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80" yWindow="6135" windowWidth="24810" windowHeight="5970"/>
  </bookViews>
  <sheets>
    <sheet name="2012 SIP Goals" sheetId="21" r:id="rId1"/>
    <sheet name="2012 School Grade Goal" sheetId="26" r:id="rId2"/>
    <sheet name="Note" sheetId="20" state="hidden" r:id="rId3"/>
    <sheet name="Expt Criteria G3-8" sheetId="47" r:id="rId4"/>
    <sheet name="Expt Criteria HS" sheetId="49" state="hidden" r:id="rId5"/>
    <sheet name="Criteria Table" sheetId="18" state="hidden" r:id="rId6"/>
    <sheet name="DA11" sheetId="45" state="hidden" r:id="rId7"/>
    <sheet name="EVal11" sheetId="43" state="hidden" r:id="rId8"/>
    <sheet name="ATTx11" sheetId="40" state="hidden" r:id="rId9"/>
    <sheet name="All Schools" sheetId="46" state="hidden" r:id="rId10"/>
    <sheet name="W11" sheetId="38" state="hidden" r:id="rId11"/>
    <sheet name="Sci11" sheetId="44" state="hidden" r:id="rId12"/>
    <sheet name="R-M11" sheetId="36" state="hidden" r:id="rId13"/>
    <sheet name="AYP11" sheetId="34" state="hidden" r:id="rId14"/>
    <sheet name="SG11" sheetId="35" state="hidden" r:id="rId15"/>
    <sheet name="MEM2011" sheetId="39" state="hidden" r:id="rId16"/>
    <sheet name="Mem_All" sheetId="5" state="hidden" r:id="rId17"/>
    <sheet name="SchList" sheetId="15" state="hidden" r:id="rId18"/>
    <sheet name="Drp11" sheetId="42" state="hidden" r:id="rId19"/>
    <sheet name="09-10Grad" sheetId="41" state="hidden" r:id="rId20"/>
    <sheet name="Cover" sheetId="2" state="hidden" r:id="rId21"/>
    <sheet name="Sheet3" sheetId="3" state="hidden" r:id="rId22"/>
  </sheets>
  <definedNames>
    <definedName name="_2009_10_Cohort_Graduation_Rate">'09-10Grad'!$C$1</definedName>
    <definedName name="_xlnm._FilterDatabase" localSheetId="19" hidden="1">'09-10Grad'!$A$4:$I$93</definedName>
    <definedName name="_xlnm._FilterDatabase" localSheetId="9" hidden="1">'All Schools'!$A$1:$C$468</definedName>
    <definedName name="_xlnm._FilterDatabase" localSheetId="13" hidden="1">'AYP11'!$A$2:$AL$3863</definedName>
    <definedName name="_xlnm._FilterDatabase" localSheetId="6" hidden="1">'DA11'!$A$2:$AB$340</definedName>
    <definedName name="_xlnm._FilterDatabase" localSheetId="18" hidden="1">'Drp11'!$A$1:$AD$433</definedName>
    <definedName name="_xlnm._FilterDatabase" localSheetId="7" hidden="1">EVal11!$A$2:$AK$479</definedName>
    <definedName name="_xlnm._FilterDatabase" localSheetId="16" hidden="1">Mem_All!$A$1:$U$463</definedName>
    <definedName name="_xlnm._FilterDatabase" localSheetId="15" hidden="1">'MEM2011'!$A$1:$W$472</definedName>
    <definedName name="_xlnm._FilterDatabase" localSheetId="17" hidden="1">SchList!$A$1:$E$384</definedName>
    <definedName name="_xlnm._FilterDatabase" localSheetId="11" hidden="1">'Sci11'!$A$2:$Q$434</definedName>
    <definedName name="_xlnm._FilterDatabase" localSheetId="14" hidden="1">'SG11'!$A$5:$AJ$399</definedName>
    <definedName name="As_of_November_18__2010">'09-10Grad'!$C$3</definedName>
    <definedName name="Data_for_cohorts_fewer_than_10_are_suppressed">'09-10Grad'!$C$2</definedName>
    <definedName name="DISTRICT">'09-10Grad'!$B$4</definedName>
    <definedName name="DISTRICT_NUMBER">'09-10Grad'!$A$4</definedName>
    <definedName name="FLORIDA_GRADUATION_RATE">'09-10Grad'!$E$4</definedName>
    <definedName name="NCLB_GRADUATION_RATE">'09-10Grad'!$F$4</definedName>
    <definedName name="NGA_GRADUATION_RATE">'09-10Grad'!$G$4</definedName>
    <definedName name="_xlnm.Print_Area" localSheetId="19">'09-10Grad'!$C$4:$G$92</definedName>
    <definedName name="_xlnm.Print_Area" localSheetId="1">'2012 School Grade Goal'!$A$3:$L$13</definedName>
    <definedName name="_xlnm.Print_Area" localSheetId="0">'2012 SIP Goals'!$A$4:$P$22</definedName>
    <definedName name="_xlnm.Print_Area" localSheetId="7">EVal11!$A$3:$EI$458</definedName>
    <definedName name="_xlnm.Print_Area" localSheetId="3">'Expt Criteria G3-8'!$A$1:$E$36</definedName>
    <definedName name="_xlnm.Print_Area" localSheetId="4">'Expt Criteria HS'!$A$1:$E$40</definedName>
    <definedName name="_xlnm.Print_Titles" localSheetId="19">'09-10Grad'!$1:$4</definedName>
    <definedName name="_xlnm.Print_Titles" localSheetId="7">EVal11!$A:$A,EVal11!$1:$2</definedName>
    <definedName name="SCHOOL_NAME">'09-10Grad'!$D$4</definedName>
    <definedName name="SCHOOL_NUMBER">'09-10Grad'!$C$4</definedName>
    <definedName name="SchoolName">SchList!$B$1:$B$477</definedName>
    <definedName name="SG">'SG11'!$A$6:$AJ$398</definedName>
  </definedNames>
  <calcPr calcId="144525"/>
</workbook>
</file>

<file path=xl/calcChain.xml><?xml version="1.0" encoding="utf-8"?>
<calcChain xmlns="http://schemas.openxmlformats.org/spreadsheetml/2006/main">
  <c r="C463" i="15" l="1"/>
  <c r="I2" i="41" l="1"/>
  <c r="H2" i="41"/>
  <c r="G2" i="41"/>
  <c r="F2" i="41"/>
  <c r="E2" i="41"/>
  <c r="D2" i="41"/>
  <c r="C2" i="41"/>
  <c r="AJ4" i="35" l="1"/>
  <c r="AI4" i="35"/>
  <c r="AH4" i="35"/>
  <c r="AG4" i="35"/>
  <c r="AF4" i="35"/>
  <c r="AE4" i="35"/>
  <c r="AD4" i="35"/>
  <c r="AC4" i="35"/>
  <c r="AB4" i="35"/>
  <c r="AA4" i="35"/>
  <c r="Z4" i="35"/>
  <c r="Y4" i="35"/>
  <c r="X4" i="35"/>
  <c r="W4" i="35"/>
  <c r="V4" i="35"/>
  <c r="U4" i="35"/>
  <c r="T4" i="35"/>
  <c r="S4" i="35"/>
  <c r="R4" i="35"/>
  <c r="Q4" i="35"/>
  <c r="P4" i="35"/>
  <c r="O4" i="35"/>
  <c r="N4" i="35"/>
  <c r="M4" i="35"/>
  <c r="L4" i="35"/>
  <c r="K4" i="35"/>
  <c r="J4" i="35"/>
  <c r="I4" i="35"/>
  <c r="H4" i="35"/>
  <c r="G4" i="35"/>
  <c r="F4" i="35"/>
  <c r="E4" i="35"/>
  <c r="D4" i="35"/>
  <c r="C4" i="35"/>
  <c r="B4" i="35"/>
  <c r="A4" i="35"/>
  <c r="AL3863" i="34" l="1"/>
  <c r="AK3863" i="34"/>
  <c r="AL3862" i="34"/>
  <c r="AK3862" i="34"/>
  <c r="AL3861" i="34"/>
  <c r="AK3861" i="34"/>
  <c r="AL3860" i="34"/>
  <c r="AK3860" i="34"/>
  <c r="AL3859" i="34"/>
  <c r="AK3859" i="34"/>
  <c r="AL3858" i="34"/>
  <c r="AK3858" i="34"/>
  <c r="AL3857" i="34"/>
  <c r="AK3857" i="34"/>
  <c r="AL3856" i="34"/>
  <c r="AK3856" i="34"/>
  <c r="AL3855" i="34"/>
  <c r="AK3855" i="34"/>
  <c r="AL3854" i="34"/>
  <c r="AK3854" i="34"/>
  <c r="AL3853" i="34"/>
  <c r="AK3853" i="34"/>
  <c r="AL3852" i="34"/>
  <c r="AK3852" i="34"/>
  <c r="AL3851" i="34"/>
  <c r="AK3851" i="34"/>
  <c r="AL3850" i="34"/>
  <c r="AK3850" i="34"/>
  <c r="AL3849" i="34"/>
  <c r="AK3849" i="34"/>
  <c r="AL3848" i="34"/>
  <c r="AK3848" i="34"/>
  <c r="AL3847" i="34"/>
  <c r="AK3847" i="34"/>
  <c r="AL3846" i="34"/>
  <c r="AK3846" i="34"/>
  <c r="AL3845" i="34"/>
  <c r="AK3845" i="34"/>
  <c r="AL3844" i="34"/>
  <c r="AK3844" i="34"/>
  <c r="AL3843" i="34"/>
  <c r="AK3843" i="34"/>
  <c r="AL3842" i="34"/>
  <c r="AK3842" i="34"/>
  <c r="AL3841" i="34"/>
  <c r="AK3841" i="34"/>
  <c r="AL3840" i="34"/>
  <c r="AK3840" i="34"/>
  <c r="AL3839" i="34"/>
  <c r="AK3839" i="34"/>
  <c r="AL3838" i="34"/>
  <c r="AK3838" i="34"/>
  <c r="AL3837" i="34"/>
  <c r="AK3837" i="34"/>
  <c r="AL3836" i="34"/>
  <c r="AK3836" i="34"/>
  <c r="AL3835" i="34"/>
  <c r="AK3835" i="34"/>
  <c r="AL3834" i="34"/>
  <c r="AK3834" i="34"/>
  <c r="AL3833" i="34"/>
  <c r="AK3833" i="34"/>
  <c r="AL3832" i="34"/>
  <c r="AK3832" i="34"/>
  <c r="AL3831" i="34"/>
  <c r="AK3831" i="34"/>
  <c r="AL3830" i="34"/>
  <c r="AK3830" i="34"/>
  <c r="AL3829" i="34"/>
  <c r="AK3829" i="34"/>
  <c r="AL3828" i="34"/>
  <c r="AK3828" i="34"/>
  <c r="AL3827" i="34"/>
  <c r="AK3827" i="34"/>
  <c r="AL3826" i="34"/>
  <c r="AK3826" i="34"/>
  <c r="AL3825" i="34"/>
  <c r="AK3825" i="34"/>
  <c r="AL3824" i="34"/>
  <c r="AK3824" i="34"/>
  <c r="AL3823" i="34"/>
  <c r="AK3823" i="34"/>
  <c r="AL3822" i="34"/>
  <c r="AK3822" i="34"/>
  <c r="AL3821" i="34"/>
  <c r="AK3821" i="34"/>
  <c r="AL3820" i="34"/>
  <c r="AK3820" i="34"/>
  <c r="AL3819" i="34"/>
  <c r="AK3819" i="34"/>
  <c r="AL3818" i="34"/>
  <c r="AK3818" i="34"/>
  <c r="AL3817" i="34"/>
  <c r="AK3817" i="34"/>
  <c r="AL3816" i="34"/>
  <c r="AK3816" i="34"/>
  <c r="AL3815" i="34"/>
  <c r="AK3815" i="34"/>
  <c r="AL3814" i="34"/>
  <c r="AK3814" i="34"/>
  <c r="AL3813" i="34"/>
  <c r="AK3813" i="34"/>
  <c r="AL3812" i="34"/>
  <c r="AK3812" i="34"/>
  <c r="AL3811" i="34"/>
  <c r="AK3811" i="34"/>
  <c r="AL3810" i="34"/>
  <c r="AK3810" i="34"/>
  <c r="AL3809" i="34"/>
  <c r="AK3809" i="34"/>
  <c r="AL3808" i="34"/>
  <c r="AK3808" i="34"/>
  <c r="AL3807" i="34"/>
  <c r="AK3807" i="34"/>
  <c r="AL3806" i="34"/>
  <c r="AK3806" i="34"/>
  <c r="AL3805" i="34"/>
  <c r="AK3805" i="34"/>
  <c r="AL3804" i="34"/>
  <c r="AK3804" i="34"/>
  <c r="AL3803" i="34"/>
  <c r="AK3803" i="34"/>
  <c r="AL3802" i="34"/>
  <c r="AK3802" i="34"/>
  <c r="AL3801" i="34"/>
  <c r="AK3801" i="34"/>
  <c r="AL3800" i="34"/>
  <c r="AK3800" i="34"/>
  <c r="AL3799" i="34"/>
  <c r="AK3799" i="34"/>
  <c r="AL3798" i="34"/>
  <c r="AK3798" i="34"/>
  <c r="AL3797" i="34"/>
  <c r="AK3797" i="34"/>
  <c r="AL3796" i="34"/>
  <c r="AK3796" i="34"/>
  <c r="AL3795" i="34"/>
  <c r="AK3795" i="34"/>
  <c r="AL3794" i="34"/>
  <c r="AK3794" i="34"/>
  <c r="AL3793" i="34"/>
  <c r="AK3793" i="34"/>
  <c r="AL3792" i="34"/>
  <c r="AK3792" i="34"/>
  <c r="AL3791" i="34"/>
  <c r="AK3791" i="34"/>
  <c r="AL3790" i="34"/>
  <c r="AK3790" i="34"/>
  <c r="AL3789" i="34"/>
  <c r="AK3789" i="34"/>
  <c r="AL3788" i="34"/>
  <c r="AK3788" i="34"/>
  <c r="AL3787" i="34"/>
  <c r="AK3787" i="34"/>
  <c r="AL3786" i="34"/>
  <c r="AK3786" i="34"/>
  <c r="AL3785" i="34"/>
  <c r="AK3785" i="34"/>
  <c r="AL3784" i="34"/>
  <c r="AK3784" i="34"/>
  <c r="AL3783" i="34"/>
  <c r="AK3783" i="34"/>
  <c r="AL3782" i="34"/>
  <c r="AK3782" i="34"/>
  <c r="AL3781" i="34"/>
  <c r="AK3781" i="34"/>
  <c r="AL3780" i="34"/>
  <c r="AK3780" i="34"/>
  <c r="AL3779" i="34"/>
  <c r="AK3779" i="34"/>
  <c r="AL3778" i="34"/>
  <c r="AK3778" i="34"/>
  <c r="AL3777" i="34"/>
  <c r="AK3777" i="34"/>
  <c r="AL3776" i="34"/>
  <c r="AK3776" i="34"/>
  <c r="AL3775" i="34"/>
  <c r="AK3775" i="34"/>
  <c r="AL3774" i="34"/>
  <c r="AK3774" i="34"/>
  <c r="AL3773" i="34"/>
  <c r="AK3773" i="34"/>
  <c r="AL3772" i="34"/>
  <c r="AK3772" i="34"/>
  <c r="AL3771" i="34"/>
  <c r="AK3771" i="34"/>
  <c r="AL3770" i="34"/>
  <c r="AK3770" i="34"/>
  <c r="AL3769" i="34"/>
  <c r="AK3769" i="34"/>
  <c r="AL3768" i="34"/>
  <c r="AK3768" i="34"/>
  <c r="AL3767" i="34"/>
  <c r="AK3767" i="34"/>
  <c r="AL3766" i="34"/>
  <c r="AK3766" i="34"/>
  <c r="AL3765" i="34"/>
  <c r="AK3765" i="34"/>
  <c r="AL3764" i="34"/>
  <c r="AK3764" i="34"/>
  <c r="AL3763" i="34"/>
  <c r="AK3763" i="34"/>
  <c r="AL3762" i="34"/>
  <c r="AK3762" i="34"/>
  <c r="AL3761" i="34"/>
  <c r="AK3761" i="34"/>
  <c r="AL3760" i="34"/>
  <c r="AK3760" i="34"/>
  <c r="AL3759" i="34"/>
  <c r="AK3759" i="34"/>
  <c r="AL3758" i="34"/>
  <c r="AK3758" i="34"/>
  <c r="AL3757" i="34"/>
  <c r="AK3757" i="34"/>
  <c r="AL3756" i="34"/>
  <c r="AK3756" i="34"/>
  <c r="AL3755" i="34"/>
  <c r="AK3755" i="34"/>
  <c r="AL3754" i="34"/>
  <c r="AK3754" i="34"/>
  <c r="AL3753" i="34"/>
  <c r="AK3753" i="34"/>
  <c r="AL3752" i="34"/>
  <c r="AK3752" i="34"/>
  <c r="AL3751" i="34"/>
  <c r="AK3751" i="34"/>
  <c r="AL3750" i="34"/>
  <c r="AK3750" i="34"/>
  <c r="AL3749" i="34"/>
  <c r="AK3749" i="34"/>
  <c r="AL3748" i="34"/>
  <c r="AK3748" i="34"/>
  <c r="AL3747" i="34"/>
  <c r="AK3747" i="34"/>
  <c r="AL3746" i="34"/>
  <c r="AK3746" i="34"/>
  <c r="AL3745" i="34"/>
  <c r="AK3745" i="34"/>
  <c r="AL3744" i="34"/>
  <c r="AK3744" i="34"/>
  <c r="AL3743" i="34"/>
  <c r="AK3743" i="34"/>
  <c r="AL3742" i="34"/>
  <c r="AK3742" i="34"/>
  <c r="AL3741" i="34"/>
  <c r="AK3741" i="34"/>
  <c r="AL3740" i="34"/>
  <c r="AK3740" i="34"/>
  <c r="AL3739" i="34"/>
  <c r="AK3739" i="34"/>
  <c r="AL3738" i="34"/>
  <c r="AK3738" i="34"/>
  <c r="AL3737" i="34"/>
  <c r="AK3737" i="34"/>
  <c r="AL3736" i="34"/>
  <c r="AK3736" i="34"/>
  <c r="AL3735" i="34"/>
  <c r="AK3735" i="34"/>
  <c r="AL3734" i="34"/>
  <c r="AK3734" i="34"/>
  <c r="AL3733" i="34"/>
  <c r="AK3733" i="34"/>
  <c r="AL3732" i="34"/>
  <c r="AK3732" i="34"/>
  <c r="AL3731" i="34"/>
  <c r="AK3731" i="34"/>
  <c r="AL3730" i="34"/>
  <c r="AK3730" i="34"/>
  <c r="AL3729" i="34"/>
  <c r="AK3729" i="34"/>
  <c r="AL3728" i="34"/>
  <c r="AK3728" i="34"/>
  <c r="AL3727" i="34"/>
  <c r="AK3727" i="34"/>
  <c r="AL3726" i="34"/>
  <c r="AK3726" i="34"/>
  <c r="AL3725" i="34"/>
  <c r="AK3725" i="34"/>
  <c r="AL3724" i="34"/>
  <c r="AK3724" i="34"/>
  <c r="AL3723" i="34"/>
  <c r="AK3723" i="34"/>
  <c r="AL3722" i="34"/>
  <c r="AK3722" i="34"/>
  <c r="AL3721" i="34"/>
  <c r="AK3721" i="34"/>
  <c r="AL3720" i="34"/>
  <c r="AK3720" i="34"/>
  <c r="AL3719" i="34"/>
  <c r="AK3719" i="34"/>
  <c r="AL3718" i="34"/>
  <c r="AK3718" i="34"/>
  <c r="AL3717" i="34"/>
  <c r="AK3717" i="34"/>
  <c r="AL3716" i="34"/>
  <c r="AK3716" i="34"/>
  <c r="AL3715" i="34"/>
  <c r="AK3715" i="34"/>
  <c r="AL3714" i="34"/>
  <c r="AK3714" i="34"/>
  <c r="AL3713" i="34"/>
  <c r="AK3713" i="34"/>
  <c r="AL3712" i="34"/>
  <c r="AK3712" i="34"/>
  <c r="AL3711" i="34"/>
  <c r="AK3711" i="34"/>
  <c r="AL3710" i="34"/>
  <c r="AK3710" i="34"/>
  <c r="AL3709" i="34"/>
  <c r="AK3709" i="34"/>
  <c r="AL3708" i="34"/>
  <c r="AK3708" i="34"/>
  <c r="AL3707" i="34"/>
  <c r="AK3707" i="34"/>
  <c r="AL3706" i="34"/>
  <c r="AK3706" i="34"/>
  <c r="AL3705" i="34"/>
  <c r="AK3705" i="34"/>
  <c r="AL3704" i="34"/>
  <c r="AK3704" i="34"/>
  <c r="AL3703" i="34"/>
  <c r="AK3703" i="34"/>
  <c r="AL3702" i="34"/>
  <c r="AK3702" i="34"/>
  <c r="AL3701" i="34"/>
  <c r="AK3701" i="34"/>
  <c r="AL3700" i="34"/>
  <c r="AK3700" i="34"/>
  <c r="AL3699" i="34"/>
  <c r="AK3699" i="34"/>
  <c r="AL3698" i="34"/>
  <c r="AK3698" i="34"/>
  <c r="AL3697" i="34"/>
  <c r="AK3697" i="34"/>
  <c r="AL3696" i="34"/>
  <c r="AK3696" i="34"/>
  <c r="AL3695" i="34"/>
  <c r="AK3695" i="34"/>
  <c r="AL3694" i="34"/>
  <c r="AK3694" i="34"/>
  <c r="AL3693" i="34"/>
  <c r="AK3693" i="34"/>
  <c r="AL3692" i="34"/>
  <c r="AK3692" i="34"/>
  <c r="AL3691" i="34"/>
  <c r="AK3691" i="34"/>
  <c r="AL3690" i="34"/>
  <c r="AK3690" i="34"/>
  <c r="AL3689" i="34"/>
  <c r="AK3689" i="34"/>
  <c r="AL3688" i="34"/>
  <c r="AK3688" i="34"/>
  <c r="AL3687" i="34"/>
  <c r="AK3687" i="34"/>
  <c r="AL3686" i="34"/>
  <c r="AK3686" i="34"/>
  <c r="AL3685" i="34"/>
  <c r="AK3685" i="34"/>
  <c r="AL3684" i="34"/>
  <c r="AK3684" i="34"/>
  <c r="AL3683" i="34"/>
  <c r="AK3683" i="34"/>
  <c r="AL3682" i="34"/>
  <c r="AK3682" i="34"/>
  <c r="AL3681" i="34"/>
  <c r="AK3681" i="34"/>
  <c r="AL3680" i="34"/>
  <c r="AK3680" i="34"/>
  <c r="AL3679" i="34"/>
  <c r="AK3679" i="34"/>
  <c r="AL3678" i="34"/>
  <c r="AK3678" i="34"/>
  <c r="AL3677" i="34"/>
  <c r="AK3677" i="34"/>
  <c r="AL3676" i="34"/>
  <c r="AK3676" i="34"/>
  <c r="AL3675" i="34"/>
  <c r="AK3675" i="34"/>
  <c r="AL3674" i="34"/>
  <c r="AK3674" i="34"/>
  <c r="AL3673" i="34"/>
  <c r="AK3673" i="34"/>
  <c r="AL3672" i="34"/>
  <c r="AK3672" i="34"/>
  <c r="AL3671" i="34"/>
  <c r="AK3671" i="34"/>
  <c r="AL3670" i="34"/>
  <c r="AK3670" i="34"/>
  <c r="AL3669" i="34"/>
  <c r="AK3669" i="34"/>
  <c r="AL3668" i="34"/>
  <c r="AK3668" i="34"/>
  <c r="AL3667" i="34"/>
  <c r="AK3667" i="34"/>
  <c r="AL3666" i="34"/>
  <c r="AK3666" i="34"/>
  <c r="AL3665" i="34"/>
  <c r="AK3665" i="34"/>
  <c r="AL3664" i="34"/>
  <c r="AK3664" i="34"/>
  <c r="AL3663" i="34"/>
  <c r="AK3663" i="34"/>
  <c r="AL3662" i="34"/>
  <c r="AK3662" i="34"/>
  <c r="AL3661" i="34"/>
  <c r="AK3661" i="34"/>
  <c r="AL3660" i="34"/>
  <c r="AK3660" i="34"/>
  <c r="AL3659" i="34"/>
  <c r="AK3659" i="34"/>
  <c r="AL3658" i="34"/>
  <c r="AK3658" i="34"/>
  <c r="AL3657" i="34"/>
  <c r="AK3657" i="34"/>
  <c r="AL3656" i="34"/>
  <c r="AK3656" i="34"/>
  <c r="AL3655" i="34"/>
  <c r="AK3655" i="34"/>
  <c r="AL3654" i="34"/>
  <c r="AK3654" i="34"/>
  <c r="AL3653" i="34"/>
  <c r="AK3653" i="34"/>
  <c r="AL3652" i="34"/>
  <c r="AK3652" i="34"/>
  <c r="AL3651" i="34"/>
  <c r="AK3651" i="34"/>
  <c r="AL3650" i="34"/>
  <c r="AK3650" i="34"/>
  <c r="AL3649" i="34"/>
  <c r="AK3649" i="34"/>
  <c r="AL3648" i="34"/>
  <c r="AK3648" i="34"/>
  <c r="AL3647" i="34"/>
  <c r="AK3647" i="34"/>
  <c r="AL3646" i="34"/>
  <c r="AK3646" i="34"/>
  <c r="AL3645" i="34"/>
  <c r="AK3645" i="34"/>
  <c r="AL3644" i="34"/>
  <c r="AK3644" i="34"/>
  <c r="AL3643" i="34"/>
  <c r="AK3643" i="34"/>
  <c r="AL3642" i="34"/>
  <c r="AK3642" i="34"/>
  <c r="AL3641" i="34"/>
  <c r="AK3641" i="34"/>
  <c r="AL3640" i="34"/>
  <c r="AK3640" i="34"/>
  <c r="AL3639" i="34"/>
  <c r="AK3639" i="34"/>
  <c r="AL3638" i="34"/>
  <c r="AK3638" i="34"/>
  <c r="AL3637" i="34"/>
  <c r="AK3637" i="34"/>
  <c r="AL3636" i="34"/>
  <c r="AK3636" i="34"/>
  <c r="AL3635" i="34"/>
  <c r="AK3635" i="34"/>
  <c r="AL3634" i="34"/>
  <c r="AK3634" i="34"/>
  <c r="AL3633" i="34"/>
  <c r="AK3633" i="34"/>
  <c r="AL3632" i="34"/>
  <c r="AK3632" i="34"/>
  <c r="AL3631" i="34"/>
  <c r="AK3631" i="34"/>
  <c r="AL3630" i="34"/>
  <c r="AK3630" i="34"/>
  <c r="AL3629" i="34"/>
  <c r="AK3629" i="34"/>
  <c r="AL3628" i="34"/>
  <c r="AK3628" i="34"/>
  <c r="AL3627" i="34"/>
  <c r="AK3627" i="34"/>
  <c r="AL3626" i="34"/>
  <c r="AK3626" i="34"/>
  <c r="AL3625" i="34"/>
  <c r="AK3625" i="34"/>
  <c r="AL3624" i="34"/>
  <c r="AK3624" i="34"/>
  <c r="AL3623" i="34"/>
  <c r="AK3623" i="34"/>
  <c r="AL3622" i="34"/>
  <c r="AK3622" i="34"/>
  <c r="AL3621" i="34"/>
  <c r="AK3621" i="34"/>
  <c r="AL3620" i="34"/>
  <c r="AK3620" i="34"/>
  <c r="AL3619" i="34"/>
  <c r="AK3619" i="34"/>
  <c r="AL3618" i="34"/>
  <c r="AK3618" i="34"/>
  <c r="AL3617" i="34"/>
  <c r="AK3617" i="34"/>
  <c r="AL3616" i="34"/>
  <c r="AK3616" i="34"/>
  <c r="AL3615" i="34"/>
  <c r="AK3615" i="34"/>
  <c r="AL3614" i="34"/>
  <c r="AK3614" i="34"/>
  <c r="AL3613" i="34"/>
  <c r="AK3613" i="34"/>
  <c r="AL3612" i="34"/>
  <c r="AK3612" i="34"/>
  <c r="AL3611" i="34"/>
  <c r="AK3611" i="34"/>
  <c r="AL3610" i="34"/>
  <c r="AK3610" i="34"/>
  <c r="AL3609" i="34"/>
  <c r="AK3609" i="34"/>
  <c r="AL3608" i="34"/>
  <c r="AK3608" i="34"/>
  <c r="AL3607" i="34"/>
  <c r="AK3607" i="34"/>
  <c r="AL3606" i="34"/>
  <c r="AK3606" i="34"/>
  <c r="AL3605" i="34"/>
  <c r="AK3605" i="34"/>
  <c r="AL3604" i="34"/>
  <c r="AK3604" i="34"/>
  <c r="AL3603" i="34"/>
  <c r="AK3603" i="34"/>
  <c r="AL3602" i="34"/>
  <c r="AK3602" i="34"/>
  <c r="AL3601" i="34"/>
  <c r="AK3601" i="34"/>
  <c r="AL3600" i="34"/>
  <c r="AK3600" i="34"/>
  <c r="AL3599" i="34"/>
  <c r="AK3599" i="34"/>
  <c r="AL3598" i="34"/>
  <c r="AK3598" i="34"/>
  <c r="AL3597" i="34"/>
  <c r="AK3597" i="34"/>
  <c r="AL3596" i="34"/>
  <c r="AK3596" i="34"/>
  <c r="AL3595" i="34"/>
  <c r="AK3595" i="34"/>
  <c r="AL3594" i="34"/>
  <c r="AK3594" i="34"/>
  <c r="AL3593" i="34"/>
  <c r="AK3593" i="34"/>
  <c r="AL3592" i="34"/>
  <c r="AK3592" i="34"/>
  <c r="AL3591" i="34"/>
  <c r="AK3591" i="34"/>
  <c r="AL3590" i="34"/>
  <c r="AK3590" i="34"/>
  <c r="AL3589" i="34"/>
  <c r="AK3589" i="34"/>
  <c r="AL3588" i="34"/>
  <c r="AK3588" i="34"/>
  <c r="AL3587" i="34"/>
  <c r="AK3587" i="34"/>
  <c r="AL3586" i="34"/>
  <c r="AK3586" i="34"/>
  <c r="AL3585" i="34"/>
  <c r="AK3585" i="34"/>
  <c r="AL3584" i="34"/>
  <c r="AK3584" i="34"/>
  <c r="AL3583" i="34"/>
  <c r="AK3583" i="34"/>
  <c r="AL3582" i="34"/>
  <c r="AK3582" i="34"/>
  <c r="AL3581" i="34"/>
  <c r="AK3581" i="34"/>
  <c r="AL3580" i="34"/>
  <c r="AK3580" i="34"/>
  <c r="AL3579" i="34"/>
  <c r="AK3579" i="34"/>
  <c r="AL3578" i="34"/>
  <c r="AK3578" i="34"/>
  <c r="AL3577" i="34"/>
  <c r="AK3577" i="34"/>
  <c r="AL3576" i="34"/>
  <c r="AK3576" i="34"/>
  <c r="AL3575" i="34"/>
  <c r="AK3575" i="34"/>
  <c r="AL3574" i="34"/>
  <c r="AK3574" i="34"/>
  <c r="AL3573" i="34"/>
  <c r="AK3573" i="34"/>
  <c r="AL3572" i="34"/>
  <c r="AK3572" i="34"/>
  <c r="AL3571" i="34"/>
  <c r="AK3571" i="34"/>
  <c r="AL3570" i="34"/>
  <c r="AK3570" i="34"/>
  <c r="AL3569" i="34"/>
  <c r="AK3569" i="34"/>
  <c r="AL3568" i="34"/>
  <c r="AK3568" i="34"/>
  <c r="AL3567" i="34"/>
  <c r="AK3567" i="34"/>
  <c r="AL3566" i="34"/>
  <c r="AK3566" i="34"/>
  <c r="AL3565" i="34"/>
  <c r="AK3565" i="34"/>
  <c r="AL3564" i="34"/>
  <c r="AK3564" i="34"/>
  <c r="AL3563" i="34"/>
  <c r="AK3563" i="34"/>
  <c r="AL3562" i="34"/>
  <c r="AK3562" i="34"/>
  <c r="AL3561" i="34"/>
  <c r="AK3561" i="34"/>
  <c r="AL3560" i="34"/>
  <c r="AK3560" i="34"/>
  <c r="AL3559" i="34"/>
  <c r="AK3559" i="34"/>
  <c r="AL3558" i="34"/>
  <c r="AK3558" i="34"/>
  <c r="AL3557" i="34"/>
  <c r="AK3557" i="34"/>
  <c r="AL3556" i="34"/>
  <c r="AK3556" i="34"/>
  <c r="AL3555" i="34"/>
  <c r="AK3555" i="34"/>
  <c r="AL3554" i="34"/>
  <c r="AK3554" i="34"/>
  <c r="AL3553" i="34"/>
  <c r="AK3553" i="34"/>
  <c r="AL3552" i="34"/>
  <c r="AK3552" i="34"/>
  <c r="AL3551" i="34"/>
  <c r="AK3551" i="34"/>
  <c r="AL3550" i="34"/>
  <c r="AK3550" i="34"/>
  <c r="AL3549" i="34"/>
  <c r="AK3549" i="34"/>
  <c r="AL3548" i="34"/>
  <c r="AK3548" i="34"/>
  <c r="AL3547" i="34"/>
  <c r="AK3547" i="34"/>
  <c r="AL3546" i="34"/>
  <c r="AK3546" i="34"/>
  <c r="AL3545" i="34"/>
  <c r="AK3545" i="34"/>
  <c r="AL3544" i="34"/>
  <c r="AK3544" i="34"/>
  <c r="AL3543" i="34"/>
  <c r="AK3543" i="34"/>
  <c r="AL3542" i="34"/>
  <c r="AK3542" i="34"/>
  <c r="AL3541" i="34"/>
  <c r="AK3541" i="34"/>
  <c r="AL3540" i="34"/>
  <c r="AK3540" i="34"/>
  <c r="AL3539" i="34"/>
  <c r="AK3539" i="34"/>
  <c r="AL3538" i="34"/>
  <c r="AK3538" i="34"/>
  <c r="AL3537" i="34"/>
  <c r="AK3537" i="34"/>
  <c r="AL3536" i="34"/>
  <c r="AK3536" i="34"/>
  <c r="AL3535" i="34"/>
  <c r="AK3535" i="34"/>
  <c r="AL3534" i="34"/>
  <c r="AK3534" i="34"/>
  <c r="AL3533" i="34"/>
  <c r="AK3533" i="34"/>
  <c r="AL3532" i="34"/>
  <c r="AK3532" i="34"/>
  <c r="AL3531" i="34"/>
  <c r="AK3531" i="34"/>
  <c r="AL3530" i="34"/>
  <c r="AK3530" i="34"/>
  <c r="AL3529" i="34"/>
  <c r="AK3529" i="34"/>
  <c r="AL3528" i="34"/>
  <c r="AK3528" i="34"/>
  <c r="AL3527" i="34"/>
  <c r="AK3527" i="34"/>
  <c r="AL3526" i="34"/>
  <c r="AK3526" i="34"/>
  <c r="AL3525" i="34"/>
  <c r="AK3525" i="34"/>
  <c r="AL3524" i="34"/>
  <c r="AK3524" i="34"/>
  <c r="AL3523" i="34"/>
  <c r="AK3523" i="34"/>
  <c r="AL3522" i="34"/>
  <c r="AK3522" i="34"/>
  <c r="AL3521" i="34"/>
  <c r="AK3521" i="34"/>
  <c r="AL3520" i="34"/>
  <c r="AK3520" i="34"/>
  <c r="AL3519" i="34"/>
  <c r="AK3519" i="34"/>
  <c r="AL3518" i="34"/>
  <c r="AK3518" i="34"/>
  <c r="AL3517" i="34"/>
  <c r="AK3517" i="34"/>
  <c r="AL3516" i="34"/>
  <c r="AK3516" i="34"/>
  <c r="AL3515" i="34"/>
  <c r="AK3515" i="34"/>
  <c r="AL3514" i="34"/>
  <c r="AK3514" i="34"/>
  <c r="AL3513" i="34"/>
  <c r="AK3513" i="34"/>
  <c r="AL3512" i="34"/>
  <c r="AK3512" i="34"/>
  <c r="AL3511" i="34"/>
  <c r="AK3511" i="34"/>
  <c r="AL3510" i="34"/>
  <c r="AK3510" i="34"/>
  <c r="AL3509" i="34"/>
  <c r="AK3509" i="34"/>
  <c r="AL3508" i="34"/>
  <c r="AK3508" i="34"/>
  <c r="AL3507" i="34"/>
  <c r="AK3507" i="34"/>
  <c r="AL3506" i="34"/>
  <c r="AK3506" i="34"/>
  <c r="AL3505" i="34"/>
  <c r="AK3505" i="34"/>
  <c r="AL3504" i="34"/>
  <c r="AK3504" i="34"/>
  <c r="AL3503" i="34"/>
  <c r="AK3503" i="34"/>
  <c r="AL3502" i="34"/>
  <c r="AK3502" i="34"/>
  <c r="AL3501" i="34"/>
  <c r="AK3501" i="34"/>
  <c r="AL3500" i="34"/>
  <c r="AK3500" i="34"/>
  <c r="AL3499" i="34"/>
  <c r="AK3499" i="34"/>
  <c r="AL3498" i="34"/>
  <c r="AK3498" i="34"/>
  <c r="AL3497" i="34"/>
  <c r="AK3497" i="34"/>
  <c r="AL3496" i="34"/>
  <c r="AK3496" i="34"/>
  <c r="AL3495" i="34"/>
  <c r="AK3495" i="34"/>
  <c r="AL3494" i="34"/>
  <c r="AK3494" i="34"/>
  <c r="AL3493" i="34"/>
  <c r="AK3493" i="34"/>
  <c r="AL3492" i="34"/>
  <c r="AK3492" i="34"/>
  <c r="AL3491" i="34"/>
  <c r="AK3491" i="34"/>
  <c r="AL3490" i="34"/>
  <c r="AK3490" i="34"/>
  <c r="AL3489" i="34"/>
  <c r="AK3489" i="34"/>
  <c r="AL3488" i="34"/>
  <c r="AK3488" i="34"/>
  <c r="AL3487" i="34"/>
  <c r="AK3487" i="34"/>
  <c r="AL3486" i="34"/>
  <c r="AK3486" i="34"/>
  <c r="AL3485" i="34"/>
  <c r="AK3485" i="34"/>
  <c r="AL3484" i="34"/>
  <c r="AK3484" i="34"/>
  <c r="AL3483" i="34"/>
  <c r="AK3483" i="34"/>
  <c r="AL3482" i="34"/>
  <c r="AK3482" i="34"/>
  <c r="AL3481" i="34"/>
  <c r="AK3481" i="34"/>
  <c r="AL3480" i="34"/>
  <c r="AK3480" i="34"/>
  <c r="AL3479" i="34"/>
  <c r="AK3479" i="34"/>
  <c r="AL3478" i="34"/>
  <c r="AK3478" i="34"/>
  <c r="AL3477" i="34"/>
  <c r="AK3477" i="34"/>
  <c r="AL3476" i="34"/>
  <c r="AK3476" i="34"/>
  <c r="AL3475" i="34"/>
  <c r="AK3475" i="34"/>
  <c r="AL3474" i="34"/>
  <c r="AK3474" i="34"/>
  <c r="AL3473" i="34"/>
  <c r="AK3473" i="34"/>
  <c r="AL3472" i="34"/>
  <c r="AK3472" i="34"/>
  <c r="AL3471" i="34"/>
  <c r="AK3471" i="34"/>
  <c r="AL3470" i="34"/>
  <c r="AK3470" i="34"/>
  <c r="AL3469" i="34"/>
  <c r="AK3469" i="34"/>
  <c r="AL3468" i="34"/>
  <c r="AK3468" i="34"/>
  <c r="AL3467" i="34"/>
  <c r="AK3467" i="34"/>
  <c r="AL3466" i="34"/>
  <c r="AK3466" i="34"/>
  <c r="AL3465" i="34"/>
  <c r="AK3465" i="34"/>
  <c r="AL3464" i="34"/>
  <c r="AK3464" i="34"/>
  <c r="AL3463" i="34"/>
  <c r="AK3463" i="34"/>
  <c r="AL3462" i="34"/>
  <c r="AK3462" i="34"/>
  <c r="AL3461" i="34"/>
  <c r="AK3461" i="34"/>
  <c r="AL3460" i="34"/>
  <c r="AK3460" i="34"/>
  <c r="AL3459" i="34"/>
  <c r="AK3459" i="34"/>
  <c r="AL3458" i="34"/>
  <c r="AK3458" i="34"/>
  <c r="AL3457" i="34"/>
  <c r="AK3457" i="34"/>
  <c r="AL3456" i="34"/>
  <c r="AK3456" i="34"/>
  <c r="AL3455" i="34"/>
  <c r="AK3455" i="34"/>
  <c r="AL3454" i="34"/>
  <c r="AK3454" i="34"/>
  <c r="AL3453" i="34"/>
  <c r="AK3453" i="34"/>
  <c r="AL3452" i="34"/>
  <c r="AK3452" i="34"/>
  <c r="AL3451" i="34"/>
  <c r="AK3451" i="34"/>
  <c r="AL3450" i="34"/>
  <c r="AK3450" i="34"/>
  <c r="AL3449" i="34"/>
  <c r="AK3449" i="34"/>
  <c r="AL3448" i="34"/>
  <c r="AK3448" i="34"/>
  <c r="AL3447" i="34"/>
  <c r="AK3447" i="34"/>
  <c r="AL3446" i="34"/>
  <c r="AK3446" i="34"/>
  <c r="AL3445" i="34"/>
  <c r="AK3445" i="34"/>
  <c r="AL3444" i="34"/>
  <c r="AK3444" i="34"/>
  <c r="AL3443" i="34"/>
  <c r="AK3443" i="34"/>
  <c r="AL3442" i="34"/>
  <c r="AK3442" i="34"/>
  <c r="AL3441" i="34"/>
  <c r="AK3441" i="34"/>
  <c r="AL3440" i="34"/>
  <c r="AK3440" i="34"/>
  <c r="AL3439" i="34"/>
  <c r="AK3439" i="34"/>
  <c r="AL3438" i="34"/>
  <c r="AK3438" i="34"/>
  <c r="AL3437" i="34"/>
  <c r="AK3437" i="34"/>
  <c r="AL3436" i="34"/>
  <c r="AK3436" i="34"/>
  <c r="AL3435" i="34"/>
  <c r="AK3435" i="34"/>
  <c r="AL3434" i="34"/>
  <c r="AK3434" i="34"/>
  <c r="AL3433" i="34"/>
  <c r="AK3433" i="34"/>
  <c r="AL3432" i="34"/>
  <c r="AK3432" i="34"/>
  <c r="AL3431" i="34"/>
  <c r="AK3431" i="34"/>
  <c r="AL3430" i="34"/>
  <c r="AK3430" i="34"/>
  <c r="AL3429" i="34"/>
  <c r="AK3429" i="34"/>
  <c r="AL3428" i="34"/>
  <c r="AK3428" i="34"/>
  <c r="AL3427" i="34"/>
  <c r="AK3427" i="34"/>
  <c r="AL3426" i="34"/>
  <c r="AK3426" i="34"/>
  <c r="AL3425" i="34"/>
  <c r="AK3425" i="34"/>
  <c r="AL3424" i="34"/>
  <c r="AK3424" i="34"/>
  <c r="AL3423" i="34"/>
  <c r="AK3423" i="34"/>
  <c r="AL3422" i="34"/>
  <c r="AK3422" i="34"/>
  <c r="AL3421" i="34"/>
  <c r="AK3421" i="34"/>
  <c r="AL3420" i="34"/>
  <c r="AK3420" i="34"/>
  <c r="AL3419" i="34"/>
  <c r="AK3419" i="34"/>
  <c r="AL3418" i="34"/>
  <c r="AK3418" i="34"/>
  <c r="AL3417" i="34"/>
  <c r="AK3417" i="34"/>
  <c r="AL3416" i="34"/>
  <c r="AK3416" i="34"/>
  <c r="AL3415" i="34"/>
  <c r="AK3415" i="34"/>
  <c r="AL3414" i="34"/>
  <c r="AK3414" i="34"/>
  <c r="AL3413" i="34"/>
  <c r="AK3413" i="34"/>
  <c r="AL3412" i="34"/>
  <c r="AK3412" i="34"/>
  <c r="AL3411" i="34"/>
  <c r="AK3411" i="34"/>
  <c r="AL3410" i="34"/>
  <c r="AK3410" i="34"/>
  <c r="AL3409" i="34"/>
  <c r="AK3409" i="34"/>
  <c r="AL3408" i="34"/>
  <c r="AK3408" i="34"/>
  <c r="AL3407" i="34"/>
  <c r="AK3407" i="34"/>
  <c r="AL3406" i="34"/>
  <c r="AK3406" i="34"/>
  <c r="AL3405" i="34"/>
  <c r="AK3405" i="34"/>
  <c r="AL3404" i="34"/>
  <c r="AK3404" i="34"/>
  <c r="AL3403" i="34"/>
  <c r="AK3403" i="34"/>
  <c r="AL3402" i="34"/>
  <c r="AK3402" i="34"/>
  <c r="AL3401" i="34"/>
  <c r="AK3401" i="34"/>
  <c r="AL3400" i="34"/>
  <c r="AK3400" i="34"/>
  <c r="AL3399" i="34"/>
  <c r="AK3399" i="34"/>
  <c r="AL3398" i="34"/>
  <c r="AK3398" i="34"/>
  <c r="AL3397" i="34"/>
  <c r="AK3397" i="34"/>
  <c r="AL3396" i="34"/>
  <c r="AK3396" i="34"/>
  <c r="AL3395" i="34"/>
  <c r="AK3395" i="34"/>
  <c r="AL3394" i="34"/>
  <c r="AK3394" i="34"/>
  <c r="AL3393" i="34"/>
  <c r="AK3393" i="34"/>
  <c r="AL3392" i="34"/>
  <c r="AK3392" i="34"/>
  <c r="AL3391" i="34"/>
  <c r="AK3391" i="34"/>
  <c r="AL3390" i="34"/>
  <c r="AK3390" i="34"/>
  <c r="AL3389" i="34"/>
  <c r="AK3389" i="34"/>
  <c r="AL3388" i="34"/>
  <c r="AK3388" i="34"/>
  <c r="AL3387" i="34"/>
  <c r="AK3387" i="34"/>
  <c r="AL3386" i="34"/>
  <c r="AK3386" i="34"/>
  <c r="AL3385" i="34"/>
  <c r="AK3385" i="34"/>
  <c r="AL3384" i="34"/>
  <c r="AK3384" i="34"/>
  <c r="AL3383" i="34"/>
  <c r="AK3383" i="34"/>
  <c r="AL3382" i="34"/>
  <c r="AK3382" i="34"/>
  <c r="AL3381" i="34"/>
  <c r="AK3381" i="34"/>
  <c r="AL3380" i="34"/>
  <c r="AK3380" i="34"/>
  <c r="AL3379" i="34"/>
  <c r="AK3379" i="34"/>
  <c r="AL3378" i="34"/>
  <c r="AK3378" i="34"/>
  <c r="AL3377" i="34"/>
  <c r="AK3377" i="34"/>
  <c r="AL3376" i="34"/>
  <c r="AK3376" i="34"/>
  <c r="AL3375" i="34"/>
  <c r="AK3375" i="34"/>
  <c r="AL3374" i="34"/>
  <c r="AK3374" i="34"/>
  <c r="AL3373" i="34"/>
  <c r="AK3373" i="34"/>
  <c r="AL3372" i="34"/>
  <c r="AK3372" i="34"/>
  <c r="AL3371" i="34"/>
  <c r="AK3371" i="34"/>
  <c r="AL3370" i="34"/>
  <c r="AK3370" i="34"/>
  <c r="AL3369" i="34"/>
  <c r="AK3369" i="34"/>
  <c r="AL3368" i="34"/>
  <c r="AK3368" i="34"/>
  <c r="AL3367" i="34"/>
  <c r="AK3367" i="34"/>
  <c r="AL3366" i="34"/>
  <c r="AK3366" i="34"/>
  <c r="AL3365" i="34"/>
  <c r="AK3365" i="34"/>
  <c r="AL3364" i="34"/>
  <c r="AK3364" i="34"/>
  <c r="AL3363" i="34"/>
  <c r="AK3363" i="34"/>
  <c r="AL3362" i="34"/>
  <c r="AK3362" i="34"/>
  <c r="AL3361" i="34"/>
  <c r="AK3361" i="34"/>
  <c r="AL3360" i="34"/>
  <c r="AK3360" i="34"/>
  <c r="AL3359" i="34"/>
  <c r="AK3359" i="34"/>
  <c r="AL3358" i="34"/>
  <c r="AK3358" i="34"/>
  <c r="AL3357" i="34"/>
  <c r="AK3357" i="34"/>
  <c r="AL3356" i="34"/>
  <c r="AK3356" i="34"/>
  <c r="AL3355" i="34"/>
  <c r="AK3355" i="34"/>
  <c r="AL3354" i="34"/>
  <c r="AK3354" i="34"/>
  <c r="AL3353" i="34"/>
  <c r="AK3353" i="34"/>
  <c r="AL3352" i="34"/>
  <c r="AK3352" i="34"/>
  <c r="AL3351" i="34"/>
  <c r="AK3351" i="34"/>
  <c r="AL3350" i="34"/>
  <c r="AK3350" i="34"/>
  <c r="AL3349" i="34"/>
  <c r="AK3349" i="34"/>
  <c r="AL3348" i="34"/>
  <c r="AK3348" i="34"/>
  <c r="AL3347" i="34"/>
  <c r="AK3347" i="34"/>
  <c r="AL3346" i="34"/>
  <c r="AK3346" i="34"/>
  <c r="AL3345" i="34"/>
  <c r="AK3345" i="34"/>
  <c r="AL3344" i="34"/>
  <c r="AK3344" i="34"/>
  <c r="AL3343" i="34"/>
  <c r="AK3343" i="34"/>
  <c r="AL3342" i="34"/>
  <c r="AK3342" i="34"/>
  <c r="AL3341" i="34"/>
  <c r="AK3341" i="34"/>
  <c r="AL3340" i="34"/>
  <c r="AK3340" i="34"/>
  <c r="AL3339" i="34"/>
  <c r="AK3339" i="34"/>
  <c r="AL3338" i="34"/>
  <c r="AK3338" i="34"/>
  <c r="AL3337" i="34"/>
  <c r="AK3337" i="34"/>
  <c r="AL3336" i="34"/>
  <c r="AK3336" i="34"/>
  <c r="AL3335" i="34"/>
  <c r="AK3335" i="34"/>
  <c r="AL3334" i="34"/>
  <c r="AK3334" i="34"/>
  <c r="AL3333" i="34"/>
  <c r="AK3333" i="34"/>
  <c r="AL3332" i="34"/>
  <c r="AK3332" i="34"/>
  <c r="AL3331" i="34"/>
  <c r="AK3331" i="34"/>
  <c r="AL3330" i="34"/>
  <c r="AK3330" i="34"/>
  <c r="AL3329" i="34"/>
  <c r="AK3329" i="34"/>
  <c r="AL3328" i="34"/>
  <c r="AK3328" i="34"/>
  <c r="AL3327" i="34"/>
  <c r="AK3327" i="34"/>
  <c r="AL3326" i="34"/>
  <c r="AK3326" i="34"/>
  <c r="AL3325" i="34"/>
  <c r="AK3325" i="34"/>
  <c r="AL3324" i="34"/>
  <c r="AK3324" i="34"/>
  <c r="AL3323" i="34"/>
  <c r="AK3323" i="34"/>
  <c r="AL3322" i="34"/>
  <c r="AK3322" i="34"/>
  <c r="AL3321" i="34"/>
  <c r="AK3321" i="34"/>
  <c r="AL3320" i="34"/>
  <c r="AK3320" i="34"/>
  <c r="AL3319" i="34"/>
  <c r="AK3319" i="34"/>
  <c r="AL3318" i="34"/>
  <c r="AK3318" i="34"/>
  <c r="AL3317" i="34"/>
  <c r="AK3317" i="34"/>
  <c r="AL3316" i="34"/>
  <c r="AK3316" i="34"/>
  <c r="AL3315" i="34"/>
  <c r="AK3315" i="34"/>
  <c r="AL3314" i="34"/>
  <c r="AK3314" i="34"/>
  <c r="AL3313" i="34"/>
  <c r="AK3313" i="34"/>
  <c r="AL3312" i="34"/>
  <c r="AK3312" i="34"/>
  <c r="AL3311" i="34"/>
  <c r="AK3311" i="34"/>
  <c r="AL3310" i="34"/>
  <c r="AK3310" i="34"/>
  <c r="AL3309" i="34"/>
  <c r="AK3309" i="34"/>
  <c r="AL3308" i="34"/>
  <c r="AK3308" i="34"/>
  <c r="AL3307" i="34"/>
  <c r="AK3307" i="34"/>
  <c r="AL3306" i="34"/>
  <c r="AK3306" i="34"/>
  <c r="AL3305" i="34"/>
  <c r="AK3305" i="34"/>
  <c r="AL3304" i="34"/>
  <c r="AK3304" i="34"/>
  <c r="AL3303" i="34"/>
  <c r="AK3303" i="34"/>
  <c r="AL3302" i="34"/>
  <c r="AK3302" i="34"/>
  <c r="AL3301" i="34"/>
  <c r="AK3301" i="34"/>
  <c r="AL3300" i="34"/>
  <c r="AK3300" i="34"/>
  <c r="AL3299" i="34"/>
  <c r="AK3299" i="34"/>
  <c r="AL3298" i="34"/>
  <c r="AK3298" i="34"/>
  <c r="AL3297" i="34"/>
  <c r="AK3297" i="34"/>
  <c r="AL3296" i="34"/>
  <c r="AK3296" i="34"/>
  <c r="AL3295" i="34"/>
  <c r="AK3295" i="34"/>
  <c r="AL3294" i="34"/>
  <c r="AK3294" i="34"/>
  <c r="AL3293" i="34"/>
  <c r="AK3293" i="34"/>
  <c r="AL3292" i="34"/>
  <c r="AK3292" i="34"/>
  <c r="AL3291" i="34"/>
  <c r="AK3291" i="34"/>
  <c r="AL3290" i="34"/>
  <c r="AK3290" i="34"/>
  <c r="AL3289" i="34"/>
  <c r="AK3289" i="34"/>
  <c r="AL3288" i="34"/>
  <c r="AK3288" i="34"/>
  <c r="AL3287" i="34"/>
  <c r="AK3287" i="34"/>
  <c r="AL3286" i="34"/>
  <c r="AK3286" i="34"/>
  <c r="AL3285" i="34"/>
  <c r="AK3285" i="34"/>
  <c r="AL3284" i="34"/>
  <c r="AK3284" i="34"/>
  <c r="AL3283" i="34"/>
  <c r="AK3283" i="34"/>
  <c r="AL3282" i="34"/>
  <c r="AK3282" i="34"/>
  <c r="AL3281" i="34"/>
  <c r="AK3281" i="34"/>
  <c r="AL3280" i="34"/>
  <c r="AK3280" i="34"/>
  <c r="AL3279" i="34"/>
  <c r="AK3279" i="34"/>
  <c r="AL3278" i="34"/>
  <c r="AK3278" i="34"/>
  <c r="AL3277" i="34"/>
  <c r="AK3277" i="34"/>
  <c r="AL3276" i="34"/>
  <c r="AK3276" i="34"/>
  <c r="AL3275" i="34"/>
  <c r="AK3275" i="34"/>
  <c r="AL3274" i="34"/>
  <c r="AK3274" i="34"/>
  <c r="AL3273" i="34"/>
  <c r="AK3273" i="34"/>
  <c r="AL3272" i="34"/>
  <c r="AK3272" i="34"/>
  <c r="AL3271" i="34"/>
  <c r="AK3271" i="34"/>
  <c r="AL3270" i="34"/>
  <c r="AK3270" i="34"/>
  <c r="AL3269" i="34"/>
  <c r="AK3269" i="34"/>
  <c r="AL3268" i="34"/>
  <c r="AK3268" i="34"/>
  <c r="AL3267" i="34"/>
  <c r="AK3267" i="34"/>
  <c r="AL3266" i="34"/>
  <c r="AK3266" i="34"/>
  <c r="AL3265" i="34"/>
  <c r="AK3265" i="34"/>
  <c r="AL3264" i="34"/>
  <c r="AK3264" i="34"/>
  <c r="AL3263" i="34"/>
  <c r="AK3263" i="34"/>
  <c r="AL3262" i="34"/>
  <c r="AK3262" i="34"/>
  <c r="AL3261" i="34"/>
  <c r="AK3261" i="34"/>
  <c r="AL3260" i="34"/>
  <c r="AK3260" i="34"/>
  <c r="AL3259" i="34"/>
  <c r="AK3259" i="34"/>
  <c r="AL3258" i="34"/>
  <c r="AK3258" i="34"/>
  <c r="AL3257" i="34"/>
  <c r="AK3257" i="34"/>
  <c r="AL3256" i="34"/>
  <c r="AK3256" i="34"/>
  <c r="AL3255" i="34"/>
  <c r="AK3255" i="34"/>
  <c r="AL3254" i="34"/>
  <c r="AK3254" i="34"/>
  <c r="AL3253" i="34"/>
  <c r="AK3253" i="34"/>
  <c r="AL3252" i="34"/>
  <c r="AK3252" i="34"/>
  <c r="AL3251" i="34"/>
  <c r="AK3251" i="34"/>
  <c r="AL3250" i="34"/>
  <c r="AK3250" i="34"/>
  <c r="AL3249" i="34"/>
  <c r="AK3249" i="34"/>
  <c r="AL3248" i="34"/>
  <c r="AK3248" i="34"/>
  <c r="AL3247" i="34"/>
  <c r="AK3247" i="34"/>
  <c r="AL3246" i="34"/>
  <c r="AK3246" i="34"/>
  <c r="AL3245" i="34"/>
  <c r="AK3245" i="34"/>
  <c r="AL3244" i="34"/>
  <c r="AK3244" i="34"/>
  <c r="AL3243" i="34"/>
  <c r="AK3243" i="34"/>
  <c r="AL3242" i="34"/>
  <c r="AK3242" i="34"/>
  <c r="AL3241" i="34"/>
  <c r="AK3241" i="34"/>
  <c r="AL3240" i="34"/>
  <c r="AK3240" i="34"/>
  <c r="AL3239" i="34"/>
  <c r="AK3239" i="34"/>
  <c r="AL3238" i="34"/>
  <c r="AK3238" i="34"/>
  <c r="AL3237" i="34"/>
  <c r="AK3237" i="34"/>
  <c r="AL3236" i="34"/>
  <c r="AK3236" i="34"/>
  <c r="AL3235" i="34"/>
  <c r="AK3235" i="34"/>
  <c r="AL3234" i="34"/>
  <c r="AK3234" i="34"/>
  <c r="AL3233" i="34"/>
  <c r="AK3233" i="34"/>
  <c r="AL3232" i="34"/>
  <c r="AK3232" i="34"/>
  <c r="AL3231" i="34"/>
  <c r="AK3231" i="34"/>
  <c r="AL3230" i="34"/>
  <c r="AK3230" i="34"/>
  <c r="AL3229" i="34"/>
  <c r="AK3229" i="34"/>
  <c r="AL3228" i="34"/>
  <c r="AK3228" i="34"/>
  <c r="AL3227" i="34"/>
  <c r="AK3227" i="34"/>
  <c r="AL3226" i="34"/>
  <c r="AK3226" i="34"/>
  <c r="AL3225" i="34"/>
  <c r="AK3225" i="34"/>
  <c r="AL3224" i="34"/>
  <c r="AK3224" i="34"/>
  <c r="AL3223" i="34"/>
  <c r="AK3223" i="34"/>
  <c r="AL3222" i="34"/>
  <c r="AK3222" i="34"/>
  <c r="AL3221" i="34"/>
  <c r="AK3221" i="34"/>
  <c r="AL3220" i="34"/>
  <c r="AK3220" i="34"/>
  <c r="AL3219" i="34"/>
  <c r="AK3219" i="34"/>
  <c r="AL3218" i="34"/>
  <c r="AK3218" i="34"/>
  <c r="AL3217" i="34"/>
  <c r="AK3217" i="34"/>
  <c r="AL3216" i="34"/>
  <c r="AK3216" i="34"/>
  <c r="AL3215" i="34"/>
  <c r="AK3215" i="34"/>
  <c r="AL3214" i="34"/>
  <c r="AK3214" i="34"/>
  <c r="AL3213" i="34"/>
  <c r="AK3213" i="34"/>
  <c r="AL3212" i="34"/>
  <c r="AK3212" i="34"/>
  <c r="AL3211" i="34"/>
  <c r="AK3211" i="34"/>
  <c r="AL3210" i="34"/>
  <c r="AK3210" i="34"/>
  <c r="AL3209" i="34"/>
  <c r="AK3209" i="34"/>
  <c r="AL3208" i="34"/>
  <c r="AK3208" i="34"/>
  <c r="AL3207" i="34"/>
  <c r="AK3207" i="34"/>
  <c r="AL3206" i="34"/>
  <c r="AK3206" i="34"/>
  <c r="AL3205" i="34"/>
  <c r="AK3205" i="34"/>
  <c r="AL3204" i="34"/>
  <c r="AK3204" i="34"/>
  <c r="AL3203" i="34"/>
  <c r="AK3203" i="34"/>
  <c r="AL3202" i="34"/>
  <c r="AK3202" i="34"/>
  <c r="AL3201" i="34"/>
  <c r="AK3201" i="34"/>
  <c r="AL3200" i="34"/>
  <c r="AK3200" i="34"/>
  <c r="AL3199" i="34"/>
  <c r="AK3199" i="34"/>
  <c r="AL3198" i="34"/>
  <c r="AK3198" i="34"/>
  <c r="AL3197" i="34"/>
  <c r="AK3197" i="34"/>
  <c r="AL3196" i="34"/>
  <c r="AK3196" i="34"/>
  <c r="AL3195" i="34"/>
  <c r="AK3195" i="34"/>
  <c r="AL3194" i="34"/>
  <c r="AK3194" i="34"/>
  <c r="AL3193" i="34"/>
  <c r="AK3193" i="34"/>
  <c r="AL3192" i="34"/>
  <c r="AK3192" i="34"/>
  <c r="AL3191" i="34"/>
  <c r="AK3191" i="34"/>
  <c r="AL3190" i="34"/>
  <c r="AK3190" i="34"/>
  <c r="AL3189" i="34"/>
  <c r="AK3189" i="34"/>
  <c r="AL3188" i="34"/>
  <c r="AK3188" i="34"/>
  <c r="AL3187" i="34"/>
  <c r="AK3187" i="34"/>
  <c r="AL3186" i="34"/>
  <c r="AK3186" i="34"/>
  <c r="AL3185" i="34"/>
  <c r="AK3185" i="34"/>
  <c r="AL3184" i="34"/>
  <c r="AK3184" i="34"/>
  <c r="AL3183" i="34"/>
  <c r="AK3183" i="34"/>
  <c r="AL3182" i="34"/>
  <c r="AK3182" i="34"/>
  <c r="AL3181" i="34"/>
  <c r="AK3181" i="34"/>
  <c r="AL3180" i="34"/>
  <c r="AK3180" i="34"/>
  <c r="AL3179" i="34"/>
  <c r="AK3179" i="34"/>
  <c r="AL3178" i="34"/>
  <c r="AK3178" i="34"/>
  <c r="AL3177" i="34"/>
  <c r="AK3177" i="34"/>
  <c r="AL3176" i="34"/>
  <c r="AK3176" i="34"/>
  <c r="AL3175" i="34"/>
  <c r="AK3175" i="34"/>
  <c r="AL3174" i="34"/>
  <c r="AK3174" i="34"/>
  <c r="AL3173" i="34"/>
  <c r="AK3173" i="34"/>
  <c r="AL3172" i="34"/>
  <c r="AK3172" i="34"/>
  <c r="AL3171" i="34"/>
  <c r="AK3171" i="34"/>
  <c r="AL3170" i="34"/>
  <c r="AK3170" i="34"/>
  <c r="AL3169" i="34"/>
  <c r="AK3169" i="34"/>
  <c r="AL3168" i="34"/>
  <c r="AK3168" i="34"/>
  <c r="AL3167" i="34"/>
  <c r="AK3167" i="34"/>
  <c r="AL3166" i="34"/>
  <c r="AK3166" i="34"/>
  <c r="AL3165" i="34"/>
  <c r="AK3165" i="34"/>
  <c r="AL3164" i="34"/>
  <c r="AK3164" i="34"/>
  <c r="AL3163" i="34"/>
  <c r="AK3163" i="34"/>
  <c r="AL3162" i="34"/>
  <c r="AK3162" i="34"/>
  <c r="AL3161" i="34"/>
  <c r="AK3161" i="34"/>
  <c r="AL3160" i="34"/>
  <c r="AK3160" i="34"/>
  <c r="AL3159" i="34"/>
  <c r="AK3159" i="34"/>
  <c r="AL3158" i="34"/>
  <c r="AK3158" i="34"/>
  <c r="AL3157" i="34"/>
  <c r="AK3157" i="34"/>
  <c r="AL3156" i="34"/>
  <c r="AK3156" i="34"/>
  <c r="AL3155" i="34"/>
  <c r="AK3155" i="34"/>
  <c r="AL3154" i="34"/>
  <c r="AK3154" i="34"/>
  <c r="AL3153" i="34"/>
  <c r="AK3153" i="34"/>
  <c r="AL3152" i="34"/>
  <c r="AK3152" i="34"/>
  <c r="AL3151" i="34"/>
  <c r="AK3151" i="34"/>
  <c r="AL3150" i="34"/>
  <c r="AK3150" i="34"/>
  <c r="AL3149" i="34"/>
  <c r="AK3149" i="34"/>
  <c r="AL3148" i="34"/>
  <c r="AK3148" i="34"/>
  <c r="AL3147" i="34"/>
  <c r="AK3147" i="34"/>
  <c r="AL3146" i="34"/>
  <c r="AK3146" i="34"/>
  <c r="AL3145" i="34"/>
  <c r="AK3145" i="34"/>
  <c r="AL3144" i="34"/>
  <c r="AK3144" i="34"/>
  <c r="AL3143" i="34"/>
  <c r="AK3143" i="34"/>
  <c r="AL3142" i="34"/>
  <c r="AK3142" i="34"/>
  <c r="AL3141" i="34"/>
  <c r="AK3141" i="34"/>
  <c r="AL3140" i="34"/>
  <c r="AK3140" i="34"/>
  <c r="AL3139" i="34"/>
  <c r="AK3139" i="34"/>
  <c r="AL3138" i="34"/>
  <c r="AK3138" i="34"/>
  <c r="AL3137" i="34"/>
  <c r="AK3137" i="34"/>
  <c r="AL3136" i="34"/>
  <c r="AK3136" i="34"/>
  <c r="AL3135" i="34"/>
  <c r="AK3135" i="34"/>
  <c r="AL3134" i="34"/>
  <c r="AK3134" i="34"/>
  <c r="AL3133" i="34"/>
  <c r="AK3133" i="34"/>
  <c r="AL3132" i="34"/>
  <c r="AK3132" i="34"/>
  <c r="AL3131" i="34"/>
  <c r="AK3131" i="34"/>
  <c r="AL3130" i="34"/>
  <c r="AK3130" i="34"/>
  <c r="AL3129" i="34"/>
  <c r="AK3129" i="34"/>
  <c r="AL3128" i="34"/>
  <c r="AK3128" i="34"/>
  <c r="AL3127" i="34"/>
  <c r="AK3127" i="34"/>
  <c r="AL3126" i="34"/>
  <c r="AK3126" i="34"/>
  <c r="AL3125" i="34"/>
  <c r="AK3125" i="34"/>
  <c r="AL3124" i="34"/>
  <c r="AK3124" i="34"/>
  <c r="AL3123" i="34"/>
  <c r="AK3123" i="34"/>
  <c r="AL3122" i="34"/>
  <c r="AK3122" i="34"/>
  <c r="AL3121" i="34"/>
  <c r="AK3121" i="34"/>
  <c r="AL3120" i="34"/>
  <c r="AK3120" i="34"/>
  <c r="AL3119" i="34"/>
  <c r="AK3119" i="34"/>
  <c r="AL3118" i="34"/>
  <c r="AK3118" i="34"/>
  <c r="AL3117" i="34"/>
  <c r="AK3117" i="34"/>
  <c r="AL3116" i="34"/>
  <c r="AK3116" i="34"/>
  <c r="AL3115" i="34"/>
  <c r="AK3115" i="34"/>
  <c r="AL3114" i="34"/>
  <c r="AK3114" i="34"/>
  <c r="AL3113" i="34"/>
  <c r="AK3113" i="34"/>
  <c r="AL3112" i="34"/>
  <c r="AK3112" i="34"/>
  <c r="AL3111" i="34"/>
  <c r="AK3111" i="34"/>
  <c r="AL3110" i="34"/>
  <c r="AK3110" i="34"/>
  <c r="AL3109" i="34"/>
  <c r="AK3109" i="34"/>
  <c r="AL3108" i="34"/>
  <c r="AK3108" i="34"/>
  <c r="AL3107" i="34"/>
  <c r="AK3107" i="34"/>
  <c r="AL3106" i="34"/>
  <c r="AK3106" i="34"/>
  <c r="AL3105" i="34"/>
  <c r="AK3105" i="34"/>
  <c r="AL3104" i="34"/>
  <c r="AK3104" i="34"/>
  <c r="AL3103" i="34"/>
  <c r="AK3103" i="34"/>
  <c r="AL3102" i="34"/>
  <c r="AK3102" i="34"/>
  <c r="AL3101" i="34"/>
  <c r="AK3101" i="34"/>
  <c r="AL3100" i="34"/>
  <c r="AK3100" i="34"/>
  <c r="AL3099" i="34"/>
  <c r="AK3099" i="34"/>
  <c r="AL3098" i="34"/>
  <c r="AK3098" i="34"/>
  <c r="AL3097" i="34"/>
  <c r="AK3097" i="34"/>
  <c r="AL3096" i="34"/>
  <c r="AK3096" i="34"/>
  <c r="AL3095" i="34"/>
  <c r="AK3095" i="34"/>
  <c r="AL3094" i="34"/>
  <c r="AK3094" i="34"/>
  <c r="AL3093" i="34"/>
  <c r="AK3093" i="34"/>
  <c r="AL3092" i="34"/>
  <c r="AK3092" i="34"/>
  <c r="AL3091" i="34"/>
  <c r="AK3091" i="34"/>
  <c r="AL3090" i="34"/>
  <c r="AK3090" i="34"/>
  <c r="AL3089" i="34"/>
  <c r="AK3089" i="34"/>
  <c r="AL3088" i="34"/>
  <c r="AK3088" i="34"/>
  <c r="AL3087" i="34"/>
  <c r="AK3087" i="34"/>
  <c r="AL3086" i="34"/>
  <c r="AK3086" i="34"/>
  <c r="AL3085" i="34"/>
  <c r="AK3085" i="34"/>
  <c r="AL3084" i="34"/>
  <c r="AK3084" i="34"/>
  <c r="AL3083" i="34"/>
  <c r="AK3083" i="34"/>
  <c r="AL3082" i="34"/>
  <c r="AK3082" i="34"/>
  <c r="AL3081" i="34"/>
  <c r="AK3081" i="34"/>
  <c r="AL3080" i="34"/>
  <c r="AK3080" i="34"/>
  <c r="AL3079" i="34"/>
  <c r="AK3079" i="34"/>
  <c r="AL3078" i="34"/>
  <c r="AK3078" i="34"/>
  <c r="AL3077" i="34"/>
  <c r="AK3077" i="34"/>
  <c r="AL3076" i="34"/>
  <c r="AK3076" i="34"/>
  <c r="AL3075" i="34"/>
  <c r="AK3075" i="34"/>
  <c r="AL3074" i="34"/>
  <c r="AK3074" i="34"/>
  <c r="AL3073" i="34"/>
  <c r="AK3073" i="34"/>
  <c r="AL3072" i="34"/>
  <c r="AK3072" i="34"/>
  <c r="AL3071" i="34"/>
  <c r="AK3071" i="34"/>
  <c r="AL3070" i="34"/>
  <c r="AK3070" i="34"/>
  <c r="AL3069" i="34"/>
  <c r="AK3069" i="34"/>
  <c r="AL3068" i="34"/>
  <c r="AK3068" i="34"/>
  <c r="AL3067" i="34"/>
  <c r="AK3067" i="34"/>
  <c r="AL3066" i="34"/>
  <c r="AK3066" i="34"/>
  <c r="AL3065" i="34"/>
  <c r="AK3065" i="34"/>
  <c r="AL3064" i="34"/>
  <c r="AK3064" i="34"/>
  <c r="AL3063" i="34"/>
  <c r="AK3063" i="34"/>
  <c r="AL3062" i="34"/>
  <c r="AK3062" i="34"/>
  <c r="AL3061" i="34"/>
  <c r="AK3061" i="34"/>
  <c r="AL3060" i="34"/>
  <c r="AK3060" i="34"/>
  <c r="AL3059" i="34"/>
  <c r="AK3059" i="34"/>
  <c r="AL3058" i="34"/>
  <c r="AK3058" i="34"/>
  <c r="AL3057" i="34"/>
  <c r="AK3057" i="34"/>
  <c r="AL3056" i="34"/>
  <c r="AK3056" i="34"/>
  <c r="AL3055" i="34"/>
  <c r="AK3055" i="34"/>
  <c r="AL3054" i="34"/>
  <c r="AK3054" i="34"/>
  <c r="AL3053" i="34"/>
  <c r="AK3053" i="34"/>
  <c r="AL3052" i="34"/>
  <c r="AK3052" i="34"/>
  <c r="AL3051" i="34"/>
  <c r="AK3051" i="34"/>
  <c r="AL3050" i="34"/>
  <c r="AK3050" i="34"/>
  <c r="AL3049" i="34"/>
  <c r="AK3049" i="34"/>
  <c r="AL3048" i="34"/>
  <c r="AK3048" i="34"/>
  <c r="AL3047" i="34"/>
  <c r="AK3047" i="34"/>
  <c r="AL3046" i="34"/>
  <c r="AK3046" i="34"/>
  <c r="AL3045" i="34"/>
  <c r="AK3045" i="34"/>
  <c r="AL3044" i="34"/>
  <c r="AK3044" i="34"/>
  <c r="AL3043" i="34"/>
  <c r="AK3043" i="34"/>
  <c r="AL3042" i="34"/>
  <c r="AK3042" i="34"/>
  <c r="AL3041" i="34"/>
  <c r="AK3041" i="34"/>
  <c r="AL3040" i="34"/>
  <c r="AK3040" i="34"/>
  <c r="AL3039" i="34"/>
  <c r="AK3039" i="34"/>
  <c r="AL3038" i="34"/>
  <c r="AK3038" i="34"/>
  <c r="AL3037" i="34"/>
  <c r="AK3037" i="34"/>
  <c r="AL3036" i="34"/>
  <c r="AK3036" i="34"/>
  <c r="AL3035" i="34"/>
  <c r="AK3035" i="34"/>
  <c r="AL3034" i="34"/>
  <c r="AK3034" i="34"/>
  <c r="AL3033" i="34"/>
  <c r="AK3033" i="34"/>
  <c r="AL3032" i="34"/>
  <c r="AK3032" i="34"/>
  <c r="AL3031" i="34"/>
  <c r="AK3031" i="34"/>
  <c r="AL3030" i="34"/>
  <c r="AK3030" i="34"/>
  <c r="AL3029" i="34"/>
  <c r="AK3029" i="34"/>
  <c r="AL3028" i="34"/>
  <c r="AK3028" i="34"/>
  <c r="AL3027" i="34"/>
  <c r="AK3027" i="34"/>
  <c r="AL3026" i="34"/>
  <c r="AK3026" i="34"/>
  <c r="AL3025" i="34"/>
  <c r="AK3025" i="34"/>
  <c r="AL3024" i="34"/>
  <c r="AK3024" i="34"/>
  <c r="AL3023" i="34"/>
  <c r="AK3023" i="34"/>
  <c r="AL3022" i="34"/>
  <c r="AK3022" i="34"/>
  <c r="AL3021" i="34"/>
  <c r="AK3021" i="34"/>
  <c r="AL3020" i="34"/>
  <c r="AK3020" i="34"/>
  <c r="AL3019" i="34"/>
  <c r="AK3019" i="34"/>
  <c r="AL3018" i="34"/>
  <c r="AK3018" i="34"/>
  <c r="AL3017" i="34"/>
  <c r="AK3017" i="34"/>
  <c r="AL3016" i="34"/>
  <c r="AK3016" i="34"/>
  <c r="AL3015" i="34"/>
  <c r="AK3015" i="34"/>
  <c r="AL3014" i="34"/>
  <c r="AK3014" i="34"/>
  <c r="AL3013" i="34"/>
  <c r="AK3013" i="34"/>
  <c r="AL3012" i="34"/>
  <c r="AK3012" i="34"/>
  <c r="AL3011" i="34"/>
  <c r="AK3011" i="34"/>
  <c r="AL3010" i="34"/>
  <c r="AK3010" i="34"/>
  <c r="AL3009" i="34"/>
  <c r="AK3009" i="34"/>
  <c r="AL3008" i="34"/>
  <c r="AK3008" i="34"/>
  <c r="AL3007" i="34"/>
  <c r="AK3007" i="34"/>
  <c r="AL3006" i="34"/>
  <c r="AK3006" i="34"/>
  <c r="AL3005" i="34"/>
  <c r="AK3005" i="34"/>
  <c r="AL3004" i="34"/>
  <c r="AK3004" i="34"/>
  <c r="AL3003" i="34"/>
  <c r="AK3003" i="34"/>
  <c r="AL3002" i="34"/>
  <c r="AK3002" i="34"/>
  <c r="AL3001" i="34"/>
  <c r="AK3001" i="34"/>
  <c r="AL3000" i="34"/>
  <c r="AK3000" i="34"/>
  <c r="AL2999" i="34"/>
  <c r="AK2999" i="34"/>
  <c r="AL2998" i="34"/>
  <c r="AK2998" i="34"/>
  <c r="AL2997" i="34"/>
  <c r="AK2997" i="34"/>
  <c r="AL2996" i="34"/>
  <c r="AK2996" i="34"/>
  <c r="AL2995" i="34"/>
  <c r="AK2995" i="34"/>
  <c r="AL2994" i="34"/>
  <c r="AK2994" i="34"/>
  <c r="AL2993" i="34"/>
  <c r="AK2993" i="34"/>
  <c r="AL2992" i="34"/>
  <c r="AK2992" i="34"/>
  <c r="AL2991" i="34"/>
  <c r="AK2991" i="34"/>
  <c r="AL2990" i="34"/>
  <c r="AK2990" i="34"/>
  <c r="AL2989" i="34"/>
  <c r="AK2989" i="34"/>
  <c r="AL2988" i="34"/>
  <c r="AK2988" i="34"/>
  <c r="AL2987" i="34"/>
  <c r="AK2987" i="34"/>
  <c r="AL2986" i="34"/>
  <c r="AK2986" i="34"/>
  <c r="AL2985" i="34"/>
  <c r="AK2985" i="34"/>
  <c r="AL2984" i="34"/>
  <c r="AK2984" i="34"/>
  <c r="AL2983" i="34"/>
  <c r="AK2983" i="34"/>
  <c r="AL2982" i="34"/>
  <c r="AK2982" i="34"/>
  <c r="AL2981" i="34"/>
  <c r="AK2981" i="34"/>
  <c r="AL2980" i="34"/>
  <c r="AK2980" i="34"/>
  <c r="AL2979" i="34"/>
  <c r="AK2979" i="34"/>
  <c r="AL2978" i="34"/>
  <c r="AK2978" i="34"/>
  <c r="AL2977" i="34"/>
  <c r="AK2977" i="34"/>
  <c r="AL2976" i="34"/>
  <c r="AK2976" i="34"/>
  <c r="AL2975" i="34"/>
  <c r="AK2975" i="34"/>
  <c r="AL2974" i="34"/>
  <c r="AK2974" i="34"/>
  <c r="AL2973" i="34"/>
  <c r="AK2973" i="34"/>
  <c r="AL2972" i="34"/>
  <c r="AK2972" i="34"/>
  <c r="AL2971" i="34"/>
  <c r="AK2971" i="34"/>
  <c r="AL2970" i="34"/>
  <c r="AK2970" i="34"/>
  <c r="AL2969" i="34"/>
  <c r="AK2969" i="34"/>
  <c r="AL2968" i="34"/>
  <c r="AK2968" i="34"/>
  <c r="AL2967" i="34"/>
  <c r="AK2967" i="34"/>
  <c r="AL2966" i="34"/>
  <c r="AK2966" i="34"/>
  <c r="AL2965" i="34"/>
  <c r="AK2965" i="34"/>
  <c r="AL2964" i="34"/>
  <c r="AK2964" i="34"/>
  <c r="AL2963" i="34"/>
  <c r="AK2963" i="34"/>
  <c r="AL2962" i="34"/>
  <c r="AK2962" i="34"/>
  <c r="AL2961" i="34"/>
  <c r="AK2961" i="34"/>
  <c r="AL2960" i="34"/>
  <c r="AK2960" i="34"/>
  <c r="AL2959" i="34"/>
  <c r="AK2959" i="34"/>
  <c r="AL2958" i="34"/>
  <c r="AK2958" i="34"/>
  <c r="AL2957" i="34"/>
  <c r="AK2957" i="34"/>
  <c r="AL2956" i="34"/>
  <c r="AK2956" i="34"/>
  <c r="AL2955" i="34"/>
  <c r="AK2955" i="34"/>
  <c r="AL2954" i="34"/>
  <c r="AK2954" i="34"/>
  <c r="AL2953" i="34"/>
  <c r="AK2953" i="34"/>
  <c r="AL2952" i="34"/>
  <c r="AK2952" i="34"/>
  <c r="AL2951" i="34"/>
  <c r="AK2951" i="34"/>
  <c r="AL2950" i="34"/>
  <c r="AK2950" i="34"/>
  <c r="AL2949" i="34"/>
  <c r="AK2949" i="34"/>
  <c r="AL2948" i="34"/>
  <c r="AK2948" i="34"/>
  <c r="AL2947" i="34"/>
  <c r="AK2947" i="34"/>
  <c r="AL2946" i="34"/>
  <c r="AK2946" i="34"/>
  <c r="AL2945" i="34"/>
  <c r="AK2945" i="34"/>
  <c r="AL2944" i="34"/>
  <c r="AK2944" i="34"/>
  <c r="AL2943" i="34"/>
  <c r="AK2943" i="34"/>
  <c r="AL2942" i="34"/>
  <c r="AK2942" i="34"/>
  <c r="AL2941" i="34"/>
  <c r="AK2941" i="34"/>
  <c r="AL2940" i="34"/>
  <c r="AK2940" i="34"/>
  <c r="AL2939" i="34"/>
  <c r="AK2939" i="34"/>
  <c r="AL2938" i="34"/>
  <c r="AK2938" i="34"/>
  <c r="AL2937" i="34"/>
  <c r="AK2937" i="34"/>
  <c r="AL2936" i="34"/>
  <c r="AK2936" i="34"/>
  <c r="AL2935" i="34"/>
  <c r="AK2935" i="34"/>
  <c r="AL2934" i="34"/>
  <c r="AK2934" i="34"/>
  <c r="AL2933" i="34"/>
  <c r="AK2933" i="34"/>
  <c r="AL2932" i="34"/>
  <c r="AK2932" i="34"/>
  <c r="AL2931" i="34"/>
  <c r="AK2931" i="34"/>
  <c r="AL2930" i="34"/>
  <c r="AK2930" i="34"/>
  <c r="AL2929" i="34"/>
  <c r="AK2929" i="34"/>
  <c r="AL2928" i="34"/>
  <c r="AK2928" i="34"/>
  <c r="AL2927" i="34"/>
  <c r="AK2927" i="34"/>
  <c r="AL2926" i="34"/>
  <c r="AK2926" i="34"/>
  <c r="AL2925" i="34"/>
  <c r="AK2925" i="34"/>
  <c r="AL2924" i="34"/>
  <c r="AK2924" i="34"/>
  <c r="AL2923" i="34"/>
  <c r="AK2923" i="34"/>
  <c r="AL2922" i="34"/>
  <c r="AK2922" i="34"/>
  <c r="AL2921" i="34"/>
  <c r="AK2921" i="34"/>
  <c r="AL2920" i="34"/>
  <c r="AK2920" i="34"/>
  <c r="AL2919" i="34"/>
  <c r="AK2919" i="34"/>
  <c r="AL2918" i="34"/>
  <c r="AK2918" i="34"/>
  <c r="AL2917" i="34"/>
  <c r="AK2917" i="34"/>
  <c r="AL2916" i="34"/>
  <c r="AK2916" i="34"/>
  <c r="AL2915" i="34"/>
  <c r="AK2915" i="34"/>
  <c r="AL2914" i="34"/>
  <c r="AK2914" i="34"/>
  <c r="AL2913" i="34"/>
  <c r="AK2913" i="34"/>
  <c r="AL2912" i="34"/>
  <c r="AK2912" i="34"/>
  <c r="AL2911" i="34"/>
  <c r="AK2911" i="34"/>
  <c r="AL2910" i="34"/>
  <c r="AK2910" i="34"/>
  <c r="AL2909" i="34"/>
  <c r="AK2909" i="34"/>
  <c r="AL2908" i="34"/>
  <c r="AK2908" i="34"/>
  <c r="AL2907" i="34"/>
  <c r="AK2907" i="34"/>
  <c r="AL2906" i="34"/>
  <c r="AK2906" i="34"/>
  <c r="AL2905" i="34"/>
  <c r="AK2905" i="34"/>
  <c r="AL2904" i="34"/>
  <c r="AK2904" i="34"/>
  <c r="AL2903" i="34"/>
  <c r="AK2903" i="34"/>
  <c r="AL2902" i="34"/>
  <c r="AK2902" i="34"/>
  <c r="AL2901" i="34"/>
  <c r="AK2901" i="34"/>
  <c r="AL2900" i="34"/>
  <c r="AK2900" i="34"/>
  <c r="AL2899" i="34"/>
  <c r="AK2899" i="34"/>
  <c r="AL2898" i="34"/>
  <c r="AK2898" i="34"/>
  <c r="AL2897" i="34"/>
  <c r="AK2897" i="34"/>
  <c r="AL2896" i="34"/>
  <c r="AK2896" i="34"/>
  <c r="AL2895" i="34"/>
  <c r="AK2895" i="34"/>
  <c r="AL2894" i="34"/>
  <c r="AK2894" i="34"/>
  <c r="AL2893" i="34"/>
  <c r="AK2893" i="34"/>
  <c r="AL2892" i="34"/>
  <c r="AK2892" i="34"/>
  <c r="AL2891" i="34"/>
  <c r="AK2891" i="34"/>
  <c r="AL2890" i="34"/>
  <c r="AK2890" i="34"/>
  <c r="AL2889" i="34"/>
  <c r="AK2889" i="34"/>
  <c r="AL2888" i="34"/>
  <c r="AK2888" i="34"/>
  <c r="AL2887" i="34"/>
  <c r="AK2887" i="34"/>
  <c r="AL2886" i="34"/>
  <c r="AK2886" i="34"/>
  <c r="AL2885" i="34"/>
  <c r="AK2885" i="34"/>
  <c r="AL2884" i="34"/>
  <c r="AK2884" i="34"/>
  <c r="AL2883" i="34"/>
  <c r="AK2883" i="34"/>
  <c r="AL2882" i="34"/>
  <c r="AK2882" i="34"/>
  <c r="AL2881" i="34"/>
  <c r="AK2881" i="34"/>
  <c r="AL2880" i="34"/>
  <c r="AK2880" i="34"/>
  <c r="AL2879" i="34"/>
  <c r="AK2879" i="34"/>
  <c r="AL2878" i="34"/>
  <c r="AK2878" i="34"/>
  <c r="AL2877" i="34"/>
  <c r="AK2877" i="34"/>
  <c r="AL2876" i="34"/>
  <c r="AK2876" i="34"/>
  <c r="AL2875" i="34"/>
  <c r="AK2875" i="34"/>
  <c r="AL2874" i="34"/>
  <c r="AK2874" i="34"/>
  <c r="AL2873" i="34"/>
  <c r="AK2873" i="34"/>
  <c r="AL2872" i="34"/>
  <c r="AK2872" i="34"/>
  <c r="AL2871" i="34"/>
  <c r="AK2871" i="34"/>
  <c r="AL2870" i="34"/>
  <c r="AK2870" i="34"/>
  <c r="AL2869" i="34"/>
  <c r="AK2869" i="34"/>
  <c r="AL2868" i="34"/>
  <c r="AK2868" i="34"/>
  <c r="AL2867" i="34"/>
  <c r="AK2867" i="34"/>
  <c r="AL2866" i="34"/>
  <c r="AK2866" i="34"/>
  <c r="AL2865" i="34"/>
  <c r="AK2865" i="34"/>
  <c r="AL2864" i="34"/>
  <c r="AK2864" i="34"/>
  <c r="AL2863" i="34"/>
  <c r="AK2863" i="34"/>
  <c r="AL2862" i="34"/>
  <c r="AK2862" i="34"/>
  <c r="AL2861" i="34"/>
  <c r="AK2861" i="34"/>
  <c r="AL2860" i="34"/>
  <c r="AK2860" i="34"/>
  <c r="AL2859" i="34"/>
  <c r="AK2859" i="34"/>
  <c r="AL2858" i="34"/>
  <c r="AK2858" i="34"/>
  <c r="AL2857" i="34"/>
  <c r="AK2857" i="34"/>
  <c r="AL2856" i="34"/>
  <c r="AK2856" i="34"/>
  <c r="AL2855" i="34"/>
  <c r="AK2855" i="34"/>
  <c r="AL2854" i="34"/>
  <c r="AK2854" i="34"/>
  <c r="AL2853" i="34"/>
  <c r="AK2853" i="34"/>
  <c r="AL2852" i="34"/>
  <c r="AK2852" i="34"/>
  <c r="AL2851" i="34"/>
  <c r="AK2851" i="34"/>
  <c r="AL2850" i="34"/>
  <c r="AK2850" i="34"/>
  <c r="AL2849" i="34"/>
  <c r="AK2849" i="34"/>
  <c r="AL2848" i="34"/>
  <c r="AK2848" i="34"/>
  <c r="AL2847" i="34"/>
  <c r="AK2847" i="34"/>
  <c r="AL2846" i="34"/>
  <c r="AK2846" i="34"/>
  <c r="AL2845" i="34"/>
  <c r="AK2845" i="34"/>
  <c r="AL2844" i="34"/>
  <c r="AK2844" i="34"/>
  <c r="AL2843" i="34"/>
  <c r="AK2843" i="34"/>
  <c r="AL2842" i="34"/>
  <c r="AK2842" i="34"/>
  <c r="AL2841" i="34"/>
  <c r="AK2841" i="34"/>
  <c r="AL2840" i="34"/>
  <c r="AK2840" i="34"/>
  <c r="AL2839" i="34"/>
  <c r="AK2839" i="34"/>
  <c r="AL2838" i="34"/>
  <c r="AK2838" i="34"/>
  <c r="AL2837" i="34"/>
  <c r="AK2837" i="34"/>
  <c r="AL2836" i="34"/>
  <c r="AK2836" i="34"/>
  <c r="AL2835" i="34"/>
  <c r="AK2835" i="34"/>
  <c r="AL2834" i="34"/>
  <c r="AK2834" i="34"/>
  <c r="AL2833" i="34"/>
  <c r="AK2833" i="34"/>
  <c r="AL2832" i="34"/>
  <c r="AK2832" i="34"/>
  <c r="AL2831" i="34"/>
  <c r="AK2831" i="34"/>
  <c r="AL2830" i="34"/>
  <c r="AK2830" i="34"/>
  <c r="AL2829" i="34"/>
  <c r="AK2829" i="34"/>
  <c r="AL2828" i="34"/>
  <c r="AK2828" i="34"/>
  <c r="AL2827" i="34"/>
  <c r="AK2827" i="34"/>
  <c r="AL2826" i="34"/>
  <c r="AK2826" i="34"/>
  <c r="AL2825" i="34"/>
  <c r="AK2825" i="34"/>
  <c r="AL2824" i="34"/>
  <c r="AK2824" i="34"/>
  <c r="AL2823" i="34"/>
  <c r="AK2823" i="34"/>
  <c r="AL2822" i="34"/>
  <c r="AK2822" i="34"/>
  <c r="AL2821" i="34"/>
  <c r="AK2821" i="34"/>
  <c r="AL2820" i="34"/>
  <c r="AK2820" i="34"/>
  <c r="AL2819" i="34"/>
  <c r="AK2819" i="34"/>
  <c r="AL2818" i="34"/>
  <c r="AK2818" i="34"/>
  <c r="AL2817" i="34"/>
  <c r="AK2817" i="34"/>
  <c r="AL2816" i="34"/>
  <c r="AK2816" i="34"/>
  <c r="AL2815" i="34"/>
  <c r="AK2815" i="34"/>
  <c r="AL2814" i="34"/>
  <c r="AK2814" i="34"/>
  <c r="AL2813" i="34"/>
  <c r="AK2813" i="34"/>
  <c r="AL2812" i="34"/>
  <c r="AK2812" i="34"/>
  <c r="AL2811" i="34"/>
  <c r="AK2811" i="34"/>
  <c r="AL2810" i="34"/>
  <c r="AK2810" i="34"/>
  <c r="AL2809" i="34"/>
  <c r="AK2809" i="34"/>
  <c r="AL2808" i="34"/>
  <c r="AK2808" i="34"/>
  <c r="AL2807" i="34"/>
  <c r="AK2807" i="34"/>
  <c r="AL2806" i="34"/>
  <c r="AK2806" i="34"/>
  <c r="AL2805" i="34"/>
  <c r="AK2805" i="34"/>
  <c r="AL2804" i="34"/>
  <c r="AK2804" i="34"/>
  <c r="AL2803" i="34"/>
  <c r="AK2803" i="34"/>
  <c r="AL2802" i="34"/>
  <c r="AK2802" i="34"/>
  <c r="AL2801" i="34"/>
  <c r="AK2801" i="34"/>
  <c r="AL2800" i="34"/>
  <c r="AK2800" i="34"/>
  <c r="AL2799" i="34"/>
  <c r="AK2799" i="34"/>
  <c r="AL2798" i="34"/>
  <c r="AK2798" i="34"/>
  <c r="AL2797" i="34"/>
  <c r="AK2797" i="34"/>
  <c r="AL2796" i="34"/>
  <c r="AK2796" i="34"/>
  <c r="AL2795" i="34"/>
  <c r="AK2795" i="34"/>
  <c r="AL2794" i="34"/>
  <c r="AK2794" i="34"/>
  <c r="AL2793" i="34"/>
  <c r="AK2793" i="34"/>
  <c r="AL2792" i="34"/>
  <c r="AK2792" i="34"/>
  <c r="AL2791" i="34"/>
  <c r="AK2791" i="34"/>
  <c r="AL2790" i="34"/>
  <c r="AK2790" i="34"/>
  <c r="AL2789" i="34"/>
  <c r="AK2789" i="34"/>
  <c r="AL2788" i="34"/>
  <c r="AK2788" i="34"/>
  <c r="AL2787" i="34"/>
  <c r="AK2787" i="34"/>
  <c r="AL2786" i="34"/>
  <c r="AK2786" i="34"/>
  <c r="AL2785" i="34"/>
  <c r="AK2785" i="34"/>
  <c r="AL2784" i="34"/>
  <c r="AK2784" i="34"/>
  <c r="AL2783" i="34"/>
  <c r="AK2783" i="34"/>
  <c r="AL2782" i="34"/>
  <c r="AK2782" i="34"/>
  <c r="AL2781" i="34"/>
  <c r="AK2781" i="34"/>
  <c r="AL2780" i="34"/>
  <c r="AK2780" i="34"/>
  <c r="AL2779" i="34"/>
  <c r="AK2779" i="34"/>
  <c r="AL2778" i="34"/>
  <c r="AK2778" i="34"/>
  <c r="AL2777" i="34"/>
  <c r="AK2777" i="34"/>
  <c r="AL2776" i="34"/>
  <c r="AK2776" i="34"/>
  <c r="AL2775" i="34"/>
  <c r="AK2775" i="34"/>
  <c r="AL2774" i="34"/>
  <c r="AK2774" i="34"/>
  <c r="AL2773" i="34"/>
  <c r="AK2773" i="34"/>
  <c r="AL2772" i="34"/>
  <c r="AK2772" i="34"/>
  <c r="AL2771" i="34"/>
  <c r="AK2771" i="34"/>
  <c r="AL2770" i="34"/>
  <c r="AK2770" i="34"/>
  <c r="AL2769" i="34"/>
  <c r="AK2769" i="34"/>
  <c r="AL2768" i="34"/>
  <c r="AK2768" i="34"/>
  <c r="AL2767" i="34"/>
  <c r="AK2767" i="34"/>
  <c r="AL2766" i="34"/>
  <c r="AK2766" i="34"/>
  <c r="AL2765" i="34"/>
  <c r="AK2765" i="34"/>
  <c r="AL2764" i="34"/>
  <c r="AK2764" i="34"/>
  <c r="AL2763" i="34"/>
  <c r="AK2763" i="34"/>
  <c r="AL2762" i="34"/>
  <c r="AK2762" i="34"/>
  <c r="AL2761" i="34"/>
  <c r="AK2761" i="34"/>
  <c r="AL2760" i="34"/>
  <c r="AK2760" i="34"/>
  <c r="AL2759" i="34"/>
  <c r="AK2759" i="34"/>
  <c r="AL2758" i="34"/>
  <c r="AK2758" i="34"/>
  <c r="AL2757" i="34"/>
  <c r="AK2757" i="34"/>
  <c r="AL2756" i="34"/>
  <c r="AK2756" i="34"/>
  <c r="AL2755" i="34"/>
  <c r="AK2755" i="34"/>
  <c r="AL2754" i="34"/>
  <c r="AK2754" i="34"/>
  <c r="AL2753" i="34"/>
  <c r="AK2753" i="34"/>
  <c r="AL2752" i="34"/>
  <c r="AK2752" i="34"/>
  <c r="AL2751" i="34"/>
  <c r="AK2751" i="34"/>
  <c r="AL2750" i="34"/>
  <c r="AK2750" i="34"/>
  <c r="AL2749" i="34"/>
  <c r="AK2749" i="34"/>
  <c r="AL2748" i="34"/>
  <c r="AK2748" i="34"/>
  <c r="AL2747" i="34"/>
  <c r="AK2747" i="34"/>
  <c r="AL2746" i="34"/>
  <c r="AK2746" i="34"/>
  <c r="AL2745" i="34"/>
  <c r="AK2745" i="34"/>
  <c r="AL2744" i="34"/>
  <c r="AK2744" i="34"/>
  <c r="AL2743" i="34"/>
  <c r="AK2743" i="34"/>
  <c r="AL2742" i="34"/>
  <c r="AK2742" i="34"/>
  <c r="AL2741" i="34"/>
  <c r="AK2741" i="34"/>
  <c r="AL2740" i="34"/>
  <c r="AK2740" i="34"/>
  <c r="AL2739" i="34"/>
  <c r="AK2739" i="34"/>
  <c r="AL2738" i="34"/>
  <c r="AK2738" i="34"/>
  <c r="AL2737" i="34"/>
  <c r="AK2737" i="34"/>
  <c r="AL2736" i="34"/>
  <c r="AK2736" i="34"/>
  <c r="AL2735" i="34"/>
  <c r="AK2735" i="34"/>
  <c r="AL2734" i="34"/>
  <c r="AK2734" i="34"/>
  <c r="AL2733" i="34"/>
  <c r="AK2733" i="34"/>
  <c r="AL2732" i="34"/>
  <c r="AK2732" i="34"/>
  <c r="AL2731" i="34"/>
  <c r="AK2731" i="34"/>
  <c r="AL2730" i="34"/>
  <c r="AK2730" i="34"/>
  <c r="AL2729" i="34"/>
  <c r="AK2729" i="34"/>
  <c r="AL2728" i="34"/>
  <c r="AK2728" i="34"/>
  <c r="AL2727" i="34"/>
  <c r="AK2727" i="34"/>
  <c r="AL2726" i="34"/>
  <c r="AK2726" i="34"/>
  <c r="AL2725" i="34"/>
  <c r="AK2725" i="34"/>
  <c r="AL2724" i="34"/>
  <c r="AK2724" i="34"/>
  <c r="AL2723" i="34"/>
  <c r="AK2723" i="34"/>
  <c r="AL2722" i="34"/>
  <c r="AK2722" i="34"/>
  <c r="AL2721" i="34"/>
  <c r="AK2721" i="34"/>
  <c r="AL2720" i="34"/>
  <c r="AK2720" i="34"/>
  <c r="AL2719" i="34"/>
  <c r="AK2719" i="34"/>
  <c r="AL2718" i="34"/>
  <c r="AK2718" i="34"/>
  <c r="AL2717" i="34"/>
  <c r="AK2717" i="34"/>
  <c r="AL2716" i="34"/>
  <c r="AK2716" i="34"/>
  <c r="AL2715" i="34"/>
  <c r="AK2715" i="34"/>
  <c r="AL2714" i="34"/>
  <c r="AK2714" i="34"/>
  <c r="AL2713" i="34"/>
  <c r="AK2713" i="34"/>
  <c r="AL2712" i="34"/>
  <c r="AK2712" i="34"/>
  <c r="AL2711" i="34"/>
  <c r="AK2711" i="34"/>
  <c r="AL2710" i="34"/>
  <c r="AK2710" i="34"/>
  <c r="AL2709" i="34"/>
  <c r="AK2709" i="34"/>
  <c r="AL2708" i="34"/>
  <c r="AK2708" i="34"/>
  <c r="AL2707" i="34"/>
  <c r="AK2707" i="34"/>
  <c r="AL2706" i="34"/>
  <c r="AK2706" i="34"/>
  <c r="AL2705" i="34"/>
  <c r="AK2705" i="34"/>
  <c r="AL2704" i="34"/>
  <c r="AK2704" i="34"/>
  <c r="AL2703" i="34"/>
  <c r="AK2703" i="34"/>
  <c r="AL2702" i="34"/>
  <c r="AK2702" i="34"/>
  <c r="AL2701" i="34"/>
  <c r="AK2701" i="34"/>
  <c r="AL2700" i="34"/>
  <c r="AK2700" i="34"/>
  <c r="AL2699" i="34"/>
  <c r="AK2699" i="34"/>
  <c r="AL2698" i="34"/>
  <c r="AK2698" i="34"/>
  <c r="AL2697" i="34"/>
  <c r="AK2697" i="34"/>
  <c r="AL2696" i="34"/>
  <c r="AK2696" i="34"/>
  <c r="AL2695" i="34"/>
  <c r="AK2695" i="34"/>
  <c r="AL2694" i="34"/>
  <c r="AK2694" i="34"/>
  <c r="AL2693" i="34"/>
  <c r="AK2693" i="34"/>
  <c r="AL2692" i="34"/>
  <c r="AK2692" i="34"/>
  <c r="AL2691" i="34"/>
  <c r="AK2691" i="34"/>
  <c r="AL2690" i="34"/>
  <c r="AK2690" i="34"/>
  <c r="AL2689" i="34"/>
  <c r="AK2689" i="34"/>
  <c r="AL2688" i="34"/>
  <c r="AK2688" i="34"/>
  <c r="AL2687" i="34"/>
  <c r="AK2687" i="34"/>
  <c r="AL2686" i="34"/>
  <c r="AK2686" i="34"/>
  <c r="AL2685" i="34"/>
  <c r="AK2685" i="34"/>
  <c r="AL2684" i="34"/>
  <c r="AK2684" i="34"/>
  <c r="AL2683" i="34"/>
  <c r="AK2683" i="34"/>
  <c r="AL2682" i="34"/>
  <c r="AK2682" i="34"/>
  <c r="AL2681" i="34"/>
  <c r="AK2681" i="34"/>
  <c r="AL2680" i="34"/>
  <c r="AK2680" i="34"/>
  <c r="AL2679" i="34"/>
  <c r="AK2679" i="34"/>
  <c r="AL2678" i="34"/>
  <c r="AK2678" i="34"/>
  <c r="AL2677" i="34"/>
  <c r="AK2677" i="34"/>
  <c r="AL2676" i="34"/>
  <c r="AK2676" i="34"/>
  <c r="AL2675" i="34"/>
  <c r="AK2675" i="34"/>
  <c r="AL2674" i="34"/>
  <c r="AK2674" i="34"/>
  <c r="AL2673" i="34"/>
  <c r="AK2673" i="34"/>
  <c r="AL2672" i="34"/>
  <c r="AK2672" i="34"/>
  <c r="AL2671" i="34"/>
  <c r="AK2671" i="34"/>
  <c r="AL2670" i="34"/>
  <c r="AK2670" i="34"/>
  <c r="AL2669" i="34"/>
  <c r="AK2669" i="34"/>
  <c r="AL2668" i="34"/>
  <c r="AK2668" i="34"/>
  <c r="AL2667" i="34"/>
  <c r="AK2667" i="34"/>
  <c r="AL2666" i="34"/>
  <c r="AK2666" i="34"/>
  <c r="AL2665" i="34"/>
  <c r="AK2665" i="34"/>
  <c r="AL2664" i="34"/>
  <c r="AK2664" i="34"/>
  <c r="AL2663" i="34"/>
  <c r="AK2663" i="34"/>
  <c r="AL2662" i="34"/>
  <c r="AK2662" i="34"/>
  <c r="AL2661" i="34"/>
  <c r="AK2661" i="34"/>
  <c r="AL2660" i="34"/>
  <c r="AK2660" i="34"/>
  <c r="AL2659" i="34"/>
  <c r="AK2659" i="34"/>
  <c r="AL2658" i="34"/>
  <c r="AK2658" i="34"/>
  <c r="AL2657" i="34"/>
  <c r="AK2657" i="34"/>
  <c r="AL2656" i="34"/>
  <c r="AK2656" i="34"/>
  <c r="AL2655" i="34"/>
  <c r="AK2655" i="34"/>
  <c r="AL2654" i="34"/>
  <c r="AK2654" i="34"/>
  <c r="AL2653" i="34"/>
  <c r="AK2653" i="34"/>
  <c r="AL2652" i="34"/>
  <c r="AK2652" i="34"/>
  <c r="AL2651" i="34"/>
  <c r="AK2651" i="34"/>
  <c r="AL2650" i="34"/>
  <c r="AK2650" i="34"/>
  <c r="AL2649" i="34"/>
  <c r="AK2649" i="34"/>
  <c r="AL2648" i="34"/>
  <c r="AK2648" i="34"/>
  <c r="AL2647" i="34"/>
  <c r="AK2647" i="34"/>
  <c r="AL2646" i="34"/>
  <c r="AK2646" i="34"/>
  <c r="AL2645" i="34"/>
  <c r="AK2645" i="34"/>
  <c r="AL2644" i="34"/>
  <c r="AK2644" i="34"/>
  <c r="AL2643" i="34"/>
  <c r="AK2643" i="34"/>
  <c r="AL2642" i="34"/>
  <c r="AK2642" i="34"/>
  <c r="AL2641" i="34"/>
  <c r="AK2641" i="34"/>
  <c r="AL2640" i="34"/>
  <c r="AK2640" i="34"/>
  <c r="AL2639" i="34"/>
  <c r="AK2639" i="34"/>
  <c r="AL2638" i="34"/>
  <c r="AK2638" i="34"/>
  <c r="AL2637" i="34"/>
  <c r="AK2637" i="34"/>
  <c r="AL2636" i="34"/>
  <c r="AK2636" i="34"/>
  <c r="AL2635" i="34"/>
  <c r="AK2635" i="34"/>
  <c r="AL2634" i="34"/>
  <c r="AK2634" i="34"/>
  <c r="AL2633" i="34"/>
  <c r="AK2633" i="34"/>
  <c r="AL2632" i="34"/>
  <c r="AK2632" i="34"/>
  <c r="AL2631" i="34"/>
  <c r="AK2631" i="34"/>
  <c r="AL2630" i="34"/>
  <c r="AK2630" i="34"/>
  <c r="AL2629" i="34"/>
  <c r="AK2629" i="34"/>
  <c r="AL2628" i="34"/>
  <c r="AK2628" i="34"/>
  <c r="AL2627" i="34"/>
  <c r="AK2627" i="34"/>
  <c r="AL2626" i="34"/>
  <c r="AK2626" i="34"/>
  <c r="AL2625" i="34"/>
  <c r="AK2625" i="34"/>
  <c r="AL2624" i="34"/>
  <c r="AK2624" i="34"/>
  <c r="AL2623" i="34"/>
  <c r="AK2623" i="34"/>
  <c r="AL2622" i="34"/>
  <c r="AK2622" i="34"/>
  <c r="AL2621" i="34"/>
  <c r="AK2621" i="34"/>
  <c r="AL2620" i="34"/>
  <c r="AK2620" i="34"/>
  <c r="AL2619" i="34"/>
  <c r="AK2619" i="34"/>
  <c r="AL2618" i="34"/>
  <c r="AK2618" i="34"/>
  <c r="AL2617" i="34"/>
  <c r="AK2617" i="34"/>
  <c r="AL2616" i="34"/>
  <c r="AK2616" i="34"/>
  <c r="AL2615" i="34"/>
  <c r="AK2615" i="34"/>
  <c r="AL2614" i="34"/>
  <c r="AK2614" i="34"/>
  <c r="AL2613" i="34"/>
  <c r="AK2613" i="34"/>
  <c r="AL2612" i="34"/>
  <c r="AK2612" i="34"/>
  <c r="AL2611" i="34"/>
  <c r="AK2611" i="34"/>
  <c r="AL2610" i="34"/>
  <c r="AK2610" i="34"/>
  <c r="AL2609" i="34"/>
  <c r="AK2609" i="34"/>
  <c r="AL2608" i="34"/>
  <c r="AK2608" i="34"/>
  <c r="AL2607" i="34"/>
  <c r="AK2607" i="34"/>
  <c r="AL2606" i="34"/>
  <c r="AK2606" i="34"/>
  <c r="AL2605" i="34"/>
  <c r="AK2605" i="34"/>
  <c r="AL2604" i="34"/>
  <c r="AK2604" i="34"/>
  <c r="AL2603" i="34"/>
  <c r="AK2603" i="34"/>
  <c r="AL2602" i="34"/>
  <c r="AK2602" i="34"/>
  <c r="AL2601" i="34"/>
  <c r="AK2601" i="34"/>
  <c r="AL2600" i="34"/>
  <c r="AK2600" i="34"/>
  <c r="AL2599" i="34"/>
  <c r="AK2599" i="34"/>
  <c r="AL2598" i="34"/>
  <c r="AK2598" i="34"/>
  <c r="AL2597" i="34"/>
  <c r="AK2597" i="34"/>
  <c r="AL2596" i="34"/>
  <c r="AK2596" i="34"/>
  <c r="AL2595" i="34"/>
  <c r="AK2595" i="34"/>
  <c r="AL2594" i="34"/>
  <c r="AK2594" i="34"/>
  <c r="AL2593" i="34"/>
  <c r="AK2593" i="34"/>
  <c r="AL2592" i="34"/>
  <c r="AK2592" i="34"/>
  <c r="AL2591" i="34"/>
  <c r="AK2591" i="34"/>
  <c r="AL2590" i="34"/>
  <c r="AK2590" i="34"/>
  <c r="AL2589" i="34"/>
  <c r="AK2589" i="34"/>
  <c r="AL2588" i="34"/>
  <c r="AK2588" i="34"/>
  <c r="AL2587" i="34"/>
  <c r="AK2587" i="34"/>
  <c r="AL2586" i="34"/>
  <c r="AK2586" i="34"/>
  <c r="AL2585" i="34"/>
  <c r="AK2585" i="34"/>
  <c r="AL2584" i="34"/>
  <c r="AK2584" i="34"/>
  <c r="AL2583" i="34"/>
  <c r="AK2583" i="34"/>
  <c r="AL2582" i="34"/>
  <c r="AK2582" i="34"/>
  <c r="AL2581" i="34"/>
  <c r="AK2581" i="34"/>
  <c r="AL2580" i="34"/>
  <c r="AK2580" i="34"/>
  <c r="AL2579" i="34"/>
  <c r="AK2579" i="34"/>
  <c r="AL2578" i="34"/>
  <c r="AK2578" i="34"/>
  <c r="AL2577" i="34"/>
  <c r="AK2577" i="34"/>
  <c r="AL2576" i="34"/>
  <c r="AK2576" i="34"/>
  <c r="AL2575" i="34"/>
  <c r="AK2575" i="34"/>
  <c r="AL2574" i="34"/>
  <c r="AK2574" i="34"/>
  <c r="AL2573" i="34"/>
  <c r="AK2573" i="34"/>
  <c r="AL2572" i="34"/>
  <c r="AK2572" i="34"/>
  <c r="AL2571" i="34"/>
  <c r="AK2571" i="34"/>
  <c r="AL2570" i="34"/>
  <c r="AK2570" i="34"/>
  <c r="AL2569" i="34"/>
  <c r="AK2569" i="34"/>
  <c r="AL2568" i="34"/>
  <c r="AK2568" i="34"/>
  <c r="AL2567" i="34"/>
  <c r="AK2567" i="34"/>
  <c r="AL2566" i="34"/>
  <c r="AK2566" i="34"/>
  <c r="AL2565" i="34"/>
  <c r="AK2565" i="34"/>
  <c r="AL2564" i="34"/>
  <c r="AK2564" i="34"/>
  <c r="AL2563" i="34"/>
  <c r="AK2563" i="34"/>
  <c r="AL2562" i="34"/>
  <c r="AK2562" i="34"/>
  <c r="AL2561" i="34"/>
  <c r="AK2561" i="34"/>
  <c r="AL2560" i="34"/>
  <c r="AK2560" i="34"/>
  <c r="AL2559" i="34"/>
  <c r="AK2559" i="34"/>
  <c r="AL2558" i="34"/>
  <c r="AK2558" i="34"/>
  <c r="AL2557" i="34"/>
  <c r="AK2557" i="34"/>
  <c r="AL2556" i="34"/>
  <c r="AK2556" i="34"/>
  <c r="AL2555" i="34"/>
  <c r="AK2555" i="34"/>
  <c r="AL2554" i="34"/>
  <c r="AK2554" i="34"/>
  <c r="AL2553" i="34"/>
  <c r="AK2553" i="34"/>
  <c r="AL2552" i="34"/>
  <c r="AK2552" i="34"/>
  <c r="AL2551" i="34"/>
  <c r="AK2551" i="34"/>
  <c r="AL2550" i="34"/>
  <c r="AK2550" i="34"/>
  <c r="AL2549" i="34"/>
  <c r="AK2549" i="34"/>
  <c r="AL2548" i="34"/>
  <c r="AK2548" i="34"/>
  <c r="AL2547" i="34"/>
  <c r="AK2547" i="34"/>
  <c r="AL2546" i="34"/>
  <c r="AK2546" i="34"/>
  <c r="AL2545" i="34"/>
  <c r="AK2545" i="34"/>
  <c r="AL2544" i="34"/>
  <c r="AK2544" i="34"/>
  <c r="AL2543" i="34"/>
  <c r="AK2543" i="34"/>
  <c r="AL2542" i="34"/>
  <c r="AK2542" i="34"/>
  <c r="AL2541" i="34"/>
  <c r="AK2541" i="34"/>
  <c r="AL2540" i="34"/>
  <c r="AK2540" i="34"/>
  <c r="AL2539" i="34"/>
  <c r="AK2539" i="34"/>
  <c r="AL2538" i="34"/>
  <c r="AK2538" i="34"/>
  <c r="AL2537" i="34"/>
  <c r="AK2537" i="34"/>
  <c r="AL2536" i="34"/>
  <c r="AK2536" i="34"/>
  <c r="AL2535" i="34"/>
  <c r="AK2535" i="34"/>
  <c r="AL2534" i="34"/>
  <c r="AK2534" i="34"/>
  <c r="AL2533" i="34"/>
  <c r="AK2533" i="34"/>
  <c r="AL2532" i="34"/>
  <c r="AK2532" i="34"/>
  <c r="AL2531" i="34"/>
  <c r="AK2531" i="34"/>
  <c r="AL2530" i="34"/>
  <c r="AK2530" i="34"/>
  <c r="AL2529" i="34"/>
  <c r="AK2529" i="34"/>
  <c r="AL2528" i="34"/>
  <c r="AK2528" i="34"/>
  <c r="AL2527" i="34"/>
  <c r="AK2527" i="34"/>
  <c r="AL2526" i="34"/>
  <c r="AK2526" i="34"/>
  <c r="AL2525" i="34"/>
  <c r="AK2525" i="34"/>
  <c r="AL2524" i="34"/>
  <c r="AK2524" i="34"/>
  <c r="AL2523" i="34"/>
  <c r="AK2523" i="34"/>
  <c r="AL2522" i="34"/>
  <c r="AK2522" i="34"/>
  <c r="AL2521" i="34"/>
  <c r="AK2521" i="34"/>
  <c r="AL2520" i="34"/>
  <c r="AK2520" i="34"/>
  <c r="AL2519" i="34"/>
  <c r="AK2519" i="34"/>
  <c r="AL2518" i="34"/>
  <c r="AK2518" i="34"/>
  <c r="AL2517" i="34"/>
  <c r="AK2517" i="34"/>
  <c r="AL2516" i="34"/>
  <c r="AK2516" i="34"/>
  <c r="AL2515" i="34"/>
  <c r="AK2515" i="34"/>
  <c r="AL2514" i="34"/>
  <c r="AK2514" i="34"/>
  <c r="AL2513" i="34"/>
  <c r="AK2513" i="34"/>
  <c r="AL2512" i="34"/>
  <c r="AK2512" i="34"/>
  <c r="AL2511" i="34"/>
  <c r="AK2511" i="34"/>
  <c r="AL2510" i="34"/>
  <c r="AK2510" i="34"/>
  <c r="AL2509" i="34"/>
  <c r="AK2509" i="34"/>
  <c r="AL2508" i="34"/>
  <c r="AK2508" i="34"/>
  <c r="AL2507" i="34"/>
  <c r="AK2507" i="34"/>
  <c r="AL2506" i="34"/>
  <c r="AK2506" i="34"/>
  <c r="AL2505" i="34"/>
  <c r="AK2505" i="34"/>
  <c r="AL2504" i="34"/>
  <c r="AK2504" i="34"/>
  <c r="AL2503" i="34"/>
  <c r="AK2503" i="34"/>
  <c r="AL2502" i="34"/>
  <c r="AK2502" i="34"/>
  <c r="AL2501" i="34"/>
  <c r="AK2501" i="34"/>
  <c r="AL2500" i="34"/>
  <c r="AK2500" i="34"/>
  <c r="AL2499" i="34"/>
  <c r="AK2499" i="34"/>
  <c r="AL2498" i="34"/>
  <c r="AK2498" i="34"/>
  <c r="AL2497" i="34"/>
  <c r="AK2497" i="34"/>
  <c r="AL2496" i="34"/>
  <c r="AK2496" i="34"/>
  <c r="AL2495" i="34"/>
  <c r="AK2495" i="34"/>
  <c r="AL2494" i="34"/>
  <c r="AK2494" i="34"/>
  <c r="AL2493" i="34"/>
  <c r="AK2493" i="34"/>
  <c r="AL2492" i="34"/>
  <c r="AK2492" i="34"/>
  <c r="AL2491" i="34"/>
  <c r="AK2491" i="34"/>
  <c r="AL2490" i="34"/>
  <c r="AK2490" i="34"/>
  <c r="AL2489" i="34"/>
  <c r="AK2489" i="34"/>
  <c r="AL2488" i="34"/>
  <c r="AK2488" i="34"/>
  <c r="AL2487" i="34"/>
  <c r="AK2487" i="34"/>
  <c r="AL2486" i="34"/>
  <c r="AK2486" i="34"/>
  <c r="AL2485" i="34"/>
  <c r="AK2485" i="34"/>
  <c r="AL2484" i="34"/>
  <c r="AK2484" i="34"/>
  <c r="AL2483" i="34"/>
  <c r="AK2483" i="34"/>
  <c r="AL2482" i="34"/>
  <c r="AK2482" i="34"/>
  <c r="AL2481" i="34"/>
  <c r="AK2481" i="34"/>
  <c r="AL2480" i="34"/>
  <c r="AK2480" i="34"/>
  <c r="AL2479" i="34"/>
  <c r="AK2479" i="34"/>
  <c r="AL2478" i="34"/>
  <c r="AK2478" i="34"/>
  <c r="AL2477" i="34"/>
  <c r="AK2477" i="34"/>
  <c r="AL2476" i="34"/>
  <c r="AK2476" i="34"/>
  <c r="AL2475" i="34"/>
  <c r="AK2475" i="34"/>
  <c r="AL2474" i="34"/>
  <c r="AK2474" i="34"/>
  <c r="AL2473" i="34"/>
  <c r="AK2473" i="34"/>
  <c r="AL2472" i="34"/>
  <c r="AK2472" i="34"/>
  <c r="AL2471" i="34"/>
  <c r="AK2471" i="34"/>
  <c r="AL2470" i="34"/>
  <c r="AK2470" i="34"/>
  <c r="AL2469" i="34"/>
  <c r="AK2469" i="34"/>
  <c r="AL2468" i="34"/>
  <c r="AK2468" i="34"/>
  <c r="AL2467" i="34"/>
  <c r="AK2467" i="34"/>
  <c r="AL2466" i="34"/>
  <c r="AK2466" i="34"/>
  <c r="AL2465" i="34"/>
  <c r="AK2465" i="34"/>
  <c r="AL2464" i="34"/>
  <c r="AK2464" i="34"/>
  <c r="AL2463" i="34"/>
  <c r="AK2463" i="34"/>
  <c r="AL2462" i="34"/>
  <c r="AK2462" i="34"/>
  <c r="AL2461" i="34"/>
  <c r="AK2461" i="34"/>
  <c r="AL2460" i="34"/>
  <c r="AK2460" i="34"/>
  <c r="AL2459" i="34"/>
  <c r="AK2459" i="34"/>
  <c r="AL2458" i="34"/>
  <c r="AK2458" i="34"/>
  <c r="AL2457" i="34"/>
  <c r="AK2457" i="34"/>
  <c r="AL2456" i="34"/>
  <c r="AK2456" i="34"/>
  <c r="AL2455" i="34"/>
  <c r="AK2455" i="34"/>
  <c r="AL2454" i="34"/>
  <c r="AK2454" i="34"/>
  <c r="AL2453" i="34"/>
  <c r="AK2453" i="34"/>
  <c r="AL2452" i="34"/>
  <c r="AK2452" i="34"/>
  <c r="AL2451" i="34"/>
  <c r="AK2451" i="34"/>
  <c r="AL2450" i="34"/>
  <c r="AK2450" i="34"/>
  <c r="AL2449" i="34"/>
  <c r="AK2449" i="34"/>
  <c r="AL2448" i="34"/>
  <c r="AK2448" i="34"/>
  <c r="AL2447" i="34"/>
  <c r="AK2447" i="34"/>
  <c r="AL2446" i="34"/>
  <c r="AK2446" i="34"/>
  <c r="AL2445" i="34"/>
  <c r="AK2445" i="34"/>
  <c r="AL2444" i="34"/>
  <c r="AK2444" i="34"/>
  <c r="AL2443" i="34"/>
  <c r="AK2443" i="34"/>
  <c r="AL2442" i="34"/>
  <c r="AK2442" i="34"/>
  <c r="AL2441" i="34"/>
  <c r="AK2441" i="34"/>
  <c r="AL2440" i="34"/>
  <c r="AK2440" i="34"/>
  <c r="AL2439" i="34"/>
  <c r="AK2439" i="34"/>
  <c r="AL2438" i="34"/>
  <c r="AK2438" i="34"/>
  <c r="AL2437" i="34"/>
  <c r="AK2437" i="34"/>
  <c r="AL2436" i="34"/>
  <c r="AK2436" i="34"/>
  <c r="AL2435" i="34"/>
  <c r="AK2435" i="34"/>
  <c r="AL2434" i="34"/>
  <c r="AK2434" i="34"/>
  <c r="AL2433" i="34"/>
  <c r="AK2433" i="34"/>
  <c r="AL2432" i="34"/>
  <c r="AK2432" i="34"/>
  <c r="AL2431" i="34"/>
  <c r="AK2431" i="34"/>
  <c r="AL2430" i="34"/>
  <c r="AK2430" i="34"/>
  <c r="AL2429" i="34"/>
  <c r="AK2429" i="34"/>
  <c r="AL2428" i="34"/>
  <c r="AK2428" i="34"/>
  <c r="AL2427" i="34"/>
  <c r="AK2427" i="34"/>
  <c r="AL2426" i="34"/>
  <c r="AK2426" i="34"/>
  <c r="AL2425" i="34"/>
  <c r="AK2425" i="34"/>
  <c r="AL2424" i="34"/>
  <c r="AK2424" i="34"/>
  <c r="AL2423" i="34"/>
  <c r="AK2423" i="34"/>
  <c r="AL2422" i="34"/>
  <c r="AK2422" i="34"/>
  <c r="AL2421" i="34"/>
  <c r="AK2421" i="34"/>
  <c r="AL2420" i="34"/>
  <c r="AK2420" i="34"/>
  <c r="AL2419" i="34"/>
  <c r="AK2419" i="34"/>
  <c r="AL2418" i="34"/>
  <c r="AK2418" i="34"/>
  <c r="AL2417" i="34"/>
  <c r="AK2417" i="34"/>
  <c r="AL2416" i="34"/>
  <c r="AK2416" i="34"/>
  <c r="AL2415" i="34"/>
  <c r="AK2415" i="34"/>
  <c r="AL2414" i="34"/>
  <c r="AK2414" i="34"/>
  <c r="AL2413" i="34"/>
  <c r="AK2413" i="34"/>
  <c r="AL2412" i="34"/>
  <c r="AK2412" i="34"/>
  <c r="AL2411" i="34"/>
  <c r="AK2411" i="34"/>
  <c r="AL2410" i="34"/>
  <c r="AK2410" i="34"/>
  <c r="AL2409" i="34"/>
  <c r="AK2409" i="34"/>
  <c r="AL2408" i="34"/>
  <c r="AK2408" i="34"/>
  <c r="AL2407" i="34"/>
  <c r="AK2407" i="34"/>
  <c r="AL2406" i="34"/>
  <c r="AK2406" i="34"/>
  <c r="AL2405" i="34"/>
  <c r="AK2405" i="34"/>
  <c r="AL2404" i="34"/>
  <c r="AK2404" i="34"/>
  <c r="AL2403" i="34"/>
  <c r="AK2403" i="34"/>
  <c r="AL2402" i="34"/>
  <c r="AK2402" i="34"/>
  <c r="AL2401" i="34"/>
  <c r="AK2401" i="34"/>
  <c r="AL2400" i="34"/>
  <c r="AK2400" i="34"/>
  <c r="AL2399" i="34"/>
  <c r="AK2399" i="34"/>
  <c r="AL2398" i="34"/>
  <c r="AK2398" i="34"/>
  <c r="AL2397" i="34"/>
  <c r="AK2397" i="34"/>
  <c r="AL2396" i="34"/>
  <c r="AK2396" i="34"/>
  <c r="AL2395" i="34"/>
  <c r="AK2395" i="34"/>
  <c r="AL2394" i="34"/>
  <c r="AK2394" i="34"/>
  <c r="AL2393" i="34"/>
  <c r="AK2393" i="34"/>
  <c r="AL2392" i="34"/>
  <c r="AK2392" i="34"/>
  <c r="AL2391" i="34"/>
  <c r="AK2391" i="34"/>
  <c r="AL2390" i="34"/>
  <c r="AK2390" i="34"/>
  <c r="AL2389" i="34"/>
  <c r="AK2389" i="34"/>
  <c r="AL2388" i="34"/>
  <c r="AK2388" i="34"/>
  <c r="AL2387" i="34"/>
  <c r="AK2387" i="34"/>
  <c r="AL2386" i="34"/>
  <c r="AK2386" i="34"/>
  <c r="AL2385" i="34"/>
  <c r="AK2385" i="34"/>
  <c r="AL2384" i="34"/>
  <c r="AK2384" i="34"/>
  <c r="AL2383" i="34"/>
  <c r="AK2383" i="34"/>
  <c r="AL2382" i="34"/>
  <c r="AK2382" i="34"/>
  <c r="AL2381" i="34"/>
  <c r="AK2381" i="34"/>
  <c r="AL2380" i="34"/>
  <c r="AK2380" i="34"/>
  <c r="AL2379" i="34"/>
  <c r="AK2379" i="34"/>
  <c r="AL2378" i="34"/>
  <c r="AK2378" i="34"/>
  <c r="AL2377" i="34"/>
  <c r="AK2377" i="34"/>
  <c r="AL2376" i="34"/>
  <c r="AK2376" i="34"/>
  <c r="AL2375" i="34"/>
  <c r="AK2375" i="34"/>
  <c r="AL2374" i="34"/>
  <c r="AK2374" i="34"/>
  <c r="AL2373" i="34"/>
  <c r="AK2373" i="34"/>
  <c r="AL2372" i="34"/>
  <c r="AK2372" i="34"/>
  <c r="AL2371" i="34"/>
  <c r="AK2371" i="34"/>
  <c r="AL2370" i="34"/>
  <c r="AK2370" i="34"/>
  <c r="AL2369" i="34"/>
  <c r="AK2369" i="34"/>
  <c r="AL2368" i="34"/>
  <c r="AK2368" i="34"/>
  <c r="AL2367" i="34"/>
  <c r="AK2367" i="34"/>
  <c r="AL2366" i="34"/>
  <c r="AK2366" i="34"/>
  <c r="AL2365" i="34"/>
  <c r="AK2365" i="34"/>
  <c r="AL2364" i="34"/>
  <c r="AK2364" i="34"/>
  <c r="AL2363" i="34"/>
  <c r="AK2363" i="34"/>
  <c r="AL2362" i="34"/>
  <c r="AK2362" i="34"/>
  <c r="AL2361" i="34"/>
  <c r="AK2361" i="34"/>
  <c r="AL2360" i="34"/>
  <c r="AK2360" i="34"/>
  <c r="AL2359" i="34"/>
  <c r="AK2359" i="34"/>
  <c r="AL2358" i="34"/>
  <c r="AK2358" i="34"/>
  <c r="AL2357" i="34"/>
  <c r="AK2357" i="34"/>
  <c r="AL2356" i="34"/>
  <c r="AK2356" i="34"/>
  <c r="AL2355" i="34"/>
  <c r="AK2355" i="34"/>
  <c r="AL2354" i="34"/>
  <c r="AK2354" i="34"/>
  <c r="AL2353" i="34"/>
  <c r="AK2353" i="34"/>
  <c r="AL2352" i="34"/>
  <c r="AK2352" i="34"/>
  <c r="AL2351" i="34"/>
  <c r="AK2351" i="34"/>
  <c r="AL2350" i="34"/>
  <c r="AK2350" i="34"/>
  <c r="AL2349" i="34"/>
  <c r="AK2349" i="34"/>
  <c r="AL2348" i="34"/>
  <c r="AK2348" i="34"/>
  <c r="AL2347" i="34"/>
  <c r="AK2347" i="34"/>
  <c r="AL2346" i="34"/>
  <c r="AK2346" i="34"/>
  <c r="AL2345" i="34"/>
  <c r="AK2345" i="34"/>
  <c r="AL2344" i="34"/>
  <c r="AK2344" i="34"/>
  <c r="AL2343" i="34"/>
  <c r="AK2343" i="34"/>
  <c r="AL2342" i="34"/>
  <c r="AK2342" i="34"/>
  <c r="AL2341" i="34"/>
  <c r="AK2341" i="34"/>
  <c r="AL2340" i="34"/>
  <c r="AK2340" i="34"/>
  <c r="AL2339" i="34"/>
  <c r="AK2339" i="34"/>
  <c r="AL2338" i="34"/>
  <c r="AK2338" i="34"/>
  <c r="AL2337" i="34"/>
  <c r="AK2337" i="34"/>
  <c r="AL2336" i="34"/>
  <c r="AK2336" i="34"/>
  <c r="AL2335" i="34"/>
  <c r="AK2335" i="34"/>
  <c r="AL2334" i="34"/>
  <c r="AK2334" i="34"/>
  <c r="AL2333" i="34"/>
  <c r="AK2333" i="34"/>
  <c r="AL2332" i="34"/>
  <c r="AK2332" i="34"/>
  <c r="AL2331" i="34"/>
  <c r="AK2331" i="34"/>
  <c r="AL2330" i="34"/>
  <c r="AK2330" i="34"/>
  <c r="AL2329" i="34"/>
  <c r="AK2329" i="34"/>
  <c r="AL2328" i="34"/>
  <c r="AK2328" i="34"/>
  <c r="AL2327" i="34"/>
  <c r="AK2327" i="34"/>
  <c r="AL2326" i="34"/>
  <c r="AK2326" i="34"/>
  <c r="AL2325" i="34"/>
  <c r="AK2325" i="34"/>
  <c r="AL2324" i="34"/>
  <c r="AK2324" i="34"/>
  <c r="AL2323" i="34"/>
  <c r="AK2323" i="34"/>
  <c r="AL2322" i="34"/>
  <c r="AK2322" i="34"/>
  <c r="AL2321" i="34"/>
  <c r="AK2321" i="34"/>
  <c r="AL2320" i="34"/>
  <c r="AK2320" i="34"/>
  <c r="AL2319" i="34"/>
  <c r="AK2319" i="34"/>
  <c r="AL2318" i="34"/>
  <c r="AK2318" i="34"/>
  <c r="AL2317" i="34"/>
  <c r="AK2317" i="34"/>
  <c r="AL2316" i="34"/>
  <c r="AK2316" i="34"/>
  <c r="AL2315" i="34"/>
  <c r="AK2315" i="34"/>
  <c r="AL2314" i="34"/>
  <c r="AK2314" i="34"/>
  <c r="AL2313" i="34"/>
  <c r="AK2313" i="34"/>
  <c r="AL2312" i="34"/>
  <c r="AK2312" i="34"/>
  <c r="AL2311" i="34"/>
  <c r="AK2311" i="34"/>
  <c r="AL2310" i="34"/>
  <c r="AK2310" i="34"/>
  <c r="AL2309" i="34"/>
  <c r="AK2309" i="34"/>
  <c r="AL2308" i="34"/>
  <c r="AK2308" i="34"/>
  <c r="AL2307" i="34"/>
  <c r="AK2307" i="34"/>
  <c r="AL2306" i="34"/>
  <c r="AK2306" i="34"/>
  <c r="AL2305" i="34"/>
  <c r="AK2305" i="34"/>
  <c r="AL2304" i="34"/>
  <c r="AK2304" i="34"/>
  <c r="AL2303" i="34"/>
  <c r="AK2303" i="34"/>
  <c r="AL2302" i="34"/>
  <c r="AK2302" i="34"/>
  <c r="AL2301" i="34"/>
  <c r="AK2301" i="34"/>
  <c r="AL2300" i="34"/>
  <c r="AK2300" i="34"/>
  <c r="AL2299" i="34"/>
  <c r="AK2299" i="34"/>
  <c r="AL2298" i="34"/>
  <c r="AK2298" i="34"/>
  <c r="AL2297" i="34"/>
  <c r="AK2297" i="34"/>
  <c r="AL2296" i="34"/>
  <c r="AK2296" i="34"/>
  <c r="AL2295" i="34"/>
  <c r="AK2295" i="34"/>
  <c r="AL2294" i="34"/>
  <c r="AK2294" i="34"/>
  <c r="AL2293" i="34"/>
  <c r="AK2293" i="34"/>
  <c r="AL2292" i="34"/>
  <c r="AK2292" i="34"/>
  <c r="AL2291" i="34"/>
  <c r="AK2291" i="34"/>
  <c r="AL2290" i="34"/>
  <c r="AK2290" i="34"/>
  <c r="AL2289" i="34"/>
  <c r="AK2289" i="34"/>
  <c r="AL2288" i="34"/>
  <c r="AK2288" i="34"/>
  <c r="AL2287" i="34"/>
  <c r="AK2287" i="34"/>
  <c r="AL2286" i="34"/>
  <c r="AK2286" i="34"/>
  <c r="AL2285" i="34"/>
  <c r="AK2285" i="34"/>
  <c r="AL2284" i="34"/>
  <c r="AK2284" i="34"/>
  <c r="AL2283" i="34"/>
  <c r="AK2283" i="34"/>
  <c r="AL2282" i="34"/>
  <c r="AK2282" i="34"/>
  <c r="AL2281" i="34"/>
  <c r="AK2281" i="34"/>
  <c r="AL2280" i="34"/>
  <c r="AK2280" i="34"/>
  <c r="AL2279" i="34"/>
  <c r="AK2279" i="34"/>
  <c r="AL2278" i="34"/>
  <c r="AK2278" i="34"/>
  <c r="AL2277" i="34"/>
  <c r="AK2277" i="34"/>
  <c r="AL2276" i="34"/>
  <c r="AK2276" i="34"/>
  <c r="AL2275" i="34"/>
  <c r="AK2275" i="34"/>
  <c r="AL2274" i="34"/>
  <c r="AK2274" i="34"/>
  <c r="AL2273" i="34"/>
  <c r="AK2273" i="34"/>
  <c r="AL2272" i="34"/>
  <c r="AK2272" i="34"/>
  <c r="AL2271" i="34"/>
  <c r="AK2271" i="34"/>
  <c r="AL2270" i="34"/>
  <c r="AK2270" i="34"/>
  <c r="AL2269" i="34"/>
  <c r="AK2269" i="34"/>
  <c r="AL2268" i="34"/>
  <c r="AK2268" i="34"/>
  <c r="AL2267" i="34"/>
  <c r="AK2267" i="34"/>
  <c r="AL2266" i="34"/>
  <c r="AK2266" i="34"/>
  <c r="AL2265" i="34"/>
  <c r="AK2265" i="34"/>
  <c r="AL2264" i="34"/>
  <c r="AK2264" i="34"/>
  <c r="AL2263" i="34"/>
  <c r="AK2263" i="34"/>
  <c r="AL2262" i="34"/>
  <c r="AK2262" i="34"/>
  <c r="AL2261" i="34"/>
  <c r="AK2261" i="34"/>
  <c r="AL2260" i="34"/>
  <c r="AK2260" i="34"/>
  <c r="AL2259" i="34"/>
  <c r="AK2259" i="34"/>
  <c r="AL2258" i="34"/>
  <c r="AK2258" i="34"/>
  <c r="AL2257" i="34"/>
  <c r="AK2257" i="34"/>
  <c r="AL2256" i="34"/>
  <c r="AK2256" i="34"/>
  <c r="AL2255" i="34"/>
  <c r="AK2255" i="34"/>
  <c r="AL2254" i="34"/>
  <c r="AK2254" i="34"/>
  <c r="AL2253" i="34"/>
  <c r="AK2253" i="34"/>
  <c r="AL2252" i="34"/>
  <c r="AK2252" i="34"/>
  <c r="AL2251" i="34"/>
  <c r="AK2251" i="34"/>
  <c r="AL2250" i="34"/>
  <c r="AK2250" i="34"/>
  <c r="AL2249" i="34"/>
  <c r="AK2249" i="34"/>
  <c r="AL2248" i="34"/>
  <c r="AK2248" i="34"/>
  <c r="AL2247" i="34"/>
  <c r="AK2247" i="34"/>
  <c r="AL2246" i="34"/>
  <c r="AK2246" i="34"/>
  <c r="AL2245" i="34"/>
  <c r="AK2245" i="34"/>
  <c r="AL2244" i="34"/>
  <c r="AK2244" i="34"/>
  <c r="AL2243" i="34"/>
  <c r="AK2243" i="34"/>
  <c r="AL2242" i="34"/>
  <c r="AK2242" i="34"/>
  <c r="AL2241" i="34"/>
  <c r="AK2241" i="34"/>
  <c r="AL2240" i="34"/>
  <c r="AK2240" i="34"/>
  <c r="AL2239" i="34"/>
  <c r="AK2239" i="34"/>
  <c r="AL2238" i="34"/>
  <c r="AK2238" i="34"/>
  <c r="AL2237" i="34"/>
  <c r="AK2237" i="34"/>
  <c r="AL2236" i="34"/>
  <c r="AK2236" i="34"/>
  <c r="AL2235" i="34"/>
  <c r="AK2235" i="34"/>
  <c r="AL2234" i="34"/>
  <c r="AK2234" i="34"/>
  <c r="AL2233" i="34"/>
  <c r="AK2233" i="34"/>
  <c r="AL2232" i="34"/>
  <c r="AK2232" i="34"/>
  <c r="AL2231" i="34"/>
  <c r="AK2231" i="34"/>
  <c r="AL2230" i="34"/>
  <c r="AK2230" i="34"/>
  <c r="AL2229" i="34"/>
  <c r="AK2229" i="34"/>
  <c r="AL2228" i="34"/>
  <c r="AK2228" i="34"/>
  <c r="AL2227" i="34"/>
  <c r="AK2227" i="34"/>
  <c r="AL2226" i="34"/>
  <c r="AK2226" i="34"/>
  <c r="AL2225" i="34"/>
  <c r="AK2225" i="34"/>
  <c r="AL2224" i="34"/>
  <c r="AK2224" i="34"/>
  <c r="AL2223" i="34"/>
  <c r="AK2223" i="34"/>
  <c r="AL2222" i="34"/>
  <c r="AK2222" i="34"/>
  <c r="AL2221" i="34"/>
  <c r="AK2221" i="34"/>
  <c r="AL2220" i="34"/>
  <c r="AK2220" i="34"/>
  <c r="AL2219" i="34"/>
  <c r="AK2219" i="34"/>
  <c r="AL2218" i="34"/>
  <c r="AK2218" i="34"/>
  <c r="AL2217" i="34"/>
  <c r="AK2217" i="34"/>
  <c r="AL2216" i="34"/>
  <c r="AK2216" i="34"/>
  <c r="AL2215" i="34"/>
  <c r="AK2215" i="34"/>
  <c r="AL2214" i="34"/>
  <c r="AK2214" i="34"/>
  <c r="AL2213" i="34"/>
  <c r="AK2213" i="34"/>
  <c r="AL2212" i="34"/>
  <c r="AK2212" i="34"/>
  <c r="AL2211" i="34"/>
  <c r="AK2211" i="34"/>
  <c r="AL2210" i="34"/>
  <c r="AK2210" i="34"/>
  <c r="AL2209" i="34"/>
  <c r="AK2209" i="34"/>
  <c r="AL2208" i="34"/>
  <c r="AK2208" i="34"/>
  <c r="AL2207" i="34"/>
  <c r="AK2207" i="34"/>
  <c r="AL2206" i="34"/>
  <c r="AK2206" i="34"/>
  <c r="AL2205" i="34"/>
  <c r="AK2205" i="34"/>
  <c r="AL2204" i="34"/>
  <c r="AK2204" i="34"/>
  <c r="AL2203" i="34"/>
  <c r="AK2203" i="34"/>
  <c r="AL2202" i="34"/>
  <c r="AK2202" i="34"/>
  <c r="AL2201" i="34"/>
  <c r="AK2201" i="34"/>
  <c r="AL2200" i="34"/>
  <c r="AK2200" i="34"/>
  <c r="AL2199" i="34"/>
  <c r="AK2199" i="34"/>
  <c r="AL2198" i="34"/>
  <c r="AK2198" i="34"/>
  <c r="AL2197" i="34"/>
  <c r="AK2197" i="34"/>
  <c r="AL2196" i="34"/>
  <c r="AK2196" i="34"/>
  <c r="AL2195" i="34"/>
  <c r="AK2195" i="34"/>
  <c r="AL2194" i="34"/>
  <c r="AK2194" i="34"/>
  <c r="AL2193" i="34"/>
  <c r="AK2193" i="34"/>
  <c r="AL2192" i="34"/>
  <c r="AK2192" i="34"/>
  <c r="AL2191" i="34"/>
  <c r="AK2191" i="34"/>
  <c r="AL2190" i="34"/>
  <c r="AK2190" i="34"/>
  <c r="AL2189" i="34"/>
  <c r="AK2189" i="34"/>
  <c r="AL2188" i="34"/>
  <c r="AK2188" i="34"/>
  <c r="AL2187" i="34"/>
  <c r="AK2187" i="34"/>
  <c r="AL2186" i="34"/>
  <c r="AK2186" i="34"/>
  <c r="AL2185" i="34"/>
  <c r="AK2185" i="34"/>
  <c r="AL2184" i="34"/>
  <c r="AK2184" i="34"/>
  <c r="AL2183" i="34"/>
  <c r="AK2183" i="34"/>
  <c r="AL2182" i="34"/>
  <c r="AK2182" i="34"/>
  <c r="AL2181" i="34"/>
  <c r="AK2181" i="34"/>
  <c r="AL2180" i="34"/>
  <c r="AK2180" i="34"/>
  <c r="AL2179" i="34"/>
  <c r="AK2179" i="34"/>
  <c r="AL2178" i="34"/>
  <c r="AK2178" i="34"/>
  <c r="AL2177" i="34"/>
  <c r="AK2177" i="34"/>
  <c r="AL2176" i="34"/>
  <c r="AK2176" i="34"/>
  <c r="AL2175" i="34"/>
  <c r="AK2175" i="34"/>
  <c r="AL2174" i="34"/>
  <c r="AK2174" i="34"/>
  <c r="AL2173" i="34"/>
  <c r="AK2173" i="34"/>
  <c r="AL2172" i="34"/>
  <c r="AK2172" i="34"/>
  <c r="AL2171" i="34"/>
  <c r="AK2171" i="34"/>
  <c r="AL2170" i="34"/>
  <c r="AK2170" i="34"/>
  <c r="AL2169" i="34"/>
  <c r="AK2169" i="34"/>
  <c r="AL2168" i="34"/>
  <c r="AK2168" i="34"/>
  <c r="AL2167" i="34"/>
  <c r="AK2167" i="34"/>
  <c r="AL2166" i="34"/>
  <c r="AK2166" i="34"/>
  <c r="AL2165" i="34"/>
  <c r="AK2165" i="34"/>
  <c r="AL2164" i="34"/>
  <c r="AK2164" i="34"/>
  <c r="AL2163" i="34"/>
  <c r="AK2163" i="34"/>
  <c r="AL2162" i="34"/>
  <c r="AK2162" i="34"/>
  <c r="AL2161" i="34"/>
  <c r="AK2161" i="34"/>
  <c r="AL2160" i="34"/>
  <c r="AK2160" i="34"/>
  <c r="AL2159" i="34"/>
  <c r="AK2159" i="34"/>
  <c r="AL2158" i="34"/>
  <c r="AK2158" i="34"/>
  <c r="AL2157" i="34"/>
  <c r="AK2157" i="34"/>
  <c r="AL2156" i="34"/>
  <c r="AK2156" i="34"/>
  <c r="AL2155" i="34"/>
  <c r="AK2155" i="34"/>
  <c r="AL2154" i="34"/>
  <c r="AK2154" i="34"/>
  <c r="AL2153" i="34"/>
  <c r="AK2153" i="34"/>
  <c r="AL2152" i="34"/>
  <c r="AK2152" i="34"/>
  <c r="AL2151" i="34"/>
  <c r="AK2151" i="34"/>
  <c r="AL2150" i="34"/>
  <c r="AK2150" i="34"/>
  <c r="AL2149" i="34"/>
  <c r="AK2149" i="34"/>
  <c r="AL2148" i="34"/>
  <c r="AK2148" i="34"/>
  <c r="AL2147" i="34"/>
  <c r="AK2147" i="34"/>
  <c r="AL2146" i="34"/>
  <c r="AK2146" i="34"/>
  <c r="AL2145" i="34"/>
  <c r="AK2145" i="34"/>
  <c r="AL2144" i="34"/>
  <c r="AK2144" i="34"/>
  <c r="AL2143" i="34"/>
  <c r="AK2143" i="34"/>
  <c r="AL2142" i="34"/>
  <c r="AK2142" i="34"/>
  <c r="AL2141" i="34"/>
  <c r="AK2141" i="34"/>
  <c r="AL2140" i="34"/>
  <c r="AK2140" i="34"/>
  <c r="AL2139" i="34"/>
  <c r="AK2139" i="34"/>
  <c r="AL2138" i="34"/>
  <c r="AK2138" i="34"/>
  <c r="AL2137" i="34"/>
  <c r="AK2137" i="34"/>
  <c r="AL2136" i="34"/>
  <c r="AK2136" i="34"/>
  <c r="AL2135" i="34"/>
  <c r="AK2135" i="34"/>
  <c r="AL2134" i="34"/>
  <c r="AK2134" i="34"/>
  <c r="AL2133" i="34"/>
  <c r="AK2133" i="34"/>
  <c r="AL2132" i="34"/>
  <c r="AK2132" i="34"/>
  <c r="AL2131" i="34"/>
  <c r="AK2131" i="34"/>
  <c r="AL2130" i="34"/>
  <c r="AK2130" i="34"/>
  <c r="AL2129" i="34"/>
  <c r="AK2129" i="34"/>
  <c r="AL2128" i="34"/>
  <c r="AK2128" i="34"/>
  <c r="AL2127" i="34"/>
  <c r="AK2127" i="34"/>
  <c r="AL2126" i="34"/>
  <c r="AK2126" i="34"/>
  <c r="AL2125" i="34"/>
  <c r="AK2125" i="34"/>
  <c r="AL2124" i="34"/>
  <c r="AK2124" i="34"/>
  <c r="AL2123" i="34"/>
  <c r="AK2123" i="34"/>
  <c r="AL2122" i="34"/>
  <c r="AK2122" i="34"/>
  <c r="AL2121" i="34"/>
  <c r="AK2121" i="34"/>
  <c r="AL2120" i="34"/>
  <c r="AK2120" i="34"/>
  <c r="AL2119" i="34"/>
  <c r="AK2119" i="34"/>
  <c r="AL2118" i="34"/>
  <c r="AK2118" i="34"/>
  <c r="AL2117" i="34"/>
  <c r="AK2117" i="34"/>
  <c r="AL2116" i="34"/>
  <c r="AK2116" i="34"/>
  <c r="AL2115" i="34"/>
  <c r="AK2115" i="34"/>
  <c r="AL2114" i="34"/>
  <c r="AK2114" i="34"/>
  <c r="AL2113" i="34"/>
  <c r="AK2113" i="34"/>
  <c r="AL2112" i="34"/>
  <c r="AK2112" i="34"/>
  <c r="AL2111" i="34"/>
  <c r="AK2111" i="34"/>
  <c r="AL2110" i="34"/>
  <c r="AK2110" i="34"/>
  <c r="AL2109" i="34"/>
  <c r="AK2109" i="34"/>
  <c r="AL2108" i="34"/>
  <c r="AK2108" i="34"/>
  <c r="AL2107" i="34"/>
  <c r="AK2107" i="34"/>
  <c r="AL2106" i="34"/>
  <c r="AK2106" i="34"/>
  <c r="AL2105" i="34"/>
  <c r="AK2105" i="34"/>
  <c r="AL2104" i="34"/>
  <c r="AK2104" i="34"/>
  <c r="AL2103" i="34"/>
  <c r="AK2103" i="34"/>
  <c r="AL2102" i="34"/>
  <c r="AK2102" i="34"/>
  <c r="AL2101" i="34"/>
  <c r="AK2101" i="34"/>
  <c r="AL2100" i="34"/>
  <c r="AK2100" i="34"/>
  <c r="AL2099" i="34"/>
  <c r="AK2099" i="34"/>
  <c r="AL2098" i="34"/>
  <c r="AK2098" i="34"/>
  <c r="AL2097" i="34"/>
  <c r="AK2097" i="34"/>
  <c r="AL2096" i="34"/>
  <c r="AK2096" i="34"/>
  <c r="AL2095" i="34"/>
  <c r="AK2095" i="34"/>
  <c r="AL2094" i="34"/>
  <c r="AK2094" i="34"/>
  <c r="AL2093" i="34"/>
  <c r="AK2093" i="34"/>
  <c r="AL2092" i="34"/>
  <c r="AK2092" i="34"/>
  <c r="AL2091" i="34"/>
  <c r="AK2091" i="34"/>
  <c r="AL2090" i="34"/>
  <c r="AK2090" i="34"/>
  <c r="AL2089" i="34"/>
  <c r="AK2089" i="34"/>
  <c r="AL2088" i="34"/>
  <c r="AK2088" i="34"/>
  <c r="AL2087" i="34"/>
  <c r="AK2087" i="34"/>
  <c r="AL2086" i="34"/>
  <c r="AK2086" i="34"/>
  <c r="AL2085" i="34"/>
  <c r="AK2085" i="34"/>
  <c r="AL2084" i="34"/>
  <c r="AK2084" i="34"/>
  <c r="AL2083" i="34"/>
  <c r="AK2083" i="34"/>
  <c r="AL2082" i="34"/>
  <c r="AK2082" i="34"/>
  <c r="AL2081" i="34"/>
  <c r="AK2081" i="34"/>
  <c r="AL2080" i="34"/>
  <c r="AK2080" i="34"/>
  <c r="AL2079" i="34"/>
  <c r="AK2079" i="34"/>
  <c r="AL2078" i="34"/>
  <c r="AK2078" i="34"/>
  <c r="AL2077" i="34"/>
  <c r="AK2077" i="34"/>
  <c r="AL2076" i="34"/>
  <c r="AK2076" i="34"/>
  <c r="AL2075" i="34"/>
  <c r="AK2075" i="34"/>
  <c r="AL2074" i="34"/>
  <c r="AK2074" i="34"/>
  <c r="AL2073" i="34"/>
  <c r="AK2073" i="34"/>
  <c r="AL2072" i="34"/>
  <c r="AK2072" i="34"/>
  <c r="AL2071" i="34"/>
  <c r="AK2071" i="34"/>
  <c r="AL2070" i="34"/>
  <c r="AK2070" i="34"/>
  <c r="AL2069" i="34"/>
  <c r="AK2069" i="34"/>
  <c r="AL2068" i="34"/>
  <c r="AK2068" i="34"/>
  <c r="AL2067" i="34"/>
  <c r="AK2067" i="34"/>
  <c r="AL2066" i="34"/>
  <c r="AK2066" i="34"/>
  <c r="AL2065" i="34"/>
  <c r="AK2065" i="34"/>
  <c r="AL2064" i="34"/>
  <c r="AK2064" i="34"/>
  <c r="AL2063" i="34"/>
  <c r="AK2063" i="34"/>
  <c r="AL2062" i="34"/>
  <c r="AK2062" i="34"/>
  <c r="AL2061" i="34"/>
  <c r="AK2061" i="34"/>
  <c r="AL2060" i="34"/>
  <c r="AK2060" i="34"/>
  <c r="AL2059" i="34"/>
  <c r="AK2059" i="34"/>
  <c r="AL2058" i="34"/>
  <c r="AK2058" i="34"/>
  <c r="AL2057" i="34"/>
  <c r="AK2057" i="34"/>
  <c r="AL2056" i="34"/>
  <c r="AK2056" i="34"/>
  <c r="AL2055" i="34"/>
  <c r="AK2055" i="34"/>
  <c r="AL2054" i="34"/>
  <c r="AK2054" i="34"/>
  <c r="AL2053" i="34"/>
  <c r="AK2053" i="34"/>
  <c r="AL2052" i="34"/>
  <c r="AK2052" i="34"/>
  <c r="AL2051" i="34"/>
  <c r="AK2051" i="34"/>
  <c r="AL2050" i="34"/>
  <c r="AK2050" i="34"/>
  <c r="AL2049" i="34"/>
  <c r="AK2049" i="34"/>
  <c r="AL2048" i="34"/>
  <c r="AK2048" i="34"/>
  <c r="AL2047" i="34"/>
  <c r="AK2047" i="34"/>
  <c r="AL2046" i="34"/>
  <c r="AK2046" i="34"/>
  <c r="AL2045" i="34"/>
  <c r="AK2045" i="34"/>
  <c r="AL2044" i="34"/>
  <c r="AK2044" i="34"/>
  <c r="AL2043" i="34"/>
  <c r="AK2043" i="34"/>
  <c r="AL2042" i="34"/>
  <c r="AK2042" i="34"/>
  <c r="AL2041" i="34"/>
  <c r="AK2041" i="34"/>
  <c r="AL2040" i="34"/>
  <c r="AK2040" i="34"/>
  <c r="AL2039" i="34"/>
  <c r="AK2039" i="34"/>
  <c r="AL2038" i="34"/>
  <c r="AK2038" i="34"/>
  <c r="AL2037" i="34"/>
  <c r="AK2037" i="34"/>
  <c r="AL2036" i="34"/>
  <c r="AK2036" i="34"/>
  <c r="AL2035" i="34"/>
  <c r="AK2035" i="34"/>
  <c r="AL2034" i="34"/>
  <c r="AK2034" i="34"/>
  <c r="AL2033" i="34"/>
  <c r="AK2033" i="34"/>
  <c r="AL2032" i="34"/>
  <c r="AK2032" i="34"/>
  <c r="AL2031" i="34"/>
  <c r="AK2031" i="34"/>
  <c r="AL2030" i="34"/>
  <c r="AK2030" i="34"/>
  <c r="AL2029" i="34"/>
  <c r="AK2029" i="34"/>
  <c r="AL2028" i="34"/>
  <c r="AK2028" i="34"/>
  <c r="AL2027" i="34"/>
  <c r="AK2027" i="34"/>
  <c r="AL2026" i="34"/>
  <c r="AK2026" i="34"/>
  <c r="AL2025" i="34"/>
  <c r="AK2025" i="34"/>
  <c r="AL2024" i="34"/>
  <c r="AK2024" i="34"/>
  <c r="AL2023" i="34"/>
  <c r="AK2023" i="34"/>
  <c r="AL2022" i="34"/>
  <c r="AK2022" i="34"/>
  <c r="AL2021" i="34"/>
  <c r="AK2021" i="34"/>
  <c r="AL2020" i="34"/>
  <c r="AK2020" i="34"/>
  <c r="AL2019" i="34"/>
  <c r="AK2019" i="34"/>
  <c r="AL2018" i="34"/>
  <c r="AK2018" i="34"/>
  <c r="AL2017" i="34"/>
  <c r="AK2017" i="34"/>
  <c r="AL2016" i="34"/>
  <c r="AK2016" i="34"/>
  <c r="AL2015" i="34"/>
  <c r="AK2015" i="34"/>
  <c r="AL2014" i="34"/>
  <c r="AK2014" i="34"/>
  <c r="AL2013" i="34"/>
  <c r="AK2013" i="34"/>
  <c r="AL2012" i="34"/>
  <c r="AK2012" i="34"/>
  <c r="AL2011" i="34"/>
  <c r="AK2011" i="34"/>
  <c r="AL2010" i="34"/>
  <c r="AK2010" i="34"/>
  <c r="AL2009" i="34"/>
  <c r="AK2009" i="34"/>
  <c r="AL2008" i="34"/>
  <c r="AK2008" i="34"/>
  <c r="AL2007" i="34"/>
  <c r="AK2007" i="34"/>
  <c r="AL2006" i="34"/>
  <c r="AK2006" i="34"/>
  <c r="AL2005" i="34"/>
  <c r="AK2005" i="34"/>
  <c r="AL2004" i="34"/>
  <c r="AK2004" i="34"/>
  <c r="AL2003" i="34"/>
  <c r="AK2003" i="34"/>
  <c r="AL2002" i="34"/>
  <c r="AK2002" i="34"/>
  <c r="AL2001" i="34"/>
  <c r="AK2001" i="34"/>
  <c r="AL2000" i="34"/>
  <c r="AK2000" i="34"/>
  <c r="AL1999" i="34"/>
  <c r="AK1999" i="34"/>
  <c r="AL1998" i="34"/>
  <c r="AK1998" i="34"/>
  <c r="AL1997" i="34"/>
  <c r="AK1997" i="34"/>
  <c r="AL1996" i="34"/>
  <c r="AK1996" i="34"/>
  <c r="AL1995" i="34"/>
  <c r="AK1995" i="34"/>
  <c r="AL1994" i="34"/>
  <c r="AK1994" i="34"/>
  <c r="AL1993" i="34"/>
  <c r="AK1993" i="34"/>
  <c r="AL1992" i="34"/>
  <c r="AK1992" i="34"/>
  <c r="AL1991" i="34"/>
  <c r="AK1991" i="34"/>
  <c r="AL1990" i="34"/>
  <c r="AK1990" i="34"/>
  <c r="AL1989" i="34"/>
  <c r="AK1989" i="34"/>
  <c r="AL1988" i="34"/>
  <c r="AK1988" i="34"/>
  <c r="AL1987" i="34"/>
  <c r="AK1987" i="34"/>
  <c r="AL1986" i="34"/>
  <c r="AK1986" i="34"/>
  <c r="AL1985" i="34"/>
  <c r="AK1985" i="34"/>
  <c r="AL1984" i="34"/>
  <c r="AK1984" i="34"/>
  <c r="AL1983" i="34"/>
  <c r="AK1983" i="34"/>
  <c r="AL1982" i="34"/>
  <c r="AK1982" i="34"/>
  <c r="AL1981" i="34"/>
  <c r="AK1981" i="34"/>
  <c r="AL1980" i="34"/>
  <c r="AK1980" i="34"/>
  <c r="AL1979" i="34"/>
  <c r="AK1979" i="34"/>
  <c r="AL1978" i="34"/>
  <c r="AK1978" i="34"/>
  <c r="AL1977" i="34"/>
  <c r="AK1977" i="34"/>
  <c r="AL1976" i="34"/>
  <c r="AK1976" i="34"/>
  <c r="AL1975" i="34"/>
  <c r="AK1975" i="34"/>
  <c r="AL1974" i="34"/>
  <c r="AK1974" i="34"/>
  <c r="AL1973" i="34"/>
  <c r="AK1973" i="34"/>
  <c r="AL1972" i="34"/>
  <c r="AK1972" i="34"/>
  <c r="AL1971" i="34"/>
  <c r="AK1971" i="34"/>
  <c r="AL1970" i="34"/>
  <c r="AK1970" i="34"/>
  <c r="AL1969" i="34"/>
  <c r="AK1969" i="34"/>
  <c r="AL1968" i="34"/>
  <c r="AK1968" i="34"/>
  <c r="AL1967" i="34"/>
  <c r="AK1967" i="34"/>
  <c r="AL1966" i="34"/>
  <c r="AK1966" i="34"/>
  <c r="AL1965" i="34"/>
  <c r="AK1965" i="34"/>
  <c r="AL1964" i="34"/>
  <c r="AK1964" i="34"/>
  <c r="AL1963" i="34"/>
  <c r="AK1963" i="34"/>
  <c r="AL1962" i="34"/>
  <c r="AK1962" i="34"/>
  <c r="AL1961" i="34"/>
  <c r="AK1961" i="34"/>
  <c r="AL1960" i="34"/>
  <c r="AK1960" i="34"/>
  <c r="AL1959" i="34"/>
  <c r="AK1959" i="34"/>
  <c r="AL1958" i="34"/>
  <c r="AK1958" i="34"/>
  <c r="AL1957" i="34"/>
  <c r="AK1957" i="34"/>
  <c r="AL1956" i="34"/>
  <c r="AK1956" i="34"/>
  <c r="AL1955" i="34"/>
  <c r="AK1955" i="34"/>
  <c r="AL1954" i="34"/>
  <c r="AK1954" i="34"/>
  <c r="AL1953" i="34"/>
  <c r="AK1953" i="34"/>
  <c r="AL1952" i="34"/>
  <c r="AK1952" i="34"/>
  <c r="AL1951" i="34"/>
  <c r="AK1951" i="34"/>
  <c r="AL1950" i="34"/>
  <c r="AK1950" i="34"/>
  <c r="AL1949" i="34"/>
  <c r="AK1949" i="34"/>
  <c r="AL1948" i="34"/>
  <c r="AK1948" i="34"/>
  <c r="AL1947" i="34"/>
  <c r="AK1947" i="34"/>
  <c r="AL1946" i="34"/>
  <c r="AK1946" i="34"/>
  <c r="AL1945" i="34"/>
  <c r="AK1945" i="34"/>
  <c r="AL1944" i="34"/>
  <c r="AK1944" i="34"/>
  <c r="AL1943" i="34"/>
  <c r="AK1943" i="34"/>
  <c r="AL1942" i="34"/>
  <c r="AK1942" i="34"/>
  <c r="AL1941" i="34"/>
  <c r="AK1941" i="34"/>
  <c r="AL1940" i="34"/>
  <c r="AK1940" i="34"/>
  <c r="AL1939" i="34"/>
  <c r="AK1939" i="34"/>
  <c r="AL1938" i="34"/>
  <c r="AK1938" i="34"/>
  <c r="AL1937" i="34"/>
  <c r="AK1937" i="34"/>
  <c r="AL1936" i="34"/>
  <c r="AK1936" i="34"/>
  <c r="AL1935" i="34"/>
  <c r="AK1935" i="34"/>
  <c r="AL1934" i="34"/>
  <c r="AK1934" i="34"/>
  <c r="AL1933" i="34"/>
  <c r="AK1933" i="34"/>
  <c r="AL1932" i="34"/>
  <c r="AK1932" i="34"/>
  <c r="AL1931" i="34"/>
  <c r="AK1931" i="34"/>
  <c r="AL1930" i="34"/>
  <c r="AK1930" i="34"/>
  <c r="AL1929" i="34"/>
  <c r="AK1929" i="34"/>
  <c r="AL1928" i="34"/>
  <c r="AK1928" i="34"/>
  <c r="AL1927" i="34"/>
  <c r="AK1927" i="34"/>
  <c r="AL1926" i="34"/>
  <c r="AK1926" i="34"/>
  <c r="AL1925" i="34"/>
  <c r="AK1925" i="34"/>
  <c r="AL1924" i="34"/>
  <c r="AK1924" i="34"/>
  <c r="AL1923" i="34"/>
  <c r="AK1923" i="34"/>
  <c r="AL1922" i="34"/>
  <c r="AK1922" i="34"/>
  <c r="AL1921" i="34"/>
  <c r="AK1921" i="34"/>
  <c r="AL1920" i="34"/>
  <c r="AK1920" i="34"/>
  <c r="AL1919" i="34"/>
  <c r="AK1919" i="34"/>
  <c r="AL1918" i="34"/>
  <c r="AK1918" i="34"/>
  <c r="AL1917" i="34"/>
  <c r="AK1917" i="34"/>
  <c r="AL1916" i="34"/>
  <c r="AK1916" i="34"/>
  <c r="AL1915" i="34"/>
  <c r="AK1915" i="34"/>
  <c r="AL1914" i="34"/>
  <c r="AK1914" i="34"/>
  <c r="AL1913" i="34"/>
  <c r="AK1913" i="34"/>
  <c r="AL1912" i="34"/>
  <c r="AK1912" i="34"/>
  <c r="AL1911" i="34"/>
  <c r="AK1911" i="34"/>
  <c r="AL1910" i="34"/>
  <c r="AK1910" i="34"/>
  <c r="AL1909" i="34"/>
  <c r="AK1909" i="34"/>
  <c r="AL1908" i="34"/>
  <c r="AK1908" i="34"/>
  <c r="AL1907" i="34"/>
  <c r="AK1907" i="34"/>
  <c r="AL1906" i="34"/>
  <c r="AK1906" i="34"/>
  <c r="AL1905" i="34"/>
  <c r="AK1905" i="34"/>
  <c r="AL1904" i="34"/>
  <c r="AK1904" i="34"/>
  <c r="AL1903" i="34"/>
  <c r="AK1903" i="34"/>
  <c r="AL1902" i="34"/>
  <c r="AK1902" i="34"/>
  <c r="AL1901" i="34"/>
  <c r="AK1901" i="34"/>
  <c r="AL1900" i="34"/>
  <c r="AK1900" i="34"/>
  <c r="AL1899" i="34"/>
  <c r="AK1899" i="34"/>
  <c r="AL1898" i="34"/>
  <c r="AK1898" i="34"/>
  <c r="AL1897" i="34"/>
  <c r="AK1897" i="34"/>
  <c r="AL1896" i="34"/>
  <c r="AK1896" i="34"/>
  <c r="AL1895" i="34"/>
  <c r="AK1895" i="34"/>
  <c r="AL1894" i="34"/>
  <c r="AK1894" i="34"/>
  <c r="AL1893" i="34"/>
  <c r="AK1893" i="34"/>
  <c r="AL1892" i="34"/>
  <c r="AK1892" i="34"/>
  <c r="AL1891" i="34"/>
  <c r="AK1891" i="34"/>
  <c r="AL1890" i="34"/>
  <c r="AK1890" i="34"/>
  <c r="AL1889" i="34"/>
  <c r="AK1889" i="34"/>
  <c r="AL1888" i="34"/>
  <c r="AK1888" i="34"/>
  <c r="AL1887" i="34"/>
  <c r="AK1887" i="34"/>
  <c r="AL1886" i="34"/>
  <c r="AK1886" i="34"/>
  <c r="AL1885" i="34"/>
  <c r="AK1885" i="34"/>
  <c r="AL1884" i="34"/>
  <c r="AK1884" i="34"/>
  <c r="AL1883" i="34"/>
  <c r="AK1883" i="34"/>
  <c r="AL1882" i="34"/>
  <c r="AK1882" i="34"/>
  <c r="AL1881" i="34"/>
  <c r="AK1881" i="34"/>
  <c r="AL1880" i="34"/>
  <c r="AK1880" i="34"/>
  <c r="AL1879" i="34"/>
  <c r="AK1879" i="34"/>
  <c r="AL1878" i="34"/>
  <c r="AK1878" i="34"/>
  <c r="AL1877" i="34"/>
  <c r="AK1877" i="34"/>
  <c r="AL1876" i="34"/>
  <c r="AK1876" i="34"/>
  <c r="AL1875" i="34"/>
  <c r="AK1875" i="34"/>
  <c r="AL1874" i="34"/>
  <c r="AK1874" i="34"/>
  <c r="AL1873" i="34"/>
  <c r="AK1873" i="34"/>
  <c r="AL1872" i="34"/>
  <c r="AK1872" i="34"/>
  <c r="AL1871" i="34"/>
  <c r="AK1871" i="34"/>
  <c r="AL1870" i="34"/>
  <c r="AK1870" i="34"/>
  <c r="AL1869" i="34"/>
  <c r="AK1869" i="34"/>
  <c r="AL1868" i="34"/>
  <c r="AK1868" i="34"/>
  <c r="AL1867" i="34"/>
  <c r="AK1867" i="34"/>
  <c r="AL1866" i="34"/>
  <c r="AK1866" i="34"/>
  <c r="AL1865" i="34"/>
  <c r="AK1865" i="34"/>
  <c r="AL1864" i="34"/>
  <c r="AK1864" i="34"/>
  <c r="AL1863" i="34"/>
  <c r="AK1863" i="34"/>
  <c r="AL1862" i="34"/>
  <c r="AK1862" i="34"/>
  <c r="AL1861" i="34"/>
  <c r="AK1861" i="34"/>
  <c r="AL1860" i="34"/>
  <c r="AK1860" i="34"/>
  <c r="AL1859" i="34"/>
  <c r="AK1859" i="34"/>
  <c r="AL1858" i="34"/>
  <c r="AK1858" i="34"/>
  <c r="AL1857" i="34"/>
  <c r="AK1857" i="34"/>
  <c r="AL1856" i="34"/>
  <c r="AK1856" i="34"/>
  <c r="AL1855" i="34"/>
  <c r="AK1855" i="34"/>
  <c r="AL1854" i="34"/>
  <c r="AK1854" i="34"/>
  <c r="AL1853" i="34"/>
  <c r="AK1853" i="34"/>
  <c r="AL1852" i="34"/>
  <c r="AK1852" i="34"/>
  <c r="AL1851" i="34"/>
  <c r="AK1851" i="34"/>
  <c r="AL1850" i="34"/>
  <c r="AK1850" i="34"/>
  <c r="AL1849" i="34"/>
  <c r="AK1849" i="34"/>
  <c r="AL1848" i="34"/>
  <c r="AK1848" i="34"/>
  <c r="AL1847" i="34"/>
  <c r="AK1847" i="34"/>
  <c r="AL1846" i="34"/>
  <c r="AK1846" i="34"/>
  <c r="AL1845" i="34"/>
  <c r="AK1845" i="34"/>
  <c r="AL1844" i="34"/>
  <c r="AK1844" i="34"/>
  <c r="AL1843" i="34"/>
  <c r="AK1843" i="34"/>
  <c r="AL1842" i="34"/>
  <c r="AK1842" i="34"/>
  <c r="AL1841" i="34"/>
  <c r="AK1841" i="34"/>
  <c r="AL1840" i="34"/>
  <c r="AK1840" i="34"/>
  <c r="AL1839" i="34"/>
  <c r="AK1839" i="34"/>
  <c r="AL1838" i="34"/>
  <c r="AK1838" i="34"/>
  <c r="AL1837" i="34"/>
  <c r="AK1837" i="34"/>
  <c r="AL1836" i="34"/>
  <c r="AK1836" i="34"/>
  <c r="AL1835" i="34"/>
  <c r="AK1835" i="34"/>
  <c r="AL1834" i="34"/>
  <c r="AK1834" i="34"/>
  <c r="AL1833" i="34"/>
  <c r="AK1833" i="34"/>
  <c r="AL1832" i="34"/>
  <c r="AK1832" i="34"/>
  <c r="AL1831" i="34"/>
  <c r="AK1831" i="34"/>
  <c r="AL1830" i="34"/>
  <c r="AK1830" i="34"/>
  <c r="AL1829" i="34"/>
  <c r="AK1829" i="34"/>
  <c r="AL1828" i="34"/>
  <c r="AK1828" i="34"/>
  <c r="AL1827" i="34"/>
  <c r="AK1827" i="34"/>
  <c r="AL1826" i="34"/>
  <c r="AK1826" i="34"/>
  <c r="AL1825" i="34"/>
  <c r="AK1825" i="34"/>
  <c r="AL1824" i="34"/>
  <c r="AK1824" i="34"/>
  <c r="AL1823" i="34"/>
  <c r="AK1823" i="34"/>
  <c r="AL1822" i="34"/>
  <c r="AK1822" i="34"/>
  <c r="AL1821" i="34"/>
  <c r="AK1821" i="34"/>
  <c r="AL1820" i="34"/>
  <c r="AK1820" i="34"/>
  <c r="AL1819" i="34"/>
  <c r="AK1819" i="34"/>
  <c r="AL1818" i="34"/>
  <c r="AK1818" i="34"/>
  <c r="AL1817" i="34"/>
  <c r="AK1817" i="34"/>
  <c r="AL1816" i="34"/>
  <c r="AK1816" i="34"/>
  <c r="AL1815" i="34"/>
  <c r="AK1815" i="34"/>
  <c r="AL1814" i="34"/>
  <c r="AK1814" i="34"/>
  <c r="AL1813" i="34"/>
  <c r="AK1813" i="34"/>
  <c r="AL1812" i="34"/>
  <c r="AK1812" i="34"/>
  <c r="AL1811" i="34"/>
  <c r="AK1811" i="34"/>
  <c r="AL1810" i="34"/>
  <c r="AK1810" i="34"/>
  <c r="AL1809" i="34"/>
  <c r="AK1809" i="34"/>
  <c r="AL1808" i="34"/>
  <c r="AK1808" i="34"/>
  <c r="AL1807" i="34"/>
  <c r="AK1807" i="34"/>
  <c r="AL1806" i="34"/>
  <c r="AK1806" i="34"/>
  <c r="AL1805" i="34"/>
  <c r="AK1805" i="34"/>
  <c r="AL1804" i="34"/>
  <c r="AK1804" i="34"/>
  <c r="AL1803" i="34"/>
  <c r="AK1803" i="34"/>
  <c r="AL1802" i="34"/>
  <c r="AK1802" i="34"/>
  <c r="AL1801" i="34"/>
  <c r="AK1801" i="34"/>
  <c r="AL1800" i="34"/>
  <c r="AK1800" i="34"/>
  <c r="AL1799" i="34"/>
  <c r="AK1799" i="34"/>
  <c r="AL1798" i="34"/>
  <c r="AK1798" i="34"/>
  <c r="AL1797" i="34"/>
  <c r="AK1797" i="34"/>
  <c r="AL1796" i="34"/>
  <c r="AK1796" i="34"/>
  <c r="AL1795" i="34"/>
  <c r="AK1795" i="34"/>
  <c r="AL1794" i="34"/>
  <c r="AK1794" i="34"/>
  <c r="AL1793" i="34"/>
  <c r="AK1793" i="34"/>
  <c r="AL1792" i="34"/>
  <c r="AK1792" i="34"/>
  <c r="AL1791" i="34"/>
  <c r="AK1791" i="34"/>
  <c r="AL1790" i="34"/>
  <c r="AK1790" i="34"/>
  <c r="AL1789" i="34"/>
  <c r="AK1789" i="34"/>
  <c r="AL1788" i="34"/>
  <c r="AK1788" i="34"/>
  <c r="AL1787" i="34"/>
  <c r="AK1787" i="34"/>
  <c r="AL1786" i="34"/>
  <c r="AK1786" i="34"/>
  <c r="AL1785" i="34"/>
  <c r="AK1785" i="34"/>
  <c r="AL1784" i="34"/>
  <c r="AK1784" i="34"/>
  <c r="AL1783" i="34"/>
  <c r="AK1783" i="34"/>
  <c r="AL1782" i="34"/>
  <c r="AK1782" i="34"/>
  <c r="AL1781" i="34"/>
  <c r="AK1781" i="34"/>
  <c r="AL1780" i="34"/>
  <c r="AK1780" i="34"/>
  <c r="AL1779" i="34"/>
  <c r="AK1779" i="34"/>
  <c r="AL1778" i="34"/>
  <c r="AK1778" i="34"/>
  <c r="AL1777" i="34"/>
  <c r="AK1777" i="34"/>
  <c r="AL1776" i="34"/>
  <c r="AK1776" i="34"/>
  <c r="AL1775" i="34"/>
  <c r="AK1775" i="34"/>
  <c r="AL1774" i="34"/>
  <c r="AK1774" i="34"/>
  <c r="AL1773" i="34"/>
  <c r="AK1773" i="34"/>
  <c r="AL1772" i="34"/>
  <c r="AK1772" i="34"/>
  <c r="AL1771" i="34"/>
  <c r="AK1771" i="34"/>
  <c r="AL1770" i="34"/>
  <c r="AK1770" i="34"/>
  <c r="AL1769" i="34"/>
  <c r="AK1769" i="34"/>
  <c r="AL1768" i="34"/>
  <c r="AK1768" i="34"/>
  <c r="AL1767" i="34"/>
  <c r="AK1767" i="34"/>
  <c r="AL1766" i="34"/>
  <c r="AK1766" i="34"/>
  <c r="AL1765" i="34"/>
  <c r="AK1765" i="34"/>
  <c r="AL1764" i="34"/>
  <c r="AK1764" i="34"/>
  <c r="AL1763" i="34"/>
  <c r="AK1763" i="34"/>
  <c r="AL1762" i="34"/>
  <c r="AK1762" i="34"/>
  <c r="AL1761" i="34"/>
  <c r="AK1761" i="34"/>
  <c r="AL1760" i="34"/>
  <c r="AK1760" i="34"/>
  <c r="AL1759" i="34"/>
  <c r="AK1759" i="34"/>
  <c r="AL1758" i="34"/>
  <c r="AK1758" i="34"/>
  <c r="AL1757" i="34"/>
  <c r="AK1757" i="34"/>
  <c r="AL1756" i="34"/>
  <c r="AK1756" i="34"/>
  <c r="AL1755" i="34"/>
  <c r="AK1755" i="34"/>
  <c r="AL1754" i="34"/>
  <c r="AK1754" i="34"/>
  <c r="AL1753" i="34"/>
  <c r="AK1753" i="34"/>
  <c r="AL1752" i="34"/>
  <c r="AK1752" i="34"/>
  <c r="AL1751" i="34"/>
  <c r="AK1751" i="34"/>
  <c r="AL1750" i="34"/>
  <c r="AK1750" i="34"/>
  <c r="AL1749" i="34"/>
  <c r="AK1749" i="34"/>
  <c r="AL1748" i="34"/>
  <c r="AK1748" i="34"/>
  <c r="AL1747" i="34"/>
  <c r="AK1747" i="34"/>
  <c r="AL1746" i="34"/>
  <c r="AK1746" i="34"/>
  <c r="AL1745" i="34"/>
  <c r="AK1745" i="34"/>
  <c r="AL1744" i="34"/>
  <c r="AK1744" i="34"/>
  <c r="AL1743" i="34"/>
  <c r="AK1743" i="34"/>
  <c r="AL1742" i="34"/>
  <c r="AK1742" i="34"/>
  <c r="AL1741" i="34"/>
  <c r="AK1741" i="34"/>
  <c r="AL1740" i="34"/>
  <c r="AK1740" i="34"/>
  <c r="AL1739" i="34"/>
  <c r="AK1739" i="34"/>
  <c r="AL1738" i="34"/>
  <c r="AK1738" i="34"/>
  <c r="AL1737" i="34"/>
  <c r="AK1737" i="34"/>
  <c r="AL1736" i="34"/>
  <c r="AK1736" i="34"/>
  <c r="AL1735" i="34"/>
  <c r="AK1735" i="34"/>
  <c r="AL1734" i="34"/>
  <c r="AK1734" i="34"/>
  <c r="AL1733" i="34"/>
  <c r="AK1733" i="34"/>
  <c r="AL1732" i="34"/>
  <c r="AK1732" i="34"/>
  <c r="AL1731" i="34"/>
  <c r="AK1731" i="34"/>
  <c r="AL1730" i="34"/>
  <c r="AK1730" i="34"/>
  <c r="AL1729" i="34"/>
  <c r="AK1729" i="34"/>
  <c r="AL1728" i="34"/>
  <c r="AK1728" i="34"/>
  <c r="AL1727" i="34"/>
  <c r="AK1727" i="34"/>
  <c r="AL1726" i="34"/>
  <c r="AK1726" i="34"/>
  <c r="AL1725" i="34"/>
  <c r="AK1725" i="34"/>
  <c r="AL1724" i="34"/>
  <c r="AK1724" i="34"/>
  <c r="AL1723" i="34"/>
  <c r="AK1723" i="34"/>
  <c r="AL1722" i="34"/>
  <c r="AK1722" i="34"/>
  <c r="AL1721" i="34"/>
  <c r="AK1721" i="34"/>
  <c r="AL1720" i="34"/>
  <c r="AK1720" i="34"/>
  <c r="AL1719" i="34"/>
  <c r="AK1719" i="34"/>
  <c r="AL1718" i="34"/>
  <c r="AK1718" i="34"/>
  <c r="AL1717" i="34"/>
  <c r="AK1717" i="34"/>
  <c r="AL1716" i="34"/>
  <c r="AK1716" i="34"/>
  <c r="AL1715" i="34"/>
  <c r="AK1715" i="34"/>
  <c r="AL1714" i="34"/>
  <c r="AK1714" i="34"/>
  <c r="AL1713" i="34"/>
  <c r="AK1713" i="34"/>
  <c r="AL1712" i="34"/>
  <c r="AK1712" i="34"/>
  <c r="AL1711" i="34"/>
  <c r="AK1711" i="34"/>
  <c r="AL1710" i="34"/>
  <c r="AK1710" i="34"/>
  <c r="AL1709" i="34"/>
  <c r="AK1709" i="34"/>
  <c r="AL1708" i="34"/>
  <c r="AK1708" i="34"/>
  <c r="AL1707" i="34"/>
  <c r="AK1707" i="34"/>
  <c r="AL1706" i="34"/>
  <c r="AK1706" i="34"/>
  <c r="AL1705" i="34"/>
  <c r="AK1705" i="34"/>
  <c r="AL1704" i="34"/>
  <c r="AK1704" i="34"/>
  <c r="AL1703" i="34"/>
  <c r="AK1703" i="34"/>
  <c r="AL1702" i="34"/>
  <c r="AK1702" i="34"/>
  <c r="AL1701" i="34"/>
  <c r="AK1701" i="34"/>
  <c r="AL1700" i="34"/>
  <c r="AK1700" i="34"/>
  <c r="AL1699" i="34"/>
  <c r="AK1699" i="34"/>
  <c r="AL1698" i="34"/>
  <c r="AK1698" i="34"/>
  <c r="AL1697" i="34"/>
  <c r="AK1697" i="34"/>
  <c r="AL1696" i="34"/>
  <c r="AK1696" i="34"/>
  <c r="AL1695" i="34"/>
  <c r="AK1695" i="34"/>
  <c r="AL1694" i="34"/>
  <c r="AK1694" i="34"/>
  <c r="AL1693" i="34"/>
  <c r="AK1693" i="34"/>
  <c r="AL1692" i="34"/>
  <c r="AK1692" i="34"/>
  <c r="AL1691" i="34"/>
  <c r="AK1691" i="34"/>
  <c r="AL1690" i="34"/>
  <c r="AK1690" i="34"/>
  <c r="AL1689" i="34"/>
  <c r="AK1689" i="34"/>
  <c r="AL1688" i="34"/>
  <c r="AK1688" i="34"/>
  <c r="AL1687" i="34"/>
  <c r="AK1687" i="34"/>
  <c r="AL1686" i="34"/>
  <c r="AK1686" i="34"/>
  <c r="AL1685" i="34"/>
  <c r="AK1685" i="34"/>
  <c r="AL1684" i="34"/>
  <c r="AK1684" i="34"/>
  <c r="AL1683" i="34"/>
  <c r="AK1683" i="34"/>
  <c r="AL1682" i="34"/>
  <c r="AK1682" i="34"/>
  <c r="AL1681" i="34"/>
  <c r="AK1681" i="34"/>
  <c r="AL1680" i="34"/>
  <c r="AK1680" i="34"/>
  <c r="AL1679" i="34"/>
  <c r="AK1679" i="34"/>
  <c r="AL1678" i="34"/>
  <c r="AK1678" i="34"/>
  <c r="AL1677" i="34"/>
  <c r="AK1677" i="34"/>
  <c r="AL1676" i="34"/>
  <c r="AK1676" i="34"/>
  <c r="AL1675" i="34"/>
  <c r="AK1675" i="34"/>
  <c r="AL1674" i="34"/>
  <c r="AK1674" i="34"/>
  <c r="AL1673" i="34"/>
  <c r="AK1673" i="34"/>
  <c r="AL1672" i="34"/>
  <c r="AK1672" i="34"/>
  <c r="AL1671" i="34"/>
  <c r="AK1671" i="34"/>
  <c r="AL1670" i="34"/>
  <c r="AK1670" i="34"/>
  <c r="AL1669" i="34"/>
  <c r="AK1669" i="34"/>
  <c r="AL1668" i="34"/>
  <c r="AK1668" i="34"/>
  <c r="AL1667" i="34"/>
  <c r="AK1667" i="34"/>
  <c r="AL1666" i="34"/>
  <c r="AK1666" i="34"/>
  <c r="AL1665" i="34"/>
  <c r="AK1665" i="34"/>
  <c r="AL1664" i="34"/>
  <c r="AK1664" i="34"/>
  <c r="AL1663" i="34"/>
  <c r="AK1663" i="34"/>
  <c r="AL1662" i="34"/>
  <c r="AK1662" i="34"/>
  <c r="AL1661" i="34"/>
  <c r="AK1661" i="34"/>
  <c r="AL1660" i="34"/>
  <c r="AK1660" i="34"/>
  <c r="AL1659" i="34"/>
  <c r="AK1659" i="34"/>
  <c r="AL1658" i="34"/>
  <c r="AK1658" i="34"/>
  <c r="AL1657" i="34"/>
  <c r="AK1657" i="34"/>
  <c r="AL1656" i="34"/>
  <c r="AK1656" i="34"/>
  <c r="AL1655" i="34"/>
  <c r="AK1655" i="34"/>
  <c r="AL1654" i="34"/>
  <c r="AK1654" i="34"/>
  <c r="AL1653" i="34"/>
  <c r="AK1653" i="34"/>
  <c r="AL1652" i="34"/>
  <c r="AK1652" i="34"/>
  <c r="AL1651" i="34"/>
  <c r="AK1651" i="34"/>
  <c r="AL1650" i="34"/>
  <c r="AK1650" i="34"/>
  <c r="AL1649" i="34"/>
  <c r="AK1649" i="34"/>
  <c r="AL1648" i="34"/>
  <c r="AK1648" i="34"/>
  <c r="AL1647" i="34"/>
  <c r="AK1647" i="34"/>
  <c r="AL1646" i="34"/>
  <c r="AK1646" i="34"/>
  <c r="AL1645" i="34"/>
  <c r="AK1645" i="34"/>
  <c r="AL1644" i="34"/>
  <c r="AK1644" i="34"/>
  <c r="AL1643" i="34"/>
  <c r="AK1643" i="34"/>
  <c r="AL1642" i="34"/>
  <c r="AK1642" i="34"/>
  <c r="AL1641" i="34"/>
  <c r="AK1641" i="34"/>
  <c r="AL1640" i="34"/>
  <c r="AK1640" i="34"/>
  <c r="AL1639" i="34"/>
  <c r="AK1639" i="34"/>
  <c r="AL1638" i="34"/>
  <c r="AK1638" i="34"/>
  <c r="AL1637" i="34"/>
  <c r="AK1637" i="34"/>
  <c r="AL1636" i="34"/>
  <c r="AK1636" i="34"/>
  <c r="AL1635" i="34"/>
  <c r="AK1635" i="34"/>
  <c r="AL1634" i="34"/>
  <c r="AK1634" i="34"/>
  <c r="AL1633" i="34"/>
  <c r="AK1633" i="34"/>
  <c r="AL1632" i="34"/>
  <c r="AK1632" i="34"/>
  <c r="AL1631" i="34"/>
  <c r="AK1631" i="34"/>
  <c r="AL1630" i="34"/>
  <c r="AK1630" i="34"/>
  <c r="AL1629" i="34"/>
  <c r="AK1629" i="34"/>
  <c r="AL1628" i="34"/>
  <c r="AK1628" i="34"/>
  <c r="AL1627" i="34"/>
  <c r="AK1627" i="34"/>
  <c r="AL1626" i="34"/>
  <c r="AK1626" i="34"/>
  <c r="AL1625" i="34"/>
  <c r="AK1625" i="34"/>
  <c r="AL1624" i="34"/>
  <c r="AK1624" i="34"/>
  <c r="AL1623" i="34"/>
  <c r="AK1623" i="34"/>
  <c r="AL1622" i="34"/>
  <c r="AK1622" i="34"/>
  <c r="AL1621" i="34"/>
  <c r="AK1621" i="34"/>
  <c r="AL1620" i="34"/>
  <c r="AK1620" i="34"/>
  <c r="AL1619" i="34"/>
  <c r="AK1619" i="34"/>
  <c r="AL1618" i="34"/>
  <c r="AK1618" i="34"/>
  <c r="AL1617" i="34"/>
  <c r="AK1617" i="34"/>
  <c r="AL1616" i="34"/>
  <c r="AK1616" i="34"/>
  <c r="AL1615" i="34"/>
  <c r="AK1615" i="34"/>
  <c r="AL1614" i="34"/>
  <c r="AK1614" i="34"/>
  <c r="AL1613" i="34"/>
  <c r="AK1613" i="34"/>
  <c r="AL1612" i="34"/>
  <c r="AK1612" i="34"/>
  <c r="AL1611" i="34"/>
  <c r="AK1611" i="34"/>
  <c r="AL1610" i="34"/>
  <c r="AK1610" i="34"/>
  <c r="AL1609" i="34"/>
  <c r="AK1609" i="34"/>
  <c r="AL1608" i="34"/>
  <c r="AK1608" i="34"/>
  <c r="AL1607" i="34"/>
  <c r="AK1607" i="34"/>
  <c r="AL1606" i="34"/>
  <c r="AK1606" i="34"/>
  <c r="AL1605" i="34"/>
  <c r="AK1605" i="34"/>
  <c r="AL1604" i="34"/>
  <c r="AK1604" i="34"/>
  <c r="AL1603" i="34"/>
  <c r="AK1603" i="34"/>
  <c r="AL1602" i="34"/>
  <c r="AK1602" i="34"/>
  <c r="AL1601" i="34"/>
  <c r="AK1601" i="34"/>
  <c r="AL1600" i="34"/>
  <c r="AK1600" i="34"/>
  <c r="AL1599" i="34"/>
  <c r="AK1599" i="34"/>
  <c r="AL1598" i="34"/>
  <c r="AK1598" i="34"/>
  <c r="AL1597" i="34"/>
  <c r="AK1597" i="34"/>
  <c r="AL1596" i="34"/>
  <c r="AK1596" i="34"/>
  <c r="AL1595" i="34"/>
  <c r="AK1595" i="34"/>
  <c r="AL1594" i="34"/>
  <c r="AK1594" i="34"/>
  <c r="AL1593" i="34"/>
  <c r="AK1593" i="34"/>
  <c r="AL1592" i="34"/>
  <c r="AK1592" i="34"/>
  <c r="AL1591" i="34"/>
  <c r="AK1591" i="34"/>
  <c r="AL1590" i="34"/>
  <c r="AK1590" i="34"/>
  <c r="AL1589" i="34"/>
  <c r="AK1589" i="34"/>
  <c r="AL1588" i="34"/>
  <c r="AK1588" i="34"/>
  <c r="AL1587" i="34"/>
  <c r="AK1587" i="34"/>
  <c r="AL1586" i="34"/>
  <c r="AK1586" i="34"/>
  <c r="AL1585" i="34"/>
  <c r="AK1585" i="34"/>
  <c r="AL1584" i="34"/>
  <c r="AK1584" i="34"/>
  <c r="AL1583" i="34"/>
  <c r="AK1583" i="34"/>
  <c r="AL1582" i="34"/>
  <c r="AK1582" i="34"/>
  <c r="AL1581" i="34"/>
  <c r="AK1581" i="34"/>
  <c r="AL1580" i="34"/>
  <c r="AK1580" i="34"/>
  <c r="AL1579" i="34"/>
  <c r="AK1579" i="34"/>
  <c r="AL1578" i="34"/>
  <c r="AK1578" i="34"/>
  <c r="AL1577" i="34"/>
  <c r="AK1577" i="34"/>
  <c r="AL1576" i="34"/>
  <c r="AK1576" i="34"/>
  <c r="AL1575" i="34"/>
  <c r="AK1575" i="34"/>
  <c r="AL1574" i="34"/>
  <c r="AK1574" i="34"/>
  <c r="AL1573" i="34"/>
  <c r="AK1573" i="34"/>
  <c r="AL1572" i="34"/>
  <c r="AK1572" i="34"/>
  <c r="AL1571" i="34"/>
  <c r="AK1571" i="34"/>
  <c r="AL1570" i="34"/>
  <c r="AK1570" i="34"/>
  <c r="AL1569" i="34"/>
  <c r="AK1569" i="34"/>
  <c r="AL1568" i="34"/>
  <c r="AK1568" i="34"/>
  <c r="AL1567" i="34"/>
  <c r="AK1567" i="34"/>
  <c r="AL1566" i="34"/>
  <c r="AK1566" i="34"/>
  <c r="AL1565" i="34"/>
  <c r="AK1565" i="34"/>
  <c r="AL1564" i="34"/>
  <c r="AK1564" i="34"/>
  <c r="AL1563" i="34"/>
  <c r="AK1563" i="34"/>
  <c r="AL1562" i="34"/>
  <c r="AK1562" i="34"/>
  <c r="AL1561" i="34"/>
  <c r="AK1561" i="34"/>
  <c r="AL1560" i="34"/>
  <c r="AK1560" i="34"/>
  <c r="AL1559" i="34"/>
  <c r="AK1559" i="34"/>
  <c r="AL1558" i="34"/>
  <c r="AK1558" i="34"/>
  <c r="AL1557" i="34"/>
  <c r="AK1557" i="34"/>
  <c r="AL1556" i="34"/>
  <c r="AK1556" i="34"/>
  <c r="AL1555" i="34"/>
  <c r="AK1555" i="34"/>
  <c r="AL1554" i="34"/>
  <c r="AK1554" i="34"/>
  <c r="AL1553" i="34"/>
  <c r="AK1553" i="34"/>
  <c r="AL1552" i="34"/>
  <c r="AK1552" i="34"/>
  <c r="AL1551" i="34"/>
  <c r="AK1551" i="34"/>
  <c r="AL1550" i="34"/>
  <c r="AK1550" i="34"/>
  <c r="AL1549" i="34"/>
  <c r="AK1549" i="34"/>
  <c r="AL1548" i="34"/>
  <c r="AK1548" i="34"/>
  <c r="AL1547" i="34"/>
  <c r="AK1547" i="34"/>
  <c r="AL1546" i="34"/>
  <c r="AK1546" i="34"/>
  <c r="AL1545" i="34"/>
  <c r="AK1545" i="34"/>
  <c r="AL1544" i="34"/>
  <c r="AK1544" i="34"/>
  <c r="AL1543" i="34"/>
  <c r="AK1543" i="34"/>
  <c r="AL1542" i="34"/>
  <c r="AK1542" i="34"/>
  <c r="AL1541" i="34"/>
  <c r="AK1541" i="34"/>
  <c r="AL1540" i="34"/>
  <c r="AK1540" i="34"/>
  <c r="AL1539" i="34"/>
  <c r="AK1539" i="34"/>
  <c r="AL1538" i="34"/>
  <c r="AK1538" i="34"/>
  <c r="AL1537" i="34"/>
  <c r="AK1537" i="34"/>
  <c r="AL1536" i="34"/>
  <c r="AK1536" i="34"/>
  <c r="AL1535" i="34"/>
  <c r="AK1535" i="34"/>
  <c r="AL1534" i="34"/>
  <c r="AK1534" i="34"/>
  <c r="AL1533" i="34"/>
  <c r="AK1533" i="34"/>
  <c r="AL1532" i="34"/>
  <c r="AK1532" i="34"/>
  <c r="AL1531" i="34"/>
  <c r="AK1531" i="34"/>
  <c r="AL1530" i="34"/>
  <c r="AK1530" i="34"/>
  <c r="AL1529" i="34"/>
  <c r="AK1529" i="34"/>
  <c r="AL1528" i="34"/>
  <c r="AK1528" i="34"/>
  <c r="AL1527" i="34"/>
  <c r="AK1527" i="34"/>
  <c r="AL1526" i="34"/>
  <c r="AK1526" i="34"/>
  <c r="AL1525" i="34"/>
  <c r="AK1525" i="34"/>
  <c r="AL1524" i="34"/>
  <c r="AK1524" i="34"/>
  <c r="AL1523" i="34"/>
  <c r="AK1523" i="34"/>
  <c r="AL1522" i="34"/>
  <c r="AK1522" i="34"/>
  <c r="AL1521" i="34"/>
  <c r="AK1521" i="34"/>
  <c r="AL1520" i="34"/>
  <c r="AK1520" i="34"/>
  <c r="AL1519" i="34"/>
  <c r="AK1519" i="34"/>
  <c r="AL1518" i="34"/>
  <c r="AK1518" i="34"/>
  <c r="AL1517" i="34"/>
  <c r="AK1517" i="34"/>
  <c r="AL1516" i="34"/>
  <c r="AK1516" i="34"/>
  <c r="AL1515" i="34"/>
  <c r="AK1515" i="34"/>
  <c r="AL1514" i="34"/>
  <c r="AK1514" i="34"/>
  <c r="AL1513" i="34"/>
  <c r="AK1513" i="34"/>
  <c r="AL1512" i="34"/>
  <c r="AK1512" i="34"/>
  <c r="AL1511" i="34"/>
  <c r="AK1511" i="34"/>
  <c r="AL1510" i="34"/>
  <c r="AK1510" i="34"/>
  <c r="AL1509" i="34"/>
  <c r="AK1509" i="34"/>
  <c r="AL1508" i="34"/>
  <c r="AK1508" i="34"/>
  <c r="AL1507" i="34"/>
  <c r="AK1507" i="34"/>
  <c r="AL1506" i="34"/>
  <c r="AK1506" i="34"/>
  <c r="AL1505" i="34"/>
  <c r="AK1505" i="34"/>
  <c r="AL1504" i="34"/>
  <c r="AK1504" i="34"/>
  <c r="AL1503" i="34"/>
  <c r="AK1503" i="34"/>
  <c r="AL1502" i="34"/>
  <c r="AK1502" i="34"/>
  <c r="AL1501" i="34"/>
  <c r="AK1501" i="34"/>
  <c r="AL1500" i="34"/>
  <c r="AK1500" i="34"/>
  <c r="AL1499" i="34"/>
  <c r="AK1499" i="34"/>
  <c r="AL1498" i="34"/>
  <c r="AK1498" i="34"/>
  <c r="AL1497" i="34"/>
  <c r="AK1497" i="34"/>
  <c r="AL1496" i="34"/>
  <c r="AK1496" i="34"/>
  <c r="AL1495" i="34"/>
  <c r="AK1495" i="34"/>
  <c r="AL1494" i="34"/>
  <c r="AK1494" i="34"/>
  <c r="AL1493" i="34"/>
  <c r="AK1493" i="34"/>
  <c r="AL1492" i="34"/>
  <c r="AK1492" i="34"/>
  <c r="AL1491" i="34"/>
  <c r="AK1491" i="34"/>
  <c r="AL1490" i="34"/>
  <c r="AK1490" i="34"/>
  <c r="AL1489" i="34"/>
  <c r="AK1489" i="34"/>
  <c r="AL1488" i="34"/>
  <c r="AK1488" i="34"/>
  <c r="AL1487" i="34"/>
  <c r="AK1487" i="34"/>
  <c r="AL1486" i="34"/>
  <c r="AK1486" i="34"/>
  <c r="AL1485" i="34"/>
  <c r="AK1485" i="34"/>
  <c r="AL1484" i="34"/>
  <c r="AK1484" i="34"/>
  <c r="AL1483" i="34"/>
  <c r="AK1483" i="34"/>
  <c r="AL1482" i="34"/>
  <c r="AK1482" i="34"/>
  <c r="AL1481" i="34"/>
  <c r="AK1481" i="34"/>
  <c r="AL1480" i="34"/>
  <c r="AK1480" i="34"/>
  <c r="AL1479" i="34"/>
  <c r="AK1479" i="34"/>
  <c r="AL1478" i="34"/>
  <c r="AK1478" i="34"/>
  <c r="AL1477" i="34"/>
  <c r="AK1477" i="34"/>
  <c r="AL1476" i="34"/>
  <c r="AK1476" i="34"/>
  <c r="AL1475" i="34"/>
  <c r="AK1475" i="34"/>
  <c r="AL1474" i="34"/>
  <c r="AK1474" i="34"/>
  <c r="AL1473" i="34"/>
  <c r="AK1473" i="34"/>
  <c r="AL1472" i="34"/>
  <c r="AK1472" i="34"/>
  <c r="AL1471" i="34"/>
  <c r="AK1471" i="34"/>
  <c r="AL1470" i="34"/>
  <c r="AK1470" i="34"/>
  <c r="AL1469" i="34"/>
  <c r="AK1469" i="34"/>
  <c r="AL1468" i="34"/>
  <c r="AK1468" i="34"/>
  <c r="AL1467" i="34"/>
  <c r="AK1467" i="34"/>
  <c r="AL1466" i="34"/>
  <c r="AK1466" i="34"/>
  <c r="AL1465" i="34"/>
  <c r="AK1465" i="34"/>
  <c r="AL1464" i="34"/>
  <c r="AK1464" i="34"/>
  <c r="AL1463" i="34"/>
  <c r="AK1463" i="34"/>
  <c r="AL1462" i="34"/>
  <c r="AK1462" i="34"/>
  <c r="AL1461" i="34"/>
  <c r="AK1461" i="34"/>
  <c r="AL1460" i="34"/>
  <c r="AK1460" i="34"/>
  <c r="AL1459" i="34"/>
  <c r="AK1459" i="34"/>
  <c r="AL1458" i="34"/>
  <c r="AK1458" i="34"/>
  <c r="AL1457" i="34"/>
  <c r="AK1457" i="34"/>
  <c r="AL1456" i="34"/>
  <c r="AK1456" i="34"/>
  <c r="AL1455" i="34"/>
  <c r="AK1455" i="34"/>
  <c r="AL1454" i="34"/>
  <c r="AK1454" i="34"/>
  <c r="AL1453" i="34"/>
  <c r="AK1453" i="34"/>
  <c r="AL1452" i="34"/>
  <c r="AK1452" i="34"/>
  <c r="AL1451" i="34"/>
  <c r="AK1451" i="34"/>
  <c r="AL1450" i="34"/>
  <c r="AK1450" i="34"/>
  <c r="AL1449" i="34"/>
  <c r="AK1449" i="34"/>
  <c r="AL1448" i="34"/>
  <c r="AK1448" i="34"/>
  <c r="AL1447" i="34"/>
  <c r="AK1447" i="34"/>
  <c r="AL1446" i="34"/>
  <c r="AK1446" i="34"/>
  <c r="AL1445" i="34"/>
  <c r="AK1445" i="34"/>
  <c r="AL1444" i="34"/>
  <c r="AK1444" i="34"/>
  <c r="AL1443" i="34"/>
  <c r="AK1443" i="34"/>
  <c r="AL1442" i="34"/>
  <c r="AK1442" i="34"/>
  <c r="AL1441" i="34"/>
  <c r="AK1441" i="34"/>
  <c r="AL1440" i="34"/>
  <c r="AK1440" i="34"/>
  <c r="AL1439" i="34"/>
  <c r="AK1439" i="34"/>
  <c r="AL1438" i="34"/>
  <c r="AK1438" i="34"/>
  <c r="AL1437" i="34"/>
  <c r="AK1437" i="34"/>
  <c r="AL1436" i="34"/>
  <c r="AK1436" i="34"/>
  <c r="AL1435" i="34"/>
  <c r="AK1435" i="34"/>
  <c r="AL1434" i="34"/>
  <c r="AK1434" i="34"/>
  <c r="AL1433" i="34"/>
  <c r="AK1433" i="34"/>
  <c r="AL1432" i="34"/>
  <c r="AK1432" i="34"/>
  <c r="AL1431" i="34"/>
  <c r="AK1431" i="34"/>
  <c r="AL1430" i="34"/>
  <c r="AK1430" i="34"/>
  <c r="AL1429" i="34"/>
  <c r="AK1429" i="34"/>
  <c r="AL1428" i="34"/>
  <c r="AK1428" i="34"/>
  <c r="AL1427" i="34"/>
  <c r="AK1427" i="34"/>
  <c r="AL1426" i="34"/>
  <c r="AK1426" i="34"/>
  <c r="AL1425" i="34"/>
  <c r="AK1425" i="34"/>
  <c r="AL1424" i="34"/>
  <c r="AK1424" i="34"/>
  <c r="AL1423" i="34"/>
  <c r="AK1423" i="34"/>
  <c r="AL1422" i="34"/>
  <c r="AK1422" i="34"/>
  <c r="AL1421" i="34"/>
  <c r="AK1421" i="34"/>
  <c r="AL1420" i="34"/>
  <c r="AK1420" i="34"/>
  <c r="AL1419" i="34"/>
  <c r="AK1419" i="34"/>
  <c r="AL1418" i="34"/>
  <c r="AK1418" i="34"/>
  <c r="AL1417" i="34"/>
  <c r="AK1417" i="34"/>
  <c r="AL1416" i="34"/>
  <c r="AK1416" i="34"/>
  <c r="AL1415" i="34"/>
  <c r="AK1415" i="34"/>
  <c r="AL1414" i="34"/>
  <c r="AK1414" i="34"/>
  <c r="AL1413" i="34"/>
  <c r="AK1413" i="34"/>
  <c r="AL1412" i="34"/>
  <c r="AK1412" i="34"/>
  <c r="AL1411" i="34"/>
  <c r="AK1411" i="34"/>
  <c r="AL1410" i="34"/>
  <c r="AK1410" i="34"/>
  <c r="AL1409" i="34"/>
  <c r="AK1409" i="34"/>
  <c r="AL1408" i="34"/>
  <c r="AK1408" i="34"/>
  <c r="AL1407" i="34"/>
  <c r="AK1407" i="34"/>
  <c r="AL1406" i="34"/>
  <c r="AK1406" i="34"/>
  <c r="AL1405" i="34"/>
  <c r="AK1405" i="34"/>
  <c r="AL1404" i="34"/>
  <c r="AK1404" i="34"/>
  <c r="AL1403" i="34"/>
  <c r="AK1403" i="34"/>
  <c r="AL1402" i="34"/>
  <c r="AK1402" i="34"/>
  <c r="AL1401" i="34"/>
  <c r="AK1401" i="34"/>
  <c r="AL1400" i="34"/>
  <c r="AK1400" i="34"/>
  <c r="AL1399" i="34"/>
  <c r="AK1399" i="34"/>
  <c r="AL1398" i="34"/>
  <c r="AK1398" i="34"/>
  <c r="AL1397" i="34"/>
  <c r="AK1397" i="34"/>
  <c r="AL1396" i="34"/>
  <c r="AK1396" i="34"/>
  <c r="AL1395" i="34"/>
  <c r="AK1395" i="34"/>
  <c r="AL1394" i="34"/>
  <c r="AK1394" i="34"/>
  <c r="AL1393" i="34"/>
  <c r="AK1393" i="34"/>
  <c r="AL1392" i="34"/>
  <c r="AK1392" i="34"/>
  <c r="AL1391" i="34"/>
  <c r="AK1391" i="34"/>
  <c r="AL1390" i="34"/>
  <c r="AK1390" i="34"/>
  <c r="AL1389" i="34"/>
  <c r="AK1389" i="34"/>
  <c r="AL1388" i="34"/>
  <c r="AK1388" i="34"/>
  <c r="AL1387" i="34"/>
  <c r="AK1387" i="34"/>
  <c r="AL1386" i="34"/>
  <c r="AK1386" i="34"/>
  <c r="AL1385" i="34"/>
  <c r="AK1385" i="34"/>
  <c r="AL1384" i="34"/>
  <c r="AK1384" i="34"/>
  <c r="AL1383" i="34"/>
  <c r="AK1383" i="34"/>
  <c r="AL1382" i="34"/>
  <c r="AK1382" i="34"/>
  <c r="AL1381" i="34"/>
  <c r="AK1381" i="34"/>
  <c r="AL1380" i="34"/>
  <c r="AK1380" i="34"/>
  <c r="AL1379" i="34"/>
  <c r="AK1379" i="34"/>
  <c r="AL1378" i="34"/>
  <c r="AK1378" i="34"/>
  <c r="AL1377" i="34"/>
  <c r="AK1377" i="34"/>
  <c r="AL1376" i="34"/>
  <c r="AK1376" i="34"/>
  <c r="AL1375" i="34"/>
  <c r="AK1375" i="34"/>
  <c r="AL1374" i="34"/>
  <c r="AK1374" i="34"/>
  <c r="AL1373" i="34"/>
  <c r="AK1373" i="34"/>
  <c r="AL1372" i="34"/>
  <c r="AK1372" i="34"/>
  <c r="AL1371" i="34"/>
  <c r="AK1371" i="34"/>
  <c r="AL1370" i="34"/>
  <c r="AK1370" i="34"/>
  <c r="AL1369" i="34"/>
  <c r="AK1369" i="34"/>
  <c r="AL1368" i="34"/>
  <c r="AK1368" i="34"/>
  <c r="AL1367" i="34"/>
  <c r="AK1367" i="34"/>
  <c r="AL1366" i="34"/>
  <c r="AK1366" i="34"/>
  <c r="AL1365" i="34"/>
  <c r="AK1365" i="34"/>
  <c r="AL1364" i="34"/>
  <c r="AK1364" i="34"/>
  <c r="AL1363" i="34"/>
  <c r="AK1363" i="34"/>
  <c r="AL1362" i="34"/>
  <c r="AK1362" i="34"/>
  <c r="AL1361" i="34"/>
  <c r="AK1361" i="34"/>
  <c r="AL1360" i="34"/>
  <c r="AK1360" i="34"/>
  <c r="AL1359" i="34"/>
  <c r="AK1359" i="34"/>
  <c r="AL1358" i="34"/>
  <c r="AK1358" i="34"/>
  <c r="AL1357" i="34"/>
  <c r="AK1357" i="34"/>
  <c r="AL1356" i="34"/>
  <c r="AK1356" i="34"/>
  <c r="AL1355" i="34"/>
  <c r="AK1355" i="34"/>
  <c r="AL1354" i="34"/>
  <c r="AK1354" i="34"/>
  <c r="AL1353" i="34"/>
  <c r="AK1353" i="34"/>
  <c r="AL1352" i="34"/>
  <c r="AK1352" i="34"/>
  <c r="AL1351" i="34"/>
  <c r="AK1351" i="34"/>
  <c r="AL1350" i="34"/>
  <c r="AK1350" i="34"/>
  <c r="AL1349" i="34"/>
  <c r="AK1349" i="34"/>
  <c r="AL1348" i="34"/>
  <c r="AK1348" i="34"/>
  <c r="AL1347" i="34"/>
  <c r="AK1347" i="34"/>
  <c r="AL1346" i="34"/>
  <c r="AK1346" i="34"/>
  <c r="AL1345" i="34"/>
  <c r="AK1345" i="34"/>
  <c r="AL1344" i="34"/>
  <c r="AK1344" i="34"/>
  <c r="AL1343" i="34"/>
  <c r="AK1343" i="34"/>
  <c r="AL1342" i="34"/>
  <c r="AK1342" i="34"/>
  <c r="AL1341" i="34"/>
  <c r="AK1341" i="34"/>
  <c r="AL1340" i="34"/>
  <c r="AK1340" i="34"/>
  <c r="AL1339" i="34"/>
  <c r="AK1339" i="34"/>
  <c r="AL1338" i="34"/>
  <c r="AK1338" i="34"/>
  <c r="AL1337" i="34"/>
  <c r="AK1337" i="34"/>
  <c r="AL1336" i="34"/>
  <c r="AK1336" i="34"/>
  <c r="AL1335" i="34"/>
  <c r="AK1335" i="34"/>
  <c r="AL1334" i="34"/>
  <c r="AK1334" i="34"/>
  <c r="AL1333" i="34"/>
  <c r="AK1333" i="34"/>
  <c r="AL1332" i="34"/>
  <c r="AK1332" i="34"/>
  <c r="AL1331" i="34"/>
  <c r="AK1331" i="34"/>
  <c r="AL1330" i="34"/>
  <c r="AK1330" i="34"/>
  <c r="AL1329" i="34"/>
  <c r="AK1329" i="34"/>
  <c r="AL1328" i="34"/>
  <c r="AK1328" i="34"/>
  <c r="AL1327" i="34"/>
  <c r="AK1327" i="34"/>
  <c r="AL1326" i="34"/>
  <c r="AK1326" i="34"/>
  <c r="AL1325" i="34"/>
  <c r="AK1325" i="34"/>
  <c r="AL1324" i="34"/>
  <c r="AK1324" i="34"/>
  <c r="AL1323" i="34"/>
  <c r="AK1323" i="34"/>
  <c r="AL1322" i="34"/>
  <c r="AK1322" i="34"/>
  <c r="AL1321" i="34"/>
  <c r="AK1321" i="34"/>
  <c r="AL1320" i="34"/>
  <c r="AK1320" i="34"/>
  <c r="AL1319" i="34"/>
  <c r="AK1319" i="34"/>
  <c r="AL1318" i="34"/>
  <c r="AK1318" i="34"/>
  <c r="AL1317" i="34"/>
  <c r="AK1317" i="34"/>
  <c r="AL1316" i="34"/>
  <c r="AK1316" i="34"/>
  <c r="AL1315" i="34"/>
  <c r="AK1315" i="34"/>
  <c r="AL1314" i="34"/>
  <c r="AK1314" i="34"/>
  <c r="AL1313" i="34"/>
  <c r="AK1313" i="34"/>
  <c r="AL1312" i="34"/>
  <c r="AK1312" i="34"/>
  <c r="AL1311" i="34"/>
  <c r="AK1311" i="34"/>
  <c r="AL1310" i="34"/>
  <c r="AK1310" i="34"/>
  <c r="AL1309" i="34"/>
  <c r="AK1309" i="34"/>
  <c r="AL1308" i="34"/>
  <c r="AK1308" i="34"/>
  <c r="AL1307" i="34"/>
  <c r="AK1307" i="34"/>
  <c r="AL1306" i="34"/>
  <c r="AK1306" i="34"/>
  <c r="AL1305" i="34"/>
  <c r="AK1305" i="34"/>
  <c r="AL1304" i="34"/>
  <c r="AK1304" i="34"/>
  <c r="AL1303" i="34"/>
  <c r="AK1303" i="34"/>
  <c r="AL1302" i="34"/>
  <c r="AK1302" i="34"/>
  <c r="AL1301" i="34"/>
  <c r="AK1301" i="34"/>
  <c r="AL1300" i="34"/>
  <c r="AK1300" i="34"/>
  <c r="AL1299" i="34"/>
  <c r="AK1299" i="34"/>
  <c r="AL1298" i="34"/>
  <c r="AK1298" i="34"/>
  <c r="AL1297" i="34"/>
  <c r="AK1297" i="34"/>
  <c r="AL1296" i="34"/>
  <c r="AK1296" i="34"/>
  <c r="AL1295" i="34"/>
  <c r="AK1295" i="34"/>
  <c r="AL1294" i="34"/>
  <c r="AK1294" i="34"/>
  <c r="AL1293" i="34"/>
  <c r="AK1293" i="34"/>
  <c r="AL1292" i="34"/>
  <c r="AK1292" i="34"/>
  <c r="AL1291" i="34"/>
  <c r="AK1291" i="34"/>
  <c r="AL1290" i="34"/>
  <c r="AK1290" i="34"/>
  <c r="AL1289" i="34"/>
  <c r="AK1289" i="34"/>
  <c r="AL1288" i="34"/>
  <c r="AK1288" i="34"/>
  <c r="AL1287" i="34"/>
  <c r="AK1287" i="34"/>
  <c r="AL1286" i="34"/>
  <c r="AK1286" i="34"/>
  <c r="AL1285" i="34"/>
  <c r="AK1285" i="34"/>
  <c r="AL1284" i="34"/>
  <c r="AK1284" i="34"/>
  <c r="AL1283" i="34"/>
  <c r="AK1283" i="34"/>
  <c r="AL1282" i="34"/>
  <c r="AK1282" i="34"/>
  <c r="AL1281" i="34"/>
  <c r="AK1281" i="34"/>
  <c r="AL1280" i="34"/>
  <c r="AK1280" i="34"/>
  <c r="AL1279" i="34"/>
  <c r="AK1279" i="34"/>
  <c r="AL1278" i="34"/>
  <c r="AK1278" i="34"/>
  <c r="AL1277" i="34"/>
  <c r="AK1277" i="34"/>
  <c r="AL1276" i="34"/>
  <c r="AK1276" i="34"/>
  <c r="AL1275" i="34"/>
  <c r="AK1275" i="34"/>
  <c r="AL1274" i="34"/>
  <c r="AK1274" i="34"/>
  <c r="AL1273" i="34"/>
  <c r="AK1273" i="34"/>
  <c r="AL1272" i="34"/>
  <c r="AK1272" i="34"/>
  <c r="AL1271" i="34"/>
  <c r="AK1271" i="34"/>
  <c r="AL1270" i="34"/>
  <c r="AK1270" i="34"/>
  <c r="AL1269" i="34"/>
  <c r="AK1269" i="34"/>
  <c r="AL1268" i="34"/>
  <c r="AK1268" i="34"/>
  <c r="AL1267" i="34"/>
  <c r="AK1267" i="34"/>
  <c r="AL1266" i="34"/>
  <c r="AK1266" i="34"/>
  <c r="AL1265" i="34"/>
  <c r="AK1265" i="34"/>
  <c r="AL1264" i="34"/>
  <c r="AK1264" i="34"/>
  <c r="AL1263" i="34"/>
  <c r="AK1263" i="34"/>
  <c r="AL1262" i="34"/>
  <c r="AK1262" i="34"/>
  <c r="AL1261" i="34"/>
  <c r="AK1261" i="34"/>
  <c r="AL1260" i="34"/>
  <c r="AK1260" i="34"/>
  <c r="AL1259" i="34"/>
  <c r="AK1259" i="34"/>
  <c r="AL1258" i="34"/>
  <c r="AK1258" i="34"/>
  <c r="AL1257" i="34"/>
  <c r="AK1257" i="34"/>
  <c r="AL1256" i="34"/>
  <c r="AK1256" i="34"/>
  <c r="AL1255" i="34"/>
  <c r="AK1255" i="34"/>
  <c r="AL1254" i="34"/>
  <c r="AK1254" i="34"/>
  <c r="AL1253" i="34"/>
  <c r="AK1253" i="34"/>
  <c r="AL1252" i="34"/>
  <c r="AK1252" i="34"/>
  <c r="AL1251" i="34"/>
  <c r="AK1251" i="34"/>
  <c r="AL1250" i="34"/>
  <c r="AK1250" i="34"/>
  <c r="AL1249" i="34"/>
  <c r="AK1249" i="34"/>
  <c r="AL1248" i="34"/>
  <c r="AK1248" i="34"/>
  <c r="AL1247" i="34"/>
  <c r="AK1247" i="34"/>
  <c r="AL1246" i="34"/>
  <c r="AK1246" i="34"/>
  <c r="AL1245" i="34"/>
  <c r="AK1245" i="34"/>
  <c r="AL1244" i="34"/>
  <c r="AK1244" i="34"/>
  <c r="AL1243" i="34"/>
  <c r="AK1243" i="34"/>
  <c r="AL1242" i="34"/>
  <c r="AK1242" i="34"/>
  <c r="AL1241" i="34"/>
  <c r="AK1241" i="34"/>
  <c r="AL1240" i="34"/>
  <c r="AK1240" i="34"/>
  <c r="AL1239" i="34"/>
  <c r="AK1239" i="34"/>
  <c r="AL1238" i="34"/>
  <c r="AK1238" i="34"/>
  <c r="AL1237" i="34"/>
  <c r="AK1237" i="34"/>
  <c r="AL1236" i="34"/>
  <c r="AK1236" i="34"/>
  <c r="AL1235" i="34"/>
  <c r="AK1235" i="34"/>
  <c r="AL1234" i="34"/>
  <c r="AK1234" i="34"/>
  <c r="AL1233" i="34"/>
  <c r="AK1233" i="34"/>
  <c r="AL1232" i="34"/>
  <c r="AK1232" i="34"/>
  <c r="AL1231" i="34"/>
  <c r="AK1231" i="34"/>
  <c r="AL1230" i="34"/>
  <c r="AK1230" i="34"/>
  <c r="AL1229" i="34"/>
  <c r="AK1229" i="34"/>
  <c r="AL1228" i="34"/>
  <c r="AK1228" i="34"/>
  <c r="AL1227" i="34"/>
  <c r="AK1227" i="34"/>
  <c r="AL1226" i="34"/>
  <c r="AK1226" i="34"/>
  <c r="AL1225" i="34"/>
  <c r="AK1225" i="34"/>
  <c r="AL1224" i="34"/>
  <c r="AK1224" i="34"/>
  <c r="AL1223" i="34"/>
  <c r="AK1223" i="34"/>
  <c r="AL1222" i="34"/>
  <c r="AK1222" i="34"/>
  <c r="AL1221" i="34"/>
  <c r="AK1221" i="34"/>
  <c r="AL1220" i="34"/>
  <c r="AK1220" i="34"/>
  <c r="AL1219" i="34"/>
  <c r="AK1219" i="34"/>
  <c r="AL1218" i="34"/>
  <c r="AK1218" i="34"/>
  <c r="AL1217" i="34"/>
  <c r="AK1217" i="34"/>
  <c r="AL1216" i="34"/>
  <c r="AK1216" i="34"/>
  <c r="AL1215" i="34"/>
  <c r="AK1215" i="34"/>
  <c r="AL1214" i="34"/>
  <c r="AK1214" i="34"/>
  <c r="AL1213" i="34"/>
  <c r="AK1213" i="34"/>
  <c r="AL1212" i="34"/>
  <c r="AK1212" i="34"/>
  <c r="AL1211" i="34"/>
  <c r="AK1211" i="34"/>
  <c r="AL1210" i="34"/>
  <c r="AK1210" i="34"/>
  <c r="AL1209" i="34"/>
  <c r="AK1209" i="34"/>
  <c r="AL1208" i="34"/>
  <c r="AK1208" i="34"/>
  <c r="AL1207" i="34"/>
  <c r="AK1207" i="34"/>
  <c r="AL1206" i="34"/>
  <c r="AK1206" i="34"/>
  <c r="AL1205" i="34"/>
  <c r="AK1205" i="34"/>
  <c r="AL1204" i="34"/>
  <c r="AK1204" i="34"/>
  <c r="AL1203" i="34"/>
  <c r="AK1203" i="34"/>
  <c r="AL1202" i="34"/>
  <c r="AK1202" i="34"/>
  <c r="AL1201" i="34"/>
  <c r="AK1201" i="34"/>
  <c r="AL1200" i="34"/>
  <c r="AK1200" i="34"/>
  <c r="AL1199" i="34"/>
  <c r="AK1199" i="34"/>
  <c r="AL1198" i="34"/>
  <c r="AK1198" i="34"/>
  <c r="AL1197" i="34"/>
  <c r="AK1197" i="34"/>
  <c r="AL1196" i="34"/>
  <c r="AK1196" i="34"/>
  <c r="AL1195" i="34"/>
  <c r="AK1195" i="34"/>
  <c r="AL1194" i="34"/>
  <c r="AK1194" i="34"/>
  <c r="AL1193" i="34"/>
  <c r="AK1193" i="34"/>
  <c r="AL1192" i="34"/>
  <c r="AK1192" i="34"/>
  <c r="AL1191" i="34"/>
  <c r="AK1191" i="34"/>
  <c r="AL1190" i="34"/>
  <c r="AK1190" i="34"/>
  <c r="AL1189" i="34"/>
  <c r="AK1189" i="34"/>
  <c r="AL1188" i="34"/>
  <c r="AK1188" i="34"/>
  <c r="AL1187" i="34"/>
  <c r="AK1187" i="34"/>
  <c r="AL1186" i="34"/>
  <c r="AK1186" i="34"/>
  <c r="AL1185" i="34"/>
  <c r="AK1185" i="34"/>
  <c r="AL1184" i="34"/>
  <c r="AK1184" i="34"/>
  <c r="AL1183" i="34"/>
  <c r="AK1183" i="34"/>
  <c r="AL1182" i="34"/>
  <c r="AK1182" i="34"/>
  <c r="AL1181" i="34"/>
  <c r="AK1181" i="34"/>
  <c r="AL1180" i="34"/>
  <c r="AK1180" i="34"/>
  <c r="AL1179" i="34"/>
  <c r="AK1179" i="34"/>
  <c r="AL1178" i="34"/>
  <c r="AK1178" i="34"/>
  <c r="AL1177" i="34"/>
  <c r="AK1177" i="34"/>
  <c r="AL1176" i="34"/>
  <c r="AK1176" i="34"/>
  <c r="AL1175" i="34"/>
  <c r="AK1175" i="34"/>
  <c r="AL1174" i="34"/>
  <c r="AK1174" i="34"/>
  <c r="AL1173" i="34"/>
  <c r="AK1173" i="34"/>
  <c r="AL1172" i="34"/>
  <c r="AK1172" i="34"/>
  <c r="AL1171" i="34"/>
  <c r="AK1171" i="34"/>
  <c r="AL1170" i="34"/>
  <c r="AK1170" i="34"/>
  <c r="AL1169" i="34"/>
  <c r="AK1169" i="34"/>
  <c r="AL1168" i="34"/>
  <c r="AK1168" i="34"/>
  <c r="AL1167" i="34"/>
  <c r="AK1167" i="34"/>
  <c r="AL1166" i="34"/>
  <c r="AK1166" i="34"/>
  <c r="AL1165" i="34"/>
  <c r="AK1165" i="34"/>
  <c r="AL1164" i="34"/>
  <c r="AK1164" i="34"/>
  <c r="AL1163" i="34"/>
  <c r="AK1163" i="34"/>
  <c r="AL1162" i="34"/>
  <c r="AK1162" i="34"/>
  <c r="AL1161" i="34"/>
  <c r="AK1161" i="34"/>
  <c r="AL1160" i="34"/>
  <c r="AK1160" i="34"/>
  <c r="AL1159" i="34"/>
  <c r="AK1159" i="34"/>
  <c r="AL1158" i="34"/>
  <c r="AK1158" i="34"/>
  <c r="AL1157" i="34"/>
  <c r="AK1157" i="34"/>
  <c r="AL1156" i="34"/>
  <c r="AK1156" i="34"/>
  <c r="AL1155" i="34"/>
  <c r="AK1155" i="34"/>
  <c r="AL1154" i="34"/>
  <c r="AK1154" i="34"/>
  <c r="AL1153" i="34"/>
  <c r="AK1153" i="34"/>
  <c r="AL1152" i="34"/>
  <c r="AK1152" i="34"/>
  <c r="AL1151" i="34"/>
  <c r="AK1151" i="34"/>
  <c r="AL1150" i="34"/>
  <c r="AK1150" i="34"/>
  <c r="AL1149" i="34"/>
  <c r="AK1149" i="34"/>
  <c r="AL1148" i="34"/>
  <c r="AK1148" i="34"/>
  <c r="AL1147" i="34"/>
  <c r="AK1147" i="34"/>
  <c r="AL1146" i="34"/>
  <c r="AK1146" i="34"/>
  <c r="AL1145" i="34"/>
  <c r="AK1145" i="34"/>
  <c r="AL1144" i="34"/>
  <c r="AK1144" i="34"/>
  <c r="AL1143" i="34"/>
  <c r="AK1143" i="34"/>
  <c r="AL1142" i="34"/>
  <c r="AK1142" i="34"/>
  <c r="AL1141" i="34"/>
  <c r="AK1141" i="34"/>
  <c r="AL1140" i="34"/>
  <c r="AK1140" i="34"/>
  <c r="AL1139" i="34"/>
  <c r="AK1139" i="34"/>
  <c r="AL1138" i="34"/>
  <c r="AK1138" i="34"/>
  <c r="AL1137" i="34"/>
  <c r="AK1137" i="34"/>
  <c r="AL1136" i="34"/>
  <c r="AK1136" i="34"/>
  <c r="AL1135" i="34"/>
  <c r="AK1135" i="34"/>
  <c r="AL1134" i="34"/>
  <c r="AK1134" i="34"/>
  <c r="AL1133" i="34"/>
  <c r="AK1133" i="34"/>
  <c r="AL1132" i="34"/>
  <c r="AK1132" i="34"/>
  <c r="AL1131" i="34"/>
  <c r="AK1131" i="34"/>
  <c r="AL1130" i="34"/>
  <c r="AK1130" i="34"/>
  <c r="AL1129" i="34"/>
  <c r="AK1129" i="34"/>
  <c r="AL1128" i="34"/>
  <c r="AK1128" i="34"/>
  <c r="AL1127" i="34"/>
  <c r="AK1127" i="34"/>
  <c r="AL1126" i="34"/>
  <c r="AK1126" i="34"/>
  <c r="AL1125" i="34"/>
  <c r="AK1125" i="34"/>
  <c r="AL1124" i="34"/>
  <c r="AK1124" i="34"/>
  <c r="AL1123" i="34"/>
  <c r="AK1123" i="34"/>
  <c r="AL1122" i="34"/>
  <c r="AK1122" i="34"/>
  <c r="AL1121" i="34"/>
  <c r="AK1121" i="34"/>
  <c r="AL1120" i="34"/>
  <c r="AK1120" i="34"/>
  <c r="AL1119" i="34"/>
  <c r="AK1119" i="34"/>
  <c r="AL1118" i="34"/>
  <c r="AK1118" i="34"/>
  <c r="AL1117" i="34"/>
  <c r="AK1117" i="34"/>
  <c r="AL1116" i="34"/>
  <c r="AK1116" i="34"/>
  <c r="AL1115" i="34"/>
  <c r="AK1115" i="34"/>
  <c r="AL1114" i="34"/>
  <c r="AK1114" i="34"/>
  <c r="AL1113" i="34"/>
  <c r="AK1113" i="34"/>
  <c r="AL1112" i="34"/>
  <c r="AK1112" i="34"/>
  <c r="AL1111" i="34"/>
  <c r="AK1111" i="34"/>
  <c r="AL1110" i="34"/>
  <c r="AK1110" i="34"/>
  <c r="AL1109" i="34"/>
  <c r="AK1109" i="34"/>
  <c r="AL1108" i="34"/>
  <c r="AK1108" i="34"/>
  <c r="AL1107" i="34"/>
  <c r="AK1107" i="34"/>
  <c r="AL1106" i="34"/>
  <c r="AK1106" i="34"/>
  <c r="AL1105" i="34"/>
  <c r="AK1105" i="34"/>
  <c r="AL1104" i="34"/>
  <c r="AK1104" i="34"/>
  <c r="AL1103" i="34"/>
  <c r="AK1103" i="34"/>
  <c r="AL1102" i="34"/>
  <c r="AK1102" i="34"/>
  <c r="AL1101" i="34"/>
  <c r="AK1101" i="34"/>
  <c r="AL1100" i="34"/>
  <c r="AK1100" i="34"/>
  <c r="AL1099" i="34"/>
  <c r="AK1099" i="34"/>
  <c r="AL1098" i="34"/>
  <c r="AK1098" i="34"/>
  <c r="AL1097" i="34"/>
  <c r="AK1097" i="34"/>
  <c r="AL1096" i="34"/>
  <c r="AK1096" i="34"/>
  <c r="AL1095" i="34"/>
  <c r="AK1095" i="34"/>
  <c r="AL1094" i="34"/>
  <c r="AK1094" i="34"/>
  <c r="AL1093" i="34"/>
  <c r="AK1093" i="34"/>
  <c r="AL1092" i="34"/>
  <c r="AK1092" i="34"/>
  <c r="AL1091" i="34"/>
  <c r="AK1091" i="34"/>
  <c r="AL1090" i="34"/>
  <c r="AK1090" i="34"/>
  <c r="AL1089" i="34"/>
  <c r="AK1089" i="34"/>
  <c r="AL1088" i="34"/>
  <c r="AK1088" i="34"/>
  <c r="AL1087" i="34"/>
  <c r="AK1087" i="34"/>
  <c r="AL1086" i="34"/>
  <c r="AK1086" i="34"/>
  <c r="AL1085" i="34"/>
  <c r="AK1085" i="34"/>
  <c r="AL1084" i="34"/>
  <c r="AK1084" i="34"/>
  <c r="AL1083" i="34"/>
  <c r="AK1083" i="34"/>
  <c r="AL1082" i="34"/>
  <c r="AK1082" i="34"/>
  <c r="AL1081" i="34"/>
  <c r="AK1081" i="34"/>
  <c r="AL1080" i="34"/>
  <c r="AK1080" i="34"/>
  <c r="AL1079" i="34"/>
  <c r="AK1079" i="34"/>
  <c r="AL1078" i="34"/>
  <c r="AK1078" i="34"/>
  <c r="AL1077" i="34"/>
  <c r="AK1077" i="34"/>
  <c r="AL1076" i="34"/>
  <c r="AK1076" i="34"/>
  <c r="AL1075" i="34"/>
  <c r="AK1075" i="34"/>
  <c r="AL1074" i="34"/>
  <c r="AK1074" i="34"/>
  <c r="AL1073" i="34"/>
  <c r="AK1073" i="34"/>
  <c r="AL1072" i="34"/>
  <c r="AK1072" i="34"/>
  <c r="AL1071" i="34"/>
  <c r="AK1071" i="34"/>
  <c r="AL1070" i="34"/>
  <c r="AK1070" i="34"/>
  <c r="AL1069" i="34"/>
  <c r="AK1069" i="34"/>
  <c r="AL1068" i="34"/>
  <c r="AK1068" i="34"/>
  <c r="AL1067" i="34"/>
  <c r="AK1067" i="34"/>
  <c r="AL1066" i="34"/>
  <c r="AK1066" i="34"/>
  <c r="AL1065" i="34"/>
  <c r="AK1065" i="34"/>
  <c r="AL1064" i="34"/>
  <c r="AK1064" i="34"/>
  <c r="AL1063" i="34"/>
  <c r="AK1063" i="34"/>
  <c r="AL1062" i="34"/>
  <c r="AK1062" i="34"/>
  <c r="AL1061" i="34"/>
  <c r="AK1061" i="34"/>
  <c r="AL1060" i="34"/>
  <c r="AK1060" i="34"/>
  <c r="AL1059" i="34"/>
  <c r="AK1059" i="34"/>
  <c r="AL1058" i="34"/>
  <c r="AK1058" i="34"/>
  <c r="AL1057" i="34"/>
  <c r="AK1057" i="34"/>
  <c r="AL1056" i="34"/>
  <c r="AK1056" i="34"/>
  <c r="AL1055" i="34"/>
  <c r="AK1055" i="34"/>
  <c r="AL1054" i="34"/>
  <c r="AK1054" i="34"/>
  <c r="AL1053" i="34"/>
  <c r="AK1053" i="34"/>
  <c r="AL1052" i="34"/>
  <c r="AK1052" i="34"/>
  <c r="AL1051" i="34"/>
  <c r="AK1051" i="34"/>
  <c r="AL1050" i="34"/>
  <c r="AK1050" i="34"/>
  <c r="AL1049" i="34"/>
  <c r="AK1049" i="34"/>
  <c r="AL1048" i="34"/>
  <c r="AK1048" i="34"/>
  <c r="AL1047" i="34"/>
  <c r="AK1047" i="34"/>
  <c r="AL1046" i="34"/>
  <c r="AK1046" i="34"/>
  <c r="AL1045" i="34"/>
  <c r="AK1045" i="34"/>
  <c r="AL1044" i="34"/>
  <c r="AK1044" i="34"/>
  <c r="AL1043" i="34"/>
  <c r="AK1043" i="34"/>
  <c r="AL1042" i="34"/>
  <c r="AK1042" i="34"/>
  <c r="AL1041" i="34"/>
  <c r="AK1041" i="34"/>
  <c r="AL1040" i="34"/>
  <c r="AK1040" i="34"/>
  <c r="AL1039" i="34"/>
  <c r="AK1039" i="34"/>
  <c r="AL1038" i="34"/>
  <c r="AK1038" i="34"/>
  <c r="AL1037" i="34"/>
  <c r="AK1037" i="34"/>
  <c r="AL1036" i="34"/>
  <c r="AK1036" i="34"/>
  <c r="AL1035" i="34"/>
  <c r="AK1035" i="34"/>
  <c r="AL1034" i="34"/>
  <c r="AK1034" i="34"/>
  <c r="AL1033" i="34"/>
  <c r="AK1033" i="34"/>
  <c r="AL1032" i="34"/>
  <c r="AK1032" i="34"/>
  <c r="AL1031" i="34"/>
  <c r="AK1031" i="34"/>
  <c r="AL1030" i="34"/>
  <c r="AK1030" i="34"/>
  <c r="AL1029" i="34"/>
  <c r="AK1029" i="34"/>
  <c r="AL1028" i="34"/>
  <c r="AK1028" i="34"/>
  <c r="AL1027" i="34"/>
  <c r="AK1027" i="34"/>
  <c r="AL1026" i="34"/>
  <c r="AK1026" i="34"/>
  <c r="AL1025" i="34"/>
  <c r="AK1025" i="34"/>
  <c r="AL1024" i="34"/>
  <c r="AK1024" i="34"/>
  <c r="AL1023" i="34"/>
  <c r="AK1023" i="34"/>
  <c r="AL1022" i="34"/>
  <c r="AK1022" i="34"/>
  <c r="AL1021" i="34"/>
  <c r="AK1021" i="34"/>
  <c r="AL1020" i="34"/>
  <c r="AK1020" i="34"/>
  <c r="AL1019" i="34"/>
  <c r="AK1019" i="34"/>
  <c r="AL1018" i="34"/>
  <c r="AK1018" i="34"/>
  <c r="AL1017" i="34"/>
  <c r="AK1017" i="34"/>
  <c r="AL1016" i="34"/>
  <c r="AK1016" i="34"/>
  <c r="AL1015" i="34"/>
  <c r="AK1015" i="34"/>
  <c r="AL1014" i="34"/>
  <c r="AK1014" i="34"/>
  <c r="AL1013" i="34"/>
  <c r="AK1013" i="34"/>
  <c r="AL1012" i="34"/>
  <c r="AK1012" i="34"/>
  <c r="AL1011" i="34"/>
  <c r="AK1011" i="34"/>
  <c r="AL1010" i="34"/>
  <c r="AK1010" i="34"/>
  <c r="AL1009" i="34"/>
  <c r="AK1009" i="34"/>
  <c r="AL1008" i="34"/>
  <c r="AK1008" i="34"/>
  <c r="AL1007" i="34"/>
  <c r="AK1007" i="34"/>
  <c r="AL1006" i="34"/>
  <c r="AK1006" i="34"/>
  <c r="AL1005" i="34"/>
  <c r="AK1005" i="34"/>
  <c r="AL1004" i="34"/>
  <c r="AK1004" i="34"/>
  <c r="AL1003" i="34"/>
  <c r="AK1003" i="34"/>
  <c r="AL1002" i="34"/>
  <c r="AK1002" i="34"/>
  <c r="AL1001" i="34"/>
  <c r="AK1001" i="34"/>
  <c r="AL1000" i="34"/>
  <c r="AK1000" i="34"/>
  <c r="AL999" i="34"/>
  <c r="AK999" i="34"/>
  <c r="AL998" i="34"/>
  <c r="AK998" i="34"/>
  <c r="AL997" i="34"/>
  <c r="AK997" i="34"/>
  <c r="AL996" i="34"/>
  <c r="AK996" i="34"/>
  <c r="AL995" i="34"/>
  <c r="AK995" i="34"/>
  <c r="AL994" i="34"/>
  <c r="AK994" i="34"/>
  <c r="AL993" i="34"/>
  <c r="AK993" i="34"/>
  <c r="AL992" i="34"/>
  <c r="AK992" i="34"/>
  <c r="AL991" i="34"/>
  <c r="AK991" i="34"/>
  <c r="AL990" i="34"/>
  <c r="AK990" i="34"/>
  <c r="AL989" i="34"/>
  <c r="AK989" i="34"/>
  <c r="AL988" i="34"/>
  <c r="AK988" i="34"/>
  <c r="AL987" i="34"/>
  <c r="AK987" i="34"/>
  <c r="AL986" i="34"/>
  <c r="AK986" i="34"/>
  <c r="AL985" i="34"/>
  <c r="AK985" i="34"/>
  <c r="AL984" i="34"/>
  <c r="AK984" i="34"/>
  <c r="AL983" i="34"/>
  <c r="AK983" i="34"/>
  <c r="AL982" i="34"/>
  <c r="AK982" i="34"/>
  <c r="AL981" i="34"/>
  <c r="AK981" i="34"/>
  <c r="AL980" i="34"/>
  <c r="AK980" i="34"/>
  <c r="AL979" i="34"/>
  <c r="AK979" i="34"/>
  <c r="AL978" i="34"/>
  <c r="AK978" i="34"/>
  <c r="AL977" i="34"/>
  <c r="AK977" i="34"/>
  <c r="AL976" i="34"/>
  <c r="AK976" i="34"/>
  <c r="AL975" i="34"/>
  <c r="AK975" i="34"/>
  <c r="AL974" i="34"/>
  <c r="AK974" i="34"/>
  <c r="AL973" i="34"/>
  <c r="AK973" i="34"/>
  <c r="AL972" i="34"/>
  <c r="AK972" i="34"/>
  <c r="AL971" i="34"/>
  <c r="AK971" i="34"/>
  <c r="AL970" i="34"/>
  <c r="AK970" i="34"/>
  <c r="AL969" i="34"/>
  <c r="AK969" i="34"/>
  <c r="AL968" i="34"/>
  <c r="AK968" i="34"/>
  <c r="AL967" i="34"/>
  <c r="AK967" i="34"/>
  <c r="AL966" i="34"/>
  <c r="AK966" i="34"/>
  <c r="AL965" i="34"/>
  <c r="AK965" i="34"/>
  <c r="AL964" i="34"/>
  <c r="AK964" i="34"/>
  <c r="AL963" i="34"/>
  <c r="AK963" i="34"/>
  <c r="AL962" i="34"/>
  <c r="AK962" i="34"/>
  <c r="AL961" i="34"/>
  <c r="AK961" i="34"/>
  <c r="AL960" i="34"/>
  <c r="AK960" i="34"/>
  <c r="AL959" i="34"/>
  <c r="AK959" i="34"/>
  <c r="AL958" i="34"/>
  <c r="AK958" i="34"/>
  <c r="AL957" i="34"/>
  <c r="AK957" i="34"/>
  <c r="AL956" i="34"/>
  <c r="AK956" i="34"/>
  <c r="AL955" i="34"/>
  <c r="AK955" i="34"/>
  <c r="AL954" i="34"/>
  <c r="AK954" i="34"/>
  <c r="AL953" i="34"/>
  <c r="AK953" i="34"/>
  <c r="AL952" i="34"/>
  <c r="AK952" i="34"/>
  <c r="AL951" i="34"/>
  <c r="AK951" i="34"/>
  <c r="AL950" i="34"/>
  <c r="AK950" i="34"/>
  <c r="AL949" i="34"/>
  <c r="AK949" i="34"/>
  <c r="AL948" i="34"/>
  <c r="AK948" i="34"/>
  <c r="AL947" i="34"/>
  <c r="AK947" i="34"/>
  <c r="AL946" i="34"/>
  <c r="AK946" i="34"/>
  <c r="AL945" i="34"/>
  <c r="AK945" i="34"/>
  <c r="AL944" i="34"/>
  <c r="AK944" i="34"/>
  <c r="AL943" i="34"/>
  <c r="AK943" i="34"/>
  <c r="AL942" i="34"/>
  <c r="AK942" i="34"/>
  <c r="AL941" i="34"/>
  <c r="AK941" i="34"/>
  <c r="AL940" i="34"/>
  <c r="AK940" i="34"/>
  <c r="AL939" i="34"/>
  <c r="AK939" i="34"/>
  <c r="AL938" i="34"/>
  <c r="AK938" i="34"/>
  <c r="AL937" i="34"/>
  <c r="AK937" i="34"/>
  <c r="AL936" i="34"/>
  <c r="AK936" i="34"/>
  <c r="AL935" i="34"/>
  <c r="AK935" i="34"/>
  <c r="AL934" i="34"/>
  <c r="AK934" i="34"/>
  <c r="AL933" i="34"/>
  <c r="AK933" i="34"/>
  <c r="AL932" i="34"/>
  <c r="AK932" i="34"/>
  <c r="AL931" i="34"/>
  <c r="AK931" i="34"/>
  <c r="AL930" i="34"/>
  <c r="AK930" i="34"/>
  <c r="AL929" i="34"/>
  <c r="AK929" i="34"/>
  <c r="AL928" i="34"/>
  <c r="AK928" i="34"/>
  <c r="AL927" i="34"/>
  <c r="AK927" i="34"/>
  <c r="AL926" i="34"/>
  <c r="AK926" i="34"/>
  <c r="AL925" i="34"/>
  <c r="AK925" i="34"/>
  <c r="AL924" i="34"/>
  <c r="AK924" i="34"/>
  <c r="AL923" i="34"/>
  <c r="AK923" i="34"/>
  <c r="AL922" i="34"/>
  <c r="AK922" i="34"/>
  <c r="AL921" i="34"/>
  <c r="AK921" i="34"/>
  <c r="AL920" i="34"/>
  <c r="AK920" i="34"/>
  <c r="AL919" i="34"/>
  <c r="AK919" i="34"/>
  <c r="AL918" i="34"/>
  <c r="AK918" i="34"/>
  <c r="AL917" i="34"/>
  <c r="AK917" i="34"/>
  <c r="AL916" i="34"/>
  <c r="AK916" i="34"/>
  <c r="AL915" i="34"/>
  <c r="AK915" i="34"/>
  <c r="AL914" i="34"/>
  <c r="AK914" i="34"/>
  <c r="AL913" i="34"/>
  <c r="AK913" i="34"/>
  <c r="AL912" i="34"/>
  <c r="AK912" i="34"/>
  <c r="AL911" i="34"/>
  <c r="AK911" i="34"/>
  <c r="AL910" i="34"/>
  <c r="AK910" i="34"/>
  <c r="AL909" i="34"/>
  <c r="AK909" i="34"/>
  <c r="AL908" i="34"/>
  <c r="AK908" i="34"/>
  <c r="AL907" i="34"/>
  <c r="AK907" i="34"/>
  <c r="AL906" i="34"/>
  <c r="AK906" i="34"/>
  <c r="AL905" i="34"/>
  <c r="AK905" i="34"/>
  <c r="AL904" i="34"/>
  <c r="AK904" i="34"/>
  <c r="AL903" i="34"/>
  <c r="AK903" i="34"/>
  <c r="AL902" i="34"/>
  <c r="AK902" i="34"/>
  <c r="AL901" i="34"/>
  <c r="AK901" i="34"/>
  <c r="AL900" i="34"/>
  <c r="AK900" i="34"/>
  <c r="AL899" i="34"/>
  <c r="AK899" i="34"/>
  <c r="AL898" i="34"/>
  <c r="AK898" i="34"/>
  <c r="AL897" i="34"/>
  <c r="AK897" i="34"/>
  <c r="AL896" i="34"/>
  <c r="AK896" i="34"/>
  <c r="AL895" i="34"/>
  <c r="AK895" i="34"/>
  <c r="AL894" i="34"/>
  <c r="AK894" i="34"/>
  <c r="AL893" i="34"/>
  <c r="AK893" i="34"/>
  <c r="AL892" i="34"/>
  <c r="AK892" i="34"/>
  <c r="AL891" i="34"/>
  <c r="AK891" i="34"/>
  <c r="AL890" i="34"/>
  <c r="AK890" i="34"/>
  <c r="AL889" i="34"/>
  <c r="AK889" i="34"/>
  <c r="AL888" i="34"/>
  <c r="AK888" i="34"/>
  <c r="AL887" i="34"/>
  <c r="AK887" i="34"/>
  <c r="AL886" i="34"/>
  <c r="AK886" i="34"/>
  <c r="AL885" i="34"/>
  <c r="AK885" i="34"/>
  <c r="AL884" i="34"/>
  <c r="AK884" i="34"/>
  <c r="AL883" i="34"/>
  <c r="AK883" i="34"/>
  <c r="AL882" i="34"/>
  <c r="AK882" i="34"/>
  <c r="AL881" i="34"/>
  <c r="AK881" i="34"/>
  <c r="AL880" i="34"/>
  <c r="AK880" i="34"/>
  <c r="AL879" i="34"/>
  <c r="AK879" i="34"/>
  <c r="AL878" i="34"/>
  <c r="AK878" i="34"/>
  <c r="AL877" i="34"/>
  <c r="AK877" i="34"/>
  <c r="AL876" i="34"/>
  <c r="AK876" i="34"/>
  <c r="AL875" i="34"/>
  <c r="AK875" i="34"/>
  <c r="AL874" i="34"/>
  <c r="AK874" i="34"/>
  <c r="AL873" i="34"/>
  <c r="AK873" i="34"/>
  <c r="AL872" i="34"/>
  <c r="AK872" i="34"/>
  <c r="AL871" i="34"/>
  <c r="AK871" i="34"/>
  <c r="AL870" i="34"/>
  <c r="AK870" i="34"/>
  <c r="AL869" i="34"/>
  <c r="AK869" i="34"/>
  <c r="AL868" i="34"/>
  <c r="AK868" i="34"/>
  <c r="AL867" i="34"/>
  <c r="AK867" i="34"/>
  <c r="AL866" i="34"/>
  <c r="AK866" i="34"/>
  <c r="AL865" i="34"/>
  <c r="AK865" i="34"/>
  <c r="AL864" i="34"/>
  <c r="AK864" i="34"/>
  <c r="AL863" i="34"/>
  <c r="AK863" i="34"/>
  <c r="AL862" i="34"/>
  <c r="AK862" i="34"/>
  <c r="AL861" i="34"/>
  <c r="AK861" i="34"/>
  <c r="AL860" i="34"/>
  <c r="AK860" i="34"/>
  <c r="AL859" i="34"/>
  <c r="AK859" i="34"/>
  <c r="AL858" i="34"/>
  <c r="AK858" i="34"/>
  <c r="AL857" i="34"/>
  <c r="AK857" i="34"/>
  <c r="AL856" i="34"/>
  <c r="AK856" i="34"/>
  <c r="AL855" i="34"/>
  <c r="AK855" i="34"/>
  <c r="AL854" i="34"/>
  <c r="AK854" i="34"/>
  <c r="AL853" i="34"/>
  <c r="AK853" i="34"/>
  <c r="AL852" i="34"/>
  <c r="AK852" i="34"/>
  <c r="AL851" i="34"/>
  <c r="AK851" i="34"/>
  <c r="AL850" i="34"/>
  <c r="AK850" i="34"/>
  <c r="AL849" i="34"/>
  <c r="AK849" i="34"/>
  <c r="AL848" i="34"/>
  <c r="AK848" i="34"/>
  <c r="AL847" i="34"/>
  <c r="AK847" i="34"/>
  <c r="AL846" i="34"/>
  <c r="AK846" i="34"/>
  <c r="AL845" i="34"/>
  <c r="AK845" i="34"/>
  <c r="AL844" i="34"/>
  <c r="AK844" i="34"/>
  <c r="AL843" i="34"/>
  <c r="AK843" i="34"/>
  <c r="AL842" i="34"/>
  <c r="AK842" i="34"/>
  <c r="AL841" i="34"/>
  <c r="AK841" i="34"/>
  <c r="AL840" i="34"/>
  <c r="AK840" i="34"/>
  <c r="AL839" i="34"/>
  <c r="AK839" i="34"/>
  <c r="AL838" i="34"/>
  <c r="AK838" i="34"/>
  <c r="AL837" i="34"/>
  <c r="AK837" i="34"/>
  <c r="AL836" i="34"/>
  <c r="AK836" i="34"/>
  <c r="AL835" i="34"/>
  <c r="AK835" i="34"/>
  <c r="AL834" i="34"/>
  <c r="AK834" i="34"/>
  <c r="AL833" i="34"/>
  <c r="AK833" i="34"/>
  <c r="AL832" i="34"/>
  <c r="AK832" i="34"/>
  <c r="AL831" i="34"/>
  <c r="AK831" i="34"/>
  <c r="AL830" i="34"/>
  <c r="AK830" i="34"/>
  <c r="AL829" i="34"/>
  <c r="AK829" i="34"/>
  <c r="AL828" i="34"/>
  <c r="AK828" i="34"/>
  <c r="AL827" i="34"/>
  <c r="AK827" i="34"/>
  <c r="AL826" i="34"/>
  <c r="AK826" i="34"/>
  <c r="AL825" i="34"/>
  <c r="AK825" i="34"/>
  <c r="AL824" i="34"/>
  <c r="AK824" i="34"/>
  <c r="AL823" i="34"/>
  <c r="AK823" i="34"/>
  <c r="AL822" i="34"/>
  <c r="AK822" i="34"/>
  <c r="AL821" i="34"/>
  <c r="AK821" i="34"/>
  <c r="AL820" i="34"/>
  <c r="AK820" i="34"/>
  <c r="AL819" i="34"/>
  <c r="AK819" i="34"/>
  <c r="AL818" i="34"/>
  <c r="AK818" i="34"/>
  <c r="AL817" i="34"/>
  <c r="AK817" i="34"/>
  <c r="AL816" i="34"/>
  <c r="AK816" i="34"/>
  <c r="AL815" i="34"/>
  <c r="AK815" i="34"/>
  <c r="AL814" i="34"/>
  <c r="AK814" i="34"/>
  <c r="AL813" i="34"/>
  <c r="AK813" i="34"/>
  <c r="AL812" i="34"/>
  <c r="AK812" i="34"/>
  <c r="AL811" i="34"/>
  <c r="AK811" i="34"/>
  <c r="AL810" i="34"/>
  <c r="AK810" i="34"/>
  <c r="AL809" i="34"/>
  <c r="AK809" i="34"/>
  <c r="AL808" i="34"/>
  <c r="AK808" i="34"/>
  <c r="AL807" i="34"/>
  <c r="AK807" i="34"/>
  <c r="AL806" i="34"/>
  <c r="AK806" i="34"/>
  <c r="AL805" i="34"/>
  <c r="AK805" i="34"/>
  <c r="AL804" i="34"/>
  <c r="AK804" i="34"/>
  <c r="AL803" i="34"/>
  <c r="AK803" i="34"/>
  <c r="AL802" i="34"/>
  <c r="AK802" i="34"/>
  <c r="AL801" i="34"/>
  <c r="AK801" i="34"/>
  <c r="AL800" i="34"/>
  <c r="AK800" i="34"/>
  <c r="AL799" i="34"/>
  <c r="AK799" i="34"/>
  <c r="AL798" i="34"/>
  <c r="AK798" i="34"/>
  <c r="AL797" i="34"/>
  <c r="AK797" i="34"/>
  <c r="AL796" i="34"/>
  <c r="AK796" i="34"/>
  <c r="AL795" i="34"/>
  <c r="AK795" i="34"/>
  <c r="AL794" i="34"/>
  <c r="AK794" i="34"/>
  <c r="AL793" i="34"/>
  <c r="AK793" i="34"/>
  <c r="AL792" i="34"/>
  <c r="AK792" i="34"/>
  <c r="AL791" i="34"/>
  <c r="AK791" i="34"/>
  <c r="AL790" i="34"/>
  <c r="AK790" i="34"/>
  <c r="AL789" i="34"/>
  <c r="AK789" i="34"/>
  <c r="AL788" i="34"/>
  <c r="AK788" i="34"/>
  <c r="AL787" i="34"/>
  <c r="AK787" i="34"/>
  <c r="AL786" i="34"/>
  <c r="AK786" i="34"/>
  <c r="AL785" i="34"/>
  <c r="AK785" i="34"/>
  <c r="AL784" i="34"/>
  <c r="AK784" i="34"/>
  <c r="AL783" i="34"/>
  <c r="AK783" i="34"/>
  <c r="AL782" i="34"/>
  <c r="AK782" i="34"/>
  <c r="AL781" i="34"/>
  <c r="AK781" i="34"/>
  <c r="AL780" i="34"/>
  <c r="AK780" i="34"/>
  <c r="AL779" i="34"/>
  <c r="AK779" i="34"/>
  <c r="AL778" i="34"/>
  <c r="AK778" i="34"/>
  <c r="AL777" i="34"/>
  <c r="AK777" i="34"/>
  <c r="AL776" i="34"/>
  <c r="AK776" i="34"/>
  <c r="AL775" i="34"/>
  <c r="AK775" i="34"/>
  <c r="AL774" i="34"/>
  <c r="AK774" i="34"/>
  <c r="AL773" i="34"/>
  <c r="AK773" i="34"/>
  <c r="AL772" i="34"/>
  <c r="AK772" i="34"/>
  <c r="AL771" i="34"/>
  <c r="AK771" i="34"/>
  <c r="AL770" i="34"/>
  <c r="AK770" i="34"/>
  <c r="AL769" i="34"/>
  <c r="AK769" i="34"/>
  <c r="AL768" i="34"/>
  <c r="AK768" i="34"/>
  <c r="AL767" i="34"/>
  <c r="AK767" i="34"/>
  <c r="AL766" i="34"/>
  <c r="AK766" i="34"/>
  <c r="AL765" i="34"/>
  <c r="AK765" i="34"/>
  <c r="AL764" i="34"/>
  <c r="AK764" i="34"/>
  <c r="AL763" i="34"/>
  <c r="AK763" i="34"/>
  <c r="AL762" i="34"/>
  <c r="AK762" i="34"/>
  <c r="AL761" i="34"/>
  <c r="AK761" i="34"/>
  <c r="AL760" i="34"/>
  <c r="AK760" i="34"/>
  <c r="AL759" i="34"/>
  <c r="AK759" i="34"/>
  <c r="AL758" i="34"/>
  <c r="AK758" i="34"/>
  <c r="AL757" i="34"/>
  <c r="AK757" i="34"/>
  <c r="AL756" i="34"/>
  <c r="AK756" i="34"/>
  <c r="AL755" i="34"/>
  <c r="AK755" i="34"/>
  <c r="AL754" i="34"/>
  <c r="AK754" i="34"/>
  <c r="AL753" i="34"/>
  <c r="AK753" i="34"/>
  <c r="AL752" i="34"/>
  <c r="AK752" i="34"/>
  <c r="AL751" i="34"/>
  <c r="AK751" i="34"/>
  <c r="AL750" i="34"/>
  <c r="AK750" i="34"/>
  <c r="AL749" i="34"/>
  <c r="AK749" i="34"/>
  <c r="AL748" i="34"/>
  <c r="AK748" i="34"/>
  <c r="AL747" i="34"/>
  <c r="AK747" i="34"/>
  <c r="AL746" i="34"/>
  <c r="AK746" i="34"/>
  <c r="AL745" i="34"/>
  <c r="AK745" i="34"/>
  <c r="AL744" i="34"/>
  <c r="AK744" i="34"/>
  <c r="AL743" i="34"/>
  <c r="AK743" i="34"/>
  <c r="AL742" i="34"/>
  <c r="AK742" i="34"/>
  <c r="AL741" i="34"/>
  <c r="AK741" i="34"/>
  <c r="AL740" i="34"/>
  <c r="AK740" i="34"/>
  <c r="AL739" i="34"/>
  <c r="AK739" i="34"/>
  <c r="AL738" i="34"/>
  <c r="AK738" i="34"/>
  <c r="AL737" i="34"/>
  <c r="AK737" i="34"/>
  <c r="AL736" i="34"/>
  <c r="AK736" i="34"/>
  <c r="AL735" i="34"/>
  <c r="AK735" i="34"/>
  <c r="AL734" i="34"/>
  <c r="AK734" i="34"/>
  <c r="AL733" i="34"/>
  <c r="AK733" i="34"/>
  <c r="AL732" i="34"/>
  <c r="AK732" i="34"/>
  <c r="AL731" i="34"/>
  <c r="AK731" i="34"/>
  <c r="AL730" i="34"/>
  <c r="AK730" i="34"/>
  <c r="AL729" i="34"/>
  <c r="AK729" i="34"/>
  <c r="AL728" i="34"/>
  <c r="AK728" i="34"/>
  <c r="AL727" i="34"/>
  <c r="AK727" i="34"/>
  <c r="AL726" i="34"/>
  <c r="AK726" i="34"/>
  <c r="AL725" i="34"/>
  <c r="AK725" i="34"/>
  <c r="AL724" i="34"/>
  <c r="AK724" i="34"/>
  <c r="AL723" i="34"/>
  <c r="AK723" i="34"/>
  <c r="AL722" i="34"/>
  <c r="AK722" i="34"/>
  <c r="AL721" i="34"/>
  <c r="AK721" i="34"/>
  <c r="AL720" i="34"/>
  <c r="AK720" i="34"/>
  <c r="AL719" i="34"/>
  <c r="AK719" i="34"/>
  <c r="AL718" i="34"/>
  <c r="AK718" i="34"/>
  <c r="AL717" i="34"/>
  <c r="AK717" i="34"/>
  <c r="AL716" i="34"/>
  <c r="AK716" i="34"/>
  <c r="AL715" i="34"/>
  <c r="AK715" i="34"/>
  <c r="AL714" i="34"/>
  <c r="AK714" i="34"/>
  <c r="AL713" i="34"/>
  <c r="AK713" i="34"/>
  <c r="AL712" i="34"/>
  <c r="AK712" i="34"/>
  <c r="AL711" i="34"/>
  <c r="AK711" i="34"/>
  <c r="AL710" i="34"/>
  <c r="AK710" i="34"/>
  <c r="AL709" i="34"/>
  <c r="AK709" i="34"/>
  <c r="AL708" i="34"/>
  <c r="AK708" i="34"/>
  <c r="AL707" i="34"/>
  <c r="AK707" i="34"/>
  <c r="AL706" i="34"/>
  <c r="AK706" i="34"/>
  <c r="AL705" i="34"/>
  <c r="AK705" i="34"/>
  <c r="AL704" i="34"/>
  <c r="AK704" i="34"/>
  <c r="AL703" i="34"/>
  <c r="AK703" i="34"/>
  <c r="AL702" i="34"/>
  <c r="AK702" i="34"/>
  <c r="AL701" i="34"/>
  <c r="AK701" i="34"/>
  <c r="AL700" i="34"/>
  <c r="AK700" i="34"/>
  <c r="AL699" i="34"/>
  <c r="AK699" i="34"/>
  <c r="AL698" i="34"/>
  <c r="AK698" i="34"/>
  <c r="AL697" i="34"/>
  <c r="AK697" i="34"/>
  <c r="AL696" i="34"/>
  <c r="AK696" i="34"/>
  <c r="AL695" i="34"/>
  <c r="AK695" i="34"/>
  <c r="AL694" i="34"/>
  <c r="AK694" i="34"/>
  <c r="AL693" i="34"/>
  <c r="AK693" i="34"/>
  <c r="AL692" i="34"/>
  <c r="AK692" i="34"/>
  <c r="AL691" i="34"/>
  <c r="AK691" i="34"/>
  <c r="AL690" i="34"/>
  <c r="AK690" i="34"/>
  <c r="AL689" i="34"/>
  <c r="AK689" i="34"/>
  <c r="AL688" i="34"/>
  <c r="AK688" i="34"/>
  <c r="AL687" i="34"/>
  <c r="AK687" i="34"/>
  <c r="AL686" i="34"/>
  <c r="AK686" i="34"/>
  <c r="AL685" i="34"/>
  <c r="AK685" i="34"/>
  <c r="AL684" i="34"/>
  <c r="AK684" i="34"/>
  <c r="AL683" i="34"/>
  <c r="AK683" i="34"/>
  <c r="AL682" i="34"/>
  <c r="AK682" i="34"/>
  <c r="AL681" i="34"/>
  <c r="AK681" i="34"/>
  <c r="AL680" i="34"/>
  <c r="AK680" i="34"/>
  <c r="AL679" i="34"/>
  <c r="AK679" i="34"/>
  <c r="AL678" i="34"/>
  <c r="AK678" i="34"/>
  <c r="AL677" i="34"/>
  <c r="AK677" i="34"/>
  <c r="AL676" i="34"/>
  <c r="AK676" i="34"/>
  <c r="AL675" i="34"/>
  <c r="AK675" i="34"/>
  <c r="AL674" i="34"/>
  <c r="AK674" i="34"/>
  <c r="AL673" i="34"/>
  <c r="AK673" i="34"/>
  <c r="AL672" i="34"/>
  <c r="AK672" i="34"/>
  <c r="AL671" i="34"/>
  <c r="AK671" i="34"/>
  <c r="AL670" i="34"/>
  <c r="AK670" i="34"/>
  <c r="AL669" i="34"/>
  <c r="AK669" i="34"/>
  <c r="AL668" i="34"/>
  <c r="AK668" i="34"/>
  <c r="AL667" i="34"/>
  <c r="AK667" i="34"/>
  <c r="AL666" i="34"/>
  <c r="AK666" i="34"/>
  <c r="AL665" i="34"/>
  <c r="AK665" i="34"/>
  <c r="AL664" i="34"/>
  <c r="AK664" i="34"/>
  <c r="AL663" i="34"/>
  <c r="AK663" i="34"/>
  <c r="AL662" i="34"/>
  <c r="AK662" i="34"/>
  <c r="AL661" i="34"/>
  <c r="AK661" i="34"/>
  <c r="AL660" i="34"/>
  <c r="AK660" i="34"/>
  <c r="AL659" i="34"/>
  <c r="AK659" i="34"/>
  <c r="AL658" i="34"/>
  <c r="AK658" i="34"/>
  <c r="AL657" i="34"/>
  <c r="AK657" i="34"/>
  <c r="AL656" i="34"/>
  <c r="AK656" i="34"/>
  <c r="AL655" i="34"/>
  <c r="AK655" i="34"/>
  <c r="AL654" i="34"/>
  <c r="AK654" i="34"/>
  <c r="AL653" i="34"/>
  <c r="AK653" i="34"/>
  <c r="AL652" i="34"/>
  <c r="AK652" i="34"/>
  <c r="AL651" i="34"/>
  <c r="AK651" i="34"/>
  <c r="AL650" i="34"/>
  <c r="AK650" i="34"/>
  <c r="AL649" i="34"/>
  <c r="AK649" i="34"/>
  <c r="AL648" i="34"/>
  <c r="AK648" i="34"/>
  <c r="AL647" i="34"/>
  <c r="AK647" i="34"/>
  <c r="AL646" i="34"/>
  <c r="AK646" i="34"/>
  <c r="AL645" i="34"/>
  <c r="AK645" i="34"/>
  <c r="AL644" i="34"/>
  <c r="AK644" i="34"/>
  <c r="AL643" i="34"/>
  <c r="AK643" i="34"/>
  <c r="AL642" i="34"/>
  <c r="AK642" i="34"/>
  <c r="AL641" i="34"/>
  <c r="AK641" i="34"/>
  <c r="AL640" i="34"/>
  <c r="AK640" i="34"/>
  <c r="AL639" i="34"/>
  <c r="AK639" i="34"/>
  <c r="AL638" i="34"/>
  <c r="AK638" i="34"/>
  <c r="AL637" i="34"/>
  <c r="AK637" i="34"/>
  <c r="AL636" i="34"/>
  <c r="AK636" i="34"/>
  <c r="AL635" i="34"/>
  <c r="AK635" i="34"/>
  <c r="AL634" i="34"/>
  <c r="AK634" i="34"/>
  <c r="AL633" i="34"/>
  <c r="AK633" i="34"/>
  <c r="AL632" i="34"/>
  <c r="AK632" i="34"/>
  <c r="AL631" i="34"/>
  <c r="AK631" i="34"/>
  <c r="AL630" i="34"/>
  <c r="AK630" i="34"/>
  <c r="AL629" i="34"/>
  <c r="AK629" i="34"/>
  <c r="AL628" i="34"/>
  <c r="AK628" i="34"/>
  <c r="AL627" i="34"/>
  <c r="AK627" i="34"/>
  <c r="AL626" i="34"/>
  <c r="AK626" i="34"/>
  <c r="AL625" i="34"/>
  <c r="AK625" i="34"/>
  <c r="AL624" i="34"/>
  <c r="AK624" i="34"/>
  <c r="AL623" i="34"/>
  <c r="AK623" i="34"/>
  <c r="AL622" i="34"/>
  <c r="AK622" i="34"/>
  <c r="AL621" i="34"/>
  <c r="AK621" i="34"/>
  <c r="AL620" i="34"/>
  <c r="AK620" i="34"/>
  <c r="AL619" i="34"/>
  <c r="AK619" i="34"/>
  <c r="AL618" i="34"/>
  <c r="AK618" i="34"/>
  <c r="AL617" i="34"/>
  <c r="AK617" i="34"/>
  <c r="AL616" i="34"/>
  <c r="AK616" i="34"/>
  <c r="AL615" i="34"/>
  <c r="AK615" i="34"/>
  <c r="AL614" i="34"/>
  <c r="AK614" i="34"/>
  <c r="AL613" i="34"/>
  <c r="AK613" i="34"/>
  <c r="AL612" i="34"/>
  <c r="AK612" i="34"/>
  <c r="AL611" i="34"/>
  <c r="AK611" i="34"/>
  <c r="AL610" i="34"/>
  <c r="AK610" i="34"/>
  <c r="AL609" i="34"/>
  <c r="AK609" i="34"/>
  <c r="AL608" i="34"/>
  <c r="AK608" i="34"/>
  <c r="AL607" i="34"/>
  <c r="AK607" i="34"/>
  <c r="AL606" i="34"/>
  <c r="AK606" i="34"/>
  <c r="AL605" i="34"/>
  <c r="AK605" i="34"/>
  <c r="AL604" i="34"/>
  <c r="AK604" i="34"/>
  <c r="AL603" i="34"/>
  <c r="AK603" i="34"/>
  <c r="AL602" i="34"/>
  <c r="AK602" i="34"/>
  <c r="AL601" i="34"/>
  <c r="AK601" i="34"/>
  <c r="AL600" i="34"/>
  <c r="AK600" i="34"/>
  <c r="AL599" i="34"/>
  <c r="AK599" i="34"/>
  <c r="AL598" i="34"/>
  <c r="AK598" i="34"/>
  <c r="AL597" i="34"/>
  <c r="AK597" i="34"/>
  <c r="AL596" i="34"/>
  <c r="AK596" i="34"/>
  <c r="AL595" i="34"/>
  <c r="AK595" i="34"/>
  <c r="AL594" i="34"/>
  <c r="AK594" i="34"/>
  <c r="AL593" i="34"/>
  <c r="AK593" i="34"/>
  <c r="AL592" i="34"/>
  <c r="AK592" i="34"/>
  <c r="AL591" i="34"/>
  <c r="AK591" i="34"/>
  <c r="AL590" i="34"/>
  <c r="AK590" i="34"/>
  <c r="AL589" i="34"/>
  <c r="AK589" i="34"/>
  <c r="AL588" i="34"/>
  <c r="AK588" i="34"/>
  <c r="AL587" i="34"/>
  <c r="AK587" i="34"/>
  <c r="AL586" i="34"/>
  <c r="AK586" i="34"/>
  <c r="AL585" i="34"/>
  <c r="AK585" i="34"/>
  <c r="AL584" i="34"/>
  <c r="AK584" i="34"/>
  <c r="AL583" i="34"/>
  <c r="AK583" i="34"/>
  <c r="AL582" i="34"/>
  <c r="AK582" i="34"/>
  <c r="AL581" i="34"/>
  <c r="AK581" i="34"/>
  <c r="AL580" i="34"/>
  <c r="AK580" i="34"/>
  <c r="AL579" i="34"/>
  <c r="AK579" i="34"/>
  <c r="AL578" i="34"/>
  <c r="AK578" i="34"/>
  <c r="AL577" i="34"/>
  <c r="AK577" i="34"/>
  <c r="AL576" i="34"/>
  <c r="AK576" i="34"/>
  <c r="AL575" i="34"/>
  <c r="AK575" i="34"/>
  <c r="AL574" i="34"/>
  <c r="AK574" i="34"/>
  <c r="AL573" i="34"/>
  <c r="AK573" i="34"/>
  <c r="AL572" i="34"/>
  <c r="AK572" i="34"/>
  <c r="AL571" i="34"/>
  <c r="AK571" i="34"/>
  <c r="AL570" i="34"/>
  <c r="AK570" i="34"/>
  <c r="AL569" i="34"/>
  <c r="AK569" i="34"/>
  <c r="AL568" i="34"/>
  <c r="AK568" i="34"/>
  <c r="AL567" i="34"/>
  <c r="AK567" i="34"/>
  <c r="AL566" i="34"/>
  <c r="AK566" i="34"/>
  <c r="AL565" i="34"/>
  <c r="AK565" i="34"/>
  <c r="AL564" i="34"/>
  <c r="AK564" i="34"/>
  <c r="AL563" i="34"/>
  <c r="AK563" i="34"/>
  <c r="AL562" i="34"/>
  <c r="AK562" i="34"/>
  <c r="AL561" i="34"/>
  <c r="AK561" i="34"/>
  <c r="AL560" i="34"/>
  <c r="AK560" i="34"/>
  <c r="AL559" i="34"/>
  <c r="AK559" i="34"/>
  <c r="AL558" i="34"/>
  <c r="AK558" i="34"/>
  <c r="AL557" i="34"/>
  <c r="AK557" i="34"/>
  <c r="AL556" i="34"/>
  <c r="AK556" i="34"/>
  <c r="AL555" i="34"/>
  <c r="AK555" i="34"/>
  <c r="AL554" i="34"/>
  <c r="AK554" i="34"/>
  <c r="AL553" i="34"/>
  <c r="AK553" i="34"/>
  <c r="AL552" i="34"/>
  <c r="AK552" i="34"/>
  <c r="AL551" i="34"/>
  <c r="AK551" i="34"/>
  <c r="AL550" i="34"/>
  <c r="AK550" i="34"/>
  <c r="AL549" i="34"/>
  <c r="AK549" i="34"/>
  <c r="AL548" i="34"/>
  <c r="AK548" i="34"/>
  <c r="AL547" i="34"/>
  <c r="AK547" i="34"/>
  <c r="AL546" i="34"/>
  <c r="AK546" i="34"/>
  <c r="AL545" i="34"/>
  <c r="AK545" i="34"/>
  <c r="AL544" i="34"/>
  <c r="AK544" i="34"/>
  <c r="AL543" i="34"/>
  <c r="AK543" i="34"/>
  <c r="AL542" i="34"/>
  <c r="AK542" i="34"/>
  <c r="AL541" i="34"/>
  <c r="AK541" i="34"/>
  <c r="AL540" i="34"/>
  <c r="AK540" i="34"/>
  <c r="AL539" i="34"/>
  <c r="AK539" i="34"/>
  <c r="AL538" i="34"/>
  <c r="AK538" i="34"/>
  <c r="AL537" i="34"/>
  <c r="AK537" i="34"/>
  <c r="AL536" i="34"/>
  <c r="AK536" i="34"/>
  <c r="AL535" i="34"/>
  <c r="AK535" i="34"/>
  <c r="AL534" i="34"/>
  <c r="AK534" i="34"/>
  <c r="AL533" i="34"/>
  <c r="AK533" i="34"/>
  <c r="AL532" i="34"/>
  <c r="AK532" i="34"/>
  <c r="AL531" i="34"/>
  <c r="AK531" i="34"/>
  <c r="AL530" i="34"/>
  <c r="AK530" i="34"/>
  <c r="AL529" i="34"/>
  <c r="AK529" i="34"/>
  <c r="AL528" i="34"/>
  <c r="AK528" i="34"/>
  <c r="AL527" i="34"/>
  <c r="AK527" i="34"/>
  <c r="AL526" i="34"/>
  <c r="AK526" i="34"/>
  <c r="AL525" i="34"/>
  <c r="AK525" i="34"/>
  <c r="AL524" i="34"/>
  <c r="AK524" i="34"/>
  <c r="AL523" i="34"/>
  <c r="AK523" i="34"/>
  <c r="AL522" i="34"/>
  <c r="AK522" i="34"/>
  <c r="AL521" i="34"/>
  <c r="AK521" i="34"/>
  <c r="AL520" i="34"/>
  <c r="AK520" i="34"/>
  <c r="AL519" i="34"/>
  <c r="AK519" i="34"/>
  <c r="AL518" i="34"/>
  <c r="AK518" i="34"/>
  <c r="AL517" i="34"/>
  <c r="AK517" i="34"/>
  <c r="AL516" i="34"/>
  <c r="AK516" i="34"/>
  <c r="AL515" i="34"/>
  <c r="AK515" i="34"/>
  <c r="AL514" i="34"/>
  <c r="AK514" i="34"/>
  <c r="AL513" i="34"/>
  <c r="AK513" i="34"/>
  <c r="AL512" i="34"/>
  <c r="AK512" i="34"/>
  <c r="AL511" i="34"/>
  <c r="AK511" i="34"/>
  <c r="AL510" i="34"/>
  <c r="AK510" i="34"/>
  <c r="AL509" i="34"/>
  <c r="AK509" i="34"/>
  <c r="AL508" i="34"/>
  <c r="AK508" i="34"/>
  <c r="AL507" i="34"/>
  <c r="AK507" i="34"/>
  <c r="AL506" i="34"/>
  <c r="AK506" i="34"/>
  <c r="AL505" i="34"/>
  <c r="AK505" i="34"/>
  <c r="AL504" i="34"/>
  <c r="AK504" i="34"/>
  <c r="AL503" i="34"/>
  <c r="AK503" i="34"/>
  <c r="AL502" i="34"/>
  <c r="AK502" i="34"/>
  <c r="AL501" i="34"/>
  <c r="AK501" i="34"/>
  <c r="AL500" i="34"/>
  <c r="AK500" i="34"/>
  <c r="AL499" i="34"/>
  <c r="AK499" i="34"/>
  <c r="AL498" i="34"/>
  <c r="AK498" i="34"/>
  <c r="AL497" i="34"/>
  <c r="AK497" i="34"/>
  <c r="AL496" i="34"/>
  <c r="AK496" i="34"/>
  <c r="AL495" i="34"/>
  <c r="AK495" i="34"/>
  <c r="AL494" i="34"/>
  <c r="AK494" i="34"/>
  <c r="AL493" i="34"/>
  <c r="AK493" i="34"/>
  <c r="AL492" i="34"/>
  <c r="AK492" i="34"/>
  <c r="AL491" i="34"/>
  <c r="AK491" i="34"/>
  <c r="AL490" i="34"/>
  <c r="AK490" i="34"/>
  <c r="AL489" i="34"/>
  <c r="AK489" i="34"/>
  <c r="AL488" i="34"/>
  <c r="AK488" i="34"/>
  <c r="AL487" i="34"/>
  <c r="AK487" i="34"/>
  <c r="AL486" i="34"/>
  <c r="AK486" i="34"/>
  <c r="AL485" i="34"/>
  <c r="AK485" i="34"/>
  <c r="AL484" i="34"/>
  <c r="AK484" i="34"/>
  <c r="AL483" i="34"/>
  <c r="AK483" i="34"/>
  <c r="AL482" i="34"/>
  <c r="AK482" i="34"/>
  <c r="AL481" i="34"/>
  <c r="AK481" i="34"/>
  <c r="AL480" i="34"/>
  <c r="AK480" i="34"/>
  <c r="AL479" i="34"/>
  <c r="AK479" i="34"/>
  <c r="AL478" i="34"/>
  <c r="AK478" i="34"/>
  <c r="AL477" i="34"/>
  <c r="AK477" i="34"/>
  <c r="AL476" i="34"/>
  <c r="AK476" i="34"/>
  <c r="AL475" i="34"/>
  <c r="AK475" i="34"/>
  <c r="AL474" i="34"/>
  <c r="AK474" i="34"/>
  <c r="AL473" i="34"/>
  <c r="AK473" i="34"/>
  <c r="AL472" i="34"/>
  <c r="AK472" i="34"/>
  <c r="AL471" i="34"/>
  <c r="AK471" i="34"/>
  <c r="AL470" i="34"/>
  <c r="AK470" i="34"/>
  <c r="AL469" i="34"/>
  <c r="AK469" i="34"/>
  <c r="AL468" i="34"/>
  <c r="AK468" i="34"/>
  <c r="AL467" i="34"/>
  <c r="AK467" i="34"/>
  <c r="AL466" i="34"/>
  <c r="AK466" i="34"/>
  <c r="AL465" i="34"/>
  <c r="AK465" i="34"/>
  <c r="AL464" i="34"/>
  <c r="AK464" i="34"/>
  <c r="AL463" i="34"/>
  <c r="AK463" i="34"/>
  <c r="AL462" i="34"/>
  <c r="AK462" i="34"/>
  <c r="AL461" i="34"/>
  <c r="AK461" i="34"/>
  <c r="AL460" i="34"/>
  <c r="AK460" i="34"/>
  <c r="AL459" i="34"/>
  <c r="AK459" i="34"/>
  <c r="AL458" i="34"/>
  <c r="AK458" i="34"/>
  <c r="AL457" i="34"/>
  <c r="AK457" i="34"/>
  <c r="AL456" i="34"/>
  <c r="AK456" i="34"/>
  <c r="AL455" i="34"/>
  <c r="AK455" i="34"/>
  <c r="AL454" i="34"/>
  <c r="AK454" i="34"/>
  <c r="AL453" i="34"/>
  <c r="AK453" i="34"/>
  <c r="AL452" i="34"/>
  <c r="AK452" i="34"/>
  <c r="AL451" i="34"/>
  <c r="AK451" i="34"/>
  <c r="AL450" i="34"/>
  <c r="AK450" i="34"/>
  <c r="AL449" i="34"/>
  <c r="AK449" i="34"/>
  <c r="AL448" i="34"/>
  <c r="AK448" i="34"/>
  <c r="AL447" i="34"/>
  <c r="AK447" i="34"/>
  <c r="AL446" i="34"/>
  <c r="AK446" i="34"/>
  <c r="AL445" i="34"/>
  <c r="AK445" i="34"/>
  <c r="AL444" i="34"/>
  <c r="AK444" i="34"/>
  <c r="AL443" i="34"/>
  <c r="AK443" i="34"/>
  <c r="AL442" i="34"/>
  <c r="AK442" i="34"/>
  <c r="AL441" i="34"/>
  <c r="AK441" i="34"/>
  <c r="AL440" i="34"/>
  <c r="AK440" i="34"/>
  <c r="AL439" i="34"/>
  <c r="AK439" i="34"/>
  <c r="AL438" i="34"/>
  <c r="AK438" i="34"/>
  <c r="AL437" i="34"/>
  <c r="AK437" i="34"/>
  <c r="AL436" i="34"/>
  <c r="AK436" i="34"/>
  <c r="AL435" i="34"/>
  <c r="AK435" i="34"/>
  <c r="AL434" i="34"/>
  <c r="AK434" i="34"/>
  <c r="AL433" i="34"/>
  <c r="AK433" i="34"/>
  <c r="AL432" i="34"/>
  <c r="AK432" i="34"/>
  <c r="AL431" i="34"/>
  <c r="AK431" i="34"/>
  <c r="AL430" i="34"/>
  <c r="AK430" i="34"/>
  <c r="AL429" i="34"/>
  <c r="AK429" i="34"/>
  <c r="AL428" i="34"/>
  <c r="AK428" i="34"/>
  <c r="AL427" i="34"/>
  <c r="AK427" i="34"/>
  <c r="AL426" i="34"/>
  <c r="AK426" i="34"/>
  <c r="AL425" i="34"/>
  <c r="AK425" i="34"/>
  <c r="AL424" i="34"/>
  <c r="AK424" i="34"/>
  <c r="AL423" i="34"/>
  <c r="AK423" i="34"/>
  <c r="AL422" i="34"/>
  <c r="AK422" i="34"/>
  <c r="AL421" i="34"/>
  <c r="AK421" i="34"/>
  <c r="AL420" i="34"/>
  <c r="AK420" i="34"/>
  <c r="AL419" i="34"/>
  <c r="AK419" i="34"/>
  <c r="AL418" i="34"/>
  <c r="AK418" i="34"/>
  <c r="AL417" i="34"/>
  <c r="AK417" i="34"/>
  <c r="AL416" i="34"/>
  <c r="AK416" i="34"/>
  <c r="AL415" i="34"/>
  <c r="AK415" i="34"/>
  <c r="AL414" i="34"/>
  <c r="AK414" i="34"/>
  <c r="AL413" i="34"/>
  <c r="AK413" i="34"/>
  <c r="AL412" i="34"/>
  <c r="AK412" i="34"/>
  <c r="AL411" i="34"/>
  <c r="AK411" i="34"/>
  <c r="AL410" i="34"/>
  <c r="AK410" i="34"/>
  <c r="AL409" i="34"/>
  <c r="AK409" i="34"/>
  <c r="AL408" i="34"/>
  <c r="AK408" i="34"/>
  <c r="AL407" i="34"/>
  <c r="AK407" i="34"/>
  <c r="AL406" i="34"/>
  <c r="AK406" i="34"/>
  <c r="AL405" i="34"/>
  <c r="AK405" i="34"/>
  <c r="AL404" i="34"/>
  <c r="AK404" i="34"/>
  <c r="AL403" i="34"/>
  <c r="AK403" i="34"/>
  <c r="AL402" i="34"/>
  <c r="AK402" i="34"/>
  <c r="AL401" i="34"/>
  <c r="AK401" i="34"/>
  <c r="AL400" i="34"/>
  <c r="AK400" i="34"/>
  <c r="AL399" i="34"/>
  <c r="AK399" i="34"/>
  <c r="AL398" i="34"/>
  <c r="AK398" i="34"/>
  <c r="AL397" i="34"/>
  <c r="AK397" i="34"/>
  <c r="AL396" i="34"/>
  <c r="AK396" i="34"/>
  <c r="AL395" i="34"/>
  <c r="AK395" i="34"/>
  <c r="AL394" i="34"/>
  <c r="AK394" i="34"/>
  <c r="AL393" i="34"/>
  <c r="AK393" i="34"/>
  <c r="AL392" i="34"/>
  <c r="AK392" i="34"/>
  <c r="AL391" i="34"/>
  <c r="AK391" i="34"/>
  <c r="AL390" i="34"/>
  <c r="AK390" i="34"/>
  <c r="AL389" i="34"/>
  <c r="AK389" i="34"/>
  <c r="AL388" i="34"/>
  <c r="AK388" i="34"/>
  <c r="AL387" i="34"/>
  <c r="AK387" i="34"/>
  <c r="AL386" i="34"/>
  <c r="AK386" i="34"/>
  <c r="AL385" i="34"/>
  <c r="AK385" i="34"/>
  <c r="AL384" i="34"/>
  <c r="AK384" i="34"/>
  <c r="AL383" i="34"/>
  <c r="AK383" i="34"/>
  <c r="AL382" i="34"/>
  <c r="AK382" i="34"/>
  <c r="AL381" i="34"/>
  <c r="AK381" i="34"/>
  <c r="AL380" i="34"/>
  <c r="AK380" i="34"/>
  <c r="AL379" i="34"/>
  <c r="AK379" i="34"/>
  <c r="AL378" i="34"/>
  <c r="AK378" i="34"/>
  <c r="AL377" i="34"/>
  <c r="AK377" i="34"/>
  <c r="AL376" i="34"/>
  <c r="AK376" i="34"/>
  <c r="AL375" i="34"/>
  <c r="AK375" i="34"/>
  <c r="AL374" i="34"/>
  <c r="AK374" i="34"/>
  <c r="AL373" i="34"/>
  <c r="AK373" i="34"/>
  <c r="AL372" i="34"/>
  <c r="AK372" i="34"/>
  <c r="AL371" i="34"/>
  <c r="AK371" i="34"/>
  <c r="AL370" i="34"/>
  <c r="AK370" i="34"/>
  <c r="AL369" i="34"/>
  <c r="AK369" i="34"/>
  <c r="AL368" i="34"/>
  <c r="AK368" i="34"/>
  <c r="AL367" i="34"/>
  <c r="AK367" i="34"/>
  <c r="AL366" i="34"/>
  <c r="AK366" i="34"/>
  <c r="AL365" i="34"/>
  <c r="AK365" i="34"/>
  <c r="AL364" i="34"/>
  <c r="AK364" i="34"/>
  <c r="AL363" i="34"/>
  <c r="AK363" i="34"/>
  <c r="AL362" i="34"/>
  <c r="AK362" i="34"/>
  <c r="AL361" i="34"/>
  <c r="AK361" i="34"/>
  <c r="AL360" i="34"/>
  <c r="AK360" i="34"/>
  <c r="AL359" i="34"/>
  <c r="AK359" i="34"/>
  <c r="AL358" i="34"/>
  <c r="AK358" i="34"/>
  <c r="AL357" i="34"/>
  <c r="AK357" i="34"/>
  <c r="AL356" i="34"/>
  <c r="AK356" i="34"/>
  <c r="AL355" i="34"/>
  <c r="AK355" i="34"/>
  <c r="AL354" i="34"/>
  <c r="AK354" i="34"/>
  <c r="AL353" i="34"/>
  <c r="AK353" i="34"/>
  <c r="AL352" i="34"/>
  <c r="AK352" i="34"/>
  <c r="AL351" i="34"/>
  <c r="AK351" i="34"/>
  <c r="AL350" i="34"/>
  <c r="AK350" i="34"/>
  <c r="AL349" i="34"/>
  <c r="AK349" i="34"/>
  <c r="AL348" i="34"/>
  <c r="AK348" i="34"/>
  <c r="AL347" i="34"/>
  <c r="AK347" i="34"/>
  <c r="AL346" i="34"/>
  <c r="AK346" i="34"/>
  <c r="AL345" i="34"/>
  <c r="AK345" i="34"/>
  <c r="AL344" i="34"/>
  <c r="AK344" i="34"/>
  <c r="AL343" i="34"/>
  <c r="AK343" i="34"/>
  <c r="AL342" i="34"/>
  <c r="AK342" i="34"/>
  <c r="AL341" i="34"/>
  <c r="AK341" i="34"/>
  <c r="AL340" i="34"/>
  <c r="AK340" i="34"/>
  <c r="AL339" i="34"/>
  <c r="AK339" i="34"/>
  <c r="AL338" i="34"/>
  <c r="AK338" i="34"/>
  <c r="AL337" i="34"/>
  <c r="AK337" i="34"/>
  <c r="AL336" i="34"/>
  <c r="AK336" i="34"/>
  <c r="AL335" i="34"/>
  <c r="AK335" i="34"/>
  <c r="AL334" i="34"/>
  <c r="AK334" i="34"/>
  <c r="AL333" i="34"/>
  <c r="AK333" i="34"/>
  <c r="AL332" i="34"/>
  <c r="AK332" i="34"/>
  <c r="AL331" i="34"/>
  <c r="AK331" i="34"/>
  <c r="AL330" i="34"/>
  <c r="AK330" i="34"/>
  <c r="AL329" i="34"/>
  <c r="AK329" i="34"/>
  <c r="AL328" i="34"/>
  <c r="AK328" i="34"/>
  <c r="AL327" i="34"/>
  <c r="AK327" i="34"/>
  <c r="AL326" i="34"/>
  <c r="AK326" i="34"/>
  <c r="AL325" i="34"/>
  <c r="AK325" i="34"/>
  <c r="AL324" i="34"/>
  <c r="AK324" i="34"/>
  <c r="AL323" i="34"/>
  <c r="AK323" i="34"/>
  <c r="AL322" i="34"/>
  <c r="AK322" i="34"/>
  <c r="AL321" i="34"/>
  <c r="AK321" i="34"/>
  <c r="AL320" i="34"/>
  <c r="AK320" i="34"/>
  <c r="AL319" i="34"/>
  <c r="AK319" i="34"/>
  <c r="AL318" i="34"/>
  <c r="AK318" i="34"/>
  <c r="AL317" i="34"/>
  <c r="AK317" i="34"/>
  <c r="AL316" i="34"/>
  <c r="AK316" i="34"/>
  <c r="AL315" i="34"/>
  <c r="AK315" i="34"/>
  <c r="AL314" i="34"/>
  <c r="AK314" i="34"/>
  <c r="AL313" i="34"/>
  <c r="AK313" i="34"/>
  <c r="AL312" i="34"/>
  <c r="AK312" i="34"/>
  <c r="AL311" i="34"/>
  <c r="AK311" i="34"/>
  <c r="AL310" i="34"/>
  <c r="AK310" i="34"/>
  <c r="AL309" i="34"/>
  <c r="AK309" i="34"/>
  <c r="AL308" i="34"/>
  <c r="AK308" i="34"/>
  <c r="AL307" i="34"/>
  <c r="AK307" i="34"/>
  <c r="AL306" i="34"/>
  <c r="AK306" i="34"/>
  <c r="AL305" i="34"/>
  <c r="AK305" i="34"/>
  <c r="AL304" i="34"/>
  <c r="AK304" i="34"/>
  <c r="AL303" i="34"/>
  <c r="AK303" i="34"/>
  <c r="AL302" i="34"/>
  <c r="AK302" i="34"/>
  <c r="AL301" i="34"/>
  <c r="AK301" i="34"/>
  <c r="AL300" i="34"/>
  <c r="AK300" i="34"/>
  <c r="AL299" i="34"/>
  <c r="AK299" i="34"/>
  <c r="AL298" i="34"/>
  <c r="AK298" i="34"/>
  <c r="AL297" i="34"/>
  <c r="AK297" i="34"/>
  <c r="AL296" i="34"/>
  <c r="AK296" i="34"/>
  <c r="AL295" i="34"/>
  <c r="AK295" i="34"/>
  <c r="AL294" i="34"/>
  <c r="AK294" i="34"/>
  <c r="AL293" i="34"/>
  <c r="AK293" i="34"/>
  <c r="AL292" i="34"/>
  <c r="AK292" i="34"/>
  <c r="AL291" i="34"/>
  <c r="AK291" i="34"/>
  <c r="AL290" i="34"/>
  <c r="AK290" i="34"/>
  <c r="AL289" i="34"/>
  <c r="AK289" i="34"/>
  <c r="AL288" i="34"/>
  <c r="AK288" i="34"/>
  <c r="AL287" i="34"/>
  <c r="AK287" i="34"/>
  <c r="AL286" i="34"/>
  <c r="AK286" i="34"/>
  <c r="AL285" i="34"/>
  <c r="AK285" i="34"/>
  <c r="AL284" i="34"/>
  <c r="AK284" i="34"/>
  <c r="AL283" i="34"/>
  <c r="AK283" i="34"/>
  <c r="AL282" i="34"/>
  <c r="AK282" i="34"/>
  <c r="AL281" i="34"/>
  <c r="AK281" i="34"/>
  <c r="AL280" i="34"/>
  <c r="AK280" i="34"/>
  <c r="AL279" i="34"/>
  <c r="AK279" i="34"/>
  <c r="AL278" i="34"/>
  <c r="AK278" i="34"/>
  <c r="AL277" i="34"/>
  <c r="AK277" i="34"/>
  <c r="AL276" i="34"/>
  <c r="AK276" i="34"/>
  <c r="AL275" i="34"/>
  <c r="AK275" i="34"/>
  <c r="AL274" i="34"/>
  <c r="AK274" i="34"/>
  <c r="AL273" i="34"/>
  <c r="AK273" i="34"/>
  <c r="AL272" i="34"/>
  <c r="AK272" i="34"/>
  <c r="AL271" i="34"/>
  <c r="AK271" i="34"/>
  <c r="AL270" i="34"/>
  <c r="AK270" i="34"/>
  <c r="AL269" i="34"/>
  <c r="AK269" i="34"/>
  <c r="AL268" i="34"/>
  <c r="AK268" i="34"/>
  <c r="AL267" i="34"/>
  <c r="AK267" i="34"/>
  <c r="AL266" i="34"/>
  <c r="AK266" i="34"/>
  <c r="AL265" i="34"/>
  <c r="AK265" i="34"/>
  <c r="AL264" i="34"/>
  <c r="AK264" i="34"/>
  <c r="AL263" i="34"/>
  <c r="AK263" i="34"/>
  <c r="AL262" i="34"/>
  <c r="AK262" i="34"/>
  <c r="AL261" i="34"/>
  <c r="AK261" i="34"/>
  <c r="AL260" i="34"/>
  <c r="AK260" i="34"/>
  <c r="AL259" i="34"/>
  <c r="AK259" i="34"/>
  <c r="AL258" i="34"/>
  <c r="AK258" i="34"/>
  <c r="AL257" i="34"/>
  <c r="AK257" i="34"/>
  <c r="AL256" i="34"/>
  <c r="AK256" i="34"/>
  <c r="AL255" i="34"/>
  <c r="AK255" i="34"/>
  <c r="AL254" i="34"/>
  <c r="AK254" i="34"/>
  <c r="AL253" i="34"/>
  <c r="AK253" i="34"/>
  <c r="AL252" i="34"/>
  <c r="AK252" i="34"/>
  <c r="AL251" i="34"/>
  <c r="AK251" i="34"/>
  <c r="AL250" i="34"/>
  <c r="AK250" i="34"/>
  <c r="AL249" i="34"/>
  <c r="AK249" i="34"/>
  <c r="AL248" i="34"/>
  <c r="AK248" i="34"/>
  <c r="AL247" i="34"/>
  <c r="AK247" i="34"/>
  <c r="AL246" i="34"/>
  <c r="AK246" i="34"/>
  <c r="AL245" i="34"/>
  <c r="AK245" i="34"/>
  <c r="AL244" i="34"/>
  <c r="AK244" i="34"/>
  <c r="AL243" i="34"/>
  <c r="AK243" i="34"/>
  <c r="AL242" i="34"/>
  <c r="AK242" i="34"/>
  <c r="AL241" i="34"/>
  <c r="AK241" i="34"/>
  <c r="AL240" i="34"/>
  <c r="AK240" i="34"/>
  <c r="AL239" i="34"/>
  <c r="AK239" i="34"/>
  <c r="AL238" i="34"/>
  <c r="AK238" i="34"/>
  <c r="AL237" i="34"/>
  <c r="AK237" i="34"/>
  <c r="AL236" i="34"/>
  <c r="AK236" i="34"/>
  <c r="AL235" i="34"/>
  <c r="AK235" i="34"/>
  <c r="AL234" i="34"/>
  <c r="AK234" i="34"/>
  <c r="AL233" i="34"/>
  <c r="AK233" i="34"/>
  <c r="AL232" i="34"/>
  <c r="AK232" i="34"/>
  <c r="AL231" i="34"/>
  <c r="AK231" i="34"/>
  <c r="AL230" i="34"/>
  <c r="AK230" i="34"/>
  <c r="AL229" i="34"/>
  <c r="AK229" i="34"/>
  <c r="AL228" i="34"/>
  <c r="AK228" i="34"/>
  <c r="AL227" i="34"/>
  <c r="AK227" i="34"/>
  <c r="AL226" i="34"/>
  <c r="AK226" i="34"/>
  <c r="AL225" i="34"/>
  <c r="AK225" i="34"/>
  <c r="AL224" i="34"/>
  <c r="AK224" i="34"/>
  <c r="AL223" i="34"/>
  <c r="AK223" i="34"/>
  <c r="AL222" i="34"/>
  <c r="AK222" i="34"/>
  <c r="AL221" i="34"/>
  <c r="AK221" i="34"/>
  <c r="AL220" i="34"/>
  <c r="AK220" i="34"/>
  <c r="AL219" i="34"/>
  <c r="AK219" i="34"/>
  <c r="AL218" i="34"/>
  <c r="AK218" i="34"/>
  <c r="AL217" i="34"/>
  <c r="AK217" i="34"/>
  <c r="AL216" i="34"/>
  <c r="AK216" i="34"/>
  <c r="AL215" i="34"/>
  <c r="AK215" i="34"/>
  <c r="AL214" i="34"/>
  <c r="AK214" i="34"/>
  <c r="AL213" i="34"/>
  <c r="AK213" i="34"/>
  <c r="AL212" i="34"/>
  <c r="AK212" i="34"/>
  <c r="AL211" i="34"/>
  <c r="AK211" i="34"/>
  <c r="AL210" i="34"/>
  <c r="AK210" i="34"/>
  <c r="AL209" i="34"/>
  <c r="AK209" i="34"/>
  <c r="AL208" i="34"/>
  <c r="AK208" i="34"/>
  <c r="AL207" i="34"/>
  <c r="AK207" i="34"/>
  <c r="AL206" i="34"/>
  <c r="AK206" i="34"/>
  <c r="AL205" i="34"/>
  <c r="AK205" i="34"/>
  <c r="AL204" i="34"/>
  <c r="AK204" i="34"/>
  <c r="AL203" i="34"/>
  <c r="AK203" i="34"/>
  <c r="AL202" i="34"/>
  <c r="AK202" i="34"/>
  <c r="AL201" i="34"/>
  <c r="AK201" i="34"/>
  <c r="AL200" i="34"/>
  <c r="AK200" i="34"/>
  <c r="AL199" i="34"/>
  <c r="AK199" i="34"/>
  <c r="AL198" i="34"/>
  <c r="AK198" i="34"/>
  <c r="AL197" i="34"/>
  <c r="AK197" i="34"/>
  <c r="AL196" i="34"/>
  <c r="AK196" i="34"/>
  <c r="AL195" i="34"/>
  <c r="AK195" i="34"/>
  <c r="AL194" i="34"/>
  <c r="AK194" i="34"/>
  <c r="AL193" i="34"/>
  <c r="AK193" i="34"/>
  <c r="AL192" i="34"/>
  <c r="AK192" i="34"/>
  <c r="AL191" i="34"/>
  <c r="AK191" i="34"/>
  <c r="AL190" i="34"/>
  <c r="AK190" i="34"/>
  <c r="AL189" i="34"/>
  <c r="AK189" i="34"/>
  <c r="AL188" i="34"/>
  <c r="AK188" i="34"/>
  <c r="AL187" i="34"/>
  <c r="AK187" i="34"/>
  <c r="AL186" i="34"/>
  <c r="AK186" i="34"/>
  <c r="AL185" i="34"/>
  <c r="AK185" i="34"/>
  <c r="AL184" i="34"/>
  <c r="AK184" i="34"/>
  <c r="AL183" i="34"/>
  <c r="AK183" i="34"/>
  <c r="AL182" i="34"/>
  <c r="AK182" i="34"/>
  <c r="AL181" i="34"/>
  <c r="AK181" i="34"/>
  <c r="AL180" i="34"/>
  <c r="AK180" i="34"/>
  <c r="AL179" i="34"/>
  <c r="AK179" i="34"/>
  <c r="AL178" i="34"/>
  <c r="AK178" i="34"/>
  <c r="AL177" i="34"/>
  <c r="AK177" i="34"/>
  <c r="AL176" i="34"/>
  <c r="AK176" i="34"/>
  <c r="AL175" i="34"/>
  <c r="AK175" i="34"/>
  <c r="AL174" i="34"/>
  <c r="AK174" i="34"/>
  <c r="AL173" i="34"/>
  <c r="AK173" i="34"/>
  <c r="AL172" i="34"/>
  <c r="AK172" i="34"/>
  <c r="AL171" i="34"/>
  <c r="AK171" i="34"/>
  <c r="AL170" i="34"/>
  <c r="AK170" i="34"/>
  <c r="AL169" i="34"/>
  <c r="AK169" i="34"/>
  <c r="AL168" i="34"/>
  <c r="AK168" i="34"/>
  <c r="AL167" i="34"/>
  <c r="AK167" i="34"/>
  <c r="AL166" i="34"/>
  <c r="AK166" i="34"/>
  <c r="AL165" i="34"/>
  <c r="AK165" i="34"/>
  <c r="AL164" i="34"/>
  <c r="AK164" i="34"/>
  <c r="AL163" i="34"/>
  <c r="AK163" i="34"/>
  <c r="AL162" i="34"/>
  <c r="AK162" i="34"/>
  <c r="AL161" i="34"/>
  <c r="AK161" i="34"/>
  <c r="AL160" i="34"/>
  <c r="AK160" i="34"/>
  <c r="AL159" i="34"/>
  <c r="AK159" i="34"/>
  <c r="AL158" i="34"/>
  <c r="AK158" i="34"/>
  <c r="AL157" i="34"/>
  <c r="AK157" i="34"/>
  <c r="AL156" i="34"/>
  <c r="AK156" i="34"/>
  <c r="AL155" i="34"/>
  <c r="AK155" i="34"/>
  <c r="AL154" i="34"/>
  <c r="AK154" i="34"/>
  <c r="AL153" i="34"/>
  <c r="AK153" i="34"/>
  <c r="AL152" i="34"/>
  <c r="AK152" i="34"/>
  <c r="AL151" i="34"/>
  <c r="AK151" i="34"/>
  <c r="AL150" i="34"/>
  <c r="AK150" i="34"/>
  <c r="AL149" i="34"/>
  <c r="AK149" i="34"/>
  <c r="AL148" i="34"/>
  <c r="AK148" i="34"/>
  <c r="AL147" i="34"/>
  <c r="AK147" i="34"/>
  <c r="AL146" i="34"/>
  <c r="AK146" i="34"/>
  <c r="AL145" i="34"/>
  <c r="AK145" i="34"/>
  <c r="AL144" i="34"/>
  <c r="AK144" i="34"/>
  <c r="AL143" i="34"/>
  <c r="AK143" i="34"/>
  <c r="AL142" i="34"/>
  <c r="AK142" i="34"/>
  <c r="AL141" i="34"/>
  <c r="AK141" i="34"/>
  <c r="AL140" i="34"/>
  <c r="AK140" i="34"/>
  <c r="AL139" i="34"/>
  <c r="AK139" i="34"/>
  <c r="AL138" i="34"/>
  <c r="AK138" i="34"/>
  <c r="AL137" i="34"/>
  <c r="AK137" i="34"/>
  <c r="AL136" i="34"/>
  <c r="AK136" i="34"/>
  <c r="AL135" i="34"/>
  <c r="AK135" i="34"/>
  <c r="AL134" i="34"/>
  <c r="AK134" i="34"/>
  <c r="AL133" i="34"/>
  <c r="AK133" i="34"/>
  <c r="AL132" i="34"/>
  <c r="AK132" i="34"/>
  <c r="AL131" i="34"/>
  <c r="AK131" i="34"/>
  <c r="AL130" i="34"/>
  <c r="AK130" i="34"/>
  <c r="AL129" i="34"/>
  <c r="AK129" i="34"/>
  <c r="AL128" i="34"/>
  <c r="AK128" i="34"/>
  <c r="AL127" i="34"/>
  <c r="AK127" i="34"/>
  <c r="AL126" i="34"/>
  <c r="AK126" i="34"/>
  <c r="AL125" i="34"/>
  <c r="AK125" i="34"/>
  <c r="AL124" i="34"/>
  <c r="AK124" i="34"/>
  <c r="AL123" i="34"/>
  <c r="AK123" i="34"/>
  <c r="AL122" i="34"/>
  <c r="AK122" i="34"/>
  <c r="AL121" i="34"/>
  <c r="AK121" i="34"/>
  <c r="AL120" i="34"/>
  <c r="AK120" i="34"/>
  <c r="AL119" i="34"/>
  <c r="AK119" i="34"/>
  <c r="AL118" i="34"/>
  <c r="AK118" i="34"/>
  <c r="AL117" i="34"/>
  <c r="AK117" i="34"/>
  <c r="AL116" i="34"/>
  <c r="AK116" i="34"/>
  <c r="AL115" i="34"/>
  <c r="AK115" i="34"/>
  <c r="AL114" i="34"/>
  <c r="AK114" i="34"/>
  <c r="AL113" i="34"/>
  <c r="AK113" i="34"/>
  <c r="AL112" i="34"/>
  <c r="AK112" i="34"/>
  <c r="AL111" i="34"/>
  <c r="AK111" i="34"/>
  <c r="AL110" i="34"/>
  <c r="AK110" i="34"/>
  <c r="AL109" i="34"/>
  <c r="AK109" i="34"/>
  <c r="AL108" i="34"/>
  <c r="AK108" i="34"/>
  <c r="AL107" i="34"/>
  <c r="AK107" i="34"/>
  <c r="AL106" i="34"/>
  <c r="AK106" i="34"/>
  <c r="AL105" i="34"/>
  <c r="AK105" i="34"/>
  <c r="AL104" i="34"/>
  <c r="AK104" i="34"/>
  <c r="AL103" i="34"/>
  <c r="AK103" i="34"/>
  <c r="AL102" i="34"/>
  <c r="AK102" i="34"/>
  <c r="AL101" i="34"/>
  <c r="AK101" i="34"/>
  <c r="AL100" i="34"/>
  <c r="AK100" i="34"/>
  <c r="AL99" i="34"/>
  <c r="AK99" i="34"/>
  <c r="AL98" i="34"/>
  <c r="AK98" i="34"/>
  <c r="AL97" i="34"/>
  <c r="AK97" i="34"/>
  <c r="AL96" i="34"/>
  <c r="AK96" i="34"/>
  <c r="AL95" i="34"/>
  <c r="AK95" i="34"/>
  <c r="AL94" i="34"/>
  <c r="AK94" i="34"/>
  <c r="AL93" i="34"/>
  <c r="AK93" i="34"/>
  <c r="AL92" i="34"/>
  <c r="AK92" i="34"/>
  <c r="AL91" i="34"/>
  <c r="AK91" i="34"/>
  <c r="AL90" i="34"/>
  <c r="AK90" i="34"/>
  <c r="AL89" i="34"/>
  <c r="AK89" i="34"/>
  <c r="AL88" i="34"/>
  <c r="AK88" i="34"/>
  <c r="AL87" i="34"/>
  <c r="AK87" i="34"/>
  <c r="AL86" i="34"/>
  <c r="AK86" i="34"/>
  <c r="AL85" i="34"/>
  <c r="AK85" i="34"/>
  <c r="AL84" i="34"/>
  <c r="AK84" i="34"/>
  <c r="AL83" i="34"/>
  <c r="AK83" i="34"/>
  <c r="AL82" i="34"/>
  <c r="AK82" i="34"/>
  <c r="AL81" i="34"/>
  <c r="AK81" i="34"/>
  <c r="AL80" i="34"/>
  <c r="AK80" i="34"/>
  <c r="AL79" i="34"/>
  <c r="AK79" i="34"/>
  <c r="AL78" i="34"/>
  <c r="AK78" i="34"/>
  <c r="AL77" i="34"/>
  <c r="AK77" i="34"/>
  <c r="AL76" i="34"/>
  <c r="AK76" i="34"/>
  <c r="AL75" i="34"/>
  <c r="AK75" i="34"/>
  <c r="AL74" i="34"/>
  <c r="AK74" i="34"/>
  <c r="AL73" i="34"/>
  <c r="AK73" i="34"/>
  <c r="AL72" i="34"/>
  <c r="AK72" i="34"/>
  <c r="AL71" i="34"/>
  <c r="AK71" i="34"/>
  <c r="AL70" i="34"/>
  <c r="AK70" i="34"/>
  <c r="AL69" i="34"/>
  <c r="AK69" i="34"/>
  <c r="AL68" i="34"/>
  <c r="AK68" i="34"/>
  <c r="AL67" i="34"/>
  <c r="AK67" i="34"/>
  <c r="AL66" i="34"/>
  <c r="AK66" i="34"/>
  <c r="AL65" i="34"/>
  <c r="AK65" i="34"/>
  <c r="AL64" i="34"/>
  <c r="AK64" i="34"/>
  <c r="AL63" i="34"/>
  <c r="AK63" i="34"/>
  <c r="AL62" i="34"/>
  <c r="AK62" i="34"/>
  <c r="AL61" i="34"/>
  <c r="AK61" i="34"/>
  <c r="AL60" i="34"/>
  <c r="AK60" i="34"/>
  <c r="AL59" i="34"/>
  <c r="AK59" i="34"/>
  <c r="AL58" i="34"/>
  <c r="AK58" i="34"/>
  <c r="AL57" i="34"/>
  <c r="AK57" i="34"/>
  <c r="AL56" i="34"/>
  <c r="AK56" i="34"/>
  <c r="AL55" i="34"/>
  <c r="AK55" i="34"/>
  <c r="AL54" i="34"/>
  <c r="AK54" i="34"/>
  <c r="AL53" i="34"/>
  <c r="AK53" i="34"/>
  <c r="AL52" i="34"/>
  <c r="AK52" i="34"/>
  <c r="AL51" i="34"/>
  <c r="AK51" i="34"/>
  <c r="AL50" i="34"/>
  <c r="AK50" i="34"/>
  <c r="AL49" i="34"/>
  <c r="AK49" i="34"/>
  <c r="AL48" i="34"/>
  <c r="AK48" i="34"/>
  <c r="AL47" i="34"/>
  <c r="AK47" i="34"/>
  <c r="AL46" i="34"/>
  <c r="AK46" i="34"/>
  <c r="AL45" i="34"/>
  <c r="AK45" i="34"/>
  <c r="AL44" i="34"/>
  <c r="AK44" i="34"/>
  <c r="AL43" i="34"/>
  <c r="AK43" i="34"/>
  <c r="AL42" i="34"/>
  <c r="AK42" i="34"/>
  <c r="AL41" i="34"/>
  <c r="AK41" i="34"/>
  <c r="AL40" i="34"/>
  <c r="AK40" i="34"/>
  <c r="AL39" i="34"/>
  <c r="AK39" i="34"/>
  <c r="AL38" i="34"/>
  <c r="AK38" i="34"/>
  <c r="AL37" i="34"/>
  <c r="AK37" i="34"/>
  <c r="AL36" i="34"/>
  <c r="AK36" i="34"/>
  <c r="AL35" i="34"/>
  <c r="AK35" i="34"/>
  <c r="AL34" i="34"/>
  <c r="AK34" i="34"/>
  <c r="AL33" i="34"/>
  <c r="AK33" i="34"/>
  <c r="AL32" i="34"/>
  <c r="AK32" i="34"/>
  <c r="AL31" i="34"/>
  <c r="AK31" i="34"/>
  <c r="AL30" i="34"/>
  <c r="AK30" i="34"/>
  <c r="AL29" i="34"/>
  <c r="AK29" i="34"/>
  <c r="AL28" i="34"/>
  <c r="AK28" i="34"/>
  <c r="AL27" i="34"/>
  <c r="AK27" i="34"/>
  <c r="AL26" i="34"/>
  <c r="AK26" i="34"/>
  <c r="AL25" i="34"/>
  <c r="AK25" i="34"/>
  <c r="AL24" i="34"/>
  <c r="AK24" i="34"/>
  <c r="AL23" i="34"/>
  <c r="AK23" i="34"/>
  <c r="AL22" i="34"/>
  <c r="AK22" i="34"/>
  <c r="AL21" i="34"/>
  <c r="AK21" i="34"/>
  <c r="AL20" i="34"/>
  <c r="AK20" i="34"/>
  <c r="AL19" i="34"/>
  <c r="AK19" i="34"/>
  <c r="AL18" i="34"/>
  <c r="AK18" i="34"/>
  <c r="AL17" i="34"/>
  <c r="AK17" i="34"/>
  <c r="AL16" i="34"/>
  <c r="AK16" i="34"/>
  <c r="AL15" i="34"/>
  <c r="AK15" i="34"/>
  <c r="AL14" i="34"/>
  <c r="AK14" i="34"/>
  <c r="AL13" i="34"/>
  <c r="AK13" i="34"/>
  <c r="AL12" i="34"/>
  <c r="AK12" i="34"/>
  <c r="AL11" i="34"/>
  <c r="AK11" i="34"/>
  <c r="AL10" i="34"/>
  <c r="AK10" i="34"/>
  <c r="AL9" i="34"/>
  <c r="AK9" i="34"/>
  <c r="AL8" i="34"/>
  <c r="AK8" i="34"/>
  <c r="AL7" i="34"/>
  <c r="AK7" i="34"/>
  <c r="AL6" i="34"/>
  <c r="AK6" i="34"/>
  <c r="AL5" i="34"/>
  <c r="AK5" i="34"/>
  <c r="AL4" i="34"/>
  <c r="AK4" i="34"/>
  <c r="AL3" i="34"/>
  <c r="AK3" i="34"/>
  <c r="AL1" i="34"/>
  <c r="AK1" i="34"/>
  <c r="AJ1" i="34"/>
  <c r="AI1" i="34"/>
  <c r="AH1" i="34"/>
  <c r="AG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B1" i="34"/>
  <c r="A1" i="34"/>
  <c r="C385" i="15" l="1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A3" i="21" s="1"/>
  <c r="B3" i="18" l="1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2" i="18"/>
  <c r="C65" i="15"/>
  <c r="C102" i="15"/>
  <c r="C346" i="15"/>
  <c r="C202" i="15"/>
  <c r="C189" i="15"/>
  <c r="C33" i="15"/>
  <c r="C347" i="15"/>
  <c r="C209" i="15"/>
  <c r="C13" i="15"/>
  <c r="C227" i="15"/>
  <c r="C217" i="15"/>
  <c r="C22" i="15"/>
  <c r="C18" i="15"/>
  <c r="C91" i="15"/>
  <c r="C246" i="15"/>
  <c r="C21" i="15"/>
  <c r="C23" i="15"/>
  <c r="C89" i="15"/>
  <c r="C184" i="15"/>
  <c r="C20" i="15"/>
  <c r="C290" i="15"/>
  <c r="C101" i="15"/>
  <c r="C25" i="15"/>
  <c r="C29" i="15"/>
  <c r="C124" i="15"/>
  <c r="C214" i="15"/>
  <c r="C30" i="15"/>
  <c r="C328" i="15"/>
  <c r="C329" i="15"/>
  <c r="C10" i="15"/>
  <c r="C280" i="15"/>
  <c r="C31" i="15"/>
  <c r="C295" i="15"/>
  <c r="C365" i="15"/>
  <c r="C3" i="15"/>
  <c r="C32" i="15"/>
  <c r="C84" i="15"/>
  <c r="C35" i="15"/>
  <c r="C157" i="15"/>
  <c r="C11" i="15"/>
  <c r="C330" i="15"/>
  <c r="C37" i="15"/>
  <c r="C377" i="15"/>
  <c r="C284" i="15"/>
  <c r="C39" i="15"/>
  <c r="C41" i="15"/>
  <c r="C43" i="15"/>
  <c r="C40" i="15"/>
  <c r="C44" i="15"/>
  <c r="C119" i="15"/>
  <c r="C107" i="15"/>
  <c r="C375" i="15"/>
  <c r="C53" i="15"/>
  <c r="C57" i="15"/>
  <c r="C58" i="15"/>
  <c r="C60" i="15"/>
  <c r="C61" i="15"/>
  <c r="C243" i="15"/>
  <c r="C19" i="15"/>
  <c r="C62" i="15"/>
  <c r="C63" i="15"/>
  <c r="C354" i="15"/>
  <c r="C5" i="15"/>
  <c r="C208" i="15"/>
  <c r="C381" i="15"/>
  <c r="C64" i="15"/>
  <c r="C324" i="15"/>
  <c r="C66" i="15"/>
  <c r="C67" i="15"/>
  <c r="C69" i="15"/>
  <c r="C70" i="15"/>
  <c r="C72" i="15"/>
  <c r="C79" i="15"/>
  <c r="C115" i="15"/>
  <c r="C204" i="15"/>
  <c r="C49" i="15"/>
  <c r="C273" i="15"/>
  <c r="C164" i="15"/>
  <c r="C8" i="15"/>
  <c r="C95" i="15"/>
  <c r="C97" i="15"/>
  <c r="C98" i="15"/>
  <c r="C191" i="15"/>
  <c r="C52" i="15"/>
  <c r="C103" i="15"/>
  <c r="C77" i="15"/>
  <c r="C106" i="15"/>
  <c r="C76" i="15"/>
  <c r="C108" i="15"/>
  <c r="C132" i="15"/>
  <c r="C109" i="15"/>
  <c r="C110" i="15"/>
  <c r="C36" i="15"/>
  <c r="C150" i="15"/>
  <c r="C297" i="15"/>
  <c r="C331" i="15"/>
  <c r="C334" i="15"/>
  <c r="C122" i="15"/>
  <c r="C28" i="15"/>
  <c r="C355" i="15"/>
  <c r="C116" i="15"/>
  <c r="C136" i="15"/>
  <c r="C155" i="15"/>
  <c r="C123" i="15"/>
  <c r="C162" i="15"/>
  <c r="C344" i="15"/>
  <c r="C125" i="15"/>
  <c r="C126" i="15"/>
  <c r="C127" i="15"/>
  <c r="C128" i="15"/>
  <c r="C51" i="15"/>
  <c r="C161" i="15"/>
  <c r="C99" i="15"/>
  <c r="C135" i="15"/>
  <c r="C370" i="15"/>
  <c r="C139" i="15"/>
  <c r="C364" i="15"/>
  <c r="C142" i="15"/>
  <c r="C384" i="15"/>
  <c r="C260" i="15"/>
  <c r="C356" i="15"/>
  <c r="C147" i="15"/>
  <c r="C199" i="15"/>
  <c r="C158" i="15"/>
  <c r="C171" i="15"/>
  <c r="C172" i="15"/>
  <c r="C173" i="15"/>
  <c r="C174" i="15"/>
  <c r="C175" i="15"/>
  <c r="C205" i="15"/>
  <c r="C177" i="15"/>
  <c r="C179" i="15"/>
  <c r="C181" i="15"/>
  <c r="C382" i="15"/>
  <c r="C187" i="15"/>
  <c r="C376" i="15"/>
  <c r="C188" i="15"/>
  <c r="C195" i="15"/>
  <c r="C183" i="15"/>
  <c r="C190" i="15"/>
  <c r="C160" i="15"/>
  <c r="C111" i="15"/>
  <c r="C80" i="15"/>
  <c r="C196" i="15"/>
  <c r="C358" i="15"/>
  <c r="C197" i="15"/>
  <c r="C211" i="15"/>
  <c r="C114" i="15"/>
  <c r="C369" i="15"/>
  <c r="C219" i="15"/>
  <c r="C220" i="15"/>
  <c r="C4" i="15"/>
  <c r="C229" i="15"/>
  <c r="C230" i="15"/>
  <c r="C231" i="15"/>
  <c r="C233" i="15"/>
  <c r="C234" i="15"/>
  <c r="C235" i="15"/>
  <c r="C203" i="15"/>
  <c r="C277" i="15"/>
  <c r="C238" i="15"/>
  <c r="C302" i="15"/>
  <c r="C239" i="15"/>
  <c r="C83" i="15"/>
  <c r="C176" i="15"/>
  <c r="C59" i="15"/>
  <c r="C241" i="15"/>
  <c r="C244" i="15"/>
  <c r="C247" i="15"/>
  <c r="C24" i="15"/>
  <c r="C248" i="15"/>
  <c r="C251" i="15"/>
  <c r="C252" i="15"/>
  <c r="C253" i="15"/>
  <c r="C255" i="15"/>
  <c r="C225" i="15"/>
  <c r="C256" i="15"/>
  <c r="C257" i="15"/>
  <c r="C118" i="15"/>
  <c r="C258" i="15"/>
  <c r="C96" i="15"/>
  <c r="C259" i="15"/>
  <c r="C198" i="15"/>
  <c r="C261" i="15"/>
  <c r="C90" i="15"/>
  <c r="C262" i="15"/>
  <c r="C268" i="15"/>
  <c r="C264" i="15"/>
  <c r="C265" i="15"/>
  <c r="C267" i="15"/>
  <c r="C270" i="15"/>
  <c r="C271" i="15"/>
  <c r="C275" i="15"/>
  <c r="C154" i="15"/>
  <c r="C170" i="15"/>
  <c r="C283" i="15"/>
  <c r="C278" i="15"/>
  <c r="C279" i="15"/>
  <c r="C130" i="15"/>
  <c r="C287" i="15"/>
  <c r="C87" i="15"/>
  <c r="C291" i="15"/>
  <c r="C292" i="15"/>
  <c r="C294" i="15"/>
  <c r="C93" i="15"/>
  <c r="C300" i="15"/>
  <c r="C159" i="15"/>
  <c r="C303" i="15"/>
  <c r="C305" i="15"/>
  <c r="C306" i="15"/>
  <c r="C117" i="15"/>
  <c r="C310" i="15"/>
  <c r="C315" i="15"/>
  <c r="C317" i="15"/>
  <c r="C318" i="15"/>
  <c r="C319" i="15"/>
  <c r="C336" i="15"/>
  <c r="C78" i="15"/>
  <c r="C193" i="15"/>
  <c r="C335" i="15"/>
  <c r="C263" i="15"/>
  <c r="C27" i="15"/>
  <c r="C26" i="15"/>
  <c r="C194" i="15"/>
  <c r="C105" i="15"/>
  <c r="C308" i="15"/>
  <c r="C104" i="15"/>
  <c r="C321" i="15"/>
  <c r="C192" i="15"/>
  <c r="C216" i="15"/>
  <c r="C282" i="15"/>
  <c r="C100" i="15"/>
  <c r="C85" i="15"/>
  <c r="C322" i="15"/>
  <c r="C341" i="15"/>
  <c r="C165" i="15"/>
  <c r="C323" i="15"/>
  <c r="C249" i="15"/>
  <c r="C148" i="15"/>
  <c r="C337" i="15"/>
  <c r="C339" i="15"/>
  <c r="C338" i="15"/>
  <c r="C342" i="15"/>
  <c r="C345" i="15"/>
  <c r="C94" i="15"/>
  <c r="C348" i="15"/>
  <c r="C349" i="15"/>
  <c r="C350" i="15"/>
  <c r="C351" i="15"/>
  <c r="C359" i="15"/>
  <c r="C360" i="15"/>
  <c r="C113" i="15"/>
  <c r="C363" i="15"/>
  <c r="C366" i="15"/>
  <c r="C367" i="15"/>
  <c r="C309" i="15"/>
  <c r="C201" i="15"/>
  <c r="C371" i="15"/>
  <c r="C133" i="15"/>
  <c r="C88" i="15"/>
  <c r="C46" i="15"/>
  <c r="C276" i="15"/>
  <c r="C374" i="15"/>
  <c r="C379" i="15"/>
  <c r="C240" i="15"/>
  <c r="C86" i="15"/>
  <c r="C48" i="15"/>
  <c r="C134" i="15"/>
  <c r="C326" i="15"/>
  <c r="C12" i="15"/>
  <c r="C185" i="15"/>
  <c r="C213" i="15"/>
  <c r="C112" i="15"/>
  <c r="C7" i="15"/>
  <c r="C210" i="15"/>
  <c r="C332" i="15"/>
  <c r="C17" i="15"/>
  <c r="C14" i="15"/>
  <c r="C281" i="15"/>
  <c r="C9" i="15"/>
  <c r="C296" i="15"/>
  <c r="C81" i="15"/>
  <c r="C38" i="15"/>
  <c r="C212" i="15"/>
  <c r="C92" i="15"/>
  <c r="C274" i="15"/>
  <c r="C215" i="15"/>
  <c r="C333" i="15"/>
  <c r="C151" i="15"/>
  <c r="C207" i="15"/>
  <c r="C226" i="15"/>
  <c r="C299" i="15"/>
  <c r="C45" i="15"/>
  <c r="C383" i="15"/>
  <c r="C325" i="15"/>
  <c r="C16" i="15"/>
  <c r="C42" i="15"/>
  <c r="C15" i="15"/>
  <c r="C120" i="15"/>
  <c r="C47" i="15"/>
  <c r="C54" i="15"/>
  <c r="C71" i="15"/>
  <c r="C307" i="15"/>
  <c r="C145" i="15"/>
  <c r="C50" i="15"/>
  <c r="C82" i="15"/>
  <c r="C186" i="15"/>
  <c r="C131" i="15"/>
  <c r="C121" i="15"/>
  <c r="C129" i="15"/>
  <c r="C138" i="15"/>
  <c r="C140" i="15"/>
  <c r="C143" i="15"/>
  <c r="C357" i="15"/>
  <c r="C163" i="15"/>
  <c r="C178" i="15"/>
  <c r="C180" i="15"/>
  <c r="C167" i="15"/>
  <c r="C200" i="15"/>
  <c r="C144" i="15"/>
  <c r="C168" i="15"/>
  <c r="C218" i="15"/>
  <c r="C146" i="15"/>
  <c r="C228" i="15"/>
  <c r="C232" i="15"/>
  <c r="C236" i="15"/>
  <c r="C242" i="15"/>
  <c r="C245" i="15"/>
  <c r="C250" i="15"/>
  <c r="C68" i="15"/>
  <c r="C254" i="15"/>
  <c r="C266" i="15"/>
  <c r="C269" i="15"/>
  <c r="C272" i="15"/>
  <c r="C288" i="15"/>
  <c r="C137" i="15"/>
  <c r="C293" i="15"/>
  <c r="C166" i="15"/>
  <c r="C298" i="15"/>
  <c r="C301" i="15"/>
  <c r="C304" i="15"/>
  <c r="C320" i="15"/>
  <c r="C343" i="15"/>
  <c r="C340" i="15"/>
  <c r="C368" i="15"/>
  <c r="C182" i="15"/>
  <c r="C372" i="15"/>
  <c r="C373" i="15"/>
  <c r="C327" i="15"/>
  <c r="C314" i="15"/>
  <c r="C312" i="15"/>
  <c r="C313" i="15"/>
  <c r="C206" i="15"/>
  <c r="C311" i="15"/>
  <c r="C152" i="15"/>
  <c r="C153" i="15"/>
  <c r="C75" i="15"/>
  <c r="C74" i="15"/>
  <c r="C73" i="15"/>
  <c r="C223" i="15"/>
  <c r="C378" i="15"/>
  <c r="C34" i="15"/>
  <c r="C156" i="15"/>
  <c r="C55" i="15"/>
  <c r="C361" i="15"/>
  <c r="C362" i="15"/>
  <c r="C380" i="15"/>
  <c r="C222" i="15"/>
  <c r="C56" i="15"/>
  <c r="C224" i="15"/>
  <c r="C316" i="15"/>
  <c r="C141" i="15"/>
  <c r="C352" i="15"/>
  <c r="C237" i="15"/>
  <c r="C353" i="15"/>
  <c r="C169" i="15"/>
  <c r="C286" i="15"/>
  <c r="C285" i="15"/>
  <c r="C289" i="15"/>
  <c r="C149" i="15"/>
  <c r="C221" i="15"/>
  <c r="C6" i="15"/>
  <c r="C479" i="43"/>
  <c r="E479" i="43"/>
  <c r="F479" i="43"/>
  <c r="O479" i="43"/>
  <c r="Q479" i="43"/>
  <c r="R479" i="43"/>
  <c r="AU479" i="43"/>
  <c r="AV479" i="43"/>
  <c r="BD479" i="43"/>
  <c r="BE479" i="43" s="1"/>
  <c r="BF479" i="43" s="1"/>
  <c r="BG479" i="43"/>
  <c r="BH479" i="43" s="1"/>
  <c r="BI479" i="43"/>
  <c r="BJ479" i="43" s="1"/>
  <c r="BK479" i="43"/>
  <c r="BL479" i="43" s="1"/>
  <c r="BM479" i="43"/>
  <c r="BN479" i="43" s="1"/>
  <c r="BP479" i="43"/>
  <c r="BQ479" i="43" s="1"/>
  <c r="BR479" i="43" s="1"/>
  <c r="BS479" i="43"/>
  <c r="BT479" i="43" s="1"/>
  <c r="BU479" i="43" s="1"/>
  <c r="BV479" i="43"/>
  <c r="BW479" i="43" s="1"/>
  <c r="BX479" i="43" s="1"/>
  <c r="BY479" i="43"/>
  <c r="BZ479" i="43" s="1"/>
  <c r="CA479" i="43" s="1"/>
  <c r="CB479" i="43"/>
  <c r="CC479" i="43" s="1"/>
  <c r="CD479" i="43" s="1"/>
  <c r="CE479" i="43"/>
  <c r="CF479" i="43" s="1"/>
  <c r="CG479" i="43" s="1"/>
  <c r="CH479" i="43"/>
  <c r="CI479" i="43" s="1"/>
  <c r="CJ479" i="43" s="1"/>
  <c r="CK479" i="43"/>
  <c r="CL479" i="43" s="1"/>
  <c r="CM479" i="43" s="1"/>
  <c r="CN479" i="43"/>
  <c r="CO479" i="43" s="1"/>
  <c r="CP479" i="43" s="1"/>
  <c r="CQ479" i="43"/>
  <c r="CR479" i="43" s="1"/>
  <c r="CS479" i="43" s="1"/>
  <c r="CT479" i="43"/>
  <c r="CU479" i="43" s="1"/>
  <c r="CV479" i="43" s="1"/>
  <c r="CW479" i="43"/>
  <c r="CX479" i="43" s="1"/>
  <c r="CY479" i="43" s="1"/>
  <c r="CZ479" i="43"/>
  <c r="DA479" i="43" s="1"/>
  <c r="DB479" i="43" s="1"/>
  <c r="DC479" i="43"/>
  <c r="DD479" i="43" s="1"/>
  <c r="DE479" i="43" s="1"/>
  <c r="DF479" i="43"/>
  <c r="DG479" i="43" s="1"/>
  <c r="DH479" i="43" s="1"/>
  <c r="DI479" i="43"/>
  <c r="DJ479" i="43" s="1"/>
  <c r="DK479" i="43" s="1"/>
  <c r="DL479" i="43"/>
  <c r="DM479" i="43" s="1"/>
  <c r="DO479" i="43"/>
  <c r="DP479" i="43" s="1"/>
  <c r="DQ479" i="43" s="1"/>
  <c r="DR479" i="43"/>
  <c r="DS479" i="43" s="1"/>
  <c r="DU479" i="43"/>
  <c r="DV479" i="43" s="1"/>
  <c r="DW479" i="43" s="1"/>
  <c r="DX479" i="43"/>
  <c r="DY479" i="43" s="1"/>
  <c r="EA479" i="43"/>
  <c r="EB479" i="43" s="1"/>
  <c r="EC479" i="43" s="1"/>
  <c r="ED479" i="43"/>
  <c r="EE479" i="43" s="1"/>
  <c r="EG479" i="43"/>
  <c r="EH479" i="43" s="1"/>
  <c r="EI479" i="43" s="1"/>
  <c r="Q3" i="39"/>
  <c r="Q4" i="39"/>
  <c r="Q5" i="39"/>
  <c r="Q6" i="39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11" i="39"/>
  <c r="Q112" i="39"/>
  <c r="Q113" i="39"/>
  <c r="Q114" i="39"/>
  <c r="Q115" i="39"/>
  <c r="Q116" i="39"/>
  <c r="Q117" i="39"/>
  <c r="Q118" i="39"/>
  <c r="Q119" i="39"/>
  <c r="Q120" i="39"/>
  <c r="Q121" i="39"/>
  <c r="Q122" i="39"/>
  <c r="Q123" i="39"/>
  <c r="Q124" i="39"/>
  <c r="Q125" i="39"/>
  <c r="Q126" i="39"/>
  <c r="Q127" i="39"/>
  <c r="Q128" i="39"/>
  <c r="Q129" i="39"/>
  <c r="Q130" i="39"/>
  <c r="Q131" i="39"/>
  <c r="Q132" i="39"/>
  <c r="Q133" i="39"/>
  <c r="Q134" i="39"/>
  <c r="Q135" i="39"/>
  <c r="Q136" i="39"/>
  <c r="Q137" i="39"/>
  <c r="Q138" i="39"/>
  <c r="Q139" i="39"/>
  <c r="Q140" i="39"/>
  <c r="Q141" i="39"/>
  <c r="Q142" i="39"/>
  <c r="Q143" i="39"/>
  <c r="Q144" i="39"/>
  <c r="Q145" i="39"/>
  <c r="Q146" i="39"/>
  <c r="Q147" i="39"/>
  <c r="Q148" i="39"/>
  <c r="Q149" i="39"/>
  <c r="Q150" i="39"/>
  <c r="Q151" i="39"/>
  <c r="Q152" i="39"/>
  <c r="Q153" i="39"/>
  <c r="Q154" i="39"/>
  <c r="Q155" i="39"/>
  <c r="Q156" i="39"/>
  <c r="Q157" i="39"/>
  <c r="Q158" i="39"/>
  <c r="Q159" i="39"/>
  <c r="Q160" i="39"/>
  <c r="Q161" i="39"/>
  <c r="Q162" i="39"/>
  <c r="Q163" i="39"/>
  <c r="Q164" i="39"/>
  <c r="Q165" i="39"/>
  <c r="Q166" i="39"/>
  <c r="Q167" i="39"/>
  <c r="Q168" i="39"/>
  <c r="Q169" i="39"/>
  <c r="Q170" i="39"/>
  <c r="Q171" i="39"/>
  <c r="Q172" i="39"/>
  <c r="Q173" i="39"/>
  <c r="Q174" i="39"/>
  <c r="Q175" i="39"/>
  <c r="Q176" i="39"/>
  <c r="Q177" i="39"/>
  <c r="Q178" i="39"/>
  <c r="Q179" i="39"/>
  <c r="Q180" i="39"/>
  <c r="Q181" i="39"/>
  <c r="Q182" i="39"/>
  <c r="Q183" i="39"/>
  <c r="Q184" i="39"/>
  <c r="Q185" i="39"/>
  <c r="Q186" i="39"/>
  <c r="Q187" i="39"/>
  <c r="Q188" i="39"/>
  <c r="Q189" i="39"/>
  <c r="Q190" i="39"/>
  <c r="Q191" i="39"/>
  <c r="Q192" i="39"/>
  <c r="Q193" i="39"/>
  <c r="Q194" i="39"/>
  <c r="Q195" i="39"/>
  <c r="Q196" i="39"/>
  <c r="Q197" i="39"/>
  <c r="Q198" i="39"/>
  <c r="Q199" i="39"/>
  <c r="Q200" i="39"/>
  <c r="Q201" i="39"/>
  <c r="Q202" i="39"/>
  <c r="Q203" i="39"/>
  <c r="Q204" i="39"/>
  <c r="Q205" i="39"/>
  <c r="Q206" i="39"/>
  <c r="Q207" i="39"/>
  <c r="Q208" i="39"/>
  <c r="Q209" i="39"/>
  <c r="Q210" i="39"/>
  <c r="Q211" i="39"/>
  <c r="Q212" i="39"/>
  <c r="Q213" i="39"/>
  <c r="Q214" i="39"/>
  <c r="Q215" i="39"/>
  <c r="Q216" i="39"/>
  <c r="Q217" i="39"/>
  <c r="Q218" i="39"/>
  <c r="Q219" i="39"/>
  <c r="Q220" i="39"/>
  <c r="Q221" i="39"/>
  <c r="Q222" i="39"/>
  <c r="Q223" i="39"/>
  <c r="Q224" i="39"/>
  <c r="Q225" i="39"/>
  <c r="Q226" i="39"/>
  <c r="Q227" i="39"/>
  <c r="Q228" i="39"/>
  <c r="Q229" i="39"/>
  <c r="Q230" i="39"/>
  <c r="Q231" i="39"/>
  <c r="Q232" i="39"/>
  <c r="Q233" i="39"/>
  <c r="Q234" i="39"/>
  <c r="Q235" i="39"/>
  <c r="Q236" i="39"/>
  <c r="Q237" i="39"/>
  <c r="Q238" i="39"/>
  <c r="Q239" i="39"/>
  <c r="Q240" i="39"/>
  <c r="Q241" i="39"/>
  <c r="Q242" i="39"/>
  <c r="Q243" i="39"/>
  <c r="Q244" i="39"/>
  <c r="Q245" i="39"/>
  <c r="Q246" i="39"/>
  <c r="Q247" i="39"/>
  <c r="Q248" i="39"/>
  <c r="Q249" i="39"/>
  <c r="Q250" i="39"/>
  <c r="Q251" i="39"/>
  <c r="Q252" i="39"/>
  <c r="Q253" i="39"/>
  <c r="Q254" i="39"/>
  <c r="Q255" i="39"/>
  <c r="Q256" i="39"/>
  <c r="Q257" i="39"/>
  <c r="Q258" i="39"/>
  <c r="Q259" i="39"/>
  <c r="Q260" i="39"/>
  <c r="Q261" i="39"/>
  <c r="Q262" i="39"/>
  <c r="Q263" i="39"/>
  <c r="Q264" i="39"/>
  <c r="Q265" i="39"/>
  <c r="Q266" i="39"/>
  <c r="Q267" i="39"/>
  <c r="Q268" i="39"/>
  <c r="Q269" i="39"/>
  <c r="Q270" i="39"/>
  <c r="Q271" i="39"/>
  <c r="Q272" i="39"/>
  <c r="Q273" i="39"/>
  <c r="Q274" i="39"/>
  <c r="Q275" i="39"/>
  <c r="Q276" i="39"/>
  <c r="Q277" i="39"/>
  <c r="Q278" i="39"/>
  <c r="Q279" i="39"/>
  <c r="Q280" i="39"/>
  <c r="Q281" i="39"/>
  <c r="Q282" i="39"/>
  <c r="Q283" i="39"/>
  <c r="Q284" i="39"/>
  <c r="Q285" i="39"/>
  <c r="Q286" i="39"/>
  <c r="Q287" i="39"/>
  <c r="Q288" i="39"/>
  <c r="Q289" i="39"/>
  <c r="Q290" i="39"/>
  <c r="Q291" i="39"/>
  <c r="Q292" i="39"/>
  <c r="Q293" i="39"/>
  <c r="Q294" i="39"/>
  <c r="Q295" i="39"/>
  <c r="Q296" i="39"/>
  <c r="Q297" i="39"/>
  <c r="Q298" i="39"/>
  <c r="Q299" i="39"/>
  <c r="Q300" i="39"/>
  <c r="Q301" i="39"/>
  <c r="Q302" i="39"/>
  <c r="Q303" i="39"/>
  <c r="Q304" i="39"/>
  <c r="Q305" i="39"/>
  <c r="Q306" i="39"/>
  <c r="Q307" i="39"/>
  <c r="Q308" i="39"/>
  <c r="Q309" i="39"/>
  <c r="Q310" i="39"/>
  <c r="Q311" i="39"/>
  <c r="Q312" i="39"/>
  <c r="Q313" i="39"/>
  <c r="Q314" i="39"/>
  <c r="Q315" i="39"/>
  <c r="Q316" i="39"/>
  <c r="Q317" i="39"/>
  <c r="Q318" i="39"/>
  <c r="Q319" i="39"/>
  <c r="Q320" i="39"/>
  <c r="Q321" i="39"/>
  <c r="Q322" i="39"/>
  <c r="Q323" i="39"/>
  <c r="Q324" i="39"/>
  <c r="Q325" i="39"/>
  <c r="Q326" i="39"/>
  <c r="Q327" i="39"/>
  <c r="Q328" i="39"/>
  <c r="Q329" i="39"/>
  <c r="Q330" i="39"/>
  <c r="Q331" i="39"/>
  <c r="Q332" i="39"/>
  <c r="Q333" i="39"/>
  <c r="Q334" i="39"/>
  <c r="Q335" i="39"/>
  <c r="Q336" i="39"/>
  <c r="Q337" i="39"/>
  <c r="Q338" i="39"/>
  <c r="Q339" i="39"/>
  <c r="Q340" i="39"/>
  <c r="Q341" i="39"/>
  <c r="Q342" i="39"/>
  <c r="Q343" i="39"/>
  <c r="Q344" i="39"/>
  <c r="Q345" i="39"/>
  <c r="Q346" i="39"/>
  <c r="Q347" i="39"/>
  <c r="Q348" i="39"/>
  <c r="Q349" i="39"/>
  <c r="Q350" i="39"/>
  <c r="Q351" i="39"/>
  <c r="Q352" i="39"/>
  <c r="Q353" i="39"/>
  <c r="Q354" i="39"/>
  <c r="Q355" i="39"/>
  <c r="Q356" i="39"/>
  <c r="Q357" i="39"/>
  <c r="Q358" i="39"/>
  <c r="Q359" i="39"/>
  <c r="Q360" i="39"/>
  <c r="Q361" i="39"/>
  <c r="Q362" i="39"/>
  <c r="Q363" i="39"/>
  <c r="Q364" i="39"/>
  <c r="Q365" i="39"/>
  <c r="Q366" i="39"/>
  <c r="Q367" i="39"/>
  <c r="Q368" i="39"/>
  <c r="Q369" i="39"/>
  <c r="Q370" i="39"/>
  <c r="Q371" i="39"/>
  <c r="Q372" i="39"/>
  <c r="Q373" i="39"/>
  <c r="Q374" i="39"/>
  <c r="Q375" i="39"/>
  <c r="Q376" i="39"/>
  <c r="Q377" i="39"/>
  <c r="Q378" i="39"/>
  <c r="Q379" i="39"/>
  <c r="Q380" i="39"/>
  <c r="Q381" i="39"/>
  <c r="Q382" i="39"/>
  <c r="Q383" i="39"/>
  <c r="Q384" i="39"/>
  <c r="Q385" i="39"/>
  <c r="Q386" i="39"/>
  <c r="Q387" i="39"/>
  <c r="Q388" i="39"/>
  <c r="Q389" i="39"/>
  <c r="Q390" i="39"/>
  <c r="Q391" i="39"/>
  <c r="Q392" i="39"/>
  <c r="Q393" i="39"/>
  <c r="Q394" i="39"/>
  <c r="Q395" i="39"/>
  <c r="Q396" i="39"/>
  <c r="Q397" i="39"/>
  <c r="Q398" i="39"/>
  <c r="Q399" i="39"/>
  <c r="Q400" i="39"/>
  <c r="Q401" i="39"/>
  <c r="Q402" i="39"/>
  <c r="Q403" i="39"/>
  <c r="Q404" i="39"/>
  <c r="Q405" i="39"/>
  <c r="Q406" i="39"/>
  <c r="Q407" i="39"/>
  <c r="Q408" i="39"/>
  <c r="Q409" i="39"/>
  <c r="Q410" i="39"/>
  <c r="Q411" i="39"/>
  <c r="Q412" i="39"/>
  <c r="Q413" i="39"/>
  <c r="Q414" i="39"/>
  <c r="Q415" i="39"/>
  <c r="Q416" i="39"/>
  <c r="Q417" i="39"/>
  <c r="Q418" i="39"/>
  <c r="Q419" i="39"/>
  <c r="Q420" i="39"/>
  <c r="Q421" i="39"/>
  <c r="Q422" i="39"/>
  <c r="Q423" i="39"/>
  <c r="Q424" i="39"/>
  <c r="Q425" i="39"/>
  <c r="Q426" i="39"/>
  <c r="Q427" i="39"/>
  <c r="Q428" i="39"/>
  <c r="Q429" i="39"/>
  <c r="Q430" i="39"/>
  <c r="Q431" i="39"/>
  <c r="Q432" i="39"/>
  <c r="Q433" i="39"/>
  <c r="Q434" i="39"/>
  <c r="Q435" i="39"/>
  <c r="Q436" i="39"/>
  <c r="Q437" i="39"/>
  <c r="Q438" i="39"/>
  <c r="Q439" i="39"/>
  <c r="Q440" i="39"/>
  <c r="Q441" i="39"/>
  <c r="Q442" i="39"/>
  <c r="Q443" i="39"/>
  <c r="Q444" i="39"/>
  <c r="Q445" i="39"/>
  <c r="Q446" i="39"/>
  <c r="Q447" i="39"/>
  <c r="Q448" i="39"/>
  <c r="Q449" i="39"/>
  <c r="Q450" i="39"/>
  <c r="Q451" i="39"/>
  <c r="Q452" i="39"/>
  <c r="Q453" i="39"/>
  <c r="Q454" i="39"/>
  <c r="Q455" i="39"/>
  <c r="Q456" i="39"/>
  <c r="Q457" i="39"/>
  <c r="Q458" i="39"/>
  <c r="Q459" i="39"/>
  <c r="Q460" i="39"/>
  <c r="Q461" i="39"/>
  <c r="Q462" i="39"/>
  <c r="Q463" i="39"/>
  <c r="Q464" i="39"/>
  <c r="Q465" i="39"/>
  <c r="Q466" i="39"/>
  <c r="Q467" i="39"/>
  <c r="Q468" i="39"/>
  <c r="Q469" i="39"/>
  <c r="Q470" i="39"/>
  <c r="Q2" i="39"/>
  <c r="AB1" i="45"/>
  <c r="AA1" i="45"/>
  <c r="Z1" i="45"/>
  <c r="Y1" i="45"/>
  <c r="X1" i="45"/>
  <c r="W1" i="45"/>
  <c r="V1" i="45"/>
  <c r="U1" i="45"/>
  <c r="T1" i="45"/>
  <c r="S1" i="45"/>
  <c r="R1" i="45"/>
  <c r="Q1" i="45"/>
  <c r="P1" i="45"/>
  <c r="O1" i="45"/>
  <c r="N1" i="45"/>
  <c r="M1" i="45"/>
  <c r="L1" i="45"/>
  <c r="K1" i="45"/>
  <c r="J1" i="45"/>
  <c r="I1" i="45"/>
  <c r="H1" i="45"/>
  <c r="G1" i="45"/>
  <c r="F1" i="45"/>
  <c r="E1" i="45"/>
  <c r="D1" i="45"/>
  <c r="C1" i="45"/>
  <c r="EG478" i="43"/>
  <c r="ED478" i="43"/>
  <c r="EA478" i="43"/>
  <c r="DX478" i="43"/>
  <c r="DU478" i="43"/>
  <c r="DR478" i="43"/>
  <c r="DO478" i="43"/>
  <c r="DL478" i="43"/>
  <c r="DI478" i="43"/>
  <c r="DF478" i="43"/>
  <c r="DC478" i="43"/>
  <c r="CZ478" i="43"/>
  <c r="CW478" i="43"/>
  <c r="CT478" i="43"/>
  <c r="CQ478" i="43"/>
  <c r="CN478" i="43"/>
  <c r="CK478" i="43"/>
  <c r="CH478" i="43"/>
  <c r="CE478" i="43"/>
  <c r="CB478" i="43"/>
  <c r="BY478" i="43"/>
  <c r="BV478" i="43"/>
  <c r="BS478" i="43"/>
  <c r="BP478" i="43"/>
  <c r="EG477" i="43"/>
  <c r="ED477" i="43"/>
  <c r="EA477" i="43"/>
  <c r="DX477" i="43"/>
  <c r="DU477" i="43"/>
  <c r="DR477" i="43"/>
  <c r="DO477" i="43"/>
  <c r="DL477" i="43"/>
  <c r="DI477" i="43"/>
  <c r="DF477" i="43"/>
  <c r="DC477" i="43"/>
  <c r="CZ477" i="43"/>
  <c r="CW477" i="43"/>
  <c r="CT477" i="43"/>
  <c r="CQ477" i="43"/>
  <c r="CN477" i="43"/>
  <c r="CK477" i="43"/>
  <c r="CH477" i="43"/>
  <c r="CE477" i="43"/>
  <c r="CB477" i="43"/>
  <c r="BY477" i="43"/>
  <c r="BV477" i="43"/>
  <c r="BS477" i="43"/>
  <c r="BP477" i="43"/>
  <c r="EG476" i="43"/>
  <c r="ED476" i="43"/>
  <c r="EA476" i="43"/>
  <c r="DX476" i="43"/>
  <c r="DU476" i="43"/>
  <c r="DR476" i="43"/>
  <c r="DO476" i="43"/>
  <c r="DL476" i="43"/>
  <c r="DI476" i="43"/>
  <c r="DF476" i="43"/>
  <c r="DC476" i="43"/>
  <c r="CZ476" i="43"/>
  <c r="CW476" i="43"/>
  <c r="CT476" i="43"/>
  <c r="CQ476" i="43"/>
  <c r="CN476" i="43"/>
  <c r="CK476" i="43"/>
  <c r="CH476" i="43"/>
  <c r="CE476" i="43"/>
  <c r="CB476" i="43"/>
  <c r="BY476" i="43"/>
  <c r="BV476" i="43"/>
  <c r="BS476" i="43"/>
  <c r="BP476" i="43"/>
  <c r="EG475" i="43"/>
  <c r="ED475" i="43"/>
  <c r="EA475" i="43"/>
  <c r="DX475" i="43"/>
  <c r="DU475" i="43"/>
  <c r="DR475" i="43"/>
  <c r="DO475" i="43"/>
  <c r="DL475" i="43"/>
  <c r="DI475" i="43"/>
  <c r="DF475" i="43"/>
  <c r="DC475" i="43"/>
  <c r="CZ475" i="43"/>
  <c r="CW475" i="43"/>
  <c r="CT475" i="43"/>
  <c r="CQ475" i="43"/>
  <c r="CN475" i="43"/>
  <c r="CK475" i="43"/>
  <c r="CH475" i="43"/>
  <c r="CE475" i="43"/>
  <c r="CB475" i="43"/>
  <c r="BY475" i="43"/>
  <c r="BV475" i="43"/>
  <c r="BS475" i="43"/>
  <c r="BP475" i="43"/>
  <c r="EG474" i="43"/>
  <c r="ED474" i="43"/>
  <c r="EA474" i="43"/>
  <c r="DX474" i="43"/>
  <c r="DU474" i="43"/>
  <c r="DR474" i="43"/>
  <c r="DO474" i="43"/>
  <c r="DL474" i="43"/>
  <c r="DI474" i="43"/>
  <c r="DF474" i="43"/>
  <c r="DC474" i="43"/>
  <c r="CZ474" i="43"/>
  <c r="CW474" i="43"/>
  <c r="CT474" i="43"/>
  <c r="CQ474" i="43"/>
  <c r="CN474" i="43"/>
  <c r="CK474" i="43"/>
  <c r="CH474" i="43"/>
  <c r="CE474" i="43"/>
  <c r="CB474" i="43"/>
  <c r="BY474" i="43"/>
  <c r="BV474" i="43"/>
  <c r="BS474" i="43"/>
  <c r="BP474" i="43"/>
  <c r="EG473" i="43"/>
  <c r="ED473" i="43"/>
  <c r="EA473" i="43"/>
  <c r="DX473" i="43"/>
  <c r="DU473" i="43"/>
  <c r="DR473" i="43"/>
  <c r="DO473" i="43"/>
  <c r="DL473" i="43"/>
  <c r="DI473" i="43"/>
  <c r="DF473" i="43"/>
  <c r="DC473" i="43"/>
  <c r="CZ473" i="43"/>
  <c r="CW473" i="43"/>
  <c r="CT473" i="43"/>
  <c r="CQ473" i="43"/>
  <c r="CN473" i="43"/>
  <c r="CK473" i="43"/>
  <c r="CH473" i="43"/>
  <c r="CE473" i="43"/>
  <c r="CB473" i="43"/>
  <c r="BY473" i="43"/>
  <c r="BV473" i="43"/>
  <c r="BS473" i="43"/>
  <c r="BP473" i="43"/>
  <c r="EG472" i="43"/>
  <c r="ED472" i="43"/>
  <c r="EA472" i="43"/>
  <c r="DX472" i="43"/>
  <c r="DU472" i="43"/>
  <c r="DR472" i="43"/>
  <c r="DO472" i="43"/>
  <c r="DL472" i="43"/>
  <c r="DI472" i="43"/>
  <c r="DF472" i="43"/>
  <c r="DC472" i="43"/>
  <c r="CZ472" i="43"/>
  <c r="CW472" i="43"/>
  <c r="CT472" i="43"/>
  <c r="CQ472" i="43"/>
  <c r="CN472" i="43"/>
  <c r="CK472" i="43"/>
  <c r="CH472" i="43"/>
  <c r="CE472" i="43"/>
  <c r="CB472" i="43"/>
  <c r="BY472" i="43"/>
  <c r="BV472" i="43"/>
  <c r="BS472" i="43"/>
  <c r="BP472" i="43"/>
  <c r="EG471" i="43"/>
  <c r="ED471" i="43"/>
  <c r="EA471" i="43"/>
  <c r="DX471" i="43"/>
  <c r="DU471" i="43"/>
  <c r="DR471" i="43"/>
  <c r="DO471" i="43"/>
  <c r="DL471" i="43"/>
  <c r="DI471" i="43"/>
  <c r="DF471" i="43"/>
  <c r="DC471" i="43"/>
  <c r="CZ471" i="43"/>
  <c r="CW471" i="43"/>
  <c r="CT471" i="43"/>
  <c r="CQ471" i="43"/>
  <c r="CN471" i="43"/>
  <c r="CK471" i="43"/>
  <c r="CH471" i="43"/>
  <c r="CE471" i="43"/>
  <c r="CB471" i="43"/>
  <c r="BY471" i="43"/>
  <c r="BV471" i="43"/>
  <c r="BS471" i="43"/>
  <c r="BP471" i="43"/>
  <c r="EG470" i="43"/>
  <c r="ED470" i="43"/>
  <c r="EA470" i="43"/>
  <c r="DX470" i="43"/>
  <c r="DU470" i="43"/>
  <c r="DR470" i="43"/>
  <c r="DO470" i="43"/>
  <c r="DL470" i="43"/>
  <c r="DI470" i="43"/>
  <c r="DF470" i="43"/>
  <c r="DC470" i="43"/>
  <c r="CZ470" i="43"/>
  <c r="CW470" i="43"/>
  <c r="CT470" i="43"/>
  <c r="CQ470" i="43"/>
  <c r="CN470" i="43"/>
  <c r="CK470" i="43"/>
  <c r="CH470" i="43"/>
  <c r="CE470" i="43"/>
  <c r="CB470" i="43"/>
  <c r="BY470" i="43"/>
  <c r="BV470" i="43"/>
  <c r="BS470" i="43"/>
  <c r="BP470" i="43"/>
  <c r="EG469" i="43"/>
  <c r="ED469" i="43"/>
  <c r="EA469" i="43"/>
  <c r="DX469" i="43"/>
  <c r="DU469" i="43"/>
  <c r="DR469" i="43"/>
  <c r="DO469" i="43"/>
  <c r="DL469" i="43"/>
  <c r="DI469" i="43"/>
  <c r="DF469" i="43"/>
  <c r="DC469" i="43"/>
  <c r="CZ469" i="43"/>
  <c r="CW469" i="43"/>
  <c r="CT469" i="43"/>
  <c r="CQ469" i="43"/>
  <c r="CN469" i="43"/>
  <c r="CK469" i="43"/>
  <c r="CH469" i="43"/>
  <c r="CE469" i="43"/>
  <c r="CB469" i="43"/>
  <c r="BY469" i="43"/>
  <c r="BV469" i="43"/>
  <c r="BS469" i="43"/>
  <c r="BP469" i="43"/>
  <c r="EG468" i="43"/>
  <c r="ED468" i="43"/>
  <c r="EA468" i="43"/>
  <c r="DX468" i="43"/>
  <c r="DU468" i="43"/>
  <c r="DR468" i="43"/>
  <c r="DO468" i="43"/>
  <c r="DL468" i="43"/>
  <c r="DI468" i="43"/>
  <c r="DF468" i="43"/>
  <c r="DC468" i="43"/>
  <c r="CZ468" i="43"/>
  <c r="CW468" i="43"/>
  <c r="CT468" i="43"/>
  <c r="CQ468" i="43"/>
  <c r="CN468" i="43"/>
  <c r="CK468" i="43"/>
  <c r="CH468" i="43"/>
  <c r="CE468" i="43"/>
  <c r="CB468" i="43"/>
  <c r="BY468" i="43"/>
  <c r="BV468" i="43"/>
  <c r="BS468" i="43"/>
  <c r="BP468" i="43"/>
  <c r="EG467" i="43"/>
  <c r="ED467" i="43"/>
  <c r="EA467" i="43"/>
  <c r="DX467" i="43"/>
  <c r="DU467" i="43"/>
  <c r="DR467" i="43"/>
  <c r="DO467" i="43"/>
  <c r="DL467" i="43"/>
  <c r="DI467" i="43"/>
  <c r="DF467" i="43"/>
  <c r="DC467" i="43"/>
  <c r="CZ467" i="43"/>
  <c r="CW467" i="43"/>
  <c r="CT467" i="43"/>
  <c r="CQ467" i="43"/>
  <c r="CN467" i="43"/>
  <c r="CK467" i="43"/>
  <c r="CH467" i="43"/>
  <c r="CE467" i="43"/>
  <c r="CB467" i="43"/>
  <c r="BY467" i="43"/>
  <c r="BV467" i="43"/>
  <c r="BS467" i="43"/>
  <c r="BP467" i="43"/>
  <c r="EG466" i="43"/>
  <c r="ED466" i="43"/>
  <c r="EA466" i="43"/>
  <c r="DX466" i="43"/>
  <c r="DU466" i="43"/>
  <c r="DR466" i="43"/>
  <c r="DO466" i="43"/>
  <c r="DL466" i="43"/>
  <c r="DI466" i="43"/>
  <c r="DF466" i="43"/>
  <c r="DC466" i="43"/>
  <c r="CZ466" i="43"/>
  <c r="CW466" i="43"/>
  <c r="CT466" i="43"/>
  <c r="CQ466" i="43"/>
  <c r="CN466" i="43"/>
  <c r="CK466" i="43"/>
  <c r="CH466" i="43"/>
  <c r="CE466" i="43"/>
  <c r="CB466" i="43"/>
  <c r="BY466" i="43"/>
  <c r="BV466" i="43"/>
  <c r="BS466" i="43"/>
  <c r="BP466" i="43"/>
  <c r="EG465" i="43"/>
  <c r="ED465" i="43"/>
  <c r="EA465" i="43"/>
  <c r="DX465" i="43"/>
  <c r="DU465" i="43"/>
  <c r="DR465" i="43"/>
  <c r="DO465" i="43"/>
  <c r="DL465" i="43"/>
  <c r="DI465" i="43"/>
  <c r="DF465" i="43"/>
  <c r="DC465" i="43"/>
  <c r="CZ465" i="43"/>
  <c r="CW465" i="43"/>
  <c r="CT465" i="43"/>
  <c r="CQ465" i="43"/>
  <c r="CN465" i="43"/>
  <c r="CK465" i="43"/>
  <c r="CH465" i="43"/>
  <c r="CE465" i="43"/>
  <c r="CB465" i="43"/>
  <c r="BY465" i="43"/>
  <c r="BV465" i="43"/>
  <c r="BS465" i="43"/>
  <c r="BP465" i="43"/>
  <c r="EG464" i="43"/>
  <c r="ED464" i="43"/>
  <c r="EA464" i="43"/>
  <c r="DX464" i="43"/>
  <c r="DU464" i="43"/>
  <c r="DR464" i="43"/>
  <c r="DO464" i="43"/>
  <c r="DL464" i="43"/>
  <c r="DI464" i="43"/>
  <c r="DF464" i="43"/>
  <c r="DC464" i="43"/>
  <c r="CZ464" i="43"/>
  <c r="CW464" i="43"/>
  <c r="CT464" i="43"/>
  <c r="CQ464" i="43"/>
  <c r="CN464" i="43"/>
  <c r="CK464" i="43"/>
  <c r="CH464" i="43"/>
  <c r="CE464" i="43"/>
  <c r="CB464" i="43"/>
  <c r="BY464" i="43"/>
  <c r="BV464" i="43"/>
  <c r="BS464" i="43"/>
  <c r="BP464" i="43"/>
  <c r="EG463" i="43"/>
  <c r="ED463" i="43"/>
  <c r="EA463" i="43"/>
  <c r="DX463" i="43"/>
  <c r="DU463" i="43"/>
  <c r="DR463" i="43"/>
  <c r="DO463" i="43"/>
  <c r="DL463" i="43"/>
  <c r="DI463" i="43"/>
  <c r="DF463" i="43"/>
  <c r="DC463" i="43"/>
  <c r="CZ463" i="43"/>
  <c r="CW463" i="43"/>
  <c r="CT463" i="43"/>
  <c r="CQ463" i="43"/>
  <c r="CN463" i="43"/>
  <c r="CK463" i="43"/>
  <c r="CH463" i="43"/>
  <c r="CE463" i="43"/>
  <c r="CB463" i="43"/>
  <c r="BY463" i="43"/>
  <c r="BV463" i="43"/>
  <c r="BS463" i="43"/>
  <c r="BP463" i="43"/>
  <c r="EG462" i="43"/>
  <c r="ED462" i="43"/>
  <c r="EA462" i="43"/>
  <c r="DX462" i="43"/>
  <c r="DU462" i="43"/>
  <c r="DR462" i="43"/>
  <c r="DO462" i="43"/>
  <c r="DL462" i="43"/>
  <c r="DI462" i="43"/>
  <c r="DF462" i="43"/>
  <c r="DC462" i="43"/>
  <c r="CZ462" i="43"/>
  <c r="CW462" i="43"/>
  <c r="CT462" i="43"/>
  <c r="CQ462" i="43"/>
  <c r="CN462" i="43"/>
  <c r="CK462" i="43"/>
  <c r="CH462" i="43"/>
  <c r="CE462" i="43"/>
  <c r="CB462" i="43"/>
  <c r="BY462" i="43"/>
  <c r="BV462" i="43"/>
  <c r="BS462" i="43"/>
  <c r="BP462" i="43"/>
  <c r="EG461" i="43"/>
  <c r="ED461" i="43"/>
  <c r="EA461" i="43"/>
  <c r="DX461" i="43"/>
  <c r="DU461" i="43"/>
  <c r="DR461" i="43"/>
  <c r="DO461" i="43"/>
  <c r="DL461" i="43"/>
  <c r="DI461" i="43"/>
  <c r="DF461" i="43"/>
  <c r="DC461" i="43"/>
  <c r="CZ461" i="43"/>
  <c r="CW461" i="43"/>
  <c r="CT461" i="43"/>
  <c r="CQ461" i="43"/>
  <c r="CN461" i="43"/>
  <c r="CK461" i="43"/>
  <c r="CH461" i="43"/>
  <c r="CE461" i="43"/>
  <c r="CB461" i="43"/>
  <c r="BY461" i="43"/>
  <c r="BV461" i="43"/>
  <c r="BS461" i="43"/>
  <c r="BP461" i="43"/>
  <c r="EG460" i="43"/>
  <c r="ED460" i="43"/>
  <c r="EA460" i="43"/>
  <c r="DX460" i="43"/>
  <c r="DU460" i="43"/>
  <c r="DR460" i="43"/>
  <c r="DO460" i="43"/>
  <c r="DL460" i="43"/>
  <c r="DI460" i="43"/>
  <c r="DF460" i="43"/>
  <c r="DC460" i="43"/>
  <c r="CZ460" i="43"/>
  <c r="CW460" i="43"/>
  <c r="CT460" i="43"/>
  <c r="CQ460" i="43"/>
  <c r="CN460" i="43"/>
  <c r="CK460" i="43"/>
  <c r="CH460" i="43"/>
  <c r="CE460" i="43"/>
  <c r="CB460" i="43"/>
  <c r="BY460" i="43"/>
  <c r="BV460" i="43"/>
  <c r="BS460" i="43"/>
  <c r="BP460" i="43"/>
  <c r="EG459" i="43"/>
  <c r="ED459" i="43"/>
  <c r="EA459" i="43"/>
  <c r="DX459" i="43"/>
  <c r="DU459" i="43"/>
  <c r="DR459" i="43"/>
  <c r="DO459" i="43"/>
  <c r="DL459" i="43"/>
  <c r="DI459" i="43"/>
  <c r="DF459" i="43"/>
  <c r="DC459" i="43"/>
  <c r="CZ459" i="43"/>
  <c r="CW459" i="43"/>
  <c r="CT459" i="43"/>
  <c r="CQ459" i="43"/>
  <c r="CN459" i="43"/>
  <c r="CK459" i="43"/>
  <c r="CH459" i="43"/>
  <c r="CE459" i="43"/>
  <c r="CB459" i="43"/>
  <c r="BY459" i="43"/>
  <c r="BV459" i="43"/>
  <c r="BS459" i="43"/>
  <c r="BP459" i="43"/>
  <c r="EG458" i="43"/>
  <c r="ED458" i="43"/>
  <c r="EA458" i="43"/>
  <c r="DX458" i="43"/>
  <c r="DU458" i="43"/>
  <c r="DR458" i="43"/>
  <c r="DO458" i="43"/>
  <c r="DL458" i="43"/>
  <c r="DI458" i="43"/>
  <c r="DF458" i="43"/>
  <c r="DC458" i="43"/>
  <c r="CZ458" i="43"/>
  <c r="CW458" i="43"/>
  <c r="CT458" i="43"/>
  <c r="CQ458" i="43"/>
  <c r="CN458" i="43"/>
  <c r="CK458" i="43"/>
  <c r="CH458" i="43"/>
  <c r="CE458" i="43"/>
  <c r="CB458" i="43"/>
  <c r="BY458" i="43"/>
  <c r="BV458" i="43"/>
  <c r="BS458" i="43"/>
  <c r="BP458" i="43"/>
  <c r="EG457" i="43"/>
  <c r="ED457" i="43"/>
  <c r="EA457" i="43"/>
  <c r="DX457" i="43"/>
  <c r="DU457" i="43"/>
  <c r="DR457" i="43"/>
  <c r="DO457" i="43"/>
  <c r="DL457" i="43"/>
  <c r="DI457" i="43"/>
  <c r="DF457" i="43"/>
  <c r="DC457" i="43"/>
  <c r="CZ457" i="43"/>
  <c r="CW457" i="43"/>
  <c r="CT457" i="43"/>
  <c r="CQ457" i="43"/>
  <c r="CN457" i="43"/>
  <c r="CK457" i="43"/>
  <c r="CH457" i="43"/>
  <c r="CE457" i="43"/>
  <c r="CB457" i="43"/>
  <c r="BY457" i="43"/>
  <c r="BV457" i="43"/>
  <c r="BS457" i="43"/>
  <c r="BP457" i="43"/>
  <c r="EG456" i="43"/>
  <c r="ED456" i="43"/>
  <c r="EA456" i="43"/>
  <c r="DX456" i="43"/>
  <c r="DU456" i="43"/>
  <c r="DR456" i="43"/>
  <c r="DO456" i="43"/>
  <c r="DL456" i="43"/>
  <c r="DI456" i="43"/>
  <c r="DF456" i="43"/>
  <c r="DC456" i="43"/>
  <c r="CZ456" i="43"/>
  <c r="CW456" i="43"/>
  <c r="CT456" i="43"/>
  <c r="CQ456" i="43"/>
  <c r="CN456" i="43"/>
  <c r="CK456" i="43"/>
  <c r="CH456" i="43"/>
  <c r="CE456" i="43"/>
  <c r="CB456" i="43"/>
  <c r="BY456" i="43"/>
  <c r="BV456" i="43"/>
  <c r="BS456" i="43"/>
  <c r="BP456" i="43"/>
  <c r="EG455" i="43"/>
  <c r="ED455" i="43"/>
  <c r="EA455" i="43"/>
  <c r="DX455" i="43"/>
  <c r="DU455" i="43"/>
  <c r="DR455" i="43"/>
  <c r="DO455" i="43"/>
  <c r="DL455" i="43"/>
  <c r="DI455" i="43"/>
  <c r="DF455" i="43"/>
  <c r="DC455" i="43"/>
  <c r="CZ455" i="43"/>
  <c r="CW455" i="43"/>
  <c r="CT455" i="43"/>
  <c r="CQ455" i="43"/>
  <c r="CN455" i="43"/>
  <c r="CK455" i="43"/>
  <c r="CH455" i="43"/>
  <c r="CE455" i="43"/>
  <c r="CB455" i="43"/>
  <c r="BY455" i="43"/>
  <c r="BV455" i="43"/>
  <c r="BS455" i="43"/>
  <c r="BP455" i="43"/>
  <c r="EG454" i="43"/>
  <c r="ED454" i="43"/>
  <c r="EA454" i="43"/>
  <c r="DX454" i="43"/>
  <c r="DU454" i="43"/>
  <c r="DR454" i="43"/>
  <c r="DO454" i="43"/>
  <c r="DL454" i="43"/>
  <c r="DI454" i="43"/>
  <c r="DF454" i="43"/>
  <c r="DC454" i="43"/>
  <c r="CZ454" i="43"/>
  <c r="CW454" i="43"/>
  <c r="CT454" i="43"/>
  <c r="CQ454" i="43"/>
  <c r="CN454" i="43"/>
  <c r="CK454" i="43"/>
  <c r="CH454" i="43"/>
  <c r="CE454" i="43"/>
  <c r="CB454" i="43"/>
  <c r="BY454" i="43"/>
  <c r="BV454" i="43"/>
  <c r="BS454" i="43"/>
  <c r="BP454" i="43"/>
  <c r="EG453" i="43"/>
  <c r="ED453" i="43"/>
  <c r="EA453" i="43"/>
  <c r="DX453" i="43"/>
  <c r="DU453" i="43"/>
  <c r="DR453" i="43"/>
  <c r="DO453" i="43"/>
  <c r="DL453" i="43"/>
  <c r="DI453" i="43"/>
  <c r="DF453" i="43"/>
  <c r="DC453" i="43"/>
  <c r="CZ453" i="43"/>
  <c r="CW453" i="43"/>
  <c r="CT453" i="43"/>
  <c r="CQ453" i="43"/>
  <c r="CN453" i="43"/>
  <c r="CK453" i="43"/>
  <c r="CH453" i="43"/>
  <c r="CE453" i="43"/>
  <c r="CB453" i="43"/>
  <c r="BY453" i="43"/>
  <c r="BV453" i="43"/>
  <c r="BS453" i="43"/>
  <c r="BP453" i="43"/>
  <c r="EG452" i="43"/>
  <c r="ED452" i="43"/>
  <c r="EA452" i="43"/>
  <c r="DX452" i="43"/>
  <c r="DU452" i="43"/>
  <c r="DR452" i="43"/>
  <c r="DO452" i="43"/>
  <c r="DL452" i="43"/>
  <c r="DI452" i="43"/>
  <c r="DF452" i="43"/>
  <c r="DC452" i="43"/>
  <c r="CZ452" i="43"/>
  <c r="CW452" i="43"/>
  <c r="CT452" i="43"/>
  <c r="CQ452" i="43"/>
  <c r="CN452" i="43"/>
  <c r="CK452" i="43"/>
  <c r="CH452" i="43"/>
  <c r="CE452" i="43"/>
  <c r="CB452" i="43"/>
  <c r="BY452" i="43"/>
  <c r="BV452" i="43"/>
  <c r="BS452" i="43"/>
  <c r="BP452" i="43"/>
  <c r="EG451" i="43"/>
  <c r="ED451" i="43"/>
  <c r="EA451" i="43"/>
  <c r="DX451" i="43"/>
  <c r="DU451" i="43"/>
  <c r="DR451" i="43"/>
  <c r="DO451" i="43"/>
  <c r="DL451" i="43"/>
  <c r="DI451" i="43"/>
  <c r="DF451" i="43"/>
  <c r="DC451" i="43"/>
  <c r="CZ451" i="43"/>
  <c r="CW451" i="43"/>
  <c r="CT451" i="43"/>
  <c r="CQ451" i="43"/>
  <c r="CN451" i="43"/>
  <c r="CK451" i="43"/>
  <c r="CH451" i="43"/>
  <c r="CE451" i="43"/>
  <c r="CB451" i="43"/>
  <c r="BY451" i="43"/>
  <c r="BV451" i="43"/>
  <c r="BS451" i="43"/>
  <c r="BP451" i="43"/>
  <c r="EG450" i="43"/>
  <c r="ED450" i="43"/>
  <c r="EA450" i="43"/>
  <c r="DX450" i="43"/>
  <c r="DU450" i="43"/>
  <c r="DR450" i="43"/>
  <c r="DO450" i="43"/>
  <c r="DL450" i="43"/>
  <c r="DI450" i="43"/>
  <c r="DF450" i="43"/>
  <c r="DC450" i="43"/>
  <c r="CZ450" i="43"/>
  <c r="CW450" i="43"/>
  <c r="CT450" i="43"/>
  <c r="CQ450" i="43"/>
  <c r="CN450" i="43"/>
  <c r="CK450" i="43"/>
  <c r="CH450" i="43"/>
  <c r="CE450" i="43"/>
  <c r="CB450" i="43"/>
  <c r="BY450" i="43"/>
  <c r="BV450" i="43"/>
  <c r="BS450" i="43"/>
  <c r="BP450" i="43"/>
  <c r="EG449" i="43"/>
  <c r="ED449" i="43"/>
  <c r="EA449" i="43"/>
  <c r="DX449" i="43"/>
  <c r="DU449" i="43"/>
  <c r="DR449" i="43"/>
  <c r="DO449" i="43"/>
  <c r="DL449" i="43"/>
  <c r="DI449" i="43"/>
  <c r="DF449" i="43"/>
  <c r="DC449" i="43"/>
  <c r="CZ449" i="43"/>
  <c r="CW449" i="43"/>
  <c r="CT449" i="43"/>
  <c r="CQ449" i="43"/>
  <c r="CN449" i="43"/>
  <c r="CK449" i="43"/>
  <c r="CH449" i="43"/>
  <c r="CE449" i="43"/>
  <c r="CB449" i="43"/>
  <c r="BY449" i="43"/>
  <c r="BV449" i="43"/>
  <c r="BS449" i="43"/>
  <c r="BP449" i="43"/>
  <c r="EG448" i="43"/>
  <c r="ED448" i="43"/>
  <c r="EA448" i="43"/>
  <c r="DX448" i="43"/>
  <c r="DU448" i="43"/>
  <c r="DR448" i="43"/>
  <c r="DO448" i="43"/>
  <c r="DL448" i="43"/>
  <c r="DI448" i="43"/>
  <c r="DF448" i="43"/>
  <c r="DC448" i="43"/>
  <c r="CZ448" i="43"/>
  <c r="CW448" i="43"/>
  <c r="CT448" i="43"/>
  <c r="CQ448" i="43"/>
  <c r="CN448" i="43"/>
  <c r="CK448" i="43"/>
  <c r="CH448" i="43"/>
  <c r="CE448" i="43"/>
  <c r="CB448" i="43"/>
  <c r="BY448" i="43"/>
  <c r="BV448" i="43"/>
  <c r="BS448" i="43"/>
  <c r="BP448" i="43"/>
  <c r="EG447" i="43"/>
  <c r="ED447" i="43"/>
  <c r="EA447" i="43"/>
  <c r="DX447" i="43"/>
  <c r="DU447" i="43"/>
  <c r="DR447" i="43"/>
  <c r="DO447" i="43"/>
  <c r="DL447" i="43"/>
  <c r="DI447" i="43"/>
  <c r="DF447" i="43"/>
  <c r="DC447" i="43"/>
  <c r="CZ447" i="43"/>
  <c r="CW447" i="43"/>
  <c r="CT447" i="43"/>
  <c r="CQ447" i="43"/>
  <c r="CN447" i="43"/>
  <c r="CK447" i="43"/>
  <c r="CH447" i="43"/>
  <c r="CE447" i="43"/>
  <c r="CB447" i="43"/>
  <c r="BY447" i="43"/>
  <c r="BV447" i="43"/>
  <c r="BS447" i="43"/>
  <c r="BP447" i="43"/>
  <c r="EG446" i="43"/>
  <c r="ED446" i="43"/>
  <c r="EA446" i="43"/>
  <c r="DX446" i="43"/>
  <c r="DU446" i="43"/>
  <c r="DR446" i="43"/>
  <c r="DO446" i="43"/>
  <c r="DL446" i="43"/>
  <c r="DI446" i="43"/>
  <c r="DF446" i="43"/>
  <c r="DC446" i="43"/>
  <c r="CZ446" i="43"/>
  <c r="CW446" i="43"/>
  <c r="CT446" i="43"/>
  <c r="CQ446" i="43"/>
  <c r="CN446" i="43"/>
  <c r="CK446" i="43"/>
  <c r="CH446" i="43"/>
  <c r="CE446" i="43"/>
  <c r="CB446" i="43"/>
  <c r="BY446" i="43"/>
  <c r="BV446" i="43"/>
  <c r="BS446" i="43"/>
  <c r="BP446" i="43"/>
  <c r="EG445" i="43"/>
  <c r="ED445" i="43"/>
  <c r="EA445" i="43"/>
  <c r="DX445" i="43"/>
  <c r="DU445" i="43"/>
  <c r="DR445" i="43"/>
  <c r="DO445" i="43"/>
  <c r="DL445" i="43"/>
  <c r="DI445" i="43"/>
  <c r="DF445" i="43"/>
  <c r="DC445" i="43"/>
  <c r="CZ445" i="43"/>
  <c r="CW445" i="43"/>
  <c r="CT445" i="43"/>
  <c r="CQ445" i="43"/>
  <c r="CN445" i="43"/>
  <c r="CK445" i="43"/>
  <c r="CH445" i="43"/>
  <c r="CE445" i="43"/>
  <c r="CB445" i="43"/>
  <c r="BY445" i="43"/>
  <c r="BV445" i="43"/>
  <c r="BS445" i="43"/>
  <c r="BP445" i="43"/>
  <c r="EG444" i="43"/>
  <c r="ED444" i="43"/>
  <c r="EA444" i="43"/>
  <c r="DX444" i="43"/>
  <c r="DU444" i="43"/>
  <c r="DR444" i="43"/>
  <c r="DO444" i="43"/>
  <c r="DL444" i="43"/>
  <c r="DI444" i="43"/>
  <c r="DF444" i="43"/>
  <c r="DC444" i="43"/>
  <c r="CZ444" i="43"/>
  <c r="CW444" i="43"/>
  <c r="CT444" i="43"/>
  <c r="CQ444" i="43"/>
  <c r="CN444" i="43"/>
  <c r="CK444" i="43"/>
  <c r="CH444" i="43"/>
  <c r="CE444" i="43"/>
  <c r="CB444" i="43"/>
  <c r="BY444" i="43"/>
  <c r="BV444" i="43"/>
  <c r="BS444" i="43"/>
  <c r="BP444" i="43"/>
  <c r="EG443" i="43"/>
  <c r="ED443" i="43"/>
  <c r="EA443" i="43"/>
  <c r="DX443" i="43"/>
  <c r="DU443" i="43"/>
  <c r="DR443" i="43"/>
  <c r="DO443" i="43"/>
  <c r="DL443" i="43"/>
  <c r="DI443" i="43"/>
  <c r="DF443" i="43"/>
  <c r="DC443" i="43"/>
  <c r="CZ443" i="43"/>
  <c r="CW443" i="43"/>
  <c r="CT443" i="43"/>
  <c r="CQ443" i="43"/>
  <c r="CN443" i="43"/>
  <c r="CK443" i="43"/>
  <c r="CH443" i="43"/>
  <c r="CE443" i="43"/>
  <c r="CB443" i="43"/>
  <c r="BY443" i="43"/>
  <c r="BV443" i="43"/>
  <c r="BS443" i="43"/>
  <c r="BP443" i="43"/>
  <c r="EG442" i="43"/>
  <c r="ED442" i="43"/>
  <c r="EA442" i="43"/>
  <c r="DX442" i="43"/>
  <c r="DU442" i="43"/>
  <c r="DR442" i="43"/>
  <c r="DO442" i="43"/>
  <c r="DL442" i="43"/>
  <c r="DI442" i="43"/>
  <c r="DF442" i="43"/>
  <c r="DC442" i="43"/>
  <c r="CZ442" i="43"/>
  <c r="CW442" i="43"/>
  <c r="CT442" i="43"/>
  <c r="CQ442" i="43"/>
  <c r="CN442" i="43"/>
  <c r="CK442" i="43"/>
  <c r="CH442" i="43"/>
  <c r="CE442" i="43"/>
  <c r="CB442" i="43"/>
  <c r="BY442" i="43"/>
  <c r="BV442" i="43"/>
  <c r="BS442" i="43"/>
  <c r="BP442" i="43"/>
  <c r="EG441" i="43"/>
  <c r="ED441" i="43"/>
  <c r="EA441" i="43"/>
  <c r="DX441" i="43"/>
  <c r="DU441" i="43"/>
  <c r="DR441" i="43"/>
  <c r="DO441" i="43"/>
  <c r="DL441" i="43"/>
  <c r="DI441" i="43"/>
  <c r="DF441" i="43"/>
  <c r="DC441" i="43"/>
  <c r="CZ441" i="43"/>
  <c r="CW441" i="43"/>
  <c r="CT441" i="43"/>
  <c r="CQ441" i="43"/>
  <c r="CN441" i="43"/>
  <c r="CK441" i="43"/>
  <c r="CH441" i="43"/>
  <c r="CE441" i="43"/>
  <c r="CB441" i="43"/>
  <c r="BY441" i="43"/>
  <c r="BV441" i="43"/>
  <c r="BS441" i="43"/>
  <c r="BP441" i="43"/>
  <c r="EG440" i="43"/>
  <c r="ED440" i="43"/>
  <c r="EA440" i="43"/>
  <c r="DX440" i="43"/>
  <c r="DU440" i="43"/>
  <c r="DR440" i="43"/>
  <c r="DO440" i="43"/>
  <c r="DL440" i="43"/>
  <c r="DI440" i="43"/>
  <c r="DF440" i="43"/>
  <c r="DC440" i="43"/>
  <c r="CZ440" i="43"/>
  <c r="CW440" i="43"/>
  <c r="CT440" i="43"/>
  <c r="CQ440" i="43"/>
  <c r="CN440" i="43"/>
  <c r="CK440" i="43"/>
  <c r="CH440" i="43"/>
  <c r="CE440" i="43"/>
  <c r="CB440" i="43"/>
  <c r="BY440" i="43"/>
  <c r="BV440" i="43"/>
  <c r="BS440" i="43"/>
  <c r="BP440" i="43"/>
  <c r="EG439" i="43"/>
  <c r="ED439" i="43"/>
  <c r="EA439" i="43"/>
  <c r="DX439" i="43"/>
  <c r="DU439" i="43"/>
  <c r="DR439" i="43"/>
  <c r="DO439" i="43"/>
  <c r="DL439" i="43"/>
  <c r="DI439" i="43"/>
  <c r="DF439" i="43"/>
  <c r="DC439" i="43"/>
  <c r="CZ439" i="43"/>
  <c r="CW439" i="43"/>
  <c r="CT439" i="43"/>
  <c r="CQ439" i="43"/>
  <c r="CN439" i="43"/>
  <c r="CK439" i="43"/>
  <c r="CH439" i="43"/>
  <c r="CE439" i="43"/>
  <c r="CB439" i="43"/>
  <c r="BY439" i="43"/>
  <c r="BV439" i="43"/>
  <c r="BS439" i="43"/>
  <c r="BP439" i="43"/>
  <c r="EG438" i="43"/>
  <c r="ED438" i="43"/>
  <c r="EA438" i="43"/>
  <c r="DX438" i="43"/>
  <c r="DU438" i="43"/>
  <c r="DR438" i="43"/>
  <c r="DO438" i="43"/>
  <c r="DL438" i="43"/>
  <c r="DI438" i="43"/>
  <c r="DF438" i="43"/>
  <c r="DC438" i="43"/>
  <c r="CZ438" i="43"/>
  <c r="CW438" i="43"/>
  <c r="CT438" i="43"/>
  <c r="CQ438" i="43"/>
  <c r="CN438" i="43"/>
  <c r="CK438" i="43"/>
  <c r="CH438" i="43"/>
  <c r="CE438" i="43"/>
  <c r="CB438" i="43"/>
  <c r="BY438" i="43"/>
  <c r="BV438" i="43"/>
  <c r="BS438" i="43"/>
  <c r="BP438" i="43"/>
  <c r="EG437" i="43"/>
  <c r="ED437" i="43"/>
  <c r="EA437" i="43"/>
  <c r="DX437" i="43"/>
  <c r="DU437" i="43"/>
  <c r="DR437" i="43"/>
  <c r="DO437" i="43"/>
  <c r="DL437" i="43"/>
  <c r="DI437" i="43"/>
  <c r="DF437" i="43"/>
  <c r="DC437" i="43"/>
  <c r="CZ437" i="43"/>
  <c r="CW437" i="43"/>
  <c r="CT437" i="43"/>
  <c r="CQ437" i="43"/>
  <c r="CN437" i="43"/>
  <c r="CK437" i="43"/>
  <c r="CH437" i="43"/>
  <c r="CE437" i="43"/>
  <c r="CB437" i="43"/>
  <c r="BY437" i="43"/>
  <c r="BV437" i="43"/>
  <c r="BS437" i="43"/>
  <c r="BP437" i="43"/>
  <c r="EG436" i="43"/>
  <c r="ED436" i="43"/>
  <c r="EA436" i="43"/>
  <c r="DX436" i="43"/>
  <c r="DU436" i="43"/>
  <c r="DR436" i="43"/>
  <c r="DO436" i="43"/>
  <c r="DL436" i="43"/>
  <c r="DI436" i="43"/>
  <c r="DF436" i="43"/>
  <c r="DC436" i="43"/>
  <c r="CZ436" i="43"/>
  <c r="CW436" i="43"/>
  <c r="CT436" i="43"/>
  <c r="CQ436" i="43"/>
  <c r="CN436" i="43"/>
  <c r="CK436" i="43"/>
  <c r="CH436" i="43"/>
  <c r="CE436" i="43"/>
  <c r="CB436" i="43"/>
  <c r="BY436" i="43"/>
  <c r="BV436" i="43"/>
  <c r="BS436" i="43"/>
  <c r="BP436" i="43"/>
  <c r="EG435" i="43"/>
  <c r="ED435" i="43"/>
  <c r="EA435" i="43"/>
  <c r="DX435" i="43"/>
  <c r="DU435" i="43"/>
  <c r="DR435" i="43"/>
  <c r="DO435" i="43"/>
  <c r="DL435" i="43"/>
  <c r="DI435" i="43"/>
  <c r="DF435" i="43"/>
  <c r="DC435" i="43"/>
  <c r="CZ435" i="43"/>
  <c r="CW435" i="43"/>
  <c r="CT435" i="43"/>
  <c r="CQ435" i="43"/>
  <c r="CN435" i="43"/>
  <c r="CK435" i="43"/>
  <c r="CH435" i="43"/>
  <c r="CE435" i="43"/>
  <c r="CB435" i="43"/>
  <c r="BY435" i="43"/>
  <c r="BV435" i="43"/>
  <c r="BS435" i="43"/>
  <c r="BP435" i="43"/>
  <c r="EG434" i="43"/>
  <c r="ED434" i="43"/>
  <c r="EA434" i="43"/>
  <c r="DX434" i="43"/>
  <c r="DU434" i="43"/>
  <c r="DR434" i="43"/>
  <c r="DO434" i="43"/>
  <c r="DL434" i="43"/>
  <c r="DI434" i="43"/>
  <c r="DF434" i="43"/>
  <c r="DC434" i="43"/>
  <c r="CZ434" i="43"/>
  <c r="CW434" i="43"/>
  <c r="CT434" i="43"/>
  <c r="CQ434" i="43"/>
  <c r="CN434" i="43"/>
  <c r="CK434" i="43"/>
  <c r="CH434" i="43"/>
  <c r="CE434" i="43"/>
  <c r="CB434" i="43"/>
  <c r="BY434" i="43"/>
  <c r="BV434" i="43"/>
  <c r="BS434" i="43"/>
  <c r="BP434" i="43"/>
  <c r="EG433" i="43"/>
  <c r="ED433" i="43"/>
  <c r="EA433" i="43"/>
  <c r="DX433" i="43"/>
  <c r="DU433" i="43"/>
  <c r="DR433" i="43"/>
  <c r="DO433" i="43"/>
  <c r="DL433" i="43"/>
  <c r="DI433" i="43"/>
  <c r="DF433" i="43"/>
  <c r="DC433" i="43"/>
  <c r="CZ433" i="43"/>
  <c r="CW433" i="43"/>
  <c r="CT433" i="43"/>
  <c r="CQ433" i="43"/>
  <c r="CN433" i="43"/>
  <c r="CK433" i="43"/>
  <c r="CH433" i="43"/>
  <c r="CE433" i="43"/>
  <c r="CB433" i="43"/>
  <c r="BY433" i="43"/>
  <c r="BV433" i="43"/>
  <c r="BS433" i="43"/>
  <c r="BP433" i="43"/>
  <c r="EG432" i="43"/>
  <c r="ED432" i="43"/>
  <c r="EA432" i="43"/>
  <c r="DX432" i="43"/>
  <c r="DU432" i="43"/>
  <c r="DR432" i="43"/>
  <c r="DO432" i="43"/>
  <c r="DL432" i="43"/>
  <c r="DI432" i="43"/>
  <c r="DF432" i="43"/>
  <c r="DC432" i="43"/>
  <c r="CZ432" i="43"/>
  <c r="CW432" i="43"/>
  <c r="CT432" i="43"/>
  <c r="CQ432" i="43"/>
  <c r="CN432" i="43"/>
  <c r="CK432" i="43"/>
  <c r="CH432" i="43"/>
  <c r="CE432" i="43"/>
  <c r="CB432" i="43"/>
  <c r="BY432" i="43"/>
  <c r="BV432" i="43"/>
  <c r="BS432" i="43"/>
  <c r="BP432" i="43"/>
  <c r="EG431" i="43"/>
  <c r="ED431" i="43"/>
  <c r="EA431" i="43"/>
  <c r="DX431" i="43"/>
  <c r="DU431" i="43"/>
  <c r="DR431" i="43"/>
  <c r="DO431" i="43"/>
  <c r="DL431" i="43"/>
  <c r="DI431" i="43"/>
  <c r="DF431" i="43"/>
  <c r="DC431" i="43"/>
  <c r="CZ431" i="43"/>
  <c r="CW431" i="43"/>
  <c r="CT431" i="43"/>
  <c r="CQ431" i="43"/>
  <c r="CN431" i="43"/>
  <c r="CK431" i="43"/>
  <c r="CH431" i="43"/>
  <c r="CE431" i="43"/>
  <c r="CB431" i="43"/>
  <c r="BY431" i="43"/>
  <c r="BV431" i="43"/>
  <c r="BS431" i="43"/>
  <c r="BP431" i="43"/>
  <c r="EG430" i="43"/>
  <c r="ED430" i="43"/>
  <c r="EA430" i="43"/>
  <c r="DX430" i="43"/>
  <c r="DU430" i="43"/>
  <c r="DR430" i="43"/>
  <c r="DO430" i="43"/>
  <c r="DL430" i="43"/>
  <c r="DI430" i="43"/>
  <c r="DF430" i="43"/>
  <c r="DC430" i="43"/>
  <c r="CZ430" i="43"/>
  <c r="CW430" i="43"/>
  <c r="CT430" i="43"/>
  <c r="CQ430" i="43"/>
  <c r="CN430" i="43"/>
  <c r="CK430" i="43"/>
  <c r="CH430" i="43"/>
  <c r="CE430" i="43"/>
  <c r="CB430" i="43"/>
  <c r="BY430" i="43"/>
  <c r="BV430" i="43"/>
  <c r="BS430" i="43"/>
  <c r="BP430" i="43"/>
  <c r="EG429" i="43"/>
  <c r="ED429" i="43"/>
  <c r="EA429" i="43"/>
  <c r="DX429" i="43"/>
  <c r="DU429" i="43"/>
  <c r="DR429" i="43"/>
  <c r="DO429" i="43"/>
  <c r="DL429" i="43"/>
  <c r="DI429" i="43"/>
  <c r="DF429" i="43"/>
  <c r="DC429" i="43"/>
  <c r="CZ429" i="43"/>
  <c r="CW429" i="43"/>
  <c r="CT429" i="43"/>
  <c r="CQ429" i="43"/>
  <c r="CN429" i="43"/>
  <c r="CK429" i="43"/>
  <c r="CH429" i="43"/>
  <c r="CE429" i="43"/>
  <c r="CB429" i="43"/>
  <c r="BY429" i="43"/>
  <c r="BV429" i="43"/>
  <c r="BS429" i="43"/>
  <c r="BP429" i="43"/>
  <c r="EG428" i="43"/>
  <c r="ED428" i="43"/>
  <c r="EA428" i="43"/>
  <c r="DX428" i="43"/>
  <c r="DU428" i="43"/>
  <c r="DR428" i="43"/>
  <c r="DO428" i="43"/>
  <c r="DL428" i="43"/>
  <c r="DI428" i="43"/>
  <c r="DF428" i="43"/>
  <c r="DC428" i="43"/>
  <c r="CZ428" i="43"/>
  <c r="CW428" i="43"/>
  <c r="CT428" i="43"/>
  <c r="CQ428" i="43"/>
  <c r="CN428" i="43"/>
  <c r="CK428" i="43"/>
  <c r="CH428" i="43"/>
  <c r="CE428" i="43"/>
  <c r="CB428" i="43"/>
  <c r="BY428" i="43"/>
  <c r="BV428" i="43"/>
  <c r="BS428" i="43"/>
  <c r="BP428" i="43"/>
  <c r="EG427" i="43"/>
  <c r="ED427" i="43"/>
  <c r="EA427" i="43"/>
  <c r="DX427" i="43"/>
  <c r="DU427" i="43"/>
  <c r="DR427" i="43"/>
  <c r="DO427" i="43"/>
  <c r="DL427" i="43"/>
  <c r="DI427" i="43"/>
  <c r="DF427" i="43"/>
  <c r="DC427" i="43"/>
  <c r="CZ427" i="43"/>
  <c r="CW427" i="43"/>
  <c r="CT427" i="43"/>
  <c r="CQ427" i="43"/>
  <c r="CN427" i="43"/>
  <c r="CK427" i="43"/>
  <c r="CH427" i="43"/>
  <c r="CE427" i="43"/>
  <c r="CB427" i="43"/>
  <c r="BY427" i="43"/>
  <c r="BV427" i="43"/>
  <c r="BS427" i="43"/>
  <c r="BP427" i="43"/>
  <c r="EG426" i="43"/>
  <c r="ED426" i="43"/>
  <c r="EA426" i="43"/>
  <c r="DX426" i="43"/>
  <c r="DU426" i="43"/>
  <c r="DR426" i="43"/>
  <c r="DO426" i="43"/>
  <c r="DL426" i="43"/>
  <c r="DI426" i="43"/>
  <c r="DF426" i="43"/>
  <c r="DC426" i="43"/>
  <c r="CZ426" i="43"/>
  <c r="CW426" i="43"/>
  <c r="CT426" i="43"/>
  <c r="CQ426" i="43"/>
  <c r="CN426" i="43"/>
  <c r="CK426" i="43"/>
  <c r="CH426" i="43"/>
  <c r="CE426" i="43"/>
  <c r="CB426" i="43"/>
  <c r="BY426" i="43"/>
  <c r="BV426" i="43"/>
  <c r="BS426" i="43"/>
  <c r="BP426" i="43"/>
  <c r="EG425" i="43"/>
  <c r="ED425" i="43"/>
  <c r="EA425" i="43"/>
  <c r="DX425" i="43"/>
  <c r="DU425" i="43"/>
  <c r="DR425" i="43"/>
  <c r="DO425" i="43"/>
  <c r="DL425" i="43"/>
  <c r="DI425" i="43"/>
  <c r="DF425" i="43"/>
  <c r="DC425" i="43"/>
  <c r="CZ425" i="43"/>
  <c r="CW425" i="43"/>
  <c r="CT425" i="43"/>
  <c r="CQ425" i="43"/>
  <c r="CN425" i="43"/>
  <c r="CK425" i="43"/>
  <c r="CH425" i="43"/>
  <c r="CE425" i="43"/>
  <c r="CB425" i="43"/>
  <c r="BY425" i="43"/>
  <c r="BV425" i="43"/>
  <c r="BS425" i="43"/>
  <c r="BP425" i="43"/>
  <c r="EG424" i="43"/>
  <c r="ED424" i="43"/>
  <c r="EA424" i="43"/>
  <c r="DX424" i="43"/>
  <c r="DU424" i="43"/>
  <c r="DR424" i="43"/>
  <c r="DO424" i="43"/>
  <c r="DL424" i="43"/>
  <c r="DI424" i="43"/>
  <c r="DF424" i="43"/>
  <c r="DC424" i="43"/>
  <c r="CZ424" i="43"/>
  <c r="CW424" i="43"/>
  <c r="CT424" i="43"/>
  <c r="CQ424" i="43"/>
  <c r="CN424" i="43"/>
  <c r="CK424" i="43"/>
  <c r="CH424" i="43"/>
  <c r="CE424" i="43"/>
  <c r="CB424" i="43"/>
  <c r="BY424" i="43"/>
  <c r="BV424" i="43"/>
  <c r="BS424" i="43"/>
  <c r="BP424" i="43"/>
  <c r="EG423" i="43"/>
  <c r="ED423" i="43"/>
  <c r="EA423" i="43"/>
  <c r="DX423" i="43"/>
  <c r="DU423" i="43"/>
  <c r="DR423" i="43"/>
  <c r="DO423" i="43"/>
  <c r="DL423" i="43"/>
  <c r="DI423" i="43"/>
  <c r="DF423" i="43"/>
  <c r="DC423" i="43"/>
  <c r="CZ423" i="43"/>
  <c r="CW423" i="43"/>
  <c r="CT423" i="43"/>
  <c r="CQ423" i="43"/>
  <c r="CN423" i="43"/>
  <c r="CK423" i="43"/>
  <c r="CH423" i="43"/>
  <c r="CE423" i="43"/>
  <c r="CB423" i="43"/>
  <c r="BY423" i="43"/>
  <c r="BV423" i="43"/>
  <c r="BS423" i="43"/>
  <c r="BP423" i="43"/>
  <c r="EG422" i="43"/>
  <c r="ED422" i="43"/>
  <c r="EA422" i="43"/>
  <c r="DX422" i="43"/>
  <c r="DU422" i="43"/>
  <c r="DR422" i="43"/>
  <c r="DO422" i="43"/>
  <c r="DL422" i="43"/>
  <c r="DI422" i="43"/>
  <c r="DF422" i="43"/>
  <c r="DC422" i="43"/>
  <c r="CZ422" i="43"/>
  <c r="CW422" i="43"/>
  <c r="CT422" i="43"/>
  <c r="CQ422" i="43"/>
  <c r="CN422" i="43"/>
  <c r="CK422" i="43"/>
  <c r="CH422" i="43"/>
  <c r="CE422" i="43"/>
  <c r="CB422" i="43"/>
  <c r="BY422" i="43"/>
  <c r="BV422" i="43"/>
  <c r="BS422" i="43"/>
  <c r="BP422" i="43"/>
  <c r="EG421" i="43"/>
  <c r="ED421" i="43"/>
  <c r="EA421" i="43"/>
  <c r="DX421" i="43"/>
  <c r="DU421" i="43"/>
  <c r="DR421" i="43"/>
  <c r="DO421" i="43"/>
  <c r="DL421" i="43"/>
  <c r="DI421" i="43"/>
  <c r="DF421" i="43"/>
  <c r="DC421" i="43"/>
  <c r="CZ421" i="43"/>
  <c r="CW421" i="43"/>
  <c r="CT421" i="43"/>
  <c r="CQ421" i="43"/>
  <c r="CN421" i="43"/>
  <c r="CK421" i="43"/>
  <c r="CH421" i="43"/>
  <c r="CE421" i="43"/>
  <c r="CB421" i="43"/>
  <c r="BY421" i="43"/>
  <c r="BV421" i="43"/>
  <c r="BS421" i="43"/>
  <c r="BP421" i="43"/>
  <c r="EG420" i="43"/>
  <c r="ED420" i="43"/>
  <c r="EA420" i="43"/>
  <c r="DX420" i="43"/>
  <c r="DU420" i="43"/>
  <c r="DR420" i="43"/>
  <c r="DO420" i="43"/>
  <c r="DL420" i="43"/>
  <c r="DI420" i="43"/>
  <c r="DF420" i="43"/>
  <c r="DC420" i="43"/>
  <c r="CZ420" i="43"/>
  <c r="CW420" i="43"/>
  <c r="CT420" i="43"/>
  <c r="CQ420" i="43"/>
  <c r="CN420" i="43"/>
  <c r="CK420" i="43"/>
  <c r="CH420" i="43"/>
  <c r="CE420" i="43"/>
  <c r="CB420" i="43"/>
  <c r="BY420" i="43"/>
  <c r="BV420" i="43"/>
  <c r="BS420" i="43"/>
  <c r="BP420" i="43"/>
  <c r="EG419" i="43"/>
  <c r="ED419" i="43"/>
  <c r="EA419" i="43"/>
  <c r="DX419" i="43"/>
  <c r="DU419" i="43"/>
  <c r="DR419" i="43"/>
  <c r="DO419" i="43"/>
  <c r="DL419" i="43"/>
  <c r="DI419" i="43"/>
  <c r="DF419" i="43"/>
  <c r="DC419" i="43"/>
  <c r="CZ419" i="43"/>
  <c r="CW419" i="43"/>
  <c r="CT419" i="43"/>
  <c r="CQ419" i="43"/>
  <c r="CN419" i="43"/>
  <c r="CK419" i="43"/>
  <c r="CH419" i="43"/>
  <c r="CE419" i="43"/>
  <c r="CB419" i="43"/>
  <c r="BY419" i="43"/>
  <c r="BV419" i="43"/>
  <c r="BS419" i="43"/>
  <c r="BP419" i="43"/>
  <c r="EG418" i="43"/>
  <c r="ED418" i="43"/>
  <c r="EA418" i="43"/>
  <c r="DX418" i="43"/>
  <c r="DU418" i="43"/>
  <c r="DR418" i="43"/>
  <c r="DO418" i="43"/>
  <c r="DL418" i="43"/>
  <c r="DI418" i="43"/>
  <c r="DF418" i="43"/>
  <c r="DC418" i="43"/>
  <c r="CZ418" i="43"/>
  <c r="CW418" i="43"/>
  <c r="CT418" i="43"/>
  <c r="CQ418" i="43"/>
  <c r="CN418" i="43"/>
  <c r="CK418" i="43"/>
  <c r="CH418" i="43"/>
  <c r="CE418" i="43"/>
  <c r="CB418" i="43"/>
  <c r="BY418" i="43"/>
  <c r="BV418" i="43"/>
  <c r="BS418" i="43"/>
  <c r="BP418" i="43"/>
  <c r="EG417" i="43"/>
  <c r="ED417" i="43"/>
  <c r="EA417" i="43"/>
  <c r="DX417" i="43"/>
  <c r="DU417" i="43"/>
  <c r="DR417" i="43"/>
  <c r="DO417" i="43"/>
  <c r="DL417" i="43"/>
  <c r="DI417" i="43"/>
  <c r="DF417" i="43"/>
  <c r="DC417" i="43"/>
  <c r="CZ417" i="43"/>
  <c r="CW417" i="43"/>
  <c r="CT417" i="43"/>
  <c r="CQ417" i="43"/>
  <c r="CN417" i="43"/>
  <c r="CK417" i="43"/>
  <c r="CH417" i="43"/>
  <c r="CE417" i="43"/>
  <c r="CB417" i="43"/>
  <c r="BY417" i="43"/>
  <c r="BV417" i="43"/>
  <c r="BS417" i="43"/>
  <c r="BP417" i="43"/>
  <c r="EG416" i="43"/>
  <c r="ED416" i="43"/>
  <c r="EA416" i="43"/>
  <c r="DX416" i="43"/>
  <c r="DU416" i="43"/>
  <c r="DR416" i="43"/>
  <c r="DO416" i="43"/>
  <c r="DL416" i="43"/>
  <c r="DI416" i="43"/>
  <c r="DF416" i="43"/>
  <c r="DC416" i="43"/>
  <c r="CZ416" i="43"/>
  <c r="CW416" i="43"/>
  <c r="CT416" i="43"/>
  <c r="CQ416" i="43"/>
  <c r="CN416" i="43"/>
  <c r="CK416" i="43"/>
  <c r="CH416" i="43"/>
  <c r="CE416" i="43"/>
  <c r="CB416" i="43"/>
  <c r="BY416" i="43"/>
  <c r="BV416" i="43"/>
  <c r="BS416" i="43"/>
  <c r="BP416" i="43"/>
  <c r="EG415" i="43"/>
  <c r="ED415" i="43"/>
  <c r="EA415" i="43"/>
  <c r="DX415" i="43"/>
  <c r="DU415" i="43"/>
  <c r="DR415" i="43"/>
  <c r="DO415" i="43"/>
  <c r="DL415" i="43"/>
  <c r="DI415" i="43"/>
  <c r="DF415" i="43"/>
  <c r="DC415" i="43"/>
  <c r="CZ415" i="43"/>
  <c r="CW415" i="43"/>
  <c r="CT415" i="43"/>
  <c r="CQ415" i="43"/>
  <c r="CN415" i="43"/>
  <c r="CK415" i="43"/>
  <c r="CH415" i="43"/>
  <c r="CE415" i="43"/>
  <c r="CB415" i="43"/>
  <c r="BY415" i="43"/>
  <c r="BV415" i="43"/>
  <c r="BS415" i="43"/>
  <c r="BP415" i="43"/>
  <c r="EG414" i="43"/>
  <c r="ED414" i="43"/>
  <c r="EA414" i="43"/>
  <c r="DX414" i="43"/>
  <c r="DU414" i="43"/>
  <c r="DR414" i="43"/>
  <c r="DO414" i="43"/>
  <c r="DL414" i="43"/>
  <c r="DI414" i="43"/>
  <c r="DF414" i="43"/>
  <c r="DC414" i="43"/>
  <c r="CZ414" i="43"/>
  <c r="CW414" i="43"/>
  <c r="CT414" i="43"/>
  <c r="CQ414" i="43"/>
  <c r="CN414" i="43"/>
  <c r="CK414" i="43"/>
  <c r="CH414" i="43"/>
  <c r="CE414" i="43"/>
  <c r="CB414" i="43"/>
  <c r="BY414" i="43"/>
  <c r="BV414" i="43"/>
  <c r="BS414" i="43"/>
  <c r="BP414" i="43"/>
  <c r="EG413" i="43"/>
  <c r="ED413" i="43"/>
  <c r="EA413" i="43"/>
  <c r="DX413" i="43"/>
  <c r="DU413" i="43"/>
  <c r="DR413" i="43"/>
  <c r="DO413" i="43"/>
  <c r="DL413" i="43"/>
  <c r="DI413" i="43"/>
  <c r="DF413" i="43"/>
  <c r="DC413" i="43"/>
  <c r="CZ413" i="43"/>
  <c r="CW413" i="43"/>
  <c r="CT413" i="43"/>
  <c r="CQ413" i="43"/>
  <c r="CN413" i="43"/>
  <c r="CK413" i="43"/>
  <c r="CH413" i="43"/>
  <c r="CE413" i="43"/>
  <c r="CB413" i="43"/>
  <c r="BY413" i="43"/>
  <c r="BV413" i="43"/>
  <c r="BS413" i="43"/>
  <c r="BP413" i="43"/>
  <c r="EG412" i="43"/>
  <c r="ED412" i="43"/>
  <c r="EA412" i="43"/>
  <c r="DX412" i="43"/>
  <c r="DU412" i="43"/>
  <c r="DR412" i="43"/>
  <c r="DO412" i="43"/>
  <c r="DL412" i="43"/>
  <c r="DI412" i="43"/>
  <c r="DF412" i="43"/>
  <c r="DC412" i="43"/>
  <c r="CZ412" i="43"/>
  <c r="CW412" i="43"/>
  <c r="CT412" i="43"/>
  <c r="CQ412" i="43"/>
  <c r="CN412" i="43"/>
  <c r="CK412" i="43"/>
  <c r="CH412" i="43"/>
  <c r="CE412" i="43"/>
  <c r="CB412" i="43"/>
  <c r="BY412" i="43"/>
  <c r="BV412" i="43"/>
  <c r="BS412" i="43"/>
  <c r="BP412" i="43"/>
  <c r="EG411" i="43"/>
  <c r="ED411" i="43"/>
  <c r="EA411" i="43"/>
  <c r="DX411" i="43"/>
  <c r="DU411" i="43"/>
  <c r="DR411" i="43"/>
  <c r="DO411" i="43"/>
  <c r="DL411" i="43"/>
  <c r="DI411" i="43"/>
  <c r="DF411" i="43"/>
  <c r="DC411" i="43"/>
  <c r="CZ411" i="43"/>
  <c r="CW411" i="43"/>
  <c r="CT411" i="43"/>
  <c r="CQ411" i="43"/>
  <c r="CN411" i="43"/>
  <c r="CK411" i="43"/>
  <c r="CH411" i="43"/>
  <c r="CE411" i="43"/>
  <c r="CB411" i="43"/>
  <c r="BY411" i="43"/>
  <c r="BV411" i="43"/>
  <c r="BS411" i="43"/>
  <c r="BP411" i="43"/>
  <c r="EG410" i="43"/>
  <c r="ED410" i="43"/>
  <c r="EA410" i="43"/>
  <c r="DX410" i="43"/>
  <c r="DU410" i="43"/>
  <c r="DR410" i="43"/>
  <c r="DO410" i="43"/>
  <c r="DL410" i="43"/>
  <c r="DI410" i="43"/>
  <c r="DF410" i="43"/>
  <c r="DC410" i="43"/>
  <c r="CZ410" i="43"/>
  <c r="CW410" i="43"/>
  <c r="CT410" i="43"/>
  <c r="CQ410" i="43"/>
  <c r="CN410" i="43"/>
  <c r="CK410" i="43"/>
  <c r="CH410" i="43"/>
  <c r="CE410" i="43"/>
  <c r="CB410" i="43"/>
  <c r="BY410" i="43"/>
  <c r="BV410" i="43"/>
  <c r="BS410" i="43"/>
  <c r="BP410" i="43"/>
  <c r="EG409" i="43"/>
  <c r="ED409" i="43"/>
  <c r="EA409" i="43"/>
  <c r="DX409" i="43"/>
  <c r="DU409" i="43"/>
  <c r="DR409" i="43"/>
  <c r="DO409" i="43"/>
  <c r="DL409" i="43"/>
  <c r="DI409" i="43"/>
  <c r="DF409" i="43"/>
  <c r="DC409" i="43"/>
  <c r="CZ409" i="43"/>
  <c r="CW409" i="43"/>
  <c r="CT409" i="43"/>
  <c r="CQ409" i="43"/>
  <c r="CN409" i="43"/>
  <c r="CK409" i="43"/>
  <c r="CH409" i="43"/>
  <c r="CE409" i="43"/>
  <c r="CB409" i="43"/>
  <c r="BY409" i="43"/>
  <c r="BV409" i="43"/>
  <c r="BS409" i="43"/>
  <c r="BP409" i="43"/>
  <c r="EG408" i="43"/>
  <c r="ED408" i="43"/>
  <c r="EA408" i="43"/>
  <c r="DX408" i="43"/>
  <c r="DU408" i="43"/>
  <c r="DR408" i="43"/>
  <c r="DO408" i="43"/>
  <c r="DL408" i="43"/>
  <c r="DI408" i="43"/>
  <c r="DF408" i="43"/>
  <c r="DC408" i="43"/>
  <c r="CZ408" i="43"/>
  <c r="CW408" i="43"/>
  <c r="CT408" i="43"/>
  <c r="CQ408" i="43"/>
  <c r="CN408" i="43"/>
  <c r="CK408" i="43"/>
  <c r="CH408" i="43"/>
  <c r="CE408" i="43"/>
  <c r="CB408" i="43"/>
  <c r="BY408" i="43"/>
  <c r="BV408" i="43"/>
  <c r="BS408" i="43"/>
  <c r="BP408" i="43"/>
  <c r="EG407" i="43"/>
  <c r="ED407" i="43"/>
  <c r="EA407" i="43"/>
  <c r="DX407" i="43"/>
  <c r="DU407" i="43"/>
  <c r="DR407" i="43"/>
  <c r="DO407" i="43"/>
  <c r="DL407" i="43"/>
  <c r="DI407" i="43"/>
  <c r="DF407" i="43"/>
  <c r="DC407" i="43"/>
  <c r="CZ407" i="43"/>
  <c r="CW407" i="43"/>
  <c r="CT407" i="43"/>
  <c r="CQ407" i="43"/>
  <c r="CN407" i="43"/>
  <c r="CK407" i="43"/>
  <c r="CH407" i="43"/>
  <c r="CE407" i="43"/>
  <c r="CB407" i="43"/>
  <c r="BY407" i="43"/>
  <c r="BV407" i="43"/>
  <c r="BS407" i="43"/>
  <c r="BP407" i="43"/>
  <c r="EG406" i="43"/>
  <c r="ED406" i="43"/>
  <c r="EA406" i="43"/>
  <c r="DX406" i="43"/>
  <c r="DU406" i="43"/>
  <c r="DR406" i="43"/>
  <c r="DO406" i="43"/>
  <c r="DL406" i="43"/>
  <c r="DI406" i="43"/>
  <c r="DF406" i="43"/>
  <c r="DC406" i="43"/>
  <c r="CZ406" i="43"/>
  <c r="CW406" i="43"/>
  <c r="CT406" i="43"/>
  <c r="CQ406" i="43"/>
  <c r="CN406" i="43"/>
  <c r="CK406" i="43"/>
  <c r="CH406" i="43"/>
  <c r="CE406" i="43"/>
  <c r="CB406" i="43"/>
  <c r="BY406" i="43"/>
  <c r="BV406" i="43"/>
  <c r="BS406" i="43"/>
  <c r="BP406" i="43"/>
  <c r="EG405" i="43"/>
  <c r="ED405" i="43"/>
  <c r="EA405" i="43"/>
  <c r="DX405" i="43"/>
  <c r="DU405" i="43"/>
  <c r="DR405" i="43"/>
  <c r="DO405" i="43"/>
  <c r="DL405" i="43"/>
  <c r="DI405" i="43"/>
  <c r="DF405" i="43"/>
  <c r="DC405" i="43"/>
  <c r="CZ405" i="43"/>
  <c r="CW405" i="43"/>
  <c r="CT405" i="43"/>
  <c r="CQ405" i="43"/>
  <c r="CN405" i="43"/>
  <c r="CK405" i="43"/>
  <c r="CH405" i="43"/>
  <c r="CE405" i="43"/>
  <c r="CB405" i="43"/>
  <c r="BY405" i="43"/>
  <c r="BV405" i="43"/>
  <c r="BS405" i="43"/>
  <c r="BP405" i="43"/>
  <c r="EG404" i="43"/>
  <c r="ED404" i="43"/>
  <c r="EA404" i="43"/>
  <c r="DX404" i="43"/>
  <c r="DU404" i="43"/>
  <c r="DR404" i="43"/>
  <c r="DO404" i="43"/>
  <c r="DL404" i="43"/>
  <c r="DI404" i="43"/>
  <c r="DF404" i="43"/>
  <c r="DC404" i="43"/>
  <c r="CZ404" i="43"/>
  <c r="CW404" i="43"/>
  <c r="CT404" i="43"/>
  <c r="CQ404" i="43"/>
  <c r="CN404" i="43"/>
  <c r="CK404" i="43"/>
  <c r="CH404" i="43"/>
  <c r="CE404" i="43"/>
  <c r="CB404" i="43"/>
  <c r="BY404" i="43"/>
  <c r="BV404" i="43"/>
  <c r="BS404" i="43"/>
  <c r="BP404" i="43"/>
  <c r="EG403" i="43"/>
  <c r="ED403" i="43"/>
  <c r="EA403" i="43"/>
  <c r="DX403" i="43"/>
  <c r="DU403" i="43"/>
  <c r="DR403" i="43"/>
  <c r="DO403" i="43"/>
  <c r="DL403" i="43"/>
  <c r="DI403" i="43"/>
  <c r="DF403" i="43"/>
  <c r="DC403" i="43"/>
  <c r="CZ403" i="43"/>
  <c r="CW403" i="43"/>
  <c r="CT403" i="43"/>
  <c r="CQ403" i="43"/>
  <c r="CN403" i="43"/>
  <c r="CK403" i="43"/>
  <c r="CH403" i="43"/>
  <c r="CE403" i="43"/>
  <c r="CB403" i="43"/>
  <c r="BY403" i="43"/>
  <c r="BV403" i="43"/>
  <c r="BS403" i="43"/>
  <c r="BP403" i="43"/>
  <c r="EG402" i="43"/>
  <c r="ED402" i="43"/>
  <c r="EA402" i="43"/>
  <c r="DX402" i="43"/>
  <c r="DU402" i="43"/>
  <c r="DR402" i="43"/>
  <c r="DO402" i="43"/>
  <c r="DL402" i="43"/>
  <c r="DI402" i="43"/>
  <c r="DF402" i="43"/>
  <c r="DC402" i="43"/>
  <c r="CZ402" i="43"/>
  <c r="CW402" i="43"/>
  <c r="CT402" i="43"/>
  <c r="CQ402" i="43"/>
  <c r="CN402" i="43"/>
  <c r="CK402" i="43"/>
  <c r="CH402" i="43"/>
  <c r="CE402" i="43"/>
  <c r="CB402" i="43"/>
  <c r="BY402" i="43"/>
  <c r="BV402" i="43"/>
  <c r="BS402" i="43"/>
  <c r="BP402" i="43"/>
  <c r="EG401" i="43"/>
  <c r="ED401" i="43"/>
  <c r="EA401" i="43"/>
  <c r="DX401" i="43"/>
  <c r="DU401" i="43"/>
  <c r="DR401" i="43"/>
  <c r="DO401" i="43"/>
  <c r="DL401" i="43"/>
  <c r="DI401" i="43"/>
  <c r="DF401" i="43"/>
  <c r="DC401" i="43"/>
  <c r="CZ401" i="43"/>
  <c r="CW401" i="43"/>
  <c r="CT401" i="43"/>
  <c r="CQ401" i="43"/>
  <c r="CN401" i="43"/>
  <c r="CK401" i="43"/>
  <c r="CH401" i="43"/>
  <c r="CE401" i="43"/>
  <c r="CB401" i="43"/>
  <c r="BY401" i="43"/>
  <c r="BV401" i="43"/>
  <c r="BS401" i="43"/>
  <c r="BP401" i="43"/>
  <c r="EG400" i="43"/>
  <c r="ED400" i="43"/>
  <c r="EA400" i="43"/>
  <c r="DX400" i="43"/>
  <c r="DU400" i="43"/>
  <c r="DR400" i="43"/>
  <c r="DO400" i="43"/>
  <c r="DL400" i="43"/>
  <c r="DI400" i="43"/>
  <c r="DF400" i="43"/>
  <c r="DC400" i="43"/>
  <c r="CZ400" i="43"/>
  <c r="CW400" i="43"/>
  <c r="CT400" i="43"/>
  <c r="CQ400" i="43"/>
  <c r="CN400" i="43"/>
  <c r="CK400" i="43"/>
  <c r="CH400" i="43"/>
  <c r="CE400" i="43"/>
  <c r="CB400" i="43"/>
  <c r="BY400" i="43"/>
  <c r="BV400" i="43"/>
  <c r="BS400" i="43"/>
  <c r="BP400" i="43"/>
  <c r="EG399" i="43"/>
  <c r="ED399" i="43"/>
  <c r="EA399" i="43"/>
  <c r="DX399" i="43"/>
  <c r="DU399" i="43"/>
  <c r="DR399" i="43"/>
  <c r="DO399" i="43"/>
  <c r="DL399" i="43"/>
  <c r="DI399" i="43"/>
  <c r="DF399" i="43"/>
  <c r="DC399" i="43"/>
  <c r="CZ399" i="43"/>
  <c r="CW399" i="43"/>
  <c r="CT399" i="43"/>
  <c r="CQ399" i="43"/>
  <c r="CN399" i="43"/>
  <c r="CK399" i="43"/>
  <c r="CH399" i="43"/>
  <c r="CE399" i="43"/>
  <c r="CB399" i="43"/>
  <c r="BY399" i="43"/>
  <c r="BV399" i="43"/>
  <c r="BS399" i="43"/>
  <c r="BP399" i="43"/>
  <c r="EG398" i="43"/>
  <c r="ED398" i="43"/>
  <c r="EA398" i="43"/>
  <c r="DX398" i="43"/>
  <c r="DU398" i="43"/>
  <c r="DR398" i="43"/>
  <c r="DO398" i="43"/>
  <c r="DL398" i="43"/>
  <c r="DI398" i="43"/>
  <c r="DF398" i="43"/>
  <c r="DC398" i="43"/>
  <c r="CZ398" i="43"/>
  <c r="CW398" i="43"/>
  <c r="CT398" i="43"/>
  <c r="CQ398" i="43"/>
  <c r="CN398" i="43"/>
  <c r="CK398" i="43"/>
  <c r="CH398" i="43"/>
  <c r="CE398" i="43"/>
  <c r="CB398" i="43"/>
  <c r="BY398" i="43"/>
  <c r="BV398" i="43"/>
  <c r="BS398" i="43"/>
  <c r="BP398" i="43"/>
  <c r="EG397" i="43"/>
  <c r="ED397" i="43"/>
  <c r="EA397" i="43"/>
  <c r="DX397" i="43"/>
  <c r="DU397" i="43"/>
  <c r="DR397" i="43"/>
  <c r="DO397" i="43"/>
  <c r="DL397" i="43"/>
  <c r="DI397" i="43"/>
  <c r="DF397" i="43"/>
  <c r="DC397" i="43"/>
  <c r="CZ397" i="43"/>
  <c r="CW397" i="43"/>
  <c r="CT397" i="43"/>
  <c r="CQ397" i="43"/>
  <c r="CN397" i="43"/>
  <c r="CK397" i="43"/>
  <c r="CH397" i="43"/>
  <c r="CE397" i="43"/>
  <c r="CB397" i="43"/>
  <c r="BY397" i="43"/>
  <c r="BV397" i="43"/>
  <c r="BS397" i="43"/>
  <c r="BP397" i="43"/>
  <c r="EG396" i="43"/>
  <c r="ED396" i="43"/>
  <c r="EA396" i="43"/>
  <c r="DX396" i="43"/>
  <c r="DU396" i="43"/>
  <c r="DR396" i="43"/>
  <c r="DO396" i="43"/>
  <c r="DL396" i="43"/>
  <c r="DI396" i="43"/>
  <c r="DF396" i="43"/>
  <c r="DC396" i="43"/>
  <c r="CZ396" i="43"/>
  <c r="CW396" i="43"/>
  <c r="CT396" i="43"/>
  <c r="CQ396" i="43"/>
  <c r="CN396" i="43"/>
  <c r="CK396" i="43"/>
  <c r="CH396" i="43"/>
  <c r="CE396" i="43"/>
  <c r="CB396" i="43"/>
  <c r="BY396" i="43"/>
  <c r="BV396" i="43"/>
  <c r="BS396" i="43"/>
  <c r="BP396" i="43"/>
  <c r="EG395" i="43"/>
  <c r="ED395" i="43"/>
  <c r="EA395" i="43"/>
  <c r="DX395" i="43"/>
  <c r="DU395" i="43"/>
  <c r="DR395" i="43"/>
  <c r="DO395" i="43"/>
  <c r="DL395" i="43"/>
  <c r="DI395" i="43"/>
  <c r="DF395" i="43"/>
  <c r="DC395" i="43"/>
  <c r="CZ395" i="43"/>
  <c r="CW395" i="43"/>
  <c r="CT395" i="43"/>
  <c r="CQ395" i="43"/>
  <c r="CN395" i="43"/>
  <c r="CK395" i="43"/>
  <c r="CH395" i="43"/>
  <c r="CE395" i="43"/>
  <c r="CB395" i="43"/>
  <c r="BY395" i="43"/>
  <c r="BV395" i="43"/>
  <c r="BS395" i="43"/>
  <c r="BP395" i="43"/>
  <c r="EG394" i="43"/>
  <c r="ED394" i="43"/>
  <c r="EA394" i="43"/>
  <c r="DX394" i="43"/>
  <c r="DU394" i="43"/>
  <c r="DR394" i="43"/>
  <c r="DO394" i="43"/>
  <c r="DL394" i="43"/>
  <c r="DI394" i="43"/>
  <c r="DF394" i="43"/>
  <c r="DC394" i="43"/>
  <c r="CZ394" i="43"/>
  <c r="CW394" i="43"/>
  <c r="CT394" i="43"/>
  <c r="CQ394" i="43"/>
  <c r="CN394" i="43"/>
  <c r="CK394" i="43"/>
  <c r="CH394" i="43"/>
  <c r="CE394" i="43"/>
  <c r="CB394" i="43"/>
  <c r="BY394" i="43"/>
  <c r="BV394" i="43"/>
  <c r="BS394" i="43"/>
  <c r="BP394" i="43"/>
  <c r="EG393" i="43"/>
  <c r="ED393" i="43"/>
  <c r="EA393" i="43"/>
  <c r="DX393" i="43"/>
  <c r="DU393" i="43"/>
  <c r="DR393" i="43"/>
  <c r="DO393" i="43"/>
  <c r="DL393" i="43"/>
  <c r="DI393" i="43"/>
  <c r="DF393" i="43"/>
  <c r="DC393" i="43"/>
  <c r="CZ393" i="43"/>
  <c r="CW393" i="43"/>
  <c r="CT393" i="43"/>
  <c r="CQ393" i="43"/>
  <c r="CN393" i="43"/>
  <c r="CK393" i="43"/>
  <c r="CH393" i="43"/>
  <c r="CE393" i="43"/>
  <c r="CB393" i="43"/>
  <c r="BY393" i="43"/>
  <c r="BV393" i="43"/>
  <c r="BS393" i="43"/>
  <c r="BP393" i="43"/>
  <c r="EG392" i="43"/>
  <c r="ED392" i="43"/>
  <c r="EA392" i="43"/>
  <c r="DX392" i="43"/>
  <c r="DU392" i="43"/>
  <c r="DR392" i="43"/>
  <c r="DO392" i="43"/>
  <c r="DL392" i="43"/>
  <c r="DI392" i="43"/>
  <c r="DF392" i="43"/>
  <c r="DC392" i="43"/>
  <c r="CZ392" i="43"/>
  <c r="CW392" i="43"/>
  <c r="CT392" i="43"/>
  <c r="CQ392" i="43"/>
  <c r="CN392" i="43"/>
  <c r="CK392" i="43"/>
  <c r="CH392" i="43"/>
  <c r="CE392" i="43"/>
  <c r="CB392" i="43"/>
  <c r="BY392" i="43"/>
  <c r="BV392" i="43"/>
  <c r="BS392" i="43"/>
  <c r="BP392" i="43"/>
  <c r="EG391" i="43"/>
  <c r="ED391" i="43"/>
  <c r="EA391" i="43"/>
  <c r="DX391" i="43"/>
  <c r="DU391" i="43"/>
  <c r="DR391" i="43"/>
  <c r="DO391" i="43"/>
  <c r="DL391" i="43"/>
  <c r="DI391" i="43"/>
  <c r="DF391" i="43"/>
  <c r="DC391" i="43"/>
  <c r="CZ391" i="43"/>
  <c r="CW391" i="43"/>
  <c r="CT391" i="43"/>
  <c r="CQ391" i="43"/>
  <c r="CN391" i="43"/>
  <c r="CK391" i="43"/>
  <c r="CH391" i="43"/>
  <c r="CE391" i="43"/>
  <c r="CB391" i="43"/>
  <c r="BY391" i="43"/>
  <c r="BV391" i="43"/>
  <c r="BS391" i="43"/>
  <c r="BP391" i="43"/>
  <c r="EG390" i="43"/>
  <c r="ED390" i="43"/>
  <c r="EA390" i="43"/>
  <c r="DX390" i="43"/>
  <c r="DU390" i="43"/>
  <c r="DR390" i="43"/>
  <c r="DO390" i="43"/>
  <c r="DL390" i="43"/>
  <c r="DI390" i="43"/>
  <c r="DF390" i="43"/>
  <c r="DC390" i="43"/>
  <c r="CZ390" i="43"/>
  <c r="CW390" i="43"/>
  <c r="CT390" i="43"/>
  <c r="CQ390" i="43"/>
  <c r="CN390" i="43"/>
  <c r="CK390" i="43"/>
  <c r="CH390" i="43"/>
  <c r="CE390" i="43"/>
  <c r="CB390" i="43"/>
  <c r="BY390" i="43"/>
  <c r="BV390" i="43"/>
  <c r="BS390" i="43"/>
  <c r="BP390" i="43"/>
  <c r="EG389" i="43"/>
  <c r="ED389" i="43"/>
  <c r="EA389" i="43"/>
  <c r="DX389" i="43"/>
  <c r="DU389" i="43"/>
  <c r="DR389" i="43"/>
  <c r="DO389" i="43"/>
  <c r="DL389" i="43"/>
  <c r="DI389" i="43"/>
  <c r="DF389" i="43"/>
  <c r="DC389" i="43"/>
  <c r="CZ389" i="43"/>
  <c r="CW389" i="43"/>
  <c r="CT389" i="43"/>
  <c r="CQ389" i="43"/>
  <c r="CN389" i="43"/>
  <c r="CK389" i="43"/>
  <c r="CH389" i="43"/>
  <c r="CE389" i="43"/>
  <c r="CB389" i="43"/>
  <c r="BY389" i="43"/>
  <c r="BV389" i="43"/>
  <c r="BS389" i="43"/>
  <c r="BP389" i="43"/>
  <c r="EG388" i="43"/>
  <c r="ED388" i="43"/>
  <c r="EA388" i="43"/>
  <c r="DX388" i="43"/>
  <c r="DU388" i="43"/>
  <c r="DR388" i="43"/>
  <c r="DO388" i="43"/>
  <c r="DL388" i="43"/>
  <c r="DI388" i="43"/>
  <c r="DF388" i="43"/>
  <c r="DC388" i="43"/>
  <c r="CZ388" i="43"/>
  <c r="CW388" i="43"/>
  <c r="CT388" i="43"/>
  <c r="CQ388" i="43"/>
  <c r="CN388" i="43"/>
  <c r="CK388" i="43"/>
  <c r="CH388" i="43"/>
  <c r="CE388" i="43"/>
  <c r="CB388" i="43"/>
  <c r="BY388" i="43"/>
  <c r="BV388" i="43"/>
  <c r="BS388" i="43"/>
  <c r="BP388" i="43"/>
  <c r="EG387" i="43"/>
  <c r="ED387" i="43"/>
  <c r="EA387" i="43"/>
  <c r="DX387" i="43"/>
  <c r="DU387" i="43"/>
  <c r="DR387" i="43"/>
  <c r="DO387" i="43"/>
  <c r="DL387" i="43"/>
  <c r="DI387" i="43"/>
  <c r="DF387" i="43"/>
  <c r="DC387" i="43"/>
  <c r="CZ387" i="43"/>
  <c r="CW387" i="43"/>
  <c r="CT387" i="43"/>
  <c r="CQ387" i="43"/>
  <c r="CN387" i="43"/>
  <c r="CK387" i="43"/>
  <c r="CH387" i="43"/>
  <c r="CE387" i="43"/>
  <c r="CB387" i="43"/>
  <c r="BY387" i="43"/>
  <c r="BV387" i="43"/>
  <c r="BS387" i="43"/>
  <c r="BP387" i="43"/>
  <c r="EG386" i="43"/>
  <c r="ED386" i="43"/>
  <c r="EA386" i="43"/>
  <c r="DX386" i="43"/>
  <c r="DU386" i="43"/>
  <c r="DR386" i="43"/>
  <c r="DO386" i="43"/>
  <c r="DL386" i="43"/>
  <c r="DI386" i="43"/>
  <c r="DF386" i="43"/>
  <c r="DC386" i="43"/>
  <c r="CZ386" i="43"/>
  <c r="CW386" i="43"/>
  <c r="CT386" i="43"/>
  <c r="CQ386" i="43"/>
  <c r="CN386" i="43"/>
  <c r="CK386" i="43"/>
  <c r="CH386" i="43"/>
  <c r="CE386" i="43"/>
  <c r="CB386" i="43"/>
  <c r="BY386" i="43"/>
  <c r="BV386" i="43"/>
  <c r="BS386" i="43"/>
  <c r="BP386" i="43"/>
  <c r="EG385" i="43"/>
  <c r="ED385" i="43"/>
  <c r="EA385" i="43"/>
  <c r="DX385" i="43"/>
  <c r="DU385" i="43"/>
  <c r="DR385" i="43"/>
  <c r="DO385" i="43"/>
  <c r="DL385" i="43"/>
  <c r="DI385" i="43"/>
  <c r="DF385" i="43"/>
  <c r="DC385" i="43"/>
  <c r="CZ385" i="43"/>
  <c r="CW385" i="43"/>
  <c r="CT385" i="43"/>
  <c r="CQ385" i="43"/>
  <c r="CN385" i="43"/>
  <c r="CK385" i="43"/>
  <c r="CH385" i="43"/>
  <c r="CE385" i="43"/>
  <c r="CB385" i="43"/>
  <c r="BY385" i="43"/>
  <c r="BV385" i="43"/>
  <c r="BS385" i="43"/>
  <c r="BP385" i="43"/>
  <c r="EG384" i="43"/>
  <c r="ED384" i="43"/>
  <c r="EA384" i="43"/>
  <c r="DX384" i="43"/>
  <c r="DU384" i="43"/>
  <c r="DR384" i="43"/>
  <c r="DO384" i="43"/>
  <c r="DL384" i="43"/>
  <c r="DI384" i="43"/>
  <c r="DF384" i="43"/>
  <c r="DC384" i="43"/>
  <c r="CZ384" i="43"/>
  <c r="CW384" i="43"/>
  <c r="CT384" i="43"/>
  <c r="CQ384" i="43"/>
  <c r="CN384" i="43"/>
  <c r="CK384" i="43"/>
  <c r="CH384" i="43"/>
  <c r="CE384" i="43"/>
  <c r="CB384" i="43"/>
  <c r="BY384" i="43"/>
  <c r="BV384" i="43"/>
  <c r="BS384" i="43"/>
  <c r="BP384" i="43"/>
  <c r="EG383" i="43"/>
  <c r="ED383" i="43"/>
  <c r="EA383" i="43"/>
  <c r="DX383" i="43"/>
  <c r="DU383" i="43"/>
  <c r="DR383" i="43"/>
  <c r="DO383" i="43"/>
  <c r="DL383" i="43"/>
  <c r="DI383" i="43"/>
  <c r="DF383" i="43"/>
  <c r="DC383" i="43"/>
  <c r="CZ383" i="43"/>
  <c r="CW383" i="43"/>
  <c r="CT383" i="43"/>
  <c r="CQ383" i="43"/>
  <c r="CN383" i="43"/>
  <c r="CK383" i="43"/>
  <c r="CH383" i="43"/>
  <c r="CE383" i="43"/>
  <c r="CB383" i="43"/>
  <c r="BY383" i="43"/>
  <c r="BV383" i="43"/>
  <c r="BS383" i="43"/>
  <c r="BP383" i="43"/>
  <c r="EG382" i="43"/>
  <c r="ED382" i="43"/>
  <c r="EA382" i="43"/>
  <c r="DX382" i="43"/>
  <c r="DU382" i="43"/>
  <c r="DR382" i="43"/>
  <c r="DO382" i="43"/>
  <c r="DL382" i="43"/>
  <c r="DI382" i="43"/>
  <c r="DF382" i="43"/>
  <c r="DC382" i="43"/>
  <c r="CZ382" i="43"/>
  <c r="CW382" i="43"/>
  <c r="CT382" i="43"/>
  <c r="CQ382" i="43"/>
  <c r="CN382" i="43"/>
  <c r="CK382" i="43"/>
  <c r="CH382" i="43"/>
  <c r="CE382" i="43"/>
  <c r="CB382" i="43"/>
  <c r="BY382" i="43"/>
  <c r="BV382" i="43"/>
  <c r="BS382" i="43"/>
  <c r="BP382" i="43"/>
  <c r="EG381" i="43"/>
  <c r="ED381" i="43"/>
  <c r="EA381" i="43"/>
  <c r="DX381" i="43"/>
  <c r="DU381" i="43"/>
  <c r="DR381" i="43"/>
  <c r="DO381" i="43"/>
  <c r="DL381" i="43"/>
  <c r="DI381" i="43"/>
  <c r="DF381" i="43"/>
  <c r="DC381" i="43"/>
  <c r="CZ381" i="43"/>
  <c r="CW381" i="43"/>
  <c r="CT381" i="43"/>
  <c r="CQ381" i="43"/>
  <c r="CN381" i="43"/>
  <c r="CK381" i="43"/>
  <c r="CH381" i="43"/>
  <c r="CE381" i="43"/>
  <c r="CB381" i="43"/>
  <c r="BY381" i="43"/>
  <c r="BV381" i="43"/>
  <c r="BS381" i="43"/>
  <c r="BP381" i="43"/>
  <c r="EG380" i="43"/>
  <c r="ED380" i="43"/>
  <c r="EA380" i="43"/>
  <c r="DX380" i="43"/>
  <c r="DU380" i="43"/>
  <c r="DR380" i="43"/>
  <c r="DO380" i="43"/>
  <c r="DL380" i="43"/>
  <c r="DI380" i="43"/>
  <c r="DF380" i="43"/>
  <c r="DC380" i="43"/>
  <c r="CZ380" i="43"/>
  <c r="CW380" i="43"/>
  <c r="CT380" i="43"/>
  <c r="CQ380" i="43"/>
  <c r="CN380" i="43"/>
  <c r="CK380" i="43"/>
  <c r="CH380" i="43"/>
  <c r="CE380" i="43"/>
  <c r="CB380" i="43"/>
  <c r="BY380" i="43"/>
  <c r="BV380" i="43"/>
  <c r="BS380" i="43"/>
  <c r="BP380" i="43"/>
  <c r="EG379" i="43"/>
  <c r="ED379" i="43"/>
  <c r="EA379" i="43"/>
  <c r="DX379" i="43"/>
  <c r="DU379" i="43"/>
  <c r="DR379" i="43"/>
  <c r="DO379" i="43"/>
  <c r="DL379" i="43"/>
  <c r="DI379" i="43"/>
  <c r="DF379" i="43"/>
  <c r="DC379" i="43"/>
  <c r="CZ379" i="43"/>
  <c r="CW379" i="43"/>
  <c r="CT379" i="43"/>
  <c r="CQ379" i="43"/>
  <c r="CN379" i="43"/>
  <c r="CK379" i="43"/>
  <c r="CH379" i="43"/>
  <c r="CE379" i="43"/>
  <c r="CB379" i="43"/>
  <c r="BY379" i="43"/>
  <c r="BV379" i="43"/>
  <c r="BS379" i="43"/>
  <c r="BP379" i="43"/>
  <c r="EG378" i="43"/>
  <c r="ED378" i="43"/>
  <c r="EA378" i="43"/>
  <c r="DX378" i="43"/>
  <c r="DU378" i="43"/>
  <c r="DR378" i="43"/>
  <c r="DO378" i="43"/>
  <c r="DL378" i="43"/>
  <c r="DI378" i="43"/>
  <c r="DF378" i="43"/>
  <c r="DC378" i="43"/>
  <c r="CZ378" i="43"/>
  <c r="CW378" i="43"/>
  <c r="CT378" i="43"/>
  <c r="CQ378" i="43"/>
  <c r="CN378" i="43"/>
  <c r="CK378" i="43"/>
  <c r="CH378" i="43"/>
  <c r="CE378" i="43"/>
  <c r="CB378" i="43"/>
  <c r="BY378" i="43"/>
  <c r="BV378" i="43"/>
  <c r="BS378" i="43"/>
  <c r="BP378" i="43"/>
  <c r="EG377" i="43"/>
  <c r="ED377" i="43"/>
  <c r="EA377" i="43"/>
  <c r="DX377" i="43"/>
  <c r="DU377" i="43"/>
  <c r="DR377" i="43"/>
  <c r="DO377" i="43"/>
  <c r="DL377" i="43"/>
  <c r="DI377" i="43"/>
  <c r="DF377" i="43"/>
  <c r="DC377" i="43"/>
  <c r="CZ377" i="43"/>
  <c r="CW377" i="43"/>
  <c r="CT377" i="43"/>
  <c r="CQ377" i="43"/>
  <c r="CN377" i="43"/>
  <c r="CK377" i="43"/>
  <c r="CH377" i="43"/>
  <c r="CE377" i="43"/>
  <c r="CB377" i="43"/>
  <c r="BY377" i="43"/>
  <c r="BV377" i="43"/>
  <c r="BS377" i="43"/>
  <c r="BP377" i="43"/>
  <c r="EG376" i="43"/>
  <c r="ED376" i="43"/>
  <c r="EA376" i="43"/>
  <c r="DX376" i="43"/>
  <c r="DU376" i="43"/>
  <c r="DR376" i="43"/>
  <c r="DO376" i="43"/>
  <c r="DL376" i="43"/>
  <c r="DI376" i="43"/>
  <c r="DF376" i="43"/>
  <c r="DC376" i="43"/>
  <c r="CZ376" i="43"/>
  <c r="CW376" i="43"/>
  <c r="CT376" i="43"/>
  <c r="CQ376" i="43"/>
  <c r="CN376" i="43"/>
  <c r="CK376" i="43"/>
  <c r="CH376" i="43"/>
  <c r="CE376" i="43"/>
  <c r="CB376" i="43"/>
  <c r="BY376" i="43"/>
  <c r="BV376" i="43"/>
  <c r="BS376" i="43"/>
  <c r="BP376" i="43"/>
  <c r="EG375" i="43"/>
  <c r="ED375" i="43"/>
  <c r="EA375" i="43"/>
  <c r="DX375" i="43"/>
  <c r="DU375" i="43"/>
  <c r="DR375" i="43"/>
  <c r="DO375" i="43"/>
  <c r="DL375" i="43"/>
  <c r="DI375" i="43"/>
  <c r="DF375" i="43"/>
  <c r="DC375" i="43"/>
  <c r="CZ375" i="43"/>
  <c r="CW375" i="43"/>
  <c r="CT375" i="43"/>
  <c r="CQ375" i="43"/>
  <c r="CN375" i="43"/>
  <c r="CK375" i="43"/>
  <c r="CH375" i="43"/>
  <c r="CE375" i="43"/>
  <c r="CB375" i="43"/>
  <c r="BY375" i="43"/>
  <c r="BV375" i="43"/>
  <c r="BS375" i="43"/>
  <c r="BP375" i="43"/>
  <c r="EG374" i="43"/>
  <c r="ED374" i="43"/>
  <c r="EA374" i="43"/>
  <c r="DX374" i="43"/>
  <c r="DU374" i="43"/>
  <c r="DR374" i="43"/>
  <c r="DO374" i="43"/>
  <c r="DL374" i="43"/>
  <c r="DI374" i="43"/>
  <c r="DF374" i="43"/>
  <c r="DC374" i="43"/>
  <c r="CZ374" i="43"/>
  <c r="CW374" i="43"/>
  <c r="CT374" i="43"/>
  <c r="CQ374" i="43"/>
  <c r="CN374" i="43"/>
  <c r="CK374" i="43"/>
  <c r="CH374" i="43"/>
  <c r="CE374" i="43"/>
  <c r="CB374" i="43"/>
  <c r="BY374" i="43"/>
  <c r="BV374" i="43"/>
  <c r="BS374" i="43"/>
  <c r="BP374" i="43"/>
  <c r="EG373" i="43"/>
  <c r="ED373" i="43"/>
  <c r="EA373" i="43"/>
  <c r="DX373" i="43"/>
  <c r="DU373" i="43"/>
  <c r="DR373" i="43"/>
  <c r="DO373" i="43"/>
  <c r="DL373" i="43"/>
  <c r="DI373" i="43"/>
  <c r="DF373" i="43"/>
  <c r="DC373" i="43"/>
  <c r="CZ373" i="43"/>
  <c r="CW373" i="43"/>
  <c r="CT373" i="43"/>
  <c r="CQ373" i="43"/>
  <c r="CN373" i="43"/>
  <c r="CK373" i="43"/>
  <c r="CH373" i="43"/>
  <c r="CE373" i="43"/>
  <c r="CB373" i="43"/>
  <c r="BY373" i="43"/>
  <c r="BV373" i="43"/>
  <c r="BS373" i="43"/>
  <c r="BP373" i="43"/>
  <c r="EG372" i="43"/>
  <c r="ED372" i="43"/>
  <c r="EA372" i="43"/>
  <c r="DX372" i="43"/>
  <c r="DU372" i="43"/>
  <c r="DR372" i="43"/>
  <c r="DO372" i="43"/>
  <c r="DL372" i="43"/>
  <c r="DI372" i="43"/>
  <c r="DF372" i="43"/>
  <c r="DC372" i="43"/>
  <c r="CZ372" i="43"/>
  <c r="CW372" i="43"/>
  <c r="CT372" i="43"/>
  <c r="CQ372" i="43"/>
  <c r="CN372" i="43"/>
  <c r="CK372" i="43"/>
  <c r="CH372" i="43"/>
  <c r="CE372" i="43"/>
  <c r="CB372" i="43"/>
  <c r="BY372" i="43"/>
  <c r="BV372" i="43"/>
  <c r="BS372" i="43"/>
  <c r="BP372" i="43"/>
  <c r="EG371" i="43"/>
  <c r="ED371" i="43"/>
  <c r="EA371" i="43"/>
  <c r="DX371" i="43"/>
  <c r="DU371" i="43"/>
  <c r="DR371" i="43"/>
  <c r="DO371" i="43"/>
  <c r="DL371" i="43"/>
  <c r="DI371" i="43"/>
  <c r="DF371" i="43"/>
  <c r="DC371" i="43"/>
  <c r="CZ371" i="43"/>
  <c r="CW371" i="43"/>
  <c r="CT371" i="43"/>
  <c r="CQ371" i="43"/>
  <c r="CN371" i="43"/>
  <c r="CK371" i="43"/>
  <c r="CH371" i="43"/>
  <c r="CE371" i="43"/>
  <c r="CB371" i="43"/>
  <c r="BY371" i="43"/>
  <c r="BV371" i="43"/>
  <c r="BS371" i="43"/>
  <c r="BP371" i="43"/>
  <c r="EG370" i="43"/>
  <c r="ED370" i="43"/>
  <c r="EA370" i="43"/>
  <c r="DX370" i="43"/>
  <c r="DU370" i="43"/>
  <c r="DR370" i="43"/>
  <c r="DO370" i="43"/>
  <c r="DL370" i="43"/>
  <c r="DI370" i="43"/>
  <c r="DF370" i="43"/>
  <c r="DC370" i="43"/>
  <c r="CZ370" i="43"/>
  <c r="CW370" i="43"/>
  <c r="CT370" i="43"/>
  <c r="CQ370" i="43"/>
  <c r="CN370" i="43"/>
  <c r="CK370" i="43"/>
  <c r="CH370" i="43"/>
  <c r="CE370" i="43"/>
  <c r="CB370" i="43"/>
  <c r="BY370" i="43"/>
  <c r="BV370" i="43"/>
  <c r="BS370" i="43"/>
  <c r="BP370" i="43"/>
  <c r="EG369" i="43"/>
  <c r="ED369" i="43"/>
  <c r="EA369" i="43"/>
  <c r="DX369" i="43"/>
  <c r="DU369" i="43"/>
  <c r="DR369" i="43"/>
  <c r="DO369" i="43"/>
  <c r="DL369" i="43"/>
  <c r="DI369" i="43"/>
  <c r="DF369" i="43"/>
  <c r="DC369" i="43"/>
  <c r="CZ369" i="43"/>
  <c r="CW369" i="43"/>
  <c r="CT369" i="43"/>
  <c r="CQ369" i="43"/>
  <c r="CN369" i="43"/>
  <c r="CK369" i="43"/>
  <c r="CH369" i="43"/>
  <c r="CE369" i="43"/>
  <c r="CB369" i="43"/>
  <c r="BY369" i="43"/>
  <c r="BV369" i="43"/>
  <c r="BS369" i="43"/>
  <c r="BP369" i="43"/>
  <c r="EG368" i="43"/>
  <c r="ED368" i="43"/>
  <c r="EA368" i="43"/>
  <c r="DX368" i="43"/>
  <c r="DU368" i="43"/>
  <c r="DR368" i="43"/>
  <c r="DO368" i="43"/>
  <c r="DL368" i="43"/>
  <c r="DI368" i="43"/>
  <c r="DF368" i="43"/>
  <c r="DC368" i="43"/>
  <c r="CZ368" i="43"/>
  <c r="CW368" i="43"/>
  <c r="CT368" i="43"/>
  <c r="CQ368" i="43"/>
  <c r="CN368" i="43"/>
  <c r="CK368" i="43"/>
  <c r="CH368" i="43"/>
  <c r="CE368" i="43"/>
  <c r="CB368" i="43"/>
  <c r="BY368" i="43"/>
  <c r="BV368" i="43"/>
  <c r="BS368" i="43"/>
  <c r="BP368" i="43"/>
  <c r="EG367" i="43"/>
  <c r="ED367" i="43"/>
  <c r="EA367" i="43"/>
  <c r="DX367" i="43"/>
  <c r="DU367" i="43"/>
  <c r="DR367" i="43"/>
  <c r="DO367" i="43"/>
  <c r="DL367" i="43"/>
  <c r="DI367" i="43"/>
  <c r="DF367" i="43"/>
  <c r="DC367" i="43"/>
  <c r="CZ367" i="43"/>
  <c r="CW367" i="43"/>
  <c r="CT367" i="43"/>
  <c r="CQ367" i="43"/>
  <c r="CN367" i="43"/>
  <c r="CK367" i="43"/>
  <c r="CH367" i="43"/>
  <c r="CE367" i="43"/>
  <c r="CB367" i="43"/>
  <c r="BY367" i="43"/>
  <c r="BV367" i="43"/>
  <c r="BS367" i="43"/>
  <c r="BP367" i="43"/>
  <c r="EG366" i="43"/>
  <c r="ED366" i="43"/>
  <c r="EA366" i="43"/>
  <c r="DX366" i="43"/>
  <c r="DU366" i="43"/>
  <c r="DR366" i="43"/>
  <c r="DO366" i="43"/>
  <c r="DL366" i="43"/>
  <c r="DI366" i="43"/>
  <c r="DF366" i="43"/>
  <c r="DC366" i="43"/>
  <c r="CZ366" i="43"/>
  <c r="CW366" i="43"/>
  <c r="CT366" i="43"/>
  <c r="CQ366" i="43"/>
  <c r="CN366" i="43"/>
  <c r="CK366" i="43"/>
  <c r="CH366" i="43"/>
  <c r="CE366" i="43"/>
  <c r="CB366" i="43"/>
  <c r="BY366" i="43"/>
  <c r="BV366" i="43"/>
  <c r="BS366" i="43"/>
  <c r="BP366" i="43"/>
  <c r="EG365" i="43"/>
  <c r="ED365" i="43"/>
  <c r="EA365" i="43"/>
  <c r="DX365" i="43"/>
  <c r="DU365" i="43"/>
  <c r="DR365" i="43"/>
  <c r="DO365" i="43"/>
  <c r="DL365" i="43"/>
  <c r="DI365" i="43"/>
  <c r="DF365" i="43"/>
  <c r="DC365" i="43"/>
  <c r="CZ365" i="43"/>
  <c r="CW365" i="43"/>
  <c r="CT365" i="43"/>
  <c r="CQ365" i="43"/>
  <c r="CN365" i="43"/>
  <c r="CK365" i="43"/>
  <c r="CH365" i="43"/>
  <c r="CE365" i="43"/>
  <c r="CB365" i="43"/>
  <c r="BY365" i="43"/>
  <c r="BV365" i="43"/>
  <c r="BS365" i="43"/>
  <c r="BP365" i="43"/>
  <c r="EG364" i="43"/>
  <c r="ED364" i="43"/>
  <c r="EA364" i="43"/>
  <c r="DX364" i="43"/>
  <c r="DU364" i="43"/>
  <c r="DR364" i="43"/>
  <c r="DO364" i="43"/>
  <c r="DL364" i="43"/>
  <c r="DI364" i="43"/>
  <c r="DF364" i="43"/>
  <c r="DC364" i="43"/>
  <c r="CZ364" i="43"/>
  <c r="CW364" i="43"/>
  <c r="CT364" i="43"/>
  <c r="CQ364" i="43"/>
  <c r="CN364" i="43"/>
  <c r="CK364" i="43"/>
  <c r="CH364" i="43"/>
  <c r="CE364" i="43"/>
  <c r="CB364" i="43"/>
  <c r="BY364" i="43"/>
  <c r="BV364" i="43"/>
  <c r="BS364" i="43"/>
  <c r="BP364" i="43"/>
  <c r="EG363" i="43"/>
  <c r="ED363" i="43"/>
  <c r="EA363" i="43"/>
  <c r="DX363" i="43"/>
  <c r="DU363" i="43"/>
  <c r="DR363" i="43"/>
  <c r="DO363" i="43"/>
  <c r="DL363" i="43"/>
  <c r="DI363" i="43"/>
  <c r="DF363" i="43"/>
  <c r="DC363" i="43"/>
  <c r="CZ363" i="43"/>
  <c r="CW363" i="43"/>
  <c r="CT363" i="43"/>
  <c r="CQ363" i="43"/>
  <c r="CN363" i="43"/>
  <c r="CK363" i="43"/>
  <c r="CH363" i="43"/>
  <c r="CE363" i="43"/>
  <c r="CB363" i="43"/>
  <c r="BY363" i="43"/>
  <c r="BV363" i="43"/>
  <c r="BS363" i="43"/>
  <c r="BP363" i="43"/>
  <c r="EG362" i="43"/>
  <c r="ED362" i="43"/>
  <c r="EA362" i="43"/>
  <c r="DX362" i="43"/>
  <c r="DU362" i="43"/>
  <c r="DR362" i="43"/>
  <c r="DO362" i="43"/>
  <c r="DL362" i="43"/>
  <c r="DI362" i="43"/>
  <c r="DF362" i="43"/>
  <c r="DC362" i="43"/>
  <c r="CZ362" i="43"/>
  <c r="CW362" i="43"/>
  <c r="CT362" i="43"/>
  <c r="CQ362" i="43"/>
  <c r="CN362" i="43"/>
  <c r="CK362" i="43"/>
  <c r="CH362" i="43"/>
  <c r="CE362" i="43"/>
  <c r="CB362" i="43"/>
  <c r="BY362" i="43"/>
  <c r="BV362" i="43"/>
  <c r="BS362" i="43"/>
  <c r="BP362" i="43"/>
  <c r="EG361" i="43"/>
  <c r="ED361" i="43"/>
  <c r="EA361" i="43"/>
  <c r="DX361" i="43"/>
  <c r="DU361" i="43"/>
  <c r="DR361" i="43"/>
  <c r="DO361" i="43"/>
  <c r="DL361" i="43"/>
  <c r="DI361" i="43"/>
  <c r="DF361" i="43"/>
  <c r="DC361" i="43"/>
  <c r="CZ361" i="43"/>
  <c r="CW361" i="43"/>
  <c r="CT361" i="43"/>
  <c r="CQ361" i="43"/>
  <c r="CN361" i="43"/>
  <c r="CK361" i="43"/>
  <c r="CH361" i="43"/>
  <c r="CE361" i="43"/>
  <c r="CB361" i="43"/>
  <c r="BY361" i="43"/>
  <c r="BV361" i="43"/>
  <c r="BS361" i="43"/>
  <c r="BP361" i="43"/>
  <c r="EG360" i="43"/>
  <c r="ED360" i="43"/>
  <c r="EA360" i="43"/>
  <c r="DX360" i="43"/>
  <c r="DU360" i="43"/>
  <c r="DR360" i="43"/>
  <c r="DO360" i="43"/>
  <c r="DL360" i="43"/>
  <c r="DI360" i="43"/>
  <c r="DF360" i="43"/>
  <c r="DC360" i="43"/>
  <c r="CZ360" i="43"/>
  <c r="CW360" i="43"/>
  <c r="CT360" i="43"/>
  <c r="CQ360" i="43"/>
  <c r="CN360" i="43"/>
  <c r="CK360" i="43"/>
  <c r="CH360" i="43"/>
  <c r="CE360" i="43"/>
  <c r="CB360" i="43"/>
  <c r="BY360" i="43"/>
  <c r="BV360" i="43"/>
  <c r="BS360" i="43"/>
  <c r="BP360" i="43"/>
  <c r="EG359" i="43"/>
  <c r="ED359" i="43"/>
  <c r="EA359" i="43"/>
  <c r="DX359" i="43"/>
  <c r="DU359" i="43"/>
  <c r="DR359" i="43"/>
  <c r="DO359" i="43"/>
  <c r="DL359" i="43"/>
  <c r="DI359" i="43"/>
  <c r="DF359" i="43"/>
  <c r="DC359" i="43"/>
  <c r="CZ359" i="43"/>
  <c r="CW359" i="43"/>
  <c r="CT359" i="43"/>
  <c r="CQ359" i="43"/>
  <c r="CN359" i="43"/>
  <c r="CK359" i="43"/>
  <c r="CH359" i="43"/>
  <c r="CE359" i="43"/>
  <c r="CB359" i="43"/>
  <c r="BY359" i="43"/>
  <c r="BV359" i="43"/>
  <c r="BS359" i="43"/>
  <c r="BP359" i="43"/>
  <c r="EG358" i="43"/>
  <c r="ED358" i="43"/>
  <c r="EA358" i="43"/>
  <c r="DX358" i="43"/>
  <c r="DU358" i="43"/>
  <c r="DR358" i="43"/>
  <c r="DO358" i="43"/>
  <c r="DL358" i="43"/>
  <c r="DI358" i="43"/>
  <c r="DF358" i="43"/>
  <c r="DC358" i="43"/>
  <c r="CZ358" i="43"/>
  <c r="CW358" i="43"/>
  <c r="CT358" i="43"/>
  <c r="CQ358" i="43"/>
  <c r="CN358" i="43"/>
  <c r="CK358" i="43"/>
  <c r="CH358" i="43"/>
  <c r="CE358" i="43"/>
  <c r="CB358" i="43"/>
  <c r="BY358" i="43"/>
  <c r="BV358" i="43"/>
  <c r="BS358" i="43"/>
  <c r="BP358" i="43"/>
  <c r="EG357" i="43"/>
  <c r="ED357" i="43"/>
  <c r="EA357" i="43"/>
  <c r="DX357" i="43"/>
  <c r="DU357" i="43"/>
  <c r="DR357" i="43"/>
  <c r="DO357" i="43"/>
  <c r="DL357" i="43"/>
  <c r="DI357" i="43"/>
  <c r="DF357" i="43"/>
  <c r="DC357" i="43"/>
  <c r="CZ357" i="43"/>
  <c r="CW357" i="43"/>
  <c r="CT357" i="43"/>
  <c r="CQ357" i="43"/>
  <c r="CN357" i="43"/>
  <c r="CK357" i="43"/>
  <c r="CH357" i="43"/>
  <c r="CE357" i="43"/>
  <c r="CB357" i="43"/>
  <c r="BY357" i="43"/>
  <c r="BV357" i="43"/>
  <c r="BS357" i="43"/>
  <c r="BP357" i="43"/>
  <c r="EG356" i="43"/>
  <c r="ED356" i="43"/>
  <c r="EA356" i="43"/>
  <c r="DX356" i="43"/>
  <c r="DU356" i="43"/>
  <c r="DR356" i="43"/>
  <c r="DO356" i="43"/>
  <c r="DL356" i="43"/>
  <c r="DI356" i="43"/>
  <c r="DF356" i="43"/>
  <c r="DC356" i="43"/>
  <c r="CZ356" i="43"/>
  <c r="CW356" i="43"/>
  <c r="CT356" i="43"/>
  <c r="CQ356" i="43"/>
  <c r="CN356" i="43"/>
  <c r="CK356" i="43"/>
  <c r="CH356" i="43"/>
  <c r="CE356" i="43"/>
  <c r="CB356" i="43"/>
  <c r="BY356" i="43"/>
  <c r="BV356" i="43"/>
  <c r="BS356" i="43"/>
  <c r="BP356" i="43"/>
  <c r="EG355" i="43"/>
  <c r="ED355" i="43"/>
  <c r="EA355" i="43"/>
  <c r="DX355" i="43"/>
  <c r="DU355" i="43"/>
  <c r="DR355" i="43"/>
  <c r="DO355" i="43"/>
  <c r="DL355" i="43"/>
  <c r="DI355" i="43"/>
  <c r="DF355" i="43"/>
  <c r="DC355" i="43"/>
  <c r="CZ355" i="43"/>
  <c r="CW355" i="43"/>
  <c r="CT355" i="43"/>
  <c r="CQ355" i="43"/>
  <c r="CN355" i="43"/>
  <c r="CK355" i="43"/>
  <c r="CH355" i="43"/>
  <c r="CE355" i="43"/>
  <c r="CB355" i="43"/>
  <c r="BY355" i="43"/>
  <c r="BV355" i="43"/>
  <c r="BS355" i="43"/>
  <c r="BP355" i="43"/>
  <c r="EG354" i="43"/>
  <c r="ED354" i="43"/>
  <c r="EA354" i="43"/>
  <c r="DX354" i="43"/>
  <c r="DU354" i="43"/>
  <c r="DR354" i="43"/>
  <c r="DO354" i="43"/>
  <c r="DL354" i="43"/>
  <c r="DI354" i="43"/>
  <c r="DF354" i="43"/>
  <c r="DC354" i="43"/>
  <c r="CZ354" i="43"/>
  <c r="CW354" i="43"/>
  <c r="CT354" i="43"/>
  <c r="CQ354" i="43"/>
  <c r="CN354" i="43"/>
  <c r="CK354" i="43"/>
  <c r="CH354" i="43"/>
  <c r="CE354" i="43"/>
  <c r="CB354" i="43"/>
  <c r="BY354" i="43"/>
  <c r="BV354" i="43"/>
  <c r="BS354" i="43"/>
  <c r="BP354" i="43"/>
  <c r="EG353" i="43"/>
  <c r="ED353" i="43"/>
  <c r="EA353" i="43"/>
  <c r="DX353" i="43"/>
  <c r="DU353" i="43"/>
  <c r="DR353" i="43"/>
  <c r="DO353" i="43"/>
  <c r="DL353" i="43"/>
  <c r="DI353" i="43"/>
  <c r="DF353" i="43"/>
  <c r="DC353" i="43"/>
  <c r="CZ353" i="43"/>
  <c r="CW353" i="43"/>
  <c r="CT353" i="43"/>
  <c r="CQ353" i="43"/>
  <c r="CN353" i="43"/>
  <c r="CK353" i="43"/>
  <c r="CH353" i="43"/>
  <c r="CE353" i="43"/>
  <c r="CB353" i="43"/>
  <c r="BY353" i="43"/>
  <c r="BV353" i="43"/>
  <c r="BS353" i="43"/>
  <c r="BP353" i="43"/>
  <c r="EG352" i="43"/>
  <c r="ED352" i="43"/>
  <c r="EA352" i="43"/>
  <c r="DX352" i="43"/>
  <c r="DU352" i="43"/>
  <c r="DR352" i="43"/>
  <c r="DO352" i="43"/>
  <c r="DL352" i="43"/>
  <c r="DI352" i="43"/>
  <c r="DF352" i="43"/>
  <c r="DC352" i="43"/>
  <c r="CZ352" i="43"/>
  <c r="CW352" i="43"/>
  <c r="CT352" i="43"/>
  <c r="CQ352" i="43"/>
  <c r="CN352" i="43"/>
  <c r="CK352" i="43"/>
  <c r="CH352" i="43"/>
  <c r="CE352" i="43"/>
  <c r="CB352" i="43"/>
  <c r="BY352" i="43"/>
  <c r="BV352" i="43"/>
  <c r="BS352" i="43"/>
  <c r="BP352" i="43"/>
  <c r="EG351" i="43"/>
  <c r="ED351" i="43"/>
  <c r="EA351" i="43"/>
  <c r="DX351" i="43"/>
  <c r="DU351" i="43"/>
  <c r="DR351" i="43"/>
  <c r="DO351" i="43"/>
  <c r="DL351" i="43"/>
  <c r="DI351" i="43"/>
  <c r="DF351" i="43"/>
  <c r="DC351" i="43"/>
  <c r="CZ351" i="43"/>
  <c r="CW351" i="43"/>
  <c r="CT351" i="43"/>
  <c r="CQ351" i="43"/>
  <c r="CN351" i="43"/>
  <c r="CK351" i="43"/>
  <c r="CH351" i="43"/>
  <c r="CE351" i="43"/>
  <c r="CB351" i="43"/>
  <c r="BY351" i="43"/>
  <c r="BV351" i="43"/>
  <c r="BS351" i="43"/>
  <c r="BP351" i="43"/>
  <c r="EG350" i="43"/>
  <c r="ED350" i="43"/>
  <c r="EA350" i="43"/>
  <c r="DX350" i="43"/>
  <c r="DU350" i="43"/>
  <c r="DR350" i="43"/>
  <c r="DO350" i="43"/>
  <c r="DL350" i="43"/>
  <c r="DI350" i="43"/>
  <c r="DF350" i="43"/>
  <c r="DC350" i="43"/>
  <c r="CZ350" i="43"/>
  <c r="CW350" i="43"/>
  <c r="CT350" i="43"/>
  <c r="CQ350" i="43"/>
  <c r="CN350" i="43"/>
  <c r="CK350" i="43"/>
  <c r="CH350" i="43"/>
  <c r="CE350" i="43"/>
  <c r="CB350" i="43"/>
  <c r="BY350" i="43"/>
  <c r="BV350" i="43"/>
  <c r="BS350" i="43"/>
  <c r="BP350" i="43"/>
  <c r="EG349" i="43"/>
  <c r="ED349" i="43"/>
  <c r="EA349" i="43"/>
  <c r="DX349" i="43"/>
  <c r="DU349" i="43"/>
  <c r="DR349" i="43"/>
  <c r="DO349" i="43"/>
  <c r="DL349" i="43"/>
  <c r="DI349" i="43"/>
  <c r="DF349" i="43"/>
  <c r="DC349" i="43"/>
  <c r="CZ349" i="43"/>
  <c r="CW349" i="43"/>
  <c r="CT349" i="43"/>
  <c r="CQ349" i="43"/>
  <c r="CN349" i="43"/>
  <c r="CK349" i="43"/>
  <c r="CH349" i="43"/>
  <c r="CE349" i="43"/>
  <c r="CB349" i="43"/>
  <c r="BY349" i="43"/>
  <c r="BV349" i="43"/>
  <c r="BS349" i="43"/>
  <c r="BP349" i="43"/>
  <c r="EG348" i="43"/>
  <c r="ED348" i="43"/>
  <c r="EA348" i="43"/>
  <c r="DX348" i="43"/>
  <c r="DU348" i="43"/>
  <c r="DR348" i="43"/>
  <c r="DO348" i="43"/>
  <c r="DL348" i="43"/>
  <c r="DI348" i="43"/>
  <c r="DF348" i="43"/>
  <c r="DC348" i="43"/>
  <c r="CZ348" i="43"/>
  <c r="CW348" i="43"/>
  <c r="CT348" i="43"/>
  <c r="CQ348" i="43"/>
  <c r="CN348" i="43"/>
  <c r="CK348" i="43"/>
  <c r="CH348" i="43"/>
  <c r="CE348" i="43"/>
  <c r="CB348" i="43"/>
  <c r="BY348" i="43"/>
  <c r="BV348" i="43"/>
  <c r="BS348" i="43"/>
  <c r="BP348" i="43"/>
  <c r="EG347" i="43"/>
  <c r="ED347" i="43"/>
  <c r="EA347" i="43"/>
  <c r="DX347" i="43"/>
  <c r="DU347" i="43"/>
  <c r="DR347" i="43"/>
  <c r="DO347" i="43"/>
  <c r="DL347" i="43"/>
  <c r="DI347" i="43"/>
  <c r="DF347" i="43"/>
  <c r="DC347" i="43"/>
  <c r="CZ347" i="43"/>
  <c r="CW347" i="43"/>
  <c r="CT347" i="43"/>
  <c r="CQ347" i="43"/>
  <c r="CN347" i="43"/>
  <c r="CK347" i="43"/>
  <c r="CH347" i="43"/>
  <c r="CE347" i="43"/>
  <c r="CB347" i="43"/>
  <c r="BY347" i="43"/>
  <c r="BV347" i="43"/>
  <c r="BS347" i="43"/>
  <c r="BP347" i="43"/>
  <c r="EG346" i="43"/>
  <c r="ED346" i="43"/>
  <c r="EA346" i="43"/>
  <c r="DX346" i="43"/>
  <c r="DU346" i="43"/>
  <c r="DR346" i="43"/>
  <c r="DO346" i="43"/>
  <c r="DL346" i="43"/>
  <c r="DI346" i="43"/>
  <c r="DF346" i="43"/>
  <c r="DC346" i="43"/>
  <c r="CZ346" i="43"/>
  <c r="CW346" i="43"/>
  <c r="CT346" i="43"/>
  <c r="CQ346" i="43"/>
  <c r="CN346" i="43"/>
  <c r="CK346" i="43"/>
  <c r="CH346" i="43"/>
  <c r="CE346" i="43"/>
  <c r="CB346" i="43"/>
  <c r="BY346" i="43"/>
  <c r="BV346" i="43"/>
  <c r="BS346" i="43"/>
  <c r="BP346" i="43"/>
  <c r="EG345" i="43"/>
  <c r="ED345" i="43"/>
  <c r="EA345" i="43"/>
  <c r="DX345" i="43"/>
  <c r="DU345" i="43"/>
  <c r="DR345" i="43"/>
  <c r="DO345" i="43"/>
  <c r="DL345" i="43"/>
  <c r="DI345" i="43"/>
  <c r="DF345" i="43"/>
  <c r="DC345" i="43"/>
  <c r="CZ345" i="43"/>
  <c r="CW345" i="43"/>
  <c r="CT345" i="43"/>
  <c r="CQ345" i="43"/>
  <c r="CN345" i="43"/>
  <c r="CK345" i="43"/>
  <c r="CH345" i="43"/>
  <c r="CE345" i="43"/>
  <c r="CB345" i="43"/>
  <c r="BY345" i="43"/>
  <c r="BV345" i="43"/>
  <c r="BS345" i="43"/>
  <c r="BP345" i="43"/>
  <c r="EG344" i="43"/>
  <c r="ED344" i="43"/>
  <c r="EA344" i="43"/>
  <c r="DX344" i="43"/>
  <c r="DU344" i="43"/>
  <c r="DR344" i="43"/>
  <c r="DO344" i="43"/>
  <c r="DL344" i="43"/>
  <c r="DI344" i="43"/>
  <c r="DF344" i="43"/>
  <c r="DC344" i="43"/>
  <c r="CZ344" i="43"/>
  <c r="CW344" i="43"/>
  <c r="CT344" i="43"/>
  <c r="CQ344" i="43"/>
  <c r="CN344" i="43"/>
  <c r="CK344" i="43"/>
  <c r="CH344" i="43"/>
  <c r="CE344" i="43"/>
  <c r="CB344" i="43"/>
  <c r="BY344" i="43"/>
  <c r="BV344" i="43"/>
  <c r="BS344" i="43"/>
  <c r="BP344" i="43"/>
  <c r="EG343" i="43"/>
  <c r="ED343" i="43"/>
  <c r="EA343" i="43"/>
  <c r="DX343" i="43"/>
  <c r="DU343" i="43"/>
  <c r="DR343" i="43"/>
  <c r="DO343" i="43"/>
  <c r="DL343" i="43"/>
  <c r="DI343" i="43"/>
  <c r="DF343" i="43"/>
  <c r="DC343" i="43"/>
  <c r="CZ343" i="43"/>
  <c r="CW343" i="43"/>
  <c r="CT343" i="43"/>
  <c r="CQ343" i="43"/>
  <c r="CN343" i="43"/>
  <c r="CK343" i="43"/>
  <c r="CH343" i="43"/>
  <c r="CE343" i="43"/>
  <c r="CB343" i="43"/>
  <c r="BY343" i="43"/>
  <c r="BV343" i="43"/>
  <c r="BS343" i="43"/>
  <c r="BP343" i="43"/>
  <c r="EG342" i="43"/>
  <c r="ED342" i="43"/>
  <c r="EA342" i="43"/>
  <c r="DX342" i="43"/>
  <c r="DU342" i="43"/>
  <c r="DR342" i="43"/>
  <c r="DO342" i="43"/>
  <c r="DL342" i="43"/>
  <c r="DI342" i="43"/>
  <c r="DF342" i="43"/>
  <c r="DC342" i="43"/>
  <c r="CZ342" i="43"/>
  <c r="CW342" i="43"/>
  <c r="CT342" i="43"/>
  <c r="CQ342" i="43"/>
  <c r="CN342" i="43"/>
  <c r="CK342" i="43"/>
  <c r="CH342" i="43"/>
  <c r="CE342" i="43"/>
  <c r="CB342" i="43"/>
  <c r="BY342" i="43"/>
  <c r="BV342" i="43"/>
  <c r="BS342" i="43"/>
  <c r="BP342" i="43"/>
  <c r="EG341" i="43"/>
  <c r="ED341" i="43"/>
  <c r="EA341" i="43"/>
  <c r="DX341" i="43"/>
  <c r="DU341" i="43"/>
  <c r="DR341" i="43"/>
  <c r="DO341" i="43"/>
  <c r="DL341" i="43"/>
  <c r="DI341" i="43"/>
  <c r="DF341" i="43"/>
  <c r="DC341" i="43"/>
  <c r="CZ341" i="43"/>
  <c r="CW341" i="43"/>
  <c r="CT341" i="43"/>
  <c r="CQ341" i="43"/>
  <c r="CN341" i="43"/>
  <c r="CK341" i="43"/>
  <c r="CH341" i="43"/>
  <c r="CE341" i="43"/>
  <c r="CB341" i="43"/>
  <c r="BY341" i="43"/>
  <c r="BV341" i="43"/>
  <c r="BS341" i="43"/>
  <c r="BP341" i="43"/>
  <c r="EG340" i="43"/>
  <c r="ED340" i="43"/>
  <c r="EA340" i="43"/>
  <c r="DX340" i="43"/>
  <c r="DU340" i="43"/>
  <c r="DR340" i="43"/>
  <c r="DO340" i="43"/>
  <c r="DL340" i="43"/>
  <c r="DI340" i="43"/>
  <c r="DF340" i="43"/>
  <c r="DC340" i="43"/>
  <c r="CZ340" i="43"/>
  <c r="CW340" i="43"/>
  <c r="CT340" i="43"/>
  <c r="CQ340" i="43"/>
  <c r="CN340" i="43"/>
  <c r="CK340" i="43"/>
  <c r="CH340" i="43"/>
  <c r="CE340" i="43"/>
  <c r="CB340" i="43"/>
  <c r="BY340" i="43"/>
  <c r="BV340" i="43"/>
  <c r="BS340" i="43"/>
  <c r="BP340" i="43"/>
  <c r="EG339" i="43"/>
  <c r="ED339" i="43"/>
  <c r="EA339" i="43"/>
  <c r="DX339" i="43"/>
  <c r="DU339" i="43"/>
  <c r="DR339" i="43"/>
  <c r="DO339" i="43"/>
  <c r="DL339" i="43"/>
  <c r="DI339" i="43"/>
  <c r="DF339" i="43"/>
  <c r="DC339" i="43"/>
  <c r="CZ339" i="43"/>
  <c r="CW339" i="43"/>
  <c r="CT339" i="43"/>
  <c r="CQ339" i="43"/>
  <c r="CN339" i="43"/>
  <c r="CK339" i="43"/>
  <c r="CH339" i="43"/>
  <c r="CE339" i="43"/>
  <c r="CB339" i="43"/>
  <c r="BY339" i="43"/>
  <c r="BV339" i="43"/>
  <c r="BS339" i="43"/>
  <c r="BP339" i="43"/>
  <c r="EG338" i="43"/>
  <c r="ED338" i="43"/>
  <c r="EA338" i="43"/>
  <c r="DX338" i="43"/>
  <c r="DU338" i="43"/>
  <c r="DR338" i="43"/>
  <c r="DO338" i="43"/>
  <c r="DL338" i="43"/>
  <c r="DI338" i="43"/>
  <c r="DF338" i="43"/>
  <c r="DC338" i="43"/>
  <c r="CZ338" i="43"/>
  <c r="CW338" i="43"/>
  <c r="CT338" i="43"/>
  <c r="CQ338" i="43"/>
  <c r="CN338" i="43"/>
  <c r="CK338" i="43"/>
  <c r="CH338" i="43"/>
  <c r="CE338" i="43"/>
  <c r="CB338" i="43"/>
  <c r="BY338" i="43"/>
  <c r="BV338" i="43"/>
  <c r="BS338" i="43"/>
  <c r="BP338" i="43"/>
  <c r="EG337" i="43"/>
  <c r="ED337" i="43"/>
  <c r="EA337" i="43"/>
  <c r="DX337" i="43"/>
  <c r="DU337" i="43"/>
  <c r="DR337" i="43"/>
  <c r="DO337" i="43"/>
  <c r="DL337" i="43"/>
  <c r="DI337" i="43"/>
  <c r="DF337" i="43"/>
  <c r="DC337" i="43"/>
  <c r="CZ337" i="43"/>
  <c r="CW337" i="43"/>
  <c r="CT337" i="43"/>
  <c r="CQ337" i="43"/>
  <c r="CN337" i="43"/>
  <c r="CK337" i="43"/>
  <c r="CH337" i="43"/>
  <c r="CE337" i="43"/>
  <c r="CB337" i="43"/>
  <c r="BY337" i="43"/>
  <c r="BV337" i="43"/>
  <c r="BS337" i="43"/>
  <c r="BP337" i="43"/>
  <c r="EG336" i="43"/>
  <c r="ED336" i="43"/>
  <c r="EA336" i="43"/>
  <c r="DX336" i="43"/>
  <c r="DU336" i="43"/>
  <c r="DR336" i="43"/>
  <c r="DO336" i="43"/>
  <c r="DL336" i="43"/>
  <c r="DI336" i="43"/>
  <c r="DF336" i="43"/>
  <c r="DC336" i="43"/>
  <c r="CZ336" i="43"/>
  <c r="CW336" i="43"/>
  <c r="CT336" i="43"/>
  <c r="CQ336" i="43"/>
  <c r="CN336" i="43"/>
  <c r="CK336" i="43"/>
  <c r="CH336" i="43"/>
  <c r="CE336" i="43"/>
  <c r="CB336" i="43"/>
  <c r="BY336" i="43"/>
  <c r="BV336" i="43"/>
  <c r="BS336" i="43"/>
  <c r="BP336" i="43"/>
  <c r="EG335" i="43"/>
  <c r="ED335" i="43"/>
  <c r="EA335" i="43"/>
  <c r="DX335" i="43"/>
  <c r="DU335" i="43"/>
  <c r="DR335" i="43"/>
  <c r="DO335" i="43"/>
  <c r="DL335" i="43"/>
  <c r="DI335" i="43"/>
  <c r="DF335" i="43"/>
  <c r="DC335" i="43"/>
  <c r="CZ335" i="43"/>
  <c r="CW335" i="43"/>
  <c r="CT335" i="43"/>
  <c r="CQ335" i="43"/>
  <c r="CN335" i="43"/>
  <c r="CK335" i="43"/>
  <c r="CH335" i="43"/>
  <c r="CE335" i="43"/>
  <c r="CB335" i="43"/>
  <c r="BY335" i="43"/>
  <c r="BV335" i="43"/>
  <c r="BS335" i="43"/>
  <c r="BP335" i="43"/>
  <c r="EG334" i="43"/>
  <c r="ED334" i="43"/>
  <c r="EA334" i="43"/>
  <c r="DX334" i="43"/>
  <c r="DU334" i="43"/>
  <c r="DR334" i="43"/>
  <c r="DO334" i="43"/>
  <c r="DL334" i="43"/>
  <c r="DI334" i="43"/>
  <c r="DF334" i="43"/>
  <c r="DC334" i="43"/>
  <c r="CZ334" i="43"/>
  <c r="CW334" i="43"/>
  <c r="CT334" i="43"/>
  <c r="CQ334" i="43"/>
  <c r="CN334" i="43"/>
  <c r="CK334" i="43"/>
  <c r="CH334" i="43"/>
  <c r="CE334" i="43"/>
  <c r="CB334" i="43"/>
  <c r="BY334" i="43"/>
  <c r="BV334" i="43"/>
  <c r="BS334" i="43"/>
  <c r="BP334" i="43"/>
  <c r="EG333" i="43"/>
  <c r="ED333" i="43"/>
  <c r="EA333" i="43"/>
  <c r="DX333" i="43"/>
  <c r="DU333" i="43"/>
  <c r="DR333" i="43"/>
  <c r="DO333" i="43"/>
  <c r="DL333" i="43"/>
  <c r="DI333" i="43"/>
  <c r="DF333" i="43"/>
  <c r="DC333" i="43"/>
  <c r="CZ333" i="43"/>
  <c r="CW333" i="43"/>
  <c r="CT333" i="43"/>
  <c r="CQ333" i="43"/>
  <c r="CN333" i="43"/>
  <c r="CK333" i="43"/>
  <c r="CH333" i="43"/>
  <c r="CE333" i="43"/>
  <c r="CB333" i="43"/>
  <c r="BY333" i="43"/>
  <c r="BV333" i="43"/>
  <c r="BS333" i="43"/>
  <c r="BP333" i="43"/>
  <c r="EG332" i="43"/>
  <c r="ED332" i="43"/>
  <c r="EA332" i="43"/>
  <c r="DX332" i="43"/>
  <c r="DU332" i="43"/>
  <c r="DR332" i="43"/>
  <c r="DO332" i="43"/>
  <c r="DL332" i="43"/>
  <c r="DI332" i="43"/>
  <c r="DF332" i="43"/>
  <c r="DC332" i="43"/>
  <c r="CZ332" i="43"/>
  <c r="CW332" i="43"/>
  <c r="CT332" i="43"/>
  <c r="CQ332" i="43"/>
  <c r="CN332" i="43"/>
  <c r="CK332" i="43"/>
  <c r="CH332" i="43"/>
  <c r="CE332" i="43"/>
  <c r="CB332" i="43"/>
  <c r="BY332" i="43"/>
  <c r="BV332" i="43"/>
  <c r="BS332" i="43"/>
  <c r="BP332" i="43"/>
  <c r="EG331" i="43"/>
  <c r="ED331" i="43"/>
  <c r="EA331" i="43"/>
  <c r="DX331" i="43"/>
  <c r="DU331" i="43"/>
  <c r="DR331" i="43"/>
  <c r="DO331" i="43"/>
  <c r="DL331" i="43"/>
  <c r="DI331" i="43"/>
  <c r="DF331" i="43"/>
  <c r="DC331" i="43"/>
  <c r="CZ331" i="43"/>
  <c r="CW331" i="43"/>
  <c r="CT331" i="43"/>
  <c r="CQ331" i="43"/>
  <c r="CN331" i="43"/>
  <c r="CK331" i="43"/>
  <c r="CH331" i="43"/>
  <c r="CE331" i="43"/>
  <c r="CB331" i="43"/>
  <c r="BY331" i="43"/>
  <c r="BV331" i="43"/>
  <c r="BS331" i="43"/>
  <c r="BP331" i="43"/>
  <c r="EG330" i="43"/>
  <c r="ED330" i="43"/>
  <c r="EA330" i="43"/>
  <c r="DX330" i="43"/>
  <c r="DU330" i="43"/>
  <c r="DR330" i="43"/>
  <c r="DO330" i="43"/>
  <c r="DL330" i="43"/>
  <c r="DI330" i="43"/>
  <c r="DF330" i="43"/>
  <c r="DC330" i="43"/>
  <c r="CZ330" i="43"/>
  <c r="CW330" i="43"/>
  <c r="CT330" i="43"/>
  <c r="CQ330" i="43"/>
  <c r="CN330" i="43"/>
  <c r="CK330" i="43"/>
  <c r="CH330" i="43"/>
  <c r="CE330" i="43"/>
  <c r="CB330" i="43"/>
  <c r="BY330" i="43"/>
  <c r="BV330" i="43"/>
  <c r="BS330" i="43"/>
  <c r="BP330" i="43"/>
  <c r="EG329" i="43"/>
  <c r="ED329" i="43"/>
  <c r="EA329" i="43"/>
  <c r="DX329" i="43"/>
  <c r="DU329" i="43"/>
  <c r="DR329" i="43"/>
  <c r="DO329" i="43"/>
  <c r="DL329" i="43"/>
  <c r="DI329" i="43"/>
  <c r="DF329" i="43"/>
  <c r="DC329" i="43"/>
  <c r="CZ329" i="43"/>
  <c r="CW329" i="43"/>
  <c r="CT329" i="43"/>
  <c r="CQ329" i="43"/>
  <c r="CN329" i="43"/>
  <c r="CK329" i="43"/>
  <c r="CH329" i="43"/>
  <c r="CE329" i="43"/>
  <c r="CB329" i="43"/>
  <c r="BY329" i="43"/>
  <c r="BV329" i="43"/>
  <c r="BS329" i="43"/>
  <c r="BP329" i="43"/>
  <c r="EG328" i="43"/>
  <c r="ED328" i="43"/>
  <c r="EA328" i="43"/>
  <c r="DX328" i="43"/>
  <c r="DU328" i="43"/>
  <c r="DR328" i="43"/>
  <c r="DO328" i="43"/>
  <c r="DL328" i="43"/>
  <c r="DI328" i="43"/>
  <c r="DF328" i="43"/>
  <c r="DC328" i="43"/>
  <c r="CZ328" i="43"/>
  <c r="CW328" i="43"/>
  <c r="CT328" i="43"/>
  <c r="CQ328" i="43"/>
  <c r="CN328" i="43"/>
  <c r="CK328" i="43"/>
  <c r="CH328" i="43"/>
  <c r="CE328" i="43"/>
  <c r="CB328" i="43"/>
  <c r="BY328" i="43"/>
  <c r="BV328" i="43"/>
  <c r="BS328" i="43"/>
  <c r="BP328" i="43"/>
  <c r="EG327" i="43"/>
  <c r="ED327" i="43"/>
  <c r="EA327" i="43"/>
  <c r="DX327" i="43"/>
  <c r="DU327" i="43"/>
  <c r="DR327" i="43"/>
  <c r="DO327" i="43"/>
  <c r="DL327" i="43"/>
  <c r="DI327" i="43"/>
  <c r="DF327" i="43"/>
  <c r="DC327" i="43"/>
  <c r="CZ327" i="43"/>
  <c r="CW327" i="43"/>
  <c r="CT327" i="43"/>
  <c r="CQ327" i="43"/>
  <c r="CN327" i="43"/>
  <c r="CK327" i="43"/>
  <c r="CH327" i="43"/>
  <c r="CE327" i="43"/>
  <c r="CB327" i="43"/>
  <c r="BY327" i="43"/>
  <c r="BV327" i="43"/>
  <c r="BS327" i="43"/>
  <c r="BP327" i="43"/>
  <c r="EG326" i="43"/>
  <c r="ED326" i="43"/>
  <c r="EA326" i="43"/>
  <c r="DX326" i="43"/>
  <c r="DU326" i="43"/>
  <c r="DR326" i="43"/>
  <c r="DO326" i="43"/>
  <c r="DL326" i="43"/>
  <c r="DI326" i="43"/>
  <c r="DF326" i="43"/>
  <c r="DC326" i="43"/>
  <c r="CZ326" i="43"/>
  <c r="CW326" i="43"/>
  <c r="CT326" i="43"/>
  <c r="CQ326" i="43"/>
  <c r="CN326" i="43"/>
  <c r="CK326" i="43"/>
  <c r="CH326" i="43"/>
  <c r="CE326" i="43"/>
  <c r="CB326" i="43"/>
  <c r="BY326" i="43"/>
  <c r="BV326" i="43"/>
  <c r="BS326" i="43"/>
  <c r="BP326" i="43"/>
  <c r="EG325" i="43"/>
  <c r="ED325" i="43"/>
  <c r="EA325" i="43"/>
  <c r="DX325" i="43"/>
  <c r="DU325" i="43"/>
  <c r="DR325" i="43"/>
  <c r="DO325" i="43"/>
  <c r="DL325" i="43"/>
  <c r="DI325" i="43"/>
  <c r="DF325" i="43"/>
  <c r="DC325" i="43"/>
  <c r="CZ325" i="43"/>
  <c r="CW325" i="43"/>
  <c r="CT325" i="43"/>
  <c r="CQ325" i="43"/>
  <c r="CN325" i="43"/>
  <c r="CK325" i="43"/>
  <c r="CH325" i="43"/>
  <c r="CE325" i="43"/>
  <c r="CB325" i="43"/>
  <c r="BY325" i="43"/>
  <c r="BV325" i="43"/>
  <c r="BS325" i="43"/>
  <c r="BP325" i="43"/>
  <c r="EG324" i="43"/>
  <c r="ED324" i="43"/>
  <c r="EA324" i="43"/>
  <c r="DX324" i="43"/>
  <c r="DU324" i="43"/>
  <c r="DR324" i="43"/>
  <c r="DO324" i="43"/>
  <c r="DL324" i="43"/>
  <c r="DI324" i="43"/>
  <c r="DF324" i="43"/>
  <c r="DC324" i="43"/>
  <c r="CZ324" i="43"/>
  <c r="CW324" i="43"/>
  <c r="CT324" i="43"/>
  <c r="CQ324" i="43"/>
  <c r="CN324" i="43"/>
  <c r="CK324" i="43"/>
  <c r="CH324" i="43"/>
  <c r="CE324" i="43"/>
  <c r="CB324" i="43"/>
  <c r="BY324" i="43"/>
  <c r="BV324" i="43"/>
  <c r="BS324" i="43"/>
  <c r="BP324" i="43"/>
  <c r="EG323" i="43"/>
  <c r="ED323" i="43"/>
  <c r="EA323" i="43"/>
  <c r="DX323" i="43"/>
  <c r="DU323" i="43"/>
  <c r="DR323" i="43"/>
  <c r="DO323" i="43"/>
  <c r="DL323" i="43"/>
  <c r="DI323" i="43"/>
  <c r="DF323" i="43"/>
  <c r="DC323" i="43"/>
  <c r="CZ323" i="43"/>
  <c r="CW323" i="43"/>
  <c r="CT323" i="43"/>
  <c r="CQ323" i="43"/>
  <c r="CN323" i="43"/>
  <c r="CK323" i="43"/>
  <c r="CH323" i="43"/>
  <c r="CE323" i="43"/>
  <c r="CB323" i="43"/>
  <c r="BY323" i="43"/>
  <c r="BV323" i="43"/>
  <c r="BS323" i="43"/>
  <c r="BP323" i="43"/>
  <c r="EG322" i="43"/>
  <c r="ED322" i="43"/>
  <c r="EA322" i="43"/>
  <c r="DX322" i="43"/>
  <c r="DU322" i="43"/>
  <c r="DR322" i="43"/>
  <c r="DO322" i="43"/>
  <c r="DL322" i="43"/>
  <c r="DI322" i="43"/>
  <c r="DF322" i="43"/>
  <c r="DC322" i="43"/>
  <c r="CZ322" i="43"/>
  <c r="CW322" i="43"/>
  <c r="CT322" i="43"/>
  <c r="CQ322" i="43"/>
  <c r="CN322" i="43"/>
  <c r="CK322" i="43"/>
  <c r="CH322" i="43"/>
  <c r="CE322" i="43"/>
  <c r="CB322" i="43"/>
  <c r="BY322" i="43"/>
  <c r="BV322" i="43"/>
  <c r="BS322" i="43"/>
  <c r="BP322" i="43"/>
  <c r="EG321" i="43"/>
  <c r="ED321" i="43"/>
  <c r="EA321" i="43"/>
  <c r="DX321" i="43"/>
  <c r="DU321" i="43"/>
  <c r="DR321" i="43"/>
  <c r="DO321" i="43"/>
  <c r="DL321" i="43"/>
  <c r="DI321" i="43"/>
  <c r="DF321" i="43"/>
  <c r="DC321" i="43"/>
  <c r="CZ321" i="43"/>
  <c r="CW321" i="43"/>
  <c r="CT321" i="43"/>
  <c r="CQ321" i="43"/>
  <c r="CN321" i="43"/>
  <c r="CK321" i="43"/>
  <c r="CH321" i="43"/>
  <c r="CE321" i="43"/>
  <c r="CB321" i="43"/>
  <c r="BY321" i="43"/>
  <c r="BV321" i="43"/>
  <c r="BS321" i="43"/>
  <c r="BP321" i="43"/>
  <c r="EG320" i="43"/>
  <c r="ED320" i="43"/>
  <c r="EA320" i="43"/>
  <c r="DX320" i="43"/>
  <c r="DU320" i="43"/>
  <c r="DR320" i="43"/>
  <c r="DO320" i="43"/>
  <c r="DL320" i="43"/>
  <c r="DI320" i="43"/>
  <c r="DF320" i="43"/>
  <c r="DC320" i="43"/>
  <c r="CZ320" i="43"/>
  <c r="CW320" i="43"/>
  <c r="CT320" i="43"/>
  <c r="CQ320" i="43"/>
  <c r="CN320" i="43"/>
  <c r="CK320" i="43"/>
  <c r="CH320" i="43"/>
  <c r="CE320" i="43"/>
  <c r="CB320" i="43"/>
  <c r="BY320" i="43"/>
  <c r="BV320" i="43"/>
  <c r="BS320" i="43"/>
  <c r="BP320" i="43"/>
  <c r="EG319" i="43"/>
  <c r="ED319" i="43"/>
  <c r="EA319" i="43"/>
  <c r="DX319" i="43"/>
  <c r="DU319" i="43"/>
  <c r="DR319" i="43"/>
  <c r="DO319" i="43"/>
  <c r="DL319" i="43"/>
  <c r="DI319" i="43"/>
  <c r="DF319" i="43"/>
  <c r="DC319" i="43"/>
  <c r="CZ319" i="43"/>
  <c r="CW319" i="43"/>
  <c r="CT319" i="43"/>
  <c r="CQ319" i="43"/>
  <c r="CN319" i="43"/>
  <c r="CK319" i="43"/>
  <c r="CH319" i="43"/>
  <c r="CE319" i="43"/>
  <c r="CB319" i="43"/>
  <c r="BY319" i="43"/>
  <c r="BV319" i="43"/>
  <c r="BS319" i="43"/>
  <c r="BP319" i="43"/>
  <c r="EG318" i="43"/>
  <c r="ED318" i="43"/>
  <c r="EA318" i="43"/>
  <c r="DX318" i="43"/>
  <c r="DU318" i="43"/>
  <c r="DR318" i="43"/>
  <c r="DO318" i="43"/>
  <c r="DL318" i="43"/>
  <c r="DI318" i="43"/>
  <c r="DF318" i="43"/>
  <c r="DC318" i="43"/>
  <c r="CZ318" i="43"/>
  <c r="CW318" i="43"/>
  <c r="CT318" i="43"/>
  <c r="CQ318" i="43"/>
  <c r="CN318" i="43"/>
  <c r="CK318" i="43"/>
  <c r="CH318" i="43"/>
  <c r="CE318" i="43"/>
  <c r="CB318" i="43"/>
  <c r="BY318" i="43"/>
  <c r="BV318" i="43"/>
  <c r="BS318" i="43"/>
  <c r="BP318" i="43"/>
  <c r="EG317" i="43"/>
  <c r="ED317" i="43"/>
  <c r="EA317" i="43"/>
  <c r="DX317" i="43"/>
  <c r="DU317" i="43"/>
  <c r="DR317" i="43"/>
  <c r="DO317" i="43"/>
  <c r="DL317" i="43"/>
  <c r="DI317" i="43"/>
  <c r="DF317" i="43"/>
  <c r="DC317" i="43"/>
  <c r="CZ317" i="43"/>
  <c r="CW317" i="43"/>
  <c r="CT317" i="43"/>
  <c r="CQ317" i="43"/>
  <c r="CN317" i="43"/>
  <c r="CK317" i="43"/>
  <c r="CH317" i="43"/>
  <c r="CE317" i="43"/>
  <c r="CB317" i="43"/>
  <c r="BY317" i="43"/>
  <c r="BV317" i="43"/>
  <c r="BS317" i="43"/>
  <c r="BP317" i="43"/>
  <c r="EG316" i="43"/>
  <c r="ED316" i="43"/>
  <c r="EA316" i="43"/>
  <c r="DX316" i="43"/>
  <c r="DU316" i="43"/>
  <c r="DR316" i="43"/>
  <c r="DO316" i="43"/>
  <c r="DL316" i="43"/>
  <c r="DI316" i="43"/>
  <c r="DF316" i="43"/>
  <c r="DC316" i="43"/>
  <c r="CZ316" i="43"/>
  <c r="CW316" i="43"/>
  <c r="CT316" i="43"/>
  <c r="CQ316" i="43"/>
  <c r="CN316" i="43"/>
  <c r="CK316" i="43"/>
  <c r="CH316" i="43"/>
  <c r="CE316" i="43"/>
  <c r="CB316" i="43"/>
  <c r="BY316" i="43"/>
  <c r="BV316" i="43"/>
  <c r="BS316" i="43"/>
  <c r="BP316" i="43"/>
  <c r="EG315" i="43"/>
  <c r="ED315" i="43"/>
  <c r="EA315" i="43"/>
  <c r="DX315" i="43"/>
  <c r="DU315" i="43"/>
  <c r="DR315" i="43"/>
  <c r="DO315" i="43"/>
  <c r="DL315" i="43"/>
  <c r="DI315" i="43"/>
  <c r="DF315" i="43"/>
  <c r="DC315" i="43"/>
  <c r="CZ315" i="43"/>
  <c r="CW315" i="43"/>
  <c r="CT315" i="43"/>
  <c r="CQ315" i="43"/>
  <c r="CN315" i="43"/>
  <c r="CK315" i="43"/>
  <c r="CH315" i="43"/>
  <c r="CE315" i="43"/>
  <c r="CB315" i="43"/>
  <c r="BY315" i="43"/>
  <c r="BV315" i="43"/>
  <c r="BS315" i="43"/>
  <c r="BP315" i="43"/>
  <c r="EG314" i="43"/>
  <c r="ED314" i="43"/>
  <c r="EA314" i="43"/>
  <c r="DX314" i="43"/>
  <c r="DU314" i="43"/>
  <c r="DR314" i="43"/>
  <c r="DO314" i="43"/>
  <c r="DL314" i="43"/>
  <c r="DI314" i="43"/>
  <c r="DF314" i="43"/>
  <c r="DC314" i="43"/>
  <c r="CZ314" i="43"/>
  <c r="CW314" i="43"/>
  <c r="CT314" i="43"/>
  <c r="CQ314" i="43"/>
  <c r="CN314" i="43"/>
  <c r="CK314" i="43"/>
  <c r="CH314" i="43"/>
  <c r="CE314" i="43"/>
  <c r="CB314" i="43"/>
  <c r="BY314" i="43"/>
  <c r="BV314" i="43"/>
  <c r="BS314" i="43"/>
  <c r="BP314" i="43"/>
  <c r="EG313" i="43"/>
  <c r="ED313" i="43"/>
  <c r="EA313" i="43"/>
  <c r="DX313" i="43"/>
  <c r="DU313" i="43"/>
  <c r="DR313" i="43"/>
  <c r="DO313" i="43"/>
  <c r="DL313" i="43"/>
  <c r="DI313" i="43"/>
  <c r="DF313" i="43"/>
  <c r="DC313" i="43"/>
  <c r="CZ313" i="43"/>
  <c r="CW313" i="43"/>
  <c r="CT313" i="43"/>
  <c r="CQ313" i="43"/>
  <c r="CN313" i="43"/>
  <c r="CK313" i="43"/>
  <c r="CH313" i="43"/>
  <c r="CE313" i="43"/>
  <c r="CB313" i="43"/>
  <c r="BY313" i="43"/>
  <c r="BV313" i="43"/>
  <c r="BS313" i="43"/>
  <c r="BP313" i="43"/>
  <c r="EG312" i="43"/>
  <c r="ED312" i="43"/>
  <c r="EA312" i="43"/>
  <c r="DX312" i="43"/>
  <c r="DU312" i="43"/>
  <c r="DR312" i="43"/>
  <c r="DO312" i="43"/>
  <c r="DL312" i="43"/>
  <c r="DI312" i="43"/>
  <c r="DF312" i="43"/>
  <c r="DC312" i="43"/>
  <c r="CZ312" i="43"/>
  <c r="CW312" i="43"/>
  <c r="CT312" i="43"/>
  <c r="CQ312" i="43"/>
  <c r="CN312" i="43"/>
  <c r="CK312" i="43"/>
  <c r="CH312" i="43"/>
  <c r="CE312" i="43"/>
  <c r="CB312" i="43"/>
  <c r="BY312" i="43"/>
  <c r="BV312" i="43"/>
  <c r="BS312" i="43"/>
  <c r="BP312" i="43"/>
  <c r="EG311" i="43"/>
  <c r="ED311" i="43"/>
  <c r="EA311" i="43"/>
  <c r="DX311" i="43"/>
  <c r="DU311" i="43"/>
  <c r="DR311" i="43"/>
  <c r="DO311" i="43"/>
  <c r="DL311" i="43"/>
  <c r="DI311" i="43"/>
  <c r="DF311" i="43"/>
  <c r="DC311" i="43"/>
  <c r="CZ311" i="43"/>
  <c r="CW311" i="43"/>
  <c r="CT311" i="43"/>
  <c r="CQ311" i="43"/>
  <c r="CN311" i="43"/>
  <c r="CK311" i="43"/>
  <c r="CH311" i="43"/>
  <c r="CE311" i="43"/>
  <c r="CB311" i="43"/>
  <c r="BY311" i="43"/>
  <c r="BV311" i="43"/>
  <c r="BS311" i="43"/>
  <c r="BP311" i="43"/>
  <c r="EG310" i="43"/>
  <c r="ED310" i="43"/>
  <c r="EA310" i="43"/>
  <c r="DX310" i="43"/>
  <c r="DU310" i="43"/>
  <c r="DR310" i="43"/>
  <c r="DO310" i="43"/>
  <c r="DL310" i="43"/>
  <c r="DI310" i="43"/>
  <c r="DF310" i="43"/>
  <c r="DC310" i="43"/>
  <c r="CZ310" i="43"/>
  <c r="CW310" i="43"/>
  <c r="CT310" i="43"/>
  <c r="CQ310" i="43"/>
  <c r="CN310" i="43"/>
  <c r="CK310" i="43"/>
  <c r="CH310" i="43"/>
  <c r="CE310" i="43"/>
  <c r="CB310" i="43"/>
  <c r="BY310" i="43"/>
  <c r="BV310" i="43"/>
  <c r="BS310" i="43"/>
  <c r="BP310" i="43"/>
  <c r="EG309" i="43"/>
  <c r="ED309" i="43"/>
  <c r="EA309" i="43"/>
  <c r="DX309" i="43"/>
  <c r="DU309" i="43"/>
  <c r="DR309" i="43"/>
  <c r="DO309" i="43"/>
  <c r="DL309" i="43"/>
  <c r="DI309" i="43"/>
  <c r="DF309" i="43"/>
  <c r="DC309" i="43"/>
  <c r="CZ309" i="43"/>
  <c r="CW309" i="43"/>
  <c r="CT309" i="43"/>
  <c r="CQ309" i="43"/>
  <c r="CN309" i="43"/>
  <c r="CK309" i="43"/>
  <c r="CH309" i="43"/>
  <c r="CE309" i="43"/>
  <c r="CB309" i="43"/>
  <c r="BY309" i="43"/>
  <c r="BV309" i="43"/>
  <c r="BS309" i="43"/>
  <c r="BP309" i="43"/>
  <c r="EG308" i="43"/>
  <c r="ED308" i="43"/>
  <c r="EA308" i="43"/>
  <c r="DX308" i="43"/>
  <c r="DU308" i="43"/>
  <c r="DR308" i="43"/>
  <c r="DO308" i="43"/>
  <c r="DL308" i="43"/>
  <c r="DI308" i="43"/>
  <c r="DF308" i="43"/>
  <c r="DC308" i="43"/>
  <c r="CZ308" i="43"/>
  <c r="CW308" i="43"/>
  <c r="CT308" i="43"/>
  <c r="CQ308" i="43"/>
  <c r="CN308" i="43"/>
  <c r="CK308" i="43"/>
  <c r="CH308" i="43"/>
  <c r="CE308" i="43"/>
  <c r="CB308" i="43"/>
  <c r="BY308" i="43"/>
  <c r="BV308" i="43"/>
  <c r="BS308" i="43"/>
  <c r="BP308" i="43"/>
  <c r="EG307" i="43"/>
  <c r="ED307" i="43"/>
  <c r="EA307" i="43"/>
  <c r="DX307" i="43"/>
  <c r="DU307" i="43"/>
  <c r="DR307" i="43"/>
  <c r="DO307" i="43"/>
  <c r="DL307" i="43"/>
  <c r="DI307" i="43"/>
  <c r="DF307" i="43"/>
  <c r="DC307" i="43"/>
  <c r="CZ307" i="43"/>
  <c r="CW307" i="43"/>
  <c r="CT307" i="43"/>
  <c r="CQ307" i="43"/>
  <c r="CN307" i="43"/>
  <c r="CK307" i="43"/>
  <c r="CH307" i="43"/>
  <c r="CE307" i="43"/>
  <c r="CB307" i="43"/>
  <c r="BY307" i="43"/>
  <c r="BV307" i="43"/>
  <c r="BS307" i="43"/>
  <c r="BP307" i="43"/>
  <c r="EG306" i="43"/>
  <c r="ED306" i="43"/>
  <c r="EA306" i="43"/>
  <c r="DX306" i="43"/>
  <c r="DU306" i="43"/>
  <c r="DR306" i="43"/>
  <c r="DO306" i="43"/>
  <c r="DL306" i="43"/>
  <c r="DI306" i="43"/>
  <c r="DF306" i="43"/>
  <c r="DC306" i="43"/>
  <c r="CZ306" i="43"/>
  <c r="CW306" i="43"/>
  <c r="CT306" i="43"/>
  <c r="CQ306" i="43"/>
  <c r="CN306" i="43"/>
  <c r="CK306" i="43"/>
  <c r="CH306" i="43"/>
  <c r="CE306" i="43"/>
  <c r="CB306" i="43"/>
  <c r="BY306" i="43"/>
  <c r="BV306" i="43"/>
  <c r="BS306" i="43"/>
  <c r="BP306" i="43"/>
  <c r="EG305" i="43"/>
  <c r="ED305" i="43"/>
  <c r="EA305" i="43"/>
  <c r="DX305" i="43"/>
  <c r="DU305" i="43"/>
  <c r="DR305" i="43"/>
  <c r="DO305" i="43"/>
  <c r="DL305" i="43"/>
  <c r="DI305" i="43"/>
  <c r="DF305" i="43"/>
  <c r="DC305" i="43"/>
  <c r="CZ305" i="43"/>
  <c r="CW305" i="43"/>
  <c r="CT305" i="43"/>
  <c r="CQ305" i="43"/>
  <c r="CN305" i="43"/>
  <c r="CK305" i="43"/>
  <c r="CH305" i="43"/>
  <c r="CE305" i="43"/>
  <c r="CB305" i="43"/>
  <c r="BY305" i="43"/>
  <c r="BV305" i="43"/>
  <c r="BS305" i="43"/>
  <c r="BP305" i="43"/>
  <c r="EG304" i="43"/>
  <c r="ED304" i="43"/>
  <c r="EA304" i="43"/>
  <c r="DX304" i="43"/>
  <c r="DU304" i="43"/>
  <c r="DR304" i="43"/>
  <c r="DO304" i="43"/>
  <c r="DL304" i="43"/>
  <c r="DI304" i="43"/>
  <c r="DF304" i="43"/>
  <c r="DC304" i="43"/>
  <c r="CZ304" i="43"/>
  <c r="CW304" i="43"/>
  <c r="CT304" i="43"/>
  <c r="CQ304" i="43"/>
  <c r="CN304" i="43"/>
  <c r="CK304" i="43"/>
  <c r="CH304" i="43"/>
  <c r="CE304" i="43"/>
  <c r="CB304" i="43"/>
  <c r="BY304" i="43"/>
  <c r="BV304" i="43"/>
  <c r="BS304" i="43"/>
  <c r="BP304" i="43"/>
  <c r="EG303" i="43"/>
  <c r="ED303" i="43"/>
  <c r="EA303" i="43"/>
  <c r="DX303" i="43"/>
  <c r="DU303" i="43"/>
  <c r="DR303" i="43"/>
  <c r="DO303" i="43"/>
  <c r="DL303" i="43"/>
  <c r="DI303" i="43"/>
  <c r="DF303" i="43"/>
  <c r="DC303" i="43"/>
  <c r="CZ303" i="43"/>
  <c r="CW303" i="43"/>
  <c r="CT303" i="43"/>
  <c r="CQ303" i="43"/>
  <c r="CN303" i="43"/>
  <c r="CK303" i="43"/>
  <c r="CH303" i="43"/>
  <c r="CE303" i="43"/>
  <c r="CB303" i="43"/>
  <c r="BY303" i="43"/>
  <c r="BV303" i="43"/>
  <c r="BS303" i="43"/>
  <c r="BP303" i="43"/>
  <c r="EG302" i="43"/>
  <c r="ED302" i="43"/>
  <c r="EA302" i="43"/>
  <c r="DX302" i="43"/>
  <c r="DU302" i="43"/>
  <c r="DR302" i="43"/>
  <c r="DO302" i="43"/>
  <c r="DL302" i="43"/>
  <c r="DI302" i="43"/>
  <c r="DF302" i="43"/>
  <c r="DC302" i="43"/>
  <c r="CZ302" i="43"/>
  <c r="CW302" i="43"/>
  <c r="CT302" i="43"/>
  <c r="CQ302" i="43"/>
  <c r="CN302" i="43"/>
  <c r="CK302" i="43"/>
  <c r="CH302" i="43"/>
  <c r="CE302" i="43"/>
  <c r="CB302" i="43"/>
  <c r="BY302" i="43"/>
  <c r="BV302" i="43"/>
  <c r="BS302" i="43"/>
  <c r="BP302" i="43"/>
  <c r="EG301" i="43"/>
  <c r="ED301" i="43"/>
  <c r="EA301" i="43"/>
  <c r="DX301" i="43"/>
  <c r="DU301" i="43"/>
  <c r="DR301" i="43"/>
  <c r="DO301" i="43"/>
  <c r="DL301" i="43"/>
  <c r="DI301" i="43"/>
  <c r="DF301" i="43"/>
  <c r="DC301" i="43"/>
  <c r="CZ301" i="43"/>
  <c r="CW301" i="43"/>
  <c r="CT301" i="43"/>
  <c r="CQ301" i="43"/>
  <c r="CN301" i="43"/>
  <c r="CK301" i="43"/>
  <c r="CH301" i="43"/>
  <c r="CE301" i="43"/>
  <c r="CB301" i="43"/>
  <c r="BY301" i="43"/>
  <c r="BV301" i="43"/>
  <c r="BS301" i="43"/>
  <c r="BP301" i="43"/>
  <c r="EG300" i="43"/>
  <c r="ED300" i="43"/>
  <c r="EA300" i="43"/>
  <c r="DX300" i="43"/>
  <c r="DU300" i="43"/>
  <c r="DR300" i="43"/>
  <c r="DO300" i="43"/>
  <c r="DL300" i="43"/>
  <c r="DI300" i="43"/>
  <c r="DF300" i="43"/>
  <c r="DC300" i="43"/>
  <c r="CZ300" i="43"/>
  <c r="CW300" i="43"/>
  <c r="CT300" i="43"/>
  <c r="CQ300" i="43"/>
  <c r="CN300" i="43"/>
  <c r="CK300" i="43"/>
  <c r="CH300" i="43"/>
  <c r="CE300" i="43"/>
  <c r="CB300" i="43"/>
  <c r="BY300" i="43"/>
  <c r="BV300" i="43"/>
  <c r="BS300" i="43"/>
  <c r="BP300" i="43"/>
  <c r="EG299" i="43"/>
  <c r="ED299" i="43"/>
  <c r="EA299" i="43"/>
  <c r="DX299" i="43"/>
  <c r="DU299" i="43"/>
  <c r="DR299" i="43"/>
  <c r="DO299" i="43"/>
  <c r="DL299" i="43"/>
  <c r="DI299" i="43"/>
  <c r="DF299" i="43"/>
  <c r="DC299" i="43"/>
  <c r="CZ299" i="43"/>
  <c r="CW299" i="43"/>
  <c r="CT299" i="43"/>
  <c r="CQ299" i="43"/>
  <c r="CN299" i="43"/>
  <c r="CK299" i="43"/>
  <c r="CH299" i="43"/>
  <c r="CE299" i="43"/>
  <c r="CB299" i="43"/>
  <c r="BY299" i="43"/>
  <c r="BV299" i="43"/>
  <c r="BS299" i="43"/>
  <c r="BP299" i="43"/>
  <c r="EG298" i="43"/>
  <c r="ED298" i="43"/>
  <c r="EA298" i="43"/>
  <c r="DX298" i="43"/>
  <c r="DU298" i="43"/>
  <c r="DR298" i="43"/>
  <c r="DO298" i="43"/>
  <c r="DL298" i="43"/>
  <c r="DI298" i="43"/>
  <c r="DF298" i="43"/>
  <c r="DC298" i="43"/>
  <c r="CZ298" i="43"/>
  <c r="CW298" i="43"/>
  <c r="CT298" i="43"/>
  <c r="CQ298" i="43"/>
  <c r="CN298" i="43"/>
  <c r="CK298" i="43"/>
  <c r="CH298" i="43"/>
  <c r="CE298" i="43"/>
  <c r="CB298" i="43"/>
  <c r="BY298" i="43"/>
  <c r="BV298" i="43"/>
  <c r="BS298" i="43"/>
  <c r="BP298" i="43"/>
  <c r="EG297" i="43"/>
  <c r="ED297" i="43"/>
  <c r="EA297" i="43"/>
  <c r="DX297" i="43"/>
  <c r="DU297" i="43"/>
  <c r="DR297" i="43"/>
  <c r="DO297" i="43"/>
  <c r="DL297" i="43"/>
  <c r="DI297" i="43"/>
  <c r="DF297" i="43"/>
  <c r="DC297" i="43"/>
  <c r="CZ297" i="43"/>
  <c r="CW297" i="43"/>
  <c r="CT297" i="43"/>
  <c r="CQ297" i="43"/>
  <c r="CN297" i="43"/>
  <c r="CK297" i="43"/>
  <c r="CH297" i="43"/>
  <c r="CE297" i="43"/>
  <c r="CB297" i="43"/>
  <c r="BY297" i="43"/>
  <c r="BV297" i="43"/>
  <c r="BS297" i="43"/>
  <c r="BP297" i="43"/>
  <c r="EG296" i="43"/>
  <c r="ED296" i="43"/>
  <c r="EA296" i="43"/>
  <c r="DX296" i="43"/>
  <c r="DU296" i="43"/>
  <c r="DR296" i="43"/>
  <c r="DO296" i="43"/>
  <c r="DL296" i="43"/>
  <c r="DI296" i="43"/>
  <c r="DF296" i="43"/>
  <c r="DC296" i="43"/>
  <c r="CZ296" i="43"/>
  <c r="CW296" i="43"/>
  <c r="CT296" i="43"/>
  <c r="CQ296" i="43"/>
  <c r="CN296" i="43"/>
  <c r="CK296" i="43"/>
  <c r="CH296" i="43"/>
  <c r="CE296" i="43"/>
  <c r="CB296" i="43"/>
  <c r="BY296" i="43"/>
  <c r="BV296" i="43"/>
  <c r="BS296" i="43"/>
  <c r="BP296" i="43"/>
  <c r="EG295" i="43"/>
  <c r="ED295" i="43"/>
  <c r="EA295" i="43"/>
  <c r="DX295" i="43"/>
  <c r="DU295" i="43"/>
  <c r="DR295" i="43"/>
  <c r="DO295" i="43"/>
  <c r="DL295" i="43"/>
  <c r="DI295" i="43"/>
  <c r="DF295" i="43"/>
  <c r="DC295" i="43"/>
  <c r="CZ295" i="43"/>
  <c r="CW295" i="43"/>
  <c r="CT295" i="43"/>
  <c r="CQ295" i="43"/>
  <c r="CN295" i="43"/>
  <c r="CK295" i="43"/>
  <c r="CH295" i="43"/>
  <c r="CE295" i="43"/>
  <c r="CB295" i="43"/>
  <c r="BY295" i="43"/>
  <c r="BV295" i="43"/>
  <c r="BS295" i="43"/>
  <c r="BP295" i="43"/>
  <c r="EG294" i="43"/>
  <c r="ED294" i="43"/>
  <c r="EA294" i="43"/>
  <c r="DX294" i="43"/>
  <c r="DU294" i="43"/>
  <c r="DR294" i="43"/>
  <c r="DO294" i="43"/>
  <c r="DL294" i="43"/>
  <c r="DI294" i="43"/>
  <c r="DF294" i="43"/>
  <c r="DC294" i="43"/>
  <c r="CZ294" i="43"/>
  <c r="CW294" i="43"/>
  <c r="CT294" i="43"/>
  <c r="CQ294" i="43"/>
  <c r="CN294" i="43"/>
  <c r="CK294" i="43"/>
  <c r="CH294" i="43"/>
  <c r="CE294" i="43"/>
  <c r="CB294" i="43"/>
  <c r="BY294" i="43"/>
  <c r="BV294" i="43"/>
  <c r="BS294" i="43"/>
  <c r="BP294" i="43"/>
  <c r="EG293" i="43"/>
  <c r="ED293" i="43"/>
  <c r="EA293" i="43"/>
  <c r="DX293" i="43"/>
  <c r="DU293" i="43"/>
  <c r="DR293" i="43"/>
  <c r="DO293" i="43"/>
  <c r="DL293" i="43"/>
  <c r="DI293" i="43"/>
  <c r="DF293" i="43"/>
  <c r="DC293" i="43"/>
  <c r="CZ293" i="43"/>
  <c r="CW293" i="43"/>
  <c r="CT293" i="43"/>
  <c r="CQ293" i="43"/>
  <c r="CN293" i="43"/>
  <c r="CK293" i="43"/>
  <c r="CH293" i="43"/>
  <c r="CE293" i="43"/>
  <c r="CB293" i="43"/>
  <c r="BY293" i="43"/>
  <c r="BV293" i="43"/>
  <c r="BS293" i="43"/>
  <c r="BP293" i="43"/>
  <c r="EG292" i="43"/>
  <c r="ED292" i="43"/>
  <c r="EA292" i="43"/>
  <c r="DX292" i="43"/>
  <c r="DU292" i="43"/>
  <c r="DR292" i="43"/>
  <c r="DO292" i="43"/>
  <c r="DL292" i="43"/>
  <c r="DI292" i="43"/>
  <c r="DF292" i="43"/>
  <c r="DC292" i="43"/>
  <c r="CZ292" i="43"/>
  <c r="CW292" i="43"/>
  <c r="CT292" i="43"/>
  <c r="CQ292" i="43"/>
  <c r="CN292" i="43"/>
  <c r="CK292" i="43"/>
  <c r="CH292" i="43"/>
  <c r="CE292" i="43"/>
  <c r="CB292" i="43"/>
  <c r="BY292" i="43"/>
  <c r="BV292" i="43"/>
  <c r="BS292" i="43"/>
  <c r="BP292" i="43"/>
  <c r="EG291" i="43"/>
  <c r="ED291" i="43"/>
  <c r="EA291" i="43"/>
  <c r="DX291" i="43"/>
  <c r="DU291" i="43"/>
  <c r="DR291" i="43"/>
  <c r="DO291" i="43"/>
  <c r="DL291" i="43"/>
  <c r="DI291" i="43"/>
  <c r="DF291" i="43"/>
  <c r="DC291" i="43"/>
  <c r="CZ291" i="43"/>
  <c r="CW291" i="43"/>
  <c r="CT291" i="43"/>
  <c r="CQ291" i="43"/>
  <c r="CN291" i="43"/>
  <c r="CK291" i="43"/>
  <c r="CH291" i="43"/>
  <c r="CE291" i="43"/>
  <c r="CB291" i="43"/>
  <c r="BY291" i="43"/>
  <c r="BV291" i="43"/>
  <c r="BS291" i="43"/>
  <c r="BP291" i="43"/>
  <c r="EG290" i="43"/>
  <c r="ED290" i="43"/>
  <c r="EA290" i="43"/>
  <c r="DX290" i="43"/>
  <c r="DU290" i="43"/>
  <c r="DR290" i="43"/>
  <c r="DO290" i="43"/>
  <c r="DL290" i="43"/>
  <c r="DI290" i="43"/>
  <c r="DF290" i="43"/>
  <c r="DC290" i="43"/>
  <c r="CZ290" i="43"/>
  <c r="CW290" i="43"/>
  <c r="CT290" i="43"/>
  <c r="CQ290" i="43"/>
  <c r="CN290" i="43"/>
  <c r="CK290" i="43"/>
  <c r="CH290" i="43"/>
  <c r="CE290" i="43"/>
  <c r="CB290" i="43"/>
  <c r="BY290" i="43"/>
  <c r="BV290" i="43"/>
  <c r="BS290" i="43"/>
  <c r="BP290" i="43"/>
  <c r="EG289" i="43"/>
  <c r="ED289" i="43"/>
  <c r="EA289" i="43"/>
  <c r="DX289" i="43"/>
  <c r="DU289" i="43"/>
  <c r="DR289" i="43"/>
  <c r="DO289" i="43"/>
  <c r="DL289" i="43"/>
  <c r="DI289" i="43"/>
  <c r="DF289" i="43"/>
  <c r="DC289" i="43"/>
  <c r="CZ289" i="43"/>
  <c r="CW289" i="43"/>
  <c r="CT289" i="43"/>
  <c r="CQ289" i="43"/>
  <c r="CN289" i="43"/>
  <c r="CK289" i="43"/>
  <c r="CH289" i="43"/>
  <c r="CE289" i="43"/>
  <c r="CB289" i="43"/>
  <c r="BY289" i="43"/>
  <c r="BV289" i="43"/>
  <c r="BS289" i="43"/>
  <c r="BP289" i="43"/>
  <c r="EG288" i="43"/>
  <c r="ED288" i="43"/>
  <c r="EA288" i="43"/>
  <c r="DX288" i="43"/>
  <c r="DU288" i="43"/>
  <c r="DR288" i="43"/>
  <c r="DO288" i="43"/>
  <c r="DL288" i="43"/>
  <c r="DI288" i="43"/>
  <c r="DF288" i="43"/>
  <c r="DC288" i="43"/>
  <c r="CZ288" i="43"/>
  <c r="CW288" i="43"/>
  <c r="CT288" i="43"/>
  <c r="CQ288" i="43"/>
  <c r="CN288" i="43"/>
  <c r="CK288" i="43"/>
  <c r="CH288" i="43"/>
  <c r="CE288" i="43"/>
  <c r="CB288" i="43"/>
  <c r="BY288" i="43"/>
  <c r="BV288" i="43"/>
  <c r="BS288" i="43"/>
  <c r="BP288" i="43"/>
  <c r="EG287" i="43"/>
  <c r="ED287" i="43"/>
  <c r="EA287" i="43"/>
  <c r="DX287" i="43"/>
  <c r="DU287" i="43"/>
  <c r="DR287" i="43"/>
  <c r="DO287" i="43"/>
  <c r="DL287" i="43"/>
  <c r="DI287" i="43"/>
  <c r="DF287" i="43"/>
  <c r="DC287" i="43"/>
  <c r="CZ287" i="43"/>
  <c r="CW287" i="43"/>
  <c r="CT287" i="43"/>
  <c r="CQ287" i="43"/>
  <c r="CN287" i="43"/>
  <c r="CK287" i="43"/>
  <c r="CH287" i="43"/>
  <c r="CE287" i="43"/>
  <c r="CB287" i="43"/>
  <c r="BY287" i="43"/>
  <c r="BV287" i="43"/>
  <c r="BS287" i="43"/>
  <c r="BP287" i="43"/>
  <c r="EG286" i="43"/>
  <c r="ED286" i="43"/>
  <c r="EA286" i="43"/>
  <c r="DX286" i="43"/>
  <c r="DU286" i="43"/>
  <c r="DR286" i="43"/>
  <c r="DO286" i="43"/>
  <c r="DL286" i="43"/>
  <c r="DI286" i="43"/>
  <c r="DF286" i="43"/>
  <c r="DC286" i="43"/>
  <c r="CZ286" i="43"/>
  <c r="CW286" i="43"/>
  <c r="CT286" i="43"/>
  <c r="CQ286" i="43"/>
  <c r="CN286" i="43"/>
  <c r="CK286" i="43"/>
  <c r="CH286" i="43"/>
  <c r="CE286" i="43"/>
  <c r="CB286" i="43"/>
  <c r="BY286" i="43"/>
  <c r="BV286" i="43"/>
  <c r="BS286" i="43"/>
  <c r="BP286" i="43"/>
  <c r="EG285" i="43"/>
  <c r="ED285" i="43"/>
  <c r="EA285" i="43"/>
  <c r="DX285" i="43"/>
  <c r="DU285" i="43"/>
  <c r="DR285" i="43"/>
  <c r="DO285" i="43"/>
  <c r="DL285" i="43"/>
  <c r="DI285" i="43"/>
  <c r="DF285" i="43"/>
  <c r="DC285" i="43"/>
  <c r="CZ285" i="43"/>
  <c r="CW285" i="43"/>
  <c r="CT285" i="43"/>
  <c r="CQ285" i="43"/>
  <c r="CN285" i="43"/>
  <c r="CK285" i="43"/>
  <c r="CH285" i="43"/>
  <c r="CE285" i="43"/>
  <c r="CB285" i="43"/>
  <c r="BY285" i="43"/>
  <c r="BV285" i="43"/>
  <c r="BS285" i="43"/>
  <c r="BP285" i="43"/>
  <c r="EG284" i="43"/>
  <c r="ED284" i="43"/>
  <c r="EA284" i="43"/>
  <c r="DX284" i="43"/>
  <c r="DU284" i="43"/>
  <c r="DR284" i="43"/>
  <c r="DO284" i="43"/>
  <c r="DL284" i="43"/>
  <c r="DI284" i="43"/>
  <c r="DF284" i="43"/>
  <c r="DC284" i="43"/>
  <c r="CZ284" i="43"/>
  <c r="CW284" i="43"/>
  <c r="CT284" i="43"/>
  <c r="CQ284" i="43"/>
  <c r="CN284" i="43"/>
  <c r="CK284" i="43"/>
  <c r="CH284" i="43"/>
  <c r="CE284" i="43"/>
  <c r="CB284" i="43"/>
  <c r="BY284" i="43"/>
  <c r="BV284" i="43"/>
  <c r="BS284" i="43"/>
  <c r="BP284" i="43"/>
  <c r="EG283" i="43"/>
  <c r="ED283" i="43"/>
  <c r="EA283" i="43"/>
  <c r="DX283" i="43"/>
  <c r="DU283" i="43"/>
  <c r="DR283" i="43"/>
  <c r="DO283" i="43"/>
  <c r="DL283" i="43"/>
  <c r="DI283" i="43"/>
  <c r="DF283" i="43"/>
  <c r="DC283" i="43"/>
  <c r="CZ283" i="43"/>
  <c r="CW283" i="43"/>
  <c r="CT283" i="43"/>
  <c r="CQ283" i="43"/>
  <c r="CN283" i="43"/>
  <c r="CK283" i="43"/>
  <c r="CH283" i="43"/>
  <c r="CE283" i="43"/>
  <c r="CB283" i="43"/>
  <c r="BY283" i="43"/>
  <c r="BV283" i="43"/>
  <c r="BS283" i="43"/>
  <c r="BP283" i="43"/>
  <c r="EG282" i="43"/>
  <c r="ED282" i="43"/>
  <c r="EA282" i="43"/>
  <c r="DX282" i="43"/>
  <c r="DU282" i="43"/>
  <c r="DR282" i="43"/>
  <c r="DO282" i="43"/>
  <c r="DL282" i="43"/>
  <c r="DI282" i="43"/>
  <c r="DF282" i="43"/>
  <c r="DC282" i="43"/>
  <c r="CZ282" i="43"/>
  <c r="CW282" i="43"/>
  <c r="CT282" i="43"/>
  <c r="CQ282" i="43"/>
  <c r="CN282" i="43"/>
  <c r="CK282" i="43"/>
  <c r="CH282" i="43"/>
  <c r="CE282" i="43"/>
  <c r="CB282" i="43"/>
  <c r="BY282" i="43"/>
  <c r="BV282" i="43"/>
  <c r="BS282" i="43"/>
  <c r="BP282" i="43"/>
  <c r="EG281" i="43"/>
  <c r="ED281" i="43"/>
  <c r="EA281" i="43"/>
  <c r="DX281" i="43"/>
  <c r="DU281" i="43"/>
  <c r="DR281" i="43"/>
  <c r="DO281" i="43"/>
  <c r="DL281" i="43"/>
  <c r="DI281" i="43"/>
  <c r="DF281" i="43"/>
  <c r="DC281" i="43"/>
  <c r="CZ281" i="43"/>
  <c r="CW281" i="43"/>
  <c r="CT281" i="43"/>
  <c r="CQ281" i="43"/>
  <c r="CN281" i="43"/>
  <c r="CK281" i="43"/>
  <c r="CH281" i="43"/>
  <c r="CE281" i="43"/>
  <c r="CB281" i="43"/>
  <c r="BY281" i="43"/>
  <c r="BV281" i="43"/>
  <c r="BS281" i="43"/>
  <c r="BP281" i="43"/>
  <c r="EG280" i="43"/>
  <c r="ED280" i="43"/>
  <c r="EA280" i="43"/>
  <c r="DX280" i="43"/>
  <c r="DU280" i="43"/>
  <c r="DR280" i="43"/>
  <c r="DO280" i="43"/>
  <c r="DL280" i="43"/>
  <c r="DI280" i="43"/>
  <c r="DF280" i="43"/>
  <c r="DC280" i="43"/>
  <c r="CZ280" i="43"/>
  <c r="CW280" i="43"/>
  <c r="CT280" i="43"/>
  <c r="CQ280" i="43"/>
  <c r="CN280" i="43"/>
  <c r="CK280" i="43"/>
  <c r="CH280" i="43"/>
  <c r="CE280" i="43"/>
  <c r="CB280" i="43"/>
  <c r="BY280" i="43"/>
  <c r="BV280" i="43"/>
  <c r="BS280" i="43"/>
  <c r="BP280" i="43"/>
  <c r="EG279" i="43"/>
  <c r="ED279" i="43"/>
  <c r="EA279" i="43"/>
  <c r="DX279" i="43"/>
  <c r="DU279" i="43"/>
  <c r="DR279" i="43"/>
  <c r="DO279" i="43"/>
  <c r="DL279" i="43"/>
  <c r="DI279" i="43"/>
  <c r="DF279" i="43"/>
  <c r="DC279" i="43"/>
  <c r="CZ279" i="43"/>
  <c r="CW279" i="43"/>
  <c r="CT279" i="43"/>
  <c r="CQ279" i="43"/>
  <c r="CN279" i="43"/>
  <c r="CK279" i="43"/>
  <c r="CH279" i="43"/>
  <c r="CE279" i="43"/>
  <c r="CB279" i="43"/>
  <c r="BY279" i="43"/>
  <c r="BV279" i="43"/>
  <c r="BS279" i="43"/>
  <c r="BP279" i="43"/>
  <c r="EG278" i="43"/>
  <c r="ED278" i="43"/>
  <c r="EA278" i="43"/>
  <c r="DX278" i="43"/>
  <c r="DU278" i="43"/>
  <c r="DR278" i="43"/>
  <c r="DO278" i="43"/>
  <c r="DL278" i="43"/>
  <c r="DI278" i="43"/>
  <c r="DF278" i="43"/>
  <c r="DC278" i="43"/>
  <c r="CZ278" i="43"/>
  <c r="CW278" i="43"/>
  <c r="CT278" i="43"/>
  <c r="CQ278" i="43"/>
  <c r="CN278" i="43"/>
  <c r="CK278" i="43"/>
  <c r="CH278" i="43"/>
  <c r="CE278" i="43"/>
  <c r="CB278" i="43"/>
  <c r="BY278" i="43"/>
  <c r="BV278" i="43"/>
  <c r="BS278" i="43"/>
  <c r="BP278" i="43"/>
  <c r="EG277" i="43"/>
  <c r="ED277" i="43"/>
  <c r="EA277" i="43"/>
  <c r="DX277" i="43"/>
  <c r="DU277" i="43"/>
  <c r="DR277" i="43"/>
  <c r="DO277" i="43"/>
  <c r="DL277" i="43"/>
  <c r="DI277" i="43"/>
  <c r="DF277" i="43"/>
  <c r="DC277" i="43"/>
  <c r="CZ277" i="43"/>
  <c r="CW277" i="43"/>
  <c r="CT277" i="43"/>
  <c r="CQ277" i="43"/>
  <c r="CN277" i="43"/>
  <c r="CK277" i="43"/>
  <c r="CH277" i="43"/>
  <c r="CE277" i="43"/>
  <c r="CB277" i="43"/>
  <c r="BY277" i="43"/>
  <c r="BV277" i="43"/>
  <c r="BS277" i="43"/>
  <c r="BP277" i="43"/>
  <c r="EG276" i="43"/>
  <c r="ED276" i="43"/>
  <c r="EA276" i="43"/>
  <c r="DX276" i="43"/>
  <c r="DU276" i="43"/>
  <c r="DR276" i="43"/>
  <c r="DO276" i="43"/>
  <c r="DL276" i="43"/>
  <c r="DI276" i="43"/>
  <c r="DF276" i="43"/>
  <c r="DC276" i="43"/>
  <c r="CZ276" i="43"/>
  <c r="CW276" i="43"/>
  <c r="CT276" i="43"/>
  <c r="CQ276" i="43"/>
  <c r="CN276" i="43"/>
  <c r="CK276" i="43"/>
  <c r="CH276" i="43"/>
  <c r="CE276" i="43"/>
  <c r="CB276" i="43"/>
  <c r="BY276" i="43"/>
  <c r="BV276" i="43"/>
  <c r="BS276" i="43"/>
  <c r="BP276" i="43"/>
  <c r="EG275" i="43"/>
  <c r="ED275" i="43"/>
  <c r="EA275" i="43"/>
  <c r="DX275" i="43"/>
  <c r="DU275" i="43"/>
  <c r="DR275" i="43"/>
  <c r="DO275" i="43"/>
  <c r="DL275" i="43"/>
  <c r="DI275" i="43"/>
  <c r="DF275" i="43"/>
  <c r="DC275" i="43"/>
  <c r="CZ275" i="43"/>
  <c r="CW275" i="43"/>
  <c r="CT275" i="43"/>
  <c r="CQ275" i="43"/>
  <c r="CN275" i="43"/>
  <c r="CK275" i="43"/>
  <c r="CH275" i="43"/>
  <c r="CE275" i="43"/>
  <c r="CB275" i="43"/>
  <c r="BY275" i="43"/>
  <c r="BV275" i="43"/>
  <c r="BS275" i="43"/>
  <c r="BP275" i="43"/>
  <c r="EG274" i="43"/>
  <c r="ED274" i="43"/>
  <c r="EA274" i="43"/>
  <c r="DX274" i="43"/>
  <c r="DU274" i="43"/>
  <c r="DR274" i="43"/>
  <c r="DO274" i="43"/>
  <c r="DL274" i="43"/>
  <c r="DI274" i="43"/>
  <c r="DF274" i="43"/>
  <c r="DC274" i="43"/>
  <c r="CZ274" i="43"/>
  <c r="CW274" i="43"/>
  <c r="CT274" i="43"/>
  <c r="CQ274" i="43"/>
  <c r="CN274" i="43"/>
  <c r="CK274" i="43"/>
  <c r="CH274" i="43"/>
  <c r="CE274" i="43"/>
  <c r="CB274" i="43"/>
  <c r="BY274" i="43"/>
  <c r="BV274" i="43"/>
  <c r="BS274" i="43"/>
  <c r="BP274" i="43"/>
  <c r="EG273" i="43"/>
  <c r="ED273" i="43"/>
  <c r="EA273" i="43"/>
  <c r="DX273" i="43"/>
  <c r="DU273" i="43"/>
  <c r="DR273" i="43"/>
  <c r="DO273" i="43"/>
  <c r="DL273" i="43"/>
  <c r="DI273" i="43"/>
  <c r="DF273" i="43"/>
  <c r="DC273" i="43"/>
  <c r="CZ273" i="43"/>
  <c r="CW273" i="43"/>
  <c r="CT273" i="43"/>
  <c r="CQ273" i="43"/>
  <c r="CN273" i="43"/>
  <c r="CK273" i="43"/>
  <c r="CH273" i="43"/>
  <c r="CE273" i="43"/>
  <c r="CB273" i="43"/>
  <c r="BY273" i="43"/>
  <c r="BV273" i="43"/>
  <c r="BS273" i="43"/>
  <c r="BP273" i="43"/>
  <c r="EG272" i="43"/>
  <c r="ED272" i="43"/>
  <c r="EA272" i="43"/>
  <c r="DX272" i="43"/>
  <c r="DU272" i="43"/>
  <c r="DR272" i="43"/>
  <c r="DO272" i="43"/>
  <c r="DL272" i="43"/>
  <c r="DI272" i="43"/>
  <c r="DF272" i="43"/>
  <c r="DC272" i="43"/>
  <c r="CZ272" i="43"/>
  <c r="CW272" i="43"/>
  <c r="CT272" i="43"/>
  <c r="CQ272" i="43"/>
  <c r="CN272" i="43"/>
  <c r="CK272" i="43"/>
  <c r="CH272" i="43"/>
  <c r="CE272" i="43"/>
  <c r="CB272" i="43"/>
  <c r="BY272" i="43"/>
  <c r="BV272" i="43"/>
  <c r="BS272" i="43"/>
  <c r="BP272" i="43"/>
  <c r="EG271" i="43"/>
  <c r="ED271" i="43"/>
  <c r="EA271" i="43"/>
  <c r="DX271" i="43"/>
  <c r="DU271" i="43"/>
  <c r="DR271" i="43"/>
  <c r="DO271" i="43"/>
  <c r="DL271" i="43"/>
  <c r="DI271" i="43"/>
  <c r="DF271" i="43"/>
  <c r="DC271" i="43"/>
  <c r="CZ271" i="43"/>
  <c r="CW271" i="43"/>
  <c r="CT271" i="43"/>
  <c r="CQ271" i="43"/>
  <c r="CN271" i="43"/>
  <c r="CK271" i="43"/>
  <c r="CH271" i="43"/>
  <c r="CE271" i="43"/>
  <c r="CB271" i="43"/>
  <c r="BY271" i="43"/>
  <c r="BV271" i="43"/>
  <c r="BS271" i="43"/>
  <c r="BP271" i="43"/>
  <c r="EG270" i="43"/>
  <c r="ED270" i="43"/>
  <c r="EA270" i="43"/>
  <c r="DX270" i="43"/>
  <c r="DU270" i="43"/>
  <c r="DR270" i="43"/>
  <c r="DO270" i="43"/>
  <c r="DL270" i="43"/>
  <c r="DI270" i="43"/>
  <c r="DF270" i="43"/>
  <c r="DC270" i="43"/>
  <c r="CZ270" i="43"/>
  <c r="CW270" i="43"/>
  <c r="CT270" i="43"/>
  <c r="CQ270" i="43"/>
  <c r="CN270" i="43"/>
  <c r="CK270" i="43"/>
  <c r="CH270" i="43"/>
  <c r="CE270" i="43"/>
  <c r="CB270" i="43"/>
  <c r="BY270" i="43"/>
  <c r="BV270" i="43"/>
  <c r="BS270" i="43"/>
  <c r="BP270" i="43"/>
  <c r="EG269" i="43"/>
  <c r="ED269" i="43"/>
  <c r="EA269" i="43"/>
  <c r="DX269" i="43"/>
  <c r="DU269" i="43"/>
  <c r="DR269" i="43"/>
  <c r="DO269" i="43"/>
  <c r="DL269" i="43"/>
  <c r="DI269" i="43"/>
  <c r="DF269" i="43"/>
  <c r="DC269" i="43"/>
  <c r="CZ269" i="43"/>
  <c r="CW269" i="43"/>
  <c r="CT269" i="43"/>
  <c r="CQ269" i="43"/>
  <c r="CN269" i="43"/>
  <c r="CK269" i="43"/>
  <c r="CH269" i="43"/>
  <c r="CE269" i="43"/>
  <c r="CB269" i="43"/>
  <c r="BY269" i="43"/>
  <c r="BV269" i="43"/>
  <c r="BS269" i="43"/>
  <c r="BP269" i="43"/>
  <c r="EG268" i="43"/>
  <c r="ED268" i="43"/>
  <c r="EA268" i="43"/>
  <c r="DX268" i="43"/>
  <c r="DU268" i="43"/>
  <c r="DR268" i="43"/>
  <c r="DO268" i="43"/>
  <c r="DL268" i="43"/>
  <c r="DI268" i="43"/>
  <c r="DF268" i="43"/>
  <c r="DC268" i="43"/>
  <c r="CZ268" i="43"/>
  <c r="CW268" i="43"/>
  <c r="CT268" i="43"/>
  <c r="CQ268" i="43"/>
  <c r="CN268" i="43"/>
  <c r="CK268" i="43"/>
  <c r="CH268" i="43"/>
  <c r="CE268" i="43"/>
  <c r="CB268" i="43"/>
  <c r="BY268" i="43"/>
  <c r="BV268" i="43"/>
  <c r="BS268" i="43"/>
  <c r="BP268" i="43"/>
  <c r="EG267" i="43"/>
  <c r="ED267" i="43"/>
  <c r="EA267" i="43"/>
  <c r="DX267" i="43"/>
  <c r="DU267" i="43"/>
  <c r="DR267" i="43"/>
  <c r="DO267" i="43"/>
  <c r="DL267" i="43"/>
  <c r="DI267" i="43"/>
  <c r="DF267" i="43"/>
  <c r="DC267" i="43"/>
  <c r="CZ267" i="43"/>
  <c r="CW267" i="43"/>
  <c r="CT267" i="43"/>
  <c r="CQ267" i="43"/>
  <c r="CN267" i="43"/>
  <c r="CK267" i="43"/>
  <c r="CH267" i="43"/>
  <c r="CE267" i="43"/>
  <c r="CB267" i="43"/>
  <c r="BY267" i="43"/>
  <c r="BV267" i="43"/>
  <c r="BS267" i="43"/>
  <c r="BP267" i="43"/>
  <c r="EG266" i="43"/>
  <c r="ED266" i="43"/>
  <c r="EA266" i="43"/>
  <c r="DX266" i="43"/>
  <c r="DU266" i="43"/>
  <c r="DR266" i="43"/>
  <c r="DO266" i="43"/>
  <c r="DL266" i="43"/>
  <c r="DI266" i="43"/>
  <c r="DF266" i="43"/>
  <c r="DC266" i="43"/>
  <c r="CZ266" i="43"/>
  <c r="CW266" i="43"/>
  <c r="CT266" i="43"/>
  <c r="CQ266" i="43"/>
  <c r="CN266" i="43"/>
  <c r="CK266" i="43"/>
  <c r="CH266" i="43"/>
  <c r="CE266" i="43"/>
  <c r="CB266" i="43"/>
  <c r="BY266" i="43"/>
  <c r="BV266" i="43"/>
  <c r="BS266" i="43"/>
  <c r="BP266" i="43"/>
  <c r="EG265" i="43"/>
  <c r="ED265" i="43"/>
  <c r="EA265" i="43"/>
  <c r="DX265" i="43"/>
  <c r="DU265" i="43"/>
  <c r="DR265" i="43"/>
  <c r="DO265" i="43"/>
  <c r="DL265" i="43"/>
  <c r="DI265" i="43"/>
  <c r="DF265" i="43"/>
  <c r="DC265" i="43"/>
  <c r="CZ265" i="43"/>
  <c r="CW265" i="43"/>
  <c r="CT265" i="43"/>
  <c r="CQ265" i="43"/>
  <c r="CN265" i="43"/>
  <c r="CK265" i="43"/>
  <c r="CH265" i="43"/>
  <c r="CE265" i="43"/>
  <c r="CB265" i="43"/>
  <c r="BY265" i="43"/>
  <c r="BV265" i="43"/>
  <c r="BS265" i="43"/>
  <c r="BP265" i="43"/>
  <c r="EG264" i="43"/>
  <c r="ED264" i="43"/>
  <c r="EA264" i="43"/>
  <c r="DX264" i="43"/>
  <c r="DU264" i="43"/>
  <c r="DR264" i="43"/>
  <c r="DO264" i="43"/>
  <c r="DL264" i="43"/>
  <c r="DI264" i="43"/>
  <c r="DF264" i="43"/>
  <c r="DC264" i="43"/>
  <c r="CZ264" i="43"/>
  <c r="CW264" i="43"/>
  <c r="CT264" i="43"/>
  <c r="CQ264" i="43"/>
  <c r="CN264" i="43"/>
  <c r="CK264" i="43"/>
  <c r="CH264" i="43"/>
  <c r="CE264" i="43"/>
  <c r="CB264" i="43"/>
  <c r="BY264" i="43"/>
  <c r="BV264" i="43"/>
  <c r="BS264" i="43"/>
  <c r="BP264" i="43"/>
  <c r="EG263" i="43"/>
  <c r="ED263" i="43"/>
  <c r="EA263" i="43"/>
  <c r="DX263" i="43"/>
  <c r="DU263" i="43"/>
  <c r="DR263" i="43"/>
  <c r="DO263" i="43"/>
  <c r="DL263" i="43"/>
  <c r="DI263" i="43"/>
  <c r="DF263" i="43"/>
  <c r="DC263" i="43"/>
  <c r="CZ263" i="43"/>
  <c r="CW263" i="43"/>
  <c r="CT263" i="43"/>
  <c r="CQ263" i="43"/>
  <c r="CN263" i="43"/>
  <c r="CK263" i="43"/>
  <c r="CH263" i="43"/>
  <c r="CE263" i="43"/>
  <c r="CB263" i="43"/>
  <c r="BY263" i="43"/>
  <c r="BV263" i="43"/>
  <c r="BS263" i="43"/>
  <c r="BP263" i="43"/>
  <c r="EG262" i="43"/>
  <c r="ED262" i="43"/>
  <c r="EA262" i="43"/>
  <c r="DX262" i="43"/>
  <c r="DU262" i="43"/>
  <c r="DR262" i="43"/>
  <c r="DO262" i="43"/>
  <c r="DL262" i="43"/>
  <c r="DI262" i="43"/>
  <c r="DF262" i="43"/>
  <c r="DC262" i="43"/>
  <c r="CZ262" i="43"/>
  <c r="CW262" i="43"/>
  <c r="CT262" i="43"/>
  <c r="CQ262" i="43"/>
  <c r="CN262" i="43"/>
  <c r="CK262" i="43"/>
  <c r="CH262" i="43"/>
  <c r="CE262" i="43"/>
  <c r="CB262" i="43"/>
  <c r="BY262" i="43"/>
  <c r="BV262" i="43"/>
  <c r="BS262" i="43"/>
  <c r="BP262" i="43"/>
  <c r="EG261" i="43"/>
  <c r="ED261" i="43"/>
  <c r="EA261" i="43"/>
  <c r="DX261" i="43"/>
  <c r="DU261" i="43"/>
  <c r="DR261" i="43"/>
  <c r="DO261" i="43"/>
  <c r="DL261" i="43"/>
  <c r="DI261" i="43"/>
  <c r="DF261" i="43"/>
  <c r="DC261" i="43"/>
  <c r="CZ261" i="43"/>
  <c r="CW261" i="43"/>
  <c r="CT261" i="43"/>
  <c r="CQ261" i="43"/>
  <c r="CN261" i="43"/>
  <c r="CK261" i="43"/>
  <c r="CH261" i="43"/>
  <c r="CE261" i="43"/>
  <c r="CB261" i="43"/>
  <c r="BY261" i="43"/>
  <c r="BV261" i="43"/>
  <c r="BS261" i="43"/>
  <c r="BP261" i="43"/>
  <c r="EG260" i="43"/>
  <c r="ED260" i="43"/>
  <c r="EA260" i="43"/>
  <c r="DX260" i="43"/>
  <c r="DU260" i="43"/>
  <c r="DR260" i="43"/>
  <c r="DO260" i="43"/>
  <c r="DL260" i="43"/>
  <c r="DI260" i="43"/>
  <c r="DF260" i="43"/>
  <c r="DC260" i="43"/>
  <c r="CZ260" i="43"/>
  <c r="CW260" i="43"/>
  <c r="CT260" i="43"/>
  <c r="CQ260" i="43"/>
  <c r="CN260" i="43"/>
  <c r="CK260" i="43"/>
  <c r="CH260" i="43"/>
  <c r="CE260" i="43"/>
  <c r="CB260" i="43"/>
  <c r="BY260" i="43"/>
  <c r="BV260" i="43"/>
  <c r="BS260" i="43"/>
  <c r="BP260" i="43"/>
  <c r="EG259" i="43"/>
  <c r="ED259" i="43"/>
  <c r="EA259" i="43"/>
  <c r="DX259" i="43"/>
  <c r="DU259" i="43"/>
  <c r="DR259" i="43"/>
  <c r="DO259" i="43"/>
  <c r="DL259" i="43"/>
  <c r="DI259" i="43"/>
  <c r="DF259" i="43"/>
  <c r="DC259" i="43"/>
  <c r="CZ259" i="43"/>
  <c r="CW259" i="43"/>
  <c r="CT259" i="43"/>
  <c r="CQ259" i="43"/>
  <c r="CN259" i="43"/>
  <c r="CK259" i="43"/>
  <c r="CH259" i="43"/>
  <c r="CE259" i="43"/>
  <c r="CB259" i="43"/>
  <c r="BY259" i="43"/>
  <c r="BV259" i="43"/>
  <c r="BS259" i="43"/>
  <c r="BP259" i="43"/>
  <c r="EG258" i="43"/>
  <c r="ED258" i="43"/>
  <c r="EA258" i="43"/>
  <c r="DX258" i="43"/>
  <c r="DU258" i="43"/>
  <c r="DR258" i="43"/>
  <c r="DO258" i="43"/>
  <c r="DL258" i="43"/>
  <c r="DI258" i="43"/>
  <c r="DF258" i="43"/>
  <c r="DC258" i="43"/>
  <c r="CZ258" i="43"/>
  <c r="CW258" i="43"/>
  <c r="CT258" i="43"/>
  <c r="CQ258" i="43"/>
  <c r="CN258" i="43"/>
  <c r="CK258" i="43"/>
  <c r="CH258" i="43"/>
  <c r="CE258" i="43"/>
  <c r="CB258" i="43"/>
  <c r="BY258" i="43"/>
  <c r="BV258" i="43"/>
  <c r="BS258" i="43"/>
  <c r="BP258" i="43"/>
  <c r="EG257" i="43"/>
  <c r="ED257" i="43"/>
  <c r="EA257" i="43"/>
  <c r="DX257" i="43"/>
  <c r="DU257" i="43"/>
  <c r="DR257" i="43"/>
  <c r="DO257" i="43"/>
  <c r="DL257" i="43"/>
  <c r="DI257" i="43"/>
  <c r="DF257" i="43"/>
  <c r="DC257" i="43"/>
  <c r="CZ257" i="43"/>
  <c r="CW257" i="43"/>
  <c r="CT257" i="43"/>
  <c r="CQ257" i="43"/>
  <c r="CN257" i="43"/>
  <c r="CK257" i="43"/>
  <c r="CH257" i="43"/>
  <c r="CE257" i="43"/>
  <c r="CB257" i="43"/>
  <c r="BY257" i="43"/>
  <c r="BV257" i="43"/>
  <c r="BS257" i="43"/>
  <c r="BP257" i="43"/>
  <c r="EG256" i="43"/>
  <c r="ED256" i="43"/>
  <c r="EA256" i="43"/>
  <c r="DX256" i="43"/>
  <c r="DU256" i="43"/>
  <c r="DR256" i="43"/>
  <c r="DO256" i="43"/>
  <c r="DL256" i="43"/>
  <c r="DI256" i="43"/>
  <c r="DF256" i="43"/>
  <c r="DC256" i="43"/>
  <c r="CZ256" i="43"/>
  <c r="CW256" i="43"/>
  <c r="CT256" i="43"/>
  <c r="CQ256" i="43"/>
  <c r="CN256" i="43"/>
  <c r="CK256" i="43"/>
  <c r="CH256" i="43"/>
  <c r="CE256" i="43"/>
  <c r="CB256" i="43"/>
  <c r="BY256" i="43"/>
  <c r="BV256" i="43"/>
  <c r="BS256" i="43"/>
  <c r="BP256" i="43"/>
  <c r="EG255" i="43"/>
  <c r="ED255" i="43"/>
  <c r="EA255" i="43"/>
  <c r="DX255" i="43"/>
  <c r="DU255" i="43"/>
  <c r="DR255" i="43"/>
  <c r="DO255" i="43"/>
  <c r="DL255" i="43"/>
  <c r="DI255" i="43"/>
  <c r="DF255" i="43"/>
  <c r="DC255" i="43"/>
  <c r="CZ255" i="43"/>
  <c r="CW255" i="43"/>
  <c r="CT255" i="43"/>
  <c r="CQ255" i="43"/>
  <c r="CN255" i="43"/>
  <c r="CK255" i="43"/>
  <c r="CH255" i="43"/>
  <c r="CE255" i="43"/>
  <c r="CB255" i="43"/>
  <c r="BY255" i="43"/>
  <c r="BV255" i="43"/>
  <c r="BS255" i="43"/>
  <c r="BP255" i="43"/>
  <c r="EG254" i="43"/>
  <c r="ED254" i="43"/>
  <c r="EA254" i="43"/>
  <c r="DX254" i="43"/>
  <c r="DU254" i="43"/>
  <c r="DR254" i="43"/>
  <c r="DO254" i="43"/>
  <c r="DL254" i="43"/>
  <c r="DI254" i="43"/>
  <c r="DF254" i="43"/>
  <c r="DC254" i="43"/>
  <c r="CZ254" i="43"/>
  <c r="CW254" i="43"/>
  <c r="CT254" i="43"/>
  <c r="CQ254" i="43"/>
  <c r="CN254" i="43"/>
  <c r="CK254" i="43"/>
  <c r="CH254" i="43"/>
  <c r="CE254" i="43"/>
  <c r="CB254" i="43"/>
  <c r="BY254" i="43"/>
  <c r="BV254" i="43"/>
  <c r="BS254" i="43"/>
  <c r="BP254" i="43"/>
  <c r="EG253" i="43"/>
  <c r="ED253" i="43"/>
  <c r="EA253" i="43"/>
  <c r="DX253" i="43"/>
  <c r="DU253" i="43"/>
  <c r="DR253" i="43"/>
  <c r="DO253" i="43"/>
  <c r="DL253" i="43"/>
  <c r="DI253" i="43"/>
  <c r="DF253" i="43"/>
  <c r="DC253" i="43"/>
  <c r="CZ253" i="43"/>
  <c r="CW253" i="43"/>
  <c r="CT253" i="43"/>
  <c r="CQ253" i="43"/>
  <c r="CN253" i="43"/>
  <c r="CK253" i="43"/>
  <c r="CH253" i="43"/>
  <c r="CE253" i="43"/>
  <c r="CB253" i="43"/>
  <c r="BY253" i="43"/>
  <c r="BV253" i="43"/>
  <c r="BS253" i="43"/>
  <c r="BP253" i="43"/>
  <c r="EG252" i="43"/>
  <c r="ED252" i="43"/>
  <c r="EA252" i="43"/>
  <c r="DX252" i="43"/>
  <c r="DU252" i="43"/>
  <c r="DR252" i="43"/>
  <c r="DO252" i="43"/>
  <c r="DL252" i="43"/>
  <c r="DI252" i="43"/>
  <c r="DF252" i="43"/>
  <c r="DC252" i="43"/>
  <c r="CZ252" i="43"/>
  <c r="CW252" i="43"/>
  <c r="CT252" i="43"/>
  <c r="CQ252" i="43"/>
  <c r="CN252" i="43"/>
  <c r="CK252" i="43"/>
  <c r="CH252" i="43"/>
  <c r="CE252" i="43"/>
  <c r="CB252" i="43"/>
  <c r="BY252" i="43"/>
  <c r="BV252" i="43"/>
  <c r="BS252" i="43"/>
  <c r="BP252" i="43"/>
  <c r="EG251" i="43"/>
  <c r="ED251" i="43"/>
  <c r="EA251" i="43"/>
  <c r="DX251" i="43"/>
  <c r="DU251" i="43"/>
  <c r="DR251" i="43"/>
  <c r="DO251" i="43"/>
  <c r="DL251" i="43"/>
  <c r="DI251" i="43"/>
  <c r="DF251" i="43"/>
  <c r="DC251" i="43"/>
  <c r="CZ251" i="43"/>
  <c r="CW251" i="43"/>
  <c r="CT251" i="43"/>
  <c r="CQ251" i="43"/>
  <c r="CN251" i="43"/>
  <c r="CK251" i="43"/>
  <c r="CH251" i="43"/>
  <c r="CE251" i="43"/>
  <c r="CB251" i="43"/>
  <c r="BY251" i="43"/>
  <c r="BV251" i="43"/>
  <c r="BS251" i="43"/>
  <c r="BP251" i="43"/>
  <c r="EG250" i="43"/>
  <c r="ED250" i="43"/>
  <c r="EA250" i="43"/>
  <c r="DX250" i="43"/>
  <c r="DU250" i="43"/>
  <c r="DR250" i="43"/>
  <c r="DO250" i="43"/>
  <c r="DL250" i="43"/>
  <c r="DI250" i="43"/>
  <c r="DF250" i="43"/>
  <c r="DC250" i="43"/>
  <c r="CZ250" i="43"/>
  <c r="CW250" i="43"/>
  <c r="CT250" i="43"/>
  <c r="CQ250" i="43"/>
  <c r="CN250" i="43"/>
  <c r="CK250" i="43"/>
  <c r="CH250" i="43"/>
  <c r="CE250" i="43"/>
  <c r="CB250" i="43"/>
  <c r="BY250" i="43"/>
  <c r="BV250" i="43"/>
  <c r="BS250" i="43"/>
  <c r="BP250" i="43"/>
  <c r="EG249" i="43"/>
  <c r="ED249" i="43"/>
  <c r="EA249" i="43"/>
  <c r="DX249" i="43"/>
  <c r="DU249" i="43"/>
  <c r="DR249" i="43"/>
  <c r="DO249" i="43"/>
  <c r="DL249" i="43"/>
  <c r="DI249" i="43"/>
  <c r="DF249" i="43"/>
  <c r="DC249" i="43"/>
  <c r="CZ249" i="43"/>
  <c r="CW249" i="43"/>
  <c r="CT249" i="43"/>
  <c r="CQ249" i="43"/>
  <c r="CN249" i="43"/>
  <c r="CK249" i="43"/>
  <c r="CH249" i="43"/>
  <c r="CE249" i="43"/>
  <c r="CB249" i="43"/>
  <c r="BY249" i="43"/>
  <c r="BV249" i="43"/>
  <c r="BS249" i="43"/>
  <c r="BP249" i="43"/>
  <c r="EG248" i="43"/>
  <c r="ED248" i="43"/>
  <c r="EA248" i="43"/>
  <c r="DX248" i="43"/>
  <c r="DU248" i="43"/>
  <c r="DR248" i="43"/>
  <c r="DO248" i="43"/>
  <c r="DL248" i="43"/>
  <c r="DI248" i="43"/>
  <c r="DF248" i="43"/>
  <c r="DC248" i="43"/>
  <c r="CZ248" i="43"/>
  <c r="CW248" i="43"/>
  <c r="CT248" i="43"/>
  <c r="CQ248" i="43"/>
  <c r="CN248" i="43"/>
  <c r="CK248" i="43"/>
  <c r="CH248" i="43"/>
  <c r="CE248" i="43"/>
  <c r="CB248" i="43"/>
  <c r="BY248" i="43"/>
  <c r="BV248" i="43"/>
  <c r="BS248" i="43"/>
  <c r="BP248" i="43"/>
  <c r="EG247" i="43"/>
  <c r="ED247" i="43"/>
  <c r="EA247" i="43"/>
  <c r="DX247" i="43"/>
  <c r="DU247" i="43"/>
  <c r="DR247" i="43"/>
  <c r="DO247" i="43"/>
  <c r="DL247" i="43"/>
  <c r="DI247" i="43"/>
  <c r="DF247" i="43"/>
  <c r="DC247" i="43"/>
  <c r="CZ247" i="43"/>
  <c r="CW247" i="43"/>
  <c r="CT247" i="43"/>
  <c r="CQ247" i="43"/>
  <c r="CN247" i="43"/>
  <c r="CK247" i="43"/>
  <c r="CH247" i="43"/>
  <c r="CE247" i="43"/>
  <c r="CB247" i="43"/>
  <c r="BY247" i="43"/>
  <c r="BV247" i="43"/>
  <c r="BS247" i="43"/>
  <c r="BP247" i="43"/>
  <c r="EG246" i="43"/>
  <c r="ED246" i="43"/>
  <c r="EA246" i="43"/>
  <c r="DX246" i="43"/>
  <c r="DU246" i="43"/>
  <c r="DR246" i="43"/>
  <c r="DO246" i="43"/>
  <c r="DL246" i="43"/>
  <c r="DI246" i="43"/>
  <c r="DF246" i="43"/>
  <c r="DC246" i="43"/>
  <c r="CZ246" i="43"/>
  <c r="CW246" i="43"/>
  <c r="CT246" i="43"/>
  <c r="CQ246" i="43"/>
  <c r="CN246" i="43"/>
  <c r="CK246" i="43"/>
  <c r="CH246" i="43"/>
  <c r="CE246" i="43"/>
  <c r="CB246" i="43"/>
  <c r="BY246" i="43"/>
  <c r="BV246" i="43"/>
  <c r="BS246" i="43"/>
  <c r="BP246" i="43"/>
  <c r="EG245" i="43"/>
  <c r="ED245" i="43"/>
  <c r="EA245" i="43"/>
  <c r="DX245" i="43"/>
  <c r="DU245" i="43"/>
  <c r="DR245" i="43"/>
  <c r="DO245" i="43"/>
  <c r="DL245" i="43"/>
  <c r="DI245" i="43"/>
  <c r="DF245" i="43"/>
  <c r="DC245" i="43"/>
  <c r="CZ245" i="43"/>
  <c r="CW245" i="43"/>
  <c r="CT245" i="43"/>
  <c r="CQ245" i="43"/>
  <c r="CN245" i="43"/>
  <c r="CK245" i="43"/>
  <c r="CH245" i="43"/>
  <c r="CE245" i="43"/>
  <c r="CB245" i="43"/>
  <c r="BY245" i="43"/>
  <c r="BV245" i="43"/>
  <c r="BS245" i="43"/>
  <c r="BP245" i="43"/>
  <c r="EG244" i="43"/>
  <c r="ED244" i="43"/>
  <c r="EA244" i="43"/>
  <c r="DX244" i="43"/>
  <c r="DU244" i="43"/>
  <c r="DR244" i="43"/>
  <c r="DO244" i="43"/>
  <c r="DL244" i="43"/>
  <c r="DI244" i="43"/>
  <c r="DF244" i="43"/>
  <c r="DC244" i="43"/>
  <c r="CZ244" i="43"/>
  <c r="CW244" i="43"/>
  <c r="CT244" i="43"/>
  <c r="CQ244" i="43"/>
  <c r="CN244" i="43"/>
  <c r="CK244" i="43"/>
  <c r="CH244" i="43"/>
  <c r="CE244" i="43"/>
  <c r="CB244" i="43"/>
  <c r="BY244" i="43"/>
  <c r="BV244" i="43"/>
  <c r="BS244" i="43"/>
  <c r="BP244" i="43"/>
  <c r="EG243" i="43"/>
  <c r="ED243" i="43"/>
  <c r="EA243" i="43"/>
  <c r="DX243" i="43"/>
  <c r="DU243" i="43"/>
  <c r="DR243" i="43"/>
  <c r="DO243" i="43"/>
  <c r="DL243" i="43"/>
  <c r="DI243" i="43"/>
  <c r="DF243" i="43"/>
  <c r="DC243" i="43"/>
  <c r="CZ243" i="43"/>
  <c r="CW243" i="43"/>
  <c r="CT243" i="43"/>
  <c r="CQ243" i="43"/>
  <c r="CN243" i="43"/>
  <c r="CK243" i="43"/>
  <c r="CH243" i="43"/>
  <c r="CE243" i="43"/>
  <c r="CB243" i="43"/>
  <c r="BY243" i="43"/>
  <c r="BV243" i="43"/>
  <c r="BS243" i="43"/>
  <c r="BP243" i="43"/>
  <c r="EG242" i="43"/>
  <c r="ED242" i="43"/>
  <c r="EA242" i="43"/>
  <c r="DX242" i="43"/>
  <c r="DU242" i="43"/>
  <c r="DR242" i="43"/>
  <c r="DO242" i="43"/>
  <c r="DL242" i="43"/>
  <c r="DI242" i="43"/>
  <c r="DF242" i="43"/>
  <c r="DC242" i="43"/>
  <c r="CZ242" i="43"/>
  <c r="CW242" i="43"/>
  <c r="CT242" i="43"/>
  <c r="CQ242" i="43"/>
  <c r="CN242" i="43"/>
  <c r="CK242" i="43"/>
  <c r="CH242" i="43"/>
  <c r="CE242" i="43"/>
  <c r="CB242" i="43"/>
  <c r="BY242" i="43"/>
  <c r="BV242" i="43"/>
  <c r="BS242" i="43"/>
  <c r="BP242" i="43"/>
  <c r="EG241" i="43"/>
  <c r="ED241" i="43"/>
  <c r="EA241" i="43"/>
  <c r="DX241" i="43"/>
  <c r="DU241" i="43"/>
  <c r="DR241" i="43"/>
  <c r="DO241" i="43"/>
  <c r="DL241" i="43"/>
  <c r="DI241" i="43"/>
  <c r="DF241" i="43"/>
  <c r="DC241" i="43"/>
  <c r="CZ241" i="43"/>
  <c r="CW241" i="43"/>
  <c r="CT241" i="43"/>
  <c r="CQ241" i="43"/>
  <c r="CN241" i="43"/>
  <c r="CK241" i="43"/>
  <c r="CH241" i="43"/>
  <c r="CE241" i="43"/>
  <c r="CB241" i="43"/>
  <c r="BY241" i="43"/>
  <c r="BV241" i="43"/>
  <c r="BS241" i="43"/>
  <c r="BP241" i="43"/>
  <c r="EG240" i="43"/>
  <c r="ED240" i="43"/>
  <c r="EA240" i="43"/>
  <c r="DX240" i="43"/>
  <c r="DU240" i="43"/>
  <c r="DR240" i="43"/>
  <c r="DO240" i="43"/>
  <c r="DL240" i="43"/>
  <c r="DI240" i="43"/>
  <c r="DF240" i="43"/>
  <c r="DC240" i="43"/>
  <c r="CZ240" i="43"/>
  <c r="CW240" i="43"/>
  <c r="CT240" i="43"/>
  <c r="CQ240" i="43"/>
  <c r="CN240" i="43"/>
  <c r="CK240" i="43"/>
  <c r="CH240" i="43"/>
  <c r="CE240" i="43"/>
  <c r="CB240" i="43"/>
  <c r="BY240" i="43"/>
  <c r="BV240" i="43"/>
  <c r="BS240" i="43"/>
  <c r="BP240" i="43"/>
  <c r="EG239" i="43"/>
  <c r="ED239" i="43"/>
  <c r="EA239" i="43"/>
  <c r="DX239" i="43"/>
  <c r="DU239" i="43"/>
  <c r="DR239" i="43"/>
  <c r="DO239" i="43"/>
  <c r="DL239" i="43"/>
  <c r="DI239" i="43"/>
  <c r="DF239" i="43"/>
  <c r="DC239" i="43"/>
  <c r="CZ239" i="43"/>
  <c r="CW239" i="43"/>
  <c r="CT239" i="43"/>
  <c r="CQ239" i="43"/>
  <c r="CN239" i="43"/>
  <c r="CK239" i="43"/>
  <c r="CH239" i="43"/>
  <c r="CE239" i="43"/>
  <c r="CB239" i="43"/>
  <c r="BY239" i="43"/>
  <c r="BV239" i="43"/>
  <c r="BS239" i="43"/>
  <c r="BP239" i="43"/>
  <c r="EG238" i="43"/>
  <c r="ED238" i="43"/>
  <c r="EA238" i="43"/>
  <c r="DX238" i="43"/>
  <c r="DU238" i="43"/>
  <c r="DR238" i="43"/>
  <c r="DO238" i="43"/>
  <c r="DL238" i="43"/>
  <c r="DI238" i="43"/>
  <c r="DF238" i="43"/>
  <c r="DC238" i="43"/>
  <c r="CZ238" i="43"/>
  <c r="CW238" i="43"/>
  <c r="CT238" i="43"/>
  <c r="CQ238" i="43"/>
  <c r="CN238" i="43"/>
  <c r="CK238" i="43"/>
  <c r="CH238" i="43"/>
  <c r="CE238" i="43"/>
  <c r="CB238" i="43"/>
  <c r="BY238" i="43"/>
  <c r="BV238" i="43"/>
  <c r="BS238" i="43"/>
  <c r="BP238" i="43"/>
  <c r="EG237" i="43"/>
  <c r="ED237" i="43"/>
  <c r="EA237" i="43"/>
  <c r="DX237" i="43"/>
  <c r="DU237" i="43"/>
  <c r="DR237" i="43"/>
  <c r="DO237" i="43"/>
  <c r="DL237" i="43"/>
  <c r="DI237" i="43"/>
  <c r="DF237" i="43"/>
  <c r="DC237" i="43"/>
  <c r="CZ237" i="43"/>
  <c r="CW237" i="43"/>
  <c r="CT237" i="43"/>
  <c r="CQ237" i="43"/>
  <c r="CN237" i="43"/>
  <c r="CK237" i="43"/>
  <c r="CH237" i="43"/>
  <c r="CE237" i="43"/>
  <c r="CB237" i="43"/>
  <c r="BY237" i="43"/>
  <c r="BV237" i="43"/>
  <c r="BS237" i="43"/>
  <c r="BP237" i="43"/>
  <c r="EG236" i="43"/>
  <c r="ED236" i="43"/>
  <c r="EA236" i="43"/>
  <c r="DX236" i="43"/>
  <c r="DU236" i="43"/>
  <c r="DR236" i="43"/>
  <c r="DO236" i="43"/>
  <c r="DL236" i="43"/>
  <c r="DI236" i="43"/>
  <c r="DF236" i="43"/>
  <c r="DC236" i="43"/>
  <c r="CZ236" i="43"/>
  <c r="CW236" i="43"/>
  <c r="CT236" i="43"/>
  <c r="CQ236" i="43"/>
  <c r="CN236" i="43"/>
  <c r="CK236" i="43"/>
  <c r="CH236" i="43"/>
  <c r="CE236" i="43"/>
  <c r="CB236" i="43"/>
  <c r="BY236" i="43"/>
  <c r="BV236" i="43"/>
  <c r="BS236" i="43"/>
  <c r="BP236" i="43"/>
  <c r="EG235" i="43"/>
  <c r="ED235" i="43"/>
  <c r="EA235" i="43"/>
  <c r="DX235" i="43"/>
  <c r="DU235" i="43"/>
  <c r="DR235" i="43"/>
  <c r="DO235" i="43"/>
  <c r="DL235" i="43"/>
  <c r="DI235" i="43"/>
  <c r="DF235" i="43"/>
  <c r="DC235" i="43"/>
  <c r="CZ235" i="43"/>
  <c r="CW235" i="43"/>
  <c r="CT235" i="43"/>
  <c r="CQ235" i="43"/>
  <c r="CN235" i="43"/>
  <c r="CK235" i="43"/>
  <c r="CH235" i="43"/>
  <c r="CE235" i="43"/>
  <c r="CB235" i="43"/>
  <c r="BY235" i="43"/>
  <c r="BV235" i="43"/>
  <c r="BS235" i="43"/>
  <c r="BP235" i="43"/>
  <c r="EG234" i="43"/>
  <c r="ED234" i="43"/>
  <c r="EA234" i="43"/>
  <c r="DX234" i="43"/>
  <c r="DU234" i="43"/>
  <c r="DR234" i="43"/>
  <c r="DO234" i="43"/>
  <c r="DL234" i="43"/>
  <c r="DI234" i="43"/>
  <c r="DF234" i="43"/>
  <c r="DC234" i="43"/>
  <c r="CZ234" i="43"/>
  <c r="CW234" i="43"/>
  <c r="CT234" i="43"/>
  <c r="CQ234" i="43"/>
  <c r="CN234" i="43"/>
  <c r="CK234" i="43"/>
  <c r="CH234" i="43"/>
  <c r="CE234" i="43"/>
  <c r="CB234" i="43"/>
  <c r="BY234" i="43"/>
  <c r="BV234" i="43"/>
  <c r="BS234" i="43"/>
  <c r="BP234" i="43"/>
  <c r="EG233" i="43"/>
  <c r="ED233" i="43"/>
  <c r="EA233" i="43"/>
  <c r="DX233" i="43"/>
  <c r="DU233" i="43"/>
  <c r="DR233" i="43"/>
  <c r="DO233" i="43"/>
  <c r="DL233" i="43"/>
  <c r="DI233" i="43"/>
  <c r="DF233" i="43"/>
  <c r="DC233" i="43"/>
  <c r="CZ233" i="43"/>
  <c r="CW233" i="43"/>
  <c r="CT233" i="43"/>
  <c r="CQ233" i="43"/>
  <c r="CN233" i="43"/>
  <c r="CK233" i="43"/>
  <c r="CH233" i="43"/>
  <c r="CE233" i="43"/>
  <c r="CB233" i="43"/>
  <c r="BY233" i="43"/>
  <c r="BV233" i="43"/>
  <c r="BS233" i="43"/>
  <c r="BP233" i="43"/>
  <c r="EG232" i="43"/>
  <c r="ED232" i="43"/>
  <c r="EA232" i="43"/>
  <c r="DX232" i="43"/>
  <c r="DU232" i="43"/>
  <c r="DR232" i="43"/>
  <c r="DO232" i="43"/>
  <c r="DL232" i="43"/>
  <c r="DI232" i="43"/>
  <c r="DF232" i="43"/>
  <c r="DC232" i="43"/>
  <c r="CZ232" i="43"/>
  <c r="CW232" i="43"/>
  <c r="CT232" i="43"/>
  <c r="CQ232" i="43"/>
  <c r="CN232" i="43"/>
  <c r="CK232" i="43"/>
  <c r="CH232" i="43"/>
  <c r="CE232" i="43"/>
  <c r="CB232" i="43"/>
  <c r="BY232" i="43"/>
  <c r="BV232" i="43"/>
  <c r="BS232" i="43"/>
  <c r="BP232" i="43"/>
  <c r="EG231" i="43"/>
  <c r="ED231" i="43"/>
  <c r="EA231" i="43"/>
  <c r="DX231" i="43"/>
  <c r="DU231" i="43"/>
  <c r="DR231" i="43"/>
  <c r="DO231" i="43"/>
  <c r="DL231" i="43"/>
  <c r="DI231" i="43"/>
  <c r="DF231" i="43"/>
  <c r="DC231" i="43"/>
  <c r="CZ231" i="43"/>
  <c r="CW231" i="43"/>
  <c r="CT231" i="43"/>
  <c r="CQ231" i="43"/>
  <c r="CN231" i="43"/>
  <c r="CK231" i="43"/>
  <c r="CH231" i="43"/>
  <c r="CE231" i="43"/>
  <c r="CB231" i="43"/>
  <c r="BY231" i="43"/>
  <c r="BV231" i="43"/>
  <c r="BS231" i="43"/>
  <c r="BP231" i="43"/>
  <c r="EG230" i="43"/>
  <c r="ED230" i="43"/>
  <c r="EA230" i="43"/>
  <c r="DX230" i="43"/>
  <c r="DU230" i="43"/>
  <c r="DR230" i="43"/>
  <c r="DO230" i="43"/>
  <c r="DL230" i="43"/>
  <c r="DI230" i="43"/>
  <c r="DF230" i="43"/>
  <c r="DC230" i="43"/>
  <c r="CZ230" i="43"/>
  <c r="CW230" i="43"/>
  <c r="CT230" i="43"/>
  <c r="CQ230" i="43"/>
  <c r="CN230" i="43"/>
  <c r="CK230" i="43"/>
  <c r="CH230" i="43"/>
  <c r="CE230" i="43"/>
  <c r="CB230" i="43"/>
  <c r="BY230" i="43"/>
  <c r="BV230" i="43"/>
  <c r="BS230" i="43"/>
  <c r="BP230" i="43"/>
  <c r="EG229" i="43"/>
  <c r="ED229" i="43"/>
  <c r="EA229" i="43"/>
  <c r="DX229" i="43"/>
  <c r="DU229" i="43"/>
  <c r="DR229" i="43"/>
  <c r="DO229" i="43"/>
  <c r="DL229" i="43"/>
  <c r="DI229" i="43"/>
  <c r="DF229" i="43"/>
  <c r="DC229" i="43"/>
  <c r="CZ229" i="43"/>
  <c r="CW229" i="43"/>
  <c r="CT229" i="43"/>
  <c r="CQ229" i="43"/>
  <c r="CN229" i="43"/>
  <c r="CK229" i="43"/>
  <c r="CH229" i="43"/>
  <c r="CE229" i="43"/>
  <c r="CB229" i="43"/>
  <c r="BY229" i="43"/>
  <c r="BV229" i="43"/>
  <c r="BS229" i="43"/>
  <c r="BP229" i="43"/>
  <c r="EG228" i="43"/>
  <c r="ED228" i="43"/>
  <c r="EA228" i="43"/>
  <c r="DX228" i="43"/>
  <c r="DU228" i="43"/>
  <c r="DR228" i="43"/>
  <c r="DO228" i="43"/>
  <c r="DL228" i="43"/>
  <c r="DI228" i="43"/>
  <c r="DF228" i="43"/>
  <c r="DC228" i="43"/>
  <c r="CZ228" i="43"/>
  <c r="CW228" i="43"/>
  <c r="CT228" i="43"/>
  <c r="CQ228" i="43"/>
  <c r="CN228" i="43"/>
  <c r="CK228" i="43"/>
  <c r="CH228" i="43"/>
  <c r="CE228" i="43"/>
  <c r="CB228" i="43"/>
  <c r="BY228" i="43"/>
  <c r="BV228" i="43"/>
  <c r="BS228" i="43"/>
  <c r="BP228" i="43"/>
  <c r="EG227" i="43"/>
  <c r="ED227" i="43"/>
  <c r="EA227" i="43"/>
  <c r="DX227" i="43"/>
  <c r="DU227" i="43"/>
  <c r="DR227" i="43"/>
  <c r="DO227" i="43"/>
  <c r="DL227" i="43"/>
  <c r="DI227" i="43"/>
  <c r="DF227" i="43"/>
  <c r="DC227" i="43"/>
  <c r="CZ227" i="43"/>
  <c r="CW227" i="43"/>
  <c r="CT227" i="43"/>
  <c r="CQ227" i="43"/>
  <c r="CN227" i="43"/>
  <c r="CK227" i="43"/>
  <c r="CH227" i="43"/>
  <c r="CE227" i="43"/>
  <c r="CB227" i="43"/>
  <c r="BY227" i="43"/>
  <c r="BV227" i="43"/>
  <c r="BS227" i="43"/>
  <c r="BP227" i="43"/>
  <c r="EG226" i="43"/>
  <c r="ED226" i="43"/>
  <c r="EA226" i="43"/>
  <c r="DX226" i="43"/>
  <c r="DU226" i="43"/>
  <c r="DR226" i="43"/>
  <c r="DO226" i="43"/>
  <c r="DL226" i="43"/>
  <c r="DI226" i="43"/>
  <c r="DF226" i="43"/>
  <c r="DC226" i="43"/>
  <c r="CZ226" i="43"/>
  <c r="CW226" i="43"/>
  <c r="CT226" i="43"/>
  <c r="CQ226" i="43"/>
  <c r="CN226" i="43"/>
  <c r="CK226" i="43"/>
  <c r="CH226" i="43"/>
  <c r="CE226" i="43"/>
  <c r="CB226" i="43"/>
  <c r="BY226" i="43"/>
  <c r="BV226" i="43"/>
  <c r="BS226" i="43"/>
  <c r="BP226" i="43"/>
  <c r="EG225" i="43"/>
  <c r="ED225" i="43"/>
  <c r="EA225" i="43"/>
  <c r="DX225" i="43"/>
  <c r="DU225" i="43"/>
  <c r="DR225" i="43"/>
  <c r="DO225" i="43"/>
  <c r="DL225" i="43"/>
  <c r="DI225" i="43"/>
  <c r="DF225" i="43"/>
  <c r="DC225" i="43"/>
  <c r="CZ225" i="43"/>
  <c r="CW225" i="43"/>
  <c r="CT225" i="43"/>
  <c r="CQ225" i="43"/>
  <c r="CN225" i="43"/>
  <c r="CK225" i="43"/>
  <c r="CH225" i="43"/>
  <c r="CE225" i="43"/>
  <c r="CB225" i="43"/>
  <c r="BY225" i="43"/>
  <c r="BV225" i="43"/>
  <c r="BS225" i="43"/>
  <c r="BP225" i="43"/>
  <c r="EG224" i="43"/>
  <c r="ED224" i="43"/>
  <c r="EA224" i="43"/>
  <c r="DX224" i="43"/>
  <c r="DU224" i="43"/>
  <c r="DR224" i="43"/>
  <c r="DO224" i="43"/>
  <c r="DL224" i="43"/>
  <c r="DI224" i="43"/>
  <c r="DF224" i="43"/>
  <c r="DC224" i="43"/>
  <c r="CZ224" i="43"/>
  <c r="CW224" i="43"/>
  <c r="CT224" i="43"/>
  <c r="CQ224" i="43"/>
  <c r="CN224" i="43"/>
  <c r="CK224" i="43"/>
  <c r="CH224" i="43"/>
  <c r="CE224" i="43"/>
  <c r="CB224" i="43"/>
  <c r="BY224" i="43"/>
  <c r="BV224" i="43"/>
  <c r="BS224" i="43"/>
  <c r="BP224" i="43"/>
  <c r="EG223" i="43"/>
  <c r="ED223" i="43"/>
  <c r="EA223" i="43"/>
  <c r="DX223" i="43"/>
  <c r="DU223" i="43"/>
  <c r="DR223" i="43"/>
  <c r="DO223" i="43"/>
  <c r="DL223" i="43"/>
  <c r="DI223" i="43"/>
  <c r="DF223" i="43"/>
  <c r="DC223" i="43"/>
  <c r="CZ223" i="43"/>
  <c r="CW223" i="43"/>
  <c r="CT223" i="43"/>
  <c r="CQ223" i="43"/>
  <c r="CN223" i="43"/>
  <c r="CK223" i="43"/>
  <c r="CH223" i="43"/>
  <c r="CE223" i="43"/>
  <c r="CB223" i="43"/>
  <c r="BY223" i="43"/>
  <c r="BV223" i="43"/>
  <c r="BS223" i="43"/>
  <c r="BP223" i="43"/>
  <c r="EG222" i="43"/>
  <c r="ED222" i="43"/>
  <c r="EA222" i="43"/>
  <c r="DX222" i="43"/>
  <c r="DU222" i="43"/>
  <c r="DR222" i="43"/>
  <c r="DO222" i="43"/>
  <c r="DL222" i="43"/>
  <c r="DI222" i="43"/>
  <c r="DF222" i="43"/>
  <c r="DC222" i="43"/>
  <c r="CZ222" i="43"/>
  <c r="CW222" i="43"/>
  <c r="CT222" i="43"/>
  <c r="CQ222" i="43"/>
  <c r="CN222" i="43"/>
  <c r="CK222" i="43"/>
  <c r="CH222" i="43"/>
  <c r="CE222" i="43"/>
  <c r="CB222" i="43"/>
  <c r="BY222" i="43"/>
  <c r="BV222" i="43"/>
  <c r="BS222" i="43"/>
  <c r="BP222" i="43"/>
  <c r="EG221" i="43"/>
  <c r="ED221" i="43"/>
  <c r="EA221" i="43"/>
  <c r="DX221" i="43"/>
  <c r="DU221" i="43"/>
  <c r="DR221" i="43"/>
  <c r="DO221" i="43"/>
  <c r="DL221" i="43"/>
  <c r="DI221" i="43"/>
  <c r="DF221" i="43"/>
  <c r="DC221" i="43"/>
  <c r="CZ221" i="43"/>
  <c r="CW221" i="43"/>
  <c r="CT221" i="43"/>
  <c r="CQ221" i="43"/>
  <c r="CN221" i="43"/>
  <c r="CK221" i="43"/>
  <c r="CH221" i="43"/>
  <c r="CE221" i="43"/>
  <c r="CB221" i="43"/>
  <c r="BY221" i="43"/>
  <c r="BV221" i="43"/>
  <c r="BS221" i="43"/>
  <c r="BP221" i="43"/>
  <c r="EG220" i="43"/>
  <c r="ED220" i="43"/>
  <c r="EA220" i="43"/>
  <c r="DX220" i="43"/>
  <c r="DU220" i="43"/>
  <c r="DR220" i="43"/>
  <c r="DO220" i="43"/>
  <c r="DL220" i="43"/>
  <c r="DI220" i="43"/>
  <c r="DF220" i="43"/>
  <c r="DC220" i="43"/>
  <c r="CZ220" i="43"/>
  <c r="CW220" i="43"/>
  <c r="CT220" i="43"/>
  <c r="CQ220" i="43"/>
  <c r="CN220" i="43"/>
  <c r="CK220" i="43"/>
  <c r="CH220" i="43"/>
  <c r="CE220" i="43"/>
  <c r="CB220" i="43"/>
  <c r="BY220" i="43"/>
  <c r="BV220" i="43"/>
  <c r="BS220" i="43"/>
  <c r="BP220" i="43"/>
  <c r="EG219" i="43"/>
  <c r="ED219" i="43"/>
  <c r="EA219" i="43"/>
  <c r="DX219" i="43"/>
  <c r="DU219" i="43"/>
  <c r="DR219" i="43"/>
  <c r="DO219" i="43"/>
  <c r="DL219" i="43"/>
  <c r="DI219" i="43"/>
  <c r="DF219" i="43"/>
  <c r="DC219" i="43"/>
  <c r="CZ219" i="43"/>
  <c r="CW219" i="43"/>
  <c r="CT219" i="43"/>
  <c r="CQ219" i="43"/>
  <c r="CN219" i="43"/>
  <c r="CK219" i="43"/>
  <c r="CH219" i="43"/>
  <c r="CE219" i="43"/>
  <c r="CB219" i="43"/>
  <c r="BY219" i="43"/>
  <c r="BV219" i="43"/>
  <c r="BS219" i="43"/>
  <c r="BP219" i="43"/>
  <c r="EG218" i="43"/>
  <c r="ED218" i="43"/>
  <c r="EA218" i="43"/>
  <c r="DX218" i="43"/>
  <c r="DU218" i="43"/>
  <c r="DR218" i="43"/>
  <c r="DO218" i="43"/>
  <c r="DL218" i="43"/>
  <c r="DI218" i="43"/>
  <c r="DF218" i="43"/>
  <c r="DC218" i="43"/>
  <c r="CZ218" i="43"/>
  <c r="CW218" i="43"/>
  <c r="CT218" i="43"/>
  <c r="CQ218" i="43"/>
  <c r="CN218" i="43"/>
  <c r="CK218" i="43"/>
  <c r="CH218" i="43"/>
  <c r="CE218" i="43"/>
  <c r="CB218" i="43"/>
  <c r="BY218" i="43"/>
  <c r="BV218" i="43"/>
  <c r="BS218" i="43"/>
  <c r="BP218" i="43"/>
  <c r="EG217" i="43"/>
  <c r="ED217" i="43"/>
  <c r="EA217" i="43"/>
  <c r="DX217" i="43"/>
  <c r="DU217" i="43"/>
  <c r="DR217" i="43"/>
  <c r="DO217" i="43"/>
  <c r="DL217" i="43"/>
  <c r="DI217" i="43"/>
  <c r="DF217" i="43"/>
  <c r="DC217" i="43"/>
  <c r="CZ217" i="43"/>
  <c r="CW217" i="43"/>
  <c r="CT217" i="43"/>
  <c r="CQ217" i="43"/>
  <c r="CN217" i="43"/>
  <c r="CK217" i="43"/>
  <c r="CH217" i="43"/>
  <c r="CE217" i="43"/>
  <c r="CB217" i="43"/>
  <c r="BY217" i="43"/>
  <c r="BV217" i="43"/>
  <c r="BS217" i="43"/>
  <c r="BP217" i="43"/>
  <c r="EG216" i="43"/>
  <c r="ED216" i="43"/>
  <c r="EA216" i="43"/>
  <c r="DX216" i="43"/>
  <c r="DU216" i="43"/>
  <c r="DR216" i="43"/>
  <c r="DO216" i="43"/>
  <c r="DL216" i="43"/>
  <c r="DI216" i="43"/>
  <c r="DF216" i="43"/>
  <c r="DC216" i="43"/>
  <c r="CZ216" i="43"/>
  <c r="CW216" i="43"/>
  <c r="CT216" i="43"/>
  <c r="CQ216" i="43"/>
  <c r="CN216" i="43"/>
  <c r="CK216" i="43"/>
  <c r="CH216" i="43"/>
  <c r="CE216" i="43"/>
  <c r="CB216" i="43"/>
  <c r="BY216" i="43"/>
  <c r="BV216" i="43"/>
  <c r="BS216" i="43"/>
  <c r="BP216" i="43"/>
  <c r="EG215" i="43"/>
  <c r="ED215" i="43"/>
  <c r="EA215" i="43"/>
  <c r="DX215" i="43"/>
  <c r="DU215" i="43"/>
  <c r="DR215" i="43"/>
  <c r="DO215" i="43"/>
  <c r="DL215" i="43"/>
  <c r="DI215" i="43"/>
  <c r="DF215" i="43"/>
  <c r="DC215" i="43"/>
  <c r="CZ215" i="43"/>
  <c r="CW215" i="43"/>
  <c r="CT215" i="43"/>
  <c r="CQ215" i="43"/>
  <c r="CN215" i="43"/>
  <c r="CK215" i="43"/>
  <c r="CH215" i="43"/>
  <c r="CE215" i="43"/>
  <c r="CB215" i="43"/>
  <c r="BY215" i="43"/>
  <c r="BV215" i="43"/>
  <c r="BS215" i="43"/>
  <c r="BP215" i="43"/>
  <c r="EG214" i="43"/>
  <c r="ED214" i="43"/>
  <c r="EA214" i="43"/>
  <c r="DX214" i="43"/>
  <c r="DU214" i="43"/>
  <c r="DR214" i="43"/>
  <c r="DO214" i="43"/>
  <c r="DL214" i="43"/>
  <c r="DI214" i="43"/>
  <c r="DF214" i="43"/>
  <c r="DC214" i="43"/>
  <c r="CZ214" i="43"/>
  <c r="CW214" i="43"/>
  <c r="CT214" i="43"/>
  <c r="CQ214" i="43"/>
  <c r="CN214" i="43"/>
  <c r="CK214" i="43"/>
  <c r="CH214" i="43"/>
  <c r="CE214" i="43"/>
  <c r="CB214" i="43"/>
  <c r="BY214" i="43"/>
  <c r="BV214" i="43"/>
  <c r="BS214" i="43"/>
  <c r="BP214" i="43"/>
  <c r="EG213" i="43"/>
  <c r="ED213" i="43"/>
  <c r="EA213" i="43"/>
  <c r="DX213" i="43"/>
  <c r="DU213" i="43"/>
  <c r="DR213" i="43"/>
  <c r="DO213" i="43"/>
  <c r="DL213" i="43"/>
  <c r="DI213" i="43"/>
  <c r="DF213" i="43"/>
  <c r="DC213" i="43"/>
  <c r="CZ213" i="43"/>
  <c r="CW213" i="43"/>
  <c r="CT213" i="43"/>
  <c r="CQ213" i="43"/>
  <c r="CN213" i="43"/>
  <c r="CK213" i="43"/>
  <c r="CH213" i="43"/>
  <c r="CE213" i="43"/>
  <c r="CB213" i="43"/>
  <c r="BY213" i="43"/>
  <c r="BV213" i="43"/>
  <c r="BS213" i="43"/>
  <c r="BP213" i="43"/>
  <c r="EG212" i="43"/>
  <c r="ED212" i="43"/>
  <c r="EA212" i="43"/>
  <c r="DX212" i="43"/>
  <c r="DU212" i="43"/>
  <c r="DR212" i="43"/>
  <c r="DO212" i="43"/>
  <c r="DL212" i="43"/>
  <c r="DI212" i="43"/>
  <c r="DF212" i="43"/>
  <c r="DC212" i="43"/>
  <c r="CZ212" i="43"/>
  <c r="CW212" i="43"/>
  <c r="CT212" i="43"/>
  <c r="CQ212" i="43"/>
  <c r="CN212" i="43"/>
  <c r="CK212" i="43"/>
  <c r="CH212" i="43"/>
  <c r="CE212" i="43"/>
  <c r="CB212" i="43"/>
  <c r="BY212" i="43"/>
  <c r="BV212" i="43"/>
  <c r="BS212" i="43"/>
  <c r="BP212" i="43"/>
  <c r="EG211" i="43"/>
  <c r="ED211" i="43"/>
  <c r="EA211" i="43"/>
  <c r="DX211" i="43"/>
  <c r="DU211" i="43"/>
  <c r="DR211" i="43"/>
  <c r="DO211" i="43"/>
  <c r="DL211" i="43"/>
  <c r="DI211" i="43"/>
  <c r="DF211" i="43"/>
  <c r="DC211" i="43"/>
  <c r="CZ211" i="43"/>
  <c r="CW211" i="43"/>
  <c r="CT211" i="43"/>
  <c r="CQ211" i="43"/>
  <c r="CN211" i="43"/>
  <c r="CK211" i="43"/>
  <c r="CH211" i="43"/>
  <c r="CE211" i="43"/>
  <c r="CB211" i="43"/>
  <c r="BY211" i="43"/>
  <c r="BV211" i="43"/>
  <c r="BS211" i="43"/>
  <c r="BP211" i="43"/>
  <c r="EG210" i="43"/>
  <c r="ED210" i="43"/>
  <c r="EA210" i="43"/>
  <c r="DX210" i="43"/>
  <c r="DU210" i="43"/>
  <c r="DR210" i="43"/>
  <c r="DO210" i="43"/>
  <c r="DL210" i="43"/>
  <c r="DI210" i="43"/>
  <c r="DF210" i="43"/>
  <c r="DC210" i="43"/>
  <c r="CZ210" i="43"/>
  <c r="CW210" i="43"/>
  <c r="CT210" i="43"/>
  <c r="CQ210" i="43"/>
  <c r="CN210" i="43"/>
  <c r="CK210" i="43"/>
  <c r="CH210" i="43"/>
  <c r="CE210" i="43"/>
  <c r="CB210" i="43"/>
  <c r="BY210" i="43"/>
  <c r="BV210" i="43"/>
  <c r="BS210" i="43"/>
  <c r="BP210" i="43"/>
  <c r="EG209" i="43"/>
  <c r="ED209" i="43"/>
  <c r="EA209" i="43"/>
  <c r="DX209" i="43"/>
  <c r="DU209" i="43"/>
  <c r="DR209" i="43"/>
  <c r="DO209" i="43"/>
  <c r="DL209" i="43"/>
  <c r="DI209" i="43"/>
  <c r="DF209" i="43"/>
  <c r="DC209" i="43"/>
  <c r="CZ209" i="43"/>
  <c r="CW209" i="43"/>
  <c r="CT209" i="43"/>
  <c r="CQ209" i="43"/>
  <c r="CN209" i="43"/>
  <c r="CK209" i="43"/>
  <c r="CH209" i="43"/>
  <c r="CE209" i="43"/>
  <c r="CB209" i="43"/>
  <c r="BY209" i="43"/>
  <c r="BV209" i="43"/>
  <c r="BS209" i="43"/>
  <c r="BP209" i="43"/>
  <c r="EG208" i="43"/>
  <c r="ED208" i="43"/>
  <c r="EA208" i="43"/>
  <c r="DX208" i="43"/>
  <c r="DU208" i="43"/>
  <c r="DR208" i="43"/>
  <c r="DO208" i="43"/>
  <c r="DL208" i="43"/>
  <c r="DI208" i="43"/>
  <c r="DF208" i="43"/>
  <c r="DC208" i="43"/>
  <c r="CZ208" i="43"/>
  <c r="CW208" i="43"/>
  <c r="CT208" i="43"/>
  <c r="CQ208" i="43"/>
  <c r="CN208" i="43"/>
  <c r="CK208" i="43"/>
  <c r="CH208" i="43"/>
  <c r="CE208" i="43"/>
  <c r="CB208" i="43"/>
  <c r="BY208" i="43"/>
  <c r="BV208" i="43"/>
  <c r="BS208" i="43"/>
  <c r="BP208" i="43"/>
  <c r="EG207" i="43"/>
  <c r="ED207" i="43"/>
  <c r="EA207" i="43"/>
  <c r="DX207" i="43"/>
  <c r="DU207" i="43"/>
  <c r="DR207" i="43"/>
  <c r="DO207" i="43"/>
  <c r="DL207" i="43"/>
  <c r="DI207" i="43"/>
  <c r="DF207" i="43"/>
  <c r="DC207" i="43"/>
  <c r="CZ207" i="43"/>
  <c r="CW207" i="43"/>
  <c r="CT207" i="43"/>
  <c r="CQ207" i="43"/>
  <c r="CN207" i="43"/>
  <c r="CK207" i="43"/>
  <c r="CH207" i="43"/>
  <c r="CE207" i="43"/>
  <c r="CB207" i="43"/>
  <c r="BY207" i="43"/>
  <c r="BV207" i="43"/>
  <c r="BS207" i="43"/>
  <c r="BP207" i="43"/>
  <c r="EG206" i="43"/>
  <c r="ED206" i="43"/>
  <c r="EA206" i="43"/>
  <c r="DX206" i="43"/>
  <c r="DU206" i="43"/>
  <c r="DR206" i="43"/>
  <c r="DO206" i="43"/>
  <c r="DL206" i="43"/>
  <c r="DI206" i="43"/>
  <c r="DF206" i="43"/>
  <c r="DC206" i="43"/>
  <c r="CZ206" i="43"/>
  <c r="CW206" i="43"/>
  <c r="CT206" i="43"/>
  <c r="CQ206" i="43"/>
  <c r="CN206" i="43"/>
  <c r="CK206" i="43"/>
  <c r="CH206" i="43"/>
  <c r="CE206" i="43"/>
  <c r="CB206" i="43"/>
  <c r="BY206" i="43"/>
  <c r="BV206" i="43"/>
  <c r="BS206" i="43"/>
  <c r="BP206" i="43"/>
  <c r="EG205" i="43"/>
  <c r="ED205" i="43"/>
  <c r="EA205" i="43"/>
  <c r="DX205" i="43"/>
  <c r="DU205" i="43"/>
  <c r="DR205" i="43"/>
  <c r="DO205" i="43"/>
  <c r="DL205" i="43"/>
  <c r="DI205" i="43"/>
  <c r="DF205" i="43"/>
  <c r="DC205" i="43"/>
  <c r="CZ205" i="43"/>
  <c r="CW205" i="43"/>
  <c r="CT205" i="43"/>
  <c r="CQ205" i="43"/>
  <c r="CN205" i="43"/>
  <c r="CK205" i="43"/>
  <c r="CH205" i="43"/>
  <c r="CE205" i="43"/>
  <c r="CB205" i="43"/>
  <c r="BY205" i="43"/>
  <c r="BV205" i="43"/>
  <c r="BS205" i="43"/>
  <c r="BP205" i="43"/>
  <c r="EG204" i="43"/>
  <c r="ED204" i="43"/>
  <c r="EA204" i="43"/>
  <c r="DX204" i="43"/>
  <c r="DU204" i="43"/>
  <c r="DR204" i="43"/>
  <c r="DO204" i="43"/>
  <c r="DL204" i="43"/>
  <c r="DI204" i="43"/>
  <c r="DF204" i="43"/>
  <c r="DC204" i="43"/>
  <c r="CZ204" i="43"/>
  <c r="CW204" i="43"/>
  <c r="CT204" i="43"/>
  <c r="CQ204" i="43"/>
  <c r="CN204" i="43"/>
  <c r="CK204" i="43"/>
  <c r="CH204" i="43"/>
  <c r="CE204" i="43"/>
  <c r="CB204" i="43"/>
  <c r="BY204" i="43"/>
  <c r="BV204" i="43"/>
  <c r="BS204" i="43"/>
  <c r="BP204" i="43"/>
  <c r="EG203" i="43"/>
  <c r="ED203" i="43"/>
  <c r="EA203" i="43"/>
  <c r="DX203" i="43"/>
  <c r="DU203" i="43"/>
  <c r="DR203" i="43"/>
  <c r="DO203" i="43"/>
  <c r="DL203" i="43"/>
  <c r="DI203" i="43"/>
  <c r="DF203" i="43"/>
  <c r="DC203" i="43"/>
  <c r="CZ203" i="43"/>
  <c r="CW203" i="43"/>
  <c r="CT203" i="43"/>
  <c r="CQ203" i="43"/>
  <c r="CN203" i="43"/>
  <c r="CK203" i="43"/>
  <c r="CH203" i="43"/>
  <c r="CE203" i="43"/>
  <c r="CB203" i="43"/>
  <c r="BY203" i="43"/>
  <c r="BV203" i="43"/>
  <c r="BS203" i="43"/>
  <c r="BP203" i="43"/>
  <c r="EG202" i="43"/>
  <c r="ED202" i="43"/>
  <c r="EA202" i="43"/>
  <c r="DX202" i="43"/>
  <c r="DU202" i="43"/>
  <c r="DR202" i="43"/>
  <c r="DO202" i="43"/>
  <c r="DL202" i="43"/>
  <c r="DI202" i="43"/>
  <c r="DF202" i="43"/>
  <c r="DC202" i="43"/>
  <c r="CZ202" i="43"/>
  <c r="CW202" i="43"/>
  <c r="CT202" i="43"/>
  <c r="CQ202" i="43"/>
  <c r="CN202" i="43"/>
  <c r="CK202" i="43"/>
  <c r="CH202" i="43"/>
  <c r="CE202" i="43"/>
  <c r="CB202" i="43"/>
  <c r="BY202" i="43"/>
  <c r="BV202" i="43"/>
  <c r="BS202" i="43"/>
  <c r="BP202" i="43"/>
  <c r="EG201" i="43"/>
  <c r="ED201" i="43"/>
  <c r="EA201" i="43"/>
  <c r="DX201" i="43"/>
  <c r="DU201" i="43"/>
  <c r="DR201" i="43"/>
  <c r="DO201" i="43"/>
  <c r="DL201" i="43"/>
  <c r="DI201" i="43"/>
  <c r="DF201" i="43"/>
  <c r="DC201" i="43"/>
  <c r="CZ201" i="43"/>
  <c r="CW201" i="43"/>
  <c r="CT201" i="43"/>
  <c r="CQ201" i="43"/>
  <c r="CN201" i="43"/>
  <c r="CK201" i="43"/>
  <c r="CH201" i="43"/>
  <c r="CE201" i="43"/>
  <c r="CB201" i="43"/>
  <c r="BY201" i="43"/>
  <c r="BV201" i="43"/>
  <c r="BS201" i="43"/>
  <c r="BP201" i="43"/>
  <c r="EG200" i="43"/>
  <c r="ED200" i="43"/>
  <c r="EA200" i="43"/>
  <c r="DX200" i="43"/>
  <c r="DU200" i="43"/>
  <c r="DR200" i="43"/>
  <c r="DO200" i="43"/>
  <c r="DL200" i="43"/>
  <c r="DI200" i="43"/>
  <c r="DF200" i="43"/>
  <c r="DC200" i="43"/>
  <c r="CZ200" i="43"/>
  <c r="CW200" i="43"/>
  <c r="CT200" i="43"/>
  <c r="CQ200" i="43"/>
  <c r="CN200" i="43"/>
  <c r="CK200" i="43"/>
  <c r="CH200" i="43"/>
  <c r="CE200" i="43"/>
  <c r="CB200" i="43"/>
  <c r="BY200" i="43"/>
  <c r="BV200" i="43"/>
  <c r="BS200" i="43"/>
  <c r="BP200" i="43"/>
  <c r="EG199" i="43"/>
  <c r="ED199" i="43"/>
  <c r="EA199" i="43"/>
  <c r="DX199" i="43"/>
  <c r="DU199" i="43"/>
  <c r="DR199" i="43"/>
  <c r="DO199" i="43"/>
  <c r="DL199" i="43"/>
  <c r="DI199" i="43"/>
  <c r="DF199" i="43"/>
  <c r="DC199" i="43"/>
  <c r="CZ199" i="43"/>
  <c r="CW199" i="43"/>
  <c r="CT199" i="43"/>
  <c r="CQ199" i="43"/>
  <c r="CN199" i="43"/>
  <c r="CK199" i="43"/>
  <c r="CH199" i="43"/>
  <c r="CE199" i="43"/>
  <c r="CB199" i="43"/>
  <c r="BY199" i="43"/>
  <c r="BV199" i="43"/>
  <c r="BS199" i="43"/>
  <c r="BP199" i="43"/>
  <c r="EG198" i="43"/>
  <c r="ED198" i="43"/>
  <c r="EA198" i="43"/>
  <c r="DX198" i="43"/>
  <c r="DU198" i="43"/>
  <c r="DR198" i="43"/>
  <c r="DO198" i="43"/>
  <c r="DL198" i="43"/>
  <c r="DI198" i="43"/>
  <c r="DF198" i="43"/>
  <c r="DC198" i="43"/>
  <c r="CZ198" i="43"/>
  <c r="CW198" i="43"/>
  <c r="CT198" i="43"/>
  <c r="CQ198" i="43"/>
  <c r="CN198" i="43"/>
  <c r="CK198" i="43"/>
  <c r="CH198" i="43"/>
  <c r="CE198" i="43"/>
  <c r="CB198" i="43"/>
  <c r="BY198" i="43"/>
  <c r="BV198" i="43"/>
  <c r="BS198" i="43"/>
  <c r="BP198" i="43"/>
  <c r="EG197" i="43"/>
  <c r="ED197" i="43"/>
  <c r="EA197" i="43"/>
  <c r="DX197" i="43"/>
  <c r="DU197" i="43"/>
  <c r="DR197" i="43"/>
  <c r="DO197" i="43"/>
  <c r="DL197" i="43"/>
  <c r="DI197" i="43"/>
  <c r="DF197" i="43"/>
  <c r="DC197" i="43"/>
  <c r="CZ197" i="43"/>
  <c r="CW197" i="43"/>
  <c r="CT197" i="43"/>
  <c r="CQ197" i="43"/>
  <c r="CN197" i="43"/>
  <c r="CK197" i="43"/>
  <c r="CH197" i="43"/>
  <c r="CE197" i="43"/>
  <c r="CB197" i="43"/>
  <c r="BY197" i="43"/>
  <c r="BV197" i="43"/>
  <c r="BS197" i="43"/>
  <c r="BP197" i="43"/>
  <c r="EG196" i="43"/>
  <c r="ED196" i="43"/>
  <c r="EA196" i="43"/>
  <c r="DX196" i="43"/>
  <c r="DU196" i="43"/>
  <c r="DR196" i="43"/>
  <c r="DO196" i="43"/>
  <c r="DL196" i="43"/>
  <c r="DI196" i="43"/>
  <c r="DF196" i="43"/>
  <c r="DC196" i="43"/>
  <c r="CZ196" i="43"/>
  <c r="CW196" i="43"/>
  <c r="CT196" i="43"/>
  <c r="CQ196" i="43"/>
  <c r="CN196" i="43"/>
  <c r="CK196" i="43"/>
  <c r="CH196" i="43"/>
  <c r="CE196" i="43"/>
  <c r="CB196" i="43"/>
  <c r="BY196" i="43"/>
  <c r="BV196" i="43"/>
  <c r="BS196" i="43"/>
  <c r="BP196" i="43"/>
  <c r="EG195" i="43"/>
  <c r="ED195" i="43"/>
  <c r="EA195" i="43"/>
  <c r="DX195" i="43"/>
  <c r="DU195" i="43"/>
  <c r="DR195" i="43"/>
  <c r="DO195" i="43"/>
  <c r="DL195" i="43"/>
  <c r="DI195" i="43"/>
  <c r="DF195" i="43"/>
  <c r="DC195" i="43"/>
  <c r="CZ195" i="43"/>
  <c r="CW195" i="43"/>
  <c r="CT195" i="43"/>
  <c r="CQ195" i="43"/>
  <c r="CN195" i="43"/>
  <c r="CK195" i="43"/>
  <c r="CH195" i="43"/>
  <c r="CE195" i="43"/>
  <c r="CB195" i="43"/>
  <c r="BY195" i="43"/>
  <c r="BV195" i="43"/>
  <c r="BS195" i="43"/>
  <c r="BP195" i="43"/>
  <c r="EG194" i="43"/>
  <c r="ED194" i="43"/>
  <c r="EA194" i="43"/>
  <c r="DX194" i="43"/>
  <c r="DU194" i="43"/>
  <c r="DR194" i="43"/>
  <c r="DO194" i="43"/>
  <c r="DL194" i="43"/>
  <c r="DI194" i="43"/>
  <c r="DF194" i="43"/>
  <c r="DC194" i="43"/>
  <c r="CZ194" i="43"/>
  <c r="CW194" i="43"/>
  <c r="CT194" i="43"/>
  <c r="CQ194" i="43"/>
  <c r="CN194" i="43"/>
  <c r="CK194" i="43"/>
  <c r="CH194" i="43"/>
  <c r="CE194" i="43"/>
  <c r="CB194" i="43"/>
  <c r="BY194" i="43"/>
  <c r="BV194" i="43"/>
  <c r="BS194" i="43"/>
  <c r="BP194" i="43"/>
  <c r="EG193" i="43"/>
  <c r="ED193" i="43"/>
  <c r="EA193" i="43"/>
  <c r="DX193" i="43"/>
  <c r="DU193" i="43"/>
  <c r="DR193" i="43"/>
  <c r="DO193" i="43"/>
  <c r="DL193" i="43"/>
  <c r="DI193" i="43"/>
  <c r="DF193" i="43"/>
  <c r="DC193" i="43"/>
  <c r="CZ193" i="43"/>
  <c r="CW193" i="43"/>
  <c r="CT193" i="43"/>
  <c r="CQ193" i="43"/>
  <c r="CN193" i="43"/>
  <c r="CK193" i="43"/>
  <c r="CH193" i="43"/>
  <c r="CE193" i="43"/>
  <c r="CB193" i="43"/>
  <c r="BY193" i="43"/>
  <c r="BV193" i="43"/>
  <c r="BS193" i="43"/>
  <c r="BP193" i="43"/>
  <c r="EG192" i="43"/>
  <c r="ED192" i="43"/>
  <c r="EA192" i="43"/>
  <c r="DX192" i="43"/>
  <c r="DU192" i="43"/>
  <c r="DR192" i="43"/>
  <c r="DO192" i="43"/>
  <c r="DL192" i="43"/>
  <c r="DI192" i="43"/>
  <c r="DF192" i="43"/>
  <c r="DC192" i="43"/>
  <c r="CZ192" i="43"/>
  <c r="CW192" i="43"/>
  <c r="CT192" i="43"/>
  <c r="CQ192" i="43"/>
  <c r="CN192" i="43"/>
  <c r="CK192" i="43"/>
  <c r="CH192" i="43"/>
  <c r="CE192" i="43"/>
  <c r="CB192" i="43"/>
  <c r="BY192" i="43"/>
  <c r="BV192" i="43"/>
  <c r="BS192" i="43"/>
  <c r="BP192" i="43"/>
  <c r="EG191" i="43"/>
  <c r="ED191" i="43"/>
  <c r="EA191" i="43"/>
  <c r="DX191" i="43"/>
  <c r="DU191" i="43"/>
  <c r="DR191" i="43"/>
  <c r="DO191" i="43"/>
  <c r="DL191" i="43"/>
  <c r="DI191" i="43"/>
  <c r="DF191" i="43"/>
  <c r="DC191" i="43"/>
  <c r="CZ191" i="43"/>
  <c r="CW191" i="43"/>
  <c r="CT191" i="43"/>
  <c r="CQ191" i="43"/>
  <c r="CN191" i="43"/>
  <c r="CK191" i="43"/>
  <c r="CH191" i="43"/>
  <c r="CE191" i="43"/>
  <c r="CB191" i="43"/>
  <c r="BY191" i="43"/>
  <c r="BV191" i="43"/>
  <c r="BS191" i="43"/>
  <c r="BP191" i="43"/>
  <c r="EG190" i="43"/>
  <c r="ED190" i="43"/>
  <c r="EA190" i="43"/>
  <c r="DX190" i="43"/>
  <c r="DU190" i="43"/>
  <c r="DR190" i="43"/>
  <c r="DO190" i="43"/>
  <c r="DL190" i="43"/>
  <c r="DI190" i="43"/>
  <c r="DF190" i="43"/>
  <c r="DC190" i="43"/>
  <c r="CZ190" i="43"/>
  <c r="CW190" i="43"/>
  <c r="CT190" i="43"/>
  <c r="CQ190" i="43"/>
  <c r="CN190" i="43"/>
  <c r="CK190" i="43"/>
  <c r="CH190" i="43"/>
  <c r="CE190" i="43"/>
  <c r="CB190" i="43"/>
  <c r="BY190" i="43"/>
  <c r="BV190" i="43"/>
  <c r="BS190" i="43"/>
  <c r="BP190" i="43"/>
  <c r="EG189" i="43"/>
  <c r="ED189" i="43"/>
  <c r="EA189" i="43"/>
  <c r="DX189" i="43"/>
  <c r="DU189" i="43"/>
  <c r="DR189" i="43"/>
  <c r="DO189" i="43"/>
  <c r="DL189" i="43"/>
  <c r="DI189" i="43"/>
  <c r="DF189" i="43"/>
  <c r="DC189" i="43"/>
  <c r="CZ189" i="43"/>
  <c r="CW189" i="43"/>
  <c r="CT189" i="43"/>
  <c r="CQ189" i="43"/>
  <c r="CN189" i="43"/>
  <c r="CK189" i="43"/>
  <c r="CH189" i="43"/>
  <c r="CE189" i="43"/>
  <c r="CB189" i="43"/>
  <c r="BY189" i="43"/>
  <c r="BV189" i="43"/>
  <c r="BS189" i="43"/>
  <c r="BP189" i="43"/>
  <c r="EG188" i="43"/>
  <c r="ED188" i="43"/>
  <c r="EA188" i="43"/>
  <c r="DX188" i="43"/>
  <c r="DU188" i="43"/>
  <c r="DR188" i="43"/>
  <c r="DO188" i="43"/>
  <c r="DL188" i="43"/>
  <c r="DI188" i="43"/>
  <c r="DF188" i="43"/>
  <c r="DC188" i="43"/>
  <c r="CZ188" i="43"/>
  <c r="CW188" i="43"/>
  <c r="CT188" i="43"/>
  <c r="CQ188" i="43"/>
  <c r="CN188" i="43"/>
  <c r="CK188" i="43"/>
  <c r="CH188" i="43"/>
  <c r="CE188" i="43"/>
  <c r="CB188" i="43"/>
  <c r="BY188" i="43"/>
  <c r="BV188" i="43"/>
  <c r="BS188" i="43"/>
  <c r="BP188" i="43"/>
  <c r="EG187" i="43"/>
  <c r="ED187" i="43"/>
  <c r="EA187" i="43"/>
  <c r="DX187" i="43"/>
  <c r="DU187" i="43"/>
  <c r="DR187" i="43"/>
  <c r="DO187" i="43"/>
  <c r="DL187" i="43"/>
  <c r="DI187" i="43"/>
  <c r="DF187" i="43"/>
  <c r="DC187" i="43"/>
  <c r="CZ187" i="43"/>
  <c r="CW187" i="43"/>
  <c r="CT187" i="43"/>
  <c r="CQ187" i="43"/>
  <c r="CN187" i="43"/>
  <c r="CK187" i="43"/>
  <c r="CH187" i="43"/>
  <c r="CE187" i="43"/>
  <c r="CB187" i="43"/>
  <c r="BY187" i="43"/>
  <c r="BV187" i="43"/>
  <c r="BS187" i="43"/>
  <c r="BP187" i="43"/>
  <c r="EG186" i="43"/>
  <c r="ED186" i="43"/>
  <c r="EA186" i="43"/>
  <c r="DX186" i="43"/>
  <c r="DU186" i="43"/>
  <c r="DR186" i="43"/>
  <c r="DO186" i="43"/>
  <c r="DL186" i="43"/>
  <c r="DI186" i="43"/>
  <c r="DF186" i="43"/>
  <c r="DC186" i="43"/>
  <c r="CZ186" i="43"/>
  <c r="CW186" i="43"/>
  <c r="CT186" i="43"/>
  <c r="CQ186" i="43"/>
  <c r="CN186" i="43"/>
  <c r="CK186" i="43"/>
  <c r="CH186" i="43"/>
  <c r="CE186" i="43"/>
  <c r="CB186" i="43"/>
  <c r="BY186" i="43"/>
  <c r="BV186" i="43"/>
  <c r="BS186" i="43"/>
  <c r="BP186" i="43"/>
  <c r="EG185" i="43"/>
  <c r="ED185" i="43"/>
  <c r="EA185" i="43"/>
  <c r="DX185" i="43"/>
  <c r="DU185" i="43"/>
  <c r="DR185" i="43"/>
  <c r="DO185" i="43"/>
  <c r="DL185" i="43"/>
  <c r="DI185" i="43"/>
  <c r="DF185" i="43"/>
  <c r="DC185" i="43"/>
  <c r="CZ185" i="43"/>
  <c r="CW185" i="43"/>
  <c r="CT185" i="43"/>
  <c r="CQ185" i="43"/>
  <c r="CN185" i="43"/>
  <c r="CK185" i="43"/>
  <c r="CH185" i="43"/>
  <c r="CE185" i="43"/>
  <c r="CB185" i="43"/>
  <c r="BY185" i="43"/>
  <c r="BV185" i="43"/>
  <c r="BS185" i="43"/>
  <c r="BP185" i="43"/>
  <c r="EG184" i="43"/>
  <c r="ED184" i="43"/>
  <c r="EA184" i="43"/>
  <c r="DX184" i="43"/>
  <c r="DU184" i="43"/>
  <c r="DR184" i="43"/>
  <c r="DO184" i="43"/>
  <c r="DL184" i="43"/>
  <c r="DI184" i="43"/>
  <c r="DF184" i="43"/>
  <c r="DC184" i="43"/>
  <c r="CZ184" i="43"/>
  <c r="CW184" i="43"/>
  <c r="CT184" i="43"/>
  <c r="CQ184" i="43"/>
  <c r="CN184" i="43"/>
  <c r="CK184" i="43"/>
  <c r="CH184" i="43"/>
  <c r="CE184" i="43"/>
  <c r="CB184" i="43"/>
  <c r="BY184" i="43"/>
  <c r="BV184" i="43"/>
  <c r="BS184" i="43"/>
  <c r="BP184" i="43"/>
  <c r="EG183" i="43"/>
  <c r="ED183" i="43"/>
  <c r="EA183" i="43"/>
  <c r="DX183" i="43"/>
  <c r="DU183" i="43"/>
  <c r="DR183" i="43"/>
  <c r="DO183" i="43"/>
  <c r="DL183" i="43"/>
  <c r="DI183" i="43"/>
  <c r="DF183" i="43"/>
  <c r="DC183" i="43"/>
  <c r="CZ183" i="43"/>
  <c r="CW183" i="43"/>
  <c r="CT183" i="43"/>
  <c r="CQ183" i="43"/>
  <c r="CN183" i="43"/>
  <c r="CK183" i="43"/>
  <c r="CH183" i="43"/>
  <c r="CE183" i="43"/>
  <c r="CB183" i="43"/>
  <c r="BY183" i="43"/>
  <c r="BV183" i="43"/>
  <c r="BS183" i="43"/>
  <c r="BP183" i="43"/>
  <c r="EG182" i="43"/>
  <c r="ED182" i="43"/>
  <c r="EA182" i="43"/>
  <c r="DX182" i="43"/>
  <c r="DU182" i="43"/>
  <c r="DR182" i="43"/>
  <c r="DO182" i="43"/>
  <c r="DL182" i="43"/>
  <c r="DI182" i="43"/>
  <c r="DF182" i="43"/>
  <c r="DC182" i="43"/>
  <c r="CZ182" i="43"/>
  <c r="CW182" i="43"/>
  <c r="CT182" i="43"/>
  <c r="CQ182" i="43"/>
  <c r="CN182" i="43"/>
  <c r="CK182" i="43"/>
  <c r="CH182" i="43"/>
  <c r="CE182" i="43"/>
  <c r="CB182" i="43"/>
  <c r="BY182" i="43"/>
  <c r="BV182" i="43"/>
  <c r="BS182" i="43"/>
  <c r="BP182" i="43"/>
  <c r="EG181" i="43"/>
  <c r="ED181" i="43"/>
  <c r="EA181" i="43"/>
  <c r="DX181" i="43"/>
  <c r="DU181" i="43"/>
  <c r="DR181" i="43"/>
  <c r="DO181" i="43"/>
  <c r="DL181" i="43"/>
  <c r="DI181" i="43"/>
  <c r="DF181" i="43"/>
  <c r="DC181" i="43"/>
  <c r="CZ181" i="43"/>
  <c r="CW181" i="43"/>
  <c r="CT181" i="43"/>
  <c r="CQ181" i="43"/>
  <c r="CN181" i="43"/>
  <c r="CK181" i="43"/>
  <c r="CH181" i="43"/>
  <c r="CE181" i="43"/>
  <c r="CB181" i="43"/>
  <c r="BY181" i="43"/>
  <c r="BV181" i="43"/>
  <c r="BS181" i="43"/>
  <c r="BP181" i="43"/>
  <c r="EG180" i="43"/>
  <c r="ED180" i="43"/>
  <c r="EA180" i="43"/>
  <c r="DX180" i="43"/>
  <c r="DU180" i="43"/>
  <c r="DR180" i="43"/>
  <c r="DO180" i="43"/>
  <c r="DL180" i="43"/>
  <c r="DI180" i="43"/>
  <c r="DF180" i="43"/>
  <c r="DC180" i="43"/>
  <c r="CZ180" i="43"/>
  <c r="CW180" i="43"/>
  <c r="CT180" i="43"/>
  <c r="CQ180" i="43"/>
  <c r="CN180" i="43"/>
  <c r="CK180" i="43"/>
  <c r="CH180" i="43"/>
  <c r="CE180" i="43"/>
  <c r="CB180" i="43"/>
  <c r="BY180" i="43"/>
  <c r="BV180" i="43"/>
  <c r="BS180" i="43"/>
  <c r="BP180" i="43"/>
  <c r="EG179" i="43"/>
  <c r="ED179" i="43"/>
  <c r="EA179" i="43"/>
  <c r="DX179" i="43"/>
  <c r="DU179" i="43"/>
  <c r="DR179" i="43"/>
  <c r="DO179" i="43"/>
  <c r="DL179" i="43"/>
  <c r="DI179" i="43"/>
  <c r="DF179" i="43"/>
  <c r="DC179" i="43"/>
  <c r="CZ179" i="43"/>
  <c r="CW179" i="43"/>
  <c r="CT179" i="43"/>
  <c r="CQ179" i="43"/>
  <c r="CN179" i="43"/>
  <c r="CK179" i="43"/>
  <c r="CH179" i="43"/>
  <c r="CE179" i="43"/>
  <c r="CB179" i="43"/>
  <c r="BY179" i="43"/>
  <c r="BV179" i="43"/>
  <c r="BS179" i="43"/>
  <c r="BP179" i="43"/>
  <c r="EG178" i="43"/>
  <c r="ED178" i="43"/>
  <c r="EA178" i="43"/>
  <c r="DX178" i="43"/>
  <c r="DU178" i="43"/>
  <c r="DR178" i="43"/>
  <c r="DO178" i="43"/>
  <c r="DL178" i="43"/>
  <c r="DI178" i="43"/>
  <c r="DF178" i="43"/>
  <c r="DC178" i="43"/>
  <c r="CZ178" i="43"/>
  <c r="CW178" i="43"/>
  <c r="CT178" i="43"/>
  <c r="CQ178" i="43"/>
  <c r="CN178" i="43"/>
  <c r="CK178" i="43"/>
  <c r="CH178" i="43"/>
  <c r="CE178" i="43"/>
  <c r="CB178" i="43"/>
  <c r="BY178" i="43"/>
  <c r="BV178" i="43"/>
  <c r="BS178" i="43"/>
  <c r="BP178" i="43"/>
  <c r="EG177" i="43"/>
  <c r="ED177" i="43"/>
  <c r="EA177" i="43"/>
  <c r="DX177" i="43"/>
  <c r="DU177" i="43"/>
  <c r="DR177" i="43"/>
  <c r="DO177" i="43"/>
  <c r="DL177" i="43"/>
  <c r="DI177" i="43"/>
  <c r="DF177" i="43"/>
  <c r="DC177" i="43"/>
  <c r="CZ177" i="43"/>
  <c r="CW177" i="43"/>
  <c r="CT177" i="43"/>
  <c r="CQ177" i="43"/>
  <c r="CN177" i="43"/>
  <c r="CK177" i="43"/>
  <c r="CH177" i="43"/>
  <c r="CE177" i="43"/>
  <c r="CB177" i="43"/>
  <c r="BY177" i="43"/>
  <c r="BV177" i="43"/>
  <c r="BS177" i="43"/>
  <c r="BP177" i="43"/>
  <c r="EG176" i="43"/>
  <c r="ED176" i="43"/>
  <c r="EA176" i="43"/>
  <c r="DX176" i="43"/>
  <c r="DU176" i="43"/>
  <c r="DR176" i="43"/>
  <c r="DO176" i="43"/>
  <c r="DL176" i="43"/>
  <c r="DI176" i="43"/>
  <c r="DF176" i="43"/>
  <c r="DC176" i="43"/>
  <c r="CZ176" i="43"/>
  <c r="CW176" i="43"/>
  <c r="CT176" i="43"/>
  <c r="CQ176" i="43"/>
  <c r="CN176" i="43"/>
  <c r="CK176" i="43"/>
  <c r="CH176" i="43"/>
  <c r="CE176" i="43"/>
  <c r="CB176" i="43"/>
  <c r="BY176" i="43"/>
  <c r="BV176" i="43"/>
  <c r="BS176" i="43"/>
  <c r="BP176" i="43"/>
  <c r="EG175" i="43"/>
  <c r="ED175" i="43"/>
  <c r="EA175" i="43"/>
  <c r="DX175" i="43"/>
  <c r="DU175" i="43"/>
  <c r="DR175" i="43"/>
  <c r="DO175" i="43"/>
  <c r="DL175" i="43"/>
  <c r="DI175" i="43"/>
  <c r="DF175" i="43"/>
  <c r="DC175" i="43"/>
  <c r="CZ175" i="43"/>
  <c r="CW175" i="43"/>
  <c r="CT175" i="43"/>
  <c r="CQ175" i="43"/>
  <c r="CN175" i="43"/>
  <c r="CK175" i="43"/>
  <c r="CH175" i="43"/>
  <c r="CE175" i="43"/>
  <c r="CB175" i="43"/>
  <c r="BY175" i="43"/>
  <c r="BV175" i="43"/>
  <c r="BS175" i="43"/>
  <c r="BP175" i="43"/>
  <c r="EG174" i="43"/>
  <c r="ED174" i="43"/>
  <c r="EA174" i="43"/>
  <c r="DX174" i="43"/>
  <c r="DU174" i="43"/>
  <c r="DR174" i="43"/>
  <c r="DO174" i="43"/>
  <c r="DL174" i="43"/>
  <c r="DI174" i="43"/>
  <c r="DF174" i="43"/>
  <c r="DC174" i="43"/>
  <c r="CZ174" i="43"/>
  <c r="CW174" i="43"/>
  <c r="CT174" i="43"/>
  <c r="CQ174" i="43"/>
  <c r="CN174" i="43"/>
  <c r="CK174" i="43"/>
  <c r="CH174" i="43"/>
  <c r="CE174" i="43"/>
  <c r="CB174" i="43"/>
  <c r="BY174" i="43"/>
  <c r="BV174" i="43"/>
  <c r="BS174" i="43"/>
  <c r="BP174" i="43"/>
  <c r="EG173" i="43"/>
  <c r="ED173" i="43"/>
  <c r="EA173" i="43"/>
  <c r="DX173" i="43"/>
  <c r="DU173" i="43"/>
  <c r="DR173" i="43"/>
  <c r="DO173" i="43"/>
  <c r="DL173" i="43"/>
  <c r="DI173" i="43"/>
  <c r="DF173" i="43"/>
  <c r="DC173" i="43"/>
  <c r="CZ173" i="43"/>
  <c r="CW173" i="43"/>
  <c r="CT173" i="43"/>
  <c r="CQ173" i="43"/>
  <c r="CN173" i="43"/>
  <c r="CK173" i="43"/>
  <c r="CH173" i="43"/>
  <c r="CE173" i="43"/>
  <c r="CB173" i="43"/>
  <c r="BY173" i="43"/>
  <c r="BV173" i="43"/>
  <c r="BS173" i="43"/>
  <c r="BP173" i="43"/>
  <c r="EG172" i="43"/>
  <c r="ED172" i="43"/>
  <c r="EA172" i="43"/>
  <c r="DX172" i="43"/>
  <c r="DU172" i="43"/>
  <c r="DR172" i="43"/>
  <c r="DO172" i="43"/>
  <c r="DL172" i="43"/>
  <c r="DI172" i="43"/>
  <c r="DF172" i="43"/>
  <c r="DC172" i="43"/>
  <c r="CZ172" i="43"/>
  <c r="CW172" i="43"/>
  <c r="CT172" i="43"/>
  <c r="CQ172" i="43"/>
  <c r="CN172" i="43"/>
  <c r="CK172" i="43"/>
  <c r="CH172" i="43"/>
  <c r="CE172" i="43"/>
  <c r="CB172" i="43"/>
  <c r="BY172" i="43"/>
  <c r="BV172" i="43"/>
  <c r="BS172" i="43"/>
  <c r="BP172" i="43"/>
  <c r="EG171" i="43"/>
  <c r="ED171" i="43"/>
  <c r="EA171" i="43"/>
  <c r="DX171" i="43"/>
  <c r="DU171" i="43"/>
  <c r="DR171" i="43"/>
  <c r="DO171" i="43"/>
  <c r="DL171" i="43"/>
  <c r="DI171" i="43"/>
  <c r="DF171" i="43"/>
  <c r="DC171" i="43"/>
  <c r="CZ171" i="43"/>
  <c r="CW171" i="43"/>
  <c r="CT171" i="43"/>
  <c r="CQ171" i="43"/>
  <c r="CN171" i="43"/>
  <c r="CK171" i="43"/>
  <c r="CH171" i="43"/>
  <c r="CE171" i="43"/>
  <c r="CB171" i="43"/>
  <c r="BY171" i="43"/>
  <c r="BV171" i="43"/>
  <c r="BS171" i="43"/>
  <c r="BP171" i="43"/>
  <c r="EG170" i="43"/>
  <c r="ED170" i="43"/>
  <c r="EA170" i="43"/>
  <c r="DX170" i="43"/>
  <c r="DU170" i="43"/>
  <c r="DR170" i="43"/>
  <c r="DO170" i="43"/>
  <c r="DL170" i="43"/>
  <c r="DI170" i="43"/>
  <c r="DF170" i="43"/>
  <c r="DC170" i="43"/>
  <c r="CZ170" i="43"/>
  <c r="CW170" i="43"/>
  <c r="CT170" i="43"/>
  <c r="CQ170" i="43"/>
  <c r="CN170" i="43"/>
  <c r="CK170" i="43"/>
  <c r="CH170" i="43"/>
  <c r="CE170" i="43"/>
  <c r="CB170" i="43"/>
  <c r="BY170" i="43"/>
  <c r="BV170" i="43"/>
  <c r="BS170" i="43"/>
  <c r="BP170" i="43"/>
  <c r="EG169" i="43"/>
  <c r="ED169" i="43"/>
  <c r="EA169" i="43"/>
  <c r="DX169" i="43"/>
  <c r="DU169" i="43"/>
  <c r="DR169" i="43"/>
  <c r="DO169" i="43"/>
  <c r="DL169" i="43"/>
  <c r="DI169" i="43"/>
  <c r="DF169" i="43"/>
  <c r="DC169" i="43"/>
  <c r="CZ169" i="43"/>
  <c r="CW169" i="43"/>
  <c r="CT169" i="43"/>
  <c r="CQ169" i="43"/>
  <c r="CN169" i="43"/>
  <c r="CK169" i="43"/>
  <c r="CH169" i="43"/>
  <c r="CE169" i="43"/>
  <c r="CB169" i="43"/>
  <c r="BY169" i="43"/>
  <c r="BV169" i="43"/>
  <c r="BS169" i="43"/>
  <c r="BP169" i="43"/>
  <c r="EG168" i="43"/>
  <c r="ED168" i="43"/>
  <c r="EA168" i="43"/>
  <c r="DX168" i="43"/>
  <c r="DU168" i="43"/>
  <c r="DR168" i="43"/>
  <c r="DO168" i="43"/>
  <c r="DL168" i="43"/>
  <c r="DI168" i="43"/>
  <c r="DF168" i="43"/>
  <c r="DC168" i="43"/>
  <c r="CZ168" i="43"/>
  <c r="CW168" i="43"/>
  <c r="CT168" i="43"/>
  <c r="CQ168" i="43"/>
  <c r="CN168" i="43"/>
  <c r="CK168" i="43"/>
  <c r="CH168" i="43"/>
  <c r="CE168" i="43"/>
  <c r="CB168" i="43"/>
  <c r="BY168" i="43"/>
  <c r="BV168" i="43"/>
  <c r="BS168" i="43"/>
  <c r="BP168" i="43"/>
  <c r="EG167" i="43"/>
  <c r="ED167" i="43"/>
  <c r="EA167" i="43"/>
  <c r="DX167" i="43"/>
  <c r="DU167" i="43"/>
  <c r="DR167" i="43"/>
  <c r="DO167" i="43"/>
  <c r="DL167" i="43"/>
  <c r="DI167" i="43"/>
  <c r="DF167" i="43"/>
  <c r="DC167" i="43"/>
  <c r="CZ167" i="43"/>
  <c r="CW167" i="43"/>
  <c r="CT167" i="43"/>
  <c r="CQ167" i="43"/>
  <c r="CN167" i="43"/>
  <c r="CK167" i="43"/>
  <c r="CH167" i="43"/>
  <c r="CE167" i="43"/>
  <c r="CB167" i="43"/>
  <c r="BY167" i="43"/>
  <c r="BV167" i="43"/>
  <c r="BS167" i="43"/>
  <c r="BP167" i="43"/>
  <c r="EG166" i="43"/>
  <c r="ED166" i="43"/>
  <c r="EA166" i="43"/>
  <c r="DX166" i="43"/>
  <c r="DU166" i="43"/>
  <c r="DR166" i="43"/>
  <c r="DO166" i="43"/>
  <c r="DL166" i="43"/>
  <c r="DI166" i="43"/>
  <c r="DF166" i="43"/>
  <c r="DC166" i="43"/>
  <c r="CZ166" i="43"/>
  <c r="CW166" i="43"/>
  <c r="CT166" i="43"/>
  <c r="CQ166" i="43"/>
  <c r="CN166" i="43"/>
  <c r="CK166" i="43"/>
  <c r="CH166" i="43"/>
  <c r="CE166" i="43"/>
  <c r="CB166" i="43"/>
  <c r="BY166" i="43"/>
  <c r="BV166" i="43"/>
  <c r="BS166" i="43"/>
  <c r="BP166" i="43"/>
  <c r="EG165" i="43"/>
  <c r="ED165" i="43"/>
  <c r="EA165" i="43"/>
  <c r="DX165" i="43"/>
  <c r="DU165" i="43"/>
  <c r="DR165" i="43"/>
  <c r="DO165" i="43"/>
  <c r="DL165" i="43"/>
  <c r="DI165" i="43"/>
  <c r="DF165" i="43"/>
  <c r="DC165" i="43"/>
  <c r="CZ165" i="43"/>
  <c r="CW165" i="43"/>
  <c r="CT165" i="43"/>
  <c r="CQ165" i="43"/>
  <c r="CN165" i="43"/>
  <c r="CK165" i="43"/>
  <c r="CH165" i="43"/>
  <c r="CE165" i="43"/>
  <c r="CB165" i="43"/>
  <c r="BY165" i="43"/>
  <c r="BV165" i="43"/>
  <c r="BS165" i="43"/>
  <c r="BP165" i="43"/>
  <c r="EG164" i="43"/>
  <c r="ED164" i="43"/>
  <c r="EA164" i="43"/>
  <c r="DX164" i="43"/>
  <c r="DU164" i="43"/>
  <c r="DR164" i="43"/>
  <c r="DO164" i="43"/>
  <c r="DL164" i="43"/>
  <c r="DI164" i="43"/>
  <c r="DF164" i="43"/>
  <c r="DC164" i="43"/>
  <c r="CZ164" i="43"/>
  <c r="CW164" i="43"/>
  <c r="CT164" i="43"/>
  <c r="CQ164" i="43"/>
  <c r="CN164" i="43"/>
  <c r="CK164" i="43"/>
  <c r="CH164" i="43"/>
  <c r="CE164" i="43"/>
  <c r="CB164" i="43"/>
  <c r="BY164" i="43"/>
  <c r="BV164" i="43"/>
  <c r="BS164" i="43"/>
  <c r="BP164" i="43"/>
  <c r="EG163" i="43"/>
  <c r="ED163" i="43"/>
  <c r="EA163" i="43"/>
  <c r="DX163" i="43"/>
  <c r="DU163" i="43"/>
  <c r="DR163" i="43"/>
  <c r="DO163" i="43"/>
  <c r="DL163" i="43"/>
  <c r="DI163" i="43"/>
  <c r="DF163" i="43"/>
  <c r="DC163" i="43"/>
  <c r="CZ163" i="43"/>
  <c r="CW163" i="43"/>
  <c r="CT163" i="43"/>
  <c r="CQ163" i="43"/>
  <c r="CN163" i="43"/>
  <c r="CK163" i="43"/>
  <c r="CH163" i="43"/>
  <c r="CE163" i="43"/>
  <c r="CB163" i="43"/>
  <c r="BY163" i="43"/>
  <c r="BV163" i="43"/>
  <c r="BS163" i="43"/>
  <c r="BP163" i="43"/>
  <c r="EG162" i="43"/>
  <c r="ED162" i="43"/>
  <c r="EA162" i="43"/>
  <c r="DX162" i="43"/>
  <c r="DU162" i="43"/>
  <c r="DR162" i="43"/>
  <c r="DO162" i="43"/>
  <c r="DL162" i="43"/>
  <c r="DI162" i="43"/>
  <c r="DF162" i="43"/>
  <c r="DC162" i="43"/>
  <c r="CZ162" i="43"/>
  <c r="CW162" i="43"/>
  <c r="CT162" i="43"/>
  <c r="CQ162" i="43"/>
  <c r="CN162" i="43"/>
  <c r="CK162" i="43"/>
  <c r="CH162" i="43"/>
  <c r="CE162" i="43"/>
  <c r="CB162" i="43"/>
  <c r="BY162" i="43"/>
  <c r="BV162" i="43"/>
  <c r="BS162" i="43"/>
  <c r="BP162" i="43"/>
  <c r="EG161" i="43"/>
  <c r="ED161" i="43"/>
  <c r="EA161" i="43"/>
  <c r="DX161" i="43"/>
  <c r="DU161" i="43"/>
  <c r="DR161" i="43"/>
  <c r="DO161" i="43"/>
  <c r="DL161" i="43"/>
  <c r="DI161" i="43"/>
  <c r="DF161" i="43"/>
  <c r="DC161" i="43"/>
  <c r="CZ161" i="43"/>
  <c r="CW161" i="43"/>
  <c r="CT161" i="43"/>
  <c r="CQ161" i="43"/>
  <c r="CN161" i="43"/>
  <c r="CK161" i="43"/>
  <c r="CH161" i="43"/>
  <c r="CE161" i="43"/>
  <c r="CB161" i="43"/>
  <c r="BY161" i="43"/>
  <c r="BV161" i="43"/>
  <c r="BS161" i="43"/>
  <c r="BP161" i="43"/>
  <c r="EG160" i="43"/>
  <c r="ED160" i="43"/>
  <c r="EA160" i="43"/>
  <c r="DX160" i="43"/>
  <c r="DU160" i="43"/>
  <c r="DR160" i="43"/>
  <c r="DO160" i="43"/>
  <c r="DL160" i="43"/>
  <c r="DI160" i="43"/>
  <c r="DF160" i="43"/>
  <c r="DC160" i="43"/>
  <c r="CZ160" i="43"/>
  <c r="CW160" i="43"/>
  <c r="CT160" i="43"/>
  <c r="CQ160" i="43"/>
  <c r="CN160" i="43"/>
  <c r="CK160" i="43"/>
  <c r="CH160" i="43"/>
  <c r="CE160" i="43"/>
  <c r="CB160" i="43"/>
  <c r="BY160" i="43"/>
  <c r="BV160" i="43"/>
  <c r="BS160" i="43"/>
  <c r="BP160" i="43"/>
  <c r="EG159" i="43"/>
  <c r="ED159" i="43"/>
  <c r="EA159" i="43"/>
  <c r="DX159" i="43"/>
  <c r="DU159" i="43"/>
  <c r="DR159" i="43"/>
  <c r="DO159" i="43"/>
  <c r="DL159" i="43"/>
  <c r="DI159" i="43"/>
  <c r="DF159" i="43"/>
  <c r="DC159" i="43"/>
  <c r="CZ159" i="43"/>
  <c r="CW159" i="43"/>
  <c r="CT159" i="43"/>
  <c r="CQ159" i="43"/>
  <c r="CN159" i="43"/>
  <c r="CK159" i="43"/>
  <c r="CH159" i="43"/>
  <c r="CE159" i="43"/>
  <c r="CB159" i="43"/>
  <c r="BY159" i="43"/>
  <c r="BV159" i="43"/>
  <c r="BS159" i="43"/>
  <c r="BP159" i="43"/>
  <c r="EG158" i="43"/>
  <c r="ED158" i="43"/>
  <c r="EA158" i="43"/>
  <c r="DX158" i="43"/>
  <c r="DU158" i="43"/>
  <c r="DR158" i="43"/>
  <c r="DO158" i="43"/>
  <c r="DL158" i="43"/>
  <c r="DI158" i="43"/>
  <c r="DF158" i="43"/>
  <c r="DC158" i="43"/>
  <c r="CZ158" i="43"/>
  <c r="CW158" i="43"/>
  <c r="CT158" i="43"/>
  <c r="CQ158" i="43"/>
  <c r="CN158" i="43"/>
  <c r="CK158" i="43"/>
  <c r="CH158" i="43"/>
  <c r="CE158" i="43"/>
  <c r="CB158" i="43"/>
  <c r="BY158" i="43"/>
  <c r="BV158" i="43"/>
  <c r="BS158" i="43"/>
  <c r="BP158" i="43"/>
  <c r="EG157" i="43"/>
  <c r="ED157" i="43"/>
  <c r="EA157" i="43"/>
  <c r="DX157" i="43"/>
  <c r="DU157" i="43"/>
  <c r="DR157" i="43"/>
  <c r="DO157" i="43"/>
  <c r="DL157" i="43"/>
  <c r="DI157" i="43"/>
  <c r="DF157" i="43"/>
  <c r="DC157" i="43"/>
  <c r="CZ157" i="43"/>
  <c r="CW157" i="43"/>
  <c r="CT157" i="43"/>
  <c r="CQ157" i="43"/>
  <c r="CN157" i="43"/>
  <c r="CK157" i="43"/>
  <c r="CH157" i="43"/>
  <c r="CE157" i="43"/>
  <c r="CB157" i="43"/>
  <c r="BY157" i="43"/>
  <c r="BV157" i="43"/>
  <c r="BS157" i="43"/>
  <c r="BP157" i="43"/>
  <c r="EG156" i="43"/>
  <c r="ED156" i="43"/>
  <c r="EA156" i="43"/>
  <c r="DX156" i="43"/>
  <c r="DU156" i="43"/>
  <c r="DR156" i="43"/>
  <c r="DO156" i="43"/>
  <c r="DL156" i="43"/>
  <c r="DI156" i="43"/>
  <c r="DF156" i="43"/>
  <c r="DC156" i="43"/>
  <c r="CZ156" i="43"/>
  <c r="CW156" i="43"/>
  <c r="CT156" i="43"/>
  <c r="CQ156" i="43"/>
  <c r="CN156" i="43"/>
  <c r="CK156" i="43"/>
  <c r="CH156" i="43"/>
  <c r="CE156" i="43"/>
  <c r="CB156" i="43"/>
  <c r="BY156" i="43"/>
  <c r="BV156" i="43"/>
  <c r="BS156" i="43"/>
  <c r="BP156" i="43"/>
  <c r="EG155" i="43"/>
  <c r="ED155" i="43"/>
  <c r="EA155" i="43"/>
  <c r="DX155" i="43"/>
  <c r="DU155" i="43"/>
  <c r="DR155" i="43"/>
  <c r="DO155" i="43"/>
  <c r="DL155" i="43"/>
  <c r="DI155" i="43"/>
  <c r="DF155" i="43"/>
  <c r="DC155" i="43"/>
  <c r="CZ155" i="43"/>
  <c r="CW155" i="43"/>
  <c r="CT155" i="43"/>
  <c r="CQ155" i="43"/>
  <c r="CN155" i="43"/>
  <c r="CK155" i="43"/>
  <c r="CH155" i="43"/>
  <c r="CE155" i="43"/>
  <c r="CB155" i="43"/>
  <c r="BY155" i="43"/>
  <c r="BV155" i="43"/>
  <c r="BS155" i="43"/>
  <c r="BP155" i="43"/>
  <c r="EG154" i="43"/>
  <c r="ED154" i="43"/>
  <c r="EA154" i="43"/>
  <c r="DX154" i="43"/>
  <c r="DU154" i="43"/>
  <c r="DR154" i="43"/>
  <c r="DO154" i="43"/>
  <c r="DL154" i="43"/>
  <c r="DI154" i="43"/>
  <c r="DF154" i="43"/>
  <c r="DC154" i="43"/>
  <c r="CZ154" i="43"/>
  <c r="CW154" i="43"/>
  <c r="CT154" i="43"/>
  <c r="CQ154" i="43"/>
  <c r="CN154" i="43"/>
  <c r="CK154" i="43"/>
  <c r="CH154" i="43"/>
  <c r="CE154" i="43"/>
  <c r="CB154" i="43"/>
  <c r="BY154" i="43"/>
  <c r="BV154" i="43"/>
  <c r="BS154" i="43"/>
  <c r="BP154" i="43"/>
  <c r="EG153" i="43"/>
  <c r="ED153" i="43"/>
  <c r="EA153" i="43"/>
  <c r="DX153" i="43"/>
  <c r="DU153" i="43"/>
  <c r="DR153" i="43"/>
  <c r="DO153" i="43"/>
  <c r="DL153" i="43"/>
  <c r="DI153" i="43"/>
  <c r="DF153" i="43"/>
  <c r="DC153" i="43"/>
  <c r="CZ153" i="43"/>
  <c r="CW153" i="43"/>
  <c r="CT153" i="43"/>
  <c r="CQ153" i="43"/>
  <c r="CN153" i="43"/>
  <c r="CK153" i="43"/>
  <c r="CH153" i="43"/>
  <c r="CE153" i="43"/>
  <c r="CB153" i="43"/>
  <c r="BY153" i="43"/>
  <c r="BV153" i="43"/>
  <c r="BS153" i="43"/>
  <c r="BP153" i="43"/>
  <c r="EG152" i="43"/>
  <c r="ED152" i="43"/>
  <c r="EA152" i="43"/>
  <c r="DX152" i="43"/>
  <c r="DU152" i="43"/>
  <c r="DR152" i="43"/>
  <c r="DO152" i="43"/>
  <c r="DL152" i="43"/>
  <c r="DI152" i="43"/>
  <c r="DF152" i="43"/>
  <c r="DC152" i="43"/>
  <c r="CZ152" i="43"/>
  <c r="CW152" i="43"/>
  <c r="CT152" i="43"/>
  <c r="CQ152" i="43"/>
  <c r="CN152" i="43"/>
  <c r="CK152" i="43"/>
  <c r="CH152" i="43"/>
  <c r="CE152" i="43"/>
  <c r="CB152" i="43"/>
  <c r="BY152" i="43"/>
  <c r="BV152" i="43"/>
  <c r="BS152" i="43"/>
  <c r="BP152" i="43"/>
  <c r="EG151" i="43"/>
  <c r="ED151" i="43"/>
  <c r="EA151" i="43"/>
  <c r="DX151" i="43"/>
  <c r="DU151" i="43"/>
  <c r="DR151" i="43"/>
  <c r="DO151" i="43"/>
  <c r="DL151" i="43"/>
  <c r="DI151" i="43"/>
  <c r="DF151" i="43"/>
  <c r="DC151" i="43"/>
  <c r="CZ151" i="43"/>
  <c r="CW151" i="43"/>
  <c r="CT151" i="43"/>
  <c r="CQ151" i="43"/>
  <c r="CN151" i="43"/>
  <c r="CK151" i="43"/>
  <c r="CH151" i="43"/>
  <c r="CE151" i="43"/>
  <c r="CB151" i="43"/>
  <c r="BY151" i="43"/>
  <c r="BV151" i="43"/>
  <c r="BS151" i="43"/>
  <c r="BP151" i="43"/>
  <c r="EG150" i="43"/>
  <c r="ED150" i="43"/>
  <c r="EA150" i="43"/>
  <c r="DX150" i="43"/>
  <c r="DU150" i="43"/>
  <c r="DR150" i="43"/>
  <c r="DO150" i="43"/>
  <c r="DL150" i="43"/>
  <c r="DI150" i="43"/>
  <c r="DF150" i="43"/>
  <c r="DC150" i="43"/>
  <c r="CZ150" i="43"/>
  <c r="CW150" i="43"/>
  <c r="CT150" i="43"/>
  <c r="CQ150" i="43"/>
  <c r="CN150" i="43"/>
  <c r="CK150" i="43"/>
  <c r="CH150" i="43"/>
  <c r="CE150" i="43"/>
  <c r="CB150" i="43"/>
  <c r="BY150" i="43"/>
  <c r="BV150" i="43"/>
  <c r="BS150" i="43"/>
  <c r="BP150" i="43"/>
  <c r="EG149" i="43"/>
  <c r="ED149" i="43"/>
  <c r="EA149" i="43"/>
  <c r="DX149" i="43"/>
  <c r="DU149" i="43"/>
  <c r="DR149" i="43"/>
  <c r="DO149" i="43"/>
  <c r="DL149" i="43"/>
  <c r="DI149" i="43"/>
  <c r="DF149" i="43"/>
  <c r="DC149" i="43"/>
  <c r="CZ149" i="43"/>
  <c r="CW149" i="43"/>
  <c r="CT149" i="43"/>
  <c r="CQ149" i="43"/>
  <c r="CN149" i="43"/>
  <c r="CK149" i="43"/>
  <c r="CH149" i="43"/>
  <c r="CE149" i="43"/>
  <c r="CB149" i="43"/>
  <c r="BY149" i="43"/>
  <c r="BV149" i="43"/>
  <c r="BS149" i="43"/>
  <c r="BP149" i="43"/>
  <c r="EG148" i="43"/>
  <c r="ED148" i="43"/>
  <c r="EA148" i="43"/>
  <c r="DX148" i="43"/>
  <c r="DU148" i="43"/>
  <c r="DR148" i="43"/>
  <c r="DO148" i="43"/>
  <c r="DL148" i="43"/>
  <c r="DI148" i="43"/>
  <c r="DF148" i="43"/>
  <c r="DC148" i="43"/>
  <c r="CZ148" i="43"/>
  <c r="CW148" i="43"/>
  <c r="CT148" i="43"/>
  <c r="CQ148" i="43"/>
  <c r="CN148" i="43"/>
  <c r="CK148" i="43"/>
  <c r="CH148" i="43"/>
  <c r="CE148" i="43"/>
  <c r="CB148" i="43"/>
  <c r="BY148" i="43"/>
  <c r="BV148" i="43"/>
  <c r="BS148" i="43"/>
  <c r="BP148" i="43"/>
  <c r="EG147" i="43"/>
  <c r="ED147" i="43"/>
  <c r="EA147" i="43"/>
  <c r="DX147" i="43"/>
  <c r="DU147" i="43"/>
  <c r="DR147" i="43"/>
  <c r="DO147" i="43"/>
  <c r="DL147" i="43"/>
  <c r="DI147" i="43"/>
  <c r="DF147" i="43"/>
  <c r="DC147" i="43"/>
  <c r="CZ147" i="43"/>
  <c r="CW147" i="43"/>
  <c r="CT147" i="43"/>
  <c r="CQ147" i="43"/>
  <c r="CN147" i="43"/>
  <c r="CK147" i="43"/>
  <c r="CH147" i="43"/>
  <c r="CE147" i="43"/>
  <c r="CB147" i="43"/>
  <c r="BY147" i="43"/>
  <c r="BV147" i="43"/>
  <c r="BS147" i="43"/>
  <c r="BP147" i="43"/>
  <c r="EG146" i="43"/>
  <c r="ED146" i="43"/>
  <c r="EA146" i="43"/>
  <c r="DX146" i="43"/>
  <c r="DU146" i="43"/>
  <c r="DR146" i="43"/>
  <c r="DO146" i="43"/>
  <c r="DL146" i="43"/>
  <c r="DI146" i="43"/>
  <c r="DF146" i="43"/>
  <c r="DC146" i="43"/>
  <c r="CZ146" i="43"/>
  <c r="CW146" i="43"/>
  <c r="CT146" i="43"/>
  <c r="CQ146" i="43"/>
  <c r="CN146" i="43"/>
  <c r="CK146" i="43"/>
  <c r="CH146" i="43"/>
  <c r="CE146" i="43"/>
  <c r="CB146" i="43"/>
  <c r="BY146" i="43"/>
  <c r="BV146" i="43"/>
  <c r="BS146" i="43"/>
  <c r="BP146" i="43"/>
  <c r="EG145" i="43"/>
  <c r="ED145" i="43"/>
  <c r="EA145" i="43"/>
  <c r="DX145" i="43"/>
  <c r="DU145" i="43"/>
  <c r="DR145" i="43"/>
  <c r="DO145" i="43"/>
  <c r="DL145" i="43"/>
  <c r="DI145" i="43"/>
  <c r="DF145" i="43"/>
  <c r="DC145" i="43"/>
  <c r="CZ145" i="43"/>
  <c r="CW145" i="43"/>
  <c r="CT145" i="43"/>
  <c r="CQ145" i="43"/>
  <c r="CN145" i="43"/>
  <c r="CK145" i="43"/>
  <c r="CH145" i="43"/>
  <c r="CE145" i="43"/>
  <c r="CB145" i="43"/>
  <c r="BY145" i="43"/>
  <c r="BV145" i="43"/>
  <c r="BS145" i="43"/>
  <c r="BP145" i="43"/>
  <c r="EG144" i="43"/>
  <c r="ED144" i="43"/>
  <c r="EA144" i="43"/>
  <c r="DX144" i="43"/>
  <c r="DU144" i="43"/>
  <c r="DR144" i="43"/>
  <c r="DO144" i="43"/>
  <c r="DL144" i="43"/>
  <c r="DI144" i="43"/>
  <c r="DF144" i="43"/>
  <c r="DC144" i="43"/>
  <c r="CZ144" i="43"/>
  <c r="CW144" i="43"/>
  <c r="CT144" i="43"/>
  <c r="CQ144" i="43"/>
  <c r="CN144" i="43"/>
  <c r="CK144" i="43"/>
  <c r="CH144" i="43"/>
  <c r="CE144" i="43"/>
  <c r="CB144" i="43"/>
  <c r="BY144" i="43"/>
  <c r="BV144" i="43"/>
  <c r="BS144" i="43"/>
  <c r="BP144" i="43"/>
  <c r="EG143" i="43"/>
  <c r="ED143" i="43"/>
  <c r="EA143" i="43"/>
  <c r="DX143" i="43"/>
  <c r="DU143" i="43"/>
  <c r="DR143" i="43"/>
  <c r="DO143" i="43"/>
  <c r="DL143" i="43"/>
  <c r="DI143" i="43"/>
  <c r="DF143" i="43"/>
  <c r="DC143" i="43"/>
  <c r="CZ143" i="43"/>
  <c r="CW143" i="43"/>
  <c r="CT143" i="43"/>
  <c r="CQ143" i="43"/>
  <c r="CN143" i="43"/>
  <c r="CK143" i="43"/>
  <c r="CH143" i="43"/>
  <c r="CE143" i="43"/>
  <c r="CB143" i="43"/>
  <c r="BY143" i="43"/>
  <c r="BV143" i="43"/>
  <c r="BS143" i="43"/>
  <c r="BP143" i="43"/>
  <c r="EG142" i="43"/>
  <c r="ED142" i="43"/>
  <c r="EA142" i="43"/>
  <c r="DX142" i="43"/>
  <c r="DU142" i="43"/>
  <c r="DR142" i="43"/>
  <c r="DO142" i="43"/>
  <c r="DL142" i="43"/>
  <c r="DI142" i="43"/>
  <c r="DF142" i="43"/>
  <c r="DC142" i="43"/>
  <c r="CZ142" i="43"/>
  <c r="CW142" i="43"/>
  <c r="CT142" i="43"/>
  <c r="CQ142" i="43"/>
  <c r="CN142" i="43"/>
  <c r="CK142" i="43"/>
  <c r="CH142" i="43"/>
  <c r="CE142" i="43"/>
  <c r="CB142" i="43"/>
  <c r="BY142" i="43"/>
  <c r="BV142" i="43"/>
  <c r="BS142" i="43"/>
  <c r="BP142" i="43"/>
  <c r="EG141" i="43"/>
  <c r="ED141" i="43"/>
  <c r="EA141" i="43"/>
  <c r="DX141" i="43"/>
  <c r="DU141" i="43"/>
  <c r="DR141" i="43"/>
  <c r="DO141" i="43"/>
  <c r="DL141" i="43"/>
  <c r="DI141" i="43"/>
  <c r="DF141" i="43"/>
  <c r="DC141" i="43"/>
  <c r="CZ141" i="43"/>
  <c r="CW141" i="43"/>
  <c r="CT141" i="43"/>
  <c r="CQ141" i="43"/>
  <c r="CN141" i="43"/>
  <c r="CK141" i="43"/>
  <c r="CH141" i="43"/>
  <c r="CE141" i="43"/>
  <c r="CB141" i="43"/>
  <c r="BY141" i="43"/>
  <c r="BV141" i="43"/>
  <c r="BS141" i="43"/>
  <c r="BP141" i="43"/>
  <c r="EG140" i="43"/>
  <c r="ED140" i="43"/>
  <c r="EA140" i="43"/>
  <c r="DX140" i="43"/>
  <c r="DU140" i="43"/>
  <c r="DR140" i="43"/>
  <c r="DO140" i="43"/>
  <c r="DL140" i="43"/>
  <c r="DI140" i="43"/>
  <c r="DF140" i="43"/>
  <c r="DC140" i="43"/>
  <c r="CZ140" i="43"/>
  <c r="CW140" i="43"/>
  <c r="CT140" i="43"/>
  <c r="CQ140" i="43"/>
  <c r="CN140" i="43"/>
  <c r="CK140" i="43"/>
  <c r="CH140" i="43"/>
  <c r="CE140" i="43"/>
  <c r="CB140" i="43"/>
  <c r="BY140" i="43"/>
  <c r="BV140" i="43"/>
  <c r="BS140" i="43"/>
  <c r="BP140" i="43"/>
  <c r="EG139" i="43"/>
  <c r="ED139" i="43"/>
  <c r="EA139" i="43"/>
  <c r="DX139" i="43"/>
  <c r="DU139" i="43"/>
  <c r="DR139" i="43"/>
  <c r="DO139" i="43"/>
  <c r="DL139" i="43"/>
  <c r="DI139" i="43"/>
  <c r="DF139" i="43"/>
  <c r="DC139" i="43"/>
  <c r="CZ139" i="43"/>
  <c r="CW139" i="43"/>
  <c r="CT139" i="43"/>
  <c r="CQ139" i="43"/>
  <c r="CN139" i="43"/>
  <c r="CK139" i="43"/>
  <c r="CH139" i="43"/>
  <c r="CE139" i="43"/>
  <c r="CB139" i="43"/>
  <c r="BY139" i="43"/>
  <c r="BV139" i="43"/>
  <c r="BS139" i="43"/>
  <c r="BP139" i="43"/>
  <c r="EG138" i="43"/>
  <c r="ED138" i="43"/>
  <c r="EA138" i="43"/>
  <c r="DX138" i="43"/>
  <c r="DU138" i="43"/>
  <c r="DR138" i="43"/>
  <c r="DO138" i="43"/>
  <c r="DL138" i="43"/>
  <c r="DI138" i="43"/>
  <c r="DF138" i="43"/>
  <c r="DC138" i="43"/>
  <c r="CZ138" i="43"/>
  <c r="CW138" i="43"/>
  <c r="CT138" i="43"/>
  <c r="CQ138" i="43"/>
  <c r="CN138" i="43"/>
  <c r="CK138" i="43"/>
  <c r="CH138" i="43"/>
  <c r="CE138" i="43"/>
  <c r="CB138" i="43"/>
  <c r="BY138" i="43"/>
  <c r="BV138" i="43"/>
  <c r="BS138" i="43"/>
  <c r="BP138" i="43"/>
  <c r="EG137" i="43"/>
  <c r="ED137" i="43"/>
  <c r="EA137" i="43"/>
  <c r="DX137" i="43"/>
  <c r="DU137" i="43"/>
  <c r="DR137" i="43"/>
  <c r="DO137" i="43"/>
  <c r="DL137" i="43"/>
  <c r="DI137" i="43"/>
  <c r="DF137" i="43"/>
  <c r="DC137" i="43"/>
  <c r="CZ137" i="43"/>
  <c r="CW137" i="43"/>
  <c r="CT137" i="43"/>
  <c r="CQ137" i="43"/>
  <c r="CN137" i="43"/>
  <c r="CK137" i="43"/>
  <c r="CH137" i="43"/>
  <c r="CE137" i="43"/>
  <c r="CB137" i="43"/>
  <c r="BY137" i="43"/>
  <c r="BV137" i="43"/>
  <c r="BS137" i="43"/>
  <c r="BP137" i="43"/>
  <c r="EG136" i="43"/>
  <c r="ED136" i="43"/>
  <c r="EA136" i="43"/>
  <c r="DX136" i="43"/>
  <c r="DU136" i="43"/>
  <c r="DR136" i="43"/>
  <c r="DO136" i="43"/>
  <c r="DL136" i="43"/>
  <c r="DI136" i="43"/>
  <c r="DF136" i="43"/>
  <c r="DC136" i="43"/>
  <c r="CZ136" i="43"/>
  <c r="CW136" i="43"/>
  <c r="CT136" i="43"/>
  <c r="CQ136" i="43"/>
  <c r="CN136" i="43"/>
  <c r="CK136" i="43"/>
  <c r="CH136" i="43"/>
  <c r="CE136" i="43"/>
  <c r="CB136" i="43"/>
  <c r="BY136" i="43"/>
  <c r="BV136" i="43"/>
  <c r="BS136" i="43"/>
  <c r="BP136" i="43"/>
  <c r="EG135" i="43"/>
  <c r="ED135" i="43"/>
  <c r="EA135" i="43"/>
  <c r="DX135" i="43"/>
  <c r="DU135" i="43"/>
  <c r="DR135" i="43"/>
  <c r="DO135" i="43"/>
  <c r="DL135" i="43"/>
  <c r="DI135" i="43"/>
  <c r="DF135" i="43"/>
  <c r="DC135" i="43"/>
  <c r="CZ135" i="43"/>
  <c r="CW135" i="43"/>
  <c r="CT135" i="43"/>
  <c r="CQ135" i="43"/>
  <c r="CN135" i="43"/>
  <c r="CK135" i="43"/>
  <c r="CH135" i="43"/>
  <c r="CE135" i="43"/>
  <c r="CB135" i="43"/>
  <c r="BY135" i="43"/>
  <c r="BV135" i="43"/>
  <c r="BS135" i="43"/>
  <c r="BP135" i="43"/>
  <c r="EG134" i="43"/>
  <c r="ED134" i="43"/>
  <c r="EA134" i="43"/>
  <c r="DX134" i="43"/>
  <c r="DU134" i="43"/>
  <c r="DR134" i="43"/>
  <c r="DO134" i="43"/>
  <c r="DL134" i="43"/>
  <c r="DI134" i="43"/>
  <c r="DF134" i="43"/>
  <c r="DC134" i="43"/>
  <c r="CZ134" i="43"/>
  <c r="CW134" i="43"/>
  <c r="CT134" i="43"/>
  <c r="CQ134" i="43"/>
  <c r="CN134" i="43"/>
  <c r="CK134" i="43"/>
  <c r="CH134" i="43"/>
  <c r="CE134" i="43"/>
  <c r="CB134" i="43"/>
  <c r="BY134" i="43"/>
  <c r="BV134" i="43"/>
  <c r="BS134" i="43"/>
  <c r="BP134" i="43"/>
  <c r="EG133" i="43"/>
  <c r="ED133" i="43"/>
  <c r="EA133" i="43"/>
  <c r="DX133" i="43"/>
  <c r="DU133" i="43"/>
  <c r="DR133" i="43"/>
  <c r="DO133" i="43"/>
  <c r="DL133" i="43"/>
  <c r="DI133" i="43"/>
  <c r="DF133" i="43"/>
  <c r="DC133" i="43"/>
  <c r="CZ133" i="43"/>
  <c r="CW133" i="43"/>
  <c r="CT133" i="43"/>
  <c r="CQ133" i="43"/>
  <c r="CN133" i="43"/>
  <c r="CK133" i="43"/>
  <c r="CH133" i="43"/>
  <c r="CE133" i="43"/>
  <c r="CB133" i="43"/>
  <c r="BY133" i="43"/>
  <c r="BV133" i="43"/>
  <c r="BS133" i="43"/>
  <c r="BP133" i="43"/>
  <c r="EG132" i="43"/>
  <c r="ED132" i="43"/>
  <c r="EA132" i="43"/>
  <c r="DX132" i="43"/>
  <c r="DU132" i="43"/>
  <c r="DR132" i="43"/>
  <c r="DO132" i="43"/>
  <c r="DL132" i="43"/>
  <c r="DI132" i="43"/>
  <c r="DF132" i="43"/>
  <c r="DC132" i="43"/>
  <c r="CZ132" i="43"/>
  <c r="CW132" i="43"/>
  <c r="CT132" i="43"/>
  <c r="CQ132" i="43"/>
  <c r="CN132" i="43"/>
  <c r="CK132" i="43"/>
  <c r="CH132" i="43"/>
  <c r="CE132" i="43"/>
  <c r="CB132" i="43"/>
  <c r="BY132" i="43"/>
  <c r="BV132" i="43"/>
  <c r="BS132" i="43"/>
  <c r="BP132" i="43"/>
  <c r="EG131" i="43"/>
  <c r="ED131" i="43"/>
  <c r="EA131" i="43"/>
  <c r="DX131" i="43"/>
  <c r="DU131" i="43"/>
  <c r="DR131" i="43"/>
  <c r="DO131" i="43"/>
  <c r="DL131" i="43"/>
  <c r="DI131" i="43"/>
  <c r="DF131" i="43"/>
  <c r="DC131" i="43"/>
  <c r="CZ131" i="43"/>
  <c r="CW131" i="43"/>
  <c r="CT131" i="43"/>
  <c r="CQ131" i="43"/>
  <c r="CN131" i="43"/>
  <c r="CK131" i="43"/>
  <c r="CH131" i="43"/>
  <c r="CE131" i="43"/>
  <c r="CB131" i="43"/>
  <c r="BY131" i="43"/>
  <c r="BV131" i="43"/>
  <c r="BS131" i="43"/>
  <c r="BP131" i="43"/>
  <c r="EG130" i="43"/>
  <c r="ED130" i="43"/>
  <c r="EA130" i="43"/>
  <c r="DX130" i="43"/>
  <c r="DU130" i="43"/>
  <c r="DR130" i="43"/>
  <c r="DO130" i="43"/>
  <c r="DL130" i="43"/>
  <c r="DI130" i="43"/>
  <c r="DF130" i="43"/>
  <c r="DC130" i="43"/>
  <c r="CZ130" i="43"/>
  <c r="CW130" i="43"/>
  <c r="CT130" i="43"/>
  <c r="CQ130" i="43"/>
  <c r="CN130" i="43"/>
  <c r="CK130" i="43"/>
  <c r="CH130" i="43"/>
  <c r="CE130" i="43"/>
  <c r="CB130" i="43"/>
  <c r="BY130" i="43"/>
  <c r="BV130" i="43"/>
  <c r="BS130" i="43"/>
  <c r="BP130" i="43"/>
  <c r="EG129" i="43"/>
  <c r="ED129" i="43"/>
  <c r="EA129" i="43"/>
  <c r="DX129" i="43"/>
  <c r="DU129" i="43"/>
  <c r="DR129" i="43"/>
  <c r="DO129" i="43"/>
  <c r="DL129" i="43"/>
  <c r="DI129" i="43"/>
  <c r="DF129" i="43"/>
  <c r="DC129" i="43"/>
  <c r="CZ129" i="43"/>
  <c r="CW129" i="43"/>
  <c r="CT129" i="43"/>
  <c r="CQ129" i="43"/>
  <c r="CN129" i="43"/>
  <c r="CK129" i="43"/>
  <c r="CH129" i="43"/>
  <c r="CE129" i="43"/>
  <c r="CB129" i="43"/>
  <c r="BY129" i="43"/>
  <c r="BV129" i="43"/>
  <c r="BS129" i="43"/>
  <c r="BP129" i="43"/>
  <c r="EG128" i="43"/>
  <c r="ED128" i="43"/>
  <c r="EA128" i="43"/>
  <c r="DX128" i="43"/>
  <c r="DU128" i="43"/>
  <c r="DR128" i="43"/>
  <c r="DO128" i="43"/>
  <c r="DL128" i="43"/>
  <c r="DI128" i="43"/>
  <c r="DF128" i="43"/>
  <c r="DC128" i="43"/>
  <c r="CZ128" i="43"/>
  <c r="CW128" i="43"/>
  <c r="CT128" i="43"/>
  <c r="CQ128" i="43"/>
  <c r="CN128" i="43"/>
  <c r="CK128" i="43"/>
  <c r="CH128" i="43"/>
  <c r="CE128" i="43"/>
  <c r="CB128" i="43"/>
  <c r="BY128" i="43"/>
  <c r="BV128" i="43"/>
  <c r="BS128" i="43"/>
  <c r="BP128" i="43"/>
  <c r="EG127" i="43"/>
  <c r="ED127" i="43"/>
  <c r="EA127" i="43"/>
  <c r="DX127" i="43"/>
  <c r="DU127" i="43"/>
  <c r="DR127" i="43"/>
  <c r="DO127" i="43"/>
  <c r="DL127" i="43"/>
  <c r="DI127" i="43"/>
  <c r="DF127" i="43"/>
  <c r="DC127" i="43"/>
  <c r="CZ127" i="43"/>
  <c r="CW127" i="43"/>
  <c r="CT127" i="43"/>
  <c r="CQ127" i="43"/>
  <c r="CN127" i="43"/>
  <c r="CK127" i="43"/>
  <c r="CH127" i="43"/>
  <c r="CE127" i="43"/>
  <c r="CB127" i="43"/>
  <c r="BY127" i="43"/>
  <c r="BV127" i="43"/>
  <c r="BS127" i="43"/>
  <c r="BP127" i="43"/>
  <c r="EG126" i="43"/>
  <c r="ED126" i="43"/>
  <c r="EA126" i="43"/>
  <c r="DX126" i="43"/>
  <c r="DU126" i="43"/>
  <c r="DR126" i="43"/>
  <c r="DO126" i="43"/>
  <c r="DL126" i="43"/>
  <c r="DI126" i="43"/>
  <c r="DF126" i="43"/>
  <c r="DC126" i="43"/>
  <c r="CZ126" i="43"/>
  <c r="CW126" i="43"/>
  <c r="CT126" i="43"/>
  <c r="CQ126" i="43"/>
  <c r="CN126" i="43"/>
  <c r="CK126" i="43"/>
  <c r="CH126" i="43"/>
  <c r="CE126" i="43"/>
  <c r="CB126" i="43"/>
  <c r="BY126" i="43"/>
  <c r="BV126" i="43"/>
  <c r="BS126" i="43"/>
  <c r="BP126" i="43"/>
  <c r="EG125" i="43"/>
  <c r="ED125" i="43"/>
  <c r="EA125" i="43"/>
  <c r="DX125" i="43"/>
  <c r="DU125" i="43"/>
  <c r="DR125" i="43"/>
  <c r="DO125" i="43"/>
  <c r="DL125" i="43"/>
  <c r="DI125" i="43"/>
  <c r="DF125" i="43"/>
  <c r="DC125" i="43"/>
  <c r="CZ125" i="43"/>
  <c r="CW125" i="43"/>
  <c r="CT125" i="43"/>
  <c r="CQ125" i="43"/>
  <c r="CN125" i="43"/>
  <c r="CK125" i="43"/>
  <c r="CH125" i="43"/>
  <c r="CE125" i="43"/>
  <c r="CB125" i="43"/>
  <c r="BY125" i="43"/>
  <c r="BV125" i="43"/>
  <c r="BS125" i="43"/>
  <c r="BP125" i="43"/>
  <c r="EG124" i="43"/>
  <c r="ED124" i="43"/>
  <c r="EA124" i="43"/>
  <c r="DX124" i="43"/>
  <c r="DU124" i="43"/>
  <c r="DR124" i="43"/>
  <c r="DO124" i="43"/>
  <c r="DL124" i="43"/>
  <c r="DI124" i="43"/>
  <c r="DF124" i="43"/>
  <c r="DC124" i="43"/>
  <c r="CZ124" i="43"/>
  <c r="CW124" i="43"/>
  <c r="CT124" i="43"/>
  <c r="CQ124" i="43"/>
  <c r="CN124" i="43"/>
  <c r="CK124" i="43"/>
  <c r="CH124" i="43"/>
  <c r="CE124" i="43"/>
  <c r="CB124" i="43"/>
  <c r="BY124" i="43"/>
  <c r="BV124" i="43"/>
  <c r="BS124" i="43"/>
  <c r="BP124" i="43"/>
  <c r="EG123" i="43"/>
  <c r="ED123" i="43"/>
  <c r="EA123" i="43"/>
  <c r="DX123" i="43"/>
  <c r="DU123" i="43"/>
  <c r="DR123" i="43"/>
  <c r="DO123" i="43"/>
  <c r="DL123" i="43"/>
  <c r="DI123" i="43"/>
  <c r="DF123" i="43"/>
  <c r="DC123" i="43"/>
  <c r="CZ123" i="43"/>
  <c r="CW123" i="43"/>
  <c r="CT123" i="43"/>
  <c r="CQ123" i="43"/>
  <c r="CN123" i="43"/>
  <c r="CK123" i="43"/>
  <c r="CH123" i="43"/>
  <c r="CE123" i="43"/>
  <c r="CB123" i="43"/>
  <c r="BY123" i="43"/>
  <c r="BV123" i="43"/>
  <c r="BS123" i="43"/>
  <c r="BP123" i="43"/>
  <c r="EG122" i="43"/>
  <c r="ED122" i="43"/>
  <c r="EA122" i="43"/>
  <c r="DX122" i="43"/>
  <c r="DU122" i="43"/>
  <c r="DR122" i="43"/>
  <c r="DO122" i="43"/>
  <c r="DL122" i="43"/>
  <c r="DI122" i="43"/>
  <c r="DF122" i="43"/>
  <c r="DC122" i="43"/>
  <c r="CZ122" i="43"/>
  <c r="CW122" i="43"/>
  <c r="CT122" i="43"/>
  <c r="CQ122" i="43"/>
  <c r="CN122" i="43"/>
  <c r="CK122" i="43"/>
  <c r="CH122" i="43"/>
  <c r="CE122" i="43"/>
  <c r="CB122" i="43"/>
  <c r="BY122" i="43"/>
  <c r="BV122" i="43"/>
  <c r="BS122" i="43"/>
  <c r="BP122" i="43"/>
  <c r="EG121" i="43"/>
  <c r="ED121" i="43"/>
  <c r="EA121" i="43"/>
  <c r="DX121" i="43"/>
  <c r="DU121" i="43"/>
  <c r="DR121" i="43"/>
  <c r="DO121" i="43"/>
  <c r="DL121" i="43"/>
  <c r="DI121" i="43"/>
  <c r="DF121" i="43"/>
  <c r="DC121" i="43"/>
  <c r="CZ121" i="43"/>
  <c r="CW121" i="43"/>
  <c r="CT121" i="43"/>
  <c r="CQ121" i="43"/>
  <c r="CN121" i="43"/>
  <c r="CK121" i="43"/>
  <c r="CH121" i="43"/>
  <c r="CE121" i="43"/>
  <c r="CB121" i="43"/>
  <c r="BY121" i="43"/>
  <c r="BV121" i="43"/>
  <c r="BS121" i="43"/>
  <c r="BP121" i="43"/>
  <c r="EG120" i="43"/>
  <c r="ED120" i="43"/>
  <c r="EA120" i="43"/>
  <c r="DX120" i="43"/>
  <c r="DU120" i="43"/>
  <c r="DR120" i="43"/>
  <c r="DO120" i="43"/>
  <c r="DL120" i="43"/>
  <c r="DI120" i="43"/>
  <c r="DF120" i="43"/>
  <c r="DC120" i="43"/>
  <c r="CZ120" i="43"/>
  <c r="CW120" i="43"/>
  <c r="CT120" i="43"/>
  <c r="CQ120" i="43"/>
  <c r="CN120" i="43"/>
  <c r="CK120" i="43"/>
  <c r="CH120" i="43"/>
  <c r="CE120" i="43"/>
  <c r="CB120" i="43"/>
  <c r="BY120" i="43"/>
  <c r="BV120" i="43"/>
  <c r="BS120" i="43"/>
  <c r="BP120" i="43"/>
  <c r="EG119" i="43"/>
  <c r="ED119" i="43"/>
  <c r="EA119" i="43"/>
  <c r="DX119" i="43"/>
  <c r="DU119" i="43"/>
  <c r="DR119" i="43"/>
  <c r="DO119" i="43"/>
  <c r="DL119" i="43"/>
  <c r="DI119" i="43"/>
  <c r="DF119" i="43"/>
  <c r="DC119" i="43"/>
  <c r="CZ119" i="43"/>
  <c r="CW119" i="43"/>
  <c r="CT119" i="43"/>
  <c r="CQ119" i="43"/>
  <c r="CN119" i="43"/>
  <c r="CK119" i="43"/>
  <c r="CH119" i="43"/>
  <c r="CE119" i="43"/>
  <c r="CB119" i="43"/>
  <c r="BY119" i="43"/>
  <c r="BV119" i="43"/>
  <c r="BS119" i="43"/>
  <c r="BP119" i="43"/>
  <c r="EG118" i="43"/>
  <c r="ED118" i="43"/>
  <c r="EA118" i="43"/>
  <c r="DX118" i="43"/>
  <c r="DU118" i="43"/>
  <c r="DR118" i="43"/>
  <c r="DO118" i="43"/>
  <c r="DL118" i="43"/>
  <c r="DI118" i="43"/>
  <c r="DF118" i="43"/>
  <c r="DC118" i="43"/>
  <c r="CZ118" i="43"/>
  <c r="CW118" i="43"/>
  <c r="CT118" i="43"/>
  <c r="CQ118" i="43"/>
  <c r="CN118" i="43"/>
  <c r="CK118" i="43"/>
  <c r="CH118" i="43"/>
  <c r="CE118" i="43"/>
  <c r="CB118" i="43"/>
  <c r="BY118" i="43"/>
  <c r="BV118" i="43"/>
  <c r="BS118" i="43"/>
  <c r="BP118" i="43"/>
  <c r="EG117" i="43"/>
  <c r="ED117" i="43"/>
  <c r="EA117" i="43"/>
  <c r="DX117" i="43"/>
  <c r="DU117" i="43"/>
  <c r="DR117" i="43"/>
  <c r="DO117" i="43"/>
  <c r="DL117" i="43"/>
  <c r="DI117" i="43"/>
  <c r="DF117" i="43"/>
  <c r="DC117" i="43"/>
  <c r="CZ117" i="43"/>
  <c r="CW117" i="43"/>
  <c r="CT117" i="43"/>
  <c r="CQ117" i="43"/>
  <c r="CN117" i="43"/>
  <c r="CK117" i="43"/>
  <c r="CH117" i="43"/>
  <c r="CE117" i="43"/>
  <c r="CB117" i="43"/>
  <c r="BY117" i="43"/>
  <c r="BV117" i="43"/>
  <c r="BS117" i="43"/>
  <c r="BP117" i="43"/>
  <c r="EG116" i="43"/>
  <c r="ED116" i="43"/>
  <c r="EA116" i="43"/>
  <c r="DX116" i="43"/>
  <c r="DU116" i="43"/>
  <c r="DR116" i="43"/>
  <c r="DO116" i="43"/>
  <c r="DL116" i="43"/>
  <c r="DI116" i="43"/>
  <c r="DF116" i="43"/>
  <c r="DC116" i="43"/>
  <c r="CZ116" i="43"/>
  <c r="CW116" i="43"/>
  <c r="CT116" i="43"/>
  <c r="CQ116" i="43"/>
  <c r="CN116" i="43"/>
  <c r="CK116" i="43"/>
  <c r="CH116" i="43"/>
  <c r="CE116" i="43"/>
  <c r="CB116" i="43"/>
  <c r="BY116" i="43"/>
  <c r="BV116" i="43"/>
  <c r="BS116" i="43"/>
  <c r="BP116" i="43"/>
  <c r="EG115" i="43"/>
  <c r="ED115" i="43"/>
  <c r="EA115" i="43"/>
  <c r="DX115" i="43"/>
  <c r="DU115" i="43"/>
  <c r="DR115" i="43"/>
  <c r="DO115" i="43"/>
  <c r="DL115" i="43"/>
  <c r="DI115" i="43"/>
  <c r="DF115" i="43"/>
  <c r="DC115" i="43"/>
  <c r="CZ115" i="43"/>
  <c r="CW115" i="43"/>
  <c r="CT115" i="43"/>
  <c r="CQ115" i="43"/>
  <c r="CN115" i="43"/>
  <c r="CK115" i="43"/>
  <c r="CH115" i="43"/>
  <c r="CE115" i="43"/>
  <c r="CB115" i="43"/>
  <c r="BY115" i="43"/>
  <c r="BV115" i="43"/>
  <c r="BS115" i="43"/>
  <c r="BP115" i="43"/>
  <c r="EG114" i="43"/>
  <c r="ED114" i="43"/>
  <c r="EA114" i="43"/>
  <c r="DX114" i="43"/>
  <c r="DU114" i="43"/>
  <c r="DR114" i="43"/>
  <c r="DO114" i="43"/>
  <c r="DL114" i="43"/>
  <c r="DI114" i="43"/>
  <c r="DF114" i="43"/>
  <c r="DC114" i="43"/>
  <c r="CZ114" i="43"/>
  <c r="CW114" i="43"/>
  <c r="CT114" i="43"/>
  <c r="CQ114" i="43"/>
  <c r="CN114" i="43"/>
  <c r="CK114" i="43"/>
  <c r="CH114" i="43"/>
  <c r="CE114" i="43"/>
  <c r="CB114" i="43"/>
  <c r="BY114" i="43"/>
  <c r="BV114" i="43"/>
  <c r="BS114" i="43"/>
  <c r="BP114" i="43"/>
  <c r="EG113" i="43"/>
  <c r="ED113" i="43"/>
  <c r="EA113" i="43"/>
  <c r="DX113" i="43"/>
  <c r="DU113" i="43"/>
  <c r="DR113" i="43"/>
  <c r="DO113" i="43"/>
  <c r="DL113" i="43"/>
  <c r="DI113" i="43"/>
  <c r="DF113" i="43"/>
  <c r="DC113" i="43"/>
  <c r="CZ113" i="43"/>
  <c r="CW113" i="43"/>
  <c r="CT113" i="43"/>
  <c r="CQ113" i="43"/>
  <c r="CN113" i="43"/>
  <c r="CK113" i="43"/>
  <c r="CH113" i="43"/>
  <c r="CE113" i="43"/>
  <c r="CB113" i="43"/>
  <c r="BY113" i="43"/>
  <c r="BV113" i="43"/>
  <c r="BS113" i="43"/>
  <c r="BP113" i="43"/>
  <c r="EG112" i="43"/>
  <c r="ED112" i="43"/>
  <c r="EA112" i="43"/>
  <c r="DX112" i="43"/>
  <c r="DU112" i="43"/>
  <c r="DR112" i="43"/>
  <c r="DO112" i="43"/>
  <c r="DL112" i="43"/>
  <c r="DI112" i="43"/>
  <c r="DF112" i="43"/>
  <c r="DC112" i="43"/>
  <c r="CZ112" i="43"/>
  <c r="CW112" i="43"/>
  <c r="CT112" i="43"/>
  <c r="CQ112" i="43"/>
  <c r="CN112" i="43"/>
  <c r="CK112" i="43"/>
  <c r="CH112" i="43"/>
  <c r="CE112" i="43"/>
  <c r="CB112" i="43"/>
  <c r="BY112" i="43"/>
  <c r="BV112" i="43"/>
  <c r="BS112" i="43"/>
  <c r="BP112" i="43"/>
  <c r="EG111" i="43"/>
  <c r="ED111" i="43"/>
  <c r="EA111" i="43"/>
  <c r="DX111" i="43"/>
  <c r="DU111" i="43"/>
  <c r="DR111" i="43"/>
  <c r="DO111" i="43"/>
  <c r="DL111" i="43"/>
  <c r="DI111" i="43"/>
  <c r="DF111" i="43"/>
  <c r="DC111" i="43"/>
  <c r="CZ111" i="43"/>
  <c r="CW111" i="43"/>
  <c r="CT111" i="43"/>
  <c r="CQ111" i="43"/>
  <c r="CN111" i="43"/>
  <c r="CK111" i="43"/>
  <c r="CH111" i="43"/>
  <c r="CE111" i="43"/>
  <c r="CB111" i="43"/>
  <c r="BY111" i="43"/>
  <c r="BV111" i="43"/>
  <c r="BS111" i="43"/>
  <c r="BP111" i="43"/>
  <c r="EG110" i="43"/>
  <c r="ED110" i="43"/>
  <c r="EA110" i="43"/>
  <c r="DX110" i="43"/>
  <c r="DU110" i="43"/>
  <c r="DR110" i="43"/>
  <c r="DO110" i="43"/>
  <c r="DL110" i="43"/>
  <c r="DI110" i="43"/>
  <c r="DF110" i="43"/>
  <c r="DC110" i="43"/>
  <c r="CZ110" i="43"/>
  <c r="CW110" i="43"/>
  <c r="CT110" i="43"/>
  <c r="CQ110" i="43"/>
  <c r="CN110" i="43"/>
  <c r="CK110" i="43"/>
  <c r="CH110" i="43"/>
  <c r="CE110" i="43"/>
  <c r="CB110" i="43"/>
  <c r="BY110" i="43"/>
  <c r="BV110" i="43"/>
  <c r="BS110" i="43"/>
  <c r="BP110" i="43"/>
  <c r="EG109" i="43"/>
  <c r="ED109" i="43"/>
  <c r="EA109" i="43"/>
  <c r="DX109" i="43"/>
  <c r="DU109" i="43"/>
  <c r="DR109" i="43"/>
  <c r="DO109" i="43"/>
  <c r="DL109" i="43"/>
  <c r="DI109" i="43"/>
  <c r="DF109" i="43"/>
  <c r="DC109" i="43"/>
  <c r="CZ109" i="43"/>
  <c r="CW109" i="43"/>
  <c r="CT109" i="43"/>
  <c r="CQ109" i="43"/>
  <c r="CN109" i="43"/>
  <c r="CK109" i="43"/>
  <c r="CH109" i="43"/>
  <c r="CE109" i="43"/>
  <c r="CB109" i="43"/>
  <c r="BY109" i="43"/>
  <c r="BV109" i="43"/>
  <c r="BS109" i="43"/>
  <c r="BP109" i="43"/>
  <c r="EG108" i="43"/>
  <c r="ED108" i="43"/>
  <c r="EA108" i="43"/>
  <c r="DX108" i="43"/>
  <c r="DU108" i="43"/>
  <c r="DR108" i="43"/>
  <c r="DO108" i="43"/>
  <c r="DL108" i="43"/>
  <c r="DI108" i="43"/>
  <c r="DF108" i="43"/>
  <c r="DC108" i="43"/>
  <c r="CZ108" i="43"/>
  <c r="CW108" i="43"/>
  <c r="CT108" i="43"/>
  <c r="CQ108" i="43"/>
  <c r="CN108" i="43"/>
  <c r="CK108" i="43"/>
  <c r="CH108" i="43"/>
  <c r="CE108" i="43"/>
  <c r="CB108" i="43"/>
  <c r="BY108" i="43"/>
  <c r="BV108" i="43"/>
  <c r="BS108" i="43"/>
  <c r="BP108" i="43"/>
  <c r="EG107" i="43"/>
  <c r="ED107" i="43"/>
  <c r="EA107" i="43"/>
  <c r="DX107" i="43"/>
  <c r="DU107" i="43"/>
  <c r="DR107" i="43"/>
  <c r="DO107" i="43"/>
  <c r="DL107" i="43"/>
  <c r="DI107" i="43"/>
  <c r="DF107" i="43"/>
  <c r="DC107" i="43"/>
  <c r="CZ107" i="43"/>
  <c r="CW107" i="43"/>
  <c r="CT107" i="43"/>
  <c r="CQ107" i="43"/>
  <c r="CN107" i="43"/>
  <c r="CK107" i="43"/>
  <c r="CH107" i="43"/>
  <c r="CE107" i="43"/>
  <c r="CB107" i="43"/>
  <c r="BY107" i="43"/>
  <c r="BV107" i="43"/>
  <c r="BS107" i="43"/>
  <c r="BP107" i="43"/>
  <c r="EG106" i="43"/>
  <c r="ED106" i="43"/>
  <c r="EA106" i="43"/>
  <c r="DX106" i="43"/>
  <c r="DU106" i="43"/>
  <c r="DR106" i="43"/>
  <c r="DO106" i="43"/>
  <c r="DL106" i="43"/>
  <c r="DI106" i="43"/>
  <c r="DF106" i="43"/>
  <c r="DC106" i="43"/>
  <c r="CZ106" i="43"/>
  <c r="CW106" i="43"/>
  <c r="CT106" i="43"/>
  <c r="CQ106" i="43"/>
  <c r="CN106" i="43"/>
  <c r="CK106" i="43"/>
  <c r="CH106" i="43"/>
  <c r="CE106" i="43"/>
  <c r="CB106" i="43"/>
  <c r="BY106" i="43"/>
  <c r="BV106" i="43"/>
  <c r="BS106" i="43"/>
  <c r="BP106" i="43"/>
  <c r="EG105" i="43"/>
  <c r="ED105" i="43"/>
  <c r="EA105" i="43"/>
  <c r="DX105" i="43"/>
  <c r="DU105" i="43"/>
  <c r="DR105" i="43"/>
  <c r="DO105" i="43"/>
  <c r="DL105" i="43"/>
  <c r="DI105" i="43"/>
  <c r="DF105" i="43"/>
  <c r="DC105" i="43"/>
  <c r="CZ105" i="43"/>
  <c r="CW105" i="43"/>
  <c r="CT105" i="43"/>
  <c r="CQ105" i="43"/>
  <c r="CN105" i="43"/>
  <c r="CK105" i="43"/>
  <c r="CH105" i="43"/>
  <c r="CE105" i="43"/>
  <c r="CB105" i="43"/>
  <c r="BY105" i="43"/>
  <c r="BV105" i="43"/>
  <c r="BS105" i="43"/>
  <c r="BP105" i="43"/>
  <c r="EG104" i="43"/>
  <c r="ED104" i="43"/>
  <c r="EA104" i="43"/>
  <c r="DX104" i="43"/>
  <c r="DU104" i="43"/>
  <c r="DR104" i="43"/>
  <c r="DO104" i="43"/>
  <c r="DL104" i="43"/>
  <c r="DI104" i="43"/>
  <c r="DF104" i="43"/>
  <c r="DC104" i="43"/>
  <c r="CZ104" i="43"/>
  <c r="CW104" i="43"/>
  <c r="CT104" i="43"/>
  <c r="CQ104" i="43"/>
  <c r="CN104" i="43"/>
  <c r="CK104" i="43"/>
  <c r="CH104" i="43"/>
  <c r="CE104" i="43"/>
  <c r="CB104" i="43"/>
  <c r="BY104" i="43"/>
  <c r="BV104" i="43"/>
  <c r="BS104" i="43"/>
  <c r="BP104" i="43"/>
  <c r="EG103" i="43"/>
  <c r="ED103" i="43"/>
  <c r="EA103" i="43"/>
  <c r="DX103" i="43"/>
  <c r="DU103" i="43"/>
  <c r="DR103" i="43"/>
  <c r="DO103" i="43"/>
  <c r="DL103" i="43"/>
  <c r="DI103" i="43"/>
  <c r="DF103" i="43"/>
  <c r="DC103" i="43"/>
  <c r="CZ103" i="43"/>
  <c r="CW103" i="43"/>
  <c r="CT103" i="43"/>
  <c r="CQ103" i="43"/>
  <c r="CN103" i="43"/>
  <c r="CK103" i="43"/>
  <c r="CH103" i="43"/>
  <c r="CE103" i="43"/>
  <c r="CB103" i="43"/>
  <c r="BY103" i="43"/>
  <c r="BV103" i="43"/>
  <c r="BS103" i="43"/>
  <c r="BP103" i="43"/>
  <c r="EG102" i="43"/>
  <c r="ED102" i="43"/>
  <c r="EA102" i="43"/>
  <c r="DX102" i="43"/>
  <c r="DU102" i="43"/>
  <c r="DR102" i="43"/>
  <c r="DO102" i="43"/>
  <c r="DL102" i="43"/>
  <c r="DI102" i="43"/>
  <c r="DF102" i="43"/>
  <c r="DC102" i="43"/>
  <c r="CZ102" i="43"/>
  <c r="CW102" i="43"/>
  <c r="CT102" i="43"/>
  <c r="CQ102" i="43"/>
  <c r="CN102" i="43"/>
  <c r="CK102" i="43"/>
  <c r="CH102" i="43"/>
  <c r="CE102" i="43"/>
  <c r="CB102" i="43"/>
  <c r="BY102" i="43"/>
  <c r="BV102" i="43"/>
  <c r="BS102" i="43"/>
  <c r="BP102" i="43"/>
  <c r="EG101" i="43"/>
  <c r="ED101" i="43"/>
  <c r="EA101" i="43"/>
  <c r="DX101" i="43"/>
  <c r="DU101" i="43"/>
  <c r="DR101" i="43"/>
  <c r="DO101" i="43"/>
  <c r="DL101" i="43"/>
  <c r="DI101" i="43"/>
  <c r="DF101" i="43"/>
  <c r="DC101" i="43"/>
  <c r="CZ101" i="43"/>
  <c r="CW101" i="43"/>
  <c r="CT101" i="43"/>
  <c r="CQ101" i="43"/>
  <c r="CN101" i="43"/>
  <c r="CK101" i="43"/>
  <c r="CH101" i="43"/>
  <c r="CE101" i="43"/>
  <c r="CB101" i="43"/>
  <c r="BY101" i="43"/>
  <c r="BV101" i="43"/>
  <c r="BS101" i="43"/>
  <c r="BP101" i="43"/>
  <c r="EG100" i="43"/>
  <c r="ED100" i="43"/>
  <c r="EA100" i="43"/>
  <c r="DX100" i="43"/>
  <c r="DU100" i="43"/>
  <c r="DR100" i="43"/>
  <c r="DO100" i="43"/>
  <c r="DL100" i="43"/>
  <c r="DI100" i="43"/>
  <c r="DF100" i="43"/>
  <c r="DC100" i="43"/>
  <c r="CZ100" i="43"/>
  <c r="CW100" i="43"/>
  <c r="CT100" i="43"/>
  <c r="CQ100" i="43"/>
  <c r="CN100" i="43"/>
  <c r="CK100" i="43"/>
  <c r="CH100" i="43"/>
  <c r="CE100" i="43"/>
  <c r="CB100" i="43"/>
  <c r="BY100" i="43"/>
  <c r="BV100" i="43"/>
  <c r="BS100" i="43"/>
  <c r="BP100" i="43"/>
  <c r="EG99" i="43"/>
  <c r="ED99" i="43"/>
  <c r="EA99" i="43"/>
  <c r="DX99" i="43"/>
  <c r="DU99" i="43"/>
  <c r="DR99" i="43"/>
  <c r="DO99" i="43"/>
  <c r="DL99" i="43"/>
  <c r="DI99" i="43"/>
  <c r="DF99" i="43"/>
  <c r="DC99" i="43"/>
  <c r="CZ99" i="43"/>
  <c r="CW99" i="43"/>
  <c r="CT99" i="43"/>
  <c r="CQ99" i="43"/>
  <c r="CN99" i="43"/>
  <c r="CK99" i="43"/>
  <c r="CH99" i="43"/>
  <c r="CE99" i="43"/>
  <c r="CB99" i="43"/>
  <c r="BY99" i="43"/>
  <c r="BV99" i="43"/>
  <c r="BS99" i="43"/>
  <c r="BP99" i="43"/>
  <c r="EG98" i="43"/>
  <c r="ED98" i="43"/>
  <c r="EA98" i="43"/>
  <c r="DX98" i="43"/>
  <c r="DU98" i="43"/>
  <c r="DR98" i="43"/>
  <c r="DO98" i="43"/>
  <c r="DL98" i="43"/>
  <c r="DI98" i="43"/>
  <c r="DF98" i="43"/>
  <c r="DC98" i="43"/>
  <c r="CZ98" i="43"/>
  <c r="CW98" i="43"/>
  <c r="CT98" i="43"/>
  <c r="CQ98" i="43"/>
  <c r="CN98" i="43"/>
  <c r="CK98" i="43"/>
  <c r="CH98" i="43"/>
  <c r="CE98" i="43"/>
  <c r="CB98" i="43"/>
  <c r="BY98" i="43"/>
  <c r="BV98" i="43"/>
  <c r="BS98" i="43"/>
  <c r="BP98" i="43"/>
  <c r="EG97" i="43"/>
  <c r="ED97" i="43"/>
  <c r="EA97" i="43"/>
  <c r="DX97" i="43"/>
  <c r="DU97" i="43"/>
  <c r="DR97" i="43"/>
  <c r="DO97" i="43"/>
  <c r="DL97" i="43"/>
  <c r="DI97" i="43"/>
  <c r="DF97" i="43"/>
  <c r="DC97" i="43"/>
  <c r="CZ97" i="43"/>
  <c r="CW97" i="43"/>
  <c r="CT97" i="43"/>
  <c r="CQ97" i="43"/>
  <c r="CN97" i="43"/>
  <c r="CK97" i="43"/>
  <c r="CH97" i="43"/>
  <c r="CE97" i="43"/>
  <c r="CB97" i="43"/>
  <c r="BY97" i="43"/>
  <c r="BV97" i="43"/>
  <c r="BS97" i="43"/>
  <c r="BP97" i="43"/>
  <c r="EG96" i="43"/>
  <c r="ED96" i="43"/>
  <c r="EA96" i="43"/>
  <c r="DX96" i="43"/>
  <c r="DU96" i="43"/>
  <c r="DR96" i="43"/>
  <c r="DO96" i="43"/>
  <c r="DL96" i="43"/>
  <c r="DI96" i="43"/>
  <c r="DF96" i="43"/>
  <c r="DC96" i="43"/>
  <c r="CZ96" i="43"/>
  <c r="CW96" i="43"/>
  <c r="CT96" i="43"/>
  <c r="CQ96" i="43"/>
  <c r="CN96" i="43"/>
  <c r="CK96" i="43"/>
  <c r="CH96" i="43"/>
  <c r="CE96" i="43"/>
  <c r="CB96" i="43"/>
  <c r="BY96" i="43"/>
  <c r="BV96" i="43"/>
  <c r="BS96" i="43"/>
  <c r="BP96" i="43"/>
  <c r="EG95" i="43"/>
  <c r="ED95" i="43"/>
  <c r="EA95" i="43"/>
  <c r="DX95" i="43"/>
  <c r="DU95" i="43"/>
  <c r="DR95" i="43"/>
  <c r="DO95" i="43"/>
  <c r="DL95" i="43"/>
  <c r="DI95" i="43"/>
  <c r="DF95" i="43"/>
  <c r="DC95" i="43"/>
  <c r="CZ95" i="43"/>
  <c r="CW95" i="43"/>
  <c r="CT95" i="43"/>
  <c r="CQ95" i="43"/>
  <c r="CN95" i="43"/>
  <c r="CK95" i="43"/>
  <c r="CH95" i="43"/>
  <c r="CE95" i="43"/>
  <c r="CB95" i="43"/>
  <c r="BY95" i="43"/>
  <c r="BV95" i="43"/>
  <c r="BS95" i="43"/>
  <c r="BP95" i="43"/>
  <c r="EG94" i="43"/>
  <c r="ED94" i="43"/>
  <c r="EA94" i="43"/>
  <c r="DX94" i="43"/>
  <c r="DU94" i="43"/>
  <c r="DR94" i="43"/>
  <c r="DO94" i="43"/>
  <c r="DL94" i="43"/>
  <c r="DI94" i="43"/>
  <c r="DF94" i="43"/>
  <c r="DC94" i="43"/>
  <c r="CZ94" i="43"/>
  <c r="CW94" i="43"/>
  <c r="CT94" i="43"/>
  <c r="CQ94" i="43"/>
  <c r="CN94" i="43"/>
  <c r="CK94" i="43"/>
  <c r="CH94" i="43"/>
  <c r="CE94" i="43"/>
  <c r="CB94" i="43"/>
  <c r="BY94" i="43"/>
  <c r="BV94" i="43"/>
  <c r="BS94" i="43"/>
  <c r="BP94" i="43"/>
  <c r="EG93" i="43"/>
  <c r="ED93" i="43"/>
  <c r="EA93" i="43"/>
  <c r="DX93" i="43"/>
  <c r="DU93" i="43"/>
  <c r="DR93" i="43"/>
  <c r="DO93" i="43"/>
  <c r="DL93" i="43"/>
  <c r="DI93" i="43"/>
  <c r="DF93" i="43"/>
  <c r="DC93" i="43"/>
  <c r="CZ93" i="43"/>
  <c r="CW93" i="43"/>
  <c r="CT93" i="43"/>
  <c r="CQ93" i="43"/>
  <c r="CN93" i="43"/>
  <c r="CK93" i="43"/>
  <c r="CH93" i="43"/>
  <c r="CE93" i="43"/>
  <c r="CB93" i="43"/>
  <c r="BY93" i="43"/>
  <c r="BV93" i="43"/>
  <c r="BS93" i="43"/>
  <c r="BP93" i="43"/>
  <c r="EG92" i="43"/>
  <c r="ED92" i="43"/>
  <c r="EA92" i="43"/>
  <c r="DX92" i="43"/>
  <c r="DU92" i="43"/>
  <c r="DR92" i="43"/>
  <c r="DO92" i="43"/>
  <c r="DL92" i="43"/>
  <c r="DI92" i="43"/>
  <c r="DF92" i="43"/>
  <c r="DC92" i="43"/>
  <c r="CZ92" i="43"/>
  <c r="CW92" i="43"/>
  <c r="CT92" i="43"/>
  <c r="CQ92" i="43"/>
  <c r="CN92" i="43"/>
  <c r="CK92" i="43"/>
  <c r="CH92" i="43"/>
  <c r="CE92" i="43"/>
  <c r="CB92" i="43"/>
  <c r="BY92" i="43"/>
  <c r="BV92" i="43"/>
  <c r="BS92" i="43"/>
  <c r="BP92" i="43"/>
  <c r="EG91" i="43"/>
  <c r="ED91" i="43"/>
  <c r="EA91" i="43"/>
  <c r="DX91" i="43"/>
  <c r="DU91" i="43"/>
  <c r="DR91" i="43"/>
  <c r="DO91" i="43"/>
  <c r="DL91" i="43"/>
  <c r="DI91" i="43"/>
  <c r="DF91" i="43"/>
  <c r="DC91" i="43"/>
  <c r="CZ91" i="43"/>
  <c r="CW91" i="43"/>
  <c r="CT91" i="43"/>
  <c r="CQ91" i="43"/>
  <c r="CN91" i="43"/>
  <c r="CK91" i="43"/>
  <c r="CH91" i="43"/>
  <c r="CE91" i="43"/>
  <c r="CB91" i="43"/>
  <c r="BY91" i="43"/>
  <c r="BV91" i="43"/>
  <c r="BS91" i="43"/>
  <c r="BP91" i="43"/>
  <c r="EG90" i="43"/>
  <c r="ED90" i="43"/>
  <c r="EA90" i="43"/>
  <c r="DX90" i="43"/>
  <c r="DU90" i="43"/>
  <c r="DR90" i="43"/>
  <c r="DO90" i="43"/>
  <c r="DL90" i="43"/>
  <c r="DI90" i="43"/>
  <c r="DF90" i="43"/>
  <c r="DC90" i="43"/>
  <c r="CZ90" i="43"/>
  <c r="CW90" i="43"/>
  <c r="CT90" i="43"/>
  <c r="CQ90" i="43"/>
  <c r="CN90" i="43"/>
  <c r="CK90" i="43"/>
  <c r="CH90" i="43"/>
  <c r="CE90" i="43"/>
  <c r="CB90" i="43"/>
  <c r="BY90" i="43"/>
  <c r="BV90" i="43"/>
  <c r="BS90" i="43"/>
  <c r="BP90" i="43"/>
  <c r="EG89" i="43"/>
  <c r="ED89" i="43"/>
  <c r="EA89" i="43"/>
  <c r="DX89" i="43"/>
  <c r="DU89" i="43"/>
  <c r="DR89" i="43"/>
  <c r="DO89" i="43"/>
  <c r="DL89" i="43"/>
  <c r="DI89" i="43"/>
  <c r="DF89" i="43"/>
  <c r="DC89" i="43"/>
  <c r="CZ89" i="43"/>
  <c r="CW89" i="43"/>
  <c r="CT89" i="43"/>
  <c r="CQ89" i="43"/>
  <c r="CN89" i="43"/>
  <c r="CK89" i="43"/>
  <c r="CH89" i="43"/>
  <c r="CE89" i="43"/>
  <c r="CB89" i="43"/>
  <c r="BY89" i="43"/>
  <c r="BV89" i="43"/>
  <c r="BS89" i="43"/>
  <c r="BP89" i="43"/>
  <c r="EG88" i="43"/>
  <c r="ED88" i="43"/>
  <c r="EA88" i="43"/>
  <c r="DX88" i="43"/>
  <c r="DU88" i="43"/>
  <c r="DR88" i="43"/>
  <c r="DO88" i="43"/>
  <c r="DL88" i="43"/>
  <c r="DI88" i="43"/>
  <c r="DF88" i="43"/>
  <c r="DC88" i="43"/>
  <c r="CZ88" i="43"/>
  <c r="CW88" i="43"/>
  <c r="CT88" i="43"/>
  <c r="CQ88" i="43"/>
  <c r="CN88" i="43"/>
  <c r="CK88" i="43"/>
  <c r="CH88" i="43"/>
  <c r="CE88" i="43"/>
  <c r="CB88" i="43"/>
  <c r="BY88" i="43"/>
  <c r="BV88" i="43"/>
  <c r="BS88" i="43"/>
  <c r="BP88" i="43"/>
  <c r="EG87" i="43"/>
  <c r="ED87" i="43"/>
  <c r="EA87" i="43"/>
  <c r="DX87" i="43"/>
  <c r="DU87" i="43"/>
  <c r="DR87" i="43"/>
  <c r="DO87" i="43"/>
  <c r="DL87" i="43"/>
  <c r="DI87" i="43"/>
  <c r="DF87" i="43"/>
  <c r="DC87" i="43"/>
  <c r="CZ87" i="43"/>
  <c r="CW87" i="43"/>
  <c r="CT87" i="43"/>
  <c r="CQ87" i="43"/>
  <c r="CN87" i="43"/>
  <c r="CK87" i="43"/>
  <c r="CH87" i="43"/>
  <c r="CE87" i="43"/>
  <c r="CB87" i="43"/>
  <c r="BY87" i="43"/>
  <c r="BV87" i="43"/>
  <c r="BS87" i="43"/>
  <c r="BP87" i="43"/>
  <c r="EG86" i="43"/>
  <c r="ED86" i="43"/>
  <c r="EA86" i="43"/>
  <c r="DX86" i="43"/>
  <c r="DU86" i="43"/>
  <c r="DR86" i="43"/>
  <c r="DO86" i="43"/>
  <c r="DL86" i="43"/>
  <c r="DI86" i="43"/>
  <c r="DF86" i="43"/>
  <c r="DC86" i="43"/>
  <c r="CZ86" i="43"/>
  <c r="CW86" i="43"/>
  <c r="CT86" i="43"/>
  <c r="CQ86" i="43"/>
  <c r="CN86" i="43"/>
  <c r="CK86" i="43"/>
  <c r="CH86" i="43"/>
  <c r="CE86" i="43"/>
  <c r="CB86" i="43"/>
  <c r="BY86" i="43"/>
  <c r="BV86" i="43"/>
  <c r="BS86" i="43"/>
  <c r="BP86" i="43"/>
  <c r="EG85" i="43"/>
  <c r="ED85" i="43"/>
  <c r="EA85" i="43"/>
  <c r="DX85" i="43"/>
  <c r="DU85" i="43"/>
  <c r="DR85" i="43"/>
  <c r="DO85" i="43"/>
  <c r="DL85" i="43"/>
  <c r="DI85" i="43"/>
  <c r="DF85" i="43"/>
  <c r="DC85" i="43"/>
  <c r="CZ85" i="43"/>
  <c r="CW85" i="43"/>
  <c r="CT85" i="43"/>
  <c r="CQ85" i="43"/>
  <c r="CN85" i="43"/>
  <c r="CK85" i="43"/>
  <c r="CH85" i="43"/>
  <c r="CE85" i="43"/>
  <c r="CB85" i="43"/>
  <c r="BY85" i="43"/>
  <c r="BV85" i="43"/>
  <c r="BS85" i="43"/>
  <c r="BP85" i="43"/>
  <c r="EG84" i="43"/>
  <c r="ED84" i="43"/>
  <c r="EA84" i="43"/>
  <c r="DX84" i="43"/>
  <c r="DU84" i="43"/>
  <c r="DR84" i="43"/>
  <c r="DO84" i="43"/>
  <c r="DL84" i="43"/>
  <c r="DI84" i="43"/>
  <c r="DF84" i="43"/>
  <c r="DC84" i="43"/>
  <c r="CZ84" i="43"/>
  <c r="CW84" i="43"/>
  <c r="CT84" i="43"/>
  <c r="CQ84" i="43"/>
  <c r="CN84" i="43"/>
  <c r="CK84" i="43"/>
  <c r="CH84" i="43"/>
  <c r="CE84" i="43"/>
  <c r="CB84" i="43"/>
  <c r="BY84" i="43"/>
  <c r="BV84" i="43"/>
  <c r="BS84" i="43"/>
  <c r="BP84" i="43"/>
  <c r="EG83" i="43"/>
  <c r="ED83" i="43"/>
  <c r="EA83" i="43"/>
  <c r="DX83" i="43"/>
  <c r="DU83" i="43"/>
  <c r="DR83" i="43"/>
  <c r="DO83" i="43"/>
  <c r="DL83" i="43"/>
  <c r="DI83" i="43"/>
  <c r="DF83" i="43"/>
  <c r="DC83" i="43"/>
  <c r="CZ83" i="43"/>
  <c r="CW83" i="43"/>
  <c r="CT83" i="43"/>
  <c r="CQ83" i="43"/>
  <c r="CN83" i="43"/>
  <c r="CK83" i="43"/>
  <c r="CH83" i="43"/>
  <c r="CE83" i="43"/>
  <c r="CB83" i="43"/>
  <c r="BY83" i="43"/>
  <c r="BV83" i="43"/>
  <c r="BS83" i="43"/>
  <c r="BP83" i="43"/>
  <c r="EG82" i="43"/>
  <c r="ED82" i="43"/>
  <c r="EA82" i="43"/>
  <c r="DX82" i="43"/>
  <c r="DU82" i="43"/>
  <c r="DR82" i="43"/>
  <c r="DO82" i="43"/>
  <c r="DL82" i="43"/>
  <c r="DI82" i="43"/>
  <c r="DF82" i="43"/>
  <c r="DC82" i="43"/>
  <c r="CZ82" i="43"/>
  <c r="CW82" i="43"/>
  <c r="CT82" i="43"/>
  <c r="CQ82" i="43"/>
  <c r="CN82" i="43"/>
  <c r="CK82" i="43"/>
  <c r="CH82" i="43"/>
  <c r="CE82" i="43"/>
  <c r="CB82" i="43"/>
  <c r="BY82" i="43"/>
  <c r="BV82" i="43"/>
  <c r="BS82" i="43"/>
  <c r="BP82" i="43"/>
  <c r="EG81" i="43"/>
  <c r="ED81" i="43"/>
  <c r="EA81" i="43"/>
  <c r="DX81" i="43"/>
  <c r="DU81" i="43"/>
  <c r="DR81" i="43"/>
  <c r="DO81" i="43"/>
  <c r="DL81" i="43"/>
  <c r="DI81" i="43"/>
  <c r="DF81" i="43"/>
  <c r="DC81" i="43"/>
  <c r="CZ81" i="43"/>
  <c r="CW81" i="43"/>
  <c r="CT81" i="43"/>
  <c r="CQ81" i="43"/>
  <c r="CN81" i="43"/>
  <c r="CK81" i="43"/>
  <c r="CH81" i="43"/>
  <c r="CE81" i="43"/>
  <c r="CB81" i="43"/>
  <c r="BY81" i="43"/>
  <c r="BV81" i="43"/>
  <c r="BS81" i="43"/>
  <c r="BP81" i="43"/>
  <c r="EG80" i="43"/>
  <c r="EI80" i="43" s="1"/>
  <c r="ED80" i="43"/>
  <c r="EA80" i="43"/>
  <c r="EC80" i="43" s="1"/>
  <c r="DX80" i="43"/>
  <c r="DU80" i="43"/>
  <c r="DR80" i="43"/>
  <c r="DO80" i="43"/>
  <c r="DL80" i="43"/>
  <c r="DI80" i="43"/>
  <c r="DF80" i="43"/>
  <c r="DC80" i="43"/>
  <c r="CZ80" i="43"/>
  <c r="CW80" i="43"/>
  <c r="CT80" i="43"/>
  <c r="CQ80" i="43"/>
  <c r="CN80" i="43"/>
  <c r="CK80" i="43"/>
  <c r="CH80" i="43"/>
  <c r="CE80" i="43"/>
  <c r="CB80" i="43"/>
  <c r="BY80" i="43"/>
  <c r="BV80" i="43"/>
  <c r="BS80" i="43"/>
  <c r="BP80" i="43"/>
  <c r="EG79" i="43"/>
  <c r="EI79" i="43" s="1"/>
  <c r="ED79" i="43"/>
  <c r="EA79" i="43"/>
  <c r="DX79" i="43"/>
  <c r="DU79" i="43"/>
  <c r="DR79" i="43"/>
  <c r="DO79" i="43"/>
  <c r="DQ79" i="43" s="1"/>
  <c r="DL79" i="43"/>
  <c r="DI79" i="43"/>
  <c r="DF79" i="43"/>
  <c r="DC79" i="43"/>
  <c r="CZ79" i="43"/>
  <c r="CW79" i="43"/>
  <c r="CT79" i="43"/>
  <c r="CQ79" i="43"/>
  <c r="CN79" i="43"/>
  <c r="CK79" i="43"/>
  <c r="CH79" i="43"/>
  <c r="CE79" i="43"/>
  <c r="CB79" i="43"/>
  <c r="CC79" i="43" s="1"/>
  <c r="BY79" i="43"/>
  <c r="BV79" i="43"/>
  <c r="BS79" i="43"/>
  <c r="BP79" i="43"/>
  <c r="EG78" i="43"/>
  <c r="ED78" i="43"/>
  <c r="EF78" i="43" s="1"/>
  <c r="EA78" i="43"/>
  <c r="DX78" i="43"/>
  <c r="DU78" i="43"/>
  <c r="DR78" i="43"/>
  <c r="DT78" i="43" s="1"/>
  <c r="DO78" i="43"/>
  <c r="DL78" i="43"/>
  <c r="DI78" i="43"/>
  <c r="DF78" i="43"/>
  <c r="DG78" i="43" s="1"/>
  <c r="DC78" i="43"/>
  <c r="CZ78" i="43"/>
  <c r="CW78" i="43"/>
  <c r="CT78" i="43"/>
  <c r="CQ78" i="43"/>
  <c r="CN78" i="43"/>
  <c r="CK78" i="43"/>
  <c r="CH78" i="43"/>
  <c r="CI78" i="43" s="1"/>
  <c r="CE78" i="43"/>
  <c r="CB78" i="43"/>
  <c r="BY78" i="43"/>
  <c r="BV78" i="43"/>
  <c r="BS78" i="43"/>
  <c r="BP78" i="43"/>
  <c r="EG77" i="43"/>
  <c r="ED77" i="43"/>
  <c r="EA77" i="43"/>
  <c r="DX77" i="43"/>
  <c r="DY77" i="43" s="1"/>
  <c r="DU77" i="43"/>
  <c r="DR77" i="43"/>
  <c r="DO77" i="43"/>
  <c r="DQ77" i="43" s="1"/>
  <c r="DL77" i="43"/>
  <c r="DN77" i="43" s="1"/>
  <c r="DI77" i="43"/>
  <c r="DF77" i="43"/>
  <c r="DC77" i="43"/>
  <c r="CZ77" i="43"/>
  <c r="CW77" i="43"/>
  <c r="CT77" i="43"/>
  <c r="CQ77" i="43"/>
  <c r="CN77" i="43"/>
  <c r="CO77" i="43" s="1"/>
  <c r="CK77" i="43"/>
  <c r="CH77" i="43"/>
  <c r="CE77" i="43"/>
  <c r="CB77" i="43"/>
  <c r="BY77" i="43"/>
  <c r="BV77" i="43"/>
  <c r="BS77" i="43"/>
  <c r="BP77" i="43"/>
  <c r="BQ77" i="43" s="1"/>
  <c r="EG76" i="43"/>
  <c r="EI76" i="43" s="1"/>
  <c r="ED76" i="43"/>
  <c r="EE76" i="43" s="1"/>
  <c r="EA76" i="43"/>
  <c r="DX76" i="43"/>
  <c r="DZ76" i="43" s="1"/>
  <c r="DU76" i="43"/>
  <c r="DW76" i="43" s="1"/>
  <c r="DR76" i="43"/>
  <c r="DO76" i="43"/>
  <c r="DQ76" i="43" s="1"/>
  <c r="DL76" i="43"/>
  <c r="DN76" i="43" s="1"/>
  <c r="DI76" i="43"/>
  <c r="DF76" i="43"/>
  <c r="DC76" i="43"/>
  <c r="CZ76" i="43"/>
  <c r="CW76" i="43"/>
  <c r="CT76" i="43"/>
  <c r="CU76" i="43" s="1"/>
  <c r="CQ76" i="43"/>
  <c r="CN76" i="43"/>
  <c r="CK76" i="43"/>
  <c r="CH76" i="43"/>
  <c r="CE76" i="43"/>
  <c r="CB76" i="43"/>
  <c r="BY76" i="43"/>
  <c r="BV76" i="43"/>
  <c r="BW76" i="43" s="1"/>
  <c r="BS76" i="43"/>
  <c r="BP76" i="43"/>
  <c r="EG75" i="43"/>
  <c r="ED75" i="43"/>
  <c r="EF75" i="43" s="1"/>
  <c r="EA75" i="43"/>
  <c r="EC75" i="43" s="1"/>
  <c r="DX75" i="43"/>
  <c r="DU75" i="43"/>
  <c r="DW75" i="43" s="1"/>
  <c r="DR75" i="43"/>
  <c r="DS75" i="43" s="1"/>
  <c r="DO75" i="43"/>
  <c r="DL75" i="43"/>
  <c r="DI75" i="43"/>
  <c r="DF75" i="43"/>
  <c r="DG75" i="43" s="1"/>
  <c r="DC75" i="43"/>
  <c r="CZ75" i="43"/>
  <c r="CW75" i="43"/>
  <c r="CT75" i="43"/>
  <c r="CQ75" i="43"/>
  <c r="CN75" i="43"/>
  <c r="CK75" i="43"/>
  <c r="CH75" i="43"/>
  <c r="CI75" i="43" s="1"/>
  <c r="CE75" i="43"/>
  <c r="CB75" i="43"/>
  <c r="BY75" i="43"/>
  <c r="BV75" i="43"/>
  <c r="BS75" i="43"/>
  <c r="BP75" i="43"/>
  <c r="EG74" i="43"/>
  <c r="EI74" i="43" s="1"/>
  <c r="ED74" i="43"/>
  <c r="EA74" i="43"/>
  <c r="EC74" i="43" s="1"/>
  <c r="DX74" i="43"/>
  <c r="DY74" i="43" s="1"/>
  <c r="DU74" i="43"/>
  <c r="DR74" i="43"/>
  <c r="DO74" i="43"/>
  <c r="DL74" i="43"/>
  <c r="DN74" i="43" s="1"/>
  <c r="DI74" i="43"/>
  <c r="DF74" i="43"/>
  <c r="DC74" i="43"/>
  <c r="CZ74" i="43"/>
  <c r="CW74" i="43"/>
  <c r="CT74" i="43"/>
  <c r="CQ74" i="43"/>
  <c r="CN74" i="43"/>
  <c r="CO74" i="43" s="1"/>
  <c r="CK74" i="43"/>
  <c r="CH74" i="43"/>
  <c r="CE74" i="43"/>
  <c r="CB74" i="43"/>
  <c r="BY74" i="43"/>
  <c r="BV74" i="43"/>
  <c r="BS74" i="43"/>
  <c r="BP74" i="43"/>
  <c r="BQ74" i="43" s="1"/>
  <c r="EG73" i="43"/>
  <c r="ED73" i="43"/>
  <c r="EA73" i="43"/>
  <c r="EC73" i="43" s="1"/>
  <c r="DX73" i="43"/>
  <c r="DZ73" i="43" s="1"/>
  <c r="DU73" i="43"/>
  <c r="DR73" i="43"/>
  <c r="DT73" i="43" s="1"/>
  <c r="DO73" i="43"/>
  <c r="DL73" i="43"/>
  <c r="DM73" i="43" s="1"/>
  <c r="DI73" i="43"/>
  <c r="DF73" i="43"/>
  <c r="DC73" i="43"/>
  <c r="CZ73" i="43"/>
  <c r="DA73" i="43" s="1"/>
  <c r="CW73" i="43"/>
  <c r="CT73" i="43"/>
  <c r="CQ73" i="43"/>
  <c r="CN73" i="43"/>
  <c r="CK73" i="43"/>
  <c r="CH73" i="43"/>
  <c r="CE73" i="43"/>
  <c r="CB73" i="43"/>
  <c r="CC73" i="43" s="1"/>
  <c r="BY73" i="43"/>
  <c r="BV73" i="43"/>
  <c r="BS73" i="43"/>
  <c r="BP73" i="43"/>
  <c r="EG72" i="43"/>
  <c r="EI72" i="43" s="1"/>
  <c r="ED72" i="43"/>
  <c r="EE72" i="43" s="1"/>
  <c r="EA72" i="43"/>
  <c r="DX72" i="43"/>
  <c r="DU72" i="43"/>
  <c r="DR72" i="43"/>
  <c r="DT72" i="43" s="1"/>
  <c r="DO72" i="43"/>
  <c r="DQ72" i="43" s="1"/>
  <c r="DL72" i="43"/>
  <c r="DI72" i="43"/>
  <c r="DF72" i="43"/>
  <c r="DG72" i="43" s="1"/>
  <c r="DC72" i="43"/>
  <c r="CZ72" i="43"/>
  <c r="CW72" i="43"/>
  <c r="CT72" i="43"/>
  <c r="CQ72" i="43"/>
  <c r="CN72" i="43"/>
  <c r="CK72" i="43"/>
  <c r="CH72" i="43"/>
  <c r="CI72" i="43" s="1"/>
  <c r="CE72" i="43"/>
  <c r="CB72" i="43"/>
  <c r="BY72" i="43"/>
  <c r="BV72" i="43"/>
  <c r="BS72" i="43"/>
  <c r="BP72" i="43"/>
  <c r="EG71" i="43"/>
  <c r="ED71" i="43"/>
  <c r="EF71" i="43" s="1"/>
  <c r="EA71" i="43"/>
  <c r="DX71" i="43"/>
  <c r="DY71" i="43" s="1"/>
  <c r="DU71" i="43"/>
  <c r="DW71" i="43" s="1"/>
  <c r="DR71" i="43"/>
  <c r="DT71" i="43" s="1"/>
  <c r="DO71" i="43"/>
  <c r="DQ71" i="43" s="1"/>
  <c r="DL71" i="43"/>
  <c r="DN71" i="43" s="1"/>
  <c r="DI71" i="43"/>
  <c r="DF71" i="43"/>
  <c r="DC71" i="43"/>
  <c r="CZ71" i="43"/>
  <c r="CW71" i="43"/>
  <c r="CT71" i="43"/>
  <c r="CQ71" i="43"/>
  <c r="CN71" i="43"/>
  <c r="CO71" i="43" s="1"/>
  <c r="CK71" i="43"/>
  <c r="CH71" i="43"/>
  <c r="CE71" i="43"/>
  <c r="CB71" i="43"/>
  <c r="BY71" i="43"/>
  <c r="BV71" i="43"/>
  <c r="BS71" i="43"/>
  <c r="BP71" i="43"/>
  <c r="BQ71" i="43" s="1"/>
  <c r="EG70" i="43"/>
  <c r="ED70" i="43"/>
  <c r="EE70" i="43" s="1"/>
  <c r="EA70" i="43"/>
  <c r="DX70" i="43"/>
  <c r="DU70" i="43"/>
  <c r="DR70" i="43"/>
  <c r="DS70" i="43" s="1"/>
  <c r="DT70" i="43" s="1"/>
  <c r="DO70" i="43"/>
  <c r="DL70" i="43"/>
  <c r="DI70" i="43"/>
  <c r="DF70" i="43"/>
  <c r="DC70" i="43"/>
  <c r="CZ70" i="43"/>
  <c r="CW70" i="43"/>
  <c r="CT70" i="43"/>
  <c r="CU70" i="43" s="1"/>
  <c r="CQ70" i="43"/>
  <c r="CN70" i="43"/>
  <c r="CK70" i="43"/>
  <c r="CH70" i="43"/>
  <c r="CE70" i="43"/>
  <c r="CB70" i="43"/>
  <c r="BY70" i="43"/>
  <c r="BV70" i="43"/>
  <c r="BW70" i="43" s="1"/>
  <c r="BS70" i="43"/>
  <c r="BP70" i="43"/>
  <c r="EG69" i="43"/>
  <c r="EI69" i="43" s="1"/>
  <c r="ED69" i="43"/>
  <c r="EE69" i="43" s="1"/>
  <c r="EA69" i="43"/>
  <c r="DX69" i="43"/>
  <c r="DU69" i="43"/>
  <c r="DR69" i="43"/>
  <c r="DT69" i="43" s="1"/>
  <c r="DO69" i="43"/>
  <c r="DQ69" i="43" s="1"/>
  <c r="DL69" i="43"/>
  <c r="DI69" i="43"/>
  <c r="DF69" i="43"/>
  <c r="DG69" i="43" s="1"/>
  <c r="DC69" i="43"/>
  <c r="CZ69" i="43"/>
  <c r="CW69" i="43"/>
  <c r="CT69" i="43"/>
  <c r="CQ69" i="43"/>
  <c r="CN69" i="43"/>
  <c r="CK69" i="43"/>
  <c r="CH69" i="43"/>
  <c r="CI69" i="43" s="1"/>
  <c r="CE69" i="43"/>
  <c r="CB69" i="43"/>
  <c r="BY69" i="43"/>
  <c r="BV69" i="43"/>
  <c r="BS69" i="43"/>
  <c r="BP69" i="43"/>
  <c r="EG68" i="43"/>
  <c r="ED68" i="43"/>
  <c r="EF68" i="43" s="1"/>
  <c r="EA68" i="43"/>
  <c r="DX68" i="43"/>
  <c r="DY68" i="43" s="1"/>
  <c r="DU68" i="43"/>
  <c r="DW68" i="43" s="1"/>
  <c r="DR68" i="43"/>
  <c r="DT68" i="43" s="1"/>
  <c r="DO68" i="43"/>
  <c r="DQ68" i="43" s="1"/>
  <c r="DL68" i="43"/>
  <c r="DN68" i="43" s="1"/>
  <c r="DI68" i="43"/>
  <c r="DF68" i="43"/>
  <c r="DC68" i="43"/>
  <c r="CZ68" i="43"/>
  <c r="CW68" i="43"/>
  <c r="CT68" i="43"/>
  <c r="CQ68" i="43"/>
  <c r="CN68" i="43"/>
  <c r="CO68" i="43" s="1"/>
  <c r="CK68" i="43"/>
  <c r="CH68" i="43"/>
  <c r="CE68" i="43"/>
  <c r="CB68" i="43"/>
  <c r="BY68" i="43"/>
  <c r="BV68" i="43"/>
  <c r="BS68" i="43"/>
  <c r="BP68" i="43"/>
  <c r="BQ68" i="43" s="1"/>
  <c r="EG67" i="43"/>
  <c r="ED67" i="43"/>
  <c r="EF67" i="43" s="1"/>
  <c r="EA67" i="43"/>
  <c r="DX67" i="43"/>
  <c r="DY67" i="43" s="1"/>
  <c r="DU67" i="43"/>
  <c r="DW67" i="43" s="1"/>
  <c r="DR67" i="43"/>
  <c r="DT67" i="43" s="1"/>
  <c r="DO67" i="43"/>
  <c r="DQ67" i="43" s="1"/>
  <c r="DL67" i="43"/>
  <c r="DN67" i="43" s="1"/>
  <c r="DI67" i="43"/>
  <c r="DF67" i="43"/>
  <c r="DC67" i="43"/>
  <c r="CZ67" i="43"/>
  <c r="CW67" i="43"/>
  <c r="CT67" i="43"/>
  <c r="CQ67" i="43"/>
  <c r="CN67" i="43"/>
  <c r="CO67" i="43" s="1"/>
  <c r="CK67" i="43"/>
  <c r="CH67" i="43"/>
  <c r="CE67" i="43"/>
  <c r="CB67" i="43"/>
  <c r="CC67" i="43" s="1"/>
  <c r="BY67" i="43"/>
  <c r="BV67" i="43"/>
  <c r="BS67" i="43"/>
  <c r="BP67" i="43"/>
  <c r="BQ67" i="43" s="1"/>
  <c r="EG66" i="43"/>
  <c r="ED66" i="43"/>
  <c r="EA66" i="43"/>
  <c r="EC66" i="43" s="1"/>
  <c r="DX66" i="43"/>
  <c r="DZ66" i="43" s="1"/>
  <c r="DU66" i="43"/>
  <c r="DW66" i="43" s="1"/>
  <c r="DR66" i="43"/>
  <c r="DT66" i="43" s="1"/>
  <c r="DO66" i="43"/>
  <c r="DL66" i="43"/>
  <c r="DN66" i="43" s="1"/>
  <c r="DI66" i="43"/>
  <c r="DF66" i="43"/>
  <c r="DC66" i="43"/>
  <c r="CZ66" i="43"/>
  <c r="CW66" i="43"/>
  <c r="CT66" i="43"/>
  <c r="CU66" i="43" s="1"/>
  <c r="CQ66" i="43"/>
  <c r="CN66" i="43"/>
  <c r="CK66" i="43"/>
  <c r="CH66" i="43"/>
  <c r="CI66" i="43" s="1"/>
  <c r="CE66" i="43"/>
  <c r="CB66" i="43"/>
  <c r="BY66" i="43"/>
  <c r="BV66" i="43"/>
  <c r="BW66" i="43" s="1"/>
  <c r="BS66" i="43"/>
  <c r="BP66" i="43"/>
  <c r="EG65" i="43"/>
  <c r="EI65" i="43" s="1"/>
  <c r="ED65" i="43"/>
  <c r="EA65" i="43"/>
  <c r="DX65" i="43"/>
  <c r="DZ65" i="43" s="1"/>
  <c r="DU65" i="43"/>
  <c r="DR65" i="43"/>
  <c r="DO65" i="43"/>
  <c r="DQ65" i="43" s="1"/>
  <c r="DL65" i="43"/>
  <c r="DI65" i="43"/>
  <c r="DF65" i="43"/>
  <c r="DG65" i="43" s="1"/>
  <c r="DC65" i="43"/>
  <c r="CZ65" i="43"/>
  <c r="CW65" i="43"/>
  <c r="CT65" i="43"/>
  <c r="CU65" i="43" s="1"/>
  <c r="CQ65" i="43"/>
  <c r="CN65" i="43"/>
  <c r="CK65" i="43"/>
  <c r="CH65" i="43"/>
  <c r="CI65" i="43" s="1"/>
  <c r="CE65" i="43"/>
  <c r="CB65" i="43"/>
  <c r="BY65" i="43"/>
  <c r="BV65" i="43"/>
  <c r="BS65" i="43"/>
  <c r="BP65" i="43"/>
  <c r="EG64" i="43"/>
  <c r="ED64" i="43"/>
  <c r="EA64" i="43"/>
  <c r="DX64" i="43"/>
  <c r="DU64" i="43"/>
  <c r="DW64" i="43" s="1"/>
  <c r="DR64" i="43"/>
  <c r="DO64" i="43"/>
  <c r="DL64" i="43"/>
  <c r="DI64" i="43"/>
  <c r="DF64" i="43"/>
  <c r="DC64" i="43"/>
  <c r="CZ64" i="43"/>
  <c r="CW64" i="43"/>
  <c r="CT64" i="43"/>
  <c r="CQ64" i="43"/>
  <c r="CN64" i="43"/>
  <c r="CO64" i="43" s="1"/>
  <c r="CK64" i="43"/>
  <c r="CH64" i="43"/>
  <c r="CE64" i="43"/>
  <c r="CB64" i="43"/>
  <c r="CC64" i="43" s="1"/>
  <c r="BY64" i="43"/>
  <c r="BV64" i="43"/>
  <c r="BS64" i="43"/>
  <c r="BP64" i="43"/>
  <c r="BQ64" i="43" s="1"/>
  <c r="EG63" i="43"/>
  <c r="EI63" i="43" s="1"/>
  <c r="ED63" i="43"/>
  <c r="EA63" i="43"/>
  <c r="EC63" i="43" s="1"/>
  <c r="DX63" i="43"/>
  <c r="DU63" i="43"/>
  <c r="DR63" i="43"/>
  <c r="DT63" i="43" s="1"/>
  <c r="DO63" i="43"/>
  <c r="DL63" i="43"/>
  <c r="DI63" i="43"/>
  <c r="DF63" i="43"/>
  <c r="DC63" i="43"/>
  <c r="CZ63" i="43"/>
  <c r="CW63" i="43"/>
  <c r="CT63" i="43"/>
  <c r="CQ63" i="43"/>
  <c r="CN63" i="43"/>
  <c r="CO63" i="43" s="1"/>
  <c r="CK63" i="43"/>
  <c r="CH63" i="43"/>
  <c r="CE63" i="43"/>
  <c r="CB63" i="43"/>
  <c r="CC63" i="43" s="1"/>
  <c r="BY63" i="43"/>
  <c r="BV63" i="43"/>
  <c r="BS63" i="43"/>
  <c r="BP63" i="43"/>
  <c r="BQ63" i="43" s="1"/>
  <c r="EG62" i="43"/>
  <c r="EI62" i="43" s="1"/>
  <c r="ED62" i="43"/>
  <c r="EF62" i="43" s="1"/>
  <c r="EA62" i="43"/>
  <c r="DX62" i="43"/>
  <c r="DZ62" i="43" s="1"/>
  <c r="DU62" i="43"/>
  <c r="DR62" i="43"/>
  <c r="DO62" i="43"/>
  <c r="DQ62" i="43" s="1"/>
  <c r="DL62" i="43"/>
  <c r="DN62" i="43" s="1"/>
  <c r="DI62" i="43"/>
  <c r="DF62" i="43"/>
  <c r="DC62" i="43"/>
  <c r="CZ62" i="43"/>
  <c r="CW62" i="43"/>
  <c r="CT62" i="43"/>
  <c r="CU62" i="43" s="1"/>
  <c r="CQ62" i="43"/>
  <c r="CN62" i="43"/>
  <c r="CK62" i="43"/>
  <c r="CH62" i="43"/>
  <c r="CI62" i="43" s="1"/>
  <c r="CE62" i="43"/>
  <c r="CB62" i="43"/>
  <c r="BY62" i="43"/>
  <c r="BV62" i="43"/>
  <c r="BW62" i="43" s="1"/>
  <c r="BS62" i="43"/>
  <c r="BP62" i="43"/>
  <c r="EG61" i="43"/>
  <c r="ED61" i="43"/>
  <c r="EF61" i="43" s="1"/>
  <c r="EA61" i="43"/>
  <c r="DX61" i="43"/>
  <c r="DZ61" i="43" s="1"/>
  <c r="DU61" i="43"/>
  <c r="DR61" i="43"/>
  <c r="DS61" i="43" s="1"/>
  <c r="DO61" i="43"/>
  <c r="DL61" i="43"/>
  <c r="DN61" i="43" s="1"/>
  <c r="DI61" i="43"/>
  <c r="DF61" i="43"/>
  <c r="DG61" i="43" s="1"/>
  <c r="DC61" i="43"/>
  <c r="CZ61" i="43"/>
  <c r="CW61" i="43"/>
  <c r="CT61" i="43"/>
  <c r="CQ61" i="43"/>
  <c r="CN61" i="43"/>
  <c r="CK61" i="43"/>
  <c r="CH61" i="43"/>
  <c r="CI61" i="43" s="1"/>
  <c r="CE61" i="43"/>
  <c r="CB61" i="43"/>
  <c r="BY61" i="43"/>
  <c r="BV61" i="43"/>
  <c r="BW61" i="43" s="1"/>
  <c r="BS61" i="43"/>
  <c r="BP61" i="43"/>
  <c r="EG60" i="43"/>
  <c r="EI60" i="43" s="1"/>
  <c r="ED60" i="43"/>
  <c r="EA60" i="43"/>
  <c r="DX60" i="43"/>
  <c r="DY60" i="43" s="1"/>
  <c r="DU60" i="43"/>
  <c r="DW60" i="43" s="1"/>
  <c r="DR60" i="43"/>
  <c r="DO60" i="43"/>
  <c r="DQ60" i="43" s="1"/>
  <c r="DL60" i="43"/>
  <c r="DM60" i="43" s="1"/>
  <c r="DI60" i="43"/>
  <c r="DF60" i="43"/>
  <c r="DC60" i="43"/>
  <c r="CZ60" i="43"/>
  <c r="DA60" i="43" s="1"/>
  <c r="CW60" i="43"/>
  <c r="CT60" i="43"/>
  <c r="CQ60" i="43"/>
  <c r="CN60" i="43"/>
  <c r="CK60" i="43"/>
  <c r="CH60" i="43"/>
  <c r="CE60" i="43"/>
  <c r="CB60" i="43"/>
  <c r="CC60" i="43" s="1"/>
  <c r="BY60" i="43"/>
  <c r="BV60" i="43"/>
  <c r="BS60" i="43"/>
  <c r="BP60" i="43"/>
  <c r="EG59" i="43"/>
  <c r="EI59" i="43" s="1"/>
  <c r="ED59" i="43"/>
  <c r="EF59" i="43" s="1"/>
  <c r="EA59" i="43"/>
  <c r="DX59" i="43"/>
  <c r="DU59" i="43"/>
  <c r="DW59" i="43" s="1"/>
  <c r="DR59" i="43"/>
  <c r="DS59" i="43" s="1"/>
  <c r="DO59" i="43"/>
  <c r="DL59" i="43"/>
  <c r="DI59" i="43"/>
  <c r="DF59" i="43"/>
  <c r="DG59" i="43" s="1"/>
  <c r="DC59" i="43"/>
  <c r="CZ59" i="43"/>
  <c r="CW59" i="43"/>
  <c r="CT59" i="43"/>
  <c r="CQ59" i="43"/>
  <c r="CN59" i="43"/>
  <c r="CK59" i="43"/>
  <c r="CH59" i="43"/>
  <c r="CI59" i="43" s="1"/>
  <c r="CE59" i="43"/>
  <c r="CB59" i="43"/>
  <c r="BY59" i="43"/>
  <c r="BV59" i="43"/>
  <c r="BS59" i="43"/>
  <c r="BP59" i="43"/>
  <c r="EG58" i="43"/>
  <c r="ED58" i="43"/>
  <c r="EA58" i="43"/>
  <c r="EC58" i="43" s="1"/>
  <c r="DX58" i="43"/>
  <c r="DZ58" i="43" s="1"/>
  <c r="DU58" i="43"/>
  <c r="DW58" i="43" s="1"/>
  <c r="DR58" i="43"/>
  <c r="DO58" i="43"/>
  <c r="DQ58" i="43" s="1"/>
  <c r="DL58" i="43"/>
  <c r="DM58" i="43" s="1"/>
  <c r="DI58" i="43"/>
  <c r="DF58" i="43"/>
  <c r="DC58" i="43"/>
  <c r="CZ58" i="43"/>
  <c r="DA58" i="43" s="1"/>
  <c r="CW58" i="43"/>
  <c r="CT58" i="43"/>
  <c r="CQ58" i="43"/>
  <c r="CN58" i="43"/>
  <c r="CK58" i="43"/>
  <c r="CH58" i="43"/>
  <c r="CE58" i="43"/>
  <c r="CB58" i="43"/>
  <c r="CC58" i="43" s="1"/>
  <c r="BY58" i="43"/>
  <c r="BV58" i="43"/>
  <c r="BS58" i="43"/>
  <c r="BP58" i="43"/>
  <c r="EG57" i="43"/>
  <c r="EI57" i="43" s="1"/>
  <c r="ED57" i="43"/>
  <c r="EE57" i="43" s="1"/>
  <c r="EF57" i="43" s="1"/>
  <c r="EA57" i="43"/>
  <c r="DX57" i="43"/>
  <c r="DU57" i="43"/>
  <c r="DR57" i="43"/>
  <c r="DO57" i="43"/>
  <c r="DL57" i="43"/>
  <c r="DI57" i="43"/>
  <c r="DF57" i="43"/>
  <c r="DG57" i="43" s="1"/>
  <c r="DC57" i="43"/>
  <c r="CZ57" i="43"/>
  <c r="CW57" i="43"/>
  <c r="CT57" i="43"/>
  <c r="CQ57" i="43"/>
  <c r="CN57" i="43"/>
  <c r="CK57" i="43"/>
  <c r="CH57" i="43"/>
  <c r="CI57" i="43" s="1"/>
  <c r="CE57" i="43"/>
  <c r="CB57" i="43"/>
  <c r="BY57" i="43"/>
  <c r="BV57" i="43"/>
  <c r="BS57" i="43"/>
  <c r="BP57" i="43"/>
  <c r="EG56" i="43"/>
  <c r="ED56" i="43"/>
  <c r="EA56" i="43"/>
  <c r="DX56" i="43"/>
  <c r="DY56" i="43" s="1"/>
  <c r="DU56" i="43"/>
  <c r="DR56" i="43"/>
  <c r="DO56" i="43"/>
  <c r="DL56" i="43"/>
  <c r="DM56" i="43" s="1"/>
  <c r="DI56" i="43"/>
  <c r="DF56" i="43"/>
  <c r="DC56" i="43"/>
  <c r="CZ56" i="43"/>
  <c r="DA56" i="43" s="1"/>
  <c r="CW56" i="43"/>
  <c r="CT56" i="43"/>
  <c r="CQ56" i="43"/>
  <c r="CN56" i="43"/>
  <c r="CK56" i="43"/>
  <c r="CH56" i="43"/>
  <c r="CE56" i="43"/>
  <c r="CB56" i="43"/>
  <c r="CC56" i="43" s="1"/>
  <c r="BY56" i="43"/>
  <c r="BV56" i="43"/>
  <c r="BS56" i="43"/>
  <c r="BP56" i="43"/>
  <c r="EG55" i="43"/>
  <c r="EI55" i="43" s="1"/>
  <c r="ED55" i="43"/>
  <c r="EA55" i="43"/>
  <c r="DX55" i="43"/>
  <c r="DZ55" i="43" s="1"/>
  <c r="DU55" i="43"/>
  <c r="DW55" i="43" s="1"/>
  <c r="DR55" i="43"/>
  <c r="DO55" i="43"/>
  <c r="DQ55" i="43" s="1"/>
  <c r="DL55" i="43"/>
  <c r="DM55" i="43" s="1"/>
  <c r="DI55" i="43"/>
  <c r="DF55" i="43"/>
  <c r="DC55" i="43"/>
  <c r="CZ55" i="43"/>
  <c r="DA55" i="43" s="1"/>
  <c r="CW55" i="43"/>
  <c r="CT55" i="43"/>
  <c r="CQ55" i="43"/>
  <c r="CN55" i="43"/>
  <c r="CK55" i="43"/>
  <c r="CH55" i="43"/>
  <c r="CE55" i="43"/>
  <c r="CB55" i="43"/>
  <c r="CC55" i="43" s="1"/>
  <c r="BY55" i="43"/>
  <c r="BV55" i="43"/>
  <c r="BS55" i="43"/>
  <c r="BP55" i="43"/>
  <c r="EG54" i="43"/>
  <c r="EI54" i="43" s="1"/>
  <c r="ED54" i="43"/>
  <c r="EE54" i="43" s="1"/>
  <c r="EA54" i="43"/>
  <c r="DX54" i="43"/>
  <c r="DZ54" i="43" s="1"/>
  <c r="DU54" i="43"/>
  <c r="DW54" i="43" s="1"/>
  <c r="DR54" i="43"/>
  <c r="DO54" i="43"/>
  <c r="DL54" i="43"/>
  <c r="DN54" i="43" s="1"/>
  <c r="DI54" i="43"/>
  <c r="DF54" i="43"/>
  <c r="DC54" i="43"/>
  <c r="CZ54" i="43"/>
  <c r="CW54" i="43"/>
  <c r="CT54" i="43"/>
  <c r="CU54" i="43" s="1"/>
  <c r="CQ54" i="43"/>
  <c r="CN54" i="43"/>
  <c r="CK54" i="43"/>
  <c r="CH54" i="43"/>
  <c r="CE54" i="43"/>
  <c r="CB54" i="43"/>
  <c r="BY54" i="43"/>
  <c r="BV54" i="43"/>
  <c r="BW54" i="43" s="1"/>
  <c r="BS54" i="43"/>
  <c r="BP54" i="43"/>
  <c r="EG53" i="43"/>
  <c r="EI53" i="43" s="1"/>
  <c r="ED53" i="43"/>
  <c r="EA53" i="43"/>
  <c r="DX53" i="43"/>
  <c r="DY53" i="43" s="1"/>
  <c r="DU53" i="43"/>
  <c r="DR53" i="43"/>
  <c r="DO53" i="43"/>
  <c r="DL53" i="43"/>
  <c r="DN53" i="43" s="1"/>
  <c r="DI53" i="43"/>
  <c r="DF53" i="43"/>
  <c r="DC53" i="43"/>
  <c r="CZ53" i="43"/>
  <c r="CW53" i="43"/>
  <c r="CT53" i="43"/>
  <c r="CQ53" i="43"/>
  <c r="CN53" i="43"/>
  <c r="CO53" i="43" s="1"/>
  <c r="CK53" i="43"/>
  <c r="CH53" i="43"/>
  <c r="CE53" i="43"/>
  <c r="CB53" i="43"/>
  <c r="BY53" i="43"/>
  <c r="BV53" i="43"/>
  <c r="BS53" i="43"/>
  <c r="BP53" i="43"/>
  <c r="BQ53" i="43" s="1"/>
  <c r="EG52" i="43"/>
  <c r="ED52" i="43"/>
  <c r="EF52" i="43" s="1"/>
  <c r="EA52" i="43"/>
  <c r="DX52" i="43"/>
  <c r="DU52" i="43"/>
  <c r="DW52" i="43" s="1"/>
  <c r="DR52" i="43"/>
  <c r="DS52" i="43" s="1"/>
  <c r="DO52" i="43"/>
  <c r="DL52" i="43"/>
  <c r="DN52" i="43" s="1"/>
  <c r="DI52" i="43"/>
  <c r="DF52" i="43"/>
  <c r="DC52" i="43"/>
  <c r="CZ52" i="43"/>
  <c r="CW52" i="43"/>
  <c r="CT52" i="43"/>
  <c r="CU52" i="43" s="1"/>
  <c r="CQ52" i="43"/>
  <c r="CN52" i="43"/>
  <c r="CK52" i="43"/>
  <c r="CH52" i="43"/>
  <c r="CE52" i="43"/>
  <c r="CB52" i="43"/>
  <c r="BY52" i="43"/>
  <c r="BV52" i="43"/>
  <c r="BW52" i="43" s="1"/>
  <c r="BS52" i="43"/>
  <c r="BP52" i="43"/>
  <c r="EG51" i="43"/>
  <c r="ED51" i="43"/>
  <c r="EF51" i="43" s="1"/>
  <c r="EA51" i="43"/>
  <c r="DX51" i="43"/>
  <c r="DZ51" i="43" s="1"/>
  <c r="DU51" i="43"/>
  <c r="DR51" i="43"/>
  <c r="DS51" i="43" s="1"/>
  <c r="DT51" i="43" s="1"/>
  <c r="DO51" i="43"/>
  <c r="DL51" i="43"/>
  <c r="DN51" i="43" s="1"/>
  <c r="DI51" i="43"/>
  <c r="DF51" i="43"/>
  <c r="DG51" i="43" s="1"/>
  <c r="DC51" i="43"/>
  <c r="CZ51" i="43"/>
  <c r="CW51" i="43"/>
  <c r="CT51" i="43"/>
  <c r="CQ51" i="43"/>
  <c r="CN51" i="43"/>
  <c r="CK51" i="43"/>
  <c r="CH51" i="43"/>
  <c r="CI51" i="43" s="1"/>
  <c r="CE51" i="43"/>
  <c r="CB51" i="43"/>
  <c r="BY51" i="43"/>
  <c r="BV51" i="43"/>
  <c r="BW51" i="43" s="1"/>
  <c r="BS51" i="43"/>
  <c r="BP51" i="43"/>
  <c r="EG50" i="43"/>
  <c r="EI50" i="43" s="1"/>
  <c r="ED50" i="43"/>
  <c r="EA50" i="43"/>
  <c r="DX50" i="43"/>
  <c r="DZ50" i="43" s="1"/>
  <c r="DU50" i="43"/>
  <c r="DW50" i="43" s="1"/>
  <c r="DR50" i="43"/>
  <c r="DO50" i="43"/>
  <c r="DL50" i="43"/>
  <c r="DN50" i="43" s="1"/>
  <c r="DI50" i="43"/>
  <c r="DF50" i="43"/>
  <c r="DC50" i="43"/>
  <c r="CZ50" i="43"/>
  <c r="DA50" i="43" s="1"/>
  <c r="CW50" i="43"/>
  <c r="CT50" i="43"/>
  <c r="CQ50" i="43"/>
  <c r="CN50" i="43"/>
  <c r="CO50" i="43" s="1"/>
  <c r="CK50" i="43"/>
  <c r="CH50" i="43"/>
  <c r="CE50" i="43"/>
  <c r="CB50" i="43"/>
  <c r="BY50" i="43"/>
  <c r="BV50" i="43"/>
  <c r="BS50" i="43"/>
  <c r="BP50" i="43"/>
  <c r="BQ50" i="43" s="1"/>
  <c r="EG49" i="43"/>
  <c r="EI49" i="43" s="1"/>
  <c r="ED49" i="43"/>
  <c r="EF49" i="43" s="1"/>
  <c r="EA49" i="43"/>
  <c r="DX49" i="43"/>
  <c r="DZ49" i="43" s="1"/>
  <c r="DU49" i="43"/>
  <c r="DW49" i="43" s="1"/>
  <c r="DR49" i="43"/>
  <c r="DT49" i="43" s="1"/>
  <c r="DO49" i="43"/>
  <c r="DL49" i="43"/>
  <c r="DM49" i="43" s="1"/>
  <c r="DI49" i="43"/>
  <c r="DF49" i="43"/>
  <c r="DC49" i="43"/>
  <c r="CZ49" i="43"/>
  <c r="DA49" i="43" s="1"/>
  <c r="CW49" i="43"/>
  <c r="CT49" i="43"/>
  <c r="CQ49" i="43"/>
  <c r="CN49" i="43"/>
  <c r="CO49" i="43" s="1"/>
  <c r="CK49" i="43"/>
  <c r="CH49" i="43"/>
  <c r="CE49" i="43"/>
  <c r="CB49" i="43"/>
  <c r="CC49" i="43" s="1"/>
  <c r="BY49" i="43"/>
  <c r="BV49" i="43"/>
  <c r="BS49" i="43"/>
  <c r="BP49" i="43"/>
  <c r="EG48" i="43"/>
  <c r="EI48" i="43" s="1"/>
  <c r="ED48" i="43"/>
  <c r="EF48" i="43" s="1"/>
  <c r="EA48" i="43"/>
  <c r="EC48" i="43" s="1"/>
  <c r="DX48" i="43"/>
  <c r="DZ48" i="43" s="1"/>
  <c r="DU48" i="43"/>
  <c r="DW48" i="43" s="1"/>
  <c r="DR48" i="43"/>
  <c r="DS48" i="43" s="1"/>
  <c r="DO48" i="43"/>
  <c r="DQ48" i="43" s="1"/>
  <c r="DL48" i="43"/>
  <c r="DN48" i="43" s="1"/>
  <c r="DI48" i="43"/>
  <c r="DF48" i="43"/>
  <c r="DG48" i="43" s="1"/>
  <c r="DC48" i="43"/>
  <c r="CZ48" i="43"/>
  <c r="CW48" i="43"/>
  <c r="CT48" i="43"/>
  <c r="CU48" i="43" s="1"/>
  <c r="CQ48" i="43"/>
  <c r="CN48" i="43"/>
  <c r="CK48" i="43"/>
  <c r="CH48" i="43"/>
  <c r="CE48" i="43"/>
  <c r="CB48" i="43"/>
  <c r="BY48" i="43"/>
  <c r="BV48" i="43"/>
  <c r="BW48" i="43" s="1"/>
  <c r="BS48" i="43"/>
  <c r="BP48" i="43"/>
  <c r="EG47" i="43"/>
  <c r="EI47" i="43" s="1"/>
  <c r="ED47" i="43"/>
  <c r="EE47" i="43" s="1"/>
  <c r="EF47" i="43" s="1"/>
  <c r="EA47" i="43"/>
  <c r="DX47" i="43"/>
  <c r="DU47" i="43"/>
  <c r="DW47" i="43" s="1"/>
  <c r="DR47" i="43"/>
  <c r="DS47" i="43" s="1"/>
  <c r="DO47" i="43"/>
  <c r="DL47" i="43"/>
  <c r="DN47" i="43" s="1"/>
  <c r="DI47" i="43"/>
  <c r="DF47" i="43"/>
  <c r="DG47" i="43" s="1"/>
  <c r="DC47" i="43"/>
  <c r="CZ47" i="43"/>
  <c r="CW47" i="43"/>
  <c r="CT47" i="43"/>
  <c r="CQ47" i="43"/>
  <c r="CN47" i="43"/>
  <c r="CK47" i="43"/>
  <c r="CH47" i="43"/>
  <c r="CI47" i="43" s="1"/>
  <c r="CE47" i="43"/>
  <c r="CB47" i="43"/>
  <c r="BY47" i="43"/>
  <c r="BV47" i="43"/>
  <c r="BW47" i="43" s="1"/>
  <c r="BS47" i="43"/>
  <c r="BP47" i="43"/>
  <c r="EG46" i="43"/>
  <c r="EI46" i="43" s="1"/>
  <c r="ED46" i="43"/>
  <c r="EA46" i="43"/>
  <c r="DX46" i="43"/>
  <c r="DZ46" i="43" s="1"/>
  <c r="DU46" i="43"/>
  <c r="DW46" i="43" s="1"/>
  <c r="DR46" i="43"/>
  <c r="DO46" i="43"/>
  <c r="DQ46" i="43" s="1"/>
  <c r="DL46" i="43"/>
  <c r="DN46" i="43" s="1"/>
  <c r="DI46" i="43"/>
  <c r="DF46" i="43"/>
  <c r="DC46" i="43"/>
  <c r="CZ46" i="43"/>
  <c r="DA46" i="43" s="1"/>
  <c r="CW46" i="43"/>
  <c r="CT46" i="43"/>
  <c r="CQ46" i="43"/>
  <c r="CN46" i="43"/>
  <c r="CO46" i="43" s="1"/>
  <c r="CK46" i="43"/>
  <c r="CH46" i="43"/>
  <c r="CE46" i="43"/>
  <c r="CB46" i="43"/>
  <c r="BY46" i="43"/>
  <c r="BV46" i="43"/>
  <c r="BS46" i="43"/>
  <c r="BP46" i="43"/>
  <c r="BQ46" i="43" s="1"/>
  <c r="EG45" i="43"/>
  <c r="EI45" i="43" s="1"/>
  <c r="ED45" i="43"/>
  <c r="EF45" i="43" s="1"/>
  <c r="EA45" i="43"/>
  <c r="DX45" i="43"/>
  <c r="DY45" i="43" s="1"/>
  <c r="DU45" i="43"/>
  <c r="DW45" i="43" s="1"/>
  <c r="DR45" i="43"/>
  <c r="DT45" i="43" s="1"/>
  <c r="DO45" i="43"/>
  <c r="DL45" i="43"/>
  <c r="DM45" i="43" s="1"/>
  <c r="DI45" i="43"/>
  <c r="DF45" i="43"/>
  <c r="DC45" i="43"/>
  <c r="CZ45" i="43"/>
  <c r="DA45" i="43" s="1"/>
  <c r="CW45" i="43"/>
  <c r="CT45" i="43"/>
  <c r="CQ45" i="43"/>
  <c r="CN45" i="43"/>
  <c r="CK45" i="43"/>
  <c r="CH45" i="43"/>
  <c r="CE45" i="43"/>
  <c r="CB45" i="43"/>
  <c r="CC45" i="43" s="1"/>
  <c r="BY45" i="43"/>
  <c r="BV45" i="43"/>
  <c r="BS45" i="43"/>
  <c r="BP45" i="43"/>
  <c r="EG44" i="43"/>
  <c r="EI44" i="43" s="1"/>
  <c r="ED44" i="43"/>
  <c r="EE44" i="43" s="1"/>
  <c r="EA44" i="43"/>
  <c r="DX44" i="43"/>
  <c r="DU44" i="43"/>
  <c r="DW44" i="43" s="1"/>
  <c r="DR44" i="43"/>
  <c r="DS44" i="43" s="1"/>
  <c r="DO44" i="43"/>
  <c r="DQ44" i="43" s="1"/>
  <c r="DL44" i="43"/>
  <c r="DI44" i="43"/>
  <c r="DF44" i="43"/>
  <c r="DG44" i="43" s="1"/>
  <c r="DC44" i="43"/>
  <c r="CZ44" i="43"/>
  <c r="CW44" i="43"/>
  <c r="CT44" i="43"/>
  <c r="CQ44" i="43"/>
  <c r="CN44" i="43"/>
  <c r="CK44" i="43"/>
  <c r="CH44" i="43"/>
  <c r="CI44" i="43" s="1"/>
  <c r="CE44" i="43"/>
  <c r="CB44" i="43"/>
  <c r="BY44" i="43"/>
  <c r="BV44" i="43"/>
  <c r="BS44" i="43"/>
  <c r="BP44" i="43"/>
  <c r="EG43" i="43"/>
  <c r="EI43" i="43" s="1"/>
  <c r="ED43" i="43"/>
  <c r="EA43" i="43"/>
  <c r="DX43" i="43"/>
  <c r="DZ43" i="43" s="1"/>
  <c r="DU43" i="43"/>
  <c r="DW43" i="43" s="1"/>
  <c r="DR43" i="43"/>
  <c r="DO43" i="43"/>
  <c r="DQ43" i="43" s="1"/>
  <c r="DL43" i="43"/>
  <c r="DN43" i="43" s="1"/>
  <c r="DI43" i="43"/>
  <c r="DF43" i="43"/>
  <c r="DC43" i="43"/>
  <c r="CZ43" i="43"/>
  <c r="CW43" i="43"/>
  <c r="CT43" i="43"/>
  <c r="CU43" i="43" s="1"/>
  <c r="CQ43" i="43"/>
  <c r="CN43" i="43"/>
  <c r="CK43" i="43"/>
  <c r="CH43" i="43"/>
  <c r="CE43" i="43"/>
  <c r="CB43" i="43"/>
  <c r="BY43" i="43"/>
  <c r="BV43" i="43"/>
  <c r="BW43" i="43" s="1"/>
  <c r="BS43" i="43"/>
  <c r="BP43" i="43"/>
  <c r="EG42" i="43"/>
  <c r="EI42" i="43" s="1"/>
  <c r="ED42" i="43"/>
  <c r="EA42" i="43"/>
  <c r="DX42" i="43"/>
  <c r="DY42" i="43" s="1"/>
  <c r="DU42" i="43"/>
  <c r="DW42" i="43" s="1"/>
  <c r="DR42" i="43"/>
  <c r="DT42" i="43" s="1"/>
  <c r="DO42" i="43"/>
  <c r="DL42" i="43"/>
  <c r="DN42" i="43" s="1"/>
  <c r="DI42" i="43"/>
  <c r="DF42" i="43"/>
  <c r="DC42" i="43"/>
  <c r="CZ42" i="43"/>
  <c r="CW42" i="43"/>
  <c r="CT42" i="43"/>
  <c r="CQ42" i="43"/>
  <c r="CN42" i="43"/>
  <c r="CO42" i="43" s="1"/>
  <c r="CK42" i="43"/>
  <c r="CH42" i="43"/>
  <c r="CE42" i="43"/>
  <c r="CB42" i="43"/>
  <c r="BY42" i="43"/>
  <c r="BV42" i="43"/>
  <c r="BS42" i="43"/>
  <c r="BP42" i="43"/>
  <c r="BQ42" i="43" s="1"/>
  <c r="EG41" i="43"/>
  <c r="EI41" i="43" s="1"/>
  <c r="ED41" i="43"/>
  <c r="EA41" i="43"/>
  <c r="EC41" i="43" s="1"/>
  <c r="DX41" i="43"/>
  <c r="DY41" i="43" s="1"/>
  <c r="DU41" i="43"/>
  <c r="DW41" i="43" s="1"/>
  <c r="DR41" i="43"/>
  <c r="DT41" i="43" s="1"/>
  <c r="DO41" i="43"/>
  <c r="DQ41" i="43" s="1"/>
  <c r="DL41" i="43"/>
  <c r="DN41" i="43" s="1"/>
  <c r="DI41" i="43"/>
  <c r="DF41" i="43"/>
  <c r="DC41" i="43"/>
  <c r="CZ41" i="43"/>
  <c r="CW41" i="43"/>
  <c r="CT41" i="43"/>
  <c r="CQ41" i="43"/>
  <c r="CN41" i="43"/>
  <c r="CO41" i="43" s="1"/>
  <c r="CK41" i="43"/>
  <c r="CH41" i="43"/>
  <c r="CE41" i="43"/>
  <c r="CB41" i="43"/>
  <c r="BY41" i="43"/>
  <c r="BV41" i="43"/>
  <c r="BS41" i="43"/>
  <c r="BP41" i="43"/>
  <c r="BQ41" i="43" s="1"/>
  <c r="EG40" i="43"/>
  <c r="EI40" i="43" s="1"/>
  <c r="ED40" i="43"/>
  <c r="EF40" i="43" s="1"/>
  <c r="EA40" i="43"/>
  <c r="DX40" i="43"/>
  <c r="DU40" i="43"/>
  <c r="DW40" i="43" s="1"/>
  <c r="DR40" i="43"/>
  <c r="DS40" i="43" s="1"/>
  <c r="DO40" i="43"/>
  <c r="DL40" i="43"/>
  <c r="DN40" i="43" s="1"/>
  <c r="DI40" i="43"/>
  <c r="DF40" i="43"/>
  <c r="DC40" i="43"/>
  <c r="CZ40" i="43"/>
  <c r="CW40" i="43"/>
  <c r="CT40" i="43"/>
  <c r="CU40" i="43" s="1"/>
  <c r="CQ40" i="43"/>
  <c r="CN40" i="43"/>
  <c r="CK40" i="43"/>
  <c r="CH40" i="43"/>
  <c r="CE40" i="43"/>
  <c r="CB40" i="43"/>
  <c r="BY40" i="43"/>
  <c r="BV40" i="43"/>
  <c r="BW40" i="43" s="1"/>
  <c r="BS40" i="43"/>
  <c r="BP40" i="43"/>
  <c r="EG39" i="43"/>
  <c r="ED39" i="43"/>
  <c r="EA39" i="43"/>
  <c r="DX39" i="43"/>
  <c r="DU39" i="43"/>
  <c r="DR39" i="43"/>
  <c r="DS39" i="43" s="1"/>
  <c r="DT39" i="43" s="1"/>
  <c r="DO39" i="43"/>
  <c r="DL39" i="43"/>
  <c r="DI39" i="43"/>
  <c r="DF39" i="43"/>
  <c r="DC39" i="43"/>
  <c r="CZ39" i="43"/>
  <c r="CW39" i="43"/>
  <c r="CT39" i="43"/>
  <c r="CU39" i="43" s="1"/>
  <c r="CQ39" i="43"/>
  <c r="CN39" i="43"/>
  <c r="CK39" i="43"/>
  <c r="CH39" i="43"/>
  <c r="CE39" i="43"/>
  <c r="CB39" i="43"/>
  <c r="BY39" i="43"/>
  <c r="BV39" i="43"/>
  <c r="BW39" i="43" s="1"/>
  <c r="BS39" i="43"/>
  <c r="BP39" i="43"/>
  <c r="EG38" i="43"/>
  <c r="EI38" i="43" s="1"/>
  <c r="ED38" i="43"/>
  <c r="EA38" i="43"/>
  <c r="DX38" i="43"/>
  <c r="DZ38" i="43" s="1"/>
  <c r="DU38" i="43"/>
  <c r="DW38" i="43" s="1"/>
  <c r="DR38" i="43"/>
  <c r="DO38" i="43"/>
  <c r="DL38" i="43"/>
  <c r="DM38" i="43" s="1"/>
  <c r="DI38" i="43"/>
  <c r="DF38" i="43"/>
  <c r="DC38" i="43"/>
  <c r="CZ38" i="43"/>
  <c r="DA38" i="43" s="1"/>
  <c r="CW38" i="43"/>
  <c r="CT38" i="43"/>
  <c r="CQ38" i="43"/>
  <c r="CN38" i="43"/>
  <c r="CK38" i="43"/>
  <c r="CH38" i="43"/>
  <c r="CE38" i="43"/>
  <c r="CB38" i="43"/>
  <c r="CC38" i="43" s="1"/>
  <c r="BY38" i="43"/>
  <c r="BV38" i="43"/>
  <c r="BS38" i="43"/>
  <c r="BP38" i="43"/>
  <c r="EG37" i="43"/>
  <c r="EI37" i="43" s="1"/>
  <c r="ED37" i="43"/>
  <c r="EF37" i="43" s="1"/>
  <c r="EA37" i="43"/>
  <c r="EC37" i="43" s="1"/>
  <c r="DX37" i="43"/>
  <c r="DZ37" i="43" s="1"/>
  <c r="DU37" i="43"/>
  <c r="DW37" i="43" s="1"/>
  <c r="DR37" i="43"/>
  <c r="DO37" i="43"/>
  <c r="DQ37" i="43" s="1"/>
  <c r="DL37" i="43"/>
  <c r="DM37" i="43" s="1"/>
  <c r="DI37" i="43"/>
  <c r="DF37" i="43"/>
  <c r="DC37" i="43"/>
  <c r="CZ37" i="43"/>
  <c r="DA37" i="43" s="1"/>
  <c r="CW37" i="43"/>
  <c r="CT37" i="43"/>
  <c r="CQ37" i="43"/>
  <c r="CN37" i="43"/>
  <c r="CK37" i="43"/>
  <c r="CH37" i="43"/>
  <c r="CE37" i="43"/>
  <c r="CB37" i="43"/>
  <c r="CC37" i="43" s="1"/>
  <c r="BY37" i="43"/>
  <c r="BV37" i="43"/>
  <c r="BS37" i="43"/>
  <c r="BP37" i="43"/>
  <c r="EG36" i="43"/>
  <c r="EI36" i="43" s="1"/>
  <c r="ED36" i="43"/>
  <c r="EE36" i="43" s="1"/>
  <c r="EA36" i="43"/>
  <c r="DX36" i="43"/>
  <c r="DZ36" i="43" s="1"/>
  <c r="DU36" i="43"/>
  <c r="DW36" i="43" s="1"/>
  <c r="DR36" i="43"/>
  <c r="DT36" i="43" s="1"/>
  <c r="DO36" i="43"/>
  <c r="DL36" i="43"/>
  <c r="DI36" i="43"/>
  <c r="DF36" i="43"/>
  <c r="DG36" i="43" s="1"/>
  <c r="DC36" i="43"/>
  <c r="CZ36" i="43"/>
  <c r="CW36" i="43"/>
  <c r="CT36" i="43"/>
  <c r="CQ36" i="43"/>
  <c r="CN36" i="43"/>
  <c r="CK36" i="43"/>
  <c r="CH36" i="43"/>
  <c r="CI36" i="43" s="1"/>
  <c r="CE36" i="43"/>
  <c r="CB36" i="43"/>
  <c r="BY36" i="43"/>
  <c r="BV36" i="43"/>
  <c r="BS36" i="43"/>
  <c r="BP36" i="43"/>
  <c r="EG35" i="43"/>
  <c r="EI35" i="43" s="1"/>
  <c r="ED35" i="43"/>
  <c r="EA35" i="43"/>
  <c r="DX35" i="43"/>
  <c r="DY35" i="43" s="1"/>
  <c r="DU35" i="43"/>
  <c r="DW35" i="43" s="1"/>
  <c r="DR35" i="43"/>
  <c r="DO35" i="43"/>
  <c r="DQ35" i="43" s="1"/>
  <c r="DL35" i="43"/>
  <c r="DM35" i="43" s="1"/>
  <c r="DI35" i="43"/>
  <c r="DF35" i="43"/>
  <c r="DC35" i="43"/>
  <c r="CZ35" i="43"/>
  <c r="DA35" i="43" s="1"/>
  <c r="CW35" i="43"/>
  <c r="CT35" i="43"/>
  <c r="CQ35" i="43"/>
  <c r="CN35" i="43"/>
  <c r="CK35" i="43"/>
  <c r="CH35" i="43"/>
  <c r="CE35" i="43"/>
  <c r="CB35" i="43"/>
  <c r="CC35" i="43" s="1"/>
  <c r="BY35" i="43"/>
  <c r="BV35" i="43"/>
  <c r="BS35" i="43"/>
  <c r="BP35" i="43"/>
  <c r="EG34" i="43"/>
  <c r="EI34" i="43" s="1"/>
  <c r="ED34" i="43"/>
  <c r="EE34" i="43" s="1"/>
  <c r="EF34" i="43" s="1"/>
  <c r="EA34" i="43"/>
  <c r="DX34" i="43"/>
  <c r="DU34" i="43"/>
  <c r="DW34" i="43" s="1"/>
  <c r="DR34" i="43"/>
  <c r="DS34" i="43" s="1"/>
  <c r="DO34" i="43"/>
  <c r="DL34" i="43"/>
  <c r="DN34" i="43" s="1"/>
  <c r="DI34" i="43"/>
  <c r="DF34" i="43"/>
  <c r="DC34" i="43"/>
  <c r="CZ34" i="43"/>
  <c r="CW34" i="43"/>
  <c r="CT34" i="43"/>
  <c r="CU34" i="43" s="1"/>
  <c r="CQ34" i="43"/>
  <c r="CN34" i="43"/>
  <c r="CK34" i="43"/>
  <c r="CH34" i="43"/>
  <c r="CI34" i="43" s="1"/>
  <c r="CE34" i="43"/>
  <c r="CB34" i="43"/>
  <c r="BY34" i="43"/>
  <c r="BV34" i="43"/>
  <c r="BS34" i="43"/>
  <c r="BP34" i="43"/>
  <c r="EG33" i="43"/>
  <c r="EI33" i="43" s="1"/>
  <c r="ED33" i="43"/>
  <c r="EF33" i="43" s="1"/>
  <c r="EA33" i="43"/>
  <c r="EC33" i="43" s="1"/>
  <c r="DX33" i="43"/>
  <c r="DZ33" i="43" s="1"/>
  <c r="DU33" i="43"/>
  <c r="DW33" i="43" s="1"/>
  <c r="DR33" i="43"/>
  <c r="DS33" i="43" s="1"/>
  <c r="DO33" i="43"/>
  <c r="DQ33" i="43" s="1"/>
  <c r="DL33" i="43"/>
  <c r="DN33" i="43" s="1"/>
  <c r="DI33" i="43"/>
  <c r="DF33" i="43"/>
  <c r="DG33" i="43" s="1"/>
  <c r="DC33" i="43"/>
  <c r="CZ33" i="43"/>
  <c r="CW33" i="43"/>
  <c r="CT33" i="43"/>
  <c r="CU33" i="43" s="1"/>
  <c r="CQ33" i="43"/>
  <c r="CN33" i="43"/>
  <c r="CK33" i="43"/>
  <c r="CH33" i="43"/>
  <c r="CE33" i="43"/>
  <c r="CB33" i="43"/>
  <c r="BY33" i="43"/>
  <c r="BV33" i="43"/>
  <c r="BW33" i="43" s="1"/>
  <c r="BS33" i="43"/>
  <c r="BP33" i="43"/>
  <c r="EG32" i="43"/>
  <c r="ED32" i="43"/>
  <c r="EE32" i="43" s="1"/>
  <c r="EA32" i="43"/>
  <c r="DX32" i="43"/>
  <c r="DU32" i="43"/>
  <c r="DR32" i="43"/>
  <c r="DS32" i="43" s="1"/>
  <c r="DO32" i="43"/>
  <c r="DL32" i="43"/>
  <c r="DI32" i="43"/>
  <c r="DF32" i="43"/>
  <c r="DC32" i="43"/>
  <c r="CZ32" i="43"/>
  <c r="CW32" i="43"/>
  <c r="CT32" i="43"/>
  <c r="CU32" i="43" s="1"/>
  <c r="CQ32" i="43"/>
  <c r="CN32" i="43"/>
  <c r="CK32" i="43"/>
  <c r="CH32" i="43"/>
  <c r="CI32" i="43" s="1"/>
  <c r="CE32" i="43"/>
  <c r="CB32" i="43"/>
  <c r="BY32" i="43"/>
  <c r="BV32" i="43"/>
  <c r="BW32" i="43" s="1"/>
  <c r="BS32" i="43"/>
  <c r="BP32" i="43"/>
  <c r="EG31" i="43"/>
  <c r="ED31" i="43"/>
  <c r="EA31" i="43"/>
  <c r="DX31" i="43"/>
  <c r="DU31" i="43"/>
  <c r="DR31" i="43"/>
  <c r="DS31" i="43" s="1"/>
  <c r="DO31" i="43"/>
  <c r="DP31" i="43" s="1"/>
  <c r="DL31" i="43"/>
  <c r="DI31" i="43"/>
  <c r="DF31" i="43"/>
  <c r="DG31" i="43" s="1"/>
  <c r="DC31" i="43"/>
  <c r="DD31" i="43" s="1"/>
  <c r="CZ31" i="43"/>
  <c r="CW31" i="43"/>
  <c r="CT31" i="43"/>
  <c r="CU31" i="43" s="1"/>
  <c r="CQ31" i="43"/>
  <c r="CR31" i="43" s="1"/>
  <c r="CN31" i="43"/>
  <c r="CK31" i="43"/>
  <c r="CH31" i="43"/>
  <c r="CE31" i="43"/>
  <c r="CF31" i="43" s="1"/>
  <c r="CB31" i="43"/>
  <c r="BY31" i="43"/>
  <c r="BV31" i="43"/>
  <c r="BW31" i="43" s="1"/>
  <c r="BS31" i="43"/>
  <c r="BT31" i="43" s="1"/>
  <c r="BP31" i="43"/>
  <c r="EG30" i="43"/>
  <c r="EI30" i="43" s="1"/>
  <c r="ED30" i="43"/>
  <c r="EF30" i="43" s="1"/>
  <c r="EA30" i="43"/>
  <c r="EB30" i="43" s="1"/>
  <c r="DX30" i="43"/>
  <c r="DU30" i="43"/>
  <c r="DW30" i="43" s="1"/>
  <c r="DR30" i="43"/>
  <c r="DS30" i="43" s="1"/>
  <c r="DO30" i="43"/>
  <c r="DP30" i="43" s="1"/>
  <c r="DL30" i="43"/>
  <c r="DN30" i="43" s="1"/>
  <c r="DI30" i="43"/>
  <c r="DF30" i="43"/>
  <c r="DC30" i="43"/>
  <c r="CZ30" i="43"/>
  <c r="CW30" i="43"/>
  <c r="CX30" i="43" s="1"/>
  <c r="CT30" i="43"/>
  <c r="CU30" i="43" s="1"/>
  <c r="CQ30" i="43"/>
  <c r="CR30" i="43" s="1"/>
  <c r="CN30" i="43"/>
  <c r="CK30" i="43"/>
  <c r="CH30" i="43"/>
  <c r="CI30" i="43" s="1"/>
  <c r="CE30" i="43"/>
  <c r="CB30" i="43"/>
  <c r="BY30" i="43"/>
  <c r="BV30" i="43"/>
  <c r="BW30" i="43" s="1"/>
  <c r="BS30" i="43"/>
  <c r="BP30" i="43"/>
  <c r="EG29" i="43"/>
  <c r="EH29" i="43" s="1"/>
  <c r="ED29" i="43"/>
  <c r="EA29" i="43"/>
  <c r="DX29" i="43"/>
  <c r="DY29" i="43" s="1"/>
  <c r="DU29" i="43"/>
  <c r="DV29" i="43" s="1"/>
  <c r="DR29" i="43"/>
  <c r="DT29" i="43" s="1"/>
  <c r="DO29" i="43"/>
  <c r="DL29" i="43"/>
  <c r="DN29" i="43" s="1"/>
  <c r="DI29" i="43"/>
  <c r="DJ29" i="43" s="1"/>
  <c r="DF29" i="43"/>
  <c r="DC29" i="43"/>
  <c r="DD29" i="43" s="1"/>
  <c r="CZ29" i="43"/>
  <c r="DA29" i="43" s="1"/>
  <c r="CW29" i="43"/>
  <c r="CX29" i="43" s="1"/>
  <c r="CT29" i="43"/>
  <c r="CQ29" i="43"/>
  <c r="CR29" i="43" s="1"/>
  <c r="CN29" i="43"/>
  <c r="CO29" i="43" s="1"/>
  <c r="CK29" i="43"/>
  <c r="CH29" i="43"/>
  <c r="CE29" i="43"/>
  <c r="CF29" i="43" s="1"/>
  <c r="CB29" i="43"/>
  <c r="BY29" i="43"/>
  <c r="BZ29" i="43" s="1"/>
  <c r="BV29" i="43"/>
  <c r="BS29" i="43"/>
  <c r="BT29" i="43" s="1"/>
  <c r="BP29" i="43"/>
  <c r="BQ29" i="43" s="1"/>
  <c r="EG28" i="43"/>
  <c r="EH28" i="43" s="1"/>
  <c r="ED28" i="43"/>
  <c r="EF28" i="43" s="1"/>
  <c r="EA28" i="43"/>
  <c r="EC28" i="43" s="1"/>
  <c r="DX28" i="43"/>
  <c r="DY28" i="43" s="1"/>
  <c r="DU28" i="43"/>
  <c r="DV28" i="43" s="1"/>
  <c r="DR28" i="43"/>
  <c r="DT28" i="43" s="1"/>
  <c r="DO28" i="43"/>
  <c r="DQ28" i="43" s="1"/>
  <c r="DL28" i="43"/>
  <c r="DN28" i="43" s="1"/>
  <c r="DI28" i="43"/>
  <c r="DJ28" i="43" s="1"/>
  <c r="DF28" i="43"/>
  <c r="DC28" i="43"/>
  <c r="CZ28" i="43"/>
  <c r="CW28" i="43"/>
  <c r="CX28" i="43" s="1"/>
  <c r="CT28" i="43"/>
  <c r="CQ28" i="43"/>
  <c r="CR28" i="43" s="1"/>
  <c r="CN28" i="43"/>
  <c r="CO28" i="43" s="1"/>
  <c r="CK28" i="43"/>
  <c r="CH28" i="43"/>
  <c r="CE28" i="43"/>
  <c r="CB28" i="43"/>
  <c r="CC28" i="43" s="1"/>
  <c r="BY28" i="43"/>
  <c r="BZ28" i="43" s="1"/>
  <c r="BV28" i="43"/>
  <c r="BS28" i="43"/>
  <c r="BT28" i="43" s="1"/>
  <c r="BP28" i="43"/>
  <c r="BQ28" i="43" s="1"/>
  <c r="EG27" i="43"/>
  <c r="EH27" i="43" s="1"/>
  <c r="ED27" i="43"/>
  <c r="EA27" i="43"/>
  <c r="DX27" i="43"/>
  <c r="DY27" i="43" s="1"/>
  <c r="DU27" i="43"/>
  <c r="DV27" i="43" s="1"/>
  <c r="DR27" i="43"/>
  <c r="DT27" i="43" s="1"/>
  <c r="DO27" i="43"/>
  <c r="DL27" i="43"/>
  <c r="DN27" i="43" s="1"/>
  <c r="DI27" i="43"/>
  <c r="DJ27" i="43" s="1"/>
  <c r="DF27" i="43"/>
  <c r="DC27" i="43"/>
  <c r="CZ27" i="43"/>
  <c r="DA27" i="43" s="1"/>
  <c r="CW27" i="43"/>
  <c r="CX27" i="43" s="1"/>
  <c r="CT27" i="43"/>
  <c r="CQ27" i="43"/>
  <c r="CR27" i="43" s="1"/>
  <c r="CN27" i="43"/>
  <c r="CO27" i="43" s="1"/>
  <c r="CK27" i="43"/>
  <c r="CL27" i="43" s="1"/>
  <c r="CH27" i="43"/>
  <c r="CE27" i="43"/>
  <c r="CB27" i="43"/>
  <c r="BY27" i="43"/>
  <c r="BZ27" i="43" s="1"/>
  <c r="BV27" i="43"/>
  <c r="BS27" i="43"/>
  <c r="BP27" i="43"/>
  <c r="BQ27" i="43" s="1"/>
  <c r="EG26" i="43"/>
  <c r="EI26" i="43" s="1"/>
  <c r="ED26" i="43"/>
  <c r="EA26" i="43"/>
  <c r="EB26" i="43" s="1"/>
  <c r="DX26" i="43"/>
  <c r="DY26" i="43" s="1"/>
  <c r="DU26" i="43"/>
  <c r="DW26" i="43" s="1"/>
  <c r="DR26" i="43"/>
  <c r="DO26" i="43"/>
  <c r="DP26" i="43" s="1"/>
  <c r="DL26" i="43"/>
  <c r="DM26" i="43" s="1"/>
  <c r="DI26" i="43"/>
  <c r="DF26" i="43"/>
  <c r="DC26" i="43"/>
  <c r="CZ26" i="43"/>
  <c r="DA26" i="43" s="1"/>
  <c r="CW26" i="43"/>
  <c r="CX26" i="43" s="1"/>
  <c r="CT26" i="43"/>
  <c r="CQ26" i="43"/>
  <c r="CR26" i="43" s="1"/>
  <c r="CN26" i="43"/>
  <c r="CK26" i="43"/>
  <c r="CL26" i="43" s="1"/>
  <c r="CH26" i="43"/>
  <c r="CE26" i="43"/>
  <c r="CF26" i="43" s="1"/>
  <c r="CB26" i="43"/>
  <c r="CC26" i="43" s="1"/>
  <c r="BY26" i="43"/>
  <c r="BV26" i="43"/>
  <c r="BS26" i="43"/>
  <c r="BP26" i="43"/>
  <c r="BQ26" i="43" s="1"/>
  <c r="EG25" i="43"/>
  <c r="EI25" i="43" s="1"/>
  <c r="ED25" i="43"/>
  <c r="EF25" i="43" s="1"/>
  <c r="EA25" i="43"/>
  <c r="EB25" i="43" s="1"/>
  <c r="DX25" i="43"/>
  <c r="DY25" i="43" s="1"/>
  <c r="DU25" i="43"/>
  <c r="DW25" i="43" s="1"/>
  <c r="DR25" i="43"/>
  <c r="DT25" i="43" s="1"/>
  <c r="DO25" i="43"/>
  <c r="DP25" i="43" s="1"/>
  <c r="DL25" i="43"/>
  <c r="DN25" i="43" s="1"/>
  <c r="DI25" i="43"/>
  <c r="DF25" i="43"/>
  <c r="DC25" i="43"/>
  <c r="DD25" i="43" s="1"/>
  <c r="CZ25" i="43"/>
  <c r="CW25" i="43"/>
  <c r="CT25" i="43"/>
  <c r="CQ25" i="43"/>
  <c r="CN25" i="43"/>
  <c r="CO25" i="43" s="1"/>
  <c r="CK25" i="43"/>
  <c r="CH25" i="43"/>
  <c r="CE25" i="43"/>
  <c r="CF25" i="43" s="1"/>
  <c r="CB25" i="43"/>
  <c r="CC25" i="43" s="1"/>
  <c r="BY25" i="43"/>
  <c r="BZ25" i="43" s="1"/>
  <c r="BV25" i="43"/>
  <c r="BS25" i="43"/>
  <c r="BT25" i="43" s="1"/>
  <c r="BP25" i="43"/>
  <c r="BQ25" i="43" s="1"/>
  <c r="EG24" i="43"/>
  <c r="EI24" i="43" s="1"/>
  <c r="ED24" i="43"/>
  <c r="EA24" i="43"/>
  <c r="EB24" i="43" s="1"/>
  <c r="DX24" i="43"/>
  <c r="DZ24" i="43" s="1"/>
  <c r="DU24" i="43"/>
  <c r="DW24" i="43" s="1"/>
  <c r="DR24" i="43"/>
  <c r="DT24" i="43" s="1"/>
  <c r="DO24" i="43"/>
  <c r="DP24" i="43" s="1"/>
  <c r="DL24" i="43"/>
  <c r="DI24" i="43"/>
  <c r="DF24" i="43"/>
  <c r="DG24" i="43" s="1"/>
  <c r="DC24" i="43"/>
  <c r="CZ24" i="43"/>
  <c r="CW24" i="43"/>
  <c r="CX24" i="43" s="1"/>
  <c r="CT24" i="43"/>
  <c r="CU24" i="43" s="1"/>
  <c r="CQ24" i="43"/>
  <c r="CR24" i="43" s="1"/>
  <c r="CN24" i="43"/>
  <c r="CK24" i="43"/>
  <c r="CH24" i="43"/>
  <c r="CI24" i="43" s="1"/>
  <c r="CE24" i="43"/>
  <c r="CB24" i="43"/>
  <c r="BY24" i="43"/>
  <c r="BZ24" i="43" s="1"/>
  <c r="BV24" i="43"/>
  <c r="BS24" i="43"/>
  <c r="BT24" i="43" s="1"/>
  <c r="BP24" i="43"/>
  <c r="EG23" i="43"/>
  <c r="EH23" i="43" s="1"/>
  <c r="ED23" i="43"/>
  <c r="EF23" i="43" s="1"/>
  <c r="EA23" i="43"/>
  <c r="EC23" i="43" s="1"/>
  <c r="DX23" i="43"/>
  <c r="DZ23" i="43" s="1"/>
  <c r="DU23" i="43"/>
  <c r="DV23" i="43" s="1"/>
  <c r="DR23" i="43"/>
  <c r="DS23" i="43" s="1"/>
  <c r="DO23" i="43"/>
  <c r="DQ23" i="43" s="1"/>
  <c r="DL23" i="43"/>
  <c r="DN23" i="43" s="1"/>
  <c r="DI23" i="43"/>
  <c r="DJ23" i="43" s="1"/>
  <c r="DF23" i="43"/>
  <c r="DG23" i="43" s="1"/>
  <c r="DC23" i="43"/>
  <c r="DD23" i="43" s="1"/>
  <c r="CZ23" i="43"/>
  <c r="CW23" i="43"/>
  <c r="CT23" i="43"/>
  <c r="CU23" i="43" s="1"/>
  <c r="CQ23" i="43"/>
  <c r="CN23" i="43"/>
  <c r="CK23" i="43"/>
  <c r="CH23" i="43"/>
  <c r="CE23" i="43"/>
  <c r="CB23" i="43"/>
  <c r="BY23" i="43"/>
  <c r="BZ23" i="43" s="1"/>
  <c r="BV23" i="43"/>
  <c r="BW23" i="43" s="1"/>
  <c r="BS23" i="43"/>
  <c r="BT23" i="43" s="1"/>
  <c r="BP23" i="43"/>
  <c r="EG22" i="43"/>
  <c r="EI22" i="43" s="1"/>
  <c r="ED22" i="43"/>
  <c r="EF22" i="43" s="1"/>
  <c r="EA22" i="43"/>
  <c r="EB22" i="43" s="1"/>
  <c r="DX22" i="43"/>
  <c r="DZ22" i="43" s="1"/>
  <c r="DU22" i="43"/>
  <c r="DW22" i="43" s="1"/>
  <c r="DR22" i="43"/>
  <c r="DT22" i="43" s="1"/>
  <c r="DO22" i="43"/>
  <c r="DP22" i="43" s="1"/>
  <c r="DL22" i="43"/>
  <c r="DM22" i="43" s="1"/>
  <c r="DI22" i="43"/>
  <c r="DF22" i="43"/>
  <c r="DC22" i="43"/>
  <c r="CZ22" i="43"/>
  <c r="DA22" i="43" s="1"/>
  <c r="CW22" i="43"/>
  <c r="CX22" i="43" s="1"/>
  <c r="CT22" i="43"/>
  <c r="CQ22" i="43"/>
  <c r="CR22" i="43" s="1"/>
  <c r="CN22" i="43"/>
  <c r="CO22" i="43" s="1"/>
  <c r="CK22" i="43"/>
  <c r="CH22" i="43"/>
  <c r="CE22" i="43"/>
  <c r="CB22" i="43"/>
  <c r="CC22" i="43" s="1"/>
  <c r="BY22" i="43"/>
  <c r="BZ22" i="43" s="1"/>
  <c r="BV22" i="43"/>
  <c r="BS22" i="43"/>
  <c r="BT22" i="43" s="1"/>
  <c r="BP22" i="43"/>
  <c r="EG21" i="43"/>
  <c r="EH21" i="43" s="1"/>
  <c r="ED21" i="43"/>
  <c r="EA21" i="43"/>
  <c r="EC21" i="43" s="1"/>
  <c r="DX21" i="43"/>
  <c r="DZ21" i="43" s="1"/>
  <c r="DU21" i="43"/>
  <c r="DV21" i="43" s="1"/>
  <c r="DR21" i="43"/>
  <c r="DT21" i="43" s="1"/>
  <c r="DO21" i="43"/>
  <c r="DQ21" i="43" s="1"/>
  <c r="DL21" i="43"/>
  <c r="DM21" i="43" s="1"/>
  <c r="DI21" i="43"/>
  <c r="DJ21" i="43" s="1"/>
  <c r="DF21" i="43"/>
  <c r="DC21" i="43"/>
  <c r="DD21" i="43" s="1"/>
  <c r="CZ21" i="43"/>
  <c r="DA21" i="43" s="1"/>
  <c r="CW21" i="43"/>
  <c r="CT21" i="43"/>
  <c r="CQ21" i="43"/>
  <c r="CN21" i="43"/>
  <c r="CO21" i="43" s="1"/>
  <c r="CK21" i="43"/>
  <c r="CL21" i="43" s="1"/>
  <c r="CH21" i="43"/>
  <c r="CE21" i="43"/>
  <c r="CB21" i="43"/>
  <c r="CC21" i="43" s="1"/>
  <c r="BY21" i="43"/>
  <c r="BV21" i="43"/>
  <c r="BS21" i="43"/>
  <c r="BP21" i="43"/>
  <c r="EG20" i="43"/>
  <c r="EH20" i="43" s="1"/>
  <c r="ED20" i="43"/>
  <c r="EA20" i="43"/>
  <c r="DX20" i="43"/>
  <c r="DZ20" i="43" s="1"/>
  <c r="DU20" i="43"/>
  <c r="DV20" i="43" s="1"/>
  <c r="DR20" i="43"/>
  <c r="DT20" i="43" s="1"/>
  <c r="DO20" i="43"/>
  <c r="DQ20" i="43" s="1"/>
  <c r="DL20" i="43"/>
  <c r="DM20" i="43" s="1"/>
  <c r="DI20" i="43"/>
  <c r="DJ20" i="43" s="1"/>
  <c r="DF20" i="43"/>
  <c r="DC20" i="43"/>
  <c r="DD20" i="43" s="1"/>
  <c r="CZ20" i="43"/>
  <c r="DA20" i="43" s="1"/>
  <c r="CW20" i="43"/>
  <c r="CT20" i="43"/>
  <c r="CQ20" i="43"/>
  <c r="CN20" i="43"/>
  <c r="CO20" i="43" s="1"/>
  <c r="CK20" i="43"/>
  <c r="CL20" i="43" s="1"/>
  <c r="CH20" i="43"/>
  <c r="CE20" i="43"/>
  <c r="CF20" i="43" s="1"/>
  <c r="CB20" i="43"/>
  <c r="CC20" i="43" s="1"/>
  <c r="BY20" i="43"/>
  <c r="BV20" i="43"/>
  <c r="BS20" i="43"/>
  <c r="BP20" i="43"/>
  <c r="EG19" i="43"/>
  <c r="EH19" i="43" s="1"/>
  <c r="ED19" i="43"/>
  <c r="EE19" i="43" s="1"/>
  <c r="EA19" i="43"/>
  <c r="DX19" i="43"/>
  <c r="DZ19" i="43" s="1"/>
  <c r="DU19" i="43"/>
  <c r="DV19" i="43" s="1"/>
  <c r="DR19" i="43"/>
  <c r="DS19" i="43" s="1"/>
  <c r="DO19" i="43"/>
  <c r="DQ19" i="43" s="1"/>
  <c r="DL19" i="43"/>
  <c r="DI19" i="43"/>
  <c r="DJ19" i="43" s="1"/>
  <c r="DF19" i="43"/>
  <c r="DG19" i="43" s="1"/>
  <c r="DC19" i="43"/>
  <c r="DD19" i="43" s="1"/>
  <c r="CZ19" i="43"/>
  <c r="CW19" i="43"/>
  <c r="CT19" i="43"/>
  <c r="CU19" i="43" s="1"/>
  <c r="CQ19" i="43"/>
  <c r="CN19" i="43"/>
  <c r="CK19" i="43"/>
  <c r="CL19" i="43" s="1"/>
  <c r="CH19" i="43"/>
  <c r="CI19" i="43" s="1"/>
  <c r="CE19" i="43"/>
  <c r="CF19" i="43" s="1"/>
  <c r="CB19" i="43"/>
  <c r="BY19" i="43"/>
  <c r="BV19" i="43"/>
  <c r="BS19" i="43"/>
  <c r="BP19" i="43"/>
  <c r="EG18" i="43"/>
  <c r="EI18" i="43" s="1"/>
  <c r="ED18" i="43"/>
  <c r="EA18" i="43"/>
  <c r="EB18" i="43" s="1"/>
  <c r="DX18" i="43"/>
  <c r="DY18" i="43" s="1"/>
  <c r="DU18" i="43"/>
  <c r="DW18" i="43" s="1"/>
  <c r="DR18" i="43"/>
  <c r="DT18" i="43" s="1"/>
  <c r="DO18" i="43"/>
  <c r="DP18" i="43" s="1"/>
  <c r="DL18" i="43"/>
  <c r="DN18" i="43" s="1"/>
  <c r="DI18" i="43"/>
  <c r="DF18" i="43"/>
  <c r="DC18" i="43"/>
  <c r="DD18" i="43" s="1"/>
  <c r="CZ18" i="43"/>
  <c r="DA18" i="43" s="1"/>
  <c r="CW18" i="43"/>
  <c r="CX18" i="43" s="1"/>
  <c r="CT18" i="43"/>
  <c r="CQ18" i="43"/>
  <c r="CR18" i="43" s="1"/>
  <c r="CN18" i="43"/>
  <c r="CO18" i="43" s="1"/>
  <c r="CK18" i="43"/>
  <c r="CH18" i="43"/>
  <c r="CE18" i="43"/>
  <c r="CF18" i="43" s="1"/>
  <c r="CB18" i="43"/>
  <c r="BY18" i="43"/>
  <c r="BV18" i="43"/>
  <c r="BS18" i="43"/>
  <c r="BP18" i="43"/>
  <c r="BQ18" i="43" s="1"/>
  <c r="EG17" i="43"/>
  <c r="EH17" i="43" s="1"/>
  <c r="ED17" i="43"/>
  <c r="EA17" i="43"/>
  <c r="DX17" i="43"/>
  <c r="DZ17" i="43" s="1"/>
  <c r="DU17" i="43"/>
  <c r="DV17" i="43" s="1"/>
  <c r="DR17" i="43"/>
  <c r="DO17" i="43"/>
  <c r="DQ17" i="43" s="1"/>
  <c r="DL17" i="43"/>
  <c r="DN17" i="43" s="1"/>
  <c r="DI17" i="43"/>
  <c r="DJ17" i="43" s="1"/>
  <c r="DF17" i="43"/>
  <c r="DC17" i="43"/>
  <c r="DD17" i="43" s="1"/>
  <c r="CZ17" i="43"/>
  <c r="DA17" i="43" s="1"/>
  <c r="CW17" i="43"/>
  <c r="CT17" i="43"/>
  <c r="CQ17" i="43"/>
  <c r="CN17" i="43"/>
  <c r="CO17" i="43" s="1"/>
  <c r="CK17" i="43"/>
  <c r="CL17" i="43" s="1"/>
  <c r="CH17" i="43"/>
  <c r="CE17" i="43"/>
  <c r="CF17" i="43" s="1"/>
  <c r="CB17" i="43"/>
  <c r="BY17" i="43"/>
  <c r="BV17" i="43"/>
  <c r="BS17" i="43"/>
  <c r="BP17" i="43"/>
  <c r="BQ17" i="43" s="1"/>
  <c r="EG16" i="43"/>
  <c r="ED16" i="43"/>
  <c r="EA16" i="43"/>
  <c r="EC16" i="43" s="1"/>
  <c r="DX16" i="43"/>
  <c r="DY16" i="43" s="1"/>
  <c r="DU16" i="43"/>
  <c r="DV16" i="43" s="1"/>
  <c r="DR16" i="43"/>
  <c r="DT16" i="43" s="1"/>
  <c r="DO16" i="43"/>
  <c r="DQ16" i="43" s="1"/>
  <c r="DL16" i="43"/>
  <c r="DN16" i="43" s="1"/>
  <c r="DI16" i="43"/>
  <c r="DJ16" i="43" s="1"/>
  <c r="DF16" i="43"/>
  <c r="DC16" i="43"/>
  <c r="CZ16" i="43"/>
  <c r="DA16" i="43" s="1"/>
  <c r="CW16" i="43"/>
  <c r="CT16" i="43"/>
  <c r="CQ16" i="43"/>
  <c r="CN16" i="43"/>
  <c r="CO16" i="43" s="1"/>
  <c r="CK16" i="43"/>
  <c r="CL16" i="43" s="1"/>
  <c r="CH16" i="43"/>
  <c r="CE16" i="43"/>
  <c r="CF16" i="43" s="1"/>
  <c r="CB16" i="43"/>
  <c r="CC16" i="43" s="1"/>
  <c r="BY16" i="43"/>
  <c r="BV16" i="43"/>
  <c r="BS16" i="43"/>
  <c r="BP16" i="43"/>
  <c r="EG15" i="43"/>
  <c r="EH15" i="43" s="1"/>
  <c r="ED15" i="43"/>
  <c r="EF15" i="43" s="1"/>
  <c r="EA15" i="43"/>
  <c r="DX15" i="43"/>
  <c r="DZ15" i="43" s="1"/>
  <c r="DU15" i="43"/>
  <c r="DV15" i="43" s="1"/>
  <c r="DR15" i="43"/>
  <c r="DO15" i="43"/>
  <c r="DL15" i="43"/>
  <c r="DM15" i="43" s="1"/>
  <c r="DI15" i="43"/>
  <c r="DJ15" i="43" s="1"/>
  <c r="DF15" i="43"/>
  <c r="DC15" i="43"/>
  <c r="DD15" i="43" s="1"/>
  <c r="CZ15" i="43"/>
  <c r="DA15" i="43" s="1"/>
  <c r="CW15" i="43"/>
  <c r="CT15" i="43"/>
  <c r="CQ15" i="43"/>
  <c r="CN15" i="43"/>
  <c r="CK15" i="43"/>
  <c r="CL15" i="43" s="1"/>
  <c r="CH15" i="43"/>
  <c r="CE15" i="43"/>
  <c r="CF15" i="43" s="1"/>
  <c r="CB15" i="43"/>
  <c r="CC15" i="43" s="1"/>
  <c r="BY15" i="43"/>
  <c r="BV15" i="43"/>
  <c r="BS15" i="43"/>
  <c r="BP15" i="43"/>
  <c r="BQ15" i="43" s="1"/>
  <c r="EG14" i="43"/>
  <c r="EH14" i="43" s="1"/>
  <c r="ED14" i="43"/>
  <c r="EF14" i="43" s="1"/>
  <c r="EA14" i="43"/>
  <c r="EC14" i="43" s="1"/>
  <c r="DX14" i="43"/>
  <c r="DY14" i="43" s="1"/>
  <c r="DU14" i="43"/>
  <c r="DV14" i="43" s="1"/>
  <c r="DR14" i="43"/>
  <c r="DT14" i="43" s="1"/>
  <c r="DO14" i="43"/>
  <c r="DQ14" i="43" s="1"/>
  <c r="DL14" i="43"/>
  <c r="DN14" i="43" s="1"/>
  <c r="DI14" i="43"/>
  <c r="DJ14" i="43" s="1"/>
  <c r="DF14" i="43"/>
  <c r="DC14" i="43"/>
  <c r="DD14" i="43" s="1"/>
  <c r="CZ14" i="43"/>
  <c r="CW14" i="43"/>
  <c r="CT14" i="43"/>
  <c r="CQ14" i="43"/>
  <c r="CN14" i="43"/>
  <c r="CO14" i="43" s="1"/>
  <c r="CK14" i="43"/>
  <c r="CL14" i="43" s="1"/>
  <c r="CH14" i="43"/>
  <c r="CE14" i="43"/>
  <c r="CF14" i="43" s="1"/>
  <c r="CB14" i="43"/>
  <c r="CC14" i="43" s="1"/>
  <c r="BY14" i="43"/>
  <c r="BV14" i="43"/>
  <c r="BS14" i="43"/>
  <c r="BP14" i="43"/>
  <c r="BQ14" i="43" s="1"/>
  <c r="EG13" i="43"/>
  <c r="EH13" i="43" s="1"/>
  <c r="ED13" i="43"/>
  <c r="EA13" i="43"/>
  <c r="DX13" i="43"/>
  <c r="DY13" i="43" s="1"/>
  <c r="DU13" i="43"/>
  <c r="DV13" i="43" s="1"/>
  <c r="DR13" i="43"/>
  <c r="DT13" i="43" s="1"/>
  <c r="DO13" i="43"/>
  <c r="DQ13" i="43" s="1"/>
  <c r="DL13" i="43"/>
  <c r="DN13" i="43" s="1"/>
  <c r="DI13" i="43"/>
  <c r="DJ13" i="43" s="1"/>
  <c r="DF13" i="43"/>
  <c r="DC13" i="43"/>
  <c r="CZ13" i="43"/>
  <c r="DA13" i="43" s="1"/>
  <c r="CW13" i="43"/>
  <c r="CT13" i="43"/>
  <c r="CQ13" i="43"/>
  <c r="CN13" i="43"/>
  <c r="CK13" i="43"/>
  <c r="CH13" i="43"/>
  <c r="CE13" i="43"/>
  <c r="CB13" i="43"/>
  <c r="CC13" i="43" s="1"/>
  <c r="BY13" i="43"/>
  <c r="BV13" i="43"/>
  <c r="BS13" i="43"/>
  <c r="BT13" i="43" s="1"/>
  <c r="BP13" i="43"/>
  <c r="BQ13" i="43" s="1"/>
  <c r="EG12" i="43"/>
  <c r="EI12" i="43" s="1"/>
  <c r="ED12" i="43"/>
  <c r="EA12" i="43"/>
  <c r="EB12" i="43" s="1"/>
  <c r="DX12" i="43"/>
  <c r="DY12" i="43" s="1"/>
  <c r="DU12" i="43"/>
  <c r="DW12" i="43" s="1"/>
  <c r="DR12" i="43"/>
  <c r="DT12" i="43" s="1"/>
  <c r="DO12" i="43"/>
  <c r="DP12" i="43" s="1"/>
  <c r="DL12" i="43"/>
  <c r="DN12" i="43" s="1"/>
  <c r="DI12" i="43"/>
  <c r="DF12" i="43"/>
  <c r="DC12" i="43"/>
  <c r="CZ12" i="43"/>
  <c r="DA12" i="43" s="1"/>
  <c r="CW12" i="43"/>
  <c r="CX12" i="43" s="1"/>
  <c r="CT12" i="43"/>
  <c r="CQ12" i="43"/>
  <c r="CR12" i="43" s="1"/>
  <c r="CN12" i="43"/>
  <c r="CO12" i="43" s="1"/>
  <c r="CK12" i="43"/>
  <c r="CL12" i="43" s="1"/>
  <c r="CH12" i="43"/>
  <c r="CE12" i="43"/>
  <c r="CF12" i="43" s="1"/>
  <c r="CB12" i="43"/>
  <c r="BY12" i="43"/>
  <c r="BV12" i="43"/>
  <c r="BS12" i="43"/>
  <c r="BP12" i="43"/>
  <c r="BQ12" i="43" s="1"/>
  <c r="EG11" i="43"/>
  <c r="EI11" i="43" s="1"/>
  <c r="ED11" i="43"/>
  <c r="EF11" i="43" s="1"/>
  <c r="EA11" i="43"/>
  <c r="EB11" i="43" s="1"/>
  <c r="DX11" i="43"/>
  <c r="DZ11" i="43" s="1"/>
  <c r="DU11" i="43"/>
  <c r="DW11" i="43" s="1"/>
  <c r="DR11" i="43"/>
  <c r="DT11" i="43" s="1"/>
  <c r="DO11" i="43"/>
  <c r="DP11" i="43" s="1"/>
  <c r="DL11" i="43"/>
  <c r="DM11" i="43" s="1"/>
  <c r="DI11" i="43"/>
  <c r="DF11" i="43"/>
  <c r="DC11" i="43"/>
  <c r="DD11" i="43" s="1"/>
  <c r="CZ11" i="43"/>
  <c r="DA11" i="43" s="1"/>
  <c r="CW11" i="43"/>
  <c r="CT11" i="43"/>
  <c r="CQ11" i="43"/>
  <c r="CN11" i="43"/>
  <c r="CO11" i="43" s="1"/>
  <c r="CK11" i="43"/>
  <c r="CL11" i="43" s="1"/>
  <c r="CH11" i="43"/>
  <c r="CE11" i="43"/>
  <c r="CB11" i="43"/>
  <c r="CC11" i="43" s="1"/>
  <c r="BY11" i="43"/>
  <c r="BV11" i="43"/>
  <c r="BS11" i="43"/>
  <c r="BP11" i="43"/>
  <c r="EG10" i="43"/>
  <c r="EH10" i="43" s="1"/>
  <c r="ED10" i="43"/>
  <c r="EA10" i="43"/>
  <c r="DX10" i="43"/>
  <c r="DZ10" i="43" s="1"/>
  <c r="DU10" i="43"/>
  <c r="DV10" i="43" s="1"/>
  <c r="DR10" i="43"/>
  <c r="DO10" i="43"/>
  <c r="DL10" i="43"/>
  <c r="DN10" i="43" s="1"/>
  <c r="DI10" i="43"/>
  <c r="DJ10" i="43" s="1"/>
  <c r="DF10" i="43"/>
  <c r="DC10" i="43"/>
  <c r="DD10" i="43" s="1"/>
  <c r="CZ10" i="43"/>
  <c r="CW10" i="43"/>
  <c r="CT10" i="43"/>
  <c r="CQ10" i="43"/>
  <c r="CN10" i="43"/>
  <c r="CO10" i="43" s="1"/>
  <c r="CK10" i="43"/>
  <c r="CL10" i="43" s="1"/>
  <c r="CH10" i="43"/>
  <c r="CE10" i="43"/>
  <c r="CB10" i="43"/>
  <c r="CC10" i="43" s="1"/>
  <c r="BY10" i="43"/>
  <c r="BV10" i="43"/>
  <c r="BS10" i="43"/>
  <c r="BP10" i="43"/>
  <c r="EG9" i="43"/>
  <c r="ED9" i="43"/>
  <c r="EE9" i="43" s="1"/>
  <c r="EA9" i="43"/>
  <c r="DX9" i="43"/>
  <c r="DZ9" i="43" s="1"/>
  <c r="DU9" i="43"/>
  <c r="DR9" i="43"/>
  <c r="DS9" i="43" s="1"/>
  <c r="DO9" i="43"/>
  <c r="DL9" i="43"/>
  <c r="DN9" i="43" s="1"/>
  <c r="DI9" i="43"/>
  <c r="DF9" i="43"/>
  <c r="DG9" i="43" s="1"/>
  <c r="DC9" i="43"/>
  <c r="CZ9" i="43"/>
  <c r="CW9" i="43"/>
  <c r="CT9" i="43"/>
  <c r="CU9" i="43" s="1"/>
  <c r="CQ9" i="43"/>
  <c r="CN9" i="43"/>
  <c r="CK9" i="43"/>
  <c r="CH9" i="43"/>
  <c r="CE9" i="43"/>
  <c r="CB9" i="43"/>
  <c r="BY9" i="43"/>
  <c r="BZ9" i="43" s="1"/>
  <c r="BV9" i="43"/>
  <c r="BW9" i="43" s="1"/>
  <c r="BS9" i="43"/>
  <c r="BT9" i="43" s="1"/>
  <c r="BP9" i="43"/>
  <c r="EG8" i="43"/>
  <c r="ED8" i="43"/>
  <c r="EE8" i="43" s="1"/>
  <c r="EF8" i="43" s="1"/>
  <c r="EA8" i="43"/>
  <c r="DX8" i="43"/>
  <c r="DZ8" i="43" s="1"/>
  <c r="DU8" i="43"/>
  <c r="DR8" i="43"/>
  <c r="DS8" i="43" s="1"/>
  <c r="DO8" i="43"/>
  <c r="DP8" i="43" s="1"/>
  <c r="DL8" i="43"/>
  <c r="DN8" i="43" s="1"/>
  <c r="DI8" i="43"/>
  <c r="DF8" i="43"/>
  <c r="DG8" i="43" s="1"/>
  <c r="DC8" i="43"/>
  <c r="CZ8" i="43"/>
  <c r="CW8" i="43"/>
  <c r="CT8" i="43"/>
  <c r="CU8" i="43" s="1"/>
  <c r="CQ8" i="43"/>
  <c r="CR8" i="43" s="1"/>
  <c r="CN8" i="43"/>
  <c r="CK8" i="43"/>
  <c r="CH8" i="43"/>
  <c r="CI8" i="43" s="1"/>
  <c r="CE8" i="43"/>
  <c r="CB8" i="43"/>
  <c r="BY8" i="43"/>
  <c r="BV8" i="43"/>
  <c r="BW8" i="43" s="1"/>
  <c r="BS8" i="43"/>
  <c r="BP8" i="43"/>
  <c r="EG7" i="43"/>
  <c r="ED7" i="43"/>
  <c r="EE7" i="43" s="1"/>
  <c r="EA7" i="43"/>
  <c r="EC7" i="43" s="1"/>
  <c r="DX7" i="43"/>
  <c r="DZ7" i="43" s="1"/>
  <c r="DU7" i="43"/>
  <c r="DV7" i="43" s="1"/>
  <c r="DR7" i="43"/>
  <c r="DT7" i="43" s="1"/>
  <c r="DO7" i="43"/>
  <c r="DL7" i="43"/>
  <c r="DN7" i="43" s="1"/>
  <c r="DI7" i="43"/>
  <c r="DF7" i="43"/>
  <c r="DC7" i="43"/>
  <c r="CZ7" i="43"/>
  <c r="CW7" i="43"/>
  <c r="CT7" i="43"/>
  <c r="CU7" i="43" s="1"/>
  <c r="CQ7" i="43"/>
  <c r="CN7" i="43"/>
  <c r="CK7" i="43"/>
  <c r="CH7" i="43"/>
  <c r="CI7" i="43" s="1"/>
  <c r="CE7" i="43"/>
  <c r="CF7" i="43" s="1"/>
  <c r="CB7" i="43"/>
  <c r="BY7" i="43"/>
  <c r="BZ7" i="43" s="1"/>
  <c r="BV7" i="43"/>
  <c r="BW7" i="43" s="1"/>
  <c r="BS7" i="43"/>
  <c r="BT7" i="43" s="1"/>
  <c r="BP7" i="43"/>
  <c r="EG6" i="43"/>
  <c r="EH6" i="43" s="1"/>
  <c r="ED6" i="43"/>
  <c r="EE6" i="43" s="1"/>
  <c r="EA6" i="43"/>
  <c r="EC6" i="43" s="1"/>
  <c r="DX6" i="43"/>
  <c r="DZ6" i="43" s="1"/>
  <c r="DU6" i="43"/>
  <c r="DV6" i="43" s="1"/>
  <c r="DR6" i="43"/>
  <c r="DT6" i="43" s="1"/>
  <c r="DO6" i="43"/>
  <c r="DQ6" i="43" s="1"/>
  <c r="DL6" i="43"/>
  <c r="DN6" i="43" s="1"/>
  <c r="DI6" i="43"/>
  <c r="DJ6" i="43" s="1"/>
  <c r="DF6" i="43"/>
  <c r="DG6" i="43" s="1"/>
  <c r="DC6" i="43"/>
  <c r="DD6" i="43" s="1"/>
  <c r="CZ6" i="43"/>
  <c r="CW6" i="43"/>
  <c r="CX6" i="43" s="1"/>
  <c r="CT6" i="43"/>
  <c r="CQ6" i="43"/>
  <c r="CR6" i="43" s="1"/>
  <c r="CN6" i="43"/>
  <c r="CK6" i="43"/>
  <c r="CL6" i="43" s="1"/>
  <c r="CH6" i="43"/>
  <c r="CI6" i="43" s="1"/>
  <c r="CE6" i="43"/>
  <c r="CF6" i="43" s="1"/>
  <c r="CB6" i="43"/>
  <c r="BY6" i="43"/>
  <c r="BV6" i="43"/>
  <c r="BW6" i="43" s="1"/>
  <c r="BS6" i="43"/>
  <c r="BT6" i="43" s="1"/>
  <c r="BP6" i="43"/>
  <c r="EG5" i="43"/>
  <c r="ED5" i="43"/>
  <c r="EA5" i="43"/>
  <c r="EB5" i="43" s="1"/>
  <c r="DX5" i="43"/>
  <c r="DY5" i="43" s="1"/>
  <c r="DU5" i="43"/>
  <c r="DR5" i="43"/>
  <c r="DO5" i="43"/>
  <c r="DP5" i="43" s="1"/>
  <c r="DL5" i="43"/>
  <c r="DM5" i="43" s="1"/>
  <c r="DI5" i="43"/>
  <c r="DF5" i="43"/>
  <c r="DC5" i="43"/>
  <c r="DD5" i="43" s="1"/>
  <c r="CZ5" i="43"/>
  <c r="CW5" i="43"/>
  <c r="CT5" i="43"/>
  <c r="CQ5" i="43"/>
  <c r="CR5" i="43" s="1"/>
  <c r="CN5" i="43"/>
  <c r="CO5" i="43" s="1"/>
  <c r="CK5" i="43"/>
  <c r="CH5" i="43"/>
  <c r="CE5" i="43"/>
  <c r="CB5" i="43"/>
  <c r="CC5" i="43" s="1"/>
  <c r="BY5" i="43"/>
  <c r="BV5" i="43"/>
  <c r="BS5" i="43"/>
  <c r="BP5" i="43"/>
  <c r="BQ5" i="43" s="1"/>
  <c r="EG4" i="43"/>
  <c r="EH4" i="43" s="1"/>
  <c r="ED4" i="43"/>
  <c r="EA4" i="43"/>
  <c r="DX4" i="43"/>
  <c r="DY4" i="43" s="1"/>
  <c r="DU4" i="43"/>
  <c r="DV4" i="43" s="1"/>
  <c r="DR4" i="43"/>
  <c r="DO4" i="43"/>
  <c r="DL4" i="43"/>
  <c r="DI4" i="43"/>
  <c r="DJ4" i="43" s="1"/>
  <c r="DF4" i="43"/>
  <c r="DC4" i="43"/>
  <c r="CZ4" i="43"/>
  <c r="DA4" i="43" s="1"/>
  <c r="CW4" i="43"/>
  <c r="CX4" i="43" s="1"/>
  <c r="CT4" i="43"/>
  <c r="CQ4" i="43"/>
  <c r="CN4" i="43"/>
  <c r="CO4" i="43" s="1"/>
  <c r="CK4" i="43"/>
  <c r="CL4" i="43" s="1"/>
  <c r="CH4" i="43"/>
  <c r="CE4" i="43"/>
  <c r="CB4" i="43"/>
  <c r="CC4" i="43" s="1"/>
  <c r="BY4" i="43"/>
  <c r="BZ4" i="43" s="1"/>
  <c r="BV4" i="43"/>
  <c r="BS4" i="43"/>
  <c r="BP4" i="43"/>
  <c r="EG3" i="43"/>
  <c r="ED3" i="43"/>
  <c r="EE3" i="43" s="1"/>
  <c r="EA3" i="43"/>
  <c r="DX3" i="43"/>
  <c r="DU3" i="43"/>
  <c r="DR3" i="43"/>
  <c r="DS3" i="43" s="1"/>
  <c r="DO3" i="43"/>
  <c r="DL3" i="43"/>
  <c r="DI3" i="43"/>
  <c r="DF3" i="43"/>
  <c r="DG3" i="43" s="1"/>
  <c r="DC3" i="43"/>
  <c r="CZ3" i="43"/>
  <c r="CW3" i="43"/>
  <c r="CT3" i="43"/>
  <c r="CU3" i="43" s="1"/>
  <c r="CQ3" i="43"/>
  <c r="CN3" i="43"/>
  <c r="CK3" i="43"/>
  <c r="CH3" i="43"/>
  <c r="CI3" i="43" s="1"/>
  <c r="CE3" i="43"/>
  <c r="CB3" i="43"/>
  <c r="BY3" i="43"/>
  <c r="BV3" i="43"/>
  <c r="BW3" i="43" s="1"/>
  <c r="BS3" i="43"/>
  <c r="BP3" i="43"/>
  <c r="BM4" i="43"/>
  <c r="BM5" i="43"/>
  <c r="BM6" i="43"/>
  <c r="BM7" i="43"/>
  <c r="BM8" i="43"/>
  <c r="BM9" i="43"/>
  <c r="BM10" i="43"/>
  <c r="BM11" i="43"/>
  <c r="BM12" i="43"/>
  <c r="BM13" i="43"/>
  <c r="BM14" i="43"/>
  <c r="BM15" i="43"/>
  <c r="BM16" i="43"/>
  <c r="BM17" i="43"/>
  <c r="BM18" i="43"/>
  <c r="BM19" i="43"/>
  <c r="BM20" i="43"/>
  <c r="BM21" i="43"/>
  <c r="BM22" i="43"/>
  <c r="BM23" i="43"/>
  <c r="BM24" i="43"/>
  <c r="BM25" i="43"/>
  <c r="BM26" i="43"/>
  <c r="BM27" i="43"/>
  <c r="BM28" i="43"/>
  <c r="BM29" i="43"/>
  <c r="BM30" i="43"/>
  <c r="BM31" i="43"/>
  <c r="BM32" i="43"/>
  <c r="BM33" i="43"/>
  <c r="BM34" i="43"/>
  <c r="BM35" i="43"/>
  <c r="BM36" i="43"/>
  <c r="BM37" i="43"/>
  <c r="BM38" i="43"/>
  <c r="BM39" i="43"/>
  <c r="BM40" i="43"/>
  <c r="BM41" i="43"/>
  <c r="BM42" i="43"/>
  <c r="BM43" i="43"/>
  <c r="BM44" i="43"/>
  <c r="BM45" i="43"/>
  <c r="BM46" i="43"/>
  <c r="BM47" i="43"/>
  <c r="BM48" i="43"/>
  <c r="BM49" i="43"/>
  <c r="BM50" i="43"/>
  <c r="BM51" i="43"/>
  <c r="BM52" i="43"/>
  <c r="BM53" i="43"/>
  <c r="BM54" i="43"/>
  <c r="BM55" i="43"/>
  <c r="BM56" i="43"/>
  <c r="BM57" i="43"/>
  <c r="BM58" i="43"/>
  <c r="BM59" i="43"/>
  <c r="BM60" i="43"/>
  <c r="BM61" i="43"/>
  <c r="BM62" i="43"/>
  <c r="BM63" i="43"/>
  <c r="BM64" i="43"/>
  <c r="BM65" i="43"/>
  <c r="BM66" i="43"/>
  <c r="BM67" i="43"/>
  <c r="BM68" i="43"/>
  <c r="BM69" i="43"/>
  <c r="BM70" i="43"/>
  <c r="BM71" i="43"/>
  <c r="BM72" i="43"/>
  <c r="BM73" i="43"/>
  <c r="BM74" i="43"/>
  <c r="BM75" i="43"/>
  <c r="BM76" i="43"/>
  <c r="BM77" i="43"/>
  <c r="BM78" i="43"/>
  <c r="BM79" i="43"/>
  <c r="BM80" i="43"/>
  <c r="BM81" i="43"/>
  <c r="BM82" i="43"/>
  <c r="BM83" i="43"/>
  <c r="BM84" i="43"/>
  <c r="BM85" i="43"/>
  <c r="BM86" i="43"/>
  <c r="BM87" i="43"/>
  <c r="BM88" i="43"/>
  <c r="BM89" i="43"/>
  <c r="BM90" i="43"/>
  <c r="BM91" i="43"/>
  <c r="BM92" i="43"/>
  <c r="BM93" i="43"/>
  <c r="BM94" i="43"/>
  <c r="BM95" i="43"/>
  <c r="BM96" i="43"/>
  <c r="BM97" i="43"/>
  <c r="BM98" i="43"/>
  <c r="BM99" i="43"/>
  <c r="BM100" i="43"/>
  <c r="BM101" i="43"/>
  <c r="BM102" i="43"/>
  <c r="BM103" i="43"/>
  <c r="BM104" i="43"/>
  <c r="BM105" i="43"/>
  <c r="BM106" i="43"/>
  <c r="BM107" i="43"/>
  <c r="BM108" i="43"/>
  <c r="BM109" i="43"/>
  <c r="BM110" i="43"/>
  <c r="BM111" i="43"/>
  <c r="BM112" i="43"/>
  <c r="BM113" i="43"/>
  <c r="BM114" i="43"/>
  <c r="BM115" i="43"/>
  <c r="BM116" i="43"/>
  <c r="BM117" i="43"/>
  <c r="BM118" i="43"/>
  <c r="BM119" i="43"/>
  <c r="BM120" i="43"/>
  <c r="BM121" i="43"/>
  <c r="BM122" i="43"/>
  <c r="BM123" i="43"/>
  <c r="BM124" i="43"/>
  <c r="BM125" i="43"/>
  <c r="BM126" i="43"/>
  <c r="BM127" i="43"/>
  <c r="BM128" i="43"/>
  <c r="BM129" i="43"/>
  <c r="BM130" i="43"/>
  <c r="BM131" i="43"/>
  <c r="BM132" i="43"/>
  <c r="BM133" i="43"/>
  <c r="BM134" i="43"/>
  <c r="BM135" i="43"/>
  <c r="BM136" i="43"/>
  <c r="BM137" i="43"/>
  <c r="BM138" i="43"/>
  <c r="BM139" i="43"/>
  <c r="BM140" i="43"/>
  <c r="BM141" i="43"/>
  <c r="BM142" i="43"/>
  <c r="BM143" i="43"/>
  <c r="BM144" i="43"/>
  <c r="BM145" i="43"/>
  <c r="BM146" i="43"/>
  <c r="BM147" i="43"/>
  <c r="BM148" i="43"/>
  <c r="BM149" i="43"/>
  <c r="BM150" i="43"/>
  <c r="BM151" i="43"/>
  <c r="BM152" i="43"/>
  <c r="BM153" i="43"/>
  <c r="BM154" i="43"/>
  <c r="BM155" i="43"/>
  <c r="BM156" i="43"/>
  <c r="BM157" i="43"/>
  <c r="BM158" i="43"/>
  <c r="BM159" i="43"/>
  <c r="BM160" i="43"/>
  <c r="BM161" i="43"/>
  <c r="BM162" i="43"/>
  <c r="BM163" i="43"/>
  <c r="BM164" i="43"/>
  <c r="BM165" i="43"/>
  <c r="BM166" i="43"/>
  <c r="BM167" i="43"/>
  <c r="BM168" i="43"/>
  <c r="BM169" i="43"/>
  <c r="BM170" i="43"/>
  <c r="BM171" i="43"/>
  <c r="BM172" i="43"/>
  <c r="BM173" i="43"/>
  <c r="BM174" i="43"/>
  <c r="BM175" i="43"/>
  <c r="BM176" i="43"/>
  <c r="BM177" i="43"/>
  <c r="BM178" i="43"/>
  <c r="BM179" i="43"/>
  <c r="BM180" i="43"/>
  <c r="BM181" i="43"/>
  <c r="BM182" i="43"/>
  <c r="BM183" i="43"/>
  <c r="BM184" i="43"/>
  <c r="BM185" i="43"/>
  <c r="BM186" i="43"/>
  <c r="BM187" i="43"/>
  <c r="BM188" i="43"/>
  <c r="BM189" i="43"/>
  <c r="BM190" i="43"/>
  <c r="BM191" i="43"/>
  <c r="BM192" i="43"/>
  <c r="BM193" i="43"/>
  <c r="BM194" i="43"/>
  <c r="BM195" i="43"/>
  <c r="BM196" i="43"/>
  <c r="BM197" i="43"/>
  <c r="BM198" i="43"/>
  <c r="BM199" i="43"/>
  <c r="BM200" i="43"/>
  <c r="BM201" i="43"/>
  <c r="BM202" i="43"/>
  <c r="BM203" i="43"/>
  <c r="BM204" i="43"/>
  <c r="BM205" i="43"/>
  <c r="BM206" i="43"/>
  <c r="BM207" i="43"/>
  <c r="BM208" i="43"/>
  <c r="BM209" i="43"/>
  <c r="BM210" i="43"/>
  <c r="BM211" i="43"/>
  <c r="BM212" i="43"/>
  <c r="BM213" i="43"/>
  <c r="BM214" i="43"/>
  <c r="BM215" i="43"/>
  <c r="BM216" i="43"/>
  <c r="BM217" i="43"/>
  <c r="BM218" i="43"/>
  <c r="BM219" i="43"/>
  <c r="BM220" i="43"/>
  <c r="BM221" i="43"/>
  <c r="BM222" i="43"/>
  <c r="BM223" i="43"/>
  <c r="BM224" i="43"/>
  <c r="BM225" i="43"/>
  <c r="BM226" i="43"/>
  <c r="BM227" i="43"/>
  <c r="BM228" i="43"/>
  <c r="BM229" i="43"/>
  <c r="BM230" i="43"/>
  <c r="BM231" i="43"/>
  <c r="BM232" i="43"/>
  <c r="BM233" i="43"/>
  <c r="BM234" i="43"/>
  <c r="BM235" i="43"/>
  <c r="BM236" i="43"/>
  <c r="BM237" i="43"/>
  <c r="BM238" i="43"/>
  <c r="BM239" i="43"/>
  <c r="BM240" i="43"/>
  <c r="BM241" i="43"/>
  <c r="BM242" i="43"/>
  <c r="BM243" i="43"/>
  <c r="BM244" i="43"/>
  <c r="BM245" i="43"/>
  <c r="BM246" i="43"/>
  <c r="BM247" i="43"/>
  <c r="BM248" i="43"/>
  <c r="BM249" i="43"/>
  <c r="BM250" i="43"/>
  <c r="BM251" i="43"/>
  <c r="BM252" i="43"/>
  <c r="BM253" i="43"/>
  <c r="BM254" i="43"/>
  <c r="BM255" i="43"/>
  <c r="BM256" i="43"/>
  <c r="BM257" i="43"/>
  <c r="BM258" i="43"/>
  <c r="BM259" i="43"/>
  <c r="BM260" i="43"/>
  <c r="BM261" i="43"/>
  <c r="BM262" i="43"/>
  <c r="BM263" i="43"/>
  <c r="BM264" i="43"/>
  <c r="BM265" i="43"/>
  <c r="BM266" i="43"/>
  <c r="BM267" i="43"/>
  <c r="BM268" i="43"/>
  <c r="BM269" i="43"/>
  <c r="BM270" i="43"/>
  <c r="BM271" i="43"/>
  <c r="BM272" i="43"/>
  <c r="BM273" i="43"/>
  <c r="BM274" i="43"/>
  <c r="BM275" i="43"/>
  <c r="BM276" i="43"/>
  <c r="BM277" i="43"/>
  <c r="BM278" i="43"/>
  <c r="BM279" i="43"/>
  <c r="BM280" i="43"/>
  <c r="BM281" i="43"/>
  <c r="BM282" i="43"/>
  <c r="BM283" i="43"/>
  <c r="BM284" i="43"/>
  <c r="BM285" i="43"/>
  <c r="BM286" i="43"/>
  <c r="BM287" i="43"/>
  <c r="BM288" i="43"/>
  <c r="BM289" i="43"/>
  <c r="BM290" i="43"/>
  <c r="BM291" i="43"/>
  <c r="BM292" i="43"/>
  <c r="BM293" i="43"/>
  <c r="BM294" i="43"/>
  <c r="BM295" i="43"/>
  <c r="BM296" i="43"/>
  <c r="BM297" i="43"/>
  <c r="BM298" i="43"/>
  <c r="BM299" i="43"/>
  <c r="BM300" i="43"/>
  <c r="BM301" i="43"/>
  <c r="BM302" i="43"/>
  <c r="BM303" i="43"/>
  <c r="BM304" i="43"/>
  <c r="BM305" i="43"/>
  <c r="BM306" i="43"/>
  <c r="BM307" i="43"/>
  <c r="BM308" i="43"/>
  <c r="BM309" i="43"/>
  <c r="BM310" i="43"/>
  <c r="BM311" i="43"/>
  <c r="BM312" i="43"/>
  <c r="BM313" i="43"/>
  <c r="BM314" i="43"/>
  <c r="BM315" i="43"/>
  <c r="BM316" i="43"/>
  <c r="BM317" i="43"/>
  <c r="BM318" i="43"/>
  <c r="BM319" i="43"/>
  <c r="BM320" i="43"/>
  <c r="BM321" i="43"/>
  <c r="BM322" i="43"/>
  <c r="BM323" i="43"/>
  <c r="BM324" i="43"/>
  <c r="BM325" i="43"/>
  <c r="BM326" i="43"/>
  <c r="BM327" i="43"/>
  <c r="BM328" i="43"/>
  <c r="BM329" i="43"/>
  <c r="BM330" i="43"/>
  <c r="BM331" i="43"/>
  <c r="BM332" i="43"/>
  <c r="BM333" i="43"/>
  <c r="BM334" i="43"/>
  <c r="BM335" i="43"/>
  <c r="BM336" i="43"/>
  <c r="BM337" i="43"/>
  <c r="BM338" i="43"/>
  <c r="BM339" i="43"/>
  <c r="BM340" i="43"/>
  <c r="BM341" i="43"/>
  <c r="BM342" i="43"/>
  <c r="BM343" i="43"/>
  <c r="BM344" i="43"/>
  <c r="BM345" i="43"/>
  <c r="BM346" i="43"/>
  <c r="BM347" i="43"/>
  <c r="BM348" i="43"/>
  <c r="BM349" i="43"/>
  <c r="BM350" i="43"/>
  <c r="BM351" i="43"/>
  <c r="BM352" i="43"/>
  <c r="BM353" i="43"/>
  <c r="BM354" i="43"/>
  <c r="BM355" i="43"/>
  <c r="BM356" i="43"/>
  <c r="BM357" i="43"/>
  <c r="BM358" i="43"/>
  <c r="BM359" i="43"/>
  <c r="BM360" i="43"/>
  <c r="BM361" i="43"/>
  <c r="BM362" i="43"/>
  <c r="BM363" i="43"/>
  <c r="BM364" i="43"/>
  <c r="BM365" i="43"/>
  <c r="BM366" i="43"/>
  <c r="BM367" i="43"/>
  <c r="BM368" i="43"/>
  <c r="BM369" i="43"/>
  <c r="BM370" i="43"/>
  <c r="BM371" i="43"/>
  <c r="BM372" i="43"/>
  <c r="BM373" i="43"/>
  <c r="BM374" i="43"/>
  <c r="BM375" i="43"/>
  <c r="BM376" i="43"/>
  <c r="BM377" i="43"/>
  <c r="BM378" i="43"/>
  <c r="BM379" i="43"/>
  <c r="BM380" i="43"/>
  <c r="BM381" i="43"/>
  <c r="BM382" i="43"/>
  <c r="BM383" i="43"/>
  <c r="BM384" i="43"/>
  <c r="BM385" i="43"/>
  <c r="BM386" i="43"/>
  <c r="BM387" i="43"/>
  <c r="BM388" i="43"/>
  <c r="BM389" i="43"/>
  <c r="BM390" i="43"/>
  <c r="BM391" i="43"/>
  <c r="BM392" i="43"/>
  <c r="BM393" i="43"/>
  <c r="BM394" i="43"/>
  <c r="BM395" i="43"/>
  <c r="BM396" i="43"/>
  <c r="BM397" i="43"/>
  <c r="BM398" i="43"/>
  <c r="BM399" i="43"/>
  <c r="BM400" i="43"/>
  <c r="BM401" i="43"/>
  <c r="BM402" i="43"/>
  <c r="BM403" i="43"/>
  <c r="BM404" i="43"/>
  <c r="BM405" i="43"/>
  <c r="BM406" i="43"/>
  <c r="BM407" i="43"/>
  <c r="BM408" i="43"/>
  <c r="BM409" i="43"/>
  <c r="BM410" i="43"/>
  <c r="BM411" i="43"/>
  <c r="BM412" i="43"/>
  <c r="BM413" i="43"/>
  <c r="BM414" i="43"/>
  <c r="BM415" i="43"/>
  <c r="BM416" i="43"/>
  <c r="BM417" i="43"/>
  <c r="BM418" i="43"/>
  <c r="BM419" i="43"/>
  <c r="BM420" i="43"/>
  <c r="BM421" i="43"/>
  <c r="BM422" i="43"/>
  <c r="BM423" i="43"/>
  <c r="BM424" i="43"/>
  <c r="BM425" i="43"/>
  <c r="BM426" i="43"/>
  <c r="BM427" i="43"/>
  <c r="BM428" i="43"/>
  <c r="BM429" i="43"/>
  <c r="BM430" i="43"/>
  <c r="BM431" i="43"/>
  <c r="BM432" i="43"/>
  <c r="BM433" i="43"/>
  <c r="BM434" i="43"/>
  <c r="BM435" i="43"/>
  <c r="BM436" i="43"/>
  <c r="BM437" i="43"/>
  <c r="BM438" i="43"/>
  <c r="BM439" i="43"/>
  <c r="BM440" i="43"/>
  <c r="BM441" i="43"/>
  <c r="BM442" i="43"/>
  <c r="BM443" i="43"/>
  <c r="BM444" i="43"/>
  <c r="BM445" i="43"/>
  <c r="BM446" i="43"/>
  <c r="BM447" i="43"/>
  <c r="BM448" i="43"/>
  <c r="BM449" i="43"/>
  <c r="BM450" i="43"/>
  <c r="BM451" i="43"/>
  <c r="BM452" i="43"/>
  <c r="BM453" i="43"/>
  <c r="BM454" i="43"/>
  <c r="BM455" i="43"/>
  <c r="BM456" i="43"/>
  <c r="BM457" i="43"/>
  <c r="BM458" i="43"/>
  <c r="BM459" i="43"/>
  <c r="BM460" i="43"/>
  <c r="BM461" i="43"/>
  <c r="BM462" i="43"/>
  <c r="BM463" i="43"/>
  <c r="BM464" i="43"/>
  <c r="BM465" i="43"/>
  <c r="BM466" i="43"/>
  <c r="BM467" i="43"/>
  <c r="BM468" i="43"/>
  <c r="BM469" i="43"/>
  <c r="BM470" i="43"/>
  <c r="BM471" i="43"/>
  <c r="BM472" i="43"/>
  <c r="BM473" i="43"/>
  <c r="BM474" i="43"/>
  <c r="BM475" i="43"/>
  <c r="BM476" i="43"/>
  <c r="BM477" i="43"/>
  <c r="BM478" i="43"/>
  <c r="BM3" i="43"/>
  <c r="BK4" i="43"/>
  <c r="BK5" i="43"/>
  <c r="BK6" i="43"/>
  <c r="BK7" i="43"/>
  <c r="BK8" i="43"/>
  <c r="BK9" i="43"/>
  <c r="BK10" i="43"/>
  <c r="BK11" i="43"/>
  <c r="BK12" i="43"/>
  <c r="BK13" i="43"/>
  <c r="BK14" i="43"/>
  <c r="BK15" i="43"/>
  <c r="BK16" i="43"/>
  <c r="BK17" i="43"/>
  <c r="BK18" i="43"/>
  <c r="BK19" i="43"/>
  <c r="BK20" i="43"/>
  <c r="BK21" i="43"/>
  <c r="BK22" i="43"/>
  <c r="BK23" i="43"/>
  <c r="BK24" i="43"/>
  <c r="BK25" i="43"/>
  <c r="BK26" i="43"/>
  <c r="BK27" i="43"/>
  <c r="BK28" i="43"/>
  <c r="BK29" i="43"/>
  <c r="BK30" i="43"/>
  <c r="BK31" i="43"/>
  <c r="BK32" i="43"/>
  <c r="BK33" i="43"/>
  <c r="BK34" i="43"/>
  <c r="BK35" i="43"/>
  <c r="BK36" i="43"/>
  <c r="BK37" i="43"/>
  <c r="BK38" i="43"/>
  <c r="BK39" i="43"/>
  <c r="BK40" i="43"/>
  <c r="BK41" i="43"/>
  <c r="BK42" i="43"/>
  <c r="BK43" i="43"/>
  <c r="BK44" i="43"/>
  <c r="BK45" i="43"/>
  <c r="BK46" i="43"/>
  <c r="BK47" i="43"/>
  <c r="BK48" i="43"/>
  <c r="BK49" i="43"/>
  <c r="BK50" i="43"/>
  <c r="BK51" i="43"/>
  <c r="BK52" i="43"/>
  <c r="BK53" i="43"/>
  <c r="BK54" i="43"/>
  <c r="BK55" i="43"/>
  <c r="BK56" i="43"/>
  <c r="BK57" i="43"/>
  <c r="BK58" i="43"/>
  <c r="BK59" i="43"/>
  <c r="BK60" i="43"/>
  <c r="BK61" i="43"/>
  <c r="BK62" i="43"/>
  <c r="BK63" i="43"/>
  <c r="BK64" i="43"/>
  <c r="BK65" i="43"/>
  <c r="BK66" i="43"/>
  <c r="BK67" i="43"/>
  <c r="BK68" i="43"/>
  <c r="BK69" i="43"/>
  <c r="BK70" i="43"/>
  <c r="BK71" i="43"/>
  <c r="BK72" i="43"/>
  <c r="BK73" i="43"/>
  <c r="BK74" i="43"/>
  <c r="BK75" i="43"/>
  <c r="BK76" i="43"/>
  <c r="BK77" i="43"/>
  <c r="BK78" i="43"/>
  <c r="BK79" i="43"/>
  <c r="BK80" i="43"/>
  <c r="BK81" i="43"/>
  <c r="BK82" i="43"/>
  <c r="BK83" i="43"/>
  <c r="BK84" i="43"/>
  <c r="BK85" i="43"/>
  <c r="BK86" i="43"/>
  <c r="BK87" i="43"/>
  <c r="BK88" i="43"/>
  <c r="BK89" i="43"/>
  <c r="BK90" i="43"/>
  <c r="BK91" i="43"/>
  <c r="BK92" i="43"/>
  <c r="BK93" i="43"/>
  <c r="BK94" i="43"/>
  <c r="BK95" i="43"/>
  <c r="BK96" i="43"/>
  <c r="BK97" i="43"/>
  <c r="BK98" i="43"/>
  <c r="BK99" i="43"/>
  <c r="BK100" i="43"/>
  <c r="BK101" i="43"/>
  <c r="BK102" i="43"/>
  <c r="BK103" i="43"/>
  <c r="BK104" i="43"/>
  <c r="BK105" i="43"/>
  <c r="BK106" i="43"/>
  <c r="BK107" i="43"/>
  <c r="BK108" i="43"/>
  <c r="BK109" i="43"/>
  <c r="BK110" i="43"/>
  <c r="BK111" i="43"/>
  <c r="BK112" i="43"/>
  <c r="BK113" i="43"/>
  <c r="BK114" i="43"/>
  <c r="BK115" i="43"/>
  <c r="BK116" i="43"/>
  <c r="BK117" i="43"/>
  <c r="BK118" i="43"/>
  <c r="BK119" i="43"/>
  <c r="BK120" i="43"/>
  <c r="BK121" i="43"/>
  <c r="BK122" i="43"/>
  <c r="BK123" i="43"/>
  <c r="BK124" i="43"/>
  <c r="BK125" i="43"/>
  <c r="BK126" i="43"/>
  <c r="BK127" i="43"/>
  <c r="BK128" i="43"/>
  <c r="BK129" i="43"/>
  <c r="BK130" i="43"/>
  <c r="BK131" i="43"/>
  <c r="BK132" i="43"/>
  <c r="BK133" i="43"/>
  <c r="BK134" i="43"/>
  <c r="BK135" i="43"/>
  <c r="BK136" i="43"/>
  <c r="BK137" i="43"/>
  <c r="BK138" i="43"/>
  <c r="BK139" i="43"/>
  <c r="BK140" i="43"/>
  <c r="BK141" i="43"/>
  <c r="BK142" i="43"/>
  <c r="BK143" i="43"/>
  <c r="BK144" i="43"/>
  <c r="BK145" i="43"/>
  <c r="BK146" i="43"/>
  <c r="BK147" i="43"/>
  <c r="BK148" i="43"/>
  <c r="BK149" i="43"/>
  <c r="BK150" i="43"/>
  <c r="BK151" i="43"/>
  <c r="BK152" i="43"/>
  <c r="BK153" i="43"/>
  <c r="BK154" i="43"/>
  <c r="BK155" i="43"/>
  <c r="BK156" i="43"/>
  <c r="BK157" i="43"/>
  <c r="BK158" i="43"/>
  <c r="BK159" i="43"/>
  <c r="BK160" i="43"/>
  <c r="BK161" i="43"/>
  <c r="BK162" i="43"/>
  <c r="BK163" i="43"/>
  <c r="BK164" i="43"/>
  <c r="BK165" i="43"/>
  <c r="BK166" i="43"/>
  <c r="BK167" i="43"/>
  <c r="BK168" i="43"/>
  <c r="BK169" i="43"/>
  <c r="BK170" i="43"/>
  <c r="BK171" i="43"/>
  <c r="BK172" i="43"/>
  <c r="BK173" i="43"/>
  <c r="BK174" i="43"/>
  <c r="BK175" i="43"/>
  <c r="BK176" i="43"/>
  <c r="BK177" i="43"/>
  <c r="BK178" i="43"/>
  <c r="BK179" i="43"/>
  <c r="BK180" i="43"/>
  <c r="BK181" i="43"/>
  <c r="BK182" i="43"/>
  <c r="BK183" i="43"/>
  <c r="BK184" i="43"/>
  <c r="BK185" i="43"/>
  <c r="BK186" i="43"/>
  <c r="BK187" i="43"/>
  <c r="BK188" i="43"/>
  <c r="BK189" i="43"/>
  <c r="BK190" i="43"/>
  <c r="BK191" i="43"/>
  <c r="BK192" i="43"/>
  <c r="BK193" i="43"/>
  <c r="BK194" i="43"/>
  <c r="BK195" i="43"/>
  <c r="BK196" i="43"/>
  <c r="BK197" i="43"/>
  <c r="BK198" i="43"/>
  <c r="BK199" i="43"/>
  <c r="BK200" i="43"/>
  <c r="BK201" i="43"/>
  <c r="BK202" i="43"/>
  <c r="BK203" i="43"/>
  <c r="BK204" i="43"/>
  <c r="BK205" i="43"/>
  <c r="BK206" i="43"/>
  <c r="BK207" i="43"/>
  <c r="BK208" i="43"/>
  <c r="BK209" i="43"/>
  <c r="BK210" i="43"/>
  <c r="BK211" i="43"/>
  <c r="BK212" i="43"/>
  <c r="BK213" i="43"/>
  <c r="BK214" i="43"/>
  <c r="BK215" i="43"/>
  <c r="BK216" i="43"/>
  <c r="BK217" i="43"/>
  <c r="BK218" i="43"/>
  <c r="BK219" i="43"/>
  <c r="BK220" i="43"/>
  <c r="BK221" i="43"/>
  <c r="BK222" i="43"/>
  <c r="BK223" i="43"/>
  <c r="BK224" i="43"/>
  <c r="BK225" i="43"/>
  <c r="BK226" i="43"/>
  <c r="BK227" i="43"/>
  <c r="BK228" i="43"/>
  <c r="BK229" i="43"/>
  <c r="BK230" i="43"/>
  <c r="BK231" i="43"/>
  <c r="BK232" i="43"/>
  <c r="BK233" i="43"/>
  <c r="BK234" i="43"/>
  <c r="BK235" i="43"/>
  <c r="BK236" i="43"/>
  <c r="BK237" i="43"/>
  <c r="BK238" i="43"/>
  <c r="BK239" i="43"/>
  <c r="BK240" i="43"/>
  <c r="BK241" i="43"/>
  <c r="BK242" i="43"/>
  <c r="BK243" i="43"/>
  <c r="BK244" i="43"/>
  <c r="BK245" i="43"/>
  <c r="BK246" i="43"/>
  <c r="BK247" i="43"/>
  <c r="BK248" i="43"/>
  <c r="BK249" i="43"/>
  <c r="BK250" i="43"/>
  <c r="BK251" i="43"/>
  <c r="BK252" i="43"/>
  <c r="BK253" i="43"/>
  <c r="BK254" i="43"/>
  <c r="BK255" i="43"/>
  <c r="BK256" i="43"/>
  <c r="BK257" i="43"/>
  <c r="BK258" i="43"/>
  <c r="BK259" i="43"/>
  <c r="BK260" i="43"/>
  <c r="BK261" i="43"/>
  <c r="BK262" i="43"/>
  <c r="BK263" i="43"/>
  <c r="BK264" i="43"/>
  <c r="BK265" i="43"/>
  <c r="BK266" i="43"/>
  <c r="BK267" i="43"/>
  <c r="BK268" i="43"/>
  <c r="BK269" i="43"/>
  <c r="BK270" i="43"/>
  <c r="BK271" i="43"/>
  <c r="BK272" i="43"/>
  <c r="BK273" i="43"/>
  <c r="BK274" i="43"/>
  <c r="BK275" i="43"/>
  <c r="BK276" i="43"/>
  <c r="BK277" i="43"/>
  <c r="BK278" i="43"/>
  <c r="BK279" i="43"/>
  <c r="BK280" i="43"/>
  <c r="BK281" i="43"/>
  <c r="BK282" i="43"/>
  <c r="BK283" i="43"/>
  <c r="BK284" i="43"/>
  <c r="BK285" i="43"/>
  <c r="BK286" i="43"/>
  <c r="BK287" i="43"/>
  <c r="BK288" i="43"/>
  <c r="BK289" i="43"/>
  <c r="BK290" i="43"/>
  <c r="BK291" i="43"/>
  <c r="BK292" i="43"/>
  <c r="BK293" i="43"/>
  <c r="BK294" i="43"/>
  <c r="BK295" i="43"/>
  <c r="BK296" i="43"/>
  <c r="BK297" i="43"/>
  <c r="BK298" i="43"/>
  <c r="BK299" i="43"/>
  <c r="BK300" i="43"/>
  <c r="BK301" i="43"/>
  <c r="BK302" i="43"/>
  <c r="BK303" i="43"/>
  <c r="BK304" i="43"/>
  <c r="BK305" i="43"/>
  <c r="BK306" i="43"/>
  <c r="BK307" i="43"/>
  <c r="BK308" i="43"/>
  <c r="BK309" i="43"/>
  <c r="BK310" i="43"/>
  <c r="BK311" i="43"/>
  <c r="BK312" i="43"/>
  <c r="BK313" i="43"/>
  <c r="BK314" i="43"/>
  <c r="BK315" i="43"/>
  <c r="BK316" i="43"/>
  <c r="BK317" i="43"/>
  <c r="BK318" i="43"/>
  <c r="BK319" i="43"/>
  <c r="BK320" i="43"/>
  <c r="BK321" i="43"/>
  <c r="BK322" i="43"/>
  <c r="BK323" i="43"/>
  <c r="BK324" i="43"/>
  <c r="BK325" i="43"/>
  <c r="BK326" i="43"/>
  <c r="BK327" i="43"/>
  <c r="BK328" i="43"/>
  <c r="BK329" i="43"/>
  <c r="BK330" i="43"/>
  <c r="BK331" i="43"/>
  <c r="BK332" i="43"/>
  <c r="BK333" i="43"/>
  <c r="BK334" i="43"/>
  <c r="BK335" i="43"/>
  <c r="BK336" i="43"/>
  <c r="BK337" i="43"/>
  <c r="BK338" i="43"/>
  <c r="BK339" i="43"/>
  <c r="BK340" i="43"/>
  <c r="BK341" i="43"/>
  <c r="BK342" i="43"/>
  <c r="BK343" i="43"/>
  <c r="BK344" i="43"/>
  <c r="BK345" i="43"/>
  <c r="BK346" i="43"/>
  <c r="BK347" i="43"/>
  <c r="BK348" i="43"/>
  <c r="BK349" i="43"/>
  <c r="BK350" i="43"/>
  <c r="BK351" i="43"/>
  <c r="BK352" i="43"/>
  <c r="BK353" i="43"/>
  <c r="BK354" i="43"/>
  <c r="BK355" i="43"/>
  <c r="BK356" i="43"/>
  <c r="BK357" i="43"/>
  <c r="BK358" i="43"/>
  <c r="BK359" i="43"/>
  <c r="BK360" i="43"/>
  <c r="BK361" i="43"/>
  <c r="BK362" i="43"/>
  <c r="BK363" i="43"/>
  <c r="BK364" i="43"/>
  <c r="BK365" i="43"/>
  <c r="BK366" i="43"/>
  <c r="BK367" i="43"/>
  <c r="BK368" i="43"/>
  <c r="BK369" i="43"/>
  <c r="BK370" i="43"/>
  <c r="BK371" i="43"/>
  <c r="BK372" i="43"/>
  <c r="BK373" i="43"/>
  <c r="BK374" i="43"/>
  <c r="BK375" i="43"/>
  <c r="BK376" i="43"/>
  <c r="BK377" i="43"/>
  <c r="BK378" i="43"/>
  <c r="BK379" i="43"/>
  <c r="BK380" i="43"/>
  <c r="BK381" i="43"/>
  <c r="BK382" i="43"/>
  <c r="BK383" i="43"/>
  <c r="BK384" i="43"/>
  <c r="BK385" i="43"/>
  <c r="BK386" i="43"/>
  <c r="BK387" i="43"/>
  <c r="BK388" i="43"/>
  <c r="BK389" i="43"/>
  <c r="BK390" i="43"/>
  <c r="BK391" i="43"/>
  <c r="BK392" i="43"/>
  <c r="BK393" i="43"/>
  <c r="BK394" i="43"/>
  <c r="BK395" i="43"/>
  <c r="BK396" i="43"/>
  <c r="BK397" i="43"/>
  <c r="BK398" i="43"/>
  <c r="BK399" i="43"/>
  <c r="BK400" i="43"/>
  <c r="BK401" i="43"/>
  <c r="BK402" i="43"/>
  <c r="BK403" i="43"/>
  <c r="BK404" i="43"/>
  <c r="BK405" i="43"/>
  <c r="BK406" i="43"/>
  <c r="BK407" i="43"/>
  <c r="BK408" i="43"/>
  <c r="BK409" i="43"/>
  <c r="BK410" i="43"/>
  <c r="BK411" i="43"/>
  <c r="BK412" i="43"/>
  <c r="BK413" i="43"/>
  <c r="BK414" i="43"/>
  <c r="BK415" i="43"/>
  <c r="BK416" i="43"/>
  <c r="BK417" i="43"/>
  <c r="BK418" i="43"/>
  <c r="BK419" i="43"/>
  <c r="BK420" i="43"/>
  <c r="BK421" i="43"/>
  <c r="BK422" i="43"/>
  <c r="BK423" i="43"/>
  <c r="BK424" i="43"/>
  <c r="BK425" i="43"/>
  <c r="BK426" i="43"/>
  <c r="BK427" i="43"/>
  <c r="BK428" i="43"/>
  <c r="BK429" i="43"/>
  <c r="BK430" i="43"/>
  <c r="BK431" i="43"/>
  <c r="BK432" i="43"/>
  <c r="BK433" i="43"/>
  <c r="BK434" i="43"/>
  <c r="BK435" i="43"/>
  <c r="BK436" i="43"/>
  <c r="BK437" i="43"/>
  <c r="BK438" i="43"/>
  <c r="BK439" i="43"/>
  <c r="BK440" i="43"/>
  <c r="BK441" i="43"/>
  <c r="BK442" i="43"/>
  <c r="BK443" i="43"/>
  <c r="BK444" i="43"/>
  <c r="BK445" i="43"/>
  <c r="BK446" i="43"/>
  <c r="BK447" i="43"/>
  <c r="BK448" i="43"/>
  <c r="BK449" i="43"/>
  <c r="BK450" i="43"/>
  <c r="BK451" i="43"/>
  <c r="BK452" i="43"/>
  <c r="BK453" i="43"/>
  <c r="BK454" i="43"/>
  <c r="BK455" i="43"/>
  <c r="BK456" i="43"/>
  <c r="BK457" i="43"/>
  <c r="BK458" i="43"/>
  <c r="BK459" i="43"/>
  <c r="BK460" i="43"/>
  <c r="BK461" i="43"/>
  <c r="BK462" i="43"/>
  <c r="BK463" i="43"/>
  <c r="BK464" i="43"/>
  <c r="BK465" i="43"/>
  <c r="BK466" i="43"/>
  <c r="BK467" i="43"/>
  <c r="BK468" i="43"/>
  <c r="BK469" i="43"/>
  <c r="BK470" i="43"/>
  <c r="BK471" i="43"/>
  <c r="BK472" i="43"/>
  <c r="BK473" i="43"/>
  <c r="BK474" i="43"/>
  <c r="BK475" i="43"/>
  <c r="BK476" i="43"/>
  <c r="BK477" i="43"/>
  <c r="BK478" i="43"/>
  <c r="BK3" i="43"/>
  <c r="BI4" i="43"/>
  <c r="BI5" i="43"/>
  <c r="BI6" i="43"/>
  <c r="BI7" i="43"/>
  <c r="BI8" i="43"/>
  <c r="BI9" i="43"/>
  <c r="BI10" i="43"/>
  <c r="BI11" i="43"/>
  <c r="BI12" i="43"/>
  <c r="BI13" i="43"/>
  <c r="BI14" i="43"/>
  <c r="BI15" i="43"/>
  <c r="BI16" i="43"/>
  <c r="BI17" i="43"/>
  <c r="BI18" i="43"/>
  <c r="BI19" i="43"/>
  <c r="BI20" i="43"/>
  <c r="BI21" i="43"/>
  <c r="BI22" i="43"/>
  <c r="BI23" i="43"/>
  <c r="BI24" i="43"/>
  <c r="BI25" i="43"/>
  <c r="BI26" i="43"/>
  <c r="BI27" i="43"/>
  <c r="BI28" i="43"/>
  <c r="BI29" i="43"/>
  <c r="BI30" i="43"/>
  <c r="BI31" i="43"/>
  <c r="BI32" i="43"/>
  <c r="BI33" i="43"/>
  <c r="BI34" i="43"/>
  <c r="BI35" i="43"/>
  <c r="BI36" i="43"/>
  <c r="BI37" i="43"/>
  <c r="BI38" i="43"/>
  <c r="BI39" i="43"/>
  <c r="BI40" i="43"/>
  <c r="BI41" i="43"/>
  <c r="BI42" i="43"/>
  <c r="BI43" i="43"/>
  <c r="BI44" i="43"/>
  <c r="BI45" i="43"/>
  <c r="BI46" i="43"/>
  <c r="BI47" i="43"/>
  <c r="BI48" i="43"/>
  <c r="BI49" i="43"/>
  <c r="BI50" i="43"/>
  <c r="BI51" i="43"/>
  <c r="BI52" i="43"/>
  <c r="BI53" i="43"/>
  <c r="BI54" i="43"/>
  <c r="BI55" i="43"/>
  <c r="BI56" i="43"/>
  <c r="BI57" i="43"/>
  <c r="BI58" i="43"/>
  <c r="BI59" i="43"/>
  <c r="BI60" i="43"/>
  <c r="BI61" i="43"/>
  <c r="BI62" i="43"/>
  <c r="BI63" i="43"/>
  <c r="BI64" i="43"/>
  <c r="BI65" i="43"/>
  <c r="BI66" i="43"/>
  <c r="BI67" i="43"/>
  <c r="BI68" i="43"/>
  <c r="BI69" i="43"/>
  <c r="BI70" i="43"/>
  <c r="BI71" i="43"/>
  <c r="BI72" i="43"/>
  <c r="BI73" i="43"/>
  <c r="BI74" i="43"/>
  <c r="BI75" i="43"/>
  <c r="BI76" i="43"/>
  <c r="BI77" i="43"/>
  <c r="BI78" i="43"/>
  <c r="BI79" i="43"/>
  <c r="BI80" i="43"/>
  <c r="BI81" i="43"/>
  <c r="BI82" i="43"/>
  <c r="BI83" i="43"/>
  <c r="BI84" i="43"/>
  <c r="BI85" i="43"/>
  <c r="BI86" i="43"/>
  <c r="BI87" i="43"/>
  <c r="BI88" i="43"/>
  <c r="BI89" i="43"/>
  <c r="BI90" i="43"/>
  <c r="BI91" i="43"/>
  <c r="BI92" i="43"/>
  <c r="BI93" i="43"/>
  <c r="BI94" i="43"/>
  <c r="BI95" i="43"/>
  <c r="BI96" i="43"/>
  <c r="BI97" i="43"/>
  <c r="BI98" i="43"/>
  <c r="BI99" i="43"/>
  <c r="BI100" i="43"/>
  <c r="BI101" i="43"/>
  <c r="BI102" i="43"/>
  <c r="BI103" i="43"/>
  <c r="BI104" i="43"/>
  <c r="BI105" i="43"/>
  <c r="BI106" i="43"/>
  <c r="BI107" i="43"/>
  <c r="BI108" i="43"/>
  <c r="BI109" i="43"/>
  <c r="BI110" i="43"/>
  <c r="BI111" i="43"/>
  <c r="BI112" i="43"/>
  <c r="BI113" i="43"/>
  <c r="BI114" i="43"/>
  <c r="BI115" i="43"/>
  <c r="BI116" i="43"/>
  <c r="BI117" i="43"/>
  <c r="BI118" i="43"/>
  <c r="BI119" i="43"/>
  <c r="BI120" i="43"/>
  <c r="BI121" i="43"/>
  <c r="BI122" i="43"/>
  <c r="BI123" i="43"/>
  <c r="BI124" i="43"/>
  <c r="BI125" i="43"/>
  <c r="BI126" i="43"/>
  <c r="BI127" i="43"/>
  <c r="BI128" i="43"/>
  <c r="BI129" i="43"/>
  <c r="BI130" i="43"/>
  <c r="BI131" i="43"/>
  <c r="BI132" i="43"/>
  <c r="BI133" i="43"/>
  <c r="BI134" i="43"/>
  <c r="BI135" i="43"/>
  <c r="BI136" i="43"/>
  <c r="BI137" i="43"/>
  <c r="BI138" i="43"/>
  <c r="BI139" i="43"/>
  <c r="BI140" i="43"/>
  <c r="BI141" i="43"/>
  <c r="BI142" i="43"/>
  <c r="BI143" i="43"/>
  <c r="BI144" i="43"/>
  <c r="BI145" i="43"/>
  <c r="BI146" i="43"/>
  <c r="BI147" i="43"/>
  <c r="BI148" i="43"/>
  <c r="BI149" i="43"/>
  <c r="BI150" i="43"/>
  <c r="BI151" i="43"/>
  <c r="BI152" i="43"/>
  <c r="BI153" i="43"/>
  <c r="BI154" i="43"/>
  <c r="BI155" i="43"/>
  <c r="BI156" i="43"/>
  <c r="BI157" i="43"/>
  <c r="BI158" i="43"/>
  <c r="BI159" i="43"/>
  <c r="BI160" i="43"/>
  <c r="BI161" i="43"/>
  <c r="BI162" i="43"/>
  <c r="BI163" i="43"/>
  <c r="BI164" i="43"/>
  <c r="BI165" i="43"/>
  <c r="BI166" i="43"/>
  <c r="BI167" i="43"/>
  <c r="BI168" i="43"/>
  <c r="BI169" i="43"/>
  <c r="BI170" i="43"/>
  <c r="BI171" i="43"/>
  <c r="BI172" i="43"/>
  <c r="BI173" i="43"/>
  <c r="BI174" i="43"/>
  <c r="BI175" i="43"/>
  <c r="BI176" i="43"/>
  <c r="BI177" i="43"/>
  <c r="BI178" i="43"/>
  <c r="BI179" i="43"/>
  <c r="BI180" i="43"/>
  <c r="BI181" i="43"/>
  <c r="BI182" i="43"/>
  <c r="BI183" i="43"/>
  <c r="BI184" i="43"/>
  <c r="BI185" i="43"/>
  <c r="BI186" i="43"/>
  <c r="BI187" i="43"/>
  <c r="BI188" i="43"/>
  <c r="BI189" i="43"/>
  <c r="BI190" i="43"/>
  <c r="BI191" i="43"/>
  <c r="BI192" i="43"/>
  <c r="BI193" i="43"/>
  <c r="BI194" i="43"/>
  <c r="BI195" i="43"/>
  <c r="BI196" i="43"/>
  <c r="BI197" i="43"/>
  <c r="BI198" i="43"/>
  <c r="BI199" i="43"/>
  <c r="BI200" i="43"/>
  <c r="BI201" i="43"/>
  <c r="BI202" i="43"/>
  <c r="BI203" i="43"/>
  <c r="BI204" i="43"/>
  <c r="BI205" i="43"/>
  <c r="BI206" i="43"/>
  <c r="BI207" i="43"/>
  <c r="BI208" i="43"/>
  <c r="BI209" i="43"/>
  <c r="BI210" i="43"/>
  <c r="BI211" i="43"/>
  <c r="BI212" i="43"/>
  <c r="BI213" i="43"/>
  <c r="BI214" i="43"/>
  <c r="BI215" i="43"/>
  <c r="BI216" i="43"/>
  <c r="BI217" i="43"/>
  <c r="BI218" i="43"/>
  <c r="BI219" i="43"/>
  <c r="BI220" i="43"/>
  <c r="BI221" i="43"/>
  <c r="BI222" i="43"/>
  <c r="BI223" i="43"/>
  <c r="BI224" i="43"/>
  <c r="BI225" i="43"/>
  <c r="BI226" i="43"/>
  <c r="BI227" i="43"/>
  <c r="BI228" i="43"/>
  <c r="BI229" i="43"/>
  <c r="BI230" i="43"/>
  <c r="BI231" i="43"/>
  <c r="BI232" i="43"/>
  <c r="BI233" i="43"/>
  <c r="BI234" i="43"/>
  <c r="BI235" i="43"/>
  <c r="BI236" i="43"/>
  <c r="BI237" i="43"/>
  <c r="BI238" i="43"/>
  <c r="BI239" i="43"/>
  <c r="BI240" i="43"/>
  <c r="BI241" i="43"/>
  <c r="BI242" i="43"/>
  <c r="BI243" i="43"/>
  <c r="BI244" i="43"/>
  <c r="BI245" i="43"/>
  <c r="BI246" i="43"/>
  <c r="BI247" i="43"/>
  <c r="BI248" i="43"/>
  <c r="BI249" i="43"/>
  <c r="BI250" i="43"/>
  <c r="BI251" i="43"/>
  <c r="BI252" i="43"/>
  <c r="BI253" i="43"/>
  <c r="BI254" i="43"/>
  <c r="BI255" i="43"/>
  <c r="BI256" i="43"/>
  <c r="BI257" i="43"/>
  <c r="BI258" i="43"/>
  <c r="BI259" i="43"/>
  <c r="BI260" i="43"/>
  <c r="BI261" i="43"/>
  <c r="BI262" i="43"/>
  <c r="BI263" i="43"/>
  <c r="BI264" i="43"/>
  <c r="BI265" i="43"/>
  <c r="BI266" i="43"/>
  <c r="BI267" i="43"/>
  <c r="BI268" i="43"/>
  <c r="BI269" i="43"/>
  <c r="BI270" i="43"/>
  <c r="BI271" i="43"/>
  <c r="BI272" i="43"/>
  <c r="BI273" i="43"/>
  <c r="BI274" i="43"/>
  <c r="BI275" i="43"/>
  <c r="BI276" i="43"/>
  <c r="BI277" i="43"/>
  <c r="BI278" i="43"/>
  <c r="BI279" i="43"/>
  <c r="BI280" i="43"/>
  <c r="BI281" i="43"/>
  <c r="BI282" i="43"/>
  <c r="BI283" i="43"/>
  <c r="BI284" i="43"/>
  <c r="BI285" i="43"/>
  <c r="BI286" i="43"/>
  <c r="BI287" i="43"/>
  <c r="BI288" i="43"/>
  <c r="BI289" i="43"/>
  <c r="BI290" i="43"/>
  <c r="BI291" i="43"/>
  <c r="BI292" i="43"/>
  <c r="BI293" i="43"/>
  <c r="BI294" i="43"/>
  <c r="BI295" i="43"/>
  <c r="BI296" i="43"/>
  <c r="BI297" i="43"/>
  <c r="BI298" i="43"/>
  <c r="BI299" i="43"/>
  <c r="BI300" i="43"/>
  <c r="BI301" i="43"/>
  <c r="BI302" i="43"/>
  <c r="BI303" i="43"/>
  <c r="BI304" i="43"/>
  <c r="BI305" i="43"/>
  <c r="BI306" i="43"/>
  <c r="BI307" i="43"/>
  <c r="BI308" i="43"/>
  <c r="BI309" i="43"/>
  <c r="BI310" i="43"/>
  <c r="BI311" i="43"/>
  <c r="BI312" i="43"/>
  <c r="BI313" i="43"/>
  <c r="BI314" i="43"/>
  <c r="BI315" i="43"/>
  <c r="BI316" i="43"/>
  <c r="BI317" i="43"/>
  <c r="BI318" i="43"/>
  <c r="BI319" i="43"/>
  <c r="BI320" i="43"/>
  <c r="BI321" i="43"/>
  <c r="BI322" i="43"/>
  <c r="BI323" i="43"/>
  <c r="BI324" i="43"/>
  <c r="BI325" i="43"/>
  <c r="BI326" i="43"/>
  <c r="BI327" i="43"/>
  <c r="BI328" i="43"/>
  <c r="BI329" i="43"/>
  <c r="BI330" i="43"/>
  <c r="BI331" i="43"/>
  <c r="BI332" i="43"/>
  <c r="BI333" i="43"/>
  <c r="BI334" i="43"/>
  <c r="BI335" i="43"/>
  <c r="BI336" i="43"/>
  <c r="BI337" i="43"/>
  <c r="BI338" i="43"/>
  <c r="BI339" i="43"/>
  <c r="BI340" i="43"/>
  <c r="BI341" i="43"/>
  <c r="BI342" i="43"/>
  <c r="BI343" i="43"/>
  <c r="BI344" i="43"/>
  <c r="BI345" i="43"/>
  <c r="BI346" i="43"/>
  <c r="BI347" i="43"/>
  <c r="BI348" i="43"/>
  <c r="BI349" i="43"/>
  <c r="BI350" i="43"/>
  <c r="BI351" i="43"/>
  <c r="BI352" i="43"/>
  <c r="BI353" i="43"/>
  <c r="BI354" i="43"/>
  <c r="BI355" i="43"/>
  <c r="BI356" i="43"/>
  <c r="BI357" i="43"/>
  <c r="BI358" i="43"/>
  <c r="BI359" i="43"/>
  <c r="BI360" i="43"/>
  <c r="BI361" i="43"/>
  <c r="BI362" i="43"/>
  <c r="BI363" i="43"/>
  <c r="BI364" i="43"/>
  <c r="BI365" i="43"/>
  <c r="BI366" i="43"/>
  <c r="BI367" i="43"/>
  <c r="BI368" i="43"/>
  <c r="BI369" i="43"/>
  <c r="BI370" i="43"/>
  <c r="BI371" i="43"/>
  <c r="BI372" i="43"/>
  <c r="BI373" i="43"/>
  <c r="BI374" i="43"/>
  <c r="BI375" i="43"/>
  <c r="BI376" i="43"/>
  <c r="BI377" i="43"/>
  <c r="BI378" i="43"/>
  <c r="BI379" i="43"/>
  <c r="BI380" i="43"/>
  <c r="BI381" i="43"/>
  <c r="BI382" i="43"/>
  <c r="BI383" i="43"/>
  <c r="BI384" i="43"/>
  <c r="BI385" i="43"/>
  <c r="BI386" i="43"/>
  <c r="BI387" i="43"/>
  <c r="BI388" i="43"/>
  <c r="BI389" i="43"/>
  <c r="BI390" i="43"/>
  <c r="BI391" i="43"/>
  <c r="BI392" i="43"/>
  <c r="BI393" i="43"/>
  <c r="BI394" i="43"/>
  <c r="BI395" i="43"/>
  <c r="BI396" i="43"/>
  <c r="BI397" i="43"/>
  <c r="BI398" i="43"/>
  <c r="BI399" i="43"/>
  <c r="BI400" i="43"/>
  <c r="BI401" i="43"/>
  <c r="BI402" i="43"/>
  <c r="BI403" i="43"/>
  <c r="BI404" i="43"/>
  <c r="BI405" i="43"/>
  <c r="BI406" i="43"/>
  <c r="BI407" i="43"/>
  <c r="BI408" i="43"/>
  <c r="BI409" i="43"/>
  <c r="BI410" i="43"/>
  <c r="BI411" i="43"/>
  <c r="BI412" i="43"/>
  <c r="BI413" i="43"/>
  <c r="BI414" i="43"/>
  <c r="BI415" i="43"/>
  <c r="BI416" i="43"/>
  <c r="BI417" i="43"/>
  <c r="BI418" i="43"/>
  <c r="BI419" i="43"/>
  <c r="BI420" i="43"/>
  <c r="BI421" i="43"/>
  <c r="BI422" i="43"/>
  <c r="BI423" i="43"/>
  <c r="BI424" i="43"/>
  <c r="BI425" i="43"/>
  <c r="BI426" i="43"/>
  <c r="BI427" i="43"/>
  <c r="BI428" i="43"/>
  <c r="BI429" i="43"/>
  <c r="BI430" i="43"/>
  <c r="BI431" i="43"/>
  <c r="BI432" i="43"/>
  <c r="BI433" i="43"/>
  <c r="BI434" i="43"/>
  <c r="BI435" i="43"/>
  <c r="BI436" i="43"/>
  <c r="BI437" i="43"/>
  <c r="BI438" i="43"/>
  <c r="BI439" i="43"/>
  <c r="BI440" i="43"/>
  <c r="BI441" i="43"/>
  <c r="BI442" i="43"/>
  <c r="BI443" i="43"/>
  <c r="BI444" i="43"/>
  <c r="BI445" i="43"/>
  <c r="BI446" i="43"/>
  <c r="BI447" i="43"/>
  <c r="BI448" i="43"/>
  <c r="BI449" i="43"/>
  <c r="BI450" i="43"/>
  <c r="BI451" i="43"/>
  <c r="BI452" i="43"/>
  <c r="BI453" i="43"/>
  <c r="BI454" i="43"/>
  <c r="BI455" i="43"/>
  <c r="BI456" i="43"/>
  <c r="BI457" i="43"/>
  <c r="BI458" i="43"/>
  <c r="BI459" i="43"/>
  <c r="BI460" i="43"/>
  <c r="BI461" i="43"/>
  <c r="BI462" i="43"/>
  <c r="BI463" i="43"/>
  <c r="BI464" i="43"/>
  <c r="BI465" i="43"/>
  <c r="BI466" i="43"/>
  <c r="BI467" i="43"/>
  <c r="BI468" i="43"/>
  <c r="BI469" i="43"/>
  <c r="BI470" i="43"/>
  <c r="BI471" i="43"/>
  <c r="BI472" i="43"/>
  <c r="BI473" i="43"/>
  <c r="BI474" i="43"/>
  <c r="BI475" i="43"/>
  <c r="BI476" i="43"/>
  <c r="BI477" i="43"/>
  <c r="BI478" i="43"/>
  <c r="BI3" i="43"/>
  <c r="BG4" i="43"/>
  <c r="BG5" i="43"/>
  <c r="BG6" i="43"/>
  <c r="BG7" i="43"/>
  <c r="BG8" i="43"/>
  <c r="BG9" i="43"/>
  <c r="BG10" i="43"/>
  <c r="BG11" i="43"/>
  <c r="BG12" i="43"/>
  <c r="BG13" i="43"/>
  <c r="BG14" i="43"/>
  <c r="BG15" i="43"/>
  <c r="BG16" i="43"/>
  <c r="BG17" i="43"/>
  <c r="BG18" i="43"/>
  <c r="BG19" i="43"/>
  <c r="BG20" i="43"/>
  <c r="BG21" i="43"/>
  <c r="BG22" i="43"/>
  <c r="BG23" i="43"/>
  <c r="BG24" i="43"/>
  <c r="BG25" i="43"/>
  <c r="BG26" i="43"/>
  <c r="BG27" i="43"/>
  <c r="BG28" i="43"/>
  <c r="BG29" i="43"/>
  <c r="BG30" i="43"/>
  <c r="BG31" i="43"/>
  <c r="BG32" i="43"/>
  <c r="BG33" i="43"/>
  <c r="BG34" i="43"/>
  <c r="BG35" i="43"/>
  <c r="BG36" i="43"/>
  <c r="BG37" i="43"/>
  <c r="BG38" i="43"/>
  <c r="BG39" i="43"/>
  <c r="BG40" i="43"/>
  <c r="BG41" i="43"/>
  <c r="BG42" i="43"/>
  <c r="BG43" i="43"/>
  <c r="BG44" i="43"/>
  <c r="BG45" i="43"/>
  <c r="BG46" i="43"/>
  <c r="BG47" i="43"/>
  <c r="BG48" i="43"/>
  <c r="BG49" i="43"/>
  <c r="BG50" i="43"/>
  <c r="BG51" i="43"/>
  <c r="BG52" i="43"/>
  <c r="BG53" i="43"/>
  <c r="BG54" i="43"/>
  <c r="BG55" i="43"/>
  <c r="BG56" i="43"/>
  <c r="BG57" i="43"/>
  <c r="BG58" i="43"/>
  <c r="BG59" i="43"/>
  <c r="BG60" i="43"/>
  <c r="BG61" i="43"/>
  <c r="BG62" i="43"/>
  <c r="BG63" i="43"/>
  <c r="BG64" i="43"/>
  <c r="BG65" i="43"/>
  <c r="BG66" i="43"/>
  <c r="BG67" i="43"/>
  <c r="BG68" i="43"/>
  <c r="BG69" i="43"/>
  <c r="BG70" i="43"/>
  <c r="BG71" i="43"/>
  <c r="BG72" i="43"/>
  <c r="BG73" i="43"/>
  <c r="BG74" i="43"/>
  <c r="BG75" i="43"/>
  <c r="BG76" i="43"/>
  <c r="BG77" i="43"/>
  <c r="BG78" i="43"/>
  <c r="BG79" i="43"/>
  <c r="BG80" i="43"/>
  <c r="BG81" i="43"/>
  <c r="BG82" i="43"/>
  <c r="BG83" i="43"/>
  <c r="BG84" i="43"/>
  <c r="BG85" i="43"/>
  <c r="BG86" i="43"/>
  <c r="BG87" i="43"/>
  <c r="BG88" i="43"/>
  <c r="BG89" i="43"/>
  <c r="BG90" i="43"/>
  <c r="BG91" i="43"/>
  <c r="BG92" i="43"/>
  <c r="BG93" i="43"/>
  <c r="BG94" i="43"/>
  <c r="BG95" i="43"/>
  <c r="BG96" i="43"/>
  <c r="BG97" i="43"/>
  <c r="BG98" i="43"/>
  <c r="BG99" i="43"/>
  <c r="BG100" i="43"/>
  <c r="BG101" i="43"/>
  <c r="BG102" i="43"/>
  <c r="BG103" i="43"/>
  <c r="BG104" i="43"/>
  <c r="BG105" i="43"/>
  <c r="BG106" i="43"/>
  <c r="BG107" i="43"/>
  <c r="BG108" i="43"/>
  <c r="BG109" i="43"/>
  <c r="BG110" i="43"/>
  <c r="BG111" i="43"/>
  <c r="BG112" i="43"/>
  <c r="BG113" i="43"/>
  <c r="BG114" i="43"/>
  <c r="BG115" i="43"/>
  <c r="BG116" i="43"/>
  <c r="BG117" i="43"/>
  <c r="BG118" i="43"/>
  <c r="BG119" i="43"/>
  <c r="BG120" i="43"/>
  <c r="BG121" i="43"/>
  <c r="BG122" i="43"/>
  <c r="BG123" i="43"/>
  <c r="BG124" i="43"/>
  <c r="BG125" i="43"/>
  <c r="BG126" i="43"/>
  <c r="BG127" i="43"/>
  <c r="BG128" i="43"/>
  <c r="BG129" i="43"/>
  <c r="BG130" i="43"/>
  <c r="BG131" i="43"/>
  <c r="BG132" i="43"/>
  <c r="BG133" i="43"/>
  <c r="BG134" i="43"/>
  <c r="BG135" i="43"/>
  <c r="BG136" i="43"/>
  <c r="BG137" i="43"/>
  <c r="BG138" i="43"/>
  <c r="BG139" i="43"/>
  <c r="BG140" i="43"/>
  <c r="BG141" i="43"/>
  <c r="BG142" i="43"/>
  <c r="BG143" i="43"/>
  <c r="BG144" i="43"/>
  <c r="BG145" i="43"/>
  <c r="BG146" i="43"/>
  <c r="BG147" i="43"/>
  <c r="BG148" i="43"/>
  <c r="BG149" i="43"/>
  <c r="BG150" i="43"/>
  <c r="BG151" i="43"/>
  <c r="BG152" i="43"/>
  <c r="BG153" i="43"/>
  <c r="BG154" i="43"/>
  <c r="BG155" i="43"/>
  <c r="BG156" i="43"/>
  <c r="BG157" i="43"/>
  <c r="BG158" i="43"/>
  <c r="BG159" i="43"/>
  <c r="BG160" i="43"/>
  <c r="BG161" i="43"/>
  <c r="BG162" i="43"/>
  <c r="BG163" i="43"/>
  <c r="BG164" i="43"/>
  <c r="BG165" i="43"/>
  <c r="BG166" i="43"/>
  <c r="BG167" i="43"/>
  <c r="BG168" i="43"/>
  <c r="BG169" i="43"/>
  <c r="BG170" i="43"/>
  <c r="BG171" i="43"/>
  <c r="BG172" i="43"/>
  <c r="BG173" i="43"/>
  <c r="BG174" i="43"/>
  <c r="BG175" i="43"/>
  <c r="BG176" i="43"/>
  <c r="BG177" i="43"/>
  <c r="BG178" i="43"/>
  <c r="BG179" i="43"/>
  <c r="BG180" i="43"/>
  <c r="BG181" i="43"/>
  <c r="BG182" i="43"/>
  <c r="BG183" i="43"/>
  <c r="BG184" i="43"/>
  <c r="BG185" i="43"/>
  <c r="BG186" i="43"/>
  <c r="BG187" i="43"/>
  <c r="BG188" i="43"/>
  <c r="BG189" i="43"/>
  <c r="BG190" i="43"/>
  <c r="BG191" i="43"/>
  <c r="BG192" i="43"/>
  <c r="BG193" i="43"/>
  <c r="BG194" i="43"/>
  <c r="BG195" i="43"/>
  <c r="BG196" i="43"/>
  <c r="BG197" i="43"/>
  <c r="BG198" i="43"/>
  <c r="BG199" i="43"/>
  <c r="BG200" i="43"/>
  <c r="BG201" i="43"/>
  <c r="BG202" i="43"/>
  <c r="BG203" i="43"/>
  <c r="BG204" i="43"/>
  <c r="BG205" i="43"/>
  <c r="BG206" i="43"/>
  <c r="BG207" i="43"/>
  <c r="BG208" i="43"/>
  <c r="BG209" i="43"/>
  <c r="BG210" i="43"/>
  <c r="BG211" i="43"/>
  <c r="BG212" i="43"/>
  <c r="BG213" i="43"/>
  <c r="BG214" i="43"/>
  <c r="BG215" i="43"/>
  <c r="BG216" i="43"/>
  <c r="BG217" i="43"/>
  <c r="BG218" i="43"/>
  <c r="BG219" i="43"/>
  <c r="BG220" i="43"/>
  <c r="BG221" i="43"/>
  <c r="BG222" i="43"/>
  <c r="BG223" i="43"/>
  <c r="BG224" i="43"/>
  <c r="BG225" i="43"/>
  <c r="BG226" i="43"/>
  <c r="BG227" i="43"/>
  <c r="BG228" i="43"/>
  <c r="BG229" i="43"/>
  <c r="BG230" i="43"/>
  <c r="BG231" i="43"/>
  <c r="BG232" i="43"/>
  <c r="BG233" i="43"/>
  <c r="BG234" i="43"/>
  <c r="BG235" i="43"/>
  <c r="BG236" i="43"/>
  <c r="BG237" i="43"/>
  <c r="BG238" i="43"/>
  <c r="BG239" i="43"/>
  <c r="BG240" i="43"/>
  <c r="BG241" i="43"/>
  <c r="BG242" i="43"/>
  <c r="BG243" i="43"/>
  <c r="BG244" i="43"/>
  <c r="BG245" i="43"/>
  <c r="BG246" i="43"/>
  <c r="BG247" i="43"/>
  <c r="BG248" i="43"/>
  <c r="BG249" i="43"/>
  <c r="BG250" i="43"/>
  <c r="BG251" i="43"/>
  <c r="BG252" i="43"/>
  <c r="BG253" i="43"/>
  <c r="BG254" i="43"/>
  <c r="BG255" i="43"/>
  <c r="BG256" i="43"/>
  <c r="BG257" i="43"/>
  <c r="BG258" i="43"/>
  <c r="BG259" i="43"/>
  <c r="BG260" i="43"/>
  <c r="BG261" i="43"/>
  <c r="BG262" i="43"/>
  <c r="BG263" i="43"/>
  <c r="BG264" i="43"/>
  <c r="BG265" i="43"/>
  <c r="BG266" i="43"/>
  <c r="BG267" i="43"/>
  <c r="BG268" i="43"/>
  <c r="BG269" i="43"/>
  <c r="BG270" i="43"/>
  <c r="BG271" i="43"/>
  <c r="BG272" i="43"/>
  <c r="BG273" i="43"/>
  <c r="BG274" i="43"/>
  <c r="BG275" i="43"/>
  <c r="BG276" i="43"/>
  <c r="BG277" i="43"/>
  <c r="BG278" i="43"/>
  <c r="BG279" i="43"/>
  <c r="BG280" i="43"/>
  <c r="BG281" i="43"/>
  <c r="BG282" i="43"/>
  <c r="BG283" i="43"/>
  <c r="BG284" i="43"/>
  <c r="BG285" i="43"/>
  <c r="BG286" i="43"/>
  <c r="BG287" i="43"/>
  <c r="BG288" i="43"/>
  <c r="BG289" i="43"/>
  <c r="BG290" i="43"/>
  <c r="BG291" i="43"/>
  <c r="BG292" i="43"/>
  <c r="BG293" i="43"/>
  <c r="BG294" i="43"/>
  <c r="BG295" i="43"/>
  <c r="BG296" i="43"/>
  <c r="BG297" i="43"/>
  <c r="BG298" i="43"/>
  <c r="BG299" i="43"/>
  <c r="BG300" i="43"/>
  <c r="BG301" i="43"/>
  <c r="BG302" i="43"/>
  <c r="BG303" i="43"/>
  <c r="BG304" i="43"/>
  <c r="BG305" i="43"/>
  <c r="BG306" i="43"/>
  <c r="BG307" i="43"/>
  <c r="BG308" i="43"/>
  <c r="BG309" i="43"/>
  <c r="BG310" i="43"/>
  <c r="BG311" i="43"/>
  <c r="BG312" i="43"/>
  <c r="BG313" i="43"/>
  <c r="BG314" i="43"/>
  <c r="BG315" i="43"/>
  <c r="BG316" i="43"/>
  <c r="BG317" i="43"/>
  <c r="BG318" i="43"/>
  <c r="BG319" i="43"/>
  <c r="BG320" i="43"/>
  <c r="BG321" i="43"/>
  <c r="BG322" i="43"/>
  <c r="BG323" i="43"/>
  <c r="BG324" i="43"/>
  <c r="BG325" i="43"/>
  <c r="BG326" i="43"/>
  <c r="BG327" i="43"/>
  <c r="BG328" i="43"/>
  <c r="BG329" i="43"/>
  <c r="BG330" i="43"/>
  <c r="BG331" i="43"/>
  <c r="BG332" i="43"/>
  <c r="BG333" i="43"/>
  <c r="BG334" i="43"/>
  <c r="BG335" i="43"/>
  <c r="BG336" i="43"/>
  <c r="BG337" i="43"/>
  <c r="BG338" i="43"/>
  <c r="BG339" i="43"/>
  <c r="BG340" i="43"/>
  <c r="BG341" i="43"/>
  <c r="BG342" i="43"/>
  <c r="BG343" i="43"/>
  <c r="BG344" i="43"/>
  <c r="BG345" i="43"/>
  <c r="BG346" i="43"/>
  <c r="BG347" i="43"/>
  <c r="BG348" i="43"/>
  <c r="BG349" i="43"/>
  <c r="BG350" i="43"/>
  <c r="BG351" i="43"/>
  <c r="BG352" i="43"/>
  <c r="BG353" i="43"/>
  <c r="BG354" i="43"/>
  <c r="BG355" i="43"/>
  <c r="BG356" i="43"/>
  <c r="BG357" i="43"/>
  <c r="BG358" i="43"/>
  <c r="BG359" i="43"/>
  <c r="BG360" i="43"/>
  <c r="BG361" i="43"/>
  <c r="BG362" i="43"/>
  <c r="BG363" i="43"/>
  <c r="BG364" i="43"/>
  <c r="BG365" i="43"/>
  <c r="BG366" i="43"/>
  <c r="BG367" i="43"/>
  <c r="BG368" i="43"/>
  <c r="BG369" i="43"/>
  <c r="BG370" i="43"/>
  <c r="BG371" i="43"/>
  <c r="BG372" i="43"/>
  <c r="BG373" i="43"/>
  <c r="BG374" i="43"/>
  <c r="BG375" i="43"/>
  <c r="BG376" i="43"/>
  <c r="BG377" i="43"/>
  <c r="BG378" i="43"/>
  <c r="BG379" i="43"/>
  <c r="BG380" i="43"/>
  <c r="BG381" i="43"/>
  <c r="BG382" i="43"/>
  <c r="BG383" i="43"/>
  <c r="BG384" i="43"/>
  <c r="BG385" i="43"/>
  <c r="BG386" i="43"/>
  <c r="BG387" i="43"/>
  <c r="BG388" i="43"/>
  <c r="BG389" i="43"/>
  <c r="BG390" i="43"/>
  <c r="BG391" i="43"/>
  <c r="BG392" i="43"/>
  <c r="BG393" i="43"/>
  <c r="BG394" i="43"/>
  <c r="BG395" i="43"/>
  <c r="BG396" i="43"/>
  <c r="BG397" i="43"/>
  <c r="BG398" i="43"/>
  <c r="BG399" i="43"/>
  <c r="BG400" i="43"/>
  <c r="BG401" i="43"/>
  <c r="BG402" i="43"/>
  <c r="BG403" i="43"/>
  <c r="BG404" i="43"/>
  <c r="BG405" i="43"/>
  <c r="BG406" i="43"/>
  <c r="BG407" i="43"/>
  <c r="BG408" i="43"/>
  <c r="BG409" i="43"/>
  <c r="BG410" i="43"/>
  <c r="BG411" i="43"/>
  <c r="BG412" i="43"/>
  <c r="BG413" i="43"/>
  <c r="BG414" i="43"/>
  <c r="BG415" i="43"/>
  <c r="BG416" i="43"/>
  <c r="BG417" i="43"/>
  <c r="BG418" i="43"/>
  <c r="BG419" i="43"/>
  <c r="BG420" i="43"/>
  <c r="BG421" i="43"/>
  <c r="BG422" i="43"/>
  <c r="BG423" i="43"/>
  <c r="BG424" i="43"/>
  <c r="BG425" i="43"/>
  <c r="BG426" i="43"/>
  <c r="BG427" i="43"/>
  <c r="BG428" i="43"/>
  <c r="BG429" i="43"/>
  <c r="BG430" i="43"/>
  <c r="BG431" i="43"/>
  <c r="BG432" i="43"/>
  <c r="BG433" i="43"/>
  <c r="BG434" i="43"/>
  <c r="BG435" i="43"/>
  <c r="BG436" i="43"/>
  <c r="BG437" i="43"/>
  <c r="BG438" i="43"/>
  <c r="BG439" i="43"/>
  <c r="BG440" i="43"/>
  <c r="BG441" i="43"/>
  <c r="BG442" i="43"/>
  <c r="BG443" i="43"/>
  <c r="BG444" i="43"/>
  <c r="BG445" i="43"/>
  <c r="BG446" i="43"/>
  <c r="BG447" i="43"/>
  <c r="BG448" i="43"/>
  <c r="BG449" i="43"/>
  <c r="BG450" i="43"/>
  <c r="BG451" i="43"/>
  <c r="BG452" i="43"/>
  <c r="BG453" i="43"/>
  <c r="BG454" i="43"/>
  <c r="BG455" i="43"/>
  <c r="BG456" i="43"/>
  <c r="BG457" i="43"/>
  <c r="BG458" i="43"/>
  <c r="BG459" i="43"/>
  <c r="BG460" i="43"/>
  <c r="BG461" i="43"/>
  <c r="BG462" i="43"/>
  <c r="BG463" i="43"/>
  <c r="BG464" i="43"/>
  <c r="BG465" i="43"/>
  <c r="BG466" i="43"/>
  <c r="BG467" i="43"/>
  <c r="BG468" i="43"/>
  <c r="BG469" i="43"/>
  <c r="BG470" i="43"/>
  <c r="BG471" i="43"/>
  <c r="BG472" i="43"/>
  <c r="BG473" i="43"/>
  <c r="BG474" i="43"/>
  <c r="BG475" i="43"/>
  <c r="BG476" i="43"/>
  <c r="BG477" i="43"/>
  <c r="BG478" i="43"/>
  <c r="BG3" i="43"/>
  <c r="BD4" i="43"/>
  <c r="BD5" i="43"/>
  <c r="BD6" i="43"/>
  <c r="BD7" i="43"/>
  <c r="BD8" i="43"/>
  <c r="BD9" i="43"/>
  <c r="BD10" i="43"/>
  <c r="BD11" i="43"/>
  <c r="BD12" i="43"/>
  <c r="BD13" i="43"/>
  <c r="BD14" i="43"/>
  <c r="BD15" i="43"/>
  <c r="BD16" i="43"/>
  <c r="BD17" i="43"/>
  <c r="BD18" i="43"/>
  <c r="BD19" i="43"/>
  <c r="BD20" i="43"/>
  <c r="BD21" i="43"/>
  <c r="BD22" i="43"/>
  <c r="BD23" i="43"/>
  <c r="BD24" i="43"/>
  <c r="BD25" i="43"/>
  <c r="BD26" i="43"/>
  <c r="BD27" i="43"/>
  <c r="BD28" i="43"/>
  <c r="BD29" i="43"/>
  <c r="BD30" i="43"/>
  <c r="BD31" i="43"/>
  <c r="BD32" i="43"/>
  <c r="BD33" i="43"/>
  <c r="BD34" i="43"/>
  <c r="BD35" i="43"/>
  <c r="BD36" i="43"/>
  <c r="BD37" i="43"/>
  <c r="BD38" i="43"/>
  <c r="BD39" i="43"/>
  <c r="BD40" i="43"/>
  <c r="BD41" i="43"/>
  <c r="BD42" i="43"/>
  <c r="BD43" i="43"/>
  <c r="BD44" i="43"/>
  <c r="BD45" i="43"/>
  <c r="BD46" i="43"/>
  <c r="BD47" i="43"/>
  <c r="BD48" i="43"/>
  <c r="BD49" i="43"/>
  <c r="BD50" i="43"/>
  <c r="BD51" i="43"/>
  <c r="BD52" i="43"/>
  <c r="BD53" i="43"/>
  <c r="BD54" i="43"/>
  <c r="BD55" i="43"/>
  <c r="BD56" i="43"/>
  <c r="BD57" i="43"/>
  <c r="BD58" i="43"/>
  <c r="BD59" i="43"/>
  <c r="BD60" i="43"/>
  <c r="BD61" i="43"/>
  <c r="BD62" i="43"/>
  <c r="BD63" i="43"/>
  <c r="BD64" i="43"/>
  <c r="BD65" i="43"/>
  <c r="BD66" i="43"/>
  <c r="BD67" i="43"/>
  <c r="BD68" i="43"/>
  <c r="BD69" i="43"/>
  <c r="BD70" i="43"/>
  <c r="BD71" i="43"/>
  <c r="BD72" i="43"/>
  <c r="BD73" i="43"/>
  <c r="BD74" i="43"/>
  <c r="BD75" i="43"/>
  <c r="BD76" i="43"/>
  <c r="BD77" i="43"/>
  <c r="BD78" i="43"/>
  <c r="BD79" i="43"/>
  <c r="BD80" i="43"/>
  <c r="BD81" i="43"/>
  <c r="BD82" i="43"/>
  <c r="BD83" i="43"/>
  <c r="BD84" i="43"/>
  <c r="BD85" i="43"/>
  <c r="BD86" i="43"/>
  <c r="BD87" i="43"/>
  <c r="BD88" i="43"/>
  <c r="BD89" i="43"/>
  <c r="BD90" i="43"/>
  <c r="BD91" i="43"/>
  <c r="BD92" i="43"/>
  <c r="BD93" i="43"/>
  <c r="BD94" i="43"/>
  <c r="BD95" i="43"/>
  <c r="BD96" i="43"/>
  <c r="BD97" i="43"/>
  <c r="BD98" i="43"/>
  <c r="BD99" i="43"/>
  <c r="BD100" i="43"/>
  <c r="BD101" i="43"/>
  <c r="BD102" i="43"/>
  <c r="BD103" i="43"/>
  <c r="BD104" i="43"/>
  <c r="BD105" i="43"/>
  <c r="BD106" i="43"/>
  <c r="BD107" i="43"/>
  <c r="BD108" i="43"/>
  <c r="BD109" i="43"/>
  <c r="BD110" i="43"/>
  <c r="BD111" i="43"/>
  <c r="BD112" i="43"/>
  <c r="BD113" i="43"/>
  <c r="BD114" i="43"/>
  <c r="BD115" i="43"/>
  <c r="BD116" i="43"/>
  <c r="BD117" i="43"/>
  <c r="BD118" i="43"/>
  <c r="BD119" i="43"/>
  <c r="BD120" i="43"/>
  <c r="BD121" i="43"/>
  <c r="BD122" i="43"/>
  <c r="BD123" i="43"/>
  <c r="BD124" i="43"/>
  <c r="BD125" i="43"/>
  <c r="BD126" i="43"/>
  <c r="BD127" i="43"/>
  <c r="BD128" i="43"/>
  <c r="BD129" i="43"/>
  <c r="BD130" i="43"/>
  <c r="BD131" i="43"/>
  <c r="BD132" i="43"/>
  <c r="BD133" i="43"/>
  <c r="BD134" i="43"/>
  <c r="BD135" i="43"/>
  <c r="BD136" i="43"/>
  <c r="BD137" i="43"/>
  <c r="BD138" i="43"/>
  <c r="BD139" i="43"/>
  <c r="BD140" i="43"/>
  <c r="BD141" i="43"/>
  <c r="BD142" i="43"/>
  <c r="BD143" i="43"/>
  <c r="BD144" i="43"/>
  <c r="BD145" i="43"/>
  <c r="BD146" i="43"/>
  <c r="BD147" i="43"/>
  <c r="BD148" i="43"/>
  <c r="BD149" i="43"/>
  <c r="BD150" i="43"/>
  <c r="BD151" i="43"/>
  <c r="BD152" i="43"/>
  <c r="BD153" i="43"/>
  <c r="BD154" i="43"/>
  <c r="BD155" i="43"/>
  <c r="BD156" i="43"/>
  <c r="BD157" i="43"/>
  <c r="BD158" i="43"/>
  <c r="BD159" i="43"/>
  <c r="BD160" i="43"/>
  <c r="BD161" i="43"/>
  <c r="BD162" i="43"/>
  <c r="BD163" i="43"/>
  <c r="BD164" i="43"/>
  <c r="BD165" i="43"/>
  <c r="BD166" i="43"/>
  <c r="BD167" i="43"/>
  <c r="BD168" i="43"/>
  <c r="BD169" i="43"/>
  <c r="BD170" i="43"/>
  <c r="BD171" i="43"/>
  <c r="BD172" i="43"/>
  <c r="BD173" i="43"/>
  <c r="BD174" i="43"/>
  <c r="BD175" i="43"/>
  <c r="BD176" i="43"/>
  <c r="BD177" i="43"/>
  <c r="BD178" i="43"/>
  <c r="BD179" i="43"/>
  <c r="BD180" i="43"/>
  <c r="BD181" i="43"/>
  <c r="BD182" i="43"/>
  <c r="BD183" i="43"/>
  <c r="BD184" i="43"/>
  <c r="BD185" i="43"/>
  <c r="BD186" i="43"/>
  <c r="BD187" i="43"/>
  <c r="BD188" i="43"/>
  <c r="BD189" i="43"/>
  <c r="BD190" i="43"/>
  <c r="BD191" i="43"/>
  <c r="BD192" i="43"/>
  <c r="BD193" i="43"/>
  <c r="BD194" i="43"/>
  <c r="BD195" i="43"/>
  <c r="BD196" i="43"/>
  <c r="BD197" i="43"/>
  <c r="BD198" i="43"/>
  <c r="BD199" i="43"/>
  <c r="BD200" i="43"/>
  <c r="BD201" i="43"/>
  <c r="BD202" i="43"/>
  <c r="BD203" i="43"/>
  <c r="BD204" i="43"/>
  <c r="BD205" i="43"/>
  <c r="BD206" i="43"/>
  <c r="BD207" i="43"/>
  <c r="BD208" i="43"/>
  <c r="BD209" i="43"/>
  <c r="BD210" i="43"/>
  <c r="BD211" i="43"/>
  <c r="BD212" i="43"/>
  <c r="BD213" i="43"/>
  <c r="BD214" i="43"/>
  <c r="BD215" i="43"/>
  <c r="BD216" i="43"/>
  <c r="BD217" i="43"/>
  <c r="BD218" i="43"/>
  <c r="BD219" i="43"/>
  <c r="BD220" i="43"/>
  <c r="BD221" i="43"/>
  <c r="BD222" i="43"/>
  <c r="BD223" i="43"/>
  <c r="BD224" i="43"/>
  <c r="BD225" i="43"/>
  <c r="BD226" i="43"/>
  <c r="BD227" i="43"/>
  <c r="BD228" i="43"/>
  <c r="BD229" i="43"/>
  <c r="BD230" i="43"/>
  <c r="BD231" i="43"/>
  <c r="BD232" i="43"/>
  <c r="BD233" i="43"/>
  <c r="BD234" i="43"/>
  <c r="BD235" i="43"/>
  <c r="BD236" i="43"/>
  <c r="BD237" i="43"/>
  <c r="BD238" i="43"/>
  <c r="BD239" i="43"/>
  <c r="BD240" i="43"/>
  <c r="BD241" i="43"/>
  <c r="BD242" i="43"/>
  <c r="BD243" i="43"/>
  <c r="BD244" i="43"/>
  <c r="BD245" i="43"/>
  <c r="BD246" i="43"/>
  <c r="BD247" i="43"/>
  <c r="BD248" i="43"/>
  <c r="BD249" i="43"/>
  <c r="BD250" i="43"/>
  <c r="BD251" i="43"/>
  <c r="BD252" i="43"/>
  <c r="BD253" i="43"/>
  <c r="BD254" i="43"/>
  <c r="BD255" i="43"/>
  <c r="BD256" i="43"/>
  <c r="BD257" i="43"/>
  <c r="BD258" i="43"/>
  <c r="BD259" i="43"/>
  <c r="BD260" i="43"/>
  <c r="BD261" i="43"/>
  <c r="BD262" i="43"/>
  <c r="BD263" i="43"/>
  <c r="BD264" i="43"/>
  <c r="BD265" i="43"/>
  <c r="BD266" i="43"/>
  <c r="BD267" i="43"/>
  <c r="BD268" i="43"/>
  <c r="BD269" i="43"/>
  <c r="BD270" i="43"/>
  <c r="BD271" i="43"/>
  <c r="BD272" i="43"/>
  <c r="BD273" i="43"/>
  <c r="BD274" i="43"/>
  <c r="BD275" i="43"/>
  <c r="BD276" i="43"/>
  <c r="BD277" i="43"/>
  <c r="BD278" i="43"/>
  <c r="BD279" i="43"/>
  <c r="BD280" i="43"/>
  <c r="BD281" i="43"/>
  <c r="BD282" i="43"/>
  <c r="BD283" i="43"/>
  <c r="BD284" i="43"/>
  <c r="BD285" i="43"/>
  <c r="BD286" i="43"/>
  <c r="BD287" i="43"/>
  <c r="BD288" i="43"/>
  <c r="BD289" i="43"/>
  <c r="BD290" i="43"/>
  <c r="BD291" i="43"/>
  <c r="BD292" i="43"/>
  <c r="BD293" i="43"/>
  <c r="BD294" i="43"/>
  <c r="BD295" i="43"/>
  <c r="BD296" i="43"/>
  <c r="BD297" i="43"/>
  <c r="BD298" i="43"/>
  <c r="BD299" i="43"/>
  <c r="BD300" i="43"/>
  <c r="BD301" i="43"/>
  <c r="BD302" i="43"/>
  <c r="BD303" i="43"/>
  <c r="BD304" i="43"/>
  <c r="BD305" i="43"/>
  <c r="BD306" i="43"/>
  <c r="BD307" i="43"/>
  <c r="BD308" i="43"/>
  <c r="BD309" i="43"/>
  <c r="BD310" i="43"/>
  <c r="BD311" i="43"/>
  <c r="BD312" i="43"/>
  <c r="BD313" i="43"/>
  <c r="BD314" i="43"/>
  <c r="BD315" i="43"/>
  <c r="BD316" i="43"/>
  <c r="BD317" i="43"/>
  <c r="BD318" i="43"/>
  <c r="BD319" i="43"/>
  <c r="BD320" i="43"/>
  <c r="BD321" i="43"/>
  <c r="BD322" i="43"/>
  <c r="BD323" i="43"/>
  <c r="BD324" i="43"/>
  <c r="BD325" i="43"/>
  <c r="BD326" i="43"/>
  <c r="BD327" i="43"/>
  <c r="BD328" i="43"/>
  <c r="BD329" i="43"/>
  <c r="BD330" i="43"/>
  <c r="BD331" i="43"/>
  <c r="BD332" i="43"/>
  <c r="BD333" i="43"/>
  <c r="BD334" i="43"/>
  <c r="BD335" i="43"/>
  <c r="BD336" i="43"/>
  <c r="BD337" i="43"/>
  <c r="BD338" i="43"/>
  <c r="BD339" i="43"/>
  <c r="BD340" i="43"/>
  <c r="BD341" i="43"/>
  <c r="BD342" i="43"/>
  <c r="BD343" i="43"/>
  <c r="BD344" i="43"/>
  <c r="BD345" i="43"/>
  <c r="BD346" i="43"/>
  <c r="BD347" i="43"/>
  <c r="BD348" i="43"/>
  <c r="BD349" i="43"/>
  <c r="BD350" i="43"/>
  <c r="BD351" i="43"/>
  <c r="BD352" i="43"/>
  <c r="BD353" i="43"/>
  <c r="BD354" i="43"/>
  <c r="BD355" i="43"/>
  <c r="BD356" i="43"/>
  <c r="BD357" i="43"/>
  <c r="BD358" i="43"/>
  <c r="BD359" i="43"/>
  <c r="BD360" i="43"/>
  <c r="BD361" i="43"/>
  <c r="BD362" i="43"/>
  <c r="BD363" i="43"/>
  <c r="BD364" i="43"/>
  <c r="BD365" i="43"/>
  <c r="BD366" i="43"/>
  <c r="BD367" i="43"/>
  <c r="BD368" i="43"/>
  <c r="BD369" i="43"/>
  <c r="BD370" i="43"/>
  <c r="BD371" i="43"/>
  <c r="BD372" i="43"/>
  <c r="BD373" i="43"/>
  <c r="BD374" i="43"/>
  <c r="BD375" i="43"/>
  <c r="BD376" i="43"/>
  <c r="BD377" i="43"/>
  <c r="BD378" i="43"/>
  <c r="BD379" i="43"/>
  <c r="BD380" i="43"/>
  <c r="BD381" i="43"/>
  <c r="BD382" i="43"/>
  <c r="BD383" i="43"/>
  <c r="BD384" i="43"/>
  <c r="BD385" i="43"/>
  <c r="BD386" i="43"/>
  <c r="BD387" i="43"/>
  <c r="BD388" i="43"/>
  <c r="BD389" i="43"/>
  <c r="BD390" i="43"/>
  <c r="BD391" i="43"/>
  <c r="BD392" i="43"/>
  <c r="BD393" i="43"/>
  <c r="BD394" i="43"/>
  <c r="BD395" i="43"/>
  <c r="BD396" i="43"/>
  <c r="BD397" i="43"/>
  <c r="BD398" i="43"/>
  <c r="BD399" i="43"/>
  <c r="BD400" i="43"/>
  <c r="BD401" i="43"/>
  <c r="BD402" i="43"/>
  <c r="BD403" i="43"/>
  <c r="BD404" i="43"/>
  <c r="BD405" i="43"/>
  <c r="BD406" i="43"/>
  <c r="BD407" i="43"/>
  <c r="BD408" i="43"/>
  <c r="BD409" i="43"/>
  <c r="BD410" i="43"/>
  <c r="BD411" i="43"/>
  <c r="BD412" i="43"/>
  <c r="BD413" i="43"/>
  <c r="BD414" i="43"/>
  <c r="BD415" i="43"/>
  <c r="BD416" i="43"/>
  <c r="BD417" i="43"/>
  <c r="BD418" i="43"/>
  <c r="BD419" i="43"/>
  <c r="BD420" i="43"/>
  <c r="BD421" i="43"/>
  <c r="BD422" i="43"/>
  <c r="BD423" i="43"/>
  <c r="BD424" i="43"/>
  <c r="BD425" i="43"/>
  <c r="BD426" i="43"/>
  <c r="BD427" i="43"/>
  <c r="BD428" i="43"/>
  <c r="BD429" i="43"/>
  <c r="BD430" i="43"/>
  <c r="BD431" i="43"/>
  <c r="BD432" i="43"/>
  <c r="BD433" i="43"/>
  <c r="BD434" i="43"/>
  <c r="BD435" i="43"/>
  <c r="BD436" i="43"/>
  <c r="BD437" i="43"/>
  <c r="BD438" i="43"/>
  <c r="BD439" i="43"/>
  <c r="BD440" i="43"/>
  <c r="BD441" i="43"/>
  <c r="BD442" i="43"/>
  <c r="BD443" i="43"/>
  <c r="BD444" i="43"/>
  <c r="BD445" i="43"/>
  <c r="BD446" i="43"/>
  <c r="BD447" i="43"/>
  <c r="BD448" i="43"/>
  <c r="BD449" i="43"/>
  <c r="BD450" i="43"/>
  <c r="BD451" i="43"/>
  <c r="BD452" i="43"/>
  <c r="BD453" i="43"/>
  <c r="BD454" i="43"/>
  <c r="BD455" i="43"/>
  <c r="BD456" i="43"/>
  <c r="BD457" i="43"/>
  <c r="BD458" i="43"/>
  <c r="BD459" i="43"/>
  <c r="BD460" i="43"/>
  <c r="BD461" i="43"/>
  <c r="BD462" i="43"/>
  <c r="BD463" i="43"/>
  <c r="BD464" i="43"/>
  <c r="BD465" i="43"/>
  <c r="BD466" i="43"/>
  <c r="BD467" i="43"/>
  <c r="BD468" i="43"/>
  <c r="BD469" i="43"/>
  <c r="BD470" i="43"/>
  <c r="BD471" i="43"/>
  <c r="BD472" i="43"/>
  <c r="BD473" i="43"/>
  <c r="BD474" i="43"/>
  <c r="BD475" i="43"/>
  <c r="BD476" i="43"/>
  <c r="BD477" i="43"/>
  <c r="BD478" i="43"/>
  <c r="BD3" i="43"/>
  <c r="AV478" i="43"/>
  <c r="AU478" i="43"/>
  <c r="AV477" i="43"/>
  <c r="AU477" i="43"/>
  <c r="AV476" i="43"/>
  <c r="AU476" i="43"/>
  <c r="AV475" i="43"/>
  <c r="AU475" i="43"/>
  <c r="AV474" i="43"/>
  <c r="AU474" i="43"/>
  <c r="AV473" i="43"/>
  <c r="AU473" i="43"/>
  <c r="AV472" i="43"/>
  <c r="AU472" i="43"/>
  <c r="AV471" i="43"/>
  <c r="AU471" i="43"/>
  <c r="AV470" i="43"/>
  <c r="AU470" i="43"/>
  <c r="AV469" i="43"/>
  <c r="AU469" i="43"/>
  <c r="AV468" i="43"/>
  <c r="AU468" i="43"/>
  <c r="AV467" i="43"/>
  <c r="AU467" i="43"/>
  <c r="AV466" i="43"/>
  <c r="AU466" i="43"/>
  <c r="AV465" i="43"/>
  <c r="AU465" i="43"/>
  <c r="AV464" i="43"/>
  <c r="AU464" i="43"/>
  <c r="AV463" i="43"/>
  <c r="AU463" i="43"/>
  <c r="AV462" i="43"/>
  <c r="AU462" i="43"/>
  <c r="AV461" i="43"/>
  <c r="AU461" i="43"/>
  <c r="AV460" i="43"/>
  <c r="AU460" i="43"/>
  <c r="AV459" i="43"/>
  <c r="AU459" i="43"/>
  <c r="AV458" i="43"/>
  <c r="AU458" i="43"/>
  <c r="AV457" i="43"/>
  <c r="AU457" i="43"/>
  <c r="AV456" i="43"/>
  <c r="AU456" i="43"/>
  <c r="AV455" i="43"/>
  <c r="AU455" i="43"/>
  <c r="AV454" i="43"/>
  <c r="AU454" i="43"/>
  <c r="AV453" i="43"/>
  <c r="AU453" i="43"/>
  <c r="AV452" i="43"/>
  <c r="AU452" i="43"/>
  <c r="AV451" i="43"/>
  <c r="AU451" i="43"/>
  <c r="AV450" i="43"/>
  <c r="AU450" i="43"/>
  <c r="AV449" i="43"/>
  <c r="AU449" i="43"/>
  <c r="AV448" i="43"/>
  <c r="AU448" i="43"/>
  <c r="AV447" i="43"/>
  <c r="AU447" i="43"/>
  <c r="AV446" i="43"/>
  <c r="AU446" i="43"/>
  <c r="AV445" i="43"/>
  <c r="AU445" i="43"/>
  <c r="AV444" i="43"/>
  <c r="AU444" i="43"/>
  <c r="AV443" i="43"/>
  <c r="AU443" i="43"/>
  <c r="AV442" i="43"/>
  <c r="AU442" i="43"/>
  <c r="AV441" i="43"/>
  <c r="AU441" i="43"/>
  <c r="AV440" i="43"/>
  <c r="AU440" i="43"/>
  <c r="AV439" i="43"/>
  <c r="AU439" i="43"/>
  <c r="AV438" i="43"/>
  <c r="AU438" i="43"/>
  <c r="AV437" i="43"/>
  <c r="AU437" i="43"/>
  <c r="AV436" i="43"/>
  <c r="AU436" i="43"/>
  <c r="AV435" i="43"/>
  <c r="AU435" i="43"/>
  <c r="AV434" i="43"/>
  <c r="AU434" i="43"/>
  <c r="AV433" i="43"/>
  <c r="AU433" i="43"/>
  <c r="AV432" i="43"/>
  <c r="AU432" i="43"/>
  <c r="AV431" i="43"/>
  <c r="AU431" i="43"/>
  <c r="AV430" i="43"/>
  <c r="AU430" i="43"/>
  <c r="AV429" i="43"/>
  <c r="AU429" i="43"/>
  <c r="AV428" i="43"/>
  <c r="AU428" i="43"/>
  <c r="AV427" i="43"/>
  <c r="AU427" i="43"/>
  <c r="AV426" i="43"/>
  <c r="AU426" i="43"/>
  <c r="AV425" i="43"/>
  <c r="AU425" i="43"/>
  <c r="AV424" i="43"/>
  <c r="AU424" i="43"/>
  <c r="AV423" i="43"/>
  <c r="AU423" i="43"/>
  <c r="AV422" i="43"/>
  <c r="AU422" i="43"/>
  <c r="AV421" i="43"/>
  <c r="AU421" i="43"/>
  <c r="AV420" i="43"/>
  <c r="AU420" i="43"/>
  <c r="AV419" i="43"/>
  <c r="AU419" i="43"/>
  <c r="AV418" i="43"/>
  <c r="AU418" i="43"/>
  <c r="AV417" i="43"/>
  <c r="AU417" i="43"/>
  <c r="AV416" i="43"/>
  <c r="AU416" i="43"/>
  <c r="AV415" i="43"/>
  <c r="AU415" i="43"/>
  <c r="AV414" i="43"/>
  <c r="AU414" i="43"/>
  <c r="AV413" i="43"/>
  <c r="AU413" i="43"/>
  <c r="AV412" i="43"/>
  <c r="AU412" i="43"/>
  <c r="AV411" i="43"/>
  <c r="AU411" i="43"/>
  <c r="AV410" i="43"/>
  <c r="AU410" i="43"/>
  <c r="AV409" i="43"/>
  <c r="AU409" i="43"/>
  <c r="AV408" i="43"/>
  <c r="AU408" i="43"/>
  <c r="AV407" i="43"/>
  <c r="AU407" i="43"/>
  <c r="AV406" i="43"/>
  <c r="AU406" i="43"/>
  <c r="AV405" i="43"/>
  <c r="AU405" i="43"/>
  <c r="AV404" i="43"/>
  <c r="AU404" i="43"/>
  <c r="AV403" i="43"/>
  <c r="AU403" i="43"/>
  <c r="AV402" i="43"/>
  <c r="AU402" i="43"/>
  <c r="AV401" i="43"/>
  <c r="AU401" i="43"/>
  <c r="AV400" i="43"/>
  <c r="AU400" i="43"/>
  <c r="AV399" i="43"/>
  <c r="AU399" i="43"/>
  <c r="AV398" i="43"/>
  <c r="AU398" i="43"/>
  <c r="AV397" i="43"/>
  <c r="AU397" i="43"/>
  <c r="AV396" i="43"/>
  <c r="AU396" i="43"/>
  <c r="AV395" i="43"/>
  <c r="AU395" i="43"/>
  <c r="AV394" i="43"/>
  <c r="AU394" i="43"/>
  <c r="AV393" i="43"/>
  <c r="AU393" i="43"/>
  <c r="AV392" i="43"/>
  <c r="AU392" i="43"/>
  <c r="AV391" i="43"/>
  <c r="AU391" i="43"/>
  <c r="AV390" i="43"/>
  <c r="AU390" i="43"/>
  <c r="AV389" i="43"/>
  <c r="AU389" i="43"/>
  <c r="AV388" i="43"/>
  <c r="AU388" i="43"/>
  <c r="AV387" i="43"/>
  <c r="AU387" i="43"/>
  <c r="AV386" i="43"/>
  <c r="AU386" i="43"/>
  <c r="AV385" i="43"/>
  <c r="AU385" i="43"/>
  <c r="AV384" i="43"/>
  <c r="AU384" i="43"/>
  <c r="AV383" i="43"/>
  <c r="AU383" i="43"/>
  <c r="AV382" i="43"/>
  <c r="AU382" i="43"/>
  <c r="AV381" i="43"/>
  <c r="AU381" i="43"/>
  <c r="AV380" i="43"/>
  <c r="AU380" i="43"/>
  <c r="AV379" i="43"/>
  <c r="AU379" i="43"/>
  <c r="AV378" i="43"/>
  <c r="AU378" i="43"/>
  <c r="AV377" i="43"/>
  <c r="AU377" i="43"/>
  <c r="AV376" i="43"/>
  <c r="AU376" i="43"/>
  <c r="AV375" i="43"/>
  <c r="AU375" i="43"/>
  <c r="AV374" i="43"/>
  <c r="AU374" i="43"/>
  <c r="AV373" i="43"/>
  <c r="AU373" i="43"/>
  <c r="AV372" i="43"/>
  <c r="AU372" i="43"/>
  <c r="AV371" i="43"/>
  <c r="AU371" i="43"/>
  <c r="AV370" i="43"/>
  <c r="AU370" i="43"/>
  <c r="AV369" i="43"/>
  <c r="AU369" i="43"/>
  <c r="AV368" i="43"/>
  <c r="AU368" i="43"/>
  <c r="AV367" i="43"/>
  <c r="AU367" i="43"/>
  <c r="AV366" i="43"/>
  <c r="AU366" i="43"/>
  <c r="AV365" i="43"/>
  <c r="AU365" i="43"/>
  <c r="AV364" i="43"/>
  <c r="AU364" i="43"/>
  <c r="AV363" i="43"/>
  <c r="AU363" i="43"/>
  <c r="AV362" i="43"/>
  <c r="AU362" i="43"/>
  <c r="AV361" i="43"/>
  <c r="AU361" i="43"/>
  <c r="AV360" i="43"/>
  <c r="AU360" i="43"/>
  <c r="AV359" i="43"/>
  <c r="AU359" i="43"/>
  <c r="AV358" i="43"/>
  <c r="AU358" i="43"/>
  <c r="AV357" i="43"/>
  <c r="AU357" i="43"/>
  <c r="AV356" i="43"/>
  <c r="AU356" i="43"/>
  <c r="AV355" i="43"/>
  <c r="AU355" i="43"/>
  <c r="AV354" i="43"/>
  <c r="AU354" i="43"/>
  <c r="AV353" i="43"/>
  <c r="AU353" i="43"/>
  <c r="AV352" i="43"/>
  <c r="AU352" i="43"/>
  <c r="AV351" i="43"/>
  <c r="AU351" i="43"/>
  <c r="AV350" i="43"/>
  <c r="AU350" i="43"/>
  <c r="AV349" i="43"/>
  <c r="AU349" i="43"/>
  <c r="AV348" i="43"/>
  <c r="AU348" i="43"/>
  <c r="AV347" i="43"/>
  <c r="AU347" i="43"/>
  <c r="AV346" i="43"/>
  <c r="AU346" i="43"/>
  <c r="AV345" i="43"/>
  <c r="AU345" i="43"/>
  <c r="AV344" i="43"/>
  <c r="AU344" i="43"/>
  <c r="AV343" i="43"/>
  <c r="AU343" i="43"/>
  <c r="AV342" i="43"/>
  <c r="AU342" i="43"/>
  <c r="AV341" i="43"/>
  <c r="AU341" i="43"/>
  <c r="AV340" i="43"/>
  <c r="AU340" i="43"/>
  <c r="AV339" i="43"/>
  <c r="AU339" i="43"/>
  <c r="AV338" i="43"/>
  <c r="AU338" i="43"/>
  <c r="AV337" i="43"/>
  <c r="AU337" i="43"/>
  <c r="AV336" i="43"/>
  <c r="AU336" i="43"/>
  <c r="AV335" i="43"/>
  <c r="AU335" i="43"/>
  <c r="AV334" i="43"/>
  <c r="AU334" i="43"/>
  <c r="AV333" i="43"/>
  <c r="AU333" i="43"/>
  <c r="AV332" i="43"/>
  <c r="AU332" i="43"/>
  <c r="AV331" i="43"/>
  <c r="AU331" i="43"/>
  <c r="AV330" i="43"/>
  <c r="AU330" i="43"/>
  <c r="AV329" i="43"/>
  <c r="AU329" i="43"/>
  <c r="AV328" i="43"/>
  <c r="AU328" i="43"/>
  <c r="AV327" i="43"/>
  <c r="AU327" i="43"/>
  <c r="AV326" i="43"/>
  <c r="AU326" i="43"/>
  <c r="AV325" i="43"/>
  <c r="AU325" i="43"/>
  <c r="AV324" i="43"/>
  <c r="AU324" i="43"/>
  <c r="AV323" i="43"/>
  <c r="AU323" i="43"/>
  <c r="AV322" i="43"/>
  <c r="AU322" i="43"/>
  <c r="AV321" i="43"/>
  <c r="AU321" i="43"/>
  <c r="AV320" i="43"/>
  <c r="AU320" i="43"/>
  <c r="AV319" i="43"/>
  <c r="AU319" i="43"/>
  <c r="AV318" i="43"/>
  <c r="AU318" i="43"/>
  <c r="AV317" i="43"/>
  <c r="AU317" i="43"/>
  <c r="AV316" i="43"/>
  <c r="AU316" i="43"/>
  <c r="AV315" i="43"/>
  <c r="AU315" i="43"/>
  <c r="AV314" i="43"/>
  <c r="AU314" i="43"/>
  <c r="AV313" i="43"/>
  <c r="AU313" i="43"/>
  <c r="AV312" i="43"/>
  <c r="AU312" i="43"/>
  <c r="AV311" i="43"/>
  <c r="AU311" i="43"/>
  <c r="AV310" i="43"/>
  <c r="AU310" i="43"/>
  <c r="AV309" i="43"/>
  <c r="AU309" i="43"/>
  <c r="AV308" i="43"/>
  <c r="AU308" i="43"/>
  <c r="AV307" i="43"/>
  <c r="AU307" i="43"/>
  <c r="AV306" i="43"/>
  <c r="AU306" i="43"/>
  <c r="AV305" i="43"/>
  <c r="AU305" i="43"/>
  <c r="AV304" i="43"/>
  <c r="AU304" i="43"/>
  <c r="AV303" i="43"/>
  <c r="AU303" i="43"/>
  <c r="AV302" i="43"/>
  <c r="AU302" i="43"/>
  <c r="AV301" i="43"/>
  <c r="AU301" i="43"/>
  <c r="AV300" i="43"/>
  <c r="AU300" i="43"/>
  <c r="AV299" i="43"/>
  <c r="AU299" i="43"/>
  <c r="AV298" i="43"/>
  <c r="AU298" i="43"/>
  <c r="AV297" i="43"/>
  <c r="AU297" i="43"/>
  <c r="AV296" i="43"/>
  <c r="AU296" i="43"/>
  <c r="AV295" i="43"/>
  <c r="AU295" i="43"/>
  <c r="AV294" i="43"/>
  <c r="AU294" i="43"/>
  <c r="AV293" i="43"/>
  <c r="AU293" i="43"/>
  <c r="AV292" i="43"/>
  <c r="AU292" i="43"/>
  <c r="AV291" i="43"/>
  <c r="AU291" i="43"/>
  <c r="AV290" i="43"/>
  <c r="AU290" i="43"/>
  <c r="AV289" i="43"/>
  <c r="AU289" i="43"/>
  <c r="AV288" i="43"/>
  <c r="AU288" i="43"/>
  <c r="AV287" i="43"/>
  <c r="AU287" i="43"/>
  <c r="AV286" i="43"/>
  <c r="AU286" i="43"/>
  <c r="AV285" i="43"/>
  <c r="AU285" i="43"/>
  <c r="AV284" i="43"/>
  <c r="AU284" i="43"/>
  <c r="AV283" i="43"/>
  <c r="AU283" i="43"/>
  <c r="AV282" i="43"/>
  <c r="AU282" i="43"/>
  <c r="AV281" i="43"/>
  <c r="AU281" i="43"/>
  <c r="AV280" i="43"/>
  <c r="AU280" i="43"/>
  <c r="AV279" i="43"/>
  <c r="AU279" i="43"/>
  <c r="AV278" i="43"/>
  <c r="AU278" i="43"/>
  <c r="AV277" i="43"/>
  <c r="AU277" i="43"/>
  <c r="AV276" i="43"/>
  <c r="AU276" i="43"/>
  <c r="AV275" i="43"/>
  <c r="AU275" i="43"/>
  <c r="AV274" i="43"/>
  <c r="AU274" i="43"/>
  <c r="AV273" i="43"/>
  <c r="AU273" i="43"/>
  <c r="AV272" i="43"/>
  <c r="AU272" i="43"/>
  <c r="AV271" i="43"/>
  <c r="AU271" i="43"/>
  <c r="AV270" i="43"/>
  <c r="AU270" i="43"/>
  <c r="AV269" i="43"/>
  <c r="AU269" i="43"/>
  <c r="AV268" i="43"/>
  <c r="AU268" i="43"/>
  <c r="AV267" i="43"/>
  <c r="AU267" i="43"/>
  <c r="AV266" i="43"/>
  <c r="AU266" i="43"/>
  <c r="AV265" i="43"/>
  <c r="AU265" i="43"/>
  <c r="AV264" i="43"/>
  <c r="AU264" i="43"/>
  <c r="AV263" i="43"/>
  <c r="AU263" i="43"/>
  <c r="AV262" i="43"/>
  <c r="AU262" i="43"/>
  <c r="AV261" i="43"/>
  <c r="AU261" i="43"/>
  <c r="AV260" i="43"/>
  <c r="AU260" i="43"/>
  <c r="AV259" i="43"/>
  <c r="AU259" i="43"/>
  <c r="AV258" i="43"/>
  <c r="AU258" i="43"/>
  <c r="AV257" i="43"/>
  <c r="AU257" i="43"/>
  <c r="AV256" i="43"/>
  <c r="AU256" i="43"/>
  <c r="AV255" i="43"/>
  <c r="AU255" i="43"/>
  <c r="AV254" i="43"/>
  <c r="AU254" i="43"/>
  <c r="AV253" i="43"/>
  <c r="AU253" i="43"/>
  <c r="AV252" i="43"/>
  <c r="AU252" i="43"/>
  <c r="AV251" i="43"/>
  <c r="AU251" i="43"/>
  <c r="AV250" i="43"/>
  <c r="AU250" i="43"/>
  <c r="AV249" i="43"/>
  <c r="AU249" i="43"/>
  <c r="AV248" i="43"/>
  <c r="AU248" i="43"/>
  <c r="AV247" i="43"/>
  <c r="AU247" i="43"/>
  <c r="AV246" i="43"/>
  <c r="AU246" i="43"/>
  <c r="AV245" i="43"/>
  <c r="AU245" i="43"/>
  <c r="AV244" i="43"/>
  <c r="AU244" i="43"/>
  <c r="AV243" i="43"/>
  <c r="AU243" i="43"/>
  <c r="AV242" i="43"/>
  <c r="AU242" i="43"/>
  <c r="AV241" i="43"/>
  <c r="AU241" i="43"/>
  <c r="AV240" i="43"/>
  <c r="AU240" i="43"/>
  <c r="AV239" i="43"/>
  <c r="AU239" i="43"/>
  <c r="AV238" i="43"/>
  <c r="AU238" i="43"/>
  <c r="AV237" i="43"/>
  <c r="AU237" i="43"/>
  <c r="AV236" i="43"/>
  <c r="AU236" i="43"/>
  <c r="AV235" i="43"/>
  <c r="AU235" i="43"/>
  <c r="AV234" i="43"/>
  <c r="AU234" i="43"/>
  <c r="AV233" i="43"/>
  <c r="AU233" i="43"/>
  <c r="AV232" i="43"/>
  <c r="AU232" i="43"/>
  <c r="AV231" i="43"/>
  <c r="AU231" i="43"/>
  <c r="AV230" i="43"/>
  <c r="AU230" i="43"/>
  <c r="AV229" i="43"/>
  <c r="AU229" i="43"/>
  <c r="AV228" i="43"/>
  <c r="AU228" i="43"/>
  <c r="AV227" i="43"/>
  <c r="AU227" i="43"/>
  <c r="AV226" i="43"/>
  <c r="AU226" i="43"/>
  <c r="AV225" i="43"/>
  <c r="AU225" i="43"/>
  <c r="AV224" i="43"/>
  <c r="AU224" i="43"/>
  <c r="AV223" i="43"/>
  <c r="AU223" i="43"/>
  <c r="AV222" i="43"/>
  <c r="AU222" i="43"/>
  <c r="AV221" i="43"/>
  <c r="AU221" i="43"/>
  <c r="AV220" i="43"/>
  <c r="AU220" i="43"/>
  <c r="AV219" i="43"/>
  <c r="AU219" i="43"/>
  <c r="AV218" i="43"/>
  <c r="AU218" i="43"/>
  <c r="AV217" i="43"/>
  <c r="AU217" i="43"/>
  <c r="AV216" i="43"/>
  <c r="AU216" i="43"/>
  <c r="AV215" i="43"/>
  <c r="AU215" i="43"/>
  <c r="AV214" i="43"/>
  <c r="AU214" i="43"/>
  <c r="AV213" i="43"/>
  <c r="AU213" i="43"/>
  <c r="AV212" i="43"/>
  <c r="AU212" i="43"/>
  <c r="AV211" i="43"/>
  <c r="AU211" i="43"/>
  <c r="AV210" i="43"/>
  <c r="AU210" i="43"/>
  <c r="AV209" i="43"/>
  <c r="AU209" i="43"/>
  <c r="AV208" i="43"/>
  <c r="AU208" i="43"/>
  <c r="AV207" i="43"/>
  <c r="AU207" i="43"/>
  <c r="AV206" i="43"/>
  <c r="AU206" i="43"/>
  <c r="AV205" i="43"/>
  <c r="AU205" i="43"/>
  <c r="AV204" i="43"/>
  <c r="AU204" i="43"/>
  <c r="AV203" i="43"/>
  <c r="AU203" i="43"/>
  <c r="AV202" i="43"/>
  <c r="AU202" i="43"/>
  <c r="AV201" i="43"/>
  <c r="AU201" i="43"/>
  <c r="AV200" i="43"/>
  <c r="AU200" i="43"/>
  <c r="AV199" i="43"/>
  <c r="AU199" i="43"/>
  <c r="AV198" i="43"/>
  <c r="AU198" i="43"/>
  <c r="AV197" i="43"/>
  <c r="AU197" i="43"/>
  <c r="AV196" i="43"/>
  <c r="AU196" i="43"/>
  <c r="AV195" i="43"/>
  <c r="AU195" i="43"/>
  <c r="AV194" i="43"/>
  <c r="AU194" i="43"/>
  <c r="AV193" i="43"/>
  <c r="AU193" i="43"/>
  <c r="AV192" i="43"/>
  <c r="AU192" i="43"/>
  <c r="AV191" i="43"/>
  <c r="AU191" i="43"/>
  <c r="AV190" i="43"/>
  <c r="AU190" i="43"/>
  <c r="AV189" i="43"/>
  <c r="AU189" i="43"/>
  <c r="AV188" i="43"/>
  <c r="AU188" i="43"/>
  <c r="AV187" i="43"/>
  <c r="AU187" i="43"/>
  <c r="AV186" i="43"/>
  <c r="AU186" i="43"/>
  <c r="AV185" i="43"/>
  <c r="AU185" i="43"/>
  <c r="AV184" i="43"/>
  <c r="AU184" i="43"/>
  <c r="AV183" i="43"/>
  <c r="AU183" i="43"/>
  <c r="AV182" i="43"/>
  <c r="AU182" i="43"/>
  <c r="AV181" i="43"/>
  <c r="AU181" i="43"/>
  <c r="AV180" i="43"/>
  <c r="AU180" i="43"/>
  <c r="AV179" i="43"/>
  <c r="AU179" i="43"/>
  <c r="AV178" i="43"/>
  <c r="AU178" i="43"/>
  <c r="AV177" i="43"/>
  <c r="AU177" i="43"/>
  <c r="AV176" i="43"/>
  <c r="AU176" i="43"/>
  <c r="AV175" i="43"/>
  <c r="AU175" i="43"/>
  <c r="AV174" i="43"/>
  <c r="AU174" i="43"/>
  <c r="AV173" i="43"/>
  <c r="AU173" i="43"/>
  <c r="AV172" i="43"/>
  <c r="AU172" i="43"/>
  <c r="AV171" i="43"/>
  <c r="AU171" i="43"/>
  <c r="AV170" i="43"/>
  <c r="AU170" i="43"/>
  <c r="AV169" i="43"/>
  <c r="AU169" i="43"/>
  <c r="AV168" i="43"/>
  <c r="AU168" i="43"/>
  <c r="AV167" i="43"/>
  <c r="AU167" i="43"/>
  <c r="AV166" i="43"/>
  <c r="AU166" i="43"/>
  <c r="AV165" i="43"/>
  <c r="AU165" i="43"/>
  <c r="AV164" i="43"/>
  <c r="AU164" i="43"/>
  <c r="AV163" i="43"/>
  <c r="AU163" i="43"/>
  <c r="AV162" i="43"/>
  <c r="AU162" i="43"/>
  <c r="AV161" i="43"/>
  <c r="AU161" i="43"/>
  <c r="AV160" i="43"/>
  <c r="AU160" i="43"/>
  <c r="AV159" i="43"/>
  <c r="AU159" i="43"/>
  <c r="AV158" i="43"/>
  <c r="AU158" i="43"/>
  <c r="AV157" i="43"/>
  <c r="AU157" i="43"/>
  <c r="AV156" i="43"/>
  <c r="AU156" i="43"/>
  <c r="AV155" i="43"/>
  <c r="AU155" i="43"/>
  <c r="AV154" i="43"/>
  <c r="AU154" i="43"/>
  <c r="AV153" i="43"/>
  <c r="AU153" i="43"/>
  <c r="AV152" i="43"/>
  <c r="AU152" i="43"/>
  <c r="AV151" i="43"/>
  <c r="AU151" i="43"/>
  <c r="AV150" i="43"/>
  <c r="AU150" i="43"/>
  <c r="AV149" i="43"/>
  <c r="AU149" i="43"/>
  <c r="AV148" i="43"/>
  <c r="AU148" i="43"/>
  <c r="AV147" i="43"/>
  <c r="AU147" i="43"/>
  <c r="AV146" i="43"/>
  <c r="AU146" i="43"/>
  <c r="AV145" i="43"/>
  <c r="AU145" i="43"/>
  <c r="AV144" i="43"/>
  <c r="AU144" i="43"/>
  <c r="AV143" i="43"/>
  <c r="AU143" i="43"/>
  <c r="AV142" i="43"/>
  <c r="AU142" i="43"/>
  <c r="AV141" i="43"/>
  <c r="AU141" i="43"/>
  <c r="AV140" i="43"/>
  <c r="AU140" i="43"/>
  <c r="AV139" i="43"/>
  <c r="AU139" i="43"/>
  <c r="AV138" i="43"/>
  <c r="AU138" i="43"/>
  <c r="AV137" i="43"/>
  <c r="AU137" i="43"/>
  <c r="AV136" i="43"/>
  <c r="AU136" i="43"/>
  <c r="AV135" i="43"/>
  <c r="AU135" i="43"/>
  <c r="AV134" i="43"/>
  <c r="AU134" i="43"/>
  <c r="AV133" i="43"/>
  <c r="AU133" i="43"/>
  <c r="AV132" i="43"/>
  <c r="AU132" i="43"/>
  <c r="AV131" i="43"/>
  <c r="AU131" i="43"/>
  <c r="AV130" i="43"/>
  <c r="AU130" i="43"/>
  <c r="AV129" i="43"/>
  <c r="AU129" i="43"/>
  <c r="AV128" i="43"/>
  <c r="AU128" i="43"/>
  <c r="AV127" i="43"/>
  <c r="AU127" i="43"/>
  <c r="AV126" i="43"/>
  <c r="AU126" i="43"/>
  <c r="AV125" i="43"/>
  <c r="AU125" i="43"/>
  <c r="AV124" i="43"/>
  <c r="AU124" i="43"/>
  <c r="AV123" i="43"/>
  <c r="AU123" i="43"/>
  <c r="AV122" i="43"/>
  <c r="AU122" i="43"/>
  <c r="AV121" i="43"/>
  <c r="AU121" i="43"/>
  <c r="AV120" i="43"/>
  <c r="AU120" i="43"/>
  <c r="AV119" i="43"/>
  <c r="AU119" i="43"/>
  <c r="AV118" i="43"/>
  <c r="AU118" i="43"/>
  <c r="AV117" i="43"/>
  <c r="AU117" i="43"/>
  <c r="AV116" i="43"/>
  <c r="AU116" i="43"/>
  <c r="AV115" i="43"/>
  <c r="AU115" i="43"/>
  <c r="AV114" i="43"/>
  <c r="AU114" i="43"/>
  <c r="AV113" i="43"/>
  <c r="AU113" i="43"/>
  <c r="AV112" i="43"/>
  <c r="AU112" i="43"/>
  <c r="AV111" i="43"/>
  <c r="AU111" i="43"/>
  <c r="AV110" i="43"/>
  <c r="AU110" i="43"/>
  <c r="AV109" i="43"/>
  <c r="AU109" i="43"/>
  <c r="AV108" i="43"/>
  <c r="AU108" i="43"/>
  <c r="AV107" i="43"/>
  <c r="AU107" i="43"/>
  <c r="AV106" i="43"/>
  <c r="AU106" i="43"/>
  <c r="AV105" i="43"/>
  <c r="AU105" i="43"/>
  <c r="AV104" i="43"/>
  <c r="AU104" i="43"/>
  <c r="AV103" i="43"/>
  <c r="AU103" i="43"/>
  <c r="AV102" i="43"/>
  <c r="AU102" i="43"/>
  <c r="AV101" i="43"/>
  <c r="AU101" i="43"/>
  <c r="AV100" i="43"/>
  <c r="AU100" i="43"/>
  <c r="AV99" i="43"/>
  <c r="AU99" i="43"/>
  <c r="AV98" i="43"/>
  <c r="AU98" i="43"/>
  <c r="AV97" i="43"/>
  <c r="AU97" i="43"/>
  <c r="AV96" i="43"/>
  <c r="AU96" i="43"/>
  <c r="AV95" i="43"/>
  <c r="AU95" i="43"/>
  <c r="AV94" i="43"/>
  <c r="AU94" i="43"/>
  <c r="AV93" i="43"/>
  <c r="AU93" i="43"/>
  <c r="AV92" i="43"/>
  <c r="AU92" i="43"/>
  <c r="AV91" i="43"/>
  <c r="AU91" i="43"/>
  <c r="AV90" i="43"/>
  <c r="AU90" i="43"/>
  <c r="AV89" i="43"/>
  <c r="AU89" i="43"/>
  <c r="AV88" i="43"/>
  <c r="AU88" i="43"/>
  <c r="AV87" i="43"/>
  <c r="AU87" i="43"/>
  <c r="AV86" i="43"/>
  <c r="AU86" i="43"/>
  <c r="AV85" i="43"/>
  <c r="AU85" i="43"/>
  <c r="AV84" i="43"/>
  <c r="AU84" i="43"/>
  <c r="AV83" i="43"/>
  <c r="AU83" i="43"/>
  <c r="AV82" i="43"/>
  <c r="AU82" i="43"/>
  <c r="AV81" i="43"/>
  <c r="AU81" i="43"/>
  <c r="AV80" i="43"/>
  <c r="AU80" i="43"/>
  <c r="AV79" i="43"/>
  <c r="AU79" i="43"/>
  <c r="AV78" i="43"/>
  <c r="AU78" i="43"/>
  <c r="AV77" i="43"/>
  <c r="AU77" i="43"/>
  <c r="AV76" i="43"/>
  <c r="AU76" i="43"/>
  <c r="AV75" i="43"/>
  <c r="AU75" i="43"/>
  <c r="AV74" i="43"/>
  <c r="AU74" i="43"/>
  <c r="AV73" i="43"/>
  <c r="AU73" i="43"/>
  <c r="AV72" i="43"/>
  <c r="AU72" i="43"/>
  <c r="AV71" i="43"/>
  <c r="AU71" i="43"/>
  <c r="AV70" i="43"/>
  <c r="AU70" i="43"/>
  <c r="AV69" i="43"/>
  <c r="AU69" i="43"/>
  <c r="AV68" i="43"/>
  <c r="AU68" i="43"/>
  <c r="AV67" i="43"/>
  <c r="AU67" i="43"/>
  <c r="AV66" i="43"/>
  <c r="AU66" i="43"/>
  <c r="AV65" i="43"/>
  <c r="AU65" i="43"/>
  <c r="AV64" i="43"/>
  <c r="AU64" i="43"/>
  <c r="AV63" i="43"/>
  <c r="AU63" i="43"/>
  <c r="AV62" i="43"/>
  <c r="AU62" i="43"/>
  <c r="AV61" i="43"/>
  <c r="AU61" i="43"/>
  <c r="AV60" i="43"/>
  <c r="AU60" i="43"/>
  <c r="AV59" i="43"/>
  <c r="AU59" i="43"/>
  <c r="AV58" i="43"/>
  <c r="AU58" i="43"/>
  <c r="AV57" i="43"/>
  <c r="AU57" i="43"/>
  <c r="AV56" i="43"/>
  <c r="AU56" i="43"/>
  <c r="AV55" i="43"/>
  <c r="AU55" i="43"/>
  <c r="AV54" i="43"/>
  <c r="AU54" i="43"/>
  <c r="AV53" i="43"/>
  <c r="AU53" i="43"/>
  <c r="AV52" i="43"/>
  <c r="AU52" i="43"/>
  <c r="AV51" i="43"/>
  <c r="AU51" i="43"/>
  <c r="AV50" i="43"/>
  <c r="AU50" i="43"/>
  <c r="AV49" i="43"/>
  <c r="AU49" i="43"/>
  <c r="AV48" i="43"/>
  <c r="AU48" i="43"/>
  <c r="AV47" i="43"/>
  <c r="AU47" i="43"/>
  <c r="AV46" i="43"/>
  <c r="AU46" i="43"/>
  <c r="AV45" i="43"/>
  <c r="AU45" i="43"/>
  <c r="AV44" i="43"/>
  <c r="AU44" i="43"/>
  <c r="AV43" i="43"/>
  <c r="AU43" i="43"/>
  <c r="AV42" i="43"/>
  <c r="AU42" i="43"/>
  <c r="AV41" i="43"/>
  <c r="AU41" i="43"/>
  <c r="AV40" i="43"/>
  <c r="AU40" i="43"/>
  <c r="AV39" i="43"/>
  <c r="AU39" i="43"/>
  <c r="AV38" i="43"/>
  <c r="AU38" i="43"/>
  <c r="AV37" i="43"/>
  <c r="AU37" i="43"/>
  <c r="AV36" i="43"/>
  <c r="AU36" i="43"/>
  <c r="AV35" i="43"/>
  <c r="AU35" i="43"/>
  <c r="AV34" i="43"/>
  <c r="AU34" i="43"/>
  <c r="AV33" i="43"/>
  <c r="AU33" i="43"/>
  <c r="AV32" i="43"/>
  <c r="AU32" i="43"/>
  <c r="AV31" i="43"/>
  <c r="AU31" i="43"/>
  <c r="AV30" i="43"/>
  <c r="AU30" i="43"/>
  <c r="AV29" i="43"/>
  <c r="AU29" i="43"/>
  <c r="AV28" i="43"/>
  <c r="AU28" i="43"/>
  <c r="AV27" i="43"/>
  <c r="AU27" i="43"/>
  <c r="AV26" i="43"/>
  <c r="AU26" i="43"/>
  <c r="AV25" i="43"/>
  <c r="AU25" i="43"/>
  <c r="AV24" i="43"/>
  <c r="AU24" i="43"/>
  <c r="AV23" i="43"/>
  <c r="AU23" i="43"/>
  <c r="AV22" i="43"/>
  <c r="AU22" i="43"/>
  <c r="AV21" i="43"/>
  <c r="AU21" i="43"/>
  <c r="AV20" i="43"/>
  <c r="AU20" i="43"/>
  <c r="AV19" i="43"/>
  <c r="AU19" i="43"/>
  <c r="AV18" i="43"/>
  <c r="AU18" i="43"/>
  <c r="AV17" i="43"/>
  <c r="AU17" i="43"/>
  <c r="AV16" i="43"/>
  <c r="AU16" i="43"/>
  <c r="AV15" i="43"/>
  <c r="AU15" i="43"/>
  <c r="AV14" i="43"/>
  <c r="AU14" i="43"/>
  <c r="AV13" i="43"/>
  <c r="AU13" i="43"/>
  <c r="AV12" i="43"/>
  <c r="AU12" i="43"/>
  <c r="AV11" i="43"/>
  <c r="AU11" i="43"/>
  <c r="AV10" i="43"/>
  <c r="AU10" i="43"/>
  <c r="AV9" i="43"/>
  <c r="AU9" i="43"/>
  <c r="AV8" i="43"/>
  <c r="AU8" i="43"/>
  <c r="AV7" i="43"/>
  <c r="AU7" i="43"/>
  <c r="AV6" i="43"/>
  <c r="AU6" i="43"/>
  <c r="AV5" i="43"/>
  <c r="AU5" i="43"/>
  <c r="AV4" i="43"/>
  <c r="AU4" i="43"/>
  <c r="AV3" i="43"/>
  <c r="AU3" i="43"/>
  <c r="R478" i="43"/>
  <c r="Q478" i="43"/>
  <c r="O478" i="43"/>
  <c r="F478" i="43"/>
  <c r="E478" i="43"/>
  <c r="C478" i="43"/>
  <c r="R477" i="43"/>
  <c r="Q477" i="43"/>
  <c r="O477" i="43"/>
  <c r="F477" i="43"/>
  <c r="E477" i="43"/>
  <c r="C477" i="43"/>
  <c r="R476" i="43"/>
  <c r="Q476" i="43"/>
  <c r="O476" i="43"/>
  <c r="F476" i="43"/>
  <c r="E476" i="43"/>
  <c r="C476" i="43"/>
  <c r="R475" i="43"/>
  <c r="Q475" i="43"/>
  <c r="O475" i="43"/>
  <c r="F475" i="43"/>
  <c r="E475" i="43"/>
  <c r="C475" i="43"/>
  <c r="R474" i="43"/>
  <c r="Q474" i="43"/>
  <c r="O474" i="43"/>
  <c r="F474" i="43"/>
  <c r="E474" i="43"/>
  <c r="C474" i="43"/>
  <c r="R473" i="43"/>
  <c r="Q473" i="43"/>
  <c r="O473" i="43"/>
  <c r="F473" i="43"/>
  <c r="E473" i="43"/>
  <c r="C473" i="43"/>
  <c r="R472" i="43"/>
  <c r="Q472" i="43"/>
  <c r="O472" i="43"/>
  <c r="F472" i="43"/>
  <c r="E472" i="43"/>
  <c r="C472" i="43"/>
  <c r="R471" i="43"/>
  <c r="Q471" i="43"/>
  <c r="O471" i="43"/>
  <c r="F471" i="43"/>
  <c r="E471" i="43"/>
  <c r="C471" i="43"/>
  <c r="R470" i="43"/>
  <c r="Q470" i="43"/>
  <c r="O470" i="43"/>
  <c r="F470" i="43"/>
  <c r="E470" i="43"/>
  <c r="C470" i="43"/>
  <c r="R469" i="43"/>
  <c r="Q469" i="43"/>
  <c r="O469" i="43"/>
  <c r="F469" i="43"/>
  <c r="E469" i="43"/>
  <c r="C469" i="43"/>
  <c r="R468" i="43"/>
  <c r="Q468" i="43"/>
  <c r="O468" i="43"/>
  <c r="F468" i="43"/>
  <c r="E468" i="43"/>
  <c r="C468" i="43"/>
  <c r="R467" i="43"/>
  <c r="Q467" i="43"/>
  <c r="O467" i="43"/>
  <c r="F467" i="43"/>
  <c r="E467" i="43"/>
  <c r="C467" i="43"/>
  <c r="R466" i="43"/>
  <c r="Q466" i="43"/>
  <c r="O466" i="43"/>
  <c r="F466" i="43"/>
  <c r="E466" i="43"/>
  <c r="C466" i="43"/>
  <c r="R465" i="43"/>
  <c r="Q465" i="43"/>
  <c r="O465" i="43"/>
  <c r="F465" i="43"/>
  <c r="E465" i="43"/>
  <c r="C465" i="43"/>
  <c r="R464" i="43"/>
  <c r="Q464" i="43"/>
  <c r="O464" i="43"/>
  <c r="F464" i="43"/>
  <c r="E464" i="43"/>
  <c r="C464" i="43"/>
  <c r="R463" i="43"/>
  <c r="Q463" i="43"/>
  <c r="O463" i="43"/>
  <c r="F463" i="43"/>
  <c r="E463" i="43"/>
  <c r="C463" i="43"/>
  <c r="R462" i="43"/>
  <c r="Q462" i="43"/>
  <c r="O462" i="43"/>
  <c r="F462" i="43"/>
  <c r="E462" i="43"/>
  <c r="C462" i="43"/>
  <c r="R461" i="43"/>
  <c r="Q461" i="43"/>
  <c r="O461" i="43"/>
  <c r="F461" i="43"/>
  <c r="E461" i="43"/>
  <c r="C461" i="43"/>
  <c r="R460" i="43"/>
  <c r="Q460" i="43"/>
  <c r="O460" i="43"/>
  <c r="F460" i="43"/>
  <c r="E460" i="43"/>
  <c r="C460" i="43"/>
  <c r="R459" i="43"/>
  <c r="Q459" i="43"/>
  <c r="O459" i="43"/>
  <c r="F459" i="43"/>
  <c r="E459" i="43"/>
  <c r="C459" i="43"/>
  <c r="R458" i="43"/>
  <c r="Q458" i="43"/>
  <c r="O458" i="43"/>
  <c r="F458" i="43"/>
  <c r="E458" i="43"/>
  <c r="C458" i="43"/>
  <c r="R457" i="43"/>
  <c r="Q457" i="43"/>
  <c r="O457" i="43"/>
  <c r="F457" i="43"/>
  <c r="E457" i="43"/>
  <c r="C457" i="43"/>
  <c r="R456" i="43"/>
  <c r="Q456" i="43"/>
  <c r="O456" i="43"/>
  <c r="F456" i="43"/>
  <c r="E456" i="43"/>
  <c r="C456" i="43"/>
  <c r="R455" i="43"/>
  <c r="Q455" i="43"/>
  <c r="O455" i="43"/>
  <c r="F455" i="43"/>
  <c r="E455" i="43"/>
  <c r="C455" i="43"/>
  <c r="R454" i="43"/>
  <c r="Q454" i="43"/>
  <c r="O454" i="43"/>
  <c r="F454" i="43"/>
  <c r="E454" i="43"/>
  <c r="C454" i="43"/>
  <c r="R453" i="43"/>
  <c r="Q453" i="43"/>
  <c r="O453" i="43"/>
  <c r="F453" i="43"/>
  <c r="E453" i="43"/>
  <c r="C453" i="43"/>
  <c r="R452" i="43"/>
  <c r="Q452" i="43"/>
  <c r="O452" i="43"/>
  <c r="F452" i="43"/>
  <c r="E452" i="43"/>
  <c r="C452" i="43"/>
  <c r="R451" i="43"/>
  <c r="Q451" i="43"/>
  <c r="O451" i="43"/>
  <c r="F451" i="43"/>
  <c r="E451" i="43"/>
  <c r="C451" i="43"/>
  <c r="R450" i="43"/>
  <c r="Q450" i="43"/>
  <c r="O450" i="43"/>
  <c r="F450" i="43"/>
  <c r="E450" i="43"/>
  <c r="C450" i="43"/>
  <c r="R449" i="43"/>
  <c r="Q449" i="43"/>
  <c r="O449" i="43"/>
  <c r="F449" i="43"/>
  <c r="E449" i="43"/>
  <c r="C449" i="43"/>
  <c r="R448" i="43"/>
  <c r="Q448" i="43"/>
  <c r="O448" i="43"/>
  <c r="F448" i="43"/>
  <c r="E448" i="43"/>
  <c r="C448" i="43"/>
  <c r="R447" i="43"/>
  <c r="Q447" i="43"/>
  <c r="O447" i="43"/>
  <c r="F447" i="43"/>
  <c r="E447" i="43"/>
  <c r="C447" i="43"/>
  <c r="R446" i="43"/>
  <c r="Q446" i="43"/>
  <c r="O446" i="43"/>
  <c r="F446" i="43"/>
  <c r="E446" i="43"/>
  <c r="C446" i="43"/>
  <c r="R445" i="43"/>
  <c r="Q445" i="43"/>
  <c r="O445" i="43"/>
  <c r="F445" i="43"/>
  <c r="E445" i="43"/>
  <c r="C445" i="43"/>
  <c r="R444" i="43"/>
  <c r="Q444" i="43"/>
  <c r="O444" i="43"/>
  <c r="F444" i="43"/>
  <c r="E444" i="43"/>
  <c r="C444" i="43"/>
  <c r="R443" i="43"/>
  <c r="Q443" i="43"/>
  <c r="O443" i="43"/>
  <c r="F443" i="43"/>
  <c r="E443" i="43"/>
  <c r="C443" i="43"/>
  <c r="R442" i="43"/>
  <c r="Q442" i="43"/>
  <c r="O442" i="43"/>
  <c r="F442" i="43"/>
  <c r="E442" i="43"/>
  <c r="C442" i="43"/>
  <c r="R441" i="43"/>
  <c r="Q441" i="43"/>
  <c r="O441" i="43"/>
  <c r="F441" i="43"/>
  <c r="E441" i="43"/>
  <c r="C441" i="43"/>
  <c r="R440" i="43"/>
  <c r="Q440" i="43"/>
  <c r="O440" i="43"/>
  <c r="F440" i="43"/>
  <c r="E440" i="43"/>
  <c r="C440" i="43"/>
  <c r="R439" i="43"/>
  <c r="Q439" i="43"/>
  <c r="O439" i="43"/>
  <c r="F439" i="43"/>
  <c r="E439" i="43"/>
  <c r="C439" i="43"/>
  <c r="R438" i="43"/>
  <c r="Q438" i="43"/>
  <c r="O438" i="43"/>
  <c r="F438" i="43"/>
  <c r="E438" i="43"/>
  <c r="C438" i="43"/>
  <c r="R437" i="43"/>
  <c r="Q437" i="43"/>
  <c r="O437" i="43"/>
  <c r="F437" i="43"/>
  <c r="E437" i="43"/>
  <c r="C437" i="43"/>
  <c r="R436" i="43"/>
  <c r="Q436" i="43"/>
  <c r="O436" i="43"/>
  <c r="F436" i="43"/>
  <c r="E436" i="43"/>
  <c r="C436" i="43"/>
  <c r="R435" i="43"/>
  <c r="Q435" i="43"/>
  <c r="O435" i="43"/>
  <c r="F435" i="43"/>
  <c r="E435" i="43"/>
  <c r="C435" i="43"/>
  <c r="R434" i="43"/>
  <c r="Q434" i="43"/>
  <c r="O434" i="43"/>
  <c r="F434" i="43"/>
  <c r="E434" i="43"/>
  <c r="C434" i="43"/>
  <c r="R433" i="43"/>
  <c r="Q433" i="43"/>
  <c r="O433" i="43"/>
  <c r="F433" i="43"/>
  <c r="E433" i="43"/>
  <c r="C433" i="43"/>
  <c r="R432" i="43"/>
  <c r="Q432" i="43"/>
  <c r="O432" i="43"/>
  <c r="F432" i="43"/>
  <c r="E432" i="43"/>
  <c r="C432" i="43"/>
  <c r="R431" i="43"/>
  <c r="Q431" i="43"/>
  <c r="O431" i="43"/>
  <c r="F431" i="43"/>
  <c r="E431" i="43"/>
  <c r="C431" i="43"/>
  <c r="R430" i="43"/>
  <c r="Q430" i="43"/>
  <c r="O430" i="43"/>
  <c r="F430" i="43"/>
  <c r="E430" i="43"/>
  <c r="C430" i="43"/>
  <c r="R429" i="43"/>
  <c r="Q429" i="43"/>
  <c r="O429" i="43"/>
  <c r="F429" i="43"/>
  <c r="E429" i="43"/>
  <c r="C429" i="43"/>
  <c r="R428" i="43"/>
  <c r="Q428" i="43"/>
  <c r="O428" i="43"/>
  <c r="F428" i="43"/>
  <c r="E428" i="43"/>
  <c r="C428" i="43"/>
  <c r="R427" i="43"/>
  <c r="Q427" i="43"/>
  <c r="O427" i="43"/>
  <c r="F427" i="43"/>
  <c r="E427" i="43"/>
  <c r="C427" i="43"/>
  <c r="R426" i="43"/>
  <c r="Q426" i="43"/>
  <c r="O426" i="43"/>
  <c r="F426" i="43"/>
  <c r="E426" i="43"/>
  <c r="C426" i="43"/>
  <c r="R425" i="43"/>
  <c r="Q425" i="43"/>
  <c r="O425" i="43"/>
  <c r="F425" i="43"/>
  <c r="E425" i="43"/>
  <c r="C425" i="43"/>
  <c r="R424" i="43"/>
  <c r="Q424" i="43"/>
  <c r="O424" i="43"/>
  <c r="F424" i="43"/>
  <c r="E424" i="43"/>
  <c r="C424" i="43"/>
  <c r="R423" i="43"/>
  <c r="Q423" i="43"/>
  <c r="O423" i="43"/>
  <c r="F423" i="43"/>
  <c r="E423" i="43"/>
  <c r="C423" i="43"/>
  <c r="R422" i="43"/>
  <c r="Q422" i="43"/>
  <c r="O422" i="43"/>
  <c r="F422" i="43"/>
  <c r="E422" i="43"/>
  <c r="C422" i="43"/>
  <c r="R421" i="43"/>
  <c r="Q421" i="43"/>
  <c r="O421" i="43"/>
  <c r="F421" i="43"/>
  <c r="E421" i="43"/>
  <c r="C421" i="43"/>
  <c r="R420" i="43"/>
  <c r="Q420" i="43"/>
  <c r="O420" i="43"/>
  <c r="F420" i="43"/>
  <c r="E420" i="43"/>
  <c r="C420" i="43"/>
  <c r="R419" i="43"/>
  <c r="Q419" i="43"/>
  <c r="O419" i="43"/>
  <c r="F419" i="43"/>
  <c r="E419" i="43"/>
  <c r="C419" i="43"/>
  <c r="R418" i="43"/>
  <c r="Q418" i="43"/>
  <c r="O418" i="43"/>
  <c r="F418" i="43"/>
  <c r="E418" i="43"/>
  <c r="C418" i="43"/>
  <c r="R417" i="43"/>
  <c r="Q417" i="43"/>
  <c r="O417" i="43"/>
  <c r="F417" i="43"/>
  <c r="E417" i="43"/>
  <c r="C417" i="43"/>
  <c r="R416" i="43"/>
  <c r="Q416" i="43"/>
  <c r="O416" i="43"/>
  <c r="F416" i="43"/>
  <c r="E416" i="43"/>
  <c r="C416" i="43"/>
  <c r="R415" i="43"/>
  <c r="Q415" i="43"/>
  <c r="O415" i="43"/>
  <c r="F415" i="43"/>
  <c r="E415" i="43"/>
  <c r="C415" i="43"/>
  <c r="R414" i="43"/>
  <c r="Q414" i="43"/>
  <c r="O414" i="43"/>
  <c r="F414" i="43"/>
  <c r="E414" i="43"/>
  <c r="C414" i="43"/>
  <c r="R413" i="43"/>
  <c r="Q413" i="43"/>
  <c r="O413" i="43"/>
  <c r="F413" i="43"/>
  <c r="E413" i="43"/>
  <c r="C413" i="43"/>
  <c r="R412" i="43"/>
  <c r="Q412" i="43"/>
  <c r="O412" i="43"/>
  <c r="F412" i="43"/>
  <c r="E412" i="43"/>
  <c r="C412" i="43"/>
  <c r="R411" i="43"/>
  <c r="Q411" i="43"/>
  <c r="O411" i="43"/>
  <c r="F411" i="43"/>
  <c r="E411" i="43"/>
  <c r="C411" i="43"/>
  <c r="R410" i="43"/>
  <c r="Q410" i="43"/>
  <c r="O410" i="43"/>
  <c r="F410" i="43"/>
  <c r="E410" i="43"/>
  <c r="C410" i="43"/>
  <c r="R409" i="43"/>
  <c r="Q409" i="43"/>
  <c r="O409" i="43"/>
  <c r="F409" i="43"/>
  <c r="E409" i="43"/>
  <c r="C409" i="43"/>
  <c r="R408" i="43"/>
  <c r="Q408" i="43"/>
  <c r="O408" i="43"/>
  <c r="F408" i="43"/>
  <c r="E408" i="43"/>
  <c r="C408" i="43"/>
  <c r="R407" i="43"/>
  <c r="Q407" i="43"/>
  <c r="O407" i="43"/>
  <c r="F407" i="43"/>
  <c r="E407" i="43"/>
  <c r="C407" i="43"/>
  <c r="R406" i="43"/>
  <c r="Q406" i="43"/>
  <c r="O406" i="43"/>
  <c r="F406" i="43"/>
  <c r="E406" i="43"/>
  <c r="C406" i="43"/>
  <c r="R405" i="43"/>
  <c r="Q405" i="43"/>
  <c r="O405" i="43"/>
  <c r="F405" i="43"/>
  <c r="E405" i="43"/>
  <c r="C405" i="43"/>
  <c r="R404" i="43"/>
  <c r="Q404" i="43"/>
  <c r="O404" i="43"/>
  <c r="F404" i="43"/>
  <c r="E404" i="43"/>
  <c r="C404" i="43"/>
  <c r="R403" i="43"/>
  <c r="Q403" i="43"/>
  <c r="O403" i="43"/>
  <c r="F403" i="43"/>
  <c r="E403" i="43"/>
  <c r="C403" i="43"/>
  <c r="R402" i="43"/>
  <c r="Q402" i="43"/>
  <c r="O402" i="43"/>
  <c r="F402" i="43"/>
  <c r="E402" i="43"/>
  <c r="C402" i="43"/>
  <c r="R401" i="43"/>
  <c r="Q401" i="43"/>
  <c r="O401" i="43"/>
  <c r="F401" i="43"/>
  <c r="E401" i="43"/>
  <c r="C401" i="43"/>
  <c r="R400" i="43"/>
  <c r="Q400" i="43"/>
  <c r="O400" i="43"/>
  <c r="F400" i="43"/>
  <c r="E400" i="43"/>
  <c r="C400" i="43"/>
  <c r="R399" i="43"/>
  <c r="Q399" i="43"/>
  <c r="O399" i="43"/>
  <c r="F399" i="43"/>
  <c r="E399" i="43"/>
  <c r="C399" i="43"/>
  <c r="R398" i="43"/>
  <c r="Q398" i="43"/>
  <c r="O398" i="43"/>
  <c r="F398" i="43"/>
  <c r="E398" i="43"/>
  <c r="C398" i="43"/>
  <c r="R397" i="43"/>
  <c r="Q397" i="43"/>
  <c r="O397" i="43"/>
  <c r="F397" i="43"/>
  <c r="E397" i="43"/>
  <c r="C397" i="43"/>
  <c r="R396" i="43"/>
  <c r="Q396" i="43"/>
  <c r="O396" i="43"/>
  <c r="F396" i="43"/>
  <c r="E396" i="43"/>
  <c r="C396" i="43"/>
  <c r="R395" i="43"/>
  <c r="Q395" i="43"/>
  <c r="O395" i="43"/>
  <c r="F395" i="43"/>
  <c r="E395" i="43"/>
  <c r="C395" i="43"/>
  <c r="R394" i="43"/>
  <c r="Q394" i="43"/>
  <c r="O394" i="43"/>
  <c r="F394" i="43"/>
  <c r="E394" i="43"/>
  <c r="C394" i="43"/>
  <c r="R393" i="43"/>
  <c r="Q393" i="43"/>
  <c r="O393" i="43"/>
  <c r="F393" i="43"/>
  <c r="E393" i="43"/>
  <c r="C393" i="43"/>
  <c r="R392" i="43"/>
  <c r="Q392" i="43"/>
  <c r="O392" i="43"/>
  <c r="F392" i="43"/>
  <c r="E392" i="43"/>
  <c r="C392" i="43"/>
  <c r="R391" i="43"/>
  <c r="Q391" i="43"/>
  <c r="O391" i="43"/>
  <c r="F391" i="43"/>
  <c r="E391" i="43"/>
  <c r="C391" i="43"/>
  <c r="R390" i="43"/>
  <c r="Q390" i="43"/>
  <c r="O390" i="43"/>
  <c r="F390" i="43"/>
  <c r="E390" i="43"/>
  <c r="C390" i="43"/>
  <c r="R389" i="43"/>
  <c r="Q389" i="43"/>
  <c r="O389" i="43"/>
  <c r="F389" i="43"/>
  <c r="E389" i="43"/>
  <c r="C389" i="43"/>
  <c r="R388" i="43"/>
  <c r="Q388" i="43"/>
  <c r="O388" i="43"/>
  <c r="F388" i="43"/>
  <c r="E388" i="43"/>
  <c r="C388" i="43"/>
  <c r="R387" i="43"/>
  <c r="Q387" i="43"/>
  <c r="O387" i="43"/>
  <c r="F387" i="43"/>
  <c r="E387" i="43"/>
  <c r="C387" i="43"/>
  <c r="R386" i="43"/>
  <c r="Q386" i="43"/>
  <c r="O386" i="43"/>
  <c r="F386" i="43"/>
  <c r="E386" i="43"/>
  <c r="C386" i="43"/>
  <c r="R385" i="43"/>
  <c r="Q385" i="43"/>
  <c r="O385" i="43"/>
  <c r="F385" i="43"/>
  <c r="E385" i="43"/>
  <c r="C385" i="43"/>
  <c r="R384" i="43"/>
  <c r="Q384" i="43"/>
  <c r="O384" i="43"/>
  <c r="F384" i="43"/>
  <c r="E384" i="43"/>
  <c r="C384" i="43"/>
  <c r="R383" i="43"/>
  <c r="Q383" i="43"/>
  <c r="O383" i="43"/>
  <c r="F383" i="43"/>
  <c r="E383" i="43"/>
  <c r="C383" i="43"/>
  <c r="R382" i="43"/>
  <c r="Q382" i="43"/>
  <c r="O382" i="43"/>
  <c r="F382" i="43"/>
  <c r="E382" i="43"/>
  <c r="C382" i="43"/>
  <c r="R381" i="43"/>
  <c r="Q381" i="43"/>
  <c r="O381" i="43"/>
  <c r="F381" i="43"/>
  <c r="E381" i="43"/>
  <c r="C381" i="43"/>
  <c r="R380" i="43"/>
  <c r="Q380" i="43"/>
  <c r="O380" i="43"/>
  <c r="F380" i="43"/>
  <c r="E380" i="43"/>
  <c r="C380" i="43"/>
  <c r="R379" i="43"/>
  <c r="Q379" i="43"/>
  <c r="O379" i="43"/>
  <c r="F379" i="43"/>
  <c r="E379" i="43"/>
  <c r="C379" i="43"/>
  <c r="R378" i="43"/>
  <c r="Q378" i="43"/>
  <c r="O378" i="43"/>
  <c r="F378" i="43"/>
  <c r="E378" i="43"/>
  <c r="C378" i="43"/>
  <c r="R377" i="43"/>
  <c r="Q377" i="43"/>
  <c r="O377" i="43"/>
  <c r="F377" i="43"/>
  <c r="E377" i="43"/>
  <c r="C377" i="43"/>
  <c r="R376" i="43"/>
  <c r="Q376" i="43"/>
  <c r="O376" i="43"/>
  <c r="F376" i="43"/>
  <c r="E376" i="43"/>
  <c r="C376" i="43"/>
  <c r="R375" i="43"/>
  <c r="Q375" i="43"/>
  <c r="O375" i="43"/>
  <c r="F375" i="43"/>
  <c r="E375" i="43"/>
  <c r="C375" i="43"/>
  <c r="R374" i="43"/>
  <c r="Q374" i="43"/>
  <c r="O374" i="43"/>
  <c r="F374" i="43"/>
  <c r="E374" i="43"/>
  <c r="C374" i="43"/>
  <c r="R373" i="43"/>
  <c r="Q373" i="43"/>
  <c r="O373" i="43"/>
  <c r="F373" i="43"/>
  <c r="E373" i="43"/>
  <c r="C373" i="43"/>
  <c r="R372" i="43"/>
  <c r="Q372" i="43"/>
  <c r="O372" i="43"/>
  <c r="F372" i="43"/>
  <c r="E372" i="43"/>
  <c r="C372" i="43"/>
  <c r="R371" i="43"/>
  <c r="Q371" i="43"/>
  <c r="O371" i="43"/>
  <c r="F371" i="43"/>
  <c r="E371" i="43"/>
  <c r="C371" i="43"/>
  <c r="R370" i="43"/>
  <c r="Q370" i="43"/>
  <c r="O370" i="43"/>
  <c r="F370" i="43"/>
  <c r="E370" i="43"/>
  <c r="C370" i="43"/>
  <c r="R369" i="43"/>
  <c r="Q369" i="43"/>
  <c r="O369" i="43"/>
  <c r="F369" i="43"/>
  <c r="E369" i="43"/>
  <c r="C369" i="43"/>
  <c r="R368" i="43"/>
  <c r="Q368" i="43"/>
  <c r="O368" i="43"/>
  <c r="F368" i="43"/>
  <c r="E368" i="43"/>
  <c r="C368" i="43"/>
  <c r="R367" i="43"/>
  <c r="Q367" i="43"/>
  <c r="O367" i="43"/>
  <c r="F367" i="43"/>
  <c r="E367" i="43"/>
  <c r="C367" i="43"/>
  <c r="R366" i="43"/>
  <c r="Q366" i="43"/>
  <c r="O366" i="43"/>
  <c r="F366" i="43"/>
  <c r="E366" i="43"/>
  <c r="C366" i="43"/>
  <c r="R365" i="43"/>
  <c r="Q365" i="43"/>
  <c r="O365" i="43"/>
  <c r="F365" i="43"/>
  <c r="E365" i="43"/>
  <c r="C365" i="43"/>
  <c r="R364" i="43"/>
  <c r="Q364" i="43"/>
  <c r="O364" i="43"/>
  <c r="F364" i="43"/>
  <c r="E364" i="43"/>
  <c r="C364" i="43"/>
  <c r="R363" i="43"/>
  <c r="Q363" i="43"/>
  <c r="O363" i="43"/>
  <c r="F363" i="43"/>
  <c r="E363" i="43"/>
  <c r="C363" i="43"/>
  <c r="R362" i="43"/>
  <c r="Q362" i="43"/>
  <c r="O362" i="43"/>
  <c r="F362" i="43"/>
  <c r="E362" i="43"/>
  <c r="C362" i="43"/>
  <c r="R361" i="43"/>
  <c r="Q361" i="43"/>
  <c r="O361" i="43"/>
  <c r="F361" i="43"/>
  <c r="E361" i="43"/>
  <c r="C361" i="43"/>
  <c r="R360" i="43"/>
  <c r="Q360" i="43"/>
  <c r="O360" i="43"/>
  <c r="F360" i="43"/>
  <c r="E360" i="43"/>
  <c r="C360" i="43"/>
  <c r="R359" i="43"/>
  <c r="Q359" i="43"/>
  <c r="O359" i="43"/>
  <c r="F359" i="43"/>
  <c r="E359" i="43"/>
  <c r="C359" i="43"/>
  <c r="R358" i="43"/>
  <c r="Q358" i="43"/>
  <c r="O358" i="43"/>
  <c r="F358" i="43"/>
  <c r="E358" i="43"/>
  <c r="C358" i="43"/>
  <c r="R357" i="43"/>
  <c r="Q357" i="43"/>
  <c r="O357" i="43"/>
  <c r="F357" i="43"/>
  <c r="E357" i="43"/>
  <c r="C357" i="43"/>
  <c r="R356" i="43"/>
  <c r="Q356" i="43"/>
  <c r="O356" i="43"/>
  <c r="F356" i="43"/>
  <c r="E356" i="43"/>
  <c r="C356" i="43"/>
  <c r="R355" i="43"/>
  <c r="Q355" i="43"/>
  <c r="O355" i="43"/>
  <c r="F355" i="43"/>
  <c r="E355" i="43"/>
  <c r="C355" i="43"/>
  <c r="R354" i="43"/>
  <c r="Q354" i="43"/>
  <c r="O354" i="43"/>
  <c r="F354" i="43"/>
  <c r="E354" i="43"/>
  <c r="C354" i="43"/>
  <c r="R353" i="43"/>
  <c r="Q353" i="43"/>
  <c r="O353" i="43"/>
  <c r="F353" i="43"/>
  <c r="E353" i="43"/>
  <c r="C353" i="43"/>
  <c r="R352" i="43"/>
  <c r="Q352" i="43"/>
  <c r="O352" i="43"/>
  <c r="F352" i="43"/>
  <c r="E352" i="43"/>
  <c r="C352" i="43"/>
  <c r="R351" i="43"/>
  <c r="Q351" i="43"/>
  <c r="O351" i="43"/>
  <c r="F351" i="43"/>
  <c r="E351" i="43"/>
  <c r="C351" i="43"/>
  <c r="R350" i="43"/>
  <c r="Q350" i="43"/>
  <c r="O350" i="43"/>
  <c r="F350" i="43"/>
  <c r="E350" i="43"/>
  <c r="C350" i="43"/>
  <c r="R349" i="43"/>
  <c r="Q349" i="43"/>
  <c r="O349" i="43"/>
  <c r="F349" i="43"/>
  <c r="E349" i="43"/>
  <c r="C349" i="43"/>
  <c r="R348" i="43"/>
  <c r="Q348" i="43"/>
  <c r="O348" i="43"/>
  <c r="F348" i="43"/>
  <c r="E348" i="43"/>
  <c r="C348" i="43"/>
  <c r="R347" i="43"/>
  <c r="Q347" i="43"/>
  <c r="O347" i="43"/>
  <c r="F347" i="43"/>
  <c r="E347" i="43"/>
  <c r="C347" i="43"/>
  <c r="R346" i="43"/>
  <c r="Q346" i="43"/>
  <c r="O346" i="43"/>
  <c r="F346" i="43"/>
  <c r="E346" i="43"/>
  <c r="C346" i="43"/>
  <c r="R345" i="43"/>
  <c r="Q345" i="43"/>
  <c r="O345" i="43"/>
  <c r="F345" i="43"/>
  <c r="E345" i="43"/>
  <c r="C345" i="43"/>
  <c r="R344" i="43"/>
  <c r="Q344" i="43"/>
  <c r="O344" i="43"/>
  <c r="F344" i="43"/>
  <c r="E344" i="43"/>
  <c r="C344" i="43"/>
  <c r="R343" i="43"/>
  <c r="Q343" i="43"/>
  <c r="O343" i="43"/>
  <c r="F343" i="43"/>
  <c r="E343" i="43"/>
  <c r="C343" i="43"/>
  <c r="R342" i="43"/>
  <c r="Q342" i="43"/>
  <c r="O342" i="43"/>
  <c r="F342" i="43"/>
  <c r="E342" i="43"/>
  <c r="C342" i="43"/>
  <c r="R341" i="43"/>
  <c r="Q341" i="43"/>
  <c r="O341" i="43"/>
  <c r="F341" i="43"/>
  <c r="E341" i="43"/>
  <c r="C341" i="43"/>
  <c r="R340" i="43"/>
  <c r="Q340" i="43"/>
  <c r="O340" i="43"/>
  <c r="F340" i="43"/>
  <c r="E340" i="43"/>
  <c r="C340" i="43"/>
  <c r="R339" i="43"/>
  <c r="Q339" i="43"/>
  <c r="O339" i="43"/>
  <c r="F339" i="43"/>
  <c r="E339" i="43"/>
  <c r="C339" i="43"/>
  <c r="R338" i="43"/>
  <c r="Q338" i="43"/>
  <c r="O338" i="43"/>
  <c r="F338" i="43"/>
  <c r="E338" i="43"/>
  <c r="C338" i="43"/>
  <c r="R337" i="43"/>
  <c r="Q337" i="43"/>
  <c r="O337" i="43"/>
  <c r="F337" i="43"/>
  <c r="E337" i="43"/>
  <c r="C337" i="43"/>
  <c r="R336" i="43"/>
  <c r="Q336" i="43"/>
  <c r="O336" i="43"/>
  <c r="F336" i="43"/>
  <c r="E336" i="43"/>
  <c r="C336" i="43"/>
  <c r="R335" i="43"/>
  <c r="Q335" i="43"/>
  <c r="O335" i="43"/>
  <c r="F335" i="43"/>
  <c r="E335" i="43"/>
  <c r="C335" i="43"/>
  <c r="R334" i="43"/>
  <c r="Q334" i="43"/>
  <c r="O334" i="43"/>
  <c r="F334" i="43"/>
  <c r="E334" i="43"/>
  <c r="C334" i="43"/>
  <c r="R333" i="43"/>
  <c r="Q333" i="43"/>
  <c r="O333" i="43"/>
  <c r="F333" i="43"/>
  <c r="E333" i="43"/>
  <c r="C333" i="43"/>
  <c r="R332" i="43"/>
  <c r="Q332" i="43"/>
  <c r="O332" i="43"/>
  <c r="F332" i="43"/>
  <c r="E332" i="43"/>
  <c r="C332" i="43"/>
  <c r="R331" i="43"/>
  <c r="Q331" i="43"/>
  <c r="O331" i="43"/>
  <c r="F331" i="43"/>
  <c r="E331" i="43"/>
  <c r="C331" i="43"/>
  <c r="R330" i="43"/>
  <c r="Q330" i="43"/>
  <c r="O330" i="43"/>
  <c r="F330" i="43"/>
  <c r="E330" i="43"/>
  <c r="C330" i="43"/>
  <c r="R329" i="43"/>
  <c r="Q329" i="43"/>
  <c r="O329" i="43"/>
  <c r="F329" i="43"/>
  <c r="E329" i="43"/>
  <c r="C329" i="43"/>
  <c r="R328" i="43"/>
  <c r="Q328" i="43"/>
  <c r="O328" i="43"/>
  <c r="F328" i="43"/>
  <c r="E328" i="43"/>
  <c r="C328" i="43"/>
  <c r="R327" i="43"/>
  <c r="Q327" i="43"/>
  <c r="O327" i="43"/>
  <c r="F327" i="43"/>
  <c r="E327" i="43"/>
  <c r="C327" i="43"/>
  <c r="R326" i="43"/>
  <c r="Q326" i="43"/>
  <c r="O326" i="43"/>
  <c r="F326" i="43"/>
  <c r="E326" i="43"/>
  <c r="C326" i="43"/>
  <c r="R325" i="43"/>
  <c r="Q325" i="43"/>
  <c r="O325" i="43"/>
  <c r="F325" i="43"/>
  <c r="E325" i="43"/>
  <c r="C325" i="43"/>
  <c r="R324" i="43"/>
  <c r="Q324" i="43"/>
  <c r="O324" i="43"/>
  <c r="F324" i="43"/>
  <c r="E324" i="43"/>
  <c r="C324" i="43"/>
  <c r="R323" i="43"/>
  <c r="Q323" i="43"/>
  <c r="O323" i="43"/>
  <c r="F323" i="43"/>
  <c r="E323" i="43"/>
  <c r="C323" i="43"/>
  <c r="R322" i="43"/>
  <c r="Q322" i="43"/>
  <c r="O322" i="43"/>
  <c r="F322" i="43"/>
  <c r="E322" i="43"/>
  <c r="C322" i="43"/>
  <c r="R321" i="43"/>
  <c r="Q321" i="43"/>
  <c r="O321" i="43"/>
  <c r="F321" i="43"/>
  <c r="E321" i="43"/>
  <c r="C321" i="43"/>
  <c r="R320" i="43"/>
  <c r="Q320" i="43"/>
  <c r="O320" i="43"/>
  <c r="F320" i="43"/>
  <c r="E320" i="43"/>
  <c r="C320" i="43"/>
  <c r="R319" i="43"/>
  <c r="Q319" i="43"/>
  <c r="O319" i="43"/>
  <c r="F319" i="43"/>
  <c r="E319" i="43"/>
  <c r="C319" i="43"/>
  <c r="R318" i="43"/>
  <c r="Q318" i="43"/>
  <c r="O318" i="43"/>
  <c r="F318" i="43"/>
  <c r="E318" i="43"/>
  <c r="C318" i="43"/>
  <c r="R317" i="43"/>
  <c r="Q317" i="43"/>
  <c r="O317" i="43"/>
  <c r="F317" i="43"/>
  <c r="E317" i="43"/>
  <c r="C317" i="43"/>
  <c r="R316" i="43"/>
  <c r="Q316" i="43"/>
  <c r="O316" i="43"/>
  <c r="F316" i="43"/>
  <c r="E316" i="43"/>
  <c r="C316" i="43"/>
  <c r="R315" i="43"/>
  <c r="Q315" i="43"/>
  <c r="O315" i="43"/>
  <c r="F315" i="43"/>
  <c r="E315" i="43"/>
  <c r="C315" i="43"/>
  <c r="R314" i="43"/>
  <c r="Q314" i="43"/>
  <c r="O314" i="43"/>
  <c r="F314" i="43"/>
  <c r="E314" i="43"/>
  <c r="C314" i="43"/>
  <c r="R313" i="43"/>
  <c r="Q313" i="43"/>
  <c r="O313" i="43"/>
  <c r="F313" i="43"/>
  <c r="E313" i="43"/>
  <c r="C313" i="43"/>
  <c r="R312" i="43"/>
  <c r="Q312" i="43"/>
  <c r="O312" i="43"/>
  <c r="F312" i="43"/>
  <c r="E312" i="43"/>
  <c r="C312" i="43"/>
  <c r="R311" i="43"/>
  <c r="Q311" i="43"/>
  <c r="O311" i="43"/>
  <c r="F311" i="43"/>
  <c r="E311" i="43"/>
  <c r="C311" i="43"/>
  <c r="R310" i="43"/>
  <c r="Q310" i="43"/>
  <c r="O310" i="43"/>
  <c r="F310" i="43"/>
  <c r="E310" i="43"/>
  <c r="C310" i="43"/>
  <c r="R309" i="43"/>
  <c r="Q309" i="43"/>
  <c r="O309" i="43"/>
  <c r="F309" i="43"/>
  <c r="E309" i="43"/>
  <c r="C309" i="43"/>
  <c r="R308" i="43"/>
  <c r="Q308" i="43"/>
  <c r="O308" i="43"/>
  <c r="F308" i="43"/>
  <c r="E308" i="43"/>
  <c r="C308" i="43"/>
  <c r="R307" i="43"/>
  <c r="Q307" i="43"/>
  <c r="O307" i="43"/>
  <c r="F307" i="43"/>
  <c r="E307" i="43"/>
  <c r="C307" i="43"/>
  <c r="R306" i="43"/>
  <c r="Q306" i="43"/>
  <c r="O306" i="43"/>
  <c r="F306" i="43"/>
  <c r="E306" i="43"/>
  <c r="C306" i="43"/>
  <c r="R305" i="43"/>
  <c r="Q305" i="43"/>
  <c r="O305" i="43"/>
  <c r="F305" i="43"/>
  <c r="E305" i="43"/>
  <c r="C305" i="43"/>
  <c r="R304" i="43"/>
  <c r="Q304" i="43"/>
  <c r="O304" i="43"/>
  <c r="F304" i="43"/>
  <c r="E304" i="43"/>
  <c r="C304" i="43"/>
  <c r="R303" i="43"/>
  <c r="Q303" i="43"/>
  <c r="O303" i="43"/>
  <c r="F303" i="43"/>
  <c r="E303" i="43"/>
  <c r="C303" i="43"/>
  <c r="R302" i="43"/>
  <c r="Q302" i="43"/>
  <c r="O302" i="43"/>
  <c r="F302" i="43"/>
  <c r="E302" i="43"/>
  <c r="C302" i="43"/>
  <c r="R301" i="43"/>
  <c r="Q301" i="43"/>
  <c r="O301" i="43"/>
  <c r="F301" i="43"/>
  <c r="E301" i="43"/>
  <c r="C301" i="43"/>
  <c r="R300" i="43"/>
  <c r="Q300" i="43"/>
  <c r="O300" i="43"/>
  <c r="F300" i="43"/>
  <c r="E300" i="43"/>
  <c r="C300" i="43"/>
  <c r="R299" i="43"/>
  <c r="Q299" i="43"/>
  <c r="O299" i="43"/>
  <c r="F299" i="43"/>
  <c r="E299" i="43"/>
  <c r="C299" i="43"/>
  <c r="R298" i="43"/>
  <c r="Q298" i="43"/>
  <c r="O298" i="43"/>
  <c r="F298" i="43"/>
  <c r="E298" i="43"/>
  <c r="C298" i="43"/>
  <c r="R297" i="43"/>
  <c r="Q297" i="43"/>
  <c r="O297" i="43"/>
  <c r="F297" i="43"/>
  <c r="E297" i="43"/>
  <c r="C297" i="43"/>
  <c r="R296" i="43"/>
  <c r="Q296" i="43"/>
  <c r="O296" i="43"/>
  <c r="F296" i="43"/>
  <c r="E296" i="43"/>
  <c r="C296" i="43"/>
  <c r="R295" i="43"/>
  <c r="Q295" i="43"/>
  <c r="O295" i="43"/>
  <c r="F295" i="43"/>
  <c r="E295" i="43"/>
  <c r="C295" i="43"/>
  <c r="R294" i="43"/>
  <c r="Q294" i="43"/>
  <c r="O294" i="43"/>
  <c r="F294" i="43"/>
  <c r="E294" i="43"/>
  <c r="C294" i="43"/>
  <c r="R293" i="43"/>
  <c r="Q293" i="43"/>
  <c r="O293" i="43"/>
  <c r="F293" i="43"/>
  <c r="E293" i="43"/>
  <c r="C293" i="43"/>
  <c r="R292" i="43"/>
  <c r="Q292" i="43"/>
  <c r="O292" i="43"/>
  <c r="F292" i="43"/>
  <c r="E292" i="43"/>
  <c r="C292" i="43"/>
  <c r="R291" i="43"/>
  <c r="Q291" i="43"/>
  <c r="O291" i="43"/>
  <c r="F291" i="43"/>
  <c r="E291" i="43"/>
  <c r="C291" i="43"/>
  <c r="R290" i="43"/>
  <c r="Q290" i="43"/>
  <c r="O290" i="43"/>
  <c r="F290" i="43"/>
  <c r="E290" i="43"/>
  <c r="C290" i="43"/>
  <c r="R289" i="43"/>
  <c r="Q289" i="43"/>
  <c r="O289" i="43"/>
  <c r="F289" i="43"/>
  <c r="E289" i="43"/>
  <c r="C289" i="43"/>
  <c r="R288" i="43"/>
  <c r="Q288" i="43"/>
  <c r="O288" i="43"/>
  <c r="F288" i="43"/>
  <c r="E288" i="43"/>
  <c r="C288" i="43"/>
  <c r="R287" i="43"/>
  <c r="Q287" i="43"/>
  <c r="O287" i="43"/>
  <c r="F287" i="43"/>
  <c r="E287" i="43"/>
  <c r="C287" i="43"/>
  <c r="R286" i="43"/>
  <c r="Q286" i="43"/>
  <c r="O286" i="43"/>
  <c r="F286" i="43"/>
  <c r="E286" i="43"/>
  <c r="C286" i="43"/>
  <c r="R285" i="43"/>
  <c r="Q285" i="43"/>
  <c r="O285" i="43"/>
  <c r="F285" i="43"/>
  <c r="E285" i="43"/>
  <c r="C285" i="43"/>
  <c r="R284" i="43"/>
  <c r="Q284" i="43"/>
  <c r="O284" i="43"/>
  <c r="F284" i="43"/>
  <c r="E284" i="43"/>
  <c r="C284" i="43"/>
  <c r="R283" i="43"/>
  <c r="Q283" i="43"/>
  <c r="O283" i="43"/>
  <c r="F283" i="43"/>
  <c r="E283" i="43"/>
  <c r="C283" i="43"/>
  <c r="R282" i="43"/>
  <c r="Q282" i="43"/>
  <c r="O282" i="43"/>
  <c r="F282" i="43"/>
  <c r="E282" i="43"/>
  <c r="C282" i="43"/>
  <c r="R281" i="43"/>
  <c r="Q281" i="43"/>
  <c r="O281" i="43"/>
  <c r="F281" i="43"/>
  <c r="E281" i="43"/>
  <c r="C281" i="43"/>
  <c r="R280" i="43"/>
  <c r="Q280" i="43"/>
  <c r="O280" i="43"/>
  <c r="F280" i="43"/>
  <c r="E280" i="43"/>
  <c r="C280" i="43"/>
  <c r="R279" i="43"/>
  <c r="Q279" i="43"/>
  <c r="O279" i="43"/>
  <c r="F279" i="43"/>
  <c r="E279" i="43"/>
  <c r="C279" i="43"/>
  <c r="R278" i="43"/>
  <c r="Q278" i="43"/>
  <c r="O278" i="43"/>
  <c r="F278" i="43"/>
  <c r="E278" i="43"/>
  <c r="C278" i="43"/>
  <c r="R277" i="43"/>
  <c r="Q277" i="43"/>
  <c r="O277" i="43"/>
  <c r="F277" i="43"/>
  <c r="E277" i="43"/>
  <c r="C277" i="43"/>
  <c r="R276" i="43"/>
  <c r="Q276" i="43"/>
  <c r="O276" i="43"/>
  <c r="F276" i="43"/>
  <c r="E276" i="43"/>
  <c r="C276" i="43"/>
  <c r="R275" i="43"/>
  <c r="Q275" i="43"/>
  <c r="O275" i="43"/>
  <c r="F275" i="43"/>
  <c r="E275" i="43"/>
  <c r="C275" i="43"/>
  <c r="R274" i="43"/>
  <c r="Q274" i="43"/>
  <c r="O274" i="43"/>
  <c r="F274" i="43"/>
  <c r="E274" i="43"/>
  <c r="C274" i="43"/>
  <c r="R273" i="43"/>
  <c r="Q273" i="43"/>
  <c r="O273" i="43"/>
  <c r="F273" i="43"/>
  <c r="E273" i="43"/>
  <c r="C273" i="43"/>
  <c r="R272" i="43"/>
  <c r="Q272" i="43"/>
  <c r="O272" i="43"/>
  <c r="F272" i="43"/>
  <c r="E272" i="43"/>
  <c r="C272" i="43"/>
  <c r="R271" i="43"/>
  <c r="Q271" i="43"/>
  <c r="O271" i="43"/>
  <c r="F271" i="43"/>
  <c r="E271" i="43"/>
  <c r="C271" i="43"/>
  <c r="R270" i="43"/>
  <c r="Q270" i="43"/>
  <c r="O270" i="43"/>
  <c r="F270" i="43"/>
  <c r="E270" i="43"/>
  <c r="C270" i="43"/>
  <c r="R269" i="43"/>
  <c r="Q269" i="43"/>
  <c r="O269" i="43"/>
  <c r="F269" i="43"/>
  <c r="E269" i="43"/>
  <c r="C269" i="43"/>
  <c r="R268" i="43"/>
  <c r="Q268" i="43"/>
  <c r="O268" i="43"/>
  <c r="F268" i="43"/>
  <c r="E268" i="43"/>
  <c r="C268" i="43"/>
  <c r="R267" i="43"/>
  <c r="Q267" i="43"/>
  <c r="O267" i="43"/>
  <c r="F267" i="43"/>
  <c r="E267" i="43"/>
  <c r="C267" i="43"/>
  <c r="R266" i="43"/>
  <c r="Q266" i="43"/>
  <c r="O266" i="43"/>
  <c r="F266" i="43"/>
  <c r="E266" i="43"/>
  <c r="C266" i="43"/>
  <c r="R265" i="43"/>
  <c r="Q265" i="43"/>
  <c r="O265" i="43"/>
  <c r="F265" i="43"/>
  <c r="E265" i="43"/>
  <c r="C265" i="43"/>
  <c r="R264" i="43"/>
  <c r="Q264" i="43"/>
  <c r="O264" i="43"/>
  <c r="F264" i="43"/>
  <c r="E264" i="43"/>
  <c r="C264" i="43"/>
  <c r="R263" i="43"/>
  <c r="Q263" i="43"/>
  <c r="O263" i="43"/>
  <c r="F263" i="43"/>
  <c r="E263" i="43"/>
  <c r="C263" i="43"/>
  <c r="R262" i="43"/>
  <c r="Q262" i="43"/>
  <c r="O262" i="43"/>
  <c r="F262" i="43"/>
  <c r="E262" i="43"/>
  <c r="C262" i="43"/>
  <c r="R261" i="43"/>
  <c r="Q261" i="43"/>
  <c r="O261" i="43"/>
  <c r="F261" i="43"/>
  <c r="E261" i="43"/>
  <c r="C261" i="43"/>
  <c r="R260" i="43"/>
  <c r="Q260" i="43"/>
  <c r="O260" i="43"/>
  <c r="F260" i="43"/>
  <c r="E260" i="43"/>
  <c r="C260" i="43"/>
  <c r="R259" i="43"/>
  <c r="Q259" i="43"/>
  <c r="O259" i="43"/>
  <c r="F259" i="43"/>
  <c r="E259" i="43"/>
  <c r="C259" i="43"/>
  <c r="R258" i="43"/>
  <c r="Q258" i="43"/>
  <c r="O258" i="43"/>
  <c r="F258" i="43"/>
  <c r="E258" i="43"/>
  <c r="C258" i="43"/>
  <c r="R257" i="43"/>
  <c r="Q257" i="43"/>
  <c r="O257" i="43"/>
  <c r="F257" i="43"/>
  <c r="E257" i="43"/>
  <c r="C257" i="43"/>
  <c r="R256" i="43"/>
  <c r="Q256" i="43"/>
  <c r="O256" i="43"/>
  <c r="F256" i="43"/>
  <c r="E256" i="43"/>
  <c r="C256" i="43"/>
  <c r="R255" i="43"/>
  <c r="Q255" i="43"/>
  <c r="O255" i="43"/>
  <c r="F255" i="43"/>
  <c r="E255" i="43"/>
  <c r="C255" i="43"/>
  <c r="R254" i="43"/>
  <c r="Q254" i="43"/>
  <c r="O254" i="43"/>
  <c r="F254" i="43"/>
  <c r="E254" i="43"/>
  <c r="C254" i="43"/>
  <c r="R253" i="43"/>
  <c r="Q253" i="43"/>
  <c r="O253" i="43"/>
  <c r="F253" i="43"/>
  <c r="E253" i="43"/>
  <c r="C253" i="43"/>
  <c r="R252" i="43"/>
  <c r="Q252" i="43"/>
  <c r="O252" i="43"/>
  <c r="F252" i="43"/>
  <c r="E252" i="43"/>
  <c r="C252" i="43"/>
  <c r="R251" i="43"/>
  <c r="Q251" i="43"/>
  <c r="O251" i="43"/>
  <c r="F251" i="43"/>
  <c r="E251" i="43"/>
  <c r="C251" i="43"/>
  <c r="R250" i="43"/>
  <c r="Q250" i="43"/>
  <c r="O250" i="43"/>
  <c r="F250" i="43"/>
  <c r="E250" i="43"/>
  <c r="C250" i="43"/>
  <c r="R249" i="43"/>
  <c r="Q249" i="43"/>
  <c r="O249" i="43"/>
  <c r="F249" i="43"/>
  <c r="E249" i="43"/>
  <c r="C249" i="43"/>
  <c r="R248" i="43"/>
  <c r="Q248" i="43"/>
  <c r="O248" i="43"/>
  <c r="F248" i="43"/>
  <c r="E248" i="43"/>
  <c r="C248" i="43"/>
  <c r="R247" i="43"/>
  <c r="Q247" i="43"/>
  <c r="O247" i="43"/>
  <c r="F247" i="43"/>
  <c r="E247" i="43"/>
  <c r="C247" i="43"/>
  <c r="R246" i="43"/>
  <c r="Q246" i="43"/>
  <c r="O246" i="43"/>
  <c r="F246" i="43"/>
  <c r="E246" i="43"/>
  <c r="C246" i="43"/>
  <c r="R245" i="43"/>
  <c r="Q245" i="43"/>
  <c r="O245" i="43"/>
  <c r="F245" i="43"/>
  <c r="E245" i="43"/>
  <c r="C245" i="43"/>
  <c r="R244" i="43"/>
  <c r="Q244" i="43"/>
  <c r="O244" i="43"/>
  <c r="F244" i="43"/>
  <c r="E244" i="43"/>
  <c r="C244" i="43"/>
  <c r="R243" i="43"/>
  <c r="Q243" i="43"/>
  <c r="O243" i="43"/>
  <c r="F243" i="43"/>
  <c r="E243" i="43"/>
  <c r="C243" i="43"/>
  <c r="R242" i="43"/>
  <c r="Q242" i="43"/>
  <c r="O242" i="43"/>
  <c r="F242" i="43"/>
  <c r="E242" i="43"/>
  <c r="C242" i="43"/>
  <c r="R241" i="43"/>
  <c r="Q241" i="43"/>
  <c r="O241" i="43"/>
  <c r="F241" i="43"/>
  <c r="E241" i="43"/>
  <c r="C241" i="43"/>
  <c r="R240" i="43"/>
  <c r="Q240" i="43"/>
  <c r="O240" i="43"/>
  <c r="F240" i="43"/>
  <c r="E240" i="43"/>
  <c r="C240" i="43"/>
  <c r="R239" i="43"/>
  <c r="Q239" i="43"/>
  <c r="O239" i="43"/>
  <c r="F239" i="43"/>
  <c r="E239" i="43"/>
  <c r="C239" i="43"/>
  <c r="R238" i="43"/>
  <c r="Q238" i="43"/>
  <c r="O238" i="43"/>
  <c r="F238" i="43"/>
  <c r="E238" i="43"/>
  <c r="C238" i="43"/>
  <c r="R237" i="43"/>
  <c r="Q237" i="43"/>
  <c r="O237" i="43"/>
  <c r="F237" i="43"/>
  <c r="E237" i="43"/>
  <c r="C237" i="43"/>
  <c r="R236" i="43"/>
  <c r="Q236" i="43"/>
  <c r="O236" i="43"/>
  <c r="F236" i="43"/>
  <c r="E236" i="43"/>
  <c r="C236" i="43"/>
  <c r="R235" i="43"/>
  <c r="Q235" i="43"/>
  <c r="O235" i="43"/>
  <c r="F235" i="43"/>
  <c r="E235" i="43"/>
  <c r="C235" i="43"/>
  <c r="R234" i="43"/>
  <c r="Q234" i="43"/>
  <c r="O234" i="43"/>
  <c r="F234" i="43"/>
  <c r="E234" i="43"/>
  <c r="C234" i="43"/>
  <c r="R233" i="43"/>
  <c r="Q233" i="43"/>
  <c r="O233" i="43"/>
  <c r="F233" i="43"/>
  <c r="E233" i="43"/>
  <c r="C233" i="43"/>
  <c r="R232" i="43"/>
  <c r="Q232" i="43"/>
  <c r="O232" i="43"/>
  <c r="F232" i="43"/>
  <c r="E232" i="43"/>
  <c r="C232" i="43"/>
  <c r="R231" i="43"/>
  <c r="Q231" i="43"/>
  <c r="O231" i="43"/>
  <c r="F231" i="43"/>
  <c r="E231" i="43"/>
  <c r="C231" i="43"/>
  <c r="R230" i="43"/>
  <c r="Q230" i="43"/>
  <c r="O230" i="43"/>
  <c r="F230" i="43"/>
  <c r="E230" i="43"/>
  <c r="C230" i="43"/>
  <c r="R229" i="43"/>
  <c r="Q229" i="43"/>
  <c r="O229" i="43"/>
  <c r="F229" i="43"/>
  <c r="E229" i="43"/>
  <c r="C229" i="43"/>
  <c r="R228" i="43"/>
  <c r="Q228" i="43"/>
  <c r="O228" i="43"/>
  <c r="F228" i="43"/>
  <c r="E228" i="43"/>
  <c r="C228" i="43"/>
  <c r="R227" i="43"/>
  <c r="Q227" i="43"/>
  <c r="O227" i="43"/>
  <c r="F227" i="43"/>
  <c r="E227" i="43"/>
  <c r="C227" i="43"/>
  <c r="R226" i="43"/>
  <c r="Q226" i="43"/>
  <c r="O226" i="43"/>
  <c r="F226" i="43"/>
  <c r="E226" i="43"/>
  <c r="C226" i="43"/>
  <c r="R225" i="43"/>
  <c r="Q225" i="43"/>
  <c r="O225" i="43"/>
  <c r="F225" i="43"/>
  <c r="E225" i="43"/>
  <c r="C225" i="43"/>
  <c r="R224" i="43"/>
  <c r="Q224" i="43"/>
  <c r="O224" i="43"/>
  <c r="F224" i="43"/>
  <c r="E224" i="43"/>
  <c r="C224" i="43"/>
  <c r="R223" i="43"/>
  <c r="Q223" i="43"/>
  <c r="O223" i="43"/>
  <c r="F223" i="43"/>
  <c r="E223" i="43"/>
  <c r="C223" i="43"/>
  <c r="R222" i="43"/>
  <c r="Q222" i="43"/>
  <c r="O222" i="43"/>
  <c r="F222" i="43"/>
  <c r="E222" i="43"/>
  <c r="C222" i="43"/>
  <c r="R221" i="43"/>
  <c r="Q221" i="43"/>
  <c r="O221" i="43"/>
  <c r="F221" i="43"/>
  <c r="E221" i="43"/>
  <c r="C221" i="43"/>
  <c r="R220" i="43"/>
  <c r="Q220" i="43"/>
  <c r="O220" i="43"/>
  <c r="F220" i="43"/>
  <c r="E220" i="43"/>
  <c r="C220" i="43"/>
  <c r="R219" i="43"/>
  <c r="Q219" i="43"/>
  <c r="O219" i="43"/>
  <c r="F219" i="43"/>
  <c r="E219" i="43"/>
  <c r="C219" i="43"/>
  <c r="R218" i="43"/>
  <c r="Q218" i="43"/>
  <c r="O218" i="43"/>
  <c r="F218" i="43"/>
  <c r="E218" i="43"/>
  <c r="C218" i="43"/>
  <c r="R217" i="43"/>
  <c r="Q217" i="43"/>
  <c r="O217" i="43"/>
  <c r="F217" i="43"/>
  <c r="E217" i="43"/>
  <c r="C217" i="43"/>
  <c r="R216" i="43"/>
  <c r="Q216" i="43"/>
  <c r="O216" i="43"/>
  <c r="F216" i="43"/>
  <c r="E216" i="43"/>
  <c r="C216" i="43"/>
  <c r="R215" i="43"/>
  <c r="Q215" i="43"/>
  <c r="O215" i="43"/>
  <c r="F215" i="43"/>
  <c r="E215" i="43"/>
  <c r="C215" i="43"/>
  <c r="R214" i="43"/>
  <c r="Q214" i="43"/>
  <c r="O214" i="43"/>
  <c r="F214" i="43"/>
  <c r="E214" i="43"/>
  <c r="C214" i="43"/>
  <c r="R213" i="43"/>
  <c r="Q213" i="43"/>
  <c r="O213" i="43"/>
  <c r="F213" i="43"/>
  <c r="E213" i="43"/>
  <c r="C213" i="43"/>
  <c r="R212" i="43"/>
  <c r="Q212" i="43"/>
  <c r="O212" i="43"/>
  <c r="F212" i="43"/>
  <c r="E212" i="43"/>
  <c r="C212" i="43"/>
  <c r="R211" i="43"/>
  <c r="Q211" i="43"/>
  <c r="O211" i="43"/>
  <c r="F211" i="43"/>
  <c r="E211" i="43"/>
  <c r="C211" i="43"/>
  <c r="R210" i="43"/>
  <c r="Q210" i="43"/>
  <c r="O210" i="43"/>
  <c r="F210" i="43"/>
  <c r="E210" i="43"/>
  <c r="C210" i="43"/>
  <c r="R209" i="43"/>
  <c r="Q209" i="43"/>
  <c r="O209" i="43"/>
  <c r="F209" i="43"/>
  <c r="E209" i="43"/>
  <c r="C209" i="43"/>
  <c r="R208" i="43"/>
  <c r="Q208" i="43"/>
  <c r="O208" i="43"/>
  <c r="F208" i="43"/>
  <c r="E208" i="43"/>
  <c r="C208" i="43"/>
  <c r="R207" i="43"/>
  <c r="Q207" i="43"/>
  <c r="O207" i="43"/>
  <c r="F207" i="43"/>
  <c r="E207" i="43"/>
  <c r="C207" i="43"/>
  <c r="R206" i="43"/>
  <c r="Q206" i="43"/>
  <c r="O206" i="43"/>
  <c r="F206" i="43"/>
  <c r="E206" i="43"/>
  <c r="C206" i="43"/>
  <c r="R205" i="43"/>
  <c r="Q205" i="43"/>
  <c r="O205" i="43"/>
  <c r="F205" i="43"/>
  <c r="E205" i="43"/>
  <c r="C205" i="43"/>
  <c r="R204" i="43"/>
  <c r="Q204" i="43"/>
  <c r="O204" i="43"/>
  <c r="F204" i="43"/>
  <c r="E204" i="43"/>
  <c r="C204" i="43"/>
  <c r="R203" i="43"/>
  <c r="Q203" i="43"/>
  <c r="O203" i="43"/>
  <c r="F203" i="43"/>
  <c r="E203" i="43"/>
  <c r="C203" i="43"/>
  <c r="R202" i="43"/>
  <c r="Q202" i="43"/>
  <c r="O202" i="43"/>
  <c r="F202" i="43"/>
  <c r="E202" i="43"/>
  <c r="C202" i="43"/>
  <c r="R201" i="43"/>
  <c r="Q201" i="43"/>
  <c r="O201" i="43"/>
  <c r="F201" i="43"/>
  <c r="E201" i="43"/>
  <c r="C201" i="43"/>
  <c r="R200" i="43"/>
  <c r="Q200" i="43"/>
  <c r="O200" i="43"/>
  <c r="F200" i="43"/>
  <c r="E200" i="43"/>
  <c r="C200" i="43"/>
  <c r="R199" i="43"/>
  <c r="Q199" i="43"/>
  <c r="O199" i="43"/>
  <c r="F199" i="43"/>
  <c r="E199" i="43"/>
  <c r="C199" i="43"/>
  <c r="R198" i="43"/>
  <c r="Q198" i="43"/>
  <c r="O198" i="43"/>
  <c r="F198" i="43"/>
  <c r="E198" i="43"/>
  <c r="C198" i="43"/>
  <c r="R197" i="43"/>
  <c r="Q197" i="43"/>
  <c r="O197" i="43"/>
  <c r="F197" i="43"/>
  <c r="E197" i="43"/>
  <c r="C197" i="43"/>
  <c r="R196" i="43"/>
  <c r="Q196" i="43"/>
  <c r="O196" i="43"/>
  <c r="F196" i="43"/>
  <c r="E196" i="43"/>
  <c r="C196" i="43"/>
  <c r="R195" i="43"/>
  <c r="Q195" i="43"/>
  <c r="O195" i="43"/>
  <c r="F195" i="43"/>
  <c r="E195" i="43"/>
  <c r="C195" i="43"/>
  <c r="R194" i="43"/>
  <c r="Q194" i="43"/>
  <c r="O194" i="43"/>
  <c r="F194" i="43"/>
  <c r="E194" i="43"/>
  <c r="C194" i="43"/>
  <c r="R193" i="43"/>
  <c r="Q193" i="43"/>
  <c r="O193" i="43"/>
  <c r="F193" i="43"/>
  <c r="E193" i="43"/>
  <c r="C193" i="43"/>
  <c r="R192" i="43"/>
  <c r="Q192" i="43"/>
  <c r="O192" i="43"/>
  <c r="F192" i="43"/>
  <c r="E192" i="43"/>
  <c r="C192" i="43"/>
  <c r="R191" i="43"/>
  <c r="Q191" i="43"/>
  <c r="O191" i="43"/>
  <c r="F191" i="43"/>
  <c r="E191" i="43"/>
  <c r="C191" i="43"/>
  <c r="R190" i="43"/>
  <c r="Q190" i="43"/>
  <c r="O190" i="43"/>
  <c r="F190" i="43"/>
  <c r="E190" i="43"/>
  <c r="C190" i="43"/>
  <c r="R189" i="43"/>
  <c r="Q189" i="43"/>
  <c r="O189" i="43"/>
  <c r="F189" i="43"/>
  <c r="E189" i="43"/>
  <c r="C189" i="43"/>
  <c r="R188" i="43"/>
  <c r="Q188" i="43"/>
  <c r="O188" i="43"/>
  <c r="F188" i="43"/>
  <c r="E188" i="43"/>
  <c r="C188" i="43"/>
  <c r="R187" i="43"/>
  <c r="Q187" i="43"/>
  <c r="O187" i="43"/>
  <c r="F187" i="43"/>
  <c r="E187" i="43"/>
  <c r="C187" i="43"/>
  <c r="R186" i="43"/>
  <c r="Q186" i="43"/>
  <c r="O186" i="43"/>
  <c r="F186" i="43"/>
  <c r="E186" i="43"/>
  <c r="C186" i="43"/>
  <c r="R185" i="43"/>
  <c r="Q185" i="43"/>
  <c r="O185" i="43"/>
  <c r="F185" i="43"/>
  <c r="E185" i="43"/>
  <c r="C185" i="43"/>
  <c r="R184" i="43"/>
  <c r="Q184" i="43"/>
  <c r="O184" i="43"/>
  <c r="F184" i="43"/>
  <c r="E184" i="43"/>
  <c r="C184" i="43"/>
  <c r="R183" i="43"/>
  <c r="Q183" i="43"/>
  <c r="O183" i="43"/>
  <c r="F183" i="43"/>
  <c r="E183" i="43"/>
  <c r="C183" i="43"/>
  <c r="R182" i="43"/>
  <c r="Q182" i="43"/>
  <c r="O182" i="43"/>
  <c r="F182" i="43"/>
  <c r="E182" i="43"/>
  <c r="C182" i="43"/>
  <c r="R181" i="43"/>
  <c r="Q181" i="43"/>
  <c r="O181" i="43"/>
  <c r="F181" i="43"/>
  <c r="E181" i="43"/>
  <c r="C181" i="43"/>
  <c r="R180" i="43"/>
  <c r="Q180" i="43"/>
  <c r="O180" i="43"/>
  <c r="F180" i="43"/>
  <c r="E180" i="43"/>
  <c r="C180" i="43"/>
  <c r="R179" i="43"/>
  <c r="Q179" i="43"/>
  <c r="O179" i="43"/>
  <c r="F179" i="43"/>
  <c r="E179" i="43"/>
  <c r="C179" i="43"/>
  <c r="R178" i="43"/>
  <c r="Q178" i="43"/>
  <c r="O178" i="43"/>
  <c r="F178" i="43"/>
  <c r="E178" i="43"/>
  <c r="C178" i="43"/>
  <c r="R177" i="43"/>
  <c r="Q177" i="43"/>
  <c r="O177" i="43"/>
  <c r="F177" i="43"/>
  <c r="E177" i="43"/>
  <c r="C177" i="43"/>
  <c r="R176" i="43"/>
  <c r="Q176" i="43"/>
  <c r="O176" i="43"/>
  <c r="F176" i="43"/>
  <c r="E176" i="43"/>
  <c r="C176" i="43"/>
  <c r="R175" i="43"/>
  <c r="Q175" i="43"/>
  <c r="O175" i="43"/>
  <c r="F175" i="43"/>
  <c r="E175" i="43"/>
  <c r="C175" i="43"/>
  <c r="R174" i="43"/>
  <c r="Q174" i="43"/>
  <c r="O174" i="43"/>
  <c r="F174" i="43"/>
  <c r="E174" i="43"/>
  <c r="C174" i="43"/>
  <c r="R173" i="43"/>
  <c r="Q173" i="43"/>
  <c r="O173" i="43"/>
  <c r="F173" i="43"/>
  <c r="E173" i="43"/>
  <c r="C173" i="43"/>
  <c r="R172" i="43"/>
  <c r="Q172" i="43"/>
  <c r="O172" i="43"/>
  <c r="F172" i="43"/>
  <c r="E172" i="43"/>
  <c r="C172" i="43"/>
  <c r="R171" i="43"/>
  <c r="Q171" i="43"/>
  <c r="O171" i="43"/>
  <c r="F171" i="43"/>
  <c r="E171" i="43"/>
  <c r="C171" i="43"/>
  <c r="R170" i="43"/>
  <c r="Q170" i="43"/>
  <c r="O170" i="43"/>
  <c r="F170" i="43"/>
  <c r="E170" i="43"/>
  <c r="C170" i="43"/>
  <c r="R169" i="43"/>
  <c r="Q169" i="43"/>
  <c r="O169" i="43"/>
  <c r="F169" i="43"/>
  <c r="E169" i="43"/>
  <c r="C169" i="43"/>
  <c r="R168" i="43"/>
  <c r="Q168" i="43"/>
  <c r="O168" i="43"/>
  <c r="F168" i="43"/>
  <c r="E168" i="43"/>
  <c r="C168" i="43"/>
  <c r="R167" i="43"/>
  <c r="Q167" i="43"/>
  <c r="O167" i="43"/>
  <c r="F167" i="43"/>
  <c r="E167" i="43"/>
  <c r="C167" i="43"/>
  <c r="R166" i="43"/>
  <c r="Q166" i="43"/>
  <c r="O166" i="43"/>
  <c r="F166" i="43"/>
  <c r="E166" i="43"/>
  <c r="C166" i="43"/>
  <c r="R165" i="43"/>
  <c r="Q165" i="43"/>
  <c r="O165" i="43"/>
  <c r="F165" i="43"/>
  <c r="E165" i="43"/>
  <c r="C165" i="43"/>
  <c r="R164" i="43"/>
  <c r="Q164" i="43"/>
  <c r="O164" i="43"/>
  <c r="F164" i="43"/>
  <c r="E164" i="43"/>
  <c r="C164" i="43"/>
  <c r="R163" i="43"/>
  <c r="Q163" i="43"/>
  <c r="O163" i="43"/>
  <c r="F163" i="43"/>
  <c r="E163" i="43"/>
  <c r="C163" i="43"/>
  <c r="R162" i="43"/>
  <c r="Q162" i="43"/>
  <c r="O162" i="43"/>
  <c r="F162" i="43"/>
  <c r="E162" i="43"/>
  <c r="C162" i="43"/>
  <c r="R161" i="43"/>
  <c r="Q161" i="43"/>
  <c r="O161" i="43"/>
  <c r="F161" i="43"/>
  <c r="E161" i="43"/>
  <c r="C161" i="43"/>
  <c r="R160" i="43"/>
  <c r="Q160" i="43"/>
  <c r="O160" i="43"/>
  <c r="F160" i="43"/>
  <c r="E160" i="43"/>
  <c r="C160" i="43"/>
  <c r="R159" i="43"/>
  <c r="Q159" i="43"/>
  <c r="O159" i="43"/>
  <c r="F159" i="43"/>
  <c r="E159" i="43"/>
  <c r="C159" i="43"/>
  <c r="R158" i="43"/>
  <c r="Q158" i="43"/>
  <c r="O158" i="43"/>
  <c r="F158" i="43"/>
  <c r="E158" i="43"/>
  <c r="C158" i="43"/>
  <c r="R157" i="43"/>
  <c r="Q157" i="43"/>
  <c r="O157" i="43"/>
  <c r="F157" i="43"/>
  <c r="E157" i="43"/>
  <c r="C157" i="43"/>
  <c r="R156" i="43"/>
  <c r="Q156" i="43"/>
  <c r="O156" i="43"/>
  <c r="F156" i="43"/>
  <c r="E156" i="43"/>
  <c r="C156" i="43"/>
  <c r="R155" i="43"/>
  <c r="Q155" i="43"/>
  <c r="O155" i="43"/>
  <c r="F155" i="43"/>
  <c r="E155" i="43"/>
  <c r="C155" i="43"/>
  <c r="R154" i="43"/>
  <c r="Q154" i="43"/>
  <c r="O154" i="43"/>
  <c r="F154" i="43"/>
  <c r="E154" i="43"/>
  <c r="C154" i="43"/>
  <c r="R153" i="43"/>
  <c r="Q153" i="43"/>
  <c r="O153" i="43"/>
  <c r="F153" i="43"/>
  <c r="E153" i="43"/>
  <c r="C153" i="43"/>
  <c r="R152" i="43"/>
  <c r="Q152" i="43"/>
  <c r="O152" i="43"/>
  <c r="F152" i="43"/>
  <c r="E152" i="43"/>
  <c r="C152" i="43"/>
  <c r="R151" i="43"/>
  <c r="Q151" i="43"/>
  <c r="O151" i="43"/>
  <c r="F151" i="43"/>
  <c r="E151" i="43"/>
  <c r="C151" i="43"/>
  <c r="R150" i="43"/>
  <c r="Q150" i="43"/>
  <c r="O150" i="43"/>
  <c r="F150" i="43"/>
  <c r="E150" i="43"/>
  <c r="C150" i="43"/>
  <c r="R149" i="43"/>
  <c r="Q149" i="43"/>
  <c r="O149" i="43"/>
  <c r="F149" i="43"/>
  <c r="E149" i="43"/>
  <c r="C149" i="43"/>
  <c r="R148" i="43"/>
  <c r="Q148" i="43"/>
  <c r="O148" i="43"/>
  <c r="F148" i="43"/>
  <c r="E148" i="43"/>
  <c r="C148" i="43"/>
  <c r="R147" i="43"/>
  <c r="Q147" i="43"/>
  <c r="O147" i="43"/>
  <c r="N147" i="43" s="1"/>
  <c r="F147" i="43"/>
  <c r="E147" i="43"/>
  <c r="C147" i="43"/>
  <c r="R146" i="43"/>
  <c r="Q146" i="43"/>
  <c r="O146" i="43"/>
  <c r="N146" i="43" s="1"/>
  <c r="F146" i="43"/>
  <c r="E146" i="43"/>
  <c r="C146" i="43"/>
  <c r="R145" i="43"/>
  <c r="Q145" i="43"/>
  <c r="O145" i="43"/>
  <c r="N145" i="43" s="1"/>
  <c r="F145" i="43"/>
  <c r="E145" i="43"/>
  <c r="C145" i="43"/>
  <c r="R144" i="43"/>
  <c r="P144" i="43" s="1"/>
  <c r="Q144" i="43"/>
  <c r="O144" i="43"/>
  <c r="F144" i="43"/>
  <c r="E144" i="43"/>
  <c r="D144" i="43" s="1"/>
  <c r="C144" i="43"/>
  <c r="R143" i="43"/>
  <c r="P143" i="43" s="1"/>
  <c r="Q143" i="43"/>
  <c r="O143" i="43"/>
  <c r="F143" i="43"/>
  <c r="E143" i="43"/>
  <c r="D143" i="43" s="1"/>
  <c r="C143" i="43"/>
  <c r="R142" i="43"/>
  <c r="Q142" i="43"/>
  <c r="O142" i="43"/>
  <c r="N142" i="43" s="1"/>
  <c r="F142" i="43"/>
  <c r="E142" i="43"/>
  <c r="C142" i="43"/>
  <c r="R141" i="43"/>
  <c r="Q141" i="43"/>
  <c r="O141" i="43"/>
  <c r="N141" i="43" s="1"/>
  <c r="F141" i="43"/>
  <c r="E141" i="43"/>
  <c r="C141" i="43"/>
  <c r="R140" i="43"/>
  <c r="P140" i="43" s="1"/>
  <c r="Q140" i="43"/>
  <c r="O140" i="43"/>
  <c r="F140" i="43"/>
  <c r="E140" i="43"/>
  <c r="D140" i="43" s="1"/>
  <c r="C140" i="43"/>
  <c r="R139" i="43"/>
  <c r="P139" i="43" s="1"/>
  <c r="Q139" i="43"/>
  <c r="O139" i="43"/>
  <c r="F139" i="43"/>
  <c r="E139" i="43"/>
  <c r="D139" i="43" s="1"/>
  <c r="C139" i="43"/>
  <c r="R138" i="43"/>
  <c r="Q138" i="43"/>
  <c r="O138" i="43"/>
  <c r="N138" i="43" s="1"/>
  <c r="F138" i="43"/>
  <c r="E138" i="43"/>
  <c r="C138" i="43"/>
  <c r="R137" i="43"/>
  <c r="Q137" i="43"/>
  <c r="O137" i="43"/>
  <c r="N137" i="43" s="1"/>
  <c r="F137" i="43"/>
  <c r="E137" i="43"/>
  <c r="C137" i="43"/>
  <c r="R136" i="43"/>
  <c r="Q136" i="43"/>
  <c r="O136" i="43"/>
  <c r="N136" i="43" s="1"/>
  <c r="F136" i="43"/>
  <c r="E136" i="43"/>
  <c r="C136" i="43"/>
  <c r="R135" i="43"/>
  <c r="Q135" i="43"/>
  <c r="O135" i="43"/>
  <c r="N135" i="43" s="1"/>
  <c r="F135" i="43"/>
  <c r="E135" i="43"/>
  <c r="C135" i="43"/>
  <c r="R134" i="43"/>
  <c r="P134" i="43" s="1"/>
  <c r="Q134" i="43"/>
  <c r="O134" i="43"/>
  <c r="F134" i="43"/>
  <c r="E134" i="43"/>
  <c r="D134" i="43" s="1"/>
  <c r="C134" i="43"/>
  <c r="R133" i="43"/>
  <c r="P133" i="43" s="1"/>
  <c r="Q133" i="43"/>
  <c r="O133" i="43"/>
  <c r="F133" i="43"/>
  <c r="E133" i="43"/>
  <c r="D133" i="43" s="1"/>
  <c r="C133" i="43"/>
  <c r="R132" i="43"/>
  <c r="P132" i="43" s="1"/>
  <c r="Q132" i="43"/>
  <c r="O132" i="43"/>
  <c r="F132" i="43"/>
  <c r="E132" i="43"/>
  <c r="D132" i="43" s="1"/>
  <c r="C132" i="43"/>
  <c r="R131" i="43"/>
  <c r="P131" i="43" s="1"/>
  <c r="Q131" i="43"/>
  <c r="O131" i="43"/>
  <c r="F131" i="43"/>
  <c r="E131" i="43"/>
  <c r="D131" i="43" s="1"/>
  <c r="C131" i="43"/>
  <c r="R130" i="43"/>
  <c r="P130" i="43" s="1"/>
  <c r="Q130" i="43"/>
  <c r="O130" i="43"/>
  <c r="F130" i="43"/>
  <c r="E130" i="43"/>
  <c r="D130" i="43" s="1"/>
  <c r="C130" i="43"/>
  <c r="R129" i="43"/>
  <c r="Q129" i="43"/>
  <c r="O129" i="43"/>
  <c r="N129" i="43" s="1"/>
  <c r="F129" i="43"/>
  <c r="E129" i="43"/>
  <c r="C129" i="43"/>
  <c r="R128" i="43"/>
  <c r="P128" i="43" s="1"/>
  <c r="Q128" i="43"/>
  <c r="O128" i="43"/>
  <c r="F128" i="43"/>
  <c r="E128" i="43"/>
  <c r="D128" i="43" s="1"/>
  <c r="C128" i="43"/>
  <c r="R127" i="43"/>
  <c r="P127" i="43" s="1"/>
  <c r="Q127" i="43"/>
  <c r="O127" i="43"/>
  <c r="F127" i="43"/>
  <c r="E127" i="43"/>
  <c r="D127" i="43" s="1"/>
  <c r="C127" i="43"/>
  <c r="R126" i="43"/>
  <c r="Q126" i="43"/>
  <c r="O126" i="43"/>
  <c r="N126" i="43" s="1"/>
  <c r="F126" i="43"/>
  <c r="E126" i="43"/>
  <c r="C126" i="43"/>
  <c r="R125" i="43"/>
  <c r="Q125" i="43"/>
  <c r="O125" i="43"/>
  <c r="F125" i="43"/>
  <c r="E125" i="43"/>
  <c r="D125" i="43" s="1"/>
  <c r="C125" i="43"/>
  <c r="R124" i="43"/>
  <c r="P124" i="43" s="1"/>
  <c r="Q124" i="43"/>
  <c r="O124" i="43"/>
  <c r="F124" i="43"/>
  <c r="E124" i="43"/>
  <c r="C124" i="43"/>
  <c r="R123" i="43"/>
  <c r="Q123" i="43"/>
  <c r="O123" i="43"/>
  <c r="N123" i="43" s="1"/>
  <c r="F123" i="43"/>
  <c r="E123" i="43"/>
  <c r="C123" i="43"/>
  <c r="R122" i="43"/>
  <c r="Q122" i="43"/>
  <c r="O122" i="43"/>
  <c r="N122" i="43" s="1"/>
  <c r="F122" i="43"/>
  <c r="E122" i="43"/>
  <c r="C122" i="43"/>
  <c r="R121" i="43"/>
  <c r="Q121" i="43"/>
  <c r="O121" i="43"/>
  <c r="N121" i="43" s="1"/>
  <c r="F121" i="43"/>
  <c r="E121" i="43"/>
  <c r="C121" i="43"/>
  <c r="R120" i="43"/>
  <c r="Q120" i="43"/>
  <c r="O120" i="43"/>
  <c r="N120" i="43" s="1"/>
  <c r="F120" i="43"/>
  <c r="E120" i="43"/>
  <c r="C120" i="43"/>
  <c r="R119" i="43"/>
  <c r="Q119" i="43"/>
  <c r="O119" i="43"/>
  <c r="N119" i="43" s="1"/>
  <c r="F119" i="43"/>
  <c r="E119" i="43"/>
  <c r="C119" i="43"/>
  <c r="R118" i="43"/>
  <c r="Q118" i="43"/>
  <c r="O118" i="43"/>
  <c r="N118" i="43" s="1"/>
  <c r="F118" i="43"/>
  <c r="E118" i="43"/>
  <c r="C118" i="43"/>
  <c r="R117" i="43"/>
  <c r="Q117" i="43"/>
  <c r="O117" i="43"/>
  <c r="N117" i="43" s="1"/>
  <c r="F117" i="43"/>
  <c r="E117" i="43"/>
  <c r="C117" i="43"/>
  <c r="R116" i="43"/>
  <c r="P116" i="43" s="1"/>
  <c r="Q116" i="43"/>
  <c r="O116" i="43"/>
  <c r="F116" i="43"/>
  <c r="E116" i="43"/>
  <c r="D116" i="43" s="1"/>
  <c r="C116" i="43"/>
  <c r="R115" i="43"/>
  <c r="P115" i="43" s="1"/>
  <c r="Q115" i="43"/>
  <c r="O115" i="43"/>
  <c r="F115" i="43"/>
  <c r="E115" i="43"/>
  <c r="D115" i="43" s="1"/>
  <c r="C115" i="43"/>
  <c r="R114" i="43"/>
  <c r="P114" i="43" s="1"/>
  <c r="Q114" i="43"/>
  <c r="O114" i="43"/>
  <c r="F114" i="43"/>
  <c r="E114" i="43"/>
  <c r="D114" i="43" s="1"/>
  <c r="C114" i="43"/>
  <c r="R113" i="43"/>
  <c r="P113" i="43" s="1"/>
  <c r="Q113" i="43"/>
  <c r="O113" i="43"/>
  <c r="F113" i="43"/>
  <c r="E113" i="43"/>
  <c r="D113" i="43" s="1"/>
  <c r="C113" i="43"/>
  <c r="R112" i="43"/>
  <c r="P112" i="43" s="1"/>
  <c r="Q112" i="43"/>
  <c r="O112" i="43"/>
  <c r="F112" i="43"/>
  <c r="E112" i="43"/>
  <c r="D112" i="43" s="1"/>
  <c r="C112" i="43"/>
  <c r="R111" i="43"/>
  <c r="Q111" i="43"/>
  <c r="O111" i="43"/>
  <c r="N111" i="43" s="1"/>
  <c r="F111" i="43"/>
  <c r="E111" i="43"/>
  <c r="C111" i="43"/>
  <c r="R110" i="43"/>
  <c r="P110" i="43" s="1"/>
  <c r="Q110" i="43"/>
  <c r="O110" i="43"/>
  <c r="F110" i="43"/>
  <c r="E110" i="43"/>
  <c r="D110" i="43" s="1"/>
  <c r="C110" i="43"/>
  <c r="R109" i="43"/>
  <c r="Q109" i="43"/>
  <c r="O109" i="43"/>
  <c r="N109" i="43" s="1"/>
  <c r="F109" i="43"/>
  <c r="E109" i="43"/>
  <c r="C109" i="43"/>
  <c r="R108" i="43"/>
  <c r="P108" i="43" s="1"/>
  <c r="Q108" i="43"/>
  <c r="O108" i="43"/>
  <c r="F108" i="43"/>
  <c r="E108" i="43"/>
  <c r="D108" i="43" s="1"/>
  <c r="C108" i="43"/>
  <c r="R107" i="43"/>
  <c r="P107" i="43" s="1"/>
  <c r="Q107" i="43"/>
  <c r="O107" i="43"/>
  <c r="F107" i="43"/>
  <c r="E107" i="43"/>
  <c r="D107" i="43" s="1"/>
  <c r="C107" i="43"/>
  <c r="R106" i="43"/>
  <c r="P106" i="43" s="1"/>
  <c r="Q106" i="43"/>
  <c r="O106" i="43"/>
  <c r="F106" i="43"/>
  <c r="E106" i="43"/>
  <c r="D106" i="43" s="1"/>
  <c r="C106" i="43"/>
  <c r="R105" i="43"/>
  <c r="P105" i="43" s="1"/>
  <c r="Q105" i="43"/>
  <c r="O105" i="43"/>
  <c r="F105" i="43"/>
  <c r="E105" i="43"/>
  <c r="D105" i="43" s="1"/>
  <c r="C105" i="43"/>
  <c r="R104" i="43"/>
  <c r="P104" i="43" s="1"/>
  <c r="Q104" i="43"/>
  <c r="O104" i="43"/>
  <c r="N104" i="43" s="1"/>
  <c r="F104" i="43"/>
  <c r="E104" i="43"/>
  <c r="C104" i="43"/>
  <c r="R103" i="43"/>
  <c r="P103" i="43" s="1"/>
  <c r="Q103" i="43"/>
  <c r="O103" i="43"/>
  <c r="F103" i="43"/>
  <c r="E103" i="43"/>
  <c r="D103" i="43" s="1"/>
  <c r="C103" i="43"/>
  <c r="R102" i="43"/>
  <c r="Q102" i="43"/>
  <c r="O102" i="43"/>
  <c r="N102" i="43" s="1"/>
  <c r="F102" i="43"/>
  <c r="E102" i="43"/>
  <c r="D102" i="43" s="1"/>
  <c r="C102" i="43"/>
  <c r="R101" i="43"/>
  <c r="P101" i="43" s="1"/>
  <c r="Q101" i="43"/>
  <c r="O101" i="43"/>
  <c r="F101" i="43"/>
  <c r="E101" i="43"/>
  <c r="D101" i="43" s="1"/>
  <c r="C101" i="43"/>
  <c r="R100" i="43"/>
  <c r="P100" i="43" s="1"/>
  <c r="Q100" i="43"/>
  <c r="O100" i="43"/>
  <c r="N100" i="43" s="1"/>
  <c r="F100" i="43"/>
  <c r="E100" i="43"/>
  <c r="C100" i="43"/>
  <c r="R99" i="43"/>
  <c r="P99" i="43" s="1"/>
  <c r="Q99" i="43"/>
  <c r="O99" i="43"/>
  <c r="F99" i="43"/>
  <c r="E99" i="43"/>
  <c r="D99" i="43" s="1"/>
  <c r="C99" i="43"/>
  <c r="R98" i="43"/>
  <c r="Q98" i="43"/>
  <c r="O98" i="43"/>
  <c r="N98" i="43" s="1"/>
  <c r="F98" i="43"/>
  <c r="E98" i="43"/>
  <c r="D98" i="43" s="1"/>
  <c r="C98" i="43"/>
  <c r="R97" i="43"/>
  <c r="P97" i="43" s="1"/>
  <c r="Q97" i="43"/>
  <c r="O97" i="43"/>
  <c r="F97" i="43"/>
  <c r="E97" i="43"/>
  <c r="D97" i="43" s="1"/>
  <c r="C97" i="43"/>
  <c r="R96" i="43"/>
  <c r="P96" i="43" s="1"/>
  <c r="Q96" i="43"/>
  <c r="O96" i="43"/>
  <c r="N96" i="43" s="1"/>
  <c r="F96" i="43"/>
  <c r="E96" i="43"/>
  <c r="D96" i="43" s="1"/>
  <c r="C96" i="43"/>
  <c r="R95" i="43"/>
  <c r="P95" i="43" s="1"/>
  <c r="Q95" i="43"/>
  <c r="O95" i="43"/>
  <c r="N95" i="43" s="1"/>
  <c r="F95" i="43"/>
  <c r="E95" i="43"/>
  <c r="C95" i="43"/>
  <c r="R94" i="43"/>
  <c r="Q94" i="43"/>
  <c r="O94" i="43"/>
  <c r="N94" i="43" s="1"/>
  <c r="F94" i="43"/>
  <c r="E94" i="43"/>
  <c r="D94" i="43" s="1"/>
  <c r="C94" i="43"/>
  <c r="R93" i="43"/>
  <c r="P93" i="43" s="1"/>
  <c r="Q93" i="43"/>
  <c r="O93" i="43"/>
  <c r="N93" i="43" s="1"/>
  <c r="F93" i="43"/>
  <c r="E93" i="43"/>
  <c r="D93" i="43" s="1"/>
  <c r="C93" i="43"/>
  <c r="R92" i="43"/>
  <c r="P92" i="43" s="1"/>
  <c r="Q92" i="43"/>
  <c r="O92" i="43"/>
  <c r="N92" i="43" s="1"/>
  <c r="F92" i="43"/>
  <c r="E92" i="43"/>
  <c r="C92" i="43"/>
  <c r="R91" i="43"/>
  <c r="P91" i="43" s="1"/>
  <c r="Q91" i="43"/>
  <c r="O91" i="43"/>
  <c r="N91" i="43" s="1"/>
  <c r="F91" i="43"/>
  <c r="E91" i="43"/>
  <c r="D91" i="43" s="1"/>
  <c r="C91" i="43"/>
  <c r="R90" i="43"/>
  <c r="Q90" i="43"/>
  <c r="O90" i="43"/>
  <c r="N90" i="43" s="1"/>
  <c r="F90" i="43"/>
  <c r="E90" i="43"/>
  <c r="D90" i="43" s="1"/>
  <c r="C90" i="43"/>
  <c r="R89" i="43"/>
  <c r="P89" i="43" s="1"/>
  <c r="Q89" i="43"/>
  <c r="O89" i="43"/>
  <c r="N89" i="43" s="1"/>
  <c r="F89" i="43"/>
  <c r="E89" i="43"/>
  <c r="D89" i="43" s="1"/>
  <c r="C89" i="43"/>
  <c r="R88" i="43"/>
  <c r="Q88" i="43"/>
  <c r="O88" i="43"/>
  <c r="N88" i="43" s="1"/>
  <c r="F88" i="43"/>
  <c r="E88" i="43"/>
  <c r="D88" i="43" s="1"/>
  <c r="C88" i="43"/>
  <c r="R87" i="43"/>
  <c r="Q87" i="43"/>
  <c r="O87" i="43"/>
  <c r="N87" i="43" s="1"/>
  <c r="F87" i="43"/>
  <c r="E87" i="43"/>
  <c r="D87" i="43" s="1"/>
  <c r="C87" i="43"/>
  <c r="R86" i="43"/>
  <c r="P86" i="43" s="1"/>
  <c r="Q86" i="43"/>
  <c r="O86" i="43"/>
  <c r="N86" i="43" s="1"/>
  <c r="F86" i="43"/>
  <c r="E86" i="43"/>
  <c r="C86" i="43"/>
  <c r="R85" i="43"/>
  <c r="Q85" i="43"/>
  <c r="O85" i="43"/>
  <c r="N85" i="43" s="1"/>
  <c r="F85" i="43"/>
  <c r="E85" i="43"/>
  <c r="D85" i="43" s="1"/>
  <c r="C85" i="43"/>
  <c r="R84" i="43"/>
  <c r="Q84" i="43"/>
  <c r="O84" i="43"/>
  <c r="N84" i="43" s="1"/>
  <c r="F84" i="43"/>
  <c r="E84" i="43"/>
  <c r="D84" i="43" s="1"/>
  <c r="C84" i="43"/>
  <c r="R83" i="43"/>
  <c r="P83" i="43" s="1"/>
  <c r="Q83" i="43"/>
  <c r="O83" i="43"/>
  <c r="N83" i="43" s="1"/>
  <c r="F83" i="43"/>
  <c r="E83" i="43"/>
  <c r="C83" i="43"/>
  <c r="R82" i="43"/>
  <c r="P82" i="43" s="1"/>
  <c r="Q82" i="43"/>
  <c r="O82" i="43"/>
  <c r="F82" i="43"/>
  <c r="E82" i="43"/>
  <c r="D82" i="43" s="1"/>
  <c r="C82" i="43"/>
  <c r="R81" i="43"/>
  <c r="Q81" i="43"/>
  <c r="O81" i="43"/>
  <c r="N81" i="43" s="1"/>
  <c r="F81" i="43"/>
  <c r="E81" i="43"/>
  <c r="D81" i="43" s="1"/>
  <c r="C81" i="43"/>
  <c r="R80" i="43"/>
  <c r="P80" i="43" s="1"/>
  <c r="Q80" i="43"/>
  <c r="O80" i="43"/>
  <c r="N80" i="43" s="1"/>
  <c r="F80" i="43"/>
  <c r="E80" i="43"/>
  <c r="C80" i="43"/>
  <c r="R79" i="43"/>
  <c r="P79" i="43" s="1"/>
  <c r="Q79" i="43"/>
  <c r="O79" i="43"/>
  <c r="N79" i="43" s="1"/>
  <c r="F79" i="43"/>
  <c r="E79" i="43"/>
  <c r="C79" i="43"/>
  <c r="R78" i="43"/>
  <c r="P78" i="43" s="1"/>
  <c r="Q78" i="43"/>
  <c r="O78" i="43"/>
  <c r="N78" i="43" s="1"/>
  <c r="F78" i="43"/>
  <c r="E78" i="43"/>
  <c r="D78" i="43" s="1"/>
  <c r="C78" i="43"/>
  <c r="R77" i="43"/>
  <c r="Q77" i="43"/>
  <c r="O77" i="43"/>
  <c r="N77" i="43" s="1"/>
  <c r="F77" i="43"/>
  <c r="E77" i="43"/>
  <c r="D77" i="43" s="1"/>
  <c r="C77" i="43"/>
  <c r="R76" i="43"/>
  <c r="P76" i="43" s="1"/>
  <c r="Q76" i="43"/>
  <c r="O76" i="43"/>
  <c r="N76" i="43" s="1"/>
  <c r="F76" i="43"/>
  <c r="E76" i="43"/>
  <c r="D76" i="43" s="1"/>
  <c r="C76" i="43"/>
  <c r="R75" i="43"/>
  <c r="P75" i="43" s="1"/>
  <c r="Q75" i="43"/>
  <c r="O75" i="43"/>
  <c r="F75" i="43"/>
  <c r="E75" i="43"/>
  <c r="D75" i="43" s="1"/>
  <c r="C75" i="43"/>
  <c r="R74" i="43"/>
  <c r="P74" i="43" s="1"/>
  <c r="Q74" i="43"/>
  <c r="O74" i="43"/>
  <c r="F74" i="43"/>
  <c r="E74" i="43"/>
  <c r="D74" i="43" s="1"/>
  <c r="C74" i="43"/>
  <c r="R73" i="43"/>
  <c r="P73" i="43" s="1"/>
  <c r="Q73" i="43"/>
  <c r="O73" i="43"/>
  <c r="N73" i="43" s="1"/>
  <c r="F73" i="43"/>
  <c r="E73" i="43"/>
  <c r="D73" i="43" s="1"/>
  <c r="C73" i="43"/>
  <c r="R72" i="43"/>
  <c r="P72" i="43" s="1"/>
  <c r="Q72" i="43"/>
  <c r="O72" i="43"/>
  <c r="N72" i="43" s="1"/>
  <c r="F72" i="43"/>
  <c r="E72" i="43"/>
  <c r="D72" i="43" s="1"/>
  <c r="C72" i="43"/>
  <c r="R71" i="43"/>
  <c r="P71" i="43" s="1"/>
  <c r="Q71" i="43"/>
  <c r="O71" i="43"/>
  <c r="F71" i="43"/>
  <c r="E71" i="43"/>
  <c r="D71" i="43" s="1"/>
  <c r="C71" i="43"/>
  <c r="R70" i="43"/>
  <c r="Q70" i="43"/>
  <c r="O70" i="43"/>
  <c r="N70" i="43" s="1"/>
  <c r="F70" i="43"/>
  <c r="E70" i="43"/>
  <c r="D70" i="43" s="1"/>
  <c r="C70" i="43"/>
  <c r="R69" i="43"/>
  <c r="P69" i="43" s="1"/>
  <c r="Q69" i="43"/>
  <c r="O69" i="43"/>
  <c r="N69" i="43" s="1"/>
  <c r="F69" i="43"/>
  <c r="E69" i="43"/>
  <c r="D69" i="43" s="1"/>
  <c r="C69" i="43"/>
  <c r="R68" i="43"/>
  <c r="P68" i="43" s="1"/>
  <c r="Q68" i="43"/>
  <c r="O68" i="43"/>
  <c r="N68" i="43" s="1"/>
  <c r="F68" i="43"/>
  <c r="E68" i="43"/>
  <c r="C68" i="43"/>
  <c r="R67" i="43"/>
  <c r="P67" i="43" s="1"/>
  <c r="Q67" i="43"/>
  <c r="O67" i="43"/>
  <c r="N67" i="43" s="1"/>
  <c r="F67" i="43"/>
  <c r="E67" i="43"/>
  <c r="D67" i="43" s="1"/>
  <c r="C67" i="43"/>
  <c r="R66" i="43"/>
  <c r="Q66" i="43"/>
  <c r="O66" i="43"/>
  <c r="N66" i="43" s="1"/>
  <c r="F66" i="43"/>
  <c r="E66" i="43"/>
  <c r="D66" i="43" s="1"/>
  <c r="C66" i="43"/>
  <c r="R65" i="43"/>
  <c r="P65" i="43" s="1"/>
  <c r="Q65" i="43"/>
  <c r="O65" i="43"/>
  <c r="N65" i="43" s="1"/>
  <c r="F65" i="43"/>
  <c r="E65" i="43"/>
  <c r="D65" i="43" s="1"/>
  <c r="C65" i="43"/>
  <c r="R64" i="43"/>
  <c r="P64" i="43" s="1"/>
  <c r="Q64" i="43"/>
  <c r="O64" i="43"/>
  <c r="F64" i="43"/>
  <c r="E64" i="43"/>
  <c r="D64" i="43" s="1"/>
  <c r="C64" i="43"/>
  <c r="R63" i="43"/>
  <c r="P63" i="43" s="1"/>
  <c r="Q63" i="43"/>
  <c r="O63" i="43"/>
  <c r="N63" i="43" s="1"/>
  <c r="F63" i="43"/>
  <c r="E63" i="43"/>
  <c r="D63" i="43" s="1"/>
  <c r="C63" i="43"/>
  <c r="R62" i="43"/>
  <c r="P62" i="43" s="1"/>
  <c r="Q62" i="43"/>
  <c r="O62" i="43"/>
  <c r="N62" i="43" s="1"/>
  <c r="F62" i="43"/>
  <c r="E62" i="43"/>
  <c r="D62" i="43" s="1"/>
  <c r="C62" i="43"/>
  <c r="R61" i="43"/>
  <c r="P61" i="43" s="1"/>
  <c r="Q61" i="43"/>
  <c r="O61" i="43"/>
  <c r="F61" i="43"/>
  <c r="E61" i="43"/>
  <c r="D61" i="43" s="1"/>
  <c r="C61" i="43"/>
  <c r="R60" i="43"/>
  <c r="Q60" i="43"/>
  <c r="O60" i="43"/>
  <c r="N60" i="43" s="1"/>
  <c r="F60" i="43"/>
  <c r="E60" i="43"/>
  <c r="D60" i="43" s="1"/>
  <c r="C60" i="43"/>
  <c r="R59" i="43"/>
  <c r="P59" i="43" s="1"/>
  <c r="Q59" i="43"/>
  <c r="O59" i="43"/>
  <c r="N59" i="43" s="1"/>
  <c r="F59" i="43"/>
  <c r="E59" i="43"/>
  <c r="D59" i="43" s="1"/>
  <c r="C59" i="43"/>
  <c r="R58" i="43"/>
  <c r="P58" i="43" s="1"/>
  <c r="Q58" i="43"/>
  <c r="O58" i="43"/>
  <c r="N58" i="43" s="1"/>
  <c r="F58" i="43"/>
  <c r="E58" i="43"/>
  <c r="D58" i="43" s="1"/>
  <c r="C58" i="43"/>
  <c r="R57" i="43"/>
  <c r="Q57" i="43"/>
  <c r="O57" i="43"/>
  <c r="N57" i="43" s="1"/>
  <c r="F57" i="43"/>
  <c r="E57" i="43"/>
  <c r="D57" i="43" s="1"/>
  <c r="C57" i="43"/>
  <c r="R56" i="43"/>
  <c r="Q56" i="43"/>
  <c r="O56" i="43"/>
  <c r="N56" i="43" s="1"/>
  <c r="F56" i="43"/>
  <c r="E56" i="43"/>
  <c r="D56" i="43" s="1"/>
  <c r="C56" i="43"/>
  <c r="R55" i="43"/>
  <c r="P55" i="43" s="1"/>
  <c r="Q55" i="43"/>
  <c r="O55" i="43"/>
  <c r="F55" i="43"/>
  <c r="E55" i="43"/>
  <c r="D55" i="43" s="1"/>
  <c r="C55" i="43"/>
  <c r="R54" i="43"/>
  <c r="Q54" i="43"/>
  <c r="O54" i="43"/>
  <c r="N54" i="43" s="1"/>
  <c r="F54" i="43"/>
  <c r="E54" i="43"/>
  <c r="C54" i="43"/>
  <c r="R53" i="43"/>
  <c r="Q53" i="43"/>
  <c r="O53" i="43"/>
  <c r="N53" i="43" s="1"/>
  <c r="F53" i="43"/>
  <c r="E53" i="43"/>
  <c r="C53" i="43"/>
  <c r="R52" i="43"/>
  <c r="Q52" i="43"/>
  <c r="O52" i="43"/>
  <c r="N52" i="43" s="1"/>
  <c r="F52" i="43"/>
  <c r="E52" i="43"/>
  <c r="C52" i="43"/>
  <c r="R51" i="43"/>
  <c r="Q51" i="43"/>
  <c r="O51" i="43"/>
  <c r="N51" i="43" s="1"/>
  <c r="F51" i="43"/>
  <c r="E51" i="43"/>
  <c r="C51" i="43"/>
  <c r="R50" i="43"/>
  <c r="Q50" i="43"/>
  <c r="O50" i="43"/>
  <c r="N50" i="43" s="1"/>
  <c r="F50" i="43"/>
  <c r="E50" i="43"/>
  <c r="C50" i="43"/>
  <c r="R49" i="43"/>
  <c r="Q49" i="43"/>
  <c r="O49" i="43"/>
  <c r="N49" i="43" s="1"/>
  <c r="F49" i="43"/>
  <c r="E49" i="43"/>
  <c r="C49" i="43"/>
  <c r="R48" i="43"/>
  <c r="Q48" i="43"/>
  <c r="O48" i="43"/>
  <c r="N48" i="43" s="1"/>
  <c r="F48" i="43"/>
  <c r="E48" i="43"/>
  <c r="C48" i="43"/>
  <c r="R47" i="43"/>
  <c r="Q47" i="43"/>
  <c r="O47" i="43"/>
  <c r="N47" i="43" s="1"/>
  <c r="F47" i="43"/>
  <c r="E47" i="43"/>
  <c r="C47" i="43"/>
  <c r="R46" i="43"/>
  <c r="P46" i="43" s="1"/>
  <c r="Q46" i="43"/>
  <c r="O46" i="43"/>
  <c r="F46" i="43"/>
  <c r="E46" i="43"/>
  <c r="D46" i="43" s="1"/>
  <c r="C46" i="43"/>
  <c r="R45" i="43"/>
  <c r="P45" i="43" s="1"/>
  <c r="Q45" i="43"/>
  <c r="O45" i="43"/>
  <c r="F45" i="43"/>
  <c r="E45" i="43"/>
  <c r="D45" i="43" s="1"/>
  <c r="C45" i="43"/>
  <c r="R44" i="43"/>
  <c r="Q44" i="43"/>
  <c r="O44" i="43"/>
  <c r="N44" i="43" s="1"/>
  <c r="F44" i="43"/>
  <c r="E44" i="43"/>
  <c r="C44" i="43"/>
  <c r="R43" i="43"/>
  <c r="P43" i="43" s="1"/>
  <c r="Q43" i="43"/>
  <c r="O43" i="43"/>
  <c r="F43" i="43"/>
  <c r="E43" i="43"/>
  <c r="D43" i="43" s="1"/>
  <c r="C43" i="43"/>
  <c r="R42" i="43"/>
  <c r="P42" i="43" s="1"/>
  <c r="Q42" i="43"/>
  <c r="O42" i="43"/>
  <c r="F42" i="43"/>
  <c r="E42" i="43"/>
  <c r="D42" i="43" s="1"/>
  <c r="C42" i="43"/>
  <c r="R41" i="43"/>
  <c r="P41" i="43" s="1"/>
  <c r="Q41" i="43"/>
  <c r="O41" i="43"/>
  <c r="F41" i="43"/>
  <c r="E41" i="43"/>
  <c r="D41" i="43" s="1"/>
  <c r="C41" i="43"/>
  <c r="R40" i="43"/>
  <c r="P40" i="43" s="1"/>
  <c r="Q40" i="43"/>
  <c r="O40" i="43"/>
  <c r="F40" i="43"/>
  <c r="E40" i="43"/>
  <c r="D40" i="43" s="1"/>
  <c r="C40" i="43"/>
  <c r="R39" i="43"/>
  <c r="P39" i="43" s="1"/>
  <c r="Q39" i="43"/>
  <c r="O39" i="43"/>
  <c r="F39" i="43"/>
  <c r="E39" i="43"/>
  <c r="D39" i="43" s="1"/>
  <c r="C39" i="43"/>
  <c r="R38" i="43"/>
  <c r="P38" i="43" s="1"/>
  <c r="Q38" i="43"/>
  <c r="O38" i="43"/>
  <c r="N38" i="43" s="1"/>
  <c r="F38" i="43"/>
  <c r="E38" i="43"/>
  <c r="D38" i="43" s="1"/>
  <c r="C38" i="43"/>
  <c r="R37" i="43"/>
  <c r="P37" i="43" s="1"/>
  <c r="Q37" i="43"/>
  <c r="O37" i="43"/>
  <c r="N37" i="43" s="1"/>
  <c r="F37" i="43"/>
  <c r="E37" i="43"/>
  <c r="C37" i="43"/>
  <c r="R36" i="43"/>
  <c r="Q36" i="43"/>
  <c r="O36" i="43"/>
  <c r="N36" i="43" s="1"/>
  <c r="F36" i="43"/>
  <c r="E36" i="43"/>
  <c r="D36" i="43" s="1"/>
  <c r="C36" i="43"/>
  <c r="R35" i="43"/>
  <c r="P35" i="43" s="1"/>
  <c r="Q35" i="43"/>
  <c r="O35" i="43"/>
  <c r="F35" i="43"/>
  <c r="E35" i="43"/>
  <c r="D35" i="43" s="1"/>
  <c r="C35" i="43"/>
  <c r="R34" i="43"/>
  <c r="P34" i="43" s="1"/>
  <c r="Q34" i="43"/>
  <c r="O34" i="43"/>
  <c r="F34" i="43"/>
  <c r="E34" i="43"/>
  <c r="D34" i="43" s="1"/>
  <c r="C34" i="43"/>
  <c r="R33" i="43"/>
  <c r="P33" i="43" s="1"/>
  <c r="Q33" i="43"/>
  <c r="O33" i="43"/>
  <c r="F33" i="43"/>
  <c r="E33" i="43"/>
  <c r="D33" i="43" s="1"/>
  <c r="C33" i="43"/>
  <c r="R32" i="43"/>
  <c r="P32" i="43" s="1"/>
  <c r="Q32" i="43"/>
  <c r="O32" i="43"/>
  <c r="F32" i="43"/>
  <c r="E32" i="43"/>
  <c r="D32" i="43" s="1"/>
  <c r="C32" i="43"/>
  <c r="R31" i="43"/>
  <c r="P31" i="43" s="1"/>
  <c r="Q31" i="43"/>
  <c r="O31" i="43"/>
  <c r="N31" i="43" s="1"/>
  <c r="F31" i="43"/>
  <c r="E31" i="43"/>
  <c r="C31" i="43"/>
  <c r="R30" i="43"/>
  <c r="P30" i="43" s="1"/>
  <c r="Q30" i="43"/>
  <c r="O30" i="43"/>
  <c r="N30" i="43" s="1"/>
  <c r="F30" i="43"/>
  <c r="E30" i="43"/>
  <c r="D30" i="43" s="1"/>
  <c r="C30" i="43"/>
  <c r="R29" i="43"/>
  <c r="Q29" i="43"/>
  <c r="O29" i="43"/>
  <c r="N29" i="43" s="1"/>
  <c r="F29" i="43"/>
  <c r="E29" i="43"/>
  <c r="D29" i="43" s="1"/>
  <c r="C29" i="43"/>
  <c r="R28" i="43"/>
  <c r="P28" i="43" s="1"/>
  <c r="Q28" i="43"/>
  <c r="O28" i="43"/>
  <c r="F28" i="43"/>
  <c r="E28" i="43"/>
  <c r="D28" i="43" s="1"/>
  <c r="C28" i="43"/>
  <c r="R27" i="43"/>
  <c r="P27" i="43" s="1"/>
  <c r="Q27" i="43"/>
  <c r="O27" i="43"/>
  <c r="F27" i="43"/>
  <c r="E27" i="43"/>
  <c r="D27" i="43" s="1"/>
  <c r="C27" i="43"/>
  <c r="R26" i="43"/>
  <c r="P26" i="43" s="1"/>
  <c r="Q26" i="43"/>
  <c r="O26" i="43"/>
  <c r="F26" i="43"/>
  <c r="E26" i="43"/>
  <c r="D26" i="43" s="1"/>
  <c r="C26" i="43"/>
  <c r="R25" i="43"/>
  <c r="P25" i="43" s="1"/>
  <c r="Q25" i="43"/>
  <c r="O25" i="43"/>
  <c r="F25" i="43"/>
  <c r="E25" i="43"/>
  <c r="D25" i="43" s="1"/>
  <c r="C25" i="43"/>
  <c r="R24" i="43"/>
  <c r="Q24" i="43"/>
  <c r="O24" i="43"/>
  <c r="N24" i="43" s="1"/>
  <c r="F24" i="43"/>
  <c r="E24" i="43"/>
  <c r="C24" i="43"/>
  <c r="R23" i="43"/>
  <c r="Q23" i="43"/>
  <c r="O23" i="43"/>
  <c r="N23" i="43" s="1"/>
  <c r="F23" i="43"/>
  <c r="E23" i="43"/>
  <c r="C23" i="43"/>
  <c r="R22" i="43"/>
  <c r="Q22" i="43"/>
  <c r="O22" i="43"/>
  <c r="N22" i="43" s="1"/>
  <c r="F22" i="43"/>
  <c r="E22" i="43"/>
  <c r="C22" i="43"/>
  <c r="R21" i="43"/>
  <c r="P21" i="43" s="1"/>
  <c r="Q21" i="43"/>
  <c r="O21" i="43"/>
  <c r="F21" i="43"/>
  <c r="E21" i="43"/>
  <c r="D21" i="43" s="1"/>
  <c r="C21" i="43"/>
  <c r="R20" i="43"/>
  <c r="P20" i="43" s="1"/>
  <c r="Q20" i="43"/>
  <c r="O20" i="43"/>
  <c r="F20" i="43"/>
  <c r="E20" i="43"/>
  <c r="D20" i="43" s="1"/>
  <c r="C20" i="43"/>
  <c r="R19" i="43"/>
  <c r="Q19" i="43"/>
  <c r="O19" i="43"/>
  <c r="N19" i="43" s="1"/>
  <c r="F19" i="43"/>
  <c r="E19" i="43"/>
  <c r="C19" i="43"/>
  <c r="R18" i="43"/>
  <c r="Q18" i="43"/>
  <c r="O18" i="43"/>
  <c r="N18" i="43" s="1"/>
  <c r="F18" i="43"/>
  <c r="E18" i="43"/>
  <c r="C18" i="43"/>
  <c r="R17" i="43"/>
  <c r="Q17" i="43"/>
  <c r="O17" i="43"/>
  <c r="N17" i="43" s="1"/>
  <c r="F17" i="43"/>
  <c r="E17" i="43"/>
  <c r="C17" i="43"/>
  <c r="R16" i="43"/>
  <c r="Q16" i="43"/>
  <c r="O16" i="43"/>
  <c r="N16" i="43" s="1"/>
  <c r="F16" i="43"/>
  <c r="E16" i="43"/>
  <c r="C16" i="43"/>
  <c r="R15" i="43"/>
  <c r="P15" i="43" s="1"/>
  <c r="Q15" i="43"/>
  <c r="O15" i="43"/>
  <c r="F15" i="43"/>
  <c r="E15" i="43"/>
  <c r="D15" i="43" s="1"/>
  <c r="C15" i="43"/>
  <c r="R14" i="43"/>
  <c r="P14" i="43" s="1"/>
  <c r="Q14" i="43"/>
  <c r="O14" i="43"/>
  <c r="F14" i="43"/>
  <c r="E14" i="43"/>
  <c r="D14" i="43" s="1"/>
  <c r="C14" i="43"/>
  <c r="R13" i="43"/>
  <c r="P13" i="43" s="1"/>
  <c r="Q13" i="43"/>
  <c r="O13" i="43"/>
  <c r="F13" i="43"/>
  <c r="E13" i="43"/>
  <c r="D13" i="43" s="1"/>
  <c r="C13" i="43"/>
  <c r="R12" i="43"/>
  <c r="Q12" i="43"/>
  <c r="O12" i="43"/>
  <c r="N12" i="43" s="1"/>
  <c r="F12" i="43"/>
  <c r="E12" i="43"/>
  <c r="C12" i="43"/>
  <c r="R11" i="43"/>
  <c r="Q11" i="43"/>
  <c r="O11" i="43"/>
  <c r="N11" i="43" s="1"/>
  <c r="F11" i="43"/>
  <c r="E11" i="43"/>
  <c r="C11" i="43"/>
  <c r="R10" i="43"/>
  <c r="P10" i="43" s="1"/>
  <c r="Q10" i="43"/>
  <c r="O10" i="43"/>
  <c r="F10" i="43"/>
  <c r="E10" i="43"/>
  <c r="D10" i="43" s="1"/>
  <c r="C10" i="43"/>
  <c r="R9" i="43"/>
  <c r="P9" i="43" s="1"/>
  <c r="Q9" i="43"/>
  <c r="O9" i="43"/>
  <c r="F9" i="43"/>
  <c r="E9" i="43"/>
  <c r="D9" i="43" s="1"/>
  <c r="C9" i="43"/>
  <c r="R8" i="43"/>
  <c r="P8" i="43" s="1"/>
  <c r="Q8" i="43"/>
  <c r="O8" i="43"/>
  <c r="F8" i="43"/>
  <c r="E8" i="43"/>
  <c r="D8" i="43" s="1"/>
  <c r="C8" i="43"/>
  <c r="R7" i="43"/>
  <c r="P7" i="43" s="1"/>
  <c r="Q7" i="43"/>
  <c r="O7" i="43"/>
  <c r="F7" i="43"/>
  <c r="E7" i="43"/>
  <c r="D7" i="43" s="1"/>
  <c r="C7" i="43"/>
  <c r="R6" i="43"/>
  <c r="Q6" i="43"/>
  <c r="O6" i="43"/>
  <c r="N6" i="43" s="1"/>
  <c r="F6" i="43"/>
  <c r="E6" i="43"/>
  <c r="C6" i="43"/>
  <c r="R5" i="43"/>
  <c r="Q5" i="43"/>
  <c r="O5" i="43"/>
  <c r="N5" i="43" s="1"/>
  <c r="F5" i="43"/>
  <c r="E5" i="43"/>
  <c r="C5" i="43"/>
  <c r="R4" i="43"/>
  <c r="P4" i="43" s="1"/>
  <c r="Q4" i="43"/>
  <c r="O4" i="43"/>
  <c r="F4" i="43"/>
  <c r="E4" i="43"/>
  <c r="D4" i="43" s="1"/>
  <c r="C4" i="43"/>
  <c r="R3" i="43"/>
  <c r="Q3" i="43"/>
  <c r="O3" i="43"/>
  <c r="N3" i="43" s="1"/>
  <c r="F3" i="43"/>
  <c r="E3" i="43"/>
  <c r="C3" i="43"/>
  <c r="B1" i="36"/>
  <c r="C1" i="36"/>
  <c r="D1" i="36"/>
  <c r="E1" i="36"/>
  <c r="F1" i="36"/>
  <c r="G1" i="36"/>
  <c r="H1" i="36"/>
  <c r="I1" i="36"/>
  <c r="J1" i="36"/>
  <c r="K1" i="36"/>
  <c r="L1" i="36"/>
  <c r="M1" i="36"/>
  <c r="N1" i="36"/>
  <c r="O1" i="36"/>
  <c r="P1" i="36"/>
  <c r="Q1" i="36"/>
  <c r="R1" i="36"/>
  <c r="S1" i="36"/>
  <c r="T1" i="36"/>
  <c r="U1" i="36"/>
  <c r="V1" i="36"/>
  <c r="W1" i="36"/>
  <c r="X1" i="36"/>
  <c r="Y1" i="36"/>
  <c r="Z1" i="36"/>
  <c r="AA1" i="36"/>
  <c r="A1" i="36"/>
  <c r="B1" i="44"/>
  <c r="C1" i="44"/>
  <c r="D1" i="44"/>
  <c r="E1" i="44"/>
  <c r="F1" i="44"/>
  <c r="G1" i="44"/>
  <c r="H1" i="44"/>
  <c r="I1" i="44"/>
  <c r="J1" i="44"/>
  <c r="K1" i="44"/>
  <c r="L1" i="44"/>
  <c r="M1" i="44"/>
  <c r="N1" i="44"/>
  <c r="A1" i="44"/>
  <c r="EH478" i="43"/>
  <c r="EE478" i="43"/>
  <c r="EB478" i="43"/>
  <c r="DY478" i="43"/>
  <c r="DZ478" i="43" s="1"/>
  <c r="DV478" i="43"/>
  <c r="DS478" i="43"/>
  <c r="DP478" i="43"/>
  <c r="DJ478" i="43"/>
  <c r="DG478" i="43"/>
  <c r="DD478" i="43"/>
  <c r="CX478" i="43"/>
  <c r="CU478" i="43"/>
  <c r="CR478" i="43"/>
  <c r="CL478" i="43"/>
  <c r="CI478" i="43"/>
  <c r="CF478" i="43"/>
  <c r="BZ478" i="43"/>
  <c r="BW478" i="43"/>
  <c r="BT478" i="43"/>
  <c r="BN478" i="43"/>
  <c r="BL478" i="43"/>
  <c r="BJ478" i="43"/>
  <c r="BH478" i="43"/>
  <c r="BE478" i="43"/>
  <c r="BF478" i="43" s="1"/>
  <c r="BA478" i="43"/>
  <c r="P478" i="43"/>
  <c r="N478" i="43"/>
  <c r="B478" i="43"/>
  <c r="EH477" i="43"/>
  <c r="EB477" i="43"/>
  <c r="DY477" i="43"/>
  <c r="DZ477" i="43" s="1"/>
  <c r="DV477" i="43"/>
  <c r="DP477" i="43"/>
  <c r="DM477" i="43"/>
  <c r="DN477" i="43" s="1"/>
  <c r="DJ477" i="43"/>
  <c r="DD477" i="43"/>
  <c r="DA477" i="43"/>
  <c r="CX477" i="43"/>
  <c r="CR477" i="43"/>
  <c r="CO477" i="43"/>
  <c r="CL477" i="43"/>
  <c r="CF477" i="43"/>
  <c r="CC477" i="43"/>
  <c r="BZ477" i="43"/>
  <c r="BT477" i="43"/>
  <c r="BQ477" i="43"/>
  <c r="BN477" i="43"/>
  <c r="BL477" i="43"/>
  <c r="BJ477" i="43"/>
  <c r="BH477" i="43"/>
  <c r="BE477" i="43"/>
  <c r="BA477" i="43"/>
  <c r="P477" i="43"/>
  <c r="N477" i="43"/>
  <c r="B477" i="43"/>
  <c r="EH476" i="43"/>
  <c r="EE476" i="43"/>
  <c r="EB476" i="43"/>
  <c r="DV476" i="43"/>
  <c r="DS476" i="43"/>
  <c r="DP476" i="43"/>
  <c r="DJ476" i="43"/>
  <c r="DG476" i="43"/>
  <c r="DD476" i="43"/>
  <c r="CX476" i="43"/>
  <c r="CU476" i="43"/>
  <c r="CR476" i="43"/>
  <c r="CL476" i="43"/>
  <c r="CI476" i="43"/>
  <c r="CF476" i="43"/>
  <c r="BZ476" i="43"/>
  <c r="BW476" i="43"/>
  <c r="BT476" i="43"/>
  <c r="BN476" i="43"/>
  <c r="BL476" i="43"/>
  <c r="BJ476" i="43"/>
  <c r="BH476" i="43"/>
  <c r="BE476" i="43"/>
  <c r="BA476" i="43"/>
  <c r="P476" i="43"/>
  <c r="N476" i="43"/>
  <c r="B476" i="43"/>
  <c r="EH475" i="43"/>
  <c r="EB475" i="43"/>
  <c r="DY475" i="43"/>
  <c r="DV475" i="43"/>
  <c r="DP475" i="43"/>
  <c r="DM475" i="43"/>
  <c r="DJ475" i="43"/>
  <c r="DD475" i="43"/>
  <c r="DA475" i="43"/>
  <c r="CX475" i="43"/>
  <c r="CR475" i="43"/>
  <c r="CO475" i="43"/>
  <c r="CL475" i="43"/>
  <c r="CF475" i="43"/>
  <c r="CC475" i="43"/>
  <c r="BZ475" i="43"/>
  <c r="BT475" i="43"/>
  <c r="BQ475" i="43"/>
  <c r="BN475" i="43"/>
  <c r="BL475" i="43"/>
  <c r="BJ475" i="43"/>
  <c r="BH475" i="43"/>
  <c r="BE475" i="43"/>
  <c r="BA475" i="43"/>
  <c r="N475" i="43"/>
  <c r="D475" i="43"/>
  <c r="B475" i="43"/>
  <c r="EH474" i="43"/>
  <c r="EE474" i="43"/>
  <c r="EB474" i="43"/>
  <c r="DY474" i="43"/>
  <c r="DV474" i="43"/>
  <c r="DS474" i="43"/>
  <c r="DP474" i="43"/>
  <c r="DM474" i="43"/>
  <c r="DJ474" i="43"/>
  <c r="DG474" i="43"/>
  <c r="DD474" i="43"/>
  <c r="DA474" i="43"/>
  <c r="CX474" i="43"/>
  <c r="CU474" i="43"/>
  <c r="CR474" i="43"/>
  <c r="CO474" i="43"/>
  <c r="CL474" i="43"/>
  <c r="CI474" i="43"/>
  <c r="CF474" i="43"/>
  <c r="CC474" i="43"/>
  <c r="BZ474" i="43"/>
  <c r="BW474" i="43"/>
  <c r="BT474" i="43"/>
  <c r="BQ474" i="43"/>
  <c r="BN474" i="43"/>
  <c r="BL474" i="43"/>
  <c r="BJ474" i="43"/>
  <c r="BH474" i="43"/>
  <c r="BE474" i="43"/>
  <c r="BA474" i="43"/>
  <c r="N474" i="43"/>
  <c r="D474" i="43"/>
  <c r="B474" i="43"/>
  <c r="EH473" i="43"/>
  <c r="EB473" i="43"/>
  <c r="DY473" i="43"/>
  <c r="DZ473" i="43" s="1"/>
  <c r="DV473" i="43"/>
  <c r="DP473" i="43"/>
  <c r="DM473" i="43"/>
  <c r="DN473" i="43" s="1"/>
  <c r="DJ473" i="43"/>
  <c r="DG473" i="43"/>
  <c r="DD473" i="43"/>
  <c r="DA473" i="43"/>
  <c r="CX473" i="43"/>
  <c r="CU473" i="43"/>
  <c r="CR473" i="43"/>
  <c r="CO473" i="43"/>
  <c r="CL473" i="43"/>
  <c r="CI473" i="43"/>
  <c r="CF473" i="43"/>
  <c r="CC473" i="43"/>
  <c r="BZ473" i="43"/>
  <c r="BW473" i="43"/>
  <c r="BT473" i="43"/>
  <c r="BQ473" i="43"/>
  <c r="BN473" i="43"/>
  <c r="BL473" i="43"/>
  <c r="BJ473" i="43"/>
  <c r="BH473" i="43"/>
  <c r="BE473" i="43"/>
  <c r="P473" i="43"/>
  <c r="N473" i="43"/>
  <c r="B473" i="43"/>
  <c r="EE472" i="43"/>
  <c r="EF472" i="43" s="1"/>
  <c r="DS472" i="43"/>
  <c r="DT472" i="43" s="1"/>
  <c r="DG472" i="43"/>
  <c r="DA472" i="43"/>
  <c r="CU472" i="43"/>
  <c r="CO472" i="43"/>
  <c r="CI472" i="43"/>
  <c r="CC472" i="43"/>
  <c r="BW472" i="43"/>
  <c r="BQ472" i="43"/>
  <c r="BN472" i="43"/>
  <c r="BL472" i="43"/>
  <c r="BJ472" i="43"/>
  <c r="BH472" i="43"/>
  <c r="BA472" i="43"/>
  <c r="P472" i="43"/>
  <c r="N472" i="43"/>
  <c r="B472" i="43"/>
  <c r="EE471" i="43"/>
  <c r="EF471" i="43" s="1"/>
  <c r="DS471" i="43"/>
  <c r="DT471" i="43" s="1"/>
  <c r="DG471" i="43"/>
  <c r="DA471" i="43"/>
  <c r="CU471" i="43"/>
  <c r="CO471" i="43"/>
  <c r="CI471" i="43"/>
  <c r="CC471" i="43"/>
  <c r="BW471" i="43"/>
  <c r="BQ471" i="43"/>
  <c r="BN471" i="43"/>
  <c r="BL471" i="43"/>
  <c r="BJ471" i="43"/>
  <c r="BH471" i="43"/>
  <c r="BA471" i="43"/>
  <c r="N471" i="43"/>
  <c r="D471" i="43"/>
  <c r="B471" i="43"/>
  <c r="EF470" i="43"/>
  <c r="EC470" i="43"/>
  <c r="DY470" i="43"/>
  <c r="DZ470" i="43"/>
  <c r="DW470" i="43"/>
  <c r="DQ470" i="43"/>
  <c r="DM470" i="43"/>
  <c r="DN470" i="43"/>
  <c r="DG470" i="43"/>
  <c r="DA470" i="43"/>
  <c r="CU470" i="43"/>
  <c r="CO470" i="43"/>
  <c r="CI470" i="43"/>
  <c r="CC470" i="43"/>
  <c r="BW470" i="43"/>
  <c r="BQ470" i="43"/>
  <c r="BN470" i="43"/>
  <c r="BL470" i="43"/>
  <c r="BJ470" i="43"/>
  <c r="BH470" i="43"/>
  <c r="BA470" i="43"/>
  <c r="N470" i="43"/>
  <c r="D470" i="43"/>
  <c r="B470" i="43"/>
  <c r="EE469" i="43"/>
  <c r="EF469" i="43" s="1"/>
  <c r="DS469" i="43"/>
  <c r="DT469" i="43" s="1"/>
  <c r="DG469" i="43"/>
  <c r="DA469" i="43"/>
  <c r="CU469" i="43"/>
  <c r="CO469" i="43"/>
  <c r="CI469" i="43"/>
  <c r="CC469" i="43"/>
  <c r="BW469" i="43"/>
  <c r="BQ469" i="43"/>
  <c r="BN469" i="43"/>
  <c r="BL469" i="43"/>
  <c r="BJ469" i="43"/>
  <c r="BH469" i="43"/>
  <c r="BA469" i="43"/>
  <c r="P469" i="43"/>
  <c r="N469" i="43"/>
  <c r="B469" i="43"/>
  <c r="EE468" i="43"/>
  <c r="DY468" i="43"/>
  <c r="DS468" i="43"/>
  <c r="DM468" i="43"/>
  <c r="DG468" i="43"/>
  <c r="DA468" i="43"/>
  <c r="CU468" i="43"/>
  <c r="CO468" i="43"/>
  <c r="CI468" i="43"/>
  <c r="CC468" i="43"/>
  <c r="BW468" i="43"/>
  <c r="BQ468" i="43"/>
  <c r="BN468" i="43"/>
  <c r="BL468" i="43"/>
  <c r="BJ468" i="43"/>
  <c r="BH468" i="43"/>
  <c r="P468" i="43"/>
  <c r="N468" i="43"/>
  <c r="W468" i="43" s="1"/>
  <c r="X468" i="43" s="1"/>
  <c r="B468" i="43"/>
  <c r="EH467" i="43"/>
  <c r="EE467" i="43"/>
  <c r="EB467" i="43"/>
  <c r="DY467" i="43"/>
  <c r="DV467" i="43"/>
  <c r="DS467" i="43"/>
  <c r="DP467" i="43"/>
  <c r="DM467" i="43"/>
  <c r="DJ467" i="43"/>
  <c r="DG467" i="43"/>
  <c r="DD467" i="43"/>
  <c r="DA467" i="43"/>
  <c r="CU467" i="43"/>
  <c r="CO467" i="43"/>
  <c r="CI467" i="43"/>
  <c r="CC467" i="43"/>
  <c r="BW467" i="43"/>
  <c r="BQ467" i="43"/>
  <c r="BN467" i="43"/>
  <c r="BL467" i="43"/>
  <c r="BJ467" i="43"/>
  <c r="BH467" i="43"/>
  <c r="BA467" i="43"/>
  <c r="N467" i="43"/>
  <c r="D467" i="43"/>
  <c r="B467" i="43"/>
  <c r="EE466" i="43"/>
  <c r="EF466" i="43" s="1"/>
  <c r="DS466" i="43"/>
  <c r="DT466" i="43" s="1"/>
  <c r="DG466" i="43"/>
  <c r="DA466" i="43"/>
  <c r="CU466" i="43"/>
  <c r="CO466" i="43"/>
  <c r="CI466" i="43"/>
  <c r="CC466" i="43"/>
  <c r="BW466" i="43"/>
  <c r="BQ466" i="43"/>
  <c r="BN466" i="43"/>
  <c r="BL466" i="43"/>
  <c r="BJ466" i="43"/>
  <c r="BH466" i="43"/>
  <c r="BA466" i="43"/>
  <c r="N466" i="43"/>
  <c r="D466" i="43"/>
  <c r="B466" i="43"/>
  <c r="EE465" i="43"/>
  <c r="EF465" i="43" s="1"/>
  <c r="DS465" i="43"/>
  <c r="DT465" i="43" s="1"/>
  <c r="DG465" i="43"/>
  <c r="DA465" i="43"/>
  <c r="CU465" i="43"/>
  <c r="CO465" i="43"/>
  <c r="CI465" i="43"/>
  <c r="CC465" i="43"/>
  <c r="BW465" i="43"/>
  <c r="BQ465" i="43"/>
  <c r="BN465" i="43"/>
  <c r="BL465" i="43"/>
  <c r="BJ465" i="43"/>
  <c r="BH465" i="43"/>
  <c r="BA465" i="43"/>
  <c r="P465" i="43"/>
  <c r="N465" i="43"/>
  <c r="B465" i="43"/>
  <c r="EF464" i="43"/>
  <c r="DY464" i="43"/>
  <c r="DZ464" i="43"/>
  <c r="DT464" i="43"/>
  <c r="DQ464" i="43"/>
  <c r="DM464" i="43"/>
  <c r="DN464" i="43" s="1"/>
  <c r="DG464" i="43"/>
  <c r="DA464" i="43"/>
  <c r="CU464" i="43"/>
  <c r="CO464" i="43"/>
  <c r="CI464" i="43"/>
  <c r="CC464" i="43"/>
  <c r="BW464" i="43"/>
  <c r="BQ464" i="43"/>
  <c r="BN464" i="43"/>
  <c r="BL464" i="43"/>
  <c r="BJ464" i="43"/>
  <c r="BH464" i="43"/>
  <c r="BA464" i="43"/>
  <c r="N464" i="43"/>
  <c r="D464" i="43"/>
  <c r="B464" i="43"/>
  <c r="EI463" i="43"/>
  <c r="EE463" i="43"/>
  <c r="EF463" i="43"/>
  <c r="EC463" i="43"/>
  <c r="DZ463" i="43"/>
  <c r="DS463" i="43"/>
  <c r="DT463" i="43"/>
  <c r="DQ463" i="43"/>
  <c r="DG463" i="43"/>
  <c r="DA463" i="43"/>
  <c r="CU463" i="43"/>
  <c r="CO463" i="43"/>
  <c r="CI463" i="43"/>
  <c r="CC463" i="43"/>
  <c r="BW463" i="43"/>
  <c r="BQ463" i="43"/>
  <c r="BN463" i="43"/>
  <c r="BL463" i="43"/>
  <c r="BJ463" i="43"/>
  <c r="BH463" i="43"/>
  <c r="BA463" i="43"/>
  <c r="N463" i="43"/>
  <c r="D463" i="43"/>
  <c r="B463" i="43"/>
  <c r="EE462" i="43"/>
  <c r="DY462" i="43"/>
  <c r="DS462" i="43"/>
  <c r="DM462" i="43"/>
  <c r="DG462" i="43"/>
  <c r="DA462" i="43"/>
  <c r="CU462" i="43"/>
  <c r="CO462" i="43"/>
  <c r="CI462" i="43"/>
  <c r="CC462" i="43"/>
  <c r="BW462" i="43"/>
  <c r="BQ462" i="43"/>
  <c r="BN462" i="43"/>
  <c r="BL462" i="43"/>
  <c r="BJ462" i="43"/>
  <c r="BH462" i="43"/>
  <c r="BA462" i="43"/>
  <c r="P462" i="43"/>
  <c r="N462" i="43"/>
  <c r="B462" i="43"/>
  <c r="EE461" i="43"/>
  <c r="DY461" i="43"/>
  <c r="DS461" i="43"/>
  <c r="DM461" i="43"/>
  <c r="DG461" i="43"/>
  <c r="DA461" i="43"/>
  <c r="CU461" i="43"/>
  <c r="CO461" i="43"/>
  <c r="CI461" i="43"/>
  <c r="CC461" i="43"/>
  <c r="BW461" i="43"/>
  <c r="BQ461" i="43"/>
  <c r="BN461" i="43"/>
  <c r="BL461" i="43"/>
  <c r="BJ461" i="43"/>
  <c r="BH461" i="43"/>
  <c r="BA461" i="43"/>
  <c r="P461" i="43"/>
  <c r="N461" i="43"/>
  <c r="B461" i="43"/>
  <c r="EI460" i="43"/>
  <c r="EE460" i="43"/>
  <c r="EF460" i="43"/>
  <c r="EC460" i="43"/>
  <c r="DZ460" i="43"/>
  <c r="DS460" i="43"/>
  <c r="DT460" i="43"/>
  <c r="DQ460" i="43"/>
  <c r="DG460" i="43"/>
  <c r="DA460" i="43"/>
  <c r="CU460" i="43"/>
  <c r="CO460" i="43"/>
  <c r="CI460" i="43"/>
  <c r="CC460" i="43"/>
  <c r="BW460" i="43"/>
  <c r="BQ460" i="43"/>
  <c r="BN460" i="43"/>
  <c r="BL460" i="43"/>
  <c r="BJ460" i="43"/>
  <c r="BH460" i="43"/>
  <c r="BA460" i="43"/>
  <c r="N460" i="43"/>
  <c r="D460" i="43"/>
  <c r="B460" i="43"/>
  <c r="EE459" i="43"/>
  <c r="DY459" i="43"/>
  <c r="DS459" i="43"/>
  <c r="DM459" i="43"/>
  <c r="DG459" i="43"/>
  <c r="DA459" i="43"/>
  <c r="CU459" i="43"/>
  <c r="CO459" i="43"/>
  <c r="CI459" i="43"/>
  <c r="CC459" i="43"/>
  <c r="BW459" i="43"/>
  <c r="BQ459" i="43"/>
  <c r="BN459" i="43"/>
  <c r="BL459" i="43"/>
  <c r="BJ459" i="43"/>
  <c r="BH459" i="43"/>
  <c r="BA459" i="43"/>
  <c r="N459" i="43"/>
  <c r="D459" i="43"/>
  <c r="B459" i="43"/>
  <c r="EE458" i="43"/>
  <c r="DY458" i="43"/>
  <c r="DS458" i="43"/>
  <c r="DM458" i="43"/>
  <c r="DG458" i="43"/>
  <c r="DA458" i="43"/>
  <c r="CU458" i="43"/>
  <c r="CO458" i="43"/>
  <c r="CI458" i="43"/>
  <c r="CC458" i="43"/>
  <c r="BW458" i="43"/>
  <c r="BQ458" i="43"/>
  <c r="BN458" i="43"/>
  <c r="BL458" i="43"/>
  <c r="BJ458" i="43"/>
  <c r="BH458" i="43"/>
  <c r="BA458" i="43"/>
  <c r="P458" i="43"/>
  <c r="N458" i="43"/>
  <c r="B458" i="43"/>
  <c r="EH457" i="43"/>
  <c r="EE457" i="43"/>
  <c r="EB457" i="43"/>
  <c r="DY457" i="43"/>
  <c r="DV457" i="43"/>
  <c r="DS457" i="43"/>
  <c r="DP457" i="43"/>
  <c r="DM457" i="43"/>
  <c r="DJ457" i="43"/>
  <c r="DG457" i="43"/>
  <c r="DD457" i="43"/>
  <c r="DA457" i="43"/>
  <c r="CX457" i="43"/>
  <c r="CU457" i="43"/>
  <c r="CR457" i="43"/>
  <c r="CO457" i="43"/>
  <c r="CL457" i="43"/>
  <c r="CI457" i="43"/>
  <c r="CF457" i="43"/>
  <c r="CC457" i="43"/>
  <c r="BZ457" i="43"/>
  <c r="BW457" i="43"/>
  <c r="BT457" i="43"/>
  <c r="BQ457" i="43"/>
  <c r="BN457" i="43"/>
  <c r="BL457" i="43"/>
  <c r="BJ457" i="43"/>
  <c r="BH457" i="43"/>
  <c r="BE457" i="43"/>
  <c r="P457" i="43"/>
  <c r="N457" i="43"/>
  <c r="B457" i="43"/>
  <c r="EE456" i="43"/>
  <c r="DY456" i="43"/>
  <c r="DS456" i="43"/>
  <c r="DM456" i="43"/>
  <c r="DG456" i="43"/>
  <c r="DA456" i="43"/>
  <c r="CU456" i="43"/>
  <c r="CO456" i="43"/>
  <c r="CI456" i="43"/>
  <c r="CC456" i="43"/>
  <c r="BW456" i="43"/>
  <c r="BQ456" i="43"/>
  <c r="BN456" i="43"/>
  <c r="BL456" i="43"/>
  <c r="BJ456" i="43"/>
  <c r="BH456" i="43"/>
  <c r="BA456" i="43"/>
  <c r="N456" i="43"/>
  <c r="D456" i="43"/>
  <c r="B456" i="43"/>
  <c r="EI455" i="43"/>
  <c r="EF455" i="43"/>
  <c r="EC455" i="43"/>
  <c r="DY455" i="43"/>
  <c r="DZ455" i="43"/>
  <c r="DT455" i="43"/>
  <c r="DQ455" i="43"/>
  <c r="DM455" i="43"/>
  <c r="DN455" i="43"/>
  <c r="DA455" i="43"/>
  <c r="CO455" i="43"/>
  <c r="CC455" i="43"/>
  <c r="BQ455" i="43"/>
  <c r="BN455" i="43"/>
  <c r="BL455" i="43"/>
  <c r="BJ455" i="43"/>
  <c r="BH455" i="43"/>
  <c r="BA455" i="43"/>
  <c r="N455" i="43"/>
  <c r="D455" i="43"/>
  <c r="B455" i="43"/>
  <c r="DY454" i="43"/>
  <c r="DM454" i="43"/>
  <c r="DG454" i="43"/>
  <c r="CU454" i="43"/>
  <c r="CI454" i="43"/>
  <c r="BW454" i="43"/>
  <c r="BN454" i="43"/>
  <c r="BL454" i="43"/>
  <c r="BJ454" i="43"/>
  <c r="BH454" i="43"/>
  <c r="BA454" i="43"/>
  <c r="P454" i="43"/>
  <c r="N454" i="43"/>
  <c r="B454" i="43"/>
  <c r="DY453" i="43"/>
  <c r="DZ453" i="43"/>
  <c r="DM453" i="43"/>
  <c r="DN453" i="43" s="1"/>
  <c r="DA453" i="43"/>
  <c r="CO453" i="43"/>
  <c r="CC453" i="43"/>
  <c r="BQ453" i="43"/>
  <c r="BN453" i="43"/>
  <c r="BL453" i="43"/>
  <c r="BJ453" i="43"/>
  <c r="BH453" i="43"/>
  <c r="BA453" i="43"/>
  <c r="P453" i="43"/>
  <c r="N453" i="43"/>
  <c r="B453" i="43"/>
  <c r="EE452" i="43"/>
  <c r="DS452" i="43"/>
  <c r="DG452" i="43"/>
  <c r="CU452" i="43"/>
  <c r="CI452" i="43"/>
  <c r="BW452" i="43"/>
  <c r="BN452" i="43"/>
  <c r="BL452" i="43"/>
  <c r="BJ452" i="43"/>
  <c r="BH452" i="43"/>
  <c r="BA452" i="43"/>
  <c r="N452" i="43"/>
  <c r="D452" i="43"/>
  <c r="B452" i="43"/>
  <c r="DY451" i="43"/>
  <c r="DM451" i="43"/>
  <c r="DA451" i="43"/>
  <c r="CO451" i="43"/>
  <c r="CC451" i="43"/>
  <c r="BQ451" i="43"/>
  <c r="BN451" i="43"/>
  <c r="BL451" i="43"/>
  <c r="BJ451" i="43"/>
  <c r="BH451" i="43"/>
  <c r="BA451" i="43"/>
  <c r="P451" i="43"/>
  <c r="N451" i="43"/>
  <c r="D451" i="43"/>
  <c r="B451" i="43"/>
  <c r="EE450" i="43"/>
  <c r="DS450" i="43"/>
  <c r="DG450" i="43"/>
  <c r="CU450" i="43"/>
  <c r="CI450" i="43"/>
  <c r="BW450" i="43"/>
  <c r="BN450" i="43"/>
  <c r="BL450" i="43"/>
  <c r="BJ450" i="43"/>
  <c r="BH450" i="43"/>
  <c r="BA450" i="43"/>
  <c r="P450" i="43"/>
  <c r="N450" i="43"/>
  <c r="D450" i="43"/>
  <c r="B450" i="43"/>
  <c r="EE449" i="43"/>
  <c r="DS449" i="43"/>
  <c r="DG449" i="43"/>
  <c r="CU449" i="43"/>
  <c r="CI449" i="43"/>
  <c r="BW449" i="43"/>
  <c r="BN449" i="43"/>
  <c r="BL449" i="43"/>
  <c r="BJ449" i="43"/>
  <c r="BH449" i="43"/>
  <c r="BA449" i="43"/>
  <c r="P449" i="43"/>
  <c r="N449" i="43"/>
  <c r="B449" i="43"/>
  <c r="EE448" i="43"/>
  <c r="DS448" i="43"/>
  <c r="DG448" i="43"/>
  <c r="CU448" i="43"/>
  <c r="CI448" i="43"/>
  <c r="BW448" i="43"/>
  <c r="BN448" i="43"/>
  <c r="BL448" i="43"/>
  <c r="BJ448" i="43"/>
  <c r="BH448" i="43"/>
  <c r="BA448" i="43"/>
  <c r="N448" i="43"/>
  <c r="D448" i="43"/>
  <c r="B448" i="43"/>
  <c r="DY447" i="43"/>
  <c r="DM447" i="43"/>
  <c r="DA447" i="43"/>
  <c r="CO447" i="43"/>
  <c r="CC447" i="43"/>
  <c r="BQ447" i="43"/>
  <c r="BN447" i="43"/>
  <c r="BL447" i="43"/>
  <c r="BJ447" i="43"/>
  <c r="BH447" i="43"/>
  <c r="BA447" i="43"/>
  <c r="N447" i="43"/>
  <c r="D447" i="43"/>
  <c r="B447" i="43"/>
  <c r="EE446" i="43"/>
  <c r="EF446" i="43" s="1"/>
  <c r="DS446" i="43"/>
  <c r="DT446" i="43" s="1"/>
  <c r="DG446" i="43"/>
  <c r="CU446" i="43"/>
  <c r="CI446" i="43"/>
  <c r="BW446" i="43"/>
  <c r="BN446" i="43"/>
  <c r="BL446" i="43"/>
  <c r="BJ446" i="43"/>
  <c r="BH446" i="43"/>
  <c r="BA446" i="43"/>
  <c r="P446" i="43"/>
  <c r="N446" i="43"/>
  <c r="B446" i="43"/>
  <c r="DY445" i="43"/>
  <c r="DZ445" i="43" s="1"/>
  <c r="DM445" i="43"/>
  <c r="DN445" i="43" s="1"/>
  <c r="DA445" i="43"/>
  <c r="CO445" i="43"/>
  <c r="CC445" i="43"/>
  <c r="BQ445" i="43"/>
  <c r="BN445" i="43"/>
  <c r="BL445" i="43"/>
  <c r="BJ445" i="43"/>
  <c r="BH445" i="43"/>
  <c r="BA445" i="43"/>
  <c r="P445" i="43"/>
  <c r="N445" i="43"/>
  <c r="B445" i="43"/>
  <c r="EE444" i="43"/>
  <c r="EF444" i="43" s="1"/>
  <c r="DS444" i="43"/>
  <c r="DT444" i="43" s="1"/>
  <c r="DG444" i="43"/>
  <c r="CU444" i="43"/>
  <c r="CI444" i="43"/>
  <c r="BW444" i="43"/>
  <c r="BN444" i="43"/>
  <c r="BL444" i="43"/>
  <c r="BJ444" i="43"/>
  <c r="BH444" i="43"/>
  <c r="BA444" i="43"/>
  <c r="N444" i="43"/>
  <c r="D444" i="43"/>
  <c r="B444" i="43"/>
  <c r="DY443" i="43"/>
  <c r="DM443" i="43"/>
  <c r="DA443" i="43"/>
  <c r="CO443" i="43"/>
  <c r="CC443" i="43"/>
  <c r="BQ443" i="43"/>
  <c r="BN443" i="43"/>
  <c r="BL443" i="43"/>
  <c r="BJ443" i="43"/>
  <c r="BH443" i="43"/>
  <c r="BA443" i="43"/>
  <c r="N443" i="43"/>
  <c r="D443" i="43"/>
  <c r="B443" i="43"/>
  <c r="DY442" i="43"/>
  <c r="DM442" i="43"/>
  <c r="DA442" i="43"/>
  <c r="CO442" i="43"/>
  <c r="CC442" i="43"/>
  <c r="BQ442" i="43"/>
  <c r="BN442" i="43"/>
  <c r="BL442" i="43"/>
  <c r="BJ442" i="43"/>
  <c r="BH442" i="43"/>
  <c r="BA442" i="43"/>
  <c r="P442" i="43"/>
  <c r="N442" i="43"/>
  <c r="B442" i="43"/>
  <c r="EE441" i="43"/>
  <c r="EF441" i="43" s="1"/>
  <c r="DZ441" i="43"/>
  <c r="DW441" i="43"/>
  <c r="DS441" i="43"/>
  <c r="DQ441" i="43"/>
  <c r="DG441" i="43"/>
  <c r="CU441" i="43"/>
  <c r="CI441" i="43"/>
  <c r="BW441" i="43"/>
  <c r="BN441" i="43"/>
  <c r="BL441" i="43"/>
  <c r="BJ441" i="43"/>
  <c r="BH441" i="43"/>
  <c r="BA441" i="43"/>
  <c r="P441" i="43"/>
  <c r="N441" i="43"/>
  <c r="B441" i="43"/>
  <c r="EH440" i="43"/>
  <c r="EB440" i="43"/>
  <c r="DY440" i="43"/>
  <c r="DV440" i="43"/>
  <c r="DP440" i="43"/>
  <c r="DM440" i="43"/>
  <c r="DJ440" i="43"/>
  <c r="DD440" i="43"/>
  <c r="DA440" i="43"/>
  <c r="CX440" i="43"/>
  <c r="CR440" i="43"/>
  <c r="CO440" i="43"/>
  <c r="CL440" i="43"/>
  <c r="CF440" i="43"/>
  <c r="CC440" i="43"/>
  <c r="BZ440" i="43"/>
  <c r="BT440" i="43"/>
  <c r="BQ440" i="43"/>
  <c r="BN440" i="43"/>
  <c r="BL440" i="43"/>
  <c r="BJ440" i="43"/>
  <c r="BH440" i="43"/>
  <c r="BE440" i="43"/>
  <c r="N440" i="43"/>
  <c r="D440" i="43"/>
  <c r="B440" i="43"/>
  <c r="EH439" i="43"/>
  <c r="EE439" i="43"/>
  <c r="EF439" i="43" s="1"/>
  <c r="EB439" i="43"/>
  <c r="DV439" i="43"/>
  <c r="DS439" i="43"/>
  <c r="DT439" i="43" s="1"/>
  <c r="DP439" i="43"/>
  <c r="DJ439" i="43"/>
  <c r="DG439" i="43"/>
  <c r="DD439" i="43"/>
  <c r="CX439" i="43"/>
  <c r="CU439" i="43"/>
  <c r="CR439" i="43"/>
  <c r="CL439" i="43"/>
  <c r="CI439" i="43"/>
  <c r="CF439" i="43"/>
  <c r="BZ439" i="43"/>
  <c r="BW439" i="43"/>
  <c r="BT439" i="43"/>
  <c r="BN439" i="43"/>
  <c r="BL439" i="43"/>
  <c r="BJ439" i="43"/>
  <c r="BH439" i="43"/>
  <c r="BE439" i="43"/>
  <c r="N439" i="43"/>
  <c r="D439" i="43"/>
  <c r="B439" i="43"/>
  <c r="EH438" i="43"/>
  <c r="DY438" i="43"/>
  <c r="DV438" i="43"/>
  <c r="DS438" i="43"/>
  <c r="DM438" i="43"/>
  <c r="DJ438" i="43"/>
  <c r="DG438" i="43"/>
  <c r="DA438" i="43"/>
  <c r="CX438" i="43"/>
  <c r="CU438" i="43"/>
  <c r="CO438" i="43"/>
  <c r="CL438" i="43"/>
  <c r="CI438" i="43"/>
  <c r="CC438" i="43"/>
  <c r="BZ438" i="43"/>
  <c r="BW438" i="43"/>
  <c r="BQ438" i="43"/>
  <c r="BN438" i="43"/>
  <c r="BL438" i="43"/>
  <c r="BJ438" i="43"/>
  <c r="BH438" i="43"/>
  <c r="BE438" i="43"/>
  <c r="BF438" i="43" s="1"/>
  <c r="BA438" i="43"/>
  <c r="P438" i="43"/>
  <c r="N438" i="43"/>
  <c r="D438" i="43"/>
  <c r="B438" i="43"/>
  <c r="EE437" i="43"/>
  <c r="EB437" i="43"/>
  <c r="DY437" i="43"/>
  <c r="DS437" i="43"/>
  <c r="DP437" i="43"/>
  <c r="DM437" i="43"/>
  <c r="DG437" i="43"/>
  <c r="DD437" i="43"/>
  <c r="DA437" i="43"/>
  <c r="CU437" i="43"/>
  <c r="CR437" i="43"/>
  <c r="CO437" i="43"/>
  <c r="CI437" i="43"/>
  <c r="CF437" i="43"/>
  <c r="CC437" i="43"/>
  <c r="BW437" i="43"/>
  <c r="BT437" i="43"/>
  <c r="BQ437" i="43"/>
  <c r="BN437" i="43"/>
  <c r="BL437" i="43"/>
  <c r="BJ437" i="43"/>
  <c r="BH437" i="43"/>
  <c r="BE437" i="43"/>
  <c r="BF437" i="43" s="1"/>
  <c r="BA437" i="43"/>
  <c r="P437" i="43"/>
  <c r="N437" i="43"/>
  <c r="D437" i="43"/>
  <c r="B437" i="43"/>
  <c r="EH436" i="43"/>
  <c r="EE436" i="43"/>
  <c r="DY436" i="43"/>
  <c r="DV436" i="43"/>
  <c r="DS436" i="43"/>
  <c r="DM436" i="43"/>
  <c r="DJ436" i="43"/>
  <c r="DG436" i="43"/>
  <c r="DA436" i="43"/>
  <c r="CX436" i="43"/>
  <c r="CU436" i="43"/>
  <c r="CO436" i="43"/>
  <c r="CL436" i="43"/>
  <c r="CI436" i="43"/>
  <c r="CC436" i="43"/>
  <c r="BZ436" i="43"/>
  <c r="BW436" i="43"/>
  <c r="BQ436" i="43"/>
  <c r="BN436" i="43"/>
  <c r="BL436" i="43"/>
  <c r="BJ436" i="43"/>
  <c r="BH436" i="43"/>
  <c r="BE436" i="43"/>
  <c r="BF436" i="43" s="1"/>
  <c r="BA436" i="43"/>
  <c r="P436" i="43"/>
  <c r="N436" i="43"/>
  <c r="D436" i="43"/>
  <c r="B436" i="43"/>
  <c r="EE435" i="43"/>
  <c r="EB435" i="43"/>
  <c r="EC435" i="43" s="1"/>
  <c r="DY435" i="43"/>
  <c r="DS435" i="43"/>
  <c r="DP435" i="43"/>
  <c r="DQ435" i="43" s="1"/>
  <c r="DM435" i="43"/>
  <c r="DG435" i="43"/>
  <c r="DD435" i="43"/>
  <c r="DA435" i="43"/>
  <c r="CU435" i="43"/>
  <c r="CR435" i="43"/>
  <c r="CO435" i="43"/>
  <c r="CI435" i="43"/>
  <c r="CF435" i="43"/>
  <c r="CC435" i="43"/>
  <c r="BW435" i="43"/>
  <c r="BT435" i="43"/>
  <c r="BQ435" i="43"/>
  <c r="BN435" i="43"/>
  <c r="BL435" i="43"/>
  <c r="BJ435" i="43"/>
  <c r="BH435" i="43"/>
  <c r="BE435" i="43"/>
  <c r="BF435" i="43" s="1"/>
  <c r="BA435" i="43"/>
  <c r="P435" i="43"/>
  <c r="N435" i="43"/>
  <c r="D435" i="43"/>
  <c r="B435" i="43"/>
  <c r="EH434" i="43"/>
  <c r="EI434" i="43" s="1"/>
  <c r="EE434" i="43"/>
  <c r="DY434" i="43"/>
  <c r="DV434" i="43"/>
  <c r="DW434" i="43" s="1"/>
  <c r="DS434" i="43"/>
  <c r="DM434" i="43"/>
  <c r="DJ434" i="43"/>
  <c r="DG434" i="43"/>
  <c r="DA434" i="43"/>
  <c r="CX434" i="43"/>
  <c r="CU434" i="43"/>
  <c r="CO434" i="43"/>
  <c r="CL434" i="43"/>
  <c r="CI434" i="43"/>
  <c r="CC434" i="43"/>
  <c r="BZ434" i="43"/>
  <c r="BW434" i="43"/>
  <c r="BQ434" i="43"/>
  <c r="BN434" i="43"/>
  <c r="BL434" i="43"/>
  <c r="BJ434" i="43"/>
  <c r="BH434" i="43"/>
  <c r="BE434" i="43"/>
  <c r="BF434" i="43" s="1"/>
  <c r="BA434" i="43"/>
  <c r="P434" i="43"/>
  <c r="N434" i="43"/>
  <c r="D434" i="43"/>
  <c r="B434" i="43"/>
  <c r="EE433" i="43"/>
  <c r="EB433" i="43"/>
  <c r="EC433" i="43" s="1"/>
  <c r="DY433" i="43"/>
  <c r="DS433" i="43"/>
  <c r="DP433" i="43"/>
  <c r="DQ433" i="43" s="1"/>
  <c r="DM433" i="43"/>
  <c r="DG433" i="43"/>
  <c r="DD433" i="43"/>
  <c r="DA433" i="43"/>
  <c r="CU433" i="43"/>
  <c r="CR433" i="43"/>
  <c r="CO433" i="43"/>
  <c r="CI433" i="43"/>
  <c r="CF433" i="43"/>
  <c r="CC433" i="43"/>
  <c r="BW433" i="43"/>
  <c r="BT433" i="43"/>
  <c r="BQ433" i="43"/>
  <c r="BN433" i="43"/>
  <c r="BL433" i="43"/>
  <c r="BJ433" i="43"/>
  <c r="BH433" i="43"/>
  <c r="BE433" i="43"/>
  <c r="BF433" i="43" s="1"/>
  <c r="BA433" i="43"/>
  <c r="P433" i="43"/>
  <c r="N433" i="43"/>
  <c r="D433" i="43"/>
  <c r="B433" i="43"/>
  <c r="EH432" i="43"/>
  <c r="EI432" i="43"/>
  <c r="EE432" i="43"/>
  <c r="DY432" i="43"/>
  <c r="DV432" i="43"/>
  <c r="DW432" i="43"/>
  <c r="DS432" i="43"/>
  <c r="DM432" i="43"/>
  <c r="DJ432" i="43"/>
  <c r="DG432" i="43"/>
  <c r="DA432" i="43"/>
  <c r="CX432" i="43"/>
  <c r="CU432" i="43"/>
  <c r="CO432" i="43"/>
  <c r="CL432" i="43"/>
  <c r="CI432" i="43"/>
  <c r="CC432" i="43"/>
  <c r="BZ432" i="43"/>
  <c r="BW432" i="43"/>
  <c r="BQ432" i="43"/>
  <c r="BN432" i="43"/>
  <c r="BL432" i="43"/>
  <c r="BJ432" i="43"/>
  <c r="BH432" i="43"/>
  <c r="BE432" i="43"/>
  <c r="BF432" i="43" s="1"/>
  <c r="BA432" i="43"/>
  <c r="P432" i="43"/>
  <c r="N432" i="43"/>
  <c r="D432" i="43"/>
  <c r="B432" i="43"/>
  <c r="EE431" i="43"/>
  <c r="EB431" i="43"/>
  <c r="DY431" i="43"/>
  <c r="DS431" i="43"/>
  <c r="DP431" i="43"/>
  <c r="DM431" i="43"/>
  <c r="DJ431" i="43"/>
  <c r="DG431" i="43"/>
  <c r="DD431" i="43"/>
  <c r="DA431" i="43"/>
  <c r="CX431" i="43"/>
  <c r="CU431" i="43"/>
  <c r="CR431" i="43"/>
  <c r="CO431" i="43"/>
  <c r="CL431" i="43"/>
  <c r="CI431" i="43"/>
  <c r="CF431" i="43"/>
  <c r="CC431" i="43"/>
  <c r="BZ431" i="43"/>
  <c r="BW431" i="43"/>
  <c r="BT431" i="43"/>
  <c r="BQ431" i="43"/>
  <c r="BN431" i="43"/>
  <c r="BL431" i="43"/>
  <c r="BJ431" i="43"/>
  <c r="BH431" i="43"/>
  <c r="BE431" i="43"/>
  <c r="BF431" i="43" s="1"/>
  <c r="BA431" i="43"/>
  <c r="P431" i="43"/>
  <c r="N431" i="43"/>
  <c r="D431" i="43"/>
  <c r="B431" i="43"/>
  <c r="EE430" i="43"/>
  <c r="EB430" i="43"/>
  <c r="DY430" i="43"/>
  <c r="DS430" i="43"/>
  <c r="DP430" i="43"/>
  <c r="DM430" i="43"/>
  <c r="DJ430" i="43"/>
  <c r="DG430" i="43"/>
  <c r="DD430" i="43"/>
  <c r="DA430" i="43"/>
  <c r="CX430" i="43"/>
  <c r="CU430" i="43"/>
  <c r="CR430" i="43"/>
  <c r="CO430" i="43"/>
  <c r="CL430" i="43"/>
  <c r="CI430" i="43"/>
  <c r="CF430" i="43"/>
  <c r="CC430" i="43"/>
  <c r="BZ430" i="43"/>
  <c r="BW430" i="43"/>
  <c r="BT430" i="43"/>
  <c r="BQ430" i="43"/>
  <c r="BN430" i="43"/>
  <c r="BL430" i="43"/>
  <c r="BJ430" i="43"/>
  <c r="BH430" i="43"/>
  <c r="BE430" i="43"/>
  <c r="BF430" i="43" s="1"/>
  <c r="BA430" i="43"/>
  <c r="P430" i="43"/>
  <c r="N430" i="43"/>
  <c r="D430" i="43"/>
  <c r="B430" i="43"/>
  <c r="EH429" i="43"/>
  <c r="EE429" i="43"/>
  <c r="EB429" i="43"/>
  <c r="DY429" i="43"/>
  <c r="DV429" i="43"/>
  <c r="DW429" i="43"/>
  <c r="DS429" i="43"/>
  <c r="DM429" i="43"/>
  <c r="DJ429" i="43"/>
  <c r="DG429" i="43"/>
  <c r="DD429" i="43"/>
  <c r="DA429" i="43"/>
  <c r="CX429" i="43"/>
  <c r="CU429" i="43"/>
  <c r="CR429" i="43"/>
  <c r="CO429" i="43"/>
  <c r="CL429" i="43"/>
  <c r="CI429" i="43"/>
  <c r="CF429" i="43"/>
  <c r="CC429" i="43"/>
  <c r="BZ429" i="43"/>
  <c r="BW429" i="43"/>
  <c r="BT429" i="43"/>
  <c r="BQ429" i="43"/>
  <c r="BN429" i="43"/>
  <c r="BL429" i="43"/>
  <c r="BJ429" i="43"/>
  <c r="BH429" i="43"/>
  <c r="BE429" i="43"/>
  <c r="BF429" i="43" s="1"/>
  <c r="BA429" i="43"/>
  <c r="P429" i="43"/>
  <c r="N429" i="43"/>
  <c r="D429" i="43"/>
  <c r="B429" i="43"/>
  <c r="EH428" i="43"/>
  <c r="EE428" i="43"/>
  <c r="EB428" i="43"/>
  <c r="DY428" i="43"/>
  <c r="DW428" i="43"/>
  <c r="DS428" i="43"/>
  <c r="DP428" i="43"/>
  <c r="DQ428" i="43"/>
  <c r="DM428" i="43"/>
  <c r="DJ428" i="43"/>
  <c r="DG428" i="43"/>
  <c r="DD428" i="43"/>
  <c r="DA428" i="43"/>
  <c r="CX428" i="43"/>
  <c r="CU428" i="43"/>
  <c r="CR428" i="43"/>
  <c r="CO428" i="43"/>
  <c r="CL428" i="43"/>
  <c r="CI428" i="43"/>
  <c r="CF428" i="43"/>
  <c r="CC428" i="43"/>
  <c r="BZ428" i="43"/>
  <c r="BW428" i="43"/>
  <c r="BT428" i="43"/>
  <c r="BQ428" i="43"/>
  <c r="BN428" i="43"/>
  <c r="BL428" i="43"/>
  <c r="BJ428" i="43"/>
  <c r="BH428" i="43"/>
  <c r="BE428" i="43"/>
  <c r="BF428" i="43" s="1"/>
  <c r="BA428" i="43"/>
  <c r="P428" i="43"/>
  <c r="N428" i="43"/>
  <c r="D428" i="43"/>
  <c r="B428" i="43"/>
  <c r="EH427" i="43"/>
  <c r="EE427" i="43"/>
  <c r="EB427" i="43"/>
  <c r="DY427" i="43"/>
  <c r="DV427" i="43"/>
  <c r="DW427" i="43"/>
  <c r="DS427" i="43"/>
  <c r="DQ427" i="43"/>
  <c r="DM427" i="43"/>
  <c r="DJ427" i="43"/>
  <c r="DG427" i="43"/>
  <c r="DD427" i="43"/>
  <c r="DA427" i="43"/>
  <c r="CX427" i="43"/>
  <c r="CU427" i="43"/>
  <c r="CR427" i="43"/>
  <c r="CO427" i="43"/>
  <c r="CL427" i="43"/>
  <c r="CI427" i="43"/>
  <c r="CF427" i="43"/>
  <c r="CC427" i="43"/>
  <c r="BZ427" i="43"/>
  <c r="BW427" i="43"/>
  <c r="BT427" i="43"/>
  <c r="BQ427" i="43"/>
  <c r="BN427" i="43"/>
  <c r="BL427" i="43"/>
  <c r="BJ427" i="43"/>
  <c r="BH427" i="43"/>
  <c r="BE427" i="43"/>
  <c r="BF427" i="43" s="1"/>
  <c r="BA427" i="43"/>
  <c r="P427" i="43"/>
  <c r="N427" i="43"/>
  <c r="D427" i="43"/>
  <c r="B427" i="43"/>
  <c r="EH426" i="43"/>
  <c r="EE426" i="43"/>
  <c r="EB426" i="43"/>
  <c r="DY426" i="43"/>
  <c r="DW426" i="43"/>
  <c r="DS426" i="43"/>
  <c r="DP426" i="43"/>
  <c r="DM426" i="43"/>
  <c r="DJ426" i="43"/>
  <c r="DG426" i="43"/>
  <c r="DD426" i="43"/>
  <c r="DA426" i="43"/>
  <c r="CX426" i="43"/>
  <c r="CU426" i="43"/>
  <c r="CR426" i="43"/>
  <c r="CO426" i="43"/>
  <c r="CL426" i="43"/>
  <c r="CI426" i="43"/>
  <c r="CF426" i="43"/>
  <c r="CC426" i="43"/>
  <c r="BZ426" i="43"/>
  <c r="BW426" i="43"/>
  <c r="BT426" i="43"/>
  <c r="BQ426" i="43"/>
  <c r="BN426" i="43"/>
  <c r="BL426" i="43"/>
  <c r="BJ426" i="43"/>
  <c r="BH426" i="43"/>
  <c r="BE426" i="43"/>
  <c r="BF426" i="43" s="1"/>
  <c r="BA426" i="43"/>
  <c r="P426" i="43"/>
  <c r="N426" i="43"/>
  <c r="D426" i="43"/>
  <c r="B426" i="43"/>
  <c r="EH425" i="43"/>
  <c r="EE425" i="43"/>
  <c r="EB425" i="43"/>
  <c r="DY425" i="43"/>
  <c r="DV425" i="43"/>
  <c r="DW425" i="43"/>
  <c r="DS425" i="43"/>
  <c r="DP425" i="43"/>
  <c r="DM425" i="43"/>
  <c r="DJ425" i="43"/>
  <c r="DG425" i="43"/>
  <c r="DD425" i="43"/>
  <c r="DA425" i="43"/>
  <c r="CX425" i="43"/>
  <c r="CU425" i="43"/>
  <c r="CR425" i="43"/>
  <c r="CO425" i="43"/>
  <c r="CL425" i="43"/>
  <c r="CI425" i="43"/>
  <c r="CF425" i="43"/>
  <c r="CC425" i="43"/>
  <c r="BZ425" i="43"/>
  <c r="BW425" i="43"/>
  <c r="BT425" i="43"/>
  <c r="BQ425" i="43"/>
  <c r="BN425" i="43"/>
  <c r="BL425" i="43"/>
  <c r="BJ425" i="43"/>
  <c r="BH425" i="43"/>
  <c r="BE425" i="43"/>
  <c r="BF425" i="43" s="1"/>
  <c r="BA425" i="43"/>
  <c r="P425" i="43"/>
  <c r="N425" i="43"/>
  <c r="D425" i="43"/>
  <c r="B425" i="43"/>
  <c r="EH424" i="43"/>
  <c r="EE424" i="43"/>
  <c r="EB424" i="43"/>
  <c r="DY424" i="43"/>
  <c r="DW424" i="43"/>
  <c r="DS424" i="43"/>
  <c r="DP424" i="43"/>
  <c r="DM424" i="43"/>
  <c r="DJ424" i="43"/>
  <c r="DG424" i="43"/>
  <c r="DD424" i="43"/>
  <c r="DA424" i="43"/>
  <c r="CX424" i="43"/>
  <c r="CU424" i="43"/>
  <c r="CR424" i="43"/>
  <c r="CO424" i="43"/>
  <c r="CL424" i="43"/>
  <c r="CI424" i="43"/>
  <c r="CF424" i="43"/>
  <c r="CC424" i="43"/>
  <c r="BZ424" i="43"/>
  <c r="BW424" i="43"/>
  <c r="BT424" i="43"/>
  <c r="BQ424" i="43"/>
  <c r="BN424" i="43"/>
  <c r="BL424" i="43"/>
  <c r="BJ424" i="43"/>
  <c r="BH424" i="43"/>
  <c r="BE424" i="43"/>
  <c r="BF424" i="43" s="1"/>
  <c r="BA424" i="43"/>
  <c r="P424" i="43"/>
  <c r="N424" i="43"/>
  <c r="D424" i="43"/>
  <c r="B424" i="43"/>
  <c r="EH423" i="43"/>
  <c r="EI423" i="43" s="1"/>
  <c r="EE423" i="43"/>
  <c r="DY423" i="43"/>
  <c r="DV423" i="43"/>
  <c r="DW423" i="43"/>
  <c r="DS423" i="43"/>
  <c r="DQ423" i="43"/>
  <c r="DM423" i="43"/>
  <c r="DJ423" i="43"/>
  <c r="DG423" i="43"/>
  <c r="DD423" i="43"/>
  <c r="DA423" i="43"/>
  <c r="CX423" i="43"/>
  <c r="CU423" i="43"/>
  <c r="CR423" i="43"/>
  <c r="CO423" i="43"/>
  <c r="CL423" i="43"/>
  <c r="CI423" i="43"/>
  <c r="CF423" i="43"/>
  <c r="CC423" i="43"/>
  <c r="BZ423" i="43"/>
  <c r="BW423" i="43"/>
  <c r="BT423" i="43"/>
  <c r="BQ423" i="43"/>
  <c r="BN423" i="43"/>
  <c r="BL423" i="43"/>
  <c r="BJ423" i="43"/>
  <c r="BH423" i="43"/>
  <c r="BE423" i="43"/>
  <c r="BF423" i="43" s="1"/>
  <c r="BA423" i="43"/>
  <c r="P423" i="43"/>
  <c r="N423" i="43"/>
  <c r="D423" i="43"/>
  <c r="B423" i="43"/>
  <c r="EI422" i="43"/>
  <c r="EE422" i="43"/>
  <c r="EB422" i="43"/>
  <c r="EC422" i="43"/>
  <c r="DY422" i="43"/>
  <c r="DW422" i="43"/>
  <c r="DS422" i="43"/>
  <c r="DP422" i="43"/>
  <c r="DQ422" i="43"/>
  <c r="DM422" i="43"/>
  <c r="DJ422" i="43"/>
  <c r="DG422" i="43"/>
  <c r="DD422" i="43"/>
  <c r="DA422" i="43"/>
  <c r="CX422" i="43"/>
  <c r="CU422" i="43"/>
  <c r="CR422" i="43"/>
  <c r="CO422" i="43"/>
  <c r="CL422" i="43"/>
  <c r="CI422" i="43"/>
  <c r="CF422" i="43"/>
  <c r="CC422" i="43"/>
  <c r="BZ422" i="43"/>
  <c r="BW422" i="43"/>
  <c r="BT422" i="43"/>
  <c r="BQ422" i="43"/>
  <c r="BN422" i="43"/>
  <c r="BL422" i="43"/>
  <c r="BJ422" i="43"/>
  <c r="BH422" i="43"/>
  <c r="BE422" i="43"/>
  <c r="BF422" i="43" s="1"/>
  <c r="BA422" i="43"/>
  <c r="P422" i="43"/>
  <c r="N422" i="43"/>
  <c r="D422" i="43"/>
  <c r="B422" i="43"/>
  <c r="EH421" i="43"/>
  <c r="EE421" i="43"/>
  <c r="EB421" i="43"/>
  <c r="DY421" i="43"/>
  <c r="DV421" i="43"/>
  <c r="DW421" i="43"/>
  <c r="DS421" i="43"/>
  <c r="DP421" i="43"/>
  <c r="DM421" i="43"/>
  <c r="DJ421" i="43"/>
  <c r="DG421" i="43"/>
  <c r="DD421" i="43"/>
  <c r="DA421" i="43"/>
  <c r="CX421" i="43"/>
  <c r="CU421" i="43"/>
  <c r="CR421" i="43"/>
  <c r="CO421" i="43"/>
  <c r="CL421" i="43"/>
  <c r="CI421" i="43"/>
  <c r="CF421" i="43"/>
  <c r="CC421" i="43"/>
  <c r="BZ421" i="43"/>
  <c r="BW421" i="43"/>
  <c r="BT421" i="43"/>
  <c r="BQ421" i="43"/>
  <c r="BN421" i="43"/>
  <c r="BL421" i="43"/>
  <c r="BJ421" i="43"/>
  <c r="BH421" i="43"/>
  <c r="BE421" i="43"/>
  <c r="BF421" i="43" s="1"/>
  <c r="BA421" i="43"/>
  <c r="P421" i="43"/>
  <c r="N421" i="43"/>
  <c r="D421" i="43"/>
  <c r="B421" i="43"/>
  <c r="EH420" i="43"/>
  <c r="EE420" i="43"/>
  <c r="EB420" i="43"/>
  <c r="DY420" i="43"/>
  <c r="DV420" i="43"/>
  <c r="DS420" i="43"/>
  <c r="DP420" i="43"/>
  <c r="DM420" i="43"/>
  <c r="DJ420" i="43"/>
  <c r="DG420" i="43"/>
  <c r="DD420" i="43"/>
  <c r="DA420" i="43"/>
  <c r="CX420" i="43"/>
  <c r="CU420" i="43"/>
  <c r="CR420" i="43"/>
  <c r="CO420" i="43"/>
  <c r="CL420" i="43"/>
  <c r="CF420" i="43"/>
  <c r="BZ420" i="43"/>
  <c r="BT420" i="43"/>
  <c r="BN420" i="43"/>
  <c r="BL420" i="43"/>
  <c r="BJ420" i="43"/>
  <c r="BH420" i="43"/>
  <c r="BE420" i="43"/>
  <c r="BF420" i="43" s="1"/>
  <c r="BA420" i="43"/>
  <c r="P420" i="43"/>
  <c r="N420" i="43"/>
  <c r="D420" i="43"/>
  <c r="B420" i="43"/>
  <c r="EH419" i="43"/>
  <c r="EB419" i="43"/>
  <c r="EC419" i="43" s="1"/>
  <c r="DP419" i="43"/>
  <c r="DQ419" i="43" s="1"/>
  <c r="DJ419" i="43"/>
  <c r="DD419" i="43"/>
  <c r="CX419" i="43"/>
  <c r="CR419" i="43"/>
  <c r="CL419" i="43"/>
  <c r="CF419" i="43"/>
  <c r="BZ419" i="43"/>
  <c r="BT419" i="43"/>
  <c r="BN419" i="43"/>
  <c r="BL419" i="43"/>
  <c r="BJ419" i="43"/>
  <c r="BH419" i="43"/>
  <c r="BE419" i="43"/>
  <c r="BF419" i="43" s="1"/>
  <c r="BA419" i="43"/>
  <c r="P419" i="43"/>
  <c r="N419" i="43"/>
  <c r="D419" i="43"/>
  <c r="B419" i="43"/>
  <c r="EH418" i="43"/>
  <c r="EB418" i="43"/>
  <c r="DP418" i="43"/>
  <c r="DJ418" i="43"/>
  <c r="DD418" i="43"/>
  <c r="CX418" i="43"/>
  <c r="CR418" i="43"/>
  <c r="CL418" i="43"/>
  <c r="CF418" i="43"/>
  <c r="BZ418" i="43"/>
  <c r="BT418" i="43"/>
  <c r="BN418" i="43"/>
  <c r="BL418" i="43"/>
  <c r="BJ418" i="43"/>
  <c r="BH418" i="43"/>
  <c r="BE418" i="43"/>
  <c r="BF418" i="43" s="1"/>
  <c r="BA418" i="43"/>
  <c r="P418" i="43"/>
  <c r="N418" i="43"/>
  <c r="W418" i="43" s="1"/>
  <c r="X418" i="43" s="1"/>
  <c r="D418" i="43"/>
  <c r="B418" i="43"/>
  <c r="EB417" i="43"/>
  <c r="DP417" i="43"/>
  <c r="DJ417" i="43"/>
  <c r="DD417" i="43"/>
  <c r="CX417" i="43"/>
  <c r="CR417" i="43"/>
  <c r="CL417" i="43"/>
  <c r="CF417" i="43"/>
  <c r="BZ417" i="43"/>
  <c r="BT417" i="43"/>
  <c r="BN417" i="43"/>
  <c r="BL417" i="43"/>
  <c r="BJ417" i="43"/>
  <c r="BH417" i="43"/>
  <c r="BE417" i="43"/>
  <c r="BF417" i="43" s="1"/>
  <c r="BA417" i="43"/>
  <c r="P417" i="43"/>
  <c r="N417" i="43"/>
  <c r="D417" i="43"/>
  <c r="B417" i="43"/>
  <c r="EH416" i="43"/>
  <c r="EB416" i="43"/>
  <c r="DZ416" i="43"/>
  <c r="DW416" i="43"/>
  <c r="DP416" i="43"/>
  <c r="DQ416" i="43" s="1"/>
  <c r="DJ416" i="43"/>
  <c r="DD416" i="43"/>
  <c r="CX416" i="43"/>
  <c r="CR416" i="43"/>
  <c r="CL416" i="43"/>
  <c r="CF416" i="43"/>
  <c r="BZ416" i="43"/>
  <c r="BT416" i="43"/>
  <c r="BN416" i="43"/>
  <c r="BL416" i="43"/>
  <c r="BJ416" i="43"/>
  <c r="BH416" i="43"/>
  <c r="BE416" i="43"/>
  <c r="BF416" i="43" s="1"/>
  <c r="BA416" i="43"/>
  <c r="P416" i="43"/>
  <c r="N416" i="43"/>
  <c r="D416" i="43"/>
  <c r="B416" i="43"/>
  <c r="EH415" i="43"/>
  <c r="EB415" i="43"/>
  <c r="DZ415" i="43"/>
  <c r="DW415" i="43"/>
  <c r="DP415" i="43"/>
  <c r="DN415" i="43"/>
  <c r="DJ415" i="43"/>
  <c r="DD415" i="43"/>
  <c r="CX415" i="43"/>
  <c r="CR415" i="43"/>
  <c r="CL415" i="43"/>
  <c r="CF415" i="43"/>
  <c r="BZ415" i="43"/>
  <c r="BT415" i="43"/>
  <c r="BN415" i="43"/>
  <c r="BL415" i="43"/>
  <c r="BJ415" i="43"/>
  <c r="BH415" i="43"/>
  <c r="BE415" i="43"/>
  <c r="BF415" i="43" s="1"/>
  <c r="BA415" i="43"/>
  <c r="P415" i="43"/>
  <c r="N415" i="43"/>
  <c r="D415" i="43"/>
  <c r="B415" i="43"/>
  <c r="EH414" i="43"/>
  <c r="EB414" i="43"/>
  <c r="EC414" i="43" s="1"/>
  <c r="DZ414" i="43"/>
  <c r="DW414" i="43"/>
  <c r="DP414" i="43"/>
  <c r="DQ414" i="43"/>
  <c r="DN414" i="43"/>
  <c r="DJ414" i="43"/>
  <c r="DD414" i="43"/>
  <c r="CX414" i="43"/>
  <c r="CR414" i="43"/>
  <c r="CL414" i="43"/>
  <c r="CF414" i="43"/>
  <c r="BZ414" i="43"/>
  <c r="BT414" i="43"/>
  <c r="BN414" i="43"/>
  <c r="BL414" i="43"/>
  <c r="BJ414" i="43"/>
  <c r="BH414" i="43"/>
  <c r="BE414" i="43"/>
  <c r="BF414" i="43" s="1"/>
  <c r="BA414" i="43"/>
  <c r="P414" i="43"/>
  <c r="N414" i="43"/>
  <c r="D414" i="43"/>
  <c r="B414" i="43"/>
  <c r="EB413" i="43"/>
  <c r="EC413" i="43" s="1"/>
  <c r="DZ413" i="43"/>
  <c r="DW413" i="43"/>
  <c r="DP413" i="43"/>
  <c r="DQ413" i="43"/>
  <c r="DN413" i="43"/>
  <c r="DJ413" i="43"/>
  <c r="DD413" i="43"/>
  <c r="CX413" i="43"/>
  <c r="CR413" i="43"/>
  <c r="CL413" i="43"/>
  <c r="CF413" i="43"/>
  <c r="BZ413" i="43"/>
  <c r="BT413" i="43"/>
  <c r="BN413" i="43"/>
  <c r="BL413" i="43"/>
  <c r="BJ413" i="43"/>
  <c r="BH413" i="43"/>
  <c r="BE413" i="43"/>
  <c r="BF413" i="43" s="1"/>
  <c r="BA413" i="43"/>
  <c r="P413" i="43"/>
  <c r="N413" i="43"/>
  <c r="D413" i="43"/>
  <c r="B413" i="43"/>
  <c r="EH412" i="43"/>
  <c r="EF412" i="43"/>
  <c r="EB412" i="43"/>
  <c r="DZ412" i="43"/>
  <c r="DW412" i="43"/>
  <c r="DP412" i="43"/>
  <c r="DJ412" i="43"/>
  <c r="DD412" i="43"/>
  <c r="CX412" i="43"/>
  <c r="CR412" i="43"/>
  <c r="CL412" i="43"/>
  <c r="CF412" i="43"/>
  <c r="BZ412" i="43"/>
  <c r="BT412" i="43"/>
  <c r="BN412" i="43"/>
  <c r="BL412" i="43"/>
  <c r="BJ412" i="43"/>
  <c r="BH412" i="43"/>
  <c r="BE412" i="43"/>
  <c r="BF412" i="43" s="1"/>
  <c r="BA412" i="43"/>
  <c r="P412" i="43"/>
  <c r="N412" i="43"/>
  <c r="D412" i="43"/>
  <c r="B412" i="43"/>
  <c r="EH411" i="43"/>
  <c r="EF411" i="43"/>
  <c r="EB411" i="43"/>
  <c r="EC411" i="43" s="1"/>
  <c r="DZ411" i="43"/>
  <c r="DW411" i="43"/>
  <c r="DP411" i="43"/>
  <c r="DQ411" i="43"/>
  <c r="DN411" i="43"/>
  <c r="DJ411" i="43"/>
  <c r="DD411" i="43"/>
  <c r="CX411" i="43"/>
  <c r="CR411" i="43"/>
  <c r="CL411" i="43"/>
  <c r="CF411" i="43"/>
  <c r="BZ411" i="43"/>
  <c r="BT411" i="43"/>
  <c r="BN411" i="43"/>
  <c r="BL411" i="43"/>
  <c r="BJ411" i="43"/>
  <c r="BH411" i="43"/>
  <c r="BE411" i="43"/>
  <c r="BF411" i="43" s="1"/>
  <c r="BA411" i="43"/>
  <c r="P411" i="43"/>
  <c r="N411" i="43"/>
  <c r="D411" i="43"/>
  <c r="B411" i="43"/>
  <c r="EH410" i="43"/>
  <c r="EB410" i="43"/>
  <c r="DZ410" i="43"/>
  <c r="DW410" i="43"/>
  <c r="DT410" i="43"/>
  <c r="DP410" i="43"/>
  <c r="DN410" i="43"/>
  <c r="DJ410" i="43"/>
  <c r="DD410" i="43"/>
  <c r="CX410" i="43"/>
  <c r="CR410" i="43"/>
  <c r="CL410" i="43"/>
  <c r="CF410" i="43"/>
  <c r="BZ410" i="43"/>
  <c r="BT410" i="43"/>
  <c r="BN410" i="43"/>
  <c r="BL410" i="43"/>
  <c r="BJ410" i="43"/>
  <c r="BH410" i="43"/>
  <c r="BE410" i="43"/>
  <c r="BF410" i="43" s="1"/>
  <c r="BA410" i="43"/>
  <c r="P410" i="43"/>
  <c r="N410" i="43"/>
  <c r="D410" i="43"/>
  <c r="B410" i="43"/>
  <c r="EB409" i="43"/>
  <c r="DZ409" i="43"/>
  <c r="DW409" i="43"/>
  <c r="DP409" i="43"/>
  <c r="DJ409" i="43"/>
  <c r="DD409" i="43"/>
  <c r="CX409" i="43"/>
  <c r="CR409" i="43"/>
  <c r="CL409" i="43"/>
  <c r="CF409" i="43"/>
  <c r="BZ409" i="43"/>
  <c r="BT409" i="43"/>
  <c r="BN409" i="43"/>
  <c r="BL409" i="43"/>
  <c r="BJ409" i="43"/>
  <c r="BH409" i="43"/>
  <c r="BE409" i="43"/>
  <c r="BF409" i="43" s="1"/>
  <c r="BA409" i="43"/>
  <c r="P409" i="43"/>
  <c r="N409" i="43"/>
  <c r="D409" i="43"/>
  <c r="B409" i="43"/>
  <c r="EB408" i="43"/>
  <c r="DZ408" i="43"/>
  <c r="DW408" i="43"/>
  <c r="DT408" i="43"/>
  <c r="DP408" i="43"/>
  <c r="DJ408" i="43"/>
  <c r="DD408" i="43"/>
  <c r="CX408" i="43"/>
  <c r="CR408" i="43"/>
  <c r="CL408" i="43"/>
  <c r="CF408" i="43"/>
  <c r="BZ408" i="43"/>
  <c r="BT408" i="43"/>
  <c r="BN408" i="43"/>
  <c r="BL408" i="43"/>
  <c r="BJ408" i="43"/>
  <c r="BH408" i="43"/>
  <c r="BE408" i="43"/>
  <c r="BF408" i="43" s="1"/>
  <c r="BA408" i="43"/>
  <c r="P408" i="43"/>
  <c r="N408" i="43"/>
  <c r="D408" i="43"/>
  <c r="B408" i="43"/>
  <c r="EH407" i="43"/>
  <c r="EB407" i="43"/>
  <c r="DZ407" i="43"/>
  <c r="DW407" i="43"/>
  <c r="DP407" i="43"/>
  <c r="DQ407" i="43" s="1"/>
  <c r="DJ407" i="43"/>
  <c r="DD407" i="43"/>
  <c r="CX407" i="43"/>
  <c r="CR407" i="43"/>
  <c r="CL407" i="43"/>
  <c r="CF407" i="43"/>
  <c r="BZ407" i="43"/>
  <c r="BT407" i="43"/>
  <c r="BN407" i="43"/>
  <c r="BL407" i="43"/>
  <c r="BJ407" i="43"/>
  <c r="BH407" i="43"/>
  <c r="BE407" i="43"/>
  <c r="BF407" i="43" s="1"/>
  <c r="BA407" i="43"/>
  <c r="P407" i="43"/>
  <c r="N407" i="43"/>
  <c r="D407" i="43"/>
  <c r="B407" i="43"/>
  <c r="EB406" i="43"/>
  <c r="EC406" i="43" s="1"/>
  <c r="DZ406" i="43"/>
  <c r="DW406" i="43"/>
  <c r="DP406" i="43"/>
  <c r="DQ406" i="43"/>
  <c r="DN406" i="43"/>
  <c r="DJ406" i="43"/>
  <c r="DD406" i="43"/>
  <c r="CX406" i="43"/>
  <c r="CR406" i="43"/>
  <c r="CL406" i="43"/>
  <c r="CF406" i="43"/>
  <c r="BZ406" i="43"/>
  <c r="BT406" i="43"/>
  <c r="BN406" i="43"/>
  <c r="BL406" i="43"/>
  <c r="BJ406" i="43"/>
  <c r="BH406" i="43"/>
  <c r="BE406" i="43"/>
  <c r="BF406" i="43" s="1"/>
  <c r="BA406" i="43"/>
  <c r="P406" i="43"/>
  <c r="N406" i="43"/>
  <c r="D406" i="43"/>
  <c r="B406" i="43"/>
  <c r="EB405" i="43"/>
  <c r="DZ405" i="43"/>
  <c r="DW405" i="43"/>
  <c r="DP405" i="43"/>
  <c r="DQ405" i="43" s="1"/>
  <c r="DJ405" i="43"/>
  <c r="DD405" i="43"/>
  <c r="CX405" i="43"/>
  <c r="CR405" i="43"/>
  <c r="CL405" i="43"/>
  <c r="CF405" i="43"/>
  <c r="BZ405" i="43"/>
  <c r="BT405" i="43"/>
  <c r="BN405" i="43"/>
  <c r="BL405" i="43"/>
  <c r="BJ405" i="43"/>
  <c r="BH405" i="43"/>
  <c r="BE405" i="43"/>
  <c r="BF405" i="43" s="1"/>
  <c r="BA405" i="43"/>
  <c r="P405" i="43"/>
  <c r="N405" i="43"/>
  <c r="D405" i="43"/>
  <c r="B405" i="43"/>
  <c r="EB404" i="43"/>
  <c r="EC404" i="43" s="1"/>
  <c r="DZ404" i="43"/>
  <c r="DW404" i="43"/>
  <c r="DP404" i="43"/>
  <c r="DQ404" i="43"/>
  <c r="DJ404" i="43"/>
  <c r="DD404" i="43"/>
  <c r="CX404" i="43"/>
  <c r="CR404" i="43"/>
  <c r="CL404" i="43"/>
  <c r="CF404" i="43"/>
  <c r="BZ404" i="43"/>
  <c r="BT404" i="43"/>
  <c r="BN404" i="43"/>
  <c r="BL404" i="43"/>
  <c r="BJ404" i="43"/>
  <c r="BH404" i="43"/>
  <c r="BE404" i="43"/>
  <c r="BF404" i="43" s="1"/>
  <c r="BA404" i="43"/>
  <c r="P404" i="43"/>
  <c r="N404" i="43"/>
  <c r="D404" i="43"/>
  <c r="B404" i="43"/>
  <c r="EH403" i="43"/>
  <c r="EB403" i="43"/>
  <c r="DZ403" i="43"/>
  <c r="DW403" i="43"/>
  <c r="DP403" i="43"/>
  <c r="DJ403" i="43"/>
  <c r="DD403" i="43"/>
  <c r="CX403" i="43"/>
  <c r="CR403" i="43"/>
  <c r="CL403" i="43"/>
  <c r="CF403" i="43"/>
  <c r="BZ403" i="43"/>
  <c r="BT403" i="43"/>
  <c r="BN403" i="43"/>
  <c r="BL403" i="43"/>
  <c r="BJ403" i="43"/>
  <c r="BH403" i="43"/>
  <c r="BE403" i="43"/>
  <c r="BF403" i="43" s="1"/>
  <c r="BA403" i="43"/>
  <c r="P403" i="43"/>
  <c r="N403" i="43"/>
  <c r="D403" i="43"/>
  <c r="B403" i="43"/>
  <c r="EI402" i="43"/>
  <c r="EB402" i="43"/>
  <c r="EC402" i="43"/>
  <c r="DZ402" i="43"/>
  <c r="DW402" i="43"/>
  <c r="DT402" i="43"/>
  <c r="DP402" i="43"/>
  <c r="DQ402" i="43"/>
  <c r="DN402" i="43"/>
  <c r="DJ402" i="43"/>
  <c r="DD402" i="43"/>
  <c r="CX402" i="43"/>
  <c r="CR402" i="43"/>
  <c r="CL402" i="43"/>
  <c r="CF402" i="43"/>
  <c r="BZ402" i="43"/>
  <c r="BT402" i="43"/>
  <c r="BN402" i="43"/>
  <c r="BL402" i="43"/>
  <c r="BJ402" i="43"/>
  <c r="BH402" i="43"/>
  <c r="BE402" i="43"/>
  <c r="BF402" i="43" s="1"/>
  <c r="BA402" i="43"/>
  <c r="P402" i="43"/>
  <c r="N402" i="43"/>
  <c r="D402" i="43"/>
  <c r="B402" i="43"/>
  <c r="EI401" i="43"/>
  <c r="EF401" i="43"/>
  <c r="EB401" i="43"/>
  <c r="EC401" i="43"/>
  <c r="DZ401" i="43"/>
  <c r="DW401" i="43"/>
  <c r="DT401" i="43"/>
  <c r="DP401" i="43"/>
  <c r="DQ401" i="43"/>
  <c r="DN401" i="43"/>
  <c r="DJ401" i="43"/>
  <c r="DD401" i="43"/>
  <c r="CX401" i="43"/>
  <c r="CR401" i="43"/>
  <c r="CL401" i="43"/>
  <c r="CF401" i="43"/>
  <c r="BZ401" i="43"/>
  <c r="BT401" i="43"/>
  <c r="BN401" i="43"/>
  <c r="BL401" i="43"/>
  <c r="BJ401" i="43"/>
  <c r="BH401" i="43"/>
  <c r="BE401" i="43"/>
  <c r="BF401" i="43" s="1"/>
  <c r="BA401" i="43"/>
  <c r="P401" i="43"/>
  <c r="N401" i="43"/>
  <c r="D401" i="43"/>
  <c r="B401" i="43"/>
  <c r="EH400" i="43"/>
  <c r="EB400" i="43"/>
  <c r="DZ400" i="43"/>
  <c r="DW400" i="43"/>
  <c r="DP400" i="43"/>
  <c r="DN400" i="43"/>
  <c r="DJ400" i="43"/>
  <c r="DD400" i="43"/>
  <c r="CX400" i="43"/>
  <c r="CR400" i="43"/>
  <c r="CL400" i="43"/>
  <c r="CF400" i="43"/>
  <c r="BZ400" i="43"/>
  <c r="BT400" i="43"/>
  <c r="BN400" i="43"/>
  <c r="BL400" i="43"/>
  <c r="BJ400" i="43"/>
  <c r="BH400" i="43"/>
  <c r="BE400" i="43"/>
  <c r="BF400" i="43" s="1"/>
  <c r="BA400" i="43"/>
  <c r="P400" i="43"/>
  <c r="N400" i="43"/>
  <c r="D400" i="43"/>
  <c r="B400" i="43"/>
  <c r="EI399" i="43"/>
  <c r="EE399" i="43"/>
  <c r="EB399" i="43"/>
  <c r="EC399" i="43" s="1"/>
  <c r="DY399" i="43"/>
  <c r="DW399" i="43"/>
  <c r="DS399" i="43"/>
  <c r="DP399" i="43"/>
  <c r="DQ399" i="43"/>
  <c r="DM399" i="43"/>
  <c r="DJ399" i="43"/>
  <c r="DG399" i="43"/>
  <c r="DD399" i="43"/>
  <c r="DA399" i="43"/>
  <c r="CX399" i="43"/>
  <c r="CU399" i="43"/>
  <c r="CR399" i="43"/>
  <c r="CO399" i="43"/>
  <c r="CL399" i="43"/>
  <c r="CI399" i="43"/>
  <c r="CF399" i="43"/>
  <c r="CC399" i="43"/>
  <c r="BZ399" i="43"/>
  <c r="BW399" i="43"/>
  <c r="BT399" i="43"/>
  <c r="BQ399" i="43"/>
  <c r="BN399" i="43"/>
  <c r="BL399" i="43"/>
  <c r="BJ399" i="43"/>
  <c r="BH399" i="43"/>
  <c r="BE399" i="43"/>
  <c r="BA399" i="43"/>
  <c r="N399" i="43"/>
  <c r="D399" i="43"/>
  <c r="B399" i="43"/>
  <c r="EI398" i="43"/>
  <c r="EE398" i="43"/>
  <c r="EF398" i="43"/>
  <c r="DZ398" i="43"/>
  <c r="DW398" i="43"/>
  <c r="DS398" i="43"/>
  <c r="DT398" i="43" s="1"/>
  <c r="DN398" i="43"/>
  <c r="DG398" i="43"/>
  <c r="DA398" i="43"/>
  <c r="CU398" i="43"/>
  <c r="CO398" i="43"/>
  <c r="CI398" i="43"/>
  <c r="CC398" i="43"/>
  <c r="BW398" i="43"/>
  <c r="BQ398" i="43"/>
  <c r="BN398" i="43"/>
  <c r="BL398" i="43"/>
  <c r="BJ398" i="43"/>
  <c r="BH398" i="43"/>
  <c r="BA398" i="43"/>
  <c r="P398" i="43"/>
  <c r="N398" i="43"/>
  <c r="B398" i="43"/>
  <c r="EE397" i="43"/>
  <c r="DY397" i="43"/>
  <c r="DZ397" i="43"/>
  <c r="DW397" i="43"/>
  <c r="DQ397" i="43"/>
  <c r="DM397" i="43"/>
  <c r="DN397" i="43"/>
  <c r="DG397" i="43"/>
  <c r="DA397" i="43"/>
  <c r="CU397" i="43"/>
  <c r="CO397" i="43"/>
  <c r="CI397" i="43"/>
  <c r="CC397" i="43"/>
  <c r="BW397" i="43"/>
  <c r="BQ397" i="43"/>
  <c r="BN397" i="43"/>
  <c r="BL397" i="43"/>
  <c r="BJ397" i="43"/>
  <c r="BH397" i="43"/>
  <c r="BA397" i="43"/>
  <c r="P397" i="43"/>
  <c r="N397" i="43"/>
  <c r="B397" i="43"/>
  <c r="EE396" i="43"/>
  <c r="DZ396" i="43"/>
  <c r="DW396" i="43"/>
  <c r="DS396" i="43"/>
  <c r="DG396" i="43"/>
  <c r="DA396" i="43"/>
  <c r="CU396" i="43"/>
  <c r="CO396" i="43"/>
  <c r="CI396" i="43"/>
  <c r="CC396" i="43"/>
  <c r="BW396" i="43"/>
  <c r="BQ396" i="43"/>
  <c r="BN396" i="43"/>
  <c r="BL396" i="43"/>
  <c r="BJ396" i="43"/>
  <c r="BH396" i="43"/>
  <c r="BA396" i="43"/>
  <c r="N396" i="43"/>
  <c r="D396" i="43"/>
  <c r="B396" i="43"/>
  <c r="EE395" i="43"/>
  <c r="DY395" i="43"/>
  <c r="DZ395" i="43" s="1"/>
  <c r="DS395" i="43"/>
  <c r="DM395" i="43"/>
  <c r="DN395" i="43" s="1"/>
  <c r="DG395" i="43"/>
  <c r="DA395" i="43"/>
  <c r="CU395" i="43"/>
  <c r="CO395" i="43"/>
  <c r="CI395" i="43"/>
  <c r="CC395" i="43"/>
  <c r="BW395" i="43"/>
  <c r="BQ395" i="43"/>
  <c r="BN395" i="43"/>
  <c r="BL395" i="43"/>
  <c r="BJ395" i="43"/>
  <c r="BH395" i="43"/>
  <c r="BA395" i="43"/>
  <c r="N395" i="43"/>
  <c r="D395" i="43"/>
  <c r="B395" i="43"/>
  <c r="EE394" i="43"/>
  <c r="DY394" i="43"/>
  <c r="DZ394" i="43"/>
  <c r="DW394" i="43"/>
  <c r="DS394" i="43"/>
  <c r="DM394" i="43"/>
  <c r="DN394" i="43"/>
  <c r="DG394" i="43"/>
  <c r="DA394" i="43"/>
  <c r="CU394" i="43"/>
  <c r="CO394" i="43"/>
  <c r="CI394" i="43"/>
  <c r="CC394" i="43"/>
  <c r="BW394" i="43"/>
  <c r="BQ394" i="43"/>
  <c r="BN394" i="43"/>
  <c r="BL394" i="43"/>
  <c r="BJ394" i="43"/>
  <c r="BH394" i="43"/>
  <c r="BA394" i="43"/>
  <c r="P394" i="43"/>
  <c r="N394" i="43"/>
  <c r="B394" i="43"/>
  <c r="EE393" i="43"/>
  <c r="EF393" i="43" s="1"/>
  <c r="DZ393" i="43"/>
  <c r="DW393" i="43"/>
  <c r="DS393" i="43"/>
  <c r="DT393" i="43"/>
  <c r="DG393" i="43"/>
  <c r="DA393" i="43"/>
  <c r="CU393" i="43"/>
  <c r="CO393" i="43"/>
  <c r="CI393" i="43"/>
  <c r="CC393" i="43"/>
  <c r="BW393" i="43"/>
  <c r="BQ393" i="43"/>
  <c r="BN393" i="43"/>
  <c r="BL393" i="43"/>
  <c r="BJ393" i="43"/>
  <c r="BH393" i="43"/>
  <c r="BA393" i="43"/>
  <c r="P393" i="43"/>
  <c r="N393" i="43"/>
  <c r="B393" i="43"/>
  <c r="EE392" i="43"/>
  <c r="DZ392" i="43"/>
  <c r="DW392" i="43"/>
  <c r="DS392" i="43"/>
  <c r="DG392" i="43"/>
  <c r="DA392" i="43"/>
  <c r="CU392" i="43"/>
  <c r="CO392" i="43"/>
  <c r="CI392" i="43"/>
  <c r="CC392" i="43"/>
  <c r="BW392" i="43"/>
  <c r="BQ392" i="43"/>
  <c r="BN392" i="43"/>
  <c r="BL392" i="43"/>
  <c r="BJ392" i="43"/>
  <c r="BH392" i="43"/>
  <c r="BA392" i="43"/>
  <c r="N392" i="43"/>
  <c r="D392" i="43"/>
  <c r="B392" i="43"/>
  <c r="DY391" i="43"/>
  <c r="DZ391" i="43"/>
  <c r="DW391" i="43"/>
  <c r="DM391" i="43"/>
  <c r="DN391" i="43" s="1"/>
  <c r="DG391" i="43"/>
  <c r="DA391" i="43"/>
  <c r="CU391" i="43"/>
  <c r="CO391" i="43"/>
  <c r="CI391" i="43"/>
  <c r="CC391" i="43"/>
  <c r="BW391" i="43"/>
  <c r="BQ391" i="43"/>
  <c r="BN391" i="43"/>
  <c r="BL391" i="43"/>
  <c r="BJ391" i="43"/>
  <c r="BH391" i="43"/>
  <c r="BA391" i="43"/>
  <c r="N391" i="43"/>
  <c r="D391" i="43"/>
  <c r="B391" i="43"/>
  <c r="EE390" i="43"/>
  <c r="DY390" i="43"/>
  <c r="DS390" i="43"/>
  <c r="DM390" i="43"/>
  <c r="DG390" i="43"/>
  <c r="DA390" i="43"/>
  <c r="CU390" i="43"/>
  <c r="CO390" i="43"/>
  <c r="CI390" i="43"/>
  <c r="CC390" i="43"/>
  <c r="BW390" i="43"/>
  <c r="BQ390" i="43"/>
  <c r="BN390" i="43"/>
  <c r="BL390" i="43"/>
  <c r="BJ390" i="43"/>
  <c r="BH390" i="43"/>
  <c r="BA390" i="43"/>
  <c r="P390" i="43"/>
  <c r="N390" i="43"/>
  <c r="B390" i="43"/>
  <c r="EE389" i="43"/>
  <c r="EF389" i="43" s="1"/>
  <c r="DZ389" i="43"/>
  <c r="DW389" i="43"/>
  <c r="DS389" i="43"/>
  <c r="DT389" i="43"/>
  <c r="DG389" i="43"/>
  <c r="DA389" i="43"/>
  <c r="CU389" i="43"/>
  <c r="CO389" i="43"/>
  <c r="CI389" i="43"/>
  <c r="CC389" i="43"/>
  <c r="BW389" i="43"/>
  <c r="BQ389" i="43"/>
  <c r="BN389" i="43"/>
  <c r="BL389" i="43"/>
  <c r="BJ389" i="43"/>
  <c r="BH389" i="43"/>
  <c r="BA389" i="43"/>
  <c r="P389" i="43"/>
  <c r="N389" i="43"/>
  <c r="B389" i="43"/>
  <c r="EE388" i="43"/>
  <c r="DY388" i="43"/>
  <c r="DZ388" i="43"/>
  <c r="DW388" i="43"/>
  <c r="DM388" i="43"/>
  <c r="DN388" i="43"/>
  <c r="DG388" i="43"/>
  <c r="DA388" i="43"/>
  <c r="CU388" i="43"/>
  <c r="CO388" i="43"/>
  <c r="CI388" i="43"/>
  <c r="CC388" i="43"/>
  <c r="BW388" i="43"/>
  <c r="BQ388" i="43"/>
  <c r="BN388" i="43"/>
  <c r="BL388" i="43"/>
  <c r="BJ388" i="43"/>
  <c r="BH388" i="43"/>
  <c r="BA388" i="43"/>
  <c r="N388" i="43"/>
  <c r="D388" i="43"/>
  <c r="B388" i="43"/>
  <c r="EI387" i="43"/>
  <c r="EE387" i="43"/>
  <c r="EF387" i="43"/>
  <c r="DZ387" i="43"/>
  <c r="DW387" i="43"/>
  <c r="DS387" i="43"/>
  <c r="DT387" i="43"/>
  <c r="DQ387" i="43"/>
  <c r="DN387" i="43"/>
  <c r="DG387" i="43"/>
  <c r="DA387" i="43"/>
  <c r="CU387" i="43"/>
  <c r="CO387" i="43"/>
  <c r="CI387" i="43"/>
  <c r="CC387" i="43"/>
  <c r="BW387" i="43"/>
  <c r="BQ387" i="43"/>
  <c r="BN387" i="43"/>
  <c r="BL387" i="43"/>
  <c r="BJ387" i="43"/>
  <c r="BH387" i="43"/>
  <c r="BA387" i="43"/>
  <c r="N387" i="43"/>
  <c r="D387" i="43"/>
  <c r="B387" i="43"/>
  <c r="EE386" i="43"/>
  <c r="EF386" i="43" s="1"/>
  <c r="DS386" i="43"/>
  <c r="DT386" i="43" s="1"/>
  <c r="DG386" i="43"/>
  <c r="CU386" i="43"/>
  <c r="CI386" i="43"/>
  <c r="BW386" i="43"/>
  <c r="BN386" i="43"/>
  <c r="BL386" i="43"/>
  <c r="BJ386" i="43"/>
  <c r="BH386" i="43"/>
  <c r="BA386" i="43"/>
  <c r="P386" i="43"/>
  <c r="N386" i="43"/>
  <c r="B386" i="43"/>
  <c r="DY385" i="43"/>
  <c r="DM385" i="43"/>
  <c r="DA385" i="43"/>
  <c r="CO385" i="43"/>
  <c r="CC385" i="43"/>
  <c r="BQ385" i="43"/>
  <c r="BN385" i="43"/>
  <c r="BL385" i="43"/>
  <c r="BJ385" i="43"/>
  <c r="BH385" i="43"/>
  <c r="BA385" i="43"/>
  <c r="P385" i="43"/>
  <c r="N385" i="43"/>
  <c r="B385" i="43"/>
  <c r="DZ384" i="43"/>
  <c r="DW384" i="43"/>
  <c r="DT384" i="43"/>
  <c r="DQ384" i="43"/>
  <c r="DM384" i="43"/>
  <c r="DN384" i="43"/>
  <c r="DG384" i="43"/>
  <c r="DA384" i="43"/>
  <c r="CU384" i="43"/>
  <c r="CO384" i="43"/>
  <c r="CI384" i="43"/>
  <c r="CC384" i="43"/>
  <c r="BW384" i="43"/>
  <c r="BQ384" i="43"/>
  <c r="BN384" i="43"/>
  <c r="BL384" i="43"/>
  <c r="BJ384" i="43"/>
  <c r="BH384" i="43"/>
  <c r="BA384" i="43"/>
  <c r="N384" i="43"/>
  <c r="D384" i="43"/>
  <c r="B384" i="43"/>
  <c r="EI383" i="43"/>
  <c r="EE383" i="43"/>
  <c r="EF383" i="43"/>
  <c r="DZ383" i="43"/>
  <c r="DW383" i="43"/>
  <c r="DS383" i="43"/>
  <c r="DT383" i="43"/>
  <c r="DQ383" i="43"/>
  <c r="DN383" i="43"/>
  <c r="DG383" i="43"/>
  <c r="DA383" i="43"/>
  <c r="CU383" i="43"/>
  <c r="CO383" i="43"/>
  <c r="CI383" i="43"/>
  <c r="CC383" i="43"/>
  <c r="BW383" i="43"/>
  <c r="BQ383" i="43"/>
  <c r="BN383" i="43"/>
  <c r="BL383" i="43"/>
  <c r="BJ383" i="43"/>
  <c r="BH383" i="43"/>
  <c r="BA383" i="43"/>
  <c r="N383" i="43"/>
  <c r="D383" i="43"/>
  <c r="B383" i="43"/>
  <c r="EI382" i="43"/>
  <c r="EF382" i="43"/>
  <c r="EC382" i="43"/>
  <c r="DY382" i="43"/>
  <c r="DZ382" i="43"/>
  <c r="DW382" i="43"/>
  <c r="DT382" i="43"/>
  <c r="DQ382" i="43"/>
  <c r="DM382" i="43"/>
  <c r="DN382" i="43"/>
  <c r="DG382" i="43"/>
  <c r="DA382" i="43"/>
  <c r="CU382" i="43"/>
  <c r="CO382" i="43"/>
  <c r="CI382" i="43"/>
  <c r="CC382" i="43"/>
  <c r="BW382" i="43"/>
  <c r="BQ382" i="43"/>
  <c r="BN382" i="43"/>
  <c r="BL382" i="43"/>
  <c r="BJ382" i="43"/>
  <c r="BH382" i="43"/>
  <c r="BA382" i="43"/>
  <c r="P382" i="43"/>
  <c r="N382" i="43"/>
  <c r="B382" i="43"/>
  <c r="EE381" i="43"/>
  <c r="EF381" i="43" s="1"/>
  <c r="DS381" i="43"/>
  <c r="DT381" i="43" s="1"/>
  <c r="DG381" i="43"/>
  <c r="DA381" i="43"/>
  <c r="CU381" i="43"/>
  <c r="CO381" i="43"/>
  <c r="CI381" i="43"/>
  <c r="CC381" i="43"/>
  <c r="BW381" i="43"/>
  <c r="BQ381" i="43"/>
  <c r="BN381" i="43"/>
  <c r="BL381" i="43"/>
  <c r="BJ381" i="43"/>
  <c r="BH381" i="43"/>
  <c r="BA381" i="43"/>
  <c r="P381" i="43"/>
  <c r="N381" i="43"/>
  <c r="B381" i="43"/>
  <c r="EI380" i="43"/>
  <c r="EE380" i="43"/>
  <c r="EF380" i="43"/>
  <c r="DZ380" i="43"/>
  <c r="DW380" i="43"/>
  <c r="DS380" i="43"/>
  <c r="DT380" i="43"/>
  <c r="DQ380" i="43"/>
  <c r="DN380" i="43"/>
  <c r="DG380" i="43"/>
  <c r="DA380" i="43"/>
  <c r="CU380" i="43"/>
  <c r="CO380" i="43"/>
  <c r="CI380" i="43"/>
  <c r="CC380" i="43"/>
  <c r="BW380" i="43"/>
  <c r="BQ380" i="43"/>
  <c r="BN380" i="43"/>
  <c r="BL380" i="43"/>
  <c r="BJ380" i="43"/>
  <c r="BH380" i="43"/>
  <c r="BA380" i="43"/>
  <c r="N380" i="43"/>
  <c r="D380" i="43"/>
  <c r="B380" i="43"/>
  <c r="EE379" i="43"/>
  <c r="DY379" i="43"/>
  <c r="DZ379" i="43"/>
  <c r="DW379" i="43"/>
  <c r="DS379" i="43"/>
  <c r="DQ379" i="43"/>
  <c r="DM379" i="43"/>
  <c r="DN379" i="43"/>
  <c r="DG379" i="43"/>
  <c r="DA379" i="43"/>
  <c r="CU379" i="43"/>
  <c r="CO379" i="43"/>
  <c r="CI379" i="43"/>
  <c r="CC379" i="43"/>
  <c r="BW379" i="43"/>
  <c r="BQ379" i="43"/>
  <c r="BN379" i="43"/>
  <c r="BL379" i="43"/>
  <c r="BJ379" i="43"/>
  <c r="BH379" i="43"/>
  <c r="BA379" i="43"/>
  <c r="N379" i="43"/>
  <c r="D379" i="43"/>
  <c r="B379" i="43"/>
  <c r="EI378" i="43"/>
  <c r="EE378" i="43"/>
  <c r="DZ378" i="43"/>
  <c r="DW378" i="43"/>
  <c r="DS378" i="43"/>
  <c r="DQ378" i="43"/>
  <c r="DN378" i="43"/>
  <c r="DG378" i="43"/>
  <c r="DA378" i="43"/>
  <c r="CU378" i="43"/>
  <c r="CO378" i="43"/>
  <c r="CI378" i="43"/>
  <c r="CC378" i="43"/>
  <c r="BW378" i="43"/>
  <c r="BQ378" i="43"/>
  <c r="BN378" i="43"/>
  <c r="BL378" i="43"/>
  <c r="BJ378" i="43"/>
  <c r="BH378" i="43"/>
  <c r="BA378" i="43"/>
  <c r="P378" i="43"/>
  <c r="N378" i="43"/>
  <c r="B378" i="43"/>
  <c r="EI377" i="43"/>
  <c r="EC377" i="43"/>
  <c r="DY377" i="43"/>
  <c r="DZ377" i="43"/>
  <c r="DW377" i="43"/>
  <c r="DT377" i="43"/>
  <c r="DM377" i="43"/>
  <c r="DN377" i="43"/>
  <c r="DG377" i="43"/>
  <c r="DA377" i="43"/>
  <c r="CU377" i="43"/>
  <c r="CO377" i="43"/>
  <c r="CI377" i="43"/>
  <c r="CC377" i="43"/>
  <c r="BW377" i="43"/>
  <c r="BQ377" i="43"/>
  <c r="BN377" i="43"/>
  <c r="BL377" i="43"/>
  <c r="BJ377" i="43"/>
  <c r="BH377" i="43"/>
  <c r="BA377" i="43"/>
  <c r="P377" i="43"/>
  <c r="N377" i="43"/>
  <c r="B377" i="43"/>
  <c r="EE376" i="43"/>
  <c r="EF376" i="43" s="1"/>
  <c r="DS376" i="43"/>
  <c r="DG376" i="43"/>
  <c r="DA376" i="43"/>
  <c r="CU376" i="43"/>
  <c r="CO376" i="43"/>
  <c r="CI376" i="43"/>
  <c r="CC376" i="43"/>
  <c r="BW376" i="43"/>
  <c r="BQ376" i="43"/>
  <c r="BN376" i="43"/>
  <c r="BL376" i="43"/>
  <c r="BJ376" i="43"/>
  <c r="BH376" i="43"/>
  <c r="BA376" i="43"/>
  <c r="N376" i="43"/>
  <c r="D376" i="43"/>
  <c r="B376" i="43"/>
  <c r="EE375" i="43"/>
  <c r="DY375" i="43"/>
  <c r="DS375" i="43"/>
  <c r="DM375" i="43"/>
  <c r="DG375" i="43"/>
  <c r="DA375" i="43"/>
  <c r="CU375" i="43"/>
  <c r="CO375" i="43"/>
  <c r="CI375" i="43"/>
  <c r="CC375" i="43"/>
  <c r="BW375" i="43"/>
  <c r="BQ375" i="43"/>
  <c r="BN375" i="43"/>
  <c r="BL375" i="43"/>
  <c r="BJ375" i="43"/>
  <c r="BH375" i="43"/>
  <c r="BA375" i="43"/>
  <c r="N375" i="43"/>
  <c r="D375" i="43"/>
  <c r="B375" i="43"/>
  <c r="DY374" i="43"/>
  <c r="DZ374" i="43"/>
  <c r="DM374" i="43"/>
  <c r="DN374" i="43"/>
  <c r="DG374" i="43"/>
  <c r="DA374" i="43"/>
  <c r="CU374" i="43"/>
  <c r="CO374" i="43"/>
  <c r="CI374" i="43"/>
  <c r="CC374" i="43"/>
  <c r="BW374" i="43"/>
  <c r="BQ374" i="43"/>
  <c r="BN374" i="43"/>
  <c r="BL374" i="43"/>
  <c r="BJ374" i="43"/>
  <c r="BH374" i="43"/>
  <c r="BA374" i="43"/>
  <c r="P374" i="43"/>
  <c r="N374" i="43"/>
  <c r="B374" i="43"/>
  <c r="EE373" i="43"/>
  <c r="EF373" i="43" s="1"/>
  <c r="DS373" i="43"/>
  <c r="DT373" i="43" s="1"/>
  <c r="DG373" i="43"/>
  <c r="DA373" i="43"/>
  <c r="CU373" i="43"/>
  <c r="CO373" i="43"/>
  <c r="CI373" i="43"/>
  <c r="CC373" i="43"/>
  <c r="BW373" i="43"/>
  <c r="BQ373" i="43"/>
  <c r="BN373" i="43"/>
  <c r="BL373" i="43"/>
  <c r="BJ373" i="43"/>
  <c r="BH373" i="43"/>
  <c r="BA373" i="43"/>
  <c r="P373" i="43"/>
  <c r="N373" i="43"/>
  <c r="B373" i="43"/>
  <c r="EI372" i="43"/>
  <c r="DY372" i="43"/>
  <c r="DZ372" i="43"/>
  <c r="DW372" i="43"/>
  <c r="DQ372" i="43"/>
  <c r="DM372" i="43"/>
  <c r="DN372" i="43"/>
  <c r="DG372" i="43"/>
  <c r="DA372" i="43"/>
  <c r="CU372" i="43"/>
  <c r="CO372" i="43"/>
  <c r="CI372" i="43"/>
  <c r="CC372" i="43"/>
  <c r="BW372" i="43"/>
  <c r="BQ372" i="43"/>
  <c r="BN372" i="43"/>
  <c r="BL372" i="43"/>
  <c r="BJ372" i="43"/>
  <c r="BH372" i="43"/>
  <c r="BA372" i="43"/>
  <c r="N372" i="43"/>
  <c r="D372" i="43"/>
  <c r="B372" i="43"/>
  <c r="EI371" i="43"/>
  <c r="EE371" i="43"/>
  <c r="EF371" i="43" s="1"/>
  <c r="EC371" i="43"/>
  <c r="DZ371" i="43"/>
  <c r="DW371" i="43"/>
  <c r="DS371" i="43"/>
  <c r="DT371" i="43"/>
  <c r="DN371" i="43"/>
  <c r="DG371" i="43"/>
  <c r="DA371" i="43"/>
  <c r="CU371" i="43"/>
  <c r="CO371" i="43"/>
  <c r="CI371" i="43"/>
  <c r="CC371" i="43"/>
  <c r="BW371" i="43"/>
  <c r="BQ371" i="43"/>
  <c r="BN371" i="43"/>
  <c r="BL371" i="43"/>
  <c r="BJ371" i="43"/>
  <c r="BH371" i="43"/>
  <c r="BA371" i="43"/>
  <c r="N371" i="43"/>
  <c r="D371" i="43"/>
  <c r="B371" i="43"/>
  <c r="EE370" i="43"/>
  <c r="DY370" i="43"/>
  <c r="DS370" i="43"/>
  <c r="DM370" i="43"/>
  <c r="DG370" i="43"/>
  <c r="DA370" i="43"/>
  <c r="CU370" i="43"/>
  <c r="CO370" i="43"/>
  <c r="CI370" i="43"/>
  <c r="CC370" i="43"/>
  <c r="BW370" i="43"/>
  <c r="BQ370" i="43"/>
  <c r="BN370" i="43"/>
  <c r="BL370" i="43"/>
  <c r="BJ370" i="43"/>
  <c r="BH370" i="43"/>
  <c r="BA370" i="43"/>
  <c r="P370" i="43"/>
  <c r="N370" i="43"/>
  <c r="B370" i="43"/>
  <c r="DY369" i="43"/>
  <c r="DZ369" i="43" s="1"/>
  <c r="DM369" i="43"/>
  <c r="DN369" i="43" s="1"/>
  <c r="DG369" i="43"/>
  <c r="DA369" i="43"/>
  <c r="CU369" i="43"/>
  <c r="CO369" i="43"/>
  <c r="CI369" i="43"/>
  <c r="CC369" i="43"/>
  <c r="BW369" i="43"/>
  <c r="BQ369" i="43"/>
  <c r="BN369" i="43"/>
  <c r="BL369" i="43"/>
  <c r="BJ369" i="43"/>
  <c r="BH369" i="43"/>
  <c r="BA369" i="43"/>
  <c r="P369" i="43"/>
  <c r="N369" i="43"/>
  <c r="B369" i="43"/>
  <c r="DY368" i="43"/>
  <c r="DZ368" i="43" s="1"/>
  <c r="DM368" i="43"/>
  <c r="DN368" i="43" s="1"/>
  <c r="DG368" i="43"/>
  <c r="DA368" i="43"/>
  <c r="CU368" i="43"/>
  <c r="CO368" i="43"/>
  <c r="CI368" i="43"/>
  <c r="CC368" i="43"/>
  <c r="BW368" i="43"/>
  <c r="BQ368" i="43"/>
  <c r="BN368" i="43"/>
  <c r="BL368" i="43"/>
  <c r="BJ368" i="43"/>
  <c r="BH368" i="43"/>
  <c r="BA368" i="43"/>
  <c r="N368" i="43"/>
  <c r="D368" i="43"/>
  <c r="B368" i="43"/>
  <c r="EI367" i="43"/>
  <c r="EE367" i="43"/>
  <c r="EF367" i="43"/>
  <c r="EC367" i="43"/>
  <c r="DZ367" i="43"/>
  <c r="DW367" i="43"/>
  <c r="DS367" i="43"/>
  <c r="DT367" i="43" s="1"/>
  <c r="DQ367" i="43"/>
  <c r="DN367" i="43"/>
  <c r="DG367" i="43"/>
  <c r="DA367" i="43"/>
  <c r="CU367" i="43"/>
  <c r="CO367" i="43"/>
  <c r="CI367" i="43"/>
  <c r="CC367" i="43"/>
  <c r="BW367" i="43"/>
  <c r="BQ367" i="43"/>
  <c r="BN367" i="43"/>
  <c r="BL367" i="43"/>
  <c r="BJ367" i="43"/>
  <c r="BH367" i="43"/>
  <c r="BA367" i="43"/>
  <c r="N367" i="43"/>
  <c r="D367" i="43"/>
  <c r="B367" i="43"/>
  <c r="EI366" i="43"/>
  <c r="EE366" i="43"/>
  <c r="EF366" i="43"/>
  <c r="EC366" i="43"/>
  <c r="DZ366" i="43"/>
  <c r="DW366" i="43"/>
  <c r="DS366" i="43"/>
  <c r="DT366" i="43"/>
  <c r="DQ366" i="43"/>
  <c r="DN366" i="43"/>
  <c r="DG366" i="43"/>
  <c r="DA366" i="43"/>
  <c r="CU366" i="43"/>
  <c r="CO366" i="43"/>
  <c r="CI366" i="43"/>
  <c r="CC366" i="43"/>
  <c r="BW366" i="43"/>
  <c r="BQ366" i="43"/>
  <c r="BN366" i="43"/>
  <c r="BL366" i="43"/>
  <c r="BJ366" i="43"/>
  <c r="BH366" i="43"/>
  <c r="BA366" i="43"/>
  <c r="P366" i="43"/>
  <c r="N366" i="43"/>
  <c r="B366" i="43"/>
  <c r="EE365" i="43"/>
  <c r="DY365" i="43"/>
  <c r="DS365" i="43"/>
  <c r="DM365" i="43"/>
  <c r="DG365" i="43"/>
  <c r="DA365" i="43"/>
  <c r="CU365" i="43"/>
  <c r="CO365" i="43"/>
  <c r="CI365" i="43"/>
  <c r="CC365" i="43"/>
  <c r="BW365" i="43"/>
  <c r="BQ365" i="43"/>
  <c r="BN365" i="43"/>
  <c r="BL365" i="43"/>
  <c r="BJ365" i="43"/>
  <c r="BH365" i="43"/>
  <c r="BA365" i="43"/>
  <c r="P365" i="43"/>
  <c r="N365" i="43"/>
  <c r="B365" i="43"/>
  <c r="DY364" i="43"/>
  <c r="DZ364" i="43" s="1"/>
  <c r="DM364" i="43"/>
  <c r="DN364" i="43" s="1"/>
  <c r="DG364" i="43"/>
  <c r="DA364" i="43"/>
  <c r="CU364" i="43"/>
  <c r="CO364" i="43"/>
  <c r="CI364" i="43"/>
  <c r="CC364" i="43"/>
  <c r="BW364" i="43"/>
  <c r="BQ364" i="43"/>
  <c r="BN364" i="43"/>
  <c r="BL364" i="43"/>
  <c r="BJ364" i="43"/>
  <c r="BH364" i="43"/>
  <c r="BA364" i="43"/>
  <c r="N364" i="43"/>
  <c r="D364" i="43"/>
  <c r="B364" i="43"/>
  <c r="EE363" i="43"/>
  <c r="EF363" i="43" s="1"/>
  <c r="DS363" i="43"/>
  <c r="DT363" i="43" s="1"/>
  <c r="DG363" i="43"/>
  <c r="DA363" i="43"/>
  <c r="CU363" i="43"/>
  <c r="CO363" i="43"/>
  <c r="CI363" i="43"/>
  <c r="CC363" i="43"/>
  <c r="BW363" i="43"/>
  <c r="BQ363" i="43"/>
  <c r="BN363" i="43"/>
  <c r="BL363" i="43"/>
  <c r="BJ363" i="43"/>
  <c r="BH363" i="43"/>
  <c r="BA363" i="43"/>
  <c r="N363" i="43"/>
  <c r="D363" i="43"/>
  <c r="B363" i="43"/>
  <c r="EI362" i="43"/>
  <c r="EE362" i="43"/>
  <c r="EF362" i="43"/>
  <c r="EC362" i="43"/>
  <c r="DZ362" i="43"/>
  <c r="DW362" i="43"/>
  <c r="DS362" i="43"/>
  <c r="DT362" i="43"/>
  <c r="DQ362" i="43"/>
  <c r="DN362" i="43"/>
  <c r="DG362" i="43"/>
  <c r="DA362" i="43"/>
  <c r="CU362" i="43"/>
  <c r="CO362" i="43"/>
  <c r="CI362" i="43"/>
  <c r="CC362" i="43"/>
  <c r="BW362" i="43"/>
  <c r="BQ362" i="43"/>
  <c r="BN362" i="43"/>
  <c r="BL362" i="43"/>
  <c r="BJ362" i="43"/>
  <c r="BH362" i="43"/>
  <c r="BA362" i="43"/>
  <c r="P362" i="43"/>
  <c r="N362" i="43"/>
  <c r="B362" i="43"/>
  <c r="EI361" i="43"/>
  <c r="EF361" i="43"/>
  <c r="EC361" i="43"/>
  <c r="DY361" i="43"/>
  <c r="DZ361" i="43"/>
  <c r="DW361" i="43"/>
  <c r="DT361" i="43"/>
  <c r="DQ361" i="43"/>
  <c r="DM361" i="43"/>
  <c r="DN361" i="43"/>
  <c r="DG361" i="43"/>
  <c r="DA361" i="43"/>
  <c r="CU361" i="43"/>
  <c r="CO361" i="43"/>
  <c r="CI361" i="43"/>
  <c r="CC361" i="43"/>
  <c r="BW361" i="43"/>
  <c r="BQ361" i="43"/>
  <c r="BN361" i="43"/>
  <c r="BL361" i="43"/>
  <c r="BJ361" i="43"/>
  <c r="BH361" i="43"/>
  <c r="BA361" i="43"/>
  <c r="P361" i="43"/>
  <c r="N361" i="43"/>
  <c r="B361" i="43"/>
  <c r="EE360" i="43"/>
  <c r="DZ360" i="43"/>
  <c r="DW360" i="43"/>
  <c r="DS360" i="43"/>
  <c r="DN360" i="43"/>
  <c r="DG360" i="43"/>
  <c r="DA360" i="43"/>
  <c r="CU360" i="43"/>
  <c r="CO360" i="43"/>
  <c r="CI360" i="43"/>
  <c r="CC360" i="43"/>
  <c r="BW360" i="43"/>
  <c r="BQ360" i="43"/>
  <c r="BN360" i="43"/>
  <c r="BL360" i="43"/>
  <c r="BJ360" i="43"/>
  <c r="BH360" i="43"/>
  <c r="BA360" i="43"/>
  <c r="N360" i="43"/>
  <c r="D360" i="43"/>
  <c r="B360" i="43"/>
  <c r="EH359" i="43"/>
  <c r="EF359" i="43"/>
  <c r="EB359" i="43"/>
  <c r="DY359" i="43"/>
  <c r="DZ359" i="43"/>
  <c r="DV359" i="43"/>
  <c r="DT359" i="43"/>
  <c r="DP359" i="43"/>
  <c r="DM359" i="43"/>
  <c r="DN359" i="43"/>
  <c r="DJ359" i="43"/>
  <c r="DG359" i="43"/>
  <c r="DD359" i="43"/>
  <c r="DA359" i="43"/>
  <c r="CX359" i="43"/>
  <c r="CU359" i="43"/>
  <c r="CR359" i="43"/>
  <c r="CO359" i="43"/>
  <c r="CL359" i="43"/>
  <c r="CI359" i="43"/>
  <c r="CF359" i="43"/>
  <c r="CC359" i="43"/>
  <c r="BZ359" i="43"/>
  <c r="BW359" i="43"/>
  <c r="BT359" i="43"/>
  <c r="BQ359" i="43"/>
  <c r="BN359" i="43"/>
  <c r="BL359" i="43"/>
  <c r="BJ359" i="43"/>
  <c r="BH359" i="43"/>
  <c r="BE359" i="43"/>
  <c r="N359" i="43"/>
  <c r="D359" i="43"/>
  <c r="B359" i="43"/>
  <c r="EH358" i="43"/>
  <c r="EE358" i="43"/>
  <c r="EF358" i="43"/>
  <c r="EB358" i="43"/>
  <c r="DZ358" i="43"/>
  <c r="DV358" i="43"/>
  <c r="DS358" i="43"/>
  <c r="DT358" i="43"/>
  <c r="DP358" i="43"/>
  <c r="DN358" i="43"/>
  <c r="DJ358" i="43"/>
  <c r="DG358" i="43"/>
  <c r="DD358" i="43"/>
  <c r="DA358" i="43"/>
  <c r="CX358" i="43"/>
  <c r="CU358" i="43"/>
  <c r="CR358" i="43"/>
  <c r="CO358" i="43"/>
  <c r="CL358" i="43"/>
  <c r="CI358" i="43"/>
  <c r="CF358" i="43"/>
  <c r="CC358" i="43"/>
  <c r="BZ358" i="43"/>
  <c r="BW358" i="43"/>
  <c r="BT358" i="43"/>
  <c r="BQ358" i="43"/>
  <c r="BN358" i="43"/>
  <c r="BL358" i="43"/>
  <c r="BJ358" i="43"/>
  <c r="BH358" i="43"/>
  <c r="BE358" i="43"/>
  <c r="N358" i="43"/>
  <c r="D358" i="43"/>
  <c r="B358" i="43"/>
  <c r="EH357" i="43"/>
  <c r="EE357" i="43"/>
  <c r="EF357" i="43"/>
  <c r="EB357" i="43"/>
  <c r="DZ357" i="43"/>
  <c r="DV357" i="43"/>
  <c r="DS357" i="43"/>
  <c r="DT357" i="43"/>
  <c r="DP357" i="43"/>
  <c r="DN357" i="43"/>
  <c r="DJ357" i="43"/>
  <c r="DG357" i="43"/>
  <c r="DD357" i="43"/>
  <c r="DA357" i="43"/>
  <c r="CX357" i="43"/>
  <c r="CU357" i="43"/>
  <c r="CR357" i="43"/>
  <c r="CO357" i="43"/>
  <c r="CL357" i="43"/>
  <c r="CI357" i="43"/>
  <c r="CF357" i="43"/>
  <c r="CC357" i="43"/>
  <c r="BZ357" i="43"/>
  <c r="BW357" i="43"/>
  <c r="BT357" i="43"/>
  <c r="BQ357" i="43"/>
  <c r="BN357" i="43"/>
  <c r="BL357" i="43"/>
  <c r="BJ357" i="43"/>
  <c r="BH357" i="43"/>
  <c r="BE357" i="43"/>
  <c r="P357" i="43"/>
  <c r="W357" i="43" s="1"/>
  <c r="X357" i="43" s="1"/>
  <c r="N357" i="43"/>
  <c r="B357" i="43"/>
  <c r="EH356" i="43"/>
  <c r="EB356" i="43"/>
  <c r="DY356" i="43"/>
  <c r="DZ356" i="43"/>
  <c r="DV356" i="43"/>
  <c r="DS356" i="43"/>
  <c r="DP356" i="43"/>
  <c r="DM356" i="43"/>
  <c r="DN356" i="43"/>
  <c r="DJ356" i="43"/>
  <c r="DG356" i="43"/>
  <c r="DD356" i="43"/>
  <c r="DA356" i="43"/>
  <c r="CX356" i="43"/>
  <c r="CU356" i="43"/>
  <c r="CR356" i="43"/>
  <c r="CO356" i="43"/>
  <c r="CL356" i="43"/>
  <c r="CI356" i="43"/>
  <c r="CF356" i="43"/>
  <c r="CC356" i="43"/>
  <c r="BZ356" i="43"/>
  <c r="BW356" i="43"/>
  <c r="BT356" i="43"/>
  <c r="BQ356" i="43"/>
  <c r="BN356" i="43"/>
  <c r="BL356" i="43"/>
  <c r="BJ356" i="43"/>
  <c r="BH356" i="43"/>
  <c r="BA356" i="43"/>
  <c r="P356" i="43"/>
  <c r="N356" i="43"/>
  <c r="B356" i="43"/>
  <c r="EE355" i="43"/>
  <c r="DY355" i="43"/>
  <c r="DZ355" i="43"/>
  <c r="DW355" i="43"/>
  <c r="DS355" i="43"/>
  <c r="DQ355" i="43"/>
  <c r="DM355" i="43"/>
  <c r="DN355" i="43"/>
  <c r="DG355" i="43"/>
  <c r="DA355" i="43"/>
  <c r="CU355" i="43"/>
  <c r="CO355" i="43"/>
  <c r="CI355" i="43"/>
  <c r="CC355" i="43"/>
  <c r="BW355" i="43"/>
  <c r="BQ355" i="43"/>
  <c r="BN355" i="43"/>
  <c r="BL355" i="43"/>
  <c r="BJ355" i="43"/>
  <c r="BH355" i="43"/>
  <c r="BA355" i="43"/>
  <c r="N355" i="43"/>
  <c r="D355" i="43"/>
  <c r="B355" i="43"/>
  <c r="EI354" i="43"/>
  <c r="EE354" i="43"/>
  <c r="EC354" i="43"/>
  <c r="DZ354" i="43"/>
  <c r="DW354" i="43"/>
  <c r="DS354" i="43"/>
  <c r="DT354" i="43"/>
  <c r="DQ354" i="43"/>
  <c r="DN354" i="43"/>
  <c r="DG354" i="43"/>
  <c r="DA354" i="43"/>
  <c r="CU354" i="43"/>
  <c r="CO354" i="43"/>
  <c r="CI354" i="43"/>
  <c r="CC354" i="43"/>
  <c r="BW354" i="43"/>
  <c r="BQ354" i="43"/>
  <c r="BN354" i="43"/>
  <c r="BL354" i="43"/>
  <c r="BJ354" i="43"/>
  <c r="BH354" i="43"/>
  <c r="BA354" i="43"/>
  <c r="N354" i="43"/>
  <c r="D354" i="43"/>
  <c r="B354" i="43"/>
  <c r="EI353" i="43"/>
  <c r="EE353" i="43"/>
  <c r="DY353" i="43"/>
  <c r="DZ353" i="43"/>
  <c r="DW353" i="43"/>
  <c r="DT353" i="43"/>
  <c r="DQ353" i="43"/>
  <c r="DM353" i="43"/>
  <c r="DN353" i="43"/>
  <c r="DG353" i="43"/>
  <c r="DA353" i="43"/>
  <c r="CU353" i="43"/>
  <c r="CO353" i="43"/>
  <c r="CI353" i="43"/>
  <c r="CC353" i="43"/>
  <c r="BW353" i="43"/>
  <c r="BQ353" i="43"/>
  <c r="BN353" i="43"/>
  <c r="BL353" i="43"/>
  <c r="BJ353" i="43"/>
  <c r="BH353" i="43"/>
  <c r="BA353" i="43"/>
  <c r="P353" i="43"/>
  <c r="N353" i="43"/>
  <c r="B353" i="43"/>
  <c r="EE352" i="43"/>
  <c r="EF352" i="43"/>
  <c r="DZ352" i="43"/>
  <c r="DW352" i="43"/>
  <c r="DS352" i="43"/>
  <c r="DT352" i="43" s="1"/>
  <c r="DQ352" i="43"/>
  <c r="DN352" i="43"/>
  <c r="DG352" i="43"/>
  <c r="DA352" i="43"/>
  <c r="CU352" i="43"/>
  <c r="CO352" i="43"/>
  <c r="CI352" i="43"/>
  <c r="CC352" i="43"/>
  <c r="BW352" i="43"/>
  <c r="BQ352" i="43"/>
  <c r="BN352" i="43"/>
  <c r="BL352" i="43"/>
  <c r="BJ352" i="43"/>
  <c r="BH352" i="43"/>
  <c r="BA352" i="43"/>
  <c r="P352" i="43"/>
  <c r="N352" i="43"/>
  <c r="B352" i="43"/>
  <c r="DY351" i="43"/>
  <c r="DZ351" i="43"/>
  <c r="DW351" i="43"/>
  <c r="DQ351" i="43"/>
  <c r="DM351" i="43"/>
  <c r="DN351" i="43"/>
  <c r="DG351" i="43"/>
  <c r="DA351" i="43"/>
  <c r="CU351" i="43"/>
  <c r="CO351" i="43"/>
  <c r="CI351" i="43"/>
  <c r="CC351" i="43"/>
  <c r="BW351" i="43"/>
  <c r="BQ351" i="43"/>
  <c r="BN351" i="43"/>
  <c r="BL351" i="43"/>
  <c r="BJ351" i="43"/>
  <c r="BH351" i="43"/>
  <c r="BA351" i="43"/>
  <c r="N351" i="43"/>
  <c r="D351" i="43"/>
  <c r="B351" i="43"/>
  <c r="EI350" i="43"/>
  <c r="EE350" i="43"/>
  <c r="DZ350" i="43"/>
  <c r="DW350" i="43"/>
  <c r="DS350" i="43"/>
  <c r="DQ350" i="43"/>
  <c r="DN350" i="43"/>
  <c r="DG350" i="43"/>
  <c r="DA350" i="43"/>
  <c r="CU350" i="43"/>
  <c r="CO350" i="43"/>
  <c r="CI350" i="43"/>
  <c r="CC350" i="43"/>
  <c r="BW350" i="43"/>
  <c r="BQ350" i="43"/>
  <c r="BN350" i="43"/>
  <c r="BL350" i="43"/>
  <c r="BJ350" i="43"/>
  <c r="BH350" i="43"/>
  <c r="BA350" i="43"/>
  <c r="N350" i="43"/>
  <c r="D350" i="43"/>
  <c r="B350" i="43"/>
  <c r="EE349" i="43"/>
  <c r="EC349" i="43"/>
  <c r="DZ349" i="43"/>
  <c r="DW349" i="43"/>
  <c r="DS349" i="43"/>
  <c r="DT349" i="43"/>
  <c r="DQ349" i="43"/>
  <c r="DN349" i="43"/>
  <c r="DG349" i="43"/>
  <c r="DA349" i="43"/>
  <c r="CU349" i="43"/>
  <c r="CO349" i="43"/>
  <c r="CI349" i="43"/>
  <c r="CC349" i="43"/>
  <c r="BW349" i="43"/>
  <c r="BQ349" i="43"/>
  <c r="BN349" i="43"/>
  <c r="BL349" i="43"/>
  <c r="BJ349" i="43"/>
  <c r="BH349" i="43"/>
  <c r="BA349" i="43"/>
  <c r="P349" i="43"/>
  <c r="N349" i="43"/>
  <c r="B349" i="43"/>
  <c r="EE348" i="43"/>
  <c r="DY348" i="43"/>
  <c r="DZ348" i="43"/>
  <c r="DW348" i="43"/>
  <c r="DS348" i="43"/>
  <c r="DQ348" i="43"/>
  <c r="DM348" i="43"/>
  <c r="DN348" i="43"/>
  <c r="DG348" i="43"/>
  <c r="DA348" i="43"/>
  <c r="CU348" i="43"/>
  <c r="CO348" i="43"/>
  <c r="CI348" i="43"/>
  <c r="CC348" i="43"/>
  <c r="BW348" i="43"/>
  <c r="BQ348" i="43"/>
  <c r="BN348" i="43"/>
  <c r="BL348" i="43"/>
  <c r="BJ348" i="43"/>
  <c r="BH348" i="43"/>
  <c r="BA348" i="43"/>
  <c r="P348" i="43"/>
  <c r="N348" i="43"/>
  <c r="B348" i="43"/>
  <c r="EE347" i="43"/>
  <c r="EF347" i="43"/>
  <c r="EC347" i="43"/>
  <c r="DZ347" i="43"/>
  <c r="DW347" i="43"/>
  <c r="DS347" i="43"/>
  <c r="DQ347" i="43"/>
  <c r="DN347" i="43"/>
  <c r="DG347" i="43"/>
  <c r="DA347" i="43"/>
  <c r="CU347" i="43"/>
  <c r="CO347" i="43"/>
  <c r="CI347" i="43"/>
  <c r="CC347" i="43"/>
  <c r="BW347" i="43"/>
  <c r="BQ347" i="43"/>
  <c r="BN347" i="43"/>
  <c r="BL347" i="43"/>
  <c r="BJ347" i="43"/>
  <c r="BH347" i="43"/>
  <c r="BA347" i="43"/>
  <c r="N347" i="43"/>
  <c r="D347" i="43"/>
  <c r="B347" i="43"/>
  <c r="DY346" i="43"/>
  <c r="DZ346" i="43"/>
  <c r="DW346" i="43"/>
  <c r="DQ346" i="43"/>
  <c r="DM346" i="43"/>
  <c r="DN346" i="43"/>
  <c r="DG346" i="43"/>
  <c r="DA346" i="43"/>
  <c r="CU346" i="43"/>
  <c r="CO346" i="43"/>
  <c r="CI346" i="43"/>
  <c r="CC346" i="43"/>
  <c r="BW346" i="43"/>
  <c r="BQ346" i="43"/>
  <c r="BN346" i="43"/>
  <c r="BL346" i="43"/>
  <c r="BJ346" i="43"/>
  <c r="BH346" i="43"/>
  <c r="BA346" i="43"/>
  <c r="N346" i="43"/>
  <c r="D346" i="43"/>
  <c r="B346" i="43"/>
  <c r="DY345" i="43"/>
  <c r="DZ345" i="43"/>
  <c r="DW345" i="43"/>
  <c r="DS345" i="43"/>
  <c r="DM345" i="43"/>
  <c r="DN345" i="43"/>
  <c r="DG345" i="43"/>
  <c r="DA345" i="43"/>
  <c r="CU345" i="43"/>
  <c r="CO345" i="43"/>
  <c r="CI345" i="43"/>
  <c r="CC345" i="43"/>
  <c r="BW345" i="43"/>
  <c r="BQ345" i="43"/>
  <c r="BN345" i="43"/>
  <c r="BL345" i="43"/>
  <c r="BJ345" i="43"/>
  <c r="BH345" i="43"/>
  <c r="BA345" i="43"/>
  <c r="P345" i="43"/>
  <c r="N345" i="43"/>
  <c r="B345" i="43"/>
  <c r="EE344" i="43"/>
  <c r="EF344" i="43" s="1"/>
  <c r="DZ344" i="43"/>
  <c r="DW344" i="43"/>
  <c r="DS344" i="43"/>
  <c r="DT344" i="43" s="1"/>
  <c r="DQ344" i="43"/>
  <c r="DN344" i="43"/>
  <c r="DG344" i="43"/>
  <c r="DA344" i="43"/>
  <c r="CU344" i="43"/>
  <c r="CO344" i="43"/>
  <c r="CI344" i="43"/>
  <c r="CC344" i="43"/>
  <c r="BW344" i="43"/>
  <c r="BQ344" i="43"/>
  <c r="BN344" i="43"/>
  <c r="BL344" i="43"/>
  <c r="BJ344" i="43"/>
  <c r="BH344" i="43"/>
  <c r="BA344" i="43"/>
  <c r="P344" i="43"/>
  <c r="N344" i="43"/>
  <c r="B344" i="43"/>
  <c r="EE343" i="43"/>
  <c r="DY343" i="43"/>
  <c r="DZ343" i="43"/>
  <c r="DW343" i="43"/>
  <c r="DS343" i="43"/>
  <c r="DM343" i="43"/>
  <c r="DN343" i="43"/>
  <c r="DG343" i="43"/>
  <c r="DA343" i="43"/>
  <c r="CU343" i="43"/>
  <c r="CO343" i="43"/>
  <c r="CI343" i="43"/>
  <c r="CC343" i="43"/>
  <c r="BW343" i="43"/>
  <c r="BQ343" i="43"/>
  <c r="BN343" i="43"/>
  <c r="BL343" i="43"/>
  <c r="BJ343" i="43"/>
  <c r="BH343" i="43"/>
  <c r="BA343" i="43"/>
  <c r="N343" i="43"/>
  <c r="D343" i="43"/>
  <c r="B343" i="43"/>
  <c r="EE342" i="43"/>
  <c r="EF342" i="43" s="1"/>
  <c r="DZ342" i="43"/>
  <c r="DW342" i="43"/>
  <c r="DS342" i="43"/>
  <c r="DT342" i="43"/>
  <c r="DN342" i="43"/>
  <c r="DG342" i="43"/>
  <c r="DA342" i="43"/>
  <c r="CU342" i="43"/>
  <c r="CO342" i="43"/>
  <c r="CI342" i="43"/>
  <c r="CC342" i="43"/>
  <c r="BW342" i="43"/>
  <c r="BQ342" i="43"/>
  <c r="BN342" i="43"/>
  <c r="BL342" i="43"/>
  <c r="BJ342" i="43"/>
  <c r="BH342" i="43"/>
  <c r="BA342" i="43"/>
  <c r="P342" i="43"/>
  <c r="N342" i="43"/>
  <c r="D342" i="43"/>
  <c r="B342" i="43"/>
  <c r="EF341" i="43"/>
  <c r="DY341" i="43"/>
  <c r="DZ341" i="43"/>
  <c r="DW341" i="43"/>
  <c r="DT341" i="43"/>
  <c r="DM341" i="43"/>
  <c r="DN341" i="43"/>
  <c r="DG341" i="43"/>
  <c r="DA341" i="43"/>
  <c r="CU341" i="43"/>
  <c r="CO341" i="43"/>
  <c r="CI341" i="43"/>
  <c r="CC341" i="43"/>
  <c r="BW341" i="43"/>
  <c r="BQ341" i="43"/>
  <c r="BN341" i="43"/>
  <c r="BL341" i="43"/>
  <c r="BJ341" i="43"/>
  <c r="BH341" i="43"/>
  <c r="BA341" i="43"/>
  <c r="P341" i="43"/>
  <c r="N341" i="43"/>
  <c r="D341" i="43"/>
  <c r="B341" i="43"/>
  <c r="EE340" i="43"/>
  <c r="DY340" i="43"/>
  <c r="DZ340" i="43"/>
  <c r="DW340" i="43"/>
  <c r="DS340" i="43"/>
  <c r="DQ340" i="43"/>
  <c r="DM340" i="43"/>
  <c r="DN340" i="43"/>
  <c r="DG340" i="43"/>
  <c r="DA340" i="43"/>
  <c r="CU340" i="43"/>
  <c r="CO340" i="43"/>
  <c r="CI340" i="43"/>
  <c r="CC340" i="43"/>
  <c r="BW340" i="43"/>
  <c r="BQ340" i="43"/>
  <c r="BN340" i="43"/>
  <c r="BL340" i="43"/>
  <c r="BJ340" i="43"/>
  <c r="BH340" i="43"/>
  <c r="BA340" i="43"/>
  <c r="P340" i="43"/>
  <c r="N340" i="43"/>
  <c r="D340" i="43"/>
  <c r="B340" i="43"/>
  <c r="EE339" i="43"/>
  <c r="DZ339" i="43"/>
  <c r="DW339" i="43"/>
  <c r="DS339" i="43"/>
  <c r="DN339" i="43"/>
  <c r="DG339" i="43"/>
  <c r="DA339" i="43"/>
  <c r="CU339" i="43"/>
  <c r="CO339" i="43"/>
  <c r="CI339" i="43"/>
  <c r="CC339" i="43"/>
  <c r="BW339" i="43"/>
  <c r="BQ339" i="43"/>
  <c r="BN339" i="43"/>
  <c r="BL339" i="43"/>
  <c r="BJ339" i="43"/>
  <c r="BH339" i="43"/>
  <c r="BA339" i="43"/>
  <c r="P339" i="43"/>
  <c r="N339" i="43"/>
  <c r="D339" i="43"/>
  <c r="B339" i="43"/>
  <c r="EE338" i="43"/>
  <c r="DY338" i="43"/>
  <c r="DZ338" i="43"/>
  <c r="DW338" i="43"/>
  <c r="DS338" i="43"/>
  <c r="DQ338" i="43"/>
  <c r="DM338" i="43"/>
  <c r="DN338" i="43"/>
  <c r="DG338" i="43"/>
  <c r="DA338" i="43"/>
  <c r="CU338" i="43"/>
  <c r="CO338" i="43"/>
  <c r="CI338" i="43"/>
  <c r="CC338" i="43"/>
  <c r="BW338" i="43"/>
  <c r="BQ338" i="43"/>
  <c r="BN338" i="43"/>
  <c r="BL338" i="43"/>
  <c r="BJ338" i="43"/>
  <c r="BH338" i="43"/>
  <c r="BA338" i="43"/>
  <c r="P338" i="43"/>
  <c r="N338" i="43"/>
  <c r="D338" i="43"/>
  <c r="B338" i="43"/>
  <c r="EE337" i="43"/>
  <c r="EF337" i="43"/>
  <c r="EC337" i="43"/>
  <c r="DZ337" i="43"/>
  <c r="DW337" i="43"/>
  <c r="DS337" i="43"/>
  <c r="DT337" i="43"/>
  <c r="DN337" i="43"/>
  <c r="DG337" i="43"/>
  <c r="DA337" i="43"/>
  <c r="CU337" i="43"/>
  <c r="CO337" i="43"/>
  <c r="CI337" i="43"/>
  <c r="CC337" i="43"/>
  <c r="BW337" i="43"/>
  <c r="BQ337" i="43"/>
  <c r="BN337" i="43"/>
  <c r="BL337" i="43"/>
  <c r="BJ337" i="43"/>
  <c r="BH337" i="43"/>
  <c r="BA337" i="43"/>
  <c r="P337" i="43"/>
  <c r="N337" i="43"/>
  <c r="D337" i="43"/>
  <c r="B337" i="43"/>
  <c r="EE336" i="43"/>
  <c r="EF336" i="43" s="1"/>
  <c r="DZ336" i="43"/>
  <c r="DW336" i="43"/>
  <c r="DS336" i="43"/>
  <c r="DT336" i="43"/>
  <c r="DQ336" i="43"/>
  <c r="DN336" i="43"/>
  <c r="DG336" i="43"/>
  <c r="DA336" i="43"/>
  <c r="CU336" i="43"/>
  <c r="CO336" i="43"/>
  <c r="CI336" i="43"/>
  <c r="CC336" i="43"/>
  <c r="BW336" i="43"/>
  <c r="BQ336" i="43"/>
  <c r="BN336" i="43"/>
  <c r="BL336" i="43"/>
  <c r="BJ336" i="43"/>
  <c r="BH336" i="43"/>
  <c r="BA336" i="43"/>
  <c r="P336" i="43"/>
  <c r="N336" i="43"/>
  <c r="D336" i="43"/>
  <c r="B336" i="43"/>
  <c r="EE335" i="43"/>
  <c r="DY335" i="43"/>
  <c r="DZ335" i="43"/>
  <c r="DW335" i="43"/>
  <c r="DM335" i="43"/>
  <c r="DN335" i="43"/>
  <c r="DG335" i="43"/>
  <c r="DA335" i="43"/>
  <c r="CU335" i="43"/>
  <c r="CO335" i="43"/>
  <c r="CI335" i="43"/>
  <c r="CC335" i="43"/>
  <c r="BW335" i="43"/>
  <c r="BQ335" i="43"/>
  <c r="BN335" i="43"/>
  <c r="BL335" i="43"/>
  <c r="BJ335" i="43"/>
  <c r="BH335" i="43"/>
  <c r="BA335" i="43"/>
  <c r="P335" i="43"/>
  <c r="N335" i="43"/>
  <c r="D335" i="43"/>
  <c r="B335" i="43"/>
  <c r="EE334" i="43"/>
  <c r="DZ334" i="43"/>
  <c r="DW334" i="43"/>
  <c r="DS334" i="43"/>
  <c r="DN334" i="43"/>
  <c r="DG334" i="43"/>
  <c r="DA334" i="43"/>
  <c r="CU334" i="43"/>
  <c r="CO334" i="43"/>
  <c r="CI334" i="43"/>
  <c r="CC334" i="43"/>
  <c r="BW334" i="43"/>
  <c r="BQ334" i="43"/>
  <c r="BN334" i="43"/>
  <c r="BL334" i="43"/>
  <c r="BJ334" i="43"/>
  <c r="BH334" i="43"/>
  <c r="BA334" i="43"/>
  <c r="P334" i="43"/>
  <c r="N334" i="43"/>
  <c r="D334" i="43"/>
  <c r="B334" i="43"/>
  <c r="EF333" i="43"/>
  <c r="DY333" i="43"/>
  <c r="DZ333" i="43"/>
  <c r="DW333" i="43"/>
  <c r="DS333" i="43"/>
  <c r="DM333" i="43"/>
  <c r="DN333" i="43"/>
  <c r="DG333" i="43"/>
  <c r="DA333" i="43"/>
  <c r="CU333" i="43"/>
  <c r="CO333" i="43"/>
  <c r="CI333" i="43"/>
  <c r="CC333" i="43"/>
  <c r="BW333" i="43"/>
  <c r="BQ333" i="43"/>
  <c r="BN333" i="43"/>
  <c r="BL333" i="43"/>
  <c r="BJ333" i="43"/>
  <c r="BH333" i="43"/>
  <c r="BA333" i="43"/>
  <c r="P333" i="43"/>
  <c r="N333" i="43"/>
  <c r="D333" i="43"/>
  <c r="B333" i="43"/>
  <c r="EF332" i="43"/>
  <c r="DY332" i="43"/>
  <c r="DZ332" i="43"/>
  <c r="DW332" i="43"/>
  <c r="DT332" i="43"/>
  <c r="DM332" i="43"/>
  <c r="DN332" i="43"/>
  <c r="DG332" i="43"/>
  <c r="DA332" i="43"/>
  <c r="CU332" i="43"/>
  <c r="CO332" i="43"/>
  <c r="CI332" i="43"/>
  <c r="CC332" i="43"/>
  <c r="BW332" i="43"/>
  <c r="BQ332" i="43"/>
  <c r="BN332" i="43"/>
  <c r="BL332" i="43"/>
  <c r="BJ332" i="43"/>
  <c r="BH332" i="43"/>
  <c r="BA332" i="43"/>
  <c r="P332" i="43"/>
  <c r="N332" i="43"/>
  <c r="D332" i="43"/>
  <c r="B332" i="43"/>
  <c r="EE331" i="43"/>
  <c r="DZ331" i="43"/>
  <c r="DW331" i="43"/>
  <c r="DS331" i="43"/>
  <c r="DN331" i="43"/>
  <c r="DG331" i="43"/>
  <c r="DA331" i="43"/>
  <c r="CU331" i="43"/>
  <c r="CO331" i="43"/>
  <c r="CI331" i="43"/>
  <c r="CC331" i="43"/>
  <c r="BW331" i="43"/>
  <c r="BQ331" i="43"/>
  <c r="BN331" i="43"/>
  <c r="BL331" i="43"/>
  <c r="BJ331" i="43"/>
  <c r="BH331" i="43"/>
  <c r="BA331" i="43"/>
  <c r="P331" i="43"/>
  <c r="N331" i="43"/>
  <c r="D331" i="43"/>
  <c r="B331" i="43"/>
  <c r="EE330" i="43"/>
  <c r="EF330" i="43" s="1"/>
  <c r="DZ330" i="43"/>
  <c r="DW330" i="43"/>
  <c r="DS330" i="43"/>
  <c r="DN330" i="43"/>
  <c r="DG330" i="43"/>
  <c r="DA330" i="43"/>
  <c r="CU330" i="43"/>
  <c r="CO330" i="43"/>
  <c r="CI330" i="43"/>
  <c r="CC330" i="43"/>
  <c r="BW330" i="43"/>
  <c r="BQ330" i="43"/>
  <c r="BN330" i="43"/>
  <c r="BL330" i="43"/>
  <c r="BJ330" i="43"/>
  <c r="BH330" i="43"/>
  <c r="BA330" i="43"/>
  <c r="P330" i="43"/>
  <c r="N330" i="43"/>
  <c r="D330" i="43"/>
  <c r="B330" i="43"/>
  <c r="EE329" i="43"/>
  <c r="DY329" i="43"/>
  <c r="DZ329" i="43"/>
  <c r="DW329" i="43"/>
  <c r="DS329" i="43"/>
  <c r="DQ329" i="43"/>
  <c r="DM329" i="43"/>
  <c r="DN329" i="43"/>
  <c r="DG329" i="43"/>
  <c r="DA329" i="43"/>
  <c r="CU329" i="43"/>
  <c r="CO329" i="43"/>
  <c r="CI329" i="43"/>
  <c r="CC329" i="43"/>
  <c r="BW329" i="43"/>
  <c r="BQ329" i="43"/>
  <c r="BN329" i="43"/>
  <c r="BL329" i="43"/>
  <c r="BJ329" i="43"/>
  <c r="BH329" i="43"/>
  <c r="BA329" i="43"/>
  <c r="P329" i="43"/>
  <c r="N329" i="43"/>
  <c r="D329" i="43"/>
  <c r="B329" i="43"/>
  <c r="EI328" i="43"/>
  <c r="EF328" i="43"/>
  <c r="DY328" i="43"/>
  <c r="DZ328" i="43"/>
  <c r="DW328" i="43"/>
  <c r="DM328" i="43"/>
  <c r="DN328" i="43"/>
  <c r="DG328" i="43"/>
  <c r="DA328" i="43"/>
  <c r="CU328" i="43"/>
  <c r="CO328" i="43"/>
  <c r="CI328" i="43"/>
  <c r="CC328" i="43"/>
  <c r="BW328" i="43"/>
  <c r="BQ328" i="43"/>
  <c r="BN328" i="43"/>
  <c r="BL328" i="43"/>
  <c r="BJ328" i="43"/>
  <c r="BH328" i="43"/>
  <c r="BA328" i="43"/>
  <c r="P328" i="43"/>
  <c r="N328" i="43"/>
  <c r="D328" i="43"/>
  <c r="B328" i="43"/>
  <c r="EE327" i="43"/>
  <c r="EF327" i="43" s="1"/>
  <c r="DZ327" i="43"/>
  <c r="DW327" i="43"/>
  <c r="DS327" i="43"/>
  <c r="DN327" i="43"/>
  <c r="DG327" i="43"/>
  <c r="DA327" i="43"/>
  <c r="CU327" i="43"/>
  <c r="CO327" i="43"/>
  <c r="CI327" i="43"/>
  <c r="CC327" i="43"/>
  <c r="BW327" i="43"/>
  <c r="BQ327" i="43"/>
  <c r="BN327" i="43"/>
  <c r="BL327" i="43"/>
  <c r="BJ327" i="43"/>
  <c r="BH327" i="43"/>
  <c r="BA327" i="43"/>
  <c r="P327" i="43"/>
  <c r="N327" i="43"/>
  <c r="D327" i="43"/>
  <c r="B327" i="43"/>
  <c r="EE326" i="43"/>
  <c r="DZ326" i="43"/>
  <c r="DW326" i="43"/>
  <c r="DS326" i="43"/>
  <c r="DN326" i="43"/>
  <c r="DG326" i="43"/>
  <c r="DA326" i="43"/>
  <c r="CU326" i="43"/>
  <c r="CO326" i="43"/>
  <c r="CI326" i="43"/>
  <c r="CC326" i="43"/>
  <c r="BW326" i="43"/>
  <c r="BQ326" i="43"/>
  <c r="BN326" i="43"/>
  <c r="BL326" i="43"/>
  <c r="BJ326" i="43"/>
  <c r="BH326" i="43"/>
  <c r="BA326" i="43"/>
  <c r="P326" i="43"/>
  <c r="N326" i="43"/>
  <c r="D326" i="43"/>
  <c r="B326" i="43"/>
  <c r="DY325" i="43"/>
  <c r="DZ325" i="43"/>
  <c r="DW325" i="43"/>
  <c r="DM325" i="43"/>
  <c r="DN325" i="43"/>
  <c r="DG325" i="43"/>
  <c r="DA325" i="43"/>
  <c r="CU325" i="43"/>
  <c r="CO325" i="43"/>
  <c r="CI325" i="43"/>
  <c r="CC325" i="43"/>
  <c r="BW325" i="43"/>
  <c r="BQ325" i="43"/>
  <c r="BN325" i="43"/>
  <c r="BL325" i="43"/>
  <c r="BJ325" i="43"/>
  <c r="BH325" i="43"/>
  <c r="BA325" i="43"/>
  <c r="P325" i="43"/>
  <c r="N325" i="43"/>
  <c r="D325" i="43"/>
  <c r="B325" i="43"/>
  <c r="EE324" i="43"/>
  <c r="DY324" i="43"/>
  <c r="DZ324" i="43"/>
  <c r="DW324" i="43"/>
  <c r="DS324" i="43"/>
  <c r="DM324" i="43"/>
  <c r="DN324" i="43"/>
  <c r="DG324" i="43"/>
  <c r="DA324" i="43"/>
  <c r="CU324" i="43"/>
  <c r="CO324" i="43"/>
  <c r="CI324" i="43"/>
  <c r="CC324" i="43"/>
  <c r="BW324" i="43"/>
  <c r="BQ324" i="43"/>
  <c r="BN324" i="43"/>
  <c r="BL324" i="43"/>
  <c r="BJ324" i="43"/>
  <c r="BH324" i="43"/>
  <c r="BA324" i="43"/>
  <c r="P324" i="43"/>
  <c r="N324" i="43"/>
  <c r="D324" i="43"/>
  <c r="B324" i="43"/>
  <c r="EE323" i="43"/>
  <c r="EC323" i="43"/>
  <c r="DZ323" i="43"/>
  <c r="DW323" i="43"/>
  <c r="DS323" i="43"/>
  <c r="DN323" i="43"/>
  <c r="DG323" i="43"/>
  <c r="DA323" i="43"/>
  <c r="CU323" i="43"/>
  <c r="CO323" i="43"/>
  <c r="CI323" i="43"/>
  <c r="CC323" i="43"/>
  <c r="BW323" i="43"/>
  <c r="BQ323" i="43"/>
  <c r="BN323" i="43"/>
  <c r="BL323" i="43"/>
  <c r="BJ323" i="43"/>
  <c r="BH323" i="43"/>
  <c r="BA323" i="43"/>
  <c r="P323" i="43"/>
  <c r="N323" i="43"/>
  <c r="D323" i="43"/>
  <c r="B323" i="43"/>
  <c r="DY322" i="43"/>
  <c r="DZ322" i="43"/>
  <c r="DW322" i="43"/>
  <c r="DT322" i="43"/>
  <c r="DM322" i="43"/>
  <c r="DN322" i="43"/>
  <c r="DG322" i="43"/>
  <c r="DA322" i="43"/>
  <c r="CU322" i="43"/>
  <c r="CO322" i="43"/>
  <c r="CI322" i="43"/>
  <c r="CC322" i="43"/>
  <c r="BW322" i="43"/>
  <c r="BQ322" i="43"/>
  <c r="BN322" i="43"/>
  <c r="BL322" i="43"/>
  <c r="BJ322" i="43"/>
  <c r="BH322" i="43"/>
  <c r="BA322" i="43"/>
  <c r="P322" i="43"/>
  <c r="N322" i="43"/>
  <c r="D322" i="43"/>
  <c r="B322" i="43"/>
  <c r="EE321" i="43"/>
  <c r="EF321" i="43"/>
  <c r="DZ321" i="43"/>
  <c r="DW321" i="43"/>
  <c r="DS321" i="43"/>
  <c r="DQ321" i="43"/>
  <c r="DN321" i="43"/>
  <c r="DG321" i="43"/>
  <c r="DA321" i="43"/>
  <c r="CU321" i="43"/>
  <c r="CO321" i="43"/>
  <c r="CI321" i="43"/>
  <c r="CC321" i="43"/>
  <c r="BW321" i="43"/>
  <c r="BQ321" i="43"/>
  <c r="BN321" i="43"/>
  <c r="BL321" i="43"/>
  <c r="BJ321" i="43"/>
  <c r="BH321" i="43"/>
  <c r="BA321" i="43"/>
  <c r="P321" i="43"/>
  <c r="N321" i="43"/>
  <c r="D321" i="43"/>
  <c r="B321" i="43"/>
  <c r="EE320" i="43"/>
  <c r="DZ320" i="43"/>
  <c r="DW320" i="43"/>
  <c r="DS320" i="43"/>
  <c r="DT320" i="43" s="1"/>
  <c r="DQ320" i="43"/>
  <c r="DN320" i="43"/>
  <c r="DG320" i="43"/>
  <c r="DA320" i="43"/>
  <c r="CU320" i="43"/>
  <c r="CO320" i="43"/>
  <c r="CI320" i="43"/>
  <c r="CC320" i="43"/>
  <c r="BW320" i="43"/>
  <c r="BQ320" i="43"/>
  <c r="BN320" i="43"/>
  <c r="BL320" i="43"/>
  <c r="BJ320" i="43"/>
  <c r="BH320" i="43"/>
  <c r="BA320" i="43"/>
  <c r="P320" i="43"/>
  <c r="N320" i="43"/>
  <c r="D320" i="43"/>
  <c r="B320" i="43"/>
  <c r="EE319" i="43"/>
  <c r="DY319" i="43"/>
  <c r="DZ319" i="43"/>
  <c r="DW319" i="43"/>
  <c r="DS319" i="43"/>
  <c r="DM319" i="43"/>
  <c r="DN319" i="43"/>
  <c r="DG319" i="43"/>
  <c r="DA319" i="43"/>
  <c r="CU319" i="43"/>
  <c r="CO319" i="43"/>
  <c r="CI319" i="43"/>
  <c r="CC319" i="43"/>
  <c r="BW319" i="43"/>
  <c r="BQ319" i="43"/>
  <c r="BN319" i="43"/>
  <c r="BL319" i="43"/>
  <c r="BJ319" i="43"/>
  <c r="BH319" i="43"/>
  <c r="BA319" i="43"/>
  <c r="P319" i="43"/>
  <c r="N319" i="43"/>
  <c r="D319" i="43"/>
  <c r="B319" i="43"/>
  <c r="EE318" i="43"/>
  <c r="DY318" i="43"/>
  <c r="DZ318" i="43"/>
  <c r="DW318" i="43"/>
  <c r="DT318" i="43"/>
  <c r="DM318" i="43"/>
  <c r="DN318" i="43"/>
  <c r="DG318" i="43"/>
  <c r="DA318" i="43"/>
  <c r="CU318" i="43"/>
  <c r="CO318" i="43"/>
  <c r="CI318" i="43"/>
  <c r="CC318" i="43"/>
  <c r="BW318" i="43"/>
  <c r="BQ318" i="43"/>
  <c r="BN318" i="43"/>
  <c r="BL318" i="43"/>
  <c r="BJ318" i="43"/>
  <c r="BH318" i="43"/>
  <c r="BA318" i="43"/>
  <c r="P318" i="43"/>
  <c r="N318" i="43"/>
  <c r="D318" i="43"/>
  <c r="B318" i="43"/>
  <c r="EE317" i="43"/>
  <c r="EC317" i="43"/>
  <c r="DZ317" i="43"/>
  <c r="DW317" i="43"/>
  <c r="DS317" i="43"/>
  <c r="DT317" i="43"/>
  <c r="DQ317" i="43"/>
  <c r="DN317" i="43"/>
  <c r="DG317" i="43"/>
  <c r="DA317" i="43"/>
  <c r="CU317" i="43"/>
  <c r="CO317" i="43"/>
  <c r="CI317" i="43"/>
  <c r="CC317" i="43"/>
  <c r="BW317" i="43"/>
  <c r="BQ317" i="43"/>
  <c r="BN317" i="43"/>
  <c r="BL317" i="43"/>
  <c r="BJ317" i="43"/>
  <c r="BH317" i="43"/>
  <c r="BA317" i="43"/>
  <c r="P317" i="43"/>
  <c r="N317" i="43"/>
  <c r="D317" i="43"/>
  <c r="B317" i="43"/>
  <c r="EE316" i="43"/>
  <c r="DZ316" i="43"/>
  <c r="DW316" i="43"/>
  <c r="DS316" i="43"/>
  <c r="DQ316" i="43"/>
  <c r="DN316" i="43"/>
  <c r="DG316" i="43"/>
  <c r="DA316" i="43"/>
  <c r="CU316" i="43"/>
  <c r="CO316" i="43"/>
  <c r="CI316" i="43"/>
  <c r="CC316" i="43"/>
  <c r="BW316" i="43"/>
  <c r="BQ316" i="43"/>
  <c r="BN316" i="43"/>
  <c r="BL316" i="43"/>
  <c r="BJ316" i="43"/>
  <c r="BH316" i="43"/>
  <c r="BA316" i="43"/>
  <c r="P316" i="43"/>
  <c r="N316" i="43"/>
  <c r="D316" i="43"/>
  <c r="B316" i="43"/>
  <c r="DY315" i="43"/>
  <c r="DZ315" i="43"/>
  <c r="DW315" i="43"/>
  <c r="DM315" i="43"/>
  <c r="DN315" i="43"/>
  <c r="DG315" i="43"/>
  <c r="DA315" i="43"/>
  <c r="CU315" i="43"/>
  <c r="CO315" i="43"/>
  <c r="CI315" i="43"/>
  <c r="CC315" i="43"/>
  <c r="BW315" i="43"/>
  <c r="BQ315" i="43"/>
  <c r="BN315" i="43"/>
  <c r="BL315" i="43"/>
  <c r="BJ315" i="43"/>
  <c r="BH315" i="43"/>
  <c r="BA315" i="43"/>
  <c r="P315" i="43"/>
  <c r="N315" i="43"/>
  <c r="D315" i="43"/>
  <c r="B315" i="43"/>
  <c r="EI314" i="43"/>
  <c r="EE314" i="43"/>
  <c r="EC314" i="43"/>
  <c r="DZ314" i="43"/>
  <c r="DW314" i="43"/>
  <c r="DS314" i="43"/>
  <c r="DT314" i="43"/>
  <c r="DQ314" i="43"/>
  <c r="DM314" i="43"/>
  <c r="DG314" i="43"/>
  <c r="DA314" i="43"/>
  <c r="CU314" i="43"/>
  <c r="CO314" i="43"/>
  <c r="CI314" i="43"/>
  <c r="CC314" i="43"/>
  <c r="BW314" i="43"/>
  <c r="BQ314" i="43"/>
  <c r="BN314" i="43"/>
  <c r="BL314" i="43"/>
  <c r="BJ314" i="43"/>
  <c r="BH314" i="43"/>
  <c r="BA314" i="43"/>
  <c r="P314" i="43"/>
  <c r="N314" i="43"/>
  <c r="D314" i="43"/>
  <c r="B314" i="43"/>
  <c r="DY313" i="43"/>
  <c r="DZ313" i="43"/>
  <c r="DW313" i="43"/>
  <c r="DT313" i="43"/>
  <c r="DM313" i="43"/>
  <c r="DN313" i="43"/>
  <c r="DG313" i="43"/>
  <c r="DA313" i="43"/>
  <c r="CU313" i="43"/>
  <c r="CO313" i="43"/>
  <c r="CI313" i="43"/>
  <c r="CC313" i="43"/>
  <c r="BW313" i="43"/>
  <c r="BQ313" i="43"/>
  <c r="BN313" i="43"/>
  <c r="BL313" i="43"/>
  <c r="BJ313" i="43"/>
  <c r="BH313" i="43"/>
  <c r="BA313" i="43"/>
  <c r="P313" i="43"/>
  <c r="N313" i="43"/>
  <c r="D313" i="43"/>
  <c r="B313" i="43"/>
  <c r="EE312" i="43"/>
  <c r="DY312" i="43"/>
  <c r="DZ312" i="43"/>
  <c r="DW312" i="43"/>
  <c r="DQ312" i="43"/>
  <c r="DM312" i="43"/>
  <c r="DN312" i="43"/>
  <c r="DG312" i="43"/>
  <c r="DA312" i="43"/>
  <c r="CU312" i="43"/>
  <c r="CO312" i="43"/>
  <c r="CI312" i="43"/>
  <c r="CC312" i="43"/>
  <c r="BW312" i="43"/>
  <c r="BQ312" i="43"/>
  <c r="BN312" i="43"/>
  <c r="BL312" i="43"/>
  <c r="BJ312" i="43"/>
  <c r="BH312" i="43"/>
  <c r="BA312" i="43"/>
  <c r="P312" i="43"/>
  <c r="N312" i="43"/>
  <c r="D312" i="43"/>
  <c r="B312" i="43"/>
  <c r="EE311" i="43"/>
  <c r="DZ311" i="43"/>
  <c r="DW311" i="43"/>
  <c r="DS311" i="43"/>
  <c r="DN311" i="43"/>
  <c r="DG311" i="43"/>
  <c r="DA311" i="43"/>
  <c r="CU311" i="43"/>
  <c r="CO311" i="43"/>
  <c r="CI311" i="43"/>
  <c r="CC311" i="43"/>
  <c r="BW311" i="43"/>
  <c r="BQ311" i="43"/>
  <c r="BN311" i="43"/>
  <c r="BL311" i="43"/>
  <c r="BJ311" i="43"/>
  <c r="BH311" i="43"/>
  <c r="BA311" i="43"/>
  <c r="P311" i="43"/>
  <c r="N311" i="43"/>
  <c r="D311" i="43"/>
  <c r="B311" i="43"/>
  <c r="EF310" i="43"/>
  <c r="DY310" i="43"/>
  <c r="DZ310" i="43"/>
  <c r="DW310" i="43"/>
  <c r="DS310" i="43"/>
  <c r="DQ310" i="43"/>
  <c r="DM310" i="43"/>
  <c r="DN310" i="43" s="1"/>
  <c r="DG310" i="43"/>
  <c r="DA310" i="43"/>
  <c r="CU310" i="43"/>
  <c r="CO310" i="43"/>
  <c r="CI310" i="43"/>
  <c r="CC310" i="43"/>
  <c r="BW310" i="43"/>
  <c r="BQ310" i="43"/>
  <c r="BN310" i="43"/>
  <c r="BL310" i="43"/>
  <c r="BJ310" i="43"/>
  <c r="BH310" i="43"/>
  <c r="BA310" i="43"/>
  <c r="P310" i="43"/>
  <c r="N310" i="43"/>
  <c r="D310" i="43"/>
  <c r="B310" i="43"/>
  <c r="EE309" i="43"/>
  <c r="DZ309" i="43"/>
  <c r="DW309" i="43"/>
  <c r="DS309" i="43"/>
  <c r="DQ309" i="43"/>
  <c r="DN309" i="43"/>
  <c r="DG309" i="43"/>
  <c r="DA309" i="43"/>
  <c r="CU309" i="43"/>
  <c r="CO309" i="43"/>
  <c r="CI309" i="43"/>
  <c r="CC309" i="43"/>
  <c r="BW309" i="43"/>
  <c r="BQ309" i="43"/>
  <c r="BN309" i="43"/>
  <c r="BL309" i="43"/>
  <c r="BJ309" i="43"/>
  <c r="BH309" i="43"/>
  <c r="BA309" i="43"/>
  <c r="P309" i="43"/>
  <c r="N309" i="43"/>
  <c r="D309" i="43"/>
  <c r="B309" i="43"/>
  <c r="EE308" i="43"/>
  <c r="EF308" i="43" s="1"/>
  <c r="EC308" i="43"/>
  <c r="DZ308" i="43"/>
  <c r="DW308" i="43"/>
  <c r="DS308" i="43"/>
  <c r="DT308" i="43"/>
  <c r="DN308" i="43"/>
  <c r="DG308" i="43"/>
  <c r="DA308" i="43"/>
  <c r="CU308" i="43"/>
  <c r="CO308" i="43"/>
  <c r="CI308" i="43"/>
  <c r="CC308" i="43"/>
  <c r="BW308" i="43"/>
  <c r="BQ308" i="43"/>
  <c r="BN308" i="43"/>
  <c r="BL308" i="43"/>
  <c r="BJ308" i="43"/>
  <c r="BH308" i="43"/>
  <c r="BA308" i="43"/>
  <c r="P308" i="43"/>
  <c r="N308" i="43"/>
  <c r="D308" i="43"/>
  <c r="B308" i="43"/>
  <c r="EI307" i="43"/>
  <c r="EC307" i="43"/>
  <c r="DY307" i="43"/>
  <c r="DZ307" i="43"/>
  <c r="DW307" i="43"/>
  <c r="DT307" i="43"/>
  <c r="DQ307" i="43"/>
  <c r="DM307" i="43"/>
  <c r="DN307" i="43"/>
  <c r="DG307" i="43"/>
  <c r="DA307" i="43"/>
  <c r="CU307" i="43"/>
  <c r="CO307" i="43"/>
  <c r="CI307" i="43"/>
  <c r="CC307" i="43"/>
  <c r="BW307" i="43"/>
  <c r="BQ307" i="43"/>
  <c r="BN307" i="43"/>
  <c r="BL307" i="43"/>
  <c r="BJ307" i="43"/>
  <c r="BH307" i="43"/>
  <c r="BA307" i="43"/>
  <c r="P307" i="43"/>
  <c r="N307" i="43"/>
  <c r="D307" i="43"/>
  <c r="B307" i="43"/>
  <c r="EF306" i="43"/>
  <c r="DY306" i="43"/>
  <c r="DZ306" i="43"/>
  <c r="DW306" i="43"/>
  <c r="DQ306" i="43"/>
  <c r="DM306" i="43"/>
  <c r="DN306" i="43" s="1"/>
  <c r="DG306" i="43"/>
  <c r="DA306" i="43"/>
  <c r="CU306" i="43"/>
  <c r="CO306" i="43"/>
  <c r="CI306" i="43"/>
  <c r="CC306" i="43"/>
  <c r="BW306" i="43"/>
  <c r="BQ306" i="43"/>
  <c r="BN306" i="43"/>
  <c r="BL306" i="43"/>
  <c r="BJ306" i="43"/>
  <c r="BH306" i="43"/>
  <c r="BA306" i="43"/>
  <c r="P306" i="43"/>
  <c r="N306" i="43"/>
  <c r="D306" i="43"/>
  <c r="B306" i="43"/>
  <c r="EE305" i="43"/>
  <c r="EF305" i="43" s="1"/>
  <c r="DZ305" i="43"/>
  <c r="DW305" i="43"/>
  <c r="DS305" i="43"/>
  <c r="DN305" i="43"/>
  <c r="DG305" i="43"/>
  <c r="DA305" i="43"/>
  <c r="CU305" i="43"/>
  <c r="CO305" i="43"/>
  <c r="CI305" i="43"/>
  <c r="CC305" i="43"/>
  <c r="BW305" i="43"/>
  <c r="BQ305" i="43"/>
  <c r="BN305" i="43"/>
  <c r="BL305" i="43"/>
  <c r="BJ305" i="43"/>
  <c r="BH305" i="43"/>
  <c r="BA305" i="43"/>
  <c r="P305" i="43"/>
  <c r="N305" i="43"/>
  <c r="D305" i="43"/>
  <c r="B305" i="43"/>
  <c r="EF304" i="43"/>
  <c r="DY304" i="43"/>
  <c r="DZ304" i="43"/>
  <c r="DW304" i="43"/>
  <c r="DS304" i="43"/>
  <c r="DM304" i="43"/>
  <c r="DN304" i="43"/>
  <c r="DG304" i="43"/>
  <c r="DA304" i="43"/>
  <c r="CU304" i="43"/>
  <c r="CO304" i="43"/>
  <c r="CI304" i="43"/>
  <c r="CC304" i="43"/>
  <c r="BW304" i="43"/>
  <c r="BQ304" i="43"/>
  <c r="BN304" i="43"/>
  <c r="BL304" i="43"/>
  <c r="BJ304" i="43"/>
  <c r="BH304" i="43"/>
  <c r="BA304" i="43"/>
  <c r="P304" i="43"/>
  <c r="N304" i="43"/>
  <c r="D304" i="43"/>
  <c r="B304" i="43"/>
  <c r="EI303" i="43"/>
  <c r="EE303" i="43"/>
  <c r="EF303" i="43"/>
  <c r="EC303" i="43"/>
  <c r="DZ303" i="43"/>
  <c r="DW303" i="43"/>
  <c r="DS303" i="43"/>
  <c r="DT303" i="43"/>
  <c r="DQ303" i="43"/>
  <c r="DN303" i="43"/>
  <c r="DG303" i="43"/>
  <c r="DA303" i="43"/>
  <c r="CU303" i="43"/>
  <c r="CO303" i="43"/>
  <c r="CI303" i="43"/>
  <c r="CC303" i="43"/>
  <c r="BW303" i="43"/>
  <c r="BQ303" i="43"/>
  <c r="BN303" i="43"/>
  <c r="BL303" i="43"/>
  <c r="BJ303" i="43"/>
  <c r="BH303" i="43"/>
  <c r="BA303" i="43"/>
  <c r="P303" i="43"/>
  <c r="N303" i="43"/>
  <c r="D303" i="43"/>
  <c r="B303" i="43"/>
  <c r="EI302" i="43"/>
  <c r="EE302" i="43"/>
  <c r="EF302" i="43"/>
  <c r="EC302" i="43"/>
  <c r="DZ302" i="43"/>
  <c r="DW302" i="43"/>
  <c r="DS302" i="43"/>
  <c r="DT302" i="43"/>
  <c r="DQ302" i="43"/>
  <c r="DN302" i="43"/>
  <c r="DG302" i="43"/>
  <c r="DA302" i="43"/>
  <c r="CU302" i="43"/>
  <c r="CO302" i="43"/>
  <c r="CI302" i="43"/>
  <c r="CC302" i="43"/>
  <c r="BW302" i="43"/>
  <c r="BQ302" i="43"/>
  <c r="BN302" i="43"/>
  <c r="BL302" i="43"/>
  <c r="BJ302" i="43"/>
  <c r="BH302" i="43"/>
  <c r="BA302" i="43"/>
  <c r="P302" i="43"/>
  <c r="N302" i="43"/>
  <c r="D302" i="43"/>
  <c r="B302" i="43"/>
  <c r="EF301" i="43"/>
  <c r="DY301" i="43"/>
  <c r="DZ301" i="43"/>
  <c r="DW301" i="43"/>
  <c r="DS301" i="43"/>
  <c r="DM301" i="43"/>
  <c r="DN301" i="43"/>
  <c r="DG301" i="43"/>
  <c r="DA301" i="43"/>
  <c r="CU301" i="43"/>
  <c r="CO301" i="43"/>
  <c r="CI301" i="43"/>
  <c r="CC301" i="43"/>
  <c r="BW301" i="43"/>
  <c r="BQ301" i="43"/>
  <c r="BN301" i="43"/>
  <c r="BL301" i="43"/>
  <c r="BJ301" i="43"/>
  <c r="BH301" i="43"/>
  <c r="BA301" i="43"/>
  <c r="P301" i="43"/>
  <c r="N301" i="43"/>
  <c r="D301" i="43"/>
  <c r="B301" i="43"/>
  <c r="EI300" i="43"/>
  <c r="EF300" i="43"/>
  <c r="EC300" i="43"/>
  <c r="DY300" i="43"/>
  <c r="DZ300" i="43"/>
  <c r="DW300" i="43"/>
  <c r="DQ300" i="43"/>
  <c r="DM300" i="43"/>
  <c r="DN300" i="43"/>
  <c r="DA300" i="43"/>
  <c r="CO300" i="43"/>
  <c r="CC300" i="43"/>
  <c r="BQ300" i="43"/>
  <c r="BN300" i="43"/>
  <c r="BL300" i="43"/>
  <c r="BJ300" i="43"/>
  <c r="BH300" i="43"/>
  <c r="BA300" i="43"/>
  <c r="P300" i="43"/>
  <c r="N300" i="43"/>
  <c r="D300" i="43"/>
  <c r="B300" i="43"/>
  <c r="EI299" i="43"/>
  <c r="EE299" i="43"/>
  <c r="EF299" i="43"/>
  <c r="EC299" i="43"/>
  <c r="DW299" i="43"/>
  <c r="DS299" i="43"/>
  <c r="DT299" i="43"/>
  <c r="DQ299" i="43"/>
  <c r="DG299" i="43"/>
  <c r="CU299" i="43"/>
  <c r="CI299" i="43"/>
  <c r="BW299" i="43"/>
  <c r="BN299" i="43"/>
  <c r="BL299" i="43"/>
  <c r="BJ299" i="43"/>
  <c r="BH299" i="43"/>
  <c r="BA299" i="43"/>
  <c r="P299" i="43"/>
  <c r="N299" i="43"/>
  <c r="D299" i="43"/>
  <c r="B299" i="43"/>
  <c r="EI298" i="43"/>
  <c r="EC298" i="43"/>
  <c r="DY298" i="43"/>
  <c r="DZ298" i="43"/>
  <c r="DW298" i="43"/>
  <c r="DQ298" i="43"/>
  <c r="DM298" i="43"/>
  <c r="DN298" i="43"/>
  <c r="DA298" i="43"/>
  <c r="CO298" i="43"/>
  <c r="CC298" i="43"/>
  <c r="BQ298" i="43"/>
  <c r="BN298" i="43"/>
  <c r="BL298" i="43"/>
  <c r="BJ298" i="43"/>
  <c r="BH298" i="43"/>
  <c r="BA298" i="43"/>
  <c r="P298" i="43"/>
  <c r="N298" i="43"/>
  <c r="D298" i="43"/>
  <c r="B298" i="43"/>
  <c r="EI297" i="43"/>
  <c r="EE297" i="43"/>
  <c r="EF297" i="43"/>
  <c r="DW297" i="43"/>
  <c r="DS297" i="43"/>
  <c r="DT297" i="43" s="1"/>
  <c r="DQ297" i="43"/>
  <c r="DG297" i="43"/>
  <c r="CU297" i="43"/>
  <c r="CI297" i="43"/>
  <c r="BW297" i="43"/>
  <c r="BN297" i="43"/>
  <c r="BL297" i="43"/>
  <c r="BJ297" i="43"/>
  <c r="BH297" i="43"/>
  <c r="BA297" i="43"/>
  <c r="P297" i="43"/>
  <c r="N297" i="43"/>
  <c r="D297" i="43"/>
  <c r="B297" i="43"/>
  <c r="DY296" i="43"/>
  <c r="DM296" i="43"/>
  <c r="DA296" i="43"/>
  <c r="CO296" i="43"/>
  <c r="CC296" i="43"/>
  <c r="BQ296" i="43"/>
  <c r="BN296" i="43"/>
  <c r="BL296" i="43"/>
  <c r="BJ296" i="43"/>
  <c r="BH296" i="43"/>
  <c r="BA296" i="43"/>
  <c r="P296" i="43"/>
  <c r="N296" i="43"/>
  <c r="D296" i="43"/>
  <c r="B296" i="43"/>
  <c r="EE295" i="43"/>
  <c r="EF295" i="43" s="1"/>
  <c r="DS295" i="43"/>
  <c r="DT295" i="43" s="1"/>
  <c r="DG295" i="43"/>
  <c r="CU295" i="43"/>
  <c r="CI295" i="43"/>
  <c r="BW295" i="43"/>
  <c r="BN295" i="43"/>
  <c r="BL295" i="43"/>
  <c r="BJ295" i="43"/>
  <c r="BH295" i="43"/>
  <c r="BA295" i="43"/>
  <c r="P295" i="43"/>
  <c r="N295" i="43"/>
  <c r="D295" i="43"/>
  <c r="B295" i="43"/>
  <c r="EI294" i="43"/>
  <c r="EC294" i="43"/>
  <c r="DY294" i="43"/>
  <c r="DZ294" i="43"/>
  <c r="DW294" i="43"/>
  <c r="DQ294" i="43"/>
  <c r="DM294" i="43"/>
  <c r="DN294" i="43"/>
  <c r="DA294" i="43"/>
  <c r="CO294" i="43"/>
  <c r="CC294" i="43"/>
  <c r="BQ294" i="43"/>
  <c r="BN294" i="43"/>
  <c r="BL294" i="43"/>
  <c r="BJ294" i="43"/>
  <c r="BH294" i="43"/>
  <c r="BA294" i="43"/>
  <c r="P294" i="43"/>
  <c r="N294" i="43"/>
  <c r="D294" i="43"/>
  <c r="B294" i="43"/>
  <c r="EE293" i="43"/>
  <c r="DW293" i="43"/>
  <c r="DS293" i="43"/>
  <c r="DT293" i="43" s="1"/>
  <c r="DQ293" i="43"/>
  <c r="DG293" i="43"/>
  <c r="CU293" i="43"/>
  <c r="CI293" i="43"/>
  <c r="BW293" i="43"/>
  <c r="BN293" i="43"/>
  <c r="BL293" i="43"/>
  <c r="BJ293" i="43"/>
  <c r="BH293" i="43"/>
  <c r="BA293" i="43"/>
  <c r="P293" i="43"/>
  <c r="N293" i="43"/>
  <c r="D293" i="43"/>
  <c r="B293" i="43"/>
  <c r="DY292" i="43"/>
  <c r="DZ292" i="43" s="1"/>
  <c r="DM292" i="43"/>
  <c r="DN292" i="43" s="1"/>
  <c r="DA292" i="43"/>
  <c r="CO292" i="43"/>
  <c r="CC292" i="43"/>
  <c r="BQ292" i="43"/>
  <c r="BN292" i="43"/>
  <c r="BL292" i="43"/>
  <c r="BJ292" i="43"/>
  <c r="BH292" i="43"/>
  <c r="P292" i="43"/>
  <c r="N292" i="43"/>
  <c r="D292" i="43"/>
  <c r="B292" i="43"/>
  <c r="EH291" i="43"/>
  <c r="EB291" i="43"/>
  <c r="DY291" i="43"/>
  <c r="DZ291" i="43"/>
  <c r="DV291" i="43"/>
  <c r="DP291" i="43"/>
  <c r="DM291" i="43"/>
  <c r="DN291" i="43"/>
  <c r="DJ291" i="43"/>
  <c r="DD291" i="43"/>
  <c r="DA291" i="43"/>
  <c r="CX291" i="43"/>
  <c r="CR291" i="43"/>
  <c r="CO291" i="43"/>
  <c r="CL291" i="43"/>
  <c r="CF291" i="43"/>
  <c r="CC291" i="43"/>
  <c r="BZ291" i="43"/>
  <c r="BT291" i="43"/>
  <c r="BQ291" i="43"/>
  <c r="BN291" i="43"/>
  <c r="BL291" i="43"/>
  <c r="BJ291" i="43"/>
  <c r="BH291" i="43"/>
  <c r="BE291" i="43"/>
  <c r="P291" i="43"/>
  <c r="N291" i="43"/>
  <c r="B291" i="43"/>
  <c r="EH290" i="43"/>
  <c r="EB290" i="43"/>
  <c r="DY290" i="43"/>
  <c r="DZ290" i="43"/>
  <c r="DV290" i="43"/>
  <c r="DP290" i="43"/>
  <c r="DM290" i="43"/>
  <c r="DN290" i="43"/>
  <c r="DJ290" i="43"/>
  <c r="DD290" i="43"/>
  <c r="DA290" i="43"/>
  <c r="CX290" i="43"/>
  <c r="CR290" i="43"/>
  <c r="CO290" i="43"/>
  <c r="CL290" i="43"/>
  <c r="CF290" i="43"/>
  <c r="CC290" i="43"/>
  <c r="BZ290" i="43"/>
  <c r="BT290" i="43"/>
  <c r="BQ290" i="43"/>
  <c r="BN290" i="43"/>
  <c r="BL290" i="43"/>
  <c r="BJ290" i="43"/>
  <c r="BH290" i="43"/>
  <c r="BE290" i="43"/>
  <c r="P290" i="43"/>
  <c r="N290" i="43"/>
  <c r="D290" i="43"/>
  <c r="B290" i="43"/>
  <c r="EH289" i="43"/>
  <c r="EB289" i="43"/>
  <c r="DY289" i="43"/>
  <c r="DZ289" i="43"/>
  <c r="DV289" i="43"/>
  <c r="DP289" i="43"/>
  <c r="DM289" i="43"/>
  <c r="DN289" i="43"/>
  <c r="DJ289" i="43"/>
  <c r="DD289" i="43"/>
  <c r="DA289" i="43"/>
  <c r="CX289" i="43"/>
  <c r="CR289" i="43"/>
  <c r="CO289" i="43"/>
  <c r="CL289" i="43"/>
  <c r="CF289" i="43"/>
  <c r="CC289" i="43"/>
  <c r="BZ289" i="43"/>
  <c r="BT289" i="43"/>
  <c r="BQ289" i="43"/>
  <c r="BN289" i="43"/>
  <c r="BL289" i="43"/>
  <c r="BJ289" i="43"/>
  <c r="BH289" i="43"/>
  <c r="BE289" i="43"/>
  <c r="P289" i="43"/>
  <c r="N289" i="43"/>
  <c r="D289" i="43"/>
  <c r="B289" i="43"/>
  <c r="EH288" i="43"/>
  <c r="EB288" i="43"/>
  <c r="DY288" i="43"/>
  <c r="DV288" i="43"/>
  <c r="DP288" i="43"/>
  <c r="DM288" i="43"/>
  <c r="DJ288" i="43"/>
  <c r="DD288" i="43"/>
  <c r="DA288" i="43"/>
  <c r="CX288" i="43"/>
  <c r="CR288" i="43"/>
  <c r="CO288" i="43"/>
  <c r="CL288" i="43"/>
  <c r="CF288" i="43"/>
  <c r="CC288" i="43"/>
  <c r="BZ288" i="43"/>
  <c r="BT288" i="43"/>
  <c r="BQ288" i="43"/>
  <c r="BN288" i="43"/>
  <c r="BL288" i="43"/>
  <c r="BJ288" i="43"/>
  <c r="BH288" i="43"/>
  <c r="BE288" i="43"/>
  <c r="P288" i="43"/>
  <c r="N288" i="43"/>
  <c r="D288" i="43"/>
  <c r="B288" i="43"/>
  <c r="EH287" i="43"/>
  <c r="EB287" i="43"/>
  <c r="DY287" i="43"/>
  <c r="DZ287" i="43"/>
  <c r="DV287" i="43"/>
  <c r="DP287" i="43"/>
  <c r="DM287" i="43"/>
  <c r="DN287" i="43"/>
  <c r="DJ287" i="43"/>
  <c r="DD287" i="43"/>
  <c r="DA287" i="43"/>
  <c r="CX287" i="43"/>
  <c r="CR287" i="43"/>
  <c r="CO287" i="43"/>
  <c r="CL287" i="43"/>
  <c r="CF287" i="43"/>
  <c r="CC287" i="43"/>
  <c r="BZ287" i="43"/>
  <c r="BT287" i="43"/>
  <c r="BQ287" i="43"/>
  <c r="BN287" i="43"/>
  <c r="BL287" i="43"/>
  <c r="BJ287" i="43"/>
  <c r="BH287" i="43"/>
  <c r="BE287" i="43"/>
  <c r="P287" i="43"/>
  <c r="N287" i="43"/>
  <c r="D287" i="43"/>
  <c r="B287" i="43"/>
  <c r="EH286" i="43"/>
  <c r="EE286" i="43"/>
  <c r="EB286" i="43"/>
  <c r="DV286" i="43"/>
  <c r="DS286" i="43"/>
  <c r="DP286" i="43"/>
  <c r="DJ286" i="43"/>
  <c r="DG286" i="43"/>
  <c r="DD286" i="43"/>
  <c r="CX286" i="43"/>
  <c r="CU286" i="43"/>
  <c r="CR286" i="43"/>
  <c r="CL286" i="43"/>
  <c r="CI286" i="43"/>
  <c r="CF286" i="43"/>
  <c r="BZ286" i="43"/>
  <c r="BW286" i="43"/>
  <c r="BT286" i="43"/>
  <c r="BN286" i="43"/>
  <c r="BL286" i="43"/>
  <c r="BJ286" i="43"/>
  <c r="BH286" i="43"/>
  <c r="BE286" i="43"/>
  <c r="P286" i="43"/>
  <c r="N286" i="43"/>
  <c r="D286" i="43"/>
  <c r="B286" i="43"/>
  <c r="EH285" i="43"/>
  <c r="EE285" i="43"/>
  <c r="EF285" i="43"/>
  <c r="EB285" i="43"/>
  <c r="DZ285" i="43"/>
  <c r="DV285" i="43"/>
  <c r="DS285" i="43"/>
  <c r="DT285" i="43"/>
  <c r="DP285" i="43"/>
  <c r="DN285" i="43"/>
  <c r="DJ285" i="43"/>
  <c r="DG285" i="43"/>
  <c r="DD285" i="43"/>
  <c r="CX285" i="43"/>
  <c r="CU285" i="43"/>
  <c r="CR285" i="43"/>
  <c r="CL285" i="43"/>
  <c r="CI285" i="43"/>
  <c r="CF285" i="43"/>
  <c r="BZ285" i="43"/>
  <c r="BW285" i="43"/>
  <c r="BT285" i="43"/>
  <c r="BN285" i="43"/>
  <c r="BL285" i="43"/>
  <c r="BJ285" i="43"/>
  <c r="BH285" i="43"/>
  <c r="BE285" i="43"/>
  <c r="P285" i="43"/>
  <c r="N285" i="43"/>
  <c r="D285" i="43"/>
  <c r="B285" i="43"/>
  <c r="EH284" i="43"/>
  <c r="EE284" i="43"/>
  <c r="EF284" i="43"/>
  <c r="EB284" i="43"/>
  <c r="DZ284" i="43"/>
  <c r="DV284" i="43"/>
  <c r="DS284" i="43"/>
  <c r="DT284" i="43"/>
  <c r="DP284" i="43"/>
  <c r="DN284" i="43"/>
  <c r="DJ284" i="43"/>
  <c r="DG284" i="43"/>
  <c r="DD284" i="43"/>
  <c r="CU284" i="43"/>
  <c r="CR284" i="43"/>
  <c r="CO284" i="43"/>
  <c r="CI284" i="43"/>
  <c r="CF284" i="43"/>
  <c r="CC284" i="43"/>
  <c r="BW284" i="43"/>
  <c r="BT284" i="43"/>
  <c r="BQ284" i="43"/>
  <c r="BN284" i="43"/>
  <c r="BL284" i="43"/>
  <c r="BJ284" i="43"/>
  <c r="BH284" i="43"/>
  <c r="BE284" i="43"/>
  <c r="BF284" i="43" s="1"/>
  <c r="BA284" i="43"/>
  <c r="P284" i="43"/>
  <c r="N284" i="43"/>
  <c r="D284" i="43"/>
  <c r="B284" i="43"/>
  <c r="EH283" i="43"/>
  <c r="EI283" i="43"/>
  <c r="EE283" i="43"/>
  <c r="EC283" i="43"/>
  <c r="DY283" i="43"/>
  <c r="DV283" i="43"/>
  <c r="DW283" i="43"/>
  <c r="DS283" i="43"/>
  <c r="DQ283" i="43"/>
  <c r="DM283" i="43"/>
  <c r="DJ283" i="43"/>
  <c r="DG283" i="43"/>
  <c r="DA283" i="43"/>
  <c r="CX283" i="43"/>
  <c r="CU283" i="43"/>
  <c r="CO283" i="43"/>
  <c r="CL283" i="43"/>
  <c r="CI283" i="43"/>
  <c r="CC283" i="43"/>
  <c r="BZ283" i="43"/>
  <c r="BW283" i="43"/>
  <c r="BQ283" i="43"/>
  <c r="BN283" i="43"/>
  <c r="BL283" i="43"/>
  <c r="BJ283" i="43"/>
  <c r="BH283" i="43"/>
  <c r="BE283" i="43"/>
  <c r="BF283" i="43" s="1"/>
  <c r="BA283" i="43"/>
  <c r="P283" i="43"/>
  <c r="N283" i="43"/>
  <c r="D283" i="43"/>
  <c r="B283" i="43"/>
  <c r="EI282" i="43"/>
  <c r="EE282" i="43"/>
  <c r="EB282" i="43"/>
  <c r="EC282" i="43"/>
  <c r="DY282" i="43"/>
  <c r="DW282" i="43"/>
  <c r="DS282" i="43"/>
  <c r="DP282" i="43"/>
  <c r="DQ282" i="43"/>
  <c r="DM282" i="43"/>
  <c r="DG282" i="43"/>
  <c r="DD282" i="43"/>
  <c r="DA282" i="43"/>
  <c r="CU282" i="43"/>
  <c r="CR282" i="43"/>
  <c r="CO282" i="43"/>
  <c r="CI282" i="43"/>
  <c r="CF282" i="43"/>
  <c r="CC282" i="43"/>
  <c r="BW282" i="43"/>
  <c r="BT282" i="43"/>
  <c r="BQ282" i="43"/>
  <c r="BN282" i="43"/>
  <c r="BL282" i="43"/>
  <c r="BJ282" i="43"/>
  <c r="BH282" i="43"/>
  <c r="BE282" i="43"/>
  <c r="BF282" i="43" s="1"/>
  <c r="BA282" i="43"/>
  <c r="P282" i="43"/>
  <c r="N282" i="43"/>
  <c r="D282" i="43"/>
  <c r="B282" i="43"/>
  <c r="EH281" i="43"/>
  <c r="EI281" i="43"/>
  <c r="EE281" i="43"/>
  <c r="EC281" i="43"/>
  <c r="DY281" i="43"/>
  <c r="DV281" i="43"/>
  <c r="DW281" i="43"/>
  <c r="DS281" i="43"/>
  <c r="DQ281" i="43"/>
  <c r="DM281" i="43"/>
  <c r="DJ281" i="43"/>
  <c r="DG281" i="43"/>
  <c r="DA281" i="43"/>
  <c r="CX281" i="43"/>
  <c r="CU281" i="43"/>
  <c r="CO281" i="43"/>
  <c r="CL281" i="43"/>
  <c r="CI281" i="43"/>
  <c r="CC281" i="43"/>
  <c r="BZ281" i="43"/>
  <c r="BW281" i="43"/>
  <c r="BQ281" i="43"/>
  <c r="BN281" i="43"/>
  <c r="BL281" i="43"/>
  <c r="BJ281" i="43"/>
  <c r="BH281" i="43"/>
  <c r="BE281" i="43"/>
  <c r="BF281" i="43" s="1"/>
  <c r="BA281" i="43"/>
  <c r="P281" i="43"/>
  <c r="N281" i="43"/>
  <c r="D281" i="43"/>
  <c r="B281" i="43"/>
  <c r="EI280" i="43"/>
  <c r="EE280" i="43"/>
  <c r="EB280" i="43"/>
  <c r="EC280" i="43"/>
  <c r="DY280" i="43"/>
  <c r="DW280" i="43"/>
  <c r="DS280" i="43"/>
  <c r="DP280" i="43"/>
  <c r="DQ280" i="43"/>
  <c r="DM280" i="43"/>
  <c r="DG280" i="43"/>
  <c r="DD280" i="43"/>
  <c r="DA280" i="43"/>
  <c r="CU280" i="43"/>
  <c r="CR280" i="43"/>
  <c r="CO280" i="43"/>
  <c r="CI280" i="43"/>
  <c r="CF280" i="43"/>
  <c r="CC280" i="43"/>
  <c r="BW280" i="43"/>
  <c r="BT280" i="43"/>
  <c r="BQ280" i="43"/>
  <c r="BN280" i="43"/>
  <c r="BL280" i="43"/>
  <c r="BJ280" i="43"/>
  <c r="BH280" i="43"/>
  <c r="BE280" i="43"/>
  <c r="BF280" i="43" s="1"/>
  <c r="BA280" i="43"/>
  <c r="P280" i="43"/>
  <c r="N280" i="43"/>
  <c r="D280" i="43"/>
  <c r="B280" i="43"/>
  <c r="EH279" i="43"/>
  <c r="EI279" i="43"/>
  <c r="EE279" i="43"/>
  <c r="DY279" i="43"/>
  <c r="DV279" i="43"/>
  <c r="DW279" i="43"/>
  <c r="DS279" i="43"/>
  <c r="DQ279" i="43"/>
  <c r="DM279" i="43"/>
  <c r="DJ279" i="43"/>
  <c r="DG279" i="43"/>
  <c r="DA279" i="43"/>
  <c r="CX279" i="43"/>
  <c r="CU279" i="43"/>
  <c r="CO279" i="43"/>
  <c r="CL279" i="43"/>
  <c r="CI279" i="43"/>
  <c r="CC279" i="43"/>
  <c r="BZ279" i="43"/>
  <c r="BW279" i="43"/>
  <c r="BQ279" i="43"/>
  <c r="BN279" i="43"/>
  <c r="BL279" i="43"/>
  <c r="BJ279" i="43"/>
  <c r="BH279" i="43"/>
  <c r="BE279" i="43"/>
  <c r="BF279" i="43" s="1"/>
  <c r="BA279" i="43"/>
  <c r="P279" i="43"/>
  <c r="N279" i="43"/>
  <c r="D279" i="43"/>
  <c r="B279" i="43"/>
  <c r="EI278" i="43"/>
  <c r="EE278" i="43"/>
  <c r="EB278" i="43"/>
  <c r="EC278" i="43" s="1"/>
  <c r="DY278" i="43"/>
  <c r="DW278" i="43"/>
  <c r="DS278" i="43"/>
  <c r="DP278" i="43"/>
  <c r="DQ278" i="43"/>
  <c r="DM278" i="43"/>
  <c r="DG278" i="43"/>
  <c r="DD278" i="43"/>
  <c r="DA278" i="43"/>
  <c r="CU278" i="43"/>
  <c r="CR278" i="43"/>
  <c r="CO278" i="43"/>
  <c r="CI278" i="43"/>
  <c r="CF278" i="43"/>
  <c r="CC278" i="43"/>
  <c r="BW278" i="43"/>
  <c r="BT278" i="43"/>
  <c r="BQ278" i="43"/>
  <c r="BN278" i="43"/>
  <c r="BL278" i="43"/>
  <c r="BJ278" i="43"/>
  <c r="BH278" i="43"/>
  <c r="BE278" i="43"/>
  <c r="BF278" i="43" s="1"/>
  <c r="BA278" i="43"/>
  <c r="P278" i="43"/>
  <c r="N278" i="43"/>
  <c r="D278" i="43"/>
  <c r="B278" i="43"/>
  <c r="EH277" i="43"/>
  <c r="EI277" i="43"/>
  <c r="EE277" i="43"/>
  <c r="EC277" i="43"/>
  <c r="DY277" i="43"/>
  <c r="DV277" i="43"/>
  <c r="DW277" i="43"/>
  <c r="DS277" i="43"/>
  <c r="DQ277" i="43"/>
  <c r="DM277" i="43"/>
  <c r="DJ277" i="43"/>
  <c r="DG277" i="43"/>
  <c r="DA277" i="43"/>
  <c r="CX277" i="43"/>
  <c r="CU277" i="43"/>
  <c r="CO277" i="43"/>
  <c r="CL277" i="43"/>
  <c r="CI277" i="43"/>
  <c r="CC277" i="43"/>
  <c r="BZ277" i="43"/>
  <c r="BW277" i="43"/>
  <c r="BQ277" i="43"/>
  <c r="BN277" i="43"/>
  <c r="BL277" i="43"/>
  <c r="BJ277" i="43"/>
  <c r="BH277" i="43"/>
  <c r="BE277" i="43"/>
  <c r="BF277" i="43" s="1"/>
  <c r="BA277" i="43"/>
  <c r="P277" i="43"/>
  <c r="N277" i="43"/>
  <c r="D277" i="43"/>
  <c r="B277" i="43"/>
  <c r="EI276" i="43"/>
  <c r="EE276" i="43"/>
  <c r="EB276" i="43"/>
  <c r="DY276" i="43"/>
  <c r="DW276" i="43"/>
  <c r="DS276" i="43"/>
  <c r="DP276" i="43"/>
  <c r="DQ276" i="43"/>
  <c r="DM276" i="43"/>
  <c r="DG276" i="43"/>
  <c r="DD276" i="43"/>
  <c r="DA276" i="43"/>
  <c r="CU276" i="43"/>
  <c r="CR276" i="43"/>
  <c r="CO276" i="43"/>
  <c r="CI276" i="43"/>
  <c r="CF276" i="43"/>
  <c r="CC276" i="43"/>
  <c r="BW276" i="43"/>
  <c r="BT276" i="43"/>
  <c r="BQ276" i="43"/>
  <c r="BN276" i="43"/>
  <c r="BL276" i="43"/>
  <c r="BJ276" i="43"/>
  <c r="BH276" i="43"/>
  <c r="BE276" i="43"/>
  <c r="BF276" i="43" s="1"/>
  <c r="BA276" i="43"/>
  <c r="P276" i="43"/>
  <c r="N276" i="43"/>
  <c r="D276" i="43"/>
  <c r="B276" i="43"/>
  <c r="EH275" i="43"/>
  <c r="EE275" i="43"/>
  <c r="DY275" i="43"/>
  <c r="DV275" i="43"/>
  <c r="DS275" i="43"/>
  <c r="DM275" i="43"/>
  <c r="DJ275" i="43"/>
  <c r="DG275" i="43"/>
  <c r="DA275" i="43"/>
  <c r="CX275" i="43"/>
  <c r="CU275" i="43"/>
  <c r="CO275" i="43"/>
  <c r="CL275" i="43"/>
  <c r="CI275" i="43"/>
  <c r="CC275" i="43"/>
  <c r="BZ275" i="43"/>
  <c r="BW275" i="43"/>
  <c r="BQ275" i="43"/>
  <c r="BN275" i="43"/>
  <c r="BL275" i="43"/>
  <c r="BJ275" i="43"/>
  <c r="BH275" i="43"/>
  <c r="BE275" i="43"/>
  <c r="BF275" i="43" s="1"/>
  <c r="BA275" i="43"/>
  <c r="P275" i="43"/>
  <c r="N275" i="43"/>
  <c r="D275" i="43"/>
  <c r="B275" i="43"/>
  <c r="EI274" i="43"/>
  <c r="EE274" i="43"/>
  <c r="EB274" i="43"/>
  <c r="EC274" i="43"/>
  <c r="DY274" i="43"/>
  <c r="DW274" i="43"/>
  <c r="DS274" i="43"/>
  <c r="DP274" i="43"/>
  <c r="DQ274" i="43"/>
  <c r="DM274" i="43"/>
  <c r="DG274" i="43"/>
  <c r="DD274" i="43"/>
  <c r="DA274" i="43"/>
  <c r="CU274" i="43"/>
  <c r="CR274" i="43"/>
  <c r="CO274" i="43"/>
  <c r="CI274" i="43"/>
  <c r="CF274" i="43"/>
  <c r="CC274" i="43"/>
  <c r="BW274" i="43"/>
  <c r="BT274" i="43"/>
  <c r="BQ274" i="43"/>
  <c r="BN274" i="43"/>
  <c r="BL274" i="43"/>
  <c r="BJ274" i="43"/>
  <c r="BH274" i="43"/>
  <c r="BE274" i="43"/>
  <c r="BF274" i="43" s="1"/>
  <c r="BA274" i="43"/>
  <c r="P274" i="43"/>
  <c r="N274" i="43"/>
  <c r="D274" i="43"/>
  <c r="B274" i="43"/>
  <c r="EH273" i="43"/>
  <c r="EI273" i="43"/>
  <c r="EE273" i="43"/>
  <c r="EC273" i="43"/>
  <c r="DY273" i="43"/>
  <c r="DV273" i="43"/>
  <c r="DW273" i="43"/>
  <c r="DS273" i="43"/>
  <c r="DQ273" i="43"/>
  <c r="DM273" i="43"/>
  <c r="DJ273" i="43"/>
  <c r="DG273" i="43"/>
  <c r="DA273" i="43"/>
  <c r="CX273" i="43"/>
  <c r="CU273" i="43"/>
  <c r="CO273" i="43"/>
  <c r="CL273" i="43"/>
  <c r="CI273" i="43"/>
  <c r="CC273" i="43"/>
  <c r="BZ273" i="43"/>
  <c r="BW273" i="43"/>
  <c r="BQ273" i="43"/>
  <c r="BN273" i="43"/>
  <c r="BL273" i="43"/>
  <c r="BJ273" i="43"/>
  <c r="BH273" i="43"/>
  <c r="BE273" i="43"/>
  <c r="BF273" i="43" s="1"/>
  <c r="BA273" i="43"/>
  <c r="P273" i="43"/>
  <c r="N273" i="43"/>
  <c r="D273" i="43"/>
  <c r="B273" i="43"/>
  <c r="EI272" i="43"/>
  <c r="EE272" i="43"/>
  <c r="EB272" i="43"/>
  <c r="EC272" i="43"/>
  <c r="DY272" i="43"/>
  <c r="DW272" i="43"/>
  <c r="DS272" i="43"/>
  <c r="DP272" i="43"/>
  <c r="DQ272" i="43"/>
  <c r="DM272" i="43"/>
  <c r="DG272" i="43"/>
  <c r="DD272" i="43"/>
  <c r="DA272" i="43"/>
  <c r="CU272" i="43"/>
  <c r="CR272" i="43"/>
  <c r="CO272" i="43"/>
  <c r="CI272" i="43"/>
  <c r="CF272" i="43"/>
  <c r="CC272" i="43"/>
  <c r="BW272" i="43"/>
  <c r="BT272" i="43"/>
  <c r="BQ272" i="43"/>
  <c r="BN272" i="43"/>
  <c r="BL272" i="43"/>
  <c r="BJ272" i="43"/>
  <c r="BH272" i="43"/>
  <c r="BE272" i="43"/>
  <c r="BF272" i="43" s="1"/>
  <c r="BA272" i="43"/>
  <c r="P272" i="43"/>
  <c r="N272" i="43"/>
  <c r="D272" i="43"/>
  <c r="B272" i="43"/>
  <c r="EH271" i="43"/>
  <c r="EI271" i="43"/>
  <c r="EE271" i="43"/>
  <c r="DY271" i="43"/>
  <c r="DV271" i="43"/>
  <c r="DW271" i="43"/>
  <c r="DS271" i="43"/>
  <c r="DM271" i="43"/>
  <c r="DJ271" i="43"/>
  <c r="DG271" i="43"/>
  <c r="DA271" i="43"/>
  <c r="CX271" i="43"/>
  <c r="CU271" i="43"/>
  <c r="CO271" i="43"/>
  <c r="CL271" i="43"/>
  <c r="CI271" i="43"/>
  <c r="CC271" i="43"/>
  <c r="BZ271" i="43"/>
  <c r="BW271" i="43"/>
  <c r="BQ271" i="43"/>
  <c r="BN271" i="43"/>
  <c r="BL271" i="43"/>
  <c r="BJ271" i="43"/>
  <c r="BH271" i="43"/>
  <c r="BE271" i="43"/>
  <c r="BF271" i="43" s="1"/>
  <c r="BA271" i="43"/>
  <c r="P271" i="43"/>
  <c r="N271" i="43"/>
  <c r="D271" i="43"/>
  <c r="B271" i="43"/>
  <c r="EI270" i="43"/>
  <c r="EE270" i="43"/>
  <c r="EB270" i="43"/>
  <c r="EC270" i="43"/>
  <c r="DY270" i="43"/>
  <c r="DW270" i="43"/>
  <c r="DS270" i="43"/>
  <c r="DP270" i="43"/>
  <c r="DQ270" i="43"/>
  <c r="DM270" i="43"/>
  <c r="DG270" i="43"/>
  <c r="DD270" i="43"/>
  <c r="DA270" i="43"/>
  <c r="CU270" i="43"/>
  <c r="CR270" i="43"/>
  <c r="CO270" i="43"/>
  <c r="CI270" i="43"/>
  <c r="CF270" i="43"/>
  <c r="CC270" i="43"/>
  <c r="BW270" i="43"/>
  <c r="BT270" i="43"/>
  <c r="BQ270" i="43"/>
  <c r="BN270" i="43"/>
  <c r="BL270" i="43"/>
  <c r="BJ270" i="43"/>
  <c r="BH270" i="43"/>
  <c r="BE270" i="43"/>
  <c r="BF270" i="43" s="1"/>
  <c r="BA270" i="43"/>
  <c r="P270" i="43"/>
  <c r="N270" i="43"/>
  <c r="D270" i="43"/>
  <c r="B270" i="43"/>
  <c r="EH269" i="43"/>
  <c r="EI269" i="43"/>
  <c r="EE269" i="43"/>
  <c r="DY269" i="43"/>
  <c r="DV269" i="43"/>
  <c r="DW269" i="43"/>
  <c r="DS269" i="43"/>
  <c r="DM269" i="43"/>
  <c r="DJ269" i="43"/>
  <c r="DG269" i="43"/>
  <c r="DA269" i="43"/>
  <c r="CX269" i="43"/>
  <c r="CU269" i="43"/>
  <c r="CO269" i="43"/>
  <c r="CL269" i="43"/>
  <c r="CI269" i="43"/>
  <c r="CC269" i="43"/>
  <c r="BZ269" i="43"/>
  <c r="BW269" i="43"/>
  <c r="BQ269" i="43"/>
  <c r="BN269" i="43"/>
  <c r="BL269" i="43"/>
  <c r="BJ269" i="43"/>
  <c r="BH269" i="43"/>
  <c r="BE269" i="43"/>
  <c r="BF269" i="43" s="1"/>
  <c r="BA269" i="43"/>
  <c r="P269" i="43"/>
  <c r="N269" i="43"/>
  <c r="D269" i="43"/>
  <c r="B269" i="43"/>
  <c r="EI268" i="43"/>
  <c r="EE268" i="43"/>
  <c r="EB268" i="43"/>
  <c r="EC268" i="43"/>
  <c r="DY268" i="43"/>
  <c r="DW268" i="43"/>
  <c r="DS268" i="43"/>
  <c r="DP268" i="43"/>
  <c r="DQ268" i="43"/>
  <c r="DM268" i="43"/>
  <c r="DG268" i="43"/>
  <c r="DD268" i="43"/>
  <c r="DA268" i="43"/>
  <c r="CU268" i="43"/>
  <c r="CR268" i="43"/>
  <c r="CO268" i="43"/>
  <c r="CI268" i="43"/>
  <c r="CF268" i="43"/>
  <c r="CC268" i="43"/>
  <c r="BW268" i="43"/>
  <c r="BT268" i="43"/>
  <c r="BQ268" i="43"/>
  <c r="BN268" i="43"/>
  <c r="BL268" i="43"/>
  <c r="BJ268" i="43"/>
  <c r="BH268" i="43"/>
  <c r="BE268" i="43"/>
  <c r="BF268" i="43" s="1"/>
  <c r="BA268" i="43"/>
  <c r="P268" i="43"/>
  <c r="N268" i="43"/>
  <c r="D268" i="43"/>
  <c r="B268" i="43"/>
  <c r="EH267" i="43"/>
  <c r="EI267" i="43"/>
  <c r="EE267" i="43"/>
  <c r="EC267" i="43"/>
  <c r="DY267" i="43"/>
  <c r="DV267" i="43"/>
  <c r="DW267" i="43"/>
  <c r="DS267" i="43"/>
  <c r="DQ267" i="43"/>
  <c r="DM267" i="43"/>
  <c r="DJ267" i="43"/>
  <c r="DG267" i="43"/>
  <c r="DA267" i="43"/>
  <c r="CX267" i="43"/>
  <c r="CU267" i="43"/>
  <c r="CO267" i="43"/>
  <c r="CL267" i="43"/>
  <c r="CI267" i="43"/>
  <c r="CC267" i="43"/>
  <c r="BZ267" i="43"/>
  <c r="BW267" i="43"/>
  <c r="BQ267" i="43"/>
  <c r="BN267" i="43"/>
  <c r="BL267" i="43"/>
  <c r="BJ267" i="43"/>
  <c r="BH267" i="43"/>
  <c r="BE267" i="43"/>
  <c r="BF267" i="43" s="1"/>
  <c r="BA267" i="43"/>
  <c r="P267" i="43"/>
  <c r="N267" i="43"/>
  <c r="D267" i="43"/>
  <c r="B267" i="43"/>
  <c r="EI266" i="43"/>
  <c r="EE266" i="43"/>
  <c r="EB266" i="43"/>
  <c r="EC266" i="43"/>
  <c r="DY266" i="43"/>
  <c r="DW266" i="43"/>
  <c r="DS266" i="43"/>
  <c r="DP266" i="43"/>
  <c r="DQ266" i="43"/>
  <c r="DM266" i="43"/>
  <c r="DG266" i="43"/>
  <c r="DD266" i="43"/>
  <c r="DA266" i="43"/>
  <c r="CU266" i="43"/>
  <c r="CR266" i="43"/>
  <c r="CO266" i="43"/>
  <c r="CI266" i="43"/>
  <c r="CF266" i="43"/>
  <c r="CC266" i="43"/>
  <c r="BW266" i="43"/>
  <c r="BT266" i="43"/>
  <c r="BQ266" i="43"/>
  <c r="BN266" i="43"/>
  <c r="BL266" i="43"/>
  <c r="BJ266" i="43"/>
  <c r="BH266" i="43"/>
  <c r="BE266" i="43"/>
  <c r="BF266" i="43" s="1"/>
  <c r="BA266" i="43"/>
  <c r="P266" i="43"/>
  <c r="N266" i="43"/>
  <c r="D266" i="43"/>
  <c r="B266" i="43"/>
  <c r="EH265" i="43"/>
  <c r="EI265" i="43"/>
  <c r="EE265" i="43"/>
  <c r="EC265" i="43"/>
  <c r="DY265" i="43"/>
  <c r="DV265" i="43"/>
  <c r="DW265" i="43"/>
  <c r="DS265" i="43"/>
  <c r="DQ265" i="43"/>
  <c r="DM265" i="43"/>
  <c r="DJ265" i="43"/>
  <c r="DG265" i="43"/>
  <c r="DA265" i="43"/>
  <c r="CX265" i="43"/>
  <c r="CU265" i="43"/>
  <c r="CO265" i="43"/>
  <c r="CL265" i="43"/>
  <c r="CI265" i="43"/>
  <c r="CC265" i="43"/>
  <c r="BZ265" i="43"/>
  <c r="BW265" i="43"/>
  <c r="BQ265" i="43"/>
  <c r="BN265" i="43"/>
  <c r="BL265" i="43"/>
  <c r="BJ265" i="43"/>
  <c r="BH265" i="43"/>
  <c r="BE265" i="43"/>
  <c r="BF265" i="43" s="1"/>
  <c r="BA265" i="43"/>
  <c r="P265" i="43"/>
  <c r="N265" i="43"/>
  <c r="D265" i="43"/>
  <c r="B265" i="43"/>
  <c r="EI264" i="43"/>
  <c r="EE264" i="43"/>
  <c r="EB264" i="43"/>
  <c r="EC264" i="43" s="1"/>
  <c r="DY264" i="43"/>
  <c r="DW264" i="43"/>
  <c r="DS264" i="43"/>
  <c r="DP264" i="43"/>
  <c r="DQ264" i="43"/>
  <c r="DM264" i="43"/>
  <c r="DG264" i="43"/>
  <c r="DD264" i="43"/>
  <c r="DA264" i="43"/>
  <c r="CU264" i="43"/>
  <c r="CR264" i="43"/>
  <c r="CO264" i="43"/>
  <c r="CI264" i="43"/>
  <c r="CF264" i="43"/>
  <c r="CC264" i="43"/>
  <c r="BW264" i="43"/>
  <c r="BT264" i="43"/>
  <c r="BQ264" i="43"/>
  <c r="BN264" i="43"/>
  <c r="BL264" i="43"/>
  <c r="BJ264" i="43"/>
  <c r="BH264" i="43"/>
  <c r="BE264" i="43"/>
  <c r="BF264" i="43" s="1"/>
  <c r="BA264" i="43"/>
  <c r="P264" i="43"/>
  <c r="N264" i="43"/>
  <c r="D264" i="43"/>
  <c r="B264" i="43"/>
  <c r="EH263" i="43"/>
  <c r="EI263" i="43"/>
  <c r="EE263" i="43"/>
  <c r="EC263" i="43"/>
  <c r="DY263" i="43"/>
  <c r="DV263" i="43"/>
  <c r="DW263" i="43"/>
  <c r="DS263" i="43"/>
  <c r="DQ263" i="43"/>
  <c r="DM263" i="43"/>
  <c r="DJ263" i="43"/>
  <c r="DG263" i="43"/>
  <c r="DA263" i="43"/>
  <c r="CX263" i="43"/>
  <c r="CU263" i="43"/>
  <c r="CO263" i="43"/>
  <c r="CL263" i="43"/>
  <c r="CI263" i="43"/>
  <c r="CC263" i="43"/>
  <c r="BZ263" i="43"/>
  <c r="BW263" i="43"/>
  <c r="BQ263" i="43"/>
  <c r="BN263" i="43"/>
  <c r="BL263" i="43"/>
  <c r="BJ263" i="43"/>
  <c r="BH263" i="43"/>
  <c r="BE263" i="43"/>
  <c r="BF263" i="43" s="1"/>
  <c r="BA263" i="43"/>
  <c r="P263" i="43"/>
  <c r="N263" i="43"/>
  <c r="D263" i="43"/>
  <c r="B263" i="43"/>
  <c r="EI262" i="43"/>
  <c r="EE262" i="43"/>
  <c r="EB262" i="43"/>
  <c r="DY262" i="43"/>
  <c r="DW262" i="43"/>
  <c r="DS262" i="43"/>
  <c r="DP262" i="43"/>
  <c r="DQ262" i="43"/>
  <c r="DM262" i="43"/>
  <c r="DG262" i="43"/>
  <c r="DD262" i="43"/>
  <c r="DA262" i="43"/>
  <c r="CU262" i="43"/>
  <c r="CR262" i="43"/>
  <c r="CO262" i="43"/>
  <c r="CI262" i="43"/>
  <c r="CF262" i="43"/>
  <c r="CC262" i="43"/>
  <c r="BW262" i="43"/>
  <c r="BT262" i="43"/>
  <c r="BQ262" i="43"/>
  <c r="BN262" i="43"/>
  <c r="BL262" i="43"/>
  <c r="BJ262" i="43"/>
  <c r="BH262" i="43"/>
  <c r="BE262" i="43"/>
  <c r="BF262" i="43" s="1"/>
  <c r="BA262" i="43"/>
  <c r="P262" i="43"/>
  <c r="N262" i="43"/>
  <c r="D262" i="43"/>
  <c r="B262" i="43"/>
  <c r="EH261" i="43"/>
  <c r="EI261" i="43"/>
  <c r="EE261" i="43"/>
  <c r="EC261" i="43"/>
  <c r="DY261" i="43"/>
  <c r="DV261" i="43"/>
  <c r="DW261" i="43"/>
  <c r="DS261" i="43"/>
  <c r="DQ261" i="43"/>
  <c r="DM261" i="43"/>
  <c r="DJ261" i="43"/>
  <c r="DG261" i="43"/>
  <c r="DA261" i="43"/>
  <c r="CX261" i="43"/>
  <c r="CU261" i="43"/>
  <c r="CO261" i="43"/>
  <c r="CL261" i="43"/>
  <c r="CI261" i="43"/>
  <c r="CC261" i="43"/>
  <c r="BZ261" i="43"/>
  <c r="BW261" i="43"/>
  <c r="BQ261" i="43"/>
  <c r="BN261" i="43"/>
  <c r="BL261" i="43"/>
  <c r="BJ261" i="43"/>
  <c r="BH261" i="43"/>
  <c r="BE261" i="43"/>
  <c r="BF261" i="43" s="1"/>
  <c r="BA261" i="43"/>
  <c r="P261" i="43"/>
  <c r="N261" i="43"/>
  <c r="D261" i="43"/>
  <c r="B261" i="43"/>
  <c r="EI260" i="43"/>
  <c r="EE260" i="43"/>
  <c r="EB260" i="43"/>
  <c r="EC260" i="43"/>
  <c r="DY260" i="43"/>
  <c r="DW260" i="43"/>
  <c r="DS260" i="43"/>
  <c r="DP260" i="43"/>
  <c r="DQ260" i="43"/>
  <c r="DM260" i="43"/>
  <c r="DG260" i="43"/>
  <c r="DD260" i="43"/>
  <c r="DA260" i="43"/>
  <c r="CU260" i="43"/>
  <c r="CR260" i="43"/>
  <c r="CO260" i="43"/>
  <c r="CI260" i="43"/>
  <c r="CF260" i="43"/>
  <c r="CC260" i="43"/>
  <c r="BW260" i="43"/>
  <c r="BT260" i="43"/>
  <c r="BQ260" i="43"/>
  <c r="BN260" i="43"/>
  <c r="BL260" i="43"/>
  <c r="BJ260" i="43"/>
  <c r="BH260" i="43"/>
  <c r="BE260" i="43"/>
  <c r="BF260" i="43" s="1"/>
  <c r="BA260" i="43"/>
  <c r="P260" i="43"/>
  <c r="N260" i="43"/>
  <c r="W260" i="43" s="1"/>
  <c r="X260" i="43" s="1"/>
  <c r="D260" i="43"/>
  <c r="B260" i="43"/>
  <c r="K260" i="43" s="1"/>
  <c r="L260" i="43" s="1"/>
  <c r="EH259" i="43"/>
  <c r="EI259" i="43"/>
  <c r="EE259" i="43"/>
  <c r="EC259" i="43"/>
  <c r="DY259" i="43"/>
  <c r="DV259" i="43"/>
  <c r="DW259" i="43"/>
  <c r="DS259" i="43"/>
  <c r="DQ259" i="43"/>
  <c r="DM259" i="43"/>
  <c r="DJ259" i="43"/>
  <c r="DG259" i="43"/>
  <c r="DA259" i="43"/>
  <c r="CX259" i="43"/>
  <c r="CU259" i="43"/>
  <c r="CO259" i="43"/>
  <c r="CL259" i="43"/>
  <c r="CI259" i="43"/>
  <c r="CC259" i="43"/>
  <c r="BZ259" i="43"/>
  <c r="BW259" i="43"/>
  <c r="BQ259" i="43"/>
  <c r="BN259" i="43"/>
  <c r="BL259" i="43"/>
  <c r="BJ259" i="43"/>
  <c r="BH259" i="43"/>
  <c r="BE259" i="43"/>
  <c r="BF259" i="43" s="1"/>
  <c r="BA259" i="43"/>
  <c r="P259" i="43"/>
  <c r="N259" i="43"/>
  <c r="D259" i="43"/>
  <c r="B259" i="43"/>
  <c r="EI258" i="43"/>
  <c r="EE258" i="43"/>
  <c r="EB258" i="43"/>
  <c r="EC258" i="43"/>
  <c r="DY258" i="43"/>
  <c r="DW258" i="43"/>
  <c r="DS258" i="43"/>
  <c r="DP258" i="43"/>
  <c r="DQ258" i="43"/>
  <c r="DM258" i="43"/>
  <c r="DG258" i="43"/>
  <c r="DD258" i="43"/>
  <c r="DA258" i="43"/>
  <c r="CU258" i="43"/>
  <c r="CR258" i="43"/>
  <c r="CO258" i="43"/>
  <c r="CI258" i="43"/>
  <c r="CF258" i="43"/>
  <c r="CC258" i="43"/>
  <c r="BW258" i="43"/>
  <c r="BT258" i="43"/>
  <c r="BQ258" i="43"/>
  <c r="BN258" i="43"/>
  <c r="BL258" i="43"/>
  <c r="BJ258" i="43"/>
  <c r="BH258" i="43"/>
  <c r="BE258" i="43"/>
  <c r="BF258" i="43" s="1"/>
  <c r="BA258" i="43"/>
  <c r="P258" i="43"/>
  <c r="N258" i="43"/>
  <c r="D258" i="43"/>
  <c r="B258" i="43"/>
  <c r="EH257" i="43"/>
  <c r="EI257" i="43"/>
  <c r="EE257" i="43"/>
  <c r="EC257" i="43"/>
  <c r="DY257" i="43"/>
  <c r="DV257" i="43"/>
  <c r="DW257" i="43"/>
  <c r="DS257" i="43"/>
  <c r="DQ257" i="43"/>
  <c r="DM257" i="43"/>
  <c r="DJ257" i="43"/>
  <c r="DG257" i="43"/>
  <c r="DA257" i="43"/>
  <c r="CX257" i="43"/>
  <c r="CU257" i="43"/>
  <c r="CO257" i="43"/>
  <c r="CL257" i="43"/>
  <c r="CI257" i="43"/>
  <c r="CC257" i="43"/>
  <c r="BZ257" i="43"/>
  <c r="BW257" i="43"/>
  <c r="BQ257" i="43"/>
  <c r="BN257" i="43"/>
  <c r="BL257" i="43"/>
  <c r="BJ257" i="43"/>
  <c r="BH257" i="43"/>
  <c r="BE257" i="43"/>
  <c r="BF257" i="43" s="1"/>
  <c r="BA257" i="43"/>
  <c r="P257" i="43"/>
  <c r="N257" i="43"/>
  <c r="D257" i="43"/>
  <c r="B257" i="43"/>
  <c r="EI256" i="43"/>
  <c r="EE256" i="43"/>
  <c r="EB256" i="43"/>
  <c r="DY256" i="43"/>
  <c r="DW256" i="43"/>
  <c r="DS256" i="43"/>
  <c r="DP256" i="43"/>
  <c r="DQ256" i="43"/>
  <c r="DM256" i="43"/>
  <c r="DG256" i="43"/>
  <c r="DD256" i="43"/>
  <c r="DA256" i="43"/>
  <c r="CU256" i="43"/>
  <c r="CR256" i="43"/>
  <c r="CO256" i="43"/>
  <c r="CI256" i="43"/>
  <c r="CF256" i="43"/>
  <c r="CC256" i="43"/>
  <c r="BW256" i="43"/>
  <c r="BT256" i="43"/>
  <c r="BQ256" i="43"/>
  <c r="BN256" i="43"/>
  <c r="BL256" i="43"/>
  <c r="BJ256" i="43"/>
  <c r="BH256" i="43"/>
  <c r="BE256" i="43"/>
  <c r="BF256" i="43" s="1"/>
  <c r="BA256" i="43"/>
  <c r="P256" i="43"/>
  <c r="N256" i="43"/>
  <c r="D256" i="43"/>
  <c r="B256" i="43"/>
  <c r="EH255" i="43"/>
  <c r="EI255" i="43"/>
  <c r="EE255" i="43"/>
  <c r="EC255" i="43"/>
  <c r="DY255" i="43"/>
  <c r="DV255" i="43"/>
  <c r="DW255" i="43"/>
  <c r="DS255" i="43"/>
  <c r="DQ255" i="43"/>
  <c r="DM255" i="43"/>
  <c r="DJ255" i="43"/>
  <c r="DG255" i="43"/>
  <c r="DA255" i="43"/>
  <c r="CX255" i="43"/>
  <c r="CU255" i="43"/>
  <c r="CO255" i="43"/>
  <c r="CL255" i="43"/>
  <c r="CI255" i="43"/>
  <c r="CC255" i="43"/>
  <c r="BZ255" i="43"/>
  <c r="BW255" i="43"/>
  <c r="BQ255" i="43"/>
  <c r="BN255" i="43"/>
  <c r="BL255" i="43"/>
  <c r="BJ255" i="43"/>
  <c r="BH255" i="43"/>
  <c r="BE255" i="43"/>
  <c r="BF255" i="43" s="1"/>
  <c r="BA255" i="43"/>
  <c r="P255" i="43"/>
  <c r="N255" i="43"/>
  <c r="D255" i="43"/>
  <c r="B255" i="43"/>
  <c r="EI254" i="43"/>
  <c r="EE254" i="43"/>
  <c r="EB254" i="43"/>
  <c r="EC254" i="43"/>
  <c r="DY254" i="43"/>
  <c r="DW254" i="43"/>
  <c r="DS254" i="43"/>
  <c r="DP254" i="43"/>
  <c r="DQ254" i="43"/>
  <c r="DM254" i="43"/>
  <c r="DG254" i="43"/>
  <c r="DD254" i="43"/>
  <c r="DA254" i="43"/>
  <c r="CU254" i="43"/>
  <c r="CR254" i="43"/>
  <c r="CO254" i="43"/>
  <c r="CI254" i="43"/>
  <c r="CF254" i="43"/>
  <c r="CC254" i="43"/>
  <c r="BW254" i="43"/>
  <c r="BT254" i="43"/>
  <c r="BQ254" i="43"/>
  <c r="BN254" i="43"/>
  <c r="BL254" i="43"/>
  <c r="BJ254" i="43"/>
  <c r="BH254" i="43"/>
  <c r="BE254" i="43"/>
  <c r="BF254" i="43" s="1"/>
  <c r="BA254" i="43"/>
  <c r="P254" i="43"/>
  <c r="N254" i="43"/>
  <c r="D254" i="43"/>
  <c r="B254" i="43"/>
  <c r="EH253" i="43"/>
  <c r="EI253" i="43"/>
  <c r="EE253" i="43"/>
  <c r="DY253" i="43"/>
  <c r="DV253" i="43"/>
  <c r="DW253" i="43"/>
  <c r="DS253" i="43"/>
  <c r="DQ253" i="43"/>
  <c r="DM253" i="43"/>
  <c r="DJ253" i="43"/>
  <c r="DG253" i="43"/>
  <c r="DA253" i="43"/>
  <c r="CX253" i="43"/>
  <c r="CU253" i="43"/>
  <c r="CO253" i="43"/>
  <c r="CL253" i="43"/>
  <c r="CI253" i="43"/>
  <c r="CC253" i="43"/>
  <c r="BZ253" i="43"/>
  <c r="BW253" i="43"/>
  <c r="BQ253" i="43"/>
  <c r="BN253" i="43"/>
  <c r="BL253" i="43"/>
  <c r="BJ253" i="43"/>
  <c r="BH253" i="43"/>
  <c r="BE253" i="43"/>
  <c r="BF253" i="43" s="1"/>
  <c r="BA253" i="43"/>
  <c r="P253" i="43"/>
  <c r="N253" i="43"/>
  <c r="D253" i="43"/>
  <c r="B253" i="43"/>
  <c r="EI252" i="43"/>
  <c r="EE252" i="43"/>
  <c r="EB252" i="43"/>
  <c r="EC252" i="43"/>
  <c r="DY252" i="43"/>
  <c r="DW252" i="43"/>
  <c r="DS252" i="43"/>
  <c r="DP252" i="43"/>
  <c r="DQ252" i="43"/>
  <c r="DM252" i="43"/>
  <c r="DG252" i="43"/>
  <c r="DD252" i="43"/>
  <c r="DA252" i="43"/>
  <c r="CU252" i="43"/>
  <c r="CR252" i="43"/>
  <c r="CO252" i="43"/>
  <c r="CI252" i="43"/>
  <c r="CF252" i="43"/>
  <c r="CC252" i="43"/>
  <c r="BW252" i="43"/>
  <c r="BT252" i="43"/>
  <c r="BQ252" i="43"/>
  <c r="BN252" i="43"/>
  <c r="BL252" i="43"/>
  <c r="BJ252" i="43"/>
  <c r="BH252" i="43"/>
  <c r="BE252" i="43"/>
  <c r="BF252" i="43" s="1"/>
  <c r="BA252" i="43"/>
  <c r="P252" i="43"/>
  <c r="N252" i="43"/>
  <c r="D252" i="43"/>
  <c r="B252" i="43"/>
  <c r="EH251" i="43"/>
  <c r="EI251" i="43"/>
  <c r="EE251" i="43"/>
  <c r="EC251" i="43"/>
  <c r="DY251" i="43"/>
  <c r="DV251" i="43"/>
  <c r="DW251" i="43"/>
  <c r="DS251" i="43"/>
  <c r="DQ251" i="43"/>
  <c r="DM251" i="43"/>
  <c r="DJ251" i="43"/>
  <c r="DG251" i="43"/>
  <c r="DA251" i="43"/>
  <c r="CX251" i="43"/>
  <c r="CU251" i="43"/>
  <c r="CO251" i="43"/>
  <c r="CL251" i="43"/>
  <c r="CI251" i="43"/>
  <c r="CC251" i="43"/>
  <c r="BZ251" i="43"/>
  <c r="BW251" i="43"/>
  <c r="BQ251" i="43"/>
  <c r="BN251" i="43"/>
  <c r="BL251" i="43"/>
  <c r="BJ251" i="43"/>
  <c r="BH251" i="43"/>
  <c r="BE251" i="43"/>
  <c r="BF251" i="43" s="1"/>
  <c r="BA251" i="43"/>
  <c r="P251" i="43"/>
  <c r="N251" i="43"/>
  <c r="D251" i="43"/>
  <c r="B251" i="43"/>
  <c r="EI250" i="43"/>
  <c r="EE250" i="43"/>
  <c r="EB250" i="43"/>
  <c r="EC250" i="43"/>
  <c r="DY250" i="43"/>
  <c r="DW250" i="43"/>
  <c r="DS250" i="43"/>
  <c r="DP250" i="43"/>
  <c r="DQ250" i="43"/>
  <c r="DM250" i="43"/>
  <c r="DG250" i="43"/>
  <c r="DD250" i="43"/>
  <c r="DA250" i="43"/>
  <c r="CU250" i="43"/>
  <c r="CR250" i="43"/>
  <c r="CO250" i="43"/>
  <c r="CI250" i="43"/>
  <c r="CF250" i="43"/>
  <c r="CC250" i="43"/>
  <c r="BW250" i="43"/>
  <c r="BT250" i="43"/>
  <c r="BQ250" i="43"/>
  <c r="BN250" i="43"/>
  <c r="BL250" i="43"/>
  <c r="BJ250" i="43"/>
  <c r="BH250" i="43"/>
  <c r="BE250" i="43"/>
  <c r="BF250" i="43" s="1"/>
  <c r="BA250" i="43"/>
  <c r="P250" i="43"/>
  <c r="N250" i="43"/>
  <c r="D250" i="43"/>
  <c r="B250" i="43"/>
  <c r="EH249" i="43"/>
  <c r="EI249" i="43"/>
  <c r="EE249" i="43"/>
  <c r="DY249" i="43"/>
  <c r="DV249" i="43"/>
  <c r="DW249" i="43"/>
  <c r="DS249" i="43"/>
  <c r="DQ249" i="43"/>
  <c r="DM249" i="43"/>
  <c r="DJ249" i="43"/>
  <c r="DG249" i="43"/>
  <c r="DA249" i="43"/>
  <c r="CX249" i="43"/>
  <c r="CU249" i="43"/>
  <c r="CO249" i="43"/>
  <c r="CL249" i="43"/>
  <c r="CI249" i="43"/>
  <c r="CC249" i="43"/>
  <c r="BZ249" i="43"/>
  <c r="BW249" i="43"/>
  <c r="BQ249" i="43"/>
  <c r="BN249" i="43"/>
  <c r="BL249" i="43"/>
  <c r="BJ249" i="43"/>
  <c r="BH249" i="43"/>
  <c r="BE249" i="43"/>
  <c r="BF249" i="43" s="1"/>
  <c r="BA249" i="43"/>
  <c r="P249" i="43"/>
  <c r="N249" i="43"/>
  <c r="D249" i="43"/>
  <c r="B249" i="43"/>
  <c r="EI248" i="43"/>
  <c r="EE248" i="43"/>
  <c r="EB248" i="43"/>
  <c r="EC248" i="43"/>
  <c r="DY248" i="43"/>
  <c r="DW248" i="43"/>
  <c r="DS248" i="43"/>
  <c r="DP248" i="43"/>
  <c r="DQ248" i="43"/>
  <c r="DM248" i="43"/>
  <c r="DG248" i="43"/>
  <c r="DD248" i="43"/>
  <c r="DA248" i="43"/>
  <c r="CU248" i="43"/>
  <c r="CR248" i="43"/>
  <c r="CO248" i="43"/>
  <c r="CI248" i="43"/>
  <c r="CF248" i="43"/>
  <c r="CC248" i="43"/>
  <c r="BW248" i="43"/>
  <c r="BT248" i="43"/>
  <c r="BQ248" i="43"/>
  <c r="BN248" i="43"/>
  <c r="BL248" i="43"/>
  <c r="BJ248" i="43"/>
  <c r="BH248" i="43"/>
  <c r="BE248" i="43"/>
  <c r="BF248" i="43" s="1"/>
  <c r="BA248" i="43"/>
  <c r="P248" i="43"/>
  <c r="N248" i="43"/>
  <c r="D248" i="43"/>
  <c r="B248" i="43"/>
  <c r="EH247" i="43"/>
  <c r="EI247" i="43"/>
  <c r="EE247" i="43"/>
  <c r="EC247" i="43"/>
  <c r="DY247" i="43"/>
  <c r="DV247" i="43"/>
  <c r="DW247" i="43"/>
  <c r="DS247" i="43"/>
  <c r="DQ247" i="43"/>
  <c r="DM247" i="43"/>
  <c r="DJ247" i="43"/>
  <c r="DG247" i="43"/>
  <c r="DA247" i="43"/>
  <c r="CX247" i="43"/>
  <c r="CU247" i="43"/>
  <c r="CO247" i="43"/>
  <c r="CL247" i="43"/>
  <c r="CI247" i="43"/>
  <c r="CC247" i="43"/>
  <c r="BZ247" i="43"/>
  <c r="BW247" i="43"/>
  <c r="BQ247" i="43"/>
  <c r="BN247" i="43"/>
  <c r="BL247" i="43"/>
  <c r="BJ247" i="43"/>
  <c r="BH247" i="43"/>
  <c r="BE247" i="43"/>
  <c r="BF247" i="43" s="1"/>
  <c r="BA247" i="43"/>
  <c r="P247" i="43"/>
  <c r="N247" i="43"/>
  <c r="D247" i="43"/>
  <c r="B247" i="43"/>
  <c r="EI246" i="43"/>
  <c r="EE246" i="43"/>
  <c r="EB246" i="43"/>
  <c r="EC246" i="43"/>
  <c r="DY246" i="43"/>
  <c r="DW246" i="43"/>
  <c r="DS246" i="43"/>
  <c r="DP246" i="43"/>
  <c r="DQ246" i="43"/>
  <c r="DM246" i="43"/>
  <c r="DG246" i="43"/>
  <c r="DD246" i="43"/>
  <c r="DA246" i="43"/>
  <c r="CU246" i="43"/>
  <c r="CR246" i="43"/>
  <c r="CO246" i="43"/>
  <c r="CI246" i="43"/>
  <c r="CF246" i="43"/>
  <c r="CC246" i="43"/>
  <c r="BW246" i="43"/>
  <c r="BT246" i="43"/>
  <c r="BQ246" i="43"/>
  <c r="BN246" i="43"/>
  <c r="BL246" i="43"/>
  <c r="BJ246" i="43"/>
  <c r="BH246" i="43"/>
  <c r="BE246" i="43"/>
  <c r="BF246" i="43" s="1"/>
  <c r="BA246" i="43"/>
  <c r="P246" i="43"/>
  <c r="N246" i="43"/>
  <c r="D246" i="43"/>
  <c r="B246" i="43"/>
  <c r="EH245" i="43"/>
  <c r="EI245" i="43"/>
  <c r="EE245" i="43"/>
  <c r="DY245" i="43"/>
  <c r="DV245" i="43"/>
  <c r="DW245" i="43"/>
  <c r="DS245" i="43"/>
  <c r="DM245" i="43"/>
  <c r="DJ245" i="43"/>
  <c r="DG245" i="43"/>
  <c r="DA245" i="43"/>
  <c r="CX245" i="43"/>
  <c r="CU245" i="43"/>
  <c r="CO245" i="43"/>
  <c r="CL245" i="43"/>
  <c r="CI245" i="43"/>
  <c r="CC245" i="43"/>
  <c r="BZ245" i="43"/>
  <c r="BW245" i="43"/>
  <c r="BQ245" i="43"/>
  <c r="BN245" i="43"/>
  <c r="BL245" i="43"/>
  <c r="BJ245" i="43"/>
  <c r="BH245" i="43"/>
  <c r="BE245" i="43"/>
  <c r="BF245" i="43" s="1"/>
  <c r="BA245" i="43"/>
  <c r="P245" i="43"/>
  <c r="N245" i="43"/>
  <c r="D245" i="43"/>
  <c r="B245" i="43"/>
  <c r="EI244" i="43"/>
  <c r="EE244" i="43"/>
  <c r="EB244" i="43"/>
  <c r="DY244" i="43"/>
  <c r="DW244" i="43"/>
  <c r="DS244" i="43"/>
  <c r="DP244" i="43"/>
  <c r="DQ244" i="43"/>
  <c r="DM244" i="43"/>
  <c r="DG244" i="43"/>
  <c r="DD244" i="43"/>
  <c r="DA244" i="43"/>
  <c r="CU244" i="43"/>
  <c r="CR244" i="43"/>
  <c r="CO244" i="43"/>
  <c r="CI244" i="43"/>
  <c r="CF244" i="43"/>
  <c r="CC244" i="43"/>
  <c r="BW244" i="43"/>
  <c r="BT244" i="43"/>
  <c r="BQ244" i="43"/>
  <c r="BN244" i="43"/>
  <c r="BL244" i="43"/>
  <c r="BJ244" i="43"/>
  <c r="BH244" i="43"/>
  <c r="BE244" i="43"/>
  <c r="BF244" i="43" s="1"/>
  <c r="BA244" i="43"/>
  <c r="P244" i="43"/>
  <c r="N244" i="43"/>
  <c r="D244" i="43"/>
  <c r="B244" i="43"/>
  <c r="EH243" i="43"/>
  <c r="EI243" i="43"/>
  <c r="EE243" i="43"/>
  <c r="DY243" i="43"/>
  <c r="DV243" i="43"/>
  <c r="DW243" i="43"/>
  <c r="DS243" i="43"/>
  <c r="DM243" i="43"/>
  <c r="DJ243" i="43"/>
  <c r="DG243" i="43"/>
  <c r="DA243" i="43"/>
  <c r="CX243" i="43"/>
  <c r="CU243" i="43"/>
  <c r="CO243" i="43"/>
  <c r="CL243" i="43"/>
  <c r="CI243" i="43"/>
  <c r="CC243" i="43"/>
  <c r="BZ243" i="43"/>
  <c r="BW243" i="43"/>
  <c r="BQ243" i="43"/>
  <c r="BN243" i="43"/>
  <c r="BL243" i="43"/>
  <c r="BJ243" i="43"/>
  <c r="BH243" i="43"/>
  <c r="BE243" i="43"/>
  <c r="BF243" i="43" s="1"/>
  <c r="BA243" i="43"/>
  <c r="P243" i="43"/>
  <c r="N243" i="43"/>
  <c r="D243" i="43"/>
  <c r="B243" i="43"/>
  <c r="EI242" i="43"/>
  <c r="EE242" i="43"/>
  <c r="EB242" i="43"/>
  <c r="EC242" i="43"/>
  <c r="DY242" i="43"/>
  <c r="DW242" i="43"/>
  <c r="DS242" i="43"/>
  <c r="DP242" i="43"/>
  <c r="DQ242" i="43"/>
  <c r="DM242" i="43"/>
  <c r="DG242" i="43"/>
  <c r="DD242" i="43"/>
  <c r="DA242" i="43"/>
  <c r="CU242" i="43"/>
  <c r="CR242" i="43"/>
  <c r="CO242" i="43"/>
  <c r="CI242" i="43"/>
  <c r="CF242" i="43"/>
  <c r="CC242" i="43"/>
  <c r="BW242" i="43"/>
  <c r="BT242" i="43"/>
  <c r="BQ242" i="43"/>
  <c r="BN242" i="43"/>
  <c r="BL242" i="43"/>
  <c r="BJ242" i="43"/>
  <c r="BH242" i="43"/>
  <c r="BE242" i="43"/>
  <c r="BF242" i="43" s="1"/>
  <c r="BA242" i="43"/>
  <c r="P242" i="43"/>
  <c r="N242" i="43"/>
  <c r="D242" i="43"/>
  <c r="B242" i="43"/>
  <c r="EH241" i="43"/>
  <c r="EI241" i="43"/>
  <c r="EE241" i="43"/>
  <c r="DY241" i="43"/>
  <c r="DV241" i="43"/>
  <c r="DW241" i="43"/>
  <c r="DS241" i="43"/>
  <c r="DQ241" i="43"/>
  <c r="DM241" i="43"/>
  <c r="DJ241" i="43"/>
  <c r="DG241" i="43"/>
  <c r="DA241" i="43"/>
  <c r="CX241" i="43"/>
  <c r="CU241" i="43"/>
  <c r="CO241" i="43"/>
  <c r="CL241" i="43"/>
  <c r="CI241" i="43"/>
  <c r="CC241" i="43"/>
  <c r="BZ241" i="43"/>
  <c r="BW241" i="43"/>
  <c r="BQ241" i="43"/>
  <c r="BN241" i="43"/>
  <c r="BL241" i="43"/>
  <c r="BJ241" i="43"/>
  <c r="BH241" i="43"/>
  <c r="BE241" i="43"/>
  <c r="BF241" i="43" s="1"/>
  <c r="BA241" i="43"/>
  <c r="P241" i="43"/>
  <c r="N241" i="43"/>
  <c r="D241" i="43"/>
  <c r="B241" i="43"/>
  <c r="EI240" i="43"/>
  <c r="EE240" i="43"/>
  <c r="EB240" i="43"/>
  <c r="DY240" i="43"/>
  <c r="DW240" i="43"/>
  <c r="DS240" i="43"/>
  <c r="DP240" i="43"/>
  <c r="DQ240" i="43"/>
  <c r="DM240" i="43"/>
  <c r="DG240" i="43"/>
  <c r="DD240" i="43"/>
  <c r="DA240" i="43"/>
  <c r="CU240" i="43"/>
  <c r="CR240" i="43"/>
  <c r="CO240" i="43"/>
  <c r="CI240" i="43"/>
  <c r="CF240" i="43"/>
  <c r="CC240" i="43"/>
  <c r="BW240" i="43"/>
  <c r="BT240" i="43"/>
  <c r="BQ240" i="43"/>
  <c r="BN240" i="43"/>
  <c r="BL240" i="43"/>
  <c r="BJ240" i="43"/>
  <c r="BH240" i="43"/>
  <c r="BE240" i="43"/>
  <c r="BF240" i="43" s="1"/>
  <c r="BA240" i="43"/>
  <c r="P240" i="43"/>
  <c r="N240" i="43"/>
  <c r="D240" i="43"/>
  <c r="B240" i="43"/>
  <c r="EH239" i="43"/>
  <c r="EI239" i="43"/>
  <c r="EE239" i="43"/>
  <c r="EC239" i="43"/>
  <c r="DY239" i="43"/>
  <c r="DV239" i="43"/>
  <c r="DW239" i="43"/>
  <c r="DS239" i="43"/>
  <c r="DQ239" i="43"/>
  <c r="DM239" i="43"/>
  <c r="DJ239" i="43"/>
  <c r="DG239" i="43"/>
  <c r="DA239" i="43"/>
  <c r="CX239" i="43"/>
  <c r="CU239" i="43"/>
  <c r="CO239" i="43"/>
  <c r="CL239" i="43"/>
  <c r="CI239" i="43"/>
  <c r="CC239" i="43"/>
  <c r="BZ239" i="43"/>
  <c r="BW239" i="43"/>
  <c r="BQ239" i="43"/>
  <c r="BN239" i="43"/>
  <c r="BL239" i="43"/>
  <c r="BJ239" i="43"/>
  <c r="BH239" i="43"/>
  <c r="BE239" i="43"/>
  <c r="BF239" i="43" s="1"/>
  <c r="BA239" i="43"/>
  <c r="P239" i="43"/>
  <c r="N239" i="43"/>
  <c r="D239" i="43"/>
  <c r="B239" i="43"/>
  <c r="EI238" i="43"/>
  <c r="EE238" i="43"/>
  <c r="EB238" i="43"/>
  <c r="EC238" i="43"/>
  <c r="DY238" i="43"/>
  <c r="DW238" i="43"/>
  <c r="DS238" i="43"/>
  <c r="DP238" i="43"/>
  <c r="DQ238" i="43"/>
  <c r="DM238" i="43"/>
  <c r="DG238" i="43"/>
  <c r="DD238" i="43"/>
  <c r="DA238" i="43"/>
  <c r="CU238" i="43"/>
  <c r="CR238" i="43"/>
  <c r="CO238" i="43"/>
  <c r="CI238" i="43"/>
  <c r="CF238" i="43"/>
  <c r="CC238" i="43"/>
  <c r="BW238" i="43"/>
  <c r="BT238" i="43"/>
  <c r="BQ238" i="43"/>
  <c r="BN238" i="43"/>
  <c r="BL238" i="43"/>
  <c r="BJ238" i="43"/>
  <c r="BH238" i="43"/>
  <c r="BE238" i="43"/>
  <c r="BF238" i="43" s="1"/>
  <c r="BA238" i="43"/>
  <c r="P238" i="43"/>
  <c r="N238" i="43"/>
  <c r="D238" i="43"/>
  <c r="B238" i="43"/>
  <c r="EH237" i="43"/>
  <c r="EI237" i="43"/>
  <c r="EE237" i="43"/>
  <c r="EC237" i="43"/>
  <c r="DY237" i="43"/>
  <c r="DV237" i="43"/>
  <c r="DW237" i="43"/>
  <c r="DS237" i="43"/>
  <c r="DQ237" i="43"/>
  <c r="DM237" i="43"/>
  <c r="DJ237" i="43"/>
  <c r="DG237" i="43"/>
  <c r="DA237" i="43"/>
  <c r="CX237" i="43"/>
  <c r="CU237" i="43"/>
  <c r="CO237" i="43"/>
  <c r="CL237" i="43"/>
  <c r="CI237" i="43"/>
  <c r="CC237" i="43"/>
  <c r="BZ237" i="43"/>
  <c r="BW237" i="43"/>
  <c r="BQ237" i="43"/>
  <c r="BN237" i="43"/>
  <c r="BL237" i="43"/>
  <c r="BJ237" i="43"/>
  <c r="BH237" i="43"/>
  <c r="BE237" i="43"/>
  <c r="BF237" i="43" s="1"/>
  <c r="BA237" i="43"/>
  <c r="P237" i="43"/>
  <c r="N237" i="43"/>
  <c r="D237" i="43"/>
  <c r="B237" i="43"/>
  <c r="EI236" i="43"/>
  <c r="EE236" i="43"/>
  <c r="EB236" i="43"/>
  <c r="EC236" i="43"/>
  <c r="DY236" i="43"/>
  <c r="DW236" i="43"/>
  <c r="DS236" i="43"/>
  <c r="DP236" i="43"/>
  <c r="DQ236" i="43"/>
  <c r="DM236" i="43"/>
  <c r="DG236" i="43"/>
  <c r="DD236" i="43"/>
  <c r="DA236" i="43"/>
  <c r="CU236" i="43"/>
  <c r="CR236" i="43"/>
  <c r="CO236" i="43"/>
  <c r="CI236" i="43"/>
  <c r="CF236" i="43"/>
  <c r="CC236" i="43"/>
  <c r="BW236" i="43"/>
  <c r="BT236" i="43"/>
  <c r="BQ236" i="43"/>
  <c r="BN236" i="43"/>
  <c r="BL236" i="43"/>
  <c r="BJ236" i="43"/>
  <c r="BH236" i="43"/>
  <c r="BE236" i="43"/>
  <c r="BF236" i="43" s="1"/>
  <c r="BA236" i="43"/>
  <c r="P236" i="43"/>
  <c r="N236" i="43"/>
  <c r="D236" i="43"/>
  <c r="B236" i="43"/>
  <c r="EH235" i="43"/>
  <c r="EE235" i="43"/>
  <c r="DY235" i="43"/>
  <c r="DV235" i="43"/>
  <c r="DS235" i="43"/>
  <c r="DM235" i="43"/>
  <c r="DJ235" i="43"/>
  <c r="DG235" i="43"/>
  <c r="DA235" i="43"/>
  <c r="CX235" i="43"/>
  <c r="CU235" i="43"/>
  <c r="CO235" i="43"/>
  <c r="CL235" i="43"/>
  <c r="CI235" i="43"/>
  <c r="CC235" i="43"/>
  <c r="BZ235" i="43"/>
  <c r="BW235" i="43"/>
  <c r="BQ235" i="43"/>
  <c r="BN235" i="43"/>
  <c r="BL235" i="43"/>
  <c r="BJ235" i="43"/>
  <c r="BH235" i="43"/>
  <c r="BE235" i="43"/>
  <c r="BF235" i="43" s="1"/>
  <c r="BA235" i="43"/>
  <c r="P235" i="43"/>
  <c r="N235" i="43"/>
  <c r="D235" i="43"/>
  <c r="B235" i="43"/>
  <c r="EE234" i="43"/>
  <c r="EB234" i="43"/>
  <c r="DY234" i="43"/>
  <c r="DS234" i="43"/>
  <c r="DP234" i="43"/>
  <c r="DM234" i="43"/>
  <c r="DG234" i="43"/>
  <c r="DD234" i="43"/>
  <c r="DA234" i="43"/>
  <c r="CU234" i="43"/>
  <c r="CR234" i="43"/>
  <c r="CO234" i="43"/>
  <c r="CI234" i="43"/>
  <c r="CF234" i="43"/>
  <c r="CC234" i="43"/>
  <c r="BW234" i="43"/>
  <c r="BT234" i="43"/>
  <c r="BQ234" i="43"/>
  <c r="BN234" i="43"/>
  <c r="BL234" i="43"/>
  <c r="BJ234" i="43"/>
  <c r="BH234" i="43"/>
  <c r="BE234" i="43"/>
  <c r="BF234" i="43" s="1"/>
  <c r="BA234" i="43"/>
  <c r="P234" i="43"/>
  <c r="N234" i="43"/>
  <c r="D234" i="43"/>
  <c r="B234" i="43"/>
  <c r="EH233" i="43"/>
  <c r="EI233" i="43"/>
  <c r="EE233" i="43"/>
  <c r="DY233" i="43"/>
  <c r="DV233" i="43"/>
  <c r="DW233" i="43"/>
  <c r="DS233" i="43"/>
  <c r="DQ233" i="43"/>
  <c r="DM233" i="43"/>
  <c r="DJ233" i="43"/>
  <c r="DG233" i="43"/>
  <c r="DA233" i="43"/>
  <c r="CX233" i="43"/>
  <c r="CU233" i="43"/>
  <c r="CO233" i="43"/>
  <c r="CL233" i="43"/>
  <c r="CI233" i="43"/>
  <c r="CC233" i="43"/>
  <c r="BZ233" i="43"/>
  <c r="BW233" i="43"/>
  <c r="BQ233" i="43"/>
  <c r="BN233" i="43"/>
  <c r="BL233" i="43"/>
  <c r="BJ233" i="43"/>
  <c r="BH233" i="43"/>
  <c r="BE233" i="43"/>
  <c r="BF233" i="43" s="1"/>
  <c r="BA233" i="43"/>
  <c r="P233" i="43"/>
  <c r="N233" i="43"/>
  <c r="D233" i="43"/>
  <c r="B233" i="43"/>
  <c r="EI232" i="43"/>
  <c r="EE232" i="43"/>
  <c r="EB232" i="43"/>
  <c r="EC232" i="43"/>
  <c r="DY232" i="43"/>
  <c r="DW232" i="43"/>
  <c r="DS232" i="43"/>
  <c r="DP232" i="43"/>
  <c r="DQ232" i="43"/>
  <c r="DM232" i="43"/>
  <c r="DG232" i="43"/>
  <c r="DD232" i="43"/>
  <c r="DA232" i="43"/>
  <c r="CU232" i="43"/>
  <c r="CR232" i="43"/>
  <c r="CO232" i="43"/>
  <c r="CI232" i="43"/>
  <c r="CF232" i="43"/>
  <c r="CC232" i="43"/>
  <c r="BW232" i="43"/>
  <c r="BT232" i="43"/>
  <c r="BQ232" i="43"/>
  <c r="BN232" i="43"/>
  <c r="BL232" i="43"/>
  <c r="BJ232" i="43"/>
  <c r="BH232" i="43"/>
  <c r="BE232" i="43"/>
  <c r="BF232" i="43" s="1"/>
  <c r="BA232" i="43"/>
  <c r="P232" i="43"/>
  <c r="N232" i="43"/>
  <c r="D232" i="43"/>
  <c r="B232" i="43"/>
  <c r="EH231" i="43"/>
  <c r="EI231" i="43"/>
  <c r="EE231" i="43"/>
  <c r="EC231" i="43"/>
  <c r="DY231" i="43"/>
  <c r="DV231" i="43"/>
  <c r="DW231" i="43"/>
  <c r="DS231" i="43"/>
  <c r="DQ231" i="43"/>
  <c r="DM231" i="43"/>
  <c r="DJ231" i="43"/>
  <c r="DG231" i="43"/>
  <c r="DA231" i="43"/>
  <c r="CX231" i="43"/>
  <c r="CU231" i="43"/>
  <c r="CO231" i="43"/>
  <c r="CL231" i="43"/>
  <c r="CI231" i="43"/>
  <c r="CC231" i="43"/>
  <c r="BZ231" i="43"/>
  <c r="BW231" i="43"/>
  <c r="BQ231" i="43"/>
  <c r="BN231" i="43"/>
  <c r="BL231" i="43"/>
  <c r="BJ231" i="43"/>
  <c r="BH231" i="43"/>
  <c r="BE231" i="43"/>
  <c r="BF231" i="43" s="1"/>
  <c r="BA231" i="43"/>
  <c r="P231" i="43"/>
  <c r="N231" i="43"/>
  <c r="D231" i="43"/>
  <c r="B231" i="43"/>
  <c r="EI230" i="43"/>
  <c r="EE230" i="43"/>
  <c r="EB230" i="43"/>
  <c r="DY230" i="43"/>
  <c r="DW230" i="43"/>
  <c r="DS230" i="43"/>
  <c r="DP230" i="43"/>
  <c r="DQ230" i="43"/>
  <c r="DM230" i="43"/>
  <c r="DG230" i="43"/>
  <c r="DD230" i="43"/>
  <c r="DA230" i="43"/>
  <c r="CU230" i="43"/>
  <c r="CR230" i="43"/>
  <c r="CO230" i="43"/>
  <c r="CI230" i="43"/>
  <c r="CF230" i="43"/>
  <c r="CC230" i="43"/>
  <c r="BW230" i="43"/>
  <c r="BT230" i="43"/>
  <c r="BQ230" i="43"/>
  <c r="BN230" i="43"/>
  <c r="BL230" i="43"/>
  <c r="BJ230" i="43"/>
  <c r="BH230" i="43"/>
  <c r="BE230" i="43"/>
  <c r="BF230" i="43" s="1"/>
  <c r="BA230" i="43"/>
  <c r="P230" i="43"/>
  <c r="N230" i="43"/>
  <c r="D230" i="43"/>
  <c r="B230" i="43"/>
  <c r="EH229" i="43"/>
  <c r="EI229" i="43"/>
  <c r="EE229" i="43"/>
  <c r="DY229" i="43"/>
  <c r="DV229" i="43"/>
  <c r="DW229" i="43"/>
  <c r="DS229" i="43"/>
  <c r="DQ229" i="43"/>
  <c r="DM229" i="43"/>
  <c r="DJ229" i="43"/>
  <c r="DG229" i="43"/>
  <c r="DA229" i="43"/>
  <c r="CX229" i="43"/>
  <c r="CU229" i="43"/>
  <c r="CO229" i="43"/>
  <c r="CL229" i="43"/>
  <c r="CI229" i="43"/>
  <c r="CC229" i="43"/>
  <c r="BZ229" i="43"/>
  <c r="BW229" i="43"/>
  <c r="BQ229" i="43"/>
  <c r="BN229" i="43"/>
  <c r="BL229" i="43"/>
  <c r="BJ229" i="43"/>
  <c r="BH229" i="43"/>
  <c r="BE229" i="43"/>
  <c r="BF229" i="43" s="1"/>
  <c r="BA229" i="43"/>
  <c r="P229" i="43"/>
  <c r="N229" i="43"/>
  <c r="D229" i="43"/>
  <c r="B229" i="43"/>
  <c r="EI228" i="43"/>
  <c r="EE228" i="43"/>
  <c r="EB228" i="43"/>
  <c r="DY228" i="43"/>
  <c r="DW228" i="43"/>
  <c r="DS228" i="43"/>
  <c r="DP228" i="43"/>
  <c r="DQ228" i="43"/>
  <c r="DM228" i="43"/>
  <c r="DG228" i="43"/>
  <c r="DD228" i="43"/>
  <c r="DA228" i="43"/>
  <c r="CU228" i="43"/>
  <c r="CR228" i="43"/>
  <c r="CO228" i="43"/>
  <c r="CI228" i="43"/>
  <c r="CF228" i="43"/>
  <c r="CC228" i="43"/>
  <c r="BW228" i="43"/>
  <c r="BT228" i="43"/>
  <c r="BQ228" i="43"/>
  <c r="BN228" i="43"/>
  <c r="BL228" i="43"/>
  <c r="BJ228" i="43"/>
  <c r="BH228" i="43"/>
  <c r="BE228" i="43"/>
  <c r="BF228" i="43" s="1"/>
  <c r="BA228" i="43"/>
  <c r="P228" i="43"/>
  <c r="N228" i="43"/>
  <c r="D228" i="43"/>
  <c r="B228" i="43"/>
  <c r="EH227" i="43"/>
  <c r="EI227" i="43"/>
  <c r="EE227" i="43"/>
  <c r="EC227" i="43"/>
  <c r="DY227" i="43"/>
  <c r="DV227" i="43"/>
  <c r="DW227" i="43"/>
  <c r="DS227" i="43"/>
  <c r="DQ227" i="43"/>
  <c r="DM227" i="43"/>
  <c r="DJ227" i="43"/>
  <c r="DG227" i="43"/>
  <c r="DA227" i="43"/>
  <c r="CX227" i="43"/>
  <c r="CU227" i="43"/>
  <c r="CO227" i="43"/>
  <c r="CL227" i="43"/>
  <c r="CI227" i="43"/>
  <c r="CC227" i="43"/>
  <c r="BZ227" i="43"/>
  <c r="BW227" i="43"/>
  <c r="BQ227" i="43"/>
  <c r="BN227" i="43"/>
  <c r="BL227" i="43"/>
  <c r="BJ227" i="43"/>
  <c r="BH227" i="43"/>
  <c r="BE227" i="43"/>
  <c r="BF227" i="43" s="1"/>
  <c r="BA227" i="43"/>
  <c r="P227" i="43"/>
  <c r="N227" i="43"/>
  <c r="D227" i="43"/>
  <c r="B227" i="43"/>
  <c r="EI226" i="43"/>
  <c r="EE226" i="43"/>
  <c r="EB226" i="43"/>
  <c r="EC226" i="43" s="1"/>
  <c r="DY226" i="43"/>
  <c r="DW226" i="43"/>
  <c r="DS226" i="43"/>
  <c r="DP226" i="43"/>
  <c r="DQ226" i="43"/>
  <c r="DM226" i="43"/>
  <c r="DG226" i="43"/>
  <c r="DD226" i="43"/>
  <c r="DA226" i="43"/>
  <c r="CU226" i="43"/>
  <c r="CR226" i="43"/>
  <c r="CO226" i="43"/>
  <c r="CI226" i="43"/>
  <c r="CF226" i="43"/>
  <c r="CC226" i="43"/>
  <c r="BW226" i="43"/>
  <c r="BT226" i="43"/>
  <c r="BQ226" i="43"/>
  <c r="BN226" i="43"/>
  <c r="BL226" i="43"/>
  <c r="BJ226" i="43"/>
  <c r="BH226" i="43"/>
  <c r="BE226" i="43"/>
  <c r="BF226" i="43" s="1"/>
  <c r="BA226" i="43"/>
  <c r="P226" i="43"/>
  <c r="N226" i="43"/>
  <c r="D226" i="43"/>
  <c r="B226" i="43"/>
  <c r="EH225" i="43"/>
  <c r="EI225" i="43"/>
  <c r="EE225" i="43"/>
  <c r="EC225" i="43"/>
  <c r="DY225" i="43"/>
  <c r="DV225" i="43"/>
  <c r="DW225" i="43"/>
  <c r="DS225" i="43"/>
  <c r="DQ225" i="43"/>
  <c r="DM225" i="43"/>
  <c r="DJ225" i="43"/>
  <c r="DG225" i="43"/>
  <c r="DA225" i="43"/>
  <c r="CX225" i="43"/>
  <c r="CU225" i="43"/>
  <c r="CO225" i="43"/>
  <c r="CL225" i="43"/>
  <c r="CI225" i="43"/>
  <c r="CC225" i="43"/>
  <c r="BZ225" i="43"/>
  <c r="BW225" i="43"/>
  <c r="BQ225" i="43"/>
  <c r="BN225" i="43"/>
  <c r="BL225" i="43"/>
  <c r="BJ225" i="43"/>
  <c r="BH225" i="43"/>
  <c r="BE225" i="43"/>
  <c r="BF225" i="43" s="1"/>
  <c r="BA225" i="43"/>
  <c r="P225" i="43"/>
  <c r="N225" i="43"/>
  <c r="D225" i="43"/>
  <c r="B225" i="43"/>
  <c r="EE224" i="43"/>
  <c r="EB224" i="43"/>
  <c r="DY224" i="43"/>
  <c r="DS224" i="43"/>
  <c r="DP224" i="43"/>
  <c r="DM224" i="43"/>
  <c r="DG224" i="43"/>
  <c r="DD224" i="43"/>
  <c r="DA224" i="43"/>
  <c r="CU224" i="43"/>
  <c r="CR224" i="43"/>
  <c r="CO224" i="43"/>
  <c r="CI224" i="43"/>
  <c r="CF224" i="43"/>
  <c r="CC224" i="43"/>
  <c r="BW224" i="43"/>
  <c r="BT224" i="43"/>
  <c r="BQ224" i="43"/>
  <c r="BN224" i="43"/>
  <c r="BL224" i="43"/>
  <c r="BJ224" i="43"/>
  <c r="BH224" i="43"/>
  <c r="BE224" i="43"/>
  <c r="BF224" i="43" s="1"/>
  <c r="BA224" i="43"/>
  <c r="P224" i="43"/>
  <c r="N224" i="43"/>
  <c r="D224" i="43"/>
  <c r="B224" i="43"/>
  <c r="EH223" i="43"/>
  <c r="EI223" i="43"/>
  <c r="EE223" i="43"/>
  <c r="DY223" i="43"/>
  <c r="DV223" i="43"/>
  <c r="DW223" i="43"/>
  <c r="DS223" i="43"/>
  <c r="DQ223" i="43"/>
  <c r="DM223" i="43"/>
  <c r="DJ223" i="43"/>
  <c r="DG223" i="43"/>
  <c r="DA223" i="43"/>
  <c r="CX223" i="43"/>
  <c r="CU223" i="43"/>
  <c r="CO223" i="43"/>
  <c r="CL223" i="43"/>
  <c r="CI223" i="43"/>
  <c r="CC223" i="43"/>
  <c r="BZ223" i="43"/>
  <c r="BW223" i="43"/>
  <c r="BQ223" i="43"/>
  <c r="BN223" i="43"/>
  <c r="BL223" i="43"/>
  <c r="BJ223" i="43"/>
  <c r="BH223" i="43"/>
  <c r="BE223" i="43"/>
  <c r="BF223" i="43" s="1"/>
  <c r="BA223" i="43"/>
  <c r="P223" i="43"/>
  <c r="N223" i="43"/>
  <c r="D223" i="43"/>
  <c r="B223" i="43"/>
  <c r="EI222" i="43"/>
  <c r="EE222" i="43"/>
  <c r="EB222" i="43"/>
  <c r="EC222" i="43"/>
  <c r="DY222" i="43"/>
  <c r="DW222" i="43"/>
  <c r="DS222" i="43"/>
  <c r="DP222" i="43"/>
  <c r="DQ222" i="43"/>
  <c r="DM222" i="43"/>
  <c r="DG222" i="43"/>
  <c r="DD222" i="43"/>
  <c r="DA222" i="43"/>
  <c r="CU222" i="43"/>
  <c r="CR222" i="43"/>
  <c r="CO222" i="43"/>
  <c r="CI222" i="43"/>
  <c r="CF222" i="43"/>
  <c r="CC222" i="43"/>
  <c r="BW222" i="43"/>
  <c r="BT222" i="43"/>
  <c r="BQ222" i="43"/>
  <c r="BN222" i="43"/>
  <c r="BL222" i="43"/>
  <c r="BJ222" i="43"/>
  <c r="BH222" i="43"/>
  <c r="BE222" i="43"/>
  <c r="BF222" i="43" s="1"/>
  <c r="BA222" i="43"/>
  <c r="P222" i="43"/>
  <c r="N222" i="43"/>
  <c r="D222" i="43"/>
  <c r="B222" i="43"/>
  <c r="EH221" i="43"/>
  <c r="EI221" i="43" s="1"/>
  <c r="EE221" i="43"/>
  <c r="DY221" i="43"/>
  <c r="DV221" i="43"/>
  <c r="DW221" i="43"/>
  <c r="DS221" i="43"/>
  <c r="DQ221" i="43"/>
  <c r="DM221" i="43"/>
  <c r="DJ221" i="43"/>
  <c r="DG221" i="43"/>
  <c r="DA221" i="43"/>
  <c r="CX221" i="43"/>
  <c r="CU221" i="43"/>
  <c r="CO221" i="43"/>
  <c r="CL221" i="43"/>
  <c r="CI221" i="43"/>
  <c r="CC221" i="43"/>
  <c r="BZ221" i="43"/>
  <c r="BW221" i="43"/>
  <c r="BQ221" i="43"/>
  <c r="BN221" i="43"/>
  <c r="BL221" i="43"/>
  <c r="BJ221" i="43"/>
  <c r="BH221" i="43"/>
  <c r="BE221" i="43"/>
  <c r="BF221" i="43" s="1"/>
  <c r="BA221" i="43"/>
  <c r="P221" i="43"/>
  <c r="N221" i="43"/>
  <c r="D221" i="43"/>
  <c r="B221" i="43"/>
  <c r="EI220" i="43"/>
  <c r="EE220" i="43"/>
  <c r="EB220" i="43"/>
  <c r="EC220" i="43"/>
  <c r="DY220" i="43"/>
  <c r="DW220" i="43"/>
  <c r="DS220" i="43"/>
  <c r="DP220" i="43"/>
  <c r="DQ220" i="43"/>
  <c r="DM220" i="43"/>
  <c r="DG220" i="43"/>
  <c r="DD220" i="43"/>
  <c r="DA220" i="43"/>
  <c r="CU220" i="43"/>
  <c r="CR220" i="43"/>
  <c r="CO220" i="43"/>
  <c r="CI220" i="43"/>
  <c r="CF220" i="43"/>
  <c r="CC220" i="43"/>
  <c r="BW220" i="43"/>
  <c r="BT220" i="43"/>
  <c r="BQ220" i="43"/>
  <c r="BN220" i="43"/>
  <c r="BL220" i="43"/>
  <c r="BJ220" i="43"/>
  <c r="BH220" i="43"/>
  <c r="BE220" i="43"/>
  <c r="BF220" i="43" s="1"/>
  <c r="BA220" i="43"/>
  <c r="P220" i="43"/>
  <c r="N220" i="43"/>
  <c r="D220" i="43"/>
  <c r="B220" i="43"/>
  <c r="EH219" i="43"/>
  <c r="EI219" i="43"/>
  <c r="EE219" i="43"/>
  <c r="DY219" i="43"/>
  <c r="DV219" i="43"/>
  <c r="DW219" i="43"/>
  <c r="DS219" i="43"/>
  <c r="DQ219" i="43"/>
  <c r="DM219" i="43"/>
  <c r="DJ219" i="43"/>
  <c r="DG219" i="43"/>
  <c r="DA219" i="43"/>
  <c r="CX219" i="43"/>
  <c r="CU219" i="43"/>
  <c r="CO219" i="43"/>
  <c r="CL219" i="43"/>
  <c r="CI219" i="43"/>
  <c r="CC219" i="43"/>
  <c r="BZ219" i="43"/>
  <c r="BW219" i="43"/>
  <c r="BQ219" i="43"/>
  <c r="BN219" i="43"/>
  <c r="BL219" i="43"/>
  <c r="BJ219" i="43"/>
  <c r="BH219" i="43"/>
  <c r="BE219" i="43"/>
  <c r="BF219" i="43" s="1"/>
  <c r="BA219" i="43"/>
  <c r="P219" i="43"/>
  <c r="N219" i="43"/>
  <c r="D219" i="43"/>
  <c r="B219" i="43"/>
  <c r="EI218" i="43"/>
  <c r="EE218" i="43"/>
  <c r="EB218" i="43"/>
  <c r="EC218" i="43"/>
  <c r="DY218" i="43"/>
  <c r="DW218" i="43"/>
  <c r="DS218" i="43"/>
  <c r="DP218" i="43"/>
  <c r="DQ218" i="43"/>
  <c r="DM218" i="43"/>
  <c r="DG218" i="43"/>
  <c r="DD218" i="43"/>
  <c r="DA218" i="43"/>
  <c r="CU218" i="43"/>
  <c r="CR218" i="43"/>
  <c r="CO218" i="43"/>
  <c r="CI218" i="43"/>
  <c r="CF218" i="43"/>
  <c r="CC218" i="43"/>
  <c r="BW218" i="43"/>
  <c r="BT218" i="43"/>
  <c r="BQ218" i="43"/>
  <c r="BN218" i="43"/>
  <c r="BL218" i="43"/>
  <c r="BJ218" i="43"/>
  <c r="BH218" i="43"/>
  <c r="BE218" i="43"/>
  <c r="BF218" i="43" s="1"/>
  <c r="BA218" i="43"/>
  <c r="P218" i="43"/>
  <c r="N218" i="43"/>
  <c r="D218" i="43"/>
  <c r="B218" i="43"/>
  <c r="EH217" i="43"/>
  <c r="EI217" i="43"/>
  <c r="EE217" i="43"/>
  <c r="EC217" i="43"/>
  <c r="DY217" i="43"/>
  <c r="DV217" i="43"/>
  <c r="DW217" i="43"/>
  <c r="DS217" i="43"/>
  <c r="DQ217" i="43"/>
  <c r="DM217" i="43"/>
  <c r="DJ217" i="43"/>
  <c r="DG217" i="43"/>
  <c r="DA217" i="43"/>
  <c r="CX217" i="43"/>
  <c r="CU217" i="43"/>
  <c r="CO217" i="43"/>
  <c r="CL217" i="43"/>
  <c r="CI217" i="43"/>
  <c r="CC217" i="43"/>
  <c r="BZ217" i="43"/>
  <c r="BW217" i="43"/>
  <c r="BQ217" i="43"/>
  <c r="BN217" i="43"/>
  <c r="BL217" i="43"/>
  <c r="BJ217" i="43"/>
  <c r="BH217" i="43"/>
  <c r="BE217" i="43"/>
  <c r="BF217" i="43" s="1"/>
  <c r="BA217" i="43"/>
  <c r="P217" i="43"/>
  <c r="N217" i="43"/>
  <c r="D217" i="43"/>
  <c r="B217" i="43"/>
  <c r="EI216" i="43"/>
  <c r="EE216" i="43"/>
  <c r="EB216" i="43"/>
  <c r="EC216" i="43" s="1"/>
  <c r="DY216" i="43"/>
  <c r="DW216" i="43"/>
  <c r="DS216" i="43"/>
  <c r="DP216" i="43"/>
  <c r="DQ216" i="43"/>
  <c r="DM216" i="43"/>
  <c r="DG216" i="43"/>
  <c r="DD216" i="43"/>
  <c r="DA216" i="43"/>
  <c r="CU216" i="43"/>
  <c r="CR216" i="43"/>
  <c r="CO216" i="43"/>
  <c r="CI216" i="43"/>
  <c r="CF216" i="43"/>
  <c r="CC216" i="43"/>
  <c r="BW216" i="43"/>
  <c r="BT216" i="43"/>
  <c r="BQ216" i="43"/>
  <c r="BN216" i="43"/>
  <c r="BL216" i="43"/>
  <c r="BJ216" i="43"/>
  <c r="BH216" i="43"/>
  <c r="BE216" i="43"/>
  <c r="BF216" i="43" s="1"/>
  <c r="BA216" i="43"/>
  <c r="P216" i="43"/>
  <c r="N216" i="43"/>
  <c r="D216" i="43"/>
  <c r="B216" i="43"/>
  <c r="EH215" i="43"/>
  <c r="EI215" i="43"/>
  <c r="EE215" i="43"/>
  <c r="EC215" i="43"/>
  <c r="DY215" i="43"/>
  <c r="DV215" i="43"/>
  <c r="DW215" i="43"/>
  <c r="DS215" i="43"/>
  <c r="DQ215" i="43"/>
  <c r="DM215" i="43"/>
  <c r="DJ215" i="43"/>
  <c r="DG215" i="43"/>
  <c r="DA215" i="43"/>
  <c r="CX215" i="43"/>
  <c r="CU215" i="43"/>
  <c r="CO215" i="43"/>
  <c r="CL215" i="43"/>
  <c r="CI215" i="43"/>
  <c r="CC215" i="43"/>
  <c r="BZ215" i="43"/>
  <c r="BW215" i="43"/>
  <c r="BQ215" i="43"/>
  <c r="BN215" i="43"/>
  <c r="BL215" i="43"/>
  <c r="BJ215" i="43"/>
  <c r="BH215" i="43"/>
  <c r="BE215" i="43"/>
  <c r="BF215" i="43" s="1"/>
  <c r="BA215" i="43"/>
  <c r="P215" i="43"/>
  <c r="N215" i="43"/>
  <c r="D215" i="43"/>
  <c r="B215" i="43"/>
  <c r="EI214" i="43"/>
  <c r="EE214" i="43"/>
  <c r="EB214" i="43"/>
  <c r="EC214" i="43"/>
  <c r="DY214" i="43"/>
  <c r="DW214" i="43"/>
  <c r="DS214" i="43"/>
  <c r="DP214" i="43"/>
  <c r="DQ214" i="43"/>
  <c r="DM214" i="43"/>
  <c r="DG214" i="43"/>
  <c r="DD214" i="43"/>
  <c r="DA214" i="43"/>
  <c r="CU214" i="43"/>
  <c r="CR214" i="43"/>
  <c r="CO214" i="43"/>
  <c r="CI214" i="43"/>
  <c r="CF214" i="43"/>
  <c r="CC214" i="43"/>
  <c r="BW214" i="43"/>
  <c r="BT214" i="43"/>
  <c r="BQ214" i="43"/>
  <c r="BN214" i="43"/>
  <c r="BL214" i="43"/>
  <c r="BJ214" i="43"/>
  <c r="BH214" i="43"/>
  <c r="BE214" i="43"/>
  <c r="BF214" i="43" s="1"/>
  <c r="BA214" i="43"/>
  <c r="P214" i="43"/>
  <c r="N214" i="43"/>
  <c r="D214" i="43"/>
  <c r="B214" i="43"/>
  <c r="EH213" i="43"/>
  <c r="EI213" i="43"/>
  <c r="EE213" i="43"/>
  <c r="DY213" i="43"/>
  <c r="DV213" i="43"/>
  <c r="DW213" i="43"/>
  <c r="DS213" i="43"/>
  <c r="DQ213" i="43"/>
  <c r="DM213" i="43"/>
  <c r="DJ213" i="43"/>
  <c r="DG213" i="43"/>
  <c r="DA213" i="43"/>
  <c r="CX213" i="43"/>
  <c r="CU213" i="43"/>
  <c r="CO213" i="43"/>
  <c r="CL213" i="43"/>
  <c r="CI213" i="43"/>
  <c r="CC213" i="43"/>
  <c r="BZ213" i="43"/>
  <c r="BW213" i="43"/>
  <c r="BQ213" i="43"/>
  <c r="BN213" i="43"/>
  <c r="BL213" i="43"/>
  <c r="BJ213" i="43"/>
  <c r="BH213" i="43"/>
  <c r="BE213" i="43"/>
  <c r="BF213" i="43" s="1"/>
  <c r="BA213" i="43"/>
  <c r="P213" i="43"/>
  <c r="N213" i="43"/>
  <c r="D213" i="43"/>
  <c r="B213" i="43"/>
  <c r="EI212" i="43"/>
  <c r="EE212" i="43"/>
  <c r="EB212" i="43"/>
  <c r="DY212" i="43"/>
  <c r="DW212" i="43"/>
  <c r="DS212" i="43"/>
  <c r="DP212" i="43"/>
  <c r="DM212" i="43"/>
  <c r="DG212" i="43"/>
  <c r="DD212" i="43"/>
  <c r="DA212" i="43"/>
  <c r="CU212" i="43"/>
  <c r="CR212" i="43"/>
  <c r="CO212" i="43"/>
  <c r="CI212" i="43"/>
  <c r="CF212" i="43"/>
  <c r="CC212" i="43"/>
  <c r="BW212" i="43"/>
  <c r="BT212" i="43"/>
  <c r="BQ212" i="43"/>
  <c r="BN212" i="43"/>
  <c r="BL212" i="43"/>
  <c r="BJ212" i="43"/>
  <c r="BH212" i="43"/>
  <c r="BE212" i="43"/>
  <c r="BF212" i="43" s="1"/>
  <c r="BA212" i="43"/>
  <c r="P212" i="43"/>
  <c r="N212" i="43"/>
  <c r="D212" i="43"/>
  <c r="B212" i="43"/>
  <c r="EH211" i="43"/>
  <c r="EI211" i="43"/>
  <c r="EE211" i="43"/>
  <c r="EC211" i="43"/>
  <c r="DY211" i="43"/>
  <c r="DV211" i="43"/>
  <c r="DW211" i="43"/>
  <c r="DS211" i="43"/>
  <c r="DQ211" i="43"/>
  <c r="DM211" i="43"/>
  <c r="DJ211" i="43"/>
  <c r="DG211" i="43"/>
  <c r="DA211" i="43"/>
  <c r="CX211" i="43"/>
  <c r="CU211" i="43"/>
  <c r="CO211" i="43"/>
  <c r="CL211" i="43"/>
  <c r="CI211" i="43"/>
  <c r="CC211" i="43"/>
  <c r="BZ211" i="43"/>
  <c r="BW211" i="43"/>
  <c r="BQ211" i="43"/>
  <c r="BN211" i="43"/>
  <c r="BL211" i="43"/>
  <c r="BJ211" i="43"/>
  <c r="BH211" i="43"/>
  <c r="BE211" i="43"/>
  <c r="BF211" i="43" s="1"/>
  <c r="BA211" i="43"/>
  <c r="P211" i="43"/>
  <c r="N211" i="43"/>
  <c r="D211" i="43"/>
  <c r="B211" i="43"/>
  <c r="EI210" i="43"/>
  <c r="EE210" i="43"/>
  <c r="EB210" i="43"/>
  <c r="DY210" i="43"/>
  <c r="DW210" i="43"/>
  <c r="DS210" i="43"/>
  <c r="DP210" i="43"/>
  <c r="DQ210" i="43"/>
  <c r="DM210" i="43"/>
  <c r="DG210" i="43"/>
  <c r="DD210" i="43"/>
  <c r="DA210" i="43"/>
  <c r="CU210" i="43"/>
  <c r="CR210" i="43"/>
  <c r="CO210" i="43"/>
  <c r="CI210" i="43"/>
  <c r="CF210" i="43"/>
  <c r="CC210" i="43"/>
  <c r="BW210" i="43"/>
  <c r="BT210" i="43"/>
  <c r="BQ210" i="43"/>
  <c r="BN210" i="43"/>
  <c r="BL210" i="43"/>
  <c r="BJ210" i="43"/>
  <c r="BH210" i="43"/>
  <c r="BE210" i="43"/>
  <c r="BF210" i="43" s="1"/>
  <c r="BA210" i="43"/>
  <c r="P210" i="43"/>
  <c r="N210" i="43"/>
  <c r="D210" i="43"/>
  <c r="B210" i="43"/>
  <c r="EI209" i="43"/>
  <c r="EF209" i="43"/>
  <c r="DY209" i="43"/>
  <c r="DZ209" i="43"/>
  <c r="DW209" i="43"/>
  <c r="DT209" i="43"/>
  <c r="DQ209" i="43"/>
  <c r="DM209" i="43"/>
  <c r="DN209" i="43"/>
  <c r="DA209" i="43"/>
  <c r="CO209" i="43"/>
  <c r="CC209" i="43"/>
  <c r="BQ209" i="43"/>
  <c r="BN209" i="43"/>
  <c r="BL209" i="43"/>
  <c r="BJ209" i="43"/>
  <c r="BH209" i="43"/>
  <c r="BA209" i="43"/>
  <c r="P209" i="43"/>
  <c r="N209" i="43"/>
  <c r="B209" i="43"/>
  <c r="EI208" i="43"/>
  <c r="EE208" i="43"/>
  <c r="EF208" i="43" s="1"/>
  <c r="EC208" i="43"/>
  <c r="DZ208" i="43"/>
  <c r="DW208" i="43"/>
  <c r="DS208" i="43"/>
  <c r="DT208" i="43"/>
  <c r="DQ208" i="43"/>
  <c r="DN208" i="43"/>
  <c r="DG208" i="43"/>
  <c r="CU208" i="43"/>
  <c r="CI208" i="43"/>
  <c r="BW208" i="43"/>
  <c r="BN208" i="43"/>
  <c r="BL208" i="43"/>
  <c r="BJ208" i="43"/>
  <c r="BH208" i="43"/>
  <c r="BA208" i="43"/>
  <c r="N208" i="43"/>
  <c r="D208" i="43"/>
  <c r="B208" i="43"/>
  <c r="EI207" i="43"/>
  <c r="DY207" i="43"/>
  <c r="DZ207" i="43"/>
  <c r="DW207" i="43"/>
  <c r="DT207" i="43"/>
  <c r="DM207" i="43"/>
  <c r="DN207" i="43"/>
  <c r="DA207" i="43"/>
  <c r="CO207" i="43"/>
  <c r="CC207" i="43"/>
  <c r="BQ207" i="43"/>
  <c r="BN207" i="43"/>
  <c r="BL207" i="43"/>
  <c r="BJ207" i="43"/>
  <c r="BH207" i="43"/>
  <c r="BA207" i="43"/>
  <c r="P207" i="43"/>
  <c r="N207" i="43"/>
  <c r="B207" i="43"/>
  <c r="EI206" i="43"/>
  <c r="EE206" i="43"/>
  <c r="EF206" i="43"/>
  <c r="DZ206" i="43"/>
  <c r="DW206" i="43"/>
  <c r="DS206" i="43"/>
  <c r="DT206" i="43"/>
  <c r="DN206" i="43"/>
  <c r="DG206" i="43"/>
  <c r="CU206" i="43"/>
  <c r="CI206" i="43"/>
  <c r="BW206" i="43"/>
  <c r="BN206" i="43"/>
  <c r="BL206" i="43"/>
  <c r="BJ206" i="43"/>
  <c r="BH206" i="43"/>
  <c r="BA206" i="43"/>
  <c r="N206" i="43"/>
  <c r="D206" i="43"/>
  <c r="B206" i="43"/>
  <c r="EI205" i="43"/>
  <c r="DY205" i="43"/>
  <c r="DZ205" i="43"/>
  <c r="DW205" i="43"/>
  <c r="DT205" i="43"/>
  <c r="DQ205" i="43"/>
  <c r="DM205" i="43"/>
  <c r="DN205" i="43"/>
  <c r="DA205" i="43"/>
  <c r="CO205" i="43"/>
  <c r="CC205" i="43"/>
  <c r="BQ205" i="43"/>
  <c r="BN205" i="43"/>
  <c r="BL205" i="43"/>
  <c r="BJ205" i="43"/>
  <c r="BH205" i="43"/>
  <c r="BA205" i="43"/>
  <c r="P205" i="43"/>
  <c r="N205" i="43"/>
  <c r="D205" i="43"/>
  <c r="B205" i="43"/>
  <c r="EI204" i="43"/>
  <c r="EF204" i="43"/>
  <c r="DY204" i="43"/>
  <c r="DZ204" i="43"/>
  <c r="DW204" i="43"/>
  <c r="DT204" i="43"/>
  <c r="DM204" i="43"/>
  <c r="DN204" i="43"/>
  <c r="DA204" i="43"/>
  <c r="CO204" i="43"/>
  <c r="CC204" i="43"/>
  <c r="BQ204" i="43"/>
  <c r="BN204" i="43"/>
  <c r="BL204" i="43"/>
  <c r="BJ204" i="43"/>
  <c r="BH204" i="43"/>
  <c r="BA204" i="43"/>
  <c r="P204" i="43"/>
  <c r="N204" i="43"/>
  <c r="D204" i="43"/>
  <c r="B204" i="43"/>
  <c r="EI203" i="43"/>
  <c r="EF203" i="43"/>
  <c r="EC203" i="43"/>
  <c r="DY203" i="43"/>
  <c r="DZ203" i="43"/>
  <c r="DW203" i="43"/>
  <c r="DT203" i="43"/>
  <c r="DQ203" i="43"/>
  <c r="DM203" i="43"/>
  <c r="DN203" i="43"/>
  <c r="DA203" i="43"/>
  <c r="CO203" i="43"/>
  <c r="CC203" i="43"/>
  <c r="BQ203" i="43"/>
  <c r="BN203" i="43"/>
  <c r="BL203" i="43"/>
  <c r="BJ203" i="43"/>
  <c r="BH203" i="43"/>
  <c r="BA203" i="43"/>
  <c r="P203" i="43"/>
  <c r="N203" i="43"/>
  <c r="D203" i="43"/>
  <c r="B203" i="43"/>
  <c r="EI202" i="43"/>
  <c r="EF202" i="43"/>
  <c r="DY202" i="43"/>
  <c r="DZ202" i="43"/>
  <c r="DW202" i="43"/>
  <c r="DT202" i="43"/>
  <c r="DM202" i="43"/>
  <c r="DN202" i="43"/>
  <c r="DA202" i="43"/>
  <c r="CO202" i="43"/>
  <c r="CC202" i="43"/>
  <c r="BQ202" i="43"/>
  <c r="BN202" i="43"/>
  <c r="BL202" i="43"/>
  <c r="BJ202" i="43"/>
  <c r="BH202" i="43"/>
  <c r="BA202" i="43"/>
  <c r="P202" i="43"/>
  <c r="N202" i="43"/>
  <c r="D202" i="43"/>
  <c r="B202" i="43"/>
  <c r="EI201" i="43"/>
  <c r="EE201" i="43"/>
  <c r="DW201" i="43"/>
  <c r="DS201" i="43"/>
  <c r="DG201" i="43"/>
  <c r="CU201" i="43"/>
  <c r="CI201" i="43"/>
  <c r="BW201" i="43"/>
  <c r="BN201" i="43"/>
  <c r="BL201" i="43"/>
  <c r="BJ201" i="43"/>
  <c r="BH201" i="43"/>
  <c r="BA201" i="43"/>
  <c r="P201" i="43"/>
  <c r="N201" i="43"/>
  <c r="D201" i="43"/>
  <c r="B201" i="43"/>
  <c r="EI200" i="43"/>
  <c r="EE200" i="43"/>
  <c r="EF200" i="43"/>
  <c r="EC200" i="43"/>
  <c r="DW200" i="43"/>
  <c r="DS200" i="43"/>
  <c r="DT200" i="43"/>
  <c r="DQ200" i="43"/>
  <c r="DG200" i="43"/>
  <c r="CU200" i="43"/>
  <c r="CI200" i="43"/>
  <c r="BW200" i="43"/>
  <c r="BN200" i="43"/>
  <c r="BL200" i="43"/>
  <c r="BJ200" i="43"/>
  <c r="BH200" i="43"/>
  <c r="BA200" i="43"/>
  <c r="P200" i="43"/>
  <c r="N200" i="43"/>
  <c r="D200" i="43"/>
  <c r="B200" i="43"/>
  <c r="EI199" i="43"/>
  <c r="EE199" i="43"/>
  <c r="EF199" i="43"/>
  <c r="EC199" i="43"/>
  <c r="DW199" i="43"/>
  <c r="DS199" i="43"/>
  <c r="DT199" i="43"/>
  <c r="DQ199" i="43"/>
  <c r="DG199" i="43"/>
  <c r="CU199" i="43"/>
  <c r="CI199" i="43"/>
  <c r="BW199" i="43"/>
  <c r="BN199" i="43"/>
  <c r="BL199" i="43"/>
  <c r="BJ199" i="43"/>
  <c r="BH199" i="43"/>
  <c r="BA199" i="43"/>
  <c r="P199" i="43"/>
  <c r="N199" i="43"/>
  <c r="D199" i="43"/>
  <c r="B199" i="43"/>
  <c r="EI198" i="43"/>
  <c r="EE198" i="43"/>
  <c r="EF198" i="43"/>
  <c r="DW198" i="43"/>
  <c r="DS198" i="43"/>
  <c r="DT198" i="43"/>
  <c r="DG198" i="43"/>
  <c r="CU198" i="43"/>
  <c r="CI198" i="43"/>
  <c r="BW198" i="43"/>
  <c r="BN198" i="43"/>
  <c r="BL198" i="43"/>
  <c r="BJ198" i="43"/>
  <c r="BH198" i="43"/>
  <c r="BA198" i="43"/>
  <c r="P198" i="43"/>
  <c r="N198" i="43"/>
  <c r="D198" i="43"/>
  <c r="B198" i="43"/>
  <c r="EI197" i="43"/>
  <c r="EE197" i="43"/>
  <c r="EF197" i="43"/>
  <c r="EC197" i="43"/>
  <c r="DW197" i="43"/>
  <c r="DS197" i="43"/>
  <c r="DT197" i="43"/>
  <c r="DQ197" i="43"/>
  <c r="DG197" i="43"/>
  <c r="CU197" i="43"/>
  <c r="CI197" i="43"/>
  <c r="BW197" i="43"/>
  <c r="BN197" i="43"/>
  <c r="BL197" i="43"/>
  <c r="BJ197" i="43"/>
  <c r="BH197" i="43"/>
  <c r="BA197" i="43"/>
  <c r="P197" i="43"/>
  <c r="N197" i="43"/>
  <c r="D197" i="43"/>
  <c r="B197" i="43"/>
  <c r="EI196" i="43"/>
  <c r="EE196" i="43"/>
  <c r="DW196" i="43"/>
  <c r="DS196" i="43"/>
  <c r="DQ196" i="43"/>
  <c r="DG196" i="43"/>
  <c r="CU196" i="43"/>
  <c r="CI196" i="43"/>
  <c r="BW196" i="43"/>
  <c r="BN196" i="43"/>
  <c r="BL196" i="43"/>
  <c r="BJ196" i="43"/>
  <c r="BH196" i="43"/>
  <c r="BA196" i="43"/>
  <c r="P196" i="43"/>
  <c r="N196" i="43"/>
  <c r="D196" i="43"/>
  <c r="B196" i="43"/>
  <c r="EI195" i="43"/>
  <c r="EE195" i="43"/>
  <c r="DW195" i="43"/>
  <c r="DS195" i="43"/>
  <c r="DT195" i="43"/>
  <c r="DQ195" i="43"/>
  <c r="DG195" i="43"/>
  <c r="CU195" i="43"/>
  <c r="CI195" i="43"/>
  <c r="BW195" i="43"/>
  <c r="BN195" i="43"/>
  <c r="BL195" i="43"/>
  <c r="BJ195" i="43"/>
  <c r="BH195" i="43"/>
  <c r="BA195" i="43"/>
  <c r="P195" i="43"/>
  <c r="N195" i="43"/>
  <c r="D195" i="43"/>
  <c r="B195" i="43"/>
  <c r="EI194" i="43"/>
  <c r="EE194" i="43"/>
  <c r="EF194" i="43" s="1"/>
  <c r="EC194" i="43"/>
  <c r="DW194" i="43"/>
  <c r="DS194" i="43"/>
  <c r="DT194" i="43"/>
  <c r="DQ194" i="43"/>
  <c r="DG194" i="43"/>
  <c r="CU194" i="43"/>
  <c r="CI194" i="43"/>
  <c r="BW194" i="43"/>
  <c r="BN194" i="43"/>
  <c r="BL194" i="43"/>
  <c r="BJ194" i="43"/>
  <c r="BH194" i="43"/>
  <c r="BA194" i="43"/>
  <c r="P194" i="43"/>
  <c r="N194" i="43"/>
  <c r="D194" i="43"/>
  <c r="B194" i="43"/>
  <c r="EI193" i="43"/>
  <c r="EE193" i="43"/>
  <c r="EF193" i="43" s="1"/>
  <c r="DW193" i="43"/>
  <c r="DS193" i="43"/>
  <c r="DT193" i="43" s="1"/>
  <c r="DG193" i="43"/>
  <c r="CU193" i="43"/>
  <c r="CI193" i="43"/>
  <c r="BW193" i="43"/>
  <c r="BN193" i="43"/>
  <c r="BL193" i="43"/>
  <c r="BJ193" i="43"/>
  <c r="BH193" i="43"/>
  <c r="BA193" i="43"/>
  <c r="P193" i="43"/>
  <c r="N193" i="43"/>
  <c r="D193" i="43"/>
  <c r="B193" i="43"/>
  <c r="EI192" i="43"/>
  <c r="EE192" i="43"/>
  <c r="EF192" i="43"/>
  <c r="DW192" i="43"/>
  <c r="DS192" i="43"/>
  <c r="DT192" i="43"/>
  <c r="DQ192" i="43"/>
  <c r="DG192" i="43"/>
  <c r="CU192" i="43"/>
  <c r="CI192" i="43"/>
  <c r="BW192" i="43"/>
  <c r="BN192" i="43"/>
  <c r="BL192" i="43"/>
  <c r="BJ192" i="43"/>
  <c r="BH192" i="43"/>
  <c r="BA192" i="43"/>
  <c r="P192" i="43"/>
  <c r="N192" i="43"/>
  <c r="D192" i="43"/>
  <c r="B192" i="43"/>
  <c r="EI191" i="43"/>
  <c r="DY191" i="43"/>
  <c r="DZ191" i="43"/>
  <c r="DW191" i="43"/>
  <c r="DQ191" i="43"/>
  <c r="DM191" i="43"/>
  <c r="DN191" i="43"/>
  <c r="DA191" i="43"/>
  <c r="CO191" i="43"/>
  <c r="CC191" i="43"/>
  <c r="BQ191" i="43"/>
  <c r="BN191" i="43"/>
  <c r="BL191" i="43"/>
  <c r="BJ191" i="43"/>
  <c r="BH191" i="43"/>
  <c r="BA191" i="43"/>
  <c r="P191" i="43"/>
  <c r="N191" i="43"/>
  <c r="D191" i="43"/>
  <c r="B191" i="43"/>
  <c r="EI190" i="43"/>
  <c r="DY190" i="43"/>
  <c r="DZ190" i="43"/>
  <c r="DW190" i="43"/>
  <c r="DM190" i="43"/>
  <c r="DN190" i="43"/>
  <c r="DA190" i="43"/>
  <c r="CO190" i="43"/>
  <c r="CC190" i="43"/>
  <c r="BQ190" i="43"/>
  <c r="BN190" i="43"/>
  <c r="BL190" i="43"/>
  <c r="BJ190" i="43"/>
  <c r="BH190" i="43"/>
  <c r="BA190" i="43"/>
  <c r="P190" i="43"/>
  <c r="N190" i="43"/>
  <c r="D190" i="43"/>
  <c r="B190" i="43"/>
  <c r="EE189" i="43"/>
  <c r="DS189" i="43"/>
  <c r="DG189" i="43"/>
  <c r="CU189" i="43"/>
  <c r="CI189" i="43"/>
  <c r="BW189" i="43"/>
  <c r="BN189" i="43"/>
  <c r="BL189" i="43"/>
  <c r="BJ189" i="43"/>
  <c r="BH189" i="43"/>
  <c r="BA189" i="43"/>
  <c r="P189" i="43"/>
  <c r="N189" i="43"/>
  <c r="D189" i="43"/>
  <c r="B189" i="43"/>
  <c r="EI188" i="43"/>
  <c r="EE188" i="43"/>
  <c r="EF188" i="43" s="1"/>
  <c r="EC188" i="43"/>
  <c r="DW188" i="43"/>
  <c r="DS188" i="43"/>
  <c r="DT188" i="43"/>
  <c r="DQ188" i="43"/>
  <c r="DG188" i="43"/>
  <c r="CU188" i="43"/>
  <c r="CI188" i="43"/>
  <c r="BW188" i="43"/>
  <c r="BN188" i="43"/>
  <c r="BL188" i="43"/>
  <c r="BJ188" i="43"/>
  <c r="BH188" i="43"/>
  <c r="BA188" i="43"/>
  <c r="P188" i="43"/>
  <c r="N188" i="43"/>
  <c r="D188" i="43"/>
  <c r="B188" i="43"/>
  <c r="DY187" i="43"/>
  <c r="DS187" i="43"/>
  <c r="DM187" i="43"/>
  <c r="DG187" i="43"/>
  <c r="DA187" i="43"/>
  <c r="CU187" i="43"/>
  <c r="CO187" i="43"/>
  <c r="CI187" i="43"/>
  <c r="BW187" i="43"/>
  <c r="BN187" i="43"/>
  <c r="BL187" i="43"/>
  <c r="BJ187" i="43"/>
  <c r="BH187" i="43"/>
  <c r="BA187" i="43"/>
  <c r="P187" i="43"/>
  <c r="N187" i="43"/>
  <c r="D187" i="43"/>
  <c r="B187" i="43"/>
  <c r="DY186" i="43"/>
  <c r="DM186" i="43"/>
  <c r="DA186" i="43"/>
  <c r="CO186" i="43"/>
  <c r="CC186" i="43"/>
  <c r="BQ186" i="43"/>
  <c r="BN186" i="43"/>
  <c r="BL186" i="43"/>
  <c r="BJ186" i="43"/>
  <c r="BH186" i="43"/>
  <c r="BA186" i="43"/>
  <c r="P186" i="43"/>
  <c r="N186" i="43"/>
  <c r="D186" i="43"/>
  <c r="B186" i="43"/>
  <c r="DY185" i="43"/>
  <c r="DZ185" i="43" s="1"/>
  <c r="DM185" i="43"/>
  <c r="DN185" i="43" s="1"/>
  <c r="DA185" i="43"/>
  <c r="CO185" i="43"/>
  <c r="CC185" i="43"/>
  <c r="BQ185" i="43"/>
  <c r="BN185" i="43"/>
  <c r="BL185" i="43"/>
  <c r="BJ185" i="43"/>
  <c r="BH185" i="43"/>
  <c r="BA185" i="43"/>
  <c r="P185" i="43"/>
  <c r="N185" i="43"/>
  <c r="D185" i="43"/>
  <c r="B185" i="43"/>
  <c r="EI184" i="43"/>
  <c r="DY184" i="43"/>
  <c r="DZ184" i="43"/>
  <c r="DW184" i="43"/>
  <c r="DT184" i="43"/>
  <c r="DM184" i="43"/>
  <c r="DN184" i="43"/>
  <c r="DA184" i="43"/>
  <c r="CO184" i="43"/>
  <c r="CC184" i="43"/>
  <c r="BQ184" i="43"/>
  <c r="BN184" i="43"/>
  <c r="BL184" i="43"/>
  <c r="BJ184" i="43"/>
  <c r="BH184" i="43"/>
  <c r="BA184" i="43"/>
  <c r="P184" i="43"/>
  <c r="N184" i="43"/>
  <c r="D184" i="43"/>
  <c r="B184" i="43"/>
  <c r="EI183" i="43"/>
  <c r="EF183" i="43"/>
  <c r="DZ183" i="43"/>
  <c r="DW183" i="43"/>
  <c r="DN183" i="43"/>
  <c r="DG183" i="43"/>
  <c r="CU183" i="43"/>
  <c r="CI183" i="43"/>
  <c r="BW183" i="43"/>
  <c r="BN183" i="43"/>
  <c r="BL183" i="43"/>
  <c r="BJ183" i="43"/>
  <c r="BH183" i="43"/>
  <c r="BA183" i="43"/>
  <c r="P183" i="43"/>
  <c r="N183" i="43"/>
  <c r="D183" i="43"/>
  <c r="B183" i="43"/>
  <c r="EI182" i="43"/>
  <c r="DY182" i="43"/>
  <c r="DZ182" i="43"/>
  <c r="DW182" i="43"/>
  <c r="DT182" i="43"/>
  <c r="DM182" i="43"/>
  <c r="DN182" i="43"/>
  <c r="DA182" i="43"/>
  <c r="CO182" i="43"/>
  <c r="CC182" i="43"/>
  <c r="BQ182" i="43"/>
  <c r="BN182" i="43"/>
  <c r="BL182" i="43"/>
  <c r="BJ182" i="43"/>
  <c r="BH182" i="43"/>
  <c r="BA182" i="43"/>
  <c r="P182" i="43"/>
  <c r="N182" i="43"/>
  <c r="D182" i="43"/>
  <c r="B182" i="43"/>
  <c r="EI181" i="43"/>
  <c r="EE181" i="43"/>
  <c r="DZ181" i="43"/>
  <c r="DW181" i="43"/>
  <c r="DQ181" i="43"/>
  <c r="DN181" i="43"/>
  <c r="DG181" i="43"/>
  <c r="CU181" i="43"/>
  <c r="CI181" i="43"/>
  <c r="BW181" i="43"/>
  <c r="BN181" i="43"/>
  <c r="BL181" i="43"/>
  <c r="BJ181" i="43"/>
  <c r="BH181" i="43"/>
  <c r="BA181" i="43"/>
  <c r="P181" i="43"/>
  <c r="N181" i="43"/>
  <c r="D181" i="43"/>
  <c r="B181" i="43"/>
  <c r="EI180" i="43"/>
  <c r="DY180" i="43"/>
  <c r="DZ180" i="43"/>
  <c r="DW180" i="43"/>
  <c r="DT180" i="43"/>
  <c r="DQ180" i="43"/>
  <c r="DM180" i="43"/>
  <c r="DN180" i="43"/>
  <c r="DA180" i="43"/>
  <c r="CO180" i="43"/>
  <c r="CC180" i="43"/>
  <c r="BQ180" i="43"/>
  <c r="BN180" i="43"/>
  <c r="BL180" i="43"/>
  <c r="BJ180" i="43"/>
  <c r="BH180" i="43"/>
  <c r="BA180" i="43"/>
  <c r="P180" i="43"/>
  <c r="N180" i="43"/>
  <c r="D180" i="43"/>
  <c r="B180" i="43"/>
  <c r="EI179" i="43"/>
  <c r="EE179" i="43"/>
  <c r="DY179" i="43"/>
  <c r="DZ179" i="43"/>
  <c r="DW179" i="43"/>
  <c r="DQ179" i="43"/>
  <c r="DM179" i="43"/>
  <c r="DN179" i="43"/>
  <c r="DG179" i="43"/>
  <c r="DA179" i="43"/>
  <c r="CU179" i="43"/>
  <c r="CO179" i="43"/>
  <c r="CI179" i="43"/>
  <c r="CC179" i="43"/>
  <c r="BW179" i="43"/>
  <c r="BQ179" i="43"/>
  <c r="BN179" i="43"/>
  <c r="BL179" i="43"/>
  <c r="BJ179" i="43"/>
  <c r="BH179" i="43"/>
  <c r="BA179" i="43"/>
  <c r="P179" i="43"/>
  <c r="N179" i="43"/>
  <c r="D179" i="43"/>
  <c r="B179" i="43"/>
  <c r="EI178" i="43"/>
  <c r="EF178" i="43"/>
  <c r="DY178" i="43"/>
  <c r="DZ178" i="43"/>
  <c r="DW178" i="43"/>
  <c r="DT178" i="43"/>
  <c r="DQ178" i="43"/>
  <c r="DM178" i="43"/>
  <c r="DN178" i="43"/>
  <c r="DG178" i="43"/>
  <c r="DA178" i="43"/>
  <c r="CU178" i="43"/>
  <c r="CO178" i="43"/>
  <c r="CI178" i="43"/>
  <c r="CC178" i="43"/>
  <c r="BW178" i="43"/>
  <c r="BQ178" i="43"/>
  <c r="BN178" i="43"/>
  <c r="BL178" i="43"/>
  <c r="BJ178" i="43"/>
  <c r="BH178" i="43"/>
  <c r="BA178" i="43"/>
  <c r="P178" i="43"/>
  <c r="N178" i="43"/>
  <c r="D178" i="43"/>
  <c r="B178" i="43"/>
  <c r="EI177" i="43"/>
  <c r="EE177" i="43"/>
  <c r="EF177" i="43" s="1"/>
  <c r="DZ177" i="43"/>
  <c r="DW177" i="43"/>
  <c r="DS177" i="43"/>
  <c r="DT177" i="43" s="1"/>
  <c r="DN177" i="43"/>
  <c r="DG177" i="43"/>
  <c r="DA177" i="43"/>
  <c r="CU177" i="43"/>
  <c r="CO177" i="43"/>
  <c r="CI177" i="43"/>
  <c r="CC177" i="43"/>
  <c r="BW177" i="43"/>
  <c r="BQ177" i="43"/>
  <c r="BN177" i="43"/>
  <c r="BL177" i="43"/>
  <c r="BJ177" i="43"/>
  <c r="BH177" i="43"/>
  <c r="BA177" i="43"/>
  <c r="P177" i="43"/>
  <c r="N177" i="43"/>
  <c r="D177" i="43"/>
  <c r="B177" i="43"/>
  <c r="EI176" i="43"/>
  <c r="EF176" i="43"/>
  <c r="DY176" i="43"/>
  <c r="DZ176" i="43"/>
  <c r="DW176" i="43"/>
  <c r="DT176" i="43"/>
  <c r="DQ176" i="43"/>
  <c r="DM176" i="43"/>
  <c r="DN176" i="43"/>
  <c r="DG176" i="43"/>
  <c r="DA176" i="43"/>
  <c r="CU176" i="43"/>
  <c r="CO176" i="43"/>
  <c r="CI176" i="43"/>
  <c r="CC176" i="43"/>
  <c r="BW176" i="43"/>
  <c r="BQ176" i="43"/>
  <c r="BN176" i="43"/>
  <c r="BL176" i="43"/>
  <c r="BJ176" i="43"/>
  <c r="BH176" i="43"/>
  <c r="BA176" i="43"/>
  <c r="P176" i="43"/>
  <c r="N176" i="43"/>
  <c r="D176" i="43"/>
  <c r="B176" i="43"/>
  <c r="EI175" i="43"/>
  <c r="EE175" i="43"/>
  <c r="EF175" i="43"/>
  <c r="EC175" i="43"/>
  <c r="DZ175" i="43"/>
  <c r="DW175" i="43"/>
  <c r="DS175" i="43"/>
  <c r="DT175" i="43"/>
  <c r="DQ175" i="43"/>
  <c r="DN175" i="43"/>
  <c r="DG175" i="43"/>
  <c r="DA175" i="43"/>
  <c r="CU175" i="43"/>
  <c r="CO175" i="43"/>
  <c r="CI175" i="43"/>
  <c r="CC175" i="43"/>
  <c r="BW175" i="43"/>
  <c r="BQ175" i="43"/>
  <c r="BN175" i="43"/>
  <c r="BL175" i="43"/>
  <c r="BJ175" i="43"/>
  <c r="BH175" i="43"/>
  <c r="BA175" i="43"/>
  <c r="P175" i="43"/>
  <c r="N175" i="43"/>
  <c r="D175" i="43"/>
  <c r="B175" i="43"/>
  <c r="EI174" i="43"/>
  <c r="EE174" i="43"/>
  <c r="EF174" i="43"/>
  <c r="EC174" i="43"/>
  <c r="DZ174" i="43"/>
  <c r="DW174" i="43"/>
  <c r="DS174" i="43"/>
  <c r="DT174" i="43"/>
  <c r="DQ174" i="43"/>
  <c r="DN174" i="43"/>
  <c r="DG174" i="43"/>
  <c r="DA174" i="43"/>
  <c r="CU174" i="43"/>
  <c r="CO174" i="43"/>
  <c r="CI174" i="43"/>
  <c r="CC174" i="43"/>
  <c r="BW174" i="43"/>
  <c r="BQ174" i="43"/>
  <c r="BN174" i="43"/>
  <c r="BL174" i="43"/>
  <c r="BJ174" i="43"/>
  <c r="BH174" i="43"/>
  <c r="BA174" i="43"/>
  <c r="P174" i="43"/>
  <c r="N174" i="43"/>
  <c r="D174" i="43"/>
  <c r="B174" i="43"/>
  <c r="EI173" i="43"/>
  <c r="EF173" i="43"/>
  <c r="EC173" i="43"/>
  <c r="DY173" i="43"/>
  <c r="DZ173" i="43"/>
  <c r="DW173" i="43"/>
  <c r="DT173" i="43"/>
  <c r="DQ173" i="43"/>
  <c r="DM173" i="43"/>
  <c r="DN173" i="43"/>
  <c r="DG173" i="43"/>
  <c r="DA173" i="43"/>
  <c r="CU173" i="43"/>
  <c r="CO173" i="43"/>
  <c r="CI173" i="43"/>
  <c r="CC173" i="43"/>
  <c r="BW173" i="43"/>
  <c r="BQ173" i="43"/>
  <c r="BN173" i="43"/>
  <c r="BL173" i="43"/>
  <c r="BJ173" i="43"/>
  <c r="BH173" i="43"/>
  <c r="BA173" i="43"/>
  <c r="P173" i="43"/>
  <c r="N173" i="43"/>
  <c r="D173" i="43"/>
  <c r="B173" i="43"/>
  <c r="EI172" i="43"/>
  <c r="EE172" i="43"/>
  <c r="EF172" i="43"/>
  <c r="DZ172" i="43"/>
  <c r="DW172" i="43"/>
  <c r="DS172" i="43"/>
  <c r="DT172" i="43"/>
  <c r="DN172" i="43"/>
  <c r="DG172" i="43"/>
  <c r="DA172" i="43"/>
  <c r="CU172" i="43"/>
  <c r="CO172" i="43"/>
  <c r="CI172" i="43"/>
  <c r="CC172" i="43"/>
  <c r="BW172" i="43"/>
  <c r="BQ172" i="43"/>
  <c r="BN172" i="43"/>
  <c r="BL172" i="43"/>
  <c r="BJ172" i="43"/>
  <c r="BH172" i="43"/>
  <c r="BA172" i="43"/>
  <c r="P172" i="43"/>
  <c r="N172" i="43"/>
  <c r="D172" i="43"/>
  <c r="B172" i="43"/>
  <c r="EI171" i="43"/>
  <c r="EF171" i="43"/>
  <c r="EC171" i="43"/>
  <c r="DY171" i="43"/>
  <c r="DZ171" i="43"/>
  <c r="DW171" i="43"/>
  <c r="DT171" i="43"/>
  <c r="DQ171" i="43"/>
  <c r="DM171" i="43"/>
  <c r="DN171" i="43"/>
  <c r="DG171" i="43"/>
  <c r="DA171" i="43"/>
  <c r="CU171" i="43"/>
  <c r="CO171" i="43"/>
  <c r="CI171" i="43"/>
  <c r="CC171" i="43"/>
  <c r="BW171" i="43"/>
  <c r="BQ171" i="43"/>
  <c r="BN171" i="43"/>
  <c r="BL171" i="43"/>
  <c r="BJ171" i="43"/>
  <c r="BH171" i="43"/>
  <c r="BA171" i="43"/>
  <c r="P171" i="43"/>
  <c r="N171" i="43"/>
  <c r="D171" i="43"/>
  <c r="B171" i="43"/>
  <c r="EI170" i="43"/>
  <c r="DY170" i="43"/>
  <c r="DZ170" i="43"/>
  <c r="DW170" i="43"/>
  <c r="DM170" i="43"/>
  <c r="DN170" i="43"/>
  <c r="DG170" i="43"/>
  <c r="DA170" i="43"/>
  <c r="CU170" i="43"/>
  <c r="CO170" i="43"/>
  <c r="CI170" i="43"/>
  <c r="CC170" i="43"/>
  <c r="BW170" i="43"/>
  <c r="BQ170" i="43"/>
  <c r="BN170" i="43"/>
  <c r="BL170" i="43"/>
  <c r="BJ170" i="43"/>
  <c r="BH170" i="43"/>
  <c r="BA170" i="43"/>
  <c r="P170" i="43"/>
  <c r="N170" i="43"/>
  <c r="D170" i="43"/>
  <c r="B170" i="43"/>
  <c r="EI169" i="43"/>
  <c r="EE169" i="43"/>
  <c r="EF169" i="43"/>
  <c r="EC169" i="43"/>
  <c r="DZ169" i="43"/>
  <c r="DW169" i="43"/>
  <c r="DS169" i="43"/>
  <c r="DT169" i="43"/>
  <c r="DQ169" i="43"/>
  <c r="DN169" i="43"/>
  <c r="DG169" i="43"/>
  <c r="DA169" i="43"/>
  <c r="CU169" i="43"/>
  <c r="CO169" i="43"/>
  <c r="CI169" i="43"/>
  <c r="CC169" i="43"/>
  <c r="BW169" i="43"/>
  <c r="BQ169" i="43"/>
  <c r="BN169" i="43"/>
  <c r="BL169" i="43"/>
  <c r="BJ169" i="43"/>
  <c r="BH169" i="43"/>
  <c r="BA169" i="43"/>
  <c r="P169" i="43"/>
  <c r="N169" i="43"/>
  <c r="D169" i="43"/>
  <c r="B169" i="43"/>
  <c r="EI168" i="43"/>
  <c r="EF168" i="43"/>
  <c r="EC168" i="43"/>
  <c r="DY168" i="43"/>
  <c r="DZ168" i="43"/>
  <c r="DW168" i="43"/>
  <c r="DT168" i="43"/>
  <c r="DQ168" i="43"/>
  <c r="DM168" i="43"/>
  <c r="DN168" i="43"/>
  <c r="DG168" i="43"/>
  <c r="DA168" i="43"/>
  <c r="CU168" i="43"/>
  <c r="CO168" i="43"/>
  <c r="CI168" i="43"/>
  <c r="CC168" i="43"/>
  <c r="BW168" i="43"/>
  <c r="BQ168" i="43"/>
  <c r="BN168" i="43"/>
  <c r="BL168" i="43"/>
  <c r="BJ168" i="43"/>
  <c r="BH168" i="43"/>
  <c r="BA168" i="43"/>
  <c r="P168" i="43"/>
  <c r="N168" i="43"/>
  <c r="D168" i="43"/>
  <c r="B168" i="43"/>
  <c r="EI167" i="43"/>
  <c r="EE167" i="43"/>
  <c r="EF167" i="43"/>
  <c r="DZ167" i="43"/>
  <c r="DW167" i="43"/>
  <c r="DS167" i="43"/>
  <c r="DT167" i="43"/>
  <c r="DN167" i="43"/>
  <c r="DG167" i="43"/>
  <c r="DA167" i="43"/>
  <c r="CU167" i="43"/>
  <c r="CO167" i="43"/>
  <c r="CI167" i="43"/>
  <c r="CC167" i="43"/>
  <c r="BW167" i="43"/>
  <c r="BQ167" i="43"/>
  <c r="BN167" i="43"/>
  <c r="BL167" i="43"/>
  <c r="BJ167" i="43"/>
  <c r="BH167" i="43"/>
  <c r="BA167" i="43"/>
  <c r="P167" i="43"/>
  <c r="N167" i="43"/>
  <c r="D167" i="43"/>
  <c r="B167" i="43"/>
  <c r="EI166" i="43"/>
  <c r="EE166" i="43"/>
  <c r="DZ166" i="43"/>
  <c r="DW166" i="43"/>
  <c r="DS166" i="43"/>
  <c r="DT166" i="43"/>
  <c r="DN166" i="43"/>
  <c r="DG166" i="43"/>
  <c r="DA166" i="43"/>
  <c r="CU166" i="43"/>
  <c r="CO166" i="43"/>
  <c r="CI166" i="43"/>
  <c r="CC166" i="43"/>
  <c r="BW166" i="43"/>
  <c r="BQ166" i="43"/>
  <c r="BN166" i="43"/>
  <c r="BL166" i="43"/>
  <c r="BJ166" i="43"/>
  <c r="BH166" i="43"/>
  <c r="BA166" i="43"/>
  <c r="P166" i="43"/>
  <c r="N166" i="43"/>
  <c r="D166" i="43"/>
  <c r="B166" i="43"/>
  <c r="EE165" i="43"/>
  <c r="DY165" i="43"/>
  <c r="DZ165" i="43"/>
  <c r="DW165" i="43"/>
  <c r="DS165" i="43"/>
  <c r="DM165" i="43"/>
  <c r="DN165" i="43"/>
  <c r="DG165" i="43"/>
  <c r="DA165" i="43"/>
  <c r="CU165" i="43"/>
  <c r="CO165" i="43"/>
  <c r="CI165" i="43"/>
  <c r="CC165" i="43"/>
  <c r="BW165" i="43"/>
  <c r="BQ165" i="43"/>
  <c r="BN165" i="43"/>
  <c r="BL165" i="43"/>
  <c r="BJ165" i="43"/>
  <c r="BH165" i="43"/>
  <c r="BA165" i="43"/>
  <c r="P165" i="43"/>
  <c r="N165" i="43"/>
  <c r="D165" i="43"/>
  <c r="B165" i="43"/>
  <c r="EI164" i="43"/>
  <c r="EF164" i="43"/>
  <c r="EC164" i="43"/>
  <c r="DY164" i="43"/>
  <c r="DZ164" i="43"/>
  <c r="DW164" i="43"/>
  <c r="DT164" i="43"/>
  <c r="DQ164" i="43"/>
  <c r="DM164" i="43"/>
  <c r="DN164" i="43"/>
  <c r="DG164" i="43"/>
  <c r="DA164" i="43"/>
  <c r="CU164" i="43"/>
  <c r="CO164" i="43"/>
  <c r="CI164" i="43"/>
  <c r="CC164" i="43"/>
  <c r="BW164" i="43"/>
  <c r="BQ164" i="43"/>
  <c r="BN164" i="43"/>
  <c r="BL164" i="43"/>
  <c r="BJ164" i="43"/>
  <c r="BH164" i="43"/>
  <c r="BA164" i="43"/>
  <c r="P164" i="43"/>
  <c r="N164" i="43"/>
  <c r="D164" i="43"/>
  <c r="B164" i="43"/>
  <c r="EE163" i="43"/>
  <c r="EF163" i="43" s="1"/>
  <c r="DZ163" i="43"/>
  <c r="DW163" i="43"/>
  <c r="DS163" i="43"/>
  <c r="DT163" i="43" s="1"/>
  <c r="DQ163" i="43"/>
  <c r="DN163" i="43"/>
  <c r="DG163" i="43"/>
  <c r="DA163" i="43"/>
  <c r="CU163" i="43"/>
  <c r="CO163" i="43"/>
  <c r="CI163" i="43"/>
  <c r="CC163" i="43"/>
  <c r="BW163" i="43"/>
  <c r="BQ163" i="43"/>
  <c r="BN163" i="43"/>
  <c r="BL163" i="43"/>
  <c r="BJ163" i="43"/>
  <c r="BH163" i="43"/>
  <c r="BA163" i="43"/>
  <c r="P163" i="43"/>
  <c r="N163" i="43"/>
  <c r="D163" i="43"/>
  <c r="B163" i="43"/>
  <c r="EI162" i="43"/>
  <c r="EF162" i="43"/>
  <c r="DY162" i="43"/>
  <c r="DZ162" i="43"/>
  <c r="DW162" i="43"/>
  <c r="DS162" i="43"/>
  <c r="DM162" i="43"/>
  <c r="DN162" i="43"/>
  <c r="DG162" i="43"/>
  <c r="DA162" i="43"/>
  <c r="CU162" i="43"/>
  <c r="CO162" i="43"/>
  <c r="CI162" i="43"/>
  <c r="CC162" i="43"/>
  <c r="BW162" i="43"/>
  <c r="BQ162" i="43"/>
  <c r="BN162" i="43"/>
  <c r="BL162" i="43"/>
  <c r="BJ162" i="43"/>
  <c r="BH162" i="43"/>
  <c r="BA162" i="43"/>
  <c r="P162" i="43"/>
  <c r="N162" i="43"/>
  <c r="D162" i="43"/>
  <c r="B162" i="43"/>
  <c r="EI161" i="43"/>
  <c r="EE161" i="43"/>
  <c r="DZ161" i="43"/>
  <c r="DW161" i="43"/>
  <c r="DS161" i="43"/>
  <c r="DT161" i="43"/>
  <c r="DQ161" i="43"/>
  <c r="DN161" i="43"/>
  <c r="DG161" i="43"/>
  <c r="DA161" i="43"/>
  <c r="CU161" i="43"/>
  <c r="CO161" i="43"/>
  <c r="CI161" i="43"/>
  <c r="CC161" i="43"/>
  <c r="BW161" i="43"/>
  <c r="BQ161" i="43"/>
  <c r="BN161" i="43"/>
  <c r="BL161" i="43"/>
  <c r="BJ161" i="43"/>
  <c r="BH161" i="43"/>
  <c r="BA161" i="43"/>
  <c r="P161" i="43"/>
  <c r="N161" i="43"/>
  <c r="D161" i="43"/>
  <c r="B161" i="43"/>
  <c r="EE160" i="43"/>
  <c r="DZ160" i="43"/>
  <c r="DW160" i="43"/>
  <c r="DS160" i="43"/>
  <c r="DN160" i="43"/>
  <c r="DG160" i="43"/>
  <c r="DA160" i="43"/>
  <c r="CU160" i="43"/>
  <c r="CO160" i="43"/>
  <c r="CI160" i="43"/>
  <c r="CC160" i="43"/>
  <c r="BW160" i="43"/>
  <c r="BQ160" i="43"/>
  <c r="BN160" i="43"/>
  <c r="BL160" i="43"/>
  <c r="BJ160" i="43"/>
  <c r="BH160" i="43"/>
  <c r="BA160" i="43"/>
  <c r="N160" i="43"/>
  <c r="D160" i="43"/>
  <c r="B160" i="43"/>
  <c r="EI159" i="43"/>
  <c r="EE159" i="43"/>
  <c r="EF159" i="43"/>
  <c r="DZ159" i="43"/>
  <c r="DW159" i="43"/>
  <c r="DS159" i="43"/>
  <c r="DQ159" i="43"/>
  <c r="DN159" i="43"/>
  <c r="DG159" i="43"/>
  <c r="DA159" i="43"/>
  <c r="CU159" i="43"/>
  <c r="CO159" i="43"/>
  <c r="CI159" i="43"/>
  <c r="CC159" i="43"/>
  <c r="BW159" i="43"/>
  <c r="BQ159" i="43"/>
  <c r="BN159" i="43"/>
  <c r="BL159" i="43"/>
  <c r="BJ159" i="43"/>
  <c r="BH159" i="43"/>
  <c r="BA159" i="43"/>
  <c r="P159" i="43"/>
  <c r="N159" i="43"/>
  <c r="B159" i="43"/>
  <c r="DY158" i="43"/>
  <c r="DZ158" i="43"/>
  <c r="DW158" i="43"/>
  <c r="DQ158" i="43"/>
  <c r="DM158" i="43"/>
  <c r="DN158" i="43"/>
  <c r="DG158" i="43"/>
  <c r="DA158" i="43"/>
  <c r="CU158" i="43"/>
  <c r="CO158" i="43"/>
  <c r="CI158" i="43"/>
  <c r="CC158" i="43"/>
  <c r="BW158" i="43"/>
  <c r="BQ158" i="43"/>
  <c r="BN158" i="43"/>
  <c r="BL158" i="43"/>
  <c r="BJ158" i="43"/>
  <c r="BH158" i="43"/>
  <c r="BA158" i="43"/>
  <c r="N158" i="43"/>
  <c r="D158" i="43"/>
  <c r="B158" i="43"/>
  <c r="EI157" i="43"/>
  <c r="EE157" i="43"/>
  <c r="EF157" i="43"/>
  <c r="DZ157" i="43"/>
  <c r="DW157" i="43"/>
  <c r="DS157" i="43"/>
  <c r="DQ157" i="43"/>
  <c r="DN157" i="43"/>
  <c r="DG157" i="43"/>
  <c r="DA157" i="43"/>
  <c r="CU157" i="43"/>
  <c r="CO157" i="43"/>
  <c r="CI157" i="43"/>
  <c r="CC157" i="43"/>
  <c r="BW157" i="43"/>
  <c r="BQ157" i="43"/>
  <c r="BN157" i="43"/>
  <c r="BL157" i="43"/>
  <c r="BJ157" i="43"/>
  <c r="BH157" i="43"/>
  <c r="BA157" i="43"/>
  <c r="P157" i="43"/>
  <c r="N157" i="43"/>
  <c r="B157" i="43"/>
  <c r="EI156" i="43"/>
  <c r="EE156" i="43"/>
  <c r="EC156" i="43"/>
  <c r="DY156" i="43"/>
  <c r="DZ156" i="43"/>
  <c r="DW156" i="43"/>
  <c r="DT156" i="43"/>
  <c r="DQ156" i="43"/>
  <c r="DM156" i="43"/>
  <c r="DN156" i="43"/>
  <c r="DG156" i="43"/>
  <c r="DA156" i="43"/>
  <c r="CU156" i="43"/>
  <c r="CO156" i="43"/>
  <c r="CI156" i="43"/>
  <c r="CC156" i="43"/>
  <c r="BW156" i="43"/>
  <c r="BQ156" i="43"/>
  <c r="BN156" i="43"/>
  <c r="BL156" i="43"/>
  <c r="BJ156" i="43"/>
  <c r="BH156" i="43"/>
  <c r="BA156" i="43"/>
  <c r="P156" i="43"/>
  <c r="N156" i="43"/>
  <c r="B156" i="43"/>
  <c r="EI155" i="43"/>
  <c r="EF155" i="43"/>
  <c r="DY155" i="43"/>
  <c r="DZ155" i="43"/>
  <c r="DW155" i="43"/>
  <c r="DT155" i="43"/>
  <c r="DQ155" i="43"/>
  <c r="DM155" i="43"/>
  <c r="DN155" i="43"/>
  <c r="DG155" i="43"/>
  <c r="DA155" i="43"/>
  <c r="CU155" i="43"/>
  <c r="CO155" i="43"/>
  <c r="CI155" i="43"/>
  <c r="CC155" i="43"/>
  <c r="BW155" i="43"/>
  <c r="BQ155" i="43"/>
  <c r="BN155" i="43"/>
  <c r="BL155" i="43"/>
  <c r="BJ155" i="43"/>
  <c r="BH155" i="43"/>
  <c r="BA155" i="43"/>
  <c r="P155" i="43"/>
  <c r="N155" i="43"/>
  <c r="D155" i="43"/>
  <c r="B155" i="43"/>
  <c r="EI154" i="43"/>
  <c r="EC154" i="43"/>
  <c r="DY154" i="43"/>
  <c r="DZ154" i="43"/>
  <c r="DW154" i="43"/>
  <c r="DT154" i="43"/>
  <c r="DQ154" i="43"/>
  <c r="DM154" i="43"/>
  <c r="DN154" i="43"/>
  <c r="DG154" i="43"/>
  <c r="DA154" i="43"/>
  <c r="CU154" i="43"/>
  <c r="CO154" i="43"/>
  <c r="CI154" i="43"/>
  <c r="CC154" i="43"/>
  <c r="BW154" i="43"/>
  <c r="BQ154" i="43"/>
  <c r="BN154" i="43"/>
  <c r="BL154" i="43"/>
  <c r="BJ154" i="43"/>
  <c r="BH154" i="43"/>
  <c r="BA154" i="43"/>
  <c r="P154" i="43"/>
  <c r="N154" i="43"/>
  <c r="D154" i="43"/>
  <c r="B154" i="43"/>
  <c r="EI153" i="43"/>
  <c r="EE153" i="43"/>
  <c r="EF153" i="43"/>
  <c r="EC153" i="43"/>
  <c r="DZ153" i="43"/>
  <c r="DW153" i="43"/>
  <c r="DS153" i="43"/>
  <c r="DT153" i="43"/>
  <c r="DQ153" i="43"/>
  <c r="DN153" i="43"/>
  <c r="DG153" i="43"/>
  <c r="DA153" i="43"/>
  <c r="CU153" i="43"/>
  <c r="CO153" i="43"/>
  <c r="CI153" i="43"/>
  <c r="CC153" i="43"/>
  <c r="BW153" i="43"/>
  <c r="BQ153" i="43"/>
  <c r="BN153" i="43"/>
  <c r="BL153" i="43"/>
  <c r="BJ153" i="43"/>
  <c r="BH153" i="43"/>
  <c r="BA153" i="43"/>
  <c r="P153" i="43"/>
  <c r="N153" i="43"/>
  <c r="D153" i="43"/>
  <c r="B153" i="43"/>
  <c r="EI152" i="43"/>
  <c r="EF152" i="43"/>
  <c r="DY152" i="43"/>
  <c r="DZ152" i="43"/>
  <c r="DW152" i="43"/>
  <c r="DQ152" i="43"/>
  <c r="DM152" i="43"/>
  <c r="DN152" i="43"/>
  <c r="DG152" i="43"/>
  <c r="DA152" i="43"/>
  <c r="CU152" i="43"/>
  <c r="CO152" i="43"/>
  <c r="CI152" i="43"/>
  <c r="CC152" i="43"/>
  <c r="BW152" i="43"/>
  <c r="BQ152" i="43"/>
  <c r="BN152" i="43"/>
  <c r="BL152" i="43"/>
  <c r="BJ152" i="43"/>
  <c r="BH152" i="43"/>
  <c r="BA152" i="43"/>
  <c r="P152" i="43"/>
  <c r="N152" i="43"/>
  <c r="D152" i="43"/>
  <c r="B152" i="43"/>
  <c r="EI151" i="43"/>
  <c r="EE151" i="43"/>
  <c r="EF151" i="43"/>
  <c r="DZ151" i="43"/>
  <c r="DW151" i="43"/>
  <c r="DS151" i="43"/>
  <c r="DT151" i="43"/>
  <c r="DQ151" i="43"/>
  <c r="DN151" i="43"/>
  <c r="DG151" i="43"/>
  <c r="DA151" i="43"/>
  <c r="CU151" i="43"/>
  <c r="CO151" i="43"/>
  <c r="CI151" i="43"/>
  <c r="CC151" i="43"/>
  <c r="BW151" i="43"/>
  <c r="BQ151" i="43"/>
  <c r="BN151" i="43"/>
  <c r="BL151" i="43"/>
  <c r="BJ151" i="43"/>
  <c r="BH151" i="43"/>
  <c r="BA151" i="43"/>
  <c r="P151" i="43"/>
  <c r="N151" i="43"/>
  <c r="D151" i="43"/>
  <c r="B151" i="43"/>
  <c r="EI150" i="43"/>
  <c r="EF150" i="43"/>
  <c r="DY150" i="43"/>
  <c r="DZ150" i="43"/>
  <c r="DW150" i="43"/>
  <c r="DM150" i="43"/>
  <c r="DN150" i="43"/>
  <c r="DG150" i="43"/>
  <c r="DA150" i="43"/>
  <c r="CU150" i="43"/>
  <c r="CO150" i="43"/>
  <c r="CI150" i="43"/>
  <c r="CC150" i="43"/>
  <c r="BW150" i="43"/>
  <c r="BQ150" i="43"/>
  <c r="BN150" i="43"/>
  <c r="BL150" i="43"/>
  <c r="BJ150" i="43"/>
  <c r="BH150" i="43"/>
  <c r="BA150" i="43"/>
  <c r="P150" i="43"/>
  <c r="N150" i="43"/>
  <c r="D150" i="43"/>
  <c r="B150" i="43"/>
  <c r="EI149" i="43"/>
  <c r="EE149" i="43"/>
  <c r="EF149" i="43"/>
  <c r="EC149" i="43"/>
  <c r="DZ149" i="43"/>
  <c r="DW149" i="43"/>
  <c r="DS149" i="43"/>
  <c r="DT149" i="43"/>
  <c r="DQ149" i="43"/>
  <c r="DN149" i="43"/>
  <c r="DG149" i="43"/>
  <c r="DA149" i="43"/>
  <c r="CU149" i="43"/>
  <c r="CO149" i="43"/>
  <c r="CI149" i="43"/>
  <c r="CC149" i="43"/>
  <c r="BW149" i="43"/>
  <c r="BQ149" i="43"/>
  <c r="BN149" i="43"/>
  <c r="BL149" i="43"/>
  <c r="BJ149" i="43"/>
  <c r="BH149" i="43"/>
  <c r="BA149" i="43"/>
  <c r="P149" i="43"/>
  <c r="N149" i="43"/>
  <c r="D149" i="43"/>
  <c r="B149" i="43"/>
  <c r="EI148" i="43"/>
  <c r="EE148" i="43"/>
  <c r="EF148" i="43"/>
  <c r="DZ148" i="43"/>
  <c r="DW148" i="43"/>
  <c r="DS148" i="43"/>
  <c r="DT148" i="43"/>
  <c r="DN148" i="43"/>
  <c r="DG148" i="43"/>
  <c r="DA148" i="43"/>
  <c r="CU148" i="43"/>
  <c r="CO148" i="43"/>
  <c r="CI148" i="43"/>
  <c r="CC148" i="43"/>
  <c r="BW148" i="43"/>
  <c r="BQ148" i="43"/>
  <c r="BN148" i="43"/>
  <c r="BL148" i="43"/>
  <c r="BJ148" i="43"/>
  <c r="BH148" i="43"/>
  <c r="BA148" i="43"/>
  <c r="P148" i="43"/>
  <c r="N148" i="43"/>
  <c r="D148" i="43"/>
  <c r="B148" i="43"/>
  <c r="EI147" i="43"/>
  <c r="EF147" i="43"/>
  <c r="EC147" i="43"/>
  <c r="DY147" i="43"/>
  <c r="DZ147" i="43"/>
  <c r="DW147" i="43"/>
  <c r="DT147" i="43"/>
  <c r="DQ147" i="43"/>
  <c r="DM147" i="43"/>
  <c r="DN147" i="43"/>
  <c r="DG147" i="43"/>
  <c r="DA147" i="43"/>
  <c r="CU147" i="43"/>
  <c r="CO147" i="43"/>
  <c r="CI147" i="43"/>
  <c r="CC147" i="43"/>
  <c r="BW147" i="43"/>
  <c r="BQ147" i="43"/>
  <c r="BN147" i="43"/>
  <c r="BL147" i="43"/>
  <c r="BJ147" i="43"/>
  <c r="BH147" i="43"/>
  <c r="BA147" i="43"/>
  <c r="P147" i="43"/>
  <c r="D147" i="43"/>
  <c r="B147" i="43"/>
  <c r="EI146" i="43"/>
  <c r="EE146" i="43"/>
  <c r="DY146" i="43"/>
  <c r="DZ146" i="43"/>
  <c r="DW146" i="43"/>
  <c r="DS146" i="43"/>
  <c r="DM146" i="43"/>
  <c r="DN146" i="43"/>
  <c r="DG146" i="43"/>
  <c r="DA146" i="43"/>
  <c r="CU146" i="43"/>
  <c r="CO146" i="43"/>
  <c r="CI146" i="43"/>
  <c r="CC146" i="43"/>
  <c r="BW146" i="43"/>
  <c r="BQ146" i="43"/>
  <c r="BN146" i="43"/>
  <c r="BL146" i="43"/>
  <c r="BJ146" i="43"/>
  <c r="BH146" i="43"/>
  <c r="BA146" i="43"/>
  <c r="P146" i="43"/>
  <c r="D146" i="43"/>
  <c r="B146" i="43"/>
  <c r="EI145" i="43"/>
  <c r="EE145" i="43"/>
  <c r="DZ145" i="43"/>
  <c r="DW145" i="43"/>
  <c r="DS145" i="43"/>
  <c r="DT145" i="43"/>
  <c r="DN145" i="43"/>
  <c r="DG145" i="43"/>
  <c r="DA145" i="43"/>
  <c r="CU145" i="43"/>
  <c r="CO145" i="43"/>
  <c r="CI145" i="43"/>
  <c r="CC145" i="43"/>
  <c r="BW145" i="43"/>
  <c r="BQ145" i="43"/>
  <c r="BN145" i="43"/>
  <c r="BL145" i="43"/>
  <c r="BJ145" i="43"/>
  <c r="BH145" i="43"/>
  <c r="BA145" i="43"/>
  <c r="P145" i="43"/>
  <c r="D145" i="43"/>
  <c r="B145" i="43"/>
  <c r="EE144" i="43"/>
  <c r="DZ144" i="43"/>
  <c r="DW144" i="43"/>
  <c r="DS144" i="43"/>
  <c r="DN144" i="43"/>
  <c r="DG144" i="43"/>
  <c r="DA144" i="43"/>
  <c r="CU144" i="43"/>
  <c r="CO144" i="43"/>
  <c r="CI144" i="43"/>
  <c r="CC144" i="43"/>
  <c r="BW144" i="43"/>
  <c r="BQ144" i="43"/>
  <c r="BN144" i="43"/>
  <c r="BL144" i="43"/>
  <c r="BJ144" i="43"/>
  <c r="BH144" i="43"/>
  <c r="BA144" i="43"/>
  <c r="N144" i="43"/>
  <c r="B144" i="43"/>
  <c r="EI143" i="43"/>
  <c r="EE143" i="43"/>
  <c r="DY143" i="43"/>
  <c r="DZ143" i="43"/>
  <c r="DW143" i="43"/>
  <c r="DT143" i="43"/>
  <c r="DQ143" i="43"/>
  <c r="DM143" i="43"/>
  <c r="DN143" i="43"/>
  <c r="DG143" i="43"/>
  <c r="DA143" i="43"/>
  <c r="CU143" i="43"/>
  <c r="CO143" i="43"/>
  <c r="CI143" i="43"/>
  <c r="CC143" i="43"/>
  <c r="BW143" i="43"/>
  <c r="BQ143" i="43"/>
  <c r="BN143" i="43"/>
  <c r="BL143" i="43"/>
  <c r="BJ143" i="43"/>
  <c r="BH143" i="43"/>
  <c r="BA143" i="43"/>
  <c r="N143" i="43"/>
  <c r="B143" i="43"/>
  <c r="EI142" i="43"/>
  <c r="EE142" i="43"/>
  <c r="EF142" i="43" s="1"/>
  <c r="EC142" i="43"/>
  <c r="DZ142" i="43"/>
  <c r="DW142" i="43"/>
  <c r="DS142" i="43"/>
  <c r="DT142" i="43"/>
  <c r="DQ142" i="43"/>
  <c r="DN142" i="43"/>
  <c r="DG142" i="43"/>
  <c r="DA142" i="43"/>
  <c r="CU142" i="43"/>
  <c r="CO142" i="43"/>
  <c r="CI142" i="43"/>
  <c r="CC142" i="43"/>
  <c r="BW142" i="43"/>
  <c r="BQ142" i="43"/>
  <c r="BN142" i="43"/>
  <c r="BL142" i="43"/>
  <c r="BJ142" i="43"/>
  <c r="BH142" i="43"/>
  <c r="BA142" i="43"/>
  <c r="AM142" i="43"/>
  <c r="P142" i="43"/>
  <c r="D142" i="43"/>
  <c r="B142" i="43"/>
  <c r="EF141" i="43"/>
  <c r="DY141" i="43"/>
  <c r="DZ141" i="43"/>
  <c r="DW141" i="43"/>
  <c r="DQ141" i="43"/>
  <c r="DM141" i="43"/>
  <c r="DN141" i="43"/>
  <c r="DG141" i="43"/>
  <c r="DA141" i="43"/>
  <c r="CU141" i="43"/>
  <c r="CO141" i="43"/>
  <c r="CI141" i="43"/>
  <c r="CC141" i="43"/>
  <c r="BW141" i="43"/>
  <c r="BQ141" i="43"/>
  <c r="BN141" i="43"/>
  <c r="BL141" i="43"/>
  <c r="BJ141" i="43"/>
  <c r="BH141" i="43"/>
  <c r="BA141" i="43"/>
  <c r="AP141" i="43"/>
  <c r="AL141" i="43" s="1"/>
  <c r="AQ141" i="43" s="1"/>
  <c r="P141" i="43"/>
  <c r="D141" i="43"/>
  <c r="B141" i="43"/>
  <c r="EI140" i="43"/>
  <c r="DY140" i="43"/>
  <c r="DZ140" i="43"/>
  <c r="DW140" i="43"/>
  <c r="DT140" i="43"/>
  <c r="DM140" i="43"/>
  <c r="DN140" i="43"/>
  <c r="DG140" i="43"/>
  <c r="DA140" i="43"/>
  <c r="CU140" i="43"/>
  <c r="CO140" i="43"/>
  <c r="CI140" i="43"/>
  <c r="CC140" i="43"/>
  <c r="BW140" i="43"/>
  <c r="BQ140" i="43"/>
  <c r="BN140" i="43"/>
  <c r="BL140" i="43"/>
  <c r="BJ140" i="43"/>
  <c r="BH140" i="43"/>
  <c r="BA140" i="43"/>
  <c r="AP140" i="43"/>
  <c r="AL140" i="43" s="1"/>
  <c r="AQ140" i="43" s="1"/>
  <c r="N140" i="43"/>
  <c r="B140" i="43"/>
  <c r="EI139" i="43"/>
  <c r="EE139" i="43"/>
  <c r="EF139" i="43"/>
  <c r="DZ139" i="43"/>
  <c r="DW139" i="43"/>
  <c r="DS139" i="43"/>
  <c r="DT139" i="43"/>
  <c r="DQ139" i="43"/>
  <c r="DN139" i="43"/>
  <c r="DG139" i="43"/>
  <c r="DA139" i="43"/>
  <c r="CU139" i="43"/>
  <c r="CO139" i="43"/>
  <c r="CI139" i="43"/>
  <c r="CC139" i="43"/>
  <c r="BW139" i="43"/>
  <c r="BQ139" i="43"/>
  <c r="BN139" i="43"/>
  <c r="BL139" i="43"/>
  <c r="BJ139" i="43"/>
  <c r="BH139" i="43"/>
  <c r="BA139" i="43"/>
  <c r="AM139" i="43"/>
  <c r="N139" i="43"/>
  <c r="B139" i="43"/>
  <c r="EI138" i="43"/>
  <c r="EE138" i="43"/>
  <c r="DY138" i="43"/>
  <c r="DZ138" i="43"/>
  <c r="DW138" i="43"/>
  <c r="DS138" i="43"/>
  <c r="DQ138" i="43"/>
  <c r="DM138" i="43"/>
  <c r="DN138" i="43"/>
  <c r="DG138" i="43"/>
  <c r="DA138" i="43"/>
  <c r="CU138" i="43"/>
  <c r="CO138" i="43"/>
  <c r="CI138" i="43"/>
  <c r="CC138" i="43"/>
  <c r="BW138" i="43"/>
  <c r="BQ138" i="43"/>
  <c r="BN138" i="43"/>
  <c r="BL138" i="43"/>
  <c r="BJ138" i="43"/>
  <c r="BH138" i="43"/>
  <c r="BA138" i="43"/>
  <c r="P138" i="43"/>
  <c r="D138" i="43"/>
  <c r="B138" i="43"/>
  <c r="EE137" i="43"/>
  <c r="DY137" i="43"/>
  <c r="DS137" i="43"/>
  <c r="DM137" i="43"/>
  <c r="DG137" i="43"/>
  <c r="DA137" i="43"/>
  <c r="CU137" i="43"/>
  <c r="CO137" i="43"/>
  <c r="CI137" i="43"/>
  <c r="CC137" i="43"/>
  <c r="BW137" i="43"/>
  <c r="BQ137" i="43"/>
  <c r="BN137" i="43"/>
  <c r="BL137" i="43"/>
  <c r="BJ137" i="43"/>
  <c r="BH137" i="43"/>
  <c r="BA137" i="43"/>
  <c r="AM137" i="43"/>
  <c r="P137" i="43"/>
  <c r="D137" i="43"/>
  <c r="B137" i="43"/>
  <c r="EH136" i="43"/>
  <c r="EF136" i="43"/>
  <c r="EB136" i="43"/>
  <c r="DY136" i="43"/>
  <c r="DZ136" i="43"/>
  <c r="DV136" i="43"/>
  <c r="DT136" i="43"/>
  <c r="DP136" i="43"/>
  <c r="DM136" i="43"/>
  <c r="DN136" i="43"/>
  <c r="DJ136" i="43"/>
  <c r="DG136" i="43"/>
  <c r="DD136" i="43"/>
  <c r="DA136" i="43"/>
  <c r="CX136" i="43"/>
  <c r="CU136" i="43"/>
  <c r="CR136" i="43"/>
  <c r="CO136" i="43"/>
  <c r="CL136" i="43"/>
  <c r="CI136" i="43"/>
  <c r="CF136" i="43"/>
  <c r="CC136" i="43"/>
  <c r="BZ136" i="43"/>
  <c r="BW136" i="43"/>
  <c r="BT136" i="43"/>
  <c r="BQ136" i="43"/>
  <c r="BN136" i="43"/>
  <c r="BL136" i="43"/>
  <c r="BJ136" i="43"/>
  <c r="BH136" i="43"/>
  <c r="BE136" i="43"/>
  <c r="P136" i="43"/>
  <c r="D136" i="43"/>
  <c r="B136" i="43"/>
  <c r="EH135" i="43"/>
  <c r="EB135" i="43"/>
  <c r="DY135" i="43"/>
  <c r="DZ135" i="43"/>
  <c r="DV135" i="43"/>
  <c r="DT135" i="43"/>
  <c r="DP135" i="43"/>
  <c r="DM135" i="43"/>
  <c r="DN135" i="43"/>
  <c r="DJ135" i="43"/>
  <c r="DG135" i="43"/>
  <c r="DD135" i="43"/>
  <c r="DA135" i="43"/>
  <c r="CX135" i="43"/>
  <c r="CU135" i="43"/>
  <c r="CR135" i="43"/>
  <c r="CO135" i="43"/>
  <c r="CL135" i="43"/>
  <c r="CI135" i="43"/>
  <c r="CF135" i="43"/>
  <c r="CC135" i="43"/>
  <c r="BZ135" i="43"/>
  <c r="BW135" i="43"/>
  <c r="BT135" i="43"/>
  <c r="BQ135" i="43"/>
  <c r="BN135" i="43"/>
  <c r="BL135" i="43"/>
  <c r="BJ135" i="43"/>
  <c r="BH135" i="43"/>
  <c r="BE135" i="43"/>
  <c r="P135" i="43"/>
  <c r="D135" i="43"/>
  <c r="B135" i="43"/>
  <c r="EH134" i="43"/>
  <c r="EE134" i="43"/>
  <c r="EB134" i="43"/>
  <c r="DY134" i="43"/>
  <c r="DZ134" i="43" s="1"/>
  <c r="DV134" i="43"/>
  <c r="DS134" i="43"/>
  <c r="DP134" i="43"/>
  <c r="DM134" i="43"/>
  <c r="DN134" i="43" s="1"/>
  <c r="DJ134" i="43"/>
  <c r="DG134" i="43"/>
  <c r="DD134" i="43"/>
  <c r="DA134" i="43"/>
  <c r="CX134" i="43"/>
  <c r="CU134" i="43"/>
  <c r="CR134" i="43"/>
  <c r="CO134" i="43"/>
  <c r="CL134" i="43"/>
  <c r="CI134" i="43"/>
  <c r="CF134" i="43"/>
  <c r="CC134" i="43"/>
  <c r="BZ134" i="43"/>
  <c r="BW134" i="43"/>
  <c r="BT134" i="43"/>
  <c r="BQ134" i="43"/>
  <c r="BN134" i="43"/>
  <c r="BL134" i="43"/>
  <c r="BJ134" i="43"/>
  <c r="BH134" i="43"/>
  <c r="BE134" i="43"/>
  <c r="AP134" i="43"/>
  <c r="AL134" i="43" s="1"/>
  <c r="AQ134" i="43" s="1"/>
  <c r="N134" i="43"/>
  <c r="B134" i="43"/>
  <c r="EH133" i="43"/>
  <c r="EE133" i="43"/>
  <c r="EB133" i="43"/>
  <c r="DY133" i="43"/>
  <c r="DZ133" i="43"/>
  <c r="DV133" i="43"/>
  <c r="DS133" i="43"/>
  <c r="DP133" i="43"/>
  <c r="DM133" i="43"/>
  <c r="DN133" i="43"/>
  <c r="DJ133" i="43"/>
  <c r="DG133" i="43"/>
  <c r="DD133" i="43"/>
  <c r="DA133" i="43"/>
  <c r="CX133" i="43"/>
  <c r="CU133" i="43"/>
  <c r="CR133" i="43"/>
  <c r="CO133" i="43"/>
  <c r="CL133" i="43"/>
  <c r="CI133" i="43"/>
  <c r="CF133" i="43"/>
  <c r="CC133" i="43"/>
  <c r="BZ133" i="43"/>
  <c r="BW133" i="43"/>
  <c r="BT133" i="43"/>
  <c r="BQ133" i="43"/>
  <c r="BN133" i="43"/>
  <c r="BL133" i="43"/>
  <c r="BJ133" i="43"/>
  <c r="BH133" i="43"/>
  <c r="BE133" i="43"/>
  <c r="N133" i="43"/>
  <c r="B133" i="43"/>
  <c r="EH132" i="43"/>
  <c r="EF132" i="43"/>
  <c r="EB132" i="43"/>
  <c r="DY132" i="43"/>
  <c r="DZ132" i="43"/>
  <c r="DV132" i="43"/>
  <c r="DT132" i="43"/>
  <c r="DP132" i="43"/>
  <c r="DM132" i="43"/>
  <c r="DN132" i="43"/>
  <c r="DJ132" i="43"/>
  <c r="DG132" i="43"/>
  <c r="DD132" i="43"/>
  <c r="DA132" i="43"/>
  <c r="CX132" i="43"/>
  <c r="CU132" i="43"/>
  <c r="CR132" i="43"/>
  <c r="CO132" i="43"/>
  <c r="CL132" i="43"/>
  <c r="CI132" i="43"/>
  <c r="CF132" i="43"/>
  <c r="CC132" i="43"/>
  <c r="BZ132" i="43"/>
  <c r="BW132" i="43"/>
  <c r="BT132" i="43"/>
  <c r="BQ132" i="43"/>
  <c r="BN132" i="43"/>
  <c r="BL132" i="43"/>
  <c r="BJ132" i="43"/>
  <c r="BH132" i="43"/>
  <c r="BE132" i="43"/>
  <c r="AP132" i="43"/>
  <c r="AL132" i="43" s="1"/>
  <c r="AQ132" i="43" s="1"/>
  <c r="N132" i="43"/>
  <c r="B132" i="43"/>
  <c r="EH131" i="43"/>
  <c r="EE131" i="43"/>
  <c r="EB131" i="43"/>
  <c r="DY131" i="43"/>
  <c r="DV131" i="43"/>
  <c r="DS131" i="43"/>
  <c r="DP131" i="43"/>
  <c r="DM131" i="43"/>
  <c r="DJ131" i="43"/>
  <c r="DG131" i="43"/>
  <c r="DD131" i="43"/>
  <c r="DA131" i="43"/>
  <c r="CX131" i="43"/>
  <c r="CU131" i="43"/>
  <c r="CR131" i="43"/>
  <c r="CO131" i="43"/>
  <c r="CL131" i="43"/>
  <c r="CI131" i="43"/>
  <c r="CF131" i="43"/>
  <c r="CC131" i="43"/>
  <c r="BZ131" i="43"/>
  <c r="BW131" i="43"/>
  <c r="BT131" i="43"/>
  <c r="BQ131" i="43"/>
  <c r="BN131" i="43"/>
  <c r="BL131" i="43"/>
  <c r="BJ131" i="43"/>
  <c r="BH131" i="43"/>
  <c r="BE131" i="43"/>
  <c r="N131" i="43"/>
  <c r="B131" i="43"/>
  <c r="EH130" i="43"/>
  <c r="EF130" i="43"/>
  <c r="EB130" i="43"/>
  <c r="DY130" i="43"/>
  <c r="DZ130" i="43"/>
  <c r="DV130" i="43"/>
  <c r="DT130" i="43"/>
  <c r="DP130" i="43"/>
  <c r="DM130" i="43"/>
  <c r="DN130" i="43"/>
  <c r="DJ130" i="43"/>
  <c r="DG130" i="43"/>
  <c r="DD130" i="43"/>
  <c r="DA130" i="43"/>
  <c r="CX130" i="43"/>
  <c r="CU130" i="43"/>
  <c r="CR130" i="43"/>
  <c r="CO130" i="43"/>
  <c r="CL130" i="43"/>
  <c r="CI130" i="43"/>
  <c r="CF130" i="43"/>
  <c r="CC130" i="43"/>
  <c r="BZ130" i="43"/>
  <c r="BW130" i="43"/>
  <c r="BT130" i="43"/>
  <c r="BQ130" i="43"/>
  <c r="BN130" i="43"/>
  <c r="BL130" i="43"/>
  <c r="BJ130" i="43"/>
  <c r="BH130" i="43"/>
  <c r="BE130" i="43"/>
  <c r="AP130" i="43"/>
  <c r="AL130" i="43" s="1"/>
  <c r="AQ130" i="43" s="1"/>
  <c r="N130" i="43"/>
  <c r="B130" i="43"/>
  <c r="EH129" i="43"/>
  <c r="EF129" i="43"/>
  <c r="EB129" i="43"/>
  <c r="DY129" i="43"/>
  <c r="DZ129" i="43"/>
  <c r="DV129" i="43"/>
  <c r="DT129" i="43"/>
  <c r="DP129" i="43"/>
  <c r="DM129" i="43"/>
  <c r="DN129" i="43"/>
  <c r="DJ129" i="43"/>
  <c r="DG129" i="43"/>
  <c r="DD129" i="43"/>
  <c r="DA129" i="43"/>
  <c r="CX129" i="43"/>
  <c r="CU129" i="43"/>
  <c r="CR129" i="43"/>
  <c r="CO129" i="43"/>
  <c r="CL129" i="43"/>
  <c r="CI129" i="43"/>
  <c r="CF129" i="43"/>
  <c r="CC129" i="43"/>
  <c r="BZ129" i="43"/>
  <c r="BW129" i="43"/>
  <c r="BT129" i="43"/>
  <c r="BQ129" i="43"/>
  <c r="BN129" i="43"/>
  <c r="BL129" i="43"/>
  <c r="BJ129" i="43"/>
  <c r="BH129" i="43"/>
  <c r="BE129" i="43"/>
  <c r="D129" i="43"/>
  <c r="B129" i="43"/>
  <c r="EH128" i="43"/>
  <c r="EE128" i="43"/>
  <c r="EF128" i="43" s="1"/>
  <c r="EB128" i="43"/>
  <c r="DV128" i="43"/>
  <c r="DS128" i="43"/>
  <c r="DT128" i="43" s="1"/>
  <c r="DP128" i="43"/>
  <c r="DJ128" i="43"/>
  <c r="DG128" i="43"/>
  <c r="DD128" i="43"/>
  <c r="DA128" i="43"/>
  <c r="CX128" i="43"/>
  <c r="CU128" i="43"/>
  <c r="CR128" i="43"/>
  <c r="CO128" i="43"/>
  <c r="CL128" i="43"/>
  <c r="CI128" i="43"/>
  <c r="CF128" i="43"/>
  <c r="CC128" i="43"/>
  <c r="BZ128" i="43"/>
  <c r="BW128" i="43"/>
  <c r="BT128" i="43"/>
  <c r="BQ128" i="43"/>
  <c r="BN128" i="43"/>
  <c r="BL128" i="43"/>
  <c r="BJ128" i="43"/>
  <c r="BH128" i="43"/>
  <c r="BE128" i="43"/>
  <c r="AM128" i="43"/>
  <c r="N128" i="43"/>
  <c r="B128" i="43"/>
  <c r="K128" i="43" s="1"/>
  <c r="L128" i="43" s="1"/>
  <c r="EH127" i="43"/>
  <c r="EE127" i="43"/>
  <c r="EB127" i="43"/>
  <c r="DZ127" i="43"/>
  <c r="DV127" i="43"/>
  <c r="DS127" i="43"/>
  <c r="DP127" i="43"/>
  <c r="DN127" i="43"/>
  <c r="DJ127" i="43"/>
  <c r="DG127" i="43"/>
  <c r="DD127" i="43"/>
  <c r="DA127" i="43"/>
  <c r="CX127" i="43"/>
  <c r="CU127" i="43"/>
  <c r="CR127" i="43"/>
  <c r="CO127" i="43"/>
  <c r="CL127" i="43"/>
  <c r="CI127" i="43"/>
  <c r="CF127" i="43"/>
  <c r="CC127" i="43"/>
  <c r="BZ127" i="43"/>
  <c r="BW127" i="43"/>
  <c r="BT127" i="43"/>
  <c r="BQ127" i="43"/>
  <c r="BN127" i="43"/>
  <c r="BL127" i="43"/>
  <c r="BJ127" i="43"/>
  <c r="BH127" i="43"/>
  <c r="BE127" i="43"/>
  <c r="AP127" i="43"/>
  <c r="AL127" i="43" s="1"/>
  <c r="AQ127" i="43" s="1"/>
  <c r="N127" i="43"/>
  <c r="B127" i="43"/>
  <c r="EH126" i="43"/>
  <c r="EE126" i="43"/>
  <c r="EB126" i="43"/>
  <c r="DZ126" i="43"/>
  <c r="DV126" i="43"/>
  <c r="DS126" i="43"/>
  <c r="DT126" i="43"/>
  <c r="DP126" i="43"/>
  <c r="DN126" i="43"/>
  <c r="DJ126" i="43"/>
  <c r="DG126" i="43"/>
  <c r="DD126" i="43"/>
  <c r="DA126" i="43"/>
  <c r="CX126" i="43"/>
  <c r="CU126" i="43"/>
  <c r="CR126" i="43"/>
  <c r="CO126" i="43"/>
  <c r="CL126" i="43"/>
  <c r="CI126" i="43"/>
  <c r="CF126" i="43"/>
  <c r="CC126" i="43"/>
  <c r="BZ126" i="43"/>
  <c r="BW126" i="43"/>
  <c r="BT126" i="43"/>
  <c r="BQ126" i="43"/>
  <c r="BN126" i="43"/>
  <c r="BL126" i="43"/>
  <c r="BJ126" i="43"/>
  <c r="BH126" i="43"/>
  <c r="BE126" i="43"/>
  <c r="AM126" i="43"/>
  <c r="P126" i="43"/>
  <c r="D126" i="43"/>
  <c r="B126" i="43"/>
  <c r="EH125" i="43"/>
  <c r="EE125" i="43"/>
  <c r="EF125" i="43"/>
  <c r="EB125" i="43"/>
  <c r="DZ125" i="43"/>
  <c r="DV125" i="43"/>
  <c r="DS125" i="43"/>
  <c r="DT125" i="43"/>
  <c r="DP125" i="43"/>
  <c r="DN125" i="43"/>
  <c r="DJ125" i="43"/>
  <c r="DG125" i="43"/>
  <c r="DD125" i="43"/>
  <c r="DA125" i="43"/>
  <c r="CX125" i="43"/>
  <c r="CU125" i="43"/>
  <c r="CR125" i="43"/>
  <c r="CO125" i="43"/>
  <c r="CL125" i="43"/>
  <c r="CI125" i="43"/>
  <c r="CF125" i="43"/>
  <c r="CC125" i="43"/>
  <c r="BZ125" i="43"/>
  <c r="BW125" i="43"/>
  <c r="BT125" i="43"/>
  <c r="BQ125" i="43"/>
  <c r="BN125" i="43"/>
  <c r="BL125" i="43"/>
  <c r="BJ125" i="43"/>
  <c r="BH125" i="43"/>
  <c r="BE125" i="43"/>
  <c r="N125" i="43"/>
  <c r="B125" i="43"/>
  <c r="EH124" i="43"/>
  <c r="EF124" i="43"/>
  <c r="EB124" i="43"/>
  <c r="DY124" i="43"/>
  <c r="DZ124" i="43"/>
  <c r="DV124" i="43"/>
  <c r="DT124" i="43"/>
  <c r="DP124" i="43"/>
  <c r="DM124" i="43"/>
  <c r="DN124" i="43"/>
  <c r="DJ124" i="43"/>
  <c r="DG124" i="43"/>
  <c r="DD124" i="43"/>
  <c r="DA124" i="43"/>
  <c r="CX124" i="43"/>
  <c r="CU124" i="43"/>
  <c r="CR124" i="43"/>
  <c r="CO124" i="43"/>
  <c r="CL124" i="43"/>
  <c r="CI124" i="43"/>
  <c r="CF124" i="43"/>
  <c r="CC124" i="43"/>
  <c r="BZ124" i="43"/>
  <c r="BW124" i="43"/>
  <c r="BT124" i="43"/>
  <c r="BQ124" i="43"/>
  <c r="BN124" i="43"/>
  <c r="BL124" i="43"/>
  <c r="BJ124" i="43"/>
  <c r="BH124" i="43"/>
  <c r="BE124" i="43"/>
  <c r="N124" i="43"/>
  <c r="B124" i="43"/>
  <c r="EH123" i="43"/>
  <c r="EE123" i="43"/>
  <c r="EF123" i="43"/>
  <c r="EB123" i="43"/>
  <c r="DZ123" i="43"/>
  <c r="DV123" i="43"/>
  <c r="DS123" i="43"/>
  <c r="DT123" i="43"/>
  <c r="DP123" i="43"/>
  <c r="DN123" i="43"/>
  <c r="DJ123" i="43"/>
  <c r="DG123" i="43"/>
  <c r="DD123" i="43"/>
  <c r="DA123" i="43"/>
  <c r="CX123" i="43"/>
  <c r="CU123" i="43"/>
  <c r="CR123" i="43"/>
  <c r="CO123" i="43"/>
  <c r="CL123" i="43"/>
  <c r="CI123" i="43"/>
  <c r="CF123" i="43"/>
  <c r="CC123" i="43"/>
  <c r="BZ123" i="43"/>
  <c r="BW123" i="43"/>
  <c r="BT123" i="43"/>
  <c r="BQ123" i="43"/>
  <c r="BN123" i="43"/>
  <c r="BL123" i="43"/>
  <c r="BJ123" i="43"/>
  <c r="BH123" i="43"/>
  <c r="BE123" i="43"/>
  <c r="AM123" i="43"/>
  <c r="P123" i="43"/>
  <c r="D123" i="43"/>
  <c r="B123" i="43"/>
  <c r="EH122" i="43"/>
  <c r="EE122" i="43"/>
  <c r="EB122" i="43"/>
  <c r="DZ122" i="43"/>
  <c r="DV122" i="43"/>
  <c r="DS122" i="43"/>
  <c r="DP122" i="43"/>
  <c r="DN122" i="43"/>
  <c r="DJ122" i="43"/>
  <c r="DG122" i="43"/>
  <c r="DD122" i="43"/>
  <c r="DA122" i="43"/>
  <c r="CX122" i="43"/>
  <c r="CU122" i="43"/>
  <c r="CR122" i="43"/>
  <c r="CO122" i="43"/>
  <c r="CL122" i="43"/>
  <c r="CI122" i="43"/>
  <c r="CF122" i="43"/>
  <c r="CC122" i="43"/>
  <c r="BZ122" i="43"/>
  <c r="BW122" i="43"/>
  <c r="BT122" i="43"/>
  <c r="BQ122" i="43"/>
  <c r="BN122" i="43"/>
  <c r="BL122" i="43"/>
  <c r="BJ122" i="43"/>
  <c r="BH122" i="43"/>
  <c r="BE122" i="43"/>
  <c r="P122" i="43"/>
  <c r="W122" i="43" s="1"/>
  <c r="X122" i="43" s="1"/>
  <c r="D122" i="43"/>
  <c r="B122" i="43"/>
  <c r="EH121" i="43"/>
  <c r="EE121" i="43"/>
  <c r="EB121" i="43"/>
  <c r="DZ121" i="43"/>
  <c r="DV121" i="43"/>
  <c r="DS121" i="43"/>
  <c r="DP121" i="43"/>
  <c r="DN121" i="43"/>
  <c r="DJ121" i="43"/>
  <c r="DG121" i="43"/>
  <c r="DD121" i="43"/>
  <c r="DA121" i="43"/>
  <c r="CU121" i="43"/>
  <c r="CO121" i="43"/>
  <c r="CI121" i="43"/>
  <c r="CC121" i="43"/>
  <c r="BW121" i="43"/>
  <c r="BQ121" i="43"/>
  <c r="BN121" i="43"/>
  <c r="BL121" i="43"/>
  <c r="BJ121" i="43"/>
  <c r="BH121" i="43"/>
  <c r="BA121" i="43"/>
  <c r="AM121" i="43"/>
  <c r="P121" i="43"/>
  <c r="B121" i="43"/>
  <c r="EI120" i="43"/>
  <c r="EE120" i="43"/>
  <c r="DZ120" i="43"/>
  <c r="DW120" i="43"/>
  <c r="DS120" i="43"/>
  <c r="DQ120" i="43"/>
  <c r="DN120" i="43"/>
  <c r="DG120" i="43"/>
  <c r="DA120" i="43"/>
  <c r="CU120" i="43"/>
  <c r="CO120" i="43"/>
  <c r="CI120" i="43"/>
  <c r="CC120" i="43"/>
  <c r="BW120" i="43"/>
  <c r="BQ120" i="43"/>
  <c r="BN120" i="43"/>
  <c r="BL120" i="43"/>
  <c r="BJ120" i="43"/>
  <c r="BH120" i="43"/>
  <c r="BA120" i="43"/>
  <c r="P120" i="43"/>
  <c r="D120" i="43"/>
  <c r="B120" i="43"/>
  <c r="EE119" i="43"/>
  <c r="EF119" i="43" s="1"/>
  <c r="EC119" i="43"/>
  <c r="DZ119" i="43"/>
  <c r="DW119" i="43"/>
  <c r="DS119" i="43"/>
  <c r="DT119" i="43"/>
  <c r="DQ119" i="43"/>
  <c r="DN119" i="43"/>
  <c r="DG119" i="43"/>
  <c r="DA119" i="43"/>
  <c r="CU119" i="43"/>
  <c r="CO119" i="43"/>
  <c r="CI119" i="43"/>
  <c r="CC119" i="43"/>
  <c r="BW119" i="43"/>
  <c r="BQ119" i="43"/>
  <c r="BN119" i="43"/>
  <c r="BL119" i="43"/>
  <c r="BJ119" i="43"/>
  <c r="BH119" i="43"/>
  <c r="BA119" i="43"/>
  <c r="AM119" i="43"/>
  <c r="P119" i="43"/>
  <c r="D119" i="43"/>
  <c r="B119" i="43"/>
  <c r="EI118" i="43"/>
  <c r="EE118" i="43"/>
  <c r="EC118" i="43"/>
  <c r="DY118" i="43"/>
  <c r="DZ118" i="43"/>
  <c r="DW118" i="43"/>
  <c r="DT118" i="43"/>
  <c r="DQ118" i="43"/>
  <c r="DM118" i="43"/>
  <c r="DN118" i="43"/>
  <c r="DG118" i="43"/>
  <c r="DA118" i="43"/>
  <c r="CU118" i="43"/>
  <c r="CO118" i="43"/>
  <c r="CI118" i="43"/>
  <c r="CC118" i="43"/>
  <c r="BW118" i="43"/>
  <c r="BQ118" i="43"/>
  <c r="BN118" i="43"/>
  <c r="BL118" i="43"/>
  <c r="BJ118" i="43"/>
  <c r="BH118" i="43"/>
  <c r="BA118" i="43"/>
  <c r="P118" i="43"/>
  <c r="D118" i="43"/>
  <c r="B118" i="43"/>
  <c r="DY117" i="43"/>
  <c r="DZ117" i="43"/>
  <c r="DW117" i="43"/>
  <c r="DS117" i="43"/>
  <c r="DQ117" i="43"/>
  <c r="DM117" i="43"/>
  <c r="DN117" i="43"/>
  <c r="DG117" i="43"/>
  <c r="DA117" i="43"/>
  <c r="CU117" i="43"/>
  <c r="CO117" i="43"/>
  <c r="CI117" i="43"/>
  <c r="CC117" i="43"/>
  <c r="BW117" i="43"/>
  <c r="BQ117" i="43"/>
  <c r="BN117" i="43"/>
  <c r="BL117" i="43"/>
  <c r="BJ117" i="43"/>
  <c r="BH117" i="43"/>
  <c r="BA117" i="43"/>
  <c r="P117" i="43"/>
  <c r="D117" i="43"/>
  <c r="B117" i="43"/>
  <c r="EI116" i="43"/>
  <c r="EE116" i="43"/>
  <c r="DZ116" i="43"/>
  <c r="DW116" i="43"/>
  <c r="DS116" i="43"/>
  <c r="DQ116" i="43"/>
  <c r="DN116" i="43"/>
  <c r="DG116" i="43"/>
  <c r="DA116" i="43"/>
  <c r="CU116" i="43"/>
  <c r="CO116" i="43"/>
  <c r="CI116" i="43"/>
  <c r="CC116" i="43"/>
  <c r="BW116" i="43"/>
  <c r="BQ116" i="43"/>
  <c r="BN116" i="43"/>
  <c r="BL116" i="43"/>
  <c r="BJ116" i="43"/>
  <c r="BH116" i="43"/>
  <c r="BA116" i="43"/>
  <c r="N116" i="43"/>
  <c r="B116" i="43"/>
  <c r="EI115" i="43"/>
  <c r="EE115" i="43"/>
  <c r="EF115" i="43"/>
  <c r="DZ115" i="43"/>
  <c r="DW115" i="43"/>
  <c r="DS115" i="43"/>
  <c r="DQ115" i="43"/>
  <c r="DN115" i="43"/>
  <c r="DG115" i="43"/>
  <c r="DA115" i="43"/>
  <c r="CU115" i="43"/>
  <c r="CO115" i="43"/>
  <c r="CI115" i="43"/>
  <c r="CC115" i="43"/>
  <c r="BW115" i="43"/>
  <c r="BQ115" i="43"/>
  <c r="BN115" i="43"/>
  <c r="BL115" i="43"/>
  <c r="BJ115" i="43"/>
  <c r="BH115" i="43"/>
  <c r="BA115" i="43"/>
  <c r="AP115" i="43"/>
  <c r="AL115" i="43" s="1"/>
  <c r="AQ115" i="43" s="1"/>
  <c r="N115" i="43"/>
  <c r="B115" i="43"/>
  <c r="EF114" i="43"/>
  <c r="DY114" i="43"/>
  <c r="DZ114" i="43"/>
  <c r="DW114" i="43"/>
  <c r="DM114" i="43"/>
  <c r="DN114" i="43"/>
  <c r="DG114" i="43"/>
  <c r="DA114" i="43"/>
  <c r="CU114" i="43"/>
  <c r="CO114" i="43"/>
  <c r="CI114" i="43"/>
  <c r="CC114" i="43"/>
  <c r="BW114" i="43"/>
  <c r="BQ114" i="43"/>
  <c r="BN114" i="43"/>
  <c r="BL114" i="43"/>
  <c r="BJ114" i="43"/>
  <c r="BH114" i="43"/>
  <c r="BA114" i="43"/>
  <c r="N114" i="43"/>
  <c r="B114" i="43"/>
  <c r="EE113" i="43"/>
  <c r="DZ113" i="43"/>
  <c r="DW113" i="43"/>
  <c r="DS113" i="43"/>
  <c r="DT113" i="43"/>
  <c r="DN113" i="43"/>
  <c r="DG113" i="43"/>
  <c r="DA113" i="43"/>
  <c r="CU113" i="43"/>
  <c r="CO113" i="43"/>
  <c r="CI113" i="43"/>
  <c r="CC113" i="43"/>
  <c r="BW113" i="43"/>
  <c r="BQ113" i="43"/>
  <c r="BN113" i="43"/>
  <c r="BL113" i="43"/>
  <c r="BJ113" i="43"/>
  <c r="BH113" i="43"/>
  <c r="BA113" i="43"/>
  <c r="AP113" i="43"/>
  <c r="AL113" i="43" s="1"/>
  <c r="AQ113" i="43" s="1"/>
  <c r="N113" i="43"/>
  <c r="B113" i="43"/>
  <c r="EI112" i="43"/>
  <c r="EF112" i="43"/>
  <c r="EC112" i="43"/>
  <c r="DY112" i="43"/>
  <c r="DZ112" i="43"/>
  <c r="DW112" i="43"/>
  <c r="DT112" i="43"/>
  <c r="DM112" i="43"/>
  <c r="DN112" i="43"/>
  <c r="DG112" i="43"/>
  <c r="DA112" i="43"/>
  <c r="CU112" i="43"/>
  <c r="CO112" i="43"/>
  <c r="CI112" i="43"/>
  <c r="CC112" i="43"/>
  <c r="BW112" i="43"/>
  <c r="BQ112" i="43"/>
  <c r="BN112" i="43"/>
  <c r="BL112" i="43"/>
  <c r="BJ112" i="43"/>
  <c r="BH112" i="43"/>
  <c r="BA112" i="43"/>
  <c r="AM112" i="43"/>
  <c r="N112" i="43"/>
  <c r="B112" i="43"/>
  <c r="EI111" i="43"/>
  <c r="EF111" i="43"/>
  <c r="DY111" i="43"/>
  <c r="DZ111" i="43"/>
  <c r="DW111" i="43"/>
  <c r="DT111" i="43"/>
  <c r="DM111" i="43"/>
  <c r="DN111" i="43"/>
  <c r="DG111" i="43"/>
  <c r="DA111" i="43"/>
  <c r="CU111" i="43"/>
  <c r="CO111" i="43"/>
  <c r="CI111" i="43"/>
  <c r="CC111" i="43"/>
  <c r="BW111" i="43"/>
  <c r="BQ111" i="43"/>
  <c r="BN111" i="43"/>
  <c r="BL111" i="43"/>
  <c r="BJ111" i="43"/>
  <c r="BH111" i="43"/>
  <c r="BA111" i="43"/>
  <c r="AP111" i="43"/>
  <c r="AL111" i="43" s="1"/>
  <c r="AQ111" i="43" s="1"/>
  <c r="P111" i="43"/>
  <c r="D111" i="43"/>
  <c r="B111" i="43"/>
  <c r="EE110" i="43"/>
  <c r="EF110" i="43" s="1"/>
  <c r="EC110" i="43"/>
  <c r="DZ110" i="43"/>
  <c r="DW110" i="43"/>
  <c r="DS110" i="43"/>
  <c r="DT110" i="43"/>
  <c r="DQ110" i="43"/>
  <c r="DN110" i="43"/>
  <c r="DG110" i="43"/>
  <c r="DA110" i="43"/>
  <c r="CU110" i="43"/>
  <c r="CO110" i="43"/>
  <c r="CI110" i="43"/>
  <c r="CC110" i="43"/>
  <c r="BW110" i="43"/>
  <c r="BQ110" i="43"/>
  <c r="BN110" i="43"/>
  <c r="BL110" i="43"/>
  <c r="BJ110" i="43"/>
  <c r="BH110" i="43"/>
  <c r="BA110" i="43"/>
  <c r="N110" i="43"/>
  <c r="B110" i="43"/>
  <c r="EI109" i="43"/>
  <c r="EE109" i="43"/>
  <c r="DZ109" i="43"/>
  <c r="DW109" i="43"/>
  <c r="DS109" i="43"/>
  <c r="DN109" i="43"/>
  <c r="DG109" i="43"/>
  <c r="DA109" i="43"/>
  <c r="CU109" i="43"/>
  <c r="CO109" i="43"/>
  <c r="CI109" i="43"/>
  <c r="CC109" i="43"/>
  <c r="BW109" i="43"/>
  <c r="BQ109" i="43"/>
  <c r="BN109" i="43"/>
  <c r="BL109" i="43"/>
  <c r="BJ109" i="43"/>
  <c r="BH109" i="43"/>
  <c r="BA109" i="43"/>
  <c r="P109" i="43"/>
  <c r="D109" i="43"/>
  <c r="B109" i="43"/>
  <c r="EI108" i="43"/>
  <c r="EC108" i="43"/>
  <c r="DY108" i="43"/>
  <c r="DZ108" i="43"/>
  <c r="DW108" i="43"/>
  <c r="DT108" i="43"/>
  <c r="DQ108" i="43"/>
  <c r="DM108" i="43"/>
  <c r="DN108" i="43"/>
  <c r="DG108" i="43"/>
  <c r="DA108" i="43"/>
  <c r="CU108" i="43"/>
  <c r="CO108" i="43"/>
  <c r="CI108" i="43"/>
  <c r="CC108" i="43"/>
  <c r="BW108" i="43"/>
  <c r="BQ108" i="43"/>
  <c r="BN108" i="43"/>
  <c r="BL108" i="43"/>
  <c r="BJ108" i="43"/>
  <c r="BH108" i="43"/>
  <c r="BA108" i="43"/>
  <c r="N108" i="43"/>
  <c r="B108" i="43"/>
  <c r="EI107" i="43"/>
  <c r="EE107" i="43"/>
  <c r="EF107" i="43"/>
  <c r="EC107" i="43"/>
  <c r="DZ107" i="43"/>
  <c r="DW107" i="43"/>
  <c r="DS107" i="43"/>
  <c r="DT107" i="43"/>
  <c r="DQ107" i="43"/>
  <c r="DN107" i="43"/>
  <c r="DG107" i="43"/>
  <c r="DA107" i="43"/>
  <c r="CU107" i="43"/>
  <c r="CO107" i="43"/>
  <c r="CI107" i="43"/>
  <c r="CC107" i="43"/>
  <c r="BW107" i="43"/>
  <c r="BQ107" i="43"/>
  <c r="BN107" i="43"/>
  <c r="BL107" i="43"/>
  <c r="BJ107" i="43"/>
  <c r="BH107" i="43"/>
  <c r="BA107" i="43"/>
  <c r="AP107" i="43"/>
  <c r="AL107" i="43" s="1"/>
  <c r="AQ107" i="43" s="1"/>
  <c r="N107" i="43"/>
  <c r="B107" i="43"/>
  <c r="EI106" i="43"/>
  <c r="DY106" i="43"/>
  <c r="DZ106" i="43"/>
  <c r="DW106" i="43"/>
  <c r="DM106" i="43"/>
  <c r="DN106" i="43"/>
  <c r="DG106" i="43"/>
  <c r="DA106" i="43"/>
  <c r="CU106" i="43"/>
  <c r="CO106" i="43"/>
  <c r="CI106" i="43"/>
  <c r="CC106" i="43"/>
  <c r="BW106" i="43"/>
  <c r="BQ106" i="43"/>
  <c r="BN106" i="43"/>
  <c r="BL106" i="43"/>
  <c r="BJ106" i="43"/>
  <c r="BH106" i="43"/>
  <c r="BA106" i="43"/>
  <c r="N106" i="43"/>
  <c r="B106" i="43"/>
  <c r="EI105" i="43"/>
  <c r="EC105" i="43"/>
  <c r="DY105" i="43"/>
  <c r="DZ105" i="43"/>
  <c r="DW105" i="43"/>
  <c r="DT105" i="43"/>
  <c r="DQ105" i="43"/>
  <c r="DM105" i="43"/>
  <c r="DN105" i="43"/>
  <c r="DG105" i="43"/>
  <c r="DA105" i="43"/>
  <c r="CU105" i="43"/>
  <c r="CO105" i="43"/>
  <c r="CI105" i="43"/>
  <c r="CC105" i="43"/>
  <c r="BW105" i="43"/>
  <c r="BQ105" i="43"/>
  <c r="BN105" i="43"/>
  <c r="BL105" i="43"/>
  <c r="BJ105" i="43"/>
  <c r="BH105" i="43"/>
  <c r="BA105" i="43"/>
  <c r="N105" i="43"/>
  <c r="B105" i="43"/>
  <c r="EI104" i="43"/>
  <c r="EE104" i="43"/>
  <c r="EF104" i="43"/>
  <c r="EC104" i="43"/>
  <c r="DZ104" i="43"/>
  <c r="DW104" i="43"/>
  <c r="DS104" i="43"/>
  <c r="DT104" i="43"/>
  <c r="DQ104" i="43"/>
  <c r="DN104" i="43"/>
  <c r="DG104" i="43"/>
  <c r="DA104" i="43"/>
  <c r="CU104" i="43"/>
  <c r="CO104" i="43"/>
  <c r="CI104" i="43"/>
  <c r="CC104" i="43"/>
  <c r="BW104" i="43"/>
  <c r="BQ104" i="43"/>
  <c r="BN104" i="43"/>
  <c r="BL104" i="43"/>
  <c r="BJ104" i="43"/>
  <c r="BH104" i="43"/>
  <c r="BA104" i="43"/>
  <c r="D104" i="43"/>
  <c r="B104" i="43"/>
  <c r="EI103" i="43"/>
  <c r="EE103" i="43"/>
  <c r="EF103" i="43"/>
  <c r="DZ103" i="43"/>
  <c r="DW103" i="43"/>
  <c r="DS103" i="43"/>
  <c r="DT103" i="43"/>
  <c r="DN103" i="43"/>
  <c r="DG103" i="43"/>
  <c r="DA103" i="43"/>
  <c r="CU103" i="43"/>
  <c r="CO103" i="43"/>
  <c r="CI103" i="43"/>
  <c r="CC103" i="43"/>
  <c r="BW103" i="43"/>
  <c r="BQ103" i="43"/>
  <c r="BN103" i="43"/>
  <c r="BL103" i="43"/>
  <c r="BJ103" i="43"/>
  <c r="BH103" i="43"/>
  <c r="BA103" i="43"/>
  <c r="AM103" i="43"/>
  <c r="N103" i="43"/>
  <c r="B103" i="43"/>
  <c r="EI102" i="43"/>
  <c r="EF102" i="43"/>
  <c r="EC102" i="43"/>
  <c r="DY102" i="43"/>
  <c r="DZ102" i="43"/>
  <c r="DW102" i="43"/>
  <c r="DT102" i="43"/>
  <c r="DQ102" i="43"/>
  <c r="DM102" i="43"/>
  <c r="DN102" i="43"/>
  <c r="DG102" i="43"/>
  <c r="DA102" i="43"/>
  <c r="CU102" i="43"/>
  <c r="CO102" i="43"/>
  <c r="CI102" i="43"/>
  <c r="CC102" i="43"/>
  <c r="BW102" i="43"/>
  <c r="BQ102" i="43"/>
  <c r="BN102" i="43"/>
  <c r="BL102" i="43"/>
  <c r="BJ102" i="43"/>
  <c r="BH102" i="43"/>
  <c r="BA102" i="43"/>
  <c r="AP102" i="43"/>
  <c r="AL102" i="43" s="1"/>
  <c r="AQ102" i="43" s="1"/>
  <c r="P102" i="43"/>
  <c r="B102" i="43"/>
  <c r="EE101" i="43"/>
  <c r="EF101" i="43" s="1"/>
  <c r="DS101" i="43"/>
  <c r="DT101" i="43" s="1"/>
  <c r="DG101" i="43"/>
  <c r="DA101" i="43"/>
  <c r="CU101" i="43"/>
  <c r="CO101" i="43"/>
  <c r="CI101" i="43"/>
  <c r="CC101" i="43"/>
  <c r="BW101" i="43"/>
  <c r="BQ101" i="43"/>
  <c r="BN101" i="43"/>
  <c r="BL101" i="43"/>
  <c r="BJ101" i="43"/>
  <c r="BH101" i="43"/>
  <c r="BA101" i="43"/>
  <c r="N101" i="43"/>
  <c r="B101" i="43"/>
  <c r="EI100" i="43"/>
  <c r="EF100" i="43"/>
  <c r="DY100" i="43"/>
  <c r="DZ100" i="43"/>
  <c r="DW100" i="43"/>
  <c r="DS100" i="43"/>
  <c r="DM100" i="43"/>
  <c r="DN100" i="43"/>
  <c r="DG100" i="43"/>
  <c r="DA100" i="43"/>
  <c r="CU100" i="43"/>
  <c r="CO100" i="43"/>
  <c r="CI100" i="43"/>
  <c r="CC100" i="43"/>
  <c r="BW100" i="43"/>
  <c r="BQ100" i="43"/>
  <c r="BN100" i="43"/>
  <c r="BL100" i="43"/>
  <c r="BJ100" i="43"/>
  <c r="BH100" i="43"/>
  <c r="BA100" i="43"/>
  <c r="D100" i="43"/>
  <c r="B100" i="43"/>
  <c r="EI99" i="43"/>
  <c r="EE99" i="43"/>
  <c r="EC99" i="43"/>
  <c r="DY99" i="43"/>
  <c r="DZ99" i="43"/>
  <c r="DW99" i="43"/>
  <c r="DT99" i="43"/>
  <c r="DQ99" i="43"/>
  <c r="DM99" i="43"/>
  <c r="DN99" i="43"/>
  <c r="DG99" i="43"/>
  <c r="DA99" i="43"/>
  <c r="CU99" i="43"/>
  <c r="CO99" i="43"/>
  <c r="CI99" i="43"/>
  <c r="CC99" i="43"/>
  <c r="BW99" i="43"/>
  <c r="BQ99" i="43"/>
  <c r="BN99" i="43"/>
  <c r="BL99" i="43"/>
  <c r="BJ99" i="43"/>
  <c r="BH99" i="43"/>
  <c r="BA99" i="43"/>
  <c r="AM99" i="43"/>
  <c r="N99" i="43"/>
  <c r="B99" i="43"/>
  <c r="EE98" i="43"/>
  <c r="DS98" i="43"/>
  <c r="DG98" i="43"/>
  <c r="DA98" i="43"/>
  <c r="CU98" i="43"/>
  <c r="CO98" i="43"/>
  <c r="CI98" i="43"/>
  <c r="CC98" i="43"/>
  <c r="BW98" i="43"/>
  <c r="BQ98" i="43"/>
  <c r="BN98" i="43"/>
  <c r="BL98" i="43"/>
  <c r="BJ98" i="43"/>
  <c r="BH98" i="43"/>
  <c r="BA98" i="43"/>
  <c r="AP98" i="43"/>
  <c r="AL98" i="43" s="1"/>
  <c r="AQ98" i="43" s="1"/>
  <c r="P98" i="43"/>
  <c r="B98" i="43"/>
  <c r="EI97" i="43"/>
  <c r="EE97" i="43"/>
  <c r="DZ97" i="43"/>
  <c r="DW97" i="43"/>
  <c r="DS97" i="43"/>
  <c r="DQ97" i="43"/>
  <c r="DN97" i="43"/>
  <c r="DG97" i="43"/>
  <c r="DA97" i="43"/>
  <c r="CU97" i="43"/>
  <c r="CO97" i="43"/>
  <c r="CI97" i="43"/>
  <c r="CC97" i="43"/>
  <c r="BW97" i="43"/>
  <c r="BQ97" i="43"/>
  <c r="BN97" i="43"/>
  <c r="BL97" i="43"/>
  <c r="BJ97" i="43"/>
  <c r="BH97" i="43"/>
  <c r="BA97" i="43"/>
  <c r="AP97" i="43"/>
  <c r="AL97" i="43" s="1"/>
  <c r="AQ97" i="43" s="1"/>
  <c r="N97" i="43"/>
  <c r="B97" i="43"/>
  <c r="EI96" i="43"/>
  <c r="EE96" i="43"/>
  <c r="DY96" i="43"/>
  <c r="DZ96" i="43"/>
  <c r="DW96" i="43"/>
  <c r="DM96" i="43"/>
  <c r="DN96" i="43"/>
  <c r="DG96" i="43"/>
  <c r="DA96" i="43"/>
  <c r="CU96" i="43"/>
  <c r="CO96" i="43"/>
  <c r="CI96" i="43"/>
  <c r="CC96" i="43"/>
  <c r="BW96" i="43"/>
  <c r="BQ96" i="43"/>
  <c r="BN96" i="43"/>
  <c r="BL96" i="43"/>
  <c r="BJ96" i="43"/>
  <c r="BH96" i="43"/>
  <c r="BA96" i="43"/>
  <c r="AM96" i="43"/>
  <c r="B96" i="43"/>
  <c r="EI95" i="43"/>
  <c r="EE95" i="43"/>
  <c r="DY95" i="43"/>
  <c r="DZ95" i="43"/>
  <c r="DW95" i="43"/>
  <c r="DT95" i="43"/>
  <c r="DQ95" i="43"/>
  <c r="DM95" i="43"/>
  <c r="DN95" i="43"/>
  <c r="DG95" i="43"/>
  <c r="DA95" i="43"/>
  <c r="CU95" i="43"/>
  <c r="CO95" i="43"/>
  <c r="CI95" i="43"/>
  <c r="CC95" i="43"/>
  <c r="BW95" i="43"/>
  <c r="BQ95" i="43"/>
  <c r="BN95" i="43"/>
  <c r="BL95" i="43"/>
  <c r="BJ95" i="43"/>
  <c r="BH95" i="43"/>
  <c r="BA95" i="43"/>
  <c r="D95" i="43"/>
  <c r="B95" i="43"/>
  <c r="EI94" i="43"/>
  <c r="EE94" i="43"/>
  <c r="EF94" i="43" s="1"/>
  <c r="DZ94" i="43"/>
  <c r="DW94" i="43"/>
  <c r="DS94" i="43"/>
  <c r="DT94" i="43" s="1"/>
  <c r="DQ94" i="43"/>
  <c r="DN94" i="43"/>
  <c r="DG94" i="43"/>
  <c r="DA94" i="43"/>
  <c r="CU94" i="43"/>
  <c r="CO94" i="43"/>
  <c r="CI94" i="43"/>
  <c r="CC94" i="43"/>
  <c r="BW94" i="43"/>
  <c r="BQ94" i="43"/>
  <c r="BN94" i="43"/>
  <c r="BL94" i="43"/>
  <c r="BJ94" i="43"/>
  <c r="BH94" i="43"/>
  <c r="BA94" i="43"/>
  <c r="P94" i="43"/>
  <c r="B94" i="43"/>
  <c r="DY93" i="43"/>
  <c r="DZ93" i="43"/>
  <c r="DW93" i="43"/>
  <c r="DQ93" i="43"/>
  <c r="DM93" i="43"/>
  <c r="DN93" i="43"/>
  <c r="DA93" i="43"/>
  <c r="CO93" i="43"/>
  <c r="CC93" i="43"/>
  <c r="BQ93" i="43"/>
  <c r="BN93" i="43"/>
  <c r="BL93" i="43"/>
  <c r="BJ93" i="43"/>
  <c r="BH93" i="43"/>
  <c r="BA93" i="43"/>
  <c r="AM93" i="43"/>
  <c r="B93" i="43"/>
  <c r="EI92" i="43"/>
  <c r="EE92" i="43"/>
  <c r="EF92" i="43" s="1"/>
  <c r="DW92" i="43"/>
  <c r="DS92" i="43"/>
  <c r="DT92" i="43"/>
  <c r="DQ92" i="43"/>
  <c r="DG92" i="43"/>
  <c r="CU92" i="43"/>
  <c r="CI92" i="43"/>
  <c r="BW92" i="43"/>
  <c r="BN92" i="43"/>
  <c r="BL92" i="43"/>
  <c r="BJ92" i="43"/>
  <c r="BH92" i="43"/>
  <c r="BA92" i="43"/>
  <c r="AP92" i="43"/>
  <c r="AL92" i="43" s="1"/>
  <c r="AQ92" i="43" s="1"/>
  <c r="D92" i="43"/>
  <c r="B92" i="43"/>
  <c r="EI91" i="43"/>
  <c r="EE91" i="43"/>
  <c r="EF91" i="43" s="1"/>
  <c r="DW91" i="43"/>
  <c r="DS91" i="43"/>
  <c r="DT91" i="43"/>
  <c r="DQ91" i="43"/>
  <c r="DG91" i="43"/>
  <c r="CU91" i="43"/>
  <c r="CI91" i="43"/>
  <c r="BW91" i="43"/>
  <c r="BN91" i="43"/>
  <c r="BL91" i="43"/>
  <c r="BJ91" i="43"/>
  <c r="BH91" i="43"/>
  <c r="BA91" i="43"/>
  <c r="B91" i="43"/>
  <c r="EI90" i="43"/>
  <c r="EC90" i="43"/>
  <c r="DY90" i="43"/>
  <c r="DZ90" i="43"/>
  <c r="DW90" i="43"/>
  <c r="DQ90" i="43"/>
  <c r="DM90" i="43"/>
  <c r="DN90" i="43"/>
  <c r="DA90" i="43"/>
  <c r="CO90" i="43"/>
  <c r="CC90" i="43"/>
  <c r="BQ90" i="43"/>
  <c r="BN90" i="43"/>
  <c r="BL90" i="43"/>
  <c r="BJ90" i="43"/>
  <c r="BH90" i="43"/>
  <c r="BA90" i="43"/>
  <c r="P90" i="43"/>
  <c r="B90" i="43"/>
  <c r="EI89" i="43"/>
  <c r="DY89" i="43"/>
  <c r="DZ89" i="43"/>
  <c r="DW89" i="43"/>
  <c r="DM89" i="43"/>
  <c r="DN89" i="43"/>
  <c r="DA89" i="43"/>
  <c r="CO89" i="43"/>
  <c r="CC89" i="43"/>
  <c r="BQ89" i="43"/>
  <c r="BN89" i="43"/>
  <c r="BL89" i="43"/>
  <c r="BJ89" i="43"/>
  <c r="BH89" i="43"/>
  <c r="BA89" i="43"/>
  <c r="AM89" i="43"/>
  <c r="B89" i="43"/>
  <c r="EI88" i="43"/>
  <c r="EE88" i="43"/>
  <c r="EF88" i="43"/>
  <c r="DW88" i="43"/>
  <c r="DS88" i="43"/>
  <c r="DT88" i="43"/>
  <c r="DG88" i="43"/>
  <c r="CU88" i="43"/>
  <c r="CI88" i="43"/>
  <c r="BW88" i="43"/>
  <c r="BN88" i="43"/>
  <c r="BL88" i="43"/>
  <c r="BJ88" i="43"/>
  <c r="BH88" i="43"/>
  <c r="BA88" i="43"/>
  <c r="P88" i="43"/>
  <c r="B88" i="43"/>
  <c r="EI87" i="43"/>
  <c r="DY87" i="43"/>
  <c r="DZ87" i="43"/>
  <c r="DW87" i="43"/>
  <c r="DQ87" i="43"/>
  <c r="DM87" i="43"/>
  <c r="DN87" i="43"/>
  <c r="DA87" i="43"/>
  <c r="CO87" i="43"/>
  <c r="CC87" i="43"/>
  <c r="BQ87" i="43"/>
  <c r="BN87" i="43"/>
  <c r="BL87" i="43"/>
  <c r="BJ87" i="43"/>
  <c r="BH87" i="43"/>
  <c r="BA87" i="43"/>
  <c r="AM87" i="43"/>
  <c r="P87" i="43"/>
  <c r="B87" i="43"/>
  <c r="EI86" i="43"/>
  <c r="EE86" i="43"/>
  <c r="DW86" i="43"/>
  <c r="DS86" i="43"/>
  <c r="DT86" i="43" s="1"/>
  <c r="DQ86" i="43"/>
  <c r="DG86" i="43"/>
  <c r="CU86" i="43"/>
  <c r="CI86" i="43"/>
  <c r="BW86" i="43"/>
  <c r="BN86" i="43"/>
  <c r="BL86" i="43"/>
  <c r="BJ86" i="43"/>
  <c r="BH86" i="43"/>
  <c r="BA86" i="43"/>
  <c r="D86" i="43"/>
  <c r="B86" i="43"/>
  <c r="EI85" i="43"/>
  <c r="EF85" i="43"/>
  <c r="EC85" i="43"/>
  <c r="DY85" i="43"/>
  <c r="DZ85" i="43"/>
  <c r="DW85" i="43"/>
  <c r="DT85" i="43"/>
  <c r="DQ85" i="43"/>
  <c r="DM85" i="43"/>
  <c r="DN85" i="43"/>
  <c r="DA85" i="43"/>
  <c r="CO85" i="43"/>
  <c r="CC85" i="43"/>
  <c r="BQ85" i="43"/>
  <c r="BN85" i="43"/>
  <c r="BL85" i="43"/>
  <c r="BJ85" i="43"/>
  <c r="BH85" i="43"/>
  <c r="BA85" i="43"/>
  <c r="AM85" i="43"/>
  <c r="P85" i="43"/>
  <c r="B85" i="43"/>
  <c r="EI84" i="43"/>
  <c r="EE84" i="43"/>
  <c r="EF84" i="43"/>
  <c r="DZ84" i="43"/>
  <c r="DW84" i="43"/>
  <c r="DS84" i="43"/>
  <c r="DT84" i="43"/>
  <c r="DN84" i="43"/>
  <c r="DG84" i="43"/>
  <c r="CU84" i="43"/>
  <c r="CI84" i="43"/>
  <c r="BW84" i="43"/>
  <c r="BN84" i="43"/>
  <c r="BL84" i="43"/>
  <c r="BJ84" i="43"/>
  <c r="BH84" i="43"/>
  <c r="BA84" i="43"/>
  <c r="P84" i="43"/>
  <c r="B84" i="43"/>
  <c r="EI83" i="43"/>
  <c r="EE83" i="43"/>
  <c r="DZ83" i="43"/>
  <c r="DW83" i="43"/>
  <c r="DS83" i="43"/>
  <c r="DQ83" i="43"/>
  <c r="DN83" i="43"/>
  <c r="DG83" i="43"/>
  <c r="CU83" i="43"/>
  <c r="CI83" i="43"/>
  <c r="BW83" i="43"/>
  <c r="BN83" i="43"/>
  <c r="BL83" i="43"/>
  <c r="BJ83" i="43"/>
  <c r="BH83" i="43"/>
  <c r="BA83" i="43"/>
  <c r="D83" i="43"/>
  <c r="B83" i="43"/>
  <c r="EI82" i="43"/>
  <c r="DY82" i="43"/>
  <c r="DZ82" i="43"/>
  <c r="DW82" i="43"/>
  <c r="DM82" i="43"/>
  <c r="DN82" i="43"/>
  <c r="DA82" i="43"/>
  <c r="CO82" i="43"/>
  <c r="CC82" i="43"/>
  <c r="BQ82" i="43"/>
  <c r="BN82" i="43"/>
  <c r="BL82" i="43"/>
  <c r="BJ82" i="43"/>
  <c r="BH82" i="43"/>
  <c r="BA82" i="43"/>
  <c r="AM82" i="43"/>
  <c r="N82" i="43"/>
  <c r="B82" i="43"/>
  <c r="EI81" i="43"/>
  <c r="EE81" i="43"/>
  <c r="EC81" i="43"/>
  <c r="DZ81" i="43"/>
  <c r="DW81" i="43"/>
  <c r="DS81" i="43"/>
  <c r="DT81" i="43"/>
  <c r="DQ81" i="43"/>
  <c r="DN81" i="43"/>
  <c r="DG81" i="43"/>
  <c r="CU81" i="43"/>
  <c r="CI81" i="43"/>
  <c r="BW81" i="43"/>
  <c r="BN81" i="43"/>
  <c r="BL81" i="43"/>
  <c r="BJ81" i="43"/>
  <c r="BH81" i="43"/>
  <c r="BA81" i="43"/>
  <c r="P81" i="43"/>
  <c r="B81" i="43"/>
  <c r="EF80" i="43"/>
  <c r="DY80" i="43"/>
  <c r="DZ80" i="43"/>
  <c r="DW80" i="43"/>
  <c r="DT80" i="43"/>
  <c r="DQ80" i="43"/>
  <c r="DM80" i="43"/>
  <c r="DN80" i="43"/>
  <c r="DA80" i="43"/>
  <c r="CO80" i="43"/>
  <c r="CC80" i="43"/>
  <c r="BQ80" i="43"/>
  <c r="BN80" i="43"/>
  <c r="BL80" i="43"/>
  <c r="BJ80" i="43"/>
  <c r="BH80" i="43"/>
  <c r="BA80" i="43"/>
  <c r="AM80" i="43"/>
  <c r="D80" i="43"/>
  <c r="B80" i="43"/>
  <c r="DY79" i="43"/>
  <c r="DZ79" i="43"/>
  <c r="DW79" i="43"/>
  <c r="DM79" i="43"/>
  <c r="DN79" i="43"/>
  <c r="DA79" i="43"/>
  <c r="CO79" i="43"/>
  <c r="BQ79" i="43"/>
  <c r="BN79" i="43"/>
  <c r="BL79" i="43"/>
  <c r="BJ79" i="43"/>
  <c r="BH79" i="43"/>
  <c r="BA79" i="43"/>
  <c r="AP79" i="43"/>
  <c r="AL79" i="43" s="1"/>
  <c r="AQ79" i="43" s="1"/>
  <c r="D79" i="43"/>
  <c r="B79" i="43"/>
  <c r="EI78" i="43"/>
  <c r="EE78" i="43"/>
  <c r="DZ78" i="43"/>
  <c r="DW78" i="43"/>
  <c r="DS78" i="43"/>
  <c r="DN78" i="43"/>
  <c r="CU78" i="43"/>
  <c r="BW78" i="43"/>
  <c r="BN78" i="43"/>
  <c r="BL78" i="43"/>
  <c r="BJ78" i="43"/>
  <c r="BH78" i="43"/>
  <c r="BA78" i="43"/>
  <c r="B78" i="43"/>
  <c r="DZ77" i="43"/>
  <c r="DW77" i="43"/>
  <c r="DM77" i="43"/>
  <c r="DA77" i="43"/>
  <c r="CC77" i="43"/>
  <c r="BN77" i="43"/>
  <c r="BL77" i="43"/>
  <c r="BJ77" i="43"/>
  <c r="BH77" i="43"/>
  <c r="BA77" i="43"/>
  <c r="P77" i="43"/>
  <c r="B77" i="43"/>
  <c r="EF76" i="43"/>
  <c r="DS76" i="43"/>
  <c r="DG76" i="43"/>
  <c r="CI76" i="43"/>
  <c r="BN76" i="43"/>
  <c r="BL76" i="43"/>
  <c r="BJ76" i="43"/>
  <c r="BH76" i="43"/>
  <c r="BA76" i="43"/>
  <c r="AP76" i="43"/>
  <c r="AL76" i="43" s="1"/>
  <c r="AQ76" i="43" s="1"/>
  <c r="B76" i="43"/>
  <c r="EI75" i="43"/>
  <c r="EE75" i="43"/>
  <c r="DZ75" i="43"/>
  <c r="DT75" i="43"/>
  <c r="DQ75" i="43"/>
  <c r="DN75" i="43"/>
  <c r="CU75" i="43"/>
  <c r="BW75" i="43"/>
  <c r="BN75" i="43"/>
  <c r="BL75" i="43"/>
  <c r="BJ75" i="43"/>
  <c r="BH75" i="43"/>
  <c r="BA75" i="43"/>
  <c r="N75" i="43"/>
  <c r="B75" i="43"/>
  <c r="EF74" i="43"/>
  <c r="DZ74" i="43"/>
  <c r="DW74" i="43"/>
  <c r="DT74" i="43"/>
  <c r="DQ74" i="43"/>
  <c r="DM74" i="43"/>
  <c r="DA74" i="43"/>
  <c r="CC74" i="43"/>
  <c r="BN74" i="43"/>
  <c r="BL74" i="43"/>
  <c r="BJ74" i="43"/>
  <c r="BH74" i="43"/>
  <c r="BA74" i="43"/>
  <c r="AP74" i="43"/>
  <c r="AL74" i="43" s="1"/>
  <c r="AQ74" i="43" s="1"/>
  <c r="N74" i="43"/>
  <c r="B74" i="43"/>
  <c r="DY73" i="43"/>
  <c r="DW73" i="43"/>
  <c r="DQ73" i="43"/>
  <c r="DN73" i="43"/>
  <c r="CO73" i="43"/>
  <c r="BQ73" i="43"/>
  <c r="BN73" i="43"/>
  <c r="BL73" i="43"/>
  <c r="BJ73" i="43"/>
  <c r="BH73" i="43"/>
  <c r="BA73" i="43"/>
  <c r="B73" i="43"/>
  <c r="EF72" i="43"/>
  <c r="EC72" i="43"/>
  <c r="DZ72" i="43"/>
  <c r="DW72" i="43"/>
  <c r="DS72" i="43"/>
  <c r="DN72" i="43"/>
  <c r="CU72" i="43"/>
  <c r="BW72" i="43"/>
  <c r="BN72" i="43"/>
  <c r="BL72" i="43"/>
  <c r="BJ72" i="43"/>
  <c r="BH72" i="43"/>
  <c r="BA72" i="43"/>
  <c r="AP72" i="43"/>
  <c r="AL72" i="43" s="1"/>
  <c r="AQ72" i="43" s="1"/>
  <c r="B72" i="43"/>
  <c r="EI71" i="43"/>
  <c r="EC71" i="43"/>
  <c r="DZ71" i="43"/>
  <c r="DM71" i="43"/>
  <c r="DA71" i="43"/>
  <c r="CC71" i="43"/>
  <c r="BN71" i="43"/>
  <c r="BL71" i="43"/>
  <c r="BJ71" i="43"/>
  <c r="BH71" i="43"/>
  <c r="BA71" i="43"/>
  <c r="N71" i="43"/>
  <c r="B71" i="43"/>
  <c r="EF70" i="43"/>
  <c r="DG70" i="43"/>
  <c r="CI70" i="43"/>
  <c r="BN70" i="43"/>
  <c r="BL70" i="43"/>
  <c r="BJ70" i="43"/>
  <c r="BH70" i="43"/>
  <c r="BA70" i="43"/>
  <c r="P70" i="43"/>
  <c r="B70" i="43"/>
  <c r="EF69" i="43"/>
  <c r="EC69" i="43"/>
  <c r="DZ69" i="43"/>
  <c r="DW69" i="43"/>
  <c r="DS69" i="43"/>
  <c r="DN69" i="43"/>
  <c r="CU69" i="43"/>
  <c r="BW69" i="43"/>
  <c r="BN69" i="43"/>
  <c r="BL69" i="43"/>
  <c r="BJ69" i="43"/>
  <c r="BH69" i="43"/>
  <c r="BA69" i="43"/>
  <c r="AM69" i="43"/>
  <c r="B69" i="43"/>
  <c r="EI68" i="43"/>
  <c r="EC68" i="43"/>
  <c r="DZ68" i="43"/>
  <c r="DM68" i="43"/>
  <c r="DA68" i="43"/>
  <c r="CC68" i="43"/>
  <c r="BN68" i="43"/>
  <c r="BL68" i="43"/>
  <c r="BJ68" i="43"/>
  <c r="BH68" i="43"/>
  <c r="BA68" i="43"/>
  <c r="AP68" i="43"/>
  <c r="AL68" i="43" s="1"/>
  <c r="AQ68" i="43" s="1"/>
  <c r="D68" i="43"/>
  <c r="B68" i="43"/>
  <c r="EI67" i="43"/>
  <c r="EC67" i="43"/>
  <c r="DZ67" i="43"/>
  <c r="DA67" i="43"/>
  <c r="BN67" i="43"/>
  <c r="BL67" i="43"/>
  <c r="BJ67" i="43"/>
  <c r="BH67" i="43"/>
  <c r="BA67" i="43"/>
  <c r="B67" i="43"/>
  <c r="EI66" i="43"/>
  <c r="DS66" i="43"/>
  <c r="DQ66" i="43"/>
  <c r="DG66" i="43"/>
  <c r="BN66" i="43"/>
  <c r="BL66" i="43"/>
  <c r="BJ66" i="43"/>
  <c r="BH66" i="43"/>
  <c r="BA66" i="43"/>
  <c r="P66" i="43"/>
  <c r="B66" i="43"/>
  <c r="EC65" i="43"/>
  <c r="DW65" i="43"/>
  <c r="DN65" i="43"/>
  <c r="BW65" i="43"/>
  <c r="BN65" i="43"/>
  <c r="BL65" i="43"/>
  <c r="BJ65" i="43"/>
  <c r="BH65" i="43"/>
  <c r="BA65" i="43"/>
  <c r="AP65" i="43"/>
  <c r="AL65" i="43" s="1"/>
  <c r="AQ65" i="43" s="1"/>
  <c r="B65" i="43"/>
  <c r="EI64" i="43"/>
  <c r="DQ64" i="43"/>
  <c r="DA64" i="43"/>
  <c r="BN64" i="43"/>
  <c r="BL64" i="43"/>
  <c r="BJ64" i="43"/>
  <c r="BH64" i="43"/>
  <c r="BA64" i="43"/>
  <c r="AP64" i="43"/>
  <c r="AL64" i="43" s="1"/>
  <c r="AQ64" i="43" s="1"/>
  <c r="N64" i="43"/>
  <c r="B64" i="43"/>
  <c r="EF63" i="43"/>
  <c r="DW63" i="43"/>
  <c r="DQ63" i="43"/>
  <c r="DA63" i="43"/>
  <c r="BN63" i="43"/>
  <c r="BL63" i="43"/>
  <c r="BJ63" i="43"/>
  <c r="BH63" i="43"/>
  <c r="BA63" i="43"/>
  <c r="B63" i="43"/>
  <c r="EE62" i="43"/>
  <c r="EC62" i="43"/>
  <c r="DW62" i="43"/>
  <c r="DG62" i="43"/>
  <c r="BN62" i="43"/>
  <c r="BL62" i="43"/>
  <c r="BJ62" i="43"/>
  <c r="BH62" i="43"/>
  <c r="BA62" i="43"/>
  <c r="AP62" i="43"/>
  <c r="AL62" i="43" s="1"/>
  <c r="AQ62" i="43" s="1"/>
  <c r="B62" i="43"/>
  <c r="EI61" i="43"/>
  <c r="EE61" i="43"/>
  <c r="DW61" i="43"/>
  <c r="DQ61" i="43"/>
  <c r="CU61" i="43"/>
  <c r="BN61" i="43"/>
  <c r="BL61" i="43"/>
  <c r="BJ61" i="43"/>
  <c r="BH61" i="43"/>
  <c r="BA61" i="43"/>
  <c r="N61" i="43"/>
  <c r="B61" i="43"/>
  <c r="DZ60" i="43"/>
  <c r="DN60" i="43"/>
  <c r="CO60" i="43"/>
  <c r="BQ60" i="43"/>
  <c r="BN60" i="43"/>
  <c r="BL60" i="43"/>
  <c r="BJ60" i="43"/>
  <c r="BH60" i="43"/>
  <c r="BA60" i="43"/>
  <c r="P60" i="43"/>
  <c r="B60" i="43"/>
  <c r="EE59" i="43"/>
  <c r="DZ59" i="43"/>
  <c r="DT59" i="43"/>
  <c r="DQ59" i="43"/>
  <c r="DN59" i="43"/>
  <c r="CU59" i="43"/>
  <c r="BW59" i="43"/>
  <c r="BN59" i="43"/>
  <c r="BL59" i="43"/>
  <c r="BJ59" i="43"/>
  <c r="BH59" i="43"/>
  <c r="BA59" i="43"/>
  <c r="B59" i="43"/>
  <c r="EI58" i="43"/>
  <c r="DY58" i="43"/>
  <c r="DT58" i="43"/>
  <c r="DN58" i="43"/>
  <c r="CO58" i="43"/>
  <c r="BQ58" i="43"/>
  <c r="BN58" i="43"/>
  <c r="BL58" i="43"/>
  <c r="BJ58" i="43"/>
  <c r="BH58" i="43"/>
  <c r="BA58" i="43"/>
  <c r="B58" i="43"/>
  <c r="DZ57" i="43"/>
  <c r="DW57" i="43"/>
  <c r="DS57" i="43"/>
  <c r="DQ57" i="43"/>
  <c r="DN57" i="43"/>
  <c r="CU57" i="43"/>
  <c r="BW57" i="43"/>
  <c r="BN57" i="43"/>
  <c r="BL57" i="43"/>
  <c r="BJ57" i="43"/>
  <c r="BH57" i="43"/>
  <c r="BA57" i="43"/>
  <c r="AM57" i="43"/>
  <c r="P57" i="43"/>
  <c r="B57" i="43"/>
  <c r="EI56" i="43"/>
  <c r="EF56" i="43"/>
  <c r="DZ56" i="43"/>
  <c r="DW56" i="43"/>
  <c r="DT56" i="43"/>
  <c r="DN56" i="43"/>
  <c r="CO56" i="43"/>
  <c r="BQ56" i="43"/>
  <c r="BN56" i="43"/>
  <c r="BL56" i="43"/>
  <c r="BJ56" i="43"/>
  <c r="BH56" i="43"/>
  <c r="BA56" i="43"/>
  <c r="P56" i="43"/>
  <c r="B56" i="43"/>
  <c r="DY55" i="43"/>
  <c r="DT55" i="43"/>
  <c r="DN55" i="43"/>
  <c r="CO55" i="43"/>
  <c r="BQ55" i="43"/>
  <c r="BN55" i="43"/>
  <c r="BL55" i="43"/>
  <c r="BJ55" i="43"/>
  <c r="BH55" i="43"/>
  <c r="BA55" i="43"/>
  <c r="AM55" i="43"/>
  <c r="N55" i="43"/>
  <c r="B55" i="43"/>
  <c r="EF54" i="43"/>
  <c r="DS54" i="43"/>
  <c r="DG54" i="43"/>
  <c r="CI54" i="43"/>
  <c r="BN54" i="43"/>
  <c r="BL54" i="43"/>
  <c r="BJ54" i="43"/>
  <c r="BH54" i="43"/>
  <c r="BA54" i="43"/>
  <c r="AP54" i="43"/>
  <c r="AL54" i="43" s="1"/>
  <c r="AQ54" i="43" s="1"/>
  <c r="P54" i="43"/>
  <c r="D54" i="43"/>
  <c r="B54" i="43"/>
  <c r="DZ53" i="43"/>
  <c r="DW53" i="43"/>
  <c r="DM53" i="43"/>
  <c r="DA53" i="43"/>
  <c r="CC53" i="43"/>
  <c r="BN53" i="43"/>
  <c r="BL53" i="43"/>
  <c r="BJ53" i="43"/>
  <c r="BH53" i="43"/>
  <c r="BA53" i="43"/>
  <c r="AM53" i="43"/>
  <c r="P53" i="43"/>
  <c r="D53" i="43"/>
  <c r="B53" i="43"/>
  <c r="EI52" i="43"/>
  <c r="EE52" i="43"/>
  <c r="DZ52" i="43"/>
  <c r="DT52" i="43"/>
  <c r="DG52" i="43"/>
  <c r="CI52" i="43"/>
  <c r="BN52" i="43"/>
  <c r="BL52" i="43"/>
  <c r="BJ52" i="43"/>
  <c r="BH52" i="43"/>
  <c r="BA52" i="43"/>
  <c r="AP52" i="43"/>
  <c r="AL52" i="43" s="1"/>
  <c r="AQ52" i="43" s="1"/>
  <c r="P52" i="43"/>
  <c r="D52" i="43"/>
  <c r="B52" i="43"/>
  <c r="EI51" i="43"/>
  <c r="EE51" i="43"/>
  <c r="DW51" i="43"/>
  <c r="DQ51" i="43"/>
  <c r="CU51" i="43"/>
  <c r="BN51" i="43"/>
  <c r="BL51" i="43"/>
  <c r="BJ51" i="43"/>
  <c r="BH51" i="43"/>
  <c r="BA51" i="43"/>
  <c r="AM51" i="43"/>
  <c r="P51" i="43"/>
  <c r="D51" i="43"/>
  <c r="B51" i="43"/>
  <c r="DM50" i="43"/>
  <c r="CC50" i="43"/>
  <c r="BN50" i="43"/>
  <c r="BL50" i="43"/>
  <c r="BJ50" i="43"/>
  <c r="BH50" i="43"/>
  <c r="BA50" i="43"/>
  <c r="AP50" i="43"/>
  <c r="AL50" i="43" s="1"/>
  <c r="AQ50" i="43" s="1"/>
  <c r="P50" i="43"/>
  <c r="D50" i="43"/>
  <c r="B50" i="43"/>
  <c r="DY49" i="43"/>
  <c r="DN49" i="43"/>
  <c r="BQ49" i="43"/>
  <c r="BN49" i="43"/>
  <c r="BL49" i="43"/>
  <c r="BJ49" i="43"/>
  <c r="BH49" i="43"/>
  <c r="BA49" i="43"/>
  <c r="AM49" i="43"/>
  <c r="P49" i="43"/>
  <c r="D49" i="43"/>
  <c r="B49" i="43"/>
  <c r="EE48" i="43"/>
  <c r="DT48" i="43"/>
  <c r="CI48" i="43"/>
  <c r="BN48" i="43"/>
  <c r="BL48" i="43"/>
  <c r="BJ48" i="43"/>
  <c r="BH48" i="43"/>
  <c r="BA48" i="43"/>
  <c r="AP48" i="43"/>
  <c r="AL48" i="43" s="1"/>
  <c r="AQ48" i="43" s="1"/>
  <c r="P48" i="43"/>
  <c r="D48" i="43"/>
  <c r="B48" i="43"/>
  <c r="DZ47" i="43"/>
  <c r="DQ47" i="43"/>
  <c r="CU47" i="43"/>
  <c r="BN47" i="43"/>
  <c r="BL47" i="43"/>
  <c r="BJ47" i="43"/>
  <c r="BH47" i="43"/>
  <c r="BA47" i="43"/>
  <c r="AP47" i="43"/>
  <c r="AL47" i="43" s="1"/>
  <c r="AQ47" i="43" s="1"/>
  <c r="P47" i="43"/>
  <c r="D47" i="43"/>
  <c r="B47" i="43"/>
  <c r="DM46" i="43"/>
  <c r="CC46" i="43"/>
  <c r="BN46" i="43"/>
  <c r="BL46" i="43"/>
  <c r="BJ46" i="43"/>
  <c r="BH46" i="43"/>
  <c r="BA46" i="43"/>
  <c r="AP46" i="43"/>
  <c r="AL46" i="43" s="1"/>
  <c r="AQ46" i="43" s="1"/>
  <c r="N46" i="43"/>
  <c r="B46" i="43"/>
  <c r="DZ45" i="43"/>
  <c r="DN45" i="43"/>
  <c r="CO45" i="43"/>
  <c r="BQ45" i="43"/>
  <c r="BN45" i="43"/>
  <c r="BL45" i="43"/>
  <c r="BJ45" i="43"/>
  <c r="BH45" i="43"/>
  <c r="BA45" i="43"/>
  <c r="AP45" i="43"/>
  <c r="AL45" i="43" s="1"/>
  <c r="AQ45" i="43" s="1"/>
  <c r="N45" i="43"/>
  <c r="B45" i="43"/>
  <c r="DZ44" i="43"/>
  <c r="DN44" i="43"/>
  <c r="CU44" i="43"/>
  <c r="BW44" i="43"/>
  <c r="BN44" i="43"/>
  <c r="BL44" i="43"/>
  <c r="BJ44" i="43"/>
  <c r="BH44" i="43"/>
  <c r="BA44" i="43"/>
  <c r="AM44" i="43"/>
  <c r="P44" i="43"/>
  <c r="D44" i="43"/>
  <c r="B44" i="43"/>
  <c r="EE43" i="43"/>
  <c r="EF43" i="43" s="1"/>
  <c r="DS43" i="43"/>
  <c r="DG43" i="43"/>
  <c r="CI43" i="43"/>
  <c r="BN43" i="43"/>
  <c r="BL43" i="43"/>
  <c r="BJ43" i="43"/>
  <c r="BH43" i="43"/>
  <c r="BA43" i="43"/>
  <c r="AM43" i="43"/>
  <c r="N43" i="43"/>
  <c r="B43" i="43"/>
  <c r="EF42" i="43"/>
  <c r="DZ42" i="43"/>
  <c r="DM42" i="43"/>
  <c r="DA42" i="43"/>
  <c r="CC42" i="43"/>
  <c r="BN42" i="43"/>
  <c r="BL42" i="43"/>
  <c r="BJ42" i="43"/>
  <c r="BH42" i="43"/>
  <c r="BA42" i="43"/>
  <c r="AM42" i="43"/>
  <c r="N42" i="43"/>
  <c r="B42" i="43"/>
  <c r="EF41" i="43"/>
  <c r="DZ41" i="43"/>
  <c r="DM41" i="43"/>
  <c r="DA41" i="43"/>
  <c r="CC41" i="43"/>
  <c r="BN41" i="43"/>
  <c r="BL41" i="43"/>
  <c r="BJ41" i="43"/>
  <c r="BH41" i="43"/>
  <c r="BA41" i="43"/>
  <c r="AM41" i="43"/>
  <c r="N41" i="43"/>
  <c r="B41" i="43"/>
  <c r="EE40" i="43"/>
  <c r="DZ40" i="43"/>
  <c r="DT40" i="43"/>
  <c r="DG40" i="43"/>
  <c r="CI40" i="43"/>
  <c r="BN40" i="43"/>
  <c r="BL40" i="43"/>
  <c r="BJ40" i="43"/>
  <c r="BH40" i="43"/>
  <c r="BA40" i="43"/>
  <c r="AM40" i="43"/>
  <c r="N40" i="43"/>
  <c r="B40" i="43"/>
  <c r="EE39" i="43"/>
  <c r="DG39" i="43"/>
  <c r="CI39" i="43"/>
  <c r="BN39" i="43"/>
  <c r="BL39" i="43"/>
  <c r="BJ39" i="43"/>
  <c r="BH39" i="43"/>
  <c r="BA39" i="43"/>
  <c r="AP39" i="43"/>
  <c r="AL39" i="43" s="1"/>
  <c r="AQ39" i="43" s="1"/>
  <c r="N39" i="43"/>
  <c r="B39" i="43"/>
  <c r="DY38" i="43"/>
  <c r="DT38" i="43"/>
  <c r="DN38" i="43"/>
  <c r="CO38" i="43"/>
  <c r="BQ38" i="43"/>
  <c r="BN38" i="43"/>
  <c r="BL38" i="43"/>
  <c r="BJ38" i="43"/>
  <c r="BH38" i="43"/>
  <c r="BA38" i="43"/>
  <c r="AP38" i="43"/>
  <c r="AL38" i="43"/>
  <c r="AQ38" i="43" s="1"/>
  <c r="B38" i="43"/>
  <c r="DY37" i="43"/>
  <c r="DT37" i="43"/>
  <c r="DN37" i="43"/>
  <c r="CO37" i="43"/>
  <c r="BQ37" i="43"/>
  <c r="BN37" i="43"/>
  <c r="BL37" i="43"/>
  <c r="BJ37" i="43"/>
  <c r="BH37" i="43"/>
  <c r="BA37" i="43"/>
  <c r="AP37" i="43"/>
  <c r="AL37" i="43" s="1"/>
  <c r="AQ37" i="43" s="1"/>
  <c r="D37" i="43"/>
  <c r="B37" i="43"/>
  <c r="EF36" i="43"/>
  <c r="DS36" i="43"/>
  <c r="DN36" i="43"/>
  <c r="CU36" i="43"/>
  <c r="BW36" i="43"/>
  <c r="BN36" i="43"/>
  <c r="BL36" i="43"/>
  <c r="BJ36" i="43"/>
  <c r="BH36" i="43"/>
  <c r="BA36" i="43"/>
  <c r="AP36" i="43"/>
  <c r="AL36" i="43" s="1"/>
  <c r="AQ36" i="43" s="1"/>
  <c r="P36" i="43"/>
  <c r="B36" i="43"/>
  <c r="DZ35" i="43"/>
  <c r="DN35" i="43"/>
  <c r="CO35" i="43"/>
  <c r="BQ35" i="43"/>
  <c r="BN35" i="43"/>
  <c r="BL35" i="43"/>
  <c r="BJ35" i="43"/>
  <c r="BH35" i="43"/>
  <c r="BA35" i="43"/>
  <c r="AP35" i="43"/>
  <c r="AL35" i="43" s="1"/>
  <c r="AQ35" i="43" s="1"/>
  <c r="N35" i="43"/>
  <c r="B35" i="43"/>
  <c r="DZ34" i="43"/>
  <c r="DT34" i="43"/>
  <c r="DG34" i="43"/>
  <c r="BW34" i="43"/>
  <c r="BN34" i="43"/>
  <c r="BL34" i="43"/>
  <c r="BJ34" i="43"/>
  <c r="BH34" i="43"/>
  <c r="BA34" i="43"/>
  <c r="AP34" i="43"/>
  <c r="AL34" i="43"/>
  <c r="AQ34" i="43" s="1"/>
  <c r="N34" i="43"/>
  <c r="B34" i="43"/>
  <c r="EE33" i="43"/>
  <c r="DT33" i="43"/>
  <c r="CI33" i="43"/>
  <c r="BN33" i="43"/>
  <c r="BL33" i="43"/>
  <c r="BJ33" i="43"/>
  <c r="BH33" i="43"/>
  <c r="BA33" i="43"/>
  <c r="AP33" i="43"/>
  <c r="AL33" i="43" s="1"/>
  <c r="AQ33" i="43" s="1"/>
  <c r="N33" i="43"/>
  <c r="B33" i="43"/>
  <c r="DG32" i="43"/>
  <c r="BN32" i="43"/>
  <c r="BL32" i="43"/>
  <c r="BJ32" i="43"/>
  <c r="BH32" i="43"/>
  <c r="BA32" i="43"/>
  <c r="AM32" i="43"/>
  <c r="N32" i="43"/>
  <c r="B32" i="43"/>
  <c r="EE31" i="43"/>
  <c r="CI31" i="43"/>
  <c r="BN31" i="43"/>
  <c r="BL31" i="43"/>
  <c r="BJ31" i="43"/>
  <c r="BH31" i="43"/>
  <c r="BA31" i="43"/>
  <c r="AP31" i="43"/>
  <c r="AL31" i="43" s="1"/>
  <c r="AQ31" i="43" s="1"/>
  <c r="D31" i="43"/>
  <c r="B31" i="43"/>
  <c r="DZ30" i="43"/>
  <c r="DG30" i="43"/>
  <c r="BN30" i="43"/>
  <c r="BL30" i="43"/>
  <c r="BJ30" i="43"/>
  <c r="BH30" i="43"/>
  <c r="BE30" i="43"/>
  <c r="BA30" i="43"/>
  <c r="AP30" i="43"/>
  <c r="AL30" i="43" s="1"/>
  <c r="AQ30" i="43" s="1"/>
  <c r="B30" i="43"/>
  <c r="EF29" i="43"/>
  <c r="DM29" i="43"/>
  <c r="CC29" i="43"/>
  <c r="BN29" i="43"/>
  <c r="BL29" i="43"/>
  <c r="BJ29" i="43"/>
  <c r="BH29" i="43"/>
  <c r="BA29" i="43"/>
  <c r="AM29" i="43"/>
  <c r="P29" i="43"/>
  <c r="B29" i="43"/>
  <c r="DZ28" i="43"/>
  <c r="DA28" i="43"/>
  <c r="BN28" i="43"/>
  <c r="BL28" i="43"/>
  <c r="BJ28" i="43"/>
  <c r="BH28" i="43"/>
  <c r="BA28" i="43"/>
  <c r="AM28" i="43"/>
  <c r="N28" i="43"/>
  <c r="B28" i="43"/>
  <c r="EF27" i="43"/>
  <c r="DM27" i="43"/>
  <c r="CC27" i="43"/>
  <c r="BN27" i="43"/>
  <c r="BL27" i="43"/>
  <c r="BJ27" i="43"/>
  <c r="BH27" i="43"/>
  <c r="BE27" i="43"/>
  <c r="BA27" i="43"/>
  <c r="AM27" i="43"/>
  <c r="N27" i="43"/>
  <c r="B27" i="43"/>
  <c r="DZ26" i="43"/>
  <c r="CO26" i="43"/>
  <c r="BN26" i="43"/>
  <c r="BL26" i="43"/>
  <c r="BJ26" i="43"/>
  <c r="BH26" i="43"/>
  <c r="BE26" i="43"/>
  <c r="BA26" i="43"/>
  <c r="AM26" i="43"/>
  <c r="N26" i="43"/>
  <c r="B26" i="43"/>
  <c r="DZ25" i="43"/>
  <c r="DA25" i="43"/>
  <c r="BN25" i="43"/>
  <c r="BL25" i="43"/>
  <c r="BJ25" i="43"/>
  <c r="BH25" i="43"/>
  <c r="BA25" i="43"/>
  <c r="AP25" i="43"/>
  <c r="AL25" i="43" s="1"/>
  <c r="AQ25" i="43" s="1"/>
  <c r="N25" i="43"/>
  <c r="B25" i="43"/>
  <c r="EE24" i="43"/>
  <c r="DN24" i="43"/>
  <c r="BW24" i="43"/>
  <c r="BN24" i="43"/>
  <c r="BL24" i="43"/>
  <c r="BJ24" i="43"/>
  <c r="BH24" i="43"/>
  <c r="BA24" i="43"/>
  <c r="AP24" i="43"/>
  <c r="AL24" i="43" s="1"/>
  <c r="AQ24" i="43" s="1"/>
  <c r="P24" i="43"/>
  <c r="D24" i="43"/>
  <c r="B24" i="43"/>
  <c r="EE23" i="43"/>
  <c r="DT23" i="43"/>
  <c r="CI23" i="43"/>
  <c r="BN23" i="43"/>
  <c r="BL23" i="43"/>
  <c r="BJ23" i="43"/>
  <c r="BH23" i="43"/>
  <c r="BA23" i="43"/>
  <c r="AP23" i="43"/>
  <c r="AL23" i="43" s="1"/>
  <c r="AQ23" i="43" s="1"/>
  <c r="P23" i="43"/>
  <c r="D23" i="43"/>
  <c r="B23" i="43"/>
  <c r="DY22" i="43"/>
  <c r="DN22" i="43"/>
  <c r="BQ22" i="43"/>
  <c r="BN22" i="43"/>
  <c r="BL22" i="43"/>
  <c r="BJ22" i="43"/>
  <c r="BH22" i="43"/>
  <c r="BA22" i="43"/>
  <c r="AM22" i="43"/>
  <c r="P22" i="43"/>
  <c r="D22" i="43"/>
  <c r="B22" i="43"/>
  <c r="DY21" i="43"/>
  <c r="DN21" i="43"/>
  <c r="BQ21" i="43"/>
  <c r="BN21" i="43"/>
  <c r="BL21" i="43"/>
  <c r="BJ21" i="43"/>
  <c r="BH21" i="43"/>
  <c r="BE21" i="43"/>
  <c r="BA21" i="43"/>
  <c r="AM21" i="43"/>
  <c r="N21" i="43"/>
  <c r="B21" i="43"/>
  <c r="DY20" i="43"/>
  <c r="DN20" i="43"/>
  <c r="BQ20" i="43"/>
  <c r="BN20" i="43"/>
  <c r="BL20" i="43"/>
  <c r="BJ20" i="43"/>
  <c r="BH20" i="43"/>
  <c r="BA20" i="43"/>
  <c r="AM20" i="43"/>
  <c r="N20" i="43"/>
  <c r="B20" i="43"/>
  <c r="DN19" i="43"/>
  <c r="BW19" i="43"/>
  <c r="BN19" i="43"/>
  <c r="BL19" i="43"/>
  <c r="BJ19" i="43"/>
  <c r="BH19" i="43"/>
  <c r="BE19" i="43"/>
  <c r="BA19" i="43"/>
  <c r="AP19" i="43"/>
  <c r="AL19" i="43" s="1"/>
  <c r="AQ19" i="43" s="1"/>
  <c r="P19" i="43"/>
  <c r="D19" i="43"/>
  <c r="B19" i="43"/>
  <c r="DM18" i="43"/>
  <c r="CC18" i="43"/>
  <c r="BN18" i="43"/>
  <c r="BL18" i="43"/>
  <c r="BJ18" i="43"/>
  <c r="BH18" i="43"/>
  <c r="BE18" i="43"/>
  <c r="BA18" i="43"/>
  <c r="AM18" i="43"/>
  <c r="P18" i="43"/>
  <c r="D18" i="43"/>
  <c r="B18" i="43"/>
  <c r="DM17" i="43"/>
  <c r="CC17" i="43"/>
  <c r="BN17" i="43"/>
  <c r="BL17" i="43"/>
  <c r="BJ17" i="43"/>
  <c r="BH17" i="43"/>
  <c r="BE17" i="43"/>
  <c r="BA17" i="43"/>
  <c r="AM17" i="43"/>
  <c r="P17" i="43"/>
  <c r="D17" i="43"/>
  <c r="B17" i="43"/>
  <c r="EH16" i="43"/>
  <c r="DZ16" i="43"/>
  <c r="DD16" i="43"/>
  <c r="BQ16" i="43"/>
  <c r="BN16" i="43"/>
  <c r="BL16" i="43"/>
  <c r="BJ16" i="43"/>
  <c r="BH16" i="43"/>
  <c r="BE16" i="43"/>
  <c r="BA16" i="43"/>
  <c r="AM16" i="43"/>
  <c r="P16" i="43"/>
  <c r="D16" i="43"/>
  <c r="B16" i="43"/>
  <c r="DT15" i="43"/>
  <c r="CO15" i="43"/>
  <c r="BN15" i="43"/>
  <c r="BL15" i="43"/>
  <c r="BJ15" i="43"/>
  <c r="BH15" i="43"/>
  <c r="BE15" i="43"/>
  <c r="BA15" i="43"/>
  <c r="AM15" i="43"/>
  <c r="N15" i="43"/>
  <c r="B15" i="43"/>
  <c r="DZ14" i="43"/>
  <c r="DA14" i="43"/>
  <c r="BN14" i="43"/>
  <c r="BL14" i="43"/>
  <c r="BJ14" i="43"/>
  <c r="BH14" i="43"/>
  <c r="BA14" i="43"/>
  <c r="AM14" i="43"/>
  <c r="N14" i="43"/>
  <c r="B14" i="43"/>
  <c r="EF13" i="43"/>
  <c r="DM13" i="43"/>
  <c r="DD13" i="43"/>
  <c r="CO13" i="43"/>
  <c r="BZ13" i="43"/>
  <c r="BN13" i="43"/>
  <c r="BL13" i="43"/>
  <c r="BJ13" i="43"/>
  <c r="BH13" i="43"/>
  <c r="BE13" i="43"/>
  <c r="BA13" i="43"/>
  <c r="AP13" i="43"/>
  <c r="AL13" i="43" s="1"/>
  <c r="AQ13" i="43" s="1"/>
  <c r="N13" i="43"/>
  <c r="B13" i="43"/>
  <c r="DM12" i="43"/>
  <c r="CC12" i="43"/>
  <c r="BN12" i="43"/>
  <c r="BL12" i="43"/>
  <c r="BJ12" i="43"/>
  <c r="BH12" i="43"/>
  <c r="BA12" i="43"/>
  <c r="AP12" i="43"/>
  <c r="AL12" i="43" s="1"/>
  <c r="AQ12" i="43" s="1"/>
  <c r="P12" i="43"/>
  <c r="D12" i="43"/>
  <c r="B12" i="43"/>
  <c r="DY11" i="43"/>
  <c r="DN11" i="43"/>
  <c r="BQ11" i="43"/>
  <c r="BN11" i="43"/>
  <c r="BL11" i="43"/>
  <c r="BJ11" i="43"/>
  <c r="BH11" i="43"/>
  <c r="BA11" i="43"/>
  <c r="AM11" i="43"/>
  <c r="P11" i="43"/>
  <c r="D11" i="43"/>
  <c r="B11" i="43"/>
  <c r="DY10" i="43"/>
  <c r="DA10" i="43"/>
  <c r="CF10" i="43"/>
  <c r="BQ10" i="43"/>
  <c r="BN10" i="43"/>
  <c r="BL10" i="43"/>
  <c r="BJ10" i="43"/>
  <c r="BH10" i="43"/>
  <c r="BE10" i="43"/>
  <c r="BA10" i="43"/>
  <c r="AP10" i="43"/>
  <c r="AL10" i="43" s="1"/>
  <c r="AQ10" i="43" s="1"/>
  <c r="N10" i="43"/>
  <c r="B10" i="43"/>
  <c r="EH9" i="43"/>
  <c r="DV9" i="43"/>
  <c r="DJ9" i="43"/>
  <c r="DD9" i="43"/>
  <c r="CI9" i="43"/>
  <c r="BN9" i="43"/>
  <c r="BL9" i="43"/>
  <c r="BJ9" i="43"/>
  <c r="BH9" i="43"/>
  <c r="BA9" i="43"/>
  <c r="AM9" i="43"/>
  <c r="N9" i="43"/>
  <c r="B9" i="43"/>
  <c r="EI8" i="43"/>
  <c r="EB8" i="43"/>
  <c r="DW8" i="43"/>
  <c r="DT8" i="43"/>
  <c r="CL8" i="43"/>
  <c r="CF8" i="43"/>
  <c r="BN8" i="43"/>
  <c r="BL8" i="43"/>
  <c r="BJ8" i="43"/>
  <c r="BH8" i="43"/>
  <c r="BA8" i="43"/>
  <c r="AP8" i="43"/>
  <c r="AL8" i="43" s="1"/>
  <c r="AQ8" i="43" s="1"/>
  <c r="N8" i="43"/>
  <c r="B8" i="43"/>
  <c r="EH7" i="43"/>
  <c r="DS7" i="43"/>
  <c r="DQ7" i="43"/>
  <c r="DG7" i="43"/>
  <c r="BN7" i="43"/>
  <c r="BL7" i="43"/>
  <c r="BJ7" i="43"/>
  <c r="BH7" i="43"/>
  <c r="BE7" i="43"/>
  <c r="BA7" i="43"/>
  <c r="AP7" i="43"/>
  <c r="AL7" i="43" s="1"/>
  <c r="AQ7" i="43" s="1"/>
  <c r="N7" i="43"/>
  <c r="B7" i="43"/>
  <c r="DS6" i="43"/>
  <c r="CU6" i="43"/>
  <c r="BN6" i="43"/>
  <c r="BL6" i="43"/>
  <c r="BJ6" i="43"/>
  <c r="BH6" i="43"/>
  <c r="BA6" i="43"/>
  <c r="AP6" i="43"/>
  <c r="AL6" i="43" s="1"/>
  <c r="AQ6" i="43" s="1"/>
  <c r="P6" i="43"/>
  <c r="D6" i="43"/>
  <c r="B6" i="43"/>
  <c r="DA5" i="43"/>
  <c r="CF5" i="43"/>
  <c r="BT5" i="43"/>
  <c r="BN5" i="43"/>
  <c r="BL5" i="43"/>
  <c r="BJ5" i="43"/>
  <c r="BH5" i="43"/>
  <c r="BA5" i="43"/>
  <c r="AP5" i="43"/>
  <c r="AL5" i="43" s="1"/>
  <c r="AQ5" i="43" s="1"/>
  <c r="P5" i="43"/>
  <c r="D5" i="43"/>
  <c r="B5" i="43"/>
  <c r="DM4" i="43"/>
  <c r="BQ4" i="43"/>
  <c r="BN4" i="43"/>
  <c r="BL4" i="43"/>
  <c r="BJ4" i="43"/>
  <c r="BH4" i="43"/>
  <c r="BE4" i="43"/>
  <c r="BA4" i="43"/>
  <c r="AP4" i="43"/>
  <c r="AL4" i="43" s="1"/>
  <c r="AQ4" i="43" s="1"/>
  <c r="N4" i="43"/>
  <c r="B4" i="43"/>
  <c r="EH3" i="43"/>
  <c r="DV3" i="43"/>
  <c r="DJ3" i="43"/>
  <c r="CX3" i="43"/>
  <c r="CL3" i="43"/>
  <c r="BZ3" i="43"/>
  <c r="BN3" i="43"/>
  <c r="BL3" i="43"/>
  <c r="BJ3" i="43"/>
  <c r="BH3" i="43"/>
  <c r="BE3" i="43"/>
  <c r="BA3" i="43"/>
  <c r="AP3" i="43"/>
  <c r="AL3" i="43" s="1"/>
  <c r="AQ3" i="43" s="1"/>
  <c r="P3" i="43"/>
  <c r="D3" i="43"/>
  <c r="B3" i="43"/>
  <c r="EI1" i="43"/>
  <c r="EH1" i="43"/>
  <c r="EG1" i="43"/>
  <c r="EF1" i="43"/>
  <c r="EE1" i="43"/>
  <c r="ED1" i="43"/>
  <c r="EC1" i="43"/>
  <c r="EB1" i="43"/>
  <c r="EA1" i="43"/>
  <c r="DZ1" i="43"/>
  <c r="DY1" i="43"/>
  <c r="DX1" i="43"/>
  <c r="DW1" i="43"/>
  <c r="DV1" i="43"/>
  <c r="DU1" i="43"/>
  <c r="DT1" i="43"/>
  <c r="DS1" i="43"/>
  <c r="DR1" i="43"/>
  <c r="DQ1" i="43"/>
  <c r="DP1" i="43"/>
  <c r="DO1" i="43"/>
  <c r="DN1" i="43"/>
  <c r="DM1" i="43"/>
  <c r="DL1" i="43"/>
  <c r="DK1" i="43"/>
  <c r="DJ1" i="43"/>
  <c r="DI1" i="43"/>
  <c r="DH1" i="43"/>
  <c r="DG1" i="43"/>
  <c r="DF1" i="43"/>
  <c r="DE1" i="43"/>
  <c r="DD1" i="43"/>
  <c r="DC1" i="43"/>
  <c r="DB1" i="43"/>
  <c r="DA1" i="43"/>
  <c r="CZ1" i="43"/>
  <c r="CY1" i="43"/>
  <c r="CX1" i="43"/>
  <c r="CW1" i="43"/>
  <c r="CV1" i="43"/>
  <c r="CU1" i="43"/>
  <c r="CT1" i="43"/>
  <c r="CS1" i="43"/>
  <c r="CR1" i="43"/>
  <c r="CQ1" i="43"/>
  <c r="CP1" i="43"/>
  <c r="CO1" i="43"/>
  <c r="CN1" i="43"/>
  <c r="CM1" i="43"/>
  <c r="CL1" i="43"/>
  <c r="CK1" i="43"/>
  <c r="CJ1" i="43"/>
  <c r="CI1" i="43"/>
  <c r="CH1" i="43"/>
  <c r="CG1" i="43"/>
  <c r="CF1" i="43"/>
  <c r="CE1" i="43"/>
  <c r="CD1" i="43"/>
  <c r="CC1" i="43"/>
  <c r="CB1" i="43"/>
  <c r="CA1" i="43"/>
  <c r="BZ1" i="43"/>
  <c r="BY1" i="43"/>
  <c r="BX1" i="43"/>
  <c r="BW1" i="43"/>
  <c r="BV1" i="43"/>
  <c r="BU1" i="43"/>
  <c r="BT1" i="43"/>
  <c r="BS1" i="43"/>
  <c r="BR1" i="43"/>
  <c r="BQ1" i="43"/>
  <c r="BP1" i="43"/>
  <c r="BO1" i="43"/>
  <c r="BN1" i="43"/>
  <c r="BM1" i="43"/>
  <c r="BL1" i="43"/>
  <c r="BK1" i="43"/>
  <c r="BJ1" i="43"/>
  <c r="BI1" i="43"/>
  <c r="BH1" i="43"/>
  <c r="BG1" i="43"/>
  <c r="BF1" i="43"/>
  <c r="BE1" i="43"/>
  <c r="BD1" i="43"/>
  <c r="BC1" i="43"/>
  <c r="BB1" i="43"/>
  <c r="BA1" i="43"/>
  <c r="AZ1" i="43"/>
  <c r="AY1" i="43"/>
  <c r="AX1" i="43"/>
  <c r="AW1" i="43"/>
  <c r="AV1" i="43"/>
  <c r="AU1" i="43"/>
  <c r="AT1" i="43"/>
  <c r="AS1" i="43"/>
  <c r="AR1" i="43"/>
  <c r="AQ1" i="43"/>
  <c r="AP1" i="43"/>
  <c r="AO1" i="43"/>
  <c r="AN1" i="43"/>
  <c r="AM1" i="43"/>
  <c r="AL1" i="43"/>
  <c r="AK1" i="43"/>
  <c r="AJ1" i="43"/>
  <c r="AI1" i="43"/>
  <c r="AH1" i="43"/>
  <c r="AG1" i="43"/>
  <c r="AF1" i="43"/>
  <c r="AE1" i="43"/>
  <c r="AD1" i="43"/>
  <c r="AC1" i="43"/>
  <c r="AB1" i="43"/>
  <c r="AA1" i="43"/>
  <c r="Z1" i="43"/>
  <c r="Y1" i="43"/>
  <c r="X1" i="43"/>
  <c r="W1" i="43"/>
  <c r="V1" i="43"/>
  <c r="U1" i="43"/>
  <c r="T1" i="43"/>
  <c r="S1" i="43"/>
  <c r="R1" i="43"/>
  <c r="Q1" i="43"/>
  <c r="P1" i="43"/>
  <c r="O1" i="43"/>
  <c r="N1" i="43"/>
  <c r="M1" i="43"/>
  <c r="L1" i="43"/>
  <c r="K1" i="43"/>
  <c r="J1" i="43"/>
  <c r="I1" i="43"/>
  <c r="H1" i="43"/>
  <c r="G1" i="43"/>
  <c r="F1" i="43"/>
  <c r="E1" i="43"/>
  <c r="D1" i="43"/>
  <c r="C1" i="43"/>
  <c r="B1" i="43"/>
  <c r="A1" i="43"/>
  <c r="B2" i="38"/>
  <c r="C2" i="38"/>
  <c r="D2" i="38"/>
  <c r="E2" i="38"/>
  <c r="A2" i="38"/>
  <c r="AP478" i="43" s="1"/>
  <c r="AL478" i="43" s="1"/>
  <c r="B472" i="39"/>
  <c r="C472" i="39"/>
  <c r="D472" i="39"/>
  <c r="E472" i="39"/>
  <c r="F472" i="39"/>
  <c r="G472" i="39"/>
  <c r="H472" i="39"/>
  <c r="I472" i="39"/>
  <c r="J472" i="39"/>
  <c r="K472" i="39"/>
  <c r="L472" i="39"/>
  <c r="M472" i="39"/>
  <c r="N472" i="39"/>
  <c r="O472" i="39"/>
  <c r="P472" i="39"/>
  <c r="Q472" i="39"/>
  <c r="R472" i="39"/>
  <c r="S472" i="39"/>
  <c r="T472" i="39"/>
  <c r="A472" i="39"/>
  <c r="R3" i="39"/>
  <c r="S3" i="39"/>
  <c r="T3" i="39"/>
  <c r="R4" i="39"/>
  <c r="S4" i="39"/>
  <c r="T4" i="39"/>
  <c r="R5" i="39"/>
  <c r="S5" i="39"/>
  <c r="T5" i="39"/>
  <c r="R6" i="39"/>
  <c r="S6" i="39"/>
  <c r="T6" i="39"/>
  <c r="R7" i="39"/>
  <c r="S7" i="39"/>
  <c r="T7" i="39"/>
  <c r="R8" i="39"/>
  <c r="S8" i="39"/>
  <c r="T8" i="39"/>
  <c r="R9" i="39"/>
  <c r="S9" i="39"/>
  <c r="T9" i="39"/>
  <c r="R10" i="39"/>
  <c r="S10" i="39"/>
  <c r="T10" i="39"/>
  <c r="R11" i="39"/>
  <c r="S11" i="39"/>
  <c r="T11" i="39"/>
  <c r="R12" i="39"/>
  <c r="S12" i="39"/>
  <c r="T12" i="39"/>
  <c r="R13" i="39"/>
  <c r="S13" i="39"/>
  <c r="T13" i="39"/>
  <c r="R14" i="39"/>
  <c r="S14" i="39"/>
  <c r="T14" i="39"/>
  <c r="R15" i="39"/>
  <c r="S15" i="39"/>
  <c r="T15" i="39"/>
  <c r="R16" i="39"/>
  <c r="S16" i="39"/>
  <c r="T16" i="39"/>
  <c r="R17" i="39"/>
  <c r="S17" i="39"/>
  <c r="T17" i="39"/>
  <c r="R18" i="39"/>
  <c r="S18" i="39"/>
  <c r="T18" i="39"/>
  <c r="R19" i="39"/>
  <c r="S19" i="39"/>
  <c r="T19" i="39"/>
  <c r="R20" i="39"/>
  <c r="S20" i="39"/>
  <c r="T20" i="39"/>
  <c r="R21" i="39"/>
  <c r="S21" i="39"/>
  <c r="T21" i="39"/>
  <c r="R22" i="39"/>
  <c r="S22" i="39"/>
  <c r="T22" i="39"/>
  <c r="R23" i="39"/>
  <c r="S23" i="39"/>
  <c r="T23" i="39"/>
  <c r="R24" i="39"/>
  <c r="S24" i="39"/>
  <c r="T24" i="39"/>
  <c r="R25" i="39"/>
  <c r="S25" i="39"/>
  <c r="T25" i="39"/>
  <c r="R26" i="39"/>
  <c r="S26" i="39"/>
  <c r="T26" i="39"/>
  <c r="R27" i="39"/>
  <c r="S27" i="39"/>
  <c r="T27" i="39"/>
  <c r="R28" i="39"/>
  <c r="S28" i="39"/>
  <c r="T28" i="39"/>
  <c r="R29" i="39"/>
  <c r="S29" i="39"/>
  <c r="T29" i="39"/>
  <c r="R30" i="39"/>
  <c r="S30" i="39"/>
  <c r="T30" i="39"/>
  <c r="R31" i="39"/>
  <c r="S31" i="39"/>
  <c r="T31" i="39"/>
  <c r="R32" i="39"/>
  <c r="S32" i="39"/>
  <c r="T32" i="39"/>
  <c r="R33" i="39"/>
  <c r="S33" i="39"/>
  <c r="T33" i="39"/>
  <c r="R34" i="39"/>
  <c r="S34" i="39"/>
  <c r="T34" i="39"/>
  <c r="R35" i="39"/>
  <c r="S35" i="39"/>
  <c r="T35" i="39"/>
  <c r="R36" i="39"/>
  <c r="S36" i="39"/>
  <c r="T36" i="39"/>
  <c r="R37" i="39"/>
  <c r="S37" i="39"/>
  <c r="T37" i="39"/>
  <c r="R38" i="39"/>
  <c r="S38" i="39"/>
  <c r="T38" i="39"/>
  <c r="R39" i="39"/>
  <c r="S39" i="39"/>
  <c r="T39" i="39"/>
  <c r="R40" i="39"/>
  <c r="S40" i="39"/>
  <c r="T40" i="39"/>
  <c r="R41" i="39"/>
  <c r="S41" i="39"/>
  <c r="T41" i="39"/>
  <c r="R42" i="39"/>
  <c r="S42" i="39"/>
  <c r="T42" i="39"/>
  <c r="R43" i="39"/>
  <c r="S43" i="39"/>
  <c r="T43" i="39"/>
  <c r="R44" i="39"/>
  <c r="S44" i="39"/>
  <c r="T44" i="39"/>
  <c r="R45" i="39"/>
  <c r="S45" i="39"/>
  <c r="T45" i="39"/>
  <c r="R46" i="39"/>
  <c r="S46" i="39"/>
  <c r="T46" i="39"/>
  <c r="R47" i="39"/>
  <c r="S47" i="39"/>
  <c r="T47" i="39"/>
  <c r="R48" i="39"/>
  <c r="S48" i="39"/>
  <c r="T48" i="39"/>
  <c r="R49" i="39"/>
  <c r="S49" i="39"/>
  <c r="T49" i="39"/>
  <c r="R50" i="39"/>
  <c r="S50" i="39"/>
  <c r="T50" i="39"/>
  <c r="R51" i="39"/>
  <c r="S51" i="39"/>
  <c r="T51" i="39"/>
  <c r="R52" i="39"/>
  <c r="S52" i="39"/>
  <c r="T52" i="39"/>
  <c r="R53" i="39"/>
  <c r="S53" i="39"/>
  <c r="T53" i="39"/>
  <c r="R54" i="39"/>
  <c r="S54" i="39"/>
  <c r="T54" i="39"/>
  <c r="R55" i="39"/>
  <c r="S55" i="39"/>
  <c r="T55" i="39"/>
  <c r="R56" i="39"/>
  <c r="S56" i="39"/>
  <c r="T56" i="39"/>
  <c r="R57" i="39"/>
  <c r="S57" i="39"/>
  <c r="T57" i="39"/>
  <c r="R58" i="39"/>
  <c r="S58" i="39"/>
  <c r="T58" i="39"/>
  <c r="R59" i="39"/>
  <c r="S59" i="39"/>
  <c r="T59" i="39"/>
  <c r="R60" i="39"/>
  <c r="S60" i="39"/>
  <c r="T60" i="39"/>
  <c r="R61" i="39"/>
  <c r="S61" i="39"/>
  <c r="T61" i="39"/>
  <c r="R62" i="39"/>
  <c r="S62" i="39"/>
  <c r="T62" i="39"/>
  <c r="R63" i="39"/>
  <c r="S63" i="39"/>
  <c r="T63" i="39"/>
  <c r="R64" i="39"/>
  <c r="S64" i="39"/>
  <c r="T64" i="39"/>
  <c r="R65" i="39"/>
  <c r="S65" i="39"/>
  <c r="T65" i="39"/>
  <c r="R66" i="39"/>
  <c r="S66" i="39"/>
  <c r="T66" i="39"/>
  <c r="R67" i="39"/>
  <c r="S67" i="39"/>
  <c r="T67" i="39"/>
  <c r="R68" i="39"/>
  <c r="S68" i="39"/>
  <c r="T68" i="39"/>
  <c r="R69" i="39"/>
  <c r="S69" i="39"/>
  <c r="T69" i="39"/>
  <c r="R70" i="39"/>
  <c r="S70" i="39"/>
  <c r="T70" i="39"/>
  <c r="R71" i="39"/>
  <c r="S71" i="39"/>
  <c r="T71" i="39"/>
  <c r="R72" i="39"/>
  <c r="S72" i="39"/>
  <c r="T72" i="39"/>
  <c r="R73" i="39"/>
  <c r="S73" i="39"/>
  <c r="T73" i="39"/>
  <c r="R74" i="39"/>
  <c r="S74" i="39"/>
  <c r="T74" i="39"/>
  <c r="R75" i="39"/>
  <c r="S75" i="39"/>
  <c r="T75" i="39"/>
  <c r="R76" i="39"/>
  <c r="S76" i="39"/>
  <c r="T76" i="39"/>
  <c r="R77" i="39"/>
  <c r="S77" i="39"/>
  <c r="T77" i="39"/>
  <c r="R78" i="39"/>
  <c r="S78" i="39"/>
  <c r="T78" i="39"/>
  <c r="R79" i="39"/>
  <c r="S79" i="39"/>
  <c r="T79" i="39"/>
  <c r="R80" i="39"/>
  <c r="S80" i="39"/>
  <c r="T80" i="39"/>
  <c r="R81" i="39"/>
  <c r="S81" i="39"/>
  <c r="T81" i="39"/>
  <c r="R82" i="39"/>
  <c r="S82" i="39"/>
  <c r="T82" i="39"/>
  <c r="R83" i="39"/>
  <c r="S83" i="39"/>
  <c r="T83" i="39"/>
  <c r="R84" i="39"/>
  <c r="S84" i="39"/>
  <c r="T84" i="39"/>
  <c r="R85" i="39"/>
  <c r="S85" i="39"/>
  <c r="T85" i="39"/>
  <c r="R86" i="39"/>
  <c r="S86" i="39"/>
  <c r="T86" i="39"/>
  <c r="R87" i="39"/>
  <c r="S87" i="39"/>
  <c r="T87" i="39"/>
  <c r="R88" i="39"/>
  <c r="S88" i="39"/>
  <c r="T88" i="39"/>
  <c r="R89" i="39"/>
  <c r="S89" i="39"/>
  <c r="T89" i="39"/>
  <c r="R90" i="39"/>
  <c r="S90" i="39"/>
  <c r="T90" i="39"/>
  <c r="R91" i="39"/>
  <c r="S91" i="39"/>
  <c r="T91" i="39"/>
  <c r="R92" i="39"/>
  <c r="S92" i="39"/>
  <c r="T92" i="39"/>
  <c r="R93" i="39"/>
  <c r="S93" i="39"/>
  <c r="T93" i="39"/>
  <c r="R94" i="39"/>
  <c r="S94" i="39"/>
  <c r="T94" i="39"/>
  <c r="R95" i="39"/>
  <c r="S95" i="39"/>
  <c r="T95" i="39"/>
  <c r="R96" i="39"/>
  <c r="S96" i="39"/>
  <c r="T96" i="39"/>
  <c r="R97" i="39"/>
  <c r="S97" i="39"/>
  <c r="T97" i="39"/>
  <c r="R98" i="39"/>
  <c r="S98" i="39"/>
  <c r="T98" i="39"/>
  <c r="R99" i="39"/>
  <c r="S99" i="39"/>
  <c r="T99" i="39"/>
  <c r="R100" i="39"/>
  <c r="S100" i="39"/>
  <c r="T100" i="39"/>
  <c r="R101" i="39"/>
  <c r="S101" i="39"/>
  <c r="T101" i="39"/>
  <c r="R102" i="39"/>
  <c r="S102" i="39"/>
  <c r="T102" i="39"/>
  <c r="R103" i="39"/>
  <c r="S103" i="39"/>
  <c r="T103" i="39"/>
  <c r="R104" i="39"/>
  <c r="S104" i="39"/>
  <c r="T104" i="39"/>
  <c r="R105" i="39"/>
  <c r="S105" i="39"/>
  <c r="T105" i="39"/>
  <c r="R106" i="39"/>
  <c r="S106" i="39"/>
  <c r="T106" i="39"/>
  <c r="R107" i="39"/>
  <c r="S107" i="39"/>
  <c r="T107" i="39"/>
  <c r="R108" i="39"/>
  <c r="S108" i="39"/>
  <c r="T108" i="39"/>
  <c r="R109" i="39"/>
  <c r="S109" i="39"/>
  <c r="T109" i="39"/>
  <c r="R110" i="39"/>
  <c r="S110" i="39"/>
  <c r="T110" i="39"/>
  <c r="R111" i="39"/>
  <c r="S111" i="39"/>
  <c r="T111" i="39"/>
  <c r="R112" i="39"/>
  <c r="S112" i="39"/>
  <c r="T112" i="39"/>
  <c r="R113" i="39"/>
  <c r="S113" i="39"/>
  <c r="T113" i="39"/>
  <c r="R114" i="39"/>
  <c r="S114" i="39"/>
  <c r="T114" i="39"/>
  <c r="R115" i="39"/>
  <c r="S115" i="39"/>
  <c r="T115" i="39"/>
  <c r="R116" i="39"/>
  <c r="S116" i="39"/>
  <c r="T116" i="39"/>
  <c r="R117" i="39"/>
  <c r="S117" i="39"/>
  <c r="T117" i="39"/>
  <c r="R118" i="39"/>
  <c r="S118" i="39"/>
  <c r="T118" i="39"/>
  <c r="R119" i="39"/>
  <c r="S119" i="39"/>
  <c r="T119" i="39"/>
  <c r="R120" i="39"/>
  <c r="S120" i="39"/>
  <c r="T120" i="39"/>
  <c r="R121" i="39"/>
  <c r="S121" i="39"/>
  <c r="T121" i="39"/>
  <c r="R122" i="39"/>
  <c r="S122" i="39"/>
  <c r="T122" i="39"/>
  <c r="R123" i="39"/>
  <c r="S123" i="39"/>
  <c r="T123" i="39"/>
  <c r="R124" i="39"/>
  <c r="S124" i="39"/>
  <c r="T124" i="39"/>
  <c r="R125" i="39"/>
  <c r="S125" i="39"/>
  <c r="T125" i="39"/>
  <c r="R126" i="39"/>
  <c r="S126" i="39"/>
  <c r="T126" i="39"/>
  <c r="R127" i="39"/>
  <c r="S127" i="39"/>
  <c r="T127" i="39"/>
  <c r="R128" i="39"/>
  <c r="S128" i="39"/>
  <c r="T128" i="39"/>
  <c r="R129" i="39"/>
  <c r="S129" i="39"/>
  <c r="T129" i="39"/>
  <c r="R130" i="39"/>
  <c r="S130" i="39"/>
  <c r="T130" i="39"/>
  <c r="R131" i="39"/>
  <c r="S131" i="39"/>
  <c r="T131" i="39"/>
  <c r="R132" i="39"/>
  <c r="S132" i="39"/>
  <c r="T132" i="39"/>
  <c r="R133" i="39"/>
  <c r="S133" i="39"/>
  <c r="T133" i="39"/>
  <c r="R134" i="39"/>
  <c r="S134" i="39"/>
  <c r="T134" i="39"/>
  <c r="R135" i="39"/>
  <c r="S135" i="39"/>
  <c r="T135" i="39"/>
  <c r="R136" i="39"/>
  <c r="S136" i="39"/>
  <c r="T136" i="39"/>
  <c r="R137" i="39"/>
  <c r="S137" i="39"/>
  <c r="T137" i="39"/>
  <c r="R138" i="39"/>
  <c r="S138" i="39"/>
  <c r="T138" i="39"/>
  <c r="R139" i="39"/>
  <c r="S139" i="39"/>
  <c r="T139" i="39"/>
  <c r="R140" i="39"/>
  <c r="S140" i="39"/>
  <c r="T140" i="39"/>
  <c r="R141" i="39"/>
  <c r="S141" i="39"/>
  <c r="T141" i="39"/>
  <c r="R142" i="39"/>
  <c r="S142" i="39"/>
  <c r="T142" i="39"/>
  <c r="R143" i="39"/>
  <c r="S143" i="39"/>
  <c r="T143" i="39"/>
  <c r="R144" i="39"/>
  <c r="S144" i="39"/>
  <c r="T144" i="39"/>
  <c r="R145" i="39"/>
  <c r="S145" i="39"/>
  <c r="T145" i="39"/>
  <c r="R146" i="39"/>
  <c r="S146" i="39"/>
  <c r="T146" i="39"/>
  <c r="R147" i="39"/>
  <c r="S147" i="39"/>
  <c r="T147" i="39"/>
  <c r="R148" i="39"/>
  <c r="S148" i="39"/>
  <c r="T148" i="39"/>
  <c r="R149" i="39"/>
  <c r="S149" i="39"/>
  <c r="T149" i="39"/>
  <c r="R150" i="39"/>
  <c r="S150" i="39"/>
  <c r="T150" i="39"/>
  <c r="R151" i="39"/>
  <c r="S151" i="39"/>
  <c r="T151" i="39"/>
  <c r="R152" i="39"/>
  <c r="S152" i="39"/>
  <c r="T152" i="39"/>
  <c r="R153" i="39"/>
  <c r="S153" i="39"/>
  <c r="T153" i="39"/>
  <c r="R154" i="39"/>
  <c r="S154" i="39"/>
  <c r="T154" i="39"/>
  <c r="R155" i="39"/>
  <c r="S155" i="39"/>
  <c r="T155" i="39"/>
  <c r="R156" i="39"/>
  <c r="S156" i="39"/>
  <c r="T156" i="39"/>
  <c r="R157" i="39"/>
  <c r="S157" i="39"/>
  <c r="T157" i="39"/>
  <c r="R158" i="39"/>
  <c r="S158" i="39"/>
  <c r="T158" i="39"/>
  <c r="R159" i="39"/>
  <c r="S159" i="39"/>
  <c r="T159" i="39"/>
  <c r="R160" i="39"/>
  <c r="S160" i="39"/>
  <c r="T160" i="39"/>
  <c r="R161" i="39"/>
  <c r="S161" i="39"/>
  <c r="T161" i="39"/>
  <c r="R162" i="39"/>
  <c r="S162" i="39"/>
  <c r="T162" i="39"/>
  <c r="R163" i="39"/>
  <c r="S163" i="39"/>
  <c r="T163" i="39"/>
  <c r="R164" i="39"/>
  <c r="S164" i="39"/>
  <c r="T164" i="39"/>
  <c r="R165" i="39"/>
  <c r="S165" i="39"/>
  <c r="T165" i="39"/>
  <c r="R166" i="39"/>
  <c r="S166" i="39"/>
  <c r="T166" i="39"/>
  <c r="R167" i="39"/>
  <c r="S167" i="39"/>
  <c r="T167" i="39"/>
  <c r="R168" i="39"/>
  <c r="S168" i="39"/>
  <c r="T168" i="39"/>
  <c r="R169" i="39"/>
  <c r="S169" i="39"/>
  <c r="T169" i="39"/>
  <c r="R170" i="39"/>
  <c r="S170" i="39"/>
  <c r="T170" i="39"/>
  <c r="R171" i="39"/>
  <c r="S171" i="39"/>
  <c r="T171" i="39"/>
  <c r="R172" i="39"/>
  <c r="S172" i="39"/>
  <c r="T172" i="39"/>
  <c r="R173" i="39"/>
  <c r="S173" i="39"/>
  <c r="T173" i="39"/>
  <c r="R174" i="39"/>
  <c r="S174" i="39"/>
  <c r="T174" i="39"/>
  <c r="R175" i="39"/>
  <c r="S175" i="39"/>
  <c r="T175" i="39"/>
  <c r="R176" i="39"/>
  <c r="S176" i="39"/>
  <c r="T176" i="39"/>
  <c r="R177" i="39"/>
  <c r="S177" i="39"/>
  <c r="T177" i="39"/>
  <c r="R178" i="39"/>
  <c r="S178" i="39"/>
  <c r="T178" i="39"/>
  <c r="R179" i="39"/>
  <c r="S179" i="39"/>
  <c r="T179" i="39"/>
  <c r="R180" i="39"/>
  <c r="S180" i="39"/>
  <c r="T180" i="39"/>
  <c r="R181" i="39"/>
  <c r="S181" i="39"/>
  <c r="T181" i="39"/>
  <c r="R182" i="39"/>
  <c r="S182" i="39"/>
  <c r="T182" i="39"/>
  <c r="R183" i="39"/>
  <c r="S183" i="39"/>
  <c r="T183" i="39"/>
  <c r="R184" i="39"/>
  <c r="S184" i="39"/>
  <c r="T184" i="39"/>
  <c r="R185" i="39"/>
  <c r="S185" i="39"/>
  <c r="T185" i="39"/>
  <c r="R186" i="39"/>
  <c r="S186" i="39"/>
  <c r="T186" i="39"/>
  <c r="R187" i="39"/>
  <c r="S187" i="39"/>
  <c r="T187" i="39"/>
  <c r="R188" i="39"/>
  <c r="S188" i="39"/>
  <c r="T188" i="39"/>
  <c r="R189" i="39"/>
  <c r="S189" i="39"/>
  <c r="T189" i="39"/>
  <c r="R190" i="39"/>
  <c r="S190" i="39"/>
  <c r="T190" i="39"/>
  <c r="R191" i="39"/>
  <c r="S191" i="39"/>
  <c r="T191" i="39"/>
  <c r="R192" i="39"/>
  <c r="S192" i="39"/>
  <c r="T192" i="39"/>
  <c r="R193" i="39"/>
  <c r="S193" i="39"/>
  <c r="T193" i="39"/>
  <c r="R194" i="39"/>
  <c r="S194" i="39"/>
  <c r="T194" i="39"/>
  <c r="R195" i="39"/>
  <c r="S195" i="39"/>
  <c r="T195" i="39"/>
  <c r="R196" i="39"/>
  <c r="S196" i="39"/>
  <c r="T196" i="39"/>
  <c r="R197" i="39"/>
  <c r="S197" i="39"/>
  <c r="T197" i="39"/>
  <c r="R198" i="39"/>
  <c r="S198" i="39"/>
  <c r="T198" i="39"/>
  <c r="R199" i="39"/>
  <c r="S199" i="39"/>
  <c r="T199" i="39"/>
  <c r="R200" i="39"/>
  <c r="S200" i="39"/>
  <c r="T200" i="39"/>
  <c r="R201" i="39"/>
  <c r="S201" i="39"/>
  <c r="T201" i="39"/>
  <c r="R202" i="39"/>
  <c r="S202" i="39"/>
  <c r="T202" i="39"/>
  <c r="R203" i="39"/>
  <c r="S203" i="39"/>
  <c r="T203" i="39"/>
  <c r="R204" i="39"/>
  <c r="S204" i="39"/>
  <c r="T204" i="39"/>
  <c r="R205" i="39"/>
  <c r="S205" i="39"/>
  <c r="T205" i="39"/>
  <c r="R206" i="39"/>
  <c r="S206" i="39"/>
  <c r="T206" i="39"/>
  <c r="R207" i="39"/>
  <c r="S207" i="39"/>
  <c r="T207" i="39"/>
  <c r="R208" i="39"/>
  <c r="S208" i="39"/>
  <c r="T208" i="39"/>
  <c r="R209" i="39"/>
  <c r="S209" i="39"/>
  <c r="T209" i="39"/>
  <c r="R210" i="39"/>
  <c r="S210" i="39"/>
  <c r="T210" i="39"/>
  <c r="R211" i="39"/>
  <c r="S211" i="39"/>
  <c r="T211" i="39"/>
  <c r="R212" i="39"/>
  <c r="S212" i="39"/>
  <c r="T212" i="39"/>
  <c r="R213" i="39"/>
  <c r="S213" i="39"/>
  <c r="T213" i="39"/>
  <c r="R214" i="39"/>
  <c r="S214" i="39"/>
  <c r="T214" i="39"/>
  <c r="R215" i="39"/>
  <c r="S215" i="39"/>
  <c r="T215" i="39"/>
  <c r="R216" i="39"/>
  <c r="S216" i="39"/>
  <c r="T216" i="39"/>
  <c r="R217" i="39"/>
  <c r="S217" i="39"/>
  <c r="T217" i="39"/>
  <c r="R218" i="39"/>
  <c r="S218" i="39"/>
  <c r="T218" i="39"/>
  <c r="R219" i="39"/>
  <c r="S219" i="39"/>
  <c r="T219" i="39"/>
  <c r="R220" i="39"/>
  <c r="S220" i="39"/>
  <c r="T220" i="39"/>
  <c r="R221" i="39"/>
  <c r="S221" i="39"/>
  <c r="T221" i="39"/>
  <c r="R222" i="39"/>
  <c r="S222" i="39"/>
  <c r="T222" i="39"/>
  <c r="R223" i="39"/>
  <c r="S223" i="39"/>
  <c r="T223" i="39"/>
  <c r="R224" i="39"/>
  <c r="S224" i="39"/>
  <c r="T224" i="39"/>
  <c r="R225" i="39"/>
  <c r="S225" i="39"/>
  <c r="T225" i="39"/>
  <c r="R226" i="39"/>
  <c r="S226" i="39"/>
  <c r="T226" i="39"/>
  <c r="R227" i="39"/>
  <c r="S227" i="39"/>
  <c r="T227" i="39"/>
  <c r="R228" i="39"/>
  <c r="S228" i="39"/>
  <c r="T228" i="39"/>
  <c r="R229" i="39"/>
  <c r="S229" i="39"/>
  <c r="T229" i="39"/>
  <c r="R230" i="39"/>
  <c r="S230" i="39"/>
  <c r="T230" i="39"/>
  <c r="R231" i="39"/>
  <c r="S231" i="39"/>
  <c r="T231" i="39"/>
  <c r="R232" i="39"/>
  <c r="S232" i="39"/>
  <c r="T232" i="39"/>
  <c r="R233" i="39"/>
  <c r="S233" i="39"/>
  <c r="T233" i="39"/>
  <c r="R234" i="39"/>
  <c r="S234" i="39"/>
  <c r="T234" i="39"/>
  <c r="R235" i="39"/>
  <c r="S235" i="39"/>
  <c r="T235" i="39"/>
  <c r="R236" i="39"/>
  <c r="S236" i="39"/>
  <c r="T236" i="39"/>
  <c r="R237" i="39"/>
  <c r="S237" i="39"/>
  <c r="T237" i="39"/>
  <c r="R238" i="39"/>
  <c r="S238" i="39"/>
  <c r="T238" i="39"/>
  <c r="R239" i="39"/>
  <c r="S239" i="39"/>
  <c r="T239" i="39"/>
  <c r="R240" i="39"/>
  <c r="S240" i="39"/>
  <c r="T240" i="39"/>
  <c r="R241" i="39"/>
  <c r="S241" i="39"/>
  <c r="T241" i="39"/>
  <c r="R242" i="39"/>
  <c r="S242" i="39"/>
  <c r="T242" i="39"/>
  <c r="R243" i="39"/>
  <c r="S243" i="39"/>
  <c r="T243" i="39"/>
  <c r="R244" i="39"/>
  <c r="S244" i="39"/>
  <c r="T244" i="39"/>
  <c r="R245" i="39"/>
  <c r="S245" i="39"/>
  <c r="T245" i="39"/>
  <c r="R246" i="39"/>
  <c r="S246" i="39"/>
  <c r="T246" i="39"/>
  <c r="R247" i="39"/>
  <c r="S247" i="39"/>
  <c r="T247" i="39"/>
  <c r="R248" i="39"/>
  <c r="S248" i="39"/>
  <c r="T248" i="39"/>
  <c r="R249" i="39"/>
  <c r="S249" i="39"/>
  <c r="T249" i="39"/>
  <c r="R250" i="39"/>
  <c r="S250" i="39"/>
  <c r="T250" i="39"/>
  <c r="R251" i="39"/>
  <c r="S251" i="39"/>
  <c r="T251" i="39"/>
  <c r="R252" i="39"/>
  <c r="S252" i="39"/>
  <c r="T252" i="39"/>
  <c r="R253" i="39"/>
  <c r="S253" i="39"/>
  <c r="T253" i="39"/>
  <c r="R254" i="39"/>
  <c r="S254" i="39"/>
  <c r="T254" i="39"/>
  <c r="R255" i="39"/>
  <c r="S255" i="39"/>
  <c r="T255" i="39"/>
  <c r="R256" i="39"/>
  <c r="S256" i="39"/>
  <c r="T256" i="39"/>
  <c r="R257" i="39"/>
  <c r="S257" i="39"/>
  <c r="T257" i="39"/>
  <c r="R258" i="39"/>
  <c r="S258" i="39"/>
  <c r="T258" i="39"/>
  <c r="R259" i="39"/>
  <c r="S259" i="39"/>
  <c r="T259" i="39"/>
  <c r="R260" i="39"/>
  <c r="S260" i="39"/>
  <c r="T260" i="39"/>
  <c r="R261" i="39"/>
  <c r="S261" i="39"/>
  <c r="T261" i="39"/>
  <c r="R262" i="39"/>
  <c r="S262" i="39"/>
  <c r="T262" i="39"/>
  <c r="R263" i="39"/>
  <c r="S263" i="39"/>
  <c r="T263" i="39"/>
  <c r="R264" i="39"/>
  <c r="S264" i="39"/>
  <c r="T264" i="39"/>
  <c r="R265" i="39"/>
  <c r="S265" i="39"/>
  <c r="T265" i="39"/>
  <c r="R266" i="39"/>
  <c r="S266" i="39"/>
  <c r="T266" i="39"/>
  <c r="R267" i="39"/>
  <c r="S267" i="39"/>
  <c r="T267" i="39"/>
  <c r="R268" i="39"/>
  <c r="S268" i="39"/>
  <c r="T268" i="39"/>
  <c r="R269" i="39"/>
  <c r="S269" i="39"/>
  <c r="T269" i="39"/>
  <c r="R270" i="39"/>
  <c r="S270" i="39"/>
  <c r="T270" i="39"/>
  <c r="R271" i="39"/>
  <c r="S271" i="39"/>
  <c r="T271" i="39"/>
  <c r="R272" i="39"/>
  <c r="S272" i="39"/>
  <c r="T272" i="39"/>
  <c r="R273" i="39"/>
  <c r="S273" i="39"/>
  <c r="T273" i="39"/>
  <c r="R274" i="39"/>
  <c r="S274" i="39"/>
  <c r="T274" i="39"/>
  <c r="R275" i="39"/>
  <c r="S275" i="39"/>
  <c r="T275" i="39"/>
  <c r="R276" i="39"/>
  <c r="S276" i="39"/>
  <c r="T276" i="39"/>
  <c r="R277" i="39"/>
  <c r="S277" i="39"/>
  <c r="T277" i="39"/>
  <c r="R278" i="39"/>
  <c r="S278" i="39"/>
  <c r="T278" i="39"/>
  <c r="R279" i="39"/>
  <c r="S279" i="39"/>
  <c r="T279" i="39"/>
  <c r="R280" i="39"/>
  <c r="S280" i="39"/>
  <c r="T280" i="39"/>
  <c r="R281" i="39"/>
  <c r="S281" i="39"/>
  <c r="T281" i="39"/>
  <c r="R282" i="39"/>
  <c r="S282" i="39"/>
  <c r="T282" i="39"/>
  <c r="R283" i="39"/>
  <c r="S283" i="39"/>
  <c r="T283" i="39"/>
  <c r="R284" i="39"/>
  <c r="S284" i="39"/>
  <c r="T284" i="39"/>
  <c r="R285" i="39"/>
  <c r="S285" i="39"/>
  <c r="T285" i="39"/>
  <c r="R286" i="39"/>
  <c r="S286" i="39"/>
  <c r="T286" i="39"/>
  <c r="R287" i="39"/>
  <c r="S287" i="39"/>
  <c r="T287" i="39"/>
  <c r="R288" i="39"/>
  <c r="S288" i="39"/>
  <c r="T288" i="39"/>
  <c r="R289" i="39"/>
  <c r="S289" i="39"/>
  <c r="T289" i="39"/>
  <c r="R290" i="39"/>
  <c r="S290" i="39"/>
  <c r="T290" i="39"/>
  <c r="R291" i="39"/>
  <c r="S291" i="39"/>
  <c r="T291" i="39"/>
  <c r="R292" i="39"/>
  <c r="S292" i="39"/>
  <c r="T292" i="39"/>
  <c r="R293" i="39"/>
  <c r="S293" i="39"/>
  <c r="T293" i="39"/>
  <c r="R294" i="39"/>
  <c r="S294" i="39"/>
  <c r="T294" i="39"/>
  <c r="R295" i="39"/>
  <c r="S295" i="39"/>
  <c r="T295" i="39"/>
  <c r="R296" i="39"/>
  <c r="S296" i="39"/>
  <c r="T296" i="39"/>
  <c r="R297" i="39"/>
  <c r="S297" i="39"/>
  <c r="T297" i="39"/>
  <c r="R298" i="39"/>
  <c r="S298" i="39"/>
  <c r="T298" i="39"/>
  <c r="R299" i="39"/>
  <c r="S299" i="39"/>
  <c r="T299" i="39"/>
  <c r="R300" i="39"/>
  <c r="S300" i="39"/>
  <c r="T300" i="39"/>
  <c r="R301" i="39"/>
  <c r="S301" i="39"/>
  <c r="T301" i="39"/>
  <c r="R302" i="39"/>
  <c r="S302" i="39"/>
  <c r="T302" i="39"/>
  <c r="R303" i="39"/>
  <c r="S303" i="39"/>
  <c r="T303" i="39"/>
  <c r="R304" i="39"/>
  <c r="S304" i="39"/>
  <c r="T304" i="39"/>
  <c r="R305" i="39"/>
  <c r="S305" i="39"/>
  <c r="T305" i="39"/>
  <c r="R306" i="39"/>
  <c r="S306" i="39"/>
  <c r="T306" i="39"/>
  <c r="R307" i="39"/>
  <c r="S307" i="39"/>
  <c r="T307" i="39"/>
  <c r="R308" i="39"/>
  <c r="S308" i="39"/>
  <c r="T308" i="39"/>
  <c r="R309" i="39"/>
  <c r="S309" i="39"/>
  <c r="T309" i="39"/>
  <c r="R310" i="39"/>
  <c r="S310" i="39"/>
  <c r="T310" i="39"/>
  <c r="R311" i="39"/>
  <c r="S311" i="39"/>
  <c r="T311" i="39"/>
  <c r="R312" i="39"/>
  <c r="S312" i="39"/>
  <c r="T312" i="39"/>
  <c r="R313" i="39"/>
  <c r="S313" i="39"/>
  <c r="T313" i="39"/>
  <c r="R314" i="39"/>
  <c r="S314" i="39"/>
  <c r="T314" i="39"/>
  <c r="R315" i="39"/>
  <c r="S315" i="39"/>
  <c r="T315" i="39"/>
  <c r="R316" i="39"/>
  <c r="S316" i="39"/>
  <c r="T316" i="39"/>
  <c r="R317" i="39"/>
  <c r="S317" i="39"/>
  <c r="T317" i="39"/>
  <c r="R318" i="39"/>
  <c r="S318" i="39"/>
  <c r="T318" i="39"/>
  <c r="R319" i="39"/>
  <c r="S319" i="39"/>
  <c r="T319" i="39"/>
  <c r="R320" i="39"/>
  <c r="S320" i="39"/>
  <c r="T320" i="39"/>
  <c r="R321" i="39"/>
  <c r="S321" i="39"/>
  <c r="T321" i="39"/>
  <c r="R322" i="39"/>
  <c r="S322" i="39"/>
  <c r="T322" i="39"/>
  <c r="R323" i="39"/>
  <c r="S323" i="39"/>
  <c r="T323" i="39"/>
  <c r="R324" i="39"/>
  <c r="S324" i="39"/>
  <c r="T324" i="39"/>
  <c r="R325" i="39"/>
  <c r="S325" i="39"/>
  <c r="T325" i="39"/>
  <c r="R326" i="39"/>
  <c r="S326" i="39"/>
  <c r="T326" i="39"/>
  <c r="R327" i="39"/>
  <c r="S327" i="39"/>
  <c r="T327" i="39"/>
  <c r="R328" i="39"/>
  <c r="S328" i="39"/>
  <c r="T328" i="39"/>
  <c r="R329" i="39"/>
  <c r="S329" i="39"/>
  <c r="T329" i="39"/>
  <c r="R330" i="39"/>
  <c r="S330" i="39"/>
  <c r="T330" i="39"/>
  <c r="R331" i="39"/>
  <c r="S331" i="39"/>
  <c r="T331" i="39"/>
  <c r="R332" i="39"/>
  <c r="S332" i="39"/>
  <c r="T332" i="39"/>
  <c r="R333" i="39"/>
  <c r="S333" i="39"/>
  <c r="T333" i="39"/>
  <c r="R334" i="39"/>
  <c r="S334" i="39"/>
  <c r="T334" i="39"/>
  <c r="R335" i="39"/>
  <c r="S335" i="39"/>
  <c r="T335" i="39"/>
  <c r="R336" i="39"/>
  <c r="S336" i="39"/>
  <c r="T336" i="39"/>
  <c r="R337" i="39"/>
  <c r="S337" i="39"/>
  <c r="T337" i="39"/>
  <c r="R338" i="39"/>
  <c r="S338" i="39"/>
  <c r="T338" i="39"/>
  <c r="R339" i="39"/>
  <c r="S339" i="39"/>
  <c r="T339" i="39"/>
  <c r="R340" i="39"/>
  <c r="S340" i="39"/>
  <c r="T340" i="39"/>
  <c r="R341" i="39"/>
  <c r="S341" i="39"/>
  <c r="T341" i="39"/>
  <c r="R342" i="39"/>
  <c r="S342" i="39"/>
  <c r="T342" i="39"/>
  <c r="R343" i="39"/>
  <c r="S343" i="39"/>
  <c r="T343" i="39"/>
  <c r="R344" i="39"/>
  <c r="S344" i="39"/>
  <c r="T344" i="39"/>
  <c r="R345" i="39"/>
  <c r="S345" i="39"/>
  <c r="T345" i="39"/>
  <c r="R346" i="39"/>
  <c r="S346" i="39"/>
  <c r="T346" i="39"/>
  <c r="R347" i="39"/>
  <c r="S347" i="39"/>
  <c r="T347" i="39"/>
  <c r="R348" i="39"/>
  <c r="S348" i="39"/>
  <c r="T348" i="39"/>
  <c r="R349" i="39"/>
  <c r="S349" i="39"/>
  <c r="T349" i="39"/>
  <c r="R350" i="39"/>
  <c r="S350" i="39"/>
  <c r="T350" i="39"/>
  <c r="R351" i="39"/>
  <c r="S351" i="39"/>
  <c r="T351" i="39"/>
  <c r="R352" i="39"/>
  <c r="S352" i="39"/>
  <c r="T352" i="39"/>
  <c r="R353" i="39"/>
  <c r="S353" i="39"/>
  <c r="T353" i="39"/>
  <c r="R354" i="39"/>
  <c r="S354" i="39"/>
  <c r="T354" i="39"/>
  <c r="R355" i="39"/>
  <c r="S355" i="39"/>
  <c r="T355" i="39"/>
  <c r="R356" i="39"/>
  <c r="S356" i="39"/>
  <c r="T356" i="39"/>
  <c r="R357" i="39"/>
  <c r="S357" i="39"/>
  <c r="T357" i="39"/>
  <c r="R358" i="39"/>
  <c r="S358" i="39"/>
  <c r="T358" i="39"/>
  <c r="R359" i="39"/>
  <c r="S359" i="39"/>
  <c r="T359" i="39"/>
  <c r="R360" i="39"/>
  <c r="S360" i="39"/>
  <c r="T360" i="39"/>
  <c r="R361" i="39"/>
  <c r="S361" i="39"/>
  <c r="T361" i="39"/>
  <c r="R362" i="39"/>
  <c r="S362" i="39"/>
  <c r="T362" i="39"/>
  <c r="R363" i="39"/>
  <c r="S363" i="39"/>
  <c r="T363" i="39"/>
  <c r="R364" i="39"/>
  <c r="S364" i="39"/>
  <c r="T364" i="39"/>
  <c r="R365" i="39"/>
  <c r="S365" i="39"/>
  <c r="T365" i="39"/>
  <c r="R366" i="39"/>
  <c r="S366" i="39"/>
  <c r="T366" i="39"/>
  <c r="R367" i="39"/>
  <c r="S367" i="39"/>
  <c r="T367" i="39"/>
  <c r="R368" i="39"/>
  <c r="S368" i="39"/>
  <c r="T368" i="39"/>
  <c r="R369" i="39"/>
  <c r="S369" i="39"/>
  <c r="T369" i="39"/>
  <c r="R370" i="39"/>
  <c r="S370" i="39"/>
  <c r="T370" i="39"/>
  <c r="R371" i="39"/>
  <c r="S371" i="39"/>
  <c r="T371" i="39"/>
  <c r="R372" i="39"/>
  <c r="S372" i="39"/>
  <c r="T372" i="39"/>
  <c r="R373" i="39"/>
  <c r="S373" i="39"/>
  <c r="T373" i="39"/>
  <c r="R374" i="39"/>
  <c r="S374" i="39"/>
  <c r="T374" i="39"/>
  <c r="R375" i="39"/>
  <c r="S375" i="39"/>
  <c r="T375" i="39"/>
  <c r="R376" i="39"/>
  <c r="S376" i="39"/>
  <c r="T376" i="39"/>
  <c r="R377" i="39"/>
  <c r="S377" i="39"/>
  <c r="T377" i="39"/>
  <c r="R378" i="39"/>
  <c r="S378" i="39"/>
  <c r="T378" i="39"/>
  <c r="R379" i="39"/>
  <c r="S379" i="39"/>
  <c r="T379" i="39"/>
  <c r="R380" i="39"/>
  <c r="S380" i="39"/>
  <c r="T380" i="39"/>
  <c r="R381" i="39"/>
  <c r="S381" i="39"/>
  <c r="T381" i="39"/>
  <c r="R382" i="39"/>
  <c r="S382" i="39"/>
  <c r="T382" i="39"/>
  <c r="R383" i="39"/>
  <c r="S383" i="39"/>
  <c r="T383" i="39"/>
  <c r="R384" i="39"/>
  <c r="S384" i="39"/>
  <c r="T384" i="39"/>
  <c r="R385" i="39"/>
  <c r="S385" i="39"/>
  <c r="T385" i="39"/>
  <c r="R386" i="39"/>
  <c r="S386" i="39"/>
  <c r="T386" i="39"/>
  <c r="R387" i="39"/>
  <c r="S387" i="39"/>
  <c r="T387" i="39"/>
  <c r="R388" i="39"/>
  <c r="S388" i="39"/>
  <c r="T388" i="39"/>
  <c r="R389" i="39"/>
  <c r="S389" i="39"/>
  <c r="T389" i="39"/>
  <c r="R390" i="39"/>
  <c r="S390" i="39"/>
  <c r="T390" i="39"/>
  <c r="R391" i="39"/>
  <c r="S391" i="39"/>
  <c r="T391" i="39"/>
  <c r="R392" i="39"/>
  <c r="S392" i="39"/>
  <c r="T392" i="39"/>
  <c r="R393" i="39"/>
  <c r="S393" i="39"/>
  <c r="T393" i="39"/>
  <c r="R394" i="39"/>
  <c r="S394" i="39"/>
  <c r="T394" i="39"/>
  <c r="R395" i="39"/>
  <c r="S395" i="39"/>
  <c r="T395" i="39"/>
  <c r="R396" i="39"/>
  <c r="S396" i="39"/>
  <c r="T396" i="39"/>
  <c r="R397" i="39"/>
  <c r="S397" i="39"/>
  <c r="T397" i="39"/>
  <c r="R398" i="39"/>
  <c r="S398" i="39"/>
  <c r="T398" i="39"/>
  <c r="R399" i="39"/>
  <c r="S399" i="39"/>
  <c r="T399" i="39"/>
  <c r="R400" i="39"/>
  <c r="S400" i="39"/>
  <c r="T400" i="39"/>
  <c r="R401" i="39"/>
  <c r="S401" i="39"/>
  <c r="T401" i="39"/>
  <c r="R402" i="39"/>
  <c r="S402" i="39"/>
  <c r="T402" i="39"/>
  <c r="R403" i="39"/>
  <c r="S403" i="39"/>
  <c r="T403" i="39"/>
  <c r="R404" i="39"/>
  <c r="S404" i="39"/>
  <c r="T404" i="39"/>
  <c r="R405" i="39"/>
  <c r="S405" i="39"/>
  <c r="T405" i="39"/>
  <c r="R406" i="39"/>
  <c r="S406" i="39"/>
  <c r="T406" i="39"/>
  <c r="R407" i="39"/>
  <c r="S407" i="39"/>
  <c r="T407" i="39"/>
  <c r="R408" i="39"/>
  <c r="S408" i="39"/>
  <c r="T408" i="39"/>
  <c r="R409" i="39"/>
  <c r="S409" i="39"/>
  <c r="T409" i="39"/>
  <c r="R410" i="39"/>
  <c r="S410" i="39"/>
  <c r="T410" i="39"/>
  <c r="R411" i="39"/>
  <c r="S411" i="39"/>
  <c r="T411" i="39"/>
  <c r="R412" i="39"/>
  <c r="S412" i="39"/>
  <c r="T412" i="39"/>
  <c r="R413" i="39"/>
  <c r="S413" i="39"/>
  <c r="T413" i="39"/>
  <c r="R414" i="39"/>
  <c r="S414" i="39"/>
  <c r="T414" i="39"/>
  <c r="R415" i="39"/>
  <c r="S415" i="39"/>
  <c r="T415" i="39"/>
  <c r="R416" i="39"/>
  <c r="S416" i="39"/>
  <c r="T416" i="39"/>
  <c r="R417" i="39"/>
  <c r="S417" i="39"/>
  <c r="T417" i="39"/>
  <c r="R418" i="39"/>
  <c r="S418" i="39"/>
  <c r="T418" i="39"/>
  <c r="R419" i="39"/>
  <c r="S419" i="39"/>
  <c r="T419" i="39"/>
  <c r="R420" i="39"/>
  <c r="S420" i="39"/>
  <c r="T420" i="39"/>
  <c r="R421" i="39"/>
  <c r="S421" i="39"/>
  <c r="T421" i="39"/>
  <c r="R422" i="39"/>
  <c r="S422" i="39"/>
  <c r="T422" i="39"/>
  <c r="R423" i="39"/>
  <c r="S423" i="39"/>
  <c r="T423" i="39"/>
  <c r="R424" i="39"/>
  <c r="S424" i="39"/>
  <c r="T424" i="39"/>
  <c r="R425" i="39"/>
  <c r="S425" i="39"/>
  <c r="T425" i="39"/>
  <c r="R426" i="39"/>
  <c r="S426" i="39"/>
  <c r="T426" i="39"/>
  <c r="R427" i="39"/>
  <c r="S427" i="39"/>
  <c r="T427" i="39"/>
  <c r="R428" i="39"/>
  <c r="S428" i="39"/>
  <c r="T428" i="39"/>
  <c r="R429" i="39"/>
  <c r="S429" i="39"/>
  <c r="T429" i="39"/>
  <c r="R430" i="39"/>
  <c r="S430" i="39"/>
  <c r="T430" i="39"/>
  <c r="R431" i="39"/>
  <c r="S431" i="39"/>
  <c r="T431" i="39"/>
  <c r="R432" i="39"/>
  <c r="S432" i="39"/>
  <c r="T432" i="39"/>
  <c r="R433" i="39"/>
  <c r="S433" i="39"/>
  <c r="T433" i="39"/>
  <c r="R434" i="39"/>
  <c r="S434" i="39"/>
  <c r="T434" i="39"/>
  <c r="R435" i="39"/>
  <c r="S435" i="39"/>
  <c r="T435" i="39"/>
  <c r="R436" i="39"/>
  <c r="S436" i="39"/>
  <c r="T436" i="39"/>
  <c r="R437" i="39"/>
  <c r="S437" i="39"/>
  <c r="T437" i="39"/>
  <c r="R438" i="39"/>
  <c r="S438" i="39"/>
  <c r="T438" i="39"/>
  <c r="R439" i="39"/>
  <c r="S439" i="39"/>
  <c r="T439" i="39"/>
  <c r="R440" i="39"/>
  <c r="S440" i="39"/>
  <c r="T440" i="39"/>
  <c r="R441" i="39"/>
  <c r="S441" i="39"/>
  <c r="T441" i="39"/>
  <c r="R442" i="39"/>
  <c r="S442" i="39"/>
  <c r="T442" i="39"/>
  <c r="R443" i="39"/>
  <c r="S443" i="39"/>
  <c r="T443" i="39"/>
  <c r="R444" i="39"/>
  <c r="S444" i="39"/>
  <c r="T444" i="39"/>
  <c r="R445" i="39"/>
  <c r="S445" i="39"/>
  <c r="T445" i="39"/>
  <c r="R446" i="39"/>
  <c r="S446" i="39"/>
  <c r="T446" i="39"/>
  <c r="R447" i="39"/>
  <c r="S447" i="39"/>
  <c r="T447" i="39"/>
  <c r="R448" i="39"/>
  <c r="S448" i="39"/>
  <c r="T448" i="39"/>
  <c r="R449" i="39"/>
  <c r="S449" i="39"/>
  <c r="T449" i="39"/>
  <c r="R450" i="39"/>
  <c r="S450" i="39"/>
  <c r="T450" i="39"/>
  <c r="R451" i="39"/>
  <c r="S451" i="39"/>
  <c r="T451" i="39"/>
  <c r="R452" i="39"/>
  <c r="S452" i="39"/>
  <c r="T452" i="39"/>
  <c r="R453" i="39"/>
  <c r="S453" i="39"/>
  <c r="T453" i="39"/>
  <c r="R454" i="39"/>
  <c r="S454" i="39"/>
  <c r="T454" i="39"/>
  <c r="R455" i="39"/>
  <c r="S455" i="39"/>
  <c r="T455" i="39"/>
  <c r="R456" i="39"/>
  <c r="S456" i="39"/>
  <c r="T456" i="39"/>
  <c r="R457" i="39"/>
  <c r="S457" i="39"/>
  <c r="T457" i="39"/>
  <c r="R458" i="39"/>
  <c r="S458" i="39"/>
  <c r="T458" i="39"/>
  <c r="R459" i="39"/>
  <c r="S459" i="39"/>
  <c r="T459" i="39"/>
  <c r="R460" i="39"/>
  <c r="S460" i="39"/>
  <c r="T460" i="39"/>
  <c r="R461" i="39"/>
  <c r="S461" i="39"/>
  <c r="T461" i="39"/>
  <c r="R462" i="39"/>
  <c r="S462" i="39"/>
  <c r="T462" i="39"/>
  <c r="R463" i="39"/>
  <c r="S463" i="39"/>
  <c r="T463" i="39"/>
  <c r="R464" i="39"/>
  <c r="S464" i="39"/>
  <c r="T464" i="39"/>
  <c r="R465" i="39"/>
  <c r="S465" i="39"/>
  <c r="T465" i="39"/>
  <c r="R466" i="39"/>
  <c r="S466" i="39"/>
  <c r="T466" i="39"/>
  <c r="R467" i="39"/>
  <c r="S467" i="39"/>
  <c r="T467" i="39"/>
  <c r="R468" i="39"/>
  <c r="S468" i="39"/>
  <c r="T468" i="39"/>
  <c r="R469" i="39"/>
  <c r="S469" i="39"/>
  <c r="T469" i="39"/>
  <c r="R470" i="39"/>
  <c r="S470" i="39"/>
  <c r="T470" i="39"/>
  <c r="T2" i="39"/>
  <c r="S2" i="39"/>
  <c r="R2" i="39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A463" i="5"/>
  <c r="P471" i="39"/>
  <c r="O471" i="39"/>
  <c r="N471" i="39"/>
  <c r="M471" i="39"/>
  <c r="L471" i="39"/>
  <c r="K471" i="39"/>
  <c r="J471" i="39"/>
  <c r="I471" i="39"/>
  <c r="H471" i="39"/>
  <c r="S471" i="39" s="1"/>
  <c r="G471" i="39"/>
  <c r="F471" i="39"/>
  <c r="E471" i="39"/>
  <c r="D471" i="39"/>
  <c r="C471" i="39"/>
  <c r="EF6" i="43" l="1"/>
  <c r="EF7" i="43"/>
  <c r="DT9" i="43"/>
  <c r="EF9" i="43"/>
  <c r="DM10" i="43"/>
  <c r="DZ12" i="43"/>
  <c r="DZ13" i="43"/>
  <c r="DM14" i="43"/>
  <c r="DN15" i="43"/>
  <c r="DY15" i="43"/>
  <c r="DM16" i="43"/>
  <c r="DY17" i="43"/>
  <c r="DZ18" i="43"/>
  <c r="DS24" i="43"/>
  <c r="DM25" i="43"/>
  <c r="DN26" i="43"/>
  <c r="DZ27" i="43"/>
  <c r="DM28" i="43"/>
  <c r="DZ29" i="43"/>
  <c r="DT30" i="43"/>
  <c r="EE30" i="43"/>
  <c r="DY46" i="43"/>
  <c r="DT47" i="43"/>
  <c r="DY50" i="43"/>
  <c r="DS62" i="43"/>
  <c r="DT62" i="43"/>
  <c r="DN63" i="43"/>
  <c r="DM63" i="43"/>
  <c r="DY63" i="43"/>
  <c r="DZ63" i="43"/>
  <c r="DN64" i="43"/>
  <c r="DM64" i="43"/>
  <c r="DY64" i="43"/>
  <c r="DZ64" i="43"/>
  <c r="DT65" i="43"/>
  <c r="DS65" i="43"/>
  <c r="EE65" i="43"/>
  <c r="EF65" i="43"/>
  <c r="EE66" i="43"/>
  <c r="EF66" i="43"/>
  <c r="DM67" i="43"/>
  <c r="AM147" i="43"/>
  <c r="AM148" i="43"/>
  <c r="AM149" i="43"/>
  <c r="AM150" i="43"/>
  <c r="AM151" i="43"/>
  <c r="AP156" i="43"/>
  <c r="AL156" i="43" s="1"/>
  <c r="AQ156" i="43" s="1"/>
  <c r="AP157" i="43"/>
  <c r="AL157" i="43" s="1"/>
  <c r="AQ157" i="43" s="1"/>
  <c r="AP158" i="43"/>
  <c r="AL158" i="43" s="1"/>
  <c r="AQ158" i="43" s="1"/>
  <c r="AP159" i="43"/>
  <c r="AL159" i="43" s="1"/>
  <c r="AQ159" i="43" s="1"/>
  <c r="AP160" i="43"/>
  <c r="AL160" i="43" s="1"/>
  <c r="AQ160" i="43" s="1"/>
  <c r="AP161" i="43"/>
  <c r="AL161" i="43" s="1"/>
  <c r="AQ161" i="43" s="1"/>
  <c r="AM166" i="43"/>
  <c r="AM177" i="43"/>
  <c r="AM178" i="43"/>
  <c r="AM183" i="43"/>
  <c r="AP184" i="43"/>
  <c r="AL184" i="43" s="1"/>
  <c r="AQ184" i="43" s="1"/>
  <c r="AM188" i="43"/>
  <c r="AP189" i="43"/>
  <c r="AL189" i="43" s="1"/>
  <c r="AQ189" i="43" s="1"/>
  <c r="AP191" i="43"/>
  <c r="AL191" i="43" s="1"/>
  <c r="AQ191" i="43" s="1"/>
  <c r="AM193" i="43"/>
  <c r="AM194" i="43"/>
  <c r="AM197" i="43"/>
  <c r="AM198" i="43"/>
  <c r="AM199" i="43"/>
  <c r="AM200" i="43"/>
  <c r="AM201" i="43"/>
  <c r="AM202" i="43"/>
  <c r="AM203" i="43"/>
  <c r="AM204" i="43"/>
  <c r="AM205" i="43"/>
  <c r="AP208" i="43"/>
  <c r="AL208" i="43" s="1"/>
  <c r="AQ208" i="43" s="1"/>
  <c r="AP210" i="43"/>
  <c r="AL210" i="43" s="1"/>
  <c r="AQ210" i="43" s="1"/>
  <c r="AM211" i="43"/>
  <c r="AP212" i="43"/>
  <c r="AL212" i="43" s="1"/>
  <c r="AQ212" i="43" s="1"/>
  <c r="AP216" i="43"/>
  <c r="AL216" i="43" s="1"/>
  <c r="AQ216" i="43" s="1"/>
  <c r="AM217" i="43"/>
  <c r="AP218" i="43"/>
  <c r="AL218" i="43" s="1"/>
  <c r="AQ218" i="43" s="1"/>
  <c r="AP222" i="43"/>
  <c r="AL222" i="43" s="1"/>
  <c r="AQ222" i="43" s="1"/>
  <c r="AM225" i="43"/>
  <c r="AP226" i="43"/>
  <c r="AL226" i="43" s="1"/>
  <c r="AQ226" i="43" s="1"/>
  <c r="AP228" i="43"/>
  <c r="AL228" i="43" s="1"/>
  <c r="AQ228" i="43" s="1"/>
  <c r="AM229" i="43"/>
  <c r="AP230" i="43"/>
  <c r="AL230" i="43" s="1"/>
  <c r="AQ230" i="43" s="1"/>
  <c r="AM231" i="43"/>
  <c r="AP232" i="43"/>
  <c r="AL232" i="43" s="1"/>
  <c r="AQ232" i="43" s="1"/>
  <c r="AP236" i="43"/>
  <c r="AL236" i="43" s="1"/>
  <c r="AQ236" i="43" s="1"/>
  <c r="AM238" i="43"/>
  <c r="AP239" i="43"/>
  <c r="AL239" i="43" s="1"/>
  <c r="AQ239" i="43" s="1"/>
  <c r="AM243" i="43"/>
  <c r="AM246" i="43"/>
  <c r="AP249" i="43"/>
  <c r="AL249" i="43" s="1"/>
  <c r="AQ249" i="43" s="1"/>
  <c r="AM250" i="43"/>
  <c r="AP251" i="43"/>
  <c r="AL251" i="43" s="1"/>
  <c r="AQ251" i="43" s="1"/>
  <c r="AM253" i="43"/>
  <c r="AM254" i="43"/>
  <c r="AP257" i="43"/>
  <c r="AL257" i="43" s="1"/>
  <c r="AQ257" i="43" s="1"/>
  <c r="AM259" i="43"/>
  <c r="AP262" i="43"/>
  <c r="AL262" i="43" s="1"/>
  <c r="AQ262" i="43" s="1"/>
  <c r="AM263" i="43"/>
  <c r="AP264" i="43"/>
  <c r="AL264" i="43" s="1"/>
  <c r="AQ264" i="43" s="1"/>
  <c r="AP266" i="43"/>
  <c r="AL266" i="43" s="1"/>
  <c r="AQ266" i="43" s="1"/>
  <c r="AM268" i="43"/>
  <c r="AP269" i="43"/>
  <c r="AL269" i="43" s="1"/>
  <c r="AQ269" i="43" s="1"/>
  <c r="AM272" i="43"/>
  <c r="AP273" i="43"/>
  <c r="AL273" i="43" s="1"/>
  <c r="AQ273" i="43" s="1"/>
  <c r="AM276" i="43"/>
  <c r="AM277" i="43"/>
  <c r="AP278" i="43"/>
  <c r="AL278" i="43" s="1"/>
  <c r="AQ278" i="43" s="1"/>
  <c r="AP280" i="43"/>
  <c r="AL280" i="43" s="1"/>
  <c r="AQ280" i="43" s="1"/>
  <c r="AM283" i="43"/>
  <c r="AP284" i="43"/>
  <c r="AL284" i="43" s="1"/>
  <c r="AQ284" i="43" s="1"/>
  <c r="AP292" i="43"/>
  <c r="AL292" i="43" s="1"/>
  <c r="AQ292" i="43" s="1"/>
  <c r="AM302" i="43"/>
  <c r="AM303" i="43"/>
  <c r="AM304" i="43"/>
  <c r="AP305" i="43"/>
  <c r="AL305" i="43" s="1"/>
  <c r="AQ305" i="43" s="1"/>
  <c r="AM309" i="43"/>
  <c r="AM310" i="43"/>
  <c r="AP311" i="43"/>
  <c r="AL311" i="43" s="1"/>
  <c r="AQ311" i="43" s="1"/>
  <c r="AP314" i="43"/>
  <c r="AL314" i="43" s="1"/>
  <c r="AQ314" i="43" s="1"/>
  <c r="AP317" i="43"/>
  <c r="AL317" i="43" s="1"/>
  <c r="AQ317" i="43" s="1"/>
  <c r="AM319" i="43"/>
  <c r="AP320" i="43"/>
  <c r="AL320" i="43" s="1"/>
  <c r="AQ320" i="43" s="1"/>
  <c r="AM322" i="43"/>
  <c r="AP323" i="43"/>
  <c r="AL323" i="43" s="1"/>
  <c r="AM325" i="43"/>
  <c r="AP326" i="43"/>
  <c r="AL326" i="43" s="1"/>
  <c r="AQ326" i="43" s="1"/>
  <c r="AM329" i="43"/>
  <c r="AM330" i="43"/>
  <c r="AP331" i="43"/>
  <c r="AL331" i="43" s="1"/>
  <c r="AQ331" i="43" s="1"/>
  <c r="AM334" i="43"/>
  <c r="AP335" i="43"/>
  <c r="AL335" i="43" s="1"/>
  <c r="AQ335" i="43" s="1"/>
  <c r="AM337" i="43"/>
  <c r="AP338" i="43"/>
  <c r="AL338" i="43" s="1"/>
  <c r="AQ338" i="43" s="1"/>
  <c r="AM340" i="43"/>
  <c r="AM341" i="43"/>
  <c r="AP342" i="43"/>
  <c r="AL342" i="43" s="1"/>
  <c r="AQ342" i="43" s="1"/>
  <c r="AM346" i="43"/>
  <c r="AM347" i="43"/>
  <c r="AM348" i="43"/>
  <c r="AM349" i="43"/>
  <c r="AM350" i="43"/>
  <c r="AP351" i="43"/>
  <c r="AL351" i="43" s="1"/>
  <c r="AQ351" i="43" s="1"/>
  <c r="AP354" i="43"/>
  <c r="AL354" i="43" s="1"/>
  <c r="AM356" i="43"/>
  <c r="AM357" i="43"/>
  <c r="AP358" i="43"/>
  <c r="AL358" i="43" s="1"/>
  <c r="AQ358" i="43" s="1"/>
  <c r="AP361" i="43"/>
  <c r="AL361" i="43" s="1"/>
  <c r="AQ361" i="43" s="1"/>
  <c r="AM364" i="43"/>
  <c r="AP365" i="43"/>
  <c r="AL365" i="43" s="1"/>
  <c r="AQ365" i="43" s="1"/>
  <c r="AP368" i="43"/>
  <c r="AL368" i="43" s="1"/>
  <c r="AQ368" i="43" s="1"/>
  <c r="AM371" i="43"/>
  <c r="AP372" i="43"/>
  <c r="AL372" i="43" s="1"/>
  <c r="AQ372" i="43" s="1"/>
  <c r="AM374" i="43"/>
  <c r="AP375" i="43"/>
  <c r="AL375" i="43" s="1"/>
  <c r="AQ375" i="43" s="1"/>
  <c r="AM378" i="43"/>
  <c r="AM379" i="43"/>
  <c r="AP380" i="43"/>
  <c r="AL380" i="43" s="1"/>
  <c r="AQ380" i="43" s="1"/>
  <c r="AM382" i="43"/>
  <c r="AP383" i="43"/>
  <c r="AL383" i="43" s="1"/>
  <c r="AQ383" i="43" s="1"/>
  <c r="AM385" i="43"/>
  <c r="AP386" i="43"/>
  <c r="AL386" i="43" s="1"/>
  <c r="AQ386" i="43" s="1"/>
  <c r="AP390" i="43"/>
  <c r="AL390" i="43" s="1"/>
  <c r="AQ390" i="43" s="1"/>
  <c r="AM393" i="43"/>
  <c r="AM394" i="43"/>
  <c r="AM395" i="43"/>
  <c r="AP396" i="43"/>
  <c r="AL396" i="43" s="1"/>
  <c r="AQ396" i="43" s="1"/>
  <c r="AP400" i="43"/>
  <c r="AL400" i="43" s="1"/>
  <c r="AP403" i="43"/>
  <c r="AL403" i="43" s="1"/>
  <c r="AM406" i="43"/>
  <c r="AM413" i="43"/>
  <c r="AM416" i="43"/>
  <c r="AM417" i="43"/>
  <c r="AM424" i="43"/>
  <c r="AM427" i="43"/>
  <c r="AM428" i="43"/>
  <c r="AM429" i="43"/>
  <c r="AP434" i="43"/>
  <c r="AL434" i="43" s="1"/>
  <c r="AQ434" i="43" s="1"/>
  <c r="AM437" i="43"/>
  <c r="AP443" i="43"/>
  <c r="AL443" i="43" s="1"/>
  <c r="AQ443" i="43" s="1"/>
  <c r="AM446" i="43"/>
  <c r="AP450" i="43"/>
  <c r="AL450" i="43" s="1"/>
  <c r="AQ450" i="43" s="1"/>
  <c r="AP453" i="43"/>
  <c r="AL453" i="43" s="1"/>
  <c r="AQ453" i="43" s="1"/>
  <c r="AM458" i="43"/>
  <c r="AP463" i="43"/>
  <c r="AL463" i="43" s="1"/>
  <c r="AQ463" i="43" s="1"/>
  <c r="AM466" i="43"/>
  <c r="AP468" i="43"/>
  <c r="AL468" i="43" s="1"/>
  <c r="AQ468" i="43" s="1"/>
  <c r="AM469" i="43"/>
  <c r="AP474" i="43"/>
  <c r="AL474" i="43" s="1"/>
  <c r="AQ474" i="43" s="1"/>
  <c r="AP476" i="43"/>
  <c r="AL476" i="43" s="1"/>
  <c r="AQ476" i="43" s="1"/>
  <c r="W134" i="43"/>
  <c r="X134" i="43" s="1"/>
  <c r="R471" i="39"/>
  <c r="T471" i="39"/>
  <c r="Q471" i="39"/>
  <c r="AM479" i="43"/>
  <c r="AP479" i="43"/>
  <c r="AL479" i="43" s="1"/>
  <c r="AM478" i="43"/>
  <c r="AM477" i="43"/>
  <c r="AM476" i="43"/>
  <c r="AM475" i="43"/>
  <c r="AM474" i="43"/>
  <c r="AP473" i="43"/>
  <c r="AL473" i="43" s="1"/>
  <c r="AQ473" i="43" s="1"/>
  <c r="AM472" i="43"/>
  <c r="AP471" i="43"/>
  <c r="AL471" i="43" s="1"/>
  <c r="AM470" i="43"/>
  <c r="AP469" i="43"/>
  <c r="AL469" i="43" s="1"/>
  <c r="AQ469" i="43" s="1"/>
  <c r="AM468" i="43"/>
  <c r="AM467" i="43"/>
  <c r="AP466" i="43"/>
  <c r="AL466" i="43" s="1"/>
  <c r="AQ466" i="43" s="1"/>
  <c r="AM465" i="43"/>
  <c r="AP464" i="43"/>
  <c r="AL464" i="43" s="1"/>
  <c r="AQ464" i="43" s="1"/>
  <c r="AM463" i="43"/>
  <c r="AP462" i="43"/>
  <c r="AL462" i="43" s="1"/>
  <c r="AQ462" i="43" s="1"/>
  <c r="AM461" i="43"/>
  <c r="AP460" i="43"/>
  <c r="AL460" i="43" s="1"/>
  <c r="AQ460" i="43" s="1"/>
  <c r="AM459" i="43"/>
  <c r="AP458" i="43"/>
  <c r="AL458" i="43" s="1"/>
  <c r="AQ458" i="43" s="1"/>
  <c r="AM457" i="43"/>
  <c r="AP456" i="43"/>
  <c r="AL456" i="43" s="1"/>
  <c r="AQ456" i="43" s="1"/>
  <c r="AM455" i="43"/>
  <c r="AM454" i="43"/>
  <c r="AM453" i="43"/>
  <c r="AP452" i="43"/>
  <c r="AL452" i="43" s="1"/>
  <c r="AQ452" i="43" s="1"/>
  <c r="AM451" i="43"/>
  <c r="AM450" i="43"/>
  <c r="AM449" i="43"/>
  <c r="AP448" i="43"/>
  <c r="AL448" i="43" s="1"/>
  <c r="AQ448" i="43" s="1"/>
  <c r="AM447" i="43"/>
  <c r="AP446" i="43"/>
  <c r="AL446" i="43" s="1"/>
  <c r="AQ446" i="43" s="1"/>
  <c r="AM445" i="43"/>
  <c r="AP444" i="43"/>
  <c r="AL444" i="43" s="1"/>
  <c r="AQ444" i="43" s="1"/>
  <c r="AM443" i="43"/>
  <c r="AP442" i="43"/>
  <c r="AL442" i="43" s="1"/>
  <c r="AQ442" i="43" s="1"/>
  <c r="AP441" i="43"/>
  <c r="AL441" i="43" s="1"/>
  <c r="AQ441" i="43" s="1"/>
  <c r="AM440" i="43"/>
  <c r="AP439" i="43"/>
  <c r="AL439" i="43" s="1"/>
  <c r="AQ439" i="43" s="1"/>
  <c r="AM438" i="43"/>
  <c r="AP437" i="43"/>
  <c r="AL437" i="43" s="1"/>
  <c r="AQ437" i="43" s="1"/>
  <c r="AM436" i="43"/>
  <c r="AP435" i="43"/>
  <c r="AL435" i="43" s="1"/>
  <c r="AQ435" i="43" s="1"/>
  <c r="AM434" i="43"/>
  <c r="AP433" i="43"/>
  <c r="AL433" i="43" s="1"/>
  <c r="AQ433" i="43" s="1"/>
  <c r="AM432" i="43"/>
  <c r="AP431" i="43"/>
  <c r="AL431" i="43" s="1"/>
  <c r="AQ431" i="43" s="1"/>
  <c r="AM430" i="43"/>
  <c r="AP429" i="43"/>
  <c r="AL429" i="43" s="1"/>
  <c r="AQ429" i="43" s="1"/>
  <c r="AP428" i="43"/>
  <c r="AL428" i="43" s="1"/>
  <c r="AQ428" i="43" s="1"/>
  <c r="AP427" i="43"/>
  <c r="AL427" i="43" s="1"/>
  <c r="AQ427" i="43" s="1"/>
  <c r="AM426" i="43"/>
  <c r="AM425" i="43"/>
  <c r="AP424" i="43"/>
  <c r="AL424" i="43" s="1"/>
  <c r="AQ424" i="43" s="1"/>
  <c r="AM423" i="43"/>
  <c r="AP422" i="43"/>
  <c r="AL422" i="43" s="1"/>
  <c r="AQ422" i="43" s="1"/>
  <c r="AP421" i="43"/>
  <c r="AL421" i="43" s="1"/>
  <c r="AQ421" i="43" s="1"/>
  <c r="AM420" i="43"/>
  <c r="AM419" i="43"/>
  <c r="AM418" i="43"/>
  <c r="AP417" i="43"/>
  <c r="AL417" i="43" s="1"/>
  <c r="AP416" i="43"/>
  <c r="AL416" i="43" s="1"/>
  <c r="AM415" i="43"/>
  <c r="AM414" i="43"/>
  <c r="AP413" i="43"/>
  <c r="AL413" i="43" s="1"/>
  <c r="AM412" i="43"/>
  <c r="AP411" i="43"/>
  <c r="AL411" i="43" s="1"/>
  <c r="AP410" i="43"/>
  <c r="AL410" i="43" s="1"/>
  <c r="AM409" i="43"/>
  <c r="AM408" i="43"/>
  <c r="AM407" i="43"/>
  <c r="AP406" i="43"/>
  <c r="AL406" i="43" s="1"/>
  <c r="AM405" i="43"/>
  <c r="AP477" i="43"/>
  <c r="AL477" i="43" s="1"/>
  <c r="AP475" i="43"/>
  <c r="AL475" i="43" s="1"/>
  <c r="AQ475" i="43" s="1"/>
  <c r="AP472" i="43"/>
  <c r="AL472" i="43" s="1"/>
  <c r="AM471" i="43"/>
  <c r="AP465" i="43"/>
  <c r="AL465" i="43" s="1"/>
  <c r="AQ465" i="43" s="1"/>
  <c r="AM464" i="43"/>
  <c r="AP461" i="43"/>
  <c r="AL461" i="43" s="1"/>
  <c r="AQ461" i="43" s="1"/>
  <c r="AM460" i="43"/>
  <c r="AP457" i="43"/>
  <c r="AL457" i="43" s="1"/>
  <c r="AQ457" i="43" s="1"/>
  <c r="AM456" i="43"/>
  <c r="AP455" i="43"/>
  <c r="AL455" i="43" s="1"/>
  <c r="AQ455" i="43" s="1"/>
  <c r="AP454" i="43"/>
  <c r="AL454" i="43" s="1"/>
  <c r="AQ454" i="43" s="1"/>
  <c r="AP451" i="43"/>
  <c r="AL451" i="43" s="1"/>
  <c r="AQ451" i="43" s="1"/>
  <c r="AP449" i="43"/>
  <c r="AL449" i="43" s="1"/>
  <c r="AQ449" i="43" s="1"/>
  <c r="AM448" i="43"/>
  <c r="AP445" i="43"/>
  <c r="AL445" i="43" s="1"/>
  <c r="AQ445" i="43" s="1"/>
  <c r="AM444" i="43"/>
  <c r="AP440" i="43"/>
  <c r="AL440" i="43" s="1"/>
  <c r="AQ440" i="43" s="1"/>
  <c r="AM439" i="43"/>
  <c r="AP436" i="43"/>
  <c r="AL436" i="43" s="1"/>
  <c r="AQ436" i="43" s="1"/>
  <c r="AM435" i="43"/>
  <c r="AP432" i="43"/>
  <c r="AL432" i="43" s="1"/>
  <c r="AQ432" i="43" s="1"/>
  <c r="AM431" i="43"/>
  <c r="AP426" i="43"/>
  <c r="AL426" i="43" s="1"/>
  <c r="AQ426" i="43" s="1"/>
  <c r="AP423" i="43"/>
  <c r="AL423" i="43" s="1"/>
  <c r="AQ423" i="43" s="1"/>
  <c r="AM422" i="43"/>
  <c r="AM421" i="43"/>
  <c r="AP419" i="43"/>
  <c r="AL419" i="43" s="1"/>
  <c r="AP415" i="43"/>
  <c r="AL415" i="43" s="1"/>
  <c r="AP412" i="43"/>
  <c r="AL412" i="43" s="1"/>
  <c r="AM411" i="43"/>
  <c r="AM410" i="43"/>
  <c r="AP408" i="43"/>
  <c r="AL408" i="43" s="1"/>
  <c r="AP405" i="43"/>
  <c r="AL405" i="43" s="1"/>
  <c r="AM404" i="43"/>
  <c r="AM403" i="43"/>
  <c r="AM402" i="43"/>
  <c r="AP401" i="43"/>
  <c r="AL401" i="43" s="1"/>
  <c r="AM400" i="43"/>
  <c r="AM399" i="43"/>
  <c r="AP398" i="43"/>
  <c r="AL398" i="43" s="1"/>
  <c r="AQ398" i="43" s="1"/>
  <c r="AP397" i="43"/>
  <c r="AL397" i="43" s="1"/>
  <c r="AQ397" i="43" s="1"/>
  <c r="AM396" i="43"/>
  <c r="AP395" i="43"/>
  <c r="AL395" i="43" s="1"/>
  <c r="AQ395" i="43" s="1"/>
  <c r="AP394" i="43"/>
  <c r="AL394" i="43" s="1"/>
  <c r="AQ394" i="43" s="1"/>
  <c r="AP393" i="43"/>
  <c r="AL393" i="43" s="1"/>
  <c r="AQ393" i="43" s="1"/>
  <c r="AM392" i="43"/>
  <c r="AP391" i="43"/>
  <c r="AL391" i="43" s="1"/>
  <c r="AQ391" i="43" s="1"/>
  <c r="AM390" i="43"/>
  <c r="AM389" i="43"/>
  <c r="AP388" i="43"/>
  <c r="AL388" i="43" s="1"/>
  <c r="AQ388" i="43" s="1"/>
  <c r="AP387" i="43"/>
  <c r="AL387" i="43" s="1"/>
  <c r="AQ387" i="43" s="1"/>
  <c r="AM386" i="43"/>
  <c r="AP385" i="43"/>
  <c r="AL385" i="43" s="1"/>
  <c r="AQ385" i="43" s="1"/>
  <c r="AM384" i="43"/>
  <c r="AM383" i="43"/>
  <c r="AP382" i="43"/>
  <c r="AL382" i="43" s="1"/>
  <c r="AQ382" i="43" s="1"/>
  <c r="AM381" i="43"/>
  <c r="AM380" i="43"/>
  <c r="AP379" i="43"/>
  <c r="AL379" i="43" s="1"/>
  <c r="AQ379" i="43" s="1"/>
  <c r="AP378" i="43"/>
  <c r="AL378" i="43" s="1"/>
  <c r="AQ378" i="43" s="1"/>
  <c r="AM377" i="43"/>
  <c r="AP376" i="43"/>
  <c r="AL376" i="43" s="1"/>
  <c r="AQ376" i="43" s="1"/>
  <c r="AM375" i="43"/>
  <c r="AP374" i="43"/>
  <c r="AL374" i="43" s="1"/>
  <c r="AQ374" i="43" s="1"/>
  <c r="AM373" i="43"/>
  <c r="AM372" i="43"/>
  <c r="AP371" i="43"/>
  <c r="AL371" i="43" s="1"/>
  <c r="AQ371" i="43" s="1"/>
  <c r="AM370" i="43"/>
  <c r="AP369" i="43"/>
  <c r="AL369" i="43" s="1"/>
  <c r="AQ369" i="43" s="1"/>
  <c r="AM368" i="43"/>
  <c r="AM367" i="43"/>
  <c r="AP366" i="43"/>
  <c r="AL366" i="43" s="1"/>
  <c r="AQ366" i="43" s="1"/>
  <c r="AM365" i="43"/>
  <c r="AP364" i="43"/>
  <c r="AL364" i="43" s="1"/>
  <c r="AQ364" i="43" s="1"/>
  <c r="AM363" i="43"/>
  <c r="AP362" i="43"/>
  <c r="AL362" i="43" s="1"/>
  <c r="AQ362" i="43" s="1"/>
  <c r="AM361" i="43"/>
  <c r="AM360" i="43"/>
  <c r="AP359" i="43"/>
  <c r="AL359" i="43" s="1"/>
  <c r="AQ359" i="43" s="1"/>
  <c r="AM358" i="43"/>
  <c r="AP357" i="43"/>
  <c r="AL357" i="43" s="1"/>
  <c r="AQ357" i="43" s="1"/>
  <c r="AP356" i="43"/>
  <c r="AL356" i="43" s="1"/>
  <c r="AQ356" i="43" s="1"/>
  <c r="AM355" i="43"/>
  <c r="AM354" i="43"/>
  <c r="AM353" i="43"/>
  <c r="AP352" i="43"/>
  <c r="AL352" i="43" s="1"/>
  <c r="AQ352" i="43" s="1"/>
  <c r="AM351" i="43"/>
  <c r="AP350" i="43"/>
  <c r="AL350" i="43" s="1"/>
  <c r="AQ350" i="43" s="1"/>
  <c r="AP349" i="43"/>
  <c r="AL349" i="43" s="1"/>
  <c r="AQ349" i="43" s="1"/>
  <c r="AP348" i="43"/>
  <c r="AL348" i="43" s="1"/>
  <c r="AQ348" i="43" s="1"/>
  <c r="AP347" i="43"/>
  <c r="AL347" i="43" s="1"/>
  <c r="AQ347" i="43" s="1"/>
  <c r="AP346" i="43"/>
  <c r="AL346" i="43" s="1"/>
  <c r="AQ346" i="43" s="1"/>
  <c r="AM345" i="43"/>
  <c r="AP344" i="43"/>
  <c r="AL344" i="43" s="1"/>
  <c r="AP343" i="43"/>
  <c r="AL343" i="43" s="1"/>
  <c r="AQ343" i="43" s="1"/>
  <c r="AM342" i="43"/>
  <c r="AP341" i="43"/>
  <c r="AL341" i="43" s="1"/>
  <c r="AQ341" i="43" s="1"/>
  <c r="AP340" i="43"/>
  <c r="AL340" i="43" s="1"/>
  <c r="AQ340" i="43" s="1"/>
  <c r="AM339" i="43"/>
  <c r="AM338" i="43"/>
  <c r="AP337" i="43"/>
  <c r="AL337" i="43" s="1"/>
  <c r="AQ337" i="43" s="1"/>
  <c r="AM336" i="43"/>
  <c r="AM335" i="43"/>
  <c r="AP334" i="43"/>
  <c r="AL334" i="43" s="1"/>
  <c r="AQ334" i="43" s="1"/>
  <c r="AM333" i="43"/>
  <c r="AP332" i="43"/>
  <c r="AL332" i="43" s="1"/>
  <c r="AQ332" i="43" s="1"/>
  <c r="AM331" i="43"/>
  <c r="AP330" i="43"/>
  <c r="AL330" i="43" s="1"/>
  <c r="AQ330" i="43" s="1"/>
  <c r="AP329" i="43"/>
  <c r="AL329" i="43" s="1"/>
  <c r="AQ329" i="43" s="1"/>
  <c r="AM328" i="43"/>
  <c r="AP327" i="43"/>
  <c r="AL327" i="43" s="1"/>
  <c r="AQ327" i="43" s="1"/>
  <c r="AM326" i="43"/>
  <c r="AP325" i="43"/>
  <c r="AL325" i="43" s="1"/>
  <c r="AM324" i="43"/>
  <c r="AM323" i="43"/>
  <c r="AP322" i="43"/>
  <c r="AL322" i="43" s="1"/>
  <c r="AQ322" i="43" s="1"/>
  <c r="AM321" i="43"/>
  <c r="AM320" i="43"/>
  <c r="AP319" i="43"/>
  <c r="AL319" i="43" s="1"/>
  <c r="AM318" i="43"/>
  <c r="AM317" i="43"/>
  <c r="AM316" i="43"/>
  <c r="AP315" i="43"/>
  <c r="AL315" i="43" s="1"/>
  <c r="AM314" i="43"/>
  <c r="AM313" i="43"/>
  <c r="AP312" i="43"/>
  <c r="AL312" i="43" s="1"/>
  <c r="AQ312" i="43" s="1"/>
  <c r="AM311" i="43"/>
  <c r="AP310" i="43"/>
  <c r="AL310" i="43" s="1"/>
  <c r="AQ310" i="43" s="1"/>
  <c r="AP309" i="43"/>
  <c r="AL309" i="43" s="1"/>
  <c r="AQ309" i="43" s="1"/>
  <c r="AM308" i="43"/>
  <c r="AP307" i="43"/>
  <c r="AL307" i="43" s="1"/>
  <c r="AQ307" i="43" s="1"/>
  <c r="AP306" i="43"/>
  <c r="AL306" i="43" s="1"/>
  <c r="AQ306" i="43" s="1"/>
  <c r="AM305" i="43"/>
  <c r="AP304" i="43"/>
  <c r="AL304" i="43" s="1"/>
  <c r="AQ304" i="43" s="1"/>
  <c r="AP303" i="43"/>
  <c r="AL303" i="43" s="1"/>
  <c r="AQ303" i="43" s="1"/>
  <c r="AP302" i="43"/>
  <c r="AL302" i="43" s="1"/>
  <c r="AQ302" i="43" s="1"/>
  <c r="AM301" i="43"/>
  <c r="AP300" i="43"/>
  <c r="AL300" i="43" s="1"/>
  <c r="AQ300" i="43" s="1"/>
  <c r="AP299" i="43"/>
  <c r="AL299" i="43" s="1"/>
  <c r="AQ299" i="43" s="1"/>
  <c r="AP298" i="43"/>
  <c r="AL298" i="43" s="1"/>
  <c r="AQ298" i="43" s="1"/>
  <c r="AP297" i="43"/>
  <c r="AL297" i="43" s="1"/>
  <c r="AQ297" i="43" s="1"/>
  <c r="AP296" i="43"/>
  <c r="AL296" i="43" s="1"/>
  <c r="AQ296" i="43" s="1"/>
  <c r="AP295" i="43"/>
  <c r="AL295" i="43" s="1"/>
  <c r="AQ295" i="43" s="1"/>
  <c r="AP294" i="43"/>
  <c r="AL294" i="43" s="1"/>
  <c r="AQ294" i="43" s="1"/>
  <c r="AP293" i="43"/>
  <c r="AL293" i="43" s="1"/>
  <c r="AQ293" i="43" s="1"/>
  <c r="AM292" i="43"/>
  <c r="AM291" i="43"/>
  <c r="AP290" i="43"/>
  <c r="AL290" i="43" s="1"/>
  <c r="AQ290" i="43" s="1"/>
  <c r="AP289" i="43"/>
  <c r="AL289" i="43" s="1"/>
  <c r="AQ289" i="43" s="1"/>
  <c r="AP288" i="43"/>
  <c r="AL288" i="43" s="1"/>
  <c r="AQ288" i="43" s="1"/>
  <c r="AP287" i="43"/>
  <c r="AL287" i="43" s="1"/>
  <c r="AQ287" i="43" s="1"/>
  <c r="AP286" i="43"/>
  <c r="AL286" i="43" s="1"/>
  <c r="AQ286" i="43" s="1"/>
  <c r="AP285" i="43"/>
  <c r="AL285" i="43" s="1"/>
  <c r="AQ285" i="43" s="1"/>
  <c r="AM284" i="43"/>
  <c r="AP283" i="43"/>
  <c r="AL283" i="43" s="1"/>
  <c r="AQ283" i="43" s="1"/>
  <c r="AM282" i="43"/>
  <c r="AP281" i="43"/>
  <c r="AL281" i="43" s="1"/>
  <c r="AQ281" i="43" s="1"/>
  <c r="AM280" i="43"/>
  <c r="AM279" i="43"/>
  <c r="AM278" i="43"/>
  <c r="AP277" i="43"/>
  <c r="AL277" i="43" s="1"/>
  <c r="AQ277" i="43" s="1"/>
  <c r="AP276" i="43"/>
  <c r="AL276" i="43" s="1"/>
  <c r="AQ276" i="43" s="1"/>
  <c r="AM275" i="43"/>
  <c r="AP274" i="43"/>
  <c r="AL274" i="43" s="1"/>
  <c r="AQ274" i="43" s="1"/>
  <c r="AM273" i="43"/>
  <c r="AP272" i="43"/>
  <c r="AL272" i="43" s="1"/>
  <c r="AQ272" i="43" s="1"/>
  <c r="AM271" i="43"/>
  <c r="AP270" i="43"/>
  <c r="AL270" i="43" s="1"/>
  <c r="AQ270" i="43" s="1"/>
  <c r="AM269" i="43"/>
  <c r="AP268" i="43"/>
  <c r="AL268" i="43" s="1"/>
  <c r="AQ268" i="43" s="1"/>
  <c r="AP267" i="43"/>
  <c r="AL267" i="43" s="1"/>
  <c r="AQ267" i="43" s="1"/>
  <c r="AM266" i="43"/>
  <c r="AM265" i="43"/>
  <c r="AM264" i="43"/>
  <c r="AP263" i="43"/>
  <c r="AL263" i="43" s="1"/>
  <c r="AQ263" i="43" s="1"/>
  <c r="AM262" i="43"/>
  <c r="AM261" i="43"/>
  <c r="AP260" i="43"/>
  <c r="AL260" i="43" s="1"/>
  <c r="AQ260" i="43" s="1"/>
  <c r="AP259" i="43"/>
  <c r="AL259" i="43" s="1"/>
  <c r="AQ259" i="43" s="1"/>
  <c r="AM258" i="43"/>
  <c r="AM257" i="43"/>
  <c r="AM256" i="43"/>
  <c r="AP255" i="43"/>
  <c r="AL255" i="43" s="1"/>
  <c r="AQ255" i="43" s="1"/>
  <c r="AP254" i="43"/>
  <c r="AL254" i="43" s="1"/>
  <c r="AQ254" i="43" s="1"/>
  <c r="AP253" i="43"/>
  <c r="AL253" i="43" s="1"/>
  <c r="AQ253" i="43" s="1"/>
  <c r="AM252" i="43"/>
  <c r="AM251" i="43"/>
  <c r="AP250" i="43"/>
  <c r="AL250" i="43" s="1"/>
  <c r="AQ250" i="43" s="1"/>
  <c r="AM249" i="43"/>
  <c r="AM248" i="43"/>
  <c r="AP247" i="43"/>
  <c r="AL247" i="43" s="1"/>
  <c r="AQ247" i="43" s="1"/>
  <c r="AP246" i="43"/>
  <c r="AL246" i="43" s="1"/>
  <c r="AQ246" i="43" s="1"/>
  <c r="AM245" i="43"/>
  <c r="AP244" i="43"/>
  <c r="AL244" i="43" s="1"/>
  <c r="AQ244" i="43" s="1"/>
  <c r="AP243" i="43"/>
  <c r="AL243" i="43" s="1"/>
  <c r="AQ243" i="43" s="1"/>
  <c r="AM242" i="43"/>
  <c r="AP241" i="43"/>
  <c r="AL241" i="43" s="1"/>
  <c r="AQ241" i="43" s="1"/>
  <c r="AM240" i="43"/>
  <c r="AM239" i="43"/>
  <c r="AP238" i="43"/>
  <c r="AL238" i="43" s="1"/>
  <c r="AQ238" i="43" s="1"/>
  <c r="AP237" i="43"/>
  <c r="AL237" i="43" s="1"/>
  <c r="AQ237" i="43" s="1"/>
  <c r="AM236" i="43"/>
  <c r="AM235" i="43"/>
  <c r="AP234" i="43"/>
  <c r="AL234" i="43" s="1"/>
  <c r="AQ234" i="43" s="1"/>
  <c r="AM233" i="43"/>
  <c r="AM232" i="43"/>
  <c r="AP231" i="43"/>
  <c r="AL231" i="43" s="1"/>
  <c r="AQ231" i="43" s="1"/>
  <c r="AM230" i="43"/>
  <c r="AP229" i="43"/>
  <c r="AL229" i="43" s="1"/>
  <c r="AQ229" i="43" s="1"/>
  <c r="AM228" i="43"/>
  <c r="AM227" i="43"/>
  <c r="AM226" i="43"/>
  <c r="AP225" i="43"/>
  <c r="AL225" i="43" s="1"/>
  <c r="AQ225" i="43" s="1"/>
  <c r="AP224" i="43"/>
  <c r="AL224" i="43" s="1"/>
  <c r="AQ224" i="43" s="1"/>
  <c r="AP223" i="43"/>
  <c r="AL223" i="43" s="1"/>
  <c r="AQ223" i="43" s="1"/>
  <c r="AM222" i="43"/>
  <c r="AM221" i="43"/>
  <c r="AP220" i="43"/>
  <c r="AL220" i="43" s="1"/>
  <c r="AQ220" i="43" s="1"/>
  <c r="AM219" i="43"/>
  <c r="AM218" i="43"/>
  <c r="AP217" i="43"/>
  <c r="AL217" i="43" s="1"/>
  <c r="AQ217" i="43" s="1"/>
  <c r="AM216" i="43"/>
  <c r="AM215" i="43"/>
  <c r="AP214" i="43"/>
  <c r="AL214" i="43" s="1"/>
  <c r="AQ214" i="43" s="1"/>
  <c r="AM213" i="43"/>
  <c r="AM212" i="43"/>
  <c r="AP211" i="43"/>
  <c r="AL211" i="43" s="1"/>
  <c r="AQ211" i="43" s="1"/>
  <c r="AM210" i="43"/>
  <c r="AM209" i="43"/>
  <c r="AM208" i="43"/>
  <c r="AM207" i="43"/>
  <c r="AP206" i="43"/>
  <c r="AL206" i="43" s="1"/>
  <c r="AQ206" i="43" s="1"/>
  <c r="AP205" i="43"/>
  <c r="AL205" i="43" s="1"/>
  <c r="AQ205" i="43" s="1"/>
  <c r="AP204" i="43"/>
  <c r="AL204" i="43" s="1"/>
  <c r="AQ204" i="43" s="1"/>
  <c r="AP203" i="43"/>
  <c r="AL203" i="43" s="1"/>
  <c r="AQ203" i="43" s="1"/>
  <c r="AP202" i="43"/>
  <c r="AL202" i="43" s="1"/>
  <c r="AQ202" i="43" s="1"/>
  <c r="AP201" i="43"/>
  <c r="AL201" i="43" s="1"/>
  <c r="AQ201" i="43" s="1"/>
  <c r="AP200" i="43"/>
  <c r="AL200" i="43" s="1"/>
  <c r="AQ200" i="43" s="1"/>
  <c r="AP199" i="43"/>
  <c r="AL199" i="43" s="1"/>
  <c r="AQ199" i="43" s="1"/>
  <c r="AP198" i="43"/>
  <c r="AL198" i="43" s="1"/>
  <c r="AQ198" i="43" s="1"/>
  <c r="AP197" i="43"/>
  <c r="AL197" i="43" s="1"/>
  <c r="AQ197" i="43" s="1"/>
  <c r="AM196" i="43"/>
  <c r="AP195" i="43"/>
  <c r="AL195" i="43" s="1"/>
  <c r="AQ195" i="43" s="1"/>
  <c r="AP194" i="43"/>
  <c r="AL194" i="43" s="1"/>
  <c r="AQ194" i="43" s="1"/>
  <c r="AP193" i="43"/>
  <c r="AL193" i="43" s="1"/>
  <c r="AQ193" i="43" s="1"/>
  <c r="AM192" i="43"/>
  <c r="AM191" i="43"/>
  <c r="AM190" i="43"/>
  <c r="AM189" i="43"/>
  <c r="AP188" i="43"/>
  <c r="AL188" i="43" s="1"/>
  <c r="AQ188" i="43" s="1"/>
  <c r="AP187" i="43"/>
  <c r="AL187" i="43" s="1"/>
  <c r="AQ187" i="43" s="1"/>
  <c r="AP186" i="43"/>
  <c r="AL186" i="43" s="1"/>
  <c r="AQ186" i="43" s="1"/>
  <c r="AP185" i="43"/>
  <c r="AL185" i="43" s="1"/>
  <c r="AQ185" i="43" s="1"/>
  <c r="AM184" i="43"/>
  <c r="AP183" i="43"/>
  <c r="AL183" i="43" s="1"/>
  <c r="AQ183" i="43" s="1"/>
  <c r="AM182" i="43"/>
  <c r="AP181" i="43"/>
  <c r="AL181" i="43" s="1"/>
  <c r="AQ181" i="43" s="1"/>
  <c r="AM180" i="43"/>
  <c r="AP179" i="43"/>
  <c r="AL179" i="43" s="1"/>
  <c r="AQ179" i="43" s="1"/>
  <c r="AP178" i="43"/>
  <c r="AL178" i="43" s="1"/>
  <c r="AQ178" i="43" s="1"/>
  <c r="AP177" i="43"/>
  <c r="AL177" i="43" s="1"/>
  <c r="AQ177" i="43" s="1"/>
  <c r="AM176" i="43"/>
  <c r="AP175" i="43"/>
  <c r="AL175" i="43" s="1"/>
  <c r="AQ175" i="43" s="1"/>
  <c r="AM174" i="43"/>
  <c r="AP173" i="43"/>
  <c r="AL173" i="43" s="1"/>
  <c r="AQ173" i="43" s="1"/>
  <c r="AM172" i="43"/>
  <c r="AP171" i="43"/>
  <c r="AL171" i="43" s="1"/>
  <c r="AQ171" i="43" s="1"/>
  <c r="AM170" i="43"/>
  <c r="AP169" i="43"/>
  <c r="AL169" i="43" s="1"/>
  <c r="AQ169" i="43" s="1"/>
  <c r="AM168" i="43"/>
  <c r="AP167" i="43"/>
  <c r="AL167" i="43" s="1"/>
  <c r="AP166" i="43"/>
  <c r="AL166" i="43" s="1"/>
  <c r="AM165" i="43"/>
  <c r="AP164" i="43"/>
  <c r="AL164" i="43" s="1"/>
  <c r="AM163" i="43"/>
  <c r="AM162" i="43"/>
  <c r="AM161" i="43"/>
  <c r="AM160" i="43"/>
  <c r="AM159" i="43"/>
  <c r="AM158" i="43"/>
  <c r="AM157" i="43"/>
  <c r="AM156" i="43"/>
  <c r="AM155" i="43"/>
  <c r="AP154" i="43"/>
  <c r="AL154" i="43" s="1"/>
  <c r="AQ154" i="43" s="1"/>
  <c r="AM153" i="43"/>
  <c r="AP152" i="43"/>
  <c r="AL152" i="43" s="1"/>
  <c r="AP151" i="43"/>
  <c r="AL151" i="43" s="1"/>
  <c r="AP150" i="43"/>
  <c r="AL150" i="43" s="1"/>
  <c r="AQ150" i="43" s="1"/>
  <c r="AP149" i="43"/>
  <c r="AL149" i="43" s="1"/>
  <c r="AQ149" i="43" s="1"/>
  <c r="AP148" i="43"/>
  <c r="AL148" i="43" s="1"/>
  <c r="AQ148" i="43" s="1"/>
  <c r="AP147" i="43"/>
  <c r="AL147" i="43" s="1"/>
  <c r="AQ147" i="43" s="1"/>
  <c r="AP146" i="43"/>
  <c r="AL146" i="43" s="1"/>
  <c r="AQ146" i="43" s="1"/>
  <c r="AM145" i="43"/>
  <c r="AM144" i="43"/>
  <c r="AP143" i="43"/>
  <c r="AL143" i="43" s="1"/>
  <c r="AQ143" i="43" s="1"/>
  <c r="AP142" i="43"/>
  <c r="AL142" i="43" s="1"/>
  <c r="AQ142" i="43" s="1"/>
  <c r="AM141" i="43"/>
  <c r="AM140" i="43"/>
  <c r="AP139" i="43"/>
  <c r="AL139" i="43" s="1"/>
  <c r="AQ139" i="43" s="1"/>
  <c r="AP138" i="43"/>
  <c r="AL138" i="43" s="1"/>
  <c r="AQ138" i="43" s="1"/>
  <c r="AP137" i="43"/>
  <c r="AL137" i="43" s="1"/>
  <c r="AQ137" i="43" s="1"/>
  <c r="AP136" i="43"/>
  <c r="AL136" i="43" s="1"/>
  <c r="AQ136" i="43" s="1"/>
  <c r="AM135" i="43"/>
  <c r="AM134" i="43"/>
  <c r="AM133" i="43"/>
  <c r="AM132" i="43"/>
  <c r="AM131" i="43"/>
  <c r="AM130" i="43"/>
  <c r="AM129" i="43"/>
  <c r="AP128" i="43"/>
  <c r="AL128" i="43" s="1"/>
  <c r="AM127" i="43"/>
  <c r="AP126" i="43"/>
  <c r="AL126" i="43" s="1"/>
  <c r="AQ126" i="43" s="1"/>
  <c r="AP125" i="43"/>
  <c r="AL125" i="43" s="1"/>
  <c r="AQ125" i="43" s="1"/>
  <c r="AM124" i="43"/>
  <c r="AP123" i="43"/>
  <c r="AL123" i="43" s="1"/>
  <c r="AQ123" i="43" s="1"/>
  <c r="AP122" i="43"/>
  <c r="AL122" i="43" s="1"/>
  <c r="AQ122" i="43" s="1"/>
  <c r="AP121" i="43"/>
  <c r="AL121" i="43" s="1"/>
  <c r="AQ121" i="43" s="1"/>
  <c r="AP120" i="43"/>
  <c r="AL120" i="43" s="1"/>
  <c r="AQ120" i="43" s="1"/>
  <c r="AP119" i="43"/>
  <c r="AL119" i="43" s="1"/>
  <c r="AQ119" i="43" s="1"/>
  <c r="AP118" i="43"/>
  <c r="AL118" i="43" s="1"/>
  <c r="AQ118" i="43" s="1"/>
  <c r="AM117" i="43"/>
  <c r="AM116" i="43"/>
  <c r="AM115" i="43"/>
  <c r="AM114" i="43"/>
  <c r="AM113" i="43"/>
  <c r="AP112" i="43"/>
  <c r="AL112" i="43" s="1"/>
  <c r="AQ112" i="43" s="1"/>
  <c r="AM111" i="43"/>
  <c r="AP110" i="43"/>
  <c r="AL110" i="43" s="1"/>
  <c r="AQ110" i="43" s="1"/>
  <c r="AM109" i="43"/>
  <c r="AM108" i="43"/>
  <c r="AM107" i="43"/>
  <c r="AM106" i="43"/>
  <c r="AP105" i="43"/>
  <c r="AL105" i="43" s="1"/>
  <c r="AQ105" i="43" s="1"/>
  <c r="AM104" i="43"/>
  <c r="AP103" i="43"/>
  <c r="AL103" i="43" s="1"/>
  <c r="AQ103" i="43" s="1"/>
  <c r="AM102" i="43"/>
  <c r="AP101" i="43"/>
  <c r="AL101" i="43" s="1"/>
  <c r="AQ101" i="43" s="1"/>
  <c r="AM100" i="43"/>
  <c r="AP99" i="43"/>
  <c r="AL99" i="43" s="1"/>
  <c r="AQ99" i="43" s="1"/>
  <c r="AM98" i="43"/>
  <c r="AM97" i="43"/>
  <c r="AP96" i="43"/>
  <c r="AL96" i="43" s="1"/>
  <c r="AQ96" i="43" s="1"/>
  <c r="AP95" i="43"/>
  <c r="AL95" i="43" s="1"/>
  <c r="AQ95" i="43" s="1"/>
  <c r="AM94" i="43"/>
  <c r="AP93" i="43"/>
  <c r="AL93" i="43" s="1"/>
  <c r="AQ93" i="43" s="1"/>
  <c r="AM92" i="43"/>
  <c r="AP91" i="43"/>
  <c r="AL91" i="43" s="1"/>
  <c r="AQ91" i="43" s="1"/>
  <c r="AM90" i="43"/>
  <c r="AP89" i="43"/>
  <c r="AL89" i="43" s="1"/>
  <c r="AQ89" i="43" s="1"/>
  <c r="AP88" i="43"/>
  <c r="AL88" i="43" s="1"/>
  <c r="AQ88" i="43" s="1"/>
  <c r="AP87" i="43"/>
  <c r="AL87" i="43" s="1"/>
  <c r="AQ87" i="43" s="1"/>
  <c r="AP86" i="43"/>
  <c r="AL86" i="43" s="1"/>
  <c r="AQ86" i="43" s="1"/>
  <c r="AP85" i="43"/>
  <c r="AL85" i="43" s="1"/>
  <c r="AQ85" i="43" s="1"/>
  <c r="AP84" i="43"/>
  <c r="AL84" i="43" s="1"/>
  <c r="AQ84" i="43" s="1"/>
  <c r="AM83" i="43"/>
  <c r="AP82" i="43"/>
  <c r="AL82" i="43" s="1"/>
  <c r="AQ82" i="43" s="1"/>
  <c r="AP81" i="43"/>
  <c r="AL81" i="43" s="1"/>
  <c r="AQ81" i="43" s="1"/>
  <c r="AP80" i="43"/>
  <c r="AL80" i="43" s="1"/>
  <c r="AQ80" i="43" s="1"/>
  <c r="AM79" i="43"/>
  <c r="AP78" i="43"/>
  <c r="AL78" i="43" s="1"/>
  <c r="AQ78" i="43" s="1"/>
  <c r="AM77" i="43"/>
  <c r="AM76" i="43"/>
  <c r="AM75" i="43"/>
  <c r="AM74" i="43"/>
  <c r="AM73" i="43"/>
  <c r="AM72" i="43"/>
  <c r="AM71" i="43"/>
  <c r="AP70" i="43"/>
  <c r="AL70" i="43" s="1"/>
  <c r="AQ70" i="43" s="1"/>
  <c r="AP69" i="43"/>
  <c r="AL69" i="43" s="1"/>
  <c r="AQ69" i="43" s="1"/>
  <c r="AM68" i="43"/>
  <c r="AP67" i="43"/>
  <c r="AL67" i="43" s="1"/>
  <c r="AQ67" i="43" s="1"/>
  <c r="AM66" i="43"/>
  <c r="AM65" i="43"/>
  <c r="AM64" i="43"/>
  <c r="AM63" i="43"/>
  <c r="AM62" i="43"/>
  <c r="AM61" i="43"/>
  <c r="AP60" i="43"/>
  <c r="AL60" i="43" s="1"/>
  <c r="AQ60" i="43" s="1"/>
  <c r="AM59" i="43"/>
  <c r="AP58" i="43"/>
  <c r="AL58" i="43" s="1"/>
  <c r="AQ58" i="43" s="1"/>
  <c r="AP57" i="43"/>
  <c r="AL57" i="43" s="1"/>
  <c r="AQ57" i="43" s="1"/>
  <c r="AP56" i="43"/>
  <c r="AL56" i="43" s="1"/>
  <c r="AQ56" i="43" s="1"/>
  <c r="AP55" i="43"/>
  <c r="AL55" i="43" s="1"/>
  <c r="AQ55" i="43" s="1"/>
  <c r="AM3" i="43"/>
  <c r="AM4" i="43"/>
  <c r="AM5" i="43"/>
  <c r="AM6" i="43"/>
  <c r="AM7" i="43"/>
  <c r="AM8" i="43"/>
  <c r="AP9" i="43"/>
  <c r="AL9" i="43" s="1"/>
  <c r="AQ9" i="43" s="1"/>
  <c r="AM10" i="43"/>
  <c r="AP11" i="43"/>
  <c r="AL11" i="43" s="1"/>
  <c r="AQ11" i="43" s="1"/>
  <c r="AM12" i="43"/>
  <c r="AM13" i="43"/>
  <c r="AP14" i="43"/>
  <c r="AL14" i="43" s="1"/>
  <c r="AQ14" i="43" s="1"/>
  <c r="AP15" i="43"/>
  <c r="AL15" i="43" s="1"/>
  <c r="AQ15" i="43" s="1"/>
  <c r="AP16" i="43"/>
  <c r="AL16" i="43" s="1"/>
  <c r="AQ16" i="43" s="1"/>
  <c r="AP17" i="43"/>
  <c r="AL17" i="43" s="1"/>
  <c r="AQ17" i="43" s="1"/>
  <c r="AP18" i="43"/>
  <c r="AL18" i="43" s="1"/>
  <c r="AQ18" i="43" s="1"/>
  <c r="AM19" i="43"/>
  <c r="AP20" i="43"/>
  <c r="AL20" i="43" s="1"/>
  <c r="AQ20" i="43" s="1"/>
  <c r="AP21" i="43"/>
  <c r="AL21" i="43" s="1"/>
  <c r="AQ21" i="43" s="1"/>
  <c r="AP22" i="43"/>
  <c r="AL22" i="43" s="1"/>
  <c r="AQ22" i="43" s="1"/>
  <c r="AM23" i="43"/>
  <c r="AM24" i="43"/>
  <c r="AM25" i="43"/>
  <c r="AP26" i="43"/>
  <c r="AL26" i="43" s="1"/>
  <c r="AQ26" i="43" s="1"/>
  <c r="AP27" i="43"/>
  <c r="AL27" i="43" s="1"/>
  <c r="AQ27" i="43" s="1"/>
  <c r="AP28" i="43"/>
  <c r="AL28" i="43" s="1"/>
  <c r="AQ28" i="43" s="1"/>
  <c r="AP29" i="43"/>
  <c r="AL29" i="43" s="1"/>
  <c r="AQ29" i="43" s="1"/>
  <c r="AM30" i="43"/>
  <c r="AM31" i="43"/>
  <c r="AP32" i="43"/>
  <c r="AL32" i="43" s="1"/>
  <c r="AQ32" i="43" s="1"/>
  <c r="AM33" i="43"/>
  <c r="AM34" i="43"/>
  <c r="AM35" i="43"/>
  <c r="AM36" i="43"/>
  <c r="AM37" i="43"/>
  <c r="AM38" i="43"/>
  <c r="AM39" i="43"/>
  <c r="AP40" i="43"/>
  <c r="AL40" i="43" s="1"/>
  <c r="AQ40" i="43" s="1"/>
  <c r="AP41" i="43"/>
  <c r="AL41" i="43" s="1"/>
  <c r="AQ41" i="43" s="1"/>
  <c r="AP42" i="43"/>
  <c r="AL42" i="43" s="1"/>
  <c r="AQ42" i="43" s="1"/>
  <c r="AP43" i="43"/>
  <c r="AL43" i="43" s="1"/>
  <c r="AQ43" i="43" s="1"/>
  <c r="AP44" i="43"/>
  <c r="AL44" i="43" s="1"/>
  <c r="AQ44" i="43" s="1"/>
  <c r="AM45" i="43"/>
  <c r="AM46" i="43"/>
  <c r="AM47" i="43"/>
  <c r="AM48" i="43"/>
  <c r="AP49" i="43"/>
  <c r="AL49" i="43" s="1"/>
  <c r="AQ49" i="43" s="1"/>
  <c r="AM50" i="43"/>
  <c r="AP51" i="43"/>
  <c r="AL51" i="43" s="1"/>
  <c r="AQ51" i="43" s="1"/>
  <c r="AM52" i="43"/>
  <c r="AP53" i="43"/>
  <c r="AL53" i="43" s="1"/>
  <c r="AQ53" i="43" s="1"/>
  <c r="AM54" i="43"/>
  <c r="AM56" i="43"/>
  <c r="AM58" i="43"/>
  <c r="AP59" i="43"/>
  <c r="AL59" i="43" s="1"/>
  <c r="AQ59" i="43" s="1"/>
  <c r="AM60" i="43"/>
  <c r="AP61" i="43"/>
  <c r="AL61" i="43" s="1"/>
  <c r="AQ61" i="43" s="1"/>
  <c r="AP63" i="43"/>
  <c r="AL63" i="43" s="1"/>
  <c r="AQ63" i="43" s="1"/>
  <c r="AP66" i="43"/>
  <c r="AL66" i="43" s="1"/>
  <c r="AQ66" i="43" s="1"/>
  <c r="AM67" i="43"/>
  <c r="AM70" i="43"/>
  <c r="AP71" i="43"/>
  <c r="AL71" i="43" s="1"/>
  <c r="AQ71" i="43" s="1"/>
  <c r="AP73" i="43"/>
  <c r="AL73" i="43" s="1"/>
  <c r="AQ73" i="43" s="1"/>
  <c r="AP75" i="43"/>
  <c r="AL75" i="43" s="1"/>
  <c r="AQ75" i="43" s="1"/>
  <c r="AP77" i="43"/>
  <c r="AL77" i="43" s="1"/>
  <c r="AQ77" i="43" s="1"/>
  <c r="AM78" i="43"/>
  <c r="AM81" i="43"/>
  <c r="AP83" i="43"/>
  <c r="AL83" i="43" s="1"/>
  <c r="AQ83" i="43" s="1"/>
  <c r="AM84" i="43"/>
  <c r="AM86" i="43"/>
  <c r="AM88" i="43"/>
  <c r="AP90" i="43"/>
  <c r="AL90" i="43" s="1"/>
  <c r="AQ90" i="43" s="1"/>
  <c r="AM91" i="43"/>
  <c r="AP94" i="43"/>
  <c r="AL94" i="43" s="1"/>
  <c r="AQ94" i="43" s="1"/>
  <c r="AM95" i="43"/>
  <c r="AP100" i="43"/>
  <c r="AL100" i="43" s="1"/>
  <c r="AQ100" i="43" s="1"/>
  <c r="AM101" i="43"/>
  <c r="AP104" i="43"/>
  <c r="AL104" i="43" s="1"/>
  <c r="AQ104" i="43" s="1"/>
  <c r="AM105" i="43"/>
  <c r="AP106" i="43"/>
  <c r="AL106" i="43" s="1"/>
  <c r="AQ106" i="43" s="1"/>
  <c r="AP108" i="43"/>
  <c r="AL108" i="43" s="1"/>
  <c r="AP109" i="43"/>
  <c r="AL109" i="43" s="1"/>
  <c r="AM110" i="43"/>
  <c r="AP114" i="43"/>
  <c r="AL114" i="43" s="1"/>
  <c r="AQ114" i="43" s="1"/>
  <c r="AP116" i="43"/>
  <c r="AL116" i="43" s="1"/>
  <c r="AQ116" i="43" s="1"/>
  <c r="AP117" i="43"/>
  <c r="AL117" i="43" s="1"/>
  <c r="AQ117" i="43" s="1"/>
  <c r="AM118" i="43"/>
  <c r="AM120" i="43"/>
  <c r="AM122" i="43"/>
  <c r="AP124" i="43"/>
  <c r="AL124" i="43" s="1"/>
  <c r="AM125" i="43"/>
  <c r="AP129" i="43"/>
  <c r="AL129" i="43" s="1"/>
  <c r="AQ129" i="43" s="1"/>
  <c r="AP131" i="43"/>
  <c r="AL131" i="43" s="1"/>
  <c r="AQ131" i="43" s="1"/>
  <c r="AP133" i="43"/>
  <c r="AL133" i="43" s="1"/>
  <c r="AQ133" i="43" s="1"/>
  <c r="AP135" i="43"/>
  <c r="AL135" i="43" s="1"/>
  <c r="AQ135" i="43" s="1"/>
  <c r="AM136" i="43"/>
  <c r="AM138" i="43"/>
  <c r="AM143" i="43"/>
  <c r="AP144" i="43"/>
  <c r="AL144" i="43" s="1"/>
  <c r="AQ144" i="43" s="1"/>
  <c r="AP145" i="43"/>
  <c r="AL145" i="43" s="1"/>
  <c r="AQ145" i="43" s="1"/>
  <c r="AM146" i="43"/>
  <c r="AM152" i="43"/>
  <c r="AP153" i="43"/>
  <c r="AL153" i="43" s="1"/>
  <c r="AQ153" i="43" s="1"/>
  <c r="AM154" i="43"/>
  <c r="AP155" i="43"/>
  <c r="AL155" i="43" s="1"/>
  <c r="AQ155" i="43" s="1"/>
  <c r="AP162" i="43"/>
  <c r="AL162" i="43" s="1"/>
  <c r="AQ162" i="43" s="1"/>
  <c r="AP163" i="43"/>
  <c r="AL163" i="43" s="1"/>
  <c r="AM164" i="43"/>
  <c r="AP165" i="43"/>
  <c r="AL165" i="43" s="1"/>
  <c r="AQ165" i="43" s="1"/>
  <c r="AM167" i="43"/>
  <c r="AP168" i="43"/>
  <c r="AL168" i="43" s="1"/>
  <c r="AQ168" i="43" s="1"/>
  <c r="AM169" i="43"/>
  <c r="AP170" i="43"/>
  <c r="AL170" i="43" s="1"/>
  <c r="AQ170" i="43" s="1"/>
  <c r="AM171" i="43"/>
  <c r="AP172" i="43"/>
  <c r="AL172" i="43" s="1"/>
  <c r="AM173" i="43"/>
  <c r="AP174" i="43"/>
  <c r="AL174" i="43" s="1"/>
  <c r="AQ174" i="43" s="1"/>
  <c r="AM175" i="43"/>
  <c r="AP176" i="43"/>
  <c r="AL176" i="43" s="1"/>
  <c r="AQ176" i="43" s="1"/>
  <c r="AM179" i="43"/>
  <c r="AP180" i="43"/>
  <c r="AL180" i="43" s="1"/>
  <c r="AQ180" i="43" s="1"/>
  <c r="AM181" i="43"/>
  <c r="AP182" i="43"/>
  <c r="AL182" i="43" s="1"/>
  <c r="AQ182" i="43" s="1"/>
  <c r="AM185" i="43"/>
  <c r="AM186" i="43"/>
  <c r="AM187" i="43"/>
  <c r="AP190" i="43"/>
  <c r="AL190" i="43" s="1"/>
  <c r="AQ190" i="43" s="1"/>
  <c r="AP192" i="43"/>
  <c r="AL192" i="43" s="1"/>
  <c r="AQ192" i="43" s="1"/>
  <c r="AM195" i="43"/>
  <c r="AP196" i="43"/>
  <c r="AL196" i="43" s="1"/>
  <c r="AQ196" i="43" s="1"/>
  <c r="AM206" i="43"/>
  <c r="AP207" i="43"/>
  <c r="AL207" i="43" s="1"/>
  <c r="AQ207" i="43" s="1"/>
  <c r="AP209" i="43"/>
  <c r="AL209" i="43" s="1"/>
  <c r="AQ209" i="43" s="1"/>
  <c r="AP213" i="43"/>
  <c r="AL213" i="43" s="1"/>
  <c r="AQ213" i="43" s="1"/>
  <c r="AM214" i="43"/>
  <c r="AP215" i="43"/>
  <c r="AL215" i="43" s="1"/>
  <c r="AQ215" i="43" s="1"/>
  <c r="AP219" i="43"/>
  <c r="AL219" i="43" s="1"/>
  <c r="AQ219" i="43" s="1"/>
  <c r="AM220" i="43"/>
  <c r="AP221" i="43"/>
  <c r="AL221" i="43" s="1"/>
  <c r="AQ221" i="43" s="1"/>
  <c r="AM223" i="43"/>
  <c r="AM224" i="43"/>
  <c r="AP227" i="43"/>
  <c r="AL227" i="43" s="1"/>
  <c r="AQ227" i="43" s="1"/>
  <c r="AP233" i="43"/>
  <c r="AL233" i="43" s="1"/>
  <c r="AQ233" i="43" s="1"/>
  <c r="AM234" i="43"/>
  <c r="AP235" i="43"/>
  <c r="AL235" i="43" s="1"/>
  <c r="AQ235" i="43" s="1"/>
  <c r="AM237" i="43"/>
  <c r="AP240" i="43"/>
  <c r="AL240" i="43" s="1"/>
  <c r="AQ240" i="43" s="1"/>
  <c r="AM241" i="43"/>
  <c r="AP242" i="43"/>
  <c r="AL242" i="43" s="1"/>
  <c r="AQ242" i="43" s="1"/>
  <c r="AM244" i="43"/>
  <c r="AP245" i="43"/>
  <c r="AL245" i="43" s="1"/>
  <c r="AQ245" i="43" s="1"/>
  <c r="AM247" i="43"/>
  <c r="AP248" i="43"/>
  <c r="AL248" i="43" s="1"/>
  <c r="AQ248" i="43" s="1"/>
  <c r="AP252" i="43"/>
  <c r="AL252" i="43" s="1"/>
  <c r="AQ252" i="43" s="1"/>
  <c r="AM255" i="43"/>
  <c r="AP256" i="43"/>
  <c r="AL256" i="43" s="1"/>
  <c r="AQ256" i="43" s="1"/>
  <c r="AP258" i="43"/>
  <c r="AL258" i="43" s="1"/>
  <c r="AQ258" i="43" s="1"/>
  <c r="AM260" i="43"/>
  <c r="AP261" i="43"/>
  <c r="AL261" i="43" s="1"/>
  <c r="AQ261" i="43" s="1"/>
  <c r="AP265" i="43"/>
  <c r="AL265" i="43" s="1"/>
  <c r="AQ265" i="43" s="1"/>
  <c r="AM267" i="43"/>
  <c r="AM270" i="43"/>
  <c r="AP271" i="43"/>
  <c r="AL271" i="43" s="1"/>
  <c r="AQ271" i="43" s="1"/>
  <c r="AM274" i="43"/>
  <c r="AP275" i="43"/>
  <c r="AL275" i="43" s="1"/>
  <c r="AQ275" i="43" s="1"/>
  <c r="AP279" i="43"/>
  <c r="AL279" i="43" s="1"/>
  <c r="AQ279" i="43" s="1"/>
  <c r="AM281" i="43"/>
  <c r="AP282" i="43"/>
  <c r="AL282" i="43" s="1"/>
  <c r="AQ282" i="43" s="1"/>
  <c r="AM285" i="43"/>
  <c r="AM286" i="43"/>
  <c r="AM287" i="43"/>
  <c r="AM288" i="43"/>
  <c r="AM289" i="43"/>
  <c r="AM290" i="43"/>
  <c r="AP291" i="43"/>
  <c r="AL291" i="43" s="1"/>
  <c r="AQ291" i="43" s="1"/>
  <c r="AM293" i="43"/>
  <c r="AM294" i="43"/>
  <c r="AM295" i="43"/>
  <c r="AM296" i="43"/>
  <c r="AM297" i="43"/>
  <c r="AM298" i="43"/>
  <c r="AM299" i="43"/>
  <c r="AM300" i="43"/>
  <c r="AP301" i="43"/>
  <c r="AL301" i="43" s="1"/>
  <c r="AQ301" i="43" s="1"/>
  <c r="AM306" i="43"/>
  <c r="AM307" i="43"/>
  <c r="AP308" i="43"/>
  <c r="AL308" i="43" s="1"/>
  <c r="AQ308" i="43" s="1"/>
  <c r="AM312" i="43"/>
  <c r="AP313" i="43"/>
  <c r="AL313" i="43" s="1"/>
  <c r="AQ313" i="43" s="1"/>
  <c r="AM315" i="43"/>
  <c r="AP316" i="43"/>
  <c r="AL316" i="43" s="1"/>
  <c r="AP318" i="43"/>
  <c r="AL318" i="43" s="1"/>
  <c r="AQ318" i="43" s="1"/>
  <c r="AP321" i="43"/>
  <c r="AL321" i="43" s="1"/>
  <c r="AQ321" i="43" s="1"/>
  <c r="AP324" i="43"/>
  <c r="AL324" i="43" s="1"/>
  <c r="AQ324" i="43" s="1"/>
  <c r="AM327" i="43"/>
  <c r="AP328" i="43"/>
  <c r="AL328" i="43" s="1"/>
  <c r="AQ328" i="43" s="1"/>
  <c r="AM332" i="43"/>
  <c r="AP333" i="43"/>
  <c r="AL333" i="43" s="1"/>
  <c r="AQ333" i="43" s="1"/>
  <c r="AP336" i="43"/>
  <c r="AL336" i="43" s="1"/>
  <c r="AQ336" i="43" s="1"/>
  <c r="AP339" i="43"/>
  <c r="AL339" i="43" s="1"/>
  <c r="AQ339" i="43" s="1"/>
  <c r="AM343" i="43"/>
  <c r="AM344" i="43"/>
  <c r="AP345" i="43"/>
  <c r="AL345" i="43" s="1"/>
  <c r="AM352" i="43"/>
  <c r="AP353" i="43"/>
  <c r="AL353" i="43" s="1"/>
  <c r="AQ353" i="43" s="1"/>
  <c r="AP355" i="43"/>
  <c r="AL355" i="43" s="1"/>
  <c r="AQ355" i="43" s="1"/>
  <c r="AM359" i="43"/>
  <c r="AP360" i="43"/>
  <c r="AL360" i="43" s="1"/>
  <c r="AQ360" i="43" s="1"/>
  <c r="AM362" i="43"/>
  <c r="AP363" i="43"/>
  <c r="AL363" i="43" s="1"/>
  <c r="AQ363" i="43" s="1"/>
  <c r="AM366" i="43"/>
  <c r="AP367" i="43"/>
  <c r="AL367" i="43" s="1"/>
  <c r="AQ367" i="43" s="1"/>
  <c r="AM369" i="43"/>
  <c r="AP370" i="43"/>
  <c r="AL370" i="43" s="1"/>
  <c r="AQ370" i="43" s="1"/>
  <c r="AP373" i="43"/>
  <c r="AL373" i="43" s="1"/>
  <c r="AQ373" i="43" s="1"/>
  <c r="AM376" i="43"/>
  <c r="AP377" i="43"/>
  <c r="AL377" i="43" s="1"/>
  <c r="AQ377" i="43" s="1"/>
  <c r="AP381" i="43"/>
  <c r="AL381" i="43" s="1"/>
  <c r="AQ381" i="43" s="1"/>
  <c r="AP384" i="43"/>
  <c r="AL384" i="43" s="1"/>
  <c r="AQ384" i="43" s="1"/>
  <c r="AM387" i="43"/>
  <c r="AM388" i="43"/>
  <c r="AP389" i="43"/>
  <c r="AL389" i="43" s="1"/>
  <c r="AQ389" i="43" s="1"/>
  <c r="AM391" i="43"/>
  <c r="AP392" i="43"/>
  <c r="AL392" i="43" s="1"/>
  <c r="AQ392" i="43" s="1"/>
  <c r="AM397" i="43"/>
  <c r="AM398" i="43"/>
  <c r="AP399" i="43"/>
  <c r="AL399" i="43" s="1"/>
  <c r="AQ399" i="43" s="1"/>
  <c r="AM401" i="43"/>
  <c r="AP402" i="43"/>
  <c r="AL402" i="43" s="1"/>
  <c r="AP404" i="43"/>
  <c r="AL404" i="43" s="1"/>
  <c r="AP407" i="43"/>
  <c r="AL407" i="43" s="1"/>
  <c r="AP409" i="43"/>
  <c r="AL409" i="43" s="1"/>
  <c r="AP414" i="43"/>
  <c r="AL414" i="43" s="1"/>
  <c r="AP418" i="43"/>
  <c r="AL418" i="43" s="1"/>
  <c r="AP420" i="43"/>
  <c r="AL420" i="43" s="1"/>
  <c r="AP425" i="43"/>
  <c r="AL425" i="43" s="1"/>
  <c r="AQ425" i="43" s="1"/>
  <c r="AP430" i="43"/>
  <c r="AL430" i="43" s="1"/>
  <c r="AQ430" i="43" s="1"/>
  <c r="AM433" i="43"/>
  <c r="AP438" i="43"/>
  <c r="AL438" i="43" s="1"/>
  <c r="AQ438" i="43" s="1"/>
  <c r="AM441" i="43"/>
  <c r="AM442" i="43"/>
  <c r="AP447" i="43"/>
  <c r="AL447" i="43" s="1"/>
  <c r="AQ447" i="43" s="1"/>
  <c r="AM452" i="43"/>
  <c r="AP459" i="43"/>
  <c r="AL459" i="43" s="1"/>
  <c r="AQ459" i="43" s="1"/>
  <c r="AM462" i="43"/>
  <c r="AP467" i="43"/>
  <c r="AL467" i="43" s="1"/>
  <c r="AQ467" i="43" s="1"/>
  <c r="AP470" i="43"/>
  <c r="AL470" i="43" s="1"/>
  <c r="AM473" i="43"/>
  <c r="K406" i="43"/>
  <c r="L406" i="43" s="1"/>
  <c r="G406" i="43" s="1"/>
  <c r="W406" i="43"/>
  <c r="X406" i="43" s="1"/>
  <c r="K410" i="43"/>
  <c r="L410" i="43" s="1"/>
  <c r="G410" i="43" s="1"/>
  <c r="W410" i="43"/>
  <c r="X410" i="43" s="1"/>
  <c r="K427" i="43"/>
  <c r="L427" i="43" s="1"/>
  <c r="I427" i="43" s="1"/>
  <c r="W427" i="43"/>
  <c r="X427" i="43" s="1"/>
  <c r="K429" i="43"/>
  <c r="L429" i="43" s="1"/>
  <c r="I429" i="43" s="1"/>
  <c r="W429" i="43"/>
  <c r="X429" i="43" s="1"/>
  <c r="K431" i="43"/>
  <c r="L431" i="43" s="1"/>
  <c r="I431" i="43" s="1"/>
  <c r="W431" i="43"/>
  <c r="X431" i="43" s="1"/>
  <c r="K433" i="43"/>
  <c r="L433" i="43" s="1"/>
  <c r="I433" i="43" s="1"/>
  <c r="W433" i="43"/>
  <c r="X433" i="43" s="1"/>
  <c r="K412" i="43"/>
  <c r="L412" i="43" s="1"/>
  <c r="G412" i="43" s="1"/>
  <c r="W412" i="43"/>
  <c r="X412" i="43" s="1"/>
  <c r="K418" i="43"/>
  <c r="L418" i="43" s="1"/>
  <c r="G418" i="43" s="1"/>
  <c r="W130" i="43"/>
  <c r="X130" i="43" s="1"/>
  <c r="K131" i="43"/>
  <c r="L131" i="43" s="1"/>
  <c r="I131" i="43" s="1"/>
  <c r="J131" i="43" s="1"/>
  <c r="W131" i="43"/>
  <c r="X131" i="43" s="1"/>
  <c r="K221" i="43"/>
  <c r="L221" i="43" s="1"/>
  <c r="G221" i="43" s="1"/>
  <c r="W221" i="43"/>
  <c r="X221" i="43" s="1"/>
  <c r="K223" i="43"/>
  <c r="L223" i="43" s="1"/>
  <c r="G223" i="43" s="1"/>
  <c r="W223" i="43"/>
  <c r="X223" i="43" s="1"/>
  <c r="P479" i="43"/>
  <c r="W126" i="43"/>
  <c r="X126" i="43" s="1"/>
  <c r="W132" i="43"/>
  <c r="X132" i="43" s="1"/>
  <c r="S132" i="43" s="1"/>
  <c r="T132" i="43" s="1"/>
  <c r="W136" i="43"/>
  <c r="X136" i="43" s="1"/>
  <c r="K137" i="43"/>
  <c r="L137" i="43" s="1"/>
  <c r="I137" i="43" s="1"/>
  <c r="J137" i="43" s="1"/>
  <c r="W137" i="43"/>
  <c r="X137" i="43" s="1"/>
  <c r="K225" i="43"/>
  <c r="L225" i="43" s="1"/>
  <c r="G225" i="43" s="1"/>
  <c r="W225" i="43"/>
  <c r="X225" i="43" s="1"/>
  <c r="K229" i="43"/>
  <c r="L229" i="43" s="1"/>
  <c r="G229" i="43" s="1"/>
  <c r="W229" i="43"/>
  <c r="X229" i="43" s="1"/>
  <c r="K231" i="43"/>
  <c r="L231" i="43" s="1"/>
  <c r="G231" i="43" s="1"/>
  <c r="W231" i="43"/>
  <c r="X231" i="43" s="1"/>
  <c r="K234" i="43"/>
  <c r="L234" i="43" s="1"/>
  <c r="G234" i="43" s="1"/>
  <c r="W234" i="43"/>
  <c r="X234" i="43" s="1"/>
  <c r="K236" i="43"/>
  <c r="L236" i="43" s="1"/>
  <c r="G236" i="43" s="1"/>
  <c r="W236" i="43"/>
  <c r="X236" i="43" s="1"/>
  <c r="K238" i="43"/>
  <c r="L238" i="43" s="1"/>
  <c r="G238" i="43" s="1"/>
  <c r="W238" i="43"/>
  <c r="X238" i="43" s="1"/>
  <c r="K240" i="43"/>
  <c r="L240" i="43" s="1"/>
  <c r="G240" i="43" s="1"/>
  <c r="W240" i="43"/>
  <c r="X240" i="43" s="1"/>
  <c r="K242" i="43"/>
  <c r="L242" i="43" s="1"/>
  <c r="G242" i="43" s="1"/>
  <c r="W242" i="43"/>
  <c r="X242" i="43" s="1"/>
  <c r="K244" i="43"/>
  <c r="L244" i="43" s="1"/>
  <c r="G244" i="43" s="1"/>
  <c r="W244" i="43"/>
  <c r="X244" i="43" s="1"/>
  <c r="K247" i="43"/>
  <c r="L247" i="43" s="1"/>
  <c r="G247" i="43" s="1"/>
  <c r="K249" i="43"/>
  <c r="L249" i="43" s="1"/>
  <c r="K255" i="43"/>
  <c r="L255" i="43" s="1"/>
  <c r="G255" i="43" s="1"/>
  <c r="K263" i="43"/>
  <c r="L263" i="43" s="1"/>
  <c r="W263" i="43"/>
  <c r="X263" i="43" s="1"/>
  <c r="S263" i="43" s="1"/>
  <c r="K275" i="43"/>
  <c r="L275" i="43" s="1"/>
  <c r="W275" i="43"/>
  <c r="X275" i="43" s="1"/>
  <c r="S275" i="43" s="1"/>
  <c r="K278" i="43"/>
  <c r="L278" i="43" s="1"/>
  <c r="W278" i="43"/>
  <c r="X278" i="43" s="1"/>
  <c r="U278" i="43" s="1"/>
  <c r="V278" i="43" s="1"/>
  <c r="K292" i="43"/>
  <c r="L292" i="43" s="1"/>
  <c r="W400" i="43"/>
  <c r="X400" i="43" s="1"/>
  <c r="S400" i="43" s="1"/>
  <c r="K402" i="43"/>
  <c r="L402" i="43" s="1"/>
  <c r="G402" i="43" s="1"/>
  <c r="W402" i="43"/>
  <c r="X402" i="43" s="1"/>
  <c r="S402" i="43" s="1"/>
  <c r="K404" i="43"/>
  <c r="L404" i="43" s="1"/>
  <c r="G404" i="43" s="1"/>
  <c r="W404" i="43"/>
  <c r="X404" i="43" s="1"/>
  <c r="S404" i="43" s="1"/>
  <c r="K416" i="43"/>
  <c r="L416" i="43" s="1"/>
  <c r="G416" i="43" s="1"/>
  <c r="W416" i="43"/>
  <c r="X416" i="43" s="1"/>
  <c r="S416" i="43" s="1"/>
  <c r="K422" i="43"/>
  <c r="L422" i="43" s="1"/>
  <c r="G422" i="43" s="1"/>
  <c r="K435" i="43"/>
  <c r="L435" i="43" s="1"/>
  <c r="I435" i="43" s="1"/>
  <c r="W435" i="43"/>
  <c r="X435" i="43" s="1"/>
  <c r="K437" i="43"/>
  <c r="L437" i="43" s="1"/>
  <c r="I437" i="43" s="1"/>
  <c r="W437" i="43"/>
  <c r="X437" i="43" s="1"/>
  <c r="EF479" i="43"/>
  <c r="DT479" i="43"/>
  <c r="DZ479" i="43"/>
  <c r="DN479" i="43"/>
  <c r="B479" i="43"/>
  <c r="AQ471" i="43"/>
  <c r="AN471" i="43" s="1"/>
  <c r="AO471" i="43" s="1"/>
  <c r="AQ472" i="43"/>
  <c r="AN472" i="43" s="1"/>
  <c r="AO472" i="43" s="1"/>
  <c r="W473" i="43"/>
  <c r="X473" i="43" s="1"/>
  <c r="S473" i="43" s="1"/>
  <c r="T473" i="43" s="1"/>
  <c r="AN475" i="43"/>
  <c r="AO475" i="43" s="1"/>
  <c r="N479" i="43"/>
  <c r="W479" i="43" s="1"/>
  <c r="X479" i="43" s="1"/>
  <c r="U479" i="43" s="1"/>
  <c r="V479" i="43" s="1"/>
  <c r="D479" i="43"/>
  <c r="AQ316" i="43"/>
  <c r="AN316" i="43" s="1"/>
  <c r="AO316" i="43" s="1"/>
  <c r="AQ325" i="43"/>
  <c r="AN325" i="43" s="1"/>
  <c r="AO325" i="43" s="1"/>
  <c r="AQ345" i="43"/>
  <c r="AN345" i="43" s="1"/>
  <c r="AO345" i="43" s="1"/>
  <c r="AQ315" i="43"/>
  <c r="AN315" i="43" s="1"/>
  <c r="AO315" i="43" s="1"/>
  <c r="AQ319" i="43"/>
  <c r="AN319" i="43" s="1"/>
  <c r="AO319" i="43" s="1"/>
  <c r="AQ323" i="43"/>
  <c r="AN323" i="43" s="1"/>
  <c r="AO323" i="43" s="1"/>
  <c r="AQ344" i="43"/>
  <c r="AN344" i="43" s="1"/>
  <c r="AO344" i="43" s="1"/>
  <c r="AQ354" i="43"/>
  <c r="AN354" i="43" s="1"/>
  <c r="AO354" i="43" s="1"/>
  <c r="AQ470" i="43"/>
  <c r="AN470" i="43" s="1"/>
  <c r="AO470" i="43" s="1"/>
  <c r="AN37" i="43"/>
  <c r="AO37" i="43" s="1"/>
  <c r="AN43" i="43"/>
  <c r="AO43" i="43" s="1"/>
  <c r="AN46" i="43"/>
  <c r="AO46" i="43" s="1"/>
  <c r="AN47" i="43"/>
  <c r="AO47" i="43" s="1"/>
  <c r="AN49" i="43"/>
  <c r="AO49" i="43" s="1"/>
  <c r="AN78" i="43"/>
  <c r="AO78" i="43" s="1"/>
  <c r="AN95" i="43"/>
  <c r="AO95" i="43" s="1"/>
  <c r="AN96" i="43"/>
  <c r="AO96" i="43" s="1"/>
  <c r="AN97" i="43"/>
  <c r="AO97" i="43" s="1"/>
  <c r="AN105" i="43"/>
  <c r="AO105" i="43" s="1"/>
  <c r="AQ108" i="43"/>
  <c r="AN108" i="43" s="1"/>
  <c r="AO108" i="43" s="1"/>
  <c r="AQ109" i="43"/>
  <c r="AN109" i="43" s="1"/>
  <c r="AO109" i="43" s="1"/>
  <c r="W124" i="43"/>
  <c r="X124" i="43" s="1"/>
  <c r="AQ124" i="43"/>
  <c r="AN124" i="43" s="1"/>
  <c r="AO124" i="43" s="1"/>
  <c r="AQ128" i="43"/>
  <c r="AN128" i="43" s="1"/>
  <c r="AO128" i="43" s="1"/>
  <c r="AN138" i="43"/>
  <c r="AO138" i="43" s="1"/>
  <c r="AN139" i="43"/>
  <c r="AO139" i="43" s="1"/>
  <c r="AN140" i="43"/>
  <c r="AO140" i="43" s="1"/>
  <c r="AN143" i="43"/>
  <c r="AO143" i="43" s="1"/>
  <c r="AN144" i="43"/>
  <c r="AO144" i="43" s="1"/>
  <c r="AN145" i="43"/>
  <c r="AO145" i="43" s="1"/>
  <c r="AN146" i="43"/>
  <c r="AO146" i="43" s="1"/>
  <c r="AN150" i="43"/>
  <c r="AO150" i="43" s="1"/>
  <c r="AQ151" i="43"/>
  <c r="AN151" i="43" s="1"/>
  <c r="AO151" i="43" s="1"/>
  <c r="AQ152" i="43"/>
  <c r="AN152" i="43" s="1"/>
  <c r="AO152" i="43" s="1"/>
  <c r="AN153" i="43"/>
  <c r="AO153" i="43" s="1"/>
  <c r="AN155" i="43"/>
  <c r="AO155" i="43" s="1"/>
  <c r="AN156" i="43"/>
  <c r="AO156" i="43" s="1"/>
  <c r="AN157" i="43"/>
  <c r="AO157" i="43" s="1"/>
  <c r="AN158" i="43"/>
  <c r="AO158" i="43" s="1"/>
  <c r="AN159" i="43"/>
  <c r="AO159" i="43" s="1"/>
  <c r="AN160" i="43"/>
  <c r="AO160" i="43" s="1"/>
  <c r="AN162" i="43"/>
  <c r="AO162" i="43" s="1"/>
  <c r="AQ163" i="43"/>
  <c r="AN163" i="43" s="1"/>
  <c r="AO163" i="43" s="1"/>
  <c r="AQ164" i="43"/>
  <c r="AN164" i="43" s="1"/>
  <c r="AO164" i="43" s="1"/>
  <c r="AQ166" i="43"/>
  <c r="AN166" i="43" s="1"/>
  <c r="AO166" i="43" s="1"/>
  <c r="AQ167" i="43"/>
  <c r="AN167" i="43" s="1"/>
  <c r="AO167" i="43" s="1"/>
  <c r="AQ172" i="43"/>
  <c r="AN172" i="43" s="1"/>
  <c r="AO172" i="43" s="1"/>
  <c r="AN173" i="43"/>
  <c r="AO173" i="43" s="1"/>
  <c r="AN175" i="43"/>
  <c r="AO175" i="43" s="1"/>
  <c r="AN177" i="43"/>
  <c r="AO177" i="43" s="1"/>
  <c r="AN178" i="43"/>
  <c r="AO178" i="43" s="1"/>
  <c r="AN179" i="43"/>
  <c r="AO179" i="43" s="1"/>
  <c r="AN190" i="43"/>
  <c r="AO190" i="43" s="1"/>
  <c r="AN205" i="43"/>
  <c r="AO205" i="43" s="1"/>
  <c r="K217" i="43"/>
  <c r="L217" i="43" s="1"/>
  <c r="I217" i="43" s="1"/>
  <c r="J217" i="43" s="1"/>
  <c r="W217" i="43"/>
  <c r="X217" i="43" s="1"/>
  <c r="K219" i="43"/>
  <c r="L219" i="43" s="1"/>
  <c r="I219" i="43" s="1"/>
  <c r="J219" i="43" s="1"/>
  <c r="W219" i="43"/>
  <c r="X219" i="43" s="1"/>
  <c r="K227" i="43"/>
  <c r="L227" i="43" s="1"/>
  <c r="I227" i="43" s="1"/>
  <c r="J227" i="43" s="1"/>
  <c r="W227" i="43"/>
  <c r="X227" i="43" s="1"/>
  <c r="W232" i="43"/>
  <c r="X232" i="43" s="1"/>
  <c r="S232" i="43" s="1"/>
  <c r="K235" i="43"/>
  <c r="L235" i="43" s="1"/>
  <c r="W235" i="43"/>
  <c r="X235" i="43" s="1"/>
  <c r="U235" i="43" s="1"/>
  <c r="V235" i="43" s="1"/>
  <c r="K246" i="43"/>
  <c r="L246" i="43" s="1"/>
  <c r="W246" i="43"/>
  <c r="X246" i="43" s="1"/>
  <c r="S246" i="43" s="1"/>
  <c r="K251" i="43"/>
  <c r="L251" i="43" s="1"/>
  <c r="K253" i="43"/>
  <c r="L253" i="43" s="1"/>
  <c r="I253" i="43" s="1"/>
  <c r="J253" i="43" s="1"/>
  <c r="W253" i="43"/>
  <c r="X253" i="43" s="1"/>
  <c r="K257" i="43"/>
  <c r="L257" i="43" s="1"/>
  <c r="I257" i="43" s="1"/>
  <c r="J257" i="43" s="1"/>
  <c r="W257" i="43"/>
  <c r="X257" i="43" s="1"/>
  <c r="K259" i="43"/>
  <c r="L259" i="43" s="1"/>
  <c r="I259" i="43" s="1"/>
  <c r="J259" i="43" s="1"/>
  <c r="K261" i="43"/>
  <c r="L261" i="43" s="1"/>
  <c r="W261" i="43"/>
  <c r="X261" i="43" s="1"/>
  <c r="U261" i="43" s="1"/>
  <c r="V261" i="43" s="1"/>
  <c r="K264" i="43"/>
  <c r="L264" i="43" s="1"/>
  <c r="K266" i="43"/>
  <c r="L266" i="43" s="1"/>
  <c r="I266" i="43" s="1"/>
  <c r="J266" i="43" s="1"/>
  <c r="K268" i="43"/>
  <c r="L268" i="43" s="1"/>
  <c r="W268" i="43"/>
  <c r="X268" i="43" s="1"/>
  <c r="S268" i="43" s="1"/>
  <c r="K270" i="43"/>
  <c r="L270" i="43" s="1"/>
  <c r="W270" i="43"/>
  <c r="X270" i="43" s="1"/>
  <c r="S270" i="43" s="1"/>
  <c r="K272" i="43"/>
  <c r="L272" i="43" s="1"/>
  <c r="K274" i="43"/>
  <c r="L274" i="43" s="1"/>
  <c r="I274" i="43" s="1"/>
  <c r="J274" i="43" s="1"/>
  <c r="W274" i="43"/>
  <c r="X274" i="43" s="1"/>
  <c r="K276" i="43"/>
  <c r="L276" i="43" s="1"/>
  <c r="I276" i="43" s="1"/>
  <c r="J276" i="43" s="1"/>
  <c r="W276" i="43"/>
  <c r="X276" i="43" s="1"/>
  <c r="K280" i="43"/>
  <c r="L280" i="43" s="1"/>
  <c r="I280" i="43" s="1"/>
  <c r="J280" i="43" s="1"/>
  <c r="W280" i="43"/>
  <c r="X280" i="43" s="1"/>
  <c r="K282" i="43"/>
  <c r="L282" i="43" s="1"/>
  <c r="I282" i="43" s="1"/>
  <c r="J282" i="43" s="1"/>
  <c r="W282" i="43"/>
  <c r="X282" i="43" s="1"/>
  <c r="K284" i="43"/>
  <c r="L284" i="43" s="1"/>
  <c r="I284" i="43" s="1"/>
  <c r="J284" i="43" s="1"/>
  <c r="W284" i="43"/>
  <c r="X284" i="43" s="1"/>
  <c r="K286" i="43"/>
  <c r="L286" i="43" s="1"/>
  <c r="I286" i="43" s="1"/>
  <c r="J286" i="43" s="1"/>
  <c r="K288" i="43"/>
  <c r="L288" i="43" s="1"/>
  <c r="AN348" i="43"/>
  <c r="AO348" i="43" s="1"/>
  <c r="AN349" i="43"/>
  <c r="AO349" i="43" s="1"/>
  <c r="AN350" i="43"/>
  <c r="AO350" i="43" s="1"/>
  <c r="K408" i="43"/>
  <c r="L408" i="43" s="1"/>
  <c r="G408" i="43" s="1"/>
  <c r="W408" i="43"/>
  <c r="X408" i="43" s="1"/>
  <c r="U408" i="43" s="1"/>
  <c r="V408" i="43" s="1"/>
  <c r="K414" i="43"/>
  <c r="L414" i="43" s="1"/>
  <c r="G414" i="43" s="1"/>
  <c r="W414" i="43"/>
  <c r="X414" i="43" s="1"/>
  <c r="U414" i="43" s="1"/>
  <c r="V414" i="43" s="1"/>
  <c r="K420" i="43"/>
  <c r="L420" i="43" s="1"/>
  <c r="G420" i="43" s="1"/>
  <c r="W420" i="43"/>
  <c r="X420" i="43" s="1"/>
  <c r="U420" i="43" s="1"/>
  <c r="V420" i="43" s="1"/>
  <c r="K423" i="43"/>
  <c r="L423" i="43" s="1"/>
  <c r="I423" i="43" s="1"/>
  <c r="W423" i="43"/>
  <c r="X423" i="43" s="1"/>
  <c r="U423" i="43" s="1"/>
  <c r="V423" i="43" s="1"/>
  <c r="K425" i="43"/>
  <c r="L425" i="43" s="1"/>
  <c r="I425" i="43" s="1"/>
  <c r="W425" i="43"/>
  <c r="X425" i="43" s="1"/>
  <c r="U425" i="43" s="1"/>
  <c r="V425" i="43" s="1"/>
  <c r="K436" i="43"/>
  <c r="L436" i="43" s="1"/>
  <c r="G436" i="43" s="1"/>
  <c r="W436" i="43"/>
  <c r="X436" i="43" s="1"/>
  <c r="S436" i="43" s="1"/>
  <c r="K438" i="43"/>
  <c r="L438" i="43" s="1"/>
  <c r="G438" i="43" s="1"/>
  <c r="K479" i="43"/>
  <c r="L479" i="43" s="1"/>
  <c r="G479" i="43" s="1"/>
  <c r="AQ479" i="43"/>
  <c r="AN479" i="43" s="1"/>
  <c r="AO479" i="43" s="1"/>
  <c r="I479" i="43"/>
  <c r="J479" i="43" s="1"/>
  <c r="BA479" i="43"/>
  <c r="AN306" i="43"/>
  <c r="AO306" i="43" s="1"/>
  <c r="AN311" i="43"/>
  <c r="AO311" i="43" s="1"/>
  <c r="AN314" i="43"/>
  <c r="AO314" i="43" s="1"/>
  <c r="AN327" i="43"/>
  <c r="AO327" i="43" s="1"/>
  <c r="AN330" i="43"/>
  <c r="AO330" i="43" s="1"/>
  <c r="AN331" i="43"/>
  <c r="AO331" i="43" s="1"/>
  <c r="AN334" i="43"/>
  <c r="AO334" i="43" s="1"/>
  <c r="AN338" i="43"/>
  <c r="AO338" i="43" s="1"/>
  <c r="AN339" i="43"/>
  <c r="AO339" i="43" s="1"/>
  <c r="AN340" i="43"/>
  <c r="AO340" i="43" s="1"/>
  <c r="AN290" i="43"/>
  <c r="AO290" i="43" s="1"/>
  <c r="AN3" i="43"/>
  <c r="AO3" i="43" s="1"/>
  <c r="AN18" i="43"/>
  <c r="AO18" i="43" s="1"/>
  <c r="AN16" i="43"/>
  <c r="AO16" i="43" s="1"/>
  <c r="AN312" i="43"/>
  <c r="AO312" i="43" s="1"/>
  <c r="AN27" i="43"/>
  <c r="AO27" i="43" s="1"/>
  <c r="AN149" i="43"/>
  <c r="AO149" i="43" s="1"/>
  <c r="AN29" i="43"/>
  <c r="AO29" i="43" s="1"/>
  <c r="AN40" i="43"/>
  <c r="AO40" i="43" s="1"/>
  <c r="AN73" i="43"/>
  <c r="AO73" i="43" s="1"/>
  <c r="AN100" i="43"/>
  <c r="AO100" i="43" s="1"/>
  <c r="AN286" i="43"/>
  <c r="AO286" i="43" s="1"/>
  <c r="AN181" i="43"/>
  <c r="AO181" i="43" s="1"/>
  <c r="AN302" i="43"/>
  <c r="AO302" i="43" s="1"/>
  <c r="AN396" i="43"/>
  <c r="AO396" i="43" s="1"/>
  <c r="AN468" i="43"/>
  <c r="AO468" i="43" s="1"/>
  <c r="AN8" i="43"/>
  <c r="AO8" i="43" s="1"/>
  <c r="AN9" i="43"/>
  <c r="AO9" i="43" s="1"/>
  <c r="AN10" i="43"/>
  <c r="AO10" i="43" s="1"/>
  <c r="AN11" i="43"/>
  <c r="AO11" i="43" s="1"/>
  <c r="AN15" i="43"/>
  <c r="AO15" i="43" s="1"/>
  <c r="AN21" i="43"/>
  <c r="AO21" i="43" s="1"/>
  <c r="AN22" i="43"/>
  <c r="AO22" i="43" s="1"/>
  <c r="AN24" i="43"/>
  <c r="AO24" i="43" s="1"/>
  <c r="AN64" i="43"/>
  <c r="AO64" i="43" s="1"/>
  <c r="AN65" i="43"/>
  <c r="AO65" i="43" s="1"/>
  <c r="AN67" i="43"/>
  <c r="AO67" i="43" s="1"/>
  <c r="AN69" i="43"/>
  <c r="AO69" i="43" s="1"/>
  <c r="AN89" i="43"/>
  <c r="AO89" i="43" s="1"/>
  <c r="AN91" i="43"/>
  <c r="AO91" i="43" s="1"/>
  <c r="AN93" i="43"/>
  <c r="AO93" i="43" s="1"/>
  <c r="AN180" i="43"/>
  <c r="AO180" i="43" s="1"/>
  <c r="AN203" i="43"/>
  <c r="AO203" i="43" s="1"/>
  <c r="AN209" i="43"/>
  <c r="AO209" i="43" s="1"/>
  <c r="AN294" i="43"/>
  <c r="AO294" i="43" s="1"/>
  <c r="AN296" i="43"/>
  <c r="AO296" i="43" s="1"/>
  <c r="AN297" i="43"/>
  <c r="AO297" i="43" s="1"/>
  <c r="AN304" i="43"/>
  <c r="AO304" i="43" s="1"/>
  <c r="AN357" i="43"/>
  <c r="AO357" i="43" s="1"/>
  <c r="AN371" i="43"/>
  <c r="AO371" i="43" s="1"/>
  <c r="AN373" i="43"/>
  <c r="AO373" i="43" s="1"/>
  <c r="AN374" i="43"/>
  <c r="AO374" i="43" s="1"/>
  <c r="AN375" i="43"/>
  <c r="AO375" i="43" s="1"/>
  <c r="AN376" i="43"/>
  <c r="AO376" i="43" s="1"/>
  <c r="AN378" i="43"/>
  <c r="AO378" i="43" s="1"/>
  <c r="AN379" i="43"/>
  <c r="AO379" i="43" s="1"/>
  <c r="AN380" i="43"/>
  <c r="AO380" i="43" s="1"/>
  <c r="AN381" i="43"/>
  <c r="AO381" i="43" s="1"/>
  <c r="AN382" i="43"/>
  <c r="AO382" i="43" s="1"/>
  <c r="AN394" i="43"/>
  <c r="AO394" i="43" s="1"/>
  <c r="AN397" i="43"/>
  <c r="AO397" i="43" s="1"/>
  <c r="AN398" i="43"/>
  <c r="AO398" i="43" s="1"/>
  <c r="AN441" i="43"/>
  <c r="AO441" i="43" s="1"/>
  <c r="AN450" i="43"/>
  <c r="AO450" i="43" s="1"/>
  <c r="AN453" i="43"/>
  <c r="AO453" i="43" s="1"/>
  <c r="AN456" i="43"/>
  <c r="AO456" i="43" s="1"/>
  <c r="AN463" i="43"/>
  <c r="AO463" i="43" s="1"/>
  <c r="AN464" i="43"/>
  <c r="AO464" i="43" s="1"/>
  <c r="AN465" i="43"/>
  <c r="AO465" i="43" s="1"/>
  <c r="AN466" i="43"/>
  <c r="AO466" i="43" s="1"/>
  <c r="AN474" i="43"/>
  <c r="AO474" i="43" s="1"/>
  <c r="AN476" i="43"/>
  <c r="AO476" i="43" s="1"/>
  <c r="AN23" i="43"/>
  <c r="AO23" i="43" s="1"/>
  <c r="AN33" i="43"/>
  <c r="AO33" i="43" s="1"/>
  <c r="AN35" i="43"/>
  <c r="AO35" i="43" s="1"/>
  <c r="AN52" i="43"/>
  <c r="AO52" i="43" s="1"/>
  <c r="AN55" i="43"/>
  <c r="AO55" i="43" s="1"/>
  <c r="AN56" i="43"/>
  <c r="AO56" i="43" s="1"/>
  <c r="AN59" i="43"/>
  <c r="AO59" i="43" s="1"/>
  <c r="AN80" i="43"/>
  <c r="AO80" i="43" s="1"/>
  <c r="AN82" i="43"/>
  <c r="AO82" i="43" s="1"/>
  <c r="AN85" i="43"/>
  <c r="AO85" i="43" s="1"/>
  <c r="AN86" i="43"/>
  <c r="AO86" i="43" s="1"/>
  <c r="AN87" i="43"/>
  <c r="AO87" i="43" s="1"/>
  <c r="AN103" i="43"/>
  <c r="AO103" i="43" s="1"/>
  <c r="AN107" i="43"/>
  <c r="AO107" i="43" s="1"/>
  <c r="AN110" i="43"/>
  <c r="AO110" i="43" s="1"/>
  <c r="AN112" i="43"/>
  <c r="AO112" i="43" s="1"/>
  <c r="AN113" i="43"/>
  <c r="AO113" i="43" s="1"/>
  <c r="AN114" i="43"/>
  <c r="AO114" i="43" s="1"/>
  <c r="AN116" i="43"/>
  <c r="AO116" i="43" s="1"/>
  <c r="AN117" i="43"/>
  <c r="AO117" i="43" s="1"/>
  <c r="AN119" i="43"/>
  <c r="AO119" i="43" s="1"/>
  <c r="AN120" i="43"/>
  <c r="AO120" i="43" s="1"/>
  <c r="AN127" i="43"/>
  <c r="AO127" i="43" s="1"/>
  <c r="AN184" i="43"/>
  <c r="AO184" i="43" s="1"/>
  <c r="AN185" i="43"/>
  <c r="AO185" i="43" s="1"/>
  <c r="AN186" i="43"/>
  <c r="AO186" i="43" s="1"/>
  <c r="AN187" i="43"/>
  <c r="AO187" i="43" s="1"/>
  <c r="AN188" i="43"/>
  <c r="AO188" i="43" s="1"/>
  <c r="AN194" i="43"/>
  <c r="AO194" i="43" s="1"/>
  <c r="AN196" i="43"/>
  <c r="AO196" i="43" s="1"/>
  <c r="AN197" i="43"/>
  <c r="AO197" i="43" s="1"/>
  <c r="AN199" i="43"/>
  <c r="AO199" i="43" s="1"/>
  <c r="AN201" i="43"/>
  <c r="AO201" i="43" s="1"/>
  <c r="AN300" i="43"/>
  <c r="AO300" i="43" s="1"/>
  <c r="AN318" i="43"/>
  <c r="AO318" i="43" s="1"/>
  <c r="AN322" i="43"/>
  <c r="AO322" i="43" s="1"/>
  <c r="AN387" i="43"/>
  <c r="AO387" i="43" s="1"/>
  <c r="U124" i="43"/>
  <c r="S124" i="43"/>
  <c r="G131" i="43"/>
  <c r="U131" i="43"/>
  <c r="S131" i="43"/>
  <c r="G137" i="43"/>
  <c r="U137" i="43"/>
  <c r="S137" i="43"/>
  <c r="G217" i="43"/>
  <c r="U217" i="43"/>
  <c r="S217" i="43"/>
  <c r="G219" i="43"/>
  <c r="U219" i="43"/>
  <c r="S219" i="43"/>
  <c r="G227" i="43"/>
  <c r="U227" i="43"/>
  <c r="S227" i="43"/>
  <c r="I234" i="43"/>
  <c r="U234" i="43"/>
  <c r="S234" i="43"/>
  <c r="I235" i="43"/>
  <c r="G235" i="43"/>
  <c r="S235" i="43"/>
  <c r="I236" i="43"/>
  <c r="U236" i="43"/>
  <c r="S236" i="43"/>
  <c r="I238" i="43"/>
  <c r="U238" i="43"/>
  <c r="S238" i="43"/>
  <c r="I240" i="43"/>
  <c r="U240" i="43"/>
  <c r="S240" i="43"/>
  <c r="I242" i="43"/>
  <c r="U242" i="43"/>
  <c r="S242" i="43"/>
  <c r="I244" i="43"/>
  <c r="U244" i="43"/>
  <c r="S244" i="43"/>
  <c r="I251" i="43"/>
  <c r="G251" i="43"/>
  <c r="G253" i="43"/>
  <c r="U253" i="43"/>
  <c r="S253" i="43"/>
  <c r="G257" i="43"/>
  <c r="U257" i="43"/>
  <c r="S257" i="43"/>
  <c r="G259" i="43"/>
  <c r="G260" i="43"/>
  <c r="I260" i="43"/>
  <c r="U260" i="43"/>
  <c r="S260" i="43"/>
  <c r="I261" i="43"/>
  <c r="G261" i="43"/>
  <c r="S261" i="43"/>
  <c r="G278" i="43"/>
  <c r="I278" i="43"/>
  <c r="S278" i="43"/>
  <c r="G288" i="43"/>
  <c r="I288" i="43"/>
  <c r="J288" i="43" s="1"/>
  <c r="G292" i="43"/>
  <c r="I292" i="43"/>
  <c r="J292" i="43" s="1"/>
  <c r="AN4" i="43"/>
  <c r="AO4" i="43" s="1"/>
  <c r="AN5" i="43"/>
  <c r="AO5" i="43" s="1"/>
  <c r="AN6" i="43"/>
  <c r="AO6" i="43" s="1"/>
  <c r="AN7" i="43"/>
  <c r="AO7" i="43" s="1"/>
  <c r="AN12" i="43"/>
  <c r="AO12" i="43" s="1"/>
  <c r="AN13" i="43"/>
  <c r="AO13" i="43" s="1"/>
  <c r="AN14" i="43"/>
  <c r="AO14" i="43" s="1"/>
  <c r="AN17" i="43"/>
  <c r="AO17" i="43" s="1"/>
  <c r="AN19" i="43"/>
  <c r="AO19" i="43" s="1"/>
  <c r="AN20" i="43"/>
  <c r="AO20" i="43" s="1"/>
  <c r="AN26" i="43"/>
  <c r="AO26" i="43" s="1"/>
  <c r="AN28" i="43"/>
  <c r="AO28" i="43" s="1"/>
  <c r="AN41" i="43"/>
  <c r="AO41" i="43" s="1"/>
  <c r="AN53" i="43"/>
  <c r="AO53" i="43" s="1"/>
  <c r="AN54" i="43"/>
  <c r="AO54" i="43" s="1"/>
  <c r="AN60" i="43"/>
  <c r="AO60" i="43" s="1"/>
  <c r="AN61" i="43"/>
  <c r="AO61" i="43" s="1"/>
  <c r="AN63" i="43"/>
  <c r="AO63" i="43" s="1"/>
  <c r="AN66" i="43"/>
  <c r="AO66" i="43" s="1"/>
  <c r="AN68" i="43"/>
  <c r="AO68" i="43" s="1"/>
  <c r="AN70" i="43"/>
  <c r="AO70" i="43" s="1"/>
  <c r="AN71" i="43"/>
  <c r="AO71" i="43" s="1"/>
  <c r="AN72" i="43"/>
  <c r="AO72" i="43" s="1"/>
  <c r="AN74" i="43"/>
  <c r="AO74" i="43" s="1"/>
  <c r="AN76" i="43"/>
  <c r="AO76" i="43" s="1"/>
  <c r="AN79" i="43"/>
  <c r="AO79" i="43" s="1"/>
  <c r="AN81" i="43"/>
  <c r="AO81" i="43" s="1"/>
  <c r="AN83" i="43"/>
  <c r="AO83" i="43" s="1"/>
  <c r="AN84" i="43"/>
  <c r="AO84" i="43" s="1"/>
  <c r="AN88" i="43"/>
  <c r="AO88" i="43" s="1"/>
  <c r="AN90" i="43"/>
  <c r="AO90" i="43" s="1"/>
  <c r="AN92" i="43"/>
  <c r="AO92" i="43" s="1"/>
  <c r="AN94" i="43"/>
  <c r="AO94" i="43" s="1"/>
  <c r="AN142" i="43"/>
  <c r="AO142" i="43" s="1"/>
  <c r="AN148" i="43"/>
  <c r="AO148" i="43" s="1"/>
  <c r="AN170" i="43"/>
  <c r="AO170" i="43" s="1"/>
  <c r="AN171" i="43"/>
  <c r="AO171" i="43" s="1"/>
  <c r="AN174" i="43"/>
  <c r="AO174" i="43" s="1"/>
  <c r="AN176" i="43"/>
  <c r="AO176" i="43" s="1"/>
  <c r="AN182" i="43"/>
  <c r="AO182" i="43" s="1"/>
  <c r="AN183" i="43"/>
  <c r="AO183" i="43" s="1"/>
  <c r="AN189" i="43"/>
  <c r="AO189" i="43" s="1"/>
  <c r="AN191" i="43"/>
  <c r="AO191" i="43" s="1"/>
  <c r="AN192" i="43"/>
  <c r="AO192" i="43" s="1"/>
  <c r="AN193" i="43"/>
  <c r="AO193" i="43" s="1"/>
  <c r="AN195" i="43"/>
  <c r="AO195" i="43" s="1"/>
  <c r="AN198" i="43"/>
  <c r="AO198" i="43" s="1"/>
  <c r="AN200" i="43"/>
  <c r="AO200" i="43" s="1"/>
  <c r="AN202" i="43"/>
  <c r="AO202" i="43" s="1"/>
  <c r="AN204" i="43"/>
  <c r="AO204" i="43" s="1"/>
  <c r="AN206" i="43"/>
  <c r="AO206" i="43" s="1"/>
  <c r="AN207" i="43"/>
  <c r="AO207" i="43" s="1"/>
  <c r="AN208" i="43"/>
  <c r="AO208" i="43" s="1"/>
  <c r="AN285" i="43"/>
  <c r="AO285" i="43" s="1"/>
  <c r="AN289" i="43"/>
  <c r="AO289" i="43" s="1"/>
  <c r="U122" i="43"/>
  <c r="S122" i="43"/>
  <c r="U126" i="43"/>
  <c r="S126" i="43"/>
  <c r="G128" i="43"/>
  <c r="I128" i="43"/>
  <c r="J128" i="43" s="1"/>
  <c r="U130" i="43"/>
  <c r="S130" i="43"/>
  <c r="U132" i="43"/>
  <c r="U134" i="43"/>
  <c r="S134" i="43"/>
  <c r="U136" i="43"/>
  <c r="S136" i="43"/>
  <c r="I221" i="43"/>
  <c r="U221" i="43"/>
  <c r="S221" i="43"/>
  <c r="I223" i="43"/>
  <c r="U223" i="43"/>
  <c r="S223" i="43"/>
  <c r="I225" i="43"/>
  <c r="U225" i="43"/>
  <c r="S225" i="43"/>
  <c r="I229" i="43"/>
  <c r="U229" i="43"/>
  <c r="S229" i="43"/>
  <c r="I231" i="43"/>
  <c r="U231" i="43"/>
  <c r="S231" i="43"/>
  <c r="U232" i="43"/>
  <c r="G246" i="43"/>
  <c r="I246" i="43"/>
  <c r="U246" i="43"/>
  <c r="I247" i="43"/>
  <c r="I249" i="43"/>
  <c r="G249" i="43"/>
  <c r="I255" i="43"/>
  <c r="I263" i="43"/>
  <c r="G263" i="43"/>
  <c r="U263" i="43"/>
  <c r="G264" i="43"/>
  <c r="I264" i="43"/>
  <c r="G266" i="43"/>
  <c r="G268" i="43"/>
  <c r="I268" i="43"/>
  <c r="U268" i="43"/>
  <c r="G270" i="43"/>
  <c r="I270" i="43"/>
  <c r="U270" i="43"/>
  <c r="G272" i="43"/>
  <c r="I272" i="43"/>
  <c r="G274" i="43"/>
  <c r="U274" i="43"/>
  <c r="S274" i="43"/>
  <c r="I275" i="43"/>
  <c r="G275" i="43"/>
  <c r="U275" i="43"/>
  <c r="G276" i="43"/>
  <c r="U276" i="43"/>
  <c r="S276" i="43"/>
  <c r="G280" i="43"/>
  <c r="U280" i="43"/>
  <c r="S280" i="43"/>
  <c r="G282" i="43"/>
  <c r="U282" i="43"/>
  <c r="S282" i="43"/>
  <c r="G284" i="43"/>
  <c r="U284" i="43"/>
  <c r="S284" i="43"/>
  <c r="G286" i="43"/>
  <c r="AN25" i="43"/>
  <c r="AO25" i="43" s="1"/>
  <c r="AN30" i="43"/>
  <c r="AO30" i="43" s="1"/>
  <c r="AN31" i="43"/>
  <c r="AO31" i="43" s="1"/>
  <c r="AN32" i="43"/>
  <c r="AO32" i="43" s="1"/>
  <c r="AN34" i="43"/>
  <c r="AO34" i="43" s="1"/>
  <c r="AN36" i="43"/>
  <c r="AO36" i="43" s="1"/>
  <c r="AN38" i="43"/>
  <c r="AO38" i="43" s="1"/>
  <c r="AN39" i="43"/>
  <c r="AO39" i="43" s="1"/>
  <c r="AN42" i="43"/>
  <c r="AO42" i="43" s="1"/>
  <c r="AN44" i="43"/>
  <c r="AO44" i="43" s="1"/>
  <c r="AN45" i="43"/>
  <c r="AO45" i="43" s="1"/>
  <c r="AN48" i="43"/>
  <c r="AO48" i="43" s="1"/>
  <c r="AN50" i="43"/>
  <c r="AO50" i="43" s="1"/>
  <c r="AN51" i="43"/>
  <c r="AO51" i="43" s="1"/>
  <c r="AN57" i="43"/>
  <c r="AO57" i="43" s="1"/>
  <c r="AN58" i="43"/>
  <c r="AO58" i="43" s="1"/>
  <c r="AN62" i="43"/>
  <c r="AO62" i="43" s="1"/>
  <c r="AN75" i="43"/>
  <c r="AO75" i="43" s="1"/>
  <c r="AN77" i="43"/>
  <c r="AO77" i="43" s="1"/>
  <c r="AN98" i="43"/>
  <c r="AO98" i="43" s="1"/>
  <c r="AN99" i="43"/>
  <c r="AO99" i="43" s="1"/>
  <c r="AN101" i="43"/>
  <c r="AO101" i="43" s="1"/>
  <c r="AN102" i="43"/>
  <c r="AO102" i="43" s="1"/>
  <c r="AN104" i="43"/>
  <c r="AO104" i="43" s="1"/>
  <c r="AN106" i="43"/>
  <c r="AO106" i="43" s="1"/>
  <c r="AN111" i="43"/>
  <c r="AO111" i="43" s="1"/>
  <c r="AN115" i="43"/>
  <c r="AO115" i="43" s="1"/>
  <c r="AN118" i="43"/>
  <c r="AO118" i="43" s="1"/>
  <c r="AN121" i="43"/>
  <c r="AO121" i="43" s="1"/>
  <c r="AN122" i="43"/>
  <c r="AO122" i="43" s="1"/>
  <c r="AN123" i="43"/>
  <c r="AO123" i="43" s="1"/>
  <c r="AN125" i="43"/>
  <c r="AO125" i="43" s="1"/>
  <c r="AN126" i="43"/>
  <c r="AO126" i="43" s="1"/>
  <c r="AN129" i="43"/>
  <c r="AO129" i="43" s="1"/>
  <c r="AN130" i="43"/>
  <c r="AO130" i="43" s="1"/>
  <c r="AN131" i="43"/>
  <c r="AO131" i="43" s="1"/>
  <c r="AN132" i="43"/>
  <c r="AO132" i="43" s="1"/>
  <c r="AN133" i="43"/>
  <c r="AO133" i="43" s="1"/>
  <c r="AN134" i="43"/>
  <c r="AO134" i="43" s="1"/>
  <c r="AN135" i="43"/>
  <c r="AO135" i="43" s="1"/>
  <c r="AN136" i="43"/>
  <c r="AO136" i="43" s="1"/>
  <c r="AN137" i="43"/>
  <c r="AO137" i="43" s="1"/>
  <c r="AN141" i="43"/>
  <c r="AO141" i="43" s="1"/>
  <c r="AN147" i="43"/>
  <c r="AO147" i="43" s="1"/>
  <c r="AN154" i="43"/>
  <c r="AO154" i="43" s="1"/>
  <c r="AN161" i="43"/>
  <c r="AO161" i="43" s="1"/>
  <c r="AN165" i="43"/>
  <c r="AO165" i="43" s="1"/>
  <c r="AN168" i="43"/>
  <c r="AO168" i="43" s="1"/>
  <c r="AN169" i="43"/>
  <c r="AO169" i="43" s="1"/>
  <c r="AN287" i="43"/>
  <c r="AO287" i="43" s="1"/>
  <c r="AN288" i="43"/>
  <c r="AO288" i="43" s="1"/>
  <c r="AN291" i="43"/>
  <c r="AO291" i="43" s="1"/>
  <c r="AN292" i="43"/>
  <c r="AO292" i="43" s="1"/>
  <c r="AN293" i="43"/>
  <c r="AO293" i="43" s="1"/>
  <c r="U357" i="43"/>
  <c r="S357" i="43"/>
  <c r="U400" i="43"/>
  <c r="U402" i="43"/>
  <c r="U404" i="43"/>
  <c r="U406" i="43"/>
  <c r="S406" i="43"/>
  <c r="U410" i="43"/>
  <c r="S410" i="43"/>
  <c r="U412" i="43"/>
  <c r="S412" i="43"/>
  <c r="U416" i="43"/>
  <c r="U418" i="43"/>
  <c r="S418" i="43"/>
  <c r="U427" i="43"/>
  <c r="S427" i="43"/>
  <c r="U429" i="43"/>
  <c r="S429" i="43"/>
  <c r="U431" i="43"/>
  <c r="S431" i="43"/>
  <c r="U433" i="43"/>
  <c r="S433" i="43"/>
  <c r="U435" i="43"/>
  <c r="S435" i="43"/>
  <c r="U436" i="43"/>
  <c r="U437" i="43"/>
  <c r="S437" i="43"/>
  <c r="U468" i="43"/>
  <c r="S468" i="43"/>
  <c r="T468" i="43" s="1"/>
  <c r="U473" i="43"/>
  <c r="AN295" i="43"/>
  <c r="AO295" i="43" s="1"/>
  <c r="AN298" i="43"/>
  <c r="AO298" i="43" s="1"/>
  <c r="AN299" i="43"/>
  <c r="AO299" i="43" s="1"/>
  <c r="AN301" i="43"/>
  <c r="AO301" i="43" s="1"/>
  <c r="AN303" i="43"/>
  <c r="AO303" i="43" s="1"/>
  <c r="AN305" i="43"/>
  <c r="AO305" i="43" s="1"/>
  <c r="AN307" i="43"/>
  <c r="AO307" i="43" s="1"/>
  <c r="AN309" i="43"/>
  <c r="AO309" i="43" s="1"/>
  <c r="AN313" i="43"/>
  <c r="AO313" i="43" s="1"/>
  <c r="AN317" i="43"/>
  <c r="AO317" i="43" s="1"/>
  <c r="AN320" i="43"/>
  <c r="AO320" i="43" s="1"/>
  <c r="AN328" i="43"/>
  <c r="AO328" i="43" s="1"/>
  <c r="AN329" i="43"/>
  <c r="AO329" i="43" s="1"/>
  <c r="AN332" i="43"/>
  <c r="AO332" i="43" s="1"/>
  <c r="AN333" i="43"/>
  <c r="AO333" i="43" s="1"/>
  <c r="AN335" i="43"/>
  <c r="AO335" i="43" s="1"/>
  <c r="AN337" i="43"/>
  <c r="AO337" i="43" s="1"/>
  <c r="AN346" i="43"/>
  <c r="AO346" i="43" s="1"/>
  <c r="AN347" i="43"/>
  <c r="AO347" i="43" s="1"/>
  <c r="AN351" i="43"/>
  <c r="AO351" i="43" s="1"/>
  <c r="AN352" i="43"/>
  <c r="AO352" i="43" s="1"/>
  <c r="AN353" i="43"/>
  <c r="AO353" i="43" s="1"/>
  <c r="AN370" i="43"/>
  <c r="AO370" i="43" s="1"/>
  <c r="AN372" i="43"/>
  <c r="AO372" i="43" s="1"/>
  <c r="AN377" i="43"/>
  <c r="AO377" i="43" s="1"/>
  <c r="AN385" i="43"/>
  <c r="AO385" i="43" s="1"/>
  <c r="AN386" i="43"/>
  <c r="AO386" i="43" s="1"/>
  <c r="AN390" i="43"/>
  <c r="AO390" i="43" s="1"/>
  <c r="AN391" i="43"/>
  <c r="AO391" i="43" s="1"/>
  <c r="AN439" i="43"/>
  <c r="AO439" i="43" s="1"/>
  <c r="AN440" i="43"/>
  <c r="AO440" i="43" s="1"/>
  <c r="AN442" i="43"/>
  <c r="AO442" i="43" s="1"/>
  <c r="AN443" i="43"/>
  <c r="AO443" i="43" s="1"/>
  <c r="AN444" i="43"/>
  <c r="AO444" i="43" s="1"/>
  <c r="AN445" i="43"/>
  <c r="AO445" i="43" s="1"/>
  <c r="AN446" i="43"/>
  <c r="AO446" i="43" s="1"/>
  <c r="AN447" i="43"/>
  <c r="AO447" i="43" s="1"/>
  <c r="AN448" i="43"/>
  <c r="AO448" i="43" s="1"/>
  <c r="AN449" i="43"/>
  <c r="AO449" i="43" s="1"/>
  <c r="AN451" i="43"/>
  <c r="AO451" i="43" s="1"/>
  <c r="AN452" i="43"/>
  <c r="AO452" i="43" s="1"/>
  <c r="AN454" i="43"/>
  <c r="AO454" i="43" s="1"/>
  <c r="AN455" i="43"/>
  <c r="AO455" i="43" s="1"/>
  <c r="AN457" i="43"/>
  <c r="AO457" i="43" s="1"/>
  <c r="AN458" i="43"/>
  <c r="AO458" i="43" s="1"/>
  <c r="AN459" i="43"/>
  <c r="AO459" i="43" s="1"/>
  <c r="AN460" i="43"/>
  <c r="AO460" i="43" s="1"/>
  <c r="AN461" i="43"/>
  <c r="AO461" i="43" s="1"/>
  <c r="AN462" i="43"/>
  <c r="AO462" i="43" s="1"/>
  <c r="AN467" i="43"/>
  <c r="AO467" i="43" s="1"/>
  <c r="AN469" i="43"/>
  <c r="AO469" i="43" s="1"/>
  <c r="AN473" i="43"/>
  <c r="AO473" i="43" s="1"/>
  <c r="G437" i="43"/>
  <c r="G433" i="43"/>
  <c r="G429" i="43"/>
  <c r="G425" i="43"/>
  <c r="G423" i="43"/>
  <c r="I438" i="43"/>
  <c r="I436" i="43"/>
  <c r="I422" i="43"/>
  <c r="I420" i="43"/>
  <c r="I418" i="43"/>
  <c r="I416" i="43"/>
  <c r="I414" i="43"/>
  <c r="I410" i="43"/>
  <c r="I408" i="43"/>
  <c r="I406" i="43"/>
  <c r="I404" i="43"/>
  <c r="I402" i="43"/>
  <c r="S408" i="43"/>
  <c r="S414" i="43"/>
  <c r="S420" i="43"/>
  <c r="S423" i="43"/>
  <c r="S425" i="43"/>
  <c r="AN308" i="43"/>
  <c r="AO308" i="43" s="1"/>
  <c r="AN310" i="43"/>
  <c r="AO310" i="43" s="1"/>
  <c r="AN321" i="43"/>
  <c r="AO321" i="43" s="1"/>
  <c r="AN324" i="43"/>
  <c r="AO324" i="43" s="1"/>
  <c r="AN326" i="43"/>
  <c r="AO326" i="43" s="1"/>
  <c r="AN336" i="43"/>
  <c r="AO336" i="43" s="1"/>
  <c r="AN341" i="43"/>
  <c r="AO341" i="43" s="1"/>
  <c r="AN342" i="43"/>
  <c r="AO342" i="43" s="1"/>
  <c r="AN343" i="43"/>
  <c r="AO343" i="43" s="1"/>
  <c r="AN355" i="43"/>
  <c r="AO355" i="43" s="1"/>
  <c r="AN356" i="43"/>
  <c r="AO356" i="43" s="1"/>
  <c r="AN358" i="43"/>
  <c r="AO358" i="43" s="1"/>
  <c r="AN359" i="43"/>
  <c r="AO359" i="43" s="1"/>
  <c r="AN360" i="43"/>
  <c r="AO360" i="43" s="1"/>
  <c r="AN361" i="43"/>
  <c r="AO361" i="43" s="1"/>
  <c r="AN362" i="43"/>
  <c r="AO362" i="43" s="1"/>
  <c r="AN363" i="43"/>
  <c r="AO363" i="43" s="1"/>
  <c r="AN364" i="43"/>
  <c r="AO364" i="43" s="1"/>
  <c r="AN365" i="43"/>
  <c r="AO365" i="43" s="1"/>
  <c r="AN366" i="43"/>
  <c r="AO366" i="43" s="1"/>
  <c r="AN367" i="43"/>
  <c r="AO367" i="43" s="1"/>
  <c r="AN368" i="43"/>
  <c r="AO368" i="43" s="1"/>
  <c r="AN369" i="43"/>
  <c r="AO369" i="43" s="1"/>
  <c r="AN383" i="43"/>
  <c r="AO383" i="43" s="1"/>
  <c r="AN384" i="43"/>
  <c r="AO384" i="43" s="1"/>
  <c r="AN388" i="43"/>
  <c r="AO388" i="43" s="1"/>
  <c r="AN389" i="43"/>
  <c r="AO389" i="43" s="1"/>
  <c r="AN392" i="43"/>
  <c r="AO392" i="43" s="1"/>
  <c r="AN393" i="43"/>
  <c r="AO393" i="43" s="1"/>
  <c r="AN395" i="43"/>
  <c r="AO395" i="43" s="1"/>
  <c r="AN399" i="43"/>
  <c r="AO399" i="43" s="1"/>
  <c r="DA86" i="43"/>
  <c r="DB86" i="43" s="1"/>
  <c r="DZ86" i="43"/>
  <c r="DY86" i="43"/>
  <c r="CI87" i="43"/>
  <c r="CJ87" i="43" s="1"/>
  <c r="DG87" i="43"/>
  <c r="DH87" i="43" s="1"/>
  <c r="EE87" i="43"/>
  <c r="EF87" i="43" s="1"/>
  <c r="CC88" i="43"/>
  <c r="CD88" i="43" s="1"/>
  <c r="DA88" i="43"/>
  <c r="DB88" i="43" s="1"/>
  <c r="DZ88" i="43"/>
  <c r="DY88" i="43"/>
  <c r="CI89" i="43"/>
  <c r="CJ89" i="43" s="1"/>
  <c r="DG89" i="43"/>
  <c r="DH89" i="43" s="1"/>
  <c r="EE89" i="43"/>
  <c r="EF89" i="43" s="1"/>
  <c r="CI90" i="43"/>
  <c r="CJ90" i="43" s="1"/>
  <c r="DG90" i="43"/>
  <c r="DH90" i="43" s="1"/>
  <c r="EF90" i="43"/>
  <c r="EE90" i="43"/>
  <c r="CC91" i="43"/>
  <c r="CD91" i="43" s="1"/>
  <c r="DA91" i="43"/>
  <c r="DB91" i="43" s="1"/>
  <c r="DZ91" i="43"/>
  <c r="DY91" i="43"/>
  <c r="CC92" i="43"/>
  <c r="CD92" i="43" s="1"/>
  <c r="DA92" i="43"/>
  <c r="DB92" i="43" s="1"/>
  <c r="DZ92" i="43"/>
  <c r="DY92" i="43"/>
  <c r="CI93" i="43"/>
  <c r="CJ93" i="43" s="1"/>
  <c r="DG93" i="43"/>
  <c r="DH93" i="43" s="1"/>
  <c r="DN86" i="43"/>
  <c r="DM86" i="43"/>
  <c r="BW87" i="43"/>
  <c r="BX87" i="43" s="1"/>
  <c r="CU87" i="43"/>
  <c r="CV87" i="43" s="1"/>
  <c r="DS87" i="43"/>
  <c r="DT87" i="43" s="1"/>
  <c r="BQ88" i="43"/>
  <c r="BR88" i="43" s="1"/>
  <c r="CO88" i="43"/>
  <c r="CP88" i="43" s="1"/>
  <c r="DN88" i="43"/>
  <c r="DM88" i="43"/>
  <c r="BW89" i="43"/>
  <c r="BX89" i="43" s="1"/>
  <c r="CU89" i="43"/>
  <c r="CV89" i="43" s="1"/>
  <c r="DT89" i="43"/>
  <c r="DS89" i="43"/>
  <c r="BW90" i="43"/>
  <c r="BX90" i="43" s="1"/>
  <c r="CU90" i="43"/>
  <c r="CV90" i="43" s="1"/>
  <c r="DS90" i="43"/>
  <c r="DT90" i="43" s="1"/>
  <c r="BQ91" i="43"/>
  <c r="BR91" i="43" s="1"/>
  <c r="CO91" i="43"/>
  <c r="CP91" i="43" s="1"/>
  <c r="DN91" i="43"/>
  <c r="DM91" i="43"/>
  <c r="BQ92" i="43"/>
  <c r="BR92" i="43" s="1"/>
  <c r="CO92" i="43"/>
  <c r="CP92" i="43" s="1"/>
  <c r="DN92" i="43"/>
  <c r="DM92" i="43"/>
  <c r="BW93" i="43"/>
  <c r="BX93" i="43" s="1"/>
  <c r="CU93" i="43"/>
  <c r="CV93" i="43" s="1"/>
  <c r="DS93" i="43"/>
  <c r="DT93" i="43" s="1"/>
  <c r="BQ3" i="43"/>
  <c r="BR3" i="43" s="1"/>
  <c r="BX3" i="43"/>
  <c r="CC3" i="43"/>
  <c r="CD3" i="43" s="1"/>
  <c r="CJ3" i="43"/>
  <c r="CO3" i="43"/>
  <c r="CP3" i="43" s="1"/>
  <c r="CV3" i="43"/>
  <c r="DA3" i="43"/>
  <c r="DB3" i="43" s="1"/>
  <c r="DH3" i="43"/>
  <c r="DM3" i="43"/>
  <c r="DN3" i="43" s="1"/>
  <c r="DT3" i="43"/>
  <c r="DY3" i="43"/>
  <c r="DZ3" i="43" s="1"/>
  <c r="EF3" i="43"/>
  <c r="BR4" i="43"/>
  <c r="BW4" i="43"/>
  <c r="BX4" i="43" s="1"/>
  <c r="CD4" i="43"/>
  <c r="CI4" i="43"/>
  <c r="CJ4" i="43" s="1"/>
  <c r="CP4" i="43"/>
  <c r="CU4" i="43"/>
  <c r="CV4" i="43" s="1"/>
  <c r="DB4" i="43"/>
  <c r="DG4" i="43"/>
  <c r="DH4" i="43" s="1"/>
  <c r="DN4" i="43"/>
  <c r="DS4" i="43"/>
  <c r="DT4" i="43" s="1"/>
  <c r="DZ4" i="43"/>
  <c r="EE4" i="43"/>
  <c r="EF4" i="43" s="1"/>
  <c r="BR5" i="43"/>
  <c r="BW5" i="43"/>
  <c r="BX5" i="43" s="1"/>
  <c r="CD5" i="43"/>
  <c r="CI5" i="43"/>
  <c r="CJ5" i="43" s="1"/>
  <c r="CP5" i="43"/>
  <c r="CU5" i="43"/>
  <c r="CV5" i="43" s="1"/>
  <c r="DB5" i="43"/>
  <c r="DG5" i="43"/>
  <c r="DH5" i="43" s="1"/>
  <c r="DN5" i="43"/>
  <c r="DS5" i="43"/>
  <c r="DT5" i="43" s="1"/>
  <c r="DZ5" i="43"/>
  <c r="EE5" i="43"/>
  <c r="EF5" i="43" s="1"/>
  <c r="BQ6" i="43"/>
  <c r="BR6" i="43" s="1"/>
  <c r="BX6" i="43"/>
  <c r="CC6" i="43"/>
  <c r="CD6" i="43" s="1"/>
  <c r="CJ6" i="43"/>
  <c r="CO6" i="43"/>
  <c r="CP6" i="43" s="1"/>
  <c r="CV6" i="43"/>
  <c r="DA6" i="43"/>
  <c r="DB6" i="43" s="1"/>
  <c r="DH6" i="43"/>
  <c r="DM6" i="43"/>
  <c r="DY6" i="43"/>
  <c r="BQ7" i="43"/>
  <c r="BR7" i="43" s="1"/>
  <c r="BX7" i="43"/>
  <c r="CC7" i="43"/>
  <c r="CD7" i="43" s="1"/>
  <c r="CJ7" i="43"/>
  <c r="CO7" i="43"/>
  <c r="CP7" i="43" s="1"/>
  <c r="CV7" i="43"/>
  <c r="DA7" i="43"/>
  <c r="DB7" i="43" s="1"/>
  <c r="DH7" i="43"/>
  <c r="DM7" i="43"/>
  <c r="DY7" i="43"/>
  <c r="BQ8" i="43"/>
  <c r="BR8" i="43" s="1"/>
  <c r="BX8" i="43"/>
  <c r="CC8" i="43"/>
  <c r="CD8" i="43" s="1"/>
  <c r="CJ8" i="43"/>
  <c r="CO8" i="43"/>
  <c r="CP8" i="43" s="1"/>
  <c r="CV8" i="43"/>
  <c r="DA8" i="43"/>
  <c r="DB8" i="43" s="1"/>
  <c r="DH8" i="43"/>
  <c r="DM8" i="43"/>
  <c r="DY8" i="43"/>
  <c r="BQ9" i="43"/>
  <c r="BR9" i="43" s="1"/>
  <c r="BX9" i="43"/>
  <c r="CC9" i="43"/>
  <c r="CD9" i="43" s="1"/>
  <c r="CJ9" i="43"/>
  <c r="CO9" i="43"/>
  <c r="CP9" i="43" s="1"/>
  <c r="CV9" i="43"/>
  <c r="DA9" i="43"/>
  <c r="DB9" i="43" s="1"/>
  <c r="DH9" i="43"/>
  <c r="DM9" i="43"/>
  <c r="DY9" i="43"/>
  <c r="BR10" i="43"/>
  <c r="BW10" i="43"/>
  <c r="BX10" i="43" s="1"/>
  <c r="CD10" i="43"/>
  <c r="CI10" i="43"/>
  <c r="CJ10" i="43" s="1"/>
  <c r="CP10" i="43"/>
  <c r="CU10" i="43"/>
  <c r="CV10" i="43" s="1"/>
  <c r="DB10" i="43"/>
  <c r="DG10" i="43"/>
  <c r="DH10" i="43" s="1"/>
  <c r="DS10" i="43"/>
  <c r="DT10" i="43" s="1"/>
  <c r="EE10" i="43"/>
  <c r="EF10" i="43" s="1"/>
  <c r="BR11" i="43"/>
  <c r="BW11" i="43"/>
  <c r="BX11" i="43" s="1"/>
  <c r="CD11" i="43"/>
  <c r="CI11" i="43"/>
  <c r="CJ11" i="43" s="1"/>
  <c r="CP11" i="43"/>
  <c r="CU11" i="43"/>
  <c r="CV11" i="43" s="1"/>
  <c r="DB11" i="43"/>
  <c r="DG11" i="43"/>
  <c r="DH11" i="43" s="1"/>
  <c r="DS11" i="43"/>
  <c r="EE11" i="43"/>
  <c r="BR12" i="43"/>
  <c r="BW12" i="43"/>
  <c r="BX12" i="43" s="1"/>
  <c r="CD12" i="43"/>
  <c r="CI12" i="43"/>
  <c r="CJ12" i="43" s="1"/>
  <c r="CP12" i="43"/>
  <c r="CU12" i="43"/>
  <c r="CV12" i="43" s="1"/>
  <c r="DB12" i="43"/>
  <c r="DG12" i="43"/>
  <c r="DH12" i="43" s="1"/>
  <c r="DS12" i="43"/>
  <c r="EE12" i="43"/>
  <c r="EF12" i="43" s="1"/>
  <c r="BR13" i="43"/>
  <c r="BW13" i="43"/>
  <c r="BX13" i="43" s="1"/>
  <c r="CD13" i="43"/>
  <c r="CI13" i="43"/>
  <c r="CJ13" i="43" s="1"/>
  <c r="CP13" i="43"/>
  <c r="CU13" i="43"/>
  <c r="CV13" i="43" s="1"/>
  <c r="DB13" i="43"/>
  <c r="DG13" i="43"/>
  <c r="DH13" i="43" s="1"/>
  <c r="DS13" i="43"/>
  <c r="EE13" i="43"/>
  <c r="BR14" i="43"/>
  <c r="BW14" i="43"/>
  <c r="BX14" i="43" s="1"/>
  <c r="CD14" i="43"/>
  <c r="CI14" i="43"/>
  <c r="CJ14" i="43" s="1"/>
  <c r="CP14" i="43"/>
  <c r="CU14" i="43"/>
  <c r="CV14" i="43" s="1"/>
  <c r="DB14" i="43"/>
  <c r="DG14" i="43"/>
  <c r="DH14" i="43" s="1"/>
  <c r="DS14" i="43"/>
  <c r="EE14" i="43"/>
  <c r="BR15" i="43"/>
  <c r="BW15" i="43"/>
  <c r="BX15" i="43" s="1"/>
  <c r="CD15" i="43"/>
  <c r="CI15" i="43"/>
  <c r="CJ15" i="43" s="1"/>
  <c r="CP15" i="43"/>
  <c r="CU15" i="43"/>
  <c r="CV15" i="43" s="1"/>
  <c r="DB15" i="43"/>
  <c r="DG15" i="43"/>
  <c r="DH15" i="43" s="1"/>
  <c r="DS15" i="43"/>
  <c r="EE15" i="43"/>
  <c r="BR16" i="43"/>
  <c r="BW16" i="43"/>
  <c r="BX16" i="43" s="1"/>
  <c r="CD16" i="43"/>
  <c r="CI16" i="43"/>
  <c r="CJ16" i="43" s="1"/>
  <c r="CP16" i="43"/>
  <c r="CU16" i="43"/>
  <c r="CV16" i="43" s="1"/>
  <c r="DB16" i="43"/>
  <c r="DG16" i="43"/>
  <c r="DH16" i="43" s="1"/>
  <c r="DS16" i="43"/>
  <c r="EE16" i="43"/>
  <c r="EF16" i="43" s="1"/>
  <c r="BR17" i="43"/>
  <c r="BW17" i="43"/>
  <c r="BX17" i="43" s="1"/>
  <c r="CD17" i="43"/>
  <c r="CI17" i="43"/>
  <c r="CJ17" i="43" s="1"/>
  <c r="CP17" i="43"/>
  <c r="CU17" i="43"/>
  <c r="CV17" i="43" s="1"/>
  <c r="DB17" i="43"/>
  <c r="DG17" i="43"/>
  <c r="DH17" i="43" s="1"/>
  <c r="DS17" i="43"/>
  <c r="DT17" i="43" s="1"/>
  <c r="EE17" i="43"/>
  <c r="EF17" i="43" s="1"/>
  <c r="BR18" i="43"/>
  <c r="BW18" i="43"/>
  <c r="BX18" i="43" s="1"/>
  <c r="CD18" i="43"/>
  <c r="CI18" i="43"/>
  <c r="CJ18" i="43" s="1"/>
  <c r="CP18" i="43"/>
  <c r="CU18" i="43"/>
  <c r="CV18" i="43" s="1"/>
  <c r="DB18" i="43"/>
  <c r="DG18" i="43"/>
  <c r="DH18" i="43" s="1"/>
  <c r="DS18" i="43"/>
  <c r="EE18" i="43"/>
  <c r="EF18" i="43" s="1"/>
  <c r="BQ19" i="43"/>
  <c r="BR19" i="43" s="1"/>
  <c r="BX19" i="43"/>
  <c r="CC19" i="43"/>
  <c r="CD19" i="43" s="1"/>
  <c r="CJ19" i="43"/>
  <c r="CO19" i="43"/>
  <c r="CP19" i="43" s="1"/>
  <c r="CV19" i="43"/>
  <c r="DA19" i="43"/>
  <c r="DB19" i="43" s="1"/>
  <c r="DH19" i="43"/>
  <c r="DM19" i="43"/>
  <c r="DT19" i="43"/>
  <c r="DY19" i="43"/>
  <c r="EF19" i="43"/>
  <c r="BR20" i="43"/>
  <c r="BW20" i="43"/>
  <c r="BX20" i="43" s="1"/>
  <c r="CD20" i="43"/>
  <c r="CI20" i="43"/>
  <c r="CJ20" i="43" s="1"/>
  <c r="CP20" i="43"/>
  <c r="CU20" i="43"/>
  <c r="CV20" i="43" s="1"/>
  <c r="DB20" i="43"/>
  <c r="DG20" i="43"/>
  <c r="DH20" i="43" s="1"/>
  <c r="DS20" i="43"/>
  <c r="EE20" i="43"/>
  <c r="EF20" i="43" s="1"/>
  <c r="BR21" i="43"/>
  <c r="BW21" i="43"/>
  <c r="BX21" i="43" s="1"/>
  <c r="CD21" i="43"/>
  <c r="CI21" i="43"/>
  <c r="CJ21" i="43" s="1"/>
  <c r="CP21" i="43"/>
  <c r="CU21" i="43"/>
  <c r="CV21" i="43" s="1"/>
  <c r="DB21" i="43"/>
  <c r="DG21" i="43"/>
  <c r="DH21" i="43" s="1"/>
  <c r="DS21" i="43"/>
  <c r="EE21" i="43"/>
  <c r="EF21" i="43" s="1"/>
  <c r="BR22" i="43"/>
  <c r="BW22" i="43"/>
  <c r="BX22" i="43" s="1"/>
  <c r="CD22" i="43"/>
  <c r="CI22" i="43"/>
  <c r="CJ22" i="43" s="1"/>
  <c r="CP22" i="43"/>
  <c r="CU22" i="43"/>
  <c r="CV22" i="43" s="1"/>
  <c r="DB22" i="43"/>
  <c r="DG22" i="43"/>
  <c r="DH22" i="43" s="1"/>
  <c r="DS22" i="43"/>
  <c r="EE22" i="43"/>
  <c r="BQ23" i="43"/>
  <c r="BR23" i="43" s="1"/>
  <c r="BX23" i="43"/>
  <c r="CC23" i="43"/>
  <c r="CD23" i="43" s="1"/>
  <c r="CJ23" i="43"/>
  <c r="CO23" i="43"/>
  <c r="CP23" i="43" s="1"/>
  <c r="CV23" i="43"/>
  <c r="DA23" i="43"/>
  <c r="DB23" i="43" s="1"/>
  <c r="DH23" i="43"/>
  <c r="DM23" i="43"/>
  <c r="DY23" i="43"/>
  <c r="BQ24" i="43"/>
  <c r="BR24" i="43" s="1"/>
  <c r="BX24" i="43"/>
  <c r="CC24" i="43"/>
  <c r="CD24" i="43" s="1"/>
  <c r="CJ24" i="43"/>
  <c r="CO24" i="43"/>
  <c r="CP24" i="43" s="1"/>
  <c r="CV24" i="43"/>
  <c r="DA24" i="43"/>
  <c r="DB24" i="43" s="1"/>
  <c r="DH24" i="43"/>
  <c r="DM24" i="43"/>
  <c r="DY24" i="43"/>
  <c r="EF24" i="43"/>
  <c r="BR25" i="43"/>
  <c r="BW25" i="43"/>
  <c r="BX25" i="43" s="1"/>
  <c r="CD25" i="43"/>
  <c r="CI25" i="43"/>
  <c r="CJ25" i="43" s="1"/>
  <c r="CP25" i="43"/>
  <c r="CU25" i="43"/>
  <c r="CV25" i="43" s="1"/>
  <c r="DB25" i="43"/>
  <c r="DG25" i="43"/>
  <c r="DH25" i="43" s="1"/>
  <c r="DS25" i="43"/>
  <c r="EE25" i="43"/>
  <c r="BR26" i="43"/>
  <c r="BW26" i="43"/>
  <c r="BX26" i="43" s="1"/>
  <c r="CD26" i="43"/>
  <c r="CI26" i="43"/>
  <c r="CJ26" i="43" s="1"/>
  <c r="CP26" i="43"/>
  <c r="CU26" i="43"/>
  <c r="CV26" i="43" s="1"/>
  <c r="DB26" i="43"/>
  <c r="DG26" i="43"/>
  <c r="DH26" i="43" s="1"/>
  <c r="DS26" i="43"/>
  <c r="DT26" i="43" s="1"/>
  <c r="EE26" i="43"/>
  <c r="EF26" i="43" s="1"/>
  <c r="BR27" i="43"/>
  <c r="BW27" i="43"/>
  <c r="BX27" i="43" s="1"/>
  <c r="CD27" i="43"/>
  <c r="CI27" i="43"/>
  <c r="CJ27" i="43" s="1"/>
  <c r="CP27" i="43"/>
  <c r="CU27" i="43"/>
  <c r="CV27" i="43" s="1"/>
  <c r="DB27" i="43"/>
  <c r="DG27" i="43"/>
  <c r="DH27" i="43" s="1"/>
  <c r="DS27" i="43"/>
  <c r="EE27" i="43"/>
  <c r="BR28" i="43"/>
  <c r="BW28" i="43"/>
  <c r="BX28" i="43" s="1"/>
  <c r="CD28" i="43"/>
  <c r="CI28" i="43"/>
  <c r="CJ28" i="43" s="1"/>
  <c r="CP28" i="43"/>
  <c r="CU28" i="43"/>
  <c r="CV28" i="43" s="1"/>
  <c r="DB28" i="43"/>
  <c r="DG28" i="43"/>
  <c r="DH28" i="43" s="1"/>
  <c r="DS28" i="43"/>
  <c r="EE28" i="43"/>
  <c r="BR29" i="43"/>
  <c r="BW29" i="43"/>
  <c r="BX29" i="43" s="1"/>
  <c r="CD29" i="43"/>
  <c r="CI29" i="43"/>
  <c r="CJ29" i="43" s="1"/>
  <c r="CP29" i="43"/>
  <c r="CU29" i="43"/>
  <c r="CV29" i="43" s="1"/>
  <c r="DB29" i="43"/>
  <c r="DG29" i="43"/>
  <c r="DH29" i="43" s="1"/>
  <c r="DS29" i="43"/>
  <c r="EE29" i="43"/>
  <c r="BQ30" i="43"/>
  <c r="BR30" i="43" s="1"/>
  <c r="BX30" i="43"/>
  <c r="CC30" i="43"/>
  <c r="CD30" i="43" s="1"/>
  <c r="CJ30" i="43"/>
  <c r="CO30" i="43"/>
  <c r="CP30" i="43" s="1"/>
  <c r="CV30" i="43"/>
  <c r="DA30" i="43"/>
  <c r="DB30" i="43" s="1"/>
  <c r="DH30" i="43"/>
  <c r="DM30" i="43"/>
  <c r="DY30" i="43"/>
  <c r="BQ31" i="43"/>
  <c r="BR31" i="43" s="1"/>
  <c r="BX31" i="43"/>
  <c r="CC31" i="43"/>
  <c r="CD31" i="43" s="1"/>
  <c r="CJ31" i="43"/>
  <c r="CO31" i="43"/>
  <c r="CP31" i="43" s="1"/>
  <c r="CV31" i="43"/>
  <c r="DA31" i="43"/>
  <c r="DB31" i="43" s="1"/>
  <c r="DH31" i="43"/>
  <c r="DM31" i="43"/>
  <c r="DN31" i="43" s="1"/>
  <c r="DT31" i="43"/>
  <c r="DY31" i="43"/>
  <c r="DZ31" i="43" s="1"/>
  <c r="EF31" i="43"/>
  <c r="BQ32" i="43"/>
  <c r="BR32" i="43" s="1"/>
  <c r="BX32" i="43"/>
  <c r="CC32" i="43"/>
  <c r="CD32" i="43" s="1"/>
  <c r="CJ32" i="43"/>
  <c r="CO32" i="43"/>
  <c r="CP32" i="43" s="1"/>
  <c r="CV32" i="43"/>
  <c r="DA32" i="43"/>
  <c r="DB32" i="43" s="1"/>
  <c r="DH32" i="43"/>
  <c r="DM32" i="43"/>
  <c r="DN32" i="43" s="1"/>
  <c r="DT32" i="43"/>
  <c r="DY32" i="43"/>
  <c r="DZ32" i="43" s="1"/>
  <c r="EF32" i="43"/>
  <c r="BQ33" i="43"/>
  <c r="BR33" i="43" s="1"/>
  <c r="BX33" i="43"/>
  <c r="CC33" i="43"/>
  <c r="CD33" i="43" s="1"/>
  <c r="CJ33" i="43"/>
  <c r="CO33" i="43"/>
  <c r="CP33" i="43" s="1"/>
  <c r="CV33" i="43"/>
  <c r="DA33" i="43"/>
  <c r="DB33" i="43" s="1"/>
  <c r="DH33" i="43"/>
  <c r="DM33" i="43"/>
  <c r="DY33" i="43"/>
  <c r="BQ34" i="43"/>
  <c r="BR34" i="43" s="1"/>
  <c r="BX34" i="43"/>
  <c r="CC34" i="43"/>
  <c r="CD34" i="43" s="1"/>
  <c r="CJ34" i="43"/>
  <c r="CO34" i="43"/>
  <c r="CP34" i="43" s="1"/>
  <c r="CV34" i="43"/>
  <c r="DA34" i="43"/>
  <c r="DB34" i="43" s="1"/>
  <c r="DH34" i="43"/>
  <c r="DM34" i="43"/>
  <c r="DY34" i="43"/>
  <c r="BR35" i="43"/>
  <c r="BW35" i="43"/>
  <c r="BX35" i="43" s="1"/>
  <c r="CD35" i="43"/>
  <c r="CI35" i="43"/>
  <c r="CJ35" i="43" s="1"/>
  <c r="CP35" i="43"/>
  <c r="CU35" i="43"/>
  <c r="CV35" i="43" s="1"/>
  <c r="DB35" i="43"/>
  <c r="DG35" i="43"/>
  <c r="DH35" i="43" s="1"/>
  <c r="DS35" i="43"/>
  <c r="DT35" i="43" s="1"/>
  <c r="EE35" i="43"/>
  <c r="EF35" i="43" s="1"/>
  <c r="BQ36" i="43"/>
  <c r="BR36" i="43" s="1"/>
  <c r="BX36" i="43"/>
  <c r="CC36" i="43"/>
  <c r="CD36" i="43" s="1"/>
  <c r="CJ36" i="43"/>
  <c r="CO36" i="43"/>
  <c r="CP36" i="43" s="1"/>
  <c r="CV36" i="43"/>
  <c r="DA36" i="43"/>
  <c r="DB36" i="43" s="1"/>
  <c r="DH36" i="43"/>
  <c r="DM36" i="43"/>
  <c r="DY36" i="43"/>
  <c r="BR37" i="43"/>
  <c r="BW37" i="43"/>
  <c r="BX37" i="43" s="1"/>
  <c r="CD37" i="43"/>
  <c r="CI37" i="43"/>
  <c r="CJ37" i="43" s="1"/>
  <c r="CP37" i="43"/>
  <c r="CU37" i="43"/>
  <c r="CV37" i="43" s="1"/>
  <c r="DB37" i="43"/>
  <c r="DG37" i="43"/>
  <c r="DH37" i="43" s="1"/>
  <c r="DS37" i="43"/>
  <c r="EE37" i="43"/>
  <c r="BR38" i="43"/>
  <c r="BW38" i="43"/>
  <c r="BX38" i="43" s="1"/>
  <c r="CD38" i="43"/>
  <c r="CI38" i="43"/>
  <c r="CJ38" i="43" s="1"/>
  <c r="CP38" i="43"/>
  <c r="CU38" i="43"/>
  <c r="CV38" i="43" s="1"/>
  <c r="DB38" i="43"/>
  <c r="DG38" i="43"/>
  <c r="DH38" i="43" s="1"/>
  <c r="DS38" i="43"/>
  <c r="EE38" i="43"/>
  <c r="EF38" i="43" s="1"/>
  <c r="BQ39" i="43"/>
  <c r="BR39" i="43" s="1"/>
  <c r="BX39" i="43"/>
  <c r="CC39" i="43"/>
  <c r="CD39" i="43" s="1"/>
  <c r="CJ39" i="43"/>
  <c r="CO39" i="43"/>
  <c r="CP39" i="43" s="1"/>
  <c r="CV39" i="43"/>
  <c r="DA39" i="43"/>
  <c r="DB39" i="43" s="1"/>
  <c r="DH39" i="43"/>
  <c r="DM39" i="43"/>
  <c r="DN39" i="43" s="1"/>
  <c r="DY39" i="43"/>
  <c r="DZ39" i="43" s="1"/>
  <c r="EF39" i="43"/>
  <c r="BQ40" i="43"/>
  <c r="BR40" i="43" s="1"/>
  <c r="BX40" i="43"/>
  <c r="CC40" i="43"/>
  <c r="CD40" i="43" s="1"/>
  <c r="CJ40" i="43"/>
  <c r="CO40" i="43"/>
  <c r="CP40" i="43" s="1"/>
  <c r="CV40" i="43"/>
  <c r="DA40" i="43"/>
  <c r="DB40" i="43" s="1"/>
  <c r="DH40" i="43"/>
  <c r="DM40" i="43"/>
  <c r="DY40" i="43"/>
  <c r="BR41" i="43"/>
  <c r="BW41" i="43"/>
  <c r="BX41" i="43" s="1"/>
  <c r="CD41" i="43"/>
  <c r="CI41" i="43"/>
  <c r="CJ41" i="43" s="1"/>
  <c r="CP41" i="43"/>
  <c r="CU41" i="43"/>
  <c r="CV41" i="43" s="1"/>
  <c r="DB41" i="43"/>
  <c r="DG41" i="43"/>
  <c r="DH41" i="43" s="1"/>
  <c r="DS41" i="43"/>
  <c r="EE41" i="43"/>
  <c r="BR42" i="43"/>
  <c r="BW42" i="43"/>
  <c r="BX42" i="43" s="1"/>
  <c r="CD42" i="43"/>
  <c r="CI42" i="43"/>
  <c r="CJ42" i="43" s="1"/>
  <c r="CP42" i="43"/>
  <c r="CU42" i="43"/>
  <c r="CV42" i="43" s="1"/>
  <c r="DB42" i="43"/>
  <c r="DG42" i="43"/>
  <c r="DH42" i="43" s="1"/>
  <c r="DS42" i="43"/>
  <c r="EE42" i="43"/>
  <c r="BQ43" i="43"/>
  <c r="BR43" i="43" s="1"/>
  <c r="BX43" i="43"/>
  <c r="CC43" i="43"/>
  <c r="CD43" i="43" s="1"/>
  <c r="CJ43" i="43"/>
  <c r="CO43" i="43"/>
  <c r="CP43" i="43" s="1"/>
  <c r="CV43" i="43"/>
  <c r="DA43" i="43"/>
  <c r="DB43" i="43" s="1"/>
  <c r="DH43" i="43"/>
  <c r="DM43" i="43"/>
  <c r="DT43" i="43"/>
  <c r="DY43" i="43"/>
  <c r="BQ44" i="43"/>
  <c r="BR44" i="43" s="1"/>
  <c r="BX44" i="43"/>
  <c r="CC44" i="43"/>
  <c r="CD44" i="43" s="1"/>
  <c r="CJ44" i="43"/>
  <c r="CO44" i="43"/>
  <c r="CP44" i="43" s="1"/>
  <c r="CV44" i="43"/>
  <c r="DA44" i="43"/>
  <c r="DB44" i="43" s="1"/>
  <c r="DH44" i="43"/>
  <c r="DM44" i="43"/>
  <c r="DT44" i="43"/>
  <c r="DY44" i="43"/>
  <c r="EF44" i="43"/>
  <c r="BR45" i="43"/>
  <c r="BW45" i="43"/>
  <c r="BX45" i="43" s="1"/>
  <c r="CD45" i="43"/>
  <c r="CI45" i="43"/>
  <c r="CJ45" i="43" s="1"/>
  <c r="CP45" i="43"/>
  <c r="CU45" i="43"/>
  <c r="CV45" i="43" s="1"/>
  <c r="DB45" i="43"/>
  <c r="DG45" i="43"/>
  <c r="DH45" i="43" s="1"/>
  <c r="DS45" i="43"/>
  <c r="EE45" i="43"/>
  <c r="BR46" i="43"/>
  <c r="BW46" i="43"/>
  <c r="BX46" i="43" s="1"/>
  <c r="CD46" i="43"/>
  <c r="CI46" i="43"/>
  <c r="CJ46" i="43" s="1"/>
  <c r="CP46" i="43"/>
  <c r="CU46" i="43"/>
  <c r="CV46" i="43" s="1"/>
  <c r="DB46" i="43"/>
  <c r="DG46" i="43"/>
  <c r="DH46" i="43" s="1"/>
  <c r="DS46" i="43"/>
  <c r="DT46" i="43" s="1"/>
  <c r="EE46" i="43"/>
  <c r="EF46" i="43" s="1"/>
  <c r="BQ47" i="43"/>
  <c r="BR47" i="43" s="1"/>
  <c r="BX47" i="43"/>
  <c r="CC47" i="43"/>
  <c r="CD47" i="43" s="1"/>
  <c r="CJ47" i="43"/>
  <c r="CO47" i="43"/>
  <c r="CP47" i="43" s="1"/>
  <c r="CV47" i="43"/>
  <c r="DA47" i="43"/>
  <c r="DB47" i="43" s="1"/>
  <c r="DH47" i="43"/>
  <c r="DM47" i="43"/>
  <c r="DY47" i="43"/>
  <c r="BQ48" i="43"/>
  <c r="BR48" i="43" s="1"/>
  <c r="BX48" i="43"/>
  <c r="CC48" i="43"/>
  <c r="CD48" i="43" s="1"/>
  <c r="CJ48" i="43"/>
  <c r="CO48" i="43"/>
  <c r="CP48" i="43" s="1"/>
  <c r="CV48" i="43"/>
  <c r="DA48" i="43"/>
  <c r="DB48" i="43" s="1"/>
  <c r="DH48" i="43"/>
  <c r="DM48" i="43"/>
  <c r="DY48" i="43"/>
  <c r="BR49" i="43"/>
  <c r="BW49" i="43"/>
  <c r="BX49" i="43" s="1"/>
  <c r="CD49" i="43"/>
  <c r="CI49" i="43"/>
  <c r="CJ49" i="43" s="1"/>
  <c r="CP49" i="43"/>
  <c r="CU49" i="43"/>
  <c r="CV49" i="43" s="1"/>
  <c r="DB49" i="43"/>
  <c r="DG49" i="43"/>
  <c r="DH49" i="43" s="1"/>
  <c r="DS49" i="43"/>
  <c r="EE49" i="43"/>
  <c r="BR50" i="43"/>
  <c r="BW50" i="43"/>
  <c r="BX50" i="43" s="1"/>
  <c r="CD50" i="43"/>
  <c r="CI50" i="43"/>
  <c r="CJ50" i="43" s="1"/>
  <c r="CP50" i="43"/>
  <c r="CU50" i="43"/>
  <c r="CV50" i="43" s="1"/>
  <c r="DB50" i="43"/>
  <c r="DG50" i="43"/>
  <c r="DH50" i="43" s="1"/>
  <c r="DS50" i="43"/>
  <c r="DT50" i="43" s="1"/>
  <c r="EE50" i="43"/>
  <c r="EF50" i="43" s="1"/>
  <c r="BQ51" i="43"/>
  <c r="BR51" i="43" s="1"/>
  <c r="BX51" i="43"/>
  <c r="CC51" i="43"/>
  <c r="CD51" i="43" s="1"/>
  <c r="CJ51" i="43"/>
  <c r="CO51" i="43"/>
  <c r="CP51" i="43" s="1"/>
  <c r="CV51" i="43"/>
  <c r="DA51" i="43"/>
  <c r="DB51" i="43" s="1"/>
  <c r="DH51" i="43"/>
  <c r="DM51" i="43"/>
  <c r="DY51" i="43"/>
  <c r="BQ52" i="43"/>
  <c r="BR52" i="43" s="1"/>
  <c r="BX52" i="43"/>
  <c r="CC52" i="43"/>
  <c r="CD52" i="43" s="1"/>
  <c r="CJ52" i="43"/>
  <c r="CO52" i="43"/>
  <c r="CP52" i="43" s="1"/>
  <c r="CV52" i="43"/>
  <c r="DA52" i="43"/>
  <c r="DB52" i="43" s="1"/>
  <c r="DH52" i="43"/>
  <c r="DM52" i="43"/>
  <c r="DY52" i="43"/>
  <c r="BR53" i="43"/>
  <c r="BW53" i="43"/>
  <c r="BX53" i="43" s="1"/>
  <c r="CD53" i="43"/>
  <c r="CI53" i="43"/>
  <c r="CJ53" i="43" s="1"/>
  <c r="CP53" i="43"/>
  <c r="CU53" i="43"/>
  <c r="CV53" i="43" s="1"/>
  <c r="DB53" i="43"/>
  <c r="DG53" i="43"/>
  <c r="DH53" i="43" s="1"/>
  <c r="DS53" i="43"/>
  <c r="DT53" i="43" s="1"/>
  <c r="EE53" i="43"/>
  <c r="EF53" i="43" s="1"/>
  <c r="BQ54" i="43"/>
  <c r="BR54" i="43" s="1"/>
  <c r="BX54" i="43"/>
  <c r="CC54" i="43"/>
  <c r="CD54" i="43" s="1"/>
  <c r="CJ54" i="43"/>
  <c r="CO54" i="43"/>
  <c r="CP54" i="43" s="1"/>
  <c r="CV54" i="43"/>
  <c r="DA54" i="43"/>
  <c r="DB54" i="43" s="1"/>
  <c r="DH54" i="43"/>
  <c r="DM54" i="43"/>
  <c r="DT54" i="43"/>
  <c r="DY54" i="43"/>
  <c r="BR55" i="43"/>
  <c r="BW55" i="43"/>
  <c r="BX55" i="43" s="1"/>
  <c r="CD55" i="43"/>
  <c r="CI55" i="43"/>
  <c r="CJ55" i="43" s="1"/>
  <c r="CP55" i="43"/>
  <c r="CU55" i="43"/>
  <c r="CV55" i="43" s="1"/>
  <c r="DB55" i="43"/>
  <c r="DG55" i="43"/>
  <c r="DH55" i="43" s="1"/>
  <c r="DS55" i="43"/>
  <c r="EE55" i="43"/>
  <c r="EF55" i="43" s="1"/>
  <c r="BR56" i="43"/>
  <c r="BW56" i="43"/>
  <c r="BX56" i="43" s="1"/>
  <c r="CD56" i="43"/>
  <c r="CI56" i="43"/>
  <c r="CJ56" i="43" s="1"/>
  <c r="CP56" i="43"/>
  <c r="CU56" i="43"/>
  <c r="CV56" i="43" s="1"/>
  <c r="DB56" i="43"/>
  <c r="DG56" i="43"/>
  <c r="DH56" i="43" s="1"/>
  <c r="DS56" i="43"/>
  <c r="EE56" i="43"/>
  <c r="BQ57" i="43"/>
  <c r="BR57" i="43" s="1"/>
  <c r="BX57" i="43"/>
  <c r="CC57" i="43"/>
  <c r="CD57" i="43" s="1"/>
  <c r="CJ57" i="43"/>
  <c r="CO57" i="43"/>
  <c r="CP57" i="43" s="1"/>
  <c r="CV57" i="43"/>
  <c r="DA57" i="43"/>
  <c r="DB57" i="43" s="1"/>
  <c r="DH57" i="43"/>
  <c r="DM57" i="43"/>
  <c r="DT57" i="43"/>
  <c r="DY57" i="43"/>
  <c r="BR58" i="43"/>
  <c r="BW58" i="43"/>
  <c r="BX58" i="43" s="1"/>
  <c r="CD58" i="43"/>
  <c r="CI58" i="43"/>
  <c r="CJ58" i="43" s="1"/>
  <c r="CP58" i="43"/>
  <c r="CU58" i="43"/>
  <c r="CV58" i="43" s="1"/>
  <c r="DB58" i="43"/>
  <c r="DG58" i="43"/>
  <c r="DH58" i="43" s="1"/>
  <c r="DS58" i="43"/>
  <c r="EE58" i="43"/>
  <c r="EF58" i="43" s="1"/>
  <c r="BQ59" i="43"/>
  <c r="BR59" i="43" s="1"/>
  <c r="BX59" i="43"/>
  <c r="CC59" i="43"/>
  <c r="CD59" i="43" s="1"/>
  <c r="CJ59" i="43"/>
  <c r="CO59" i="43"/>
  <c r="CP59" i="43" s="1"/>
  <c r="CV59" i="43"/>
  <c r="DA59" i="43"/>
  <c r="DB59" i="43" s="1"/>
  <c r="DH59" i="43"/>
  <c r="DM59" i="43"/>
  <c r="DY59" i="43"/>
  <c r="BR60" i="43"/>
  <c r="BW60" i="43"/>
  <c r="BX60" i="43" s="1"/>
  <c r="CD60" i="43"/>
  <c r="CI60" i="43"/>
  <c r="CJ60" i="43" s="1"/>
  <c r="CP60" i="43"/>
  <c r="CU60" i="43"/>
  <c r="CV60" i="43" s="1"/>
  <c r="DB60" i="43"/>
  <c r="DG60" i="43"/>
  <c r="DH60" i="43" s="1"/>
  <c r="DS60" i="43"/>
  <c r="DT60" i="43" s="1"/>
  <c r="EE60" i="43"/>
  <c r="EF60" i="43" s="1"/>
  <c r="BQ61" i="43"/>
  <c r="BR61" i="43" s="1"/>
  <c r="BX61" i="43"/>
  <c r="CC61" i="43"/>
  <c r="CD61" i="43" s="1"/>
  <c r="CJ61" i="43"/>
  <c r="CO61" i="43"/>
  <c r="CP61" i="43" s="1"/>
  <c r="CV61" i="43"/>
  <c r="DA61" i="43"/>
  <c r="DB61" i="43" s="1"/>
  <c r="DH61" i="43"/>
  <c r="DM61" i="43"/>
  <c r="DT61" i="43"/>
  <c r="DY61" i="43"/>
  <c r="BQ62" i="43"/>
  <c r="BR62" i="43" s="1"/>
  <c r="BX62" i="43"/>
  <c r="CC62" i="43"/>
  <c r="CD62" i="43" s="1"/>
  <c r="CJ62" i="43"/>
  <c r="CO62" i="43"/>
  <c r="CP62" i="43" s="1"/>
  <c r="CV62" i="43"/>
  <c r="DA62" i="43"/>
  <c r="DB62" i="43" s="1"/>
  <c r="DH62" i="43"/>
  <c r="DM62" i="43"/>
  <c r="DY62" i="43"/>
  <c r="BR63" i="43"/>
  <c r="BW63" i="43"/>
  <c r="BX63" i="43" s="1"/>
  <c r="CD63" i="43"/>
  <c r="CI63" i="43"/>
  <c r="CJ63" i="43" s="1"/>
  <c r="CP63" i="43"/>
  <c r="CU63" i="43"/>
  <c r="CV63" i="43" s="1"/>
  <c r="DB63" i="43"/>
  <c r="DG63" i="43"/>
  <c r="DH63" i="43" s="1"/>
  <c r="DS63" i="43"/>
  <c r="EE63" i="43"/>
  <c r="BR64" i="43"/>
  <c r="BW64" i="43"/>
  <c r="BX64" i="43" s="1"/>
  <c r="CD64" i="43"/>
  <c r="CI64" i="43"/>
  <c r="CJ64" i="43" s="1"/>
  <c r="CP64" i="43"/>
  <c r="CU64" i="43"/>
  <c r="CV64" i="43" s="1"/>
  <c r="DB64" i="43"/>
  <c r="DG64" i="43"/>
  <c r="DH64" i="43" s="1"/>
  <c r="DS64" i="43"/>
  <c r="DT64" i="43" s="1"/>
  <c r="EE64" i="43"/>
  <c r="EF64" i="43" s="1"/>
  <c r="BQ65" i="43"/>
  <c r="BR65" i="43" s="1"/>
  <c r="BX65" i="43"/>
  <c r="CC65" i="43"/>
  <c r="CD65" i="43" s="1"/>
  <c r="CJ65" i="43"/>
  <c r="CO65" i="43"/>
  <c r="CP65" i="43" s="1"/>
  <c r="CV65" i="43"/>
  <c r="DA65" i="43"/>
  <c r="DB65" i="43" s="1"/>
  <c r="DH65" i="43"/>
  <c r="DM65" i="43"/>
  <c r="DY65" i="43"/>
  <c r="BQ66" i="43"/>
  <c r="BR66" i="43" s="1"/>
  <c r="BX66" i="43"/>
  <c r="CC66" i="43"/>
  <c r="CD66" i="43" s="1"/>
  <c r="CJ66" i="43"/>
  <c r="CO66" i="43"/>
  <c r="CP66" i="43" s="1"/>
  <c r="CV66" i="43"/>
  <c r="DA66" i="43"/>
  <c r="DB66" i="43" s="1"/>
  <c r="DH66" i="43"/>
  <c r="DM66" i="43"/>
  <c r="DY66" i="43"/>
  <c r="BR67" i="43"/>
  <c r="BW67" i="43"/>
  <c r="BX67" i="43" s="1"/>
  <c r="CD67" i="43"/>
  <c r="CI67" i="43"/>
  <c r="CJ67" i="43" s="1"/>
  <c r="CP67" i="43"/>
  <c r="CU67" i="43"/>
  <c r="CV67" i="43" s="1"/>
  <c r="DB67" i="43"/>
  <c r="DG67" i="43"/>
  <c r="DH67" i="43" s="1"/>
  <c r="DS67" i="43"/>
  <c r="EE67" i="43"/>
  <c r="BR68" i="43"/>
  <c r="BW68" i="43"/>
  <c r="BX68" i="43" s="1"/>
  <c r="CD68" i="43"/>
  <c r="CI68" i="43"/>
  <c r="CJ68" i="43" s="1"/>
  <c r="CP68" i="43"/>
  <c r="CU68" i="43"/>
  <c r="CV68" i="43" s="1"/>
  <c r="DB68" i="43"/>
  <c r="DG68" i="43"/>
  <c r="DH68" i="43" s="1"/>
  <c r="DS68" i="43"/>
  <c r="EE68" i="43"/>
  <c r="BQ69" i="43"/>
  <c r="BR69" i="43" s="1"/>
  <c r="BX69" i="43"/>
  <c r="CC69" i="43"/>
  <c r="CD69" i="43" s="1"/>
  <c r="CJ69" i="43"/>
  <c r="CO69" i="43"/>
  <c r="CP69" i="43" s="1"/>
  <c r="CV69" i="43"/>
  <c r="DA69" i="43"/>
  <c r="DB69" i="43" s="1"/>
  <c r="DH69" i="43"/>
  <c r="DM69" i="43"/>
  <c r="DY69" i="43"/>
  <c r="BQ70" i="43"/>
  <c r="BR70" i="43" s="1"/>
  <c r="BX70" i="43"/>
  <c r="CC70" i="43"/>
  <c r="CD70" i="43" s="1"/>
  <c r="CJ70" i="43"/>
  <c r="CO70" i="43"/>
  <c r="CP70" i="43" s="1"/>
  <c r="CV70" i="43"/>
  <c r="DA70" i="43"/>
  <c r="DB70" i="43" s="1"/>
  <c r="DH70" i="43"/>
  <c r="DM70" i="43"/>
  <c r="DN70" i="43" s="1"/>
  <c r="DY70" i="43"/>
  <c r="DZ70" i="43" s="1"/>
  <c r="BR71" i="43"/>
  <c r="BW71" i="43"/>
  <c r="BX71" i="43" s="1"/>
  <c r="CD71" i="43"/>
  <c r="CI71" i="43"/>
  <c r="CJ71" i="43" s="1"/>
  <c r="CP71" i="43"/>
  <c r="CU71" i="43"/>
  <c r="CV71" i="43" s="1"/>
  <c r="DB71" i="43"/>
  <c r="DG71" i="43"/>
  <c r="DH71" i="43" s="1"/>
  <c r="DS71" i="43"/>
  <c r="EE71" i="43"/>
  <c r="BQ72" i="43"/>
  <c r="BR72" i="43" s="1"/>
  <c r="BX72" i="43"/>
  <c r="CC72" i="43"/>
  <c r="CD72" i="43" s="1"/>
  <c r="CJ72" i="43"/>
  <c r="CO72" i="43"/>
  <c r="CP72" i="43" s="1"/>
  <c r="CV72" i="43"/>
  <c r="DA72" i="43"/>
  <c r="DB72" i="43" s="1"/>
  <c r="DH72" i="43"/>
  <c r="DM72" i="43"/>
  <c r="DY72" i="43"/>
  <c r="BR73" i="43"/>
  <c r="BW73" i="43"/>
  <c r="BX73" i="43" s="1"/>
  <c r="CD73" i="43"/>
  <c r="CI73" i="43"/>
  <c r="CJ73" i="43" s="1"/>
  <c r="CP73" i="43"/>
  <c r="CU73" i="43"/>
  <c r="CV73" i="43" s="1"/>
  <c r="DB73" i="43"/>
  <c r="DG73" i="43"/>
  <c r="DH73" i="43" s="1"/>
  <c r="DS73" i="43"/>
  <c r="EE73" i="43"/>
  <c r="EF73" i="43" s="1"/>
  <c r="BR74" i="43"/>
  <c r="BW74" i="43"/>
  <c r="BX74" i="43" s="1"/>
  <c r="CD74" i="43"/>
  <c r="CI74" i="43"/>
  <c r="CJ74" i="43" s="1"/>
  <c r="CP74" i="43"/>
  <c r="CU74" i="43"/>
  <c r="CV74" i="43" s="1"/>
  <c r="DB74" i="43"/>
  <c r="DG74" i="43"/>
  <c r="DH74" i="43" s="1"/>
  <c r="DS74" i="43"/>
  <c r="EE74" i="43"/>
  <c r="BQ75" i="43"/>
  <c r="BR75" i="43" s="1"/>
  <c r="BX75" i="43"/>
  <c r="CC75" i="43"/>
  <c r="CD75" i="43" s="1"/>
  <c r="CJ75" i="43"/>
  <c r="CO75" i="43"/>
  <c r="CP75" i="43" s="1"/>
  <c r="CV75" i="43"/>
  <c r="DA75" i="43"/>
  <c r="DB75" i="43" s="1"/>
  <c r="DH75" i="43"/>
  <c r="DM75" i="43"/>
  <c r="DY75" i="43"/>
  <c r="BQ76" i="43"/>
  <c r="BR76" i="43" s="1"/>
  <c r="BX76" i="43"/>
  <c r="CC76" i="43"/>
  <c r="CD76" i="43" s="1"/>
  <c r="CJ76" i="43"/>
  <c r="CO76" i="43"/>
  <c r="CP76" i="43" s="1"/>
  <c r="CV76" i="43"/>
  <c r="DA76" i="43"/>
  <c r="DB76" i="43" s="1"/>
  <c r="DH76" i="43"/>
  <c r="DM76" i="43"/>
  <c r="DT76" i="43"/>
  <c r="DY76" i="43"/>
  <c r="BR77" i="43"/>
  <c r="BW77" i="43"/>
  <c r="BX77" i="43" s="1"/>
  <c r="CD77" i="43"/>
  <c r="CI77" i="43"/>
  <c r="CJ77" i="43" s="1"/>
  <c r="CP77" i="43"/>
  <c r="CU77" i="43"/>
  <c r="CV77" i="43" s="1"/>
  <c r="DB77" i="43"/>
  <c r="DG77" i="43"/>
  <c r="DH77" i="43" s="1"/>
  <c r="DS77" i="43"/>
  <c r="DT77" i="43" s="1"/>
  <c r="EE77" i="43"/>
  <c r="EF77" i="43" s="1"/>
  <c r="BQ78" i="43"/>
  <c r="BR78" i="43" s="1"/>
  <c r="BX78" i="43"/>
  <c r="CC78" i="43"/>
  <c r="CD78" i="43" s="1"/>
  <c r="CJ78" i="43"/>
  <c r="CO78" i="43"/>
  <c r="CP78" i="43" s="1"/>
  <c r="CV78" i="43"/>
  <c r="DA78" i="43"/>
  <c r="DB78" i="43" s="1"/>
  <c r="DH78" i="43"/>
  <c r="DM78" i="43"/>
  <c r="DY78" i="43"/>
  <c r="BR79" i="43"/>
  <c r="BW79" i="43"/>
  <c r="BX79" i="43" s="1"/>
  <c r="CD79" i="43"/>
  <c r="CI79" i="43"/>
  <c r="CJ79" i="43" s="1"/>
  <c r="CP79" i="43"/>
  <c r="CU79" i="43"/>
  <c r="CV79" i="43" s="1"/>
  <c r="DB79" i="43"/>
  <c r="DG79" i="43"/>
  <c r="DH79" i="43" s="1"/>
  <c r="DS79" i="43"/>
  <c r="DT79" i="43" s="1"/>
  <c r="EE79" i="43"/>
  <c r="EF79" i="43" s="1"/>
  <c r="BR80" i="43"/>
  <c r="BW80" i="43"/>
  <c r="BX80" i="43" s="1"/>
  <c r="CD80" i="43"/>
  <c r="CI80" i="43"/>
  <c r="CJ80" i="43" s="1"/>
  <c r="CP80" i="43"/>
  <c r="CU80" i="43"/>
  <c r="CV80" i="43" s="1"/>
  <c r="DB80" i="43"/>
  <c r="DG80" i="43"/>
  <c r="DH80" i="43" s="1"/>
  <c r="DS80" i="43"/>
  <c r="EE80" i="43"/>
  <c r="BQ81" i="43"/>
  <c r="BR81" i="43" s="1"/>
  <c r="BX81" i="43"/>
  <c r="CC81" i="43"/>
  <c r="CD81" i="43" s="1"/>
  <c r="CJ81" i="43"/>
  <c r="CO81" i="43"/>
  <c r="CP81" i="43" s="1"/>
  <c r="CV81" i="43"/>
  <c r="DA81" i="43"/>
  <c r="DB81" i="43" s="1"/>
  <c r="DH81" i="43"/>
  <c r="DM81" i="43"/>
  <c r="DY81" i="43"/>
  <c r="EF81" i="43"/>
  <c r="BR82" i="43"/>
  <c r="BW82" i="43"/>
  <c r="BX82" i="43" s="1"/>
  <c r="CD82" i="43"/>
  <c r="CI82" i="43"/>
  <c r="CJ82" i="43" s="1"/>
  <c r="CP82" i="43"/>
  <c r="CU82" i="43"/>
  <c r="CV82" i="43" s="1"/>
  <c r="DB82" i="43"/>
  <c r="DG82" i="43"/>
  <c r="DH82" i="43" s="1"/>
  <c r="DS82" i="43"/>
  <c r="DT82" i="43" s="1"/>
  <c r="EE82" i="43"/>
  <c r="EF82" i="43" s="1"/>
  <c r="BQ83" i="43"/>
  <c r="BR83" i="43" s="1"/>
  <c r="BX83" i="43"/>
  <c r="CC83" i="43"/>
  <c r="CD83" i="43" s="1"/>
  <c r="CJ83" i="43"/>
  <c r="CO83" i="43"/>
  <c r="CP83" i="43" s="1"/>
  <c r="CV83" i="43"/>
  <c r="DA83" i="43"/>
  <c r="DB83" i="43" s="1"/>
  <c r="DH83" i="43"/>
  <c r="DM83" i="43"/>
  <c r="DT83" i="43"/>
  <c r="DY83" i="43"/>
  <c r="EF83" i="43"/>
  <c r="BQ84" i="43"/>
  <c r="BR84" i="43" s="1"/>
  <c r="BX84" i="43"/>
  <c r="CC84" i="43"/>
  <c r="CD84" i="43" s="1"/>
  <c r="CJ84" i="43"/>
  <c r="CO84" i="43"/>
  <c r="CP84" i="43" s="1"/>
  <c r="CV84" i="43"/>
  <c r="DA84" i="43"/>
  <c r="DB84" i="43" s="1"/>
  <c r="DH84" i="43"/>
  <c r="DM84" i="43"/>
  <c r="DY84" i="43"/>
  <c r="BR85" i="43"/>
  <c r="BW85" i="43"/>
  <c r="BX85" i="43" s="1"/>
  <c r="CD85" i="43"/>
  <c r="CI85" i="43"/>
  <c r="CJ85" i="43" s="1"/>
  <c r="CP85" i="43"/>
  <c r="CU85" i="43"/>
  <c r="CV85" i="43" s="1"/>
  <c r="DB85" i="43"/>
  <c r="DG85" i="43"/>
  <c r="DH85" i="43" s="1"/>
  <c r="DS85" i="43"/>
  <c r="EE85" i="43"/>
  <c r="BQ86" i="43"/>
  <c r="BR86" i="43" s="1"/>
  <c r="BX86" i="43"/>
  <c r="CC86" i="43"/>
  <c r="CD86" i="43" s="1"/>
  <c r="CJ86" i="43"/>
  <c r="CO86" i="43"/>
  <c r="CP86" i="43" s="1"/>
  <c r="BQ188" i="43"/>
  <c r="BR188" i="43" s="1"/>
  <c r="CO188" i="43"/>
  <c r="CP188" i="43" s="1"/>
  <c r="DN188" i="43"/>
  <c r="DM188" i="43"/>
  <c r="BQ189" i="43"/>
  <c r="BR189" i="43" s="1"/>
  <c r="CO189" i="43"/>
  <c r="CP189" i="43" s="1"/>
  <c r="DM189" i="43"/>
  <c r="DN189" i="43" s="1"/>
  <c r="BW190" i="43"/>
  <c r="BX190" i="43" s="1"/>
  <c r="CU190" i="43"/>
  <c r="CV190" i="43" s="1"/>
  <c r="DT190" i="43"/>
  <c r="DS190" i="43"/>
  <c r="BW191" i="43"/>
  <c r="BX191" i="43" s="1"/>
  <c r="CU191" i="43"/>
  <c r="CV191" i="43" s="1"/>
  <c r="DT191" i="43"/>
  <c r="DS191" i="43"/>
  <c r="BQ192" i="43"/>
  <c r="BR192" i="43" s="1"/>
  <c r="CO192" i="43"/>
  <c r="CP192" i="43" s="1"/>
  <c r="DN192" i="43"/>
  <c r="DM192" i="43"/>
  <c r="BQ193" i="43"/>
  <c r="BR193" i="43" s="1"/>
  <c r="CO193" i="43"/>
  <c r="CP193" i="43" s="1"/>
  <c r="DN193" i="43"/>
  <c r="DM193" i="43"/>
  <c r="BQ194" i="43"/>
  <c r="BR194" i="43" s="1"/>
  <c r="CO194" i="43"/>
  <c r="CP194" i="43" s="1"/>
  <c r="DN194" i="43"/>
  <c r="DM194" i="43"/>
  <c r="BQ195" i="43"/>
  <c r="BR195" i="43" s="1"/>
  <c r="CO195" i="43"/>
  <c r="CP195" i="43" s="1"/>
  <c r="DN195" i="43"/>
  <c r="DM195" i="43"/>
  <c r="BQ196" i="43"/>
  <c r="BR196" i="43" s="1"/>
  <c r="CO196" i="43"/>
  <c r="CP196" i="43" s="1"/>
  <c r="DN196" i="43"/>
  <c r="DM196" i="43"/>
  <c r="BQ197" i="43"/>
  <c r="BR197" i="43" s="1"/>
  <c r="CO197" i="43"/>
  <c r="CP197" i="43" s="1"/>
  <c r="DN197" i="43"/>
  <c r="DM197" i="43"/>
  <c r="BQ198" i="43"/>
  <c r="BR198" i="43" s="1"/>
  <c r="CO198" i="43"/>
  <c r="CP198" i="43" s="1"/>
  <c r="DN198" i="43"/>
  <c r="DM198" i="43"/>
  <c r="BQ199" i="43"/>
  <c r="BR199" i="43" s="1"/>
  <c r="CO199" i="43"/>
  <c r="CP199" i="43" s="1"/>
  <c r="DN199" i="43"/>
  <c r="DM199" i="43"/>
  <c r="BQ200" i="43"/>
  <c r="BR200" i="43" s="1"/>
  <c r="CO200" i="43"/>
  <c r="CP200" i="43" s="1"/>
  <c r="DN200" i="43"/>
  <c r="DM200" i="43"/>
  <c r="BQ201" i="43"/>
  <c r="BR201" i="43" s="1"/>
  <c r="CO201" i="43"/>
  <c r="CP201" i="43" s="1"/>
  <c r="DN201" i="43"/>
  <c r="DM201" i="43"/>
  <c r="BW202" i="43"/>
  <c r="BX202" i="43" s="1"/>
  <c r="CU202" i="43"/>
  <c r="CV202" i="43" s="1"/>
  <c r="CV86" i="43"/>
  <c r="DH86" i="43"/>
  <c r="EF86" i="43"/>
  <c r="BR87" i="43"/>
  <c r="CD87" i="43"/>
  <c r="CP87" i="43"/>
  <c r="DB87" i="43"/>
  <c r="BX88" i="43"/>
  <c r="CJ88" i="43"/>
  <c r="CV88" i="43"/>
  <c r="DH88" i="43"/>
  <c r="BR89" i="43"/>
  <c r="CD89" i="43"/>
  <c r="CP89" i="43"/>
  <c r="DB89" i="43"/>
  <c r="BR90" i="43"/>
  <c r="CD90" i="43"/>
  <c r="CP90" i="43"/>
  <c r="DB90" i="43"/>
  <c r="BX91" i="43"/>
  <c r="CJ91" i="43"/>
  <c r="CV91" i="43"/>
  <c r="DH91" i="43"/>
  <c r="BX92" i="43"/>
  <c r="CJ92" i="43"/>
  <c r="CV92" i="43"/>
  <c r="DH92" i="43"/>
  <c r="BR93" i="43"/>
  <c r="CD93" i="43"/>
  <c r="CP93" i="43"/>
  <c r="DB93" i="43"/>
  <c r="EE93" i="43"/>
  <c r="EF93" i="43" s="1"/>
  <c r="BX94" i="43"/>
  <c r="CJ94" i="43"/>
  <c r="CV94" i="43"/>
  <c r="DH94" i="43"/>
  <c r="DM94" i="43"/>
  <c r="DY94" i="43"/>
  <c r="BR95" i="43"/>
  <c r="CD95" i="43"/>
  <c r="CP95" i="43"/>
  <c r="DB95" i="43"/>
  <c r="DS95" i="43"/>
  <c r="BR96" i="43"/>
  <c r="CD96" i="43"/>
  <c r="CP96" i="43"/>
  <c r="DB96" i="43"/>
  <c r="DS96" i="43"/>
  <c r="DT96" i="43" s="1"/>
  <c r="BX97" i="43"/>
  <c r="CJ97" i="43"/>
  <c r="CV97" i="43"/>
  <c r="DH97" i="43"/>
  <c r="DM97" i="43"/>
  <c r="DT97" i="43"/>
  <c r="DY97" i="43"/>
  <c r="EF97" i="43"/>
  <c r="BX98" i="43"/>
  <c r="CJ98" i="43"/>
  <c r="CV98" i="43"/>
  <c r="DH98" i="43"/>
  <c r="DM98" i="43"/>
  <c r="DN98" i="43" s="1"/>
  <c r="DT98" i="43"/>
  <c r="DY98" i="43"/>
  <c r="DZ98" i="43" s="1"/>
  <c r="EF98" i="43"/>
  <c r="BR99" i="43"/>
  <c r="CD99" i="43"/>
  <c r="CP99" i="43"/>
  <c r="DB99" i="43"/>
  <c r="DS99" i="43"/>
  <c r="BR100" i="43"/>
  <c r="CD100" i="43"/>
  <c r="CP100" i="43"/>
  <c r="DB100" i="43"/>
  <c r="EE100" i="43"/>
  <c r="BX101" i="43"/>
  <c r="CJ101" i="43"/>
  <c r="CV101" i="43"/>
  <c r="DH101" i="43"/>
  <c r="DM101" i="43"/>
  <c r="DN101" i="43" s="1"/>
  <c r="DY101" i="43"/>
  <c r="DZ101" i="43" s="1"/>
  <c r="BR102" i="43"/>
  <c r="CD102" i="43"/>
  <c r="CP102" i="43"/>
  <c r="DB102" i="43"/>
  <c r="DS102" i="43"/>
  <c r="EE102" i="43"/>
  <c r="BX103" i="43"/>
  <c r="CJ103" i="43"/>
  <c r="CV103" i="43"/>
  <c r="DH103" i="43"/>
  <c r="DM103" i="43"/>
  <c r="DY103" i="43"/>
  <c r="BX104" i="43"/>
  <c r="CJ104" i="43"/>
  <c r="CV104" i="43"/>
  <c r="DH104" i="43"/>
  <c r="DM104" i="43"/>
  <c r="DY104" i="43"/>
  <c r="BR105" i="43"/>
  <c r="CD105" i="43"/>
  <c r="CP105" i="43"/>
  <c r="DB105" i="43"/>
  <c r="DS105" i="43"/>
  <c r="EE105" i="43"/>
  <c r="EF105" i="43" s="1"/>
  <c r="BR106" i="43"/>
  <c r="CD106" i="43"/>
  <c r="CP106" i="43"/>
  <c r="DB106" i="43"/>
  <c r="DS106" i="43"/>
  <c r="DT106" i="43" s="1"/>
  <c r="EE106" i="43"/>
  <c r="EF106" i="43" s="1"/>
  <c r="BX107" i="43"/>
  <c r="CJ107" i="43"/>
  <c r="CV107" i="43"/>
  <c r="DH107" i="43"/>
  <c r="DM107" i="43"/>
  <c r="DY107" i="43"/>
  <c r="BR108" i="43"/>
  <c r="CD108" i="43"/>
  <c r="CP108" i="43"/>
  <c r="DB108" i="43"/>
  <c r="DS108" i="43"/>
  <c r="EE108" i="43"/>
  <c r="EF108" i="43" s="1"/>
  <c r="BX109" i="43"/>
  <c r="CJ109" i="43"/>
  <c r="CV109" i="43"/>
  <c r="DH109" i="43"/>
  <c r="DM109" i="43"/>
  <c r="DT109" i="43"/>
  <c r="DY109" i="43"/>
  <c r="EF109" i="43"/>
  <c r="BX110" i="43"/>
  <c r="CJ110" i="43"/>
  <c r="CV110" i="43"/>
  <c r="DH110" i="43"/>
  <c r="DM110" i="43"/>
  <c r="DY110" i="43"/>
  <c r="BR111" i="43"/>
  <c r="CD111" i="43"/>
  <c r="CP111" i="43"/>
  <c r="DB111" i="43"/>
  <c r="DS111" i="43"/>
  <c r="EE111" i="43"/>
  <c r="BR112" i="43"/>
  <c r="CD112" i="43"/>
  <c r="CP112" i="43"/>
  <c r="DB112" i="43"/>
  <c r="DS112" i="43"/>
  <c r="EE112" i="43"/>
  <c r="BX113" i="43"/>
  <c r="CJ113" i="43"/>
  <c r="CV113" i="43"/>
  <c r="DH113" i="43"/>
  <c r="DM113" i="43"/>
  <c r="DY113" i="43"/>
  <c r="EF113" i="43"/>
  <c r="BR114" i="43"/>
  <c r="CD114" i="43"/>
  <c r="CP114" i="43"/>
  <c r="DB114" i="43"/>
  <c r="DS114" i="43"/>
  <c r="DT114" i="43" s="1"/>
  <c r="EE114" i="43"/>
  <c r="BX115" i="43"/>
  <c r="CJ115" i="43"/>
  <c r="CV115" i="43"/>
  <c r="DH115" i="43"/>
  <c r="DM115" i="43"/>
  <c r="DT115" i="43"/>
  <c r="DY115" i="43"/>
  <c r="BX116" i="43"/>
  <c r="CJ116" i="43"/>
  <c r="CV116" i="43"/>
  <c r="DH116" i="43"/>
  <c r="DM116" i="43"/>
  <c r="DT116" i="43"/>
  <c r="DY116" i="43"/>
  <c r="EF116" i="43"/>
  <c r="BR117" i="43"/>
  <c r="CD117" i="43"/>
  <c r="CP117" i="43"/>
  <c r="DB117" i="43"/>
  <c r="EE117" i="43"/>
  <c r="EF117" i="43" s="1"/>
  <c r="BR118" i="43"/>
  <c r="CD118" i="43"/>
  <c r="CP118" i="43"/>
  <c r="DB118" i="43"/>
  <c r="DS118" i="43"/>
  <c r="BX119" i="43"/>
  <c r="CJ119" i="43"/>
  <c r="CV119" i="43"/>
  <c r="DH119" i="43"/>
  <c r="DM119" i="43"/>
  <c r="DY119" i="43"/>
  <c r="BX120" i="43"/>
  <c r="CJ120" i="43"/>
  <c r="CV120" i="43"/>
  <c r="DH120" i="43"/>
  <c r="DM120" i="43"/>
  <c r="DT120" i="43"/>
  <c r="DY120" i="43"/>
  <c r="EF120" i="43"/>
  <c r="BX121" i="43"/>
  <c r="CJ121" i="43"/>
  <c r="CV121" i="43"/>
  <c r="DH121" i="43"/>
  <c r="DM121" i="43"/>
  <c r="DT121" i="43"/>
  <c r="DY121" i="43"/>
  <c r="EF121" i="43"/>
  <c r="BX122" i="43"/>
  <c r="CJ122" i="43"/>
  <c r="CV122" i="43"/>
  <c r="DH122" i="43"/>
  <c r="DM122" i="43"/>
  <c r="DT122" i="43"/>
  <c r="DY122" i="43"/>
  <c r="EF122" i="43"/>
  <c r="BX123" i="43"/>
  <c r="CJ123" i="43"/>
  <c r="CV123" i="43"/>
  <c r="DH123" i="43"/>
  <c r="DM123" i="43"/>
  <c r="DY123" i="43"/>
  <c r="BR124" i="43"/>
  <c r="CD124" i="43"/>
  <c r="CP124" i="43"/>
  <c r="DB124" i="43"/>
  <c r="DS124" i="43"/>
  <c r="EE124" i="43"/>
  <c r="BX125" i="43"/>
  <c r="CJ125" i="43"/>
  <c r="CV125" i="43"/>
  <c r="DH125" i="43"/>
  <c r="DM125" i="43"/>
  <c r="DY125" i="43"/>
  <c r="BX126" i="43"/>
  <c r="CJ126" i="43"/>
  <c r="CV126" i="43"/>
  <c r="DH126" i="43"/>
  <c r="DM126" i="43"/>
  <c r="DY126" i="43"/>
  <c r="EF126" i="43"/>
  <c r="BX127" i="43"/>
  <c r="CJ127" i="43"/>
  <c r="CV127" i="43"/>
  <c r="DH127" i="43"/>
  <c r="DM127" i="43"/>
  <c r="DT127" i="43"/>
  <c r="DY127" i="43"/>
  <c r="EF127" i="43"/>
  <c r="BX128" i="43"/>
  <c r="CJ128" i="43"/>
  <c r="CV128" i="43"/>
  <c r="DH128" i="43"/>
  <c r="DM128" i="43"/>
  <c r="DN128" i="43" s="1"/>
  <c r="DY128" i="43"/>
  <c r="DZ128" i="43" s="1"/>
  <c r="BR129" i="43"/>
  <c r="CD129" i="43"/>
  <c r="CP129" i="43"/>
  <c r="DB129" i="43"/>
  <c r="DS129" i="43"/>
  <c r="EE129" i="43"/>
  <c r="BR130" i="43"/>
  <c r="CD130" i="43"/>
  <c r="CP130" i="43"/>
  <c r="DB130" i="43"/>
  <c r="DS130" i="43"/>
  <c r="EE130" i="43"/>
  <c r="BR131" i="43"/>
  <c r="CD131" i="43"/>
  <c r="CP131" i="43"/>
  <c r="DB131" i="43"/>
  <c r="DN131" i="43"/>
  <c r="DZ131" i="43"/>
  <c r="BR132" i="43"/>
  <c r="CD132" i="43"/>
  <c r="CP132" i="43"/>
  <c r="DB132" i="43"/>
  <c r="DS132" i="43"/>
  <c r="EE132" i="43"/>
  <c r="BR133" i="43"/>
  <c r="CD133" i="43"/>
  <c r="CP133" i="43"/>
  <c r="DB133" i="43"/>
  <c r="BR134" i="43"/>
  <c r="CD134" i="43"/>
  <c r="CP134" i="43"/>
  <c r="DB134" i="43"/>
  <c r="BR135" i="43"/>
  <c r="CD135" i="43"/>
  <c r="CP135" i="43"/>
  <c r="DB135" i="43"/>
  <c r="DS135" i="43"/>
  <c r="EE135" i="43"/>
  <c r="EF135" i="43" s="1"/>
  <c r="BR136" i="43"/>
  <c r="CD136" i="43"/>
  <c r="CP136" i="43"/>
  <c r="DB136" i="43"/>
  <c r="DS136" i="43"/>
  <c r="EE136" i="43"/>
  <c r="BX137" i="43"/>
  <c r="CJ137" i="43"/>
  <c r="CV137" i="43"/>
  <c r="DH137" i="43"/>
  <c r="DT137" i="43"/>
  <c r="EF137" i="43"/>
  <c r="BR138" i="43"/>
  <c r="CD138" i="43"/>
  <c r="CP138" i="43"/>
  <c r="DB138" i="43"/>
  <c r="BX139" i="43"/>
  <c r="CJ139" i="43"/>
  <c r="CV139" i="43"/>
  <c r="DH139" i="43"/>
  <c r="DM139" i="43"/>
  <c r="DY139" i="43"/>
  <c r="BR140" i="43"/>
  <c r="CD140" i="43"/>
  <c r="CP140" i="43"/>
  <c r="DB140" i="43"/>
  <c r="DS140" i="43"/>
  <c r="EE140" i="43"/>
  <c r="EF140" i="43" s="1"/>
  <c r="BR141" i="43"/>
  <c r="CD141" i="43"/>
  <c r="CP141" i="43"/>
  <c r="DB141" i="43"/>
  <c r="DS141" i="43"/>
  <c r="DT141" i="43" s="1"/>
  <c r="EE141" i="43"/>
  <c r="BX142" i="43"/>
  <c r="CJ142" i="43"/>
  <c r="CV142" i="43"/>
  <c r="DH142" i="43"/>
  <c r="DM142" i="43"/>
  <c r="DY142" i="43"/>
  <c r="BR143" i="43"/>
  <c r="CD143" i="43"/>
  <c r="CP143" i="43"/>
  <c r="DB143" i="43"/>
  <c r="DS143" i="43"/>
  <c r="BX144" i="43"/>
  <c r="CJ144" i="43"/>
  <c r="CV144" i="43"/>
  <c r="DH144" i="43"/>
  <c r="DM144" i="43"/>
  <c r="DT144" i="43"/>
  <c r="DY144" i="43"/>
  <c r="EF144" i="43"/>
  <c r="BX145" i="43"/>
  <c r="CJ145" i="43"/>
  <c r="CV145" i="43"/>
  <c r="DH145" i="43"/>
  <c r="DM145" i="43"/>
  <c r="DY145" i="43"/>
  <c r="EF145" i="43"/>
  <c r="BR146" i="43"/>
  <c r="CD146" i="43"/>
  <c r="CP146" i="43"/>
  <c r="DB146" i="43"/>
  <c r="BR147" i="43"/>
  <c r="CD147" i="43"/>
  <c r="CP147" i="43"/>
  <c r="DB147" i="43"/>
  <c r="DS147" i="43"/>
  <c r="EE147" i="43"/>
  <c r="BX148" i="43"/>
  <c r="CJ148" i="43"/>
  <c r="CV148" i="43"/>
  <c r="DH148" i="43"/>
  <c r="DM148" i="43"/>
  <c r="DY148" i="43"/>
  <c r="BX149" i="43"/>
  <c r="CJ149" i="43"/>
  <c r="CV149" i="43"/>
  <c r="DH149" i="43"/>
  <c r="DM149" i="43"/>
  <c r="DY149" i="43"/>
  <c r="BR150" i="43"/>
  <c r="CD150" i="43"/>
  <c r="CP150" i="43"/>
  <c r="DB150" i="43"/>
  <c r="DS150" i="43"/>
  <c r="DT150" i="43" s="1"/>
  <c r="EE150" i="43"/>
  <c r="BX151" i="43"/>
  <c r="CJ151" i="43"/>
  <c r="CV151" i="43"/>
  <c r="DH151" i="43"/>
  <c r="DM151" i="43"/>
  <c r="DY151" i="43"/>
  <c r="BR152" i="43"/>
  <c r="CD152" i="43"/>
  <c r="CP152" i="43"/>
  <c r="DB152" i="43"/>
  <c r="DS152" i="43"/>
  <c r="DT152" i="43" s="1"/>
  <c r="EE152" i="43"/>
  <c r="BX153" i="43"/>
  <c r="CJ153" i="43"/>
  <c r="CV153" i="43"/>
  <c r="DH153" i="43"/>
  <c r="DM153" i="43"/>
  <c r="DY153" i="43"/>
  <c r="BR154" i="43"/>
  <c r="CD154" i="43"/>
  <c r="CP154" i="43"/>
  <c r="DB154" i="43"/>
  <c r="DS154" i="43"/>
  <c r="EE154" i="43"/>
  <c r="EF154" i="43" s="1"/>
  <c r="BR155" i="43"/>
  <c r="CD155" i="43"/>
  <c r="CP155" i="43"/>
  <c r="DB155" i="43"/>
  <c r="DS155" i="43"/>
  <c r="EE155" i="43"/>
  <c r="BR156" i="43"/>
  <c r="CD156" i="43"/>
  <c r="CP156" i="43"/>
  <c r="DB156" i="43"/>
  <c r="DS156" i="43"/>
  <c r="BX157" i="43"/>
  <c r="CJ157" i="43"/>
  <c r="CV157" i="43"/>
  <c r="DH157" i="43"/>
  <c r="DM157" i="43"/>
  <c r="DT157" i="43"/>
  <c r="DY157" i="43"/>
  <c r="BR158" i="43"/>
  <c r="CD158" i="43"/>
  <c r="CP158" i="43"/>
  <c r="DB158" i="43"/>
  <c r="DS158" i="43"/>
  <c r="DT158" i="43" s="1"/>
  <c r="EE158" i="43"/>
  <c r="EF158" i="43" s="1"/>
  <c r="BX159" i="43"/>
  <c r="CJ159" i="43"/>
  <c r="CV159" i="43"/>
  <c r="DH159" i="43"/>
  <c r="DM159" i="43"/>
  <c r="DT159" i="43"/>
  <c r="DY159" i="43"/>
  <c r="BX160" i="43"/>
  <c r="CJ160" i="43"/>
  <c r="CV160" i="43"/>
  <c r="DH160" i="43"/>
  <c r="DM160" i="43"/>
  <c r="DT160" i="43"/>
  <c r="DY160" i="43"/>
  <c r="EF160" i="43"/>
  <c r="BX161" i="43"/>
  <c r="CJ161" i="43"/>
  <c r="CV161" i="43"/>
  <c r="DH161" i="43"/>
  <c r="DM161" i="43"/>
  <c r="DY161" i="43"/>
  <c r="EF161" i="43"/>
  <c r="BR162" i="43"/>
  <c r="CD162" i="43"/>
  <c r="CP162" i="43"/>
  <c r="DB162" i="43"/>
  <c r="EE162" i="43"/>
  <c r="BX163" i="43"/>
  <c r="CJ163" i="43"/>
  <c r="CV163" i="43"/>
  <c r="DH163" i="43"/>
  <c r="DM163" i="43"/>
  <c r="DY163" i="43"/>
  <c r="BR164" i="43"/>
  <c r="CD164" i="43"/>
  <c r="CP164" i="43"/>
  <c r="DB164" i="43"/>
  <c r="DS164" i="43"/>
  <c r="EE164" i="43"/>
  <c r="BR165" i="43"/>
  <c r="CD165" i="43"/>
  <c r="CP165" i="43"/>
  <c r="DB165" i="43"/>
  <c r="BX166" i="43"/>
  <c r="CJ166" i="43"/>
  <c r="CV166" i="43"/>
  <c r="DH166" i="43"/>
  <c r="DM166" i="43"/>
  <c r="DY166" i="43"/>
  <c r="EF166" i="43"/>
  <c r="BX167" i="43"/>
  <c r="CJ167" i="43"/>
  <c r="CV167" i="43"/>
  <c r="DH167" i="43"/>
  <c r="DM167" i="43"/>
  <c r="DY167" i="43"/>
  <c r="BR168" i="43"/>
  <c r="CD168" i="43"/>
  <c r="CP168" i="43"/>
  <c r="DB168" i="43"/>
  <c r="DS168" i="43"/>
  <c r="EE168" i="43"/>
  <c r="BX169" i="43"/>
  <c r="CJ169" i="43"/>
  <c r="CV169" i="43"/>
  <c r="DH169" i="43"/>
  <c r="DM169" i="43"/>
  <c r="DY169" i="43"/>
  <c r="BR170" i="43"/>
  <c r="CD170" i="43"/>
  <c r="CP170" i="43"/>
  <c r="DB170" i="43"/>
  <c r="DS170" i="43"/>
  <c r="DT170" i="43" s="1"/>
  <c r="EE170" i="43"/>
  <c r="EF170" i="43" s="1"/>
  <c r="BR171" i="43"/>
  <c r="CD171" i="43"/>
  <c r="CP171" i="43"/>
  <c r="DB171" i="43"/>
  <c r="DS171" i="43"/>
  <c r="EE171" i="43"/>
  <c r="BX172" i="43"/>
  <c r="CJ172" i="43"/>
  <c r="CV172" i="43"/>
  <c r="DH172" i="43"/>
  <c r="DM172" i="43"/>
  <c r="DY172" i="43"/>
  <c r="BR173" i="43"/>
  <c r="CD173" i="43"/>
  <c r="CP173" i="43"/>
  <c r="DB173" i="43"/>
  <c r="DS173" i="43"/>
  <c r="EE173" i="43"/>
  <c r="BX174" i="43"/>
  <c r="CJ174" i="43"/>
  <c r="CV174" i="43"/>
  <c r="DH174" i="43"/>
  <c r="DM174" i="43"/>
  <c r="DY174" i="43"/>
  <c r="BX175" i="43"/>
  <c r="CJ175" i="43"/>
  <c r="CV175" i="43"/>
  <c r="DH175" i="43"/>
  <c r="DM175" i="43"/>
  <c r="DY175" i="43"/>
  <c r="BR176" i="43"/>
  <c r="CD176" i="43"/>
  <c r="CP176" i="43"/>
  <c r="DB176" i="43"/>
  <c r="DS176" i="43"/>
  <c r="EE176" i="43"/>
  <c r="BX177" i="43"/>
  <c r="CJ177" i="43"/>
  <c r="CV177" i="43"/>
  <c r="DH177" i="43"/>
  <c r="DM177" i="43"/>
  <c r="DY177" i="43"/>
  <c r="BR178" i="43"/>
  <c r="CD178" i="43"/>
  <c r="CP178" i="43"/>
  <c r="DB178" i="43"/>
  <c r="DS178" i="43"/>
  <c r="EE178" i="43"/>
  <c r="BR179" i="43"/>
  <c r="CD179" i="43"/>
  <c r="CP179" i="43"/>
  <c r="DB179" i="43"/>
  <c r="DS179" i="43"/>
  <c r="DT179" i="43" s="1"/>
  <c r="DS181" i="43"/>
  <c r="DT181" i="43" s="1"/>
  <c r="DS183" i="43"/>
  <c r="DT183" i="43" s="1"/>
  <c r="EE183" i="43"/>
  <c r="CP187" i="43"/>
  <c r="DB187" i="43"/>
  <c r="DN187" i="43"/>
  <c r="EE187" i="43"/>
  <c r="EF187" i="43" s="1"/>
  <c r="CC188" i="43"/>
  <c r="CD188" i="43" s="1"/>
  <c r="DA188" i="43"/>
  <c r="DB188" i="43" s="1"/>
  <c r="DZ188" i="43"/>
  <c r="DY188" i="43"/>
  <c r="CC189" i="43"/>
  <c r="CD189" i="43" s="1"/>
  <c r="DA189" i="43"/>
  <c r="DB189" i="43" s="1"/>
  <c r="DY189" i="43"/>
  <c r="DZ189" i="43" s="1"/>
  <c r="CI190" i="43"/>
  <c r="CJ190" i="43" s="1"/>
  <c r="DG190" i="43"/>
  <c r="DH190" i="43" s="1"/>
  <c r="EF190" i="43"/>
  <c r="EE190" i="43"/>
  <c r="CI191" i="43"/>
  <c r="CJ191" i="43" s="1"/>
  <c r="DG191" i="43"/>
  <c r="DH191" i="43" s="1"/>
  <c r="EE191" i="43"/>
  <c r="EF191" i="43" s="1"/>
  <c r="CC192" i="43"/>
  <c r="CD192" i="43" s="1"/>
  <c r="DA192" i="43"/>
  <c r="DB192" i="43" s="1"/>
  <c r="DZ192" i="43"/>
  <c r="DY192" i="43"/>
  <c r="CC193" i="43"/>
  <c r="CD193" i="43" s="1"/>
  <c r="DA193" i="43"/>
  <c r="DB193" i="43" s="1"/>
  <c r="DZ193" i="43"/>
  <c r="DY193" i="43"/>
  <c r="CC194" i="43"/>
  <c r="CD194" i="43" s="1"/>
  <c r="DA194" i="43"/>
  <c r="DB194" i="43" s="1"/>
  <c r="DZ194" i="43"/>
  <c r="DY194" i="43"/>
  <c r="CC195" i="43"/>
  <c r="CD195" i="43" s="1"/>
  <c r="DA195" i="43"/>
  <c r="DB195" i="43" s="1"/>
  <c r="DZ195" i="43"/>
  <c r="DY195" i="43"/>
  <c r="CC196" i="43"/>
  <c r="CD196" i="43" s="1"/>
  <c r="DA196" i="43"/>
  <c r="DB196" i="43" s="1"/>
  <c r="DZ196" i="43"/>
  <c r="DY196" i="43"/>
  <c r="CC197" i="43"/>
  <c r="CD197" i="43" s="1"/>
  <c r="DA197" i="43"/>
  <c r="DB197" i="43" s="1"/>
  <c r="DZ197" i="43"/>
  <c r="DY197" i="43"/>
  <c r="CC198" i="43"/>
  <c r="CD198" i="43" s="1"/>
  <c r="DA198" i="43"/>
  <c r="DB198" i="43" s="1"/>
  <c r="DZ198" i="43"/>
  <c r="DY198" i="43"/>
  <c r="CC199" i="43"/>
  <c r="CD199" i="43" s="1"/>
  <c r="DA199" i="43"/>
  <c r="DB199" i="43" s="1"/>
  <c r="DZ199" i="43"/>
  <c r="DY199" i="43"/>
  <c r="CC200" i="43"/>
  <c r="CD200" i="43" s="1"/>
  <c r="DA200" i="43"/>
  <c r="DB200" i="43" s="1"/>
  <c r="DZ200" i="43"/>
  <c r="DY200" i="43"/>
  <c r="CC201" i="43"/>
  <c r="CD201" i="43" s="1"/>
  <c r="DA201" i="43"/>
  <c r="DB201" i="43" s="1"/>
  <c r="DZ201" i="43"/>
  <c r="DY201" i="43"/>
  <c r="CI202" i="43"/>
  <c r="CJ202" i="43" s="1"/>
  <c r="DG202" i="43"/>
  <c r="DH202" i="43" s="1"/>
  <c r="BR94" i="43"/>
  <c r="CD94" i="43"/>
  <c r="CP94" i="43"/>
  <c r="DB94" i="43"/>
  <c r="BX95" i="43"/>
  <c r="CJ95" i="43"/>
  <c r="CV95" i="43"/>
  <c r="DH95" i="43"/>
  <c r="EF95" i="43"/>
  <c r="BX96" i="43"/>
  <c r="CJ96" i="43"/>
  <c r="CV96" i="43"/>
  <c r="DH96" i="43"/>
  <c r="EF96" i="43"/>
  <c r="BR97" i="43"/>
  <c r="CD97" i="43"/>
  <c r="CP97" i="43"/>
  <c r="DB97" i="43"/>
  <c r="BR98" i="43"/>
  <c r="CD98" i="43"/>
  <c r="CP98" i="43"/>
  <c r="DB98" i="43"/>
  <c r="BX99" i="43"/>
  <c r="CJ99" i="43"/>
  <c r="CV99" i="43"/>
  <c r="DH99" i="43"/>
  <c r="EF99" i="43"/>
  <c r="BX100" i="43"/>
  <c r="CJ100" i="43"/>
  <c r="CV100" i="43"/>
  <c r="DH100" i="43"/>
  <c r="DT100" i="43"/>
  <c r="BR101" i="43"/>
  <c r="CD101" i="43"/>
  <c r="CP101" i="43"/>
  <c r="DB101" i="43"/>
  <c r="BX102" i="43"/>
  <c r="CJ102" i="43"/>
  <c r="CV102" i="43"/>
  <c r="DH102" i="43"/>
  <c r="BR103" i="43"/>
  <c r="CD103" i="43"/>
  <c r="CP103" i="43"/>
  <c r="DB103" i="43"/>
  <c r="BR104" i="43"/>
  <c r="CD104" i="43"/>
  <c r="CP104" i="43"/>
  <c r="DB104" i="43"/>
  <c r="BX105" i="43"/>
  <c r="CJ105" i="43"/>
  <c r="CV105" i="43"/>
  <c r="DH105" i="43"/>
  <c r="BX106" i="43"/>
  <c r="CJ106" i="43"/>
  <c r="CV106" i="43"/>
  <c r="DH106" i="43"/>
  <c r="BR107" i="43"/>
  <c r="CD107" i="43"/>
  <c r="CP107" i="43"/>
  <c r="DB107" i="43"/>
  <c r="BX108" i="43"/>
  <c r="CJ108" i="43"/>
  <c r="CV108" i="43"/>
  <c r="DH108" i="43"/>
  <c r="BR109" i="43"/>
  <c r="CD109" i="43"/>
  <c r="CP109" i="43"/>
  <c r="DB109" i="43"/>
  <c r="BR110" i="43"/>
  <c r="CD110" i="43"/>
  <c r="CP110" i="43"/>
  <c r="DB110" i="43"/>
  <c r="BX111" i="43"/>
  <c r="CJ111" i="43"/>
  <c r="CV111" i="43"/>
  <c r="DH111" i="43"/>
  <c r="BX112" i="43"/>
  <c r="CJ112" i="43"/>
  <c r="CV112" i="43"/>
  <c r="DH112" i="43"/>
  <c r="BR113" i="43"/>
  <c r="CD113" i="43"/>
  <c r="CP113" i="43"/>
  <c r="DB113" i="43"/>
  <c r="BX114" i="43"/>
  <c r="CJ114" i="43"/>
  <c r="CV114" i="43"/>
  <c r="DH114" i="43"/>
  <c r="BR115" i="43"/>
  <c r="CD115" i="43"/>
  <c r="CP115" i="43"/>
  <c r="DB115" i="43"/>
  <c r="BR116" i="43"/>
  <c r="CD116" i="43"/>
  <c r="CP116" i="43"/>
  <c r="DB116" i="43"/>
  <c r="BX117" i="43"/>
  <c r="CJ117" i="43"/>
  <c r="CV117" i="43"/>
  <c r="DH117" i="43"/>
  <c r="DT117" i="43"/>
  <c r="BX118" i="43"/>
  <c r="CJ118" i="43"/>
  <c r="CV118" i="43"/>
  <c r="DH118" i="43"/>
  <c r="EF118" i="43"/>
  <c r="BR119" i="43"/>
  <c r="CD119" i="43"/>
  <c r="CP119" i="43"/>
  <c r="DB119" i="43"/>
  <c r="BR120" i="43"/>
  <c r="CD120" i="43"/>
  <c r="CP120" i="43"/>
  <c r="DB120" i="43"/>
  <c r="BR121" i="43"/>
  <c r="CD121" i="43"/>
  <c r="CP121" i="43"/>
  <c r="DB121" i="43"/>
  <c r="BR122" i="43"/>
  <c r="CD122" i="43"/>
  <c r="CP122" i="43"/>
  <c r="DB122" i="43"/>
  <c r="BR123" i="43"/>
  <c r="CD123" i="43"/>
  <c r="CP123" i="43"/>
  <c r="DB123" i="43"/>
  <c r="BX124" i="43"/>
  <c r="CJ124" i="43"/>
  <c r="CV124" i="43"/>
  <c r="DH124" i="43"/>
  <c r="BR125" i="43"/>
  <c r="CD125" i="43"/>
  <c r="CP125" i="43"/>
  <c r="DB125" i="43"/>
  <c r="BR126" i="43"/>
  <c r="CD126" i="43"/>
  <c r="CP126" i="43"/>
  <c r="DB126" i="43"/>
  <c r="BR127" i="43"/>
  <c r="CD127" i="43"/>
  <c r="CP127" i="43"/>
  <c r="DB127" i="43"/>
  <c r="BR128" i="43"/>
  <c r="CD128" i="43"/>
  <c r="CP128" i="43"/>
  <c r="DB128" i="43"/>
  <c r="BX129" i="43"/>
  <c r="CJ129" i="43"/>
  <c r="CV129" i="43"/>
  <c r="DH129" i="43"/>
  <c r="BX130" i="43"/>
  <c r="CJ130" i="43"/>
  <c r="CV130" i="43"/>
  <c r="DH130" i="43"/>
  <c r="BX131" i="43"/>
  <c r="CJ131" i="43"/>
  <c r="CV131" i="43"/>
  <c r="DH131" i="43"/>
  <c r="DT131" i="43"/>
  <c r="EF131" i="43"/>
  <c r="BX132" i="43"/>
  <c r="CJ132" i="43"/>
  <c r="CV132" i="43"/>
  <c r="DH132" i="43"/>
  <c r="BX133" i="43"/>
  <c r="CJ133" i="43"/>
  <c r="CV133" i="43"/>
  <c r="DH133" i="43"/>
  <c r="DT133" i="43"/>
  <c r="EF133" i="43"/>
  <c r="BX134" i="43"/>
  <c r="CJ134" i="43"/>
  <c r="CV134" i="43"/>
  <c r="DH134" i="43"/>
  <c r="DT134" i="43"/>
  <c r="EF134" i="43"/>
  <c r="BX135" i="43"/>
  <c r="CJ135" i="43"/>
  <c r="CV135" i="43"/>
  <c r="DH135" i="43"/>
  <c r="BX136" i="43"/>
  <c r="CJ136" i="43"/>
  <c r="CV136" i="43"/>
  <c r="DH136" i="43"/>
  <c r="BR137" i="43"/>
  <c r="CD137" i="43"/>
  <c r="CP137" i="43"/>
  <c r="DB137" i="43"/>
  <c r="DN137" i="43"/>
  <c r="DZ137" i="43"/>
  <c r="BX138" i="43"/>
  <c r="CJ138" i="43"/>
  <c r="CV138" i="43"/>
  <c r="DH138" i="43"/>
  <c r="DT138" i="43"/>
  <c r="EF138" i="43"/>
  <c r="BR139" i="43"/>
  <c r="CD139" i="43"/>
  <c r="CP139" i="43"/>
  <c r="DB139" i="43"/>
  <c r="BX140" i="43"/>
  <c r="CJ140" i="43"/>
  <c r="CV140" i="43"/>
  <c r="DH140" i="43"/>
  <c r="BX141" i="43"/>
  <c r="CJ141" i="43"/>
  <c r="CV141" i="43"/>
  <c r="DH141" i="43"/>
  <c r="BR142" i="43"/>
  <c r="CD142" i="43"/>
  <c r="CP142" i="43"/>
  <c r="DB142" i="43"/>
  <c r="BX143" i="43"/>
  <c r="CJ143" i="43"/>
  <c r="CV143" i="43"/>
  <c r="DH143" i="43"/>
  <c r="EF143" i="43"/>
  <c r="BR144" i="43"/>
  <c r="CD144" i="43"/>
  <c r="CP144" i="43"/>
  <c r="DB144" i="43"/>
  <c r="BR145" i="43"/>
  <c r="CD145" i="43"/>
  <c r="CP145" i="43"/>
  <c r="DB145" i="43"/>
  <c r="BX146" i="43"/>
  <c r="CJ146" i="43"/>
  <c r="CV146" i="43"/>
  <c r="DH146" i="43"/>
  <c r="DT146" i="43"/>
  <c r="EF146" i="43"/>
  <c r="BX147" i="43"/>
  <c r="CJ147" i="43"/>
  <c r="CV147" i="43"/>
  <c r="DH147" i="43"/>
  <c r="BR148" i="43"/>
  <c r="CD148" i="43"/>
  <c r="CP148" i="43"/>
  <c r="DB148" i="43"/>
  <c r="BR149" i="43"/>
  <c r="CD149" i="43"/>
  <c r="CP149" i="43"/>
  <c r="DB149" i="43"/>
  <c r="BX150" i="43"/>
  <c r="CJ150" i="43"/>
  <c r="CV150" i="43"/>
  <c r="DH150" i="43"/>
  <c r="BR151" i="43"/>
  <c r="CD151" i="43"/>
  <c r="CP151" i="43"/>
  <c r="DB151" i="43"/>
  <c r="BX152" i="43"/>
  <c r="CJ152" i="43"/>
  <c r="CV152" i="43"/>
  <c r="DH152" i="43"/>
  <c r="BR153" i="43"/>
  <c r="CD153" i="43"/>
  <c r="CP153" i="43"/>
  <c r="DB153" i="43"/>
  <c r="BX154" i="43"/>
  <c r="CJ154" i="43"/>
  <c r="CV154" i="43"/>
  <c r="DH154" i="43"/>
  <c r="BX155" i="43"/>
  <c r="CJ155" i="43"/>
  <c r="CV155" i="43"/>
  <c r="DH155" i="43"/>
  <c r="BX156" i="43"/>
  <c r="CJ156" i="43"/>
  <c r="CV156" i="43"/>
  <c r="DH156" i="43"/>
  <c r="EF156" i="43"/>
  <c r="BR157" i="43"/>
  <c r="CD157" i="43"/>
  <c r="CP157" i="43"/>
  <c r="DB157" i="43"/>
  <c r="BX158" i="43"/>
  <c r="CJ158" i="43"/>
  <c r="CV158" i="43"/>
  <c r="DH158" i="43"/>
  <c r="BR159" i="43"/>
  <c r="CD159" i="43"/>
  <c r="CP159" i="43"/>
  <c r="DB159" i="43"/>
  <c r="BR160" i="43"/>
  <c r="CD160" i="43"/>
  <c r="CP160" i="43"/>
  <c r="DB160" i="43"/>
  <c r="BR161" i="43"/>
  <c r="CD161" i="43"/>
  <c r="CP161" i="43"/>
  <c r="DB161" i="43"/>
  <c r="BX162" i="43"/>
  <c r="CJ162" i="43"/>
  <c r="CV162" i="43"/>
  <c r="DH162" i="43"/>
  <c r="DT162" i="43"/>
  <c r="BR163" i="43"/>
  <c r="CD163" i="43"/>
  <c r="CP163" i="43"/>
  <c r="DB163" i="43"/>
  <c r="BX164" i="43"/>
  <c r="CJ164" i="43"/>
  <c r="CV164" i="43"/>
  <c r="DH164" i="43"/>
  <c r="BX165" i="43"/>
  <c r="CJ165" i="43"/>
  <c r="CV165" i="43"/>
  <c r="DH165" i="43"/>
  <c r="DT165" i="43"/>
  <c r="EF165" i="43"/>
  <c r="BR166" i="43"/>
  <c r="CD166" i="43"/>
  <c r="CP166" i="43"/>
  <c r="DB166" i="43"/>
  <c r="BR167" i="43"/>
  <c r="CD167" i="43"/>
  <c r="CP167" i="43"/>
  <c r="DB167" i="43"/>
  <c r="BX168" i="43"/>
  <c r="CJ168" i="43"/>
  <c r="CV168" i="43"/>
  <c r="DH168" i="43"/>
  <c r="BR169" i="43"/>
  <c r="CD169" i="43"/>
  <c r="CP169" i="43"/>
  <c r="DB169" i="43"/>
  <c r="BX170" i="43"/>
  <c r="CJ170" i="43"/>
  <c r="CV170" i="43"/>
  <c r="DH170" i="43"/>
  <c r="BX171" i="43"/>
  <c r="CJ171" i="43"/>
  <c r="CV171" i="43"/>
  <c r="DH171" i="43"/>
  <c r="BR172" i="43"/>
  <c r="CD172" i="43"/>
  <c r="CP172" i="43"/>
  <c r="DB172" i="43"/>
  <c r="BX173" i="43"/>
  <c r="CJ173" i="43"/>
  <c r="CV173" i="43"/>
  <c r="DH173" i="43"/>
  <c r="BR174" i="43"/>
  <c r="CD174" i="43"/>
  <c r="CP174" i="43"/>
  <c r="DB174" i="43"/>
  <c r="BR175" i="43"/>
  <c r="CD175" i="43"/>
  <c r="CP175" i="43"/>
  <c r="DB175" i="43"/>
  <c r="BX176" i="43"/>
  <c r="CJ176" i="43"/>
  <c r="CV176" i="43"/>
  <c r="DH176" i="43"/>
  <c r="BR177" i="43"/>
  <c r="CD177" i="43"/>
  <c r="CP177" i="43"/>
  <c r="DB177" i="43"/>
  <c r="BX178" i="43"/>
  <c r="CJ178" i="43"/>
  <c r="CV178" i="43"/>
  <c r="DH178" i="43"/>
  <c r="BX179" i="43"/>
  <c r="CJ179" i="43"/>
  <c r="CV179" i="43"/>
  <c r="DH179" i="43"/>
  <c r="EF179" i="43"/>
  <c r="BR180" i="43"/>
  <c r="BW180" i="43"/>
  <c r="BX180" i="43" s="1"/>
  <c r="CD180" i="43"/>
  <c r="CI180" i="43"/>
  <c r="CJ180" i="43" s="1"/>
  <c r="CP180" i="43"/>
  <c r="CU180" i="43"/>
  <c r="CV180" i="43" s="1"/>
  <c r="DB180" i="43"/>
  <c r="DG180" i="43"/>
  <c r="DH180" i="43" s="1"/>
  <c r="DS180" i="43"/>
  <c r="EE180" i="43"/>
  <c r="EF180" i="43" s="1"/>
  <c r="BQ181" i="43"/>
  <c r="BR181" i="43" s="1"/>
  <c r="BX181" i="43"/>
  <c r="CC181" i="43"/>
  <c r="CD181" i="43" s="1"/>
  <c r="CJ181" i="43"/>
  <c r="CO181" i="43"/>
  <c r="CP181" i="43" s="1"/>
  <c r="CV181" i="43"/>
  <c r="DA181" i="43"/>
  <c r="DB181" i="43" s="1"/>
  <c r="DH181" i="43"/>
  <c r="DM181" i="43"/>
  <c r="DY181" i="43"/>
  <c r="EF181" i="43"/>
  <c r="BR182" i="43"/>
  <c r="BW182" i="43"/>
  <c r="BX182" i="43" s="1"/>
  <c r="CD182" i="43"/>
  <c r="CI182" i="43"/>
  <c r="CJ182" i="43" s="1"/>
  <c r="CP182" i="43"/>
  <c r="CU182" i="43"/>
  <c r="CV182" i="43" s="1"/>
  <c r="DB182" i="43"/>
  <c r="DG182" i="43"/>
  <c r="DH182" i="43" s="1"/>
  <c r="DS182" i="43"/>
  <c r="EE182" i="43"/>
  <c r="EF182" i="43" s="1"/>
  <c r="BQ183" i="43"/>
  <c r="BR183" i="43" s="1"/>
  <c r="BX183" i="43"/>
  <c r="CC183" i="43"/>
  <c r="CD183" i="43" s="1"/>
  <c r="CJ183" i="43"/>
  <c r="CO183" i="43"/>
  <c r="CP183" i="43" s="1"/>
  <c r="CV183" i="43"/>
  <c r="DA183" i="43"/>
  <c r="DB183" i="43" s="1"/>
  <c r="DH183" i="43"/>
  <c r="DM183" i="43"/>
  <c r="DY183" i="43"/>
  <c r="BR184" i="43"/>
  <c r="BW184" i="43"/>
  <c r="BX184" i="43" s="1"/>
  <c r="CD184" i="43"/>
  <c r="CI184" i="43"/>
  <c r="CJ184" i="43" s="1"/>
  <c r="CP184" i="43"/>
  <c r="CU184" i="43"/>
  <c r="CV184" i="43" s="1"/>
  <c r="DB184" i="43"/>
  <c r="DG184" i="43"/>
  <c r="DH184" i="43" s="1"/>
  <c r="DS184" i="43"/>
  <c r="EE184" i="43"/>
  <c r="EF184" i="43" s="1"/>
  <c r="BR185" i="43"/>
  <c r="BW185" i="43"/>
  <c r="BX185" i="43" s="1"/>
  <c r="CD185" i="43"/>
  <c r="CI185" i="43"/>
  <c r="CJ185" i="43" s="1"/>
  <c r="CP185" i="43"/>
  <c r="CU185" i="43"/>
  <c r="CV185" i="43" s="1"/>
  <c r="DB185" i="43"/>
  <c r="DG185" i="43"/>
  <c r="DH185" i="43" s="1"/>
  <c r="DS185" i="43"/>
  <c r="DT185" i="43" s="1"/>
  <c r="EE185" i="43"/>
  <c r="EF185" i="43" s="1"/>
  <c r="BR186" i="43"/>
  <c r="BW186" i="43"/>
  <c r="BX186" i="43" s="1"/>
  <c r="CD186" i="43"/>
  <c r="CI186" i="43"/>
  <c r="CJ186" i="43" s="1"/>
  <c r="CP186" i="43"/>
  <c r="CU186" i="43"/>
  <c r="CV186" i="43" s="1"/>
  <c r="DB186" i="43"/>
  <c r="DG186" i="43"/>
  <c r="DH186" i="43" s="1"/>
  <c r="DN186" i="43"/>
  <c r="DS186" i="43"/>
  <c r="DT186" i="43" s="1"/>
  <c r="DZ186" i="43"/>
  <c r="EE186" i="43"/>
  <c r="EF186" i="43" s="1"/>
  <c r="BQ187" i="43"/>
  <c r="BR187" i="43" s="1"/>
  <c r="BX187" i="43"/>
  <c r="CC187" i="43"/>
  <c r="CD187" i="43" s="1"/>
  <c r="CJ187" i="43"/>
  <c r="CV187" i="43"/>
  <c r="DH187" i="43"/>
  <c r="DT187" i="43"/>
  <c r="CU287" i="43"/>
  <c r="CV287" i="43" s="1"/>
  <c r="DT287" i="43"/>
  <c r="DS287" i="43"/>
  <c r="BW288" i="43"/>
  <c r="BX288" i="43" s="1"/>
  <c r="CU288" i="43"/>
  <c r="CV288" i="43" s="1"/>
  <c r="DS288" i="43"/>
  <c r="DT288" i="43" s="1"/>
  <c r="BW289" i="43"/>
  <c r="BX289" i="43" s="1"/>
  <c r="CU289" i="43"/>
  <c r="CV289" i="43" s="1"/>
  <c r="DT289" i="43"/>
  <c r="DS289" i="43"/>
  <c r="BW290" i="43"/>
  <c r="BX290" i="43" s="1"/>
  <c r="CU290" i="43"/>
  <c r="CV290" i="43" s="1"/>
  <c r="DS290" i="43"/>
  <c r="DT290" i="43" s="1"/>
  <c r="BW291" i="43"/>
  <c r="BX291" i="43" s="1"/>
  <c r="CU291" i="43"/>
  <c r="CV291" i="43" s="1"/>
  <c r="DT291" i="43"/>
  <c r="DS291" i="43"/>
  <c r="BW292" i="43"/>
  <c r="BX292" i="43" s="1"/>
  <c r="CU292" i="43"/>
  <c r="CV292" i="43" s="1"/>
  <c r="DS292" i="43"/>
  <c r="DT292" i="43" s="1"/>
  <c r="BQ293" i="43"/>
  <c r="BR293" i="43" s="1"/>
  <c r="CO293" i="43"/>
  <c r="CP293" i="43" s="1"/>
  <c r="DN293" i="43"/>
  <c r="DM293" i="43"/>
  <c r="BW294" i="43"/>
  <c r="BX294" i="43" s="1"/>
  <c r="CU294" i="43"/>
  <c r="CV294" i="43" s="1"/>
  <c r="DT294" i="43"/>
  <c r="DS294" i="43"/>
  <c r="BQ295" i="43"/>
  <c r="BR295" i="43" s="1"/>
  <c r="CO295" i="43"/>
  <c r="CP295" i="43" s="1"/>
  <c r="DM295" i="43"/>
  <c r="DN295" i="43" s="1"/>
  <c r="BW296" i="43"/>
  <c r="BX296" i="43" s="1"/>
  <c r="CU296" i="43"/>
  <c r="CV296" i="43" s="1"/>
  <c r="DS296" i="43"/>
  <c r="DT296" i="43" s="1"/>
  <c r="BQ297" i="43"/>
  <c r="BR297" i="43" s="1"/>
  <c r="CO297" i="43"/>
  <c r="CP297" i="43" s="1"/>
  <c r="DN297" i="43"/>
  <c r="DM297" i="43"/>
  <c r="BW298" i="43"/>
  <c r="BX298" i="43" s="1"/>
  <c r="CU298" i="43"/>
  <c r="CV298" i="43" s="1"/>
  <c r="DT298" i="43"/>
  <c r="DS298" i="43"/>
  <c r="BQ299" i="43"/>
  <c r="BR299" i="43" s="1"/>
  <c r="CO299" i="43"/>
  <c r="CP299" i="43" s="1"/>
  <c r="DN299" i="43"/>
  <c r="DM299" i="43"/>
  <c r="BW300" i="43"/>
  <c r="BX300" i="43" s="1"/>
  <c r="CU300" i="43"/>
  <c r="CV300" i="43" s="1"/>
  <c r="DT300" i="43"/>
  <c r="DS300" i="43"/>
  <c r="DG287" i="43"/>
  <c r="DH287" i="43" s="1"/>
  <c r="EF287" i="43"/>
  <c r="EE287" i="43"/>
  <c r="CI288" i="43"/>
  <c r="CJ288" i="43" s="1"/>
  <c r="DG288" i="43"/>
  <c r="DH288" i="43" s="1"/>
  <c r="EE288" i="43"/>
  <c r="EF288" i="43" s="1"/>
  <c r="CI289" i="43"/>
  <c r="CJ289" i="43" s="1"/>
  <c r="DG289" i="43"/>
  <c r="DH289" i="43" s="1"/>
  <c r="EF289" i="43"/>
  <c r="EE289" i="43"/>
  <c r="CI290" i="43"/>
  <c r="CJ290" i="43" s="1"/>
  <c r="DG290" i="43"/>
  <c r="DH290" i="43" s="1"/>
  <c r="EE290" i="43"/>
  <c r="EF290" i="43" s="1"/>
  <c r="CI291" i="43"/>
  <c r="CJ291" i="43" s="1"/>
  <c r="DG291" i="43"/>
  <c r="DH291" i="43" s="1"/>
  <c r="EF291" i="43"/>
  <c r="EE291" i="43"/>
  <c r="CI292" i="43"/>
  <c r="CJ292" i="43" s="1"/>
  <c r="DG292" i="43"/>
  <c r="DH292" i="43" s="1"/>
  <c r="EE292" i="43"/>
  <c r="EF292" i="43" s="1"/>
  <c r="CC293" i="43"/>
  <c r="CD293" i="43" s="1"/>
  <c r="DA293" i="43"/>
  <c r="DB293" i="43" s="1"/>
  <c r="DZ293" i="43"/>
  <c r="DY293" i="43"/>
  <c r="CI294" i="43"/>
  <c r="CJ294" i="43" s="1"/>
  <c r="DG294" i="43"/>
  <c r="DH294" i="43" s="1"/>
  <c r="EF294" i="43"/>
  <c r="EE294" i="43"/>
  <c r="CC295" i="43"/>
  <c r="CD295" i="43" s="1"/>
  <c r="DA295" i="43"/>
  <c r="DB295" i="43" s="1"/>
  <c r="DY295" i="43"/>
  <c r="DZ295" i="43" s="1"/>
  <c r="CI296" i="43"/>
  <c r="CJ296" i="43" s="1"/>
  <c r="DG296" i="43"/>
  <c r="DH296" i="43" s="1"/>
  <c r="EE296" i="43"/>
  <c r="EF296" i="43" s="1"/>
  <c r="CC297" i="43"/>
  <c r="CD297" i="43" s="1"/>
  <c r="DA297" i="43"/>
  <c r="DB297" i="43" s="1"/>
  <c r="DZ297" i="43"/>
  <c r="DY297" i="43"/>
  <c r="CI298" i="43"/>
  <c r="CJ298" i="43" s="1"/>
  <c r="DG298" i="43"/>
  <c r="DH298" i="43" s="1"/>
  <c r="EF298" i="43"/>
  <c r="EE298" i="43"/>
  <c r="CC299" i="43"/>
  <c r="CD299" i="43" s="1"/>
  <c r="DA299" i="43"/>
  <c r="DB299" i="43" s="1"/>
  <c r="DZ299" i="43"/>
  <c r="DY299" i="43"/>
  <c r="CI300" i="43"/>
  <c r="CJ300" i="43" s="1"/>
  <c r="DG300" i="43"/>
  <c r="DH300" i="43" s="1"/>
  <c r="DZ187" i="43"/>
  <c r="BX188" i="43"/>
  <c r="CJ188" i="43"/>
  <c r="CV188" i="43"/>
  <c r="DH188" i="43"/>
  <c r="BX189" i="43"/>
  <c r="CJ189" i="43"/>
  <c r="CV189" i="43"/>
  <c r="DH189" i="43"/>
  <c r="DT189" i="43"/>
  <c r="EF189" i="43"/>
  <c r="BR190" i="43"/>
  <c r="CD190" i="43"/>
  <c r="CP190" i="43"/>
  <c r="DB190" i="43"/>
  <c r="BR191" i="43"/>
  <c r="CD191" i="43"/>
  <c r="CP191" i="43"/>
  <c r="DB191" i="43"/>
  <c r="BX192" i="43"/>
  <c r="CJ192" i="43"/>
  <c r="CV192" i="43"/>
  <c r="DH192" i="43"/>
  <c r="BX193" i="43"/>
  <c r="CJ193" i="43"/>
  <c r="CV193" i="43"/>
  <c r="DH193" i="43"/>
  <c r="BX194" i="43"/>
  <c r="CJ194" i="43"/>
  <c r="CV194" i="43"/>
  <c r="DH194" i="43"/>
  <c r="BX195" i="43"/>
  <c r="CJ195" i="43"/>
  <c r="CV195" i="43"/>
  <c r="DH195" i="43"/>
  <c r="EF195" i="43"/>
  <c r="BX196" i="43"/>
  <c r="CJ196" i="43"/>
  <c r="CV196" i="43"/>
  <c r="DH196" i="43"/>
  <c r="DT196" i="43"/>
  <c r="EF196" i="43"/>
  <c r="BX197" i="43"/>
  <c r="CJ197" i="43"/>
  <c r="CV197" i="43"/>
  <c r="DH197" i="43"/>
  <c r="BX198" i="43"/>
  <c r="CJ198" i="43"/>
  <c r="CV198" i="43"/>
  <c r="DH198" i="43"/>
  <c r="BX199" i="43"/>
  <c r="CJ199" i="43"/>
  <c r="CV199" i="43"/>
  <c r="DH199" i="43"/>
  <c r="BX200" i="43"/>
  <c r="CJ200" i="43"/>
  <c r="CV200" i="43"/>
  <c r="DH200" i="43"/>
  <c r="BX201" i="43"/>
  <c r="CJ201" i="43"/>
  <c r="CV201" i="43"/>
  <c r="DH201" i="43"/>
  <c r="DT201" i="43"/>
  <c r="EF201" i="43"/>
  <c r="BR202" i="43"/>
  <c r="CD202" i="43"/>
  <c r="CP202" i="43"/>
  <c r="DB202" i="43"/>
  <c r="DS202" i="43"/>
  <c r="EE202" i="43"/>
  <c r="BR203" i="43"/>
  <c r="BW203" i="43"/>
  <c r="BX203" i="43" s="1"/>
  <c r="CD203" i="43"/>
  <c r="CI203" i="43"/>
  <c r="CJ203" i="43" s="1"/>
  <c r="CP203" i="43"/>
  <c r="CU203" i="43"/>
  <c r="CV203" i="43" s="1"/>
  <c r="DB203" i="43"/>
  <c r="DG203" i="43"/>
  <c r="DH203" i="43" s="1"/>
  <c r="DS203" i="43"/>
  <c r="EE203" i="43"/>
  <c r="BR204" i="43"/>
  <c r="BW204" i="43"/>
  <c r="BX204" i="43" s="1"/>
  <c r="CD204" i="43"/>
  <c r="CI204" i="43"/>
  <c r="CJ204" i="43" s="1"/>
  <c r="CP204" i="43"/>
  <c r="CU204" i="43"/>
  <c r="CV204" i="43" s="1"/>
  <c r="DB204" i="43"/>
  <c r="DG204" i="43"/>
  <c r="DH204" i="43" s="1"/>
  <c r="DS204" i="43"/>
  <c r="EE204" i="43"/>
  <c r="BR205" i="43"/>
  <c r="BW205" i="43"/>
  <c r="BX205" i="43" s="1"/>
  <c r="CD205" i="43"/>
  <c r="CI205" i="43"/>
  <c r="CJ205" i="43" s="1"/>
  <c r="CP205" i="43"/>
  <c r="CU205" i="43"/>
  <c r="CV205" i="43" s="1"/>
  <c r="DB205" i="43"/>
  <c r="DG205" i="43"/>
  <c r="DH205" i="43" s="1"/>
  <c r="DS205" i="43"/>
  <c r="EE205" i="43"/>
  <c r="EF205" i="43" s="1"/>
  <c r="BQ206" i="43"/>
  <c r="BR206" i="43" s="1"/>
  <c r="BX206" i="43"/>
  <c r="CC206" i="43"/>
  <c r="CD206" i="43" s="1"/>
  <c r="CJ206" i="43"/>
  <c r="CO206" i="43"/>
  <c r="CP206" i="43" s="1"/>
  <c r="CV206" i="43"/>
  <c r="DA206" i="43"/>
  <c r="DB206" i="43" s="1"/>
  <c r="DH206" i="43"/>
  <c r="DM206" i="43"/>
  <c r="DY206" i="43"/>
  <c r="BR207" i="43"/>
  <c r="BW207" i="43"/>
  <c r="BX207" i="43" s="1"/>
  <c r="CD207" i="43"/>
  <c r="CI207" i="43"/>
  <c r="CJ207" i="43" s="1"/>
  <c r="CP207" i="43"/>
  <c r="CU207" i="43"/>
  <c r="CV207" i="43" s="1"/>
  <c r="DB207" i="43"/>
  <c r="DG207" i="43"/>
  <c r="DH207" i="43" s="1"/>
  <c r="DS207" i="43"/>
  <c r="EE207" i="43"/>
  <c r="EF207" i="43" s="1"/>
  <c r="BQ208" i="43"/>
  <c r="BR208" i="43" s="1"/>
  <c r="BX208" i="43"/>
  <c r="CC208" i="43"/>
  <c r="CD208" i="43" s="1"/>
  <c r="CJ208" i="43"/>
  <c r="CO208" i="43"/>
  <c r="CP208" i="43" s="1"/>
  <c r="CV208" i="43"/>
  <c r="DA208" i="43"/>
  <c r="DB208" i="43" s="1"/>
  <c r="DH208" i="43"/>
  <c r="DM208" i="43"/>
  <c r="DY208" i="43"/>
  <c r="BR209" i="43"/>
  <c r="BW209" i="43"/>
  <c r="BX209" i="43" s="1"/>
  <c r="CD209" i="43"/>
  <c r="CI209" i="43"/>
  <c r="CJ209" i="43" s="1"/>
  <c r="CP209" i="43"/>
  <c r="CU209" i="43"/>
  <c r="CV209" i="43" s="1"/>
  <c r="DB209" i="43"/>
  <c r="DG209" i="43"/>
  <c r="DH209" i="43" s="1"/>
  <c r="DS209" i="43"/>
  <c r="EE209" i="43"/>
  <c r="BU210" i="43"/>
  <c r="BZ210" i="43"/>
  <c r="CA210" i="43" s="1"/>
  <c r="CG210" i="43"/>
  <c r="CL210" i="43"/>
  <c r="CM210" i="43" s="1"/>
  <c r="CS210" i="43"/>
  <c r="CX210" i="43"/>
  <c r="CY210" i="43" s="1"/>
  <c r="DE210" i="43"/>
  <c r="DJ210" i="43"/>
  <c r="DK210" i="43" s="1"/>
  <c r="DV210" i="43"/>
  <c r="EC210" i="43"/>
  <c r="EH210" i="43"/>
  <c r="BT211" i="43"/>
  <c r="BU211" i="43" s="1"/>
  <c r="CA211" i="43"/>
  <c r="CF211" i="43"/>
  <c r="CG211" i="43" s="1"/>
  <c r="CM211" i="43"/>
  <c r="CR211" i="43"/>
  <c r="CS211" i="43" s="1"/>
  <c r="CY211" i="43"/>
  <c r="DD211" i="43"/>
  <c r="DE211" i="43" s="1"/>
  <c r="DK211" i="43"/>
  <c r="DP211" i="43"/>
  <c r="EB211" i="43"/>
  <c r="BU212" i="43"/>
  <c r="BZ212" i="43"/>
  <c r="CA212" i="43" s="1"/>
  <c r="CG212" i="43"/>
  <c r="CL212" i="43"/>
  <c r="CM212" i="43" s="1"/>
  <c r="CS212" i="43"/>
  <c r="CX212" i="43"/>
  <c r="CY212" i="43" s="1"/>
  <c r="DE212" i="43"/>
  <c r="DJ212" i="43"/>
  <c r="DK212" i="43" s="1"/>
  <c r="DQ212" i="43"/>
  <c r="DV212" i="43"/>
  <c r="EC212" i="43"/>
  <c r="EH212" i="43"/>
  <c r="BT213" i="43"/>
  <c r="BU213" i="43" s="1"/>
  <c r="CA213" i="43"/>
  <c r="CF213" i="43"/>
  <c r="CG213" i="43" s="1"/>
  <c r="CM213" i="43"/>
  <c r="CR213" i="43"/>
  <c r="CS213" i="43" s="1"/>
  <c r="CY213" i="43"/>
  <c r="DD213" i="43"/>
  <c r="DE213" i="43" s="1"/>
  <c r="DK213" i="43"/>
  <c r="DP213" i="43"/>
  <c r="EB213" i="43"/>
  <c r="EC213" i="43" s="1"/>
  <c r="BU214" i="43"/>
  <c r="BZ214" i="43"/>
  <c r="CA214" i="43" s="1"/>
  <c r="CG214" i="43"/>
  <c r="CL214" i="43"/>
  <c r="CM214" i="43" s="1"/>
  <c r="CS214" i="43"/>
  <c r="CX214" i="43"/>
  <c r="CY214" i="43" s="1"/>
  <c r="DE214" i="43"/>
  <c r="DJ214" i="43"/>
  <c r="DK214" i="43" s="1"/>
  <c r="DV214" i="43"/>
  <c r="EH214" i="43"/>
  <c r="BT215" i="43"/>
  <c r="BU215" i="43" s="1"/>
  <c r="CA215" i="43"/>
  <c r="CF215" i="43"/>
  <c r="CG215" i="43" s="1"/>
  <c r="CM215" i="43"/>
  <c r="CR215" i="43"/>
  <c r="CS215" i="43" s="1"/>
  <c r="CY215" i="43"/>
  <c r="DD215" i="43"/>
  <c r="DE215" i="43" s="1"/>
  <c r="DK215" i="43"/>
  <c r="DP215" i="43"/>
  <c r="EB215" i="43"/>
  <c r="BU216" i="43"/>
  <c r="BZ216" i="43"/>
  <c r="CA216" i="43" s="1"/>
  <c r="CG216" i="43"/>
  <c r="CL216" i="43"/>
  <c r="CM216" i="43" s="1"/>
  <c r="CS216" i="43"/>
  <c r="CX216" i="43"/>
  <c r="CY216" i="43" s="1"/>
  <c r="DE216" i="43"/>
  <c r="DJ216" i="43"/>
  <c r="DK216" i="43" s="1"/>
  <c r="DV216" i="43"/>
  <c r="EH216" i="43"/>
  <c r="BT217" i="43"/>
  <c r="BU217" i="43" s="1"/>
  <c r="CA217" i="43"/>
  <c r="CF217" i="43"/>
  <c r="CG217" i="43" s="1"/>
  <c r="CM217" i="43"/>
  <c r="CR217" i="43"/>
  <c r="CS217" i="43" s="1"/>
  <c r="CY217" i="43"/>
  <c r="DD217" i="43"/>
  <c r="DE217" i="43" s="1"/>
  <c r="DK217" i="43"/>
  <c r="DP217" i="43"/>
  <c r="EB217" i="43"/>
  <c r="BU218" i="43"/>
  <c r="BZ218" i="43"/>
  <c r="CA218" i="43" s="1"/>
  <c r="CG218" i="43"/>
  <c r="CL218" i="43"/>
  <c r="CM218" i="43" s="1"/>
  <c r="CS218" i="43"/>
  <c r="CX218" i="43"/>
  <c r="CY218" i="43" s="1"/>
  <c r="DE218" i="43"/>
  <c r="DJ218" i="43"/>
  <c r="DK218" i="43" s="1"/>
  <c r="DV218" i="43"/>
  <c r="EH218" i="43"/>
  <c r="BT219" i="43"/>
  <c r="BU219" i="43" s="1"/>
  <c r="CA219" i="43"/>
  <c r="CF219" i="43"/>
  <c r="CG219" i="43" s="1"/>
  <c r="CM219" i="43"/>
  <c r="CR219" i="43"/>
  <c r="CS219" i="43" s="1"/>
  <c r="CY219" i="43"/>
  <c r="DD219" i="43"/>
  <c r="DE219" i="43" s="1"/>
  <c r="DK219" i="43"/>
  <c r="DP219" i="43"/>
  <c r="EB219" i="43"/>
  <c r="EC219" i="43" s="1"/>
  <c r="BU220" i="43"/>
  <c r="BZ220" i="43"/>
  <c r="CA220" i="43" s="1"/>
  <c r="CG220" i="43"/>
  <c r="CL220" i="43"/>
  <c r="CM220" i="43" s="1"/>
  <c r="CS220" i="43"/>
  <c r="CX220" i="43"/>
  <c r="CY220" i="43" s="1"/>
  <c r="DE220" i="43"/>
  <c r="DJ220" i="43"/>
  <c r="DK220" i="43" s="1"/>
  <c r="DV220" i="43"/>
  <c r="EH220" i="43"/>
  <c r="BT221" i="43"/>
  <c r="BU221" i="43" s="1"/>
  <c r="CA221" i="43"/>
  <c r="CF221" i="43"/>
  <c r="CG221" i="43" s="1"/>
  <c r="CM221" i="43"/>
  <c r="CR221" i="43"/>
  <c r="CS221" i="43" s="1"/>
  <c r="CY221" i="43"/>
  <c r="DD221" i="43"/>
  <c r="DE221" i="43" s="1"/>
  <c r="DK221" i="43"/>
  <c r="DP221" i="43"/>
  <c r="EB221" i="43"/>
  <c r="EC221" i="43" s="1"/>
  <c r="BU222" i="43"/>
  <c r="BZ222" i="43"/>
  <c r="CA222" i="43" s="1"/>
  <c r="CG222" i="43"/>
  <c r="CL222" i="43"/>
  <c r="CM222" i="43" s="1"/>
  <c r="CS222" i="43"/>
  <c r="CX222" i="43"/>
  <c r="CY222" i="43" s="1"/>
  <c r="DE222" i="43"/>
  <c r="DJ222" i="43"/>
  <c r="DK222" i="43" s="1"/>
  <c r="DV222" i="43"/>
  <c r="EH222" i="43"/>
  <c r="BT223" i="43"/>
  <c r="BU223" i="43" s="1"/>
  <c r="CA223" i="43"/>
  <c r="CF223" i="43"/>
  <c r="CG223" i="43" s="1"/>
  <c r="CM223" i="43"/>
  <c r="CR223" i="43"/>
  <c r="CS223" i="43" s="1"/>
  <c r="CY223" i="43"/>
  <c r="DD223" i="43"/>
  <c r="DE223" i="43" s="1"/>
  <c r="DK223" i="43"/>
  <c r="DP223" i="43"/>
  <c r="EB223" i="43"/>
  <c r="EC223" i="43" s="1"/>
  <c r="BU224" i="43"/>
  <c r="BZ224" i="43"/>
  <c r="CA224" i="43" s="1"/>
  <c r="CG224" i="43"/>
  <c r="CL224" i="43"/>
  <c r="CM224" i="43" s="1"/>
  <c r="CS224" i="43"/>
  <c r="CX224" i="43"/>
  <c r="CY224" i="43" s="1"/>
  <c r="DE224" i="43"/>
  <c r="DJ224" i="43"/>
  <c r="DK224" i="43" s="1"/>
  <c r="DQ224" i="43"/>
  <c r="DV224" i="43"/>
  <c r="DW224" i="43" s="1"/>
  <c r="EC224" i="43"/>
  <c r="EH224" i="43"/>
  <c r="EI224" i="43" s="1"/>
  <c r="BT225" i="43"/>
  <c r="BU225" i="43" s="1"/>
  <c r="CA225" i="43"/>
  <c r="CF225" i="43"/>
  <c r="CG225" i="43" s="1"/>
  <c r="CM225" i="43"/>
  <c r="CR225" i="43"/>
  <c r="CS225" i="43" s="1"/>
  <c r="CY225" i="43"/>
  <c r="DD225" i="43"/>
  <c r="DE225" i="43" s="1"/>
  <c r="DK225" i="43"/>
  <c r="DP225" i="43"/>
  <c r="EB225" i="43"/>
  <c r="BU226" i="43"/>
  <c r="BZ226" i="43"/>
  <c r="CA226" i="43" s="1"/>
  <c r="CG226" i="43"/>
  <c r="CL226" i="43"/>
  <c r="CM226" i="43" s="1"/>
  <c r="CS226" i="43"/>
  <c r="CX226" i="43"/>
  <c r="CY226" i="43" s="1"/>
  <c r="DE226" i="43"/>
  <c r="DJ226" i="43"/>
  <c r="DK226" i="43" s="1"/>
  <c r="DV226" i="43"/>
  <c r="EH226" i="43"/>
  <c r="BT227" i="43"/>
  <c r="BU227" i="43" s="1"/>
  <c r="CA227" i="43"/>
  <c r="CF227" i="43"/>
  <c r="CG227" i="43" s="1"/>
  <c r="CM227" i="43"/>
  <c r="CR227" i="43"/>
  <c r="CS227" i="43" s="1"/>
  <c r="CY227" i="43"/>
  <c r="DD227" i="43"/>
  <c r="DE227" i="43" s="1"/>
  <c r="DK227" i="43"/>
  <c r="DP227" i="43"/>
  <c r="EB227" i="43"/>
  <c r="BU228" i="43"/>
  <c r="BZ228" i="43"/>
  <c r="CA228" i="43" s="1"/>
  <c r="CG228" i="43"/>
  <c r="CL228" i="43"/>
  <c r="CM228" i="43" s="1"/>
  <c r="CS228" i="43"/>
  <c r="CX228" i="43"/>
  <c r="CY228" i="43" s="1"/>
  <c r="DE228" i="43"/>
  <c r="DJ228" i="43"/>
  <c r="DK228" i="43" s="1"/>
  <c r="DV228" i="43"/>
  <c r="EC228" i="43"/>
  <c r="EH228" i="43"/>
  <c r="BT229" i="43"/>
  <c r="BU229" i="43" s="1"/>
  <c r="CA229" i="43"/>
  <c r="CF229" i="43"/>
  <c r="CG229" i="43" s="1"/>
  <c r="CM229" i="43"/>
  <c r="CR229" i="43"/>
  <c r="CS229" i="43" s="1"/>
  <c r="CY229" i="43"/>
  <c r="DD229" i="43"/>
  <c r="DE229" i="43" s="1"/>
  <c r="DK229" i="43"/>
  <c r="DP229" i="43"/>
  <c r="EB229" i="43"/>
  <c r="EC229" i="43" s="1"/>
  <c r="BU230" i="43"/>
  <c r="BZ230" i="43"/>
  <c r="CA230" i="43" s="1"/>
  <c r="CG230" i="43"/>
  <c r="CL230" i="43"/>
  <c r="CM230" i="43" s="1"/>
  <c r="CS230" i="43"/>
  <c r="CX230" i="43"/>
  <c r="CY230" i="43" s="1"/>
  <c r="DE230" i="43"/>
  <c r="DJ230" i="43"/>
  <c r="DK230" i="43" s="1"/>
  <c r="DV230" i="43"/>
  <c r="EC230" i="43"/>
  <c r="EH230" i="43"/>
  <c r="BT231" i="43"/>
  <c r="BU231" i="43" s="1"/>
  <c r="CA231" i="43"/>
  <c r="CF231" i="43"/>
  <c r="CG231" i="43" s="1"/>
  <c r="CM231" i="43"/>
  <c r="CR231" i="43"/>
  <c r="CS231" i="43" s="1"/>
  <c r="CY231" i="43"/>
  <c r="DD231" i="43"/>
  <c r="DE231" i="43" s="1"/>
  <c r="DK231" i="43"/>
  <c r="DP231" i="43"/>
  <c r="EB231" i="43"/>
  <c r="BU232" i="43"/>
  <c r="BZ232" i="43"/>
  <c r="CA232" i="43" s="1"/>
  <c r="CG232" i="43"/>
  <c r="CL232" i="43"/>
  <c r="CM232" i="43" s="1"/>
  <c r="CS232" i="43"/>
  <c r="CX232" i="43"/>
  <c r="CY232" i="43" s="1"/>
  <c r="DE232" i="43"/>
  <c r="DJ232" i="43"/>
  <c r="DK232" i="43" s="1"/>
  <c r="DV232" i="43"/>
  <c r="EH232" i="43"/>
  <c r="BT233" i="43"/>
  <c r="BU233" i="43" s="1"/>
  <c r="CA233" i="43"/>
  <c r="CF233" i="43"/>
  <c r="CG233" i="43" s="1"/>
  <c r="CM233" i="43"/>
  <c r="CR233" i="43"/>
  <c r="CS233" i="43" s="1"/>
  <c r="CY233" i="43"/>
  <c r="DD233" i="43"/>
  <c r="DE233" i="43" s="1"/>
  <c r="DK233" i="43"/>
  <c r="DP233" i="43"/>
  <c r="EB233" i="43"/>
  <c r="EC233" i="43" s="1"/>
  <c r="BU234" i="43"/>
  <c r="BZ234" i="43"/>
  <c r="CA234" i="43" s="1"/>
  <c r="CG234" i="43"/>
  <c r="CL234" i="43"/>
  <c r="CM234" i="43" s="1"/>
  <c r="CS234" i="43"/>
  <c r="CX234" i="43"/>
  <c r="CY234" i="43" s="1"/>
  <c r="DE234" i="43"/>
  <c r="DJ234" i="43"/>
  <c r="DK234" i="43" s="1"/>
  <c r="DQ234" i="43"/>
  <c r="DV234" i="43"/>
  <c r="DW234" i="43" s="1"/>
  <c r="EC234" i="43"/>
  <c r="EH234" i="43"/>
  <c r="EI234" i="43" s="1"/>
  <c r="BT235" i="43"/>
  <c r="BU235" i="43" s="1"/>
  <c r="CA235" i="43"/>
  <c r="CF235" i="43"/>
  <c r="CG235" i="43" s="1"/>
  <c r="CM235" i="43"/>
  <c r="CR235" i="43"/>
  <c r="CS235" i="43" s="1"/>
  <c r="CY235" i="43"/>
  <c r="DD235" i="43"/>
  <c r="DE235" i="43" s="1"/>
  <c r="DK235" i="43"/>
  <c r="DP235" i="43"/>
  <c r="DQ235" i="43" s="1"/>
  <c r="DW235" i="43"/>
  <c r="EB235" i="43"/>
  <c r="EC235" i="43" s="1"/>
  <c r="EI235" i="43"/>
  <c r="BU236" i="43"/>
  <c r="BZ236" i="43"/>
  <c r="CA236" i="43" s="1"/>
  <c r="CG236" i="43"/>
  <c r="CL236" i="43"/>
  <c r="CM236" i="43" s="1"/>
  <c r="CS236" i="43"/>
  <c r="CX236" i="43"/>
  <c r="CY236" i="43" s="1"/>
  <c r="DE236" i="43"/>
  <c r="DJ236" i="43"/>
  <c r="DK236" i="43" s="1"/>
  <c r="DV236" i="43"/>
  <c r="EH236" i="43"/>
  <c r="BT237" i="43"/>
  <c r="BU237" i="43" s="1"/>
  <c r="CA237" i="43"/>
  <c r="CF237" i="43"/>
  <c r="CG237" i="43" s="1"/>
  <c r="CM237" i="43"/>
  <c r="CR237" i="43"/>
  <c r="CS237" i="43" s="1"/>
  <c r="CY237" i="43"/>
  <c r="DD237" i="43"/>
  <c r="DE237" i="43" s="1"/>
  <c r="DK237" i="43"/>
  <c r="DP237" i="43"/>
  <c r="EB237" i="43"/>
  <c r="BU238" i="43"/>
  <c r="BZ238" i="43"/>
  <c r="CA238" i="43" s="1"/>
  <c r="CG238" i="43"/>
  <c r="CL238" i="43"/>
  <c r="CM238" i="43" s="1"/>
  <c r="CS238" i="43"/>
  <c r="CX238" i="43"/>
  <c r="CY238" i="43" s="1"/>
  <c r="DE238" i="43"/>
  <c r="DJ238" i="43"/>
  <c r="DK238" i="43" s="1"/>
  <c r="DV238" i="43"/>
  <c r="EH238" i="43"/>
  <c r="BT239" i="43"/>
  <c r="BU239" i="43" s="1"/>
  <c r="CA239" i="43"/>
  <c r="CF239" i="43"/>
  <c r="CG239" i="43" s="1"/>
  <c r="CM239" i="43"/>
  <c r="CR239" i="43"/>
  <c r="CS239" i="43" s="1"/>
  <c r="CY239" i="43"/>
  <c r="DD239" i="43"/>
  <c r="DE239" i="43" s="1"/>
  <c r="DK239" i="43"/>
  <c r="DP239" i="43"/>
  <c r="EB239" i="43"/>
  <c r="BU240" i="43"/>
  <c r="BZ240" i="43"/>
  <c r="CA240" i="43" s="1"/>
  <c r="CG240" i="43"/>
  <c r="CL240" i="43"/>
  <c r="CM240" i="43" s="1"/>
  <c r="CS240" i="43"/>
  <c r="CX240" i="43"/>
  <c r="CY240" i="43" s="1"/>
  <c r="DE240" i="43"/>
  <c r="DJ240" i="43"/>
  <c r="DK240" i="43" s="1"/>
  <c r="DV240" i="43"/>
  <c r="EC240" i="43"/>
  <c r="EH240" i="43"/>
  <c r="BT241" i="43"/>
  <c r="BU241" i="43" s="1"/>
  <c r="CA241" i="43"/>
  <c r="CF241" i="43"/>
  <c r="CG241" i="43" s="1"/>
  <c r="CM241" i="43"/>
  <c r="CR241" i="43"/>
  <c r="CS241" i="43" s="1"/>
  <c r="CY241" i="43"/>
  <c r="DD241" i="43"/>
  <c r="DE241" i="43" s="1"/>
  <c r="DK241" i="43"/>
  <c r="DP241" i="43"/>
  <c r="EB241" i="43"/>
  <c r="EC241" i="43" s="1"/>
  <c r="BU242" i="43"/>
  <c r="BZ242" i="43"/>
  <c r="CA242" i="43" s="1"/>
  <c r="CG242" i="43"/>
  <c r="CL242" i="43"/>
  <c r="CM242" i="43" s="1"/>
  <c r="CS242" i="43"/>
  <c r="CX242" i="43"/>
  <c r="CY242" i="43" s="1"/>
  <c r="DE242" i="43"/>
  <c r="DJ242" i="43"/>
  <c r="DK242" i="43" s="1"/>
  <c r="DV242" i="43"/>
  <c r="EH242" i="43"/>
  <c r="BT243" i="43"/>
  <c r="BU243" i="43" s="1"/>
  <c r="CA243" i="43"/>
  <c r="CF243" i="43"/>
  <c r="CG243" i="43" s="1"/>
  <c r="CM243" i="43"/>
  <c r="CR243" i="43"/>
  <c r="CS243" i="43" s="1"/>
  <c r="CY243" i="43"/>
  <c r="DD243" i="43"/>
  <c r="DE243" i="43" s="1"/>
  <c r="DK243" i="43"/>
  <c r="DP243" i="43"/>
  <c r="DQ243" i="43" s="1"/>
  <c r="EB243" i="43"/>
  <c r="EC243" i="43" s="1"/>
  <c r="BU244" i="43"/>
  <c r="BZ244" i="43"/>
  <c r="CA244" i="43" s="1"/>
  <c r="CG244" i="43"/>
  <c r="CL244" i="43"/>
  <c r="CM244" i="43" s="1"/>
  <c r="CS244" i="43"/>
  <c r="CX244" i="43"/>
  <c r="CY244" i="43" s="1"/>
  <c r="DE244" i="43"/>
  <c r="DJ244" i="43"/>
  <c r="DK244" i="43" s="1"/>
  <c r="DV244" i="43"/>
  <c r="EC244" i="43"/>
  <c r="EH244" i="43"/>
  <c r="BT245" i="43"/>
  <c r="BU245" i="43" s="1"/>
  <c r="CA245" i="43"/>
  <c r="CF245" i="43"/>
  <c r="CG245" i="43" s="1"/>
  <c r="CM245" i="43"/>
  <c r="CR245" i="43"/>
  <c r="CS245" i="43" s="1"/>
  <c r="CY245" i="43"/>
  <c r="DD245" i="43"/>
  <c r="DE245" i="43" s="1"/>
  <c r="DK245" i="43"/>
  <c r="DP245" i="43"/>
  <c r="DQ245" i="43" s="1"/>
  <c r="EB245" i="43"/>
  <c r="EC245" i="43" s="1"/>
  <c r="BU246" i="43"/>
  <c r="BZ246" i="43"/>
  <c r="CA246" i="43" s="1"/>
  <c r="CG246" i="43"/>
  <c r="CL246" i="43"/>
  <c r="CM246" i="43" s="1"/>
  <c r="CS246" i="43"/>
  <c r="CX246" i="43"/>
  <c r="CY246" i="43" s="1"/>
  <c r="DE246" i="43"/>
  <c r="DJ246" i="43"/>
  <c r="DK246" i="43" s="1"/>
  <c r="DV246" i="43"/>
  <c r="EH246" i="43"/>
  <c r="BT247" i="43"/>
  <c r="BU247" i="43" s="1"/>
  <c r="CA247" i="43"/>
  <c r="CF247" i="43"/>
  <c r="CG247" i="43" s="1"/>
  <c r="CM247" i="43"/>
  <c r="CR247" i="43"/>
  <c r="CS247" i="43" s="1"/>
  <c r="CY247" i="43"/>
  <c r="DD247" i="43"/>
  <c r="DE247" i="43" s="1"/>
  <c r="DK247" i="43"/>
  <c r="DP247" i="43"/>
  <c r="EB247" i="43"/>
  <c r="BU248" i="43"/>
  <c r="BZ248" i="43"/>
  <c r="CA248" i="43" s="1"/>
  <c r="CG248" i="43"/>
  <c r="CL248" i="43"/>
  <c r="CM248" i="43" s="1"/>
  <c r="CS248" i="43"/>
  <c r="CX248" i="43"/>
  <c r="CY248" i="43" s="1"/>
  <c r="DE248" i="43"/>
  <c r="DJ248" i="43"/>
  <c r="DK248" i="43" s="1"/>
  <c r="DV248" i="43"/>
  <c r="EH248" i="43"/>
  <c r="BT249" i="43"/>
  <c r="BU249" i="43" s="1"/>
  <c r="CA249" i="43"/>
  <c r="CF249" i="43"/>
  <c r="CG249" i="43" s="1"/>
  <c r="CM249" i="43"/>
  <c r="CR249" i="43"/>
  <c r="CS249" i="43" s="1"/>
  <c r="CY249" i="43"/>
  <c r="DD249" i="43"/>
  <c r="DE249" i="43" s="1"/>
  <c r="DK249" i="43"/>
  <c r="DP249" i="43"/>
  <c r="EB249" i="43"/>
  <c r="EC249" i="43" s="1"/>
  <c r="BU250" i="43"/>
  <c r="BZ250" i="43"/>
  <c r="CA250" i="43" s="1"/>
  <c r="CG250" i="43"/>
  <c r="CL250" i="43"/>
  <c r="CM250" i="43" s="1"/>
  <c r="CS250" i="43"/>
  <c r="CX250" i="43"/>
  <c r="CY250" i="43" s="1"/>
  <c r="DE250" i="43"/>
  <c r="DJ250" i="43"/>
  <c r="DK250" i="43" s="1"/>
  <c r="DV250" i="43"/>
  <c r="EH250" i="43"/>
  <c r="BT251" i="43"/>
  <c r="BU251" i="43" s="1"/>
  <c r="CA251" i="43"/>
  <c r="CF251" i="43"/>
  <c r="CG251" i="43" s="1"/>
  <c r="CM251" i="43"/>
  <c r="CR251" i="43"/>
  <c r="CS251" i="43" s="1"/>
  <c r="CY251" i="43"/>
  <c r="DD251" i="43"/>
  <c r="DE251" i="43" s="1"/>
  <c r="DK251" i="43"/>
  <c r="DP251" i="43"/>
  <c r="EB251" i="43"/>
  <c r="BU252" i="43"/>
  <c r="BZ252" i="43"/>
  <c r="CA252" i="43" s="1"/>
  <c r="CG252" i="43"/>
  <c r="CL252" i="43"/>
  <c r="CM252" i="43" s="1"/>
  <c r="CS252" i="43"/>
  <c r="CX252" i="43"/>
  <c r="CY252" i="43" s="1"/>
  <c r="DE252" i="43"/>
  <c r="DJ252" i="43"/>
  <c r="DK252" i="43" s="1"/>
  <c r="DV252" i="43"/>
  <c r="EH252" i="43"/>
  <c r="BT253" i="43"/>
  <c r="BU253" i="43" s="1"/>
  <c r="CA253" i="43"/>
  <c r="CF253" i="43"/>
  <c r="CG253" i="43" s="1"/>
  <c r="CM253" i="43"/>
  <c r="CR253" i="43"/>
  <c r="CS253" i="43" s="1"/>
  <c r="CY253" i="43"/>
  <c r="DD253" i="43"/>
  <c r="DE253" i="43" s="1"/>
  <c r="DK253" i="43"/>
  <c r="DP253" i="43"/>
  <c r="EB253" i="43"/>
  <c r="EC253" i="43" s="1"/>
  <c r="BU254" i="43"/>
  <c r="BZ254" i="43"/>
  <c r="CA254" i="43" s="1"/>
  <c r="CG254" i="43"/>
  <c r="CL254" i="43"/>
  <c r="CM254" i="43" s="1"/>
  <c r="CS254" i="43"/>
  <c r="CX254" i="43"/>
  <c r="CY254" i="43" s="1"/>
  <c r="DE254" i="43"/>
  <c r="DJ254" i="43"/>
  <c r="DK254" i="43" s="1"/>
  <c r="DV254" i="43"/>
  <c r="EH254" i="43"/>
  <c r="BT255" i="43"/>
  <c r="BU255" i="43" s="1"/>
  <c r="CA255" i="43"/>
  <c r="CF255" i="43"/>
  <c r="CG255" i="43" s="1"/>
  <c r="CM255" i="43"/>
  <c r="CR255" i="43"/>
  <c r="CS255" i="43" s="1"/>
  <c r="CY255" i="43"/>
  <c r="DD255" i="43"/>
  <c r="DE255" i="43" s="1"/>
  <c r="DK255" i="43"/>
  <c r="DP255" i="43"/>
  <c r="EB255" i="43"/>
  <c r="BU256" i="43"/>
  <c r="BZ256" i="43"/>
  <c r="CA256" i="43" s="1"/>
  <c r="CG256" i="43"/>
  <c r="CL256" i="43"/>
  <c r="CM256" i="43" s="1"/>
  <c r="CS256" i="43"/>
  <c r="CX256" i="43"/>
  <c r="CY256" i="43" s="1"/>
  <c r="DE256" i="43"/>
  <c r="DJ256" i="43"/>
  <c r="DK256" i="43" s="1"/>
  <c r="DV256" i="43"/>
  <c r="EC256" i="43"/>
  <c r="EH256" i="43"/>
  <c r="BT257" i="43"/>
  <c r="BU257" i="43" s="1"/>
  <c r="CA257" i="43"/>
  <c r="CF257" i="43"/>
  <c r="CG257" i="43" s="1"/>
  <c r="CM257" i="43"/>
  <c r="CR257" i="43"/>
  <c r="CS257" i="43" s="1"/>
  <c r="CY257" i="43"/>
  <c r="DD257" i="43"/>
  <c r="DE257" i="43" s="1"/>
  <c r="DK257" i="43"/>
  <c r="DP257" i="43"/>
  <c r="EB257" i="43"/>
  <c r="BU258" i="43"/>
  <c r="BZ258" i="43"/>
  <c r="CA258" i="43" s="1"/>
  <c r="CG258" i="43"/>
  <c r="CL258" i="43"/>
  <c r="CM258" i="43" s="1"/>
  <c r="CS258" i="43"/>
  <c r="CX258" i="43"/>
  <c r="CY258" i="43" s="1"/>
  <c r="DE258" i="43"/>
  <c r="DJ258" i="43"/>
  <c r="DK258" i="43" s="1"/>
  <c r="DV258" i="43"/>
  <c r="EH258" i="43"/>
  <c r="BT259" i="43"/>
  <c r="BU259" i="43" s="1"/>
  <c r="CA259" i="43"/>
  <c r="CF259" i="43"/>
  <c r="CG259" i="43" s="1"/>
  <c r="CM259" i="43"/>
  <c r="CR259" i="43"/>
  <c r="CS259" i="43" s="1"/>
  <c r="CY259" i="43"/>
  <c r="DD259" i="43"/>
  <c r="DE259" i="43" s="1"/>
  <c r="DK259" i="43"/>
  <c r="DP259" i="43"/>
  <c r="EB259" i="43"/>
  <c r="BU260" i="43"/>
  <c r="BZ260" i="43"/>
  <c r="CA260" i="43" s="1"/>
  <c r="CG260" i="43"/>
  <c r="CL260" i="43"/>
  <c r="CM260" i="43" s="1"/>
  <c r="CS260" i="43"/>
  <c r="CX260" i="43"/>
  <c r="CY260" i="43" s="1"/>
  <c r="DE260" i="43"/>
  <c r="DJ260" i="43"/>
  <c r="DK260" i="43" s="1"/>
  <c r="DV260" i="43"/>
  <c r="EH260" i="43"/>
  <c r="BT261" i="43"/>
  <c r="BU261" i="43" s="1"/>
  <c r="CA261" i="43"/>
  <c r="CF261" i="43"/>
  <c r="CG261" i="43" s="1"/>
  <c r="CM261" i="43"/>
  <c r="CR261" i="43"/>
  <c r="CS261" i="43" s="1"/>
  <c r="CY261" i="43"/>
  <c r="DD261" i="43"/>
  <c r="DE261" i="43" s="1"/>
  <c r="DK261" i="43"/>
  <c r="DP261" i="43"/>
  <c r="EB261" i="43"/>
  <c r="BU262" i="43"/>
  <c r="BZ262" i="43"/>
  <c r="CA262" i="43" s="1"/>
  <c r="CG262" i="43"/>
  <c r="CL262" i="43"/>
  <c r="CM262" i="43" s="1"/>
  <c r="CS262" i="43"/>
  <c r="CX262" i="43"/>
  <c r="CY262" i="43" s="1"/>
  <c r="DE262" i="43"/>
  <c r="DJ262" i="43"/>
  <c r="DK262" i="43" s="1"/>
  <c r="DV262" i="43"/>
  <c r="EC262" i="43"/>
  <c r="EH262" i="43"/>
  <c r="BT263" i="43"/>
  <c r="BU263" i="43" s="1"/>
  <c r="CA263" i="43"/>
  <c r="CF263" i="43"/>
  <c r="CG263" i="43" s="1"/>
  <c r="CM263" i="43"/>
  <c r="CR263" i="43"/>
  <c r="CS263" i="43" s="1"/>
  <c r="CY263" i="43"/>
  <c r="DD263" i="43"/>
  <c r="DE263" i="43" s="1"/>
  <c r="DK263" i="43"/>
  <c r="DP263" i="43"/>
  <c r="EB263" i="43"/>
  <c r="BU264" i="43"/>
  <c r="BZ264" i="43"/>
  <c r="CA264" i="43" s="1"/>
  <c r="CG264" i="43"/>
  <c r="CL264" i="43"/>
  <c r="CM264" i="43" s="1"/>
  <c r="CS264" i="43"/>
  <c r="CX264" i="43"/>
  <c r="CY264" i="43" s="1"/>
  <c r="DE264" i="43"/>
  <c r="DJ264" i="43"/>
  <c r="DK264" i="43" s="1"/>
  <c r="DV264" i="43"/>
  <c r="EH264" i="43"/>
  <c r="BT265" i="43"/>
  <c r="BU265" i="43" s="1"/>
  <c r="CA265" i="43"/>
  <c r="CF265" i="43"/>
  <c r="CG265" i="43" s="1"/>
  <c r="CM265" i="43"/>
  <c r="CR265" i="43"/>
  <c r="CS265" i="43" s="1"/>
  <c r="CY265" i="43"/>
  <c r="DD265" i="43"/>
  <c r="DE265" i="43" s="1"/>
  <c r="DK265" i="43"/>
  <c r="DP265" i="43"/>
  <c r="EB265" i="43"/>
  <c r="BU266" i="43"/>
  <c r="BZ266" i="43"/>
  <c r="CA266" i="43" s="1"/>
  <c r="CG266" i="43"/>
  <c r="CL266" i="43"/>
  <c r="CM266" i="43" s="1"/>
  <c r="CS266" i="43"/>
  <c r="CX266" i="43"/>
  <c r="CY266" i="43" s="1"/>
  <c r="DE266" i="43"/>
  <c r="DJ266" i="43"/>
  <c r="DK266" i="43" s="1"/>
  <c r="DV266" i="43"/>
  <c r="EH266" i="43"/>
  <c r="BT267" i="43"/>
  <c r="BU267" i="43" s="1"/>
  <c r="CA267" i="43"/>
  <c r="CF267" i="43"/>
  <c r="CG267" i="43" s="1"/>
  <c r="CM267" i="43"/>
  <c r="CR267" i="43"/>
  <c r="CS267" i="43" s="1"/>
  <c r="CY267" i="43"/>
  <c r="DD267" i="43"/>
  <c r="DE267" i="43" s="1"/>
  <c r="DK267" i="43"/>
  <c r="DP267" i="43"/>
  <c r="EB267" i="43"/>
  <c r="BU268" i="43"/>
  <c r="BZ268" i="43"/>
  <c r="CA268" i="43" s="1"/>
  <c r="CG268" i="43"/>
  <c r="CL268" i="43"/>
  <c r="CM268" i="43" s="1"/>
  <c r="CS268" i="43"/>
  <c r="CX268" i="43"/>
  <c r="CY268" i="43" s="1"/>
  <c r="DE268" i="43"/>
  <c r="DJ268" i="43"/>
  <c r="DK268" i="43" s="1"/>
  <c r="DV268" i="43"/>
  <c r="EH268" i="43"/>
  <c r="BT269" i="43"/>
  <c r="BU269" i="43" s="1"/>
  <c r="CA269" i="43"/>
  <c r="CF269" i="43"/>
  <c r="CG269" i="43" s="1"/>
  <c r="CM269" i="43"/>
  <c r="CR269" i="43"/>
  <c r="CS269" i="43" s="1"/>
  <c r="CY269" i="43"/>
  <c r="DD269" i="43"/>
  <c r="DE269" i="43" s="1"/>
  <c r="DK269" i="43"/>
  <c r="DP269" i="43"/>
  <c r="DQ269" i="43" s="1"/>
  <c r="EB269" i="43"/>
  <c r="EC269" i="43" s="1"/>
  <c r="BU270" i="43"/>
  <c r="BZ270" i="43"/>
  <c r="CA270" i="43" s="1"/>
  <c r="CG270" i="43"/>
  <c r="CL270" i="43"/>
  <c r="CM270" i="43" s="1"/>
  <c r="CS270" i="43"/>
  <c r="CX270" i="43"/>
  <c r="CY270" i="43" s="1"/>
  <c r="DE270" i="43"/>
  <c r="DJ270" i="43"/>
  <c r="DK270" i="43" s="1"/>
  <c r="DV270" i="43"/>
  <c r="EH270" i="43"/>
  <c r="BT271" i="43"/>
  <c r="BU271" i="43" s="1"/>
  <c r="CA271" i="43"/>
  <c r="CF271" i="43"/>
  <c r="CG271" i="43" s="1"/>
  <c r="CM271" i="43"/>
  <c r="CR271" i="43"/>
  <c r="CS271" i="43" s="1"/>
  <c r="CY271" i="43"/>
  <c r="DD271" i="43"/>
  <c r="DE271" i="43" s="1"/>
  <c r="DK271" i="43"/>
  <c r="DP271" i="43"/>
  <c r="DQ271" i="43" s="1"/>
  <c r="EB271" i="43"/>
  <c r="EC271" i="43" s="1"/>
  <c r="BU272" i="43"/>
  <c r="BZ272" i="43"/>
  <c r="CA272" i="43" s="1"/>
  <c r="CG272" i="43"/>
  <c r="CL272" i="43"/>
  <c r="CM272" i="43" s="1"/>
  <c r="CS272" i="43"/>
  <c r="CX272" i="43"/>
  <c r="CY272" i="43" s="1"/>
  <c r="DE272" i="43"/>
  <c r="DJ272" i="43"/>
  <c r="DK272" i="43" s="1"/>
  <c r="DV272" i="43"/>
  <c r="EH272" i="43"/>
  <c r="BT273" i="43"/>
  <c r="BU273" i="43" s="1"/>
  <c r="CA273" i="43"/>
  <c r="CF273" i="43"/>
  <c r="CG273" i="43" s="1"/>
  <c r="CM273" i="43"/>
  <c r="CR273" i="43"/>
  <c r="CS273" i="43" s="1"/>
  <c r="CY273" i="43"/>
  <c r="DD273" i="43"/>
  <c r="DE273" i="43" s="1"/>
  <c r="DK273" i="43"/>
  <c r="DP273" i="43"/>
  <c r="EB273" i="43"/>
  <c r="BU274" i="43"/>
  <c r="BZ274" i="43"/>
  <c r="CA274" i="43" s="1"/>
  <c r="CG274" i="43"/>
  <c r="CL274" i="43"/>
  <c r="CM274" i="43" s="1"/>
  <c r="CS274" i="43"/>
  <c r="CX274" i="43"/>
  <c r="CY274" i="43" s="1"/>
  <c r="DE274" i="43"/>
  <c r="DJ274" i="43"/>
  <c r="DK274" i="43" s="1"/>
  <c r="DV274" i="43"/>
  <c r="EH274" i="43"/>
  <c r="BT275" i="43"/>
  <c r="BU275" i="43" s="1"/>
  <c r="CA275" i="43"/>
  <c r="CF275" i="43"/>
  <c r="CG275" i="43" s="1"/>
  <c r="CM275" i="43"/>
  <c r="CR275" i="43"/>
  <c r="CS275" i="43" s="1"/>
  <c r="CY275" i="43"/>
  <c r="DD275" i="43"/>
  <c r="DE275" i="43" s="1"/>
  <c r="DK275" i="43"/>
  <c r="DP275" i="43"/>
  <c r="DQ275" i="43" s="1"/>
  <c r="DW275" i="43"/>
  <c r="EB275" i="43"/>
  <c r="EC275" i="43" s="1"/>
  <c r="EI275" i="43"/>
  <c r="BU276" i="43"/>
  <c r="BZ276" i="43"/>
  <c r="CA276" i="43" s="1"/>
  <c r="CG276" i="43"/>
  <c r="CL276" i="43"/>
  <c r="CM276" i="43" s="1"/>
  <c r="CS276" i="43"/>
  <c r="CX276" i="43"/>
  <c r="CY276" i="43" s="1"/>
  <c r="DE276" i="43"/>
  <c r="DJ276" i="43"/>
  <c r="DK276" i="43" s="1"/>
  <c r="DV276" i="43"/>
  <c r="EC276" i="43"/>
  <c r="EH276" i="43"/>
  <c r="BT277" i="43"/>
  <c r="BU277" i="43" s="1"/>
  <c r="CA277" i="43"/>
  <c r="CF277" i="43"/>
  <c r="CG277" i="43" s="1"/>
  <c r="CM277" i="43"/>
  <c r="CR277" i="43"/>
  <c r="CS277" i="43" s="1"/>
  <c r="CY277" i="43"/>
  <c r="DD277" i="43"/>
  <c r="DE277" i="43" s="1"/>
  <c r="DK277" i="43"/>
  <c r="DP277" i="43"/>
  <c r="EB277" i="43"/>
  <c r="BU278" i="43"/>
  <c r="BZ278" i="43"/>
  <c r="CA278" i="43" s="1"/>
  <c r="CG278" i="43"/>
  <c r="CL278" i="43"/>
  <c r="CM278" i="43" s="1"/>
  <c r="CS278" i="43"/>
  <c r="CX278" i="43"/>
  <c r="CY278" i="43" s="1"/>
  <c r="DE278" i="43"/>
  <c r="DJ278" i="43"/>
  <c r="DK278" i="43" s="1"/>
  <c r="DV278" i="43"/>
  <c r="EH278" i="43"/>
  <c r="BT279" i="43"/>
  <c r="BU279" i="43" s="1"/>
  <c r="CA279" i="43"/>
  <c r="CF279" i="43"/>
  <c r="CG279" i="43" s="1"/>
  <c r="CM279" i="43"/>
  <c r="CR279" i="43"/>
  <c r="CS279" i="43" s="1"/>
  <c r="CY279" i="43"/>
  <c r="DD279" i="43"/>
  <c r="DE279" i="43" s="1"/>
  <c r="DK279" i="43"/>
  <c r="DP279" i="43"/>
  <c r="EB279" i="43"/>
  <c r="EC279" i="43" s="1"/>
  <c r="BU280" i="43"/>
  <c r="BZ280" i="43"/>
  <c r="CA280" i="43" s="1"/>
  <c r="CG280" i="43"/>
  <c r="CL280" i="43"/>
  <c r="CM280" i="43" s="1"/>
  <c r="CS280" i="43"/>
  <c r="CX280" i="43"/>
  <c r="CY280" i="43" s="1"/>
  <c r="DE280" i="43"/>
  <c r="DJ280" i="43"/>
  <c r="DK280" i="43" s="1"/>
  <c r="DV280" i="43"/>
  <c r="EH280" i="43"/>
  <c r="BT281" i="43"/>
  <c r="BU281" i="43" s="1"/>
  <c r="CA281" i="43"/>
  <c r="CF281" i="43"/>
  <c r="CG281" i="43" s="1"/>
  <c r="CM281" i="43"/>
  <c r="CR281" i="43"/>
  <c r="CS281" i="43" s="1"/>
  <c r="CY281" i="43"/>
  <c r="DD281" i="43"/>
  <c r="DE281" i="43" s="1"/>
  <c r="DK281" i="43"/>
  <c r="DP281" i="43"/>
  <c r="EB281" i="43"/>
  <c r="BU282" i="43"/>
  <c r="BZ282" i="43"/>
  <c r="CA282" i="43" s="1"/>
  <c r="CG282" i="43"/>
  <c r="CL282" i="43"/>
  <c r="CM282" i="43" s="1"/>
  <c r="CS282" i="43"/>
  <c r="CX282" i="43"/>
  <c r="CY282" i="43" s="1"/>
  <c r="DE282" i="43"/>
  <c r="DJ282" i="43"/>
  <c r="DK282" i="43" s="1"/>
  <c r="DV282" i="43"/>
  <c r="EH282" i="43"/>
  <c r="BT283" i="43"/>
  <c r="BU283" i="43" s="1"/>
  <c r="CA283" i="43"/>
  <c r="CF283" i="43"/>
  <c r="CG283" i="43" s="1"/>
  <c r="CM283" i="43"/>
  <c r="CR283" i="43"/>
  <c r="CS283" i="43" s="1"/>
  <c r="CY283" i="43"/>
  <c r="DD283" i="43"/>
  <c r="DE283" i="43" s="1"/>
  <c r="DK283" i="43"/>
  <c r="DP283" i="43"/>
  <c r="EB283" i="43"/>
  <c r="BU284" i="43"/>
  <c r="BZ284" i="43"/>
  <c r="CA284" i="43" s="1"/>
  <c r="CG284" i="43"/>
  <c r="CL284" i="43"/>
  <c r="CM284" i="43" s="1"/>
  <c r="CS284" i="43"/>
  <c r="CX284" i="43"/>
  <c r="CY284" i="43" s="1"/>
  <c r="DA284" i="43"/>
  <c r="DB284" i="43" s="1"/>
  <c r="DH284" i="43"/>
  <c r="DM284" i="43"/>
  <c r="DY284" i="43"/>
  <c r="BQ285" i="43"/>
  <c r="BR285" i="43" s="1"/>
  <c r="BX285" i="43"/>
  <c r="CC285" i="43"/>
  <c r="CD285" i="43" s="1"/>
  <c r="CJ285" i="43"/>
  <c r="CO285" i="43"/>
  <c r="CP285" i="43" s="1"/>
  <c r="CV285" i="43"/>
  <c r="DA285" i="43"/>
  <c r="DB285" i="43" s="1"/>
  <c r="DH285" i="43"/>
  <c r="DM285" i="43"/>
  <c r="DY285" i="43"/>
  <c r="BQ286" i="43"/>
  <c r="BR286" i="43" s="1"/>
  <c r="BX286" i="43"/>
  <c r="CC286" i="43"/>
  <c r="CD286" i="43" s="1"/>
  <c r="CJ286" i="43"/>
  <c r="CO286" i="43"/>
  <c r="CP286" i="43" s="1"/>
  <c r="CV286" i="43"/>
  <c r="DA286" i="43"/>
  <c r="DB286" i="43" s="1"/>
  <c r="DH286" i="43"/>
  <c r="DM286" i="43"/>
  <c r="DN286" i="43" s="1"/>
  <c r="DT286" i="43"/>
  <c r="DY286" i="43"/>
  <c r="DZ286" i="43" s="1"/>
  <c r="EF286" i="43"/>
  <c r="BR287" i="43"/>
  <c r="BW287" i="43"/>
  <c r="BX287" i="43" s="1"/>
  <c r="CD287" i="43"/>
  <c r="CI287" i="43"/>
  <c r="CJ287" i="43" s="1"/>
  <c r="CP287" i="43"/>
  <c r="BW385" i="43"/>
  <c r="BX385" i="43" s="1"/>
  <c r="CU385" i="43"/>
  <c r="CV385" i="43" s="1"/>
  <c r="DS385" i="43"/>
  <c r="DT385" i="43" s="1"/>
  <c r="BQ386" i="43"/>
  <c r="BR386" i="43" s="1"/>
  <c r="CO386" i="43"/>
  <c r="CP386" i="43" s="1"/>
  <c r="BR301" i="43"/>
  <c r="CD301" i="43"/>
  <c r="CP301" i="43"/>
  <c r="DB301" i="43"/>
  <c r="EE301" i="43"/>
  <c r="BX302" i="43"/>
  <c r="CJ302" i="43"/>
  <c r="CV302" i="43"/>
  <c r="DH302" i="43"/>
  <c r="DM302" i="43"/>
  <c r="DY302" i="43"/>
  <c r="BX303" i="43"/>
  <c r="CJ303" i="43"/>
  <c r="CV303" i="43"/>
  <c r="DH303" i="43"/>
  <c r="DM303" i="43"/>
  <c r="DY303" i="43"/>
  <c r="BR304" i="43"/>
  <c r="CD304" i="43"/>
  <c r="CP304" i="43"/>
  <c r="DB304" i="43"/>
  <c r="EE304" i="43"/>
  <c r="BX305" i="43"/>
  <c r="CJ305" i="43"/>
  <c r="CV305" i="43"/>
  <c r="DH305" i="43"/>
  <c r="DM305" i="43"/>
  <c r="DT305" i="43"/>
  <c r="DY305" i="43"/>
  <c r="BR306" i="43"/>
  <c r="CD306" i="43"/>
  <c r="CP306" i="43"/>
  <c r="DB306" i="43"/>
  <c r="DS306" i="43"/>
  <c r="DT306" i="43" s="1"/>
  <c r="EE306" i="43"/>
  <c r="BR307" i="43"/>
  <c r="CD307" i="43"/>
  <c r="CP307" i="43"/>
  <c r="DB307" i="43"/>
  <c r="DS307" i="43"/>
  <c r="EE307" i="43"/>
  <c r="EF307" i="43" s="1"/>
  <c r="BX308" i="43"/>
  <c r="CJ308" i="43"/>
  <c r="CV308" i="43"/>
  <c r="DH308" i="43"/>
  <c r="DM308" i="43"/>
  <c r="DY308" i="43"/>
  <c r="BX309" i="43"/>
  <c r="CJ309" i="43"/>
  <c r="CV309" i="43"/>
  <c r="DH309" i="43"/>
  <c r="DM309" i="43"/>
  <c r="DT309" i="43"/>
  <c r="DY309" i="43"/>
  <c r="EF309" i="43"/>
  <c r="BR310" i="43"/>
  <c r="CD310" i="43"/>
  <c r="CP310" i="43"/>
  <c r="DB310" i="43"/>
  <c r="EE310" i="43"/>
  <c r="BX311" i="43"/>
  <c r="CJ311" i="43"/>
  <c r="CV311" i="43"/>
  <c r="DH311" i="43"/>
  <c r="DM311" i="43"/>
  <c r="DT311" i="43"/>
  <c r="DY311" i="43"/>
  <c r="EF311" i="43"/>
  <c r="BR312" i="43"/>
  <c r="CD312" i="43"/>
  <c r="CP312" i="43"/>
  <c r="DB312" i="43"/>
  <c r="DS312" i="43"/>
  <c r="DT312" i="43" s="1"/>
  <c r="BR313" i="43"/>
  <c r="CD313" i="43"/>
  <c r="CP313" i="43"/>
  <c r="DB313" i="43"/>
  <c r="DS313" i="43"/>
  <c r="EE313" i="43"/>
  <c r="EF313" i="43" s="1"/>
  <c r="BX314" i="43"/>
  <c r="CJ314" i="43"/>
  <c r="CV314" i="43"/>
  <c r="DH314" i="43"/>
  <c r="DY314" i="43"/>
  <c r="EF314" i="43"/>
  <c r="BR315" i="43"/>
  <c r="CD315" i="43"/>
  <c r="CP315" i="43"/>
  <c r="DB315" i="43"/>
  <c r="DS315" i="43"/>
  <c r="DT315" i="43" s="1"/>
  <c r="EE315" i="43"/>
  <c r="EF315" i="43" s="1"/>
  <c r="BX316" i="43"/>
  <c r="CJ316" i="43"/>
  <c r="CV316" i="43"/>
  <c r="DH316" i="43"/>
  <c r="DM316" i="43"/>
  <c r="DT316" i="43"/>
  <c r="DY316" i="43"/>
  <c r="EF316" i="43"/>
  <c r="BX317" i="43"/>
  <c r="CJ317" i="43"/>
  <c r="CV317" i="43"/>
  <c r="DH317" i="43"/>
  <c r="DM317" i="43"/>
  <c r="DY317" i="43"/>
  <c r="EF317" i="43"/>
  <c r="BR318" i="43"/>
  <c r="CD318" i="43"/>
  <c r="CP318" i="43"/>
  <c r="DB318" i="43"/>
  <c r="DS318" i="43"/>
  <c r="BR319" i="43"/>
  <c r="CD319" i="43"/>
  <c r="CP319" i="43"/>
  <c r="DB319" i="43"/>
  <c r="BX320" i="43"/>
  <c r="CJ320" i="43"/>
  <c r="CV320" i="43"/>
  <c r="DH320" i="43"/>
  <c r="DM320" i="43"/>
  <c r="DY320" i="43"/>
  <c r="EF320" i="43"/>
  <c r="BX321" i="43"/>
  <c r="CJ321" i="43"/>
  <c r="CV321" i="43"/>
  <c r="DH321" i="43"/>
  <c r="DM321" i="43"/>
  <c r="DT321" i="43"/>
  <c r="DY321" i="43"/>
  <c r="BR322" i="43"/>
  <c r="CD322" i="43"/>
  <c r="CP322" i="43"/>
  <c r="DB322" i="43"/>
  <c r="DS322" i="43"/>
  <c r="EE322" i="43"/>
  <c r="EF322" i="43" s="1"/>
  <c r="BX323" i="43"/>
  <c r="CJ323" i="43"/>
  <c r="CV323" i="43"/>
  <c r="DH323" i="43"/>
  <c r="DM323" i="43"/>
  <c r="DT323" i="43"/>
  <c r="DY323" i="43"/>
  <c r="EF323" i="43"/>
  <c r="BR324" i="43"/>
  <c r="CD324" i="43"/>
  <c r="CP324" i="43"/>
  <c r="DB324" i="43"/>
  <c r="BR325" i="43"/>
  <c r="CD325" i="43"/>
  <c r="CP325" i="43"/>
  <c r="DB325" i="43"/>
  <c r="DS325" i="43"/>
  <c r="DT325" i="43" s="1"/>
  <c r="EE325" i="43"/>
  <c r="EF325" i="43" s="1"/>
  <c r="BX326" i="43"/>
  <c r="CJ326" i="43"/>
  <c r="CV326" i="43"/>
  <c r="DH326" i="43"/>
  <c r="DM326" i="43"/>
  <c r="DT326" i="43"/>
  <c r="DY326" i="43"/>
  <c r="EF326" i="43"/>
  <c r="BX327" i="43"/>
  <c r="CJ327" i="43"/>
  <c r="CV327" i="43"/>
  <c r="DH327" i="43"/>
  <c r="DM327" i="43"/>
  <c r="DT327" i="43"/>
  <c r="DY327" i="43"/>
  <c r="BR328" i="43"/>
  <c r="CD328" i="43"/>
  <c r="CP328" i="43"/>
  <c r="DB328" i="43"/>
  <c r="DS328" i="43"/>
  <c r="DT328" i="43" s="1"/>
  <c r="EE328" i="43"/>
  <c r="BR329" i="43"/>
  <c r="CD329" i="43"/>
  <c r="CP329" i="43"/>
  <c r="DB329" i="43"/>
  <c r="BX330" i="43"/>
  <c r="CJ330" i="43"/>
  <c r="CV330" i="43"/>
  <c r="DH330" i="43"/>
  <c r="DM330" i="43"/>
  <c r="DT330" i="43"/>
  <c r="DY330" i="43"/>
  <c r="BX331" i="43"/>
  <c r="CJ331" i="43"/>
  <c r="CV331" i="43"/>
  <c r="DH331" i="43"/>
  <c r="DM331" i="43"/>
  <c r="DT331" i="43"/>
  <c r="DY331" i="43"/>
  <c r="EF331" i="43"/>
  <c r="BR332" i="43"/>
  <c r="CD332" i="43"/>
  <c r="CP332" i="43"/>
  <c r="DB332" i="43"/>
  <c r="DS332" i="43"/>
  <c r="EE332" i="43"/>
  <c r="BR333" i="43"/>
  <c r="CD333" i="43"/>
  <c r="CP333" i="43"/>
  <c r="DB333" i="43"/>
  <c r="EE333" i="43"/>
  <c r="BX334" i="43"/>
  <c r="CJ334" i="43"/>
  <c r="CV334" i="43"/>
  <c r="DH334" i="43"/>
  <c r="DM334" i="43"/>
  <c r="DT334" i="43"/>
  <c r="DY334" i="43"/>
  <c r="EF334" i="43"/>
  <c r="BR335" i="43"/>
  <c r="CD335" i="43"/>
  <c r="CP335" i="43"/>
  <c r="DB335" i="43"/>
  <c r="DS335" i="43"/>
  <c r="DT335" i="43" s="1"/>
  <c r="BX336" i="43"/>
  <c r="CJ336" i="43"/>
  <c r="CV336" i="43"/>
  <c r="DH336" i="43"/>
  <c r="DM336" i="43"/>
  <c r="DY336" i="43"/>
  <c r="BX337" i="43"/>
  <c r="CJ337" i="43"/>
  <c r="CV337" i="43"/>
  <c r="DH337" i="43"/>
  <c r="DM337" i="43"/>
  <c r="DY337" i="43"/>
  <c r="BR338" i="43"/>
  <c r="CD338" i="43"/>
  <c r="CP338" i="43"/>
  <c r="DB338" i="43"/>
  <c r="BX339" i="43"/>
  <c r="CJ339" i="43"/>
  <c r="CV339" i="43"/>
  <c r="DH339" i="43"/>
  <c r="DM339" i="43"/>
  <c r="DT339" i="43"/>
  <c r="DY339" i="43"/>
  <c r="EF339" i="43"/>
  <c r="BR340" i="43"/>
  <c r="CD340" i="43"/>
  <c r="CP340" i="43"/>
  <c r="DB340" i="43"/>
  <c r="BR341" i="43"/>
  <c r="CD341" i="43"/>
  <c r="CP341" i="43"/>
  <c r="DB341" i="43"/>
  <c r="DS341" i="43"/>
  <c r="EE341" i="43"/>
  <c r="BX342" i="43"/>
  <c r="CJ342" i="43"/>
  <c r="CV342" i="43"/>
  <c r="DH342" i="43"/>
  <c r="DM342" i="43"/>
  <c r="DY342" i="43"/>
  <c r="BR343" i="43"/>
  <c r="CD343" i="43"/>
  <c r="CP343" i="43"/>
  <c r="DB343" i="43"/>
  <c r="BX344" i="43"/>
  <c r="CJ344" i="43"/>
  <c r="CV344" i="43"/>
  <c r="DH344" i="43"/>
  <c r="DM344" i="43"/>
  <c r="DY344" i="43"/>
  <c r="BR345" i="43"/>
  <c r="CD345" i="43"/>
  <c r="CP345" i="43"/>
  <c r="DB345" i="43"/>
  <c r="EE345" i="43"/>
  <c r="EF345" i="43" s="1"/>
  <c r="BR346" i="43"/>
  <c r="CD346" i="43"/>
  <c r="CP346" i="43"/>
  <c r="DB346" i="43"/>
  <c r="DS346" i="43"/>
  <c r="DT346" i="43" s="1"/>
  <c r="EE346" i="43"/>
  <c r="EF346" i="43" s="1"/>
  <c r="BX347" i="43"/>
  <c r="CJ347" i="43"/>
  <c r="CV347" i="43"/>
  <c r="DH347" i="43"/>
  <c r="DM347" i="43"/>
  <c r="DT347" i="43"/>
  <c r="DY347" i="43"/>
  <c r="BR348" i="43"/>
  <c r="CD348" i="43"/>
  <c r="CP348" i="43"/>
  <c r="DB348" i="43"/>
  <c r="BX349" i="43"/>
  <c r="CJ349" i="43"/>
  <c r="CV349" i="43"/>
  <c r="DH349" i="43"/>
  <c r="DM349" i="43"/>
  <c r="DY349" i="43"/>
  <c r="EF349" i="43"/>
  <c r="BX350" i="43"/>
  <c r="CJ350" i="43"/>
  <c r="CV350" i="43"/>
  <c r="DH350" i="43"/>
  <c r="DM350" i="43"/>
  <c r="DT350" i="43"/>
  <c r="DY350" i="43"/>
  <c r="EF350" i="43"/>
  <c r="BR351" i="43"/>
  <c r="CD351" i="43"/>
  <c r="CP351" i="43"/>
  <c r="DB351" i="43"/>
  <c r="DS351" i="43"/>
  <c r="DT351" i="43" s="1"/>
  <c r="EE351" i="43"/>
  <c r="EF351" i="43" s="1"/>
  <c r="BX352" i="43"/>
  <c r="CJ352" i="43"/>
  <c r="CV352" i="43"/>
  <c r="DH352" i="43"/>
  <c r="DM352" i="43"/>
  <c r="DY352" i="43"/>
  <c r="BR353" i="43"/>
  <c r="CD353" i="43"/>
  <c r="CP353" i="43"/>
  <c r="DB353" i="43"/>
  <c r="DS353" i="43"/>
  <c r="BX354" i="43"/>
  <c r="CJ354" i="43"/>
  <c r="CV354" i="43"/>
  <c r="DH354" i="43"/>
  <c r="DM354" i="43"/>
  <c r="DY354" i="43"/>
  <c r="EF354" i="43"/>
  <c r="BR355" i="43"/>
  <c r="CD355" i="43"/>
  <c r="CP355" i="43"/>
  <c r="DB355" i="43"/>
  <c r="BR356" i="43"/>
  <c r="CD356" i="43"/>
  <c r="CP356" i="43"/>
  <c r="DB356" i="43"/>
  <c r="EE356" i="43"/>
  <c r="EF356" i="43" s="1"/>
  <c r="BX357" i="43"/>
  <c r="CJ357" i="43"/>
  <c r="CV357" i="43"/>
  <c r="DH357" i="43"/>
  <c r="DM357" i="43"/>
  <c r="DY357" i="43"/>
  <c r="BX358" i="43"/>
  <c r="CJ358" i="43"/>
  <c r="CV358" i="43"/>
  <c r="DH358" i="43"/>
  <c r="DM358" i="43"/>
  <c r="DY358" i="43"/>
  <c r="BR359" i="43"/>
  <c r="CD359" i="43"/>
  <c r="CP359" i="43"/>
  <c r="DB359" i="43"/>
  <c r="DS359" i="43"/>
  <c r="EE359" i="43"/>
  <c r="BX360" i="43"/>
  <c r="CJ360" i="43"/>
  <c r="CV360" i="43"/>
  <c r="DH360" i="43"/>
  <c r="DM360" i="43"/>
  <c r="DT360" i="43"/>
  <c r="DY360" i="43"/>
  <c r="EF360" i="43"/>
  <c r="BR361" i="43"/>
  <c r="CD361" i="43"/>
  <c r="CP361" i="43"/>
  <c r="DB361" i="43"/>
  <c r="DS361" i="43"/>
  <c r="EE361" i="43"/>
  <c r="BX362" i="43"/>
  <c r="CJ362" i="43"/>
  <c r="CV362" i="43"/>
  <c r="DH362" i="43"/>
  <c r="DM362" i="43"/>
  <c r="DY362" i="43"/>
  <c r="BX363" i="43"/>
  <c r="CJ363" i="43"/>
  <c r="CV363" i="43"/>
  <c r="DH363" i="43"/>
  <c r="DM363" i="43"/>
  <c r="DN363" i="43" s="1"/>
  <c r="DY363" i="43"/>
  <c r="DZ363" i="43" s="1"/>
  <c r="BR364" i="43"/>
  <c r="CD364" i="43"/>
  <c r="CP364" i="43"/>
  <c r="DB364" i="43"/>
  <c r="DS364" i="43"/>
  <c r="DT364" i="43" s="1"/>
  <c r="EE364" i="43"/>
  <c r="EF364" i="43" s="1"/>
  <c r="BR365" i="43"/>
  <c r="CD365" i="43"/>
  <c r="CP365" i="43"/>
  <c r="DB365" i="43"/>
  <c r="DN365" i="43"/>
  <c r="DZ365" i="43"/>
  <c r="BX366" i="43"/>
  <c r="CJ366" i="43"/>
  <c r="CV366" i="43"/>
  <c r="DH366" i="43"/>
  <c r="DM366" i="43"/>
  <c r="DY366" i="43"/>
  <c r="BX367" i="43"/>
  <c r="CJ367" i="43"/>
  <c r="CV367" i="43"/>
  <c r="DH367" i="43"/>
  <c r="DM367" i="43"/>
  <c r="DY367" i="43"/>
  <c r="BR368" i="43"/>
  <c r="CD368" i="43"/>
  <c r="CP368" i="43"/>
  <c r="DB368" i="43"/>
  <c r="DS368" i="43"/>
  <c r="DT368" i="43" s="1"/>
  <c r="EE368" i="43"/>
  <c r="EF368" i="43" s="1"/>
  <c r="BR369" i="43"/>
  <c r="CD369" i="43"/>
  <c r="CP369" i="43"/>
  <c r="DB369" i="43"/>
  <c r="DS369" i="43"/>
  <c r="DT369" i="43" s="1"/>
  <c r="EE369" i="43"/>
  <c r="EF369" i="43" s="1"/>
  <c r="BX370" i="43"/>
  <c r="CJ370" i="43"/>
  <c r="CV370" i="43"/>
  <c r="DH370" i="43"/>
  <c r="DT370" i="43"/>
  <c r="EF370" i="43"/>
  <c r="BX371" i="43"/>
  <c r="CJ371" i="43"/>
  <c r="CV371" i="43"/>
  <c r="DH371" i="43"/>
  <c r="DM371" i="43"/>
  <c r="DY371" i="43"/>
  <c r="BR372" i="43"/>
  <c r="CD372" i="43"/>
  <c r="CP372" i="43"/>
  <c r="DB372" i="43"/>
  <c r="DS372" i="43"/>
  <c r="DT372" i="43" s="1"/>
  <c r="EE372" i="43"/>
  <c r="EF372" i="43" s="1"/>
  <c r="BX373" i="43"/>
  <c r="CJ373" i="43"/>
  <c r="CV373" i="43"/>
  <c r="DH373" i="43"/>
  <c r="DM373" i="43"/>
  <c r="DN373" i="43" s="1"/>
  <c r="DY373" i="43"/>
  <c r="DZ373" i="43" s="1"/>
  <c r="BR374" i="43"/>
  <c r="CD374" i="43"/>
  <c r="CP374" i="43"/>
  <c r="DB374" i="43"/>
  <c r="DS374" i="43"/>
  <c r="DT374" i="43" s="1"/>
  <c r="EE374" i="43"/>
  <c r="EF374" i="43" s="1"/>
  <c r="BR375" i="43"/>
  <c r="CD375" i="43"/>
  <c r="CP375" i="43"/>
  <c r="DB375" i="43"/>
  <c r="DN375" i="43"/>
  <c r="DZ375" i="43"/>
  <c r="BX376" i="43"/>
  <c r="CJ376" i="43"/>
  <c r="CV376" i="43"/>
  <c r="DH376" i="43"/>
  <c r="DM376" i="43"/>
  <c r="DN376" i="43" s="1"/>
  <c r="DT376" i="43"/>
  <c r="DY376" i="43"/>
  <c r="DZ376" i="43" s="1"/>
  <c r="BR377" i="43"/>
  <c r="CD377" i="43"/>
  <c r="CP377" i="43"/>
  <c r="DB377" i="43"/>
  <c r="DS377" i="43"/>
  <c r="EE377" i="43"/>
  <c r="EF377" i="43" s="1"/>
  <c r="BX378" i="43"/>
  <c r="CJ378" i="43"/>
  <c r="CV378" i="43"/>
  <c r="DH378" i="43"/>
  <c r="DM378" i="43"/>
  <c r="DT378" i="43"/>
  <c r="DY378" i="43"/>
  <c r="EF378" i="43"/>
  <c r="BR379" i="43"/>
  <c r="CD379" i="43"/>
  <c r="CP379" i="43"/>
  <c r="DB379" i="43"/>
  <c r="BX380" i="43"/>
  <c r="CJ380" i="43"/>
  <c r="CV380" i="43"/>
  <c r="DH380" i="43"/>
  <c r="DM380" i="43"/>
  <c r="DY380" i="43"/>
  <c r="BX381" i="43"/>
  <c r="CJ381" i="43"/>
  <c r="CV381" i="43"/>
  <c r="DH381" i="43"/>
  <c r="DM381" i="43"/>
  <c r="DN381" i="43" s="1"/>
  <c r="DY381" i="43"/>
  <c r="DZ381" i="43" s="1"/>
  <c r="BR382" i="43"/>
  <c r="CD382" i="43"/>
  <c r="CP382" i="43"/>
  <c r="DB382" i="43"/>
  <c r="DS382" i="43"/>
  <c r="EE382" i="43"/>
  <c r="BX383" i="43"/>
  <c r="CJ383" i="43"/>
  <c r="CV383" i="43"/>
  <c r="DH383" i="43"/>
  <c r="DM383" i="43"/>
  <c r="DY383" i="43"/>
  <c r="BR384" i="43"/>
  <c r="CD384" i="43"/>
  <c r="CP384" i="43"/>
  <c r="DB384" i="43"/>
  <c r="DS384" i="43"/>
  <c r="EE384" i="43"/>
  <c r="EF384" i="43" s="1"/>
  <c r="CI385" i="43"/>
  <c r="CJ385" i="43" s="1"/>
  <c r="DG385" i="43"/>
  <c r="DH385" i="43" s="1"/>
  <c r="EE385" i="43"/>
  <c r="EF385" i="43" s="1"/>
  <c r="CC386" i="43"/>
  <c r="CD386" i="43" s="1"/>
  <c r="DA386" i="43"/>
  <c r="DB386" i="43" s="1"/>
  <c r="DB287" i="43"/>
  <c r="BR288" i="43"/>
  <c r="CD288" i="43"/>
  <c r="CP288" i="43"/>
  <c r="DB288" i="43"/>
  <c r="DN288" i="43"/>
  <c r="DZ288" i="43"/>
  <c r="BR289" i="43"/>
  <c r="CD289" i="43"/>
  <c r="CP289" i="43"/>
  <c r="DB289" i="43"/>
  <c r="BR290" i="43"/>
  <c r="CD290" i="43"/>
  <c r="CP290" i="43"/>
  <c r="DB290" i="43"/>
  <c r="BR291" i="43"/>
  <c r="CD291" i="43"/>
  <c r="CP291" i="43"/>
  <c r="DB291" i="43"/>
  <c r="BR292" i="43"/>
  <c r="CD292" i="43"/>
  <c r="CP292" i="43"/>
  <c r="DB292" i="43"/>
  <c r="BX293" i="43"/>
  <c r="CJ293" i="43"/>
  <c r="CV293" i="43"/>
  <c r="DH293" i="43"/>
  <c r="EF293" i="43"/>
  <c r="BR294" i="43"/>
  <c r="CD294" i="43"/>
  <c r="CP294" i="43"/>
  <c r="DB294" i="43"/>
  <c r="BX295" i="43"/>
  <c r="CJ295" i="43"/>
  <c r="CV295" i="43"/>
  <c r="DH295" i="43"/>
  <c r="BR296" i="43"/>
  <c r="CD296" i="43"/>
  <c r="CP296" i="43"/>
  <c r="DB296" i="43"/>
  <c r="DN296" i="43"/>
  <c r="DZ296" i="43"/>
  <c r="BX297" i="43"/>
  <c r="CJ297" i="43"/>
  <c r="CV297" i="43"/>
  <c r="DH297" i="43"/>
  <c r="BR298" i="43"/>
  <c r="CD298" i="43"/>
  <c r="CP298" i="43"/>
  <c r="DB298" i="43"/>
  <c r="BX299" i="43"/>
  <c r="CJ299" i="43"/>
  <c r="CV299" i="43"/>
  <c r="DH299" i="43"/>
  <c r="BR300" i="43"/>
  <c r="CD300" i="43"/>
  <c r="CP300" i="43"/>
  <c r="DB300" i="43"/>
  <c r="EE300" i="43"/>
  <c r="BX301" i="43"/>
  <c r="CJ301" i="43"/>
  <c r="CV301" i="43"/>
  <c r="DH301" i="43"/>
  <c r="DT301" i="43"/>
  <c r="BR302" i="43"/>
  <c r="CD302" i="43"/>
  <c r="CP302" i="43"/>
  <c r="DB302" i="43"/>
  <c r="BR303" i="43"/>
  <c r="CD303" i="43"/>
  <c r="CP303" i="43"/>
  <c r="DB303" i="43"/>
  <c r="BX304" i="43"/>
  <c r="CJ304" i="43"/>
  <c r="CV304" i="43"/>
  <c r="DH304" i="43"/>
  <c r="DT304" i="43"/>
  <c r="BR305" i="43"/>
  <c r="CD305" i="43"/>
  <c r="CP305" i="43"/>
  <c r="DB305" i="43"/>
  <c r="BX306" i="43"/>
  <c r="CJ306" i="43"/>
  <c r="CV306" i="43"/>
  <c r="DH306" i="43"/>
  <c r="BX307" i="43"/>
  <c r="CJ307" i="43"/>
  <c r="CV307" i="43"/>
  <c r="DH307" i="43"/>
  <c r="BR308" i="43"/>
  <c r="CD308" i="43"/>
  <c r="CP308" i="43"/>
  <c r="DB308" i="43"/>
  <c r="BR309" i="43"/>
  <c r="CD309" i="43"/>
  <c r="CP309" i="43"/>
  <c r="DB309" i="43"/>
  <c r="BX310" i="43"/>
  <c r="CJ310" i="43"/>
  <c r="CV310" i="43"/>
  <c r="DH310" i="43"/>
  <c r="DT310" i="43"/>
  <c r="BR311" i="43"/>
  <c r="CD311" i="43"/>
  <c r="CP311" i="43"/>
  <c r="DB311" i="43"/>
  <c r="BX312" i="43"/>
  <c r="CJ312" i="43"/>
  <c r="CV312" i="43"/>
  <c r="DH312" i="43"/>
  <c r="EF312" i="43"/>
  <c r="BX313" i="43"/>
  <c r="CJ313" i="43"/>
  <c r="CV313" i="43"/>
  <c r="DH313" i="43"/>
  <c r="BR314" i="43"/>
  <c r="CD314" i="43"/>
  <c r="CP314" i="43"/>
  <c r="DB314" i="43"/>
  <c r="DN314" i="43"/>
  <c r="BX315" i="43"/>
  <c r="CJ315" i="43"/>
  <c r="CV315" i="43"/>
  <c r="DH315" i="43"/>
  <c r="BR316" i="43"/>
  <c r="CD316" i="43"/>
  <c r="CP316" i="43"/>
  <c r="DB316" i="43"/>
  <c r="BR317" i="43"/>
  <c r="CD317" i="43"/>
  <c r="CP317" i="43"/>
  <c r="DB317" i="43"/>
  <c r="BX318" i="43"/>
  <c r="CJ318" i="43"/>
  <c r="CV318" i="43"/>
  <c r="DH318" i="43"/>
  <c r="EF318" i="43"/>
  <c r="BX319" i="43"/>
  <c r="CJ319" i="43"/>
  <c r="CV319" i="43"/>
  <c r="DH319" i="43"/>
  <c r="DT319" i="43"/>
  <c r="EF319" i="43"/>
  <c r="BR320" i="43"/>
  <c r="CD320" i="43"/>
  <c r="CP320" i="43"/>
  <c r="DB320" i="43"/>
  <c r="BR321" i="43"/>
  <c r="CD321" i="43"/>
  <c r="CP321" i="43"/>
  <c r="DB321" i="43"/>
  <c r="BX322" i="43"/>
  <c r="CJ322" i="43"/>
  <c r="CV322" i="43"/>
  <c r="DH322" i="43"/>
  <c r="BR323" i="43"/>
  <c r="CD323" i="43"/>
  <c r="CP323" i="43"/>
  <c r="DB323" i="43"/>
  <c r="BX324" i="43"/>
  <c r="CJ324" i="43"/>
  <c r="CV324" i="43"/>
  <c r="DH324" i="43"/>
  <c r="DT324" i="43"/>
  <c r="EF324" i="43"/>
  <c r="BX325" i="43"/>
  <c r="CJ325" i="43"/>
  <c r="CV325" i="43"/>
  <c r="DH325" i="43"/>
  <c r="BR326" i="43"/>
  <c r="CD326" i="43"/>
  <c r="CP326" i="43"/>
  <c r="DB326" i="43"/>
  <c r="BR327" i="43"/>
  <c r="CD327" i="43"/>
  <c r="CP327" i="43"/>
  <c r="DB327" i="43"/>
  <c r="BX328" i="43"/>
  <c r="CJ328" i="43"/>
  <c r="CV328" i="43"/>
  <c r="DH328" i="43"/>
  <c r="BX329" i="43"/>
  <c r="CJ329" i="43"/>
  <c r="CV329" i="43"/>
  <c r="DH329" i="43"/>
  <c r="DT329" i="43"/>
  <c r="EF329" i="43"/>
  <c r="BR330" i="43"/>
  <c r="CD330" i="43"/>
  <c r="CP330" i="43"/>
  <c r="DB330" i="43"/>
  <c r="BR331" i="43"/>
  <c r="CD331" i="43"/>
  <c r="CP331" i="43"/>
  <c r="DB331" i="43"/>
  <c r="BX332" i="43"/>
  <c r="CJ332" i="43"/>
  <c r="CV332" i="43"/>
  <c r="DH332" i="43"/>
  <c r="BX333" i="43"/>
  <c r="CJ333" i="43"/>
  <c r="CV333" i="43"/>
  <c r="DH333" i="43"/>
  <c r="DT333" i="43"/>
  <c r="BR334" i="43"/>
  <c r="CD334" i="43"/>
  <c r="CP334" i="43"/>
  <c r="DB334" i="43"/>
  <c r="BX335" i="43"/>
  <c r="CJ335" i="43"/>
  <c r="CV335" i="43"/>
  <c r="DH335" i="43"/>
  <c r="EF335" i="43"/>
  <c r="BR336" i="43"/>
  <c r="CD336" i="43"/>
  <c r="CP336" i="43"/>
  <c r="DB336" i="43"/>
  <c r="BR337" i="43"/>
  <c r="CD337" i="43"/>
  <c r="CP337" i="43"/>
  <c r="DB337" i="43"/>
  <c r="BX338" i="43"/>
  <c r="CJ338" i="43"/>
  <c r="CV338" i="43"/>
  <c r="DH338" i="43"/>
  <c r="DT338" i="43"/>
  <c r="EF338" i="43"/>
  <c r="BR339" i="43"/>
  <c r="CD339" i="43"/>
  <c r="CP339" i="43"/>
  <c r="DB339" i="43"/>
  <c r="BX340" i="43"/>
  <c r="CJ340" i="43"/>
  <c r="CV340" i="43"/>
  <c r="DH340" i="43"/>
  <c r="DT340" i="43"/>
  <c r="EF340" i="43"/>
  <c r="BX341" i="43"/>
  <c r="CJ341" i="43"/>
  <c r="CV341" i="43"/>
  <c r="DH341" i="43"/>
  <c r="BR342" i="43"/>
  <c r="CD342" i="43"/>
  <c r="CP342" i="43"/>
  <c r="DB342" i="43"/>
  <c r="BX343" i="43"/>
  <c r="CJ343" i="43"/>
  <c r="CV343" i="43"/>
  <c r="DH343" i="43"/>
  <c r="DT343" i="43"/>
  <c r="EF343" i="43"/>
  <c r="BR344" i="43"/>
  <c r="CD344" i="43"/>
  <c r="CP344" i="43"/>
  <c r="DB344" i="43"/>
  <c r="BX345" i="43"/>
  <c r="CJ345" i="43"/>
  <c r="CV345" i="43"/>
  <c r="DH345" i="43"/>
  <c r="DT345" i="43"/>
  <c r="BX346" i="43"/>
  <c r="CJ346" i="43"/>
  <c r="CV346" i="43"/>
  <c r="DH346" i="43"/>
  <c r="BR347" i="43"/>
  <c r="CD347" i="43"/>
  <c r="CP347" i="43"/>
  <c r="DB347" i="43"/>
  <c r="BX348" i="43"/>
  <c r="CJ348" i="43"/>
  <c r="CV348" i="43"/>
  <c r="DH348" i="43"/>
  <c r="DT348" i="43"/>
  <c r="EF348" i="43"/>
  <c r="BR349" i="43"/>
  <c r="CD349" i="43"/>
  <c r="CP349" i="43"/>
  <c r="DB349" i="43"/>
  <c r="BR350" i="43"/>
  <c r="CD350" i="43"/>
  <c r="CP350" i="43"/>
  <c r="DB350" i="43"/>
  <c r="BX351" i="43"/>
  <c r="CJ351" i="43"/>
  <c r="CV351" i="43"/>
  <c r="DH351" i="43"/>
  <c r="BR352" i="43"/>
  <c r="CD352" i="43"/>
  <c r="CP352" i="43"/>
  <c r="DB352" i="43"/>
  <c r="BX353" i="43"/>
  <c r="CJ353" i="43"/>
  <c r="CV353" i="43"/>
  <c r="DH353" i="43"/>
  <c r="EF353" i="43"/>
  <c r="BR354" i="43"/>
  <c r="CD354" i="43"/>
  <c r="CP354" i="43"/>
  <c r="DB354" i="43"/>
  <c r="BX355" i="43"/>
  <c r="CJ355" i="43"/>
  <c r="CV355" i="43"/>
  <c r="DH355" i="43"/>
  <c r="DT355" i="43"/>
  <c r="EF355" i="43"/>
  <c r="BX356" i="43"/>
  <c r="CJ356" i="43"/>
  <c r="CV356" i="43"/>
  <c r="DH356" i="43"/>
  <c r="DT356" i="43"/>
  <c r="BR357" i="43"/>
  <c r="CD357" i="43"/>
  <c r="CP357" i="43"/>
  <c r="DB357" i="43"/>
  <c r="BR358" i="43"/>
  <c r="CD358" i="43"/>
  <c r="CP358" i="43"/>
  <c r="DB358" i="43"/>
  <c r="BX359" i="43"/>
  <c r="CJ359" i="43"/>
  <c r="CV359" i="43"/>
  <c r="DH359" i="43"/>
  <c r="BR360" i="43"/>
  <c r="CD360" i="43"/>
  <c r="CP360" i="43"/>
  <c r="DB360" i="43"/>
  <c r="BX361" i="43"/>
  <c r="CJ361" i="43"/>
  <c r="CV361" i="43"/>
  <c r="DH361" i="43"/>
  <c r="BR362" i="43"/>
  <c r="CD362" i="43"/>
  <c r="CP362" i="43"/>
  <c r="DB362" i="43"/>
  <c r="BR363" i="43"/>
  <c r="CD363" i="43"/>
  <c r="CP363" i="43"/>
  <c r="DB363" i="43"/>
  <c r="BX364" i="43"/>
  <c r="CJ364" i="43"/>
  <c r="CV364" i="43"/>
  <c r="DH364" i="43"/>
  <c r="BX365" i="43"/>
  <c r="CJ365" i="43"/>
  <c r="CV365" i="43"/>
  <c r="DH365" i="43"/>
  <c r="DT365" i="43"/>
  <c r="EF365" i="43"/>
  <c r="BR366" i="43"/>
  <c r="CD366" i="43"/>
  <c r="CP366" i="43"/>
  <c r="DB366" i="43"/>
  <c r="BR367" i="43"/>
  <c r="CD367" i="43"/>
  <c r="CP367" i="43"/>
  <c r="DB367" i="43"/>
  <c r="BX368" i="43"/>
  <c r="CJ368" i="43"/>
  <c r="CV368" i="43"/>
  <c r="DH368" i="43"/>
  <c r="BX369" i="43"/>
  <c r="CJ369" i="43"/>
  <c r="CV369" i="43"/>
  <c r="DH369" i="43"/>
  <c r="BR370" i="43"/>
  <c r="CD370" i="43"/>
  <c r="CP370" i="43"/>
  <c r="DB370" i="43"/>
  <c r="DN370" i="43"/>
  <c r="DZ370" i="43"/>
  <c r="BR371" i="43"/>
  <c r="CD371" i="43"/>
  <c r="CP371" i="43"/>
  <c r="DB371" i="43"/>
  <c r="BX372" i="43"/>
  <c r="CJ372" i="43"/>
  <c r="CV372" i="43"/>
  <c r="DH372" i="43"/>
  <c r="BR373" i="43"/>
  <c r="CD373" i="43"/>
  <c r="CP373" i="43"/>
  <c r="DB373" i="43"/>
  <c r="BX374" i="43"/>
  <c r="CJ374" i="43"/>
  <c r="CV374" i="43"/>
  <c r="DH374" i="43"/>
  <c r="BX375" i="43"/>
  <c r="CJ375" i="43"/>
  <c r="CV375" i="43"/>
  <c r="DH375" i="43"/>
  <c r="DT375" i="43"/>
  <c r="EF375" i="43"/>
  <c r="BR376" i="43"/>
  <c r="CD376" i="43"/>
  <c r="CP376" i="43"/>
  <c r="DB376" i="43"/>
  <c r="BX377" i="43"/>
  <c r="CJ377" i="43"/>
  <c r="CV377" i="43"/>
  <c r="DH377" i="43"/>
  <c r="BR378" i="43"/>
  <c r="CD378" i="43"/>
  <c r="CP378" i="43"/>
  <c r="DB378" i="43"/>
  <c r="BX379" i="43"/>
  <c r="CJ379" i="43"/>
  <c r="CV379" i="43"/>
  <c r="DH379" i="43"/>
  <c r="DT379" i="43"/>
  <c r="EF379" i="43"/>
  <c r="BR380" i="43"/>
  <c r="CD380" i="43"/>
  <c r="CP380" i="43"/>
  <c r="DB380" i="43"/>
  <c r="BR381" i="43"/>
  <c r="CD381" i="43"/>
  <c r="CP381" i="43"/>
  <c r="DB381" i="43"/>
  <c r="BX382" i="43"/>
  <c r="CJ382" i="43"/>
  <c r="CV382" i="43"/>
  <c r="DH382" i="43"/>
  <c r="BR383" i="43"/>
  <c r="CD383" i="43"/>
  <c r="CP383" i="43"/>
  <c r="DB383" i="43"/>
  <c r="BX384" i="43"/>
  <c r="CJ384" i="43"/>
  <c r="CV384" i="43"/>
  <c r="DH384" i="43"/>
  <c r="DY384" i="43"/>
  <c r="DV431" i="43"/>
  <c r="DW431" i="43" s="1"/>
  <c r="BT432" i="43"/>
  <c r="BU432" i="43" s="1"/>
  <c r="BR385" i="43"/>
  <c r="CD385" i="43"/>
  <c r="CP385" i="43"/>
  <c r="DB385" i="43"/>
  <c r="DN385" i="43"/>
  <c r="DZ385" i="43"/>
  <c r="BX386" i="43"/>
  <c r="CJ386" i="43"/>
  <c r="CV386" i="43"/>
  <c r="DH386" i="43"/>
  <c r="DM386" i="43"/>
  <c r="DN386" i="43" s="1"/>
  <c r="DY386" i="43"/>
  <c r="DZ386" i="43" s="1"/>
  <c r="BX387" i="43"/>
  <c r="CJ387" i="43"/>
  <c r="CV387" i="43"/>
  <c r="DH387" i="43"/>
  <c r="DM387" i="43"/>
  <c r="DY387" i="43"/>
  <c r="BR388" i="43"/>
  <c r="CD388" i="43"/>
  <c r="CP388" i="43"/>
  <c r="DB388" i="43"/>
  <c r="DS388" i="43"/>
  <c r="DT388" i="43" s="1"/>
  <c r="BX389" i="43"/>
  <c r="CJ389" i="43"/>
  <c r="CV389" i="43"/>
  <c r="DH389" i="43"/>
  <c r="DM389" i="43"/>
  <c r="DN389" i="43" s="1"/>
  <c r="DY389" i="43"/>
  <c r="BR390" i="43"/>
  <c r="CD390" i="43"/>
  <c r="CP390" i="43"/>
  <c r="DB390" i="43"/>
  <c r="DN390" i="43"/>
  <c r="DZ390" i="43"/>
  <c r="BR391" i="43"/>
  <c r="CD391" i="43"/>
  <c r="CP391" i="43"/>
  <c r="DB391" i="43"/>
  <c r="DS391" i="43"/>
  <c r="DT391" i="43" s="1"/>
  <c r="EE391" i="43"/>
  <c r="EF391" i="43" s="1"/>
  <c r="BX392" i="43"/>
  <c r="CJ392" i="43"/>
  <c r="CV392" i="43"/>
  <c r="DH392" i="43"/>
  <c r="DM392" i="43"/>
  <c r="DN392" i="43" s="1"/>
  <c r="DT392" i="43"/>
  <c r="DY392" i="43"/>
  <c r="EF392" i="43"/>
  <c r="BX393" i="43"/>
  <c r="CJ393" i="43"/>
  <c r="CV393" i="43"/>
  <c r="DH393" i="43"/>
  <c r="DM393" i="43"/>
  <c r="DN393" i="43" s="1"/>
  <c r="DY393" i="43"/>
  <c r="BR394" i="43"/>
  <c r="CD394" i="43"/>
  <c r="CP394" i="43"/>
  <c r="DB394" i="43"/>
  <c r="BR395" i="43"/>
  <c r="CD395" i="43"/>
  <c r="CP395" i="43"/>
  <c r="DB395" i="43"/>
  <c r="BX396" i="43"/>
  <c r="CJ396" i="43"/>
  <c r="CV396" i="43"/>
  <c r="DH396" i="43"/>
  <c r="DM396" i="43"/>
  <c r="DN396" i="43" s="1"/>
  <c r="DT396" i="43"/>
  <c r="DY396" i="43"/>
  <c r="EF396" i="43"/>
  <c r="BR397" i="43"/>
  <c r="CD397" i="43"/>
  <c r="CP397" i="43"/>
  <c r="DB397" i="43"/>
  <c r="DS397" i="43"/>
  <c r="DT397" i="43" s="1"/>
  <c r="BX398" i="43"/>
  <c r="CJ398" i="43"/>
  <c r="CV398" i="43"/>
  <c r="DH398" i="43"/>
  <c r="DM398" i="43"/>
  <c r="DY398" i="43"/>
  <c r="BU399" i="43"/>
  <c r="CG399" i="43"/>
  <c r="CS399" i="43"/>
  <c r="DE399" i="43"/>
  <c r="DV399" i="43"/>
  <c r="EH399" i="43"/>
  <c r="BU400" i="43"/>
  <c r="CG400" i="43"/>
  <c r="CS400" i="43"/>
  <c r="DE400" i="43"/>
  <c r="DQ400" i="43"/>
  <c r="DV400" i="43"/>
  <c r="EC400" i="43"/>
  <c r="BU401" i="43"/>
  <c r="CG401" i="43"/>
  <c r="CS401" i="43"/>
  <c r="DE401" i="43"/>
  <c r="DV401" i="43"/>
  <c r="EH401" i="43"/>
  <c r="BU402" i="43"/>
  <c r="CG402" i="43"/>
  <c r="CS402" i="43"/>
  <c r="DE402" i="43"/>
  <c r="DV402" i="43"/>
  <c r="EH402" i="43"/>
  <c r="BU403" i="43"/>
  <c r="CG403" i="43"/>
  <c r="CS403" i="43"/>
  <c r="DE403" i="43"/>
  <c r="DQ403" i="43"/>
  <c r="DV403" i="43"/>
  <c r="EC403" i="43"/>
  <c r="BU404" i="43"/>
  <c r="CG404" i="43"/>
  <c r="CS404" i="43"/>
  <c r="DE404" i="43"/>
  <c r="DV404" i="43"/>
  <c r="EH404" i="43"/>
  <c r="EI404" i="43" s="1"/>
  <c r="BU405" i="43"/>
  <c r="CG405" i="43"/>
  <c r="CS405" i="43"/>
  <c r="DE405" i="43"/>
  <c r="DV405" i="43"/>
  <c r="EC405" i="43"/>
  <c r="EH405" i="43"/>
  <c r="EI405" i="43" s="1"/>
  <c r="BU406" i="43"/>
  <c r="CG406" i="43"/>
  <c r="CS406" i="43"/>
  <c r="DE406" i="43"/>
  <c r="DV406" i="43"/>
  <c r="EH406" i="43"/>
  <c r="EI406" i="43" s="1"/>
  <c r="BU407" i="43"/>
  <c r="CG407" i="43"/>
  <c r="CS407" i="43"/>
  <c r="DE407" i="43"/>
  <c r="DV407" i="43"/>
  <c r="EC407" i="43"/>
  <c r="BU408" i="43"/>
  <c r="CG408" i="43"/>
  <c r="CS408" i="43"/>
  <c r="DE408" i="43"/>
  <c r="DQ408" i="43"/>
  <c r="DV408" i="43"/>
  <c r="EC408" i="43"/>
  <c r="EH408" i="43"/>
  <c r="EI408" i="43" s="1"/>
  <c r="BU409" i="43"/>
  <c r="CG409" i="43"/>
  <c r="CS409" i="43"/>
  <c r="DE409" i="43"/>
  <c r="DQ409" i="43"/>
  <c r="DV409" i="43"/>
  <c r="EC409" i="43"/>
  <c r="EH409" i="43"/>
  <c r="EI409" i="43" s="1"/>
  <c r="BU410" i="43"/>
  <c r="CG410" i="43"/>
  <c r="CS410" i="43"/>
  <c r="DE410" i="43"/>
  <c r="DQ410" i="43"/>
  <c r="DV410" i="43"/>
  <c r="EC410" i="43"/>
  <c r="BU411" i="43"/>
  <c r="CG411" i="43"/>
  <c r="CS411" i="43"/>
  <c r="DE411" i="43"/>
  <c r="DV411" i="43"/>
  <c r="BU412" i="43"/>
  <c r="CG412" i="43"/>
  <c r="CS412" i="43"/>
  <c r="DE412" i="43"/>
  <c r="DQ412" i="43"/>
  <c r="DV412" i="43"/>
  <c r="EC412" i="43"/>
  <c r="BU413" i="43"/>
  <c r="CG413" i="43"/>
  <c r="CS413" i="43"/>
  <c r="DE413" i="43"/>
  <c r="DV413" i="43"/>
  <c r="EH413" i="43"/>
  <c r="EI413" i="43" s="1"/>
  <c r="BU414" i="43"/>
  <c r="CG414" i="43"/>
  <c r="CS414" i="43"/>
  <c r="DE414" i="43"/>
  <c r="DV414" i="43"/>
  <c r="BU415" i="43"/>
  <c r="CG415" i="43"/>
  <c r="CS415" i="43"/>
  <c r="DE415" i="43"/>
  <c r="DQ415" i="43"/>
  <c r="DV415" i="43"/>
  <c r="EC415" i="43"/>
  <c r="BU416" i="43"/>
  <c r="CG416" i="43"/>
  <c r="CS416" i="43"/>
  <c r="DE416" i="43"/>
  <c r="DV416" i="43"/>
  <c r="EC416" i="43"/>
  <c r="BU417" i="43"/>
  <c r="CG417" i="43"/>
  <c r="CS417" i="43"/>
  <c r="DE417" i="43"/>
  <c r="DQ417" i="43"/>
  <c r="DV417" i="43"/>
  <c r="DW417" i="43" s="1"/>
  <c r="EC417" i="43"/>
  <c r="EH417" i="43"/>
  <c r="EI417" i="43" s="1"/>
  <c r="BU418" i="43"/>
  <c r="CG418" i="43"/>
  <c r="CS418" i="43"/>
  <c r="DE418" i="43"/>
  <c r="DQ418" i="43"/>
  <c r="DV418" i="43"/>
  <c r="DW418" i="43" s="1"/>
  <c r="EC418" i="43"/>
  <c r="BU419" i="43"/>
  <c r="CG419" i="43"/>
  <c r="CS419" i="43"/>
  <c r="DE419" i="43"/>
  <c r="DV419" i="43"/>
  <c r="DW419" i="43" s="1"/>
  <c r="BU420" i="43"/>
  <c r="CG420" i="43"/>
  <c r="CS420" i="43"/>
  <c r="DE420" i="43"/>
  <c r="DQ420" i="43"/>
  <c r="EC420" i="43"/>
  <c r="CA421" i="43"/>
  <c r="CM421" i="43"/>
  <c r="CY421" i="43"/>
  <c r="DK421" i="43"/>
  <c r="EI421" i="43"/>
  <c r="BU422" i="43"/>
  <c r="CG422" i="43"/>
  <c r="CS422" i="43"/>
  <c r="DE422" i="43"/>
  <c r="DV422" i="43"/>
  <c r="EH422" i="43"/>
  <c r="CA423" i="43"/>
  <c r="CM423" i="43"/>
  <c r="CY423" i="43"/>
  <c r="DK423" i="43"/>
  <c r="DP423" i="43"/>
  <c r="EB423" i="43"/>
  <c r="EC423" i="43" s="1"/>
  <c r="BU424" i="43"/>
  <c r="CG424" i="43"/>
  <c r="CS424" i="43"/>
  <c r="DE424" i="43"/>
  <c r="DQ424" i="43"/>
  <c r="DV424" i="43"/>
  <c r="EC424" i="43"/>
  <c r="CA425" i="43"/>
  <c r="CM425" i="43"/>
  <c r="CY425" i="43"/>
  <c r="DK425" i="43"/>
  <c r="EI425" i="43"/>
  <c r="BU426" i="43"/>
  <c r="CG426" i="43"/>
  <c r="CS426" i="43"/>
  <c r="DE426" i="43"/>
  <c r="DQ426" i="43"/>
  <c r="DV426" i="43"/>
  <c r="EC426" i="43"/>
  <c r="CA427" i="43"/>
  <c r="CM427" i="43"/>
  <c r="CY427" i="43"/>
  <c r="DK427" i="43"/>
  <c r="DP427" i="43"/>
  <c r="EI427" i="43"/>
  <c r="BU428" i="43"/>
  <c r="CG428" i="43"/>
  <c r="CS428" i="43"/>
  <c r="DE428" i="43"/>
  <c r="DV428" i="43"/>
  <c r="EC428" i="43"/>
  <c r="CA429" i="43"/>
  <c r="CM429" i="43"/>
  <c r="CY429" i="43"/>
  <c r="DK429" i="43"/>
  <c r="DP429" i="43"/>
  <c r="DQ429" i="43" s="1"/>
  <c r="EI429" i="43"/>
  <c r="BU430" i="43"/>
  <c r="CG430" i="43"/>
  <c r="CS430" i="43"/>
  <c r="DE430" i="43"/>
  <c r="DQ430" i="43"/>
  <c r="DV430" i="43"/>
  <c r="DW430" i="43" s="1"/>
  <c r="EC430" i="43"/>
  <c r="EH430" i="43"/>
  <c r="EI430" i="43" s="1"/>
  <c r="CA431" i="43"/>
  <c r="CM431" i="43"/>
  <c r="CY431" i="43"/>
  <c r="DK431" i="43"/>
  <c r="EH431" i="43"/>
  <c r="EI431" i="43" s="1"/>
  <c r="CF432" i="43"/>
  <c r="CG432" i="43" s="1"/>
  <c r="BR387" i="43"/>
  <c r="CD387" i="43"/>
  <c r="CP387" i="43"/>
  <c r="DB387" i="43"/>
  <c r="BX388" i="43"/>
  <c r="CJ388" i="43"/>
  <c r="CV388" i="43"/>
  <c r="DH388" i="43"/>
  <c r="EF388" i="43"/>
  <c r="BR389" i="43"/>
  <c r="CD389" i="43"/>
  <c r="CP389" i="43"/>
  <c r="DB389" i="43"/>
  <c r="BX390" i="43"/>
  <c r="CJ390" i="43"/>
  <c r="CV390" i="43"/>
  <c r="DH390" i="43"/>
  <c r="DT390" i="43"/>
  <c r="EF390" i="43"/>
  <c r="BX391" i="43"/>
  <c r="CJ391" i="43"/>
  <c r="CV391" i="43"/>
  <c r="DH391" i="43"/>
  <c r="BR392" i="43"/>
  <c r="CD392" i="43"/>
  <c r="CP392" i="43"/>
  <c r="DB392" i="43"/>
  <c r="BR393" i="43"/>
  <c r="CD393" i="43"/>
  <c r="CP393" i="43"/>
  <c r="DB393" i="43"/>
  <c r="BX394" i="43"/>
  <c r="CJ394" i="43"/>
  <c r="CV394" i="43"/>
  <c r="DH394" i="43"/>
  <c r="DT394" i="43"/>
  <c r="EF394" i="43"/>
  <c r="BX395" i="43"/>
  <c r="CJ395" i="43"/>
  <c r="CV395" i="43"/>
  <c r="DH395" i="43"/>
  <c r="DT395" i="43"/>
  <c r="EF395" i="43"/>
  <c r="BR396" i="43"/>
  <c r="CD396" i="43"/>
  <c r="CP396" i="43"/>
  <c r="DB396" i="43"/>
  <c r="BX397" i="43"/>
  <c r="CJ397" i="43"/>
  <c r="CV397" i="43"/>
  <c r="DH397" i="43"/>
  <c r="EF397" i="43"/>
  <c r="BR398" i="43"/>
  <c r="CD398" i="43"/>
  <c r="CP398" i="43"/>
  <c r="DB398" i="43"/>
  <c r="CA399" i="43"/>
  <c r="CM399" i="43"/>
  <c r="CY399" i="43"/>
  <c r="DK399" i="43"/>
  <c r="CA400" i="43"/>
  <c r="CM400" i="43"/>
  <c r="CY400" i="43"/>
  <c r="DK400" i="43"/>
  <c r="EI400" i="43"/>
  <c r="CA401" i="43"/>
  <c r="CM401" i="43"/>
  <c r="CY401" i="43"/>
  <c r="DK401" i="43"/>
  <c r="CA402" i="43"/>
  <c r="CM402" i="43"/>
  <c r="CY402" i="43"/>
  <c r="DK402" i="43"/>
  <c r="CA403" i="43"/>
  <c r="CM403" i="43"/>
  <c r="CY403" i="43"/>
  <c r="DK403" i="43"/>
  <c r="EI403" i="43"/>
  <c r="CA404" i="43"/>
  <c r="CM404" i="43"/>
  <c r="CY404" i="43"/>
  <c r="DK404" i="43"/>
  <c r="CA405" i="43"/>
  <c r="CM405" i="43"/>
  <c r="CY405" i="43"/>
  <c r="DK405" i="43"/>
  <c r="CA406" i="43"/>
  <c r="CM406" i="43"/>
  <c r="CY406" i="43"/>
  <c r="DK406" i="43"/>
  <c r="CA407" i="43"/>
  <c r="CM407" i="43"/>
  <c r="CY407" i="43"/>
  <c r="DK407" i="43"/>
  <c r="EI407" i="43"/>
  <c r="CA408" i="43"/>
  <c r="CM408" i="43"/>
  <c r="CY408" i="43"/>
  <c r="DK408" i="43"/>
  <c r="CA409" i="43"/>
  <c r="CM409" i="43"/>
  <c r="CY409" i="43"/>
  <c r="DK409" i="43"/>
  <c r="CA410" i="43"/>
  <c r="CM410" i="43"/>
  <c r="CY410" i="43"/>
  <c r="DK410" i="43"/>
  <c r="EI410" i="43"/>
  <c r="CA411" i="43"/>
  <c r="CM411" i="43"/>
  <c r="CY411" i="43"/>
  <c r="DK411" i="43"/>
  <c r="EI411" i="43"/>
  <c r="CA412" i="43"/>
  <c r="CM412" i="43"/>
  <c r="CY412" i="43"/>
  <c r="DK412" i="43"/>
  <c r="EI412" i="43"/>
  <c r="CA413" i="43"/>
  <c r="CM413" i="43"/>
  <c r="CY413" i="43"/>
  <c r="DK413" i="43"/>
  <c r="CA414" i="43"/>
  <c r="CM414" i="43"/>
  <c r="CY414" i="43"/>
  <c r="DK414" i="43"/>
  <c r="EI414" i="43"/>
  <c r="CA415" i="43"/>
  <c r="CM415" i="43"/>
  <c r="CY415" i="43"/>
  <c r="DK415" i="43"/>
  <c r="EI415" i="43"/>
  <c r="CA416" i="43"/>
  <c r="CM416" i="43"/>
  <c r="CY416" i="43"/>
  <c r="DK416" i="43"/>
  <c r="EI416" i="43"/>
  <c r="CA417" i="43"/>
  <c r="CM417" i="43"/>
  <c r="CY417" i="43"/>
  <c r="DK417" i="43"/>
  <c r="CA418" i="43"/>
  <c r="CM418" i="43"/>
  <c r="CY418" i="43"/>
  <c r="DK418" i="43"/>
  <c r="EI418" i="43"/>
  <c r="CA419" i="43"/>
  <c r="CM419" i="43"/>
  <c r="CY419" i="43"/>
  <c r="DK419" i="43"/>
  <c r="EI419" i="43"/>
  <c r="CA420" i="43"/>
  <c r="CM420" i="43"/>
  <c r="CY420" i="43"/>
  <c r="DK420" i="43"/>
  <c r="DW420" i="43"/>
  <c r="EI420" i="43"/>
  <c r="BU421" i="43"/>
  <c r="CG421" i="43"/>
  <c r="CS421" i="43"/>
  <c r="DE421" i="43"/>
  <c r="DQ421" i="43"/>
  <c r="EC421" i="43"/>
  <c r="CA422" i="43"/>
  <c r="CM422" i="43"/>
  <c r="CY422" i="43"/>
  <c r="DK422" i="43"/>
  <c r="BU423" i="43"/>
  <c r="CG423" i="43"/>
  <c r="CS423" i="43"/>
  <c r="DE423" i="43"/>
  <c r="CA424" i="43"/>
  <c r="CM424" i="43"/>
  <c r="CY424" i="43"/>
  <c r="DK424" i="43"/>
  <c r="EI424" i="43"/>
  <c r="BU425" i="43"/>
  <c r="CG425" i="43"/>
  <c r="CS425" i="43"/>
  <c r="DE425" i="43"/>
  <c r="DQ425" i="43"/>
  <c r="EC425" i="43"/>
  <c r="CA426" i="43"/>
  <c r="CM426" i="43"/>
  <c r="CY426" i="43"/>
  <c r="DK426" i="43"/>
  <c r="EI426" i="43"/>
  <c r="BU427" i="43"/>
  <c r="CG427" i="43"/>
  <c r="CS427" i="43"/>
  <c r="DE427" i="43"/>
  <c r="EC427" i="43"/>
  <c r="CA428" i="43"/>
  <c r="CM428" i="43"/>
  <c r="CY428" i="43"/>
  <c r="DK428" i="43"/>
  <c r="EI428" i="43"/>
  <c r="BU429" i="43"/>
  <c r="CG429" i="43"/>
  <c r="CS429" i="43"/>
  <c r="DE429" i="43"/>
  <c r="EC429" i="43"/>
  <c r="CA430" i="43"/>
  <c r="CM430" i="43"/>
  <c r="CY430" i="43"/>
  <c r="DK430" i="43"/>
  <c r="BU431" i="43"/>
  <c r="CG431" i="43"/>
  <c r="CS431" i="43"/>
  <c r="DE431" i="43"/>
  <c r="DQ431" i="43"/>
  <c r="EE454" i="43"/>
  <c r="EF454" i="43" s="1"/>
  <c r="CI455" i="43"/>
  <c r="CJ455" i="43" s="1"/>
  <c r="DS454" i="43"/>
  <c r="DT454" i="43" s="1"/>
  <c r="BW455" i="43"/>
  <c r="BX455" i="43" s="1"/>
  <c r="CU455" i="43"/>
  <c r="CV455" i="43" s="1"/>
  <c r="EC431" i="43"/>
  <c r="CA432" i="43"/>
  <c r="CM432" i="43"/>
  <c r="CR432" i="43"/>
  <c r="CS432" i="43" s="1"/>
  <c r="CY432" i="43"/>
  <c r="DD432" i="43"/>
  <c r="DE432" i="43" s="1"/>
  <c r="DK432" i="43"/>
  <c r="DP432" i="43"/>
  <c r="DQ432" i="43" s="1"/>
  <c r="EB432" i="43"/>
  <c r="EC432" i="43" s="1"/>
  <c r="BU433" i="43"/>
  <c r="BZ433" i="43"/>
  <c r="CA433" i="43" s="1"/>
  <c r="CG433" i="43"/>
  <c r="CL433" i="43"/>
  <c r="CM433" i="43" s="1"/>
  <c r="CS433" i="43"/>
  <c r="CX433" i="43"/>
  <c r="CY433" i="43" s="1"/>
  <c r="DE433" i="43"/>
  <c r="DJ433" i="43"/>
  <c r="DK433" i="43" s="1"/>
  <c r="DV433" i="43"/>
  <c r="DW433" i="43" s="1"/>
  <c r="EH433" i="43"/>
  <c r="EI433" i="43" s="1"/>
  <c r="BT434" i="43"/>
  <c r="BU434" i="43" s="1"/>
  <c r="CA434" i="43"/>
  <c r="CF434" i="43"/>
  <c r="CG434" i="43" s="1"/>
  <c r="CM434" i="43"/>
  <c r="CR434" i="43"/>
  <c r="CS434" i="43" s="1"/>
  <c r="CY434" i="43"/>
  <c r="DD434" i="43"/>
  <c r="DE434" i="43" s="1"/>
  <c r="DK434" i="43"/>
  <c r="DP434" i="43"/>
  <c r="DQ434" i="43" s="1"/>
  <c r="EB434" i="43"/>
  <c r="EC434" i="43" s="1"/>
  <c r="BU435" i="43"/>
  <c r="BZ435" i="43"/>
  <c r="CA435" i="43" s="1"/>
  <c r="CG435" i="43"/>
  <c r="CL435" i="43"/>
  <c r="CM435" i="43" s="1"/>
  <c r="CS435" i="43"/>
  <c r="CX435" i="43"/>
  <c r="CY435" i="43" s="1"/>
  <c r="DE435" i="43"/>
  <c r="DJ435" i="43"/>
  <c r="DK435" i="43" s="1"/>
  <c r="DV435" i="43"/>
  <c r="DW435" i="43" s="1"/>
  <c r="EH435" i="43"/>
  <c r="EI435" i="43" s="1"/>
  <c r="BT436" i="43"/>
  <c r="BU436" i="43" s="1"/>
  <c r="CA436" i="43"/>
  <c r="CF436" i="43"/>
  <c r="CG436" i="43" s="1"/>
  <c r="CM436" i="43"/>
  <c r="CR436" i="43"/>
  <c r="CS436" i="43" s="1"/>
  <c r="CY436" i="43"/>
  <c r="DD436" i="43"/>
  <c r="DE436" i="43" s="1"/>
  <c r="DK436" i="43"/>
  <c r="DP436" i="43"/>
  <c r="DQ436" i="43" s="1"/>
  <c r="DW436" i="43"/>
  <c r="EB436" i="43"/>
  <c r="EC436" i="43" s="1"/>
  <c r="EI436" i="43"/>
  <c r="BU437" i="43"/>
  <c r="BZ437" i="43"/>
  <c r="CA437" i="43" s="1"/>
  <c r="CG437" i="43"/>
  <c r="CL437" i="43"/>
  <c r="CM437" i="43" s="1"/>
  <c r="CS437" i="43"/>
  <c r="CX437" i="43"/>
  <c r="CY437" i="43" s="1"/>
  <c r="DE437" i="43"/>
  <c r="DJ437" i="43"/>
  <c r="DK437" i="43" s="1"/>
  <c r="DQ437" i="43"/>
  <c r="DV437" i="43"/>
  <c r="DW437" i="43" s="1"/>
  <c r="EC437" i="43"/>
  <c r="EH437" i="43"/>
  <c r="EI437" i="43" s="1"/>
  <c r="BT438" i="43"/>
  <c r="BU438" i="43" s="1"/>
  <c r="CA438" i="43"/>
  <c r="CF438" i="43"/>
  <c r="CG438" i="43" s="1"/>
  <c r="CM438" i="43"/>
  <c r="CR438" i="43"/>
  <c r="CS438" i="43" s="1"/>
  <c r="CY438" i="43"/>
  <c r="DD438" i="43"/>
  <c r="DE438" i="43" s="1"/>
  <c r="DK438" i="43"/>
  <c r="DP438" i="43"/>
  <c r="DQ438" i="43" s="1"/>
  <c r="DW438" i="43"/>
  <c r="EB438" i="43"/>
  <c r="EC438" i="43" s="1"/>
  <c r="EE438" i="43"/>
  <c r="EF438" i="43" s="1"/>
  <c r="BQ439" i="43"/>
  <c r="BR439" i="43" s="1"/>
  <c r="BX439" i="43"/>
  <c r="CC439" i="43"/>
  <c r="CD439" i="43" s="1"/>
  <c r="CJ439" i="43"/>
  <c r="CO439" i="43"/>
  <c r="CP439" i="43" s="1"/>
  <c r="CV439" i="43"/>
  <c r="DA439" i="43"/>
  <c r="DB439" i="43" s="1"/>
  <c r="DH439" i="43"/>
  <c r="DM439" i="43"/>
  <c r="DN439" i="43" s="1"/>
  <c r="DY439" i="43"/>
  <c r="DZ439" i="43" s="1"/>
  <c r="BR440" i="43"/>
  <c r="BW440" i="43"/>
  <c r="BX440" i="43" s="1"/>
  <c r="CD440" i="43"/>
  <c r="CI440" i="43"/>
  <c r="CJ440" i="43" s="1"/>
  <c r="CP440" i="43"/>
  <c r="CU440" i="43"/>
  <c r="CV440" i="43" s="1"/>
  <c r="DB440" i="43"/>
  <c r="DG440" i="43"/>
  <c r="DH440" i="43" s="1"/>
  <c r="DN440" i="43"/>
  <c r="DS440" i="43"/>
  <c r="DT440" i="43" s="1"/>
  <c r="DZ440" i="43"/>
  <c r="EE440" i="43"/>
  <c r="EF440" i="43" s="1"/>
  <c r="BQ441" i="43"/>
  <c r="BR441" i="43" s="1"/>
  <c r="BX441" i="43"/>
  <c r="CC441" i="43"/>
  <c r="CD441" i="43" s="1"/>
  <c r="CJ441" i="43"/>
  <c r="CO441" i="43"/>
  <c r="CP441" i="43" s="1"/>
  <c r="CV441" i="43"/>
  <c r="DA441" i="43"/>
  <c r="DB441" i="43" s="1"/>
  <c r="DH441" i="43"/>
  <c r="DM441" i="43"/>
  <c r="DN441" i="43" s="1"/>
  <c r="DT441" i="43"/>
  <c r="DY441" i="43"/>
  <c r="BR442" i="43"/>
  <c r="BW442" i="43"/>
  <c r="BX442" i="43" s="1"/>
  <c r="CD442" i="43"/>
  <c r="CI442" i="43"/>
  <c r="CJ442" i="43" s="1"/>
  <c r="CP442" i="43"/>
  <c r="CU442" i="43"/>
  <c r="CV442" i="43" s="1"/>
  <c r="DB442" i="43"/>
  <c r="DG442" i="43"/>
  <c r="DH442" i="43" s="1"/>
  <c r="DN442" i="43"/>
  <c r="DS442" i="43"/>
  <c r="DT442" i="43" s="1"/>
  <c r="DZ442" i="43"/>
  <c r="EE442" i="43"/>
  <c r="EF442" i="43" s="1"/>
  <c r="BR443" i="43"/>
  <c r="BW443" i="43"/>
  <c r="BX443" i="43" s="1"/>
  <c r="CD443" i="43"/>
  <c r="CI443" i="43"/>
  <c r="CJ443" i="43" s="1"/>
  <c r="CP443" i="43"/>
  <c r="CU443" i="43"/>
  <c r="CV443" i="43" s="1"/>
  <c r="DB443" i="43"/>
  <c r="DG443" i="43"/>
  <c r="DH443" i="43" s="1"/>
  <c r="DN443" i="43"/>
  <c r="DS443" i="43"/>
  <c r="DT443" i="43" s="1"/>
  <c r="DZ443" i="43"/>
  <c r="EE443" i="43"/>
  <c r="EF443" i="43" s="1"/>
  <c r="BQ444" i="43"/>
  <c r="BR444" i="43" s="1"/>
  <c r="BX444" i="43"/>
  <c r="CC444" i="43"/>
  <c r="CD444" i="43" s="1"/>
  <c r="CJ444" i="43"/>
  <c r="CO444" i="43"/>
  <c r="CP444" i="43" s="1"/>
  <c r="CV444" i="43"/>
  <c r="DA444" i="43"/>
  <c r="DB444" i="43" s="1"/>
  <c r="DH444" i="43"/>
  <c r="DM444" i="43"/>
  <c r="DN444" i="43" s="1"/>
  <c r="DY444" i="43"/>
  <c r="DZ444" i="43" s="1"/>
  <c r="BR445" i="43"/>
  <c r="BW445" i="43"/>
  <c r="BX445" i="43" s="1"/>
  <c r="CD445" i="43"/>
  <c r="CI445" i="43"/>
  <c r="CJ445" i="43" s="1"/>
  <c r="CP445" i="43"/>
  <c r="CU445" i="43"/>
  <c r="CV445" i="43" s="1"/>
  <c r="DB445" i="43"/>
  <c r="DG445" i="43"/>
  <c r="DH445" i="43" s="1"/>
  <c r="DS445" i="43"/>
  <c r="DT445" i="43" s="1"/>
  <c r="EE445" i="43"/>
  <c r="EF445" i="43" s="1"/>
  <c r="BQ446" i="43"/>
  <c r="BR446" i="43" s="1"/>
  <c r="BX446" i="43"/>
  <c r="CC446" i="43"/>
  <c r="CD446" i="43" s="1"/>
  <c r="CJ446" i="43"/>
  <c r="CO446" i="43"/>
  <c r="CP446" i="43" s="1"/>
  <c r="CV446" i="43"/>
  <c r="DA446" i="43"/>
  <c r="DB446" i="43" s="1"/>
  <c r="DH446" i="43"/>
  <c r="DM446" i="43"/>
  <c r="DN446" i="43" s="1"/>
  <c r="DY446" i="43"/>
  <c r="DZ446" i="43" s="1"/>
  <c r="BR447" i="43"/>
  <c r="BW447" i="43"/>
  <c r="BX447" i="43" s="1"/>
  <c r="CD447" i="43"/>
  <c r="CI447" i="43"/>
  <c r="CJ447" i="43" s="1"/>
  <c r="CP447" i="43"/>
  <c r="CU447" i="43"/>
  <c r="CV447" i="43" s="1"/>
  <c r="DB447" i="43"/>
  <c r="DG447" i="43"/>
  <c r="DH447" i="43" s="1"/>
  <c r="DN447" i="43"/>
  <c r="DS447" i="43"/>
  <c r="DT447" i="43" s="1"/>
  <c r="DZ447" i="43"/>
  <c r="EE447" i="43"/>
  <c r="EF447" i="43" s="1"/>
  <c r="BQ448" i="43"/>
  <c r="BR448" i="43" s="1"/>
  <c r="BX448" i="43"/>
  <c r="CC448" i="43"/>
  <c r="CD448" i="43" s="1"/>
  <c r="CJ448" i="43"/>
  <c r="CO448" i="43"/>
  <c r="CP448" i="43" s="1"/>
  <c r="CV448" i="43"/>
  <c r="DA448" i="43"/>
  <c r="DB448" i="43" s="1"/>
  <c r="DH448" i="43"/>
  <c r="DM448" i="43"/>
  <c r="DN448" i="43" s="1"/>
  <c r="DT448" i="43"/>
  <c r="DY448" i="43"/>
  <c r="DZ448" i="43" s="1"/>
  <c r="EF448" i="43"/>
  <c r="BQ449" i="43"/>
  <c r="BR449" i="43" s="1"/>
  <c r="BX449" i="43"/>
  <c r="CC449" i="43"/>
  <c r="CD449" i="43" s="1"/>
  <c r="CJ449" i="43"/>
  <c r="CO449" i="43"/>
  <c r="CP449" i="43" s="1"/>
  <c r="CV449" i="43"/>
  <c r="DA449" i="43"/>
  <c r="DB449" i="43" s="1"/>
  <c r="DH449" i="43"/>
  <c r="DM449" i="43"/>
  <c r="DN449" i="43" s="1"/>
  <c r="DT449" i="43"/>
  <c r="DY449" i="43"/>
  <c r="DZ449" i="43" s="1"/>
  <c r="EF449" i="43"/>
  <c r="BQ450" i="43"/>
  <c r="BR450" i="43" s="1"/>
  <c r="BX450" i="43"/>
  <c r="CC450" i="43"/>
  <c r="CD450" i="43" s="1"/>
  <c r="CJ450" i="43"/>
  <c r="CO450" i="43"/>
  <c r="CP450" i="43" s="1"/>
  <c r="CV450" i="43"/>
  <c r="DA450" i="43"/>
  <c r="DB450" i="43" s="1"/>
  <c r="DH450" i="43"/>
  <c r="DM450" i="43"/>
  <c r="DN450" i="43" s="1"/>
  <c r="DT450" i="43"/>
  <c r="DY450" i="43"/>
  <c r="DZ450" i="43" s="1"/>
  <c r="EF450" i="43"/>
  <c r="BR451" i="43"/>
  <c r="BW451" i="43"/>
  <c r="BX451" i="43" s="1"/>
  <c r="CD451" i="43"/>
  <c r="CI451" i="43"/>
  <c r="CJ451" i="43" s="1"/>
  <c r="CP451" i="43"/>
  <c r="CU451" i="43"/>
  <c r="CV451" i="43" s="1"/>
  <c r="DB451" i="43"/>
  <c r="DG451" i="43"/>
  <c r="DH451" i="43" s="1"/>
  <c r="DN451" i="43"/>
  <c r="DS451" i="43"/>
  <c r="DT451" i="43" s="1"/>
  <c r="DZ451" i="43"/>
  <c r="EE451" i="43"/>
  <c r="EF451" i="43" s="1"/>
  <c r="BQ452" i="43"/>
  <c r="BR452" i="43" s="1"/>
  <c r="BX452" i="43"/>
  <c r="CC452" i="43"/>
  <c r="CD452" i="43" s="1"/>
  <c r="CJ452" i="43"/>
  <c r="CO452" i="43"/>
  <c r="CP452" i="43" s="1"/>
  <c r="CV452" i="43"/>
  <c r="DA452" i="43"/>
  <c r="DB452" i="43" s="1"/>
  <c r="DH452" i="43"/>
  <c r="DM452" i="43"/>
  <c r="DN452" i="43" s="1"/>
  <c r="DT452" i="43"/>
  <c r="DY452" i="43"/>
  <c r="DZ452" i="43" s="1"/>
  <c r="EF452" i="43"/>
  <c r="BR453" i="43"/>
  <c r="BW453" i="43"/>
  <c r="BX453" i="43" s="1"/>
  <c r="CD453" i="43"/>
  <c r="CI453" i="43"/>
  <c r="CJ453" i="43" s="1"/>
  <c r="CP453" i="43"/>
  <c r="CU453" i="43"/>
  <c r="CV453" i="43" s="1"/>
  <c r="DB453" i="43"/>
  <c r="DG453" i="43"/>
  <c r="DH453" i="43" s="1"/>
  <c r="DS453" i="43"/>
  <c r="DT453" i="43" s="1"/>
  <c r="EE453" i="43"/>
  <c r="EF453" i="43" s="1"/>
  <c r="BQ454" i="43"/>
  <c r="BR454" i="43" s="1"/>
  <c r="BX454" i="43"/>
  <c r="CC454" i="43"/>
  <c r="CD454" i="43" s="1"/>
  <c r="CJ454" i="43"/>
  <c r="CO454" i="43"/>
  <c r="CP454" i="43" s="1"/>
  <c r="CV454" i="43"/>
  <c r="DA454" i="43"/>
  <c r="DB454" i="43" s="1"/>
  <c r="DH454" i="43"/>
  <c r="DN454" i="43"/>
  <c r="DZ454" i="43"/>
  <c r="BR455" i="43"/>
  <c r="CD455" i="43"/>
  <c r="CP455" i="43"/>
  <c r="DB455" i="43"/>
  <c r="DG455" i="43"/>
  <c r="DH455" i="43" s="1"/>
  <c r="DS455" i="43"/>
  <c r="EE455" i="43"/>
  <c r="BX456" i="43"/>
  <c r="CJ456" i="43"/>
  <c r="CV456" i="43"/>
  <c r="DH456" i="43"/>
  <c r="DT456" i="43"/>
  <c r="EF456" i="43"/>
  <c r="BX457" i="43"/>
  <c r="CJ457" i="43"/>
  <c r="CV457" i="43"/>
  <c r="DH457" i="43"/>
  <c r="DT457" i="43"/>
  <c r="EF457" i="43"/>
  <c r="BR458" i="43"/>
  <c r="CD458" i="43"/>
  <c r="CP458" i="43"/>
  <c r="DB458" i="43"/>
  <c r="DN458" i="43"/>
  <c r="DZ458" i="43"/>
  <c r="BR459" i="43"/>
  <c r="CD459" i="43"/>
  <c r="CP459" i="43"/>
  <c r="DB459" i="43"/>
  <c r="DN459" i="43"/>
  <c r="DZ459" i="43"/>
  <c r="BX460" i="43"/>
  <c r="CJ460" i="43"/>
  <c r="CV460" i="43"/>
  <c r="DH460" i="43"/>
  <c r="DM460" i="43"/>
  <c r="DN460" i="43" s="1"/>
  <c r="DY460" i="43"/>
  <c r="BX461" i="43"/>
  <c r="CJ461" i="43"/>
  <c r="CV461" i="43"/>
  <c r="DH461" i="43"/>
  <c r="DT461" i="43"/>
  <c r="EF461" i="43"/>
  <c r="BR462" i="43"/>
  <c r="CD462" i="43"/>
  <c r="CP462" i="43"/>
  <c r="DB462" i="43"/>
  <c r="DN462" i="43"/>
  <c r="DZ462" i="43"/>
  <c r="BX463" i="43"/>
  <c r="CJ463" i="43"/>
  <c r="CV463" i="43"/>
  <c r="DH463" i="43"/>
  <c r="DM463" i="43"/>
  <c r="DN463" i="43" s="1"/>
  <c r="DY463" i="43"/>
  <c r="BR464" i="43"/>
  <c r="CD464" i="43"/>
  <c r="CP464" i="43"/>
  <c r="DB464" i="43"/>
  <c r="DS464" i="43"/>
  <c r="EE464" i="43"/>
  <c r="BX465" i="43"/>
  <c r="CJ465" i="43"/>
  <c r="CV465" i="43"/>
  <c r="DH465" i="43"/>
  <c r="DM465" i="43"/>
  <c r="DN465" i="43" s="1"/>
  <c r="DY465" i="43"/>
  <c r="DZ465" i="43" s="1"/>
  <c r="BX466" i="43"/>
  <c r="CJ466" i="43"/>
  <c r="CV466" i="43"/>
  <c r="DH466" i="43"/>
  <c r="DM466" i="43"/>
  <c r="DN466" i="43" s="1"/>
  <c r="DY466" i="43"/>
  <c r="DZ466" i="43" s="1"/>
  <c r="BR467" i="43"/>
  <c r="CD467" i="43"/>
  <c r="CP467" i="43"/>
  <c r="DB467" i="43"/>
  <c r="DN467" i="43"/>
  <c r="DZ467" i="43"/>
  <c r="BR468" i="43"/>
  <c r="CD468" i="43"/>
  <c r="CP468" i="43"/>
  <c r="DB468" i="43"/>
  <c r="DN468" i="43"/>
  <c r="DZ468" i="43"/>
  <c r="BX469" i="43"/>
  <c r="CJ469" i="43"/>
  <c r="CV469" i="43"/>
  <c r="DH469" i="43"/>
  <c r="DM469" i="43"/>
  <c r="DN469" i="43" s="1"/>
  <c r="DY469" i="43"/>
  <c r="DZ469" i="43" s="1"/>
  <c r="BR470" i="43"/>
  <c r="CD470" i="43"/>
  <c r="CP470" i="43"/>
  <c r="DB470" i="43"/>
  <c r="DS470" i="43"/>
  <c r="DT470" i="43" s="1"/>
  <c r="EE470" i="43"/>
  <c r="BX471" i="43"/>
  <c r="CJ471" i="43"/>
  <c r="CV471" i="43"/>
  <c r="DH471" i="43"/>
  <c r="DM471" i="43"/>
  <c r="DN471" i="43" s="1"/>
  <c r="DY471" i="43"/>
  <c r="DZ471" i="43" s="1"/>
  <c r="BX472" i="43"/>
  <c r="CJ472" i="43"/>
  <c r="CV472" i="43"/>
  <c r="DH472" i="43"/>
  <c r="DM472" i="43"/>
  <c r="DN472" i="43" s="1"/>
  <c r="DY472" i="43"/>
  <c r="DZ472" i="43" s="1"/>
  <c r="BR473" i="43"/>
  <c r="CD473" i="43"/>
  <c r="CP473" i="43"/>
  <c r="DB473" i="43"/>
  <c r="DS473" i="43"/>
  <c r="DT473" i="43" s="1"/>
  <c r="EE473" i="43"/>
  <c r="EF473" i="43" s="1"/>
  <c r="BX474" i="43"/>
  <c r="CJ474" i="43"/>
  <c r="CV474" i="43"/>
  <c r="DH474" i="43"/>
  <c r="DT474" i="43"/>
  <c r="EF474" i="43"/>
  <c r="BR456" i="43"/>
  <c r="CD456" i="43"/>
  <c r="CP456" i="43"/>
  <c r="DB456" i="43"/>
  <c r="DN456" i="43"/>
  <c r="DZ456" i="43"/>
  <c r="BR457" i="43"/>
  <c r="CD457" i="43"/>
  <c r="CP457" i="43"/>
  <c r="DB457" i="43"/>
  <c r="DN457" i="43"/>
  <c r="DZ457" i="43"/>
  <c r="BX458" i="43"/>
  <c r="CJ458" i="43"/>
  <c r="CV458" i="43"/>
  <c r="DH458" i="43"/>
  <c r="DT458" i="43"/>
  <c r="EF458" i="43"/>
  <c r="BX459" i="43"/>
  <c r="CJ459" i="43"/>
  <c r="CV459" i="43"/>
  <c r="DH459" i="43"/>
  <c r="DT459" i="43"/>
  <c r="EF459" i="43"/>
  <c r="BR460" i="43"/>
  <c r="CD460" i="43"/>
  <c r="CP460" i="43"/>
  <c r="DB460" i="43"/>
  <c r="BR461" i="43"/>
  <c r="CD461" i="43"/>
  <c r="CP461" i="43"/>
  <c r="DB461" i="43"/>
  <c r="DN461" i="43"/>
  <c r="DZ461" i="43"/>
  <c r="BX462" i="43"/>
  <c r="CJ462" i="43"/>
  <c r="CV462" i="43"/>
  <c r="DH462" i="43"/>
  <c r="DT462" i="43"/>
  <c r="EF462" i="43"/>
  <c r="BR463" i="43"/>
  <c r="CD463" i="43"/>
  <c r="CP463" i="43"/>
  <c r="DB463" i="43"/>
  <c r="BX464" i="43"/>
  <c r="CJ464" i="43"/>
  <c r="CV464" i="43"/>
  <c r="DH464" i="43"/>
  <c r="BR465" i="43"/>
  <c r="CD465" i="43"/>
  <c r="CP465" i="43"/>
  <c r="DB465" i="43"/>
  <c r="BR466" i="43"/>
  <c r="CD466" i="43"/>
  <c r="CP466" i="43"/>
  <c r="DB466" i="43"/>
  <c r="BX467" i="43"/>
  <c r="CJ467" i="43"/>
  <c r="CV467" i="43"/>
  <c r="DH467" i="43"/>
  <c r="DT467" i="43"/>
  <c r="EF467" i="43"/>
  <c r="BX468" i="43"/>
  <c r="CJ468" i="43"/>
  <c r="CV468" i="43"/>
  <c r="DH468" i="43"/>
  <c r="DT468" i="43"/>
  <c r="EF468" i="43"/>
  <c r="BR469" i="43"/>
  <c r="CD469" i="43"/>
  <c r="CP469" i="43"/>
  <c r="DB469" i="43"/>
  <c r="BX470" i="43"/>
  <c r="CJ470" i="43"/>
  <c r="CV470" i="43"/>
  <c r="DH470" i="43"/>
  <c r="BR471" i="43"/>
  <c r="CD471" i="43"/>
  <c r="CP471" i="43"/>
  <c r="DB471" i="43"/>
  <c r="BR472" i="43"/>
  <c r="CD472" i="43"/>
  <c r="CP472" i="43"/>
  <c r="DB472" i="43"/>
  <c r="BX473" i="43"/>
  <c r="CJ473" i="43"/>
  <c r="CV473" i="43"/>
  <c r="DH473" i="43"/>
  <c r="BR474" i="43"/>
  <c r="CD474" i="43"/>
  <c r="CP474" i="43"/>
  <c r="DB474" i="43"/>
  <c r="DN474" i="43"/>
  <c r="DZ474" i="43"/>
  <c r="BR475" i="43"/>
  <c r="BW475" i="43"/>
  <c r="BX475" i="43" s="1"/>
  <c r="CD475" i="43"/>
  <c r="CI475" i="43"/>
  <c r="CJ475" i="43" s="1"/>
  <c r="CP475" i="43"/>
  <c r="CU475" i="43"/>
  <c r="CV475" i="43" s="1"/>
  <c r="DB475" i="43"/>
  <c r="DG475" i="43"/>
  <c r="DH475" i="43" s="1"/>
  <c r="DN475" i="43"/>
  <c r="DS475" i="43"/>
  <c r="DT475" i="43" s="1"/>
  <c r="DZ475" i="43"/>
  <c r="EE475" i="43"/>
  <c r="EF475" i="43" s="1"/>
  <c r="BQ476" i="43"/>
  <c r="BR476" i="43" s="1"/>
  <c r="BX476" i="43"/>
  <c r="CC476" i="43"/>
  <c r="CD476" i="43" s="1"/>
  <c r="CJ476" i="43"/>
  <c r="CO476" i="43"/>
  <c r="CP476" i="43" s="1"/>
  <c r="CV476" i="43"/>
  <c r="DA476" i="43"/>
  <c r="DB476" i="43" s="1"/>
  <c r="DH476" i="43"/>
  <c r="DM476" i="43"/>
  <c r="DN476" i="43" s="1"/>
  <c r="DT476" i="43"/>
  <c r="DY476" i="43"/>
  <c r="DZ476" i="43" s="1"/>
  <c r="EF476" i="43"/>
  <c r="BR477" i="43"/>
  <c r="BW477" i="43"/>
  <c r="BX477" i="43" s="1"/>
  <c r="CD477" i="43"/>
  <c r="CI477" i="43"/>
  <c r="CJ477" i="43" s="1"/>
  <c r="CP477" i="43"/>
  <c r="CU477" i="43"/>
  <c r="CV477" i="43" s="1"/>
  <c r="DB477" i="43"/>
  <c r="DG477" i="43"/>
  <c r="DH477" i="43" s="1"/>
  <c r="DS477" i="43"/>
  <c r="DT477" i="43" s="1"/>
  <c r="EE477" i="43"/>
  <c r="EF477" i="43" s="1"/>
  <c r="BQ478" i="43"/>
  <c r="BR478" i="43" s="1"/>
  <c r="BX478" i="43"/>
  <c r="CC478" i="43"/>
  <c r="CD478" i="43" s="1"/>
  <c r="CJ478" i="43"/>
  <c r="CO478" i="43"/>
  <c r="CP478" i="43" s="1"/>
  <c r="CV478" i="43"/>
  <c r="DA478" i="43"/>
  <c r="DB478" i="43" s="1"/>
  <c r="DH478" i="43"/>
  <c r="DM478" i="43"/>
  <c r="DN478" i="43" s="1"/>
  <c r="DT478" i="43"/>
  <c r="EF478" i="43"/>
  <c r="K122" i="43"/>
  <c r="L122" i="43" s="1"/>
  <c r="K126" i="43"/>
  <c r="L126" i="43" s="1"/>
  <c r="K233" i="43"/>
  <c r="L233" i="43" s="1"/>
  <c r="K237" i="43"/>
  <c r="L237" i="43" s="1"/>
  <c r="W237" i="43"/>
  <c r="X237" i="43" s="1"/>
  <c r="K239" i="43"/>
  <c r="L239" i="43" s="1"/>
  <c r="K241" i="43"/>
  <c r="L241" i="43" s="1"/>
  <c r="K243" i="43"/>
  <c r="L243" i="43" s="1"/>
  <c r="K245" i="43"/>
  <c r="L245" i="43" s="1"/>
  <c r="K265" i="43"/>
  <c r="L265" i="43" s="1"/>
  <c r="K267" i="43"/>
  <c r="L267" i="43" s="1"/>
  <c r="W267" i="43"/>
  <c r="X267" i="43" s="1"/>
  <c r="K269" i="43"/>
  <c r="L269" i="43" s="1"/>
  <c r="W269" i="43"/>
  <c r="X269" i="43" s="1"/>
  <c r="K271" i="43"/>
  <c r="L271" i="43" s="1"/>
  <c r="W271" i="43"/>
  <c r="X271" i="43" s="1"/>
  <c r="K273" i="43"/>
  <c r="L273" i="43" s="1"/>
  <c r="K277" i="43"/>
  <c r="L277" i="43" s="1"/>
  <c r="K279" i="43"/>
  <c r="L279" i="43" s="1"/>
  <c r="K281" i="43"/>
  <c r="L281" i="43" s="1"/>
  <c r="K283" i="43"/>
  <c r="L283" i="43" s="1"/>
  <c r="K401" i="43"/>
  <c r="L401" i="43" s="1"/>
  <c r="W401" i="43"/>
  <c r="X401" i="43" s="1"/>
  <c r="K403" i="43"/>
  <c r="L403" i="43" s="1"/>
  <c r="W403" i="43"/>
  <c r="X403" i="43" s="1"/>
  <c r="K405" i="43"/>
  <c r="L405" i="43" s="1"/>
  <c r="W405" i="43"/>
  <c r="X405" i="43" s="1"/>
  <c r="K407" i="43"/>
  <c r="L407" i="43" s="1"/>
  <c r="W407" i="43"/>
  <c r="X407" i="43" s="1"/>
  <c r="K409" i="43"/>
  <c r="L409" i="43" s="1"/>
  <c r="W409" i="43"/>
  <c r="X409" i="43" s="1"/>
  <c r="K411" i="43"/>
  <c r="L411" i="43" s="1"/>
  <c r="W411" i="43"/>
  <c r="X411" i="43" s="1"/>
  <c r="K413" i="43"/>
  <c r="L413" i="43" s="1"/>
  <c r="W413" i="43"/>
  <c r="X413" i="43" s="1"/>
  <c r="K415" i="43"/>
  <c r="L415" i="43" s="1"/>
  <c r="W415" i="43"/>
  <c r="X415" i="43" s="1"/>
  <c r="K417" i="43"/>
  <c r="L417" i="43" s="1"/>
  <c r="W417" i="43"/>
  <c r="X417" i="43" s="1"/>
  <c r="K419" i="43"/>
  <c r="L419" i="43" s="1"/>
  <c r="W419" i="43"/>
  <c r="X419" i="43" s="1"/>
  <c r="W128" i="43"/>
  <c r="X128" i="43" s="1"/>
  <c r="K130" i="43"/>
  <c r="L130" i="43" s="1"/>
  <c r="K132" i="43"/>
  <c r="L132" i="43" s="1"/>
  <c r="K134" i="43"/>
  <c r="L134" i="43" s="1"/>
  <c r="K136" i="43"/>
  <c r="L136" i="43" s="1"/>
  <c r="K218" i="43"/>
  <c r="L218" i="43" s="1"/>
  <c r="W218" i="43"/>
  <c r="X218" i="43" s="1"/>
  <c r="K220" i="43"/>
  <c r="L220" i="43" s="1"/>
  <c r="W220" i="43"/>
  <c r="X220" i="43" s="1"/>
  <c r="K222" i="43"/>
  <c r="L222" i="43" s="1"/>
  <c r="W222" i="43"/>
  <c r="X222" i="43" s="1"/>
  <c r="K224" i="43"/>
  <c r="L224" i="43" s="1"/>
  <c r="W224" i="43"/>
  <c r="X224" i="43" s="1"/>
  <c r="K226" i="43"/>
  <c r="L226" i="43" s="1"/>
  <c r="W226" i="43"/>
  <c r="X226" i="43" s="1"/>
  <c r="K228" i="43"/>
  <c r="L228" i="43" s="1"/>
  <c r="W228" i="43"/>
  <c r="X228" i="43" s="1"/>
  <c r="K230" i="43"/>
  <c r="L230" i="43" s="1"/>
  <c r="W230" i="43"/>
  <c r="X230" i="43" s="1"/>
  <c r="K248" i="43"/>
  <c r="L248" i="43" s="1"/>
  <c r="W248" i="43"/>
  <c r="X248" i="43" s="1"/>
  <c r="K250" i="43"/>
  <c r="L250" i="43" s="1"/>
  <c r="W250" i="43"/>
  <c r="X250" i="43" s="1"/>
  <c r="K252" i="43"/>
  <c r="L252" i="43" s="1"/>
  <c r="W252" i="43"/>
  <c r="X252" i="43" s="1"/>
  <c r="K254" i="43"/>
  <c r="L254" i="43" s="1"/>
  <c r="K256" i="43"/>
  <c r="L256" i="43" s="1"/>
  <c r="W256" i="43"/>
  <c r="X256" i="43" s="1"/>
  <c r="K258" i="43"/>
  <c r="L258" i="43" s="1"/>
  <c r="K262" i="43"/>
  <c r="L262" i="43" s="1"/>
  <c r="W262" i="43"/>
  <c r="X262" i="43" s="1"/>
  <c r="W422" i="43"/>
  <c r="X422" i="43" s="1"/>
  <c r="K424" i="43"/>
  <c r="L424" i="43" s="1"/>
  <c r="W424" i="43"/>
  <c r="X424" i="43" s="1"/>
  <c r="K426" i="43"/>
  <c r="L426" i="43" s="1"/>
  <c r="W426" i="43"/>
  <c r="X426" i="43" s="1"/>
  <c r="K428" i="43"/>
  <c r="L428" i="43" s="1"/>
  <c r="W428" i="43"/>
  <c r="X428" i="43" s="1"/>
  <c r="K430" i="43"/>
  <c r="L430" i="43" s="1"/>
  <c r="W430" i="43"/>
  <c r="X430" i="43" s="1"/>
  <c r="K432" i="43"/>
  <c r="L432" i="43" s="1"/>
  <c r="W432" i="43"/>
  <c r="X432" i="43" s="1"/>
  <c r="K434" i="43"/>
  <c r="L434" i="43" s="1"/>
  <c r="W434" i="43"/>
  <c r="X434" i="43" s="1"/>
  <c r="K232" i="43"/>
  <c r="L232" i="43" s="1"/>
  <c r="W233" i="43"/>
  <c r="X233" i="43" s="1"/>
  <c r="D121" i="43"/>
  <c r="K123" i="43"/>
  <c r="L123" i="43" s="1"/>
  <c r="W123" i="43"/>
  <c r="X123" i="43" s="1"/>
  <c r="D124" i="43"/>
  <c r="K125" i="43"/>
  <c r="L125" i="43" s="1"/>
  <c r="P125" i="43"/>
  <c r="W125" i="43" s="1"/>
  <c r="X125" i="43" s="1"/>
  <c r="K127" i="43"/>
  <c r="L127" i="43" s="1"/>
  <c r="W127" i="43"/>
  <c r="X127" i="43" s="1"/>
  <c r="K129" i="43"/>
  <c r="L129" i="43" s="1"/>
  <c r="P129" i="43"/>
  <c r="W129" i="43" s="1"/>
  <c r="X129" i="43" s="1"/>
  <c r="V131" i="43"/>
  <c r="T131" i="43"/>
  <c r="K133" i="43"/>
  <c r="L133" i="43" s="1"/>
  <c r="W133" i="43"/>
  <c r="X133" i="43" s="1"/>
  <c r="K135" i="43"/>
  <c r="L135" i="43" s="1"/>
  <c r="W135" i="43"/>
  <c r="X135" i="43" s="1"/>
  <c r="D156" i="43"/>
  <c r="D157" i="43"/>
  <c r="P158" i="43"/>
  <c r="D159" i="43"/>
  <c r="P160" i="43"/>
  <c r="P206" i="43"/>
  <c r="D207" i="43"/>
  <c r="P208" i="43"/>
  <c r="D209" i="43"/>
  <c r="W241" i="43"/>
  <c r="X241" i="43" s="1"/>
  <c r="W245" i="43"/>
  <c r="X245" i="43" s="1"/>
  <c r="W249" i="43"/>
  <c r="X249" i="43" s="1"/>
  <c r="W272" i="43"/>
  <c r="X272" i="43" s="1"/>
  <c r="W273" i="43"/>
  <c r="X273" i="43" s="1"/>
  <c r="W277" i="43"/>
  <c r="X277" i="43" s="1"/>
  <c r="W281" i="43"/>
  <c r="X281" i="43" s="1"/>
  <c r="W438" i="43"/>
  <c r="X438" i="43" s="1"/>
  <c r="K124" i="43"/>
  <c r="L124" i="43" s="1"/>
  <c r="W239" i="43"/>
  <c r="X239" i="43" s="1"/>
  <c r="W243" i="43"/>
  <c r="X243" i="43" s="1"/>
  <c r="W247" i="43"/>
  <c r="X247" i="43" s="1"/>
  <c r="W251" i="43"/>
  <c r="X251" i="43" s="1"/>
  <c r="W254" i="43"/>
  <c r="X254" i="43" s="1"/>
  <c r="W255" i="43"/>
  <c r="X255" i="43" s="1"/>
  <c r="W258" i="43"/>
  <c r="X258" i="43" s="1"/>
  <c r="W259" i="43"/>
  <c r="X259" i="43" s="1"/>
  <c r="W264" i="43"/>
  <c r="X264" i="43" s="1"/>
  <c r="W265" i="43"/>
  <c r="X265" i="43" s="1"/>
  <c r="W266" i="43"/>
  <c r="X266" i="43" s="1"/>
  <c r="W279" i="43"/>
  <c r="X279" i="43" s="1"/>
  <c r="W283" i="43"/>
  <c r="X283" i="43" s="1"/>
  <c r="K285" i="43"/>
  <c r="L285" i="43" s="1"/>
  <c r="W286" i="43"/>
  <c r="X286" i="43" s="1"/>
  <c r="K287" i="43"/>
  <c r="L287" i="43" s="1"/>
  <c r="W288" i="43"/>
  <c r="X288" i="43" s="1"/>
  <c r="K289" i="43"/>
  <c r="L289" i="43" s="1"/>
  <c r="K290" i="43"/>
  <c r="L290" i="43" s="1"/>
  <c r="D291" i="43"/>
  <c r="K291" i="43" s="1"/>
  <c r="L291" i="43" s="1"/>
  <c r="P343" i="43"/>
  <c r="D344" i="43"/>
  <c r="D345" i="43"/>
  <c r="P346" i="43"/>
  <c r="P347" i="43"/>
  <c r="D348" i="43"/>
  <c r="D349" i="43"/>
  <c r="P350" i="43"/>
  <c r="P351" i="43"/>
  <c r="D352" i="43"/>
  <c r="D353" i="43"/>
  <c r="P354" i="43"/>
  <c r="P355" i="43"/>
  <c r="D356" i="43"/>
  <c r="D357" i="43"/>
  <c r="K358" i="43"/>
  <c r="L358" i="43" s="1"/>
  <c r="P358" i="43"/>
  <c r="W358" i="43" s="1"/>
  <c r="X358" i="43" s="1"/>
  <c r="K359" i="43"/>
  <c r="L359" i="43" s="1"/>
  <c r="P359" i="43"/>
  <c r="W359" i="43" s="1"/>
  <c r="X359" i="43" s="1"/>
  <c r="K360" i="43"/>
  <c r="L360" i="43" s="1"/>
  <c r="P360" i="43"/>
  <c r="D361" i="43"/>
  <c r="D362" i="43"/>
  <c r="P363" i="43"/>
  <c r="P364" i="43"/>
  <c r="D365" i="43"/>
  <c r="D366" i="43"/>
  <c r="P367" i="43"/>
  <c r="P368" i="43"/>
  <c r="D369" i="43"/>
  <c r="D370" i="43"/>
  <c r="P371" i="43"/>
  <c r="P372" i="43"/>
  <c r="D373" i="43"/>
  <c r="D374" i="43"/>
  <c r="P375" i="43"/>
  <c r="P376" i="43"/>
  <c r="D377" i="43"/>
  <c r="D378" i="43"/>
  <c r="P379" i="43"/>
  <c r="P380" i="43"/>
  <c r="D381" i="43"/>
  <c r="D382" i="43"/>
  <c r="P383" i="43"/>
  <c r="P384" i="43"/>
  <c r="D385" i="43"/>
  <c r="D386" i="43"/>
  <c r="P387" i="43"/>
  <c r="P388" i="43"/>
  <c r="D389" i="43"/>
  <c r="D390" i="43"/>
  <c r="P391" i="43"/>
  <c r="P392" i="43"/>
  <c r="D393" i="43"/>
  <c r="D394" i="43"/>
  <c r="P395" i="43"/>
  <c r="P396" i="43"/>
  <c r="D397" i="43"/>
  <c r="D398" i="43"/>
  <c r="P399" i="43"/>
  <c r="K439" i="43"/>
  <c r="L439" i="43" s="1"/>
  <c r="P439" i="43"/>
  <c r="K440" i="43"/>
  <c r="L440" i="43" s="1"/>
  <c r="P440" i="43"/>
  <c r="D441" i="43"/>
  <c r="D442" i="43"/>
  <c r="P443" i="43"/>
  <c r="P444" i="43"/>
  <c r="D445" i="43"/>
  <c r="D446" i="43"/>
  <c r="P447" i="43"/>
  <c r="P448" i="43"/>
  <c r="D449" i="43"/>
  <c r="P452" i="43"/>
  <c r="D453" i="43"/>
  <c r="D454" i="43"/>
  <c r="P455" i="43"/>
  <c r="P456" i="43"/>
  <c r="D457" i="43"/>
  <c r="D458" i="43"/>
  <c r="P459" i="43"/>
  <c r="P460" i="43"/>
  <c r="D461" i="43"/>
  <c r="D462" i="43"/>
  <c r="P463" i="43"/>
  <c r="P464" i="43"/>
  <c r="D465" i="43"/>
  <c r="P466" i="43"/>
  <c r="P467" i="43"/>
  <c r="D468" i="43"/>
  <c r="K468" i="43" s="1"/>
  <c r="L468" i="43" s="1"/>
  <c r="D469" i="43"/>
  <c r="P470" i="43"/>
  <c r="P471" i="43"/>
  <c r="D472" i="43"/>
  <c r="D473" i="43"/>
  <c r="P474" i="43"/>
  <c r="P475" i="43"/>
  <c r="D476" i="43"/>
  <c r="D477" i="43"/>
  <c r="D478" i="43"/>
  <c r="K357" i="43"/>
  <c r="L357" i="43" s="1"/>
  <c r="K441" i="43"/>
  <c r="L441" i="43" s="1"/>
  <c r="V468" i="43"/>
  <c r="W3" i="43"/>
  <c r="X3" i="43" s="1"/>
  <c r="K4" i="43"/>
  <c r="L4" i="43" s="1"/>
  <c r="BB4" i="43"/>
  <c r="W5" i="43"/>
  <c r="X5" i="43" s="1"/>
  <c r="K6" i="43"/>
  <c r="L6" i="43" s="1"/>
  <c r="BB6" i="43"/>
  <c r="W7" i="43"/>
  <c r="X7" i="43" s="1"/>
  <c r="K8" i="43"/>
  <c r="L8" i="43" s="1"/>
  <c r="BB8" i="43"/>
  <c r="W9" i="43"/>
  <c r="X9" i="43" s="1"/>
  <c r="K10" i="43"/>
  <c r="L10" i="43" s="1"/>
  <c r="BB10" i="43"/>
  <c r="W11" i="43"/>
  <c r="X11" i="43" s="1"/>
  <c r="K12" i="43"/>
  <c r="L12" i="43" s="1"/>
  <c r="BB12" i="43"/>
  <c r="W13" i="43"/>
  <c r="X13" i="43" s="1"/>
  <c r="K14" i="43"/>
  <c r="L14" i="43" s="1"/>
  <c r="BB14" i="43"/>
  <c r="W15" i="43"/>
  <c r="X15" i="43" s="1"/>
  <c r="K16" i="43"/>
  <c r="L16" i="43" s="1"/>
  <c r="BB16" i="43"/>
  <c r="W17" i="43"/>
  <c r="X17" i="43" s="1"/>
  <c r="K18" i="43"/>
  <c r="L18" i="43" s="1"/>
  <c r="BB18" i="43"/>
  <c r="W19" i="43"/>
  <c r="X19" i="43" s="1"/>
  <c r="K20" i="43"/>
  <c r="L20" i="43" s="1"/>
  <c r="BB20" i="43"/>
  <c r="W21" i="43"/>
  <c r="X21" i="43" s="1"/>
  <c r="K22" i="43"/>
  <c r="L22" i="43" s="1"/>
  <c r="BB22" i="43"/>
  <c r="W23" i="43"/>
  <c r="X23" i="43" s="1"/>
  <c r="K24" i="43"/>
  <c r="L24" i="43" s="1"/>
  <c r="BB24" i="43"/>
  <c r="W25" i="43"/>
  <c r="X25" i="43" s="1"/>
  <c r="K26" i="43"/>
  <c r="L26" i="43" s="1"/>
  <c r="BB26" i="43"/>
  <c r="W27" i="43"/>
  <c r="X27" i="43" s="1"/>
  <c r="K28" i="43"/>
  <c r="L28" i="43" s="1"/>
  <c r="BB28" i="43"/>
  <c r="W29" i="43"/>
  <c r="X29" i="43" s="1"/>
  <c r="K30" i="43"/>
  <c r="L30" i="43" s="1"/>
  <c r="BB30" i="43"/>
  <c r="W31" i="43"/>
  <c r="X31" i="43" s="1"/>
  <c r="K32" i="43"/>
  <c r="L32" i="43" s="1"/>
  <c r="BB32" i="43"/>
  <c r="W33" i="43"/>
  <c r="X33" i="43" s="1"/>
  <c r="K34" i="43"/>
  <c r="L34" i="43" s="1"/>
  <c r="BB34" i="43"/>
  <c r="W35" i="43"/>
  <c r="X35" i="43" s="1"/>
  <c r="K36" i="43"/>
  <c r="L36" i="43" s="1"/>
  <c r="BB36" i="43"/>
  <c r="W37" i="43"/>
  <c r="X37" i="43" s="1"/>
  <c r="K38" i="43"/>
  <c r="L38" i="43" s="1"/>
  <c r="BB38" i="43"/>
  <c r="W39" i="43"/>
  <c r="X39" i="43" s="1"/>
  <c r="K40" i="43"/>
  <c r="L40" i="43" s="1"/>
  <c r="BB40" i="43"/>
  <c r="W41" i="43"/>
  <c r="X41" i="43" s="1"/>
  <c r="K42" i="43"/>
  <c r="L42" i="43" s="1"/>
  <c r="BB42" i="43"/>
  <c r="W43" i="43"/>
  <c r="X43" i="43" s="1"/>
  <c r="K44" i="43"/>
  <c r="L44" i="43" s="1"/>
  <c r="BB44" i="43"/>
  <c r="W45" i="43"/>
  <c r="X45" i="43" s="1"/>
  <c r="K46" i="43"/>
  <c r="L46" i="43" s="1"/>
  <c r="BB46" i="43"/>
  <c r="W47" i="43"/>
  <c r="X47" i="43" s="1"/>
  <c r="K48" i="43"/>
  <c r="L48" i="43" s="1"/>
  <c r="BB48" i="43"/>
  <c r="W49" i="43"/>
  <c r="X49" i="43" s="1"/>
  <c r="K50" i="43"/>
  <c r="L50" i="43" s="1"/>
  <c r="BB50" i="43"/>
  <c r="W51" i="43"/>
  <c r="X51" i="43" s="1"/>
  <c r="K52" i="43"/>
  <c r="L52" i="43" s="1"/>
  <c r="BB52" i="43"/>
  <c r="W53" i="43"/>
  <c r="X53" i="43" s="1"/>
  <c r="K54" i="43"/>
  <c r="L54" i="43" s="1"/>
  <c r="BB54" i="43"/>
  <c r="W55" i="43"/>
  <c r="X55" i="43" s="1"/>
  <c r="K56" i="43"/>
  <c r="L56" i="43" s="1"/>
  <c r="BB56" i="43"/>
  <c r="W57" i="43"/>
  <c r="X57" i="43" s="1"/>
  <c r="K58" i="43"/>
  <c r="L58" i="43" s="1"/>
  <c r="BB58" i="43"/>
  <c r="W59" i="43"/>
  <c r="X59" i="43" s="1"/>
  <c r="K60" i="43"/>
  <c r="L60" i="43" s="1"/>
  <c r="BB60" i="43"/>
  <c r="W61" i="43"/>
  <c r="X61" i="43" s="1"/>
  <c r="K62" i="43"/>
  <c r="L62" i="43" s="1"/>
  <c r="BB62" i="43"/>
  <c r="W63" i="43"/>
  <c r="X63" i="43" s="1"/>
  <c r="K64" i="43"/>
  <c r="L64" i="43" s="1"/>
  <c r="BB64" i="43"/>
  <c r="W65" i="43"/>
  <c r="X65" i="43" s="1"/>
  <c r="K66" i="43"/>
  <c r="L66" i="43" s="1"/>
  <c r="BB66" i="43"/>
  <c r="W67" i="43"/>
  <c r="X67" i="43" s="1"/>
  <c r="K68" i="43"/>
  <c r="L68" i="43" s="1"/>
  <c r="BB68" i="43"/>
  <c r="W69" i="43"/>
  <c r="X69" i="43" s="1"/>
  <c r="K70" i="43"/>
  <c r="L70" i="43" s="1"/>
  <c r="BB70" i="43"/>
  <c r="W71" i="43"/>
  <c r="X71" i="43" s="1"/>
  <c r="K72" i="43"/>
  <c r="L72" i="43" s="1"/>
  <c r="BB72" i="43"/>
  <c r="W73" i="43"/>
  <c r="X73" i="43" s="1"/>
  <c r="K74" i="43"/>
  <c r="L74" i="43" s="1"/>
  <c r="BB74" i="43"/>
  <c r="W75" i="43"/>
  <c r="X75" i="43" s="1"/>
  <c r="K76" i="43"/>
  <c r="L76" i="43" s="1"/>
  <c r="BB76" i="43"/>
  <c r="W77" i="43"/>
  <c r="X77" i="43" s="1"/>
  <c r="K78" i="43"/>
  <c r="L78" i="43" s="1"/>
  <c r="BB78" i="43"/>
  <c r="W79" i="43"/>
  <c r="X79" i="43" s="1"/>
  <c r="K80" i="43"/>
  <c r="L80" i="43" s="1"/>
  <c r="BB80" i="43"/>
  <c r="W81" i="43"/>
  <c r="X81" i="43" s="1"/>
  <c r="K82" i="43"/>
  <c r="L82" i="43" s="1"/>
  <c r="BB82" i="43"/>
  <c r="W83" i="43"/>
  <c r="X83" i="43" s="1"/>
  <c r="K84" i="43"/>
  <c r="L84" i="43" s="1"/>
  <c r="BB84" i="43"/>
  <c r="W85" i="43"/>
  <c r="X85" i="43" s="1"/>
  <c r="K86" i="43"/>
  <c r="L86" i="43" s="1"/>
  <c r="BB86" i="43"/>
  <c r="W87" i="43"/>
  <c r="X87" i="43" s="1"/>
  <c r="K88" i="43"/>
  <c r="L88" i="43" s="1"/>
  <c r="BB88" i="43"/>
  <c r="W89" i="43"/>
  <c r="X89" i="43" s="1"/>
  <c r="K90" i="43"/>
  <c r="L90" i="43" s="1"/>
  <c r="BB90" i="43"/>
  <c r="W91" i="43"/>
  <c r="X91" i="43" s="1"/>
  <c r="K92" i="43"/>
  <c r="L92" i="43" s="1"/>
  <c r="BB92" i="43"/>
  <c r="W93" i="43"/>
  <c r="X93" i="43" s="1"/>
  <c r="K94" i="43"/>
  <c r="L94" i="43" s="1"/>
  <c r="BB94" i="43"/>
  <c r="W95" i="43"/>
  <c r="X95" i="43" s="1"/>
  <c r="K96" i="43"/>
  <c r="L96" i="43" s="1"/>
  <c r="BB96" i="43"/>
  <c r="W97" i="43"/>
  <c r="X97" i="43" s="1"/>
  <c r="K98" i="43"/>
  <c r="L98" i="43" s="1"/>
  <c r="BB98" i="43"/>
  <c r="W99" i="43"/>
  <c r="X99" i="43" s="1"/>
  <c r="K100" i="43"/>
  <c r="L100" i="43" s="1"/>
  <c r="BB100" i="43"/>
  <c r="W101" i="43"/>
  <c r="X101" i="43" s="1"/>
  <c r="K102" i="43"/>
  <c r="L102" i="43" s="1"/>
  <c r="BB102" i="43"/>
  <c r="W103" i="43"/>
  <c r="X103" i="43" s="1"/>
  <c r="K104" i="43"/>
  <c r="L104" i="43" s="1"/>
  <c r="BB104" i="43"/>
  <c r="W105" i="43"/>
  <c r="X105" i="43" s="1"/>
  <c r="K106" i="43"/>
  <c r="L106" i="43" s="1"/>
  <c r="BB106" i="43"/>
  <c r="W107" i="43"/>
  <c r="X107" i="43" s="1"/>
  <c r="K108" i="43"/>
  <c r="L108" i="43" s="1"/>
  <c r="BB108" i="43"/>
  <c r="W109" i="43"/>
  <c r="X109" i="43" s="1"/>
  <c r="K110" i="43"/>
  <c r="L110" i="43" s="1"/>
  <c r="BB110" i="43"/>
  <c r="W111" i="43"/>
  <c r="X111" i="43" s="1"/>
  <c r="K112" i="43"/>
  <c r="L112" i="43" s="1"/>
  <c r="BB112" i="43"/>
  <c r="W113" i="43"/>
  <c r="X113" i="43" s="1"/>
  <c r="K114" i="43"/>
  <c r="L114" i="43" s="1"/>
  <c r="BB114" i="43"/>
  <c r="W115" i="43"/>
  <c r="X115" i="43" s="1"/>
  <c r="K116" i="43"/>
  <c r="L116" i="43" s="1"/>
  <c r="BB116" i="43"/>
  <c r="W117" i="43"/>
  <c r="X117" i="43" s="1"/>
  <c r="K118" i="43"/>
  <c r="L118" i="43" s="1"/>
  <c r="BB118" i="43"/>
  <c r="W119" i="43"/>
  <c r="X119" i="43" s="1"/>
  <c r="K120" i="43"/>
  <c r="L120" i="43" s="1"/>
  <c r="BB120" i="43"/>
  <c r="W121" i="43"/>
  <c r="X121" i="43" s="1"/>
  <c r="T122" i="43"/>
  <c r="T124" i="43"/>
  <c r="T126" i="43"/>
  <c r="T130" i="43"/>
  <c r="T134" i="43"/>
  <c r="T136" i="43"/>
  <c r="K3" i="43"/>
  <c r="L3" i="43" s="1"/>
  <c r="BB3" i="43"/>
  <c r="W4" i="43"/>
  <c r="X4" i="43" s="1"/>
  <c r="K5" i="43"/>
  <c r="L5" i="43" s="1"/>
  <c r="BB5" i="43"/>
  <c r="W6" i="43"/>
  <c r="X6" i="43" s="1"/>
  <c r="K7" i="43"/>
  <c r="L7" i="43" s="1"/>
  <c r="BB7" i="43"/>
  <c r="W8" i="43"/>
  <c r="X8" i="43" s="1"/>
  <c r="K9" i="43"/>
  <c r="L9" i="43" s="1"/>
  <c r="BB9" i="43"/>
  <c r="W10" i="43"/>
  <c r="X10" i="43" s="1"/>
  <c r="K11" i="43"/>
  <c r="L11" i="43" s="1"/>
  <c r="BB11" i="43"/>
  <c r="W12" i="43"/>
  <c r="X12" i="43" s="1"/>
  <c r="K13" i="43"/>
  <c r="L13" i="43" s="1"/>
  <c r="BB13" i="43"/>
  <c r="W14" i="43"/>
  <c r="X14" i="43" s="1"/>
  <c r="K15" i="43"/>
  <c r="L15" i="43" s="1"/>
  <c r="BB15" i="43"/>
  <c r="W16" i="43"/>
  <c r="X16" i="43" s="1"/>
  <c r="K17" i="43"/>
  <c r="L17" i="43" s="1"/>
  <c r="BB17" i="43"/>
  <c r="W18" i="43"/>
  <c r="X18" i="43" s="1"/>
  <c r="K19" i="43"/>
  <c r="L19" i="43" s="1"/>
  <c r="BB19" i="43"/>
  <c r="W20" i="43"/>
  <c r="X20" i="43" s="1"/>
  <c r="K21" i="43"/>
  <c r="L21" i="43" s="1"/>
  <c r="BB21" i="43"/>
  <c r="W22" i="43"/>
  <c r="X22" i="43" s="1"/>
  <c r="K23" i="43"/>
  <c r="L23" i="43" s="1"/>
  <c r="BB23" i="43"/>
  <c r="W24" i="43"/>
  <c r="X24" i="43" s="1"/>
  <c r="K25" i="43"/>
  <c r="L25" i="43" s="1"/>
  <c r="BB25" i="43"/>
  <c r="W26" i="43"/>
  <c r="X26" i="43" s="1"/>
  <c r="K27" i="43"/>
  <c r="L27" i="43" s="1"/>
  <c r="BB27" i="43"/>
  <c r="W28" i="43"/>
  <c r="X28" i="43" s="1"/>
  <c r="K29" i="43"/>
  <c r="L29" i="43" s="1"/>
  <c r="BB29" i="43"/>
  <c r="W30" i="43"/>
  <c r="X30" i="43" s="1"/>
  <c r="K31" i="43"/>
  <c r="L31" i="43" s="1"/>
  <c r="BB31" i="43"/>
  <c r="W32" i="43"/>
  <c r="X32" i="43" s="1"/>
  <c r="K33" i="43"/>
  <c r="L33" i="43" s="1"/>
  <c r="BB33" i="43"/>
  <c r="W34" i="43"/>
  <c r="X34" i="43" s="1"/>
  <c r="K35" i="43"/>
  <c r="L35" i="43" s="1"/>
  <c r="BB35" i="43"/>
  <c r="W36" i="43"/>
  <c r="X36" i="43" s="1"/>
  <c r="K37" i="43"/>
  <c r="L37" i="43" s="1"/>
  <c r="BB37" i="43"/>
  <c r="W38" i="43"/>
  <c r="X38" i="43" s="1"/>
  <c r="K39" i="43"/>
  <c r="L39" i="43" s="1"/>
  <c r="BB39" i="43"/>
  <c r="W40" i="43"/>
  <c r="X40" i="43" s="1"/>
  <c r="K41" i="43"/>
  <c r="L41" i="43" s="1"/>
  <c r="BB41" i="43"/>
  <c r="W42" i="43"/>
  <c r="X42" i="43" s="1"/>
  <c r="K43" i="43"/>
  <c r="L43" i="43" s="1"/>
  <c r="BB43" i="43"/>
  <c r="W44" i="43"/>
  <c r="X44" i="43" s="1"/>
  <c r="K45" i="43"/>
  <c r="L45" i="43" s="1"/>
  <c r="BB45" i="43"/>
  <c r="W46" i="43"/>
  <c r="X46" i="43" s="1"/>
  <c r="K47" i="43"/>
  <c r="L47" i="43" s="1"/>
  <c r="BB47" i="43"/>
  <c r="W48" i="43"/>
  <c r="X48" i="43" s="1"/>
  <c r="K49" i="43"/>
  <c r="L49" i="43" s="1"/>
  <c r="BB49" i="43"/>
  <c r="W50" i="43"/>
  <c r="X50" i="43" s="1"/>
  <c r="K51" i="43"/>
  <c r="L51" i="43" s="1"/>
  <c r="BB51" i="43"/>
  <c r="W52" i="43"/>
  <c r="X52" i="43" s="1"/>
  <c r="K53" i="43"/>
  <c r="L53" i="43" s="1"/>
  <c r="BB53" i="43"/>
  <c r="W54" i="43"/>
  <c r="X54" i="43" s="1"/>
  <c r="K55" i="43"/>
  <c r="L55" i="43" s="1"/>
  <c r="BB55" i="43"/>
  <c r="W56" i="43"/>
  <c r="X56" i="43" s="1"/>
  <c r="K57" i="43"/>
  <c r="L57" i="43" s="1"/>
  <c r="BB57" i="43"/>
  <c r="W58" i="43"/>
  <c r="X58" i="43" s="1"/>
  <c r="K59" i="43"/>
  <c r="L59" i="43" s="1"/>
  <c r="BB59" i="43"/>
  <c r="W60" i="43"/>
  <c r="X60" i="43" s="1"/>
  <c r="K61" i="43"/>
  <c r="L61" i="43" s="1"/>
  <c r="BB61" i="43"/>
  <c r="W62" i="43"/>
  <c r="X62" i="43" s="1"/>
  <c r="K63" i="43"/>
  <c r="L63" i="43" s="1"/>
  <c r="BB63" i="43"/>
  <c r="W64" i="43"/>
  <c r="X64" i="43" s="1"/>
  <c r="K65" i="43"/>
  <c r="L65" i="43" s="1"/>
  <c r="BB65" i="43"/>
  <c r="W66" i="43"/>
  <c r="X66" i="43" s="1"/>
  <c r="K67" i="43"/>
  <c r="L67" i="43" s="1"/>
  <c r="BB67" i="43"/>
  <c r="W68" i="43"/>
  <c r="X68" i="43" s="1"/>
  <c r="K69" i="43"/>
  <c r="L69" i="43" s="1"/>
  <c r="BB69" i="43"/>
  <c r="W70" i="43"/>
  <c r="X70" i="43" s="1"/>
  <c r="K71" i="43"/>
  <c r="L71" i="43" s="1"/>
  <c r="BB71" i="43"/>
  <c r="W72" i="43"/>
  <c r="X72" i="43" s="1"/>
  <c r="K73" i="43"/>
  <c r="L73" i="43" s="1"/>
  <c r="BB73" i="43"/>
  <c r="W74" i="43"/>
  <c r="X74" i="43" s="1"/>
  <c r="K75" i="43"/>
  <c r="L75" i="43" s="1"/>
  <c r="BB75" i="43"/>
  <c r="W76" i="43"/>
  <c r="X76" i="43" s="1"/>
  <c r="K77" i="43"/>
  <c r="L77" i="43" s="1"/>
  <c r="BB77" i="43"/>
  <c r="W78" i="43"/>
  <c r="X78" i="43" s="1"/>
  <c r="K79" i="43"/>
  <c r="L79" i="43" s="1"/>
  <c r="BB79" i="43"/>
  <c r="W80" i="43"/>
  <c r="X80" i="43" s="1"/>
  <c r="K81" i="43"/>
  <c r="L81" i="43" s="1"/>
  <c r="BB81" i="43"/>
  <c r="W82" i="43"/>
  <c r="X82" i="43" s="1"/>
  <c r="K83" i="43"/>
  <c r="L83" i="43" s="1"/>
  <c r="BB83" i="43"/>
  <c r="W84" i="43"/>
  <c r="X84" i="43" s="1"/>
  <c r="K85" i="43"/>
  <c r="L85" i="43" s="1"/>
  <c r="BB85" i="43"/>
  <c r="W86" i="43"/>
  <c r="X86" i="43" s="1"/>
  <c r="K87" i="43"/>
  <c r="L87" i="43" s="1"/>
  <c r="BB87" i="43"/>
  <c r="W88" i="43"/>
  <c r="X88" i="43" s="1"/>
  <c r="K89" i="43"/>
  <c r="L89" i="43" s="1"/>
  <c r="BB89" i="43"/>
  <c r="W90" i="43"/>
  <c r="X90" i="43" s="1"/>
  <c r="K91" i="43"/>
  <c r="L91" i="43" s="1"/>
  <c r="BB91" i="43"/>
  <c r="W92" i="43"/>
  <c r="X92" i="43" s="1"/>
  <c r="K93" i="43"/>
  <c r="L93" i="43" s="1"/>
  <c r="BB93" i="43"/>
  <c r="W94" i="43"/>
  <c r="X94" i="43" s="1"/>
  <c r="K95" i="43"/>
  <c r="L95" i="43" s="1"/>
  <c r="BB95" i="43"/>
  <c r="W96" i="43"/>
  <c r="X96" i="43" s="1"/>
  <c r="K97" i="43"/>
  <c r="L97" i="43" s="1"/>
  <c r="BB97" i="43"/>
  <c r="W98" i="43"/>
  <c r="X98" i="43" s="1"/>
  <c r="K99" i="43"/>
  <c r="L99" i="43" s="1"/>
  <c r="BB99" i="43"/>
  <c r="W100" i="43"/>
  <c r="X100" i="43" s="1"/>
  <c r="K101" i="43"/>
  <c r="L101" i="43" s="1"/>
  <c r="BB101" i="43"/>
  <c r="W102" i="43"/>
  <c r="X102" i="43" s="1"/>
  <c r="K103" i="43"/>
  <c r="L103" i="43" s="1"/>
  <c r="BB103" i="43"/>
  <c r="W104" i="43"/>
  <c r="X104" i="43" s="1"/>
  <c r="K105" i="43"/>
  <c r="L105" i="43" s="1"/>
  <c r="BB105" i="43"/>
  <c r="W106" i="43"/>
  <c r="X106" i="43" s="1"/>
  <c r="K107" i="43"/>
  <c r="L107" i="43" s="1"/>
  <c r="BB107" i="43"/>
  <c r="W108" i="43"/>
  <c r="X108" i="43" s="1"/>
  <c r="K109" i="43"/>
  <c r="L109" i="43" s="1"/>
  <c r="BB109" i="43"/>
  <c r="W110" i="43"/>
  <c r="X110" i="43" s="1"/>
  <c r="K111" i="43"/>
  <c r="L111" i="43" s="1"/>
  <c r="BB111" i="43"/>
  <c r="W112" i="43"/>
  <c r="X112" i="43" s="1"/>
  <c r="K113" i="43"/>
  <c r="L113" i="43" s="1"/>
  <c r="BB113" i="43"/>
  <c r="W114" i="43"/>
  <c r="X114" i="43" s="1"/>
  <c r="K115" i="43"/>
  <c r="L115" i="43" s="1"/>
  <c r="BB115" i="43"/>
  <c r="W116" i="43"/>
  <c r="X116" i="43" s="1"/>
  <c r="K117" i="43"/>
  <c r="L117" i="43" s="1"/>
  <c r="BB117" i="43"/>
  <c r="W118" i="43"/>
  <c r="X118" i="43" s="1"/>
  <c r="K119" i="43"/>
  <c r="L119" i="43" s="1"/>
  <c r="BB119" i="43"/>
  <c r="W120" i="43"/>
  <c r="X120" i="43" s="1"/>
  <c r="K121" i="43"/>
  <c r="L121" i="43" s="1"/>
  <c r="BB121" i="43"/>
  <c r="V137" i="43"/>
  <c r="BB137" i="43"/>
  <c r="W138" i="43"/>
  <c r="X138" i="43" s="1"/>
  <c r="K139" i="43"/>
  <c r="L139" i="43" s="1"/>
  <c r="BB139" i="43"/>
  <c r="W140" i="43"/>
  <c r="X140" i="43" s="1"/>
  <c r="K141" i="43"/>
  <c r="L141" i="43" s="1"/>
  <c r="BB141" i="43"/>
  <c r="W142" i="43"/>
  <c r="X142" i="43" s="1"/>
  <c r="K143" i="43"/>
  <c r="L143" i="43" s="1"/>
  <c r="BB143" i="43"/>
  <c r="W144" i="43"/>
  <c r="X144" i="43" s="1"/>
  <c r="K145" i="43"/>
  <c r="L145" i="43" s="1"/>
  <c r="BB145" i="43"/>
  <c r="W146" i="43"/>
  <c r="X146" i="43" s="1"/>
  <c r="K147" i="43"/>
  <c r="L147" i="43" s="1"/>
  <c r="BB147" i="43"/>
  <c r="W148" i="43"/>
  <c r="X148" i="43" s="1"/>
  <c r="K149" i="43"/>
  <c r="L149" i="43" s="1"/>
  <c r="BB149" i="43"/>
  <c r="W150" i="43"/>
  <c r="X150" i="43" s="1"/>
  <c r="K151" i="43"/>
  <c r="L151" i="43" s="1"/>
  <c r="BB151" i="43"/>
  <c r="W152" i="43"/>
  <c r="X152" i="43" s="1"/>
  <c r="K153" i="43"/>
  <c r="L153" i="43" s="1"/>
  <c r="BB153" i="43"/>
  <c r="W154" i="43"/>
  <c r="X154" i="43" s="1"/>
  <c r="K155" i="43"/>
  <c r="L155" i="43" s="1"/>
  <c r="BB155" i="43"/>
  <c r="W156" i="43"/>
  <c r="X156" i="43" s="1"/>
  <c r="K157" i="43"/>
  <c r="L157" i="43" s="1"/>
  <c r="BB157" i="43"/>
  <c r="W158" i="43"/>
  <c r="X158" i="43" s="1"/>
  <c r="K159" i="43"/>
  <c r="L159" i="43" s="1"/>
  <c r="BB159" i="43"/>
  <c r="W160" i="43"/>
  <c r="X160" i="43" s="1"/>
  <c r="K161" i="43"/>
  <c r="L161" i="43" s="1"/>
  <c r="BB161" i="43"/>
  <c r="W162" i="43"/>
  <c r="X162" i="43" s="1"/>
  <c r="K163" i="43"/>
  <c r="L163" i="43" s="1"/>
  <c r="BB163" i="43"/>
  <c r="W164" i="43"/>
  <c r="X164" i="43" s="1"/>
  <c r="K165" i="43"/>
  <c r="L165" i="43" s="1"/>
  <c r="BB165" i="43"/>
  <c r="W166" i="43"/>
  <c r="X166" i="43" s="1"/>
  <c r="K167" i="43"/>
  <c r="L167" i="43" s="1"/>
  <c r="BB167" i="43"/>
  <c r="W168" i="43"/>
  <c r="X168" i="43" s="1"/>
  <c r="K169" i="43"/>
  <c r="L169" i="43" s="1"/>
  <c r="BB169" i="43"/>
  <c r="W170" i="43"/>
  <c r="X170" i="43" s="1"/>
  <c r="K171" i="43"/>
  <c r="L171" i="43" s="1"/>
  <c r="BB171" i="43"/>
  <c r="W172" i="43"/>
  <c r="X172" i="43" s="1"/>
  <c r="K173" i="43"/>
  <c r="L173" i="43" s="1"/>
  <c r="BB173" i="43"/>
  <c r="W174" i="43"/>
  <c r="X174" i="43" s="1"/>
  <c r="K175" i="43"/>
  <c r="L175" i="43" s="1"/>
  <c r="BB175" i="43"/>
  <c r="W176" i="43"/>
  <c r="X176" i="43" s="1"/>
  <c r="K177" i="43"/>
  <c r="L177" i="43" s="1"/>
  <c r="BB177" i="43"/>
  <c r="W178" i="43"/>
  <c r="X178" i="43" s="1"/>
  <c r="K179" i="43"/>
  <c r="L179" i="43" s="1"/>
  <c r="BB179" i="43"/>
  <c r="W180" i="43"/>
  <c r="X180" i="43" s="1"/>
  <c r="K181" i="43"/>
  <c r="L181" i="43" s="1"/>
  <c r="BB181" i="43"/>
  <c r="W182" i="43"/>
  <c r="X182" i="43" s="1"/>
  <c r="K183" i="43"/>
  <c r="L183" i="43" s="1"/>
  <c r="BB183" i="43"/>
  <c r="W184" i="43"/>
  <c r="X184" i="43" s="1"/>
  <c r="K185" i="43"/>
  <c r="L185" i="43" s="1"/>
  <c r="BB185" i="43"/>
  <c r="W186" i="43"/>
  <c r="X186" i="43" s="1"/>
  <c r="K187" i="43"/>
  <c r="L187" i="43" s="1"/>
  <c r="BB187" i="43"/>
  <c r="W188" i="43"/>
  <c r="X188" i="43" s="1"/>
  <c r="K189" i="43"/>
  <c r="L189" i="43" s="1"/>
  <c r="BB189" i="43"/>
  <c r="W190" i="43"/>
  <c r="X190" i="43" s="1"/>
  <c r="K191" i="43"/>
  <c r="L191" i="43" s="1"/>
  <c r="BB191" i="43"/>
  <c r="W192" i="43"/>
  <c r="X192" i="43" s="1"/>
  <c r="K193" i="43"/>
  <c r="L193" i="43" s="1"/>
  <c r="BB193" i="43"/>
  <c r="W194" i="43"/>
  <c r="X194" i="43" s="1"/>
  <c r="K195" i="43"/>
  <c r="L195" i="43" s="1"/>
  <c r="BB195" i="43"/>
  <c r="W196" i="43"/>
  <c r="X196" i="43" s="1"/>
  <c r="K197" i="43"/>
  <c r="L197" i="43" s="1"/>
  <c r="BB197" i="43"/>
  <c r="W198" i="43"/>
  <c r="X198" i="43" s="1"/>
  <c r="K199" i="43"/>
  <c r="L199" i="43" s="1"/>
  <c r="BB199" i="43"/>
  <c r="W200" i="43"/>
  <c r="X200" i="43" s="1"/>
  <c r="K201" i="43"/>
  <c r="L201" i="43" s="1"/>
  <c r="BB201" i="43"/>
  <c r="W202" i="43"/>
  <c r="X202" i="43" s="1"/>
  <c r="K203" i="43"/>
  <c r="L203" i="43" s="1"/>
  <c r="BB203" i="43"/>
  <c r="W204" i="43"/>
  <c r="X204" i="43" s="1"/>
  <c r="K205" i="43"/>
  <c r="L205" i="43" s="1"/>
  <c r="BB205" i="43"/>
  <c r="W206" i="43"/>
  <c r="X206" i="43" s="1"/>
  <c r="K207" i="43"/>
  <c r="L207" i="43" s="1"/>
  <c r="BB207" i="43"/>
  <c r="W208" i="43"/>
  <c r="X208" i="43" s="1"/>
  <c r="K209" i="43"/>
  <c r="L209" i="43" s="1"/>
  <c r="BB209" i="43"/>
  <c r="BB210" i="43"/>
  <c r="BB212" i="43"/>
  <c r="BB214" i="43"/>
  <c r="BB216" i="43"/>
  <c r="BF3" i="43"/>
  <c r="CA3" i="43"/>
  <c r="CM3" i="43"/>
  <c r="CY3" i="43"/>
  <c r="DK3" i="43"/>
  <c r="DW3" i="43"/>
  <c r="EI3" i="43"/>
  <c r="BF4" i="43"/>
  <c r="CA4" i="43"/>
  <c r="CM4" i="43"/>
  <c r="CY4" i="43"/>
  <c r="DK4" i="43"/>
  <c r="DW4" i="43"/>
  <c r="EI4" i="43"/>
  <c r="BU5" i="43"/>
  <c r="CG5" i="43"/>
  <c r="CS5" i="43"/>
  <c r="DE5" i="43"/>
  <c r="DQ5" i="43"/>
  <c r="EC5" i="43"/>
  <c r="BU6" i="43"/>
  <c r="CG6" i="43"/>
  <c r="CM6" i="43"/>
  <c r="CS6" i="43"/>
  <c r="CY6" i="43"/>
  <c r="DE6" i="43"/>
  <c r="DK6" i="43"/>
  <c r="DW6" i="43"/>
  <c r="EI6" i="43"/>
  <c r="BF7" i="43"/>
  <c r="BU7" i="43"/>
  <c r="CA7" i="43"/>
  <c r="CG7" i="43"/>
  <c r="DW7" i="43"/>
  <c r="EI7" i="43"/>
  <c r="CG8" i="43"/>
  <c r="CM8" i="43"/>
  <c r="CS8" i="43"/>
  <c r="DQ8" i="43"/>
  <c r="EC8" i="43"/>
  <c r="BU9" i="43"/>
  <c r="CA9" i="43"/>
  <c r="DE9" i="43"/>
  <c r="DK9" i="43"/>
  <c r="DW9" i="43"/>
  <c r="EI9" i="43"/>
  <c r="BF10" i="43"/>
  <c r="CG10" i="43"/>
  <c r="CM10" i="43"/>
  <c r="DE10" i="43"/>
  <c r="DK10" i="43"/>
  <c r="DW10" i="43"/>
  <c r="EI10" i="43"/>
  <c r="CM11" i="43"/>
  <c r="DE11" i="43"/>
  <c r="DQ11" i="43"/>
  <c r="EC11" i="43"/>
  <c r="CG12" i="43"/>
  <c r="CM12" i="43"/>
  <c r="CS12" i="43"/>
  <c r="CY12" i="43"/>
  <c r="DQ12" i="43"/>
  <c r="EC12" i="43"/>
  <c r="BF13" i="43"/>
  <c r="BU13" i="43"/>
  <c r="CA13" i="43"/>
  <c r="DE13" i="43"/>
  <c r="DK13" i="43"/>
  <c r="DW13" i="43"/>
  <c r="EI13" i="43"/>
  <c r="CG14" i="43"/>
  <c r="CM14" i="43"/>
  <c r="DE14" i="43"/>
  <c r="DK14" i="43"/>
  <c r="DW14" i="43"/>
  <c r="EI14" i="43"/>
  <c r="BF15" i="43"/>
  <c r="CG15" i="43"/>
  <c r="CM15" i="43"/>
  <c r="DE15" i="43"/>
  <c r="DK15" i="43"/>
  <c r="DW15" i="43"/>
  <c r="EI15" i="43"/>
  <c r="BF16" i="43"/>
  <c r="CG16" i="43"/>
  <c r="CM16" i="43"/>
  <c r="DE16" i="43"/>
  <c r="DK16" i="43"/>
  <c r="DW16" i="43"/>
  <c r="EI16" i="43"/>
  <c r="BF17" i="43"/>
  <c r="CG17" i="43"/>
  <c r="CM17" i="43"/>
  <c r="DE17" i="43"/>
  <c r="DK17" i="43"/>
  <c r="DW17" i="43"/>
  <c r="EI17" i="43"/>
  <c r="BF18" i="43"/>
  <c r="CG18" i="43"/>
  <c r="CS18" i="43"/>
  <c r="CY18" i="43"/>
  <c r="DE18" i="43"/>
  <c r="DQ18" i="43"/>
  <c r="EC18" i="43"/>
  <c r="BF19" i="43"/>
  <c r="CG19" i="43"/>
  <c r="CM19" i="43"/>
  <c r="DE19" i="43"/>
  <c r="DK19" i="43"/>
  <c r="DW19" i="43"/>
  <c r="EI19" i="43"/>
  <c r="CG20" i="43"/>
  <c r="CM20" i="43"/>
  <c r="DE20" i="43"/>
  <c r="DK20" i="43"/>
  <c r="DW20" i="43"/>
  <c r="EI20" i="43"/>
  <c r="BF21" i="43"/>
  <c r="CM21" i="43"/>
  <c r="DE21" i="43"/>
  <c r="DK21" i="43"/>
  <c r="DW21" i="43"/>
  <c r="EI21" i="43"/>
  <c r="BU22" i="43"/>
  <c r="CA22" i="43"/>
  <c r="CS22" i="43"/>
  <c r="CY22" i="43"/>
  <c r="DQ22" i="43"/>
  <c r="EC22" i="43"/>
  <c r="BU23" i="43"/>
  <c r="CA23" i="43"/>
  <c r="DE23" i="43"/>
  <c r="DK23" i="43"/>
  <c r="DW23" i="43"/>
  <c r="EI23" i="43"/>
  <c r="BU24" i="43"/>
  <c r="CA24" i="43"/>
  <c r="CS24" i="43"/>
  <c r="CY24" i="43"/>
  <c r="DQ24" i="43"/>
  <c r="EC24" i="43"/>
  <c r="BU25" i="43"/>
  <c r="CA25" i="43"/>
  <c r="CG25" i="43"/>
  <c r="DE25" i="43"/>
  <c r="DQ25" i="43"/>
  <c r="EC25" i="43"/>
  <c r="BF26" i="43"/>
  <c r="CG26" i="43"/>
  <c r="CM26" i="43"/>
  <c r="CS26" i="43"/>
  <c r="CY26" i="43"/>
  <c r="DQ26" i="43"/>
  <c r="EC26" i="43"/>
  <c r="BF27" i="43"/>
  <c r="CA27" i="43"/>
  <c r="CM27" i="43"/>
  <c r="CS27" i="43"/>
  <c r="CY27" i="43"/>
  <c r="DK27" i="43"/>
  <c r="DW27" i="43"/>
  <c r="EI27" i="43"/>
  <c r="BU28" i="43"/>
  <c r="CA28" i="43"/>
  <c r="CS28" i="43"/>
  <c r="CY28" i="43"/>
  <c r="DK28" i="43"/>
  <c r="DW28" i="43"/>
  <c r="EI28" i="43"/>
  <c r="BU29" i="43"/>
  <c r="CA29" i="43"/>
  <c r="CG29" i="43"/>
  <c r="CS29" i="43"/>
  <c r="CY29" i="43"/>
  <c r="DE29" i="43"/>
  <c r="DK29" i="43"/>
  <c r="DW29" i="43"/>
  <c r="EI29" i="43"/>
  <c r="BF30" i="43"/>
  <c r="CS30" i="43"/>
  <c r="CY30" i="43"/>
  <c r="DQ30" i="43"/>
  <c r="EC30" i="43"/>
  <c r="BU31" i="43"/>
  <c r="CG31" i="43"/>
  <c r="CS31" i="43"/>
  <c r="DE31" i="43"/>
  <c r="DQ31" i="43"/>
  <c r="BT3" i="43"/>
  <c r="BU3" i="43" s="1"/>
  <c r="CF3" i="43"/>
  <c r="CG3" i="43" s="1"/>
  <c r="CR3" i="43"/>
  <c r="CS3" i="43" s="1"/>
  <c r="DD3" i="43"/>
  <c r="DE3" i="43" s="1"/>
  <c r="DP3" i="43"/>
  <c r="DQ3" i="43" s="1"/>
  <c r="EB3" i="43"/>
  <c r="EC3" i="43" s="1"/>
  <c r="BT4" i="43"/>
  <c r="BU4" i="43" s="1"/>
  <c r="CF4" i="43"/>
  <c r="CG4" i="43" s="1"/>
  <c r="CR4" i="43"/>
  <c r="CS4" i="43" s="1"/>
  <c r="DD4" i="43"/>
  <c r="DE4" i="43" s="1"/>
  <c r="DP4" i="43"/>
  <c r="DQ4" i="43" s="1"/>
  <c r="EB4" i="43"/>
  <c r="EC4" i="43" s="1"/>
  <c r="BE5" i="43"/>
  <c r="BF5" i="43" s="1"/>
  <c r="BZ5" i="43"/>
  <c r="CA5" i="43" s="1"/>
  <c r="CL5" i="43"/>
  <c r="CM5" i="43" s="1"/>
  <c r="CX5" i="43"/>
  <c r="CY5" i="43" s="1"/>
  <c r="DJ5" i="43"/>
  <c r="DK5" i="43" s="1"/>
  <c r="DV5" i="43"/>
  <c r="DW5" i="43" s="1"/>
  <c r="EH5" i="43"/>
  <c r="EI5" i="43" s="1"/>
  <c r="BE6" i="43"/>
  <c r="BF6" i="43" s="1"/>
  <c r="BZ6" i="43"/>
  <c r="CA6" i="43" s="1"/>
  <c r="DP6" i="43"/>
  <c r="EB6" i="43"/>
  <c r="CL7" i="43"/>
  <c r="CM7" i="43" s="1"/>
  <c r="CR7" i="43"/>
  <c r="CS7" i="43" s="1"/>
  <c r="CX7" i="43"/>
  <c r="CY7" i="43" s="1"/>
  <c r="DD7" i="43"/>
  <c r="DE7" i="43" s="1"/>
  <c r="DJ7" i="43"/>
  <c r="DK7" i="43" s="1"/>
  <c r="DP7" i="43"/>
  <c r="EB7" i="43"/>
  <c r="BE8" i="43"/>
  <c r="BF8" i="43" s="1"/>
  <c r="BT8" i="43"/>
  <c r="BU8" i="43" s="1"/>
  <c r="BZ8" i="43"/>
  <c r="CA8" i="43" s="1"/>
  <c r="CX8" i="43"/>
  <c r="CY8" i="43" s="1"/>
  <c r="DD8" i="43"/>
  <c r="DE8" i="43" s="1"/>
  <c r="DJ8" i="43"/>
  <c r="DK8" i="43" s="1"/>
  <c r="DV8" i="43"/>
  <c r="EH8" i="43"/>
  <c r="BE9" i="43"/>
  <c r="BF9" i="43" s="1"/>
  <c r="CF9" i="43"/>
  <c r="CG9" i="43" s="1"/>
  <c r="CL9" i="43"/>
  <c r="CM9" i="43" s="1"/>
  <c r="CR9" i="43"/>
  <c r="CS9" i="43" s="1"/>
  <c r="CX9" i="43"/>
  <c r="CY9" i="43" s="1"/>
  <c r="DP9" i="43"/>
  <c r="DQ9" i="43" s="1"/>
  <c r="EB9" i="43"/>
  <c r="EC9" i="43" s="1"/>
  <c r="BT10" i="43"/>
  <c r="BU10" i="43" s="1"/>
  <c r="BZ10" i="43"/>
  <c r="CA10" i="43" s="1"/>
  <c r="CR10" i="43"/>
  <c r="CS10" i="43" s="1"/>
  <c r="CX10" i="43"/>
  <c r="CY10" i="43" s="1"/>
  <c r="DP10" i="43"/>
  <c r="DQ10" i="43" s="1"/>
  <c r="EB10" i="43"/>
  <c r="EC10" i="43" s="1"/>
  <c r="BE11" i="43"/>
  <c r="BF11" i="43" s="1"/>
  <c r="BT11" i="43"/>
  <c r="BU11" i="43" s="1"/>
  <c r="BZ11" i="43"/>
  <c r="CA11" i="43" s="1"/>
  <c r="CF11" i="43"/>
  <c r="CG11" i="43" s="1"/>
  <c r="CR11" i="43"/>
  <c r="CS11" i="43" s="1"/>
  <c r="CX11" i="43"/>
  <c r="CY11" i="43" s="1"/>
  <c r="DJ11" i="43"/>
  <c r="DK11" i="43" s="1"/>
  <c r="DV11" i="43"/>
  <c r="EH11" i="43"/>
  <c r="BE12" i="43"/>
  <c r="BF12" i="43" s="1"/>
  <c r="BT12" i="43"/>
  <c r="BU12" i="43" s="1"/>
  <c r="BZ12" i="43"/>
  <c r="CA12" i="43" s="1"/>
  <c r="DD12" i="43"/>
  <c r="DE12" i="43" s="1"/>
  <c r="DJ12" i="43"/>
  <c r="DK12" i="43" s="1"/>
  <c r="DV12" i="43"/>
  <c r="EH12" i="43"/>
  <c r="CF13" i="43"/>
  <c r="CG13" i="43" s="1"/>
  <c r="CL13" i="43"/>
  <c r="CM13" i="43" s="1"/>
  <c r="CR13" i="43"/>
  <c r="CS13" i="43" s="1"/>
  <c r="CX13" i="43"/>
  <c r="CY13" i="43" s="1"/>
  <c r="DP13" i="43"/>
  <c r="EB13" i="43"/>
  <c r="EC13" i="43" s="1"/>
  <c r="BE14" i="43"/>
  <c r="BF14" i="43" s="1"/>
  <c r="BT14" i="43"/>
  <c r="BU14" i="43" s="1"/>
  <c r="BZ14" i="43"/>
  <c r="CA14" i="43" s="1"/>
  <c r="CR14" i="43"/>
  <c r="CS14" i="43" s="1"/>
  <c r="CX14" i="43"/>
  <c r="CY14" i="43" s="1"/>
  <c r="DP14" i="43"/>
  <c r="EB14" i="43"/>
  <c r="BT15" i="43"/>
  <c r="BU15" i="43" s="1"/>
  <c r="BZ15" i="43"/>
  <c r="CA15" i="43" s="1"/>
  <c r="CR15" i="43"/>
  <c r="CS15" i="43" s="1"/>
  <c r="CX15" i="43"/>
  <c r="CY15" i="43" s="1"/>
  <c r="DP15" i="43"/>
  <c r="DQ15" i="43" s="1"/>
  <c r="EB15" i="43"/>
  <c r="EC15" i="43" s="1"/>
  <c r="BT16" i="43"/>
  <c r="BU16" i="43" s="1"/>
  <c r="BZ16" i="43"/>
  <c r="CA16" i="43" s="1"/>
  <c r="CR16" i="43"/>
  <c r="CS16" i="43" s="1"/>
  <c r="CX16" i="43"/>
  <c r="CY16" i="43" s="1"/>
  <c r="DP16" i="43"/>
  <c r="EB16" i="43"/>
  <c r="BT17" i="43"/>
  <c r="BU17" i="43" s="1"/>
  <c r="BZ17" i="43"/>
  <c r="CA17" i="43" s="1"/>
  <c r="CR17" i="43"/>
  <c r="CS17" i="43" s="1"/>
  <c r="CX17" i="43"/>
  <c r="CY17" i="43" s="1"/>
  <c r="DP17" i="43"/>
  <c r="EB17" i="43"/>
  <c r="EC17" i="43" s="1"/>
  <c r="BT18" i="43"/>
  <c r="BU18" i="43" s="1"/>
  <c r="BZ18" i="43"/>
  <c r="CA18" i="43" s="1"/>
  <c r="CL18" i="43"/>
  <c r="CM18" i="43" s="1"/>
  <c r="DJ18" i="43"/>
  <c r="DK18" i="43" s="1"/>
  <c r="DV18" i="43"/>
  <c r="EH18" i="43"/>
  <c r="BT19" i="43"/>
  <c r="BU19" i="43" s="1"/>
  <c r="BZ19" i="43"/>
  <c r="CA19" i="43" s="1"/>
  <c r="CR19" i="43"/>
  <c r="CS19" i="43" s="1"/>
  <c r="CX19" i="43"/>
  <c r="CY19" i="43" s="1"/>
  <c r="DP19" i="43"/>
  <c r="EB19" i="43"/>
  <c r="EC19" i="43" s="1"/>
  <c r="BE20" i="43"/>
  <c r="BF20" i="43" s="1"/>
  <c r="BT20" i="43"/>
  <c r="BU20" i="43" s="1"/>
  <c r="BZ20" i="43"/>
  <c r="CA20" i="43" s="1"/>
  <c r="CR20" i="43"/>
  <c r="CS20" i="43" s="1"/>
  <c r="CX20" i="43"/>
  <c r="CY20" i="43" s="1"/>
  <c r="DP20" i="43"/>
  <c r="EB20" i="43"/>
  <c r="EC20" i="43" s="1"/>
  <c r="BT21" i="43"/>
  <c r="BU21" i="43" s="1"/>
  <c r="BZ21" i="43"/>
  <c r="CA21" i="43" s="1"/>
  <c r="CF21" i="43"/>
  <c r="CG21" i="43" s="1"/>
  <c r="CR21" i="43"/>
  <c r="CS21" i="43" s="1"/>
  <c r="CX21" i="43"/>
  <c r="CY21" i="43" s="1"/>
  <c r="DP21" i="43"/>
  <c r="EB21" i="43"/>
  <c r="BE22" i="43"/>
  <c r="BF22" i="43" s="1"/>
  <c r="CF22" i="43"/>
  <c r="CG22" i="43" s="1"/>
  <c r="CL22" i="43"/>
  <c r="CM22" i="43" s="1"/>
  <c r="DD22" i="43"/>
  <c r="DE22" i="43" s="1"/>
  <c r="DJ22" i="43"/>
  <c r="DK22" i="43" s="1"/>
  <c r="DV22" i="43"/>
  <c r="EH22" i="43"/>
  <c r="BE23" i="43"/>
  <c r="BF23" i="43" s="1"/>
  <c r="CF23" i="43"/>
  <c r="CG23" i="43" s="1"/>
  <c r="CL23" i="43"/>
  <c r="CM23" i="43" s="1"/>
  <c r="CR23" i="43"/>
  <c r="CS23" i="43" s="1"/>
  <c r="CX23" i="43"/>
  <c r="CY23" i="43" s="1"/>
  <c r="DP23" i="43"/>
  <c r="EB23" i="43"/>
  <c r="BE24" i="43"/>
  <c r="BF24" i="43" s="1"/>
  <c r="CF24" i="43"/>
  <c r="CG24" i="43" s="1"/>
  <c r="CL24" i="43"/>
  <c r="CM24" i="43" s="1"/>
  <c r="DD24" i="43"/>
  <c r="DE24" i="43" s="1"/>
  <c r="DJ24" i="43"/>
  <c r="DK24" i="43" s="1"/>
  <c r="DV24" i="43"/>
  <c r="EH24" i="43"/>
  <c r="BE25" i="43"/>
  <c r="BF25" i="43" s="1"/>
  <c r="CL25" i="43"/>
  <c r="CM25" i="43" s="1"/>
  <c r="CR25" i="43"/>
  <c r="CS25" i="43" s="1"/>
  <c r="CX25" i="43"/>
  <c r="CY25" i="43" s="1"/>
  <c r="DJ25" i="43"/>
  <c r="DK25" i="43" s="1"/>
  <c r="DV25" i="43"/>
  <c r="EH25" i="43"/>
  <c r="BT26" i="43"/>
  <c r="BU26" i="43" s="1"/>
  <c r="BZ26" i="43"/>
  <c r="CA26" i="43" s="1"/>
  <c r="DD26" i="43"/>
  <c r="DE26" i="43" s="1"/>
  <c r="DJ26" i="43"/>
  <c r="DK26" i="43" s="1"/>
  <c r="DV26" i="43"/>
  <c r="EH26" i="43"/>
  <c r="BT27" i="43"/>
  <c r="BU27" i="43" s="1"/>
  <c r="CF27" i="43"/>
  <c r="CG27" i="43" s="1"/>
  <c r="DD27" i="43"/>
  <c r="DE27" i="43" s="1"/>
  <c r="DP27" i="43"/>
  <c r="DQ27" i="43" s="1"/>
  <c r="EB27" i="43"/>
  <c r="EC27" i="43" s="1"/>
  <c r="BE28" i="43"/>
  <c r="BF28" i="43" s="1"/>
  <c r="CF28" i="43"/>
  <c r="CG28" i="43" s="1"/>
  <c r="CL28" i="43"/>
  <c r="CM28" i="43" s="1"/>
  <c r="DD28" i="43"/>
  <c r="DE28" i="43" s="1"/>
  <c r="DP28" i="43"/>
  <c r="EB28" i="43"/>
  <c r="BE29" i="43"/>
  <c r="BF29" i="43" s="1"/>
  <c r="CL29" i="43"/>
  <c r="CM29" i="43" s="1"/>
  <c r="DP29" i="43"/>
  <c r="DQ29" i="43" s="1"/>
  <c r="EB29" i="43"/>
  <c r="EC29" i="43" s="1"/>
  <c r="BT30" i="43"/>
  <c r="BU30" i="43" s="1"/>
  <c r="BZ30" i="43"/>
  <c r="CA30" i="43" s="1"/>
  <c r="CF30" i="43"/>
  <c r="CG30" i="43" s="1"/>
  <c r="CL30" i="43"/>
  <c r="CM30" i="43" s="1"/>
  <c r="DD30" i="43"/>
  <c r="DE30" i="43" s="1"/>
  <c r="DJ30" i="43"/>
  <c r="DK30" i="43" s="1"/>
  <c r="DV30" i="43"/>
  <c r="EH30" i="43"/>
  <c r="BE31" i="43"/>
  <c r="BF31" i="43" s="1"/>
  <c r="BZ31" i="43"/>
  <c r="CA31" i="43" s="1"/>
  <c r="CL31" i="43"/>
  <c r="CM31" i="43" s="1"/>
  <c r="CX31" i="43"/>
  <c r="CY31" i="43" s="1"/>
  <c r="DJ31" i="43"/>
  <c r="DK31" i="43" s="1"/>
  <c r="DV31" i="43"/>
  <c r="DW31" i="43" s="1"/>
  <c r="EB31" i="43"/>
  <c r="EC31" i="43" s="1"/>
  <c r="EH31" i="43"/>
  <c r="EI31" i="43" s="1"/>
  <c r="BE32" i="43"/>
  <c r="BF32" i="43" s="1"/>
  <c r="BT32" i="43"/>
  <c r="BU32" i="43" s="1"/>
  <c r="BZ32" i="43"/>
  <c r="CA32" i="43" s="1"/>
  <c r="CF32" i="43"/>
  <c r="CG32" i="43" s="1"/>
  <c r="CL32" i="43"/>
  <c r="CM32" i="43" s="1"/>
  <c r="CR32" i="43"/>
  <c r="CS32" i="43" s="1"/>
  <c r="CX32" i="43"/>
  <c r="CY32" i="43" s="1"/>
  <c r="DD32" i="43"/>
  <c r="DE32" i="43" s="1"/>
  <c r="DJ32" i="43"/>
  <c r="DK32" i="43" s="1"/>
  <c r="DP32" i="43"/>
  <c r="DQ32" i="43" s="1"/>
  <c r="DV32" i="43"/>
  <c r="DW32" i="43" s="1"/>
  <c r="EB32" i="43"/>
  <c r="EC32" i="43" s="1"/>
  <c r="EH32" i="43"/>
  <c r="EI32" i="43" s="1"/>
  <c r="BE33" i="43"/>
  <c r="BF33" i="43" s="1"/>
  <c r="BT33" i="43"/>
  <c r="BU33" i="43" s="1"/>
  <c r="BZ33" i="43"/>
  <c r="CA33" i="43" s="1"/>
  <c r="CF33" i="43"/>
  <c r="CG33" i="43" s="1"/>
  <c r="CL33" i="43"/>
  <c r="CM33" i="43" s="1"/>
  <c r="CR33" i="43"/>
  <c r="CS33" i="43" s="1"/>
  <c r="CX33" i="43"/>
  <c r="CY33" i="43" s="1"/>
  <c r="DD33" i="43"/>
  <c r="DE33" i="43" s="1"/>
  <c r="DJ33" i="43"/>
  <c r="DK33" i="43" s="1"/>
  <c r="DP33" i="43"/>
  <c r="DV33" i="43"/>
  <c r="EB33" i="43"/>
  <c r="EH33" i="43"/>
  <c r="BE34" i="43"/>
  <c r="BF34" i="43" s="1"/>
  <c r="BT34" i="43"/>
  <c r="BU34" i="43" s="1"/>
  <c r="BZ34" i="43"/>
  <c r="CA34" i="43" s="1"/>
  <c r="CF34" i="43"/>
  <c r="CG34" i="43" s="1"/>
  <c r="CL34" i="43"/>
  <c r="CM34" i="43" s="1"/>
  <c r="CR34" i="43"/>
  <c r="CS34" i="43" s="1"/>
  <c r="CX34" i="43"/>
  <c r="CY34" i="43" s="1"/>
  <c r="DD34" i="43"/>
  <c r="DE34" i="43" s="1"/>
  <c r="DJ34" i="43"/>
  <c r="DK34" i="43" s="1"/>
  <c r="DP34" i="43"/>
  <c r="DQ34" i="43" s="1"/>
  <c r="DV34" i="43"/>
  <c r="EB34" i="43"/>
  <c r="EC34" i="43" s="1"/>
  <c r="EH34" i="43"/>
  <c r="BE35" i="43"/>
  <c r="BF35" i="43" s="1"/>
  <c r="BT35" i="43"/>
  <c r="BU35" i="43" s="1"/>
  <c r="BZ35" i="43"/>
  <c r="CA35" i="43" s="1"/>
  <c r="CF35" i="43"/>
  <c r="CG35" i="43" s="1"/>
  <c r="CL35" i="43"/>
  <c r="CM35" i="43" s="1"/>
  <c r="CR35" i="43"/>
  <c r="CS35" i="43" s="1"/>
  <c r="CX35" i="43"/>
  <c r="CY35" i="43" s="1"/>
  <c r="DD35" i="43"/>
  <c r="DE35" i="43" s="1"/>
  <c r="DJ35" i="43"/>
  <c r="DK35" i="43" s="1"/>
  <c r="DP35" i="43"/>
  <c r="DV35" i="43"/>
  <c r="EB35" i="43"/>
  <c r="EC35" i="43" s="1"/>
  <c r="EH35" i="43"/>
  <c r="BE36" i="43"/>
  <c r="BF36" i="43" s="1"/>
  <c r="BT36" i="43"/>
  <c r="BU36" i="43" s="1"/>
  <c r="BZ36" i="43"/>
  <c r="CA36" i="43" s="1"/>
  <c r="CF36" i="43"/>
  <c r="CG36" i="43" s="1"/>
  <c r="CL36" i="43"/>
  <c r="CM36" i="43" s="1"/>
  <c r="CR36" i="43"/>
  <c r="CS36" i="43" s="1"/>
  <c r="CX36" i="43"/>
  <c r="CY36" i="43" s="1"/>
  <c r="DD36" i="43"/>
  <c r="DE36" i="43" s="1"/>
  <c r="DJ36" i="43"/>
  <c r="DK36" i="43" s="1"/>
  <c r="DP36" i="43"/>
  <c r="DQ36" i="43" s="1"/>
  <c r="DV36" i="43"/>
  <c r="EB36" i="43"/>
  <c r="EC36" i="43" s="1"/>
  <c r="EH36" i="43"/>
  <c r="BE37" i="43"/>
  <c r="BF37" i="43" s="1"/>
  <c r="BT37" i="43"/>
  <c r="BU37" i="43" s="1"/>
  <c r="BZ37" i="43"/>
  <c r="CA37" i="43" s="1"/>
  <c r="CF37" i="43"/>
  <c r="CG37" i="43" s="1"/>
  <c r="CL37" i="43"/>
  <c r="CM37" i="43" s="1"/>
  <c r="CR37" i="43"/>
  <c r="CS37" i="43" s="1"/>
  <c r="CX37" i="43"/>
  <c r="CY37" i="43" s="1"/>
  <c r="DD37" i="43"/>
  <c r="DE37" i="43" s="1"/>
  <c r="DJ37" i="43"/>
  <c r="DK37" i="43" s="1"/>
  <c r="DP37" i="43"/>
  <c r="DV37" i="43"/>
  <c r="EB37" i="43"/>
  <c r="EH37" i="43"/>
  <c r="BE38" i="43"/>
  <c r="BF38" i="43" s="1"/>
  <c r="BT38" i="43"/>
  <c r="BU38" i="43" s="1"/>
  <c r="BZ38" i="43"/>
  <c r="CA38" i="43" s="1"/>
  <c r="CF38" i="43"/>
  <c r="CG38" i="43" s="1"/>
  <c r="CL38" i="43"/>
  <c r="CM38" i="43" s="1"/>
  <c r="CR38" i="43"/>
  <c r="CS38" i="43" s="1"/>
  <c r="CX38" i="43"/>
  <c r="CY38" i="43" s="1"/>
  <c r="DD38" i="43"/>
  <c r="DE38" i="43" s="1"/>
  <c r="DJ38" i="43"/>
  <c r="DK38" i="43" s="1"/>
  <c r="DP38" i="43"/>
  <c r="DQ38" i="43" s="1"/>
  <c r="DV38" i="43"/>
  <c r="EB38" i="43"/>
  <c r="EC38" i="43" s="1"/>
  <c r="EH38" i="43"/>
  <c r="BE39" i="43"/>
  <c r="BF39" i="43" s="1"/>
  <c r="BT39" i="43"/>
  <c r="BU39" i="43" s="1"/>
  <c r="BZ39" i="43"/>
  <c r="CA39" i="43" s="1"/>
  <c r="CF39" i="43"/>
  <c r="CG39" i="43" s="1"/>
  <c r="CL39" i="43"/>
  <c r="CM39" i="43" s="1"/>
  <c r="CR39" i="43"/>
  <c r="CS39" i="43" s="1"/>
  <c r="CX39" i="43"/>
  <c r="CY39" i="43" s="1"/>
  <c r="DD39" i="43"/>
  <c r="DE39" i="43" s="1"/>
  <c r="DJ39" i="43"/>
  <c r="DK39" i="43" s="1"/>
  <c r="DP39" i="43"/>
  <c r="DQ39" i="43" s="1"/>
  <c r="DV39" i="43"/>
  <c r="DW39" i="43" s="1"/>
  <c r="EB39" i="43"/>
  <c r="EC39" i="43" s="1"/>
  <c r="EH39" i="43"/>
  <c r="EI39" i="43" s="1"/>
  <c r="BE40" i="43"/>
  <c r="BF40" i="43" s="1"/>
  <c r="BT40" i="43"/>
  <c r="BU40" i="43" s="1"/>
  <c r="BZ40" i="43"/>
  <c r="CA40" i="43" s="1"/>
  <c r="CF40" i="43"/>
  <c r="CG40" i="43" s="1"/>
  <c r="CL40" i="43"/>
  <c r="CM40" i="43" s="1"/>
  <c r="CR40" i="43"/>
  <c r="CS40" i="43" s="1"/>
  <c r="CX40" i="43"/>
  <c r="CY40" i="43" s="1"/>
  <c r="DD40" i="43"/>
  <c r="DE40" i="43" s="1"/>
  <c r="DJ40" i="43"/>
  <c r="DK40" i="43" s="1"/>
  <c r="DP40" i="43"/>
  <c r="DQ40" i="43" s="1"/>
  <c r="DV40" i="43"/>
  <c r="EB40" i="43"/>
  <c r="EC40" i="43" s="1"/>
  <c r="EH40" i="43"/>
  <c r="BE41" i="43"/>
  <c r="BF41" i="43" s="1"/>
  <c r="BT41" i="43"/>
  <c r="BU41" i="43" s="1"/>
  <c r="BZ41" i="43"/>
  <c r="CA41" i="43" s="1"/>
  <c r="CF41" i="43"/>
  <c r="CG41" i="43" s="1"/>
  <c r="CL41" i="43"/>
  <c r="CM41" i="43" s="1"/>
  <c r="CR41" i="43"/>
  <c r="CS41" i="43" s="1"/>
  <c r="CX41" i="43"/>
  <c r="CY41" i="43" s="1"/>
  <c r="DD41" i="43"/>
  <c r="DE41" i="43" s="1"/>
  <c r="DJ41" i="43"/>
  <c r="DK41" i="43" s="1"/>
  <c r="DP41" i="43"/>
  <c r="DV41" i="43"/>
  <c r="EB41" i="43"/>
  <c r="EH41" i="43"/>
  <c r="BE42" i="43"/>
  <c r="BF42" i="43" s="1"/>
  <c r="BT42" i="43"/>
  <c r="BU42" i="43" s="1"/>
  <c r="BZ42" i="43"/>
  <c r="CA42" i="43" s="1"/>
  <c r="CF42" i="43"/>
  <c r="CG42" i="43" s="1"/>
  <c r="CL42" i="43"/>
  <c r="CM42" i="43" s="1"/>
  <c r="CR42" i="43"/>
  <c r="CS42" i="43" s="1"/>
  <c r="CX42" i="43"/>
  <c r="CY42" i="43" s="1"/>
  <c r="DD42" i="43"/>
  <c r="DE42" i="43" s="1"/>
  <c r="DJ42" i="43"/>
  <c r="DK42" i="43" s="1"/>
  <c r="DP42" i="43"/>
  <c r="DQ42" i="43" s="1"/>
  <c r="DV42" i="43"/>
  <c r="EB42" i="43"/>
  <c r="EC42" i="43" s="1"/>
  <c r="EH42" i="43"/>
  <c r="BE43" i="43"/>
  <c r="BF43" i="43" s="1"/>
  <c r="BT43" i="43"/>
  <c r="BU43" i="43" s="1"/>
  <c r="BZ43" i="43"/>
  <c r="CA43" i="43" s="1"/>
  <c r="CF43" i="43"/>
  <c r="CG43" i="43" s="1"/>
  <c r="CL43" i="43"/>
  <c r="CM43" i="43" s="1"/>
  <c r="CR43" i="43"/>
  <c r="CS43" i="43" s="1"/>
  <c r="CX43" i="43"/>
  <c r="CY43" i="43" s="1"/>
  <c r="DD43" i="43"/>
  <c r="DE43" i="43" s="1"/>
  <c r="DJ43" i="43"/>
  <c r="DK43" i="43" s="1"/>
  <c r="DP43" i="43"/>
  <c r="DV43" i="43"/>
  <c r="EB43" i="43"/>
  <c r="EC43" i="43" s="1"/>
  <c r="EH43" i="43"/>
  <c r="BE44" i="43"/>
  <c r="BF44" i="43" s="1"/>
  <c r="BT44" i="43"/>
  <c r="BU44" i="43" s="1"/>
  <c r="BZ44" i="43"/>
  <c r="CA44" i="43" s="1"/>
  <c r="CF44" i="43"/>
  <c r="CG44" i="43" s="1"/>
  <c r="CL44" i="43"/>
  <c r="CM44" i="43" s="1"/>
  <c r="CR44" i="43"/>
  <c r="CS44" i="43" s="1"/>
  <c r="CX44" i="43"/>
  <c r="CY44" i="43" s="1"/>
  <c r="DD44" i="43"/>
  <c r="DE44" i="43" s="1"/>
  <c r="DJ44" i="43"/>
  <c r="DK44" i="43" s="1"/>
  <c r="DP44" i="43"/>
  <c r="DV44" i="43"/>
  <c r="EB44" i="43"/>
  <c r="EC44" i="43" s="1"/>
  <c r="EH44" i="43"/>
  <c r="BE45" i="43"/>
  <c r="BF45" i="43" s="1"/>
  <c r="BT45" i="43"/>
  <c r="BU45" i="43" s="1"/>
  <c r="BZ45" i="43"/>
  <c r="CA45" i="43" s="1"/>
  <c r="CF45" i="43"/>
  <c r="CG45" i="43" s="1"/>
  <c r="CL45" i="43"/>
  <c r="CM45" i="43" s="1"/>
  <c r="CR45" i="43"/>
  <c r="CS45" i="43" s="1"/>
  <c r="CX45" i="43"/>
  <c r="CY45" i="43" s="1"/>
  <c r="DD45" i="43"/>
  <c r="DE45" i="43" s="1"/>
  <c r="DJ45" i="43"/>
  <c r="DK45" i="43" s="1"/>
  <c r="DP45" i="43"/>
  <c r="DQ45" i="43" s="1"/>
  <c r="DV45" i="43"/>
  <c r="EB45" i="43"/>
  <c r="EC45" i="43" s="1"/>
  <c r="EH45" i="43"/>
  <c r="BE46" i="43"/>
  <c r="BF46" i="43" s="1"/>
  <c r="BT46" i="43"/>
  <c r="BU46" i="43" s="1"/>
  <c r="BZ46" i="43"/>
  <c r="CA46" i="43" s="1"/>
  <c r="CF46" i="43"/>
  <c r="CG46" i="43" s="1"/>
  <c r="CL46" i="43"/>
  <c r="CM46" i="43" s="1"/>
  <c r="CR46" i="43"/>
  <c r="CS46" i="43" s="1"/>
  <c r="CX46" i="43"/>
  <c r="CY46" i="43" s="1"/>
  <c r="DD46" i="43"/>
  <c r="DE46" i="43" s="1"/>
  <c r="DJ46" i="43"/>
  <c r="DK46" i="43" s="1"/>
  <c r="DP46" i="43"/>
  <c r="DV46" i="43"/>
  <c r="EB46" i="43"/>
  <c r="EC46" i="43" s="1"/>
  <c r="EH46" i="43"/>
  <c r="BE47" i="43"/>
  <c r="BF47" i="43" s="1"/>
  <c r="BT47" i="43"/>
  <c r="BU47" i="43" s="1"/>
  <c r="BZ47" i="43"/>
  <c r="CA47" i="43" s="1"/>
  <c r="CF47" i="43"/>
  <c r="CG47" i="43" s="1"/>
  <c r="CL47" i="43"/>
  <c r="CM47" i="43" s="1"/>
  <c r="CR47" i="43"/>
  <c r="CS47" i="43" s="1"/>
  <c r="CX47" i="43"/>
  <c r="CY47" i="43" s="1"/>
  <c r="DD47" i="43"/>
  <c r="DE47" i="43" s="1"/>
  <c r="DJ47" i="43"/>
  <c r="DK47" i="43" s="1"/>
  <c r="DP47" i="43"/>
  <c r="DV47" i="43"/>
  <c r="EB47" i="43"/>
  <c r="EC47" i="43" s="1"/>
  <c r="EH47" i="43"/>
  <c r="BE48" i="43"/>
  <c r="BF48" i="43" s="1"/>
  <c r="BT48" i="43"/>
  <c r="BU48" i="43" s="1"/>
  <c r="BZ48" i="43"/>
  <c r="CA48" i="43" s="1"/>
  <c r="CF48" i="43"/>
  <c r="CG48" i="43" s="1"/>
  <c r="CL48" i="43"/>
  <c r="CM48" i="43" s="1"/>
  <c r="CR48" i="43"/>
  <c r="CS48" i="43" s="1"/>
  <c r="CX48" i="43"/>
  <c r="CY48" i="43" s="1"/>
  <c r="DD48" i="43"/>
  <c r="DE48" i="43" s="1"/>
  <c r="DJ48" i="43"/>
  <c r="DK48" i="43" s="1"/>
  <c r="DP48" i="43"/>
  <c r="DV48" i="43"/>
  <c r="EB48" i="43"/>
  <c r="EH48" i="43"/>
  <c r="BE49" i="43"/>
  <c r="BF49" i="43" s="1"/>
  <c r="BT49" i="43"/>
  <c r="BU49" i="43" s="1"/>
  <c r="BZ49" i="43"/>
  <c r="CA49" i="43" s="1"/>
  <c r="CF49" i="43"/>
  <c r="CG49" i="43" s="1"/>
  <c r="CL49" i="43"/>
  <c r="CM49" i="43" s="1"/>
  <c r="CR49" i="43"/>
  <c r="CS49" i="43" s="1"/>
  <c r="CX49" i="43"/>
  <c r="CY49" i="43" s="1"/>
  <c r="DD49" i="43"/>
  <c r="DE49" i="43" s="1"/>
  <c r="DJ49" i="43"/>
  <c r="DK49" i="43" s="1"/>
  <c r="DP49" i="43"/>
  <c r="DQ49" i="43" s="1"/>
  <c r="DV49" i="43"/>
  <c r="EB49" i="43"/>
  <c r="EC49" i="43" s="1"/>
  <c r="EH49" i="43"/>
  <c r="BE50" i="43"/>
  <c r="BF50" i="43" s="1"/>
  <c r="BT50" i="43"/>
  <c r="BU50" i="43" s="1"/>
  <c r="BZ50" i="43"/>
  <c r="CA50" i="43" s="1"/>
  <c r="CF50" i="43"/>
  <c r="CG50" i="43" s="1"/>
  <c r="CL50" i="43"/>
  <c r="CM50" i="43" s="1"/>
  <c r="CR50" i="43"/>
  <c r="CS50" i="43" s="1"/>
  <c r="CX50" i="43"/>
  <c r="CY50" i="43" s="1"/>
  <c r="DD50" i="43"/>
  <c r="DE50" i="43" s="1"/>
  <c r="DJ50" i="43"/>
  <c r="DK50" i="43" s="1"/>
  <c r="DP50" i="43"/>
  <c r="DQ50" i="43" s="1"/>
  <c r="DV50" i="43"/>
  <c r="EB50" i="43"/>
  <c r="EC50" i="43" s="1"/>
  <c r="EH50" i="43"/>
  <c r="BE51" i="43"/>
  <c r="BF51" i="43" s="1"/>
  <c r="BT51" i="43"/>
  <c r="BU51" i="43" s="1"/>
  <c r="BZ51" i="43"/>
  <c r="CA51" i="43" s="1"/>
  <c r="CF51" i="43"/>
  <c r="CG51" i="43" s="1"/>
  <c r="CL51" i="43"/>
  <c r="CM51" i="43" s="1"/>
  <c r="CR51" i="43"/>
  <c r="CS51" i="43" s="1"/>
  <c r="CX51" i="43"/>
  <c r="CY51" i="43" s="1"/>
  <c r="DD51" i="43"/>
  <c r="DE51" i="43" s="1"/>
  <c r="DJ51" i="43"/>
  <c r="DK51" i="43" s="1"/>
  <c r="DP51" i="43"/>
  <c r="DV51" i="43"/>
  <c r="EB51" i="43"/>
  <c r="EC51" i="43" s="1"/>
  <c r="EH51" i="43"/>
  <c r="BE52" i="43"/>
  <c r="BF52" i="43" s="1"/>
  <c r="BT52" i="43"/>
  <c r="BU52" i="43" s="1"/>
  <c r="BZ52" i="43"/>
  <c r="CA52" i="43" s="1"/>
  <c r="CF52" i="43"/>
  <c r="CG52" i="43" s="1"/>
  <c r="CL52" i="43"/>
  <c r="CM52" i="43" s="1"/>
  <c r="CR52" i="43"/>
  <c r="CS52" i="43" s="1"/>
  <c r="CX52" i="43"/>
  <c r="CY52" i="43" s="1"/>
  <c r="DD52" i="43"/>
  <c r="DE52" i="43" s="1"/>
  <c r="DJ52" i="43"/>
  <c r="DK52" i="43" s="1"/>
  <c r="DP52" i="43"/>
  <c r="DQ52" i="43" s="1"/>
  <c r="DV52" i="43"/>
  <c r="EB52" i="43"/>
  <c r="EC52" i="43" s="1"/>
  <c r="EH52" i="43"/>
  <c r="BE53" i="43"/>
  <c r="BF53" i="43" s="1"/>
  <c r="BT53" i="43"/>
  <c r="BU53" i="43" s="1"/>
  <c r="BZ53" i="43"/>
  <c r="CA53" i="43" s="1"/>
  <c r="CF53" i="43"/>
  <c r="CG53" i="43" s="1"/>
  <c r="CL53" i="43"/>
  <c r="CM53" i="43" s="1"/>
  <c r="CR53" i="43"/>
  <c r="CS53" i="43" s="1"/>
  <c r="CX53" i="43"/>
  <c r="CY53" i="43" s="1"/>
  <c r="DD53" i="43"/>
  <c r="DE53" i="43" s="1"/>
  <c r="DJ53" i="43"/>
  <c r="DK53" i="43" s="1"/>
  <c r="DP53" i="43"/>
  <c r="DQ53" i="43" s="1"/>
  <c r="DV53" i="43"/>
  <c r="EB53" i="43"/>
  <c r="EC53" i="43" s="1"/>
  <c r="EH53" i="43"/>
  <c r="BE54" i="43"/>
  <c r="BF54" i="43" s="1"/>
  <c r="BT54" i="43"/>
  <c r="BU54" i="43" s="1"/>
  <c r="BZ54" i="43"/>
  <c r="CA54" i="43" s="1"/>
  <c r="CF54" i="43"/>
  <c r="CG54" i="43" s="1"/>
  <c r="CL54" i="43"/>
  <c r="CM54" i="43" s="1"/>
  <c r="CR54" i="43"/>
  <c r="CS54" i="43" s="1"/>
  <c r="CX54" i="43"/>
  <c r="CY54" i="43" s="1"/>
  <c r="DD54" i="43"/>
  <c r="DE54" i="43" s="1"/>
  <c r="DJ54" i="43"/>
  <c r="DK54" i="43" s="1"/>
  <c r="DP54" i="43"/>
  <c r="DQ54" i="43" s="1"/>
  <c r="DV54" i="43"/>
  <c r="EB54" i="43"/>
  <c r="EC54" i="43" s="1"/>
  <c r="EH54" i="43"/>
  <c r="BE55" i="43"/>
  <c r="BF55" i="43" s="1"/>
  <c r="BT55" i="43"/>
  <c r="BU55" i="43" s="1"/>
  <c r="BZ55" i="43"/>
  <c r="CA55" i="43" s="1"/>
  <c r="CF55" i="43"/>
  <c r="CG55" i="43" s="1"/>
  <c r="CL55" i="43"/>
  <c r="CM55" i="43" s="1"/>
  <c r="CR55" i="43"/>
  <c r="CS55" i="43" s="1"/>
  <c r="CX55" i="43"/>
  <c r="CY55" i="43" s="1"/>
  <c r="DD55" i="43"/>
  <c r="DE55" i="43" s="1"/>
  <c r="DJ55" i="43"/>
  <c r="DK55" i="43" s="1"/>
  <c r="DP55" i="43"/>
  <c r="DV55" i="43"/>
  <c r="EB55" i="43"/>
  <c r="EC55" i="43" s="1"/>
  <c r="EH55" i="43"/>
  <c r="BE56" i="43"/>
  <c r="BF56" i="43" s="1"/>
  <c r="BT56" i="43"/>
  <c r="BU56" i="43" s="1"/>
  <c r="BZ56" i="43"/>
  <c r="CA56" i="43" s="1"/>
  <c r="CF56" i="43"/>
  <c r="CG56" i="43" s="1"/>
  <c r="CL56" i="43"/>
  <c r="CM56" i="43" s="1"/>
  <c r="CR56" i="43"/>
  <c r="CS56" i="43" s="1"/>
  <c r="CX56" i="43"/>
  <c r="CY56" i="43" s="1"/>
  <c r="DD56" i="43"/>
  <c r="DE56" i="43" s="1"/>
  <c r="DJ56" i="43"/>
  <c r="DK56" i="43" s="1"/>
  <c r="DP56" i="43"/>
  <c r="DQ56" i="43" s="1"/>
  <c r="DV56" i="43"/>
  <c r="EB56" i="43"/>
  <c r="EC56" i="43" s="1"/>
  <c r="EH56" i="43"/>
  <c r="BE57" i="43"/>
  <c r="BF57" i="43" s="1"/>
  <c r="BT57" i="43"/>
  <c r="BU57" i="43" s="1"/>
  <c r="BZ57" i="43"/>
  <c r="CA57" i="43" s="1"/>
  <c r="CF57" i="43"/>
  <c r="CG57" i="43" s="1"/>
  <c r="CL57" i="43"/>
  <c r="CM57" i="43" s="1"/>
  <c r="CR57" i="43"/>
  <c r="CS57" i="43" s="1"/>
  <c r="CX57" i="43"/>
  <c r="CY57" i="43" s="1"/>
  <c r="DD57" i="43"/>
  <c r="DE57" i="43" s="1"/>
  <c r="DJ57" i="43"/>
  <c r="DK57" i="43" s="1"/>
  <c r="DP57" i="43"/>
  <c r="DV57" i="43"/>
  <c r="EB57" i="43"/>
  <c r="EC57" i="43" s="1"/>
  <c r="EH57" i="43"/>
  <c r="BE58" i="43"/>
  <c r="BF58" i="43" s="1"/>
  <c r="BT58" i="43"/>
  <c r="BU58" i="43" s="1"/>
  <c r="BZ58" i="43"/>
  <c r="CA58" i="43" s="1"/>
  <c r="CF58" i="43"/>
  <c r="CG58" i="43" s="1"/>
  <c r="CL58" i="43"/>
  <c r="CM58" i="43" s="1"/>
  <c r="CR58" i="43"/>
  <c r="CS58" i="43" s="1"/>
  <c r="CX58" i="43"/>
  <c r="CY58" i="43" s="1"/>
  <c r="DD58" i="43"/>
  <c r="DE58" i="43" s="1"/>
  <c r="DJ58" i="43"/>
  <c r="DK58" i="43" s="1"/>
  <c r="DP58" i="43"/>
  <c r="DV58" i="43"/>
  <c r="EB58" i="43"/>
  <c r="EH58" i="43"/>
  <c r="BE59" i="43"/>
  <c r="BF59" i="43" s="1"/>
  <c r="BT59" i="43"/>
  <c r="BU59" i="43" s="1"/>
  <c r="BZ59" i="43"/>
  <c r="CA59" i="43" s="1"/>
  <c r="CF59" i="43"/>
  <c r="CG59" i="43" s="1"/>
  <c r="CL59" i="43"/>
  <c r="CM59" i="43" s="1"/>
  <c r="CR59" i="43"/>
  <c r="CS59" i="43" s="1"/>
  <c r="CX59" i="43"/>
  <c r="CY59" i="43" s="1"/>
  <c r="DD59" i="43"/>
  <c r="DE59" i="43" s="1"/>
  <c r="DJ59" i="43"/>
  <c r="DK59" i="43" s="1"/>
  <c r="DP59" i="43"/>
  <c r="DV59" i="43"/>
  <c r="EB59" i="43"/>
  <c r="EC59" i="43" s="1"/>
  <c r="EH59" i="43"/>
  <c r="BE60" i="43"/>
  <c r="BF60" i="43" s="1"/>
  <c r="BT60" i="43"/>
  <c r="BU60" i="43" s="1"/>
  <c r="BZ60" i="43"/>
  <c r="CA60" i="43" s="1"/>
  <c r="CF60" i="43"/>
  <c r="CG60" i="43" s="1"/>
  <c r="CL60" i="43"/>
  <c r="CM60" i="43" s="1"/>
  <c r="CR60" i="43"/>
  <c r="CS60" i="43" s="1"/>
  <c r="CX60" i="43"/>
  <c r="CY60" i="43" s="1"/>
  <c r="DD60" i="43"/>
  <c r="DE60" i="43" s="1"/>
  <c r="DJ60" i="43"/>
  <c r="DK60" i="43" s="1"/>
  <c r="DP60" i="43"/>
  <c r="DV60" i="43"/>
  <c r="EB60" i="43"/>
  <c r="EC60" i="43" s="1"/>
  <c r="EH60" i="43"/>
  <c r="BE61" i="43"/>
  <c r="BF61" i="43" s="1"/>
  <c r="BT61" i="43"/>
  <c r="BU61" i="43" s="1"/>
  <c r="BZ61" i="43"/>
  <c r="CA61" i="43" s="1"/>
  <c r="CF61" i="43"/>
  <c r="CG61" i="43" s="1"/>
  <c r="CL61" i="43"/>
  <c r="CM61" i="43" s="1"/>
  <c r="CR61" i="43"/>
  <c r="CS61" i="43" s="1"/>
  <c r="CX61" i="43"/>
  <c r="CY61" i="43" s="1"/>
  <c r="DD61" i="43"/>
  <c r="DE61" i="43" s="1"/>
  <c r="DJ61" i="43"/>
  <c r="DK61" i="43" s="1"/>
  <c r="DP61" i="43"/>
  <c r="DV61" i="43"/>
  <c r="EB61" i="43"/>
  <c r="EC61" i="43" s="1"/>
  <c r="EH61" i="43"/>
  <c r="BE62" i="43"/>
  <c r="BF62" i="43" s="1"/>
  <c r="BT62" i="43"/>
  <c r="BU62" i="43" s="1"/>
  <c r="BZ62" i="43"/>
  <c r="CA62" i="43" s="1"/>
  <c r="CF62" i="43"/>
  <c r="CG62" i="43" s="1"/>
  <c r="CL62" i="43"/>
  <c r="CM62" i="43" s="1"/>
  <c r="CR62" i="43"/>
  <c r="CS62" i="43" s="1"/>
  <c r="CX62" i="43"/>
  <c r="CY62" i="43" s="1"/>
  <c r="DD62" i="43"/>
  <c r="DE62" i="43" s="1"/>
  <c r="DJ62" i="43"/>
  <c r="DK62" i="43" s="1"/>
  <c r="DP62" i="43"/>
  <c r="DV62" i="43"/>
  <c r="EB62" i="43"/>
  <c r="EH62" i="43"/>
  <c r="BE63" i="43"/>
  <c r="BF63" i="43" s="1"/>
  <c r="BT63" i="43"/>
  <c r="BU63" i="43" s="1"/>
  <c r="BZ63" i="43"/>
  <c r="CA63" i="43" s="1"/>
  <c r="CF63" i="43"/>
  <c r="CG63" i="43" s="1"/>
  <c r="CL63" i="43"/>
  <c r="CM63" i="43" s="1"/>
  <c r="CR63" i="43"/>
  <c r="CS63" i="43" s="1"/>
  <c r="CX63" i="43"/>
  <c r="CY63" i="43" s="1"/>
  <c r="DD63" i="43"/>
  <c r="DE63" i="43" s="1"/>
  <c r="DJ63" i="43"/>
  <c r="DK63" i="43" s="1"/>
  <c r="DP63" i="43"/>
  <c r="DV63" i="43"/>
  <c r="EB63" i="43"/>
  <c r="EH63" i="43"/>
  <c r="BE64" i="43"/>
  <c r="BF64" i="43" s="1"/>
  <c r="BT64" i="43"/>
  <c r="BU64" i="43" s="1"/>
  <c r="BZ64" i="43"/>
  <c r="CA64" i="43" s="1"/>
  <c r="CF64" i="43"/>
  <c r="CG64" i="43" s="1"/>
  <c r="CL64" i="43"/>
  <c r="CM64" i="43" s="1"/>
  <c r="CR64" i="43"/>
  <c r="CS64" i="43" s="1"/>
  <c r="CX64" i="43"/>
  <c r="CY64" i="43" s="1"/>
  <c r="DD64" i="43"/>
  <c r="DE64" i="43" s="1"/>
  <c r="DJ64" i="43"/>
  <c r="DK64" i="43" s="1"/>
  <c r="DP64" i="43"/>
  <c r="DV64" i="43"/>
  <c r="EB64" i="43"/>
  <c r="EC64" i="43" s="1"/>
  <c r="EH64" i="43"/>
  <c r="BE65" i="43"/>
  <c r="BF65" i="43" s="1"/>
  <c r="BT65" i="43"/>
  <c r="BU65" i="43" s="1"/>
  <c r="BZ65" i="43"/>
  <c r="CA65" i="43" s="1"/>
  <c r="CF65" i="43"/>
  <c r="CG65" i="43" s="1"/>
  <c r="CL65" i="43"/>
  <c r="CM65" i="43" s="1"/>
  <c r="CR65" i="43"/>
  <c r="CS65" i="43" s="1"/>
  <c r="CX65" i="43"/>
  <c r="CY65" i="43" s="1"/>
  <c r="DD65" i="43"/>
  <c r="DE65" i="43" s="1"/>
  <c r="DJ65" i="43"/>
  <c r="DK65" i="43" s="1"/>
  <c r="DP65" i="43"/>
  <c r="DV65" i="43"/>
  <c r="EB65" i="43"/>
  <c r="EH65" i="43"/>
  <c r="BE66" i="43"/>
  <c r="BF66" i="43" s="1"/>
  <c r="BT66" i="43"/>
  <c r="BU66" i="43" s="1"/>
  <c r="BZ66" i="43"/>
  <c r="CA66" i="43" s="1"/>
  <c r="CF66" i="43"/>
  <c r="CG66" i="43" s="1"/>
  <c r="CL66" i="43"/>
  <c r="CM66" i="43" s="1"/>
  <c r="CR66" i="43"/>
  <c r="CS66" i="43" s="1"/>
  <c r="CX66" i="43"/>
  <c r="CY66" i="43" s="1"/>
  <c r="DD66" i="43"/>
  <c r="DE66" i="43" s="1"/>
  <c r="DJ66" i="43"/>
  <c r="DK66" i="43" s="1"/>
  <c r="DP66" i="43"/>
  <c r="DV66" i="43"/>
  <c r="EB66" i="43"/>
  <c r="EH66" i="43"/>
  <c r="BE67" i="43"/>
  <c r="BF67" i="43" s="1"/>
  <c r="BT67" i="43"/>
  <c r="BU67" i="43" s="1"/>
  <c r="BZ67" i="43"/>
  <c r="CA67" i="43" s="1"/>
  <c r="CF67" i="43"/>
  <c r="CG67" i="43" s="1"/>
  <c r="CL67" i="43"/>
  <c r="CM67" i="43" s="1"/>
  <c r="CR67" i="43"/>
  <c r="CS67" i="43" s="1"/>
  <c r="CX67" i="43"/>
  <c r="CY67" i="43" s="1"/>
  <c r="DD67" i="43"/>
  <c r="DE67" i="43" s="1"/>
  <c r="DJ67" i="43"/>
  <c r="DK67" i="43" s="1"/>
  <c r="DP67" i="43"/>
  <c r="DV67" i="43"/>
  <c r="EB67" i="43"/>
  <c r="EH67" i="43"/>
  <c r="BE68" i="43"/>
  <c r="BF68" i="43" s="1"/>
  <c r="BT68" i="43"/>
  <c r="BU68" i="43" s="1"/>
  <c r="BZ68" i="43"/>
  <c r="CA68" i="43" s="1"/>
  <c r="CF68" i="43"/>
  <c r="CG68" i="43" s="1"/>
  <c r="CL68" i="43"/>
  <c r="CM68" i="43" s="1"/>
  <c r="CR68" i="43"/>
  <c r="CS68" i="43" s="1"/>
  <c r="CX68" i="43"/>
  <c r="CY68" i="43" s="1"/>
  <c r="DD68" i="43"/>
  <c r="DE68" i="43" s="1"/>
  <c r="DJ68" i="43"/>
  <c r="DK68" i="43" s="1"/>
  <c r="DP68" i="43"/>
  <c r="DV68" i="43"/>
  <c r="EB68" i="43"/>
  <c r="EH68" i="43"/>
  <c r="BE69" i="43"/>
  <c r="BF69" i="43" s="1"/>
  <c r="BT69" i="43"/>
  <c r="BU69" i="43" s="1"/>
  <c r="BZ69" i="43"/>
  <c r="CA69" i="43" s="1"/>
  <c r="CF69" i="43"/>
  <c r="CG69" i="43" s="1"/>
  <c r="CL69" i="43"/>
  <c r="CM69" i="43" s="1"/>
  <c r="CR69" i="43"/>
  <c r="CS69" i="43" s="1"/>
  <c r="CX69" i="43"/>
  <c r="CY69" i="43" s="1"/>
  <c r="DD69" i="43"/>
  <c r="DE69" i="43" s="1"/>
  <c r="DJ69" i="43"/>
  <c r="DK69" i="43" s="1"/>
  <c r="DP69" i="43"/>
  <c r="DV69" i="43"/>
  <c r="EB69" i="43"/>
  <c r="EH69" i="43"/>
  <c r="BE70" i="43"/>
  <c r="BF70" i="43" s="1"/>
  <c r="BT70" i="43"/>
  <c r="BU70" i="43" s="1"/>
  <c r="BZ70" i="43"/>
  <c r="CA70" i="43" s="1"/>
  <c r="CF70" i="43"/>
  <c r="CG70" i="43" s="1"/>
  <c r="CL70" i="43"/>
  <c r="CM70" i="43" s="1"/>
  <c r="CR70" i="43"/>
  <c r="CS70" i="43" s="1"/>
  <c r="CX70" i="43"/>
  <c r="CY70" i="43" s="1"/>
  <c r="DD70" i="43"/>
  <c r="DE70" i="43" s="1"/>
  <c r="DJ70" i="43"/>
  <c r="DK70" i="43" s="1"/>
  <c r="DP70" i="43"/>
  <c r="DQ70" i="43" s="1"/>
  <c r="DV70" i="43"/>
  <c r="DW70" i="43" s="1"/>
  <c r="EB70" i="43"/>
  <c r="EC70" i="43" s="1"/>
  <c r="EH70" i="43"/>
  <c r="EI70" i="43" s="1"/>
  <c r="BE71" i="43"/>
  <c r="BF71" i="43" s="1"/>
  <c r="BT71" i="43"/>
  <c r="BU71" i="43" s="1"/>
  <c r="BZ71" i="43"/>
  <c r="CA71" i="43" s="1"/>
  <c r="CF71" i="43"/>
  <c r="CG71" i="43" s="1"/>
  <c r="CL71" i="43"/>
  <c r="CM71" i="43" s="1"/>
  <c r="CR71" i="43"/>
  <c r="CS71" i="43" s="1"/>
  <c r="CX71" i="43"/>
  <c r="CY71" i="43" s="1"/>
  <c r="DD71" i="43"/>
  <c r="DE71" i="43" s="1"/>
  <c r="DJ71" i="43"/>
  <c r="DK71" i="43" s="1"/>
  <c r="DP71" i="43"/>
  <c r="DV71" i="43"/>
  <c r="EB71" i="43"/>
  <c r="EH71" i="43"/>
  <c r="BE72" i="43"/>
  <c r="BF72" i="43" s="1"/>
  <c r="BT72" i="43"/>
  <c r="BU72" i="43" s="1"/>
  <c r="BZ72" i="43"/>
  <c r="CA72" i="43" s="1"/>
  <c r="CF72" i="43"/>
  <c r="CG72" i="43" s="1"/>
  <c r="CL72" i="43"/>
  <c r="CM72" i="43" s="1"/>
  <c r="CR72" i="43"/>
  <c r="CS72" i="43" s="1"/>
  <c r="CX72" i="43"/>
  <c r="CY72" i="43" s="1"/>
  <c r="DD72" i="43"/>
  <c r="DE72" i="43" s="1"/>
  <c r="DJ72" i="43"/>
  <c r="DK72" i="43" s="1"/>
  <c r="DP72" i="43"/>
  <c r="DV72" i="43"/>
  <c r="EB72" i="43"/>
  <c r="EH72" i="43"/>
  <c r="BE73" i="43"/>
  <c r="BF73" i="43" s="1"/>
  <c r="BT73" i="43"/>
  <c r="BU73" i="43" s="1"/>
  <c r="BZ73" i="43"/>
  <c r="CA73" i="43" s="1"/>
  <c r="CF73" i="43"/>
  <c r="CG73" i="43" s="1"/>
  <c r="CL73" i="43"/>
  <c r="CM73" i="43" s="1"/>
  <c r="CR73" i="43"/>
  <c r="CS73" i="43" s="1"/>
  <c r="CX73" i="43"/>
  <c r="CY73" i="43" s="1"/>
  <c r="DD73" i="43"/>
  <c r="DE73" i="43" s="1"/>
  <c r="DJ73" i="43"/>
  <c r="DK73" i="43" s="1"/>
  <c r="DP73" i="43"/>
  <c r="DV73" i="43"/>
  <c r="EB73" i="43"/>
  <c r="EH73" i="43"/>
  <c r="EI73" i="43" s="1"/>
  <c r="BE74" i="43"/>
  <c r="BF74" i="43" s="1"/>
  <c r="BT74" i="43"/>
  <c r="BU74" i="43" s="1"/>
  <c r="BZ74" i="43"/>
  <c r="CA74" i="43" s="1"/>
  <c r="CF74" i="43"/>
  <c r="CG74" i="43" s="1"/>
  <c r="CL74" i="43"/>
  <c r="CM74" i="43" s="1"/>
  <c r="CR74" i="43"/>
  <c r="CS74" i="43" s="1"/>
  <c r="CX74" i="43"/>
  <c r="CY74" i="43" s="1"/>
  <c r="DD74" i="43"/>
  <c r="DE74" i="43" s="1"/>
  <c r="DJ74" i="43"/>
  <c r="DK74" i="43" s="1"/>
  <c r="DP74" i="43"/>
  <c r="DV74" i="43"/>
  <c r="EB74" i="43"/>
  <c r="EH74" i="43"/>
  <c r="BE75" i="43"/>
  <c r="BF75" i="43" s="1"/>
  <c r="BT75" i="43"/>
  <c r="BU75" i="43" s="1"/>
  <c r="BZ75" i="43"/>
  <c r="CA75" i="43" s="1"/>
  <c r="CF75" i="43"/>
  <c r="CG75" i="43" s="1"/>
  <c r="CL75" i="43"/>
  <c r="CM75" i="43" s="1"/>
  <c r="CR75" i="43"/>
  <c r="CS75" i="43" s="1"/>
  <c r="CX75" i="43"/>
  <c r="CY75" i="43" s="1"/>
  <c r="DD75" i="43"/>
  <c r="DE75" i="43" s="1"/>
  <c r="DJ75" i="43"/>
  <c r="DK75" i="43" s="1"/>
  <c r="DP75" i="43"/>
  <c r="DV75" i="43"/>
  <c r="EB75" i="43"/>
  <c r="EH75" i="43"/>
  <c r="BE76" i="43"/>
  <c r="BF76" i="43" s="1"/>
  <c r="BT76" i="43"/>
  <c r="BU76" i="43" s="1"/>
  <c r="BZ76" i="43"/>
  <c r="CA76" i="43" s="1"/>
  <c r="CF76" i="43"/>
  <c r="CG76" i="43" s="1"/>
  <c r="CL76" i="43"/>
  <c r="CM76" i="43" s="1"/>
  <c r="CR76" i="43"/>
  <c r="CS76" i="43" s="1"/>
  <c r="CX76" i="43"/>
  <c r="CY76" i="43" s="1"/>
  <c r="DD76" i="43"/>
  <c r="DE76" i="43" s="1"/>
  <c r="DJ76" i="43"/>
  <c r="DK76" i="43" s="1"/>
  <c r="DP76" i="43"/>
  <c r="DV76" i="43"/>
  <c r="EB76" i="43"/>
  <c r="EC76" i="43" s="1"/>
  <c r="EH76" i="43"/>
  <c r="BE77" i="43"/>
  <c r="BF77" i="43" s="1"/>
  <c r="BT77" i="43"/>
  <c r="BU77" i="43" s="1"/>
  <c r="BZ77" i="43"/>
  <c r="CA77" i="43" s="1"/>
  <c r="CF77" i="43"/>
  <c r="CG77" i="43" s="1"/>
  <c r="CL77" i="43"/>
  <c r="CM77" i="43" s="1"/>
  <c r="CR77" i="43"/>
  <c r="CS77" i="43" s="1"/>
  <c r="CX77" i="43"/>
  <c r="CY77" i="43" s="1"/>
  <c r="DD77" i="43"/>
  <c r="DE77" i="43" s="1"/>
  <c r="DJ77" i="43"/>
  <c r="DK77" i="43" s="1"/>
  <c r="DP77" i="43"/>
  <c r="DV77" i="43"/>
  <c r="EB77" i="43"/>
  <c r="EC77" i="43" s="1"/>
  <c r="EH77" i="43"/>
  <c r="EI77" i="43" s="1"/>
  <c r="BE78" i="43"/>
  <c r="BF78" i="43" s="1"/>
  <c r="BT78" i="43"/>
  <c r="BU78" i="43" s="1"/>
  <c r="BZ78" i="43"/>
  <c r="CA78" i="43" s="1"/>
  <c r="CF78" i="43"/>
  <c r="CG78" i="43" s="1"/>
  <c r="CL78" i="43"/>
  <c r="CM78" i="43" s="1"/>
  <c r="CR78" i="43"/>
  <c r="CS78" i="43" s="1"/>
  <c r="CX78" i="43"/>
  <c r="CY78" i="43" s="1"/>
  <c r="DD78" i="43"/>
  <c r="DE78" i="43" s="1"/>
  <c r="DJ78" i="43"/>
  <c r="DK78" i="43" s="1"/>
  <c r="DP78" i="43"/>
  <c r="DQ78" i="43" s="1"/>
  <c r="DV78" i="43"/>
  <c r="EB78" i="43"/>
  <c r="EC78" i="43" s="1"/>
  <c r="EH78" i="43"/>
  <c r="BE79" i="43"/>
  <c r="BF79" i="43" s="1"/>
  <c r="BT79" i="43"/>
  <c r="BU79" i="43" s="1"/>
  <c r="BZ79" i="43"/>
  <c r="CA79" i="43" s="1"/>
  <c r="CF79" i="43"/>
  <c r="CG79" i="43" s="1"/>
  <c r="CL79" i="43"/>
  <c r="CM79" i="43" s="1"/>
  <c r="CR79" i="43"/>
  <c r="CS79" i="43" s="1"/>
  <c r="CX79" i="43"/>
  <c r="CY79" i="43" s="1"/>
  <c r="DD79" i="43"/>
  <c r="DE79" i="43" s="1"/>
  <c r="DJ79" i="43"/>
  <c r="DK79" i="43" s="1"/>
  <c r="DP79" i="43"/>
  <c r="DV79" i="43"/>
  <c r="EB79" i="43"/>
  <c r="EC79" i="43" s="1"/>
  <c r="EH79" i="43"/>
  <c r="BE80" i="43"/>
  <c r="BF80" i="43" s="1"/>
  <c r="BT80" i="43"/>
  <c r="BU80" i="43" s="1"/>
  <c r="BZ80" i="43"/>
  <c r="CA80" i="43" s="1"/>
  <c r="CF80" i="43"/>
  <c r="CG80" i="43" s="1"/>
  <c r="CL80" i="43"/>
  <c r="CM80" i="43" s="1"/>
  <c r="CR80" i="43"/>
  <c r="CS80" i="43" s="1"/>
  <c r="CX80" i="43"/>
  <c r="CY80" i="43" s="1"/>
  <c r="DD80" i="43"/>
  <c r="DE80" i="43" s="1"/>
  <c r="DJ80" i="43"/>
  <c r="DK80" i="43" s="1"/>
  <c r="DP80" i="43"/>
  <c r="DV80" i="43"/>
  <c r="EB80" i="43"/>
  <c r="EH80" i="43"/>
  <c r="BE81" i="43"/>
  <c r="BF81" i="43" s="1"/>
  <c r="BT81" i="43"/>
  <c r="BU81" i="43" s="1"/>
  <c r="BZ81" i="43"/>
  <c r="CA81" i="43" s="1"/>
  <c r="CF81" i="43"/>
  <c r="CG81" i="43" s="1"/>
  <c r="CL81" i="43"/>
  <c r="CM81" i="43" s="1"/>
  <c r="CR81" i="43"/>
  <c r="CS81" i="43" s="1"/>
  <c r="CX81" i="43"/>
  <c r="CY81" i="43" s="1"/>
  <c r="DD81" i="43"/>
  <c r="DE81" i="43" s="1"/>
  <c r="DJ81" i="43"/>
  <c r="DK81" i="43" s="1"/>
  <c r="DP81" i="43"/>
  <c r="DV81" i="43"/>
  <c r="EB81" i="43"/>
  <c r="EH81" i="43"/>
  <c r="BE82" i="43"/>
  <c r="BF82" i="43" s="1"/>
  <c r="BT82" i="43"/>
  <c r="BU82" i="43" s="1"/>
  <c r="BZ82" i="43"/>
  <c r="CA82" i="43" s="1"/>
  <c r="CF82" i="43"/>
  <c r="CG82" i="43" s="1"/>
  <c r="CL82" i="43"/>
  <c r="CM82" i="43" s="1"/>
  <c r="CR82" i="43"/>
  <c r="CS82" i="43" s="1"/>
  <c r="CX82" i="43"/>
  <c r="CY82" i="43" s="1"/>
  <c r="DD82" i="43"/>
  <c r="DE82" i="43" s="1"/>
  <c r="DJ82" i="43"/>
  <c r="DK82" i="43" s="1"/>
  <c r="DP82" i="43"/>
  <c r="DQ82" i="43" s="1"/>
  <c r="DV82" i="43"/>
  <c r="EB82" i="43"/>
  <c r="EC82" i="43" s="1"/>
  <c r="EH82" i="43"/>
  <c r="BE83" i="43"/>
  <c r="BF83" i="43" s="1"/>
  <c r="BT83" i="43"/>
  <c r="BU83" i="43" s="1"/>
  <c r="BZ83" i="43"/>
  <c r="CA83" i="43" s="1"/>
  <c r="CF83" i="43"/>
  <c r="CG83" i="43" s="1"/>
  <c r="CL83" i="43"/>
  <c r="CM83" i="43" s="1"/>
  <c r="CR83" i="43"/>
  <c r="CS83" i="43" s="1"/>
  <c r="CX83" i="43"/>
  <c r="CY83" i="43" s="1"/>
  <c r="DD83" i="43"/>
  <c r="DE83" i="43" s="1"/>
  <c r="DJ83" i="43"/>
  <c r="DK83" i="43" s="1"/>
  <c r="DP83" i="43"/>
  <c r="DV83" i="43"/>
  <c r="EB83" i="43"/>
  <c r="EC83" i="43" s="1"/>
  <c r="EH83" i="43"/>
  <c r="BE84" i="43"/>
  <c r="BF84" i="43" s="1"/>
  <c r="BT84" i="43"/>
  <c r="BU84" i="43" s="1"/>
  <c r="BZ84" i="43"/>
  <c r="CA84" i="43" s="1"/>
  <c r="CF84" i="43"/>
  <c r="CG84" i="43" s="1"/>
  <c r="CL84" i="43"/>
  <c r="CM84" i="43" s="1"/>
  <c r="CR84" i="43"/>
  <c r="CS84" i="43" s="1"/>
  <c r="CX84" i="43"/>
  <c r="CY84" i="43" s="1"/>
  <c r="DD84" i="43"/>
  <c r="DE84" i="43" s="1"/>
  <c r="DJ84" i="43"/>
  <c r="DK84" i="43" s="1"/>
  <c r="DP84" i="43"/>
  <c r="DQ84" i="43" s="1"/>
  <c r="DV84" i="43"/>
  <c r="EB84" i="43"/>
  <c r="EC84" i="43" s="1"/>
  <c r="EH84" i="43"/>
  <c r="BE85" i="43"/>
  <c r="BF85" i="43" s="1"/>
  <c r="BT85" i="43"/>
  <c r="BU85" i="43" s="1"/>
  <c r="BZ85" i="43"/>
  <c r="CA85" i="43" s="1"/>
  <c r="CF85" i="43"/>
  <c r="CG85" i="43" s="1"/>
  <c r="CL85" i="43"/>
  <c r="CM85" i="43" s="1"/>
  <c r="CR85" i="43"/>
  <c r="CS85" i="43" s="1"/>
  <c r="CX85" i="43"/>
  <c r="CY85" i="43" s="1"/>
  <c r="DD85" i="43"/>
  <c r="DE85" i="43" s="1"/>
  <c r="DJ85" i="43"/>
  <c r="DK85" i="43" s="1"/>
  <c r="DP85" i="43"/>
  <c r="DV85" i="43"/>
  <c r="EB85" i="43"/>
  <c r="EH85" i="43"/>
  <c r="BE86" i="43"/>
  <c r="BF86" i="43" s="1"/>
  <c r="BT86" i="43"/>
  <c r="BU86" i="43" s="1"/>
  <c r="BZ86" i="43"/>
  <c r="CA86" i="43" s="1"/>
  <c r="CF86" i="43"/>
  <c r="CG86" i="43" s="1"/>
  <c r="CL86" i="43"/>
  <c r="CM86" i="43" s="1"/>
  <c r="CR86" i="43"/>
  <c r="CS86" i="43" s="1"/>
  <c r="CX86" i="43"/>
  <c r="CY86" i="43" s="1"/>
  <c r="DD86" i="43"/>
  <c r="DE86" i="43" s="1"/>
  <c r="DJ86" i="43"/>
  <c r="DK86" i="43" s="1"/>
  <c r="DP86" i="43"/>
  <c r="DV86" i="43"/>
  <c r="EB86" i="43"/>
  <c r="EC86" i="43" s="1"/>
  <c r="EH86" i="43"/>
  <c r="BE87" i="43"/>
  <c r="BF87" i="43" s="1"/>
  <c r="BT87" i="43"/>
  <c r="BU87" i="43" s="1"/>
  <c r="BZ87" i="43"/>
  <c r="CA87" i="43" s="1"/>
  <c r="CF87" i="43"/>
  <c r="CG87" i="43" s="1"/>
  <c r="CL87" i="43"/>
  <c r="CM87" i="43" s="1"/>
  <c r="CR87" i="43"/>
  <c r="CS87" i="43" s="1"/>
  <c r="CX87" i="43"/>
  <c r="CY87" i="43" s="1"/>
  <c r="DD87" i="43"/>
  <c r="DE87" i="43" s="1"/>
  <c r="DJ87" i="43"/>
  <c r="DK87" i="43" s="1"/>
  <c r="DP87" i="43"/>
  <c r="DV87" i="43"/>
  <c r="EB87" i="43"/>
  <c r="EC87" i="43" s="1"/>
  <c r="EH87" i="43"/>
  <c r="BE88" i="43"/>
  <c r="BF88" i="43" s="1"/>
  <c r="BT88" i="43"/>
  <c r="BU88" i="43" s="1"/>
  <c r="BZ88" i="43"/>
  <c r="CA88" i="43" s="1"/>
  <c r="CF88" i="43"/>
  <c r="CG88" i="43" s="1"/>
  <c r="CL88" i="43"/>
  <c r="CM88" i="43" s="1"/>
  <c r="CR88" i="43"/>
  <c r="CS88" i="43" s="1"/>
  <c r="CX88" i="43"/>
  <c r="CY88" i="43" s="1"/>
  <c r="DD88" i="43"/>
  <c r="DE88" i="43" s="1"/>
  <c r="DJ88" i="43"/>
  <c r="DK88" i="43" s="1"/>
  <c r="DP88" i="43"/>
  <c r="DQ88" i="43" s="1"/>
  <c r="DV88" i="43"/>
  <c r="EB88" i="43"/>
  <c r="EC88" i="43" s="1"/>
  <c r="EH88" i="43"/>
  <c r="BE89" i="43"/>
  <c r="BF89" i="43" s="1"/>
  <c r="BT89" i="43"/>
  <c r="BU89" i="43" s="1"/>
  <c r="BZ89" i="43"/>
  <c r="CA89" i="43" s="1"/>
  <c r="CF89" i="43"/>
  <c r="CG89" i="43" s="1"/>
  <c r="CL89" i="43"/>
  <c r="CM89" i="43" s="1"/>
  <c r="CR89" i="43"/>
  <c r="CS89" i="43" s="1"/>
  <c r="CX89" i="43"/>
  <c r="CY89" i="43" s="1"/>
  <c r="DD89" i="43"/>
  <c r="DE89" i="43" s="1"/>
  <c r="DJ89" i="43"/>
  <c r="DK89" i="43" s="1"/>
  <c r="DP89" i="43"/>
  <c r="DQ89" i="43" s="1"/>
  <c r="DV89" i="43"/>
  <c r="EB89" i="43"/>
  <c r="EC89" i="43" s="1"/>
  <c r="EH89" i="43"/>
  <c r="BE90" i="43"/>
  <c r="BF90" i="43" s="1"/>
  <c r="BT90" i="43"/>
  <c r="BU90" i="43" s="1"/>
  <c r="BZ90" i="43"/>
  <c r="CA90" i="43" s="1"/>
  <c r="CF90" i="43"/>
  <c r="CG90" i="43" s="1"/>
  <c r="CL90" i="43"/>
  <c r="CM90" i="43" s="1"/>
  <c r="CR90" i="43"/>
  <c r="CS90" i="43" s="1"/>
  <c r="CX90" i="43"/>
  <c r="CY90" i="43" s="1"/>
  <c r="DD90" i="43"/>
  <c r="DE90" i="43" s="1"/>
  <c r="DJ90" i="43"/>
  <c r="DK90" i="43" s="1"/>
  <c r="DP90" i="43"/>
  <c r="DV90" i="43"/>
  <c r="EB90" i="43"/>
  <c r="EH90" i="43"/>
  <c r="BE91" i="43"/>
  <c r="BF91" i="43" s="1"/>
  <c r="BT91" i="43"/>
  <c r="BU91" i="43" s="1"/>
  <c r="BZ91" i="43"/>
  <c r="CA91" i="43" s="1"/>
  <c r="CF91" i="43"/>
  <c r="CG91" i="43" s="1"/>
  <c r="CL91" i="43"/>
  <c r="CM91" i="43" s="1"/>
  <c r="CR91" i="43"/>
  <c r="CS91" i="43" s="1"/>
  <c r="CX91" i="43"/>
  <c r="CY91" i="43" s="1"/>
  <c r="DD91" i="43"/>
  <c r="DE91" i="43" s="1"/>
  <c r="DJ91" i="43"/>
  <c r="DK91" i="43" s="1"/>
  <c r="DP91" i="43"/>
  <c r="DV91" i="43"/>
  <c r="EB91" i="43"/>
  <c r="EC91" i="43" s="1"/>
  <c r="EH91" i="43"/>
  <c r="BE92" i="43"/>
  <c r="BF92" i="43" s="1"/>
  <c r="BT92" i="43"/>
  <c r="BU92" i="43" s="1"/>
  <c r="BZ92" i="43"/>
  <c r="CA92" i="43" s="1"/>
  <c r="CF92" i="43"/>
  <c r="CG92" i="43" s="1"/>
  <c r="CL92" i="43"/>
  <c r="CM92" i="43" s="1"/>
  <c r="CR92" i="43"/>
  <c r="CS92" i="43" s="1"/>
  <c r="CX92" i="43"/>
  <c r="CY92" i="43" s="1"/>
  <c r="DD92" i="43"/>
  <c r="DE92" i="43" s="1"/>
  <c r="DJ92" i="43"/>
  <c r="DK92" i="43" s="1"/>
  <c r="DP92" i="43"/>
  <c r="DV92" i="43"/>
  <c r="EB92" i="43"/>
  <c r="EC92" i="43" s="1"/>
  <c r="EH92" i="43"/>
  <c r="BE93" i="43"/>
  <c r="BF93" i="43" s="1"/>
  <c r="BT93" i="43"/>
  <c r="BU93" i="43" s="1"/>
  <c r="BZ93" i="43"/>
  <c r="CA93" i="43" s="1"/>
  <c r="CF93" i="43"/>
  <c r="CG93" i="43" s="1"/>
  <c r="CL93" i="43"/>
  <c r="CM93" i="43" s="1"/>
  <c r="CR93" i="43"/>
  <c r="CS93" i="43" s="1"/>
  <c r="CX93" i="43"/>
  <c r="CY93" i="43" s="1"/>
  <c r="DD93" i="43"/>
  <c r="DE93" i="43" s="1"/>
  <c r="DJ93" i="43"/>
  <c r="DK93" i="43" s="1"/>
  <c r="DP93" i="43"/>
  <c r="DV93" i="43"/>
  <c r="EB93" i="43"/>
  <c r="EC93" i="43" s="1"/>
  <c r="EH93" i="43"/>
  <c r="EI93" i="43" s="1"/>
  <c r="BE94" i="43"/>
  <c r="BF94" i="43" s="1"/>
  <c r="BT94" i="43"/>
  <c r="BU94" i="43" s="1"/>
  <c r="BZ94" i="43"/>
  <c r="CA94" i="43" s="1"/>
  <c r="CF94" i="43"/>
  <c r="CG94" i="43" s="1"/>
  <c r="CL94" i="43"/>
  <c r="CM94" i="43" s="1"/>
  <c r="CR94" i="43"/>
  <c r="CS94" i="43" s="1"/>
  <c r="CX94" i="43"/>
  <c r="CY94" i="43" s="1"/>
  <c r="DD94" i="43"/>
  <c r="DE94" i="43" s="1"/>
  <c r="DJ94" i="43"/>
  <c r="DK94" i="43" s="1"/>
  <c r="DP94" i="43"/>
  <c r="DV94" i="43"/>
  <c r="EB94" i="43"/>
  <c r="EC94" i="43" s="1"/>
  <c r="EH94" i="43"/>
  <c r="BE95" i="43"/>
  <c r="BF95" i="43" s="1"/>
  <c r="BT95" i="43"/>
  <c r="BU95" i="43" s="1"/>
  <c r="BZ95" i="43"/>
  <c r="CA95" i="43" s="1"/>
  <c r="CF95" i="43"/>
  <c r="CG95" i="43" s="1"/>
  <c r="CL95" i="43"/>
  <c r="CM95" i="43" s="1"/>
  <c r="CR95" i="43"/>
  <c r="CS95" i="43" s="1"/>
  <c r="CX95" i="43"/>
  <c r="CY95" i="43" s="1"/>
  <c r="DD95" i="43"/>
  <c r="DE95" i="43" s="1"/>
  <c r="DJ95" i="43"/>
  <c r="DK95" i="43" s="1"/>
  <c r="DP95" i="43"/>
  <c r="DV95" i="43"/>
  <c r="EB95" i="43"/>
  <c r="EC95" i="43" s="1"/>
  <c r="EH95" i="43"/>
  <c r="BE96" i="43"/>
  <c r="BF96" i="43" s="1"/>
  <c r="BT96" i="43"/>
  <c r="BU96" i="43" s="1"/>
  <c r="BZ96" i="43"/>
  <c r="CA96" i="43" s="1"/>
  <c r="CF96" i="43"/>
  <c r="CG96" i="43" s="1"/>
  <c r="CL96" i="43"/>
  <c r="CM96" i="43" s="1"/>
  <c r="CR96" i="43"/>
  <c r="CS96" i="43" s="1"/>
  <c r="CX96" i="43"/>
  <c r="CY96" i="43" s="1"/>
  <c r="DD96" i="43"/>
  <c r="DE96" i="43" s="1"/>
  <c r="DJ96" i="43"/>
  <c r="DK96" i="43" s="1"/>
  <c r="DP96" i="43"/>
  <c r="DQ96" i="43" s="1"/>
  <c r="DV96" i="43"/>
  <c r="EB96" i="43"/>
  <c r="EC96" i="43" s="1"/>
  <c r="EH96" i="43"/>
  <c r="BE97" i="43"/>
  <c r="BF97" i="43" s="1"/>
  <c r="BT97" i="43"/>
  <c r="BU97" i="43" s="1"/>
  <c r="BZ97" i="43"/>
  <c r="CA97" i="43" s="1"/>
  <c r="CF97" i="43"/>
  <c r="CG97" i="43" s="1"/>
  <c r="CL97" i="43"/>
  <c r="CM97" i="43" s="1"/>
  <c r="CR97" i="43"/>
  <c r="CS97" i="43" s="1"/>
  <c r="CX97" i="43"/>
  <c r="CY97" i="43" s="1"/>
  <c r="DD97" i="43"/>
  <c r="DE97" i="43" s="1"/>
  <c r="DJ97" i="43"/>
  <c r="DK97" i="43" s="1"/>
  <c r="DP97" i="43"/>
  <c r="DV97" i="43"/>
  <c r="EB97" i="43"/>
  <c r="EC97" i="43" s="1"/>
  <c r="EH97" i="43"/>
  <c r="BE98" i="43"/>
  <c r="BF98" i="43" s="1"/>
  <c r="BT98" i="43"/>
  <c r="BU98" i="43" s="1"/>
  <c r="BZ98" i="43"/>
  <c r="CA98" i="43" s="1"/>
  <c r="CF98" i="43"/>
  <c r="CG98" i="43" s="1"/>
  <c r="CL98" i="43"/>
  <c r="CM98" i="43" s="1"/>
  <c r="CR98" i="43"/>
  <c r="CS98" i="43" s="1"/>
  <c r="CX98" i="43"/>
  <c r="CY98" i="43" s="1"/>
  <c r="DD98" i="43"/>
  <c r="DE98" i="43" s="1"/>
  <c r="DJ98" i="43"/>
  <c r="DK98" i="43" s="1"/>
  <c r="DP98" i="43"/>
  <c r="DQ98" i="43" s="1"/>
  <c r="DV98" i="43"/>
  <c r="DW98" i="43" s="1"/>
  <c r="EB98" i="43"/>
  <c r="EC98" i="43" s="1"/>
  <c r="EH98" i="43"/>
  <c r="EI98" i="43" s="1"/>
  <c r="BE99" i="43"/>
  <c r="BF99" i="43" s="1"/>
  <c r="BT99" i="43"/>
  <c r="BU99" i="43" s="1"/>
  <c r="BZ99" i="43"/>
  <c r="CA99" i="43" s="1"/>
  <c r="CF99" i="43"/>
  <c r="CG99" i="43" s="1"/>
  <c r="CL99" i="43"/>
  <c r="CM99" i="43" s="1"/>
  <c r="CR99" i="43"/>
  <c r="CS99" i="43" s="1"/>
  <c r="CX99" i="43"/>
  <c r="CY99" i="43" s="1"/>
  <c r="DD99" i="43"/>
  <c r="DE99" i="43" s="1"/>
  <c r="DJ99" i="43"/>
  <c r="DK99" i="43" s="1"/>
  <c r="DP99" i="43"/>
  <c r="DV99" i="43"/>
  <c r="EB99" i="43"/>
  <c r="EH99" i="43"/>
  <c r="BE100" i="43"/>
  <c r="BF100" i="43" s="1"/>
  <c r="BT100" i="43"/>
  <c r="BU100" i="43" s="1"/>
  <c r="BZ100" i="43"/>
  <c r="CA100" i="43" s="1"/>
  <c r="CF100" i="43"/>
  <c r="CG100" i="43" s="1"/>
  <c r="CL100" i="43"/>
  <c r="CM100" i="43" s="1"/>
  <c r="CR100" i="43"/>
  <c r="CS100" i="43" s="1"/>
  <c r="CX100" i="43"/>
  <c r="CY100" i="43" s="1"/>
  <c r="DD100" i="43"/>
  <c r="DE100" i="43" s="1"/>
  <c r="DJ100" i="43"/>
  <c r="DK100" i="43" s="1"/>
  <c r="DP100" i="43"/>
  <c r="DQ100" i="43" s="1"/>
  <c r="DV100" i="43"/>
  <c r="EB100" i="43"/>
  <c r="EC100" i="43" s="1"/>
  <c r="EH100" i="43"/>
  <c r="BE101" i="43"/>
  <c r="BF101" i="43" s="1"/>
  <c r="BT101" i="43"/>
  <c r="BU101" i="43" s="1"/>
  <c r="BZ101" i="43"/>
  <c r="CA101" i="43" s="1"/>
  <c r="CF101" i="43"/>
  <c r="CG101" i="43" s="1"/>
  <c r="CL101" i="43"/>
  <c r="CM101" i="43" s="1"/>
  <c r="CR101" i="43"/>
  <c r="CS101" i="43" s="1"/>
  <c r="CX101" i="43"/>
  <c r="CY101" i="43" s="1"/>
  <c r="DD101" i="43"/>
  <c r="DE101" i="43" s="1"/>
  <c r="DJ101" i="43"/>
  <c r="DK101" i="43" s="1"/>
  <c r="DP101" i="43"/>
  <c r="DQ101" i="43" s="1"/>
  <c r="DV101" i="43"/>
  <c r="DW101" i="43" s="1"/>
  <c r="EB101" i="43"/>
  <c r="EC101" i="43" s="1"/>
  <c r="EH101" i="43"/>
  <c r="EI101" i="43" s="1"/>
  <c r="BE102" i="43"/>
  <c r="BF102" i="43" s="1"/>
  <c r="BT102" i="43"/>
  <c r="BU102" i="43" s="1"/>
  <c r="BZ102" i="43"/>
  <c r="CA102" i="43" s="1"/>
  <c r="CF102" i="43"/>
  <c r="CG102" i="43" s="1"/>
  <c r="CL102" i="43"/>
  <c r="CM102" i="43" s="1"/>
  <c r="CR102" i="43"/>
  <c r="CS102" i="43" s="1"/>
  <c r="CX102" i="43"/>
  <c r="CY102" i="43" s="1"/>
  <c r="DD102" i="43"/>
  <c r="DE102" i="43" s="1"/>
  <c r="DJ102" i="43"/>
  <c r="DK102" i="43" s="1"/>
  <c r="DP102" i="43"/>
  <c r="DV102" i="43"/>
  <c r="EB102" i="43"/>
  <c r="EH102" i="43"/>
  <c r="BE103" i="43"/>
  <c r="BF103" i="43" s="1"/>
  <c r="BT103" i="43"/>
  <c r="BU103" i="43" s="1"/>
  <c r="BZ103" i="43"/>
  <c r="CA103" i="43" s="1"/>
  <c r="CF103" i="43"/>
  <c r="CG103" i="43" s="1"/>
  <c r="CL103" i="43"/>
  <c r="CM103" i="43" s="1"/>
  <c r="CR103" i="43"/>
  <c r="CS103" i="43" s="1"/>
  <c r="CX103" i="43"/>
  <c r="CY103" i="43" s="1"/>
  <c r="DD103" i="43"/>
  <c r="DE103" i="43" s="1"/>
  <c r="DJ103" i="43"/>
  <c r="DK103" i="43" s="1"/>
  <c r="DP103" i="43"/>
  <c r="DQ103" i="43" s="1"/>
  <c r="DV103" i="43"/>
  <c r="EB103" i="43"/>
  <c r="EC103" i="43" s="1"/>
  <c r="EH103" i="43"/>
  <c r="BE104" i="43"/>
  <c r="BF104" i="43" s="1"/>
  <c r="BT104" i="43"/>
  <c r="BU104" i="43" s="1"/>
  <c r="BZ104" i="43"/>
  <c r="CA104" i="43" s="1"/>
  <c r="CF104" i="43"/>
  <c r="CG104" i="43" s="1"/>
  <c r="CL104" i="43"/>
  <c r="CM104" i="43" s="1"/>
  <c r="CR104" i="43"/>
  <c r="CS104" i="43" s="1"/>
  <c r="CX104" i="43"/>
  <c r="CY104" i="43" s="1"/>
  <c r="DD104" i="43"/>
  <c r="DE104" i="43" s="1"/>
  <c r="DJ104" i="43"/>
  <c r="DK104" i="43" s="1"/>
  <c r="DP104" i="43"/>
  <c r="DV104" i="43"/>
  <c r="EB104" i="43"/>
  <c r="EH104" i="43"/>
  <c r="BE105" i="43"/>
  <c r="BF105" i="43" s="1"/>
  <c r="BT105" i="43"/>
  <c r="BU105" i="43" s="1"/>
  <c r="BZ105" i="43"/>
  <c r="CA105" i="43" s="1"/>
  <c r="CF105" i="43"/>
  <c r="CG105" i="43" s="1"/>
  <c r="CL105" i="43"/>
  <c r="CM105" i="43" s="1"/>
  <c r="CR105" i="43"/>
  <c r="CS105" i="43" s="1"/>
  <c r="CX105" i="43"/>
  <c r="CY105" i="43" s="1"/>
  <c r="DD105" i="43"/>
  <c r="DE105" i="43" s="1"/>
  <c r="DJ105" i="43"/>
  <c r="DK105" i="43" s="1"/>
  <c r="DP105" i="43"/>
  <c r="DV105" i="43"/>
  <c r="EB105" i="43"/>
  <c r="EH105" i="43"/>
  <c r="BE106" i="43"/>
  <c r="BF106" i="43" s="1"/>
  <c r="BT106" i="43"/>
  <c r="BU106" i="43" s="1"/>
  <c r="BZ106" i="43"/>
  <c r="CA106" i="43" s="1"/>
  <c r="CF106" i="43"/>
  <c r="CG106" i="43" s="1"/>
  <c r="CL106" i="43"/>
  <c r="CM106" i="43" s="1"/>
  <c r="CR106" i="43"/>
  <c r="CS106" i="43" s="1"/>
  <c r="CX106" i="43"/>
  <c r="CY106" i="43" s="1"/>
  <c r="DD106" i="43"/>
  <c r="DE106" i="43" s="1"/>
  <c r="DJ106" i="43"/>
  <c r="DK106" i="43" s="1"/>
  <c r="DP106" i="43"/>
  <c r="DQ106" i="43" s="1"/>
  <c r="DV106" i="43"/>
  <c r="EB106" i="43"/>
  <c r="EC106" i="43" s="1"/>
  <c r="EH106" i="43"/>
  <c r="BE107" i="43"/>
  <c r="BF107" i="43" s="1"/>
  <c r="BT107" i="43"/>
  <c r="BU107" i="43" s="1"/>
  <c r="BZ107" i="43"/>
  <c r="CA107" i="43" s="1"/>
  <c r="CF107" i="43"/>
  <c r="CG107" i="43" s="1"/>
  <c r="CL107" i="43"/>
  <c r="CM107" i="43" s="1"/>
  <c r="CR107" i="43"/>
  <c r="CS107" i="43" s="1"/>
  <c r="CX107" i="43"/>
  <c r="CY107" i="43" s="1"/>
  <c r="DD107" i="43"/>
  <c r="DE107" i="43" s="1"/>
  <c r="DJ107" i="43"/>
  <c r="DK107" i="43" s="1"/>
  <c r="DP107" i="43"/>
  <c r="DV107" i="43"/>
  <c r="EB107" i="43"/>
  <c r="EH107" i="43"/>
  <c r="BE108" i="43"/>
  <c r="BF108" i="43" s="1"/>
  <c r="BT108" i="43"/>
  <c r="BU108" i="43" s="1"/>
  <c r="BZ108" i="43"/>
  <c r="CA108" i="43" s="1"/>
  <c r="CF108" i="43"/>
  <c r="CG108" i="43" s="1"/>
  <c r="CL108" i="43"/>
  <c r="CM108" i="43" s="1"/>
  <c r="CR108" i="43"/>
  <c r="CS108" i="43" s="1"/>
  <c r="CX108" i="43"/>
  <c r="CY108" i="43" s="1"/>
  <c r="DD108" i="43"/>
  <c r="DE108" i="43" s="1"/>
  <c r="DJ108" i="43"/>
  <c r="DK108" i="43" s="1"/>
  <c r="DP108" i="43"/>
  <c r="DV108" i="43"/>
  <c r="EB108" i="43"/>
  <c r="EH108" i="43"/>
  <c r="BE109" i="43"/>
  <c r="BF109" i="43" s="1"/>
  <c r="BT109" i="43"/>
  <c r="BU109" i="43" s="1"/>
  <c r="BZ109" i="43"/>
  <c r="CA109" i="43" s="1"/>
  <c r="CF109" i="43"/>
  <c r="CG109" i="43" s="1"/>
  <c r="CL109" i="43"/>
  <c r="CM109" i="43" s="1"/>
  <c r="CR109" i="43"/>
  <c r="CS109" i="43" s="1"/>
  <c r="CX109" i="43"/>
  <c r="CY109" i="43" s="1"/>
  <c r="DD109" i="43"/>
  <c r="DE109" i="43" s="1"/>
  <c r="DJ109" i="43"/>
  <c r="DK109" i="43" s="1"/>
  <c r="DP109" i="43"/>
  <c r="DQ109" i="43" s="1"/>
  <c r="DV109" i="43"/>
  <c r="EB109" i="43"/>
  <c r="EC109" i="43" s="1"/>
  <c r="EH109" i="43"/>
  <c r="BE110" i="43"/>
  <c r="BF110" i="43" s="1"/>
  <c r="BT110" i="43"/>
  <c r="BU110" i="43" s="1"/>
  <c r="BZ110" i="43"/>
  <c r="CA110" i="43" s="1"/>
  <c r="CF110" i="43"/>
  <c r="CG110" i="43" s="1"/>
  <c r="CL110" i="43"/>
  <c r="CM110" i="43" s="1"/>
  <c r="CR110" i="43"/>
  <c r="CS110" i="43" s="1"/>
  <c r="CX110" i="43"/>
  <c r="CY110" i="43" s="1"/>
  <c r="DD110" i="43"/>
  <c r="DE110" i="43" s="1"/>
  <c r="DJ110" i="43"/>
  <c r="DK110" i="43" s="1"/>
  <c r="DP110" i="43"/>
  <c r="DV110" i="43"/>
  <c r="EB110" i="43"/>
  <c r="EH110" i="43"/>
  <c r="EI110" i="43" s="1"/>
  <c r="BE111" i="43"/>
  <c r="BF111" i="43" s="1"/>
  <c r="BT111" i="43"/>
  <c r="BU111" i="43" s="1"/>
  <c r="BZ111" i="43"/>
  <c r="CA111" i="43" s="1"/>
  <c r="CF111" i="43"/>
  <c r="CG111" i="43" s="1"/>
  <c r="CL111" i="43"/>
  <c r="CM111" i="43" s="1"/>
  <c r="CR111" i="43"/>
  <c r="CS111" i="43" s="1"/>
  <c r="CX111" i="43"/>
  <c r="CY111" i="43" s="1"/>
  <c r="DD111" i="43"/>
  <c r="DE111" i="43" s="1"/>
  <c r="DJ111" i="43"/>
  <c r="DK111" i="43" s="1"/>
  <c r="DP111" i="43"/>
  <c r="DQ111" i="43" s="1"/>
  <c r="DV111" i="43"/>
  <c r="EB111" i="43"/>
  <c r="EC111" i="43" s="1"/>
  <c r="EH111" i="43"/>
  <c r="BE112" i="43"/>
  <c r="BF112" i="43" s="1"/>
  <c r="BT112" i="43"/>
  <c r="BU112" i="43" s="1"/>
  <c r="BZ112" i="43"/>
  <c r="CA112" i="43" s="1"/>
  <c r="CF112" i="43"/>
  <c r="CG112" i="43" s="1"/>
  <c r="CL112" i="43"/>
  <c r="CM112" i="43" s="1"/>
  <c r="CR112" i="43"/>
  <c r="CS112" i="43" s="1"/>
  <c r="CX112" i="43"/>
  <c r="CY112" i="43" s="1"/>
  <c r="DD112" i="43"/>
  <c r="DE112" i="43" s="1"/>
  <c r="DJ112" i="43"/>
  <c r="DK112" i="43" s="1"/>
  <c r="DP112" i="43"/>
  <c r="DQ112" i="43" s="1"/>
  <c r="DV112" i="43"/>
  <c r="EB112" i="43"/>
  <c r="EH112" i="43"/>
  <c r="BE113" i="43"/>
  <c r="BF113" i="43" s="1"/>
  <c r="BT113" i="43"/>
  <c r="BU113" i="43" s="1"/>
  <c r="BZ113" i="43"/>
  <c r="CA113" i="43" s="1"/>
  <c r="CF113" i="43"/>
  <c r="CG113" i="43" s="1"/>
  <c r="CL113" i="43"/>
  <c r="CM113" i="43" s="1"/>
  <c r="CR113" i="43"/>
  <c r="CS113" i="43" s="1"/>
  <c r="CX113" i="43"/>
  <c r="CY113" i="43" s="1"/>
  <c r="DD113" i="43"/>
  <c r="DE113" i="43" s="1"/>
  <c r="DJ113" i="43"/>
  <c r="DK113" i="43" s="1"/>
  <c r="DP113" i="43"/>
  <c r="DQ113" i="43" s="1"/>
  <c r="DV113" i="43"/>
  <c r="EB113" i="43"/>
  <c r="EC113" i="43" s="1"/>
  <c r="EH113" i="43"/>
  <c r="EI113" i="43" s="1"/>
  <c r="BE114" i="43"/>
  <c r="BF114" i="43" s="1"/>
  <c r="BT114" i="43"/>
  <c r="BU114" i="43" s="1"/>
  <c r="BZ114" i="43"/>
  <c r="CA114" i="43" s="1"/>
  <c r="CF114" i="43"/>
  <c r="CG114" i="43" s="1"/>
  <c r="CL114" i="43"/>
  <c r="CM114" i="43" s="1"/>
  <c r="CR114" i="43"/>
  <c r="CS114" i="43" s="1"/>
  <c r="CX114" i="43"/>
  <c r="CY114" i="43" s="1"/>
  <c r="DD114" i="43"/>
  <c r="DE114" i="43" s="1"/>
  <c r="DJ114" i="43"/>
  <c r="DK114" i="43" s="1"/>
  <c r="DP114" i="43"/>
  <c r="DQ114" i="43" s="1"/>
  <c r="DV114" i="43"/>
  <c r="EB114" i="43"/>
  <c r="EC114" i="43" s="1"/>
  <c r="EH114" i="43"/>
  <c r="EI114" i="43" s="1"/>
  <c r="BE115" i="43"/>
  <c r="BF115" i="43" s="1"/>
  <c r="BT115" i="43"/>
  <c r="BU115" i="43" s="1"/>
  <c r="BZ115" i="43"/>
  <c r="CA115" i="43" s="1"/>
  <c r="CF115" i="43"/>
  <c r="CG115" i="43" s="1"/>
  <c r="CL115" i="43"/>
  <c r="CM115" i="43" s="1"/>
  <c r="CR115" i="43"/>
  <c r="CS115" i="43" s="1"/>
  <c r="CX115" i="43"/>
  <c r="CY115" i="43" s="1"/>
  <c r="DD115" i="43"/>
  <c r="DE115" i="43" s="1"/>
  <c r="DJ115" i="43"/>
  <c r="DK115" i="43" s="1"/>
  <c r="DP115" i="43"/>
  <c r="DV115" i="43"/>
  <c r="EB115" i="43"/>
  <c r="EC115" i="43" s="1"/>
  <c r="EH115" i="43"/>
  <c r="BE116" i="43"/>
  <c r="BF116" i="43" s="1"/>
  <c r="BT116" i="43"/>
  <c r="BU116" i="43" s="1"/>
  <c r="BZ116" i="43"/>
  <c r="CA116" i="43" s="1"/>
  <c r="CF116" i="43"/>
  <c r="CG116" i="43" s="1"/>
  <c r="CL116" i="43"/>
  <c r="CM116" i="43" s="1"/>
  <c r="CR116" i="43"/>
  <c r="CS116" i="43" s="1"/>
  <c r="CX116" i="43"/>
  <c r="CY116" i="43" s="1"/>
  <c r="DD116" i="43"/>
  <c r="DE116" i="43" s="1"/>
  <c r="DJ116" i="43"/>
  <c r="DK116" i="43" s="1"/>
  <c r="DP116" i="43"/>
  <c r="DV116" i="43"/>
  <c r="EB116" i="43"/>
  <c r="EC116" i="43" s="1"/>
  <c r="EH116" i="43"/>
  <c r="BE117" i="43"/>
  <c r="BF117" i="43" s="1"/>
  <c r="BT117" i="43"/>
  <c r="BU117" i="43" s="1"/>
  <c r="BZ117" i="43"/>
  <c r="CA117" i="43" s="1"/>
  <c r="CF117" i="43"/>
  <c r="CG117" i="43" s="1"/>
  <c r="CL117" i="43"/>
  <c r="CM117" i="43" s="1"/>
  <c r="CR117" i="43"/>
  <c r="CS117" i="43" s="1"/>
  <c r="CX117" i="43"/>
  <c r="CY117" i="43" s="1"/>
  <c r="DD117" i="43"/>
  <c r="DE117" i="43" s="1"/>
  <c r="DJ117" i="43"/>
  <c r="DK117" i="43" s="1"/>
  <c r="DP117" i="43"/>
  <c r="DV117" i="43"/>
  <c r="EB117" i="43"/>
  <c r="EC117" i="43" s="1"/>
  <c r="EH117" i="43"/>
  <c r="EI117" i="43" s="1"/>
  <c r="BE118" i="43"/>
  <c r="BF118" i="43" s="1"/>
  <c r="BT118" i="43"/>
  <c r="BU118" i="43" s="1"/>
  <c r="BZ118" i="43"/>
  <c r="CA118" i="43" s="1"/>
  <c r="CF118" i="43"/>
  <c r="CG118" i="43" s="1"/>
  <c r="CL118" i="43"/>
  <c r="CM118" i="43" s="1"/>
  <c r="CR118" i="43"/>
  <c r="CS118" i="43" s="1"/>
  <c r="CX118" i="43"/>
  <c r="CY118" i="43" s="1"/>
  <c r="DD118" i="43"/>
  <c r="DE118" i="43" s="1"/>
  <c r="DJ118" i="43"/>
  <c r="DK118" i="43" s="1"/>
  <c r="DP118" i="43"/>
  <c r="DV118" i="43"/>
  <c r="EB118" i="43"/>
  <c r="EH118" i="43"/>
  <c r="BE119" i="43"/>
  <c r="BF119" i="43" s="1"/>
  <c r="BT119" i="43"/>
  <c r="BU119" i="43" s="1"/>
  <c r="BZ119" i="43"/>
  <c r="CA119" i="43" s="1"/>
  <c r="CF119" i="43"/>
  <c r="CG119" i="43" s="1"/>
  <c r="CL119" i="43"/>
  <c r="CM119" i="43" s="1"/>
  <c r="CR119" i="43"/>
  <c r="CS119" i="43" s="1"/>
  <c r="CX119" i="43"/>
  <c r="CY119" i="43" s="1"/>
  <c r="DD119" i="43"/>
  <c r="DE119" i="43" s="1"/>
  <c r="DJ119" i="43"/>
  <c r="DK119" i="43" s="1"/>
  <c r="DP119" i="43"/>
  <c r="DV119" i="43"/>
  <c r="EB119" i="43"/>
  <c r="EH119" i="43"/>
  <c r="EI119" i="43" s="1"/>
  <c r="BE120" i="43"/>
  <c r="BF120" i="43" s="1"/>
  <c r="BT120" i="43"/>
  <c r="BU120" i="43" s="1"/>
  <c r="BZ120" i="43"/>
  <c r="CA120" i="43" s="1"/>
  <c r="CF120" i="43"/>
  <c r="CG120" i="43" s="1"/>
  <c r="CL120" i="43"/>
  <c r="CM120" i="43" s="1"/>
  <c r="CR120" i="43"/>
  <c r="CS120" i="43" s="1"/>
  <c r="CX120" i="43"/>
  <c r="CY120" i="43" s="1"/>
  <c r="DD120" i="43"/>
  <c r="DE120" i="43" s="1"/>
  <c r="DJ120" i="43"/>
  <c r="DK120" i="43" s="1"/>
  <c r="DP120" i="43"/>
  <c r="DV120" i="43"/>
  <c r="EB120" i="43"/>
  <c r="EC120" i="43" s="1"/>
  <c r="EH120" i="43"/>
  <c r="BE121" i="43"/>
  <c r="BF121" i="43" s="1"/>
  <c r="BT121" i="43"/>
  <c r="BU121" i="43" s="1"/>
  <c r="BZ121" i="43"/>
  <c r="CA121" i="43" s="1"/>
  <c r="CF121" i="43"/>
  <c r="CG121" i="43" s="1"/>
  <c r="CL121" i="43"/>
  <c r="CM121" i="43" s="1"/>
  <c r="CR121" i="43"/>
  <c r="CS121" i="43" s="1"/>
  <c r="CX121" i="43"/>
  <c r="CY121" i="43" s="1"/>
  <c r="DE121" i="43"/>
  <c r="DK121" i="43"/>
  <c r="DQ121" i="43"/>
  <c r="DW121" i="43"/>
  <c r="EC121" i="43"/>
  <c r="EI121" i="43"/>
  <c r="V122" i="43"/>
  <c r="BA122" i="43"/>
  <c r="BF122" i="43"/>
  <c r="BU122" i="43"/>
  <c r="CA122" i="43"/>
  <c r="CG122" i="43"/>
  <c r="CM122" i="43"/>
  <c r="CS122" i="43"/>
  <c r="CY122" i="43"/>
  <c r="DE122" i="43"/>
  <c r="DK122" i="43"/>
  <c r="DQ122" i="43"/>
  <c r="DW122" i="43"/>
  <c r="EC122" i="43"/>
  <c r="EI122" i="43"/>
  <c r="BA123" i="43"/>
  <c r="BF123" i="43"/>
  <c r="BU123" i="43"/>
  <c r="CA123" i="43"/>
  <c r="CG123" i="43"/>
  <c r="CM123" i="43"/>
  <c r="CS123" i="43"/>
  <c r="CY123" i="43"/>
  <c r="DE123" i="43"/>
  <c r="DK123" i="43"/>
  <c r="DQ123" i="43"/>
  <c r="DW123" i="43"/>
  <c r="EC123" i="43"/>
  <c r="EI123" i="43"/>
  <c r="V124" i="43"/>
  <c r="BA124" i="43"/>
  <c r="BF124" i="43"/>
  <c r="BU124" i="43"/>
  <c r="CA124" i="43"/>
  <c r="CG124" i="43"/>
  <c r="CM124" i="43"/>
  <c r="CS124" i="43"/>
  <c r="CY124" i="43"/>
  <c r="DE124" i="43"/>
  <c r="DK124" i="43"/>
  <c r="DQ124" i="43"/>
  <c r="DW124" i="43"/>
  <c r="EC124" i="43"/>
  <c r="EI124" i="43"/>
  <c r="BA125" i="43"/>
  <c r="BF125" i="43"/>
  <c r="BU125" i="43"/>
  <c r="CA125" i="43"/>
  <c r="CG125" i="43"/>
  <c r="CM125" i="43"/>
  <c r="CS125" i="43"/>
  <c r="CY125" i="43"/>
  <c r="DE125" i="43"/>
  <c r="DK125" i="43"/>
  <c r="DQ125" i="43"/>
  <c r="DW125" i="43"/>
  <c r="EC125" i="43"/>
  <c r="EI125" i="43"/>
  <c r="V126" i="43"/>
  <c r="BA126" i="43"/>
  <c r="BF126" i="43"/>
  <c r="BU126" i="43"/>
  <c r="CA126" i="43"/>
  <c r="CG126" i="43"/>
  <c r="CM126" i="43"/>
  <c r="CS126" i="43"/>
  <c r="CY126" i="43"/>
  <c r="DE126" i="43"/>
  <c r="DK126" i="43"/>
  <c r="DQ126" i="43"/>
  <c r="DW126" i="43"/>
  <c r="EC126" i="43"/>
  <c r="EI126" i="43"/>
  <c r="BA127" i="43"/>
  <c r="BF127" i="43"/>
  <c r="BU127" i="43"/>
  <c r="CA127" i="43"/>
  <c r="CG127" i="43"/>
  <c r="CM127" i="43"/>
  <c r="CS127" i="43"/>
  <c r="CY127" i="43"/>
  <c r="DE127" i="43"/>
  <c r="DK127" i="43"/>
  <c r="DQ127" i="43"/>
  <c r="DW127" i="43"/>
  <c r="EC127" i="43"/>
  <c r="EI127" i="43"/>
  <c r="BA128" i="43"/>
  <c r="BF128" i="43"/>
  <c r="BU128" i="43"/>
  <c r="CA128" i="43"/>
  <c r="CG128" i="43"/>
  <c r="CM128" i="43"/>
  <c r="CS128" i="43"/>
  <c r="CY128" i="43"/>
  <c r="DE128" i="43"/>
  <c r="DK128" i="43"/>
  <c r="DQ128" i="43"/>
  <c r="DW128" i="43"/>
  <c r="EC128" i="43"/>
  <c r="EI128" i="43"/>
  <c r="BA129" i="43"/>
  <c r="BF129" i="43"/>
  <c r="BU129" i="43"/>
  <c r="CA129" i="43"/>
  <c r="CG129" i="43"/>
  <c r="CM129" i="43"/>
  <c r="CS129" i="43"/>
  <c r="CY129" i="43"/>
  <c r="DE129" i="43"/>
  <c r="DK129" i="43"/>
  <c r="DQ129" i="43"/>
  <c r="DW129" i="43"/>
  <c r="EC129" i="43"/>
  <c r="EI129" i="43"/>
  <c r="V130" i="43"/>
  <c r="BA130" i="43"/>
  <c r="BF130" i="43"/>
  <c r="BU130" i="43"/>
  <c r="CA130" i="43"/>
  <c r="CG130" i="43"/>
  <c r="CM130" i="43"/>
  <c r="CS130" i="43"/>
  <c r="CY130" i="43"/>
  <c r="DE130" i="43"/>
  <c r="DK130" i="43"/>
  <c r="DQ130" i="43"/>
  <c r="DW130" i="43"/>
  <c r="EC130" i="43"/>
  <c r="EI130" i="43"/>
  <c r="Y131" i="43"/>
  <c r="BA131" i="43"/>
  <c r="BF131" i="43"/>
  <c r="BU131" i="43"/>
  <c r="CA131" i="43"/>
  <c r="CG131" i="43"/>
  <c r="CM131" i="43"/>
  <c r="CS131" i="43"/>
  <c r="CY131" i="43"/>
  <c r="DE131" i="43"/>
  <c r="DK131" i="43"/>
  <c r="DQ131" i="43"/>
  <c r="DW131" i="43"/>
  <c r="EC131" i="43"/>
  <c r="EI131" i="43"/>
  <c r="V132" i="43"/>
  <c r="BA132" i="43"/>
  <c r="BF132" i="43"/>
  <c r="BU132" i="43"/>
  <c r="CA132" i="43"/>
  <c r="CG132" i="43"/>
  <c r="CM132" i="43"/>
  <c r="CS132" i="43"/>
  <c r="CY132" i="43"/>
  <c r="DE132" i="43"/>
  <c r="DK132" i="43"/>
  <c r="DQ132" i="43"/>
  <c r="DW132" i="43"/>
  <c r="EC132" i="43"/>
  <c r="EI132" i="43"/>
  <c r="BA133" i="43"/>
  <c r="BF133" i="43"/>
  <c r="BU133" i="43"/>
  <c r="CA133" i="43"/>
  <c r="CG133" i="43"/>
  <c r="CM133" i="43"/>
  <c r="CS133" i="43"/>
  <c r="CY133" i="43"/>
  <c r="DE133" i="43"/>
  <c r="DK133" i="43"/>
  <c r="DQ133" i="43"/>
  <c r="DW133" i="43"/>
  <c r="EC133" i="43"/>
  <c r="EI133" i="43"/>
  <c r="V134" i="43"/>
  <c r="BA134" i="43"/>
  <c r="BF134" i="43"/>
  <c r="BU134" i="43"/>
  <c r="CA134" i="43"/>
  <c r="CG134" i="43"/>
  <c r="CM134" i="43"/>
  <c r="CS134" i="43"/>
  <c r="CY134" i="43"/>
  <c r="DE134" i="43"/>
  <c r="DK134" i="43"/>
  <c r="DQ134" i="43"/>
  <c r="DW134" i="43"/>
  <c r="EC134" i="43"/>
  <c r="EI134" i="43"/>
  <c r="BA135" i="43"/>
  <c r="BF135" i="43"/>
  <c r="BU135" i="43"/>
  <c r="CA135" i="43"/>
  <c r="CG135" i="43"/>
  <c r="CM135" i="43"/>
  <c r="CS135" i="43"/>
  <c r="CY135" i="43"/>
  <c r="DE135" i="43"/>
  <c r="DK135" i="43"/>
  <c r="DQ135" i="43"/>
  <c r="DW135" i="43"/>
  <c r="EC135" i="43"/>
  <c r="EI135" i="43"/>
  <c r="V136" i="43"/>
  <c r="BA136" i="43"/>
  <c r="BF136" i="43"/>
  <c r="BU136" i="43"/>
  <c r="CA136" i="43"/>
  <c r="CG136" i="43"/>
  <c r="CM136" i="43"/>
  <c r="CS136" i="43"/>
  <c r="CY136" i="43"/>
  <c r="DE136" i="43"/>
  <c r="DK136" i="43"/>
  <c r="DQ136" i="43"/>
  <c r="DW136" i="43"/>
  <c r="EC136" i="43"/>
  <c r="EI136" i="43"/>
  <c r="K138" i="43"/>
  <c r="L138" i="43" s="1"/>
  <c r="BB138" i="43"/>
  <c r="W139" i="43"/>
  <c r="X139" i="43" s="1"/>
  <c r="K140" i="43"/>
  <c r="L140" i="43" s="1"/>
  <c r="BB140" i="43"/>
  <c r="W141" i="43"/>
  <c r="X141" i="43" s="1"/>
  <c r="K142" i="43"/>
  <c r="L142" i="43" s="1"/>
  <c r="BB142" i="43"/>
  <c r="W143" i="43"/>
  <c r="X143" i="43" s="1"/>
  <c r="K144" i="43"/>
  <c r="L144" i="43" s="1"/>
  <c r="BB144" i="43"/>
  <c r="W145" i="43"/>
  <c r="X145" i="43" s="1"/>
  <c r="K146" i="43"/>
  <c r="L146" i="43" s="1"/>
  <c r="BB146" i="43"/>
  <c r="W147" i="43"/>
  <c r="X147" i="43" s="1"/>
  <c r="K148" i="43"/>
  <c r="L148" i="43" s="1"/>
  <c r="BB148" i="43"/>
  <c r="W149" i="43"/>
  <c r="X149" i="43" s="1"/>
  <c r="K150" i="43"/>
  <c r="L150" i="43" s="1"/>
  <c r="BB150" i="43"/>
  <c r="W151" i="43"/>
  <c r="X151" i="43" s="1"/>
  <c r="K152" i="43"/>
  <c r="L152" i="43" s="1"/>
  <c r="BB152" i="43"/>
  <c r="W153" i="43"/>
  <c r="X153" i="43" s="1"/>
  <c r="K154" i="43"/>
  <c r="L154" i="43" s="1"/>
  <c r="BB154" i="43"/>
  <c r="W155" i="43"/>
  <c r="X155" i="43" s="1"/>
  <c r="K156" i="43"/>
  <c r="L156" i="43" s="1"/>
  <c r="BB156" i="43"/>
  <c r="W157" i="43"/>
  <c r="X157" i="43" s="1"/>
  <c r="K158" i="43"/>
  <c r="L158" i="43" s="1"/>
  <c r="BB158" i="43"/>
  <c r="W159" i="43"/>
  <c r="X159" i="43" s="1"/>
  <c r="K160" i="43"/>
  <c r="L160" i="43" s="1"/>
  <c r="BB160" i="43"/>
  <c r="W161" i="43"/>
  <c r="X161" i="43" s="1"/>
  <c r="K162" i="43"/>
  <c r="L162" i="43" s="1"/>
  <c r="BB162" i="43"/>
  <c r="W163" i="43"/>
  <c r="X163" i="43" s="1"/>
  <c r="K164" i="43"/>
  <c r="L164" i="43" s="1"/>
  <c r="BB164" i="43"/>
  <c r="W165" i="43"/>
  <c r="X165" i="43" s="1"/>
  <c r="K166" i="43"/>
  <c r="L166" i="43" s="1"/>
  <c r="BB166" i="43"/>
  <c r="W167" i="43"/>
  <c r="X167" i="43" s="1"/>
  <c r="K168" i="43"/>
  <c r="L168" i="43" s="1"/>
  <c r="BB168" i="43"/>
  <c r="W169" i="43"/>
  <c r="X169" i="43" s="1"/>
  <c r="K170" i="43"/>
  <c r="L170" i="43" s="1"/>
  <c r="BB170" i="43"/>
  <c r="W171" i="43"/>
  <c r="X171" i="43" s="1"/>
  <c r="K172" i="43"/>
  <c r="L172" i="43" s="1"/>
  <c r="BB172" i="43"/>
  <c r="W173" i="43"/>
  <c r="X173" i="43" s="1"/>
  <c r="K174" i="43"/>
  <c r="L174" i="43" s="1"/>
  <c r="BB174" i="43"/>
  <c r="W175" i="43"/>
  <c r="X175" i="43" s="1"/>
  <c r="K176" i="43"/>
  <c r="L176" i="43" s="1"/>
  <c r="BB176" i="43"/>
  <c r="W177" i="43"/>
  <c r="X177" i="43" s="1"/>
  <c r="K178" i="43"/>
  <c r="L178" i="43" s="1"/>
  <c r="BB178" i="43"/>
  <c r="W179" i="43"/>
  <c r="X179" i="43" s="1"/>
  <c r="K180" i="43"/>
  <c r="L180" i="43" s="1"/>
  <c r="BB180" i="43"/>
  <c r="W181" i="43"/>
  <c r="X181" i="43" s="1"/>
  <c r="K182" i="43"/>
  <c r="L182" i="43" s="1"/>
  <c r="BB182" i="43"/>
  <c r="W183" i="43"/>
  <c r="X183" i="43" s="1"/>
  <c r="K184" i="43"/>
  <c r="L184" i="43" s="1"/>
  <c r="BB184" i="43"/>
  <c r="W185" i="43"/>
  <c r="X185" i="43" s="1"/>
  <c r="K186" i="43"/>
  <c r="L186" i="43" s="1"/>
  <c r="BB186" i="43"/>
  <c r="W187" i="43"/>
  <c r="X187" i="43" s="1"/>
  <c r="K188" i="43"/>
  <c r="L188" i="43" s="1"/>
  <c r="BB188" i="43"/>
  <c r="W189" i="43"/>
  <c r="X189" i="43" s="1"/>
  <c r="K190" i="43"/>
  <c r="L190" i="43" s="1"/>
  <c r="BB190" i="43"/>
  <c r="W191" i="43"/>
  <c r="X191" i="43" s="1"/>
  <c r="K192" i="43"/>
  <c r="L192" i="43" s="1"/>
  <c r="BB192" i="43"/>
  <c r="W193" i="43"/>
  <c r="X193" i="43" s="1"/>
  <c r="K194" i="43"/>
  <c r="L194" i="43" s="1"/>
  <c r="BB194" i="43"/>
  <c r="W195" i="43"/>
  <c r="X195" i="43" s="1"/>
  <c r="K196" i="43"/>
  <c r="L196" i="43" s="1"/>
  <c r="BB196" i="43"/>
  <c r="W197" i="43"/>
  <c r="X197" i="43" s="1"/>
  <c r="K198" i="43"/>
  <c r="L198" i="43" s="1"/>
  <c r="BB198" i="43"/>
  <c r="W199" i="43"/>
  <c r="X199" i="43" s="1"/>
  <c r="K200" i="43"/>
  <c r="L200" i="43" s="1"/>
  <c r="BB200" i="43"/>
  <c r="W201" i="43"/>
  <c r="X201" i="43" s="1"/>
  <c r="K202" i="43"/>
  <c r="L202" i="43" s="1"/>
  <c r="BB202" i="43"/>
  <c r="W203" i="43"/>
  <c r="X203" i="43" s="1"/>
  <c r="K204" i="43"/>
  <c r="L204" i="43" s="1"/>
  <c r="BB204" i="43"/>
  <c r="W205" i="43"/>
  <c r="X205" i="43" s="1"/>
  <c r="K206" i="43"/>
  <c r="L206" i="43" s="1"/>
  <c r="BB206" i="43"/>
  <c r="W207" i="43"/>
  <c r="X207" i="43" s="1"/>
  <c r="K208" i="43"/>
  <c r="L208" i="43" s="1"/>
  <c r="BB208" i="43"/>
  <c r="W209" i="43"/>
  <c r="X209" i="43" s="1"/>
  <c r="K210" i="43"/>
  <c r="L210" i="43" s="1"/>
  <c r="BB211" i="43"/>
  <c r="BB213" i="43"/>
  <c r="BB215" i="43"/>
  <c r="BB218" i="43"/>
  <c r="BB220" i="43"/>
  <c r="BB222" i="43"/>
  <c r="BB224" i="43"/>
  <c r="BB226" i="43"/>
  <c r="BB228" i="43"/>
  <c r="BB230" i="43"/>
  <c r="BB232" i="43"/>
  <c r="BB234" i="43"/>
  <c r="BB236" i="43"/>
  <c r="BB238" i="43"/>
  <c r="BB240" i="43"/>
  <c r="BB242" i="43"/>
  <c r="BB244" i="43"/>
  <c r="BB246" i="43"/>
  <c r="BB248" i="43"/>
  <c r="BB250" i="43"/>
  <c r="BB252" i="43"/>
  <c r="BB254" i="43"/>
  <c r="BB256" i="43"/>
  <c r="BB258" i="43"/>
  <c r="BB260" i="43"/>
  <c r="BB262" i="43"/>
  <c r="BB264" i="43"/>
  <c r="BB266" i="43"/>
  <c r="BB268" i="43"/>
  <c r="BB270" i="43"/>
  <c r="BB272" i="43"/>
  <c r="BB274" i="43"/>
  <c r="BB276" i="43"/>
  <c r="BB278" i="43"/>
  <c r="BB280" i="43"/>
  <c r="BB282" i="43"/>
  <c r="BB284" i="43"/>
  <c r="BE137" i="43"/>
  <c r="BF137" i="43" s="1"/>
  <c r="BT137" i="43"/>
  <c r="BU137" i="43" s="1"/>
  <c r="BZ137" i="43"/>
  <c r="CA137" i="43" s="1"/>
  <c r="CF137" i="43"/>
  <c r="CG137" i="43" s="1"/>
  <c r="CL137" i="43"/>
  <c r="CM137" i="43" s="1"/>
  <c r="CR137" i="43"/>
  <c r="CS137" i="43" s="1"/>
  <c r="CX137" i="43"/>
  <c r="CY137" i="43" s="1"/>
  <c r="DD137" i="43"/>
  <c r="DE137" i="43" s="1"/>
  <c r="DJ137" i="43"/>
  <c r="DK137" i="43" s="1"/>
  <c r="DP137" i="43"/>
  <c r="DQ137" i="43" s="1"/>
  <c r="DV137" i="43"/>
  <c r="DW137" i="43" s="1"/>
  <c r="EB137" i="43"/>
  <c r="EC137" i="43" s="1"/>
  <c r="EH137" i="43"/>
  <c r="EI137" i="43" s="1"/>
  <c r="BE138" i="43"/>
  <c r="BF138" i="43" s="1"/>
  <c r="BT138" i="43"/>
  <c r="BU138" i="43" s="1"/>
  <c r="BZ138" i="43"/>
  <c r="CA138" i="43" s="1"/>
  <c r="CF138" i="43"/>
  <c r="CG138" i="43" s="1"/>
  <c r="CL138" i="43"/>
  <c r="CM138" i="43" s="1"/>
  <c r="CR138" i="43"/>
  <c r="CS138" i="43" s="1"/>
  <c r="CX138" i="43"/>
  <c r="CY138" i="43" s="1"/>
  <c r="DD138" i="43"/>
  <c r="DE138" i="43" s="1"/>
  <c r="DJ138" i="43"/>
  <c r="DK138" i="43" s="1"/>
  <c r="DP138" i="43"/>
  <c r="DV138" i="43"/>
  <c r="EB138" i="43"/>
  <c r="EC138" i="43" s="1"/>
  <c r="EH138" i="43"/>
  <c r="BE139" i="43"/>
  <c r="BF139" i="43" s="1"/>
  <c r="BT139" i="43"/>
  <c r="BU139" i="43" s="1"/>
  <c r="BZ139" i="43"/>
  <c r="CA139" i="43" s="1"/>
  <c r="CF139" i="43"/>
  <c r="CG139" i="43" s="1"/>
  <c r="CL139" i="43"/>
  <c r="CM139" i="43" s="1"/>
  <c r="CR139" i="43"/>
  <c r="CS139" i="43" s="1"/>
  <c r="CX139" i="43"/>
  <c r="CY139" i="43" s="1"/>
  <c r="DD139" i="43"/>
  <c r="DE139" i="43" s="1"/>
  <c r="DJ139" i="43"/>
  <c r="DK139" i="43" s="1"/>
  <c r="DP139" i="43"/>
  <c r="DV139" i="43"/>
  <c r="EB139" i="43"/>
  <c r="EC139" i="43" s="1"/>
  <c r="EH139" i="43"/>
  <c r="BE140" i="43"/>
  <c r="BF140" i="43" s="1"/>
  <c r="BT140" i="43"/>
  <c r="BU140" i="43" s="1"/>
  <c r="BZ140" i="43"/>
  <c r="CA140" i="43" s="1"/>
  <c r="CF140" i="43"/>
  <c r="CG140" i="43" s="1"/>
  <c r="CL140" i="43"/>
  <c r="CM140" i="43" s="1"/>
  <c r="CR140" i="43"/>
  <c r="CS140" i="43" s="1"/>
  <c r="CX140" i="43"/>
  <c r="CY140" i="43" s="1"/>
  <c r="DD140" i="43"/>
  <c r="DE140" i="43" s="1"/>
  <c r="DJ140" i="43"/>
  <c r="DK140" i="43" s="1"/>
  <c r="DP140" i="43"/>
  <c r="DQ140" i="43" s="1"/>
  <c r="DV140" i="43"/>
  <c r="EB140" i="43"/>
  <c r="EC140" i="43" s="1"/>
  <c r="EH140" i="43"/>
  <c r="BE141" i="43"/>
  <c r="BF141" i="43" s="1"/>
  <c r="BT141" i="43"/>
  <c r="BU141" i="43" s="1"/>
  <c r="BZ141" i="43"/>
  <c r="CA141" i="43" s="1"/>
  <c r="CF141" i="43"/>
  <c r="CG141" i="43" s="1"/>
  <c r="CL141" i="43"/>
  <c r="CM141" i="43" s="1"/>
  <c r="CR141" i="43"/>
  <c r="CS141" i="43" s="1"/>
  <c r="CX141" i="43"/>
  <c r="CY141" i="43" s="1"/>
  <c r="DD141" i="43"/>
  <c r="DE141" i="43" s="1"/>
  <c r="DJ141" i="43"/>
  <c r="DK141" i="43" s="1"/>
  <c r="DP141" i="43"/>
  <c r="DV141" i="43"/>
  <c r="EB141" i="43"/>
  <c r="EC141" i="43" s="1"/>
  <c r="EH141" i="43"/>
  <c r="EI141" i="43" s="1"/>
  <c r="BE142" i="43"/>
  <c r="BF142" i="43" s="1"/>
  <c r="BT142" i="43"/>
  <c r="BU142" i="43" s="1"/>
  <c r="BZ142" i="43"/>
  <c r="CA142" i="43" s="1"/>
  <c r="CF142" i="43"/>
  <c r="CG142" i="43" s="1"/>
  <c r="CL142" i="43"/>
  <c r="CM142" i="43" s="1"/>
  <c r="CR142" i="43"/>
  <c r="CS142" i="43" s="1"/>
  <c r="CX142" i="43"/>
  <c r="CY142" i="43" s="1"/>
  <c r="DD142" i="43"/>
  <c r="DE142" i="43" s="1"/>
  <c r="DJ142" i="43"/>
  <c r="DK142" i="43" s="1"/>
  <c r="DP142" i="43"/>
  <c r="DV142" i="43"/>
  <c r="EB142" i="43"/>
  <c r="EH142" i="43"/>
  <c r="BE143" i="43"/>
  <c r="BF143" i="43" s="1"/>
  <c r="BT143" i="43"/>
  <c r="BU143" i="43" s="1"/>
  <c r="BZ143" i="43"/>
  <c r="CA143" i="43" s="1"/>
  <c r="CF143" i="43"/>
  <c r="CG143" i="43" s="1"/>
  <c r="CL143" i="43"/>
  <c r="CM143" i="43" s="1"/>
  <c r="CR143" i="43"/>
  <c r="CS143" i="43" s="1"/>
  <c r="CX143" i="43"/>
  <c r="CY143" i="43" s="1"/>
  <c r="DD143" i="43"/>
  <c r="DE143" i="43" s="1"/>
  <c r="DJ143" i="43"/>
  <c r="DK143" i="43" s="1"/>
  <c r="DP143" i="43"/>
  <c r="DV143" i="43"/>
  <c r="EB143" i="43"/>
  <c r="EC143" i="43" s="1"/>
  <c r="EH143" i="43"/>
  <c r="BE144" i="43"/>
  <c r="BF144" i="43" s="1"/>
  <c r="BT144" i="43"/>
  <c r="BU144" i="43" s="1"/>
  <c r="BZ144" i="43"/>
  <c r="CA144" i="43" s="1"/>
  <c r="CF144" i="43"/>
  <c r="CG144" i="43" s="1"/>
  <c r="CL144" i="43"/>
  <c r="CM144" i="43" s="1"/>
  <c r="CR144" i="43"/>
  <c r="CS144" i="43" s="1"/>
  <c r="CX144" i="43"/>
  <c r="CY144" i="43" s="1"/>
  <c r="DD144" i="43"/>
  <c r="DE144" i="43" s="1"/>
  <c r="DJ144" i="43"/>
  <c r="DK144" i="43" s="1"/>
  <c r="DP144" i="43"/>
  <c r="DQ144" i="43" s="1"/>
  <c r="DV144" i="43"/>
  <c r="EB144" i="43"/>
  <c r="EC144" i="43" s="1"/>
  <c r="EH144" i="43"/>
  <c r="EI144" i="43" s="1"/>
  <c r="BE145" i="43"/>
  <c r="BF145" i="43" s="1"/>
  <c r="BT145" i="43"/>
  <c r="BU145" i="43" s="1"/>
  <c r="BZ145" i="43"/>
  <c r="CA145" i="43" s="1"/>
  <c r="CF145" i="43"/>
  <c r="CG145" i="43" s="1"/>
  <c r="CL145" i="43"/>
  <c r="CM145" i="43" s="1"/>
  <c r="CR145" i="43"/>
  <c r="CS145" i="43" s="1"/>
  <c r="CX145" i="43"/>
  <c r="CY145" i="43" s="1"/>
  <c r="DD145" i="43"/>
  <c r="DE145" i="43" s="1"/>
  <c r="DJ145" i="43"/>
  <c r="DK145" i="43" s="1"/>
  <c r="DP145" i="43"/>
  <c r="DQ145" i="43" s="1"/>
  <c r="DV145" i="43"/>
  <c r="EB145" i="43"/>
  <c r="EC145" i="43" s="1"/>
  <c r="EH145" i="43"/>
  <c r="BE146" i="43"/>
  <c r="BF146" i="43" s="1"/>
  <c r="BT146" i="43"/>
  <c r="BU146" i="43" s="1"/>
  <c r="BZ146" i="43"/>
  <c r="CA146" i="43" s="1"/>
  <c r="CF146" i="43"/>
  <c r="CG146" i="43" s="1"/>
  <c r="CL146" i="43"/>
  <c r="CM146" i="43" s="1"/>
  <c r="CR146" i="43"/>
  <c r="CS146" i="43" s="1"/>
  <c r="CX146" i="43"/>
  <c r="CY146" i="43" s="1"/>
  <c r="DD146" i="43"/>
  <c r="DE146" i="43" s="1"/>
  <c r="DJ146" i="43"/>
  <c r="DK146" i="43" s="1"/>
  <c r="DP146" i="43"/>
  <c r="DQ146" i="43" s="1"/>
  <c r="DV146" i="43"/>
  <c r="EB146" i="43"/>
  <c r="EC146" i="43" s="1"/>
  <c r="EH146" i="43"/>
  <c r="BE147" i="43"/>
  <c r="BF147" i="43" s="1"/>
  <c r="BT147" i="43"/>
  <c r="BU147" i="43" s="1"/>
  <c r="BZ147" i="43"/>
  <c r="CA147" i="43" s="1"/>
  <c r="CF147" i="43"/>
  <c r="CG147" i="43" s="1"/>
  <c r="CL147" i="43"/>
  <c r="CM147" i="43" s="1"/>
  <c r="CR147" i="43"/>
  <c r="CS147" i="43" s="1"/>
  <c r="CX147" i="43"/>
  <c r="CY147" i="43" s="1"/>
  <c r="DD147" i="43"/>
  <c r="DE147" i="43" s="1"/>
  <c r="DJ147" i="43"/>
  <c r="DK147" i="43" s="1"/>
  <c r="DP147" i="43"/>
  <c r="DV147" i="43"/>
  <c r="EB147" i="43"/>
  <c r="EH147" i="43"/>
  <c r="BE148" i="43"/>
  <c r="BF148" i="43" s="1"/>
  <c r="BT148" i="43"/>
  <c r="BU148" i="43" s="1"/>
  <c r="BZ148" i="43"/>
  <c r="CA148" i="43" s="1"/>
  <c r="CF148" i="43"/>
  <c r="CG148" i="43" s="1"/>
  <c r="CL148" i="43"/>
  <c r="CM148" i="43" s="1"/>
  <c r="CR148" i="43"/>
  <c r="CS148" i="43" s="1"/>
  <c r="CX148" i="43"/>
  <c r="CY148" i="43" s="1"/>
  <c r="DD148" i="43"/>
  <c r="DE148" i="43" s="1"/>
  <c r="DJ148" i="43"/>
  <c r="DK148" i="43" s="1"/>
  <c r="DP148" i="43"/>
  <c r="DQ148" i="43" s="1"/>
  <c r="DV148" i="43"/>
  <c r="EB148" i="43"/>
  <c r="EC148" i="43" s="1"/>
  <c r="EH148" i="43"/>
  <c r="BE149" i="43"/>
  <c r="BF149" i="43" s="1"/>
  <c r="BT149" i="43"/>
  <c r="BU149" i="43" s="1"/>
  <c r="BZ149" i="43"/>
  <c r="CA149" i="43" s="1"/>
  <c r="CF149" i="43"/>
  <c r="CG149" i="43" s="1"/>
  <c r="CL149" i="43"/>
  <c r="CM149" i="43" s="1"/>
  <c r="CR149" i="43"/>
  <c r="CS149" i="43" s="1"/>
  <c r="CX149" i="43"/>
  <c r="CY149" i="43" s="1"/>
  <c r="DD149" i="43"/>
  <c r="DE149" i="43" s="1"/>
  <c r="DJ149" i="43"/>
  <c r="DK149" i="43" s="1"/>
  <c r="DP149" i="43"/>
  <c r="DV149" i="43"/>
  <c r="EB149" i="43"/>
  <c r="EH149" i="43"/>
  <c r="BE150" i="43"/>
  <c r="BF150" i="43" s="1"/>
  <c r="BT150" i="43"/>
  <c r="BU150" i="43" s="1"/>
  <c r="BZ150" i="43"/>
  <c r="CA150" i="43" s="1"/>
  <c r="CF150" i="43"/>
  <c r="CG150" i="43" s="1"/>
  <c r="CL150" i="43"/>
  <c r="CM150" i="43" s="1"/>
  <c r="CR150" i="43"/>
  <c r="CS150" i="43" s="1"/>
  <c r="CX150" i="43"/>
  <c r="CY150" i="43" s="1"/>
  <c r="DD150" i="43"/>
  <c r="DE150" i="43" s="1"/>
  <c r="DJ150" i="43"/>
  <c r="DK150" i="43" s="1"/>
  <c r="DP150" i="43"/>
  <c r="DQ150" i="43" s="1"/>
  <c r="DV150" i="43"/>
  <c r="EB150" i="43"/>
  <c r="EC150" i="43" s="1"/>
  <c r="EH150" i="43"/>
  <c r="BE151" i="43"/>
  <c r="BF151" i="43" s="1"/>
  <c r="BT151" i="43"/>
  <c r="BU151" i="43" s="1"/>
  <c r="BZ151" i="43"/>
  <c r="CA151" i="43" s="1"/>
  <c r="CF151" i="43"/>
  <c r="CG151" i="43" s="1"/>
  <c r="CL151" i="43"/>
  <c r="CM151" i="43" s="1"/>
  <c r="CR151" i="43"/>
  <c r="CS151" i="43" s="1"/>
  <c r="CX151" i="43"/>
  <c r="CY151" i="43" s="1"/>
  <c r="DD151" i="43"/>
  <c r="DE151" i="43" s="1"/>
  <c r="DJ151" i="43"/>
  <c r="DK151" i="43" s="1"/>
  <c r="DP151" i="43"/>
  <c r="DV151" i="43"/>
  <c r="EB151" i="43"/>
  <c r="EC151" i="43" s="1"/>
  <c r="EH151" i="43"/>
  <c r="BE152" i="43"/>
  <c r="BF152" i="43" s="1"/>
  <c r="BT152" i="43"/>
  <c r="BU152" i="43" s="1"/>
  <c r="BZ152" i="43"/>
  <c r="CA152" i="43" s="1"/>
  <c r="CF152" i="43"/>
  <c r="CG152" i="43" s="1"/>
  <c r="CL152" i="43"/>
  <c r="CM152" i="43" s="1"/>
  <c r="CR152" i="43"/>
  <c r="CS152" i="43" s="1"/>
  <c r="CX152" i="43"/>
  <c r="CY152" i="43" s="1"/>
  <c r="DD152" i="43"/>
  <c r="DE152" i="43" s="1"/>
  <c r="DJ152" i="43"/>
  <c r="DK152" i="43" s="1"/>
  <c r="DP152" i="43"/>
  <c r="DV152" i="43"/>
  <c r="EB152" i="43"/>
  <c r="EC152" i="43" s="1"/>
  <c r="EH152" i="43"/>
  <c r="BE153" i="43"/>
  <c r="BF153" i="43" s="1"/>
  <c r="BT153" i="43"/>
  <c r="BU153" i="43" s="1"/>
  <c r="BZ153" i="43"/>
  <c r="CA153" i="43" s="1"/>
  <c r="CF153" i="43"/>
  <c r="CG153" i="43" s="1"/>
  <c r="CL153" i="43"/>
  <c r="CM153" i="43" s="1"/>
  <c r="CR153" i="43"/>
  <c r="CS153" i="43" s="1"/>
  <c r="CX153" i="43"/>
  <c r="CY153" i="43" s="1"/>
  <c r="DD153" i="43"/>
  <c r="DE153" i="43" s="1"/>
  <c r="DJ153" i="43"/>
  <c r="DK153" i="43" s="1"/>
  <c r="DP153" i="43"/>
  <c r="DV153" i="43"/>
  <c r="EB153" i="43"/>
  <c r="EH153" i="43"/>
  <c r="BE154" i="43"/>
  <c r="BF154" i="43" s="1"/>
  <c r="BT154" i="43"/>
  <c r="BU154" i="43" s="1"/>
  <c r="BZ154" i="43"/>
  <c r="CA154" i="43" s="1"/>
  <c r="CF154" i="43"/>
  <c r="CG154" i="43" s="1"/>
  <c r="CL154" i="43"/>
  <c r="CM154" i="43" s="1"/>
  <c r="CR154" i="43"/>
  <c r="CS154" i="43" s="1"/>
  <c r="CX154" i="43"/>
  <c r="CY154" i="43" s="1"/>
  <c r="DD154" i="43"/>
  <c r="DE154" i="43" s="1"/>
  <c r="DJ154" i="43"/>
  <c r="DK154" i="43" s="1"/>
  <c r="DP154" i="43"/>
  <c r="DV154" i="43"/>
  <c r="EB154" i="43"/>
  <c r="EH154" i="43"/>
  <c r="BE155" i="43"/>
  <c r="BF155" i="43" s="1"/>
  <c r="BT155" i="43"/>
  <c r="BU155" i="43" s="1"/>
  <c r="BZ155" i="43"/>
  <c r="CA155" i="43" s="1"/>
  <c r="CF155" i="43"/>
  <c r="CG155" i="43" s="1"/>
  <c r="CL155" i="43"/>
  <c r="CM155" i="43" s="1"/>
  <c r="CR155" i="43"/>
  <c r="CS155" i="43" s="1"/>
  <c r="CX155" i="43"/>
  <c r="CY155" i="43" s="1"/>
  <c r="DD155" i="43"/>
  <c r="DE155" i="43" s="1"/>
  <c r="DJ155" i="43"/>
  <c r="DK155" i="43" s="1"/>
  <c r="DP155" i="43"/>
  <c r="DV155" i="43"/>
  <c r="EB155" i="43"/>
  <c r="EC155" i="43" s="1"/>
  <c r="EH155" i="43"/>
  <c r="BE156" i="43"/>
  <c r="BF156" i="43" s="1"/>
  <c r="BT156" i="43"/>
  <c r="BU156" i="43" s="1"/>
  <c r="BZ156" i="43"/>
  <c r="CA156" i="43" s="1"/>
  <c r="CF156" i="43"/>
  <c r="CG156" i="43" s="1"/>
  <c r="CL156" i="43"/>
  <c r="CM156" i="43" s="1"/>
  <c r="CR156" i="43"/>
  <c r="CS156" i="43" s="1"/>
  <c r="CX156" i="43"/>
  <c r="CY156" i="43" s="1"/>
  <c r="DD156" i="43"/>
  <c r="DE156" i="43" s="1"/>
  <c r="DJ156" i="43"/>
  <c r="DK156" i="43" s="1"/>
  <c r="DP156" i="43"/>
  <c r="DV156" i="43"/>
  <c r="EB156" i="43"/>
  <c r="EH156" i="43"/>
  <c r="BE157" i="43"/>
  <c r="BF157" i="43" s="1"/>
  <c r="BT157" i="43"/>
  <c r="BU157" i="43" s="1"/>
  <c r="BZ157" i="43"/>
  <c r="CA157" i="43" s="1"/>
  <c r="CF157" i="43"/>
  <c r="CG157" i="43" s="1"/>
  <c r="CL157" i="43"/>
  <c r="CM157" i="43" s="1"/>
  <c r="CR157" i="43"/>
  <c r="CS157" i="43" s="1"/>
  <c r="CX157" i="43"/>
  <c r="CY157" i="43" s="1"/>
  <c r="DD157" i="43"/>
  <c r="DE157" i="43" s="1"/>
  <c r="DJ157" i="43"/>
  <c r="DK157" i="43" s="1"/>
  <c r="DP157" i="43"/>
  <c r="DV157" i="43"/>
  <c r="EB157" i="43"/>
  <c r="EC157" i="43" s="1"/>
  <c r="EH157" i="43"/>
  <c r="BE158" i="43"/>
  <c r="BF158" i="43" s="1"/>
  <c r="BT158" i="43"/>
  <c r="BU158" i="43" s="1"/>
  <c r="BZ158" i="43"/>
  <c r="CA158" i="43" s="1"/>
  <c r="CF158" i="43"/>
  <c r="CG158" i="43" s="1"/>
  <c r="CL158" i="43"/>
  <c r="CM158" i="43" s="1"/>
  <c r="CR158" i="43"/>
  <c r="CS158" i="43" s="1"/>
  <c r="CX158" i="43"/>
  <c r="CY158" i="43" s="1"/>
  <c r="DD158" i="43"/>
  <c r="DE158" i="43" s="1"/>
  <c r="DJ158" i="43"/>
  <c r="DK158" i="43" s="1"/>
  <c r="DP158" i="43"/>
  <c r="DV158" i="43"/>
  <c r="EB158" i="43"/>
  <c r="EC158" i="43" s="1"/>
  <c r="EH158" i="43"/>
  <c r="EI158" i="43" s="1"/>
  <c r="BE159" i="43"/>
  <c r="BF159" i="43" s="1"/>
  <c r="BT159" i="43"/>
  <c r="BU159" i="43" s="1"/>
  <c r="BZ159" i="43"/>
  <c r="CA159" i="43" s="1"/>
  <c r="CF159" i="43"/>
  <c r="CG159" i="43" s="1"/>
  <c r="CL159" i="43"/>
  <c r="CM159" i="43" s="1"/>
  <c r="CR159" i="43"/>
  <c r="CS159" i="43" s="1"/>
  <c r="CX159" i="43"/>
  <c r="CY159" i="43" s="1"/>
  <c r="DD159" i="43"/>
  <c r="DE159" i="43" s="1"/>
  <c r="DJ159" i="43"/>
  <c r="DK159" i="43" s="1"/>
  <c r="DP159" i="43"/>
  <c r="DV159" i="43"/>
  <c r="EB159" i="43"/>
  <c r="EC159" i="43" s="1"/>
  <c r="EH159" i="43"/>
  <c r="BE160" i="43"/>
  <c r="BF160" i="43" s="1"/>
  <c r="BT160" i="43"/>
  <c r="BU160" i="43" s="1"/>
  <c r="BZ160" i="43"/>
  <c r="CA160" i="43" s="1"/>
  <c r="CF160" i="43"/>
  <c r="CG160" i="43" s="1"/>
  <c r="CL160" i="43"/>
  <c r="CM160" i="43" s="1"/>
  <c r="CR160" i="43"/>
  <c r="CS160" i="43" s="1"/>
  <c r="CX160" i="43"/>
  <c r="CY160" i="43" s="1"/>
  <c r="DD160" i="43"/>
  <c r="DE160" i="43" s="1"/>
  <c r="DJ160" i="43"/>
  <c r="DK160" i="43" s="1"/>
  <c r="DP160" i="43"/>
  <c r="DQ160" i="43" s="1"/>
  <c r="DV160" i="43"/>
  <c r="EB160" i="43"/>
  <c r="EC160" i="43" s="1"/>
  <c r="EH160" i="43"/>
  <c r="EI160" i="43" s="1"/>
  <c r="BE161" i="43"/>
  <c r="BF161" i="43" s="1"/>
  <c r="BT161" i="43"/>
  <c r="BU161" i="43" s="1"/>
  <c r="BZ161" i="43"/>
  <c r="CA161" i="43" s="1"/>
  <c r="CF161" i="43"/>
  <c r="CG161" i="43" s="1"/>
  <c r="CL161" i="43"/>
  <c r="CM161" i="43" s="1"/>
  <c r="CR161" i="43"/>
  <c r="CS161" i="43" s="1"/>
  <c r="CX161" i="43"/>
  <c r="CY161" i="43" s="1"/>
  <c r="DD161" i="43"/>
  <c r="DE161" i="43" s="1"/>
  <c r="DJ161" i="43"/>
  <c r="DK161" i="43" s="1"/>
  <c r="DP161" i="43"/>
  <c r="DV161" i="43"/>
  <c r="EB161" i="43"/>
  <c r="EC161" i="43" s="1"/>
  <c r="EH161" i="43"/>
  <c r="BE162" i="43"/>
  <c r="BF162" i="43" s="1"/>
  <c r="BT162" i="43"/>
  <c r="BU162" i="43" s="1"/>
  <c r="BZ162" i="43"/>
  <c r="CA162" i="43" s="1"/>
  <c r="CF162" i="43"/>
  <c r="CG162" i="43" s="1"/>
  <c r="CL162" i="43"/>
  <c r="CM162" i="43" s="1"/>
  <c r="CR162" i="43"/>
  <c r="CS162" i="43" s="1"/>
  <c r="CX162" i="43"/>
  <c r="CY162" i="43" s="1"/>
  <c r="DD162" i="43"/>
  <c r="DE162" i="43" s="1"/>
  <c r="DJ162" i="43"/>
  <c r="DK162" i="43" s="1"/>
  <c r="DP162" i="43"/>
  <c r="DQ162" i="43" s="1"/>
  <c r="DV162" i="43"/>
  <c r="EB162" i="43"/>
  <c r="EC162" i="43" s="1"/>
  <c r="EH162" i="43"/>
  <c r="BE163" i="43"/>
  <c r="BF163" i="43" s="1"/>
  <c r="BT163" i="43"/>
  <c r="BU163" i="43" s="1"/>
  <c r="BZ163" i="43"/>
  <c r="CA163" i="43" s="1"/>
  <c r="CF163" i="43"/>
  <c r="CG163" i="43" s="1"/>
  <c r="CL163" i="43"/>
  <c r="CM163" i="43" s="1"/>
  <c r="CR163" i="43"/>
  <c r="CS163" i="43" s="1"/>
  <c r="CX163" i="43"/>
  <c r="CY163" i="43" s="1"/>
  <c r="DD163" i="43"/>
  <c r="DE163" i="43" s="1"/>
  <c r="DJ163" i="43"/>
  <c r="DK163" i="43" s="1"/>
  <c r="DP163" i="43"/>
  <c r="DV163" i="43"/>
  <c r="EB163" i="43"/>
  <c r="EC163" i="43" s="1"/>
  <c r="EH163" i="43"/>
  <c r="EI163" i="43" s="1"/>
  <c r="BE164" i="43"/>
  <c r="BF164" i="43" s="1"/>
  <c r="BT164" i="43"/>
  <c r="BU164" i="43" s="1"/>
  <c r="BZ164" i="43"/>
  <c r="CA164" i="43" s="1"/>
  <c r="CF164" i="43"/>
  <c r="CG164" i="43" s="1"/>
  <c r="CL164" i="43"/>
  <c r="CM164" i="43" s="1"/>
  <c r="CR164" i="43"/>
  <c r="CS164" i="43" s="1"/>
  <c r="CX164" i="43"/>
  <c r="CY164" i="43" s="1"/>
  <c r="DD164" i="43"/>
  <c r="DE164" i="43" s="1"/>
  <c r="DJ164" i="43"/>
  <c r="DK164" i="43" s="1"/>
  <c r="DP164" i="43"/>
  <c r="DV164" i="43"/>
  <c r="EB164" i="43"/>
  <c r="EH164" i="43"/>
  <c r="BE165" i="43"/>
  <c r="BF165" i="43" s="1"/>
  <c r="BT165" i="43"/>
  <c r="BU165" i="43" s="1"/>
  <c r="BZ165" i="43"/>
  <c r="CA165" i="43" s="1"/>
  <c r="CF165" i="43"/>
  <c r="CG165" i="43" s="1"/>
  <c r="CL165" i="43"/>
  <c r="CM165" i="43" s="1"/>
  <c r="CR165" i="43"/>
  <c r="CS165" i="43" s="1"/>
  <c r="CX165" i="43"/>
  <c r="CY165" i="43" s="1"/>
  <c r="DD165" i="43"/>
  <c r="DE165" i="43" s="1"/>
  <c r="DJ165" i="43"/>
  <c r="DK165" i="43" s="1"/>
  <c r="DP165" i="43"/>
  <c r="DQ165" i="43" s="1"/>
  <c r="DV165" i="43"/>
  <c r="EB165" i="43"/>
  <c r="EC165" i="43" s="1"/>
  <c r="EH165" i="43"/>
  <c r="EI165" i="43" s="1"/>
  <c r="BE166" i="43"/>
  <c r="BF166" i="43" s="1"/>
  <c r="BT166" i="43"/>
  <c r="BU166" i="43" s="1"/>
  <c r="BZ166" i="43"/>
  <c r="CA166" i="43" s="1"/>
  <c r="CF166" i="43"/>
  <c r="CG166" i="43" s="1"/>
  <c r="CL166" i="43"/>
  <c r="CM166" i="43" s="1"/>
  <c r="CR166" i="43"/>
  <c r="CS166" i="43" s="1"/>
  <c r="CX166" i="43"/>
  <c r="CY166" i="43" s="1"/>
  <c r="DD166" i="43"/>
  <c r="DE166" i="43" s="1"/>
  <c r="DJ166" i="43"/>
  <c r="DK166" i="43" s="1"/>
  <c r="DP166" i="43"/>
  <c r="DQ166" i="43" s="1"/>
  <c r="DV166" i="43"/>
  <c r="EB166" i="43"/>
  <c r="EC166" i="43" s="1"/>
  <c r="EH166" i="43"/>
  <c r="BE167" i="43"/>
  <c r="BF167" i="43" s="1"/>
  <c r="BT167" i="43"/>
  <c r="BU167" i="43" s="1"/>
  <c r="BZ167" i="43"/>
  <c r="CA167" i="43" s="1"/>
  <c r="CF167" i="43"/>
  <c r="CG167" i="43" s="1"/>
  <c r="CL167" i="43"/>
  <c r="CM167" i="43" s="1"/>
  <c r="CR167" i="43"/>
  <c r="CS167" i="43" s="1"/>
  <c r="CX167" i="43"/>
  <c r="CY167" i="43" s="1"/>
  <c r="DD167" i="43"/>
  <c r="DE167" i="43" s="1"/>
  <c r="DJ167" i="43"/>
  <c r="DK167" i="43" s="1"/>
  <c r="DP167" i="43"/>
  <c r="DQ167" i="43" s="1"/>
  <c r="DV167" i="43"/>
  <c r="EB167" i="43"/>
  <c r="EC167" i="43" s="1"/>
  <c r="EH167" i="43"/>
  <c r="BE168" i="43"/>
  <c r="BF168" i="43" s="1"/>
  <c r="BT168" i="43"/>
  <c r="BU168" i="43" s="1"/>
  <c r="BZ168" i="43"/>
  <c r="CA168" i="43" s="1"/>
  <c r="CF168" i="43"/>
  <c r="CG168" i="43" s="1"/>
  <c r="CL168" i="43"/>
  <c r="CM168" i="43" s="1"/>
  <c r="CR168" i="43"/>
  <c r="CS168" i="43" s="1"/>
  <c r="CX168" i="43"/>
  <c r="CY168" i="43" s="1"/>
  <c r="DD168" i="43"/>
  <c r="DE168" i="43" s="1"/>
  <c r="DJ168" i="43"/>
  <c r="DK168" i="43" s="1"/>
  <c r="DP168" i="43"/>
  <c r="DV168" i="43"/>
  <c r="EB168" i="43"/>
  <c r="EH168" i="43"/>
  <c r="BE169" i="43"/>
  <c r="BF169" i="43" s="1"/>
  <c r="BT169" i="43"/>
  <c r="BU169" i="43" s="1"/>
  <c r="BZ169" i="43"/>
  <c r="CA169" i="43" s="1"/>
  <c r="CF169" i="43"/>
  <c r="CG169" i="43" s="1"/>
  <c r="CL169" i="43"/>
  <c r="CM169" i="43" s="1"/>
  <c r="CR169" i="43"/>
  <c r="CS169" i="43" s="1"/>
  <c r="CX169" i="43"/>
  <c r="CY169" i="43" s="1"/>
  <c r="DD169" i="43"/>
  <c r="DE169" i="43" s="1"/>
  <c r="DJ169" i="43"/>
  <c r="DK169" i="43" s="1"/>
  <c r="DP169" i="43"/>
  <c r="DV169" i="43"/>
  <c r="EB169" i="43"/>
  <c r="EH169" i="43"/>
  <c r="BE170" i="43"/>
  <c r="BF170" i="43" s="1"/>
  <c r="BT170" i="43"/>
  <c r="BU170" i="43" s="1"/>
  <c r="BZ170" i="43"/>
  <c r="CA170" i="43" s="1"/>
  <c r="CF170" i="43"/>
  <c r="CG170" i="43" s="1"/>
  <c r="CL170" i="43"/>
  <c r="CM170" i="43" s="1"/>
  <c r="CR170" i="43"/>
  <c r="CS170" i="43" s="1"/>
  <c r="CX170" i="43"/>
  <c r="CY170" i="43" s="1"/>
  <c r="DD170" i="43"/>
  <c r="DE170" i="43" s="1"/>
  <c r="DJ170" i="43"/>
  <c r="DK170" i="43" s="1"/>
  <c r="DP170" i="43"/>
  <c r="DQ170" i="43" s="1"/>
  <c r="DV170" i="43"/>
  <c r="EB170" i="43"/>
  <c r="EC170" i="43" s="1"/>
  <c r="EH170" i="43"/>
  <c r="BE171" i="43"/>
  <c r="BF171" i="43" s="1"/>
  <c r="BT171" i="43"/>
  <c r="BU171" i="43" s="1"/>
  <c r="BZ171" i="43"/>
  <c r="CA171" i="43" s="1"/>
  <c r="CF171" i="43"/>
  <c r="CG171" i="43" s="1"/>
  <c r="CL171" i="43"/>
  <c r="CM171" i="43" s="1"/>
  <c r="CR171" i="43"/>
  <c r="CS171" i="43" s="1"/>
  <c r="CX171" i="43"/>
  <c r="CY171" i="43" s="1"/>
  <c r="DD171" i="43"/>
  <c r="DE171" i="43" s="1"/>
  <c r="DJ171" i="43"/>
  <c r="DK171" i="43" s="1"/>
  <c r="DP171" i="43"/>
  <c r="DV171" i="43"/>
  <c r="EB171" i="43"/>
  <c r="EH171" i="43"/>
  <c r="BE172" i="43"/>
  <c r="BF172" i="43" s="1"/>
  <c r="BT172" i="43"/>
  <c r="BU172" i="43" s="1"/>
  <c r="BZ172" i="43"/>
  <c r="CA172" i="43" s="1"/>
  <c r="CF172" i="43"/>
  <c r="CG172" i="43" s="1"/>
  <c r="CL172" i="43"/>
  <c r="CM172" i="43" s="1"/>
  <c r="CR172" i="43"/>
  <c r="CS172" i="43" s="1"/>
  <c r="CX172" i="43"/>
  <c r="CY172" i="43" s="1"/>
  <c r="DD172" i="43"/>
  <c r="DE172" i="43" s="1"/>
  <c r="DJ172" i="43"/>
  <c r="DK172" i="43" s="1"/>
  <c r="DP172" i="43"/>
  <c r="DQ172" i="43" s="1"/>
  <c r="DV172" i="43"/>
  <c r="EB172" i="43"/>
  <c r="EC172" i="43" s="1"/>
  <c r="EH172" i="43"/>
  <c r="BE173" i="43"/>
  <c r="BF173" i="43" s="1"/>
  <c r="BT173" i="43"/>
  <c r="BU173" i="43" s="1"/>
  <c r="BZ173" i="43"/>
  <c r="CA173" i="43" s="1"/>
  <c r="CF173" i="43"/>
  <c r="CG173" i="43" s="1"/>
  <c r="CL173" i="43"/>
  <c r="CM173" i="43" s="1"/>
  <c r="CR173" i="43"/>
  <c r="CS173" i="43" s="1"/>
  <c r="CX173" i="43"/>
  <c r="CY173" i="43" s="1"/>
  <c r="DD173" i="43"/>
  <c r="DE173" i="43" s="1"/>
  <c r="DJ173" i="43"/>
  <c r="DK173" i="43" s="1"/>
  <c r="DP173" i="43"/>
  <c r="DV173" i="43"/>
  <c r="EB173" i="43"/>
  <c r="EH173" i="43"/>
  <c r="BE174" i="43"/>
  <c r="BF174" i="43" s="1"/>
  <c r="BT174" i="43"/>
  <c r="BU174" i="43" s="1"/>
  <c r="BZ174" i="43"/>
  <c r="CA174" i="43" s="1"/>
  <c r="CF174" i="43"/>
  <c r="CG174" i="43" s="1"/>
  <c r="CL174" i="43"/>
  <c r="CM174" i="43" s="1"/>
  <c r="CR174" i="43"/>
  <c r="CS174" i="43" s="1"/>
  <c r="CX174" i="43"/>
  <c r="CY174" i="43" s="1"/>
  <c r="DD174" i="43"/>
  <c r="DE174" i="43" s="1"/>
  <c r="DJ174" i="43"/>
  <c r="DK174" i="43" s="1"/>
  <c r="DP174" i="43"/>
  <c r="DV174" i="43"/>
  <c r="EB174" i="43"/>
  <c r="EH174" i="43"/>
  <c r="BE175" i="43"/>
  <c r="BF175" i="43" s="1"/>
  <c r="BT175" i="43"/>
  <c r="BU175" i="43" s="1"/>
  <c r="BZ175" i="43"/>
  <c r="CA175" i="43" s="1"/>
  <c r="CF175" i="43"/>
  <c r="CG175" i="43" s="1"/>
  <c r="CL175" i="43"/>
  <c r="CM175" i="43" s="1"/>
  <c r="CR175" i="43"/>
  <c r="CS175" i="43" s="1"/>
  <c r="CX175" i="43"/>
  <c r="CY175" i="43" s="1"/>
  <c r="DD175" i="43"/>
  <c r="DE175" i="43" s="1"/>
  <c r="DJ175" i="43"/>
  <c r="DK175" i="43" s="1"/>
  <c r="DP175" i="43"/>
  <c r="DV175" i="43"/>
  <c r="EB175" i="43"/>
  <c r="EH175" i="43"/>
  <c r="BE176" i="43"/>
  <c r="BF176" i="43" s="1"/>
  <c r="BT176" i="43"/>
  <c r="BU176" i="43" s="1"/>
  <c r="BZ176" i="43"/>
  <c r="CA176" i="43" s="1"/>
  <c r="CF176" i="43"/>
  <c r="CG176" i="43" s="1"/>
  <c r="CL176" i="43"/>
  <c r="CM176" i="43" s="1"/>
  <c r="CR176" i="43"/>
  <c r="CS176" i="43" s="1"/>
  <c r="CX176" i="43"/>
  <c r="CY176" i="43" s="1"/>
  <c r="DD176" i="43"/>
  <c r="DE176" i="43" s="1"/>
  <c r="DJ176" i="43"/>
  <c r="DK176" i="43" s="1"/>
  <c r="DP176" i="43"/>
  <c r="DV176" i="43"/>
  <c r="EB176" i="43"/>
  <c r="EC176" i="43" s="1"/>
  <c r="EH176" i="43"/>
  <c r="BE177" i="43"/>
  <c r="BF177" i="43" s="1"/>
  <c r="BT177" i="43"/>
  <c r="BU177" i="43" s="1"/>
  <c r="BZ177" i="43"/>
  <c r="CA177" i="43" s="1"/>
  <c r="CF177" i="43"/>
  <c r="CG177" i="43" s="1"/>
  <c r="CL177" i="43"/>
  <c r="CM177" i="43" s="1"/>
  <c r="CR177" i="43"/>
  <c r="CS177" i="43" s="1"/>
  <c r="CX177" i="43"/>
  <c r="CY177" i="43" s="1"/>
  <c r="DD177" i="43"/>
  <c r="DE177" i="43" s="1"/>
  <c r="DJ177" i="43"/>
  <c r="DK177" i="43" s="1"/>
  <c r="DP177" i="43"/>
  <c r="DQ177" i="43" s="1"/>
  <c r="DV177" i="43"/>
  <c r="EB177" i="43"/>
  <c r="EC177" i="43" s="1"/>
  <c r="EH177" i="43"/>
  <c r="BE178" i="43"/>
  <c r="BF178" i="43" s="1"/>
  <c r="BT178" i="43"/>
  <c r="BU178" i="43" s="1"/>
  <c r="BZ178" i="43"/>
  <c r="CA178" i="43" s="1"/>
  <c r="CF178" i="43"/>
  <c r="CG178" i="43" s="1"/>
  <c r="CL178" i="43"/>
  <c r="CM178" i="43" s="1"/>
  <c r="CR178" i="43"/>
  <c r="CS178" i="43" s="1"/>
  <c r="CX178" i="43"/>
  <c r="CY178" i="43" s="1"/>
  <c r="DD178" i="43"/>
  <c r="DE178" i="43" s="1"/>
  <c r="DJ178" i="43"/>
  <c r="DK178" i="43" s="1"/>
  <c r="DP178" i="43"/>
  <c r="DV178" i="43"/>
  <c r="EB178" i="43"/>
  <c r="EC178" i="43" s="1"/>
  <c r="EH178" i="43"/>
  <c r="BE179" i="43"/>
  <c r="BF179" i="43" s="1"/>
  <c r="BT179" i="43"/>
  <c r="BU179" i="43" s="1"/>
  <c r="BZ179" i="43"/>
  <c r="CA179" i="43" s="1"/>
  <c r="CF179" i="43"/>
  <c r="CG179" i="43" s="1"/>
  <c r="CL179" i="43"/>
  <c r="CM179" i="43" s="1"/>
  <c r="CR179" i="43"/>
  <c r="CS179" i="43" s="1"/>
  <c r="CX179" i="43"/>
  <c r="CY179" i="43" s="1"/>
  <c r="DD179" i="43"/>
  <c r="DE179" i="43" s="1"/>
  <c r="DJ179" i="43"/>
  <c r="DK179" i="43" s="1"/>
  <c r="DP179" i="43"/>
  <c r="DV179" i="43"/>
  <c r="EB179" i="43"/>
  <c r="EC179" i="43" s="1"/>
  <c r="EH179" i="43"/>
  <c r="BE180" i="43"/>
  <c r="BF180" i="43" s="1"/>
  <c r="BT180" i="43"/>
  <c r="BU180" i="43" s="1"/>
  <c r="BZ180" i="43"/>
  <c r="CA180" i="43" s="1"/>
  <c r="CF180" i="43"/>
  <c r="CG180" i="43" s="1"/>
  <c r="CL180" i="43"/>
  <c r="CM180" i="43" s="1"/>
  <c r="CR180" i="43"/>
  <c r="CS180" i="43" s="1"/>
  <c r="CX180" i="43"/>
  <c r="CY180" i="43" s="1"/>
  <c r="DD180" i="43"/>
  <c r="DE180" i="43" s="1"/>
  <c r="DJ180" i="43"/>
  <c r="DK180" i="43" s="1"/>
  <c r="DP180" i="43"/>
  <c r="DV180" i="43"/>
  <c r="EB180" i="43"/>
  <c r="EC180" i="43" s="1"/>
  <c r="EH180" i="43"/>
  <c r="BE181" i="43"/>
  <c r="BF181" i="43" s="1"/>
  <c r="BT181" i="43"/>
  <c r="BU181" i="43" s="1"/>
  <c r="BZ181" i="43"/>
  <c r="CA181" i="43" s="1"/>
  <c r="CF181" i="43"/>
  <c r="CG181" i="43" s="1"/>
  <c r="CL181" i="43"/>
  <c r="CM181" i="43" s="1"/>
  <c r="CR181" i="43"/>
  <c r="CS181" i="43" s="1"/>
  <c r="CX181" i="43"/>
  <c r="CY181" i="43" s="1"/>
  <c r="DD181" i="43"/>
  <c r="DE181" i="43" s="1"/>
  <c r="DJ181" i="43"/>
  <c r="DK181" i="43" s="1"/>
  <c r="DP181" i="43"/>
  <c r="DV181" i="43"/>
  <c r="EB181" i="43"/>
  <c r="EC181" i="43" s="1"/>
  <c r="EH181" i="43"/>
  <c r="BE182" i="43"/>
  <c r="BF182" i="43" s="1"/>
  <c r="BT182" i="43"/>
  <c r="BU182" i="43" s="1"/>
  <c r="BZ182" i="43"/>
  <c r="CA182" i="43" s="1"/>
  <c r="CF182" i="43"/>
  <c r="CG182" i="43" s="1"/>
  <c r="CL182" i="43"/>
  <c r="CM182" i="43" s="1"/>
  <c r="CR182" i="43"/>
  <c r="CS182" i="43" s="1"/>
  <c r="CX182" i="43"/>
  <c r="CY182" i="43" s="1"/>
  <c r="DD182" i="43"/>
  <c r="DE182" i="43" s="1"/>
  <c r="DJ182" i="43"/>
  <c r="DK182" i="43" s="1"/>
  <c r="DP182" i="43"/>
  <c r="DQ182" i="43" s="1"/>
  <c r="DV182" i="43"/>
  <c r="EB182" i="43"/>
  <c r="EC182" i="43" s="1"/>
  <c r="EH182" i="43"/>
  <c r="BE183" i="43"/>
  <c r="BF183" i="43" s="1"/>
  <c r="BT183" i="43"/>
  <c r="BU183" i="43" s="1"/>
  <c r="BZ183" i="43"/>
  <c r="CA183" i="43" s="1"/>
  <c r="CF183" i="43"/>
  <c r="CG183" i="43" s="1"/>
  <c r="CL183" i="43"/>
  <c r="CM183" i="43" s="1"/>
  <c r="CR183" i="43"/>
  <c r="CS183" i="43" s="1"/>
  <c r="CX183" i="43"/>
  <c r="CY183" i="43" s="1"/>
  <c r="DD183" i="43"/>
  <c r="DE183" i="43" s="1"/>
  <c r="DJ183" i="43"/>
  <c r="DK183" i="43" s="1"/>
  <c r="DP183" i="43"/>
  <c r="DQ183" i="43" s="1"/>
  <c r="DV183" i="43"/>
  <c r="EB183" i="43"/>
  <c r="EC183" i="43" s="1"/>
  <c r="EH183" i="43"/>
  <c r="BE184" i="43"/>
  <c r="BF184" i="43" s="1"/>
  <c r="BT184" i="43"/>
  <c r="BU184" i="43" s="1"/>
  <c r="BZ184" i="43"/>
  <c r="CA184" i="43" s="1"/>
  <c r="CF184" i="43"/>
  <c r="CG184" i="43" s="1"/>
  <c r="CL184" i="43"/>
  <c r="CM184" i="43" s="1"/>
  <c r="CR184" i="43"/>
  <c r="CS184" i="43" s="1"/>
  <c r="CX184" i="43"/>
  <c r="CY184" i="43" s="1"/>
  <c r="DD184" i="43"/>
  <c r="DE184" i="43" s="1"/>
  <c r="DJ184" i="43"/>
  <c r="DK184" i="43" s="1"/>
  <c r="DP184" i="43"/>
  <c r="DQ184" i="43" s="1"/>
  <c r="DV184" i="43"/>
  <c r="EB184" i="43"/>
  <c r="EC184" i="43" s="1"/>
  <c r="EH184" i="43"/>
  <c r="BE185" i="43"/>
  <c r="BF185" i="43" s="1"/>
  <c r="BT185" i="43"/>
  <c r="BU185" i="43" s="1"/>
  <c r="BZ185" i="43"/>
  <c r="CA185" i="43" s="1"/>
  <c r="CF185" i="43"/>
  <c r="CG185" i="43" s="1"/>
  <c r="CL185" i="43"/>
  <c r="CM185" i="43" s="1"/>
  <c r="CR185" i="43"/>
  <c r="CS185" i="43" s="1"/>
  <c r="CX185" i="43"/>
  <c r="CY185" i="43" s="1"/>
  <c r="DD185" i="43"/>
  <c r="DE185" i="43" s="1"/>
  <c r="DJ185" i="43"/>
  <c r="DK185" i="43" s="1"/>
  <c r="DP185" i="43"/>
  <c r="DQ185" i="43" s="1"/>
  <c r="DV185" i="43"/>
  <c r="DW185" i="43" s="1"/>
  <c r="EB185" i="43"/>
  <c r="EC185" i="43" s="1"/>
  <c r="EH185" i="43"/>
  <c r="EI185" i="43" s="1"/>
  <c r="BE186" i="43"/>
  <c r="BF186" i="43" s="1"/>
  <c r="BT186" i="43"/>
  <c r="BU186" i="43" s="1"/>
  <c r="BZ186" i="43"/>
  <c r="CA186" i="43" s="1"/>
  <c r="CF186" i="43"/>
  <c r="CG186" i="43" s="1"/>
  <c r="CL186" i="43"/>
  <c r="CM186" i="43" s="1"/>
  <c r="CR186" i="43"/>
  <c r="CS186" i="43" s="1"/>
  <c r="CX186" i="43"/>
  <c r="CY186" i="43" s="1"/>
  <c r="DD186" i="43"/>
  <c r="DE186" i="43" s="1"/>
  <c r="DJ186" i="43"/>
  <c r="DK186" i="43" s="1"/>
  <c r="DP186" i="43"/>
  <c r="DQ186" i="43" s="1"/>
  <c r="DV186" i="43"/>
  <c r="DW186" i="43" s="1"/>
  <c r="EB186" i="43"/>
  <c r="EC186" i="43" s="1"/>
  <c r="EH186" i="43"/>
  <c r="EI186" i="43" s="1"/>
  <c r="BE187" i="43"/>
  <c r="BF187" i="43" s="1"/>
  <c r="BT187" i="43"/>
  <c r="BU187" i="43" s="1"/>
  <c r="BZ187" i="43"/>
  <c r="CA187" i="43" s="1"/>
  <c r="CF187" i="43"/>
  <c r="CG187" i="43" s="1"/>
  <c r="CL187" i="43"/>
  <c r="CM187" i="43" s="1"/>
  <c r="CR187" i="43"/>
  <c r="CS187" i="43" s="1"/>
  <c r="CX187" i="43"/>
  <c r="CY187" i="43" s="1"/>
  <c r="DD187" i="43"/>
  <c r="DE187" i="43" s="1"/>
  <c r="DJ187" i="43"/>
  <c r="DK187" i="43" s="1"/>
  <c r="DP187" i="43"/>
  <c r="DQ187" i="43" s="1"/>
  <c r="DV187" i="43"/>
  <c r="DW187" i="43" s="1"/>
  <c r="EB187" i="43"/>
  <c r="EC187" i="43" s="1"/>
  <c r="EH187" i="43"/>
  <c r="EI187" i="43" s="1"/>
  <c r="BE188" i="43"/>
  <c r="BF188" i="43" s="1"/>
  <c r="BT188" i="43"/>
  <c r="BU188" i="43" s="1"/>
  <c r="BZ188" i="43"/>
  <c r="CA188" i="43" s="1"/>
  <c r="CF188" i="43"/>
  <c r="CG188" i="43" s="1"/>
  <c r="CL188" i="43"/>
  <c r="CM188" i="43" s="1"/>
  <c r="CR188" i="43"/>
  <c r="CS188" i="43" s="1"/>
  <c r="CX188" i="43"/>
  <c r="CY188" i="43" s="1"/>
  <c r="DD188" i="43"/>
  <c r="DE188" i="43" s="1"/>
  <c r="DJ188" i="43"/>
  <c r="DK188" i="43" s="1"/>
  <c r="DP188" i="43"/>
  <c r="DV188" i="43"/>
  <c r="EB188" i="43"/>
  <c r="EH188" i="43"/>
  <c r="BE189" i="43"/>
  <c r="BF189" i="43" s="1"/>
  <c r="BT189" i="43"/>
  <c r="BU189" i="43" s="1"/>
  <c r="BZ189" i="43"/>
  <c r="CA189" i="43" s="1"/>
  <c r="CF189" i="43"/>
  <c r="CG189" i="43" s="1"/>
  <c r="CL189" i="43"/>
  <c r="CM189" i="43" s="1"/>
  <c r="CR189" i="43"/>
  <c r="CS189" i="43" s="1"/>
  <c r="CX189" i="43"/>
  <c r="CY189" i="43" s="1"/>
  <c r="DD189" i="43"/>
  <c r="DE189" i="43" s="1"/>
  <c r="DJ189" i="43"/>
  <c r="DK189" i="43" s="1"/>
  <c r="DP189" i="43"/>
  <c r="DQ189" i="43" s="1"/>
  <c r="DV189" i="43"/>
  <c r="DW189" i="43" s="1"/>
  <c r="EB189" i="43"/>
  <c r="EC189" i="43" s="1"/>
  <c r="EH189" i="43"/>
  <c r="EI189" i="43" s="1"/>
  <c r="BE190" i="43"/>
  <c r="BF190" i="43" s="1"/>
  <c r="BT190" i="43"/>
  <c r="BU190" i="43" s="1"/>
  <c r="BZ190" i="43"/>
  <c r="CA190" i="43" s="1"/>
  <c r="CF190" i="43"/>
  <c r="CG190" i="43" s="1"/>
  <c r="CL190" i="43"/>
  <c r="CM190" i="43" s="1"/>
  <c r="CR190" i="43"/>
  <c r="CS190" i="43" s="1"/>
  <c r="CX190" i="43"/>
  <c r="CY190" i="43" s="1"/>
  <c r="DD190" i="43"/>
  <c r="DE190" i="43" s="1"/>
  <c r="DJ190" i="43"/>
  <c r="DK190" i="43" s="1"/>
  <c r="DP190" i="43"/>
  <c r="DQ190" i="43" s="1"/>
  <c r="DV190" i="43"/>
  <c r="EB190" i="43"/>
  <c r="EC190" i="43" s="1"/>
  <c r="EH190" i="43"/>
  <c r="BE191" i="43"/>
  <c r="BF191" i="43" s="1"/>
  <c r="BT191" i="43"/>
  <c r="BU191" i="43" s="1"/>
  <c r="BZ191" i="43"/>
  <c r="CA191" i="43" s="1"/>
  <c r="CF191" i="43"/>
  <c r="CG191" i="43" s="1"/>
  <c r="CL191" i="43"/>
  <c r="CM191" i="43" s="1"/>
  <c r="CR191" i="43"/>
  <c r="CS191" i="43" s="1"/>
  <c r="CX191" i="43"/>
  <c r="CY191" i="43" s="1"/>
  <c r="DD191" i="43"/>
  <c r="DE191" i="43" s="1"/>
  <c r="DJ191" i="43"/>
  <c r="DK191" i="43" s="1"/>
  <c r="DP191" i="43"/>
  <c r="DV191" i="43"/>
  <c r="EB191" i="43"/>
  <c r="EC191" i="43" s="1"/>
  <c r="EH191" i="43"/>
  <c r="BE192" i="43"/>
  <c r="BF192" i="43" s="1"/>
  <c r="BT192" i="43"/>
  <c r="BU192" i="43" s="1"/>
  <c r="BZ192" i="43"/>
  <c r="CA192" i="43" s="1"/>
  <c r="CF192" i="43"/>
  <c r="CG192" i="43" s="1"/>
  <c r="CL192" i="43"/>
  <c r="CM192" i="43" s="1"/>
  <c r="CR192" i="43"/>
  <c r="CS192" i="43" s="1"/>
  <c r="CX192" i="43"/>
  <c r="CY192" i="43" s="1"/>
  <c r="DD192" i="43"/>
  <c r="DE192" i="43" s="1"/>
  <c r="DJ192" i="43"/>
  <c r="DK192" i="43" s="1"/>
  <c r="DP192" i="43"/>
  <c r="DV192" i="43"/>
  <c r="EB192" i="43"/>
  <c r="EC192" i="43" s="1"/>
  <c r="EH192" i="43"/>
  <c r="BE193" i="43"/>
  <c r="BF193" i="43" s="1"/>
  <c r="BT193" i="43"/>
  <c r="BU193" i="43" s="1"/>
  <c r="BZ193" i="43"/>
  <c r="CA193" i="43" s="1"/>
  <c r="CF193" i="43"/>
  <c r="CG193" i="43" s="1"/>
  <c r="CL193" i="43"/>
  <c r="CM193" i="43" s="1"/>
  <c r="CR193" i="43"/>
  <c r="CS193" i="43" s="1"/>
  <c r="CX193" i="43"/>
  <c r="CY193" i="43" s="1"/>
  <c r="DD193" i="43"/>
  <c r="DE193" i="43" s="1"/>
  <c r="DJ193" i="43"/>
  <c r="DK193" i="43" s="1"/>
  <c r="DP193" i="43"/>
  <c r="DQ193" i="43" s="1"/>
  <c r="DV193" i="43"/>
  <c r="EB193" i="43"/>
  <c r="EC193" i="43" s="1"/>
  <c r="EH193" i="43"/>
  <c r="BE194" i="43"/>
  <c r="BF194" i="43" s="1"/>
  <c r="BT194" i="43"/>
  <c r="BU194" i="43" s="1"/>
  <c r="BZ194" i="43"/>
  <c r="CA194" i="43" s="1"/>
  <c r="CF194" i="43"/>
  <c r="CG194" i="43" s="1"/>
  <c r="CL194" i="43"/>
  <c r="CM194" i="43" s="1"/>
  <c r="CR194" i="43"/>
  <c r="CS194" i="43" s="1"/>
  <c r="CX194" i="43"/>
  <c r="CY194" i="43" s="1"/>
  <c r="DD194" i="43"/>
  <c r="DE194" i="43" s="1"/>
  <c r="DJ194" i="43"/>
  <c r="DK194" i="43" s="1"/>
  <c r="DP194" i="43"/>
  <c r="DV194" i="43"/>
  <c r="EB194" i="43"/>
  <c r="EH194" i="43"/>
  <c r="BE195" i="43"/>
  <c r="BF195" i="43" s="1"/>
  <c r="BT195" i="43"/>
  <c r="BU195" i="43" s="1"/>
  <c r="BZ195" i="43"/>
  <c r="CA195" i="43" s="1"/>
  <c r="CF195" i="43"/>
  <c r="CG195" i="43" s="1"/>
  <c r="CL195" i="43"/>
  <c r="CM195" i="43" s="1"/>
  <c r="CR195" i="43"/>
  <c r="CS195" i="43" s="1"/>
  <c r="CX195" i="43"/>
  <c r="CY195" i="43" s="1"/>
  <c r="DD195" i="43"/>
  <c r="DE195" i="43" s="1"/>
  <c r="DJ195" i="43"/>
  <c r="DK195" i="43" s="1"/>
  <c r="DP195" i="43"/>
  <c r="DV195" i="43"/>
  <c r="EB195" i="43"/>
  <c r="EC195" i="43" s="1"/>
  <c r="EH195" i="43"/>
  <c r="BE196" i="43"/>
  <c r="BF196" i="43" s="1"/>
  <c r="BT196" i="43"/>
  <c r="BU196" i="43" s="1"/>
  <c r="BZ196" i="43"/>
  <c r="CA196" i="43" s="1"/>
  <c r="CF196" i="43"/>
  <c r="CG196" i="43" s="1"/>
  <c r="CL196" i="43"/>
  <c r="CM196" i="43" s="1"/>
  <c r="CR196" i="43"/>
  <c r="CS196" i="43" s="1"/>
  <c r="CX196" i="43"/>
  <c r="CY196" i="43" s="1"/>
  <c r="DD196" i="43"/>
  <c r="DE196" i="43" s="1"/>
  <c r="DJ196" i="43"/>
  <c r="DK196" i="43" s="1"/>
  <c r="DP196" i="43"/>
  <c r="DV196" i="43"/>
  <c r="EB196" i="43"/>
  <c r="EC196" i="43" s="1"/>
  <c r="EH196" i="43"/>
  <c r="BE197" i="43"/>
  <c r="BF197" i="43" s="1"/>
  <c r="BT197" i="43"/>
  <c r="BU197" i="43" s="1"/>
  <c r="BZ197" i="43"/>
  <c r="CA197" i="43" s="1"/>
  <c r="CF197" i="43"/>
  <c r="CG197" i="43" s="1"/>
  <c r="CL197" i="43"/>
  <c r="CM197" i="43" s="1"/>
  <c r="CR197" i="43"/>
  <c r="CS197" i="43" s="1"/>
  <c r="CX197" i="43"/>
  <c r="CY197" i="43" s="1"/>
  <c r="DD197" i="43"/>
  <c r="DE197" i="43" s="1"/>
  <c r="DJ197" i="43"/>
  <c r="DK197" i="43" s="1"/>
  <c r="DP197" i="43"/>
  <c r="DV197" i="43"/>
  <c r="EB197" i="43"/>
  <c r="EH197" i="43"/>
  <c r="BE198" i="43"/>
  <c r="BF198" i="43" s="1"/>
  <c r="BT198" i="43"/>
  <c r="BU198" i="43" s="1"/>
  <c r="BZ198" i="43"/>
  <c r="CA198" i="43" s="1"/>
  <c r="CF198" i="43"/>
  <c r="CG198" i="43" s="1"/>
  <c r="CL198" i="43"/>
  <c r="CM198" i="43" s="1"/>
  <c r="CR198" i="43"/>
  <c r="CS198" i="43" s="1"/>
  <c r="CX198" i="43"/>
  <c r="CY198" i="43" s="1"/>
  <c r="DD198" i="43"/>
  <c r="DE198" i="43" s="1"/>
  <c r="DJ198" i="43"/>
  <c r="DK198" i="43" s="1"/>
  <c r="DP198" i="43"/>
  <c r="DQ198" i="43" s="1"/>
  <c r="DV198" i="43"/>
  <c r="EB198" i="43"/>
  <c r="EC198" i="43" s="1"/>
  <c r="EH198" i="43"/>
  <c r="BE199" i="43"/>
  <c r="BF199" i="43" s="1"/>
  <c r="BT199" i="43"/>
  <c r="BU199" i="43" s="1"/>
  <c r="BZ199" i="43"/>
  <c r="CA199" i="43" s="1"/>
  <c r="CF199" i="43"/>
  <c r="CG199" i="43" s="1"/>
  <c r="CL199" i="43"/>
  <c r="CM199" i="43" s="1"/>
  <c r="CR199" i="43"/>
  <c r="CS199" i="43" s="1"/>
  <c r="CX199" i="43"/>
  <c r="CY199" i="43" s="1"/>
  <c r="DD199" i="43"/>
  <c r="DE199" i="43" s="1"/>
  <c r="DJ199" i="43"/>
  <c r="DK199" i="43" s="1"/>
  <c r="DP199" i="43"/>
  <c r="DV199" i="43"/>
  <c r="EB199" i="43"/>
  <c r="EH199" i="43"/>
  <c r="BE200" i="43"/>
  <c r="BF200" i="43" s="1"/>
  <c r="BT200" i="43"/>
  <c r="BU200" i="43" s="1"/>
  <c r="BZ200" i="43"/>
  <c r="CA200" i="43" s="1"/>
  <c r="CF200" i="43"/>
  <c r="CG200" i="43" s="1"/>
  <c r="CL200" i="43"/>
  <c r="CM200" i="43" s="1"/>
  <c r="CR200" i="43"/>
  <c r="CS200" i="43" s="1"/>
  <c r="CX200" i="43"/>
  <c r="CY200" i="43" s="1"/>
  <c r="DD200" i="43"/>
  <c r="DE200" i="43" s="1"/>
  <c r="DJ200" i="43"/>
  <c r="DK200" i="43" s="1"/>
  <c r="DP200" i="43"/>
  <c r="DV200" i="43"/>
  <c r="EB200" i="43"/>
  <c r="EH200" i="43"/>
  <c r="BE201" i="43"/>
  <c r="BF201" i="43" s="1"/>
  <c r="BT201" i="43"/>
  <c r="BU201" i="43" s="1"/>
  <c r="BZ201" i="43"/>
  <c r="CA201" i="43" s="1"/>
  <c r="CF201" i="43"/>
  <c r="CG201" i="43" s="1"/>
  <c r="CL201" i="43"/>
  <c r="CM201" i="43" s="1"/>
  <c r="CR201" i="43"/>
  <c r="CS201" i="43" s="1"/>
  <c r="CX201" i="43"/>
  <c r="CY201" i="43" s="1"/>
  <c r="DD201" i="43"/>
  <c r="DE201" i="43" s="1"/>
  <c r="DJ201" i="43"/>
  <c r="DK201" i="43" s="1"/>
  <c r="DP201" i="43"/>
  <c r="DQ201" i="43" s="1"/>
  <c r="DV201" i="43"/>
  <c r="EB201" i="43"/>
  <c r="EC201" i="43" s="1"/>
  <c r="EH201" i="43"/>
  <c r="BE202" i="43"/>
  <c r="BF202" i="43" s="1"/>
  <c r="BT202" i="43"/>
  <c r="BU202" i="43" s="1"/>
  <c r="BZ202" i="43"/>
  <c r="CA202" i="43" s="1"/>
  <c r="CF202" i="43"/>
  <c r="CG202" i="43" s="1"/>
  <c r="CL202" i="43"/>
  <c r="CM202" i="43" s="1"/>
  <c r="CR202" i="43"/>
  <c r="CS202" i="43" s="1"/>
  <c r="CX202" i="43"/>
  <c r="CY202" i="43" s="1"/>
  <c r="DD202" i="43"/>
  <c r="DE202" i="43" s="1"/>
  <c r="DJ202" i="43"/>
  <c r="DK202" i="43" s="1"/>
  <c r="DP202" i="43"/>
  <c r="DQ202" i="43" s="1"/>
  <c r="DV202" i="43"/>
  <c r="EB202" i="43"/>
  <c r="EC202" i="43" s="1"/>
  <c r="EH202" i="43"/>
  <c r="BE203" i="43"/>
  <c r="BF203" i="43" s="1"/>
  <c r="BT203" i="43"/>
  <c r="BU203" i="43" s="1"/>
  <c r="BZ203" i="43"/>
  <c r="CA203" i="43" s="1"/>
  <c r="CF203" i="43"/>
  <c r="CG203" i="43" s="1"/>
  <c r="CL203" i="43"/>
  <c r="CM203" i="43" s="1"/>
  <c r="CR203" i="43"/>
  <c r="CS203" i="43" s="1"/>
  <c r="CX203" i="43"/>
  <c r="CY203" i="43" s="1"/>
  <c r="DD203" i="43"/>
  <c r="DE203" i="43" s="1"/>
  <c r="DJ203" i="43"/>
  <c r="DK203" i="43" s="1"/>
  <c r="DP203" i="43"/>
  <c r="DV203" i="43"/>
  <c r="EB203" i="43"/>
  <c r="EH203" i="43"/>
  <c r="BE204" i="43"/>
  <c r="BF204" i="43" s="1"/>
  <c r="BT204" i="43"/>
  <c r="BU204" i="43" s="1"/>
  <c r="BZ204" i="43"/>
  <c r="CA204" i="43" s="1"/>
  <c r="CF204" i="43"/>
  <c r="CG204" i="43" s="1"/>
  <c r="CL204" i="43"/>
  <c r="CM204" i="43" s="1"/>
  <c r="CR204" i="43"/>
  <c r="CS204" i="43" s="1"/>
  <c r="CX204" i="43"/>
  <c r="CY204" i="43" s="1"/>
  <c r="DD204" i="43"/>
  <c r="DE204" i="43" s="1"/>
  <c r="DJ204" i="43"/>
  <c r="DK204" i="43" s="1"/>
  <c r="DP204" i="43"/>
  <c r="DQ204" i="43" s="1"/>
  <c r="DV204" i="43"/>
  <c r="EB204" i="43"/>
  <c r="EC204" i="43" s="1"/>
  <c r="EH204" i="43"/>
  <c r="BE205" i="43"/>
  <c r="BF205" i="43" s="1"/>
  <c r="BT205" i="43"/>
  <c r="BU205" i="43" s="1"/>
  <c r="BZ205" i="43"/>
  <c r="CA205" i="43" s="1"/>
  <c r="CF205" i="43"/>
  <c r="CG205" i="43" s="1"/>
  <c r="CL205" i="43"/>
  <c r="CM205" i="43" s="1"/>
  <c r="CR205" i="43"/>
  <c r="CS205" i="43" s="1"/>
  <c r="CX205" i="43"/>
  <c r="CY205" i="43" s="1"/>
  <c r="DD205" i="43"/>
  <c r="DE205" i="43" s="1"/>
  <c r="DJ205" i="43"/>
  <c r="DK205" i="43" s="1"/>
  <c r="DP205" i="43"/>
  <c r="DV205" i="43"/>
  <c r="EB205" i="43"/>
  <c r="EC205" i="43" s="1"/>
  <c r="EH205" i="43"/>
  <c r="BE206" i="43"/>
  <c r="BF206" i="43" s="1"/>
  <c r="BT206" i="43"/>
  <c r="BU206" i="43" s="1"/>
  <c r="BZ206" i="43"/>
  <c r="CA206" i="43" s="1"/>
  <c r="CF206" i="43"/>
  <c r="CG206" i="43" s="1"/>
  <c r="CL206" i="43"/>
  <c r="CM206" i="43" s="1"/>
  <c r="CR206" i="43"/>
  <c r="CS206" i="43" s="1"/>
  <c r="CX206" i="43"/>
  <c r="CY206" i="43" s="1"/>
  <c r="DD206" i="43"/>
  <c r="DE206" i="43" s="1"/>
  <c r="DJ206" i="43"/>
  <c r="DK206" i="43" s="1"/>
  <c r="DP206" i="43"/>
  <c r="DQ206" i="43" s="1"/>
  <c r="DV206" i="43"/>
  <c r="EB206" i="43"/>
  <c r="EC206" i="43" s="1"/>
  <c r="EH206" i="43"/>
  <c r="BE207" i="43"/>
  <c r="BF207" i="43" s="1"/>
  <c r="BT207" i="43"/>
  <c r="BU207" i="43" s="1"/>
  <c r="BZ207" i="43"/>
  <c r="CA207" i="43" s="1"/>
  <c r="CF207" i="43"/>
  <c r="CG207" i="43" s="1"/>
  <c r="CL207" i="43"/>
  <c r="CM207" i="43" s="1"/>
  <c r="CR207" i="43"/>
  <c r="CS207" i="43" s="1"/>
  <c r="CX207" i="43"/>
  <c r="CY207" i="43" s="1"/>
  <c r="DD207" i="43"/>
  <c r="DE207" i="43" s="1"/>
  <c r="DJ207" i="43"/>
  <c r="DK207" i="43" s="1"/>
  <c r="DP207" i="43"/>
  <c r="DQ207" i="43" s="1"/>
  <c r="DV207" i="43"/>
  <c r="EB207" i="43"/>
  <c r="EC207" i="43" s="1"/>
  <c r="EH207" i="43"/>
  <c r="BE208" i="43"/>
  <c r="BF208" i="43" s="1"/>
  <c r="BT208" i="43"/>
  <c r="BU208" i="43" s="1"/>
  <c r="BZ208" i="43"/>
  <c r="CA208" i="43" s="1"/>
  <c r="CF208" i="43"/>
  <c r="CG208" i="43" s="1"/>
  <c r="CL208" i="43"/>
  <c r="CM208" i="43" s="1"/>
  <c r="CR208" i="43"/>
  <c r="CS208" i="43" s="1"/>
  <c r="CX208" i="43"/>
  <c r="CY208" i="43" s="1"/>
  <c r="DD208" i="43"/>
  <c r="DE208" i="43" s="1"/>
  <c r="DJ208" i="43"/>
  <c r="DK208" i="43" s="1"/>
  <c r="DP208" i="43"/>
  <c r="DV208" i="43"/>
  <c r="EB208" i="43"/>
  <c r="EH208" i="43"/>
  <c r="BE209" i="43"/>
  <c r="BF209" i="43" s="1"/>
  <c r="BT209" i="43"/>
  <c r="BU209" i="43" s="1"/>
  <c r="BZ209" i="43"/>
  <c r="CA209" i="43" s="1"/>
  <c r="CF209" i="43"/>
  <c r="CG209" i="43" s="1"/>
  <c r="CL209" i="43"/>
  <c r="CM209" i="43" s="1"/>
  <c r="CR209" i="43"/>
  <c r="CS209" i="43" s="1"/>
  <c r="CX209" i="43"/>
  <c r="CY209" i="43" s="1"/>
  <c r="DD209" i="43"/>
  <c r="DE209" i="43" s="1"/>
  <c r="DJ209" i="43"/>
  <c r="DK209" i="43" s="1"/>
  <c r="DP209" i="43"/>
  <c r="DV209" i="43"/>
  <c r="EB209" i="43"/>
  <c r="EC209" i="43" s="1"/>
  <c r="EH209" i="43"/>
  <c r="BR210" i="43"/>
  <c r="BX210" i="43"/>
  <c r="CD210" i="43"/>
  <c r="CJ210" i="43"/>
  <c r="CP210" i="43"/>
  <c r="CV210" i="43"/>
  <c r="DB210" i="43"/>
  <c r="DH210" i="43"/>
  <c r="DN210" i="43"/>
  <c r="DT210" i="43"/>
  <c r="DZ210" i="43"/>
  <c r="EF210" i="43"/>
  <c r="BR211" i="43"/>
  <c r="BX211" i="43"/>
  <c r="CD211" i="43"/>
  <c r="CJ211" i="43"/>
  <c r="CP211" i="43"/>
  <c r="CV211" i="43"/>
  <c r="DB211" i="43"/>
  <c r="DH211" i="43"/>
  <c r="DN211" i="43"/>
  <c r="DT211" i="43"/>
  <c r="DZ211" i="43"/>
  <c r="EF211" i="43"/>
  <c r="BR212" i="43"/>
  <c r="BX212" i="43"/>
  <c r="CD212" i="43"/>
  <c r="CJ212" i="43"/>
  <c r="CP212" i="43"/>
  <c r="CV212" i="43"/>
  <c r="DB212" i="43"/>
  <c r="DH212" i="43"/>
  <c r="DN212" i="43"/>
  <c r="DT212" i="43"/>
  <c r="DZ212" i="43"/>
  <c r="EF212" i="43"/>
  <c r="BR213" i="43"/>
  <c r="BX213" i="43"/>
  <c r="CD213" i="43"/>
  <c r="CJ213" i="43"/>
  <c r="CP213" i="43"/>
  <c r="CV213" i="43"/>
  <c r="DB213" i="43"/>
  <c r="DH213" i="43"/>
  <c r="DN213" i="43"/>
  <c r="DT213" i="43"/>
  <c r="DZ213" i="43"/>
  <c r="EF213" i="43"/>
  <c r="BR214" i="43"/>
  <c r="BX214" i="43"/>
  <c r="CD214" i="43"/>
  <c r="CJ214" i="43"/>
  <c r="CP214" i="43"/>
  <c r="CV214" i="43"/>
  <c r="DB214" i="43"/>
  <c r="DH214" i="43"/>
  <c r="DN214" i="43"/>
  <c r="DT214" i="43"/>
  <c r="DZ214" i="43"/>
  <c r="EF214" i="43"/>
  <c r="BR215" i="43"/>
  <c r="BX215" i="43"/>
  <c r="CD215" i="43"/>
  <c r="CJ215" i="43"/>
  <c r="CP215" i="43"/>
  <c r="CV215" i="43"/>
  <c r="DB215" i="43"/>
  <c r="DH215" i="43"/>
  <c r="DN215" i="43"/>
  <c r="DT215" i="43"/>
  <c r="DZ215" i="43"/>
  <c r="EF215" i="43"/>
  <c r="BR216" i="43"/>
  <c r="BX216" i="43"/>
  <c r="CD216" i="43"/>
  <c r="CJ216" i="43"/>
  <c r="CP216" i="43"/>
  <c r="CV216" i="43"/>
  <c r="DB216" i="43"/>
  <c r="DH216" i="43"/>
  <c r="DN216" i="43"/>
  <c r="DT216" i="43"/>
  <c r="DZ216" i="43"/>
  <c r="J221" i="43"/>
  <c r="J223" i="43"/>
  <c r="J225" i="43"/>
  <c r="J229" i="43"/>
  <c r="J231" i="43"/>
  <c r="V232" i="43"/>
  <c r="V234" i="43"/>
  <c r="J235" i="43"/>
  <c r="V236" i="43"/>
  <c r="V238" i="43"/>
  <c r="V240" i="43"/>
  <c r="V242" i="43"/>
  <c r="V244" i="43"/>
  <c r="V246" i="43"/>
  <c r="J247" i="43"/>
  <c r="J249" i="43"/>
  <c r="J251" i="43"/>
  <c r="J255" i="43"/>
  <c r="V260" i="43"/>
  <c r="J261" i="43"/>
  <c r="J263" i="43"/>
  <c r="V268" i="43"/>
  <c r="V270" i="43"/>
  <c r="V274" i="43"/>
  <c r="J275" i="43"/>
  <c r="V276" i="43"/>
  <c r="V280" i="43"/>
  <c r="V282" i="43"/>
  <c r="V284" i="43"/>
  <c r="W210" i="43"/>
  <c r="X210" i="43" s="1"/>
  <c r="K211" i="43"/>
  <c r="L211" i="43" s="1"/>
  <c r="W211" i="43"/>
  <c r="X211" i="43" s="1"/>
  <c r="K212" i="43"/>
  <c r="L212" i="43" s="1"/>
  <c r="W212" i="43"/>
  <c r="X212" i="43" s="1"/>
  <c r="K213" i="43"/>
  <c r="L213" i="43" s="1"/>
  <c r="W213" i="43"/>
  <c r="X213" i="43" s="1"/>
  <c r="K214" i="43"/>
  <c r="L214" i="43" s="1"/>
  <c r="W214" i="43"/>
  <c r="X214" i="43" s="1"/>
  <c r="K215" i="43"/>
  <c r="L215" i="43" s="1"/>
  <c r="W215" i="43"/>
  <c r="X215" i="43" s="1"/>
  <c r="K216" i="43"/>
  <c r="L216" i="43" s="1"/>
  <c r="W216" i="43"/>
  <c r="X216" i="43" s="1"/>
  <c r="BB217" i="43"/>
  <c r="BB219" i="43"/>
  <c r="BB221" i="43"/>
  <c r="BB223" i="43"/>
  <c r="BB225" i="43"/>
  <c r="BB227" i="43"/>
  <c r="BB229" i="43"/>
  <c r="BB231" i="43"/>
  <c r="BB233" i="43"/>
  <c r="BB235" i="43"/>
  <c r="BB237" i="43"/>
  <c r="BB239" i="43"/>
  <c r="BB241" i="43"/>
  <c r="BB243" i="43"/>
  <c r="BB245" i="43"/>
  <c r="BB247" i="43"/>
  <c r="BB249" i="43"/>
  <c r="BB251" i="43"/>
  <c r="BB253" i="43"/>
  <c r="BB255" i="43"/>
  <c r="BB257" i="43"/>
  <c r="BB259" i="43"/>
  <c r="BB261" i="43"/>
  <c r="BB263" i="43"/>
  <c r="BB265" i="43"/>
  <c r="BB267" i="43"/>
  <c r="BB269" i="43"/>
  <c r="BB271" i="43"/>
  <c r="BB273" i="43"/>
  <c r="BB275" i="43"/>
  <c r="BB277" i="43"/>
  <c r="BB279" i="43"/>
  <c r="BB281" i="43"/>
  <c r="BB283" i="43"/>
  <c r="AN210" i="43"/>
  <c r="AO210" i="43" s="1"/>
  <c r="AN211" i="43"/>
  <c r="AO211" i="43" s="1"/>
  <c r="AN212" i="43"/>
  <c r="AO212" i="43" s="1"/>
  <c r="AN213" i="43"/>
  <c r="AO213" i="43" s="1"/>
  <c r="AN214" i="43"/>
  <c r="AO214" i="43" s="1"/>
  <c r="AN215" i="43"/>
  <c r="AO215" i="43" s="1"/>
  <c r="AN216" i="43"/>
  <c r="AO216" i="43" s="1"/>
  <c r="V217" i="43"/>
  <c r="V219" i="43"/>
  <c r="V221" i="43"/>
  <c r="V223" i="43"/>
  <c r="V225" i="43"/>
  <c r="V227" i="43"/>
  <c r="V229" i="43"/>
  <c r="V231" i="43"/>
  <c r="J234" i="43"/>
  <c r="J236" i="43"/>
  <c r="J238" i="43"/>
  <c r="J240" i="43"/>
  <c r="J242" i="43"/>
  <c r="J244" i="43"/>
  <c r="J246" i="43"/>
  <c r="V253" i="43"/>
  <c r="V257" i="43"/>
  <c r="J260" i="43"/>
  <c r="V263" i="43"/>
  <c r="J264" i="43"/>
  <c r="J268" i="43"/>
  <c r="J270" i="43"/>
  <c r="J272" i="43"/>
  <c r="V275" i="43"/>
  <c r="J278" i="43"/>
  <c r="K293" i="43"/>
  <c r="L293" i="43" s="1"/>
  <c r="BB293" i="43"/>
  <c r="W294" i="43"/>
  <c r="X294" i="43" s="1"/>
  <c r="K295" i="43"/>
  <c r="L295" i="43" s="1"/>
  <c r="BB295" i="43"/>
  <c r="W296" i="43"/>
  <c r="X296" i="43" s="1"/>
  <c r="K297" i="43"/>
  <c r="L297" i="43" s="1"/>
  <c r="BB297" i="43"/>
  <c r="W298" i="43"/>
  <c r="X298" i="43" s="1"/>
  <c r="K299" i="43"/>
  <c r="L299" i="43" s="1"/>
  <c r="BB299" i="43"/>
  <c r="W300" i="43"/>
  <c r="X300" i="43" s="1"/>
  <c r="K301" i="43"/>
  <c r="L301" i="43" s="1"/>
  <c r="BB301" i="43"/>
  <c r="W302" i="43"/>
  <c r="X302" i="43" s="1"/>
  <c r="K303" i="43"/>
  <c r="L303" i="43" s="1"/>
  <c r="BB303" i="43"/>
  <c r="W304" i="43"/>
  <c r="X304" i="43" s="1"/>
  <c r="K305" i="43"/>
  <c r="L305" i="43" s="1"/>
  <c r="BB305" i="43"/>
  <c r="W306" i="43"/>
  <c r="X306" i="43" s="1"/>
  <c r="K307" i="43"/>
  <c r="L307" i="43" s="1"/>
  <c r="BB307" i="43"/>
  <c r="W308" i="43"/>
  <c r="X308" i="43" s="1"/>
  <c r="K309" i="43"/>
  <c r="L309" i="43" s="1"/>
  <c r="BB309" i="43"/>
  <c r="W310" i="43"/>
  <c r="X310" i="43" s="1"/>
  <c r="K311" i="43"/>
  <c r="L311" i="43" s="1"/>
  <c r="BB311" i="43"/>
  <c r="W312" i="43"/>
  <c r="X312" i="43" s="1"/>
  <c r="K313" i="43"/>
  <c r="L313" i="43" s="1"/>
  <c r="BB313" i="43"/>
  <c r="W314" i="43"/>
  <c r="X314" i="43" s="1"/>
  <c r="K315" i="43"/>
  <c r="L315" i="43" s="1"/>
  <c r="BB315" i="43"/>
  <c r="W316" i="43"/>
  <c r="X316" i="43" s="1"/>
  <c r="K317" i="43"/>
  <c r="L317" i="43" s="1"/>
  <c r="BB317" i="43"/>
  <c r="W318" i="43"/>
  <c r="X318" i="43" s="1"/>
  <c r="K319" i="43"/>
  <c r="L319" i="43" s="1"/>
  <c r="BB319" i="43"/>
  <c r="W320" i="43"/>
  <c r="X320" i="43" s="1"/>
  <c r="K321" i="43"/>
  <c r="L321" i="43" s="1"/>
  <c r="BB321" i="43"/>
  <c r="W322" i="43"/>
  <c r="X322" i="43" s="1"/>
  <c r="K323" i="43"/>
  <c r="L323" i="43" s="1"/>
  <c r="BB323" i="43"/>
  <c r="W324" i="43"/>
  <c r="X324" i="43" s="1"/>
  <c r="K325" i="43"/>
  <c r="L325" i="43" s="1"/>
  <c r="BB325" i="43"/>
  <c r="W326" i="43"/>
  <c r="X326" i="43" s="1"/>
  <c r="K327" i="43"/>
  <c r="L327" i="43" s="1"/>
  <c r="BB327" i="43"/>
  <c r="W328" i="43"/>
  <c r="X328" i="43" s="1"/>
  <c r="K329" i="43"/>
  <c r="L329" i="43" s="1"/>
  <c r="BB329" i="43"/>
  <c r="W330" i="43"/>
  <c r="X330" i="43" s="1"/>
  <c r="K331" i="43"/>
  <c r="L331" i="43" s="1"/>
  <c r="BB331" i="43"/>
  <c r="W332" i="43"/>
  <c r="X332" i="43" s="1"/>
  <c r="K333" i="43"/>
  <c r="L333" i="43" s="1"/>
  <c r="BB333" i="43"/>
  <c r="W334" i="43"/>
  <c r="X334" i="43" s="1"/>
  <c r="K335" i="43"/>
  <c r="L335" i="43" s="1"/>
  <c r="BB335" i="43"/>
  <c r="W336" i="43"/>
  <c r="X336" i="43" s="1"/>
  <c r="K337" i="43"/>
  <c r="L337" i="43" s="1"/>
  <c r="BB337" i="43"/>
  <c r="W338" i="43"/>
  <c r="X338" i="43" s="1"/>
  <c r="K339" i="43"/>
  <c r="L339" i="43" s="1"/>
  <c r="BB339" i="43"/>
  <c r="W340" i="43"/>
  <c r="X340" i="43" s="1"/>
  <c r="K341" i="43"/>
  <c r="L341" i="43" s="1"/>
  <c r="BB341" i="43"/>
  <c r="W342" i="43"/>
  <c r="X342" i="43" s="1"/>
  <c r="K343" i="43"/>
  <c r="L343" i="43" s="1"/>
  <c r="BB343" i="43"/>
  <c r="W344" i="43"/>
  <c r="X344" i="43" s="1"/>
  <c r="K345" i="43"/>
  <c r="L345" i="43" s="1"/>
  <c r="BB345" i="43"/>
  <c r="W346" i="43"/>
  <c r="X346" i="43" s="1"/>
  <c r="K347" i="43"/>
  <c r="L347" i="43" s="1"/>
  <c r="BB347" i="43"/>
  <c r="W348" i="43"/>
  <c r="X348" i="43" s="1"/>
  <c r="K349" i="43"/>
  <c r="L349" i="43" s="1"/>
  <c r="BB349" i="43"/>
  <c r="W350" i="43"/>
  <c r="X350" i="43" s="1"/>
  <c r="K351" i="43"/>
  <c r="L351" i="43" s="1"/>
  <c r="BB351" i="43"/>
  <c r="W352" i="43"/>
  <c r="X352" i="43" s="1"/>
  <c r="K353" i="43"/>
  <c r="L353" i="43" s="1"/>
  <c r="BB353" i="43"/>
  <c r="W354" i="43"/>
  <c r="X354" i="43" s="1"/>
  <c r="K355" i="43"/>
  <c r="L355" i="43" s="1"/>
  <c r="BB355" i="43"/>
  <c r="W356" i="43"/>
  <c r="X356" i="43" s="1"/>
  <c r="T357" i="43"/>
  <c r="EF216" i="43"/>
  <c r="AN217" i="43"/>
  <c r="AO217" i="43" s="1"/>
  <c r="BR217" i="43"/>
  <c r="BX217" i="43"/>
  <c r="CD217" i="43"/>
  <c r="CJ217" i="43"/>
  <c r="CP217" i="43"/>
  <c r="CV217" i="43"/>
  <c r="DB217" i="43"/>
  <c r="DH217" i="43"/>
  <c r="DN217" i="43"/>
  <c r="DT217" i="43"/>
  <c r="DZ217" i="43"/>
  <c r="EF217" i="43"/>
  <c r="AN218" i="43"/>
  <c r="AO218" i="43" s="1"/>
  <c r="BR218" i="43"/>
  <c r="BX218" i="43"/>
  <c r="CD218" i="43"/>
  <c r="CJ218" i="43"/>
  <c r="CP218" i="43"/>
  <c r="CV218" i="43"/>
  <c r="DB218" i="43"/>
  <c r="DH218" i="43"/>
  <c r="DN218" i="43"/>
  <c r="DT218" i="43"/>
  <c r="DZ218" i="43"/>
  <c r="EF218" i="43"/>
  <c r="AN219" i="43"/>
  <c r="AO219" i="43" s="1"/>
  <c r="BR219" i="43"/>
  <c r="BX219" i="43"/>
  <c r="CD219" i="43"/>
  <c r="CJ219" i="43"/>
  <c r="CP219" i="43"/>
  <c r="CV219" i="43"/>
  <c r="DB219" i="43"/>
  <c r="DH219" i="43"/>
  <c r="DN219" i="43"/>
  <c r="DT219" i="43"/>
  <c r="DZ219" i="43"/>
  <c r="EF219" i="43"/>
  <c r="AN220" i="43"/>
  <c r="AO220" i="43" s="1"/>
  <c r="BR220" i="43"/>
  <c r="BX220" i="43"/>
  <c r="CD220" i="43"/>
  <c r="CJ220" i="43"/>
  <c r="CP220" i="43"/>
  <c r="CV220" i="43"/>
  <c r="DB220" i="43"/>
  <c r="DH220" i="43"/>
  <c r="DN220" i="43"/>
  <c r="DT220" i="43"/>
  <c r="DZ220" i="43"/>
  <c r="EF220" i="43"/>
  <c r="AN221" i="43"/>
  <c r="AO221" i="43" s="1"/>
  <c r="BR221" i="43"/>
  <c r="BX221" i="43"/>
  <c r="CD221" i="43"/>
  <c r="CJ221" i="43"/>
  <c r="CP221" i="43"/>
  <c r="CV221" i="43"/>
  <c r="DB221" i="43"/>
  <c r="DH221" i="43"/>
  <c r="DN221" i="43"/>
  <c r="DT221" i="43"/>
  <c r="DZ221" i="43"/>
  <c r="EF221" i="43"/>
  <c r="AN222" i="43"/>
  <c r="AO222" i="43" s="1"/>
  <c r="BR222" i="43"/>
  <c r="BX222" i="43"/>
  <c r="CD222" i="43"/>
  <c r="CJ222" i="43"/>
  <c r="CP222" i="43"/>
  <c r="CV222" i="43"/>
  <c r="DB222" i="43"/>
  <c r="DH222" i="43"/>
  <c r="DN222" i="43"/>
  <c r="DT222" i="43"/>
  <c r="DZ222" i="43"/>
  <c r="EF222" i="43"/>
  <c r="AN223" i="43"/>
  <c r="AO223" i="43" s="1"/>
  <c r="BR223" i="43"/>
  <c r="BX223" i="43"/>
  <c r="CD223" i="43"/>
  <c r="CJ223" i="43"/>
  <c r="CP223" i="43"/>
  <c r="CV223" i="43"/>
  <c r="DB223" i="43"/>
  <c r="DH223" i="43"/>
  <c r="DN223" i="43"/>
  <c r="DT223" i="43"/>
  <c r="DZ223" i="43"/>
  <c r="EF223" i="43"/>
  <c r="AN224" i="43"/>
  <c r="AO224" i="43" s="1"/>
  <c r="BR224" i="43"/>
  <c r="BX224" i="43"/>
  <c r="CD224" i="43"/>
  <c r="CJ224" i="43"/>
  <c r="CP224" i="43"/>
  <c r="CV224" i="43"/>
  <c r="DB224" i="43"/>
  <c r="DH224" i="43"/>
  <c r="DN224" i="43"/>
  <c r="DT224" i="43"/>
  <c r="DZ224" i="43"/>
  <c r="EF224" i="43"/>
  <c r="AN225" i="43"/>
  <c r="AO225" i="43" s="1"/>
  <c r="BR225" i="43"/>
  <c r="BX225" i="43"/>
  <c r="CD225" i="43"/>
  <c r="CJ225" i="43"/>
  <c r="CP225" i="43"/>
  <c r="CV225" i="43"/>
  <c r="DB225" i="43"/>
  <c r="DH225" i="43"/>
  <c r="DN225" i="43"/>
  <c r="DT225" i="43"/>
  <c r="DZ225" i="43"/>
  <c r="EF225" i="43"/>
  <c r="AN226" i="43"/>
  <c r="AO226" i="43" s="1"/>
  <c r="BR226" i="43"/>
  <c r="BX226" i="43"/>
  <c r="CD226" i="43"/>
  <c r="CJ226" i="43"/>
  <c r="CP226" i="43"/>
  <c r="CV226" i="43"/>
  <c r="DB226" i="43"/>
  <c r="DH226" i="43"/>
  <c r="DN226" i="43"/>
  <c r="DT226" i="43"/>
  <c r="DZ226" i="43"/>
  <c r="EF226" i="43"/>
  <c r="AN227" i="43"/>
  <c r="AO227" i="43" s="1"/>
  <c r="BR227" i="43"/>
  <c r="BX227" i="43"/>
  <c r="CD227" i="43"/>
  <c r="CJ227" i="43"/>
  <c r="CP227" i="43"/>
  <c r="CV227" i="43"/>
  <c r="DB227" i="43"/>
  <c r="DH227" i="43"/>
  <c r="DN227" i="43"/>
  <c r="DT227" i="43"/>
  <c r="DZ227" i="43"/>
  <c r="EF227" i="43"/>
  <c r="AN228" i="43"/>
  <c r="AO228" i="43" s="1"/>
  <c r="BR228" i="43"/>
  <c r="BX228" i="43"/>
  <c r="CD228" i="43"/>
  <c r="CJ228" i="43"/>
  <c r="CP228" i="43"/>
  <c r="CV228" i="43"/>
  <c r="DB228" i="43"/>
  <c r="DH228" i="43"/>
  <c r="DN228" i="43"/>
  <c r="DT228" i="43"/>
  <c r="DZ228" i="43"/>
  <c r="EF228" i="43"/>
  <c r="AN229" i="43"/>
  <c r="AO229" i="43" s="1"/>
  <c r="BR229" i="43"/>
  <c r="BX229" i="43"/>
  <c r="CD229" i="43"/>
  <c r="CJ229" i="43"/>
  <c r="CP229" i="43"/>
  <c r="CV229" i="43"/>
  <c r="DB229" i="43"/>
  <c r="DH229" i="43"/>
  <c r="DN229" i="43"/>
  <c r="DT229" i="43"/>
  <c r="DZ229" i="43"/>
  <c r="EF229" i="43"/>
  <c r="AN230" i="43"/>
  <c r="AO230" i="43" s="1"/>
  <c r="BR230" i="43"/>
  <c r="BX230" i="43"/>
  <c r="CD230" i="43"/>
  <c r="CJ230" i="43"/>
  <c r="CP230" i="43"/>
  <c r="CV230" i="43"/>
  <c r="DB230" i="43"/>
  <c r="DH230" i="43"/>
  <c r="DN230" i="43"/>
  <c r="DT230" i="43"/>
  <c r="DZ230" i="43"/>
  <c r="EF230" i="43"/>
  <c r="AN231" i="43"/>
  <c r="AO231" i="43" s="1"/>
  <c r="BR231" i="43"/>
  <c r="BX231" i="43"/>
  <c r="CD231" i="43"/>
  <c r="CJ231" i="43"/>
  <c r="CP231" i="43"/>
  <c r="CV231" i="43"/>
  <c r="DB231" i="43"/>
  <c r="DH231" i="43"/>
  <c r="DN231" i="43"/>
  <c r="DT231" i="43"/>
  <c r="DZ231" i="43"/>
  <c r="EF231" i="43"/>
  <c r="AN232" i="43"/>
  <c r="AO232" i="43" s="1"/>
  <c r="BR232" i="43"/>
  <c r="BX232" i="43"/>
  <c r="CD232" i="43"/>
  <c r="CJ232" i="43"/>
  <c r="CP232" i="43"/>
  <c r="CV232" i="43"/>
  <c r="DB232" i="43"/>
  <c r="DH232" i="43"/>
  <c r="DN232" i="43"/>
  <c r="DT232" i="43"/>
  <c r="DZ232" i="43"/>
  <c r="EF232" i="43"/>
  <c r="AN233" i="43"/>
  <c r="AO233" i="43" s="1"/>
  <c r="BR233" i="43"/>
  <c r="BX233" i="43"/>
  <c r="CD233" i="43"/>
  <c r="CJ233" i="43"/>
  <c r="CP233" i="43"/>
  <c r="CV233" i="43"/>
  <c r="DB233" i="43"/>
  <c r="DH233" i="43"/>
  <c r="DN233" i="43"/>
  <c r="DT233" i="43"/>
  <c r="DZ233" i="43"/>
  <c r="EF233" i="43"/>
  <c r="AN234" i="43"/>
  <c r="AO234" i="43" s="1"/>
  <c r="BR234" i="43"/>
  <c r="BX234" i="43"/>
  <c r="CD234" i="43"/>
  <c r="CJ234" i="43"/>
  <c r="CP234" i="43"/>
  <c r="CV234" i="43"/>
  <c r="DB234" i="43"/>
  <c r="DH234" i="43"/>
  <c r="DN234" i="43"/>
  <c r="DT234" i="43"/>
  <c r="DZ234" i="43"/>
  <c r="EF234" i="43"/>
  <c r="AN235" i="43"/>
  <c r="AO235" i="43" s="1"/>
  <c r="BR235" i="43"/>
  <c r="BX235" i="43"/>
  <c r="CD235" i="43"/>
  <c r="CJ235" i="43"/>
  <c r="CP235" i="43"/>
  <c r="CV235" i="43"/>
  <c r="DB235" i="43"/>
  <c r="DH235" i="43"/>
  <c r="DN235" i="43"/>
  <c r="DT235" i="43"/>
  <c r="DZ235" i="43"/>
  <c r="EF235" i="43"/>
  <c r="AN236" i="43"/>
  <c r="AO236" i="43" s="1"/>
  <c r="BR236" i="43"/>
  <c r="BX236" i="43"/>
  <c r="CD236" i="43"/>
  <c r="CJ236" i="43"/>
  <c r="CP236" i="43"/>
  <c r="CV236" i="43"/>
  <c r="DB236" i="43"/>
  <c r="DH236" i="43"/>
  <c r="DN236" i="43"/>
  <c r="DT236" i="43"/>
  <c r="DZ236" i="43"/>
  <c r="EF236" i="43"/>
  <c r="AN237" i="43"/>
  <c r="AO237" i="43" s="1"/>
  <c r="BR237" i="43"/>
  <c r="BX237" i="43"/>
  <c r="CD237" i="43"/>
  <c r="CJ237" i="43"/>
  <c r="CP237" i="43"/>
  <c r="CV237" i="43"/>
  <c r="DB237" i="43"/>
  <c r="DH237" i="43"/>
  <c r="DN237" i="43"/>
  <c r="DT237" i="43"/>
  <c r="DZ237" i="43"/>
  <c r="EF237" i="43"/>
  <c r="AN238" i="43"/>
  <c r="AO238" i="43" s="1"/>
  <c r="BR238" i="43"/>
  <c r="BX238" i="43"/>
  <c r="CD238" i="43"/>
  <c r="CJ238" i="43"/>
  <c r="CP238" i="43"/>
  <c r="CV238" i="43"/>
  <c r="DB238" i="43"/>
  <c r="DH238" i="43"/>
  <c r="DN238" i="43"/>
  <c r="DT238" i="43"/>
  <c r="DZ238" i="43"/>
  <c r="EF238" i="43"/>
  <c r="AN239" i="43"/>
  <c r="AO239" i="43" s="1"/>
  <c r="BR239" i="43"/>
  <c r="BX239" i="43"/>
  <c r="CD239" i="43"/>
  <c r="CJ239" i="43"/>
  <c r="CP239" i="43"/>
  <c r="CV239" i="43"/>
  <c r="DB239" i="43"/>
  <c r="DH239" i="43"/>
  <c r="DN239" i="43"/>
  <c r="DT239" i="43"/>
  <c r="DZ239" i="43"/>
  <c r="EF239" i="43"/>
  <c r="AN240" i="43"/>
  <c r="AO240" i="43" s="1"/>
  <c r="BR240" i="43"/>
  <c r="BX240" i="43"/>
  <c r="CD240" i="43"/>
  <c r="CJ240" i="43"/>
  <c r="CP240" i="43"/>
  <c r="CV240" i="43"/>
  <c r="DB240" i="43"/>
  <c r="DH240" i="43"/>
  <c r="DN240" i="43"/>
  <c r="DT240" i="43"/>
  <c r="DZ240" i="43"/>
  <c r="EF240" i="43"/>
  <c r="AN241" i="43"/>
  <c r="AO241" i="43" s="1"/>
  <c r="BR241" i="43"/>
  <c r="BX241" i="43"/>
  <c r="CD241" i="43"/>
  <c r="CJ241" i="43"/>
  <c r="CP241" i="43"/>
  <c r="CV241" i="43"/>
  <c r="DB241" i="43"/>
  <c r="DH241" i="43"/>
  <c r="DN241" i="43"/>
  <c r="DT241" i="43"/>
  <c r="DZ241" i="43"/>
  <c r="EF241" i="43"/>
  <c r="AN242" i="43"/>
  <c r="AO242" i="43" s="1"/>
  <c r="BR242" i="43"/>
  <c r="BX242" i="43"/>
  <c r="CD242" i="43"/>
  <c r="CJ242" i="43"/>
  <c r="CP242" i="43"/>
  <c r="CV242" i="43"/>
  <c r="DB242" i="43"/>
  <c r="DH242" i="43"/>
  <c r="DN242" i="43"/>
  <c r="DT242" i="43"/>
  <c r="DZ242" i="43"/>
  <c r="EF242" i="43"/>
  <c r="AN243" i="43"/>
  <c r="AO243" i="43" s="1"/>
  <c r="BR243" i="43"/>
  <c r="BX243" i="43"/>
  <c r="CD243" i="43"/>
  <c r="CJ243" i="43"/>
  <c r="CP243" i="43"/>
  <c r="CV243" i="43"/>
  <c r="DB243" i="43"/>
  <c r="DH243" i="43"/>
  <c r="DN243" i="43"/>
  <c r="DT243" i="43"/>
  <c r="DZ243" i="43"/>
  <c r="EF243" i="43"/>
  <c r="AN244" i="43"/>
  <c r="AO244" i="43" s="1"/>
  <c r="BR244" i="43"/>
  <c r="BX244" i="43"/>
  <c r="CD244" i="43"/>
  <c r="CJ244" i="43"/>
  <c r="CP244" i="43"/>
  <c r="CV244" i="43"/>
  <c r="DB244" i="43"/>
  <c r="DH244" i="43"/>
  <c r="DN244" i="43"/>
  <c r="DT244" i="43"/>
  <c r="DZ244" i="43"/>
  <c r="EF244" i="43"/>
  <c r="AN245" i="43"/>
  <c r="AO245" i="43" s="1"/>
  <c r="BR245" i="43"/>
  <c r="BX245" i="43"/>
  <c r="CD245" i="43"/>
  <c r="CJ245" i="43"/>
  <c r="CP245" i="43"/>
  <c r="CV245" i="43"/>
  <c r="DB245" i="43"/>
  <c r="DH245" i="43"/>
  <c r="DN245" i="43"/>
  <c r="DT245" i="43"/>
  <c r="DZ245" i="43"/>
  <c r="EF245" i="43"/>
  <c r="AN246" i="43"/>
  <c r="AO246" i="43" s="1"/>
  <c r="BR246" i="43"/>
  <c r="BX246" i="43"/>
  <c r="CD246" i="43"/>
  <c r="CJ246" i="43"/>
  <c r="CP246" i="43"/>
  <c r="CV246" i="43"/>
  <c r="DB246" i="43"/>
  <c r="DH246" i="43"/>
  <c r="DN246" i="43"/>
  <c r="DT246" i="43"/>
  <c r="DZ246" i="43"/>
  <c r="EF246" i="43"/>
  <c r="AN247" i="43"/>
  <c r="AO247" i="43" s="1"/>
  <c r="BR247" i="43"/>
  <c r="BX247" i="43"/>
  <c r="CD247" i="43"/>
  <c r="CJ247" i="43"/>
  <c r="CP247" i="43"/>
  <c r="CV247" i="43"/>
  <c r="DB247" i="43"/>
  <c r="DH247" i="43"/>
  <c r="DN247" i="43"/>
  <c r="DT247" i="43"/>
  <c r="DZ247" i="43"/>
  <c r="EF247" i="43"/>
  <c r="AN248" i="43"/>
  <c r="AO248" i="43" s="1"/>
  <c r="BR248" i="43"/>
  <c r="BX248" i="43"/>
  <c r="CD248" i="43"/>
  <c r="CJ248" i="43"/>
  <c r="CP248" i="43"/>
  <c r="CV248" i="43"/>
  <c r="DB248" i="43"/>
  <c r="DH248" i="43"/>
  <c r="DN248" i="43"/>
  <c r="DT248" i="43"/>
  <c r="DZ248" i="43"/>
  <c r="EF248" i="43"/>
  <c r="AN249" i="43"/>
  <c r="AO249" i="43" s="1"/>
  <c r="BR249" i="43"/>
  <c r="BX249" i="43"/>
  <c r="CD249" i="43"/>
  <c r="CJ249" i="43"/>
  <c r="CP249" i="43"/>
  <c r="CV249" i="43"/>
  <c r="DB249" i="43"/>
  <c r="DH249" i="43"/>
  <c r="DN249" i="43"/>
  <c r="DT249" i="43"/>
  <c r="DZ249" i="43"/>
  <c r="EF249" i="43"/>
  <c r="AN250" i="43"/>
  <c r="AO250" i="43" s="1"/>
  <c r="BR250" i="43"/>
  <c r="BX250" i="43"/>
  <c r="CD250" i="43"/>
  <c r="CJ250" i="43"/>
  <c r="CP250" i="43"/>
  <c r="CV250" i="43"/>
  <c r="DB250" i="43"/>
  <c r="DH250" i="43"/>
  <c r="DN250" i="43"/>
  <c r="DT250" i="43"/>
  <c r="DZ250" i="43"/>
  <c r="EF250" i="43"/>
  <c r="AN251" i="43"/>
  <c r="AO251" i="43" s="1"/>
  <c r="BR251" i="43"/>
  <c r="BX251" i="43"/>
  <c r="CD251" i="43"/>
  <c r="CJ251" i="43"/>
  <c r="CP251" i="43"/>
  <c r="CV251" i="43"/>
  <c r="DB251" i="43"/>
  <c r="DH251" i="43"/>
  <c r="DN251" i="43"/>
  <c r="DT251" i="43"/>
  <c r="DZ251" i="43"/>
  <c r="EF251" i="43"/>
  <c r="AN252" i="43"/>
  <c r="AO252" i="43" s="1"/>
  <c r="BR252" i="43"/>
  <c r="BX252" i="43"/>
  <c r="CD252" i="43"/>
  <c r="CJ252" i="43"/>
  <c r="CP252" i="43"/>
  <c r="CV252" i="43"/>
  <c r="DB252" i="43"/>
  <c r="DH252" i="43"/>
  <c r="DN252" i="43"/>
  <c r="DT252" i="43"/>
  <c r="DZ252" i="43"/>
  <c r="EF252" i="43"/>
  <c r="AN253" i="43"/>
  <c r="AO253" i="43" s="1"/>
  <c r="BR253" i="43"/>
  <c r="BX253" i="43"/>
  <c r="CD253" i="43"/>
  <c r="CJ253" i="43"/>
  <c r="CP253" i="43"/>
  <c r="CV253" i="43"/>
  <c r="DB253" i="43"/>
  <c r="DH253" i="43"/>
  <c r="DN253" i="43"/>
  <c r="DT253" i="43"/>
  <c r="DZ253" i="43"/>
  <c r="EF253" i="43"/>
  <c r="AN254" i="43"/>
  <c r="AO254" i="43" s="1"/>
  <c r="BR254" i="43"/>
  <c r="BX254" i="43"/>
  <c r="CD254" i="43"/>
  <c r="CJ254" i="43"/>
  <c r="CP254" i="43"/>
  <c r="CV254" i="43"/>
  <c r="DB254" i="43"/>
  <c r="DH254" i="43"/>
  <c r="DN254" i="43"/>
  <c r="DT254" i="43"/>
  <c r="DZ254" i="43"/>
  <c r="EF254" i="43"/>
  <c r="AN255" i="43"/>
  <c r="AO255" i="43" s="1"/>
  <c r="BR255" i="43"/>
  <c r="BX255" i="43"/>
  <c r="CD255" i="43"/>
  <c r="CJ255" i="43"/>
  <c r="CP255" i="43"/>
  <c r="CV255" i="43"/>
  <c r="DB255" i="43"/>
  <c r="DH255" i="43"/>
  <c r="DN255" i="43"/>
  <c r="DT255" i="43"/>
  <c r="DZ255" i="43"/>
  <c r="EF255" i="43"/>
  <c r="AN256" i="43"/>
  <c r="AO256" i="43" s="1"/>
  <c r="BR256" i="43"/>
  <c r="BX256" i="43"/>
  <c r="CD256" i="43"/>
  <c r="CJ256" i="43"/>
  <c r="CP256" i="43"/>
  <c r="CV256" i="43"/>
  <c r="DB256" i="43"/>
  <c r="DH256" i="43"/>
  <c r="DN256" i="43"/>
  <c r="DT256" i="43"/>
  <c r="DZ256" i="43"/>
  <c r="EF256" i="43"/>
  <c r="AN257" i="43"/>
  <c r="AO257" i="43" s="1"/>
  <c r="BR257" i="43"/>
  <c r="BX257" i="43"/>
  <c r="CD257" i="43"/>
  <c r="CJ257" i="43"/>
  <c r="CP257" i="43"/>
  <c r="CV257" i="43"/>
  <c r="DB257" i="43"/>
  <c r="DH257" i="43"/>
  <c r="DN257" i="43"/>
  <c r="DT257" i="43"/>
  <c r="DZ257" i="43"/>
  <c r="EF257" i="43"/>
  <c r="AN258" i="43"/>
  <c r="AO258" i="43" s="1"/>
  <c r="BR258" i="43"/>
  <c r="BX258" i="43"/>
  <c r="CD258" i="43"/>
  <c r="CJ258" i="43"/>
  <c r="CP258" i="43"/>
  <c r="CV258" i="43"/>
  <c r="DB258" i="43"/>
  <c r="DH258" i="43"/>
  <c r="DN258" i="43"/>
  <c r="DT258" i="43"/>
  <c r="DZ258" i="43"/>
  <c r="EF258" i="43"/>
  <c r="AN259" i="43"/>
  <c r="AO259" i="43" s="1"/>
  <c r="BR259" i="43"/>
  <c r="BX259" i="43"/>
  <c r="CD259" i="43"/>
  <c r="CJ259" i="43"/>
  <c r="CP259" i="43"/>
  <c r="CV259" i="43"/>
  <c r="DB259" i="43"/>
  <c r="DH259" i="43"/>
  <c r="DN259" i="43"/>
  <c r="DT259" i="43"/>
  <c r="DZ259" i="43"/>
  <c r="EF259" i="43"/>
  <c r="AN260" i="43"/>
  <c r="AO260" i="43" s="1"/>
  <c r="BR260" i="43"/>
  <c r="BX260" i="43"/>
  <c r="CD260" i="43"/>
  <c r="CJ260" i="43"/>
  <c r="CP260" i="43"/>
  <c r="CV260" i="43"/>
  <c r="DB260" i="43"/>
  <c r="DH260" i="43"/>
  <c r="DN260" i="43"/>
  <c r="DT260" i="43"/>
  <c r="DZ260" i="43"/>
  <c r="EF260" i="43"/>
  <c r="AN261" i="43"/>
  <c r="AO261" i="43" s="1"/>
  <c r="BR261" i="43"/>
  <c r="BX261" i="43"/>
  <c r="CD261" i="43"/>
  <c r="CJ261" i="43"/>
  <c r="CP261" i="43"/>
  <c r="CV261" i="43"/>
  <c r="DB261" i="43"/>
  <c r="DH261" i="43"/>
  <c r="DN261" i="43"/>
  <c r="DT261" i="43"/>
  <c r="DZ261" i="43"/>
  <c r="EF261" i="43"/>
  <c r="AN262" i="43"/>
  <c r="AO262" i="43" s="1"/>
  <c r="BR262" i="43"/>
  <c r="BX262" i="43"/>
  <c r="CD262" i="43"/>
  <c r="CJ262" i="43"/>
  <c r="CP262" i="43"/>
  <c r="CV262" i="43"/>
  <c r="DB262" i="43"/>
  <c r="DH262" i="43"/>
  <c r="DN262" i="43"/>
  <c r="DT262" i="43"/>
  <c r="DZ262" i="43"/>
  <c r="EF262" i="43"/>
  <c r="AN263" i="43"/>
  <c r="AO263" i="43" s="1"/>
  <c r="BR263" i="43"/>
  <c r="BX263" i="43"/>
  <c r="CD263" i="43"/>
  <c r="CJ263" i="43"/>
  <c r="CP263" i="43"/>
  <c r="CV263" i="43"/>
  <c r="DB263" i="43"/>
  <c r="DH263" i="43"/>
  <c r="DN263" i="43"/>
  <c r="DT263" i="43"/>
  <c r="DZ263" i="43"/>
  <c r="EF263" i="43"/>
  <c r="AN264" i="43"/>
  <c r="AO264" i="43" s="1"/>
  <c r="BR264" i="43"/>
  <c r="BX264" i="43"/>
  <c r="CD264" i="43"/>
  <c r="CJ264" i="43"/>
  <c r="CP264" i="43"/>
  <c r="CV264" i="43"/>
  <c r="DB264" i="43"/>
  <c r="DH264" i="43"/>
  <c r="DN264" i="43"/>
  <c r="DT264" i="43"/>
  <c r="DZ264" i="43"/>
  <c r="EF264" i="43"/>
  <c r="AN265" i="43"/>
  <c r="AO265" i="43" s="1"/>
  <c r="BR265" i="43"/>
  <c r="BX265" i="43"/>
  <c r="CD265" i="43"/>
  <c r="CJ265" i="43"/>
  <c r="CP265" i="43"/>
  <c r="CV265" i="43"/>
  <c r="DB265" i="43"/>
  <c r="DH265" i="43"/>
  <c r="DN265" i="43"/>
  <c r="DT265" i="43"/>
  <c r="DZ265" i="43"/>
  <c r="EF265" i="43"/>
  <c r="AN266" i="43"/>
  <c r="AO266" i="43" s="1"/>
  <c r="BR266" i="43"/>
  <c r="BX266" i="43"/>
  <c r="CD266" i="43"/>
  <c r="CJ266" i="43"/>
  <c r="CP266" i="43"/>
  <c r="CV266" i="43"/>
  <c r="DB266" i="43"/>
  <c r="DH266" i="43"/>
  <c r="DN266" i="43"/>
  <c r="DT266" i="43"/>
  <c r="DZ266" i="43"/>
  <c r="EF266" i="43"/>
  <c r="AN267" i="43"/>
  <c r="AO267" i="43" s="1"/>
  <c r="BR267" i="43"/>
  <c r="BX267" i="43"/>
  <c r="CD267" i="43"/>
  <c r="CJ267" i="43"/>
  <c r="CP267" i="43"/>
  <c r="CV267" i="43"/>
  <c r="DB267" i="43"/>
  <c r="DH267" i="43"/>
  <c r="DN267" i="43"/>
  <c r="DT267" i="43"/>
  <c r="DZ267" i="43"/>
  <c r="EF267" i="43"/>
  <c r="AN268" i="43"/>
  <c r="AO268" i="43" s="1"/>
  <c r="BR268" i="43"/>
  <c r="BX268" i="43"/>
  <c r="CD268" i="43"/>
  <c r="CJ268" i="43"/>
  <c r="CP268" i="43"/>
  <c r="CV268" i="43"/>
  <c r="DB268" i="43"/>
  <c r="DH268" i="43"/>
  <c r="DN268" i="43"/>
  <c r="DT268" i="43"/>
  <c r="DZ268" i="43"/>
  <c r="EF268" i="43"/>
  <c r="AN269" i="43"/>
  <c r="AO269" i="43" s="1"/>
  <c r="BR269" i="43"/>
  <c r="BX269" i="43"/>
  <c r="CD269" i="43"/>
  <c r="CJ269" i="43"/>
  <c r="CP269" i="43"/>
  <c r="CV269" i="43"/>
  <c r="DB269" i="43"/>
  <c r="DH269" i="43"/>
  <c r="DN269" i="43"/>
  <c r="DT269" i="43"/>
  <c r="DZ269" i="43"/>
  <c r="EF269" i="43"/>
  <c r="AN270" i="43"/>
  <c r="AO270" i="43" s="1"/>
  <c r="BR270" i="43"/>
  <c r="BX270" i="43"/>
  <c r="CD270" i="43"/>
  <c r="CJ270" i="43"/>
  <c r="CP270" i="43"/>
  <c r="CV270" i="43"/>
  <c r="DB270" i="43"/>
  <c r="DH270" i="43"/>
  <c r="DN270" i="43"/>
  <c r="DT270" i="43"/>
  <c r="DZ270" i="43"/>
  <c r="EF270" i="43"/>
  <c r="AN271" i="43"/>
  <c r="AO271" i="43" s="1"/>
  <c r="BR271" i="43"/>
  <c r="BX271" i="43"/>
  <c r="CD271" i="43"/>
  <c r="CJ271" i="43"/>
  <c r="CP271" i="43"/>
  <c r="CV271" i="43"/>
  <c r="DB271" i="43"/>
  <c r="DH271" i="43"/>
  <c r="DN271" i="43"/>
  <c r="DT271" i="43"/>
  <c r="DZ271" i="43"/>
  <c r="EF271" i="43"/>
  <c r="AN272" i="43"/>
  <c r="AO272" i="43" s="1"/>
  <c r="BR272" i="43"/>
  <c r="BX272" i="43"/>
  <c r="CD272" i="43"/>
  <c r="CJ272" i="43"/>
  <c r="CP272" i="43"/>
  <c r="CV272" i="43"/>
  <c r="DB272" i="43"/>
  <c r="DH272" i="43"/>
  <c r="DN272" i="43"/>
  <c r="DT272" i="43"/>
  <c r="DZ272" i="43"/>
  <c r="EF272" i="43"/>
  <c r="AN273" i="43"/>
  <c r="AO273" i="43" s="1"/>
  <c r="BR273" i="43"/>
  <c r="BX273" i="43"/>
  <c r="CD273" i="43"/>
  <c r="CJ273" i="43"/>
  <c r="CP273" i="43"/>
  <c r="CV273" i="43"/>
  <c r="DB273" i="43"/>
  <c r="DH273" i="43"/>
  <c r="DN273" i="43"/>
  <c r="DT273" i="43"/>
  <c r="DZ273" i="43"/>
  <c r="EF273" i="43"/>
  <c r="AN274" i="43"/>
  <c r="AO274" i="43" s="1"/>
  <c r="BR274" i="43"/>
  <c r="BX274" i="43"/>
  <c r="CD274" i="43"/>
  <c r="CJ274" i="43"/>
  <c r="CP274" i="43"/>
  <c r="CV274" i="43"/>
  <c r="DB274" i="43"/>
  <c r="DH274" i="43"/>
  <c r="DN274" i="43"/>
  <c r="DT274" i="43"/>
  <c r="DZ274" i="43"/>
  <c r="EF274" i="43"/>
  <c r="AN275" i="43"/>
  <c r="AO275" i="43" s="1"/>
  <c r="BR275" i="43"/>
  <c r="BX275" i="43"/>
  <c r="CD275" i="43"/>
  <c r="CJ275" i="43"/>
  <c r="CP275" i="43"/>
  <c r="CV275" i="43"/>
  <c r="DB275" i="43"/>
  <c r="DH275" i="43"/>
  <c r="DN275" i="43"/>
  <c r="DT275" i="43"/>
  <c r="DZ275" i="43"/>
  <c r="EF275" i="43"/>
  <c r="AN276" i="43"/>
  <c r="AO276" i="43" s="1"/>
  <c r="BR276" i="43"/>
  <c r="BX276" i="43"/>
  <c r="CD276" i="43"/>
  <c r="CJ276" i="43"/>
  <c r="CP276" i="43"/>
  <c r="CV276" i="43"/>
  <c r="DB276" i="43"/>
  <c r="DH276" i="43"/>
  <c r="DN276" i="43"/>
  <c r="DT276" i="43"/>
  <c r="DZ276" i="43"/>
  <c r="EF276" i="43"/>
  <c r="AN277" i="43"/>
  <c r="AO277" i="43" s="1"/>
  <c r="BR277" i="43"/>
  <c r="BX277" i="43"/>
  <c r="CD277" i="43"/>
  <c r="CJ277" i="43"/>
  <c r="CP277" i="43"/>
  <c r="CV277" i="43"/>
  <c r="DB277" i="43"/>
  <c r="DH277" i="43"/>
  <c r="DN277" i="43"/>
  <c r="DT277" i="43"/>
  <c r="DZ277" i="43"/>
  <c r="EF277" i="43"/>
  <c r="AN278" i="43"/>
  <c r="AO278" i="43" s="1"/>
  <c r="BR278" i="43"/>
  <c r="BX278" i="43"/>
  <c r="CD278" i="43"/>
  <c r="CJ278" i="43"/>
  <c r="CP278" i="43"/>
  <c r="CV278" i="43"/>
  <c r="DB278" i="43"/>
  <c r="DH278" i="43"/>
  <c r="DN278" i="43"/>
  <c r="DT278" i="43"/>
  <c r="DZ278" i="43"/>
  <c r="EF278" i="43"/>
  <c r="AN279" i="43"/>
  <c r="AO279" i="43" s="1"/>
  <c r="BR279" i="43"/>
  <c r="BX279" i="43"/>
  <c r="CD279" i="43"/>
  <c r="CJ279" i="43"/>
  <c r="CP279" i="43"/>
  <c r="CV279" i="43"/>
  <c r="DB279" i="43"/>
  <c r="DH279" i="43"/>
  <c r="DN279" i="43"/>
  <c r="DT279" i="43"/>
  <c r="DZ279" i="43"/>
  <c r="EF279" i="43"/>
  <c r="AN280" i="43"/>
  <c r="AO280" i="43" s="1"/>
  <c r="BR280" i="43"/>
  <c r="BX280" i="43"/>
  <c r="CD280" i="43"/>
  <c r="CJ280" i="43"/>
  <c r="CP280" i="43"/>
  <c r="CV280" i="43"/>
  <c r="DB280" i="43"/>
  <c r="DH280" i="43"/>
  <c r="DN280" i="43"/>
  <c r="DT280" i="43"/>
  <c r="DZ280" i="43"/>
  <c r="EF280" i="43"/>
  <c r="AN281" i="43"/>
  <c r="AO281" i="43" s="1"/>
  <c r="BR281" i="43"/>
  <c r="BX281" i="43"/>
  <c r="CD281" i="43"/>
  <c r="CJ281" i="43"/>
  <c r="CP281" i="43"/>
  <c r="CV281" i="43"/>
  <c r="DB281" i="43"/>
  <c r="DH281" i="43"/>
  <c r="DN281" i="43"/>
  <c r="DT281" i="43"/>
  <c r="DZ281" i="43"/>
  <c r="EF281" i="43"/>
  <c r="AN282" i="43"/>
  <c r="AO282" i="43" s="1"/>
  <c r="BR282" i="43"/>
  <c r="BX282" i="43"/>
  <c r="CD282" i="43"/>
  <c r="CJ282" i="43"/>
  <c r="CP282" i="43"/>
  <c r="CV282" i="43"/>
  <c r="DB282" i="43"/>
  <c r="DH282" i="43"/>
  <c r="DN282" i="43"/>
  <c r="DT282" i="43"/>
  <c r="DZ282" i="43"/>
  <c r="EF282" i="43"/>
  <c r="AN283" i="43"/>
  <c r="AO283" i="43" s="1"/>
  <c r="BR283" i="43"/>
  <c r="BX283" i="43"/>
  <c r="CD283" i="43"/>
  <c r="CJ283" i="43"/>
  <c r="CP283" i="43"/>
  <c r="CV283" i="43"/>
  <c r="DB283" i="43"/>
  <c r="DH283" i="43"/>
  <c r="DN283" i="43"/>
  <c r="DT283" i="43"/>
  <c r="DZ283" i="43"/>
  <c r="EF283" i="43"/>
  <c r="AN284" i="43"/>
  <c r="AO284" i="43" s="1"/>
  <c r="BR284" i="43"/>
  <c r="BX284" i="43"/>
  <c r="CD284" i="43"/>
  <c r="CJ284" i="43"/>
  <c r="CP284" i="43"/>
  <c r="CV284" i="43"/>
  <c r="W285" i="43"/>
  <c r="X285" i="43" s="1"/>
  <c r="W287" i="43"/>
  <c r="X287" i="43" s="1"/>
  <c r="W289" i="43"/>
  <c r="X289" i="43" s="1"/>
  <c r="W290" i="43"/>
  <c r="X290" i="43" s="1"/>
  <c r="W291" i="43"/>
  <c r="X291" i="43" s="1"/>
  <c r="W292" i="43"/>
  <c r="X292" i="43" s="1"/>
  <c r="W293" i="43"/>
  <c r="X293" i="43" s="1"/>
  <c r="K294" i="43"/>
  <c r="L294" i="43" s="1"/>
  <c r="BB294" i="43"/>
  <c r="W295" i="43"/>
  <c r="X295" i="43" s="1"/>
  <c r="K296" i="43"/>
  <c r="L296" i="43" s="1"/>
  <c r="BB296" i="43"/>
  <c r="W297" i="43"/>
  <c r="X297" i="43" s="1"/>
  <c r="K298" i="43"/>
  <c r="L298" i="43" s="1"/>
  <c r="BB298" i="43"/>
  <c r="W299" i="43"/>
  <c r="X299" i="43" s="1"/>
  <c r="K300" i="43"/>
  <c r="L300" i="43" s="1"/>
  <c r="BB300" i="43"/>
  <c r="W301" i="43"/>
  <c r="X301" i="43" s="1"/>
  <c r="K302" i="43"/>
  <c r="L302" i="43" s="1"/>
  <c r="BB302" i="43"/>
  <c r="W303" i="43"/>
  <c r="X303" i="43" s="1"/>
  <c r="K304" i="43"/>
  <c r="L304" i="43" s="1"/>
  <c r="BB304" i="43"/>
  <c r="W305" i="43"/>
  <c r="X305" i="43" s="1"/>
  <c r="K306" i="43"/>
  <c r="L306" i="43" s="1"/>
  <c r="BB306" i="43"/>
  <c r="W307" i="43"/>
  <c r="X307" i="43" s="1"/>
  <c r="K308" i="43"/>
  <c r="L308" i="43" s="1"/>
  <c r="BB308" i="43"/>
  <c r="W309" i="43"/>
  <c r="X309" i="43" s="1"/>
  <c r="K310" i="43"/>
  <c r="L310" i="43" s="1"/>
  <c r="BB310" i="43"/>
  <c r="W311" i="43"/>
  <c r="X311" i="43" s="1"/>
  <c r="K312" i="43"/>
  <c r="L312" i="43" s="1"/>
  <c r="BB312" i="43"/>
  <c r="W313" i="43"/>
  <c r="X313" i="43" s="1"/>
  <c r="K314" i="43"/>
  <c r="L314" i="43" s="1"/>
  <c r="BB314" i="43"/>
  <c r="W315" i="43"/>
  <c r="X315" i="43" s="1"/>
  <c r="K316" i="43"/>
  <c r="L316" i="43" s="1"/>
  <c r="BB316" i="43"/>
  <c r="W317" i="43"/>
  <c r="X317" i="43" s="1"/>
  <c r="K318" i="43"/>
  <c r="L318" i="43" s="1"/>
  <c r="BB318" i="43"/>
  <c r="W319" i="43"/>
  <c r="X319" i="43" s="1"/>
  <c r="K320" i="43"/>
  <c r="L320" i="43" s="1"/>
  <c r="BB320" i="43"/>
  <c r="W321" i="43"/>
  <c r="X321" i="43" s="1"/>
  <c r="K322" i="43"/>
  <c r="L322" i="43" s="1"/>
  <c r="BB322" i="43"/>
  <c r="W323" i="43"/>
  <c r="X323" i="43" s="1"/>
  <c r="K324" i="43"/>
  <c r="L324" i="43" s="1"/>
  <c r="BB324" i="43"/>
  <c r="W325" i="43"/>
  <c r="X325" i="43" s="1"/>
  <c r="K326" i="43"/>
  <c r="L326" i="43" s="1"/>
  <c r="BB326" i="43"/>
  <c r="W327" i="43"/>
  <c r="X327" i="43" s="1"/>
  <c r="K328" i="43"/>
  <c r="L328" i="43" s="1"/>
  <c r="BB328" i="43"/>
  <c r="W329" i="43"/>
  <c r="X329" i="43" s="1"/>
  <c r="K330" i="43"/>
  <c r="L330" i="43" s="1"/>
  <c r="BB330" i="43"/>
  <c r="W331" i="43"/>
  <c r="X331" i="43" s="1"/>
  <c r="K332" i="43"/>
  <c r="L332" i="43" s="1"/>
  <c r="BB332" i="43"/>
  <c r="W333" i="43"/>
  <c r="X333" i="43" s="1"/>
  <c r="K334" i="43"/>
  <c r="L334" i="43" s="1"/>
  <c r="BB334" i="43"/>
  <c r="W335" i="43"/>
  <c r="X335" i="43" s="1"/>
  <c r="K336" i="43"/>
  <c r="L336" i="43" s="1"/>
  <c r="BB336" i="43"/>
  <c r="W337" i="43"/>
  <c r="X337" i="43" s="1"/>
  <c r="K338" i="43"/>
  <c r="L338" i="43" s="1"/>
  <c r="BB338" i="43"/>
  <c r="W339" i="43"/>
  <c r="X339" i="43" s="1"/>
  <c r="K340" i="43"/>
  <c r="L340" i="43" s="1"/>
  <c r="BB340" i="43"/>
  <c r="W341" i="43"/>
  <c r="X341" i="43" s="1"/>
  <c r="K342" i="43"/>
  <c r="L342" i="43" s="1"/>
  <c r="BB342" i="43"/>
  <c r="W343" i="43"/>
  <c r="X343" i="43" s="1"/>
  <c r="K344" i="43"/>
  <c r="L344" i="43" s="1"/>
  <c r="BB344" i="43"/>
  <c r="W345" i="43"/>
  <c r="X345" i="43" s="1"/>
  <c r="K346" i="43"/>
  <c r="L346" i="43" s="1"/>
  <c r="BB346" i="43"/>
  <c r="W347" i="43"/>
  <c r="X347" i="43" s="1"/>
  <c r="K348" i="43"/>
  <c r="L348" i="43" s="1"/>
  <c r="BB348" i="43"/>
  <c r="W349" i="43"/>
  <c r="X349" i="43" s="1"/>
  <c r="K350" i="43"/>
  <c r="L350" i="43" s="1"/>
  <c r="BB350" i="43"/>
  <c r="W351" i="43"/>
  <c r="X351" i="43" s="1"/>
  <c r="K352" i="43"/>
  <c r="L352" i="43" s="1"/>
  <c r="BB352" i="43"/>
  <c r="W353" i="43"/>
  <c r="X353" i="43" s="1"/>
  <c r="K354" i="43"/>
  <c r="L354" i="43" s="1"/>
  <c r="BB354" i="43"/>
  <c r="W355" i="43"/>
  <c r="X355" i="43" s="1"/>
  <c r="K356" i="43"/>
  <c r="L356" i="43" s="1"/>
  <c r="BB356" i="43"/>
  <c r="DE284" i="43"/>
  <c r="DK284" i="43"/>
  <c r="DQ284" i="43"/>
  <c r="DW284" i="43"/>
  <c r="EC284" i="43"/>
  <c r="EI284" i="43"/>
  <c r="BA285" i="43"/>
  <c r="BF285" i="43"/>
  <c r="BU285" i="43"/>
  <c r="CA285" i="43"/>
  <c r="CG285" i="43"/>
  <c r="CM285" i="43"/>
  <c r="CS285" i="43"/>
  <c r="CY285" i="43"/>
  <c r="DE285" i="43"/>
  <c r="DK285" i="43"/>
  <c r="DQ285" i="43"/>
  <c r="DW285" i="43"/>
  <c r="EC285" i="43"/>
  <c r="EI285" i="43"/>
  <c r="BA286" i="43"/>
  <c r="BF286" i="43"/>
  <c r="BU286" i="43"/>
  <c r="CA286" i="43"/>
  <c r="CG286" i="43"/>
  <c r="CM286" i="43"/>
  <c r="CS286" i="43"/>
  <c r="CY286" i="43"/>
  <c r="DE286" i="43"/>
  <c r="DK286" i="43"/>
  <c r="DQ286" i="43"/>
  <c r="DW286" i="43"/>
  <c r="EC286" i="43"/>
  <c r="EI286" i="43"/>
  <c r="BA287" i="43"/>
  <c r="BF287" i="43"/>
  <c r="BU287" i="43"/>
  <c r="CA287" i="43"/>
  <c r="CG287" i="43"/>
  <c r="CM287" i="43"/>
  <c r="CS287" i="43"/>
  <c r="CY287" i="43"/>
  <c r="DE287" i="43"/>
  <c r="DK287" i="43"/>
  <c r="DQ287" i="43"/>
  <c r="DW287" i="43"/>
  <c r="EC287" i="43"/>
  <c r="EI287" i="43"/>
  <c r="BA288" i="43"/>
  <c r="BF288" i="43"/>
  <c r="BU288" i="43"/>
  <c r="CA288" i="43"/>
  <c r="CG288" i="43"/>
  <c r="CM288" i="43"/>
  <c r="CS288" i="43"/>
  <c r="CY288" i="43"/>
  <c r="DE288" i="43"/>
  <c r="DK288" i="43"/>
  <c r="DQ288" i="43"/>
  <c r="DW288" i="43"/>
  <c r="EC288" i="43"/>
  <c r="EI288" i="43"/>
  <c r="BA289" i="43"/>
  <c r="BF289" i="43"/>
  <c r="BU289" i="43"/>
  <c r="CA289" i="43"/>
  <c r="CG289" i="43"/>
  <c r="CM289" i="43"/>
  <c r="CS289" i="43"/>
  <c r="CY289" i="43"/>
  <c r="DE289" i="43"/>
  <c r="DK289" i="43"/>
  <c r="DQ289" i="43"/>
  <c r="DW289" i="43"/>
  <c r="EC289" i="43"/>
  <c r="EI289" i="43"/>
  <c r="BA290" i="43"/>
  <c r="BF290" i="43"/>
  <c r="BU290" i="43"/>
  <c r="CA290" i="43"/>
  <c r="CG290" i="43"/>
  <c r="CM290" i="43"/>
  <c r="CS290" i="43"/>
  <c r="CY290" i="43"/>
  <c r="DE290" i="43"/>
  <c r="DK290" i="43"/>
  <c r="DQ290" i="43"/>
  <c r="DW290" i="43"/>
  <c r="EC290" i="43"/>
  <c r="EI290" i="43"/>
  <c r="BA291" i="43"/>
  <c r="BF291" i="43"/>
  <c r="BU291" i="43"/>
  <c r="CA291" i="43"/>
  <c r="CG291" i="43"/>
  <c r="CM291" i="43"/>
  <c r="CS291" i="43"/>
  <c r="CY291" i="43"/>
  <c r="DE291" i="43"/>
  <c r="DK291" i="43"/>
  <c r="DQ291" i="43"/>
  <c r="DW291" i="43"/>
  <c r="EC291" i="43"/>
  <c r="EI291" i="43"/>
  <c r="BA292" i="43"/>
  <c r="W360" i="43"/>
  <c r="X360" i="43" s="1"/>
  <c r="K361" i="43"/>
  <c r="L361" i="43" s="1"/>
  <c r="BB361" i="43"/>
  <c r="W362" i="43"/>
  <c r="X362" i="43" s="1"/>
  <c r="K363" i="43"/>
  <c r="L363" i="43" s="1"/>
  <c r="BB363" i="43"/>
  <c r="W364" i="43"/>
  <c r="X364" i="43" s="1"/>
  <c r="K365" i="43"/>
  <c r="L365" i="43" s="1"/>
  <c r="BB365" i="43"/>
  <c r="W366" i="43"/>
  <c r="X366" i="43" s="1"/>
  <c r="K367" i="43"/>
  <c r="L367" i="43" s="1"/>
  <c r="BB367" i="43"/>
  <c r="W368" i="43"/>
  <c r="X368" i="43" s="1"/>
  <c r="K369" i="43"/>
  <c r="L369" i="43" s="1"/>
  <c r="BB369" i="43"/>
  <c r="W370" i="43"/>
  <c r="X370" i="43" s="1"/>
  <c r="K371" i="43"/>
  <c r="L371" i="43" s="1"/>
  <c r="BB371" i="43"/>
  <c r="W372" i="43"/>
  <c r="X372" i="43" s="1"/>
  <c r="K373" i="43"/>
  <c r="L373" i="43" s="1"/>
  <c r="BB373" i="43"/>
  <c r="W374" i="43"/>
  <c r="X374" i="43" s="1"/>
  <c r="K375" i="43"/>
  <c r="L375" i="43" s="1"/>
  <c r="BB375" i="43"/>
  <c r="W376" i="43"/>
  <c r="X376" i="43" s="1"/>
  <c r="K377" i="43"/>
  <c r="L377" i="43" s="1"/>
  <c r="BB377" i="43"/>
  <c r="W378" i="43"/>
  <c r="X378" i="43" s="1"/>
  <c r="K379" i="43"/>
  <c r="L379" i="43" s="1"/>
  <c r="BB379" i="43"/>
  <c r="W380" i="43"/>
  <c r="X380" i="43" s="1"/>
  <c r="K381" i="43"/>
  <c r="L381" i="43" s="1"/>
  <c r="BB381" i="43"/>
  <c r="W382" i="43"/>
  <c r="X382" i="43" s="1"/>
  <c r="K383" i="43"/>
  <c r="L383" i="43" s="1"/>
  <c r="BB383" i="43"/>
  <c r="W384" i="43"/>
  <c r="X384" i="43" s="1"/>
  <c r="K385" i="43"/>
  <c r="L385" i="43" s="1"/>
  <c r="BB385" i="43"/>
  <c r="W386" i="43"/>
  <c r="X386" i="43" s="1"/>
  <c r="K387" i="43"/>
  <c r="L387" i="43" s="1"/>
  <c r="BB387" i="43"/>
  <c r="W388" i="43"/>
  <c r="X388" i="43" s="1"/>
  <c r="K389" i="43"/>
  <c r="L389" i="43" s="1"/>
  <c r="BB389" i="43"/>
  <c r="W390" i="43"/>
  <c r="X390" i="43" s="1"/>
  <c r="K391" i="43"/>
  <c r="L391" i="43" s="1"/>
  <c r="BB391" i="43"/>
  <c r="W392" i="43"/>
  <c r="X392" i="43" s="1"/>
  <c r="K393" i="43"/>
  <c r="L393" i="43" s="1"/>
  <c r="BB393" i="43"/>
  <c r="W394" i="43"/>
  <c r="X394" i="43" s="1"/>
  <c r="K395" i="43"/>
  <c r="L395" i="43" s="1"/>
  <c r="BB395" i="43"/>
  <c r="W396" i="43"/>
  <c r="X396" i="43" s="1"/>
  <c r="K397" i="43"/>
  <c r="L397" i="43" s="1"/>
  <c r="BB397" i="43"/>
  <c r="W398" i="43"/>
  <c r="X398" i="43" s="1"/>
  <c r="K399" i="43"/>
  <c r="L399" i="43" s="1"/>
  <c r="BB399" i="43"/>
  <c r="BE292" i="43"/>
  <c r="BF292" i="43" s="1"/>
  <c r="BT292" i="43"/>
  <c r="BU292" i="43" s="1"/>
  <c r="BZ292" i="43"/>
  <c r="CA292" i="43" s="1"/>
  <c r="CF292" i="43"/>
  <c r="CG292" i="43" s="1"/>
  <c r="CL292" i="43"/>
  <c r="CM292" i="43" s="1"/>
  <c r="CR292" i="43"/>
  <c r="CS292" i="43" s="1"/>
  <c r="CX292" i="43"/>
  <c r="CY292" i="43" s="1"/>
  <c r="DD292" i="43"/>
  <c r="DE292" i="43" s="1"/>
  <c r="DJ292" i="43"/>
  <c r="DK292" i="43" s="1"/>
  <c r="DP292" i="43"/>
  <c r="DQ292" i="43" s="1"/>
  <c r="DV292" i="43"/>
  <c r="DW292" i="43" s="1"/>
  <c r="EB292" i="43"/>
  <c r="EC292" i="43" s="1"/>
  <c r="EH292" i="43"/>
  <c r="EI292" i="43" s="1"/>
  <c r="BE293" i="43"/>
  <c r="BF293" i="43" s="1"/>
  <c r="BT293" i="43"/>
  <c r="BU293" i="43" s="1"/>
  <c r="BZ293" i="43"/>
  <c r="CA293" i="43" s="1"/>
  <c r="CF293" i="43"/>
  <c r="CG293" i="43" s="1"/>
  <c r="CL293" i="43"/>
  <c r="CM293" i="43" s="1"/>
  <c r="CR293" i="43"/>
  <c r="CS293" i="43" s="1"/>
  <c r="CX293" i="43"/>
  <c r="CY293" i="43" s="1"/>
  <c r="DD293" i="43"/>
  <c r="DE293" i="43" s="1"/>
  <c r="DJ293" i="43"/>
  <c r="DK293" i="43" s="1"/>
  <c r="DP293" i="43"/>
  <c r="DV293" i="43"/>
  <c r="EB293" i="43"/>
  <c r="EC293" i="43" s="1"/>
  <c r="EH293" i="43"/>
  <c r="EI293" i="43" s="1"/>
  <c r="BE294" i="43"/>
  <c r="BF294" i="43" s="1"/>
  <c r="BT294" i="43"/>
  <c r="BU294" i="43" s="1"/>
  <c r="BZ294" i="43"/>
  <c r="CA294" i="43" s="1"/>
  <c r="CF294" i="43"/>
  <c r="CG294" i="43" s="1"/>
  <c r="CL294" i="43"/>
  <c r="CM294" i="43" s="1"/>
  <c r="CR294" i="43"/>
  <c r="CS294" i="43" s="1"/>
  <c r="CX294" i="43"/>
  <c r="CY294" i="43" s="1"/>
  <c r="DD294" i="43"/>
  <c r="DE294" i="43" s="1"/>
  <c r="DJ294" i="43"/>
  <c r="DK294" i="43" s="1"/>
  <c r="DP294" i="43"/>
  <c r="DV294" i="43"/>
  <c r="EB294" i="43"/>
  <c r="EH294" i="43"/>
  <c r="BE295" i="43"/>
  <c r="BF295" i="43" s="1"/>
  <c r="BT295" i="43"/>
  <c r="BU295" i="43" s="1"/>
  <c r="BZ295" i="43"/>
  <c r="CA295" i="43" s="1"/>
  <c r="CF295" i="43"/>
  <c r="CG295" i="43" s="1"/>
  <c r="CL295" i="43"/>
  <c r="CM295" i="43" s="1"/>
  <c r="CR295" i="43"/>
  <c r="CS295" i="43" s="1"/>
  <c r="CX295" i="43"/>
  <c r="CY295" i="43" s="1"/>
  <c r="DD295" i="43"/>
  <c r="DE295" i="43" s="1"/>
  <c r="DJ295" i="43"/>
  <c r="DK295" i="43" s="1"/>
  <c r="DP295" i="43"/>
  <c r="DQ295" i="43" s="1"/>
  <c r="DV295" i="43"/>
  <c r="DW295" i="43" s="1"/>
  <c r="EB295" i="43"/>
  <c r="EC295" i="43" s="1"/>
  <c r="EH295" i="43"/>
  <c r="EI295" i="43" s="1"/>
  <c r="BE296" i="43"/>
  <c r="BF296" i="43" s="1"/>
  <c r="BT296" i="43"/>
  <c r="BU296" i="43" s="1"/>
  <c r="BZ296" i="43"/>
  <c r="CA296" i="43" s="1"/>
  <c r="CF296" i="43"/>
  <c r="CG296" i="43" s="1"/>
  <c r="CL296" i="43"/>
  <c r="CM296" i="43" s="1"/>
  <c r="CR296" i="43"/>
  <c r="CS296" i="43" s="1"/>
  <c r="CX296" i="43"/>
  <c r="CY296" i="43" s="1"/>
  <c r="DD296" i="43"/>
  <c r="DE296" i="43" s="1"/>
  <c r="DJ296" i="43"/>
  <c r="DK296" i="43" s="1"/>
  <c r="DP296" i="43"/>
  <c r="DQ296" i="43" s="1"/>
  <c r="DV296" i="43"/>
  <c r="DW296" i="43" s="1"/>
  <c r="EB296" i="43"/>
  <c r="EC296" i="43" s="1"/>
  <c r="EH296" i="43"/>
  <c r="EI296" i="43" s="1"/>
  <c r="BE297" i="43"/>
  <c r="BF297" i="43" s="1"/>
  <c r="BT297" i="43"/>
  <c r="BU297" i="43" s="1"/>
  <c r="BZ297" i="43"/>
  <c r="CA297" i="43" s="1"/>
  <c r="CF297" i="43"/>
  <c r="CG297" i="43" s="1"/>
  <c r="CL297" i="43"/>
  <c r="CM297" i="43" s="1"/>
  <c r="CR297" i="43"/>
  <c r="CS297" i="43" s="1"/>
  <c r="CX297" i="43"/>
  <c r="CY297" i="43" s="1"/>
  <c r="DD297" i="43"/>
  <c r="DE297" i="43" s="1"/>
  <c r="DJ297" i="43"/>
  <c r="DK297" i="43" s="1"/>
  <c r="DP297" i="43"/>
  <c r="DV297" i="43"/>
  <c r="EB297" i="43"/>
  <c r="EC297" i="43" s="1"/>
  <c r="EH297" i="43"/>
  <c r="BE298" i="43"/>
  <c r="BF298" i="43" s="1"/>
  <c r="BT298" i="43"/>
  <c r="BU298" i="43" s="1"/>
  <c r="BZ298" i="43"/>
  <c r="CA298" i="43" s="1"/>
  <c r="CF298" i="43"/>
  <c r="CG298" i="43" s="1"/>
  <c r="CL298" i="43"/>
  <c r="CM298" i="43" s="1"/>
  <c r="CR298" i="43"/>
  <c r="CS298" i="43" s="1"/>
  <c r="CX298" i="43"/>
  <c r="CY298" i="43" s="1"/>
  <c r="DD298" i="43"/>
  <c r="DE298" i="43" s="1"/>
  <c r="DJ298" i="43"/>
  <c r="DK298" i="43" s="1"/>
  <c r="DP298" i="43"/>
  <c r="DV298" i="43"/>
  <c r="EB298" i="43"/>
  <c r="EH298" i="43"/>
  <c r="BE299" i="43"/>
  <c r="BF299" i="43" s="1"/>
  <c r="BT299" i="43"/>
  <c r="BU299" i="43" s="1"/>
  <c r="BZ299" i="43"/>
  <c r="CA299" i="43" s="1"/>
  <c r="CF299" i="43"/>
  <c r="CG299" i="43" s="1"/>
  <c r="CL299" i="43"/>
  <c r="CM299" i="43" s="1"/>
  <c r="CR299" i="43"/>
  <c r="CS299" i="43" s="1"/>
  <c r="CX299" i="43"/>
  <c r="CY299" i="43" s="1"/>
  <c r="DD299" i="43"/>
  <c r="DE299" i="43" s="1"/>
  <c r="DJ299" i="43"/>
  <c r="DK299" i="43" s="1"/>
  <c r="DP299" i="43"/>
  <c r="DV299" i="43"/>
  <c r="EB299" i="43"/>
  <c r="EH299" i="43"/>
  <c r="BE300" i="43"/>
  <c r="BF300" i="43" s="1"/>
  <c r="BT300" i="43"/>
  <c r="BU300" i="43" s="1"/>
  <c r="BZ300" i="43"/>
  <c r="CA300" i="43" s="1"/>
  <c r="CF300" i="43"/>
  <c r="CG300" i="43" s="1"/>
  <c r="CL300" i="43"/>
  <c r="CM300" i="43" s="1"/>
  <c r="CR300" i="43"/>
  <c r="CS300" i="43" s="1"/>
  <c r="CX300" i="43"/>
  <c r="CY300" i="43" s="1"/>
  <c r="DD300" i="43"/>
  <c r="DE300" i="43" s="1"/>
  <c r="DJ300" i="43"/>
  <c r="DK300" i="43" s="1"/>
  <c r="DP300" i="43"/>
  <c r="DV300" i="43"/>
  <c r="EB300" i="43"/>
  <c r="EH300" i="43"/>
  <c r="BE301" i="43"/>
  <c r="BF301" i="43" s="1"/>
  <c r="BT301" i="43"/>
  <c r="BU301" i="43" s="1"/>
  <c r="BZ301" i="43"/>
  <c r="CA301" i="43" s="1"/>
  <c r="CF301" i="43"/>
  <c r="CG301" i="43" s="1"/>
  <c r="CL301" i="43"/>
  <c r="CM301" i="43" s="1"/>
  <c r="CR301" i="43"/>
  <c r="CS301" i="43" s="1"/>
  <c r="CX301" i="43"/>
  <c r="CY301" i="43" s="1"/>
  <c r="DD301" i="43"/>
  <c r="DE301" i="43" s="1"/>
  <c r="DJ301" i="43"/>
  <c r="DK301" i="43" s="1"/>
  <c r="DP301" i="43"/>
  <c r="DQ301" i="43" s="1"/>
  <c r="DV301" i="43"/>
  <c r="EB301" i="43"/>
  <c r="EC301" i="43" s="1"/>
  <c r="EH301" i="43"/>
  <c r="EI301" i="43" s="1"/>
  <c r="BE302" i="43"/>
  <c r="BF302" i="43" s="1"/>
  <c r="BT302" i="43"/>
  <c r="BU302" i="43" s="1"/>
  <c r="BZ302" i="43"/>
  <c r="CA302" i="43" s="1"/>
  <c r="CF302" i="43"/>
  <c r="CG302" i="43" s="1"/>
  <c r="CL302" i="43"/>
  <c r="CM302" i="43" s="1"/>
  <c r="CR302" i="43"/>
  <c r="CS302" i="43" s="1"/>
  <c r="CX302" i="43"/>
  <c r="CY302" i="43" s="1"/>
  <c r="DD302" i="43"/>
  <c r="DE302" i="43" s="1"/>
  <c r="DJ302" i="43"/>
  <c r="DK302" i="43" s="1"/>
  <c r="DP302" i="43"/>
  <c r="DV302" i="43"/>
  <c r="EB302" i="43"/>
  <c r="EH302" i="43"/>
  <c r="BE303" i="43"/>
  <c r="BF303" i="43" s="1"/>
  <c r="BT303" i="43"/>
  <c r="BU303" i="43" s="1"/>
  <c r="BZ303" i="43"/>
  <c r="CA303" i="43" s="1"/>
  <c r="CF303" i="43"/>
  <c r="CG303" i="43" s="1"/>
  <c r="CL303" i="43"/>
  <c r="CM303" i="43" s="1"/>
  <c r="CR303" i="43"/>
  <c r="CS303" i="43" s="1"/>
  <c r="CX303" i="43"/>
  <c r="CY303" i="43" s="1"/>
  <c r="DD303" i="43"/>
  <c r="DE303" i="43" s="1"/>
  <c r="DJ303" i="43"/>
  <c r="DK303" i="43" s="1"/>
  <c r="DP303" i="43"/>
  <c r="DV303" i="43"/>
  <c r="EB303" i="43"/>
  <c r="EH303" i="43"/>
  <c r="BE304" i="43"/>
  <c r="BF304" i="43" s="1"/>
  <c r="BT304" i="43"/>
  <c r="BU304" i="43" s="1"/>
  <c r="BZ304" i="43"/>
  <c r="CA304" i="43" s="1"/>
  <c r="CF304" i="43"/>
  <c r="CG304" i="43" s="1"/>
  <c r="CL304" i="43"/>
  <c r="CM304" i="43" s="1"/>
  <c r="CR304" i="43"/>
  <c r="CS304" i="43" s="1"/>
  <c r="CX304" i="43"/>
  <c r="CY304" i="43" s="1"/>
  <c r="DD304" i="43"/>
  <c r="DE304" i="43" s="1"/>
  <c r="DJ304" i="43"/>
  <c r="DK304" i="43" s="1"/>
  <c r="DP304" i="43"/>
  <c r="DQ304" i="43" s="1"/>
  <c r="DV304" i="43"/>
  <c r="EB304" i="43"/>
  <c r="EC304" i="43" s="1"/>
  <c r="EH304" i="43"/>
  <c r="EI304" i="43" s="1"/>
  <c r="BE305" i="43"/>
  <c r="BF305" i="43" s="1"/>
  <c r="BT305" i="43"/>
  <c r="BU305" i="43" s="1"/>
  <c r="BZ305" i="43"/>
  <c r="CA305" i="43" s="1"/>
  <c r="CF305" i="43"/>
  <c r="CG305" i="43" s="1"/>
  <c r="CL305" i="43"/>
  <c r="CM305" i="43" s="1"/>
  <c r="CR305" i="43"/>
  <c r="CS305" i="43" s="1"/>
  <c r="CX305" i="43"/>
  <c r="CY305" i="43" s="1"/>
  <c r="DD305" i="43"/>
  <c r="DE305" i="43" s="1"/>
  <c r="DJ305" i="43"/>
  <c r="DK305" i="43" s="1"/>
  <c r="DP305" i="43"/>
  <c r="DQ305" i="43" s="1"/>
  <c r="DV305" i="43"/>
  <c r="EB305" i="43"/>
  <c r="EC305" i="43" s="1"/>
  <c r="EH305" i="43"/>
  <c r="EI305" i="43" s="1"/>
  <c r="BE306" i="43"/>
  <c r="BF306" i="43" s="1"/>
  <c r="BT306" i="43"/>
  <c r="BU306" i="43" s="1"/>
  <c r="BZ306" i="43"/>
  <c r="CA306" i="43" s="1"/>
  <c r="CF306" i="43"/>
  <c r="CG306" i="43" s="1"/>
  <c r="CL306" i="43"/>
  <c r="CM306" i="43" s="1"/>
  <c r="CR306" i="43"/>
  <c r="CS306" i="43" s="1"/>
  <c r="CX306" i="43"/>
  <c r="CY306" i="43" s="1"/>
  <c r="DD306" i="43"/>
  <c r="DE306" i="43" s="1"/>
  <c r="DJ306" i="43"/>
  <c r="DK306" i="43" s="1"/>
  <c r="DP306" i="43"/>
  <c r="DV306" i="43"/>
  <c r="EB306" i="43"/>
  <c r="EC306" i="43" s="1"/>
  <c r="EH306" i="43"/>
  <c r="EI306" i="43" s="1"/>
  <c r="BE307" i="43"/>
  <c r="BF307" i="43" s="1"/>
  <c r="BT307" i="43"/>
  <c r="BU307" i="43" s="1"/>
  <c r="BZ307" i="43"/>
  <c r="CA307" i="43" s="1"/>
  <c r="CF307" i="43"/>
  <c r="CG307" i="43" s="1"/>
  <c r="CL307" i="43"/>
  <c r="CM307" i="43" s="1"/>
  <c r="CR307" i="43"/>
  <c r="CS307" i="43" s="1"/>
  <c r="CX307" i="43"/>
  <c r="CY307" i="43" s="1"/>
  <c r="DD307" i="43"/>
  <c r="DE307" i="43" s="1"/>
  <c r="DJ307" i="43"/>
  <c r="DK307" i="43" s="1"/>
  <c r="DP307" i="43"/>
  <c r="DV307" i="43"/>
  <c r="EB307" i="43"/>
  <c r="EH307" i="43"/>
  <c r="BE308" i="43"/>
  <c r="BF308" i="43" s="1"/>
  <c r="BT308" i="43"/>
  <c r="BU308" i="43" s="1"/>
  <c r="BZ308" i="43"/>
  <c r="CA308" i="43" s="1"/>
  <c r="CF308" i="43"/>
  <c r="CG308" i="43" s="1"/>
  <c r="CL308" i="43"/>
  <c r="CM308" i="43" s="1"/>
  <c r="CR308" i="43"/>
  <c r="CS308" i="43" s="1"/>
  <c r="CX308" i="43"/>
  <c r="CY308" i="43" s="1"/>
  <c r="DD308" i="43"/>
  <c r="DE308" i="43" s="1"/>
  <c r="DJ308" i="43"/>
  <c r="DK308" i="43" s="1"/>
  <c r="DP308" i="43"/>
  <c r="DQ308" i="43" s="1"/>
  <c r="DV308" i="43"/>
  <c r="EB308" i="43"/>
  <c r="EH308" i="43"/>
  <c r="EI308" i="43" s="1"/>
  <c r="BE309" i="43"/>
  <c r="BF309" i="43" s="1"/>
  <c r="BT309" i="43"/>
  <c r="BU309" i="43" s="1"/>
  <c r="BZ309" i="43"/>
  <c r="CA309" i="43" s="1"/>
  <c r="CF309" i="43"/>
  <c r="CG309" i="43" s="1"/>
  <c r="CL309" i="43"/>
  <c r="CM309" i="43" s="1"/>
  <c r="CR309" i="43"/>
  <c r="CS309" i="43" s="1"/>
  <c r="CX309" i="43"/>
  <c r="CY309" i="43" s="1"/>
  <c r="DD309" i="43"/>
  <c r="DE309" i="43" s="1"/>
  <c r="DJ309" i="43"/>
  <c r="DK309" i="43" s="1"/>
  <c r="DP309" i="43"/>
  <c r="DV309" i="43"/>
  <c r="EB309" i="43"/>
  <c r="EC309" i="43" s="1"/>
  <c r="EH309" i="43"/>
  <c r="EI309" i="43" s="1"/>
  <c r="BE310" i="43"/>
  <c r="BF310" i="43" s="1"/>
  <c r="BT310" i="43"/>
  <c r="BU310" i="43" s="1"/>
  <c r="BZ310" i="43"/>
  <c r="CA310" i="43" s="1"/>
  <c r="CF310" i="43"/>
  <c r="CG310" i="43" s="1"/>
  <c r="CL310" i="43"/>
  <c r="CM310" i="43" s="1"/>
  <c r="CR310" i="43"/>
  <c r="CS310" i="43" s="1"/>
  <c r="CX310" i="43"/>
  <c r="CY310" i="43" s="1"/>
  <c r="DD310" i="43"/>
  <c r="DE310" i="43" s="1"/>
  <c r="DJ310" i="43"/>
  <c r="DK310" i="43" s="1"/>
  <c r="DP310" i="43"/>
  <c r="DV310" i="43"/>
  <c r="EB310" i="43"/>
  <c r="EC310" i="43" s="1"/>
  <c r="EH310" i="43"/>
  <c r="EI310" i="43" s="1"/>
  <c r="BE311" i="43"/>
  <c r="BF311" i="43" s="1"/>
  <c r="BT311" i="43"/>
  <c r="BU311" i="43" s="1"/>
  <c r="BZ311" i="43"/>
  <c r="CA311" i="43" s="1"/>
  <c r="CF311" i="43"/>
  <c r="CG311" i="43" s="1"/>
  <c r="CL311" i="43"/>
  <c r="CM311" i="43" s="1"/>
  <c r="CR311" i="43"/>
  <c r="CS311" i="43" s="1"/>
  <c r="CX311" i="43"/>
  <c r="CY311" i="43" s="1"/>
  <c r="DD311" i="43"/>
  <c r="DE311" i="43" s="1"/>
  <c r="DJ311" i="43"/>
  <c r="DK311" i="43" s="1"/>
  <c r="DP311" i="43"/>
  <c r="DQ311" i="43" s="1"/>
  <c r="DV311" i="43"/>
  <c r="EB311" i="43"/>
  <c r="EC311" i="43" s="1"/>
  <c r="EH311" i="43"/>
  <c r="EI311" i="43" s="1"/>
  <c r="BE312" i="43"/>
  <c r="BF312" i="43" s="1"/>
  <c r="BT312" i="43"/>
  <c r="BU312" i="43" s="1"/>
  <c r="BZ312" i="43"/>
  <c r="CA312" i="43" s="1"/>
  <c r="CF312" i="43"/>
  <c r="CG312" i="43" s="1"/>
  <c r="CL312" i="43"/>
  <c r="CM312" i="43" s="1"/>
  <c r="CR312" i="43"/>
  <c r="CS312" i="43" s="1"/>
  <c r="CX312" i="43"/>
  <c r="CY312" i="43" s="1"/>
  <c r="DD312" i="43"/>
  <c r="DE312" i="43" s="1"/>
  <c r="DJ312" i="43"/>
  <c r="DK312" i="43" s="1"/>
  <c r="DP312" i="43"/>
  <c r="DV312" i="43"/>
  <c r="EB312" i="43"/>
  <c r="EC312" i="43" s="1"/>
  <c r="EH312" i="43"/>
  <c r="EI312" i="43" s="1"/>
  <c r="BE313" i="43"/>
  <c r="BF313" i="43" s="1"/>
  <c r="BT313" i="43"/>
  <c r="BU313" i="43" s="1"/>
  <c r="BZ313" i="43"/>
  <c r="CA313" i="43" s="1"/>
  <c r="CF313" i="43"/>
  <c r="CG313" i="43" s="1"/>
  <c r="CL313" i="43"/>
  <c r="CM313" i="43" s="1"/>
  <c r="CR313" i="43"/>
  <c r="CS313" i="43" s="1"/>
  <c r="CX313" i="43"/>
  <c r="CY313" i="43" s="1"/>
  <c r="DD313" i="43"/>
  <c r="DE313" i="43" s="1"/>
  <c r="DJ313" i="43"/>
  <c r="DK313" i="43" s="1"/>
  <c r="DP313" i="43"/>
  <c r="DQ313" i="43" s="1"/>
  <c r="DV313" i="43"/>
  <c r="EB313" i="43"/>
  <c r="EC313" i="43" s="1"/>
  <c r="EH313" i="43"/>
  <c r="EI313" i="43" s="1"/>
  <c r="BE314" i="43"/>
  <c r="BF314" i="43" s="1"/>
  <c r="BT314" i="43"/>
  <c r="BU314" i="43" s="1"/>
  <c r="BZ314" i="43"/>
  <c r="CA314" i="43" s="1"/>
  <c r="CF314" i="43"/>
  <c r="CG314" i="43" s="1"/>
  <c r="CL314" i="43"/>
  <c r="CM314" i="43" s="1"/>
  <c r="CR314" i="43"/>
  <c r="CS314" i="43" s="1"/>
  <c r="CX314" i="43"/>
  <c r="CY314" i="43" s="1"/>
  <c r="DD314" i="43"/>
  <c r="DE314" i="43" s="1"/>
  <c r="DJ314" i="43"/>
  <c r="DK314" i="43" s="1"/>
  <c r="DP314" i="43"/>
  <c r="DV314" i="43"/>
  <c r="EB314" i="43"/>
  <c r="EH314" i="43"/>
  <c r="BE315" i="43"/>
  <c r="BF315" i="43" s="1"/>
  <c r="BT315" i="43"/>
  <c r="BU315" i="43" s="1"/>
  <c r="BZ315" i="43"/>
  <c r="CA315" i="43" s="1"/>
  <c r="CF315" i="43"/>
  <c r="CG315" i="43" s="1"/>
  <c r="CL315" i="43"/>
  <c r="CM315" i="43" s="1"/>
  <c r="CR315" i="43"/>
  <c r="CS315" i="43" s="1"/>
  <c r="CX315" i="43"/>
  <c r="CY315" i="43" s="1"/>
  <c r="DD315" i="43"/>
  <c r="DE315" i="43" s="1"/>
  <c r="DJ315" i="43"/>
  <c r="DK315" i="43" s="1"/>
  <c r="DP315" i="43"/>
  <c r="DQ315" i="43" s="1"/>
  <c r="DV315" i="43"/>
  <c r="EB315" i="43"/>
  <c r="EC315" i="43" s="1"/>
  <c r="EH315" i="43"/>
  <c r="EI315" i="43" s="1"/>
  <c r="BE316" i="43"/>
  <c r="BF316" i="43" s="1"/>
  <c r="BT316" i="43"/>
  <c r="BU316" i="43" s="1"/>
  <c r="BZ316" i="43"/>
  <c r="CA316" i="43" s="1"/>
  <c r="CF316" i="43"/>
  <c r="CG316" i="43" s="1"/>
  <c r="CL316" i="43"/>
  <c r="CM316" i="43" s="1"/>
  <c r="CR316" i="43"/>
  <c r="CS316" i="43" s="1"/>
  <c r="CX316" i="43"/>
  <c r="CY316" i="43" s="1"/>
  <c r="DD316" i="43"/>
  <c r="DE316" i="43" s="1"/>
  <c r="DJ316" i="43"/>
  <c r="DK316" i="43" s="1"/>
  <c r="DP316" i="43"/>
  <c r="DV316" i="43"/>
  <c r="EB316" i="43"/>
  <c r="EC316" i="43" s="1"/>
  <c r="EH316" i="43"/>
  <c r="EI316" i="43" s="1"/>
  <c r="BE317" i="43"/>
  <c r="BF317" i="43" s="1"/>
  <c r="BT317" i="43"/>
  <c r="BU317" i="43" s="1"/>
  <c r="BZ317" i="43"/>
  <c r="CA317" i="43" s="1"/>
  <c r="CF317" i="43"/>
  <c r="CG317" i="43" s="1"/>
  <c r="CL317" i="43"/>
  <c r="CM317" i="43" s="1"/>
  <c r="CR317" i="43"/>
  <c r="CS317" i="43" s="1"/>
  <c r="CX317" i="43"/>
  <c r="CY317" i="43" s="1"/>
  <c r="DD317" i="43"/>
  <c r="DE317" i="43" s="1"/>
  <c r="DJ317" i="43"/>
  <c r="DK317" i="43" s="1"/>
  <c r="DP317" i="43"/>
  <c r="DV317" i="43"/>
  <c r="EB317" i="43"/>
  <c r="EH317" i="43"/>
  <c r="EI317" i="43" s="1"/>
  <c r="BE318" i="43"/>
  <c r="BF318" i="43" s="1"/>
  <c r="BT318" i="43"/>
  <c r="BU318" i="43" s="1"/>
  <c r="BZ318" i="43"/>
  <c r="CA318" i="43" s="1"/>
  <c r="CF318" i="43"/>
  <c r="CG318" i="43" s="1"/>
  <c r="CL318" i="43"/>
  <c r="CM318" i="43" s="1"/>
  <c r="CR318" i="43"/>
  <c r="CS318" i="43" s="1"/>
  <c r="CX318" i="43"/>
  <c r="CY318" i="43" s="1"/>
  <c r="DD318" i="43"/>
  <c r="DE318" i="43" s="1"/>
  <c r="DJ318" i="43"/>
  <c r="DK318" i="43" s="1"/>
  <c r="DP318" i="43"/>
  <c r="DQ318" i="43" s="1"/>
  <c r="DV318" i="43"/>
  <c r="EB318" i="43"/>
  <c r="EC318" i="43" s="1"/>
  <c r="EH318" i="43"/>
  <c r="EI318" i="43" s="1"/>
  <c r="BE319" i="43"/>
  <c r="BF319" i="43" s="1"/>
  <c r="BT319" i="43"/>
  <c r="BU319" i="43" s="1"/>
  <c r="BZ319" i="43"/>
  <c r="CA319" i="43" s="1"/>
  <c r="CF319" i="43"/>
  <c r="CG319" i="43" s="1"/>
  <c r="CL319" i="43"/>
  <c r="CM319" i="43" s="1"/>
  <c r="CR319" i="43"/>
  <c r="CS319" i="43" s="1"/>
  <c r="CX319" i="43"/>
  <c r="CY319" i="43" s="1"/>
  <c r="DD319" i="43"/>
  <c r="DE319" i="43" s="1"/>
  <c r="DJ319" i="43"/>
  <c r="DK319" i="43" s="1"/>
  <c r="DP319" i="43"/>
  <c r="DQ319" i="43" s="1"/>
  <c r="DV319" i="43"/>
  <c r="EB319" i="43"/>
  <c r="EC319" i="43" s="1"/>
  <c r="EH319" i="43"/>
  <c r="EI319" i="43" s="1"/>
  <c r="BE320" i="43"/>
  <c r="BF320" i="43" s="1"/>
  <c r="BT320" i="43"/>
  <c r="BU320" i="43" s="1"/>
  <c r="BZ320" i="43"/>
  <c r="CA320" i="43" s="1"/>
  <c r="CF320" i="43"/>
  <c r="CG320" i="43" s="1"/>
  <c r="CL320" i="43"/>
  <c r="CM320" i="43" s="1"/>
  <c r="CR320" i="43"/>
  <c r="CS320" i="43" s="1"/>
  <c r="CX320" i="43"/>
  <c r="CY320" i="43" s="1"/>
  <c r="DD320" i="43"/>
  <c r="DE320" i="43" s="1"/>
  <c r="DJ320" i="43"/>
  <c r="DK320" i="43" s="1"/>
  <c r="DP320" i="43"/>
  <c r="DV320" i="43"/>
  <c r="EB320" i="43"/>
  <c r="EC320" i="43" s="1"/>
  <c r="EH320" i="43"/>
  <c r="EI320" i="43" s="1"/>
  <c r="BE321" i="43"/>
  <c r="BF321" i="43" s="1"/>
  <c r="BT321" i="43"/>
  <c r="BU321" i="43" s="1"/>
  <c r="BZ321" i="43"/>
  <c r="CA321" i="43" s="1"/>
  <c r="CF321" i="43"/>
  <c r="CG321" i="43" s="1"/>
  <c r="CL321" i="43"/>
  <c r="CM321" i="43" s="1"/>
  <c r="CR321" i="43"/>
  <c r="CS321" i="43" s="1"/>
  <c r="CX321" i="43"/>
  <c r="CY321" i="43" s="1"/>
  <c r="DD321" i="43"/>
  <c r="DE321" i="43" s="1"/>
  <c r="DJ321" i="43"/>
  <c r="DK321" i="43" s="1"/>
  <c r="DP321" i="43"/>
  <c r="DV321" i="43"/>
  <c r="EB321" i="43"/>
  <c r="EC321" i="43" s="1"/>
  <c r="EH321" i="43"/>
  <c r="EI321" i="43" s="1"/>
  <c r="BE322" i="43"/>
  <c r="BF322" i="43" s="1"/>
  <c r="BT322" i="43"/>
  <c r="BU322" i="43" s="1"/>
  <c r="BZ322" i="43"/>
  <c r="CA322" i="43" s="1"/>
  <c r="CF322" i="43"/>
  <c r="CG322" i="43" s="1"/>
  <c r="CL322" i="43"/>
  <c r="CM322" i="43" s="1"/>
  <c r="CR322" i="43"/>
  <c r="CS322" i="43" s="1"/>
  <c r="CX322" i="43"/>
  <c r="CY322" i="43" s="1"/>
  <c r="DD322" i="43"/>
  <c r="DE322" i="43" s="1"/>
  <c r="DJ322" i="43"/>
  <c r="DK322" i="43" s="1"/>
  <c r="DP322" i="43"/>
  <c r="DQ322" i="43" s="1"/>
  <c r="DV322" i="43"/>
  <c r="EB322" i="43"/>
  <c r="EC322" i="43" s="1"/>
  <c r="EH322" i="43"/>
  <c r="EI322" i="43" s="1"/>
  <c r="BE323" i="43"/>
  <c r="BF323" i="43" s="1"/>
  <c r="BT323" i="43"/>
  <c r="BU323" i="43" s="1"/>
  <c r="BZ323" i="43"/>
  <c r="CA323" i="43" s="1"/>
  <c r="CF323" i="43"/>
  <c r="CG323" i="43" s="1"/>
  <c r="CL323" i="43"/>
  <c r="CM323" i="43" s="1"/>
  <c r="CR323" i="43"/>
  <c r="CS323" i="43" s="1"/>
  <c r="CX323" i="43"/>
  <c r="CY323" i="43" s="1"/>
  <c r="DD323" i="43"/>
  <c r="DE323" i="43" s="1"/>
  <c r="DJ323" i="43"/>
  <c r="DK323" i="43" s="1"/>
  <c r="DP323" i="43"/>
  <c r="DQ323" i="43" s="1"/>
  <c r="DV323" i="43"/>
  <c r="EB323" i="43"/>
  <c r="EH323" i="43"/>
  <c r="EI323" i="43" s="1"/>
  <c r="BE324" i="43"/>
  <c r="BF324" i="43" s="1"/>
  <c r="BT324" i="43"/>
  <c r="BU324" i="43" s="1"/>
  <c r="BZ324" i="43"/>
  <c r="CA324" i="43" s="1"/>
  <c r="CF324" i="43"/>
  <c r="CG324" i="43" s="1"/>
  <c r="CL324" i="43"/>
  <c r="CM324" i="43" s="1"/>
  <c r="CR324" i="43"/>
  <c r="CS324" i="43" s="1"/>
  <c r="CX324" i="43"/>
  <c r="CY324" i="43" s="1"/>
  <c r="DD324" i="43"/>
  <c r="DE324" i="43" s="1"/>
  <c r="DJ324" i="43"/>
  <c r="DK324" i="43" s="1"/>
  <c r="DP324" i="43"/>
  <c r="DQ324" i="43" s="1"/>
  <c r="DV324" i="43"/>
  <c r="EB324" i="43"/>
  <c r="EC324" i="43" s="1"/>
  <c r="EH324" i="43"/>
  <c r="EI324" i="43" s="1"/>
  <c r="BE325" i="43"/>
  <c r="BF325" i="43" s="1"/>
  <c r="BT325" i="43"/>
  <c r="BU325" i="43" s="1"/>
  <c r="BZ325" i="43"/>
  <c r="CA325" i="43" s="1"/>
  <c r="CF325" i="43"/>
  <c r="CG325" i="43" s="1"/>
  <c r="CL325" i="43"/>
  <c r="CM325" i="43" s="1"/>
  <c r="CR325" i="43"/>
  <c r="CS325" i="43" s="1"/>
  <c r="CX325" i="43"/>
  <c r="CY325" i="43" s="1"/>
  <c r="DD325" i="43"/>
  <c r="DE325" i="43" s="1"/>
  <c r="DJ325" i="43"/>
  <c r="DK325" i="43" s="1"/>
  <c r="DP325" i="43"/>
  <c r="DQ325" i="43" s="1"/>
  <c r="DV325" i="43"/>
  <c r="EB325" i="43"/>
  <c r="EC325" i="43" s="1"/>
  <c r="EH325" i="43"/>
  <c r="EI325" i="43" s="1"/>
  <c r="BE326" i="43"/>
  <c r="BF326" i="43" s="1"/>
  <c r="BT326" i="43"/>
  <c r="BU326" i="43" s="1"/>
  <c r="BZ326" i="43"/>
  <c r="CA326" i="43" s="1"/>
  <c r="CF326" i="43"/>
  <c r="CG326" i="43" s="1"/>
  <c r="CL326" i="43"/>
  <c r="CM326" i="43" s="1"/>
  <c r="CR326" i="43"/>
  <c r="CS326" i="43" s="1"/>
  <c r="CX326" i="43"/>
  <c r="CY326" i="43" s="1"/>
  <c r="DD326" i="43"/>
  <c r="DE326" i="43" s="1"/>
  <c r="DJ326" i="43"/>
  <c r="DK326" i="43" s="1"/>
  <c r="DP326" i="43"/>
  <c r="DQ326" i="43" s="1"/>
  <c r="DV326" i="43"/>
  <c r="EB326" i="43"/>
  <c r="EC326" i="43" s="1"/>
  <c r="EH326" i="43"/>
  <c r="EI326" i="43" s="1"/>
  <c r="BE327" i="43"/>
  <c r="BF327" i="43" s="1"/>
  <c r="BT327" i="43"/>
  <c r="BU327" i="43" s="1"/>
  <c r="BZ327" i="43"/>
  <c r="CA327" i="43" s="1"/>
  <c r="CF327" i="43"/>
  <c r="CG327" i="43" s="1"/>
  <c r="CL327" i="43"/>
  <c r="CM327" i="43" s="1"/>
  <c r="CR327" i="43"/>
  <c r="CS327" i="43" s="1"/>
  <c r="CX327" i="43"/>
  <c r="CY327" i="43" s="1"/>
  <c r="DD327" i="43"/>
  <c r="DE327" i="43" s="1"/>
  <c r="DJ327" i="43"/>
  <c r="DK327" i="43" s="1"/>
  <c r="DP327" i="43"/>
  <c r="DQ327" i="43" s="1"/>
  <c r="DV327" i="43"/>
  <c r="EB327" i="43"/>
  <c r="EC327" i="43" s="1"/>
  <c r="EH327" i="43"/>
  <c r="EI327" i="43" s="1"/>
  <c r="BE328" i="43"/>
  <c r="BF328" i="43" s="1"/>
  <c r="BT328" i="43"/>
  <c r="BU328" i="43" s="1"/>
  <c r="BZ328" i="43"/>
  <c r="CA328" i="43" s="1"/>
  <c r="CF328" i="43"/>
  <c r="CG328" i="43" s="1"/>
  <c r="CL328" i="43"/>
  <c r="CM328" i="43" s="1"/>
  <c r="CR328" i="43"/>
  <c r="CS328" i="43" s="1"/>
  <c r="CX328" i="43"/>
  <c r="CY328" i="43" s="1"/>
  <c r="DD328" i="43"/>
  <c r="DE328" i="43" s="1"/>
  <c r="DJ328" i="43"/>
  <c r="DK328" i="43" s="1"/>
  <c r="DP328" i="43"/>
  <c r="DQ328" i="43" s="1"/>
  <c r="DV328" i="43"/>
  <c r="EB328" i="43"/>
  <c r="EC328" i="43" s="1"/>
  <c r="EH328" i="43"/>
  <c r="BE329" i="43"/>
  <c r="BF329" i="43" s="1"/>
  <c r="BT329" i="43"/>
  <c r="BU329" i="43" s="1"/>
  <c r="BZ329" i="43"/>
  <c r="CA329" i="43" s="1"/>
  <c r="CF329" i="43"/>
  <c r="CG329" i="43" s="1"/>
  <c r="CL329" i="43"/>
  <c r="CM329" i="43" s="1"/>
  <c r="CR329" i="43"/>
  <c r="CS329" i="43" s="1"/>
  <c r="CX329" i="43"/>
  <c r="CY329" i="43" s="1"/>
  <c r="DD329" i="43"/>
  <c r="DE329" i="43" s="1"/>
  <c r="DJ329" i="43"/>
  <c r="DK329" i="43" s="1"/>
  <c r="DP329" i="43"/>
  <c r="DV329" i="43"/>
  <c r="EB329" i="43"/>
  <c r="EC329" i="43" s="1"/>
  <c r="EH329" i="43"/>
  <c r="EI329" i="43" s="1"/>
  <c r="BE330" i="43"/>
  <c r="BF330" i="43" s="1"/>
  <c r="BT330" i="43"/>
  <c r="BU330" i="43" s="1"/>
  <c r="BZ330" i="43"/>
  <c r="CA330" i="43" s="1"/>
  <c r="CF330" i="43"/>
  <c r="CG330" i="43" s="1"/>
  <c r="CL330" i="43"/>
  <c r="CM330" i="43" s="1"/>
  <c r="CR330" i="43"/>
  <c r="CS330" i="43" s="1"/>
  <c r="CX330" i="43"/>
  <c r="CY330" i="43" s="1"/>
  <c r="DD330" i="43"/>
  <c r="DE330" i="43" s="1"/>
  <c r="DJ330" i="43"/>
  <c r="DK330" i="43" s="1"/>
  <c r="DP330" i="43"/>
  <c r="DQ330" i="43" s="1"/>
  <c r="DV330" i="43"/>
  <c r="EB330" i="43"/>
  <c r="EC330" i="43" s="1"/>
  <c r="EH330" i="43"/>
  <c r="EI330" i="43" s="1"/>
  <c r="BE331" i="43"/>
  <c r="BF331" i="43" s="1"/>
  <c r="BT331" i="43"/>
  <c r="BU331" i="43" s="1"/>
  <c r="BZ331" i="43"/>
  <c r="CA331" i="43" s="1"/>
  <c r="CF331" i="43"/>
  <c r="CG331" i="43" s="1"/>
  <c r="CL331" i="43"/>
  <c r="CM331" i="43" s="1"/>
  <c r="CR331" i="43"/>
  <c r="CS331" i="43" s="1"/>
  <c r="CX331" i="43"/>
  <c r="CY331" i="43" s="1"/>
  <c r="DD331" i="43"/>
  <c r="DE331" i="43" s="1"/>
  <c r="DJ331" i="43"/>
  <c r="DK331" i="43" s="1"/>
  <c r="DP331" i="43"/>
  <c r="DQ331" i="43" s="1"/>
  <c r="DV331" i="43"/>
  <c r="EB331" i="43"/>
  <c r="EC331" i="43" s="1"/>
  <c r="EH331" i="43"/>
  <c r="EI331" i="43" s="1"/>
  <c r="BE332" i="43"/>
  <c r="BF332" i="43" s="1"/>
  <c r="BT332" i="43"/>
  <c r="BU332" i="43" s="1"/>
  <c r="BZ332" i="43"/>
  <c r="CA332" i="43" s="1"/>
  <c r="CF332" i="43"/>
  <c r="CG332" i="43" s="1"/>
  <c r="CL332" i="43"/>
  <c r="CM332" i="43" s="1"/>
  <c r="CR332" i="43"/>
  <c r="CS332" i="43" s="1"/>
  <c r="CX332" i="43"/>
  <c r="CY332" i="43" s="1"/>
  <c r="DD332" i="43"/>
  <c r="DE332" i="43" s="1"/>
  <c r="DJ332" i="43"/>
  <c r="DK332" i="43" s="1"/>
  <c r="DP332" i="43"/>
  <c r="DQ332" i="43" s="1"/>
  <c r="DV332" i="43"/>
  <c r="EB332" i="43"/>
  <c r="EC332" i="43" s="1"/>
  <c r="EH332" i="43"/>
  <c r="EI332" i="43" s="1"/>
  <c r="BE333" i="43"/>
  <c r="BF333" i="43" s="1"/>
  <c r="BT333" i="43"/>
  <c r="BU333" i="43" s="1"/>
  <c r="BZ333" i="43"/>
  <c r="CA333" i="43" s="1"/>
  <c r="CF333" i="43"/>
  <c r="CG333" i="43" s="1"/>
  <c r="CL333" i="43"/>
  <c r="CM333" i="43" s="1"/>
  <c r="CR333" i="43"/>
  <c r="CS333" i="43" s="1"/>
  <c r="CX333" i="43"/>
  <c r="CY333" i="43" s="1"/>
  <c r="DD333" i="43"/>
  <c r="DE333" i="43" s="1"/>
  <c r="DJ333" i="43"/>
  <c r="DK333" i="43" s="1"/>
  <c r="DP333" i="43"/>
  <c r="DQ333" i="43" s="1"/>
  <c r="DV333" i="43"/>
  <c r="EB333" i="43"/>
  <c r="EC333" i="43" s="1"/>
  <c r="EH333" i="43"/>
  <c r="EI333" i="43" s="1"/>
  <c r="BE334" i="43"/>
  <c r="BF334" i="43" s="1"/>
  <c r="BT334" i="43"/>
  <c r="BU334" i="43" s="1"/>
  <c r="BZ334" i="43"/>
  <c r="CA334" i="43" s="1"/>
  <c r="CF334" i="43"/>
  <c r="CG334" i="43" s="1"/>
  <c r="CL334" i="43"/>
  <c r="CM334" i="43" s="1"/>
  <c r="CR334" i="43"/>
  <c r="CS334" i="43" s="1"/>
  <c r="CX334" i="43"/>
  <c r="CY334" i="43" s="1"/>
  <c r="DD334" i="43"/>
  <c r="DE334" i="43" s="1"/>
  <c r="DJ334" i="43"/>
  <c r="DK334" i="43" s="1"/>
  <c r="DP334" i="43"/>
  <c r="DQ334" i="43" s="1"/>
  <c r="DV334" i="43"/>
  <c r="EB334" i="43"/>
  <c r="EC334" i="43" s="1"/>
  <c r="EH334" i="43"/>
  <c r="EI334" i="43" s="1"/>
  <c r="BE335" i="43"/>
  <c r="BF335" i="43" s="1"/>
  <c r="BT335" i="43"/>
  <c r="BU335" i="43" s="1"/>
  <c r="BZ335" i="43"/>
  <c r="CA335" i="43" s="1"/>
  <c r="CF335" i="43"/>
  <c r="CG335" i="43" s="1"/>
  <c r="CL335" i="43"/>
  <c r="CM335" i="43" s="1"/>
  <c r="CR335" i="43"/>
  <c r="CS335" i="43" s="1"/>
  <c r="CX335" i="43"/>
  <c r="CY335" i="43" s="1"/>
  <c r="DD335" i="43"/>
  <c r="DE335" i="43" s="1"/>
  <c r="DJ335" i="43"/>
  <c r="DK335" i="43" s="1"/>
  <c r="DP335" i="43"/>
  <c r="DQ335" i="43" s="1"/>
  <c r="DV335" i="43"/>
  <c r="EB335" i="43"/>
  <c r="EC335" i="43" s="1"/>
  <c r="EH335" i="43"/>
  <c r="EI335" i="43" s="1"/>
  <c r="BE336" i="43"/>
  <c r="BF336" i="43" s="1"/>
  <c r="BT336" i="43"/>
  <c r="BU336" i="43" s="1"/>
  <c r="BZ336" i="43"/>
  <c r="CA336" i="43" s="1"/>
  <c r="CF336" i="43"/>
  <c r="CG336" i="43" s="1"/>
  <c r="CL336" i="43"/>
  <c r="CM336" i="43" s="1"/>
  <c r="CR336" i="43"/>
  <c r="CS336" i="43" s="1"/>
  <c r="CX336" i="43"/>
  <c r="CY336" i="43" s="1"/>
  <c r="DD336" i="43"/>
  <c r="DE336" i="43" s="1"/>
  <c r="DJ336" i="43"/>
  <c r="DK336" i="43" s="1"/>
  <c r="DP336" i="43"/>
  <c r="DV336" i="43"/>
  <c r="EB336" i="43"/>
  <c r="EC336" i="43" s="1"/>
  <c r="EH336" i="43"/>
  <c r="EI336" i="43" s="1"/>
  <c r="BE337" i="43"/>
  <c r="BF337" i="43" s="1"/>
  <c r="BT337" i="43"/>
  <c r="BU337" i="43" s="1"/>
  <c r="BZ337" i="43"/>
  <c r="CA337" i="43" s="1"/>
  <c r="CF337" i="43"/>
  <c r="CG337" i="43" s="1"/>
  <c r="CL337" i="43"/>
  <c r="CM337" i="43" s="1"/>
  <c r="CR337" i="43"/>
  <c r="CS337" i="43" s="1"/>
  <c r="CX337" i="43"/>
  <c r="CY337" i="43" s="1"/>
  <c r="DD337" i="43"/>
  <c r="DE337" i="43" s="1"/>
  <c r="DJ337" i="43"/>
  <c r="DK337" i="43" s="1"/>
  <c r="DP337" i="43"/>
  <c r="DQ337" i="43" s="1"/>
  <c r="DV337" i="43"/>
  <c r="EB337" i="43"/>
  <c r="EH337" i="43"/>
  <c r="EI337" i="43" s="1"/>
  <c r="BE338" i="43"/>
  <c r="BF338" i="43" s="1"/>
  <c r="BT338" i="43"/>
  <c r="BU338" i="43" s="1"/>
  <c r="BZ338" i="43"/>
  <c r="CA338" i="43" s="1"/>
  <c r="CF338" i="43"/>
  <c r="CG338" i="43" s="1"/>
  <c r="CL338" i="43"/>
  <c r="CM338" i="43" s="1"/>
  <c r="CR338" i="43"/>
  <c r="CS338" i="43" s="1"/>
  <c r="CX338" i="43"/>
  <c r="CY338" i="43" s="1"/>
  <c r="DD338" i="43"/>
  <c r="DE338" i="43" s="1"/>
  <c r="DJ338" i="43"/>
  <c r="DK338" i="43" s="1"/>
  <c r="DP338" i="43"/>
  <c r="DV338" i="43"/>
  <c r="EB338" i="43"/>
  <c r="EC338" i="43" s="1"/>
  <c r="EH338" i="43"/>
  <c r="EI338" i="43" s="1"/>
  <c r="BE339" i="43"/>
  <c r="BF339" i="43" s="1"/>
  <c r="BT339" i="43"/>
  <c r="BU339" i="43" s="1"/>
  <c r="BZ339" i="43"/>
  <c r="CA339" i="43" s="1"/>
  <c r="CF339" i="43"/>
  <c r="CG339" i="43" s="1"/>
  <c r="CL339" i="43"/>
  <c r="CM339" i="43" s="1"/>
  <c r="CR339" i="43"/>
  <c r="CS339" i="43" s="1"/>
  <c r="CX339" i="43"/>
  <c r="CY339" i="43" s="1"/>
  <c r="DD339" i="43"/>
  <c r="DE339" i="43" s="1"/>
  <c r="DJ339" i="43"/>
  <c r="DK339" i="43" s="1"/>
  <c r="DP339" i="43"/>
  <c r="DQ339" i="43" s="1"/>
  <c r="DV339" i="43"/>
  <c r="EB339" i="43"/>
  <c r="EC339" i="43" s="1"/>
  <c r="EH339" i="43"/>
  <c r="EI339" i="43" s="1"/>
  <c r="BE340" i="43"/>
  <c r="BF340" i="43" s="1"/>
  <c r="BT340" i="43"/>
  <c r="BU340" i="43" s="1"/>
  <c r="BZ340" i="43"/>
  <c r="CA340" i="43" s="1"/>
  <c r="CF340" i="43"/>
  <c r="CG340" i="43" s="1"/>
  <c r="CL340" i="43"/>
  <c r="CM340" i="43" s="1"/>
  <c r="CR340" i="43"/>
  <c r="CS340" i="43" s="1"/>
  <c r="CX340" i="43"/>
  <c r="CY340" i="43" s="1"/>
  <c r="DD340" i="43"/>
  <c r="DE340" i="43" s="1"/>
  <c r="DJ340" i="43"/>
  <c r="DK340" i="43" s="1"/>
  <c r="DP340" i="43"/>
  <c r="DV340" i="43"/>
  <c r="EB340" i="43"/>
  <c r="EC340" i="43" s="1"/>
  <c r="EH340" i="43"/>
  <c r="EI340" i="43" s="1"/>
  <c r="BE341" i="43"/>
  <c r="BF341" i="43" s="1"/>
  <c r="BT341" i="43"/>
  <c r="BU341" i="43" s="1"/>
  <c r="BZ341" i="43"/>
  <c r="CA341" i="43" s="1"/>
  <c r="CF341" i="43"/>
  <c r="CG341" i="43" s="1"/>
  <c r="CL341" i="43"/>
  <c r="CM341" i="43" s="1"/>
  <c r="CR341" i="43"/>
  <c r="CS341" i="43" s="1"/>
  <c r="CX341" i="43"/>
  <c r="CY341" i="43" s="1"/>
  <c r="DD341" i="43"/>
  <c r="DE341" i="43" s="1"/>
  <c r="DJ341" i="43"/>
  <c r="DK341" i="43" s="1"/>
  <c r="DP341" i="43"/>
  <c r="DQ341" i="43" s="1"/>
  <c r="DV341" i="43"/>
  <c r="EB341" i="43"/>
  <c r="EC341" i="43" s="1"/>
  <c r="EH341" i="43"/>
  <c r="EI341" i="43" s="1"/>
  <c r="BE342" i="43"/>
  <c r="BF342" i="43" s="1"/>
  <c r="BT342" i="43"/>
  <c r="BU342" i="43" s="1"/>
  <c r="BZ342" i="43"/>
  <c r="CA342" i="43" s="1"/>
  <c r="CF342" i="43"/>
  <c r="CG342" i="43" s="1"/>
  <c r="CL342" i="43"/>
  <c r="CM342" i="43" s="1"/>
  <c r="CR342" i="43"/>
  <c r="CS342" i="43" s="1"/>
  <c r="CX342" i="43"/>
  <c r="CY342" i="43" s="1"/>
  <c r="DD342" i="43"/>
  <c r="DE342" i="43" s="1"/>
  <c r="DJ342" i="43"/>
  <c r="DK342" i="43" s="1"/>
  <c r="DP342" i="43"/>
  <c r="DQ342" i="43" s="1"/>
  <c r="DV342" i="43"/>
  <c r="EB342" i="43"/>
  <c r="EC342" i="43" s="1"/>
  <c r="EH342" i="43"/>
  <c r="EI342" i="43" s="1"/>
  <c r="BE343" i="43"/>
  <c r="BF343" i="43" s="1"/>
  <c r="BT343" i="43"/>
  <c r="BU343" i="43" s="1"/>
  <c r="BZ343" i="43"/>
  <c r="CA343" i="43" s="1"/>
  <c r="CF343" i="43"/>
  <c r="CG343" i="43" s="1"/>
  <c r="CL343" i="43"/>
  <c r="CM343" i="43" s="1"/>
  <c r="CR343" i="43"/>
  <c r="CS343" i="43" s="1"/>
  <c r="CX343" i="43"/>
  <c r="CY343" i="43" s="1"/>
  <c r="DD343" i="43"/>
  <c r="DE343" i="43" s="1"/>
  <c r="DJ343" i="43"/>
  <c r="DK343" i="43" s="1"/>
  <c r="DP343" i="43"/>
  <c r="DQ343" i="43" s="1"/>
  <c r="DV343" i="43"/>
  <c r="EB343" i="43"/>
  <c r="EC343" i="43" s="1"/>
  <c r="EH343" i="43"/>
  <c r="EI343" i="43" s="1"/>
  <c r="BE344" i="43"/>
  <c r="BF344" i="43" s="1"/>
  <c r="BT344" i="43"/>
  <c r="BU344" i="43" s="1"/>
  <c r="BZ344" i="43"/>
  <c r="CA344" i="43" s="1"/>
  <c r="CF344" i="43"/>
  <c r="CG344" i="43" s="1"/>
  <c r="CL344" i="43"/>
  <c r="CM344" i="43" s="1"/>
  <c r="CR344" i="43"/>
  <c r="CS344" i="43" s="1"/>
  <c r="CX344" i="43"/>
  <c r="CY344" i="43" s="1"/>
  <c r="DD344" i="43"/>
  <c r="DE344" i="43" s="1"/>
  <c r="DJ344" i="43"/>
  <c r="DK344" i="43" s="1"/>
  <c r="DP344" i="43"/>
  <c r="DV344" i="43"/>
  <c r="EB344" i="43"/>
  <c r="EC344" i="43" s="1"/>
  <c r="EH344" i="43"/>
  <c r="EI344" i="43" s="1"/>
  <c r="BE345" i="43"/>
  <c r="BF345" i="43" s="1"/>
  <c r="BT345" i="43"/>
  <c r="BU345" i="43" s="1"/>
  <c r="BZ345" i="43"/>
  <c r="CA345" i="43" s="1"/>
  <c r="CF345" i="43"/>
  <c r="CG345" i="43" s="1"/>
  <c r="CL345" i="43"/>
  <c r="CM345" i="43" s="1"/>
  <c r="CR345" i="43"/>
  <c r="CS345" i="43" s="1"/>
  <c r="CX345" i="43"/>
  <c r="CY345" i="43" s="1"/>
  <c r="DD345" i="43"/>
  <c r="DE345" i="43" s="1"/>
  <c r="DJ345" i="43"/>
  <c r="DK345" i="43" s="1"/>
  <c r="DP345" i="43"/>
  <c r="DQ345" i="43" s="1"/>
  <c r="DV345" i="43"/>
  <c r="EB345" i="43"/>
  <c r="EC345" i="43" s="1"/>
  <c r="EH345" i="43"/>
  <c r="EI345" i="43" s="1"/>
  <c r="BE346" i="43"/>
  <c r="BF346" i="43" s="1"/>
  <c r="BT346" i="43"/>
  <c r="BU346" i="43" s="1"/>
  <c r="BZ346" i="43"/>
  <c r="CA346" i="43" s="1"/>
  <c r="CF346" i="43"/>
  <c r="CG346" i="43" s="1"/>
  <c r="CL346" i="43"/>
  <c r="CM346" i="43" s="1"/>
  <c r="CR346" i="43"/>
  <c r="CS346" i="43" s="1"/>
  <c r="CX346" i="43"/>
  <c r="CY346" i="43" s="1"/>
  <c r="DD346" i="43"/>
  <c r="DE346" i="43" s="1"/>
  <c r="DJ346" i="43"/>
  <c r="DK346" i="43" s="1"/>
  <c r="DP346" i="43"/>
  <c r="DV346" i="43"/>
  <c r="EB346" i="43"/>
  <c r="EC346" i="43" s="1"/>
  <c r="EH346" i="43"/>
  <c r="EI346" i="43" s="1"/>
  <c r="BE347" i="43"/>
  <c r="BF347" i="43" s="1"/>
  <c r="BT347" i="43"/>
  <c r="BU347" i="43" s="1"/>
  <c r="BZ347" i="43"/>
  <c r="CA347" i="43" s="1"/>
  <c r="CF347" i="43"/>
  <c r="CG347" i="43" s="1"/>
  <c r="CL347" i="43"/>
  <c r="CM347" i="43" s="1"/>
  <c r="CR347" i="43"/>
  <c r="CS347" i="43" s="1"/>
  <c r="CX347" i="43"/>
  <c r="CY347" i="43" s="1"/>
  <c r="DD347" i="43"/>
  <c r="DE347" i="43" s="1"/>
  <c r="DJ347" i="43"/>
  <c r="DK347" i="43" s="1"/>
  <c r="DP347" i="43"/>
  <c r="DV347" i="43"/>
  <c r="EB347" i="43"/>
  <c r="EH347" i="43"/>
  <c r="EI347" i="43" s="1"/>
  <c r="BE348" i="43"/>
  <c r="BF348" i="43" s="1"/>
  <c r="BT348" i="43"/>
  <c r="BU348" i="43" s="1"/>
  <c r="BZ348" i="43"/>
  <c r="CA348" i="43" s="1"/>
  <c r="CF348" i="43"/>
  <c r="CG348" i="43" s="1"/>
  <c r="CL348" i="43"/>
  <c r="CM348" i="43" s="1"/>
  <c r="CR348" i="43"/>
  <c r="CS348" i="43" s="1"/>
  <c r="CX348" i="43"/>
  <c r="CY348" i="43" s="1"/>
  <c r="DD348" i="43"/>
  <c r="DE348" i="43" s="1"/>
  <c r="DJ348" i="43"/>
  <c r="DK348" i="43" s="1"/>
  <c r="DP348" i="43"/>
  <c r="DV348" i="43"/>
  <c r="EB348" i="43"/>
  <c r="EC348" i="43" s="1"/>
  <c r="EH348" i="43"/>
  <c r="EI348" i="43" s="1"/>
  <c r="BE349" i="43"/>
  <c r="BF349" i="43" s="1"/>
  <c r="BT349" i="43"/>
  <c r="BU349" i="43" s="1"/>
  <c r="BZ349" i="43"/>
  <c r="CA349" i="43" s="1"/>
  <c r="CF349" i="43"/>
  <c r="CG349" i="43" s="1"/>
  <c r="CL349" i="43"/>
  <c r="CM349" i="43" s="1"/>
  <c r="CR349" i="43"/>
  <c r="CS349" i="43" s="1"/>
  <c r="CX349" i="43"/>
  <c r="CY349" i="43" s="1"/>
  <c r="DD349" i="43"/>
  <c r="DE349" i="43" s="1"/>
  <c r="DJ349" i="43"/>
  <c r="DK349" i="43" s="1"/>
  <c r="DP349" i="43"/>
  <c r="DV349" i="43"/>
  <c r="EB349" i="43"/>
  <c r="EH349" i="43"/>
  <c r="EI349" i="43" s="1"/>
  <c r="BE350" i="43"/>
  <c r="BF350" i="43" s="1"/>
  <c r="BT350" i="43"/>
  <c r="BU350" i="43" s="1"/>
  <c r="BZ350" i="43"/>
  <c r="CA350" i="43" s="1"/>
  <c r="CF350" i="43"/>
  <c r="CG350" i="43" s="1"/>
  <c r="CL350" i="43"/>
  <c r="CM350" i="43" s="1"/>
  <c r="CR350" i="43"/>
  <c r="CS350" i="43" s="1"/>
  <c r="CX350" i="43"/>
  <c r="CY350" i="43" s="1"/>
  <c r="DD350" i="43"/>
  <c r="DE350" i="43" s="1"/>
  <c r="DJ350" i="43"/>
  <c r="DK350" i="43" s="1"/>
  <c r="DP350" i="43"/>
  <c r="DV350" i="43"/>
  <c r="EB350" i="43"/>
  <c r="EC350" i="43" s="1"/>
  <c r="EH350" i="43"/>
  <c r="BE351" i="43"/>
  <c r="BF351" i="43" s="1"/>
  <c r="BT351" i="43"/>
  <c r="BU351" i="43" s="1"/>
  <c r="BZ351" i="43"/>
  <c r="CA351" i="43" s="1"/>
  <c r="CF351" i="43"/>
  <c r="CG351" i="43" s="1"/>
  <c r="CL351" i="43"/>
  <c r="CM351" i="43" s="1"/>
  <c r="CR351" i="43"/>
  <c r="CS351" i="43" s="1"/>
  <c r="CX351" i="43"/>
  <c r="CY351" i="43" s="1"/>
  <c r="DD351" i="43"/>
  <c r="DE351" i="43" s="1"/>
  <c r="DJ351" i="43"/>
  <c r="DK351" i="43" s="1"/>
  <c r="DP351" i="43"/>
  <c r="DV351" i="43"/>
  <c r="EB351" i="43"/>
  <c r="EC351" i="43" s="1"/>
  <c r="EH351" i="43"/>
  <c r="EI351" i="43" s="1"/>
  <c r="BE352" i="43"/>
  <c r="BF352" i="43" s="1"/>
  <c r="BT352" i="43"/>
  <c r="BU352" i="43" s="1"/>
  <c r="BZ352" i="43"/>
  <c r="CA352" i="43" s="1"/>
  <c r="CF352" i="43"/>
  <c r="CG352" i="43" s="1"/>
  <c r="CL352" i="43"/>
  <c r="CM352" i="43" s="1"/>
  <c r="CR352" i="43"/>
  <c r="CS352" i="43" s="1"/>
  <c r="CX352" i="43"/>
  <c r="CY352" i="43" s="1"/>
  <c r="DD352" i="43"/>
  <c r="DE352" i="43" s="1"/>
  <c r="DJ352" i="43"/>
  <c r="DK352" i="43" s="1"/>
  <c r="DP352" i="43"/>
  <c r="DV352" i="43"/>
  <c r="EB352" i="43"/>
  <c r="EC352" i="43" s="1"/>
  <c r="EH352" i="43"/>
  <c r="EI352" i="43" s="1"/>
  <c r="BE353" i="43"/>
  <c r="BF353" i="43" s="1"/>
  <c r="BT353" i="43"/>
  <c r="BU353" i="43" s="1"/>
  <c r="BZ353" i="43"/>
  <c r="CA353" i="43" s="1"/>
  <c r="CF353" i="43"/>
  <c r="CG353" i="43" s="1"/>
  <c r="CL353" i="43"/>
  <c r="CM353" i="43" s="1"/>
  <c r="CR353" i="43"/>
  <c r="CS353" i="43" s="1"/>
  <c r="CX353" i="43"/>
  <c r="CY353" i="43" s="1"/>
  <c r="DD353" i="43"/>
  <c r="DE353" i="43" s="1"/>
  <c r="DJ353" i="43"/>
  <c r="DK353" i="43" s="1"/>
  <c r="DP353" i="43"/>
  <c r="DV353" i="43"/>
  <c r="EB353" i="43"/>
  <c r="EC353" i="43" s="1"/>
  <c r="EH353" i="43"/>
  <c r="BE354" i="43"/>
  <c r="BF354" i="43" s="1"/>
  <c r="BT354" i="43"/>
  <c r="BU354" i="43" s="1"/>
  <c r="BZ354" i="43"/>
  <c r="CA354" i="43" s="1"/>
  <c r="CF354" i="43"/>
  <c r="CG354" i="43" s="1"/>
  <c r="CL354" i="43"/>
  <c r="CM354" i="43" s="1"/>
  <c r="CR354" i="43"/>
  <c r="CS354" i="43" s="1"/>
  <c r="CX354" i="43"/>
  <c r="CY354" i="43" s="1"/>
  <c r="DD354" i="43"/>
  <c r="DE354" i="43" s="1"/>
  <c r="DJ354" i="43"/>
  <c r="DK354" i="43" s="1"/>
  <c r="DP354" i="43"/>
  <c r="DV354" i="43"/>
  <c r="EB354" i="43"/>
  <c r="EH354" i="43"/>
  <c r="BE355" i="43"/>
  <c r="BF355" i="43" s="1"/>
  <c r="BT355" i="43"/>
  <c r="BU355" i="43" s="1"/>
  <c r="BZ355" i="43"/>
  <c r="CA355" i="43" s="1"/>
  <c r="CF355" i="43"/>
  <c r="CG355" i="43" s="1"/>
  <c r="CL355" i="43"/>
  <c r="CM355" i="43" s="1"/>
  <c r="CR355" i="43"/>
  <c r="CS355" i="43" s="1"/>
  <c r="CX355" i="43"/>
  <c r="CY355" i="43" s="1"/>
  <c r="DD355" i="43"/>
  <c r="DE355" i="43" s="1"/>
  <c r="DJ355" i="43"/>
  <c r="DK355" i="43" s="1"/>
  <c r="DP355" i="43"/>
  <c r="DV355" i="43"/>
  <c r="EB355" i="43"/>
  <c r="EC355" i="43" s="1"/>
  <c r="EH355" i="43"/>
  <c r="EI355" i="43" s="1"/>
  <c r="BE356" i="43"/>
  <c r="BF356" i="43" s="1"/>
  <c r="BU356" i="43"/>
  <c r="CA356" i="43"/>
  <c r="CG356" i="43"/>
  <c r="CM356" i="43"/>
  <c r="CS356" i="43"/>
  <c r="CY356" i="43"/>
  <c r="DE356" i="43"/>
  <c r="DK356" i="43"/>
  <c r="DQ356" i="43"/>
  <c r="DW356" i="43"/>
  <c r="EC356" i="43"/>
  <c r="EI356" i="43"/>
  <c r="BA357" i="43"/>
  <c r="BF357" i="43"/>
  <c r="BU357" i="43"/>
  <c r="CA357" i="43"/>
  <c r="CG357" i="43"/>
  <c r="CM357" i="43"/>
  <c r="CS357" i="43"/>
  <c r="CY357" i="43"/>
  <c r="DE357" i="43"/>
  <c r="DK357" i="43"/>
  <c r="DQ357" i="43"/>
  <c r="DW357" i="43"/>
  <c r="EC357" i="43"/>
  <c r="EI357" i="43"/>
  <c r="BA358" i="43"/>
  <c r="BF358" i="43"/>
  <c r="BU358" i="43"/>
  <c r="CA358" i="43"/>
  <c r="CG358" i="43"/>
  <c r="CM358" i="43"/>
  <c r="CS358" i="43"/>
  <c r="CY358" i="43"/>
  <c r="DE358" i="43"/>
  <c r="DK358" i="43"/>
  <c r="DQ358" i="43"/>
  <c r="DW358" i="43"/>
  <c r="EC358" i="43"/>
  <c r="EI358" i="43"/>
  <c r="BA359" i="43"/>
  <c r="BF359" i="43"/>
  <c r="BU359" i="43"/>
  <c r="CA359" i="43"/>
  <c r="CG359" i="43"/>
  <c r="CM359" i="43"/>
  <c r="CS359" i="43"/>
  <c r="CY359" i="43"/>
  <c r="DE359" i="43"/>
  <c r="DK359" i="43"/>
  <c r="DQ359" i="43"/>
  <c r="DW359" i="43"/>
  <c r="EC359" i="43"/>
  <c r="EI359" i="43"/>
  <c r="BB360" i="43"/>
  <c r="W361" i="43"/>
  <c r="X361" i="43" s="1"/>
  <c r="K362" i="43"/>
  <c r="L362" i="43" s="1"/>
  <c r="BB362" i="43"/>
  <c r="W363" i="43"/>
  <c r="X363" i="43" s="1"/>
  <c r="K364" i="43"/>
  <c r="L364" i="43" s="1"/>
  <c r="BB364" i="43"/>
  <c r="W365" i="43"/>
  <c r="X365" i="43" s="1"/>
  <c r="K366" i="43"/>
  <c r="L366" i="43" s="1"/>
  <c r="BB366" i="43"/>
  <c r="W367" i="43"/>
  <c r="X367" i="43" s="1"/>
  <c r="K368" i="43"/>
  <c r="L368" i="43" s="1"/>
  <c r="BB368" i="43"/>
  <c r="W369" i="43"/>
  <c r="X369" i="43" s="1"/>
  <c r="K370" i="43"/>
  <c r="L370" i="43" s="1"/>
  <c r="BB370" i="43"/>
  <c r="W371" i="43"/>
  <c r="X371" i="43" s="1"/>
  <c r="K372" i="43"/>
  <c r="L372" i="43" s="1"/>
  <c r="BB372" i="43"/>
  <c r="W373" i="43"/>
  <c r="X373" i="43" s="1"/>
  <c r="K374" i="43"/>
  <c r="L374" i="43" s="1"/>
  <c r="BB374" i="43"/>
  <c r="W375" i="43"/>
  <c r="X375" i="43" s="1"/>
  <c r="K376" i="43"/>
  <c r="L376" i="43" s="1"/>
  <c r="BB376" i="43"/>
  <c r="W377" i="43"/>
  <c r="X377" i="43" s="1"/>
  <c r="K378" i="43"/>
  <c r="L378" i="43" s="1"/>
  <c r="BB378" i="43"/>
  <c r="W379" i="43"/>
  <c r="X379" i="43" s="1"/>
  <c r="K380" i="43"/>
  <c r="L380" i="43" s="1"/>
  <c r="BB380" i="43"/>
  <c r="W381" i="43"/>
  <c r="X381" i="43" s="1"/>
  <c r="K382" i="43"/>
  <c r="L382" i="43" s="1"/>
  <c r="BB382" i="43"/>
  <c r="W383" i="43"/>
  <c r="X383" i="43" s="1"/>
  <c r="K384" i="43"/>
  <c r="L384" i="43" s="1"/>
  <c r="BB384" i="43"/>
  <c r="W385" i="43"/>
  <c r="X385" i="43" s="1"/>
  <c r="K386" i="43"/>
  <c r="L386" i="43" s="1"/>
  <c r="BB386" i="43"/>
  <c r="W387" i="43"/>
  <c r="X387" i="43" s="1"/>
  <c r="K388" i="43"/>
  <c r="L388" i="43" s="1"/>
  <c r="BB388" i="43"/>
  <c r="W389" i="43"/>
  <c r="X389" i="43" s="1"/>
  <c r="K390" i="43"/>
  <c r="L390" i="43" s="1"/>
  <c r="BB390" i="43"/>
  <c r="W391" i="43"/>
  <c r="X391" i="43" s="1"/>
  <c r="K392" i="43"/>
  <c r="L392" i="43" s="1"/>
  <c r="BB392" i="43"/>
  <c r="W393" i="43"/>
  <c r="X393" i="43" s="1"/>
  <c r="K394" i="43"/>
  <c r="L394" i="43" s="1"/>
  <c r="BB394" i="43"/>
  <c r="W395" i="43"/>
  <c r="X395" i="43" s="1"/>
  <c r="K396" i="43"/>
  <c r="L396" i="43" s="1"/>
  <c r="BB396" i="43"/>
  <c r="W397" i="43"/>
  <c r="X397" i="43" s="1"/>
  <c r="K398" i="43"/>
  <c r="L398" i="43" s="1"/>
  <c r="BB398" i="43"/>
  <c r="W399" i="43"/>
  <c r="X399" i="43" s="1"/>
  <c r="BB400" i="43"/>
  <c r="BB402" i="43"/>
  <c r="BB404" i="43"/>
  <c r="BB406" i="43"/>
  <c r="BB408" i="43"/>
  <c r="BB410" i="43"/>
  <c r="BB412" i="43"/>
  <c r="BB414" i="43"/>
  <c r="BB416" i="43"/>
  <c r="BB418" i="43"/>
  <c r="BB420" i="43"/>
  <c r="BE360" i="43"/>
  <c r="BF360" i="43" s="1"/>
  <c r="BT360" i="43"/>
  <c r="BU360" i="43" s="1"/>
  <c r="BZ360" i="43"/>
  <c r="CA360" i="43" s="1"/>
  <c r="CF360" i="43"/>
  <c r="CG360" i="43" s="1"/>
  <c r="CL360" i="43"/>
  <c r="CM360" i="43" s="1"/>
  <c r="CR360" i="43"/>
  <c r="CS360" i="43" s="1"/>
  <c r="CX360" i="43"/>
  <c r="CY360" i="43" s="1"/>
  <c r="DD360" i="43"/>
  <c r="DE360" i="43" s="1"/>
  <c r="DJ360" i="43"/>
  <c r="DK360" i="43" s="1"/>
  <c r="DP360" i="43"/>
  <c r="DQ360" i="43" s="1"/>
  <c r="DV360" i="43"/>
  <c r="EB360" i="43"/>
  <c r="EC360" i="43" s="1"/>
  <c r="EH360" i="43"/>
  <c r="EI360" i="43" s="1"/>
  <c r="BE361" i="43"/>
  <c r="BF361" i="43" s="1"/>
  <c r="BT361" i="43"/>
  <c r="BU361" i="43" s="1"/>
  <c r="BZ361" i="43"/>
  <c r="CA361" i="43" s="1"/>
  <c r="CF361" i="43"/>
  <c r="CG361" i="43" s="1"/>
  <c r="CL361" i="43"/>
  <c r="CM361" i="43" s="1"/>
  <c r="CR361" i="43"/>
  <c r="CS361" i="43" s="1"/>
  <c r="CX361" i="43"/>
  <c r="CY361" i="43" s="1"/>
  <c r="DD361" i="43"/>
  <c r="DE361" i="43" s="1"/>
  <c r="DJ361" i="43"/>
  <c r="DK361" i="43" s="1"/>
  <c r="DP361" i="43"/>
  <c r="DV361" i="43"/>
  <c r="EB361" i="43"/>
  <c r="EH361" i="43"/>
  <c r="BE362" i="43"/>
  <c r="BF362" i="43" s="1"/>
  <c r="BT362" i="43"/>
  <c r="BU362" i="43" s="1"/>
  <c r="BZ362" i="43"/>
  <c r="CA362" i="43" s="1"/>
  <c r="CF362" i="43"/>
  <c r="CG362" i="43" s="1"/>
  <c r="CL362" i="43"/>
  <c r="CM362" i="43" s="1"/>
  <c r="CR362" i="43"/>
  <c r="CS362" i="43" s="1"/>
  <c r="CX362" i="43"/>
  <c r="CY362" i="43" s="1"/>
  <c r="DD362" i="43"/>
  <c r="DE362" i="43" s="1"/>
  <c r="DJ362" i="43"/>
  <c r="DK362" i="43" s="1"/>
  <c r="DP362" i="43"/>
  <c r="DV362" i="43"/>
  <c r="EB362" i="43"/>
  <c r="EH362" i="43"/>
  <c r="BE363" i="43"/>
  <c r="BF363" i="43" s="1"/>
  <c r="BT363" i="43"/>
  <c r="BU363" i="43" s="1"/>
  <c r="BZ363" i="43"/>
  <c r="CA363" i="43" s="1"/>
  <c r="CF363" i="43"/>
  <c r="CG363" i="43" s="1"/>
  <c r="CL363" i="43"/>
  <c r="CM363" i="43" s="1"/>
  <c r="CR363" i="43"/>
  <c r="CS363" i="43" s="1"/>
  <c r="CX363" i="43"/>
  <c r="CY363" i="43" s="1"/>
  <c r="DD363" i="43"/>
  <c r="DE363" i="43" s="1"/>
  <c r="DJ363" i="43"/>
  <c r="DK363" i="43" s="1"/>
  <c r="DP363" i="43"/>
  <c r="DQ363" i="43" s="1"/>
  <c r="DV363" i="43"/>
  <c r="DW363" i="43" s="1"/>
  <c r="EB363" i="43"/>
  <c r="EC363" i="43" s="1"/>
  <c r="EH363" i="43"/>
  <c r="EI363" i="43" s="1"/>
  <c r="BE364" i="43"/>
  <c r="BF364" i="43" s="1"/>
  <c r="BT364" i="43"/>
  <c r="BU364" i="43" s="1"/>
  <c r="BZ364" i="43"/>
  <c r="CA364" i="43" s="1"/>
  <c r="CF364" i="43"/>
  <c r="CG364" i="43" s="1"/>
  <c r="CL364" i="43"/>
  <c r="CM364" i="43" s="1"/>
  <c r="CR364" i="43"/>
  <c r="CS364" i="43" s="1"/>
  <c r="CX364" i="43"/>
  <c r="CY364" i="43" s="1"/>
  <c r="DD364" i="43"/>
  <c r="DE364" i="43" s="1"/>
  <c r="DJ364" i="43"/>
  <c r="DK364" i="43" s="1"/>
  <c r="DP364" i="43"/>
  <c r="DQ364" i="43" s="1"/>
  <c r="DV364" i="43"/>
  <c r="DW364" i="43" s="1"/>
  <c r="EB364" i="43"/>
  <c r="EC364" i="43" s="1"/>
  <c r="EH364" i="43"/>
  <c r="EI364" i="43" s="1"/>
  <c r="BE365" i="43"/>
  <c r="BF365" i="43" s="1"/>
  <c r="BT365" i="43"/>
  <c r="BU365" i="43" s="1"/>
  <c r="BZ365" i="43"/>
  <c r="CA365" i="43" s="1"/>
  <c r="CF365" i="43"/>
  <c r="CG365" i="43" s="1"/>
  <c r="CL365" i="43"/>
  <c r="CM365" i="43" s="1"/>
  <c r="CR365" i="43"/>
  <c r="CS365" i="43" s="1"/>
  <c r="CX365" i="43"/>
  <c r="CY365" i="43" s="1"/>
  <c r="DD365" i="43"/>
  <c r="DE365" i="43" s="1"/>
  <c r="DJ365" i="43"/>
  <c r="DK365" i="43" s="1"/>
  <c r="DP365" i="43"/>
  <c r="DQ365" i="43" s="1"/>
  <c r="DV365" i="43"/>
  <c r="DW365" i="43" s="1"/>
  <c r="EB365" i="43"/>
  <c r="EC365" i="43" s="1"/>
  <c r="EH365" i="43"/>
  <c r="EI365" i="43" s="1"/>
  <c r="BE366" i="43"/>
  <c r="BF366" i="43" s="1"/>
  <c r="BT366" i="43"/>
  <c r="BU366" i="43" s="1"/>
  <c r="BZ366" i="43"/>
  <c r="CA366" i="43" s="1"/>
  <c r="CF366" i="43"/>
  <c r="CG366" i="43" s="1"/>
  <c r="CL366" i="43"/>
  <c r="CM366" i="43" s="1"/>
  <c r="CR366" i="43"/>
  <c r="CS366" i="43" s="1"/>
  <c r="CX366" i="43"/>
  <c r="CY366" i="43" s="1"/>
  <c r="DD366" i="43"/>
  <c r="DE366" i="43" s="1"/>
  <c r="DJ366" i="43"/>
  <c r="DK366" i="43" s="1"/>
  <c r="DP366" i="43"/>
  <c r="DV366" i="43"/>
  <c r="EB366" i="43"/>
  <c r="EH366" i="43"/>
  <c r="BE367" i="43"/>
  <c r="BF367" i="43" s="1"/>
  <c r="BT367" i="43"/>
  <c r="BU367" i="43" s="1"/>
  <c r="BZ367" i="43"/>
  <c r="CA367" i="43" s="1"/>
  <c r="CF367" i="43"/>
  <c r="CG367" i="43" s="1"/>
  <c r="CL367" i="43"/>
  <c r="CM367" i="43" s="1"/>
  <c r="CR367" i="43"/>
  <c r="CS367" i="43" s="1"/>
  <c r="CX367" i="43"/>
  <c r="CY367" i="43" s="1"/>
  <c r="DD367" i="43"/>
  <c r="DE367" i="43" s="1"/>
  <c r="DJ367" i="43"/>
  <c r="DK367" i="43" s="1"/>
  <c r="DP367" i="43"/>
  <c r="DV367" i="43"/>
  <c r="EB367" i="43"/>
  <c r="EH367" i="43"/>
  <c r="BE368" i="43"/>
  <c r="BF368" i="43" s="1"/>
  <c r="BT368" i="43"/>
  <c r="BU368" i="43" s="1"/>
  <c r="BZ368" i="43"/>
  <c r="CA368" i="43" s="1"/>
  <c r="CF368" i="43"/>
  <c r="CG368" i="43" s="1"/>
  <c r="CL368" i="43"/>
  <c r="CM368" i="43" s="1"/>
  <c r="CR368" i="43"/>
  <c r="CS368" i="43" s="1"/>
  <c r="CX368" i="43"/>
  <c r="CY368" i="43" s="1"/>
  <c r="DD368" i="43"/>
  <c r="DE368" i="43" s="1"/>
  <c r="DJ368" i="43"/>
  <c r="DK368" i="43" s="1"/>
  <c r="DP368" i="43"/>
  <c r="DQ368" i="43" s="1"/>
  <c r="DV368" i="43"/>
  <c r="DW368" i="43" s="1"/>
  <c r="EB368" i="43"/>
  <c r="EC368" i="43" s="1"/>
  <c r="EH368" i="43"/>
  <c r="EI368" i="43" s="1"/>
  <c r="BE369" i="43"/>
  <c r="BF369" i="43" s="1"/>
  <c r="BT369" i="43"/>
  <c r="BU369" i="43" s="1"/>
  <c r="BZ369" i="43"/>
  <c r="CA369" i="43" s="1"/>
  <c r="CF369" i="43"/>
  <c r="CG369" i="43" s="1"/>
  <c r="CL369" i="43"/>
  <c r="CM369" i="43" s="1"/>
  <c r="CR369" i="43"/>
  <c r="CS369" i="43" s="1"/>
  <c r="CX369" i="43"/>
  <c r="CY369" i="43" s="1"/>
  <c r="DD369" i="43"/>
  <c r="DE369" i="43" s="1"/>
  <c r="DJ369" i="43"/>
  <c r="DK369" i="43" s="1"/>
  <c r="DP369" i="43"/>
  <c r="DQ369" i="43" s="1"/>
  <c r="DV369" i="43"/>
  <c r="DW369" i="43" s="1"/>
  <c r="EB369" i="43"/>
  <c r="EC369" i="43" s="1"/>
  <c r="EH369" i="43"/>
  <c r="EI369" i="43" s="1"/>
  <c r="BE370" i="43"/>
  <c r="BF370" i="43" s="1"/>
  <c r="BT370" i="43"/>
  <c r="BU370" i="43" s="1"/>
  <c r="BZ370" i="43"/>
  <c r="CA370" i="43" s="1"/>
  <c r="CF370" i="43"/>
  <c r="CG370" i="43" s="1"/>
  <c r="CL370" i="43"/>
  <c r="CM370" i="43" s="1"/>
  <c r="CR370" i="43"/>
  <c r="CS370" i="43" s="1"/>
  <c r="CX370" i="43"/>
  <c r="CY370" i="43" s="1"/>
  <c r="DD370" i="43"/>
  <c r="DE370" i="43" s="1"/>
  <c r="DJ370" i="43"/>
  <c r="DK370" i="43" s="1"/>
  <c r="DP370" i="43"/>
  <c r="DQ370" i="43" s="1"/>
  <c r="DV370" i="43"/>
  <c r="DW370" i="43" s="1"/>
  <c r="EB370" i="43"/>
  <c r="EC370" i="43" s="1"/>
  <c r="EH370" i="43"/>
  <c r="EI370" i="43" s="1"/>
  <c r="BE371" i="43"/>
  <c r="BF371" i="43" s="1"/>
  <c r="BT371" i="43"/>
  <c r="BU371" i="43" s="1"/>
  <c r="BZ371" i="43"/>
  <c r="CA371" i="43" s="1"/>
  <c r="CF371" i="43"/>
  <c r="CG371" i="43" s="1"/>
  <c r="CL371" i="43"/>
  <c r="CM371" i="43" s="1"/>
  <c r="CR371" i="43"/>
  <c r="CS371" i="43" s="1"/>
  <c r="CX371" i="43"/>
  <c r="CY371" i="43" s="1"/>
  <c r="DD371" i="43"/>
  <c r="DE371" i="43" s="1"/>
  <c r="DJ371" i="43"/>
  <c r="DK371" i="43" s="1"/>
  <c r="DP371" i="43"/>
  <c r="DQ371" i="43" s="1"/>
  <c r="DV371" i="43"/>
  <c r="EB371" i="43"/>
  <c r="EH371" i="43"/>
  <c r="BE372" i="43"/>
  <c r="BF372" i="43" s="1"/>
  <c r="BT372" i="43"/>
  <c r="BU372" i="43" s="1"/>
  <c r="BZ372" i="43"/>
  <c r="CA372" i="43" s="1"/>
  <c r="CF372" i="43"/>
  <c r="CG372" i="43" s="1"/>
  <c r="CL372" i="43"/>
  <c r="CM372" i="43" s="1"/>
  <c r="CR372" i="43"/>
  <c r="CS372" i="43" s="1"/>
  <c r="CX372" i="43"/>
  <c r="CY372" i="43" s="1"/>
  <c r="DD372" i="43"/>
  <c r="DE372" i="43" s="1"/>
  <c r="DJ372" i="43"/>
  <c r="DK372" i="43" s="1"/>
  <c r="DP372" i="43"/>
  <c r="DV372" i="43"/>
  <c r="EB372" i="43"/>
  <c r="EC372" i="43" s="1"/>
  <c r="EH372" i="43"/>
  <c r="BE373" i="43"/>
  <c r="BF373" i="43" s="1"/>
  <c r="BT373" i="43"/>
  <c r="BU373" i="43" s="1"/>
  <c r="BZ373" i="43"/>
  <c r="CA373" i="43" s="1"/>
  <c r="CF373" i="43"/>
  <c r="CG373" i="43" s="1"/>
  <c r="CL373" i="43"/>
  <c r="CM373" i="43" s="1"/>
  <c r="CR373" i="43"/>
  <c r="CS373" i="43" s="1"/>
  <c r="CX373" i="43"/>
  <c r="CY373" i="43" s="1"/>
  <c r="DD373" i="43"/>
  <c r="DE373" i="43" s="1"/>
  <c r="DJ373" i="43"/>
  <c r="DK373" i="43" s="1"/>
  <c r="DP373" i="43"/>
  <c r="DQ373" i="43" s="1"/>
  <c r="DV373" i="43"/>
  <c r="DW373" i="43" s="1"/>
  <c r="EB373" i="43"/>
  <c r="EC373" i="43" s="1"/>
  <c r="EH373" i="43"/>
  <c r="EI373" i="43" s="1"/>
  <c r="BE374" i="43"/>
  <c r="BF374" i="43" s="1"/>
  <c r="BT374" i="43"/>
  <c r="BU374" i="43" s="1"/>
  <c r="BZ374" i="43"/>
  <c r="CA374" i="43" s="1"/>
  <c r="CF374" i="43"/>
  <c r="CG374" i="43" s="1"/>
  <c r="CL374" i="43"/>
  <c r="CM374" i="43" s="1"/>
  <c r="CR374" i="43"/>
  <c r="CS374" i="43" s="1"/>
  <c r="CX374" i="43"/>
  <c r="CY374" i="43" s="1"/>
  <c r="DD374" i="43"/>
  <c r="DE374" i="43" s="1"/>
  <c r="DJ374" i="43"/>
  <c r="DK374" i="43" s="1"/>
  <c r="DP374" i="43"/>
  <c r="DQ374" i="43" s="1"/>
  <c r="DV374" i="43"/>
  <c r="DW374" i="43" s="1"/>
  <c r="EB374" i="43"/>
  <c r="EC374" i="43" s="1"/>
  <c r="EH374" i="43"/>
  <c r="EI374" i="43" s="1"/>
  <c r="BE375" i="43"/>
  <c r="BF375" i="43" s="1"/>
  <c r="BT375" i="43"/>
  <c r="BU375" i="43" s="1"/>
  <c r="BZ375" i="43"/>
  <c r="CA375" i="43" s="1"/>
  <c r="CF375" i="43"/>
  <c r="CG375" i="43" s="1"/>
  <c r="CL375" i="43"/>
  <c r="CM375" i="43" s="1"/>
  <c r="CR375" i="43"/>
  <c r="CS375" i="43" s="1"/>
  <c r="CX375" i="43"/>
  <c r="CY375" i="43" s="1"/>
  <c r="DD375" i="43"/>
  <c r="DE375" i="43" s="1"/>
  <c r="DJ375" i="43"/>
  <c r="DK375" i="43" s="1"/>
  <c r="DP375" i="43"/>
  <c r="DQ375" i="43" s="1"/>
  <c r="DV375" i="43"/>
  <c r="DW375" i="43" s="1"/>
  <c r="EB375" i="43"/>
  <c r="EC375" i="43" s="1"/>
  <c r="EH375" i="43"/>
  <c r="EI375" i="43" s="1"/>
  <c r="BE376" i="43"/>
  <c r="BF376" i="43" s="1"/>
  <c r="BT376" i="43"/>
  <c r="BU376" i="43" s="1"/>
  <c r="BZ376" i="43"/>
  <c r="CA376" i="43" s="1"/>
  <c r="CF376" i="43"/>
  <c r="CG376" i="43" s="1"/>
  <c r="CL376" i="43"/>
  <c r="CM376" i="43" s="1"/>
  <c r="CR376" i="43"/>
  <c r="CS376" i="43" s="1"/>
  <c r="CX376" i="43"/>
  <c r="CY376" i="43" s="1"/>
  <c r="DD376" i="43"/>
  <c r="DE376" i="43" s="1"/>
  <c r="DJ376" i="43"/>
  <c r="DK376" i="43" s="1"/>
  <c r="DP376" i="43"/>
  <c r="DQ376" i="43" s="1"/>
  <c r="DV376" i="43"/>
  <c r="DW376" i="43" s="1"/>
  <c r="EB376" i="43"/>
  <c r="EC376" i="43" s="1"/>
  <c r="EH376" i="43"/>
  <c r="EI376" i="43" s="1"/>
  <c r="BE377" i="43"/>
  <c r="BF377" i="43" s="1"/>
  <c r="BT377" i="43"/>
  <c r="BU377" i="43" s="1"/>
  <c r="BZ377" i="43"/>
  <c r="CA377" i="43" s="1"/>
  <c r="CF377" i="43"/>
  <c r="CG377" i="43" s="1"/>
  <c r="CL377" i="43"/>
  <c r="CM377" i="43" s="1"/>
  <c r="CR377" i="43"/>
  <c r="CS377" i="43" s="1"/>
  <c r="CX377" i="43"/>
  <c r="CY377" i="43" s="1"/>
  <c r="DD377" i="43"/>
  <c r="DE377" i="43" s="1"/>
  <c r="DJ377" i="43"/>
  <c r="DK377" i="43" s="1"/>
  <c r="DP377" i="43"/>
  <c r="DQ377" i="43" s="1"/>
  <c r="DV377" i="43"/>
  <c r="EB377" i="43"/>
  <c r="EH377" i="43"/>
  <c r="BE378" i="43"/>
  <c r="BF378" i="43" s="1"/>
  <c r="BT378" i="43"/>
  <c r="BU378" i="43" s="1"/>
  <c r="BZ378" i="43"/>
  <c r="CA378" i="43" s="1"/>
  <c r="CF378" i="43"/>
  <c r="CG378" i="43" s="1"/>
  <c r="CL378" i="43"/>
  <c r="CM378" i="43" s="1"/>
  <c r="CR378" i="43"/>
  <c r="CS378" i="43" s="1"/>
  <c r="CX378" i="43"/>
  <c r="CY378" i="43" s="1"/>
  <c r="DD378" i="43"/>
  <c r="DE378" i="43" s="1"/>
  <c r="DJ378" i="43"/>
  <c r="DK378" i="43" s="1"/>
  <c r="DP378" i="43"/>
  <c r="DV378" i="43"/>
  <c r="EB378" i="43"/>
  <c r="EC378" i="43" s="1"/>
  <c r="EH378" i="43"/>
  <c r="BE379" i="43"/>
  <c r="BF379" i="43" s="1"/>
  <c r="BT379" i="43"/>
  <c r="BU379" i="43" s="1"/>
  <c r="BZ379" i="43"/>
  <c r="CA379" i="43" s="1"/>
  <c r="CF379" i="43"/>
  <c r="CG379" i="43" s="1"/>
  <c r="CL379" i="43"/>
  <c r="CM379" i="43" s="1"/>
  <c r="CR379" i="43"/>
  <c r="CS379" i="43" s="1"/>
  <c r="CX379" i="43"/>
  <c r="CY379" i="43" s="1"/>
  <c r="DD379" i="43"/>
  <c r="DE379" i="43" s="1"/>
  <c r="DJ379" i="43"/>
  <c r="DK379" i="43" s="1"/>
  <c r="DP379" i="43"/>
  <c r="DV379" i="43"/>
  <c r="EB379" i="43"/>
  <c r="EC379" i="43" s="1"/>
  <c r="EH379" i="43"/>
  <c r="EI379" i="43" s="1"/>
  <c r="BE380" i="43"/>
  <c r="BF380" i="43" s="1"/>
  <c r="BT380" i="43"/>
  <c r="BU380" i="43" s="1"/>
  <c r="BZ380" i="43"/>
  <c r="CA380" i="43" s="1"/>
  <c r="CF380" i="43"/>
  <c r="CG380" i="43" s="1"/>
  <c r="CL380" i="43"/>
  <c r="CM380" i="43" s="1"/>
  <c r="CR380" i="43"/>
  <c r="CS380" i="43" s="1"/>
  <c r="CX380" i="43"/>
  <c r="CY380" i="43" s="1"/>
  <c r="DD380" i="43"/>
  <c r="DE380" i="43" s="1"/>
  <c r="DJ380" i="43"/>
  <c r="DK380" i="43" s="1"/>
  <c r="DP380" i="43"/>
  <c r="DV380" i="43"/>
  <c r="EB380" i="43"/>
  <c r="EC380" i="43" s="1"/>
  <c r="EH380" i="43"/>
  <c r="BE381" i="43"/>
  <c r="BF381" i="43" s="1"/>
  <c r="BT381" i="43"/>
  <c r="BU381" i="43" s="1"/>
  <c r="BZ381" i="43"/>
  <c r="CA381" i="43" s="1"/>
  <c r="CF381" i="43"/>
  <c r="CG381" i="43" s="1"/>
  <c r="CL381" i="43"/>
  <c r="CM381" i="43" s="1"/>
  <c r="CR381" i="43"/>
  <c r="CS381" i="43" s="1"/>
  <c r="CX381" i="43"/>
  <c r="CY381" i="43" s="1"/>
  <c r="DD381" i="43"/>
  <c r="DE381" i="43" s="1"/>
  <c r="DJ381" i="43"/>
  <c r="DK381" i="43" s="1"/>
  <c r="DP381" i="43"/>
  <c r="DQ381" i="43" s="1"/>
  <c r="DV381" i="43"/>
  <c r="DW381" i="43" s="1"/>
  <c r="EB381" i="43"/>
  <c r="EC381" i="43" s="1"/>
  <c r="EH381" i="43"/>
  <c r="EI381" i="43" s="1"/>
  <c r="BE382" i="43"/>
  <c r="BF382" i="43" s="1"/>
  <c r="BT382" i="43"/>
  <c r="BU382" i="43" s="1"/>
  <c r="BZ382" i="43"/>
  <c r="CA382" i="43" s="1"/>
  <c r="CF382" i="43"/>
  <c r="CG382" i="43" s="1"/>
  <c r="CL382" i="43"/>
  <c r="CM382" i="43" s="1"/>
  <c r="CR382" i="43"/>
  <c r="CS382" i="43" s="1"/>
  <c r="CX382" i="43"/>
  <c r="CY382" i="43" s="1"/>
  <c r="DD382" i="43"/>
  <c r="DE382" i="43" s="1"/>
  <c r="DJ382" i="43"/>
  <c r="DK382" i="43" s="1"/>
  <c r="DP382" i="43"/>
  <c r="DV382" i="43"/>
  <c r="EB382" i="43"/>
  <c r="EH382" i="43"/>
  <c r="BE383" i="43"/>
  <c r="BF383" i="43" s="1"/>
  <c r="BT383" i="43"/>
  <c r="BU383" i="43" s="1"/>
  <c r="BZ383" i="43"/>
  <c r="CA383" i="43" s="1"/>
  <c r="CF383" i="43"/>
  <c r="CG383" i="43" s="1"/>
  <c r="CL383" i="43"/>
  <c r="CM383" i="43" s="1"/>
  <c r="CR383" i="43"/>
  <c r="CS383" i="43" s="1"/>
  <c r="CX383" i="43"/>
  <c r="CY383" i="43" s="1"/>
  <c r="DD383" i="43"/>
  <c r="DE383" i="43" s="1"/>
  <c r="DJ383" i="43"/>
  <c r="DK383" i="43" s="1"/>
  <c r="DP383" i="43"/>
  <c r="DV383" i="43"/>
  <c r="EB383" i="43"/>
  <c r="EC383" i="43" s="1"/>
  <c r="EH383" i="43"/>
  <c r="BE384" i="43"/>
  <c r="BF384" i="43" s="1"/>
  <c r="BT384" i="43"/>
  <c r="BU384" i="43" s="1"/>
  <c r="BZ384" i="43"/>
  <c r="CA384" i="43" s="1"/>
  <c r="CF384" i="43"/>
  <c r="CG384" i="43" s="1"/>
  <c r="CL384" i="43"/>
  <c r="CM384" i="43" s="1"/>
  <c r="CR384" i="43"/>
  <c r="CS384" i="43" s="1"/>
  <c r="CX384" i="43"/>
  <c r="CY384" i="43" s="1"/>
  <c r="DD384" i="43"/>
  <c r="DE384" i="43" s="1"/>
  <c r="DJ384" i="43"/>
  <c r="DK384" i="43" s="1"/>
  <c r="DP384" i="43"/>
  <c r="DV384" i="43"/>
  <c r="EB384" i="43"/>
  <c r="EC384" i="43" s="1"/>
  <c r="EH384" i="43"/>
  <c r="EI384" i="43" s="1"/>
  <c r="BE385" i="43"/>
  <c r="BF385" i="43" s="1"/>
  <c r="BT385" i="43"/>
  <c r="BU385" i="43" s="1"/>
  <c r="BZ385" i="43"/>
  <c r="CA385" i="43" s="1"/>
  <c r="CF385" i="43"/>
  <c r="CG385" i="43" s="1"/>
  <c r="CL385" i="43"/>
  <c r="CM385" i="43" s="1"/>
  <c r="CR385" i="43"/>
  <c r="CS385" i="43" s="1"/>
  <c r="CX385" i="43"/>
  <c r="CY385" i="43" s="1"/>
  <c r="DD385" i="43"/>
  <c r="DE385" i="43" s="1"/>
  <c r="DJ385" i="43"/>
  <c r="DK385" i="43" s="1"/>
  <c r="DP385" i="43"/>
  <c r="DQ385" i="43" s="1"/>
  <c r="DV385" i="43"/>
  <c r="DW385" i="43" s="1"/>
  <c r="EB385" i="43"/>
  <c r="EC385" i="43" s="1"/>
  <c r="EH385" i="43"/>
  <c r="EI385" i="43" s="1"/>
  <c r="BE386" i="43"/>
  <c r="BF386" i="43" s="1"/>
  <c r="BT386" i="43"/>
  <c r="BU386" i="43" s="1"/>
  <c r="BZ386" i="43"/>
  <c r="CA386" i="43" s="1"/>
  <c r="CF386" i="43"/>
  <c r="CG386" i="43" s="1"/>
  <c r="CL386" i="43"/>
  <c r="CM386" i="43" s="1"/>
  <c r="CR386" i="43"/>
  <c r="CS386" i="43" s="1"/>
  <c r="CX386" i="43"/>
  <c r="CY386" i="43" s="1"/>
  <c r="DD386" i="43"/>
  <c r="DE386" i="43" s="1"/>
  <c r="DJ386" i="43"/>
  <c r="DK386" i="43" s="1"/>
  <c r="DP386" i="43"/>
  <c r="DQ386" i="43" s="1"/>
  <c r="DV386" i="43"/>
  <c r="DW386" i="43" s="1"/>
  <c r="EB386" i="43"/>
  <c r="EC386" i="43" s="1"/>
  <c r="EH386" i="43"/>
  <c r="EI386" i="43" s="1"/>
  <c r="BE387" i="43"/>
  <c r="BF387" i="43" s="1"/>
  <c r="BT387" i="43"/>
  <c r="BU387" i="43" s="1"/>
  <c r="BZ387" i="43"/>
  <c r="CA387" i="43" s="1"/>
  <c r="CF387" i="43"/>
  <c r="CG387" i="43" s="1"/>
  <c r="CL387" i="43"/>
  <c r="CM387" i="43" s="1"/>
  <c r="CR387" i="43"/>
  <c r="CS387" i="43" s="1"/>
  <c r="CX387" i="43"/>
  <c r="CY387" i="43" s="1"/>
  <c r="DD387" i="43"/>
  <c r="DE387" i="43" s="1"/>
  <c r="DJ387" i="43"/>
  <c r="DK387" i="43" s="1"/>
  <c r="DP387" i="43"/>
  <c r="DV387" i="43"/>
  <c r="EB387" i="43"/>
  <c r="EC387" i="43" s="1"/>
  <c r="EH387" i="43"/>
  <c r="BE388" i="43"/>
  <c r="BF388" i="43" s="1"/>
  <c r="BT388" i="43"/>
  <c r="BU388" i="43" s="1"/>
  <c r="BZ388" i="43"/>
  <c r="CA388" i="43" s="1"/>
  <c r="CF388" i="43"/>
  <c r="CG388" i="43" s="1"/>
  <c r="CL388" i="43"/>
  <c r="CM388" i="43" s="1"/>
  <c r="CR388" i="43"/>
  <c r="CS388" i="43" s="1"/>
  <c r="CX388" i="43"/>
  <c r="CY388" i="43" s="1"/>
  <c r="DD388" i="43"/>
  <c r="DE388" i="43" s="1"/>
  <c r="DJ388" i="43"/>
  <c r="DK388" i="43" s="1"/>
  <c r="DP388" i="43"/>
  <c r="DQ388" i="43" s="1"/>
  <c r="DV388" i="43"/>
  <c r="EB388" i="43"/>
  <c r="EC388" i="43" s="1"/>
  <c r="EH388" i="43"/>
  <c r="EI388" i="43" s="1"/>
  <c r="BE389" i="43"/>
  <c r="BF389" i="43" s="1"/>
  <c r="BT389" i="43"/>
  <c r="BU389" i="43" s="1"/>
  <c r="BZ389" i="43"/>
  <c r="CA389" i="43" s="1"/>
  <c r="CF389" i="43"/>
  <c r="CG389" i="43" s="1"/>
  <c r="CL389" i="43"/>
  <c r="CM389" i="43" s="1"/>
  <c r="CR389" i="43"/>
  <c r="CS389" i="43" s="1"/>
  <c r="CX389" i="43"/>
  <c r="CY389" i="43" s="1"/>
  <c r="DD389" i="43"/>
  <c r="DE389" i="43" s="1"/>
  <c r="DJ389" i="43"/>
  <c r="DK389" i="43" s="1"/>
  <c r="DP389" i="43"/>
  <c r="DQ389" i="43" s="1"/>
  <c r="DV389" i="43"/>
  <c r="EB389" i="43"/>
  <c r="EC389" i="43" s="1"/>
  <c r="EH389" i="43"/>
  <c r="EI389" i="43" s="1"/>
  <c r="BE390" i="43"/>
  <c r="BF390" i="43" s="1"/>
  <c r="BT390" i="43"/>
  <c r="BU390" i="43" s="1"/>
  <c r="BZ390" i="43"/>
  <c r="CA390" i="43" s="1"/>
  <c r="CF390" i="43"/>
  <c r="CG390" i="43" s="1"/>
  <c r="CL390" i="43"/>
  <c r="CM390" i="43" s="1"/>
  <c r="CR390" i="43"/>
  <c r="CS390" i="43" s="1"/>
  <c r="CX390" i="43"/>
  <c r="CY390" i="43" s="1"/>
  <c r="DD390" i="43"/>
  <c r="DE390" i="43" s="1"/>
  <c r="DJ390" i="43"/>
  <c r="DK390" i="43" s="1"/>
  <c r="DP390" i="43"/>
  <c r="DQ390" i="43" s="1"/>
  <c r="DV390" i="43"/>
  <c r="DW390" i="43" s="1"/>
  <c r="EB390" i="43"/>
  <c r="EC390" i="43" s="1"/>
  <c r="EH390" i="43"/>
  <c r="EI390" i="43" s="1"/>
  <c r="BE391" i="43"/>
  <c r="BF391" i="43" s="1"/>
  <c r="BT391" i="43"/>
  <c r="BU391" i="43" s="1"/>
  <c r="BZ391" i="43"/>
  <c r="CA391" i="43" s="1"/>
  <c r="CF391" i="43"/>
  <c r="CG391" i="43" s="1"/>
  <c r="CL391" i="43"/>
  <c r="CM391" i="43" s="1"/>
  <c r="CR391" i="43"/>
  <c r="CS391" i="43" s="1"/>
  <c r="CX391" i="43"/>
  <c r="CY391" i="43" s="1"/>
  <c r="DD391" i="43"/>
  <c r="DE391" i="43" s="1"/>
  <c r="DJ391" i="43"/>
  <c r="DK391" i="43" s="1"/>
  <c r="DP391" i="43"/>
  <c r="DQ391" i="43" s="1"/>
  <c r="DV391" i="43"/>
  <c r="EB391" i="43"/>
  <c r="EC391" i="43" s="1"/>
  <c r="EH391" i="43"/>
  <c r="EI391" i="43" s="1"/>
  <c r="BE392" i="43"/>
  <c r="BF392" i="43" s="1"/>
  <c r="BT392" i="43"/>
  <c r="BU392" i="43" s="1"/>
  <c r="BZ392" i="43"/>
  <c r="CA392" i="43" s="1"/>
  <c r="CF392" i="43"/>
  <c r="CG392" i="43" s="1"/>
  <c r="CL392" i="43"/>
  <c r="CM392" i="43" s="1"/>
  <c r="CR392" i="43"/>
  <c r="CS392" i="43" s="1"/>
  <c r="CX392" i="43"/>
  <c r="CY392" i="43" s="1"/>
  <c r="DD392" i="43"/>
  <c r="DE392" i="43" s="1"/>
  <c r="DJ392" i="43"/>
  <c r="DK392" i="43" s="1"/>
  <c r="DP392" i="43"/>
  <c r="DQ392" i="43" s="1"/>
  <c r="DV392" i="43"/>
  <c r="EB392" i="43"/>
  <c r="EC392" i="43" s="1"/>
  <c r="EH392" i="43"/>
  <c r="EI392" i="43" s="1"/>
  <c r="BE393" i="43"/>
  <c r="BF393" i="43" s="1"/>
  <c r="BT393" i="43"/>
  <c r="BU393" i="43" s="1"/>
  <c r="BZ393" i="43"/>
  <c r="CA393" i="43" s="1"/>
  <c r="CF393" i="43"/>
  <c r="CG393" i="43" s="1"/>
  <c r="CL393" i="43"/>
  <c r="CM393" i="43" s="1"/>
  <c r="CR393" i="43"/>
  <c r="CS393" i="43" s="1"/>
  <c r="CX393" i="43"/>
  <c r="CY393" i="43" s="1"/>
  <c r="DD393" i="43"/>
  <c r="DE393" i="43" s="1"/>
  <c r="DJ393" i="43"/>
  <c r="DK393" i="43" s="1"/>
  <c r="DP393" i="43"/>
  <c r="DQ393" i="43" s="1"/>
  <c r="DV393" i="43"/>
  <c r="EB393" i="43"/>
  <c r="EC393" i="43" s="1"/>
  <c r="EH393" i="43"/>
  <c r="EI393" i="43" s="1"/>
  <c r="BE394" i="43"/>
  <c r="BF394" i="43" s="1"/>
  <c r="BT394" i="43"/>
  <c r="BU394" i="43" s="1"/>
  <c r="BZ394" i="43"/>
  <c r="CA394" i="43" s="1"/>
  <c r="CF394" i="43"/>
  <c r="CG394" i="43" s="1"/>
  <c r="CL394" i="43"/>
  <c r="CM394" i="43" s="1"/>
  <c r="CR394" i="43"/>
  <c r="CS394" i="43" s="1"/>
  <c r="CX394" i="43"/>
  <c r="CY394" i="43" s="1"/>
  <c r="DD394" i="43"/>
  <c r="DE394" i="43" s="1"/>
  <c r="DJ394" i="43"/>
  <c r="DK394" i="43" s="1"/>
  <c r="DP394" i="43"/>
  <c r="DQ394" i="43" s="1"/>
  <c r="DV394" i="43"/>
  <c r="EB394" i="43"/>
  <c r="EC394" i="43" s="1"/>
  <c r="EH394" i="43"/>
  <c r="EI394" i="43" s="1"/>
  <c r="BE395" i="43"/>
  <c r="BF395" i="43" s="1"/>
  <c r="BT395" i="43"/>
  <c r="BU395" i="43" s="1"/>
  <c r="BZ395" i="43"/>
  <c r="CA395" i="43" s="1"/>
  <c r="CF395" i="43"/>
  <c r="CG395" i="43" s="1"/>
  <c r="CL395" i="43"/>
  <c r="CM395" i="43" s="1"/>
  <c r="CR395" i="43"/>
  <c r="CS395" i="43" s="1"/>
  <c r="CX395" i="43"/>
  <c r="CY395" i="43" s="1"/>
  <c r="DD395" i="43"/>
  <c r="DE395" i="43" s="1"/>
  <c r="DJ395" i="43"/>
  <c r="DK395" i="43" s="1"/>
  <c r="DP395" i="43"/>
  <c r="DQ395" i="43" s="1"/>
  <c r="DV395" i="43"/>
  <c r="DW395" i="43" s="1"/>
  <c r="EB395" i="43"/>
  <c r="EC395" i="43" s="1"/>
  <c r="EH395" i="43"/>
  <c r="EI395" i="43" s="1"/>
  <c r="BE396" i="43"/>
  <c r="BF396" i="43" s="1"/>
  <c r="BT396" i="43"/>
  <c r="BU396" i="43" s="1"/>
  <c r="BZ396" i="43"/>
  <c r="CA396" i="43" s="1"/>
  <c r="CF396" i="43"/>
  <c r="CG396" i="43" s="1"/>
  <c r="CL396" i="43"/>
  <c r="CM396" i="43" s="1"/>
  <c r="CR396" i="43"/>
  <c r="CS396" i="43" s="1"/>
  <c r="CX396" i="43"/>
  <c r="CY396" i="43" s="1"/>
  <c r="DD396" i="43"/>
  <c r="DE396" i="43" s="1"/>
  <c r="DJ396" i="43"/>
  <c r="DK396" i="43" s="1"/>
  <c r="DP396" i="43"/>
  <c r="DQ396" i="43" s="1"/>
  <c r="DV396" i="43"/>
  <c r="EB396" i="43"/>
  <c r="EC396" i="43" s="1"/>
  <c r="EH396" i="43"/>
  <c r="EI396" i="43" s="1"/>
  <c r="BE397" i="43"/>
  <c r="BF397" i="43" s="1"/>
  <c r="BT397" i="43"/>
  <c r="BU397" i="43" s="1"/>
  <c r="BZ397" i="43"/>
  <c r="CA397" i="43" s="1"/>
  <c r="CF397" i="43"/>
  <c r="CG397" i="43" s="1"/>
  <c r="CL397" i="43"/>
  <c r="CM397" i="43" s="1"/>
  <c r="CR397" i="43"/>
  <c r="CS397" i="43" s="1"/>
  <c r="CX397" i="43"/>
  <c r="CY397" i="43" s="1"/>
  <c r="DD397" i="43"/>
  <c r="DE397" i="43" s="1"/>
  <c r="DJ397" i="43"/>
  <c r="DK397" i="43" s="1"/>
  <c r="DP397" i="43"/>
  <c r="DV397" i="43"/>
  <c r="EB397" i="43"/>
  <c r="EC397" i="43" s="1"/>
  <c r="EH397" i="43"/>
  <c r="EI397" i="43" s="1"/>
  <c r="BE398" i="43"/>
  <c r="BF398" i="43" s="1"/>
  <c r="BT398" i="43"/>
  <c r="BU398" i="43" s="1"/>
  <c r="BZ398" i="43"/>
  <c r="CA398" i="43" s="1"/>
  <c r="CF398" i="43"/>
  <c r="CG398" i="43" s="1"/>
  <c r="CL398" i="43"/>
  <c r="CM398" i="43" s="1"/>
  <c r="CR398" i="43"/>
  <c r="CS398" i="43" s="1"/>
  <c r="CX398" i="43"/>
  <c r="CY398" i="43" s="1"/>
  <c r="DD398" i="43"/>
  <c r="DE398" i="43" s="1"/>
  <c r="DJ398" i="43"/>
  <c r="DK398" i="43" s="1"/>
  <c r="DP398" i="43"/>
  <c r="DQ398" i="43" s="1"/>
  <c r="DV398" i="43"/>
  <c r="EB398" i="43"/>
  <c r="EC398" i="43" s="1"/>
  <c r="EH398" i="43"/>
  <c r="BR399" i="43"/>
  <c r="BX399" i="43"/>
  <c r="CD399" i="43"/>
  <c r="CJ399" i="43"/>
  <c r="CP399" i="43"/>
  <c r="CV399" i="43"/>
  <c r="DB399" i="43"/>
  <c r="DH399" i="43"/>
  <c r="DN399" i="43"/>
  <c r="DT399" i="43"/>
  <c r="DZ399" i="43"/>
  <c r="EF399" i="43"/>
  <c r="V400" i="43"/>
  <c r="V402" i="43"/>
  <c r="V404" i="43"/>
  <c r="V406" i="43"/>
  <c r="V410" i="43"/>
  <c r="V412" i="43"/>
  <c r="V416" i="43"/>
  <c r="V418" i="43"/>
  <c r="K400" i="43"/>
  <c r="L400" i="43" s="1"/>
  <c r="BB401" i="43"/>
  <c r="BB403" i="43"/>
  <c r="BB405" i="43"/>
  <c r="BB407" i="43"/>
  <c r="BB409" i="43"/>
  <c r="BB411" i="43"/>
  <c r="BB413" i="43"/>
  <c r="BB415" i="43"/>
  <c r="BB417" i="43"/>
  <c r="BB419" i="43"/>
  <c r="BB421" i="43"/>
  <c r="BF399" i="43"/>
  <c r="J402" i="43"/>
  <c r="J404" i="43"/>
  <c r="J406" i="43"/>
  <c r="J408" i="43"/>
  <c r="J410" i="43"/>
  <c r="J414" i="43"/>
  <c r="J416" i="43"/>
  <c r="J418" i="43"/>
  <c r="J420" i="43"/>
  <c r="BB422" i="43"/>
  <c r="BB424" i="43"/>
  <c r="BB426" i="43"/>
  <c r="BB428" i="43"/>
  <c r="BB430" i="43"/>
  <c r="BB432" i="43"/>
  <c r="BB434" i="43"/>
  <c r="BB436" i="43"/>
  <c r="BB438" i="43"/>
  <c r="AQ400" i="43"/>
  <c r="AN400" i="43" s="1"/>
  <c r="AO400" i="43" s="1"/>
  <c r="BQ400" i="43"/>
  <c r="BR400" i="43" s="1"/>
  <c r="BW400" i="43"/>
  <c r="BX400" i="43" s="1"/>
  <c r="CC400" i="43"/>
  <c r="CD400" i="43" s="1"/>
  <c r="CI400" i="43"/>
  <c r="CJ400" i="43" s="1"/>
  <c r="CO400" i="43"/>
  <c r="CP400" i="43" s="1"/>
  <c r="CU400" i="43"/>
  <c r="CV400" i="43" s="1"/>
  <c r="DA400" i="43"/>
  <c r="DB400" i="43" s="1"/>
  <c r="DG400" i="43"/>
  <c r="DH400" i="43" s="1"/>
  <c r="DM400" i="43"/>
  <c r="DS400" i="43"/>
  <c r="DT400" i="43" s="1"/>
  <c r="DY400" i="43"/>
  <c r="EE400" i="43"/>
  <c r="EF400" i="43" s="1"/>
  <c r="AQ401" i="43"/>
  <c r="AN401" i="43" s="1"/>
  <c r="AO401" i="43" s="1"/>
  <c r="BQ401" i="43"/>
  <c r="BR401" i="43" s="1"/>
  <c r="BW401" i="43"/>
  <c r="BX401" i="43" s="1"/>
  <c r="CC401" i="43"/>
  <c r="CD401" i="43" s="1"/>
  <c r="CI401" i="43"/>
  <c r="CJ401" i="43" s="1"/>
  <c r="CO401" i="43"/>
  <c r="CP401" i="43" s="1"/>
  <c r="CU401" i="43"/>
  <c r="CV401" i="43" s="1"/>
  <c r="DA401" i="43"/>
  <c r="DB401" i="43" s="1"/>
  <c r="DG401" i="43"/>
  <c r="DH401" i="43" s="1"/>
  <c r="DM401" i="43"/>
  <c r="DS401" i="43"/>
  <c r="DY401" i="43"/>
  <c r="EE401" i="43"/>
  <c r="AQ402" i="43"/>
  <c r="AN402" i="43" s="1"/>
  <c r="AO402" i="43" s="1"/>
  <c r="BQ402" i="43"/>
  <c r="BR402" i="43" s="1"/>
  <c r="BW402" i="43"/>
  <c r="BX402" i="43" s="1"/>
  <c r="CC402" i="43"/>
  <c r="CD402" i="43" s="1"/>
  <c r="CI402" i="43"/>
  <c r="CJ402" i="43" s="1"/>
  <c r="CO402" i="43"/>
  <c r="CP402" i="43" s="1"/>
  <c r="CU402" i="43"/>
  <c r="CV402" i="43" s="1"/>
  <c r="DA402" i="43"/>
  <c r="DB402" i="43" s="1"/>
  <c r="DG402" i="43"/>
  <c r="DH402" i="43" s="1"/>
  <c r="DM402" i="43"/>
  <c r="DS402" i="43"/>
  <c r="DY402" i="43"/>
  <c r="EE402" i="43"/>
  <c r="EF402" i="43" s="1"/>
  <c r="AQ403" i="43"/>
  <c r="AN403" i="43" s="1"/>
  <c r="AO403" i="43" s="1"/>
  <c r="BQ403" i="43"/>
  <c r="BR403" i="43" s="1"/>
  <c r="BW403" i="43"/>
  <c r="BX403" i="43" s="1"/>
  <c r="CC403" i="43"/>
  <c r="CD403" i="43" s="1"/>
  <c r="CI403" i="43"/>
  <c r="CJ403" i="43" s="1"/>
  <c r="CO403" i="43"/>
  <c r="CP403" i="43" s="1"/>
  <c r="CU403" i="43"/>
  <c r="CV403" i="43" s="1"/>
  <c r="DA403" i="43"/>
  <c r="DB403" i="43" s="1"/>
  <c r="DG403" i="43"/>
  <c r="DH403" i="43" s="1"/>
  <c r="DM403" i="43"/>
  <c r="DN403" i="43" s="1"/>
  <c r="DS403" i="43"/>
  <c r="DT403" i="43" s="1"/>
  <c r="DY403" i="43"/>
  <c r="EE403" i="43"/>
  <c r="EF403" i="43" s="1"/>
  <c r="AQ404" i="43"/>
  <c r="AN404" i="43" s="1"/>
  <c r="AO404" i="43" s="1"/>
  <c r="BQ404" i="43"/>
  <c r="BR404" i="43" s="1"/>
  <c r="BW404" i="43"/>
  <c r="BX404" i="43" s="1"/>
  <c r="CC404" i="43"/>
  <c r="CD404" i="43" s="1"/>
  <c r="CI404" i="43"/>
  <c r="CJ404" i="43" s="1"/>
  <c r="CO404" i="43"/>
  <c r="CP404" i="43" s="1"/>
  <c r="CU404" i="43"/>
  <c r="CV404" i="43" s="1"/>
  <c r="DA404" i="43"/>
  <c r="DB404" i="43" s="1"/>
  <c r="DG404" i="43"/>
  <c r="DH404" i="43" s="1"/>
  <c r="DM404" i="43"/>
  <c r="DN404" i="43" s="1"/>
  <c r="DS404" i="43"/>
  <c r="DT404" i="43" s="1"/>
  <c r="DY404" i="43"/>
  <c r="EE404" i="43"/>
  <c r="EF404" i="43" s="1"/>
  <c r="AQ405" i="43"/>
  <c r="AN405" i="43" s="1"/>
  <c r="AO405" i="43" s="1"/>
  <c r="BQ405" i="43"/>
  <c r="BR405" i="43" s="1"/>
  <c r="BW405" i="43"/>
  <c r="BX405" i="43" s="1"/>
  <c r="CC405" i="43"/>
  <c r="CD405" i="43" s="1"/>
  <c r="CI405" i="43"/>
  <c r="CJ405" i="43" s="1"/>
  <c r="CO405" i="43"/>
  <c r="CP405" i="43" s="1"/>
  <c r="CU405" i="43"/>
  <c r="CV405" i="43" s="1"/>
  <c r="DA405" i="43"/>
  <c r="DB405" i="43" s="1"/>
  <c r="DG405" i="43"/>
  <c r="DH405" i="43" s="1"/>
  <c r="DM405" i="43"/>
  <c r="DN405" i="43" s="1"/>
  <c r="DS405" i="43"/>
  <c r="DT405" i="43" s="1"/>
  <c r="DY405" i="43"/>
  <c r="EE405" i="43"/>
  <c r="EF405" i="43" s="1"/>
  <c r="AQ406" i="43"/>
  <c r="AN406" i="43" s="1"/>
  <c r="AO406" i="43" s="1"/>
  <c r="BQ406" i="43"/>
  <c r="BR406" i="43" s="1"/>
  <c r="BW406" i="43"/>
  <c r="BX406" i="43" s="1"/>
  <c r="CC406" i="43"/>
  <c r="CD406" i="43" s="1"/>
  <c r="CI406" i="43"/>
  <c r="CJ406" i="43" s="1"/>
  <c r="CO406" i="43"/>
  <c r="CP406" i="43" s="1"/>
  <c r="CU406" i="43"/>
  <c r="CV406" i="43" s="1"/>
  <c r="DA406" i="43"/>
  <c r="DB406" i="43" s="1"/>
  <c r="DG406" i="43"/>
  <c r="DH406" i="43" s="1"/>
  <c r="DM406" i="43"/>
  <c r="DS406" i="43"/>
  <c r="DT406" i="43" s="1"/>
  <c r="DY406" i="43"/>
  <c r="EE406" i="43"/>
  <c r="EF406" i="43" s="1"/>
  <c r="AQ407" i="43"/>
  <c r="AN407" i="43" s="1"/>
  <c r="AO407" i="43" s="1"/>
  <c r="BQ407" i="43"/>
  <c r="BR407" i="43" s="1"/>
  <c r="BW407" i="43"/>
  <c r="BX407" i="43" s="1"/>
  <c r="CC407" i="43"/>
  <c r="CD407" i="43" s="1"/>
  <c r="CI407" i="43"/>
  <c r="CJ407" i="43" s="1"/>
  <c r="CO407" i="43"/>
  <c r="CP407" i="43" s="1"/>
  <c r="CU407" i="43"/>
  <c r="CV407" i="43" s="1"/>
  <c r="DA407" i="43"/>
  <c r="DB407" i="43" s="1"/>
  <c r="DG407" i="43"/>
  <c r="DH407" i="43" s="1"/>
  <c r="DM407" i="43"/>
  <c r="DN407" i="43" s="1"/>
  <c r="DS407" i="43"/>
  <c r="DT407" i="43" s="1"/>
  <c r="DY407" i="43"/>
  <c r="EE407" i="43"/>
  <c r="EF407" i="43" s="1"/>
  <c r="AQ408" i="43"/>
  <c r="AN408" i="43" s="1"/>
  <c r="AO408" i="43" s="1"/>
  <c r="BQ408" i="43"/>
  <c r="BR408" i="43" s="1"/>
  <c r="BW408" i="43"/>
  <c r="BX408" i="43" s="1"/>
  <c r="CC408" i="43"/>
  <c r="CD408" i="43" s="1"/>
  <c r="CI408" i="43"/>
  <c r="CJ408" i="43" s="1"/>
  <c r="CO408" i="43"/>
  <c r="CP408" i="43" s="1"/>
  <c r="CU408" i="43"/>
  <c r="CV408" i="43" s="1"/>
  <c r="DA408" i="43"/>
  <c r="DB408" i="43" s="1"/>
  <c r="DG408" i="43"/>
  <c r="DH408" i="43" s="1"/>
  <c r="DM408" i="43"/>
  <c r="DN408" i="43" s="1"/>
  <c r="DS408" i="43"/>
  <c r="DY408" i="43"/>
  <c r="EE408" i="43"/>
  <c r="EF408" i="43" s="1"/>
  <c r="AQ409" i="43"/>
  <c r="AN409" i="43" s="1"/>
  <c r="AO409" i="43" s="1"/>
  <c r="BQ409" i="43"/>
  <c r="BR409" i="43" s="1"/>
  <c r="BW409" i="43"/>
  <c r="BX409" i="43" s="1"/>
  <c r="CC409" i="43"/>
  <c r="CD409" i="43" s="1"/>
  <c r="CI409" i="43"/>
  <c r="CJ409" i="43" s="1"/>
  <c r="CO409" i="43"/>
  <c r="CP409" i="43" s="1"/>
  <c r="CU409" i="43"/>
  <c r="CV409" i="43" s="1"/>
  <c r="DA409" i="43"/>
  <c r="DB409" i="43" s="1"/>
  <c r="DG409" i="43"/>
  <c r="DH409" i="43" s="1"/>
  <c r="DM409" i="43"/>
  <c r="DN409" i="43" s="1"/>
  <c r="DS409" i="43"/>
  <c r="DT409" i="43" s="1"/>
  <c r="DY409" i="43"/>
  <c r="EE409" i="43"/>
  <c r="EF409" i="43" s="1"/>
  <c r="AQ410" i="43"/>
  <c r="AN410" i="43" s="1"/>
  <c r="AO410" i="43" s="1"/>
  <c r="BQ410" i="43"/>
  <c r="BR410" i="43" s="1"/>
  <c r="BW410" i="43"/>
  <c r="BX410" i="43" s="1"/>
  <c r="CC410" i="43"/>
  <c r="CD410" i="43" s="1"/>
  <c r="CI410" i="43"/>
  <c r="CJ410" i="43" s="1"/>
  <c r="CO410" i="43"/>
  <c r="CP410" i="43" s="1"/>
  <c r="CU410" i="43"/>
  <c r="CV410" i="43" s="1"/>
  <c r="DA410" i="43"/>
  <c r="DB410" i="43" s="1"/>
  <c r="DG410" i="43"/>
  <c r="DH410" i="43" s="1"/>
  <c r="DM410" i="43"/>
  <c r="DS410" i="43"/>
  <c r="DY410" i="43"/>
  <c r="EE410" i="43"/>
  <c r="EF410" i="43" s="1"/>
  <c r="AQ411" i="43"/>
  <c r="AN411" i="43" s="1"/>
  <c r="AO411" i="43" s="1"/>
  <c r="BQ411" i="43"/>
  <c r="BR411" i="43" s="1"/>
  <c r="BW411" i="43"/>
  <c r="BX411" i="43" s="1"/>
  <c r="CC411" i="43"/>
  <c r="CD411" i="43" s="1"/>
  <c r="CI411" i="43"/>
  <c r="CJ411" i="43" s="1"/>
  <c r="CO411" i="43"/>
  <c r="CP411" i="43" s="1"/>
  <c r="CU411" i="43"/>
  <c r="CV411" i="43" s="1"/>
  <c r="DA411" i="43"/>
  <c r="DB411" i="43" s="1"/>
  <c r="DG411" i="43"/>
  <c r="DH411" i="43" s="1"/>
  <c r="DM411" i="43"/>
  <c r="DS411" i="43"/>
  <c r="DT411" i="43" s="1"/>
  <c r="DY411" i="43"/>
  <c r="EE411" i="43"/>
  <c r="AQ412" i="43"/>
  <c r="AN412" i="43" s="1"/>
  <c r="AO412" i="43" s="1"/>
  <c r="BQ412" i="43"/>
  <c r="BR412" i="43" s="1"/>
  <c r="BW412" i="43"/>
  <c r="BX412" i="43" s="1"/>
  <c r="CC412" i="43"/>
  <c r="CD412" i="43" s="1"/>
  <c r="CI412" i="43"/>
  <c r="CJ412" i="43" s="1"/>
  <c r="CO412" i="43"/>
  <c r="CP412" i="43" s="1"/>
  <c r="CU412" i="43"/>
  <c r="CV412" i="43" s="1"/>
  <c r="DA412" i="43"/>
  <c r="DB412" i="43" s="1"/>
  <c r="DG412" i="43"/>
  <c r="DH412" i="43" s="1"/>
  <c r="DM412" i="43"/>
  <c r="DN412" i="43" s="1"/>
  <c r="DS412" i="43"/>
  <c r="DT412" i="43" s="1"/>
  <c r="DY412" i="43"/>
  <c r="EE412" i="43"/>
  <c r="AQ413" i="43"/>
  <c r="AN413" i="43" s="1"/>
  <c r="AO413" i="43" s="1"/>
  <c r="BQ413" i="43"/>
  <c r="BR413" i="43" s="1"/>
  <c r="BW413" i="43"/>
  <c r="BX413" i="43" s="1"/>
  <c r="CC413" i="43"/>
  <c r="CD413" i="43" s="1"/>
  <c r="CI413" i="43"/>
  <c r="CJ413" i="43" s="1"/>
  <c r="CO413" i="43"/>
  <c r="CP413" i="43" s="1"/>
  <c r="CU413" i="43"/>
  <c r="CV413" i="43" s="1"/>
  <c r="DA413" i="43"/>
  <c r="DB413" i="43" s="1"/>
  <c r="DG413" i="43"/>
  <c r="DH413" i="43" s="1"/>
  <c r="DM413" i="43"/>
  <c r="DS413" i="43"/>
  <c r="DT413" i="43" s="1"/>
  <c r="DY413" i="43"/>
  <c r="EE413" i="43"/>
  <c r="EF413" i="43" s="1"/>
  <c r="AQ414" i="43"/>
  <c r="AN414" i="43" s="1"/>
  <c r="AO414" i="43" s="1"/>
  <c r="BQ414" i="43"/>
  <c r="BR414" i="43" s="1"/>
  <c r="BW414" i="43"/>
  <c r="BX414" i="43" s="1"/>
  <c r="CC414" i="43"/>
  <c r="CD414" i="43" s="1"/>
  <c r="CI414" i="43"/>
  <c r="CJ414" i="43" s="1"/>
  <c r="CO414" i="43"/>
  <c r="CP414" i="43" s="1"/>
  <c r="CU414" i="43"/>
  <c r="CV414" i="43" s="1"/>
  <c r="DA414" i="43"/>
  <c r="DB414" i="43" s="1"/>
  <c r="DG414" i="43"/>
  <c r="DH414" i="43" s="1"/>
  <c r="DM414" i="43"/>
  <c r="DS414" i="43"/>
  <c r="DT414" i="43" s="1"/>
  <c r="DY414" i="43"/>
  <c r="EE414" i="43"/>
  <c r="EF414" i="43" s="1"/>
  <c r="AQ415" i="43"/>
  <c r="AN415" i="43" s="1"/>
  <c r="AO415" i="43" s="1"/>
  <c r="BQ415" i="43"/>
  <c r="BR415" i="43" s="1"/>
  <c r="BW415" i="43"/>
  <c r="BX415" i="43" s="1"/>
  <c r="CC415" i="43"/>
  <c r="CD415" i="43" s="1"/>
  <c r="CI415" i="43"/>
  <c r="CJ415" i="43" s="1"/>
  <c r="CO415" i="43"/>
  <c r="CP415" i="43" s="1"/>
  <c r="CU415" i="43"/>
  <c r="CV415" i="43" s="1"/>
  <c r="DA415" i="43"/>
  <c r="DB415" i="43" s="1"/>
  <c r="DG415" i="43"/>
  <c r="DH415" i="43" s="1"/>
  <c r="DM415" i="43"/>
  <c r="DS415" i="43"/>
  <c r="DT415" i="43" s="1"/>
  <c r="DY415" i="43"/>
  <c r="EE415" i="43"/>
  <c r="EF415" i="43" s="1"/>
  <c r="AQ416" i="43"/>
  <c r="AN416" i="43" s="1"/>
  <c r="AO416" i="43" s="1"/>
  <c r="BQ416" i="43"/>
  <c r="BR416" i="43" s="1"/>
  <c r="BW416" i="43"/>
  <c r="BX416" i="43" s="1"/>
  <c r="CC416" i="43"/>
  <c r="CD416" i="43" s="1"/>
  <c r="CI416" i="43"/>
  <c r="CJ416" i="43" s="1"/>
  <c r="CO416" i="43"/>
  <c r="CP416" i="43" s="1"/>
  <c r="CU416" i="43"/>
  <c r="CV416" i="43" s="1"/>
  <c r="DA416" i="43"/>
  <c r="DB416" i="43" s="1"/>
  <c r="DG416" i="43"/>
  <c r="DH416" i="43" s="1"/>
  <c r="DM416" i="43"/>
  <c r="DN416" i="43" s="1"/>
  <c r="DS416" i="43"/>
  <c r="DT416" i="43" s="1"/>
  <c r="DY416" i="43"/>
  <c r="EE416" i="43"/>
  <c r="EF416" i="43" s="1"/>
  <c r="AQ417" i="43"/>
  <c r="AN417" i="43" s="1"/>
  <c r="AO417" i="43" s="1"/>
  <c r="BQ417" i="43"/>
  <c r="BR417" i="43" s="1"/>
  <c r="BW417" i="43"/>
  <c r="BX417" i="43" s="1"/>
  <c r="CC417" i="43"/>
  <c r="CD417" i="43" s="1"/>
  <c r="CI417" i="43"/>
  <c r="CJ417" i="43" s="1"/>
  <c r="CO417" i="43"/>
  <c r="CP417" i="43" s="1"/>
  <c r="CU417" i="43"/>
  <c r="CV417" i="43" s="1"/>
  <c r="DA417" i="43"/>
  <c r="DB417" i="43" s="1"/>
  <c r="DG417" i="43"/>
  <c r="DH417" i="43" s="1"/>
  <c r="DM417" i="43"/>
  <c r="DN417" i="43" s="1"/>
  <c r="DS417" i="43"/>
  <c r="DT417" i="43" s="1"/>
  <c r="DY417" i="43"/>
  <c r="DZ417" i="43" s="1"/>
  <c r="EE417" i="43"/>
  <c r="EF417" i="43" s="1"/>
  <c r="AQ418" i="43"/>
  <c r="AN418" i="43" s="1"/>
  <c r="AO418" i="43" s="1"/>
  <c r="BQ418" i="43"/>
  <c r="BR418" i="43" s="1"/>
  <c r="BW418" i="43"/>
  <c r="BX418" i="43" s="1"/>
  <c r="CC418" i="43"/>
  <c r="CD418" i="43" s="1"/>
  <c r="CI418" i="43"/>
  <c r="CJ418" i="43" s="1"/>
  <c r="CO418" i="43"/>
  <c r="CP418" i="43" s="1"/>
  <c r="CU418" i="43"/>
  <c r="CV418" i="43" s="1"/>
  <c r="DA418" i="43"/>
  <c r="DB418" i="43" s="1"/>
  <c r="DG418" i="43"/>
  <c r="DH418" i="43" s="1"/>
  <c r="DM418" i="43"/>
  <c r="DN418" i="43" s="1"/>
  <c r="DS418" i="43"/>
  <c r="DT418" i="43" s="1"/>
  <c r="DY418" i="43"/>
  <c r="DZ418" i="43" s="1"/>
  <c r="EE418" i="43"/>
  <c r="EF418" i="43" s="1"/>
  <c r="AQ419" i="43"/>
  <c r="AN419" i="43" s="1"/>
  <c r="AO419" i="43" s="1"/>
  <c r="BQ419" i="43"/>
  <c r="BR419" i="43" s="1"/>
  <c r="BW419" i="43"/>
  <c r="BX419" i="43" s="1"/>
  <c r="CC419" i="43"/>
  <c r="CD419" i="43" s="1"/>
  <c r="CI419" i="43"/>
  <c r="CJ419" i="43" s="1"/>
  <c r="CO419" i="43"/>
  <c r="CP419" i="43" s="1"/>
  <c r="CU419" i="43"/>
  <c r="CV419" i="43" s="1"/>
  <c r="DA419" i="43"/>
  <c r="DB419" i="43" s="1"/>
  <c r="DG419" i="43"/>
  <c r="DH419" i="43" s="1"/>
  <c r="DM419" i="43"/>
  <c r="DN419" i="43" s="1"/>
  <c r="DS419" i="43"/>
  <c r="DT419" i="43" s="1"/>
  <c r="DY419" i="43"/>
  <c r="DZ419" i="43" s="1"/>
  <c r="EE419" i="43"/>
  <c r="EF419" i="43" s="1"/>
  <c r="AQ420" i="43"/>
  <c r="AN420" i="43" s="1"/>
  <c r="AO420" i="43" s="1"/>
  <c r="BQ420" i="43"/>
  <c r="BR420" i="43" s="1"/>
  <c r="BW420" i="43"/>
  <c r="BX420" i="43" s="1"/>
  <c r="CC420" i="43"/>
  <c r="CD420" i="43" s="1"/>
  <c r="CI420" i="43"/>
  <c r="CJ420" i="43" s="1"/>
  <c r="CP420" i="43"/>
  <c r="CV420" i="43"/>
  <c r="DB420" i="43"/>
  <c r="DH420" i="43"/>
  <c r="DN420" i="43"/>
  <c r="DT420" i="43"/>
  <c r="DZ420" i="43"/>
  <c r="EF420" i="43"/>
  <c r="BR421" i="43"/>
  <c r="BX421" i="43"/>
  <c r="CD421" i="43"/>
  <c r="CJ421" i="43"/>
  <c r="CP421" i="43"/>
  <c r="CV421" i="43"/>
  <c r="DB421" i="43"/>
  <c r="DH421" i="43"/>
  <c r="DN421" i="43"/>
  <c r="DT421" i="43"/>
  <c r="J423" i="43"/>
  <c r="J425" i="43"/>
  <c r="J427" i="43"/>
  <c r="J429" i="43"/>
  <c r="J431" i="43"/>
  <c r="J433" i="43"/>
  <c r="J435" i="43"/>
  <c r="V436" i="43"/>
  <c r="J437" i="43"/>
  <c r="K421" i="43"/>
  <c r="L421" i="43" s="1"/>
  <c r="W421" i="43"/>
  <c r="X421" i="43" s="1"/>
  <c r="BB423" i="43"/>
  <c r="BB425" i="43"/>
  <c r="BB427" i="43"/>
  <c r="BB429" i="43"/>
  <c r="BB431" i="43"/>
  <c r="BB433" i="43"/>
  <c r="BB435" i="43"/>
  <c r="BB437" i="43"/>
  <c r="AN421" i="43"/>
  <c r="AO421" i="43" s="1"/>
  <c r="J422" i="43"/>
  <c r="V427" i="43"/>
  <c r="V429" i="43"/>
  <c r="V431" i="43"/>
  <c r="V433" i="43"/>
  <c r="V435" i="43"/>
  <c r="J436" i="43"/>
  <c r="V437" i="43"/>
  <c r="J438" i="43"/>
  <c r="BB441" i="43"/>
  <c r="W442" i="43"/>
  <c r="X442" i="43" s="1"/>
  <c r="K443" i="43"/>
  <c r="L443" i="43" s="1"/>
  <c r="BB443" i="43"/>
  <c r="W444" i="43"/>
  <c r="X444" i="43" s="1"/>
  <c r="K445" i="43"/>
  <c r="L445" i="43" s="1"/>
  <c r="BB445" i="43"/>
  <c r="W446" i="43"/>
  <c r="X446" i="43" s="1"/>
  <c r="K447" i="43"/>
  <c r="L447" i="43" s="1"/>
  <c r="BB447" i="43"/>
  <c r="W448" i="43"/>
  <c r="X448" i="43" s="1"/>
  <c r="K449" i="43"/>
  <c r="L449" i="43" s="1"/>
  <c r="BB449" i="43"/>
  <c r="W450" i="43"/>
  <c r="X450" i="43" s="1"/>
  <c r="K451" i="43"/>
  <c r="L451" i="43" s="1"/>
  <c r="BB451" i="43"/>
  <c r="W452" i="43"/>
  <c r="X452" i="43" s="1"/>
  <c r="K453" i="43"/>
  <c r="L453" i="43" s="1"/>
  <c r="BB453" i="43"/>
  <c r="W454" i="43"/>
  <c r="X454" i="43" s="1"/>
  <c r="K455" i="43"/>
  <c r="L455" i="43" s="1"/>
  <c r="BB455" i="43"/>
  <c r="W456" i="43"/>
  <c r="X456" i="43" s="1"/>
  <c r="K457" i="43"/>
  <c r="L457" i="43" s="1"/>
  <c r="DZ421" i="43"/>
  <c r="EF421" i="43"/>
  <c r="AN422" i="43"/>
  <c r="AO422" i="43" s="1"/>
  <c r="BR422" i="43"/>
  <c r="BX422" i="43"/>
  <c r="CD422" i="43"/>
  <c r="CJ422" i="43"/>
  <c r="CP422" i="43"/>
  <c r="CV422" i="43"/>
  <c r="DB422" i="43"/>
  <c r="DH422" i="43"/>
  <c r="DN422" i="43"/>
  <c r="DT422" i="43"/>
  <c r="DZ422" i="43"/>
  <c r="EF422" i="43"/>
  <c r="AN423" i="43"/>
  <c r="AO423" i="43" s="1"/>
  <c r="BR423" i="43"/>
  <c r="BX423" i="43"/>
  <c r="CD423" i="43"/>
  <c r="CJ423" i="43"/>
  <c r="CP423" i="43"/>
  <c r="CV423" i="43"/>
  <c r="DB423" i="43"/>
  <c r="DH423" i="43"/>
  <c r="DN423" i="43"/>
  <c r="DT423" i="43"/>
  <c r="DZ423" i="43"/>
  <c r="EF423" i="43"/>
  <c r="AN424" i="43"/>
  <c r="AO424" i="43" s="1"/>
  <c r="BR424" i="43"/>
  <c r="BX424" i="43"/>
  <c r="CD424" i="43"/>
  <c r="CJ424" i="43"/>
  <c r="CP424" i="43"/>
  <c r="CV424" i="43"/>
  <c r="DB424" i="43"/>
  <c r="DH424" i="43"/>
  <c r="DN424" i="43"/>
  <c r="DT424" i="43"/>
  <c r="DZ424" i="43"/>
  <c r="EF424" i="43"/>
  <c r="AN425" i="43"/>
  <c r="AO425" i="43" s="1"/>
  <c r="BR425" i="43"/>
  <c r="BX425" i="43"/>
  <c r="CD425" i="43"/>
  <c r="CJ425" i="43"/>
  <c r="CP425" i="43"/>
  <c r="CV425" i="43"/>
  <c r="DB425" i="43"/>
  <c r="DH425" i="43"/>
  <c r="DN425" i="43"/>
  <c r="DT425" i="43"/>
  <c r="DZ425" i="43"/>
  <c r="EF425" i="43"/>
  <c r="AN426" i="43"/>
  <c r="AO426" i="43" s="1"/>
  <c r="BR426" i="43"/>
  <c r="BX426" i="43"/>
  <c r="CD426" i="43"/>
  <c r="CJ426" i="43"/>
  <c r="CP426" i="43"/>
  <c r="CV426" i="43"/>
  <c r="DB426" i="43"/>
  <c r="DH426" i="43"/>
  <c r="DN426" i="43"/>
  <c r="DT426" i="43"/>
  <c r="DZ426" i="43"/>
  <c r="EF426" i="43"/>
  <c r="AN427" i="43"/>
  <c r="AO427" i="43" s="1"/>
  <c r="BR427" i="43"/>
  <c r="BX427" i="43"/>
  <c r="CD427" i="43"/>
  <c r="CJ427" i="43"/>
  <c r="CP427" i="43"/>
  <c r="CV427" i="43"/>
  <c r="DB427" i="43"/>
  <c r="DH427" i="43"/>
  <c r="DN427" i="43"/>
  <c r="DT427" i="43"/>
  <c r="DZ427" i="43"/>
  <c r="EF427" i="43"/>
  <c r="AN428" i="43"/>
  <c r="AO428" i="43" s="1"/>
  <c r="BR428" i="43"/>
  <c r="BX428" i="43"/>
  <c r="CD428" i="43"/>
  <c r="CJ428" i="43"/>
  <c r="CP428" i="43"/>
  <c r="CV428" i="43"/>
  <c r="DB428" i="43"/>
  <c r="DH428" i="43"/>
  <c r="DN428" i="43"/>
  <c r="DT428" i="43"/>
  <c r="DZ428" i="43"/>
  <c r="EF428" i="43"/>
  <c r="AN429" i="43"/>
  <c r="AO429" i="43" s="1"/>
  <c r="BR429" i="43"/>
  <c r="BX429" i="43"/>
  <c r="CD429" i="43"/>
  <c r="CJ429" i="43"/>
  <c r="CP429" i="43"/>
  <c r="CV429" i="43"/>
  <c r="DB429" i="43"/>
  <c r="DH429" i="43"/>
  <c r="DN429" i="43"/>
  <c r="DT429" i="43"/>
  <c r="DZ429" i="43"/>
  <c r="EF429" i="43"/>
  <c r="AN430" i="43"/>
  <c r="AO430" i="43" s="1"/>
  <c r="BR430" i="43"/>
  <c r="BX430" i="43"/>
  <c r="CD430" i="43"/>
  <c r="CJ430" i="43"/>
  <c r="CP430" i="43"/>
  <c r="CV430" i="43"/>
  <c r="DB430" i="43"/>
  <c r="DH430" i="43"/>
  <c r="DN430" i="43"/>
  <c r="DT430" i="43"/>
  <c r="DZ430" i="43"/>
  <c r="EF430" i="43"/>
  <c r="AN431" i="43"/>
  <c r="AO431" i="43" s="1"/>
  <c r="BR431" i="43"/>
  <c r="BX431" i="43"/>
  <c r="CD431" i="43"/>
  <c r="CJ431" i="43"/>
  <c r="CP431" i="43"/>
  <c r="CV431" i="43"/>
  <c r="DB431" i="43"/>
  <c r="DH431" i="43"/>
  <c r="DN431" i="43"/>
  <c r="DT431" i="43"/>
  <c r="DZ431" i="43"/>
  <c r="EF431" i="43"/>
  <c r="AN432" i="43"/>
  <c r="AO432" i="43" s="1"/>
  <c r="BR432" i="43"/>
  <c r="BX432" i="43"/>
  <c r="CD432" i="43"/>
  <c r="CJ432" i="43"/>
  <c r="CP432" i="43"/>
  <c r="CV432" i="43"/>
  <c r="DB432" i="43"/>
  <c r="DH432" i="43"/>
  <c r="DN432" i="43"/>
  <c r="DT432" i="43"/>
  <c r="DZ432" i="43"/>
  <c r="EF432" i="43"/>
  <c r="AN433" i="43"/>
  <c r="AO433" i="43" s="1"/>
  <c r="BR433" i="43"/>
  <c r="BX433" i="43"/>
  <c r="CD433" i="43"/>
  <c r="CJ433" i="43"/>
  <c r="CP433" i="43"/>
  <c r="CV433" i="43"/>
  <c r="DB433" i="43"/>
  <c r="DH433" i="43"/>
  <c r="DN433" i="43"/>
  <c r="DT433" i="43"/>
  <c r="DZ433" i="43"/>
  <c r="EF433" i="43"/>
  <c r="AN434" i="43"/>
  <c r="AO434" i="43" s="1"/>
  <c r="BR434" i="43"/>
  <c r="BX434" i="43"/>
  <c r="CD434" i="43"/>
  <c r="CJ434" i="43"/>
  <c r="CP434" i="43"/>
  <c r="CV434" i="43"/>
  <c r="DB434" i="43"/>
  <c r="DH434" i="43"/>
  <c r="DN434" i="43"/>
  <c r="DT434" i="43"/>
  <c r="DZ434" i="43"/>
  <c r="EF434" i="43"/>
  <c r="AN435" i="43"/>
  <c r="AO435" i="43" s="1"/>
  <c r="BR435" i="43"/>
  <c r="BX435" i="43"/>
  <c r="CD435" i="43"/>
  <c r="CJ435" i="43"/>
  <c r="CP435" i="43"/>
  <c r="CV435" i="43"/>
  <c r="DB435" i="43"/>
  <c r="DH435" i="43"/>
  <c r="DN435" i="43"/>
  <c r="DT435" i="43"/>
  <c r="DZ435" i="43"/>
  <c r="EF435" i="43"/>
  <c r="AN436" i="43"/>
  <c r="AO436" i="43" s="1"/>
  <c r="BR436" i="43"/>
  <c r="BX436" i="43"/>
  <c r="CD436" i="43"/>
  <c r="CJ436" i="43"/>
  <c r="CP436" i="43"/>
  <c r="CV436" i="43"/>
  <c r="DB436" i="43"/>
  <c r="DH436" i="43"/>
  <c r="DN436" i="43"/>
  <c r="DT436" i="43"/>
  <c r="DZ436" i="43"/>
  <c r="EF436" i="43"/>
  <c r="AN437" i="43"/>
  <c r="AO437" i="43" s="1"/>
  <c r="BR437" i="43"/>
  <c r="BX437" i="43"/>
  <c r="CD437" i="43"/>
  <c r="CJ437" i="43"/>
  <c r="CP437" i="43"/>
  <c r="CV437" i="43"/>
  <c r="DB437" i="43"/>
  <c r="DH437" i="43"/>
  <c r="DN437" i="43"/>
  <c r="DT437" i="43"/>
  <c r="DZ437" i="43"/>
  <c r="EF437" i="43"/>
  <c r="AN438" i="43"/>
  <c r="AO438" i="43" s="1"/>
  <c r="BR438" i="43"/>
  <c r="BX438" i="43"/>
  <c r="CD438" i="43"/>
  <c r="CJ438" i="43"/>
  <c r="CP438" i="43"/>
  <c r="CV438" i="43"/>
  <c r="DB438" i="43"/>
  <c r="DH438" i="43"/>
  <c r="DN438" i="43"/>
  <c r="DT438" i="43"/>
  <c r="DZ438" i="43"/>
  <c r="W439" i="43"/>
  <c r="X439" i="43" s="1"/>
  <c r="W440" i="43"/>
  <c r="X440" i="43" s="1"/>
  <c r="W441" i="43"/>
  <c r="X441" i="43" s="1"/>
  <c r="K442" i="43"/>
  <c r="L442" i="43" s="1"/>
  <c r="BB442" i="43"/>
  <c r="W443" i="43"/>
  <c r="X443" i="43" s="1"/>
  <c r="K444" i="43"/>
  <c r="L444" i="43" s="1"/>
  <c r="BB444" i="43"/>
  <c r="W445" i="43"/>
  <c r="X445" i="43" s="1"/>
  <c r="K446" i="43"/>
  <c r="L446" i="43" s="1"/>
  <c r="BB446" i="43"/>
  <c r="W447" i="43"/>
  <c r="X447" i="43" s="1"/>
  <c r="K448" i="43"/>
  <c r="L448" i="43" s="1"/>
  <c r="BB448" i="43"/>
  <c r="W449" i="43"/>
  <c r="X449" i="43" s="1"/>
  <c r="K450" i="43"/>
  <c r="L450" i="43" s="1"/>
  <c r="BB450" i="43"/>
  <c r="W451" i="43"/>
  <c r="X451" i="43" s="1"/>
  <c r="K452" i="43"/>
  <c r="L452" i="43" s="1"/>
  <c r="BB452" i="43"/>
  <c r="W453" i="43"/>
  <c r="X453" i="43" s="1"/>
  <c r="K454" i="43"/>
  <c r="L454" i="43" s="1"/>
  <c r="BB454" i="43"/>
  <c r="W455" i="43"/>
  <c r="X455" i="43" s="1"/>
  <c r="K456" i="43"/>
  <c r="L456" i="43" s="1"/>
  <c r="BB456" i="43"/>
  <c r="W457" i="43"/>
  <c r="X457" i="43" s="1"/>
  <c r="EI438" i="43"/>
  <c r="BA439" i="43"/>
  <c r="BF439" i="43"/>
  <c r="BU439" i="43"/>
  <c r="CA439" i="43"/>
  <c r="CG439" i="43"/>
  <c r="CM439" i="43"/>
  <c r="CS439" i="43"/>
  <c r="CY439" i="43"/>
  <c r="DE439" i="43"/>
  <c r="DK439" i="43"/>
  <c r="DQ439" i="43"/>
  <c r="DW439" i="43"/>
  <c r="EC439" i="43"/>
  <c r="EI439" i="43"/>
  <c r="BA440" i="43"/>
  <c r="BF440" i="43"/>
  <c r="BU440" i="43"/>
  <c r="CA440" i="43"/>
  <c r="CG440" i="43"/>
  <c r="CM440" i="43"/>
  <c r="CS440" i="43"/>
  <c r="CY440" i="43"/>
  <c r="DE440" i="43"/>
  <c r="DK440" i="43"/>
  <c r="DQ440" i="43"/>
  <c r="DW440" i="43"/>
  <c r="EC440" i="43"/>
  <c r="EI440" i="43"/>
  <c r="W458" i="43"/>
  <c r="X458" i="43" s="1"/>
  <c r="K459" i="43"/>
  <c r="L459" i="43" s="1"/>
  <c r="BB459" i="43"/>
  <c r="W460" i="43"/>
  <c r="X460" i="43" s="1"/>
  <c r="K461" i="43"/>
  <c r="L461" i="43" s="1"/>
  <c r="BB461" i="43"/>
  <c r="W462" i="43"/>
  <c r="X462" i="43" s="1"/>
  <c r="K463" i="43"/>
  <c r="L463" i="43" s="1"/>
  <c r="BB463" i="43"/>
  <c r="W464" i="43"/>
  <c r="X464" i="43" s="1"/>
  <c r="K465" i="43"/>
  <c r="L465" i="43" s="1"/>
  <c r="BB465" i="43"/>
  <c r="W466" i="43"/>
  <c r="X466" i="43" s="1"/>
  <c r="K467" i="43"/>
  <c r="L467" i="43" s="1"/>
  <c r="BB467" i="43"/>
  <c r="BE441" i="43"/>
  <c r="BF441" i="43" s="1"/>
  <c r="BT441" i="43"/>
  <c r="BU441" i="43" s="1"/>
  <c r="BZ441" i="43"/>
  <c r="CA441" i="43" s="1"/>
  <c r="CF441" i="43"/>
  <c r="CG441" i="43" s="1"/>
  <c r="CL441" i="43"/>
  <c r="CM441" i="43" s="1"/>
  <c r="CR441" i="43"/>
  <c r="CS441" i="43" s="1"/>
  <c r="CX441" i="43"/>
  <c r="CY441" i="43" s="1"/>
  <c r="DD441" i="43"/>
  <c r="DE441" i="43" s="1"/>
  <c r="DJ441" i="43"/>
  <c r="DK441" i="43" s="1"/>
  <c r="DP441" i="43"/>
  <c r="DV441" i="43"/>
  <c r="EB441" i="43"/>
  <c r="EC441" i="43" s="1"/>
  <c r="EH441" i="43"/>
  <c r="EI441" i="43" s="1"/>
  <c r="BE442" i="43"/>
  <c r="BF442" i="43" s="1"/>
  <c r="BT442" i="43"/>
  <c r="BU442" i="43" s="1"/>
  <c r="BZ442" i="43"/>
  <c r="CA442" i="43" s="1"/>
  <c r="CF442" i="43"/>
  <c r="CG442" i="43" s="1"/>
  <c r="CL442" i="43"/>
  <c r="CM442" i="43" s="1"/>
  <c r="CR442" i="43"/>
  <c r="CS442" i="43" s="1"/>
  <c r="CX442" i="43"/>
  <c r="CY442" i="43" s="1"/>
  <c r="DD442" i="43"/>
  <c r="DE442" i="43" s="1"/>
  <c r="DJ442" i="43"/>
  <c r="DK442" i="43" s="1"/>
  <c r="DP442" i="43"/>
  <c r="DQ442" i="43" s="1"/>
  <c r="DV442" i="43"/>
  <c r="DW442" i="43" s="1"/>
  <c r="EB442" i="43"/>
  <c r="EC442" i="43" s="1"/>
  <c r="EH442" i="43"/>
  <c r="EI442" i="43" s="1"/>
  <c r="BE443" i="43"/>
  <c r="BF443" i="43" s="1"/>
  <c r="BT443" i="43"/>
  <c r="BU443" i="43" s="1"/>
  <c r="BZ443" i="43"/>
  <c r="CA443" i="43" s="1"/>
  <c r="CF443" i="43"/>
  <c r="CG443" i="43" s="1"/>
  <c r="CL443" i="43"/>
  <c r="CM443" i="43" s="1"/>
  <c r="CR443" i="43"/>
  <c r="CS443" i="43" s="1"/>
  <c r="CX443" i="43"/>
  <c r="CY443" i="43" s="1"/>
  <c r="DD443" i="43"/>
  <c r="DE443" i="43" s="1"/>
  <c r="DJ443" i="43"/>
  <c r="DK443" i="43" s="1"/>
  <c r="DP443" i="43"/>
  <c r="DQ443" i="43" s="1"/>
  <c r="DV443" i="43"/>
  <c r="DW443" i="43" s="1"/>
  <c r="EB443" i="43"/>
  <c r="EC443" i="43" s="1"/>
  <c r="EH443" i="43"/>
  <c r="EI443" i="43" s="1"/>
  <c r="BE444" i="43"/>
  <c r="BF444" i="43" s="1"/>
  <c r="BT444" i="43"/>
  <c r="BU444" i="43" s="1"/>
  <c r="BZ444" i="43"/>
  <c r="CA444" i="43" s="1"/>
  <c r="CF444" i="43"/>
  <c r="CG444" i="43" s="1"/>
  <c r="CL444" i="43"/>
  <c r="CM444" i="43" s="1"/>
  <c r="CR444" i="43"/>
  <c r="CS444" i="43" s="1"/>
  <c r="CX444" i="43"/>
  <c r="CY444" i="43" s="1"/>
  <c r="DD444" i="43"/>
  <c r="DE444" i="43" s="1"/>
  <c r="DJ444" i="43"/>
  <c r="DK444" i="43" s="1"/>
  <c r="DP444" i="43"/>
  <c r="DQ444" i="43" s="1"/>
  <c r="DV444" i="43"/>
  <c r="DW444" i="43" s="1"/>
  <c r="EB444" i="43"/>
  <c r="EC444" i="43" s="1"/>
  <c r="EH444" i="43"/>
  <c r="EI444" i="43" s="1"/>
  <c r="BE445" i="43"/>
  <c r="BF445" i="43" s="1"/>
  <c r="BT445" i="43"/>
  <c r="BU445" i="43" s="1"/>
  <c r="BZ445" i="43"/>
  <c r="CA445" i="43" s="1"/>
  <c r="CF445" i="43"/>
  <c r="CG445" i="43" s="1"/>
  <c r="CL445" i="43"/>
  <c r="CM445" i="43" s="1"/>
  <c r="CR445" i="43"/>
  <c r="CS445" i="43" s="1"/>
  <c r="CX445" i="43"/>
  <c r="CY445" i="43" s="1"/>
  <c r="DD445" i="43"/>
  <c r="DE445" i="43" s="1"/>
  <c r="DJ445" i="43"/>
  <c r="DK445" i="43" s="1"/>
  <c r="DP445" i="43"/>
  <c r="DQ445" i="43" s="1"/>
  <c r="DV445" i="43"/>
  <c r="DW445" i="43" s="1"/>
  <c r="EB445" i="43"/>
  <c r="EC445" i="43" s="1"/>
  <c r="EH445" i="43"/>
  <c r="EI445" i="43" s="1"/>
  <c r="BE446" i="43"/>
  <c r="BF446" i="43" s="1"/>
  <c r="BT446" i="43"/>
  <c r="BU446" i="43" s="1"/>
  <c r="BZ446" i="43"/>
  <c r="CA446" i="43" s="1"/>
  <c r="CF446" i="43"/>
  <c r="CG446" i="43" s="1"/>
  <c r="CL446" i="43"/>
  <c r="CM446" i="43" s="1"/>
  <c r="CR446" i="43"/>
  <c r="CS446" i="43" s="1"/>
  <c r="CX446" i="43"/>
  <c r="CY446" i="43" s="1"/>
  <c r="DD446" i="43"/>
  <c r="DE446" i="43" s="1"/>
  <c r="DJ446" i="43"/>
  <c r="DK446" i="43" s="1"/>
  <c r="DP446" i="43"/>
  <c r="DQ446" i="43" s="1"/>
  <c r="DV446" i="43"/>
  <c r="DW446" i="43" s="1"/>
  <c r="EB446" i="43"/>
  <c r="EC446" i="43" s="1"/>
  <c r="EH446" i="43"/>
  <c r="EI446" i="43" s="1"/>
  <c r="BE447" i="43"/>
  <c r="BF447" i="43" s="1"/>
  <c r="BT447" i="43"/>
  <c r="BU447" i="43" s="1"/>
  <c r="BZ447" i="43"/>
  <c r="CA447" i="43" s="1"/>
  <c r="CF447" i="43"/>
  <c r="CG447" i="43" s="1"/>
  <c r="CL447" i="43"/>
  <c r="CM447" i="43" s="1"/>
  <c r="CR447" i="43"/>
  <c r="CS447" i="43" s="1"/>
  <c r="CX447" i="43"/>
  <c r="CY447" i="43" s="1"/>
  <c r="DD447" i="43"/>
  <c r="DE447" i="43" s="1"/>
  <c r="DJ447" i="43"/>
  <c r="DK447" i="43" s="1"/>
  <c r="DP447" i="43"/>
  <c r="DQ447" i="43" s="1"/>
  <c r="DV447" i="43"/>
  <c r="DW447" i="43" s="1"/>
  <c r="EB447" i="43"/>
  <c r="EC447" i="43" s="1"/>
  <c r="EH447" i="43"/>
  <c r="EI447" i="43" s="1"/>
  <c r="BE448" i="43"/>
  <c r="BF448" i="43" s="1"/>
  <c r="BT448" i="43"/>
  <c r="BU448" i="43" s="1"/>
  <c r="BZ448" i="43"/>
  <c r="CA448" i="43" s="1"/>
  <c r="CF448" i="43"/>
  <c r="CG448" i="43" s="1"/>
  <c r="CL448" i="43"/>
  <c r="CM448" i="43" s="1"/>
  <c r="CR448" i="43"/>
  <c r="CS448" i="43" s="1"/>
  <c r="CX448" i="43"/>
  <c r="CY448" i="43" s="1"/>
  <c r="DD448" i="43"/>
  <c r="DE448" i="43" s="1"/>
  <c r="DJ448" i="43"/>
  <c r="DK448" i="43" s="1"/>
  <c r="DP448" i="43"/>
  <c r="DQ448" i="43" s="1"/>
  <c r="DV448" i="43"/>
  <c r="DW448" i="43" s="1"/>
  <c r="EB448" i="43"/>
  <c r="EC448" i="43" s="1"/>
  <c r="EH448" i="43"/>
  <c r="EI448" i="43" s="1"/>
  <c r="BE449" i="43"/>
  <c r="BF449" i="43" s="1"/>
  <c r="BT449" i="43"/>
  <c r="BU449" i="43" s="1"/>
  <c r="BZ449" i="43"/>
  <c r="CA449" i="43" s="1"/>
  <c r="CF449" i="43"/>
  <c r="CG449" i="43" s="1"/>
  <c r="CL449" i="43"/>
  <c r="CM449" i="43" s="1"/>
  <c r="CR449" i="43"/>
  <c r="CS449" i="43" s="1"/>
  <c r="CX449" i="43"/>
  <c r="CY449" i="43" s="1"/>
  <c r="DD449" i="43"/>
  <c r="DE449" i="43" s="1"/>
  <c r="DJ449" i="43"/>
  <c r="DK449" i="43" s="1"/>
  <c r="DP449" i="43"/>
  <c r="DQ449" i="43" s="1"/>
  <c r="DV449" i="43"/>
  <c r="DW449" i="43" s="1"/>
  <c r="EB449" i="43"/>
  <c r="EC449" i="43" s="1"/>
  <c r="EH449" i="43"/>
  <c r="EI449" i="43" s="1"/>
  <c r="BE450" i="43"/>
  <c r="BF450" i="43" s="1"/>
  <c r="BT450" i="43"/>
  <c r="BU450" i="43" s="1"/>
  <c r="BZ450" i="43"/>
  <c r="CA450" i="43" s="1"/>
  <c r="CF450" i="43"/>
  <c r="CG450" i="43" s="1"/>
  <c r="CL450" i="43"/>
  <c r="CM450" i="43" s="1"/>
  <c r="CR450" i="43"/>
  <c r="CS450" i="43" s="1"/>
  <c r="CX450" i="43"/>
  <c r="CY450" i="43" s="1"/>
  <c r="DD450" i="43"/>
  <c r="DE450" i="43" s="1"/>
  <c r="DJ450" i="43"/>
  <c r="DK450" i="43" s="1"/>
  <c r="DP450" i="43"/>
  <c r="DQ450" i="43" s="1"/>
  <c r="DV450" i="43"/>
  <c r="DW450" i="43" s="1"/>
  <c r="EB450" i="43"/>
  <c r="EC450" i="43" s="1"/>
  <c r="EH450" i="43"/>
  <c r="EI450" i="43" s="1"/>
  <c r="BE451" i="43"/>
  <c r="BF451" i="43" s="1"/>
  <c r="BT451" i="43"/>
  <c r="BU451" i="43" s="1"/>
  <c r="BZ451" i="43"/>
  <c r="CA451" i="43" s="1"/>
  <c r="CF451" i="43"/>
  <c r="CG451" i="43" s="1"/>
  <c r="CL451" i="43"/>
  <c r="CM451" i="43" s="1"/>
  <c r="CR451" i="43"/>
  <c r="CS451" i="43" s="1"/>
  <c r="CX451" i="43"/>
  <c r="CY451" i="43" s="1"/>
  <c r="DD451" i="43"/>
  <c r="DE451" i="43" s="1"/>
  <c r="DJ451" i="43"/>
  <c r="DK451" i="43" s="1"/>
  <c r="DP451" i="43"/>
  <c r="DQ451" i="43" s="1"/>
  <c r="DV451" i="43"/>
  <c r="DW451" i="43" s="1"/>
  <c r="EB451" i="43"/>
  <c r="EC451" i="43" s="1"/>
  <c r="EH451" i="43"/>
  <c r="EI451" i="43" s="1"/>
  <c r="BE452" i="43"/>
  <c r="BF452" i="43" s="1"/>
  <c r="BT452" i="43"/>
  <c r="BU452" i="43" s="1"/>
  <c r="BZ452" i="43"/>
  <c r="CA452" i="43" s="1"/>
  <c r="CF452" i="43"/>
  <c r="CG452" i="43" s="1"/>
  <c r="CL452" i="43"/>
  <c r="CM452" i="43" s="1"/>
  <c r="CR452" i="43"/>
  <c r="CS452" i="43" s="1"/>
  <c r="CX452" i="43"/>
  <c r="CY452" i="43" s="1"/>
  <c r="DD452" i="43"/>
  <c r="DE452" i="43" s="1"/>
  <c r="DJ452" i="43"/>
  <c r="DK452" i="43" s="1"/>
  <c r="DP452" i="43"/>
  <c r="DQ452" i="43" s="1"/>
  <c r="DV452" i="43"/>
  <c r="DW452" i="43" s="1"/>
  <c r="EB452" i="43"/>
  <c r="EC452" i="43" s="1"/>
  <c r="EH452" i="43"/>
  <c r="EI452" i="43" s="1"/>
  <c r="BE453" i="43"/>
  <c r="BF453" i="43" s="1"/>
  <c r="BT453" i="43"/>
  <c r="BU453" i="43" s="1"/>
  <c r="BZ453" i="43"/>
  <c r="CA453" i="43" s="1"/>
  <c r="CF453" i="43"/>
  <c r="CG453" i="43" s="1"/>
  <c r="CL453" i="43"/>
  <c r="CM453" i="43" s="1"/>
  <c r="CR453" i="43"/>
  <c r="CS453" i="43" s="1"/>
  <c r="CX453" i="43"/>
  <c r="CY453" i="43" s="1"/>
  <c r="DD453" i="43"/>
  <c r="DE453" i="43" s="1"/>
  <c r="DJ453" i="43"/>
  <c r="DK453" i="43" s="1"/>
  <c r="DP453" i="43"/>
  <c r="DQ453" i="43" s="1"/>
  <c r="DV453" i="43"/>
  <c r="DW453" i="43" s="1"/>
  <c r="EB453" i="43"/>
  <c r="EC453" i="43" s="1"/>
  <c r="EH453" i="43"/>
  <c r="EI453" i="43" s="1"/>
  <c r="BE454" i="43"/>
  <c r="BF454" i="43" s="1"/>
  <c r="BT454" i="43"/>
  <c r="BU454" i="43" s="1"/>
  <c r="BZ454" i="43"/>
  <c r="CA454" i="43" s="1"/>
  <c r="CF454" i="43"/>
  <c r="CG454" i="43" s="1"/>
  <c r="CL454" i="43"/>
  <c r="CM454" i="43" s="1"/>
  <c r="CR454" i="43"/>
  <c r="CS454" i="43" s="1"/>
  <c r="CX454" i="43"/>
  <c r="CY454" i="43" s="1"/>
  <c r="DD454" i="43"/>
  <c r="DE454" i="43" s="1"/>
  <c r="DJ454" i="43"/>
  <c r="DK454" i="43" s="1"/>
  <c r="DP454" i="43"/>
  <c r="DQ454" i="43" s="1"/>
  <c r="DV454" i="43"/>
  <c r="DW454" i="43" s="1"/>
  <c r="EB454" i="43"/>
  <c r="EC454" i="43" s="1"/>
  <c r="EH454" i="43"/>
  <c r="EI454" i="43" s="1"/>
  <c r="BE455" i="43"/>
  <c r="BF455" i="43" s="1"/>
  <c r="BT455" i="43"/>
  <c r="BU455" i="43" s="1"/>
  <c r="BZ455" i="43"/>
  <c r="CA455" i="43" s="1"/>
  <c r="CF455" i="43"/>
  <c r="CG455" i="43" s="1"/>
  <c r="CL455" i="43"/>
  <c r="CM455" i="43" s="1"/>
  <c r="CR455" i="43"/>
  <c r="CS455" i="43" s="1"/>
  <c r="CX455" i="43"/>
  <c r="CY455" i="43" s="1"/>
  <c r="DD455" i="43"/>
  <c r="DE455" i="43" s="1"/>
  <c r="DJ455" i="43"/>
  <c r="DK455" i="43" s="1"/>
  <c r="DP455" i="43"/>
  <c r="DV455" i="43"/>
  <c r="DW455" i="43" s="1"/>
  <c r="EB455" i="43"/>
  <c r="EH455" i="43"/>
  <c r="BE456" i="43"/>
  <c r="BF456" i="43" s="1"/>
  <c r="BT456" i="43"/>
  <c r="BU456" i="43" s="1"/>
  <c r="BZ456" i="43"/>
  <c r="CA456" i="43" s="1"/>
  <c r="CF456" i="43"/>
  <c r="CG456" i="43" s="1"/>
  <c r="CL456" i="43"/>
  <c r="CM456" i="43" s="1"/>
  <c r="CR456" i="43"/>
  <c r="CS456" i="43" s="1"/>
  <c r="CX456" i="43"/>
  <c r="CY456" i="43" s="1"/>
  <c r="DD456" i="43"/>
  <c r="DE456" i="43" s="1"/>
  <c r="DJ456" i="43"/>
  <c r="DK456" i="43" s="1"/>
  <c r="DP456" i="43"/>
  <c r="DQ456" i="43" s="1"/>
  <c r="DV456" i="43"/>
  <c r="DW456" i="43" s="1"/>
  <c r="EB456" i="43"/>
  <c r="EC456" i="43" s="1"/>
  <c r="EH456" i="43"/>
  <c r="EI456" i="43" s="1"/>
  <c r="BA457" i="43"/>
  <c r="BF457" i="43"/>
  <c r="BU457" i="43"/>
  <c r="CA457" i="43"/>
  <c r="CG457" i="43"/>
  <c r="CM457" i="43"/>
  <c r="CS457" i="43"/>
  <c r="CY457" i="43"/>
  <c r="DE457" i="43"/>
  <c r="DK457" i="43"/>
  <c r="DQ457" i="43"/>
  <c r="DW457" i="43"/>
  <c r="EC457" i="43"/>
  <c r="EI457" i="43"/>
  <c r="K458" i="43"/>
  <c r="L458" i="43" s="1"/>
  <c r="BB458" i="43"/>
  <c r="W459" i="43"/>
  <c r="X459" i="43" s="1"/>
  <c r="K460" i="43"/>
  <c r="L460" i="43" s="1"/>
  <c r="BB460" i="43"/>
  <c r="W461" i="43"/>
  <c r="X461" i="43" s="1"/>
  <c r="K462" i="43"/>
  <c r="L462" i="43" s="1"/>
  <c r="BB462" i="43"/>
  <c r="W463" i="43"/>
  <c r="X463" i="43" s="1"/>
  <c r="K464" i="43"/>
  <c r="L464" i="43" s="1"/>
  <c r="BB464" i="43"/>
  <c r="W465" i="43"/>
  <c r="X465" i="43" s="1"/>
  <c r="K466" i="43"/>
  <c r="L466" i="43" s="1"/>
  <c r="BB466" i="43"/>
  <c r="W467" i="43"/>
  <c r="X467" i="43" s="1"/>
  <c r="K469" i="43"/>
  <c r="L469" i="43" s="1"/>
  <c r="BB469" i="43"/>
  <c r="W470" i="43"/>
  <c r="X470" i="43" s="1"/>
  <c r="K471" i="43"/>
  <c r="L471" i="43" s="1"/>
  <c r="BB471" i="43"/>
  <c r="W472" i="43"/>
  <c r="X472" i="43" s="1"/>
  <c r="K473" i="43"/>
  <c r="L473" i="43" s="1"/>
  <c r="BE458" i="43"/>
  <c r="BF458" i="43" s="1"/>
  <c r="BT458" i="43"/>
  <c r="BU458" i="43" s="1"/>
  <c r="BZ458" i="43"/>
  <c r="CA458" i="43" s="1"/>
  <c r="CF458" i="43"/>
  <c r="CG458" i="43" s="1"/>
  <c r="CL458" i="43"/>
  <c r="CM458" i="43" s="1"/>
  <c r="CR458" i="43"/>
  <c r="CS458" i="43" s="1"/>
  <c r="CX458" i="43"/>
  <c r="CY458" i="43" s="1"/>
  <c r="DD458" i="43"/>
  <c r="DE458" i="43" s="1"/>
  <c r="DJ458" i="43"/>
  <c r="DK458" i="43" s="1"/>
  <c r="DP458" i="43"/>
  <c r="DQ458" i="43" s="1"/>
  <c r="DV458" i="43"/>
  <c r="DW458" i="43" s="1"/>
  <c r="EB458" i="43"/>
  <c r="EC458" i="43" s="1"/>
  <c r="EH458" i="43"/>
  <c r="EI458" i="43" s="1"/>
  <c r="BE459" i="43"/>
  <c r="BF459" i="43" s="1"/>
  <c r="BT459" i="43"/>
  <c r="BU459" i="43" s="1"/>
  <c r="BZ459" i="43"/>
  <c r="CA459" i="43" s="1"/>
  <c r="CF459" i="43"/>
  <c r="CG459" i="43" s="1"/>
  <c r="CL459" i="43"/>
  <c r="CM459" i="43" s="1"/>
  <c r="CR459" i="43"/>
  <c r="CS459" i="43" s="1"/>
  <c r="CX459" i="43"/>
  <c r="CY459" i="43" s="1"/>
  <c r="DD459" i="43"/>
  <c r="DE459" i="43" s="1"/>
  <c r="DJ459" i="43"/>
  <c r="DK459" i="43" s="1"/>
  <c r="DP459" i="43"/>
  <c r="DQ459" i="43" s="1"/>
  <c r="DV459" i="43"/>
  <c r="DW459" i="43" s="1"/>
  <c r="EB459" i="43"/>
  <c r="EC459" i="43" s="1"/>
  <c r="EH459" i="43"/>
  <c r="EI459" i="43" s="1"/>
  <c r="BE460" i="43"/>
  <c r="BF460" i="43" s="1"/>
  <c r="BT460" i="43"/>
  <c r="BU460" i="43" s="1"/>
  <c r="BZ460" i="43"/>
  <c r="CA460" i="43" s="1"/>
  <c r="CF460" i="43"/>
  <c r="CG460" i="43" s="1"/>
  <c r="CL460" i="43"/>
  <c r="CM460" i="43" s="1"/>
  <c r="CR460" i="43"/>
  <c r="CS460" i="43" s="1"/>
  <c r="CX460" i="43"/>
  <c r="CY460" i="43" s="1"/>
  <c r="DD460" i="43"/>
  <c r="DE460" i="43" s="1"/>
  <c r="DJ460" i="43"/>
  <c r="DK460" i="43" s="1"/>
  <c r="DP460" i="43"/>
  <c r="DV460" i="43"/>
  <c r="DW460" i="43" s="1"/>
  <c r="EB460" i="43"/>
  <c r="EH460" i="43"/>
  <c r="BE461" i="43"/>
  <c r="BF461" i="43" s="1"/>
  <c r="BT461" i="43"/>
  <c r="BU461" i="43" s="1"/>
  <c r="BZ461" i="43"/>
  <c r="CA461" i="43" s="1"/>
  <c r="CF461" i="43"/>
  <c r="CG461" i="43" s="1"/>
  <c r="CL461" i="43"/>
  <c r="CM461" i="43" s="1"/>
  <c r="CR461" i="43"/>
  <c r="CS461" i="43" s="1"/>
  <c r="CX461" i="43"/>
  <c r="CY461" i="43" s="1"/>
  <c r="DD461" i="43"/>
  <c r="DE461" i="43" s="1"/>
  <c r="DJ461" i="43"/>
  <c r="DK461" i="43" s="1"/>
  <c r="DP461" i="43"/>
  <c r="DQ461" i="43" s="1"/>
  <c r="DV461" i="43"/>
  <c r="DW461" i="43" s="1"/>
  <c r="EB461" i="43"/>
  <c r="EC461" i="43" s="1"/>
  <c r="EH461" i="43"/>
  <c r="EI461" i="43" s="1"/>
  <c r="BE462" i="43"/>
  <c r="BF462" i="43" s="1"/>
  <c r="BT462" i="43"/>
  <c r="BU462" i="43" s="1"/>
  <c r="BZ462" i="43"/>
  <c r="CA462" i="43" s="1"/>
  <c r="CF462" i="43"/>
  <c r="CG462" i="43" s="1"/>
  <c r="CL462" i="43"/>
  <c r="CM462" i="43" s="1"/>
  <c r="CR462" i="43"/>
  <c r="CS462" i="43" s="1"/>
  <c r="CX462" i="43"/>
  <c r="CY462" i="43" s="1"/>
  <c r="DD462" i="43"/>
  <c r="DE462" i="43" s="1"/>
  <c r="DJ462" i="43"/>
  <c r="DK462" i="43" s="1"/>
  <c r="DP462" i="43"/>
  <c r="DQ462" i="43" s="1"/>
  <c r="DV462" i="43"/>
  <c r="DW462" i="43" s="1"/>
  <c r="EB462" i="43"/>
  <c r="EC462" i="43" s="1"/>
  <c r="EH462" i="43"/>
  <c r="EI462" i="43" s="1"/>
  <c r="BE463" i="43"/>
  <c r="BF463" i="43" s="1"/>
  <c r="BT463" i="43"/>
  <c r="BU463" i="43" s="1"/>
  <c r="BZ463" i="43"/>
  <c r="CA463" i="43" s="1"/>
  <c r="CF463" i="43"/>
  <c r="CG463" i="43" s="1"/>
  <c r="CL463" i="43"/>
  <c r="CM463" i="43" s="1"/>
  <c r="CR463" i="43"/>
  <c r="CS463" i="43" s="1"/>
  <c r="CX463" i="43"/>
  <c r="CY463" i="43" s="1"/>
  <c r="DD463" i="43"/>
  <c r="DE463" i="43" s="1"/>
  <c r="DJ463" i="43"/>
  <c r="DK463" i="43" s="1"/>
  <c r="DP463" i="43"/>
  <c r="DV463" i="43"/>
  <c r="DW463" i="43" s="1"/>
  <c r="EB463" i="43"/>
  <c r="EH463" i="43"/>
  <c r="BE464" i="43"/>
  <c r="BF464" i="43" s="1"/>
  <c r="BT464" i="43"/>
  <c r="BU464" i="43" s="1"/>
  <c r="BZ464" i="43"/>
  <c r="CA464" i="43" s="1"/>
  <c r="CF464" i="43"/>
  <c r="CG464" i="43" s="1"/>
  <c r="CL464" i="43"/>
  <c r="CM464" i="43" s="1"/>
  <c r="CR464" i="43"/>
  <c r="CS464" i="43" s="1"/>
  <c r="CX464" i="43"/>
  <c r="CY464" i="43" s="1"/>
  <c r="DD464" i="43"/>
  <c r="DE464" i="43" s="1"/>
  <c r="DJ464" i="43"/>
  <c r="DK464" i="43" s="1"/>
  <c r="DP464" i="43"/>
  <c r="DV464" i="43"/>
  <c r="DW464" i="43" s="1"/>
  <c r="EB464" i="43"/>
  <c r="EC464" i="43" s="1"/>
  <c r="EH464" i="43"/>
  <c r="EI464" i="43" s="1"/>
  <c r="BE465" i="43"/>
  <c r="BF465" i="43" s="1"/>
  <c r="BT465" i="43"/>
  <c r="BU465" i="43" s="1"/>
  <c r="BZ465" i="43"/>
  <c r="CA465" i="43" s="1"/>
  <c r="CF465" i="43"/>
  <c r="CG465" i="43" s="1"/>
  <c r="CL465" i="43"/>
  <c r="CM465" i="43" s="1"/>
  <c r="CR465" i="43"/>
  <c r="CS465" i="43" s="1"/>
  <c r="CX465" i="43"/>
  <c r="CY465" i="43" s="1"/>
  <c r="DD465" i="43"/>
  <c r="DE465" i="43" s="1"/>
  <c r="DJ465" i="43"/>
  <c r="DK465" i="43" s="1"/>
  <c r="DP465" i="43"/>
  <c r="DQ465" i="43" s="1"/>
  <c r="DV465" i="43"/>
  <c r="DW465" i="43" s="1"/>
  <c r="EB465" i="43"/>
  <c r="EC465" i="43" s="1"/>
  <c r="EH465" i="43"/>
  <c r="EI465" i="43" s="1"/>
  <c r="BE466" i="43"/>
  <c r="BF466" i="43" s="1"/>
  <c r="BT466" i="43"/>
  <c r="BU466" i="43" s="1"/>
  <c r="BZ466" i="43"/>
  <c r="CA466" i="43" s="1"/>
  <c r="CF466" i="43"/>
  <c r="CG466" i="43" s="1"/>
  <c r="CL466" i="43"/>
  <c r="CM466" i="43" s="1"/>
  <c r="CR466" i="43"/>
  <c r="CS466" i="43" s="1"/>
  <c r="CX466" i="43"/>
  <c r="CY466" i="43" s="1"/>
  <c r="DD466" i="43"/>
  <c r="DE466" i="43" s="1"/>
  <c r="DJ466" i="43"/>
  <c r="DK466" i="43" s="1"/>
  <c r="DP466" i="43"/>
  <c r="DQ466" i="43" s="1"/>
  <c r="DV466" i="43"/>
  <c r="DW466" i="43" s="1"/>
  <c r="EB466" i="43"/>
  <c r="EC466" i="43" s="1"/>
  <c r="EH466" i="43"/>
  <c r="EI466" i="43" s="1"/>
  <c r="BE467" i="43"/>
  <c r="BF467" i="43" s="1"/>
  <c r="BT467" i="43"/>
  <c r="BU467" i="43" s="1"/>
  <c r="BZ467" i="43"/>
  <c r="CA467" i="43" s="1"/>
  <c r="CF467" i="43"/>
  <c r="CG467" i="43" s="1"/>
  <c r="CL467" i="43"/>
  <c r="CM467" i="43" s="1"/>
  <c r="CR467" i="43"/>
  <c r="CS467" i="43" s="1"/>
  <c r="CX467" i="43"/>
  <c r="CY467" i="43" s="1"/>
  <c r="DE467" i="43"/>
  <c r="DK467" i="43"/>
  <c r="DQ467" i="43"/>
  <c r="DW467" i="43"/>
  <c r="EC467" i="43"/>
  <c r="EI467" i="43"/>
  <c r="Y468" i="43"/>
  <c r="BA468" i="43"/>
  <c r="W469" i="43"/>
  <c r="X469" i="43" s="1"/>
  <c r="K470" i="43"/>
  <c r="L470" i="43" s="1"/>
  <c r="BB470" i="43"/>
  <c r="W471" i="43"/>
  <c r="X471" i="43" s="1"/>
  <c r="K472" i="43"/>
  <c r="L472" i="43" s="1"/>
  <c r="BB472" i="43"/>
  <c r="W474" i="43"/>
  <c r="X474" i="43" s="1"/>
  <c r="K475" i="43"/>
  <c r="L475" i="43" s="1"/>
  <c r="BB475" i="43"/>
  <c r="W476" i="43"/>
  <c r="X476" i="43" s="1"/>
  <c r="K477" i="43"/>
  <c r="L477" i="43" s="1"/>
  <c r="W478" i="43"/>
  <c r="X478" i="43" s="1"/>
  <c r="BB478" i="43"/>
  <c r="BE468" i="43"/>
  <c r="BF468" i="43" s="1"/>
  <c r="BT468" i="43"/>
  <c r="BU468" i="43" s="1"/>
  <c r="BZ468" i="43"/>
  <c r="CA468" i="43" s="1"/>
  <c r="CF468" i="43"/>
  <c r="CG468" i="43" s="1"/>
  <c r="CL468" i="43"/>
  <c r="CM468" i="43" s="1"/>
  <c r="CR468" i="43"/>
  <c r="CS468" i="43" s="1"/>
  <c r="CX468" i="43"/>
  <c r="CY468" i="43" s="1"/>
  <c r="DD468" i="43"/>
  <c r="DE468" i="43" s="1"/>
  <c r="DJ468" i="43"/>
  <c r="DK468" i="43" s="1"/>
  <c r="DP468" i="43"/>
  <c r="DQ468" i="43" s="1"/>
  <c r="DV468" i="43"/>
  <c r="DW468" i="43" s="1"/>
  <c r="EB468" i="43"/>
  <c r="EC468" i="43" s="1"/>
  <c r="EH468" i="43"/>
  <c r="EI468" i="43" s="1"/>
  <c r="BE469" i="43"/>
  <c r="BF469" i="43" s="1"/>
  <c r="BT469" i="43"/>
  <c r="BU469" i="43" s="1"/>
  <c r="BZ469" i="43"/>
  <c r="CA469" i="43" s="1"/>
  <c r="CF469" i="43"/>
  <c r="CG469" i="43" s="1"/>
  <c r="CL469" i="43"/>
  <c r="CM469" i="43" s="1"/>
  <c r="CR469" i="43"/>
  <c r="CS469" i="43" s="1"/>
  <c r="CX469" i="43"/>
  <c r="CY469" i="43" s="1"/>
  <c r="DD469" i="43"/>
  <c r="DE469" i="43" s="1"/>
  <c r="DJ469" i="43"/>
  <c r="DK469" i="43" s="1"/>
  <c r="DP469" i="43"/>
  <c r="DQ469" i="43" s="1"/>
  <c r="DV469" i="43"/>
  <c r="DW469" i="43" s="1"/>
  <c r="EB469" i="43"/>
  <c r="EC469" i="43" s="1"/>
  <c r="EH469" i="43"/>
  <c r="EI469" i="43" s="1"/>
  <c r="BE470" i="43"/>
  <c r="BF470" i="43" s="1"/>
  <c r="BT470" i="43"/>
  <c r="BU470" i="43" s="1"/>
  <c r="BZ470" i="43"/>
  <c r="CA470" i="43" s="1"/>
  <c r="CF470" i="43"/>
  <c r="CG470" i="43" s="1"/>
  <c r="CL470" i="43"/>
  <c r="CM470" i="43" s="1"/>
  <c r="CR470" i="43"/>
  <c r="CS470" i="43" s="1"/>
  <c r="CX470" i="43"/>
  <c r="CY470" i="43" s="1"/>
  <c r="DD470" i="43"/>
  <c r="DE470" i="43" s="1"/>
  <c r="DJ470" i="43"/>
  <c r="DK470" i="43" s="1"/>
  <c r="DP470" i="43"/>
  <c r="DV470" i="43"/>
  <c r="EB470" i="43"/>
  <c r="EH470" i="43"/>
  <c r="EI470" i="43" s="1"/>
  <c r="BE471" i="43"/>
  <c r="BF471" i="43" s="1"/>
  <c r="BT471" i="43"/>
  <c r="BU471" i="43" s="1"/>
  <c r="BZ471" i="43"/>
  <c r="CA471" i="43" s="1"/>
  <c r="CF471" i="43"/>
  <c r="CG471" i="43" s="1"/>
  <c r="CL471" i="43"/>
  <c r="CM471" i="43" s="1"/>
  <c r="CR471" i="43"/>
  <c r="CS471" i="43" s="1"/>
  <c r="CX471" i="43"/>
  <c r="CY471" i="43" s="1"/>
  <c r="DD471" i="43"/>
  <c r="DE471" i="43" s="1"/>
  <c r="DJ471" i="43"/>
  <c r="DK471" i="43" s="1"/>
  <c r="DP471" i="43"/>
  <c r="DQ471" i="43" s="1"/>
  <c r="DV471" i="43"/>
  <c r="DW471" i="43" s="1"/>
  <c r="EB471" i="43"/>
  <c r="EC471" i="43" s="1"/>
  <c r="EH471" i="43"/>
  <c r="EI471" i="43" s="1"/>
  <c r="BE472" i="43"/>
  <c r="BF472" i="43" s="1"/>
  <c r="BT472" i="43"/>
  <c r="BU472" i="43" s="1"/>
  <c r="BZ472" i="43"/>
  <c r="CA472" i="43" s="1"/>
  <c r="CF472" i="43"/>
  <c r="CG472" i="43" s="1"/>
  <c r="CL472" i="43"/>
  <c r="CM472" i="43" s="1"/>
  <c r="CR472" i="43"/>
  <c r="CS472" i="43" s="1"/>
  <c r="CX472" i="43"/>
  <c r="CY472" i="43" s="1"/>
  <c r="DD472" i="43"/>
  <c r="DE472" i="43" s="1"/>
  <c r="DJ472" i="43"/>
  <c r="DK472" i="43" s="1"/>
  <c r="DP472" i="43"/>
  <c r="DQ472" i="43" s="1"/>
  <c r="DV472" i="43"/>
  <c r="DW472" i="43" s="1"/>
  <c r="EB472" i="43"/>
  <c r="EC472" i="43" s="1"/>
  <c r="EH472" i="43"/>
  <c r="EI472" i="43" s="1"/>
  <c r="V473" i="43"/>
  <c r="BA473" i="43"/>
  <c r="BF473" i="43"/>
  <c r="BU473" i="43"/>
  <c r="CA473" i="43"/>
  <c r="K474" i="43"/>
  <c r="L474" i="43" s="1"/>
  <c r="BB474" i="43"/>
  <c r="W475" i="43"/>
  <c r="X475" i="43" s="1"/>
  <c r="K476" i="43"/>
  <c r="L476" i="43" s="1"/>
  <c r="BB476" i="43"/>
  <c r="W477" i="43"/>
  <c r="X477" i="43" s="1"/>
  <c r="BB477" i="43"/>
  <c r="K478" i="43"/>
  <c r="L478" i="43" s="1"/>
  <c r="CG473" i="43"/>
  <c r="CM473" i="43"/>
  <c r="CS473" i="43"/>
  <c r="CY473" i="43"/>
  <c r="DE473" i="43"/>
  <c r="DK473" i="43"/>
  <c r="DQ473" i="43"/>
  <c r="DW473" i="43"/>
  <c r="EC473" i="43"/>
  <c r="EI473" i="43"/>
  <c r="BF474" i="43"/>
  <c r="BU474" i="43"/>
  <c r="CA474" i="43"/>
  <c r="CG474" i="43"/>
  <c r="CM474" i="43"/>
  <c r="CS474" i="43"/>
  <c r="CY474" i="43"/>
  <c r="DE474" i="43"/>
  <c r="DK474" i="43"/>
  <c r="DQ474" i="43"/>
  <c r="DW474" i="43"/>
  <c r="EC474" i="43"/>
  <c r="EI474" i="43"/>
  <c r="BF475" i="43"/>
  <c r="BU475" i="43"/>
  <c r="CA475" i="43"/>
  <c r="CG475" i="43"/>
  <c r="CM475" i="43"/>
  <c r="CS475" i="43"/>
  <c r="CY475" i="43"/>
  <c r="DE475" i="43"/>
  <c r="DK475" i="43"/>
  <c r="DQ475" i="43"/>
  <c r="DW475" i="43"/>
  <c r="EC475" i="43"/>
  <c r="EI475" i="43"/>
  <c r="BF476" i="43"/>
  <c r="BU476" i="43"/>
  <c r="CA476" i="43"/>
  <c r="CG476" i="43"/>
  <c r="CM476" i="43"/>
  <c r="CS476" i="43"/>
  <c r="CY476" i="43"/>
  <c r="DE476" i="43"/>
  <c r="DK476" i="43"/>
  <c r="DQ476" i="43"/>
  <c r="DW476" i="43"/>
  <c r="EC476" i="43"/>
  <c r="EI476" i="43"/>
  <c r="AQ477" i="43"/>
  <c r="AN477" i="43" s="1"/>
  <c r="AO477" i="43" s="1"/>
  <c r="BF477" i="43"/>
  <c r="BU477" i="43"/>
  <c r="CA477" i="43"/>
  <c r="CG477" i="43"/>
  <c r="CM477" i="43"/>
  <c r="CS477" i="43"/>
  <c r="CY477" i="43"/>
  <c r="DE477" i="43"/>
  <c r="DK477" i="43"/>
  <c r="DQ477" i="43"/>
  <c r="DW477" i="43"/>
  <c r="EC477" i="43"/>
  <c r="EI477" i="43"/>
  <c r="AQ478" i="43"/>
  <c r="AN478" i="43" s="1"/>
  <c r="AO478" i="43" s="1"/>
  <c r="BU478" i="43"/>
  <c r="CA478" i="43"/>
  <c r="CG478" i="43"/>
  <c r="CM478" i="43"/>
  <c r="CS478" i="43"/>
  <c r="CY478" i="43"/>
  <c r="DE478" i="43"/>
  <c r="DK478" i="43"/>
  <c r="DQ478" i="43"/>
  <c r="DW478" i="43"/>
  <c r="EC478" i="43"/>
  <c r="EI478" i="43"/>
  <c r="Z479" i="43" l="1"/>
  <c r="AA479" i="43" s="1"/>
  <c r="AB479" i="43" s="1"/>
  <c r="AF479" i="43"/>
  <c r="AG479" i="43" s="1"/>
  <c r="AH479" i="43" s="1"/>
  <c r="Z4" i="43"/>
  <c r="AA4" i="43" s="1"/>
  <c r="AB4" i="43" s="1"/>
  <c r="AF4" i="43"/>
  <c r="AG4" i="43" s="1"/>
  <c r="AH4" i="43" s="1"/>
  <c r="Z5" i="43"/>
  <c r="AA5" i="43" s="1"/>
  <c r="AB5" i="43" s="1"/>
  <c r="AF5" i="43"/>
  <c r="AG5" i="43" s="1"/>
  <c r="AH5" i="43" s="1"/>
  <c r="Z6" i="43"/>
  <c r="AA6" i="43" s="1"/>
  <c r="AB6" i="43" s="1"/>
  <c r="AF6" i="43"/>
  <c r="AG6" i="43" s="1"/>
  <c r="AH6" i="43" s="1"/>
  <c r="Z7" i="43"/>
  <c r="AA7" i="43" s="1"/>
  <c r="AB7" i="43" s="1"/>
  <c r="AF7" i="43"/>
  <c r="AG7" i="43" s="1"/>
  <c r="AH7" i="43" s="1"/>
  <c r="Z8" i="43"/>
  <c r="AA8" i="43" s="1"/>
  <c r="AB8" i="43" s="1"/>
  <c r="AF8" i="43"/>
  <c r="AG8" i="43" s="1"/>
  <c r="AH8" i="43" s="1"/>
  <c r="Z9" i="43"/>
  <c r="AA9" i="43" s="1"/>
  <c r="AB9" i="43" s="1"/>
  <c r="AF9" i="43"/>
  <c r="AG9" i="43" s="1"/>
  <c r="AH9" i="43" s="1"/>
  <c r="Z10" i="43"/>
  <c r="AA10" i="43" s="1"/>
  <c r="AB10" i="43" s="1"/>
  <c r="AF10" i="43"/>
  <c r="AG10" i="43" s="1"/>
  <c r="AH10" i="43" s="1"/>
  <c r="Z11" i="43"/>
  <c r="AA11" i="43" s="1"/>
  <c r="AB11" i="43" s="1"/>
  <c r="AF11" i="43"/>
  <c r="AG11" i="43" s="1"/>
  <c r="AH11" i="43" s="1"/>
  <c r="Z12" i="43"/>
  <c r="AA12" i="43" s="1"/>
  <c r="AB12" i="43" s="1"/>
  <c r="AF12" i="43"/>
  <c r="AG12" i="43" s="1"/>
  <c r="AH12" i="43" s="1"/>
  <c r="Z13" i="43"/>
  <c r="AA13" i="43" s="1"/>
  <c r="AB13" i="43" s="1"/>
  <c r="AF13" i="43"/>
  <c r="AG13" i="43" s="1"/>
  <c r="AH13" i="43" s="1"/>
  <c r="Z14" i="43"/>
  <c r="AF14" i="43"/>
  <c r="Z15" i="43"/>
  <c r="AA15" i="43" s="1"/>
  <c r="AB15" i="43" s="1"/>
  <c r="AF15" i="43"/>
  <c r="AG15" i="43" s="1"/>
  <c r="AH15" i="43" s="1"/>
  <c r="Z16" i="43"/>
  <c r="AA16" i="43" s="1"/>
  <c r="AB16" i="43" s="1"/>
  <c r="AF16" i="43"/>
  <c r="AG16" i="43" s="1"/>
  <c r="AH16" i="43" s="1"/>
  <c r="Z17" i="43"/>
  <c r="AA17" i="43" s="1"/>
  <c r="AB17" i="43" s="1"/>
  <c r="AF17" i="43"/>
  <c r="AG17" i="43" s="1"/>
  <c r="AH17" i="43" s="1"/>
  <c r="Z18" i="43"/>
  <c r="AA18" i="43" s="1"/>
  <c r="AB18" i="43" s="1"/>
  <c r="AF18" i="43"/>
  <c r="AG18" i="43" s="1"/>
  <c r="AH18" i="43" s="1"/>
  <c r="Z19" i="43"/>
  <c r="AA19" i="43" s="1"/>
  <c r="AB19" i="43" s="1"/>
  <c r="AF19" i="43"/>
  <c r="AG19" i="43" s="1"/>
  <c r="AH19" i="43" s="1"/>
  <c r="Z20" i="43"/>
  <c r="AA20" i="43" s="1"/>
  <c r="AB20" i="43" s="1"/>
  <c r="AF20" i="43"/>
  <c r="AG20" i="43" s="1"/>
  <c r="AH20" i="43" s="1"/>
  <c r="Z21" i="43"/>
  <c r="AA21" i="43" s="1"/>
  <c r="AB21" i="43" s="1"/>
  <c r="AF21" i="43"/>
  <c r="AG21" i="43" s="1"/>
  <c r="AH21" i="43" s="1"/>
  <c r="Z22" i="43"/>
  <c r="AA22" i="43" s="1"/>
  <c r="AB22" i="43" s="1"/>
  <c r="AF22" i="43"/>
  <c r="AG22" i="43" s="1"/>
  <c r="AH22" i="43" s="1"/>
  <c r="Z23" i="43"/>
  <c r="AA23" i="43" s="1"/>
  <c r="AB23" i="43" s="1"/>
  <c r="AF23" i="43"/>
  <c r="AG23" i="43" s="1"/>
  <c r="AH23" i="43" s="1"/>
  <c r="Z24" i="43"/>
  <c r="AA24" i="43" s="1"/>
  <c r="AB24" i="43" s="1"/>
  <c r="AF24" i="43"/>
  <c r="AG24" i="43" s="1"/>
  <c r="AH24" i="43" s="1"/>
  <c r="Z25" i="43"/>
  <c r="AA25" i="43" s="1"/>
  <c r="AB25" i="43" s="1"/>
  <c r="AF25" i="43"/>
  <c r="AG25" i="43" s="1"/>
  <c r="AH25" i="43" s="1"/>
  <c r="Z26" i="43"/>
  <c r="AA26" i="43" s="1"/>
  <c r="AB26" i="43" s="1"/>
  <c r="AF26" i="43"/>
  <c r="AG26" i="43" s="1"/>
  <c r="AH26" i="43" s="1"/>
  <c r="Z27" i="43"/>
  <c r="AA27" i="43" s="1"/>
  <c r="AB27" i="43" s="1"/>
  <c r="AF27" i="43"/>
  <c r="AG27" i="43" s="1"/>
  <c r="AH27" i="43" s="1"/>
  <c r="Z28" i="43"/>
  <c r="AA28" i="43" s="1"/>
  <c r="AB28" i="43" s="1"/>
  <c r="AF28" i="43"/>
  <c r="AG28" i="43" s="1"/>
  <c r="AH28" i="43" s="1"/>
  <c r="Z29" i="43"/>
  <c r="AA29" i="43" s="1"/>
  <c r="AB29" i="43" s="1"/>
  <c r="AF29" i="43"/>
  <c r="AG29" i="43" s="1"/>
  <c r="AH29" i="43" s="1"/>
  <c r="Z30" i="43"/>
  <c r="AA30" i="43" s="1"/>
  <c r="AB30" i="43" s="1"/>
  <c r="AF30" i="43"/>
  <c r="AG30" i="43" s="1"/>
  <c r="AH30" i="43" s="1"/>
  <c r="Z31" i="43"/>
  <c r="AA31" i="43" s="1"/>
  <c r="AB31" i="43" s="1"/>
  <c r="AF31" i="43"/>
  <c r="AG31" i="43" s="1"/>
  <c r="AH31" i="43" s="1"/>
  <c r="Z32" i="43"/>
  <c r="AA32" i="43" s="1"/>
  <c r="AB32" i="43" s="1"/>
  <c r="AF32" i="43"/>
  <c r="AG32" i="43" s="1"/>
  <c r="AH32" i="43" s="1"/>
  <c r="Z33" i="43"/>
  <c r="AA33" i="43" s="1"/>
  <c r="AB33" i="43" s="1"/>
  <c r="AI33" i="43"/>
  <c r="AJ33" i="43" s="1"/>
  <c r="AK33" i="43" s="1"/>
  <c r="AC34" i="43"/>
  <c r="AD34" i="43" s="1"/>
  <c r="AE34" i="43" s="1"/>
  <c r="AI34" i="43"/>
  <c r="AJ34" i="43" s="1"/>
  <c r="AK34" i="43" s="1"/>
  <c r="AC35" i="43"/>
  <c r="AD35" i="43" s="1"/>
  <c r="AE35" i="43" s="1"/>
  <c r="AI35" i="43"/>
  <c r="AJ35" i="43" s="1"/>
  <c r="AK35" i="43" s="1"/>
  <c r="AC36" i="43"/>
  <c r="AD36" i="43" s="1"/>
  <c r="AE36" i="43" s="1"/>
  <c r="AI36" i="43"/>
  <c r="AJ36" i="43" s="1"/>
  <c r="AK36" i="43" s="1"/>
  <c r="AC37" i="43"/>
  <c r="AD37" i="43" s="1"/>
  <c r="AE37" i="43" s="1"/>
  <c r="AI37" i="43"/>
  <c r="AJ37" i="43" s="1"/>
  <c r="AK37" i="43" s="1"/>
  <c r="AC38" i="43"/>
  <c r="AD38" i="43" s="1"/>
  <c r="AE38" i="43" s="1"/>
  <c r="AI38" i="43"/>
  <c r="AJ38" i="43" s="1"/>
  <c r="AK38" i="43" s="1"/>
  <c r="AC39" i="43"/>
  <c r="AD39" i="43" s="1"/>
  <c r="AE39" i="43" s="1"/>
  <c r="AI39" i="43"/>
  <c r="AJ39" i="43" s="1"/>
  <c r="AK39" i="43" s="1"/>
  <c r="AC40" i="43"/>
  <c r="AD40" i="43" s="1"/>
  <c r="AE40" i="43" s="1"/>
  <c r="AI40" i="43"/>
  <c r="AJ40" i="43" s="1"/>
  <c r="AK40" i="43" s="1"/>
  <c r="AC41" i="43"/>
  <c r="AD41" i="43" s="1"/>
  <c r="AE41" i="43" s="1"/>
  <c r="AI41" i="43"/>
  <c r="AJ41" i="43" s="1"/>
  <c r="AK41" i="43" s="1"/>
  <c r="AC42" i="43"/>
  <c r="AD42" i="43" s="1"/>
  <c r="AE42" i="43" s="1"/>
  <c r="AI42" i="43"/>
  <c r="AJ42" i="43" s="1"/>
  <c r="AK42" i="43" s="1"/>
  <c r="AC43" i="43"/>
  <c r="AD43" i="43" s="1"/>
  <c r="AE43" i="43" s="1"/>
  <c r="AI43" i="43"/>
  <c r="AJ43" i="43" s="1"/>
  <c r="AK43" i="43" s="1"/>
  <c r="AC44" i="43"/>
  <c r="AD44" i="43" s="1"/>
  <c r="AE44" i="43" s="1"/>
  <c r="AI44" i="43"/>
  <c r="AJ44" i="43" s="1"/>
  <c r="AK44" i="43" s="1"/>
  <c r="AC45" i="43"/>
  <c r="AD45" i="43" s="1"/>
  <c r="AE45" i="43" s="1"/>
  <c r="AI45" i="43"/>
  <c r="AJ45" i="43" s="1"/>
  <c r="AK45" i="43" s="1"/>
  <c r="AC46" i="43"/>
  <c r="AD46" i="43" s="1"/>
  <c r="AE46" i="43" s="1"/>
  <c r="AI46" i="43"/>
  <c r="AJ46" i="43" s="1"/>
  <c r="AK46" i="43" s="1"/>
  <c r="AC47" i="43"/>
  <c r="AD47" i="43" s="1"/>
  <c r="AE47" i="43" s="1"/>
  <c r="AI47" i="43"/>
  <c r="AJ47" i="43" s="1"/>
  <c r="AK47" i="43" s="1"/>
  <c r="AC48" i="43"/>
  <c r="AD48" i="43" s="1"/>
  <c r="AE48" i="43" s="1"/>
  <c r="AI48" i="43"/>
  <c r="AJ48" i="43" s="1"/>
  <c r="AK48" i="43" s="1"/>
  <c r="AC49" i="43"/>
  <c r="AD49" i="43" s="1"/>
  <c r="AE49" i="43" s="1"/>
  <c r="AI49" i="43"/>
  <c r="AJ49" i="43" s="1"/>
  <c r="AK49" i="43" s="1"/>
  <c r="AC50" i="43"/>
  <c r="AD50" i="43" s="1"/>
  <c r="AE50" i="43" s="1"/>
  <c r="AI50" i="43"/>
  <c r="AJ50" i="43" s="1"/>
  <c r="AK50" i="43" s="1"/>
  <c r="AC51" i="43"/>
  <c r="AD51" i="43" s="1"/>
  <c r="AE51" i="43" s="1"/>
  <c r="AI51" i="43"/>
  <c r="AJ51" i="43" s="1"/>
  <c r="AK51" i="43" s="1"/>
  <c r="AC52" i="43"/>
  <c r="AD52" i="43" s="1"/>
  <c r="AE52" i="43" s="1"/>
  <c r="AI52" i="43"/>
  <c r="AJ52" i="43" s="1"/>
  <c r="AK52" i="43" s="1"/>
  <c r="AC53" i="43"/>
  <c r="AD53" i="43" s="1"/>
  <c r="AE53" i="43" s="1"/>
  <c r="AI53" i="43"/>
  <c r="AJ53" i="43" s="1"/>
  <c r="AK53" i="43" s="1"/>
  <c r="AC54" i="43"/>
  <c r="AD54" i="43" s="1"/>
  <c r="AE54" i="43" s="1"/>
  <c r="AI54" i="43"/>
  <c r="AJ54" i="43" s="1"/>
  <c r="AK54" i="43" s="1"/>
  <c r="AC55" i="43"/>
  <c r="AD55" i="43" s="1"/>
  <c r="AE55" i="43" s="1"/>
  <c r="AI55" i="43"/>
  <c r="AJ55" i="43" s="1"/>
  <c r="AK55" i="43" s="1"/>
  <c r="AC56" i="43"/>
  <c r="AD56" i="43" s="1"/>
  <c r="AE56" i="43" s="1"/>
  <c r="AI56" i="43"/>
  <c r="AJ56" i="43" s="1"/>
  <c r="AK56" i="43" s="1"/>
  <c r="AC57" i="43"/>
  <c r="AD57" i="43" s="1"/>
  <c r="AE57" i="43" s="1"/>
  <c r="AI57" i="43"/>
  <c r="AJ57" i="43" s="1"/>
  <c r="AK57" i="43" s="1"/>
  <c r="AC58" i="43"/>
  <c r="AD58" i="43" s="1"/>
  <c r="AE58" i="43" s="1"/>
  <c r="AI58" i="43"/>
  <c r="AJ58" i="43" s="1"/>
  <c r="AK58" i="43" s="1"/>
  <c r="AC59" i="43"/>
  <c r="AD59" i="43" s="1"/>
  <c r="AE59" i="43" s="1"/>
  <c r="AI59" i="43"/>
  <c r="AJ59" i="43" s="1"/>
  <c r="AK59" i="43" s="1"/>
  <c r="AC60" i="43"/>
  <c r="AD60" i="43" s="1"/>
  <c r="AE60" i="43" s="1"/>
  <c r="AI60" i="43"/>
  <c r="AJ60" i="43" s="1"/>
  <c r="AK60" i="43" s="1"/>
  <c r="AC61" i="43"/>
  <c r="AD61" i="43" s="1"/>
  <c r="AE61" i="43" s="1"/>
  <c r="AI61" i="43"/>
  <c r="AJ61" i="43" s="1"/>
  <c r="AK61" i="43" s="1"/>
  <c r="AC62" i="43"/>
  <c r="AD62" i="43" s="1"/>
  <c r="AE62" i="43" s="1"/>
  <c r="AI62" i="43"/>
  <c r="AJ62" i="43" s="1"/>
  <c r="AK62" i="43" s="1"/>
  <c r="AC63" i="43"/>
  <c r="AD63" i="43" s="1"/>
  <c r="AE63" i="43" s="1"/>
  <c r="AI63" i="43"/>
  <c r="AJ63" i="43" s="1"/>
  <c r="AK63" i="43" s="1"/>
  <c r="AC64" i="43"/>
  <c r="AD64" i="43" s="1"/>
  <c r="AE64" i="43" s="1"/>
  <c r="AI64" i="43"/>
  <c r="AJ64" i="43" s="1"/>
  <c r="AK64" i="43" s="1"/>
  <c r="AC65" i="43"/>
  <c r="AD65" i="43" s="1"/>
  <c r="AE65" i="43" s="1"/>
  <c r="AI65" i="43"/>
  <c r="AJ65" i="43" s="1"/>
  <c r="AK65" i="43" s="1"/>
  <c r="AC66" i="43"/>
  <c r="AD66" i="43" s="1"/>
  <c r="AE66" i="43" s="1"/>
  <c r="AI66" i="43"/>
  <c r="AJ66" i="43" s="1"/>
  <c r="AK66" i="43" s="1"/>
  <c r="AC67" i="43"/>
  <c r="AD67" i="43" s="1"/>
  <c r="AE67" i="43" s="1"/>
  <c r="AI67" i="43"/>
  <c r="AJ67" i="43" s="1"/>
  <c r="AK67" i="43" s="1"/>
  <c r="AC68" i="43"/>
  <c r="AD68" i="43" s="1"/>
  <c r="AE68" i="43" s="1"/>
  <c r="AI68" i="43"/>
  <c r="AJ68" i="43" s="1"/>
  <c r="AK68" i="43" s="1"/>
  <c r="AC69" i="43"/>
  <c r="AD69" i="43" s="1"/>
  <c r="AE69" i="43" s="1"/>
  <c r="AI69" i="43"/>
  <c r="AJ69" i="43" s="1"/>
  <c r="AK69" i="43" s="1"/>
  <c r="AC70" i="43"/>
  <c r="AD70" i="43" s="1"/>
  <c r="AE70" i="43" s="1"/>
  <c r="AI70" i="43"/>
  <c r="AJ70" i="43" s="1"/>
  <c r="AK70" i="43" s="1"/>
  <c r="AC71" i="43"/>
  <c r="AD71" i="43" s="1"/>
  <c r="AE71" i="43" s="1"/>
  <c r="AI71" i="43"/>
  <c r="AJ71" i="43" s="1"/>
  <c r="AK71" i="43" s="1"/>
  <c r="AC72" i="43"/>
  <c r="AD72" i="43" s="1"/>
  <c r="AE72" i="43" s="1"/>
  <c r="AI72" i="43"/>
  <c r="AJ72" i="43" s="1"/>
  <c r="AK72" i="43" s="1"/>
  <c r="AC479" i="43"/>
  <c r="AD479" i="43" s="1"/>
  <c r="AE479" i="43" s="1"/>
  <c r="AI479" i="43"/>
  <c r="AJ479" i="43" s="1"/>
  <c r="AK479" i="43" s="1"/>
  <c r="AC4" i="43"/>
  <c r="AD4" i="43" s="1"/>
  <c r="AE4" i="43" s="1"/>
  <c r="AI4" i="43"/>
  <c r="AJ4" i="43" s="1"/>
  <c r="AK4" i="43" s="1"/>
  <c r="AC5" i="43"/>
  <c r="AD5" i="43" s="1"/>
  <c r="AE5" i="43" s="1"/>
  <c r="AI5" i="43"/>
  <c r="AJ5" i="43" s="1"/>
  <c r="AK5" i="43" s="1"/>
  <c r="AC6" i="43"/>
  <c r="AD6" i="43" s="1"/>
  <c r="AE6" i="43" s="1"/>
  <c r="AI6" i="43"/>
  <c r="AJ6" i="43" s="1"/>
  <c r="AK6" i="43" s="1"/>
  <c r="AC7" i="43"/>
  <c r="AD7" i="43" s="1"/>
  <c r="AE7" i="43" s="1"/>
  <c r="AI7" i="43"/>
  <c r="AJ7" i="43" s="1"/>
  <c r="AK7" i="43" s="1"/>
  <c r="AC8" i="43"/>
  <c r="AD8" i="43" s="1"/>
  <c r="AE8" i="43" s="1"/>
  <c r="AI8" i="43"/>
  <c r="AJ8" i="43" s="1"/>
  <c r="AK8" i="43" s="1"/>
  <c r="AC9" i="43"/>
  <c r="AD9" i="43" s="1"/>
  <c r="AE9" i="43" s="1"/>
  <c r="AI9" i="43"/>
  <c r="AJ9" i="43" s="1"/>
  <c r="AK9" i="43" s="1"/>
  <c r="AC10" i="43"/>
  <c r="AD10" i="43" s="1"/>
  <c r="AE10" i="43" s="1"/>
  <c r="AI10" i="43"/>
  <c r="AJ10" i="43" s="1"/>
  <c r="AK10" i="43" s="1"/>
  <c r="AC11" i="43"/>
  <c r="AD11" i="43" s="1"/>
  <c r="AE11" i="43" s="1"/>
  <c r="AI11" i="43"/>
  <c r="AJ11" i="43" s="1"/>
  <c r="AK11" i="43" s="1"/>
  <c r="AC12" i="43"/>
  <c r="AD12" i="43" s="1"/>
  <c r="AE12" i="43" s="1"/>
  <c r="AI12" i="43"/>
  <c r="AJ12" i="43" s="1"/>
  <c r="AK12" i="43" s="1"/>
  <c r="AC13" i="43"/>
  <c r="AD13" i="43" s="1"/>
  <c r="AE13" i="43" s="1"/>
  <c r="AI13" i="43"/>
  <c r="AJ13" i="43" s="1"/>
  <c r="AK13" i="43" s="1"/>
  <c r="AC14" i="43"/>
  <c r="AD14" i="43" s="1"/>
  <c r="AE14" i="43" s="1"/>
  <c r="AI14" i="43"/>
  <c r="AJ14" i="43" s="1"/>
  <c r="AK14" i="43" s="1"/>
  <c r="AC15" i="43"/>
  <c r="AD15" i="43" s="1"/>
  <c r="AE15" i="43" s="1"/>
  <c r="AI15" i="43"/>
  <c r="AJ15" i="43" s="1"/>
  <c r="AK15" i="43" s="1"/>
  <c r="AC16" i="43"/>
  <c r="AD16" i="43" s="1"/>
  <c r="AE16" i="43" s="1"/>
  <c r="AI16" i="43"/>
  <c r="AJ16" i="43" s="1"/>
  <c r="AK16" i="43" s="1"/>
  <c r="AC17" i="43"/>
  <c r="AD17" i="43" s="1"/>
  <c r="AE17" i="43" s="1"/>
  <c r="AI17" i="43"/>
  <c r="AJ17" i="43" s="1"/>
  <c r="AK17" i="43" s="1"/>
  <c r="AC18" i="43"/>
  <c r="AD18" i="43" s="1"/>
  <c r="AE18" i="43" s="1"/>
  <c r="AI18" i="43"/>
  <c r="AJ18" i="43" s="1"/>
  <c r="AK18" i="43" s="1"/>
  <c r="AC19" i="43"/>
  <c r="AD19" i="43" s="1"/>
  <c r="AE19" i="43" s="1"/>
  <c r="AI19" i="43"/>
  <c r="AJ19" i="43" s="1"/>
  <c r="AK19" i="43" s="1"/>
  <c r="AC20" i="43"/>
  <c r="AD20" i="43" s="1"/>
  <c r="AE20" i="43" s="1"/>
  <c r="AI20" i="43"/>
  <c r="AJ20" i="43" s="1"/>
  <c r="AK20" i="43" s="1"/>
  <c r="AC21" i="43"/>
  <c r="AD21" i="43" s="1"/>
  <c r="AE21" i="43" s="1"/>
  <c r="AI21" i="43"/>
  <c r="AJ21" i="43" s="1"/>
  <c r="AK21" i="43" s="1"/>
  <c r="AC22" i="43"/>
  <c r="AD22" i="43" s="1"/>
  <c r="AE22" i="43" s="1"/>
  <c r="AI22" i="43"/>
  <c r="AJ22" i="43" s="1"/>
  <c r="AK22" i="43" s="1"/>
  <c r="AC23" i="43"/>
  <c r="AD23" i="43" s="1"/>
  <c r="AE23" i="43" s="1"/>
  <c r="AI23" i="43"/>
  <c r="AJ23" i="43" s="1"/>
  <c r="AK23" i="43" s="1"/>
  <c r="AC24" i="43"/>
  <c r="AD24" i="43" s="1"/>
  <c r="AE24" i="43" s="1"/>
  <c r="AI24" i="43"/>
  <c r="AJ24" i="43" s="1"/>
  <c r="AK24" i="43" s="1"/>
  <c r="AC25" i="43"/>
  <c r="AD25" i="43" s="1"/>
  <c r="AE25" i="43" s="1"/>
  <c r="AI25" i="43"/>
  <c r="AJ25" i="43" s="1"/>
  <c r="AK25" i="43" s="1"/>
  <c r="AC26" i="43"/>
  <c r="AD26" i="43" s="1"/>
  <c r="AE26" i="43" s="1"/>
  <c r="AI26" i="43"/>
  <c r="AJ26" i="43" s="1"/>
  <c r="AK26" i="43" s="1"/>
  <c r="AC27" i="43"/>
  <c r="AD27" i="43" s="1"/>
  <c r="AE27" i="43" s="1"/>
  <c r="AI27" i="43"/>
  <c r="AJ27" i="43" s="1"/>
  <c r="AK27" i="43" s="1"/>
  <c r="AC28" i="43"/>
  <c r="AD28" i="43" s="1"/>
  <c r="AE28" i="43" s="1"/>
  <c r="AI28" i="43"/>
  <c r="AJ28" i="43" s="1"/>
  <c r="AK28" i="43" s="1"/>
  <c r="AC29" i="43"/>
  <c r="AD29" i="43" s="1"/>
  <c r="AE29" i="43" s="1"/>
  <c r="AI29" i="43"/>
  <c r="AJ29" i="43" s="1"/>
  <c r="AK29" i="43" s="1"/>
  <c r="AC30" i="43"/>
  <c r="AD30" i="43" s="1"/>
  <c r="AE30" i="43" s="1"/>
  <c r="AI30" i="43"/>
  <c r="AJ30" i="43" s="1"/>
  <c r="AK30" i="43" s="1"/>
  <c r="AC31" i="43"/>
  <c r="AD31" i="43" s="1"/>
  <c r="AE31" i="43" s="1"/>
  <c r="AI31" i="43"/>
  <c r="AJ31" i="43" s="1"/>
  <c r="AK31" i="43" s="1"/>
  <c r="AC32" i="43"/>
  <c r="AD32" i="43" s="1"/>
  <c r="AE32" i="43" s="1"/>
  <c r="AI32" i="43"/>
  <c r="AJ32" i="43" s="1"/>
  <c r="AK32" i="43" s="1"/>
  <c r="AC33" i="43"/>
  <c r="AD33" i="43" s="1"/>
  <c r="AE33" i="43" s="1"/>
  <c r="AF33" i="43"/>
  <c r="AG33" i="43" s="1"/>
  <c r="AH33" i="43" s="1"/>
  <c r="Z34" i="43"/>
  <c r="AA34" i="43" s="1"/>
  <c r="AB34" i="43" s="1"/>
  <c r="AF34" i="43"/>
  <c r="AG34" i="43" s="1"/>
  <c r="AH34" i="43" s="1"/>
  <c r="AF35" i="43"/>
  <c r="AG35" i="43" s="1"/>
  <c r="AH35" i="43" s="1"/>
  <c r="AF36" i="43"/>
  <c r="AG36" i="43" s="1"/>
  <c r="AH36" i="43" s="1"/>
  <c r="AF37" i="43"/>
  <c r="AG37" i="43" s="1"/>
  <c r="AH37" i="43" s="1"/>
  <c r="AF38" i="43"/>
  <c r="AG38" i="43" s="1"/>
  <c r="AH38" i="43" s="1"/>
  <c r="AF39" i="43"/>
  <c r="AG39" i="43" s="1"/>
  <c r="AH39" i="43" s="1"/>
  <c r="AF40" i="43"/>
  <c r="AG40" i="43" s="1"/>
  <c r="AH40" i="43" s="1"/>
  <c r="AF41" i="43"/>
  <c r="AG41" i="43" s="1"/>
  <c r="AH41" i="43" s="1"/>
  <c r="AF42" i="43"/>
  <c r="AG42" i="43" s="1"/>
  <c r="AH42" i="43" s="1"/>
  <c r="AF43" i="43"/>
  <c r="AG43" i="43" s="1"/>
  <c r="AH43" i="43" s="1"/>
  <c r="AF44" i="43"/>
  <c r="AG44" i="43" s="1"/>
  <c r="AH44" i="43" s="1"/>
  <c r="AF45" i="43"/>
  <c r="AG45" i="43" s="1"/>
  <c r="AH45" i="43" s="1"/>
  <c r="AF46" i="43"/>
  <c r="AG46" i="43" s="1"/>
  <c r="AH46" i="43" s="1"/>
  <c r="AF47" i="43"/>
  <c r="AF48" i="43"/>
  <c r="AF49" i="43"/>
  <c r="AF50" i="43"/>
  <c r="AF51" i="43"/>
  <c r="AF52" i="43"/>
  <c r="AF53" i="43"/>
  <c r="AF54" i="43"/>
  <c r="AF55" i="43"/>
  <c r="AF56" i="43"/>
  <c r="AF57" i="43"/>
  <c r="AF58" i="43"/>
  <c r="AF59" i="43"/>
  <c r="AF60" i="43"/>
  <c r="AF61" i="43"/>
  <c r="AF62" i="43"/>
  <c r="AF63" i="43"/>
  <c r="AF64" i="43"/>
  <c r="AF65" i="43"/>
  <c r="AF66" i="43"/>
  <c r="AF67" i="43"/>
  <c r="AF68" i="43"/>
  <c r="AG68" i="43" s="1"/>
  <c r="AH68" i="43" s="1"/>
  <c r="AF69" i="43"/>
  <c r="AG69" i="43" s="1"/>
  <c r="AH69" i="43" s="1"/>
  <c r="AF70" i="43"/>
  <c r="AG70" i="43" s="1"/>
  <c r="AH70" i="43" s="1"/>
  <c r="AF71" i="43"/>
  <c r="AG71" i="43" s="1"/>
  <c r="AH71" i="43" s="1"/>
  <c r="AF72" i="43"/>
  <c r="AG72" i="43" s="1"/>
  <c r="AH72" i="43" s="1"/>
  <c r="AC73" i="43"/>
  <c r="AD73" i="43" s="1"/>
  <c r="AE73" i="43" s="1"/>
  <c r="AI73" i="43"/>
  <c r="AJ73" i="43" s="1"/>
  <c r="AK73" i="43" s="1"/>
  <c r="AC74" i="43"/>
  <c r="AD74" i="43" s="1"/>
  <c r="AE74" i="43" s="1"/>
  <c r="AI74" i="43"/>
  <c r="AJ74" i="43" s="1"/>
  <c r="AK74" i="43" s="1"/>
  <c r="AC75" i="43"/>
  <c r="AD75" i="43" s="1"/>
  <c r="AE75" i="43" s="1"/>
  <c r="AI75" i="43"/>
  <c r="AJ75" i="43" s="1"/>
  <c r="AK75" i="43" s="1"/>
  <c r="AC76" i="43"/>
  <c r="AD76" i="43" s="1"/>
  <c r="AE76" i="43" s="1"/>
  <c r="AI76" i="43"/>
  <c r="AJ76" i="43" s="1"/>
  <c r="AK76" i="43" s="1"/>
  <c r="AC77" i="43"/>
  <c r="AD77" i="43" s="1"/>
  <c r="AE77" i="43" s="1"/>
  <c r="AI77" i="43"/>
  <c r="AJ77" i="43" s="1"/>
  <c r="AK77" i="43" s="1"/>
  <c r="AC78" i="43"/>
  <c r="AD78" i="43" s="1"/>
  <c r="AE78" i="43" s="1"/>
  <c r="AI78" i="43"/>
  <c r="AJ78" i="43" s="1"/>
  <c r="AK78" i="43" s="1"/>
  <c r="AC79" i="43"/>
  <c r="AD79" i="43" s="1"/>
  <c r="AE79" i="43" s="1"/>
  <c r="AI79" i="43"/>
  <c r="AJ79" i="43" s="1"/>
  <c r="AK79" i="43" s="1"/>
  <c r="AC80" i="43"/>
  <c r="AD80" i="43" s="1"/>
  <c r="AE80" i="43" s="1"/>
  <c r="AI80" i="43"/>
  <c r="AJ80" i="43" s="1"/>
  <c r="AK80" i="43" s="1"/>
  <c r="AC81" i="43"/>
  <c r="AD81" i="43" s="1"/>
  <c r="AE81" i="43" s="1"/>
  <c r="AI81" i="43"/>
  <c r="AJ81" i="43" s="1"/>
  <c r="AK81" i="43" s="1"/>
  <c r="AC82" i="43"/>
  <c r="AD82" i="43" s="1"/>
  <c r="AE82" i="43" s="1"/>
  <c r="AI82" i="43"/>
  <c r="AJ82" i="43" s="1"/>
  <c r="AK82" i="43" s="1"/>
  <c r="AC83" i="43"/>
  <c r="AD83" i="43" s="1"/>
  <c r="AE83" i="43" s="1"/>
  <c r="AI83" i="43"/>
  <c r="AJ83" i="43" s="1"/>
  <c r="AK83" i="43" s="1"/>
  <c r="AC84" i="43"/>
  <c r="AD84" i="43" s="1"/>
  <c r="AE84" i="43" s="1"/>
  <c r="AI84" i="43"/>
  <c r="AJ84" i="43" s="1"/>
  <c r="AK84" i="43" s="1"/>
  <c r="AC85" i="43"/>
  <c r="AD85" i="43" s="1"/>
  <c r="AE85" i="43" s="1"/>
  <c r="AI85" i="43"/>
  <c r="AJ85" i="43" s="1"/>
  <c r="AK85" i="43" s="1"/>
  <c r="AC86" i="43"/>
  <c r="AD86" i="43" s="1"/>
  <c r="AE86" i="43" s="1"/>
  <c r="AI86" i="43"/>
  <c r="AJ86" i="43" s="1"/>
  <c r="AK86" i="43" s="1"/>
  <c r="AC87" i="43"/>
  <c r="AD87" i="43" s="1"/>
  <c r="AE87" i="43" s="1"/>
  <c r="AI87" i="43"/>
  <c r="AJ87" i="43" s="1"/>
  <c r="AK87" i="43" s="1"/>
  <c r="AC88" i="43"/>
  <c r="AD88" i="43" s="1"/>
  <c r="AE88" i="43" s="1"/>
  <c r="AI88" i="43"/>
  <c r="AJ88" i="43" s="1"/>
  <c r="AK88" i="43" s="1"/>
  <c r="AC89" i="43"/>
  <c r="AD89" i="43" s="1"/>
  <c r="AE89" i="43" s="1"/>
  <c r="AI89" i="43"/>
  <c r="AJ89" i="43" s="1"/>
  <c r="AK89" i="43" s="1"/>
  <c r="AC90" i="43"/>
  <c r="AD90" i="43" s="1"/>
  <c r="AE90" i="43" s="1"/>
  <c r="AI90" i="43"/>
  <c r="AJ90" i="43" s="1"/>
  <c r="AK90" i="43" s="1"/>
  <c r="AC91" i="43"/>
  <c r="AI91" i="43"/>
  <c r="AC92" i="43"/>
  <c r="AD92" i="43" s="1"/>
  <c r="AE92" i="43" s="1"/>
  <c r="AI92" i="43"/>
  <c r="AJ92" i="43" s="1"/>
  <c r="AK92" i="43" s="1"/>
  <c r="AC93" i="43"/>
  <c r="AD93" i="43" s="1"/>
  <c r="AE93" i="43" s="1"/>
  <c r="AI93" i="43"/>
  <c r="AJ93" i="43" s="1"/>
  <c r="AK93" i="43" s="1"/>
  <c r="AC94" i="43"/>
  <c r="AD94" i="43" s="1"/>
  <c r="AE94" i="43" s="1"/>
  <c r="AI94" i="43"/>
  <c r="AJ94" i="43" s="1"/>
  <c r="AK94" i="43" s="1"/>
  <c r="AC95" i="43"/>
  <c r="AD95" i="43" s="1"/>
  <c r="AE95" i="43" s="1"/>
  <c r="AI95" i="43"/>
  <c r="AJ95" i="43" s="1"/>
  <c r="AK95" i="43" s="1"/>
  <c r="AC96" i="43"/>
  <c r="AD96" i="43" s="1"/>
  <c r="AE96" i="43" s="1"/>
  <c r="AI96" i="43"/>
  <c r="AJ96" i="43" s="1"/>
  <c r="AK96" i="43" s="1"/>
  <c r="AC97" i="43"/>
  <c r="AD97" i="43" s="1"/>
  <c r="AE97" i="43" s="1"/>
  <c r="AI97" i="43"/>
  <c r="AJ97" i="43" s="1"/>
  <c r="AK97" i="43" s="1"/>
  <c r="AC98" i="43"/>
  <c r="AD98" i="43" s="1"/>
  <c r="AE98" i="43" s="1"/>
  <c r="AI98" i="43"/>
  <c r="AJ98" i="43" s="1"/>
  <c r="AK98" i="43" s="1"/>
  <c r="AC99" i="43"/>
  <c r="AD99" i="43" s="1"/>
  <c r="AE99" i="43" s="1"/>
  <c r="AI99" i="43"/>
  <c r="AJ99" i="43" s="1"/>
  <c r="AK99" i="43" s="1"/>
  <c r="AC100" i="43"/>
  <c r="AD100" i="43" s="1"/>
  <c r="AE100" i="43" s="1"/>
  <c r="AI100" i="43"/>
  <c r="AJ100" i="43" s="1"/>
  <c r="AK100" i="43" s="1"/>
  <c r="AC101" i="43"/>
  <c r="AD101" i="43" s="1"/>
  <c r="AE101" i="43" s="1"/>
  <c r="AI101" i="43"/>
  <c r="AJ101" i="43" s="1"/>
  <c r="AK101" i="43" s="1"/>
  <c r="AC102" i="43"/>
  <c r="AD102" i="43" s="1"/>
  <c r="AE102" i="43" s="1"/>
  <c r="AI102" i="43"/>
  <c r="AJ102" i="43" s="1"/>
  <c r="AK102" i="43" s="1"/>
  <c r="AC103" i="43"/>
  <c r="AD103" i="43" s="1"/>
  <c r="AE103" i="43" s="1"/>
  <c r="AI103" i="43"/>
  <c r="AJ103" i="43" s="1"/>
  <c r="AK103" i="43" s="1"/>
  <c r="AC104" i="43"/>
  <c r="AD104" i="43" s="1"/>
  <c r="AE104" i="43" s="1"/>
  <c r="AI104" i="43"/>
  <c r="AJ104" i="43" s="1"/>
  <c r="AK104" i="43" s="1"/>
  <c r="AC105" i="43"/>
  <c r="AD105" i="43" s="1"/>
  <c r="AE105" i="43" s="1"/>
  <c r="AI105" i="43"/>
  <c r="AJ105" i="43" s="1"/>
  <c r="AK105" i="43" s="1"/>
  <c r="AC106" i="43"/>
  <c r="AD106" i="43" s="1"/>
  <c r="AE106" i="43" s="1"/>
  <c r="AI106" i="43"/>
  <c r="AJ106" i="43" s="1"/>
  <c r="AK106" i="43" s="1"/>
  <c r="AC107" i="43"/>
  <c r="AD107" i="43" s="1"/>
  <c r="AE107" i="43" s="1"/>
  <c r="AI107" i="43"/>
  <c r="AJ107" i="43" s="1"/>
  <c r="AK107" i="43" s="1"/>
  <c r="AC108" i="43"/>
  <c r="AD108" i="43" s="1"/>
  <c r="AE108" i="43" s="1"/>
  <c r="AI108" i="43"/>
  <c r="AJ108" i="43" s="1"/>
  <c r="AK108" i="43" s="1"/>
  <c r="AC109" i="43"/>
  <c r="AD109" i="43" s="1"/>
  <c r="AE109" i="43" s="1"/>
  <c r="AI109" i="43"/>
  <c r="AJ109" i="43" s="1"/>
  <c r="AK109" i="43" s="1"/>
  <c r="AC110" i="43"/>
  <c r="AD110" i="43" s="1"/>
  <c r="AE110" i="43" s="1"/>
  <c r="AI110" i="43"/>
  <c r="AJ110" i="43" s="1"/>
  <c r="AK110" i="43" s="1"/>
  <c r="AC111" i="43"/>
  <c r="AD111" i="43" s="1"/>
  <c r="AE111" i="43" s="1"/>
  <c r="AI111" i="43"/>
  <c r="AJ111" i="43" s="1"/>
  <c r="AK111" i="43" s="1"/>
  <c r="AC112" i="43"/>
  <c r="AD112" i="43" s="1"/>
  <c r="AE112" i="43" s="1"/>
  <c r="AI112" i="43"/>
  <c r="AJ112" i="43" s="1"/>
  <c r="AK112" i="43" s="1"/>
  <c r="AC113" i="43"/>
  <c r="AD113" i="43" s="1"/>
  <c r="AE113" i="43" s="1"/>
  <c r="AI113" i="43"/>
  <c r="AJ113" i="43" s="1"/>
  <c r="AK113" i="43" s="1"/>
  <c r="AC114" i="43"/>
  <c r="AD114" i="43" s="1"/>
  <c r="AE114" i="43" s="1"/>
  <c r="AI114" i="43"/>
  <c r="AJ114" i="43" s="1"/>
  <c r="AK114" i="43" s="1"/>
  <c r="AC115" i="43"/>
  <c r="AD115" i="43" s="1"/>
  <c r="AE115" i="43" s="1"/>
  <c r="AI115" i="43"/>
  <c r="AJ115" i="43" s="1"/>
  <c r="AK115" i="43" s="1"/>
  <c r="AC116" i="43"/>
  <c r="AD116" i="43" s="1"/>
  <c r="AE116" i="43" s="1"/>
  <c r="AI116" i="43"/>
  <c r="AJ116" i="43" s="1"/>
  <c r="AK116" i="43" s="1"/>
  <c r="AC117" i="43"/>
  <c r="AD117" i="43" s="1"/>
  <c r="AE117" i="43" s="1"/>
  <c r="AI117" i="43"/>
  <c r="AJ117" i="43" s="1"/>
  <c r="AK117" i="43" s="1"/>
  <c r="AC118" i="43"/>
  <c r="AD118" i="43" s="1"/>
  <c r="AE118" i="43" s="1"/>
  <c r="AI118" i="43"/>
  <c r="AJ118" i="43" s="1"/>
  <c r="AK118" i="43" s="1"/>
  <c r="AC119" i="43"/>
  <c r="AD119" i="43" s="1"/>
  <c r="AE119" i="43" s="1"/>
  <c r="AI119" i="43"/>
  <c r="AJ119" i="43" s="1"/>
  <c r="AK119" i="43" s="1"/>
  <c r="AC120" i="43"/>
  <c r="AD120" i="43" s="1"/>
  <c r="AE120" i="43" s="1"/>
  <c r="AI120" i="43"/>
  <c r="AJ120" i="43" s="1"/>
  <c r="AK120" i="43" s="1"/>
  <c r="AC121" i="43"/>
  <c r="AD121" i="43" s="1"/>
  <c r="AE121" i="43" s="1"/>
  <c r="AI121" i="43"/>
  <c r="AJ121" i="43" s="1"/>
  <c r="AK121" i="43" s="1"/>
  <c r="AC122" i="43"/>
  <c r="AD122" i="43" s="1"/>
  <c r="AE122" i="43" s="1"/>
  <c r="AI122" i="43"/>
  <c r="AJ122" i="43" s="1"/>
  <c r="AK122" i="43" s="1"/>
  <c r="AC123" i="43"/>
  <c r="AD123" i="43" s="1"/>
  <c r="AE123" i="43" s="1"/>
  <c r="AI123" i="43"/>
  <c r="AJ123" i="43" s="1"/>
  <c r="AK123" i="43" s="1"/>
  <c r="AC124" i="43"/>
  <c r="AD124" i="43" s="1"/>
  <c r="AE124" i="43" s="1"/>
  <c r="AI124" i="43"/>
  <c r="AJ124" i="43" s="1"/>
  <c r="AK124" i="43" s="1"/>
  <c r="AC125" i="43"/>
  <c r="AD125" i="43" s="1"/>
  <c r="AE125" i="43" s="1"/>
  <c r="AI125" i="43"/>
  <c r="AJ125" i="43" s="1"/>
  <c r="AK125" i="43" s="1"/>
  <c r="AC126" i="43"/>
  <c r="AD126" i="43" s="1"/>
  <c r="AE126" i="43" s="1"/>
  <c r="AI126" i="43"/>
  <c r="AJ126" i="43" s="1"/>
  <c r="AK126" i="43" s="1"/>
  <c r="AC127" i="43"/>
  <c r="AD127" i="43" s="1"/>
  <c r="AE127" i="43" s="1"/>
  <c r="AI127" i="43"/>
  <c r="AJ127" i="43" s="1"/>
  <c r="AK127" i="43" s="1"/>
  <c r="AC128" i="43"/>
  <c r="AD128" i="43" s="1"/>
  <c r="AE128" i="43" s="1"/>
  <c r="AI128" i="43"/>
  <c r="AJ128" i="43" s="1"/>
  <c r="AK128" i="43" s="1"/>
  <c r="AC129" i="43"/>
  <c r="AD129" i="43" s="1"/>
  <c r="AE129" i="43" s="1"/>
  <c r="AI129" i="43"/>
  <c r="AJ129" i="43" s="1"/>
  <c r="AK129" i="43" s="1"/>
  <c r="AC130" i="43"/>
  <c r="AD130" i="43" s="1"/>
  <c r="AE130" i="43" s="1"/>
  <c r="AI130" i="43"/>
  <c r="AJ130" i="43" s="1"/>
  <c r="AK130" i="43" s="1"/>
  <c r="AC131" i="43"/>
  <c r="AD131" i="43" s="1"/>
  <c r="AE131" i="43" s="1"/>
  <c r="AI131" i="43"/>
  <c r="AJ131" i="43" s="1"/>
  <c r="AK131" i="43" s="1"/>
  <c r="AC132" i="43"/>
  <c r="AD132" i="43" s="1"/>
  <c r="AE132" i="43" s="1"/>
  <c r="AI132" i="43"/>
  <c r="AJ132" i="43" s="1"/>
  <c r="AK132" i="43" s="1"/>
  <c r="AC133" i="43"/>
  <c r="AD133" i="43" s="1"/>
  <c r="AE133" i="43" s="1"/>
  <c r="AI133" i="43"/>
  <c r="AJ133" i="43" s="1"/>
  <c r="AK133" i="43" s="1"/>
  <c r="AC134" i="43"/>
  <c r="AD134" i="43" s="1"/>
  <c r="AE134" i="43" s="1"/>
  <c r="AI134" i="43"/>
  <c r="AJ134" i="43" s="1"/>
  <c r="AK134" i="43" s="1"/>
  <c r="AC135" i="43"/>
  <c r="AD135" i="43" s="1"/>
  <c r="AE135" i="43" s="1"/>
  <c r="AI135" i="43"/>
  <c r="AJ135" i="43" s="1"/>
  <c r="AK135" i="43" s="1"/>
  <c r="AC136" i="43"/>
  <c r="AD136" i="43" s="1"/>
  <c r="AE136" i="43" s="1"/>
  <c r="AI136" i="43"/>
  <c r="AJ136" i="43" s="1"/>
  <c r="AK136" i="43" s="1"/>
  <c r="AC137" i="43"/>
  <c r="AD137" i="43" s="1"/>
  <c r="AE137" i="43" s="1"/>
  <c r="AI137" i="43"/>
  <c r="AJ137" i="43" s="1"/>
  <c r="AK137" i="43" s="1"/>
  <c r="AC138" i="43"/>
  <c r="AD138" i="43" s="1"/>
  <c r="AE138" i="43" s="1"/>
  <c r="AI138" i="43"/>
  <c r="AJ138" i="43" s="1"/>
  <c r="AK138" i="43" s="1"/>
  <c r="Z35" i="43"/>
  <c r="AA35" i="43" s="1"/>
  <c r="AB35" i="43" s="1"/>
  <c r="Z36" i="43"/>
  <c r="AA36" i="43" s="1"/>
  <c r="AB36" i="43" s="1"/>
  <c r="Z37" i="43"/>
  <c r="AA37" i="43" s="1"/>
  <c r="AB37" i="43" s="1"/>
  <c r="Z38" i="43"/>
  <c r="AA38" i="43" s="1"/>
  <c r="AB38" i="43" s="1"/>
  <c r="Z39" i="43"/>
  <c r="AA39" i="43" s="1"/>
  <c r="AB39" i="43" s="1"/>
  <c r="Z40" i="43"/>
  <c r="AA40" i="43" s="1"/>
  <c r="AB40" i="43" s="1"/>
  <c r="Z41" i="43"/>
  <c r="AA41" i="43" s="1"/>
  <c r="AB41" i="43" s="1"/>
  <c r="Z42" i="43"/>
  <c r="AA42" i="43" s="1"/>
  <c r="AB42" i="43" s="1"/>
  <c r="Z43" i="43"/>
  <c r="AA43" i="43" s="1"/>
  <c r="AB43" i="43" s="1"/>
  <c r="Z44" i="43"/>
  <c r="AA44" i="43" s="1"/>
  <c r="AB44" i="43" s="1"/>
  <c r="Z45" i="43"/>
  <c r="AA45" i="43" s="1"/>
  <c r="AB45" i="43" s="1"/>
  <c r="Z46" i="43"/>
  <c r="AA46" i="43" s="1"/>
  <c r="AB46" i="43" s="1"/>
  <c r="Z47" i="43"/>
  <c r="AA47" i="43" s="1"/>
  <c r="AB47" i="43" s="1"/>
  <c r="Z48" i="43"/>
  <c r="Z49" i="43"/>
  <c r="Z50" i="43"/>
  <c r="Z51" i="43"/>
  <c r="Z52" i="43"/>
  <c r="Z53" i="43"/>
  <c r="Z54" i="43"/>
  <c r="Z55" i="43"/>
  <c r="Z56" i="43"/>
  <c r="Z57" i="43"/>
  <c r="Z58" i="43"/>
  <c r="Z59" i="43"/>
  <c r="Z60" i="43"/>
  <c r="Z61" i="43"/>
  <c r="Z62" i="43"/>
  <c r="Z63" i="43"/>
  <c r="Z64" i="43"/>
  <c r="Z65" i="43"/>
  <c r="Z66" i="43"/>
  <c r="Z67" i="43"/>
  <c r="Z68" i="43"/>
  <c r="Z69" i="43"/>
  <c r="AA69" i="43" s="1"/>
  <c r="AB69" i="43" s="1"/>
  <c r="Z70" i="43"/>
  <c r="AA70" i="43" s="1"/>
  <c r="AB70" i="43" s="1"/>
  <c r="Z71" i="43"/>
  <c r="AA71" i="43" s="1"/>
  <c r="AB71" i="43" s="1"/>
  <c r="Z72" i="43"/>
  <c r="AA72" i="43" s="1"/>
  <c r="AB72" i="43" s="1"/>
  <c r="Z73" i="43"/>
  <c r="AA73" i="43" s="1"/>
  <c r="AB73" i="43" s="1"/>
  <c r="AF73" i="43"/>
  <c r="AG73" i="43" s="1"/>
  <c r="AH73" i="43" s="1"/>
  <c r="Z74" i="43"/>
  <c r="AA74" i="43" s="1"/>
  <c r="AB74" i="43" s="1"/>
  <c r="AF74" i="43"/>
  <c r="AG74" i="43" s="1"/>
  <c r="AH74" i="43" s="1"/>
  <c r="Z75" i="43"/>
  <c r="AA75" i="43" s="1"/>
  <c r="AB75" i="43" s="1"/>
  <c r="AF75" i="43"/>
  <c r="AG75" i="43" s="1"/>
  <c r="AH75" i="43" s="1"/>
  <c r="Z76" i="43"/>
  <c r="AA76" i="43" s="1"/>
  <c r="AB76" i="43" s="1"/>
  <c r="AF76" i="43"/>
  <c r="AG76" i="43" s="1"/>
  <c r="AH76" i="43" s="1"/>
  <c r="Z77" i="43"/>
  <c r="AA77" i="43" s="1"/>
  <c r="AB77" i="43" s="1"/>
  <c r="AF77" i="43"/>
  <c r="AG77" i="43" s="1"/>
  <c r="AH77" i="43" s="1"/>
  <c r="Z78" i="43"/>
  <c r="AA78" i="43" s="1"/>
  <c r="AB78" i="43" s="1"/>
  <c r="AF78" i="43"/>
  <c r="AG78" i="43" s="1"/>
  <c r="AH78" i="43" s="1"/>
  <c r="Z79" i="43"/>
  <c r="AA79" i="43" s="1"/>
  <c r="AB79" i="43" s="1"/>
  <c r="AF79" i="43"/>
  <c r="AG79" i="43" s="1"/>
  <c r="AH79" i="43" s="1"/>
  <c r="Z80" i="43"/>
  <c r="AA80" i="43" s="1"/>
  <c r="AB80" i="43" s="1"/>
  <c r="AF80" i="43"/>
  <c r="AG80" i="43" s="1"/>
  <c r="AH80" i="43" s="1"/>
  <c r="Z81" i="43"/>
  <c r="AA81" i="43" s="1"/>
  <c r="AB81" i="43" s="1"/>
  <c r="AF81" i="43"/>
  <c r="AG81" i="43" s="1"/>
  <c r="AH81" i="43" s="1"/>
  <c r="Z82" i="43"/>
  <c r="AA82" i="43" s="1"/>
  <c r="AB82" i="43" s="1"/>
  <c r="AF82" i="43"/>
  <c r="AG82" i="43" s="1"/>
  <c r="AH82" i="43" s="1"/>
  <c r="Z83" i="43"/>
  <c r="AA83" i="43" s="1"/>
  <c r="AB83" i="43" s="1"/>
  <c r="AF83" i="43"/>
  <c r="AG83" i="43" s="1"/>
  <c r="AH83" i="43" s="1"/>
  <c r="Z84" i="43"/>
  <c r="AA84" i="43" s="1"/>
  <c r="AB84" i="43" s="1"/>
  <c r="AF84" i="43"/>
  <c r="AG84" i="43" s="1"/>
  <c r="AH84" i="43" s="1"/>
  <c r="Z85" i="43"/>
  <c r="AA85" i="43" s="1"/>
  <c r="AB85" i="43" s="1"/>
  <c r="AF85" i="43"/>
  <c r="AG85" i="43" s="1"/>
  <c r="AH85" i="43" s="1"/>
  <c r="Z86" i="43"/>
  <c r="AA86" i="43" s="1"/>
  <c r="AB86" i="43" s="1"/>
  <c r="AF86" i="43"/>
  <c r="AG86" i="43" s="1"/>
  <c r="AH86" i="43" s="1"/>
  <c r="Z87" i="43"/>
  <c r="AA87" i="43" s="1"/>
  <c r="AB87" i="43" s="1"/>
  <c r="AF87" i="43"/>
  <c r="AG87" i="43" s="1"/>
  <c r="AH87" i="43" s="1"/>
  <c r="Z88" i="43"/>
  <c r="AA88" i="43" s="1"/>
  <c r="AB88" i="43" s="1"/>
  <c r="AF88" i="43"/>
  <c r="AG88" i="43" s="1"/>
  <c r="AH88" i="43" s="1"/>
  <c r="Z89" i="43"/>
  <c r="AA89" i="43" s="1"/>
  <c r="AB89" i="43" s="1"/>
  <c r="AF89" i="43"/>
  <c r="AG89" i="43" s="1"/>
  <c r="AH89" i="43" s="1"/>
  <c r="Z90" i="43"/>
  <c r="AA90" i="43" s="1"/>
  <c r="AB90" i="43" s="1"/>
  <c r="AF90" i="43"/>
  <c r="AG90" i="43" s="1"/>
  <c r="AH90" i="43" s="1"/>
  <c r="Z91" i="43"/>
  <c r="AF91" i="43"/>
  <c r="Z92" i="43"/>
  <c r="AA92" i="43" s="1"/>
  <c r="AB92" i="43" s="1"/>
  <c r="AF92" i="43"/>
  <c r="AG92" i="43" s="1"/>
  <c r="AH92" i="43" s="1"/>
  <c r="Z93" i="43"/>
  <c r="AA93" i="43" s="1"/>
  <c r="AB93" i="43" s="1"/>
  <c r="AF93" i="43"/>
  <c r="AG93" i="43" s="1"/>
  <c r="AH93" i="43" s="1"/>
  <c r="Z94" i="43"/>
  <c r="AA94" i="43" s="1"/>
  <c r="AB94" i="43" s="1"/>
  <c r="AF94" i="43"/>
  <c r="AG94" i="43" s="1"/>
  <c r="AH94" i="43" s="1"/>
  <c r="Z95" i="43"/>
  <c r="AA95" i="43" s="1"/>
  <c r="AB95" i="43" s="1"/>
  <c r="AF95" i="43"/>
  <c r="AG95" i="43" s="1"/>
  <c r="AH95" i="43" s="1"/>
  <c r="Z96" i="43"/>
  <c r="AA96" i="43" s="1"/>
  <c r="AB96" i="43" s="1"/>
  <c r="AF96" i="43"/>
  <c r="AG96" i="43" s="1"/>
  <c r="AH96" i="43" s="1"/>
  <c r="Z97" i="43"/>
  <c r="AA97" i="43" s="1"/>
  <c r="AB97" i="43" s="1"/>
  <c r="AF97" i="43"/>
  <c r="AG97" i="43" s="1"/>
  <c r="AH97" i="43" s="1"/>
  <c r="Z98" i="43"/>
  <c r="AA98" i="43" s="1"/>
  <c r="AB98" i="43" s="1"/>
  <c r="AF98" i="43"/>
  <c r="AG98" i="43" s="1"/>
  <c r="AH98" i="43" s="1"/>
  <c r="Z99" i="43"/>
  <c r="AA99" i="43" s="1"/>
  <c r="AB99" i="43" s="1"/>
  <c r="AF99" i="43"/>
  <c r="AG99" i="43" s="1"/>
  <c r="AH99" i="43" s="1"/>
  <c r="Z100" i="43"/>
  <c r="AA100" i="43" s="1"/>
  <c r="AB100" i="43" s="1"/>
  <c r="AF100" i="43"/>
  <c r="AG100" i="43" s="1"/>
  <c r="AH100" i="43" s="1"/>
  <c r="Z101" i="43"/>
  <c r="AA101" i="43" s="1"/>
  <c r="AB101" i="43" s="1"/>
  <c r="AF101" i="43"/>
  <c r="AG101" i="43" s="1"/>
  <c r="AH101" i="43" s="1"/>
  <c r="Z102" i="43"/>
  <c r="AA102" i="43" s="1"/>
  <c r="AB102" i="43" s="1"/>
  <c r="AF102" i="43"/>
  <c r="AG102" i="43" s="1"/>
  <c r="AH102" i="43" s="1"/>
  <c r="Z103" i="43"/>
  <c r="AA103" i="43" s="1"/>
  <c r="AB103" i="43" s="1"/>
  <c r="AF103" i="43"/>
  <c r="AG103" i="43" s="1"/>
  <c r="AH103" i="43" s="1"/>
  <c r="Z104" i="43"/>
  <c r="AA104" i="43" s="1"/>
  <c r="AB104" i="43" s="1"/>
  <c r="AF104" i="43"/>
  <c r="AG104" i="43" s="1"/>
  <c r="AH104" i="43" s="1"/>
  <c r="Z105" i="43"/>
  <c r="AA105" i="43" s="1"/>
  <c r="AB105" i="43" s="1"/>
  <c r="AF105" i="43"/>
  <c r="AG105" i="43" s="1"/>
  <c r="AH105" i="43" s="1"/>
  <c r="Z106" i="43"/>
  <c r="AA106" i="43" s="1"/>
  <c r="AB106" i="43" s="1"/>
  <c r="AF106" i="43"/>
  <c r="AG106" i="43" s="1"/>
  <c r="AH106" i="43" s="1"/>
  <c r="Z107" i="43"/>
  <c r="AA107" i="43" s="1"/>
  <c r="AB107" i="43" s="1"/>
  <c r="AF107" i="43"/>
  <c r="AG107" i="43" s="1"/>
  <c r="AH107" i="43" s="1"/>
  <c r="Z108" i="43"/>
  <c r="AA108" i="43" s="1"/>
  <c r="AB108" i="43" s="1"/>
  <c r="AF108" i="43"/>
  <c r="AG108" i="43" s="1"/>
  <c r="AH108" i="43" s="1"/>
  <c r="Z109" i="43"/>
  <c r="AA109" i="43" s="1"/>
  <c r="AB109" i="43" s="1"/>
  <c r="AF109" i="43"/>
  <c r="AG109" i="43" s="1"/>
  <c r="AH109" i="43" s="1"/>
  <c r="Z110" i="43"/>
  <c r="AA110" i="43" s="1"/>
  <c r="AB110" i="43" s="1"/>
  <c r="AF110" i="43"/>
  <c r="AG110" i="43" s="1"/>
  <c r="AH110" i="43" s="1"/>
  <c r="Z111" i="43"/>
  <c r="AA111" i="43" s="1"/>
  <c r="AB111" i="43" s="1"/>
  <c r="AF111" i="43"/>
  <c r="AG111" i="43" s="1"/>
  <c r="AH111" i="43" s="1"/>
  <c r="Z112" i="43"/>
  <c r="AA112" i="43" s="1"/>
  <c r="AB112" i="43" s="1"/>
  <c r="AF112" i="43"/>
  <c r="AG112" i="43" s="1"/>
  <c r="AH112" i="43" s="1"/>
  <c r="Z113" i="43"/>
  <c r="AA113" i="43" s="1"/>
  <c r="AB113" i="43" s="1"/>
  <c r="AF113" i="43"/>
  <c r="AG113" i="43" s="1"/>
  <c r="AH113" i="43" s="1"/>
  <c r="Z114" i="43"/>
  <c r="AA114" i="43" s="1"/>
  <c r="AB114" i="43" s="1"/>
  <c r="AF114" i="43"/>
  <c r="AG114" i="43" s="1"/>
  <c r="AH114" i="43" s="1"/>
  <c r="Z115" i="43"/>
  <c r="AA115" i="43" s="1"/>
  <c r="AB115" i="43" s="1"/>
  <c r="AF115" i="43"/>
  <c r="AG115" i="43" s="1"/>
  <c r="AH115" i="43" s="1"/>
  <c r="Z116" i="43"/>
  <c r="AA116" i="43" s="1"/>
  <c r="AB116" i="43" s="1"/>
  <c r="AF116" i="43"/>
  <c r="AG116" i="43" s="1"/>
  <c r="AH116" i="43" s="1"/>
  <c r="Z117" i="43"/>
  <c r="AA117" i="43" s="1"/>
  <c r="AB117" i="43" s="1"/>
  <c r="AF117" i="43"/>
  <c r="AG117" i="43" s="1"/>
  <c r="AH117" i="43" s="1"/>
  <c r="Z118" i="43"/>
  <c r="AA118" i="43" s="1"/>
  <c r="AB118" i="43" s="1"/>
  <c r="AF118" i="43"/>
  <c r="AG118" i="43" s="1"/>
  <c r="AH118" i="43" s="1"/>
  <c r="Z119" i="43"/>
  <c r="AA119" i="43" s="1"/>
  <c r="AB119" i="43" s="1"/>
  <c r="AF119" i="43"/>
  <c r="AG119" i="43" s="1"/>
  <c r="AH119" i="43" s="1"/>
  <c r="Z120" i="43"/>
  <c r="AA120" i="43" s="1"/>
  <c r="AB120" i="43" s="1"/>
  <c r="AF120" i="43"/>
  <c r="AG120" i="43" s="1"/>
  <c r="AH120" i="43" s="1"/>
  <c r="Z121" i="43"/>
  <c r="AA121" i="43" s="1"/>
  <c r="AB121" i="43" s="1"/>
  <c r="AF121" i="43"/>
  <c r="AG121" i="43" s="1"/>
  <c r="AH121" i="43" s="1"/>
  <c r="Z122" i="43"/>
  <c r="AA122" i="43" s="1"/>
  <c r="AB122" i="43" s="1"/>
  <c r="AF122" i="43"/>
  <c r="AG122" i="43" s="1"/>
  <c r="AH122" i="43" s="1"/>
  <c r="Z123" i="43"/>
  <c r="AA123" i="43" s="1"/>
  <c r="AB123" i="43" s="1"/>
  <c r="AF123" i="43"/>
  <c r="AG123" i="43" s="1"/>
  <c r="AH123" i="43" s="1"/>
  <c r="Z124" i="43"/>
  <c r="AA124" i="43" s="1"/>
  <c r="AB124" i="43" s="1"/>
  <c r="AF124" i="43"/>
  <c r="AG124" i="43" s="1"/>
  <c r="AH124" i="43" s="1"/>
  <c r="Z125" i="43"/>
  <c r="AA125" i="43" s="1"/>
  <c r="AB125" i="43" s="1"/>
  <c r="AF125" i="43"/>
  <c r="AG125" i="43" s="1"/>
  <c r="AH125" i="43" s="1"/>
  <c r="Z126" i="43"/>
  <c r="AA126" i="43" s="1"/>
  <c r="AB126" i="43" s="1"/>
  <c r="AF126" i="43"/>
  <c r="AG126" i="43" s="1"/>
  <c r="AH126" i="43" s="1"/>
  <c r="Z127" i="43"/>
  <c r="AA127" i="43" s="1"/>
  <c r="AB127" i="43" s="1"/>
  <c r="AF127" i="43"/>
  <c r="AG127" i="43" s="1"/>
  <c r="AH127" i="43" s="1"/>
  <c r="Z128" i="43"/>
  <c r="AA128" i="43" s="1"/>
  <c r="AB128" i="43" s="1"/>
  <c r="AF128" i="43"/>
  <c r="AG128" i="43" s="1"/>
  <c r="AH128" i="43" s="1"/>
  <c r="Z129" i="43"/>
  <c r="AA129" i="43" s="1"/>
  <c r="AB129" i="43" s="1"/>
  <c r="AF129" i="43"/>
  <c r="AG129" i="43" s="1"/>
  <c r="AH129" i="43" s="1"/>
  <c r="Z130" i="43"/>
  <c r="AA130" i="43" s="1"/>
  <c r="AB130" i="43" s="1"/>
  <c r="AF130" i="43"/>
  <c r="AG130" i="43" s="1"/>
  <c r="AH130" i="43" s="1"/>
  <c r="Z131" i="43"/>
  <c r="AA131" i="43" s="1"/>
  <c r="AB131" i="43" s="1"/>
  <c r="AF131" i="43"/>
  <c r="AG131" i="43" s="1"/>
  <c r="AH131" i="43" s="1"/>
  <c r="Z132" i="43"/>
  <c r="AA132" i="43" s="1"/>
  <c r="AB132" i="43" s="1"/>
  <c r="AF132" i="43"/>
  <c r="AG132" i="43" s="1"/>
  <c r="AH132" i="43" s="1"/>
  <c r="Z133" i="43"/>
  <c r="AA133" i="43" s="1"/>
  <c r="AB133" i="43" s="1"/>
  <c r="AF133" i="43"/>
  <c r="AG133" i="43" s="1"/>
  <c r="AH133" i="43" s="1"/>
  <c r="Z134" i="43"/>
  <c r="AA134" i="43" s="1"/>
  <c r="AB134" i="43" s="1"/>
  <c r="AF134" i="43"/>
  <c r="AG134" i="43" s="1"/>
  <c r="AH134" i="43" s="1"/>
  <c r="Z135" i="43"/>
  <c r="AA135" i="43" s="1"/>
  <c r="AB135" i="43" s="1"/>
  <c r="AF135" i="43"/>
  <c r="AG135" i="43" s="1"/>
  <c r="AH135" i="43" s="1"/>
  <c r="Z136" i="43"/>
  <c r="AA136" i="43" s="1"/>
  <c r="AB136" i="43" s="1"/>
  <c r="AF136" i="43"/>
  <c r="AG136" i="43" s="1"/>
  <c r="AH136" i="43" s="1"/>
  <c r="Z137" i="43"/>
  <c r="AA137" i="43" s="1"/>
  <c r="AB137" i="43" s="1"/>
  <c r="AF137" i="43"/>
  <c r="AG137" i="43" s="1"/>
  <c r="AH137" i="43" s="1"/>
  <c r="Z138" i="43"/>
  <c r="AA138" i="43" s="1"/>
  <c r="AB138" i="43" s="1"/>
  <c r="AF138" i="43"/>
  <c r="AG138" i="43" s="1"/>
  <c r="AH138" i="43" s="1"/>
  <c r="AC139" i="43"/>
  <c r="AD139" i="43" s="1"/>
  <c r="AE139" i="43" s="1"/>
  <c r="AI139" i="43"/>
  <c r="AJ139" i="43" s="1"/>
  <c r="AK139" i="43" s="1"/>
  <c r="AC140" i="43"/>
  <c r="AD140" i="43" s="1"/>
  <c r="AE140" i="43" s="1"/>
  <c r="AI140" i="43"/>
  <c r="AJ140" i="43" s="1"/>
  <c r="AK140" i="43" s="1"/>
  <c r="AC141" i="43"/>
  <c r="AD141" i="43" s="1"/>
  <c r="AE141" i="43" s="1"/>
  <c r="AI141" i="43"/>
  <c r="AJ141" i="43" s="1"/>
  <c r="AK141" i="43" s="1"/>
  <c r="AC142" i="43"/>
  <c r="AD142" i="43" s="1"/>
  <c r="AE142" i="43" s="1"/>
  <c r="AI142" i="43"/>
  <c r="AJ142" i="43" s="1"/>
  <c r="AK142" i="43" s="1"/>
  <c r="AC143" i="43"/>
  <c r="AD143" i="43" s="1"/>
  <c r="AE143" i="43" s="1"/>
  <c r="AI143" i="43"/>
  <c r="AJ143" i="43" s="1"/>
  <c r="AK143" i="43" s="1"/>
  <c r="AC144" i="43"/>
  <c r="AD144" i="43" s="1"/>
  <c r="AE144" i="43" s="1"/>
  <c r="AI144" i="43"/>
  <c r="AJ144" i="43" s="1"/>
  <c r="AK144" i="43" s="1"/>
  <c r="AC145" i="43"/>
  <c r="AD145" i="43" s="1"/>
  <c r="AE145" i="43" s="1"/>
  <c r="AI145" i="43"/>
  <c r="AJ145" i="43" s="1"/>
  <c r="AK145" i="43" s="1"/>
  <c r="AC146" i="43"/>
  <c r="AD146" i="43" s="1"/>
  <c r="AE146" i="43" s="1"/>
  <c r="AI146" i="43"/>
  <c r="AJ146" i="43" s="1"/>
  <c r="AK146" i="43" s="1"/>
  <c r="AC147" i="43"/>
  <c r="AD147" i="43" s="1"/>
  <c r="AE147" i="43" s="1"/>
  <c r="AI147" i="43"/>
  <c r="AJ147" i="43" s="1"/>
  <c r="AK147" i="43" s="1"/>
  <c r="AC148" i="43"/>
  <c r="AD148" i="43" s="1"/>
  <c r="AE148" i="43" s="1"/>
  <c r="AI148" i="43"/>
  <c r="AJ148" i="43" s="1"/>
  <c r="AK148" i="43" s="1"/>
  <c r="AC149" i="43"/>
  <c r="AD149" i="43" s="1"/>
  <c r="AE149" i="43" s="1"/>
  <c r="AI149" i="43"/>
  <c r="AJ149" i="43" s="1"/>
  <c r="AK149" i="43" s="1"/>
  <c r="AC150" i="43"/>
  <c r="AD150" i="43" s="1"/>
  <c r="AE150" i="43" s="1"/>
  <c r="AI150" i="43"/>
  <c r="AJ150" i="43" s="1"/>
  <c r="AK150" i="43" s="1"/>
  <c r="AC151" i="43"/>
  <c r="AD151" i="43" s="1"/>
  <c r="AE151" i="43" s="1"/>
  <c r="AI151" i="43"/>
  <c r="AJ151" i="43" s="1"/>
  <c r="AK151" i="43" s="1"/>
  <c r="AC152" i="43"/>
  <c r="AD152" i="43" s="1"/>
  <c r="AE152" i="43" s="1"/>
  <c r="AI152" i="43"/>
  <c r="AJ152" i="43" s="1"/>
  <c r="AK152" i="43" s="1"/>
  <c r="AC153" i="43"/>
  <c r="AD153" i="43" s="1"/>
  <c r="AE153" i="43" s="1"/>
  <c r="AI153" i="43"/>
  <c r="AJ153" i="43" s="1"/>
  <c r="AK153" i="43" s="1"/>
  <c r="AC154" i="43"/>
  <c r="AD154" i="43" s="1"/>
  <c r="AE154" i="43" s="1"/>
  <c r="AI154" i="43"/>
  <c r="AJ154" i="43" s="1"/>
  <c r="AK154" i="43" s="1"/>
  <c r="AC155" i="43"/>
  <c r="AD155" i="43" s="1"/>
  <c r="AE155" i="43" s="1"/>
  <c r="AI155" i="43"/>
  <c r="AJ155" i="43" s="1"/>
  <c r="AK155" i="43" s="1"/>
  <c r="AC156" i="43"/>
  <c r="AD156" i="43" s="1"/>
  <c r="AE156" i="43" s="1"/>
  <c r="AI156" i="43"/>
  <c r="AJ156" i="43" s="1"/>
  <c r="AK156" i="43" s="1"/>
  <c r="AC157" i="43"/>
  <c r="AD157" i="43" s="1"/>
  <c r="AE157" i="43" s="1"/>
  <c r="AI157" i="43"/>
  <c r="AJ157" i="43" s="1"/>
  <c r="AK157" i="43" s="1"/>
  <c r="AC158" i="43"/>
  <c r="AD158" i="43" s="1"/>
  <c r="AE158" i="43" s="1"/>
  <c r="AI158" i="43"/>
  <c r="AJ158" i="43" s="1"/>
  <c r="AK158" i="43" s="1"/>
  <c r="AC159" i="43"/>
  <c r="AD159" i="43" s="1"/>
  <c r="AE159" i="43" s="1"/>
  <c r="AI159" i="43"/>
  <c r="AJ159" i="43" s="1"/>
  <c r="AK159" i="43" s="1"/>
  <c r="AC160" i="43"/>
  <c r="AD160" i="43" s="1"/>
  <c r="AE160" i="43" s="1"/>
  <c r="AI160" i="43"/>
  <c r="AJ160" i="43" s="1"/>
  <c r="AK160" i="43" s="1"/>
  <c r="AC161" i="43"/>
  <c r="AD161" i="43" s="1"/>
  <c r="AE161" i="43" s="1"/>
  <c r="AI161" i="43"/>
  <c r="AJ161" i="43" s="1"/>
  <c r="AK161" i="43" s="1"/>
  <c r="AC162" i="43"/>
  <c r="AD162" i="43" s="1"/>
  <c r="AE162" i="43" s="1"/>
  <c r="AI162" i="43"/>
  <c r="AJ162" i="43" s="1"/>
  <c r="AK162" i="43" s="1"/>
  <c r="AC163" i="43"/>
  <c r="AD163" i="43" s="1"/>
  <c r="AE163" i="43" s="1"/>
  <c r="AI163" i="43"/>
  <c r="AJ163" i="43" s="1"/>
  <c r="AK163" i="43" s="1"/>
  <c r="AC164" i="43"/>
  <c r="AD164" i="43" s="1"/>
  <c r="AE164" i="43" s="1"/>
  <c r="AI164" i="43"/>
  <c r="AJ164" i="43" s="1"/>
  <c r="AK164" i="43" s="1"/>
  <c r="AC165" i="43"/>
  <c r="AD165" i="43" s="1"/>
  <c r="AE165" i="43" s="1"/>
  <c r="AI165" i="43"/>
  <c r="AJ165" i="43" s="1"/>
  <c r="AK165" i="43" s="1"/>
  <c r="AC166" i="43"/>
  <c r="AD166" i="43" s="1"/>
  <c r="AE166" i="43" s="1"/>
  <c r="AI166" i="43"/>
  <c r="AJ166" i="43" s="1"/>
  <c r="AK166" i="43" s="1"/>
  <c r="AC167" i="43"/>
  <c r="AD167" i="43" s="1"/>
  <c r="AE167" i="43" s="1"/>
  <c r="AI167" i="43"/>
  <c r="AJ167" i="43" s="1"/>
  <c r="AK167" i="43" s="1"/>
  <c r="AC168" i="43"/>
  <c r="AD168" i="43" s="1"/>
  <c r="AE168" i="43" s="1"/>
  <c r="AI168" i="43"/>
  <c r="AJ168" i="43" s="1"/>
  <c r="AK168" i="43" s="1"/>
  <c r="AC169" i="43"/>
  <c r="AD169" i="43" s="1"/>
  <c r="AE169" i="43" s="1"/>
  <c r="AI169" i="43"/>
  <c r="AJ169" i="43" s="1"/>
  <c r="AK169" i="43" s="1"/>
  <c r="AC170" i="43"/>
  <c r="AD170" i="43" s="1"/>
  <c r="AE170" i="43" s="1"/>
  <c r="AI170" i="43"/>
  <c r="AJ170" i="43" s="1"/>
  <c r="AK170" i="43" s="1"/>
  <c r="AC171" i="43"/>
  <c r="AD171" i="43" s="1"/>
  <c r="AE171" i="43" s="1"/>
  <c r="AI171" i="43"/>
  <c r="AJ171" i="43" s="1"/>
  <c r="AK171" i="43" s="1"/>
  <c r="AC172" i="43"/>
  <c r="AD172" i="43" s="1"/>
  <c r="AE172" i="43" s="1"/>
  <c r="AI172" i="43"/>
  <c r="AJ172" i="43" s="1"/>
  <c r="AK172" i="43" s="1"/>
  <c r="AC173" i="43"/>
  <c r="AD173" i="43" s="1"/>
  <c r="AE173" i="43" s="1"/>
  <c r="AI173" i="43"/>
  <c r="AJ173" i="43" s="1"/>
  <c r="AK173" i="43" s="1"/>
  <c r="AC174" i="43"/>
  <c r="AD174" i="43" s="1"/>
  <c r="AE174" i="43" s="1"/>
  <c r="AI174" i="43"/>
  <c r="AJ174" i="43" s="1"/>
  <c r="AK174" i="43" s="1"/>
  <c r="AC175" i="43"/>
  <c r="AD175" i="43" s="1"/>
  <c r="AE175" i="43" s="1"/>
  <c r="AI175" i="43"/>
  <c r="AJ175" i="43" s="1"/>
  <c r="AK175" i="43" s="1"/>
  <c r="AC176" i="43"/>
  <c r="AD176" i="43" s="1"/>
  <c r="AE176" i="43" s="1"/>
  <c r="AI176" i="43"/>
  <c r="AJ176" i="43" s="1"/>
  <c r="AK176" i="43" s="1"/>
  <c r="AC177" i="43"/>
  <c r="AD177" i="43" s="1"/>
  <c r="AE177" i="43" s="1"/>
  <c r="AI177" i="43"/>
  <c r="AJ177" i="43" s="1"/>
  <c r="AK177" i="43" s="1"/>
  <c r="AC178" i="43"/>
  <c r="AD178" i="43" s="1"/>
  <c r="AE178" i="43" s="1"/>
  <c r="AI178" i="43"/>
  <c r="AJ178" i="43" s="1"/>
  <c r="AK178" i="43" s="1"/>
  <c r="AC179" i="43"/>
  <c r="AD179" i="43" s="1"/>
  <c r="AE179" i="43" s="1"/>
  <c r="AI179" i="43"/>
  <c r="AJ179" i="43" s="1"/>
  <c r="AK179" i="43" s="1"/>
  <c r="AC180" i="43"/>
  <c r="AD180" i="43" s="1"/>
  <c r="AE180" i="43" s="1"/>
  <c r="AI180" i="43"/>
  <c r="AJ180" i="43" s="1"/>
  <c r="AK180" i="43" s="1"/>
  <c r="AC181" i="43"/>
  <c r="AD181" i="43" s="1"/>
  <c r="AE181" i="43" s="1"/>
  <c r="AI181" i="43"/>
  <c r="AJ181" i="43" s="1"/>
  <c r="AK181" i="43" s="1"/>
  <c r="AC182" i="43"/>
  <c r="AD182" i="43" s="1"/>
  <c r="AE182" i="43" s="1"/>
  <c r="AI182" i="43"/>
  <c r="AJ182" i="43" s="1"/>
  <c r="AK182" i="43" s="1"/>
  <c r="AC183" i="43"/>
  <c r="AD183" i="43" s="1"/>
  <c r="AE183" i="43" s="1"/>
  <c r="AI183" i="43"/>
  <c r="AJ183" i="43" s="1"/>
  <c r="AK183" i="43" s="1"/>
  <c r="AC184" i="43"/>
  <c r="AD184" i="43" s="1"/>
  <c r="AE184" i="43" s="1"/>
  <c r="AI184" i="43"/>
  <c r="AJ184" i="43" s="1"/>
  <c r="AK184" i="43" s="1"/>
  <c r="AC185" i="43"/>
  <c r="AD185" i="43" s="1"/>
  <c r="AE185" i="43" s="1"/>
  <c r="AI185" i="43"/>
  <c r="AJ185" i="43" s="1"/>
  <c r="AK185" i="43" s="1"/>
  <c r="AC186" i="43"/>
  <c r="AD186" i="43" s="1"/>
  <c r="AE186" i="43" s="1"/>
  <c r="AI186" i="43"/>
  <c r="AJ186" i="43" s="1"/>
  <c r="AK186" i="43" s="1"/>
  <c r="AC187" i="43"/>
  <c r="AD187" i="43" s="1"/>
  <c r="AE187" i="43" s="1"/>
  <c r="AI187" i="43"/>
  <c r="AJ187" i="43" s="1"/>
  <c r="AK187" i="43" s="1"/>
  <c r="AC188" i="43"/>
  <c r="AD188" i="43" s="1"/>
  <c r="AE188" i="43" s="1"/>
  <c r="AI188" i="43"/>
  <c r="AJ188" i="43" s="1"/>
  <c r="AK188" i="43" s="1"/>
  <c r="AC189" i="43"/>
  <c r="AD189" i="43" s="1"/>
  <c r="AE189" i="43" s="1"/>
  <c r="AI189" i="43"/>
  <c r="AJ189" i="43" s="1"/>
  <c r="AK189" i="43" s="1"/>
  <c r="Z139" i="43"/>
  <c r="AA139" i="43" s="1"/>
  <c r="AB139" i="43" s="1"/>
  <c r="AF139" i="43"/>
  <c r="AG139" i="43" s="1"/>
  <c r="AH139" i="43" s="1"/>
  <c r="Z140" i="43"/>
  <c r="AA140" i="43" s="1"/>
  <c r="AB140" i="43" s="1"/>
  <c r="AF140" i="43"/>
  <c r="AG140" i="43" s="1"/>
  <c r="AH140" i="43" s="1"/>
  <c r="Z141" i="43"/>
  <c r="AA141" i="43" s="1"/>
  <c r="AB141" i="43" s="1"/>
  <c r="AF141" i="43"/>
  <c r="AG141" i="43" s="1"/>
  <c r="AH141" i="43" s="1"/>
  <c r="Z142" i="43"/>
  <c r="AA142" i="43" s="1"/>
  <c r="AB142" i="43" s="1"/>
  <c r="AF142" i="43"/>
  <c r="AG142" i="43" s="1"/>
  <c r="AH142" i="43" s="1"/>
  <c r="Z143" i="43"/>
  <c r="AA143" i="43" s="1"/>
  <c r="AB143" i="43" s="1"/>
  <c r="AF143" i="43"/>
  <c r="AG143" i="43" s="1"/>
  <c r="AH143" i="43" s="1"/>
  <c r="Z144" i="43"/>
  <c r="AA144" i="43" s="1"/>
  <c r="AB144" i="43" s="1"/>
  <c r="AF144" i="43"/>
  <c r="AG144" i="43" s="1"/>
  <c r="AH144" i="43" s="1"/>
  <c r="Z145" i="43"/>
  <c r="AA145" i="43" s="1"/>
  <c r="AB145" i="43" s="1"/>
  <c r="AF145" i="43"/>
  <c r="AG145" i="43" s="1"/>
  <c r="AH145" i="43" s="1"/>
  <c r="Z146" i="43"/>
  <c r="AA146" i="43" s="1"/>
  <c r="AB146" i="43" s="1"/>
  <c r="AF146" i="43"/>
  <c r="AG146" i="43" s="1"/>
  <c r="AH146" i="43" s="1"/>
  <c r="Z147" i="43"/>
  <c r="AA147" i="43" s="1"/>
  <c r="AB147" i="43" s="1"/>
  <c r="AF147" i="43"/>
  <c r="AG147" i="43" s="1"/>
  <c r="AH147" i="43" s="1"/>
  <c r="Z148" i="43"/>
  <c r="AA148" i="43" s="1"/>
  <c r="AB148" i="43" s="1"/>
  <c r="AF148" i="43"/>
  <c r="AG148" i="43" s="1"/>
  <c r="AH148" i="43" s="1"/>
  <c r="Z149" i="43"/>
  <c r="AA149" i="43" s="1"/>
  <c r="AB149" i="43" s="1"/>
  <c r="AF149" i="43"/>
  <c r="AG149" i="43" s="1"/>
  <c r="AH149" i="43" s="1"/>
  <c r="Z150" i="43"/>
  <c r="AA150" i="43" s="1"/>
  <c r="AB150" i="43" s="1"/>
  <c r="AF150" i="43"/>
  <c r="AG150" i="43" s="1"/>
  <c r="AH150" i="43" s="1"/>
  <c r="Z151" i="43"/>
  <c r="AA151" i="43" s="1"/>
  <c r="AB151" i="43" s="1"/>
  <c r="AF151" i="43"/>
  <c r="AG151" i="43" s="1"/>
  <c r="AH151" i="43" s="1"/>
  <c r="Z152" i="43"/>
  <c r="AA152" i="43" s="1"/>
  <c r="AB152" i="43" s="1"/>
  <c r="AF152" i="43"/>
  <c r="AG152" i="43" s="1"/>
  <c r="AH152" i="43" s="1"/>
  <c r="Z153" i="43"/>
  <c r="AA153" i="43" s="1"/>
  <c r="AB153" i="43" s="1"/>
  <c r="AF153" i="43"/>
  <c r="AG153" i="43" s="1"/>
  <c r="AH153" i="43" s="1"/>
  <c r="Z154" i="43"/>
  <c r="AA154" i="43" s="1"/>
  <c r="AB154" i="43" s="1"/>
  <c r="AF154" i="43"/>
  <c r="AG154" i="43" s="1"/>
  <c r="AH154" i="43" s="1"/>
  <c r="Z155" i="43"/>
  <c r="AA155" i="43" s="1"/>
  <c r="AB155" i="43" s="1"/>
  <c r="AF155" i="43"/>
  <c r="AG155" i="43" s="1"/>
  <c r="AH155" i="43" s="1"/>
  <c r="Z156" i="43"/>
  <c r="AA156" i="43" s="1"/>
  <c r="AB156" i="43" s="1"/>
  <c r="AF156" i="43"/>
  <c r="AG156" i="43" s="1"/>
  <c r="AH156" i="43" s="1"/>
  <c r="Z157" i="43"/>
  <c r="AA157" i="43" s="1"/>
  <c r="AB157" i="43" s="1"/>
  <c r="AF157" i="43"/>
  <c r="AG157" i="43" s="1"/>
  <c r="AH157" i="43" s="1"/>
  <c r="Z158" i="43"/>
  <c r="AA158" i="43" s="1"/>
  <c r="AB158" i="43" s="1"/>
  <c r="AF158" i="43"/>
  <c r="AG158" i="43" s="1"/>
  <c r="AH158" i="43" s="1"/>
  <c r="Z159" i="43"/>
  <c r="AA159" i="43" s="1"/>
  <c r="AB159" i="43" s="1"/>
  <c r="AF159" i="43"/>
  <c r="Z160" i="43"/>
  <c r="AF160" i="43"/>
  <c r="Z161" i="43"/>
  <c r="AF161" i="43"/>
  <c r="Z162" i="43"/>
  <c r="AF162" i="43"/>
  <c r="Z163" i="43"/>
  <c r="AF163" i="43"/>
  <c r="Z164" i="43"/>
  <c r="AF164" i="43"/>
  <c r="Z165" i="43"/>
  <c r="AF165" i="43"/>
  <c r="Z166" i="43"/>
  <c r="AF166" i="43"/>
  <c r="Z167" i="43"/>
  <c r="AF167" i="43"/>
  <c r="Z168" i="43"/>
  <c r="AF168" i="43"/>
  <c r="Z169" i="43"/>
  <c r="AF169" i="43"/>
  <c r="Z170" i="43"/>
  <c r="AF170" i="43"/>
  <c r="Z171" i="43"/>
  <c r="AF171" i="43"/>
  <c r="Z172" i="43"/>
  <c r="AF172" i="43"/>
  <c r="Z173" i="43"/>
  <c r="AF173" i="43"/>
  <c r="Z174" i="43"/>
  <c r="AF174" i="43"/>
  <c r="Z175" i="43"/>
  <c r="AF175" i="43"/>
  <c r="Z176" i="43"/>
  <c r="AF176" i="43"/>
  <c r="Z177" i="43"/>
  <c r="AF177" i="43"/>
  <c r="Z178" i="43"/>
  <c r="AF178" i="43"/>
  <c r="Z179" i="43"/>
  <c r="AF179" i="43"/>
  <c r="Z180" i="43"/>
  <c r="AF180" i="43"/>
  <c r="Z181" i="43"/>
  <c r="AF181" i="43"/>
  <c r="Z182" i="43"/>
  <c r="AF182" i="43"/>
  <c r="Z183" i="43"/>
  <c r="AF183" i="43"/>
  <c r="Z184" i="43"/>
  <c r="AF184" i="43"/>
  <c r="Z185" i="43"/>
  <c r="AF185" i="43"/>
  <c r="Z186" i="43"/>
  <c r="AF186" i="43"/>
  <c r="AG186" i="43" s="1"/>
  <c r="AH186" i="43" s="1"/>
  <c r="Z187" i="43"/>
  <c r="AA187" i="43" s="1"/>
  <c r="AB187" i="43" s="1"/>
  <c r="AF187" i="43"/>
  <c r="AG187" i="43" s="1"/>
  <c r="AH187" i="43" s="1"/>
  <c r="Z188" i="43"/>
  <c r="AA188" i="43" s="1"/>
  <c r="AB188" i="43" s="1"/>
  <c r="AF188" i="43"/>
  <c r="AG188" i="43" s="1"/>
  <c r="AH188" i="43" s="1"/>
  <c r="Z189" i="43"/>
  <c r="AA189" i="43" s="1"/>
  <c r="AB189" i="43" s="1"/>
  <c r="AF189" i="43"/>
  <c r="AG189" i="43" s="1"/>
  <c r="AH189" i="43" s="1"/>
  <c r="Z190" i="43"/>
  <c r="AA190" i="43" s="1"/>
  <c r="AB190" i="43" s="1"/>
  <c r="AF190" i="43"/>
  <c r="AG190" i="43" s="1"/>
  <c r="AH190" i="43" s="1"/>
  <c r="Z191" i="43"/>
  <c r="AA191" i="43" s="1"/>
  <c r="AB191" i="43" s="1"/>
  <c r="AF191" i="43"/>
  <c r="AG191" i="43" s="1"/>
  <c r="AH191" i="43" s="1"/>
  <c r="Z192" i="43"/>
  <c r="AA192" i="43" s="1"/>
  <c r="AB192" i="43" s="1"/>
  <c r="AF192" i="43"/>
  <c r="AG192" i="43" s="1"/>
  <c r="AH192" i="43" s="1"/>
  <c r="Z193" i="43"/>
  <c r="AA193" i="43" s="1"/>
  <c r="AB193" i="43" s="1"/>
  <c r="AF193" i="43"/>
  <c r="AG193" i="43" s="1"/>
  <c r="AH193" i="43" s="1"/>
  <c r="Z194" i="43"/>
  <c r="AA194" i="43" s="1"/>
  <c r="AB194" i="43" s="1"/>
  <c r="AF194" i="43"/>
  <c r="AG194" i="43" s="1"/>
  <c r="AH194" i="43" s="1"/>
  <c r="Z195" i="43"/>
  <c r="AA195" i="43" s="1"/>
  <c r="AB195" i="43" s="1"/>
  <c r="AF195" i="43"/>
  <c r="AG195" i="43" s="1"/>
  <c r="AH195" i="43" s="1"/>
  <c r="Z196" i="43"/>
  <c r="AA196" i="43" s="1"/>
  <c r="AB196" i="43" s="1"/>
  <c r="AF196" i="43"/>
  <c r="AG196" i="43" s="1"/>
  <c r="AH196" i="43" s="1"/>
  <c r="Z197" i="43"/>
  <c r="AA197" i="43" s="1"/>
  <c r="AB197" i="43" s="1"/>
  <c r="AF197" i="43"/>
  <c r="AG197" i="43" s="1"/>
  <c r="AH197" i="43" s="1"/>
  <c r="Z198" i="43"/>
  <c r="AA198" i="43" s="1"/>
  <c r="AB198" i="43" s="1"/>
  <c r="AF198" i="43"/>
  <c r="AG198" i="43" s="1"/>
  <c r="AH198" i="43" s="1"/>
  <c r="Z199" i="43"/>
  <c r="AA199" i="43" s="1"/>
  <c r="AB199" i="43" s="1"/>
  <c r="AF199" i="43"/>
  <c r="AG199" i="43" s="1"/>
  <c r="AH199" i="43" s="1"/>
  <c r="Z200" i="43"/>
  <c r="AA200" i="43" s="1"/>
  <c r="AB200" i="43" s="1"/>
  <c r="AF200" i="43"/>
  <c r="AG200" i="43" s="1"/>
  <c r="AH200" i="43" s="1"/>
  <c r="Z201" i="43"/>
  <c r="AA201" i="43" s="1"/>
  <c r="AB201" i="43" s="1"/>
  <c r="AF201" i="43"/>
  <c r="AG201" i="43" s="1"/>
  <c r="AH201" i="43" s="1"/>
  <c r="Z202" i="43"/>
  <c r="AA202" i="43" s="1"/>
  <c r="AB202" i="43" s="1"/>
  <c r="AF202" i="43"/>
  <c r="AG202" i="43" s="1"/>
  <c r="AH202" i="43" s="1"/>
  <c r="Z203" i="43"/>
  <c r="AA203" i="43" s="1"/>
  <c r="AB203" i="43" s="1"/>
  <c r="AF203" i="43"/>
  <c r="AG203" i="43" s="1"/>
  <c r="AH203" i="43" s="1"/>
  <c r="Z204" i="43"/>
  <c r="AA204" i="43" s="1"/>
  <c r="AB204" i="43" s="1"/>
  <c r="AF204" i="43"/>
  <c r="AG204" i="43" s="1"/>
  <c r="AH204" i="43" s="1"/>
  <c r="Z205" i="43"/>
  <c r="AA205" i="43" s="1"/>
  <c r="AB205" i="43" s="1"/>
  <c r="AF205" i="43"/>
  <c r="AG205" i="43" s="1"/>
  <c r="AH205" i="43" s="1"/>
  <c r="Z206" i="43"/>
  <c r="AA206" i="43" s="1"/>
  <c r="AB206" i="43" s="1"/>
  <c r="AF206" i="43"/>
  <c r="AG206" i="43" s="1"/>
  <c r="AH206" i="43" s="1"/>
  <c r="Z207" i="43"/>
  <c r="AA207" i="43" s="1"/>
  <c r="AB207" i="43" s="1"/>
  <c r="AF207" i="43"/>
  <c r="AG207" i="43" s="1"/>
  <c r="AH207" i="43" s="1"/>
  <c r="Z208" i="43"/>
  <c r="AA208" i="43" s="1"/>
  <c r="AB208" i="43" s="1"/>
  <c r="AF208" i="43"/>
  <c r="AG208" i="43" s="1"/>
  <c r="AH208" i="43" s="1"/>
  <c r="Z209" i="43"/>
  <c r="AA209" i="43" s="1"/>
  <c r="AB209" i="43" s="1"/>
  <c r="AF209" i="43"/>
  <c r="AG209" i="43" s="1"/>
  <c r="AH209" i="43" s="1"/>
  <c r="Z210" i="43"/>
  <c r="AA210" i="43" s="1"/>
  <c r="AB210" i="43" s="1"/>
  <c r="AF210" i="43"/>
  <c r="AG210" i="43" s="1"/>
  <c r="AH210" i="43" s="1"/>
  <c r="Z211" i="43"/>
  <c r="AA211" i="43" s="1"/>
  <c r="AB211" i="43" s="1"/>
  <c r="AF211" i="43"/>
  <c r="AG211" i="43" s="1"/>
  <c r="AH211" i="43" s="1"/>
  <c r="Z212" i="43"/>
  <c r="AA212" i="43" s="1"/>
  <c r="AB212" i="43" s="1"/>
  <c r="AF212" i="43"/>
  <c r="AG212" i="43" s="1"/>
  <c r="AH212" i="43" s="1"/>
  <c r="Z213" i="43"/>
  <c r="AA213" i="43" s="1"/>
  <c r="AB213" i="43" s="1"/>
  <c r="AF213" i="43"/>
  <c r="AG213" i="43" s="1"/>
  <c r="AH213" i="43" s="1"/>
  <c r="Z214" i="43"/>
  <c r="AA214" i="43" s="1"/>
  <c r="AB214" i="43" s="1"/>
  <c r="AF214" i="43"/>
  <c r="AG214" i="43" s="1"/>
  <c r="AH214" i="43" s="1"/>
  <c r="Z215" i="43"/>
  <c r="AA215" i="43" s="1"/>
  <c r="AB215" i="43" s="1"/>
  <c r="AF215" i="43"/>
  <c r="AG215" i="43" s="1"/>
  <c r="AH215" i="43" s="1"/>
  <c r="Z216" i="43"/>
  <c r="AA216" i="43" s="1"/>
  <c r="AB216" i="43" s="1"/>
  <c r="AF216" i="43"/>
  <c r="AG216" i="43" s="1"/>
  <c r="AH216" i="43" s="1"/>
  <c r="Z217" i="43"/>
  <c r="AA217" i="43" s="1"/>
  <c r="AB217" i="43" s="1"/>
  <c r="AF217" i="43"/>
  <c r="AG217" i="43" s="1"/>
  <c r="AH217" i="43" s="1"/>
  <c r="Z218" i="43"/>
  <c r="AA218" i="43" s="1"/>
  <c r="AB218" i="43" s="1"/>
  <c r="AF218" i="43"/>
  <c r="AG218" i="43" s="1"/>
  <c r="AH218" i="43" s="1"/>
  <c r="Z219" i="43"/>
  <c r="AA219" i="43" s="1"/>
  <c r="AB219" i="43" s="1"/>
  <c r="AF219" i="43"/>
  <c r="AG219" i="43" s="1"/>
  <c r="AH219" i="43" s="1"/>
  <c r="Z220" i="43"/>
  <c r="AA220" i="43" s="1"/>
  <c r="AB220" i="43" s="1"/>
  <c r="AF220" i="43"/>
  <c r="AG220" i="43" s="1"/>
  <c r="AH220" i="43" s="1"/>
  <c r="Z221" i="43"/>
  <c r="AA221" i="43" s="1"/>
  <c r="AB221" i="43" s="1"/>
  <c r="AF221" i="43"/>
  <c r="AG221" i="43" s="1"/>
  <c r="AH221" i="43" s="1"/>
  <c r="Z222" i="43"/>
  <c r="AA222" i="43" s="1"/>
  <c r="AB222" i="43" s="1"/>
  <c r="AF222" i="43"/>
  <c r="AG222" i="43" s="1"/>
  <c r="AH222" i="43" s="1"/>
  <c r="Z223" i="43"/>
  <c r="AA223" i="43" s="1"/>
  <c r="AB223" i="43" s="1"/>
  <c r="AF223" i="43"/>
  <c r="AG223" i="43" s="1"/>
  <c r="AH223" i="43" s="1"/>
  <c r="AI190" i="43"/>
  <c r="AJ190" i="43" s="1"/>
  <c r="AK190" i="43" s="1"/>
  <c r="AI191" i="43"/>
  <c r="AJ191" i="43" s="1"/>
  <c r="AK191" i="43" s="1"/>
  <c r="AI192" i="43"/>
  <c r="AJ192" i="43" s="1"/>
  <c r="AK192" i="43" s="1"/>
  <c r="AI193" i="43"/>
  <c r="AJ193" i="43" s="1"/>
  <c r="AK193" i="43" s="1"/>
  <c r="AI194" i="43"/>
  <c r="AJ194" i="43" s="1"/>
  <c r="AK194" i="43" s="1"/>
  <c r="AI195" i="43"/>
  <c r="AJ195" i="43" s="1"/>
  <c r="AK195" i="43" s="1"/>
  <c r="AI196" i="43"/>
  <c r="AJ196" i="43" s="1"/>
  <c r="AK196" i="43" s="1"/>
  <c r="AI197" i="43"/>
  <c r="AJ197" i="43" s="1"/>
  <c r="AK197" i="43" s="1"/>
  <c r="AI198" i="43"/>
  <c r="AJ198" i="43" s="1"/>
  <c r="AK198" i="43" s="1"/>
  <c r="AI199" i="43"/>
  <c r="AJ199" i="43" s="1"/>
  <c r="AK199" i="43" s="1"/>
  <c r="AI200" i="43"/>
  <c r="AJ200" i="43" s="1"/>
  <c r="AK200" i="43" s="1"/>
  <c r="AI201" i="43"/>
  <c r="AJ201" i="43" s="1"/>
  <c r="AK201" i="43" s="1"/>
  <c r="AI202" i="43"/>
  <c r="AJ202" i="43" s="1"/>
  <c r="AK202" i="43" s="1"/>
  <c r="AI203" i="43"/>
  <c r="AJ203" i="43" s="1"/>
  <c r="AK203" i="43" s="1"/>
  <c r="AI204" i="43"/>
  <c r="AJ204" i="43" s="1"/>
  <c r="AK204" i="43" s="1"/>
  <c r="AI205" i="43"/>
  <c r="AJ205" i="43" s="1"/>
  <c r="AK205" i="43" s="1"/>
  <c r="AI206" i="43"/>
  <c r="AJ206" i="43" s="1"/>
  <c r="AK206" i="43" s="1"/>
  <c r="AI207" i="43"/>
  <c r="AJ207" i="43" s="1"/>
  <c r="AK207" i="43" s="1"/>
  <c r="AI208" i="43"/>
  <c r="AJ208" i="43" s="1"/>
  <c r="AK208" i="43" s="1"/>
  <c r="AI209" i="43"/>
  <c r="AJ209" i="43" s="1"/>
  <c r="AK209" i="43" s="1"/>
  <c r="AI210" i="43"/>
  <c r="AJ210" i="43" s="1"/>
  <c r="AK210" i="43" s="1"/>
  <c r="AI211" i="43"/>
  <c r="AJ211" i="43" s="1"/>
  <c r="AK211" i="43" s="1"/>
  <c r="AI212" i="43"/>
  <c r="AJ212" i="43" s="1"/>
  <c r="AK212" i="43" s="1"/>
  <c r="AI213" i="43"/>
  <c r="AJ213" i="43" s="1"/>
  <c r="AK213" i="43" s="1"/>
  <c r="AI214" i="43"/>
  <c r="AJ214" i="43" s="1"/>
  <c r="AK214" i="43" s="1"/>
  <c r="AI215" i="43"/>
  <c r="AJ215" i="43" s="1"/>
  <c r="AK215" i="43" s="1"/>
  <c r="AI216" i="43"/>
  <c r="AJ216" i="43" s="1"/>
  <c r="AK216" i="43" s="1"/>
  <c r="AI217" i="43"/>
  <c r="AJ217" i="43" s="1"/>
  <c r="AK217" i="43" s="1"/>
  <c r="AI218" i="43"/>
  <c r="AJ218" i="43" s="1"/>
  <c r="AK218" i="43" s="1"/>
  <c r="AI219" i="43"/>
  <c r="AJ219" i="43" s="1"/>
  <c r="AK219" i="43" s="1"/>
  <c r="AI220" i="43"/>
  <c r="AJ220" i="43" s="1"/>
  <c r="AK220" i="43" s="1"/>
  <c r="AI221" i="43"/>
  <c r="AJ221" i="43" s="1"/>
  <c r="AK221" i="43" s="1"/>
  <c r="AI222" i="43"/>
  <c r="AJ222" i="43" s="1"/>
  <c r="AK222" i="43" s="1"/>
  <c r="AI223" i="43"/>
  <c r="AJ223" i="43" s="1"/>
  <c r="AK223" i="43" s="1"/>
  <c r="AC224" i="43"/>
  <c r="AD224" i="43" s="1"/>
  <c r="AE224" i="43" s="1"/>
  <c r="AI224" i="43"/>
  <c r="AJ224" i="43" s="1"/>
  <c r="AK224" i="43" s="1"/>
  <c r="AC225" i="43"/>
  <c r="AD225" i="43" s="1"/>
  <c r="AE225" i="43" s="1"/>
  <c r="AI225" i="43"/>
  <c r="AJ225" i="43" s="1"/>
  <c r="AK225" i="43" s="1"/>
  <c r="AC226" i="43"/>
  <c r="AD226" i="43" s="1"/>
  <c r="AE226" i="43" s="1"/>
  <c r="AI226" i="43"/>
  <c r="AJ226" i="43" s="1"/>
  <c r="AK226" i="43" s="1"/>
  <c r="AC227" i="43"/>
  <c r="AD227" i="43" s="1"/>
  <c r="AE227" i="43" s="1"/>
  <c r="AI227" i="43"/>
  <c r="AJ227" i="43" s="1"/>
  <c r="AK227" i="43" s="1"/>
  <c r="AC228" i="43"/>
  <c r="AD228" i="43" s="1"/>
  <c r="AE228" i="43" s="1"/>
  <c r="AI228" i="43"/>
  <c r="AJ228" i="43" s="1"/>
  <c r="AK228" i="43" s="1"/>
  <c r="AC229" i="43"/>
  <c r="AD229" i="43" s="1"/>
  <c r="AE229" i="43" s="1"/>
  <c r="AI229" i="43"/>
  <c r="AJ229" i="43" s="1"/>
  <c r="AK229" i="43" s="1"/>
  <c r="AC230" i="43"/>
  <c r="AD230" i="43" s="1"/>
  <c r="AE230" i="43" s="1"/>
  <c r="AI230" i="43"/>
  <c r="AJ230" i="43" s="1"/>
  <c r="AK230" i="43" s="1"/>
  <c r="AC231" i="43"/>
  <c r="AD231" i="43" s="1"/>
  <c r="AE231" i="43" s="1"/>
  <c r="AI231" i="43"/>
  <c r="AJ231" i="43" s="1"/>
  <c r="AK231" i="43" s="1"/>
  <c r="AC232" i="43"/>
  <c r="AD232" i="43" s="1"/>
  <c r="AE232" i="43" s="1"/>
  <c r="AI232" i="43"/>
  <c r="AJ232" i="43" s="1"/>
  <c r="AK232" i="43" s="1"/>
  <c r="AC233" i="43"/>
  <c r="AD233" i="43" s="1"/>
  <c r="AE233" i="43" s="1"/>
  <c r="AI233" i="43"/>
  <c r="AJ233" i="43" s="1"/>
  <c r="AK233" i="43" s="1"/>
  <c r="AC234" i="43"/>
  <c r="AD234" i="43" s="1"/>
  <c r="AE234" i="43" s="1"/>
  <c r="AI234" i="43"/>
  <c r="AJ234" i="43" s="1"/>
  <c r="AK234" i="43" s="1"/>
  <c r="AC235" i="43"/>
  <c r="AD235" i="43" s="1"/>
  <c r="AE235" i="43" s="1"/>
  <c r="AI235" i="43"/>
  <c r="AJ235" i="43" s="1"/>
  <c r="AK235" i="43" s="1"/>
  <c r="AC236" i="43"/>
  <c r="AD236" i="43" s="1"/>
  <c r="AE236" i="43" s="1"/>
  <c r="AI236" i="43"/>
  <c r="AJ236" i="43" s="1"/>
  <c r="AK236" i="43" s="1"/>
  <c r="AC237" i="43"/>
  <c r="AD237" i="43" s="1"/>
  <c r="AE237" i="43" s="1"/>
  <c r="AI237" i="43"/>
  <c r="AJ237" i="43" s="1"/>
  <c r="AK237" i="43" s="1"/>
  <c r="AC238" i="43"/>
  <c r="AD238" i="43" s="1"/>
  <c r="AE238" i="43" s="1"/>
  <c r="AI238" i="43"/>
  <c r="AJ238" i="43" s="1"/>
  <c r="AK238" i="43" s="1"/>
  <c r="AC239" i="43"/>
  <c r="AD239" i="43" s="1"/>
  <c r="AE239" i="43" s="1"/>
  <c r="AI239" i="43"/>
  <c r="AJ239" i="43" s="1"/>
  <c r="AK239" i="43" s="1"/>
  <c r="AC240" i="43"/>
  <c r="AD240" i="43" s="1"/>
  <c r="AE240" i="43" s="1"/>
  <c r="AI240" i="43"/>
  <c r="AJ240" i="43" s="1"/>
  <c r="AK240" i="43" s="1"/>
  <c r="AC241" i="43"/>
  <c r="AD241" i="43" s="1"/>
  <c r="AE241" i="43" s="1"/>
  <c r="AI241" i="43"/>
  <c r="AJ241" i="43" s="1"/>
  <c r="AK241" i="43" s="1"/>
  <c r="AC242" i="43"/>
  <c r="AD242" i="43" s="1"/>
  <c r="AE242" i="43" s="1"/>
  <c r="AI242" i="43"/>
  <c r="AJ242" i="43" s="1"/>
  <c r="AK242" i="43" s="1"/>
  <c r="AC243" i="43"/>
  <c r="AD243" i="43" s="1"/>
  <c r="AE243" i="43" s="1"/>
  <c r="AI243" i="43"/>
  <c r="AJ243" i="43" s="1"/>
  <c r="AK243" i="43" s="1"/>
  <c r="AC244" i="43"/>
  <c r="AD244" i="43" s="1"/>
  <c r="AE244" i="43" s="1"/>
  <c r="AI244" i="43"/>
  <c r="AJ244" i="43" s="1"/>
  <c r="AK244" i="43" s="1"/>
  <c r="AC245" i="43"/>
  <c r="AD245" i="43" s="1"/>
  <c r="AE245" i="43" s="1"/>
  <c r="AI245" i="43"/>
  <c r="AJ245" i="43" s="1"/>
  <c r="AK245" i="43" s="1"/>
  <c r="AC246" i="43"/>
  <c r="AD246" i="43" s="1"/>
  <c r="AE246" i="43" s="1"/>
  <c r="AI246" i="43"/>
  <c r="AJ246" i="43" s="1"/>
  <c r="AK246" i="43" s="1"/>
  <c r="AC247" i="43"/>
  <c r="AD247" i="43" s="1"/>
  <c r="AE247" i="43" s="1"/>
  <c r="AI247" i="43"/>
  <c r="AJ247" i="43" s="1"/>
  <c r="AK247" i="43" s="1"/>
  <c r="AC248" i="43"/>
  <c r="AD248" i="43" s="1"/>
  <c r="AE248" i="43" s="1"/>
  <c r="AI248" i="43"/>
  <c r="AJ248" i="43" s="1"/>
  <c r="AK248" i="43" s="1"/>
  <c r="AC249" i="43"/>
  <c r="AD249" i="43" s="1"/>
  <c r="AE249" i="43" s="1"/>
  <c r="AI249" i="43"/>
  <c r="AJ249" i="43" s="1"/>
  <c r="AK249" i="43" s="1"/>
  <c r="AC250" i="43"/>
  <c r="AD250" i="43" s="1"/>
  <c r="AE250" i="43" s="1"/>
  <c r="AI250" i="43"/>
  <c r="AJ250" i="43" s="1"/>
  <c r="AK250" i="43" s="1"/>
  <c r="AC251" i="43"/>
  <c r="AD251" i="43" s="1"/>
  <c r="AE251" i="43" s="1"/>
  <c r="AI251" i="43"/>
  <c r="AJ251" i="43" s="1"/>
  <c r="AK251" i="43" s="1"/>
  <c r="AC252" i="43"/>
  <c r="AD252" i="43" s="1"/>
  <c r="AE252" i="43" s="1"/>
  <c r="AI252" i="43"/>
  <c r="AJ252" i="43" s="1"/>
  <c r="AK252" i="43" s="1"/>
  <c r="AC253" i="43"/>
  <c r="AD253" i="43" s="1"/>
  <c r="AE253" i="43" s="1"/>
  <c r="AI253" i="43"/>
  <c r="AJ253" i="43" s="1"/>
  <c r="AK253" i="43" s="1"/>
  <c r="AC254" i="43"/>
  <c r="AD254" i="43" s="1"/>
  <c r="AE254" i="43" s="1"/>
  <c r="AI254" i="43"/>
  <c r="AJ254" i="43" s="1"/>
  <c r="AK254" i="43" s="1"/>
  <c r="AC255" i="43"/>
  <c r="AD255" i="43" s="1"/>
  <c r="AE255" i="43" s="1"/>
  <c r="AI255" i="43"/>
  <c r="AJ255" i="43" s="1"/>
  <c r="AK255" i="43" s="1"/>
  <c r="AC256" i="43"/>
  <c r="AD256" i="43" s="1"/>
  <c r="AE256" i="43" s="1"/>
  <c r="AI256" i="43"/>
  <c r="AJ256" i="43" s="1"/>
  <c r="AK256" i="43" s="1"/>
  <c r="AC257" i="43"/>
  <c r="AD257" i="43" s="1"/>
  <c r="AE257" i="43" s="1"/>
  <c r="AI257" i="43"/>
  <c r="AJ257" i="43" s="1"/>
  <c r="AK257" i="43" s="1"/>
  <c r="AC258" i="43"/>
  <c r="AD258" i="43" s="1"/>
  <c r="AE258" i="43" s="1"/>
  <c r="AI258" i="43"/>
  <c r="AJ258" i="43" s="1"/>
  <c r="AK258" i="43" s="1"/>
  <c r="AC259" i="43"/>
  <c r="AD259" i="43" s="1"/>
  <c r="AE259" i="43" s="1"/>
  <c r="AI259" i="43"/>
  <c r="AJ259" i="43" s="1"/>
  <c r="AK259" i="43" s="1"/>
  <c r="AC260" i="43"/>
  <c r="AD260" i="43" s="1"/>
  <c r="AE260" i="43" s="1"/>
  <c r="AI260" i="43"/>
  <c r="AJ260" i="43" s="1"/>
  <c r="AK260" i="43" s="1"/>
  <c r="AC261" i="43"/>
  <c r="AD261" i="43" s="1"/>
  <c r="AE261" i="43" s="1"/>
  <c r="AI261" i="43"/>
  <c r="AJ261" i="43" s="1"/>
  <c r="AK261" i="43" s="1"/>
  <c r="AC262" i="43"/>
  <c r="AD262" i="43" s="1"/>
  <c r="AE262" i="43" s="1"/>
  <c r="AI262" i="43"/>
  <c r="AJ262" i="43" s="1"/>
  <c r="AK262" i="43" s="1"/>
  <c r="AC263" i="43"/>
  <c r="AD263" i="43" s="1"/>
  <c r="AE263" i="43" s="1"/>
  <c r="AI263" i="43"/>
  <c r="AJ263" i="43" s="1"/>
  <c r="AK263" i="43" s="1"/>
  <c r="AC264" i="43"/>
  <c r="AD264" i="43" s="1"/>
  <c r="AE264" i="43" s="1"/>
  <c r="AI264" i="43"/>
  <c r="AJ264" i="43" s="1"/>
  <c r="AK264" i="43" s="1"/>
  <c r="AC265" i="43"/>
  <c r="AD265" i="43" s="1"/>
  <c r="AE265" i="43" s="1"/>
  <c r="AI265" i="43"/>
  <c r="AJ265" i="43" s="1"/>
  <c r="AK265" i="43" s="1"/>
  <c r="AC266" i="43"/>
  <c r="AD266" i="43" s="1"/>
  <c r="AE266" i="43" s="1"/>
  <c r="AI266" i="43"/>
  <c r="AJ266" i="43" s="1"/>
  <c r="AK266" i="43" s="1"/>
  <c r="AC267" i="43"/>
  <c r="AD267" i="43" s="1"/>
  <c r="AE267" i="43" s="1"/>
  <c r="AI267" i="43"/>
  <c r="AJ267" i="43" s="1"/>
  <c r="AK267" i="43" s="1"/>
  <c r="AC268" i="43"/>
  <c r="AD268" i="43" s="1"/>
  <c r="AE268" i="43" s="1"/>
  <c r="AI268" i="43"/>
  <c r="AJ268" i="43" s="1"/>
  <c r="AK268" i="43" s="1"/>
  <c r="AC269" i="43"/>
  <c r="AD269" i="43" s="1"/>
  <c r="AE269" i="43" s="1"/>
  <c r="AI269" i="43"/>
  <c r="AJ269" i="43" s="1"/>
  <c r="AK269" i="43" s="1"/>
  <c r="AC270" i="43"/>
  <c r="AD270" i="43" s="1"/>
  <c r="AE270" i="43" s="1"/>
  <c r="AI270" i="43"/>
  <c r="AJ270" i="43" s="1"/>
  <c r="AK270" i="43" s="1"/>
  <c r="AC271" i="43"/>
  <c r="AD271" i="43" s="1"/>
  <c r="AE271" i="43" s="1"/>
  <c r="AI271" i="43"/>
  <c r="AJ271" i="43" s="1"/>
  <c r="AK271" i="43" s="1"/>
  <c r="AC272" i="43"/>
  <c r="AD272" i="43" s="1"/>
  <c r="AE272" i="43" s="1"/>
  <c r="AI272" i="43"/>
  <c r="AJ272" i="43" s="1"/>
  <c r="AK272" i="43" s="1"/>
  <c r="AC273" i="43"/>
  <c r="AD273" i="43" s="1"/>
  <c r="AE273" i="43" s="1"/>
  <c r="AI273" i="43"/>
  <c r="AJ273" i="43" s="1"/>
  <c r="AK273" i="43" s="1"/>
  <c r="AC274" i="43"/>
  <c r="AD274" i="43" s="1"/>
  <c r="AE274" i="43" s="1"/>
  <c r="AI274" i="43"/>
  <c r="AJ274" i="43" s="1"/>
  <c r="AK274" i="43" s="1"/>
  <c r="AC275" i="43"/>
  <c r="AD275" i="43" s="1"/>
  <c r="AE275" i="43" s="1"/>
  <c r="AI275" i="43"/>
  <c r="AJ275" i="43" s="1"/>
  <c r="AK275" i="43" s="1"/>
  <c r="AC276" i="43"/>
  <c r="AD276" i="43" s="1"/>
  <c r="AE276" i="43" s="1"/>
  <c r="AI276" i="43"/>
  <c r="AJ276" i="43" s="1"/>
  <c r="AK276" i="43" s="1"/>
  <c r="AC277" i="43"/>
  <c r="AD277" i="43" s="1"/>
  <c r="AE277" i="43" s="1"/>
  <c r="AI277" i="43"/>
  <c r="AJ277" i="43" s="1"/>
  <c r="AK277" i="43" s="1"/>
  <c r="AC278" i="43"/>
  <c r="AD278" i="43" s="1"/>
  <c r="AE278" i="43" s="1"/>
  <c r="AI278" i="43"/>
  <c r="AJ278" i="43" s="1"/>
  <c r="AK278" i="43" s="1"/>
  <c r="AC279" i="43"/>
  <c r="AD279" i="43" s="1"/>
  <c r="AE279" i="43" s="1"/>
  <c r="AI279" i="43"/>
  <c r="AJ279" i="43" s="1"/>
  <c r="AK279" i="43" s="1"/>
  <c r="AC280" i="43"/>
  <c r="AD280" i="43" s="1"/>
  <c r="AE280" i="43" s="1"/>
  <c r="AI280" i="43"/>
  <c r="AJ280" i="43" s="1"/>
  <c r="AK280" i="43" s="1"/>
  <c r="AC281" i="43"/>
  <c r="AD281" i="43" s="1"/>
  <c r="AE281" i="43" s="1"/>
  <c r="AI281" i="43"/>
  <c r="AJ281" i="43" s="1"/>
  <c r="AK281" i="43" s="1"/>
  <c r="AC282" i="43"/>
  <c r="AD282" i="43" s="1"/>
  <c r="AE282" i="43" s="1"/>
  <c r="AI282" i="43"/>
  <c r="AJ282" i="43" s="1"/>
  <c r="AK282" i="43" s="1"/>
  <c r="AC283" i="43"/>
  <c r="AD283" i="43" s="1"/>
  <c r="AE283" i="43" s="1"/>
  <c r="AI283" i="43"/>
  <c r="AJ283" i="43" s="1"/>
  <c r="AK283" i="43" s="1"/>
  <c r="AC284" i="43"/>
  <c r="AD284" i="43" s="1"/>
  <c r="AE284" i="43" s="1"/>
  <c r="AI284" i="43"/>
  <c r="AJ284" i="43" s="1"/>
  <c r="AK284" i="43" s="1"/>
  <c r="AC285" i="43"/>
  <c r="AD285" i="43" s="1"/>
  <c r="AE285" i="43" s="1"/>
  <c r="AI285" i="43"/>
  <c r="AJ285" i="43" s="1"/>
  <c r="AK285" i="43" s="1"/>
  <c r="AC286" i="43"/>
  <c r="AD286" i="43" s="1"/>
  <c r="AE286" i="43" s="1"/>
  <c r="AI286" i="43"/>
  <c r="AJ286" i="43" s="1"/>
  <c r="AK286" i="43" s="1"/>
  <c r="AC287" i="43"/>
  <c r="AD287" i="43" s="1"/>
  <c r="AE287" i="43" s="1"/>
  <c r="AI287" i="43"/>
  <c r="AJ287" i="43" s="1"/>
  <c r="AK287" i="43" s="1"/>
  <c r="AC288" i="43"/>
  <c r="AD288" i="43" s="1"/>
  <c r="AE288" i="43" s="1"/>
  <c r="AI288" i="43"/>
  <c r="AJ288" i="43" s="1"/>
  <c r="AK288" i="43" s="1"/>
  <c r="AC289" i="43"/>
  <c r="AD289" i="43" s="1"/>
  <c r="AE289" i="43" s="1"/>
  <c r="AI289" i="43"/>
  <c r="AJ289" i="43" s="1"/>
  <c r="AK289" i="43" s="1"/>
  <c r="AC290" i="43"/>
  <c r="AD290" i="43" s="1"/>
  <c r="AE290" i="43" s="1"/>
  <c r="AI290" i="43"/>
  <c r="AJ290" i="43" s="1"/>
  <c r="AK290" i="43" s="1"/>
  <c r="AC291" i="43"/>
  <c r="AD291" i="43" s="1"/>
  <c r="AE291" i="43" s="1"/>
  <c r="AI291" i="43"/>
  <c r="AJ291" i="43" s="1"/>
  <c r="AK291" i="43" s="1"/>
  <c r="AC292" i="43"/>
  <c r="AD292" i="43" s="1"/>
  <c r="AE292" i="43" s="1"/>
  <c r="AI292" i="43"/>
  <c r="AJ292" i="43" s="1"/>
  <c r="AK292" i="43" s="1"/>
  <c r="AC293" i="43"/>
  <c r="AD293" i="43" s="1"/>
  <c r="AE293" i="43" s="1"/>
  <c r="AI293" i="43"/>
  <c r="AJ293" i="43" s="1"/>
  <c r="AK293" i="43" s="1"/>
  <c r="AC294" i="43"/>
  <c r="AD294" i="43" s="1"/>
  <c r="AE294" i="43" s="1"/>
  <c r="AI294" i="43"/>
  <c r="AJ294" i="43" s="1"/>
  <c r="AK294" i="43" s="1"/>
  <c r="AC295" i="43"/>
  <c r="AD295" i="43" s="1"/>
  <c r="AE295" i="43" s="1"/>
  <c r="AI295" i="43"/>
  <c r="AJ295" i="43" s="1"/>
  <c r="AK295" i="43" s="1"/>
  <c r="AC296" i="43"/>
  <c r="AD296" i="43" s="1"/>
  <c r="AE296" i="43" s="1"/>
  <c r="AI296" i="43"/>
  <c r="AJ296" i="43" s="1"/>
  <c r="AK296" i="43" s="1"/>
  <c r="AC297" i="43"/>
  <c r="AD297" i="43" s="1"/>
  <c r="AE297" i="43" s="1"/>
  <c r="AI297" i="43"/>
  <c r="AJ297" i="43" s="1"/>
  <c r="AK297" i="43" s="1"/>
  <c r="AC298" i="43"/>
  <c r="AD298" i="43" s="1"/>
  <c r="AE298" i="43" s="1"/>
  <c r="AI298" i="43"/>
  <c r="AJ298" i="43" s="1"/>
  <c r="AK298" i="43" s="1"/>
  <c r="AC299" i="43"/>
  <c r="AD299" i="43" s="1"/>
  <c r="AE299" i="43" s="1"/>
  <c r="AI299" i="43"/>
  <c r="AJ299" i="43" s="1"/>
  <c r="AK299" i="43" s="1"/>
  <c r="AC300" i="43"/>
  <c r="AD300" i="43" s="1"/>
  <c r="AE300" i="43" s="1"/>
  <c r="AI300" i="43"/>
  <c r="AJ300" i="43" s="1"/>
  <c r="AK300" i="43" s="1"/>
  <c r="AC301" i="43"/>
  <c r="AD301" i="43" s="1"/>
  <c r="AE301" i="43" s="1"/>
  <c r="AI301" i="43"/>
  <c r="AJ301" i="43" s="1"/>
  <c r="AK301" i="43" s="1"/>
  <c r="AC302" i="43"/>
  <c r="AD302" i="43" s="1"/>
  <c r="AE302" i="43" s="1"/>
  <c r="AI302" i="43"/>
  <c r="AJ302" i="43" s="1"/>
  <c r="AK302" i="43" s="1"/>
  <c r="AC303" i="43"/>
  <c r="AD303" i="43" s="1"/>
  <c r="AE303" i="43" s="1"/>
  <c r="AI303" i="43"/>
  <c r="AJ303" i="43" s="1"/>
  <c r="AK303" i="43" s="1"/>
  <c r="AC304" i="43"/>
  <c r="AD304" i="43" s="1"/>
  <c r="AE304" i="43" s="1"/>
  <c r="AI304" i="43"/>
  <c r="AJ304" i="43" s="1"/>
  <c r="AK304" i="43" s="1"/>
  <c r="AC305" i="43"/>
  <c r="AD305" i="43" s="1"/>
  <c r="AE305" i="43" s="1"/>
  <c r="AI305" i="43"/>
  <c r="AJ305" i="43" s="1"/>
  <c r="AK305" i="43" s="1"/>
  <c r="AC306" i="43"/>
  <c r="AD306" i="43" s="1"/>
  <c r="AE306" i="43" s="1"/>
  <c r="AI306" i="43"/>
  <c r="AJ306" i="43" s="1"/>
  <c r="AK306" i="43" s="1"/>
  <c r="AC307" i="43"/>
  <c r="AD307" i="43" s="1"/>
  <c r="AE307" i="43" s="1"/>
  <c r="AI307" i="43"/>
  <c r="AJ307" i="43" s="1"/>
  <c r="AK307" i="43" s="1"/>
  <c r="AC308" i="43"/>
  <c r="AD308" i="43" s="1"/>
  <c r="AE308" i="43" s="1"/>
  <c r="AI308" i="43"/>
  <c r="AJ308" i="43" s="1"/>
  <c r="AK308" i="43" s="1"/>
  <c r="AC309" i="43"/>
  <c r="AD309" i="43" s="1"/>
  <c r="AE309" i="43" s="1"/>
  <c r="AI309" i="43"/>
  <c r="AJ309" i="43" s="1"/>
  <c r="AK309" i="43" s="1"/>
  <c r="AC310" i="43"/>
  <c r="AD310" i="43" s="1"/>
  <c r="AE310" i="43" s="1"/>
  <c r="AI310" i="43"/>
  <c r="AJ310" i="43" s="1"/>
  <c r="AK310" i="43" s="1"/>
  <c r="AC311" i="43"/>
  <c r="AD311" i="43" s="1"/>
  <c r="AE311" i="43" s="1"/>
  <c r="AI311" i="43"/>
  <c r="AJ311" i="43" s="1"/>
  <c r="AK311" i="43" s="1"/>
  <c r="AC312" i="43"/>
  <c r="AD312" i="43" s="1"/>
  <c r="AE312" i="43" s="1"/>
  <c r="AI312" i="43"/>
  <c r="AJ312" i="43" s="1"/>
  <c r="AK312" i="43" s="1"/>
  <c r="AC313" i="43"/>
  <c r="AD313" i="43" s="1"/>
  <c r="AE313" i="43" s="1"/>
  <c r="AI313" i="43"/>
  <c r="AJ313" i="43" s="1"/>
  <c r="AK313" i="43" s="1"/>
  <c r="AC314" i="43"/>
  <c r="AI314" i="43"/>
  <c r="AC315" i="43"/>
  <c r="AI315" i="43"/>
  <c r="AC316" i="43"/>
  <c r="AI316" i="43"/>
  <c r="AC317" i="43"/>
  <c r="AI317" i="43"/>
  <c r="AC318" i="43"/>
  <c r="AI318" i="43"/>
  <c r="AC319" i="43"/>
  <c r="AI319" i="43"/>
  <c r="AC320" i="43"/>
  <c r="AI320" i="43"/>
  <c r="AC321" i="43"/>
  <c r="AI321" i="43"/>
  <c r="AC322" i="43"/>
  <c r="AI322" i="43"/>
  <c r="AC323" i="43"/>
  <c r="AI323" i="43"/>
  <c r="AC324" i="43"/>
  <c r="AI324" i="43"/>
  <c r="AC325" i="43"/>
  <c r="AI325" i="43"/>
  <c r="AC326" i="43"/>
  <c r="AI326" i="43"/>
  <c r="AC327" i="43"/>
  <c r="AI327" i="43"/>
  <c r="AC328" i="43"/>
  <c r="AI328" i="43"/>
  <c r="AC329" i="43"/>
  <c r="AI329" i="43"/>
  <c r="AC330" i="43"/>
  <c r="AI330" i="43"/>
  <c r="AC331" i="43"/>
  <c r="AI331" i="43"/>
  <c r="AC332" i="43"/>
  <c r="AI332" i="43"/>
  <c r="AC333" i="43"/>
  <c r="AI333" i="43"/>
  <c r="AC334" i="43"/>
  <c r="AI334" i="43"/>
  <c r="AF335" i="43"/>
  <c r="AG335" i="43" s="1"/>
  <c r="AH335" i="43" s="1"/>
  <c r="Z336" i="43"/>
  <c r="AA336" i="43" s="1"/>
  <c r="AB336" i="43" s="1"/>
  <c r="AF336" i="43"/>
  <c r="AG336" i="43" s="1"/>
  <c r="AH336" i="43" s="1"/>
  <c r="Z337" i="43"/>
  <c r="AA337" i="43" s="1"/>
  <c r="AB337" i="43" s="1"/>
  <c r="AF337" i="43"/>
  <c r="AG337" i="43" s="1"/>
  <c r="AH337" i="43" s="1"/>
  <c r="Z338" i="43"/>
  <c r="AA338" i="43" s="1"/>
  <c r="AB338" i="43" s="1"/>
  <c r="AF338" i="43"/>
  <c r="AG338" i="43" s="1"/>
  <c r="AH338" i="43" s="1"/>
  <c r="Z339" i="43"/>
  <c r="AA339" i="43" s="1"/>
  <c r="AB339" i="43" s="1"/>
  <c r="AF339" i="43"/>
  <c r="AG339" i="43" s="1"/>
  <c r="AH339" i="43" s="1"/>
  <c r="Z340" i="43"/>
  <c r="AA340" i="43" s="1"/>
  <c r="AB340" i="43" s="1"/>
  <c r="AF340" i="43"/>
  <c r="AG340" i="43" s="1"/>
  <c r="AH340" i="43" s="1"/>
  <c r="Z341" i="43"/>
  <c r="AA341" i="43" s="1"/>
  <c r="AB341" i="43" s="1"/>
  <c r="AF341" i="43"/>
  <c r="AG341" i="43" s="1"/>
  <c r="AH341" i="43" s="1"/>
  <c r="Z342" i="43"/>
  <c r="AA342" i="43" s="1"/>
  <c r="AB342" i="43" s="1"/>
  <c r="AF342" i="43"/>
  <c r="AG342" i="43" s="1"/>
  <c r="AH342" i="43" s="1"/>
  <c r="Z343" i="43"/>
  <c r="AA343" i="43" s="1"/>
  <c r="AB343" i="43" s="1"/>
  <c r="AF343" i="43"/>
  <c r="AG343" i="43" s="1"/>
  <c r="AH343" i="43" s="1"/>
  <c r="Z344" i="43"/>
  <c r="AA344" i="43" s="1"/>
  <c r="AB344" i="43" s="1"/>
  <c r="AF344" i="43"/>
  <c r="AG344" i="43" s="1"/>
  <c r="AH344" i="43" s="1"/>
  <c r="Z345" i="43"/>
  <c r="AA345" i="43" s="1"/>
  <c r="AB345" i="43" s="1"/>
  <c r="AF345" i="43"/>
  <c r="AG345" i="43" s="1"/>
  <c r="AH345" i="43" s="1"/>
  <c r="Z346" i="43"/>
  <c r="AA346" i="43" s="1"/>
  <c r="AB346" i="43" s="1"/>
  <c r="AF346" i="43"/>
  <c r="AG346" i="43" s="1"/>
  <c r="AH346" i="43" s="1"/>
  <c r="Z347" i="43"/>
  <c r="AA347" i="43" s="1"/>
  <c r="AB347" i="43" s="1"/>
  <c r="AF347" i="43"/>
  <c r="AG347" i="43" s="1"/>
  <c r="AH347" i="43" s="1"/>
  <c r="Z348" i="43"/>
  <c r="AA348" i="43" s="1"/>
  <c r="AB348" i="43" s="1"/>
  <c r="AF348" i="43"/>
  <c r="AG348" i="43" s="1"/>
  <c r="AH348" i="43" s="1"/>
  <c r="Z349" i="43"/>
  <c r="AA349" i="43" s="1"/>
  <c r="AB349" i="43" s="1"/>
  <c r="AF349" i="43"/>
  <c r="AG349" i="43" s="1"/>
  <c r="AH349" i="43" s="1"/>
  <c r="Z350" i="43"/>
  <c r="AA350" i="43" s="1"/>
  <c r="AB350" i="43" s="1"/>
  <c r="AF350" i="43"/>
  <c r="AG350" i="43" s="1"/>
  <c r="AH350" i="43" s="1"/>
  <c r="Z351" i="43"/>
  <c r="AA351" i="43" s="1"/>
  <c r="AB351" i="43" s="1"/>
  <c r="AF351" i="43"/>
  <c r="AG351" i="43" s="1"/>
  <c r="AH351" i="43" s="1"/>
  <c r="Z352" i="43"/>
  <c r="AA352" i="43" s="1"/>
  <c r="AB352" i="43" s="1"/>
  <c r="AF352" i="43"/>
  <c r="AG352" i="43" s="1"/>
  <c r="AH352" i="43" s="1"/>
  <c r="Z353" i="43"/>
  <c r="AA353" i="43" s="1"/>
  <c r="AB353" i="43" s="1"/>
  <c r="AF353" i="43"/>
  <c r="AG353" i="43" s="1"/>
  <c r="AH353" i="43" s="1"/>
  <c r="Z354" i="43"/>
  <c r="AA354" i="43" s="1"/>
  <c r="AB354" i="43" s="1"/>
  <c r="AF354" i="43"/>
  <c r="AG354" i="43" s="1"/>
  <c r="AH354" i="43" s="1"/>
  <c r="Z355" i="43"/>
  <c r="AA355" i="43" s="1"/>
  <c r="AB355" i="43" s="1"/>
  <c r="AF355" i="43"/>
  <c r="AG355" i="43" s="1"/>
  <c r="AH355" i="43" s="1"/>
  <c r="Z356" i="43"/>
  <c r="AA356" i="43" s="1"/>
  <c r="AB356" i="43" s="1"/>
  <c r="AF356" i="43"/>
  <c r="AG356" i="43" s="1"/>
  <c r="AH356" i="43" s="1"/>
  <c r="Z357" i="43"/>
  <c r="AA357" i="43" s="1"/>
  <c r="AB357" i="43" s="1"/>
  <c r="AF357" i="43"/>
  <c r="AG357" i="43" s="1"/>
  <c r="AH357" i="43" s="1"/>
  <c r="Z358" i="43"/>
  <c r="AA358" i="43" s="1"/>
  <c r="AB358" i="43" s="1"/>
  <c r="AF358" i="43"/>
  <c r="AG358" i="43" s="1"/>
  <c r="AH358" i="43" s="1"/>
  <c r="Z359" i="43"/>
  <c r="AA359" i="43" s="1"/>
  <c r="AB359" i="43" s="1"/>
  <c r="AF359" i="43"/>
  <c r="AG359" i="43" s="1"/>
  <c r="AH359" i="43" s="1"/>
  <c r="Z360" i="43"/>
  <c r="AA360" i="43" s="1"/>
  <c r="AB360" i="43" s="1"/>
  <c r="AF360" i="43"/>
  <c r="AG360" i="43" s="1"/>
  <c r="AH360" i="43" s="1"/>
  <c r="Z361" i="43"/>
  <c r="AA361" i="43" s="1"/>
  <c r="AB361" i="43" s="1"/>
  <c r="AF361" i="43"/>
  <c r="AG361" i="43" s="1"/>
  <c r="AH361" i="43" s="1"/>
  <c r="Z362" i="43"/>
  <c r="AA362" i="43" s="1"/>
  <c r="AB362" i="43" s="1"/>
  <c r="AF362" i="43"/>
  <c r="AG362" i="43" s="1"/>
  <c r="AH362" i="43" s="1"/>
  <c r="Z363" i="43"/>
  <c r="AA363" i="43" s="1"/>
  <c r="AB363" i="43" s="1"/>
  <c r="AF363" i="43"/>
  <c r="AG363" i="43" s="1"/>
  <c r="AH363" i="43" s="1"/>
  <c r="AC190" i="43"/>
  <c r="AD190" i="43" s="1"/>
  <c r="AE190" i="43" s="1"/>
  <c r="AC191" i="43"/>
  <c r="AD191" i="43" s="1"/>
  <c r="AE191" i="43" s="1"/>
  <c r="AC192" i="43"/>
  <c r="AD192" i="43" s="1"/>
  <c r="AE192" i="43" s="1"/>
  <c r="AC193" i="43"/>
  <c r="AD193" i="43" s="1"/>
  <c r="AE193" i="43" s="1"/>
  <c r="AC194" i="43"/>
  <c r="AD194" i="43" s="1"/>
  <c r="AE194" i="43" s="1"/>
  <c r="AC195" i="43"/>
  <c r="AD195" i="43" s="1"/>
  <c r="AE195" i="43" s="1"/>
  <c r="AC196" i="43"/>
  <c r="AD196" i="43" s="1"/>
  <c r="AE196" i="43" s="1"/>
  <c r="AC197" i="43"/>
  <c r="AD197" i="43" s="1"/>
  <c r="AE197" i="43" s="1"/>
  <c r="AC198" i="43"/>
  <c r="AD198" i="43" s="1"/>
  <c r="AE198" i="43" s="1"/>
  <c r="AC199" i="43"/>
  <c r="AD199" i="43" s="1"/>
  <c r="AE199" i="43" s="1"/>
  <c r="AC200" i="43"/>
  <c r="AD200" i="43" s="1"/>
  <c r="AE200" i="43" s="1"/>
  <c r="AC201" i="43"/>
  <c r="AD201" i="43" s="1"/>
  <c r="AE201" i="43" s="1"/>
  <c r="AC202" i="43"/>
  <c r="AD202" i="43" s="1"/>
  <c r="AE202" i="43" s="1"/>
  <c r="AC203" i="43"/>
  <c r="AD203" i="43" s="1"/>
  <c r="AE203" i="43" s="1"/>
  <c r="AC204" i="43"/>
  <c r="AD204" i="43" s="1"/>
  <c r="AE204" i="43" s="1"/>
  <c r="AC205" i="43"/>
  <c r="AD205" i="43" s="1"/>
  <c r="AE205" i="43" s="1"/>
  <c r="AC206" i="43"/>
  <c r="AD206" i="43" s="1"/>
  <c r="AE206" i="43" s="1"/>
  <c r="AC207" i="43"/>
  <c r="AD207" i="43" s="1"/>
  <c r="AE207" i="43" s="1"/>
  <c r="AC208" i="43"/>
  <c r="AD208" i="43" s="1"/>
  <c r="AE208" i="43" s="1"/>
  <c r="AC209" i="43"/>
  <c r="AD209" i="43" s="1"/>
  <c r="AE209" i="43" s="1"/>
  <c r="AC210" i="43"/>
  <c r="AD210" i="43" s="1"/>
  <c r="AE210" i="43" s="1"/>
  <c r="AC211" i="43"/>
  <c r="AD211" i="43" s="1"/>
  <c r="AE211" i="43" s="1"/>
  <c r="AC212" i="43"/>
  <c r="AD212" i="43" s="1"/>
  <c r="AE212" i="43" s="1"/>
  <c r="AC213" i="43"/>
  <c r="AD213" i="43" s="1"/>
  <c r="AE213" i="43" s="1"/>
  <c r="AC214" i="43"/>
  <c r="AD214" i="43" s="1"/>
  <c r="AE214" i="43" s="1"/>
  <c r="AC215" i="43"/>
  <c r="AD215" i="43" s="1"/>
  <c r="AE215" i="43" s="1"/>
  <c r="AC216" i="43"/>
  <c r="AD216" i="43" s="1"/>
  <c r="AE216" i="43" s="1"/>
  <c r="AC217" i="43"/>
  <c r="AD217" i="43" s="1"/>
  <c r="AE217" i="43" s="1"/>
  <c r="AC218" i="43"/>
  <c r="AD218" i="43" s="1"/>
  <c r="AE218" i="43" s="1"/>
  <c r="AC219" i="43"/>
  <c r="AD219" i="43" s="1"/>
  <c r="AE219" i="43" s="1"/>
  <c r="AC220" i="43"/>
  <c r="AD220" i="43" s="1"/>
  <c r="AE220" i="43" s="1"/>
  <c r="AC221" i="43"/>
  <c r="AD221" i="43" s="1"/>
  <c r="AE221" i="43" s="1"/>
  <c r="AC222" i="43"/>
  <c r="AD222" i="43" s="1"/>
  <c r="AE222" i="43" s="1"/>
  <c r="AC223" i="43"/>
  <c r="AD223" i="43" s="1"/>
  <c r="AE223" i="43" s="1"/>
  <c r="Z224" i="43"/>
  <c r="AA224" i="43" s="1"/>
  <c r="AB224" i="43" s="1"/>
  <c r="AF224" i="43"/>
  <c r="AG224" i="43" s="1"/>
  <c r="AH224" i="43" s="1"/>
  <c r="Z225" i="43"/>
  <c r="AA225" i="43" s="1"/>
  <c r="AB225" i="43" s="1"/>
  <c r="AF225" i="43"/>
  <c r="AG225" i="43" s="1"/>
  <c r="AH225" i="43" s="1"/>
  <c r="Z226" i="43"/>
  <c r="AA226" i="43" s="1"/>
  <c r="AB226" i="43" s="1"/>
  <c r="AF226" i="43"/>
  <c r="AG226" i="43" s="1"/>
  <c r="AH226" i="43" s="1"/>
  <c r="Z227" i="43"/>
  <c r="AA227" i="43" s="1"/>
  <c r="AB227" i="43" s="1"/>
  <c r="AF227" i="43"/>
  <c r="AG227" i="43" s="1"/>
  <c r="AH227" i="43" s="1"/>
  <c r="Z228" i="43"/>
  <c r="AA228" i="43" s="1"/>
  <c r="AB228" i="43" s="1"/>
  <c r="AF228" i="43"/>
  <c r="AG228" i="43" s="1"/>
  <c r="AH228" i="43" s="1"/>
  <c r="Z229" i="43"/>
  <c r="AA229" i="43" s="1"/>
  <c r="AB229" i="43" s="1"/>
  <c r="AF229" i="43"/>
  <c r="AG229" i="43" s="1"/>
  <c r="AH229" i="43" s="1"/>
  <c r="Z230" i="43"/>
  <c r="AA230" i="43" s="1"/>
  <c r="AB230" i="43" s="1"/>
  <c r="AF230" i="43"/>
  <c r="AG230" i="43" s="1"/>
  <c r="AH230" i="43" s="1"/>
  <c r="Z231" i="43"/>
  <c r="AA231" i="43" s="1"/>
  <c r="AB231" i="43" s="1"/>
  <c r="AF231" i="43"/>
  <c r="AG231" i="43" s="1"/>
  <c r="AH231" i="43" s="1"/>
  <c r="Z232" i="43"/>
  <c r="AA232" i="43" s="1"/>
  <c r="AB232" i="43" s="1"/>
  <c r="AF232" i="43"/>
  <c r="AG232" i="43" s="1"/>
  <c r="AH232" i="43" s="1"/>
  <c r="Z233" i="43"/>
  <c r="AA233" i="43" s="1"/>
  <c r="AB233" i="43" s="1"/>
  <c r="AF233" i="43"/>
  <c r="AG233" i="43" s="1"/>
  <c r="AH233" i="43" s="1"/>
  <c r="Z234" i="43"/>
  <c r="AA234" i="43" s="1"/>
  <c r="AB234" i="43" s="1"/>
  <c r="AF234" i="43"/>
  <c r="AG234" i="43" s="1"/>
  <c r="AH234" i="43" s="1"/>
  <c r="Z235" i="43"/>
  <c r="AA235" i="43" s="1"/>
  <c r="AB235" i="43" s="1"/>
  <c r="AF235" i="43"/>
  <c r="AG235" i="43" s="1"/>
  <c r="AH235" i="43" s="1"/>
  <c r="Z236" i="43"/>
  <c r="AA236" i="43" s="1"/>
  <c r="AB236" i="43" s="1"/>
  <c r="AF236" i="43"/>
  <c r="AG236" i="43" s="1"/>
  <c r="AH236" i="43" s="1"/>
  <c r="Z237" i="43"/>
  <c r="AA237" i="43" s="1"/>
  <c r="AB237" i="43" s="1"/>
  <c r="AF237" i="43"/>
  <c r="AG237" i="43" s="1"/>
  <c r="AH237" i="43" s="1"/>
  <c r="Z238" i="43"/>
  <c r="AA238" i="43" s="1"/>
  <c r="AB238" i="43" s="1"/>
  <c r="AF238" i="43"/>
  <c r="AG238" i="43" s="1"/>
  <c r="AH238" i="43" s="1"/>
  <c r="Z239" i="43"/>
  <c r="AA239" i="43" s="1"/>
  <c r="AB239" i="43" s="1"/>
  <c r="AF239" i="43"/>
  <c r="AG239" i="43" s="1"/>
  <c r="AH239" i="43" s="1"/>
  <c r="Z240" i="43"/>
  <c r="AA240" i="43" s="1"/>
  <c r="AB240" i="43" s="1"/>
  <c r="AF240" i="43"/>
  <c r="AG240" i="43" s="1"/>
  <c r="AH240" i="43" s="1"/>
  <c r="Z241" i="43"/>
  <c r="AA241" i="43" s="1"/>
  <c r="AB241" i="43" s="1"/>
  <c r="AF241" i="43"/>
  <c r="AG241" i="43" s="1"/>
  <c r="AH241" i="43" s="1"/>
  <c r="Z242" i="43"/>
  <c r="AA242" i="43" s="1"/>
  <c r="AB242" i="43" s="1"/>
  <c r="AF242" i="43"/>
  <c r="AG242" i="43" s="1"/>
  <c r="AH242" i="43" s="1"/>
  <c r="Z243" i="43"/>
  <c r="AA243" i="43" s="1"/>
  <c r="AB243" i="43" s="1"/>
  <c r="AF243" i="43"/>
  <c r="AG243" i="43" s="1"/>
  <c r="AH243" i="43" s="1"/>
  <c r="Z244" i="43"/>
  <c r="AA244" i="43" s="1"/>
  <c r="AB244" i="43" s="1"/>
  <c r="AF244" i="43"/>
  <c r="AG244" i="43" s="1"/>
  <c r="AH244" i="43" s="1"/>
  <c r="Z245" i="43"/>
  <c r="AA245" i="43" s="1"/>
  <c r="AB245" i="43" s="1"/>
  <c r="AF245" i="43"/>
  <c r="AG245" i="43" s="1"/>
  <c r="AH245" i="43" s="1"/>
  <c r="Z246" i="43"/>
  <c r="AA246" i="43" s="1"/>
  <c r="AB246" i="43" s="1"/>
  <c r="AF246" i="43"/>
  <c r="AG246" i="43" s="1"/>
  <c r="AH246" i="43" s="1"/>
  <c r="Z247" i="43"/>
  <c r="AA247" i="43" s="1"/>
  <c r="AB247" i="43" s="1"/>
  <c r="AF247" i="43"/>
  <c r="AG247" i="43" s="1"/>
  <c r="AH247" i="43" s="1"/>
  <c r="Z248" i="43"/>
  <c r="AA248" i="43" s="1"/>
  <c r="AB248" i="43" s="1"/>
  <c r="AF248" i="43"/>
  <c r="AG248" i="43" s="1"/>
  <c r="AH248" i="43" s="1"/>
  <c r="Z249" i="43"/>
  <c r="AA249" i="43" s="1"/>
  <c r="AB249" i="43" s="1"/>
  <c r="AF249" i="43"/>
  <c r="AG249" i="43" s="1"/>
  <c r="AH249" i="43" s="1"/>
  <c r="Z250" i="43"/>
  <c r="AA250" i="43" s="1"/>
  <c r="AB250" i="43" s="1"/>
  <c r="AF250" i="43"/>
  <c r="AG250" i="43" s="1"/>
  <c r="AH250" i="43" s="1"/>
  <c r="Z251" i="43"/>
  <c r="AA251" i="43" s="1"/>
  <c r="AB251" i="43" s="1"/>
  <c r="AF251" i="43"/>
  <c r="AG251" i="43" s="1"/>
  <c r="AH251" i="43" s="1"/>
  <c r="Z252" i="43"/>
  <c r="AA252" i="43" s="1"/>
  <c r="AB252" i="43" s="1"/>
  <c r="AF252" i="43"/>
  <c r="AG252" i="43" s="1"/>
  <c r="AH252" i="43" s="1"/>
  <c r="Z253" i="43"/>
  <c r="AA253" i="43" s="1"/>
  <c r="AB253" i="43" s="1"/>
  <c r="AF253" i="43"/>
  <c r="AG253" i="43" s="1"/>
  <c r="AH253" i="43" s="1"/>
  <c r="Z254" i="43"/>
  <c r="AA254" i="43" s="1"/>
  <c r="AB254" i="43" s="1"/>
  <c r="AF254" i="43"/>
  <c r="AG254" i="43" s="1"/>
  <c r="AH254" i="43" s="1"/>
  <c r="Z255" i="43"/>
  <c r="AA255" i="43" s="1"/>
  <c r="AB255" i="43" s="1"/>
  <c r="AF255" i="43"/>
  <c r="AG255" i="43" s="1"/>
  <c r="AH255" i="43" s="1"/>
  <c r="Z256" i="43"/>
  <c r="AA256" i="43" s="1"/>
  <c r="AB256" i="43" s="1"/>
  <c r="AF256" i="43"/>
  <c r="AG256" i="43" s="1"/>
  <c r="AH256" i="43" s="1"/>
  <c r="Z257" i="43"/>
  <c r="AA257" i="43" s="1"/>
  <c r="AB257" i="43" s="1"/>
  <c r="AF257" i="43"/>
  <c r="AG257" i="43" s="1"/>
  <c r="AH257" i="43" s="1"/>
  <c r="Z258" i="43"/>
  <c r="AA258" i="43" s="1"/>
  <c r="AB258" i="43" s="1"/>
  <c r="AF258" i="43"/>
  <c r="AG258" i="43" s="1"/>
  <c r="AH258" i="43" s="1"/>
  <c r="Z259" i="43"/>
  <c r="AA259" i="43" s="1"/>
  <c r="AB259" i="43" s="1"/>
  <c r="AF259" i="43"/>
  <c r="AG259" i="43" s="1"/>
  <c r="AH259" i="43" s="1"/>
  <c r="Z260" i="43"/>
  <c r="AA260" i="43" s="1"/>
  <c r="AB260" i="43" s="1"/>
  <c r="AF260" i="43"/>
  <c r="AG260" i="43" s="1"/>
  <c r="AH260" i="43" s="1"/>
  <c r="Z261" i="43"/>
  <c r="AA261" i="43" s="1"/>
  <c r="AB261" i="43" s="1"/>
  <c r="AF261" i="43"/>
  <c r="AG261" i="43" s="1"/>
  <c r="AH261" i="43" s="1"/>
  <c r="Z262" i="43"/>
  <c r="AA262" i="43" s="1"/>
  <c r="AB262" i="43" s="1"/>
  <c r="AF262" i="43"/>
  <c r="AG262" i="43" s="1"/>
  <c r="AH262" i="43" s="1"/>
  <c r="Z263" i="43"/>
  <c r="AA263" i="43" s="1"/>
  <c r="AB263" i="43" s="1"/>
  <c r="AF263" i="43"/>
  <c r="AG263" i="43" s="1"/>
  <c r="AH263" i="43" s="1"/>
  <c r="Z264" i="43"/>
  <c r="AA264" i="43" s="1"/>
  <c r="AB264" i="43" s="1"/>
  <c r="AF264" i="43"/>
  <c r="AG264" i="43" s="1"/>
  <c r="AH264" i="43" s="1"/>
  <c r="Z265" i="43"/>
  <c r="AA265" i="43" s="1"/>
  <c r="AB265" i="43" s="1"/>
  <c r="AF265" i="43"/>
  <c r="AG265" i="43" s="1"/>
  <c r="AH265" i="43" s="1"/>
  <c r="Z266" i="43"/>
  <c r="AA266" i="43" s="1"/>
  <c r="AB266" i="43" s="1"/>
  <c r="AF266" i="43"/>
  <c r="AG266" i="43" s="1"/>
  <c r="AH266" i="43" s="1"/>
  <c r="Z267" i="43"/>
  <c r="AA267" i="43" s="1"/>
  <c r="AB267" i="43" s="1"/>
  <c r="AF267" i="43"/>
  <c r="AG267" i="43" s="1"/>
  <c r="AH267" i="43" s="1"/>
  <c r="Z268" i="43"/>
  <c r="AA268" i="43" s="1"/>
  <c r="AB268" i="43" s="1"/>
  <c r="AF268" i="43"/>
  <c r="AG268" i="43" s="1"/>
  <c r="AH268" i="43" s="1"/>
  <c r="Z269" i="43"/>
  <c r="AA269" i="43" s="1"/>
  <c r="AB269" i="43" s="1"/>
  <c r="AF269" i="43"/>
  <c r="AG269" i="43" s="1"/>
  <c r="AH269" i="43" s="1"/>
  <c r="Z270" i="43"/>
  <c r="AA270" i="43" s="1"/>
  <c r="AB270" i="43" s="1"/>
  <c r="AF270" i="43"/>
  <c r="AG270" i="43" s="1"/>
  <c r="AH270" i="43" s="1"/>
  <c r="Z271" i="43"/>
  <c r="AA271" i="43" s="1"/>
  <c r="AB271" i="43" s="1"/>
  <c r="AF271" i="43"/>
  <c r="AG271" i="43" s="1"/>
  <c r="AH271" i="43" s="1"/>
  <c r="Z272" i="43"/>
  <c r="AA272" i="43" s="1"/>
  <c r="AB272" i="43" s="1"/>
  <c r="AF272" i="43"/>
  <c r="AG272" i="43" s="1"/>
  <c r="AH272" i="43" s="1"/>
  <c r="Z273" i="43"/>
  <c r="AA273" i="43" s="1"/>
  <c r="AB273" i="43" s="1"/>
  <c r="AF273" i="43"/>
  <c r="AG273" i="43" s="1"/>
  <c r="AH273" i="43" s="1"/>
  <c r="Z274" i="43"/>
  <c r="AA274" i="43" s="1"/>
  <c r="AB274" i="43" s="1"/>
  <c r="AF274" i="43"/>
  <c r="AG274" i="43" s="1"/>
  <c r="AH274" i="43" s="1"/>
  <c r="Z275" i="43"/>
  <c r="AA275" i="43" s="1"/>
  <c r="AB275" i="43" s="1"/>
  <c r="AF275" i="43"/>
  <c r="AG275" i="43" s="1"/>
  <c r="AH275" i="43" s="1"/>
  <c r="Z276" i="43"/>
  <c r="AA276" i="43" s="1"/>
  <c r="AB276" i="43" s="1"/>
  <c r="AF276" i="43"/>
  <c r="AG276" i="43" s="1"/>
  <c r="AH276" i="43" s="1"/>
  <c r="Z277" i="43"/>
  <c r="AA277" i="43" s="1"/>
  <c r="AB277" i="43" s="1"/>
  <c r="AF277" i="43"/>
  <c r="AG277" i="43" s="1"/>
  <c r="AH277" i="43" s="1"/>
  <c r="Z278" i="43"/>
  <c r="AA278" i="43" s="1"/>
  <c r="AB278" i="43" s="1"/>
  <c r="AF278" i="43"/>
  <c r="AG278" i="43" s="1"/>
  <c r="AH278" i="43" s="1"/>
  <c r="Z279" i="43"/>
  <c r="AA279" i="43" s="1"/>
  <c r="AB279" i="43" s="1"/>
  <c r="AF279" i="43"/>
  <c r="AG279" i="43" s="1"/>
  <c r="AH279" i="43" s="1"/>
  <c r="Z280" i="43"/>
  <c r="AA280" i="43" s="1"/>
  <c r="AB280" i="43" s="1"/>
  <c r="AF280" i="43"/>
  <c r="AG280" i="43" s="1"/>
  <c r="AH280" i="43" s="1"/>
  <c r="Z281" i="43"/>
  <c r="AA281" i="43" s="1"/>
  <c r="AB281" i="43" s="1"/>
  <c r="AF281" i="43"/>
  <c r="AG281" i="43" s="1"/>
  <c r="AH281" i="43" s="1"/>
  <c r="Z282" i="43"/>
  <c r="AA282" i="43" s="1"/>
  <c r="AB282" i="43" s="1"/>
  <c r="AF282" i="43"/>
  <c r="AG282" i="43" s="1"/>
  <c r="AH282" i="43" s="1"/>
  <c r="Z283" i="43"/>
  <c r="AA283" i="43" s="1"/>
  <c r="AB283" i="43" s="1"/>
  <c r="AF283" i="43"/>
  <c r="AG283" i="43" s="1"/>
  <c r="AH283" i="43" s="1"/>
  <c r="Z284" i="43"/>
  <c r="AA284" i="43" s="1"/>
  <c r="AB284" i="43" s="1"/>
  <c r="AF284" i="43"/>
  <c r="AG284" i="43" s="1"/>
  <c r="AH284" i="43" s="1"/>
  <c r="Z285" i="43"/>
  <c r="AA285" i="43" s="1"/>
  <c r="AB285" i="43" s="1"/>
  <c r="AF285" i="43"/>
  <c r="AG285" i="43" s="1"/>
  <c r="AH285" i="43" s="1"/>
  <c r="Z286" i="43"/>
  <c r="AA286" i="43" s="1"/>
  <c r="AB286" i="43" s="1"/>
  <c r="AF286" i="43"/>
  <c r="AG286" i="43" s="1"/>
  <c r="AH286" i="43" s="1"/>
  <c r="Z287" i="43"/>
  <c r="AA287" i="43" s="1"/>
  <c r="AB287" i="43" s="1"/>
  <c r="AF287" i="43"/>
  <c r="AG287" i="43" s="1"/>
  <c r="AH287" i="43" s="1"/>
  <c r="Z288" i="43"/>
  <c r="AA288" i="43" s="1"/>
  <c r="AB288" i="43" s="1"/>
  <c r="AF288" i="43"/>
  <c r="AG288" i="43" s="1"/>
  <c r="AH288" i="43" s="1"/>
  <c r="Z289" i="43"/>
  <c r="AA289" i="43" s="1"/>
  <c r="AB289" i="43" s="1"/>
  <c r="AF289" i="43"/>
  <c r="AG289" i="43" s="1"/>
  <c r="AH289" i="43" s="1"/>
  <c r="Z290" i="43"/>
  <c r="AA290" i="43" s="1"/>
  <c r="AB290" i="43" s="1"/>
  <c r="AF290" i="43"/>
  <c r="AG290" i="43" s="1"/>
  <c r="AH290" i="43" s="1"/>
  <c r="Z291" i="43"/>
  <c r="AA291" i="43" s="1"/>
  <c r="AB291" i="43" s="1"/>
  <c r="AF291" i="43"/>
  <c r="AG291" i="43" s="1"/>
  <c r="AH291" i="43" s="1"/>
  <c r="Z292" i="43"/>
  <c r="AA292" i="43" s="1"/>
  <c r="AB292" i="43" s="1"/>
  <c r="AF292" i="43"/>
  <c r="AG292" i="43" s="1"/>
  <c r="AH292" i="43" s="1"/>
  <c r="Z293" i="43"/>
  <c r="AA293" i="43" s="1"/>
  <c r="AB293" i="43" s="1"/>
  <c r="AF293" i="43"/>
  <c r="AG293" i="43" s="1"/>
  <c r="AH293" i="43" s="1"/>
  <c r="Z294" i="43"/>
  <c r="AA294" i="43" s="1"/>
  <c r="AB294" i="43" s="1"/>
  <c r="AF294" i="43"/>
  <c r="AG294" i="43" s="1"/>
  <c r="AH294" i="43" s="1"/>
  <c r="Z295" i="43"/>
  <c r="AA295" i="43" s="1"/>
  <c r="AB295" i="43" s="1"/>
  <c r="AF295" i="43"/>
  <c r="AG295" i="43" s="1"/>
  <c r="AH295" i="43" s="1"/>
  <c r="Z296" i="43"/>
  <c r="AA296" i="43" s="1"/>
  <c r="AB296" i="43" s="1"/>
  <c r="AF296" i="43"/>
  <c r="AG296" i="43" s="1"/>
  <c r="AH296" i="43" s="1"/>
  <c r="Z297" i="43"/>
  <c r="AA297" i="43" s="1"/>
  <c r="AB297" i="43" s="1"/>
  <c r="AF297" i="43"/>
  <c r="AG297" i="43" s="1"/>
  <c r="AH297" i="43" s="1"/>
  <c r="Z298" i="43"/>
  <c r="AA298" i="43" s="1"/>
  <c r="AB298" i="43" s="1"/>
  <c r="AF298" i="43"/>
  <c r="AG298" i="43" s="1"/>
  <c r="AH298" i="43" s="1"/>
  <c r="Z299" i="43"/>
  <c r="AA299" i="43" s="1"/>
  <c r="AB299" i="43" s="1"/>
  <c r="AF299" i="43"/>
  <c r="AG299" i="43" s="1"/>
  <c r="AH299" i="43" s="1"/>
  <c r="Z300" i="43"/>
  <c r="AA300" i="43" s="1"/>
  <c r="AB300" i="43" s="1"/>
  <c r="AF300" i="43"/>
  <c r="AG300" i="43" s="1"/>
  <c r="AH300" i="43" s="1"/>
  <c r="Z301" i="43"/>
  <c r="AA301" i="43" s="1"/>
  <c r="AB301" i="43" s="1"/>
  <c r="AF301" i="43"/>
  <c r="AG301" i="43" s="1"/>
  <c r="AH301" i="43" s="1"/>
  <c r="Z302" i="43"/>
  <c r="AA302" i="43" s="1"/>
  <c r="AB302" i="43" s="1"/>
  <c r="AF302" i="43"/>
  <c r="AG302" i="43" s="1"/>
  <c r="AH302" i="43" s="1"/>
  <c r="Z303" i="43"/>
  <c r="AA303" i="43" s="1"/>
  <c r="AB303" i="43" s="1"/>
  <c r="AF303" i="43"/>
  <c r="AG303" i="43" s="1"/>
  <c r="AH303" i="43" s="1"/>
  <c r="Z304" i="43"/>
  <c r="AA304" i="43" s="1"/>
  <c r="AB304" i="43" s="1"/>
  <c r="AF304" i="43"/>
  <c r="AG304" i="43" s="1"/>
  <c r="AH304" i="43" s="1"/>
  <c r="Z305" i="43"/>
  <c r="AA305" i="43" s="1"/>
  <c r="AB305" i="43" s="1"/>
  <c r="AF305" i="43"/>
  <c r="AG305" i="43" s="1"/>
  <c r="AH305" i="43" s="1"/>
  <c r="Z306" i="43"/>
  <c r="AA306" i="43" s="1"/>
  <c r="AB306" i="43" s="1"/>
  <c r="AF306" i="43"/>
  <c r="AG306" i="43" s="1"/>
  <c r="AH306" i="43" s="1"/>
  <c r="Z307" i="43"/>
  <c r="AA307" i="43" s="1"/>
  <c r="AB307" i="43" s="1"/>
  <c r="AF307" i="43"/>
  <c r="AG307" i="43" s="1"/>
  <c r="AH307" i="43" s="1"/>
  <c r="Z308" i="43"/>
  <c r="AA308" i="43" s="1"/>
  <c r="AB308" i="43" s="1"/>
  <c r="AF308" i="43"/>
  <c r="AG308" i="43" s="1"/>
  <c r="AH308" i="43" s="1"/>
  <c r="Z309" i="43"/>
  <c r="AA309" i="43" s="1"/>
  <c r="AB309" i="43" s="1"/>
  <c r="AF309" i="43"/>
  <c r="AG309" i="43" s="1"/>
  <c r="AH309" i="43" s="1"/>
  <c r="Z310" i="43"/>
  <c r="AA310" i="43" s="1"/>
  <c r="AB310" i="43" s="1"/>
  <c r="AF310" i="43"/>
  <c r="AG310" i="43" s="1"/>
  <c r="AH310" i="43" s="1"/>
  <c r="Z311" i="43"/>
  <c r="AA311" i="43" s="1"/>
  <c r="AB311" i="43" s="1"/>
  <c r="AF311" i="43"/>
  <c r="AG311" i="43" s="1"/>
  <c r="AH311" i="43" s="1"/>
  <c r="Z312" i="43"/>
  <c r="AA312" i="43" s="1"/>
  <c r="AB312" i="43" s="1"/>
  <c r="AF312" i="43"/>
  <c r="AG312" i="43" s="1"/>
  <c r="AH312" i="43" s="1"/>
  <c r="Z313" i="43"/>
  <c r="AA313" i="43" s="1"/>
  <c r="AB313" i="43" s="1"/>
  <c r="AF313" i="43"/>
  <c r="AG313" i="43" s="1"/>
  <c r="AH313" i="43" s="1"/>
  <c r="Z314" i="43"/>
  <c r="AA314" i="43" s="1"/>
  <c r="AB314" i="43" s="1"/>
  <c r="AF314" i="43"/>
  <c r="AG314" i="43" s="1"/>
  <c r="AH314" i="43" s="1"/>
  <c r="Z315" i="43"/>
  <c r="AA315" i="43" s="1"/>
  <c r="AB315" i="43" s="1"/>
  <c r="AF315" i="43"/>
  <c r="AG315" i="43" s="1"/>
  <c r="AH315" i="43" s="1"/>
  <c r="Z316" i="43"/>
  <c r="AA316" i="43" s="1"/>
  <c r="AB316" i="43" s="1"/>
  <c r="AF316" i="43"/>
  <c r="AG316" i="43" s="1"/>
  <c r="AH316" i="43" s="1"/>
  <c r="Z317" i="43"/>
  <c r="AA317" i="43" s="1"/>
  <c r="AB317" i="43" s="1"/>
  <c r="AF317" i="43"/>
  <c r="AG317" i="43" s="1"/>
  <c r="AH317" i="43" s="1"/>
  <c r="Z318" i="43"/>
  <c r="AA318" i="43" s="1"/>
  <c r="AB318" i="43" s="1"/>
  <c r="AF318" i="43"/>
  <c r="AG318" i="43" s="1"/>
  <c r="AH318" i="43" s="1"/>
  <c r="Z319" i="43"/>
  <c r="AA319" i="43" s="1"/>
  <c r="AB319" i="43" s="1"/>
  <c r="AF319" i="43"/>
  <c r="AG319" i="43" s="1"/>
  <c r="AH319" i="43" s="1"/>
  <c r="Z320" i="43"/>
  <c r="AA320" i="43" s="1"/>
  <c r="AB320" i="43" s="1"/>
  <c r="AF320" i="43"/>
  <c r="AG320" i="43" s="1"/>
  <c r="AH320" i="43" s="1"/>
  <c r="Z321" i="43"/>
  <c r="AA321" i="43" s="1"/>
  <c r="AB321" i="43" s="1"/>
  <c r="AF321" i="43"/>
  <c r="AG321" i="43" s="1"/>
  <c r="AH321" i="43" s="1"/>
  <c r="Z322" i="43"/>
  <c r="AA322" i="43" s="1"/>
  <c r="AB322" i="43" s="1"/>
  <c r="AF322" i="43"/>
  <c r="AG322" i="43" s="1"/>
  <c r="AH322" i="43" s="1"/>
  <c r="Z323" i="43"/>
  <c r="AA323" i="43" s="1"/>
  <c r="AB323" i="43" s="1"/>
  <c r="AF323" i="43"/>
  <c r="AG323" i="43" s="1"/>
  <c r="AH323" i="43" s="1"/>
  <c r="Z324" i="43"/>
  <c r="AA324" i="43" s="1"/>
  <c r="AB324" i="43" s="1"/>
  <c r="AF324" i="43"/>
  <c r="AG324" i="43" s="1"/>
  <c r="AH324" i="43" s="1"/>
  <c r="Z325" i="43"/>
  <c r="AA325" i="43" s="1"/>
  <c r="AB325" i="43" s="1"/>
  <c r="AF325" i="43"/>
  <c r="AG325" i="43" s="1"/>
  <c r="AH325" i="43" s="1"/>
  <c r="Z326" i="43"/>
  <c r="AF326" i="43"/>
  <c r="AG326" i="43" s="1"/>
  <c r="AH326" i="43" s="1"/>
  <c r="Z327" i="43"/>
  <c r="AA327" i="43" s="1"/>
  <c r="AB327" i="43" s="1"/>
  <c r="AF327" i="43"/>
  <c r="AG327" i="43" s="1"/>
  <c r="AH327" i="43" s="1"/>
  <c r="Z328" i="43"/>
  <c r="AA328" i="43" s="1"/>
  <c r="AB328" i="43" s="1"/>
  <c r="AF328" i="43"/>
  <c r="AG328" i="43" s="1"/>
  <c r="AH328" i="43" s="1"/>
  <c r="Z329" i="43"/>
  <c r="AA329" i="43" s="1"/>
  <c r="AB329" i="43" s="1"/>
  <c r="AF329" i="43"/>
  <c r="AG329" i="43" s="1"/>
  <c r="AH329" i="43" s="1"/>
  <c r="Z330" i="43"/>
  <c r="AA330" i="43" s="1"/>
  <c r="AB330" i="43" s="1"/>
  <c r="AF330" i="43"/>
  <c r="AG330" i="43" s="1"/>
  <c r="AH330" i="43" s="1"/>
  <c r="Z331" i="43"/>
  <c r="AA331" i="43" s="1"/>
  <c r="AB331" i="43" s="1"/>
  <c r="AF331" i="43"/>
  <c r="AG331" i="43" s="1"/>
  <c r="AH331" i="43" s="1"/>
  <c r="Z332" i="43"/>
  <c r="AA332" i="43" s="1"/>
  <c r="AB332" i="43" s="1"/>
  <c r="AF332" i="43"/>
  <c r="AG332" i="43" s="1"/>
  <c r="AH332" i="43" s="1"/>
  <c r="Z333" i="43"/>
  <c r="AA333" i="43" s="1"/>
  <c r="AB333" i="43" s="1"/>
  <c r="AF333" i="43"/>
  <c r="AG333" i="43" s="1"/>
  <c r="AH333" i="43" s="1"/>
  <c r="Z334" i="43"/>
  <c r="AA334" i="43" s="1"/>
  <c r="AB334" i="43" s="1"/>
  <c r="AF334" i="43"/>
  <c r="AG334" i="43" s="1"/>
  <c r="AH334" i="43" s="1"/>
  <c r="Z335" i="43"/>
  <c r="AA335" i="43" s="1"/>
  <c r="AB335" i="43" s="1"/>
  <c r="AC335" i="43"/>
  <c r="AI335" i="43"/>
  <c r="AC336" i="43"/>
  <c r="AI336" i="43"/>
  <c r="AC337" i="43"/>
  <c r="AI337" i="43"/>
  <c r="AC338" i="43"/>
  <c r="AI338" i="43"/>
  <c r="AC339" i="43"/>
  <c r="AI339" i="43"/>
  <c r="AC340" i="43"/>
  <c r="AI340" i="43"/>
  <c r="AC341" i="43"/>
  <c r="AI341" i="43"/>
  <c r="AC342" i="43"/>
  <c r="AI342" i="43"/>
  <c r="AC343" i="43"/>
  <c r="AI343" i="43"/>
  <c r="AC344" i="43"/>
  <c r="AI344" i="43"/>
  <c r="AC345" i="43"/>
  <c r="AI345" i="43"/>
  <c r="AC346" i="43"/>
  <c r="AI346" i="43"/>
  <c r="AJ346" i="43" s="1"/>
  <c r="AK346" i="43" s="1"/>
  <c r="AC347" i="43"/>
  <c r="AD347" i="43" s="1"/>
  <c r="AE347" i="43" s="1"/>
  <c r="AI347" i="43"/>
  <c r="AJ347" i="43" s="1"/>
  <c r="AK347" i="43" s="1"/>
  <c r="AC348" i="43"/>
  <c r="AD348" i="43" s="1"/>
  <c r="AE348" i="43" s="1"/>
  <c r="AI348" i="43"/>
  <c r="AJ348" i="43" s="1"/>
  <c r="AK348" i="43" s="1"/>
  <c r="AC349" i="43"/>
  <c r="AD349" i="43" s="1"/>
  <c r="AE349" i="43" s="1"/>
  <c r="AI349" i="43"/>
  <c r="AJ349" i="43" s="1"/>
  <c r="AK349" i="43" s="1"/>
  <c r="AC350" i="43"/>
  <c r="AD350" i="43" s="1"/>
  <c r="AE350" i="43" s="1"/>
  <c r="AI350" i="43"/>
  <c r="AJ350" i="43" s="1"/>
  <c r="AK350" i="43" s="1"/>
  <c r="AC351" i="43"/>
  <c r="AD351" i="43" s="1"/>
  <c r="AE351" i="43" s="1"/>
  <c r="AI351" i="43"/>
  <c r="AJ351" i="43" s="1"/>
  <c r="AK351" i="43" s="1"/>
  <c r="AC352" i="43"/>
  <c r="AD352" i="43" s="1"/>
  <c r="AE352" i="43" s="1"/>
  <c r="AI352" i="43"/>
  <c r="AJ352" i="43" s="1"/>
  <c r="AK352" i="43" s="1"/>
  <c r="AC353" i="43"/>
  <c r="AD353" i="43" s="1"/>
  <c r="AE353" i="43" s="1"/>
  <c r="AI353" i="43"/>
  <c r="AJ353" i="43" s="1"/>
  <c r="AK353" i="43" s="1"/>
  <c r="AC354" i="43"/>
  <c r="AD354" i="43" s="1"/>
  <c r="AE354" i="43" s="1"/>
  <c r="AI354" i="43"/>
  <c r="AJ354" i="43" s="1"/>
  <c r="AK354" i="43" s="1"/>
  <c r="AC355" i="43"/>
  <c r="AD355" i="43" s="1"/>
  <c r="AE355" i="43" s="1"/>
  <c r="AI355" i="43"/>
  <c r="AJ355" i="43" s="1"/>
  <c r="AK355" i="43" s="1"/>
  <c r="AC356" i="43"/>
  <c r="AD356" i="43" s="1"/>
  <c r="AE356" i="43" s="1"/>
  <c r="AI356" i="43"/>
  <c r="AJ356" i="43" s="1"/>
  <c r="AK356" i="43" s="1"/>
  <c r="AC357" i="43"/>
  <c r="AD357" i="43" s="1"/>
  <c r="AE357" i="43" s="1"/>
  <c r="AI357" i="43"/>
  <c r="AJ357" i="43" s="1"/>
  <c r="AK357" i="43" s="1"/>
  <c r="AC358" i="43"/>
  <c r="AD358" i="43" s="1"/>
  <c r="AE358" i="43" s="1"/>
  <c r="AI358" i="43"/>
  <c r="AJ358" i="43" s="1"/>
  <c r="AK358" i="43" s="1"/>
  <c r="AC359" i="43"/>
  <c r="AD359" i="43" s="1"/>
  <c r="AE359" i="43" s="1"/>
  <c r="AI359" i="43"/>
  <c r="AJ359" i="43" s="1"/>
  <c r="AK359" i="43" s="1"/>
  <c r="AC360" i="43"/>
  <c r="AD360" i="43" s="1"/>
  <c r="AE360" i="43" s="1"/>
  <c r="AI360" i="43"/>
  <c r="AJ360" i="43" s="1"/>
  <c r="AK360" i="43" s="1"/>
  <c r="AC361" i="43"/>
  <c r="AD361" i="43" s="1"/>
  <c r="AE361" i="43" s="1"/>
  <c r="AI361" i="43"/>
  <c r="AJ361" i="43" s="1"/>
  <c r="AK361" i="43" s="1"/>
  <c r="AC362" i="43"/>
  <c r="AD362" i="43" s="1"/>
  <c r="AE362" i="43" s="1"/>
  <c r="AI362" i="43"/>
  <c r="AJ362" i="43" s="1"/>
  <c r="AK362" i="43" s="1"/>
  <c r="AC363" i="43"/>
  <c r="AD363" i="43" s="1"/>
  <c r="AE363" i="43" s="1"/>
  <c r="AI363" i="43"/>
  <c r="AJ363" i="43" s="1"/>
  <c r="AK363" i="43" s="1"/>
  <c r="AC364" i="43"/>
  <c r="AD364" i="43" s="1"/>
  <c r="AE364" i="43" s="1"/>
  <c r="AI364" i="43"/>
  <c r="AJ364" i="43" s="1"/>
  <c r="AK364" i="43" s="1"/>
  <c r="AC365" i="43"/>
  <c r="AD365" i="43" s="1"/>
  <c r="AE365" i="43" s="1"/>
  <c r="AI365" i="43"/>
  <c r="AJ365" i="43" s="1"/>
  <c r="AK365" i="43" s="1"/>
  <c r="AC366" i="43"/>
  <c r="AD366" i="43" s="1"/>
  <c r="AE366" i="43" s="1"/>
  <c r="AI366" i="43"/>
  <c r="AJ366" i="43" s="1"/>
  <c r="AK366" i="43" s="1"/>
  <c r="AC367" i="43"/>
  <c r="AD367" i="43" s="1"/>
  <c r="AE367" i="43" s="1"/>
  <c r="AI367" i="43"/>
  <c r="AJ367" i="43" s="1"/>
  <c r="AK367" i="43" s="1"/>
  <c r="AC368" i="43"/>
  <c r="AD368" i="43" s="1"/>
  <c r="AE368" i="43" s="1"/>
  <c r="AI368" i="43"/>
  <c r="AJ368" i="43" s="1"/>
  <c r="AK368" i="43" s="1"/>
  <c r="AC369" i="43"/>
  <c r="AD369" i="43" s="1"/>
  <c r="AE369" i="43" s="1"/>
  <c r="AI369" i="43"/>
  <c r="AJ369" i="43" s="1"/>
  <c r="AK369" i="43" s="1"/>
  <c r="AC370" i="43"/>
  <c r="AD370" i="43" s="1"/>
  <c r="AE370" i="43" s="1"/>
  <c r="AI370" i="43"/>
  <c r="AJ370" i="43" s="1"/>
  <c r="AK370" i="43" s="1"/>
  <c r="AC371" i="43"/>
  <c r="AD371" i="43" s="1"/>
  <c r="AE371" i="43" s="1"/>
  <c r="AI371" i="43"/>
  <c r="AJ371" i="43" s="1"/>
  <c r="AK371" i="43" s="1"/>
  <c r="AC372" i="43"/>
  <c r="AD372" i="43" s="1"/>
  <c r="AE372" i="43" s="1"/>
  <c r="AI372" i="43"/>
  <c r="AJ372" i="43" s="1"/>
  <c r="AK372" i="43" s="1"/>
  <c r="AC373" i="43"/>
  <c r="AD373" i="43" s="1"/>
  <c r="AE373" i="43" s="1"/>
  <c r="AI373" i="43"/>
  <c r="AJ373" i="43" s="1"/>
  <c r="AK373" i="43" s="1"/>
  <c r="AC374" i="43"/>
  <c r="AD374" i="43" s="1"/>
  <c r="AE374" i="43" s="1"/>
  <c r="AI374" i="43"/>
  <c r="AJ374" i="43" s="1"/>
  <c r="AK374" i="43" s="1"/>
  <c r="AC375" i="43"/>
  <c r="AD375" i="43" s="1"/>
  <c r="AE375" i="43" s="1"/>
  <c r="AI375" i="43"/>
  <c r="AJ375" i="43" s="1"/>
  <c r="AK375" i="43" s="1"/>
  <c r="AC376" i="43"/>
  <c r="AD376" i="43" s="1"/>
  <c r="AE376" i="43" s="1"/>
  <c r="AI376" i="43"/>
  <c r="AJ376" i="43" s="1"/>
  <c r="AK376" i="43" s="1"/>
  <c r="AF364" i="43"/>
  <c r="AG364" i="43" s="1"/>
  <c r="AH364" i="43" s="1"/>
  <c r="AF365" i="43"/>
  <c r="AG365" i="43" s="1"/>
  <c r="AH365" i="43" s="1"/>
  <c r="AF366" i="43"/>
  <c r="AG366" i="43" s="1"/>
  <c r="AH366" i="43" s="1"/>
  <c r="AF367" i="43"/>
  <c r="AG367" i="43" s="1"/>
  <c r="AH367" i="43" s="1"/>
  <c r="AF368" i="43"/>
  <c r="AG368" i="43" s="1"/>
  <c r="AH368" i="43" s="1"/>
  <c r="AF369" i="43"/>
  <c r="AG369" i="43" s="1"/>
  <c r="AH369" i="43" s="1"/>
  <c r="AF370" i="43"/>
  <c r="AG370" i="43" s="1"/>
  <c r="AH370" i="43" s="1"/>
  <c r="AF371" i="43"/>
  <c r="AG371" i="43" s="1"/>
  <c r="AH371" i="43" s="1"/>
  <c r="AF372" i="43"/>
  <c r="AG372" i="43" s="1"/>
  <c r="AH372" i="43" s="1"/>
  <c r="AF373" i="43"/>
  <c r="AG373" i="43" s="1"/>
  <c r="AH373" i="43" s="1"/>
  <c r="AF374" i="43"/>
  <c r="AG374" i="43" s="1"/>
  <c r="AH374" i="43" s="1"/>
  <c r="AF375" i="43"/>
  <c r="AG375" i="43" s="1"/>
  <c r="AH375" i="43" s="1"/>
  <c r="AF376" i="43"/>
  <c r="AG376" i="43" s="1"/>
  <c r="AH376" i="43" s="1"/>
  <c r="AC377" i="43"/>
  <c r="AD377" i="43" s="1"/>
  <c r="AE377" i="43" s="1"/>
  <c r="AI377" i="43"/>
  <c r="AJ377" i="43" s="1"/>
  <c r="AK377" i="43" s="1"/>
  <c r="AC378" i="43"/>
  <c r="AD378" i="43" s="1"/>
  <c r="AE378" i="43" s="1"/>
  <c r="AI378" i="43"/>
  <c r="AJ378" i="43" s="1"/>
  <c r="AK378" i="43" s="1"/>
  <c r="AC379" i="43"/>
  <c r="AD379" i="43" s="1"/>
  <c r="AE379" i="43" s="1"/>
  <c r="AI379" i="43"/>
  <c r="AJ379" i="43" s="1"/>
  <c r="AK379" i="43" s="1"/>
  <c r="AC380" i="43"/>
  <c r="AD380" i="43" s="1"/>
  <c r="AE380" i="43" s="1"/>
  <c r="AI380" i="43"/>
  <c r="AJ380" i="43" s="1"/>
  <c r="AK380" i="43" s="1"/>
  <c r="AC381" i="43"/>
  <c r="AD381" i="43" s="1"/>
  <c r="AE381" i="43" s="1"/>
  <c r="AI381" i="43"/>
  <c r="AJ381" i="43" s="1"/>
  <c r="AK381" i="43" s="1"/>
  <c r="AC382" i="43"/>
  <c r="AD382" i="43" s="1"/>
  <c r="AE382" i="43" s="1"/>
  <c r="AI382" i="43"/>
  <c r="AJ382" i="43" s="1"/>
  <c r="AK382" i="43" s="1"/>
  <c r="AC383" i="43"/>
  <c r="AD383" i="43" s="1"/>
  <c r="AE383" i="43" s="1"/>
  <c r="AI383" i="43"/>
  <c r="AJ383" i="43" s="1"/>
  <c r="AK383" i="43" s="1"/>
  <c r="AC384" i="43"/>
  <c r="AD384" i="43" s="1"/>
  <c r="AE384" i="43" s="1"/>
  <c r="AI384" i="43"/>
  <c r="AJ384" i="43" s="1"/>
  <c r="AK384" i="43" s="1"/>
  <c r="AC385" i="43"/>
  <c r="AD385" i="43" s="1"/>
  <c r="AE385" i="43" s="1"/>
  <c r="AI385" i="43"/>
  <c r="AJ385" i="43" s="1"/>
  <c r="AK385" i="43" s="1"/>
  <c r="AC386" i="43"/>
  <c r="AD386" i="43" s="1"/>
  <c r="AE386" i="43" s="1"/>
  <c r="AI386" i="43"/>
  <c r="AJ386" i="43" s="1"/>
  <c r="AK386" i="43" s="1"/>
  <c r="AC387" i="43"/>
  <c r="AD387" i="43" s="1"/>
  <c r="AE387" i="43" s="1"/>
  <c r="AI387" i="43"/>
  <c r="AJ387" i="43" s="1"/>
  <c r="AK387" i="43" s="1"/>
  <c r="AC388" i="43"/>
  <c r="AD388" i="43" s="1"/>
  <c r="AE388" i="43" s="1"/>
  <c r="AI388" i="43"/>
  <c r="AJ388" i="43" s="1"/>
  <c r="AK388" i="43" s="1"/>
  <c r="AC389" i="43"/>
  <c r="AD389" i="43" s="1"/>
  <c r="AE389" i="43" s="1"/>
  <c r="AI389" i="43"/>
  <c r="AJ389" i="43" s="1"/>
  <c r="AK389" i="43" s="1"/>
  <c r="AC390" i="43"/>
  <c r="AD390" i="43" s="1"/>
  <c r="AE390" i="43" s="1"/>
  <c r="AI390" i="43"/>
  <c r="AJ390" i="43" s="1"/>
  <c r="AK390" i="43" s="1"/>
  <c r="AC391" i="43"/>
  <c r="AD391" i="43" s="1"/>
  <c r="AE391" i="43" s="1"/>
  <c r="AI391" i="43"/>
  <c r="AJ391" i="43" s="1"/>
  <c r="AK391" i="43" s="1"/>
  <c r="AC392" i="43"/>
  <c r="AD392" i="43" s="1"/>
  <c r="AE392" i="43" s="1"/>
  <c r="AI392" i="43"/>
  <c r="AJ392" i="43" s="1"/>
  <c r="AK392" i="43" s="1"/>
  <c r="AC393" i="43"/>
  <c r="AD393" i="43" s="1"/>
  <c r="AE393" i="43" s="1"/>
  <c r="AI393" i="43"/>
  <c r="AJ393" i="43" s="1"/>
  <c r="AK393" i="43" s="1"/>
  <c r="AC394" i="43"/>
  <c r="AD394" i="43" s="1"/>
  <c r="AE394" i="43" s="1"/>
  <c r="AI394" i="43"/>
  <c r="AJ394" i="43" s="1"/>
  <c r="AK394" i="43" s="1"/>
  <c r="AC395" i="43"/>
  <c r="AD395" i="43" s="1"/>
  <c r="AE395" i="43" s="1"/>
  <c r="AI395" i="43"/>
  <c r="AJ395" i="43" s="1"/>
  <c r="AK395" i="43" s="1"/>
  <c r="AC396" i="43"/>
  <c r="AD396" i="43" s="1"/>
  <c r="AE396" i="43" s="1"/>
  <c r="AI396" i="43"/>
  <c r="AJ396" i="43" s="1"/>
  <c r="AK396" i="43" s="1"/>
  <c r="AC397" i="43"/>
  <c r="AD397" i="43" s="1"/>
  <c r="AE397" i="43" s="1"/>
  <c r="AI397" i="43"/>
  <c r="AJ397" i="43" s="1"/>
  <c r="AK397" i="43" s="1"/>
  <c r="AC398" i="43"/>
  <c r="AD398" i="43" s="1"/>
  <c r="AE398" i="43" s="1"/>
  <c r="AI398" i="43"/>
  <c r="AJ398" i="43" s="1"/>
  <c r="AK398" i="43" s="1"/>
  <c r="AC399" i="43"/>
  <c r="AD399" i="43" s="1"/>
  <c r="AE399" i="43" s="1"/>
  <c r="AI399" i="43"/>
  <c r="AJ399" i="43" s="1"/>
  <c r="AK399" i="43" s="1"/>
  <c r="AC400" i="43"/>
  <c r="AD400" i="43" s="1"/>
  <c r="AE400" i="43" s="1"/>
  <c r="AI400" i="43"/>
  <c r="AJ400" i="43" s="1"/>
  <c r="AK400" i="43" s="1"/>
  <c r="AC401" i="43"/>
  <c r="AI401" i="43"/>
  <c r="AC402" i="43"/>
  <c r="AD402" i="43" s="1"/>
  <c r="AE402" i="43" s="1"/>
  <c r="AI402" i="43"/>
  <c r="AJ402" i="43" s="1"/>
  <c r="AK402" i="43" s="1"/>
  <c r="AC403" i="43"/>
  <c r="AD403" i="43" s="1"/>
  <c r="AE403" i="43" s="1"/>
  <c r="AI403" i="43"/>
  <c r="AJ403" i="43" s="1"/>
  <c r="AK403" i="43" s="1"/>
  <c r="AC404" i="43"/>
  <c r="AD404" i="43" s="1"/>
  <c r="AE404" i="43" s="1"/>
  <c r="AI404" i="43"/>
  <c r="AJ404" i="43" s="1"/>
  <c r="AK404" i="43" s="1"/>
  <c r="AC405" i="43"/>
  <c r="AD405" i="43" s="1"/>
  <c r="AE405" i="43" s="1"/>
  <c r="AI405" i="43"/>
  <c r="AJ405" i="43" s="1"/>
  <c r="AK405" i="43" s="1"/>
  <c r="AC406" i="43"/>
  <c r="AD406" i="43" s="1"/>
  <c r="AE406" i="43" s="1"/>
  <c r="AI406" i="43"/>
  <c r="AJ406" i="43" s="1"/>
  <c r="AK406" i="43" s="1"/>
  <c r="AC407" i="43"/>
  <c r="AD407" i="43" s="1"/>
  <c r="AE407" i="43" s="1"/>
  <c r="AI407" i="43"/>
  <c r="AJ407" i="43" s="1"/>
  <c r="AK407" i="43" s="1"/>
  <c r="AC408" i="43"/>
  <c r="AD408" i="43" s="1"/>
  <c r="AE408" i="43" s="1"/>
  <c r="AI408" i="43"/>
  <c r="AJ408" i="43" s="1"/>
  <c r="AK408" i="43" s="1"/>
  <c r="AC409" i="43"/>
  <c r="AD409" i="43" s="1"/>
  <c r="AE409" i="43" s="1"/>
  <c r="AI409" i="43"/>
  <c r="AJ409" i="43" s="1"/>
  <c r="AK409" i="43" s="1"/>
  <c r="AC410" i="43"/>
  <c r="AD410" i="43" s="1"/>
  <c r="AE410" i="43" s="1"/>
  <c r="AI410" i="43"/>
  <c r="AJ410" i="43" s="1"/>
  <c r="AK410" i="43" s="1"/>
  <c r="AC411" i="43"/>
  <c r="AD411" i="43" s="1"/>
  <c r="AE411" i="43" s="1"/>
  <c r="AI411" i="43"/>
  <c r="AJ411" i="43" s="1"/>
  <c r="AK411" i="43" s="1"/>
  <c r="AC412" i="43"/>
  <c r="AD412" i="43" s="1"/>
  <c r="AE412" i="43" s="1"/>
  <c r="AI412" i="43"/>
  <c r="AJ412" i="43" s="1"/>
  <c r="AK412" i="43" s="1"/>
  <c r="AC413" i="43"/>
  <c r="AD413" i="43" s="1"/>
  <c r="AE413" i="43" s="1"/>
  <c r="AI413" i="43"/>
  <c r="AJ413" i="43" s="1"/>
  <c r="AK413" i="43" s="1"/>
  <c r="AC414" i="43"/>
  <c r="AD414" i="43" s="1"/>
  <c r="AE414" i="43" s="1"/>
  <c r="AI414" i="43"/>
  <c r="AJ414" i="43" s="1"/>
  <c r="AK414" i="43" s="1"/>
  <c r="AC415" i="43"/>
  <c r="AD415" i="43" s="1"/>
  <c r="AE415" i="43" s="1"/>
  <c r="AI415" i="43"/>
  <c r="AJ415" i="43" s="1"/>
  <c r="AK415" i="43" s="1"/>
  <c r="AC416" i="43"/>
  <c r="AD416" i="43" s="1"/>
  <c r="AE416" i="43" s="1"/>
  <c r="AI416" i="43"/>
  <c r="AJ416" i="43" s="1"/>
  <c r="AK416" i="43" s="1"/>
  <c r="AC417" i="43"/>
  <c r="AD417" i="43" s="1"/>
  <c r="AE417" i="43" s="1"/>
  <c r="AI417" i="43"/>
  <c r="AJ417" i="43" s="1"/>
  <c r="AK417" i="43" s="1"/>
  <c r="AC418" i="43"/>
  <c r="AD418" i="43" s="1"/>
  <c r="AE418" i="43" s="1"/>
  <c r="AI418" i="43"/>
  <c r="AJ418" i="43" s="1"/>
  <c r="AK418" i="43" s="1"/>
  <c r="AC419" i="43"/>
  <c r="AD419" i="43" s="1"/>
  <c r="AE419" i="43" s="1"/>
  <c r="AI419" i="43"/>
  <c r="AJ419" i="43" s="1"/>
  <c r="AK419" i="43" s="1"/>
  <c r="AC420" i="43"/>
  <c r="AD420" i="43" s="1"/>
  <c r="AE420" i="43" s="1"/>
  <c r="AI420" i="43"/>
  <c r="AJ420" i="43" s="1"/>
  <c r="AK420" i="43" s="1"/>
  <c r="AC421" i="43"/>
  <c r="AD421" i="43" s="1"/>
  <c r="AE421" i="43" s="1"/>
  <c r="AI421" i="43"/>
  <c r="AJ421" i="43" s="1"/>
  <c r="AK421" i="43" s="1"/>
  <c r="AC422" i="43"/>
  <c r="AD422" i="43" s="1"/>
  <c r="AE422" i="43" s="1"/>
  <c r="AI422" i="43"/>
  <c r="AJ422" i="43" s="1"/>
  <c r="AK422" i="43" s="1"/>
  <c r="AC423" i="43"/>
  <c r="AD423" i="43" s="1"/>
  <c r="AE423" i="43" s="1"/>
  <c r="AI423" i="43"/>
  <c r="AJ423" i="43" s="1"/>
  <c r="AK423" i="43" s="1"/>
  <c r="AC424" i="43"/>
  <c r="AD424" i="43" s="1"/>
  <c r="AE424" i="43" s="1"/>
  <c r="AI424" i="43"/>
  <c r="AJ424" i="43" s="1"/>
  <c r="AK424" i="43" s="1"/>
  <c r="AC425" i="43"/>
  <c r="AD425" i="43" s="1"/>
  <c r="AE425" i="43" s="1"/>
  <c r="AI425" i="43"/>
  <c r="AJ425" i="43" s="1"/>
  <c r="AK425" i="43" s="1"/>
  <c r="AC426" i="43"/>
  <c r="AD426" i="43" s="1"/>
  <c r="AE426" i="43" s="1"/>
  <c r="AI426" i="43"/>
  <c r="AJ426" i="43" s="1"/>
  <c r="AK426" i="43" s="1"/>
  <c r="AC427" i="43"/>
  <c r="AD427" i="43" s="1"/>
  <c r="AE427" i="43" s="1"/>
  <c r="AI427" i="43"/>
  <c r="AJ427" i="43" s="1"/>
  <c r="AK427" i="43" s="1"/>
  <c r="AC428" i="43"/>
  <c r="AD428" i="43" s="1"/>
  <c r="AE428" i="43" s="1"/>
  <c r="AI428" i="43"/>
  <c r="AJ428" i="43" s="1"/>
  <c r="AK428" i="43" s="1"/>
  <c r="AC429" i="43"/>
  <c r="AD429" i="43" s="1"/>
  <c r="AE429" i="43" s="1"/>
  <c r="AI429" i="43"/>
  <c r="AJ429" i="43" s="1"/>
  <c r="AK429" i="43" s="1"/>
  <c r="AC430" i="43"/>
  <c r="AD430" i="43" s="1"/>
  <c r="AE430" i="43" s="1"/>
  <c r="AI430" i="43"/>
  <c r="AJ430" i="43" s="1"/>
  <c r="AK430" i="43" s="1"/>
  <c r="AC431" i="43"/>
  <c r="AD431" i="43" s="1"/>
  <c r="AE431" i="43" s="1"/>
  <c r="AI431" i="43"/>
  <c r="AJ431" i="43" s="1"/>
  <c r="AK431" i="43" s="1"/>
  <c r="AC432" i="43"/>
  <c r="AD432" i="43" s="1"/>
  <c r="AE432" i="43" s="1"/>
  <c r="AI432" i="43"/>
  <c r="AJ432" i="43" s="1"/>
  <c r="AK432" i="43" s="1"/>
  <c r="AC433" i="43"/>
  <c r="AD433" i="43" s="1"/>
  <c r="AE433" i="43" s="1"/>
  <c r="AI433" i="43"/>
  <c r="AJ433" i="43" s="1"/>
  <c r="AK433" i="43" s="1"/>
  <c r="AC434" i="43"/>
  <c r="AD434" i="43" s="1"/>
  <c r="AE434" i="43" s="1"/>
  <c r="AI434" i="43"/>
  <c r="AJ434" i="43" s="1"/>
  <c r="AK434" i="43" s="1"/>
  <c r="AC435" i="43"/>
  <c r="AD435" i="43" s="1"/>
  <c r="AE435" i="43" s="1"/>
  <c r="AI435" i="43"/>
  <c r="AJ435" i="43" s="1"/>
  <c r="AK435" i="43" s="1"/>
  <c r="AC436" i="43"/>
  <c r="AD436" i="43" s="1"/>
  <c r="AE436" i="43" s="1"/>
  <c r="AI436" i="43"/>
  <c r="AJ436" i="43" s="1"/>
  <c r="AK436" i="43" s="1"/>
  <c r="AC437" i="43"/>
  <c r="AD437" i="43" s="1"/>
  <c r="AE437" i="43" s="1"/>
  <c r="AI437" i="43"/>
  <c r="AJ437" i="43" s="1"/>
  <c r="AK437" i="43" s="1"/>
  <c r="AC438" i="43"/>
  <c r="AD438" i="43" s="1"/>
  <c r="AE438" i="43" s="1"/>
  <c r="AI438" i="43"/>
  <c r="AJ438" i="43" s="1"/>
  <c r="AK438" i="43" s="1"/>
  <c r="AC439" i="43"/>
  <c r="AD439" i="43" s="1"/>
  <c r="AE439" i="43" s="1"/>
  <c r="AI439" i="43"/>
  <c r="AJ439" i="43" s="1"/>
  <c r="AK439" i="43" s="1"/>
  <c r="AC440" i="43"/>
  <c r="AD440" i="43" s="1"/>
  <c r="AE440" i="43" s="1"/>
  <c r="AI440" i="43"/>
  <c r="AJ440" i="43" s="1"/>
  <c r="AK440" i="43" s="1"/>
  <c r="AC441" i="43"/>
  <c r="AD441" i="43" s="1"/>
  <c r="AE441" i="43" s="1"/>
  <c r="AI441" i="43"/>
  <c r="AJ441" i="43" s="1"/>
  <c r="AK441" i="43" s="1"/>
  <c r="AC442" i="43"/>
  <c r="AD442" i="43" s="1"/>
  <c r="AE442" i="43" s="1"/>
  <c r="AI442" i="43"/>
  <c r="AJ442" i="43" s="1"/>
  <c r="AK442" i="43" s="1"/>
  <c r="AC443" i="43"/>
  <c r="AD443" i="43" s="1"/>
  <c r="AE443" i="43" s="1"/>
  <c r="AI443" i="43"/>
  <c r="AJ443" i="43" s="1"/>
  <c r="AK443" i="43" s="1"/>
  <c r="AC444" i="43"/>
  <c r="AD444" i="43" s="1"/>
  <c r="AE444" i="43" s="1"/>
  <c r="AI444" i="43"/>
  <c r="AJ444" i="43" s="1"/>
  <c r="AK444" i="43" s="1"/>
  <c r="AC445" i="43"/>
  <c r="AD445" i="43" s="1"/>
  <c r="AE445" i="43" s="1"/>
  <c r="AI445" i="43"/>
  <c r="AJ445" i="43" s="1"/>
  <c r="AK445" i="43" s="1"/>
  <c r="AC446" i="43"/>
  <c r="AD446" i="43" s="1"/>
  <c r="AE446" i="43" s="1"/>
  <c r="AI446" i="43"/>
  <c r="AJ446" i="43" s="1"/>
  <c r="AK446" i="43" s="1"/>
  <c r="AC447" i="43"/>
  <c r="AD447" i="43" s="1"/>
  <c r="AE447" i="43" s="1"/>
  <c r="AI447" i="43"/>
  <c r="AJ447" i="43" s="1"/>
  <c r="AK447" i="43" s="1"/>
  <c r="AC448" i="43"/>
  <c r="AD448" i="43" s="1"/>
  <c r="AE448" i="43" s="1"/>
  <c r="AI448" i="43"/>
  <c r="AJ448" i="43" s="1"/>
  <c r="AK448" i="43" s="1"/>
  <c r="AC449" i="43"/>
  <c r="AD449" i="43" s="1"/>
  <c r="AE449" i="43" s="1"/>
  <c r="AI449" i="43"/>
  <c r="AJ449" i="43" s="1"/>
  <c r="AK449" i="43" s="1"/>
  <c r="AC450" i="43"/>
  <c r="AD450" i="43" s="1"/>
  <c r="AE450" i="43" s="1"/>
  <c r="AI450" i="43"/>
  <c r="AJ450" i="43" s="1"/>
  <c r="AK450" i="43" s="1"/>
  <c r="AC451" i="43"/>
  <c r="AD451" i="43" s="1"/>
  <c r="AE451" i="43" s="1"/>
  <c r="AI451" i="43"/>
  <c r="AJ451" i="43" s="1"/>
  <c r="AK451" i="43" s="1"/>
  <c r="AC452" i="43"/>
  <c r="AD452" i="43" s="1"/>
  <c r="AE452" i="43" s="1"/>
  <c r="AI452" i="43"/>
  <c r="AJ452" i="43" s="1"/>
  <c r="AK452" i="43" s="1"/>
  <c r="AC453" i="43"/>
  <c r="AD453" i="43" s="1"/>
  <c r="AE453" i="43" s="1"/>
  <c r="AI453" i="43"/>
  <c r="AJ453" i="43" s="1"/>
  <c r="AK453" i="43" s="1"/>
  <c r="AC454" i="43"/>
  <c r="AD454" i="43" s="1"/>
  <c r="AE454" i="43" s="1"/>
  <c r="AI454" i="43"/>
  <c r="AJ454" i="43" s="1"/>
  <c r="AK454" i="43" s="1"/>
  <c r="AC455" i="43"/>
  <c r="AD455" i="43" s="1"/>
  <c r="AE455" i="43" s="1"/>
  <c r="AI455" i="43"/>
  <c r="AJ455" i="43" s="1"/>
  <c r="AK455" i="43" s="1"/>
  <c r="AC456" i="43"/>
  <c r="AD456" i="43" s="1"/>
  <c r="AE456" i="43" s="1"/>
  <c r="AI456" i="43"/>
  <c r="AJ456" i="43" s="1"/>
  <c r="AK456" i="43" s="1"/>
  <c r="AC457" i="43"/>
  <c r="AD457" i="43" s="1"/>
  <c r="AE457" i="43" s="1"/>
  <c r="AI457" i="43"/>
  <c r="AJ457" i="43" s="1"/>
  <c r="AK457" i="43" s="1"/>
  <c r="AC458" i="43"/>
  <c r="AD458" i="43" s="1"/>
  <c r="AE458" i="43" s="1"/>
  <c r="AI458" i="43"/>
  <c r="AJ458" i="43" s="1"/>
  <c r="AK458" i="43" s="1"/>
  <c r="AC459" i="43"/>
  <c r="AD459" i="43" s="1"/>
  <c r="AE459" i="43" s="1"/>
  <c r="AI459" i="43"/>
  <c r="AJ459" i="43" s="1"/>
  <c r="AK459" i="43" s="1"/>
  <c r="AC460" i="43"/>
  <c r="AD460" i="43" s="1"/>
  <c r="AE460" i="43" s="1"/>
  <c r="AI460" i="43"/>
  <c r="AJ460" i="43" s="1"/>
  <c r="AK460" i="43" s="1"/>
  <c r="AC461" i="43"/>
  <c r="AD461" i="43" s="1"/>
  <c r="AE461" i="43" s="1"/>
  <c r="AI461" i="43"/>
  <c r="AJ461" i="43" s="1"/>
  <c r="AK461" i="43" s="1"/>
  <c r="AC462" i="43"/>
  <c r="AD462" i="43" s="1"/>
  <c r="AE462" i="43" s="1"/>
  <c r="AI462" i="43"/>
  <c r="AJ462" i="43" s="1"/>
  <c r="AK462" i="43" s="1"/>
  <c r="AC463" i="43"/>
  <c r="AD463" i="43" s="1"/>
  <c r="AE463" i="43" s="1"/>
  <c r="AI463" i="43"/>
  <c r="AJ463" i="43" s="1"/>
  <c r="AK463" i="43" s="1"/>
  <c r="AC464" i="43"/>
  <c r="AD464" i="43" s="1"/>
  <c r="AE464" i="43" s="1"/>
  <c r="AI464" i="43"/>
  <c r="AJ464" i="43" s="1"/>
  <c r="AK464" i="43" s="1"/>
  <c r="AC465" i="43"/>
  <c r="AD465" i="43" s="1"/>
  <c r="AE465" i="43" s="1"/>
  <c r="AI465" i="43"/>
  <c r="AJ465" i="43" s="1"/>
  <c r="AK465" i="43" s="1"/>
  <c r="AC466" i="43"/>
  <c r="AD466" i="43" s="1"/>
  <c r="AE466" i="43" s="1"/>
  <c r="AI466" i="43"/>
  <c r="AJ466" i="43" s="1"/>
  <c r="AK466" i="43" s="1"/>
  <c r="AC467" i="43"/>
  <c r="AD467" i="43" s="1"/>
  <c r="AE467" i="43" s="1"/>
  <c r="AI467" i="43"/>
  <c r="AJ467" i="43" s="1"/>
  <c r="AK467" i="43" s="1"/>
  <c r="AC468" i="43"/>
  <c r="AD468" i="43" s="1"/>
  <c r="AE468" i="43" s="1"/>
  <c r="AI468" i="43"/>
  <c r="AJ468" i="43" s="1"/>
  <c r="AK468" i="43" s="1"/>
  <c r="AC469" i="43"/>
  <c r="AD469" i="43" s="1"/>
  <c r="AE469" i="43" s="1"/>
  <c r="AI469" i="43"/>
  <c r="AJ469" i="43" s="1"/>
  <c r="AK469" i="43" s="1"/>
  <c r="AC470" i="43"/>
  <c r="AD470" i="43" s="1"/>
  <c r="AE470" i="43" s="1"/>
  <c r="AI470" i="43"/>
  <c r="AJ470" i="43" s="1"/>
  <c r="AK470" i="43" s="1"/>
  <c r="AC471" i="43"/>
  <c r="AD471" i="43" s="1"/>
  <c r="AE471" i="43" s="1"/>
  <c r="AI471" i="43"/>
  <c r="AJ471" i="43" s="1"/>
  <c r="AK471" i="43" s="1"/>
  <c r="AC472" i="43"/>
  <c r="AD472" i="43" s="1"/>
  <c r="AE472" i="43" s="1"/>
  <c r="AI472" i="43"/>
  <c r="AJ472" i="43" s="1"/>
  <c r="AK472" i="43" s="1"/>
  <c r="AC473" i="43"/>
  <c r="AD473" i="43" s="1"/>
  <c r="AE473" i="43" s="1"/>
  <c r="AI473" i="43"/>
  <c r="AJ473" i="43" s="1"/>
  <c r="AK473" i="43" s="1"/>
  <c r="AC474" i="43"/>
  <c r="AD474" i="43" s="1"/>
  <c r="AE474" i="43" s="1"/>
  <c r="AI474" i="43"/>
  <c r="AJ474" i="43" s="1"/>
  <c r="AK474" i="43" s="1"/>
  <c r="AC475" i="43"/>
  <c r="AD475" i="43" s="1"/>
  <c r="AE475" i="43" s="1"/>
  <c r="AI475" i="43"/>
  <c r="AJ475" i="43" s="1"/>
  <c r="AK475" i="43" s="1"/>
  <c r="AC476" i="43"/>
  <c r="AD476" i="43" s="1"/>
  <c r="AE476" i="43" s="1"/>
  <c r="AI476" i="43"/>
  <c r="AJ476" i="43" s="1"/>
  <c r="AK476" i="43" s="1"/>
  <c r="AC477" i="43"/>
  <c r="AD477" i="43" s="1"/>
  <c r="AE477" i="43" s="1"/>
  <c r="AI477" i="43"/>
  <c r="AJ477" i="43" s="1"/>
  <c r="AK477" i="43" s="1"/>
  <c r="AC478" i="43"/>
  <c r="AD478" i="43" s="1"/>
  <c r="AE478" i="43" s="1"/>
  <c r="AI478" i="43"/>
  <c r="AJ478" i="43" s="1"/>
  <c r="AK478" i="43" s="1"/>
  <c r="AF3" i="43"/>
  <c r="Z3" i="43"/>
  <c r="Z364" i="43"/>
  <c r="AA364" i="43" s="1"/>
  <c r="AB364" i="43" s="1"/>
  <c r="Z365" i="43"/>
  <c r="AA365" i="43" s="1"/>
  <c r="AB365" i="43" s="1"/>
  <c r="Z366" i="43"/>
  <c r="AA366" i="43" s="1"/>
  <c r="AB366" i="43" s="1"/>
  <c r="Z367" i="43"/>
  <c r="AA367" i="43" s="1"/>
  <c r="AB367" i="43" s="1"/>
  <c r="Z368" i="43"/>
  <c r="AA368" i="43" s="1"/>
  <c r="AB368" i="43" s="1"/>
  <c r="Z369" i="43"/>
  <c r="AA369" i="43" s="1"/>
  <c r="AB369" i="43" s="1"/>
  <c r="Z370" i="43"/>
  <c r="AA370" i="43" s="1"/>
  <c r="AB370" i="43" s="1"/>
  <c r="Z371" i="43"/>
  <c r="AA371" i="43" s="1"/>
  <c r="AB371" i="43" s="1"/>
  <c r="Z372" i="43"/>
  <c r="AA372" i="43" s="1"/>
  <c r="AB372" i="43" s="1"/>
  <c r="Z373" i="43"/>
  <c r="AA373" i="43" s="1"/>
  <c r="AB373" i="43" s="1"/>
  <c r="Z374" i="43"/>
  <c r="AA374" i="43" s="1"/>
  <c r="AB374" i="43" s="1"/>
  <c r="Z375" i="43"/>
  <c r="AA375" i="43" s="1"/>
  <c r="AB375" i="43" s="1"/>
  <c r="Z376" i="43"/>
  <c r="AA376" i="43" s="1"/>
  <c r="AB376" i="43" s="1"/>
  <c r="Z377" i="43"/>
  <c r="AA377" i="43" s="1"/>
  <c r="AB377" i="43" s="1"/>
  <c r="AF377" i="43"/>
  <c r="AG377" i="43" s="1"/>
  <c r="AH377" i="43" s="1"/>
  <c r="Z378" i="43"/>
  <c r="AA378" i="43" s="1"/>
  <c r="AB378" i="43" s="1"/>
  <c r="AF378" i="43"/>
  <c r="AG378" i="43" s="1"/>
  <c r="AH378" i="43" s="1"/>
  <c r="Z379" i="43"/>
  <c r="AA379" i="43" s="1"/>
  <c r="AB379" i="43" s="1"/>
  <c r="AF379" i="43"/>
  <c r="AG379" i="43" s="1"/>
  <c r="AH379" i="43" s="1"/>
  <c r="Z380" i="43"/>
  <c r="AA380" i="43" s="1"/>
  <c r="AB380" i="43" s="1"/>
  <c r="AF380" i="43"/>
  <c r="AG380" i="43" s="1"/>
  <c r="AH380" i="43" s="1"/>
  <c r="Z381" i="43"/>
  <c r="AA381" i="43" s="1"/>
  <c r="AB381" i="43" s="1"/>
  <c r="AF381" i="43"/>
  <c r="AG381" i="43" s="1"/>
  <c r="AH381" i="43" s="1"/>
  <c r="Z382" i="43"/>
  <c r="AA382" i="43" s="1"/>
  <c r="AB382" i="43" s="1"/>
  <c r="AF382" i="43"/>
  <c r="AG382" i="43" s="1"/>
  <c r="AH382" i="43" s="1"/>
  <c r="Z383" i="43"/>
  <c r="AA383" i="43" s="1"/>
  <c r="AB383" i="43" s="1"/>
  <c r="AF383" i="43"/>
  <c r="AG383" i="43" s="1"/>
  <c r="AH383" i="43" s="1"/>
  <c r="Z384" i="43"/>
  <c r="AA384" i="43" s="1"/>
  <c r="AB384" i="43" s="1"/>
  <c r="AF384" i="43"/>
  <c r="AG384" i="43" s="1"/>
  <c r="AH384" i="43" s="1"/>
  <c r="Z385" i="43"/>
  <c r="AA385" i="43" s="1"/>
  <c r="AB385" i="43" s="1"/>
  <c r="AF385" i="43"/>
  <c r="AG385" i="43" s="1"/>
  <c r="AH385" i="43" s="1"/>
  <c r="Z386" i="43"/>
  <c r="AA386" i="43" s="1"/>
  <c r="AB386" i="43" s="1"/>
  <c r="AF386" i="43"/>
  <c r="AG386" i="43" s="1"/>
  <c r="AH386" i="43" s="1"/>
  <c r="Z387" i="43"/>
  <c r="AA387" i="43" s="1"/>
  <c r="AB387" i="43" s="1"/>
  <c r="AF387" i="43"/>
  <c r="AG387" i="43" s="1"/>
  <c r="AH387" i="43" s="1"/>
  <c r="Z388" i="43"/>
  <c r="AA388" i="43" s="1"/>
  <c r="AB388" i="43" s="1"/>
  <c r="AF388" i="43"/>
  <c r="AG388" i="43" s="1"/>
  <c r="AH388" i="43" s="1"/>
  <c r="Z389" i="43"/>
  <c r="AA389" i="43" s="1"/>
  <c r="AB389" i="43" s="1"/>
  <c r="AF389" i="43"/>
  <c r="AG389" i="43" s="1"/>
  <c r="AH389" i="43" s="1"/>
  <c r="Z390" i="43"/>
  <c r="AA390" i="43" s="1"/>
  <c r="AB390" i="43" s="1"/>
  <c r="AF390" i="43"/>
  <c r="AG390" i="43" s="1"/>
  <c r="AH390" i="43" s="1"/>
  <c r="Z391" i="43"/>
  <c r="AA391" i="43" s="1"/>
  <c r="AB391" i="43" s="1"/>
  <c r="AF391" i="43"/>
  <c r="AG391" i="43" s="1"/>
  <c r="AH391" i="43" s="1"/>
  <c r="Z392" i="43"/>
  <c r="AA392" i="43" s="1"/>
  <c r="AB392" i="43" s="1"/>
  <c r="AF392" i="43"/>
  <c r="AG392" i="43" s="1"/>
  <c r="AH392" i="43" s="1"/>
  <c r="Z393" i="43"/>
  <c r="AA393" i="43" s="1"/>
  <c r="AB393" i="43" s="1"/>
  <c r="AF393" i="43"/>
  <c r="AG393" i="43" s="1"/>
  <c r="AH393" i="43" s="1"/>
  <c r="Z394" i="43"/>
  <c r="AA394" i="43" s="1"/>
  <c r="AB394" i="43" s="1"/>
  <c r="AF394" i="43"/>
  <c r="AG394" i="43" s="1"/>
  <c r="AH394" i="43" s="1"/>
  <c r="Z395" i="43"/>
  <c r="AA395" i="43" s="1"/>
  <c r="AB395" i="43" s="1"/>
  <c r="AF395" i="43"/>
  <c r="AG395" i="43" s="1"/>
  <c r="AH395" i="43" s="1"/>
  <c r="Z396" i="43"/>
  <c r="AA396" i="43" s="1"/>
  <c r="AB396" i="43" s="1"/>
  <c r="AF396" i="43"/>
  <c r="AG396" i="43" s="1"/>
  <c r="AH396" i="43" s="1"/>
  <c r="Z397" i="43"/>
  <c r="AA397" i="43" s="1"/>
  <c r="AB397" i="43" s="1"/>
  <c r="AF397" i="43"/>
  <c r="AG397" i="43" s="1"/>
  <c r="AH397" i="43" s="1"/>
  <c r="Z398" i="43"/>
  <c r="AA398" i="43" s="1"/>
  <c r="AB398" i="43" s="1"/>
  <c r="AF398" i="43"/>
  <c r="AG398" i="43" s="1"/>
  <c r="AH398" i="43" s="1"/>
  <c r="Z399" i="43"/>
  <c r="AA399" i="43" s="1"/>
  <c r="AB399" i="43" s="1"/>
  <c r="AF399" i="43"/>
  <c r="AG399" i="43" s="1"/>
  <c r="AH399" i="43" s="1"/>
  <c r="Z400" i="43"/>
  <c r="AA400" i="43" s="1"/>
  <c r="AB400" i="43" s="1"/>
  <c r="AF400" i="43"/>
  <c r="AG400" i="43" s="1"/>
  <c r="AH400" i="43" s="1"/>
  <c r="Z401" i="43"/>
  <c r="AF401" i="43"/>
  <c r="Z402" i="43"/>
  <c r="AA402" i="43" s="1"/>
  <c r="AB402" i="43" s="1"/>
  <c r="AF402" i="43"/>
  <c r="AG402" i="43" s="1"/>
  <c r="AH402" i="43" s="1"/>
  <c r="Z403" i="43"/>
  <c r="AA403" i="43" s="1"/>
  <c r="AB403" i="43" s="1"/>
  <c r="AF403" i="43"/>
  <c r="AG403" i="43" s="1"/>
  <c r="AH403" i="43" s="1"/>
  <c r="Z404" i="43"/>
  <c r="AA404" i="43" s="1"/>
  <c r="AB404" i="43" s="1"/>
  <c r="AF404" i="43"/>
  <c r="AG404" i="43" s="1"/>
  <c r="AH404" i="43" s="1"/>
  <c r="Z405" i="43"/>
  <c r="AA405" i="43" s="1"/>
  <c r="AB405" i="43" s="1"/>
  <c r="AF405" i="43"/>
  <c r="AG405" i="43" s="1"/>
  <c r="AH405" i="43" s="1"/>
  <c r="Z406" i="43"/>
  <c r="AA406" i="43" s="1"/>
  <c r="AB406" i="43" s="1"/>
  <c r="AF406" i="43"/>
  <c r="AG406" i="43" s="1"/>
  <c r="AH406" i="43" s="1"/>
  <c r="Z407" i="43"/>
  <c r="AA407" i="43" s="1"/>
  <c r="AB407" i="43" s="1"/>
  <c r="AF407" i="43"/>
  <c r="AG407" i="43" s="1"/>
  <c r="AH407" i="43" s="1"/>
  <c r="Z408" i="43"/>
  <c r="AA408" i="43" s="1"/>
  <c r="AB408" i="43" s="1"/>
  <c r="AF408" i="43"/>
  <c r="AG408" i="43" s="1"/>
  <c r="AH408" i="43" s="1"/>
  <c r="Z409" i="43"/>
  <c r="AA409" i="43" s="1"/>
  <c r="AB409" i="43" s="1"/>
  <c r="AF409" i="43"/>
  <c r="AG409" i="43" s="1"/>
  <c r="AH409" i="43" s="1"/>
  <c r="Z410" i="43"/>
  <c r="AA410" i="43" s="1"/>
  <c r="AB410" i="43" s="1"/>
  <c r="AF410" i="43"/>
  <c r="AG410" i="43" s="1"/>
  <c r="AH410" i="43" s="1"/>
  <c r="Z411" i="43"/>
  <c r="AA411" i="43" s="1"/>
  <c r="AB411" i="43" s="1"/>
  <c r="AF411" i="43"/>
  <c r="AG411" i="43" s="1"/>
  <c r="AH411" i="43" s="1"/>
  <c r="Z412" i="43"/>
  <c r="AA412" i="43" s="1"/>
  <c r="AB412" i="43" s="1"/>
  <c r="AF412" i="43"/>
  <c r="AG412" i="43" s="1"/>
  <c r="AH412" i="43" s="1"/>
  <c r="Z413" i="43"/>
  <c r="AA413" i="43" s="1"/>
  <c r="AB413" i="43" s="1"/>
  <c r="AF413" i="43"/>
  <c r="AG413" i="43" s="1"/>
  <c r="AH413" i="43" s="1"/>
  <c r="Z414" i="43"/>
  <c r="AA414" i="43" s="1"/>
  <c r="AB414" i="43" s="1"/>
  <c r="AF414" i="43"/>
  <c r="AG414" i="43" s="1"/>
  <c r="AH414" i="43" s="1"/>
  <c r="Z415" i="43"/>
  <c r="AA415" i="43" s="1"/>
  <c r="AB415" i="43" s="1"/>
  <c r="AF415" i="43"/>
  <c r="Z416" i="43"/>
  <c r="AF416" i="43"/>
  <c r="Z417" i="43"/>
  <c r="AF417" i="43"/>
  <c r="Z418" i="43"/>
  <c r="AF418" i="43"/>
  <c r="Z419" i="43"/>
  <c r="AF419" i="43"/>
  <c r="Z420" i="43"/>
  <c r="AF420" i="43"/>
  <c r="Z421" i="43"/>
  <c r="AF421" i="43"/>
  <c r="Z422" i="43"/>
  <c r="AF422" i="43"/>
  <c r="Z423" i="43"/>
  <c r="AF423" i="43"/>
  <c r="Z424" i="43"/>
  <c r="AF424" i="43"/>
  <c r="Z425" i="43"/>
  <c r="AF425" i="43"/>
  <c r="Z426" i="43"/>
  <c r="AF426" i="43"/>
  <c r="Z427" i="43"/>
  <c r="AF427" i="43"/>
  <c r="Z428" i="43"/>
  <c r="AF428" i="43"/>
  <c r="Z429" i="43"/>
  <c r="AF429" i="43"/>
  <c r="Z430" i="43"/>
  <c r="AF430" i="43"/>
  <c r="Z431" i="43"/>
  <c r="AF431" i="43"/>
  <c r="Z432" i="43"/>
  <c r="AF432" i="43"/>
  <c r="Z433" i="43"/>
  <c r="AF433" i="43"/>
  <c r="Z434" i="43"/>
  <c r="AF434" i="43"/>
  <c r="Z435" i="43"/>
  <c r="AF435" i="43"/>
  <c r="Z436" i="43"/>
  <c r="AF436" i="43"/>
  <c r="Z437" i="43"/>
  <c r="AF437" i="43"/>
  <c r="Z438" i="43"/>
  <c r="AF438" i="43"/>
  <c r="Z439" i="43"/>
  <c r="AF439" i="43"/>
  <c r="Z440" i="43"/>
  <c r="AF440" i="43"/>
  <c r="Z441" i="43"/>
  <c r="AF441" i="43"/>
  <c r="Z442" i="43"/>
  <c r="AF442" i="43"/>
  <c r="Z443" i="43"/>
  <c r="AF443" i="43"/>
  <c r="Z444" i="43"/>
  <c r="AF444" i="43"/>
  <c r="Z445" i="43"/>
  <c r="AF445" i="43"/>
  <c r="Z446" i="43"/>
  <c r="AF446" i="43"/>
  <c r="Z447" i="43"/>
  <c r="AF447" i="43"/>
  <c r="Z448" i="43"/>
  <c r="AF448" i="43"/>
  <c r="Z449" i="43"/>
  <c r="AF449" i="43"/>
  <c r="Z450" i="43"/>
  <c r="AF450" i="43"/>
  <c r="Z451" i="43"/>
  <c r="AF451" i="43"/>
  <c r="Z452" i="43"/>
  <c r="AF452" i="43"/>
  <c r="Z453" i="43"/>
  <c r="AF453" i="43"/>
  <c r="Z454" i="43"/>
  <c r="AF454" i="43"/>
  <c r="Z455" i="43"/>
  <c r="AF455" i="43"/>
  <c r="Z456" i="43"/>
  <c r="AF456" i="43"/>
  <c r="Z457" i="43"/>
  <c r="AF457" i="43"/>
  <c r="Z458" i="43"/>
  <c r="AF458" i="43"/>
  <c r="Z459" i="43"/>
  <c r="AF459" i="43"/>
  <c r="AG459" i="43" s="1"/>
  <c r="AH459" i="43" s="1"/>
  <c r="Z460" i="43"/>
  <c r="AA460" i="43" s="1"/>
  <c r="AB460" i="43" s="1"/>
  <c r="AF460" i="43"/>
  <c r="AG460" i="43" s="1"/>
  <c r="AH460" i="43" s="1"/>
  <c r="Z461" i="43"/>
  <c r="AA461" i="43" s="1"/>
  <c r="AB461" i="43" s="1"/>
  <c r="AF461" i="43"/>
  <c r="AG461" i="43" s="1"/>
  <c r="AH461" i="43" s="1"/>
  <c r="Z462" i="43"/>
  <c r="AA462" i="43" s="1"/>
  <c r="AB462" i="43" s="1"/>
  <c r="AF462" i="43"/>
  <c r="AG462" i="43" s="1"/>
  <c r="AH462" i="43" s="1"/>
  <c r="Z463" i="43"/>
  <c r="AA463" i="43" s="1"/>
  <c r="AB463" i="43" s="1"/>
  <c r="AF463" i="43"/>
  <c r="AG463" i="43" s="1"/>
  <c r="AH463" i="43" s="1"/>
  <c r="Z464" i="43"/>
  <c r="AA464" i="43" s="1"/>
  <c r="AB464" i="43" s="1"/>
  <c r="AF464" i="43"/>
  <c r="AG464" i="43" s="1"/>
  <c r="AH464" i="43" s="1"/>
  <c r="Z465" i="43"/>
  <c r="AA465" i="43" s="1"/>
  <c r="AB465" i="43" s="1"/>
  <c r="AF465" i="43"/>
  <c r="AG465" i="43" s="1"/>
  <c r="AH465" i="43" s="1"/>
  <c r="Z466" i="43"/>
  <c r="AA466" i="43" s="1"/>
  <c r="AB466" i="43" s="1"/>
  <c r="AF466" i="43"/>
  <c r="AG466" i="43" s="1"/>
  <c r="AH466" i="43" s="1"/>
  <c r="Z467" i="43"/>
  <c r="AA467" i="43" s="1"/>
  <c r="AB467" i="43" s="1"/>
  <c r="AF467" i="43"/>
  <c r="AG467" i="43" s="1"/>
  <c r="AH467" i="43" s="1"/>
  <c r="Z468" i="43"/>
  <c r="AA468" i="43" s="1"/>
  <c r="AB468" i="43" s="1"/>
  <c r="AF468" i="43"/>
  <c r="AG468" i="43" s="1"/>
  <c r="AH468" i="43" s="1"/>
  <c r="Z469" i="43"/>
  <c r="AA469" i="43" s="1"/>
  <c r="AB469" i="43" s="1"/>
  <c r="AF469" i="43"/>
  <c r="AG469" i="43" s="1"/>
  <c r="AH469" i="43" s="1"/>
  <c r="Z470" i="43"/>
  <c r="AA470" i="43" s="1"/>
  <c r="AB470" i="43" s="1"/>
  <c r="AF470" i="43"/>
  <c r="AG470" i="43" s="1"/>
  <c r="AH470" i="43" s="1"/>
  <c r="Z471" i="43"/>
  <c r="AA471" i="43" s="1"/>
  <c r="AB471" i="43" s="1"/>
  <c r="AF471" i="43"/>
  <c r="AG471" i="43" s="1"/>
  <c r="AH471" i="43" s="1"/>
  <c r="Z472" i="43"/>
  <c r="AA472" i="43" s="1"/>
  <c r="AB472" i="43" s="1"/>
  <c r="AF472" i="43"/>
  <c r="AG472" i="43" s="1"/>
  <c r="AH472" i="43" s="1"/>
  <c r="Z473" i="43"/>
  <c r="AA473" i="43" s="1"/>
  <c r="AB473" i="43" s="1"/>
  <c r="AF473" i="43"/>
  <c r="AG473" i="43" s="1"/>
  <c r="AH473" i="43" s="1"/>
  <c r="Z474" i="43"/>
  <c r="AA474" i="43" s="1"/>
  <c r="AB474" i="43" s="1"/>
  <c r="AF474" i="43"/>
  <c r="AG474" i="43" s="1"/>
  <c r="AH474" i="43" s="1"/>
  <c r="Z475" i="43"/>
  <c r="AA475" i="43" s="1"/>
  <c r="AB475" i="43" s="1"/>
  <c r="AF475" i="43"/>
  <c r="AG475" i="43" s="1"/>
  <c r="AH475" i="43" s="1"/>
  <c r="Z476" i="43"/>
  <c r="AA476" i="43" s="1"/>
  <c r="AB476" i="43" s="1"/>
  <c r="AF476" i="43"/>
  <c r="AG476" i="43" s="1"/>
  <c r="AH476" i="43" s="1"/>
  <c r="Z477" i="43"/>
  <c r="AA477" i="43" s="1"/>
  <c r="AB477" i="43" s="1"/>
  <c r="AF477" i="43"/>
  <c r="AG477" i="43" s="1"/>
  <c r="AH477" i="43" s="1"/>
  <c r="Z478" i="43"/>
  <c r="AA478" i="43" s="1"/>
  <c r="AB478" i="43" s="1"/>
  <c r="AF478" i="43"/>
  <c r="AG478" i="43" s="1"/>
  <c r="AH478" i="43" s="1"/>
  <c r="AI3" i="43"/>
  <c r="AC3" i="43"/>
  <c r="I412" i="43"/>
  <c r="J412" i="43" s="1"/>
  <c r="G427" i="43"/>
  <c r="G431" i="43"/>
  <c r="G435" i="43"/>
  <c r="S479" i="43"/>
  <c r="T479" i="43" s="1"/>
  <c r="M479" i="43"/>
  <c r="H479" i="43"/>
  <c r="BB479" i="43"/>
  <c r="Y479" i="43"/>
  <c r="AY477" i="43"/>
  <c r="AZ477" i="43" s="1"/>
  <c r="AW477" i="43"/>
  <c r="AY476" i="43"/>
  <c r="AZ476" i="43" s="1"/>
  <c r="AW476" i="43"/>
  <c r="AX476" i="43" s="1"/>
  <c r="BC472" i="43"/>
  <c r="AY472" i="43"/>
  <c r="AW472" i="43"/>
  <c r="AX472" i="43" s="1"/>
  <c r="BC471" i="43"/>
  <c r="AY471" i="43"/>
  <c r="AW471" i="43"/>
  <c r="AX471" i="43" s="1"/>
  <c r="BC466" i="43"/>
  <c r="AY466" i="43"/>
  <c r="AW466" i="43"/>
  <c r="AX466" i="43" s="1"/>
  <c r="BC462" i="43"/>
  <c r="AY462" i="43"/>
  <c r="AW462" i="43"/>
  <c r="AX462" i="43" s="1"/>
  <c r="AY458" i="43"/>
  <c r="AZ458" i="43" s="1"/>
  <c r="AW458" i="43"/>
  <c r="AX458" i="43" s="1"/>
  <c r="BC465" i="43"/>
  <c r="AY465" i="43"/>
  <c r="AZ465" i="43" s="1"/>
  <c r="AW465" i="43"/>
  <c r="AX465" i="43" s="1"/>
  <c r="BC461" i="43"/>
  <c r="AY461" i="43"/>
  <c r="AZ461" i="43" s="1"/>
  <c r="AW461" i="43"/>
  <c r="AX461" i="43" s="1"/>
  <c r="AY454" i="43"/>
  <c r="AZ454" i="43" s="1"/>
  <c r="AW454" i="43"/>
  <c r="AY450" i="43"/>
  <c r="AZ450" i="43" s="1"/>
  <c r="AW450" i="43"/>
  <c r="AY446" i="43"/>
  <c r="AZ446" i="43" s="1"/>
  <c r="AW446" i="43"/>
  <c r="AY442" i="43"/>
  <c r="AZ442" i="43" s="1"/>
  <c r="AW442" i="43"/>
  <c r="AY453" i="43"/>
  <c r="AW453" i="43"/>
  <c r="AY449" i="43"/>
  <c r="AW449" i="43"/>
  <c r="AY445" i="43"/>
  <c r="AW445" i="43"/>
  <c r="AY441" i="43"/>
  <c r="AZ441" i="43" s="1"/>
  <c r="AW441" i="43"/>
  <c r="AZ437" i="43"/>
  <c r="AY437" i="43"/>
  <c r="AW437" i="43"/>
  <c r="AX437" i="43" s="1"/>
  <c r="AY433" i="43"/>
  <c r="AZ433" i="43" s="1"/>
  <c r="AW433" i="43"/>
  <c r="AX433" i="43" s="1"/>
  <c r="AY431" i="43"/>
  <c r="AZ431" i="43" s="1"/>
  <c r="AW431" i="43"/>
  <c r="AX431" i="43" s="1"/>
  <c r="AY429" i="43"/>
  <c r="AZ429" i="43" s="1"/>
  <c r="AW429" i="43"/>
  <c r="AX429" i="43" s="1"/>
  <c r="AY427" i="43"/>
  <c r="AZ427" i="43" s="1"/>
  <c r="AW427" i="43"/>
  <c r="AX427" i="43" s="1"/>
  <c r="AY425" i="43"/>
  <c r="AZ425" i="43" s="1"/>
  <c r="AW425" i="43"/>
  <c r="AX425" i="43" s="1"/>
  <c r="AY423" i="43"/>
  <c r="AZ423" i="43" s="1"/>
  <c r="AW423" i="43"/>
  <c r="AX423" i="43" s="1"/>
  <c r="AY436" i="43"/>
  <c r="AZ436" i="43" s="1"/>
  <c r="AW436" i="43"/>
  <c r="AY432" i="43"/>
  <c r="AZ432" i="43" s="1"/>
  <c r="AW432" i="43"/>
  <c r="AY428" i="43"/>
  <c r="AZ428" i="43" s="1"/>
  <c r="AW428" i="43"/>
  <c r="AY424" i="43"/>
  <c r="AZ424" i="43" s="1"/>
  <c r="AW424" i="43"/>
  <c r="AY419" i="43"/>
  <c r="AZ419" i="43" s="1"/>
  <c r="AW419" i="43"/>
  <c r="AX419" i="43" s="1"/>
  <c r="AY415" i="43"/>
  <c r="AZ415" i="43" s="1"/>
  <c r="AW415" i="43"/>
  <c r="AX415" i="43" s="1"/>
  <c r="AY411" i="43"/>
  <c r="AZ411" i="43" s="1"/>
  <c r="AW411" i="43"/>
  <c r="AX411" i="43" s="1"/>
  <c r="AY407" i="43"/>
  <c r="AZ407" i="43" s="1"/>
  <c r="AW407" i="43"/>
  <c r="AX407" i="43" s="1"/>
  <c r="AY403" i="43"/>
  <c r="AZ403" i="43" s="1"/>
  <c r="AW403" i="43"/>
  <c r="AX403" i="43" s="1"/>
  <c r="AY420" i="43"/>
  <c r="AW420" i="43"/>
  <c r="AX420" i="43" s="1"/>
  <c r="AY416" i="43"/>
  <c r="AW416" i="43"/>
  <c r="AX416" i="43" s="1"/>
  <c r="AY412" i="43"/>
  <c r="AW412" i="43"/>
  <c r="AX412" i="43" s="1"/>
  <c r="AY408" i="43"/>
  <c r="AW408" i="43"/>
  <c r="AX408" i="43" s="1"/>
  <c r="AY404" i="43"/>
  <c r="AW404" i="43"/>
  <c r="AX404" i="43" s="1"/>
  <c r="AY400" i="43"/>
  <c r="AW400" i="43"/>
  <c r="AX400" i="43" s="1"/>
  <c r="AY396" i="43"/>
  <c r="AZ396" i="43" s="1"/>
  <c r="AW396" i="43"/>
  <c r="AX396" i="43" s="1"/>
  <c r="BC392" i="43"/>
  <c r="AY392" i="43"/>
  <c r="AW392" i="43"/>
  <c r="AX392" i="43" s="1"/>
  <c r="AY388" i="43"/>
  <c r="AZ388" i="43" s="1"/>
  <c r="AW388" i="43"/>
  <c r="AX388" i="43" s="1"/>
  <c r="AY384" i="43"/>
  <c r="AZ384" i="43" s="1"/>
  <c r="AW384" i="43"/>
  <c r="AX384" i="43" s="1"/>
  <c r="AY380" i="43"/>
  <c r="AZ380" i="43" s="1"/>
  <c r="AW380" i="43"/>
  <c r="AX380" i="43" s="1"/>
  <c r="AY376" i="43"/>
  <c r="AZ376" i="43" s="1"/>
  <c r="AW376" i="43"/>
  <c r="AX376" i="43" s="1"/>
  <c r="AY372" i="43"/>
  <c r="AZ372" i="43" s="1"/>
  <c r="AW372" i="43"/>
  <c r="AX372" i="43" s="1"/>
  <c r="AY368" i="43"/>
  <c r="AZ368" i="43" s="1"/>
  <c r="AW368" i="43"/>
  <c r="AX368" i="43" s="1"/>
  <c r="AY364" i="43"/>
  <c r="AZ364" i="43" s="1"/>
  <c r="AW364" i="43"/>
  <c r="AX364" i="43" s="1"/>
  <c r="AY360" i="43"/>
  <c r="AZ360" i="43" s="1"/>
  <c r="AW360" i="43"/>
  <c r="BC399" i="43"/>
  <c r="AY399" i="43"/>
  <c r="AW399" i="43"/>
  <c r="AX399" i="43" s="1"/>
  <c r="AY395" i="43"/>
  <c r="AW395" i="43"/>
  <c r="AX395" i="43" s="1"/>
  <c r="AY391" i="43"/>
  <c r="AW391" i="43"/>
  <c r="AX391" i="43" s="1"/>
  <c r="BC387" i="43"/>
  <c r="AY387" i="43"/>
  <c r="AW387" i="43"/>
  <c r="AX387" i="43" s="1"/>
  <c r="BC383" i="43"/>
  <c r="AY383" i="43"/>
  <c r="AW383" i="43"/>
  <c r="AX383" i="43" s="1"/>
  <c r="AY379" i="43"/>
  <c r="AW379" i="43"/>
  <c r="AX379" i="43" s="1"/>
  <c r="AY375" i="43"/>
  <c r="AW375" i="43"/>
  <c r="AX375" i="43" s="1"/>
  <c r="AY371" i="43"/>
  <c r="AW371" i="43"/>
  <c r="AX371" i="43" s="1"/>
  <c r="AY367" i="43"/>
  <c r="AW367" i="43"/>
  <c r="AX367" i="43" s="1"/>
  <c r="BC363" i="43"/>
  <c r="AY363" i="43"/>
  <c r="AW363" i="43"/>
  <c r="AZ354" i="43"/>
  <c r="AY354" i="43"/>
  <c r="AW354" i="43"/>
  <c r="AY350" i="43"/>
  <c r="AZ350" i="43" s="1"/>
  <c r="AW350" i="43"/>
  <c r="BC346" i="43"/>
  <c r="AY346" i="43"/>
  <c r="AW346" i="43"/>
  <c r="BC342" i="43"/>
  <c r="AY342" i="43"/>
  <c r="AW342" i="43"/>
  <c r="BC338" i="43"/>
  <c r="AY338" i="43"/>
  <c r="AW338" i="43"/>
  <c r="AY334" i="43"/>
  <c r="AZ334" i="43" s="1"/>
  <c r="AW334" i="43"/>
  <c r="AZ330" i="43"/>
  <c r="AY330" i="43"/>
  <c r="AW330" i="43"/>
  <c r="AY326" i="43"/>
  <c r="AZ326" i="43" s="1"/>
  <c r="AW326" i="43"/>
  <c r="AY322" i="43"/>
  <c r="AZ322" i="43" s="1"/>
  <c r="AW322" i="43"/>
  <c r="AY318" i="43"/>
  <c r="AZ318" i="43" s="1"/>
  <c r="AW318" i="43"/>
  <c r="AY314" i="43"/>
  <c r="AZ314" i="43" s="1"/>
  <c r="AW314" i="43"/>
  <c r="AY310" i="43"/>
  <c r="AZ310" i="43" s="1"/>
  <c r="AW310" i="43"/>
  <c r="AY306" i="43"/>
  <c r="AZ306" i="43" s="1"/>
  <c r="AW306" i="43"/>
  <c r="AY302" i="43"/>
  <c r="AZ302" i="43" s="1"/>
  <c r="AW302" i="43"/>
  <c r="BC298" i="43"/>
  <c r="AY298" i="43"/>
  <c r="AW298" i="43"/>
  <c r="BC294" i="43"/>
  <c r="AY294" i="43"/>
  <c r="AW294" i="43"/>
  <c r="BC355" i="43"/>
  <c r="AY355" i="43"/>
  <c r="AW355" i="43"/>
  <c r="AX355" i="43" s="1"/>
  <c r="BC351" i="43"/>
  <c r="AY351" i="43"/>
  <c r="AW351" i="43"/>
  <c r="AX351" i="43" s="1"/>
  <c r="BC347" i="43"/>
  <c r="AY347" i="43"/>
  <c r="AW347" i="43"/>
  <c r="AX347" i="43" s="1"/>
  <c r="BC343" i="43"/>
  <c r="AY343" i="43"/>
  <c r="AW343" i="43"/>
  <c r="AX343" i="43" s="1"/>
  <c r="BC339" i="43"/>
  <c r="AY339" i="43"/>
  <c r="AW339" i="43"/>
  <c r="AX339" i="43" s="1"/>
  <c r="BC335" i="43"/>
  <c r="AY335" i="43"/>
  <c r="AW335" i="43"/>
  <c r="AX335" i="43" s="1"/>
  <c r="BC331" i="43"/>
  <c r="AY331" i="43"/>
  <c r="AW331" i="43"/>
  <c r="AX331" i="43" s="1"/>
  <c r="BC327" i="43"/>
  <c r="AY327" i="43"/>
  <c r="AW327" i="43"/>
  <c r="AX327" i="43" s="1"/>
  <c r="BC323" i="43"/>
  <c r="AY323" i="43"/>
  <c r="AW323" i="43"/>
  <c r="AX323" i="43" s="1"/>
  <c r="BC319" i="43"/>
  <c r="AY319" i="43"/>
  <c r="AW319" i="43"/>
  <c r="AX319" i="43" s="1"/>
  <c r="BC315" i="43"/>
  <c r="AY315" i="43"/>
  <c r="AW315" i="43"/>
  <c r="AX315" i="43" s="1"/>
  <c r="BC311" i="43"/>
  <c r="AY311" i="43"/>
  <c r="AW311" i="43"/>
  <c r="AX311" i="43" s="1"/>
  <c r="BC307" i="43"/>
  <c r="AY307" i="43"/>
  <c r="AW307" i="43"/>
  <c r="AX307" i="43" s="1"/>
  <c r="BC303" i="43"/>
  <c r="AY303" i="43"/>
  <c r="AW303" i="43"/>
  <c r="AX303" i="43" s="1"/>
  <c r="BC299" i="43"/>
  <c r="AY299" i="43"/>
  <c r="AW299" i="43"/>
  <c r="BC295" i="43"/>
  <c r="AY295" i="43"/>
  <c r="AZ295" i="43" s="1"/>
  <c r="AW295" i="43"/>
  <c r="AY283" i="43"/>
  <c r="AZ283" i="43" s="1"/>
  <c r="AW283" i="43"/>
  <c r="AY279" i="43"/>
  <c r="AZ279" i="43" s="1"/>
  <c r="AW279" i="43"/>
  <c r="AY275" i="43"/>
  <c r="AZ275" i="43" s="1"/>
  <c r="AW275" i="43"/>
  <c r="AY271" i="43"/>
  <c r="AZ271" i="43" s="1"/>
  <c r="AW271" i="43"/>
  <c r="AY267" i="43"/>
  <c r="AZ267" i="43" s="1"/>
  <c r="AW267" i="43"/>
  <c r="AY263" i="43"/>
  <c r="AZ263" i="43" s="1"/>
  <c r="AW263" i="43"/>
  <c r="AY259" i="43"/>
  <c r="AZ259" i="43" s="1"/>
  <c r="AW259" i="43"/>
  <c r="AY255" i="43"/>
  <c r="AZ255" i="43" s="1"/>
  <c r="AW255" i="43"/>
  <c r="AY251" i="43"/>
  <c r="AZ251" i="43" s="1"/>
  <c r="AW251" i="43"/>
  <c r="AY247" i="43"/>
  <c r="AZ247" i="43" s="1"/>
  <c r="AW247" i="43"/>
  <c r="AY243" i="43"/>
  <c r="AZ243" i="43" s="1"/>
  <c r="AW243" i="43"/>
  <c r="AY239" i="43"/>
  <c r="AZ239" i="43" s="1"/>
  <c r="AW239" i="43"/>
  <c r="AY235" i="43"/>
  <c r="AZ235" i="43" s="1"/>
  <c r="AW235" i="43"/>
  <c r="AY231" i="43"/>
  <c r="AZ231" i="43" s="1"/>
  <c r="AW231" i="43"/>
  <c r="AY227" i="43"/>
  <c r="AZ227" i="43" s="1"/>
  <c r="AW227" i="43"/>
  <c r="AY223" i="43"/>
  <c r="AZ223" i="43" s="1"/>
  <c r="AW223" i="43"/>
  <c r="AY219" i="43"/>
  <c r="AZ219" i="43" s="1"/>
  <c r="AW219" i="43"/>
  <c r="AY284" i="43"/>
  <c r="AZ284" i="43" s="1"/>
  <c r="AW284" i="43"/>
  <c r="AY280" i="43"/>
  <c r="AZ280" i="43" s="1"/>
  <c r="AW280" i="43"/>
  <c r="AY276" i="43"/>
  <c r="AZ276" i="43" s="1"/>
  <c r="AW276" i="43"/>
  <c r="AY272" i="43"/>
  <c r="AZ272" i="43" s="1"/>
  <c r="AW272" i="43"/>
  <c r="AY268" i="43"/>
  <c r="AZ268" i="43" s="1"/>
  <c r="AW268" i="43"/>
  <c r="AY264" i="43"/>
  <c r="AZ264" i="43" s="1"/>
  <c r="AW264" i="43"/>
  <c r="AY260" i="43"/>
  <c r="AZ260" i="43" s="1"/>
  <c r="AW260" i="43"/>
  <c r="AY256" i="43"/>
  <c r="AZ256" i="43" s="1"/>
  <c r="AW256" i="43"/>
  <c r="AY252" i="43"/>
  <c r="AZ252" i="43" s="1"/>
  <c r="AW252" i="43"/>
  <c r="AY248" i="43"/>
  <c r="AZ248" i="43" s="1"/>
  <c r="AW248" i="43"/>
  <c r="AY244" i="43"/>
  <c r="AZ244" i="43" s="1"/>
  <c r="AW244" i="43"/>
  <c r="AY240" i="43"/>
  <c r="AZ240" i="43" s="1"/>
  <c r="AW240" i="43"/>
  <c r="AY236" i="43"/>
  <c r="AZ236" i="43" s="1"/>
  <c r="AW236" i="43"/>
  <c r="AY232" i="43"/>
  <c r="AZ232" i="43" s="1"/>
  <c r="AW232" i="43"/>
  <c r="AY228" i="43"/>
  <c r="AZ228" i="43" s="1"/>
  <c r="AW228" i="43"/>
  <c r="AY224" i="43"/>
  <c r="AZ224" i="43" s="1"/>
  <c r="AW224" i="43"/>
  <c r="AY220" i="43"/>
  <c r="AZ220" i="43" s="1"/>
  <c r="AW220" i="43"/>
  <c r="AY215" i="43"/>
  <c r="AZ215" i="43" s="1"/>
  <c r="AW215" i="43"/>
  <c r="AX215" i="43" s="1"/>
  <c r="AY211" i="43"/>
  <c r="AZ211" i="43" s="1"/>
  <c r="AW211" i="43"/>
  <c r="AX211" i="43" s="1"/>
  <c r="AY206" i="43"/>
  <c r="AZ206" i="43" s="1"/>
  <c r="AW206" i="43"/>
  <c r="AY202" i="43"/>
  <c r="AZ202" i="43" s="1"/>
  <c r="AW202" i="43"/>
  <c r="AY198" i="43"/>
  <c r="AZ198" i="43" s="1"/>
  <c r="AW198" i="43"/>
  <c r="BC194" i="43"/>
  <c r="AY194" i="43"/>
  <c r="AW194" i="43"/>
  <c r="AY190" i="43"/>
  <c r="AZ190" i="43" s="1"/>
  <c r="AW190" i="43"/>
  <c r="AY186" i="43"/>
  <c r="AZ186" i="43" s="1"/>
  <c r="AW186" i="43"/>
  <c r="AY182" i="43"/>
  <c r="AZ182" i="43" s="1"/>
  <c r="AW182" i="43"/>
  <c r="AY178" i="43"/>
  <c r="AZ178" i="43" s="1"/>
  <c r="AW178" i="43"/>
  <c r="AY174" i="43"/>
  <c r="AZ174" i="43" s="1"/>
  <c r="AW174" i="43"/>
  <c r="BC170" i="43"/>
  <c r="AY170" i="43"/>
  <c r="AW170" i="43"/>
  <c r="BC166" i="43"/>
  <c r="AY166" i="43"/>
  <c r="AW166" i="43"/>
  <c r="AY162" i="43"/>
  <c r="AZ162" i="43" s="1"/>
  <c r="AW162" i="43"/>
  <c r="BC158" i="43"/>
  <c r="AY158" i="43"/>
  <c r="AW158" i="43"/>
  <c r="BC154" i="43"/>
  <c r="AY154" i="43"/>
  <c r="AW154" i="43"/>
  <c r="BC150" i="43"/>
  <c r="AY150" i="43"/>
  <c r="AW150" i="43"/>
  <c r="BC146" i="43"/>
  <c r="AY146" i="43"/>
  <c r="AW146" i="43"/>
  <c r="BC142" i="43"/>
  <c r="AY142" i="43"/>
  <c r="AW142" i="43"/>
  <c r="AY138" i="43"/>
  <c r="AZ138" i="43" s="1"/>
  <c r="AW138" i="43"/>
  <c r="AY214" i="43"/>
  <c r="AZ214" i="43" s="1"/>
  <c r="AW214" i="43"/>
  <c r="AX214" i="43" s="1"/>
  <c r="AY210" i="43"/>
  <c r="AZ210" i="43" s="1"/>
  <c r="AW210" i="43"/>
  <c r="AX210" i="43" s="1"/>
  <c r="BC207" i="43"/>
  <c r="AY207" i="43"/>
  <c r="AZ207" i="43" s="1"/>
  <c r="AW207" i="43"/>
  <c r="AX207" i="43" s="1"/>
  <c r="BC203" i="43"/>
  <c r="AY203" i="43"/>
  <c r="AZ203" i="43" s="1"/>
  <c r="AW203" i="43"/>
  <c r="AX203" i="43" s="1"/>
  <c r="BC199" i="43"/>
  <c r="AY199" i="43"/>
  <c r="AZ199" i="43" s="1"/>
  <c r="AW199" i="43"/>
  <c r="AX199" i="43" s="1"/>
  <c r="BC195" i="43"/>
  <c r="AY195" i="43"/>
  <c r="AZ195" i="43" s="1"/>
  <c r="AW195" i="43"/>
  <c r="AX195" i="43" s="1"/>
  <c r="BC191" i="43"/>
  <c r="AY191" i="43"/>
  <c r="AZ191" i="43" s="1"/>
  <c r="AW191" i="43"/>
  <c r="AX191" i="43" s="1"/>
  <c r="BC187" i="43"/>
  <c r="AY187" i="43"/>
  <c r="AZ187" i="43" s="1"/>
  <c r="AW187" i="43"/>
  <c r="AX187" i="43" s="1"/>
  <c r="BC183" i="43"/>
  <c r="AY183" i="43"/>
  <c r="AZ183" i="43" s="1"/>
  <c r="AW183" i="43"/>
  <c r="AX183" i="43" s="1"/>
  <c r="BC179" i="43"/>
  <c r="AY179" i="43"/>
  <c r="AZ179" i="43" s="1"/>
  <c r="AW179" i="43"/>
  <c r="AX179" i="43" s="1"/>
  <c r="BC175" i="43"/>
  <c r="AY175" i="43"/>
  <c r="AZ175" i="43" s="1"/>
  <c r="AW175" i="43"/>
  <c r="AX175" i="43" s="1"/>
  <c r="BC171" i="43"/>
  <c r="AY171" i="43"/>
  <c r="AZ171" i="43" s="1"/>
  <c r="AW171" i="43"/>
  <c r="AX171" i="43" s="1"/>
  <c r="BC167" i="43"/>
  <c r="AY167" i="43"/>
  <c r="AZ167" i="43" s="1"/>
  <c r="AW167" i="43"/>
  <c r="AX167" i="43" s="1"/>
  <c r="BC163" i="43"/>
  <c r="AY163" i="43"/>
  <c r="AZ163" i="43" s="1"/>
  <c r="AW163" i="43"/>
  <c r="AX163" i="43" s="1"/>
  <c r="BC159" i="43"/>
  <c r="AY159" i="43"/>
  <c r="AZ159" i="43" s="1"/>
  <c r="AW159" i="43"/>
  <c r="AX159" i="43" s="1"/>
  <c r="BC155" i="43"/>
  <c r="AY155" i="43"/>
  <c r="AZ155" i="43" s="1"/>
  <c r="AW155" i="43"/>
  <c r="AX155" i="43" s="1"/>
  <c r="BC151" i="43"/>
  <c r="AY151" i="43"/>
  <c r="AZ151" i="43" s="1"/>
  <c r="AW151" i="43"/>
  <c r="AX151" i="43" s="1"/>
  <c r="BC147" i="43"/>
  <c r="AY147" i="43"/>
  <c r="AZ147" i="43" s="1"/>
  <c r="AW147" i="43"/>
  <c r="AX147" i="43" s="1"/>
  <c r="BC143" i="43"/>
  <c r="AY143" i="43"/>
  <c r="AZ143" i="43" s="1"/>
  <c r="AW143" i="43"/>
  <c r="AX143" i="43" s="1"/>
  <c r="BC139" i="43"/>
  <c r="AY139" i="43"/>
  <c r="AZ139" i="43" s="1"/>
  <c r="AW139" i="43"/>
  <c r="AX139" i="43" s="1"/>
  <c r="AY121" i="43"/>
  <c r="AZ121" i="43" s="1"/>
  <c r="AW121" i="43"/>
  <c r="AX121" i="43" s="1"/>
  <c r="AY117" i="43"/>
  <c r="AZ117" i="43" s="1"/>
  <c r="AW117" i="43"/>
  <c r="AX117" i="43" s="1"/>
  <c r="BC113" i="43"/>
  <c r="AY113" i="43"/>
  <c r="AW113" i="43"/>
  <c r="AX113" i="43" s="1"/>
  <c r="AY109" i="43"/>
  <c r="AZ109" i="43" s="1"/>
  <c r="AW109" i="43"/>
  <c r="AX109" i="43" s="1"/>
  <c r="AY105" i="43"/>
  <c r="AZ105" i="43" s="1"/>
  <c r="AW105" i="43"/>
  <c r="AX105" i="43" s="1"/>
  <c r="AY101" i="43"/>
  <c r="AZ101" i="43" s="1"/>
  <c r="AW101" i="43"/>
  <c r="AX101" i="43" s="1"/>
  <c r="BC97" i="43"/>
  <c r="AY97" i="43"/>
  <c r="AW97" i="43"/>
  <c r="AX97" i="43" s="1"/>
  <c r="AY93" i="43"/>
  <c r="AZ93" i="43" s="1"/>
  <c r="AW93" i="43"/>
  <c r="AX93" i="43" s="1"/>
  <c r="AY89" i="43"/>
  <c r="AZ89" i="43" s="1"/>
  <c r="AW89" i="43"/>
  <c r="AX89" i="43" s="1"/>
  <c r="BC85" i="43"/>
  <c r="AY85" i="43"/>
  <c r="AW85" i="43"/>
  <c r="AX85" i="43" s="1"/>
  <c r="AY81" i="43"/>
  <c r="AZ81" i="43" s="1"/>
  <c r="AW81" i="43"/>
  <c r="AX81" i="43" s="1"/>
  <c r="AY77" i="43"/>
  <c r="AZ77" i="43" s="1"/>
  <c r="AW77" i="43"/>
  <c r="AX77" i="43" s="1"/>
  <c r="AY73" i="43"/>
  <c r="AZ73" i="43" s="1"/>
  <c r="AW73" i="43"/>
  <c r="AX73" i="43" s="1"/>
  <c r="AY69" i="43"/>
  <c r="AZ69" i="43" s="1"/>
  <c r="AW69" i="43"/>
  <c r="AX69" i="43" s="1"/>
  <c r="AY65" i="43"/>
  <c r="AZ65" i="43" s="1"/>
  <c r="AW65" i="43"/>
  <c r="AX65" i="43" s="1"/>
  <c r="AY61" i="43"/>
  <c r="AZ61" i="43" s="1"/>
  <c r="AW61" i="43"/>
  <c r="AX61" i="43" s="1"/>
  <c r="AY57" i="43"/>
  <c r="AZ57" i="43" s="1"/>
  <c r="AW57" i="43"/>
  <c r="AX57" i="43" s="1"/>
  <c r="AY53" i="43"/>
  <c r="AZ53" i="43" s="1"/>
  <c r="AW53" i="43"/>
  <c r="AX53" i="43" s="1"/>
  <c r="AY49" i="43"/>
  <c r="AZ49" i="43" s="1"/>
  <c r="AW49" i="43"/>
  <c r="AX49" i="43" s="1"/>
  <c r="AY45" i="43"/>
  <c r="AZ45" i="43" s="1"/>
  <c r="AW45" i="43"/>
  <c r="AX45" i="43" s="1"/>
  <c r="AY41" i="43"/>
  <c r="AZ41" i="43" s="1"/>
  <c r="AW41" i="43"/>
  <c r="AX41" i="43" s="1"/>
  <c r="AY39" i="43"/>
  <c r="AZ39" i="43" s="1"/>
  <c r="AW39" i="43"/>
  <c r="AX39" i="43" s="1"/>
  <c r="AY37" i="43"/>
  <c r="AZ37" i="43" s="1"/>
  <c r="AW37" i="43"/>
  <c r="AX37" i="43" s="1"/>
  <c r="AY35" i="43"/>
  <c r="AZ35" i="43" s="1"/>
  <c r="AW35" i="43"/>
  <c r="AX35" i="43" s="1"/>
  <c r="AY33" i="43"/>
  <c r="AZ33" i="43" s="1"/>
  <c r="AW33" i="43"/>
  <c r="AX33" i="43" s="1"/>
  <c r="AY29" i="43"/>
  <c r="AZ29" i="43" s="1"/>
  <c r="AW29" i="43"/>
  <c r="AX29" i="43" s="1"/>
  <c r="BC25" i="43"/>
  <c r="AY25" i="43"/>
  <c r="AW25" i="43"/>
  <c r="AX25" i="43" s="1"/>
  <c r="AY21" i="43"/>
  <c r="AZ21" i="43" s="1"/>
  <c r="AW21" i="43"/>
  <c r="AX21" i="43" s="1"/>
  <c r="AY17" i="43"/>
  <c r="AZ17" i="43" s="1"/>
  <c r="AW17" i="43"/>
  <c r="AX17" i="43" s="1"/>
  <c r="AY13" i="43"/>
  <c r="AZ13" i="43" s="1"/>
  <c r="AW13" i="43"/>
  <c r="AX13" i="43" s="1"/>
  <c r="AY9" i="43"/>
  <c r="AZ9" i="43" s="1"/>
  <c r="AW9" i="43"/>
  <c r="AX9" i="43" s="1"/>
  <c r="BC5" i="43"/>
  <c r="AY5" i="43"/>
  <c r="AW5" i="43"/>
  <c r="AX5" i="43" s="1"/>
  <c r="BC120" i="43"/>
  <c r="AY120" i="43"/>
  <c r="AZ120" i="43" s="1"/>
  <c r="AW120" i="43"/>
  <c r="AX120" i="43" s="1"/>
  <c r="BC116" i="43"/>
  <c r="AY116" i="43"/>
  <c r="AZ116" i="43" s="1"/>
  <c r="AW116" i="43"/>
  <c r="AX116" i="43" s="1"/>
  <c r="BC112" i="43"/>
  <c r="AY112" i="43"/>
  <c r="AZ112" i="43" s="1"/>
  <c r="AW112" i="43"/>
  <c r="AX112" i="43" s="1"/>
  <c r="BC108" i="43"/>
  <c r="AY108" i="43"/>
  <c r="AZ108" i="43" s="1"/>
  <c r="AW108" i="43"/>
  <c r="AX108" i="43" s="1"/>
  <c r="BC104" i="43"/>
  <c r="AY104" i="43"/>
  <c r="AZ104" i="43" s="1"/>
  <c r="AW104" i="43"/>
  <c r="AX104" i="43" s="1"/>
  <c r="BC100" i="43"/>
  <c r="AY100" i="43"/>
  <c r="AZ100" i="43" s="1"/>
  <c r="AW100" i="43"/>
  <c r="AX100" i="43" s="1"/>
  <c r="BC96" i="43"/>
  <c r="AY96" i="43"/>
  <c r="AZ96" i="43" s="1"/>
  <c r="AW96" i="43"/>
  <c r="AX96" i="43" s="1"/>
  <c r="BC92" i="43"/>
  <c r="AY92" i="43"/>
  <c r="AZ92" i="43" s="1"/>
  <c r="AW92" i="43"/>
  <c r="AX92" i="43" s="1"/>
  <c r="BC88" i="43"/>
  <c r="AY88" i="43"/>
  <c r="AZ88" i="43" s="1"/>
  <c r="AW88" i="43"/>
  <c r="AX88" i="43" s="1"/>
  <c r="BC84" i="43"/>
  <c r="AY84" i="43"/>
  <c r="AZ84" i="43" s="1"/>
  <c r="AW84" i="43"/>
  <c r="AX84" i="43" s="1"/>
  <c r="BC80" i="43"/>
  <c r="AY80" i="43"/>
  <c r="AZ80" i="43" s="1"/>
  <c r="AW80" i="43"/>
  <c r="AX80" i="43" s="1"/>
  <c r="BC76" i="43"/>
  <c r="AY76" i="43"/>
  <c r="AZ76" i="43" s="1"/>
  <c r="AW76" i="43"/>
  <c r="AX76" i="43" s="1"/>
  <c r="BC72" i="43"/>
  <c r="AY72" i="43"/>
  <c r="AZ72" i="43" s="1"/>
  <c r="AW72" i="43"/>
  <c r="AX72" i="43" s="1"/>
  <c r="BC68" i="43"/>
  <c r="AY68" i="43"/>
  <c r="AZ68" i="43" s="1"/>
  <c r="AW68" i="43"/>
  <c r="AX68" i="43" s="1"/>
  <c r="BC64" i="43"/>
  <c r="AY64" i="43"/>
  <c r="AZ64" i="43" s="1"/>
  <c r="AW64" i="43"/>
  <c r="AX64" i="43" s="1"/>
  <c r="BC60" i="43"/>
  <c r="AY60" i="43"/>
  <c r="AZ60" i="43" s="1"/>
  <c r="AW60" i="43"/>
  <c r="AX60" i="43" s="1"/>
  <c r="BC56" i="43"/>
  <c r="AY56" i="43"/>
  <c r="AZ56" i="43" s="1"/>
  <c r="AW56" i="43"/>
  <c r="AX56" i="43" s="1"/>
  <c r="BC52" i="43"/>
  <c r="AY52" i="43"/>
  <c r="AZ52" i="43" s="1"/>
  <c r="AW52" i="43"/>
  <c r="AX52" i="43" s="1"/>
  <c r="BC48" i="43"/>
  <c r="AY48" i="43"/>
  <c r="AZ48" i="43" s="1"/>
  <c r="AW48" i="43"/>
  <c r="AX48" i="43" s="1"/>
  <c r="BC44" i="43"/>
  <c r="AY44" i="43"/>
  <c r="AZ44" i="43" s="1"/>
  <c r="AW44" i="43"/>
  <c r="AX44" i="43" s="1"/>
  <c r="BC40" i="43"/>
  <c r="AY40" i="43"/>
  <c r="AZ40" i="43" s="1"/>
  <c r="AW40" i="43"/>
  <c r="AX40" i="43" s="1"/>
  <c r="BC36" i="43"/>
  <c r="AY36" i="43"/>
  <c r="AZ36" i="43" s="1"/>
  <c r="AW36" i="43"/>
  <c r="AX36" i="43" s="1"/>
  <c r="BC32" i="43"/>
  <c r="AY32" i="43"/>
  <c r="AZ32" i="43" s="1"/>
  <c r="AW32" i="43"/>
  <c r="AX32" i="43" s="1"/>
  <c r="BC28" i="43"/>
  <c r="AY28" i="43"/>
  <c r="AZ28" i="43" s="1"/>
  <c r="AW28" i="43"/>
  <c r="AX28" i="43" s="1"/>
  <c r="BC24" i="43"/>
  <c r="AY24" i="43"/>
  <c r="AZ24" i="43" s="1"/>
  <c r="AW24" i="43"/>
  <c r="AX24" i="43" s="1"/>
  <c r="BC20" i="43"/>
  <c r="AY20" i="43"/>
  <c r="AZ20" i="43" s="1"/>
  <c r="AW20" i="43"/>
  <c r="AX20" i="43" s="1"/>
  <c r="BC16" i="43"/>
  <c r="AY16" i="43"/>
  <c r="AZ16" i="43" s="1"/>
  <c r="AW16" i="43"/>
  <c r="AX16" i="43" s="1"/>
  <c r="BC12" i="43"/>
  <c r="AY12" i="43"/>
  <c r="AZ12" i="43" s="1"/>
  <c r="AW12" i="43"/>
  <c r="AX12" i="43" s="1"/>
  <c r="BC8" i="43"/>
  <c r="AY8" i="43"/>
  <c r="AZ8" i="43" s="1"/>
  <c r="AW8" i="43"/>
  <c r="AX8" i="43" s="1"/>
  <c r="BC4" i="43"/>
  <c r="AY4" i="43"/>
  <c r="AZ4" i="43" s="1"/>
  <c r="AW4" i="43"/>
  <c r="AX4" i="43" s="1"/>
  <c r="BC474" i="43"/>
  <c r="AY474" i="43"/>
  <c r="AW474" i="43"/>
  <c r="AX474" i="43" s="1"/>
  <c r="BC478" i="43"/>
  <c r="AY478" i="43"/>
  <c r="AZ478" i="43" s="1"/>
  <c r="AW478" i="43"/>
  <c r="AX478" i="43" s="1"/>
  <c r="BC475" i="43"/>
  <c r="AY475" i="43"/>
  <c r="AW475" i="43"/>
  <c r="BC470" i="43"/>
  <c r="AY470" i="43"/>
  <c r="AW470" i="43"/>
  <c r="BC469" i="43"/>
  <c r="AY469" i="43"/>
  <c r="AW469" i="43"/>
  <c r="AY464" i="43"/>
  <c r="AZ464" i="43" s="1"/>
  <c r="AW464" i="43"/>
  <c r="AY460" i="43"/>
  <c r="AZ460" i="43" s="1"/>
  <c r="AW460" i="43"/>
  <c r="BC467" i="43"/>
  <c r="AY467" i="43"/>
  <c r="AW467" i="43"/>
  <c r="BC463" i="43"/>
  <c r="AY463" i="43"/>
  <c r="AW463" i="43"/>
  <c r="BC459" i="43"/>
  <c r="AY459" i="43"/>
  <c r="AW459" i="43"/>
  <c r="AY456" i="43"/>
  <c r="AZ456" i="43" s="1"/>
  <c r="AW456" i="43"/>
  <c r="AX456" i="43" s="1"/>
  <c r="AY452" i="43"/>
  <c r="AZ452" i="43" s="1"/>
  <c r="AW452" i="43"/>
  <c r="AY448" i="43"/>
  <c r="AZ448" i="43" s="1"/>
  <c r="AW448" i="43"/>
  <c r="AX448" i="43" s="1"/>
  <c r="AY444" i="43"/>
  <c r="AZ444" i="43" s="1"/>
  <c r="AW444" i="43"/>
  <c r="AY455" i="43"/>
  <c r="AW455" i="43"/>
  <c r="AY451" i="43"/>
  <c r="AW451" i="43"/>
  <c r="AY447" i="43"/>
  <c r="AW447" i="43"/>
  <c r="AY443" i="43"/>
  <c r="AW443" i="43"/>
  <c r="AY435" i="43"/>
  <c r="AZ435" i="43" s="1"/>
  <c r="AW435" i="43"/>
  <c r="AX435" i="43" s="1"/>
  <c r="AY438" i="43"/>
  <c r="AZ438" i="43" s="1"/>
  <c r="AW438" i="43"/>
  <c r="AY434" i="43"/>
  <c r="AZ434" i="43" s="1"/>
  <c r="AW434" i="43"/>
  <c r="AY430" i="43"/>
  <c r="AZ430" i="43" s="1"/>
  <c r="AW430" i="43"/>
  <c r="AY426" i="43"/>
  <c r="AZ426" i="43" s="1"/>
  <c r="AW426" i="43"/>
  <c r="AY422" i="43"/>
  <c r="AZ422" i="43" s="1"/>
  <c r="AW422" i="43"/>
  <c r="AY421" i="43"/>
  <c r="AZ421" i="43" s="1"/>
  <c r="AW421" i="43"/>
  <c r="AX421" i="43" s="1"/>
  <c r="AY417" i="43"/>
  <c r="AZ417" i="43" s="1"/>
  <c r="AW417" i="43"/>
  <c r="AX417" i="43" s="1"/>
  <c r="AY413" i="43"/>
  <c r="AZ413" i="43" s="1"/>
  <c r="AW413" i="43"/>
  <c r="AX413" i="43" s="1"/>
  <c r="AY409" i="43"/>
  <c r="AZ409" i="43" s="1"/>
  <c r="AW409" i="43"/>
  <c r="AX409" i="43" s="1"/>
  <c r="AY405" i="43"/>
  <c r="AZ405" i="43" s="1"/>
  <c r="AW405" i="43"/>
  <c r="AX405" i="43" s="1"/>
  <c r="AY401" i="43"/>
  <c r="AZ401" i="43" s="1"/>
  <c r="AW401" i="43"/>
  <c r="AX401" i="43" s="1"/>
  <c r="AY418" i="43"/>
  <c r="AW418" i="43"/>
  <c r="AX418" i="43" s="1"/>
  <c r="AY414" i="43"/>
  <c r="AW414" i="43"/>
  <c r="AX414" i="43" s="1"/>
  <c r="AY410" i="43"/>
  <c r="AW410" i="43"/>
  <c r="AX410" i="43" s="1"/>
  <c r="AY406" i="43"/>
  <c r="AW406" i="43"/>
  <c r="AX406" i="43" s="1"/>
  <c r="AY402" i="43"/>
  <c r="AW402" i="43"/>
  <c r="AX402" i="43" s="1"/>
  <c r="AY398" i="43"/>
  <c r="AZ398" i="43" s="1"/>
  <c r="AW398" i="43"/>
  <c r="AX398" i="43" s="1"/>
  <c r="AY394" i="43"/>
  <c r="AZ394" i="43" s="1"/>
  <c r="AW394" i="43"/>
  <c r="AX394" i="43" s="1"/>
  <c r="AY390" i="43"/>
  <c r="AZ390" i="43" s="1"/>
  <c r="AW390" i="43"/>
  <c r="AX390" i="43" s="1"/>
  <c r="AY386" i="43"/>
  <c r="AZ386" i="43" s="1"/>
  <c r="AW386" i="43"/>
  <c r="BC382" i="43"/>
  <c r="AY382" i="43"/>
  <c r="AW382" i="43"/>
  <c r="AX382" i="43" s="1"/>
  <c r="AY378" i="43"/>
  <c r="AZ378" i="43" s="1"/>
  <c r="AW378" i="43"/>
  <c r="AY374" i="43"/>
  <c r="AZ374" i="43" s="1"/>
  <c r="AW374" i="43"/>
  <c r="AX374" i="43" s="1"/>
  <c r="AY370" i="43"/>
  <c r="AZ370" i="43" s="1"/>
  <c r="AW370" i="43"/>
  <c r="AY366" i="43"/>
  <c r="AZ366" i="43" s="1"/>
  <c r="AW366" i="43"/>
  <c r="AX366" i="43" s="1"/>
  <c r="AY362" i="43"/>
  <c r="AZ362" i="43" s="1"/>
  <c r="AW362" i="43"/>
  <c r="BC397" i="43"/>
  <c r="AY397" i="43"/>
  <c r="AZ397" i="43" s="1"/>
  <c r="AW397" i="43"/>
  <c r="AX397" i="43" s="1"/>
  <c r="BC393" i="43"/>
  <c r="AY393" i="43"/>
  <c r="AZ393" i="43" s="1"/>
  <c r="AW393" i="43"/>
  <c r="AX393" i="43" s="1"/>
  <c r="AY389" i="43"/>
  <c r="AW389" i="43"/>
  <c r="AX389" i="43" s="1"/>
  <c r="BC385" i="43"/>
  <c r="AY385" i="43"/>
  <c r="AZ385" i="43" s="1"/>
  <c r="AW385" i="43"/>
  <c r="AX385" i="43" s="1"/>
  <c r="BC381" i="43"/>
  <c r="AY381" i="43"/>
  <c r="AZ381" i="43" s="1"/>
  <c r="AW381" i="43"/>
  <c r="AX381" i="43" s="1"/>
  <c r="AY377" i="43"/>
  <c r="AW377" i="43"/>
  <c r="AX377" i="43" s="1"/>
  <c r="AY373" i="43"/>
  <c r="AW373" i="43"/>
  <c r="AX373" i="43" s="1"/>
  <c r="AY369" i="43"/>
  <c r="AW369" i="43"/>
  <c r="AX369" i="43" s="1"/>
  <c r="AY365" i="43"/>
  <c r="AW365" i="43"/>
  <c r="AX365" i="43" s="1"/>
  <c r="BC361" i="43"/>
  <c r="AY361" i="43"/>
  <c r="AZ361" i="43" s="1"/>
  <c r="AW361" i="43"/>
  <c r="AX361" i="43" s="1"/>
  <c r="BC356" i="43"/>
  <c r="AY356" i="43"/>
  <c r="AW356" i="43"/>
  <c r="AY352" i="43"/>
  <c r="AZ352" i="43" s="1"/>
  <c r="AW352" i="43"/>
  <c r="AY348" i="43"/>
  <c r="AZ348" i="43" s="1"/>
  <c r="AW348" i="43"/>
  <c r="AY344" i="43"/>
  <c r="AZ344" i="43" s="1"/>
  <c r="AW344" i="43"/>
  <c r="BC340" i="43"/>
  <c r="AY340" i="43"/>
  <c r="AW340" i="43"/>
  <c r="BC336" i="43"/>
  <c r="AY336" i="43"/>
  <c r="AW336" i="43"/>
  <c r="BC332" i="43"/>
  <c r="AY332" i="43"/>
  <c r="AW332" i="43"/>
  <c r="BC328" i="43"/>
  <c r="AY328" i="43"/>
  <c r="AW328" i="43"/>
  <c r="BC324" i="43"/>
  <c r="AY324" i="43"/>
  <c r="AW324" i="43"/>
  <c r="BC320" i="43"/>
  <c r="AY320" i="43"/>
  <c r="AW320" i="43"/>
  <c r="AY316" i="43"/>
  <c r="AZ316" i="43" s="1"/>
  <c r="AW316" i="43"/>
  <c r="BC312" i="43"/>
  <c r="AY312" i="43"/>
  <c r="AW312" i="43"/>
  <c r="AY308" i="43"/>
  <c r="AZ308" i="43" s="1"/>
  <c r="AW308" i="43"/>
  <c r="AY304" i="43"/>
  <c r="AZ304" i="43" s="1"/>
  <c r="AW304" i="43"/>
  <c r="BC300" i="43"/>
  <c r="AY300" i="43"/>
  <c r="AW300" i="43"/>
  <c r="BC296" i="43"/>
  <c r="AY296" i="43"/>
  <c r="AW296" i="43"/>
  <c r="BC353" i="43"/>
  <c r="AY353" i="43"/>
  <c r="AZ353" i="43" s="1"/>
  <c r="AW353" i="43"/>
  <c r="AX353" i="43" s="1"/>
  <c r="BC349" i="43"/>
  <c r="AY349" i="43"/>
  <c r="AZ349" i="43" s="1"/>
  <c r="AW349" i="43"/>
  <c r="AX349" i="43" s="1"/>
  <c r="BC345" i="43"/>
  <c r="AY345" i="43"/>
  <c r="AZ345" i="43" s="1"/>
  <c r="AW345" i="43"/>
  <c r="AX345" i="43" s="1"/>
  <c r="BC341" i="43"/>
  <c r="AY341" i="43"/>
  <c r="AZ341" i="43" s="1"/>
  <c r="AW341" i="43"/>
  <c r="AX341" i="43" s="1"/>
  <c r="BC337" i="43"/>
  <c r="AY337" i="43"/>
  <c r="AZ337" i="43" s="1"/>
  <c r="AW337" i="43"/>
  <c r="AX337" i="43" s="1"/>
  <c r="BC333" i="43"/>
  <c r="AY333" i="43"/>
  <c r="AZ333" i="43" s="1"/>
  <c r="AW333" i="43"/>
  <c r="AX333" i="43" s="1"/>
  <c r="BC329" i="43"/>
  <c r="AY329" i="43"/>
  <c r="AZ329" i="43" s="1"/>
  <c r="AW329" i="43"/>
  <c r="AX329" i="43" s="1"/>
  <c r="BC325" i="43"/>
  <c r="AY325" i="43"/>
  <c r="AZ325" i="43" s="1"/>
  <c r="AW325" i="43"/>
  <c r="AX325" i="43" s="1"/>
  <c r="BC321" i="43"/>
  <c r="AY321" i="43"/>
  <c r="AZ321" i="43" s="1"/>
  <c r="AW321" i="43"/>
  <c r="AX321" i="43" s="1"/>
  <c r="BC317" i="43"/>
  <c r="AY317" i="43"/>
  <c r="AZ317" i="43" s="1"/>
  <c r="AW317" i="43"/>
  <c r="AX317" i="43" s="1"/>
  <c r="BC313" i="43"/>
  <c r="AY313" i="43"/>
  <c r="AZ313" i="43" s="1"/>
  <c r="AW313" i="43"/>
  <c r="AX313" i="43" s="1"/>
  <c r="BC309" i="43"/>
  <c r="AY309" i="43"/>
  <c r="AZ309" i="43" s="1"/>
  <c r="AW309" i="43"/>
  <c r="AX309" i="43" s="1"/>
  <c r="BC305" i="43"/>
  <c r="AY305" i="43"/>
  <c r="AZ305" i="43" s="1"/>
  <c r="AW305" i="43"/>
  <c r="AX305" i="43" s="1"/>
  <c r="BC301" i="43"/>
  <c r="AY301" i="43"/>
  <c r="AZ301" i="43" s="1"/>
  <c r="AW301" i="43"/>
  <c r="AX301" i="43" s="1"/>
  <c r="BC297" i="43"/>
  <c r="AY297" i="43"/>
  <c r="AZ297" i="43" s="1"/>
  <c r="AW297" i="43"/>
  <c r="AX297" i="43" s="1"/>
  <c r="BC293" i="43"/>
  <c r="AY293" i="43"/>
  <c r="AW293" i="43"/>
  <c r="AX293" i="43" s="1"/>
  <c r="AY281" i="43"/>
  <c r="AZ281" i="43" s="1"/>
  <c r="AW281" i="43"/>
  <c r="AY277" i="43"/>
  <c r="AZ277" i="43" s="1"/>
  <c r="AW277" i="43"/>
  <c r="AY273" i="43"/>
  <c r="AZ273" i="43" s="1"/>
  <c r="AW273" i="43"/>
  <c r="AY269" i="43"/>
  <c r="AZ269" i="43" s="1"/>
  <c r="AW269" i="43"/>
  <c r="AY265" i="43"/>
  <c r="AZ265" i="43" s="1"/>
  <c r="AW265" i="43"/>
  <c r="AY261" i="43"/>
  <c r="AZ261" i="43" s="1"/>
  <c r="AW261" i="43"/>
  <c r="AY257" i="43"/>
  <c r="AZ257" i="43" s="1"/>
  <c r="AW257" i="43"/>
  <c r="AY253" i="43"/>
  <c r="AZ253" i="43" s="1"/>
  <c r="AW253" i="43"/>
  <c r="AY249" i="43"/>
  <c r="AZ249" i="43" s="1"/>
  <c r="AW249" i="43"/>
  <c r="AY245" i="43"/>
  <c r="AZ245" i="43" s="1"/>
  <c r="AW245" i="43"/>
  <c r="AY241" i="43"/>
  <c r="AZ241" i="43" s="1"/>
  <c r="AW241" i="43"/>
  <c r="AY237" i="43"/>
  <c r="AZ237" i="43" s="1"/>
  <c r="AW237" i="43"/>
  <c r="AY233" i="43"/>
  <c r="AZ233" i="43" s="1"/>
  <c r="AW233" i="43"/>
  <c r="AY229" i="43"/>
  <c r="AZ229" i="43" s="1"/>
  <c r="AW229" i="43"/>
  <c r="AY225" i="43"/>
  <c r="AZ225" i="43" s="1"/>
  <c r="AW225" i="43"/>
  <c r="AY221" i="43"/>
  <c r="AZ221" i="43" s="1"/>
  <c r="AW221" i="43"/>
  <c r="AY217" i="43"/>
  <c r="AZ217" i="43" s="1"/>
  <c r="AW217" i="43"/>
  <c r="AY282" i="43"/>
  <c r="AZ282" i="43" s="1"/>
  <c r="AW282" i="43"/>
  <c r="AY278" i="43"/>
  <c r="AZ278" i="43" s="1"/>
  <c r="AW278" i="43"/>
  <c r="AY274" i="43"/>
  <c r="AZ274" i="43" s="1"/>
  <c r="AW274" i="43"/>
  <c r="AY270" i="43"/>
  <c r="AZ270" i="43" s="1"/>
  <c r="AW270" i="43"/>
  <c r="AY266" i="43"/>
  <c r="AZ266" i="43" s="1"/>
  <c r="AW266" i="43"/>
  <c r="AY262" i="43"/>
  <c r="AZ262" i="43" s="1"/>
  <c r="AW262" i="43"/>
  <c r="AY258" i="43"/>
  <c r="AZ258" i="43" s="1"/>
  <c r="AW258" i="43"/>
  <c r="AY254" i="43"/>
  <c r="AZ254" i="43" s="1"/>
  <c r="AW254" i="43"/>
  <c r="AY250" i="43"/>
  <c r="AZ250" i="43" s="1"/>
  <c r="AW250" i="43"/>
  <c r="AY246" i="43"/>
  <c r="AZ246" i="43" s="1"/>
  <c r="AW246" i="43"/>
  <c r="AY242" i="43"/>
  <c r="AZ242" i="43" s="1"/>
  <c r="AW242" i="43"/>
  <c r="AY238" i="43"/>
  <c r="AZ238" i="43" s="1"/>
  <c r="AW238" i="43"/>
  <c r="AY234" i="43"/>
  <c r="AZ234" i="43" s="1"/>
  <c r="AW234" i="43"/>
  <c r="AY230" i="43"/>
  <c r="AZ230" i="43" s="1"/>
  <c r="AW230" i="43"/>
  <c r="AY226" i="43"/>
  <c r="AZ226" i="43" s="1"/>
  <c r="AW226" i="43"/>
  <c r="AY222" i="43"/>
  <c r="AZ222" i="43" s="1"/>
  <c r="AW222" i="43"/>
  <c r="AY218" i="43"/>
  <c r="AZ218" i="43" s="1"/>
  <c r="AW218" i="43"/>
  <c r="AY213" i="43"/>
  <c r="AZ213" i="43" s="1"/>
  <c r="AW213" i="43"/>
  <c r="AX213" i="43" s="1"/>
  <c r="AY208" i="43"/>
  <c r="AZ208" i="43" s="1"/>
  <c r="AW208" i="43"/>
  <c r="AY204" i="43"/>
  <c r="AZ204" i="43" s="1"/>
  <c r="AW204" i="43"/>
  <c r="AY200" i="43"/>
  <c r="AZ200" i="43" s="1"/>
  <c r="AW200" i="43"/>
  <c r="BC196" i="43"/>
  <c r="AY196" i="43"/>
  <c r="AW196" i="43"/>
  <c r="AY192" i="43"/>
  <c r="AZ192" i="43" s="1"/>
  <c r="AW192" i="43"/>
  <c r="AY188" i="43"/>
  <c r="AZ188" i="43" s="1"/>
  <c r="AW188" i="43"/>
  <c r="AY184" i="43"/>
  <c r="AZ184" i="43" s="1"/>
  <c r="AW184" i="43"/>
  <c r="BC180" i="43"/>
  <c r="AY180" i="43"/>
  <c r="AW180" i="43"/>
  <c r="AY176" i="43"/>
  <c r="AZ176" i="43" s="1"/>
  <c r="AW176" i="43"/>
  <c r="AY172" i="43"/>
  <c r="AZ172" i="43" s="1"/>
  <c r="AW172" i="43"/>
  <c r="BC168" i="43"/>
  <c r="AY168" i="43"/>
  <c r="AW168" i="43"/>
  <c r="AY164" i="43"/>
  <c r="AZ164" i="43" s="1"/>
  <c r="AW164" i="43"/>
  <c r="BC160" i="43"/>
  <c r="AY160" i="43"/>
  <c r="AW160" i="43"/>
  <c r="BC156" i="43"/>
  <c r="AY156" i="43"/>
  <c r="AW156" i="43"/>
  <c r="BC152" i="43"/>
  <c r="AY152" i="43"/>
  <c r="AW152" i="43"/>
  <c r="BC148" i="43"/>
  <c r="AY148" i="43"/>
  <c r="AW148" i="43"/>
  <c r="BC144" i="43"/>
  <c r="AY144" i="43"/>
  <c r="AW144" i="43"/>
  <c r="BC140" i="43"/>
  <c r="AY140" i="43"/>
  <c r="AW140" i="43"/>
  <c r="AY216" i="43"/>
  <c r="AZ216" i="43" s="1"/>
  <c r="AW216" i="43"/>
  <c r="AX216" i="43" s="1"/>
  <c r="AY212" i="43"/>
  <c r="AZ212" i="43" s="1"/>
  <c r="AW212" i="43"/>
  <c r="AX212" i="43" s="1"/>
  <c r="BC209" i="43"/>
  <c r="AY209" i="43"/>
  <c r="AZ209" i="43" s="1"/>
  <c r="AW209" i="43"/>
  <c r="AX209" i="43" s="1"/>
  <c r="BC205" i="43"/>
  <c r="AY205" i="43"/>
  <c r="AZ205" i="43" s="1"/>
  <c r="AW205" i="43"/>
  <c r="AX205" i="43" s="1"/>
  <c r="BC201" i="43"/>
  <c r="AY201" i="43"/>
  <c r="AZ201" i="43" s="1"/>
  <c r="AW201" i="43"/>
  <c r="AX201" i="43" s="1"/>
  <c r="BC197" i="43"/>
  <c r="AY197" i="43"/>
  <c r="AZ197" i="43" s="1"/>
  <c r="AW197" i="43"/>
  <c r="AX197" i="43" s="1"/>
  <c r="BC193" i="43"/>
  <c r="AY193" i="43"/>
  <c r="AZ193" i="43" s="1"/>
  <c r="AW193" i="43"/>
  <c r="AX193" i="43" s="1"/>
  <c r="BC189" i="43"/>
  <c r="AY189" i="43"/>
  <c r="AZ189" i="43" s="1"/>
  <c r="AW189" i="43"/>
  <c r="AX189" i="43" s="1"/>
  <c r="BC185" i="43"/>
  <c r="AY185" i="43"/>
  <c r="AZ185" i="43" s="1"/>
  <c r="AW185" i="43"/>
  <c r="AX185" i="43" s="1"/>
  <c r="BC181" i="43"/>
  <c r="AY181" i="43"/>
  <c r="AZ181" i="43" s="1"/>
  <c r="AW181" i="43"/>
  <c r="AX181" i="43" s="1"/>
  <c r="BC177" i="43"/>
  <c r="AY177" i="43"/>
  <c r="AZ177" i="43" s="1"/>
  <c r="AW177" i="43"/>
  <c r="AX177" i="43" s="1"/>
  <c r="BC173" i="43"/>
  <c r="AY173" i="43"/>
  <c r="AZ173" i="43" s="1"/>
  <c r="AW173" i="43"/>
  <c r="AX173" i="43" s="1"/>
  <c r="BC169" i="43"/>
  <c r="AY169" i="43"/>
  <c r="AZ169" i="43" s="1"/>
  <c r="AW169" i="43"/>
  <c r="AX169" i="43" s="1"/>
  <c r="BC165" i="43"/>
  <c r="AY165" i="43"/>
  <c r="AZ165" i="43" s="1"/>
  <c r="AW165" i="43"/>
  <c r="AX165" i="43" s="1"/>
  <c r="BC161" i="43"/>
  <c r="AY161" i="43"/>
  <c r="AZ161" i="43" s="1"/>
  <c r="AW161" i="43"/>
  <c r="AX161" i="43" s="1"/>
  <c r="BC157" i="43"/>
  <c r="AY157" i="43"/>
  <c r="AZ157" i="43" s="1"/>
  <c r="AW157" i="43"/>
  <c r="AX157" i="43" s="1"/>
  <c r="BC153" i="43"/>
  <c r="AY153" i="43"/>
  <c r="AZ153" i="43" s="1"/>
  <c r="AW153" i="43"/>
  <c r="AX153" i="43" s="1"/>
  <c r="BC149" i="43"/>
  <c r="AY149" i="43"/>
  <c r="AZ149" i="43" s="1"/>
  <c r="AW149" i="43"/>
  <c r="AX149" i="43" s="1"/>
  <c r="BC145" i="43"/>
  <c r="AY145" i="43"/>
  <c r="AZ145" i="43" s="1"/>
  <c r="AW145" i="43"/>
  <c r="AX145" i="43" s="1"/>
  <c r="BC141" i="43"/>
  <c r="AY141" i="43"/>
  <c r="AZ141" i="43" s="1"/>
  <c r="AW141" i="43"/>
  <c r="AX141" i="43" s="1"/>
  <c r="BC137" i="43"/>
  <c r="AY137" i="43"/>
  <c r="AZ137" i="43" s="1"/>
  <c r="AW137" i="43"/>
  <c r="AX137" i="43" s="1"/>
  <c r="BC119" i="43"/>
  <c r="AY119" i="43"/>
  <c r="AW119" i="43"/>
  <c r="AX119" i="43" s="1"/>
  <c r="AY115" i="43"/>
  <c r="AZ115" i="43" s="1"/>
  <c r="AW115" i="43"/>
  <c r="AX115" i="43" s="1"/>
  <c r="AY111" i="43"/>
  <c r="AZ111" i="43" s="1"/>
  <c r="AW111" i="43"/>
  <c r="AX111" i="43" s="1"/>
  <c r="AY107" i="43"/>
  <c r="AZ107" i="43" s="1"/>
  <c r="AW107" i="43"/>
  <c r="AX107" i="43" s="1"/>
  <c r="AY103" i="43"/>
  <c r="AZ103" i="43" s="1"/>
  <c r="AW103" i="43"/>
  <c r="AX103" i="43" s="1"/>
  <c r="AY99" i="43"/>
  <c r="AZ99" i="43" s="1"/>
  <c r="AW99" i="43"/>
  <c r="AX99" i="43" s="1"/>
  <c r="AY95" i="43"/>
  <c r="AZ95" i="43" s="1"/>
  <c r="AW95" i="43"/>
  <c r="AX95" i="43" s="1"/>
  <c r="AY91" i="43"/>
  <c r="AZ91" i="43" s="1"/>
  <c r="AW91" i="43"/>
  <c r="AX91" i="43" s="1"/>
  <c r="AY87" i="43"/>
  <c r="AZ87" i="43" s="1"/>
  <c r="AW87" i="43"/>
  <c r="AX87" i="43" s="1"/>
  <c r="AY83" i="43"/>
  <c r="AZ83" i="43" s="1"/>
  <c r="AW83" i="43"/>
  <c r="AX83" i="43" s="1"/>
  <c r="AY79" i="43"/>
  <c r="AZ79" i="43" s="1"/>
  <c r="AW79" i="43"/>
  <c r="AX79" i="43" s="1"/>
  <c r="BC75" i="43"/>
  <c r="AY75" i="43"/>
  <c r="AW75" i="43"/>
  <c r="AX75" i="43" s="1"/>
  <c r="BC71" i="43"/>
  <c r="AY71" i="43"/>
  <c r="AZ71" i="43" s="1"/>
  <c r="AW71" i="43"/>
  <c r="AX71" i="43" s="1"/>
  <c r="BC67" i="43"/>
  <c r="AY67" i="43"/>
  <c r="AZ67" i="43" s="1"/>
  <c r="AW67" i="43"/>
  <c r="AX67" i="43" s="1"/>
  <c r="BC63" i="43"/>
  <c r="AY63" i="43"/>
  <c r="AZ63" i="43" s="1"/>
  <c r="AW63" i="43"/>
  <c r="AX63" i="43" s="1"/>
  <c r="AY59" i="43"/>
  <c r="AZ59" i="43" s="1"/>
  <c r="AW59" i="43"/>
  <c r="AX59" i="43" s="1"/>
  <c r="BC55" i="43"/>
  <c r="AY55" i="43"/>
  <c r="AW55" i="43"/>
  <c r="AX55" i="43" s="1"/>
  <c r="AY51" i="43"/>
  <c r="AZ51" i="43" s="1"/>
  <c r="AW51" i="43"/>
  <c r="AX51" i="43" s="1"/>
  <c r="AY47" i="43"/>
  <c r="AZ47" i="43" s="1"/>
  <c r="AW47" i="43"/>
  <c r="AX47" i="43" s="1"/>
  <c r="AY43" i="43"/>
  <c r="AZ43" i="43" s="1"/>
  <c r="AW43" i="43"/>
  <c r="AX43" i="43" s="1"/>
  <c r="AY31" i="43"/>
  <c r="AZ31" i="43" s="1"/>
  <c r="AW31" i="43"/>
  <c r="AX31" i="43" s="1"/>
  <c r="AY27" i="43"/>
  <c r="AZ27" i="43" s="1"/>
  <c r="AW27" i="43"/>
  <c r="AX27" i="43" s="1"/>
  <c r="BC23" i="43"/>
  <c r="AY23" i="43"/>
  <c r="AW23" i="43"/>
  <c r="AX23" i="43" s="1"/>
  <c r="AY19" i="43"/>
  <c r="AZ19" i="43" s="1"/>
  <c r="AW19" i="43"/>
  <c r="AX19" i="43" s="1"/>
  <c r="AY15" i="43"/>
  <c r="AZ15" i="43" s="1"/>
  <c r="AW15" i="43"/>
  <c r="AX15" i="43" s="1"/>
  <c r="AY11" i="43"/>
  <c r="AZ11" i="43" s="1"/>
  <c r="AW11" i="43"/>
  <c r="AX11" i="43" s="1"/>
  <c r="AY7" i="43"/>
  <c r="AZ7" i="43" s="1"/>
  <c r="AW7" i="43"/>
  <c r="AX7" i="43" s="1"/>
  <c r="BC3" i="43"/>
  <c r="AY3" i="43"/>
  <c r="AW3" i="43"/>
  <c r="AX3" i="43" s="1"/>
  <c r="BC118" i="43"/>
  <c r="AY118" i="43"/>
  <c r="AZ118" i="43" s="1"/>
  <c r="AW118" i="43"/>
  <c r="AX118" i="43" s="1"/>
  <c r="BC114" i="43"/>
  <c r="AY114" i="43"/>
  <c r="AZ114" i="43" s="1"/>
  <c r="AW114" i="43"/>
  <c r="AX114" i="43" s="1"/>
  <c r="BC110" i="43"/>
  <c r="AY110" i="43"/>
  <c r="AZ110" i="43" s="1"/>
  <c r="AW110" i="43"/>
  <c r="AX110" i="43" s="1"/>
  <c r="BC106" i="43"/>
  <c r="AY106" i="43"/>
  <c r="AZ106" i="43" s="1"/>
  <c r="AW106" i="43"/>
  <c r="AX106" i="43" s="1"/>
  <c r="BC102" i="43"/>
  <c r="AY102" i="43"/>
  <c r="AZ102" i="43" s="1"/>
  <c r="AW102" i="43"/>
  <c r="AX102" i="43" s="1"/>
  <c r="BC98" i="43"/>
  <c r="AY98" i="43"/>
  <c r="AZ98" i="43" s="1"/>
  <c r="AW98" i="43"/>
  <c r="AX98" i="43" s="1"/>
  <c r="BC94" i="43"/>
  <c r="AY94" i="43"/>
  <c r="AZ94" i="43" s="1"/>
  <c r="AW94" i="43"/>
  <c r="AX94" i="43" s="1"/>
  <c r="BC90" i="43"/>
  <c r="AY90" i="43"/>
  <c r="AZ90" i="43" s="1"/>
  <c r="AW90" i="43"/>
  <c r="AX90" i="43" s="1"/>
  <c r="BC86" i="43"/>
  <c r="AY86" i="43"/>
  <c r="AZ86" i="43" s="1"/>
  <c r="AW86" i="43"/>
  <c r="AX86" i="43" s="1"/>
  <c r="BC82" i="43"/>
  <c r="AY82" i="43"/>
  <c r="AZ82" i="43" s="1"/>
  <c r="AW82" i="43"/>
  <c r="AX82" i="43" s="1"/>
  <c r="BC78" i="43"/>
  <c r="AY78" i="43"/>
  <c r="AZ78" i="43" s="1"/>
  <c r="AW78" i="43"/>
  <c r="AX78" i="43" s="1"/>
  <c r="BC74" i="43"/>
  <c r="AY74" i="43"/>
  <c r="AZ74" i="43" s="1"/>
  <c r="AW74" i="43"/>
  <c r="AX74" i="43" s="1"/>
  <c r="BC70" i="43"/>
  <c r="AY70" i="43"/>
  <c r="AZ70" i="43" s="1"/>
  <c r="AW70" i="43"/>
  <c r="AX70" i="43" s="1"/>
  <c r="BC66" i="43"/>
  <c r="AY66" i="43"/>
  <c r="AZ66" i="43" s="1"/>
  <c r="AW66" i="43"/>
  <c r="AX66" i="43" s="1"/>
  <c r="BC62" i="43"/>
  <c r="AY62" i="43"/>
  <c r="AZ62" i="43" s="1"/>
  <c r="AW62" i="43"/>
  <c r="AX62" i="43" s="1"/>
  <c r="BC58" i="43"/>
  <c r="AY58" i="43"/>
  <c r="AZ58" i="43" s="1"/>
  <c r="AW58" i="43"/>
  <c r="AX58" i="43" s="1"/>
  <c r="BC54" i="43"/>
  <c r="AY54" i="43"/>
  <c r="AZ54" i="43" s="1"/>
  <c r="AW54" i="43"/>
  <c r="AX54" i="43" s="1"/>
  <c r="BC50" i="43"/>
  <c r="AY50" i="43"/>
  <c r="AZ50" i="43" s="1"/>
  <c r="AW50" i="43"/>
  <c r="AX50" i="43" s="1"/>
  <c r="BC46" i="43"/>
  <c r="AY46" i="43"/>
  <c r="AZ46" i="43" s="1"/>
  <c r="AW46" i="43"/>
  <c r="AX46" i="43" s="1"/>
  <c r="BC42" i="43"/>
  <c r="AY42" i="43"/>
  <c r="AZ42" i="43" s="1"/>
  <c r="AW42" i="43"/>
  <c r="AX42" i="43" s="1"/>
  <c r="BC38" i="43"/>
  <c r="AY38" i="43"/>
  <c r="AZ38" i="43" s="1"/>
  <c r="AW38" i="43"/>
  <c r="AX38" i="43" s="1"/>
  <c r="BC34" i="43"/>
  <c r="AY34" i="43"/>
  <c r="AZ34" i="43" s="1"/>
  <c r="AW34" i="43"/>
  <c r="AX34" i="43" s="1"/>
  <c r="BC30" i="43"/>
  <c r="AY30" i="43"/>
  <c r="AZ30" i="43" s="1"/>
  <c r="AW30" i="43"/>
  <c r="AX30" i="43" s="1"/>
  <c r="BC26" i="43"/>
  <c r="AY26" i="43"/>
  <c r="AZ26" i="43" s="1"/>
  <c r="AW26" i="43"/>
  <c r="AX26" i="43" s="1"/>
  <c r="BC22" i="43"/>
  <c r="AY22" i="43"/>
  <c r="AZ22" i="43" s="1"/>
  <c r="AW22" i="43"/>
  <c r="AX22" i="43" s="1"/>
  <c r="BC18" i="43"/>
  <c r="AY18" i="43"/>
  <c r="AZ18" i="43" s="1"/>
  <c r="AW18" i="43"/>
  <c r="AX18" i="43" s="1"/>
  <c r="BC14" i="43"/>
  <c r="AY14" i="43"/>
  <c r="AZ14" i="43" s="1"/>
  <c r="AW14" i="43"/>
  <c r="AX14" i="43" s="1"/>
  <c r="BC10" i="43"/>
  <c r="AY10" i="43"/>
  <c r="AZ10" i="43" s="1"/>
  <c r="AW10" i="43"/>
  <c r="AX10" i="43" s="1"/>
  <c r="BC6" i="43"/>
  <c r="AY6" i="43"/>
  <c r="AZ6" i="43" s="1"/>
  <c r="AW6" i="43"/>
  <c r="AX6" i="43" s="1"/>
  <c r="BC431" i="43"/>
  <c r="BC429" i="43"/>
  <c r="BC427" i="43"/>
  <c r="BC425" i="43"/>
  <c r="BC423" i="43"/>
  <c r="BC39" i="43"/>
  <c r="BC37" i="43"/>
  <c r="BC35" i="43"/>
  <c r="BC33" i="43"/>
  <c r="BC421" i="43"/>
  <c r="AX386" i="43"/>
  <c r="AX378" i="43"/>
  <c r="AX370" i="43"/>
  <c r="BC433" i="43"/>
  <c r="BC45" i="43"/>
  <c r="BC43" i="43"/>
  <c r="BC41" i="43"/>
  <c r="BC19" i="43"/>
  <c r="G478" i="43"/>
  <c r="I478" i="43"/>
  <c r="J478" i="43" s="1"/>
  <c r="I477" i="43"/>
  <c r="J477" i="43" s="1"/>
  <c r="G477" i="43"/>
  <c r="H477" i="43" s="1"/>
  <c r="U474" i="43"/>
  <c r="V474" i="43" s="1"/>
  <c r="S474" i="43"/>
  <c r="U471" i="43"/>
  <c r="V471" i="43" s="1"/>
  <c r="S471" i="43"/>
  <c r="U472" i="43"/>
  <c r="V472" i="43" s="1"/>
  <c r="S472" i="43"/>
  <c r="T472" i="43" s="1"/>
  <c r="U470" i="43"/>
  <c r="S470" i="43"/>
  <c r="T470" i="43" s="1"/>
  <c r="U467" i="43"/>
  <c r="V467" i="43" s="1"/>
  <c r="S467" i="43"/>
  <c r="T467" i="43" s="1"/>
  <c r="G466" i="43"/>
  <c r="I466" i="43"/>
  <c r="J466" i="43" s="1"/>
  <c r="U459" i="43"/>
  <c r="V459" i="43" s="1"/>
  <c r="S459" i="43"/>
  <c r="T459" i="43" s="1"/>
  <c r="G458" i="43"/>
  <c r="I458" i="43"/>
  <c r="J458" i="43" s="1"/>
  <c r="U455" i="43"/>
  <c r="V455" i="43" s="1"/>
  <c r="S455" i="43"/>
  <c r="T455" i="43" s="1"/>
  <c r="G454" i="43"/>
  <c r="H454" i="43" s="1"/>
  <c r="I454" i="43"/>
  <c r="J454" i="43" s="1"/>
  <c r="U447" i="43"/>
  <c r="S447" i="43"/>
  <c r="T447" i="43" s="1"/>
  <c r="G446" i="43"/>
  <c r="H446" i="43" s="1"/>
  <c r="I446" i="43"/>
  <c r="J446" i="43" s="1"/>
  <c r="I457" i="43"/>
  <c r="J457" i="43" s="1"/>
  <c r="G457" i="43"/>
  <c r="I449" i="43"/>
  <c r="J449" i="43" s="1"/>
  <c r="G449" i="43"/>
  <c r="G400" i="43"/>
  <c r="I400" i="43"/>
  <c r="J400" i="43" s="1"/>
  <c r="U399" i="43"/>
  <c r="V399" i="43" s="1"/>
  <c r="S399" i="43"/>
  <c r="U397" i="43"/>
  <c r="V397" i="43" s="1"/>
  <c r="S397" i="43"/>
  <c r="U395" i="43"/>
  <c r="S395" i="43"/>
  <c r="U393" i="43"/>
  <c r="V393" i="43" s="1"/>
  <c r="S393" i="43"/>
  <c r="U391" i="43"/>
  <c r="V391" i="43" s="1"/>
  <c r="S391" i="43"/>
  <c r="U389" i="43"/>
  <c r="V389" i="43" s="1"/>
  <c r="S389" i="43"/>
  <c r="U387" i="43"/>
  <c r="V387" i="43" s="1"/>
  <c r="S387" i="43"/>
  <c r="U385" i="43"/>
  <c r="V385" i="43" s="1"/>
  <c r="S385" i="43"/>
  <c r="U383" i="43"/>
  <c r="V383" i="43" s="1"/>
  <c r="S383" i="43"/>
  <c r="U381" i="43"/>
  <c r="V381" i="43" s="1"/>
  <c r="S381" i="43"/>
  <c r="U379" i="43"/>
  <c r="V379" i="43" s="1"/>
  <c r="S379" i="43"/>
  <c r="U377" i="43"/>
  <c r="V377" i="43" s="1"/>
  <c r="S377" i="43"/>
  <c r="U375" i="43"/>
  <c r="V375" i="43" s="1"/>
  <c r="S375" i="43"/>
  <c r="U373" i="43"/>
  <c r="V373" i="43" s="1"/>
  <c r="S373" i="43"/>
  <c r="U371" i="43"/>
  <c r="V371" i="43" s="1"/>
  <c r="S371" i="43"/>
  <c r="U369" i="43"/>
  <c r="S369" i="43"/>
  <c r="U367" i="43"/>
  <c r="V367" i="43" s="1"/>
  <c r="S367" i="43"/>
  <c r="U365" i="43"/>
  <c r="V365" i="43" s="1"/>
  <c r="S365" i="43"/>
  <c r="U363" i="43"/>
  <c r="V363" i="43" s="1"/>
  <c r="S363" i="43"/>
  <c r="U361" i="43"/>
  <c r="V361" i="43" s="1"/>
  <c r="S361" i="43"/>
  <c r="U398" i="43"/>
  <c r="S398" i="43"/>
  <c r="I397" i="43"/>
  <c r="J397" i="43" s="1"/>
  <c r="G397" i="43"/>
  <c r="U394" i="43"/>
  <c r="S394" i="43"/>
  <c r="I393" i="43"/>
  <c r="J393" i="43" s="1"/>
  <c r="G393" i="43"/>
  <c r="U390" i="43"/>
  <c r="V390" i="43" s="1"/>
  <c r="S390" i="43"/>
  <c r="I389" i="43"/>
  <c r="G389" i="43"/>
  <c r="U386" i="43"/>
  <c r="S386" i="43"/>
  <c r="I385" i="43"/>
  <c r="J385" i="43" s="1"/>
  <c r="G385" i="43"/>
  <c r="U382" i="43"/>
  <c r="S382" i="43"/>
  <c r="I381" i="43"/>
  <c r="J381" i="43" s="1"/>
  <c r="G381" i="43"/>
  <c r="U378" i="43"/>
  <c r="V378" i="43" s="1"/>
  <c r="S378" i="43"/>
  <c r="I377" i="43"/>
  <c r="G377" i="43"/>
  <c r="U374" i="43"/>
  <c r="V374" i="43" s="1"/>
  <c r="S374" i="43"/>
  <c r="I373" i="43"/>
  <c r="G373" i="43"/>
  <c r="U370" i="43"/>
  <c r="V370" i="43" s="1"/>
  <c r="S370" i="43"/>
  <c r="I369" i="43"/>
  <c r="G369" i="43"/>
  <c r="U366" i="43"/>
  <c r="V366" i="43" s="1"/>
  <c r="S366" i="43"/>
  <c r="I365" i="43"/>
  <c r="G365" i="43"/>
  <c r="U362" i="43"/>
  <c r="S362" i="43"/>
  <c r="I361" i="43"/>
  <c r="J361" i="43" s="1"/>
  <c r="G361" i="43"/>
  <c r="G356" i="43"/>
  <c r="I356" i="43"/>
  <c r="U353" i="43"/>
  <c r="S353" i="43"/>
  <c r="G352" i="43"/>
  <c r="I352" i="43"/>
  <c r="J352" i="43" s="1"/>
  <c r="U349" i="43"/>
  <c r="V349" i="43" s="1"/>
  <c r="S349" i="43"/>
  <c r="G348" i="43"/>
  <c r="I348" i="43"/>
  <c r="J348" i="43" s="1"/>
  <c r="U345" i="43"/>
  <c r="S345" i="43"/>
  <c r="G344" i="43"/>
  <c r="I344" i="43"/>
  <c r="J344" i="43" s="1"/>
  <c r="U341" i="43"/>
  <c r="S341" i="43"/>
  <c r="G340" i="43"/>
  <c r="I340" i="43"/>
  <c r="U337" i="43"/>
  <c r="V337" i="43" s="1"/>
  <c r="S337" i="43"/>
  <c r="G336" i="43"/>
  <c r="H336" i="43" s="1"/>
  <c r="I336" i="43"/>
  <c r="U333" i="43"/>
  <c r="V333" i="43" s="1"/>
  <c r="S333" i="43"/>
  <c r="G332" i="43"/>
  <c r="I332" i="43"/>
  <c r="U329" i="43"/>
  <c r="V329" i="43" s="1"/>
  <c r="S329" i="43"/>
  <c r="G328" i="43"/>
  <c r="H328" i="43" s="1"/>
  <c r="I328" i="43"/>
  <c r="U325" i="43"/>
  <c r="S325" i="43"/>
  <c r="G324" i="43"/>
  <c r="H324" i="43" s="1"/>
  <c r="I324" i="43"/>
  <c r="U321" i="43"/>
  <c r="V321" i="43" s="1"/>
  <c r="S321" i="43"/>
  <c r="G320" i="43"/>
  <c r="I320" i="43"/>
  <c r="U317" i="43"/>
  <c r="V317" i="43" s="1"/>
  <c r="S317" i="43"/>
  <c r="G316" i="43"/>
  <c r="I316" i="43"/>
  <c r="J316" i="43" s="1"/>
  <c r="U313" i="43"/>
  <c r="V313" i="43" s="1"/>
  <c r="S313" i="43"/>
  <c r="G312" i="43"/>
  <c r="H312" i="43" s="1"/>
  <c r="I312" i="43"/>
  <c r="U309" i="43"/>
  <c r="V309" i="43" s="1"/>
  <c r="S309" i="43"/>
  <c r="G308" i="43"/>
  <c r="I308" i="43"/>
  <c r="J308" i="43" s="1"/>
  <c r="U305" i="43"/>
  <c r="V305" i="43" s="1"/>
  <c r="S305" i="43"/>
  <c r="G304" i="43"/>
  <c r="I304" i="43"/>
  <c r="J304" i="43" s="1"/>
  <c r="U301" i="43"/>
  <c r="V301" i="43" s="1"/>
  <c r="S301" i="43"/>
  <c r="G300" i="43"/>
  <c r="I300" i="43"/>
  <c r="U297" i="43"/>
  <c r="V297" i="43" s="1"/>
  <c r="S297" i="43"/>
  <c r="G296" i="43"/>
  <c r="H296" i="43" s="1"/>
  <c r="I296" i="43"/>
  <c r="U293" i="43"/>
  <c r="S293" i="43"/>
  <c r="U291" i="43"/>
  <c r="S291" i="43"/>
  <c r="U289" i="43"/>
  <c r="S289" i="43"/>
  <c r="U285" i="43"/>
  <c r="S285" i="43"/>
  <c r="U356" i="43"/>
  <c r="V356" i="43" s="1"/>
  <c r="S356" i="43"/>
  <c r="U354" i="43"/>
  <c r="V354" i="43" s="1"/>
  <c r="S354" i="43"/>
  <c r="U352" i="43"/>
  <c r="V352" i="43" s="1"/>
  <c r="S352" i="43"/>
  <c r="U350" i="43"/>
  <c r="V350" i="43" s="1"/>
  <c r="S350" i="43"/>
  <c r="U348" i="43"/>
  <c r="V348" i="43" s="1"/>
  <c r="S348" i="43"/>
  <c r="U346" i="43"/>
  <c r="V346" i="43" s="1"/>
  <c r="S346" i="43"/>
  <c r="U344" i="43"/>
  <c r="V344" i="43" s="1"/>
  <c r="S344" i="43"/>
  <c r="U342" i="43"/>
  <c r="V342" i="43" s="1"/>
  <c r="S342" i="43"/>
  <c r="U340" i="43"/>
  <c r="V340" i="43" s="1"/>
  <c r="S340" i="43"/>
  <c r="U338" i="43"/>
  <c r="V338" i="43" s="1"/>
  <c r="S338" i="43"/>
  <c r="U336" i="43"/>
  <c r="V336" i="43" s="1"/>
  <c r="S336" i="43"/>
  <c r="U334" i="43"/>
  <c r="V334" i="43" s="1"/>
  <c r="S334" i="43"/>
  <c r="U332" i="43"/>
  <c r="V332" i="43" s="1"/>
  <c r="S332" i="43"/>
  <c r="U330" i="43"/>
  <c r="V330" i="43" s="1"/>
  <c r="S330" i="43"/>
  <c r="U328" i="43"/>
  <c r="V328" i="43" s="1"/>
  <c r="S328" i="43"/>
  <c r="U326" i="43"/>
  <c r="V326" i="43" s="1"/>
  <c r="S326" i="43"/>
  <c r="U324" i="43"/>
  <c r="V324" i="43" s="1"/>
  <c r="S324" i="43"/>
  <c r="U322" i="43"/>
  <c r="V322" i="43" s="1"/>
  <c r="S322" i="43"/>
  <c r="U320" i="43"/>
  <c r="V320" i="43" s="1"/>
  <c r="S320" i="43"/>
  <c r="U318" i="43"/>
  <c r="V318" i="43" s="1"/>
  <c r="S318" i="43"/>
  <c r="U316" i="43"/>
  <c r="V316" i="43" s="1"/>
  <c r="S316" i="43"/>
  <c r="U314" i="43"/>
  <c r="V314" i="43" s="1"/>
  <c r="S314" i="43"/>
  <c r="U312" i="43"/>
  <c r="V312" i="43" s="1"/>
  <c r="S312" i="43"/>
  <c r="U310" i="43"/>
  <c r="V310" i="43" s="1"/>
  <c r="S310" i="43"/>
  <c r="U308" i="43"/>
  <c r="V308" i="43" s="1"/>
  <c r="S308" i="43"/>
  <c r="U306" i="43"/>
  <c r="V306" i="43" s="1"/>
  <c r="S306" i="43"/>
  <c r="U304" i="43"/>
  <c r="V304" i="43" s="1"/>
  <c r="S304" i="43"/>
  <c r="U302" i="43"/>
  <c r="V302" i="43" s="1"/>
  <c r="S302" i="43"/>
  <c r="U300" i="43"/>
  <c r="V300" i="43" s="1"/>
  <c r="S300" i="43"/>
  <c r="U298" i="43"/>
  <c r="V298" i="43" s="1"/>
  <c r="S298" i="43"/>
  <c r="U296" i="43"/>
  <c r="V296" i="43" s="1"/>
  <c r="S296" i="43"/>
  <c r="U294" i="43"/>
  <c r="V294" i="43" s="1"/>
  <c r="S294" i="43"/>
  <c r="G216" i="43"/>
  <c r="I216" i="43"/>
  <c r="I215" i="43"/>
  <c r="G215" i="43"/>
  <c r="G214" i="43"/>
  <c r="I214" i="43"/>
  <c r="I213" i="43"/>
  <c r="G213" i="43"/>
  <c r="G212" i="43"/>
  <c r="I212" i="43"/>
  <c r="I211" i="43"/>
  <c r="G211" i="43"/>
  <c r="G210" i="43"/>
  <c r="I210" i="43"/>
  <c r="J210" i="43" s="1"/>
  <c r="U207" i="43"/>
  <c r="S207" i="43"/>
  <c r="G206" i="43"/>
  <c r="I206" i="43"/>
  <c r="J206" i="43" s="1"/>
  <c r="U203" i="43"/>
  <c r="S203" i="43"/>
  <c r="G202" i="43"/>
  <c r="I202" i="43"/>
  <c r="J202" i="43" s="1"/>
  <c r="U199" i="43"/>
  <c r="S199" i="43"/>
  <c r="G198" i="43"/>
  <c r="I198" i="43"/>
  <c r="J198" i="43" s="1"/>
  <c r="U195" i="43"/>
  <c r="V195" i="43" s="1"/>
  <c r="S195" i="43"/>
  <c r="G194" i="43"/>
  <c r="I194" i="43"/>
  <c r="U191" i="43"/>
  <c r="S191" i="43"/>
  <c r="T191" i="43" s="1"/>
  <c r="G190" i="43"/>
  <c r="I190" i="43"/>
  <c r="J190" i="43" s="1"/>
  <c r="U187" i="43"/>
  <c r="S187" i="43"/>
  <c r="G186" i="43"/>
  <c r="I186" i="43"/>
  <c r="J186" i="43" s="1"/>
  <c r="U183" i="43"/>
  <c r="S183" i="43"/>
  <c r="T183" i="43" s="1"/>
  <c r="G182" i="43"/>
  <c r="I182" i="43"/>
  <c r="J182" i="43" s="1"/>
  <c r="U179" i="43"/>
  <c r="V179" i="43" s="1"/>
  <c r="S179" i="43"/>
  <c r="G178" i="43"/>
  <c r="I178" i="43"/>
  <c r="J178" i="43" s="1"/>
  <c r="U175" i="43"/>
  <c r="S175" i="43"/>
  <c r="G174" i="43"/>
  <c r="I174" i="43"/>
  <c r="J174" i="43" s="1"/>
  <c r="U171" i="43"/>
  <c r="S171" i="43"/>
  <c r="T171" i="43" s="1"/>
  <c r="G170" i="43"/>
  <c r="I170" i="43"/>
  <c r="U167" i="43"/>
  <c r="V167" i="43" s="1"/>
  <c r="S167" i="43"/>
  <c r="G166" i="43"/>
  <c r="I166" i="43"/>
  <c r="U163" i="43"/>
  <c r="S163" i="43"/>
  <c r="G162" i="43"/>
  <c r="I162" i="43"/>
  <c r="J162" i="43" s="1"/>
  <c r="U159" i="43"/>
  <c r="V159" i="43" s="1"/>
  <c r="S159" i="43"/>
  <c r="G158" i="43"/>
  <c r="I158" i="43"/>
  <c r="U155" i="43"/>
  <c r="V155" i="43" s="1"/>
  <c r="S155" i="43"/>
  <c r="G154" i="43"/>
  <c r="I154" i="43"/>
  <c r="U151" i="43"/>
  <c r="V151" i="43" s="1"/>
  <c r="S151" i="43"/>
  <c r="G150" i="43"/>
  <c r="I150" i="43"/>
  <c r="U147" i="43"/>
  <c r="V147" i="43" s="1"/>
  <c r="S147" i="43"/>
  <c r="G146" i="43"/>
  <c r="I146" i="43"/>
  <c r="U143" i="43"/>
  <c r="V143" i="43" s="1"/>
  <c r="S143" i="43"/>
  <c r="G142" i="43"/>
  <c r="I142" i="43"/>
  <c r="U139" i="43"/>
  <c r="V139" i="43" s="1"/>
  <c r="S139" i="43"/>
  <c r="G138" i="43"/>
  <c r="I138" i="43"/>
  <c r="J138" i="43" s="1"/>
  <c r="AZ392" i="43"/>
  <c r="AZ382" i="43"/>
  <c r="U477" i="43"/>
  <c r="S477" i="43"/>
  <c r="T477" i="43" s="1"/>
  <c r="G476" i="43"/>
  <c r="I476" i="43"/>
  <c r="G470" i="43"/>
  <c r="H470" i="43" s="1"/>
  <c r="I470" i="43"/>
  <c r="J470" i="43" s="1"/>
  <c r="U463" i="43"/>
  <c r="V463" i="43" s="1"/>
  <c r="S463" i="43"/>
  <c r="T463" i="43" s="1"/>
  <c r="G462" i="43"/>
  <c r="I462" i="43"/>
  <c r="J462" i="43" s="1"/>
  <c r="U466" i="43"/>
  <c r="S466" i="43"/>
  <c r="T466" i="43" s="1"/>
  <c r="I465" i="43"/>
  <c r="J465" i="43" s="1"/>
  <c r="G465" i="43"/>
  <c r="H465" i="43" s="1"/>
  <c r="U462" i="43"/>
  <c r="V462" i="43" s="1"/>
  <c r="S462" i="43"/>
  <c r="T462" i="43" s="1"/>
  <c r="I461" i="43"/>
  <c r="J461" i="43" s="1"/>
  <c r="G461" i="43"/>
  <c r="U458" i="43"/>
  <c r="V458" i="43" s="1"/>
  <c r="S458" i="43"/>
  <c r="U451" i="43"/>
  <c r="V451" i="43" s="1"/>
  <c r="S451" i="43"/>
  <c r="T451" i="43" s="1"/>
  <c r="G450" i="43"/>
  <c r="I450" i="43"/>
  <c r="J450" i="43" s="1"/>
  <c r="U443" i="43"/>
  <c r="V443" i="43" s="1"/>
  <c r="S443" i="43"/>
  <c r="T443" i="43" s="1"/>
  <c r="G442" i="43"/>
  <c r="I442" i="43"/>
  <c r="J442" i="43" s="1"/>
  <c r="U440" i="43"/>
  <c r="S440" i="43"/>
  <c r="T440" i="43" s="1"/>
  <c r="U454" i="43"/>
  <c r="V454" i="43" s="1"/>
  <c r="S454" i="43"/>
  <c r="I453" i="43"/>
  <c r="G453" i="43"/>
  <c r="U450" i="43"/>
  <c r="V450" i="43" s="1"/>
  <c r="S450" i="43"/>
  <c r="U446" i="43"/>
  <c r="S446" i="43"/>
  <c r="T446" i="43" s="1"/>
  <c r="I445" i="43"/>
  <c r="G445" i="43"/>
  <c r="U442" i="43"/>
  <c r="V442" i="43" s="1"/>
  <c r="S442" i="43"/>
  <c r="T442" i="43" s="1"/>
  <c r="U421" i="43"/>
  <c r="V421" i="43" s="1"/>
  <c r="S421" i="43"/>
  <c r="T421" i="43" s="1"/>
  <c r="U475" i="43"/>
  <c r="V475" i="43" s="1"/>
  <c r="S475" i="43"/>
  <c r="G474" i="43"/>
  <c r="I474" i="43"/>
  <c r="U478" i="43"/>
  <c r="V478" i="43" s="1"/>
  <c r="S478" i="43"/>
  <c r="U476" i="43"/>
  <c r="S476" i="43"/>
  <c r="T476" i="43" s="1"/>
  <c r="I475" i="43"/>
  <c r="J475" i="43" s="1"/>
  <c r="G475" i="43"/>
  <c r="H475" i="43" s="1"/>
  <c r="G472" i="43"/>
  <c r="H472" i="43" s="1"/>
  <c r="I472" i="43"/>
  <c r="J472" i="43" s="1"/>
  <c r="U469" i="43"/>
  <c r="V469" i="43" s="1"/>
  <c r="S469" i="43"/>
  <c r="I473" i="43"/>
  <c r="J473" i="43" s="1"/>
  <c r="G473" i="43"/>
  <c r="H473" i="43" s="1"/>
  <c r="I471" i="43"/>
  <c r="J471" i="43" s="1"/>
  <c r="G471" i="43"/>
  <c r="H471" i="43" s="1"/>
  <c r="I469" i="43"/>
  <c r="J469" i="43" s="1"/>
  <c r="G469" i="43"/>
  <c r="H469" i="43" s="1"/>
  <c r="U465" i="43"/>
  <c r="V465" i="43" s="1"/>
  <c r="S465" i="43"/>
  <c r="G464" i="43"/>
  <c r="H464" i="43" s="1"/>
  <c r="I464" i="43"/>
  <c r="J464" i="43" s="1"/>
  <c r="U461" i="43"/>
  <c r="V461" i="43" s="1"/>
  <c r="S461" i="43"/>
  <c r="G460" i="43"/>
  <c r="H460" i="43" s="1"/>
  <c r="I460" i="43"/>
  <c r="J460" i="43" s="1"/>
  <c r="I467" i="43"/>
  <c r="G467" i="43"/>
  <c r="U464" i="43"/>
  <c r="S464" i="43"/>
  <c r="I463" i="43"/>
  <c r="G463" i="43"/>
  <c r="U460" i="43"/>
  <c r="S460" i="43"/>
  <c r="I459" i="43"/>
  <c r="G459" i="43"/>
  <c r="U457" i="43"/>
  <c r="V457" i="43" s="1"/>
  <c r="S457" i="43"/>
  <c r="T457" i="43" s="1"/>
  <c r="G456" i="43"/>
  <c r="I456" i="43"/>
  <c r="J456" i="43" s="1"/>
  <c r="U453" i="43"/>
  <c r="V453" i="43" s="1"/>
  <c r="S453" i="43"/>
  <c r="T453" i="43" s="1"/>
  <c r="G452" i="43"/>
  <c r="I452" i="43"/>
  <c r="J452" i="43" s="1"/>
  <c r="U449" i="43"/>
  <c r="S449" i="43"/>
  <c r="T449" i="43" s="1"/>
  <c r="G448" i="43"/>
  <c r="I448" i="43"/>
  <c r="J448" i="43" s="1"/>
  <c r="U445" i="43"/>
  <c r="V445" i="43" s="1"/>
  <c r="S445" i="43"/>
  <c r="T445" i="43" s="1"/>
  <c r="G444" i="43"/>
  <c r="I444" i="43"/>
  <c r="J444" i="43" s="1"/>
  <c r="U441" i="43"/>
  <c r="S441" i="43"/>
  <c r="T441" i="43" s="1"/>
  <c r="U439" i="43"/>
  <c r="S439" i="43"/>
  <c r="U456" i="43"/>
  <c r="S456" i="43"/>
  <c r="T456" i="43" s="1"/>
  <c r="I455" i="43"/>
  <c r="G455" i="43"/>
  <c r="U452" i="43"/>
  <c r="S452" i="43"/>
  <c r="T452" i="43" s="1"/>
  <c r="I451" i="43"/>
  <c r="G451" i="43"/>
  <c r="U448" i="43"/>
  <c r="S448" i="43"/>
  <c r="T448" i="43" s="1"/>
  <c r="I447" i="43"/>
  <c r="G447" i="43"/>
  <c r="U444" i="43"/>
  <c r="V444" i="43" s="1"/>
  <c r="S444" i="43"/>
  <c r="T444" i="43" s="1"/>
  <c r="I443" i="43"/>
  <c r="G443" i="43"/>
  <c r="I421" i="43"/>
  <c r="G421" i="43"/>
  <c r="H421" i="43" s="1"/>
  <c r="G398" i="43"/>
  <c r="I398" i="43"/>
  <c r="G396" i="43"/>
  <c r="I396" i="43"/>
  <c r="J396" i="43" s="1"/>
  <c r="G394" i="43"/>
  <c r="I394" i="43"/>
  <c r="J394" i="43" s="1"/>
  <c r="G392" i="43"/>
  <c r="I392" i="43"/>
  <c r="J392" i="43" s="1"/>
  <c r="G390" i="43"/>
  <c r="I390" i="43"/>
  <c r="G388" i="43"/>
  <c r="I388" i="43"/>
  <c r="J388" i="43" s="1"/>
  <c r="G386" i="43"/>
  <c r="I386" i="43"/>
  <c r="J386" i="43" s="1"/>
  <c r="G384" i="43"/>
  <c r="I384" i="43"/>
  <c r="J384" i="43" s="1"/>
  <c r="G382" i="43"/>
  <c r="I382" i="43"/>
  <c r="J382" i="43" s="1"/>
  <c r="G380" i="43"/>
  <c r="I380" i="43"/>
  <c r="J380" i="43" s="1"/>
  <c r="G378" i="43"/>
  <c r="I378" i="43"/>
  <c r="J378" i="43" s="1"/>
  <c r="G376" i="43"/>
  <c r="I376" i="43"/>
  <c r="J376" i="43" s="1"/>
  <c r="G374" i="43"/>
  <c r="I374" i="43"/>
  <c r="J374" i="43" s="1"/>
  <c r="G372" i="43"/>
  <c r="I372" i="43"/>
  <c r="J372" i="43" s="1"/>
  <c r="G370" i="43"/>
  <c r="I370" i="43"/>
  <c r="J370" i="43" s="1"/>
  <c r="G368" i="43"/>
  <c r="I368" i="43"/>
  <c r="J368" i="43" s="1"/>
  <c r="G366" i="43"/>
  <c r="I366" i="43"/>
  <c r="J366" i="43" s="1"/>
  <c r="G364" i="43"/>
  <c r="I364" i="43"/>
  <c r="J364" i="43" s="1"/>
  <c r="G362" i="43"/>
  <c r="I362" i="43"/>
  <c r="J362" i="43" s="1"/>
  <c r="I399" i="43"/>
  <c r="J399" i="43" s="1"/>
  <c r="G399" i="43"/>
  <c r="U396" i="43"/>
  <c r="V396" i="43" s="1"/>
  <c r="S396" i="43"/>
  <c r="I395" i="43"/>
  <c r="G395" i="43"/>
  <c r="U392" i="43"/>
  <c r="V392" i="43" s="1"/>
  <c r="S392" i="43"/>
  <c r="T392" i="43" s="1"/>
  <c r="I391" i="43"/>
  <c r="G391" i="43"/>
  <c r="U388" i="43"/>
  <c r="S388" i="43"/>
  <c r="I387" i="43"/>
  <c r="J387" i="43" s="1"/>
  <c r="G387" i="43"/>
  <c r="H387" i="43" s="1"/>
  <c r="U384" i="43"/>
  <c r="S384" i="43"/>
  <c r="I383" i="43"/>
  <c r="J383" i="43" s="1"/>
  <c r="G383" i="43"/>
  <c r="U380" i="43"/>
  <c r="S380" i="43"/>
  <c r="I379" i="43"/>
  <c r="G379" i="43"/>
  <c r="U376" i="43"/>
  <c r="V376" i="43" s="1"/>
  <c r="S376" i="43"/>
  <c r="I375" i="43"/>
  <c r="G375" i="43"/>
  <c r="U372" i="43"/>
  <c r="V372" i="43" s="1"/>
  <c r="S372" i="43"/>
  <c r="T372" i="43" s="1"/>
  <c r="I371" i="43"/>
  <c r="G371" i="43"/>
  <c r="U368" i="43"/>
  <c r="V368" i="43" s="1"/>
  <c r="S368" i="43"/>
  <c r="I367" i="43"/>
  <c r="G367" i="43"/>
  <c r="U364" i="43"/>
  <c r="V364" i="43" s="1"/>
  <c r="S364" i="43"/>
  <c r="T364" i="43" s="1"/>
  <c r="I363" i="43"/>
  <c r="J363" i="43" s="1"/>
  <c r="G363" i="43"/>
  <c r="H363" i="43" s="1"/>
  <c r="U360" i="43"/>
  <c r="V360" i="43" s="1"/>
  <c r="S360" i="43"/>
  <c r="T360" i="43" s="1"/>
  <c r="U355" i="43"/>
  <c r="S355" i="43"/>
  <c r="G354" i="43"/>
  <c r="I354" i="43"/>
  <c r="J354" i="43" s="1"/>
  <c r="U351" i="43"/>
  <c r="V351" i="43" s="1"/>
  <c r="S351" i="43"/>
  <c r="G350" i="43"/>
  <c r="I350" i="43"/>
  <c r="J350" i="43" s="1"/>
  <c r="U347" i="43"/>
  <c r="V347" i="43" s="1"/>
  <c r="S347" i="43"/>
  <c r="G346" i="43"/>
  <c r="I346" i="43"/>
  <c r="U343" i="43"/>
  <c r="V343" i="43" s="1"/>
  <c r="S343" i="43"/>
  <c r="G342" i="43"/>
  <c r="I342" i="43"/>
  <c r="U339" i="43"/>
  <c r="V339" i="43" s="1"/>
  <c r="S339" i="43"/>
  <c r="G338" i="43"/>
  <c r="I338" i="43"/>
  <c r="U335" i="43"/>
  <c r="S335" i="43"/>
  <c r="G334" i="43"/>
  <c r="I334" i="43"/>
  <c r="J334" i="43" s="1"/>
  <c r="U331" i="43"/>
  <c r="S331" i="43"/>
  <c r="G330" i="43"/>
  <c r="I330" i="43"/>
  <c r="J330" i="43" s="1"/>
  <c r="U327" i="43"/>
  <c r="S327" i="43"/>
  <c r="G326" i="43"/>
  <c r="I326" i="43"/>
  <c r="J326" i="43" s="1"/>
  <c r="U323" i="43"/>
  <c r="S323" i="43"/>
  <c r="G322" i="43"/>
  <c r="I322" i="43"/>
  <c r="J322" i="43" s="1"/>
  <c r="U319" i="43"/>
  <c r="S319" i="43"/>
  <c r="G318" i="43"/>
  <c r="I318" i="43"/>
  <c r="J318" i="43" s="1"/>
  <c r="U315" i="43"/>
  <c r="S315" i="43"/>
  <c r="G314" i="43"/>
  <c r="I314" i="43"/>
  <c r="J314" i="43" s="1"/>
  <c r="U311" i="43"/>
  <c r="V311" i="43" s="1"/>
  <c r="S311" i="43"/>
  <c r="G310" i="43"/>
  <c r="I310" i="43"/>
  <c r="J310" i="43" s="1"/>
  <c r="U307" i="43"/>
  <c r="S307" i="43"/>
  <c r="G306" i="43"/>
  <c r="I306" i="43"/>
  <c r="J306" i="43" s="1"/>
  <c r="U303" i="43"/>
  <c r="S303" i="43"/>
  <c r="G302" i="43"/>
  <c r="I302" i="43"/>
  <c r="J302" i="43" s="1"/>
  <c r="U299" i="43"/>
  <c r="V299" i="43" s="1"/>
  <c r="S299" i="43"/>
  <c r="G298" i="43"/>
  <c r="I298" i="43"/>
  <c r="U295" i="43"/>
  <c r="V295" i="43" s="1"/>
  <c r="S295" i="43"/>
  <c r="G294" i="43"/>
  <c r="I294" i="43"/>
  <c r="U292" i="43"/>
  <c r="S292" i="43"/>
  <c r="U290" i="43"/>
  <c r="S290" i="43"/>
  <c r="U287" i="43"/>
  <c r="S287" i="43"/>
  <c r="I355" i="43"/>
  <c r="J355" i="43" s="1"/>
  <c r="G355" i="43"/>
  <c r="I353" i="43"/>
  <c r="J353" i="43" s="1"/>
  <c r="G353" i="43"/>
  <c r="I351" i="43"/>
  <c r="J351" i="43" s="1"/>
  <c r="G351" i="43"/>
  <c r="I349" i="43"/>
  <c r="J349" i="43" s="1"/>
  <c r="G349" i="43"/>
  <c r="I347" i="43"/>
  <c r="J347" i="43" s="1"/>
  <c r="G347" i="43"/>
  <c r="I345" i="43"/>
  <c r="J345" i="43" s="1"/>
  <c r="G345" i="43"/>
  <c r="I343" i="43"/>
  <c r="J343" i="43" s="1"/>
  <c r="G343" i="43"/>
  <c r="I341" i="43"/>
  <c r="J341" i="43" s="1"/>
  <c r="G341" i="43"/>
  <c r="I339" i="43"/>
  <c r="J339" i="43" s="1"/>
  <c r="G339" i="43"/>
  <c r="I337" i="43"/>
  <c r="J337" i="43" s="1"/>
  <c r="G337" i="43"/>
  <c r="I335" i="43"/>
  <c r="J335" i="43" s="1"/>
  <c r="G335" i="43"/>
  <c r="I333" i="43"/>
  <c r="J333" i="43" s="1"/>
  <c r="G333" i="43"/>
  <c r="I331" i="43"/>
  <c r="J331" i="43" s="1"/>
  <c r="G331" i="43"/>
  <c r="I329" i="43"/>
  <c r="J329" i="43" s="1"/>
  <c r="G329" i="43"/>
  <c r="I327" i="43"/>
  <c r="J327" i="43" s="1"/>
  <c r="G327" i="43"/>
  <c r="I325" i="43"/>
  <c r="J325" i="43" s="1"/>
  <c r="G325" i="43"/>
  <c r="I323" i="43"/>
  <c r="J323" i="43" s="1"/>
  <c r="G323" i="43"/>
  <c r="I321" i="43"/>
  <c r="J321" i="43" s="1"/>
  <c r="G321" i="43"/>
  <c r="I319" i="43"/>
  <c r="J319" i="43" s="1"/>
  <c r="G319" i="43"/>
  <c r="I317" i="43"/>
  <c r="J317" i="43" s="1"/>
  <c r="G317" i="43"/>
  <c r="I315" i="43"/>
  <c r="J315" i="43" s="1"/>
  <c r="G315" i="43"/>
  <c r="I313" i="43"/>
  <c r="J313" i="43" s="1"/>
  <c r="G313" i="43"/>
  <c r="I311" i="43"/>
  <c r="J311" i="43" s="1"/>
  <c r="G311" i="43"/>
  <c r="I309" i="43"/>
  <c r="J309" i="43" s="1"/>
  <c r="G309" i="43"/>
  <c r="I307" i="43"/>
  <c r="J307" i="43" s="1"/>
  <c r="G307" i="43"/>
  <c r="I305" i="43"/>
  <c r="J305" i="43" s="1"/>
  <c r="G305" i="43"/>
  <c r="I303" i="43"/>
  <c r="J303" i="43" s="1"/>
  <c r="G303" i="43"/>
  <c r="I301" i="43"/>
  <c r="J301" i="43" s="1"/>
  <c r="G301" i="43"/>
  <c r="I299" i="43"/>
  <c r="J299" i="43" s="1"/>
  <c r="G299" i="43"/>
  <c r="I297" i="43"/>
  <c r="J297" i="43" s="1"/>
  <c r="G297" i="43"/>
  <c r="I295" i="43"/>
  <c r="J295" i="43" s="1"/>
  <c r="G295" i="43"/>
  <c r="I293" i="43"/>
  <c r="J293" i="43" s="1"/>
  <c r="G293" i="43"/>
  <c r="U216" i="43"/>
  <c r="V216" i="43" s="1"/>
  <c r="S216" i="43"/>
  <c r="U215" i="43"/>
  <c r="V215" i="43" s="1"/>
  <c r="S215" i="43"/>
  <c r="U214" i="43"/>
  <c r="V214" i="43" s="1"/>
  <c r="S214" i="43"/>
  <c r="U213" i="43"/>
  <c r="V213" i="43" s="1"/>
  <c r="S213" i="43"/>
  <c r="U212" i="43"/>
  <c r="V212" i="43" s="1"/>
  <c r="S212" i="43"/>
  <c r="U211" i="43"/>
  <c r="V211" i="43" s="1"/>
  <c r="S211" i="43"/>
  <c r="U210" i="43"/>
  <c r="V210" i="43" s="1"/>
  <c r="S210" i="43"/>
  <c r="U209" i="43"/>
  <c r="S209" i="43"/>
  <c r="G208" i="43"/>
  <c r="I208" i="43"/>
  <c r="J208" i="43" s="1"/>
  <c r="U205" i="43"/>
  <c r="S205" i="43"/>
  <c r="G204" i="43"/>
  <c r="I204" i="43"/>
  <c r="J204" i="43" s="1"/>
  <c r="AX469" i="43"/>
  <c r="AZ471" i="43"/>
  <c r="AZ469" i="43"/>
  <c r="AX467" i="43"/>
  <c r="AX464" i="43"/>
  <c r="AX463" i="43"/>
  <c r="AX460" i="43"/>
  <c r="AX459" i="43"/>
  <c r="AX452" i="43"/>
  <c r="AX444" i="43"/>
  <c r="AX362" i="43"/>
  <c r="AX360" i="43"/>
  <c r="AZ387" i="43"/>
  <c r="AZ383" i="43"/>
  <c r="AZ363" i="43"/>
  <c r="BC398" i="43"/>
  <c r="BC396" i="43"/>
  <c r="BC394" i="43"/>
  <c r="BC390" i="43"/>
  <c r="BC388" i="43"/>
  <c r="BC386" i="43"/>
  <c r="BC384" i="43"/>
  <c r="BC380" i="43"/>
  <c r="BC378" i="43"/>
  <c r="BC376" i="43"/>
  <c r="BC374" i="43"/>
  <c r="BC372" i="43"/>
  <c r="BC370" i="43"/>
  <c r="BC368" i="43"/>
  <c r="BC366" i="43"/>
  <c r="BC364" i="43"/>
  <c r="BC362" i="43"/>
  <c r="BC360" i="43"/>
  <c r="AX299" i="43"/>
  <c r="AX295" i="43"/>
  <c r="AZ355" i="43"/>
  <c r="AZ351" i="43"/>
  <c r="AZ347" i="43"/>
  <c r="AZ343" i="43"/>
  <c r="AZ339" i="43"/>
  <c r="AZ335" i="43"/>
  <c r="AZ331" i="43"/>
  <c r="AZ327" i="43"/>
  <c r="AZ323" i="43"/>
  <c r="AZ319" i="43"/>
  <c r="AZ315" i="43"/>
  <c r="AZ311" i="43"/>
  <c r="AZ307" i="43"/>
  <c r="AZ303" i="43"/>
  <c r="AZ299" i="43"/>
  <c r="AZ293" i="43"/>
  <c r="U201" i="43"/>
  <c r="S201" i="43"/>
  <c r="G200" i="43"/>
  <c r="I200" i="43"/>
  <c r="J200" i="43" s="1"/>
  <c r="U197" i="43"/>
  <c r="S197" i="43"/>
  <c r="G196" i="43"/>
  <c r="I196" i="43"/>
  <c r="U193" i="43"/>
  <c r="V193" i="43" s="1"/>
  <c r="S193" i="43"/>
  <c r="G192" i="43"/>
  <c r="I192" i="43"/>
  <c r="J192" i="43" s="1"/>
  <c r="U189" i="43"/>
  <c r="S189" i="43"/>
  <c r="G188" i="43"/>
  <c r="I188" i="43"/>
  <c r="J188" i="43" s="1"/>
  <c r="U185" i="43"/>
  <c r="S185" i="43"/>
  <c r="G184" i="43"/>
  <c r="I184" i="43"/>
  <c r="J184" i="43" s="1"/>
  <c r="U181" i="43"/>
  <c r="S181" i="43"/>
  <c r="G180" i="43"/>
  <c r="I180" i="43"/>
  <c r="U177" i="43"/>
  <c r="S177" i="43"/>
  <c r="G176" i="43"/>
  <c r="I176" i="43"/>
  <c r="J176" i="43" s="1"/>
  <c r="U173" i="43"/>
  <c r="S173" i="43"/>
  <c r="G172" i="43"/>
  <c r="I172" i="43"/>
  <c r="J172" i="43" s="1"/>
  <c r="U169" i="43"/>
  <c r="V169" i="43" s="1"/>
  <c r="S169" i="43"/>
  <c r="G168" i="43"/>
  <c r="I168" i="43"/>
  <c r="U165" i="43"/>
  <c r="S165" i="43"/>
  <c r="G164" i="43"/>
  <c r="I164" i="43"/>
  <c r="J164" i="43" s="1"/>
  <c r="U161" i="43"/>
  <c r="S161" i="43"/>
  <c r="G160" i="43"/>
  <c r="I160" i="43"/>
  <c r="U157" i="43"/>
  <c r="V157" i="43" s="1"/>
  <c r="S157" i="43"/>
  <c r="G156" i="43"/>
  <c r="I156" i="43"/>
  <c r="U153" i="43"/>
  <c r="V153" i="43" s="1"/>
  <c r="S153" i="43"/>
  <c r="G152" i="43"/>
  <c r="I152" i="43"/>
  <c r="U149" i="43"/>
  <c r="V149" i="43" s="1"/>
  <c r="S149" i="43"/>
  <c r="G148" i="43"/>
  <c r="I148" i="43"/>
  <c r="U145" i="43"/>
  <c r="V145" i="43" s="1"/>
  <c r="S145" i="43"/>
  <c r="G144" i="43"/>
  <c r="I144" i="43"/>
  <c r="U141" i="43"/>
  <c r="V141" i="43" s="1"/>
  <c r="S141" i="43"/>
  <c r="G140" i="43"/>
  <c r="I140" i="43"/>
  <c r="U208" i="43"/>
  <c r="V208" i="43" s="1"/>
  <c r="S208" i="43"/>
  <c r="I207" i="43"/>
  <c r="J207" i="43" s="1"/>
  <c r="G207" i="43"/>
  <c r="U204" i="43"/>
  <c r="V204" i="43" s="1"/>
  <c r="S204" i="43"/>
  <c r="I203" i="43"/>
  <c r="J203" i="43" s="1"/>
  <c r="G203" i="43"/>
  <c r="U200" i="43"/>
  <c r="V200" i="43" s="1"/>
  <c r="S200" i="43"/>
  <c r="I199" i="43"/>
  <c r="J199" i="43" s="1"/>
  <c r="G199" i="43"/>
  <c r="U196" i="43"/>
  <c r="V196" i="43" s="1"/>
  <c r="S196" i="43"/>
  <c r="I195" i="43"/>
  <c r="J195" i="43" s="1"/>
  <c r="G195" i="43"/>
  <c r="U192" i="43"/>
  <c r="V192" i="43" s="1"/>
  <c r="S192" i="43"/>
  <c r="I191" i="43"/>
  <c r="J191" i="43" s="1"/>
  <c r="G191" i="43"/>
  <c r="U188" i="43"/>
  <c r="V188" i="43" s="1"/>
  <c r="S188" i="43"/>
  <c r="I187" i="43"/>
  <c r="J187" i="43" s="1"/>
  <c r="G187" i="43"/>
  <c r="U184" i="43"/>
  <c r="V184" i="43" s="1"/>
  <c r="S184" i="43"/>
  <c r="I183" i="43"/>
  <c r="J183" i="43" s="1"/>
  <c r="G183" i="43"/>
  <c r="U180" i="43"/>
  <c r="V180" i="43" s="1"/>
  <c r="S180" i="43"/>
  <c r="I179" i="43"/>
  <c r="J179" i="43" s="1"/>
  <c r="G179" i="43"/>
  <c r="U176" i="43"/>
  <c r="V176" i="43" s="1"/>
  <c r="S176" i="43"/>
  <c r="I175" i="43"/>
  <c r="J175" i="43" s="1"/>
  <c r="G175" i="43"/>
  <c r="U172" i="43"/>
  <c r="V172" i="43" s="1"/>
  <c r="S172" i="43"/>
  <c r="I171" i="43"/>
  <c r="J171" i="43" s="1"/>
  <c r="G171" i="43"/>
  <c r="U168" i="43"/>
  <c r="V168" i="43" s="1"/>
  <c r="S168" i="43"/>
  <c r="I167" i="43"/>
  <c r="J167" i="43" s="1"/>
  <c r="G167" i="43"/>
  <c r="U164" i="43"/>
  <c r="V164" i="43" s="1"/>
  <c r="S164" i="43"/>
  <c r="I163" i="43"/>
  <c r="J163" i="43" s="1"/>
  <c r="G163" i="43"/>
  <c r="U160" i="43"/>
  <c r="V160" i="43" s="1"/>
  <c r="S160" i="43"/>
  <c r="I159" i="43"/>
  <c r="J159" i="43" s="1"/>
  <c r="G159" i="43"/>
  <c r="U156" i="43"/>
  <c r="V156" i="43" s="1"/>
  <c r="S156" i="43"/>
  <c r="I155" i="43"/>
  <c r="J155" i="43" s="1"/>
  <c r="G155" i="43"/>
  <c r="U152" i="43"/>
  <c r="V152" i="43" s="1"/>
  <c r="S152" i="43"/>
  <c r="I151" i="43"/>
  <c r="J151" i="43" s="1"/>
  <c r="G151" i="43"/>
  <c r="U148" i="43"/>
  <c r="V148" i="43" s="1"/>
  <c r="S148" i="43"/>
  <c r="I147" i="43"/>
  <c r="J147" i="43" s="1"/>
  <c r="G147" i="43"/>
  <c r="U144" i="43"/>
  <c r="V144" i="43" s="1"/>
  <c r="S144" i="43"/>
  <c r="I143" i="43"/>
  <c r="J143" i="43" s="1"/>
  <c r="G143" i="43"/>
  <c r="U140" i="43"/>
  <c r="V140" i="43" s="1"/>
  <c r="S140" i="43"/>
  <c r="I139" i="43"/>
  <c r="J139" i="43" s="1"/>
  <c r="G139" i="43"/>
  <c r="U120" i="43"/>
  <c r="V120" i="43" s="1"/>
  <c r="S120" i="43"/>
  <c r="I119" i="43"/>
  <c r="J119" i="43" s="1"/>
  <c r="G119" i="43"/>
  <c r="U116" i="43"/>
  <c r="V116" i="43" s="1"/>
  <c r="S116" i="43"/>
  <c r="I115" i="43"/>
  <c r="J115" i="43" s="1"/>
  <c r="G115" i="43"/>
  <c r="U112" i="43"/>
  <c r="V112" i="43" s="1"/>
  <c r="S112" i="43"/>
  <c r="I111" i="43"/>
  <c r="J111" i="43" s="1"/>
  <c r="G111" i="43"/>
  <c r="U108" i="43"/>
  <c r="V108" i="43" s="1"/>
  <c r="S108" i="43"/>
  <c r="I107" i="43"/>
  <c r="J107" i="43" s="1"/>
  <c r="G107" i="43"/>
  <c r="U104" i="43"/>
  <c r="V104" i="43" s="1"/>
  <c r="S104" i="43"/>
  <c r="I103" i="43"/>
  <c r="J103" i="43" s="1"/>
  <c r="G103" i="43"/>
  <c r="U100" i="43"/>
  <c r="V100" i="43" s="1"/>
  <c r="S100" i="43"/>
  <c r="I99" i="43"/>
  <c r="J99" i="43" s="1"/>
  <c r="G99" i="43"/>
  <c r="U96" i="43"/>
  <c r="V96" i="43" s="1"/>
  <c r="S96" i="43"/>
  <c r="I95" i="43"/>
  <c r="J95" i="43" s="1"/>
  <c r="G95" i="43"/>
  <c r="U92" i="43"/>
  <c r="V92" i="43" s="1"/>
  <c r="S92" i="43"/>
  <c r="I91" i="43"/>
  <c r="J91" i="43" s="1"/>
  <c r="G91" i="43"/>
  <c r="U88" i="43"/>
  <c r="V88" i="43" s="1"/>
  <c r="S88" i="43"/>
  <c r="I87" i="43"/>
  <c r="J87" i="43" s="1"/>
  <c r="G87" i="43"/>
  <c r="U84" i="43"/>
  <c r="V84" i="43" s="1"/>
  <c r="S84" i="43"/>
  <c r="I83" i="43"/>
  <c r="J83" i="43" s="1"/>
  <c r="G83" i="43"/>
  <c r="U80" i="43"/>
  <c r="V80" i="43" s="1"/>
  <c r="S80" i="43"/>
  <c r="I79" i="43"/>
  <c r="J79" i="43" s="1"/>
  <c r="G79" i="43"/>
  <c r="U76" i="43"/>
  <c r="V76" i="43" s="1"/>
  <c r="S76" i="43"/>
  <c r="I75" i="43"/>
  <c r="J75" i="43" s="1"/>
  <c r="G75" i="43"/>
  <c r="U72" i="43"/>
  <c r="V72" i="43" s="1"/>
  <c r="S72" i="43"/>
  <c r="I71" i="43"/>
  <c r="J71" i="43" s="1"/>
  <c r="G71" i="43"/>
  <c r="U68" i="43"/>
  <c r="V68" i="43" s="1"/>
  <c r="S68" i="43"/>
  <c r="I67" i="43"/>
  <c r="J67" i="43" s="1"/>
  <c r="G67" i="43"/>
  <c r="U64" i="43"/>
  <c r="V64" i="43" s="1"/>
  <c r="S64" i="43"/>
  <c r="I63" i="43"/>
  <c r="J63" i="43" s="1"/>
  <c r="G63" i="43"/>
  <c r="U60" i="43"/>
  <c r="V60" i="43" s="1"/>
  <c r="S60" i="43"/>
  <c r="I59" i="43"/>
  <c r="J59" i="43" s="1"/>
  <c r="G59" i="43"/>
  <c r="U56" i="43"/>
  <c r="V56" i="43" s="1"/>
  <c r="S56" i="43"/>
  <c r="I55" i="43"/>
  <c r="J55" i="43" s="1"/>
  <c r="G55" i="43"/>
  <c r="U52" i="43"/>
  <c r="V52" i="43" s="1"/>
  <c r="S52" i="43"/>
  <c r="I51" i="43"/>
  <c r="J51" i="43" s="1"/>
  <c r="G51" i="43"/>
  <c r="U48" i="43"/>
  <c r="V48" i="43" s="1"/>
  <c r="S48" i="43"/>
  <c r="I47" i="43"/>
  <c r="J47" i="43" s="1"/>
  <c r="G47" i="43"/>
  <c r="I45" i="43"/>
  <c r="J45" i="43" s="1"/>
  <c r="G45" i="43"/>
  <c r="I43" i="43"/>
  <c r="J43" i="43" s="1"/>
  <c r="G43" i="43"/>
  <c r="I41" i="43"/>
  <c r="J41" i="43" s="1"/>
  <c r="G41" i="43"/>
  <c r="I39" i="43"/>
  <c r="J39" i="43" s="1"/>
  <c r="G39" i="43"/>
  <c r="I37" i="43"/>
  <c r="J37" i="43" s="1"/>
  <c r="G37" i="43"/>
  <c r="I35" i="43"/>
  <c r="J35" i="43" s="1"/>
  <c r="G35" i="43"/>
  <c r="I33" i="43"/>
  <c r="J33" i="43" s="1"/>
  <c r="G33" i="43"/>
  <c r="U30" i="43"/>
  <c r="V30" i="43" s="1"/>
  <c r="S30" i="43"/>
  <c r="I29" i="43"/>
  <c r="J29" i="43" s="1"/>
  <c r="G29" i="43"/>
  <c r="U26" i="43"/>
  <c r="V26" i="43" s="1"/>
  <c r="S26" i="43"/>
  <c r="I25" i="43"/>
  <c r="J25" i="43" s="1"/>
  <c r="G25" i="43"/>
  <c r="U22" i="43"/>
  <c r="V22" i="43" s="1"/>
  <c r="S22" i="43"/>
  <c r="U20" i="43"/>
  <c r="V20" i="43" s="1"/>
  <c r="S20" i="43"/>
  <c r="U18" i="43"/>
  <c r="V18" i="43" s="1"/>
  <c r="S18" i="43"/>
  <c r="I17" i="43"/>
  <c r="J17" i="43" s="1"/>
  <c r="G17" i="43"/>
  <c r="U14" i="43"/>
  <c r="V14" i="43" s="1"/>
  <c r="S14" i="43"/>
  <c r="I13" i="43"/>
  <c r="J13" i="43" s="1"/>
  <c r="G13" i="43"/>
  <c r="U10" i="43"/>
  <c r="V10" i="43" s="1"/>
  <c r="S10" i="43"/>
  <c r="I9" i="43"/>
  <c r="J9" i="43" s="1"/>
  <c r="G9" i="43"/>
  <c r="U6" i="43"/>
  <c r="V6" i="43" s="1"/>
  <c r="S6" i="43"/>
  <c r="I5" i="43"/>
  <c r="J5" i="43" s="1"/>
  <c r="G5" i="43"/>
  <c r="U119" i="43"/>
  <c r="V119" i="43" s="1"/>
  <c r="S119" i="43"/>
  <c r="G118" i="43"/>
  <c r="I118" i="43"/>
  <c r="J118" i="43" s="1"/>
  <c r="U115" i="43"/>
  <c r="V115" i="43" s="1"/>
  <c r="S115" i="43"/>
  <c r="G114" i="43"/>
  <c r="I114" i="43"/>
  <c r="J114" i="43" s="1"/>
  <c r="U111" i="43"/>
  <c r="V111" i="43" s="1"/>
  <c r="S111" i="43"/>
  <c r="G110" i="43"/>
  <c r="I110" i="43"/>
  <c r="J110" i="43" s="1"/>
  <c r="U107" i="43"/>
  <c r="V107" i="43" s="1"/>
  <c r="S107" i="43"/>
  <c r="G106" i="43"/>
  <c r="I106" i="43"/>
  <c r="J106" i="43" s="1"/>
  <c r="U103" i="43"/>
  <c r="V103" i="43" s="1"/>
  <c r="S103" i="43"/>
  <c r="G102" i="43"/>
  <c r="I102" i="43"/>
  <c r="J102" i="43" s="1"/>
  <c r="U99" i="43"/>
  <c r="V99" i="43" s="1"/>
  <c r="S99" i="43"/>
  <c r="G98" i="43"/>
  <c r="I98" i="43"/>
  <c r="J98" i="43" s="1"/>
  <c r="U95" i="43"/>
  <c r="V95" i="43" s="1"/>
  <c r="S95" i="43"/>
  <c r="G94" i="43"/>
  <c r="I94" i="43"/>
  <c r="J94" i="43" s="1"/>
  <c r="U91" i="43"/>
  <c r="V91" i="43" s="1"/>
  <c r="S91" i="43"/>
  <c r="G90" i="43"/>
  <c r="I90" i="43"/>
  <c r="J90" i="43" s="1"/>
  <c r="U87" i="43"/>
  <c r="V87" i="43" s="1"/>
  <c r="S87" i="43"/>
  <c r="G86" i="43"/>
  <c r="I86" i="43"/>
  <c r="J86" i="43" s="1"/>
  <c r="U83" i="43"/>
  <c r="V83" i="43" s="1"/>
  <c r="S83" i="43"/>
  <c r="G82" i="43"/>
  <c r="I82" i="43"/>
  <c r="J82" i="43" s="1"/>
  <c r="U79" i="43"/>
  <c r="V79" i="43" s="1"/>
  <c r="S79" i="43"/>
  <c r="G78" i="43"/>
  <c r="I78" i="43"/>
  <c r="J78" i="43" s="1"/>
  <c r="U75" i="43"/>
  <c r="V75" i="43" s="1"/>
  <c r="S75" i="43"/>
  <c r="I74" i="43"/>
  <c r="J74" i="43" s="1"/>
  <c r="G74" i="43"/>
  <c r="U71" i="43"/>
  <c r="V71" i="43" s="1"/>
  <c r="S71" i="43"/>
  <c r="I70" i="43"/>
  <c r="J70" i="43" s="1"/>
  <c r="G70" i="43"/>
  <c r="U67" i="43"/>
  <c r="V67" i="43" s="1"/>
  <c r="S67" i="43"/>
  <c r="I66" i="43"/>
  <c r="J66" i="43" s="1"/>
  <c r="G66" i="43"/>
  <c r="U63" i="43"/>
  <c r="V63" i="43" s="1"/>
  <c r="S63" i="43"/>
  <c r="I62" i="43"/>
  <c r="J62" i="43" s="1"/>
  <c r="G62" i="43"/>
  <c r="U59" i="43"/>
  <c r="V59" i="43" s="1"/>
  <c r="S59" i="43"/>
  <c r="I58" i="43"/>
  <c r="J58" i="43" s="1"/>
  <c r="G58" i="43"/>
  <c r="U55" i="43"/>
  <c r="V55" i="43" s="1"/>
  <c r="S55" i="43"/>
  <c r="I54" i="43"/>
  <c r="J54" i="43" s="1"/>
  <c r="G54" i="43"/>
  <c r="U51" i="43"/>
  <c r="V51" i="43" s="1"/>
  <c r="S51" i="43"/>
  <c r="I50" i="43"/>
  <c r="J50" i="43" s="1"/>
  <c r="G50" i="43"/>
  <c r="U47" i="43"/>
  <c r="V47" i="43" s="1"/>
  <c r="S47" i="43"/>
  <c r="I46" i="43"/>
  <c r="J46" i="43" s="1"/>
  <c r="G46" i="43"/>
  <c r="U43" i="43"/>
  <c r="V43" i="43" s="1"/>
  <c r="S43" i="43"/>
  <c r="I42" i="43"/>
  <c r="J42" i="43" s="1"/>
  <c r="G42" i="43"/>
  <c r="U39" i="43"/>
  <c r="V39" i="43" s="1"/>
  <c r="S39" i="43"/>
  <c r="I38" i="43"/>
  <c r="J38" i="43" s="1"/>
  <c r="G38" i="43"/>
  <c r="U35" i="43"/>
  <c r="V35" i="43" s="1"/>
  <c r="S35" i="43"/>
  <c r="I34" i="43"/>
  <c r="J34" i="43" s="1"/>
  <c r="G34" i="43"/>
  <c r="U31" i="43"/>
  <c r="V31" i="43" s="1"/>
  <c r="S31" i="43"/>
  <c r="I30" i="43"/>
  <c r="J30" i="43" s="1"/>
  <c r="G30" i="43"/>
  <c r="H30" i="43" s="1"/>
  <c r="U27" i="43"/>
  <c r="V27" i="43" s="1"/>
  <c r="S27" i="43"/>
  <c r="I26" i="43"/>
  <c r="J26" i="43" s="1"/>
  <c r="G26" i="43"/>
  <c r="U23" i="43"/>
  <c r="V23" i="43" s="1"/>
  <c r="S23" i="43"/>
  <c r="I22" i="43"/>
  <c r="J22" i="43" s="1"/>
  <c r="G22" i="43"/>
  <c r="H22" i="43" s="1"/>
  <c r="U19" i="43"/>
  <c r="V19" i="43" s="1"/>
  <c r="S19" i="43"/>
  <c r="I18" i="43"/>
  <c r="J18" i="43" s="1"/>
  <c r="G18" i="43"/>
  <c r="U15" i="43"/>
  <c r="V15" i="43" s="1"/>
  <c r="S15" i="43"/>
  <c r="I14" i="43"/>
  <c r="J14" i="43" s="1"/>
  <c r="G14" i="43"/>
  <c r="U11" i="43"/>
  <c r="V11" i="43" s="1"/>
  <c r="S11" i="43"/>
  <c r="I10" i="43"/>
  <c r="J10" i="43" s="1"/>
  <c r="G10" i="43"/>
  <c r="H10" i="43" s="1"/>
  <c r="U7" i="43"/>
  <c r="V7" i="43" s="1"/>
  <c r="S7" i="43"/>
  <c r="I6" i="43"/>
  <c r="J6" i="43" s="1"/>
  <c r="G6" i="43"/>
  <c r="H6" i="43" s="1"/>
  <c r="U3" i="43"/>
  <c r="V3" i="43" s="1"/>
  <c r="S3" i="43"/>
  <c r="I441" i="43"/>
  <c r="J441" i="43" s="1"/>
  <c r="G441" i="43"/>
  <c r="H441" i="43" s="1"/>
  <c r="I291" i="43"/>
  <c r="J291" i="43" s="1"/>
  <c r="G291" i="43"/>
  <c r="G440" i="43"/>
  <c r="H440" i="43" s="1"/>
  <c r="I440" i="43"/>
  <c r="I439" i="43"/>
  <c r="G439" i="43"/>
  <c r="U359" i="43"/>
  <c r="V359" i="43" s="1"/>
  <c r="S359" i="43"/>
  <c r="T359" i="43" s="1"/>
  <c r="U358" i="43"/>
  <c r="V358" i="43" s="1"/>
  <c r="S358" i="43"/>
  <c r="T358" i="43" s="1"/>
  <c r="G290" i="43"/>
  <c r="I290" i="43"/>
  <c r="J290" i="43" s="1"/>
  <c r="U288" i="43"/>
  <c r="S288" i="43"/>
  <c r="U286" i="43"/>
  <c r="S286" i="43"/>
  <c r="U283" i="43"/>
  <c r="V283" i="43" s="1"/>
  <c r="S283" i="43"/>
  <c r="U266" i="43"/>
  <c r="V266" i="43" s="1"/>
  <c r="S266" i="43"/>
  <c r="U264" i="43"/>
  <c r="V264" i="43" s="1"/>
  <c r="S264" i="43"/>
  <c r="U258" i="43"/>
  <c r="V258" i="43" s="1"/>
  <c r="S258" i="43"/>
  <c r="U254" i="43"/>
  <c r="V254" i="43" s="1"/>
  <c r="S254" i="43"/>
  <c r="U247" i="43"/>
  <c r="V247" i="43" s="1"/>
  <c r="S247" i="43"/>
  <c r="U239" i="43"/>
  <c r="V239" i="43" s="1"/>
  <c r="S239" i="43"/>
  <c r="U438" i="43"/>
  <c r="V438" i="43" s="1"/>
  <c r="S438" i="43"/>
  <c r="U277" i="43"/>
  <c r="V277" i="43" s="1"/>
  <c r="S277" i="43"/>
  <c r="U272" i="43"/>
  <c r="V272" i="43" s="1"/>
  <c r="S272" i="43"/>
  <c r="U245" i="43"/>
  <c r="V245" i="43" s="1"/>
  <c r="S245" i="43"/>
  <c r="I135" i="43"/>
  <c r="J135" i="43" s="1"/>
  <c r="G135" i="43"/>
  <c r="I133" i="43"/>
  <c r="J133" i="43" s="1"/>
  <c r="G133" i="43"/>
  <c r="U129" i="43"/>
  <c r="V129" i="43" s="1"/>
  <c r="S129" i="43"/>
  <c r="T129" i="43" s="1"/>
  <c r="U127" i="43"/>
  <c r="V127" i="43" s="1"/>
  <c r="S127" i="43"/>
  <c r="T127" i="43" s="1"/>
  <c r="U125" i="43"/>
  <c r="V125" i="43" s="1"/>
  <c r="S125" i="43"/>
  <c r="T125" i="43" s="1"/>
  <c r="I123" i="43"/>
  <c r="J123" i="43" s="1"/>
  <c r="G123" i="43"/>
  <c r="U233" i="43"/>
  <c r="V233" i="43" s="1"/>
  <c r="S233" i="43"/>
  <c r="U434" i="43"/>
  <c r="V434" i="43" s="1"/>
  <c r="S434" i="43"/>
  <c r="T434" i="43" s="1"/>
  <c r="U432" i="43"/>
  <c r="V432" i="43" s="1"/>
  <c r="S432" i="43"/>
  <c r="T432" i="43" s="1"/>
  <c r="U430" i="43"/>
  <c r="V430" i="43" s="1"/>
  <c r="S430" i="43"/>
  <c r="T430" i="43" s="1"/>
  <c r="U428" i="43"/>
  <c r="V428" i="43" s="1"/>
  <c r="S428" i="43"/>
  <c r="T428" i="43" s="1"/>
  <c r="U426" i="43"/>
  <c r="V426" i="43" s="1"/>
  <c r="S426" i="43"/>
  <c r="T426" i="43" s="1"/>
  <c r="U424" i="43"/>
  <c r="V424" i="43" s="1"/>
  <c r="S424" i="43"/>
  <c r="T424" i="43" s="1"/>
  <c r="U422" i="43"/>
  <c r="V422" i="43" s="1"/>
  <c r="S422" i="43"/>
  <c r="T422" i="43" s="1"/>
  <c r="G262" i="43"/>
  <c r="I262" i="43"/>
  <c r="J262" i="43" s="1"/>
  <c r="U256" i="43"/>
  <c r="V256" i="43" s="1"/>
  <c r="S256" i="43"/>
  <c r="G254" i="43"/>
  <c r="I254" i="43"/>
  <c r="J254" i="43" s="1"/>
  <c r="G252" i="43"/>
  <c r="I252" i="43"/>
  <c r="J252" i="43" s="1"/>
  <c r="G250" i="43"/>
  <c r="I250" i="43"/>
  <c r="J250" i="43" s="1"/>
  <c r="G248" i="43"/>
  <c r="I248" i="43"/>
  <c r="J248" i="43" s="1"/>
  <c r="G230" i="43"/>
  <c r="I230" i="43"/>
  <c r="J230" i="43" s="1"/>
  <c r="G228" i="43"/>
  <c r="I228" i="43"/>
  <c r="J228" i="43" s="1"/>
  <c r="G226" i="43"/>
  <c r="I226" i="43"/>
  <c r="J226" i="43" s="1"/>
  <c r="G224" i="43"/>
  <c r="I224" i="43"/>
  <c r="J224" i="43" s="1"/>
  <c r="G222" i="43"/>
  <c r="I222" i="43"/>
  <c r="J222" i="43" s="1"/>
  <c r="G220" i="43"/>
  <c r="I220" i="43"/>
  <c r="J220" i="43" s="1"/>
  <c r="G218" i="43"/>
  <c r="I218" i="43"/>
  <c r="J218" i="43" s="1"/>
  <c r="G134" i="43"/>
  <c r="I134" i="43"/>
  <c r="J134" i="43" s="1"/>
  <c r="G130" i="43"/>
  <c r="I130" i="43"/>
  <c r="J130" i="43" s="1"/>
  <c r="U419" i="43"/>
  <c r="V419" i="43" s="1"/>
  <c r="S419" i="43"/>
  <c r="T419" i="43" s="1"/>
  <c r="U417" i="43"/>
  <c r="V417" i="43" s="1"/>
  <c r="S417" i="43"/>
  <c r="T417" i="43" s="1"/>
  <c r="U415" i="43"/>
  <c r="V415" i="43" s="1"/>
  <c r="S415" i="43"/>
  <c r="T415" i="43" s="1"/>
  <c r="U413" i="43"/>
  <c r="V413" i="43" s="1"/>
  <c r="S413" i="43"/>
  <c r="T413" i="43" s="1"/>
  <c r="U411" i="43"/>
  <c r="V411" i="43" s="1"/>
  <c r="S411" i="43"/>
  <c r="T411" i="43" s="1"/>
  <c r="U409" i="43"/>
  <c r="V409" i="43" s="1"/>
  <c r="S409" i="43"/>
  <c r="T409" i="43" s="1"/>
  <c r="U407" i="43"/>
  <c r="V407" i="43" s="1"/>
  <c r="S407" i="43"/>
  <c r="T407" i="43" s="1"/>
  <c r="U405" i="43"/>
  <c r="V405" i="43" s="1"/>
  <c r="S405" i="43"/>
  <c r="T405" i="43" s="1"/>
  <c r="U403" i="43"/>
  <c r="V403" i="43" s="1"/>
  <c r="S403" i="43"/>
  <c r="T403" i="43" s="1"/>
  <c r="U401" i="43"/>
  <c r="V401" i="43" s="1"/>
  <c r="S401" i="43"/>
  <c r="T401" i="43" s="1"/>
  <c r="I283" i="43"/>
  <c r="J283" i="43" s="1"/>
  <c r="G283" i="43"/>
  <c r="I279" i="43"/>
  <c r="J279" i="43" s="1"/>
  <c r="G279" i="43"/>
  <c r="I273" i="43"/>
  <c r="J273" i="43" s="1"/>
  <c r="G273" i="43"/>
  <c r="I271" i="43"/>
  <c r="J271" i="43" s="1"/>
  <c r="G271" i="43"/>
  <c r="I269" i="43"/>
  <c r="J269" i="43" s="1"/>
  <c r="G269" i="43"/>
  <c r="I267" i="43"/>
  <c r="J267" i="43" s="1"/>
  <c r="G267" i="43"/>
  <c r="I245" i="43"/>
  <c r="J245" i="43" s="1"/>
  <c r="G245" i="43"/>
  <c r="I241" i="43"/>
  <c r="J241" i="43" s="1"/>
  <c r="G241" i="43"/>
  <c r="U237" i="43"/>
  <c r="V237" i="43" s="1"/>
  <c r="S237" i="43"/>
  <c r="I233" i="43"/>
  <c r="J233" i="43" s="1"/>
  <c r="G233" i="43"/>
  <c r="G122" i="43"/>
  <c r="I122" i="43"/>
  <c r="J122" i="43" s="1"/>
  <c r="I209" i="43"/>
  <c r="J209" i="43" s="1"/>
  <c r="G209" i="43"/>
  <c r="U206" i="43"/>
  <c r="V206" i="43" s="1"/>
  <c r="S206" i="43"/>
  <c r="I205" i="43"/>
  <c r="J205" i="43" s="1"/>
  <c r="G205" i="43"/>
  <c r="U202" i="43"/>
  <c r="V202" i="43" s="1"/>
  <c r="S202" i="43"/>
  <c r="I201" i="43"/>
  <c r="J201" i="43" s="1"/>
  <c r="G201" i="43"/>
  <c r="U198" i="43"/>
  <c r="V198" i="43" s="1"/>
  <c r="S198" i="43"/>
  <c r="I197" i="43"/>
  <c r="J197" i="43" s="1"/>
  <c r="G197" i="43"/>
  <c r="U194" i="43"/>
  <c r="V194" i="43" s="1"/>
  <c r="S194" i="43"/>
  <c r="I193" i="43"/>
  <c r="J193" i="43" s="1"/>
  <c r="G193" i="43"/>
  <c r="U190" i="43"/>
  <c r="V190" i="43" s="1"/>
  <c r="S190" i="43"/>
  <c r="I189" i="43"/>
  <c r="J189" i="43" s="1"/>
  <c r="G189" i="43"/>
  <c r="U186" i="43"/>
  <c r="V186" i="43" s="1"/>
  <c r="S186" i="43"/>
  <c r="I185" i="43"/>
  <c r="J185" i="43" s="1"/>
  <c r="G185" i="43"/>
  <c r="U182" i="43"/>
  <c r="V182" i="43" s="1"/>
  <c r="S182" i="43"/>
  <c r="I181" i="43"/>
  <c r="J181" i="43" s="1"/>
  <c r="G181" i="43"/>
  <c r="U178" i="43"/>
  <c r="V178" i="43" s="1"/>
  <c r="S178" i="43"/>
  <c r="I177" i="43"/>
  <c r="J177" i="43" s="1"/>
  <c r="G177" i="43"/>
  <c r="U174" i="43"/>
  <c r="V174" i="43" s="1"/>
  <c r="S174" i="43"/>
  <c r="I173" i="43"/>
  <c r="J173" i="43" s="1"/>
  <c r="G173" i="43"/>
  <c r="U170" i="43"/>
  <c r="V170" i="43" s="1"/>
  <c r="S170" i="43"/>
  <c r="I169" i="43"/>
  <c r="J169" i="43" s="1"/>
  <c r="G169" i="43"/>
  <c r="U166" i="43"/>
  <c r="V166" i="43" s="1"/>
  <c r="S166" i="43"/>
  <c r="I165" i="43"/>
  <c r="J165" i="43" s="1"/>
  <c r="G165" i="43"/>
  <c r="U162" i="43"/>
  <c r="V162" i="43" s="1"/>
  <c r="S162" i="43"/>
  <c r="I161" i="43"/>
  <c r="J161" i="43" s="1"/>
  <c r="G161" i="43"/>
  <c r="U158" i="43"/>
  <c r="V158" i="43" s="1"/>
  <c r="S158" i="43"/>
  <c r="I157" i="43"/>
  <c r="J157" i="43" s="1"/>
  <c r="G157" i="43"/>
  <c r="U154" i="43"/>
  <c r="V154" i="43" s="1"/>
  <c r="S154" i="43"/>
  <c r="I153" i="43"/>
  <c r="J153" i="43" s="1"/>
  <c r="G153" i="43"/>
  <c r="U150" i="43"/>
  <c r="V150" i="43" s="1"/>
  <c r="S150" i="43"/>
  <c r="I149" i="43"/>
  <c r="J149" i="43" s="1"/>
  <c r="G149" i="43"/>
  <c r="U146" i="43"/>
  <c r="V146" i="43" s="1"/>
  <c r="S146" i="43"/>
  <c r="I145" i="43"/>
  <c r="J145" i="43" s="1"/>
  <c r="G145" i="43"/>
  <c r="U142" i="43"/>
  <c r="V142" i="43" s="1"/>
  <c r="S142" i="43"/>
  <c r="I141" i="43"/>
  <c r="J141" i="43" s="1"/>
  <c r="G141" i="43"/>
  <c r="U138" i="43"/>
  <c r="V138" i="43" s="1"/>
  <c r="S138" i="43"/>
  <c r="I121" i="43"/>
  <c r="J121" i="43" s="1"/>
  <c r="G121" i="43"/>
  <c r="U118" i="43"/>
  <c r="V118" i="43" s="1"/>
  <c r="S118" i="43"/>
  <c r="I117" i="43"/>
  <c r="J117" i="43" s="1"/>
  <c r="G117" i="43"/>
  <c r="U114" i="43"/>
  <c r="V114" i="43" s="1"/>
  <c r="S114" i="43"/>
  <c r="I113" i="43"/>
  <c r="J113" i="43" s="1"/>
  <c r="G113" i="43"/>
  <c r="U110" i="43"/>
  <c r="V110" i="43" s="1"/>
  <c r="S110" i="43"/>
  <c r="I109" i="43"/>
  <c r="J109" i="43" s="1"/>
  <c r="G109" i="43"/>
  <c r="U106" i="43"/>
  <c r="V106" i="43" s="1"/>
  <c r="S106" i="43"/>
  <c r="I105" i="43"/>
  <c r="J105" i="43" s="1"/>
  <c r="G105" i="43"/>
  <c r="U102" i="43"/>
  <c r="V102" i="43" s="1"/>
  <c r="S102" i="43"/>
  <c r="I101" i="43"/>
  <c r="J101" i="43" s="1"/>
  <c r="G101" i="43"/>
  <c r="U98" i="43"/>
  <c r="V98" i="43" s="1"/>
  <c r="S98" i="43"/>
  <c r="I97" i="43"/>
  <c r="J97" i="43" s="1"/>
  <c r="G97" i="43"/>
  <c r="U94" i="43"/>
  <c r="V94" i="43" s="1"/>
  <c r="S94" i="43"/>
  <c r="I93" i="43"/>
  <c r="J93" i="43" s="1"/>
  <c r="G93" i="43"/>
  <c r="U90" i="43"/>
  <c r="V90" i="43" s="1"/>
  <c r="S90" i="43"/>
  <c r="I89" i="43"/>
  <c r="J89" i="43" s="1"/>
  <c r="G89" i="43"/>
  <c r="U86" i="43"/>
  <c r="V86" i="43" s="1"/>
  <c r="S86" i="43"/>
  <c r="I85" i="43"/>
  <c r="J85" i="43" s="1"/>
  <c r="G85" i="43"/>
  <c r="U82" i="43"/>
  <c r="V82" i="43" s="1"/>
  <c r="S82" i="43"/>
  <c r="I81" i="43"/>
  <c r="J81" i="43" s="1"/>
  <c r="G81" i="43"/>
  <c r="U78" i="43"/>
  <c r="V78" i="43" s="1"/>
  <c r="S78" i="43"/>
  <c r="I77" i="43"/>
  <c r="J77" i="43" s="1"/>
  <c r="G77" i="43"/>
  <c r="U74" i="43"/>
  <c r="V74" i="43" s="1"/>
  <c r="S74" i="43"/>
  <c r="I73" i="43"/>
  <c r="J73" i="43" s="1"/>
  <c r="G73" i="43"/>
  <c r="U70" i="43"/>
  <c r="V70" i="43" s="1"/>
  <c r="S70" i="43"/>
  <c r="I69" i="43"/>
  <c r="J69" i="43" s="1"/>
  <c r="G69" i="43"/>
  <c r="U66" i="43"/>
  <c r="V66" i="43" s="1"/>
  <c r="S66" i="43"/>
  <c r="I65" i="43"/>
  <c r="J65" i="43" s="1"/>
  <c r="G65" i="43"/>
  <c r="U62" i="43"/>
  <c r="V62" i="43" s="1"/>
  <c r="S62" i="43"/>
  <c r="I61" i="43"/>
  <c r="J61" i="43" s="1"/>
  <c r="G61" i="43"/>
  <c r="U58" i="43"/>
  <c r="V58" i="43" s="1"/>
  <c r="S58" i="43"/>
  <c r="I57" i="43"/>
  <c r="J57" i="43" s="1"/>
  <c r="G57" i="43"/>
  <c r="U54" i="43"/>
  <c r="V54" i="43" s="1"/>
  <c r="S54" i="43"/>
  <c r="I53" i="43"/>
  <c r="J53" i="43" s="1"/>
  <c r="G53" i="43"/>
  <c r="U50" i="43"/>
  <c r="V50" i="43" s="1"/>
  <c r="S50" i="43"/>
  <c r="I49" i="43"/>
  <c r="J49" i="43" s="1"/>
  <c r="G49" i="43"/>
  <c r="U46" i="43"/>
  <c r="V46" i="43" s="1"/>
  <c r="S46" i="43"/>
  <c r="U44" i="43"/>
  <c r="V44" i="43" s="1"/>
  <c r="S44" i="43"/>
  <c r="U42" i="43"/>
  <c r="V42" i="43" s="1"/>
  <c r="S42" i="43"/>
  <c r="U40" i="43"/>
  <c r="V40" i="43" s="1"/>
  <c r="S40" i="43"/>
  <c r="U38" i="43"/>
  <c r="V38" i="43" s="1"/>
  <c r="S38" i="43"/>
  <c r="U36" i="43"/>
  <c r="V36" i="43" s="1"/>
  <c r="S36" i="43"/>
  <c r="U34" i="43"/>
  <c r="V34" i="43" s="1"/>
  <c r="S34" i="43"/>
  <c r="U32" i="43"/>
  <c r="V32" i="43" s="1"/>
  <c r="S32" i="43"/>
  <c r="I31" i="43"/>
  <c r="J31" i="43" s="1"/>
  <c r="G31" i="43"/>
  <c r="U28" i="43"/>
  <c r="V28" i="43" s="1"/>
  <c r="S28" i="43"/>
  <c r="I27" i="43"/>
  <c r="J27" i="43" s="1"/>
  <c r="G27" i="43"/>
  <c r="U24" i="43"/>
  <c r="V24" i="43" s="1"/>
  <c r="S24" i="43"/>
  <c r="I23" i="43"/>
  <c r="J23" i="43" s="1"/>
  <c r="G23" i="43"/>
  <c r="I21" i="43"/>
  <c r="J21" i="43" s="1"/>
  <c r="G21" i="43"/>
  <c r="I19" i="43"/>
  <c r="J19" i="43" s="1"/>
  <c r="G19" i="43"/>
  <c r="U16" i="43"/>
  <c r="V16" i="43" s="1"/>
  <c r="S16" i="43"/>
  <c r="I15" i="43"/>
  <c r="J15" i="43" s="1"/>
  <c r="G15" i="43"/>
  <c r="U12" i="43"/>
  <c r="V12" i="43" s="1"/>
  <c r="S12" i="43"/>
  <c r="I11" i="43"/>
  <c r="J11" i="43" s="1"/>
  <c r="G11" i="43"/>
  <c r="U8" i="43"/>
  <c r="V8" i="43" s="1"/>
  <c r="S8" i="43"/>
  <c r="I7" i="43"/>
  <c r="J7" i="43" s="1"/>
  <c r="G7" i="43"/>
  <c r="U4" i="43"/>
  <c r="V4" i="43" s="1"/>
  <c r="S4" i="43"/>
  <c r="G3" i="43"/>
  <c r="I3" i="43"/>
  <c r="J3" i="43" s="1"/>
  <c r="U121" i="43"/>
  <c r="V121" i="43" s="1"/>
  <c r="S121" i="43"/>
  <c r="T121" i="43" s="1"/>
  <c r="G120" i="43"/>
  <c r="H120" i="43" s="1"/>
  <c r="I120" i="43"/>
  <c r="J120" i="43" s="1"/>
  <c r="U117" i="43"/>
  <c r="V117" i="43" s="1"/>
  <c r="S117" i="43"/>
  <c r="T117" i="43" s="1"/>
  <c r="G116" i="43"/>
  <c r="I116" i="43"/>
  <c r="J116" i="43" s="1"/>
  <c r="U113" i="43"/>
  <c r="V113" i="43" s="1"/>
  <c r="S113" i="43"/>
  <c r="T113" i="43" s="1"/>
  <c r="G112" i="43"/>
  <c r="H112" i="43" s="1"/>
  <c r="I112" i="43"/>
  <c r="J112" i="43" s="1"/>
  <c r="U109" i="43"/>
  <c r="V109" i="43" s="1"/>
  <c r="S109" i="43"/>
  <c r="T109" i="43" s="1"/>
  <c r="G108" i="43"/>
  <c r="I108" i="43"/>
  <c r="J108" i="43" s="1"/>
  <c r="U105" i="43"/>
  <c r="V105" i="43" s="1"/>
  <c r="S105" i="43"/>
  <c r="T105" i="43" s="1"/>
  <c r="G104" i="43"/>
  <c r="H104" i="43" s="1"/>
  <c r="I104" i="43"/>
  <c r="J104" i="43" s="1"/>
  <c r="U101" i="43"/>
  <c r="V101" i="43" s="1"/>
  <c r="S101" i="43"/>
  <c r="T101" i="43" s="1"/>
  <c r="G100" i="43"/>
  <c r="I100" i="43"/>
  <c r="J100" i="43" s="1"/>
  <c r="U97" i="43"/>
  <c r="V97" i="43" s="1"/>
  <c r="S97" i="43"/>
  <c r="T97" i="43" s="1"/>
  <c r="G96" i="43"/>
  <c r="H96" i="43" s="1"/>
  <c r="I96" i="43"/>
  <c r="J96" i="43" s="1"/>
  <c r="U93" i="43"/>
  <c r="V93" i="43" s="1"/>
  <c r="S93" i="43"/>
  <c r="T93" i="43" s="1"/>
  <c r="G92" i="43"/>
  <c r="I92" i="43"/>
  <c r="J92" i="43" s="1"/>
  <c r="U89" i="43"/>
  <c r="V89" i="43" s="1"/>
  <c r="S89" i="43"/>
  <c r="T89" i="43" s="1"/>
  <c r="G88" i="43"/>
  <c r="H88" i="43" s="1"/>
  <c r="I88" i="43"/>
  <c r="J88" i="43" s="1"/>
  <c r="U85" i="43"/>
  <c r="V85" i="43" s="1"/>
  <c r="S85" i="43"/>
  <c r="T85" i="43" s="1"/>
  <c r="G84" i="43"/>
  <c r="I84" i="43"/>
  <c r="J84" i="43" s="1"/>
  <c r="U81" i="43"/>
  <c r="V81" i="43" s="1"/>
  <c r="S81" i="43"/>
  <c r="T81" i="43" s="1"/>
  <c r="G80" i="43"/>
  <c r="H80" i="43" s="1"/>
  <c r="I80" i="43"/>
  <c r="J80" i="43" s="1"/>
  <c r="U77" i="43"/>
  <c r="V77" i="43" s="1"/>
  <c r="S77" i="43"/>
  <c r="T77" i="43" s="1"/>
  <c r="G76" i="43"/>
  <c r="I76" i="43"/>
  <c r="J76" i="43" s="1"/>
  <c r="U73" i="43"/>
  <c r="V73" i="43" s="1"/>
  <c r="S73" i="43"/>
  <c r="T73" i="43" s="1"/>
  <c r="I72" i="43"/>
  <c r="J72" i="43" s="1"/>
  <c r="G72" i="43"/>
  <c r="H72" i="43" s="1"/>
  <c r="U69" i="43"/>
  <c r="V69" i="43" s="1"/>
  <c r="S69" i="43"/>
  <c r="T69" i="43" s="1"/>
  <c r="I68" i="43"/>
  <c r="J68" i="43" s="1"/>
  <c r="G68" i="43"/>
  <c r="H68" i="43" s="1"/>
  <c r="U65" i="43"/>
  <c r="V65" i="43" s="1"/>
  <c r="S65" i="43"/>
  <c r="T65" i="43" s="1"/>
  <c r="I64" i="43"/>
  <c r="J64" i="43" s="1"/>
  <c r="G64" i="43"/>
  <c r="H64" i="43" s="1"/>
  <c r="U61" i="43"/>
  <c r="V61" i="43" s="1"/>
  <c r="S61" i="43"/>
  <c r="T61" i="43" s="1"/>
  <c r="I60" i="43"/>
  <c r="J60" i="43" s="1"/>
  <c r="G60" i="43"/>
  <c r="H60" i="43" s="1"/>
  <c r="U57" i="43"/>
  <c r="V57" i="43" s="1"/>
  <c r="S57" i="43"/>
  <c r="T57" i="43" s="1"/>
  <c r="I56" i="43"/>
  <c r="J56" i="43" s="1"/>
  <c r="G56" i="43"/>
  <c r="H56" i="43" s="1"/>
  <c r="U53" i="43"/>
  <c r="V53" i="43" s="1"/>
  <c r="S53" i="43"/>
  <c r="T53" i="43" s="1"/>
  <c r="I52" i="43"/>
  <c r="J52" i="43" s="1"/>
  <c r="G52" i="43"/>
  <c r="H52" i="43" s="1"/>
  <c r="U49" i="43"/>
  <c r="V49" i="43" s="1"/>
  <c r="S49" i="43"/>
  <c r="T49" i="43" s="1"/>
  <c r="I48" i="43"/>
  <c r="J48" i="43" s="1"/>
  <c r="G48" i="43"/>
  <c r="H48" i="43" s="1"/>
  <c r="U45" i="43"/>
  <c r="V45" i="43" s="1"/>
  <c r="S45" i="43"/>
  <c r="T45" i="43" s="1"/>
  <c r="I44" i="43"/>
  <c r="J44" i="43" s="1"/>
  <c r="G44" i="43"/>
  <c r="H44" i="43" s="1"/>
  <c r="U41" i="43"/>
  <c r="V41" i="43" s="1"/>
  <c r="S41" i="43"/>
  <c r="T41" i="43" s="1"/>
  <c r="I40" i="43"/>
  <c r="J40" i="43" s="1"/>
  <c r="G40" i="43"/>
  <c r="H40" i="43" s="1"/>
  <c r="U37" i="43"/>
  <c r="V37" i="43" s="1"/>
  <c r="S37" i="43"/>
  <c r="T37" i="43" s="1"/>
  <c r="I36" i="43"/>
  <c r="J36" i="43" s="1"/>
  <c r="G36" i="43"/>
  <c r="H36" i="43" s="1"/>
  <c r="U33" i="43"/>
  <c r="V33" i="43" s="1"/>
  <c r="S33" i="43"/>
  <c r="T33" i="43" s="1"/>
  <c r="I32" i="43"/>
  <c r="J32" i="43" s="1"/>
  <c r="G32" i="43"/>
  <c r="H32" i="43" s="1"/>
  <c r="U29" i="43"/>
  <c r="V29" i="43" s="1"/>
  <c r="S29" i="43"/>
  <c r="I28" i="43"/>
  <c r="J28" i="43" s="1"/>
  <c r="G28" i="43"/>
  <c r="H28" i="43" s="1"/>
  <c r="U25" i="43"/>
  <c r="V25" i="43" s="1"/>
  <c r="S25" i="43"/>
  <c r="I24" i="43"/>
  <c r="J24" i="43" s="1"/>
  <c r="G24" i="43"/>
  <c r="H24" i="43" s="1"/>
  <c r="U21" i="43"/>
  <c r="V21" i="43" s="1"/>
  <c r="S21" i="43"/>
  <c r="I20" i="43"/>
  <c r="J20" i="43" s="1"/>
  <c r="G20" i="43"/>
  <c r="H20" i="43" s="1"/>
  <c r="U17" i="43"/>
  <c r="V17" i="43" s="1"/>
  <c r="S17" i="43"/>
  <c r="I16" i="43"/>
  <c r="J16" i="43" s="1"/>
  <c r="G16" i="43"/>
  <c r="H16" i="43" s="1"/>
  <c r="U13" i="43"/>
  <c r="V13" i="43" s="1"/>
  <c r="S13" i="43"/>
  <c r="T13" i="43" s="1"/>
  <c r="I12" i="43"/>
  <c r="J12" i="43" s="1"/>
  <c r="G12" i="43"/>
  <c r="U9" i="43"/>
  <c r="V9" i="43" s="1"/>
  <c r="S9" i="43"/>
  <c r="I8" i="43"/>
  <c r="J8" i="43" s="1"/>
  <c r="G8" i="43"/>
  <c r="H8" i="43" s="1"/>
  <c r="U5" i="43"/>
  <c r="V5" i="43" s="1"/>
  <c r="S5" i="43"/>
  <c r="I4" i="43"/>
  <c r="J4" i="43" s="1"/>
  <c r="G4" i="43"/>
  <c r="I357" i="43"/>
  <c r="J357" i="43" s="1"/>
  <c r="G357" i="43"/>
  <c r="G468" i="43"/>
  <c r="I468" i="43"/>
  <c r="G360" i="43"/>
  <c r="I360" i="43"/>
  <c r="J360" i="43" s="1"/>
  <c r="I359" i="43"/>
  <c r="J359" i="43" s="1"/>
  <c r="G359" i="43"/>
  <c r="G358" i="43"/>
  <c r="I358" i="43"/>
  <c r="J358" i="43" s="1"/>
  <c r="I289" i="43"/>
  <c r="J289" i="43" s="1"/>
  <c r="G289" i="43"/>
  <c r="I287" i="43"/>
  <c r="J287" i="43" s="1"/>
  <c r="G287" i="43"/>
  <c r="I285" i="43"/>
  <c r="J285" i="43" s="1"/>
  <c r="G285" i="43"/>
  <c r="U279" i="43"/>
  <c r="V279" i="43" s="1"/>
  <c r="S279" i="43"/>
  <c r="U265" i="43"/>
  <c r="V265" i="43" s="1"/>
  <c r="S265" i="43"/>
  <c r="U259" i="43"/>
  <c r="V259" i="43" s="1"/>
  <c r="S259" i="43"/>
  <c r="U255" i="43"/>
  <c r="V255" i="43" s="1"/>
  <c r="S255" i="43"/>
  <c r="U251" i="43"/>
  <c r="V251" i="43" s="1"/>
  <c r="S251" i="43"/>
  <c r="U243" i="43"/>
  <c r="V243" i="43" s="1"/>
  <c r="S243" i="43"/>
  <c r="G124" i="43"/>
  <c r="I124" i="43"/>
  <c r="J124" i="43" s="1"/>
  <c r="U281" i="43"/>
  <c r="V281" i="43" s="1"/>
  <c r="S281" i="43"/>
  <c r="U273" i="43"/>
  <c r="V273" i="43" s="1"/>
  <c r="S273" i="43"/>
  <c r="U249" i="43"/>
  <c r="V249" i="43" s="1"/>
  <c r="S249" i="43"/>
  <c r="U241" i="43"/>
  <c r="V241" i="43" s="1"/>
  <c r="S241" i="43"/>
  <c r="U135" i="43"/>
  <c r="V135" i="43" s="1"/>
  <c r="S135" i="43"/>
  <c r="T135" i="43" s="1"/>
  <c r="U133" i="43"/>
  <c r="V133" i="43" s="1"/>
  <c r="S133" i="43"/>
  <c r="T133" i="43" s="1"/>
  <c r="I129" i="43"/>
  <c r="J129" i="43" s="1"/>
  <c r="G129" i="43"/>
  <c r="I127" i="43"/>
  <c r="J127" i="43" s="1"/>
  <c r="G127" i="43"/>
  <c r="I125" i="43"/>
  <c r="J125" i="43" s="1"/>
  <c r="G125" i="43"/>
  <c r="U123" i="43"/>
  <c r="V123" i="43" s="1"/>
  <c r="S123" i="43"/>
  <c r="T123" i="43" s="1"/>
  <c r="G232" i="43"/>
  <c r="I232" i="43"/>
  <c r="J232" i="43" s="1"/>
  <c r="G434" i="43"/>
  <c r="I434" i="43"/>
  <c r="G432" i="43"/>
  <c r="I432" i="43"/>
  <c r="G430" i="43"/>
  <c r="I430" i="43"/>
  <c r="G428" i="43"/>
  <c r="I428" i="43"/>
  <c r="G426" i="43"/>
  <c r="I426" i="43"/>
  <c r="G424" i="43"/>
  <c r="I424" i="43"/>
  <c r="U262" i="43"/>
  <c r="V262" i="43" s="1"/>
  <c r="S262" i="43"/>
  <c r="G258" i="43"/>
  <c r="I258" i="43"/>
  <c r="J258" i="43" s="1"/>
  <c r="G256" i="43"/>
  <c r="I256" i="43"/>
  <c r="J256" i="43" s="1"/>
  <c r="U252" i="43"/>
  <c r="V252" i="43" s="1"/>
  <c r="S252" i="43"/>
  <c r="U250" i="43"/>
  <c r="V250" i="43" s="1"/>
  <c r="S250" i="43"/>
  <c r="U248" i="43"/>
  <c r="V248" i="43" s="1"/>
  <c r="S248" i="43"/>
  <c r="U230" i="43"/>
  <c r="V230" i="43" s="1"/>
  <c r="S230" i="43"/>
  <c r="U228" i="43"/>
  <c r="V228" i="43" s="1"/>
  <c r="S228" i="43"/>
  <c r="U226" i="43"/>
  <c r="V226" i="43" s="1"/>
  <c r="S226" i="43"/>
  <c r="U224" i="43"/>
  <c r="V224" i="43" s="1"/>
  <c r="S224" i="43"/>
  <c r="U222" i="43"/>
  <c r="V222" i="43" s="1"/>
  <c r="S222" i="43"/>
  <c r="U220" i="43"/>
  <c r="V220" i="43" s="1"/>
  <c r="S220" i="43"/>
  <c r="U218" i="43"/>
  <c r="V218" i="43" s="1"/>
  <c r="S218" i="43"/>
  <c r="G136" i="43"/>
  <c r="I136" i="43"/>
  <c r="J136" i="43" s="1"/>
  <c r="G132" i="43"/>
  <c r="I132" i="43"/>
  <c r="J132" i="43" s="1"/>
  <c r="U128" i="43"/>
  <c r="V128" i="43" s="1"/>
  <c r="S128" i="43"/>
  <c r="T128" i="43" s="1"/>
  <c r="I419" i="43"/>
  <c r="J419" i="43" s="1"/>
  <c r="G419" i="43"/>
  <c r="H419" i="43" s="1"/>
  <c r="I417" i="43"/>
  <c r="J417" i="43" s="1"/>
  <c r="G417" i="43"/>
  <c r="H417" i="43" s="1"/>
  <c r="I415" i="43"/>
  <c r="J415" i="43" s="1"/>
  <c r="G415" i="43"/>
  <c r="H415" i="43" s="1"/>
  <c r="I413" i="43"/>
  <c r="J413" i="43" s="1"/>
  <c r="G413" i="43"/>
  <c r="H413" i="43" s="1"/>
  <c r="I411" i="43"/>
  <c r="J411" i="43" s="1"/>
  <c r="G411" i="43"/>
  <c r="H411" i="43" s="1"/>
  <c r="I409" i="43"/>
  <c r="J409" i="43" s="1"/>
  <c r="G409" i="43"/>
  <c r="H409" i="43" s="1"/>
  <c r="I407" i="43"/>
  <c r="J407" i="43" s="1"/>
  <c r="G407" i="43"/>
  <c r="H407" i="43" s="1"/>
  <c r="I405" i="43"/>
  <c r="J405" i="43" s="1"/>
  <c r="G405" i="43"/>
  <c r="H405" i="43" s="1"/>
  <c r="I403" i="43"/>
  <c r="J403" i="43" s="1"/>
  <c r="G403" i="43"/>
  <c r="H403" i="43" s="1"/>
  <c r="I401" i="43"/>
  <c r="J401" i="43" s="1"/>
  <c r="G401" i="43"/>
  <c r="H401" i="43" s="1"/>
  <c r="I281" i="43"/>
  <c r="J281" i="43" s="1"/>
  <c r="G281" i="43"/>
  <c r="I277" i="43"/>
  <c r="J277" i="43" s="1"/>
  <c r="G277" i="43"/>
  <c r="U271" i="43"/>
  <c r="V271" i="43" s="1"/>
  <c r="S271" i="43"/>
  <c r="U269" i="43"/>
  <c r="V269" i="43" s="1"/>
  <c r="S269" i="43"/>
  <c r="U267" i="43"/>
  <c r="V267" i="43" s="1"/>
  <c r="S267" i="43"/>
  <c r="I265" i="43"/>
  <c r="J265" i="43" s="1"/>
  <c r="G265" i="43"/>
  <c r="I243" i="43"/>
  <c r="J243" i="43" s="1"/>
  <c r="G243" i="43"/>
  <c r="I239" i="43"/>
  <c r="J239" i="43" s="1"/>
  <c r="G239" i="43"/>
  <c r="I237" i="43"/>
  <c r="J237" i="43" s="1"/>
  <c r="G237" i="43"/>
  <c r="G126" i="43"/>
  <c r="I126" i="43"/>
  <c r="J126" i="43" s="1"/>
  <c r="BC21" i="43"/>
  <c r="AZ466" i="43"/>
  <c r="AZ462" i="43"/>
  <c r="BC403" i="43"/>
  <c r="BC401" i="43"/>
  <c r="AZ119" i="43"/>
  <c r="AZ113" i="43"/>
  <c r="AZ97" i="43"/>
  <c r="AZ85" i="43"/>
  <c r="AZ75" i="43"/>
  <c r="AZ55" i="43"/>
  <c r="AX475" i="43"/>
  <c r="AZ475" i="43"/>
  <c r="AX470" i="43"/>
  <c r="BC464" i="43"/>
  <c r="BC460" i="43"/>
  <c r="BC458" i="43"/>
  <c r="AX454" i="43"/>
  <c r="AX450" i="43"/>
  <c r="AX446" i="43"/>
  <c r="AX442" i="43"/>
  <c r="BC456" i="43"/>
  <c r="BC454" i="43"/>
  <c r="BC452" i="43"/>
  <c r="BC450" i="43"/>
  <c r="BC448" i="43"/>
  <c r="BC446" i="43"/>
  <c r="BC444" i="43"/>
  <c r="BC442" i="43"/>
  <c r="BC437" i="43"/>
  <c r="BC435" i="43"/>
  <c r="AX363" i="43"/>
  <c r="AZ399" i="43"/>
  <c r="BC121" i="43"/>
  <c r="BC117" i="43"/>
  <c r="BC115" i="43"/>
  <c r="BC111" i="43"/>
  <c r="BC109" i="43"/>
  <c r="BC107" i="43"/>
  <c r="BC105" i="43"/>
  <c r="BC103" i="43"/>
  <c r="BC101" i="43"/>
  <c r="BC99" i="43"/>
  <c r="BC95" i="43"/>
  <c r="BC93" i="43"/>
  <c r="BC91" i="43"/>
  <c r="BC89" i="43"/>
  <c r="BC87" i="43"/>
  <c r="BC83" i="43"/>
  <c r="BC81" i="43"/>
  <c r="BC79" i="43"/>
  <c r="BC77" i="43"/>
  <c r="BC73" i="43"/>
  <c r="BC69" i="43"/>
  <c r="BC65" i="43"/>
  <c r="BC61" i="43"/>
  <c r="BC59" i="43"/>
  <c r="BC57" i="43"/>
  <c r="BC53" i="43"/>
  <c r="BC51" i="43"/>
  <c r="BC49" i="43"/>
  <c r="BC47" i="43"/>
  <c r="BC15" i="43"/>
  <c r="BC13" i="43"/>
  <c r="BC11" i="43"/>
  <c r="BC9" i="43"/>
  <c r="BC7" i="43"/>
  <c r="J468" i="43"/>
  <c r="V470" i="43"/>
  <c r="T288" i="43"/>
  <c r="T286" i="43"/>
  <c r="V477" i="43"/>
  <c r="V449" i="43"/>
  <c r="V447" i="43"/>
  <c r="J398" i="43"/>
  <c r="V395" i="43"/>
  <c r="J390" i="43"/>
  <c r="V369" i="43"/>
  <c r="V466" i="43"/>
  <c r="V456" i="43"/>
  <c r="V452" i="43"/>
  <c r="V448" i="43"/>
  <c r="J421" i="43"/>
  <c r="V441" i="43"/>
  <c r="T478" i="43"/>
  <c r="T474" i="43"/>
  <c r="M477" i="43"/>
  <c r="H478" i="43"/>
  <c r="Y477" i="43"/>
  <c r="BB468" i="43"/>
  <c r="BB473" i="43"/>
  <c r="H467" i="43"/>
  <c r="T464" i="43"/>
  <c r="H463" i="43"/>
  <c r="T460" i="43"/>
  <c r="H459" i="43"/>
  <c r="BB440" i="43"/>
  <c r="H439" i="43"/>
  <c r="Y438" i="43"/>
  <c r="T438" i="43"/>
  <c r="Y437" i="43"/>
  <c r="T437" i="43"/>
  <c r="Y436" i="43"/>
  <c r="T436" i="43"/>
  <c r="Y435" i="43"/>
  <c r="T435" i="43"/>
  <c r="Y434" i="43"/>
  <c r="Y433" i="43"/>
  <c r="T433" i="43"/>
  <c r="Y431" i="43"/>
  <c r="T431" i="43"/>
  <c r="Y429" i="43"/>
  <c r="T429" i="43"/>
  <c r="Y427" i="43"/>
  <c r="T427" i="43"/>
  <c r="Y426" i="43"/>
  <c r="Y425" i="43"/>
  <c r="T425" i="43"/>
  <c r="Y423" i="43"/>
  <c r="T423" i="43"/>
  <c r="M456" i="43"/>
  <c r="H456" i="43"/>
  <c r="Y455" i="43"/>
  <c r="M454" i="43"/>
  <c r="M452" i="43"/>
  <c r="H452" i="43"/>
  <c r="Y451" i="43"/>
  <c r="H450" i="43"/>
  <c r="M448" i="43"/>
  <c r="H448" i="43"/>
  <c r="Y447" i="43"/>
  <c r="M446" i="43"/>
  <c r="M444" i="43"/>
  <c r="H444" i="43"/>
  <c r="Y443" i="43"/>
  <c r="H442" i="43"/>
  <c r="J455" i="43"/>
  <c r="BC453" i="43"/>
  <c r="AZ453" i="43"/>
  <c r="AX453" i="43"/>
  <c r="Y452" i="43"/>
  <c r="J451" i="43"/>
  <c r="BC449" i="43"/>
  <c r="AZ449" i="43"/>
  <c r="AX449" i="43"/>
  <c r="J447" i="43"/>
  <c r="BC445" i="43"/>
  <c r="AZ445" i="43"/>
  <c r="AX445" i="43"/>
  <c r="Y444" i="43"/>
  <c r="J443" i="43"/>
  <c r="BC441" i="43"/>
  <c r="AX441" i="43"/>
  <c r="T420" i="43"/>
  <c r="Y420" i="43"/>
  <c r="T418" i="43"/>
  <c r="Y418" i="43"/>
  <c r="T416" i="43"/>
  <c r="Y416" i="43"/>
  <c r="T414" i="43"/>
  <c r="Y414" i="43"/>
  <c r="T412" i="43"/>
  <c r="Y412" i="43"/>
  <c r="T410" i="43"/>
  <c r="Y410" i="43"/>
  <c r="AZ474" i="43"/>
  <c r="AZ472" i="43"/>
  <c r="AZ470" i="43"/>
  <c r="AX477" i="43"/>
  <c r="V476" i="43"/>
  <c r="BC477" i="43"/>
  <c r="BC476" i="43"/>
  <c r="AZ467" i="43"/>
  <c r="AZ463" i="43"/>
  <c r="AZ459" i="43"/>
  <c r="V446" i="43"/>
  <c r="H476" i="43"/>
  <c r="T475" i="43"/>
  <c r="H474" i="43"/>
  <c r="Y472" i="43"/>
  <c r="Y470" i="43"/>
  <c r="Y467" i="43"/>
  <c r="M466" i="43"/>
  <c r="H466" i="43"/>
  <c r="T465" i="43"/>
  <c r="Y463" i="43"/>
  <c r="H462" i="43"/>
  <c r="T461" i="43"/>
  <c r="Y459" i="43"/>
  <c r="M458" i="43"/>
  <c r="H458" i="43"/>
  <c r="M465" i="43"/>
  <c r="H461" i="43"/>
  <c r="T458" i="43"/>
  <c r="BC455" i="43"/>
  <c r="AZ455" i="43"/>
  <c r="AX455" i="43"/>
  <c r="T454" i="43"/>
  <c r="J453" i="43"/>
  <c r="BC451" i="43"/>
  <c r="AZ451" i="43"/>
  <c r="AX451" i="43"/>
  <c r="T450" i="43"/>
  <c r="BC447" i="43"/>
  <c r="AZ447" i="43"/>
  <c r="AX447" i="43"/>
  <c r="J445" i="43"/>
  <c r="BC443" i="43"/>
  <c r="AZ443" i="43"/>
  <c r="AX443" i="43"/>
  <c r="Y442" i="43"/>
  <c r="Y421" i="43"/>
  <c r="M421" i="43"/>
  <c r="Y473" i="43"/>
  <c r="BB457" i="43"/>
  <c r="BB439" i="43"/>
  <c r="M438" i="43"/>
  <c r="H438" i="43"/>
  <c r="M437" i="43"/>
  <c r="H437" i="43"/>
  <c r="M436" i="43"/>
  <c r="H436" i="43"/>
  <c r="M435" i="43"/>
  <c r="H435" i="43"/>
  <c r="H434" i="43"/>
  <c r="M433" i="43"/>
  <c r="H433" i="43"/>
  <c r="H432" i="43"/>
  <c r="M431" i="43"/>
  <c r="H431" i="43"/>
  <c r="H430" i="43"/>
  <c r="M429" i="43"/>
  <c r="H429" i="43"/>
  <c r="H428" i="43"/>
  <c r="M427" i="43"/>
  <c r="H427" i="43"/>
  <c r="H426" i="43"/>
  <c r="M425" i="43"/>
  <c r="H425" i="43"/>
  <c r="H424" i="43"/>
  <c r="M423" i="43"/>
  <c r="H423" i="43"/>
  <c r="M422" i="43"/>
  <c r="H422" i="43"/>
  <c r="Y441" i="43"/>
  <c r="T439" i="43"/>
  <c r="H420" i="43"/>
  <c r="M420" i="43"/>
  <c r="H418" i="43"/>
  <c r="M418" i="43"/>
  <c r="H416" i="43"/>
  <c r="M416" i="43"/>
  <c r="H414" i="43"/>
  <c r="M414" i="43"/>
  <c r="Y413" i="43"/>
  <c r="H412" i="43"/>
  <c r="M412" i="43"/>
  <c r="H410" i="43"/>
  <c r="M410" i="43"/>
  <c r="H408" i="43"/>
  <c r="M408" i="43"/>
  <c r="H406" i="43"/>
  <c r="M406" i="43"/>
  <c r="Y405" i="43"/>
  <c r="H404" i="43"/>
  <c r="M404" i="43"/>
  <c r="H402" i="43"/>
  <c r="M402" i="43"/>
  <c r="AZ418" i="43"/>
  <c r="BC418" i="43"/>
  <c r="AZ414" i="43"/>
  <c r="BC414" i="43"/>
  <c r="AZ410" i="43"/>
  <c r="BC410" i="43"/>
  <c r="AZ406" i="43"/>
  <c r="BC406" i="43"/>
  <c r="AZ402" i="43"/>
  <c r="BC402" i="43"/>
  <c r="Y358" i="43"/>
  <c r="V357" i="43"/>
  <c r="Y357" i="43"/>
  <c r="H399" i="43"/>
  <c r="T396" i="43"/>
  <c r="J395" i="43"/>
  <c r="Y392" i="43"/>
  <c r="J391" i="43"/>
  <c r="BC389" i="43"/>
  <c r="AZ389" i="43"/>
  <c r="V388" i="43"/>
  <c r="M387" i="43"/>
  <c r="V384" i="43"/>
  <c r="H383" i="43"/>
  <c r="V380" i="43"/>
  <c r="J379" i="43"/>
  <c r="BC377" i="43"/>
  <c r="AZ377" i="43"/>
  <c r="T376" i="43"/>
  <c r="J375" i="43"/>
  <c r="BC373" i="43"/>
  <c r="AZ373" i="43"/>
  <c r="Y372" i="43"/>
  <c r="J371" i="43"/>
  <c r="BC369" i="43"/>
  <c r="AZ369" i="43"/>
  <c r="T368" i="43"/>
  <c r="J367" i="43"/>
  <c r="BC365" i="43"/>
  <c r="AZ365" i="43"/>
  <c r="Y364" i="43"/>
  <c r="M363" i="43"/>
  <c r="Y360" i="43"/>
  <c r="H356" i="43"/>
  <c r="T353" i="43"/>
  <c r="T345" i="43"/>
  <c r="T341" i="43"/>
  <c r="H340" i="43"/>
  <c r="H332" i="43"/>
  <c r="T325" i="43"/>
  <c r="H320" i="43"/>
  <c r="H300" i="43"/>
  <c r="T293" i="43"/>
  <c r="T216" i="43"/>
  <c r="T215" i="43"/>
  <c r="T214" i="43"/>
  <c r="T213" i="43"/>
  <c r="T212" i="43"/>
  <c r="T211" i="43"/>
  <c r="T210" i="43"/>
  <c r="T207" i="43"/>
  <c r="T203" i="43"/>
  <c r="T199" i="43"/>
  <c r="H194" i="43"/>
  <c r="T187" i="43"/>
  <c r="T175" i="43"/>
  <c r="H170" i="43"/>
  <c r="H166" i="43"/>
  <c r="T163" i="43"/>
  <c r="H158" i="43"/>
  <c r="H154" i="43"/>
  <c r="H150" i="43"/>
  <c r="H146" i="43"/>
  <c r="H142" i="43"/>
  <c r="Y208" i="43"/>
  <c r="T208" i="43"/>
  <c r="M207" i="43"/>
  <c r="H207" i="43"/>
  <c r="Y204" i="43"/>
  <c r="T204" i="43"/>
  <c r="M203" i="43"/>
  <c r="H203" i="43"/>
  <c r="Y200" i="43"/>
  <c r="T200" i="43"/>
  <c r="M199" i="43"/>
  <c r="H199" i="43"/>
  <c r="Y196" i="43"/>
  <c r="T196" i="43"/>
  <c r="M195" i="43"/>
  <c r="H195" i="43"/>
  <c r="Y192" i="43"/>
  <c r="T192" i="43"/>
  <c r="M191" i="43"/>
  <c r="H191" i="43"/>
  <c r="Y188" i="43"/>
  <c r="T188" i="43"/>
  <c r="M187" i="43"/>
  <c r="H187" i="43"/>
  <c r="Y184" i="43"/>
  <c r="T184" i="43"/>
  <c r="M183" i="43"/>
  <c r="H183" i="43"/>
  <c r="Y180" i="43"/>
  <c r="T180" i="43"/>
  <c r="M179" i="43"/>
  <c r="H179" i="43"/>
  <c r="Y176" i="43"/>
  <c r="T176" i="43"/>
  <c r="M175" i="43"/>
  <c r="H175" i="43"/>
  <c r="Y172" i="43"/>
  <c r="T172" i="43"/>
  <c r="M171" i="43"/>
  <c r="H171" i="43"/>
  <c r="Y168" i="43"/>
  <c r="T168" i="43"/>
  <c r="M167" i="43"/>
  <c r="H167" i="43"/>
  <c r="Y164" i="43"/>
  <c r="T164" i="43"/>
  <c r="M163" i="43"/>
  <c r="H163" i="43"/>
  <c r="Y160" i="43"/>
  <c r="T160" i="43"/>
  <c r="M159" i="43"/>
  <c r="H159" i="43"/>
  <c r="Y156" i="43"/>
  <c r="T156" i="43"/>
  <c r="M155" i="43"/>
  <c r="H155" i="43"/>
  <c r="Y152" i="43"/>
  <c r="T152" i="43"/>
  <c r="M151" i="43"/>
  <c r="H151" i="43"/>
  <c r="Y148" i="43"/>
  <c r="T148" i="43"/>
  <c r="M147" i="43"/>
  <c r="H147" i="43"/>
  <c r="Y144" i="43"/>
  <c r="T144" i="43"/>
  <c r="M143" i="43"/>
  <c r="H143" i="43"/>
  <c r="Y140" i="43"/>
  <c r="T140" i="43"/>
  <c r="M139" i="43"/>
  <c r="H139" i="43"/>
  <c r="M120" i="43"/>
  <c r="Y117" i="43"/>
  <c r="H116" i="43"/>
  <c r="M112" i="43"/>
  <c r="Y109" i="43"/>
  <c r="H108" i="43"/>
  <c r="M104" i="43"/>
  <c r="Y101" i="43"/>
  <c r="H100" i="43"/>
  <c r="M96" i="43"/>
  <c r="Y93" i="43"/>
  <c r="H92" i="43"/>
  <c r="M88" i="43"/>
  <c r="Y85" i="43"/>
  <c r="H84" i="43"/>
  <c r="M80" i="43"/>
  <c r="Y77" i="43"/>
  <c r="H76" i="43"/>
  <c r="M72" i="43"/>
  <c r="M68" i="43"/>
  <c r="M64" i="43"/>
  <c r="M60" i="43"/>
  <c r="M56" i="43"/>
  <c r="M52" i="43"/>
  <c r="M48" i="43"/>
  <c r="M44" i="43"/>
  <c r="M40" i="43"/>
  <c r="M36" i="43"/>
  <c r="M32" i="43"/>
  <c r="M28" i="43"/>
  <c r="H26" i="43"/>
  <c r="M24" i="43"/>
  <c r="M20" i="43"/>
  <c r="T17" i="43"/>
  <c r="M16" i="43"/>
  <c r="H12" i="43"/>
  <c r="M8" i="43"/>
  <c r="T3" i="43"/>
  <c r="AX438" i="43"/>
  <c r="AX436" i="43"/>
  <c r="AX434" i="43"/>
  <c r="AX432" i="43"/>
  <c r="AX430" i="43"/>
  <c r="AX428" i="43"/>
  <c r="AX426" i="43"/>
  <c r="AX424" i="43"/>
  <c r="AX422" i="43"/>
  <c r="V440" i="43"/>
  <c r="V439" i="43"/>
  <c r="BC438" i="43"/>
  <c r="BC436" i="43"/>
  <c r="BC434" i="43"/>
  <c r="BC432" i="43"/>
  <c r="BC430" i="43"/>
  <c r="BC428" i="43"/>
  <c r="BC426" i="43"/>
  <c r="BC424" i="43"/>
  <c r="BC422" i="43"/>
  <c r="BC419" i="43"/>
  <c r="BC417" i="43"/>
  <c r="BC415" i="43"/>
  <c r="BC413" i="43"/>
  <c r="BC411" i="43"/>
  <c r="BC409" i="43"/>
  <c r="BC407" i="43"/>
  <c r="BC405" i="43"/>
  <c r="M409" i="43"/>
  <c r="T408" i="43"/>
  <c r="Y408" i="43"/>
  <c r="M407" i="43"/>
  <c r="T406" i="43"/>
  <c r="Y406" i="43"/>
  <c r="M405" i="43"/>
  <c r="T404" i="43"/>
  <c r="Y404" i="43"/>
  <c r="M403" i="43"/>
  <c r="T402" i="43"/>
  <c r="Y402" i="43"/>
  <c r="M401" i="43"/>
  <c r="T400" i="43"/>
  <c r="Y400" i="43"/>
  <c r="H400" i="43"/>
  <c r="M400" i="43"/>
  <c r="AZ420" i="43"/>
  <c r="BC420" i="43"/>
  <c r="AZ416" i="43"/>
  <c r="BC416" i="43"/>
  <c r="AZ412" i="43"/>
  <c r="BC412" i="43"/>
  <c r="AZ408" i="43"/>
  <c r="BC408" i="43"/>
  <c r="AZ404" i="43"/>
  <c r="BC404" i="43"/>
  <c r="AZ400" i="43"/>
  <c r="BC400" i="43"/>
  <c r="Y399" i="43"/>
  <c r="T399" i="43"/>
  <c r="M398" i="43"/>
  <c r="H398" i="43"/>
  <c r="Y397" i="43"/>
  <c r="T397" i="43"/>
  <c r="M396" i="43"/>
  <c r="H396" i="43"/>
  <c r="Y395" i="43"/>
  <c r="T395" i="43"/>
  <c r="M394" i="43"/>
  <c r="H394" i="43"/>
  <c r="Y393" i="43"/>
  <c r="T393" i="43"/>
  <c r="M392" i="43"/>
  <c r="H392" i="43"/>
  <c r="Y391" i="43"/>
  <c r="T391" i="43"/>
  <c r="M390" i="43"/>
  <c r="H390" i="43"/>
  <c r="Y389" i="43"/>
  <c r="T389" i="43"/>
  <c r="M388" i="43"/>
  <c r="H388" i="43"/>
  <c r="Y387" i="43"/>
  <c r="T387" i="43"/>
  <c r="M386" i="43"/>
  <c r="H386" i="43"/>
  <c r="Y385" i="43"/>
  <c r="T385" i="43"/>
  <c r="M384" i="43"/>
  <c r="H384" i="43"/>
  <c r="Y383" i="43"/>
  <c r="T383" i="43"/>
  <c r="M382" i="43"/>
  <c r="H382" i="43"/>
  <c r="Y381" i="43"/>
  <c r="T381" i="43"/>
  <c r="M380" i="43"/>
  <c r="H380" i="43"/>
  <c r="Y379" i="43"/>
  <c r="T379" i="43"/>
  <c r="M378" i="43"/>
  <c r="H378" i="43"/>
  <c r="Y377" i="43"/>
  <c r="T377" i="43"/>
  <c r="M376" i="43"/>
  <c r="H376" i="43"/>
  <c r="Y375" i="43"/>
  <c r="T375" i="43"/>
  <c r="M374" i="43"/>
  <c r="H374" i="43"/>
  <c r="Y373" i="43"/>
  <c r="T373" i="43"/>
  <c r="M372" i="43"/>
  <c r="H372" i="43"/>
  <c r="Y371" i="43"/>
  <c r="T371" i="43"/>
  <c r="M370" i="43"/>
  <c r="H370" i="43"/>
  <c r="Y369" i="43"/>
  <c r="T369" i="43"/>
  <c r="M368" i="43"/>
  <c r="H368" i="43"/>
  <c r="Y367" i="43"/>
  <c r="T367" i="43"/>
  <c r="M366" i="43"/>
  <c r="H366" i="43"/>
  <c r="Y365" i="43"/>
  <c r="T365" i="43"/>
  <c r="M364" i="43"/>
  <c r="H364" i="43"/>
  <c r="Y363" i="43"/>
  <c r="T363" i="43"/>
  <c r="M362" i="43"/>
  <c r="H362" i="43"/>
  <c r="Y361" i="43"/>
  <c r="T361" i="43"/>
  <c r="V398" i="43"/>
  <c r="M397" i="43"/>
  <c r="H397" i="43"/>
  <c r="BC395" i="43"/>
  <c r="AZ395" i="43"/>
  <c r="V394" i="43"/>
  <c r="M393" i="43"/>
  <c r="H393" i="43"/>
  <c r="BC391" i="43"/>
  <c r="AZ391" i="43"/>
  <c r="Y390" i="43"/>
  <c r="T390" i="43"/>
  <c r="J389" i="43"/>
  <c r="V386" i="43"/>
  <c r="M385" i="43"/>
  <c r="H385" i="43"/>
  <c r="V382" i="43"/>
  <c r="M381" i="43"/>
  <c r="H381" i="43"/>
  <c r="BC379" i="43"/>
  <c r="AZ379" i="43"/>
  <c r="Y378" i="43"/>
  <c r="T378" i="43"/>
  <c r="J377" i="43"/>
  <c r="BC375" i="43"/>
  <c r="AZ375" i="43"/>
  <c r="Y374" i="43"/>
  <c r="T374" i="43"/>
  <c r="J373" i="43"/>
  <c r="BC371" i="43"/>
  <c r="AZ371" i="43"/>
  <c r="Y370" i="43"/>
  <c r="T370" i="43"/>
  <c r="J369" i="43"/>
  <c r="BC367" i="43"/>
  <c r="AZ367" i="43"/>
  <c r="Y366" i="43"/>
  <c r="T366" i="43"/>
  <c r="J365" i="43"/>
  <c r="V362" i="43"/>
  <c r="M361" i="43"/>
  <c r="H361" i="43"/>
  <c r="BB292" i="43"/>
  <c r="H291" i="43"/>
  <c r="M291" i="43"/>
  <c r="BB290" i="43"/>
  <c r="H289" i="43"/>
  <c r="M289" i="43"/>
  <c r="BB288" i="43"/>
  <c r="H288" i="43"/>
  <c r="M288" i="43"/>
  <c r="BB287" i="43"/>
  <c r="H285" i="43"/>
  <c r="M285" i="43"/>
  <c r="M284" i="43"/>
  <c r="H284" i="43"/>
  <c r="M283" i="43"/>
  <c r="H283" i="43"/>
  <c r="M282" i="43"/>
  <c r="H282" i="43"/>
  <c r="M281" i="43"/>
  <c r="H281" i="43"/>
  <c r="M280" i="43"/>
  <c r="H280" i="43"/>
  <c r="M279" i="43"/>
  <c r="H279" i="43"/>
  <c r="M278" i="43"/>
  <c r="H278" i="43"/>
  <c r="M277" i="43"/>
  <c r="H277" i="43"/>
  <c r="M276" i="43"/>
  <c r="H276" i="43"/>
  <c r="M275" i="43"/>
  <c r="H275" i="43"/>
  <c r="M274" i="43"/>
  <c r="H274" i="43"/>
  <c r="M273" i="43"/>
  <c r="H273" i="43"/>
  <c r="M272" i="43"/>
  <c r="H272" i="43"/>
  <c r="M271" i="43"/>
  <c r="H271" i="43"/>
  <c r="M270" i="43"/>
  <c r="H270" i="43"/>
  <c r="M269" i="43"/>
  <c r="H269" i="43"/>
  <c r="M268" i="43"/>
  <c r="H268" i="43"/>
  <c r="M267" i="43"/>
  <c r="H267" i="43"/>
  <c r="M266" i="43"/>
  <c r="H266" i="43"/>
  <c r="M265" i="43"/>
  <c r="H265" i="43"/>
  <c r="M264" i="43"/>
  <c r="H264" i="43"/>
  <c r="M263" i="43"/>
  <c r="H263" i="43"/>
  <c r="M262" i="43"/>
  <c r="H262" i="43"/>
  <c r="M261" i="43"/>
  <c r="H261" i="43"/>
  <c r="M260" i="43"/>
  <c r="H260" i="43"/>
  <c r="M259" i="43"/>
  <c r="H259" i="43"/>
  <c r="M258" i="43"/>
  <c r="H258" i="43"/>
  <c r="M257" i="43"/>
  <c r="H257" i="43"/>
  <c r="M256" i="43"/>
  <c r="H256" i="43"/>
  <c r="M255" i="43"/>
  <c r="H255" i="43"/>
  <c r="M254" i="43"/>
  <c r="H254" i="43"/>
  <c r="T355" i="43"/>
  <c r="H346" i="43"/>
  <c r="H342" i="43"/>
  <c r="H338" i="43"/>
  <c r="T335" i="43"/>
  <c r="T331" i="43"/>
  <c r="T327" i="43"/>
  <c r="T323" i="43"/>
  <c r="T319" i="43"/>
  <c r="T315" i="43"/>
  <c r="T307" i="43"/>
  <c r="T303" i="43"/>
  <c r="H298" i="43"/>
  <c r="H294" i="43"/>
  <c r="H216" i="43"/>
  <c r="H215" i="43"/>
  <c r="H214" i="43"/>
  <c r="H213" i="43"/>
  <c r="H212" i="43"/>
  <c r="H211" i="43"/>
  <c r="T209" i="43"/>
  <c r="T205" i="43"/>
  <c r="T201" i="43"/>
  <c r="T197" i="43"/>
  <c r="H196" i="43"/>
  <c r="T189" i="43"/>
  <c r="T185" i="43"/>
  <c r="T181" i="43"/>
  <c r="H180" i="43"/>
  <c r="T177" i="43"/>
  <c r="T173" i="43"/>
  <c r="H168" i="43"/>
  <c r="T165" i="43"/>
  <c r="T161" i="43"/>
  <c r="H160" i="43"/>
  <c r="H156" i="43"/>
  <c r="H152" i="43"/>
  <c r="H148" i="43"/>
  <c r="H144" i="43"/>
  <c r="H140" i="43"/>
  <c r="M209" i="43"/>
  <c r="H209" i="43"/>
  <c r="Y206" i="43"/>
  <c r="T206" i="43"/>
  <c r="M205" i="43"/>
  <c r="H205" i="43"/>
  <c r="Y202" i="43"/>
  <c r="T202" i="43"/>
  <c r="M201" i="43"/>
  <c r="H201" i="43"/>
  <c r="Y198" i="43"/>
  <c r="T198" i="43"/>
  <c r="M197" i="43"/>
  <c r="H197" i="43"/>
  <c r="Y194" i="43"/>
  <c r="T194" i="43"/>
  <c r="M193" i="43"/>
  <c r="H193" i="43"/>
  <c r="Y190" i="43"/>
  <c r="T190" i="43"/>
  <c r="M189" i="43"/>
  <c r="H189" i="43"/>
  <c r="Y186" i="43"/>
  <c r="T186" i="43"/>
  <c r="M185" i="43"/>
  <c r="H185" i="43"/>
  <c r="Y182" i="43"/>
  <c r="T182" i="43"/>
  <c r="M181" i="43"/>
  <c r="H181" i="43"/>
  <c r="Y178" i="43"/>
  <c r="T178" i="43"/>
  <c r="M177" i="43"/>
  <c r="H177" i="43"/>
  <c r="Y174" i="43"/>
  <c r="T174" i="43"/>
  <c r="M173" i="43"/>
  <c r="H173" i="43"/>
  <c r="Y170" i="43"/>
  <c r="T170" i="43"/>
  <c r="M169" i="43"/>
  <c r="H169" i="43"/>
  <c r="Y166" i="43"/>
  <c r="T166" i="43"/>
  <c r="M165" i="43"/>
  <c r="H165" i="43"/>
  <c r="Y162" i="43"/>
  <c r="T162" i="43"/>
  <c r="M161" i="43"/>
  <c r="H161" i="43"/>
  <c r="Y158" i="43"/>
  <c r="T158" i="43"/>
  <c r="M157" i="43"/>
  <c r="H157" i="43"/>
  <c r="Y154" i="43"/>
  <c r="T154" i="43"/>
  <c r="M153" i="43"/>
  <c r="H153" i="43"/>
  <c r="Y150" i="43"/>
  <c r="T150" i="43"/>
  <c r="M149" i="43"/>
  <c r="H149" i="43"/>
  <c r="Y146" i="43"/>
  <c r="T146" i="43"/>
  <c r="M145" i="43"/>
  <c r="H145" i="43"/>
  <c r="Y142" i="43"/>
  <c r="T142" i="43"/>
  <c r="M141" i="43"/>
  <c r="H141" i="43"/>
  <c r="Y138" i="43"/>
  <c r="T138" i="43"/>
  <c r="Y119" i="43"/>
  <c r="T119" i="43"/>
  <c r="M118" i="43"/>
  <c r="H118" i="43"/>
  <c r="Y115" i="43"/>
  <c r="T115" i="43"/>
  <c r="M114" i="43"/>
  <c r="H114" i="43"/>
  <c r="Y111" i="43"/>
  <c r="T111" i="43"/>
  <c r="M110" i="43"/>
  <c r="H110" i="43"/>
  <c r="Y107" i="43"/>
  <c r="T107" i="43"/>
  <c r="M106" i="43"/>
  <c r="H106" i="43"/>
  <c r="Y103" i="43"/>
  <c r="T103" i="43"/>
  <c r="M102" i="43"/>
  <c r="H102" i="43"/>
  <c r="Y99" i="43"/>
  <c r="T99" i="43"/>
  <c r="M98" i="43"/>
  <c r="H98" i="43"/>
  <c r="Y95" i="43"/>
  <c r="T95" i="43"/>
  <c r="M94" i="43"/>
  <c r="H94" i="43"/>
  <c r="Y91" i="43"/>
  <c r="T91" i="43"/>
  <c r="M90" i="43"/>
  <c r="H90" i="43"/>
  <c r="Y87" i="43"/>
  <c r="T87" i="43"/>
  <c r="M86" i="43"/>
  <c r="H86" i="43"/>
  <c r="Y83" i="43"/>
  <c r="T83" i="43"/>
  <c r="M82" i="43"/>
  <c r="H82" i="43"/>
  <c r="Y79" i="43"/>
  <c r="T79" i="43"/>
  <c r="M78" i="43"/>
  <c r="H78" i="43"/>
  <c r="Y75" i="43"/>
  <c r="T75" i="43"/>
  <c r="M74" i="43"/>
  <c r="H74" i="43"/>
  <c r="Y71" i="43"/>
  <c r="T71" i="43"/>
  <c r="M70" i="43"/>
  <c r="H70" i="43"/>
  <c r="Y67" i="43"/>
  <c r="T67" i="43"/>
  <c r="M66" i="43"/>
  <c r="H66" i="43"/>
  <c r="Y63" i="43"/>
  <c r="T63" i="43"/>
  <c r="M62" i="43"/>
  <c r="H62" i="43"/>
  <c r="Y59" i="43"/>
  <c r="T59" i="43"/>
  <c r="M58" i="43"/>
  <c r="H58" i="43"/>
  <c r="Y55" i="43"/>
  <c r="T55" i="43"/>
  <c r="M54" i="43"/>
  <c r="H54" i="43"/>
  <c r="Y51" i="43"/>
  <c r="T51" i="43"/>
  <c r="M50" i="43"/>
  <c r="H50" i="43"/>
  <c r="Y47" i="43"/>
  <c r="T47" i="43"/>
  <c r="M46" i="43"/>
  <c r="H46" i="43"/>
  <c r="Y43" i="43"/>
  <c r="T43" i="43"/>
  <c r="M42" i="43"/>
  <c r="H42" i="43"/>
  <c r="Y39" i="43"/>
  <c r="T39" i="43"/>
  <c r="M38" i="43"/>
  <c r="H38" i="43"/>
  <c r="Y35" i="43"/>
  <c r="T35" i="43"/>
  <c r="M34" i="43"/>
  <c r="H34" i="43"/>
  <c r="T31" i="43"/>
  <c r="Y31" i="43"/>
  <c r="T29" i="43"/>
  <c r="Y29" i="43"/>
  <c r="Y27" i="43"/>
  <c r="T27" i="43"/>
  <c r="Y25" i="43"/>
  <c r="T25" i="43"/>
  <c r="Y23" i="43"/>
  <c r="T23" i="43"/>
  <c r="T21" i="43"/>
  <c r="Y21" i="43"/>
  <c r="Y19" i="43"/>
  <c r="T19" i="43"/>
  <c r="M18" i="43"/>
  <c r="H18" i="43"/>
  <c r="T15" i="43"/>
  <c r="Y15" i="43"/>
  <c r="M14" i="43"/>
  <c r="H14" i="43"/>
  <c r="T11" i="43"/>
  <c r="Y11" i="43"/>
  <c r="Y9" i="43"/>
  <c r="T9" i="43"/>
  <c r="T7" i="43"/>
  <c r="Y7" i="43"/>
  <c r="T5" i="43"/>
  <c r="Y5" i="43"/>
  <c r="M4" i="43"/>
  <c r="H4" i="43"/>
  <c r="M253" i="43"/>
  <c r="H253" i="43"/>
  <c r="M252" i="43"/>
  <c r="H252" i="43"/>
  <c r="M251" i="43"/>
  <c r="H251" i="43"/>
  <c r="M250" i="43"/>
  <c r="H250" i="43"/>
  <c r="M249" i="43"/>
  <c r="H249" i="43"/>
  <c r="M248" i="43"/>
  <c r="H248" i="43"/>
  <c r="M247" i="43"/>
  <c r="H247" i="43"/>
  <c r="M246" i="43"/>
  <c r="H246" i="43"/>
  <c r="M245" i="43"/>
  <c r="H245" i="43"/>
  <c r="M244" i="43"/>
  <c r="H244" i="43"/>
  <c r="M243" i="43"/>
  <c r="H243" i="43"/>
  <c r="M242" i="43"/>
  <c r="H242" i="43"/>
  <c r="M241" i="43"/>
  <c r="H241" i="43"/>
  <c r="M240" i="43"/>
  <c r="H240" i="43"/>
  <c r="M239" i="43"/>
  <c r="H239" i="43"/>
  <c r="M238" i="43"/>
  <c r="H238" i="43"/>
  <c r="M237" i="43"/>
  <c r="H237" i="43"/>
  <c r="M236" i="43"/>
  <c r="H236" i="43"/>
  <c r="M235" i="43"/>
  <c r="H235" i="43"/>
  <c r="M234" i="43"/>
  <c r="H234" i="43"/>
  <c r="M233" i="43"/>
  <c r="H233" i="43"/>
  <c r="M232" i="43"/>
  <c r="H232" i="43"/>
  <c r="M231" i="43"/>
  <c r="H231" i="43"/>
  <c r="M230" i="43"/>
  <c r="H230" i="43"/>
  <c r="M229" i="43"/>
  <c r="H229" i="43"/>
  <c r="M228" i="43"/>
  <c r="H228" i="43"/>
  <c r="M227" i="43"/>
  <c r="H227" i="43"/>
  <c r="M226" i="43"/>
  <c r="H226" i="43"/>
  <c r="M225" i="43"/>
  <c r="H225" i="43"/>
  <c r="M224" i="43"/>
  <c r="H224" i="43"/>
  <c r="M223" i="43"/>
  <c r="H223" i="43"/>
  <c r="M222" i="43"/>
  <c r="H222" i="43"/>
  <c r="M221" i="43"/>
  <c r="H221" i="43"/>
  <c r="M220" i="43"/>
  <c r="H220" i="43"/>
  <c r="M219" i="43"/>
  <c r="H219" i="43"/>
  <c r="M218" i="43"/>
  <c r="H218" i="43"/>
  <c r="M217" i="43"/>
  <c r="H217" i="43"/>
  <c r="T292" i="43"/>
  <c r="T291" i="43"/>
  <c r="T290" i="43"/>
  <c r="T289" i="43"/>
  <c r="T285" i="43"/>
  <c r="Y356" i="43"/>
  <c r="T356" i="43"/>
  <c r="M355" i="43"/>
  <c r="H355" i="43"/>
  <c r="Y354" i="43"/>
  <c r="T354" i="43"/>
  <c r="M353" i="43"/>
  <c r="H353" i="43"/>
  <c r="Y352" i="43"/>
  <c r="T352" i="43"/>
  <c r="M351" i="43"/>
  <c r="H351" i="43"/>
  <c r="Y350" i="43"/>
  <c r="T350" i="43"/>
  <c r="M349" i="43"/>
  <c r="H349" i="43"/>
  <c r="Y348" i="43"/>
  <c r="T348" i="43"/>
  <c r="M347" i="43"/>
  <c r="H347" i="43"/>
  <c r="Y346" i="43"/>
  <c r="T346" i="43"/>
  <c r="M345" i="43"/>
  <c r="H345" i="43"/>
  <c r="Y344" i="43"/>
  <c r="T344" i="43"/>
  <c r="M343" i="43"/>
  <c r="H343" i="43"/>
  <c r="Y342" i="43"/>
  <c r="T342" i="43"/>
  <c r="M341" i="43"/>
  <c r="H341" i="43"/>
  <c r="Y340" i="43"/>
  <c r="T340" i="43"/>
  <c r="M339" i="43"/>
  <c r="H339" i="43"/>
  <c r="Y338" i="43"/>
  <c r="T338" i="43"/>
  <c r="M337" i="43"/>
  <c r="H337" i="43"/>
  <c r="Y336" i="43"/>
  <c r="T336" i="43"/>
  <c r="M335" i="43"/>
  <c r="H335" i="43"/>
  <c r="Y334" i="43"/>
  <c r="T334" i="43"/>
  <c r="M333" i="43"/>
  <c r="H333" i="43"/>
  <c r="Y332" i="43"/>
  <c r="T332" i="43"/>
  <c r="M331" i="43"/>
  <c r="H331" i="43"/>
  <c r="Y330" i="43"/>
  <c r="T330" i="43"/>
  <c r="M329" i="43"/>
  <c r="H329" i="43"/>
  <c r="Y328" i="43"/>
  <c r="T328" i="43"/>
  <c r="M327" i="43"/>
  <c r="H327" i="43"/>
  <c r="Y326" i="43"/>
  <c r="T326" i="43"/>
  <c r="M325" i="43"/>
  <c r="H325" i="43"/>
  <c r="Y324" i="43"/>
  <c r="T324" i="43"/>
  <c r="M323" i="43"/>
  <c r="H323" i="43"/>
  <c r="Y322" i="43"/>
  <c r="T322" i="43"/>
  <c r="M321" i="43"/>
  <c r="H321" i="43"/>
  <c r="Y320" i="43"/>
  <c r="T320" i="43"/>
  <c r="M319" i="43"/>
  <c r="H319" i="43"/>
  <c r="Y318" i="43"/>
  <c r="T318" i="43"/>
  <c r="M317" i="43"/>
  <c r="H317" i="43"/>
  <c r="Y316" i="43"/>
  <c r="T316" i="43"/>
  <c r="M315" i="43"/>
  <c r="H315" i="43"/>
  <c r="Y314" i="43"/>
  <c r="T314" i="43"/>
  <c r="M313" i="43"/>
  <c r="H313" i="43"/>
  <c r="Y312" i="43"/>
  <c r="T312" i="43"/>
  <c r="M311" i="43"/>
  <c r="H311" i="43"/>
  <c r="Y310" i="43"/>
  <c r="T310" i="43"/>
  <c r="M309" i="43"/>
  <c r="H309" i="43"/>
  <c r="Y308" i="43"/>
  <c r="T308" i="43"/>
  <c r="M307" i="43"/>
  <c r="H307" i="43"/>
  <c r="Y306" i="43"/>
  <c r="T306" i="43"/>
  <c r="M305" i="43"/>
  <c r="H305" i="43"/>
  <c r="Y304" i="43"/>
  <c r="T304" i="43"/>
  <c r="M303" i="43"/>
  <c r="H303" i="43"/>
  <c r="Y302" i="43"/>
  <c r="T302" i="43"/>
  <c r="M301" i="43"/>
  <c r="H301" i="43"/>
  <c r="Y300" i="43"/>
  <c r="T300" i="43"/>
  <c r="M299" i="43"/>
  <c r="H299" i="43"/>
  <c r="Y298" i="43"/>
  <c r="T298" i="43"/>
  <c r="M297" i="43"/>
  <c r="H297" i="43"/>
  <c r="Y296" i="43"/>
  <c r="T296" i="43"/>
  <c r="M295" i="43"/>
  <c r="H295" i="43"/>
  <c r="Y294" i="43"/>
  <c r="T294" i="43"/>
  <c r="M293" i="43"/>
  <c r="H293" i="43"/>
  <c r="H137" i="43"/>
  <c r="M137" i="43"/>
  <c r="BB136" i="43"/>
  <c r="H136" i="43"/>
  <c r="M136" i="43"/>
  <c r="BB135" i="43"/>
  <c r="H135" i="43"/>
  <c r="M135" i="43"/>
  <c r="BB134" i="43"/>
  <c r="H134" i="43"/>
  <c r="M134" i="43"/>
  <c r="BB133" i="43"/>
  <c r="H133" i="43"/>
  <c r="M133" i="43"/>
  <c r="BB132" i="43"/>
  <c r="H132" i="43"/>
  <c r="M132" i="43"/>
  <c r="BB131" i="43"/>
  <c r="H131" i="43"/>
  <c r="M131" i="43"/>
  <c r="BB130" i="43"/>
  <c r="H130" i="43"/>
  <c r="M130" i="43"/>
  <c r="BB129" i="43"/>
  <c r="H129" i="43"/>
  <c r="M129" i="43"/>
  <c r="BB128" i="43"/>
  <c r="H128" i="43"/>
  <c r="M128" i="43"/>
  <c r="BB127" i="43"/>
  <c r="H127" i="43"/>
  <c r="M127" i="43"/>
  <c r="BB126" i="43"/>
  <c r="H126" i="43"/>
  <c r="M126" i="43"/>
  <c r="BB125" i="43"/>
  <c r="H125" i="43"/>
  <c r="M125" i="43"/>
  <c r="BB124" i="43"/>
  <c r="H124" i="43"/>
  <c r="M124" i="43"/>
  <c r="BB123" i="43"/>
  <c r="H123" i="43"/>
  <c r="M123" i="43"/>
  <c r="BB122" i="43"/>
  <c r="H122" i="43"/>
  <c r="M122" i="43"/>
  <c r="M121" i="43"/>
  <c r="H121" i="43"/>
  <c r="Y120" i="43"/>
  <c r="T120" i="43"/>
  <c r="M119" i="43"/>
  <c r="H119" i="43"/>
  <c r="Y118" i="43"/>
  <c r="T118" i="43"/>
  <c r="M117" i="43"/>
  <c r="H117" i="43"/>
  <c r="Y116" i="43"/>
  <c r="T116" i="43"/>
  <c r="M115" i="43"/>
  <c r="H115" i="43"/>
  <c r="Y114" i="43"/>
  <c r="T114" i="43"/>
  <c r="M113" i="43"/>
  <c r="H113" i="43"/>
  <c r="Y112" i="43"/>
  <c r="T112" i="43"/>
  <c r="M111" i="43"/>
  <c r="H111" i="43"/>
  <c r="Y110" i="43"/>
  <c r="T110" i="43"/>
  <c r="M109" i="43"/>
  <c r="H109" i="43"/>
  <c r="Y108" i="43"/>
  <c r="T108" i="43"/>
  <c r="M107" i="43"/>
  <c r="H107" i="43"/>
  <c r="Y106" i="43"/>
  <c r="T106" i="43"/>
  <c r="M105" i="43"/>
  <c r="H105" i="43"/>
  <c r="Y104" i="43"/>
  <c r="T104" i="43"/>
  <c r="M103" i="43"/>
  <c r="H103" i="43"/>
  <c r="Y102" i="43"/>
  <c r="T102" i="43"/>
  <c r="M101" i="43"/>
  <c r="H101" i="43"/>
  <c r="Y100" i="43"/>
  <c r="T100" i="43"/>
  <c r="M99" i="43"/>
  <c r="H99" i="43"/>
  <c r="Y98" i="43"/>
  <c r="T98" i="43"/>
  <c r="M97" i="43"/>
  <c r="H97" i="43"/>
  <c r="Y96" i="43"/>
  <c r="T96" i="43"/>
  <c r="M95" i="43"/>
  <c r="H95" i="43"/>
  <c r="Y94" i="43"/>
  <c r="T94" i="43"/>
  <c r="M93" i="43"/>
  <c r="H93" i="43"/>
  <c r="Y92" i="43"/>
  <c r="T92" i="43"/>
  <c r="M91" i="43"/>
  <c r="H91" i="43"/>
  <c r="Y90" i="43"/>
  <c r="T90" i="43"/>
  <c r="M89" i="43"/>
  <c r="H89" i="43"/>
  <c r="Y88" i="43"/>
  <c r="T88" i="43"/>
  <c r="M87" i="43"/>
  <c r="H87" i="43"/>
  <c r="Y86" i="43"/>
  <c r="T86" i="43"/>
  <c r="M85" i="43"/>
  <c r="H85" i="43"/>
  <c r="Y84" i="43"/>
  <c r="T84" i="43"/>
  <c r="M83" i="43"/>
  <c r="H83" i="43"/>
  <c r="Y82" i="43"/>
  <c r="T82" i="43"/>
  <c r="M81" i="43"/>
  <c r="H81" i="43"/>
  <c r="Y80" i="43"/>
  <c r="T80" i="43"/>
  <c r="M79" i="43"/>
  <c r="H79" i="43"/>
  <c r="Y78" i="43"/>
  <c r="T78" i="43"/>
  <c r="M77" i="43"/>
  <c r="H77" i="43"/>
  <c r="Y76" i="43"/>
  <c r="T76" i="43"/>
  <c r="M75" i="43"/>
  <c r="H75" i="43"/>
  <c r="Y74" i="43"/>
  <c r="T74" i="43"/>
  <c r="M73" i="43"/>
  <c r="H73" i="43"/>
  <c r="Y72" i="43"/>
  <c r="T72" i="43"/>
  <c r="M71" i="43"/>
  <c r="H71" i="43"/>
  <c r="Y70" i="43"/>
  <c r="T70" i="43"/>
  <c r="M69" i="43"/>
  <c r="H69" i="43"/>
  <c r="Y68" i="43"/>
  <c r="T68" i="43"/>
  <c r="M67" i="43"/>
  <c r="H67" i="43"/>
  <c r="Y66" i="43"/>
  <c r="T66" i="43"/>
  <c r="M65" i="43"/>
  <c r="H65" i="43"/>
  <c r="Y64" i="43"/>
  <c r="T64" i="43"/>
  <c r="M63" i="43"/>
  <c r="H63" i="43"/>
  <c r="Y62" i="43"/>
  <c r="T62" i="43"/>
  <c r="M61" i="43"/>
  <c r="H61" i="43"/>
  <c r="Y60" i="43"/>
  <c r="T60" i="43"/>
  <c r="M59" i="43"/>
  <c r="H59" i="43"/>
  <c r="Y58" i="43"/>
  <c r="T58" i="43"/>
  <c r="M57" i="43"/>
  <c r="H57" i="43"/>
  <c r="Y56" i="43"/>
  <c r="T56" i="43"/>
  <c r="M55" i="43"/>
  <c r="H55" i="43"/>
  <c r="Y54" i="43"/>
  <c r="T54" i="43"/>
  <c r="M53" i="43"/>
  <c r="H53" i="43"/>
  <c r="Y52" i="43"/>
  <c r="T52" i="43"/>
  <c r="M51" i="43"/>
  <c r="H51" i="43"/>
  <c r="Y50" i="43"/>
  <c r="T50" i="43"/>
  <c r="M49" i="43"/>
  <c r="H49" i="43"/>
  <c r="Y48" i="43"/>
  <c r="T48" i="43"/>
  <c r="M47" i="43"/>
  <c r="H47" i="43"/>
  <c r="Y46" i="43"/>
  <c r="T46" i="43"/>
  <c r="M45" i="43"/>
  <c r="H45" i="43"/>
  <c r="Y44" i="43"/>
  <c r="T44" i="43"/>
  <c r="M43" i="43"/>
  <c r="H43" i="43"/>
  <c r="Y42" i="43"/>
  <c r="T42" i="43"/>
  <c r="M41" i="43"/>
  <c r="H41" i="43"/>
  <c r="Y40" i="43"/>
  <c r="T40" i="43"/>
  <c r="M39" i="43"/>
  <c r="H39" i="43"/>
  <c r="Y38" i="43"/>
  <c r="T38" i="43"/>
  <c r="M37" i="43"/>
  <c r="H37" i="43"/>
  <c r="Y36" i="43"/>
  <c r="T36" i="43"/>
  <c r="M35" i="43"/>
  <c r="H35" i="43"/>
  <c r="Y34" i="43"/>
  <c r="T34" i="43"/>
  <c r="M33" i="43"/>
  <c r="H33" i="43"/>
  <c r="Y32" i="43"/>
  <c r="T32" i="43"/>
  <c r="H31" i="43"/>
  <c r="M31" i="43"/>
  <c r="T30" i="43"/>
  <c r="Y30" i="43"/>
  <c r="M29" i="43"/>
  <c r="H29" i="43"/>
  <c r="T28" i="43"/>
  <c r="Y28" i="43"/>
  <c r="H27" i="43"/>
  <c r="M27" i="43"/>
  <c r="Y26" i="43"/>
  <c r="T26" i="43"/>
  <c r="H25" i="43"/>
  <c r="M25" i="43"/>
  <c r="T24" i="43"/>
  <c r="Y24" i="43"/>
  <c r="H23" i="43"/>
  <c r="M23" i="43"/>
  <c r="Y22" i="43"/>
  <c r="T22" i="43"/>
  <c r="M21" i="43"/>
  <c r="H21" i="43"/>
  <c r="T20" i="43"/>
  <c r="Y20" i="43"/>
  <c r="H19" i="43"/>
  <c r="M19" i="43"/>
  <c r="T18" i="43"/>
  <c r="Y18" i="43"/>
  <c r="M17" i="43"/>
  <c r="H17" i="43"/>
  <c r="T16" i="43"/>
  <c r="Y16" i="43"/>
  <c r="M15" i="43"/>
  <c r="H15" i="43"/>
  <c r="T14" i="43"/>
  <c r="Y14" i="43"/>
  <c r="H13" i="43"/>
  <c r="M13" i="43"/>
  <c r="Y12" i="43"/>
  <c r="T12" i="43"/>
  <c r="M11" i="43"/>
  <c r="H11" i="43"/>
  <c r="T10" i="43"/>
  <c r="Y10" i="43"/>
  <c r="H9" i="43"/>
  <c r="M9" i="43"/>
  <c r="T8" i="43"/>
  <c r="Y8" i="43"/>
  <c r="M7" i="43"/>
  <c r="H7" i="43"/>
  <c r="T6" i="43"/>
  <c r="Y6" i="43"/>
  <c r="M5" i="43"/>
  <c r="H5" i="43"/>
  <c r="T4" i="43"/>
  <c r="Y4" i="43"/>
  <c r="M3" i="43"/>
  <c r="H3" i="43"/>
  <c r="AZ356" i="43"/>
  <c r="J356" i="43"/>
  <c r="V355" i="43"/>
  <c r="V353" i="43"/>
  <c r="AZ346" i="43"/>
  <c r="J346" i="43"/>
  <c r="V345" i="43"/>
  <c r="AZ342" i="43"/>
  <c r="J342" i="43"/>
  <c r="V341" i="43"/>
  <c r="AZ340" i="43"/>
  <c r="J340" i="43"/>
  <c r="AZ338" i="43"/>
  <c r="J338" i="43"/>
  <c r="AZ336" i="43"/>
  <c r="J336" i="43"/>
  <c r="V335" i="43"/>
  <c r="AZ332" i="43"/>
  <c r="J332" i="43"/>
  <c r="V331" i="43"/>
  <c r="AZ328" i="43"/>
  <c r="J328" i="43"/>
  <c r="V327" i="43"/>
  <c r="V325" i="43"/>
  <c r="AZ324" i="43"/>
  <c r="J324" i="43"/>
  <c r="V323" i="43"/>
  <c r="AZ320" i="43"/>
  <c r="J320" i="43"/>
  <c r="V319" i="43"/>
  <c r="V315" i="43"/>
  <c r="AZ312" i="43"/>
  <c r="J312" i="43"/>
  <c r="V307" i="43"/>
  <c r="V303" i="43"/>
  <c r="AZ300" i="43"/>
  <c r="J300" i="43"/>
  <c r="AZ298" i="43"/>
  <c r="J298" i="43"/>
  <c r="AZ296" i="43"/>
  <c r="J296" i="43"/>
  <c r="AZ294" i="43"/>
  <c r="J294" i="43"/>
  <c r="V293" i="43"/>
  <c r="V292" i="43"/>
  <c r="V289" i="43"/>
  <c r="V285" i="43"/>
  <c r="V209" i="43"/>
  <c r="V207" i="43"/>
  <c r="V205" i="43"/>
  <c r="V203" i="43"/>
  <c r="V201" i="43"/>
  <c r="V199" i="43"/>
  <c r="V197" i="43"/>
  <c r="AZ196" i="43"/>
  <c r="J196" i="43"/>
  <c r="AZ194" i="43"/>
  <c r="J194" i="43"/>
  <c r="V191" i="43"/>
  <c r="V189" i="43"/>
  <c r="V187" i="43"/>
  <c r="V185" i="43"/>
  <c r="V183" i="43"/>
  <c r="V181" i="43"/>
  <c r="AZ180" i="43"/>
  <c r="J180" i="43"/>
  <c r="V177" i="43"/>
  <c r="V175" i="43"/>
  <c r="V173" i="43"/>
  <c r="V171" i="43"/>
  <c r="AZ170" i="43"/>
  <c r="J170" i="43"/>
  <c r="AZ168" i="43"/>
  <c r="J168" i="43"/>
  <c r="AZ166" i="43"/>
  <c r="J166" i="43"/>
  <c r="V165" i="43"/>
  <c r="V163" i="43"/>
  <c r="V161" i="43"/>
  <c r="AZ160" i="43"/>
  <c r="J160" i="43"/>
  <c r="AZ158" i="43"/>
  <c r="J158" i="43"/>
  <c r="AZ156" i="43"/>
  <c r="J156" i="43"/>
  <c r="AZ154" i="43"/>
  <c r="J154" i="43"/>
  <c r="AZ152" i="43"/>
  <c r="J152" i="43"/>
  <c r="AZ150" i="43"/>
  <c r="J150" i="43"/>
  <c r="AZ148" i="43"/>
  <c r="J148" i="43"/>
  <c r="AZ146" i="43"/>
  <c r="J146" i="43"/>
  <c r="AZ144" i="43"/>
  <c r="J144" i="43"/>
  <c r="AZ142" i="43"/>
  <c r="J142" i="43"/>
  <c r="AZ140" i="43"/>
  <c r="J140" i="43"/>
  <c r="Y135" i="43"/>
  <c r="Y133" i="43"/>
  <c r="Y129" i="43"/>
  <c r="Y127" i="43"/>
  <c r="Y125" i="43"/>
  <c r="Y123" i="43"/>
  <c r="AZ25" i="43"/>
  <c r="AZ23" i="43"/>
  <c r="AZ5" i="43"/>
  <c r="AZ3" i="43"/>
  <c r="H360" i="43"/>
  <c r="M360" i="43"/>
  <c r="BB359" i="43"/>
  <c r="H359" i="43"/>
  <c r="M359" i="43"/>
  <c r="BB358" i="43"/>
  <c r="H358" i="43"/>
  <c r="M358" i="43"/>
  <c r="BB357" i="43"/>
  <c r="H357" i="43"/>
  <c r="M357" i="43"/>
  <c r="H292" i="43"/>
  <c r="M292" i="43"/>
  <c r="BB291" i="43"/>
  <c r="H290" i="43"/>
  <c r="M290" i="43"/>
  <c r="BB289" i="43"/>
  <c r="H287" i="43"/>
  <c r="M287" i="43"/>
  <c r="BB286" i="43"/>
  <c r="H286" i="43"/>
  <c r="M286" i="43"/>
  <c r="BB285" i="43"/>
  <c r="Y284" i="43"/>
  <c r="T284" i="43"/>
  <c r="Y283" i="43"/>
  <c r="T283" i="43"/>
  <c r="Y282" i="43"/>
  <c r="T282" i="43"/>
  <c r="Y281" i="43"/>
  <c r="T281" i="43"/>
  <c r="Y280" i="43"/>
  <c r="T280" i="43"/>
  <c r="Y279" i="43"/>
  <c r="T279" i="43"/>
  <c r="Y278" i="43"/>
  <c r="T278" i="43"/>
  <c r="Y277" i="43"/>
  <c r="T277" i="43"/>
  <c r="Y276" i="43"/>
  <c r="T276" i="43"/>
  <c r="Y275" i="43"/>
  <c r="T275" i="43"/>
  <c r="Y274" i="43"/>
  <c r="T274" i="43"/>
  <c r="Y273" i="43"/>
  <c r="T273" i="43"/>
  <c r="Y272" i="43"/>
  <c r="T272" i="43"/>
  <c r="Y271" i="43"/>
  <c r="T271" i="43"/>
  <c r="Y270" i="43"/>
  <c r="T270" i="43"/>
  <c r="Y269" i="43"/>
  <c r="T269" i="43"/>
  <c r="Y268" i="43"/>
  <c r="T268" i="43"/>
  <c r="Y267" i="43"/>
  <c r="T267" i="43"/>
  <c r="Y266" i="43"/>
  <c r="T266" i="43"/>
  <c r="Y265" i="43"/>
  <c r="T265" i="43"/>
  <c r="Y264" i="43"/>
  <c r="T264" i="43"/>
  <c r="Y263" i="43"/>
  <c r="T263" i="43"/>
  <c r="Y262" i="43"/>
  <c r="T262" i="43"/>
  <c r="Y261" i="43"/>
  <c r="T261" i="43"/>
  <c r="Y260" i="43"/>
  <c r="T260" i="43"/>
  <c r="Y259" i="43"/>
  <c r="T259" i="43"/>
  <c r="Y258" i="43"/>
  <c r="T258" i="43"/>
  <c r="Y257" i="43"/>
  <c r="T257" i="43"/>
  <c r="Y256" i="43"/>
  <c r="T256" i="43"/>
  <c r="Y255" i="43"/>
  <c r="T255" i="43"/>
  <c r="Y254" i="43"/>
  <c r="T254" i="43"/>
  <c r="Y253" i="43"/>
  <c r="T253" i="43"/>
  <c r="Y252" i="43"/>
  <c r="T252" i="43"/>
  <c r="Y251" i="43"/>
  <c r="T251" i="43"/>
  <c r="Y250" i="43"/>
  <c r="T250" i="43"/>
  <c r="Y249" i="43"/>
  <c r="T249" i="43"/>
  <c r="Y248" i="43"/>
  <c r="T248" i="43"/>
  <c r="Y247" i="43"/>
  <c r="T247" i="43"/>
  <c r="Y246" i="43"/>
  <c r="T246" i="43"/>
  <c r="Y245" i="43"/>
  <c r="T245" i="43"/>
  <c r="Y244" i="43"/>
  <c r="T244" i="43"/>
  <c r="Y243" i="43"/>
  <c r="T243" i="43"/>
  <c r="Y242" i="43"/>
  <c r="T242" i="43"/>
  <c r="Y241" i="43"/>
  <c r="T241" i="43"/>
  <c r="Y240" i="43"/>
  <c r="T240" i="43"/>
  <c r="Y239" i="43"/>
  <c r="T239" i="43"/>
  <c r="Y238" i="43"/>
  <c r="T238" i="43"/>
  <c r="Y237" i="43"/>
  <c r="T237" i="43"/>
  <c r="Y236" i="43"/>
  <c r="T236" i="43"/>
  <c r="Y235" i="43"/>
  <c r="T235" i="43"/>
  <c r="Y234" i="43"/>
  <c r="T234" i="43"/>
  <c r="Y233" i="43"/>
  <c r="T233" i="43"/>
  <c r="Y232" i="43"/>
  <c r="T232" i="43"/>
  <c r="Y231" i="43"/>
  <c r="T231" i="43"/>
  <c r="Y230" i="43"/>
  <c r="T230" i="43"/>
  <c r="Y229" i="43"/>
  <c r="T229" i="43"/>
  <c r="Y228" i="43"/>
  <c r="T228" i="43"/>
  <c r="Y227" i="43"/>
  <c r="T227" i="43"/>
  <c r="Y226" i="43"/>
  <c r="T226" i="43"/>
  <c r="Y225" i="43"/>
  <c r="T225" i="43"/>
  <c r="Y224" i="43"/>
  <c r="T224" i="43"/>
  <c r="Y223" i="43"/>
  <c r="T223" i="43"/>
  <c r="Y222" i="43"/>
  <c r="T222" i="43"/>
  <c r="Y221" i="43"/>
  <c r="T221" i="43"/>
  <c r="Y220" i="43"/>
  <c r="T220" i="43"/>
  <c r="Y219" i="43"/>
  <c r="T219" i="43"/>
  <c r="Y218" i="43"/>
  <c r="T218" i="43"/>
  <c r="Y217" i="43"/>
  <c r="T217" i="43"/>
  <c r="T287" i="43"/>
  <c r="T137" i="43"/>
  <c r="Y137" i="43"/>
  <c r="AX356" i="43"/>
  <c r="AX354" i="43"/>
  <c r="AX352" i="43"/>
  <c r="AX350" i="43"/>
  <c r="AX348" i="43"/>
  <c r="AX346" i="43"/>
  <c r="AX344" i="43"/>
  <c r="AX342" i="43"/>
  <c r="AX340" i="43"/>
  <c r="AX338" i="43"/>
  <c r="AX336" i="43"/>
  <c r="AX334" i="43"/>
  <c r="AX332" i="43"/>
  <c r="AX330" i="43"/>
  <c r="AX328" i="43"/>
  <c r="AX326" i="43"/>
  <c r="AX324" i="43"/>
  <c r="AX322" i="43"/>
  <c r="AX320" i="43"/>
  <c r="AX318" i="43"/>
  <c r="AX316" i="43"/>
  <c r="AX314" i="43"/>
  <c r="AX312" i="43"/>
  <c r="AX310" i="43"/>
  <c r="AX308" i="43"/>
  <c r="AX306" i="43"/>
  <c r="AX304" i="43"/>
  <c r="AX302" i="43"/>
  <c r="AX300" i="43"/>
  <c r="AX298" i="43"/>
  <c r="AX296" i="43"/>
  <c r="AX294" i="43"/>
  <c r="BC354" i="43"/>
  <c r="BC352" i="43"/>
  <c r="BC350" i="43"/>
  <c r="BC348" i="43"/>
  <c r="BC344" i="43"/>
  <c r="BC334" i="43"/>
  <c r="BC330" i="43"/>
  <c r="BC326" i="43"/>
  <c r="BC322" i="43"/>
  <c r="BC318" i="43"/>
  <c r="BC316" i="43"/>
  <c r="BC314" i="43"/>
  <c r="BC310" i="43"/>
  <c r="BC308" i="43"/>
  <c r="BC306" i="43"/>
  <c r="BC304" i="43"/>
  <c r="BC302" i="43"/>
  <c r="AX284" i="43"/>
  <c r="AX283" i="43"/>
  <c r="AX282" i="43"/>
  <c r="AX281" i="43"/>
  <c r="AX280" i="43"/>
  <c r="AX279" i="43"/>
  <c r="AX278" i="43"/>
  <c r="AX277" i="43"/>
  <c r="AX276" i="43"/>
  <c r="AX275" i="43"/>
  <c r="AX274" i="43"/>
  <c r="AX273" i="43"/>
  <c r="AX272" i="43"/>
  <c r="AX271" i="43"/>
  <c r="AX270" i="43"/>
  <c r="AX269" i="43"/>
  <c r="AX268" i="43"/>
  <c r="AX267" i="43"/>
  <c r="AX266" i="43"/>
  <c r="AX265" i="43"/>
  <c r="AX264" i="43"/>
  <c r="AX263" i="43"/>
  <c r="AX262" i="43"/>
  <c r="AX261" i="43"/>
  <c r="AX260" i="43"/>
  <c r="AX259" i="43"/>
  <c r="AX258" i="43"/>
  <c r="AX257" i="43"/>
  <c r="AX256" i="43"/>
  <c r="AX255" i="43"/>
  <c r="AX254" i="43"/>
  <c r="AX253" i="43"/>
  <c r="AX252" i="43"/>
  <c r="AX251" i="43"/>
  <c r="AX250" i="43"/>
  <c r="AX249" i="43"/>
  <c r="AX248" i="43"/>
  <c r="AX247" i="43"/>
  <c r="AX246" i="43"/>
  <c r="AX245" i="43"/>
  <c r="AX244" i="43"/>
  <c r="AX243" i="43"/>
  <c r="AX242" i="43"/>
  <c r="AX241" i="43"/>
  <c r="AX240" i="43"/>
  <c r="AX239" i="43"/>
  <c r="AX238" i="43"/>
  <c r="AX237" i="43"/>
  <c r="AX236" i="43"/>
  <c r="AX235" i="43"/>
  <c r="AX234" i="43"/>
  <c r="AX233" i="43"/>
  <c r="AX232" i="43"/>
  <c r="AX231" i="43"/>
  <c r="AX230" i="43"/>
  <c r="AX229" i="43"/>
  <c r="AX228" i="43"/>
  <c r="AX227" i="43"/>
  <c r="AX226" i="43"/>
  <c r="AX225" i="43"/>
  <c r="AX224" i="43"/>
  <c r="AX223" i="43"/>
  <c r="AX222" i="43"/>
  <c r="AX221" i="43"/>
  <c r="AX220" i="43"/>
  <c r="AX219" i="43"/>
  <c r="AX218" i="43"/>
  <c r="AX217" i="43"/>
  <c r="V290" i="43"/>
  <c r="J216" i="43"/>
  <c r="J215" i="43"/>
  <c r="J214" i="43"/>
  <c r="J213" i="43"/>
  <c r="J212" i="43"/>
  <c r="J211" i="43"/>
  <c r="BC283" i="43"/>
  <c r="BC281" i="43"/>
  <c r="BC279" i="43"/>
  <c r="BC277" i="43"/>
  <c r="BC275" i="43"/>
  <c r="BC273" i="43"/>
  <c r="BC271" i="43"/>
  <c r="BC269" i="43"/>
  <c r="BC267" i="43"/>
  <c r="BC265" i="43"/>
  <c r="BC263" i="43"/>
  <c r="BC261" i="43"/>
  <c r="BC259" i="43"/>
  <c r="BC257" i="43"/>
  <c r="BC255" i="43"/>
  <c r="BC253" i="43"/>
  <c r="BC251" i="43"/>
  <c r="BC249" i="43"/>
  <c r="BC247" i="43"/>
  <c r="BC245" i="43"/>
  <c r="BC243" i="43"/>
  <c r="BC241" i="43"/>
  <c r="BC239" i="43"/>
  <c r="BC237" i="43"/>
  <c r="BC235" i="43"/>
  <c r="BC233" i="43"/>
  <c r="BC231" i="43"/>
  <c r="BC229" i="43"/>
  <c r="BC227" i="43"/>
  <c r="BC225" i="43"/>
  <c r="BC223" i="43"/>
  <c r="BC221" i="43"/>
  <c r="BC219" i="43"/>
  <c r="BC217" i="43"/>
  <c r="V291" i="43"/>
  <c r="V287" i="43"/>
  <c r="AX208" i="43"/>
  <c r="AX206" i="43"/>
  <c r="AX204" i="43"/>
  <c r="AX202" i="43"/>
  <c r="AX200" i="43"/>
  <c r="AX198" i="43"/>
  <c r="AX196" i="43"/>
  <c r="AX194" i="43"/>
  <c r="AX192" i="43"/>
  <c r="AX190" i="43"/>
  <c r="AX188" i="43"/>
  <c r="AX186" i="43"/>
  <c r="AX184" i="43"/>
  <c r="AX182" i="43"/>
  <c r="AX180" i="43"/>
  <c r="AX178" i="43"/>
  <c r="AX176" i="43"/>
  <c r="AX174" i="43"/>
  <c r="AX172" i="43"/>
  <c r="AX170" i="43"/>
  <c r="AX168" i="43"/>
  <c r="AX166" i="43"/>
  <c r="AX164" i="43"/>
  <c r="AX162" i="43"/>
  <c r="AX160" i="43"/>
  <c r="AX158" i="43"/>
  <c r="AX156" i="43"/>
  <c r="AX154" i="43"/>
  <c r="AX152" i="43"/>
  <c r="AX150" i="43"/>
  <c r="AX148" i="43"/>
  <c r="AX146" i="43"/>
  <c r="AX144" i="43"/>
  <c r="AX142" i="43"/>
  <c r="AX140" i="43"/>
  <c r="AX138" i="43"/>
  <c r="BC284" i="43"/>
  <c r="BC282" i="43"/>
  <c r="BC280" i="43"/>
  <c r="BC278" i="43"/>
  <c r="BC276" i="43"/>
  <c r="BC274" i="43"/>
  <c r="BC272" i="43"/>
  <c r="BC270" i="43"/>
  <c r="BC268" i="43"/>
  <c r="BC266" i="43"/>
  <c r="BC264" i="43"/>
  <c r="BC262" i="43"/>
  <c r="BC260" i="43"/>
  <c r="BC258" i="43"/>
  <c r="BC256" i="43"/>
  <c r="BC254" i="43"/>
  <c r="BC252" i="43"/>
  <c r="BC250" i="43"/>
  <c r="BC248" i="43"/>
  <c r="BC246" i="43"/>
  <c r="BC244" i="43"/>
  <c r="BC242" i="43"/>
  <c r="BC240" i="43"/>
  <c r="BC238" i="43"/>
  <c r="BC236" i="43"/>
  <c r="BC234" i="43"/>
  <c r="BC232" i="43"/>
  <c r="BC230" i="43"/>
  <c r="BC228" i="43"/>
  <c r="BC226" i="43"/>
  <c r="BC224" i="43"/>
  <c r="BC222" i="43"/>
  <c r="BC220" i="43"/>
  <c r="BC218" i="43"/>
  <c r="BC215" i="43"/>
  <c r="BC213" i="43"/>
  <c r="BC211" i="43"/>
  <c r="BC208" i="43"/>
  <c r="BC206" i="43"/>
  <c r="BC204" i="43"/>
  <c r="BC202" i="43"/>
  <c r="BC200" i="43"/>
  <c r="BC198" i="43"/>
  <c r="BC192" i="43"/>
  <c r="BC190" i="43"/>
  <c r="BC188" i="43"/>
  <c r="BC186" i="43"/>
  <c r="BC184" i="43"/>
  <c r="BC182" i="43"/>
  <c r="BC178" i="43"/>
  <c r="BC176" i="43"/>
  <c r="BC174" i="43"/>
  <c r="BC172" i="43"/>
  <c r="BC164" i="43"/>
  <c r="BC162" i="43"/>
  <c r="BC138" i="43"/>
  <c r="BC216" i="43"/>
  <c r="BC214" i="43"/>
  <c r="BC212" i="43"/>
  <c r="BC210" i="43"/>
  <c r="BC31" i="43"/>
  <c r="BC29" i="43"/>
  <c r="BC27" i="43"/>
  <c r="BC17" i="43"/>
  <c r="Y136" i="43"/>
  <c r="Y134" i="43"/>
  <c r="Y132" i="43"/>
  <c r="Y130" i="43"/>
  <c r="Y128" i="43"/>
  <c r="Y126" i="43"/>
  <c r="Y124" i="43"/>
  <c r="Y122" i="43"/>
  <c r="AD3" i="43" l="1"/>
  <c r="AE3" i="43" s="1"/>
  <c r="AG458" i="43"/>
  <c r="AH458" i="43" s="1"/>
  <c r="AG457" i="43"/>
  <c r="AH457" i="43" s="1"/>
  <c r="AG456" i="43"/>
  <c r="AH456" i="43" s="1"/>
  <c r="AG455" i="43"/>
  <c r="AH455" i="43" s="1"/>
  <c r="AG454" i="43"/>
  <c r="AH454" i="43" s="1"/>
  <c r="AG453" i="43"/>
  <c r="AH453" i="43" s="1"/>
  <c r="AG452" i="43"/>
  <c r="AH452" i="43" s="1"/>
  <c r="AG451" i="43"/>
  <c r="AH451" i="43" s="1"/>
  <c r="AG450" i="43"/>
  <c r="AH450" i="43" s="1"/>
  <c r="AG449" i="43"/>
  <c r="AH449" i="43" s="1"/>
  <c r="AG448" i="43"/>
  <c r="AH448" i="43" s="1"/>
  <c r="AG447" i="43"/>
  <c r="AH447" i="43" s="1"/>
  <c r="AG446" i="43"/>
  <c r="AH446" i="43" s="1"/>
  <c r="AG445" i="43"/>
  <c r="AH445" i="43" s="1"/>
  <c r="AG444" i="43"/>
  <c r="AH444" i="43" s="1"/>
  <c r="AG443" i="43"/>
  <c r="AH443" i="43" s="1"/>
  <c r="AG442" i="43"/>
  <c r="AH442" i="43" s="1"/>
  <c r="AG441" i="43"/>
  <c r="AH441" i="43" s="1"/>
  <c r="AG440" i="43"/>
  <c r="AH440" i="43" s="1"/>
  <c r="AG439" i="43"/>
  <c r="AH439" i="43" s="1"/>
  <c r="AG438" i="43"/>
  <c r="AH438" i="43" s="1"/>
  <c r="AG437" i="43"/>
  <c r="AH437" i="43" s="1"/>
  <c r="AG436" i="43"/>
  <c r="AH436" i="43" s="1"/>
  <c r="AG435" i="43"/>
  <c r="AH435" i="43" s="1"/>
  <c r="AG434" i="43"/>
  <c r="AH434" i="43" s="1"/>
  <c r="AG433" i="43"/>
  <c r="AH433" i="43" s="1"/>
  <c r="AG432" i="43"/>
  <c r="AH432" i="43" s="1"/>
  <c r="AG431" i="43"/>
  <c r="AH431" i="43" s="1"/>
  <c r="AG430" i="43"/>
  <c r="AH430" i="43" s="1"/>
  <c r="AG429" i="43"/>
  <c r="AH429" i="43" s="1"/>
  <c r="AG428" i="43"/>
  <c r="AH428" i="43" s="1"/>
  <c r="AG427" i="43"/>
  <c r="AH427" i="43" s="1"/>
  <c r="AG426" i="43"/>
  <c r="AH426" i="43" s="1"/>
  <c r="AG425" i="43"/>
  <c r="AH425" i="43" s="1"/>
  <c r="AG424" i="43"/>
  <c r="AH424" i="43" s="1"/>
  <c r="AG423" i="43"/>
  <c r="AH423" i="43" s="1"/>
  <c r="AG422" i="43"/>
  <c r="AH422" i="43" s="1"/>
  <c r="AG421" i="43"/>
  <c r="AH421" i="43" s="1"/>
  <c r="AG420" i="43"/>
  <c r="AH420" i="43" s="1"/>
  <c r="AG419" i="43"/>
  <c r="AH419" i="43" s="1"/>
  <c r="AG418" i="43"/>
  <c r="AH418" i="43" s="1"/>
  <c r="AG417" i="43"/>
  <c r="AH417" i="43" s="1"/>
  <c r="AG416" i="43"/>
  <c r="AH416" i="43" s="1"/>
  <c r="AG415" i="43"/>
  <c r="AH415" i="43" s="1"/>
  <c r="AG401" i="43"/>
  <c r="AH401" i="43" s="1"/>
  <c r="AG3" i="43"/>
  <c r="AH3" i="43" s="1"/>
  <c r="AD401" i="43"/>
  <c r="AE401" i="43" s="1"/>
  <c r="AJ345" i="43"/>
  <c r="AK345" i="43" s="1"/>
  <c r="AJ344" i="43"/>
  <c r="AK344" i="43" s="1"/>
  <c r="AJ343" i="43"/>
  <c r="AK343" i="43" s="1"/>
  <c r="AJ342" i="43"/>
  <c r="AK342" i="43" s="1"/>
  <c r="AJ341" i="43"/>
  <c r="AK341" i="43" s="1"/>
  <c r="AJ340" i="43"/>
  <c r="AK340" i="43" s="1"/>
  <c r="AJ339" i="43"/>
  <c r="AK339" i="43" s="1"/>
  <c r="AJ338" i="43"/>
  <c r="AK338" i="43" s="1"/>
  <c r="AJ337" i="43"/>
  <c r="AK337" i="43" s="1"/>
  <c r="AJ336" i="43"/>
  <c r="AK336" i="43" s="1"/>
  <c r="AJ335" i="43"/>
  <c r="AK335" i="43" s="1"/>
  <c r="AA326" i="43"/>
  <c r="AB326" i="43" s="1"/>
  <c r="AJ334" i="43"/>
  <c r="AK334" i="43" s="1"/>
  <c r="AJ333" i="43"/>
  <c r="AK333" i="43" s="1"/>
  <c r="AJ332" i="43"/>
  <c r="AK332" i="43" s="1"/>
  <c r="AJ331" i="43"/>
  <c r="AK331" i="43" s="1"/>
  <c r="AJ330" i="43"/>
  <c r="AK330" i="43" s="1"/>
  <c r="AJ329" i="43"/>
  <c r="AK329" i="43" s="1"/>
  <c r="AJ328" i="43"/>
  <c r="AK328" i="43" s="1"/>
  <c r="AJ327" i="43"/>
  <c r="AK327" i="43" s="1"/>
  <c r="AJ326" i="43"/>
  <c r="AK326" i="43" s="1"/>
  <c r="AJ325" i="43"/>
  <c r="AK325" i="43" s="1"/>
  <c r="AJ324" i="43"/>
  <c r="AK324" i="43" s="1"/>
  <c r="AJ323" i="43"/>
  <c r="AK323" i="43" s="1"/>
  <c r="AJ322" i="43"/>
  <c r="AK322" i="43" s="1"/>
  <c r="AJ321" i="43"/>
  <c r="AK321" i="43" s="1"/>
  <c r="AJ320" i="43"/>
  <c r="AK320" i="43" s="1"/>
  <c r="AJ319" i="43"/>
  <c r="AK319" i="43" s="1"/>
  <c r="AJ318" i="43"/>
  <c r="AK318" i="43" s="1"/>
  <c r="AJ317" i="43"/>
  <c r="AK317" i="43" s="1"/>
  <c r="AJ316" i="43"/>
  <c r="AK316" i="43" s="1"/>
  <c r="AJ315" i="43"/>
  <c r="AK315" i="43" s="1"/>
  <c r="AJ314" i="43"/>
  <c r="AK314" i="43" s="1"/>
  <c r="AG185" i="43"/>
  <c r="AH185" i="43" s="1"/>
  <c r="AG184" i="43"/>
  <c r="AH184" i="43" s="1"/>
  <c r="AG183" i="43"/>
  <c r="AH183" i="43" s="1"/>
  <c r="AG182" i="43"/>
  <c r="AH182" i="43" s="1"/>
  <c r="AG181" i="43"/>
  <c r="AH181" i="43" s="1"/>
  <c r="AG180" i="43"/>
  <c r="AH180" i="43" s="1"/>
  <c r="AG179" i="43"/>
  <c r="AH179" i="43" s="1"/>
  <c r="AG178" i="43"/>
  <c r="AH178" i="43" s="1"/>
  <c r="AG177" i="43"/>
  <c r="AH177" i="43" s="1"/>
  <c r="AG176" i="43"/>
  <c r="AH176" i="43" s="1"/>
  <c r="AG175" i="43"/>
  <c r="AH175" i="43" s="1"/>
  <c r="AG174" i="43"/>
  <c r="AH174" i="43" s="1"/>
  <c r="AG173" i="43"/>
  <c r="AH173" i="43" s="1"/>
  <c r="AG172" i="43"/>
  <c r="AH172" i="43" s="1"/>
  <c r="AG171" i="43"/>
  <c r="AH171" i="43" s="1"/>
  <c r="AG170" i="43"/>
  <c r="AH170" i="43" s="1"/>
  <c r="AG169" i="43"/>
  <c r="AH169" i="43" s="1"/>
  <c r="AG168" i="43"/>
  <c r="AH168" i="43" s="1"/>
  <c r="AG167" i="43"/>
  <c r="AH167" i="43" s="1"/>
  <c r="AG166" i="43"/>
  <c r="AH166" i="43" s="1"/>
  <c r="AG165" i="43"/>
  <c r="AH165" i="43" s="1"/>
  <c r="AG164" i="43"/>
  <c r="AH164" i="43" s="1"/>
  <c r="AG163" i="43"/>
  <c r="AH163" i="43" s="1"/>
  <c r="AG162" i="43"/>
  <c r="AH162" i="43" s="1"/>
  <c r="AG161" i="43"/>
  <c r="AH161" i="43" s="1"/>
  <c r="AG160" i="43"/>
  <c r="AH160" i="43" s="1"/>
  <c r="AG159" i="43"/>
  <c r="AH159" i="43" s="1"/>
  <c r="AG91" i="43"/>
  <c r="AH91" i="43" s="1"/>
  <c r="AA68" i="43"/>
  <c r="AB68" i="43" s="1"/>
  <c r="AA66" i="43"/>
  <c r="AB66" i="43" s="1"/>
  <c r="AA64" i="43"/>
  <c r="AB64" i="43" s="1"/>
  <c r="AA62" i="43"/>
  <c r="AB62" i="43" s="1"/>
  <c r="AA60" i="43"/>
  <c r="AB60" i="43" s="1"/>
  <c r="AA58" i="43"/>
  <c r="AB58" i="43" s="1"/>
  <c r="AA56" i="43"/>
  <c r="AB56" i="43" s="1"/>
  <c r="AA54" i="43"/>
  <c r="AB54" i="43" s="1"/>
  <c r="AA52" i="43"/>
  <c r="AB52" i="43" s="1"/>
  <c r="AA50" i="43"/>
  <c r="AB50" i="43" s="1"/>
  <c r="AA48" i="43"/>
  <c r="AB48" i="43" s="1"/>
  <c r="AJ91" i="43"/>
  <c r="AK91" i="43" s="1"/>
  <c r="AG66" i="43"/>
  <c r="AH66" i="43" s="1"/>
  <c r="AG64" i="43"/>
  <c r="AH64" i="43" s="1"/>
  <c r="AG62" i="43"/>
  <c r="AH62" i="43" s="1"/>
  <c r="AG60" i="43"/>
  <c r="AH60" i="43" s="1"/>
  <c r="AG58" i="43"/>
  <c r="AH58" i="43" s="1"/>
  <c r="AG56" i="43"/>
  <c r="AH56" i="43" s="1"/>
  <c r="AG54" i="43"/>
  <c r="AH54" i="43" s="1"/>
  <c r="AG52" i="43"/>
  <c r="AH52" i="43" s="1"/>
  <c r="AG50" i="43"/>
  <c r="AH50" i="43" s="1"/>
  <c r="AG48" i="43"/>
  <c r="AH48" i="43" s="1"/>
  <c r="AG14" i="43"/>
  <c r="AH14" i="43" s="1"/>
  <c r="AJ3" i="43"/>
  <c r="AK3" i="43" s="1"/>
  <c r="AA459" i="43"/>
  <c r="AB459" i="43" s="1"/>
  <c r="AA458" i="43"/>
  <c r="AB458" i="43" s="1"/>
  <c r="AA457" i="43"/>
  <c r="AB457" i="43" s="1"/>
  <c r="AA456" i="43"/>
  <c r="AB456" i="43" s="1"/>
  <c r="AA455" i="43"/>
  <c r="AB455" i="43" s="1"/>
  <c r="AA454" i="43"/>
  <c r="AB454" i="43" s="1"/>
  <c r="AA453" i="43"/>
  <c r="AB453" i="43" s="1"/>
  <c r="AA452" i="43"/>
  <c r="AB452" i="43" s="1"/>
  <c r="AA451" i="43"/>
  <c r="AB451" i="43" s="1"/>
  <c r="AA450" i="43"/>
  <c r="AB450" i="43" s="1"/>
  <c r="AA449" i="43"/>
  <c r="AB449" i="43" s="1"/>
  <c r="AA448" i="43"/>
  <c r="AB448" i="43" s="1"/>
  <c r="AA447" i="43"/>
  <c r="AB447" i="43" s="1"/>
  <c r="AA446" i="43"/>
  <c r="AB446" i="43" s="1"/>
  <c r="AA445" i="43"/>
  <c r="AB445" i="43" s="1"/>
  <c r="AA444" i="43"/>
  <c r="AB444" i="43" s="1"/>
  <c r="AA443" i="43"/>
  <c r="AB443" i="43" s="1"/>
  <c r="AA442" i="43"/>
  <c r="AB442" i="43" s="1"/>
  <c r="AA441" i="43"/>
  <c r="AB441" i="43" s="1"/>
  <c r="AA440" i="43"/>
  <c r="AB440" i="43" s="1"/>
  <c r="AA439" i="43"/>
  <c r="AB439" i="43" s="1"/>
  <c r="AA438" i="43"/>
  <c r="AB438" i="43" s="1"/>
  <c r="AA437" i="43"/>
  <c r="AB437" i="43" s="1"/>
  <c r="AA436" i="43"/>
  <c r="AB436" i="43" s="1"/>
  <c r="AA435" i="43"/>
  <c r="AB435" i="43" s="1"/>
  <c r="AA434" i="43"/>
  <c r="AB434" i="43" s="1"/>
  <c r="AA433" i="43"/>
  <c r="AB433" i="43" s="1"/>
  <c r="AA432" i="43"/>
  <c r="AB432" i="43" s="1"/>
  <c r="AA431" i="43"/>
  <c r="AB431" i="43" s="1"/>
  <c r="AA430" i="43"/>
  <c r="AB430" i="43" s="1"/>
  <c r="AA429" i="43"/>
  <c r="AB429" i="43" s="1"/>
  <c r="AA428" i="43"/>
  <c r="AB428" i="43" s="1"/>
  <c r="AA427" i="43"/>
  <c r="AB427" i="43" s="1"/>
  <c r="AA426" i="43"/>
  <c r="AB426" i="43" s="1"/>
  <c r="AA425" i="43"/>
  <c r="AB425" i="43" s="1"/>
  <c r="AA424" i="43"/>
  <c r="AB424" i="43" s="1"/>
  <c r="AA423" i="43"/>
  <c r="AB423" i="43" s="1"/>
  <c r="AA422" i="43"/>
  <c r="AB422" i="43" s="1"/>
  <c r="AA421" i="43"/>
  <c r="AB421" i="43" s="1"/>
  <c r="AA420" i="43"/>
  <c r="AB420" i="43" s="1"/>
  <c r="AA419" i="43"/>
  <c r="AB419" i="43" s="1"/>
  <c r="AA418" i="43"/>
  <c r="AB418" i="43" s="1"/>
  <c r="AA417" i="43"/>
  <c r="AB417" i="43" s="1"/>
  <c r="AA416" i="43"/>
  <c r="AB416" i="43" s="1"/>
  <c r="AA401" i="43"/>
  <c r="AB401" i="43" s="1"/>
  <c r="AA3" i="43"/>
  <c r="AB3" i="43" s="1"/>
  <c r="AJ401" i="43"/>
  <c r="AK401" i="43" s="1"/>
  <c r="AD346" i="43"/>
  <c r="AE346" i="43" s="1"/>
  <c r="AD345" i="43"/>
  <c r="AE345" i="43" s="1"/>
  <c r="AD344" i="43"/>
  <c r="AE344" i="43" s="1"/>
  <c r="AD343" i="43"/>
  <c r="AE343" i="43" s="1"/>
  <c r="AD342" i="43"/>
  <c r="AE342" i="43" s="1"/>
  <c r="AD341" i="43"/>
  <c r="AE341" i="43" s="1"/>
  <c r="AD340" i="43"/>
  <c r="AE340" i="43" s="1"/>
  <c r="AD339" i="43"/>
  <c r="AE339" i="43" s="1"/>
  <c r="AD338" i="43"/>
  <c r="AE338" i="43" s="1"/>
  <c r="AD337" i="43"/>
  <c r="AE337" i="43" s="1"/>
  <c r="AD336" i="43"/>
  <c r="AE336" i="43" s="1"/>
  <c r="AD335" i="43"/>
  <c r="AE335" i="43" s="1"/>
  <c r="AD334" i="43"/>
  <c r="AE334" i="43" s="1"/>
  <c r="AD333" i="43"/>
  <c r="AE333" i="43" s="1"/>
  <c r="AD332" i="43"/>
  <c r="AE332" i="43" s="1"/>
  <c r="AD331" i="43"/>
  <c r="AE331" i="43" s="1"/>
  <c r="AD330" i="43"/>
  <c r="AE330" i="43" s="1"/>
  <c r="AD329" i="43"/>
  <c r="AE329" i="43" s="1"/>
  <c r="AD328" i="43"/>
  <c r="AE328" i="43" s="1"/>
  <c r="AD327" i="43"/>
  <c r="AE327" i="43" s="1"/>
  <c r="AD326" i="43"/>
  <c r="AE326" i="43" s="1"/>
  <c r="AD325" i="43"/>
  <c r="AE325" i="43" s="1"/>
  <c r="AD324" i="43"/>
  <c r="AE324" i="43" s="1"/>
  <c r="AD323" i="43"/>
  <c r="AE323" i="43" s="1"/>
  <c r="AD322" i="43"/>
  <c r="AE322" i="43" s="1"/>
  <c r="AD321" i="43"/>
  <c r="AE321" i="43" s="1"/>
  <c r="AD320" i="43"/>
  <c r="AE320" i="43" s="1"/>
  <c r="AD319" i="43"/>
  <c r="AE319" i="43" s="1"/>
  <c r="AD318" i="43"/>
  <c r="AE318" i="43" s="1"/>
  <c r="AD317" i="43"/>
  <c r="AE317" i="43" s="1"/>
  <c r="AD316" i="43"/>
  <c r="AE316" i="43" s="1"/>
  <c r="AD315" i="43"/>
  <c r="AE315" i="43" s="1"/>
  <c r="AD314" i="43"/>
  <c r="AE314" i="43" s="1"/>
  <c r="AA186" i="43"/>
  <c r="AB186" i="43" s="1"/>
  <c r="AA185" i="43"/>
  <c r="AB185" i="43" s="1"/>
  <c r="AA184" i="43"/>
  <c r="AB184" i="43" s="1"/>
  <c r="AA183" i="43"/>
  <c r="AB183" i="43" s="1"/>
  <c r="AA182" i="43"/>
  <c r="AB182" i="43" s="1"/>
  <c r="AA181" i="43"/>
  <c r="AB181" i="43" s="1"/>
  <c r="AA180" i="43"/>
  <c r="AB180" i="43" s="1"/>
  <c r="AA179" i="43"/>
  <c r="AB179" i="43" s="1"/>
  <c r="AA178" i="43"/>
  <c r="AB178" i="43" s="1"/>
  <c r="AA177" i="43"/>
  <c r="AB177" i="43" s="1"/>
  <c r="AA176" i="43"/>
  <c r="AB176" i="43" s="1"/>
  <c r="AA175" i="43"/>
  <c r="AB175" i="43" s="1"/>
  <c r="AA174" i="43"/>
  <c r="AB174" i="43" s="1"/>
  <c r="AA173" i="43"/>
  <c r="AB173" i="43" s="1"/>
  <c r="AA172" i="43"/>
  <c r="AB172" i="43" s="1"/>
  <c r="AA171" i="43"/>
  <c r="AB171" i="43" s="1"/>
  <c r="AA170" i="43"/>
  <c r="AB170" i="43" s="1"/>
  <c r="AA169" i="43"/>
  <c r="AB169" i="43" s="1"/>
  <c r="AA168" i="43"/>
  <c r="AB168" i="43" s="1"/>
  <c r="AA167" i="43"/>
  <c r="AB167" i="43" s="1"/>
  <c r="AA166" i="43"/>
  <c r="AB166" i="43" s="1"/>
  <c r="AA165" i="43"/>
  <c r="AB165" i="43" s="1"/>
  <c r="AA164" i="43"/>
  <c r="AB164" i="43" s="1"/>
  <c r="AA163" i="43"/>
  <c r="AB163" i="43" s="1"/>
  <c r="AA162" i="43"/>
  <c r="AB162" i="43" s="1"/>
  <c r="AA161" i="43"/>
  <c r="AB161" i="43" s="1"/>
  <c r="AA160" i="43"/>
  <c r="AB160" i="43" s="1"/>
  <c r="AA91" i="43"/>
  <c r="AB91" i="43" s="1"/>
  <c r="AA67" i="43"/>
  <c r="AB67" i="43" s="1"/>
  <c r="AA65" i="43"/>
  <c r="AB65" i="43" s="1"/>
  <c r="AA63" i="43"/>
  <c r="AB63" i="43" s="1"/>
  <c r="AA61" i="43"/>
  <c r="AB61" i="43" s="1"/>
  <c r="AA59" i="43"/>
  <c r="AB59" i="43" s="1"/>
  <c r="AA57" i="43"/>
  <c r="AB57" i="43" s="1"/>
  <c r="AA55" i="43"/>
  <c r="AB55" i="43" s="1"/>
  <c r="AA53" i="43"/>
  <c r="AB53" i="43" s="1"/>
  <c r="AA51" i="43"/>
  <c r="AB51" i="43" s="1"/>
  <c r="AA49" i="43"/>
  <c r="AB49" i="43" s="1"/>
  <c r="AD91" i="43"/>
  <c r="AE91" i="43" s="1"/>
  <c r="AG67" i="43"/>
  <c r="AH67" i="43" s="1"/>
  <c r="AG65" i="43"/>
  <c r="AH65" i="43" s="1"/>
  <c r="AG63" i="43"/>
  <c r="AH63" i="43" s="1"/>
  <c r="AG61" i="43"/>
  <c r="AH61" i="43" s="1"/>
  <c r="AG59" i="43"/>
  <c r="AH59" i="43" s="1"/>
  <c r="AG57" i="43"/>
  <c r="AH57" i="43" s="1"/>
  <c r="AG55" i="43"/>
  <c r="AH55" i="43" s="1"/>
  <c r="AG53" i="43"/>
  <c r="AH53" i="43" s="1"/>
  <c r="AG51" i="43"/>
  <c r="AH51" i="43" s="1"/>
  <c r="AG49" i="43"/>
  <c r="AH49" i="43" s="1"/>
  <c r="AG47" i="43"/>
  <c r="AH47" i="43" s="1"/>
  <c r="AA14" i="43"/>
  <c r="AB14" i="43" s="1"/>
  <c r="M415" i="43"/>
  <c r="AW479" i="43"/>
  <c r="AX479" i="43" s="1"/>
  <c r="AY479" i="43"/>
  <c r="AZ479" i="43" s="1"/>
  <c r="BC479" i="43"/>
  <c r="M468" i="43"/>
  <c r="M76" i="43"/>
  <c r="M84" i="43"/>
  <c r="M92" i="43"/>
  <c r="M100" i="43"/>
  <c r="M108" i="43"/>
  <c r="M116" i="43"/>
  <c r="Y368" i="43"/>
  <c r="Y376" i="43"/>
  <c r="M383" i="43"/>
  <c r="Y396" i="43"/>
  <c r="M399" i="43"/>
  <c r="M442" i="43"/>
  <c r="M450" i="43"/>
  <c r="Y466" i="43"/>
  <c r="M462" i="43"/>
  <c r="Y401" i="43"/>
  <c r="Y409" i="43"/>
  <c r="Y417" i="43"/>
  <c r="M411" i="43"/>
  <c r="M419" i="43"/>
  <c r="Y422" i="43"/>
  <c r="Y430" i="43"/>
  <c r="H468" i="43"/>
  <c r="Y474" i="43"/>
  <c r="M6" i="43"/>
  <c r="M10" i="43"/>
  <c r="Y13" i="43"/>
  <c r="M22" i="43"/>
  <c r="M30" i="43"/>
  <c r="Y33" i="43"/>
  <c r="Y37" i="43"/>
  <c r="Y41" i="43"/>
  <c r="Y45" i="43"/>
  <c r="Y49" i="43"/>
  <c r="Y53" i="43"/>
  <c r="Y57" i="43"/>
  <c r="Y61" i="43"/>
  <c r="Y65" i="43"/>
  <c r="Y69" i="43"/>
  <c r="Y73" i="43"/>
  <c r="Y81" i="43"/>
  <c r="Y89" i="43"/>
  <c r="Y97" i="43"/>
  <c r="Y105" i="43"/>
  <c r="Y113" i="43"/>
  <c r="Y359" i="43"/>
  <c r="Y403" i="43"/>
  <c r="Y407" i="43"/>
  <c r="Y411" i="43"/>
  <c r="Y415" i="43"/>
  <c r="Y419" i="43"/>
  <c r="Y462" i="43"/>
  <c r="M460" i="43"/>
  <c r="Y461" i="43"/>
  <c r="M464" i="43"/>
  <c r="Y465" i="43"/>
  <c r="M469" i="43"/>
  <c r="M471" i="43"/>
  <c r="M473" i="43"/>
  <c r="M413" i="43"/>
  <c r="M417" i="43"/>
  <c r="Y448" i="43"/>
  <c r="Y456" i="43"/>
  <c r="Y445" i="43"/>
  <c r="Y449" i="43"/>
  <c r="Y453" i="43"/>
  <c r="Y457" i="43"/>
  <c r="Y424" i="43"/>
  <c r="Y428" i="43"/>
  <c r="Y432" i="43"/>
  <c r="M441" i="43"/>
  <c r="M478" i="43"/>
  <c r="M12" i="43"/>
  <c r="Y17" i="43"/>
  <c r="Y3" i="43"/>
  <c r="M26" i="43"/>
  <c r="Y210" i="43"/>
  <c r="Y211" i="43"/>
  <c r="Y212" i="43"/>
  <c r="Y213" i="43"/>
  <c r="Y214" i="43"/>
  <c r="Y215" i="43"/>
  <c r="Y216" i="43"/>
  <c r="Y475" i="43"/>
  <c r="Y450" i="43"/>
  <c r="Y454" i="43"/>
  <c r="Y458" i="43"/>
  <c r="BC285" i="43"/>
  <c r="AY285" i="43"/>
  <c r="AZ285" i="43" s="1"/>
  <c r="AW285" i="43"/>
  <c r="BC289" i="43"/>
  <c r="AY289" i="43"/>
  <c r="AW289" i="43"/>
  <c r="BC357" i="43"/>
  <c r="AY357" i="43"/>
  <c r="AZ357" i="43" s="1"/>
  <c r="AW357" i="43"/>
  <c r="BC359" i="43"/>
  <c r="AY359" i="43"/>
  <c r="AW359" i="43"/>
  <c r="AY122" i="43"/>
  <c r="AW122" i="43"/>
  <c r="AX122" i="43" s="1"/>
  <c r="AY124" i="43"/>
  <c r="AW124" i="43"/>
  <c r="AX124" i="43" s="1"/>
  <c r="AY126" i="43"/>
  <c r="AW126" i="43"/>
  <c r="AX126" i="43" s="1"/>
  <c r="AY128" i="43"/>
  <c r="AW128" i="43"/>
  <c r="AX128" i="43" s="1"/>
  <c r="AY130" i="43"/>
  <c r="AW130" i="43"/>
  <c r="AX130" i="43" s="1"/>
  <c r="AY132" i="43"/>
  <c r="AW132" i="43"/>
  <c r="AX132" i="43" s="1"/>
  <c r="AY134" i="43"/>
  <c r="AW134" i="43"/>
  <c r="AX134" i="43" s="1"/>
  <c r="AY136" i="43"/>
  <c r="AW136" i="43"/>
  <c r="AX136" i="43" s="1"/>
  <c r="AY287" i="43"/>
  <c r="AW287" i="43"/>
  <c r="AX287" i="43" s="1"/>
  <c r="AY290" i="43"/>
  <c r="AW290" i="43"/>
  <c r="AX290" i="43" s="1"/>
  <c r="AY439" i="43"/>
  <c r="AW439" i="43"/>
  <c r="AX439" i="43" s="1"/>
  <c r="J424" i="43"/>
  <c r="M424" i="43"/>
  <c r="J426" i="43"/>
  <c r="M426" i="43"/>
  <c r="J428" i="43"/>
  <c r="M428" i="43"/>
  <c r="J430" i="43"/>
  <c r="M430" i="43"/>
  <c r="J432" i="43"/>
  <c r="M432" i="43"/>
  <c r="J434" i="43"/>
  <c r="M434" i="43"/>
  <c r="V286" i="43"/>
  <c r="Y286" i="43"/>
  <c r="V288" i="43"/>
  <c r="Y288" i="43"/>
  <c r="J439" i="43"/>
  <c r="M439" i="43"/>
  <c r="J459" i="43"/>
  <c r="M459" i="43"/>
  <c r="V460" i="43"/>
  <c r="Y460" i="43"/>
  <c r="J463" i="43"/>
  <c r="M463" i="43"/>
  <c r="V464" i="43"/>
  <c r="Y464" i="43"/>
  <c r="J467" i="43"/>
  <c r="M467" i="43"/>
  <c r="Y121" i="43"/>
  <c r="BC286" i="43"/>
  <c r="AY286" i="43"/>
  <c r="AW286" i="43"/>
  <c r="AX286" i="43" s="1"/>
  <c r="BC291" i="43"/>
  <c r="AY291" i="43"/>
  <c r="AZ291" i="43" s="1"/>
  <c r="AW291" i="43"/>
  <c r="BC358" i="43"/>
  <c r="AY358" i="43"/>
  <c r="AW358" i="43"/>
  <c r="AY123" i="43"/>
  <c r="AW123" i="43"/>
  <c r="AX123" i="43" s="1"/>
  <c r="AY125" i="43"/>
  <c r="AW125" i="43"/>
  <c r="AX125" i="43" s="1"/>
  <c r="AY127" i="43"/>
  <c r="AW127" i="43"/>
  <c r="AX127" i="43" s="1"/>
  <c r="AY129" i="43"/>
  <c r="AW129" i="43"/>
  <c r="AX129" i="43" s="1"/>
  <c r="AY131" i="43"/>
  <c r="AW131" i="43"/>
  <c r="AX131" i="43" s="1"/>
  <c r="AY133" i="43"/>
  <c r="AW133" i="43"/>
  <c r="AX133" i="43" s="1"/>
  <c r="AY135" i="43"/>
  <c r="AW135" i="43"/>
  <c r="AX135" i="43" s="1"/>
  <c r="AY288" i="43"/>
  <c r="AW288" i="43"/>
  <c r="AX288" i="43" s="1"/>
  <c r="BC292" i="43"/>
  <c r="AY292" i="43"/>
  <c r="AZ292" i="43" s="1"/>
  <c r="AW292" i="43"/>
  <c r="BC473" i="43"/>
  <c r="AY473" i="43"/>
  <c r="AW473" i="43"/>
  <c r="AX473" i="43" s="1"/>
  <c r="J440" i="43"/>
  <c r="M440" i="43"/>
  <c r="J474" i="43"/>
  <c r="M474" i="43"/>
  <c r="J476" i="43"/>
  <c r="M476" i="43"/>
  <c r="AY457" i="43"/>
  <c r="AW457" i="43"/>
  <c r="AX457" i="43" s="1"/>
  <c r="BC440" i="43"/>
  <c r="AY440" i="43"/>
  <c r="AZ440" i="43" s="1"/>
  <c r="AW440" i="43"/>
  <c r="BC468" i="43"/>
  <c r="AY468" i="43"/>
  <c r="AW468" i="43"/>
  <c r="M461" i="43"/>
  <c r="M138" i="43"/>
  <c r="H138" i="43"/>
  <c r="Y139" i="43"/>
  <c r="T139" i="43"/>
  <c r="Y143" i="43"/>
  <c r="T143" i="43"/>
  <c r="Y147" i="43"/>
  <c r="T147" i="43"/>
  <c r="Y151" i="43"/>
  <c r="T151" i="43"/>
  <c r="Y155" i="43"/>
  <c r="T155" i="43"/>
  <c r="Y159" i="43"/>
  <c r="T159" i="43"/>
  <c r="Y169" i="43"/>
  <c r="T169" i="43"/>
  <c r="M182" i="43"/>
  <c r="H182" i="43"/>
  <c r="M184" i="43"/>
  <c r="H184" i="43"/>
  <c r="M186" i="43"/>
  <c r="H186" i="43"/>
  <c r="M188" i="43"/>
  <c r="H188" i="43"/>
  <c r="M190" i="43"/>
  <c r="H190" i="43"/>
  <c r="M192" i="43"/>
  <c r="H192" i="43"/>
  <c r="Y193" i="43"/>
  <c r="T193" i="43"/>
  <c r="M198" i="43"/>
  <c r="H198" i="43"/>
  <c r="M200" i="43"/>
  <c r="H200" i="43"/>
  <c r="M202" i="43"/>
  <c r="H202" i="43"/>
  <c r="M204" i="43"/>
  <c r="H204" i="43"/>
  <c r="M206" i="43"/>
  <c r="H206" i="43"/>
  <c r="M208" i="43"/>
  <c r="H208" i="43"/>
  <c r="M210" i="43"/>
  <c r="H210" i="43"/>
  <c r="Y297" i="43"/>
  <c r="T297" i="43"/>
  <c r="Y301" i="43"/>
  <c r="T301" i="43"/>
  <c r="M306" i="43"/>
  <c r="H306" i="43"/>
  <c r="M308" i="43"/>
  <c r="H308" i="43"/>
  <c r="Y309" i="43"/>
  <c r="T309" i="43"/>
  <c r="Y313" i="43"/>
  <c r="T313" i="43"/>
  <c r="M318" i="43"/>
  <c r="H318" i="43"/>
  <c r="Y321" i="43"/>
  <c r="T321" i="43"/>
  <c r="M330" i="43"/>
  <c r="H330" i="43"/>
  <c r="Y333" i="43"/>
  <c r="T333" i="43"/>
  <c r="Y339" i="43"/>
  <c r="T339" i="43"/>
  <c r="M344" i="43"/>
  <c r="H344" i="43"/>
  <c r="Y347" i="43"/>
  <c r="T347" i="43"/>
  <c r="M350" i="43"/>
  <c r="H350" i="43"/>
  <c r="Y351" i="43"/>
  <c r="T351" i="43"/>
  <c r="AZ122" i="43"/>
  <c r="AZ123" i="43"/>
  <c r="AZ124" i="43"/>
  <c r="AZ125" i="43"/>
  <c r="AZ126" i="43"/>
  <c r="AZ127" i="43"/>
  <c r="AZ128" i="43"/>
  <c r="AZ129" i="43"/>
  <c r="AZ130" i="43"/>
  <c r="AZ131" i="43"/>
  <c r="AZ132" i="43"/>
  <c r="AZ133" i="43"/>
  <c r="AZ134" i="43"/>
  <c r="AZ135" i="43"/>
  <c r="AZ136" i="43"/>
  <c r="AZ287" i="43"/>
  <c r="AZ288" i="43"/>
  <c r="AZ290" i="43"/>
  <c r="AZ439" i="43"/>
  <c r="AZ457" i="43"/>
  <c r="M449" i="43"/>
  <c r="H449" i="43"/>
  <c r="M457" i="43"/>
  <c r="H457" i="43"/>
  <c r="Y471" i="43"/>
  <c r="T471" i="43"/>
  <c r="M447" i="43"/>
  <c r="H447" i="43"/>
  <c r="M455" i="43"/>
  <c r="H455" i="43"/>
  <c r="Y285" i="43"/>
  <c r="Y289" i="43"/>
  <c r="Y290" i="43"/>
  <c r="Y291" i="43"/>
  <c r="Y292" i="43"/>
  <c r="Y439" i="43"/>
  <c r="Y440" i="43"/>
  <c r="M472" i="43"/>
  <c r="M470" i="43"/>
  <c r="Y141" i="43"/>
  <c r="T141" i="43"/>
  <c r="Y145" i="43"/>
  <c r="T145" i="43"/>
  <c r="Y149" i="43"/>
  <c r="T149" i="43"/>
  <c r="Y153" i="43"/>
  <c r="T153" i="43"/>
  <c r="Y157" i="43"/>
  <c r="T157" i="43"/>
  <c r="M162" i="43"/>
  <c r="H162" i="43"/>
  <c r="M164" i="43"/>
  <c r="H164" i="43"/>
  <c r="Y167" i="43"/>
  <c r="T167" i="43"/>
  <c r="M172" i="43"/>
  <c r="H172" i="43"/>
  <c r="M174" i="43"/>
  <c r="H174" i="43"/>
  <c r="M176" i="43"/>
  <c r="H176" i="43"/>
  <c r="M178" i="43"/>
  <c r="H178" i="43"/>
  <c r="Y179" i="43"/>
  <c r="T179" i="43"/>
  <c r="Y195" i="43"/>
  <c r="T195" i="43"/>
  <c r="Y295" i="43"/>
  <c r="T295" i="43"/>
  <c r="Y299" i="43"/>
  <c r="T299" i="43"/>
  <c r="M302" i="43"/>
  <c r="H302" i="43"/>
  <c r="M304" i="43"/>
  <c r="H304" i="43"/>
  <c r="Y305" i="43"/>
  <c r="T305" i="43"/>
  <c r="M310" i="43"/>
  <c r="H310" i="43"/>
  <c r="Y311" i="43"/>
  <c r="T311" i="43"/>
  <c r="M314" i="43"/>
  <c r="H314" i="43"/>
  <c r="M316" i="43"/>
  <c r="H316" i="43"/>
  <c r="Y317" i="43"/>
  <c r="T317" i="43"/>
  <c r="M322" i="43"/>
  <c r="H322" i="43"/>
  <c r="M326" i="43"/>
  <c r="H326" i="43"/>
  <c r="Y329" i="43"/>
  <c r="T329" i="43"/>
  <c r="M334" i="43"/>
  <c r="H334" i="43"/>
  <c r="Y337" i="43"/>
  <c r="T337" i="43"/>
  <c r="Y343" i="43"/>
  <c r="T343" i="43"/>
  <c r="M348" i="43"/>
  <c r="H348" i="43"/>
  <c r="Y349" i="43"/>
  <c r="T349" i="43"/>
  <c r="M352" i="43"/>
  <c r="H352" i="43"/>
  <c r="M354" i="43"/>
  <c r="H354" i="43"/>
  <c r="AX285" i="43"/>
  <c r="AZ286" i="43"/>
  <c r="AZ289" i="43"/>
  <c r="AX289" i="43"/>
  <c r="AX291" i="43"/>
  <c r="AX357" i="43"/>
  <c r="AZ358" i="43"/>
  <c r="AX358" i="43"/>
  <c r="AZ359" i="43"/>
  <c r="AX359" i="43"/>
  <c r="AX292" i="43"/>
  <c r="Y362" i="43"/>
  <c r="T362" i="43"/>
  <c r="M365" i="43"/>
  <c r="H365" i="43"/>
  <c r="M369" i="43"/>
  <c r="H369" i="43"/>
  <c r="M373" i="43"/>
  <c r="H373" i="43"/>
  <c r="M377" i="43"/>
  <c r="H377" i="43"/>
  <c r="Y382" i="43"/>
  <c r="T382" i="43"/>
  <c r="Y386" i="43"/>
  <c r="T386" i="43"/>
  <c r="M389" i="43"/>
  <c r="H389" i="43"/>
  <c r="Y394" i="43"/>
  <c r="T394" i="43"/>
  <c r="Y398" i="43"/>
  <c r="T398" i="43"/>
  <c r="M367" i="43"/>
  <c r="H367" i="43"/>
  <c r="M371" i="43"/>
  <c r="H371" i="43"/>
  <c r="M375" i="43"/>
  <c r="H375" i="43"/>
  <c r="M379" i="43"/>
  <c r="H379" i="43"/>
  <c r="Y380" i="43"/>
  <c r="T380" i="43"/>
  <c r="Y384" i="43"/>
  <c r="T384" i="43"/>
  <c r="Y388" i="43"/>
  <c r="T388" i="43"/>
  <c r="M391" i="43"/>
  <c r="H391" i="43"/>
  <c r="M395" i="43"/>
  <c r="H395" i="43"/>
  <c r="M445" i="43"/>
  <c r="H445" i="43"/>
  <c r="M453" i="43"/>
  <c r="H453" i="43"/>
  <c r="Y469" i="43"/>
  <c r="T469" i="43"/>
  <c r="M443" i="43"/>
  <c r="H443" i="43"/>
  <c r="M451" i="43"/>
  <c r="H451" i="43"/>
  <c r="AX440" i="43"/>
  <c r="AZ473" i="43"/>
  <c r="AX468" i="43"/>
  <c r="AZ468" i="43"/>
  <c r="Y287" i="43"/>
  <c r="BC122" i="43"/>
  <c r="BC123" i="43"/>
  <c r="BC124" i="43"/>
  <c r="BC125" i="43"/>
  <c r="BC126" i="43"/>
  <c r="BC127" i="43"/>
  <c r="BC128" i="43"/>
  <c r="BC129" i="43"/>
  <c r="BC130" i="43"/>
  <c r="BC131" i="43"/>
  <c r="BC132" i="43"/>
  <c r="BC133" i="43"/>
  <c r="BC134" i="43"/>
  <c r="BC135" i="43"/>
  <c r="BC136" i="43"/>
  <c r="M140" i="43"/>
  <c r="M144" i="43"/>
  <c r="M148" i="43"/>
  <c r="M152" i="43"/>
  <c r="M156" i="43"/>
  <c r="M160" i="43"/>
  <c r="Y161" i="43"/>
  <c r="Y165" i="43"/>
  <c r="M168" i="43"/>
  <c r="Y173" i="43"/>
  <c r="Y177" i="43"/>
  <c r="M180" i="43"/>
  <c r="Y181" i="43"/>
  <c r="Y185" i="43"/>
  <c r="Y189" i="43"/>
  <c r="M196" i="43"/>
  <c r="Y197" i="43"/>
  <c r="Y201" i="43"/>
  <c r="Y205" i="43"/>
  <c r="Y209" i="43"/>
  <c r="M211" i="43"/>
  <c r="M212" i="43"/>
  <c r="M213" i="43"/>
  <c r="M214" i="43"/>
  <c r="M215" i="43"/>
  <c r="M216" i="43"/>
  <c r="M294" i="43"/>
  <c r="M298" i="43"/>
  <c r="Y303" i="43"/>
  <c r="Y307" i="43"/>
  <c r="Y315" i="43"/>
  <c r="Y319" i="43"/>
  <c r="Y323" i="43"/>
  <c r="Y327" i="43"/>
  <c r="Y331" i="43"/>
  <c r="Y335" i="43"/>
  <c r="M338" i="43"/>
  <c r="M342" i="43"/>
  <c r="M346" i="43"/>
  <c r="Y355" i="43"/>
  <c r="BC287" i="43"/>
  <c r="BC288" i="43"/>
  <c r="BC290" i="43"/>
  <c r="M142" i="43"/>
  <c r="M146" i="43"/>
  <c r="M150" i="43"/>
  <c r="M154" i="43"/>
  <c r="M158" i="43"/>
  <c r="Y163" i="43"/>
  <c r="M166" i="43"/>
  <c r="M170" i="43"/>
  <c r="Y171" i="43"/>
  <c r="Y175" i="43"/>
  <c r="Y183" i="43"/>
  <c r="Y187" i="43"/>
  <c r="Y191" i="43"/>
  <c r="M194" i="43"/>
  <c r="Y199" i="43"/>
  <c r="Y203" i="43"/>
  <c r="Y207" i="43"/>
  <c r="Y293" i="43"/>
  <c r="M296" i="43"/>
  <c r="M300" i="43"/>
  <c r="M312" i="43"/>
  <c r="M320" i="43"/>
  <c r="M324" i="43"/>
  <c r="Y325" i="43"/>
  <c r="M328" i="43"/>
  <c r="M332" i="43"/>
  <c r="M336" i="43"/>
  <c r="M340" i="43"/>
  <c r="Y341" i="43"/>
  <c r="Y345" i="43"/>
  <c r="Y353" i="43"/>
  <c r="M356" i="43"/>
  <c r="BC439" i="43"/>
  <c r="BC457" i="43"/>
  <c r="Y446" i="43"/>
  <c r="M475" i="43"/>
  <c r="Y476" i="43"/>
  <c r="Y478" i="43"/>
  <c r="G3" i="18" l="1"/>
  <c r="E3" i="18"/>
  <c r="C3" i="18"/>
  <c r="C4" i="18" l="1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A5" i="21" l="1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2" i="5"/>
  <c r="U462" i="5"/>
  <c r="U460" i="5"/>
  <c r="U457" i="5"/>
  <c r="U441" i="5"/>
  <c r="U424" i="5"/>
  <c r="U422" i="5"/>
  <c r="U421" i="5"/>
  <c r="U420" i="5"/>
  <c r="U419" i="5"/>
  <c r="U418" i="5"/>
  <c r="U374" i="5"/>
  <c r="U373" i="5"/>
  <c r="U371" i="5"/>
  <c r="U370" i="5"/>
  <c r="U364" i="5"/>
  <c r="U358" i="5"/>
  <c r="U356" i="5"/>
  <c r="U345" i="5"/>
  <c r="U291" i="5"/>
  <c r="U286" i="5"/>
  <c r="U285" i="5"/>
  <c r="U226" i="5"/>
  <c r="U223" i="5"/>
  <c r="U220" i="5"/>
  <c r="U184" i="5"/>
  <c r="U180" i="5"/>
  <c r="U99" i="5"/>
  <c r="U98" i="5"/>
  <c r="U95" i="5"/>
  <c r="U69" i="5"/>
  <c r="U66" i="5"/>
  <c r="U65" i="5"/>
  <c r="U64" i="5"/>
  <c r="U31" i="5"/>
  <c r="U21" i="5"/>
  <c r="U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2" i="5"/>
  <c r="U23" i="5"/>
  <c r="U24" i="5"/>
  <c r="U25" i="5"/>
  <c r="U26" i="5"/>
  <c r="U27" i="5"/>
  <c r="U28" i="5"/>
  <c r="U29" i="5"/>
  <c r="U30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7" i="5"/>
  <c r="U68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6" i="5"/>
  <c r="U97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1" i="5"/>
  <c r="U182" i="5"/>
  <c r="U183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1" i="5"/>
  <c r="U222" i="5"/>
  <c r="U225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3" i="5"/>
  <c r="U274" i="5"/>
  <c r="U275" i="5"/>
  <c r="U276" i="5"/>
  <c r="U277" i="5"/>
  <c r="U278" i="5"/>
  <c r="U279" i="5"/>
  <c r="U280" i="5"/>
  <c r="U281" i="5"/>
  <c r="U282" i="5"/>
  <c r="U283" i="5"/>
  <c r="U287" i="5"/>
  <c r="U289" i="5"/>
  <c r="U290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6" i="5"/>
  <c r="U347" i="5"/>
  <c r="U348" i="5"/>
  <c r="U349" i="5"/>
  <c r="U350" i="5"/>
  <c r="U351" i="5"/>
  <c r="U352" i="5"/>
  <c r="U353" i="5"/>
  <c r="U354" i="5"/>
  <c r="U357" i="5"/>
  <c r="U359" i="5"/>
  <c r="U360" i="5"/>
  <c r="U362" i="5"/>
  <c r="U363" i="5"/>
  <c r="U365" i="5"/>
  <c r="U366" i="5"/>
  <c r="U368" i="5"/>
  <c r="U369" i="5"/>
  <c r="U372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23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8" i="5"/>
  <c r="U459" i="5"/>
  <c r="U461" i="5"/>
  <c r="U463" i="5"/>
  <c r="U2" i="5"/>
  <c r="U5" i="21" l="1"/>
  <c r="O19" i="21"/>
  <c r="X5" i="21"/>
  <c r="K12" i="26"/>
  <c r="I12" i="26"/>
  <c r="I11" i="26" s="1"/>
  <c r="I8" i="26" s="1"/>
  <c r="I9" i="26" s="1"/>
  <c r="G12" i="26"/>
  <c r="G11" i="26" s="1"/>
  <c r="G8" i="26" s="1"/>
  <c r="G9" i="26" s="1"/>
  <c r="E12" i="26"/>
  <c r="E11" i="26" s="1"/>
  <c r="E8" i="26" s="1"/>
  <c r="E9" i="26" s="1"/>
  <c r="C12" i="26"/>
  <c r="C11" i="26" s="1"/>
  <c r="C8" i="26" s="1"/>
  <c r="L12" i="26"/>
  <c r="J12" i="26"/>
  <c r="H12" i="26"/>
  <c r="H11" i="26" s="1"/>
  <c r="H8" i="26" s="1"/>
  <c r="H9" i="26" s="1"/>
  <c r="F12" i="26"/>
  <c r="F11" i="26" s="1"/>
  <c r="F8" i="26" s="1"/>
  <c r="F9" i="26" s="1"/>
  <c r="D12" i="26"/>
  <c r="D11" i="26" s="1"/>
  <c r="D8" i="26" s="1"/>
  <c r="D9" i="26" s="1"/>
  <c r="B12" i="26"/>
  <c r="P19" i="21"/>
  <c r="T5" i="21"/>
  <c r="V5" i="21"/>
  <c r="S5" i="21"/>
  <c r="R5" i="21"/>
  <c r="G10" i="21"/>
  <c r="T10" i="21" s="1"/>
  <c r="D11" i="21"/>
  <c r="S11" i="21" s="1"/>
  <c r="D10" i="21"/>
  <c r="S10" i="21" s="1"/>
  <c r="G11" i="21"/>
  <c r="T11" i="21" s="1"/>
  <c r="H11" i="21"/>
  <c r="E11" i="21"/>
  <c r="E10" i="21"/>
  <c r="H10" i="21"/>
  <c r="R2" i="21"/>
  <c r="X13" i="21"/>
  <c r="P10" i="21"/>
  <c r="X9" i="21"/>
  <c r="O9" i="21"/>
  <c r="X15" i="21"/>
  <c r="X10" i="21"/>
  <c r="O10" i="21"/>
  <c r="P9" i="21"/>
  <c r="X8" i="21"/>
  <c r="L19" i="21"/>
  <c r="E19" i="21"/>
  <c r="L18" i="21"/>
  <c r="E18" i="21"/>
  <c r="E17" i="21"/>
  <c r="H16" i="21"/>
  <c r="P15" i="21"/>
  <c r="M15" i="21"/>
  <c r="E15" i="21"/>
  <c r="O14" i="21"/>
  <c r="H14" i="21"/>
  <c r="P13" i="21"/>
  <c r="M13" i="21"/>
  <c r="E13" i="21"/>
  <c r="O12" i="21"/>
  <c r="H12" i="21"/>
  <c r="M11" i="21"/>
  <c r="T9" i="21"/>
  <c r="M9" i="21"/>
  <c r="G9" i="21"/>
  <c r="D9" i="21"/>
  <c r="S8" i="21"/>
  <c r="M8" i="21"/>
  <c r="H8" i="21"/>
  <c r="E8" i="21"/>
  <c r="M19" i="21"/>
  <c r="H19" i="21"/>
  <c r="M18" i="21"/>
  <c r="H18" i="21"/>
  <c r="H17" i="21"/>
  <c r="M16" i="21"/>
  <c r="E16" i="21"/>
  <c r="O15" i="21"/>
  <c r="H15" i="21"/>
  <c r="P14" i="21"/>
  <c r="M14" i="21"/>
  <c r="E14" i="21"/>
  <c r="O13" i="21"/>
  <c r="H13" i="21"/>
  <c r="P12" i="21"/>
  <c r="M12" i="21"/>
  <c r="E12" i="21"/>
  <c r="M10" i="21"/>
  <c r="S9" i="21"/>
  <c r="H9" i="21"/>
  <c r="E9" i="21"/>
  <c r="T8" i="21"/>
  <c r="L8" i="21"/>
  <c r="G8" i="21"/>
  <c r="D8" i="21"/>
  <c r="O17" i="21"/>
  <c r="P17" i="21" s="1"/>
  <c r="O8" i="21"/>
  <c r="P8" i="21" s="1"/>
  <c r="V18" i="21"/>
  <c r="S19" i="21"/>
  <c r="T18" i="21"/>
  <c r="V15" i="21"/>
  <c r="S17" i="21"/>
  <c r="T16" i="21"/>
  <c r="V13" i="21"/>
  <c r="T15" i="21"/>
  <c r="T14" i="21"/>
  <c r="V11" i="21"/>
  <c r="S13" i="21"/>
  <c r="T12" i="21"/>
  <c r="V9" i="21"/>
  <c r="X18" i="21"/>
  <c r="Y18" i="21" s="1"/>
  <c r="T19" i="21"/>
  <c r="V16" i="21"/>
  <c r="S18" i="21"/>
  <c r="T17" i="21"/>
  <c r="V14" i="21"/>
  <c r="S16" i="21"/>
  <c r="S15" i="21"/>
  <c r="V12" i="21"/>
  <c r="S14" i="21"/>
  <c r="T13" i="21"/>
  <c r="V10" i="21"/>
  <c r="S12" i="21"/>
  <c r="O18" i="21"/>
  <c r="V8" i="21"/>
  <c r="G18" i="21"/>
  <c r="C18" i="21"/>
  <c r="L15" i="21"/>
  <c r="F14" i="21"/>
  <c r="D14" i="21"/>
  <c r="K11" i="21"/>
  <c r="G17" i="21"/>
  <c r="C17" i="21"/>
  <c r="L14" i="21"/>
  <c r="F19" i="21"/>
  <c r="D19" i="21"/>
  <c r="K16" i="21"/>
  <c r="G13" i="21"/>
  <c r="C13" i="21"/>
  <c r="L10" i="21"/>
  <c r="F15" i="21"/>
  <c r="D15" i="21"/>
  <c r="K12" i="21"/>
  <c r="G16" i="21"/>
  <c r="C16" i="21"/>
  <c r="L13" i="21"/>
  <c r="F12" i="21"/>
  <c r="D12" i="21"/>
  <c r="K9" i="21"/>
  <c r="F18" i="21"/>
  <c r="D18" i="21"/>
  <c r="K15" i="21"/>
  <c r="G14" i="21"/>
  <c r="C14" i="21"/>
  <c r="L11" i="21"/>
  <c r="F17" i="21"/>
  <c r="D17" i="21"/>
  <c r="K14" i="21"/>
  <c r="G19" i="21"/>
  <c r="C19" i="21"/>
  <c r="L16" i="21"/>
  <c r="F13" i="21"/>
  <c r="D13" i="21"/>
  <c r="K10" i="21"/>
  <c r="G15" i="21"/>
  <c r="C15" i="21"/>
  <c r="L12" i="21"/>
  <c r="F16" i="21"/>
  <c r="D16" i="21"/>
  <c r="K13" i="21"/>
  <c r="G12" i="21"/>
  <c r="C12" i="21"/>
  <c r="L9" i="21"/>
  <c r="J11" i="26"/>
  <c r="J8" i="26" s="1"/>
  <c r="J9" i="26" s="1"/>
  <c r="A3" i="26"/>
  <c r="P18" i="21" l="1"/>
  <c r="X17" i="21"/>
  <c r="C9" i="26"/>
  <c r="L8" i="26"/>
  <c r="B8" i="26" s="1"/>
  <c r="B104" i="18"/>
  <c r="C104" i="18"/>
  <c r="D104" i="18"/>
  <c r="E104" i="18"/>
  <c r="F104" i="18"/>
  <c r="G104" i="18"/>
  <c r="H104" i="18"/>
  <c r="I104" i="18"/>
  <c r="A104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2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2" i="18"/>
  <c r="C2" i="18" l="1"/>
  <c r="U272" i="5"/>
  <c r="U284" i="5"/>
  <c r="U361" i="5"/>
  <c r="U288" i="5"/>
  <c r="U367" i="5"/>
  <c r="U355" i="5"/>
  <c r="U224" i="5"/>
  <c r="U392" i="5"/>
  <c r="U393" i="5"/>
</calcChain>
</file>

<file path=xl/comments1.xml><?xml version="1.0" encoding="utf-8"?>
<comments xmlns="http://schemas.openxmlformats.org/spreadsheetml/2006/main">
  <authors>
    <author xml:space="preserve"> </author>
  </authors>
  <commentList>
    <comment ref="R10" authorId="0">
      <text>
        <r>
          <rPr>
            <sz val="20"/>
            <color indexed="81"/>
            <rFont val="Arial"/>
            <family val="2"/>
          </rPr>
          <t>Total number tested from the 2011 AYP report minus grade 3 enrollment</t>
        </r>
      </text>
    </comment>
    <comment ref="R11" authorId="0">
      <text>
        <r>
          <rPr>
            <sz val="20"/>
            <color indexed="81"/>
            <rFont val="Arial"/>
            <family val="2"/>
          </rPr>
          <t>Total number tested from the 2011 AYP Report minus grade 3 enrollment then divide the result by 4</t>
        </r>
      </text>
    </comment>
    <comment ref="P18" authorId="0">
      <text>
        <r>
          <rPr>
            <b/>
            <sz val="12"/>
            <color indexed="81"/>
            <rFont val="Tahoma"/>
            <family val="2"/>
          </rPr>
          <t xml:space="preserve"> :</t>
        </r>
        <r>
          <rPr>
            <sz val="12"/>
            <color indexed="81"/>
            <rFont val="Tahoma"/>
            <family val="2"/>
          </rPr>
          <t xml:space="preserve">
Minimum  number of graduate students is 1 for 2011 graduation</t>
        </r>
      </text>
    </comment>
    <comment ref="Y18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Minimum number students is 1 for 2011 graduation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E7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8"/>
            <color indexed="81"/>
            <rFont val="Tahoma"/>
            <family val="2"/>
          </rPr>
          <t>% 4 to 6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2"/>
            <color indexed="81"/>
            <rFont val="Tahoma"/>
            <family val="2"/>
          </rPr>
          <t>Enter number of students to be tested for 2012</t>
        </r>
      </text>
    </comment>
  </commentList>
</comments>
</file>

<file path=xl/comments3.xml><?xml version="1.0" encoding="utf-8"?>
<comments xmlns="http://schemas.openxmlformats.org/spreadsheetml/2006/main">
  <authors>
    <author xml:space="preserve"> </author>
  </authors>
  <commentList>
    <comment ref="H4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This value is from AYP11, column15
Later replace with report received from Angela Luzon</t>
        </r>
      </text>
    </comment>
  </commentList>
</comments>
</file>

<file path=xl/sharedStrings.xml><?xml version="1.0" encoding="utf-8"?>
<sst xmlns="http://schemas.openxmlformats.org/spreadsheetml/2006/main" count="93307" uniqueCount="3668">
  <si>
    <t>Goal</t>
  </si>
  <si>
    <t>Reading</t>
  </si>
  <si>
    <t>WHITE</t>
  </si>
  <si>
    <t>BLACK</t>
  </si>
  <si>
    <t>ASIAN</t>
  </si>
  <si>
    <t>Science</t>
  </si>
  <si>
    <t>Writing</t>
  </si>
  <si>
    <t>Description</t>
  </si>
  <si>
    <t>School Name</t>
  </si>
  <si>
    <t>Attendance</t>
  </si>
  <si>
    <t>Suspensions</t>
  </si>
  <si>
    <t>NA</t>
  </si>
  <si>
    <t>Year</t>
  </si>
  <si>
    <t>School Number</t>
  </si>
  <si>
    <t>Subgroup</t>
  </si>
  <si>
    <t>Percent Tested</t>
  </si>
  <si>
    <t>Number Tested</t>
  </si>
  <si>
    <t xml:space="preserve">Tested 95% of the Students? </t>
  </si>
  <si>
    <t>Percent Proficient</t>
  </si>
  <si>
    <t>Number with Scores</t>
  </si>
  <si>
    <t>Improved performance in Writing by 1%?</t>
  </si>
  <si>
    <t>Graduation Rate</t>
  </si>
  <si>
    <t>Number included in Graduation Rate</t>
  </si>
  <si>
    <t xml:space="preserve">Increased Graduation Rate by 1%? </t>
  </si>
  <si>
    <t xml:space="preserve">Percent on track to be Proficient </t>
  </si>
  <si>
    <t>Adequate Yearly Progress (AYP) Status</t>
  </si>
  <si>
    <t>School Type</t>
  </si>
  <si>
    <t>Title I Status</t>
  </si>
  <si>
    <t>Charter School</t>
  </si>
  <si>
    <t>0041</t>
  </si>
  <si>
    <t>DADE</t>
  </si>
  <si>
    <t>AIR BASE ELEMENTARY SCHOOL</t>
  </si>
  <si>
    <t>AMERICAN INDIAN</t>
  </si>
  <si>
    <t>A</t>
  </si>
  <si>
    <t>YES</t>
  </si>
  <si>
    <t>01</t>
  </si>
  <si>
    <t>NO</t>
  </si>
  <si>
    <t>TOTAL</t>
  </si>
  <si>
    <t>0070</t>
  </si>
  <si>
    <t>CORAL REEF MONTESSORI ACADEMY CHARTER</t>
  </si>
  <si>
    <t>04</t>
  </si>
  <si>
    <t>0071</t>
  </si>
  <si>
    <t>EUGENIA B. THOMAS K-8 CENTER</t>
  </si>
  <si>
    <t>0072</t>
  </si>
  <si>
    <t>0073</t>
  </si>
  <si>
    <t>MANDARIN LAKES K-8 ACADEMY</t>
  </si>
  <si>
    <t>D</t>
  </si>
  <si>
    <t>0081</t>
  </si>
  <si>
    <t>LENORA BRAYNON SMITH ELEMENTARY</t>
  </si>
  <si>
    <t>0091</t>
  </si>
  <si>
    <t>BOB GRAHAM EDUCATION CENTER</t>
  </si>
  <si>
    <t>0092</t>
  </si>
  <si>
    <t>SUNNY ISLES BEACH COMMUNITY SCHOOL</t>
  </si>
  <si>
    <t>0100</t>
  </si>
  <si>
    <t>MATER ACADEMY</t>
  </si>
  <si>
    <t>0101</t>
  </si>
  <si>
    <t>ARCOLA LAKE ELEMENTARY SCHOOL</t>
  </si>
  <si>
    <t>C</t>
  </si>
  <si>
    <t>0102</t>
  </si>
  <si>
    <t>MIAMI COMMUNITY CHARTER SCHOOL</t>
  </si>
  <si>
    <t>0111</t>
  </si>
  <si>
    <t>MAYA ANGELOU ELEMENTARY SCHOOL</t>
  </si>
  <si>
    <t>0113</t>
  </si>
  <si>
    <t>BALERE LANGUAGE ACADEMY</t>
  </si>
  <si>
    <t>0121</t>
  </si>
  <si>
    <t>AUBURNDALE ELEMENTARY SCHOOL</t>
  </si>
  <si>
    <t>0122</t>
  </si>
  <si>
    <t>DR. ROLANDO ESPINOSA K-8 CENTER</t>
  </si>
  <si>
    <t>0125</t>
  </si>
  <si>
    <t>NORMA BUTLER BOSSARD ELEMENTARY SCHOOL</t>
  </si>
  <si>
    <t>0161</t>
  </si>
  <si>
    <t>AVOCADO ELEMENTARY SCHOOL</t>
  </si>
  <si>
    <t>0201</t>
  </si>
  <si>
    <t>BANYAN ELEMENTARY SCHOOL</t>
  </si>
  <si>
    <t>0211</t>
  </si>
  <si>
    <t>DR. MANUEL C. BARREIRO ELEMENTARY SCHOOL</t>
  </si>
  <si>
    <t>0231</t>
  </si>
  <si>
    <t>AVENTURA WATERWAYS K-8 CENTER</t>
  </si>
  <si>
    <t>0241</t>
  </si>
  <si>
    <t>RUTH K. BROAD BAY HARBOR K-8 CENTER</t>
  </si>
  <si>
    <t>0251</t>
  </si>
  <si>
    <t>ETHEL KOGER BECKHAM ELEMENTARY</t>
  </si>
  <si>
    <t>0261</t>
  </si>
  <si>
    <t>BEL-AIRE ELEMENTARY SCHOOL</t>
  </si>
  <si>
    <t>0271</t>
  </si>
  <si>
    <t>BENT TREE ELEMENTARY SCHOOL</t>
  </si>
  <si>
    <t>0311</t>
  </si>
  <si>
    <t>GOULDS ELEMENTARY SCHOOL</t>
  </si>
  <si>
    <t>0312</t>
  </si>
  <si>
    <t>MATER GARDENS ACADEMY</t>
  </si>
  <si>
    <t>0321</t>
  </si>
  <si>
    <t>BISCAYNE ELEMENTARY SCHOOL</t>
  </si>
  <si>
    <t>0332</t>
  </si>
  <si>
    <t>SOMERSET ACADEMY (SILVER PALMS)</t>
  </si>
  <si>
    <t>0341</t>
  </si>
  <si>
    <t>ARCHCREEK ELEMENTARY SCHOOL</t>
  </si>
  <si>
    <t>0342</t>
  </si>
  <si>
    <t>PINECREST ACADEMY (SOUTH CAMPUS)</t>
  </si>
  <si>
    <t>0361</t>
  </si>
  <si>
    <t>BISCAYNE GARDENS ELEMENTARY</t>
  </si>
  <si>
    <t>0400</t>
  </si>
  <si>
    <t>RENAISSANCE ELEMENTARY CHARTER SCHOOL</t>
  </si>
  <si>
    <t>0401</t>
  </si>
  <si>
    <t>VAN E. BLANTON ELEMENTARY SCHOOL</t>
  </si>
  <si>
    <t>B</t>
  </si>
  <si>
    <t>0441</t>
  </si>
  <si>
    <t>BLUE LAKES ELEMENTARY SCHOOL</t>
  </si>
  <si>
    <t>0451</t>
  </si>
  <si>
    <t>DR. BOWMAN FOSTER ASHE ELEMENTARY</t>
  </si>
  <si>
    <t>0461</t>
  </si>
  <si>
    <t>BRENTWOOD ELEMENTARY SCHOOL</t>
  </si>
  <si>
    <t>0481</t>
  </si>
  <si>
    <t>JAMES H. BRIGHT ELEMENTARY</t>
  </si>
  <si>
    <t>0510</t>
  </si>
  <si>
    <t>ARCHIMEDEAN ACADEMY</t>
  </si>
  <si>
    <t>0520</t>
  </si>
  <si>
    <t>SOMERSET ACADEMY CHARTER</t>
  </si>
  <si>
    <t>0521</t>
  </si>
  <si>
    <t>BROADMOOR ELEMENTARY SCHOOL</t>
  </si>
  <si>
    <t>0561</t>
  </si>
  <si>
    <t>W. J. BRYAN ELEMENTARY</t>
  </si>
  <si>
    <t>0600</t>
  </si>
  <si>
    <t>PINECREST PREPARATORY ACADEMY</t>
  </si>
  <si>
    <t>0641</t>
  </si>
  <si>
    <t>BUNCHE PARK ELEMENTARY SCHOOL</t>
  </si>
  <si>
    <t>0651</t>
  </si>
  <si>
    <t>CAMPBELL DRIVE ELEMENTARY SCHOOL</t>
  </si>
  <si>
    <t>0661</t>
  </si>
  <si>
    <t>CARIBBEAN ELEMENTARY SCHOOL</t>
  </si>
  <si>
    <t>0671</t>
  </si>
  <si>
    <t>CALUSA ELEMENTARY SCHOOL</t>
  </si>
  <si>
    <t>0681</t>
  </si>
  <si>
    <t>CAROL CITY ELEMENTARY SCHOOL</t>
  </si>
  <si>
    <t>0721</t>
  </si>
  <si>
    <t>GEORGE W. CARVER ELEMENTARY SCHOOL</t>
  </si>
  <si>
    <t>0761</t>
  </si>
  <si>
    <t>FIENBERG/FISHER  K-8 CENTER</t>
  </si>
  <si>
    <t>0771</t>
  </si>
  <si>
    <t>WILLIAM A. CHAPMAN ELEMENTARY SCHOOL</t>
  </si>
  <si>
    <t>0801</t>
  </si>
  <si>
    <t>CITRUS GROVE ELEMENTARY SCHOOL</t>
  </si>
  <si>
    <t>0831</t>
  </si>
  <si>
    <t>CLAUDE PEPPER ELEMENTARY SCHOOL</t>
  </si>
  <si>
    <t>0841</t>
  </si>
  <si>
    <t>COCONUT GROVE ELEMENTARY SCHOOL</t>
  </si>
  <si>
    <t>0861</t>
  </si>
  <si>
    <t>COLONIAL DRIVE ELEMENTARY SCHOOL</t>
  </si>
  <si>
    <t>0881</t>
  </si>
  <si>
    <t>COMSTOCK ELEMENTARY SCHOOL</t>
  </si>
  <si>
    <t>0921</t>
  </si>
  <si>
    <t>NEVA KING COOPER EDUCATIONAL CENTER</t>
  </si>
  <si>
    <t>0950</t>
  </si>
  <si>
    <t>AVENTURA CITY OF EXCELLENCE SCHOOL</t>
  </si>
  <si>
    <t>0961</t>
  </si>
  <si>
    <t>1001</t>
  </si>
  <si>
    <t>CORAL PARK ELEMENTARY SCHOOL</t>
  </si>
  <si>
    <t>1010</t>
  </si>
  <si>
    <t>THE CHARTER SCHOOL AT WATERSTONE</t>
  </si>
  <si>
    <t>1012</t>
  </si>
  <si>
    <t>1020</t>
  </si>
  <si>
    <t>YOUTH CO-OP CHARTER SCHOOL</t>
  </si>
  <si>
    <t>1041</t>
  </si>
  <si>
    <t>CORAL REEF ELEMENTARY SCHOOL</t>
  </si>
  <si>
    <t>1081</t>
  </si>
  <si>
    <t>CORAL TERRACE ELEMENTARY SCHOOL</t>
  </si>
  <si>
    <t>1121</t>
  </si>
  <si>
    <t>CORAL WAY K-8 CENTER</t>
  </si>
  <si>
    <t>1161</t>
  </si>
  <si>
    <t>CRESTVIEW ELEMENTARY SCHOOL</t>
  </si>
  <si>
    <t>1241</t>
  </si>
  <si>
    <t>CUTLER RIDGE ELEMENTARY SCHOOL</t>
  </si>
  <si>
    <t>1281</t>
  </si>
  <si>
    <t>CYPRESS ELEMENTARY SCHOOL</t>
  </si>
  <si>
    <t>1331</t>
  </si>
  <si>
    <t>DEVON AIRE K-8 CENTER</t>
  </si>
  <si>
    <t>1361</t>
  </si>
  <si>
    <t>FREDERICK R. DOUGLASS ELEMENTARY</t>
  </si>
  <si>
    <t>1371</t>
  </si>
  <si>
    <t>MARJORY STONEMAN DOUGLAS ELEM</t>
  </si>
  <si>
    <t>1401</t>
  </si>
  <si>
    <t>CHARLES R DREW ELEMENTARY SCHOOL</t>
  </si>
  <si>
    <t>1441</t>
  </si>
  <si>
    <t>PAUL LAURENCE DUNBAR ELEMENTARY SCHOOL</t>
  </si>
  <si>
    <t>1481</t>
  </si>
  <si>
    <t>JOHN G. DUPUIS ELEMENTARY SCHOOL</t>
  </si>
  <si>
    <t>1521</t>
  </si>
  <si>
    <t>AMELIA EARHART ELEMENTARY SCHOOL</t>
  </si>
  <si>
    <t>1561</t>
  </si>
  <si>
    <t>EARLINGTON HEIGHTS ELEMENTARY SCHOOL</t>
  </si>
  <si>
    <t>1601</t>
  </si>
  <si>
    <t>EDISON PARK ELEMENTARY SCHOOL</t>
  </si>
  <si>
    <t>1641</t>
  </si>
  <si>
    <t>EMERSON ELEMENTARY SCHOOL</t>
  </si>
  <si>
    <t>1681</t>
  </si>
  <si>
    <t>LILLIE C. EVANS ELEMENTARY SCHOOL</t>
  </si>
  <si>
    <t>1691</t>
  </si>
  <si>
    <t>CHRISTINA M. EVE ELEMENTARY SCHOOL</t>
  </si>
  <si>
    <t>1721</t>
  </si>
  <si>
    <t>EVERGLADES K-8 CENTER</t>
  </si>
  <si>
    <t>1761</t>
  </si>
  <si>
    <t>DAVID FAIRCHILD ELEMENTARY SCHOOL</t>
  </si>
  <si>
    <t>1801</t>
  </si>
  <si>
    <t>FAIRLAWN ELEMENTARY SCHOOL</t>
  </si>
  <si>
    <t>1811</t>
  </si>
  <si>
    <t>DANTE B. FASCELL ELEMENTARY SCHOOL</t>
  </si>
  <si>
    <t>1841</t>
  </si>
  <si>
    <t>FLAGAMI ELEMENTARY SCHOOL</t>
  </si>
  <si>
    <t>1881</t>
  </si>
  <si>
    <t>HENRY M. FLAGLER ELEMENTARY SCHOOL</t>
  </si>
  <si>
    <t>1921</t>
  </si>
  <si>
    <t>FLAMINGO ELEMENTARY SCHOOL</t>
  </si>
  <si>
    <t>2001</t>
  </si>
  <si>
    <t>FLORIDA CITY ELEMENTARY SCHOOL</t>
  </si>
  <si>
    <t>2005</t>
  </si>
  <si>
    <t>F</t>
  </si>
  <si>
    <t>2006</t>
  </si>
  <si>
    <t>RICHARD ALLEN LEADERSHIP ACADEMY</t>
  </si>
  <si>
    <t>2021</t>
  </si>
  <si>
    <t>GLORIA FLOYD ELEMENTARY SCHOOL</t>
  </si>
  <si>
    <t>2041</t>
  </si>
  <si>
    <t>BENJAMIN FRANKLIN ELEMENTARY SCHOOL</t>
  </si>
  <si>
    <t>2060</t>
  </si>
  <si>
    <t>02</t>
  </si>
  <si>
    <t>2081</t>
  </si>
  <si>
    <t>FULFORD ELEMENTARY SCHOOL</t>
  </si>
  <si>
    <t>2111</t>
  </si>
  <si>
    <t>HIALEAH GARDENS ELEMENTARY SCHOOL</t>
  </si>
  <si>
    <t>2151</t>
  </si>
  <si>
    <t>JACK DAVID GORDON ELEMENTARY SCHOOL</t>
  </si>
  <si>
    <t>2161</t>
  </si>
  <si>
    <t>GOLDEN GLADES ELEMENTARY SCHOOL</t>
  </si>
  <si>
    <t>2181</t>
  </si>
  <si>
    <t>JOELLA GOOD ELEMENTARY SCHOOL</t>
  </si>
  <si>
    <t>2191</t>
  </si>
  <si>
    <t>SPANISH LAKE ELEMENTARY SCHOOL</t>
  </si>
  <si>
    <t>2241</t>
  </si>
  <si>
    <t>GRATIGNY ELEMENTARY SCHOOL</t>
  </si>
  <si>
    <t>2261</t>
  </si>
  <si>
    <t>GREENGLADE ELEMENTARY SCHOOL</t>
  </si>
  <si>
    <t>2281</t>
  </si>
  <si>
    <t>GREYNOLDS PARK ELEMENTARY SCHOOL</t>
  </si>
  <si>
    <t>2321</t>
  </si>
  <si>
    <t>GULFSTREAM ELEMENTARY SCHOOL</t>
  </si>
  <si>
    <t>2331</t>
  </si>
  <si>
    <t>CHARLES R HADLEY ELEMENTARY SCHOOL</t>
  </si>
  <si>
    <t>2341</t>
  </si>
  <si>
    <t>JOE HALL ELEMENTARY SCHOOL</t>
  </si>
  <si>
    <t>2351</t>
  </si>
  <si>
    <t>ENEIDA M. HARTNER ELEMENTARY SCHOOL</t>
  </si>
  <si>
    <t>2361</t>
  </si>
  <si>
    <t>HIALEAH ELEMENTARY SCHOOL</t>
  </si>
  <si>
    <t>2371</t>
  </si>
  <si>
    <t>WEST HIALEAH GARDENS ELEMENTARY SCHOOL</t>
  </si>
  <si>
    <t>2401</t>
  </si>
  <si>
    <t>HIBISCUS ELEMENTARY SCHOOL</t>
  </si>
  <si>
    <t>2441</t>
  </si>
  <si>
    <t>VIRGINIA A BOONE-HIGHLAND OAKS SCHOOL</t>
  </si>
  <si>
    <t>2501</t>
  </si>
  <si>
    <t>HOLMES ELEMENTARY SCHOOL</t>
  </si>
  <si>
    <t>2511</t>
  </si>
  <si>
    <t>ZORA NEALE HURSTON ELEMENTARY SCHOOL</t>
  </si>
  <si>
    <t>2521</t>
  </si>
  <si>
    <t>OLIVER HOOVER ELEMENTARY SCHOOL</t>
  </si>
  <si>
    <t>2531</t>
  </si>
  <si>
    <t>THENA CROWDER ELEMENTARY SCHOOL</t>
  </si>
  <si>
    <t>2541</t>
  </si>
  <si>
    <t>HOWARD DRIVE ELEMENTARY SCHOOL</t>
  </si>
  <si>
    <t>2581</t>
  </si>
  <si>
    <t>MADIE IVES COMMUNITY ELEMENTARY SCHOOL</t>
  </si>
  <si>
    <t>2641</t>
  </si>
  <si>
    <t>KENDALE ELEMENTARY SCHOOL</t>
  </si>
  <si>
    <t>2651</t>
  </si>
  <si>
    <t>KENDALE LAKES ELEMENTARY SCHOOL</t>
  </si>
  <si>
    <t>2661</t>
  </si>
  <si>
    <t>KENSINGTON PARK ELEMENTARY SCHOOL</t>
  </si>
  <si>
    <t>2701</t>
  </si>
  <si>
    <t>KENWOOD K-8 CENTER</t>
  </si>
  <si>
    <t>2741</t>
  </si>
  <si>
    <t>KEY BISCAYNE K-8 CENTER</t>
  </si>
  <si>
    <t>2781</t>
  </si>
  <si>
    <t>KINLOCH PARK ELEMENTARY SCHOOL</t>
  </si>
  <si>
    <t>2801</t>
  </si>
  <si>
    <t>LAKE STEVENS ELEMENTARY SCHOOL</t>
  </si>
  <si>
    <t>2821</t>
  </si>
  <si>
    <t>LAKEVIEW ELEMENTARY SCHOOL</t>
  </si>
  <si>
    <t>2861</t>
  </si>
  <si>
    <t>YOUNG WOMENS ACADEMY FOR ACADEMIC AND CIVIC DEVELOPMENT AT J.R.E. LEE OPPORTUNITY SCHOOL</t>
  </si>
  <si>
    <t>2881</t>
  </si>
  <si>
    <t>LEEWOOD K-8 CENTER</t>
  </si>
  <si>
    <t>2891</t>
  </si>
  <si>
    <t>WILLIAM H. LEHMAN ELEMENTARY SCHOOL</t>
  </si>
  <si>
    <t>2901</t>
  </si>
  <si>
    <t>LEISURE CITY K-8 CENTER</t>
  </si>
  <si>
    <t>2911</t>
  </si>
  <si>
    <t>LINDA LENTIN K-8 CENTER</t>
  </si>
  <si>
    <t>2941</t>
  </si>
  <si>
    <t>LAURA C. SAUNDERS ELEMENTARY SCHOOL</t>
  </si>
  <si>
    <t>2981</t>
  </si>
  <si>
    <t>LIBERTY CITY ELEMENTARY SCHOOL</t>
  </si>
  <si>
    <t>3021</t>
  </si>
  <si>
    <t>3030</t>
  </si>
  <si>
    <t>DORAL ACADEMY</t>
  </si>
  <si>
    <t>3041</t>
  </si>
  <si>
    <t>LORAH PARK ELEMENTARY SCHOOL</t>
  </si>
  <si>
    <t>3051</t>
  </si>
  <si>
    <t>TOUSSAINT L'OUVERTURE ELEMENTARY</t>
  </si>
  <si>
    <t>3061</t>
  </si>
  <si>
    <t>LUDLAM ELEMENTARY SCHOOL</t>
  </si>
  <si>
    <t>3100</t>
  </si>
  <si>
    <t>MATER ACADEMY EAST CHARTER</t>
  </si>
  <si>
    <t>3101</t>
  </si>
  <si>
    <t>FRANK CRAWFORD MARTIN K-8 CENTER</t>
  </si>
  <si>
    <t>3111</t>
  </si>
  <si>
    <t>WESLEY MATTHEWS ELEMENTARY SCHOOL</t>
  </si>
  <si>
    <t>3141</t>
  </si>
  <si>
    <t>MEADOWLANE ELEMENTARY SCHOOL</t>
  </si>
  <si>
    <t>3181</t>
  </si>
  <si>
    <t>MELROSE ELEMENTARY SCHOOL</t>
  </si>
  <si>
    <t>3191</t>
  </si>
  <si>
    <t>ADA MERRITT K-8 CENTER</t>
  </si>
  <si>
    <t>3241</t>
  </si>
  <si>
    <t>MIAMI GARDENS ELEMENTARY SCHOOL</t>
  </si>
  <si>
    <t>3261</t>
  </si>
  <si>
    <t>MIAMI HEIGHTS ELEMENTARY SCHOOL</t>
  </si>
  <si>
    <t>3281</t>
  </si>
  <si>
    <t>MIAMI LAKES K-8 CENTER</t>
  </si>
  <si>
    <t>3301</t>
  </si>
  <si>
    <t>MIAMI PARK ELEMENTARY SCHOOL</t>
  </si>
  <si>
    <t>3341</t>
  </si>
  <si>
    <t>MIAMI SHORES ELEMENTARY SCHOOL</t>
  </si>
  <si>
    <t>3381</t>
  </si>
  <si>
    <t>MIAMI SPRINGS ELEMENTARY SCHOOL</t>
  </si>
  <si>
    <t>3421</t>
  </si>
  <si>
    <t>MARCUS A. MILAM K-8 CENTER</t>
  </si>
  <si>
    <t>3431</t>
  </si>
  <si>
    <t>PHYLLIS R. MILLER ELEMENTARY SCHOOL</t>
  </si>
  <si>
    <t>3501</t>
  </si>
  <si>
    <t>MORNINGSIDE ELEMENTARY SCHOOL</t>
  </si>
  <si>
    <t>3541</t>
  </si>
  <si>
    <t>ROBERT RUSSA MOTON ELEMENTARY SCHOOL</t>
  </si>
  <si>
    <t>3581</t>
  </si>
  <si>
    <t>MYRTLE GROVE ELEMENTARY SCHOOL</t>
  </si>
  <si>
    <t>3600</t>
  </si>
  <si>
    <t>DOWNTOWN MIAMI CHARTER SCHOOL</t>
  </si>
  <si>
    <t>3610</t>
  </si>
  <si>
    <t>KEYS GATE CHARTER SCHOOL</t>
  </si>
  <si>
    <t>3621</t>
  </si>
  <si>
    <t>COCONUT PALM K-8 ACADEMY</t>
  </si>
  <si>
    <t>3661</t>
  </si>
  <si>
    <t>NATURAL BRIDGE ELEMENTARY SCHOOL</t>
  </si>
  <si>
    <t>3701</t>
  </si>
  <si>
    <t>NORLAND ELEMENTARY SCHOOL</t>
  </si>
  <si>
    <t>3741</t>
  </si>
  <si>
    <t>NORTH BEACH ELEMENTARY SCHOOL</t>
  </si>
  <si>
    <t>3781</t>
  </si>
  <si>
    <t>BARBARA HAWKINS ELEMENTARY SCHOOL</t>
  </si>
  <si>
    <t>3821</t>
  </si>
  <si>
    <t>NORTH COUNTY ELEMENTARY SCHOOL</t>
  </si>
  <si>
    <t>3861</t>
  </si>
  <si>
    <t>NORTH GLADE ELEMENTARY SCHOOL</t>
  </si>
  <si>
    <t>3901</t>
  </si>
  <si>
    <t>NORTH HIALEAH ELEMENTARY SCHOOL</t>
  </si>
  <si>
    <t>3941</t>
  </si>
  <si>
    <t>NORTH MIAMI ELEMENTARY SCHOOL</t>
  </si>
  <si>
    <t>3981</t>
  </si>
  <si>
    <t>NORTH TWIN LAKES ELEMENTARY SCHOOL</t>
  </si>
  <si>
    <t>4001</t>
  </si>
  <si>
    <t>NORWOOD ELEMENTARY SCHOOL</t>
  </si>
  <si>
    <t>4021</t>
  </si>
  <si>
    <t>OAK GROVE ELEMENTARY SCHOOL</t>
  </si>
  <si>
    <t>4061</t>
  </si>
  <si>
    <t>OJUS ELEMENTARY SCHOOL</t>
  </si>
  <si>
    <t>4071</t>
  </si>
  <si>
    <t>OLINDA ELEMENTARY SCHOOL</t>
  </si>
  <si>
    <t>4091</t>
  </si>
  <si>
    <t>OLYMPIA HEIGHTS ELEMENTARY SCHOOL</t>
  </si>
  <si>
    <t>4121</t>
  </si>
  <si>
    <t>DR. ROBERT B. INGRAM/OPA-LOCKA ELEMENTARY SCHOOL</t>
  </si>
  <si>
    <t>4171</t>
  </si>
  <si>
    <t>ORCHARD VILLA ELEMENTARY SCHOOL</t>
  </si>
  <si>
    <t>4221</t>
  </si>
  <si>
    <t>PALMETTO ELEMENTARY SCHOOL</t>
  </si>
  <si>
    <t>4241</t>
  </si>
  <si>
    <t>PALM LAKES ELEMENTARY SCHOOL</t>
  </si>
  <si>
    <t>4261</t>
  </si>
  <si>
    <t>PALM SPRINGS ELEMENTARY SCHOOL</t>
  </si>
  <si>
    <t>4281</t>
  </si>
  <si>
    <t>PALM SPRINGS NORTH ELEMENTARY SCHOOL</t>
  </si>
  <si>
    <t>4301</t>
  </si>
  <si>
    <t>PARKVIEW ELEMENTARY SCHOOL</t>
  </si>
  <si>
    <t>4341</t>
  </si>
  <si>
    <t>PARKWAY ELEMENTARY SCHOOL</t>
  </si>
  <si>
    <t>4381</t>
  </si>
  <si>
    <t>PERRINE ELEMENTARY SCHOOL</t>
  </si>
  <si>
    <t>4391</t>
  </si>
  <si>
    <t>IRVING &amp; BEATRICE PESKOE ELEMENTARY SCHOOL</t>
  </si>
  <si>
    <t>4401</t>
  </si>
  <si>
    <t>KELSEY L. PHARR ELEMENTARY SCHOOL</t>
  </si>
  <si>
    <t>4421</t>
  </si>
  <si>
    <t>PINECREST ELEMENTARY SCHOOL</t>
  </si>
  <si>
    <t>4441</t>
  </si>
  <si>
    <t>PINE LAKE ELEMENTARY SCHOOL</t>
  </si>
  <si>
    <t>4461</t>
  </si>
  <si>
    <t>PINE VILLA ELEMENTARY SCHOOL</t>
  </si>
  <si>
    <t>4491</t>
  </si>
  <si>
    <t>HENRY E.S. REEVES ELEMENTARY SCHOOL</t>
  </si>
  <si>
    <t>4501</t>
  </si>
  <si>
    <t>POINCIANA PARK ELEMENTARY SCHOOL</t>
  </si>
  <si>
    <t>4511</t>
  </si>
  <si>
    <t>DR. GILBERT L. PORTER ELEMENTARY SCHOOL</t>
  </si>
  <si>
    <t>4541</t>
  </si>
  <si>
    <t>RAINBOW PARK ELEMENTARY SCHOOL</t>
  </si>
  <si>
    <t>4581</t>
  </si>
  <si>
    <t>REDLAND ELEMENTARY SCHOOL</t>
  </si>
  <si>
    <t>4611</t>
  </si>
  <si>
    <t>REDONDO ELEMENTARY SCHOOL</t>
  </si>
  <si>
    <t>4651</t>
  </si>
  <si>
    <t>ETHEL F. BECKFORD/RICHMOND ELEMENTARY SCHOOL</t>
  </si>
  <si>
    <t>4681</t>
  </si>
  <si>
    <t>RIVERSIDE ELEMENTARY COMMUNITY SCHOOL</t>
  </si>
  <si>
    <t>4691</t>
  </si>
  <si>
    <t>JANE S. ROBERTS K-8 CENTER</t>
  </si>
  <si>
    <t>4721</t>
  </si>
  <si>
    <t>ROCKWAY ELEMENTARY SCHOOL</t>
  </si>
  <si>
    <t>4741</t>
  </si>
  <si>
    <t>ROYAL GREEN ELEMENTARY SCHOOL</t>
  </si>
  <si>
    <t>4761</t>
  </si>
  <si>
    <t>ROYAL PALM ELEMENTARY SCHOOL</t>
  </si>
  <si>
    <t>4801</t>
  </si>
  <si>
    <t>GERTRUDE K. EDLEMAN/SABAL PALM ELEMENTARY SCHOOL</t>
  </si>
  <si>
    <t>4841</t>
  </si>
  <si>
    <t>SANTA CLARA ELEMENTARY SCHOOL</t>
  </si>
  <si>
    <t>4881</t>
  </si>
  <si>
    <t>SCOTT LAKE ELEMENTARY SCHOOL</t>
  </si>
  <si>
    <t>4921</t>
  </si>
  <si>
    <t>SEMINOLE ELEMENTARY SCHOOL</t>
  </si>
  <si>
    <t>4961</t>
  </si>
  <si>
    <t>SHADOWLAWN ELEMENTARY SCHOOL</t>
  </si>
  <si>
    <t>5001</t>
  </si>
  <si>
    <t>SHENANDOAH ELEMENTARY SCHOOL</t>
  </si>
  <si>
    <t>5003</t>
  </si>
  <si>
    <t>SOUTH DADE MIDDLE SCHOOL</t>
  </si>
  <si>
    <t>5005</t>
  </si>
  <si>
    <t>DAVID LAWRENCE JR. K-8 CENTER</t>
  </si>
  <si>
    <t>5010</t>
  </si>
  <si>
    <t>OXFORD ACADEMY OF MIAMI</t>
  </si>
  <si>
    <t>5021</t>
  </si>
  <si>
    <t>BEN SHEPPARD ELEMENTARY SCHOOL</t>
  </si>
  <si>
    <t>5029</t>
  </si>
  <si>
    <t>5030</t>
  </si>
  <si>
    <t>SANDOR WIENER SCHOOL OF OPPORTUNITY SOUTH</t>
  </si>
  <si>
    <t>5041</t>
  </si>
  <si>
    <t>SILVER BLUFF ELEMENTARY SCHOOL</t>
  </si>
  <si>
    <t>5051</t>
  </si>
  <si>
    <t>ERNEST R. GRAHAM ELEMENTARY SCHOOL</t>
  </si>
  <si>
    <t>5061</t>
  </si>
  <si>
    <t>DR. CARLOS J. FINLAY ELEMENTARY</t>
  </si>
  <si>
    <t>5081</t>
  </si>
  <si>
    <t>SKYWAY ELEMENTARY SCHOOL</t>
  </si>
  <si>
    <t>5091</t>
  </si>
  <si>
    <t>SOUTH POINTE ELEMENTARY SCHOOL</t>
  </si>
  <si>
    <t>5101</t>
  </si>
  <si>
    <t>JOHN I. SMITH ELEMENTARY SCHOOL</t>
  </si>
  <si>
    <t>5121</t>
  </si>
  <si>
    <t>SNAPPER CREEK ELEMENTARY SCHOOL</t>
  </si>
  <si>
    <t>5131</t>
  </si>
  <si>
    <t>N DADE CENTER FOR MODERN LANGUAGE</t>
  </si>
  <si>
    <t>5141</t>
  </si>
  <si>
    <t>HUBERT O. SIBLEY ELEMENTARY SCHOOL</t>
  </si>
  <si>
    <t>5201</t>
  </si>
  <si>
    <t>SOUTH HIALEAH ELEMENTARY SCHOOL</t>
  </si>
  <si>
    <t>5241</t>
  </si>
  <si>
    <t>SOUTH MIAMI K-8 CENTER</t>
  </si>
  <si>
    <t>5281</t>
  </si>
  <si>
    <t>SOUTH MIAMI HEIGHTS ELEMENTARY</t>
  </si>
  <si>
    <t>5321</t>
  </si>
  <si>
    <t>SOUTHSIDE ELEMENTARY SCHOOL</t>
  </si>
  <si>
    <t>5361</t>
  </si>
  <si>
    <t>SPRINGVIEW ELEMENTARY SCHOOL</t>
  </si>
  <si>
    <t>5381</t>
  </si>
  <si>
    <t>E.W.F. STIRRUP ELEMENTARY SCHOOL</t>
  </si>
  <si>
    <t>5401</t>
  </si>
  <si>
    <t>SUNSET ELEMENTARY SCHOOL</t>
  </si>
  <si>
    <t>5421</t>
  </si>
  <si>
    <t>SUNSET PARK ELEMENTARY SCHOOL</t>
  </si>
  <si>
    <t>5431</t>
  </si>
  <si>
    <t>SWEETWATER ELEMENTARY SCHOOL</t>
  </si>
  <si>
    <t>5441</t>
  </si>
  <si>
    <t>SYLVANIA HEIGHTS ELEMENTARY SCHOOL</t>
  </si>
  <si>
    <t>5481</t>
  </si>
  <si>
    <t>TREASURE ISLAND ELEMENTARY SCHOOL</t>
  </si>
  <si>
    <t>5521</t>
  </si>
  <si>
    <t>TROPICAL ELEMENTARY SCHOOL</t>
  </si>
  <si>
    <t>5561</t>
  </si>
  <si>
    <t>FRANCES S. TUCKER ELEMENTARY SCHOOL</t>
  </si>
  <si>
    <t>5601</t>
  </si>
  <si>
    <t>TWIN LAKES ELEMENTARY SCHOOL</t>
  </si>
  <si>
    <t>5641</t>
  </si>
  <si>
    <t>VILLAGE GREEN ELEMENTARY SCHOOL</t>
  </si>
  <si>
    <t>5671</t>
  </si>
  <si>
    <t>VINELAND K-8 CENTER</t>
  </si>
  <si>
    <t>5710</t>
  </si>
  <si>
    <t>SANDOR WIENER SCHOOL OF OPPORTUNITY</t>
  </si>
  <si>
    <t>5711</t>
  </si>
  <si>
    <t>MAE M. WALTERS ELEMENTARY SCHOOL</t>
  </si>
  <si>
    <t>5791</t>
  </si>
  <si>
    <t>WEST HOMESTEAD ELEMENTARY SCHOOL</t>
  </si>
  <si>
    <t>5831</t>
  </si>
  <si>
    <t>HENRY S. WEST LABORATORY SCHOOL</t>
  </si>
  <si>
    <t>5861</t>
  </si>
  <si>
    <t>DR. HENRY W. MACK/WEST LITTLE RIVER ELEMENTARY SCHOOL</t>
  </si>
  <si>
    <t>5901</t>
  </si>
  <si>
    <t>CARRIE P. MEEK/WESTVIEW ELEMENTARY SCHOOL</t>
  </si>
  <si>
    <t>5931</t>
  </si>
  <si>
    <t>PHYLLIS WHEATLEY ELEMENTARY SCHOOL</t>
  </si>
  <si>
    <t>5951</t>
  </si>
  <si>
    <t>WHISPERING PINES ELEMENTARY SCHOOL</t>
  </si>
  <si>
    <t>5961</t>
  </si>
  <si>
    <t>WINSTON PARK K-8 CENTER</t>
  </si>
  <si>
    <t>5971</t>
  </si>
  <si>
    <t>NATHAN B. YOUNG ELEMENTARY SCHOOL</t>
  </si>
  <si>
    <t>5981</t>
  </si>
  <si>
    <t>DR. EDWARD L. WHIGHAM ELEMENTARY SCHOOL</t>
  </si>
  <si>
    <t>5991</t>
  </si>
  <si>
    <t>CHARLES DAVID WYCHE, JR ELEMENTARY SCHOOL</t>
  </si>
  <si>
    <t>6001</t>
  </si>
  <si>
    <t>HERBERT A. AMMONS MIDDLE SCHOOL</t>
  </si>
  <si>
    <t>6004</t>
  </si>
  <si>
    <t>SOMERSET ACADEMY CHARTER MIDDLE SCHOOL</t>
  </si>
  <si>
    <t>6006</t>
  </si>
  <si>
    <t>ARCHIMEDEAN MIDDLE CONSERVATORY</t>
  </si>
  <si>
    <t>6008</t>
  </si>
  <si>
    <t>LAWRENCE ACADEMY</t>
  </si>
  <si>
    <t>6009</t>
  </si>
  <si>
    <t>MATER EAST ACADEMY MIDDLE SCHOOL</t>
  </si>
  <si>
    <t>6010</t>
  </si>
  <si>
    <t>FLORIDA INT'L ACADEMY CHARTER</t>
  </si>
  <si>
    <t>6011</t>
  </si>
  <si>
    <t>ALLAPATTAH MIDDLE SCHOOL</t>
  </si>
  <si>
    <t>6012</t>
  </si>
  <si>
    <t>MATER ACADEMY CHARTER MIDDLE</t>
  </si>
  <si>
    <t>6020</t>
  </si>
  <si>
    <t>6021</t>
  </si>
  <si>
    <t>ARVIDA MIDDLE SCHOOL</t>
  </si>
  <si>
    <t>6022</t>
  </si>
  <si>
    <t>PINECREST ACADEMY CHARTER MIDDLE SCHOOL</t>
  </si>
  <si>
    <t>6023</t>
  </si>
  <si>
    <t>ANDOVER MIDDLE SCHOOL</t>
  </si>
  <si>
    <t>6028</t>
  </si>
  <si>
    <t>RENAISSANCE MIDDLE CHARTER SCHOOL</t>
  </si>
  <si>
    <t>6030</t>
  </si>
  <si>
    <t>DORAL ACADEMY CHARTER MIDDLE SCHOOL</t>
  </si>
  <si>
    <t>6031</t>
  </si>
  <si>
    <t>BROWNSVILLE MIDDLE SCHOOL</t>
  </si>
  <si>
    <t>6033</t>
  </si>
  <si>
    <t>MATER ACADEMY LAKES MIDDLE SCHOOL</t>
  </si>
  <si>
    <t>6040</t>
  </si>
  <si>
    <t>DOCTORS CHARTER SCHOOL OF MIAMI SHORES</t>
  </si>
  <si>
    <t>6041</t>
  </si>
  <si>
    <t>PAUL W. BELL MIDDLE SCHOOL</t>
  </si>
  <si>
    <t>6042</t>
  </si>
  <si>
    <t>MATER GARDENS ACADEMY MIDDLE SCHOOL</t>
  </si>
  <si>
    <t>6043</t>
  </si>
  <si>
    <t>6047</t>
  </si>
  <si>
    <t>MATER ACADEMY MIDDLE SCHOOL OF INTERNATIONAL STUDIES</t>
  </si>
  <si>
    <t>6048</t>
  </si>
  <si>
    <t>MIAMI COMMUNITY CHARTER MIDDLE SCHOOL</t>
  </si>
  <si>
    <t>6049</t>
  </si>
  <si>
    <t>RIVER CITIES COMMUNITY CHARTER SCHOOL</t>
  </si>
  <si>
    <t>6051</t>
  </si>
  <si>
    <t>CAROL CITY MIDDLE SCHOOL</t>
  </si>
  <si>
    <t>6052</t>
  </si>
  <si>
    <t>ZELDA GLAZER MIDDLE SCHOOL</t>
  </si>
  <si>
    <t>6060</t>
  </si>
  <si>
    <t>ASPIRA SOUTH YOUTH LEADERSHIP CHARTER SCHOOL</t>
  </si>
  <si>
    <t>6061</t>
  </si>
  <si>
    <t>CAMPBELL DRIVE MIDDLE SCHOOL</t>
  </si>
  <si>
    <t>6070</t>
  </si>
  <si>
    <t>ASPIRA EUGENIO MARIA DE HOSTOS YOUTH LEADERSHIP CHARTER SCHOOL</t>
  </si>
  <si>
    <t>6071</t>
  </si>
  <si>
    <t>GEORGE WASHINGTON CARVER MIDDLE SCHOOL</t>
  </si>
  <si>
    <t>6081</t>
  </si>
  <si>
    <t>CENTENNIAL MIDDLE SCHOOL</t>
  </si>
  <si>
    <t>6091</t>
  </si>
  <si>
    <t>CITRUS GROVE MIDDLE SCHOOL</t>
  </si>
  <si>
    <t>6111</t>
  </si>
  <si>
    <t>CUTLER RIDGE MIDDLE SCHOOL</t>
  </si>
  <si>
    <t>6121</t>
  </si>
  <si>
    <t>RUBEN DARIO MIDDLE SCHOOL</t>
  </si>
  <si>
    <t>6131</t>
  </si>
  <si>
    <t>HOWARD A. DOOLIN MIDDLE SCHOOL</t>
  </si>
  <si>
    <t>6141</t>
  </si>
  <si>
    <t>CHARLES R. DREW MIDDLE SCHOOL</t>
  </si>
  <si>
    <t>6151</t>
  </si>
  <si>
    <t>DORAL MIDDLE SCHOOL</t>
  </si>
  <si>
    <t>6161</t>
  </si>
  <si>
    <t>LAWTON CHILES MIDDLE SCHOOL</t>
  </si>
  <si>
    <t>6171</t>
  </si>
  <si>
    <t>HENRY H. FILER MIDDLE SCHOOL</t>
  </si>
  <si>
    <t>6211</t>
  </si>
  <si>
    <t>GLADES MIDDLE SCHOOL</t>
  </si>
  <si>
    <t>6221</t>
  </si>
  <si>
    <t>HAMMOCKS MIDDLE SCHOOL</t>
  </si>
  <si>
    <t>6231</t>
  </si>
  <si>
    <t>HIALEAH MIDDLE SCHOOL</t>
  </si>
  <si>
    <t>6241</t>
  </si>
  <si>
    <t>HIGHLAND OAKS MIDDLE SCHOOL</t>
  </si>
  <si>
    <t>6251</t>
  </si>
  <si>
    <t>HOMESTEAD MIDDLE SCHOOL</t>
  </si>
  <si>
    <t>6281</t>
  </si>
  <si>
    <t>THOMAS JEFFERSON MIDDLE SCHOOL</t>
  </si>
  <si>
    <t>6301</t>
  </si>
  <si>
    <t>JOHN F. KENNEDY MIDDLE SCHOOL</t>
  </si>
  <si>
    <t>6331</t>
  </si>
  <si>
    <t>KINLOCH PARK MIDDLE SCHOOL</t>
  </si>
  <si>
    <t>6351</t>
  </si>
  <si>
    <t>LAKE STEVENS MIDDLE SCHOOL</t>
  </si>
  <si>
    <t>6361</t>
  </si>
  <si>
    <t>JOSE DE DIEGO MIDDLE SCHOOL</t>
  </si>
  <si>
    <t>6391</t>
  </si>
  <si>
    <t>MADISON MIDDLE SCHOOL</t>
  </si>
  <si>
    <t>6411</t>
  </si>
  <si>
    <t>HORACE MANN MIDDLE SCHOOL</t>
  </si>
  <si>
    <t>6421</t>
  </si>
  <si>
    <t>JOSE MARTI MIDDLE SCHOOL</t>
  </si>
  <si>
    <t>6431</t>
  </si>
  <si>
    <t>MAYS COMMUNITY MIDDLE SCHOOL</t>
  </si>
  <si>
    <t>6441</t>
  </si>
  <si>
    <t>HOWARD D. MCMILLAN MIDDLE SCHOOL</t>
  </si>
  <si>
    <t>6481</t>
  </si>
  <si>
    <t>MIAMI EDISON MIDDLE SCHOOL</t>
  </si>
  <si>
    <t>6501</t>
  </si>
  <si>
    <t>MIAMI LAKES MIDDLE SCHOOL</t>
  </si>
  <si>
    <t>6521</t>
  </si>
  <si>
    <t>MIAMI SPRINGS MIDDLE SCHOOL</t>
  </si>
  <si>
    <t>6541</t>
  </si>
  <si>
    <t>NAUTILUS MIDDLE SCHOOL</t>
  </si>
  <si>
    <t>6571</t>
  </si>
  <si>
    <t>NORLAND MIDDLE SCHOOL</t>
  </si>
  <si>
    <t>6591</t>
  </si>
  <si>
    <t>NORTH DADE MIDDLE SCHOOL</t>
  </si>
  <si>
    <t>6611</t>
  </si>
  <si>
    <t>COUNTRY CLUB MIDDLE SCHOOL</t>
  </si>
  <si>
    <t>6631</t>
  </si>
  <si>
    <t>NORTH MIAMI MIDDLE SCHOOL</t>
  </si>
  <si>
    <t>6681</t>
  </si>
  <si>
    <t>PALM SPRINGS MIDDLE SCHOOL</t>
  </si>
  <si>
    <t>6701</t>
  </si>
  <si>
    <t>PALMETTO MIDDLE SCHOOL</t>
  </si>
  <si>
    <t>6721</t>
  </si>
  <si>
    <t>PARKWAY MIDDLE COMMUNITY SCHOOL</t>
  </si>
  <si>
    <t>6741</t>
  </si>
  <si>
    <t>PONCE DE LEON MIDDLE SCHOOL</t>
  </si>
  <si>
    <t>6751</t>
  </si>
  <si>
    <t>HIALEAH GARDENS MIDDLE SCHOOL</t>
  </si>
  <si>
    <t>6761</t>
  </si>
  <si>
    <t>REDLAND MIDDLE SCHOOL</t>
  </si>
  <si>
    <t>6771</t>
  </si>
  <si>
    <t>JORGE MAS CANOSA MIDDLE SCHOOL</t>
  </si>
  <si>
    <t>6781</t>
  </si>
  <si>
    <t>RICHMOND HEIGHTS MIDDLE SCHOOL</t>
  </si>
  <si>
    <t>6801</t>
  </si>
  <si>
    <t>RIVIERA MIDDLE SCHOOL</t>
  </si>
  <si>
    <t>6821</t>
  </si>
  <si>
    <t>ROCKWAY MIDDLE SCHOOL</t>
  </si>
  <si>
    <t>6841</t>
  </si>
  <si>
    <t>SHENANDOAH MIDDLE SCHOOL</t>
  </si>
  <si>
    <t>6861</t>
  </si>
  <si>
    <t>SOUTHWOOD MIDDLE SCHOOL</t>
  </si>
  <si>
    <t>6881</t>
  </si>
  <si>
    <t>SOUTH MIAMI MIDDLE SCHOOL</t>
  </si>
  <si>
    <t>6901</t>
  </si>
  <si>
    <t>W. R. THOMAS MIDDLE SCHOOL</t>
  </si>
  <si>
    <t>6921</t>
  </si>
  <si>
    <t>LAMAR LOUISE CURRY MIDDLE SCHOOL</t>
  </si>
  <si>
    <t>6961</t>
  </si>
  <si>
    <t>WEST MIAMI MIDDLE SCHOOL</t>
  </si>
  <si>
    <t>6981</t>
  </si>
  <si>
    <t>WESTVIEW MIDDLE SCHOOL</t>
  </si>
  <si>
    <t>7007</t>
  </si>
  <si>
    <t>INTERNATIONAL STUDIES CHARTER HIGH SCHOOL</t>
  </si>
  <si>
    <t>03</t>
  </si>
  <si>
    <t>7009</t>
  </si>
  <si>
    <t>DORAL PERFORMING ARTS &amp; ENTERTAINMENT ACADEMY</t>
  </si>
  <si>
    <t>7011</t>
  </si>
  <si>
    <t>AMERICAN SENIOR HIGH SCHOOL</t>
  </si>
  <si>
    <t>7014</t>
  </si>
  <si>
    <t>MATER PERFORMING ARTS &amp; ENTERTAINMENT ACADEMY</t>
  </si>
  <si>
    <t>7015</t>
  </si>
  <si>
    <t>LIFE SKILLS CENTER MIAMI-DADE COUNTY</t>
  </si>
  <si>
    <t>7017</t>
  </si>
  <si>
    <t>LIFE SKILLS CENTER OPA LOCKA</t>
  </si>
  <si>
    <t>7018</t>
  </si>
  <si>
    <t>MATER ACADEMY LAKES HIGH SCHOOL</t>
  </si>
  <si>
    <t>7020</t>
  </si>
  <si>
    <t>DORAL ACADEMY CHARTER HIGH SCHOOL</t>
  </si>
  <si>
    <t>7022</t>
  </si>
  <si>
    <t>ACADEMY OF ARTS &amp; MINDS</t>
  </si>
  <si>
    <t>7036</t>
  </si>
  <si>
    <t>LAWRENCE ACADEMY SENIOR HIGH CHARTER SCHOOL</t>
  </si>
  <si>
    <t>7037</t>
  </si>
  <si>
    <t>MATER ACADEMY EAST CHARTER HIGH SCHOOL</t>
  </si>
  <si>
    <t>7042</t>
  </si>
  <si>
    <t>SOMERSET ACADEMY CHARTER HIGH SCHOOL</t>
  </si>
  <si>
    <t>7049</t>
  </si>
  <si>
    <t>WESTLAND HIALEAH SENIOR HIGH SCHOOL</t>
  </si>
  <si>
    <t>7051</t>
  </si>
  <si>
    <t>G. HOLMES BRADDOCK SENIOR HIGH</t>
  </si>
  <si>
    <t>7055</t>
  </si>
  <si>
    <t>YOUNG WOMENS PREPARATORY ACADEMY</t>
  </si>
  <si>
    <t>7056</t>
  </si>
  <si>
    <t>YOUNG MEN'S PREPARATORY ACADEMY</t>
  </si>
  <si>
    <t>7071</t>
  </si>
  <si>
    <t>CORAL GABLES SENIOR HIGH SCHOOL</t>
  </si>
  <si>
    <t>7081</t>
  </si>
  <si>
    <t>7101</t>
  </si>
  <si>
    <t>CORAL REEF SENIOR HIGH SCHOOL</t>
  </si>
  <si>
    <t>7111</t>
  </si>
  <si>
    <t>HIALEAH SENIOR HIGH SCHOOL</t>
  </si>
  <si>
    <t>7121</t>
  </si>
  <si>
    <t>JOHN A. FERGUSON SENIOR HIGH</t>
  </si>
  <si>
    <t>7131</t>
  </si>
  <si>
    <t>HIALEAH-MIAMI LAKES SENIOR HIGH</t>
  </si>
  <si>
    <t>7141</t>
  </si>
  <si>
    <t>DR MICHAEL M. KROP SENIOR HIGH</t>
  </si>
  <si>
    <t>7151</t>
  </si>
  <si>
    <t>HOMESTEAD SENIOR HIGH SCHOOL</t>
  </si>
  <si>
    <t>7160</t>
  </si>
  <si>
    <t>MATER ACADEMY CHARTER HIGH</t>
  </si>
  <si>
    <t>7161</t>
  </si>
  <si>
    <t>7191</t>
  </si>
  <si>
    <t>HIALEAH GARDENS SENIOR HIGH SCHOOL</t>
  </si>
  <si>
    <t>7201</t>
  </si>
  <si>
    <t>MIAMI BEACH SENIOR HIGH SCHOOL</t>
  </si>
  <si>
    <t>7231</t>
  </si>
  <si>
    <t>MIAMI CAROL CITY SENIOR HIGH</t>
  </si>
  <si>
    <t>7241</t>
  </si>
  <si>
    <t>RONALD W. REAGAN/DORAL SENIOR HIGH SCHOOL</t>
  </si>
  <si>
    <t>7251</t>
  </si>
  <si>
    <t>MIAMI CENTRAL SENIOR HIGH SCHOOL</t>
  </si>
  <si>
    <t>7254</t>
  </si>
  <si>
    <t>YOUNG MENS ACADEMY FOR ACADEMIC AND CIVIC DEVELOPMENT AT MIAMI DOUGLAS MACARTHUR NORTH SEN</t>
  </si>
  <si>
    <t>7262</t>
  </si>
  <si>
    <t>CITY OF HIALEAH EDUCATION ACADEMY</t>
  </si>
  <si>
    <t>7265</t>
  </si>
  <si>
    <t>ARCHIMEDEAN UPPER CONSERVATORY CHARTER SCHOOL</t>
  </si>
  <si>
    <t>7271</t>
  </si>
  <si>
    <t>MIAMI CORAL PARK SENIOR HIGH</t>
  </si>
  <si>
    <t>7301</t>
  </si>
  <si>
    <t>MIAMI EDISON SENIOR HIGH SCHOOL</t>
  </si>
  <si>
    <t>7341</t>
  </si>
  <si>
    <t>MIAMI JACKSON SENIOR HIGH SCHOOL</t>
  </si>
  <si>
    <t>7361</t>
  </si>
  <si>
    <t>MIAMI KILLIAN SENIOR HIGH SCHOOL</t>
  </si>
  <si>
    <t>7371</t>
  </si>
  <si>
    <t>ROBERT MORGAN EDUCATIONAL CENTER</t>
  </si>
  <si>
    <t>7381</t>
  </si>
  <si>
    <t>MIAMI NORLAND SENIOR HIGH SCHOOL</t>
  </si>
  <si>
    <t>7391</t>
  </si>
  <si>
    <t>MIAMI LAKES EDUCATIONAL CENTER</t>
  </si>
  <si>
    <t>7411</t>
  </si>
  <si>
    <t>MIAMI NORTHWESTERN SENIOR HIGH</t>
  </si>
  <si>
    <t>7431</t>
  </si>
  <si>
    <t>MIAMI PALMETTO SENIOR HIGH SCHOOL</t>
  </si>
  <si>
    <t>7461</t>
  </si>
  <si>
    <t>MIAMI SENIOR HIGH SCHOOL</t>
  </si>
  <si>
    <t>7511</t>
  </si>
  <si>
    <t>MIAMI SPRINGS SENIOR HIGH SCHOOL</t>
  </si>
  <si>
    <t>7531</t>
  </si>
  <si>
    <t>MIAMI SUNSET SENIOR HIGH SCHOOL</t>
  </si>
  <si>
    <t>7541</t>
  </si>
  <si>
    <t>NORTH MIAMI BEACH SENIOR HIGH</t>
  </si>
  <si>
    <t>7591</t>
  </si>
  <si>
    <t>NORTH MIAMI SENIOR HIGH SCHOOL</t>
  </si>
  <si>
    <t>7601</t>
  </si>
  <si>
    <t>WILLIAM H. TURNER TECHNICAL ARTS HIGH SCHOOL</t>
  </si>
  <si>
    <t>7631</t>
  </si>
  <si>
    <t>YOUNG MENS ACADEMY FOR ACADEMIC AND CIVIC DEVELOPMENT AT MIAMI DOUGLAS MACARTHUR SOUTH SEN</t>
  </si>
  <si>
    <t>7701</t>
  </si>
  <si>
    <t>SOUTH DADE SENIOR HIGH SCHOOL</t>
  </si>
  <si>
    <t>7721</t>
  </si>
  <si>
    <t>SOUTH MIAMI SENIOR HIGH SCHOOL</t>
  </si>
  <si>
    <t>7731</t>
  </si>
  <si>
    <t>MIAMI SOUTHRIDGE SENIOR HIGH</t>
  </si>
  <si>
    <t>7741</t>
  </si>
  <si>
    <t>SOUTHWEST MIAMI SENIOR HIGH</t>
  </si>
  <si>
    <t>7751</t>
  </si>
  <si>
    <t>BARBARA GOLEMAN SENIOR HIGH</t>
  </si>
  <si>
    <t>7781</t>
  </si>
  <si>
    <t>FELIX VARELA SENIOR HIGH SCHOOL</t>
  </si>
  <si>
    <t>7791</t>
  </si>
  <si>
    <t>BOOKER T. WASHINGTON SENIOR HIGH</t>
  </si>
  <si>
    <t>7804</t>
  </si>
  <si>
    <t>DADE MARINE INSTITUTE-SOUTH</t>
  </si>
  <si>
    <t>10</t>
  </si>
  <si>
    <t>7806</t>
  </si>
  <si>
    <t>DADE JUVENILE RESIDENTIAL FACILITY</t>
  </si>
  <si>
    <t>7809</t>
  </si>
  <si>
    <t>7824</t>
  </si>
  <si>
    <t>HIALEAH INSTITUTE</t>
  </si>
  <si>
    <t>7829</t>
  </si>
  <si>
    <t>LITTLE HAVANA INSTITUTE</t>
  </si>
  <si>
    <t>I</t>
  </si>
  <si>
    <t>7835</t>
  </si>
  <si>
    <t>RICHMOND PERRINE OPTIMIST</t>
  </si>
  <si>
    <t>7839</t>
  </si>
  <si>
    <t>TROY ACADEMY</t>
  </si>
  <si>
    <t>7840</t>
  </si>
  <si>
    <t>TURNER/GUILFORD/KNIGHT</t>
  </si>
  <si>
    <t>7901</t>
  </si>
  <si>
    <t>NEW WORLD SCHOOL OF THE ARTS</t>
  </si>
  <si>
    <t>8019</t>
  </si>
  <si>
    <t>ACADEMY FOR COMMUNITY EDUCATION (ACE)</t>
  </si>
  <si>
    <t>8101</t>
  </si>
  <si>
    <t>YOUNG WOMENS ACADEMY FOR ACADEMIC AND CIVIC DEVELOPMENT AT JAN MANN OPPORTUNITY SCHOOL</t>
  </si>
  <si>
    <t>8119</t>
  </si>
  <si>
    <t>THE 500 ROLE MODEL ACADEMY</t>
  </si>
  <si>
    <t>8121</t>
  </si>
  <si>
    <t>COPE CENTER NORTH</t>
  </si>
  <si>
    <t>8131</t>
  </si>
  <si>
    <t>DOROTHY M. WALLACE COPE CENTER</t>
  </si>
  <si>
    <t>8151</t>
  </si>
  <si>
    <t>ROBERT RENICK EDUCATION CENTER</t>
  </si>
  <si>
    <t>8161</t>
  </si>
  <si>
    <t>CORPORATE ACADEMY NORTH</t>
  </si>
  <si>
    <t>8171</t>
  </si>
  <si>
    <t>SCHOOL FOR APPLIED TECHNOLOGY</t>
  </si>
  <si>
    <t>8181</t>
  </si>
  <si>
    <t>RUTH OWENS KRUSE EDUCATION CENTER</t>
  </si>
  <si>
    <t>8201</t>
  </si>
  <si>
    <t>CORPORATE ACADEMY SOUTH</t>
  </si>
  <si>
    <t>9732</t>
  </si>
  <si>
    <t>MERRICK EDUCATIONAL CENTER</t>
  </si>
  <si>
    <t>9999</t>
  </si>
  <si>
    <t>N</t>
  </si>
  <si>
    <t>Y</t>
  </si>
  <si>
    <t>ECONOMICALLY DISADVANTAGED</t>
  </si>
  <si>
    <t>ENGLISH LANGUAGE LEARNERS</t>
  </si>
  <si>
    <t>HISPANIC</t>
  </si>
  <si>
    <t>STUDENTS WITH DISABILITIES</t>
  </si>
  <si>
    <t>PK</t>
  </si>
  <si>
    <t>0215</t>
  </si>
  <si>
    <t>0339</t>
  </si>
  <si>
    <t>SOMERSET ACADEMY</t>
  </si>
  <si>
    <t>PINECREST PREP ACADEMY</t>
  </si>
  <si>
    <t>1014</t>
  </si>
  <si>
    <t>1017</t>
  </si>
  <si>
    <t>1070</t>
  </si>
  <si>
    <t>2004</t>
  </si>
  <si>
    <t>2007</t>
  </si>
  <si>
    <t>2012</t>
  </si>
  <si>
    <t>SOMERSET ARTS ACADEMY</t>
  </si>
  <si>
    <t>JOE HALL ELEMENTARY</t>
  </si>
  <si>
    <t>HOLMES ELEMENTARY</t>
  </si>
  <si>
    <t>MADIE IVES ELEMENTARY</t>
  </si>
  <si>
    <t>2621</t>
  </si>
  <si>
    <t>2761</t>
  </si>
  <si>
    <t>4000</t>
  </si>
  <si>
    <t>4031</t>
  </si>
  <si>
    <t>4070</t>
  </si>
  <si>
    <t>4081</t>
  </si>
  <si>
    <t>5007</t>
  </si>
  <si>
    <t>5025</t>
  </si>
  <si>
    <t>5032</t>
  </si>
  <si>
    <t>EXCELSIOR CHARTER ACADEMY</t>
  </si>
  <si>
    <t>6013</t>
  </si>
  <si>
    <t>6045</t>
  </si>
  <si>
    <t>6053</t>
  </si>
  <si>
    <t>7001</t>
  </si>
  <si>
    <t>MIAMI-DADE ONLINE ACADEMY</t>
  </si>
  <si>
    <t>7024</t>
  </si>
  <si>
    <t>7029</t>
  </si>
  <si>
    <t>7030</t>
  </si>
  <si>
    <t>7033</t>
  </si>
  <si>
    <t>7038</t>
  </si>
  <si>
    <t>7041</t>
  </si>
  <si>
    <t>SOMERSET ACADEMY CHARTER HIGH</t>
  </si>
  <si>
    <t>7048</t>
  </si>
  <si>
    <t>7053</t>
  </si>
  <si>
    <t>7058</t>
  </si>
  <si>
    <t>7059</t>
  </si>
  <si>
    <t>7061</t>
  </si>
  <si>
    <t>7062</t>
  </si>
  <si>
    <t>7065</t>
  </si>
  <si>
    <t>7091</t>
  </si>
  <si>
    <t>7551</t>
  </si>
  <si>
    <t>8016</t>
  </si>
  <si>
    <t>8021</t>
  </si>
  <si>
    <t>8141</t>
  </si>
  <si>
    <t>9005</t>
  </si>
  <si>
    <t>9013</t>
  </si>
  <si>
    <t>9731</t>
  </si>
  <si>
    <t>DISTRICT</t>
  </si>
  <si>
    <t>% Meeting High Standards in Reading</t>
  </si>
  <si>
    <t>% Meeting High Standards in Math</t>
  </si>
  <si>
    <t>% Meeting High Standards in Writing</t>
  </si>
  <si>
    <t>% Meeting High Standards in Science</t>
  </si>
  <si>
    <t xml:space="preserve">% Making Reading Gains </t>
  </si>
  <si>
    <t>% Making Math Gains</t>
  </si>
  <si>
    <t xml:space="preserve">% of Lowest 25% Making Learning Gains in Reading </t>
  </si>
  <si>
    <t>% of Lowest 25% Making Learning Gains in Math</t>
  </si>
  <si>
    <t>11th and 12th Grade FCAT Retake Bonus Points</t>
  </si>
  <si>
    <t>Points Earned (Sum of Previous 9 Columns)</t>
  </si>
  <si>
    <t>Improvement of the Lowest 25% in Reading</t>
  </si>
  <si>
    <t>Improvement of the Lowest 25% in Math</t>
  </si>
  <si>
    <t>Charter</t>
  </si>
  <si>
    <t>Free or Reduced Lunch Rate</t>
  </si>
  <si>
    <t>Minority Rate</t>
  </si>
  <si>
    <t>Region</t>
  </si>
  <si>
    <t>P</t>
  </si>
  <si>
    <t xml:space="preserve"> 0</t>
  </si>
  <si>
    <t>MATER ACADEMY HIGH SCHOOL OF INTERNATIONAL STUDIES</t>
  </si>
  <si>
    <t>CITRUS HEALTH SIPP</t>
  </si>
  <si>
    <t>HIALEAH GARDENS SENIOR HIGH</t>
  </si>
  <si>
    <t>JOELLA GOOD ELEMENTARY</t>
  </si>
  <si>
    <t>MAST ACADEMY</t>
  </si>
  <si>
    <t>SIATECH</t>
  </si>
  <si>
    <t>Direction: Click on ROW 2, then click on arrow key to select a school on the list</t>
  </si>
  <si>
    <t>GROUP</t>
  </si>
  <si>
    <t>DATE_RUN</t>
  </si>
  <si>
    <t>FULL_NAME</t>
  </si>
  <si>
    <t>CURRENT_DA</t>
  </si>
  <si>
    <t>SPOP_TOT</t>
  </si>
  <si>
    <t>ATTENDANCE_PCT</t>
  </si>
  <si>
    <t>TARDY_PCT</t>
  </si>
  <si>
    <t>ABSENCE6_14</t>
  </si>
  <si>
    <t>SUSP_CNT</t>
  </si>
  <si>
    <t>SUSP_INDOOR_CNT</t>
  </si>
  <si>
    <t>ADVANCED_COURSE_PCT</t>
  </si>
  <si>
    <t>DROP_OUT_PCT</t>
  </si>
  <si>
    <t>ATTENDANCE_INST_PCT</t>
  </si>
  <si>
    <t>ATTENDANCE_ADMIN_PCT</t>
  </si>
  <si>
    <t>INST_TEMP_LEAVE_PCT</t>
  </si>
  <si>
    <t>ADMIN_TEMP_LEAVE_PCT</t>
  </si>
  <si>
    <t>TEACHER_OUT_FIELD_PCT</t>
  </si>
  <si>
    <t>PAC_VAC_INST_CNT</t>
  </si>
  <si>
    <t>PAC_VAC_ADMIN_CNT</t>
  </si>
  <si>
    <t>PERM_SUB_CNT</t>
  </si>
  <si>
    <t>FCAT_R_LVL1</t>
  </si>
  <si>
    <t>FCAT_R_LVL2</t>
  </si>
  <si>
    <t>FCAT_R_LVL3_5</t>
  </si>
  <si>
    <t>FCAT_M_LVL1</t>
  </si>
  <si>
    <t>FCAT_M_LVL2</t>
  </si>
  <si>
    <t>FCAT_M_LVL3_5</t>
  </si>
  <si>
    <t xml:space="preserve">0041 - AIR BASE ELEMENTARY           </t>
  </si>
  <si>
    <t xml:space="preserve">0070 - CORAL REEF MONTESSORI ACAD CH </t>
  </si>
  <si>
    <t>DA TYPE: CORRECT I</t>
  </si>
  <si>
    <t xml:space="preserve">0071 - EUGENIA B. THOMAS K-8 CENTER  </t>
  </si>
  <si>
    <t xml:space="preserve">0072 - SUMMERVILLE CHARTER SCHOOL    </t>
  </si>
  <si>
    <t>DA TYPE: PREVENT I</t>
  </si>
  <si>
    <t xml:space="preserve">0081 - LENORA B. SMITH ELEMENTARY    </t>
  </si>
  <si>
    <t>DA TYPE: CORRECT II</t>
  </si>
  <si>
    <t xml:space="preserve">0091 - BOB GRAHAM EDUCATION CTR      </t>
  </si>
  <si>
    <t xml:space="preserve">0100 - MATER ACADEMY                 </t>
  </si>
  <si>
    <t xml:space="preserve">0101 - ARCOLA LAKE ELEMENTARY        </t>
  </si>
  <si>
    <t>0102 - MIAMI COMMUNITY CHARTER SCHOOL</t>
  </si>
  <si>
    <t xml:space="preserve">0111 - MAYA ANGELOU ELEMENTARY       </t>
  </si>
  <si>
    <t xml:space="preserve">0121 - AUBURNDALE ELEMENTARY         </t>
  </si>
  <si>
    <t xml:space="preserve">0125 - NORMA BUTLER BOSSARD ELEM     </t>
  </si>
  <si>
    <t xml:space="preserve">0201 - BANYAN ELEMENTARY             </t>
  </si>
  <si>
    <t xml:space="preserve">0241 - RUTH K BROAD/BAY HARBOR K-8   </t>
  </si>
  <si>
    <t>0251 - ETHEL KOGER BECKHAM ELEMENTARY</t>
  </si>
  <si>
    <t xml:space="preserve">0261 - BEL-AIRE ELEMENTARY           </t>
  </si>
  <si>
    <t xml:space="preserve">0271 - BENT TREE ELEMENTARY          </t>
  </si>
  <si>
    <t xml:space="preserve">0311 - GOULDS ELEMENTARY             </t>
  </si>
  <si>
    <t>DA TYPE: PREVENT II</t>
  </si>
  <si>
    <t xml:space="preserve">0312 - MATER GARDENS ACADEMY         </t>
  </si>
  <si>
    <t xml:space="preserve">0321 - BISCAYNE ELEMENTARY           </t>
  </si>
  <si>
    <t>0332 - SOMERSET ACADEMY(SILVER PALMS)</t>
  </si>
  <si>
    <t>0342 - PINECREST ACADEMY SOUTH CAMPUS</t>
  </si>
  <si>
    <t xml:space="preserve">0361 - BISCAYNE GARDENS ELEMENTARY   </t>
  </si>
  <si>
    <t>0400 - RENAISSANCE ELEMENTARY CHARTER</t>
  </si>
  <si>
    <t xml:space="preserve">0401 - VAN E. BLANTON ELEMENTARY     </t>
  </si>
  <si>
    <t xml:space="preserve">0441 - BLUE LAKES ELEMENTARY         </t>
  </si>
  <si>
    <t xml:space="preserve">0451 - BOWMAN FOSTER ASHE ELEMENTARY </t>
  </si>
  <si>
    <t xml:space="preserve">0461 - BRENTWOOD ELEMENTARY          </t>
  </si>
  <si>
    <t xml:space="preserve">0481 - JAMES H. BRIGHT ELEMENTARY    </t>
  </si>
  <si>
    <t xml:space="preserve">0510 - ARCHIMEDEAN ACADEMY           </t>
  </si>
  <si>
    <t xml:space="preserve">0520 - SOMERSET ACADEMY              </t>
  </si>
  <si>
    <t xml:space="preserve">0521 - BROADMOOR ELEMENTARY          </t>
  </si>
  <si>
    <t xml:space="preserve">0561 - W.J. BRYAN ELEMENTARY         </t>
  </si>
  <si>
    <t xml:space="preserve">0600 - PINECREST PREP ACADEMY        </t>
  </si>
  <si>
    <t xml:space="preserve">0641 - BUNCHE PARK ELEMENTARY        </t>
  </si>
  <si>
    <t xml:space="preserve">0651 - CAMPBELL DRIVE ELEMENTARY     </t>
  </si>
  <si>
    <t xml:space="preserve">0661 - CARIBBEAN ELEMENTARY          </t>
  </si>
  <si>
    <t xml:space="preserve">0671 - CALUSA ELEMENTARY             </t>
  </si>
  <si>
    <t xml:space="preserve">0681 - CAROL CITY ELEMENTARY         </t>
  </si>
  <si>
    <t xml:space="preserve">0721 - GEORGE WASHINGTON CARVER ELEM </t>
  </si>
  <si>
    <t xml:space="preserve">0761 - FIENBERG/FISHER K-8 CENTER    </t>
  </si>
  <si>
    <t xml:space="preserve">0771 - WILLIAM A. CHAPMAN ELEMENTARY </t>
  </si>
  <si>
    <t xml:space="preserve">0801 - CITRUS GROVE ELEMENTARY       </t>
  </si>
  <si>
    <t xml:space="preserve">0831 - CLAUDE PEPPER ELEMENTARY      </t>
  </si>
  <si>
    <t xml:space="preserve">0841 - COCONUT GROVE ELEMENTARY      </t>
  </si>
  <si>
    <t xml:space="preserve">0861 - COLONIAL DRIVE ELEMENTARY     </t>
  </si>
  <si>
    <t xml:space="preserve">0881 - COMSTOCK ELEMENTARY           </t>
  </si>
  <si>
    <t xml:space="preserve">0950 - AVENTURA CITY OF EXCELLENCE   </t>
  </si>
  <si>
    <t xml:space="preserve">1001 - CORAL PARK ELEMENTARY         </t>
  </si>
  <si>
    <t xml:space="preserve">1010 - CHARTER SCHOOL AT WATERSTONE  </t>
  </si>
  <si>
    <t xml:space="preserve">1020 - YOUTH CO-OP CHARTER SCHOOL    </t>
  </si>
  <si>
    <t xml:space="preserve">1041 - CORAL REEF ELEMENTARY         </t>
  </si>
  <si>
    <t xml:space="preserve">1081 - CORAL TERRACE ELEMENTARY      </t>
  </si>
  <si>
    <t xml:space="preserve">1121 - CORAL WAY K-8 CENTER          </t>
  </si>
  <si>
    <t xml:space="preserve">1161 - CRESTVIEW ELEMENTARY          </t>
  </si>
  <si>
    <t xml:space="preserve">1241 - CUTLER RIDGE ELEMENTARY       </t>
  </si>
  <si>
    <t xml:space="preserve">1281 - CYPRESS ELEMENTARY            </t>
  </si>
  <si>
    <t xml:space="preserve">1331 - DEVON AIRE K-8 CENTER         </t>
  </si>
  <si>
    <t xml:space="preserve">1361 - FREDERICK DOUGLASS ELEMENTARY </t>
  </si>
  <si>
    <t xml:space="preserve">1371 - MARJORY STONEMAN DOUGLAS ELEM </t>
  </si>
  <si>
    <t xml:space="preserve">1401 - CHARLES R. DREW ELEMENTARY    </t>
  </si>
  <si>
    <t xml:space="preserve">1441 - PAUL LAURENCE DUNBAR ELEM     </t>
  </si>
  <si>
    <t xml:space="preserve">1481 - JOHN G. DUPUIS ELEMENTARY     </t>
  </si>
  <si>
    <t xml:space="preserve">1521 - AMELIA EARHART ELEMENTARY     </t>
  </si>
  <si>
    <t xml:space="preserve">1561 - EARLINGTON HEIGHTS ELEMENTARY </t>
  </si>
  <si>
    <t xml:space="preserve">1601 - EDISON PARK ELEMENTARY        </t>
  </si>
  <si>
    <t xml:space="preserve">1641 - EMERSON ELEMENTARY            </t>
  </si>
  <si>
    <t xml:space="preserve">1681 - LILLIE C. EVANS ELEMENTARY    </t>
  </si>
  <si>
    <t xml:space="preserve">1691 - CHRISTINA M. EVE ELEMENTARY   </t>
  </si>
  <si>
    <t xml:space="preserve">1721 - EVERGLADES K-8 CENTER         </t>
  </si>
  <si>
    <t xml:space="preserve">1761 - DAVID FAIRCHILD ELEMENTARY    </t>
  </si>
  <si>
    <t xml:space="preserve">1801 - FAIRLAWN ELEMENTARY           </t>
  </si>
  <si>
    <t xml:space="preserve">1811 - DANTE B. FASCELL ELEMENTARY   </t>
  </si>
  <si>
    <t xml:space="preserve">1841 - FLAGAMI ELEMENTARY            </t>
  </si>
  <si>
    <t xml:space="preserve">1881 - HENRY M. FLAGLER ELEMENTARY   </t>
  </si>
  <si>
    <t xml:space="preserve">1921 - FLAMINGO ELEMENTARY           </t>
  </si>
  <si>
    <t xml:space="preserve">2001 - FLORIDA CITY ELEMENTARY       </t>
  </si>
  <si>
    <t xml:space="preserve">2021 - GLORIA FLOYD ELEMENTARY       </t>
  </si>
  <si>
    <t xml:space="preserve">2041 - BENJAMIN FRANKLIN ELEMENTARY  </t>
  </si>
  <si>
    <t xml:space="preserve">2081 - FULFORD ELEMENTARY            </t>
  </si>
  <si>
    <t xml:space="preserve">2111 - HIALEAH GARDENS ELEMENTARY    </t>
  </si>
  <si>
    <t xml:space="preserve">2151 - JACK D. GORDON ELEMENTARY     </t>
  </si>
  <si>
    <t xml:space="preserve">2161 - GOLDEN GLADES ELEMENTARY      </t>
  </si>
  <si>
    <t xml:space="preserve">2181 - JOELLA C. GOOD ELEMENTARY     </t>
  </si>
  <si>
    <t xml:space="preserve">2191 - SPANISH LAKE ELEMENTARY       </t>
  </si>
  <si>
    <t xml:space="preserve">2241 - GRATIGNY ELEMENTARY           </t>
  </si>
  <si>
    <t xml:space="preserve">2261 - GREENGLADE ELEMENTARY         </t>
  </si>
  <si>
    <t xml:space="preserve">2281 - GREYNOLDS PARK ELEMENTARY     </t>
  </si>
  <si>
    <t xml:space="preserve">2321 - GULFSTREAM ELEMENTARY         </t>
  </si>
  <si>
    <t xml:space="preserve">2331 - CHARLES R. HADLEY ELEMENTARY  </t>
  </si>
  <si>
    <t xml:space="preserve">2341 - JOE HALL ELEMENTARY           </t>
  </si>
  <si>
    <t xml:space="preserve">2351 - ENEIDA MASSAS HARTNER ELEM    </t>
  </si>
  <si>
    <t xml:space="preserve">2361 - HIALEAH ELEMENTARY            </t>
  </si>
  <si>
    <t xml:space="preserve">2371 - WEST HIALEAH GARDENS ELEM     </t>
  </si>
  <si>
    <t xml:space="preserve">2401 - HIBISCUS ELEMENTARY           </t>
  </si>
  <si>
    <t>2441 - VIRGINIA A BOONE/HIGHLAND OAKS</t>
  </si>
  <si>
    <t xml:space="preserve">2501 - HOLMES ELEMENTARY             </t>
  </si>
  <si>
    <t>DA TYPE: INTERVENE</t>
  </si>
  <si>
    <t xml:space="preserve">2511 - ZORA NEALE HURSTON ELEMENTARY </t>
  </si>
  <si>
    <t xml:space="preserve">2521 - OLIVER HOOVER ELEMENTARY      </t>
  </si>
  <si>
    <t xml:space="preserve">2541 - HOWARD DRIVE ELEMENTARY       </t>
  </si>
  <si>
    <t xml:space="preserve">2581 - MADIE IVES ELEMENTARY         </t>
  </si>
  <si>
    <t xml:space="preserve">2641 - KENDALE ELEMENTARY            </t>
  </si>
  <si>
    <t xml:space="preserve">2651 - KENDALE LAKES ELEMENTARY      </t>
  </si>
  <si>
    <t xml:space="preserve">2661 - KENSINGTON PARK ELEMENTARY    </t>
  </si>
  <si>
    <t xml:space="preserve">2701 - KENWOOD K-8 CENTER            </t>
  </si>
  <si>
    <t xml:space="preserve">2741 - KEY BISCAYNE K-8 CENTER       </t>
  </si>
  <si>
    <t xml:space="preserve">2781 - KINLOCH PARK ELEMENTARY       </t>
  </si>
  <si>
    <t xml:space="preserve">2801 - LAKE STEVENS ELEMENTARY       </t>
  </si>
  <si>
    <t xml:space="preserve">2821 - LAKEVIEW ELEMENTARY           </t>
  </si>
  <si>
    <t xml:space="preserve">2881 - LEEWOOD K-8 CENTER            </t>
  </si>
  <si>
    <t xml:space="preserve">2891 - WILLIAM LEHMAN ELEMENTARY     </t>
  </si>
  <si>
    <t xml:space="preserve">2901 - LEISURE CITY K-8 CENTER       </t>
  </si>
  <si>
    <t xml:space="preserve">2911 - LINDA LENTIN K-8 CENTER       </t>
  </si>
  <si>
    <t xml:space="preserve">2941 - LAURA C. SAUNDERS ELEMENTARY  </t>
  </si>
  <si>
    <t xml:space="preserve">2981 - LIBERTY CITY ELEMENTARY       </t>
  </si>
  <si>
    <t xml:space="preserve">3021 - JESSE J MCCRARY JR ELEMENTARY </t>
  </si>
  <si>
    <t xml:space="preserve">3030 - DORAL ACADEMY                 </t>
  </si>
  <si>
    <t xml:space="preserve">3041 - LORAH PARK ELEMENTARY         </t>
  </si>
  <si>
    <t xml:space="preserve">3051 - TOUSSAINT L'OUVERTURE ELEM    </t>
  </si>
  <si>
    <t xml:space="preserve">3061 - LUDLAM ELEMENTARY             </t>
  </si>
  <si>
    <t xml:space="preserve">3100 - MATER ACADEMY EAST CHARTER    </t>
  </si>
  <si>
    <t xml:space="preserve">3101 - FRANK C. MARTIN K-8 CENTER    </t>
  </si>
  <si>
    <t xml:space="preserve">3111 - WESLEY MATTHEWS ELEMENTARY    </t>
  </si>
  <si>
    <t xml:space="preserve">3141 - MEADOWLANE ELEMENTARY         </t>
  </si>
  <si>
    <t xml:space="preserve">3191 - ADA MERRITT K-8 CENTER        </t>
  </si>
  <si>
    <t xml:space="preserve">3241 - MIAMI GARDENS ELEMENTARY      </t>
  </si>
  <si>
    <t xml:space="preserve">3261 - MIAMI HEIGHTS ELEMENTARY      </t>
  </si>
  <si>
    <t xml:space="preserve">3281 - MIAMI LAKES K-8 CENTER        </t>
  </si>
  <si>
    <t xml:space="preserve">3301 - MIAMI PARK ELEMENTARY         </t>
  </si>
  <si>
    <t xml:space="preserve">3341 - MIAMI SHORES ELEMENTARY       </t>
  </si>
  <si>
    <t xml:space="preserve">3381 - MIAMI SPRINGS ELEMENTARY      </t>
  </si>
  <si>
    <t xml:space="preserve">3421 - M.A. MILAM K-8 CENTER         </t>
  </si>
  <si>
    <t>3431 - PHYLLIS RUTH MILLER ELEMENTARY</t>
  </si>
  <si>
    <t xml:space="preserve">3501 - MORNINGSIDE ELEMENTARY        </t>
  </si>
  <si>
    <t xml:space="preserve">3541 - ROBERT RUSSA MOTON ELEMENTARY </t>
  </si>
  <si>
    <t xml:space="preserve">3581 - MYRTLE GROVE ELEMENTARY       </t>
  </si>
  <si>
    <t xml:space="preserve">3600 - DOWNTOWN MIAMI CHARTER SCHOOL </t>
  </si>
  <si>
    <t xml:space="preserve">3610 - KEYS GATE CHARTER SCHOOL      </t>
  </si>
  <si>
    <t xml:space="preserve">3621 - COCONUT PALM K-8 ACADEMY      </t>
  </si>
  <si>
    <t xml:space="preserve">3661 - NATURAL BRIDGE ELEMENTARY     </t>
  </si>
  <si>
    <t xml:space="preserve">3701 - NORLAND ELEMENTARY            </t>
  </si>
  <si>
    <t xml:space="preserve">3741 - NORTH BEACH ELEMENTARY        </t>
  </si>
  <si>
    <t xml:space="preserve">3781 - BARBARA HAWKINS ELEMENTARY    </t>
  </si>
  <si>
    <t xml:space="preserve">3821 - NORTH COUNTY ELEMENTARY       </t>
  </si>
  <si>
    <t xml:space="preserve">3861 - NORTH GLADE ELEMENTARY        </t>
  </si>
  <si>
    <t xml:space="preserve">3901 - NORTH HIALEAH ELEMENTARY      </t>
  </si>
  <si>
    <t xml:space="preserve">3941 - NORTH MIAMI ELEMENTARY        </t>
  </si>
  <si>
    <t xml:space="preserve">3981 - NORTH TWIN LAKES ELEMENTARY   </t>
  </si>
  <si>
    <t xml:space="preserve">4001 - NORWOOD ELEMENTARY            </t>
  </si>
  <si>
    <t xml:space="preserve">4021 - OAK GROVE ELEMENTARY          </t>
  </si>
  <si>
    <t xml:space="preserve">4061 - OJUS ELEMENTARY               </t>
  </si>
  <si>
    <t xml:space="preserve">4071 - OLINDA ELEMENTARY             </t>
  </si>
  <si>
    <t xml:space="preserve">4091 - OLYMPIA HEIGHTS ELEMENTARY    </t>
  </si>
  <si>
    <t xml:space="preserve">4121 - DR. ROBERT B. INGRAM EL       </t>
  </si>
  <si>
    <t xml:space="preserve">4171 - ORCHARD VILLA ELEMENTARY      </t>
  </si>
  <si>
    <t xml:space="preserve">4221 - PALMETTO ELEMENTARY           </t>
  </si>
  <si>
    <t xml:space="preserve">4241 - PALM LAKES ELEMENTARY         </t>
  </si>
  <si>
    <t xml:space="preserve">4261 - PALM SPRINGS ELEMENTARY       </t>
  </si>
  <si>
    <t xml:space="preserve">4281 - PALM SPRINGS NORTH ELEMENTARY </t>
  </si>
  <si>
    <t xml:space="preserve">4301 - PARKVIEW ELEMENTARY           </t>
  </si>
  <si>
    <t xml:space="preserve">4341 - PARKWAY ELEMENTARY            </t>
  </si>
  <si>
    <t xml:space="preserve">4381 - PERRINE ELEMENTARY            </t>
  </si>
  <si>
    <t xml:space="preserve">4391 - IRVING &amp; BEATRICE PESKOE ELEM </t>
  </si>
  <si>
    <t xml:space="preserve">4401 - KELSEY L. PHARR ELEMENTARY    </t>
  </si>
  <si>
    <t xml:space="preserve">4421 - PINECREST ELEMENTARY          </t>
  </si>
  <si>
    <t xml:space="preserve">4441 - PINE LAKE ELEMENTARY          </t>
  </si>
  <si>
    <t xml:space="preserve">4461 - PINE VILLA ELEMENTARY         </t>
  </si>
  <si>
    <t xml:space="preserve">4491 - HENRY E.S. REEVES ELEMENTARY  </t>
  </si>
  <si>
    <t xml:space="preserve">4501 - POINCIANA PARK ELEMENTARY     </t>
  </si>
  <si>
    <t xml:space="preserve">4541 - RAINBOW PARK ELEMENTARY       </t>
  </si>
  <si>
    <t xml:space="preserve">4581 - REDLAND ELEMENTARY            </t>
  </si>
  <si>
    <t>4651 - ETHEL F BECKFORD/RICHMOND ELEM</t>
  </si>
  <si>
    <t xml:space="preserve">4681 - RIVERSIDE ELEMENTARY          </t>
  </si>
  <si>
    <t xml:space="preserve">4691 - JANE ROBERTS K-8 CENTER       </t>
  </si>
  <si>
    <t xml:space="preserve">4721 - ROCKWAY ELEMENTARY            </t>
  </si>
  <si>
    <t xml:space="preserve">4741 - ROYAL GREEN ELEMENTARY        </t>
  </si>
  <si>
    <t xml:space="preserve">4761 - ROYAL PALM ELEMENTARY         </t>
  </si>
  <si>
    <t>4801 - GERTRUDE EDELMAN/SABAL PALM EL</t>
  </si>
  <si>
    <t xml:space="preserve">4841 - SANTA CLARA ELEMENTARY        </t>
  </si>
  <si>
    <t xml:space="preserve">4881 - SCOTT LAKE ELEMENTARY         </t>
  </si>
  <si>
    <t xml:space="preserve">4921 - SEMINOLE ELEMENTARY           </t>
  </si>
  <si>
    <t xml:space="preserve">4961 - SHADOWLAWN ELEMENTARY         </t>
  </si>
  <si>
    <t xml:space="preserve">5001 - SHENANDOAH ELEMENTARY         </t>
  </si>
  <si>
    <t xml:space="preserve">5003 - SOUTH DADE MIDDLE SCHOOL      </t>
  </si>
  <si>
    <t xml:space="preserve">5005 - DAVID LAWRENCE JR K-8 CENTER  </t>
  </si>
  <si>
    <t xml:space="preserve">5021 - BEN SHEPPARD ELEMENTARY       </t>
  </si>
  <si>
    <t xml:space="preserve">5041 - SILVER BLUFF ELEMENTARY       </t>
  </si>
  <si>
    <t xml:space="preserve">5051 - ERNEST R GRAHAM ELEMENTARY    </t>
  </si>
  <si>
    <t>5061 - DR. CARLOS J FINLAY ELEMENTARY</t>
  </si>
  <si>
    <t xml:space="preserve">5081 - SKYWAY ELEMENTARY             </t>
  </si>
  <si>
    <t xml:space="preserve">5091 - SOUTH POINTE ELEMENTARY       </t>
  </si>
  <si>
    <t xml:space="preserve">5121 - SNAPPER CREEK ELEMENTARY      </t>
  </si>
  <si>
    <t xml:space="preserve">5131 - N. DADE CTR FOR MODERN LANG   </t>
  </si>
  <si>
    <t xml:space="preserve">5141 - HUBERT O SIBLEY ELEMENTARY    </t>
  </si>
  <si>
    <t xml:space="preserve">5201 - SOUTH HIALEAH ELEMENTARY      </t>
  </si>
  <si>
    <t xml:space="preserve">5241 - SOUTH MIAMI K-8 CENTER        </t>
  </si>
  <si>
    <t>5281 - SOUTH MIAMI HEIGHTS ELEMENTARY</t>
  </si>
  <si>
    <t xml:space="preserve">5361 - SPRINGVIEW ELEMENTARY         </t>
  </si>
  <si>
    <t xml:space="preserve">5381 - E.W.F. STIRRUP ELEMENTARY     </t>
  </si>
  <si>
    <t xml:space="preserve">5401 - SUNSET ELEMENTARY             </t>
  </si>
  <si>
    <t xml:space="preserve">5421 - SUNSET PARK ELEMENTARY        </t>
  </si>
  <si>
    <t xml:space="preserve">5431 - SWEETWATER ELEMENTARY         </t>
  </si>
  <si>
    <t xml:space="preserve">5441 - SYLVANIA HEIGHTS ELEMENTARY   </t>
  </si>
  <si>
    <t xml:space="preserve">5481 - TREASURE ISLAND ELEMENTARY    </t>
  </si>
  <si>
    <t xml:space="preserve">5521 - TROPICAL ELEMENTARY           </t>
  </si>
  <si>
    <t xml:space="preserve">5561 - FRANCES S. TUCKER ELEMENTARY  </t>
  </si>
  <si>
    <t xml:space="preserve">5601 - TWIN LAKES ELEMENTARY         </t>
  </si>
  <si>
    <t xml:space="preserve">5641 - VILLAGE GREEN ELEMENTARY      </t>
  </si>
  <si>
    <t xml:space="preserve">5671 - VINELAND K-8 CENTER           </t>
  </si>
  <si>
    <t xml:space="preserve">5711 - MAE WALTERS ELEMENTARY        </t>
  </si>
  <si>
    <t xml:space="preserve">5791 - WEST HOMESTEAD ELEMENTARY     </t>
  </si>
  <si>
    <t xml:space="preserve">5831 - HENRY S. WEST LABORATORY SCHL </t>
  </si>
  <si>
    <t xml:space="preserve">5861 - DR H W MACK/W LITTLE RIVER    </t>
  </si>
  <si>
    <t xml:space="preserve">5901 - CARRIE P MEEK/WESTVIEW ELEM   </t>
  </si>
  <si>
    <t xml:space="preserve">5931 - PHILLIS WHEATLEY ELEMENTARY   </t>
  </si>
  <si>
    <t xml:space="preserve">5951 - WHISPERING PINES ELEMENTARY   </t>
  </si>
  <si>
    <t xml:space="preserve">5961 - WINSTON PARK K-8 CENTER       </t>
  </si>
  <si>
    <t xml:space="preserve">5971 - NATHAN YOUNG ELEMENTARY       </t>
  </si>
  <si>
    <t xml:space="preserve">5981 - DR. EDWARD L. WHIGHAM         </t>
  </si>
  <si>
    <t xml:space="preserve">5991 - CHARLES DAVID WYCHE JR ELEM   </t>
  </si>
  <si>
    <t xml:space="preserve">6001 - HERBERT A. AMMONS MIDDLE      </t>
  </si>
  <si>
    <t xml:space="preserve">6004 - SOMERSET ACADEMY MIDDLE       </t>
  </si>
  <si>
    <t xml:space="preserve">6006 - ARCHIMEDEAN CONSERVATORY      </t>
  </si>
  <si>
    <t xml:space="preserve">6008 - LAWRENCE ACADEMY MIDDLE       </t>
  </si>
  <si>
    <t xml:space="preserve">6009 - MATER ACADEMY EAST MIDDLE     </t>
  </si>
  <si>
    <t xml:space="preserve">6010 - FLORIDA INTERNATIONAL ACADEMY </t>
  </si>
  <si>
    <t xml:space="preserve">6011 - ALLAPATTAH MIDDLE             </t>
  </si>
  <si>
    <t xml:space="preserve">6012 - MATER ACADEMY CHARTER MIDDLE  </t>
  </si>
  <si>
    <t xml:space="preserve">6021 - ARVIDA MIDDLE SCHOOL          </t>
  </si>
  <si>
    <t>6022 - PINECREST ACADEMY CHARTER MIDD</t>
  </si>
  <si>
    <t xml:space="preserve">6028 - RENAISSANCE MIDDLE CHARTER    </t>
  </si>
  <si>
    <t xml:space="preserve">6030 - DORAL ACADEMY CHARTER MIDDLE  </t>
  </si>
  <si>
    <t xml:space="preserve">6031 - BROWNSVILLE MIDDLE            </t>
  </si>
  <si>
    <t xml:space="preserve">6033 - MATER ACADEMY LAKES MIDDLE    </t>
  </si>
  <si>
    <t xml:space="preserve">6040 - DOCTORS CHARTER/MIAMI SHORES  </t>
  </si>
  <si>
    <t xml:space="preserve">6041 - PAUL W. BELL MIDDLE           </t>
  </si>
  <si>
    <t xml:space="preserve">6042 - MATER GARDENS ACADEMY MIDDLE  </t>
  </si>
  <si>
    <t>6048 - MIAMI COMMUNITY CHARTER MIDDLE</t>
  </si>
  <si>
    <t xml:space="preserve">6051 - CAROL CITY MIDDLE             </t>
  </si>
  <si>
    <t xml:space="preserve">6060 - ASPIRA SOUTH YOUTH LEADERSHIP </t>
  </si>
  <si>
    <t xml:space="preserve">6061 - CAMPBELL DRIVE MIDDLE         </t>
  </si>
  <si>
    <t>6070 - ASPIRA EUGENIO MARIA DE HOSTOS</t>
  </si>
  <si>
    <t xml:space="preserve">6071 - GEORGE WASHINGTON CARVER      </t>
  </si>
  <si>
    <t xml:space="preserve">6081 - CENTENNIAL MIDDLE             </t>
  </si>
  <si>
    <t xml:space="preserve">6091 - CITRUS GROVE MIDDLE SCHOOL    </t>
  </si>
  <si>
    <t xml:space="preserve">6111 - CUTLER RIDGE MIDDLE           </t>
  </si>
  <si>
    <t xml:space="preserve">6121 - RUBEN DARIO MIDDLE            </t>
  </si>
  <si>
    <t xml:space="preserve">6131 - HOWARD A. DOOLIN MIDDLE       </t>
  </si>
  <si>
    <t xml:space="preserve">6141 - CHARLES R. DREW MIDDLE        </t>
  </si>
  <si>
    <t xml:space="preserve">6151 - DORAL MIDDLE SCHOOL           </t>
  </si>
  <si>
    <t xml:space="preserve">6161 - LAWTON CHILES MIDDLE SCHOOL   </t>
  </si>
  <si>
    <t xml:space="preserve">6171 - HENRY H. FILER MIDDLE         </t>
  </si>
  <si>
    <t xml:space="preserve">6211 - GLADES MIDDLE                 </t>
  </si>
  <si>
    <t xml:space="preserve">6221 - HAMMOCKS MIDDLE               </t>
  </si>
  <si>
    <t xml:space="preserve">6231 - HIALEAH MIDDLE                </t>
  </si>
  <si>
    <t xml:space="preserve">6241 - HIGHLAND OAKS MIDDLE          </t>
  </si>
  <si>
    <t xml:space="preserve">6251 - HOMESTEAD MIDDLE              </t>
  </si>
  <si>
    <t xml:space="preserve">6281 - THOMAS JEFFERSON MIDDLE       </t>
  </si>
  <si>
    <t xml:space="preserve">6301 - JOHN F. KENNEDY MIDDLE        </t>
  </si>
  <si>
    <t xml:space="preserve">6331 - KINLOCH PARK MIDDLE           </t>
  </si>
  <si>
    <t xml:space="preserve">6351 - LAKE STEVENS MIDDLE           </t>
  </si>
  <si>
    <t xml:space="preserve">6361 - JOSE DE DIEGO MIDDLE SCHOOL   </t>
  </si>
  <si>
    <t xml:space="preserve">6391 - MADISON MIDDLE SCHOOL         </t>
  </si>
  <si>
    <t xml:space="preserve">6411 - HORACE MANN MIDDLE            </t>
  </si>
  <si>
    <t xml:space="preserve">6421 - JOSE MARTI MIDDLE             </t>
  </si>
  <si>
    <t xml:space="preserve">6431 - MAYS MIDDLE                   </t>
  </si>
  <si>
    <t xml:space="preserve">6441 - HOWARD D. MCMILLAN MIDDLE     </t>
  </si>
  <si>
    <t xml:space="preserve">6481 - MIAMI EDISON MIDDLE           </t>
  </si>
  <si>
    <t xml:space="preserve">6501 - MIAMI LAKES MIDDLE            </t>
  </si>
  <si>
    <t xml:space="preserve">6521 - MIAMI SPRINGS MIDDLE          </t>
  </si>
  <si>
    <t xml:space="preserve">6541 - NAUTILUS MIDDLE               </t>
  </si>
  <si>
    <t xml:space="preserve">6571 - NORLAND MIDDLE                </t>
  </si>
  <si>
    <t xml:space="preserve">6591 - NORTH DADE MIDDLE             </t>
  </si>
  <si>
    <t xml:space="preserve">6611 - COUNTRY CLUB MIDDLE SCHOOL    </t>
  </si>
  <si>
    <t xml:space="preserve">6631 - NORTH MIAMI MIDDLE            </t>
  </si>
  <si>
    <t xml:space="preserve">6681 - PALM SPRINGS MIDDLE           </t>
  </si>
  <si>
    <t xml:space="preserve">6701 - PALMETTO MIDDLE               </t>
  </si>
  <si>
    <t xml:space="preserve">6721 - PARKWAY MIDDLE                </t>
  </si>
  <si>
    <t xml:space="preserve">6741 - PONCE DE LEON MIDDLE          </t>
  </si>
  <si>
    <t xml:space="preserve">6761 - REDLAND MIDDLE                </t>
  </si>
  <si>
    <t xml:space="preserve">6771 - JORGE MAS CANOSA MIDDLE       </t>
  </si>
  <si>
    <t xml:space="preserve">6781 - RICHMOND HEIGHTS MIDDLE       </t>
  </si>
  <si>
    <t xml:space="preserve">6801 - RIVIERA MIDDLE                </t>
  </si>
  <si>
    <t xml:space="preserve">6821 - ROCKWAY MIDDLE                </t>
  </si>
  <si>
    <t xml:space="preserve">6841 - SHENANDOAH MIDDLE             </t>
  </si>
  <si>
    <t xml:space="preserve">6861 - SOUTHWOOD MIDDLE              </t>
  </si>
  <si>
    <t xml:space="preserve">6881 - SOUTH MIAMI MIDDLE SCHOOL     </t>
  </si>
  <si>
    <t xml:space="preserve">6901 - W. R. THOMAS MIDDLE           </t>
  </si>
  <si>
    <t xml:space="preserve">6921 - LAMAR LOUISE CURRY MIDDLE SCH </t>
  </si>
  <si>
    <t xml:space="preserve">6961 - WEST MIAMI MIDDLE             </t>
  </si>
  <si>
    <t xml:space="preserve">6981 - WESTVIEW MIDDLE               </t>
  </si>
  <si>
    <t xml:space="preserve">7007 - INTL. STUDIES CHARTER SENIOR  </t>
  </si>
  <si>
    <t xml:space="preserve">7009 - DORAL PERFORMING ARTS ACADEMY </t>
  </si>
  <si>
    <t xml:space="preserve">7011 - AMERICAN SENIOR               </t>
  </si>
  <si>
    <t xml:space="preserve">7014 - MATER PERFORMING ARTS ACADEMY </t>
  </si>
  <si>
    <t xml:space="preserve">7018 - MATER ACADEMY LAKES HIGH SCH  </t>
  </si>
  <si>
    <t xml:space="preserve">7020 - DORAL ACADEMY HIGH SCHOOL     </t>
  </si>
  <si>
    <t xml:space="preserve">7022 - ACADEMY OF ARTS AND MINDS     </t>
  </si>
  <si>
    <t>7037 - MATER ACADEMY EAST CHARTER HIG</t>
  </si>
  <si>
    <t xml:space="preserve">7049 - WESTLAND HIALEAH SENIOR HIGH  </t>
  </si>
  <si>
    <t>7051 - G. HOLMES BRADDOCK SENIOR HIGH</t>
  </si>
  <si>
    <t>7055 - YOUNG WOMEN'S PREPARATORY ACAD</t>
  </si>
  <si>
    <t xml:space="preserve">7071 - CORAL GABLES SENIOR HIGH      </t>
  </si>
  <si>
    <t xml:space="preserve">7081 - DESIGN &amp; ARCHITECTURE SENIOR  </t>
  </si>
  <si>
    <t xml:space="preserve">7101 - CORAL REEF SENIOR HIGH        </t>
  </si>
  <si>
    <t xml:space="preserve">7111 - HIALEAH SENIOR                </t>
  </si>
  <si>
    <t xml:space="preserve">7121 - JOHN A FERGUSON SENIOR HIGH   </t>
  </si>
  <si>
    <t xml:space="preserve">7131 - HIALEAH-MIAMI LAKES SENIOR    </t>
  </si>
  <si>
    <t xml:space="preserve">7141 - DR MICHAEL M KROP SENIOR HIGH </t>
  </si>
  <si>
    <t xml:space="preserve">7151 - HOMESTEAD SENIOR HIGH         </t>
  </si>
  <si>
    <t xml:space="preserve">7160 - MATER ACADEMY CHARTER HIGH    </t>
  </si>
  <si>
    <t xml:space="preserve">7161 - MARITIME &amp; SCIENCE TECHNOLOGY </t>
  </si>
  <si>
    <t xml:space="preserve">7201 - MIAMI BEACH SENIOR HIGH       </t>
  </si>
  <si>
    <t xml:space="preserve">7231 - MIAMI CAROL CITY SENIOR HIGH  </t>
  </si>
  <si>
    <t xml:space="preserve">7241 - RONALD W REAGAN/DORAL SENIOR  </t>
  </si>
  <si>
    <t xml:space="preserve">7251 - MIAMI CENTRAL SENIOR HIGH     </t>
  </si>
  <si>
    <t xml:space="preserve">7271 - MIAMI CORAL PARK SENIOR HIGH  </t>
  </si>
  <si>
    <t xml:space="preserve">7301 - MIAMI EDISON SENIOR HIGH      </t>
  </si>
  <si>
    <t xml:space="preserve">7341 - MIAMI JACKSON SENIOR HIGH     </t>
  </si>
  <si>
    <t xml:space="preserve">7361 - MIAMI KILLIAN SENIOR HIGH     </t>
  </si>
  <si>
    <t xml:space="preserve">7371 - ROBERT MORGAN EDUCATIONAL CTR </t>
  </si>
  <si>
    <t xml:space="preserve">7381 - MIAMI NORLAND SENIOR HIGH     </t>
  </si>
  <si>
    <t>7391 - MIAMI LAKES EDUCATIONAL CENTER</t>
  </si>
  <si>
    <t>7411 - MIAMI NORTHWESTERN SENIOR HIGH</t>
  </si>
  <si>
    <t xml:space="preserve">7431 - MIAMI PALMETTO SENIOR HIGH    </t>
  </si>
  <si>
    <t xml:space="preserve">7461 - MIAMI SENIOR HIGH             </t>
  </si>
  <si>
    <t xml:space="preserve">7511 - MIAMI SPRINGS SENIOR HIGH     </t>
  </si>
  <si>
    <t xml:space="preserve">7531 - MIAMI SUNSET SENIOR HIGH      </t>
  </si>
  <si>
    <t xml:space="preserve">7541 - NORTH MIAMI BEACH SENIOR HIGH </t>
  </si>
  <si>
    <t xml:space="preserve">7591 - NORTH MIAMI SENIOR HIGH       </t>
  </si>
  <si>
    <t xml:space="preserve">7601 - WILLIAM H. TURNER TECHNICAL   </t>
  </si>
  <si>
    <t xml:space="preserve">7701 - SOUTH DADE SENIOR HIGH        </t>
  </si>
  <si>
    <t xml:space="preserve">7721 - SOUTH MIAMI SENIOR HIGH       </t>
  </si>
  <si>
    <t xml:space="preserve">7731 - MIAMI SOUTHRIDGE SENIOR HIGH  </t>
  </si>
  <si>
    <t xml:space="preserve">7741 - SOUTHWEST MIAMI SENIOR HIGH   </t>
  </si>
  <si>
    <t xml:space="preserve">7751 - BARBARA GOLEMAN SENIOR HIGH   </t>
  </si>
  <si>
    <t xml:space="preserve">7781 - FELIX VARELA SENIOR HIGH      </t>
  </si>
  <si>
    <t xml:space="preserve">7791 - BOOKER T. WASHINGTON SR. HIGH </t>
  </si>
  <si>
    <t xml:space="preserve">7901 - NEW WORLD SCHOOL OF THE ARTS  </t>
  </si>
  <si>
    <t xml:space="preserve">8119 - THE 500 ROLE MODELS ACADEMY   </t>
  </si>
  <si>
    <t xml:space="preserve">8131 - DOROTHY M WALLACE COPE CENTER </t>
  </si>
  <si>
    <t xml:space="preserve">8161 - CORPORATE ACADEMY NORTH       </t>
  </si>
  <si>
    <t xml:space="preserve">9732 - MERRICK EDUCATIONAL CENTER    </t>
  </si>
  <si>
    <t>Subject Area</t>
  </si>
  <si>
    <t>Reading and Mathematics</t>
  </si>
  <si>
    <t>2010 School Grade</t>
  </si>
  <si>
    <t>Maintain</t>
  </si>
  <si>
    <t>2 and 3</t>
  </si>
  <si>
    <t>Suspension</t>
  </si>
  <si>
    <t>Gain</t>
  </si>
  <si>
    <t>Exp_LG</t>
  </si>
  <si>
    <t>W</t>
  </si>
  <si>
    <t>Points Increased R-M-S</t>
  </si>
  <si>
    <t>Points Increased Writing</t>
  </si>
  <si>
    <t>LG_R</t>
  </si>
  <si>
    <t>Exp_LGR</t>
  </si>
  <si>
    <t>LG_M</t>
  </si>
  <si>
    <t>Exp_LG_M</t>
  </si>
  <si>
    <t>LG_RL25</t>
  </si>
  <si>
    <t>Exp_LGRL25</t>
  </si>
  <si>
    <t>LG_ML25</t>
  </si>
  <si>
    <t>Exp_LG_ML25</t>
  </si>
  <si>
    <t>Att</t>
  </si>
  <si>
    <t>Att_G</t>
  </si>
  <si>
    <t>Att_Exp</t>
  </si>
  <si>
    <t>R_Blk</t>
  </si>
  <si>
    <t>R_Asian</t>
  </si>
  <si>
    <t>R_Ind</t>
  </si>
  <si>
    <t>R_Eco</t>
  </si>
  <si>
    <t>W_W</t>
  </si>
  <si>
    <t>W_Blk</t>
  </si>
  <si>
    <t>W_Asian</t>
  </si>
  <si>
    <t>W_Ind</t>
  </si>
  <si>
    <t>W_Eco</t>
  </si>
  <si>
    <t>Exp_RBlk</t>
  </si>
  <si>
    <t>R_H</t>
  </si>
  <si>
    <t>Exp_RH</t>
  </si>
  <si>
    <t>Exp_Rasian</t>
  </si>
  <si>
    <t>Exp_RInd</t>
  </si>
  <si>
    <t>Exp_REco</t>
  </si>
  <si>
    <t>R_ell</t>
  </si>
  <si>
    <t>Exp_Rell</t>
  </si>
  <si>
    <t>Exp_MInd</t>
  </si>
  <si>
    <t>Exp_MEco</t>
  </si>
  <si>
    <t>Exp_Mell</t>
  </si>
  <si>
    <t>Exp_WW</t>
  </si>
  <si>
    <t>Exp_WBlk</t>
  </si>
  <si>
    <t>Exp_WH</t>
  </si>
  <si>
    <t>Exp_Wasian</t>
  </si>
  <si>
    <t>Exp_WInd</t>
  </si>
  <si>
    <t>Exp_WEco</t>
  </si>
  <si>
    <t>Exp_Well</t>
  </si>
  <si>
    <t>W_ell</t>
  </si>
  <si>
    <t>R_swd</t>
  </si>
  <si>
    <t>Exp_Rswd</t>
  </si>
  <si>
    <t>Exp_Mswd</t>
  </si>
  <si>
    <t>W_swd</t>
  </si>
  <si>
    <t>Exp_Wswd</t>
  </si>
  <si>
    <t>Overall Learning Gains</t>
  </si>
  <si>
    <t>Mathematics</t>
  </si>
  <si>
    <r>
      <t>WHITE</t>
    </r>
    <r>
      <rPr>
        <b/>
        <sz val="10"/>
        <color rgb="FFFF0000"/>
        <rFont val="Arial"/>
        <family val="2"/>
      </rPr>
      <t>**</t>
    </r>
  </si>
  <si>
    <r>
      <t>BLACK</t>
    </r>
    <r>
      <rPr>
        <b/>
        <sz val="10"/>
        <color rgb="FFFF0000"/>
        <rFont val="Arial"/>
        <family val="2"/>
      </rPr>
      <t>**</t>
    </r>
  </si>
  <si>
    <r>
      <t>HISP.</t>
    </r>
    <r>
      <rPr>
        <b/>
        <sz val="10"/>
        <color rgb="FFFF0000"/>
        <rFont val="Arial"/>
        <family val="2"/>
      </rPr>
      <t>**</t>
    </r>
  </si>
  <si>
    <r>
      <t>ASIAN</t>
    </r>
    <r>
      <rPr>
        <b/>
        <sz val="10"/>
        <color rgb="FFFF0000"/>
        <rFont val="Arial"/>
        <family val="2"/>
      </rPr>
      <t>**</t>
    </r>
  </si>
  <si>
    <r>
      <t>AM. IND.</t>
    </r>
    <r>
      <rPr>
        <b/>
        <sz val="10"/>
        <color rgb="FFFF0000"/>
        <rFont val="Arial"/>
        <family val="2"/>
      </rPr>
      <t>**</t>
    </r>
  </si>
  <si>
    <r>
      <t>ELL</t>
    </r>
    <r>
      <rPr>
        <b/>
        <sz val="10"/>
        <color rgb="FFFF0000"/>
        <rFont val="Arial"/>
        <family val="2"/>
      </rPr>
      <t>**</t>
    </r>
  </si>
  <si>
    <r>
      <t>SWD</t>
    </r>
    <r>
      <rPr>
        <b/>
        <sz val="10"/>
        <color rgb="FFFF0000"/>
        <rFont val="Arial"/>
        <family val="2"/>
      </rPr>
      <t>**</t>
    </r>
  </si>
  <si>
    <t>Enrollment</t>
  </si>
  <si>
    <t>Reading and Math</t>
  </si>
  <si>
    <t>1 and 4</t>
  </si>
  <si>
    <t>AYP students with test scores</t>
  </si>
  <si>
    <t>Source</t>
  </si>
  <si>
    <t>Learning Gains</t>
  </si>
  <si>
    <t>By sub-groups</t>
  </si>
  <si>
    <t>all areas</t>
  </si>
  <si>
    <t>Meeting high standards</t>
  </si>
  <si>
    <t>Enrollment for grades 5, 8, and 11</t>
  </si>
  <si>
    <t>% ATT</t>
  </si>
  <si>
    <t>Total population from COGNOS as of May 2010</t>
  </si>
  <si>
    <t>Total indoor and outdoor suspensions</t>
  </si>
  <si>
    <t>Current Value</t>
  </si>
  <si>
    <t>Expected Value</t>
  </si>
  <si>
    <t>Yes</t>
  </si>
  <si>
    <t>Low25% Learning Gains</t>
  </si>
  <si>
    <t>Learning Gains Low25%</t>
  </si>
  <si>
    <t xml:space="preserve">0073 - MANDARIN LAKES K-8 CENTER     </t>
  </si>
  <si>
    <t xml:space="preserve">0113 - BALERE LANGUAGE ACADEMY       </t>
  </si>
  <si>
    <t xml:space="preserve">0122 - DR ROLANDO ESPINOSA K-8       </t>
  </si>
  <si>
    <t xml:space="preserve">0161 - AVOCADO ELEMENTARY            </t>
  </si>
  <si>
    <t xml:space="preserve">0211 - DR. MANUEL C. BARREIRO ELEM   </t>
  </si>
  <si>
    <t xml:space="preserve">0215 - LAWRENCE ACADEMY ELEMENTARY   </t>
  </si>
  <si>
    <t xml:space="preserve">0231 - AVENTURA WATERWAYS K-8 CENTER </t>
  </si>
  <si>
    <t xml:space="preserve">0339 - SOMERSET ACADEMY CHARTER ELEM </t>
  </si>
  <si>
    <t xml:space="preserve">0341 - ARCH CREEK ELEMENTARY SCHOOL  </t>
  </si>
  <si>
    <t xml:space="preserve">0921 - NEVA KING COOPER EDUCATIONAL  </t>
  </si>
  <si>
    <t xml:space="preserve">1014 - ADVANCED LEARNING CHARTER SCH </t>
  </si>
  <si>
    <t xml:space="preserve">1017 - MATER ACADEMY OF INTL STUDIES </t>
  </si>
  <si>
    <t xml:space="preserve">1070 - SOUTH FLORIDA AUTISM CHARTER  </t>
  </si>
  <si>
    <t xml:space="preserve">2004 - ISAAC ACADEMY K-8             </t>
  </si>
  <si>
    <t xml:space="preserve">2006 - RICHARD ALLEN LEADERSHIP ACAD </t>
  </si>
  <si>
    <t xml:space="preserve">2007 - SOMERSET ACADEMY ELEMENTARY   </t>
  </si>
  <si>
    <t xml:space="preserve">2012 - SOMERSET ARTS ACADEMY         </t>
  </si>
  <si>
    <t xml:space="preserve">2060 - GIBSON CHARTER SCHOOL         </t>
  </si>
  <si>
    <t xml:space="preserve">2531 - THENA C. CROWDER ELEMENTARY   </t>
  </si>
  <si>
    <t xml:space="preserve">2621 - J.W. JOHNSON ELEMENTARY       </t>
  </si>
  <si>
    <t xml:space="preserve">2761 - MARTIN LUTHER KING ELEMENTARY </t>
  </si>
  <si>
    <t xml:space="preserve">2861 - YWAACD AT JRE LEE OPPORTUNITY </t>
  </si>
  <si>
    <t xml:space="preserve">3181 - MELROSE ELEMENTARY            </t>
  </si>
  <si>
    <t xml:space="preserve">4000 - MIAMI CHILDREN'S MUSEUM       </t>
  </si>
  <si>
    <t xml:space="preserve">4031 - GATEWAY ENVIRONMENTAL K-8     </t>
  </si>
  <si>
    <t>4070 - EARLY BEGINNINGS ACADEMY-CIVIC</t>
  </si>
  <si>
    <t xml:space="preserve">4611 - REDONDO ELEMENTARY            </t>
  </si>
  <si>
    <t xml:space="preserve">5007 - LINCOLN-MARTI CS EAST HIALEAH </t>
  </si>
  <si>
    <t xml:space="preserve">5010 - OXFORD ACADEMY OF MIAMI       </t>
  </si>
  <si>
    <t>5025 - LINCOLN-MARTI CS LITTLE HAVANA</t>
  </si>
  <si>
    <t>5029 - EXCELSIOR LANGUAGE ACADEMY K-8</t>
  </si>
  <si>
    <t xml:space="preserve">5030 - SANDOR WIENER OPP SOUTH       </t>
  </si>
  <si>
    <t xml:space="preserve">5032 - EXCELSIOR CHARTER ACADEMY     </t>
  </si>
  <si>
    <t xml:space="preserve">5321 - SOUTHSIDE ELEMENTARY          </t>
  </si>
  <si>
    <t xml:space="preserve">5710 - SANDOR WIENER SCH OPPORTUNITY </t>
  </si>
  <si>
    <t xml:space="preserve">6013 - SOMERSET ACADEMY MIDDLE-SOUTH </t>
  </si>
  <si>
    <t xml:space="preserve">6023 - ANDOVER MIDDLE SCHOOL         </t>
  </si>
  <si>
    <t>6043 - SOMERSET ACADEMY MIDDLE-C PALM</t>
  </si>
  <si>
    <t xml:space="preserve">6045 - INTL. STUDIES CHARTER MIDDLE  </t>
  </si>
  <si>
    <t>6047 - MATER ACADEMY MIDDLE-INTL STUD</t>
  </si>
  <si>
    <t>6049 - RIVER CITIES COMMUNITY CHARTER</t>
  </si>
  <si>
    <t xml:space="preserve">6052 - ZELDA GLAZER MIDDLE SCHOOL    </t>
  </si>
  <si>
    <t xml:space="preserve">6053 - SOMERSET ACADEMY CMS          </t>
  </si>
  <si>
    <t xml:space="preserve">6751 - HIALEAH GARDENS MIDDLE SCHOOL </t>
  </si>
  <si>
    <t xml:space="preserve">7001 - MIAMI-DADE ONLINE ACADEMY     </t>
  </si>
  <si>
    <t xml:space="preserve">7015 - LIFE SKILLS CENTER MIAMI-DADE </t>
  </si>
  <si>
    <t>7024 - MATER ACADEMY HIGH-INTL STUDIE</t>
  </si>
  <si>
    <t xml:space="preserve">7029 - TERRA ENVIRONMENTAL RESEARCH  </t>
  </si>
  <si>
    <t>7030 - INTEGRATED ACADEMICS (SIATECH)</t>
  </si>
  <si>
    <t xml:space="preserve">7033 - LAW ENFORCEMENT OFFICERS HS   </t>
  </si>
  <si>
    <t xml:space="preserve">7036 - LAWRENCE ACADEMY SENIOR       </t>
  </si>
  <si>
    <t xml:space="preserve">7038 - SOMERSET ACADEMY HIGH-SOUTH   </t>
  </si>
  <si>
    <t>7041 - SCHOOL FOR ADVANCED STUDIES WC</t>
  </si>
  <si>
    <t xml:space="preserve">7042 - SOMERSET ACADEMY CHARTER HIGH </t>
  </si>
  <si>
    <t xml:space="preserve">7048 - ALONZO &amp; TRACY MOURNING SH    </t>
  </si>
  <si>
    <t>7053 - PINECREST ACADEMY CHARTER HIGH</t>
  </si>
  <si>
    <t>7056 - YOUNG MENS PREPARATORY ACADEMY</t>
  </si>
  <si>
    <t>7058 - MIAMI COMMUNITY CH HIGH SCHOOL</t>
  </si>
  <si>
    <t xml:space="preserve">7059 - MIAMI ARTS CHARTER            </t>
  </si>
  <si>
    <t>7061 - SCHOOL FOR ADVANCED STUDIES NO</t>
  </si>
  <si>
    <t>7062 - MAVERICKS HIGH OF NORTH M-DADE</t>
  </si>
  <si>
    <t>7065 - MAVERICKS HIGH OF SOUTH M-DADE</t>
  </si>
  <si>
    <t xml:space="preserve">7091 - SCHOOL FOR ADV STUDIES SOUTH  </t>
  </si>
  <si>
    <t xml:space="preserve">7191 - HIALEAH GARDENS SENIOR        </t>
  </si>
  <si>
    <t xml:space="preserve">7254 - YMAACD @ MACARTHUR NORTH SH   </t>
  </si>
  <si>
    <t>7262 - CITY OF HIALEAH EDUCATION ACAD</t>
  </si>
  <si>
    <t>7265 - ARCHIMEDEAN UPPER CONSERV CHAR</t>
  </si>
  <si>
    <t>7551 - SCHOOL FOR ADV STUDIES-HOMESTD</t>
  </si>
  <si>
    <t xml:space="preserve">7631 - YMAACD AT MACARTHUR SOUTH SH  </t>
  </si>
  <si>
    <t xml:space="preserve">7801 - GEORGE T. BAKER AVIATION      </t>
  </si>
  <si>
    <t xml:space="preserve">8014 - ALTERNATIVE OUTREACH-EXT. YR  </t>
  </si>
  <si>
    <t xml:space="preserve">8016 - TAP PROGRAM FACILITIES        </t>
  </si>
  <si>
    <t xml:space="preserve">8017 - ALTERNATIVE OUTREACH PROGRAM  </t>
  </si>
  <si>
    <t xml:space="preserve">8019 - ACADEMY FOR COMMUNITY ED      </t>
  </si>
  <si>
    <t xml:space="preserve">8021 - MIGRANT EDUCATION PROGRAM     </t>
  </si>
  <si>
    <t>8101 - YWAACD@JAN MANN OPPORTUNITY SC</t>
  </si>
  <si>
    <t xml:space="preserve">8121 - COPE CENTER NORTH             </t>
  </si>
  <si>
    <t xml:space="preserve">8141 - JUVENILE JUSTICE CENTER       </t>
  </si>
  <si>
    <t xml:space="preserve">8151 - ROBERT RENICK EDUCATION CTR   </t>
  </si>
  <si>
    <t xml:space="preserve">8181 - RUTH OWENS KRUSE' EDUC CENTER </t>
  </si>
  <si>
    <t xml:space="preserve">8201 - CORPORATE ACADEMY SOUTH       </t>
  </si>
  <si>
    <t xml:space="preserve">9013 - PRE K - INTERVENTION          </t>
  </si>
  <si>
    <t xml:space="preserve">9731 - INSTRUCTIONAL SYSTEMWIDE      </t>
  </si>
  <si>
    <t>School No</t>
  </si>
  <si>
    <t>Total</t>
  </si>
  <si>
    <t>K</t>
  </si>
  <si>
    <t>Tested
Gr 3-10</t>
  </si>
  <si>
    <t>Writing Tested
(G 4,8, 10)</t>
  </si>
  <si>
    <t>Science Tested
(G 5,8, 11)</t>
  </si>
  <si>
    <t xml:space="preserve">0041 AIR BASE ELEMENTARY </t>
  </si>
  <si>
    <t xml:space="preserve">0070 CORAL REEF MONT. ACAD. CHRT </t>
  </si>
  <si>
    <t xml:space="preserve">0071 EUGENIA B. THOMAS K-8 CENTE </t>
  </si>
  <si>
    <t xml:space="preserve">0072 SUMMERVILLE ADVANTAGE ACAD. </t>
  </si>
  <si>
    <t xml:space="preserve">0073 MANDARIN LAKES K-8 ACADEMY </t>
  </si>
  <si>
    <t xml:space="preserve">0081 LENORA BRAYNON SMITH EL. </t>
  </si>
  <si>
    <t xml:space="preserve">0091 BOB GRAHAM EDUCATION CENTER </t>
  </si>
  <si>
    <t xml:space="preserve">0092 SUNNY ISLES BEACH COMM. CNT </t>
  </si>
  <si>
    <t xml:space="preserve">0100 MATER ACADEMY </t>
  </si>
  <si>
    <t xml:space="preserve">0101 ARCOLA LAKE ELEMENTARY </t>
  </si>
  <si>
    <t xml:space="preserve">0102 MIAMI COMMUNITY CHARTER SCH </t>
  </si>
  <si>
    <t xml:space="preserve">0111 MAYA ANGELOU ELEMENTARY </t>
  </si>
  <si>
    <t xml:space="preserve">0113 BALERE LANGUAGE ACADEMY </t>
  </si>
  <si>
    <t xml:space="preserve">0121 AUBURNDALE ELEMENTARY </t>
  </si>
  <si>
    <t xml:space="preserve">0122 DR. ROLANDO ESPINOSA K-8 CN </t>
  </si>
  <si>
    <t xml:space="preserve">0125 NORMA BUTLER BOSSARD EL. </t>
  </si>
  <si>
    <t xml:space="preserve">0161 AVOCADO ELEMENTARY </t>
  </si>
  <si>
    <t xml:space="preserve">0201 BANYAN ELEMENTARY </t>
  </si>
  <si>
    <t xml:space="preserve">0211 DR. MANUEL C. BARREIRO EL. </t>
  </si>
  <si>
    <t xml:space="preserve">0215 LAWRENCE ACD. EL. CHARTER S </t>
  </si>
  <si>
    <t xml:space="preserve">0231 AVENTURA WATERWAYS K-8 CNTR </t>
  </si>
  <si>
    <t xml:space="preserve">0241 R.K. BROAD/BAY HARBOR  K-8 </t>
  </si>
  <si>
    <t xml:space="preserve">0251 ETHEL KOGER BECKHAM EL. </t>
  </si>
  <si>
    <t xml:space="preserve">0261 BEL-AIRE ELEMENTARY </t>
  </si>
  <si>
    <t xml:space="preserve">0271 BENT TREE ELEMENTARY </t>
  </si>
  <si>
    <t xml:space="preserve">0311 GOULDS ELEMENTARY SCHOOL </t>
  </si>
  <si>
    <t xml:space="preserve">0312 MATER GARDENS ACADEMY </t>
  </si>
  <si>
    <t xml:space="preserve">0321 BISCAYNE ELEMENTARY </t>
  </si>
  <si>
    <t xml:space="preserve">0332 SOMERSET ACADEMY (SILVER PA </t>
  </si>
  <si>
    <t xml:space="preserve">0339 SOMERSET ACADEMY CHARTER EL </t>
  </si>
  <si>
    <t xml:space="preserve">0341 ARCH CREEK ELEMENTARY SCH. </t>
  </si>
  <si>
    <t xml:space="preserve">0342 PINECREST ACADEMY (SO. CMP) </t>
  </si>
  <si>
    <t xml:space="preserve">0361 BISCAYNE GARDENS ELEMENTARY </t>
  </si>
  <si>
    <t xml:space="preserve">0400 RENAISSANCE ELM. CHART. SCH </t>
  </si>
  <si>
    <t xml:space="preserve">0401 VAN E. BLANTON ELEMENTARY </t>
  </si>
  <si>
    <t xml:space="preserve">0441 BLUE LAKES ELEMENTARY </t>
  </si>
  <si>
    <t xml:space="preserve">0451 DR. BOWMAN FOSTER ASHE EL. </t>
  </si>
  <si>
    <t xml:space="preserve">0461 BRENTWOOD ELEMENTARY </t>
  </si>
  <si>
    <t xml:space="preserve">0481 JAMES H. BRIGHT ELEMENTARY </t>
  </si>
  <si>
    <t xml:space="preserve">0510 ARCHIMEDEAN ACADEMY </t>
  </si>
  <si>
    <t xml:space="preserve">0520 SOMERSET ACADEMY </t>
  </si>
  <si>
    <t xml:space="preserve">0521 BROADMOOR ELEMENTARY </t>
  </si>
  <si>
    <t xml:space="preserve">0561 WILLIAM J. BRYAN ELEMENTARY </t>
  </si>
  <si>
    <t xml:space="preserve">0600 PINECREST PREP. ACADEMY </t>
  </si>
  <si>
    <t xml:space="preserve">0641 BUNCHE PARK ELEMENTARY </t>
  </si>
  <si>
    <t xml:space="preserve">0651 CAMPBELL DRIVE ELEMENTARY </t>
  </si>
  <si>
    <t xml:space="preserve">0661 CARIBBEAN ELEMENTARY </t>
  </si>
  <si>
    <t xml:space="preserve">0671 CALUSA ELEMENTARY </t>
  </si>
  <si>
    <t xml:space="preserve">0681 CAROL CITY ELEMENTARY </t>
  </si>
  <si>
    <t xml:space="preserve">0721 GEORGE W. CARVER ELEMENTARY </t>
  </si>
  <si>
    <t xml:space="preserve">0761 FIENBERG/FISHER K-8 CENTER </t>
  </si>
  <si>
    <t xml:space="preserve">0771 WILLIAM A. CHAPMAN EL. </t>
  </si>
  <si>
    <t xml:space="preserve">0801 CITRUS GROVE ELEMENTARY </t>
  </si>
  <si>
    <t xml:space="preserve">0831 CLAUDE PEPPER ELEMENTARY </t>
  </si>
  <si>
    <t xml:space="preserve">0841 COCONUT GROVE ELEMENTARY </t>
  </si>
  <si>
    <t xml:space="preserve">0861 COLONIAL DRIVE ELEMENTARY </t>
  </si>
  <si>
    <t xml:space="preserve">0881 COMSTOCK ELEMENTARY </t>
  </si>
  <si>
    <t xml:space="preserve">0921 NEVA KING COOPER ED. CNTR. </t>
  </si>
  <si>
    <t xml:space="preserve">0950 AVENTURA CITY OF EXCELLENCE </t>
  </si>
  <si>
    <t xml:space="preserve">0961 CORAL GABLES ELEMENTARY </t>
  </si>
  <si>
    <t xml:space="preserve">1001 CORAL PARK ELEMENTARY </t>
  </si>
  <si>
    <t xml:space="preserve">1010 THE CHART. SCH. AT WATERSTN </t>
  </si>
  <si>
    <t xml:space="preserve">1012 EXCEL ACAD. CH. SCH., NORTH </t>
  </si>
  <si>
    <t xml:space="preserve">1014 ADVANCED LEARNING CHARTER S </t>
  </si>
  <si>
    <t xml:space="preserve">1017 MATER AC. OF INT'L STUDIES </t>
  </si>
  <si>
    <t xml:space="preserve">1020 YOUTH CO-OP CHARTER SCHOOL </t>
  </si>
  <si>
    <t xml:space="preserve">1041 CORAL REEF ELEMENTARY </t>
  </si>
  <si>
    <t xml:space="preserve">1070 SO. FL. AUTISM CHARTER SCH. </t>
  </si>
  <si>
    <t xml:space="preserve">1081 CORAL TERRACE ELEMENTARY </t>
  </si>
  <si>
    <t xml:space="preserve">1121 CORAL WAY K-8 CENTER </t>
  </si>
  <si>
    <t xml:space="preserve">1161 CRESTVIEW ELEMENTARY </t>
  </si>
  <si>
    <t xml:space="preserve">1241 CUTLER RIDGE ELEMENTARY </t>
  </si>
  <si>
    <t xml:space="preserve">1281 CYPRESS ELEMENTARY </t>
  </si>
  <si>
    <t xml:space="preserve">1331 DEVON AIRE K-8 CENTER </t>
  </si>
  <si>
    <t xml:space="preserve">1361 DOUGLASS, FREDERICK EL. </t>
  </si>
  <si>
    <t xml:space="preserve">1371 MARJORY STONEMAN DOUGLAS </t>
  </si>
  <si>
    <t xml:space="preserve">1401 CHARLES R. DREW ELEMENTARY </t>
  </si>
  <si>
    <t xml:space="preserve">1441 PAUL LAURENCE DUNBAR EL. </t>
  </si>
  <si>
    <t xml:space="preserve">1481 JOHN G. DUPUIS ELEMENTARY </t>
  </si>
  <si>
    <t xml:space="preserve">1521 AMELIA EARHART ELEMENTARY </t>
  </si>
  <si>
    <t xml:space="preserve">1561 EARLINGTON HEIGHTS EL. </t>
  </si>
  <si>
    <t xml:space="preserve">1601 EDISON PARK ELEMENTARY </t>
  </si>
  <si>
    <t xml:space="preserve">1641 EMERSON ELEMENTARY </t>
  </si>
  <si>
    <t xml:space="preserve">1681 LILLIE C. EVANS ELEMENTARY </t>
  </si>
  <si>
    <t xml:space="preserve">1691 CHRISTINA M. EVE ELEMENTARY </t>
  </si>
  <si>
    <t xml:space="preserve">1721 EVERGLADES K-8 CENTER </t>
  </si>
  <si>
    <t xml:space="preserve">1761 DAVID FAIRCHILD ELEMENTARY </t>
  </si>
  <si>
    <t xml:space="preserve">1801 FAIRLAWN ELEMENTARY </t>
  </si>
  <si>
    <t xml:space="preserve">1811 DANTE B. FASCELL ELEMENTARY </t>
  </si>
  <si>
    <t xml:space="preserve">1841 FLAGAMI ELEMENTARY </t>
  </si>
  <si>
    <t xml:space="preserve">1881 HENRY M. FLAGLER ELEMENTARY </t>
  </si>
  <si>
    <t xml:space="preserve">1921 FLAMINGO ELEMENTARY </t>
  </si>
  <si>
    <t xml:space="preserve">2001 FLORIDA CITY ELEMENTARY </t>
  </si>
  <si>
    <t xml:space="preserve">2004 INTEGRATED SCI &amp; ASIAN CULT </t>
  </si>
  <si>
    <t xml:space="preserve">2005 RISE AC.-S. DADE CHARTER SC </t>
  </si>
  <si>
    <t xml:space="preserve">2006 RICHARD ALLEN LEAD. ACADEMY </t>
  </si>
  <si>
    <t xml:space="preserve">2007 SOMERSET ACADEMY E.S. (SMC) </t>
  </si>
  <si>
    <t xml:space="preserve">2012 SOMERSET ARTS ACADEMY </t>
  </si>
  <si>
    <t xml:space="preserve">2021 GLORIA FLOYD ELEMENTARY </t>
  </si>
  <si>
    <t xml:space="preserve">2041 BENJAMIN FRANKLIN EL. </t>
  </si>
  <si>
    <t xml:space="preserve">2060 THE GIBSON CHARTER SCHOOL </t>
  </si>
  <si>
    <t xml:space="preserve">2081 FULFORD ELEMENTARY </t>
  </si>
  <si>
    <t xml:space="preserve">2111 HIALEAH GARDENS ELEMENTARY </t>
  </si>
  <si>
    <t xml:space="preserve">2151 JACK D. GORDON ELM. COMM. </t>
  </si>
  <si>
    <t xml:space="preserve">2161 GOLDEN GLADES ELEMENTARY </t>
  </si>
  <si>
    <t xml:space="preserve">2181 JOELLA GOOD ELEMENTARY </t>
  </si>
  <si>
    <t xml:space="preserve">2191 SPANISH LAKE ELEMENTARY SCH </t>
  </si>
  <si>
    <t xml:space="preserve">2241 GRATIGNY ELEMENTARY </t>
  </si>
  <si>
    <t xml:space="preserve">2261 GREENGLADE ELEMENTARY </t>
  </si>
  <si>
    <t xml:space="preserve">2281 GREYNOLDS PARK ELEMENTARY </t>
  </si>
  <si>
    <t xml:space="preserve">2321 GULFSTREAM ELEMENTARY </t>
  </si>
  <si>
    <t xml:space="preserve">2331 CHARLES R. HADLEY EL. </t>
  </si>
  <si>
    <t xml:space="preserve">2341 JOE HALL ELEMENTARY </t>
  </si>
  <si>
    <t xml:space="preserve">2351 ENEIDA MASSAS HARTNER EL. </t>
  </si>
  <si>
    <t xml:space="preserve">2361 HIALEAH ELEMENTARY </t>
  </si>
  <si>
    <t xml:space="preserve">2371 WEST HIALEAH GARDENS EL. </t>
  </si>
  <si>
    <t xml:space="preserve">2401 HIBISCUS ELEMENTARY </t>
  </si>
  <si>
    <t xml:space="preserve">2441 V. BOONE/HIGHLAND OAKS EL. </t>
  </si>
  <si>
    <t xml:space="preserve">2501 HOLMES ELEMENTARY </t>
  </si>
  <si>
    <t xml:space="preserve">2511 ZORA NEALE HURSTON EL. </t>
  </si>
  <si>
    <t xml:space="preserve">2521 OLIVER HOOVER ELEMENTARY </t>
  </si>
  <si>
    <t xml:space="preserve">2531 THENA CROWDER ELEMENTARY </t>
  </si>
  <si>
    <t xml:space="preserve">2541 HOWARD DRIVE ELEMENTARY </t>
  </si>
  <si>
    <t xml:space="preserve">2581 MADIE IVES ELEMENTARY </t>
  </si>
  <si>
    <t xml:space="preserve">2621 JAMES W. JOHNSON ELEMENTARY </t>
  </si>
  <si>
    <t xml:space="preserve">2641 KENDALE ELEMENTARY </t>
  </si>
  <si>
    <t xml:space="preserve">2651 KENDALE LAKES ELEMENTARY </t>
  </si>
  <si>
    <t xml:space="preserve">2661 KENSINGTON PARK ELEMENTARY </t>
  </si>
  <si>
    <t xml:space="preserve">2701 KENWOOD K-8 CENTER </t>
  </si>
  <si>
    <t xml:space="preserve">2741 KEY BISCAYNE K-8 CENTER </t>
  </si>
  <si>
    <t xml:space="preserve">2761 MARTIN LUTHER KING EL. </t>
  </si>
  <si>
    <t xml:space="preserve">2781 KINLOCH PARK ELEMENTARY </t>
  </si>
  <si>
    <t xml:space="preserve">2801 LAKE STEVENS ELEMENTARY </t>
  </si>
  <si>
    <t xml:space="preserve">2821 LAKEVIEW ELEMENTARY </t>
  </si>
  <si>
    <t xml:space="preserve">2861 YWAACD AT JRE LEE OPP. SCH </t>
  </si>
  <si>
    <t xml:space="preserve">2881 LEEWOOD K-8 CENTER </t>
  </si>
  <si>
    <t xml:space="preserve">2891 WILLIAM H. LEHMAN EL. </t>
  </si>
  <si>
    <t xml:space="preserve">2901 LEISURE CITY K-8 CENTER </t>
  </si>
  <si>
    <t xml:space="preserve">2911 LINDA LENTIN K-8 CENTER </t>
  </si>
  <si>
    <t xml:space="preserve">2941 LAURA C. SAUNDERS EL. </t>
  </si>
  <si>
    <t xml:space="preserve">2981 LIBERTY CITY ELEMENTARY </t>
  </si>
  <si>
    <t xml:space="preserve">3021 JESSE J. MCCRARY, JR. EL </t>
  </si>
  <si>
    <t xml:space="preserve">3030 DORAL ACADEMY </t>
  </si>
  <si>
    <t xml:space="preserve">3041 LORAH PARK ELEMENTARY </t>
  </si>
  <si>
    <t xml:space="preserve">3051 TOUSSAINT L'OUVERTURE EL. </t>
  </si>
  <si>
    <t xml:space="preserve">3061 LUDLAM ELEMENTARY </t>
  </si>
  <si>
    <t xml:space="preserve">3100 MATER ACADEMY EAST CHARTER </t>
  </si>
  <si>
    <t xml:space="preserve">3101 FRANK CRAWFORD MARTIN K-8 C </t>
  </si>
  <si>
    <t xml:space="preserve">3111 WESLEY MATTHEWS ELEMENTARY </t>
  </si>
  <si>
    <t xml:space="preserve">3141 MEADOWLANE ELEMENTARY </t>
  </si>
  <si>
    <t xml:space="preserve">3181 MELROSE ELEMENTARY </t>
  </si>
  <si>
    <t xml:space="preserve">3191 ADA MERRITT K-8 CENTER </t>
  </si>
  <si>
    <t xml:space="preserve">3241 MIAMI GARDENS ELEMENTARY </t>
  </si>
  <si>
    <t xml:space="preserve">3261 MIAMI HEIGHTS ELEMENTARY </t>
  </si>
  <si>
    <t xml:space="preserve">3281 MIAMI LAKES K-8 CENTER </t>
  </si>
  <si>
    <t xml:space="preserve">3301 MIAMI PARK ELEMENTARY </t>
  </si>
  <si>
    <t xml:space="preserve">3341 MIAMI SHORES ELEMENTARY </t>
  </si>
  <si>
    <t xml:space="preserve">3381 MIAMI SPRINGS ELEMENTARY </t>
  </si>
  <si>
    <t xml:space="preserve">3421 MARCUS A. MILAM K-8 CENTER </t>
  </si>
  <si>
    <t xml:space="preserve">3431 PHYLLIS R. MILLER EL. </t>
  </si>
  <si>
    <t xml:space="preserve">3501 MORNINGSIDE ELEMENTARY </t>
  </si>
  <si>
    <t xml:space="preserve">3541 ROBERT RUSSA MOTON EL. </t>
  </si>
  <si>
    <t xml:space="preserve">3581 MYRTLE GROVE ELEMENTARY </t>
  </si>
  <si>
    <t xml:space="preserve">3600 DOWNTOWN MIAMI CHARTER SCH. </t>
  </si>
  <si>
    <t xml:space="preserve">3610 KEYS GATE CHARTER SCHOOL </t>
  </si>
  <si>
    <t xml:space="preserve">3621 COCONUT PALM K-8 ACADEMY </t>
  </si>
  <si>
    <t xml:space="preserve">3661 NATURAL BRIDGE ELEMENTARY </t>
  </si>
  <si>
    <t xml:space="preserve">3701 NORLAND ELEMENTARY </t>
  </si>
  <si>
    <t xml:space="preserve">3741 NORTH BEACH ELEMENTARY </t>
  </si>
  <si>
    <t xml:space="preserve">3781 BARBARA J. HAWKINS EL. </t>
  </si>
  <si>
    <t xml:space="preserve">3821 NORTH COUNTY ELEMENTARY </t>
  </si>
  <si>
    <t xml:space="preserve">3861 NORTH GLADE ELEMENTARY </t>
  </si>
  <si>
    <t xml:space="preserve">3901 NORTH HIALEAH ELEMENTARY </t>
  </si>
  <si>
    <t xml:space="preserve">3941 NORTH MIAMI ELEMENTARY </t>
  </si>
  <si>
    <t xml:space="preserve">3981 NORTH TWIN LAKES ELEMENTARY </t>
  </si>
  <si>
    <t xml:space="preserve">4000 MIAMI CHILDREN'S MUSEUM CH. </t>
  </si>
  <si>
    <t xml:space="preserve">4001 NORWOOD ELEMENTARY </t>
  </si>
  <si>
    <t xml:space="preserve">4021 OAK GROVE ELEMENTARY </t>
  </si>
  <si>
    <t xml:space="preserve">4031 GATEWAY ENV. K-8 LEARN. CNT </t>
  </si>
  <si>
    <t xml:space="preserve">4061 OJUS ELEMENTARY </t>
  </si>
  <si>
    <t xml:space="preserve">4070 EARLY BEGIN. ACD. CIVIC CNT </t>
  </si>
  <si>
    <t xml:space="preserve">4071 OLINDA ELEMENTARY </t>
  </si>
  <si>
    <t xml:space="preserve">4081 M_DCPS PRIMARY LEARNING CNT </t>
  </si>
  <si>
    <t xml:space="preserve">4091 OLYMPIA HEIGHTS ELEMENTARY </t>
  </si>
  <si>
    <t xml:space="preserve">4121 DR. ROBERT B. INGRAM EL. </t>
  </si>
  <si>
    <t xml:space="preserve">4171 ORCHARD VILLA ELEMENTARY </t>
  </si>
  <si>
    <t xml:space="preserve">4221 PALMETTO ELEMENTARY </t>
  </si>
  <si>
    <t xml:space="preserve">4241 PALM LAKES ELEMENTARY </t>
  </si>
  <si>
    <t xml:space="preserve">4261 PALM SPRINGS ELEMENTARY </t>
  </si>
  <si>
    <t xml:space="preserve">4281 PALM SPRINGS NORTH EL. </t>
  </si>
  <si>
    <t xml:space="preserve">4301 PARKVIEW ELEMENTARY </t>
  </si>
  <si>
    <t xml:space="preserve">4341 PARKWAY ELEMENTARY </t>
  </si>
  <si>
    <t xml:space="preserve">4381 PERRINE ELEMENTARY </t>
  </si>
  <si>
    <t xml:space="preserve">4391 IRVING &amp; BEATRICE PESKOE </t>
  </si>
  <si>
    <t xml:space="preserve">4401 KELSEY L. PHARR ELEMENTARY </t>
  </si>
  <si>
    <t xml:space="preserve">4421 PINECREST ELEMENTARY </t>
  </si>
  <si>
    <t xml:space="preserve">4441 PINE LAKE ELEMENTARY </t>
  </si>
  <si>
    <t xml:space="preserve">4461 PINE VILLA ELEMENTARY </t>
  </si>
  <si>
    <t xml:space="preserve">4491 HENRY E. S. REEVES EL. </t>
  </si>
  <si>
    <t xml:space="preserve">4501 POINCIANA PARK ELEMENTARY </t>
  </si>
  <si>
    <t xml:space="preserve">4511 DR. GILBERT L. PORTER EL. </t>
  </si>
  <si>
    <t xml:space="preserve">4541 RAINBOW PARK ELEMENTARY </t>
  </si>
  <si>
    <t xml:space="preserve">4581 REDLAND ELEMENTARY </t>
  </si>
  <si>
    <t xml:space="preserve">4611 REDONDO ELEMENTARY </t>
  </si>
  <si>
    <t xml:space="preserve">4651 E. F. BECKFORD/RICHMOND EL. </t>
  </si>
  <si>
    <t xml:space="preserve">4681 RIVERSIDE ELEMENTARY </t>
  </si>
  <si>
    <t xml:space="preserve">4691 JANE S. ROBERTS K-8 CENTER </t>
  </si>
  <si>
    <t xml:space="preserve">4721 ROCKWAY ELEMENTARY </t>
  </si>
  <si>
    <t xml:space="preserve">4741 ROYAL GREEN ELEMENTARY </t>
  </si>
  <si>
    <t xml:space="preserve">4761 ROYAL PALM ELEMENTARY </t>
  </si>
  <si>
    <t xml:space="preserve">4801 G.K. EDELMAN/SABAL PALM EL. </t>
  </si>
  <si>
    <t xml:space="preserve">4841 SANTA CLARA ELEMENTARY </t>
  </si>
  <si>
    <t xml:space="preserve">4881 SCOTT LAKE ELEMENTARY </t>
  </si>
  <si>
    <t xml:space="preserve">4921 SEMINOLE ELEMENTARY </t>
  </si>
  <si>
    <t xml:space="preserve">4961 SHADOWLAWN ELEMENTARY </t>
  </si>
  <si>
    <t xml:space="preserve">5001 SHENANDOAH ELEMENTARY </t>
  </si>
  <si>
    <t xml:space="preserve">5003 SOUTH DADE MIDDLE SCHOOL </t>
  </si>
  <si>
    <t xml:space="preserve">5005 DAVID LAWRENCE JR. K-8 CNTR </t>
  </si>
  <si>
    <t xml:space="preserve">5007 LINCOLN-MARTI CH. (HIALEAH) </t>
  </si>
  <si>
    <t xml:space="preserve">5010 OXFORD ACADEMY OF MIAMI </t>
  </si>
  <si>
    <t xml:space="preserve">5021 BEN SHEPPARD ELEMENTARY </t>
  </si>
  <si>
    <t xml:space="preserve">5025 LINCOLN-MARTI CH. (LTL HAVA </t>
  </si>
  <si>
    <t xml:space="preserve">5029 EXCELSIOR LANG. ACD. HIALEA </t>
  </si>
  <si>
    <t xml:space="preserve">5030 SANDOR WEINER SCH OPP., SO. </t>
  </si>
  <si>
    <t xml:space="preserve">5032 EXCELSIOR CHARTER ACADEMY </t>
  </si>
  <si>
    <t xml:space="preserve">5041 SILVER BLUFF ELEMENTARY </t>
  </si>
  <si>
    <t xml:space="preserve">5051 ERNEST R. GRAHAM ELEMENTARY </t>
  </si>
  <si>
    <t xml:space="preserve">5061 DR. CARLOS J. FINLAY EL. </t>
  </si>
  <si>
    <t xml:space="preserve">5081 SKYWAY ELEMENTARY </t>
  </si>
  <si>
    <t xml:space="preserve">5091 SOUTH POINTE ELEMENTARY </t>
  </si>
  <si>
    <t xml:space="preserve">5101 JOHN I. SMITH ELEMENTARY </t>
  </si>
  <si>
    <t xml:space="preserve">5121 SNAPPER CREEK ELEMENTARY </t>
  </si>
  <si>
    <t xml:space="preserve">5131 NORTH DADE CNTR. MOD. LANG. </t>
  </si>
  <si>
    <t xml:space="preserve">5141 HUBERT O. SIBLEY ELEMENTARY </t>
  </si>
  <si>
    <t xml:space="preserve">5201 SOUTH HIALEAH ELEMENTARY </t>
  </si>
  <si>
    <t xml:space="preserve">5241 SOUTH MIAMI K-8 CENTER </t>
  </si>
  <si>
    <t xml:space="preserve">5281 SOUTH MIAMI HEIGHTS EL. </t>
  </si>
  <si>
    <t xml:space="preserve">5321 SOUTHSIDE ELEMENTARY </t>
  </si>
  <si>
    <t xml:space="preserve">5361 SPRINGVIEW ELEMENTARY </t>
  </si>
  <si>
    <t xml:space="preserve">5381 E. W. F. STIRRUP ELEMENTARY </t>
  </si>
  <si>
    <t xml:space="preserve">5401 SUNSET ELEMENTARY </t>
  </si>
  <si>
    <t xml:space="preserve">5421 SUNSET PARK ELEMENTARY </t>
  </si>
  <si>
    <t xml:space="preserve">5431 SWEETWATER ELEMENTARY </t>
  </si>
  <si>
    <t xml:space="preserve">5441 SYLVANIA HEIGHTS ELEMENTARY </t>
  </si>
  <si>
    <t xml:space="preserve">5481 TREASURE ISLAND ELEMENTARY </t>
  </si>
  <si>
    <t xml:space="preserve">5521 TROPICAL ELEMENTARY </t>
  </si>
  <si>
    <t xml:space="preserve">5561 FRANCES S. TUCKER EL. </t>
  </si>
  <si>
    <t xml:space="preserve">5601 TWIN LAKES ELEMENTARY </t>
  </si>
  <si>
    <t xml:space="preserve">5641 VILLAGE GREEN ELEMENTARY </t>
  </si>
  <si>
    <t xml:space="preserve">5671 VINELAND K-8 CENTER </t>
  </si>
  <si>
    <t xml:space="preserve">5710 SANDOR WIENER SCHOOL OF OP. </t>
  </si>
  <si>
    <t xml:space="preserve">5711 MAE M. WALTERS ELEMENTARY </t>
  </si>
  <si>
    <t xml:space="preserve">5791 WEST HOMESTEAD ELEMENTARY </t>
  </si>
  <si>
    <t xml:space="preserve">5831 HENRY S. WEST LABORATORY </t>
  </si>
  <si>
    <t xml:space="preserve">5861 DR. HENRY W. MACK/W. LITTLE </t>
  </si>
  <si>
    <t xml:space="preserve">5901 CARRIE P. MEEK/WESTVIEW EL. </t>
  </si>
  <si>
    <t xml:space="preserve">5931 PHILLIS WHEATLEY ELEMENTARY </t>
  </si>
  <si>
    <t xml:space="preserve">5951 WHISPERING PINES ELEMENTARY </t>
  </si>
  <si>
    <t xml:space="preserve">5961 WINSTON PARK K-8 CENTER </t>
  </si>
  <si>
    <t xml:space="preserve">5971 NATHAN B. YOUNG ELEMENTARY </t>
  </si>
  <si>
    <t xml:space="preserve">5981 DR. EDWARD L. WHIGHAM EL. </t>
  </si>
  <si>
    <t xml:space="preserve">5991 CHARLES DAVID WYCHE, JR. </t>
  </si>
  <si>
    <t xml:space="preserve">6001 HERBERT A. AMMONS MIDDLE SC </t>
  </si>
  <si>
    <t xml:space="preserve">6004 SOMERSET ACAD. CHAR. MIDDLE </t>
  </si>
  <si>
    <t xml:space="preserve">6006 ARCHIMEDEAN MIDDLE CONSERV. </t>
  </si>
  <si>
    <t xml:space="preserve">6008 LAWRENCE ACADEMY </t>
  </si>
  <si>
    <t xml:space="preserve">6009 MATER EAST ACAD. MIDDLE SCH </t>
  </si>
  <si>
    <t xml:space="preserve">6010 FLORIDA INTERN'L ACADEMY </t>
  </si>
  <si>
    <t xml:space="preserve">6011 ALLAPATTAH MIDDLE SCHOOL </t>
  </si>
  <si>
    <t xml:space="preserve">6012 MATER ACADEMY CHARTER MID.S </t>
  </si>
  <si>
    <t xml:space="preserve">6013 SOMERSET ACD. CH. MS (SO.HO </t>
  </si>
  <si>
    <t xml:space="preserve">6020 ASPIRA YOUTH LEADERSHIP C.S </t>
  </si>
  <si>
    <t xml:space="preserve">6021 ARVIDA MIDDLE SCHOOL </t>
  </si>
  <si>
    <t xml:space="preserve">6022 PINECREST ACADEMY CHR. MID. </t>
  </si>
  <si>
    <t xml:space="preserve">6023 ANDOVER MIDDLE SCHOOL </t>
  </si>
  <si>
    <t xml:space="preserve">6028 RENAISSANCE MID. CHARTER SC </t>
  </si>
  <si>
    <t xml:space="preserve">6030 DORAL ACADEMY CHR. MID. SCH </t>
  </si>
  <si>
    <t xml:space="preserve">6031 BROWNSVILLE MIDDLE SCHOOL </t>
  </si>
  <si>
    <t xml:space="preserve">6033 MATER ACADEMY LAKES MIDDLE </t>
  </si>
  <si>
    <t xml:space="preserve">6040 DR'S CHAR. SCH. OF M. SHORE </t>
  </si>
  <si>
    <t xml:space="preserve">6041 PAUL W. BELL MIDDLE SCHOOL </t>
  </si>
  <si>
    <t xml:space="preserve">6042 MATER GARDENS ACADEMY MID. </t>
  </si>
  <si>
    <t xml:space="preserve">6043 SOMERSET ACD. MS (COUNTRY P </t>
  </si>
  <si>
    <t xml:space="preserve">6045 INTERN'L STUDIES CH. MIDDLE </t>
  </si>
  <si>
    <t xml:space="preserve">6047 MATER AC. MID. SCH. INT'L S </t>
  </si>
  <si>
    <t xml:space="preserve">6048 MIAMI COMMUNITY CH. MID. SC </t>
  </si>
  <si>
    <t xml:space="preserve">6049 RIVER CITIES COMM. CH. SCH. </t>
  </si>
  <si>
    <t xml:space="preserve">6051 CAROL CITY MIDDLE SCHOOL </t>
  </si>
  <si>
    <t xml:space="preserve">6052 ZELDA GLAZER MIDDLE SCHOOL </t>
  </si>
  <si>
    <t xml:space="preserve">6053 SOMERSET AC. MID. CH. S. (S </t>
  </si>
  <si>
    <t xml:space="preserve">6060 ASPIRA SOUTH YOUTH LEAD. CH </t>
  </si>
  <si>
    <t xml:space="preserve">6061 CAMPBELL DRIVE MIDDLE SCH. </t>
  </si>
  <si>
    <t xml:space="preserve">6070 ASPIRA E. M. DE HOSTOS Y. L </t>
  </si>
  <si>
    <t xml:space="preserve">6071 GEORGE W. CARVER MIDDLE SCH </t>
  </si>
  <si>
    <t xml:space="preserve">6081 CENTENNIAL MIDDLE SCHOOL </t>
  </si>
  <si>
    <t xml:space="preserve">6091 CITRUS GROVE MIDDLE SCHOOL </t>
  </si>
  <si>
    <t xml:space="preserve">6111 CUTLER RIDGE MIDDLE SCHOOL </t>
  </si>
  <si>
    <t xml:space="preserve">6121 RUBEN DARIO MIDDLE SCHOOL </t>
  </si>
  <si>
    <t xml:space="preserve">6131 HOWARD A. DOOLIN MIDDLE SCH </t>
  </si>
  <si>
    <t xml:space="preserve">6141 CHARLES R. DREW MIDDLE SCH </t>
  </si>
  <si>
    <t xml:space="preserve">6151 DORAL MIDDLE SCHOOL </t>
  </si>
  <si>
    <t xml:space="preserve">6161 LAWTON CHILES MIDDLE SCHOOL </t>
  </si>
  <si>
    <t xml:space="preserve">6171 HENRY H. FILER MIDDLE SCH. </t>
  </si>
  <si>
    <t xml:space="preserve">6211 GLADES MIDDLE SCHOOL </t>
  </si>
  <si>
    <t xml:space="preserve">6221 HAMMOCKS MIDDLE SCHOOL </t>
  </si>
  <si>
    <t xml:space="preserve">6231 HIALEAH MIDDLE SCHOOL </t>
  </si>
  <si>
    <t xml:space="preserve">6241 HIGHLAND OAKS MIDDLE SCHOOL </t>
  </si>
  <si>
    <t xml:space="preserve">6251 HOMESTEAD MIDDLE SCHOOL </t>
  </si>
  <si>
    <t xml:space="preserve">6281 THOMAS JEFFERSON  MIDDLE SC </t>
  </si>
  <si>
    <t xml:space="preserve">6301 JOHN F. KENNEDY MIDDLE SCH. </t>
  </si>
  <si>
    <t xml:space="preserve">6331 KINLOCH PARK MIDDLE SCHOOL </t>
  </si>
  <si>
    <t xml:space="preserve">6351 LAKE STEVENS MIDDLE SCHOOL </t>
  </si>
  <si>
    <t xml:space="preserve">6361 JOSE DE DIEGO MIDDLE SCHOOL </t>
  </si>
  <si>
    <t xml:space="preserve">6391 MADISON MIDDLE SCHOOL </t>
  </si>
  <si>
    <t xml:space="preserve">6411 HORACE MANN MIDDLE SCHOOL </t>
  </si>
  <si>
    <t xml:space="preserve">6421 JOSE MARTI MIDDLE SCHOOL </t>
  </si>
  <si>
    <t xml:space="preserve">6431 MAYS COMMUNITY MIDDLE SCH. </t>
  </si>
  <si>
    <t xml:space="preserve">6441 HOWARD D. MCMILLAN MIDDLE S </t>
  </si>
  <si>
    <t xml:space="preserve">6481 MIAMI EDISON MIDDLE SCHOOL </t>
  </si>
  <si>
    <t xml:space="preserve">6501 MIAMI LAKES MIDDLE SCHOOL </t>
  </si>
  <si>
    <t xml:space="preserve">6521 MIAMI SPRINGS MIDDLE SCHOOL </t>
  </si>
  <si>
    <t xml:space="preserve">6541 NAUTILUS MIDDLE SCHOOL </t>
  </si>
  <si>
    <t xml:space="preserve">6571 NORLAND MIDDLE SCHOOL </t>
  </si>
  <si>
    <t xml:space="preserve">6591 NORTH DADE MIDDLE SCHOOL </t>
  </si>
  <si>
    <t xml:space="preserve">6611 COUNTRY CLUB MIDDLE SCHOOL </t>
  </si>
  <si>
    <t xml:space="preserve">6631 NORTH MIAMI MIDDLE SCHOOL </t>
  </si>
  <si>
    <t xml:space="preserve">6681 PALM SPRINGS MIDDLE SCHOOL </t>
  </si>
  <si>
    <t xml:space="preserve">6701 PALMETTO MIDDLE SCHOOL </t>
  </si>
  <si>
    <t xml:space="preserve">6721 PARKWAY MIDDLE COMM. SCHOOL </t>
  </si>
  <si>
    <t xml:space="preserve">6741 PONCE DE LEON MIDDLE SCHOOL </t>
  </si>
  <si>
    <t xml:space="preserve">6751 HIALEAH GARDENS MIDDLE SCH </t>
  </si>
  <si>
    <t xml:space="preserve">6761 REDLAND MIDDLE SCHOOL </t>
  </si>
  <si>
    <t xml:space="preserve">6771 JORGE MAS CANOSA MID. SCH </t>
  </si>
  <si>
    <t xml:space="preserve">6781 RICHMOND HEIGHTS MIDDLE SCH </t>
  </si>
  <si>
    <t xml:space="preserve">6801 RIVIERA MIDDLE SCHOOL </t>
  </si>
  <si>
    <t xml:space="preserve">6821 ROCKWAY MIDDLE SCHOOL </t>
  </si>
  <si>
    <t xml:space="preserve">6841 SHENANDOAH MIDDLE SCHOOL </t>
  </si>
  <si>
    <t xml:space="preserve">6861 SOUTHWOOD MIDDLE SCHOOL </t>
  </si>
  <si>
    <t xml:space="preserve">6881 SOUTH MIAMI MIDDLE COMM. SC </t>
  </si>
  <si>
    <t xml:space="preserve">6901 W. R. THOMAS MIDDLE SCHOOL </t>
  </si>
  <si>
    <t xml:space="preserve">6921 LAMAR LOUISE CURRY MIDDLE S </t>
  </si>
  <si>
    <t xml:space="preserve">6961 WEST MIAMI MIDDLE SCHOOL </t>
  </si>
  <si>
    <t xml:space="preserve">6981 WESTVIEW MIDDLE SCHOOL </t>
  </si>
  <si>
    <t xml:space="preserve">7001 MIAMI-DADE ONLINE ACADEMY </t>
  </si>
  <si>
    <t xml:space="preserve">7007 INT'L STUDIES CHART. HIGH S </t>
  </si>
  <si>
    <t xml:space="preserve">7009 DORAL PERF. ARTS &amp; ENTERTAI </t>
  </si>
  <si>
    <t xml:space="preserve">7011 AMERICAN SENIOR HIGH SCHOOL </t>
  </si>
  <si>
    <t xml:space="preserve">7014 MATER PERF. ARTS &amp; ENTERTAI </t>
  </si>
  <si>
    <t xml:space="preserve">7015 LIFE SKILLS CNTR MIAMI-DADE </t>
  </si>
  <si>
    <t xml:space="preserve">7017 LIFE SKILLS CNT. OPA-LOCKA </t>
  </si>
  <si>
    <t xml:space="preserve">7018 MATER ACADEMY LAKES HIGH SC </t>
  </si>
  <si>
    <t xml:space="preserve">7020 DORAL ACADEMY HIGH SCHOOL </t>
  </si>
  <si>
    <t xml:space="preserve">7022 ACADEMY OF ARTS &amp; MINDS </t>
  </si>
  <si>
    <t xml:space="preserve">7024 MATER AC. HS OF INT'L STUDI </t>
  </si>
  <si>
    <t xml:space="preserve">7029 TERRA ENV. RES. INSTITUTE </t>
  </si>
  <si>
    <t xml:space="preserve">7030 SIATECH </t>
  </si>
  <si>
    <t xml:space="preserve">7033 LAW ENFOR. OFFICERS MEMORIA </t>
  </si>
  <si>
    <t xml:space="preserve">7036 LAWRENCE ACD. SR. HIGH CH. </t>
  </si>
  <si>
    <t xml:space="preserve">7037 MATER ACD. EAST CH. HIGH SC </t>
  </si>
  <si>
    <t xml:space="preserve">7038 SOMERSET ACAD. CH. HS (SO. </t>
  </si>
  <si>
    <t xml:space="preserve">7041 SCHOOL FOR ADV. STUDY WOLFS </t>
  </si>
  <si>
    <t xml:space="preserve">7042 SOMERSET ACAD. CHAR. HIGH S </t>
  </si>
  <si>
    <t xml:space="preserve">7048 ALONZO &amp; TRACY MOURNING SR. </t>
  </si>
  <si>
    <t xml:space="preserve">7049 WESTLAND HIALEAH SR. HIGH S </t>
  </si>
  <si>
    <t xml:space="preserve">7051 G. HOLMES BRADDOCK SENIOR </t>
  </si>
  <si>
    <t xml:space="preserve">7053 PINECREST ACADEMY CHART. HI </t>
  </si>
  <si>
    <t xml:space="preserve">7055 YOUNG WOMEN'S PREP. ACADEMY </t>
  </si>
  <si>
    <t xml:space="preserve">7056 YOUNG MEN'S PREP. ACADEMY </t>
  </si>
  <si>
    <t xml:space="preserve">7058 MIAMI COMMUNITY CHARTER HI. </t>
  </si>
  <si>
    <t xml:space="preserve">7059 MIAMI ARTS CHARTER SCHOOL </t>
  </si>
  <si>
    <t xml:space="preserve">7061 SCHOOL FOR ADV. STUDY NORTH </t>
  </si>
  <si>
    <t xml:space="preserve">7062 MAVERICKS HIGH NORTH MIAMI </t>
  </si>
  <si>
    <t xml:space="preserve">7065 MAVERICKS HIGH SOUTH MIAMI </t>
  </si>
  <si>
    <t xml:space="preserve">7071 CORAL GABLES SENIOR SCHOOL </t>
  </si>
  <si>
    <t xml:space="preserve">7081 DESIGN &amp; ARCHITECTURE SR. </t>
  </si>
  <si>
    <t xml:space="preserve">7091 SCHOOL FOR ADV. STUDY SOUTH </t>
  </si>
  <si>
    <t xml:space="preserve">7101 CORAL REEF SENIOR HIGH SCH </t>
  </si>
  <si>
    <t xml:space="preserve">7111 HIALEAH SENIOR HIGH SCHOOL </t>
  </si>
  <si>
    <t xml:space="preserve">7121 JOHN A. FERGUSON SENIOR HI. </t>
  </si>
  <si>
    <t xml:space="preserve">7131 HIALEAH-MIAMI LAKES SENIOR </t>
  </si>
  <si>
    <t xml:space="preserve">7141 DR. MICHAEL M. KROP SENIOR </t>
  </si>
  <si>
    <t xml:space="preserve">7151 HOMESTEAD SENIOR HIGH SCH. </t>
  </si>
  <si>
    <t xml:space="preserve">7160 MATER ACADEMY CHARTER HIGH </t>
  </si>
  <si>
    <t xml:space="preserve">7161 MAST ACADEMY </t>
  </si>
  <si>
    <t xml:space="preserve">7191 HIALEAH GARDENS SENIOR HIGH </t>
  </si>
  <si>
    <t xml:space="preserve">7201 MIAMI BEACH SENIOR HIGH SCH </t>
  </si>
  <si>
    <t xml:space="preserve">7231 MIAMI CAROL CITY SENIOR HI. </t>
  </si>
  <si>
    <t xml:space="preserve">7241 RONALD W. REAGAN/DORAL SR. </t>
  </si>
  <si>
    <t xml:space="preserve">7251 MIAMI CENTRAL SENIOR HIGH S </t>
  </si>
  <si>
    <t xml:space="preserve">7254 YMAACD AT MACARTHUR NORTH </t>
  </si>
  <si>
    <t xml:space="preserve">7262 CITY OF HIALEAH ED. ACADEMY </t>
  </si>
  <si>
    <t xml:space="preserve">7265 ARCHIMEDEAN UPPER CONSERVAT </t>
  </si>
  <si>
    <t xml:space="preserve">7271 MIAMI CORAL PARK SENIOR HI. </t>
  </si>
  <si>
    <t xml:space="preserve">7301 MIAMI EDISON SENIOR HIGH S. </t>
  </si>
  <si>
    <t xml:space="preserve">7341 MIAMI JACKSON SENIOR HIGH S </t>
  </si>
  <si>
    <t xml:space="preserve">7361 MIAMI KILLIAN SENIOR HIGH S </t>
  </si>
  <si>
    <t xml:space="preserve">7371 ROBERT MORGAN ED. CENTER </t>
  </si>
  <si>
    <t xml:space="preserve">7381 MIAMI NORLAND SENIOR HIGH S </t>
  </si>
  <si>
    <t xml:space="preserve">7391 MIAMI LAKES EDUCATIONAL CNT </t>
  </si>
  <si>
    <t xml:space="preserve">7411 MIAMI NORTHWESTERN SENIOR </t>
  </si>
  <si>
    <t xml:space="preserve">7431 MIAMI PALMETTO SENIOR HIGH </t>
  </si>
  <si>
    <t xml:space="preserve">7461 MIAMI SENIOR HIGH SCHOOL </t>
  </si>
  <si>
    <t xml:space="preserve">7511 MIAMI SPRINGS SENIOR HIGH S </t>
  </si>
  <si>
    <t xml:space="preserve">7531 MIAMI SUNSET SENIOR HIGH SC </t>
  </si>
  <si>
    <t xml:space="preserve">7541 NORTH MIAMI BEACH SENIOR </t>
  </si>
  <si>
    <t xml:space="preserve">7551 SCHOOL FOR ADV. STUDY HOMES </t>
  </si>
  <si>
    <t xml:space="preserve">7591 NORTH MIAMI SENIOR HIGH SCH </t>
  </si>
  <si>
    <t xml:space="preserve">7601 WILLIAM H. TURNER TECH ARTS </t>
  </si>
  <si>
    <t xml:space="preserve">7631 YMAACD AT MACARTHUR SO. </t>
  </si>
  <si>
    <t xml:space="preserve">7701 SOUTH DADE SENIOR HIGH SCH </t>
  </si>
  <si>
    <t xml:space="preserve">7721 SOUTH MIAMI SENIOR HIGH SCH </t>
  </si>
  <si>
    <t xml:space="preserve">7731 MIAMI SOUTHRIDGE SENIOR HI. </t>
  </si>
  <si>
    <t xml:space="preserve">7741 SOUTHWEST MIAMI SENIOR HIGH </t>
  </si>
  <si>
    <t xml:space="preserve">7751 BARBARA GOLEMAN SENIOR HIGH </t>
  </si>
  <si>
    <t xml:space="preserve">7781 FELIX VARELA SENIOR HIGH SC </t>
  </si>
  <si>
    <t xml:space="preserve">7791 BOOKER T. WASHINGTON SR. HI </t>
  </si>
  <si>
    <t xml:space="preserve">7804 DADE MARINE I. SO. 8014-150 </t>
  </si>
  <si>
    <t>7805</t>
  </si>
  <si>
    <t xml:space="preserve">7805 DADE MARINE I. NO. 8014-201 </t>
  </si>
  <si>
    <t xml:space="preserve">7806 DADE JUVENILE RES  8014-951 </t>
  </si>
  <si>
    <t xml:space="preserve">7809 BAY POINT NORTH    8014-501 </t>
  </si>
  <si>
    <t>7811</t>
  </si>
  <si>
    <t xml:space="preserve">7811 BAY POINT KENDALL  8014-602 </t>
  </si>
  <si>
    <t>7812</t>
  </si>
  <si>
    <t xml:space="preserve">7812 MIAMI BRIDGE SOUTH 8017-260 </t>
  </si>
  <si>
    <t>7814</t>
  </si>
  <si>
    <t xml:space="preserve">7814 WINGS FOR LIFE     8014-901 </t>
  </si>
  <si>
    <t>7819</t>
  </si>
  <si>
    <t xml:space="preserve">7819 BOYSTOWN           8017-851 </t>
  </si>
  <si>
    <t>7823</t>
  </si>
  <si>
    <t xml:space="preserve">7823 HERE'S HELP        8017-601 </t>
  </si>
  <si>
    <t xml:space="preserve">7824 HIALEAH INSTITUTE  8017-050 </t>
  </si>
  <si>
    <t>7826</t>
  </si>
  <si>
    <t xml:space="preserve">7826 JACKSON CHILD      8017-100 </t>
  </si>
  <si>
    <t xml:space="preserve">7829 LITTLE HAVANA INST 8017-650 </t>
  </si>
  <si>
    <t>7832</t>
  </si>
  <si>
    <t xml:space="preserve">7832 MIAMI BRIDGE NORTH 8017-250 </t>
  </si>
  <si>
    <t>7833</t>
  </si>
  <si>
    <t xml:space="preserve">7833 CITRUS HEALTH CRIS 8017-401 </t>
  </si>
  <si>
    <t xml:space="preserve">7835 RICHMOND PERRINE O 8017-750 </t>
  </si>
  <si>
    <t xml:space="preserve">7839 TROY ACADEMY       8017-102 </t>
  </si>
  <si>
    <t xml:space="preserve">7840 TURNER/GUILFORD/KN 8017-351 </t>
  </si>
  <si>
    <t>7843</t>
  </si>
  <si>
    <t xml:space="preserve">7843 VILLAGE BOYS       8017-125 </t>
  </si>
  <si>
    <t>7846</t>
  </si>
  <si>
    <t xml:space="preserve">7846 WOMEN'S DETENTION  8017-350 </t>
  </si>
  <si>
    <t>7847</t>
  </si>
  <si>
    <t xml:space="preserve">7847 OPEN ARMS          8017-850 </t>
  </si>
  <si>
    <t>7850</t>
  </si>
  <si>
    <t xml:space="preserve">7850 MIAMI BEHAV.-JARF  8017-101 </t>
  </si>
  <si>
    <t>7851</t>
  </si>
  <si>
    <t xml:space="preserve">7851 VILLAGE GIRL'S UNIT8017-126 </t>
  </si>
  <si>
    <t>7853</t>
  </si>
  <si>
    <t xml:space="preserve">7853 CITRUS HEALTH LOU  8017-403 </t>
  </si>
  <si>
    <t>7855</t>
  </si>
  <si>
    <t xml:space="preserve">7855 MIAMI CHILDREN HOS 8017-450 </t>
  </si>
  <si>
    <t xml:space="preserve">7901 NEW WORLD SCHOOL OF THE ART </t>
  </si>
  <si>
    <t xml:space="preserve">8016 TEENAGE PARENT PGM (TAP) </t>
  </si>
  <si>
    <t xml:space="preserve">8019 ACADEMY FOR COMMUNITY ED. </t>
  </si>
  <si>
    <t xml:space="preserve">8021 MIGRANT PROJECT (PK) SCH. </t>
  </si>
  <si>
    <t xml:space="preserve">8101 YWAACD AT JANN MANN OPP.SCH </t>
  </si>
  <si>
    <t xml:space="preserve">8119 THE 500 ROLE MODELS ACADEMY </t>
  </si>
  <si>
    <t xml:space="preserve">8121 COPE CENTER NORTH </t>
  </si>
  <si>
    <t xml:space="preserve">8131 DOROTHY M. WALLACE COPE CNT </t>
  </si>
  <si>
    <t xml:space="preserve">8141 JUVENILE JUSTICE CENTER </t>
  </si>
  <si>
    <t xml:space="preserve">8151 ROBERT RENICK ED. CENTER </t>
  </si>
  <si>
    <t xml:space="preserve">8161 CORPORATE ACADEMY NORTH </t>
  </si>
  <si>
    <t xml:space="preserve">8171 SCHOOL FOR APPLIED TECH. </t>
  </si>
  <si>
    <t xml:space="preserve">8181 RUTH OWENS KRUSE ED. CENTER </t>
  </si>
  <si>
    <t xml:space="preserve">8201 CORPORATE ACADEMY SOUTH </t>
  </si>
  <si>
    <t xml:space="preserve">9005 P.K. FL. 1ST START 210 </t>
  </si>
  <si>
    <t xml:space="preserve">9013 PRE K INTERVENTION </t>
  </si>
  <si>
    <t xml:space="preserve">9731 INSTRUCTIONAL SYSTEMWIDE S. </t>
  </si>
  <si>
    <t xml:space="preserve">9732 MERRICK EDUCATIONAL CENTER </t>
  </si>
  <si>
    <t xml:space="preserve">  </t>
  </si>
  <si>
    <t xml:space="preserve">9999 MIAMI-DADE COUNTY </t>
  </si>
  <si>
    <t>9983</t>
  </si>
  <si>
    <t xml:space="preserve">9983 CHARTER TOTALS </t>
  </si>
  <si>
    <t>Learning Gains Low</t>
  </si>
  <si>
    <r>
      <t xml:space="preserve">AYP of overall </t>
    </r>
    <r>
      <rPr>
        <sz val="11"/>
        <color rgb="FFFF0000"/>
        <rFont val="Calibri"/>
        <family val="2"/>
        <scheme val="minor"/>
      </rPr>
      <t>minus</t>
    </r>
    <r>
      <rPr>
        <sz val="11"/>
        <color theme="1"/>
        <rFont val="Calibri"/>
        <family val="2"/>
        <scheme val="minor"/>
      </rPr>
      <t xml:space="preserve"> FTE grade 3</t>
    </r>
  </si>
  <si>
    <r>
      <t xml:space="preserve">25% of (AYP of overall </t>
    </r>
    <r>
      <rPr>
        <sz val="11"/>
        <color rgb="FFFF0000"/>
        <rFont val="Calibri"/>
        <family val="2"/>
        <scheme val="minor"/>
      </rPr>
      <t>minus</t>
    </r>
    <r>
      <rPr>
        <sz val="11"/>
        <color theme="1"/>
        <rFont val="Calibri"/>
        <family val="2"/>
        <scheme val="minor"/>
      </rPr>
      <t xml:space="preserve"> FTE grade 3)</t>
    </r>
  </si>
  <si>
    <r>
      <t>ED</t>
    </r>
    <r>
      <rPr>
        <b/>
        <sz val="10"/>
        <color rgb="FFFF0000"/>
        <rFont val="Arial"/>
        <family val="2"/>
      </rPr>
      <t>**</t>
    </r>
  </si>
  <si>
    <t>Reading AYP-Method</t>
  </si>
  <si>
    <t>Math AYP-Method</t>
  </si>
  <si>
    <t>Average Daily Attendance Rate</t>
  </si>
  <si>
    <t>7801</t>
  </si>
  <si>
    <t>8014</t>
  </si>
  <si>
    <t>8017</t>
  </si>
  <si>
    <t>5A</t>
  </si>
  <si>
    <t>5B</t>
  </si>
  <si>
    <t>5C</t>
  </si>
  <si>
    <t>5D</t>
  </si>
  <si>
    <t>rcnt2</t>
  </si>
  <si>
    <t>rcnt3</t>
  </si>
  <si>
    <t>rcnt4</t>
  </si>
  <si>
    <t>rcnt5</t>
  </si>
  <si>
    <t>rpct1</t>
  </si>
  <si>
    <t>rpct2</t>
  </si>
  <si>
    <t>rpct3</t>
  </si>
  <si>
    <t>rpct4</t>
  </si>
  <si>
    <t>rpct5</t>
  </si>
  <si>
    <t>rcnt35</t>
  </si>
  <si>
    <t>rpct35</t>
  </si>
  <si>
    <t>trcnt</t>
  </si>
  <si>
    <t>mcnt1</t>
  </si>
  <si>
    <t>mcnt2</t>
  </si>
  <si>
    <t>mcnt3</t>
  </si>
  <si>
    <t>mcnt4</t>
  </si>
  <si>
    <t>mcnt5</t>
  </si>
  <si>
    <t>mpct1</t>
  </si>
  <si>
    <t>mpct2</t>
  </si>
  <si>
    <t>mpct3</t>
  </si>
  <si>
    <t>mpct4</t>
  </si>
  <si>
    <t>mpct5</t>
  </si>
  <si>
    <t>mcnt35</t>
  </si>
  <si>
    <t>mpct35</t>
  </si>
  <si>
    <t>tmcnt</t>
  </si>
  <si>
    <t>10%Reading L3</t>
  </si>
  <si>
    <t>10CountReading L3</t>
  </si>
  <si>
    <t>10%Reading L4-5</t>
  </si>
  <si>
    <t>10CountReading L4-5</t>
  </si>
  <si>
    <t>11ExpCountRead L3</t>
  </si>
  <si>
    <t>11ExpCountRead L4-5</t>
  </si>
  <si>
    <t>11%Exp_RL45</t>
  </si>
  <si>
    <t>ReadingGained</t>
  </si>
  <si>
    <t>10CountMath L3</t>
  </si>
  <si>
    <t>10%Math L4-5</t>
  </si>
  <si>
    <t>10CountMath L4-5</t>
  </si>
  <si>
    <t>10MathTL Count</t>
  </si>
  <si>
    <t>10Reading TL Count</t>
  </si>
  <si>
    <t>11%Exp_MathL3</t>
  </si>
  <si>
    <t>11%Exp_ReadingL3</t>
  </si>
  <si>
    <t>11ExpCount Math L3</t>
  </si>
  <si>
    <t>11%Exp_Math L45</t>
  </si>
  <si>
    <t>11ExpCount Math L4-5</t>
  </si>
  <si>
    <t>10% Math L3</t>
  </si>
  <si>
    <t>%10Reading L3-5</t>
  </si>
  <si>
    <t>%10Math L3-5</t>
  </si>
  <si>
    <t>Math Gained</t>
  </si>
  <si>
    <t>2011 Exp_MathL-3-5</t>
  </si>
  <si>
    <t>2011 Exp_R L3-5</t>
  </si>
  <si>
    <t>Column</t>
  </si>
  <si>
    <t>E</t>
  </si>
  <si>
    <t>G</t>
  </si>
  <si>
    <t>H</t>
  </si>
  <si>
    <t>J</t>
  </si>
  <si>
    <t>L</t>
  </si>
  <si>
    <t>M</t>
  </si>
  <si>
    <t>O</t>
  </si>
  <si>
    <t>Q</t>
  </si>
  <si>
    <t>R</t>
  </si>
  <si>
    <t>S</t>
  </si>
  <si>
    <t>T</t>
  </si>
  <si>
    <t>U</t>
  </si>
  <si>
    <t>V</t>
  </si>
  <si>
    <t>X</t>
  </si>
  <si>
    <t>Sus-#Incident</t>
  </si>
  <si>
    <t>Sus-#Incident Expected</t>
  </si>
  <si>
    <t>Sus-#Days</t>
  </si>
  <si>
    <t>Sus-#Days Expected</t>
  </si>
  <si>
    <t>Sus-#Students</t>
  </si>
  <si>
    <t>Sus-#Students Expected</t>
  </si>
  <si>
    <t>Sci
%L3</t>
  </si>
  <si>
    <t>Sci
%L4-5</t>
  </si>
  <si>
    <t>Sci
E%L3</t>
  </si>
  <si>
    <t>Sci
E # L3</t>
  </si>
  <si>
    <t>Sci
E % L4-5</t>
  </si>
  <si>
    <t>Sci
E # L4-5</t>
  </si>
  <si>
    <t>Sci
%L3-5</t>
  </si>
  <si>
    <t>Sci
Gain</t>
  </si>
  <si>
    <t>Sci
E % 3-5</t>
  </si>
  <si>
    <t>TL Wrt
%L3-3.5</t>
  </si>
  <si>
    <t>TL Wrt
%L4-6</t>
  </si>
  <si>
    <t>TL Wrt
E%L3-3.5</t>
  </si>
  <si>
    <t>TL Wrt
E NL3-3.5</t>
  </si>
  <si>
    <t>TL Wrt
E%L4-6</t>
  </si>
  <si>
    <t>TL Wrt
E NL4-6</t>
  </si>
  <si>
    <t>TL Wrt
%L3-6</t>
  </si>
  <si>
    <t>TL Wrt
Gain</t>
  </si>
  <si>
    <t>TL Wrt
E%3-6</t>
  </si>
  <si>
    <t>scnt1</t>
  </si>
  <si>
    <t>scnt2</t>
  </si>
  <si>
    <t>scnt3</t>
  </si>
  <si>
    <t>scnt4</t>
  </si>
  <si>
    <t>scnt5</t>
  </si>
  <si>
    <t>spct1</t>
  </si>
  <si>
    <t>spct2</t>
  </si>
  <si>
    <t>spct3</t>
  </si>
  <si>
    <t>spct4</t>
  </si>
  <si>
    <t>spct5</t>
  </si>
  <si>
    <t>scnt35</t>
  </si>
  <si>
    <t>spct35</t>
  </si>
  <si>
    <t>tscnt</t>
  </si>
  <si>
    <t>Field</t>
  </si>
  <si>
    <t>Sus-#Students Loss</t>
  </si>
  <si>
    <t>Sus-#Days Loss</t>
  </si>
  <si>
    <t>Sus-#Incident Loss</t>
  </si>
  <si>
    <t>M_Blk</t>
  </si>
  <si>
    <t>M_H</t>
  </si>
  <si>
    <t>M_Asian</t>
  </si>
  <si>
    <t>M_Ind</t>
  </si>
  <si>
    <t>M_Eco</t>
  </si>
  <si>
    <t>M_ell</t>
  </si>
  <si>
    <t>M_swd</t>
  </si>
  <si>
    <t>W_Hisp</t>
  </si>
  <si>
    <t>Col Head</t>
  </si>
  <si>
    <t>C ol #</t>
  </si>
  <si>
    <t>FIELD</t>
  </si>
  <si>
    <t>Exp_Rwhite</t>
  </si>
  <si>
    <t>M_White</t>
  </si>
  <si>
    <t>Exp_Mwhite</t>
  </si>
  <si>
    <t>EI</t>
  </si>
  <si>
    <t>Data Source</t>
  </si>
  <si>
    <t>Math</t>
  </si>
  <si>
    <t>Group</t>
  </si>
  <si>
    <t>Total Population</t>
  </si>
  <si>
    <t>Total Number Tested</t>
  </si>
  <si>
    <t>HISP.</t>
  </si>
  <si>
    <t>AM. IND.</t>
  </si>
  <si>
    <t>ELL</t>
  </si>
  <si>
    <t>SWD</t>
  </si>
  <si>
    <t>ED</t>
  </si>
  <si>
    <t>School Performance Grade</t>
  </si>
  <si>
    <t>% Meeting High Standards</t>
  </si>
  <si>
    <t>% Making Learning Gains</t>
  </si>
  <si>
    <t>% of Lowest 25% Making Learning Gains</t>
  </si>
  <si>
    <t>Retaker Bonus</t>
  </si>
  <si>
    <t>LG Gain Points</t>
  </si>
  <si>
    <t>Percentage Point Expected Gains</t>
  </si>
  <si>
    <t>http://curriculum.dadeschools.net/schoolperformancereports.asp</t>
  </si>
  <si>
    <t>http://schoolgrades.fldoe.org/default.asp</t>
  </si>
  <si>
    <t>AYP and School Grade Reports</t>
  </si>
  <si>
    <t>School Performance Reports</t>
  </si>
  <si>
    <t>FCAT Demographic Reports</t>
  </si>
  <si>
    <t>https://app1.fldoe.org/FCATDemographics/</t>
  </si>
  <si>
    <t>http://fcat.fldoe.org/results/default.asp</t>
  </si>
  <si>
    <t>FCAT Results by School and District Reports</t>
  </si>
  <si>
    <t>Data Source Links</t>
  </si>
  <si>
    <t>Current Performance</t>
  </si>
  <si>
    <t>Increase by 2 percentage points</t>
  </si>
  <si>
    <t>Expected Improvement Criteria</t>
  </si>
  <si>
    <t>F=0-394, D=395-434, C=435-494, B=495-524, A = 525-800</t>
  </si>
  <si>
    <r>
      <t xml:space="preserve">*School Grade Scaling
</t>
    </r>
    <r>
      <rPr>
        <b/>
        <sz val="10"/>
        <color rgb="FFFF0000"/>
        <rFont val="Arial"/>
        <family val="2"/>
      </rPr>
      <t>(Do not apply for high schools)</t>
    </r>
  </si>
  <si>
    <t>TL Wrt
E N L3-6</t>
  </si>
  <si>
    <t>TL Wrt
E % L3-6</t>
  </si>
  <si>
    <t>TL Wrt
N L 3-6</t>
  </si>
  <si>
    <t>TL Wrt
Tested</t>
  </si>
  <si>
    <t>2A</t>
  </si>
  <si>
    <t>2B</t>
  </si>
  <si>
    <t>2C</t>
  </si>
  <si>
    <t>2D</t>
  </si>
  <si>
    <t># of Students Suspended In-School</t>
  </si>
  <si>
    <t># of Out-of-School Suspensions</t>
  </si>
  <si>
    <t># of Students Suspended Out-of-School</t>
  </si>
  <si>
    <t># of Students with Excessive Tardiness</t>
  </si>
  <si>
    <t>Suspension Goal 1</t>
  </si>
  <si>
    <t>Attendance Goal 1</t>
  </si>
  <si>
    <t>Dropout Rate</t>
  </si>
  <si>
    <t>Dropout Prevention</t>
  </si>
  <si>
    <t>Dropout Prevention Goal 1
(High School Only)</t>
  </si>
  <si>
    <t>FCAT
Level 3</t>
  </si>
  <si>
    <t>FCAT
Levels 4 and 5</t>
  </si>
  <si>
    <t>FCAT 
Levels 3.0 - 6.0</t>
  </si>
  <si>
    <t>FCAT Level 3</t>
  </si>
  <si>
    <t>FCAT 
Levels 4 and 5</t>
  </si>
  <si>
    <t># of In-School Suspensions</t>
  </si>
  <si>
    <t># of Students with Excessive Absences</t>
  </si>
  <si>
    <t>Assessment, Research, and Data Analysis</t>
  </si>
  <si>
    <t>http://oada.dadeschools.net/</t>
  </si>
  <si>
    <t>Office of School Improvement</t>
  </si>
  <si>
    <t>http://osi.dadeschools.net/</t>
  </si>
  <si>
    <t>Sus-#Incident OutDoor</t>
  </si>
  <si>
    <t>Sus-#Incident Indoor</t>
  </si>
  <si>
    <t>Sus-# Students InDoor</t>
  </si>
  <si>
    <t xml:space="preserve">Expected Sus-#Students InDoor </t>
  </si>
  <si>
    <t>Expected Sus-#Incident  InDoor</t>
  </si>
  <si>
    <t>Expected Sus-#Incident  OutDoor</t>
  </si>
  <si>
    <t>Sus-# Students OutDoor</t>
  </si>
  <si>
    <t>Expected Sus-#Students OutDoor</t>
  </si>
  <si>
    <t>Attendance, Goal 1</t>
  </si>
  <si>
    <t>Suspensions, Goal 1</t>
  </si>
  <si>
    <t>Type</t>
  </si>
  <si>
    <t>SOMERSET ACADEMY(SILVER PALMS)</t>
  </si>
  <si>
    <t>PINECREST ACADEMY SOUTH CAMPUS</t>
  </si>
  <si>
    <t>RENAISSANCE ELEMENTARY CHARTER</t>
  </si>
  <si>
    <t>VIRGINIA A BOONE/HIGHLAND OAKS</t>
  </si>
  <si>
    <t>PHYLLIS RUTH MILLER ELEMENTARY</t>
  </si>
  <si>
    <t>EARLY BEGINNINGS ACADEMY-CIVIC</t>
  </si>
  <si>
    <t>ETHEL F BECKFORD/RICHMOND ELEM</t>
  </si>
  <si>
    <t>GERTRUDE EDELMAN/SABAL PALM EL</t>
  </si>
  <si>
    <t>LINCOLN-MARTI CS LITTLE HAVANA</t>
  </si>
  <si>
    <t>EXCELSIOR LANGUAGE ACADEMY K-8</t>
  </si>
  <si>
    <t>DR. CARLOS J FINLAY ELEMENTARY</t>
  </si>
  <si>
    <t>PINECREST ACADEMY CHARTER MIDD</t>
  </si>
  <si>
    <t>MATER ACADEMY MIDDLE-INTL STUD</t>
  </si>
  <si>
    <t>MIAMI COMMUNITY CHARTER MIDDLE</t>
  </si>
  <si>
    <t>RIVER CITIES COMMUNITY CHARTER</t>
  </si>
  <si>
    <t>ASPIRA EUGENIO MARIA DE HOSTOS</t>
  </si>
  <si>
    <t>MATER ACADEMY HIGH-INTL STUDIE</t>
  </si>
  <si>
    <t>INTEGRATED ACADEMICS (SIATECH)</t>
  </si>
  <si>
    <t>MATER ACADEMY EAST CHARTER HIG</t>
  </si>
  <si>
    <t>SCHOOL FOR ADVANCED STUDIES WC</t>
  </si>
  <si>
    <t>PINECREST ACADEMY CHARTER HIGH</t>
  </si>
  <si>
    <t>YOUNG WOMEN'S PREPARATORY ACAD</t>
  </si>
  <si>
    <t>YOUNG MENS PREPARATORY ACADEMY</t>
  </si>
  <si>
    <t>MIAMI COMMUNITY CH HIGH SCHOOL</t>
  </si>
  <si>
    <t>SCHOOL FOR ADVANCED STUDIES NO</t>
  </si>
  <si>
    <t>MAVERICKS HIGH OF NORTH M-DADE</t>
  </si>
  <si>
    <t>MAVERICKS HIGH OF SOUTH M-DADE</t>
  </si>
  <si>
    <t>CITY OF HIALEAH EDUCATION ACAD</t>
  </si>
  <si>
    <t>ARCHIMEDEAN UPPER CONSERV CHAR</t>
  </si>
  <si>
    <t>SCHOOL FOR ADV STUDIES-HOMESTD</t>
  </si>
  <si>
    <t>YWAACD@JAN MANN OPPORTUNITY SC</t>
  </si>
  <si>
    <t>YWAACD@JRE LEE OPPORTUNITY SCH</t>
  </si>
  <si>
    <t>DOCTORS CHARTER SCHOOL OF MIAM</t>
  </si>
  <si>
    <t>INTERNATIONAL STUDIES CHARTER</t>
  </si>
  <si>
    <t>DORAL PERFORMING ARTS &amp; ENTERT</t>
  </si>
  <si>
    <t>LIFE SKILLS CENTER MIAMI-DADE</t>
  </si>
  <si>
    <t>DORAL ACADEMY CHARTER HIGH SCH</t>
  </si>
  <si>
    <t>SCHOOL FOR INTEGRATED ACADEMIC</t>
  </si>
  <si>
    <t>SCHOOL FOR ADVAN STUDIES-WOLF</t>
  </si>
  <si>
    <t>WESTLAND HIALEAH SENIOR HIGH S</t>
  </si>
  <si>
    <t>SCHOOL FOR ADVANCED STUD NORTH</t>
  </si>
  <si>
    <t>SCHOOL FOR ADVANCED STUDIES -</t>
  </si>
  <si>
    <t>JOHN A. FERGUSON SR HIGH</t>
  </si>
  <si>
    <t>HIALEAH-MIAMI LAKES SR. HIGH</t>
  </si>
  <si>
    <t>MARITIME &amp; SCIENCE TECHNOLOGY</t>
  </si>
  <si>
    <t>RONALD W. REAGAN/DORAL SENIOR</t>
  </si>
  <si>
    <t>MIAMI CENTRAL SENIOR HIGH SCHL</t>
  </si>
  <si>
    <t>YMAACD @ MACARTHUR NORTH</t>
  </si>
  <si>
    <t>MIAMI EDISON SENIOR HIGH SCHL</t>
  </si>
  <si>
    <t>MIAMI JACKSON SENIOR HIGH SCHL</t>
  </si>
  <si>
    <t>MIAMI KILLIAN SENIOR HIGH SCHL</t>
  </si>
  <si>
    <t>ROBERT MORGAN EDUCATIONAL CENT</t>
  </si>
  <si>
    <t>MIAMI PALMETTO SR. HIGH SCHL</t>
  </si>
  <si>
    <t>MIAMI SPRINGS SENIOR HIGH SCHL</t>
  </si>
  <si>
    <t>MIAMI SUNSET SENIOR HIGH SCHL</t>
  </si>
  <si>
    <t>SCHOOL FOR ADVANCED STUDIES HO</t>
  </si>
  <si>
    <t>WILLIAM H. TURNER TECHNICAL AR</t>
  </si>
  <si>
    <t>YMAACD @ MACARTHUR SOUTH</t>
  </si>
  <si>
    <t>FELIX VARELA SENIOR HIGH SCHL</t>
  </si>
  <si>
    <t>BOOKER T. WASHINGTON SR HIGH</t>
  </si>
  <si>
    <t>DADE MARINE INSTITUTE-NORTH</t>
  </si>
  <si>
    <t>ICARE - BAYPOINT SCHOOLS INC.</t>
  </si>
  <si>
    <t>HIGHLAND PARK SIPP/SART</t>
  </si>
  <si>
    <t>VILLAGE SOUTH (GIRLS)</t>
  </si>
  <si>
    <t>ALTERNATIVE OUTREACH PROGRAM</t>
  </si>
  <si>
    <t>ACADEMY FOR COMMUNITY ED (ACE)</t>
  </si>
  <si>
    <t>HIGHWAY TO SUCCESS PROGRAM</t>
  </si>
  <si>
    <t>JUVENILE JUSTICE CTR ALT ED</t>
  </si>
  <si>
    <t>RUTH OWENS KRUSE EDUCATION CEN</t>
  </si>
  <si>
    <t>CORPORATE ACADEMY - SOUTH</t>
  </si>
  <si>
    <t>INSTRUCTIONAL CENTER SYSTEM WI</t>
  </si>
  <si>
    <t>DISTRICT SUMMER CENTER A</t>
  </si>
  <si>
    <t>MIAMI-DADE COUNTY</t>
  </si>
  <si>
    <t>Reduce by 5 percent</t>
  </si>
  <si>
    <t>Reduce by 10 percent</t>
  </si>
  <si>
    <t>Grade 2010</t>
  </si>
  <si>
    <t>Grade 2009</t>
  </si>
  <si>
    <t>Grade 2008</t>
  </si>
  <si>
    <t>Grade 2007</t>
  </si>
  <si>
    <t>Grade 2006</t>
  </si>
  <si>
    <t>Grade 2005</t>
  </si>
  <si>
    <t>Grade 2004</t>
  </si>
  <si>
    <t>Grade 2003</t>
  </si>
  <si>
    <t>Grade 2002</t>
  </si>
  <si>
    <t>Grade 2001</t>
  </si>
  <si>
    <t>50% or More of Lowest 25% of Readers Making Learning Gains - 2010</t>
  </si>
  <si>
    <t>50% or More of Lowest 25% of Students Making Learning Gains in Math - 2010</t>
  </si>
  <si>
    <t>Title I</t>
  </si>
  <si>
    <t>SUMMERVILLE ADVANTAGE ACADEMY</t>
  </si>
  <si>
    <t>LAWRENCE ACADEMY ELEMENTARY CHARTER SCHOOL</t>
  </si>
  <si>
    <t>SOMERSET ACADEMY CHARTER ELEMENTARY SCHOOL (SOUTH HOMESTEAD)</t>
  </si>
  <si>
    <t>ADVANCED LEARNING CHARTER SCHOOL</t>
  </si>
  <si>
    <t>MATER ACADEMY OF INTERNATIONAL STUDIES</t>
  </si>
  <si>
    <t>SOMERSET ACADEMY ELEMENTARY SCHOOL SOUTH MIAMI CAMPUS</t>
  </si>
  <si>
    <t>THEODORE R. AND THELMA A. GIBSON CHARTER SCHOOL</t>
  </si>
  <si>
    <t>JESSE J. MCCRARY, JR. ELEMENTARY SCHOOL</t>
  </si>
  <si>
    <t>GATEWAY ENVIRONMENTAL K-8 LEARNING CENTER</t>
  </si>
  <si>
    <t>LINCOLN-MARTI CHARTER SCHOOLS HIALEAH CAMPUS</t>
  </si>
  <si>
    <t>LINCOLN-MARTI CHARTER SCHOOL LITTLE HAVANA CAMPUS</t>
  </si>
  <si>
    <t>EXCELSIOR LANGUAGE ACADEMY OF HIALEAH</t>
  </si>
  <si>
    <t>SOMERSET ACADEMY CHARTER MIDDLE SCHOOL (SOUTH HOMESTEAD)</t>
  </si>
  <si>
    <t>Pending</t>
  </si>
  <si>
    <t>INTERNATIONAL STUDIES CHARTER MIDDLE SCHOOL</t>
  </si>
  <si>
    <t>SOMERSET ACADEMY CHARTER MIDDLE SCHOOL SOUTH MIAMI</t>
  </si>
  <si>
    <t>TERRA ENVIRONMENTAL RESEARCH INSTITUTE</t>
  </si>
  <si>
    <t>LAW ENFORCEMENT OFFICERS MEMORIAL HIGH SCHOOL</t>
  </si>
  <si>
    <t>ALONZO AND TRACY MOURNING SENIOR HIGH BISCAYNE BAY CAMPUS</t>
  </si>
  <si>
    <t>PINECREST PREPARATORY ACADEMY CHARTER HIGH SCHOOL</t>
  </si>
  <si>
    <t>MIAMI COMMUNITY CHARTER HIGH SCHOOL</t>
  </si>
  <si>
    <t>MIAMI ARTS CHARTER</t>
  </si>
  <si>
    <t>DESIGN &amp; ARCHITECTURE SENIOR HIGH</t>
  </si>
  <si>
    <t>Percent Criteria Met</t>
  </si>
  <si>
    <t>SOUTH FLORIDA AUTISM CHARTER SCHOOL INC</t>
  </si>
  <si>
    <t>MIAMI CHILDREN'S MUSEUM CHARTER SCHOOL</t>
  </si>
  <si>
    <t>R_WHT</t>
  </si>
  <si>
    <t>School</t>
  </si>
  <si>
    <t>District</t>
  </si>
  <si>
    <t>2011-2012 SIP Part II - Expected Improvement Criteria, Grades 3-8</t>
  </si>
  <si>
    <t>SIP Goals</t>
  </si>
  <si>
    <t>Goal 1  
% FCAT Level 3</t>
  </si>
  <si>
    <t>2011 FCAT Report</t>
  </si>
  <si>
    <t>% of Levels 3-5 is less than 86.</t>
  </si>
  <si>
    <t>% of Level 3 plus  7% of Levels 1 and 2</t>
  </si>
  <si>
    <t>% of Levels 3-5 is at or higher than 86.</t>
  </si>
  <si>
    <t>Maintain % of Level 3</t>
  </si>
  <si>
    <t>Goal 2  
% FCAT Levels 4 and 5</t>
  </si>
  <si>
    <t>% of Levels 4 and 5 combined plus  3% of Levels 1 and 2</t>
  </si>
  <si>
    <t>Maintain % of Levels 4 and 5</t>
  </si>
  <si>
    <t>Goals 3 and 4
% of Students Make Learning Gains</t>
  </si>
  <si>
    <t>2011 School Grade</t>
  </si>
  <si>
    <t>% Learning Gains: 0 - 60</t>
  </si>
  <si>
    <t>% of learning gains plus 10 percentage points</t>
  </si>
  <si>
    <t>% Learning Gains:  61 - 90</t>
  </si>
  <si>
    <t>% of learning gains plus 5 percentage points</t>
  </si>
  <si>
    <t>% Learning Gains:  91 - 100</t>
  </si>
  <si>
    <t>5A to 5D
(Subgroups)</t>
  </si>
  <si>
    <t>2011 AYP Report</t>
  </si>
  <si>
    <t>% proficient:  0 - 85</t>
  </si>
  <si>
    <t>% proficient plus 10% of Levels 1-2</t>
  </si>
  <si>
    <t>% proficient:  86 - 100</t>
  </si>
  <si>
    <t>% Proficient (L3 - 6): 0 - 89</t>
  </si>
  <si>
    <t>% Proficient (L3 - 6): 90 - 100</t>
  </si>
  <si>
    <t>Maintain % Proficient</t>
  </si>
  <si>
    <t>Attendance Rate: 01.00 - 90.99</t>
  </si>
  <si>
    <t>Average daily attendance rate plus 3</t>
  </si>
  <si>
    <t>Attendance Rate: 91.00 - 93.99</t>
  </si>
  <si>
    <t>Average daily attendance rate plus 1</t>
  </si>
  <si>
    <t>Attendance Rate: 94.00 - 96.99</t>
  </si>
  <si>
    <t>Average daily attendance rate plus 0.5</t>
  </si>
  <si>
    <t>Attendance Rate: 97.00 - 100</t>
  </si>
  <si>
    <t># of Students with Excessive Absences
(10 or more)</t>
  </si>
  <si>
    <t># of Students with Excessive Tardiness
(10 or more)</t>
  </si>
  <si>
    <t>Algebra</t>
  </si>
  <si>
    <t>Geometry</t>
  </si>
  <si>
    <t>Biology</t>
  </si>
  <si>
    <t>District Name</t>
  </si>
  <si>
    <t>Percent Reading Proficient</t>
  </si>
  <si>
    <t>Reading Proficiency Number with Scores</t>
  </si>
  <si>
    <t>79% scoring at or above grade level in Reading?</t>
  </si>
  <si>
    <t>Percent on track to be Proficient Reading</t>
  </si>
  <si>
    <t>Reading Growth Model Number with Scores</t>
  </si>
  <si>
    <t>79% on track to be Proficient in Reading?</t>
  </si>
  <si>
    <t>Percent Proficient Mathematics</t>
  </si>
  <si>
    <t>Math Proficiency Number with Scores</t>
  </si>
  <si>
    <t>80% scoring at or above grade level in Math?</t>
  </si>
  <si>
    <t>Math Growth Model Number with Scores</t>
  </si>
  <si>
    <t>80% on track to be Proficient in Math?</t>
  </si>
  <si>
    <t>CORAL GABLES PREPARATORY ACADEMY</t>
  </si>
  <si>
    <t>2003</t>
  </si>
  <si>
    <t>BRIDGEPOINT ACADEMY</t>
  </si>
  <si>
    <t>3024</t>
  </si>
  <si>
    <t>FLORIDA INTERNATIONAL ELEMENTARY ACADEMY</t>
  </si>
  <si>
    <t>5022</t>
  </si>
  <si>
    <t>BEN GAMLA CHARTER SCHOOL MIAMI BEACH</t>
  </si>
  <si>
    <t>5043</t>
  </si>
  <si>
    <t>LINCOLN-MARTI SCHOOLS INTERNATIONAL CAMPUS</t>
  </si>
  <si>
    <t>5047</t>
  </si>
  <si>
    <t>MATER ACADEMY MIAMI BEACH</t>
  </si>
  <si>
    <t>5048</t>
  </si>
  <si>
    <t>PINECREST ACADEMY (NORTH CAMPUS)</t>
  </si>
  <si>
    <t>ASPIRA RAUL ARNALDO MARTINEZ CHARTER SCHOOL</t>
  </si>
  <si>
    <t>MIAMI-DADE ONLINE ACADEMY- VIRTUAL INSTRUCTION PROGRAM</t>
  </si>
  <si>
    <t>MAVERICKS HIGH OF NORTH MIAMI DADE COUNTY</t>
  </si>
  <si>
    <t>MAVERICKS HIGH OF SOUTH MIAMI DADE COUNTY</t>
  </si>
  <si>
    <t>2011-2011 School Grades</t>
  </si>
  <si>
    <t>Legend for School Types: 01=Elementary; 02=Middle; 03=High; 04=Combination</t>
  </si>
  <si>
    <t>50% or More of Lowest 25% of Readers Making Learning Gains - 2011</t>
  </si>
  <si>
    <t>50% or More of Lowest 25% of Students Making Learning Gains in Math - 2011</t>
  </si>
  <si>
    <t>Grade 2011</t>
  </si>
  <si>
    <t>count1</t>
  </si>
  <si>
    <t>FIENBERG/FISHER K-8 CENTER</t>
  </si>
  <si>
    <t>LOC</t>
  </si>
  <si>
    <t>SchName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</si>
  <si>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</si>
  <si>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</si>
  <si>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</si>
  <si>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</si>
  <si>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</si>
  <si>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</si>
  <si>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</si>
  <si>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</si>
  <si>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</si>
  <si>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</si>
  <si>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</si>
  <si>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</si>
  <si>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AIR BASE ELEMENTARY</t>
  </si>
  <si>
    <t>CORAL REEF MONT ACAD CHARTE</t>
  </si>
  <si>
    <t>EUGENIA B THOMAS K-8 CENTER</t>
  </si>
  <si>
    <t>SUMMERVILLE ADVANTAGE ACAD</t>
  </si>
  <si>
    <t>LENORA BRAYNON SMITH EL</t>
  </si>
  <si>
    <t>SUNNY ISLES BEACH COMM CNT</t>
  </si>
  <si>
    <t>ARCOLA LAKE ELEMENTARY</t>
  </si>
  <si>
    <t>MIAMI COMMUNITY CHARTER SCH</t>
  </si>
  <si>
    <t>MAYA ANGELOU ELEMENTARY</t>
  </si>
  <si>
    <t>AUBURNDALE ELEMENTARY</t>
  </si>
  <si>
    <t>DR ROLANDO ESPINOSA K-8 CNT</t>
  </si>
  <si>
    <t>NORMA BUTLER BOSSARD EL</t>
  </si>
  <si>
    <t>AVOCADO ELEMENTARY</t>
  </si>
  <si>
    <t>BANYAN ELEMENTARY</t>
  </si>
  <si>
    <t>DR MANUEL C BARREIRO ELEM</t>
  </si>
  <si>
    <t>LAWRENCE ACAD EL CHRT SCHL</t>
  </si>
  <si>
    <t>AVENTURA WATERWAYS K-8 CNTR</t>
  </si>
  <si>
    <t>R K BROAD/BAY HARBOR  K-8</t>
  </si>
  <si>
    <t>ETHEL KOGER BECKHAM ELEM</t>
  </si>
  <si>
    <t>BEL-AIRE ELEMENTARY</t>
  </si>
  <si>
    <t>BENT TREE ELEMENTARY</t>
  </si>
  <si>
    <t>BISCAYNE ELEMENTARY</t>
  </si>
  <si>
    <t>SOMERSET ACAD -SILVER PALMS</t>
  </si>
  <si>
    <t>SOMERSET ACAD -SO HOMESTEAD</t>
  </si>
  <si>
    <t>ARCH CREEK ELEMENTARY SCH</t>
  </si>
  <si>
    <t>PINECREST ACADEMY (SO CMP)</t>
  </si>
  <si>
    <t>RENAISSANCE ELEM CHART SCH</t>
  </si>
  <si>
    <t>VAN E BLANTON ELEMENTARY</t>
  </si>
  <si>
    <t>0410</t>
  </si>
  <si>
    <t>ACADEMIR CHARTER SCH WEST</t>
  </si>
  <si>
    <t>BLUE LAKES ELEMENTARY</t>
  </si>
  <si>
    <t>DR BOWMAN FOSTER ASHE EL</t>
  </si>
  <si>
    <t>BRENTWOOD ELEMENTARY</t>
  </si>
  <si>
    <t>JAMES H BRIGHT ELEMENTARY</t>
  </si>
  <si>
    <t>BROADMOOR ELEMENTARY</t>
  </si>
  <si>
    <t>WILLIAM J BRYAN ELEMENTARY</t>
  </si>
  <si>
    <t>BUNCHE PARK ELEMENTARY</t>
  </si>
  <si>
    <t>CAMPBELL DRIVE ELEMENTARY</t>
  </si>
  <si>
    <t>CARIBBEAN ELEMENTARY</t>
  </si>
  <si>
    <t>CALUSA ELEMENTARY</t>
  </si>
  <si>
    <t>CAROL CITY ELEMENTARY</t>
  </si>
  <si>
    <t>GEORGE W CARVER ELEMENTARY</t>
  </si>
  <si>
    <t>WILLIAM A CHAPMAN ELEMENTAR</t>
  </si>
  <si>
    <t>CITRUS GROVE ELEMENTARY</t>
  </si>
  <si>
    <t>CLAUDE PEPPER ELEMENTARY</t>
  </si>
  <si>
    <t>COCONUT GROVE ELEMENTARY</t>
  </si>
  <si>
    <t>COLONIAL DRIVE ELEMENTARY</t>
  </si>
  <si>
    <t>COMSTOCK ELEMENTARY</t>
  </si>
  <si>
    <t>NEVA KING COOPER ED CNTR</t>
  </si>
  <si>
    <t>AVENTURA CITY OF EXCELLENCE</t>
  </si>
  <si>
    <t>CORAL GABLES ELEMENTARY</t>
  </si>
  <si>
    <t>CORAL PARK ELEMENTARY</t>
  </si>
  <si>
    <t>THE CHART SCH AT WATERSTONE</t>
  </si>
  <si>
    <t>ADVANCED LEARNING CHARTER</t>
  </si>
  <si>
    <t>MATER ACAD OF INTL STUDIES</t>
  </si>
  <si>
    <t>CORAL REEF ELEMENTARY</t>
  </si>
  <si>
    <t>SO FL AUTISM CHARTER SCH</t>
  </si>
  <si>
    <t>CORAL TERRACE ELEMENTARY</t>
  </si>
  <si>
    <t>CRESTVIEW ELEMENTARY</t>
  </si>
  <si>
    <t>CUTLER RIDGE ELEMENTARY</t>
  </si>
  <si>
    <t>CYPRESS ELEMENTARY</t>
  </si>
  <si>
    <t>FREDERICK DOUGLASS ELEM</t>
  </si>
  <si>
    <t>MARJORY STONEMAN DOUGLAS</t>
  </si>
  <si>
    <t>CHARLES R DREW ELEMENTARY</t>
  </si>
  <si>
    <t>PAUL LAURENCE DUNBAR EL</t>
  </si>
  <si>
    <t>JOHN G DUPUIS ELEMENTARY</t>
  </si>
  <si>
    <t>AMELIA EARHART ELEMENTARY</t>
  </si>
  <si>
    <t>EARLINGTON HEIGHTS ELEM</t>
  </si>
  <si>
    <t>EDISON PARK ELEMENTARY</t>
  </si>
  <si>
    <t>EMERSON ELEMENTARY</t>
  </si>
  <si>
    <t>LILLIE C EVANS ELEMENTARY</t>
  </si>
  <si>
    <t>CHRISTINA M EVE ELEMENTARY</t>
  </si>
  <si>
    <t>DAVID FAIRCHILD ELEMENTARY</t>
  </si>
  <si>
    <t>FAIRLAWN ELEMENTARY</t>
  </si>
  <si>
    <t>DANTE B FASCELL ELEMENTARY</t>
  </si>
  <si>
    <t>FLAGAMI ELEMENTARY</t>
  </si>
  <si>
    <t>HENRY M FLAGLER ELEMENTARY</t>
  </si>
  <si>
    <t>FLAMINGO ELEMENTARY</t>
  </si>
  <si>
    <t>FLORIDA CITY ELEMENTARY</t>
  </si>
  <si>
    <t>INTEGRATED SCI &amp; ASIAN CULT</t>
  </si>
  <si>
    <t>RICHARD ALLEN LEAD ACADEMY</t>
  </si>
  <si>
    <t>SOMERSET ACADEMY ELEM (SMC)</t>
  </si>
  <si>
    <t>GLORIA FLOYD ELEMENTARY</t>
  </si>
  <si>
    <t>BENJAMIN FRANKLIN ELEM</t>
  </si>
  <si>
    <t>THE GIBSON CHARTER SCHOOL</t>
  </si>
  <si>
    <t>FULFORD ELEMENTARY</t>
  </si>
  <si>
    <t>HIALEAH GARDENS ELEMENTARY</t>
  </si>
  <si>
    <t>JACK D GORDON ELM COMM</t>
  </si>
  <si>
    <t>GOLDEN GLADES ELEMENTARY</t>
  </si>
  <si>
    <t>SPANISH LAKE ELEMENTARY SCH</t>
  </si>
  <si>
    <t>GRATIGNY ELEMENTARY</t>
  </si>
  <si>
    <t>GREENGLADE ELEMENTARY</t>
  </si>
  <si>
    <t>GREYNOLDS PARK ELEMENTARY</t>
  </si>
  <si>
    <t>GULFSTREAM ELEMENTARY</t>
  </si>
  <si>
    <t>CHARLES R HADLEY ELEMENTARY</t>
  </si>
  <si>
    <t>ENEIDA MASSAS HARTNER ELEM</t>
  </si>
  <si>
    <t>HIALEAH ELEMENTARY</t>
  </si>
  <si>
    <t>WEST HIALEAH GARDENS ELEM</t>
  </si>
  <si>
    <t>HIBISCUS ELEMENTARY</t>
  </si>
  <si>
    <t>V BOONE/HIGHLAND OAKS ELEM</t>
  </si>
  <si>
    <t>ZORA NEALE HURSTON ELEM</t>
  </si>
  <si>
    <t>OLIVER HOOVER ELEMENTARY</t>
  </si>
  <si>
    <t>THENA CROWDER ELEMENTARY</t>
  </si>
  <si>
    <t>HOWARD DRIVE ELEMENTARY</t>
  </si>
  <si>
    <t>JAMES W JOHNSON ELEMENTARY</t>
  </si>
  <si>
    <t>KENDALE ELEMENTARY</t>
  </si>
  <si>
    <t>KENDALE LAKES ELEMENTARY</t>
  </si>
  <si>
    <t>KENSINGTON PARK ELEMENTARY</t>
  </si>
  <si>
    <t>MARTIN LUTHER KING ELEM</t>
  </si>
  <si>
    <t>KINLOCH PARK ELEMENTARY</t>
  </si>
  <si>
    <t>LAKE STEVENS ELEMENTARY</t>
  </si>
  <si>
    <t>LAKEVIEW ELEMENTARY</t>
  </si>
  <si>
    <t>YWAACD AT JRE LEE OPP SCH</t>
  </si>
  <si>
    <t>WILLIAM H LEHMAN ELEMENTARY</t>
  </si>
  <si>
    <t>LAURA C SAUNDERS ELEM</t>
  </si>
  <si>
    <t>LIBERTY CITY ELEMENTARY</t>
  </si>
  <si>
    <t>JESSE J MCCRARY, JR EL</t>
  </si>
  <si>
    <t>FLORIDA INTERNATIONAL ELEM</t>
  </si>
  <si>
    <t>LORAH PARK ELEMENTARY</t>
  </si>
  <si>
    <t>TOUSSAINT L OUVERTURE ELEM</t>
  </si>
  <si>
    <t>LUDLAM ELEMENTARY</t>
  </si>
  <si>
    <t>FRANK CRAWFORD MARTIN K-8 C</t>
  </si>
  <si>
    <t>WESLEY MATTHEWS ELEMENTARY</t>
  </si>
  <si>
    <t>MEADOWLANE ELEMENTARY</t>
  </si>
  <si>
    <t>MELROSE ELEMENTARY</t>
  </si>
  <si>
    <t>MIAMI GARDENS ELEMENTARY</t>
  </si>
  <si>
    <t>MIAMI HEIGHTS ELEMENTARY</t>
  </si>
  <si>
    <t>MIAMI PARK ELEMENTARY</t>
  </si>
  <si>
    <t>MIAMI SHORES ELEMENTARY</t>
  </si>
  <si>
    <t>MIAMI SPRINGS ELEMENTARY</t>
  </si>
  <si>
    <t>MARCUS A MILAM K-8 CENTER</t>
  </si>
  <si>
    <t>PHYLLIS R MILLER ELEM</t>
  </si>
  <si>
    <t>MORNINGSIDE ELEMENTARY</t>
  </si>
  <si>
    <t>ROBERT RUSSA MOTON ELEM</t>
  </si>
  <si>
    <t>MYRTLE GROVE ELEMENTARY</t>
  </si>
  <si>
    <t>DOWNTOWN MIAMI CHARTER SCH</t>
  </si>
  <si>
    <t>NATURAL BRIDGE ELEMENTARY</t>
  </si>
  <si>
    <t>NORLAND ELEMENTARY</t>
  </si>
  <si>
    <t>NORTH BEACH ELEMENTARY</t>
  </si>
  <si>
    <t>BARBARA J HAWKINS ELEM</t>
  </si>
  <si>
    <t>NORTH COUNTY ELEMENTARY</t>
  </si>
  <si>
    <t>NORTH GLADE ELEMENTARY</t>
  </si>
  <si>
    <t>NORTH HIALEAH ELEMENTARY</t>
  </si>
  <si>
    <t>NORTH MIAMI ELEMENTARY</t>
  </si>
  <si>
    <t>NORTH TWIN LAKES ELEMENTARY</t>
  </si>
  <si>
    <t>MIAMI CHILDRENS MUSEUM CHT</t>
  </si>
  <si>
    <t>NORWOOD ELEMENTARY</t>
  </si>
  <si>
    <t>OAK GROVE ELEMENTARY</t>
  </si>
  <si>
    <t>GATEWAY ENV K-8 LEARN CNT</t>
  </si>
  <si>
    <t>OJUS ELEMENTARY</t>
  </si>
  <si>
    <t>EARLY BEGIN ACAD CIVIC CNT</t>
  </si>
  <si>
    <t>OLINDA ELEMENTARY</t>
  </si>
  <si>
    <t>M_DCPS PRIMARY LEARNING CNT</t>
  </si>
  <si>
    <t>OLYMPIA HEIGHTS ELEMENTARY</t>
  </si>
  <si>
    <t>DR ROBERT B INGRAM ELEM</t>
  </si>
  <si>
    <t>ORCHARD VILLA ELEMENTARY</t>
  </si>
  <si>
    <t>PALMETTO ELEMENTARY</t>
  </si>
  <si>
    <t>PALM LAKES ELEMENTARY</t>
  </si>
  <si>
    <t>PALM SPRINGS ELEMENTARY</t>
  </si>
  <si>
    <t>PALM SPRINGS NORTH ELEM</t>
  </si>
  <si>
    <t>PARKVIEW ELEMENTARY</t>
  </si>
  <si>
    <t>PARKWAY ELEMENTARY</t>
  </si>
  <si>
    <t>PERRINE ELEMENTARY</t>
  </si>
  <si>
    <t>IRVING &amp; BEATRICE PESKOE</t>
  </si>
  <si>
    <t>KELSEY L PHARR ELEMENTARY</t>
  </si>
  <si>
    <t>PINECREST ELEMENTARY</t>
  </si>
  <si>
    <t>PINE LAKE ELEMENTARY</t>
  </si>
  <si>
    <t>PINE VILLA ELEMENTARY</t>
  </si>
  <si>
    <t>HENRY E S REEVES ELEMENTARY</t>
  </si>
  <si>
    <t>POINCIANA PARK ELEMENTARY</t>
  </si>
  <si>
    <t>DR GILBERT L PORTER ELEM</t>
  </si>
  <si>
    <t>RAINBOW PARK ELEMENTARY</t>
  </si>
  <si>
    <t>REDLAND ELEMENTARY</t>
  </si>
  <si>
    <t>REDONDO ELEMENTARY</t>
  </si>
  <si>
    <t>E F BECKFORD/RICHMOND ELEM</t>
  </si>
  <si>
    <t>RIVERSIDE ELEMENTARY</t>
  </si>
  <si>
    <t>JANE S ROBERTS K-8 CENTER</t>
  </si>
  <si>
    <t>ROCKWAY ELEMENTARY</t>
  </si>
  <si>
    <t>ROYAL GREEN ELEMENTARY</t>
  </si>
  <si>
    <t>ROYAL PALM ELEMENTARY</t>
  </si>
  <si>
    <t>G K EDELMAN/SABAL PALM ELEM</t>
  </si>
  <si>
    <t>SANTA CLARA ELEMENTARY</t>
  </si>
  <si>
    <t>SCOTT LAKE ELEMENTARY</t>
  </si>
  <si>
    <t>SEMINOLE ELEMENTARY</t>
  </si>
  <si>
    <t>SHADOWLAWN ELEMENTARY</t>
  </si>
  <si>
    <t>SHENANDOAH ELEMENTARY</t>
  </si>
  <si>
    <t>DAVID LAWRENCE JR K-8 CNTR</t>
  </si>
  <si>
    <t>LINCOLN-MARTI CH (HIALEAH)</t>
  </si>
  <si>
    <t>5008</t>
  </si>
  <si>
    <t>SOMERSET GRACE ACADEMY</t>
  </si>
  <si>
    <t>BEN SHEPPARD ELEMENTARY</t>
  </si>
  <si>
    <t>BEN GAMLA CHRTR SCHL M BCH</t>
  </si>
  <si>
    <t>LINCOLN-MARTI CH (LTL HAVA)</t>
  </si>
  <si>
    <t>EXCELSIOR LANG ACD HIALEA</t>
  </si>
  <si>
    <t>SANDOR WEINER SCH OPP, SOU</t>
  </si>
  <si>
    <t>SILVER BLUFF ELEMENTARY</t>
  </si>
  <si>
    <t>LINCOLN MARTI LEISURE CITY</t>
  </si>
  <si>
    <t>MATER VILLAGE ACD M BEACH</t>
  </si>
  <si>
    <t>PINECREST ACADEMY N CAMPUS</t>
  </si>
  <si>
    <t>ERNEST R GRAHAM ELEMENTARY</t>
  </si>
  <si>
    <t>DR CARLOS J FINLAY ELEM</t>
  </si>
  <si>
    <t>SKYWAY ELEMENTARY</t>
  </si>
  <si>
    <t>SOUTH POINTE ELEMENTARY</t>
  </si>
  <si>
    <t>JOHN I SMITH ELEMENTARY</t>
  </si>
  <si>
    <t>SNAPPER CREEK ELEMENTARY</t>
  </si>
  <si>
    <t>NORTH DADE CNTR MOD LANG</t>
  </si>
  <si>
    <t>HUBERT O SIBLEY ELEMENTARY</t>
  </si>
  <si>
    <t>SOUTH HIALEAH ELEMENTARY</t>
  </si>
  <si>
    <t>SOUTH MIAMI HEIGHTS ELEM</t>
  </si>
  <si>
    <t>SOUTHSIDE ELEMENTARY</t>
  </si>
  <si>
    <t>SPRINGVIEW ELEMENTARY</t>
  </si>
  <si>
    <t>E W F STIRRUP ELEMENTARY</t>
  </si>
  <si>
    <t>SUNSET ELEMENTARY</t>
  </si>
  <si>
    <t>SUNSET PARK ELEMENTARY</t>
  </si>
  <si>
    <t>SWEETWATER ELEMENTARY</t>
  </si>
  <si>
    <t>SYLVANIA HEIGHTS ELEMENTARY</t>
  </si>
  <si>
    <t>TREASURE ISLAND ELEMENTARY</t>
  </si>
  <si>
    <t>TROPICAL ELEMENTARY</t>
  </si>
  <si>
    <t>FRANCES S TUCKER EL</t>
  </si>
  <si>
    <t>TWIN LAKES ELEMENTARY</t>
  </si>
  <si>
    <t>VILLAGE GREEN ELEMENTARY</t>
  </si>
  <si>
    <t>SANDOR WIENER SCHOOL OF OP</t>
  </si>
  <si>
    <t>MAE M WALTERS ELEMENTARY</t>
  </si>
  <si>
    <t>WEST HOMESTEAD ELEMENTARY</t>
  </si>
  <si>
    <t>HENRY S WEST LABORATORY</t>
  </si>
  <si>
    <t>DR HENRY W MACK/W LITTLE</t>
  </si>
  <si>
    <t>CARRIE P MEEK/WESTVIEW EL.</t>
  </si>
  <si>
    <t>PHILLIS WHEATLEY ELEMENTARY</t>
  </si>
  <si>
    <t>WHISPERING PINES ELEMENTARY</t>
  </si>
  <si>
    <t>NATHAN B YOUNG ELEMENTARY</t>
  </si>
  <si>
    <t>DR EDWARD L WHIGHAM EL</t>
  </si>
  <si>
    <t>CHARLES DAVID WYCHE, JR</t>
  </si>
  <si>
    <t>HERBERT A AMMONS MIDDLE SC</t>
  </si>
  <si>
    <t>SOMERSET ACAD CHAR MIDDLE</t>
  </si>
  <si>
    <t>ARCHIMEDEAN MIDDLE CONSERV</t>
  </si>
  <si>
    <t>MATER EAST ACAD MIDDLE SCH</t>
  </si>
  <si>
    <t>FLORIDA INTERNL ACADEMY</t>
  </si>
  <si>
    <t>MATER ACADEMY CHARTER MID S</t>
  </si>
  <si>
    <t>SOMERSET ACD CH MS (SO HO)</t>
  </si>
  <si>
    <t>ASPIRA YOUTH LEADERSHIP C S</t>
  </si>
  <si>
    <t>PINECREST ACADEMY CHR MID</t>
  </si>
  <si>
    <t>RENAISSANCE MID CHARTER SC</t>
  </si>
  <si>
    <t>DORAL ACADEMY CHR MID SCH</t>
  </si>
  <si>
    <t>MATER ACADEMY LAKES MIDDLE</t>
  </si>
  <si>
    <t>DRS CHAR SCH OF MIA SHORES</t>
  </si>
  <si>
    <t>PAUL W BELL MIDDLE SCHOOL</t>
  </si>
  <si>
    <t>MATER GARDENS ACADEMY MID</t>
  </si>
  <si>
    <t>SOMERSET ACD MS (COUNTRY P)</t>
  </si>
  <si>
    <t>INTERNATIONAL STUD CH MID</t>
  </si>
  <si>
    <t>MATER AC MID SCH INTL ST</t>
  </si>
  <si>
    <t>MIAMI COMMUNITY CH MID SC</t>
  </si>
  <si>
    <t>RIVER CITIES COMM CH SCH</t>
  </si>
  <si>
    <t>SOMERSET AC MID CH (SO MIA)</t>
  </si>
  <si>
    <t>ASPIRA SOUTH YOUTH LEAD CH</t>
  </si>
  <si>
    <t>CAMPBELL DRIVE MIDDLE SCH</t>
  </si>
  <si>
    <t>ASPIRA E M DE HOSTOS YOUTH</t>
  </si>
  <si>
    <t>GEORGE W CARVER MIDDLE SCH</t>
  </si>
  <si>
    <t>HOWARD A DOOLIN MIDDLE SCH</t>
  </si>
  <si>
    <t>CHARLES R DREW MIDDLE SCH</t>
  </si>
  <si>
    <t>HENRY H FILER MIDDLE SCHOOL</t>
  </si>
  <si>
    <t>THOMAS JEFFERSON MIDDLE SC</t>
  </si>
  <si>
    <t>JOHN F KENNEDY MIDDLE SCH</t>
  </si>
  <si>
    <t>MAYS COMMUNITY MIDDLE SCH</t>
  </si>
  <si>
    <t>HOWARD D MCMILLAN MIDDLE S</t>
  </si>
  <si>
    <t>PARKWAY MIDDLE COMM SCHOOL</t>
  </si>
  <si>
    <t>HIALEAH GARDENS MIDDLE SCH</t>
  </si>
  <si>
    <t>JORGE MAS CANOSA MID SCHOOL</t>
  </si>
  <si>
    <t>RICHMOND HEIGHTS MIDDLE SCH</t>
  </si>
  <si>
    <t>SOUTH MIAMI MIDDLE COMM SCH</t>
  </si>
  <si>
    <t>W R THOMAS MIDDLE SCHOOL</t>
  </si>
  <si>
    <t>LAMAR LOUISE CURRY MIDDLE S</t>
  </si>
  <si>
    <t>INTL STUDIES CHART HIGH SCH</t>
  </si>
  <si>
    <t>DORAL PERF ARTS &amp; ENTERTAIN</t>
  </si>
  <si>
    <t>MATER PERF ARTS &amp; ENTERTAIN</t>
  </si>
  <si>
    <t>LIFE SKILLS CNTR MIAMI-DADE</t>
  </si>
  <si>
    <t>MATER ACADEMY LAKES HIGH SC</t>
  </si>
  <si>
    <t>DORAL ACADEMY HIGH SCHOOL</t>
  </si>
  <si>
    <t>MATER ACAD HS OF INTL STUDI</t>
  </si>
  <si>
    <t>TERRA ENV RES INSTITUTE</t>
  </si>
  <si>
    <t>LAW ENFOR OFFICERS MEMORIA</t>
  </si>
  <si>
    <t>LAWRENCE ACD SR HIGH CH</t>
  </si>
  <si>
    <t>MATER ACD EAST CH HIGH SC</t>
  </si>
  <si>
    <t>SOMERSET ACAD CHRT SR SOUTH</t>
  </si>
  <si>
    <t>SCHOOL FOR ADV STUDY WOLFSO</t>
  </si>
  <si>
    <t>SOMERSET ACAD CHAR HIGH SCH</t>
  </si>
  <si>
    <t>ALONZO &amp; TRACY MOURNING SR</t>
  </si>
  <si>
    <t>WESTLAND HIALEAH SR HIGH S</t>
  </si>
  <si>
    <t>7050</t>
  </si>
  <si>
    <t>KEYS GATE CHARTER HIGH SCH</t>
  </si>
  <si>
    <t>G HOLMES BRADDOCK SENIOR</t>
  </si>
  <si>
    <t>PINECREST ACADEMY CHART HIG</t>
  </si>
  <si>
    <t>7054</t>
  </si>
  <si>
    <t>EXCELSIOR ACADEMY HIGH SCH</t>
  </si>
  <si>
    <t>YOUNG WOMENS PREP ACADEMY</t>
  </si>
  <si>
    <t>YOUNG MENS PREP ACADEMY</t>
  </si>
  <si>
    <t>MIAMI COMMUNITY CHARTER HIG</t>
  </si>
  <si>
    <t>MIAMI ARTS CHARTER SCHOOL</t>
  </si>
  <si>
    <t>SCHOOL FOR ADV STUDY NORTH</t>
  </si>
  <si>
    <t>MAVERICKS HIGH NORTH MIAMI</t>
  </si>
  <si>
    <t>MAVERICKS HIGH SOUTH MIAMI</t>
  </si>
  <si>
    <t>CORAL GABLES SENIOR SCHOOL</t>
  </si>
  <si>
    <t>DESIGN &amp; ARCHITECTURE SR</t>
  </si>
  <si>
    <t>SCHOOL FOR ADV STUDY SOUTH</t>
  </si>
  <si>
    <t>CORAL REEF SENIOR HIGH SCH</t>
  </si>
  <si>
    <t>JOHN A FERGUSON SENIOR HIGH</t>
  </si>
  <si>
    <t>HIALEAH-MIAMI LAKES SENIOR</t>
  </si>
  <si>
    <t>DR MICHAEL M KROP SENIOR</t>
  </si>
  <si>
    <t>HOMESTEAD SENIOR HIGH SCH</t>
  </si>
  <si>
    <t>7171</t>
  </si>
  <si>
    <t>MEDICAL ACAD FOR SCI &amp; TECH</t>
  </si>
  <si>
    <t>MIAMI BEACH SENIOR HIGH SCH</t>
  </si>
  <si>
    <t>MIAMI CAROL CITY SENIOR HI</t>
  </si>
  <si>
    <t>RONALD W REAGAN/DORAL SR</t>
  </si>
  <si>
    <t>MIAMI CENTRAL SENIOR HIGH S</t>
  </si>
  <si>
    <t>YMAACD AT MACARTHUR NORTH</t>
  </si>
  <si>
    <t>CITY OF HIALEAH ED ACADEMY</t>
  </si>
  <si>
    <t>ARCHIMEDEAN UPPER CONSERVAT</t>
  </si>
  <si>
    <t>MIAMI CORAL PARK SENIOR HI</t>
  </si>
  <si>
    <t>MIAMI EDISON SENIOR HIGH S</t>
  </si>
  <si>
    <t>MIAMI JACKSON SENIOR HIGH S</t>
  </si>
  <si>
    <t>MIAMI KILLIAN SENIOR HIGH S</t>
  </si>
  <si>
    <t>ROBERT MORGAN ED CENTER</t>
  </si>
  <si>
    <t>MIAMI NORLAND SENIOR HIGH S</t>
  </si>
  <si>
    <t>MIAMI LAKES EDUCATIONAL CNT</t>
  </si>
  <si>
    <t>MIAMI NORTHWESTERN SENIOR</t>
  </si>
  <si>
    <t>MIAMI PALMETTO SENIOR HIGH</t>
  </si>
  <si>
    <t>MIAMI SPRINGS SENIOR HIGH S</t>
  </si>
  <si>
    <t>MIAMI SUNSET SENIOR HIGH SC</t>
  </si>
  <si>
    <t>NORTH MIAMI BEACH SENIOR</t>
  </si>
  <si>
    <t>SCHOOL FOR ADV STUDY HOMES</t>
  </si>
  <si>
    <t>7571</t>
  </si>
  <si>
    <t>INTERNATIONAL STUDIES PREP</t>
  </si>
  <si>
    <t>7581</t>
  </si>
  <si>
    <t>IPREPARATORY ACADEMY</t>
  </si>
  <si>
    <t>NORTH MIAMI SENIOR HIGH SCH</t>
  </si>
  <si>
    <t>WILLIAM H TURNER TECH ARTS</t>
  </si>
  <si>
    <t>YMAACD AT MACARTHUR SO</t>
  </si>
  <si>
    <t>SOUTH DADE SENIOR HIGH SCH</t>
  </si>
  <si>
    <t>SOUTH MIAMI SENIOR HIGH SCH</t>
  </si>
  <si>
    <t>MIAMI SOUTHRIDGE SENIOR HIG</t>
  </si>
  <si>
    <t>FELIX VARELA SENIOR HIGH SC</t>
  </si>
  <si>
    <t>BOOKER T WASHINGTON SR HIGH</t>
  </si>
  <si>
    <t>DADE MARINE I SOUT 8014-150</t>
  </si>
  <si>
    <t>DADE MARINE I NORT 8014-201</t>
  </si>
  <si>
    <t>DADE JUVENILE RES  8014-951</t>
  </si>
  <si>
    <t>MIAMI BRIDGE SOUTH 8017-260</t>
  </si>
  <si>
    <t>WINGS FOR LIFE     8014-901</t>
  </si>
  <si>
    <t>BOYSTOWN           8017-851</t>
  </si>
  <si>
    <t>HERES HELP         8017-601</t>
  </si>
  <si>
    <t>JACKSON CHILD      8017-100</t>
  </si>
  <si>
    <t>LITTLE HAVANA INST 8017-650</t>
  </si>
  <si>
    <t>MIAMI BRIDGE NORTH 8017-250</t>
  </si>
  <si>
    <t>CITRUS HEALTH CRIS 8017-401</t>
  </si>
  <si>
    <t>RICHMOND PERRINE O 8017-750</t>
  </si>
  <si>
    <t>TROY ACADEMY       8017-102</t>
  </si>
  <si>
    <t>TURNER/GUILFORD/KN 8017-351</t>
  </si>
  <si>
    <t>WOMENS DETENTION   8017-350</t>
  </si>
  <si>
    <t>MIAMI BEHAV-JARF   8017-101</t>
  </si>
  <si>
    <t>VILLAGE GIRLS UNIT 8017-126</t>
  </si>
  <si>
    <t>CITRUS HEALTH LOU  8017-403</t>
  </si>
  <si>
    <t>MIAMI CHILDREN HOS 8017-450</t>
  </si>
  <si>
    <t>7860</t>
  </si>
  <si>
    <t>SECOND STUD SUCCESS8017-801</t>
  </si>
  <si>
    <t>7861</t>
  </si>
  <si>
    <t>SECOND STUD SUCCESS8017-802</t>
  </si>
  <si>
    <t>7862</t>
  </si>
  <si>
    <t>SECOND STUD SUCCESS8017-803</t>
  </si>
  <si>
    <t>7865</t>
  </si>
  <si>
    <t>HIS HOUSE          8017-325</t>
  </si>
  <si>
    <t>NEW WORLD SCHOOL OF THE ART</t>
  </si>
  <si>
    <t>TEENAGE PARENT PGM (TAP)</t>
  </si>
  <si>
    <t>ACADEMY FOR COMMUNITY ED</t>
  </si>
  <si>
    <t>MIGRANT PROJECT (PK) SCH</t>
  </si>
  <si>
    <t>YWAACD AT JANN MANN OPP SCH</t>
  </si>
  <si>
    <t>THE 500 ROLE MODELS ACADEMY</t>
  </si>
  <si>
    <t>DOROTHY M WALLACE COPE CNT</t>
  </si>
  <si>
    <t>JUVENILE JUSTICE CENTER</t>
  </si>
  <si>
    <t>ROBERT RENICK ED CENTER</t>
  </si>
  <si>
    <t>RUTH OWENS KRUSE ED CENTER</t>
  </si>
  <si>
    <t>9002</t>
  </si>
  <si>
    <t>PK RCMA</t>
  </si>
  <si>
    <t>PK FL 1ST START 210</t>
  </si>
  <si>
    <t>PRE K INTERVENTION</t>
  </si>
  <si>
    <t>INSTRUCTIONAL SYSTEMWIDE S</t>
  </si>
  <si>
    <t>CHARTER TOTALS</t>
  </si>
  <si>
    <t>Total Membership</t>
  </si>
  <si>
    <t>Attendance Rate</t>
  </si>
  <si>
    <t>Number of Students with Excessive Absences (10 or more)</t>
  </si>
  <si>
    <t>Number of Students with Excessive Tardies (10 or more)</t>
  </si>
  <si>
    <t>Number of Student In-School Suspension (Unduplicated)</t>
  </si>
  <si>
    <t>Number of Student Out-of-School Suspension (Unduplicated)</t>
  </si>
  <si>
    <t>Number of Days In-School Suspension</t>
  </si>
  <si>
    <t>Number of Days Out-of-School Suspension</t>
  </si>
  <si>
    <t>Number of  In-School Suspension Incident (Unduplicated)</t>
  </si>
  <si>
    <t>Number of  Out-of-School Suspension Incident (Unduplicated)</t>
  </si>
  <si>
    <t>Percent Taking Advanced Courses</t>
  </si>
  <si>
    <t xml:space="preserve">AIR BASE ELEMENTARY                     </t>
  </si>
  <si>
    <t xml:space="preserve">CORAL REEF MONTESSORI ACAD CH           </t>
  </si>
  <si>
    <t xml:space="preserve">EUGENIA B. THOMAS K-8 CENTER            </t>
  </si>
  <si>
    <t xml:space="preserve">SUMMERVILLE CHARTER SCHOOL              </t>
  </si>
  <si>
    <t xml:space="preserve">MANDARIN LAKES K-8 CENTER               </t>
  </si>
  <si>
    <t xml:space="preserve">LENORA B. SMITH ELEMENTARY              </t>
  </si>
  <si>
    <t xml:space="preserve">BOB GRAHAM EDUCATION CTR                </t>
  </si>
  <si>
    <t xml:space="preserve">NORMAN S. EDELCUP/SUNNY ISLES           </t>
  </si>
  <si>
    <t xml:space="preserve">MATER ACADEMY                           </t>
  </si>
  <si>
    <t xml:space="preserve">ARCOLA LAKE ELEMENTARY                  </t>
  </si>
  <si>
    <t xml:space="preserve">MIAMI COMMUNITY CHARTER SCHOOL          </t>
  </si>
  <si>
    <t xml:space="preserve">MAYA ANGELOU ELEMENTARY                 </t>
  </si>
  <si>
    <t xml:space="preserve">BALERE LANGUAGE ACADEMY                 </t>
  </si>
  <si>
    <t xml:space="preserve">AUBURNDALE ELEMENTARY                   </t>
  </si>
  <si>
    <t xml:space="preserve">DR ROLANDO ESPINOSA K-8                 </t>
  </si>
  <si>
    <t xml:space="preserve">NORMA BUTLER BOSSARD ELEM               </t>
  </si>
  <si>
    <t xml:space="preserve">AVOCADO ELEMENTARY                      </t>
  </si>
  <si>
    <t xml:space="preserve">BANYAN ELEMENTARY                       </t>
  </si>
  <si>
    <t xml:space="preserve">DR. MANUEL C. BARREIRO ELEM             </t>
  </si>
  <si>
    <t xml:space="preserve">LAWRENCE ACADEMY ELEMENTARY             </t>
  </si>
  <si>
    <t xml:space="preserve">AVENTURA WATERWAYS K-8 CENTER           </t>
  </si>
  <si>
    <t xml:space="preserve">RUTH K BROAD/BAY HARBOR K-8             </t>
  </si>
  <si>
    <t xml:space="preserve">ETHEL KOGER BECKHAM ELEMENTARY          </t>
  </si>
  <si>
    <t xml:space="preserve">BEL-AIRE ELEMENTARY                     </t>
  </si>
  <si>
    <t xml:space="preserve">BENT TREE ELEMENTARY                    </t>
  </si>
  <si>
    <t xml:space="preserve">GOULDS ELEMENTARY                       </t>
  </si>
  <si>
    <t xml:space="preserve">MATER GARDENS ACADEMY                   </t>
  </si>
  <si>
    <t xml:space="preserve">BISCAYNE ELEMENTARY                     </t>
  </si>
  <si>
    <t xml:space="preserve">SOMERSET ACADEMY(SILVER PALMS)          </t>
  </si>
  <si>
    <t xml:space="preserve">SOMERSET ACADEMY CHARTER ELEM           </t>
  </si>
  <si>
    <t xml:space="preserve">ARCH CREEK ELEMENTARY SCHOOL            </t>
  </si>
  <si>
    <t xml:space="preserve">PINECREST ACADEMY SOUTH CAMPUS          </t>
  </si>
  <si>
    <t xml:space="preserve">BISCAYNE GARDENS ELEMENTARY             </t>
  </si>
  <si>
    <t xml:space="preserve">RENAISSANCE ELEMENTARY CHARTER          </t>
  </si>
  <si>
    <t xml:space="preserve">VAN E. BLANTON ELEMENTARY               </t>
  </si>
  <si>
    <t xml:space="preserve">ACADEMIR CHARTER SCHOOL WEST            </t>
  </si>
  <si>
    <t xml:space="preserve">BLUE LAKES ELEMENTARY                   </t>
  </si>
  <si>
    <t xml:space="preserve">BRENTWOOD ELEMENTARY                    </t>
  </si>
  <si>
    <t xml:space="preserve">JAMES H. BRIGHT ELEMENTARY              </t>
  </si>
  <si>
    <t xml:space="preserve">ARCHIMEDEAN ACADEMY                     </t>
  </si>
  <si>
    <t xml:space="preserve">SOMERSET ACADEMY                        </t>
  </si>
  <si>
    <t xml:space="preserve">BROADMOOR ELEMENTARY                    </t>
  </si>
  <si>
    <t xml:space="preserve">W.J. BRYAN ELEMENTARY                   </t>
  </si>
  <si>
    <t xml:space="preserve">PINECREST PREP ACADEMY                  </t>
  </si>
  <si>
    <t xml:space="preserve">BUNCHE PARK ELEMENTARY                  </t>
  </si>
  <si>
    <t xml:space="preserve">CARIBBEAN ELEMENTARY                    </t>
  </si>
  <si>
    <t xml:space="preserve">CALUSA ELEMENTARY                       </t>
  </si>
  <si>
    <t xml:space="preserve">CAROL CITY ELEMENTARY                   </t>
  </si>
  <si>
    <t xml:space="preserve">GEORGE WASHINGTON CARVER ELEM           </t>
  </si>
  <si>
    <t xml:space="preserve">FIENBERG/FISHER K-8 CENTER              </t>
  </si>
  <si>
    <t xml:space="preserve">WILLIAM A. CHAPMAN ELEMENTARY           </t>
  </si>
  <si>
    <t xml:space="preserve">CITRUS GROVE ELEMENTARY                 </t>
  </si>
  <si>
    <t xml:space="preserve">CLAUDE PEPPER ELEMENTARY                </t>
  </si>
  <si>
    <t xml:space="preserve">COCONUT GROVE ELEMENTARY                </t>
  </si>
  <si>
    <t xml:space="preserve">COLONIAL DRIVE ELEMENTARY               </t>
  </si>
  <si>
    <t xml:space="preserve">COMSTOCK ELEMENTARY                     </t>
  </si>
  <si>
    <t xml:space="preserve">NEVA KING COOPER EDUCATIONAL            </t>
  </si>
  <si>
    <t xml:space="preserve">AVENTURA CITY OF EXCELLENCE             </t>
  </si>
  <si>
    <t xml:space="preserve">CORAL GABLES PREPARATORY ACAD           </t>
  </si>
  <si>
    <t xml:space="preserve">CORAL PARK ELEMENTARY                   </t>
  </si>
  <si>
    <t xml:space="preserve">CHARTER SCHOOL AT WATERSTONE            </t>
  </si>
  <si>
    <t xml:space="preserve">ADVANCED LEARNING CHARTER SCH           </t>
  </si>
  <si>
    <t xml:space="preserve">MATER ACADEMY OF INTL STUDIES           </t>
  </si>
  <si>
    <t xml:space="preserve">YOUTH CO-OP CHARTER SCHOOL              </t>
  </si>
  <si>
    <t xml:space="preserve">CORAL REEF ELEMENTARY                   </t>
  </si>
  <si>
    <t xml:space="preserve">SOUTH FLORIDA AUTISM CHARTER            </t>
  </si>
  <si>
    <t xml:space="preserve">CORAL TERRACE ELEMENTARY                </t>
  </si>
  <si>
    <t xml:space="preserve">CORAL WAY K-8 CENTER                    </t>
  </si>
  <si>
    <t xml:space="preserve">CRESTVIEW ELEMENTARY                    </t>
  </si>
  <si>
    <t xml:space="preserve">CUTLER RIDGE ELEMENTARY                 </t>
  </si>
  <si>
    <t xml:space="preserve">CYPRESS ELEMENTARY                      </t>
  </si>
  <si>
    <t xml:space="preserve">DEVON AIRE K-8 CENTER                   </t>
  </si>
  <si>
    <t xml:space="preserve">FREDERICK DOUGLASS ELEMENTARY           </t>
  </si>
  <si>
    <t xml:space="preserve">MARJORY STONEMAN DOUGLAS ELEM           </t>
  </si>
  <si>
    <t xml:space="preserve">CHARLES R. DREW ELEMENTARY              </t>
  </si>
  <si>
    <t xml:space="preserve">PAUL LAURENCE DUNBAR ELEM               </t>
  </si>
  <si>
    <t xml:space="preserve">JOHN G. DUPUIS ELEMENTARY               </t>
  </si>
  <si>
    <t xml:space="preserve">AMELIA EARHART ELEMENTARY               </t>
  </si>
  <si>
    <t xml:space="preserve">EARLINGTON HEIGHTS ELEMENTARY           </t>
  </si>
  <si>
    <t xml:space="preserve">EDISON PARK ELEMENTARY                  </t>
  </si>
  <si>
    <t xml:space="preserve">EMERSON ELEMENTARY                      </t>
  </si>
  <si>
    <t xml:space="preserve">CHRISTINA M. EVE ELEMENTARY             </t>
  </si>
  <si>
    <t xml:space="preserve">EVERGLADES K-8 CENTER                   </t>
  </si>
  <si>
    <t xml:space="preserve">DAVID FAIRCHILD ELEMENTARY              </t>
  </si>
  <si>
    <t xml:space="preserve">FAIRLAWN ELEMENTARY                     </t>
  </si>
  <si>
    <t xml:space="preserve">DANTE B. FASCELL ELEMENTARY             </t>
  </si>
  <si>
    <t xml:space="preserve">FLAGAMI ELEMENTARY                      </t>
  </si>
  <si>
    <t xml:space="preserve">HENRY M. FLAGLER ELEMENTARY             </t>
  </si>
  <si>
    <t xml:space="preserve">FLAMINGO ELEMENTARY                     </t>
  </si>
  <si>
    <t xml:space="preserve">FLORIDA CITY ELEMENTARY                 </t>
  </si>
  <si>
    <t xml:space="preserve">BRIDGEPOINT ACADEMY                     </t>
  </si>
  <si>
    <t xml:space="preserve">ISAAC ACADEMY K-8                       </t>
  </si>
  <si>
    <t xml:space="preserve">RICHARD ALLEN LEADERSHIP ACAD           </t>
  </si>
  <si>
    <t xml:space="preserve">SOMERSET ACADEMY ELEMENTARY             </t>
  </si>
  <si>
    <t xml:space="preserve">SOMERSET ARTS ACADEMY                   </t>
  </si>
  <si>
    <t xml:space="preserve">GLORIA FLOYD ELEMENTARY                 </t>
  </si>
  <si>
    <t xml:space="preserve">GIBSON CHARTER SCHOOL                   </t>
  </si>
  <si>
    <t xml:space="preserve">FULFORD ELEMENTARY                      </t>
  </si>
  <si>
    <t xml:space="preserve">HIALEAH GARDENS ELEMENTARY              </t>
  </si>
  <si>
    <t xml:space="preserve">JACK D. GORDON ELEMENTARY               </t>
  </si>
  <si>
    <t xml:space="preserve">GOLDEN GLADES ELEMENTARY                </t>
  </si>
  <si>
    <t xml:space="preserve">JOELLA C. GOOD ELEMENTARY               </t>
  </si>
  <si>
    <t xml:space="preserve">SPANISH LAKE ELEMENTARY                 </t>
  </si>
  <si>
    <t xml:space="preserve">GRATIGNY ELEMENTARY                     </t>
  </si>
  <si>
    <t xml:space="preserve">GREENGLADE ELEMENTARY                   </t>
  </si>
  <si>
    <t xml:space="preserve">GREYNOLDS PARK ELEMENTARY               </t>
  </si>
  <si>
    <t xml:space="preserve">GULFSTREAM ELEMENTARY                   </t>
  </si>
  <si>
    <t xml:space="preserve">CHARLES R. HADLEY ELEMENTARY            </t>
  </si>
  <si>
    <t xml:space="preserve">JOE HALL ELEMENTARY                     </t>
  </si>
  <si>
    <t xml:space="preserve">ENEIDA MASSAS HARTNER ELEM              </t>
  </si>
  <si>
    <t xml:space="preserve">HIALEAH ELEMENTARY                      </t>
  </si>
  <si>
    <t xml:space="preserve">WEST HIALEAH GARDENS ELEM               </t>
  </si>
  <si>
    <t xml:space="preserve">HIBISCUS ELEMENTARY                     </t>
  </si>
  <si>
    <t xml:space="preserve">VIRGINIA A BOONE/HIGHLAND OAKS          </t>
  </si>
  <si>
    <t xml:space="preserve">HOLMES ELEMENTARY                       </t>
  </si>
  <si>
    <t xml:space="preserve">ZORA NEALE HURSTON ELEMENTARY           </t>
  </si>
  <si>
    <t xml:space="preserve">OLIVER HOOVER ELEMENTARY                </t>
  </si>
  <si>
    <t xml:space="preserve">THENA C. CROWDER ELEMENTARY             </t>
  </si>
  <si>
    <t xml:space="preserve">HOWARD DRIVE ELEMENTARY                 </t>
  </si>
  <si>
    <t xml:space="preserve">MADIE IVES ELEMENTARY                   </t>
  </si>
  <si>
    <t xml:space="preserve">J.W. JOHNSON ELEMENTARY                 </t>
  </si>
  <si>
    <t xml:space="preserve">KENDALE ELEMENTARY                      </t>
  </si>
  <si>
    <t xml:space="preserve">KENDALE LAKES ELEMENTARY                </t>
  </si>
  <si>
    <t xml:space="preserve">KENSINGTON PARK ELEMENTARY              </t>
  </si>
  <si>
    <t xml:space="preserve">KENWOOD K-8 CENTER                      </t>
  </si>
  <si>
    <t xml:space="preserve">KEY BISCAYNE K-8 CENTER                 </t>
  </si>
  <si>
    <t xml:space="preserve">MARTIN LUTHER KING ELEMENTARY           </t>
  </si>
  <si>
    <t xml:space="preserve">KINLOCH PARK ELEMENTARY                 </t>
  </si>
  <si>
    <t xml:space="preserve">LAKE STEVENS ELEMENTARY                 </t>
  </si>
  <si>
    <t xml:space="preserve">LAKEVIEW ELEMENTARY                     </t>
  </si>
  <si>
    <t xml:space="preserve">YWAACD AT JRE LEE OPPORTUNITY           </t>
  </si>
  <si>
    <t xml:space="preserve">LEEWOOD K-8 CENTER                      </t>
  </si>
  <si>
    <t xml:space="preserve">WILLIAM LEHMAN ELEMENTARY               </t>
  </si>
  <si>
    <t xml:space="preserve">LEISURE CITY K-8 CENTER                 </t>
  </si>
  <si>
    <t xml:space="preserve">LINDA LENTIN K-8 CENTER                 </t>
  </si>
  <si>
    <t xml:space="preserve">LAURA C. SAUNDERS ELEMENTARY            </t>
  </si>
  <si>
    <t xml:space="preserve">LIBERTY CITY ELEMENTARY                 </t>
  </si>
  <si>
    <t xml:space="preserve">JESSE J MCCRARY JR ELEMENTARY           </t>
  </si>
  <si>
    <t xml:space="preserve">FLORIDA INTERNATIONAL EL ACAD           </t>
  </si>
  <si>
    <t xml:space="preserve">ADVANTAGE ACADEMY SANTA FE              </t>
  </si>
  <si>
    <t xml:space="preserve">DORAL ACADEMY                           </t>
  </si>
  <si>
    <t xml:space="preserve">LORAH PARK ELEMENTARY                   </t>
  </si>
  <si>
    <t xml:space="preserve">TOUSSAINT L'OUVERTURE ELEM              </t>
  </si>
  <si>
    <t xml:space="preserve">LUDLAM ELEMENTARY                       </t>
  </si>
  <si>
    <t xml:space="preserve">MATER ACADEMY EAST CHARTER              </t>
  </si>
  <si>
    <t xml:space="preserve">FRANK C. MARTIN K-8 CENTER              </t>
  </si>
  <si>
    <t xml:space="preserve">WESLEY MATTHEWS ELEMENTARY              </t>
  </si>
  <si>
    <t xml:space="preserve">MEADOWLANE ELEMENTARY                   </t>
  </si>
  <si>
    <t xml:space="preserve">MELROSE ELEMENTARY                      </t>
  </si>
  <si>
    <t xml:space="preserve">ADA MERRITT K-8 CENTER                  </t>
  </si>
  <si>
    <t xml:space="preserve">MIAMI GARDENS ELEMENTARY                </t>
  </si>
  <si>
    <t xml:space="preserve">MIAMI HEIGHTS ELEMENTARY                </t>
  </si>
  <si>
    <t xml:space="preserve">MIAMI LAKES K-8 CENTER                  </t>
  </si>
  <si>
    <t xml:space="preserve">MIAMI PARK ELEMENTARY                   </t>
  </si>
  <si>
    <t xml:space="preserve">MIAMI SHORES ELEMENTARY                 </t>
  </si>
  <si>
    <t xml:space="preserve">MIAMI SPRINGS ELEMENTARY                </t>
  </si>
  <si>
    <t xml:space="preserve">M.A. MILAM K-8 CENTER                   </t>
  </si>
  <si>
    <t xml:space="preserve">PHYLLIS RUTH MILLER ELEMENTARY          </t>
  </si>
  <si>
    <t xml:space="preserve">MORNINGSIDE ELEMENTARY                  </t>
  </si>
  <si>
    <t xml:space="preserve">DOE SCHOLARSHIP/CHOICE PROGRAM          </t>
  </si>
  <si>
    <t xml:space="preserve">ROBERT RUSSA MOTON ELEMENTARY           </t>
  </si>
  <si>
    <t xml:space="preserve">MYRTLE GROVE ELEMENTARY                 </t>
  </si>
  <si>
    <t xml:space="preserve">DOWNTOWN MIAMI CHARTER SCHOOL           </t>
  </si>
  <si>
    <t xml:space="preserve">KEYS GATE CHARTER SCHOOL                </t>
  </si>
  <si>
    <t xml:space="preserve">COCONUT PALM K-8 ACADEMY                </t>
  </si>
  <si>
    <t xml:space="preserve">NATURAL BRIDGE ELEMENTARY               </t>
  </si>
  <si>
    <t xml:space="preserve">NORLAND ELEMENTARY                      </t>
  </si>
  <si>
    <t xml:space="preserve">NORTH BEACH ELEMENTARY                  </t>
  </si>
  <si>
    <t xml:space="preserve">BARBARA HAWKINS ELEMENTARY              </t>
  </si>
  <si>
    <t xml:space="preserve">NORTH GLADE ELEMENTARY                  </t>
  </si>
  <si>
    <t xml:space="preserve">NORTH HIALEAH ELEMENTARY                </t>
  </si>
  <si>
    <t xml:space="preserve">NORTH MIAMI ELEMENTARY                  </t>
  </si>
  <si>
    <t xml:space="preserve">NORTH TWIN LAKES ELEMENTARY             </t>
  </si>
  <si>
    <t xml:space="preserve">MIAMI CHILDREN'S MUSEUM                 </t>
  </si>
  <si>
    <t xml:space="preserve">NORWOOD ELEMENTARY                      </t>
  </si>
  <si>
    <t xml:space="preserve">OAK GROVE ELEMENTARY                    </t>
  </si>
  <si>
    <t xml:space="preserve">GATEWAY ENVIRONMENTAL K-8               </t>
  </si>
  <si>
    <t xml:space="preserve">OJUS ELEMENTARY                         </t>
  </si>
  <si>
    <t xml:space="preserve">EARLY BEGINNINGS ACADEMY-CIVIC          </t>
  </si>
  <si>
    <t xml:space="preserve">OLINDA ELEMENTARY                       </t>
  </si>
  <si>
    <t xml:space="preserve">PRIMARY LEARNING CENTER                 </t>
  </si>
  <si>
    <t xml:space="preserve">OLYMPIA HEIGHTS ELEMENTARY              </t>
  </si>
  <si>
    <t xml:space="preserve">DR. ROBERT B. INGRAM EL                 </t>
  </si>
  <si>
    <t xml:space="preserve">ORCHARD VILLA ELEMENTARY                </t>
  </si>
  <si>
    <t xml:space="preserve">PALMETTO ELEMENTARY                     </t>
  </si>
  <si>
    <t xml:space="preserve">PALM LAKES ELEMENTARY                   </t>
  </si>
  <si>
    <t xml:space="preserve">PALM SPRINGS ELEMENTARY                 </t>
  </si>
  <si>
    <t xml:space="preserve">PALM SPRINGS NORTH ELEMENTARY           </t>
  </si>
  <si>
    <t xml:space="preserve">PARKVIEW ELEMENTARY                     </t>
  </si>
  <si>
    <t xml:space="preserve">PARKWAY ELEMENTARY                      </t>
  </si>
  <si>
    <t xml:space="preserve">PERRINE ELEMENTARY                      </t>
  </si>
  <si>
    <t xml:space="preserve">KELSEY L. PHARR ELEMENTARY              </t>
  </si>
  <si>
    <t xml:space="preserve">PINECREST ELEMENTARY                    </t>
  </si>
  <si>
    <t xml:space="preserve">PINE LAKE ELEMENTARY                    </t>
  </si>
  <si>
    <t xml:space="preserve">PINE VILLA ELEMENTARY                   </t>
  </si>
  <si>
    <t xml:space="preserve">HENRY E.S. REEVES ELEMENTARY            </t>
  </si>
  <si>
    <t xml:space="preserve">POINCIANA PARK ELEMENTARY               </t>
  </si>
  <si>
    <t xml:space="preserve">DR GILBERT L. PORTER ELEM               </t>
  </si>
  <si>
    <t xml:space="preserve">RAINBOW PARK ELEMENTARY                 </t>
  </si>
  <si>
    <t xml:space="preserve">REDLAND ELEMENTARY                      </t>
  </si>
  <si>
    <t xml:space="preserve">REDONDO ELEMENTARY                      </t>
  </si>
  <si>
    <t xml:space="preserve">ETHEL F BECKFORD/RICHMOND ELEM          </t>
  </si>
  <si>
    <t xml:space="preserve">RIVERSIDE ELEMENTARY                    </t>
  </si>
  <si>
    <t xml:space="preserve">JANE ROBERTS K-8 CENTER                 </t>
  </si>
  <si>
    <t xml:space="preserve">ROCKWAY ELEMENTARY                      </t>
  </si>
  <si>
    <t xml:space="preserve">ROYAL GREEN ELEMENTARY                  </t>
  </si>
  <si>
    <t xml:space="preserve">ROYAL PALM ELEMENTARY                   </t>
  </si>
  <si>
    <t xml:space="preserve">GERTRUDE EDELMAN/SABAL PALM EL          </t>
  </si>
  <si>
    <t xml:space="preserve">SANTA CLARA ELEMENTARY                  </t>
  </si>
  <si>
    <t xml:space="preserve">SCOTT LAKE ELEMENTARY                   </t>
  </si>
  <si>
    <t xml:space="preserve">SEMINOLE ELEMENTARY                     </t>
  </si>
  <si>
    <t xml:space="preserve">SHADOWLAWN ELEMENTARY                   </t>
  </si>
  <si>
    <t xml:space="preserve">SHENANDOAH ELEMENTARY                   </t>
  </si>
  <si>
    <t xml:space="preserve">SOUTH DADE MIDDLE SCHOOL                </t>
  </si>
  <si>
    <t xml:space="preserve">DAVID LAWRENCE JR K-8 CENTER            </t>
  </si>
  <si>
    <t xml:space="preserve">LINCOLN-MARTI CS EAST HIALEAH           </t>
  </si>
  <si>
    <t xml:space="preserve">SOMERSET GRACE ACADEMY                  </t>
  </si>
  <si>
    <t xml:space="preserve">OXFORD ACADEMY OF MIAMI                 </t>
  </si>
  <si>
    <t xml:space="preserve">BEN SHEPPARD ELEMENTARY                 </t>
  </si>
  <si>
    <t xml:space="preserve">BEN GAMLA CHARTER SCHL                  </t>
  </si>
  <si>
    <t xml:space="preserve">LINCOLN-MARTI CS LITTLE HAVANA          </t>
  </si>
  <si>
    <t xml:space="preserve">EXCELSIOR LANGUAGE ACADEMY K-8          </t>
  </si>
  <si>
    <t xml:space="preserve">SANDOR WIENER OPP SOUTH                 </t>
  </si>
  <si>
    <t xml:space="preserve">EXCELSIOR CHARTER ACADEMY               </t>
  </si>
  <si>
    <t xml:space="preserve">SILVER BLUFF ELEMENTARY                 </t>
  </si>
  <si>
    <t xml:space="preserve">LINCOLN-MARTI CS INT'L CAMPUS           </t>
  </si>
  <si>
    <t xml:space="preserve">MATER ACADEMY (MIAMI BEACH)             </t>
  </si>
  <si>
    <t xml:space="preserve">PINECREST ACADEMY (NORTH)               </t>
  </si>
  <si>
    <t xml:space="preserve">DR. CARLOS J FINLAY ELEMENTARY          </t>
  </si>
  <si>
    <t xml:space="preserve">SKYWAY ELEMENTARY                       </t>
  </si>
  <si>
    <t xml:space="preserve">SOUTH POINTE ELEMENTARY                 </t>
  </si>
  <si>
    <t xml:space="preserve">JOHN I. SMITH K-8 CENTER                </t>
  </si>
  <si>
    <t xml:space="preserve">SNAPPER CREEK ELEMENTARY                </t>
  </si>
  <si>
    <t xml:space="preserve">N. DADE CTR FOR MODERN LANG             </t>
  </si>
  <si>
    <t xml:space="preserve">SOUTH HIALEAH ELEMENTARY                </t>
  </si>
  <si>
    <t xml:space="preserve">SOUTH MIAMI K-8 CENTER                  </t>
  </si>
  <si>
    <t xml:space="preserve">SOUTH MIAMI HEIGHTS ELEMENTARY          </t>
  </si>
  <si>
    <t xml:space="preserve">SOUTHSIDE ELEMENTARY                    </t>
  </si>
  <si>
    <t xml:space="preserve">SPRINGVIEW ELEMENTARY                   </t>
  </si>
  <si>
    <t xml:space="preserve">E.W.F. STIRRUP ELEMENTARY               </t>
  </si>
  <si>
    <t xml:space="preserve">SUNSET ELEMENTARY                       </t>
  </si>
  <si>
    <t xml:space="preserve">SUNSET PARK ELEMENTARY                  </t>
  </si>
  <si>
    <t xml:space="preserve">SWEETWATER ELEMENTARY                   </t>
  </si>
  <si>
    <t xml:space="preserve">SYLVANIA HEIGHTS ELEMENTARY             </t>
  </si>
  <si>
    <t xml:space="preserve">TREASURE ISLAND ELEMENTARY              </t>
  </si>
  <si>
    <t xml:space="preserve">TROPICAL ELEMENTARY                     </t>
  </si>
  <si>
    <t xml:space="preserve">FRANCES S. TUCKER ELEMENTARY            </t>
  </si>
  <si>
    <t xml:space="preserve">TWIN LAKES ELEMENTARY                   </t>
  </si>
  <si>
    <t xml:space="preserve">VILLAGE GREEN ELEMENTARY                </t>
  </si>
  <si>
    <t xml:space="preserve">VINELAND K-8 CENTER                     </t>
  </si>
  <si>
    <t xml:space="preserve">SANDOR WIENER SCH OPPORTUNITY           </t>
  </si>
  <si>
    <t xml:space="preserve">MAE WALTERS ELEMENTARY                  </t>
  </si>
  <si>
    <t xml:space="preserve">WEST HOMESTEAD ELEMENTARY               </t>
  </si>
  <si>
    <t xml:space="preserve">HENRY S. WEST LABORATORY SCHL           </t>
  </si>
  <si>
    <t xml:space="preserve">DR H W MACK/W LITTLE RIVER              </t>
  </si>
  <si>
    <t xml:space="preserve">PHILLIS WHEATLEY ELEMENTARY             </t>
  </si>
  <si>
    <t xml:space="preserve">WHISPERING PINES ELEMENTARY             </t>
  </si>
  <si>
    <t xml:space="preserve">WINSTON PARK K-8 CENTER                 </t>
  </si>
  <si>
    <t xml:space="preserve">NATHAN YOUNG ELEMENTARY                 </t>
  </si>
  <si>
    <t xml:space="preserve">DR. EDWARD L. WHIGHAM                   </t>
  </si>
  <si>
    <t xml:space="preserve">CHARLES DAVID WYCHE JR ELEM             </t>
  </si>
  <si>
    <t xml:space="preserve">HERBERT A. AMMONS MIDDLE                </t>
  </si>
  <si>
    <t xml:space="preserve">SOMERSET ACADEMY MIDDLE                 </t>
  </si>
  <si>
    <t xml:space="preserve">ARCHIMEDEAN CONSERVATORY                </t>
  </si>
  <si>
    <t xml:space="preserve">LAWRENCE ACADEMY MIDDLE                 </t>
  </si>
  <si>
    <t xml:space="preserve">MATER ACADEMY EAST MIDDLE               </t>
  </si>
  <si>
    <t xml:space="preserve">FLORIDA INTERNATIONAL ACADEMY           </t>
  </si>
  <si>
    <t xml:space="preserve">ALLAPATTAH MIDDLE                       </t>
  </si>
  <si>
    <t xml:space="preserve">MATER ACADEMY CHARTER MIDDLE            </t>
  </si>
  <si>
    <t xml:space="preserve">SOMERSET ACADEMY MIDDLE-SOUTH           </t>
  </si>
  <si>
    <t xml:space="preserve">ASPIRA RAUL A. MARTINEZ CHTR            </t>
  </si>
  <si>
    <t xml:space="preserve">ARVIDA MIDDLE SCHOOL                    </t>
  </si>
  <si>
    <t xml:space="preserve">PINECREST ACADEMY CHARTER MIDD          </t>
  </si>
  <si>
    <t xml:space="preserve">ANDOVER MIDDLE SCHOOL                   </t>
  </si>
  <si>
    <t xml:space="preserve">RENAISSANCE MIDDLE CHARTER              </t>
  </si>
  <si>
    <t xml:space="preserve">DORAL ACADEMY CHARTER MIDDLE            </t>
  </si>
  <si>
    <t xml:space="preserve">BROWNSVILLE MIDDLE                      </t>
  </si>
  <si>
    <t xml:space="preserve">MATER ACADEMY LAKES MIDDLE              </t>
  </si>
  <si>
    <t xml:space="preserve">DOCTORS CHARTER/MIAMI SHORES            </t>
  </si>
  <si>
    <t xml:space="preserve">PAUL W. BELL MIDDLE                     </t>
  </si>
  <si>
    <t xml:space="preserve">MATER GARDENS ACADEMY MIDDLE            </t>
  </si>
  <si>
    <t xml:space="preserve">INTL. STUDIES CHARTER MIDDLE            </t>
  </si>
  <si>
    <t xml:space="preserve">MATER ACADEMY MIDDLE-INTL STUD          </t>
  </si>
  <si>
    <t xml:space="preserve">MIAMI COMMUNITY CHARTER MIDDLE          </t>
  </si>
  <si>
    <t xml:space="preserve">RIVER CITIES COMMUNITY CHARTER          </t>
  </si>
  <si>
    <t xml:space="preserve">CAROL CITY MIDDLE                       </t>
  </si>
  <si>
    <t xml:space="preserve">ZELDA GLAZER MIDDLE SCHOOL              </t>
  </si>
  <si>
    <t xml:space="preserve">ASPIRA SOUTH YOUTH LEADERSHIP           </t>
  </si>
  <si>
    <t xml:space="preserve">CAMPBELL DRIVE MIDDLE                   </t>
  </si>
  <si>
    <t xml:space="preserve">ASPIRA EUGENIO MARIA DE HOSTOS          </t>
  </si>
  <si>
    <t xml:space="preserve">GEORGE WASHINGTON CARVER                </t>
  </si>
  <si>
    <t xml:space="preserve">CENTENNIAL MIDDLE                       </t>
  </si>
  <si>
    <t xml:space="preserve">CITRUS GROVE MIDDLE SCHOOL              </t>
  </si>
  <si>
    <t xml:space="preserve">CUTLER RIDGE MIDDLE                     </t>
  </si>
  <si>
    <t xml:space="preserve">RUBEN DARIO MIDDLE                      </t>
  </si>
  <si>
    <t xml:space="preserve">HOWARD A. DOOLIN MIDDLE                 </t>
  </si>
  <si>
    <t xml:space="preserve">CHARLES R. DREW MIDDLE                  </t>
  </si>
  <si>
    <t xml:space="preserve">DORAL MIDDLE SCHOOL                     </t>
  </si>
  <si>
    <t xml:space="preserve">LAWTON CHILES MIDDLE SCHOOL             </t>
  </si>
  <si>
    <t xml:space="preserve">HENRY H. FILER MIDDLE                   </t>
  </si>
  <si>
    <t xml:space="preserve">GLADES MIDDLE                           </t>
  </si>
  <si>
    <t xml:space="preserve">HAMMOCKS MIDDLE                         </t>
  </si>
  <si>
    <t xml:space="preserve">HIALEAH MIDDLE                          </t>
  </si>
  <si>
    <t xml:space="preserve">HIGHLAND OAKS MIDDLE                    </t>
  </si>
  <si>
    <t xml:space="preserve">HOMESTEAD MIDDLE                        </t>
  </si>
  <si>
    <t xml:space="preserve">THOMAS JEFFERSON MIDDLE                 </t>
  </si>
  <si>
    <t xml:space="preserve">JOHN F. KENNEDY MIDDLE                  </t>
  </si>
  <si>
    <t xml:space="preserve">KINLOCH PARK MIDDLE                     </t>
  </si>
  <si>
    <t xml:space="preserve">LAKE STEVENS MIDDLE                     </t>
  </si>
  <si>
    <t xml:space="preserve">JOSE DE DIEGO MIDDLE SCHOOL             </t>
  </si>
  <si>
    <t xml:space="preserve">MADISON MIDDLE SCHOOL                   </t>
  </si>
  <si>
    <t xml:space="preserve">HORACE MANN MIDDLE                      </t>
  </si>
  <si>
    <t xml:space="preserve">JOSE MARTI MIDDLE                       </t>
  </si>
  <si>
    <t xml:space="preserve">MAYS MIDDLE                             </t>
  </si>
  <si>
    <t xml:space="preserve">HOWARD D. MCMILLAN MIDDLE               </t>
  </si>
  <si>
    <t xml:space="preserve">MIAMI EDISON MIDDLE                     </t>
  </si>
  <si>
    <t xml:space="preserve">MIAMI LAKES MIDDLE                      </t>
  </si>
  <si>
    <t xml:space="preserve">MIAMI SPRINGS MIDDLE                    </t>
  </si>
  <si>
    <t xml:space="preserve">NAUTILUS MIDDLE                         </t>
  </si>
  <si>
    <t xml:space="preserve">NORLAND MIDDLE                          </t>
  </si>
  <si>
    <t xml:space="preserve">NORTH DADE MIDDLE                       </t>
  </si>
  <si>
    <t xml:space="preserve">COUNTRY CLUB MIDDLE SCHOOL              </t>
  </si>
  <si>
    <t xml:space="preserve">NORTH MIAMI MIDDLE                      </t>
  </si>
  <si>
    <t xml:space="preserve">PALM SPRINGS MIDDLE                     </t>
  </si>
  <si>
    <t xml:space="preserve">PALMETTO MIDDLE                         </t>
  </si>
  <si>
    <t xml:space="preserve">PARKWAY MIDDLE                          </t>
  </si>
  <si>
    <t xml:space="preserve">PONCE DE LEON MIDDLE                    </t>
  </si>
  <si>
    <t xml:space="preserve">HIALEAH GARDENS MIDDLE SCHOOL           </t>
  </si>
  <si>
    <t xml:space="preserve">REDLAND MIDDLE                          </t>
  </si>
  <si>
    <t xml:space="preserve">JORGE MAS CANOSA MIDDLE                 </t>
  </si>
  <si>
    <t xml:space="preserve">RICHMOND HEIGHTS MIDDLE                 </t>
  </si>
  <si>
    <t xml:space="preserve">RIVIERA MIDDLE                          </t>
  </si>
  <si>
    <t xml:space="preserve">ROCKWAY MIDDLE                          </t>
  </si>
  <si>
    <t xml:space="preserve">SHENANDOAH MIDDLE                       </t>
  </si>
  <si>
    <t xml:space="preserve">SOUTHWOOD MIDDLE                        </t>
  </si>
  <si>
    <t xml:space="preserve">SOUTH MIAMI MIDDLE SCHOOL               </t>
  </si>
  <si>
    <t xml:space="preserve">W. R. THOMAS MIDDLE                     </t>
  </si>
  <si>
    <t xml:space="preserve">LAMAR LOUISE CURRY MIDDLE SCH           </t>
  </si>
  <si>
    <t xml:space="preserve">WEST MIAMI MIDDLE                       </t>
  </si>
  <si>
    <t xml:space="preserve">WESTVIEW MIDDLE                         </t>
  </si>
  <si>
    <t xml:space="preserve">MIAMI-DADE ONLINE ACADEMY               </t>
  </si>
  <si>
    <t xml:space="preserve">INTL. STUDIES CHARTER SENIOR            </t>
  </si>
  <si>
    <t xml:space="preserve">DORAL PERFORMING ARTS ACADEMY           </t>
  </si>
  <si>
    <t xml:space="preserve">AMERICAN SENIOR                         </t>
  </si>
  <si>
    <t xml:space="preserve">MATER PERFORMING ARTS ACADEMY           </t>
  </si>
  <si>
    <t xml:space="preserve">LIFE SKILLS CENTER MIAMI-DADE           </t>
  </si>
  <si>
    <t xml:space="preserve">LIFE SKILLS CENTER OPA LOCKA            </t>
  </si>
  <si>
    <t xml:space="preserve">MATER ACADEMY LAKES HIGH SCH            </t>
  </si>
  <si>
    <t xml:space="preserve">DORAL ACADEMY HIGH SCHOOL               </t>
  </si>
  <si>
    <t xml:space="preserve">ACADEMY OF ARTS AND MINDS               </t>
  </si>
  <si>
    <t xml:space="preserve">MATER ACADEMY HIGH-INTL STUDIE          </t>
  </si>
  <si>
    <t xml:space="preserve">TERRA ENVIRONMENTAL RESEARCH            </t>
  </si>
  <si>
    <t xml:space="preserve">INTEGRATED ACADEMICS (SIATECH)          </t>
  </si>
  <si>
    <t xml:space="preserve">LAW ENFORCEMENT OFFICERS HS             </t>
  </si>
  <si>
    <t xml:space="preserve">LAWRENCE ACADEMY SENIOR                 </t>
  </si>
  <si>
    <t xml:space="preserve">SCHOOL FOR ADVANCED STUDIES WC          </t>
  </si>
  <si>
    <t xml:space="preserve">SOMERSET ACADEMY CHARTER HIGH           </t>
  </si>
  <si>
    <t xml:space="preserve">ALONZO &amp; TRACY MOURNING SH              </t>
  </si>
  <si>
    <t xml:space="preserve">WESTLAND HIALEAH SENIOR HIGH            </t>
  </si>
  <si>
    <t xml:space="preserve">KEYS GATE CHARTER HIGH SCHL             </t>
  </si>
  <si>
    <t xml:space="preserve">G. HOLMES BRADDOCK SENIOR HIGH          </t>
  </si>
  <si>
    <t xml:space="preserve">PINECREST ACADEMY CHARTER HIGH          </t>
  </si>
  <si>
    <t xml:space="preserve">EXCELSIOR CHARTER HIGH SCHOOL           </t>
  </si>
  <si>
    <t xml:space="preserve">YOUNG WOMEN'S PREPARATORY ACAD          </t>
  </si>
  <si>
    <t xml:space="preserve">YOUNG MENS PREPARATORY ACADEMY          </t>
  </si>
  <si>
    <t xml:space="preserve">MIAMI COMMUNITY CH HIGH SCHOOL          </t>
  </si>
  <si>
    <t xml:space="preserve">MIAMI ARTS CHARTER                      </t>
  </si>
  <si>
    <t xml:space="preserve">SCHOOL FOR ADVANCED STUDIES NO          </t>
  </si>
  <si>
    <t xml:space="preserve">MAVERICKS HIGH OF NORTH M-DADE          </t>
  </si>
  <si>
    <t xml:space="preserve">MAVERICKS HIGH OF SOUTH M-DADE          </t>
  </si>
  <si>
    <t xml:space="preserve">CORAL GABLES SENIOR HIGH                </t>
  </si>
  <si>
    <t xml:space="preserve">DESIGN &amp; ARCHITECTURE SENIOR            </t>
  </si>
  <si>
    <t xml:space="preserve">SCHOOL FOR ADV STUDIES SOUTH            </t>
  </si>
  <si>
    <t xml:space="preserve">CORAL REEF SENIOR HIGH                  </t>
  </si>
  <si>
    <t xml:space="preserve">HIALEAH SENIOR                          </t>
  </si>
  <si>
    <t xml:space="preserve">JOHN A FERGUSON SENIOR HIGH             </t>
  </si>
  <si>
    <t xml:space="preserve">HIALEAH-MIAMI LAKES SENIOR              </t>
  </si>
  <si>
    <t xml:space="preserve">DR MICHAEL M KROP SENIOR HIGH           </t>
  </si>
  <si>
    <t xml:space="preserve">HOMESTEAD SENIOR HIGH                   </t>
  </si>
  <si>
    <t xml:space="preserve">MATER ACADEMY CHARTER HIGH              </t>
  </si>
  <si>
    <t xml:space="preserve">MARITIME &amp; SCIENCE TECHNOLOGY           </t>
  </si>
  <si>
    <t xml:space="preserve">MED ACAD SCIENCE &amp; TECHNOLOGY           </t>
  </si>
  <si>
    <t xml:space="preserve">HIALEAH GARDENS SENIOR                  </t>
  </si>
  <si>
    <t xml:space="preserve">MIAMI BEACH SENIOR HIGH                 </t>
  </si>
  <si>
    <t xml:space="preserve">MIAMI CAROL CITY SENIOR HIGH            </t>
  </si>
  <si>
    <t xml:space="preserve">RONALD W REAGAN/DORAL SENIOR            </t>
  </si>
  <si>
    <t xml:space="preserve">MIAMI CENTRAL SENIOR HIGH               </t>
  </si>
  <si>
    <t xml:space="preserve">YMAACD @ MACARTHUR NORTH SH             </t>
  </si>
  <si>
    <t xml:space="preserve">CITY OF HIALEAH EDUCATION ACAD          </t>
  </si>
  <si>
    <t xml:space="preserve">ARCHIMEDEAN UPPER CONSERV CHAR          </t>
  </si>
  <si>
    <t xml:space="preserve">MIAMI CORAL PARK SENIOR HIGH            </t>
  </si>
  <si>
    <t xml:space="preserve">MIAMI EDISON SENIOR HIGH                </t>
  </si>
  <si>
    <t xml:space="preserve">MIAMI JACKSON SENIOR HIGH               </t>
  </si>
  <si>
    <t xml:space="preserve">MIAMI KILLIAN SENIOR HIGH               </t>
  </si>
  <si>
    <t xml:space="preserve">ROBERT MORGAN EDUCATIONAL CTR           </t>
  </si>
  <si>
    <t xml:space="preserve">MIAMI NORLAND SENIOR HIGH               </t>
  </si>
  <si>
    <t xml:space="preserve">MIAMI LAKES EDUCATIONAL CENTER          </t>
  </si>
  <si>
    <t xml:space="preserve">MIAMI NORTHWESTERN SENIOR HIGH          </t>
  </si>
  <si>
    <t xml:space="preserve">MIAMI PALMETTO SENIOR HIGH              </t>
  </si>
  <si>
    <t xml:space="preserve">MIAMI SENIOR HIGH                       </t>
  </si>
  <si>
    <t xml:space="preserve">MIAMI SPRINGS SENIOR HIGH               </t>
  </si>
  <si>
    <t xml:space="preserve">MIAMI SUNSET SENIOR HIGH                </t>
  </si>
  <si>
    <t xml:space="preserve">NORTH MIAMI BEACH SENIOR HIGH           </t>
  </si>
  <si>
    <t xml:space="preserve">SCHOOL FOR ADV STUDIES-HOMESTD          </t>
  </si>
  <si>
    <t xml:space="preserve">INTL STUDIES PREP ACADEMY               </t>
  </si>
  <si>
    <t xml:space="preserve">IPREPARATORY ACADEMY                    </t>
  </si>
  <si>
    <t xml:space="preserve">NORTH MIAMI SENIOR HIGH                 </t>
  </si>
  <si>
    <t xml:space="preserve">WILLIAM H. TURNER TECHNICAL             </t>
  </si>
  <si>
    <t xml:space="preserve">YMAACD AT MACARTHUR SOUTH SH            </t>
  </si>
  <si>
    <t xml:space="preserve">SOUTH DADE SENIOR HIGH                  </t>
  </si>
  <si>
    <t xml:space="preserve">SOUTH MIAMI SENIOR HIGH                 </t>
  </si>
  <si>
    <t xml:space="preserve">MIAMI SOUTHRIDGE SENIOR HIGH            </t>
  </si>
  <si>
    <t xml:space="preserve">SOUTHWEST MIAMI SENIOR HIGH             </t>
  </si>
  <si>
    <t xml:space="preserve">BARBARA GOLEMAN SENIOR HIGH             </t>
  </si>
  <si>
    <t xml:space="preserve">FELIX VARELA SENIOR HIGH                </t>
  </si>
  <si>
    <t xml:space="preserve">BOOKER T. WASHINGTON SR. HIGH           </t>
  </si>
  <si>
    <t xml:space="preserve">GEORGE T. BAKER AVIATION                </t>
  </si>
  <si>
    <t xml:space="preserve">NEW WORLD SCHOOL OF THE ARTS            </t>
  </si>
  <si>
    <t xml:space="preserve">LINDSEY HOPKINS TECHNICAL ED            </t>
  </si>
  <si>
    <t xml:space="preserve">    NON-MDCPS CHILD                     </t>
  </si>
  <si>
    <t xml:space="preserve">ALTERNATIVE OUTREACH-EXT. YR            </t>
  </si>
  <si>
    <t xml:space="preserve">FLORIDA HOME EDUCATION PROGRAM          </t>
  </si>
  <si>
    <t xml:space="preserve">TAP PROGRAM FACILITIES                  </t>
  </si>
  <si>
    <t xml:space="preserve">ALTERNATIVE OUTREACH PROGRAM            </t>
  </si>
  <si>
    <t xml:space="preserve">ACADEMY FOR COMMUNITY ED                </t>
  </si>
  <si>
    <t xml:space="preserve">MIGRANT EDUCATION PROGRAM               </t>
  </si>
  <si>
    <t xml:space="preserve">YWAACD@JAN MANN OPPORTUNITY SC          </t>
  </si>
  <si>
    <t xml:space="preserve">THE 500 ROLE MODELS ACADEMY             </t>
  </si>
  <si>
    <t xml:space="preserve">COPE CENTER NORTH                       </t>
  </si>
  <si>
    <t xml:space="preserve">DOROTHY M WALLACE COPE CENTER           </t>
  </si>
  <si>
    <t xml:space="preserve">JUVENILE JUSTICE CENTER                 </t>
  </si>
  <si>
    <t xml:space="preserve">ROBERT RENICK EDUCATION CTR             </t>
  </si>
  <si>
    <t xml:space="preserve">CORPORATE ACADEMY NORTH                 </t>
  </si>
  <si>
    <t xml:space="preserve">RUTH OWENS KRUSE' EDUC CENTER           </t>
  </si>
  <si>
    <t xml:space="preserve">CORPORATE ACADEMY SOUTH                 </t>
  </si>
  <si>
    <t xml:space="preserve">MIGRANT DISTRICT OFFICE                 </t>
  </si>
  <si>
    <t xml:space="preserve">PK EARLY INTERVENTION - RCMA            </t>
  </si>
  <si>
    <t xml:space="preserve">EVEN START                              </t>
  </si>
  <si>
    <t xml:space="preserve">PRE K - INTERVENTION                    </t>
  </si>
  <si>
    <t xml:space="preserve">INSTRUCTIONAL SYSTEMWIDE                </t>
  </si>
  <si>
    <t xml:space="preserve">MERRICK EDUCATIONAL CENTER              </t>
  </si>
  <si>
    <t xml:space="preserve">2009-10 Cohort Graduation Rate </t>
  </si>
  <si>
    <t>As of November 18, 2010</t>
  </si>
  <si>
    <t>DISTRICT NUMBER</t>
  </si>
  <si>
    <t>SCHOOL NUMBER</t>
  </si>
  <si>
    <t>SCHOOL NAME</t>
  </si>
  <si>
    <t>FLORIDA GRADUATION RATE</t>
  </si>
  <si>
    <t>NCLB GRADUATION RATE</t>
  </si>
  <si>
    <t>NGA GRADUATION RATE</t>
  </si>
  <si>
    <t>DISTRICT TOTAL</t>
  </si>
  <si>
    <t>YOUNG WOMENS PREPARATORY ACADE</t>
  </si>
  <si>
    <t>MAVERICKS HIGH OF NORTH MIAMI</t>
  </si>
  <si>
    <t>MAVERICKS HIGH OF SOUTH MIAMI</t>
  </si>
  <si>
    <t>DESIGN &amp; ARCHITECTURE SENIOR H</t>
  </si>
  <si>
    <t>HIALEAH GARDENS SENIOR HIGH SC</t>
  </si>
  <si>
    <t>2011-2012 School Improvement Plan - Current and Expected Performance Values</t>
  </si>
  <si>
    <t>2012 Expected Perf.</t>
  </si>
  <si>
    <t>2011 Current Perf.</t>
  </si>
  <si>
    <t xml:space="preserve"> 2009-10 NGA Graduation Rate</t>
  </si>
  <si>
    <t>2011 Total Number of Students</t>
  </si>
  <si>
    <t>Tested Gr3-10</t>
  </si>
  <si>
    <t>Writing Tested G4,8,10</t>
  </si>
  <si>
    <t>Sci Tested G5, 8, 11</t>
  </si>
  <si>
    <t>SchNum</t>
  </si>
  <si>
    <t>3518</t>
  </si>
  <si>
    <t>9998</t>
  </si>
  <si>
    <t>CNT 3-6</t>
  </si>
  <si>
    <t>Data Source: Student data receive from Gisela; do Pivot Table for number of students scoring 3-6 and total tested.</t>
  </si>
  <si>
    <t>Student file is located in FCAT 2011/Wirting 2011/Student scores 7-21-2011</t>
  </si>
  <si>
    <t xml:space="preserve">6020 - ASPIRA RAUL A. MARTINEZ CHTR  </t>
  </si>
  <si>
    <t xml:space="preserve">0961 - CORAL GABLES PREPARATORY ACAD </t>
  </si>
  <si>
    <t xml:space="preserve">4511 - DR GILBERT L. PORTER ELEM     </t>
  </si>
  <si>
    <t xml:space="preserve">5101 - JOHN I. SMITH K-8 CENTER      </t>
  </si>
  <si>
    <t xml:space="preserve">0092 - NORMAN S. EDELCUP/SUNNY ISLES </t>
  </si>
  <si>
    <t xml:space="preserve">4081 - PRIMARY LEARNING CENTER       </t>
  </si>
  <si>
    <t>Adjusted Cohort
(Entering 9th Grade in 2006-07)</t>
  </si>
  <si>
    <t xml:space="preserve">     </t>
  </si>
  <si>
    <t xml:space="preserve">    </t>
  </si>
  <si>
    <t>2010-2011</t>
  </si>
  <si>
    <t>School-Year</t>
  </si>
  <si>
    <t>2011 R-M-S Proficient</t>
  </si>
  <si>
    <t>2012 Exp R-M-S</t>
  </si>
  <si>
    <t>2012 Exp Writing</t>
  </si>
  <si>
    <t xml:space="preserve"> 2012 Goal*</t>
  </si>
  <si>
    <t>2011 %Reading L3</t>
  </si>
  <si>
    <t>2011 CountReading L3</t>
  </si>
  <si>
    <t>2011 %Reading L4-5</t>
  </si>
  <si>
    <t>2011 Count Reading L4-5</t>
  </si>
  <si>
    <t>2011 Reading TL Count</t>
  </si>
  <si>
    <t>2012 %Exp_Reading L3</t>
  </si>
  <si>
    <t>2012 Exp CountRead L3</t>
  </si>
  <si>
    <t>2012 Exp Count Read L4-5</t>
  </si>
  <si>
    <t>2011 %Reading L3-5</t>
  </si>
  <si>
    <t>2012 Exp_R L3-5</t>
  </si>
  <si>
    <t>2011 % Math L3</t>
  </si>
  <si>
    <t>2011 %Math L4-5</t>
  </si>
  <si>
    <t>2011 CountMath L3</t>
  </si>
  <si>
    <t>2011 CountMath L4-5</t>
  </si>
  <si>
    <t>2011 Math TL Count</t>
  </si>
  <si>
    <t>2012 Exp Count Math L3</t>
  </si>
  <si>
    <t>2012 Exp Count Math L4-5</t>
  </si>
  <si>
    <t>2011 % Math L3-5</t>
  </si>
  <si>
    <t>2012 Exp Reading Gained</t>
  </si>
  <si>
    <t>2012 Exp Math Gained</t>
  </si>
  <si>
    <t>2012 Exp_MathL-3-5</t>
  </si>
  <si>
    <t>2012 %Exp Math L3</t>
  </si>
  <si>
    <t>2012 %Exp RL45</t>
  </si>
  <si>
    <t>2012 %Exp Math L45</t>
  </si>
  <si>
    <t xml:space="preserve">These total number of students are used for 2011-2012 SIP goals. </t>
  </si>
  <si>
    <t>2011 School Grade and 
2011 DA Type</t>
  </si>
  <si>
    <t>District Number</t>
  </si>
  <si>
    <t>School Grade Points 2011</t>
  </si>
  <si>
    <t>Improvement Rating 2011</t>
  </si>
  <si>
    <t>Final AYP Status 2011</t>
  </si>
  <si>
    <t>Percent Criteria Met 2011</t>
  </si>
  <si>
    <t>AYP Count 2011</t>
  </si>
  <si>
    <t>DA 2008</t>
  </si>
  <si>
    <t>DA 2009</t>
  </si>
  <si>
    <t>DA 2010</t>
  </si>
  <si>
    <t>DA 2011</t>
  </si>
  <si>
    <t xml:space="preserve">Title I </t>
  </si>
  <si>
    <t>Reading Total Non Proficient 2011</t>
  </si>
  <si>
    <t>Reading Total Non Proficient 2006</t>
  </si>
  <si>
    <t>Math Total Non Proficient 2011</t>
  </si>
  <si>
    <t>Math Total Non Proficient 2006</t>
  </si>
  <si>
    <t>Number of Years in Intervene</t>
  </si>
  <si>
    <t>13</t>
  </si>
  <si>
    <t>PREVENT I</t>
  </si>
  <si>
    <t>CORRECT I</t>
  </si>
  <si>
    <t>PREVENT II</t>
  </si>
  <si>
    <t>CORRECT II</t>
  </si>
  <si>
    <t>INTERVENE</t>
  </si>
  <si>
    <t>DECLINING</t>
  </si>
  <si>
    <t>IMPROVING</t>
  </si>
  <si>
    <t>Grade 9-10,11</t>
  </si>
  <si>
    <t>DA Type</t>
  </si>
  <si>
    <t># of Students with Excessive Absences (10 or more)</t>
  </si>
  <si>
    <t>n</t>
  </si>
  <si>
    <t>name</t>
  </si>
  <si>
    <t>location</t>
  </si>
  <si>
    <t>Goals 1 and 2
% FCAT Level 3 - 6</t>
  </si>
  <si>
    <t>Students with Excessive Tardiness 
(10 or more)</t>
  </si>
  <si>
    <t>2011-2012 SIP Part II - Expected Improvement Criteria for High Schools Only</t>
  </si>
  <si>
    <t>% of Level 3 plus 7% of Levels 1 and 2</t>
  </si>
  <si>
    <t>% proficient plus 10% of non-proficent</t>
  </si>
  <si>
    <t>% of bottom third reduced by 10%</t>
  </si>
  <si>
    <t>2012 Geometry Baseline Assessment</t>
  </si>
  <si>
    <t>2012 Biology Baseline Assessment</t>
  </si>
  <si>
    <t>Dropout Prevention, Goal 1</t>
  </si>
  <si>
    <t>2010-2011 COGNOS Report as of 6/1/2011</t>
  </si>
  <si>
    <t>% Dropout Rate: 1 - 100</t>
  </si>
  <si>
    <t>Reduce by .5 percentage point</t>
  </si>
  <si>
    <t>2009-2010 NGA Graduation Report</t>
  </si>
  <si>
    <t>% Graduation Rate: 1 - 84</t>
  </si>
  <si>
    <t>% Graduation Rate: 85 - 100</t>
  </si>
  <si>
    <t>Targeted 2012 School Grade Performance Goal</t>
  </si>
  <si>
    <t>% proficient: 0 - 100</t>
  </si>
  <si>
    <t>Increase by 10% of non-proficient</t>
  </si>
  <si>
    <r>
      <t>2011 Met AYP</t>
    </r>
    <r>
      <rPr>
        <b/>
        <sz val="10"/>
        <color rgb="FFFF0000"/>
        <rFont val="Arial"/>
        <family val="2"/>
      </rPr>
      <t>*</t>
    </r>
  </si>
  <si>
    <r>
      <t>2011 Met AYP</t>
    </r>
    <r>
      <rPr>
        <b/>
        <vertAlign val="superscript"/>
        <sz val="11"/>
        <color rgb="FFFF0000"/>
        <rFont val="Arial"/>
        <family val="2"/>
      </rPr>
      <t>++</t>
    </r>
  </si>
  <si>
    <t>Number of students needed to meet 2012 goal</t>
  </si>
  <si>
    <t xml:space="preserve">BOWMAN/DOOLIN K-8 CENTER                </t>
  </si>
  <si>
    <t xml:space="preserve">CAMPBELL DRIVE K-8 CENTER               </t>
  </si>
  <si>
    <t xml:space="preserve">LILLIE C. EVANS K-8 CENTER              </t>
  </si>
  <si>
    <t xml:space="preserve">BENJAMIN FRANKLIN K-8 CENTER            </t>
  </si>
  <si>
    <t xml:space="preserve">NORTH COUNTY K-8 CENTER                 </t>
  </si>
  <si>
    <t xml:space="preserve">IRVING &amp; BEATRICE PESKOE K-8            </t>
  </si>
  <si>
    <t xml:space="preserve">ERNEST R GRAHAM K-8 CENTER              </t>
  </si>
  <si>
    <t xml:space="preserve">HUBERT O. SIBLEY K-8 CENTER             </t>
  </si>
  <si>
    <t xml:space="preserve">CARRIE P MEEK/WESTVIEW K-8 CTR          </t>
  </si>
  <si>
    <t xml:space="preserve">SOMERSET ACAD MIDDLE (C-PALMS)          </t>
  </si>
  <si>
    <t xml:space="preserve">SOMERSET ACAD MIDDLE (S-MIAMI)          </t>
  </si>
  <si>
    <t xml:space="preserve">MATER ACADEMY EAST HIGH SCHOOL          </t>
  </si>
  <si>
    <t xml:space="preserve">SOMERSET ACADEMY HIGH (SOUTH)           </t>
  </si>
  <si>
    <t xml:space="preserve">DISTRICT                 </t>
  </si>
  <si>
    <t>2012 Total Tested Students</t>
  </si>
  <si>
    <t>% L3-6 plus 1 Percentage point</t>
  </si>
  <si>
    <t>2011 Algebra I EOC Assessment</t>
  </si>
  <si>
    <t>% of Students in the middle and upper thirds (2011 Algebra I EOC scale score &gt; 45)</t>
  </si>
  <si>
    <t>ITS Report
(Special report produced by ITS dated July 26, 2011)</t>
  </si>
  <si>
    <t>ITS Report
(Special requested report produced by ITS dated July 26, 2011)</t>
  </si>
  <si>
    <t>Goal 1: 2011 FCAT Report
Goal 2: 2011 AYP Report</t>
  </si>
  <si>
    <t>CORAL REEF MONTESSORI ACAD CH</t>
  </si>
  <si>
    <t>SUMMERVILLE CHARTER SCHOOL</t>
  </si>
  <si>
    <t>MANDARIN LAKES K-8 CENTER</t>
  </si>
  <si>
    <t>LENORA B. SMITH ELEMENTARY</t>
  </si>
  <si>
    <t>BOB GRAHAM EDUCATION CTR</t>
  </si>
  <si>
    <t>NORMAN S. EDELCUP/SUNNY ISLES</t>
  </si>
  <si>
    <t>DR ROLANDO ESPINOSA K-8</t>
  </si>
  <si>
    <t>NORMA BUTLER BOSSARD ELEM</t>
  </si>
  <si>
    <t>DR. MANUEL C. BARREIRO ELEM</t>
  </si>
  <si>
    <t>LAWRENCE ACADEMY ELEMENTARY</t>
  </si>
  <si>
    <t>RUTH K BROAD/BAY HARBOR K-8</t>
  </si>
  <si>
    <t>GOULDS ELEMENTARY</t>
  </si>
  <si>
    <t>SOMERSET ACADEMY CHARTER ELEM</t>
  </si>
  <si>
    <t>ARCH CREEK ELEMENTARY SCHOOL</t>
  </si>
  <si>
    <t>VAN E. BLANTON ELEMENTARY</t>
  </si>
  <si>
    <t>ACADEMIR CHARTER SCHOOL WEST</t>
  </si>
  <si>
    <t>BOWMAN/DOOLIN K-8 CENTER</t>
  </si>
  <si>
    <t>W.J. BRYAN ELEMENTARY</t>
  </si>
  <si>
    <t>CAMPBELL DRIVE K-8 CENTER</t>
  </si>
  <si>
    <t>GEORGE WASHINGTON CARVER ELEM</t>
  </si>
  <si>
    <t>WILLIAM A. CHAPMAN ELEMENTARY</t>
  </si>
  <si>
    <t>NEVA KING COOPER EDUCATIONAL</t>
  </si>
  <si>
    <t>CORAL GABLES PREPARATORY ACAD</t>
  </si>
  <si>
    <t>CHARTER SCHOOL AT WATERSTONE</t>
  </si>
  <si>
    <t>ADVANCED LEARNING CHARTER SCH</t>
  </si>
  <si>
    <t>MATER ACADEMY OF INTL STUDIES</t>
  </si>
  <si>
    <t>SOUTH FLORIDA AUTISM CHARTER</t>
  </si>
  <si>
    <t>FREDERICK DOUGLASS ELEMENTARY</t>
  </si>
  <si>
    <t>CHARLES R. DREW ELEMENTARY</t>
  </si>
  <si>
    <t>PAUL LAURENCE DUNBAR ELEM</t>
  </si>
  <si>
    <t>JOHN G. DUPUIS ELEMENTARY</t>
  </si>
  <si>
    <t>EARLINGTON HEIGHTS ELEMENTARY</t>
  </si>
  <si>
    <t>LILLIE C. EVANS K-8 CENTER</t>
  </si>
  <si>
    <t>CHRISTINA M. EVE ELEMENTARY</t>
  </si>
  <si>
    <t>DANTE B. FASCELL ELEMENTARY</t>
  </si>
  <si>
    <t>HENRY M. FLAGLER ELEMENTARY</t>
  </si>
  <si>
    <t>ISAAC ACADEMY K-8</t>
  </si>
  <si>
    <t>RICHARD ALLEN LEADERSHIP ACAD</t>
  </si>
  <si>
    <t>SOMERSET ACADEMY ELEMENTARY</t>
  </si>
  <si>
    <t>BRIDGEPOINT ACAD GREATER MIAMI</t>
  </si>
  <si>
    <t>BENJAMIN FRANKLIN K-8 CENTER</t>
  </si>
  <si>
    <t>GIBSON CHARTER SCHOOL</t>
  </si>
  <si>
    <t>JACK D. GORDON ELEMENTARY</t>
  </si>
  <si>
    <t>JOELLA C. GOOD ELEMENTARY</t>
  </si>
  <si>
    <t>SPANISH LAKE ELEMENTARY</t>
  </si>
  <si>
    <t>CHARLES R. HADLEY ELEMENTARY</t>
  </si>
  <si>
    <t>ZORA NEALE HURSTON ELEMENTARY</t>
  </si>
  <si>
    <t>THENA C. CROWDER ELEMENTARY</t>
  </si>
  <si>
    <t>J.W. JOHNSON ELEMENTARY</t>
  </si>
  <si>
    <t>MARTIN LUTHER KING ELEMENTARY</t>
  </si>
  <si>
    <t>WILLIAM LEHMAN ELEMENTARY</t>
  </si>
  <si>
    <t>LAURA C. SAUNDERS ELEMENTARY</t>
  </si>
  <si>
    <t>JESSE J MCCRARY JR ELEMENTARY</t>
  </si>
  <si>
    <t>FLORIDA INTERNATIONAL EL ACAD</t>
  </si>
  <si>
    <t>ADVANTAGE ACADEMY SANTA FE</t>
  </si>
  <si>
    <t>ADVANTAGE ACAD AT SUMMERVILLE</t>
  </si>
  <si>
    <t>ADVANTAGE ACAD AT WATERSTONE</t>
  </si>
  <si>
    <t>DORAL ACADEMY OF TECHNOLOGY</t>
  </si>
  <si>
    <t>SOMERSET OAKS ACADEMY</t>
  </si>
  <si>
    <t>BRIDGEPOINT ACAD VILLAGE GREEN</t>
  </si>
  <si>
    <t>RAMZ ACADEMY ELEM MIAMI CAMPUS</t>
  </si>
  <si>
    <t>TOUSSAINT L'OUVERTURE ELEM</t>
  </si>
  <si>
    <t>FRANK C. MARTIN K-8 CENTER</t>
  </si>
  <si>
    <t>M.A. MILAM K-8 CENTER</t>
  </si>
  <si>
    <t>ROBERT RUSSA MOTON ELEMENTARY</t>
  </si>
  <si>
    <t>BARBARA HAWKINS ELEMENTARY</t>
  </si>
  <si>
    <t>NORTH COUNTY K-8 CENTER</t>
  </si>
  <si>
    <t>MIAMI CHILDREN'S MUSEUM</t>
  </si>
  <si>
    <t>SOMERSET ACAD AT SILVER PALMS</t>
  </si>
  <si>
    <t>GATEWAY ENVIRONMENTAL K-8</t>
  </si>
  <si>
    <t>PRIMARY LEARNING CENTER</t>
  </si>
  <si>
    <t>DR. ROBERT B. INGRAM EL</t>
  </si>
  <si>
    <t>PALM SPRINGS NORTH ELEMENTARY</t>
  </si>
  <si>
    <t>IRVING &amp; BEATRICE PESKOE K-8</t>
  </si>
  <si>
    <t>KELSEY L. PHARR ELEMENTARY</t>
  </si>
  <si>
    <t>HENRY E.S. REEVES ELEMENTARY</t>
  </si>
  <si>
    <t>DR GILBERT L. PORTER ELEM</t>
  </si>
  <si>
    <t>JANE ROBERTS K-8 CENTER</t>
  </si>
  <si>
    <t>DAVID LAWRENCE JR K-8 CENTER</t>
  </si>
  <si>
    <t>LINCOLN-MARTI CHARTER HIALEAH</t>
  </si>
  <si>
    <t>BEN GAMLA CHARTER SCHL</t>
  </si>
  <si>
    <t>SANDOR WIENER OPP SOUTH</t>
  </si>
  <si>
    <t>LINCOLN-MARTI CS INT'L CAMPUS</t>
  </si>
  <si>
    <t>ACADEMY OF INT'L EDUCATION</t>
  </si>
  <si>
    <t>MATER GROVE ACADEMY</t>
  </si>
  <si>
    <t>MATER BRICKELL PREP ACADEMY</t>
  </si>
  <si>
    <t>MATER ACADEMY (MIAMI BEACH)</t>
  </si>
  <si>
    <t>PINECREST ACADEMY (NORTH)</t>
  </si>
  <si>
    <t>PINECREST COVE ACADEMY</t>
  </si>
  <si>
    <t>ERNEST R GRAHAM K-8 CENTER</t>
  </si>
  <si>
    <t>JOHN I. SMITH K-8 CENTER</t>
  </si>
  <si>
    <t>N. DADE CTR FOR MODERN LANG</t>
  </si>
  <si>
    <t>HUBERT O. SIBLEY K-8 CENTER</t>
  </si>
  <si>
    <t>E.W.F. STIRRUP ELEMENTARY</t>
  </si>
  <si>
    <t>FRANCES S. TUCKER ELEMENTARY</t>
  </si>
  <si>
    <t>MAE WALTERS ELEMENTARY</t>
  </si>
  <si>
    <t>HENRY S. WEST LABORATORY SCHL</t>
  </si>
  <si>
    <t>DR H W MACK/W LITTLE RIVER K8</t>
  </si>
  <si>
    <t>CARRIE P MEEK/WESTVIEW K-8 CTR</t>
  </si>
  <si>
    <t>NATHAN YOUNG ELEMENTARY</t>
  </si>
  <si>
    <t>DR. EDWARD L. WHIGHAM</t>
  </si>
  <si>
    <t>CHARLES DAVID WYCHE JR ELEM</t>
  </si>
  <si>
    <t>HERBERT A. AMMONS MIDDLE</t>
  </si>
  <si>
    <t>PINECREST ACADEMY MIDDLE NORTH</t>
  </si>
  <si>
    <t>SOMERSET ACADEMY MIDDLE</t>
  </si>
  <si>
    <t>RAMZ ACAD MIDDLE MIAMI CAMPUS</t>
  </si>
  <si>
    <t>ARCHIMEDEAN CONSERVATORY</t>
  </si>
  <si>
    <t>LAWRENCE ACADEMY MIDDLE</t>
  </si>
  <si>
    <t>MATER ACADEMY EAST MIDDLE</t>
  </si>
  <si>
    <t>FLORIDA INTERNATIONAL ACADEMY</t>
  </si>
  <si>
    <t>ALLAPATTAH MIDDLE</t>
  </si>
  <si>
    <t>SOMERSET ACADEMY MIDDLE-SOUTH</t>
  </si>
  <si>
    <t>ASPIRA RAUL A. MARTINEZ CHTR</t>
  </si>
  <si>
    <t>RENAISSANCE MIDDLE CHARTER</t>
  </si>
  <si>
    <t>DORAL ACADEMY CHARTER MIDDLE</t>
  </si>
  <si>
    <t>BROWNSVILLE MIDDLE</t>
  </si>
  <si>
    <t>DOCTORS CHARTER/MIAMI SHORES</t>
  </si>
  <si>
    <t>PAUL W. BELL MIDDLE</t>
  </si>
  <si>
    <t>MATER GARDENS ACADEMY MIDDLE</t>
  </si>
  <si>
    <t>SOMERSET ACAD MIDDLE (C-PALMS)</t>
  </si>
  <si>
    <t>INTL. STUDIES CHARTER MIDDLE</t>
  </si>
  <si>
    <t>CAROL CITY MIDDLE</t>
  </si>
  <si>
    <t>SOMERSET ACAD MIDDLE (S-MIAMI)</t>
  </si>
  <si>
    <t>ASPIRA SOUTH YOUTH LEADERSHIP</t>
  </si>
  <si>
    <t>CAMPBELL DRIVE MIDDLE</t>
  </si>
  <si>
    <t>GEORGE WASHINGTON CARVER</t>
  </si>
  <si>
    <t>CENTENNIAL MIDDLE</t>
  </si>
  <si>
    <t>CUTLER RIDGE MIDDLE</t>
  </si>
  <si>
    <t>RUBEN DARIO MIDDLE</t>
  </si>
  <si>
    <t>CHARLES R. DREW MIDDLE</t>
  </si>
  <si>
    <t>HENRY H. FILER MIDDLE</t>
  </si>
  <si>
    <t>GLADES MIDDLE</t>
  </si>
  <si>
    <t>HAMMOCKS MIDDLE</t>
  </si>
  <si>
    <t>HIALEAH MIDDLE</t>
  </si>
  <si>
    <t>HIGHLAND OAKS MIDDLE</t>
  </si>
  <si>
    <t>HOMESTEAD MIDDLE</t>
  </si>
  <si>
    <t>THOMAS JEFFERSON MIDDLE</t>
  </si>
  <si>
    <t>JOHN F. KENNEDY MIDDLE</t>
  </si>
  <si>
    <t>KINLOCH PARK MIDDLE</t>
  </si>
  <si>
    <t>LAKE STEVENS MIDDLE</t>
  </si>
  <si>
    <t>HORACE MANN MIDDLE</t>
  </si>
  <si>
    <t>JOSE MARTI MIDDLE</t>
  </si>
  <si>
    <t>MAYS MIDDLE</t>
  </si>
  <si>
    <t>HOWARD D. MCMILLAN MIDDLE</t>
  </si>
  <si>
    <t>MIAMI EDISON MIDDLE</t>
  </si>
  <si>
    <t>MIAMI LAKES MIDDLE</t>
  </si>
  <si>
    <t>MIAMI SPRINGS MIDDLE</t>
  </si>
  <si>
    <t>NAUTILUS MIDDLE</t>
  </si>
  <si>
    <t>NORLAND MIDDLE</t>
  </si>
  <si>
    <t>NORTH DADE MIDDLE</t>
  </si>
  <si>
    <t>NORTH MIAMI MIDDLE</t>
  </si>
  <si>
    <t>PALM SPRINGS MIDDLE</t>
  </si>
  <si>
    <t>PALMETTO MIDDLE</t>
  </si>
  <si>
    <t>PARKWAY MIDDLE</t>
  </si>
  <si>
    <t>PONCE DE LEON MIDDLE</t>
  </si>
  <si>
    <t>REDLAND MIDDLE</t>
  </si>
  <si>
    <t>JORGE MAS CANOSA MIDDLE</t>
  </si>
  <si>
    <t>RICHMOND HEIGHTS MIDDLE</t>
  </si>
  <si>
    <t>RIVIERA MIDDLE</t>
  </si>
  <si>
    <t>ROCKWAY MIDDLE</t>
  </si>
  <si>
    <t>SHENANDOAH MIDDLE</t>
  </si>
  <si>
    <t>SOUTHWOOD MIDDLE</t>
  </si>
  <si>
    <t>W. R. THOMAS MIDDLE</t>
  </si>
  <si>
    <t>LAMAR LOUISE CURRY MIDDLE SCH</t>
  </si>
  <si>
    <t>WEST MIAMI MIDDLE</t>
  </si>
  <si>
    <t>WESTVIEW MIDDLE</t>
  </si>
  <si>
    <t>INTL. STUDIES CHARTER SENIOR</t>
  </si>
  <si>
    <t>DORAL PERFORMING ARTS ACADEMY</t>
  </si>
  <si>
    <t>AMERICAN SENIOR</t>
  </si>
  <si>
    <t>MATER PERFORMING ARTS ACADEMY</t>
  </si>
  <si>
    <t>MATER ACADEMY LAKES HIGH SCH</t>
  </si>
  <si>
    <t>ACADEMY OF ARTS AND MINDS</t>
  </si>
  <si>
    <t>MATER BRICKELL PREP ACAD HIGH</t>
  </si>
  <si>
    <t>TERRA ENVIRONMENTAL RESEARCH</t>
  </si>
  <si>
    <t>LAW ENFORCEMENT OFFICERS HS</t>
  </si>
  <si>
    <t>SOMERSET ACAD HIGH SOUTH-HMSTD</t>
  </si>
  <si>
    <t>LAWRENCE ACADEMY SENIOR</t>
  </si>
  <si>
    <t>MATER ACADEMY EAST HIGH SCHOOL</t>
  </si>
  <si>
    <t>SOMERSET ACADEMY HIGH (SOUTH)</t>
  </si>
  <si>
    <t>ALONZO &amp; TRACY MOURNING SH</t>
  </si>
  <si>
    <t>WESTLAND HIALEAH SENIOR HIGH</t>
  </si>
  <si>
    <t>KEYS GATE CHARTER HIGH SCHL</t>
  </si>
  <si>
    <t>EXCELSIOR CHARTER HIGH SCHOOL</t>
  </si>
  <si>
    <t>GREEN SPRINGS HIGH SCHOOL</t>
  </si>
  <si>
    <t>NORTH GARDENS HIGH SCHOOL</t>
  </si>
  <si>
    <t>NORTH PARK HIGH SCHOOL</t>
  </si>
  <si>
    <t>CORAL GABLES SENIOR HIGH</t>
  </si>
  <si>
    <t>DESIGN &amp; ARCHITECTURE SENIOR</t>
  </si>
  <si>
    <t>SCHOOL FOR ADV STUDIES SOUTH</t>
  </si>
  <si>
    <t>CORAL REEF SENIOR HIGH</t>
  </si>
  <si>
    <t>HIALEAH SENIOR</t>
  </si>
  <si>
    <t>DR MICHAEL M KROP SENIOR HIGH</t>
  </si>
  <si>
    <t>HOMESTEAD SENIOR HIGH</t>
  </si>
  <si>
    <t>MED ACAD SCIENCE &amp; TECHNOLOGY</t>
  </si>
  <si>
    <t>HIALEAH GARDENS SENIOR</t>
  </si>
  <si>
    <t>MIAMI BEACH SENIOR HIGH</t>
  </si>
  <si>
    <t>RONALD W REAGAN/DORAL SENIOR</t>
  </si>
  <si>
    <t>MIAMI CENTRAL SENIOR HIGH</t>
  </si>
  <si>
    <t>MAST @ JOSE MARTI</t>
  </si>
  <si>
    <t>MIAMI EDISON SENIOR HIGH</t>
  </si>
  <si>
    <t>MIAMI JACKSON SENIOR HIGH</t>
  </si>
  <si>
    <t>ARTHUR AND POLLY MAYS CONSERVA</t>
  </si>
  <si>
    <t>MIAMI KILLIAN SENIOR HIGH</t>
  </si>
  <si>
    <t>ROBERT MORGAN EDUCATIONAL CTR</t>
  </si>
  <si>
    <t>MIAMI NORLAND SENIOR HIGH</t>
  </si>
  <si>
    <t>MIAMI SENIOR HIGH</t>
  </si>
  <si>
    <t>MIAMI SPRINGS SENIOR HIGH</t>
  </si>
  <si>
    <t>MIAMI SUNSET SENIOR HIGH</t>
  </si>
  <si>
    <t>INTL STUDIES PREP ACADEMY</t>
  </si>
  <si>
    <t>NORTH MIAMI SENIOR HIGH</t>
  </si>
  <si>
    <t>WILLIAM H. TURNER TECHNICAL</t>
  </si>
  <si>
    <t>MIAMI MACARTHUR SOUTH</t>
  </si>
  <si>
    <t>SOUTH DADE SENIOR HIGH</t>
  </si>
  <si>
    <t>SOUTH MIAMI SENIOR HIGH</t>
  </si>
  <si>
    <t>FELIX VARELA SENIOR HIGH</t>
  </si>
  <si>
    <t>BOOKER T. WASHINGTON SR. HIGH</t>
  </si>
  <si>
    <t>ALTERNATIVE OUTREACH-EXT. YR</t>
  </si>
  <si>
    <t>TAP PROGRAM FACILITIES</t>
  </si>
  <si>
    <t>MIGRANT EDUCATION PROGRAM</t>
  </si>
  <si>
    <t>JAN MANN OPPORTUNITY SCHOOL</t>
  </si>
  <si>
    <t>DOROTHY M WALLACE COPE CENTER</t>
  </si>
  <si>
    <t>ROBERT RENICK EDUCATION CTR</t>
  </si>
  <si>
    <t>RUTH OWENS KRUSE' EDUC CENTER</t>
  </si>
  <si>
    <t>PRE K - INTERVENTION</t>
  </si>
  <si>
    <t>REGION VI</t>
  </si>
  <si>
    <t>INSTRUCTIONAL SYSTEMWIDE</t>
  </si>
  <si>
    <t>5</t>
  </si>
  <si>
    <t xml:space="preserve">      60</t>
  </si>
  <si>
    <t xml:space="preserve">      87</t>
  </si>
  <si>
    <t xml:space="preserve">      35</t>
  </si>
  <si>
    <t xml:space="preserve">      86</t>
  </si>
  <si>
    <t xml:space="preserve">      34</t>
  </si>
  <si>
    <t xml:space="preserve">      90</t>
  </si>
  <si>
    <t xml:space="preserve">      42</t>
  </si>
  <si>
    <t xml:space="preserve">      95</t>
  </si>
  <si>
    <t xml:space="preserve">      94</t>
  </si>
  <si>
    <t xml:space="preserve">      97</t>
  </si>
  <si>
    <t xml:space="preserve">      98</t>
  </si>
  <si>
    <t xml:space="preserve">     100</t>
  </si>
  <si>
    <t xml:space="preserve">      51</t>
  </si>
  <si>
    <t xml:space="preserve">      48</t>
  </si>
  <si>
    <t xml:space="preserve">      77</t>
  </si>
  <si>
    <t xml:space="preserve">      99</t>
  </si>
  <si>
    <t xml:space="preserve">      96</t>
  </si>
  <si>
    <t xml:space="preserve">      89</t>
  </si>
  <si>
    <t xml:space="preserve">      78</t>
  </si>
  <si>
    <t xml:space="preserve">      36</t>
  </si>
  <si>
    <t xml:space="preserve">      93</t>
  </si>
  <si>
    <t xml:space="preserve">      58</t>
  </si>
  <si>
    <t xml:space="preserve">      91</t>
  </si>
  <si>
    <t xml:space="preserve">      82</t>
  </si>
  <si>
    <t xml:space="preserve">      62</t>
  </si>
  <si>
    <t xml:space="preserve">      46</t>
  </si>
  <si>
    <t xml:space="preserve">      71</t>
  </si>
  <si>
    <t xml:space="preserve">      63</t>
  </si>
  <si>
    <t xml:space="preserve">      73</t>
  </si>
  <si>
    <t xml:space="preserve">      92</t>
  </si>
  <si>
    <t xml:space="preserve">      80</t>
  </si>
  <si>
    <t xml:space="preserve">      67</t>
  </si>
  <si>
    <t xml:space="preserve">      85</t>
  </si>
  <si>
    <t xml:space="preserve">      53</t>
  </si>
  <si>
    <t xml:space="preserve">      21</t>
  </si>
  <si>
    <t xml:space="preserve">      61</t>
  </si>
  <si>
    <t xml:space="preserve">      45</t>
  </si>
  <si>
    <t xml:space="preserve">      81</t>
  </si>
  <si>
    <t xml:space="preserve">      54</t>
  </si>
  <si>
    <t xml:space="preserve">      41</t>
  </si>
  <si>
    <t xml:space="preserve">      47</t>
  </si>
  <si>
    <t xml:space="preserve">      83</t>
  </si>
  <si>
    <t xml:space="preserve">      69</t>
  </si>
  <si>
    <t xml:space="preserve">      59</t>
  </si>
  <si>
    <t xml:space="preserve">      13</t>
  </si>
  <si>
    <t xml:space="preserve">      32</t>
  </si>
  <si>
    <t xml:space="preserve">      76</t>
  </si>
  <si>
    <t xml:space="preserve">      70</t>
  </si>
  <si>
    <t xml:space="preserve">      37</t>
  </si>
  <si>
    <t xml:space="preserve">      88</t>
  </si>
  <si>
    <t xml:space="preserve">      64</t>
  </si>
  <si>
    <t xml:space="preserve">      84</t>
  </si>
  <si>
    <t xml:space="preserve">      49</t>
  </si>
  <si>
    <t xml:space="preserve">      68</t>
  </si>
  <si>
    <t xml:space="preserve">      40</t>
  </si>
  <si>
    <t xml:space="preserve">      14</t>
  </si>
  <si>
    <t xml:space="preserve">      79</t>
  </si>
  <si>
    <t xml:space="preserve">      33</t>
  </si>
  <si>
    <t xml:space="preserve">      65</t>
  </si>
  <si>
    <t xml:space="preserve">      75</t>
  </si>
  <si>
    <t xml:space="preserve">      56</t>
  </si>
  <si>
    <t xml:space="preserve">      10</t>
  </si>
  <si>
    <t xml:space="preserve">      19</t>
  </si>
  <si>
    <t xml:space="preserve">      74</t>
  </si>
  <si>
    <t xml:space="preserve">      52</t>
  </si>
  <si>
    <t xml:space="preserve">      57</t>
  </si>
  <si>
    <t xml:space="preserve">      72</t>
  </si>
  <si>
    <t xml:space="preserve">      27</t>
  </si>
  <si>
    <t xml:space="preserve">      17</t>
  </si>
  <si>
    <t xml:space="preserve">      39</t>
  </si>
  <si>
    <t xml:space="preserve">      18</t>
  </si>
  <si>
    <t xml:space="preserve">      44</t>
  </si>
  <si>
    <t xml:space="preserve">      15</t>
  </si>
  <si>
    <t xml:space="preserve">      23</t>
  </si>
  <si>
    <t xml:space="preserve">       8</t>
  </si>
  <si>
    <t xml:space="preserve">      31</t>
  </si>
  <si>
    <t xml:space="preserve">      66</t>
  </si>
  <si>
    <t xml:space="preserve">      28</t>
  </si>
  <si>
    <t xml:space="preserve">      43</t>
  </si>
  <si>
    <t xml:space="preserve">      50</t>
  </si>
  <si>
    <t xml:space="preserve">      25</t>
  </si>
  <si>
    <t xml:space="preserve">      29</t>
  </si>
  <si>
    <t>Total Points</t>
  </si>
  <si>
    <t>NCLB AND NGA ADJUSTED COHORT</t>
  </si>
  <si>
    <t>NGA GRADUATES</t>
  </si>
  <si>
    <t>NEVA KING COOPER EDUCATIONAL C</t>
  </si>
  <si>
    <t>THEODORE R. AND THELMA A. GIBS</t>
  </si>
  <si>
    <t>TREE OF KNOWLEDGE LEARNING ACA</t>
  </si>
  <si>
    <t>MATER EAST ACADEMY MIDDLE SCHO</t>
  </si>
  <si>
    <t>MIAMI-DADE VIRTUAL HIGH SCHOOL</t>
  </si>
  <si>
    <t>MATER PERFORMING ARTS &amp; ENTERT</t>
  </si>
  <si>
    <t>LIFE SKILLS CENTER-LIBERTY CIT</t>
  </si>
  <si>
    <t>LAWRENCE ACADEMY SENIOR HIGH C</t>
  </si>
  <si>
    <t>DADE JUVENILE RESIDENTIAL FACI</t>
  </si>
  <si>
    <t>ICARE - NORTH</t>
  </si>
  <si>
    <t>ICARE-BAYPOINT SCHOOLS INC.</t>
  </si>
  <si>
    <t>MIAMI BRIDGE SOUTH</t>
  </si>
  <si>
    <t>WOMEN IN NEED OF GREATER STREN</t>
  </si>
  <si>
    <t>BOYSTOWN</t>
  </si>
  <si>
    <t>MIAMI BRIDGE NORTH</t>
  </si>
  <si>
    <t>VILLAGE SOUTH (BOYS)</t>
  </si>
  <si>
    <t>WOMEN'S DETENTION CENTER</t>
  </si>
  <si>
    <t>OPEN ARMS</t>
  </si>
  <si>
    <t>MIAMI BEHAVIORAL HEALTH CENTER</t>
  </si>
  <si>
    <t>BAY POINT PRIVATE</t>
  </si>
  <si>
    <t>CITRUS HEALTH LOU PANCI</t>
  </si>
  <si>
    <t>MIAMI CHILDREN'S HOSPITAL</t>
  </si>
  <si>
    <t>ALTERNATIVE OUTREACH-EXT. YEAR</t>
  </si>
  <si>
    <t>DISTRICT SUMMER CENTER B</t>
  </si>
  <si>
    <t>DISTRICT SUMMER CENTER F</t>
  </si>
  <si>
    <t>DISTRICT SUMMER CENTER J</t>
  </si>
  <si>
    <t>DISTRICT SUMMER CENTER M</t>
  </si>
  <si>
    <t>HOWARD A. DOOLIN MIDDLE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</si>
</sst>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\%"/>
    <numFmt numFmtId="166" formatCode="0.0"/>
    <numFmt numFmtId="167" formatCode="0000.00"/>
  </numFmts>
  <fonts count="5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sz val="20"/>
      <color theme="1"/>
      <name val="Arial"/>
      <family val="2"/>
    </font>
    <font>
      <sz val="10"/>
      <name val="Arial"/>
      <family val="2"/>
    </font>
    <font>
      <sz val="18"/>
      <color theme="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8"/>
      <color indexed="62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indexed="8"/>
      <name val="Arial"/>
      <family val="2"/>
    </font>
    <font>
      <b/>
      <sz val="11"/>
      <color indexed="8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20"/>
      <color theme="0"/>
      <name val="Arial"/>
      <family val="2"/>
    </font>
    <font>
      <u/>
      <sz val="11"/>
      <color theme="10"/>
      <name val="Calibri"/>
      <family val="2"/>
    </font>
    <font>
      <u/>
      <sz val="16"/>
      <color theme="1"/>
      <name val="Arial"/>
      <family val="2"/>
    </font>
    <font>
      <b/>
      <sz val="11"/>
      <color theme="1"/>
      <name val="Arial"/>
      <family val="2"/>
    </font>
    <font>
      <sz val="20"/>
      <color theme="0"/>
      <name val="Arial"/>
      <family val="2"/>
    </font>
    <font>
      <sz val="9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theme="1"/>
      <name val="Arial"/>
      <family val="2"/>
    </font>
    <font>
      <sz val="20"/>
      <color indexed="8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2"/>
      <color theme="1"/>
      <name val="Arial"/>
      <family val="2"/>
    </font>
    <font>
      <sz val="22"/>
      <color indexed="81"/>
      <name val="Tahoma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vertAlign val="superscript"/>
      <sz val="11"/>
      <color rgb="FFFF0000"/>
      <name val="Arial"/>
      <family val="2"/>
    </font>
    <font>
      <sz val="10"/>
      <name val="MS Sans Serif"/>
    </font>
    <font>
      <sz val="18"/>
      <color indexed="81"/>
      <name val="Tahoma"/>
      <family val="2"/>
    </font>
  </fonts>
  <fills count="2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</fills>
  <borders count="6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</borders>
  <cellStyleXfs count="28">
    <xf numFmtId="0" fontId="0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8" fillId="0" borderId="0"/>
    <xf numFmtId="0" fontId="13" fillId="0" borderId="0"/>
    <xf numFmtId="0" fontId="10" fillId="0" borderId="0"/>
    <xf numFmtId="0" fontId="11" fillId="0" borderId="0"/>
    <xf numFmtId="0" fontId="19" fillId="0" borderId="0"/>
    <xf numFmtId="0" fontId="1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8" fillId="0" borderId="0"/>
    <xf numFmtId="0" fontId="7" fillId="0" borderId="0"/>
    <xf numFmtId="0" fontId="15" fillId="0" borderId="0"/>
    <xf numFmtId="0" fontId="6" fillId="0" borderId="0"/>
    <xf numFmtId="0" fontId="6" fillId="0" borderId="0"/>
    <xf numFmtId="0" fontId="51" fillId="0" borderId="0"/>
    <xf numFmtId="0" fontId="5" fillId="0" borderId="0"/>
    <xf numFmtId="0" fontId="2" fillId="0" borderId="0"/>
    <xf numFmtId="0" fontId="1" fillId="0" borderId="0"/>
    <xf numFmtId="0" fontId="56" fillId="0" borderId="0"/>
  </cellStyleXfs>
  <cellXfs count="552">
    <xf numFmtId="0" fontId="0" fillId="0" borderId="0" xfId="0"/>
    <xf numFmtId="0" fontId="0" fillId="0" borderId="0" xfId="0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9" fillId="0" borderId="0" xfId="14"/>
    <xf numFmtId="0" fontId="11" fillId="0" borderId="0" xfId="13"/>
    <xf numFmtId="0" fontId="19" fillId="0" borderId="0" xfId="14" quotePrefix="1"/>
    <xf numFmtId="164" fontId="19" fillId="0" borderId="1" xfId="14" applyNumberFormat="1" applyBorder="1" applyAlignment="1">
      <alignment horizontal="center" vertical="center"/>
    </xf>
    <xf numFmtId="0" fontId="19" fillId="0" borderId="1" xfId="14" applyBorder="1" applyAlignment="1">
      <alignment horizontal="center" vertical="center"/>
    </xf>
    <xf numFmtId="164" fontId="19" fillId="0" borderId="1" xfId="14" applyNumberFormat="1" applyBorder="1"/>
    <xf numFmtId="0" fontId="19" fillId="0" borderId="1" xfId="14" applyBorder="1" applyAlignment="1">
      <alignment horizontal="center"/>
    </xf>
    <xf numFmtId="0" fontId="19" fillId="0" borderId="1" xfId="14" applyBorder="1"/>
    <xf numFmtId="16" fontId="19" fillId="0" borderId="1" xfId="14" quotePrefix="1" applyNumberFormat="1" applyBorder="1" applyAlignment="1">
      <alignment horizontal="center"/>
    </xf>
    <xf numFmtId="0" fontId="19" fillId="0" borderId="1" xfId="14" quotePrefix="1" applyBorder="1" applyAlignment="1">
      <alignment horizontal="center"/>
    </xf>
    <xf numFmtId="0" fontId="21" fillId="0" borderId="0" xfId="0" applyFont="1"/>
    <xf numFmtId="0" fontId="21" fillId="0" borderId="0" xfId="0" applyNumberFormat="1" applyFont="1"/>
    <xf numFmtId="165" fontId="15" fillId="0" borderId="1" xfId="0" applyNumberFormat="1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0" fillId="0" borderId="0" xfId="7"/>
    <xf numFmtId="0" fontId="10" fillId="0" borderId="1" xfId="7" applyBorder="1" applyAlignment="1">
      <alignment horizontal="center" vertical="center" wrapText="1"/>
    </xf>
    <xf numFmtId="0" fontId="10" fillId="0" borderId="1" xfId="7" applyBorder="1" applyAlignment="1">
      <alignment horizontal="center"/>
    </xf>
    <xf numFmtId="0" fontId="10" fillId="0" borderId="0" xfId="7" applyAlignment="1">
      <alignment horizontal="center"/>
    </xf>
    <xf numFmtId="164" fontId="19" fillId="0" borderId="1" xfId="14" applyNumberFormat="1" applyBorder="1" applyAlignment="1">
      <alignment horizontal="center" vertical="center" wrapText="1"/>
    </xf>
    <xf numFmtId="0" fontId="10" fillId="2" borderId="1" xfId="7" applyFill="1" applyBorder="1" applyAlignment="1">
      <alignment horizontal="center" vertical="center" wrapText="1"/>
    </xf>
    <xf numFmtId="0" fontId="10" fillId="2" borderId="0" xfId="7" applyFill="1" applyAlignment="1">
      <alignment horizontal="center"/>
    </xf>
    <xf numFmtId="0" fontId="10" fillId="2" borderId="0" xfId="7" applyFill="1"/>
    <xf numFmtId="0" fontId="0" fillId="2" borderId="0" xfId="0" applyFill="1"/>
    <xf numFmtId="0" fontId="0" fillId="0" borderId="0" xfId="0" applyAlignment="1">
      <alignment horizontal="center" vertical="center" wrapText="1"/>
    </xf>
    <xf numFmtId="2" fontId="0" fillId="2" borderId="0" xfId="0" applyNumberFormat="1" applyFill="1"/>
    <xf numFmtId="0" fontId="15" fillId="8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0" fillId="0" borderId="0" xfId="7" applyAlignment="1">
      <alignment horizontal="center" vertical="center"/>
    </xf>
    <xf numFmtId="0" fontId="10" fillId="0" borderId="1" xfId="7" applyBorder="1" applyAlignment="1">
      <alignment horizontal="center" vertical="center"/>
    </xf>
    <xf numFmtId="0" fontId="10" fillId="2" borderId="1" xfId="7" applyFill="1" applyBorder="1" applyAlignment="1">
      <alignment horizontal="center" vertical="center"/>
    </xf>
    <xf numFmtId="0" fontId="10" fillId="0" borderId="1" xfId="7" applyBorder="1"/>
    <xf numFmtId="0" fontId="10" fillId="2" borderId="1" xfId="7" applyFill="1" applyBorder="1"/>
    <xf numFmtId="0" fontId="10" fillId="2" borderId="1" xfId="7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19" fillId="0" borderId="0" xfId="14" applyAlignment="1">
      <alignment horizontal="center" vertical="center"/>
    </xf>
    <xf numFmtId="0" fontId="11" fillId="0" borderId="0" xfId="13" applyAlignment="1">
      <alignment horizontal="center" vertical="center"/>
    </xf>
    <xf numFmtId="0" fontId="11" fillId="0" borderId="0" xfId="13" applyAlignment="1">
      <alignment horizontal="center" vertical="center" wrapText="1"/>
    </xf>
    <xf numFmtId="164" fontId="11" fillId="0" borderId="0" xfId="13" applyNumberFormat="1"/>
    <xf numFmtId="0" fontId="19" fillId="10" borderId="0" xfId="14" applyFill="1"/>
    <xf numFmtId="0" fontId="11" fillId="10" borderId="0" xfId="13" applyFill="1"/>
    <xf numFmtId="0" fontId="19" fillId="0" borderId="1" xfId="14" applyNumberFormat="1" applyBorder="1"/>
    <xf numFmtId="0" fontId="19" fillId="0" borderId="1" xfId="14" applyNumberFormat="1" applyFill="1" applyBorder="1"/>
    <xf numFmtId="0" fontId="15" fillId="16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0" fillId="10" borderId="0" xfId="0" applyFill="1"/>
    <xf numFmtId="0" fontId="0" fillId="3" borderId="0" xfId="0" applyFill="1"/>
    <xf numFmtId="164" fontId="19" fillId="0" borderId="0" xfId="14" applyNumberFormat="1" applyBorder="1"/>
    <xf numFmtId="0" fontId="0" fillId="15" borderId="0" xfId="0" applyFill="1"/>
    <xf numFmtId="0" fontId="0" fillId="0" borderId="0" xfId="0" applyFill="1"/>
    <xf numFmtId="1" fontId="19" fillId="4" borderId="1" xfId="14" applyNumberFormat="1" applyFill="1" applyBorder="1"/>
    <xf numFmtId="1" fontId="19" fillId="0" borderId="0" xfId="14" applyNumberFormat="1" applyBorder="1"/>
    <xf numFmtId="1" fontId="0" fillId="0" borderId="0" xfId="0" applyNumberFormat="1"/>
    <xf numFmtId="1" fontId="0" fillId="2" borderId="0" xfId="0" applyNumberFormat="1" applyFill="1"/>
    <xf numFmtId="164" fontId="13" fillId="2" borderId="1" xfId="14" applyNumberFormat="1" applyFont="1" applyFill="1" applyBorder="1" applyAlignment="1">
      <alignment horizontal="center" vertical="center" wrapText="1"/>
    </xf>
    <xf numFmtId="1" fontId="13" fillId="2" borderId="1" xfId="14" applyNumberFormat="1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" fontId="13" fillId="4" borderId="1" xfId="14" applyNumberFormat="1" applyFont="1" applyFill="1" applyBorder="1" applyAlignment="1">
      <alignment horizontal="center" vertical="center" wrapText="1"/>
    </xf>
    <xf numFmtId="164" fontId="13" fillId="4" borderId="1" xfId="14" applyNumberFormat="1" applyFont="1" applyFill="1" applyBorder="1" applyAlignment="1">
      <alignment horizontal="center" vertical="center" wrapText="1"/>
    </xf>
    <xf numFmtId="1" fontId="0" fillId="4" borderId="1" xfId="0" applyNumberFormat="1" applyFill="1" applyBorder="1" applyAlignment="1">
      <alignment horizontal="center" vertical="center" wrapText="1"/>
    </xf>
    <xf numFmtId="1" fontId="19" fillId="2" borderId="1" xfId="14" applyNumberFormat="1" applyFill="1" applyBorder="1"/>
    <xf numFmtId="1" fontId="0" fillId="2" borderId="1" xfId="0" applyNumberFormat="1" applyFill="1" applyBorder="1"/>
    <xf numFmtId="0" fontId="0" fillId="4" borderId="1" xfId="0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0" fillId="0" borderId="1" xfId="0" applyBorder="1"/>
    <xf numFmtId="0" fontId="0" fillId="15" borderId="1" xfId="0" applyFill="1" applyBorder="1"/>
    <xf numFmtId="2" fontId="0" fillId="16" borderId="0" xfId="0" applyNumberFormat="1" applyFill="1"/>
    <xf numFmtId="0" fontId="0" fillId="16" borderId="0" xfId="0" applyFill="1"/>
    <xf numFmtId="0" fontId="0" fillId="3" borderId="3" xfId="0" applyFill="1" applyBorder="1" applyAlignment="1">
      <alignment horizontal="center" vertical="center" wrapText="1"/>
    </xf>
    <xf numFmtId="2" fontId="0" fillId="16" borderId="1" xfId="0" applyNumberFormat="1" applyFill="1" applyBorder="1" applyAlignment="1">
      <alignment horizontal="center" vertical="center" wrapText="1"/>
    </xf>
    <xf numFmtId="0" fontId="0" fillId="16" borderId="1" xfId="0" applyFill="1" applyBorder="1" applyAlignment="1">
      <alignment horizontal="center" vertical="center" wrapText="1"/>
    </xf>
    <xf numFmtId="2" fontId="0" fillId="16" borderId="1" xfId="0" applyNumberFormat="1" applyFill="1" applyBorder="1"/>
    <xf numFmtId="0" fontId="0" fillId="16" borderId="1" xfId="0" applyFill="1" applyBorder="1"/>
    <xf numFmtId="0" fontId="0" fillId="2" borderId="1" xfId="0" applyFill="1" applyBorder="1"/>
    <xf numFmtId="2" fontId="0" fillId="17" borderId="1" xfId="0" applyNumberForma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2" fontId="0" fillId="17" borderId="0" xfId="0" applyNumberFormat="1" applyFill="1"/>
    <xf numFmtId="0" fontId="0" fillId="17" borderId="0" xfId="0" applyFill="1"/>
    <xf numFmtId="2" fontId="0" fillId="18" borderId="1" xfId="0" applyNumberFormat="1" applyFill="1" applyBorder="1" applyAlignment="1">
      <alignment horizontal="center" vertical="center" wrapText="1"/>
    </xf>
    <xf numFmtId="0" fontId="0" fillId="18" borderId="0" xfId="0" applyFill="1"/>
    <xf numFmtId="0" fontId="0" fillId="8" borderId="1" xfId="0" applyFill="1" applyBorder="1"/>
    <xf numFmtId="0" fontId="0" fillId="4" borderId="1" xfId="0" applyFill="1" applyBorder="1"/>
    <xf numFmtId="0" fontId="0" fillId="14" borderId="0" xfId="0" applyFill="1"/>
    <xf numFmtId="0" fontId="0" fillId="5" borderId="1" xfId="0" applyFill="1" applyBorder="1" applyAlignment="1">
      <alignment horizontal="center" vertical="center" wrapText="1"/>
    </xf>
    <xf numFmtId="0" fontId="0" fillId="0" borderId="1" xfId="0" applyFill="1" applyBorder="1"/>
    <xf numFmtId="2" fontId="0" fillId="0" borderId="1" xfId="0" applyNumberFormat="1" applyFill="1" applyBorder="1"/>
    <xf numFmtId="1" fontId="0" fillId="0" borderId="1" xfId="0" applyNumberFormat="1" applyFill="1" applyBorder="1"/>
    <xf numFmtId="1" fontId="19" fillId="0" borderId="1" xfId="14" applyNumberFormat="1" applyFill="1" applyBorder="1"/>
    <xf numFmtId="1" fontId="0" fillId="8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1" fillId="0" borderId="27" xfId="0" applyNumberFormat="1" applyFont="1" applyBorder="1" applyAlignment="1">
      <alignment horizontal="center" vertical="center"/>
    </xf>
    <xf numFmtId="0" fontId="9" fillId="0" borderId="1" xfId="7" applyFont="1" applyBorder="1" applyAlignment="1">
      <alignment horizontal="center" vertical="center" wrapText="1"/>
    </xf>
    <xf numFmtId="0" fontId="21" fillId="0" borderId="0" xfId="0" applyFont="1" applyFill="1"/>
    <xf numFmtId="0" fontId="0" fillId="0" borderId="0" xfId="0" applyFill="1" applyAlignment="1">
      <alignment vertical="center"/>
    </xf>
    <xf numFmtId="0" fontId="21" fillId="23" borderId="0" xfId="0" applyNumberFormat="1" applyFont="1" applyFill="1"/>
    <xf numFmtId="0" fontId="14" fillId="23" borderId="0" xfId="0" applyFont="1" applyFill="1" applyBorder="1" applyAlignment="1">
      <alignment horizontal="center" vertical="center"/>
    </xf>
    <xf numFmtId="0" fontId="12" fillId="23" borderId="0" xfId="0" applyFont="1" applyFill="1" applyBorder="1" applyAlignment="1">
      <alignment horizontal="center" vertical="center"/>
    </xf>
    <xf numFmtId="0" fontId="17" fillId="23" borderId="4" xfId="0" applyFont="1" applyFill="1" applyBorder="1" applyAlignment="1">
      <alignment horizontal="center" vertical="center"/>
    </xf>
    <xf numFmtId="0" fontId="15" fillId="23" borderId="1" xfId="0" applyFont="1" applyFill="1" applyBorder="1" applyAlignment="1">
      <alignment horizontal="center" vertical="center" wrapText="1"/>
    </xf>
    <xf numFmtId="0" fontId="17" fillId="23" borderId="4" xfId="0" applyFont="1" applyFill="1" applyBorder="1" applyAlignment="1">
      <alignment horizontal="center" vertical="center" wrapText="1"/>
    </xf>
    <xf numFmtId="0" fontId="16" fillId="23" borderId="9" xfId="0" applyFont="1" applyFill="1" applyBorder="1"/>
    <xf numFmtId="0" fontId="15" fillId="23" borderId="11" xfId="0" applyFont="1" applyFill="1" applyBorder="1" applyAlignment="1">
      <alignment horizontal="center" vertical="center" wrapText="1"/>
    </xf>
    <xf numFmtId="166" fontId="10" fillId="0" borderId="1" xfId="7" applyNumberFormat="1" applyBorder="1" applyAlignment="1">
      <alignment horizontal="center" vertical="center" wrapText="1"/>
    </xf>
    <xf numFmtId="166" fontId="10" fillId="2" borderId="1" xfId="7" applyNumberFormat="1" applyFill="1" applyBorder="1" applyAlignment="1">
      <alignment horizontal="center" vertical="center" wrapText="1"/>
    </xf>
    <xf numFmtId="166" fontId="0" fillId="0" borderId="1" xfId="0" applyNumberFormat="1" applyFill="1" applyBorder="1"/>
    <xf numFmtId="166" fontId="0" fillId="2" borderId="1" xfId="0" applyNumberFormat="1" applyFill="1" applyBorder="1" applyAlignment="1">
      <alignment horizontal="center" vertical="center" wrapText="1"/>
    </xf>
    <xf numFmtId="166" fontId="0" fillId="0" borderId="0" xfId="0" applyNumberFormat="1"/>
    <xf numFmtId="166" fontId="0" fillId="2" borderId="1" xfId="0" applyNumberFormat="1" applyFill="1" applyBorder="1"/>
    <xf numFmtId="0" fontId="18" fillId="0" borderId="0" xfId="18"/>
    <xf numFmtId="167" fontId="0" fillId="8" borderId="1" xfId="0" applyNumberFormat="1" applyFill="1" applyBorder="1"/>
    <xf numFmtId="164" fontId="0" fillId="5" borderId="1" xfId="0" applyNumberFormat="1" applyFill="1" applyBorder="1" applyAlignment="1">
      <alignment horizontal="center" vertical="center" wrapText="1"/>
    </xf>
    <xf numFmtId="164" fontId="0" fillId="8" borderId="1" xfId="0" applyNumberFormat="1" applyFill="1" applyBorder="1"/>
    <xf numFmtId="164" fontId="0" fillId="0" borderId="0" xfId="0" applyNumberFormat="1" applyFill="1"/>
    <xf numFmtId="0" fontId="31" fillId="16" borderId="22" xfId="0" applyNumberFormat="1" applyFont="1" applyFill="1" applyBorder="1" applyAlignment="1">
      <alignment horizontal="center" vertical="center" wrapText="1"/>
    </xf>
    <xf numFmtId="0" fontId="31" fillId="16" borderId="24" xfId="0" applyNumberFormat="1" applyFont="1" applyFill="1" applyBorder="1" applyAlignment="1">
      <alignment horizontal="center" vertical="center" wrapText="1"/>
    </xf>
    <xf numFmtId="0" fontId="31" fillId="16" borderId="25" xfId="0" applyNumberFormat="1" applyFont="1" applyFill="1" applyBorder="1" applyAlignment="1">
      <alignment horizontal="center" vertical="center" wrapText="1"/>
    </xf>
    <xf numFmtId="0" fontId="23" fillId="0" borderId="26" xfId="0" applyNumberFormat="1" applyFont="1" applyBorder="1" applyAlignment="1">
      <alignment horizontal="center" vertical="center" wrapText="1"/>
    </xf>
    <xf numFmtId="0" fontId="21" fillId="0" borderId="28" xfId="0" applyNumberFormat="1" applyFont="1" applyBorder="1" applyAlignment="1">
      <alignment horizontal="center" vertical="center"/>
    </xf>
    <xf numFmtId="0" fontId="21" fillId="0" borderId="15" xfId="0" applyNumberFormat="1" applyFont="1" applyBorder="1" applyAlignment="1">
      <alignment horizontal="center" vertical="center"/>
    </xf>
    <xf numFmtId="0" fontId="21" fillId="0" borderId="29" xfId="0" applyNumberFormat="1" applyFont="1" applyBorder="1" applyAlignment="1">
      <alignment horizontal="center" vertical="center"/>
    </xf>
    <xf numFmtId="0" fontId="21" fillId="0" borderId="6" xfId="0" applyNumberFormat="1" applyFont="1" applyBorder="1" applyAlignment="1">
      <alignment horizontal="center" vertical="center"/>
    </xf>
    <xf numFmtId="0" fontId="21" fillId="20" borderId="34" xfId="0" applyNumberFormat="1" applyFont="1" applyFill="1" applyBorder="1" applyAlignment="1">
      <alignment vertical="center"/>
    </xf>
    <xf numFmtId="0" fontId="33" fillId="20" borderId="34" xfId="0" applyNumberFormat="1" applyFont="1" applyFill="1" applyBorder="1"/>
    <xf numFmtId="0" fontId="33" fillId="20" borderId="35" xfId="0" applyNumberFormat="1" applyFont="1" applyFill="1" applyBorder="1"/>
    <xf numFmtId="1" fontId="21" fillId="0" borderId="28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1" fontId="21" fillId="0" borderId="27" xfId="0" applyNumberFormat="1" applyFont="1" applyBorder="1" applyAlignment="1">
      <alignment horizontal="center" vertical="center"/>
    </xf>
    <xf numFmtId="166" fontId="21" fillId="0" borderId="28" xfId="0" applyNumberFormat="1" applyFont="1" applyBorder="1" applyAlignment="1">
      <alignment horizontal="center" vertical="center"/>
    </xf>
    <xf numFmtId="166" fontId="21" fillId="0" borderId="15" xfId="0" applyNumberFormat="1" applyFont="1" applyBorder="1" applyAlignment="1">
      <alignment horizontal="center" vertical="center"/>
    </xf>
    <xf numFmtId="166" fontId="21" fillId="0" borderId="29" xfId="0" applyNumberFormat="1" applyFont="1" applyBorder="1" applyAlignment="1">
      <alignment horizontal="center" vertical="center"/>
    </xf>
    <xf numFmtId="0" fontId="15" fillId="2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/>
    </xf>
    <xf numFmtId="0" fontId="35" fillId="0" borderId="0" xfId="16" applyAlignment="1" applyProtection="1"/>
    <xf numFmtId="2" fontId="0" fillId="3" borderId="1" xfId="0" applyNumberFormat="1" applyFill="1" applyBorder="1" applyAlignment="1">
      <alignment horizontal="center" vertical="center" wrapText="1"/>
    </xf>
    <xf numFmtId="0" fontId="13" fillId="0" borderId="1" xfId="14" applyFont="1" applyBorder="1" applyAlignment="1">
      <alignment horizontal="center"/>
    </xf>
    <xf numFmtId="0" fontId="13" fillId="6" borderId="1" xfId="1" applyFont="1" applyFill="1" applyBorder="1" applyAlignment="1">
      <alignment horizontal="center" vertical="center" wrapText="1"/>
    </xf>
    <xf numFmtId="0" fontId="13" fillId="15" borderId="1" xfId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/>
    </xf>
    <xf numFmtId="0" fontId="13" fillId="20" borderId="1" xfId="1" applyFont="1" applyFill="1" applyBorder="1" applyAlignment="1">
      <alignment horizontal="center" vertical="center" wrapText="1"/>
    </xf>
    <xf numFmtId="0" fontId="0" fillId="0" borderId="0" xfId="0" quotePrefix="1"/>
    <xf numFmtId="0" fontId="49" fillId="3" borderId="26" xfId="0" applyNumberFormat="1" applyFont="1" applyFill="1" applyBorder="1" applyAlignment="1">
      <alignment horizontal="center" vertical="center" wrapText="1"/>
    </xf>
    <xf numFmtId="0" fontId="49" fillId="23" borderId="27" xfId="0" applyNumberFormat="1" applyFont="1" applyFill="1" applyBorder="1" applyAlignment="1">
      <alignment horizontal="center" vertical="center"/>
    </xf>
    <xf numFmtId="1" fontId="49" fillId="3" borderId="28" xfId="0" applyNumberFormat="1" applyFont="1" applyFill="1" applyBorder="1" applyAlignment="1">
      <alignment horizontal="center" vertical="center"/>
    </xf>
    <xf numFmtId="1" fontId="49" fillId="3" borderId="15" xfId="0" applyNumberFormat="1" applyFont="1" applyFill="1" applyBorder="1" applyAlignment="1">
      <alignment horizontal="center" vertical="center"/>
    </xf>
    <xf numFmtId="1" fontId="49" fillId="3" borderId="29" xfId="0" applyNumberFormat="1" applyFont="1" applyFill="1" applyBorder="1" applyAlignment="1">
      <alignment horizontal="center" vertical="center"/>
    </xf>
    <xf numFmtId="1" fontId="49" fillId="3" borderId="6" xfId="0" applyNumberFormat="1" applyFont="1" applyFill="1" applyBorder="1" applyAlignment="1">
      <alignment horizontal="center" vertical="center"/>
    </xf>
    <xf numFmtId="1" fontId="49" fillId="3" borderId="27" xfId="0" applyNumberFormat="1" applyFont="1" applyFill="1" applyBorder="1" applyAlignment="1">
      <alignment horizontal="center" vertical="center"/>
    </xf>
    <xf numFmtId="0" fontId="23" fillId="14" borderId="26" xfId="0" applyNumberFormat="1" applyFont="1" applyFill="1" applyBorder="1" applyAlignment="1">
      <alignment horizontal="center" vertical="center" wrapText="1"/>
    </xf>
    <xf numFmtId="0" fontId="21" fillId="23" borderId="27" xfId="0" applyNumberFormat="1" applyFont="1" applyFill="1" applyBorder="1" applyAlignment="1">
      <alignment horizontal="center" vertical="center"/>
    </xf>
    <xf numFmtId="1" fontId="21" fillId="14" borderId="37" xfId="0" applyNumberFormat="1" applyFont="1" applyFill="1" applyBorder="1" applyAlignment="1">
      <alignment horizontal="center" vertical="center"/>
    </xf>
    <xf numFmtId="1" fontId="21" fillId="14" borderId="11" xfId="0" applyNumberFormat="1" applyFont="1" applyFill="1" applyBorder="1" applyAlignment="1">
      <alignment horizontal="center" vertical="center"/>
    </xf>
    <xf numFmtId="1" fontId="21" fillId="14" borderId="15" xfId="0" applyNumberFormat="1" applyFont="1" applyFill="1" applyBorder="1" applyAlignment="1">
      <alignment horizontal="center" vertical="center"/>
    </xf>
    <xf numFmtId="1" fontId="21" fillId="14" borderId="29" xfId="0" applyNumberFormat="1" applyFont="1" applyFill="1" applyBorder="1" applyAlignment="1">
      <alignment horizontal="center" vertical="center"/>
    </xf>
    <xf numFmtId="1" fontId="21" fillId="14" borderId="28" xfId="0" applyNumberFormat="1" applyFont="1" applyFill="1" applyBorder="1" applyAlignment="1">
      <alignment horizontal="center" vertical="center"/>
    </xf>
    <xf numFmtId="1" fontId="21" fillId="14" borderId="6" xfId="0" applyNumberFormat="1" applyFont="1" applyFill="1" applyBorder="1" applyAlignment="1">
      <alignment horizontal="center" vertical="center"/>
    </xf>
    <xf numFmtId="1" fontId="21" fillId="14" borderId="27" xfId="0" applyNumberFormat="1" applyFont="1" applyFill="1" applyBorder="1" applyAlignment="1">
      <alignment horizontal="center" vertical="center"/>
    </xf>
    <xf numFmtId="0" fontId="6" fillId="0" borderId="0" xfId="21"/>
    <xf numFmtId="0" fontId="6" fillId="0" borderId="0" xfId="21" applyAlignment="1">
      <alignment horizontal="center" vertical="center" wrapText="1"/>
    </xf>
    <xf numFmtId="0" fontId="51" fillId="0" borderId="0" xfId="23"/>
    <xf numFmtId="0" fontId="11" fillId="24" borderId="1" xfId="3" applyFont="1" applyFill="1" applyBorder="1"/>
    <xf numFmtId="0" fontId="51" fillId="0" borderId="0" xfId="23" applyBorder="1"/>
    <xf numFmtId="0" fontId="51" fillId="25" borderId="0" xfId="23" applyFill="1" applyBorder="1"/>
    <xf numFmtId="0" fontId="51" fillId="0" borderId="0" xfId="23" applyAlignment="1">
      <alignment horizontal="center"/>
    </xf>
    <xf numFmtId="0" fontId="11" fillId="10" borderId="0" xfId="3" applyFont="1" applyFill="1"/>
    <xf numFmtId="0" fontId="51" fillId="0" borderId="0" xfId="23" applyAlignment="1"/>
    <xf numFmtId="0" fontId="11" fillId="0" borderId="0" xfId="1"/>
    <xf numFmtId="49" fontId="6" fillId="0" borderId="0" xfId="21" applyNumberFormat="1"/>
    <xf numFmtId="0" fontId="0" fillId="14" borderId="12" xfId="21" applyFont="1" applyFill="1" applyBorder="1" applyAlignment="1">
      <alignment horizontal="center" vertical="top" wrapText="1"/>
    </xf>
    <xf numFmtId="0" fontId="18" fillId="14" borderId="12" xfId="18" applyFill="1" applyBorder="1" applyAlignment="1">
      <alignment horizontal="center" vertical="center" wrapText="1"/>
    </xf>
    <xf numFmtId="1" fontId="18" fillId="14" borderId="12" xfId="18" applyNumberFormat="1" applyFill="1" applyBorder="1" applyAlignment="1">
      <alignment horizontal="center" vertical="center" wrapText="1"/>
    </xf>
    <xf numFmtId="0" fontId="6" fillId="14" borderId="0" xfId="21" applyFill="1" applyAlignment="1">
      <alignment horizontal="center" vertical="top" wrapText="1"/>
    </xf>
    <xf numFmtId="0" fontId="6" fillId="25" borderId="0" xfId="21" applyFill="1"/>
    <xf numFmtId="0" fontId="13" fillId="0" borderId="0" xfId="4" applyAlignment="1">
      <alignment horizontal="center"/>
    </xf>
    <xf numFmtId="0" fontId="13" fillId="0" borderId="0" xfId="4"/>
    <xf numFmtId="166" fontId="13" fillId="0" borderId="0" xfId="4" applyNumberFormat="1" applyAlignment="1">
      <alignment horizontal="center"/>
    </xf>
    <xf numFmtId="0" fontId="51" fillId="0" borderId="0" xfId="23" applyBorder="1" applyAlignment="1">
      <alignment horizontal="center"/>
    </xf>
    <xf numFmtId="0" fontId="51" fillId="25" borderId="0" xfId="23" applyFill="1" applyBorder="1" applyAlignment="1">
      <alignment horizontal="center"/>
    </xf>
    <xf numFmtId="0" fontId="11" fillId="0" borderId="0" xfId="13" applyAlignment="1">
      <alignment horizontal="left" vertical="center"/>
    </xf>
    <xf numFmtId="0" fontId="11" fillId="0" borderId="0" xfId="13" applyAlignment="1">
      <alignment horizontal="left"/>
    </xf>
    <xf numFmtId="0" fontId="11" fillId="10" borderId="0" xfId="13" applyFill="1" applyAlignment="1">
      <alignment horizontal="left"/>
    </xf>
    <xf numFmtId="0" fontId="11" fillId="0" borderId="0" xfId="13" applyAlignment="1">
      <alignment horizontal="center"/>
    </xf>
    <xf numFmtId="0" fontId="11" fillId="10" borderId="0" xfId="13" applyFill="1" applyAlignment="1">
      <alignment horizontal="center"/>
    </xf>
    <xf numFmtId="0" fontId="5" fillId="0" borderId="0" xfId="21" applyFont="1"/>
    <xf numFmtId="0" fontId="5" fillId="0" borderId="0" xfId="21" applyFont="1" applyAlignment="1">
      <alignment horizontal="center"/>
    </xf>
    <xf numFmtId="0" fontId="6" fillId="0" borderId="0" xfId="21" applyAlignment="1">
      <alignment horizontal="center"/>
    </xf>
    <xf numFmtId="0" fontId="5" fillId="0" borderId="0" xfId="24"/>
    <xf numFmtId="22" fontId="5" fillId="0" borderId="0" xfId="24" applyNumberFormat="1"/>
    <xf numFmtId="0" fontId="5" fillId="10" borderId="0" xfId="24" applyFill="1"/>
    <xf numFmtId="0" fontId="13" fillId="10" borderId="0" xfId="4" applyFill="1"/>
    <xf numFmtId="166" fontId="13" fillId="10" borderId="0" xfId="4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4" fillId="0" borderId="0" xfId="21" applyFont="1"/>
    <xf numFmtId="0" fontId="6" fillId="25" borderId="0" xfId="21" applyFill="1" applyAlignment="1">
      <alignment horizontal="center"/>
    </xf>
    <xf numFmtId="0" fontId="4" fillId="14" borderId="0" xfId="21" applyFont="1" applyFill="1" applyAlignment="1">
      <alignment horizontal="center" vertical="center" wrapText="1"/>
    </xf>
    <xf numFmtId="0" fontId="4" fillId="14" borderId="12" xfId="21" applyFont="1" applyFill="1" applyBorder="1" applyAlignment="1">
      <alignment horizontal="center" vertical="top" wrapText="1"/>
    </xf>
    <xf numFmtId="0" fontId="4" fillId="0" borderId="1" xfId="7" applyFont="1" applyBorder="1" applyAlignment="1">
      <alignment horizontal="center" vertical="center" wrapText="1"/>
    </xf>
    <xf numFmtId="0" fontId="4" fillId="2" borderId="1" xfId="7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19" fillId="0" borderId="1" xfId="14" applyNumberFormat="1" applyBorder="1" applyAlignment="1">
      <alignment horizontal="center"/>
    </xf>
    <xf numFmtId="0" fontId="19" fillId="4" borderId="1" xfId="14" applyNumberFormat="1" applyFill="1" applyBorder="1" applyAlignment="1">
      <alignment horizontal="center"/>
    </xf>
    <xf numFmtId="0" fontId="19" fillId="2" borderId="1" xfId="14" applyNumberFormat="1" applyFill="1" applyBorder="1" applyAlignment="1">
      <alignment horizontal="center"/>
    </xf>
    <xf numFmtId="0" fontId="19" fillId="5" borderId="1" xfId="14" applyNumberFormat="1" applyFill="1" applyBorder="1" applyAlignment="1">
      <alignment horizontal="center"/>
    </xf>
    <xf numFmtId="0" fontId="19" fillId="3" borderId="1" xfId="14" applyNumberFormat="1" applyFill="1" applyBorder="1" applyAlignment="1">
      <alignment horizontal="center"/>
    </xf>
    <xf numFmtId="0" fontId="19" fillId="3" borderId="3" xfId="14" applyNumberFormat="1" applyFill="1" applyBorder="1" applyAlignment="1">
      <alignment horizontal="center"/>
    </xf>
    <xf numFmtId="0" fontId="19" fillId="16" borderId="1" xfId="14" applyNumberFormat="1" applyFill="1" applyBorder="1" applyAlignment="1">
      <alignment horizontal="center"/>
    </xf>
    <xf numFmtId="0" fontId="19" fillId="17" borderId="1" xfId="14" applyNumberFormat="1" applyFill="1" applyBorder="1" applyAlignment="1">
      <alignment horizontal="center"/>
    </xf>
    <xf numFmtId="0" fontId="19" fillId="18" borderId="1" xfId="14" applyNumberFormat="1" applyFill="1" applyBorder="1" applyAlignment="1">
      <alignment horizontal="center"/>
    </xf>
    <xf numFmtId="0" fontId="19" fillId="15" borderId="1" xfId="14" applyNumberFormat="1" applyFill="1" applyBorder="1" applyAlignment="1">
      <alignment horizontal="center"/>
    </xf>
    <xf numFmtId="166" fontId="0" fillId="4" borderId="1" xfId="0" applyNumberFormat="1" applyFill="1" applyBorder="1"/>
    <xf numFmtId="0" fontId="15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1" fillId="24" borderId="0" xfId="1" applyFill="1"/>
    <xf numFmtId="0" fontId="11" fillId="0" borderId="0" xfId="1" applyNumberFormat="1" applyAlignment="1">
      <alignment wrapText="1"/>
    </xf>
    <xf numFmtId="0" fontId="11" fillId="24" borderId="0" xfId="1" applyNumberFormat="1" applyFont="1" applyFill="1" applyAlignment="1">
      <alignment wrapText="1"/>
    </xf>
    <xf numFmtId="0" fontId="11" fillId="0" borderId="0" xfId="1" applyNumberFormat="1" applyFont="1" applyAlignment="1">
      <alignment wrapText="1"/>
    </xf>
    <xf numFmtId="0" fontId="11" fillId="24" borderId="0" xfId="1" applyFill="1" applyAlignment="1">
      <alignment wrapText="1"/>
    </xf>
    <xf numFmtId="0" fontId="11" fillId="0" borderId="0" xfId="1" applyAlignment="1">
      <alignment wrapText="1"/>
    </xf>
    <xf numFmtId="0" fontId="11" fillId="0" borderId="0" xfId="1" quotePrefix="1" applyNumberFormat="1"/>
    <xf numFmtId="0" fontId="11" fillId="24" borderId="0" xfId="1" quotePrefix="1" applyNumberFormat="1" applyFill="1"/>
    <xf numFmtId="0" fontId="11" fillId="10" borderId="0" xfId="1" quotePrefix="1" applyNumberFormat="1" applyFill="1"/>
    <xf numFmtId="0" fontId="11" fillId="10" borderId="0" xfId="1" applyFill="1"/>
    <xf numFmtId="0" fontId="3" fillId="0" borderId="0" xfId="2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3" fillId="7" borderId="1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164" fontId="13" fillId="0" borderId="1" xfId="14" applyNumberFormat="1" applyFont="1" applyBorder="1"/>
    <xf numFmtId="0" fontId="6" fillId="0" borderId="0" xfId="21" applyNumberFormat="1"/>
    <xf numFmtId="0" fontId="19" fillId="0" borderId="1" xfId="14" quotePrefix="1" applyNumberFormat="1" applyBorder="1" applyAlignment="1">
      <alignment horizontal="center"/>
    </xf>
    <xf numFmtId="0" fontId="2" fillId="0" borderId="0" xfId="25"/>
    <xf numFmtId="0" fontId="2" fillId="0" borderId="0" xfId="25" applyAlignment="1">
      <alignment horizontal="center" vertical="center" wrapText="1"/>
    </xf>
    <xf numFmtId="0" fontId="2" fillId="0" borderId="0" xfId="25" applyAlignment="1">
      <alignment horizontal="left" vertical="center"/>
    </xf>
    <xf numFmtId="0" fontId="15" fillId="0" borderId="2" xfId="25" applyNumberFormat="1" applyFont="1" applyBorder="1" applyAlignment="1">
      <alignment horizontal="left" vertical="center"/>
    </xf>
    <xf numFmtId="0" fontId="15" fillId="0" borderId="1" xfId="25" applyNumberFormat="1" applyFont="1" applyBorder="1" applyAlignment="1">
      <alignment horizontal="left" vertical="center"/>
    </xf>
    <xf numFmtId="0" fontId="15" fillId="0" borderId="15" xfId="25" applyFont="1" applyBorder="1" applyAlignment="1">
      <alignment horizontal="left" vertical="center"/>
    </xf>
    <xf numFmtId="0" fontId="15" fillId="0" borderId="15" xfId="25" applyFont="1" applyBorder="1" applyAlignment="1">
      <alignment horizontal="left" vertical="center" wrapText="1"/>
    </xf>
    <xf numFmtId="0" fontId="15" fillId="0" borderId="1" xfId="25" applyFont="1" applyBorder="1" applyAlignment="1">
      <alignment horizontal="left" vertical="center"/>
    </xf>
    <xf numFmtId="0" fontId="15" fillId="0" borderId="2" xfId="25" applyFont="1" applyBorder="1" applyAlignment="1">
      <alignment horizontal="left" vertical="center"/>
    </xf>
    <xf numFmtId="0" fontId="2" fillId="0" borderId="0" xfId="25" applyAlignment="1">
      <alignment horizontal="center" vertical="center"/>
    </xf>
    <xf numFmtId="0" fontId="2" fillId="0" borderId="0" xfId="25" applyAlignment="1">
      <alignment horizontal="center"/>
    </xf>
    <xf numFmtId="0" fontId="18" fillId="0" borderId="0" xfId="18" applyAlignment="1">
      <alignment horizontal="center"/>
    </xf>
    <xf numFmtId="0" fontId="21" fillId="0" borderId="51" xfId="0" applyFont="1" applyBorder="1"/>
    <xf numFmtId="0" fontId="21" fillId="0" borderId="12" xfId="0" applyFont="1" applyBorder="1"/>
    <xf numFmtId="0" fontId="21" fillId="0" borderId="52" xfId="0" applyFont="1" applyBorder="1"/>
    <xf numFmtId="0" fontId="51" fillId="0" borderId="51" xfId="23" applyBorder="1" applyAlignment="1">
      <alignment vertical="center"/>
    </xf>
    <xf numFmtId="0" fontId="0" fillId="0" borderId="12" xfId="0" applyBorder="1"/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0" fillId="0" borderId="54" xfId="0" applyBorder="1"/>
    <xf numFmtId="0" fontId="0" fillId="0" borderId="55" xfId="0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3" fontId="0" fillId="7" borderId="1" xfId="0" applyNumberFormat="1" applyFill="1" applyBorder="1" applyAlignment="1">
      <alignment horizontal="center" vertical="center"/>
    </xf>
    <xf numFmtId="0" fontId="53" fillId="17" borderId="39" xfId="0" applyFont="1" applyFill="1" applyBorder="1" applyAlignment="1">
      <alignment horizontal="center" vertical="center" wrapText="1"/>
    </xf>
    <xf numFmtId="0" fontId="53" fillId="17" borderId="38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6" borderId="57" xfId="0" applyFont="1" applyFill="1" applyBorder="1" applyAlignment="1">
      <alignment horizontal="center" vertical="center"/>
    </xf>
    <xf numFmtId="0" fontId="13" fillId="6" borderId="57" xfId="1" applyFont="1" applyFill="1" applyBorder="1" applyAlignment="1">
      <alignment horizontal="center" vertical="center" wrapText="1"/>
    </xf>
    <xf numFmtId="0" fontId="39" fillId="3" borderId="57" xfId="1" applyFont="1" applyFill="1" applyBorder="1" applyAlignment="1">
      <alignment horizontal="center" vertical="center" wrapText="1"/>
    </xf>
    <xf numFmtId="0" fontId="13" fillId="15" borderId="58" xfId="1" applyFont="1" applyFill="1" applyBorder="1" applyAlignment="1">
      <alignment horizontal="center" vertical="center" wrapText="1"/>
    </xf>
    <xf numFmtId="0" fontId="13" fillId="15" borderId="59" xfId="1" applyFont="1" applyFill="1" applyBorder="1" applyAlignment="1">
      <alignment horizontal="center" vertical="center" wrapText="1"/>
    </xf>
    <xf numFmtId="2" fontId="19" fillId="2" borderId="1" xfId="14" applyNumberFormat="1" applyFill="1" applyBorder="1" applyAlignment="1">
      <alignment horizontal="center"/>
    </xf>
    <xf numFmtId="2" fontId="13" fillId="2" borderId="1" xfId="14" applyNumberFormat="1" applyFont="1" applyFill="1" applyBorder="1" applyAlignment="1">
      <alignment horizontal="center" vertical="center" wrapText="1"/>
    </xf>
    <xf numFmtId="2" fontId="19" fillId="2" borderId="1" xfId="14" applyNumberFormat="1" applyFill="1" applyBorder="1"/>
    <xf numFmtId="2" fontId="19" fillId="4" borderId="0" xfId="14" applyNumberFormat="1" applyFill="1" applyBorder="1"/>
    <xf numFmtId="0" fontId="11" fillId="0" borderId="0" xfId="1" quotePrefix="1"/>
    <xf numFmtId="2" fontId="19" fillId="4" borderId="1" xfId="14" applyNumberFormat="1" applyFill="1" applyBorder="1" applyAlignment="1">
      <alignment horizontal="center"/>
    </xf>
    <xf numFmtId="2" fontId="13" fillId="4" borderId="1" xfId="14" applyNumberFormat="1" applyFont="1" applyFill="1" applyBorder="1" applyAlignment="1">
      <alignment horizontal="center" vertical="center" wrapText="1"/>
    </xf>
    <xf numFmtId="2" fontId="19" fillId="4" borderId="1" xfId="14" applyNumberFormat="1" applyFill="1" applyBorder="1"/>
    <xf numFmtId="0" fontId="1" fillId="0" borderId="0" xfId="26"/>
    <xf numFmtId="0" fontId="37" fillId="14" borderId="2" xfId="26" applyFont="1" applyFill="1" applyBorder="1" applyAlignment="1">
      <alignment horizontal="center" vertical="center" wrapText="1"/>
    </xf>
    <xf numFmtId="0" fontId="1" fillId="0" borderId="0" xfId="26" applyAlignment="1">
      <alignment horizontal="center" vertical="center" wrapText="1"/>
    </xf>
    <xf numFmtId="0" fontId="1" fillId="0" borderId="0" xfId="26" applyAlignment="1">
      <alignment horizontal="left" vertical="center"/>
    </xf>
    <xf numFmtId="0" fontId="15" fillId="0" borderId="2" xfId="26" applyNumberFormat="1" applyFont="1" applyBorder="1" applyAlignment="1">
      <alignment horizontal="left" vertical="center"/>
    </xf>
    <xf numFmtId="0" fontId="15" fillId="0" borderId="1" xfId="26" applyNumberFormat="1" applyFont="1" applyBorder="1" applyAlignment="1">
      <alignment horizontal="left" vertical="center"/>
    </xf>
    <xf numFmtId="0" fontId="15" fillId="0" borderId="15" xfId="26" applyFont="1" applyBorder="1" applyAlignment="1">
      <alignment horizontal="left" vertical="center"/>
    </xf>
    <xf numFmtId="0" fontId="15" fillId="0" borderId="15" xfId="26" applyFont="1" applyBorder="1" applyAlignment="1">
      <alignment horizontal="left" vertical="center" wrapText="1"/>
    </xf>
    <xf numFmtId="0" fontId="15" fillId="0" borderId="2" xfId="26" applyFont="1" applyBorder="1" applyAlignment="1">
      <alignment horizontal="left" vertical="center"/>
    </xf>
    <xf numFmtId="0" fontId="15" fillId="0" borderId="2" xfId="26" applyFont="1" applyBorder="1" applyAlignment="1">
      <alignment horizontal="left" vertical="center" wrapText="1"/>
    </xf>
    <xf numFmtId="0" fontId="15" fillId="0" borderId="41" xfId="26" applyFont="1" applyBorder="1" applyAlignment="1">
      <alignment horizontal="left" vertical="center"/>
    </xf>
    <xf numFmtId="0" fontId="15" fillId="0" borderId="41" xfId="26" applyFont="1" applyBorder="1" applyAlignment="1">
      <alignment horizontal="left" vertical="center" wrapText="1"/>
    </xf>
    <xf numFmtId="0" fontId="15" fillId="0" borderId="24" xfId="26" applyFont="1" applyBorder="1" applyAlignment="1">
      <alignment horizontal="left" vertical="center"/>
    </xf>
    <xf numFmtId="0" fontId="15" fillId="0" borderId="24" xfId="26" applyFont="1" applyBorder="1" applyAlignment="1">
      <alignment horizontal="left" vertical="center" wrapText="1"/>
    </xf>
    <xf numFmtId="0" fontId="15" fillId="0" borderId="1" xfId="26" applyFont="1" applyBorder="1" applyAlignment="1">
      <alignment horizontal="left" vertical="center"/>
    </xf>
    <xf numFmtId="0" fontId="15" fillId="0" borderId="41" xfId="26" applyFont="1" applyBorder="1" applyAlignment="1">
      <alignment horizontal="center" vertical="center" wrapText="1"/>
    </xf>
    <xf numFmtId="0" fontId="43" fillId="0" borderId="41" xfId="26" applyFont="1" applyBorder="1" applyAlignment="1">
      <alignment horizontal="left" vertical="center" wrapText="1"/>
    </xf>
    <xf numFmtId="0" fontId="1" fillId="0" borderId="0" xfId="26" applyAlignment="1">
      <alignment horizontal="center" vertical="center"/>
    </xf>
    <xf numFmtId="0" fontId="15" fillId="0" borderId="47" xfId="26" applyFont="1" applyBorder="1" applyAlignment="1">
      <alignment horizontal="center" vertical="center" wrapText="1"/>
    </xf>
    <xf numFmtId="0" fontId="15" fillId="0" borderId="47" xfId="26" applyFont="1" applyBorder="1" applyAlignment="1">
      <alignment horizontal="left" vertical="center"/>
    </xf>
    <xf numFmtId="0" fontId="15" fillId="0" borderId="47" xfId="26" applyFont="1" applyBorder="1" applyAlignment="1">
      <alignment horizontal="left" vertical="center" wrapText="1"/>
    </xf>
    <xf numFmtId="0" fontId="15" fillId="0" borderId="36" xfId="25" applyFont="1" applyBorder="1" applyAlignment="1">
      <alignment horizontal="center" vertical="center" wrapText="1"/>
    </xf>
    <xf numFmtId="0" fontId="15" fillId="0" borderId="2" xfId="25" applyFont="1" applyBorder="1" applyAlignment="1">
      <alignment horizontal="left" vertical="center"/>
    </xf>
    <xf numFmtId="0" fontId="15" fillId="0" borderId="15" xfId="25" applyFont="1" applyBorder="1" applyAlignment="1">
      <alignment horizontal="left" vertical="center"/>
    </xf>
    <xf numFmtId="0" fontId="15" fillId="0" borderId="2" xfId="25" applyFont="1" applyBorder="1" applyAlignment="1">
      <alignment horizontal="left" vertical="center" wrapText="1"/>
    </xf>
    <xf numFmtId="0" fontId="15" fillId="0" borderId="36" xfId="26" applyFont="1" applyBorder="1" applyAlignment="1">
      <alignment horizontal="center" vertical="center" wrapText="1"/>
    </xf>
    <xf numFmtId="0" fontId="15" fillId="0" borderId="41" xfId="26" applyFont="1" applyBorder="1" applyAlignment="1">
      <alignment horizontal="center" vertical="center"/>
    </xf>
    <xf numFmtId="0" fontId="15" fillId="0" borderId="41" xfId="26" applyFont="1" applyBorder="1" applyAlignment="1">
      <alignment horizontal="center" vertical="center" wrapText="1"/>
    </xf>
    <xf numFmtId="0" fontId="51" fillId="10" borderId="0" xfId="23" applyFill="1" applyBorder="1"/>
    <xf numFmtId="0" fontId="51" fillId="10" borderId="0" xfId="23" applyFill="1" applyBorder="1" applyAlignment="1">
      <alignment horizontal="center"/>
    </xf>
    <xf numFmtId="16" fontId="15" fillId="0" borderId="41" xfId="26" applyNumberFormat="1" applyFont="1" applyBorder="1" applyAlignment="1">
      <alignment horizontal="center" vertical="center" wrapText="1"/>
    </xf>
    <xf numFmtId="0" fontId="15" fillId="0" borderId="32" xfId="25" applyFont="1" applyBorder="1" applyAlignment="1">
      <alignment horizontal="left" vertical="center"/>
    </xf>
    <xf numFmtId="0" fontId="15" fillId="0" borderId="32" xfId="25" applyFont="1" applyBorder="1" applyAlignment="1">
      <alignment horizontal="left" vertical="center" wrapText="1"/>
    </xf>
    <xf numFmtId="0" fontId="15" fillId="0" borderId="24" xfId="25" applyFont="1" applyBorder="1" applyAlignment="1">
      <alignment horizontal="left" vertical="center"/>
    </xf>
    <xf numFmtId="0" fontId="15" fillId="0" borderId="24" xfId="25" applyFont="1" applyBorder="1" applyAlignment="1">
      <alignment horizontal="left" vertical="center" wrapText="1"/>
    </xf>
    <xf numFmtId="0" fontId="15" fillId="0" borderId="32" xfId="26" applyFont="1" applyBorder="1" applyAlignment="1">
      <alignment horizontal="left" vertical="center" wrapText="1"/>
    </xf>
    <xf numFmtId="0" fontId="15" fillId="0" borderId="41" xfId="25" applyFont="1" applyBorder="1" applyAlignment="1">
      <alignment horizontal="left" vertical="center" wrapText="1"/>
    </xf>
    <xf numFmtId="0" fontId="15" fillId="0" borderId="14" xfId="25" applyFont="1" applyBorder="1" applyAlignment="1">
      <alignment horizontal="left" vertical="center" wrapText="1"/>
    </xf>
    <xf numFmtId="0" fontId="15" fillId="0" borderId="60" xfId="25" applyFont="1" applyBorder="1" applyAlignment="1">
      <alignment horizontal="left" vertical="center" wrapText="1"/>
    </xf>
    <xf numFmtId="0" fontId="15" fillId="0" borderId="43" xfId="25" applyFont="1" applyBorder="1" applyAlignment="1">
      <alignment horizontal="left" vertical="center" wrapText="1"/>
    </xf>
    <xf numFmtId="0" fontId="15" fillId="0" borderId="61" xfId="25" applyFont="1" applyBorder="1" applyAlignment="1">
      <alignment horizontal="left" vertical="center" wrapText="1"/>
    </xf>
    <xf numFmtId="0" fontId="15" fillId="0" borderId="61" xfId="25" applyNumberFormat="1" applyFont="1" applyBorder="1" applyAlignment="1">
      <alignment horizontal="left" vertical="center"/>
    </xf>
    <xf numFmtId="0" fontId="15" fillId="0" borderId="60" xfId="25" applyNumberFormat="1" applyFont="1" applyBorder="1" applyAlignment="1">
      <alignment horizontal="left" vertical="center"/>
    </xf>
    <xf numFmtId="0" fontId="15" fillId="0" borderId="41" xfId="25" applyFont="1" applyBorder="1" applyAlignment="1">
      <alignment horizontal="center" vertical="center" wrapText="1"/>
    </xf>
    <xf numFmtId="0" fontId="43" fillId="0" borderId="41" xfId="25" applyFont="1" applyBorder="1" applyAlignment="1">
      <alignment horizontal="left" vertical="center" wrapText="1"/>
    </xf>
    <xf numFmtId="0" fontId="15" fillId="0" borderId="41" xfId="25" applyFont="1" applyBorder="1" applyAlignment="1">
      <alignment horizontal="left" vertical="center"/>
    </xf>
    <xf numFmtId="0" fontId="37" fillId="11" borderId="24" xfId="25" applyFont="1" applyFill="1" applyBorder="1" applyAlignment="1">
      <alignment horizontal="center" vertical="center" wrapText="1"/>
    </xf>
    <xf numFmtId="0" fontId="15" fillId="0" borderId="38" xfId="25" applyFont="1" applyBorder="1" applyAlignment="1">
      <alignment horizontal="center" vertical="center" wrapText="1"/>
    </xf>
    <xf numFmtId="0" fontId="43" fillId="0" borderId="36" xfId="25" applyFont="1" applyBorder="1" applyAlignment="1">
      <alignment horizontal="left" vertical="center" wrapText="1"/>
    </xf>
    <xf numFmtId="0" fontId="15" fillId="0" borderId="36" xfId="25" applyFont="1" applyBorder="1" applyAlignment="1">
      <alignment horizontal="left" vertical="center"/>
    </xf>
    <xf numFmtId="0" fontId="43" fillId="0" borderId="38" xfId="25" applyFont="1" applyBorder="1" applyAlignment="1">
      <alignment horizontal="left" vertical="center" wrapText="1"/>
    </xf>
    <xf numFmtId="0" fontId="15" fillId="0" borderId="38" xfId="25" applyFont="1" applyBorder="1" applyAlignment="1">
      <alignment horizontal="left" vertical="center"/>
    </xf>
    <xf numFmtId="0" fontId="15" fillId="0" borderId="38" xfId="26" applyFont="1" applyBorder="1" applyAlignment="1">
      <alignment horizontal="center" vertical="center" wrapText="1"/>
    </xf>
    <xf numFmtId="0" fontId="43" fillId="0" borderId="36" xfId="26" applyFont="1" applyBorder="1" applyAlignment="1">
      <alignment horizontal="left" vertical="center" wrapText="1"/>
    </xf>
    <xf numFmtId="0" fontId="15" fillId="0" borderId="36" xfId="26" applyFont="1" applyBorder="1" applyAlignment="1">
      <alignment horizontal="left" vertical="center"/>
    </xf>
    <xf numFmtId="0" fontId="43" fillId="0" borderId="38" xfId="26" applyFont="1" applyBorder="1" applyAlignment="1">
      <alignment horizontal="left" vertical="center" wrapText="1"/>
    </xf>
    <xf numFmtId="0" fontId="15" fillId="0" borderId="38" xfId="26" applyFont="1" applyBorder="1" applyAlignment="1">
      <alignment horizontal="left" vertical="center"/>
    </xf>
    <xf numFmtId="0" fontId="15" fillId="0" borderId="43" xfId="26" applyFont="1" applyBorder="1" applyAlignment="1">
      <alignment horizontal="left" vertical="center" wrapText="1"/>
    </xf>
    <xf numFmtId="0" fontId="15" fillId="0" borderId="61" xfId="26" applyFont="1" applyBorder="1" applyAlignment="1">
      <alignment horizontal="left" vertical="center" wrapText="1"/>
    </xf>
    <xf numFmtId="0" fontId="15" fillId="0" borderId="60" xfId="26" applyFont="1" applyBorder="1" applyAlignment="1">
      <alignment horizontal="left" vertical="center" wrapText="1"/>
    </xf>
    <xf numFmtId="0" fontId="15" fillId="0" borderId="61" xfId="26" applyNumberFormat="1" applyFont="1" applyBorder="1" applyAlignment="1">
      <alignment horizontal="left" vertical="center"/>
    </xf>
    <xf numFmtId="0" fontId="15" fillId="0" borderId="60" xfId="26" applyNumberFormat="1" applyFont="1" applyBorder="1" applyAlignment="1">
      <alignment horizontal="left" vertical="center"/>
    </xf>
    <xf numFmtId="0" fontId="15" fillId="0" borderId="38" xfId="26" applyFont="1" applyBorder="1" applyAlignment="1">
      <alignment horizontal="left" vertical="center" wrapText="1"/>
    </xf>
    <xf numFmtId="0" fontId="13" fillId="0" borderId="1" xfId="14" applyFont="1" applyBorder="1"/>
    <xf numFmtId="164" fontId="19" fillId="10" borderId="1" xfId="14" applyNumberFormat="1" applyFill="1" applyBorder="1"/>
    <xf numFmtId="164" fontId="19" fillId="0" borderId="1" xfId="14" applyNumberFormat="1" applyFill="1" applyBorder="1"/>
    <xf numFmtId="0" fontId="51" fillId="0" borderId="0" xfId="23" applyAlignment="1">
      <alignment horizontal="left"/>
    </xf>
    <xf numFmtId="0" fontId="11" fillId="24" borderId="12" xfId="0" applyFont="1" applyFill="1" applyBorder="1" applyAlignment="1">
      <alignment horizontal="center" vertical="center"/>
    </xf>
    <xf numFmtId="0" fontId="11" fillId="24" borderId="12" xfId="0" applyFont="1" applyFill="1" applyBorder="1" applyAlignment="1">
      <alignment horizontal="left" vertical="center"/>
    </xf>
    <xf numFmtId="0" fontId="11" fillId="26" borderId="12" xfId="0" applyFont="1" applyFill="1" applyBorder="1" applyAlignment="1">
      <alignment horizontal="center" vertical="center"/>
    </xf>
    <xf numFmtId="0" fontId="52" fillId="0" borderId="0" xfId="0" applyFont="1" applyFill="1"/>
    <xf numFmtId="0" fontId="11" fillId="0" borderId="12" xfId="0" applyNumberFormat="1" applyFont="1" applyBorder="1" applyAlignment="1">
      <alignment horizontal="center" vertical="center" wrapText="1"/>
    </xf>
    <xf numFmtId="0" fontId="0" fillId="14" borderId="12" xfId="0" applyNumberFormat="1" applyFill="1" applyBorder="1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12" xfId="0" quotePrefix="1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quotePrefix="1" applyNumberFormat="1" applyBorder="1" applyAlignment="1">
      <alignment horizontal="center" vertical="center"/>
    </xf>
    <xf numFmtId="0" fontId="0" fillId="14" borderId="12" xfId="0" quotePrefix="1" applyNumberFormat="1" applyFill="1" applyBorder="1" applyAlignment="1">
      <alignment horizontal="center" vertical="center"/>
    </xf>
    <xf numFmtId="0" fontId="0" fillId="0" borderId="12" xfId="0" quotePrefix="1" applyNumberFormat="1" applyBorder="1" applyAlignment="1">
      <alignment horizontal="left" vertical="center"/>
    </xf>
    <xf numFmtId="0" fontId="0" fillId="14" borderId="12" xfId="0" applyFill="1" applyBorder="1" applyAlignment="1">
      <alignment horizontal="center" vertical="center"/>
    </xf>
    <xf numFmtId="0" fontId="0" fillId="0" borderId="12" xfId="0" quotePrefix="1" applyNumberFormat="1" applyBorder="1" applyAlignment="1">
      <alignment horizontal="center"/>
    </xf>
    <xf numFmtId="0" fontId="0" fillId="14" borderId="12" xfId="0" quotePrefix="1" applyNumberFormat="1" applyFill="1" applyBorder="1" applyAlignment="1">
      <alignment horizontal="center"/>
    </xf>
    <xf numFmtId="0" fontId="0" fillId="0" borderId="12" xfId="0" applyBorder="1" applyAlignment="1">
      <alignment horizontal="center"/>
    </xf>
    <xf numFmtId="164" fontId="0" fillId="0" borderId="12" xfId="0" quotePrefix="1" applyNumberFormat="1" applyBorder="1" applyAlignment="1">
      <alignment horizontal="center" vertical="center"/>
    </xf>
    <xf numFmtId="164" fontId="0" fillId="0" borderId="12" xfId="0" quotePrefix="1" applyNumberFormat="1" applyBorder="1" applyAlignment="1">
      <alignment horizontal="center"/>
    </xf>
    <xf numFmtId="0" fontId="11" fillId="24" borderId="15" xfId="3" applyFont="1" applyFill="1" applyBorder="1"/>
    <xf numFmtId="0" fontId="11" fillId="0" borderId="12" xfId="2" applyNumberFormat="1" applyFont="1" applyBorder="1" applyAlignment="1">
      <alignment horizontal="center" vertical="center" wrapText="1"/>
    </xf>
    <xf numFmtId="0" fontId="11" fillId="0" borderId="12" xfId="2" applyNumberFormat="1" applyBorder="1" applyAlignment="1">
      <alignment horizontal="center" vertical="center" wrapText="1"/>
    </xf>
    <xf numFmtId="0" fontId="11" fillId="10" borderId="12" xfId="2" applyNumberFormat="1" applyFont="1" applyFill="1" applyBorder="1" applyAlignment="1">
      <alignment horizontal="center" vertical="center" wrapText="1"/>
    </xf>
    <xf numFmtId="0" fontId="0" fillId="0" borderId="12" xfId="27" quotePrefix="1" applyNumberFormat="1" applyFont="1" applyBorder="1"/>
    <xf numFmtId="0" fontId="56" fillId="0" borderId="12" xfId="27" quotePrefix="1" applyNumberFormat="1" applyBorder="1"/>
    <xf numFmtId="0" fontId="56" fillId="0" borderId="12" xfId="27" quotePrefix="1" applyNumberFormat="1" applyBorder="1" applyAlignment="1">
      <alignment horizontal="center"/>
    </xf>
    <xf numFmtId="0" fontId="11" fillId="24" borderId="12" xfId="3" applyFont="1" applyFill="1" applyBorder="1"/>
    <xf numFmtId="0" fontId="56" fillId="0" borderId="12" xfId="27" applyBorder="1" applyAlignment="1">
      <alignment horizontal="center"/>
    </xf>
    <xf numFmtId="0" fontId="56" fillId="0" borderId="12" xfId="27" applyNumberFormat="1" applyBorder="1" applyAlignment="1">
      <alignment horizontal="center"/>
    </xf>
    <xf numFmtId="0" fontId="56" fillId="0" borderId="12" xfId="27" applyNumberFormat="1" applyFont="1" applyBorder="1" applyAlignment="1">
      <alignment horizontal="center"/>
    </xf>
    <xf numFmtId="0" fontId="11" fillId="10" borderId="12" xfId="3" applyFont="1" applyFill="1" applyBorder="1"/>
    <xf numFmtId="0" fontId="56" fillId="0" borderId="12" xfId="27" quotePrefix="1" applyNumberFormat="1" applyFont="1" applyBorder="1" applyAlignment="1">
      <alignment horizontal="center"/>
    </xf>
    <xf numFmtId="0" fontId="56" fillId="14" borderId="12" xfId="27" applyFill="1" applyBorder="1"/>
    <xf numFmtId="0" fontId="11" fillId="14" borderId="12" xfId="2" applyFill="1" applyBorder="1"/>
    <xf numFmtId="0" fontId="0" fillId="24" borderId="12" xfId="27" quotePrefix="1" applyNumberFormat="1" applyFont="1" applyFill="1" applyBorder="1"/>
    <xf numFmtId="0" fontId="56" fillId="24" borderId="12" xfId="27" quotePrefix="1" applyNumberFormat="1" applyFill="1" applyBorder="1"/>
    <xf numFmtId="0" fontId="56" fillId="24" borderId="12" xfId="27" quotePrefix="1" applyNumberFormat="1" applyFill="1" applyBorder="1" applyAlignment="1">
      <alignment horizontal="center"/>
    </xf>
    <xf numFmtId="0" fontId="56" fillId="24" borderId="12" xfId="27" applyNumberFormat="1" applyFill="1" applyBorder="1" applyAlignment="1">
      <alignment horizontal="center"/>
    </xf>
    <xf numFmtId="0" fontId="56" fillId="24" borderId="12" xfId="27" applyFill="1" applyBorder="1" applyAlignment="1">
      <alignment horizontal="center"/>
    </xf>
    <xf numFmtId="0" fontId="31" fillId="0" borderId="12" xfId="4" applyFont="1" applyBorder="1" applyAlignment="1">
      <alignment horizontal="center" wrapText="1"/>
    </xf>
    <xf numFmtId="166" fontId="31" fillId="0" borderId="12" xfId="4" applyNumberFormat="1" applyFont="1" applyBorder="1" applyAlignment="1">
      <alignment horizontal="center" wrapText="1"/>
    </xf>
    <xf numFmtId="166" fontId="31" fillId="0" borderId="12" xfId="4" applyNumberFormat="1" applyFont="1" applyFill="1" applyBorder="1" applyAlignment="1">
      <alignment horizontal="center" wrapText="1"/>
    </xf>
    <xf numFmtId="166" fontId="31" fillId="24" borderId="12" xfId="4" applyNumberFormat="1" applyFont="1" applyFill="1" applyBorder="1" applyAlignment="1">
      <alignment horizontal="center" wrapText="1"/>
    </xf>
    <xf numFmtId="0" fontId="13" fillId="26" borderId="12" xfId="4" applyFill="1" applyBorder="1" applyAlignment="1">
      <alignment horizontal="center" wrapText="1"/>
    </xf>
    <xf numFmtId="0" fontId="13" fillId="10" borderId="12" xfId="4" applyFill="1" applyBorder="1" applyAlignment="1">
      <alignment horizontal="center" vertical="center" wrapText="1"/>
    </xf>
    <xf numFmtId="0" fontId="13" fillId="0" borderId="12" xfId="4" applyBorder="1" applyAlignment="1">
      <alignment horizontal="center"/>
    </xf>
    <xf numFmtId="0" fontId="13" fillId="0" borderId="12" xfId="4" applyBorder="1" applyAlignment="1">
      <alignment horizontal="left"/>
    </xf>
    <xf numFmtId="166" fontId="13" fillId="0" borderId="12" xfId="4" applyNumberFormat="1" applyBorder="1" applyAlignment="1">
      <alignment horizontal="center"/>
    </xf>
    <xf numFmtId="166" fontId="13" fillId="0" borderId="12" xfId="4" applyNumberFormat="1" applyFill="1" applyBorder="1" applyAlignment="1">
      <alignment horizontal="center"/>
    </xf>
    <xf numFmtId="166" fontId="13" fillId="24" borderId="12" xfId="4" applyNumberFormat="1" applyFill="1" applyBorder="1" applyAlignment="1">
      <alignment horizontal="center"/>
    </xf>
    <xf numFmtId="0" fontId="13" fillId="26" borderId="12" xfId="4" applyFill="1" applyBorder="1" applyAlignment="1">
      <alignment horizontal="center"/>
    </xf>
    <xf numFmtId="0" fontId="13" fillId="10" borderId="12" xfId="4" applyFill="1" applyBorder="1" applyAlignment="1">
      <alignment horizontal="center"/>
    </xf>
    <xf numFmtId="0" fontId="13" fillId="0" borderId="12" xfId="4" applyBorder="1"/>
    <xf numFmtId="0" fontId="31" fillId="0" borderId="12" xfId="4" applyFont="1" applyBorder="1" applyAlignment="1">
      <alignment horizontal="left"/>
    </xf>
    <xf numFmtId="0" fontId="31" fillId="0" borderId="12" xfId="4" applyFont="1" applyBorder="1" applyAlignment="1">
      <alignment horizontal="center"/>
    </xf>
    <xf numFmtId="0" fontId="31" fillId="0" borderId="12" xfId="4" applyFont="1" applyFill="1" applyBorder="1" applyAlignment="1">
      <alignment horizontal="center"/>
    </xf>
    <xf numFmtId="0" fontId="13" fillId="10" borderId="12" xfId="4" applyFill="1" applyBorder="1"/>
    <xf numFmtId="0" fontId="13" fillId="0" borderId="12" xfId="4" applyFill="1" applyBorder="1" applyAlignment="1">
      <alignment horizontal="center"/>
    </xf>
    <xf numFmtId="0" fontId="15" fillId="16" borderId="1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/>
    </xf>
    <xf numFmtId="0" fontId="17" fillId="7" borderId="5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center" vertical="center"/>
    </xf>
    <xf numFmtId="0" fontId="20" fillId="11" borderId="0" xfId="0" applyFont="1" applyFill="1" applyAlignment="1">
      <alignment horizontal="center"/>
    </xf>
    <xf numFmtId="0" fontId="22" fillId="12" borderId="13" xfId="0" applyFont="1" applyFill="1" applyBorder="1" applyAlignment="1">
      <alignment horizontal="center" vertical="center"/>
    </xf>
    <xf numFmtId="0" fontId="22" fillId="12" borderId="0" xfId="0" applyFont="1" applyFill="1" applyBorder="1" applyAlignment="1">
      <alignment horizontal="center" vertical="center"/>
    </xf>
    <xf numFmtId="164" fontId="23" fillId="13" borderId="0" xfId="0" applyNumberFormat="1" applyFont="1" applyFill="1" applyAlignment="1">
      <alignment horizontal="center" vertical="top" wrapText="1"/>
    </xf>
    <xf numFmtId="0" fontId="38" fillId="9" borderId="6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21" fillId="18" borderId="48" xfId="0" applyFont="1" applyFill="1" applyBorder="1" applyAlignment="1">
      <alignment horizontal="center" vertical="center"/>
    </xf>
    <xf numFmtId="0" fontId="21" fillId="18" borderId="49" xfId="0" applyFont="1" applyFill="1" applyBorder="1" applyAlignment="1">
      <alignment horizontal="center" vertical="center"/>
    </xf>
    <xf numFmtId="0" fontId="21" fillId="18" borderId="50" xfId="0" applyFont="1" applyFill="1" applyBorder="1" applyAlignment="1">
      <alignment horizontal="center" vertical="center"/>
    </xf>
    <xf numFmtId="0" fontId="17" fillId="20" borderId="3" xfId="0" applyFont="1" applyFill="1" applyBorder="1" applyAlignment="1">
      <alignment horizontal="center" vertical="center"/>
    </xf>
    <xf numFmtId="0" fontId="17" fillId="20" borderId="5" xfId="0" applyFont="1" applyFill="1" applyBorder="1" applyAlignment="1">
      <alignment horizontal="center" vertical="center"/>
    </xf>
    <xf numFmtId="0" fontId="15" fillId="20" borderId="3" xfId="0" applyFont="1" applyFill="1" applyBorder="1" applyAlignment="1">
      <alignment horizontal="center" vertical="center" wrapText="1"/>
    </xf>
    <xf numFmtId="0" fontId="15" fillId="20" borderId="4" xfId="0" applyFont="1" applyFill="1" applyBorder="1" applyAlignment="1">
      <alignment horizontal="center" vertical="center" wrapText="1"/>
    </xf>
    <xf numFmtId="0" fontId="15" fillId="20" borderId="10" xfId="0" applyFont="1" applyFill="1" applyBorder="1" applyAlignment="1">
      <alignment horizontal="center" vertical="center" wrapText="1"/>
    </xf>
    <xf numFmtId="0" fontId="15" fillId="20" borderId="11" xfId="0" applyFont="1" applyFill="1" applyBorder="1" applyAlignment="1">
      <alignment horizontal="center" vertical="center" wrapText="1"/>
    </xf>
    <xf numFmtId="0" fontId="41" fillId="15" borderId="3" xfId="0" applyFont="1" applyFill="1" applyBorder="1" applyAlignment="1">
      <alignment horizontal="center" vertical="center"/>
    </xf>
    <xf numFmtId="0" fontId="41" fillId="15" borderId="4" xfId="0" applyFont="1" applyFill="1" applyBorder="1" applyAlignment="1">
      <alignment horizontal="center" vertical="center"/>
    </xf>
    <xf numFmtId="0" fontId="42" fillId="20" borderId="7" xfId="0" applyFont="1" applyFill="1" applyBorder="1" applyAlignment="1">
      <alignment horizontal="center" vertical="center" wrapText="1"/>
    </xf>
    <xf numFmtId="0" fontId="42" fillId="20" borderId="8" xfId="0" applyFont="1" applyFill="1" applyBorder="1" applyAlignment="1">
      <alignment horizontal="center" vertical="center" wrapText="1"/>
    </xf>
    <xf numFmtId="0" fontId="0" fillId="14" borderId="10" xfId="0" applyFill="1" applyBorder="1" applyAlignment="1">
      <alignment horizontal="center" vertical="center" wrapText="1"/>
    </xf>
    <xf numFmtId="0" fontId="0" fillId="14" borderId="6" xfId="0" applyFill="1" applyBorder="1" applyAlignment="1">
      <alignment horizontal="center" vertical="center" wrapText="1"/>
    </xf>
    <xf numFmtId="0" fontId="0" fillId="14" borderId="11" xfId="0" applyFill="1" applyBorder="1" applyAlignment="1">
      <alignment horizontal="center" vertical="center" wrapText="1"/>
    </xf>
    <xf numFmtId="0" fontId="17" fillId="15" borderId="56" xfId="0" applyFont="1" applyFill="1" applyBorder="1" applyAlignment="1">
      <alignment horizontal="center" vertical="center" wrapText="1"/>
    </xf>
    <xf numFmtId="0" fontId="17" fillId="15" borderId="5" xfId="0" applyFont="1" applyFill="1" applyBorder="1" applyAlignment="1">
      <alignment horizontal="center" vertical="center" wrapText="1"/>
    </xf>
    <xf numFmtId="0" fontId="17" fillId="15" borderId="4" xfId="0" applyFont="1" applyFill="1" applyBorder="1" applyAlignment="1">
      <alignment horizontal="center" vertical="center" wrapText="1"/>
    </xf>
    <xf numFmtId="0" fontId="26" fillId="19" borderId="15" xfId="0" applyFont="1" applyFill="1" applyBorder="1" applyAlignment="1">
      <alignment horizontal="center" vertical="center"/>
    </xf>
    <xf numFmtId="0" fontId="40" fillId="3" borderId="3" xfId="0" applyFont="1" applyFill="1" applyBorder="1" applyAlignment="1">
      <alignment horizontal="center" vertical="center" wrapText="1"/>
    </xf>
    <xf numFmtId="0" fontId="40" fillId="3" borderId="4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17" fillId="6" borderId="56" xfId="0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17" fillId="3" borderId="56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3" fillId="20" borderId="33" xfId="0" applyNumberFormat="1" applyFont="1" applyFill="1" applyBorder="1" applyAlignment="1">
      <alignment horizontal="center" vertical="center" wrapText="1"/>
    </xf>
    <xf numFmtId="0" fontId="13" fillId="20" borderId="35" xfId="0" applyNumberFormat="1" applyFont="1" applyFill="1" applyBorder="1" applyAlignment="1">
      <alignment horizontal="center" vertical="center" wrapText="1"/>
    </xf>
    <xf numFmtId="0" fontId="34" fillId="22" borderId="3" xfId="0" applyFont="1" applyFill="1" applyBorder="1" applyAlignment="1">
      <alignment horizontal="center" vertical="center"/>
    </xf>
    <xf numFmtId="0" fontId="34" fillId="22" borderId="5" xfId="0" applyFont="1" applyFill="1" applyBorder="1" applyAlignment="1">
      <alignment horizontal="center" vertical="center"/>
    </xf>
    <xf numFmtId="0" fontId="34" fillId="22" borderId="4" xfId="0" applyFont="1" applyFill="1" applyBorder="1" applyAlignment="1">
      <alignment horizontal="center" vertical="center"/>
    </xf>
    <xf numFmtId="0" fontId="31" fillId="16" borderId="30" xfId="15" applyNumberFormat="1" applyFont="1" applyFill="1" applyBorder="1" applyAlignment="1">
      <alignment horizontal="center" vertical="center" wrapText="1"/>
    </xf>
    <xf numFmtId="0" fontId="31" fillId="16" borderId="31" xfId="15" applyNumberFormat="1" applyFont="1" applyFill="1" applyBorder="1" applyAlignment="1">
      <alignment horizontal="center" vertical="center" wrapText="1"/>
    </xf>
    <xf numFmtId="0" fontId="27" fillId="21" borderId="33" xfId="0" applyNumberFormat="1" applyFont="1" applyFill="1" applyBorder="1" applyAlignment="1">
      <alignment horizontal="center" vertical="center"/>
    </xf>
    <xf numFmtId="0" fontId="27" fillId="21" borderId="34" xfId="0" applyNumberFormat="1" applyFont="1" applyFill="1" applyBorder="1" applyAlignment="1">
      <alignment horizontal="center" vertical="center"/>
    </xf>
    <xf numFmtId="0" fontId="27" fillId="21" borderId="35" xfId="0" applyNumberFormat="1" applyFont="1" applyFill="1" applyBorder="1" applyAlignment="1">
      <alignment horizontal="center" vertical="center"/>
    </xf>
    <xf numFmtId="0" fontId="28" fillId="16" borderId="16" xfId="0" applyNumberFormat="1" applyFont="1" applyFill="1" applyBorder="1" applyAlignment="1">
      <alignment horizontal="center" vertical="center" wrapText="1"/>
    </xf>
    <xf numFmtId="0" fontId="32" fillId="16" borderId="22" xfId="0" applyNumberFormat="1" applyFont="1" applyFill="1" applyBorder="1" applyAlignment="1">
      <alignment horizontal="center" vertical="center" wrapText="1"/>
    </xf>
    <xf numFmtId="0" fontId="29" fillId="16" borderId="17" xfId="0" applyNumberFormat="1" applyFont="1" applyFill="1" applyBorder="1" applyAlignment="1">
      <alignment horizontal="center" vertical="center" wrapText="1"/>
    </xf>
    <xf numFmtId="0" fontId="29" fillId="16" borderId="23" xfId="0" applyNumberFormat="1" applyFont="1" applyFill="1" applyBorder="1" applyAlignment="1">
      <alignment horizontal="center" vertical="center" wrapText="1"/>
    </xf>
    <xf numFmtId="0" fontId="30" fillId="16" borderId="18" xfId="0" applyNumberFormat="1" applyFont="1" applyFill="1" applyBorder="1" applyAlignment="1">
      <alignment horizontal="center" vertical="center" wrapText="1"/>
    </xf>
    <xf numFmtId="0" fontId="30" fillId="16" borderId="19" xfId="0" applyNumberFormat="1" applyFont="1" applyFill="1" applyBorder="1" applyAlignment="1">
      <alignment horizontal="center" vertical="center" wrapText="1"/>
    </xf>
    <xf numFmtId="0" fontId="30" fillId="16" borderId="20" xfId="0" applyNumberFormat="1" applyFont="1" applyFill="1" applyBorder="1" applyAlignment="1">
      <alignment horizontal="center" vertical="center" wrapText="1"/>
    </xf>
    <xf numFmtId="0" fontId="31" fillId="16" borderId="18" xfId="0" applyNumberFormat="1" applyFont="1" applyFill="1" applyBorder="1" applyAlignment="1">
      <alignment horizontal="center" vertical="center" wrapText="1"/>
    </xf>
    <xf numFmtId="0" fontId="31" fillId="16" borderId="20" xfId="0" applyNumberFormat="1" applyFont="1" applyFill="1" applyBorder="1" applyAlignment="1">
      <alignment horizontal="center" vertical="center" wrapText="1"/>
    </xf>
    <xf numFmtId="0" fontId="31" fillId="16" borderId="18" xfId="15" applyNumberFormat="1" applyFont="1" applyFill="1" applyBorder="1" applyAlignment="1">
      <alignment horizontal="center" vertical="center" wrapText="1"/>
    </xf>
    <xf numFmtId="0" fontId="31" fillId="16" borderId="21" xfId="15" applyNumberFormat="1" applyFont="1" applyFill="1" applyBorder="1" applyAlignment="1">
      <alignment horizontal="center" vertical="center" wrapText="1"/>
    </xf>
    <xf numFmtId="0" fontId="36" fillId="0" borderId="0" xfId="25" applyFont="1" applyBorder="1" applyAlignment="1">
      <alignment horizontal="center" vertical="center"/>
    </xf>
    <xf numFmtId="0" fontId="35" fillId="0" borderId="0" xfId="16" applyAlignment="1" applyProtection="1">
      <alignment horizontal="left"/>
    </xf>
    <xf numFmtId="0" fontId="15" fillId="0" borderId="41" xfId="25" applyFont="1" applyBorder="1" applyAlignment="1">
      <alignment horizontal="center" vertical="center"/>
    </xf>
    <xf numFmtId="0" fontId="15" fillId="0" borderId="14" xfId="25" applyFont="1" applyBorder="1" applyAlignment="1">
      <alignment horizontal="center" vertical="center"/>
    </xf>
    <xf numFmtId="0" fontId="15" fillId="0" borderId="36" xfId="25" applyFont="1" applyBorder="1" applyAlignment="1">
      <alignment horizontal="center" vertical="center"/>
    </xf>
    <xf numFmtId="0" fontId="15" fillId="0" borderId="41" xfId="25" applyFont="1" applyBorder="1" applyAlignment="1">
      <alignment horizontal="center" vertical="center" wrapText="1"/>
    </xf>
    <xf numFmtId="0" fontId="15" fillId="0" borderId="14" xfId="25" applyFont="1" applyBorder="1" applyAlignment="1">
      <alignment horizontal="center" vertical="center" wrapText="1"/>
    </xf>
    <xf numFmtId="0" fontId="15" fillId="0" borderId="36" xfId="25" applyFont="1" applyBorder="1" applyAlignment="1">
      <alignment horizontal="center" vertical="center" wrapText="1"/>
    </xf>
    <xf numFmtId="0" fontId="15" fillId="0" borderId="43" xfId="25" applyFont="1" applyBorder="1" applyAlignment="1">
      <alignment horizontal="center" vertical="center" wrapText="1"/>
    </xf>
    <xf numFmtId="0" fontId="15" fillId="0" borderId="45" xfId="25" applyFont="1" applyBorder="1" applyAlignment="1">
      <alignment horizontal="center" vertical="center" wrapText="1"/>
    </xf>
    <xf numFmtId="16" fontId="15" fillId="0" borderId="43" xfId="25" applyNumberFormat="1" applyFont="1" applyBorder="1" applyAlignment="1">
      <alignment horizontal="center" vertical="center" wrapText="1"/>
    </xf>
    <xf numFmtId="0" fontId="15" fillId="0" borderId="61" xfId="25" applyFont="1" applyBorder="1" applyAlignment="1">
      <alignment horizontal="center" vertical="center"/>
    </xf>
    <xf numFmtId="0" fontId="15" fillId="0" borderId="24" xfId="25" applyFont="1" applyBorder="1" applyAlignment="1">
      <alignment horizontal="center" vertical="center"/>
    </xf>
    <xf numFmtId="0" fontId="15" fillId="0" borderId="43" xfId="25" applyFont="1" applyBorder="1" applyAlignment="1">
      <alignment horizontal="left" vertical="center"/>
    </xf>
    <xf numFmtId="0" fontId="15" fillId="0" borderId="45" xfId="25" applyFont="1" applyBorder="1" applyAlignment="1">
      <alignment horizontal="left" vertical="center"/>
    </xf>
    <xf numFmtId="0" fontId="15" fillId="0" borderId="14" xfId="25" applyFont="1" applyBorder="1" applyAlignment="1">
      <alignment horizontal="left" vertical="center" wrapText="1"/>
    </xf>
    <xf numFmtId="0" fontId="15" fillId="0" borderId="36" xfId="25" applyFont="1" applyBorder="1" applyAlignment="1">
      <alignment horizontal="left" vertical="center" wrapText="1"/>
    </xf>
    <xf numFmtId="0" fontId="15" fillId="0" borderId="14" xfId="25" applyFont="1" applyBorder="1" applyAlignment="1">
      <alignment horizontal="left" vertical="center"/>
    </xf>
    <xf numFmtId="0" fontId="15" fillId="0" borderId="36" xfId="25" applyFont="1" applyBorder="1" applyAlignment="1">
      <alignment horizontal="left" vertical="center"/>
    </xf>
    <xf numFmtId="0" fontId="15" fillId="0" borderId="44" xfId="25" applyFont="1" applyBorder="1" applyAlignment="1">
      <alignment horizontal="left" vertical="center" wrapText="1"/>
    </xf>
    <xf numFmtId="0" fontId="15" fillId="0" borderId="46" xfId="25" applyFont="1" applyBorder="1" applyAlignment="1">
      <alignment horizontal="left" vertical="center" wrapText="1"/>
    </xf>
    <xf numFmtId="0" fontId="43" fillId="0" borderId="41" xfId="25" applyFont="1" applyBorder="1" applyAlignment="1">
      <alignment horizontal="center" vertical="center" wrapText="1"/>
    </xf>
    <xf numFmtId="0" fontId="43" fillId="0" borderId="36" xfId="25" applyFont="1" applyBorder="1" applyAlignment="1">
      <alignment horizontal="center" vertical="center"/>
    </xf>
    <xf numFmtId="0" fontId="17" fillId="0" borderId="6" xfId="25" applyFont="1" applyFill="1" applyBorder="1" applyAlignment="1">
      <alignment horizontal="center" vertical="center"/>
    </xf>
    <xf numFmtId="16" fontId="15" fillId="0" borderId="15" xfId="25" applyNumberFormat="1" applyFont="1" applyBorder="1" applyAlignment="1">
      <alignment horizontal="center" vertical="center" wrapText="1"/>
    </xf>
    <xf numFmtId="0" fontId="15" fillId="0" borderId="60" xfId="25" applyFont="1" applyBorder="1" applyAlignment="1">
      <alignment horizontal="center" vertical="center"/>
    </xf>
    <xf numFmtId="0" fontId="15" fillId="0" borderId="15" xfId="25" applyFont="1" applyBorder="1" applyAlignment="1">
      <alignment horizontal="center" vertical="center"/>
    </xf>
    <xf numFmtId="0" fontId="15" fillId="0" borderId="61" xfId="25" applyNumberFormat="1" applyFont="1" applyBorder="1" applyAlignment="1">
      <alignment horizontal="center" vertical="center" wrapText="1"/>
    </xf>
    <xf numFmtId="0" fontId="15" fillId="0" borderId="14" xfId="25" applyNumberFormat="1" applyFont="1" applyBorder="1" applyAlignment="1">
      <alignment horizontal="center" vertical="center" wrapText="1"/>
    </xf>
    <xf numFmtId="0" fontId="15" fillId="0" borderId="60" xfId="25" applyNumberFormat="1" applyFont="1" applyBorder="1" applyAlignment="1">
      <alignment horizontal="center" vertical="center"/>
    </xf>
    <xf numFmtId="0" fontId="15" fillId="0" borderId="61" xfId="25" applyNumberFormat="1" applyFont="1" applyBorder="1" applyAlignment="1">
      <alignment horizontal="center" vertical="center"/>
    </xf>
    <xf numFmtId="0" fontId="15" fillId="0" borderId="14" xfId="25" applyNumberFormat="1" applyFont="1" applyBorder="1" applyAlignment="1">
      <alignment horizontal="center" vertical="center"/>
    </xf>
    <xf numFmtId="0" fontId="15" fillId="0" borderId="15" xfId="25" applyFont="1" applyBorder="1" applyAlignment="1">
      <alignment horizontal="center" vertical="center" wrapText="1"/>
    </xf>
    <xf numFmtId="0" fontId="15" fillId="0" borderId="2" xfId="25" applyFont="1" applyBorder="1" applyAlignment="1">
      <alignment horizontal="center" vertical="center"/>
    </xf>
    <xf numFmtId="16" fontId="15" fillId="0" borderId="32" xfId="25" applyNumberFormat="1" applyFont="1" applyBorder="1" applyAlignment="1">
      <alignment horizontal="center" vertical="center" wrapText="1"/>
    </xf>
    <xf numFmtId="0" fontId="15" fillId="0" borderId="32" xfId="25" applyFont="1" applyBorder="1" applyAlignment="1">
      <alignment horizontal="center" vertical="center"/>
    </xf>
    <xf numFmtId="0" fontId="17" fillId="0" borderId="6" xfId="26" applyFont="1" applyFill="1" applyBorder="1" applyAlignment="1">
      <alignment horizontal="center" vertical="center"/>
    </xf>
    <xf numFmtId="0" fontId="15" fillId="0" borderId="41" xfId="26" applyFont="1" applyBorder="1" applyAlignment="1">
      <alignment horizontal="center" vertical="center"/>
    </xf>
    <xf numFmtId="0" fontId="15" fillId="0" borderId="14" xfId="26" applyFont="1" applyBorder="1" applyAlignment="1">
      <alignment horizontal="center" vertical="center"/>
    </xf>
    <xf numFmtId="0" fontId="15" fillId="0" borderId="36" xfId="26" applyFont="1" applyBorder="1" applyAlignment="1">
      <alignment horizontal="center" vertical="center"/>
    </xf>
    <xf numFmtId="16" fontId="15" fillId="0" borderId="32" xfId="26" applyNumberFormat="1" applyFont="1" applyBorder="1" applyAlignment="1">
      <alignment horizontal="center" vertical="center" wrapText="1"/>
    </xf>
    <xf numFmtId="0" fontId="15" fillId="0" borderId="2" xfId="26" applyFont="1" applyBorder="1" applyAlignment="1">
      <alignment horizontal="center" vertical="center"/>
    </xf>
    <xf numFmtId="0" fontId="15" fillId="0" borderId="32" xfId="26" applyFont="1" applyBorder="1" applyAlignment="1">
      <alignment horizontal="center" vertical="center"/>
    </xf>
    <xf numFmtId="16" fontId="15" fillId="0" borderId="43" xfId="26" applyNumberFormat="1" applyFont="1" applyBorder="1" applyAlignment="1">
      <alignment horizontal="center" vertical="center" wrapText="1"/>
    </xf>
    <xf numFmtId="0" fontId="15" fillId="0" borderId="45" xfId="26" applyFont="1" applyBorder="1" applyAlignment="1">
      <alignment horizontal="center" vertical="center" wrapText="1"/>
    </xf>
    <xf numFmtId="0" fontId="15" fillId="0" borderId="61" xfId="26" applyFont="1" applyBorder="1" applyAlignment="1">
      <alignment horizontal="center" vertical="center"/>
    </xf>
    <xf numFmtId="0" fontId="15" fillId="0" borderId="60" xfId="26" applyFont="1" applyBorder="1" applyAlignment="1">
      <alignment horizontal="center" vertical="center"/>
    </xf>
    <xf numFmtId="0" fontId="15" fillId="0" borderId="61" xfId="26" applyNumberFormat="1" applyFont="1" applyBorder="1" applyAlignment="1">
      <alignment horizontal="center" vertical="center" wrapText="1"/>
    </xf>
    <xf numFmtId="0" fontId="15" fillId="0" borderId="14" xfId="26" applyNumberFormat="1" applyFont="1" applyBorder="1" applyAlignment="1">
      <alignment horizontal="center" vertical="center" wrapText="1"/>
    </xf>
    <xf numFmtId="0" fontId="15" fillId="0" borderId="60" xfId="26" applyNumberFormat="1" applyFont="1" applyBorder="1" applyAlignment="1">
      <alignment horizontal="center" vertical="center"/>
    </xf>
    <xf numFmtId="0" fontId="15" fillId="0" borderId="61" xfId="26" applyNumberFormat="1" applyFont="1" applyBorder="1" applyAlignment="1">
      <alignment horizontal="center" vertical="center"/>
    </xf>
    <xf numFmtId="0" fontId="15" fillId="0" borderId="14" xfId="26" applyNumberFormat="1" applyFont="1" applyBorder="1" applyAlignment="1">
      <alignment horizontal="center" vertical="center"/>
    </xf>
    <xf numFmtId="0" fontId="15" fillId="0" borderId="15" xfId="26" applyFont="1" applyBorder="1" applyAlignment="1">
      <alignment horizontal="center" vertical="center" wrapText="1"/>
    </xf>
    <xf numFmtId="0" fontId="15" fillId="0" borderId="15" xfId="26" applyFont="1" applyBorder="1" applyAlignment="1">
      <alignment horizontal="center" vertical="center"/>
    </xf>
    <xf numFmtId="0" fontId="15" fillId="0" borderId="14" xfId="26" applyFont="1" applyBorder="1" applyAlignment="1">
      <alignment horizontal="center" vertical="center" wrapText="1"/>
    </xf>
    <xf numFmtId="0" fontId="15" fillId="0" borderId="32" xfId="25" applyFont="1" applyBorder="1" applyAlignment="1">
      <alignment horizontal="center" vertical="center" wrapText="1"/>
    </xf>
    <xf numFmtId="0" fontId="15" fillId="0" borderId="24" xfId="25" applyFont="1" applyBorder="1" applyAlignment="1">
      <alignment horizontal="center" vertical="center" wrapText="1"/>
    </xf>
    <xf numFmtId="0" fontId="43" fillId="0" borderId="32" xfId="25" applyFont="1" applyBorder="1" applyAlignment="1">
      <alignment horizontal="center" vertical="center" wrapText="1"/>
    </xf>
    <xf numFmtId="0" fontId="43" fillId="0" borderId="24" xfId="25" applyFont="1" applyBorder="1" applyAlignment="1">
      <alignment horizontal="center" vertical="center"/>
    </xf>
    <xf numFmtId="0" fontId="15" fillId="0" borderId="43" xfId="26" applyFont="1" applyBorder="1" applyAlignment="1">
      <alignment horizontal="left" vertical="center"/>
    </xf>
    <xf numFmtId="0" fontId="15" fillId="0" borderId="45" xfId="26" applyFont="1" applyBorder="1" applyAlignment="1">
      <alignment horizontal="left" vertical="center"/>
    </xf>
    <xf numFmtId="0" fontId="15" fillId="0" borderId="14" xfId="26" applyFont="1" applyBorder="1" applyAlignment="1">
      <alignment horizontal="left" vertical="center" wrapText="1"/>
    </xf>
    <xf numFmtId="0" fontId="15" fillId="0" borderId="14" xfId="26" applyFont="1" applyBorder="1" applyAlignment="1">
      <alignment horizontal="left" vertical="center"/>
    </xf>
    <xf numFmtId="0" fontId="15" fillId="0" borderId="43" xfId="26" applyFont="1" applyBorder="1" applyAlignment="1">
      <alignment horizontal="center" vertical="center" wrapText="1"/>
    </xf>
    <xf numFmtId="0" fontId="15" fillId="0" borderId="44" xfId="26" applyFont="1" applyBorder="1" applyAlignment="1">
      <alignment horizontal="left" vertical="center" wrapText="1"/>
    </xf>
    <xf numFmtId="0" fontId="15" fillId="0" borderId="46" xfId="26" applyFont="1" applyBorder="1" applyAlignment="1">
      <alignment horizontal="left" vertical="center" wrapText="1"/>
    </xf>
    <xf numFmtId="0" fontId="15" fillId="0" borderId="42" xfId="26" applyFont="1" applyBorder="1" applyAlignment="1">
      <alignment horizontal="center" vertical="center"/>
    </xf>
    <xf numFmtId="0" fontId="15" fillId="0" borderId="36" xfId="26" applyFont="1" applyBorder="1" applyAlignment="1">
      <alignment horizontal="center" vertical="center" wrapText="1"/>
    </xf>
    <xf numFmtId="0" fontId="15" fillId="0" borderId="24" xfId="26" applyFont="1" applyBorder="1" applyAlignment="1">
      <alignment horizontal="center" vertical="center" wrapText="1"/>
    </xf>
    <xf numFmtId="0" fontId="36" fillId="0" borderId="0" xfId="26" applyFont="1" applyBorder="1" applyAlignment="1">
      <alignment horizontal="center" vertical="center"/>
    </xf>
  </cellXfs>
  <cellStyles count="28">
    <cellStyle name="Hyperlink" xfId="16" builtinId="8"/>
    <cellStyle name="Normal" xfId="0" builtinId="0"/>
    <cellStyle name="Normal 10" xfId="14"/>
    <cellStyle name="Normal 11" xfId="20"/>
    <cellStyle name="Normal 12" xfId="23"/>
    <cellStyle name="Normal 13" xfId="24"/>
    <cellStyle name="Normal 2" xfId="4"/>
    <cellStyle name="Normal 2 2" xfId="5"/>
    <cellStyle name="Normal 2 3" xfId="18"/>
    <cellStyle name="Normal 3" xfId="1"/>
    <cellStyle name="Normal 3 2" xfId="6"/>
    <cellStyle name="Normal 4" xfId="7"/>
    <cellStyle name="Normal 4 2" xfId="17"/>
    <cellStyle name="Normal 4 3" xfId="19"/>
    <cellStyle name="Normal 4 3 2" xfId="21"/>
    <cellStyle name="Normal 4 3 2 2" xfId="25"/>
    <cellStyle name="Normal 4 3 2 3" xfId="26"/>
    <cellStyle name="Normal 5" xfId="8"/>
    <cellStyle name="Normal 5 2" xfId="9"/>
    <cellStyle name="Normal 6" xfId="10"/>
    <cellStyle name="Normal 6 2" xfId="11"/>
    <cellStyle name="Normal 7" xfId="12"/>
    <cellStyle name="Normal 7 2" xfId="22"/>
    <cellStyle name="Normal 8" xfId="3"/>
    <cellStyle name="Normal 9" xfId="13"/>
    <cellStyle name="Normal_School Grade by Region" xfId="15"/>
    <cellStyle name="Normal_Sheet1" xfId="27"/>
    <cellStyle name="Normal_Sheet1 2" xfId="2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2011 SIP Goals'!A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19050</xdr:rowOff>
    </xdr:from>
    <xdr:to>
      <xdr:col>15</xdr:col>
      <xdr:colOff>628650</xdr:colOff>
      <xdr:row>21</xdr:row>
      <xdr:rowOff>171450</xdr:rowOff>
    </xdr:to>
    <xdr:sp macro="" textlink="">
      <xdr:nvSpPr>
        <xdr:cNvPr id="3" name="TextBox 2"/>
        <xdr:cNvSpPr txBox="1"/>
      </xdr:nvSpPr>
      <xdr:spPr>
        <a:xfrm>
          <a:off x="0" y="8229600"/>
          <a:ext cx="10020300" cy="5334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50" b="1">
              <a:solidFill>
                <a:srgbClr val="FF0000"/>
              </a:solidFill>
              <a:latin typeface="+mn-lt"/>
              <a:ea typeface="+mn-ea"/>
              <a:cs typeface="+mn-cs"/>
            </a:rPr>
            <a:t>*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 "Yes" if proficient</a:t>
          </a:r>
          <a:r>
            <a:rPr lang="en-US" sz="1050" baseline="0">
              <a:solidFill>
                <a:schemeClr val="dk1"/>
              </a:solidFill>
              <a:latin typeface="+mn-lt"/>
              <a:ea typeface="+mn-ea"/>
              <a:cs typeface="+mn-cs"/>
            </a:rPr>
            <a:t> is 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improved by 1 % point.</a:t>
          </a:r>
          <a:r>
            <a:rPr lang="en-US" sz="1050" baseline="0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r>
            <a:rPr lang="en-US" sz="1050" b="1">
              <a:solidFill>
                <a:srgbClr val="FF0000"/>
              </a:solidFill>
              <a:latin typeface="+mn-lt"/>
              <a:ea typeface="+mn-ea"/>
              <a:cs typeface="+mn-cs"/>
            </a:rPr>
            <a:t>**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State does not provide data</a:t>
          </a:r>
          <a:r>
            <a:rPr lang="en-US" sz="1050" baseline="0">
              <a:solidFill>
                <a:schemeClr val="dk1"/>
              </a:solidFill>
              <a:latin typeface="+mn-lt"/>
              <a:ea typeface="+mn-ea"/>
              <a:cs typeface="+mn-cs"/>
            </a:rPr>
            <a:t>  for 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proficiency values &lt;=5% and &gt;=95%</a:t>
          </a:r>
          <a:r>
            <a:rPr lang="en-US" sz="1050" baseline="0">
              <a:solidFill>
                <a:schemeClr val="dk1"/>
              </a:solidFill>
              <a:latin typeface="+mn-lt"/>
              <a:ea typeface="+mn-ea"/>
              <a:cs typeface="+mn-cs"/>
            </a:rPr>
            <a:t> in order to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 maintain the anonymity and privacy of students.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50" b="1" baseline="30000">
              <a:solidFill>
                <a:srgbClr val="FF0000"/>
              </a:solidFill>
              <a:latin typeface="+mn-lt"/>
              <a:ea typeface="+mn-ea"/>
              <a:cs typeface="+mn-cs"/>
            </a:rPr>
            <a:t>++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Yes-AB=Met AYP via Annual Benchmark (No SIP Goal needed); Yes-SH=Met AYP via Safe Harbor (Must have SIP Goal); Yes-GM=Met AYP via Growth Model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(Must have SIP Goal)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en-US" sz="105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63</xdr:col>
      <xdr:colOff>304800</xdr:colOff>
      <xdr:row>528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38709600" cy="100764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app1.fldoe.org/FCATDemographics/" TargetMode="External"/><Relationship Id="rId2" Type="http://schemas.openxmlformats.org/officeDocument/2006/relationships/hyperlink" Target="http://schoolgrades.fldoe.org/default.asp" TargetMode="External"/><Relationship Id="rId1" Type="http://schemas.openxmlformats.org/officeDocument/2006/relationships/hyperlink" Target="http://curriculum.dadeschools.net/schoolperformancereports.asp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://osi.dadeschools.net/" TargetMode="External"/><Relationship Id="rId4" Type="http://schemas.openxmlformats.org/officeDocument/2006/relationships/hyperlink" Target="http://oada.dadeschools.net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app1.fldoe.org/FCATDemographics/" TargetMode="External"/><Relationship Id="rId2" Type="http://schemas.openxmlformats.org/officeDocument/2006/relationships/hyperlink" Target="http://schoolgrades.fldoe.org/default.asp" TargetMode="External"/><Relationship Id="rId1" Type="http://schemas.openxmlformats.org/officeDocument/2006/relationships/hyperlink" Target="http://curriculum.dadeschools.net/schoolperformancereports.asp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://osi.dadeschools.net/" TargetMode="External"/><Relationship Id="rId4" Type="http://schemas.openxmlformats.org/officeDocument/2006/relationships/hyperlink" Target="http://oada.dadeschools.net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BB493"/>
  <sheetViews>
    <sheetView tabSelected="1" zoomScaleNormal="100" workbookViewId="0">
      <selection activeCell="A2" sqref="A2:M2"/>
    </sheetView>
  </sheetViews>
  <sheetFormatPr defaultRowHeight="15" x14ac:dyDescent="0.25"/>
  <cols>
    <col min="1" max="1" width="5.28515625" bestFit="1" customWidth="1"/>
    <col min="2" max="2" width="15.42578125" bestFit="1" customWidth="1"/>
    <col min="3" max="3" width="6.28515625" customWidth="1"/>
    <col min="4" max="4" width="8.140625" bestFit="1" customWidth="1"/>
    <col min="5" max="5" width="9.7109375" bestFit="1" customWidth="1"/>
    <col min="6" max="6" width="6.5703125" customWidth="1"/>
    <col min="7" max="7" width="8.140625" bestFit="1" customWidth="1"/>
    <col min="8" max="8" width="9.7109375" bestFit="1" customWidth="1"/>
    <col min="9" max="9" width="5.28515625" bestFit="1" customWidth="1"/>
    <col min="10" max="10" width="15.42578125" bestFit="1" customWidth="1"/>
    <col min="11" max="11" width="5.5703125" bestFit="1" customWidth="1"/>
    <col min="12" max="12" width="11.5703125" bestFit="1" customWidth="1"/>
    <col min="13" max="13" width="9.7109375" bestFit="1" customWidth="1"/>
    <col min="14" max="14" width="15.42578125" bestFit="1" customWidth="1"/>
    <col min="15" max="15" width="8.5703125" bestFit="1" customWidth="1"/>
    <col min="16" max="16" width="9.7109375" bestFit="1" customWidth="1"/>
    <col min="17" max="17" width="1.7109375" style="57" customWidth="1"/>
    <col min="18" max="18" width="15.140625" customWidth="1"/>
    <col min="20" max="20" width="11" customWidth="1"/>
    <col min="21" max="21" width="15.7109375" customWidth="1"/>
    <col min="22" max="22" width="9" customWidth="1"/>
    <col min="23" max="23" width="16.5703125" customWidth="1"/>
    <col min="24" max="24" width="12.85546875" customWidth="1"/>
  </cols>
  <sheetData>
    <row r="1" spans="1:24" s="18" customFormat="1" ht="19.5" customHeight="1" thickBot="1" x14ac:dyDescent="0.3">
      <c r="A1" s="425" t="s">
        <v>917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Q1" s="109"/>
    </row>
    <row r="2" spans="1:24" s="18" customFormat="1" ht="23.25" x14ac:dyDescent="0.2">
      <c r="A2" s="426" t="s">
        <v>8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"/>
      <c r="O2" s="42"/>
      <c r="P2" s="19"/>
      <c r="Q2" s="111"/>
      <c r="R2" s="431" t="str">
        <f>A5</f>
        <v>9999-District</v>
      </c>
      <c r="S2" s="432"/>
      <c r="T2" s="432"/>
      <c r="U2" s="432"/>
      <c r="V2" s="432"/>
      <c r="W2" s="432"/>
      <c r="X2" s="433"/>
    </row>
    <row r="3" spans="1:24" s="18" customFormat="1" hidden="1" x14ac:dyDescent="0.2">
      <c r="A3" s="428">
        <f>VLOOKUP(A2,SchList!B1:C510,2,FALSE)</f>
        <v>9999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P3" s="19"/>
      <c r="Q3" s="111"/>
      <c r="R3" s="262"/>
      <c r="S3" s="263"/>
      <c r="T3" s="263"/>
      <c r="U3" s="263"/>
      <c r="V3" s="263"/>
      <c r="W3" s="263"/>
      <c r="X3" s="264"/>
    </row>
    <row r="4" spans="1:24" ht="31.5" customHeight="1" x14ac:dyDescent="0.25">
      <c r="A4" s="429" t="s">
        <v>3201</v>
      </c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112"/>
      <c r="R4" s="265" t="s">
        <v>2330</v>
      </c>
      <c r="S4" s="266"/>
      <c r="T4" s="266"/>
      <c r="U4" s="266"/>
      <c r="V4" s="266"/>
      <c r="W4" s="266"/>
      <c r="X4" s="267" t="s">
        <v>3281</v>
      </c>
    </row>
    <row r="5" spans="1:24" ht="25.5" customHeight="1" thickBot="1" x14ac:dyDescent="0.3">
      <c r="A5" s="430" t="str">
        <f>TEXT(A3,"0000")&amp;"-"&amp;VLOOKUP(A3,SchList!$A$2:$B$509,2,FALSE)</f>
        <v>9999-District</v>
      </c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113"/>
      <c r="R5" s="268" t="str">
        <f>"School Type:  "&amp;IFERROR(VLOOKUP(TEXT($A$3,"0000"),'AYP11'!$B$2957:$AU$3378,32,FALSE)," ")</f>
        <v xml:space="preserve">School Type:  </v>
      </c>
      <c r="S5" s="269" t="str">
        <f>"AYP:  "&amp;IFERROR(VLOOKUP(TEXT($A$3,"0000"),'AYP11'!$B$2957:$AU$3378,30,FALSE)," ")</f>
        <v>AYP:  NO</v>
      </c>
      <c r="T5" s="269" t="str">
        <f>"Title I:  "&amp;IFERROR(VLOOKUP(TEXT($A$3,"0000"),'AYP11'!$B$2957:$AU$3378,33,FALSE)," ")</f>
        <v xml:space="preserve">Title I:  </v>
      </c>
      <c r="U5" s="269" t="str">
        <f>"Charter Sch:  "&amp;IFERROR(VLOOKUP(TEXT($A$3,"0000"),'AYP11'!$B$2957:$AU$3378,34,FALSE),"NA")</f>
        <v xml:space="preserve">Charter Sch:  </v>
      </c>
      <c r="V5" s="270" t="str">
        <f>"SchoolGrade:  "&amp;IFERROR(VLOOKUP(TEXT($A$3,"0000"),'AYP11'!$B$2957:$AU$3378,29,FALSE)," ")</f>
        <v xml:space="preserve">SchoolGrade:  </v>
      </c>
      <c r="W5" s="271"/>
      <c r="X5" s="272" t="str">
        <f>IFERROR(VLOOKUP(TEXT($A$3,"0000"),'DA11'!$C$2:$O$500,13,FALSE),"NA")</f>
        <v>NA</v>
      </c>
    </row>
    <row r="6" spans="1:24" ht="23.25" customHeight="1" x14ac:dyDescent="0.25">
      <c r="A6" s="416" t="s">
        <v>0</v>
      </c>
      <c r="B6" s="416" t="s">
        <v>7</v>
      </c>
      <c r="C6" s="417" t="s">
        <v>1</v>
      </c>
      <c r="D6" s="418"/>
      <c r="E6" s="419"/>
      <c r="F6" s="420" t="s">
        <v>1348</v>
      </c>
      <c r="G6" s="421"/>
      <c r="H6" s="422"/>
      <c r="I6" s="423" t="s">
        <v>6</v>
      </c>
      <c r="J6" s="424"/>
      <c r="K6" s="424"/>
      <c r="L6" s="424"/>
      <c r="M6" s="424"/>
      <c r="N6" s="455" t="s">
        <v>2119</v>
      </c>
      <c r="O6" s="456"/>
      <c r="P6" s="457"/>
      <c r="Q6" s="114"/>
      <c r="R6" s="450" t="s">
        <v>3205</v>
      </c>
      <c r="S6" s="450"/>
      <c r="T6" s="450"/>
      <c r="U6" s="450"/>
      <c r="V6" s="450"/>
      <c r="W6" s="450"/>
      <c r="X6" s="450"/>
    </row>
    <row r="7" spans="1:24" ht="48" customHeight="1" x14ac:dyDescent="0.25">
      <c r="A7" s="416"/>
      <c r="B7" s="416"/>
      <c r="C7" s="246" t="s">
        <v>3305</v>
      </c>
      <c r="D7" s="4" t="s">
        <v>3203</v>
      </c>
      <c r="E7" s="5" t="s">
        <v>3202</v>
      </c>
      <c r="F7" s="245" t="s">
        <v>3305</v>
      </c>
      <c r="G7" s="4" t="s">
        <v>3203</v>
      </c>
      <c r="H7" s="5" t="s">
        <v>3202</v>
      </c>
      <c r="I7" s="6" t="s">
        <v>0</v>
      </c>
      <c r="J7" s="7" t="s">
        <v>7</v>
      </c>
      <c r="K7" s="33" t="s">
        <v>3304</v>
      </c>
      <c r="L7" s="4" t="s">
        <v>3203</v>
      </c>
      <c r="M7" s="231" t="s">
        <v>3202</v>
      </c>
      <c r="N7" s="279" t="s">
        <v>7</v>
      </c>
      <c r="O7" s="4" t="s">
        <v>3203</v>
      </c>
      <c r="P7" s="5" t="s">
        <v>3202</v>
      </c>
      <c r="Q7" s="115"/>
      <c r="R7" s="4" t="s">
        <v>2077</v>
      </c>
      <c r="S7" s="3" t="s">
        <v>1</v>
      </c>
      <c r="T7" s="21" t="s">
        <v>2076</v>
      </c>
      <c r="U7" s="151" t="s">
        <v>2077</v>
      </c>
      <c r="V7" s="151" t="s">
        <v>6</v>
      </c>
      <c r="W7" s="453" t="s">
        <v>9</v>
      </c>
      <c r="X7" s="454"/>
    </row>
    <row r="8" spans="1:24" ht="36" customHeight="1" x14ac:dyDescent="0.25">
      <c r="A8" s="51">
        <v>1</v>
      </c>
      <c r="B8" s="5" t="s">
        <v>2123</v>
      </c>
      <c r="C8" s="3" t="s">
        <v>11</v>
      </c>
      <c r="D8" s="20" t="str">
        <f>IFERROR((TEXT(VLOOKUP($A$3,EVal11!$A$3:$EI$500,2,FALSE),"0\%
")&amp;"("&amp;TEXT(VLOOKUP($A$3,EVal11!$A$3:$EI$500,3,FALSE),"0")&amp;")"),"")</f>
        <v>30%
(62706)</v>
      </c>
      <c r="E8" s="5" t="str">
        <f>IFERROR((TEXT(VLOOKUP($A$3,EVal11!$A$3:$EI$500,7,FALSE),"0\%
")&amp;" ("&amp;TEXT(VLOOKUP($A$3,EVal11!$A$3:$EI$500,8,FALSE),"0")&amp;")"),"")</f>
        <v>33%
 (68918)</v>
      </c>
      <c r="F8" s="21" t="s">
        <v>11</v>
      </c>
      <c r="G8" s="20" t="str">
        <f>IFERROR((TEXT(VLOOKUP($A$3,EVal11!$A$3:$EI$500,14,FALSE),"0\%
")&amp;"("&amp;TEXT(VLOOKUP($A$3,EVal11!$A$3:$EI$500,15,FALSE),"0")&amp;")"),"")</f>
        <v>31%
(57248)</v>
      </c>
      <c r="H8" s="5" t="str">
        <f>IFERROR((TEXT(VLOOKUP($A$3,EVal11!$A$3:$EI$500,19,FALSE),"0\%
")&amp;" ("&amp;TEXT(VLOOKUP($A$3,EVal11!$A$3:$EI$500,20,FALSE),"0")&amp;")"),"")</f>
        <v>34%
 (61744)</v>
      </c>
      <c r="I8" s="6">
        <v>1</v>
      </c>
      <c r="J8" s="5" t="s">
        <v>2125</v>
      </c>
      <c r="K8" s="33" t="s">
        <v>11</v>
      </c>
      <c r="L8" s="5" t="str">
        <f>TEXT(VLOOKUP($A$3,EVal11!$A$2:$EI$500,38,FALSE),"0\%")&amp;"
("&amp;TEXT(VLOOKUP($A$3,EVal11!$A$2:$EI$500,39,FALSE),"0")&amp;")"</f>
        <v>95%
(73955)</v>
      </c>
      <c r="M8" s="231" t="str">
        <f>TEXT(VLOOKUP($A$3,EVal11!$A$2:$EI$500,40,FALSE),"0\%")&amp;"
("&amp;TEXT(VLOOKUP($A$3,EVal11!$A$2:$EI$500,41,FALSE),"0")&amp;")"</f>
        <v>95%
(73955)</v>
      </c>
      <c r="N8" s="280" t="s">
        <v>1947</v>
      </c>
      <c r="O8" s="5" t="str">
        <f>IF($A$3=X999,"NA",IFERROR(VLOOKUP($A$3,ATTx11!$A$2:$N$500,4,FALSE),"")&amp;"% 
("&amp;IFERROR(ROUND(VLOOKUP($A$3,ATTx11!$A$2:$N$500,3,FALSE)*VLOOKUP($A$3,ATTx11!$A$2:$N$500,4,FALSE)/100,0),"")&amp;")")</f>
        <v>93.64% 
(341914)</v>
      </c>
      <c r="P8" s="5" t="str">
        <f>IF($O$8="NA","NA",(IFERROR(VLOOKUP($A$3,EVal11!$A$2:$EI$494,58,FALSE),"")&amp;"% 
("&amp;IFERROR(ROUND(VLOOKUP($A$3,ATTx11!$A$2:$N$500,3,FALSE)*VLOOKUP($A$3,EVal11!$A$2:$EI$494,58,FALSE)/100,0),"")&amp;")"))</f>
        <v>94.64% 
(345566)</v>
      </c>
      <c r="Q8" s="115"/>
      <c r="R8" s="5" t="s">
        <v>2079</v>
      </c>
      <c r="S8" s="106">
        <f>VLOOKUP($A$3,EVal11!$A$3:$EI$500,6,FALSE)</f>
        <v>211305</v>
      </c>
      <c r="T8" s="105">
        <f>VLOOKUP($A$3,EVal11!$A$3:$EI$500,18,FALSE)</f>
        <v>183502</v>
      </c>
      <c r="U8" s="33" t="s">
        <v>2079</v>
      </c>
      <c r="V8" s="104">
        <f>VLOOKUP(TEXT($A$3,"0000"),'W11'!$A$2:$E$495,5,FALSE)</f>
        <v>77891</v>
      </c>
      <c r="W8" s="156" t="s">
        <v>2078</v>
      </c>
      <c r="X8" s="104">
        <f>IF($A$3=X999,"NA",VLOOKUP($A$3,ATTx11!$A$2:$N$500,3,FALSE))</f>
        <v>365137</v>
      </c>
    </row>
    <row r="9" spans="1:24" ht="44.25" customHeight="1" x14ac:dyDescent="0.25">
      <c r="A9" s="51">
        <v>2</v>
      </c>
      <c r="B9" s="5" t="s">
        <v>2124</v>
      </c>
      <c r="C9" s="3" t="s">
        <v>11</v>
      </c>
      <c r="D9" s="20" t="str">
        <f>IFERROR((TEXT(VLOOKUP($A$3,EVal11!$A$3:$EI$500,4,FALSE),"0\%
")&amp;"("&amp;TEXT(VLOOKUP($A$3,EVal11!$A$3:$EI$500,5,FALSE),"0")&amp;")"),"")</f>
        <v>28%
(59345)</v>
      </c>
      <c r="E9" s="5" t="str">
        <f>IFERROR((TEXT(VLOOKUP($A$3,EVal11!$A$3:$EI$500,9,FALSE),"0\%
")&amp;"("&amp;TEXT(VLOOKUP($A$3,EVal11!$A$3:$EI$500,10,FALSE),"0")&amp;")"),"")</f>
        <v>29%
(62007)</v>
      </c>
      <c r="F9" s="21" t="s">
        <v>11</v>
      </c>
      <c r="G9" s="20" t="str">
        <f>IFERROR((TEXT(VLOOKUP($A$3,EVal11!$A$3:$EI$500,16,FALSE),"0\%
")&amp;"("&amp;TEXT(VLOOKUP($A$3,EVal11!$A$3:$EI$500,17,FALSE),"0")&amp;")"),"")</f>
        <v>34%
(62800)</v>
      </c>
      <c r="H9" s="5" t="str">
        <f>IFERROR((TEXT(VLOOKUP($A$3,EVal11!$A$3:$EI$500,21,FALSE),"0\%
")&amp;"("&amp;TEXT(VLOOKUP($A$3,EVal11!$A$3:$EI$500,22,FALSE),"0")&amp;")"),"")</f>
        <v>35%
(64727)</v>
      </c>
      <c r="I9" s="6" t="s">
        <v>2110</v>
      </c>
      <c r="J9" s="2" t="s">
        <v>1349</v>
      </c>
      <c r="K9" s="6" t="str">
        <f>IFERROR(VLOOKUP(TEXT($A$3,"0000"),'AYP11'!$B$3379:$AU$3800,13,FALSE)," ")</f>
        <v>Y</v>
      </c>
      <c r="L9" s="4" t="str">
        <f>IFERROR(IF(IFERROR(VLOOKUP(TEXT($A$3,"0000"),'AYP11'!$B$3379:$AU$3800,11,FALSE)," ")=0,"",VLOOKUP(TEXT($A$3,"0000"),'AYP11'!$B$3379:$AU$3800,11,FALSE)&amp;"% 
("&amp;ROUND(VLOOKUP(TEXT($A$3,"0000"),'AYP11'!$B$3379:$AU$3800,11,FALSE)*VLOOKUP(TEXT($A$3,"0000"),'AYP11'!$B$3379:$AU$3800,12,FALSE)/100,0)&amp;")"),"")</f>
        <v/>
      </c>
      <c r="M9" s="278" t="str">
        <f>IFERROR(IF(IFERROR(VLOOKUP(TEXT($A$3,"0000"),'AYP11'!$B$3379:$AU$3800,11,FALSE)," ")=0,"",VLOOKUP($A$3,EVal11!$A$3:$EI$500,118,FALSE)&amp;"% 
("&amp;ROUND(VLOOKUP($A$3,EVal11!$A$3:$EI$500,118,FALSE)*VLOOKUP(TEXT($A$3,"0000"),'AYP11'!$B$3379:$AU$3800,12,FALSE)/100,0)&amp;")"),"")</f>
        <v/>
      </c>
      <c r="N9" s="280" t="s">
        <v>2129</v>
      </c>
      <c r="O9" s="5">
        <f>IF($A$3=X999,"NA",IFERROR(VLOOKUP($A$3,ATTx11!$A$2:$N$500,5,FALSE),"0"))</f>
        <v>111424</v>
      </c>
      <c r="P9" s="5">
        <f>IF($A$3=X999,"NA",IFERROR(ROUND((VLOOKUP($A$3,ATTx11!$A$2:$N$500,5,FALSE)*0.95),0),"0"))</f>
        <v>105853</v>
      </c>
      <c r="Q9" s="115"/>
      <c r="R9" s="5" t="s">
        <v>2079</v>
      </c>
      <c r="S9" s="106">
        <f>VLOOKUP($A$3,EVal11!$A$3:$EI$500,6,FALSE)</f>
        <v>211305</v>
      </c>
      <c r="T9" s="105">
        <f>VLOOKUP($A$3,EVal11!$A$3:$EI$500,18,FALSE)</f>
        <v>183502</v>
      </c>
      <c r="U9" s="152" t="s">
        <v>2</v>
      </c>
      <c r="V9" s="104">
        <f>VLOOKUP(TEXT($A$3,"0000"),'AYP11'!$B$3379:$AU$3800,12,FALSE)</f>
        <v>6938</v>
      </c>
      <c r="W9" s="156" t="s">
        <v>2078</v>
      </c>
      <c r="X9" s="104">
        <f>IF($A$3=X999,"NA",VLOOKUP($A$3,ATTx11!$A$2:$N$500,3,FALSE))</f>
        <v>365137</v>
      </c>
    </row>
    <row r="10" spans="1:24" ht="45.75" customHeight="1" x14ac:dyDescent="0.25">
      <c r="A10" s="51">
        <v>3</v>
      </c>
      <c r="B10" s="5" t="s">
        <v>1347</v>
      </c>
      <c r="C10" s="3" t="s">
        <v>11</v>
      </c>
      <c r="D10" s="20" t="str">
        <f>IF(VLOOKUP($A$3,EVal11!$A$3:$EI$500,26,FALSE)="NA","NA",(VLOOKUP($A$3,EVal11!$A$3:$EI$500,26,FALSE)&amp;"% 
("&amp;ROUND((VLOOKUP(TEXT($A$3,"0000"),'AYP11'!$B$2957:$AU$3378,18,FALSE)-VLOOKUP(TEXT($A$3,"0000"),'MEM2011'!$A$2:$T$500,7,FALSE))*VLOOKUP($A$3,'SG11'!$A$3:$AI$500,18,FALSE)/100,0)&amp;")"))</f>
        <v>61% 
(107633)</v>
      </c>
      <c r="E10" s="5" t="str">
        <f>IFERROR(VLOOKUP($A$3,EVal11!$A$3:$EI$500,28,FALSE)&amp;"% 
("&amp;ROUND((VLOOKUP(TEXT($A$3,"0000"),'AYP11'!$B$2957:$AU$3378,18,FALSE)-VLOOKUP(TEXT($A$3,"0000"),'MEM2011'!$A$2:$T$500,7,FALSE))*VLOOKUP($A$3,EVal11!$A$3:$EI$500,28,FALSE)/100,0)&amp;")","NA")</f>
        <v>66% 
(116455)</v>
      </c>
      <c r="F10" s="21" t="s">
        <v>11</v>
      </c>
      <c r="G10" s="4" t="str">
        <f>IF(VLOOKUP($A$3,EVal11!$A$3:$EI$500,29,FALSE)="NA","NA",(VLOOKUP($A$3,EVal11!$A$3:$EI$500,29,FALSE)&amp;"% 
("&amp;ROUND((VLOOKUP(TEXT($A$3,"0000"),'AYP11'!$B$2957:$AU$3378,24,FALSE)-VLOOKUP(TEXT($A$3,"0000"),'MEM2011'!$A$2:$T$500,7,FALSE))*VLOOKUP($A$3,'SG11'!$A$3:$AI$500,19,FALSE)/100,0)&amp;")"))</f>
        <v>67% 
(100891)</v>
      </c>
      <c r="H10" s="5" t="str">
        <f>IFERROR(VLOOKUP($A$3,EVal11!$A$3:$EI$500,31,FALSE)&amp;"% 
("&amp;ROUND((VLOOKUP(TEXT($A$3,"0000"),'AYP11'!$B$2957:$AU$3378,24,FALSE)-VLOOKUP(TEXT($A$3,"0000"),'MEM2011'!$A$2:$T$500,7,FALSE))*VLOOKUP($A$3,EVal11!$A$3:$EI$500,31,FALSE)/100,0)&amp;")","NA")</f>
        <v>72% 
(108420)</v>
      </c>
      <c r="I10" s="6" t="s">
        <v>2110</v>
      </c>
      <c r="J10" s="2" t="s">
        <v>1350</v>
      </c>
      <c r="K10" s="6" t="str">
        <f>IFERROR(VLOOKUP(TEXT($A$3,"0000"),'AYP11'!$B$847:$AU$1286,13,FALSE)," ")</f>
        <v>Y</v>
      </c>
      <c r="L10" s="4" t="str">
        <f>IFERROR(IF(IFERROR(VLOOKUP(TEXT($A$3,"0000"),'AYP11'!$B$847:$AU$1286,11,FALSE)," ")=0,"",VLOOKUP(TEXT($A$3,"0000"),'AYP11'!$B$847:$AU$1286,11,FALSE)&amp;"% 
("&amp;ROUND(VLOOKUP(TEXT($A$3,"0000"),'AYP11'!$B$847:$AU$1286,11,FALSE)*VLOOKUP(TEXT($A$3,"0000"),'AYP11'!$B$847:$AU$1286,12,FALSE)/100,0)&amp;")"),"")</f>
        <v/>
      </c>
      <c r="M10" s="278" t="str">
        <f>IFERROR(IF(IFERROR(VLOOKUP(TEXT($A$3,"0000"),'AYP11'!$B$847:$AU$1286,11,FALSE)," ")=0,"",VLOOKUP($A$3,EVal11!$A$3:$EI$500,121,FALSE)&amp;"% 
("&amp;ROUND(VLOOKUP($A$3,EVal11!$A$3:$EI$500,121,FALSE)*VLOOKUP(TEXT($A$3,"0000"),'AYP11'!$B$847:$AU$1286,12,FALSE)/100,0)&amp;")"),"")</f>
        <v/>
      </c>
      <c r="N10" s="280" t="s">
        <v>2117</v>
      </c>
      <c r="O10" s="5">
        <f>IF($A$3=X999,"NA",IFERROR(VLOOKUP($A$3,ATTx11!$A$2:$N$500,6,FALSE),"0"))</f>
        <v>89760</v>
      </c>
      <c r="P10" s="5">
        <f>IF($A$3=X999,"NA",IFERROR(ROUND(VLOOKUP($A$3,ATTx11!$A$2:$N$500,6,FALSE)*0.95,0),"0"))</f>
        <v>85272</v>
      </c>
      <c r="Q10" s="116"/>
      <c r="R10" s="5" t="s">
        <v>1347</v>
      </c>
      <c r="S10" s="273">
        <f>IF(D10="NA","NA",(VLOOKUP(TEXT($A$3,"0000"),'AYP11'!$B$2957:$AU$3378,18,FALSE)-VLOOKUP(TEXT($A$3,"0000"),'MEM2011'!$A$2:$T$500,7,FALSE)))</f>
        <v>176447</v>
      </c>
      <c r="T10" s="274">
        <f>IF(G10="NA","NA",(VLOOKUP(TEXT($A$3,"0000"),'AYP11'!$B$2957:$AU$3378,24,FALSE)-VLOOKUP(TEXT($A$3,"0000"),'MEM2011'!$A$2:$T$500,7,FALSE)))</f>
        <v>150583</v>
      </c>
      <c r="U10" s="152" t="s">
        <v>3</v>
      </c>
      <c r="V10" s="104">
        <f>VLOOKUP(TEXT($A$3,"0000"),'AYP11'!$B$847:$AU$1268,12,FALSE)</f>
        <v>18375</v>
      </c>
      <c r="W10" s="156" t="s">
        <v>2078</v>
      </c>
      <c r="X10" s="104">
        <f>IF($A$3=X999,"NA",VLOOKUP($A$3,ATTx11!$A$2:$N$500,3,FALSE))</f>
        <v>365137</v>
      </c>
    </row>
    <row r="11" spans="1:24" ht="39" customHeight="1" x14ac:dyDescent="0.25">
      <c r="A11" s="51">
        <v>4</v>
      </c>
      <c r="B11" s="5" t="s">
        <v>1372</v>
      </c>
      <c r="C11" s="3" t="s">
        <v>11</v>
      </c>
      <c r="D11" s="20" t="str">
        <f>IF(VLOOKUP($A$3,EVal11!$A$3:$EI$500,32,FALSE)="NA","NA",(VLOOKUP($A$3,EVal11!$A$3:$EI$500,32,FALSE)&amp;"% 
("&amp;ROUND((VLOOKUP(TEXT($A$3,"0000"),'AYP11'!$B$2957:$AU$3378,18,FALSE)-VLOOKUP(TEXT($A$3,"0000"),'MEM2011'!$A$2:$T$500,7,FALSE))*0.25*VLOOKUP($A$3,'SG11'!$A$3:$AI$500,20,FALSE)/100,0)&amp;")"))</f>
        <v>60% 
(26467)</v>
      </c>
      <c r="E11" s="5" t="str">
        <f>IFERROR(VLOOKUP($A$3,EVal11!$A$3:$EI$500,34,FALSE)&amp;"% 
("&amp;ROUND((VLOOKUP(TEXT($A$3,"0000"),'AYP11'!$B$2957:$AU$3378,18,FALSE)-VLOOKUP(TEXT($A$3,"0000"),'MEM2011'!$A$2:$T$500,7,FALSE))*0.25*VLOOKUP($A$3,EVal11!$A$3:$EI$500,34,FALSE)/100,0)&amp;")","NA")</f>
        <v>70% 
(30878)</v>
      </c>
      <c r="F11" s="21" t="s">
        <v>11</v>
      </c>
      <c r="G11" s="4" t="str">
        <f>IF(VLOOKUP($A$3,EVal11!$A$3:$EI$500,35,FALSE)="NA","NA",(VLOOKUP($A$3,EVal11!$A$3:$EI$500,35,FALSE)&amp;"% 
("&amp;ROUND((VLOOKUP(TEXT($A$3,"0000"),'AYP11'!$B$2957:$AU$3378,24,FALSE)-VLOOKUP(TEXT($A$3,"0000"),'MEM2011'!$A$2:$T$500,7,FALSE))*0.25*VLOOKUP($A$3,'SG11'!$A$3:$AI$500,21,FALSE)/100,0)&amp;")"))</f>
        <v>66% 
(24846)</v>
      </c>
      <c r="H11" s="5" t="str">
        <f>IFERROR(VLOOKUP($A$3,EVal11!$A$3:$EI$500,37,FALSE)&amp;"% 
("&amp;ROUND((VLOOKUP(TEXT($A$3,"0000"),'AYP11'!$B$2957:$AU$3378,24,FALSE)-VLOOKUP(TEXT($A$3,"0000"),'MEM2011'!$A$2:$T$500,7,FALSE))*0.25*VLOOKUP($A$3,EVal11!$A$3:$EI$500,37,FALSE)/100,0)&amp;")","NA")</f>
        <v>71% 
(26728)</v>
      </c>
      <c r="I11" s="6" t="s">
        <v>2110</v>
      </c>
      <c r="J11" s="2" t="s">
        <v>1351</v>
      </c>
      <c r="K11" s="6" t="str">
        <f>IFERROR(VLOOKUP(TEXT($A$3,"0000"),'AYP11'!$B$2113:$AU$2534,13,FALSE)," ")</f>
        <v>Y</v>
      </c>
      <c r="L11" s="4" t="str">
        <f>IFERROR(IF(IFERROR(VLOOKUP(TEXT($A$3,"0000"),'AYP11'!$B$2113:$AU$2534,11,FALSE)," ")=0,"",VLOOKUP(TEXT($A$3,"0000"),'AYP11'!$B$2113:$AU$2534,11,FALSE)&amp;"% 
("&amp;ROUND(VLOOKUP(TEXT($A$3,"0000"),'AYP11'!$B$2113:$AU$2534,11,FALSE)*VLOOKUP(TEXT($A$3,"0000"),'AYP11'!$B$2113:$AU$2534,12,FALSE)/100,0)&amp;")"),"")</f>
        <v/>
      </c>
      <c r="M11" s="278" t="str">
        <f>IFERROR(IF(IFERROR(VLOOKUP(TEXT($A$3,"0000"),'AYP11'!$B$2113:$AU$2534,11,FALSE)," ")=0,"",VLOOKUP($A$3,EVal11!$A$3:$EI$500,124,FALSE)&amp;"% 
("&amp;ROUND(VLOOKUP($A$3,EVal11!$A$3:$EI$500,124,FALSE)*VLOOKUP(TEXT($A$3,"0000"),'AYP11'!$B$2113:$AU$2534,12,FALSE)/100,0)&amp;")"),"")</f>
        <v/>
      </c>
      <c r="N11" s="458" t="s">
        <v>2118</v>
      </c>
      <c r="O11" s="459"/>
      <c r="P11" s="460"/>
      <c r="Q11" s="115"/>
      <c r="R11" s="5" t="s">
        <v>1372</v>
      </c>
      <c r="S11" s="106">
        <f>IF(D11="NA","NA",(ROUND(((VLOOKUP(TEXT($A$3,"0000"),'AYP11'!$B$2957:$AU$3378,18,FALSE)-VLOOKUP(TEXT($A$3,"0000"),'MEM2011'!$A$2:$T$500,7,FALSE))*0.25),0)))</f>
        <v>44112</v>
      </c>
      <c r="T11" s="105">
        <f>IF(G11="NA","NA",(ROUND(((VLOOKUP(TEXT($A$3,"0000"),'AYP11'!$B$2957:$AU$3378,24,FALSE)-VLOOKUP(TEXT($A$3,"0000"),'MEM2011'!$A$2:$T$500,7,FALSE))*0.25),0)))</f>
        <v>37646</v>
      </c>
      <c r="U11" s="152" t="s">
        <v>2080</v>
      </c>
      <c r="V11" s="104">
        <f>VLOOKUP(TEXT($A$3,"0000"),'AYP11'!$B$2113:$AU$2534,12,FALSE)</f>
        <v>50413</v>
      </c>
      <c r="W11" s="451" t="s">
        <v>1297</v>
      </c>
      <c r="X11" s="452"/>
    </row>
    <row r="12" spans="1:24" ht="38.25" customHeight="1" x14ac:dyDescent="0.25">
      <c r="A12" s="51" t="s">
        <v>1951</v>
      </c>
      <c r="B12" s="2" t="s">
        <v>1349</v>
      </c>
      <c r="C12" s="3" t="str">
        <f>IFERROR(VLOOKUP(TEXT($A$3,"0000"),'AYP11'!$B$3379:$AU$3800,36,FALSE)," ")</f>
        <v>NO</v>
      </c>
      <c r="D12" s="4" t="str">
        <f>IFERROR(IF(IFERROR(VLOOKUP(TEXT($A$3,"0000"),'AYP11'!$B$3379:$AU$3800,17,FALSE)," ")=0,"",VLOOKUP(TEXT($A$3,"0000"),'AYP11'!$B$3379:$AU$3800,17,FALSE)&amp;"% 
("&amp;ROUND(VLOOKUP(TEXT($A$3,"0000"),'AYP11'!$B$3379:$AU$3800,17,FALSE)*VLOOKUP(TEXT($A$3,"0000"),'AYP11'!$B$3379:$AU$3800,18,FALSE)/100,0)&amp;")"),"")</f>
        <v>78% 
(14054)</v>
      </c>
      <c r="E12" s="4" t="str">
        <f>IFERROR(IF(IFERROR(VLOOKUP(TEXT($A$3,"0000"),'AYP11'!$B$3379:$AU$3800,17,FALSE)," ")=0,"",VLOOKUP($A$3,EVal11!$A$3:$EI$495,70,FALSE)&amp;"% 
("&amp;ROUND(VLOOKUP($A$3,EVal11!$A$3:$EI$495,70,FALSE)*VLOOKUP(TEXT($A$3,"0000"),'AYP11'!$B$3379:$AU$3800,18,FALSE)/100,0)&amp;")"),"")</f>
        <v>80% 
(14414)</v>
      </c>
      <c r="F12" s="21" t="str">
        <f>IFERROR(VLOOKUP(TEXT($A$3,"0000"),'AYP11'!$B$3379:$AU$3800,37,FALSE)," ")</f>
        <v>Yes-AB</v>
      </c>
      <c r="G12" s="4" t="str">
        <f>IFERROR(IF(IFERROR(VLOOKUP(TEXT($A$3,"0000"),'AYP11'!$B$3379:$AU$3800,23,FALSE)," ")=0,"",VLOOKUP(TEXT($A$3,"0000"),'AYP11'!$B$3379:$AU$3800,23,FALSE)&amp;"% 
("&amp;ROUND(VLOOKUP(TEXT($A$3,"0000"),'AYP11'!$B$3379:$AU$3800,23,FALSE)*VLOOKUP(TEXT($A$3,"0000"),'AYP11'!$B$3379:$AU$3800,24,FALSE)/100,0)&amp;")"),"")</f>
        <v>83% 
(12970)</v>
      </c>
      <c r="H12" s="4" t="str">
        <f>IFERROR(IF(IFERROR(VLOOKUP(TEXT($A$3,"0000"),'AYP11'!$B$3379:$AU$3800,23,FALSE)," ")=0,"",VLOOKUP($A$3,EVal11!$A$3:$EI$495,94,FALSE)&amp;"% 
("&amp;ROUND(VLOOKUP($A$3,EVal11!$A$3:$EI$495,94,FALSE)*VLOOKUP(TEXT($A$3,"0000"),'AYP11'!$B$3379:$AU$3800,24,FALSE)/100,0)&amp;")"),"")</f>
        <v>85% 
(13283)</v>
      </c>
      <c r="I12" s="6" t="s">
        <v>2110</v>
      </c>
      <c r="J12" s="2" t="s">
        <v>1352</v>
      </c>
      <c r="K12" s="6" t="str">
        <f>IFERROR(VLOOKUP(TEXT($A$3,"0000"),'AYP11'!$B$425:$AU$846,13,FALSE)," ")</f>
        <v>Y</v>
      </c>
      <c r="L12" s="4" t="str">
        <f>IFERROR(IF(IFERROR(VLOOKUP(TEXT($A$3,"0000"),'AYP11'!$B$425:$AU$846,11,FALSE)," ")=0,"",VLOOKUP(TEXT($A$3,"0000"),'AYP11'!$B$425:$AU$846,11,FALSE)&amp;"% 
("&amp;ROUND(VLOOKUP(TEXT($A$3,"0000"),'AYP11'!$B$425:$AU$846,11,FALSE)*VLOOKUP(TEXT($A$3,"0000"),'AYP11'!$B$425:$AU$846,12,FALSE)/100,0)&amp;")"),"")</f>
        <v/>
      </c>
      <c r="M12" s="278" t="str">
        <f>IFERROR(IF(IFERROR(VLOOKUP(TEXT($A$3,"0000"),'AYP11'!$B$425:$AU$846,11,FALSE)," ")=0,"",VLOOKUP($A$3,EVal11!$A$3:$EI$495,127,FALSE)&amp;"% 
("&amp;ROUND(VLOOKUP($A$3,EVal11!$A$3:$EI$495,127,FALSE)*VLOOKUP(TEXT($A$3,"0000"),'AYP11'!$B$425:$AU$846,12,FALSE)/100,0)&amp;")"),"")</f>
        <v/>
      </c>
      <c r="N12" s="281" t="s">
        <v>2128</v>
      </c>
      <c r="O12" s="5">
        <f>IFERROR(VLOOKUP($A$3,EVal11!$A$3:$EI$495,59,FALSE),"NA")</f>
        <v>45895</v>
      </c>
      <c r="P12" s="5" t="str">
        <f>TEXT(IFERROR(VLOOKUP($A$3,EVal11!$A$3:$EI$495,60,FALSE),""),"0")</f>
        <v>41306</v>
      </c>
      <c r="Q12" s="116"/>
      <c r="R12" s="2" t="s">
        <v>2</v>
      </c>
      <c r="S12" s="106">
        <f>VLOOKUP(TEXT($A$3,"0000"),'AYP11'!$B$3379:$AU$3800,18,FALSE)</f>
        <v>18018</v>
      </c>
      <c r="T12" s="105">
        <f>VLOOKUP(TEXT($A$3,"0000"),'AYP11'!$B$3379:$AU$3800,24,FALSE)</f>
        <v>15627</v>
      </c>
      <c r="U12" s="152" t="s">
        <v>4</v>
      </c>
      <c r="V12" s="104">
        <f>VLOOKUP(TEXT($A$3,"0000"),'AYP11'!$B$425:$AU$846,12,FALSE)</f>
        <v>959</v>
      </c>
      <c r="W12" s="158"/>
      <c r="X12" s="104"/>
    </row>
    <row r="13" spans="1:24" ht="39" customHeight="1" x14ac:dyDescent="0.25">
      <c r="A13" s="51" t="s">
        <v>1951</v>
      </c>
      <c r="B13" s="2" t="s">
        <v>1350</v>
      </c>
      <c r="C13" s="3" t="str">
        <f>IFERROR(VLOOKUP(TEXT($A$3,"0000"),'AYP11'!$B$847:$AU$1286,36,FALSE)," ")</f>
        <v>NO</v>
      </c>
      <c r="D13" s="4" t="str">
        <f>IFERROR(IF(IFERROR(VLOOKUP(TEXT($A$3,"0000"),'AYP11'!$B$847:$AU$1286,17,FALSE)," ")=0,"",VLOOKUP(TEXT($A$3,"0000"),'AYP11'!$B$847:$AU$1286,17,FALSE)&amp;"% 
("&amp;ROUND(VLOOKUP(TEXT($A$3,"0000"),'AYP11'!$B$847:$AU$1286,17,FALSE)*VLOOKUP(TEXT($A$3,"0000"),'AYP11'!$B$847:$AU$1286,18,FALSE)/100,0)&amp;")"),"")</f>
        <v>44% 
(21842)</v>
      </c>
      <c r="E13" s="4" t="str">
        <f>IFERROR(IF(IFERROR(VLOOKUP(TEXT($A$3,"0000"),'AYP11'!$B$847:$AU$1286,17,FALSE)," ")=0,"",VLOOKUP($A$3,EVal11!$A$3:$EI$495,73,FALSE)&amp;"% 
("&amp;ROUND(VLOOKUP($A$3,EVal11!$A$3:$EI$495,73,FALSE)*VLOOKUP(TEXT($A$3,"0000"),'AYP11'!$B$847:$AU$1286,18,FALSE)/100,0)&amp;")"),"")</f>
        <v>50% 
(24820)</v>
      </c>
      <c r="F13" s="21" t="str">
        <f>IFERROR(VLOOKUP(TEXT($A$3,"0000"),'AYP11'!$B$847:$AU$1286,37,FALSE)," ")</f>
        <v>NO</v>
      </c>
      <c r="G13" s="4" t="str">
        <f>IFERROR(IF(IFERROR(VLOOKUP(TEXT($A$3,"0000"),'AYP11'!$B$847:$AU$1286,23,FALSE)," ")=0,"",VLOOKUP(TEXT($A$3,"0000"),'AYP11'!$B$847:$AU$1286,23,FALSE)&amp;"% 
("&amp;ROUND(VLOOKUP(TEXT($A$3,"0000"),'AYP11'!$B$847:$AU$1286,23,FALSE)*VLOOKUP(TEXT($A$3,"0000"),'AYP11'!$B$847:$AU$1286,24,FALSE)/100,0)&amp;")"),"")</f>
        <v>53% 
(22989)</v>
      </c>
      <c r="H13" s="4" t="str">
        <f>IFERROR(IF(IFERROR(VLOOKUP(TEXT($A$3,"0000"),'AYP11'!$B$847:$AU$1286,23,FALSE)," ")=0,"",VLOOKUP($A$3,EVal11!$A$3:$EI$495,97,FALSE)&amp;"% 
("&amp;ROUND(VLOOKUP($A$3,EVal11!$A$3:$EI$495,97,FALSE)*VLOOKUP(TEXT($A$3,"0000"),'AYP11'!$B$847:$AU$1286,24,FALSE)/100,0)&amp;")"),"")</f>
        <v>58% 
(25158)</v>
      </c>
      <c r="I13" s="6" t="s">
        <v>2110</v>
      </c>
      <c r="J13" s="2" t="s">
        <v>1353</v>
      </c>
      <c r="K13" s="6" t="str">
        <f>IFERROR(VLOOKUP(TEXT($A$3,"0000"),'AYP11'!$B$3:$AU$424,13,FALSE)," ")</f>
        <v>Y</v>
      </c>
      <c r="L13" s="4" t="str">
        <f>IFERROR(IF(IFERROR(VLOOKUP(TEXT($A$3,"0000"),'AYP11'!$B$3:$AU$424,11,FALSE)," ")=0,"",VLOOKUP(TEXT($A$3,"0000"),'AYP11'!$B$3:$AU$424,11,FALSE)&amp;"% 
("&amp;ROUND(VLOOKUP(TEXT($A$3,"0000"),'AYP11'!$B$3:$AU$424,11,FALSE)*VLOOKUP(TEXT($A$3,"0000"),'AYP11'!$B$3:$AU$424,12,FALSE)/100,0)&amp;")"),"")</f>
        <v/>
      </c>
      <c r="M13" s="278" t="str">
        <f>IFERROR(IF(IFERROR(VLOOKUP(TEXT($A$3,"0000"),'AYP11'!$B$3:$AU$424,11,FALSE)," ")=0,"",VLOOKUP($A$3,EVal11!$A$3:$EI$495,130,FALSE)&amp;"% 
("&amp;ROUND(VLOOKUP($A$3,EVal11!$A$3:$EI$495,130,FALSE)*VLOOKUP(TEXT($A$3,"0000"),'AYP11'!$B$3:$AU$424,12,FALSE)/100,0)&amp;")"),"")</f>
        <v/>
      </c>
      <c r="N13" s="281" t="s">
        <v>2114</v>
      </c>
      <c r="O13" s="5">
        <f>IFERROR(VLOOKUP($A$3,EVal11!$A$3:$EI$495,63,FALSE),"NA")</f>
        <v>25526</v>
      </c>
      <c r="P13" s="5" t="str">
        <f>TEXT(IFERROR(VLOOKUP($A$3,EVal11!$A$3:$EI$495,64,FALSE),""),"0")</f>
        <v>22973</v>
      </c>
      <c r="Q13" s="115"/>
      <c r="R13" s="2" t="s">
        <v>3</v>
      </c>
      <c r="S13" s="106">
        <f>VLOOKUP(TEXT($A$3,"0000"),'AYP11'!$B$847:$AU$1268,18,FALSE)</f>
        <v>49640</v>
      </c>
      <c r="T13" s="105">
        <f>VLOOKUP(TEXT($A$3,"0000"),'AYP11'!$B$847:$AU$1268,24,FALSE)</f>
        <v>43376</v>
      </c>
      <c r="U13" s="152" t="s">
        <v>2081</v>
      </c>
      <c r="V13" s="104">
        <f>VLOOKUP(TEXT($A$3,"0000"),'AYP11'!$B$3:$AU$424,12,FALSE)</f>
        <v>62</v>
      </c>
      <c r="W13" s="158" t="s">
        <v>2078</v>
      </c>
      <c r="X13" s="104">
        <f>IFERROR(VLOOKUP($A$3,ATTx11!$A$2:$N$500,3,FALSE),"NA")</f>
        <v>365137</v>
      </c>
    </row>
    <row r="14" spans="1:24" ht="39" customHeight="1" x14ac:dyDescent="0.25">
      <c r="A14" s="51" t="s">
        <v>1951</v>
      </c>
      <c r="B14" s="2" t="s">
        <v>1351</v>
      </c>
      <c r="C14" s="3" t="str">
        <f>IFERROR(VLOOKUP(TEXT($A$3,"0000"),'AYP11'!$B$2113:$AU$2534,36,FALSE)," ")</f>
        <v>NO</v>
      </c>
      <c r="D14" s="4" t="str">
        <f>IFERROR(IF(IFERROR(VLOOKUP(TEXT($A$3,"0000"),'AYP11'!$B$2113:$AU$2534,17,FALSE)," ")=0,"",VLOOKUP(TEXT($A$3,"0000"),'AYP11'!$B$2113:$AU$2534,17,FALSE)&amp;"% 
("&amp;ROUND(VLOOKUP(TEXT($A$3,"0000"),'AYP11'!$B$2113:$AU$2534,17,FALSE)*VLOOKUP(TEXT($A$3,"0000"),'AYP11'!$B$2113:$AU$2534,18,FALSE)/100,0)&amp;")"),"")</f>
        <v>62% 
(82513)</v>
      </c>
      <c r="E14" s="4" t="str">
        <f>IFERROR(IF(IFERROR(VLOOKUP(TEXT($A$3,"0000"),'AYP11'!$B$2113:$AU$2534,17,FALSE)," ")=0,"",VLOOKUP($A$3,EVal11!$A$3:$EI$495,76,FALSE)&amp;"% 
("&amp;ROUND(VLOOKUP($A$3,EVal11!$A$3:$EI$495,76,FALSE)*VLOOKUP(TEXT($A$3,"0000"),'AYP11'!$B$2113:$AU$2534,18,FALSE)/100,0)&amp;")"),"")</f>
        <v>66% 
(87837)</v>
      </c>
      <c r="F14" s="21" t="str">
        <f>IFERROR(VLOOKUP(TEXT($A$3,"0000"),'AYP11'!$B$2113:$AU$2534,37,FALSE)," ")</f>
        <v>NO</v>
      </c>
      <c r="G14" s="4" t="str">
        <f>IFERROR(IF(IFERROR(VLOOKUP(TEXT($A$3,"0000"),'AYP11'!$B$2113:$AU$2534,23,FALSE)," ")=0,"",VLOOKUP(TEXT($A$3,"0000"),'AYP11'!$B$2113:$AU$2534,23,FALSE)&amp;"% 
("&amp;ROUND(VLOOKUP(TEXT($A$3,"0000"),'AYP11'!$B$2113:$AU$2534,23,FALSE)*VLOOKUP(TEXT($A$3,"0000"),'AYP11'!$B$2113:$AU$2534,24,FALSE)/100,0)&amp;")"),"")</f>
        <v>69% 
(80231)</v>
      </c>
      <c r="H14" s="4" t="str">
        <f>IFERROR(IF(IFERROR(VLOOKUP(TEXT($A$3,"0000"),'AYP11'!$B$2113:$AU$2534,23,FALSE)," ")=0,"",VLOOKUP($A$3,EVal11!$A$3:$EI$495,100,FALSE)&amp;"% 
("&amp;ROUND(VLOOKUP($A$3,EVal11!$A$3:$EI$495,100,FALSE)*VLOOKUP(TEXT($A$3,"0000"),'AYP11'!$B$2113:$AU$2534,24,FALSE)/100,0)&amp;")"),"")</f>
        <v>72% 
(83719)</v>
      </c>
      <c r="I14" s="6" t="s">
        <v>2111</v>
      </c>
      <c r="J14" s="2" t="s">
        <v>1354</v>
      </c>
      <c r="K14" s="6" t="str">
        <f>IFERROR(VLOOKUP(TEXT($A$3,"0000"),'AYP11'!$B$1691:$AU$2112,13,FALSE)," ")</f>
        <v>Y</v>
      </c>
      <c r="L14" s="4" t="str">
        <f>IFERROR(IF(IFERROR(VLOOKUP(TEXT($A$3,"0000"),'AYP11'!$B$1691:$AU$2112,11,FALSE)," ")=0,"",VLOOKUP(TEXT($A$3,"0000"),'AYP11'!$B$1691:$AU$2112,11,FALSE)&amp;"% 
("&amp;ROUND(VLOOKUP(TEXT($A$3,"0000"),'AYP11'!$B$1691:$AU$2112,11,FALSE)*VLOOKUP(TEXT($A$3,"0000"),'AYP11'!$B$1691:$AU$2112,12,FALSE)/100,0)&amp;")"),"")</f>
        <v>85% 
(10821)</v>
      </c>
      <c r="M14" s="278" t="str">
        <f>IFERROR(IF(IFERROR(VLOOKUP(TEXT($A$3,"0000"),'AYP11'!$B$1691:$AU$2112,11,FALSE)," ")=0,"",VLOOKUP($A$3,EVal11!$A$3:$EI$495,136,FALSE)&amp;"% 
("&amp;ROUND(VLOOKUP($A$3,EVal11!$A$3:$EI$495,136,FALSE)*VLOOKUP(TEXT($A$3,"0000"),'AYP11'!$B$1691:$AU$2112,12,FALSE)/100,0)&amp;")"),"")</f>
        <v>86% 
(10949)</v>
      </c>
      <c r="N14" s="281" t="s">
        <v>2115</v>
      </c>
      <c r="O14" s="5">
        <f>IFERROR(VLOOKUP($A$3,EVal11!$A$3:$EI$495,61,FALSE),"NA")</f>
        <v>35171</v>
      </c>
      <c r="P14" s="5" t="str">
        <f>TEXT(IFERROR(VLOOKUP($A$3,EVal11!$A$3:$EI$495,62,FALSE),""),"0")</f>
        <v>31654</v>
      </c>
      <c r="Q14" s="116"/>
      <c r="R14" s="2" t="s">
        <v>2080</v>
      </c>
      <c r="S14" s="106">
        <f>VLOOKUP(TEXT($A$3,"0000"),'AYP11'!$B$2113:$AU$2534,18,FALSE)</f>
        <v>133086</v>
      </c>
      <c r="T14" s="105">
        <f>VLOOKUP(TEXT($A$3,"0000"),'AYP11'!$B$2113:$AU$2534,24,FALSE)</f>
        <v>116277</v>
      </c>
      <c r="U14" s="152" t="s">
        <v>2082</v>
      </c>
      <c r="V14" s="104">
        <f>VLOOKUP(TEXT($A$3,"0000"),'AYP11'!$B$1691:$AU$2112,12,FALSE)</f>
        <v>12731</v>
      </c>
      <c r="W14" s="158"/>
      <c r="X14" s="104"/>
    </row>
    <row r="15" spans="1:24" ht="36.75" customHeight="1" x14ac:dyDescent="0.25">
      <c r="A15" s="51" t="s">
        <v>1951</v>
      </c>
      <c r="B15" s="2" t="s">
        <v>1352</v>
      </c>
      <c r="C15" s="3" t="str">
        <f>IFERROR(VLOOKUP(TEXT($A$3,"0000"),'AYP11'!$B$425:$AU$846,36,FALSE)," ")</f>
        <v>Yes-AB</v>
      </c>
      <c r="D15" s="4" t="str">
        <f>IFERROR(IF(IFERROR(VLOOKUP(TEXT($A$3,"0000"),'AYP11'!$B$425:$AU$846,17,FALSE)," ")=0,"",VLOOKUP(TEXT($A$3,"0000"),'AYP11'!$B$425:$AU$846,17,FALSE)&amp;"% 
("&amp;ROUND(VLOOKUP(TEXT($A$3,"0000"),'AYP11'!$B$425:$AU$846,17,FALSE)*VLOOKUP(TEXT($A$3,"0000"),'AYP11'!$B$425:$AU$846,18,FALSE)/100,0)&amp;")"),"")</f>
        <v>81% 
(1988)</v>
      </c>
      <c r="E15" s="4" t="str">
        <f>IFERROR(IF(IFERROR(VLOOKUP(TEXT($A$3,"0000"),'AYP11'!$B$425:$AU$846,17,FALSE)," ")=0,"",VLOOKUP($A$3,EVal11!$A$3:$EI$495,79,FALSE)&amp;"% 
("&amp;ROUND(VLOOKUP($A$3,EVal11!$A$3:$EI$495,79,FALSE)*VLOOKUP(TEXT($A$3,"0000"),'AYP11'!$B$425:$AU$846,18,FALSE)/100,0)&amp;")"),"")</f>
        <v>83% 
(2037)</v>
      </c>
      <c r="F15" s="21" t="str">
        <f>IFERROR(VLOOKUP(TEXT($A$3,"0000"),'AYP11'!$B$425:$AU$846,37,FALSE)," ")</f>
        <v>Yes-AB</v>
      </c>
      <c r="G15" s="4" t="str">
        <f>IFERROR(IF(IFERROR(VLOOKUP(TEXT($A$3,"0000"),'AYP11'!$B$425:$AU$846,23,FALSE)," ")=0,"",VLOOKUP(TEXT($A$3,"0000"),'AYP11'!$B$425:$AU$846,23,FALSE)&amp;"% 
("&amp;ROUND(VLOOKUP(TEXT($A$3,"0000"),'AYP11'!$B$425:$AU$846,23,FALSE)*VLOOKUP(TEXT($A$3,"0000"),'AYP11'!$B$425:$AU$846,24,FALSE)/100,0)&amp;")"),"")</f>
        <v>89% 
(1907)</v>
      </c>
      <c r="H15" s="4" t="str">
        <f>IFERROR(IF(IFERROR(VLOOKUP(TEXT($A$3,"0000"),'AYP11'!$B$425:$AU$846,23,FALSE)," ")=0,"",VLOOKUP($A$3,EVal11!$A$3:$EI$495,103,FALSE)&amp;"% 
("&amp;ROUND(VLOOKUP($A$3,EVal11!$A$3:$EI$495,103,FALSE)*VLOOKUP(TEXT($A$3,"0000"),'AYP11'!$B$425:$AU$846,24,FALSE)/100,0)&amp;")"),"")</f>
        <v>89% 
(1907)</v>
      </c>
      <c r="I15" s="6" t="s">
        <v>2112</v>
      </c>
      <c r="J15" s="2" t="s">
        <v>1355</v>
      </c>
      <c r="K15" s="6" t="str">
        <f>IFERROR(VLOOKUP(TEXT($A$3,"0000"),'AYP11'!$B$2535:$AU$2956,13,FALSE)," ")</f>
        <v>Y</v>
      </c>
      <c r="L15" s="4" t="str">
        <f>IFERROR(IF(IFERROR(VLOOKUP(TEXT($A$3,"0000"),'AYP11'!$B$2535:$AU$2956,11,FALSE)," ")=0,"",VLOOKUP(TEXT($A$3,"0000"),'AYP11'!$B$2535:$AU$2956,11,FALSE)&amp;"% 
("&amp;ROUND(VLOOKUP(TEXT($A$3,"0000"),'AYP11'!$B$2535:$AU$2956,11,FALSE)*VLOOKUP(TEXT($A$3,"0000"),'AYP11'!$B$2535:$AU$2956,12,FALSE)/100,0)&amp;")"),"")</f>
        <v>85% 
(7375)</v>
      </c>
      <c r="M15" s="278" t="str">
        <f>IFERROR(IF(IFERROR(VLOOKUP(TEXT($A$3,"0000"),'AYP11'!$B$2535:$AU$2956,11,FALSE)," ")=0,"",VLOOKUP($A$3,EVal11!$A$3:$EI$495,139,FALSE)&amp;"% 
("&amp;ROUND(VLOOKUP($A$3,EVal11!$A$3:$EI$495,139,FALSE)*VLOOKUP(TEXT($A$3,"0000"),'AYP11'!$B$2535:$AU$2956,12,FALSE)/100,0)&amp;")"),"")</f>
        <v>86% 
(7462)</v>
      </c>
      <c r="N15" s="281" t="s">
        <v>2116</v>
      </c>
      <c r="O15" s="5">
        <f>IFERROR(VLOOKUP($A$3,EVal11!$A$3:$EI$495,65,FALSE),"NA")</f>
        <v>21398</v>
      </c>
      <c r="P15" s="5" t="str">
        <f>TEXT(IFERROR(VLOOKUP($A$3,EVal11!$A$3:$EI$495,66,FALSE),""),"0")</f>
        <v>19258</v>
      </c>
      <c r="Q15" s="115"/>
      <c r="R15" s="2" t="s">
        <v>4</v>
      </c>
      <c r="S15" s="106">
        <f>VLOOKUP(TEXT($A$3,"0000"),'AYP11'!$B$425:$AU$846,18,FALSE)</f>
        <v>2454</v>
      </c>
      <c r="T15" s="105">
        <f>VLOOKUP(TEXT($A$3,"0000"),'AYP11'!$B$425:$AU$846,24,FALSE)</f>
        <v>2143</v>
      </c>
      <c r="U15" s="152" t="s">
        <v>2083</v>
      </c>
      <c r="V15" s="104">
        <f>VLOOKUP(TEXT($A$3,"0000"),'AYP11'!$B$2535:$AU$2956,12,FALSE)</f>
        <v>8677</v>
      </c>
      <c r="W15" s="158" t="s">
        <v>2078</v>
      </c>
      <c r="X15" s="104">
        <f>IFERROR(VLOOKUP($A$3,ATTx11!$A$2:$N$500,3,FALSE),"NA")</f>
        <v>365137</v>
      </c>
    </row>
    <row r="16" spans="1:24" ht="37.5" customHeight="1" x14ac:dyDescent="0.25">
      <c r="A16" s="51" t="s">
        <v>1951</v>
      </c>
      <c r="B16" s="2" t="s">
        <v>1353</v>
      </c>
      <c r="C16" s="3" t="str">
        <f>IFERROR(VLOOKUP(TEXT($A$3,"0000"),'AYP11'!$B$3:$AU$424,36,FALSE)," ")</f>
        <v>NO</v>
      </c>
      <c r="D16" s="4" t="str">
        <f>IFERROR(IF(IFERROR(VLOOKUP(TEXT($A$3,"0000"),'AYP11'!$B$3:$AU$424,17,FALSE)," ")=0,"",VLOOKUP(TEXT($A$3,"0000"),'AYP11'!$B$3:$AU$424,17,FALSE)&amp;"% 
("&amp;ROUND(VLOOKUP(TEXT($A$3,"0000"),'AYP11'!$B$3:$AU$424,17,FALSE)*VLOOKUP(TEXT($A$3,"0000"),'AYP11'!$B$3:$AU$424,18,FALSE)/100,0)&amp;")"),"")</f>
        <v>65% 
(118)</v>
      </c>
      <c r="E16" s="4" t="str">
        <f>IFERROR(IF(IFERROR(VLOOKUP(TEXT($A$3,"0000"),'AYP11'!$B$3:$AU$424,17,FALSE)," ")=0,"",VLOOKUP($A$3,EVal11!$A$3:$EI$495,82,FALSE)&amp;"% 
("&amp;ROUND(VLOOKUP($A$3,EVal11!$A$3:$EI$495,82,FALSE)*VLOOKUP(TEXT($A$3,"0000"),'AYP11'!$B$3:$AU$424,18,FALSE)/100,0)&amp;")"),"")</f>
        <v>69% 
(125)</v>
      </c>
      <c r="F16" s="21" t="str">
        <f>IFERROR(VLOOKUP(TEXT($A$3,"0000"),'AYP11'!$B$3:$AU$424,37,FALSE)," ")</f>
        <v>NO</v>
      </c>
      <c r="G16" s="4" t="str">
        <f>IFERROR(IF(IFERROR(VLOOKUP(TEXT($A$3,"0000"),'AYP11'!$B$3:$AU$424,23,FALSE)," ")=0,"",VLOOKUP(TEXT($A$3,"0000"),'AYP11'!$B$3:$AU$424,23,FALSE)&amp;"% 
("&amp;ROUND(VLOOKUP(TEXT($A$3,"0000"),'AYP11'!$B$3:$AU$424,23,FALSE)*VLOOKUP(TEXT($A$3,"0000"),'AYP11'!$B$3:$AU$424,24,FALSE)/100,0)&amp;")"),"")</f>
        <v>70% 
(112)</v>
      </c>
      <c r="H16" s="4" t="str">
        <f>IFERROR(IF(IFERROR(VLOOKUP(TEXT($A$3,"0000"),'AYP11'!$B$3:$AU$424,23,FALSE)," ")=0,"",VLOOKUP($A$3,EVal11!$A$3:$EI$495,106,FALSE)&amp;"% 
("&amp;ROUND(VLOOKUP($A$3,EVal11!$A$3:$EI$495,106,FALSE)*VLOOKUP(TEXT($A$3,"0000"),'AYP11'!$B$3:$AU$424,24,FALSE)/100,0)&amp;")"),"")</f>
        <v>73% 
(117)</v>
      </c>
      <c r="I16" s="6" t="s">
        <v>2113</v>
      </c>
      <c r="J16" s="2" t="s">
        <v>1944</v>
      </c>
      <c r="K16" s="6" t="str">
        <f>IFERROR(VLOOKUP(TEXT($A$3,"0000"),'AYP11'!$B$1269:$AU$1690,13,FALSE)," ")</f>
        <v>Y</v>
      </c>
      <c r="L16" s="4" t="str">
        <f>IFERROR(IF(IFERROR(VLOOKUP(TEXT($A$3,"0000"),'AYP11'!$B$1269:$AU$1690,11,FALSE)," ")=0,"",VLOOKUP(TEXT($A$3,"0000"),'AYP11'!$B$1269:$AU$1690,11,FALSE)&amp;"% 
("&amp;ROUND(VLOOKUP(TEXT($A$3,"0000"),'AYP11'!$B$1269:$AU$1690,11,FALSE)*VLOOKUP(TEXT($A$3,"0000"),'AYP11'!$B$1269:$AU$1690,12,FALSE)/100,0)&amp;")"),"")</f>
        <v>94% 
(51919)</v>
      </c>
      <c r="M16" s="278" t="str">
        <f>IFERROR(IF(IFERROR(VLOOKUP(TEXT($A$3,"0000"),'AYP11'!$B$1269:$AU$1690,11,FALSE)," ")=0,"",VLOOKUP($A$3,EVal11!$A$3:$EI$495,133,FALSE)&amp;"% 
("&amp;ROUND(VLOOKUP($A$3,EVal11!$A$3:$EI$495,133,FALSE)*VLOOKUP(TEXT($A$3,"0000"),'AYP11'!$B$1269:$AU$1690,12,FALSE)/100,0)&amp;")"),"")</f>
        <v>94% 
(51919)</v>
      </c>
      <c r="N16" s="447" t="s">
        <v>2122</v>
      </c>
      <c r="O16" s="448"/>
      <c r="P16" s="449"/>
      <c r="Q16" s="115"/>
      <c r="R16" s="2" t="s">
        <v>2081</v>
      </c>
      <c r="S16" s="106">
        <f>VLOOKUP(TEXT($A$3,"0000"),'AYP11'!$B$3:$AU$424,18,FALSE)</f>
        <v>181</v>
      </c>
      <c r="T16" s="105">
        <f>VLOOKUP(TEXT($A$3,"0000"),'AYP11'!$B$3:$AU$424,24,FALSE)</f>
        <v>160</v>
      </c>
      <c r="U16" s="152" t="s">
        <v>2084</v>
      </c>
      <c r="V16" s="104">
        <f>VLOOKUP(TEXT($A$3,"0000"),'AYP11'!$B$1269:$AU$1690,12,FALSE)</f>
        <v>55233</v>
      </c>
      <c r="W16" s="440" t="s">
        <v>2121</v>
      </c>
      <c r="X16" s="441"/>
    </row>
    <row r="17" spans="1:25" ht="35.25" customHeight="1" x14ac:dyDescent="0.25">
      <c r="A17" s="52" t="s">
        <v>1952</v>
      </c>
      <c r="B17" s="2" t="s">
        <v>1354</v>
      </c>
      <c r="C17" s="3" t="str">
        <f>IFERROR(VLOOKUP(TEXT($A$3,"0000"),'AYP11'!$B$1691:$AU$2112,36,FALSE)," ")</f>
        <v>NO</v>
      </c>
      <c r="D17" s="4" t="str">
        <f>IFERROR(IF(IFERROR(VLOOKUP(TEXT($A$3,"0000"),'AYP11'!$B$1691:$AU$2112,17,FALSE)," ")=0,"",VLOOKUP(TEXT($A$3,"0000"),'AYP11'!$B$1691:$AU$2112,17,FALSE)&amp;"% 
("&amp;ROUND(VLOOKUP(TEXT($A$3,"0000"),'AYP11'!$B$1691:$AU$2112,17,FALSE)*VLOOKUP(TEXT($A$3,"0000"),'AYP11'!$B$1691:$AU$2112,18,FALSE)/100,0)&amp;")"),"")</f>
        <v>47% 
(15761)</v>
      </c>
      <c r="E17" s="4" t="str">
        <f>IFERROR(IF(IFERROR(VLOOKUP(TEXT($A$3,"0000"),'AYP11'!$B$1691:$AU$2112,17,FALSE)," ")=0,"",VLOOKUP($A$3,EVal11!$A$3:$EI$495,88,FALSE)&amp;"% 
("&amp;ROUND(VLOOKUP($A$3,EVal11!$A$3:$EI$495,88,FALSE)*VLOOKUP(TEXT($A$3,"0000"),'AYP11'!$B$1691:$AU$2112,18,FALSE)/100,0)&amp;")"),"")</f>
        <v>52% 
(17437)</v>
      </c>
      <c r="F17" s="21" t="str">
        <f>IFERROR(VLOOKUP(TEXT($A$3,"0000"),'AYP11'!$B$1691:$AU$2112,37,FALSE)," ")</f>
        <v>NO</v>
      </c>
      <c r="G17" s="4" t="str">
        <f>IFERROR(IF(IFERROR(VLOOKUP(TEXT($A$3,"0000"),'AYP11'!$B$1691:$AU$2112,23,FALSE)," ")=0,"",VLOOKUP(TEXT($A$3,"0000"),'AYP11'!$B$1691:$AU$2112,23,FALSE)&amp;"% 
("&amp;ROUND(VLOOKUP(TEXT($A$3,"0000"),'AYP11'!$B$1691:$AU$2112,23,FALSE)*VLOOKUP(TEXT($A$3,"0000"),'AYP11'!$B$1691:$AU$2112,24,FALSE)/100,0)&amp;")"),"")</f>
        <v>60% 
(18602)</v>
      </c>
      <c r="H17" s="4" t="str">
        <f>IFERROR(IF(IFERROR(VLOOKUP(TEXT($A$3,"0000"),'AYP11'!$B$1691:$AU$2112,23,FALSE)," ")=0,"",VLOOKUP($A$3,EVal11!$A$3:$EI$495,112,FALSE)&amp;"% 
("&amp;ROUND(VLOOKUP($A$3,EVal11!$A$3:$EI$495,112,FALSE)*VLOOKUP(TEXT($A$3,"0000"),'AYP11'!$B$1691:$AU$2112,24,FALSE)/100,0)&amp;")"),"")</f>
        <v>64% 
(19842)</v>
      </c>
      <c r="I17" s="434" t="s">
        <v>5</v>
      </c>
      <c r="J17" s="435"/>
      <c r="K17" s="435"/>
      <c r="L17" s="435"/>
      <c r="M17" s="435"/>
      <c r="N17" s="282" t="s">
        <v>2120</v>
      </c>
      <c r="O17" s="5" t="str">
        <f>IF(OR($A$3&lt;7000,$A$3=8016,$A$3=8021,$A$3=9999),"NA",(IFERROR(TEXT(VLOOKUP(TEXT($A$3,"0000"),'Drp11'!$A$2:$M$500,13,FALSE),"0.00"),"")&amp;"% 
("&amp;IFERROR(ROUND(VLOOKUP($A$3,ATTx11!$A$2:$N$500,3,FALSE)*VLOOKUP(TEXT($A$3,"0000"),'Drp11'!$A$2:$M$500,13,FALSE)/100,0),"")&amp;")"))</f>
        <v>NA</v>
      </c>
      <c r="P17" s="5" t="str">
        <f>IF($O$17="NA","NA",IF(VLOOKUP(TEXT($A$3,"0000"),'Drp11'!$A$2:$M$500,13,FALSE)&lt;=0.5,"0%",(IFERROR(TEXT(VLOOKUP(TEXT($A$3,"0000"),'Drp11'!$A$2:$M$500,13,FALSE)-0.5,"0.00"),"")&amp;"% 
("&amp;IFERROR(ROUND(VLOOKUP($A$3,ATTx11!$A$2:$N$500,3,FALSE)*(VLOOKUP(TEXT($A$3,"0000"),'Drp11'!$A$2:$M$500,13,FALSE)-0.5)/100,0),"")&amp;")")))</f>
        <v>NA</v>
      </c>
      <c r="Q17" s="115"/>
      <c r="R17" s="2" t="s">
        <v>2082</v>
      </c>
      <c r="S17" s="106">
        <f>VLOOKUP(TEXT($A$3,"0000"),'AYP11'!$B$1691:$AU$2112,18,FALSE)</f>
        <v>33533</v>
      </c>
      <c r="T17" s="105">
        <f>VLOOKUP(TEXT($A$3,"0000"),'AYP11'!$B$1691:$AU$2112,24,FALSE)</f>
        <v>31003</v>
      </c>
      <c r="U17" s="442" t="s">
        <v>5</v>
      </c>
      <c r="V17" s="443"/>
      <c r="W17" s="157" t="s">
        <v>2078</v>
      </c>
      <c r="X17" s="104" t="str">
        <f>IF(O17="NA","NA",VLOOKUP($A$3,ATTx11!$A$2:$N$500,3,FALSE))</f>
        <v>NA</v>
      </c>
    </row>
    <row r="18" spans="1:25" ht="39.75" customHeight="1" x14ac:dyDescent="0.25">
      <c r="A18" s="52" t="s">
        <v>1953</v>
      </c>
      <c r="B18" s="2" t="s">
        <v>1355</v>
      </c>
      <c r="C18" s="3" t="str">
        <f>IFERROR(VLOOKUP(TEXT($A$3,"0000"),'AYP11'!$B$2535:$AU$2956,36,FALSE)," ")</f>
        <v>NO</v>
      </c>
      <c r="D18" s="4" t="str">
        <f>IFERROR(IF(IFERROR(VLOOKUP(TEXT($A$3,"0000"),'AYP11'!$B$2535:$AU$2956,17,FALSE)," ")=0,"",VLOOKUP(TEXT($A$3,"0000"),'AYP11'!$B$2535:$AU$2956,17,FALSE)&amp;"% 
("&amp;ROUND(VLOOKUP(TEXT($A$3,"0000"),'AYP11'!$B$2535:$AU$2956,17,FALSE)*VLOOKUP(TEXT($A$3,"0000"),'AYP11'!$B$2535:$AU$2956,18,FALSE)/100,0)&amp;")"),"")</f>
        <v>31% 
(7365)</v>
      </c>
      <c r="E18" s="4" t="str">
        <f>IFERROR(IF(IFERROR(VLOOKUP(TEXT($A$3,"0000"),'AYP11'!$B$2535:$AU$2956,17,FALSE)," ")=0,"",VLOOKUP($A$3,EVal11!$A$3:$EI$495,91,FALSE)&amp;"% 
("&amp;ROUND(VLOOKUP($A$3,EVal11!$A$3:$EI$495,91,FALSE)*VLOOKUP(TEXT($A$3,"0000"),'AYP11'!$B$2535:$AU$2956,18,FALSE)/100,0)&amp;")"),"")</f>
        <v>38% 
(9028)</v>
      </c>
      <c r="F18" s="21" t="str">
        <f>IFERROR(VLOOKUP(TEXT($A$3,"0000"),'AYP11'!$B$2535:$AU$2956,37,FALSE)," ")</f>
        <v>NO</v>
      </c>
      <c r="G18" s="4" t="str">
        <f>IFERROR(IF(IFERROR(VLOOKUP(TEXT($A$3,"0000"),'AYP11'!$B$2535:$AU$2956,23,FALSE)," ")=0,"",VLOOKUP(TEXT($A$3,"0000"),'AYP11'!$B$2535:$AU$2956,23,FALSE)&amp;"% 
("&amp;ROUND(VLOOKUP(TEXT($A$3,"0000"),'AYP11'!$B$2535:$AU$2956,23,FALSE)*VLOOKUP(TEXT($A$3,"0000"),'AYP11'!$B$2535:$AU$2956,24,FALSE)/100,0)&amp;")"),"")</f>
        <v>39% 
(8210)</v>
      </c>
      <c r="H18" s="4" t="str">
        <f>IFERROR(IF(IFERROR(VLOOKUP(TEXT($A$3,"0000"),'AYP11'!$B$2535:$AU$2956,23,FALSE)," ")=0,"",VLOOKUP($A$3,EVal11!$A$3:$EI$495,115,FALSE)&amp;"% 
("&amp;ROUND(VLOOKUP($A$3,EVal11!$A$3:$EI$495,115,FALSE)*VLOOKUP(TEXT($A$3,"0000"),'AYP11'!$B$2535:$AU$2956,24,FALSE)/100,0)&amp;")"),"")</f>
        <v>45% 
(9473)</v>
      </c>
      <c r="I18" s="149">
        <v>1</v>
      </c>
      <c r="J18" s="436" t="s">
        <v>2126</v>
      </c>
      <c r="K18" s="437"/>
      <c r="L18" s="5" t="str">
        <f>TEXT(VLOOKUP($A$3,EVal11!$A$2:$EI$495,47,FALSE),"0\%")&amp;"
("&amp;VLOOKUP(TEXT($A$3,"0000"),'Sci11'!$A$2:$N$495,4,FALSE)&amp;")"</f>
        <v>31%
(22837)</v>
      </c>
      <c r="M18" s="231" t="str">
        <f>TEXT(VLOOKUP($A$3,EVal11!$A$2:$EI$495,49,FALSE),"0\%")&amp;"
("&amp;TEXT(VLOOKUP($A$3,EVal11!$A$2:$EI$495,50,FALSE),"0")&amp;")"</f>
        <v>35%
(25773)</v>
      </c>
      <c r="N18" s="283" t="s">
        <v>3204</v>
      </c>
      <c r="O18" s="232" t="str">
        <f>IFERROR(VLOOKUP(A3,'09-10Grad'!$C$5:$I$200,5,FALSE)&amp;"% 
("&amp;VLOOKUP(A3,'09-10Grad'!$C$5:$I$200,7,FALSE)&amp;")","NA")</f>
        <v>72.1% 
(19229)</v>
      </c>
      <c r="P18" s="232" t="str">
        <f>IF(O18="NA","NA",IF(AND(VLOOKUP(A3,'09-10Grad'!$C$5:$I$200,5,FALSE)=0,Y18=1),"1%
(1)",IF(ROUND(VLOOKUP(A3,'09-10Grad'!$C$5:$I$200,5,FALSE),0)&lt;85,(VLOOKUP(A3,'09-10Grad'!$C$5:$I$200,5,FALSE)+2)&amp;"%
("&amp;ROUND(X18*(VLOOKUP(A3,'09-10Grad'!$C$5:$I$200,5,FALSE)+2)/100,0)&amp;")",VLOOKUP(A3,'09-10Grad'!$C$5:$I$200,5,FALSE)&amp;"%
("&amp;ROUND(X18*VLOOKUP(A3,'09-10Grad'!$C$5:$I$200,5,FALSE)/100,0)&amp;")")))</f>
        <v>74.1%
(19760)</v>
      </c>
      <c r="Q18" s="117"/>
      <c r="R18" s="2" t="s">
        <v>2083</v>
      </c>
      <c r="S18" s="106">
        <f>VLOOKUP(TEXT($A$3,"0000"),'AYP11'!$B$2535:$AU$2956,18,FALSE)</f>
        <v>23759</v>
      </c>
      <c r="T18" s="105">
        <f>VLOOKUP(TEXT($A$3,"0000"),'AYP11'!$B$2535:$AU$2956,24,FALSE)</f>
        <v>21050</v>
      </c>
      <c r="U18" s="159" t="s">
        <v>2079</v>
      </c>
      <c r="V18" s="104">
        <f>VLOOKUP(TEXT($A$3,"0000"),'Sci11'!$A$2:$N$495,14,FALSE)</f>
        <v>73573</v>
      </c>
      <c r="W18" s="157" t="s">
        <v>3221</v>
      </c>
      <c r="X18" s="104">
        <f>VLOOKUP($A$3,'09-10Grad'!$C$5:$I$200,6,FALSE)</f>
        <v>26667</v>
      </c>
      <c r="Y18" s="31">
        <f>IF(X18*0.01&lt;=1,1,ROUND(X18*0.01,0))</f>
        <v>267</v>
      </c>
    </row>
    <row r="19" spans="1:25" ht="45" customHeight="1" x14ac:dyDescent="0.25">
      <c r="A19" s="52" t="s">
        <v>1954</v>
      </c>
      <c r="B19" s="2" t="s">
        <v>1944</v>
      </c>
      <c r="C19" s="3" t="str">
        <f>IFERROR(VLOOKUP(TEXT($A$3,"0000"),'AYP11'!$B$1269:$AU$1690,36,FALSE)," ")</f>
        <v>NO</v>
      </c>
      <c r="D19" s="4" t="str">
        <f>IFERROR(IF(IFERROR(VLOOKUP(TEXT($A$3,"0000"),'AYP11'!$B$1269:$AU$1690,17,FALSE)," ")=0,"",VLOOKUP(TEXT($A$3,"0000"),'AYP11'!$B$1269:$AU$1690,17,FALSE)&amp;"% 
("&amp;ROUND(VLOOKUP(TEXT($A$3,"0000"),'AYP11'!$B$1269:$AU$1690,17,FALSE)*VLOOKUP(TEXT($A$3,"0000"),'AYP11'!$B$1269:$AU$1690,18,FALSE)/100,0)&amp;")"),"")</f>
        <v>54% 
(80276)</v>
      </c>
      <c r="E19" s="4" t="str">
        <f>IFERROR(IF(IFERROR(VLOOKUP(TEXT($A$3,"0000"),'AYP11'!$B$1269:$AU$1690,17,FALSE)," ")=0,"",VLOOKUP($A$3,EVal11!$A$3:$EI$495,85,FALSE)&amp;"% 
("&amp;ROUND(VLOOKUP($A$3,EVal11!$A$3:$EI$495,85,FALSE)*VLOOKUP(TEXT($A$3,"0000"),'AYP11'!$B$1269:$AU$1690,18,FALSE)/100,0)&amp;")"),"")</f>
        <v>59% 
(87709)</v>
      </c>
      <c r="F19" s="21" t="str">
        <f>IFERROR(VLOOKUP(TEXT($A$3,"0000"),'AYP11'!$B$1269:$AU$1690,37,FALSE)," ")</f>
        <v>NO</v>
      </c>
      <c r="G19" s="4" t="str">
        <f>IFERROR(IF(IFERROR(VLOOKUP(TEXT($A$3,"0000"),'AYP11'!$B$1269:$AU$1690,23,FALSE)," ")=0,"",VLOOKUP(TEXT($A$3,"0000"),'AYP11'!$B$1269:$AU$1690,23,FALSE)&amp;"% 
("&amp;ROUND(VLOOKUP(TEXT($A$3,"0000"),'AYP11'!$B$1269:$AU$1690,23,FALSE)*VLOOKUP(TEXT($A$3,"0000"),'AYP11'!$B$1269:$AU$1690,24,FALSE)/100,0)&amp;")"),"")</f>
        <v>62% 
(81082)</v>
      </c>
      <c r="H19" s="4" t="str">
        <f>IFERROR(IF(IFERROR(VLOOKUP(TEXT($A$3,"0000"),'AYP11'!$B$1269:$AU$1690,23,FALSE)," ")=0,"",VLOOKUP($A$3,EVal11!$A$3:$EI$495,109,FALSE)&amp;"% 
("&amp;ROUND(VLOOKUP($A$3,EVal11!$A$3:$EI$495,109,FALSE)*VLOOKUP(TEXT($A$3,"0000"),'AYP11'!$B$1269:$AU$1690,24,FALSE)/100,0)&amp;")"),"")</f>
        <v>66% 
(86313)</v>
      </c>
      <c r="I19" s="149">
        <v>2</v>
      </c>
      <c r="J19" s="438" t="s">
        <v>2127</v>
      </c>
      <c r="K19" s="439"/>
      <c r="L19" s="5" t="str">
        <f>TEXT(VLOOKUP($A$3,EVal11!$A$2:$EI$495,48,FALSE),"0\%")&amp;"
("&amp;SUM(VLOOKUP(TEXT($A$3,"0000"),'Sci11'!$A$2:$N$495,5,FALSE),VLOOKUP(TEXT($A$3,"0000"),'Sci11'!$A$2:$N$495,6,FALSE))&amp;")"</f>
        <v>11%
(8432)</v>
      </c>
      <c r="M19" s="231" t="str">
        <f>TEXT(VLOOKUP($A$3,EVal11!$A$2:$EI$495,51,FALSE),"0\%")&amp;"
("&amp;TEXT(VLOOKUP($A$3,EVal11!$A$2:$EI$495,52,FALSE),"0")&amp;")"</f>
        <v>13%
(9690)</v>
      </c>
      <c r="N19" s="275" t="s">
        <v>3255</v>
      </c>
      <c r="O19" s="276" t="str">
        <f>IFERROR(VLOOKUP($A$3,'SG11'!$A$3:$AI$500,3,FALSE),"")</f>
        <v>B</v>
      </c>
      <c r="P19" s="277" t="str">
        <f>IFERROR(VLOOKUP(TEXT($A$3,"0000"),'DA11'!$C$2:$O$500,13,FALSE),"NA")</f>
        <v>NA</v>
      </c>
      <c r="Q19" s="118"/>
      <c r="R19" s="2" t="s">
        <v>2084</v>
      </c>
      <c r="S19" s="106">
        <f>VLOOKUP(TEXT($A$3,"0000"),'AYP11'!$B$1269:$AU$1690,18,FALSE)</f>
        <v>148659</v>
      </c>
      <c r="T19" s="105">
        <f>VLOOKUP(TEXT($A$3,"0000"),'AYP11'!$B$1269:$AU$1690,24,FALSE)</f>
        <v>130777</v>
      </c>
      <c r="U19" s="444" t="s">
        <v>3254</v>
      </c>
      <c r="V19" s="445"/>
      <c r="W19" s="445"/>
      <c r="X19" s="446"/>
    </row>
    <row r="20" spans="1: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44"/>
      <c r="Q20" s="110"/>
    </row>
    <row r="21" spans="1: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10"/>
      <c r="U21" s="150"/>
    </row>
    <row r="22" spans="1: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10"/>
    </row>
    <row r="23" spans="1:2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10"/>
    </row>
    <row r="24" spans="1: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10"/>
    </row>
    <row r="25" spans="1: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10"/>
    </row>
    <row r="26" spans="1: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10"/>
    </row>
    <row r="27" spans="1: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10"/>
    </row>
    <row r="28" spans="1: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10"/>
    </row>
    <row r="29" spans="1:25" x14ac:dyDescent="0.25">
      <c r="J29" s="1"/>
      <c r="L29" s="1"/>
      <c r="M29" s="1"/>
      <c r="N29" s="1"/>
      <c r="O29" s="1"/>
      <c r="P29" s="1"/>
      <c r="Q29" s="110"/>
    </row>
    <row r="493" spans="54:54" x14ac:dyDescent="0.25">
      <c r="BB493" s="160"/>
    </row>
  </sheetData>
  <mergeCells count="23">
    <mergeCell ref="R2:X2"/>
    <mergeCell ref="I17:M17"/>
    <mergeCell ref="J18:K18"/>
    <mergeCell ref="J19:K19"/>
    <mergeCell ref="W16:X16"/>
    <mergeCell ref="U17:V17"/>
    <mergeCell ref="U19:X19"/>
    <mergeCell ref="N16:P16"/>
    <mergeCell ref="R6:X6"/>
    <mergeCell ref="W11:X11"/>
    <mergeCell ref="W7:X7"/>
    <mergeCell ref="N6:P6"/>
    <mergeCell ref="N11:P11"/>
    <mergeCell ref="A1:L1"/>
    <mergeCell ref="A2:M2"/>
    <mergeCell ref="A3:K3"/>
    <mergeCell ref="A4:P4"/>
    <mergeCell ref="A5:P5"/>
    <mergeCell ref="A6:A7"/>
    <mergeCell ref="B6:B7"/>
    <mergeCell ref="C6:E6"/>
    <mergeCell ref="F6:H6"/>
    <mergeCell ref="I6:M6"/>
  </mergeCells>
  <conditionalFormatting sqref="K9:K16 C12:C19 F12:G19">
    <cfRule type="containsText" dxfId="3" priority="22" operator="containsText" text="NO">
      <formula>NOT(ISERROR(SEARCH("NO",C9)))</formula>
    </cfRule>
  </conditionalFormatting>
  <dataValidations count="1">
    <dataValidation type="list" allowBlank="1" showInputMessage="1" showErrorMessage="1" sqref="A2:M2">
      <formula1>SchoolName</formula1>
    </dataValidation>
  </dataValidations>
  <printOptions horizontalCentered="1"/>
  <pageMargins left="0.45" right="0.45" top="0.75" bottom="0.75" header="0.3" footer="0.3"/>
  <pageSetup scale="80" orientation="landscape" r:id="rId1"/>
  <headerFooter>
    <oddFooter>&amp;R&amp;9For questions regarding this report, call Dr. Yuwadee Wongbundhit at 305-995-1988.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8"/>
  <sheetViews>
    <sheetView topLeftCell="A431" workbookViewId="0">
      <selection sqref="A1:E1"/>
    </sheetView>
  </sheetViews>
  <sheetFormatPr defaultRowHeight="15" x14ac:dyDescent="0.25"/>
  <cols>
    <col min="2" max="2" width="26.7109375" customWidth="1"/>
  </cols>
  <sheetData>
    <row r="1" spans="1:7" x14ac:dyDescent="0.25">
      <c r="A1" t="s">
        <v>3285</v>
      </c>
      <c r="B1" t="s">
        <v>3284</v>
      </c>
      <c r="C1" t="s">
        <v>3283</v>
      </c>
    </row>
    <row r="2" spans="1:7" x14ac:dyDescent="0.25">
      <c r="A2" s="187" t="s">
        <v>29</v>
      </c>
      <c r="B2" s="177" t="s">
        <v>2350</v>
      </c>
      <c r="C2" s="177">
        <v>705</v>
      </c>
      <c r="G2" s="248">
        <v>41</v>
      </c>
    </row>
    <row r="3" spans="1:7" x14ac:dyDescent="0.25">
      <c r="A3" s="187" t="s">
        <v>38</v>
      </c>
      <c r="B3" s="177" t="s">
        <v>2351</v>
      </c>
      <c r="C3" s="177">
        <v>392</v>
      </c>
      <c r="G3" s="248">
        <v>70</v>
      </c>
    </row>
    <row r="4" spans="1:7" x14ac:dyDescent="0.25">
      <c r="A4" s="187" t="s">
        <v>41</v>
      </c>
      <c r="B4" s="177" t="s">
        <v>2352</v>
      </c>
      <c r="C4" s="177">
        <v>1564</v>
      </c>
      <c r="G4" s="248">
        <v>71</v>
      </c>
    </row>
    <row r="5" spans="1:7" x14ac:dyDescent="0.25">
      <c r="A5" s="187" t="s">
        <v>43</v>
      </c>
      <c r="B5" s="177" t="s">
        <v>2353</v>
      </c>
      <c r="C5" s="177">
        <v>545</v>
      </c>
      <c r="G5" s="248">
        <v>72</v>
      </c>
    </row>
    <row r="6" spans="1:7" x14ac:dyDescent="0.25">
      <c r="A6" s="187" t="s">
        <v>44</v>
      </c>
      <c r="B6" s="177" t="s">
        <v>45</v>
      </c>
      <c r="C6" s="177">
        <v>1378</v>
      </c>
      <c r="G6" s="248">
        <v>73</v>
      </c>
    </row>
    <row r="7" spans="1:7" x14ac:dyDescent="0.25">
      <c r="A7" s="187" t="s">
        <v>47</v>
      </c>
      <c r="B7" s="177" t="s">
        <v>2354</v>
      </c>
      <c r="C7" s="177">
        <v>524</v>
      </c>
      <c r="G7" s="248">
        <v>81</v>
      </c>
    </row>
    <row r="8" spans="1:7" x14ac:dyDescent="0.25">
      <c r="A8" s="187" t="s">
        <v>49</v>
      </c>
      <c r="B8" s="177" t="s">
        <v>50</v>
      </c>
      <c r="C8" s="177">
        <v>2023</v>
      </c>
      <c r="G8" s="248">
        <v>91</v>
      </c>
    </row>
    <row r="9" spans="1:7" x14ac:dyDescent="0.25">
      <c r="A9" s="187" t="s">
        <v>51</v>
      </c>
      <c r="B9" s="177" t="s">
        <v>2355</v>
      </c>
      <c r="C9" s="177">
        <v>1744</v>
      </c>
      <c r="G9" s="248">
        <v>92</v>
      </c>
    </row>
    <row r="10" spans="1:7" x14ac:dyDescent="0.25">
      <c r="A10" s="187" t="s">
        <v>53</v>
      </c>
      <c r="B10" s="177" t="s">
        <v>54</v>
      </c>
      <c r="C10" s="177">
        <v>737</v>
      </c>
      <c r="G10" s="248">
        <v>100</v>
      </c>
    </row>
    <row r="11" spans="1:7" x14ac:dyDescent="0.25">
      <c r="A11" s="187" t="s">
        <v>55</v>
      </c>
      <c r="B11" s="177" t="s">
        <v>2356</v>
      </c>
      <c r="C11" s="177">
        <v>494</v>
      </c>
      <c r="G11" s="248">
        <v>101</v>
      </c>
    </row>
    <row r="12" spans="1:7" x14ac:dyDescent="0.25">
      <c r="A12" s="187" t="s">
        <v>58</v>
      </c>
      <c r="B12" s="177" t="s">
        <v>2357</v>
      </c>
      <c r="C12" s="177">
        <v>404</v>
      </c>
      <c r="G12" s="248">
        <v>102</v>
      </c>
    </row>
    <row r="13" spans="1:7" x14ac:dyDescent="0.25">
      <c r="A13" s="187" t="s">
        <v>60</v>
      </c>
      <c r="B13" s="177" t="s">
        <v>2358</v>
      </c>
      <c r="C13" s="177">
        <v>608</v>
      </c>
      <c r="G13" s="248">
        <v>111</v>
      </c>
    </row>
    <row r="14" spans="1:7" x14ac:dyDescent="0.25">
      <c r="A14" s="187" t="s">
        <v>62</v>
      </c>
      <c r="B14" s="177" t="s">
        <v>63</v>
      </c>
      <c r="C14" s="177">
        <v>225</v>
      </c>
      <c r="G14" s="248">
        <v>113</v>
      </c>
    </row>
    <row r="15" spans="1:7" x14ac:dyDescent="0.25">
      <c r="A15" s="187" t="s">
        <v>64</v>
      </c>
      <c r="B15" s="177" t="s">
        <v>2359</v>
      </c>
      <c r="C15" s="177">
        <v>922</v>
      </c>
      <c r="G15" s="248">
        <v>121</v>
      </c>
    </row>
    <row r="16" spans="1:7" x14ac:dyDescent="0.25">
      <c r="A16" s="187" t="s">
        <v>66</v>
      </c>
      <c r="B16" s="177" t="s">
        <v>2360</v>
      </c>
      <c r="C16" s="177">
        <v>1764</v>
      </c>
      <c r="G16" s="248">
        <v>122</v>
      </c>
    </row>
    <row r="17" spans="1:7" x14ac:dyDescent="0.25">
      <c r="A17" s="187" t="s">
        <v>68</v>
      </c>
      <c r="B17" s="177" t="s">
        <v>2361</v>
      </c>
      <c r="C17" s="177">
        <v>1289</v>
      </c>
      <c r="G17" s="248">
        <v>125</v>
      </c>
    </row>
    <row r="18" spans="1:7" x14ac:dyDescent="0.25">
      <c r="A18" s="187" t="s">
        <v>70</v>
      </c>
      <c r="B18" s="177" t="s">
        <v>2362</v>
      </c>
      <c r="C18" s="177">
        <v>632</v>
      </c>
      <c r="G18" s="248">
        <v>161</v>
      </c>
    </row>
    <row r="19" spans="1:7" x14ac:dyDescent="0.25">
      <c r="A19" s="187" t="s">
        <v>72</v>
      </c>
      <c r="B19" s="177" t="s">
        <v>2363</v>
      </c>
      <c r="C19" s="177">
        <v>392</v>
      </c>
      <c r="G19" s="248">
        <v>201</v>
      </c>
    </row>
    <row r="20" spans="1:7" x14ac:dyDescent="0.25">
      <c r="A20" s="187" t="s">
        <v>74</v>
      </c>
      <c r="B20" s="177" t="s">
        <v>2364</v>
      </c>
      <c r="C20" s="177">
        <v>918</v>
      </c>
      <c r="G20" s="248">
        <v>211</v>
      </c>
    </row>
    <row r="21" spans="1:7" x14ac:dyDescent="0.25">
      <c r="A21" s="187" t="s">
        <v>841</v>
      </c>
      <c r="B21" s="177" t="s">
        <v>2365</v>
      </c>
      <c r="C21" s="177">
        <v>159</v>
      </c>
      <c r="G21" s="248">
        <v>215</v>
      </c>
    </row>
    <row r="22" spans="1:7" x14ac:dyDescent="0.25">
      <c r="A22" s="187" t="s">
        <v>76</v>
      </c>
      <c r="B22" s="177" t="s">
        <v>2366</v>
      </c>
      <c r="C22" s="177">
        <v>1856</v>
      </c>
      <c r="G22" s="248">
        <v>231</v>
      </c>
    </row>
    <row r="23" spans="1:7" x14ac:dyDescent="0.25">
      <c r="A23" s="187" t="s">
        <v>78</v>
      </c>
      <c r="B23" s="177" t="s">
        <v>2367</v>
      </c>
      <c r="C23" s="177">
        <v>1213</v>
      </c>
      <c r="G23" s="248">
        <v>241</v>
      </c>
    </row>
    <row r="24" spans="1:7" x14ac:dyDescent="0.25">
      <c r="A24" s="187" t="s">
        <v>80</v>
      </c>
      <c r="B24" s="177" t="s">
        <v>2368</v>
      </c>
      <c r="C24" s="177">
        <v>729</v>
      </c>
      <c r="G24" s="248">
        <v>251</v>
      </c>
    </row>
    <row r="25" spans="1:7" x14ac:dyDescent="0.25">
      <c r="A25" s="187" t="s">
        <v>82</v>
      </c>
      <c r="B25" s="177" t="s">
        <v>2369</v>
      </c>
      <c r="C25" s="177">
        <v>517</v>
      </c>
      <c r="G25" s="248">
        <v>261</v>
      </c>
    </row>
    <row r="26" spans="1:7" x14ac:dyDescent="0.25">
      <c r="A26" s="187" t="s">
        <v>84</v>
      </c>
      <c r="B26" s="177" t="s">
        <v>2370</v>
      </c>
      <c r="C26" s="177">
        <v>568</v>
      </c>
      <c r="G26" s="248">
        <v>271</v>
      </c>
    </row>
    <row r="27" spans="1:7" x14ac:dyDescent="0.25">
      <c r="A27" s="187" t="s">
        <v>86</v>
      </c>
      <c r="B27" s="177" t="s">
        <v>87</v>
      </c>
      <c r="C27" s="177">
        <v>544</v>
      </c>
      <c r="G27" s="248">
        <v>311</v>
      </c>
    </row>
    <row r="28" spans="1:7" x14ac:dyDescent="0.25">
      <c r="A28" s="187" t="s">
        <v>88</v>
      </c>
      <c r="B28" s="177" t="s">
        <v>89</v>
      </c>
      <c r="C28" s="177">
        <v>543</v>
      </c>
      <c r="G28" s="248">
        <v>312</v>
      </c>
    </row>
    <row r="29" spans="1:7" x14ac:dyDescent="0.25">
      <c r="A29" s="187" t="s">
        <v>90</v>
      </c>
      <c r="B29" s="177" t="s">
        <v>2371</v>
      </c>
      <c r="C29" s="177">
        <v>778</v>
      </c>
      <c r="G29" s="248">
        <v>321</v>
      </c>
    </row>
    <row r="30" spans="1:7" x14ac:dyDescent="0.25">
      <c r="A30" s="187" t="s">
        <v>92</v>
      </c>
      <c r="B30" s="177" t="s">
        <v>2372</v>
      </c>
      <c r="C30" s="177">
        <v>942</v>
      </c>
      <c r="G30" s="248">
        <v>332</v>
      </c>
    </row>
    <row r="31" spans="1:7" x14ac:dyDescent="0.25">
      <c r="A31" s="187" t="s">
        <v>842</v>
      </c>
      <c r="B31" s="177" t="s">
        <v>2373</v>
      </c>
      <c r="C31" s="177">
        <v>287</v>
      </c>
      <c r="G31" s="248">
        <v>339</v>
      </c>
    </row>
    <row r="32" spans="1:7" x14ac:dyDescent="0.25">
      <c r="A32" s="187" t="s">
        <v>94</v>
      </c>
      <c r="B32" s="177" t="s">
        <v>2374</v>
      </c>
      <c r="C32" s="177">
        <v>615</v>
      </c>
      <c r="G32" s="248">
        <v>341</v>
      </c>
    </row>
    <row r="33" spans="1:7" x14ac:dyDescent="0.25">
      <c r="A33" s="187" t="s">
        <v>96</v>
      </c>
      <c r="B33" s="177" t="s">
        <v>2375</v>
      </c>
      <c r="C33" s="177">
        <v>746</v>
      </c>
      <c r="G33" s="248">
        <v>342</v>
      </c>
    </row>
    <row r="34" spans="1:7" x14ac:dyDescent="0.25">
      <c r="A34" s="187" t="s">
        <v>98</v>
      </c>
      <c r="B34" s="177" t="s">
        <v>99</v>
      </c>
      <c r="C34" s="177">
        <v>669</v>
      </c>
      <c r="G34" s="248">
        <v>361</v>
      </c>
    </row>
    <row r="35" spans="1:7" x14ac:dyDescent="0.25">
      <c r="A35" s="187" t="s">
        <v>100</v>
      </c>
      <c r="B35" s="177" t="s">
        <v>2376</v>
      </c>
      <c r="C35" s="177">
        <v>730</v>
      </c>
      <c r="G35" s="248">
        <v>400</v>
      </c>
    </row>
    <row r="36" spans="1:7" x14ac:dyDescent="0.25">
      <c r="A36" s="187" t="s">
        <v>102</v>
      </c>
      <c r="B36" s="177" t="s">
        <v>2377</v>
      </c>
      <c r="C36" s="177">
        <v>563</v>
      </c>
      <c r="G36" s="248">
        <v>401</v>
      </c>
    </row>
    <row r="37" spans="1:7" x14ac:dyDescent="0.25">
      <c r="A37" s="187" t="s">
        <v>2378</v>
      </c>
      <c r="B37" s="177" t="s">
        <v>2379</v>
      </c>
      <c r="C37" s="177">
        <v>95</v>
      </c>
      <c r="G37" s="248">
        <v>410</v>
      </c>
    </row>
    <row r="38" spans="1:7" x14ac:dyDescent="0.25">
      <c r="A38" s="187" t="s">
        <v>105</v>
      </c>
      <c r="B38" s="177" t="s">
        <v>2380</v>
      </c>
      <c r="C38" s="177">
        <v>539</v>
      </c>
      <c r="G38" s="248">
        <v>441</v>
      </c>
    </row>
    <row r="39" spans="1:7" x14ac:dyDescent="0.25">
      <c r="A39" s="187" t="s">
        <v>107</v>
      </c>
      <c r="B39" s="177" t="s">
        <v>2381</v>
      </c>
      <c r="C39" s="177">
        <v>904</v>
      </c>
      <c r="G39" s="248">
        <v>451</v>
      </c>
    </row>
    <row r="40" spans="1:7" x14ac:dyDescent="0.25">
      <c r="A40" s="187" t="s">
        <v>109</v>
      </c>
      <c r="B40" s="177" t="s">
        <v>2382</v>
      </c>
      <c r="C40" s="177">
        <v>832</v>
      </c>
      <c r="G40" s="248">
        <v>461</v>
      </c>
    </row>
    <row r="41" spans="1:7" x14ac:dyDescent="0.25">
      <c r="A41" s="187" t="s">
        <v>111</v>
      </c>
      <c r="B41" s="177" t="s">
        <v>2383</v>
      </c>
      <c r="C41" s="177">
        <v>737</v>
      </c>
      <c r="G41" s="248">
        <v>481</v>
      </c>
    </row>
    <row r="42" spans="1:7" x14ac:dyDescent="0.25">
      <c r="A42" s="187" t="s">
        <v>113</v>
      </c>
      <c r="B42" s="177" t="s">
        <v>114</v>
      </c>
      <c r="C42" s="177">
        <v>402</v>
      </c>
      <c r="G42" s="248">
        <v>510</v>
      </c>
    </row>
    <row r="43" spans="1:7" x14ac:dyDescent="0.25">
      <c r="A43" s="187" t="s">
        <v>115</v>
      </c>
      <c r="B43" s="177" t="s">
        <v>843</v>
      </c>
      <c r="C43" s="177">
        <v>526</v>
      </c>
      <c r="G43" s="248">
        <v>520</v>
      </c>
    </row>
    <row r="44" spans="1:7" x14ac:dyDescent="0.25">
      <c r="A44" s="187" t="s">
        <v>117</v>
      </c>
      <c r="B44" s="177" t="s">
        <v>2384</v>
      </c>
      <c r="C44" s="177">
        <v>426</v>
      </c>
      <c r="G44" s="248">
        <v>521</v>
      </c>
    </row>
    <row r="45" spans="1:7" x14ac:dyDescent="0.25">
      <c r="A45" s="187" t="s">
        <v>119</v>
      </c>
      <c r="B45" s="177" t="s">
        <v>2385</v>
      </c>
      <c r="C45" s="177">
        <v>791</v>
      </c>
      <c r="G45" s="248">
        <v>561</v>
      </c>
    </row>
    <row r="46" spans="1:7" x14ac:dyDescent="0.25">
      <c r="A46" s="187" t="s">
        <v>121</v>
      </c>
      <c r="B46" s="177" t="s">
        <v>844</v>
      </c>
      <c r="C46" s="177">
        <v>650</v>
      </c>
      <c r="G46" s="248">
        <v>600</v>
      </c>
    </row>
    <row r="47" spans="1:7" x14ac:dyDescent="0.25">
      <c r="A47" s="187" t="s">
        <v>123</v>
      </c>
      <c r="B47" s="177" t="s">
        <v>2386</v>
      </c>
      <c r="C47" s="177">
        <v>328</v>
      </c>
      <c r="G47" s="248">
        <v>641</v>
      </c>
    </row>
    <row r="48" spans="1:7" x14ac:dyDescent="0.25">
      <c r="A48" s="187" t="s">
        <v>125</v>
      </c>
      <c r="B48" s="177" t="s">
        <v>2387</v>
      </c>
      <c r="C48" s="177">
        <v>692</v>
      </c>
      <c r="G48" s="248">
        <v>651</v>
      </c>
    </row>
    <row r="49" spans="1:7" x14ac:dyDescent="0.25">
      <c r="A49" s="187" t="s">
        <v>127</v>
      </c>
      <c r="B49" s="177" t="s">
        <v>2388</v>
      </c>
      <c r="C49" s="177">
        <v>702</v>
      </c>
      <c r="G49" s="248">
        <v>661</v>
      </c>
    </row>
    <row r="50" spans="1:7" x14ac:dyDescent="0.25">
      <c r="A50" s="187" t="s">
        <v>129</v>
      </c>
      <c r="B50" s="177" t="s">
        <v>2389</v>
      </c>
      <c r="C50" s="177">
        <v>814</v>
      </c>
      <c r="G50" s="248">
        <v>671</v>
      </c>
    </row>
    <row r="51" spans="1:7" x14ac:dyDescent="0.25">
      <c r="A51" s="187" t="s">
        <v>131</v>
      </c>
      <c r="B51" s="177" t="s">
        <v>2390</v>
      </c>
      <c r="C51" s="177">
        <v>641</v>
      </c>
      <c r="G51" s="248">
        <v>681</v>
      </c>
    </row>
    <row r="52" spans="1:7" x14ac:dyDescent="0.25">
      <c r="A52" s="187" t="s">
        <v>133</v>
      </c>
      <c r="B52" s="177" t="s">
        <v>2391</v>
      </c>
      <c r="C52" s="177">
        <v>533</v>
      </c>
      <c r="G52" s="248">
        <v>721</v>
      </c>
    </row>
    <row r="53" spans="1:7" x14ac:dyDescent="0.25">
      <c r="A53" s="187" t="s">
        <v>135</v>
      </c>
      <c r="B53" s="177" t="s">
        <v>2335</v>
      </c>
      <c r="C53" s="177">
        <v>900</v>
      </c>
      <c r="G53" s="248">
        <v>761</v>
      </c>
    </row>
    <row r="54" spans="1:7" x14ac:dyDescent="0.25">
      <c r="A54" s="187" t="s">
        <v>137</v>
      </c>
      <c r="B54" s="177" t="s">
        <v>2392</v>
      </c>
      <c r="C54" s="177">
        <v>405</v>
      </c>
      <c r="G54" s="248">
        <v>771</v>
      </c>
    </row>
    <row r="55" spans="1:7" x14ac:dyDescent="0.25">
      <c r="A55" s="187" t="s">
        <v>139</v>
      </c>
      <c r="B55" s="177" t="s">
        <v>2393</v>
      </c>
      <c r="C55" s="177">
        <v>941</v>
      </c>
      <c r="G55" s="248">
        <v>801</v>
      </c>
    </row>
    <row r="56" spans="1:7" x14ac:dyDescent="0.25">
      <c r="A56" s="187" t="s">
        <v>141</v>
      </c>
      <c r="B56" s="177" t="s">
        <v>2394</v>
      </c>
      <c r="C56" s="177">
        <v>867</v>
      </c>
      <c r="G56" s="248">
        <v>831</v>
      </c>
    </row>
    <row r="57" spans="1:7" x14ac:dyDescent="0.25">
      <c r="A57" s="187" t="s">
        <v>143</v>
      </c>
      <c r="B57" s="177" t="s">
        <v>2395</v>
      </c>
      <c r="C57" s="177">
        <v>350</v>
      </c>
      <c r="G57" s="248">
        <v>841</v>
      </c>
    </row>
    <row r="58" spans="1:7" x14ac:dyDescent="0.25">
      <c r="A58" s="187" t="s">
        <v>145</v>
      </c>
      <c r="B58" s="177" t="s">
        <v>2396</v>
      </c>
      <c r="C58" s="177">
        <v>302</v>
      </c>
      <c r="G58" s="248">
        <v>861</v>
      </c>
    </row>
    <row r="59" spans="1:7" x14ac:dyDescent="0.25">
      <c r="A59" s="187" t="s">
        <v>147</v>
      </c>
      <c r="B59" s="177" t="s">
        <v>2397</v>
      </c>
      <c r="C59" s="177">
        <v>604</v>
      </c>
      <c r="G59" s="248">
        <v>881</v>
      </c>
    </row>
    <row r="60" spans="1:7" x14ac:dyDescent="0.25">
      <c r="A60" s="187" t="s">
        <v>149</v>
      </c>
      <c r="B60" s="177" t="s">
        <v>2398</v>
      </c>
      <c r="C60" s="177">
        <v>117</v>
      </c>
      <c r="G60" s="248">
        <v>921</v>
      </c>
    </row>
    <row r="61" spans="1:7" x14ac:dyDescent="0.25">
      <c r="A61" s="187" t="s">
        <v>151</v>
      </c>
      <c r="B61" s="177" t="s">
        <v>2399</v>
      </c>
      <c r="C61" s="177">
        <v>965</v>
      </c>
      <c r="G61" s="248">
        <v>950</v>
      </c>
    </row>
    <row r="62" spans="1:7" x14ac:dyDescent="0.25">
      <c r="A62" s="187" t="s">
        <v>153</v>
      </c>
      <c r="B62" s="177" t="s">
        <v>2400</v>
      </c>
      <c r="C62" s="177">
        <v>621</v>
      </c>
      <c r="G62" s="248">
        <v>961</v>
      </c>
    </row>
    <row r="63" spans="1:7" x14ac:dyDescent="0.25">
      <c r="A63" s="187" t="s">
        <v>154</v>
      </c>
      <c r="B63" s="177" t="s">
        <v>2401</v>
      </c>
      <c r="C63" s="177">
        <v>1087</v>
      </c>
      <c r="G63" s="248">
        <v>1001</v>
      </c>
    </row>
    <row r="64" spans="1:7" x14ac:dyDescent="0.25">
      <c r="A64" s="187" t="s">
        <v>156</v>
      </c>
      <c r="B64" s="177" t="s">
        <v>2402</v>
      </c>
      <c r="C64" s="177">
        <v>1141</v>
      </c>
      <c r="G64" s="248">
        <v>1010</v>
      </c>
    </row>
    <row r="65" spans="1:7" x14ac:dyDescent="0.25">
      <c r="A65" s="187" t="s">
        <v>845</v>
      </c>
      <c r="B65" s="177" t="s">
        <v>2403</v>
      </c>
      <c r="C65" s="177">
        <v>366</v>
      </c>
      <c r="G65" s="248">
        <v>1014</v>
      </c>
    </row>
    <row r="66" spans="1:7" x14ac:dyDescent="0.25">
      <c r="A66" s="187" t="s">
        <v>846</v>
      </c>
      <c r="B66" s="177" t="s">
        <v>2404</v>
      </c>
      <c r="C66" s="177">
        <v>376</v>
      </c>
      <c r="G66" s="248">
        <v>1017</v>
      </c>
    </row>
    <row r="67" spans="1:7" x14ac:dyDescent="0.25">
      <c r="A67" s="187" t="s">
        <v>159</v>
      </c>
      <c r="B67" s="177" t="s">
        <v>160</v>
      </c>
      <c r="C67" s="177">
        <v>527</v>
      </c>
      <c r="G67" s="248">
        <v>1020</v>
      </c>
    </row>
    <row r="68" spans="1:7" x14ac:dyDescent="0.25">
      <c r="A68" s="187" t="s">
        <v>161</v>
      </c>
      <c r="B68" s="177" t="s">
        <v>2405</v>
      </c>
      <c r="C68" s="177">
        <v>904</v>
      </c>
      <c r="G68" s="248">
        <v>1041</v>
      </c>
    </row>
    <row r="69" spans="1:7" x14ac:dyDescent="0.25">
      <c r="A69" s="187" t="s">
        <v>847</v>
      </c>
      <c r="B69" s="177" t="s">
        <v>2406</v>
      </c>
      <c r="C69" s="177">
        <v>88</v>
      </c>
      <c r="G69" s="248">
        <v>1070</v>
      </c>
    </row>
    <row r="70" spans="1:7" x14ac:dyDescent="0.25">
      <c r="A70" s="187" t="s">
        <v>163</v>
      </c>
      <c r="B70" s="177" t="s">
        <v>2407</v>
      </c>
      <c r="C70" s="177">
        <v>566</v>
      </c>
      <c r="G70" s="248">
        <v>1081</v>
      </c>
    </row>
    <row r="71" spans="1:7" x14ac:dyDescent="0.25">
      <c r="A71" s="187" t="s">
        <v>165</v>
      </c>
      <c r="B71" s="177" t="s">
        <v>166</v>
      </c>
      <c r="C71" s="177">
        <v>1577</v>
      </c>
      <c r="G71" s="248">
        <v>1121</v>
      </c>
    </row>
    <row r="72" spans="1:7" x14ac:dyDescent="0.25">
      <c r="A72" s="187" t="s">
        <v>167</v>
      </c>
      <c r="B72" s="177" t="s">
        <v>2408</v>
      </c>
      <c r="C72" s="177">
        <v>700</v>
      </c>
      <c r="G72" s="248">
        <v>1161</v>
      </c>
    </row>
    <row r="73" spans="1:7" x14ac:dyDescent="0.25">
      <c r="A73" s="187" t="s">
        <v>169</v>
      </c>
      <c r="B73" s="177" t="s">
        <v>2409</v>
      </c>
      <c r="C73" s="177">
        <v>903</v>
      </c>
      <c r="G73" s="248">
        <v>1241</v>
      </c>
    </row>
    <row r="74" spans="1:7" x14ac:dyDescent="0.25">
      <c r="A74" s="187" t="s">
        <v>171</v>
      </c>
      <c r="B74" s="177" t="s">
        <v>2410</v>
      </c>
      <c r="C74" s="177">
        <v>345</v>
      </c>
      <c r="G74" s="248">
        <v>1281</v>
      </c>
    </row>
    <row r="75" spans="1:7" x14ac:dyDescent="0.25">
      <c r="A75" s="187" t="s">
        <v>173</v>
      </c>
      <c r="B75" s="177" t="s">
        <v>174</v>
      </c>
      <c r="C75" s="177">
        <v>1550</v>
      </c>
      <c r="G75" s="248">
        <v>1331</v>
      </c>
    </row>
    <row r="76" spans="1:7" x14ac:dyDescent="0.25">
      <c r="A76" s="187" t="s">
        <v>175</v>
      </c>
      <c r="B76" s="177" t="s">
        <v>2411</v>
      </c>
      <c r="C76" s="177">
        <v>410</v>
      </c>
      <c r="G76" s="248">
        <v>1361</v>
      </c>
    </row>
    <row r="77" spans="1:7" x14ac:dyDescent="0.25">
      <c r="A77" s="187" t="s">
        <v>177</v>
      </c>
      <c r="B77" s="177" t="s">
        <v>2412</v>
      </c>
      <c r="C77" s="177">
        <v>1176</v>
      </c>
      <c r="G77" s="248">
        <v>1371</v>
      </c>
    </row>
    <row r="78" spans="1:7" x14ac:dyDescent="0.25">
      <c r="A78" s="187" t="s">
        <v>179</v>
      </c>
      <c r="B78" s="177" t="s">
        <v>2413</v>
      </c>
      <c r="C78" s="177">
        <v>269</v>
      </c>
      <c r="G78" s="248">
        <v>1401</v>
      </c>
    </row>
    <row r="79" spans="1:7" x14ac:dyDescent="0.25">
      <c r="A79" s="187" t="s">
        <v>181</v>
      </c>
      <c r="B79" s="177" t="s">
        <v>2414</v>
      </c>
      <c r="C79" s="177">
        <v>377</v>
      </c>
      <c r="G79" s="248">
        <v>1441</v>
      </c>
    </row>
    <row r="80" spans="1:7" x14ac:dyDescent="0.25">
      <c r="A80" s="187" t="s">
        <v>183</v>
      </c>
      <c r="B80" s="177" t="s">
        <v>2415</v>
      </c>
      <c r="C80" s="177">
        <v>749</v>
      </c>
      <c r="G80" s="248">
        <v>1481</v>
      </c>
    </row>
    <row r="81" spans="1:7" x14ac:dyDescent="0.25">
      <c r="A81" s="187" t="s">
        <v>185</v>
      </c>
      <c r="B81" s="177" t="s">
        <v>2416</v>
      </c>
      <c r="C81" s="177">
        <v>520</v>
      </c>
      <c r="G81" s="248">
        <v>1521</v>
      </c>
    </row>
    <row r="82" spans="1:7" x14ac:dyDescent="0.25">
      <c r="A82" s="187" t="s">
        <v>187</v>
      </c>
      <c r="B82" s="177" t="s">
        <v>2417</v>
      </c>
      <c r="C82" s="177">
        <v>500</v>
      </c>
      <c r="G82" s="248">
        <v>1561</v>
      </c>
    </row>
    <row r="83" spans="1:7" x14ac:dyDescent="0.25">
      <c r="A83" s="187" t="s">
        <v>189</v>
      </c>
      <c r="B83" s="177" t="s">
        <v>2418</v>
      </c>
      <c r="C83" s="177">
        <v>385</v>
      </c>
      <c r="G83" s="248">
        <v>1601</v>
      </c>
    </row>
    <row r="84" spans="1:7" x14ac:dyDescent="0.25">
      <c r="A84" s="187" t="s">
        <v>191</v>
      </c>
      <c r="B84" s="177" t="s">
        <v>2419</v>
      </c>
      <c r="C84" s="177">
        <v>410</v>
      </c>
      <c r="G84" s="248">
        <v>1641</v>
      </c>
    </row>
    <row r="85" spans="1:7" x14ac:dyDescent="0.25">
      <c r="A85" s="187" t="s">
        <v>193</v>
      </c>
      <c r="B85" s="177" t="s">
        <v>2420</v>
      </c>
      <c r="C85" s="177">
        <v>424</v>
      </c>
      <c r="G85" s="248">
        <v>1681</v>
      </c>
    </row>
    <row r="86" spans="1:7" x14ac:dyDescent="0.25">
      <c r="A86" s="187" t="s">
        <v>195</v>
      </c>
      <c r="B86" s="177" t="s">
        <v>2421</v>
      </c>
      <c r="C86" s="177">
        <v>727</v>
      </c>
      <c r="G86" s="248">
        <v>1691</v>
      </c>
    </row>
    <row r="87" spans="1:7" x14ac:dyDescent="0.25">
      <c r="A87" s="187" t="s">
        <v>197</v>
      </c>
      <c r="B87" s="177" t="s">
        <v>198</v>
      </c>
      <c r="C87" s="177">
        <v>1224</v>
      </c>
      <c r="G87" s="248">
        <v>1721</v>
      </c>
    </row>
    <row r="88" spans="1:7" x14ac:dyDescent="0.25">
      <c r="A88" s="187" t="s">
        <v>199</v>
      </c>
      <c r="B88" s="177" t="s">
        <v>2422</v>
      </c>
      <c r="C88" s="177">
        <v>616</v>
      </c>
      <c r="G88" s="248">
        <v>1761</v>
      </c>
    </row>
    <row r="89" spans="1:7" x14ac:dyDescent="0.25">
      <c r="A89" s="187" t="s">
        <v>201</v>
      </c>
      <c r="B89" s="177" t="s">
        <v>2423</v>
      </c>
      <c r="C89" s="177">
        <v>681</v>
      </c>
      <c r="G89" s="248">
        <v>1801</v>
      </c>
    </row>
    <row r="90" spans="1:7" x14ac:dyDescent="0.25">
      <c r="A90" s="187" t="s">
        <v>203</v>
      </c>
      <c r="B90" s="177" t="s">
        <v>2424</v>
      </c>
      <c r="C90" s="177">
        <v>526</v>
      </c>
      <c r="G90" s="248">
        <v>1811</v>
      </c>
    </row>
    <row r="91" spans="1:7" x14ac:dyDescent="0.25">
      <c r="A91" s="187" t="s">
        <v>205</v>
      </c>
      <c r="B91" s="177" t="s">
        <v>2425</v>
      </c>
      <c r="C91" s="177">
        <v>496</v>
      </c>
      <c r="G91" s="248">
        <v>1841</v>
      </c>
    </row>
    <row r="92" spans="1:7" x14ac:dyDescent="0.25">
      <c r="A92" s="187" t="s">
        <v>207</v>
      </c>
      <c r="B92" s="177" t="s">
        <v>2426</v>
      </c>
      <c r="C92" s="177">
        <v>865</v>
      </c>
      <c r="G92" s="248">
        <v>1881</v>
      </c>
    </row>
    <row r="93" spans="1:7" x14ac:dyDescent="0.25">
      <c r="A93" s="187" t="s">
        <v>209</v>
      </c>
      <c r="B93" s="177" t="s">
        <v>2427</v>
      </c>
      <c r="C93" s="177">
        <v>844</v>
      </c>
      <c r="G93" s="248">
        <v>1921</v>
      </c>
    </row>
    <row r="94" spans="1:7" x14ac:dyDescent="0.25">
      <c r="A94" s="187" t="s">
        <v>211</v>
      </c>
      <c r="B94" s="177" t="s">
        <v>2428</v>
      </c>
      <c r="C94" s="177">
        <v>806</v>
      </c>
      <c r="G94" s="248">
        <v>2001</v>
      </c>
    </row>
    <row r="95" spans="1:7" x14ac:dyDescent="0.25">
      <c r="A95" s="187" t="s">
        <v>2313</v>
      </c>
      <c r="B95" s="177" t="s">
        <v>2314</v>
      </c>
      <c r="C95" s="177">
        <v>278</v>
      </c>
      <c r="G95" s="248">
        <v>2003</v>
      </c>
    </row>
    <row r="96" spans="1:7" x14ac:dyDescent="0.25">
      <c r="A96" s="187" t="s">
        <v>848</v>
      </c>
      <c r="B96" s="177" t="s">
        <v>2429</v>
      </c>
      <c r="C96" s="177">
        <v>25</v>
      </c>
      <c r="G96" s="248">
        <v>2004</v>
      </c>
    </row>
    <row r="97" spans="1:7" x14ac:dyDescent="0.25">
      <c r="A97" s="187" t="s">
        <v>215</v>
      </c>
      <c r="B97" s="177" t="s">
        <v>2430</v>
      </c>
      <c r="C97" s="177">
        <v>90</v>
      </c>
      <c r="G97" s="248">
        <v>2006</v>
      </c>
    </row>
    <row r="98" spans="1:7" x14ac:dyDescent="0.25">
      <c r="A98" s="187" t="s">
        <v>849</v>
      </c>
      <c r="B98" s="177" t="s">
        <v>2431</v>
      </c>
      <c r="C98" s="177">
        <v>421</v>
      </c>
      <c r="G98" s="248">
        <v>2007</v>
      </c>
    </row>
    <row r="99" spans="1:7" x14ac:dyDescent="0.25">
      <c r="A99" s="187" t="s">
        <v>850</v>
      </c>
      <c r="B99" s="177" t="s">
        <v>851</v>
      </c>
      <c r="C99" s="177">
        <v>209</v>
      </c>
      <c r="G99" s="248">
        <v>2012</v>
      </c>
    </row>
    <row r="100" spans="1:7" x14ac:dyDescent="0.25">
      <c r="A100" s="187" t="s">
        <v>217</v>
      </c>
      <c r="B100" s="177" t="s">
        <v>2432</v>
      </c>
      <c r="C100" s="177">
        <v>622</v>
      </c>
      <c r="G100" s="248">
        <v>2021</v>
      </c>
    </row>
    <row r="101" spans="1:7" x14ac:dyDescent="0.25">
      <c r="A101" s="187" t="s">
        <v>219</v>
      </c>
      <c r="B101" s="177" t="s">
        <v>2433</v>
      </c>
      <c r="C101" s="177">
        <v>474</v>
      </c>
      <c r="G101" s="248">
        <v>2041</v>
      </c>
    </row>
    <row r="102" spans="1:7" x14ac:dyDescent="0.25">
      <c r="A102" s="187" t="s">
        <v>221</v>
      </c>
      <c r="B102" s="177" t="s">
        <v>2434</v>
      </c>
      <c r="C102" s="177">
        <v>249</v>
      </c>
      <c r="G102" s="248">
        <v>2060</v>
      </c>
    </row>
    <row r="103" spans="1:7" x14ac:dyDescent="0.25">
      <c r="A103" s="187" t="s">
        <v>223</v>
      </c>
      <c r="B103" s="177" t="s">
        <v>2435</v>
      </c>
      <c r="C103" s="177">
        <v>554</v>
      </c>
      <c r="G103" s="248">
        <v>2081</v>
      </c>
    </row>
    <row r="104" spans="1:7" x14ac:dyDescent="0.25">
      <c r="A104" s="187" t="s">
        <v>225</v>
      </c>
      <c r="B104" s="177" t="s">
        <v>2436</v>
      </c>
      <c r="C104" s="177">
        <v>982</v>
      </c>
      <c r="G104" s="248">
        <v>2111</v>
      </c>
    </row>
    <row r="105" spans="1:7" x14ac:dyDescent="0.25">
      <c r="A105" s="187" t="s">
        <v>227</v>
      </c>
      <c r="B105" s="177" t="s">
        <v>2437</v>
      </c>
      <c r="C105" s="177">
        <v>1126</v>
      </c>
      <c r="G105" s="248">
        <v>2151</v>
      </c>
    </row>
    <row r="106" spans="1:7" x14ac:dyDescent="0.25">
      <c r="A106" s="187" t="s">
        <v>229</v>
      </c>
      <c r="B106" s="177" t="s">
        <v>2438</v>
      </c>
      <c r="C106" s="177">
        <v>318</v>
      </c>
      <c r="G106" s="248">
        <v>2161</v>
      </c>
    </row>
    <row r="107" spans="1:7" x14ac:dyDescent="0.25">
      <c r="A107" s="187" t="s">
        <v>231</v>
      </c>
      <c r="B107" s="177" t="s">
        <v>914</v>
      </c>
      <c r="C107" s="177">
        <v>882</v>
      </c>
      <c r="G107" s="248">
        <v>2181</v>
      </c>
    </row>
    <row r="108" spans="1:7" x14ac:dyDescent="0.25">
      <c r="A108" s="187" t="s">
        <v>233</v>
      </c>
      <c r="B108" s="177" t="s">
        <v>2439</v>
      </c>
      <c r="C108" s="177">
        <v>1690</v>
      </c>
      <c r="G108" s="248">
        <v>2191</v>
      </c>
    </row>
    <row r="109" spans="1:7" x14ac:dyDescent="0.25">
      <c r="A109" s="187" t="s">
        <v>235</v>
      </c>
      <c r="B109" s="177" t="s">
        <v>2440</v>
      </c>
      <c r="C109" s="177">
        <v>755</v>
      </c>
      <c r="G109" s="248">
        <v>2241</v>
      </c>
    </row>
    <row r="110" spans="1:7" x14ac:dyDescent="0.25">
      <c r="A110" s="187" t="s">
        <v>237</v>
      </c>
      <c r="B110" s="177" t="s">
        <v>2441</v>
      </c>
      <c r="C110" s="177">
        <v>587</v>
      </c>
      <c r="G110" s="248">
        <v>2261</v>
      </c>
    </row>
    <row r="111" spans="1:7" x14ac:dyDescent="0.25">
      <c r="A111" s="187" t="s">
        <v>239</v>
      </c>
      <c r="B111" s="177" t="s">
        <v>2442</v>
      </c>
      <c r="C111" s="177">
        <v>813</v>
      </c>
      <c r="G111" s="248">
        <v>2281</v>
      </c>
    </row>
    <row r="112" spans="1:7" x14ac:dyDescent="0.25">
      <c r="A112" s="187" t="s">
        <v>241</v>
      </c>
      <c r="B112" s="177" t="s">
        <v>2443</v>
      </c>
      <c r="C112" s="177">
        <v>720</v>
      </c>
      <c r="G112" s="248">
        <v>2321</v>
      </c>
    </row>
    <row r="113" spans="1:7" x14ac:dyDescent="0.25">
      <c r="A113" s="187" t="s">
        <v>243</v>
      </c>
      <c r="B113" s="177" t="s">
        <v>2444</v>
      </c>
      <c r="C113" s="177">
        <v>1026</v>
      </c>
      <c r="G113" s="248">
        <v>2331</v>
      </c>
    </row>
    <row r="114" spans="1:7" x14ac:dyDescent="0.25">
      <c r="A114" s="187" t="s">
        <v>245</v>
      </c>
      <c r="B114" s="177" t="s">
        <v>852</v>
      </c>
      <c r="C114" s="177">
        <v>666</v>
      </c>
      <c r="G114" s="248">
        <v>2341</v>
      </c>
    </row>
    <row r="115" spans="1:7" x14ac:dyDescent="0.25">
      <c r="A115" s="187" t="s">
        <v>247</v>
      </c>
      <c r="B115" s="177" t="s">
        <v>2445</v>
      </c>
      <c r="C115" s="177">
        <v>601</v>
      </c>
      <c r="G115" s="248">
        <v>2351</v>
      </c>
    </row>
    <row r="116" spans="1:7" x14ac:dyDescent="0.25">
      <c r="A116" s="187" t="s">
        <v>249</v>
      </c>
      <c r="B116" s="177" t="s">
        <v>2446</v>
      </c>
      <c r="C116" s="177">
        <v>838</v>
      </c>
      <c r="G116" s="248">
        <v>2361</v>
      </c>
    </row>
    <row r="117" spans="1:7" x14ac:dyDescent="0.25">
      <c r="A117" s="187" t="s">
        <v>251</v>
      </c>
      <c r="B117" s="177" t="s">
        <v>2447</v>
      </c>
      <c r="C117" s="177">
        <v>1192</v>
      </c>
      <c r="G117" s="248">
        <v>2371</v>
      </c>
    </row>
    <row r="118" spans="1:7" x14ac:dyDescent="0.25">
      <c r="A118" s="187" t="s">
        <v>253</v>
      </c>
      <c r="B118" s="177" t="s">
        <v>2448</v>
      </c>
      <c r="C118" s="177">
        <v>640</v>
      </c>
      <c r="G118" s="248">
        <v>2401</v>
      </c>
    </row>
    <row r="119" spans="1:7" x14ac:dyDescent="0.25">
      <c r="A119" s="187" t="s">
        <v>255</v>
      </c>
      <c r="B119" s="177" t="s">
        <v>2449</v>
      </c>
      <c r="C119" s="177">
        <v>670</v>
      </c>
      <c r="G119" s="248">
        <v>2441</v>
      </c>
    </row>
    <row r="120" spans="1:7" x14ac:dyDescent="0.25">
      <c r="A120" s="187" t="s">
        <v>257</v>
      </c>
      <c r="B120" s="177" t="s">
        <v>853</v>
      </c>
      <c r="C120" s="177">
        <v>549</v>
      </c>
      <c r="G120" s="248">
        <v>2501</v>
      </c>
    </row>
    <row r="121" spans="1:7" x14ac:dyDescent="0.25">
      <c r="A121" s="187" t="s">
        <v>259</v>
      </c>
      <c r="B121" s="177" t="s">
        <v>2450</v>
      </c>
      <c r="C121" s="177">
        <v>894</v>
      </c>
      <c r="G121" s="248">
        <v>2511</v>
      </c>
    </row>
    <row r="122" spans="1:7" x14ac:dyDescent="0.25">
      <c r="A122" s="187" t="s">
        <v>261</v>
      </c>
      <c r="B122" s="177" t="s">
        <v>2451</v>
      </c>
      <c r="C122" s="177">
        <v>926</v>
      </c>
      <c r="G122" s="248">
        <v>2521</v>
      </c>
    </row>
    <row r="123" spans="1:7" x14ac:dyDescent="0.25">
      <c r="A123" s="187" t="s">
        <v>263</v>
      </c>
      <c r="B123" s="177" t="s">
        <v>2452</v>
      </c>
      <c r="C123" s="177">
        <v>156</v>
      </c>
      <c r="G123" s="248">
        <v>2531</v>
      </c>
    </row>
    <row r="124" spans="1:7" x14ac:dyDescent="0.25">
      <c r="A124" s="187" t="s">
        <v>265</v>
      </c>
      <c r="B124" s="177" t="s">
        <v>2453</v>
      </c>
      <c r="C124" s="177">
        <v>662</v>
      </c>
      <c r="G124" s="248">
        <v>2541</v>
      </c>
    </row>
    <row r="125" spans="1:7" x14ac:dyDescent="0.25">
      <c r="A125" s="187" t="s">
        <v>267</v>
      </c>
      <c r="B125" s="177" t="s">
        <v>854</v>
      </c>
      <c r="C125" s="177">
        <v>748</v>
      </c>
      <c r="G125" s="248">
        <v>2581</v>
      </c>
    </row>
    <row r="126" spans="1:7" x14ac:dyDescent="0.25">
      <c r="A126" s="187" t="s">
        <v>855</v>
      </c>
      <c r="B126" s="177" t="s">
        <v>2454</v>
      </c>
      <c r="C126" s="177">
        <v>68</v>
      </c>
      <c r="G126" s="248">
        <v>2621</v>
      </c>
    </row>
    <row r="127" spans="1:7" x14ac:dyDescent="0.25">
      <c r="A127" s="187" t="s">
        <v>269</v>
      </c>
      <c r="B127" s="177" t="s">
        <v>2455</v>
      </c>
      <c r="C127" s="177">
        <v>561</v>
      </c>
      <c r="G127" s="248">
        <v>2641</v>
      </c>
    </row>
    <row r="128" spans="1:7" x14ac:dyDescent="0.25">
      <c r="A128" s="187" t="s">
        <v>271</v>
      </c>
      <c r="B128" s="177" t="s">
        <v>2456</v>
      </c>
      <c r="C128" s="177">
        <v>783</v>
      </c>
      <c r="G128" s="248">
        <v>2651</v>
      </c>
    </row>
    <row r="129" spans="1:7" x14ac:dyDescent="0.25">
      <c r="A129" s="187" t="s">
        <v>273</v>
      </c>
      <c r="B129" s="177" t="s">
        <v>2457</v>
      </c>
      <c r="C129" s="177">
        <v>1268</v>
      </c>
      <c r="G129" s="248">
        <v>2661</v>
      </c>
    </row>
    <row r="130" spans="1:7" x14ac:dyDescent="0.25">
      <c r="A130" s="187" t="s">
        <v>275</v>
      </c>
      <c r="B130" s="177" t="s">
        <v>276</v>
      </c>
      <c r="C130" s="177">
        <v>1166</v>
      </c>
      <c r="G130" s="248">
        <v>2701</v>
      </c>
    </row>
    <row r="131" spans="1:7" x14ac:dyDescent="0.25">
      <c r="A131" s="187" t="s">
        <v>277</v>
      </c>
      <c r="B131" s="177" t="s">
        <v>278</v>
      </c>
      <c r="C131" s="177">
        <v>1273</v>
      </c>
      <c r="G131" s="248">
        <v>2741</v>
      </c>
    </row>
    <row r="132" spans="1:7" x14ac:dyDescent="0.25">
      <c r="A132" s="187" t="s">
        <v>856</v>
      </c>
      <c r="B132" s="177" t="s">
        <v>2458</v>
      </c>
      <c r="C132" s="177">
        <v>95</v>
      </c>
      <c r="G132" s="248">
        <v>2761</v>
      </c>
    </row>
    <row r="133" spans="1:7" x14ac:dyDescent="0.25">
      <c r="A133" s="187" t="s">
        <v>279</v>
      </c>
      <c r="B133" s="177" t="s">
        <v>2459</v>
      </c>
      <c r="C133" s="177">
        <v>890</v>
      </c>
      <c r="G133" s="248">
        <v>2781</v>
      </c>
    </row>
    <row r="134" spans="1:7" x14ac:dyDescent="0.25">
      <c r="A134" s="187" t="s">
        <v>281</v>
      </c>
      <c r="B134" s="177" t="s">
        <v>2460</v>
      </c>
      <c r="C134" s="177">
        <v>314</v>
      </c>
      <c r="G134" s="248">
        <v>2801</v>
      </c>
    </row>
    <row r="135" spans="1:7" x14ac:dyDescent="0.25">
      <c r="A135" s="187" t="s">
        <v>283</v>
      </c>
      <c r="B135" s="177" t="s">
        <v>2461</v>
      </c>
      <c r="C135" s="177">
        <v>471</v>
      </c>
      <c r="G135" s="248">
        <v>2821</v>
      </c>
    </row>
    <row r="136" spans="1:7" x14ac:dyDescent="0.25">
      <c r="A136" s="187" t="s">
        <v>285</v>
      </c>
      <c r="B136" s="177" t="s">
        <v>2462</v>
      </c>
      <c r="C136" s="177">
        <v>72</v>
      </c>
      <c r="G136" s="248">
        <v>2861</v>
      </c>
    </row>
    <row r="137" spans="1:7" x14ac:dyDescent="0.25">
      <c r="A137" s="187" t="s">
        <v>287</v>
      </c>
      <c r="B137" s="177" t="s">
        <v>288</v>
      </c>
      <c r="C137" s="177">
        <v>741</v>
      </c>
      <c r="G137" s="248">
        <v>2881</v>
      </c>
    </row>
    <row r="138" spans="1:7" x14ac:dyDescent="0.25">
      <c r="A138" s="187" t="s">
        <v>289</v>
      </c>
      <c r="B138" s="177" t="s">
        <v>2463</v>
      </c>
      <c r="C138" s="177">
        <v>756</v>
      </c>
      <c r="G138" s="248">
        <v>2891</v>
      </c>
    </row>
    <row r="139" spans="1:7" x14ac:dyDescent="0.25">
      <c r="A139" s="187" t="s">
        <v>291</v>
      </c>
      <c r="B139" s="177" t="s">
        <v>292</v>
      </c>
      <c r="C139" s="177">
        <v>1098</v>
      </c>
      <c r="G139" s="248">
        <v>2901</v>
      </c>
    </row>
    <row r="140" spans="1:7" x14ac:dyDescent="0.25">
      <c r="A140" s="187" t="s">
        <v>293</v>
      </c>
      <c r="B140" s="177" t="s">
        <v>294</v>
      </c>
      <c r="C140" s="177">
        <v>998</v>
      </c>
      <c r="G140" s="248">
        <v>2911</v>
      </c>
    </row>
    <row r="141" spans="1:7" x14ac:dyDescent="0.25">
      <c r="A141" s="187" t="s">
        <v>295</v>
      </c>
      <c r="B141" s="177" t="s">
        <v>2464</v>
      </c>
      <c r="C141" s="177">
        <v>798</v>
      </c>
      <c r="G141" s="248">
        <v>2941</v>
      </c>
    </row>
    <row r="142" spans="1:7" x14ac:dyDescent="0.25">
      <c r="A142" s="187" t="s">
        <v>297</v>
      </c>
      <c r="B142" s="177" t="s">
        <v>2465</v>
      </c>
      <c r="C142" s="177">
        <v>296</v>
      </c>
      <c r="G142" s="248">
        <v>2981</v>
      </c>
    </row>
    <row r="143" spans="1:7" x14ac:dyDescent="0.25">
      <c r="A143" s="187" t="s">
        <v>299</v>
      </c>
      <c r="B143" s="177" t="s">
        <v>2466</v>
      </c>
      <c r="C143" s="177">
        <v>539</v>
      </c>
      <c r="G143" s="248">
        <v>3021</v>
      </c>
    </row>
    <row r="144" spans="1:7" x14ac:dyDescent="0.25">
      <c r="A144" s="187" t="s">
        <v>2315</v>
      </c>
      <c r="B144" s="177" t="s">
        <v>2467</v>
      </c>
      <c r="C144" s="177">
        <v>304</v>
      </c>
      <c r="G144" s="248">
        <v>3024</v>
      </c>
    </row>
    <row r="145" spans="1:7" x14ac:dyDescent="0.25">
      <c r="A145" s="187" t="s">
        <v>300</v>
      </c>
      <c r="B145" s="177" t="s">
        <v>301</v>
      </c>
      <c r="C145" s="177">
        <v>771</v>
      </c>
      <c r="G145" s="248">
        <v>3030</v>
      </c>
    </row>
    <row r="146" spans="1:7" x14ac:dyDescent="0.25">
      <c r="A146" s="187" t="s">
        <v>302</v>
      </c>
      <c r="B146" s="177" t="s">
        <v>2468</v>
      </c>
      <c r="C146" s="177">
        <v>427</v>
      </c>
      <c r="G146" s="248">
        <v>3041</v>
      </c>
    </row>
    <row r="147" spans="1:7" x14ac:dyDescent="0.25">
      <c r="A147" s="187" t="s">
        <v>304</v>
      </c>
      <c r="B147" s="177" t="s">
        <v>2469</v>
      </c>
      <c r="C147" s="177">
        <v>489</v>
      </c>
      <c r="G147" s="248">
        <v>3051</v>
      </c>
    </row>
    <row r="148" spans="1:7" x14ac:dyDescent="0.25">
      <c r="A148" s="187" t="s">
        <v>306</v>
      </c>
      <c r="B148" s="177" t="s">
        <v>2470</v>
      </c>
      <c r="C148" s="177">
        <v>449</v>
      </c>
      <c r="G148" s="248">
        <v>3061</v>
      </c>
    </row>
    <row r="149" spans="1:7" x14ac:dyDescent="0.25">
      <c r="A149" s="187" t="s">
        <v>308</v>
      </c>
      <c r="B149" s="177" t="s">
        <v>309</v>
      </c>
      <c r="C149" s="177">
        <v>528</v>
      </c>
      <c r="G149" s="248">
        <v>3100</v>
      </c>
    </row>
    <row r="150" spans="1:7" x14ac:dyDescent="0.25">
      <c r="A150" s="187" t="s">
        <v>310</v>
      </c>
      <c r="B150" s="177" t="s">
        <v>2471</v>
      </c>
      <c r="C150" s="177">
        <v>1167</v>
      </c>
      <c r="G150" s="248">
        <v>3101</v>
      </c>
    </row>
    <row r="151" spans="1:7" x14ac:dyDescent="0.25">
      <c r="A151" s="187" t="s">
        <v>312</v>
      </c>
      <c r="B151" s="177" t="s">
        <v>2472</v>
      </c>
      <c r="C151" s="177">
        <v>540</v>
      </c>
      <c r="G151" s="248">
        <v>3111</v>
      </c>
    </row>
    <row r="152" spans="1:7" x14ac:dyDescent="0.25">
      <c r="A152" s="187" t="s">
        <v>314</v>
      </c>
      <c r="B152" s="177" t="s">
        <v>2473</v>
      </c>
      <c r="C152" s="177">
        <v>1156</v>
      </c>
      <c r="G152" s="248">
        <v>3141</v>
      </c>
    </row>
    <row r="153" spans="1:7" x14ac:dyDescent="0.25">
      <c r="A153" s="187" t="s">
        <v>316</v>
      </c>
      <c r="B153" s="177" t="s">
        <v>2474</v>
      </c>
      <c r="C153" s="177">
        <v>583</v>
      </c>
      <c r="G153" s="248">
        <v>3181</v>
      </c>
    </row>
    <row r="154" spans="1:7" x14ac:dyDescent="0.25">
      <c r="A154" s="187" t="s">
        <v>318</v>
      </c>
      <c r="B154" s="177" t="s">
        <v>319</v>
      </c>
      <c r="C154" s="177">
        <v>714</v>
      </c>
      <c r="G154" s="248">
        <v>3191</v>
      </c>
    </row>
    <row r="155" spans="1:7" x14ac:dyDescent="0.25">
      <c r="A155" s="187" t="s">
        <v>320</v>
      </c>
      <c r="B155" s="177" t="s">
        <v>2475</v>
      </c>
      <c r="C155" s="177">
        <v>317</v>
      </c>
      <c r="G155" s="248">
        <v>3241</v>
      </c>
    </row>
    <row r="156" spans="1:7" x14ac:dyDescent="0.25">
      <c r="A156" s="187" t="s">
        <v>322</v>
      </c>
      <c r="B156" s="177" t="s">
        <v>2476</v>
      </c>
      <c r="C156" s="177">
        <v>1211</v>
      </c>
      <c r="G156" s="248">
        <v>3261</v>
      </c>
    </row>
    <row r="157" spans="1:7" x14ac:dyDescent="0.25">
      <c r="A157" s="187" t="s">
        <v>324</v>
      </c>
      <c r="B157" s="177" t="s">
        <v>325</v>
      </c>
      <c r="C157" s="177">
        <v>1550</v>
      </c>
      <c r="G157" s="248">
        <v>3281</v>
      </c>
    </row>
    <row r="158" spans="1:7" x14ac:dyDescent="0.25">
      <c r="A158" s="187" t="s">
        <v>326</v>
      </c>
      <c r="B158" s="177" t="s">
        <v>2477</v>
      </c>
      <c r="C158" s="177">
        <v>468</v>
      </c>
      <c r="G158" s="248">
        <v>3301</v>
      </c>
    </row>
    <row r="159" spans="1:7" x14ac:dyDescent="0.25">
      <c r="A159" s="187" t="s">
        <v>328</v>
      </c>
      <c r="B159" s="177" t="s">
        <v>2478</v>
      </c>
      <c r="C159" s="177">
        <v>716</v>
      </c>
      <c r="G159" s="248">
        <v>3341</v>
      </c>
    </row>
    <row r="160" spans="1:7" x14ac:dyDescent="0.25">
      <c r="A160" s="187" t="s">
        <v>330</v>
      </c>
      <c r="B160" s="177" t="s">
        <v>2479</v>
      </c>
      <c r="C160" s="177">
        <v>649</v>
      </c>
      <c r="G160" s="248">
        <v>3381</v>
      </c>
    </row>
    <row r="161" spans="1:7" x14ac:dyDescent="0.25">
      <c r="A161" s="187" t="s">
        <v>332</v>
      </c>
      <c r="B161" s="177" t="s">
        <v>2480</v>
      </c>
      <c r="C161" s="177">
        <v>1192</v>
      </c>
      <c r="G161" s="248">
        <v>3421</v>
      </c>
    </row>
    <row r="162" spans="1:7" x14ac:dyDescent="0.25">
      <c r="A162" s="187" t="s">
        <v>334</v>
      </c>
      <c r="B162" s="177" t="s">
        <v>2481</v>
      </c>
      <c r="C162" s="177">
        <v>686</v>
      </c>
      <c r="G162" s="248">
        <v>3431</v>
      </c>
    </row>
    <row r="163" spans="1:7" x14ac:dyDescent="0.25">
      <c r="A163" s="187" t="s">
        <v>336</v>
      </c>
      <c r="B163" s="177" t="s">
        <v>2482</v>
      </c>
      <c r="C163" s="177">
        <v>461</v>
      </c>
      <c r="G163" s="248">
        <v>3501</v>
      </c>
    </row>
    <row r="164" spans="1:7" x14ac:dyDescent="0.25">
      <c r="A164" s="187" t="s">
        <v>338</v>
      </c>
      <c r="B164" s="177" t="s">
        <v>2483</v>
      </c>
      <c r="C164" s="177">
        <v>380</v>
      </c>
      <c r="G164" s="248">
        <v>3541</v>
      </c>
    </row>
    <row r="165" spans="1:7" x14ac:dyDescent="0.25">
      <c r="A165" s="187" t="s">
        <v>340</v>
      </c>
      <c r="B165" s="177" t="s">
        <v>2484</v>
      </c>
      <c r="C165" s="177">
        <v>373</v>
      </c>
      <c r="G165" s="248">
        <v>3581</v>
      </c>
    </row>
    <row r="166" spans="1:7" x14ac:dyDescent="0.25">
      <c r="A166" s="187" t="s">
        <v>342</v>
      </c>
      <c r="B166" s="177" t="s">
        <v>2485</v>
      </c>
      <c r="C166" s="177">
        <v>629</v>
      </c>
      <c r="G166" s="248">
        <v>3600</v>
      </c>
    </row>
    <row r="167" spans="1:7" x14ac:dyDescent="0.25">
      <c r="A167" s="187" t="s">
        <v>344</v>
      </c>
      <c r="B167" s="177" t="s">
        <v>345</v>
      </c>
      <c r="C167" s="177">
        <v>1524</v>
      </c>
      <c r="G167" s="248">
        <v>3610</v>
      </c>
    </row>
    <row r="168" spans="1:7" x14ac:dyDescent="0.25">
      <c r="A168" s="187" t="s">
        <v>346</v>
      </c>
      <c r="B168" s="177" t="s">
        <v>347</v>
      </c>
      <c r="C168" s="177">
        <v>1334</v>
      </c>
      <c r="G168" s="248">
        <v>3621</v>
      </c>
    </row>
    <row r="169" spans="1:7" x14ac:dyDescent="0.25">
      <c r="A169" s="187" t="s">
        <v>348</v>
      </c>
      <c r="B169" s="177" t="s">
        <v>2486</v>
      </c>
      <c r="C169" s="177">
        <v>607</v>
      </c>
      <c r="G169" s="248">
        <v>3661</v>
      </c>
    </row>
    <row r="170" spans="1:7" x14ac:dyDescent="0.25">
      <c r="A170" s="187" t="s">
        <v>350</v>
      </c>
      <c r="B170" s="177" t="s">
        <v>2487</v>
      </c>
      <c r="C170" s="177">
        <v>639</v>
      </c>
      <c r="G170" s="248">
        <v>3701</v>
      </c>
    </row>
    <row r="171" spans="1:7" x14ac:dyDescent="0.25">
      <c r="A171" s="187" t="s">
        <v>352</v>
      </c>
      <c r="B171" s="177" t="s">
        <v>2488</v>
      </c>
      <c r="C171" s="177">
        <v>999</v>
      </c>
      <c r="G171" s="248">
        <v>3741</v>
      </c>
    </row>
    <row r="172" spans="1:7" x14ac:dyDescent="0.25">
      <c r="A172" s="187" t="s">
        <v>354</v>
      </c>
      <c r="B172" s="177" t="s">
        <v>2489</v>
      </c>
      <c r="C172" s="177">
        <v>343</v>
      </c>
      <c r="G172" s="248">
        <v>3781</v>
      </c>
    </row>
    <row r="173" spans="1:7" x14ac:dyDescent="0.25">
      <c r="A173" s="187" t="s">
        <v>356</v>
      </c>
      <c r="B173" s="177" t="s">
        <v>2490</v>
      </c>
      <c r="C173" s="177">
        <v>374</v>
      </c>
      <c r="G173" s="248">
        <v>3821</v>
      </c>
    </row>
    <row r="174" spans="1:7" x14ac:dyDescent="0.25">
      <c r="A174" s="187" t="s">
        <v>358</v>
      </c>
      <c r="B174" s="177" t="s">
        <v>2491</v>
      </c>
      <c r="C174" s="177">
        <v>372</v>
      </c>
      <c r="G174" s="248">
        <v>3861</v>
      </c>
    </row>
    <row r="175" spans="1:7" x14ac:dyDescent="0.25">
      <c r="A175" s="187" t="s">
        <v>360</v>
      </c>
      <c r="B175" s="177" t="s">
        <v>2492</v>
      </c>
      <c r="C175" s="177">
        <v>665</v>
      </c>
      <c r="G175" s="248">
        <v>3901</v>
      </c>
    </row>
    <row r="176" spans="1:7" x14ac:dyDescent="0.25">
      <c r="A176" s="187" t="s">
        <v>362</v>
      </c>
      <c r="B176" s="177" t="s">
        <v>2493</v>
      </c>
      <c r="C176" s="177">
        <v>633</v>
      </c>
      <c r="G176" s="248">
        <v>3941</v>
      </c>
    </row>
    <row r="177" spans="1:7" x14ac:dyDescent="0.25">
      <c r="A177" s="187" t="s">
        <v>364</v>
      </c>
      <c r="B177" s="177" t="s">
        <v>2494</v>
      </c>
      <c r="C177" s="177">
        <v>652</v>
      </c>
      <c r="G177" s="248">
        <v>3981</v>
      </c>
    </row>
    <row r="178" spans="1:7" x14ac:dyDescent="0.25">
      <c r="A178" s="187" t="s">
        <v>857</v>
      </c>
      <c r="B178" s="177" t="s">
        <v>2495</v>
      </c>
      <c r="C178" s="177">
        <v>242</v>
      </c>
      <c r="G178" s="248">
        <v>4000</v>
      </c>
    </row>
    <row r="179" spans="1:7" x14ac:dyDescent="0.25">
      <c r="A179" s="187" t="s">
        <v>366</v>
      </c>
      <c r="B179" s="177" t="s">
        <v>2496</v>
      </c>
      <c r="C179" s="177">
        <v>513</v>
      </c>
      <c r="G179" s="248">
        <v>4001</v>
      </c>
    </row>
    <row r="180" spans="1:7" x14ac:dyDescent="0.25">
      <c r="A180" s="187" t="s">
        <v>368</v>
      </c>
      <c r="B180" s="177" t="s">
        <v>2497</v>
      </c>
      <c r="C180" s="177">
        <v>700</v>
      </c>
      <c r="G180" s="248">
        <v>4021</v>
      </c>
    </row>
    <row r="181" spans="1:7" x14ac:dyDescent="0.25">
      <c r="A181" s="187" t="s">
        <v>858</v>
      </c>
      <c r="B181" s="177" t="s">
        <v>2498</v>
      </c>
      <c r="C181" s="177">
        <v>1266</v>
      </c>
      <c r="G181" s="248">
        <v>4031</v>
      </c>
    </row>
    <row r="182" spans="1:7" x14ac:dyDescent="0.25">
      <c r="A182" s="187" t="s">
        <v>370</v>
      </c>
      <c r="B182" s="177" t="s">
        <v>2499</v>
      </c>
      <c r="C182" s="177">
        <v>837</v>
      </c>
      <c r="G182" s="248">
        <v>4061</v>
      </c>
    </row>
    <row r="183" spans="1:7" x14ac:dyDescent="0.25">
      <c r="A183" s="187" t="s">
        <v>859</v>
      </c>
      <c r="B183" s="177" t="s">
        <v>2500</v>
      </c>
      <c r="C183" s="177">
        <v>145</v>
      </c>
      <c r="G183" s="248">
        <v>4070</v>
      </c>
    </row>
    <row r="184" spans="1:7" x14ac:dyDescent="0.25">
      <c r="A184" s="187" t="s">
        <v>372</v>
      </c>
      <c r="B184" s="177" t="s">
        <v>2501</v>
      </c>
      <c r="C184" s="177">
        <v>360</v>
      </c>
      <c r="G184" s="248">
        <v>4071</v>
      </c>
    </row>
    <row r="185" spans="1:7" x14ac:dyDescent="0.25">
      <c r="A185" s="187" t="s">
        <v>860</v>
      </c>
      <c r="B185" s="177" t="s">
        <v>2502</v>
      </c>
      <c r="C185" s="177">
        <v>89</v>
      </c>
      <c r="G185" s="248">
        <v>4081</v>
      </c>
    </row>
    <row r="186" spans="1:7" x14ac:dyDescent="0.25">
      <c r="A186" s="187" t="s">
        <v>374</v>
      </c>
      <c r="B186" s="177" t="s">
        <v>2503</v>
      </c>
      <c r="C186" s="177">
        <v>575</v>
      </c>
      <c r="G186" s="248">
        <v>4091</v>
      </c>
    </row>
    <row r="187" spans="1:7" x14ac:dyDescent="0.25">
      <c r="A187" s="187" t="s">
        <v>376</v>
      </c>
      <c r="B187" s="177" t="s">
        <v>2504</v>
      </c>
      <c r="C187" s="177">
        <v>382</v>
      </c>
      <c r="G187" s="248">
        <v>4121</v>
      </c>
    </row>
    <row r="188" spans="1:7" x14ac:dyDescent="0.25">
      <c r="A188" s="187" t="s">
        <v>378</v>
      </c>
      <c r="B188" s="177" t="s">
        <v>2505</v>
      </c>
      <c r="C188" s="177">
        <v>421</v>
      </c>
      <c r="G188" s="248">
        <v>4171</v>
      </c>
    </row>
    <row r="189" spans="1:7" x14ac:dyDescent="0.25">
      <c r="A189" s="187" t="s">
        <v>380</v>
      </c>
      <c r="B189" s="177" t="s">
        <v>2506</v>
      </c>
      <c r="C189" s="177">
        <v>596</v>
      </c>
      <c r="G189" s="248">
        <v>4221</v>
      </c>
    </row>
    <row r="190" spans="1:7" x14ac:dyDescent="0.25">
      <c r="A190" s="187" t="s">
        <v>382</v>
      </c>
      <c r="B190" s="177" t="s">
        <v>2507</v>
      </c>
      <c r="C190" s="177">
        <v>910</v>
      </c>
      <c r="G190" s="248">
        <v>4241</v>
      </c>
    </row>
    <row r="191" spans="1:7" x14ac:dyDescent="0.25">
      <c r="A191" s="187" t="s">
        <v>384</v>
      </c>
      <c r="B191" s="177" t="s">
        <v>2508</v>
      </c>
      <c r="C191" s="177">
        <v>760</v>
      </c>
      <c r="G191" s="248">
        <v>4261</v>
      </c>
    </row>
    <row r="192" spans="1:7" x14ac:dyDescent="0.25">
      <c r="A192" s="187" t="s">
        <v>386</v>
      </c>
      <c r="B192" s="177" t="s">
        <v>2509</v>
      </c>
      <c r="C192" s="177">
        <v>983</v>
      </c>
      <c r="G192" s="248">
        <v>4281</v>
      </c>
    </row>
    <row r="193" spans="1:7" x14ac:dyDescent="0.25">
      <c r="A193" s="187" t="s">
        <v>388</v>
      </c>
      <c r="B193" s="177" t="s">
        <v>2510</v>
      </c>
      <c r="C193" s="177">
        <v>417</v>
      </c>
      <c r="G193" s="248">
        <v>4301</v>
      </c>
    </row>
    <row r="194" spans="1:7" x14ac:dyDescent="0.25">
      <c r="A194" s="187" t="s">
        <v>390</v>
      </c>
      <c r="B194" s="177" t="s">
        <v>2511</v>
      </c>
      <c r="C194" s="177">
        <v>363</v>
      </c>
      <c r="G194" s="248">
        <v>4341</v>
      </c>
    </row>
    <row r="195" spans="1:7" x14ac:dyDescent="0.25">
      <c r="A195" s="187" t="s">
        <v>392</v>
      </c>
      <c r="B195" s="177" t="s">
        <v>2512</v>
      </c>
      <c r="C195" s="177">
        <v>780</v>
      </c>
      <c r="G195" s="248">
        <v>4381</v>
      </c>
    </row>
    <row r="196" spans="1:7" x14ac:dyDescent="0.25">
      <c r="A196" s="187" t="s">
        <v>394</v>
      </c>
      <c r="B196" s="177" t="s">
        <v>2513</v>
      </c>
      <c r="C196" s="177">
        <v>601</v>
      </c>
      <c r="G196" s="248">
        <v>4391</v>
      </c>
    </row>
    <row r="197" spans="1:7" x14ac:dyDescent="0.25">
      <c r="A197" s="187" t="s">
        <v>396</v>
      </c>
      <c r="B197" s="177" t="s">
        <v>2514</v>
      </c>
      <c r="C197" s="177">
        <v>435</v>
      </c>
      <c r="G197" s="248">
        <v>4401</v>
      </c>
    </row>
    <row r="198" spans="1:7" x14ac:dyDescent="0.25">
      <c r="A198" s="187" t="s">
        <v>398</v>
      </c>
      <c r="B198" s="177" t="s">
        <v>2515</v>
      </c>
      <c r="C198" s="177">
        <v>956</v>
      </c>
      <c r="G198" s="248">
        <v>4421</v>
      </c>
    </row>
    <row r="199" spans="1:7" x14ac:dyDescent="0.25">
      <c r="A199" s="187" t="s">
        <v>400</v>
      </c>
      <c r="B199" s="177" t="s">
        <v>2516</v>
      </c>
      <c r="C199" s="177">
        <v>496</v>
      </c>
      <c r="G199" s="248">
        <v>4441</v>
      </c>
    </row>
    <row r="200" spans="1:7" x14ac:dyDescent="0.25">
      <c r="A200" s="187" t="s">
        <v>402</v>
      </c>
      <c r="B200" s="177" t="s">
        <v>2517</v>
      </c>
      <c r="C200" s="177">
        <v>329</v>
      </c>
      <c r="G200" s="248">
        <v>4461</v>
      </c>
    </row>
    <row r="201" spans="1:7" x14ac:dyDescent="0.25">
      <c r="A201" s="187" t="s">
        <v>404</v>
      </c>
      <c r="B201" s="177" t="s">
        <v>2518</v>
      </c>
      <c r="C201" s="177">
        <v>786</v>
      </c>
      <c r="G201" s="248">
        <v>4491</v>
      </c>
    </row>
    <row r="202" spans="1:7" x14ac:dyDescent="0.25">
      <c r="A202" s="187" t="s">
        <v>406</v>
      </c>
      <c r="B202" s="177" t="s">
        <v>2519</v>
      </c>
      <c r="C202" s="177">
        <v>453</v>
      </c>
      <c r="G202" s="248">
        <v>4501</v>
      </c>
    </row>
    <row r="203" spans="1:7" x14ac:dyDescent="0.25">
      <c r="A203" s="187" t="s">
        <v>408</v>
      </c>
      <c r="B203" s="177" t="s">
        <v>2520</v>
      </c>
      <c r="C203" s="177">
        <v>796</v>
      </c>
      <c r="G203" s="248">
        <v>4511</v>
      </c>
    </row>
    <row r="204" spans="1:7" x14ac:dyDescent="0.25">
      <c r="A204" s="187" t="s">
        <v>410</v>
      </c>
      <c r="B204" s="177" t="s">
        <v>2521</v>
      </c>
      <c r="C204" s="177">
        <v>425</v>
      </c>
      <c r="G204" s="248">
        <v>4541</v>
      </c>
    </row>
    <row r="205" spans="1:7" x14ac:dyDescent="0.25">
      <c r="A205" s="187" t="s">
        <v>412</v>
      </c>
      <c r="B205" s="177" t="s">
        <v>2522</v>
      </c>
      <c r="C205" s="177">
        <v>915</v>
      </c>
      <c r="G205" s="248">
        <v>4581</v>
      </c>
    </row>
    <row r="206" spans="1:7" x14ac:dyDescent="0.25">
      <c r="A206" s="187" t="s">
        <v>414</v>
      </c>
      <c r="B206" s="177" t="s">
        <v>2523</v>
      </c>
      <c r="C206" s="177">
        <v>727</v>
      </c>
      <c r="G206" s="248">
        <v>4611</v>
      </c>
    </row>
    <row r="207" spans="1:7" x14ac:dyDescent="0.25">
      <c r="A207" s="187" t="s">
        <v>416</v>
      </c>
      <c r="B207" s="177" t="s">
        <v>2524</v>
      </c>
      <c r="C207" s="177">
        <v>284</v>
      </c>
      <c r="G207" s="248">
        <v>4651</v>
      </c>
    </row>
    <row r="208" spans="1:7" x14ac:dyDescent="0.25">
      <c r="A208" s="187" t="s">
        <v>418</v>
      </c>
      <c r="B208" s="177" t="s">
        <v>2525</v>
      </c>
      <c r="C208" s="177">
        <v>932</v>
      </c>
      <c r="G208" s="248">
        <v>4681</v>
      </c>
    </row>
    <row r="209" spans="1:7" x14ac:dyDescent="0.25">
      <c r="A209" s="187" t="s">
        <v>420</v>
      </c>
      <c r="B209" s="177" t="s">
        <v>2526</v>
      </c>
      <c r="C209" s="177">
        <v>957</v>
      </c>
      <c r="G209" s="248">
        <v>4691</v>
      </c>
    </row>
    <row r="210" spans="1:7" x14ac:dyDescent="0.25">
      <c r="A210" s="187" t="s">
        <v>422</v>
      </c>
      <c r="B210" s="177" t="s">
        <v>2527</v>
      </c>
      <c r="C210" s="177">
        <v>450</v>
      </c>
      <c r="G210" s="248">
        <v>4721</v>
      </c>
    </row>
    <row r="211" spans="1:7" x14ac:dyDescent="0.25">
      <c r="A211" s="187" t="s">
        <v>424</v>
      </c>
      <c r="B211" s="177" t="s">
        <v>2528</v>
      </c>
      <c r="C211" s="177">
        <v>706</v>
      </c>
      <c r="G211" s="248">
        <v>4741</v>
      </c>
    </row>
    <row r="212" spans="1:7" x14ac:dyDescent="0.25">
      <c r="A212" s="187" t="s">
        <v>426</v>
      </c>
      <c r="B212" s="177" t="s">
        <v>2529</v>
      </c>
      <c r="C212" s="177">
        <v>565</v>
      </c>
      <c r="G212" s="248">
        <v>4761</v>
      </c>
    </row>
    <row r="213" spans="1:7" x14ac:dyDescent="0.25">
      <c r="A213" s="187" t="s">
        <v>428</v>
      </c>
      <c r="B213" s="177" t="s">
        <v>2530</v>
      </c>
      <c r="C213" s="177">
        <v>788</v>
      </c>
      <c r="G213" s="248">
        <v>4801</v>
      </c>
    </row>
    <row r="214" spans="1:7" x14ac:dyDescent="0.25">
      <c r="A214" s="187" t="s">
        <v>430</v>
      </c>
      <c r="B214" s="177" t="s">
        <v>2531</v>
      </c>
      <c r="C214" s="177">
        <v>566</v>
      </c>
      <c r="G214" s="248">
        <v>4841</v>
      </c>
    </row>
    <row r="215" spans="1:7" x14ac:dyDescent="0.25">
      <c r="A215" s="187" t="s">
        <v>432</v>
      </c>
      <c r="B215" s="177" t="s">
        <v>2532</v>
      </c>
      <c r="C215" s="177">
        <v>579</v>
      </c>
      <c r="G215" s="248">
        <v>4881</v>
      </c>
    </row>
    <row r="216" spans="1:7" x14ac:dyDescent="0.25">
      <c r="A216" s="187" t="s">
        <v>434</v>
      </c>
      <c r="B216" s="177" t="s">
        <v>2533</v>
      </c>
      <c r="C216" s="177">
        <v>553</v>
      </c>
      <c r="G216" s="248">
        <v>4921</v>
      </c>
    </row>
    <row r="217" spans="1:7" x14ac:dyDescent="0.25">
      <c r="A217" s="187" t="s">
        <v>436</v>
      </c>
      <c r="B217" s="177" t="s">
        <v>2534</v>
      </c>
      <c r="C217" s="177">
        <v>316</v>
      </c>
      <c r="G217" s="248">
        <v>4961</v>
      </c>
    </row>
    <row r="218" spans="1:7" x14ac:dyDescent="0.25">
      <c r="A218" s="187" t="s">
        <v>438</v>
      </c>
      <c r="B218" s="177" t="s">
        <v>2535</v>
      </c>
      <c r="C218" s="177">
        <v>1053</v>
      </c>
      <c r="G218" s="248">
        <v>5001</v>
      </c>
    </row>
    <row r="219" spans="1:7" x14ac:dyDescent="0.25">
      <c r="A219" s="187" t="s">
        <v>440</v>
      </c>
      <c r="B219" s="177" t="s">
        <v>441</v>
      </c>
      <c r="C219" s="177">
        <v>1416</v>
      </c>
      <c r="G219" s="248">
        <v>5003</v>
      </c>
    </row>
    <row r="220" spans="1:7" x14ac:dyDescent="0.25">
      <c r="A220" s="187" t="s">
        <v>442</v>
      </c>
      <c r="B220" s="177" t="s">
        <v>2536</v>
      </c>
      <c r="C220" s="177">
        <v>1499</v>
      </c>
      <c r="G220" s="248">
        <v>5005</v>
      </c>
    </row>
    <row r="221" spans="1:7" x14ac:dyDescent="0.25">
      <c r="A221" s="187" t="s">
        <v>861</v>
      </c>
      <c r="B221" s="177" t="s">
        <v>2537</v>
      </c>
      <c r="C221" s="177">
        <v>327</v>
      </c>
      <c r="G221" s="248">
        <v>5007</v>
      </c>
    </row>
    <row r="222" spans="1:7" x14ac:dyDescent="0.25">
      <c r="A222" s="187" t="s">
        <v>2538</v>
      </c>
      <c r="B222" s="177" t="s">
        <v>2539</v>
      </c>
      <c r="C222" s="177">
        <v>57</v>
      </c>
      <c r="G222" s="248">
        <v>5008</v>
      </c>
    </row>
    <row r="223" spans="1:7" x14ac:dyDescent="0.25">
      <c r="A223" s="187" t="s">
        <v>444</v>
      </c>
      <c r="B223" s="177" t="s">
        <v>445</v>
      </c>
      <c r="C223" s="177">
        <v>187</v>
      </c>
      <c r="G223" s="248">
        <v>5010</v>
      </c>
    </row>
    <row r="224" spans="1:7" x14ac:dyDescent="0.25">
      <c r="A224" s="187" t="s">
        <v>446</v>
      </c>
      <c r="B224" s="177" t="s">
        <v>2540</v>
      </c>
      <c r="C224" s="177">
        <v>1092</v>
      </c>
      <c r="G224" s="248">
        <v>5021</v>
      </c>
    </row>
    <row r="225" spans="1:7" x14ac:dyDescent="0.25">
      <c r="A225" s="187" t="s">
        <v>2317</v>
      </c>
      <c r="B225" s="177" t="s">
        <v>2541</v>
      </c>
      <c r="C225" s="177">
        <v>75</v>
      </c>
      <c r="G225" s="248">
        <v>5022</v>
      </c>
    </row>
    <row r="226" spans="1:7" x14ac:dyDescent="0.25">
      <c r="A226" s="187" t="s">
        <v>862</v>
      </c>
      <c r="B226" s="177" t="s">
        <v>2542</v>
      </c>
      <c r="C226" s="177">
        <v>611</v>
      </c>
      <c r="G226" s="248">
        <v>5025</v>
      </c>
    </row>
    <row r="227" spans="1:7" x14ac:dyDescent="0.25">
      <c r="A227" s="187" t="s">
        <v>448</v>
      </c>
      <c r="B227" s="177" t="s">
        <v>2543</v>
      </c>
      <c r="C227" s="177">
        <v>615</v>
      </c>
      <c r="G227" s="248">
        <v>5029</v>
      </c>
    </row>
    <row r="228" spans="1:7" x14ac:dyDescent="0.25">
      <c r="A228" s="187" t="s">
        <v>449</v>
      </c>
      <c r="B228" s="177" t="s">
        <v>2544</v>
      </c>
      <c r="C228" s="177">
        <v>25</v>
      </c>
      <c r="G228" s="248">
        <v>5030</v>
      </c>
    </row>
    <row r="229" spans="1:7" x14ac:dyDescent="0.25">
      <c r="A229" s="187" t="s">
        <v>863</v>
      </c>
      <c r="B229" s="177" t="s">
        <v>864</v>
      </c>
      <c r="C229" s="177">
        <v>212</v>
      </c>
      <c r="G229" s="248">
        <v>5032</v>
      </c>
    </row>
    <row r="230" spans="1:7" x14ac:dyDescent="0.25">
      <c r="A230" s="187" t="s">
        <v>451</v>
      </c>
      <c r="B230" s="177" t="s">
        <v>2545</v>
      </c>
      <c r="C230" s="177">
        <v>559</v>
      </c>
      <c r="G230" s="248">
        <v>5041</v>
      </c>
    </row>
    <row r="231" spans="1:7" x14ac:dyDescent="0.25">
      <c r="A231" s="187" t="s">
        <v>2319</v>
      </c>
      <c r="B231" s="177" t="s">
        <v>2546</v>
      </c>
      <c r="C231" s="177">
        <v>107</v>
      </c>
      <c r="G231" s="248">
        <v>5043</v>
      </c>
    </row>
    <row r="232" spans="1:7" x14ac:dyDescent="0.25">
      <c r="A232" s="187" t="s">
        <v>2321</v>
      </c>
      <c r="B232" s="177" t="s">
        <v>2547</v>
      </c>
      <c r="C232" s="177">
        <v>261</v>
      </c>
      <c r="G232" s="248">
        <v>5047</v>
      </c>
    </row>
    <row r="233" spans="1:7" x14ac:dyDescent="0.25">
      <c r="A233" s="187" t="s">
        <v>2323</v>
      </c>
      <c r="B233" s="177" t="s">
        <v>2548</v>
      </c>
      <c r="C233" s="177">
        <v>336</v>
      </c>
      <c r="G233" s="248">
        <v>5048</v>
      </c>
    </row>
    <row r="234" spans="1:7" x14ac:dyDescent="0.25">
      <c r="A234" s="187" t="s">
        <v>453</v>
      </c>
      <c r="B234" s="177" t="s">
        <v>2549</v>
      </c>
      <c r="C234" s="177">
        <v>1297</v>
      </c>
      <c r="G234" s="248">
        <v>5051</v>
      </c>
    </row>
    <row r="235" spans="1:7" x14ac:dyDescent="0.25">
      <c r="A235" s="187" t="s">
        <v>455</v>
      </c>
      <c r="B235" s="177" t="s">
        <v>2550</v>
      </c>
      <c r="C235" s="177">
        <v>516</v>
      </c>
      <c r="G235" s="248">
        <v>5061</v>
      </c>
    </row>
    <row r="236" spans="1:7" x14ac:dyDescent="0.25">
      <c r="A236" s="187" t="s">
        <v>457</v>
      </c>
      <c r="B236" s="177" t="s">
        <v>2551</v>
      </c>
      <c r="C236" s="177">
        <v>476</v>
      </c>
      <c r="G236" s="248">
        <v>5081</v>
      </c>
    </row>
    <row r="237" spans="1:7" x14ac:dyDescent="0.25">
      <c r="A237" s="187" t="s">
        <v>459</v>
      </c>
      <c r="B237" s="177" t="s">
        <v>2552</v>
      </c>
      <c r="C237" s="177">
        <v>551</v>
      </c>
      <c r="G237" s="248">
        <v>5091</v>
      </c>
    </row>
    <row r="238" spans="1:7" x14ac:dyDescent="0.25">
      <c r="A238" s="187" t="s">
        <v>461</v>
      </c>
      <c r="B238" s="177" t="s">
        <v>2553</v>
      </c>
      <c r="C238" s="177">
        <v>1133</v>
      </c>
      <c r="G238" s="248">
        <v>5101</v>
      </c>
    </row>
    <row r="239" spans="1:7" x14ac:dyDescent="0.25">
      <c r="A239" s="187" t="s">
        <v>463</v>
      </c>
      <c r="B239" s="177" t="s">
        <v>2554</v>
      </c>
      <c r="C239" s="177">
        <v>551</v>
      </c>
      <c r="G239" s="248">
        <v>5121</v>
      </c>
    </row>
    <row r="240" spans="1:7" x14ac:dyDescent="0.25">
      <c r="A240" s="187" t="s">
        <v>465</v>
      </c>
      <c r="B240" s="177" t="s">
        <v>2555</v>
      </c>
      <c r="C240" s="177">
        <v>384</v>
      </c>
      <c r="G240" s="248">
        <v>5131</v>
      </c>
    </row>
    <row r="241" spans="1:7" x14ac:dyDescent="0.25">
      <c r="A241" s="187" t="s">
        <v>467</v>
      </c>
      <c r="B241" s="177" t="s">
        <v>2556</v>
      </c>
      <c r="C241" s="177">
        <v>787</v>
      </c>
      <c r="G241" s="248">
        <v>5141</v>
      </c>
    </row>
    <row r="242" spans="1:7" x14ac:dyDescent="0.25">
      <c r="A242" s="187" t="s">
        <v>469</v>
      </c>
      <c r="B242" s="177" t="s">
        <v>2557</v>
      </c>
      <c r="C242" s="177">
        <v>1236</v>
      </c>
      <c r="G242" s="248">
        <v>5201</v>
      </c>
    </row>
    <row r="243" spans="1:7" x14ac:dyDescent="0.25">
      <c r="A243" s="187" t="s">
        <v>471</v>
      </c>
      <c r="B243" s="177" t="s">
        <v>472</v>
      </c>
      <c r="C243" s="177">
        <v>849</v>
      </c>
      <c r="G243" s="248">
        <v>5241</v>
      </c>
    </row>
    <row r="244" spans="1:7" x14ac:dyDescent="0.25">
      <c r="A244" s="187" t="s">
        <v>473</v>
      </c>
      <c r="B244" s="177" t="s">
        <v>2558</v>
      </c>
      <c r="C244" s="177">
        <v>637</v>
      </c>
      <c r="G244" s="248">
        <v>5281</v>
      </c>
    </row>
    <row r="245" spans="1:7" x14ac:dyDescent="0.25">
      <c r="A245" s="187" t="s">
        <v>475</v>
      </c>
      <c r="B245" s="177" t="s">
        <v>2559</v>
      </c>
      <c r="C245" s="177">
        <v>617</v>
      </c>
      <c r="G245" s="248">
        <v>5321</v>
      </c>
    </row>
    <row r="246" spans="1:7" x14ac:dyDescent="0.25">
      <c r="A246" s="187" t="s">
        <v>477</v>
      </c>
      <c r="B246" s="177" t="s">
        <v>2560</v>
      </c>
      <c r="C246" s="177">
        <v>523</v>
      </c>
      <c r="G246" s="248">
        <v>5361</v>
      </c>
    </row>
    <row r="247" spans="1:7" x14ac:dyDescent="0.25">
      <c r="A247" s="187" t="s">
        <v>479</v>
      </c>
      <c r="B247" s="177" t="s">
        <v>2561</v>
      </c>
      <c r="C247" s="177">
        <v>903</v>
      </c>
      <c r="G247" s="248">
        <v>5381</v>
      </c>
    </row>
    <row r="248" spans="1:7" x14ac:dyDescent="0.25">
      <c r="A248" s="187" t="s">
        <v>481</v>
      </c>
      <c r="B248" s="177" t="s">
        <v>2562</v>
      </c>
      <c r="C248" s="177">
        <v>1113</v>
      </c>
      <c r="G248" s="248">
        <v>5401</v>
      </c>
    </row>
    <row r="249" spans="1:7" x14ac:dyDescent="0.25">
      <c r="A249" s="187" t="s">
        <v>483</v>
      </c>
      <c r="B249" s="177" t="s">
        <v>2563</v>
      </c>
      <c r="C249" s="177">
        <v>675</v>
      </c>
      <c r="G249" s="248">
        <v>5421</v>
      </c>
    </row>
    <row r="250" spans="1:7" x14ac:dyDescent="0.25">
      <c r="A250" s="187" t="s">
        <v>485</v>
      </c>
      <c r="B250" s="177" t="s">
        <v>2564</v>
      </c>
      <c r="C250" s="177">
        <v>954</v>
      </c>
      <c r="G250" s="248">
        <v>5431</v>
      </c>
    </row>
    <row r="251" spans="1:7" x14ac:dyDescent="0.25">
      <c r="A251" s="187" t="s">
        <v>487</v>
      </c>
      <c r="B251" s="177" t="s">
        <v>2565</v>
      </c>
      <c r="C251" s="177">
        <v>596</v>
      </c>
      <c r="G251" s="248">
        <v>5441</v>
      </c>
    </row>
    <row r="252" spans="1:7" x14ac:dyDescent="0.25">
      <c r="A252" s="187" t="s">
        <v>489</v>
      </c>
      <c r="B252" s="177" t="s">
        <v>2566</v>
      </c>
      <c r="C252" s="177">
        <v>706</v>
      </c>
      <c r="G252" s="248">
        <v>5481</v>
      </c>
    </row>
    <row r="253" spans="1:7" x14ac:dyDescent="0.25">
      <c r="A253" s="187" t="s">
        <v>491</v>
      </c>
      <c r="B253" s="177" t="s">
        <v>2567</v>
      </c>
      <c r="C253" s="177">
        <v>460</v>
      </c>
      <c r="G253" s="248">
        <v>5521</v>
      </c>
    </row>
    <row r="254" spans="1:7" x14ac:dyDescent="0.25">
      <c r="A254" s="187" t="s">
        <v>493</v>
      </c>
      <c r="B254" s="177" t="s">
        <v>2568</v>
      </c>
      <c r="C254" s="177">
        <v>408</v>
      </c>
      <c r="G254" s="248">
        <v>5561</v>
      </c>
    </row>
    <row r="255" spans="1:7" x14ac:dyDescent="0.25">
      <c r="A255" s="187" t="s">
        <v>495</v>
      </c>
      <c r="B255" s="177" t="s">
        <v>2569</v>
      </c>
      <c r="C255" s="177">
        <v>616</v>
      </c>
      <c r="G255" s="248">
        <v>5601</v>
      </c>
    </row>
    <row r="256" spans="1:7" x14ac:dyDescent="0.25">
      <c r="A256" s="187" t="s">
        <v>497</v>
      </c>
      <c r="B256" s="177" t="s">
        <v>2570</v>
      </c>
      <c r="C256" s="177">
        <v>393</v>
      </c>
      <c r="G256" s="248">
        <v>5641</v>
      </c>
    </row>
    <row r="257" spans="1:7" x14ac:dyDescent="0.25">
      <c r="A257" s="187" t="s">
        <v>499</v>
      </c>
      <c r="B257" s="177" t="s">
        <v>500</v>
      </c>
      <c r="C257" s="177">
        <v>828</v>
      </c>
      <c r="G257" s="248">
        <v>5671</v>
      </c>
    </row>
    <row r="258" spans="1:7" x14ac:dyDescent="0.25">
      <c r="A258" s="187" t="s">
        <v>501</v>
      </c>
      <c r="B258" s="177" t="s">
        <v>2571</v>
      </c>
      <c r="C258" s="177">
        <v>27</v>
      </c>
      <c r="G258" s="248">
        <v>5710</v>
      </c>
    </row>
    <row r="259" spans="1:7" x14ac:dyDescent="0.25">
      <c r="A259" s="187" t="s">
        <v>503</v>
      </c>
      <c r="B259" s="177" t="s">
        <v>2572</v>
      </c>
      <c r="C259" s="177">
        <v>830</v>
      </c>
      <c r="G259" s="248">
        <v>5711</v>
      </c>
    </row>
    <row r="260" spans="1:7" x14ac:dyDescent="0.25">
      <c r="A260" s="187" t="s">
        <v>505</v>
      </c>
      <c r="B260" s="177" t="s">
        <v>2573</v>
      </c>
      <c r="C260" s="177">
        <v>623</v>
      </c>
      <c r="G260" s="248">
        <v>5791</v>
      </c>
    </row>
    <row r="261" spans="1:7" x14ac:dyDescent="0.25">
      <c r="A261" s="187" t="s">
        <v>507</v>
      </c>
      <c r="B261" s="177" t="s">
        <v>2574</v>
      </c>
      <c r="C261" s="177">
        <v>228</v>
      </c>
      <c r="G261" s="248">
        <v>5831</v>
      </c>
    </row>
    <row r="262" spans="1:7" x14ac:dyDescent="0.25">
      <c r="A262" s="187" t="s">
        <v>509</v>
      </c>
      <c r="B262" s="177" t="s">
        <v>2575</v>
      </c>
      <c r="C262" s="177">
        <v>367</v>
      </c>
      <c r="G262" s="248">
        <v>5861</v>
      </c>
    </row>
    <row r="263" spans="1:7" x14ac:dyDescent="0.25">
      <c r="A263" s="187" t="s">
        <v>511</v>
      </c>
      <c r="B263" s="177" t="s">
        <v>2576</v>
      </c>
      <c r="C263" s="177">
        <v>398</v>
      </c>
      <c r="G263" s="248">
        <v>5901</v>
      </c>
    </row>
    <row r="264" spans="1:7" x14ac:dyDescent="0.25">
      <c r="A264" s="187" t="s">
        <v>513</v>
      </c>
      <c r="B264" s="177" t="s">
        <v>2577</v>
      </c>
      <c r="C264" s="177">
        <v>231</v>
      </c>
      <c r="G264" s="248">
        <v>5931</v>
      </c>
    </row>
    <row r="265" spans="1:7" x14ac:dyDescent="0.25">
      <c r="A265" s="187" t="s">
        <v>515</v>
      </c>
      <c r="B265" s="177" t="s">
        <v>2578</v>
      </c>
      <c r="C265" s="177">
        <v>714</v>
      </c>
      <c r="G265" s="248">
        <v>5951</v>
      </c>
    </row>
    <row r="266" spans="1:7" x14ac:dyDescent="0.25">
      <c r="A266" s="187" t="s">
        <v>517</v>
      </c>
      <c r="B266" s="177" t="s">
        <v>518</v>
      </c>
      <c r="C266" s="177">
        <v>1411</v>
      </c>
      <c r="G266" s="248">
        <v>5961</v>
      </c>
    </row>
    <row r="267" spans="1:7" x14ac:dyDescent="0.25">
      <c r="A267" s="187" t="s">
        <v>519</v>
      </c>
      <c r="B267" s="177" t="s">
        <v>2579</v>
      </c>
      <c r="C267" s="177">
        <v>373</v>
      </c>
      <c r="G267" s="248">
        <v>5971</v>
      </c>
    </row>
    <row r="268" spans="1:7" x14ac:dyDescent="0.25">
      <c r="A268" s="187" t="s">
        <v>521</v>
      </c>
      <c r="B268" s="177" t="s">
        <v>2580</v>
      </c>
      <c r="C268" s="177">
        <v>674</v>
      </c>
      <c r="G268" s="248">
        <v>5981</v>
      </c>
    </row>
    <row r="269" spans="1:7" x14ac:dyDescent="0.25">
      <c r="A269" s="187" t="s">
        <v>523</v>
      </c>
      <c r="B269" s="177" t="s">
        <v>2581</v>
      </c>
      <c r="C269" s="177">
        <v>910</v>
      </c>
      <c r="G269" s="248">
        <v>5991</v>
      </c>
    </row>
    <row r="270" spans="1:7" x14ac:dyDescent="0.25">
      <c r="A270" s="187" t="s">
        <v>525</v>
      </c>
      <c r="B270" s="177" t="s">
        <v>2582</v>
      </c>
      <c r="C270" s="177">
        <v>1160</v>
      </c>
      <c r="G270" s="248">
        <v>6001</v>
      </c>
    </row>
    <row r="271" spans="1:7" x14ac:dyDescent="0.25">
      <c r="A271" s="187" t="s">
        <v>527</v>
      </c>
      <c r="B271" s="177" t="s">
        <v>2583</v>
      </c>
      <c r="C271" s="177">
        <v>174</v>
      </c>
      <c r="G271" s="248">
        <v>6004</v>
      </c>
    </row>
    <row r="272" spans="1:7" x14ac:dyDescent="0.25">
      <c r="A272" s="187" t="s">
        <v>529</v>
      </c>
      <c r="B272" s="177" t="s">
        <v>2584</v>
      </c>
      <c r="C272" s="177">
        <v>262</v>
      </c>
      <c r="G272" s="248">
        <v>6006</v>
      </c>
    </row>
    <row r="273" spans="1:7" x14ac:dyDescent="0.25">
      <c r="A273" s="187" t="s">
        <v>531</v>
      </c>
      <c r="B273" s="177" t="s">
        <v>532</v>
      </c>
      <c r="C273" s="177">
        <v>124</v>
      </c>
      <c r="G273" s="248">
        <v>6008</v>
      </c>
    </row>
    <row r="274" spans="1:7" x14ac:dyDescent="0.25">
      <c r="A274" s="187" t="s">
        <v>533</v>
      </c>
      <c r="B274" s="177" t="s">
        <v>2585</v>
      </c>
      <c r="C274" s="177">
        <v>324</v>
      </c>
      <c r="G274" s="248">
        <v>6009</v>
      </c>
    </row>
    <row r="275" spans="1:7" x14ac:dyDescent="0.25">
      <c r="A275" s="187" t="s">
        <v>535</v>
      </c>
      <c r="B275" s="177" t="s">
        <v>2586</v>
      </c>
      <c r="C275" s="177">
        <v>345</v>
      </c>
      <c r="G275" s="248">
        <v>6010</v>
      </c>
    </row>
    <row r="276" spans="1:7" x14ac:dyDescent="0.25">
      <c r="A276" s="187" t="s">
        <v>537</v>
      </c>
      <c r="B276" s="177" t="s">
        <v>538</v>
      </c>
      <c r="C276" s="177">
        <v>701</v>
      </c>
      <c r="G276" s="248">
        <v>6011</v>
      </c>
    </row>
    <row r="277" spans="1:7" x14ac:dyDescent="0.25">
      <c r="A277" s="187" t="s">
        <v>539</v>
      </c>
      <c r="B277" s="177" t="s">
        <v>2587</v>
      </c>
      <c r="C277" s="177">
        <v>1294</v>
      </c>
      <c r="G277" s="248">
        <v>6012</v>
      </c>
    </row>
    <row r="278" spans="1:7" x14ac:dyDescent="0.25">
      <c r="A278" s="187" t="s">
        <v>865</v>
      </c>
      <c r="B278" s="177" t="s">
        <v>2588</v>
      </c>
      <c r="C278" s="177">
        <v>103</v>
      </c>
      <c r="G278" s="248">
        <v>6013</v>
      </c>
    </row>
    <row r="279" spans="1:7" x14ac:dyDescent="0.25">
      <c r="A279" s="187" t="s">
        <v>541</v>
      </c>
      <c r="B279" s="177" t="s">
        <v>2589</v>
      </c>
      <c r="C279" s="177">
        <v>599</v>
      </c>
      <c r="G279" s="248">
        <v>6020</v>
      </c>
    </row>
    <row r="280" spans="1:7" x14ac:dyDescent="0.25">
      <c r="A280" s="187" t="s">
        <v>542</v>
      </c>
      <c r="B280" s="177" t="s">
        <v>543</v>
      </c>
      <c r="C280" s="177">
        <v>1320</v>
      </c>
      <c r="G280" s="248">
        <v>6021</v>
      </c>
    </row>
    <row r="281" spans="1:7" x14ac:dyDescent="0.25">
      <c r="A281" s="187" t="s">
        <v>544</v>
      </c>
      <c r="B281" s="177" t="s">
        <v>2590</v>
      </c>
      <c r="C281" s="177">
        <v>813</v>
      </c>
      <c r="G281" s="248">
        <v>6022</v>
      </c>
    </row>
    <row r="282" spans="1:7" x14ac:dyDescent="0.25">
      <c r="A282" s="187" t="s">
        <v>546</v>
      </c>
      <c r="B282" s="177" t="s">
        <v>547</v>
      </c>
      <c r="C282" s="177">
        <v>1101</v>
      </c>
      <c r="G282" s="248">
        <v>6023</v>
      </c>
    </row>
    <row r="283" spans="1:7" x14ac:dyDescent="0.25">
      <c r="A283" s="187" t="s">
        <v>548</v>
      </c>
      <c r="B283" s="177" t="s">
        <v>2591</v>
      </c>
      <c r="C283" s="177">
        <v>298</v>
      </c>
      <c r="G283" s="248">
        <v>6028</v>
      </c>
    </row>
    <row r="284" spans="1:7" x14ac:dyDescent="0.25">
      <c r="A284" s="187" t="s">
        <v>550</v>
      </c>
      <c r="B284" s="177" t="s">
        <v>2592</v>
      </c>
      <c r="C284" s="177">
        <v>994</v>
      </c>
      <c r="G284" s="248">
        <v>6030</v>
      </c>
    </row>
    <row r="285" spans="1:7" x14ac:dyDescent="0.25">
      <c r="A285" s="187" t="s">
        <v>552</v>
      </c>
      <c r="B285" s="177" t="s">
        <v>553</v>
      </c>
      <c r="C285" s="177">
        <v>720</v>
      </c>
      <c r="G285" s="248">
        <v>6031</v>
      </c>
    </row>
    <row r="286" spans="1:7" x14ac:dyDescent="0.25">
      <c r="A286" s="187" t="s">
        <v>554</v>
      </c>
      <c r="B286" s="177" t="s">
        <v>2593</v>
      </c>
      <c r="C286" s="177">
        <v>523</v>
      </c>
      <c r="G286" s="248">
        <v>6033</v>
      </c>
    </row>
    <row r="287" spans="1:7" x14ac:dyDescent="0.25">
      <c r="A287" s="187" t="s">
        <v>556</v>
      </c>
      <c r="B287" s="177" t="s">
        <v>2594</v>
      </c>
      <c r="C287" s="177">
        <v>529</v>
      </c>
      <c r="G287" s="248">
        <v>6040</v>
      </c>
    </row>
    <row r="288" spans="1:7" x14ac:dyDescent="0.25">
      <c r="A288" s="187" t="s">
        <v>558</v>
      </c>
      <c r="B288" s="177" t="s">
        <v>2595</v>
      </c>
      <c r="C288" s="177">
        <v>767</v>
      </c>
      <c r="G288" s="248">
        <v>6041</v>
      </c>
    </row>
    <row r="289" spans="1:7" x14ac:dyDescent="0.25">
      <c r="A289" s="187" t="s">
        <v>560</v>
      </c>
      <c r="B289" s="177" t="s">
        <v>2596</v>
      </c>
      <c r="C289" s="177">
        <v>97</v>
      </c>
      <c r="G289" s="248">
        <v>6042</v>
      </c>
    </row>
    <row r="290" spans="1:7" x14ac:dyDescent="0.25">
      <c r="A290" s="187" t="s">
        <v>562</v>
      </c>
      <c r="B290" s="177" t="s">
        <v>2597</v>
      </c>
      <c r="C290" s="177">
        <v>10</v>
      </c>
      <c r="G290" s="248">
        <v>6043</v>
      </c>
    </row>
    <row r="291" spans="1:7" x14ac:dyDescent="0.25">
      <c r="A291" s="187" t="s">
        <v>866</v>
      </c>
      <c r="B291" s="177" t="s">
        <v>2598</v>
      </c>
      <c r="C291" s="177">
        <v>186</v>
      </c>
      <c r="G291" s="248">
        <v>6045</v>
      </c>
    </row>
    <row r="292" spans="1:7" x14ac:dyDescent="0.25">
      <c r="A292" s="187" t="s">
        <v>563</v>
      </c>
      <c r="B292" s="177" t="s">
        <v>2599</v>
      </c>
      <c r="C292" s="177">
        <v>114</v>
      </c>
      <c r="G292" s="248">
        <v>6047</v>
      </c>
    </row>
    <row r="293" spans="1:7" x14ac:dyDescent="0.25">
      <c r="A293" s="187" t="s">
        <v>565</v>
      </c>
      <c r="B293" s="177" t="s">
        <v>2600</v>
      </c>
      <c r="C293" s="177">
        <v>147</v>
      </c>
      <c r="G293" s="248">
        <v>6048</v>
      </c>
    </row>
    <row r="294" spans="1:7" x14ac:dyDescent="0.25">
      <c r="A294" s="187" t="s">
        <v>567</v>
      </c>
      <c r="B294" s="177" t="s">
        <v>2601</v>
      </c>
      <c r="C294" s="177">
        <v>73</v>
      </c>
      <c r="G294" s="248">
        <v>6049</v>
      </c>
    </row>
    <row r="295" spans="1:7" x14ac:dyDescent="0.25">
      <c r="A295" s="187" t="s">
        <v>569</v>
      </c>
      <c r="B295" s="177" t="s">
        <v>570</v>
      </c>
      <c r="C295" s="177">
        <v>814</v>
      </c>
      <c r="G295" s="248">
        <v>6051</v>
      </c>
    </row>
    <row r="296" spans="1:7" x14ac:dyDescent="0.25">
      <c r="A296" s="187" t="s">
        <v>571</v>
      </c>
      <c r="B296" s="177" t="s">
        <v>572</v>
      </c>
      <c r="C296" s="177">
        <v>1443</v>
      </c>
      <c r="G296" s="248">
        <v>6052</v>
      </c>
    </row>
    <row r="297" spans="1:7" x14ac:dyDescent="0.25">
      <c r="A297" s="187" t="s">
        <v>867</v>
      </c>
      <c r="B297" s="177" t="s">
        <v>2602</v>
      </c>
      <c r="C297" s="177">
        <v>73</v>
      </c>
      <c r="G297" s="248">
        <v>6053</v>
      </c>
    </row>
    <row r="298" spans="1:7" x14ac:dyDescent="0.25">
      <c r="A298" s="187" t="s">
        <v>573</v>
      </c>
      <c r="B298" s="177" t="s">
        <v>2603</v>
      </c>
      <c r="C298" s="177">
        <v>317</v>
      </c>
      <c r="G298" s="248">
        <v>6060</v>
      </c>
    </row>
    <row r="299" spans="1:7" x14ac:dyDescent="0.25">
      <c r="A299" s="187" t="s">
        <v>575</v>
      </c>
      <c r="B299" s="177" t="s">
        <v>2604</v>
      </c>
      <c r="C299" s="177">
        <v>768</v>
      </c>
      <c r="G299" s="248">
        <v>6061</v>
      </c>
    </row>
    <row r="300" spans="1:7" x14ac:dyDescent="0.25">
      <c r="A300" s="187" t="s">
        <v>577</v>
      </c>
      <c r="B300" s="177" t="s">
        <v>2605</v>
      </c>
      <c r="C300" s="177">
        <v>474</v>
      </c>
      <c r="G300" s="248">
        <v>6070</v>
      </c>
    </row>
    <row r="301" spans="1:7" x14ac:dyDescent="0.25">
      <c r="A301" s="187" t="s">
        <v>579</v>
      </c>
      <c r="B301" s="177" t="s">
        <v>2606</v>
      </c>
      <c r="C301" s="177">
        <v>998</v>
      </c>
      <c r="G301" s="248">
        <v>6071</v>
      </c>
    </row>
    <row r="302" spans="1:7" x14ac:dyDescent="0.25">
      <c r="A302" s="187" t="s">
        <v>581</v>
      </c>
      <c r="B302" s="177" t="s">
        <v>582</v>
      </c>
      <c r="C302" s="177">
        <v>855</v>
      </c>
      <c r="G302" s="248">
        <v>6081</v>
      </c>
    </row>
    <row r="303" spans="1:7" x14ac:dyDescent="0.25">
      <c r="A303" s="187" t="s">
        <v>583</v>
      </c>
      <c r="B303" s="177" t="s">
        <v>584</v>
      </c>
      <c r="C303" s="177">
        <v>1080</v>
      </c>
      <c r="G303" s="248">
        <v>6091</v>
      </c>
    </row>
    <row r="304" spans="1:7" x14ac:dyDescent="0.25">
      <c r="A304" s="187" t="s">
        <v>585</v>
      </c>
      <c r="B304" s="177" t="s">
        <v>586</v>
      </c>
      <c r="C304" s="177">
        <v>740</v>
      </c>
      <c r="G304" s="248">
        <v>6111</v>
      </c>
    </row>
    <row r="305" spans="1:7" x14ac:dyDescent="0.25">
      <c r="A305" s="187" t="s">
        <v>587</v>
      </c>
      <c r="B305" s="177" t="s">
        <v>588</v>
      </c>
      <c r="C305" s="177">
        <v>852</v>
      </c>
      <c r="G305" s="248">
        <v>6121</v>
      </c>
    </row>
    <row r="306" spans="1:7" x14ac:dyDescent="0.25">
      <c r="A306" s="187" t="s">
        <v>589</v>
      </c>
      <c r="B306" s="177" t="s">
        <v>2607</v>
      </c>
      <c r="C306" s="177">
        <v>777</v>
      </c>
      <c r="G306" s="248">
        <v>6131</v>
      </c>
    </row>
    <row r="307" spans="1:7" x14ac:dyDescent="0.25">
      <c r="A307" s="187" t="s">
        <v>591</v>
      </c>
      <c r="B307" s="177" t="s">
        <v>2608</v>
      </c>
      <c r="C307" s="177">
        <v>472</v>
      </c>
      <c r="G307" s="248">
        <v>6141</v>
      </c>
    </row>
    <row r="308" spans="1:7" x14ac:dyDescent="0.25">
      <c r="A308" s="187" t="s">
        <v>593</v>
      </c>
      <c r="B308" s="177" t="s">
        <v>594</v>
      </c>
      <c r="C308" s="177">
        <v>785</v>
      </c>
      <c r="G308" s="248">
        <v>6151</v>
      </c>
    </row>
    <row r="309" spans="1:7" x14ac:dyDescent="0.25">
      <c r="A309" s="187" t="s">
        <v>595</v>
      </c>
      <c r="B309" s="177" t="s">
        <v>596</v>
      </c>
      <c r="C309" s="177">
        <v>960</v>
      </c>
      <c r="G309" s="248">
        <v>6161</v>
      </c>
    </row>
    <row r="310" spans="1:7" x14ac:dyDescent="0.25">
      <c r="A310" s="187" t="s">
        <v>597</v>
      </c>
      <c r="B310" s="177" t="s">
        <v>2609</v>
      </c>
      <c r="C310" s="177">
        <v>1192</v>
      </c>
      <c r="G310" s="248">
        <v>6171</v>
      </c>
    </row>
    <row r="311" spans="1:7" x14ac:dyDescent="0.25">
      <c r="A311" s="187" t="s">
        <v>599</v>
      </c>
      <c r="B311" s="177" t="s">
        <v>600</v>
      </c>
      <c r="C311" s="177">
        <v>1201</v>
      </c>
      <c r="G311" s="248">
        <v>6211</v>
      </c>
    </row>
    <row r="312" spans="1:7" x14ac:dyDescent="0.25">
      <c r="A312" s="187" t="s">
        <v>601</v>
      </c>
      <c r="B312" s="177" t="s">
        <v>602</v>
      </c>
      <c r="C312" s="177">
        <v>1230</v>
      </c>
      <c r="G312" s="248">
        <v>6221</v>
      </c>
    </row>
    <row r="313" spans="1:7" x14ac:dyDescent="0.25">
      <c r="A313" s="187" t="s">
        <v>603</v>
      </c>
      <c r="B313" s="177" t="s">
        <v>604</v>
      </c>
      <c r="C313" s="177">
        <v>886</v>
      </c>
      <c r="G313" s="248">
        <v>6231</v>
      </c>
    </row>
    <row r="314" spans="1:7" x14ac:dyDescent="0.25">
      <c r="A314" s="187" t="s">
        <v>605</v>
      </c>
      <c r="B314" s="177" t="s">
        <v>606</v>
      </c>
      <c r="C314" s="177">
        <v>1176</v>
      </c>
      <c r="G314" s="248">
        <v>6241</v>
      </c>
    </row>
    <row r="315" spans="1:7" x14ac:dyDescent="0.25">
      <c r="A315" s="187" t="s">
        <v>607</v>
      </c>
      <c r="B315" s="177" t="s">
        <v>608</v>
      </c>
      <c r="C315" s="177">
        <v>659</v>
      </c>
      <c r="G315" s="248">
        <v>6251</v>
      </c>
    </row>
    <row r="316" spans="1:7" x14ac:dyDescent="0.25">
      <c r="A316" s="187" t="s">
        <v>609</v>
      </c>
      <c r="B316" s="177" t="s">
        <v>2610</v>
      </c>
      <c r="C316" s="177">
        <v>541</v>
      </c>
      <c r="G316" s="248">
        <v>6281</v>
      </c>
    </row>
    <row r="317" spans="1:7" x14ac:dyDescent="0.25">
      <c r="A317" s="187" t="s">
        <v>611</v>
      </c>
      <c r="B317" s="177" t="s">
        <v>2611</v>
      </c>
      <c r="C317" s="177">
        <v>1410</v>
      </c>
      <c r="G317" s="248">
        <v>6301</v>
      </c>
    </row>
    <row r="318" spans="1:7" x14ac:dyDescent="0.25">
      <c r="A318" s="187" t="s">
        <v>613</v>
      </c>
      <c r="B318" s="177" t="s">
        <v>614</v>
      </c>
      <c r="C318" s="177">
        <v>1207</v>
      </c>
      <c r="G318" s="248">
        <v>6331</v>
      </c>
    </row>
    <row r="319" spans="1:7" x14ac:dyDescent="0.25">
      <c r="A319" s="187" t="s">
        <v>615</v>
      </c>
      <c r="B319" s="177" t="s">
        <v>616</v>
      </c>
      <c r="C319" s="177">
        <v>659</v>
      </c>
      <c r="G319" s="248">
        <v>6351</v>
      </c>
    </row>
    <row r="320" spans="1:7" x14ac:dyDescent="0.25">
      <c r="A320" s="187" t="s">
        <v>617</v>
      </c>
      <c r="B320" s="177" t="s">
        <v>618</v>
      </c>
      <c r="C320" s="177">
        <v>553</v>
      </c>
      <c r="G320" s="248">
        <v>6361</v>
      </c>
    </row>
    <row r="321" spans="1:7" x14ac:dyDescent="0.25">
      <c r="A321" s="187" t="s">
        <v>619</v>
      </c>
      <c r="B321" s="177" t="s">
        <v>620</v>
      </c>
      <c r="C321" s="177">
        <v>668</v>
      </c>
      <c r="G321" s="248">
        <v>6391</v>
      </c>
    </row>
    <row r="322" spans="1:7" x14ac:dyDescent="0.25">
      <c r="A322" s="187" t="s">
        <v>621</v>
      </c>
      <c r="B322" s="177" t="s">
        <v>622</v>
      </c>
      <c r="C322" s="177">
        <v>759</v>
      </c>
      <c r="G322" s="248">
        <v>6411</v>
      </c>
    </row>
    <row r="323" spans="1:7" x14ac:dyDescent="0.25">
      <c r="A323" s="187" t="s">
        <v>623</v>
      </c>
      <c r="B323" s="177" t="s">
        <v>624</v>
      </c>
      <c r="C323" s="177">
        <v>773</v>
      </c>
      <c r="G323" s="248">
        <v>6421</v>
      </c>
    </row>
    <row r="324" spans="1:7" x14ac:dyDescent="0.25">
      <c r="A324" s="187" t="s">
        <v>625</v>
      </c>
      <c r="B324" s="177" t="s">
        <v>2612</v>
      </c>
      <c r="C324" s="177">
        <v>550</v>
      </c>
      <c r="G324" s="248">
        <v>6431</v>
      </c>
    </row>
    <row r="325" spans="1:7" x14ac:dyDescent="0.25">
      <c r="A325" s="187" t="s">
        <v>627</v>
      </c>
      <c r="B325" s="177" t="s">
        <v>2613</v>
      </c>
      <c r="C325" s="177">
        <v>891</v>
      </c>
      <c r="G325" s="248">
        <v>6441</v>
      </c>
    </row>
    <row r="326" spans="1:7" x14ac:dyDescent="0.25">
      <c r="A326" s="187" t="s">
        <v>629</v>
      </c>
      <c r="B326" s="177" t="s">
        <v>630</v>
      </c>
      <c r="C326" s="177">
        <v>507</v>
      </c>
      <c r="G326" s="248">
        <v>6481</v>
      </c>
    </row>
    <row r="327" spans="1:7" x14ac:dyDescent="0.25">
      <c r="A327" s="187" t="s">
        <v>631</v>
      </c>
      <c r="B327" s="177" t="s">
        <v>632</v>
      </c>
      <c r="C327" s="177">
        <v>793</v>
      </c>
      <c r="G327" s="248">
        <v>6501</v>
      </c>
    </row>
    <row r="328" spans="1:7" x14ac:dyDescent="0.25">
      <c r="A328" s="187" t="s">
        <v>633</v>
      </c>
      <c r="B328" s="177" t="s">
        <v>634</v>
      </c>
      <c r="C328" s="177">
        <v>1647</v>
      </c>
      <c r="G328" s="248">
        <v>6521</v>
      </c>
    </row>
    <row r="329" spans="1:7" x14ac:dyDescent="0.25">
      <c r="A329" s="187" t="s">
        <v>635</v>
      </c>
      <c r="B329" s="177" t="s">
        <v>636</v>
      </c>
      <c r="C329" s="177">
        <v>1193</v>
      </c>
      <c r="G329" s="248">
        <v>6541</v>
      </c>
    </row>
    <row r="330" spans="1:7" x14ac:dyDescent="0.25">
      <c r="A330" s="187" t="s">
        <v>637</v>
      </c>
      <c r="B330" s="177" t="s">
        <v>638</v>
      </c>
      <c r="C330" s="177">
        <v>805</v>
      </c>
      <c r="G330" s="248">
        <v>6571</v>
      </c>
    </row>
    <row r="331" spans="1:7" x14ac:dyDescent="0.25">
      <c r="A331" s="187" t="s">
        <v>639</v>
      </c>
      <c r="B331" s="177" t="s">
        <v>640</v>
      </c>
      <c r="C331" s="177">
        <v>603</v>
      </c>
      <c r="G331" s="248">
        <v>6591</v>
      </c>
    </row>
    <row r="332" spans="1:7" x14ac:dyDescent="0.25">
      <c r="A332" s="187" t="s">
        <v>641</v>
      </c>
      <c r="B332" s="177" t="s">
        <v>642</v>
      </c>
      <c r="C332" s="177">
        <v>1425</v>
      </c>
      <c r="G332" s="248">
        <v>6611</v>
      </c>
    </row>
    <row r="333" spans="1:7" x14ac:dyDescent="0.25">
      <c r="A333" s="187" t="s">
        <v>643</v>
      </c>
      <c r="B333" s="177" t="s">
        <v>644</v>
      </c>
      <c r="C333" s="177">
        <v>1058</v>
      </c>
      <c r="G333" s="248">
        <v>6631</v>
      </c>
    </row>
    <row r="334" spans="1:7" x14ac:dyDescent="0.25">
      <c r="A334" s="187" t="s">
        <v>645</v>
      </c>
      <c r="B334" s="177" t="s">
        <v>646</v>
      </c>
      <c r="C334" s="177">
        <v>1120</v>
      </c>
      <c r="G334" s="248">
        <v>6681</v>
      </c>
    </row>
    <row r="335" spans="1:7" x14ac:dyDescent="0.25">
      <c r="A335" s="187" t="s">
        <v>647</v>
      </c>
      <c r="B335" s="177" t="s">
        <v>648</v>
      </c>
      <c r="C335" s="177">
        <v>1190</v>
      </c>
      <c r="G335" s="248">
        <v>6701</v>
      </c>
    </row>
    <row r="336" spans="1:7" x14ac:dyDescent="0.25">
      <c r="A336" s="187" t="s">
        <v>649</v>
      </c>
      <c r="B336" s="177" t="s">
        <v>2614</v>
      </c>
      <c r="C336" s="177">
        <v>437</v>
      </c>
      <c r="G336" s="248">
        <v>6721</v>
      </c>
    </row>
    <row r="337" spans="1:7" x14ac:dyDescent="0.25">
      <c r="A337" s="187" t="s">
        <v>651</v>
      </c>
      <c r="B337" s="177" t="s">
        <v>652</v>
      </c>
      <c r="C337" s="177">
        <v>1179</v>
      </c>
      <c r="G337" s="248">
        <v>6741</v>
      </c>
    </row>
    <row r="338" spans="1:7" x14ac:dyDescent="0.25">
      <c r="A338" s="187" t="s">
        <v>653</v>
      </c>
      <c r="B338" s="177" t="s">
        <v>2615</v>
      </c>
      <c r="C338" s="177">
        <v>1770</v>
      </c>
      <c r="G338" s="248">
        <v>6751</v>
      </c>
    </row>
    <row r="339" spans="1:7" x14ac:dyDescent="0.25">
      <c r="A339" s="187" t="s">
        <v>655</v>
      </c>
      <c r="B339" s="177" t="s">
        <v>656</v>
      </c>
      <c r="C339" s="177">
        <v>640</v>
      </c>
      <c r="G339" s="248">
        <v>6761</v>
      </c>
    </row>
    <row r="340" spans="1:7" x14ac:dyDescent="0.25">
      <c r="A340" s="187" t="s">
        <v>657</v>
      </c>
      <c r="B340" s="177" t="s">
        <v>2616</v>
      </c>
      <c r="C340" s="177">
        <v>1851</v>
      </c>
      <c r="G340" s="248">
        <v>6771</v>
      </c>
    </row>
    <row r="341" spans="1:7" x14ac:dyDescent="0.25">
      <c r="A341" s="187" t="s">
        <v>659</v>
      </c>
      <c r="B341" s="177" t="s">
        <v>2617</v>
      </c>
      <c r="C341" s="177">
        <v>798</v>
      </c>
      <c r="G341" s="248">
        <v>6781</v>
      </c>
    </row>
    <row r="342" spans="1:7" x14ac:dyDescent="0.25">
      <c r="A342" s="187" t="s">
        <v>661</v>
      </c>
      <c r="B342" s="177" t="s">
        <v>662</v>
      </c>
      <c r="C342" s="177">
        <v>811</v>
      </c>
      <c r="G342" s="248">
        <v>6801</v>
      </c>
    </row>
    <row r="343" spans="1:7" x14ac:dyDescent="0.25">
      <c r="A343" s="187" t="s">
        <v>663</v>
      </c>
      <c r="B343" s="177" t="s">
        <v>664</v>
      </c>
      <c r="C343" s="177">
        <v>1297</v>
      </c>
      <c r="G343" s="248">
        <v>6821</v>
      </c>
    </row>
    <row r="344" spans="1:7" x14ac:dyDescent="0.25">
      <c r="A344" s="187" t="s">
        <v>665</v>
      </c>
      <c r="B344" s="177" t="s">
        <v>666</v>
      </c>
      <c r="C344" s="177">
        <v>1137</v>
      </c>
      <c r="G344" s="248">
        <v>6841</v>
      </c>
    </row>
    <row r="345" spans="1:7" x14ac:dyDescent="0.25">
      <c r="A345" s="187" t="s">
        <v>667</v>
      </c>
      <c r="B345" s="177" t="s">
        <v>668</v>
      </c>
      <c r="C345" s="177">
        <v>1488</v>
      </c>
      <c r="G345" s="248">
        <v>6861</v>
      </c>
    </row>
    <row r="346" spans="1:7" x14ac:dyDescent="0.25">
      <c r="A346" s="187" t="s">
        <v>669</v>
      </c>
      <c r="B346" s="177" t="s">
        <v>2618</v>
      </c>
      <c r="C346" s="177">
        <v>1053</v>
      </c>
      <c r="G346" s="248">
        <v>6881</v>
      </c>
    </row>
    <row r="347" spans="1:7" x14ac:dyDescent="0.25">
      <c r="A347" s="187" t="s">
        <v>671</v>
      </c>
      <c r="B347" s="177" t="s">
        <v>2619</v>
      </c>
      <c r="C347" s="177">
        <v>641</v>
      </c>
      <c r="G347" s="248">
        <v>6901</v>
      </c>
    </row>
    <row r="348" spans="1:7" x14ac:dyDescent="0.25">
      <c r="A348" s="187" t="s">
        <v>673</v>
      </c>
      <c r="B348" s="177" t="s">
        <v>2620</v>
      </c>
      <c r="C348" s="177">
        <v>1065</v>
      </c>
      <c r="G348" s="248">
        <v>6921</v>
      </c>
    </row>
    <row r="349" spans="1:7" x14ac:dyDescent="0.25">
      <c r="A349" s="187" t="s">
        <v>675</v>
      </c>
      <c r="B349" s="177" t="s">
        <v>676</v>
      </c>
      <c r="C349" s="177">
        <v>1162</v>
      </c>
      <c r="G349" s="248">
        <v>6961</v>
      </c>
    </row>
    <row r="350" spans="1:7" x14ac:dyDescent="0.25">
      <c r="A350" s="187" t="s">
        <v>677</v>
      </c>
      <c r="B350" s="177" t="s">
        <v>678</v>
      </c>
      <c r="C350" s="177">
        <v>623</v>
      </c>
      <c r="G350" s="248">
        <v>6981</v>
      </c>
    </row>
    <row r="351" spans="1:7" x14ac:dyDescent="0.25">
      <c r="A351" s="187" t="s">
        <v>868</v>
      </c>
      <c r="B351" s="177" t="s">
        <v>869</v>
      </c>
      <c r="C351" s="177">
        <v>95</v>
      </c>
      <c r="G351" s="248">
        <v>7001</v>
      </c>
    </row>
    <row r="352" spans="1:7" x14ac:dyDescent="0.25">
      <c r="A352" s="187" t="s">
        <v>679</v>
      </c>
      <c r="B352" s="177" t="s">
        <v>2621</v>
      </c>
      <c r="C352" s="177">
        <v>355</v>
      </c>
      <c r="G352" s="248">
        <v>7007</v>
      </c>
    </row>
    <row r="353" spans="1:7" x14ac:dyDescent="0.25">
      <c r="A353" s="187" t="s">
        <v>682</v>
      </c>
      <c r="B353" s="177" t="s">
        <v>2622</v>
      </c>
      <c r="C353" s="177">
        <v>90</v>
      </c>
      <c r="G353" s="248">
        <v>7009</v>
      </c>
    </row>
    <row r="354" spans="1:7" x14ac:dyDescent="0.25">
      <c r="A354" s="187" t="s">
        <v>684</v>
      </c>
      <c r="B354" s="177" t="s">
        <v>685</v>
      </c>
      <c r="C354" s="177">
        <v>1969</v>
      </c>
      <c r="G354" s="248">
        <v>7011</v>
      </c>
    </row>
    <row r="355" spans="1:7" x14ac:dyDescent="0.25">
      <c r="A355" s="187" t="s">
        <v>686</v>
      </c>
      <c r="B355" s="177" t="s">
        <v>2623</v>
      </c>
      <c r="C355" s="177">
        <v>174</v>
      </c>
      <c r="G355" s="248">
        <v>7014</v>
      </c>
    </row>
    <row r="356" spans="1:7" x14ac:dyDescent="0.25">
      <c r="A356" s="187" t="s">
        <v>688</v>
      </c>
      <c r="B356" s="177" t="s">
        <v>2624</v>
      </c>
      <c r="C356" s="177">
        <v>372</v>
      </c>
      <c r="G356" s="248">
        <v>7015</v>
      </c>
    </row>
    <row r="357" spans="1:7" x14ac:dyDescent="0.25">
      <c r="A357" s="187" t="s">
        <v>692</v>
      </c>
      <c r="B357" s="177" t="s">
        <v>2625</v>
      </c>
      <c r="C357" s="177">
        <v>589</v>
      </c>
      <c r="G357" s="248">
        <v>7018</v>
      </c>
    </row>
    <row r="358" spans="1:7" x14ac:dyDescent="0.25">
      <c r="A358" s="187" t="s">
        <v>694</v>
      </c>
      <c r="B358" s="177" t="s">
        <v>2626</v>
      </c>
      <c r="C358" s="177">
        <v>964</v>
      </c>
      <c r="G358" s="248">
        <v>7020</v>
      </c>
    </row>
    <row r="359" spans="1:7" x14ac:dyDescent="0.25">
      <c r="A359" s="187" t="s">
        <v>696</v>
      </c>
      <c r="B359" s="177" t="s">
        <v>697</v>
      </c>
      <c r="C359" s="177">
        <v>423</v>
      </c>
      <c r="G359" s="248">
        <v>7022</v>
      </c>
    </row>
    <row r="360" spans="1:7" x14ac:dyDescent="0.25">
      <c r="A360" s="187" t="s">
        <v>870</v>
      </c>
      <c r="B360" s="177" t="s">
        <v>2627</v>
      </c>
      <c r="C360" s="177">
        <v>58</v>
      </c>
      <c r="G360" s="248">
        <v>7024</v>
      </c>
    </row>
    <row r="361" spans="1:7" x14ac:dyDescent="0.25">
      <c r="A361" s="187" t="s">
        <v>871</v>
      </c>
      <c r="B361" s="177" t="s">
        <v>2628</v>
      </c>
      <c r="C361" s="177">
        <v>901</v>
      </c>
      <c r="G361" s="248">
        <v>7029</v>
      </c>
    </row>
    <row r="362" spans="1:7" x14ac:dyDescent="0.25">
      <c r="A362" s="187" t="s">
        <v>872</v>
      </c>
      <c r="B362" s="177" t="s">
        <v>916</v>
      </c>
      <c r="C362" s="177">
        <v>409</v>
      </c>
      <c r="G362" s="248">
        <v>7030</v>
      </c>
    </row>
    <row r="363" spans="1:7" x14ac:dyDescent="0.25">
      <c r="A363" s="187" t="s">
        <v>873</v>
      </c>
      <c r="B363" s="177" t="s">
        <v>2629</v>
      </c>
      <c r="C363" s="177">
        <v>218</v>
      </c>
      <c r="G363" s="248">
        <v>7033</v>
      </c>
    </row>
    <row r="364" spans="1:7" x14ac:dyDescent="0.25">
      <c r="A364" s="187" t="s">
        <v>698</v>
      </c>
      <c r="B364" s="177" t="s">
        <v>2630</v>
      </c>
      <c r="C364" s="177">
        <v>86</v>
      </c>
      <c r="G364" s="248">
        <v>7036</v>
      </c>
    </row>
    <row r="365" spans="1:7" x14ac:dyDescent="0.25">
      <c r="A365" s="187" t="s">
        <v>700</v>
      </c>
      <c r="B365" s="177" t="s">
        <v>2631</v>
      </c>
      <c r="C365" s="177">
        <v>245</v>
      </c>
      <c r="G365" s="248">
        <v>7037</v>
      </c>
    </row>
    <row r="366" spans="1:7" x14ac:dyDescent="0.25">
      <c r="A366" s="187" t="s">
        <v>874</v>
      </c>
      <c r="B366" s="177" t="s">
        <v>2632</v>
      </c>
      <c r="C366" s="177">
        <v>17</v>
      </c>
      <c r="G366" s="248">
        <v>7038</v>
      </c>
    </row>
    <row r="367" spans="1:7" x14ac:dyDescent="0.25">
      <c r="A367" s="187" t="s">
        <v>875</v>
      </c>
      <c r="B367" s="177" t="s">
        <v>2633</v>
      </c>
      <c r="C367" s="177">
        <v>98</v>
      </c>
      <c r="G367" s="248">
        <v>7041</v>
      </c>
    </row>
    <row r="368" spans="1:7" x14ac:dyDescent="0.25">
      <c r="A368" s="187" t="s">
        <v>702</v>
      </c>
      <c r="B368" s="177" t="s">
        <v>2634</v>
      </c>
      <c r="C368" s="177">
        <v>278</v>
      </c>
      <c r="G368" s="248">
        <v>7042</v>
      </c>
    </row>
    <row r="369" spans="1:7" x14ac:dyDescent="0.25">
      <c r="A369" s="187" t="s">
        <v>877</v>
      </c>
      <c r="B369" s="177" t="s">
        <v>2635</v>
      </c>
      <c r="C369" s="177">
        <v>1162</v>
      </c>
      <c r="G369" s="248">
        <v>7048</v>
      </c>
    </row>
    <row r="370" spans="1:7" x14ac:dyDescent="0.25">
      <c r="A370" s="187" t="s">
        <v>704</v>
      </c>
      <c r="B370" s="177" t="s">
        <v>2636</v>
      </c>
      <c r="C370" s="177">
        <v>1788</v>
      </c>
      <c r="G370" s="248">
        <v>7049</v>
      </c>
    </row>
    <row r="371" spans="1:7" x14ac:dyDescent="0.25">
      <c r="A371" s="187" t="s">
        <v>2637</v>
      </c>
      <c r="B371" s="177" t="s">
        <v>2638</v>
      </c>
      <c r="C371" s="177">
        <v>171</v>
      </c>
      <c r="G371" s="248">
        <v>7050</v>
      </c>
    </row>
    <row r="372" spans="1:7" x14ac:dyDescent="0.25">
      <c r="A372" s="187" t="s">
        <v>706</v>
      </c>
      <c r="B372" s="177" t="s">
        <v>2639</v>
      </c>
      <c r="C372" s="177">
        <v>3249</v>
      </c>
      <c r="G372" s="248">
        <v>7051</v>
      </c>
    </row>
    <row r="373" spans="1:7" x14ac:dyDescent="0.25">
      <c r="A373" s="187" t="s">
        <v>878</v>
      </c>
      <c r="B373" s="177" t="s">
        <v>2640</v>
      </c>
      <c r="C373" s="177">
        <v>139</v>
      </c>
      <c r="G373" s="248">
        <v>7053</v>
      </c>
    </row>
    <row r="374" spans="1:7" x14ac:dyDescent="0.25">
      <c r="A374" s="187" t="s">
        <v>2641</v>
      </c>
      <c r="B374" s="177" t="s">
        <v>2642</v>
      </c>
      <c r="C374" s="177">
        <v>31</v>
      </c>
      <c r="G374" s="248">
        <v>7054</v>
      </c>
    </row>
    <row r="375" spans="1:7" x14ac:dyDescent="0.25">
      <c r="A375" s="187" t="s">
        <v>708</v>
      </c>
      <c r="B375" s="177" t="s">
        <v>2643</v>
      </c>
      <c r="C375" s="177">
        <v>353</v>
      </c>
      <c r="G375" s="248">
        <v>7055</v>
      </c>
    </row>
    <row r="376" spans="1:7" x14ac:dyDescent="0.25">
      <c r="A376" s="187" t="s">
        <v>710</v>
      </c>
      <c r="B376" s="177" t="s">
        <v>2644</v>
      </c>
      <c r="C376" s="177">
        <v>134</v>
      </c>
      <c r="G376" s="248">
        <v>7056</v>
      </c>
    </row>
    <row r="377" spans="1:7" x14ac:dyDescent="0.25">
      <c r="A377" s="187" t="s">
        <v>879</v>
      </c>
      <c r="B377" s="177" t="s">
        <v>2645</v>
      </c>
      <c r="C377" s="177">
        <v>42</v>
      </c>
      <c r="G377" s="248">
        <v>7058</v>
      </c>
    </row>
    <row r="378" spans="1:7" x14ac:dyDescent="0.25">
      <c r="A378" s="187" t="s">
        <v>880</v>
      </c>
      <c r="B378" s="177" t="s">
        <v>2646</v>
      </c>
      <c r="C378" s="177">
        <v>624</v>
      </c>
      <c r="G378" s="248">
        <v>7059</v>
      </c>
    </row>
    <row r="379" spans="1:7" x14ac:dyDescent="0.25">
      <c r="A379" s="187" t="s">
        <v>881</v>
      </c>
      <c r="B379" s="177" t="s">
        <v>2647</v>
      </c>
      <c r="C379" s="177">
        <v>101</v>
      </c>
      <c r="G379" s="248">
        <v>7061</v>
      </c>
    </row>
    <row r="380" spans="1:7" x14ac:dyDescent="0.25">
      <c r="A380" s="187" t="s">
        <v>882</v>
      </c>
      <c r="B380" s="177" t="s">
        <v>2648</v>
      </c>
      <c r="C380" s="177">
        <v>476</v>
      </c>
      <c r="G380" s="248">
        <v>7062</v>
      </c>
    </row>
    <row r="381" spans="1:7" x14ac:dyDescent="0.25">
      <c r="A381" s="187" t="s">
        <v>883</v>
      </c>
      <c r="B381" s="177" t="s">
        <v>2649</v>
      </c>
      <c r="C381" s="177">
        <v>350</v>
      </c>
      <c r="G381" s="248">
        <v>7065</v>
      </c>
    </row>
    <row r="382" spans="1:7" x14ac:dyDescent="0.25">
      <c r="A382" s="187" t="s">
        <v>712</v>
      </c>
      <c r="B382" s="177" t="s">
        <v>2650</v>
      </c>
      <c r="C382" s="177">
        <v>3079</v>
      </c>
      <c r="G382" s="248">
        <v>7071</v>
      </c>
    </row>
    <row r="383" spans="1:7" x14ac:dyDescent="0.25">
      <c r="A383" s="187" t="s">
        <v>714</v>
      </c>
      <c r="B383" s="177" t="s">
        <v>2651</v>
      </c>
      <c r="C383" s="177">
        <v>489</v>
      </c>
      <c r="G383" s="248">
        <v>7081</v>
      </c>
    </row>
    <row r="384" spans="1:7" x14ac:dyDescent="0.25">
      <c r="A384" s="187" t="s">
        <v>884</v>
      </c>
      <c r="B384" s="177" t="s">
        <v>2652</v>
      </c>
      <c r="C384" s="177">
        <v>193</v>
      </c>
      <c r="G384" s="248">
        <v>7091</v>
      </c>
    </row>
    <row r="385" spans="1:7" x14ac:dyDescent="0.25">
      <c r="A385" s="187" t="s">
        <v>715</v>
      </c>
      <c r="B385" s="177" t="s">
        <v>2653</v>
      </c>
      <c r="C385" s="177">
        <v>3024</v>
      </c>
      <c r="G385" s="248">
        <v>7101</v>
      </c>
    </row>
    <row r="386" spans="1:7" x14ac:dyDescent="0.25">
      <c r="A386" s="187" t="s">
        <v>717</v>
      </c>
      <c r="B386" s="177" t="s">
        <v>718</v>
      </c>
      <c r="C386" s="177">
        <v>2895</v>
      </c>
      <c r="G386" s="248">
        <v>7111</v>
      </c>
    </row>
    <row r="387" spans="1:7" x14ac:dyDescent="0.25">
      <c r="A387" s="187" t="s">
        <v>719</v>
      </c>
      <c r="B387" s="177" t="s">
        <v>2654</v>
      </c>
      <c r="C387" s="177">
        <v>4236</v>
      </c>
      <c r="G387" s="248">
        <v>7121</v>
      </c>
    </row>
    <row r="388" spans="1:7" x14ac:dyDescent="0.25">
      <c r="A388" s="187" t="s">
        <v>721</v>
      </c>
      <c r="B388" s="177" t="s">
        <v>2655</v>
      </c>
      <c r="C388" s="177">
        <v>1769</v>
      </c>
      <c r="G388" s="248">
        <v>7131</v>
      </c>
    </row>
    <row r="389" spans="1:7" x14ac:dyDescent="0.25">
      <c r="A389" s="187" t="s">
        <v>723</v>
      </c>
      <c r="B389" s="177" t="s">
        <v>2656</v>
      </c>
      <c r="C389" s="177">
        <v>2974</v>
      </c>
      <c r="G389" s="248">
        <v>7141</v>
      </c>
    </row>
    <row r="390" spans="1:7" x14ac:dyDescent="0.25">
      <c r="A390" s="187" t="s">
        <v>725</v>
      </c>
      <c r="B390" s="177" t="s">
        <v>2657</v>
      </c>
      <c r="C390" s="177">
        <v>1795</v>
      </c>
      <c r="G390" s="248">
        <v>7151</v>
      </c>
    </row>
    <row r="391" spans="1:7" x14ac:dyDescent="0.25">
      <c r="A391" s="187" t="s">
        <v>727</v>
      </c>
      <c r="B391" s="177" t="s">
        <v>728</v>
      </c>
      <c r="C391" s="177">
        <v>1437</v>
      </c>
      <c r="G391" s="248">
        <v>7160</v>
      </c>
    </row>
    <row r="392" spans="1:7" x14ac:dyDescent="0.25">
      <c r="A392" s="187" t="s">
        <v>729</v>
      </c>
      <c r="B392" s="177" t="s">
        <v>915</v>
      </c>
      <c r="C392" s="177">
        <v>549</v>
      </c>
      <c r="G392" s="248">
        <v>7161</v>
      </c>
    </row>
    <row r="393" spans="1:7" x14ac:dyDescent="0.25">
      <c r="A393" s="187" t="s">
        <v>2658</v>
      </c>
      <c r="B393" s="177" t="s">
        <v>2659</v>
      </c>
      <c r="C393" s="177">
        <v>64</v>
      </c>
      <c r="G393" s="248">
        <v>7171</v>
      </c>
    </row>
    <row r="394" spans="1:7" x14ac:dyDescent="0.25">
      <c r="A394" s="187" t="s">
        <v>730</v>
      </c>
      <c r="B394" s="177" t="s">
        <v>913</v>
      </c>
      <c r="C394" s="177">
        <v>2355</v>
      </c>
      <c r="G394" s="248">
        <v>7191</v>
      </c>
    </row>
    <row r="395" spans="1:7" x14ac:dyDescent="0.25">
      <c r="A395" s="187" t="s">
        <v>732</v>
      </c>
      <c r="B395" s="177" t="s">
        <v>2660</v>
      </c>
      <c r="C395" s="177">
        <v>2161</v>
      </c>
      <c r="G395" s="248">
        <v>7201</v>
      </c>
    </row>
    <row r="396" spans="1:7" x14ac:dyDescent="0.25">
      <c r="A396" s="187" t="s">
        <v>734</v>
      </c>
      <c r="B396" s="177" t="s">
        <v>2661</v>
      </c>
      <c r="C396" s="177">
        <v>1784</v>
      </c>
      <c r="G396" s="248">
        <v>7231</v>
      </c>
    </row>
    <row r="397" spans="1:7" x14ac:dyDescent="0.25">
      <c r="A397" s="187" t="s">
        <v>736</v>
      </c>
      <c r="B397" s="177" t="s">
        <v>2662</v>
      </c>
      <c r="C397" s="177">
        <v>2248</v>
      </c>
      <c r="G397" s="248">
        <v>7241</v>
      </c>
    </row>
    <row r="398" spans="1:7" x14ac:dyDescent="0.25">
      <c r="A398" s="187" t="s">
        <v>738</v>
      </c>
      <c r="B398" s="177" t="s">
        <v>2663</v>
      </c>
      <c r="C398" s="177">
        <v>1827</v>
      </c>
      <c r="G398" s="248">
        <v>7251</v>
      </c>
    </row>
    <row r="399" spans="1:7" x14ac:dyDescent="0.25">
      <c r="A399" s="187" t="s">
        <v>740</v>
      </c>
      <c r="B399" s="177" t="s">
        <v>2664</v>
      </c>
      <c r="C399" s="177">
        <v>160</v>
      </c>
      <c r="G399" s="248">
        <v>7254</v>
      </c>
    </row>
    <row r="400" spans="1:7" x14ac:dyDescent="0.25">
      <c r="A400" s="187" t="s">
        <v>742</v>
      </c>
      <c r="B400" s="177" t="s">
        <v>2665</v>
      </c>
      <c r="C400" s="177">
        <v>328</v>
      </c>
      <c r="G400" s="248">
        <v>7262</v>
      </c>
    </row>
    <row r="401" spans="1:7" x14ac:dyDescent="0.25">
      <c r="A401" s="187" t="s">
        <v>744</v>
      </c>
      <c r="B401" s="177" t="s">
        <v>2666</v>
      </c>
      <c r="C401" s="177">
        <v>120</v>
      </c>
      <c r="G401" s="248">
        <v>7265</v>
      </c>
    </row>
    <row r="402" spans="1:7" x14ac:dyDescent="0.25">
      <c r="A402" s="187" t="s">
        <v>746</v>
      </c>
      <c r="B402" s="177" t="s">
        <v>2667</v>
      </c>
      <c r="C402" s="177">
        <v>3056</v>
      </c>
      <c r="G402" s="248">
        <v>7271</v>
      </c>
    </row>
    <row r="403" spans="1:7" x14ac:dyDescent="0.25">
      <c r="A403" s="187" t="s">
        <v>748</v>
      </c>
      <c r="B403" s="177" t="s">
        <v>2668</v>
      </c>
      <c r="C403" s="177">
        <v>905</v>
      </c>
      <c r="G403" s="248">
        <v>7301</v>
      </c>
    </row>
    <row r="404" spans="1:7" x14ac:dyDescent="0.25">
      <c r="A404" s="187" t="s">
        <v>750</v>
      </c>
      <c r="B404" s="177" t="s">
        <v>2669</v>
      </c>
      <c r="C404" s="177">
        <v>1154</v>
      </c>
      <c r="G404" s="248">
        <v>7341</v>
      </c>
    </row>
    <row r="405" spans="1:7" x14ac:dyDescent="0.25">
      <c r="A405" s="187" t="s">
        <v>752</v>
      </c>
      <c r="B405" s="177" t="s">
        <v>2670</v>
      </c>
      <c r="C405" s="177">
        <v>2853</v>
      </c>
      <c r="G405" s="248">
        <v>7361</v>
      </c>
    </row>
    <row r="406" spans="1:7" x14ac:dyDescent="0.25">
      <c r="A406" s="187" t="s">
        <v>754</v>
      </c>
      <c r="B406" s="177" t="s">
        <v>2671</v>
      </c>
      <c r="C406" s="177">
        <v>2228</v>
      </c>
      <c r="G406" s="248">
        <v>7371</v>
      </c>
    </row>
    <row r="407" spans="1:7" x14ac:dyDescent="0.25">
      <c r="A407" s="187" t="s">
        <v>756</v>
      </c>
      <c r="B407" s="177" t="s">
        <v>2672</v>
      </c>
      <c r="C407" s="177">
        <v>1412</v>
      </c>
      <c r="G407" s="248">
        <v>7381</v>
      </c>
    </row>
    <row r="408" spans="1:7" x14ac:dyDescent="0.25">
      <c r="A408" s="187" t="s">
        <v>758</v>
      </c>
      <c r="B408" s="177" t="s">
        <v>2673</v>
      </c>
      <c r="C408" s="177">
        <v>1544</v>
      </c>
      <c r="G408" s="248">
        <v>7391</v>
      </c>
    </row>
    <row r="409" spans="1:7" x14ac:dyDescent="0.25">
      <c r="A409" s="187" t="s">
        <v>760</v>
      </c>
      <c r="B409" s="177" t="s">
        <v>2674</v>
      </c>
      <c r="C409" s="177">
        <v>1634</v>
      </c>
      <c r="G409" s="248">
        <v>7411</v>
      </c>
    </row>
    <row r="410" spans="1:7" x14ac:dyDescent="0.25">
      <c r="A410" s="187" t="s">
        <v>762</v>
      </c>
      <c r="B410" s="177" t="s">
        <v>2675</v>
      </c>
      <c r="C410" s="177">
        <v>2947</v>
      </c>
      <c r="G410" s="248">
        <v>7431</v>
      </c>
    </row>
    <row r="411" spans="1:7" x14ac:dyDescent="0.25">
      <c r="A411" s="187" t="s">
        <v>764</v>
      </c>
      <c r="B411" s="177" t="s">
        <v>765</v>
      </c>
      <c r="C411" s="177">
        <v>2696</v>
      </c>
      <c r="G411" s="248">
        <v>7461</v>
      </c>
    </row>
    <row r="412" spans="1:7" x14ac:dyDescent="0.25">
      <c r="A412" s="187" t="s">
        <v>766</v>
      </c>
      <c r="B412" s="177" t="s">
        <v>2676</v>
      </c>
      <c r="C412" s="177">
        <v>1830</v>
      </c>
      <c r="G412" s="248">
        <v>7511</v>
      </c>
    </row>
    <row r="413" spans="1:7" x14ac:dyDescent="0.25">
      <c r="A413" s="187" t="s">
        <v>768</v>
      </c>
      <c r="B413" s="177" t="s">
        <v>2677</v>
      </c>
      <c r="C413" s="177">
        <v>2531</v>
      </c>
      <c r="G413" s="248">
        <v>7531</v>
      </c>
    </row>
    <row r="414" spans="1:7" x14ac:dyDescent="0.25">
      <c r="A414" s="187" t="s">
        <v>770</v>
      </c>
      <c r="B414" s="177" t="s">
        <v>2678</v>
      </c>
      <c r="C414" s="177">
        <v>2295</v>
      </c>
      <c r="G414" s="248">
        <v>7541</v>
      </c>
    </row>
    <row r="415" spans="1:7" x14ac:dyDescent="0.25">
      <c r="A415" s="187" t="s">
        <v>885</v>
      </c>
      <c r="B415" s="177" t="s">
        <v>2679</v>
      </c>
      <c r="C415" s="177">
        <v>104</v>
      </c>
      <c r="G415" s="248">
        <v>7551</v>
      </c>
    </row>
    <row r="416" spans="1:7" x14ac:dyDescent="0.25">
      <c r="A416" s="187" t="s">
        <v>2680</v>
      </c>
      <c r="B416" s="177" t="s">
        <v>2681</v>
      </c>
      <c r="C416" s="177">
        <v>15</v>
      </c>
      <c r="G416" s="248">
        <v>7571</v>
      </c>
    </row>
    <row r="417" spans="1:7" x14ac:dyDescent="0.25">
      <c r="A417" s="187" t="s">
        <v>2682</v>
      </c>
      <c r="B417" s="177" t="s">
        <v>2683</v>
      </c>
      <c r="C417" s="177">
        <v>47</v>
      </c>
      <c r="G417" s="248">
        <v>7581</v>
      </c>
    </row>
    <row r="418" spans="1:7" x14ac:dyDescent="0.25">
      <c r="A418" s="187" t="s">
        <v>772</v>
      </c>
      <c r="B418" s="177" t="s">
        <v>2684</v>
      </c>
      <c r="C418" s="177">
        <v>2612</v>
      </c>
      <c r="G418" s="248">
        <v>7591</v>
      </c>
    </row>
    <row r="419" spans="1:7" x14ac:dyDescent="0.25">
      <c r="A419" s="187" t="s">
        <v>774</v>
      </c>
      <c r="B419" s="177" t="s">
        <v>2685</v>
      </c>
      <c r="C419" s="177">
        <v>1497</v>
      </c>
      <c r="G419" s="248">
        <v>7601</v>
      </c>
    </row>
    <row r="420" spans="1:7" x14ac:dyDescent="0.25">
      <c r="A420" s="187" t="s">
        <v>776</v>
      </c>
      <c r="B420" s="177" t="s">
        <v>2686</v>
      </c>
      <c r="C420" s="177">
        <v>147</v>
      </c>
      <c r="G420" s="248">
        <v>7631</v>
      </c>
    </row>
    <row r="421" spans="1:7" x14ac:dyDescent="0.25">
      <c r="A421" s="187" t="s">
        <v>778</v>
      </c>
      <c r="B421" s="177" t="s">
        <v>2687</v>
      </c>
      <c r="C421" s="177">
        <v>3242</v>
      </c>
      <c r="G421" s="248">
        <v>7701</v>
      </c>
    </row>
    <row r="422" spans="1:7" x14ac:dyDescent="0.25">
      <c r="A422" s="187" t="s">
        <v>780</v>
      </c>
      <c r="B422" s="177" t="s">
        <v>2688</v>
      </c>
      <c r="C422" s="177">
        <v>2256</v>
      </c>
      <c r="G422" s="248">
        <v>7721</v>
      </c>
    </row>
    <row r="423" spans="1:7" x14ac:dyDescent="0.25">
      <c r="A423" s="187" t="s">
        <v>782</v>
      </c>
      <c r="B423" s="177" t="s">
        <v>2689</v>
      </c>
      <c r="C423" s="177">
        <v>2111</v>
      </c>
      <c r="G423" s="248">
        <v>7731</v>
      </c>
    </row>
    <row r="424" spans="1:7" x14ac:dyDescent="0.25">
      <c r="A424" s="187" t="s">
        <v>784</v>
      </c>
      <c r="B424" s="177" t="s">
        <v>785</v>
      </c>
      <c r="C424" s="177">
        <v>2909</v>
      </c>
      <c r="G424" s="248">
        <v>7741</v>
      </c>
    </row>
    <row r="425" spans="1:7" x14ac:dyDescent="0.25">
      <c r="A425" s="187" t="s">
        <v>786</v>
      </c>
      <c r="B425" s="177" t="s">
        <v>787</v>
      </c>
      <c r="C425" s="177">
        <v>1878</v>
      </c>
      <c r="G425" s="248">
        <v>7751</v>
      </c>
    </row>
    <row r="426" spans="1:7" x14ac:dyDescent="0.25">
      <c r="A426" s="187" t="s">
        <v>788</v>
      </c>
      <c r="B426" s="177" t="s">
        <v>2690</v>
      </c>
      <c r="C426" s="177">
        <v>2944</v>
      </c>
      <c r="G426" s="248">
        <v>7781</v>
      </c>
    </row>
    <row r="427" spans="1:7" x14ac:dyDescent="0.25">
      <c r="A427" s="187" t="s">
        <v>790</v>
      </c>
      <c r="B427" s="177" t="s">
        <v>2691</v>
      </c>
      <c r="C427" s="177">
        <v>980</v>
      </c>
      <c r="G427" s="248">
        <v>7791</v>
      </c>
    </row>
    <row r="428" spans="1:7" x14ac:dyDescent="0.25">
      <c r="A428" s="187" t="s">
        <v>792</v>
      </c>
      <c r="B428" s="177" t="s">
        <v>2692</v>
      </c>
      <c r="C428" s="177">
        <v>34</v>
      </c>
      <c r="G428" s="248">
        <v>7804</v>
      </c>
    </row>
    <row r="429" spans="1:7" x14ac:dyDescent="0.25">
      <c r="A429" s="187" t="s">
        <v>1880</v>
      </c>
      <c r="B429" s="177" t="s">
        <v>2693</v>
      </c>
      <c r="C429" s="177">
        <v>55</v>
      </c>
      <c r="G429" s="248">
        <v>7805</v>
      </c>
    </row>
    <row r="430" spans="1:7" x14ac:dyDescent="0.25">
      <c r="A430" s="187" t="s">
        <v>795</v>
      </c>
      <c r="B430" s="177" t="s">
        <v>2694</v>
      </c>
      <c r="C430" s="177">
        <v>46</v>
      </c>
      <c r="G430" s="248">
        <v>7806</v>
      </c>
    </row>
    <row r="431" spans="1:7" x14ac:dyDescent="0.25">
      <c r="A431" s="187" t="s">
        <v>1886</v>
      </c>
      <c r="B431" s="177" t="s">
        <v>2695</v>
      </c>
      <c r="C431" s="177">
        <v>4</v>
      </c>
      <c r="G431" s="248">
        <v>7812</v>
      </c>
    </row>
    <row r="432" spans="1:7" x14ac:dyDescent="0.25">
      <c r="A432" s="187" t="s">
        <v>1888</v>
      </c>
      <c r="B432" s="177" t="s">
        <v>2696</v>
      </c>
      <c r="C432" s="177">
        <v>12</v>
      </c>
      <c r="G432" s="248">
        <v>7814</v>
      </c>
    </row>
    <row r="433" spans="1:7" x14ac:dyDescent="0.25">
      <c r="A433" s="187" t="s">
        <v>1890</v>
      </c>
      <c r="B433" s="177" t="s">
        <v>2697</v>
      </c>
      <c r="C433" s="177">
        <v>23</v>
      </c>
      <c r="G433" s="248">
        <v>7819</v>
      </c>
    </row>
    <row r="434" spans="1:7" x14ac:dyDescent="0.25">
      <c r="A434" s="187" t="s">
        <v>1892</v>
      </c>
      <c r="B434" s="177" t="s">
        <v>2698</v>
      </c>
      <c r="C434" s="177">
        <v>20</v>
      </c>
      <c r="G434" s="248">
        <v>7823</v>
      </c>
    </row>
    <row r="435" spans="1:7" x14ac:dyDescent="0.25">
      <c r="A435" s="187" t="s">
        <v>1895</v>
      </c>
      <c r="B435" s="177" t="s">
        <v>2699</v>
      </c>
      <c r="C435" s="177">
        <v>17</v>
      </c>
      <c r="G435" s="248">
        <v>7826</v>
      </c>
    </row>
    <row r="436" spans="1:7" x14ac:dyDescent="0.25">
      <c r="A436" s="187" t="s">
        <v>800</v>
      </c>
      <c r="B436" s="177" t="s">
        <v>2700</v>
      </c>
      <c r="C436" s="177">
        <v>208</v>
      </c>
      <c r="G436" s="248">
        <v>7829</v>
      </c>
    </row>
    <row r="437" spans="1:7" x14ac:dyDescent="0.25">
      <c r="A437" s="187" t="s">
        <v>1898</v>
      </c>
      <c r="B437" s="177" t="s">
        <v>2701</v>
      </c>
      <c r="C437" s="177">
        <v>12</v>
      </c>
      <c r="G437" s="248">
        <v>7832</v>
      </c>
    </row>
    <row r="438" spans="1:7" x14ac:dyDescent="0.25">
      <c r="A438" s="187" t="s">
        <v>1900</v>
      </c>
      <c r="B438" s="177" t="s">
        <v>2702</v>
      </c>
      <c r="C438" s="177">
        <v>22</v>
      </c>
      <c r="G438" s="248">
        <v>7833</v>
      </c>
    </row>
    <row r="439" spans="1:7" x14ac:dyDescent="0.25">
      <c r="A439" s="187" t="s">
        <v>803</v>
      </c>
      <c r="B439" s="177" t="s">
        <v>2703</v>
      </c>
      <c r="C439" s="177">
        <v>118</v>
      </c>
      <c r="G439" s="248">
        <v>7835</v>
      </c>
    </row>
    <row r="440" spans="1:7" x14ac:dyDescent="0.25">
      <c r="A440" s="187" t="s">
        <v>805</v>
      </c>
      <c r="B440" s="177" t="s">
        <v>2704</v>
      </c>
      <c r="C440" s="177">
        <v>40</v>
      </c>
      <c r="G440" s="248">
        <v>7839</v>
      </c>
    </row>
    <row r="441" spans="1:7" x14ac:dyDescent="0.25">
      <c r="A441" s="187" t="s">
        <v>807</v>
      </c>
      <c r="B441" s="177" t="s">
        <v>2705</v>
      </c>
      <c r="C441" s="177">
        <v>61</v>
      </c>
      <c r="G441" s="248">
        <v>7840</v>
      </c>
    </row>
    <row r="442" spans="1:7" x14ac:dyDescent="0.25">
      <c r="A442" s="187" t="s">
        <v>1907</v>
      </c>
      <c r="B442" s="177" t="s">
        <v>2706</v>
      </c>
      <c r="C442" s="177">
        <v>1</v>
      </c>
      <c r="G442" s="248">
        <v>7846</v>
      </c>
    </row>
    <row r="443" spans="1:7" x14ac:dyDescent="0.25">
      <c r="A443" s="187" t="s">
        <v>1911</v>
      </c>
      <c r="B443" s="177" t="s">
        <v>2707</v>
      </c>
      <c r="C443" s="177">
        <v>11</v>
      </c>
      <c r="G443" s="248">
        <v>7850</v>
      </c>
    </row>
    <row r="444" spans="1:7" x14ac:dyDescent="0.25">
      <c r="A444" s="187" t="s">
        <v>1913</v>
      </c>
      <c r="B444" s="177" t="s">
        <v>2708</v>
      </c>
      <c r="C444" s="177">
        <v>10</v>
      </c>
      <c r="G444" s="248">
        <v>7851</v>
      </c>
    </row>
    <row r="445" spans="1:7" x14ac:dyDescent="0.25">
      <c r="A445" s="187" t="s">
        <v>1915</v>
      </c>
      <c r="B445" s="177" t="s">
        <v>2709</v>
      </c>
      <c r="C445" s="177">
        <v>23</v>
      </c>
      <c r="G445" s="248">
        <v>7853</v>
      </c>
    </row>
    <row r="446" spans="1:7" x14ac:dyDescent="0.25">
      <c r="A446" s="187" t="s">
        <v>1917</v>
      </c>
      <c r="B446" s="177" t="s">
        <v>2710</v>
      </c>
      <c r="C446" s="177">
        <v>10</v>
      </c>
      <c r="G446" s="248">
        <v>7855</v>
      </c>
    </row>
    <row r="447" spans="1:7" x14ac:dyDescent="0.25">
      <c r="A447" s="187" t="s">
        <v>2711</v>
      </c>
      <c r="B447" s="177" t="s">
        <v>2712</v>
      </c>
      <c r="C447" s="177">
        <v>33</v>
      </c>
      <c r="G447" s="248">
        <v>7860</v>
      </c>
    </row>
    <row r="448" spans="1:7" x14ac:dyDescent="0.25">
      <c r="A448" s="187" t="s">
        <v>2713</v>
      </c>
      <c r="B448" s="177" t="s">
        <v>2714</v>
      </c>
      <c r="C448" s="177">
        <v>33</v>
      </c>
      <c r="G448" s="248">
        <v>7861</v>
      </c>
    </row>
    <row r="449" spans="1:7" x14ac:dyDescent="0.25">
      <c r="A449" s="187" t="s">
        <v>2715</v>
      </c>
      <c r="B449" s="177" t="s">
        <v>2716</v>
      </c>
      <c r="C449" s="177">
        <v>35</v>
      </c>
      <c r="G449" s="248">
        <v>7862</v>
      </c>
    </row>
    <row r="450" spans="1:7" x14ac:dyDescent="0.25">
      <c r="A450" s="187" t="s">
        <v>2717</v>
      </c>
      <c r="B450" s="177" t="s">
        <v>2718</v>
      </c>
      <c r="C450" s="177">
        <v>21</v>
      </c>
      <c r="G450" s="248">
        <v>7865</v>
      </c>
    </row>
    <row r="451" spans="1:7" x14ac:dyDescent="0.25">
      <c r="A451" s="187" t="s">
        <v>809</v>
      </c>
      <c r="B451" s="177" t="s">
        <v>2719</v>
      </c>
      <c r="C451" s="177">
        <v>473</v>
      </c>
      <c r="G451" s="248">
        <v>7901</v>
      </c>
    </row>
    <row r="452" spans="1:7" x14ac:dyDescent="0.25">
      <c r="A452" s="187" t="s">
        <v>886</v>
      </c>
      <c r="B452" s="177" t="s">
        <v>2720</v>
      </c>
      <c r="C452" s="177">
        <v>420</v>
      </c>
      <c r="G452" s="248">
        <v>8016</v>
      </c>
    </row>
    <row r="453" spans="1:7" x14ac:dyDescent="0.25">
      <c r="A453" s="187" t="s">
        <v>811</v>
      </c>
      <c r="B453" s="177" t="s">
        <v>2721</v>
      </c>
      <c r="C453" s="177">
        <v>87</v>
      </c>
      <c r="G453" s="248">
        <v>8019</v>
      </c>
    </row>
    <row r="454" spans="1:7" x14ac:dyDescent="0.25">
      <c r="A454" s="187" t="s">
        <v>887</v>
      </c>
      <c r="B454" s="177" t="s">
        <v>2722</v>
      </c>
      <c r="C454" s="177">
        <v>18</v>
      </c>
      <c r="G454" s="248">
        <v>8021</v>
      </c>
    </row>
    <row r="455" spans="1:7" x14ac:dyDescent="0.25">
      <c r="A455" s="187" t="s">
        <v>813</v>
      </c>
      <c r="B455" s="177" t="s">
        <v>2723</v>
      </c>
      <c r="C455" s="177">
        <v>68</v>
      </c>
      <c r="G455" s="248">
        <v>8101</v>
      </c>
    </row>
    <row r="456" spans="1:7" x14ac:dyDescent="0.25">
      <c r="A456" s="187" t="s">
        <v>815</v>
      </c>
      <c r="B456" s="177" t="s">
        <v>2724</v>
      </c>
      <c r="C456" s="177">
        <v>45</v>
      </c>
      <c r="G456" s="248">
        <v>8119</v>
      </c>
    </row>
    <row r="457" spans="1:7" x14ac:dyDescent="0.25">
      <c r="A457" s="187" t="s">
        <v>817</v>
      </c>
      <c r="B457" s="177" t="s">
        <v>818</v>
      </c>
      <c r="C457" s="177">
        <v>144</v>
      </c>
      <c r="G457" s="248">
        <v>8121</v>
      </c>
    </row>
    <row r="458" spans="1:7" x14ac:dyDescent="0.25">
      <c r="A458" s="187" t="s">
        <v>819</v>
      </c>
      <c r="B458" s="177" t="s">
        <v>2725</v>
      </c>
      <c r="C458" s="177">
        <v>108</v>
      </c>
      <c r="G458" s="248">
        <v>8131</v>
      </c>
    </row>
    <row r="459" spans="1:7" x14ac:dyDescent="0.25">
      <c r="A459" s="187" t="s">
        <v>888</v>
      </c>
      <c r="B459" s="177" t="s">
        <v>2726</v>
      </c>
      <c r="C459" s="177">
        <v>84</v>
      </c>
      <c r="G459" s="248">
        <v>8141</v>
      </c>
    </row>
    <row r="460" spans="1:7" x14ac:dyDescent="0.25">
      <c r="A460" s="187" t="s">
        <v>821</v>
      </c>
      <c r="B460" s="177" t="s">
        <v>2727</v>
      </c>
      <c r="C460" s="177">
        <v>132</v>
      </c>
      <c r="G460" s="248">
        <v>8151</v>
      </c>
    </row>
    <row r="461" spans="1:7" x14ac:dyDescent="0.25">
      <c r="A461" s="187" t="s">
        <v>823</v>
      </c>
      <c r="B461" s="177" t="s">
        <v>824</v>
      </c>
      <c r="C461" s="177">
        <v>77</v>
      </c>
      <c r="G461" s="248">
        <v>8161</v>
      </c>
    </row>
    <row r="462" spans="1:7" x14ac:dyDescent="0.25">
      <c r="A462" s="187" t="s">
        <v>827</v>
      </c>
      <c r="B462" s="177" t="s">
        <v>2728</v>
      </c>
      <c r="C462" s="177">
        <v>197</v>
      </c>
      <c r="G462" s="248">
        <v>8181</v>
      </c>
    </row>
    <row r="463" spans="1:7" x14ac:dyDescent="0.25">
      <c r="A463" s="187" t="s">
        <v>829</v>
      </c>
      <c r="B463" s="177" t="s">
        <v>830</v>
      </c>
      <c r="C463" s="177">
        <v>70</v>
      </c>
      <c r="G463" s="248">
        <v>8201</v>
      </c>
    </row>
    <row r="464" spans="1:7" x14ac:dyDescent="0.25">
      <c r="A464" s="187" t="s">
        <v>2729</v>
      </c>
      <c r="B464" s="177" t="s">
        <v>2730</v>
      </c>
      <c r="C464" s="177">
        <v>1</v>
      </c>
      <c r="G464" s="248">
        <v>9002</v>
      </c>
    </row>
    <row r="465" spans="1:7" x14ac:dyDescent="0.25">
      <c r="A465" s="187" t="s">
        <v>889</v>
      </c>
      <c r="B465" s="177" t="s">
        <v>2731</v>
      </c>
      <c r="C465" s="177">
        <v>58</v>
      </c>
      <c r="G465" s="248">
        <v>9005</v>
      </c>
    </row>
    <row r="466" spans="1:7" x14ac:dyDescent="0.25">
      <c r="A466" s="187" t="s">
        <v>890</v>
      </c>
      <c r="B466" s="177" t="s">
        <v>2732</v>
      </c>
      <c r="C466" s="177">
        <v>371</v>
      </c>
      <c r="G466" s="248">
        <v>9013</v>
      </c>
    </row>
    <row r="467" spans="1:7" x14ac:dyDescent="0.25">
      <c r="A467" s="187" t="s">
        <v>891</v>
      </c>
      <c r="B467" s="177" t="s">
        <v>2733</v>
      </c>
      <c r="C467" s="177">
        <v>161</v>
      </c>
      <c r="G467" s="248">
        <v>9731</v>
      </c>
    </row>
    <row r="468" spans="1:7" x14ac:dyDescent="0.25">
      <c r="A468" s="187" t="s">
        <v>831</v>
      </c>
      <c r="B468" s="177" t="s">
        <v>832</v>
      </c>
      <c r="C468" s="177">
        <v>560</v>
      </c>
      <c r="G468" s="248">
        <v>9732</v>
      </c>
    </row>
  </sheetData>
  <autoFilter ref="A1:C46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9"/>
  <sheetViews>
    <sheetView topLeftCell="A104" workbookViewId="0">
      <selection sqref="A1:E1"/>
    </sheetView>
  </sheetViews>
  <sheetFormatPr defaultRowHeight="15" x14ac:dyDescent="0.25"/>
  <cols>
    <col min="1" max="6" width="9.140625" style="186"/>
    <col min="8" max="16384" width="9.140625" style="186"/>
  </cols>
  <sheetData>
    <row r="1" spans="1:7" x14ac:dyDescent="0.25">
      <c r="A1" s="186" t="s">
        <v>3213</v>
      </c>
    </row>
    <row r="2" spans="1:7" x14ac:dyDescent="0.25">
      <c r="A2" s="186">
        <f>COLUMN()</f>
        <v>1</v>
      </c>
      <c r="B2" s="186">
        <f>COLUMN()</f>
        <v>2</v>
      </c>
      <c r="C2" s="186">
        <f>COLUMN()</f>
        <v>3</v>
      </c>
      <c r="D2" s="186">
        <f>COLUMN()</f>
        <v>4</v>
      </c>
      <c r="E2" s="186">
        <f>COLUMN()</f>
        <v>5</v>
      </c>
      <c r="G2" t="s">
        <v>3214</v>
      </c>
    </row>
    <row r="3" spans="1:7" x14ac:dyDescent="0.25">
      <c r="A3" s="186" t="s">
        <v>3209</v>
      </c>
      <c r="D3" s="186" t="s">
        <v>3212</v>
      </c>
      <c r="E3" s="186" t="s">
        <v>1458</v>
      </c>
    </row>
    <row r="4" spans="1:7" x14ac:dyDescent="0.25">
      <c r="A4" s="186" t="s">
        <v>29</v>
      </c>
      <c r="D4" s="186">
        <v>92</v>
      </c>
      <c r="E4" s="186">
        <v>92</v>
      </c>
    </row>
    <row r="5" spans="1:7" x14ac:dyDescent="0.25">
      <c r="A5" s="186" t="s">
        <v>38</v>
      </c>
      <c r="D5" s="186">
        <v>66</v>
      </c>
      <c r="E5" s="186">
        <v>66</v>
      </c>
    </row>
    <row r="6" spans="1:7" x14ac:dyDescent="0.25">
      <c r="A6" s="186" t="s">
        <v>41</v>
      </c>
      <c r="D6" s="186">
        <v>307</v>
      </c>
      <c r="E6" s="186">
        <v>315</v>
      </c>
    </row>
    <row r="7" spans="1:7" x14ac:dyDescent="0.25">
      <c r="A7" s="186" t="s">
        <v>43</v>
      </c>
      <c r="D7" s="186">
        <v>84</v>
      </c>
      <c r="E7" s="186">
        <v>84</v>
      </c>
    </row>
    <row r="8" spans="1:7" x14ac:dyDescent="0.25">
      <c r="A8" s="186" t="s">
        <v>44</v>
      </c>
      <c r="D8" s="186">
        <v>257</v>
      </c>
      <c r="E8" s="186">
        <v>272</v>
      </c>
    </row>
    <row r="9" spans="1:7" x14ac:dyDescent="0.25">
      <c r="A9" s="186" t="s">
        <v>47</v>
      </c>
      <c r="D9" s="186">
        <v>72</v>
      </c>
      <c r="E9" s="186">
        <v>83</v>
      </c>
    </row>
    <row r="10" spans="1:7" x14ac:dyDescent="0.25">
      <c r="A10" s="186" t="s">
        <v>49</v>
      </c>
      <c r="D10" s="186">
        <v>478</v>
      </c>
      <c r="E10" s="186">
        <v>490</v>
      </c>
    </row>
    <row r="11" spans="1:7" x14ac:dyDescent="0.25">
      <c r="A11" s="186" t="s">
        <v>51</v>
      </c>
      <c r="D11" s="186">
        <v>359</v>
      </c>
      <c r="E11" s="186">
        <v>366</v>
      </c>
    </row>
    <row r="12" spans="1:7" x14ac:dyDescent="0.25">
      <c r="A12" s="186" t="s">
        <v>53</v>
      </c>
      <c r="D12" s="186">
        <v>112</v>
      </c>
      <c r="E12" s="186">
        <v>113</v>
      </c>
    </row>
    <row r="13" spans="1:7" x14ac:dyDescent="0.25">
      <c r="A13" s="186" t="s">
        <v>55</v>
      </c>
      <c r="D13" s="186">
        <v>57</v>
      </c>
      <c r="E13" s="186">
        <v>60</v>
      </c>
    </row>
    <row r="14" spans="1:7" x14ac:dyDescent="0.25">
      <c r="A14" s="186" t="s">
        <v>58</v>
      </c>
      <c r="D14" s="186">
        <v>60</v>
      </c>
      <c r="E14" s="186">
        <v>62</v>
      </c>
    </row>
    <row r="15" spans="1:7" x14ac:dyDescent="0.25">
      <c r="A15" s="186" t="s">
        <v>60</v>
      </c>
      <c r="D15" s="186">
        <v>82</v>
      </c>
      <c r="E15" s="186">
        <v>84</v>
      </c>
    </row>
    <row r="16" spans="1:7" x14ac:dyDescent="0.25">
      <c r="A16" s="186" t="s">
        <v>62</v>
      </c>
      <c r="D16" s="186">
        <v>18</v>
      </c>
      <c r="E16" s="186">
        <v>20</v>
      </c>
    </row>
    <row r="17" spans="1:5" x14ac:dyDescent="0.25">
      <c r="A17" s="186" t="s">
        <v>64</v>
      </c>
      <c r="D17" s="186">
        <v>150</v>
      </c>
      <c r="E17" s="186">
        <v>161</v>
      </c>
    </row>
    <row r="18" spans="1:5" x14ac:dyDescent="0.25">
      <c r="A18" s="186" t="s">
        <v>66</v>
      </c>
      <c r="D18" s="186">
        <v>387</v>
      </c>
      <c r="E18" s="186">
        <v>413</v>
      </c>
    </row>
    <row r="19" spans="1:5" x14ac:dyDescent="0.25">
      <c r="A19" s="186" t="s">
        <v>68</v>
      </c>
      <c r="D19" s="186">
        <v>246</v>
      </c>
      <c r="E19" s="186">
        <v>247</v>
      </c>
    </row>
    <row r="20" spans="1:5" x14ac:dyDescent="0.25">
      <c r="A20" s="186" t="s">
        <v>72</v>
      </c>
      <c r="D20" s="186">
        <v>60</v>
      </c>
      <c r="E20" s="186">
        <v>62</v>
      </c>
    </row>
    <row r="21" spans="1:5" x14ac:dyDescent="0.25">
      <c r="A21" s="186" t="s">
        <v>74</v>
      </c>
      <c r="D21" s="186">
        <v>151</v>
      </c>
      <c r="E21" s="186">
        <v>153</v>
      </c>
    </row>
    <row r="22" spans="1:5" x14ac:dyDescent="0.25">
      <c r="A22" s="186" t="s">
        <v>841</v>
      </c>
      <c r="D22" s="186">
        <v>20</v>
      </c>
      <c r="E22" s="186">
        <v>21</v>
      </c>
    </row>
    <row r="23" spans="1:5" x14ac:dyDescent="0.25">
      <c r="A23" s="186" t="s">
        <v>76</v>
      </c>
      <c r="D23" s="186">
        <v>405</v>
      </c>
      <c r="E23" s="186">
        <v>416</v>
      </c>
    </row>
    <row r="24" spans="1:5" x14ac:dyDescent="0.25">
      <c r="A24" s="186" t="s">
        <v>78</v>
      </c>
      <c r="D24" s="186">
        <v>266</v>
      </c>
      <c r="E24" s="186">
        <v>268</v>
      </c>
    </row>
    <row r="25" spans="1:5" x14ac:dyDescent="0.25">
      <c r="A25" s="186" t="s">
        <v>80</v>
      </c>
      <c r="D25" s="186">
        <v>121</v>
      </c>
      <c r="E25" s="186">
        <v>123</v>
      </c>
    </row>
    <row r="26" spans="1:5" x14ac:dyDescent="0.25">
      <c r="A26" s="186" t="s">
        <v>82</v>
      </c>
      <c r="D26" s="186">
        <v>71</v>
      </c>
      <c r="E26" s="186">
        <v>76</v>
      </c>
    </row>
    <row r="27" spans="1:5" x14ac:dyDescent="0.25">
      <c r="A27" s="186" t="s">
        <v>84</v>
      </c>
      <c r="D27" s="186">
        <v>73</v>
      </c>
      <c r="E27" s="186">
        <v>75</v>
      </c>
    </row>
    <row r="28" spans="1:5" x14ac:dyDescent="0.25">
      <c r="A28" s="186" t="s">
        <v>86</v>
      </c>
      <c r="D28" s="186">
        <v>94</v>
      </c>
      <c r="E28" s="186">
        <v>97</v>
      </c>
    </row>
    <row r="29" spans="1:5" x14ac:dyDescent="0.25">
      <c r="A29" s="186" t="s">
        <v>88</v>
      </c>
      <c r="D29" s="186">
        <v>81</v>
      </c>
      <c r="E29" s="186">
        <v>84</v>
      </c>
    </row>
    <row r="30" spans="1:5" x14ac:dyDescent="0.25">
      <c r="A30" s="186" t="s">
        <v>90</v>
      </c>
      <c r="D30" s="186">
        <v>126</v>
      </c>
      <c r="E30" s="186">
        <v>134</v>
      </c>
    </row>
    <row r="31" spans="1:5" x14ac:dyDescent="0.25">
      <c r="A31" s="186" t="s">
        <v>92</v>
      </c>
      <c r="D31" s="186">
        <v>204</v>
      </c>
      <c r="E31" s="186">
        <v>205</v>
      </c>
    </row>
    <row r="32" spans="1:5" x14ac:dyDescent="0.25">
      <c r="A32" s="186" t="s">
        <v>842</v>
      </c>
      <c r="D32" s="186">
        <v>43</v>
      </c>
      <c r="E32" s="186">
        <v>43</v>
      </c>
    </row>
    <row r="33" spans="1:5" x14ac:dyDescent="0.25">
      <c r="A33" s="186" t="s">
        <v>94</v>
      </c>
      <c r="D33" s="186">
        <v>86</v>
      </c>
      <c r="E33" s="186">
        <v>96</v>
      </c>
    </row>
    <row r="34" spans="1:5" x14ac:dyDescent="0.25">
      <c r="A34" s="186" t="s">
        <v>96</v>
      </c>
      <c r="D34" s="186">
        <v>145</v>
      </c>
      <c r="E34" s="186">
        <v>148</v>
      </c>
    </row>
    <row r="35" spans="1:5" x14ac:dyDescent="0.25">
      <c r="A35" s="186" t="s">
        <v>98</v>
      </c>
      <c r="D35" s="186">
        <v>81</v>
      </c>
      <c r="E35" s="186">
        <v>87</v>
      </c>
    </row>
    <row r="36" spans="1:5" x14ac:dyDescent="0.25">
      <c r="A36" s="186" t="s">
        <v>100</v>
      </c>
      <c r="D36" s="186">
        <v>101</v>
      </c>
      <c r="E36" s="186">
        <v>102</v>
      </c>
    </row>
    <row r="37" spans="1:5" x14ac:dyDescent="0.25">
      <c r="A37" s="186" t="s">
        <v>102</v>
      </c>
      <c r="D37" s="186">
        <v>91</v>
      </c>
      <c r="E37" s="186">
        <v>95</v>
      </c>
    </row>
    <row r="38" spans="1:5" x14ac:dyDescent="0.25">
      <c r="A38" s="186" t="s">
        <v>105</v>
      </c>
      <c r="D38" s="186">
        <v>75</v>
      </c>
      <c r="E38" s="186">
        <v>75</v>
      </c>
    </row>
    <row r="39" spans="1:5" x14ac:dyDescent="0.25">
      <c r="A39" s="186" t="s">
        <v>107</v>
      </c>
      <c r="D39" s="186">
        <v>142</v>
      </c>
      <c r="E39" s="186">
        <v>144</v>
      </c>
    </row>
    <row r="40" spans="1:5" x14ac:dyDescent="0.25">
      <c r="A40" s="186" t="s">
        <v>109</v>
      </c>
      <c r="D40" s="186">
        <v>117</v>
      </c>
      <c r="E40" s="186">
        <v>120</v>
      </c>
    </row>
    <row r="41" spans="1:5" x14ac:dyDescent="0.25">
      <c r="A41" s="186" t="s">
        <v>111</v>
      </c>
      <c r="D41" s="186">
        <v>123</v>
      </c>
      <c r="E41" s="186">
        <v>131</v>
      </c>
    </row>
    <row r="42" spans="1:5" x14ac:dyDescent="0.25">
      <c r="A42" s="186" t="s">
        <v>113</v>
      </c>
      <c r="D42" s="186">
        <v>62</v>
      </c>
      <c r="E42" s="186">
        <v>62</v>
      </c>
    </row>
    <row r="43" spans="1:5" x14ac:dyDescent="0.25">
      <c r="A43" s="186" t="s">
        <v>115</v>
      </c>
      <c r="D43" s="186">
        <v>87</v>
      </c>
      <c r="E43" s="186">
        <v>88</v>
      </c>
    </row>
    <row r="44" spans="1:5" x14ac:dyDescent="0.25">
      <c r="A44" s="186" t="s">
        <v>117</v>
      </c>
      <c r="D44" s="186">
        <v>75</v>
      </c>
      <c r="E44" s="186">
        <v>79</v>
      </c>
    </row>
    <row r="45" spans="1:5" x14ac:dyDescent="0.25">
      <c r="A45" s="186" t="s">
        <v>119</v>
      </c>
      <c r="D45" s="186">
        <v>100</v>
      </c>
      <c r="E45" s="186">
        <v>110</v>
      </c>
    </row>
    <row r="46" spans="1:5" x14ac:dyDescent="0.25">
      <c r="A46" s="186" t="s">
        <v>121</v>
      </c>
      <c r="D46" s="186">
        <v>95</v>
      </c>
      <c r="E46" s="186">
        <v>95</v>
      </c>
    </row>
    <row r="47" spans="1:5" x14ac:dyDescent="0.25">
      <c r="A47" s="186" t="s">
        <v>123</v>
      </c>
      <c r="D47" s="186">
        <v>37</v>
      </c>
      <c r="E47" s="186">
        <v>40</v>
      </c>
    </row>
    <row r="48" spans="1:5" x14ac:dyDescent="0.25">
      <c r="A48" s="186" t="s">
        <v>125</v>
      </c>
      <c r="D48" s="186">
        <v>86</v>
      </c>
      <c r="E48" s="186">
        <v>104</v>
      </c>
    </row>
    <row r="49" spans="1:5" x14ac:dyDescent="0.25">
      <c r="A49" s="186" t="s">
        <v>127</v>
      </c>
      <c r="D49" s="186">
        <v>70</v>
      </c>
      <c r="E49" s="186">
        <v>81</v>
      </c>
    </row>
    <row r="50" spans="1:5" x14ac:dyDescent="0.25">
      <c r="A50" s="186" t="s">
        <v>129</v>
      </c>
      <c r="D50" s="186">
        <v>113</v>
      </c>
      <c r="E50" s="186">
        <v>113</v>
      </c>
    </row>
    <row r="51" spans="1:5" x14ac:dyDescent="0.25">
      <c r="A51" s="186" t="s">
        <v>131</v>
      </c>
      <c r="D51" s="186">
        <v>78</v>
      </c>
      <c r="E51" s="186">
        <v>81</v>
      </c>
    </row>
    <row r="52" spans="1:5" x14ac:dyDescent="0.25">
      <c r="A52" s="186" t="s">
        <v>133</v>
      </c>
      <c r="D52" s="186">
        <v>85</v>
      </c>
      <c r="E52" s="186">
        <v>92</v>
      </c>
    </row>
    <row r="53" spans="1:5" x14ac:dyDescent="0.25">
      <c r="A53" s="186" t="s">
        <v>135</v>
      </c>
      <c r="D53" s="186">
        <v>156</v>
      </c>
      <c r="E53" s="186">
        <v>165</v>
      </c>
    </row>
    <row r="54" spans="1:5" x14ac:dyDescent="0.25">
      <c r="A54" s="186" t="s">
        <v>137</v>
      </c>
      <c r="D54" s="186">
        <v>56</v>
      </c>
      <c r="E54" s="186">
        <v>56</v>
      </c>
    </row>
    <row r="55" spans="1:5" x14ac:dyDescent="0.25">
      <c r="A55" s="186" t="s">
        <v>139</v>
      </c>
      <c r="D55" s="186">
        <v>128</v>
      </c>
      <c r="E55" s="186">
        <v>135</v>
      </c>
    </row>
    <row r="56" spans="1:5" x14ac:dyDescent="0.25">
      <c r="A56" s="186" t="s">
        <v>141</v>
      </c>
      <c r="D56" s="186">
        <v>112</v>
      </c>
      <c r="E56" s="186">
        <v>114</v>
      </c>
    </row>
    <row r="57" spans="1:5" x14ac:dyDescent="0.25">
      <c r="A57" s="186" t="s">
        <v>143</v>
      </c>
      <c r="D57" s="186">
        <v>50</v>
      </c>
      <c r="E57" s="186">
        <v>53</v>
      </c>
    </row>
    <row r="58" spans="1:5" x14ac:dyDescent="0.25">
      <c r="A58" s="186" t="s">
        <v>145</v>
      </c>
      <c r="D58" s="186">
        <v>42</v>
      </c>
      <c r="E58" s="186">
        <v>44</v>
      </c>
    </row>
    <row r="59" spans="1:5" x14ac:dyDescent="0.25">
      <c r="A59" s="186" t="s">
        <v>147</v>
      </c>
      <c r="D59" s="186">
        <v>83</v>
      </c>
      <c r="E59" s="186">
        <v>90</v>
      </c>
    </row>
    <row r="60" spans="1:5" x14ac:dyDescent="0.25">
      <c r="A60" s="186" t="s">
        <v>151</v>
      </c>
      <c r="D60" s="186">
        <v>210</v>
      </c>
      <c r="E60" s="186">
        <v>211</v>
      </c>
    </row>
    <row r="61" spans="1:5" x14ac:dyDescent="0.25">
      <c r="A61" s="186" t="s">
        <v>153</v>
      </c>
      <c r="D61" s="186">
        <v>98</v>
      </c>
      <c r="E61" s="186">
        <v>99</v>
      </c>
    </row>
    <row r="62" spans="1:5" x14ac:dyDescent="0.25">
      <c r="A62" s="186" t="s">
        <v>154</v>
      </c>
      <c r="D62" s="186">
        <v>185</v>
      </c>
      <c r="E62" s="186">
        <v>188</v>
      </c>
    </row>
    <row r="63" spans="1:5" x14ac:dyDescent="0.25">
      <c r="A63" s="186" t="s">
        <v>156</v>
      </c>
      <c r="D63" s="186">
        <v>290</v>
      </c>
      <c r="E63" s="186">
        <v>290</v>
      </c>
    </row>
    <row r="64" spans="1:5" x14ac:dyDescent="0.25">
      <c r="A64" s="186" t="s">
        <v>845</v>
      </c>
      <c r="D64" s="186">
        <v>33</v>
      </c>
      <c r="E64" s="186">
        <v>33</v>
      </c>
    </row>
    <row r="65" spans="1:5" x14ac:dyDescent="0.25">
      <c r="A65" s="186" t="s">
        <v>846</v>
      </c>
      <c r="D65" s="186">
        <v>39</v>
      </c>
      <c r="E65" s="186">
        <v>40</v>
      </c>
    </row>
    <row r="66" spans="1:5" x14ac:dyDescent="0.25">
      <c r="A66" s="186" t="s">
        <v>159</v>
      </c>
      <c r="D66" s="186">
        <v>136</v>
      </c>
      <c r="E66" s="186">
        <v>136</v>
      </c>
    </row>
    <row r="67" spans="1:5" x14ac:dyDescent="0.25">
      <c r="A67" s="186" t="s">
        <v>161</v>
      </c>
      <c r="D67" s="186">
        <v>151</v>
      </c>
      <c r="E67" s="186">
        <v>152</v>
      </c>
    </row>
    <row r="68" spans="1:5" x14ac:dyDescent="0.25">
      <c r="A68" s="186" t="s">
        <v>163</v>
      </c>
      <c r="D68" s="186">
        <v>87</v>
      </c>
      <c r="E68" s="186">
        <v>89</v>
      </c>
    </row>
    <row r="69" spans="1:5" x14ac:dyDescent="0.25">
      <c r="A69" s="186" t="s">
        <v>165</v>
      </c>
      <c r="D69" s="186">
        <v>337</v>
      </c>
      <c r="E69" s="186">
        <v>351</v>
      </c>
    </row>
    <row r="70" spans="1:5" x14ac:dyDescent="0.25">
      <c r="A70" s="186" t="s">
        <v>167</v>
      </c>
      <c r="D70" s="186">
        <v>117</v>
      </c>
      <c r="E70" s="186">
        <v>121</v>
      </c>
    </row>
    <row r="71" spans="1:5" x14ac:dyDescent="0.25">
      <c r="A71" s="186" t="s">
        <v>169</v>
      </c>
      <c r="D71" s="186">
        <v>134</v>
      </c>
      <c r="E71" s="186">
        <v>136</v>
      </c>
    </row>
    <row r="72" spans="1:5" x14ac:dyDescent="0.25">
      <c r="A72" s="186" t="s">
        <v>171</v>
      </c>
      <c r="D72" s="186">
        <v>52</v>
      </c>
      <c r="E72" s="186">
        <v>52</v>
      </c>
    </row>
    <row r="73" spans="1:5" x14ac:dyDescent="0.25">
      <c r="A73" s="186" t="s">
        <v>173</v>
      </c>
      <c r="D73" s="186">
        <v>349</v>
      </c>
      <c r="E73" s="186">
        <v>354</v>
      </c>
    </row>
    <row r="74" spans="1:5" x14ac:dyDescent="0.25">
      <c r="A74" s="186" t="s">
        <v>175</v>
      </c>
      <c r="D74" s="186">
        <v>51</v>
      </c>
      <c r="E74" s="186">
        <v>57</v>
      </c>
    </row>
    <row r="75" spans="1:5" x14ac:dyDescent="0.25">
      <c r="A75" s="186" t="s">
        <v>177</v>
      </c>
      <c r="D75" s="186">
        <v>172</v>
      </c>
      <c r="E75" s="186">
        <v>184</v>
      </c>
    </row>
    <row r="76" spans="1:5" x14ac:dyDescent="0.25">
      <c r="A76" s="186" t="s">
        <v>179</v>
      </c>
      <c r="D76" s="186">
        <v>46</v>
      </c>
      <c r="E76" s="186">
        <v>47</v>
      </c>
    </row>
    <row r="77" spans="1:5" x14ac:dyDescent="0.25">
      <c r="A77" s="186" t="s">
        <v>181</v>
      </c>
      <c r="D77" s="186">
        <v>50</v>
      </c>
      <c r="E77" s="186">
        <v>51</v>
      </c>
    </row>
    <row r="78" spans="1:5" x14ac:dyDescent="0.25">
      <c r="A78" s="186" t="s">
        <v>183</v>
      </c>
      <c r="D78" s="186">
        <v>120</v>
      </c>
      <c r="E78" s="186">
        <v>129</v>
      </c>
    </row>
    <row r="79" spans="1:5" x14ac:dyDescent="0.25">
      <c r="A79" s="186" t="s">
        <v>185</v>
      </c>
      <c r="D79" s="186">
        <v>76</v>
      </c>
      <c r="E79" s="186">
        <v>80</v>
      </c>
    </row>
    <row r="80" spans="1:5" x14ac:dyDescent="0.25">
      <c r="A80" s="186" t="s">
        <v>187</v>
      </c>
      <c r="D80" s="186">
        <v>69</v>
      </c>
      <c r="E80" s="186">
        <v>75</v>
      </c>
    </row>
    <row r="81" spans="1:5" x14ac:dyDescent="0.25">
      <c r="A81" s="186" t="s">
        <v>189</v>
      </c>
      <c r="D81" s="186">
        <v>40</v>
      </c>
      <c r="E81" s="186">
        <v>41</v>
      </c>
    </row>
    <row r="82" spans="1:5" x14ac:dyDescent="0.25">
      <c r="A82" s="186" t="s">
        <v>191</v>
      </c>
      <c r="D82" s="186">
        <v>65</v>
      </c>
      <c r="E82" s="186">
        <v>68</v>
      </c>
    </row>
    <row r="83" spans="1:5" x14ac:dyDescent="0.25">
      <c r="A83" s="186" t="s">
        <v>193</v>
      </c>
      <c r="D83" s="186">
        <v>53</v>
      </c>
      <c r="E83" s="186">
        <v>53</v>
      </c>
    </row>
    <row r="84" spans="1:5" x14ac:dyDescent="0.25">
      <c r="A84" s="186" t="s">
        <v>195</v>
      </c>
      <c r="D84" s="186">
        <v>122</v>
      </c>
      <c r="E84" s="186">
        <v>124</v>
      </c>
    </row>
    <row r="85" spans="1:5" x14ac:dyDescent="0.25">
      <c r="A85" s="186" t="s">
        <v>197</v>
      </c>
      <c r="D85" s="186">
        <v>265</v>
      </c>
      <c r="E85" s="186">
        <v>269</v>
      </c>
    </row>
    <row r="86" spans="1:5" x14ac:dyDescent="0.25">
      <c r="A86" s="186" t="s">
        <v>199</v>
      </c>
      <c r="D86" s="186">
        <v>87</v>
      </c>
      <c r="E86" s="186">
        <v>89</v>
      </c>
    </row>
    <row r="87" spans="1:5" x14ac:dyDescent="0.25">
      <c r="A87" s="186" t="s">
        <v>201</v>
      </c>
      <c r="D87" s="186">
        <v>118</v>
      </c>
      <c r="E87" s="186">
        <v>125</v>
      </c>
    </row>
    <row r="88" spans="1:5" x14ac:dyDescent="0.25">
      <c r="A88" s="186" t="s">
        <v>203</v>
      </c>
      <c r="D88" s="186">
        <v>82</v>
      </c>
      <c r="E88" s="186">
        <v>89</v>
      </c>
    </row>
    <row r="89" spans="1:5" x14ac:dyDescent="0.25">
      <c r="A89" s="186" t="s">
        <v>205</v>
      </c>
      <c r="D89" s="186">
        <v>70</v>
      </c>
      <c r="E89" s="186">
        <v>77</v>
      </c>
    </row>
    <row r="90" spans="1:5" x14ac:dyDescent="0.25">
      <c r="A90" s="186" t="s">
        <v>207</v>
      </c>
      <c r="D90" s="186">
        <v>129</v>
      </c>
      <c r="E90" s="186">
        <v>144</v>
      </c>
    </row>
    <row r="91" spans="1:5" x14ac:dyDescent="0.25">
      <c r="A91" s="186" t="s">
        <v>209</v>
      </c>
      <c r="D91" s="186">
        <v>123</v>
      </c>
      <c r="E91" s="186">
        <v>128</v>
      </c>
    </row>
    <row r="92" spans="1:5" x14ac:dyDescent="0.25">
      <c r="A92" s="186" t="s">
        <v>211</v>
      </c>
      <c r="D92" s="186">
        <v>128</v>
      </c>
      <c r="E92" s="186">
        <v>141</v>
      </c>
    </row>
    <row r="93" spans="1:5" x14ac:dyDescent="0.25">
      <c r="A93" s="186" t="s">
        <v>2313</v>
      </c>
      <c r="D93" s="186">
        <v>41</v>
      </c>
      <c r="E93" s="186">
        <v>41</v>
      </c>
    </row>
    <row r="94" spans="1:5" x14ac:dyDescent="0.25">
      <c r="A94" s="186" t="s">
        <v>215</v>
      </c>
      <c r="D94" s="186">
        <v>11</v>
      </c>
      <c r="E94" s="186">
        <v>13</v>
      </c>
    </row>
    <row r="95" spans="1:5" x14ac:dyDescent="0.25">
      <c r="A95" s="186" t="s">
        <v>849</v>
      </c>
      <c r="D95" s="186">
        <v>51</v>
      </c>
      <c r="E95" s="186">
        <v>52</v>
      </c>
    </row>
    <row r="96" spans="1:5" x14ac:dyDescent="0.25">
      <c r="A96" s="186" t="s">
        <v>850</v>
      </c>
      <c r="D96" s="186">
        <v>31</v>
      </c>
      <c r="E96" s="186">
        <v>32</v>
      </c>
    </row>
    <row r="97" spans="1:5" x14ac:dyDescent="0.25">
      <c r="A97" s="186" t="s">
        <v>217</v>
      </c>
      <c r="D97" s="186">
        <v>80</v>
      </c>
      <c r="E97" s="186">
        <v>82</v>
      </c>
    </row>
    <row r="98" spans="1:5" x14ac:dyDescent="0.25">
      <c r="A98" s="186" t="s">
        <v>219</v>
      </c>
      <c r="D98" s="186">
        <v>76</v>
      </c>
      <c r="E98" s="186">
        <v>82</v>
      </c>
    </row>
    <row r="99" spans="1:5" x14ac:dyDescent="0.25">
      <c r="A99" s="186" t="s">
        <v>221</v>
      </c>
      <c r="D99" s="186">
        <v>44</v>
      </c>
      <c r="E99" s="186">
        <v>45</v>
      </c>
    </row>
    <row r="100" spans="1:5" x14ac:dyDescent="0.25">
      <c r="A100" s="186" t="s">
        <v>223</v>
      </c>
      <c r="D100" s="186">
        <v>81</v>
      </c>
      <c r="E100" s="186">
        <v>89</v>
      </c>
    </row>
    <row r="101" spans="1:5" x14ac:dyDescent="0.25">
      <c r="A101" s="186" t="s">
        <v>225</v>
      </c>
      <c r="D101" s="186">
        <v>153</v>
      </c>
      <c r="E101" s="186">
        <v>159</v>
      </c>
    </row>
    <row r="102" spans="1:5" x14ac:dyDescent="0.25">
      <c r="A102" s="186" t="s">
        <v>227</v>
      </c>
      <c r="D102" s="186">
        <v>190</v>
      </c>
      <c r="E102" s="186">
        <v>195</v>
      </c>
    </row>
    <row r="103" spans="1:5" x14ac:dyDescent="0.25">
      <c r="A103" s="186" t="s">
        <v>229</v>
      </c>
      <c r="D103" s="186">
        <v>48</v>
      </c>
      <c r="E103" s="186">
        <v>48</v>
      </c>
    </row>
    <row r="104" spans="1:5" x14ac:dyDescent="0.25">
      <c r="A104" s="186" t="s">
        <v>231</v>
      </c>
      <c r="D104" s="186">
        <v>137</v>
      </c>
      <c r="E104" s="186">
        <v>143</v>
      </c>
    </row>
    <row r="105" spans="1:5" x14ac:dyDescent="0.25">
      <c r="A105" s="186" t="s">
        <v>233</v>
      </c>
      <c r="D105" s="186">
        <v>286</v>
      </c>
      <c r="E105" s="186">
        <v>297</v>
      </c>
    </row>
    <row r="106" spans="1:5" x14ac:dyDescent="0.25">
      <c r="A106" s="186" t="s">
        <v>235</v>
      </c>
      <c r="D106" s="186">
        <v>77</v>
      </c>
      <c r="E106" s="186">
        <v>86</v>
      </c>
    </row>
    <row r="107" spans="1:5" x14ac:dyDescent="0.25">
      <c r="A107" s="186" t="s">
        <v>237</v>
      </c>
      <c r="D107" s="186">
        <v>90</v>
      </c>
      <c r="E107" s="186">
        <v>93</v>
      </c>
    </row>
    <row r="108" spans="1:5" x14ac:dyDescent="0.25">
      <c r="A108" s="186" t="s">
        <v>239</v>
      </c>
      <c r="D108" s="186">
        <v>117</v>
      </c>
      <c r="E108" s="186">
        <v>121</v>
      </c>
    </row>
    <row r="109" spans="1:5" x14ac:dyDescent="0.25">
      <c r="A109" s="186" t="s">
        <v>241</v>
      </c>
      <c r="D109" s="186">
        <v>71</v>
      </c>
      <c r="E109" s="186">
        <v>71</v>
      </c>
    </row>
    <row r="110" spans="1:5" x14ac:dyDescent="0.25">
      <c r="A110" s="186" t="s">
        <v>243</v>
      </c>
      <c r="D110" s="186">
        <v>154</v>
      </c>
      <c r="E110" s="186">
        <v>159</v>
      </c>
    </row>
    <row r="111" spans="1:5" x14ac:dyDescent="0.25">
      <c r="A111" s="186" t="s">
        <v>245</v>
      </c>
      <c r="D111" s="186">
        <v>110</v>
      </c>
      <c r="E111" s="186">
        <v>114</v>
      </c>
    </row>
    <row r="112" spans="1:5" x14ac:dyDescent="0.25">
      <c r="A112" s="186" t="s">
        <v>247</v>
      </c>
      <c r="D112" s="186">
        <v>102</v>
      </c>
      <c r="E112" s="186">
        <v>107</v>
      </c>
    </row>
    <row r="113" spans="1:5" x14ac:dyDescent="0.25">
      <c r="A113" s="186" t="s">
        <v>249</v>
      </c>
      <c r="D113" s="186">
        <v>131</v>
      </c>
      <c r="E113" s="186">
        <v>140</v>
      </c>
    </row>
    <row r="114" spans="1:5" x14ac:dyDescent="0.25">
      <c r="A114" s="186" t="s">
        <v>251</v>
      </c>
      <c r="D114" s="186">
        <v>202</v>
      </c>
      <c r="E114" s="186">
        <v>209</v>
      </c>
    </row>
    <row r="115" spans="1:5" x14ac:dyDescent="0.25">
      <c r="A115" s="186" t="s">
        <v>253</v>
      </c>
      <c r="D115" s="186">
        <v>108</v>
      </c>
      <c r="E115" s="186">
        <v>109</v>
      </c>
    </row>
    <row r="116" spans="1:5" x14ac:dyDescent="0.25">
      <c r="A116" s="186" t="s">
        <v>255</v>
      </c>
      <c r="D116" s="186">
        <v>109</v>
      </c>
      <c r="E116" s="186">
        <v>111</v>
      </c>
    </row>
    <row r="117" spans="1:5" x14ac:dyDescent="0.25">
      <c r="A117" s="186" t="s">
        <v>257</v>
      </c>
      <c r="D117" s="186">
        <v>75</v>
      </c>
      <c r="E117" s="186">
        <v>80</v>
      </c>
    </row>
    <row r="118" spans="1:5" x14ac:dyDescent="0.25">
      <c r="A118" s="186" t="s">
        <v>259</v>
      </c>
      <c r="D118" s="186">
        <v>126</v>
      </c>
      <c r="E118" s="186">
        <v>131</v>
      </c>
    </row>
    <row r="119" spans="1:5" x14ac:dyDescent="0.25">
      <c r="A119" s="186" t="s">
        <v>261</v>
      </c>
      <c r="D119" s="186">
        <v>151</v>
      </c>
      <c r="E119" s="186">
        <v>152</v>
      </c>
    </row>
    <row r="120" spans="1:5" x14ac:dyDescent="0.25">
      <c r="A120" s="186" t="s">
        <v>265</v>
      </c>
      <c r="D120" s="186">
        <v>102</v>
      </c>
      <c r="E120" s="186">
        <v>103</v>
      </c>
    </row>
    <row r="121" spans="1:5" x14ac:dyDescent="0.25">
      <c r="A121" s="186" t="s">
        <v>267</v>
      </c>
      <c r="D121" s="186">
        <v>147</v>
      </c>
      <c r="E121" s="186">
        <v>149</v>
      </c>
    </row>
    <row r="122" spans="1:5" x14ac:dyDescent="0.25">
      <c r="A122" s="186" t="s">
        <v>269</v>
      </c>
      <c r="D122" s="186">
        <v>92</v>
      </c>
      <c r="E122" s="186">
        <v>94</v>
      </c>
    </row>
    <row r="123" spans="1:5" x14ac:dyDescent="0.25">
      <c r="A123" s="186" t="s">
        <v>271</v>
      </c>
      <c r="D123" s="186">
        <v>125</v>
      </c>
      <c r="E123" s="186">
        <v>132</v>
      </c>
    </row>
    <row r="124" spans="1:5" x14ac:dyDescent="0.25">
      <c r="A124" s="186" t="s">
        <v>273</v>
      </c>
      <c r="D124" s="186">
        <v>173</v>
      </c>
      <c r="E124" s="186">
        <v>188</v>
      </c>
    </row>
    <row r="125" spans="1:5" x14ac:dyDescent="0.25">
      <c r="A125" s="186" t="s">
        <v>275</v>
      </c>
      <c r="D125" s="186">
        <v>279</v>
      </c>
      <c r="E125" s="186">
        <v>285</v>
      </c>
    </row>
    <row r="126" spans="1:5" x14ac:dyDescent="0.25">
      <c r="A126" s="186" t="s">
        <v>277</v>
      </c>
      <c r="D126" s="186">
        <v>283</v>
      </c>
      <c r="E126" s="186">
        <v>286</v>
      </c>
    </row>
    <row r="127" spans="1:5" x14ac:dyDescent="0.25">
      <c r="A127" s="186" t="s">
        <v>279</v>
      </c>
      <c r="D127" s="186">
        <v>130</v>
      </c>
      <c r="E127" s="186">
        <v>144</v>
      </c>
    </row>
    <row r="128" spans="1:5" x14ac:dyDescent="0.25">
      <c r="A128" s="186" t="s">
        <v>281</v>
      </c>
      <c r="D128" s="186">
        <v>42</v>
      </c>
      <c r="E128" s="186">
        <v>46</v>
      </c>
    </row>
    <row r="129" spans="1:5" x14ac:dyDescent="0.25">
      <c r="A129" s="186" t="s">
        <v>283</v>
      </c>
      <c r="D129" s="186">
        <v>80</v>
      </c>
      <c r="E129" s="186">
        <v>86</v>
      </c>
    </row>
    <row r="130" spans="1:5" x14ac:dyDescent="0.25">
      <c r="A130" s="186" t="s">
        <v>285</v>
      </c>
      <c r="D130" s="186">
        <v>26</v>
      </c>
      <c r="E130" s="186">
        <v>29</v>
      </c>
    </row>
    <row r="131" spans="1:5" x14ac:dyDescent="0.25">
      <c r="A131" s="186" t="s">
        <v>287</v>
      </c>
      <c r="D131" s="186">
        <v>148</v>
      </c>
      <c r="E131" s="186">
        <v>149</v>
      </c>
    </row>
    <row r="132" spans="1:5" x14ac:dyDescent="0.25">
      <c r="A132" s="186" t="s">
        <v>289</v>
      </c>
      <c r="D132" s="186">
        <v>125</v>
      </c>
      <c r="E132" s="186">
        <v>127</v>
      </c>
    </row>
    <row r="133" spans="1:5" x14ac:dyDescent="0.25">
      <c r="A133" s="186" t="s">
        <v>291</v>
      </c>
      <c r="D133" s="186">
        <v>195</v>
      </c>
      <c r="E133" s="186">
        <v>208</v>
      </c>
    </row>
    <row r="134" spans="1:5" x14ac:dyDescent="0.25">
      <c r="A134" s="186" t="s">
        <v>293</v>
      </c>
      <c r="D134" s="186">
        <v>217</v>
      </c>
      <c r="E134" s="186">
        <v>227</v>
      </c>
    </row>
    <row r="135" spans="1:5" x14ac:dyDescent="0.25">
      <c r="A135" s="186" t="s">
        <v>295</v>
      </c>
      <c r="D135" s="186">
        <v>134</v>
      </c>
      <c r="E135" s="186">
        <v>142</v>
      </c>
    </row>
    <row r="136" spans="1:5" x14ac:dyDescent="0.25">
      <c r="A136" s="186" t="s">
        <v>297</v>
      </c>
      <c r="D136" s="186">
        <v>41</v>
      </c>
      <c r="E136" s="186">
        <v>42</v>
      </c>
    </row>
    <row r="137" spans="1:5" x14ac:dyDescent="0.25">
      <c r="A137" s="186" t="s">
        <v>299</v>
      </c>
      <c r="D137" s="186">
        <v>75</v>
      </c>
      <c r="E137" s="186">
        <v>84</v>
      </c>
    </row>
    <row r="138" spans="1:5" x14ac:dyDescent="0.25">
      <c r="A138" s="186" t="s">
        <v>2315</v>
      </c>
      <c r="D138" s="186">
        <v>47</v>
      </c>
      <c r="E138" s="186">
        <v>49</v>
      </c>
    </row>
    <row r="139" spans="1:5" x14ac:dyDescent="0.25">
      <c r="A139" s="186" t="s">
        <v>300</v>
      </c>
      <c r="D139" s="186">
        <v>133</v>
      </c>
      <c r="E139" s="186">
        <v>135</v>
      </c>
    </row>
    <row r="140" spans="1:5" x14ac:dyDescent="0.25">
      <c r="A140" s="186" t="s">
        <v>302</v>
      </c>
      <c r="D140" s="186">
        <v>85</v>
      </c>
      <c r="E140" s="186">
        <v>87</v>
      </c>
    </row>
    <row r="141" spans="1:5" x14ac:dyDescent="0.25">
      <c r="A141" s="186" t="s">
        <v>304</v>
      </c>
      <c r="D141" s="186">
        <v>62</v>
      </c>
      <c r="E141" s="186">
        <v>66</v>
      </c>
    </row>
    <row r="142" spans="1:5" x14ac:dyDescent="0.25">
      <c r="A142" s="186" t="s">
        <v>306</v>
      </c>
      <c r="D142" s="186">
        <v>82</v>
      </c>
      <c r="E142" s="186">
        <v>85</v>
      </c>
    </row>
    <row r="143" spans="1:5" x14ac:dyDescent="0.25">
      <c r="A143" s="186" t="s">
        <v>308</v>
      </c>
      <c r="D143" s="186">
        <v>67</v>
      </c>
      <c r="E143" s="186">
        <v>67</v>
      </c>
    </row>
    <row r="144" spans="1:5" x14ac:dyDescent="0.25">
      <c r="A144" s="186" t="s">
        <v>310</v>
      </c>
      <c r="D144" s="186">
        <v>247</v>
      </c>
      <c r="E144" s="186">
        <v>248</v>
      </c>
    </row>
    <row r="145" spans="1:5" x14ac:dyDescent="0.25">
      <c r="A145" s="186" t="s">
        <v>312</v>
      </c>
      <c r="D145" s="186">
        <v>103</v>
      </c>
      <c r="E145" s="186">
        <v>106</v>
      </c>
    </row>
    <row r="146" spans="1:5" x14ac:dyDescent="0.25">
      <c r="A146" s="186" t="s">
        <v>314</v>
      </c>
      <c r="D146" s="186">
        <v>193</v>
      </c>
      <c r="E146" s="186">
        <v>204</v>
      </c>
    </row>
    <row r="147" spans="1:5" x14ac:dyDescent="0.25">
      <c r="A147" s="186" t="s">
        <v>316</v>
      </c>
      <c r="D147" s="186">
        <v>79</v>
      </c>
      <c r="E147" s="186">
        <v>84</v>
      </c>
    </row>
    <row r="148" spans="1:5" x14ac:dyDescent="0.25">
      <c r="A148" s="186" t="s">
        <v>318</v>
      </c>
      <c r="D148" s="186">
        <v>141</v>
      </c>
      <c r="E148" s="186">
        <v>141</v>
      </c>
    </row>
    <row r="149" spans="1:5" x14ac:dyDescent="0.25">
      <c r="A149" s="186" t="s">
        <v>320</v>
      </c>
      <c r="D149" s="186">
        <v>60</v>
      </c>
      <c r="E149" s="186">
        <v>61</v>
      </c>
    </row>
    <row r="150" spans="1:5" x14ac:dyDescent="0.25">
      <c r="A150" s="186" t="s">
        <v>322</v>
      </c>
      <c r="D150" s="186">
        <v>172</v>
      </c>
      <c r="E150" s="186">
        <v>187</v>
      </c>
    </row>
    <row r="151" spans="1:5" x14ac:dyDescent="0.25">
      <c r="A151" s="186" t="s">
        <v>324</v>
      </c>
      <c r="D151" s="186">
        <v>366</v>
      </c>
      <c r="E151" s="186">
        <v>376</v>
      </c>
    </row>
    <row r="152" spans="1:5" x14ac:dyDescent="0.25">
      <c r="A152" s="186" t="s">
        <v>326</v>
      </c>
      <c r="D152" s="186">
        <v>62</v>
      </c>
      <c r="E152" s="186">
        <v>68</v>
      </c>
    </row>
    <row r="153" spans="1:5" x14ac:dyDescent="0.25">
      <c r="A153" s="186" t="s">
        <v>328</v>
      </c>
      <c r="D153" s="186">
        <v>115</v>
      </c>
      <c r="E153" s="186">
        <v>118</v>
      </c>
    </row>
    <row r="154" spans="1:5" x14ac:dyDescent="0.25">
      <c r="A154" s="186" t="s">
        <v>330</v>
      </c>
      <c r="D154" s="186">
        <v>110</v>
      </c>
      <c r="E154" s="186">
        <v>112</v>
      </c>
    </row>
    <row r="155" spans="1:5" x14ac:dyDescent="0.25">
      <c r="A155" s="186" t="s">
        <v>332</v>
      </c>
      <c r="D155" s="186">
        <v>255</v>
      </c>
      <c r="E155" s="186">
        <v>272</v>
      </c>
    </row>
    <row r="156" spans="1:5" x14ac:dyDescent="0.25">
      <c r="A156" s="186" t="s">
        <v>334</v>
      </c>
      <c r="D156" s="186">
        <v>91</v>
      </c>
      <c r="E156" s="186">
        <v>96</v>
      </c>
    </row>
    <row r="157" spans="1:5" x14ac:dyDescent="0.25">
      <c r="A157" s="186" t="s">
        <v>336</v>
      </c>
      <c r="D157" s="186">
        <v>50</v>
      </c>
      <c r="E157" s="186">
        <v>52</v>
      </c>
    </row>
    <row r="158" spans="1:5" x14ac:dyDescent="0.25">
      <c r="A158" s="186" t="s">
        <v>3210</v>
      </c>
      <c r="D158" s="186">
        <v>1</v>
      </c>
      <c r="E158" s="186">
        <v>1</v>
      </c>
    </row>
    <row r="159" spans="1:5" x14ac:dyDescent="0.25">
      <c r="A159" s="186" t="s">
        <v>338</v>
      </c>
      <c r="D159" s="186">
        <v>59</v>
      </c>
      <c r="E159" s="186">
        <v>59</v>
      </c>
    </row>
    <row r="160" spans="1:5" x14ac:dyDescent="0.25">
      <c r="A160" s="186" t="s">
        <v>340</v>
      </c>
      <c r="D160" s="186">
        <v>39</v>
      </c>
      <c r="E160" s="186">
        <v>41</v>
      </c>
    </row>
    <row r="161" spans="1:5" x14ac:dyDescent="0.25">
      <c r="A161" s="186" t="s">
        <v>342</v>
      </c>
      <c r="D161" s="186">
        <v>90</v>
      </c>
      <c r="E161" s="186">
        <v>92</v>
      </c>
    </row>
    <row r="162" spans="1:5" x14ac:dyDescent="0.25">
      <c r="A162" s="186" t="s">
        <v>344</v>
      </c>
      <c r="D162" s="186">
        <v>358</v>
      </c>
      <c r="E162" s="186">
        <v>366</v>
      </c>
    </row>
    <row r="163" spans="1:5" x14ac:dyDescent="0.25">
      <c r="A163" s="186" t="s">
        <v>346</v>
      </c>
      <c r="D163" s="186">
        <v>257</v>
      </c>
      <c r="E163" s="186">
        <v>274</v>
      </c>
    </row>
    <row r="164" spans="1:5" x14ac:dyDescent="0.25">
      <c r="A164" s="186" t="s">
        <v>348</v>
      </c>
      <c r="D164" s="186">
        <v>94</v>
      </c>
      <c r="E164" s="186">
        <v>95</v>
      </c>
    </row>
    <row r="165" spans="1:5" x14ac:dyDescent="0.25">
      <c r="A165" s="186" t="s">
        <v>350</v>
      </c>
      <c r="D165" s="186">
        <v>101</v>
      </c>
      <c r="E165" s="186">
        <v>106</v>
      </c>
    </row>
    <row r="166" spans="1:5" x14ac:dyDescent="0.25">
      <c r="A166" s="186" t="s">
        <v>352</v>
      </c>
      <c r="D166" s="186">
        <v>141</v>
      </c>
      <c r="E166" s="186">
        <v>142</v>
      </c>
    </row>
    <row r="167" spans="1:5" x14ac:dyDescent="0.25">
      <c r="A167" s="186" t="s">
        <v>354</v>
      </c>
      <c r="D167" s="186">
        <v>51</v>
      </c>
      <c r="E167" s="186">
        <v>51</v>
      </c>
    </row>
    <row r="168" spans="1:5" x14ac:dyDescent="0.25">
      <c r="A168" s="186" t="s">
        <v>356</v>
      </c>
      <c r="D168" s="186">
        <v>61</v>
      </c>
      <c r="E168" s="186">
        <v>63</v>
      </c>
    </row>
    <row r="169" spans="1:5" x14ac:dyDescent="0.25">
      <c r="A169" s="186" t="s">
        <v>358</v>
      </c>
      <c r="D169" s="186">
        <v>51</v>
      </c>
      <c r="E169" s="186">
        <v>54</v>
      </c>
    </row>
    <row r="170" spans="1:5" x14ac:dyDescent="0.25">
      <c r="A170" s="186" t="s">
        <v>360</v>
      </c>
      <c r="D170" s="186">
        <v>98</v>
      </c>
      <c r="E170" s="186">
        <v>112</v>
      </c>
    </row>
    <row r="171" spans="1:5" x14ac:dyDescent="0.25">
      <c r="A171" s="186" t="s">
        <v>362</v>
      </c>
      <c r="D171" s="186">
        <v>87</v>
      </c>
      <c r="E171" s="186">
        <v>91</v>
      </c>
    </row>
    <row r="172" spans="1:5" x14ac:dyDescent="0.25">
      <c r="A172" s="186" t="s">
        <v>364</v>
      </c>
      <c r="D172" s="186">
        <v>85</v>
      </c>
      <c r="E172" s="186">
        <v>91</v>
      </c>
    </row>
    <row r="173" spans="1:5" x14ac:dyDescent="0.25">
      <c r="A173" s="186" t="s">
        <v>857</v>
      </c>
      <c r="D173" s="186">
        <v>22</v>
      </c>
      <c r="E173" s="186">
        <v>22</v>
      </c>
    </row>
    <row r="174" spans="1:5" x14ac:dyDescent="0.25">
      <c r="A174" s="186" t="s">
        <v>366</v>
      </c>
      <c r="D174" s="186">
        <v>69</v>
      </c>
      <c r="E174" s="186">
        <v>69</v>
      </c>
    </row>
    <row r="175" spans="1:5" x14ac:dyDescent="0.25">
      <c r="A175" s="186" t="s">
        <v>368</v>
      </c>
      <c r="D175" s="186">
        <v>114</v>
      </c>
      <c r="E175" s="186">
        <v>127</v>
      </c>
    </row>
    <row r="176" spans="1:5" x14ac:dyDescent="0.25">
      <c r="A176" s="186" t="s">
        <v>858</v>
      </c>
      <c r="D176" s="186">
        <v>156</v>
      </c>
      <c r="E176" s="186">
        <v>164</v>
      </c>
    </row>
    <row r="177" spans="1:5" x14ac:dyDescent="0.25">
      <c r="A177" s="186" t="s">
        <v>370</v>
      </c>
      <c r="D177" s="186">
        <v>126</v>
      </c>
      <c r="E177" s="186">
        <v>128</v>
      </c>
    </row>
    <row r="178" spans="1:5" x14ac:dyDescent="0.25">
      <c r="A178" s="186" t="s">
        <v>372</v>
      </c>
      <c r="D178" s="186">
        <v>51</v>
      </c>
      <c r="E178" s="186">
        <v>52</v>
      </c>
    </row>
    <row r="179" spans="1:5" x14ac:dyDescent="0.25">
      <c r="A179" s="186" t="s">
        <v>374</v>
      </c>
      <c r="D179" s="186">
        <v>88</v>
      </c>
      <c r="E179" s="186">
        <v>89</v>
      </c>
    </row>
    <row r="180" spans="1:5" x14ac:dyDescent="0.25">
      <c r="A180" s="186" t="s">
        <v>376</v>
      </c>
      <c r="D180" s="186">
        <v>52</v>
      </c>
      <c r="E180" s="186">
        <v>54</v>
      </c>
    </row>
    <row r="181" spans="1:5" x14ac:dyDescent="0.25">
      <c r="A181" s="186" t="s">
        <v>378</v>
      </c>
      <c r="D181" s="186">
        <v>55</v>
      </c>
      <c r="E181" s="186">
        <v>61</v>
      </c>
    </row>
    <row r="182" spans="1:5" x14ac:dyDescent="0.25">
      <c r="A182" s="186" t="s">
        <v>380</v>
      </c>
      <c r="D182" s="186">
        <v>90</v>
      </c>
      <c r="E182" s="186">
        <v>93</v>
      </c>
    </row>
    <row r="183" spans="1:5" x14ac:dyDescent="0.25">
      <c r="A183" s="186" t="s">
        <v>382</v>
      </c>
      <c r="D183" s="186">
        <v>125</v>
      </c>
      <c r="E183" s="186">
        <v>127</v>
      </c>
    </row>
    <row r="184" spans="1:5" x14ac:dyDescent="0.25">
      <c r="A184" s="186" t="s">
        <v>384</v>
      </c>
      <c r="D184" s="186">
        <v>119</v>
      </c>
      <c r="E184" s="186">
        <v>131</v>
      </c>
    </row>
    <row r="185" spans="1:5" x14ac:dyDescent="0.25">
      <c r="A185" s="186" t="s">
        <v>386</v>
      </c>
      <c r="D185" s="186">
        <v>141</v>
      </c>
      <c r="E185" s="186">
        <v>146</v>
      </c>
    </row>
    <row r="186" spans="1:5" x14ac:dyDescent="0.25">
      <c r="A186" s="186" t="s">
        <v>388</v>
      </c>
      <c r="D186" s="186">
        <v>61</v>
      </c>
      <c r="E186" s="186">
        <v>64</v>
      </c>
    </row>
    <row r="187" spans="1:5" x14ac:dyDescent="0.25">
      <c r="A187" s="186" t="s">
        <v>390</v>
      </c>
      <c r="D187" s="186">
        <v>58</v>
      </c>
      <c r="E187" s="186">
        <v>59</v>
      </c>
    </row>
    <row r="188" spans="1:5" x14ac:dyDescent="0.25">
      <c r="A188" s="186" t="s">
        <v>392</v>
      </c>
      <c r="D188" s="186">
        <v>133</v>
      </c>
      <c r="E188" s="186">
        <v>135</v>
      </c>
    </row>
    <row r="189" spans="1:5" x14ac:dyDescent="0.25">
      <c r="A189" s="186" t="s">
        <v>394</v>
      </c>
      <c r="D189" s="186">
        <v>89</v>
      </c>
      <c r="E189" s="186">
        <v>94</v>
      </c>
    </row>
    <row r="190" spans="1:5" x14ac:dyDescent="0.25">
      <c r="A190" s="186" t="s">
        <v>396</v>
      </c>
      <c r="D190" s="186">
        <v>56</v>
      </c>
      <c r="E190" s="186">
        <v>59</v>
      </c>
    </row>
    <row r="191" spans="1:5" x14ac:dyDescent="0.25">
      <c r="A191" s="186" t="s">
        <v>398</v>
      </c>
      <c r="D191" s="186">
        <v>139</v>
      </c>
      <c r="E191" s="186">
        <v>142</v>
      </c>
    </row>
    <row r="192" spans="1:5" x14ac:dyDescent="0.25">
      <c r="A192" s="186" t="s">
        <v>400</v>
      </c>
      <c r="D192" s="186">
        <v>63</v>
      </c>
      <c r="E192" s="186">
        <v>71</v>
      </c>
    </row>
    <row r="193" spans="1:5" x14ac:dyDescent="0.25">
      <c r="A193" s="186" t="s">
        <v>402</v>
      </c>
      <c r="D193" s="186">
        <v>49</v>
      </c>
      <c r="E193" s="186">
        <v>50</v>
      </c>
    </row>
    <row r="194" spans="1:5" x14ac:dyDescent="0.25">
      <c r="A194" s="186" t="s">
        <v>404</v>
      </c>
      <c r="D194" s="186">
        <v>135</v>
      </c>
      <c r="E194" s="186">
        <v>139</v>
      </c>
    </row>
    <row r="195" spans="1:5" x14ac:dyDescent="0.25">
      <c r="A195" s="186" t="s">
        <v>406</v>
      </c>
      <c r="D195" s="186">
        <v>55</v>
      </c>
      <c r="E195" s="186">
        <v>59</v>
      </c>
    </row>
    <row r="196" spans="1:5" x14ac:dyDescent="0.25">
      <c r="A196" s="186" t="s">
        <v>408</v>
      </c>
      <c r="D196" s="186">
        <v>139</v>
      </c>
      <c r="E196" s="186">
        <v>141</v>
      </c>
    </row>
    <row r="197" spans="1:5" x14ac:dyDescent="0.25">
      <c r="A197" s="186" t="s">
        <v>410</v>
      </c>
      <c r="D197" s="186">
        <v>68</v>
      </c>
      <c r="E197" s="186">
        <v>74</v>
      </c>
    </row>
    <row r="198" spans="1:5" x14ac:dyDescent="0.25">
      <c r="A198" s="186" t="s">
        <v>412</v>
      </c>
      <c r="D198" s="186">
        <v>143</v>
      </c>
      <c r="E198" s="186">
        <v>149</v>
      </c>
    </row>
    <row r="199" spans="1:5" x14ac:dyDescent="0.25">
      <c r="A199" s="186" t="s">
        <v>416</v>
      </c>
      <c r="D199" s="186">
        <v>45</v>
      </c>
      <c r="E199" s="186">
        <v>46</v>
      </c>
    </row>
    <row r="200" spans="1:5" x14ac:dyDescent="0.25">
      <c r="A200" s="186" t="s">
        <v>418</v>
      </c>
      <c r="D200" s="186">
        <v>135</v>
      </c>
      <c r="E200" s="186">
        <v>138</v>
      </c>
    </row>
    <row r="201" spans="1:5" x14ac:dyDescent="0.25">
      <c r="A201" s="186" t="s">
        <v>420</v>
      </c>
      <c r="D201" s="186">
        <v>205</v>
      </c>
      <c r="E201" s="186">
        <v>207</v>
      </c>
    </row>
    <row r="202" spans="1:5" x14ac:dyDescent="0.25">
      <c r="A202" s="186" t="s">
        <v>422</v>
      </c>
      <c r="D202" s="186">
        <v>84</v>
      </c>
      <c r="E202" s="186">
        <v>87</v>
      </c>
    </row>
    <row r="203" spans="1:5" x14ac:dyDescent="0.25">
      <c r="A203" s="186" t="s">
        <v>424</v>
      </c>
      <c r="D203" s="186">
        <v>118</v>
      </c>
      <c r="E203" s="186">
        <v>127</v>
      </c>
    </row>
    <row r="204" spans="1:5" x14ac:dyDescent="0.25">
      <c r="A204" s="186" t="s">
        <v>426</v>
      </c>
      <c r="D204" s="186">
        <v>88</v>
      </c>
      <c r="E204" s="186">
        <v>90</v>
      </c>
    </row>
    <row r="205" spans="1:5" x14ac:dyDescent="0.25">
      <c r="A205" s="186" t="s">
        <v>428</v>
      </c>
      <c r="D205" s="186">
        <v>136</v>
      </c>
      <c r="E205" s="186">
        <v>141</v>
      </c>
    </row>
    <row r="206" spans="1:5" x14ac:dyDescent="0.25">
      <c r="A206" s="186" t="s">
        <v>430</v>
      </c>
      <c r="D206" s="186">
        <v>92</v>
      </c>
      <c r="E206" s="186">
        <v>96</v>
      </c>
    </row>
    <row r="207" spans="1:5" x14ac:dyDescent="0.25">
      <c r="A207" s="186" t="s">
        <v>432</v>
      </c>
      <c r="D207" s="186">
        <v>81</v>
      </c>
      <c r="E207" s="186">
        <v>82</v>
      </c>
    </row>
    <row r="208" spans="1:5" x14ac:dyDescent="0.25">
      <c r="A208" s="186" t="s">
        <v>434</v>
      </c>
      <c r="D208" s="186">
        <v>80</v>
      </c>
      <c r="E208" s="186">
        <v>87</v>
      </c>
    </row>
    <row r="209" spans="1:5" x14ac:dyDescent="0.25">
      <c r="A209" s="186" t="s">
        <v>436</v>
      </c>
      <c r="D209" s="186">
        <v>38</v>
      </c>
      <c r="E209" s="186">
        <v>38</v>
      </c>
    </row>
    <row r="210" spans="1:5" x14ac:dyDescent="0.25">
      <c r="A210" s="186" t="s">
        <v>438</v>
      </c>
      <c r="D210" s="186">
        <v>154</v>
      </c>
      <c r="E210" s="186">
        <v>164</v>
      </c>
    </row>
    <row r="211" spans="1:5" x14ac:dyDescent="0.25">
      <c r="A211" s="186" t="s">
        <v>440</v>
      </c>
      <c r="D211" s="186">
        <v>531</v>
      </c>
      <c r="E211" s="186">
        <v>570</v>
      </c>
    </row>
    <row r="212" spans="1:5" x14ac:dyDescent="0.25">
      <c r="A212" s="186" t="s">
        <v>442</v>
      </c>
      <c r="D212" s="186">
        <v>296</v>
      </c>
      <c r="E212" s="186">
        <v>308</v>
      </c>
    </row>
    <row r="213" spans="1:5" x14ac:dyDescent="0.25">
      <c r="A213" s="186" t="s">
        <v>861</v>
      </c>
      <c r="D213" s="186">
        <v>42</v>
      </c>
      <c r="E213" s="186">
        <v>44</v>
      </c>
    </row>
    <row r="214" spans="1:5" x14ac:dyDescent="0.25">
      <c r="A214" s="186" t="s">
        <v>444</v>
      </c>
      <c r="D214" s="186">
        <v>15</v>
      </c>
      <c r="E214" s="186">
        <v>15</v>
      </c>
    </row>
    <row r="215" spans="1:5" x14ac:dyDescent="0.25">
      <c r="A215" s="186" t="s">
        <v>446</v>
      </c>
      <c r="D215" s="186">
        <v>155</v>
      </c>
      <c r="E215" s="186">
        <v>172</v>
      </c>
    </row>
    <row r="216" spans="1:5" x14ac:dyDescent="0.25">
      <c r="A216" s="186" t="s">
        <v>2317</v>
      </c>
      <c r="D216" s="186">
        <v>16</v>
      </c>
      <c r="E216" s="186">
        <v>16</v>
      </c>
    </row>
    <row r="217" spans="1:5" x14ac:dyDescent="0.25">
      <c r="A217" s="186" t="s">
        <v>862</v>
      </c>
      <c r="D217" s="186">
        <v>70</v>
      </c>
      <c r="E217" s="186">
        <v>81</v>
      </c>
    </row>
    <row r="218" spans="1:5" x14ac:dyDescent="0.25">
      <c r="A218" s="186" t="s">
        <v>448</v>
      </c>
      <c r="D218" s="186">
        <v>138</v>
      </c>
      <c r="E218" s="186">
        <v>142</v>
      </c>
    </row>
    <row r="219" spans="1:5" x14ac:dyDescent="0.25">
      <c r="A219" s="186" t="s">
        <v>863</v>
      </c>
      <c r="D219" s="186">
        <v>28</v>
      </c>
      <c r="E219" s="186">
        <v>29</v>
      </c>
    </row>
    <row r="220" spans="1:5" x14ac:dyDescent="0.25">
      <c r="A220" s="186" t="s">
        <v>451</v>
      </c>
      <c r="D220" s="186">
        <v>67</v>
      </c>
      <c r="E220" s="186">
        <v>71</v>
      </c>
    </row>
    <row r="221" spans="1:5" x14ac:dyDescent="0.25">
      <c r="A221" s="186" t="s">
        <v>2321</v>
      </c>
      <c r="D221" s="186">
        <v>32</v>
      </c>
      <c r="E221" s="186">
        <v>34</v>
      </c>
    </row>
    <row r="222" spans="1:5" x14ac:dyDescent="0.25">
      <c r="A222" s="186" t="s">
        <v>2323</v>
      </c>
      <c r="D222" s="186">
        <v>43</v>
      </c>
      <c r="E222" s="186">
        <v>43</v>
      </c>
    </row>
    <row r="223" spans="1:5" x14ac:dyDescent="0.25">
      <c r="A223" s="186" t="s">
        <v>453</v>
      </c>
      <c r="D223" s="186">
        <v>250</v>
      </c>
      <c r="E223" s="186">
        <v>259</v>
      </c>
    </row>
    <row r="224" spans="1:5" x14ac:dyDescent="0.25">
      <c r="A224" s="186" t="s">
        <v>455</v>
      </c>
      <c r="D224" s="186">
        <v>84</v>
      </c>
      <c r="E224" s="186">
        <v>86</v>
      </c>
    </row>
    <row r="225" spans="1:5" x14ac:dyDescent="0.25">
      <c r="A225" s="186" t="s">
        <v>457</v>
      </c>
      <c r="D225" s="186">
        <v>83</v>
      </c>
      <c r="E225" s="186">
        <v>86</v>
      </c>
    </row>
    <row r="226" spans="1:5" x14ac:dyDescent="0.25">
      <c r="A226" s="186" t="s">
        <v>459</v>
      </c>
      <c r="D226" s="186">
        <v>86</v>
      </c>
      <c r="E226" s="186">
        <v>87</v>
      </c>
    </row>
    <row r="227" spans="1:5" x14ac:dyDescent="0.25">
      <c r="A227" s="186" t="s">
        <v>461</v>
      </c>
      <c r="D227" s="186">
        <v>154</v>
      </c>
      <c r="E227" s="186">
        <v>159</v>
      </c>
    </row>
    <row r="228" spans="1:5" x14ac:dyDescent="0.25">
      <c r="A228" s="186" t="s">
        <v>463</v>
      </c>
      <c r="D228" s="186">
        <v>87</v>
      </c>
      <c r="E228" s="186">
        <v>93</v>
      </c>
    </row>
    <row r="229" spans="1:5" x14ac:dyDescent="0.25">
      <c r="A229" s="186" t="s">
        <v>465</v>
      </c>
      <c r="D229" s="186">
        <v>76</v>
      </c>
      <c r="E229" s="186">
        <v>76</v>
      </c>
    </row>
    <row r="230" spans="1:5" x14ac:dyDescent="0.25">
      <c r="A230" s="186" t="s">
        <v>467</v>
      </c>
      <c r="D230" s="186">
        <v>102</v>
      </c>
      <c r="E230" s="186">
        <v>107</v>
      </c>
    </row>
    <row r="231" spans="1:5" x14ac:dyDescent="0.25">
      <c r="A231" s="186" t="s">
        <v>469</v>
      </c>
      <c r="D231" s="186">
        <v>184</v>
      </c>
      <c r="E231" s="186">
        <v>195</v>
      </c>
    </row>
    <row r="232" spans="1:5" x14ac:dyDescent="0.25">
      <c r="A232" s="186" t="s">
        <v>471</v>
      </c>
      <c r="D232" s="186">
        <v>200</v>
      </c>
      <c r="E232" s="186">
        <v>201</v>
      </c>
    </row>
    <row r="233" spans="1:5" x14ac:dyDescent="0.25">
      <c r="A233" s="186" t="s">
        <v>473</v>
      </c>
      <c r="D233" s="186">
        <v>94</v>
      </c>
      <c r="E233" s="186">
        <v>100</v>
      </c>
    </row>
    <row r="234" spans="1:5" x14ac:dyDescent="0.25">
      <c r="A234" s="186" t="s">
        <v>475</v>
      </c>
      <c r="D234" s="186">
        <v>72</v>
      </c>
      <c r="E234" s="186">
        <v>75</v>
      </c>
    </row>
    <row r="235" spans="1:5" x14ac:dyDescent="0.25">
      <c r="A235" s="186" t="s">
        <v>477</v>
      </c>
      <c r="D235" s="186">
        <v>94</v>
      </c>
      <c r="E235" s="186">
        <v>94</v>
      </c>
    </row>
    <row r="236" spans="1:5" x14ac:dyDescent="0.25">
      <c r="A236" s="186" t="s">
        <v>479</v>
      </c>
      <c r="D236" s="186">
        <v>140</v>
      </c>
      <c r="E236" s="186">
        <v>149</v>
      </c>
    </row>
    <row r="237" spans="1:5" x14ac:dyDescent="0.25">
      <c r="A237" s="186" t="s">
        <v>481</v>
      </c>
      <c r="D237" s="186">
        <v>194</v>
      </c>
      <c r="E237" s="186">
        <v>194</v>
      </c>
    </row>
    <row r="238" spans="1:5" x14ac:dyDescent="0.25">
      <c r="A238" s="186" t="s">
        <v>483</v>
      </c>
      <c r="D238" s="186">
        <v>120</v>
      </c>
      <c r="E238" s="186">
        <v>121</v>
      </c>
    </row>
    <row r="239" spans="1:5" x14ac:dyDescent="0.25">
      <c r="A239" s="186" t="s">
        <v>485</v>
      </c>
      <c r="D239" s="186">
        <v>148</v>
      </c>
      <c r="E239" s="186">
        <v>153</v>
      </c>
    </row>
    <row r="240" spans="1:5" x14ac:dyDescent="0.25">
      <c r="A240" s="186" t="s">
        <v>487</v>
      </c>
      <c r="D240" s="186">
        <v>91</v>
      </c>
      <c r="E240" s="186">
        <v>94</v>
      </c>
    </row>
    <row r="241" spans="1:5" x14ac:dyDescent="0.25">
      <c r="A241" s="186" t="s">
        <v>489</v>
      </c>
      <c r="D241" s="186">
        <v>102</v>
      </c>
      <c r="E241" s="186">
        <v>102</v>
      </c>
    </row>
    <row r="242" spans="1:5" x14ac:dyDescent="0.25">
      <c r="A242" s="186" t="s">
        <v>491</v>
      </c>
      <c r="D242" s="186">
        <v>51</v>
      </c>
      <c r="E242" s="186">
        <v>51</v>
      </c>
    </row>
    <row r="243" spans="1:5" x14ac:dyDescent="0.25">
      <c r="A243" s="186" t="s">
        <v>493</v>
      </c>
      <c r="D243" s="186">
        <v>57</v>
      </c>
      <c r="E243" s="186">
        <v>57</v>
      </c>
    </row>
    <row r="244" spans="1:5" x14ac:dyDescent="0.25">
      <c r="A244" s="186" t="s">
        <v>495</v>
      </c>
      <c r="D244" s="186">
        <v>105</v>
      </c>
      <c r="E244" s="186">
        <v>109</v>
      </c>
    </row>
    <row r="245" spans="1:5" x14ac:dyDescent="0.25">
      <c r="A245" s="186" t="s">
        <v>497</v>
      </c>
      <c r="D245" s="186">
        <v>58</v>
      </c>
      <c r="E245" s="186">
        <v>58</v>
      </c>
    </row>
    <row r="246" spans="1:5" x14ac:dyDescent="0.25">
      <c r="A246" s="186" t="s">
        <v>499</v>
      </c>
      <c r="D246" s="186">
        <v>159</v>
      </c>
      <c r="E246" s="186">
        <v>160</v>
      </c>
    </row>
    <row r="247" spans="1:5" x14ac:dyDescent="0.25">
      <c r="A247" s="186" t="s">
        <v>503</v>
      </c>
      <c r="D247" s="186">
        <v>122</v>
      </c>
      <c r="E247" s="186">
        <v>127</v>
      </c>
    </row>
    <row r="248" spans="1:5" x14ac:dyDescent="0.25">
      <c r="A248" s="186" t="s">
        <v>505</v>
      </c>
      <c r="D248" s="186">
        <v>72</v>
      </c>
      <c r="E248" s="186">
        <v>76</v>
      </c>
    </row>
    <row r="249" spans="1:5" x14ac:dyDescent="0.25">
      <c r="A249" s="186" t="s">
        <v>507</v>
      </c>
      <c r="D249" s="186">
        <v>44</v>
      </c>
      <c r="E249" s="186">
        <v>44</v>
      </c>
    </row>
    <row r="250" spans="1:5" x14ac:dyDescent="0.25">
      <c r="A250" s="186" t="s">
        <v>509</v>
      </c>
      <c r="D250" s="186">
        <v>37</v>
      </c>
      <c r="E250" s="186">
        <v>45</v>
      </c>
    </row>
    <row r="251" spans="1:5" x14ac:dyDescent="0.25">
      <c r="A251" s="186" t="s">
        <v>511</v>
      </c>
      <c r="D251" s="186">
        <v>64</v>
      </c>
      <c r="E251" s="186">
        <v>65</v>
      </c>
    </row>
    <row r="252" spans="1:5" x14ac:dyDescent="0.25">
      <c r="A252" s="186" t="s">
        <v>513</v>
      </c>
      <c r="D252" s="186">
        <v>25</v>
      </c>
      <c r="E252" s="186">
        <v>25</v>
      </c>
    </row>
    <row r="253" spans="1:5" x14ac:dyDescent="0.25">
      <c r="A253" s="186" t="s">
        <v>515</v>
      </c>
      <c r="D253" s="186">
        <v>116</v>
      </c>
      <c r="E253" s="186">
        <v>118</v>
      </c>
    </row>
    <row r="254" spans="1:5" x14ac:dyDescent="0.25">
      <c r="A254" s="186" t="s">
        <v>517</v>
      </c>
      <c r="D254" s="186">
        <v>333</v>
      </c>
      <c r="E254" s="186">
        <v>342</v>
      </c>
    </row>
    <row r="255" spans="1:5" x14ac:dyDescent="0.25">
      <c r="A255" s="186" t="s">
        <v>519</v>
      </c>
      <c r="D255" s="186">
        <v>48</v>
      </c>
      <c r="E255" s="186">
        <v>51</v>
      </c>
    </row>
    <row r="256" spans="1:5" x14ac:dyDescent="0.25">
      <c r="A256" s="186" t="s">
        <v>521</v>
      </c>
      <c r="D256" s="186">
        <v>95</v>
      </c>
      <c r="E256" s="186">
        <v>101</v>
      </c>
    </row>
    <row r="257" spans="1:5" x14ac:dyDescent="0.25">
      <c r="A257" s="186" t="s">
        <v>523</v>
      </c>
      <c r="D257" s="186">
        <v>142</v>
      </c>
      <c r="E257" s="186">
        <v>153</v>
      </c>
    </row>
    <row r="258" spans="1:5" x14ac:dyDescent="0.25">
      <c r="A258" s="186" t="s">
        <v>525</v>
      </c>
      <c r="D258" s="186">
        <v>388</v>
      </c>
      <c r="E258" s="186">
        <v>389</v>
      </c>
    </row>
    <row r="259" spans="1:5" x14ac:dyDescent="0.25">
      <c r="A259" s="186" t="s">
        <v>527</v>
      </c>
      <c r="D259" s="186">
        <v>40</v>
      </c>
      <c r="E259" s="186">
        <v>40</v>
      </c>
    </row>
    <row r="260" spans="1:5" x14ac:dyDescent="0.25">
      <c r="A260" s="186" t="s">
        <v>529</v>
      </c>
      <c r="D260" s="186">
        <v>86</v>
      </c>
      <c r="E260" s="186">
        <v>86</v>
      </c>
    </row>
    <row r="261" spans="1:5" x14ac:dyDescent="0.25">
      <c r="A261" s="186" t="s">
        <v>531</v>
      </c>
      <c r="D261" s="186">
        <v>32</v>
      </c>
      <c r="E261" s="186">
        <v>32</v>
      </c>
    </row>
    <row r="262" spans="1:5" x14ac:dyDescent="0.25">
      <c r="A262" s="186" t="s">
        <v>533</v>
      </c>
      <c r="D262" s="186">
        <v>123</v>
      </c>
      <c r="E262" s="186">
        <v>125</v>
      </c>
    </row>
    <row r="263" spans="1:5" x14ac:dyDescent="0.25">
      <c r="A263" s="186" t="s">
        <v>535</v>
      </c>
      <c r="D263" s="186">
        <v>107</v>
      </c>
      <c r="E263" s="186">
        <v>110</v>
      </c>
    </row>
    <row r="264" spans="1:5" x14ac:dyDescent="0.25">
      <c r="A264" s="186" t="s">
        <v>537</v>
      </c>
      <c r="D264" s="186">
        <v>232</v>
      </c>
      <c r="E264" s="186">
        <v>251</v>
      </c>
    </row>
    <row r="265" spans="1:5" x14ac:dyDescent="0.25">
      <c r="A265" s="186" t="s">
        <v>539</v>
      </c>
      <c r="D265" s="186">
        <v>407</v>
      </c>
      <c r="E265" s="186">
        <v>413</v>
      </c>
    </row>
    <row r="266" spans="1:5" x14ac:dyDescent="0.25">
      <c r="A266" s="186" t="s">
        <v>865</v>
      </c>
      <c r="D266" s="186">
        <v>32</v>
      </c>
      <c r="E266" s="186">
        <v>32</v>
      </c>
    </row>
    <row r="267" spans="1:5" x14ac:dyDescent="0.25">
      <c r="A267" s="186" t="s">
        <v>541</v>
      </c>
      <c r="D267" s="186">
        <v>183</v>
      </c>
      <c r="E267" s="186">
        <v>184</v>
      </c>
    </row>
    <row r="268" spans="1:5" x14ac:dyDescent="0.25">
      <c r="A268" s="186" t="s">
        <v>542</v>
      </c>
      <c r="D268" s="186">
        <v>426</v>
      </c>
      <c r="E268" s="186">
        <v>430</v>
      </c>
    </row>
    <row r="269" spans="1:5" x14ac:dyDescent="0.25">
      <c r="A269" s="186" t="s">
        <v>544</v>
      </c>
      <c r="D269" s="186">
        <v>225</v>
      </c>
      <c r="E269" s="186">
        <v>234</v>
      </c>
    </row>
    <row r="270" spans="1:5" x14ac:dyDescent="0.25">
      <c r="A270" s="186" t="s">
        <v>546</v>
      </c>
      <c r="D270" s="186">
        <v>329</v>
      </c>
      <c r="E270" s="186">
        <v>340</v>
      </c>
    </row>
    <row r="271" spans="1:5" x14ac:dyDescent="0.25">
      <c r="A271" s="186" t="s">
        <v>548</v>
      </c>
      <c r="D271" s="186">
        <v>47</v>
      </c>
      <c r="E271" s="186">
        <v>47</v>
      </c>
    </row>
    <row r="272" spans="1:5" x14ac:dyDescent="0.25">
      <c r="A272" s="186" t="s">
        <v>550</v>
      </c>
      <c r="D272" s="186">
        <v>313</v>
      </c>
      <c r="E272" s="186">
        <v>317</v>
      </c>
    </row>
    <row r="273" spans="1:5" x14ac:dyDescent="0.25">
      <c r="A273" s="186" t="s">
        <v>552</v>
      </c>
      <c r="D273" s="186">
        <v>222</v>
      </c>
      <c r="E273" s="186">
        <v>230</v>
      </c>
    </row>
    <row r="274" spans="1:5" x14ac:dyDescent="0.25">
      <c r="A274" s="186" t="s">
        <v>554</v>
      </c>
      <c r="D274" s="186">
        <v>165</v>
      </c>
      <c r="E274" s="186">
        <v>170</v>
      </c>
    </row>
    <row r="275" spans="1:5" x14ac:dyDescent="0.25">
      <c r="A275" s="186" t="s">
        <v>556</v>
      </c>
      <c r="D275" s="186">
        <v>167</v>
      </c>
      <c r="E275" s="186">
        <v>167</v>
      </c>
    </row>
    <row r="276" spans="1:5" x14ac:dyDescent="0.25">
      <c r="A276" s="186" t="s">
        <v>558</v>
      </c>
      <c r="D276" s="186">
        <v>261</v>
      </c>
      <c r="E276" s="186">
        <v>273</v>
      </c>
    </row>
    <row r="277" spans="1:5" x14ac:dyDescent="0.25">
      <c r="A277" s="186" t="s">
        <v>560</v>
      </c>
      <c r="D277" s="186">
        <v>10</v>
      </c>
      <c r="E277" s="186">
        <v>10</v>
      </c>
    </row>
    <row r="278" spans="1:5" x14ac:dyDescent="0.25">
      <c r="A278" s="186" t="s">
        <v>866</v>
      </c>
      <c r="D278" s="186">
        <v>50</v>
      </c>
      <c r="E278" s="186">
        <v>54</v>
      </c>
    </row>
    <row r="279" spans="1:5" x14ac:dyDescent="0.25">
      <c r="A279" s="186" t="s">
        <v>563</v>
      </c>
      <c r="D279" s="186">
        <v>25</v>
      </c>
      <c r="E279" s="186">
        <v>25</v>
      </c>
    </row>
    <row r="280" spans="1:5" x14ac:dyDescent="0.25">
      <c r="A280" s="186" t="s">
        <v>565</v>
      </c>
      <c r="D280" s="186">
        <v>30</v>
      </c>
      <c r="E280" s="186">
        <v>32</v>
      </c>
    </row>
    <row r="281" spans="1:5" x14ac:dyDescent="0.25">
      <c r="A281" s="186" t="s">
        <v>567</v>
      </c>
      <c r="D281" s="186">
        <v>19</v>
      </c>
      <c r="E281" s="186">
        <v>21</v>
      </c>
    </row>
    <row r="282" spans="1:5" x14ac:dyDescent="0.25">
      <c r="A282" s="186" t="s">
        <v>569</v>
      </c>
      <c r="D282" s="186">
        <v>260</v>
      </c>
      <c r="E282" s="186">
        <v>276</v>
      </c>
    </row>
    <row r="283" spans="1:5" x14ac:dyDescent="0.25">
      <c r="A283" s="186" t="s">
        <v>571</v>
      </c>
      <c r="D283" s="186">
        <v>401</v>
      </c>
      <c r="E283" s="186">
        <v>412</v>
      </c>
    </row>
    <row r="284" spans="1:5" x14ac:dyDescent="0.25">
      <c r="A284" s="186" t="s">
        <v>573</v>
      </c>
      <c r="D284" s="186">
        <v>100</v>
      </c>
      <c r="E284" s="186">
        <v>103</v>
      </c>
    </row>
    <row r="285" spans="1:5" x14ac:dyDescent="0.25">
      <c r="A285" s="186" t="s">
        <v>575</v>
      </c>
      <c r="D285" s="186">
        <v>223</v>
      </c>
      <c r="E285" s="186">
        <v>237</v>
      </c>
    </row>
    <row r="286" spans="1:5" x14ac:dyDescent="0.25">
      <c r="A286" s="186" t="s">
        <v>577</v>
      </c>
      <c r="D286" s="186">
        <v>117</v>
      </c>
      <c r="E286" s="186">
        <v>118</v>
      </c>
    </row>
    <row r="287" spans="1:5" x14ac:dyDescent="0.25">
      <c r="A287" s="186" t="s">
        <v>579</v>
      </c>
      <c r="D287" s="186">
        <v>308</v>
      </c>
      <c r="E287" s="186">
        <v>308</v>
      </c>
    </row>
    <row r="288" spans="1:5" x14ac:dyDescent="0.25">
      <c r="A288" s="186" t="s">
        <v>581</v>
      </c>
      <c r="D288" s="186">
        <v>278</v>
      </c>
      <c r="E288" s="186">
        <v>290</v>
      </c>
    </row>
    <row r="289" spans="1:5" x14ac:dyDescent="0.25">
      <c r="A289" s="186" t="s">
        <v>583</v>
      </c>
      <c r="D289" s="186">
        <v>304</v>
      </c>
      <c r="E289" s="186">
        <v>346</v>
      </c>
    </row>
    <row r="290" spans="1:5" x14ac:dyDescent="0.25">
      <c r="A290" s="186" t="s">
        <v>585</v>
      </c>
      <c r="D290" s="186">
        <v>223</v>
      </c>
      <c r="E290" s="186">
        <v>236</v>
      </c>
    </row>
    <row r="291" spans="1:5" x14ac:dyDescent="0.25">
      <c r="A291" s="186" t="s">
        <v>587</v>
      </c>
      <c r="D291" s="186">
        <v>262</v>
      </c>
      <c r="E291" s="186">
        <v>274</v>
      </c>
    </row>
    <row r="292" spans="1:5" x14ac:dyDescent="0.25">
      <c r="A292" s="186" t="s">
        <v>589</v>
      </c>
      <c r="D292" s="186">
        <v>258</v>
      </c>
      <c r="E292" s="186">
        <v>270</v>
      </c>
    </row>
    <row r="293" spans="1:5" x14ac:dyDescent="0.25">
      <c r="A293" s="186" t="s">
        <v>591</v>
      </c>
      <c r="D293" s="186">
        <v>156</v>
      </c>
      <c r="E293" s="186">
        <v>162</v>
      </c>
    </row>
    <row r="294" spans="1:5" x14ac:dyDescent="0.25">
      <c r="A294" s="186" t="s">
        <v>593</v>
      </c>
      <c r="D294" s="186">
        <v>296</v>
      </c>
      <c r="E294" s="186">
        <v>302</v>
      </c>
    </row>
    <row r="295" spans="1:5" x14ac:dyDescent="0.25">
      <c r="A295" s="186" t="s">
        <v>595</v>
      </c>
      <c r="D295" s="186">
        <v>317</v>
      </c>
      <c r="E295" s="186">
        <v>335</v>
      </c>
    </row>
    <row r="296" spans="1:5" x14ac:dyDescent="0.25">
      <c r="A296" s="186" t="s">
        <v>597</v>
      </c>
      <c r="D296" s="186">
        <v>374</v>
      </c>
      <c r="E296" s="186">
        <v>413</v>
      </c>
    </row>
    <row r="297" spans="1:5" x14ac:dyDescent="0.25">
      <c r="A297" s="186" t="s">
        <v>599</v>
      </c>
      <c r="D297" s="186">
        <v>431</v>
      </c>
      <c r="E297" s="186">
        <v>443</v>
      </c>
    </row>
    <row r="298" spans="1:5" x14ac:dyDescent="0.25">
      <c r="A298" s="186" t="s">
        <v>601</v>
      </c>
      <c r="D298" s="186">
        <v>418</v>
      </c>
      <c r="E298" s="186">
        <v>430</v>
      </c>
    </row>
    <row r="299" spans="1:5" x14ac:dyDescent="0.25">
      <c r="A299" s="186" t="s">
        <v>603</v>
      </c>
      <c r="D299" s="186">
        <v>270</v>
      </c>
      <c r="E299" s="186">
        <v>297</v>
      </c>
    </row>
    <row r="300" spans="1:5" x14ac:dyDescent="0.25">
      <c r="A300" s="186" t="s">
        <v>605</v>
      </c>
      <c r="D300" s="186">
        <v>436</v>
      </c>
      <c r="E300" s="186">
        <v>452</v>
      </c>
    </row>
    <row r="301" spans="1:5" x14ac:dyDescent="0.25">
      <c r="A301" s="186" t="s">
        <v>607</v>
      </c>
      <c r="D301" s="186">
        <v>206</v>
      </c>
      <c r="E301" s="186">
        <v>214</v>
      </c>
    </row>
    <row r="302" spans="1:5" x14ac:dyDescent="0.25">
      <c r="A302" s="186" t="s">
        <v>609</v>
      </c>
      <c r="D302" s="186">
        <v>177</v>
      </c>
      <c r="E302" s="186">
        <v>194</v>
      </c>
    </row>
    <row r="303" spans="1:5" x14ac:dyDescent="0.25">
      <c r="A303" s="186" t="s">
        <v>611</v>
      </c>
      <c r="D303" s="186">
        <v>441</v>
      </c>
      <c r="E303" s="186">
        <v>464</v>
      </c>
    </row>
    <row r="304" spans="1:5" x14ac:dyDescent="0.25">
      <c r="A304" s="186" t="s">
        <v>613</v>
      </c>
      <c r="D304" s="186">
        <v>418</v>
      </c>
      <c r="E304" s="186">
        <v>451</v>
      </c>
    </row>
    <row r="305" spans="1:5" x14ac:dyDescent="0.25">
      <c r="A305" s="186" t="s">
        <v>615</v>
      </c>
      <c r="D305" s="186">
        <v>208</v>
      </c>
      <c r="E305" s="186">
        <v>220</v>
      </c>
    </row>
    <row r="306" spans="1:5" x14ac:dyDescent="0.25">
      <c r="A306" s="186" t="s">
        <v>617</v>
      </c>
      <c r="D306" s="186">
        <v>174</v>
      </c>
      <c r="E306" s="186">
        <v>186</v>
      </c>
    </row>
    <row r="307" spans="1:5" x14ac:dyDescent="0.25">
      <c r="A307" s="186" t="s">
        <v>619</v>
      </c>
      <c r="D307" s="186">
        <v>205</v>
      </c>
      <c r="E307" s="186">
        <v>216</v>
      </c>
    </row>
    <row r="308" spans="1:5" x14ac:dyDescent="0.25">
      <c r="A308" s="186" t="s">
        <v>621</v>
      </c>
      <c r="D308" s="186">
        <v>221</v>
      </c>
      <c r="E308" s="186">
        <v>240</v>
      </c>
    </row>
    <row r="309" spans="1:5" x14ac:dyDescent="0.25">
      <c r="A309" s="186" t="s">
        <v>623</v>
      </c>
      <c r="D309" s="186">
        <v>228</v>
      </c>
      <c r="E309" s="186">
        <v>253</v>
      </c>
    </row>
    <row r="310" spans="1:5" x14ac:dyDescent="0.25">
      <c r="A310" s="186" t="s">
        <v>625</v>
      </c>
      <c r="D310" s="186">
        <v>167</v>
      </c>
      <c r="E310" s="186">
        <v>179</v>
      </c>
    </row>
    <row r="311" spans="1:5" x14ac:dyDescent="0.25">
      <c r="A311" s="186" t="s">
        <v>627</v>
      </c>
      <c r="D311" s="186">
        <v>321</v>
      </c>
      <c r="E311" s="186">
        <v>336</v>
      </c>
    </row>
    <row r="312" spans="1:5" x14ac:dyDescent="0.25">
      <c r="A312" s="186" t="s">
        <v>629</v>
      </c>
      <c r="D312" s="186">
        <v>143</v>
      </c>
      <c r="E312" s="186">
        <v>154</v>
      </c>
    </row>
    <row r="313" spans="1:5" x14ac:dyDescent="0.25">
      <c r="A313" s="186" t="s">
        <v>631</v>
      </c>
      <c r="D313" s="186">
        <v>247</v>
      </c>
      <c r="E313" s="186">
        <v>266</v>
      </c>
    </row>
    <row r="314" spans="1:5" x14ac:dyDescent="0.25">
      <c r="A314" s="186" t="s">
        <v>633</v>
      </c>
      <c r="D314" s="186">
        <v>531</v>
      </c>
      <c r="E314" s="186">
        <v>565</v>
      </c>
    </row>
    <row r="315" spans="1:5" x14ac:dyDescent="0.25">
      <c r="A315" s="186" t="s">
        <v>635</v>
      </c>
      <c r="D315" s="186">
        <v>423</v>
      </c>
      <c r="E315" s="186">
        <v>441</v>
      </c>
    </row>
    <row r="316" spans="1:5" x14ac:dyDescent="0.25">
      <c r="A316" s="186" t="s">
        <v>637</v>
      </c>
      <c r="D316" s="186">
        <v>255</v>
      </c>
      <c r="E316" s="186">
        <v>266</v>
      </c>
    </row>
    <row r="317" spans="1:5" x14ac:dyDescent="0.25">
      <c r="A317" s="186" t="s">
        <v>639</v>
      </c>
      <c r="D317" s="186">
        <v>198</v>
      </c>
      <c r="E317" s="186">
        <v>209</v>
      </c>
    </row>
    <row r="318" spans="1:5" x14ac:dyDescent="0.25">
      <c r="A318" s="186" t="s">
        <v>641</v>
      </c>
      <c r="D318" s="186">
        <v>452</v>
      </c>
      <c r="E318" s="186">
        <v>484</v>
      </c>
    </row>
    <row r="319" spans="1:5" x14ac:dyDescent="0.25">
      <c r="A319" s="186" t="s">
        <v>643</v>
      </c>
      <c r="D319" s="186">
        <v>352</v>
      </c>
      <c r="E319" s="186">
        <v>389</v>
      </c>
    </row>
    <row r="320" spans="1:5" x14ac:dyDescent="0.25">
      <c r="A320" s="186" t="s">
        <v>645</v>
      </c>
      <c r="D320" s="186">
        <v>368</v>
      </c>
      <c r="E320" s="186">
        <v>393</v>
      </c>
    </row>
    <row r="321" spans="1:5" x14ac:dyDescent="0.25">
      <c r="A321" s="186" t="s">
        <v>647</v>
      </c>
      <c r="D321" s="186">
        <v>447</v>
      </c>
      <c r="E321" s="186">
        <v>453</v>
      </c>
    </row>
    <row r="322" spans="1:5" x14ac:dyDescent="0.25">
      <c r="A322" s="186" t="s">
        <v>649</v>
      </c>
      <c r="D322" s="186">
        <v>113</v>
      </c>
      <c r="E322" s="186">
        <v>119</v>
      </c>
    </row>
    <row r="323" spans="1:5" x14ac:dyDescent="0.25">
      <c r="A323" s="186" t="s">
        <v>651</v>
      </c>
      <c r="D323" s="186">
        <v>352</v>
      </c>
      <c r="E323" s="186">
        <v>368</v>
      </c>
    </row>
    <row r="324" spans="1:5" x14ac:dyDescent="0.25">
      <c r="A324" s="186" t="s">
        <v>653</v>
      </c>
      <c r="D324" s="186">
        <v>499</v>
      </c>
      <c r="E324" s="186">
        <v>524</v>
      </c>
    </row>
    <row r="325" spans="1:5" x14ac:dyDescent="0.25">
      <c r="A325" s="186" t="s">
        <v>655</v>
      </c>
      <c r="D325" s="186">
        <v>228</v>
      </c>
      <c r="E325" s="186">
        <v>238</v>
      </c>
    </row>
    <row r="326" spans="1:5" x14ac:dyDescent="0.25">
      <c r="A326" s="186" t="s">
        <v>657</v>
      </c>
      <c r="D326" s="186">
        <v>645</v>
      </c>
      <c r="E326" s="186">
        <v>666</v>
      </c>
    </row>
    <row r="327" spans="1:5" x14ac:dyDescent="0.25">
      <c r="A327" s="186" t="s">
        <v>659</v>
      </c>
      <c r="D327" s="186">
        <v>270</v>
      </c>
      <c r="E327" s="186">
        <v>280</v>
      </c>
    </row>
    <row r="328" spans="1:5" x14ac:dyDescent="0.25">
      <c r="A328" s="186" t="s">
        <v>661</v>
      </c>
      <c r="D328" s="186">
        <v>235</v>
      </c>
      <c r="E328" s="186">
        <v>255</v>
      </c>
    </row>
    <row r="329" spans="1:5" x14ac:dyDescent="0.25">
      <c r="A329" s="186" t="s">
        <v>663</v>
      </c>
      <c r="D329" s="186">
        <v>410</v>
      </c>
      <c r="E329" s="186">
        <v>423</v>
      </c>
    </row>
    <row r="330" spans="1:5" x14ac:dyDescent="0.25">
      <c r="A330" s="186" t="s">
        <v>665</v>
      </c>
      <c r="D330" s="186">
        <v>339</v>
      </c>
      <c r="E330" s="186">
        <v>368</v>
      </c>
    </row>
    <row r="331" spans="1:5" x14ac:dyDescent="0.25">
      <c r="A331" s="186" t="s">
        <v>667</v>
      </c>
      <c r="D331" s="186">
        <v>516</v>
      </c>
      <c r="E331" s="186">
        <v>527</v>
      </c>
    </row>
    <row r="332" spans="1:5" x14ac:dyDescent="0.25">
      <c r="A332" s="186" t="s">
        <v>669</v>
      </c>
      <c r="D332" s="186">
        <v>335</v>
      </c>
      <c r="E332" s="186">
        <v>340</v>
      </c>
    </row>
    <row r="333" spans="1:5" x14ac:dyDescent="0.25">
      <c r="A333" s="186" t="s">
        <v>671</v>
      </c>
      <c r="D333" s="186">
        <v>223</v>
      </c>
      <c r="E333" s="186">
        <v>232</v>
      </c>
    </row>
    <row r="334" spans="1:5" x14ac:dyDescent="0.25">
      <c r="A334" s="186" t="s">
        <v>673</v>
      </c>
      <c r="D334" s="186">
        <v>370</v>
      </c>
      <c r="E334" s="186">
        <v>374</v>
      </c>
    </row>
    <row r="335" spans="1:5" x14ac:dyDescent="0.25">
      <c r="A335" s="186" t="s">
        <v>675</v>
      </c>
      <c r="D335" s="186">
        <v>372</v>
      </c>
      <c r="E335" s="186">
        <v>403</v>
      </c>
    </row>
    <row r="336" spans="1:5" x14ac:dyDescent="0.25">
      <c r="A336" s="186" t="s">
        <v>677</v>
      </c>
      <c r="D336" s="186">
        <v>180</v>
      </c>
      <c r="E336" s="186">
        <v>194</v>
      </c>
    </row>
    <row r="337" spans="1:5" x14ac:dyDescent="0.25">
      <c r="A337" s="186" t="s">
        <v>868</v>
      </c>
      <c r="D337" s="186">
        <v>24</v>
      </c>
      <c r="E337" s="186">
        <v>28</v>
      </c>
    </row>
    <row r="338" spans="1:5" x14ac:dyDescent="0.25">
      <c r="A338" s="186" t="s">
        <v>679</v>
      </c>
      <c r="D338" s="186">
        <v>87</v>
      </c>
      <c r="E338" s="186">
        <v>87</v>
      </c>
    </row>
    <row r="339" spans="1:5" x14ac:dyDescent="0.25">
      <c r="A339" s="186" t="s">
        <v>682</v>
      </c>
      <c r="D339" s="186">
        <v>42</v>
      </c>
      <c r="E339" s="186">
        <v>42</v>
      </c>
    </row>
    <row r="340" spans="1:5" x14ac:dyDescent="0.25">
      <c r="A340" s="186" t="s">
        <v>684</v>
      </c>
      <c r="D340" s="186">
        <v>407</v>
      </c>
      <c r="E340" s="186">
        <v>460</v>
      </c>
    </row>
    <row r="341" spans="1:5" x14ac:dyDescent="0.25">
      <c r="A341" s="186" t="s">
        <v>686</v>
      </c>
      <c r="D341" s="186">
        <v>74</v>
      </c>
      <c r="E341" s="186">
        <v>75</v>
      </c>
    </row>
    <row r="342" spans="1:5" x14ac:dyDescent="0.25">
      <c r="A342" s="186" t="s">
        <v>688</v>
      </c>
      <c r="D342" s="186">
        <v>79</v>
      </c>
      <c r="E342" s="186">
        <v>110</v>
      </c>
    </row>
    <row r="343" spans="1:5" x14ac:dyDescent="0.25">
      <c r="A343" s="186" t="s">
        <v>692</v>
      </c>
      <c r="D343" s="186">
        <v>175</v>
      </c>
      <c r="E343" s="186">
        <v>177</v>
      </c>
    </row>
    <row r="344" spans="1:5" x14ac:dyDescent="0.25">
      <c r="A344" s="186" t="s">
        <v>694</v>
      </c>
      <c r="D344" s="186">
        <v>286</v>
      </c>
      <c r="E344" s="186">
        <v>289</v>
      </c>
    </row>
    <row r="345" spans="1:5" x14ac:dyDescent="0.25">
      <c r="A345" s="186" t="s">
        <v>696</v>
      </c>
      <c r="D345" s="186">
        <v>121</v>
      </c>
      <c r="E345" s="186">
        <v>124</v>
      </c>
    </row>
    <row r="346" spans="1:5" x14ac:dyDescent="0.25">
      <c r="A346" s="186" t="s">
        <v>870</v>
      </c>
      <c r="D346" s="186">
        <v>17</v>
      </c>
      <c r="E346" s="186">
        <v>17</v>
      </c>
    </row>
    <row r="347" spans="1:5" x14ac:dyDescent="0.25">
      <c r="A347" s="186" t="s">
        <v>871</v>
      </c>
      <c r="D347" s="186">
        <v>417</v>
      </c>
      <c r="E347" s="186">
        <v>422</v>
      </c>
    </row>
    <row r="348" spans="1:5" x14ac:dyDescent="0.25">
      <c r="A348" s="186" t="s">
        <v>872</v>
      </c>
      <c r="D348" s="186">
        <v>12</v>
      </c>
      <c r="E348" s="186">
        <v>17</v>
      </c>
    </row>
    <row r="349" spans="1:5" x14ac:dyDescent="0.25">
      <c r="A349" s="186" t="s">
        <v>873</v>
      </c>
      <c r="D349" s="186">
        <v>91</v>
      </c>
      <c r="E349" s="186">
        <v>91</v>
      </c>
    </row>
    <row r="350" spans="1:5" x14ac:dyDescent="0.25">
      <c r="A350" s="186" t="s">
        <v>698</v>
      </c>
      <c r="D350" s="186">
        <v>24</v>
      </c>
      <c r="E350" s="186">
        <v>24</v>
      </c>
    </row>
    <row r="351" spans="1:5" x14ac:dyDescent="0.25">
      <c r="A351" s="186" t="s">
        <v>700</v>
      </c>
      <c r="D351" s="186">
        <v>72</v>
      </c>
      <c r="E351" s="186">
        <v>81</v>
      </c>
    </row>
    <row r="352" spans="1:5" x14ac:dyDescent="0.25">
      <c r="A352" s="186" t="s">
        <v>874</v>
      </c>
      <c r="D352" s="186">
        <v>5</v>
      </c>
      <c r="E352" s="186">
        <v>6</v>
      </c>
    </row>
    <row r="353" spans="1:5" x14ac:dyDescent="0.25">
      <c r="A353" s="186" t="s">
        <v>702</v>
      </c>
      <c r="D353" s="186">
        <v>80</v>
      </c>
      <c r="E353" s="186">
        <v>84</v>
      </c>
    </row>
    <row r="354" spans="1:5" x14ac:dyDescent="0.25">
      <c r="A354" s="186" t="s">
        <v>877</v>
      </c>
      <c r="D354" s="186">
        <v>452</v>
      </c>
      <c r="E354" s="186">
        <v>471</v>
      </c>
    </row>
    <row r="355" spans="1:5" x14ac:dyDescent="0.25">
      <c r="A355" s="186" t="s">
        <v>704</v>
      </c>
      <c r="D355" s="186">
        <v>402</v>
      </c>
      <c r="E355" s="186">
        <v>480</v>
      </c>
    </row>
    <row r="356" spans="1:5" x14ac:dyDescent="0.25">
      <c r="A356" s="186" t="s">
        <v>706</v>
      </c>
      <c r="D356" s="186">
        <v>764</v>
      </c>
      <c r="E356" s="186">
        <v>810</v>
      </c>
    </row>
    <row r="357" spans="1:5" x14ac:dyDescent="0.25">
      <c r="A357" s="186" t="s">
        <v>878</v>
      </c>
      <c r="D357" s="186">
        <v>59</v>
      </c>
      <c r="E357" s="186">
        <v>60</v>
      </c>
    </row>
    <row r="358" spans="1:5" x14ac:dyDescent="0.25">
      <c r="A358" s="186" t="s">
        <v>708</v>
      </c>
      <c r="D358" s="186">
        <v>104</v>
      </c>
      <c r="E358" s="186">
        <v>105</v>
      </c>
    </row>
    <row r="359" spans="1:5" x14ac:dyDescent="0.25">
      <c r="A359" s="186" t="s">
        <v>710</v>
      </c>
      <c r="D359" s="186">
        <v>45</v>
      </c>
      <c r="E359" s="186">
        <v>47</v>
      </c>
    </row>
    <row r="360" spans="1:5" x14ac:dyDescent="0.25">
      <c r="A360" s="186" t="s">
        <v>879</v>
      </c>
      <c r="D360" s="186">
        <v>19</v>
      </c>
      <c r="E360" s="186">
        <v>21</v>
      </c>
    </row>
    <row r="361" spans="1:5" x14ac:dyDescent="0.25">
      <c r="A361" s="186" t="s">
        <v>880</v>
      </c>
      <c r="D361" s="186">
        <v>188</v>
      </c>
      <c r="E361" s="186">
        <v>192</v>
      </c>
    </row>
    <row r="362" spans="1:5" x14ac:dyDescent="0.25">
      <c r="A362" s="186" t="s">
        <v>882</v>
      </c>
      <c r="D362" s="186">
        <v>123</v>
      </c>
      <c r="E362" s="186">
        <v>152</v>
      </c>
    </row>
    <row r="363" spans="1:5" x14ac:dyDescent="0.25">
      <c r="A363" s="186" t="s">
        <v>883</v>
      </c>
      <c r="D363" s="186">
        <v>62</v>
      </c>
      <c r="E363" s="186">
        <v>72</v>
      </c>
    </row>
    <row r="364" spans="1:5" x14ac:dyDescent="0.25">
      <c r="A364" s="186" t="s">
        <v>712</v>
      </c>
      <c r="D364" s="186">
        <v>806</v>
      </c>
      <c r="E364" s="186">
        <v>852</v>
      </c>
    </row>
    <row r="365" spans="1:5" x14ac:dyDescent="0.25">
      <c r="A365" s="186" t="s">
        <v>714</v>
      </c>
      <c r="D365" s="186">
        <v>135</v>
      </c>
      <c r="E365" s="186">
        <v>135</v>
      </c>
    </row>
    <row r="366" spans="1:5" x14ac:dyDescent="0.25">
      <c r="A366" s="186" t="s">
        <v>715</v>
      </c>
      <c r="D366" s="186">
        <v>763</v>
      </c>
      <c r="E366" s="186">
        <v>763</v>
      </c>
    </row>
    <row r="367" spans="1:5" x14ac:dyDescent="0.25">
      <c r="A367" s="186" t="s">
        <v>717</v>
      </c>
      <c r="D367" s="186">
        <v>613</v>
      </c>
      <c r="E367" s="186">
        <v>712</v>
      </c>
    </row>
    <row r="368" spans="1:5" x14ac:dyDescent="0.25">
      <c r="A368" s="186" t="s">
        <v>719</v>
      </c>
      <c r="D368" s="186">
        <v>968</v>
      </c>
      <c r="E368" s="186">
        <v>1006</v>
      </c>
    </row>
    <row r="369" spans="1:5" x14ac:dyDescent="0.25">
      <c r="A369" s="186" t="s">
        <v>721</v>
      </c>
      <c r="D369" s="186">
        <v>421</v>
      </c>
      <c r="E369" s="186">
        <v>475</v>
      </c>
    </row>
    <row r="370" spans="1:5" x14ac:dyDescent="0.25">
      <c r="A370" s="186" t="s">
        <v>723</v>
      </c>
      <c r="D370" s="186">
        <v>631</v>
      </c>
      <c r="E370" s="186">
        <v>680</v>
      </c>
    </row>
    <row r="371" spans="1:5" x14ac:dyDescent="0.25">
      <c r="A371" s="186" t="s">
        <v>725</v>
      </c>
      <c r="D371" s="186">
        <v>425</v>
      </c>
      <c r="E371" s="186">
        <v>472</v>
      </c>
    </row>
    <row r="372" spans="1:5" x14ac:dyDescent="0.25">
      <c r="A372" s="186" t="s">
        <v>727</v>
      </c>
      <c r="D372" s="186">
        <v>333</v>
      </c>
      <c r="E372" s="186">
        <v>337</v>
      </c>
    </row>
    <row r="373" spans="1:5" x14ac:dyDescent="0.25">
      <c r="A373" s="186" t="s">
        <v>729</v>
      </c>
      <c r="D373" s="186">
        <v>138</v>
      </c>
      <c r="E373" s="186">
        <v>138</v>
      </c>
    </row>
    <row r="374" spans="1:5" x14ac:dyDescent="0.25">
      <c r="A374" s="186" t="s">
        <v>730</v>
      </c>
      <c r="D374" s="186">
        <v>583</v>
      </c>
      <c r="E374" s="186">
        <v>641</v>
      </c>
    </row>
    <row r="375" spans="1:5" x14ac:dyDescent="0.25">
      <c r="A375" s="186" t="s">
        <v>732</v>
      </c>
      <c r="D375" s="186">
        <v>520</v>
      </c>
      <c r="E375" s="186">
        <v>552</v>
      </c>
    </row>
    <row r="376" spans="1:5" x14ac:dyDescent="0.25">
      <c r="A376" s="186" t="s">
        <v>734</v>
      </c>
      <c r="D376" s="186">
        <v>399</v>
      </c>
      <c r="E376" s="186">
        <v>439</v>
      </c>
    </row>
    <row r="377" spans="1:5" x14ac:dyDescent="0.25">
      <c r="A377" s="186" t="s">
        <v>736</v>
      </c>
      <c r="D377" s="186">
        <v>600</v>
      </c>
      <c r="E377" s="186">
        <v>618</v>
      </c>
    </row>
    <row r="378" spans="1:5" x14ac:dyDescent="0.25">
      <c r="A378" s="186" t="s">
        <v>738</v>
      </c>
      <c r="D378" s="186">
        <v>399</v>
      </c>
      <c r="E378" s="186">
        <v>428</v>
      </c>
    </row>
    <row r="379" spans="1:5" x14ac:dyDescent="0.25">
      <c r="A379" s="186" t="s">
        <v>740</v>
      </c>
      <c r="D379" s="186">
        <v>27</v>
      </c>
      <c r="E379" s="186">
        <v>38</v>
      </c>
    </row>
    <row r="380" spans="1:5" x14ac:dyDescent="0.25">
      <c r="A380" s="186" t="s">
        <v>742</v>
      </c>
      <c r="D380" s="186">
        <v>126</v>
      </c>
      <c r="E380" s="186">
        <v>132</v>
      </c>
    </row>
    <row r="381" spans="1:5" x14ac:dyDescent="0.25">
      <c r="A381" s="186" t="s">
        <v>744</v>
      </c>
      <c r="D381" s="186">
        <v>37</v>
      </c>
      <c r="E381" s="186">
        <v>37</v>
      </c>
    </row>
    <row r="382" spans="1:5" x14ac:dyDescent="0.25">
      <c r="A382" s="186" t="s">
        <v>746</v>
      </c>
      <c r="D382" s="186">
        <v>737</v>
      </c>
      <c r="E382" s="186">
        <v>817</v>
      </c>
    </row>
    <row r="383" spans="1:5" x14ac:dyDescent="0.25">
      <c r="A383" s="186" t="s">
        <v>748</v>
      </c>
      <c r="D383" s="186">
        <v>177</v>
      </c>
      <c r="E383" s="186">
        <v>202</v>
      </c>
    </row>
    <row r="384" spans="1:5" x14ac:dyDescent="0.25">
      <c r="A384" s="186" t="s">
        <v>750</v>
      </c>
      <c r="D384" s="186">
        <v>279</v>
      </c>
      <c r="E384" s="186">
        <v>313</v>
      </c>
    </row>
    <row r="385" spans="1:5" x14ac:dyDescent="0.25">
      <c r="A385" s="186" t="s">
        <v>752</v>
      </c>
      <c r="D385" s="186">
        <v>640</v>
      </c>
      <c r="E385" s="186">
        <v>676</v>
      </c>
    </row>
    <row r="386" spans="1:5" x14ac:dyDescent="0.25">
      <c r="A386" s="186" t="s">
        <v>754</v>
      </c>
      <c r="D386" s="186">
        <v>551</v>
      </c>
      <c r="E386" s="186">
        <v>564</v>
      </c>
    </row>
    <row r="387" spans="1:5" x14ac:dyDescent="0.25">
      <c r="A387" s="186" t="s">
        <v>756</v>
      </c>
      <c r="D387" s="186">
        <v>311</v>
      </c>
      <c r="E387" s="186">
        <v>331</v>
      </c>
    </row>
    <row r="388" spans="1:5" x14ac:dyDescent="0.25">
      <c r="A388" s="186" t="s">
        <v>758</v>
      </c>
      <c r="D388" s="186">
        <v>401</v>
      </c>
      <c r="E388" s="186">
        <v>410</v>
      </c>
    </row>
    <row r="389" spans="1:5" x14ac:dyDescent="0.25">
      <c r="A389" s="186" t="s">
        <v>760</v>
      </c>
      <c r="D389" s="186">
        <v>374</v>
      </c>
      <c r="E389" s="186">
        <v>396</v>
      </c>
    </row>
    <row r="390" spans="1:5" x14ac:dyDescent="0.25">
      <c r="A390" s="186" t="s">
        <v>762</v>
      </c>
      <c r="D390" s="186">
        <v>688</v>
      </c>
      <c r="E390" s="186">
        <v>732</v>
      </c>
    </row>
    <row r="391" spans="1:5" x14ac:dyDescent="0.25">
      <c r="A391" s="186" t="s">
        <v>764</v>
      </c>
      <c r="D391" s="186">
        <v>598</v>
      </c>
      <c r="E391" s="186">
        <v>676</v>
      </c>
    </row>
    <row r="392" spans="1:5" x14ac:dyDescent="0.25">
      <c r="A392" s="186" t="s">
        <v>766</v>
      </c>
      <c r="D392" s="186">
        <v>428</v>
      </c>
      <c r="E392" s="186">
        <v>474</v>
      </c>
    </row>
    <row r="393" spans="1:5" x14ac:dyDescent="0.25">
      <c r="A393" s="186" t="s">
        <v>768</v>
      </c>
      <c r="D393" s="186">
        <v>609</v>
      </c>
      <c r="E393" s="186">
        <v>646</v>
      </c>
    </row>
    <row r="394" spans="1:5" x14ac:dyDescent="0.25">
      <c r="A394" s="186" t="s">
        <v>770</v>
      </c>
      <c r="D394" s="186">
        <v>513</v>
      </c>
      <c r="E394" s="186">
        <v>552</v>
      </c>
    </row>
    <row r="395" spans="1:5" x14ac:dyDescent="0.25">
      <c r="A395" s="186" t="s">
        <v>772</v>
      </c>
      <c r="D395" s="186">
        <v>583</v>
      </c>
      <c r="E395" s="186">
        <v>640</v>
      </c>
    </row>
    <row r="396" spans="1:5" x14ac:dyDescent="0.25">
      <c r="A396" s="186" t="s">
        <v>774</v>
      </c>
      <c r="D396" s="186">
        <v>361</v>
      </c>
      <c r="E396" s="186">
        <v>365</v>
      </c>
    </row>
    <row r="397" spans="1:5" x14ac:dyDescent="0.25">
      <c r="A397" s="186" t="s">
        <v>776</v>
      </c>
      <c r="D397" s="186">
        <v>32</v>
      </c>
      <c r="E397" s="186">
        <v>39</v>
      </c>
    </row>
    <row r="398" spans="1:5" x14ac:dyDescent="0.25">
      <c r="A398" s="186" t="s">
        <v>778</v>
      </c>
      <c r="D398" s="186">
        <v>869</v>
      </c>
      <c r="E398" s="186">
        <v>912</v>
      </c>
    </row>
    <row r="399" spans="1:5" x14ac:dyDescent="0.25">
      <c r="A399" s="186" t="s">
        <v>780</v>
      </c>
      <c r="D399" s="186">
        <v>500</v>
      </c>
      <c r="E399" s="186">
        <v>561</v>
      </c>
    </row>
    <row r="400" spans="1:5" x14ac:dyDescent="0.25">
      <c r="A400" s="186" t="s">
        <v>782</v>
      </c>
      <c r="D400" s="186">
        <v>427</v>
      </c>
      <c r="E400" s="186">
        <v>480</v>
      </c>
    </row>
    <row r="401" spans="1:5" x14ac:dyDescent="0.25">
      <c r="A401" s="186" t="s">
        <v>784</v>
      </c>
      <c r="D401" s="186">
        <v>681</v>
      </c>
      <c r="E401" s="186">
        <v>746</v>
      </c>
    </row>
    <row r="402" spans="1:5" x14ac:dyDescent="0.25">
      <c r="A402" s="186" t="s">
        <v>786</v>
      </c>
      <c r="D402" s="186">
        <v>438</v>
      </c>
      <c r="E402" s="186">
        <v>467</v>
      </c>
    </row>
    <row r="403" spans="1:5" x14ac:dyDescent="0.25">
      <c r="A403" s="186" t="s">
        <v>788</v>
      </c>
      <c r="D403" s="186">
        <v>656</v>
      </c>
      <c r="E403" s="186">
        <v>685</v>
      </c>
    </row>
    <row r="404" spans="1:5" x14ac:dyDescent="0.25">
      <c r="A404" s="186" t="s">
        <v>790</v>
      </c>
      <c r="D404" s="186">
        <v>189</v>
      </c>
      <c r="E404" s="186">
        <v>217</v>
      </c>
    </row>
    <row r="405" spans="1:5" x14ac:dyDescent="0.25">
      <c r="A405" s="186" t="s">
        <v>792</v>
      </c>
      <c r="D405" s="186">
        <v>8</v>
      </c>
      <c r="E405" s="186">
        <v>12</v>
      </c>
    </row>
    <row r="406" spans="1:5" x14ac:dyDescent="0.25">
      <c r="A406" s="186" t="s">
        <v>1880</v>
      </c>
      <c r="D406" s="186">
        <v>17</v>
      </c>
      <c r="E406" s="186">
        <v>20</v>
      </c>
    </row>
    <row r="407" spans="1:5" x14ac:dyDescent="0.25">
      <c r="A407" s="186" t="s">
        <v>795</v>
      </c>
      <c r="D407" s="186">
        <v>10</v>
      </c>
      <c r="E407" s="186">
        <v>17</v>
      </c>
    </row>
    <row r="408" spans="1:5" x14ac:dyDescent="0.25">
      <c r="A408" s="186" t="s">
        <v>1884</v>
      </c>
      <c r="D408" s="186">
        <v>4</v>
      </c>
      <c r="E408" s="186">
        <v>6</v>
      </c>
    </row>
    <row r="409" spans="1:5" x14ac:dyDescent="0.25">
      <c r="A409" s="186" t="s">
        <v>1886</v>
      </c>
      <c r="D409" s="186">
        <v>3</v>
      </c>
      <c r="E409" s="186">
        <v>4</v>
      </c>
    </row>
    <row r="410" spans="1:5" x14ac:dyDescent="0.25">
      <c r="A410" s="186" t="s">
        <v>1888</v>
      </c>
      <c r="D410" s="186">
        <v>8</v>
      </c>
      <c r="E410" s="186">
        <v>8</v>
      </c>
    </row>
    <row r="411" spans="1:5" x14ac:dyDescent="0.25">
      <c r="A411" s="186" t="s">
        <v>1890</v>
      </c>
      <c r="D411" s="186">
        <v>1</v>
      </c>
      <c r="E411" s="186">
        <v>1</v>
      </c>
    </row>
    <row r="412" spans="1:5" x14ac:dyDescent="0.25">
      <c r="A412" s="186" t="s">
        <v>1892</v>
      </c>
      <c r="D412" s="186">
        <v>6</v>
      </c>
      <c r="E412" s="186">
        <v>6</v>
      </c>
    </row>
    <row r="413" spans="1:5" x14ac:dyDescent="0.25">
      <c r="A413" s="186" t="s">
        <v>1895</v>
      </c>
      <c r="D413" s="186">
        <v>3</v>
      </c>
      <c r="E413" s="186">
        <v>3</v>
      </c>
    </row>
    <row r="414" spans="1:5" x14ac:dyDescent="0.25">
      <c r="A414" s="186" t="s">
        <v>800</v>
      </c>
      <c r="D414" s="186">
        <v>54</v>
      </c>
      <c r="E414" s="186">
        <v>73</v>
      </c>
    </row>
    <row r="415" spans="1:5" x14ac:dyDescent="0.25">
      <c r="A415" s="186" t="s">
        <v>1898</v>
      </c>
      <c r="D415" s="186">
        <v>2</v>
      </c>
      <c r="E415" s="186">
        <v>2</v>
      </c>
    </row>
    <row r="416" spans="1:5" x14ac:dyDescent="0.25">
      <c r="A416" s="186" t="s">
        <v>1900</v>
      </c>
      <c r="D416" s="186">
        <v>2</v>
      </c>
      <c r="E416" s="186">
        <v>4</v>
      </c>
    </row>
    <row r="417" spans="1:5" x14ac:dyDescent="0.25">
      <c r="A417" s="186" t="s">
        <v>803</v>
      </c>
      <c r="D417" s="186">
        <v>34</v>
      </c>
      <c r="E417" s="186">
        <v>41</v>
      </c>
    </row>
    <row r="418" spans="1:5" x14ac:dyDescent="0.25">
      <c r="A418" s="186" t="s">
        <v>805</v>
      </c>
      <c r="D418" s="186">
        <v>9</v>
      </c>
      <c r="E418" s="186">
        <v>12</v>
      </c>
    </row>
    <row r="419" spans="1:5" x14ac:dyDescent="0.25">
      <c r="A419" s="186" t="s">
        <v>807</v>
      </c>
      <c r="D419" s="186">
        <v>23</v>
      </c>
      <c r="E419" s="186">
        <v>26</v>
      </c>
    </row>
    <row r="420" spans="1:5" x14ac:dyDescent="0.25">
      <c r="A420" s="186" t="s">
        <v>1911</v>
      </c>
      <c r="D420" s="186">
        <v>1</v>
      </c>
      <c r="E420" s="186">
        <v>2</v>
      </c>
    </row>
    <row r="421" spans="1:5" x14ac:dyDescent="0.25">
      <c r="A421" s="186" t="s">
        <v>1913</v>
      </c>
      <c r="D421" s="186">
        <v>2</v>
      </c>
      <c r="E421" s="186">
        <v>2</v>
      </c>
    </row>
    <row r="422" spans="1:5" x14ac:dyDescent="0.25">
      <c r="A422" s="186" t="s">
        <v>1915</v>
      </c>
      <c r="D422" s="186">
        <v>8</v>
      </c>
      <c r="E422" s="186">
        <v>10</v>
      </c>
    </row>
    <row r="423" spans="1:5" x14ac:dyDescent="0.25">
      <c r="A423" s="186" t="s">
        <v>2711</v>
      </c>
      <c r="D423" s="186">
        <v>8</v>
      </c>
      <c r="E423" s="186">
        <v>13</v>
      </c>
    </row>
    <row r="424" spans="1:5" x14ac:dyDescent="0.25">
      <c r="A424" s="186" t="s">
        <v>2713</v>
      </c>
      <c r="D424" s="186">
        <v>24</v>
      </c>
      <c r="E424" s="186">
        <v>25</v>
      </c>
    </row>
    <row r="425" spans="1:5" x14ac:dyDescent="0.25">
      <c r="A425" s="186" t="s">
        <v>2715</v>
      </c>
      <c r="D425" s="186">
        <v>19</v>
      </c>
      <c r="E425" s="186">
        <v>20</v>
      </c>
    </row>
    <row r="426" spans="1:5" x14ac:dyDescent="0.25">
      <c r="A426" s="186" t="s">
        <v>809</v>
      </c>
      <c r="D426" s="186">
        <v>121</v>
      </c>
      <c r="E426" s="186">
        <v>121</v>
      </c>
    </row>
    <row r="427" spans="1:5" x14ac:dyDescent="0.25">
      <c r="A427" s="186" t="s">
        <v>811</v>
      </c>
      <c r="D427" s="186">
        <v>29</v>
      </c>
      <c r="E427" s="186">
        <v>29</v>
      </c>
    </row>
    <row r="428" spans="1:5" x14ac:dyDescent="0.25">
      <c r="A428" s="186" t="s">
        <v>813</v>
      </c>
      <c r="D428" s="186">
        <v>25</v>
      </c>
      <c r="E428" s="186">
        <v>25</v>
      </c>
    </row>
    <row r="429" spans="1:5" x14ac:dyDescent="0.25">
      <c r="A429" s="186" t="s">
        <v>815</v>
      </c>
      <c r="D429" s="186">
        <v>19</v>
      </c>
      <c r="E429" s="186">
        <v>20</v>
      </c>
    </row>
    <row r="430" spans="1:5" x14ac:dyDescent="0.25">
      <c r="A430" s="186" t="s">
        <v>817</v>
      </c>
      <c r="D430" s="186">
        <v>47</v>
      </c>
      <c r="E430" s="186">
        <v>47</v>
      </c>
    </row>
    <row r="431" spans="1:5" x14ac:dyDescent="0.25">
      <c r="A431" s="186" t="s">
        <v>819</v>
      </c>
      <c r="D431" s="186">
        <v>29</v>
      </c>
      <c r="E431" s="186">
        <v>30</v>
      </c>
    </row>
    <row r="432" spans="1:5" x14ac:dyDescent="0.25">
      <c r="A432" s="186" t="s">
        <v>888</v>
      </c>
      <c r="D432" s="186">
        <v>14</v>
      </c>
      <c r="E432" s="186">
        <v>20</v>
      </c>
    </row>
    <row r="433" spans="1:5" x14ac:dyDescent="0.25">
      <c r="A433" s="186" t="s">
        <v>821</v>
      </c>
      <c r="D433" s="186">
        <v>14</v>
      </c>
      <c r="E433" s="186">
        <v>27</v>
      </c>
    </row>
    <row r="434" spans="1:5" x14ac:dyDescent="0.25">
      <c r="A434" s="186" t="s">
        <v>823</v>
      </c>
      <c r="D434" s="186">
        <v>26</v>
      </c>
      <c r="E434" s="186">
        <v>26</v>
      </c>
    </row>
    <row r="435" spans="1:5" x14ac:dyDescent="0.25">
      <c r="A435" s="186" t="s">
        <v>827</v>
      </c>
      <c r="D435" s="186">
        <v>20</v>
      </c>
      <c r="E435" s="186">
        <v>29</v>
      </c>
    </row>
    <row r="436" spans="1:5" x14ac:dyDescent="0.25">
      <c r="A436" s="186" t="s">
        <v>829</v>
      </c>
      <c r="D436" s="186">
        <v>14</v>
      </c>
      <c r="E436" s="186">
        <v>15</v>
      </c>
    </row>
    <row r="437" spans="1:5" x14ac:dyDescent="0.25">
      <c r="A437" s="186" t="s">
        <v>831</v>
      </c>
      <c r="D437" s="186">
        <v>64</v>
      </c>
      <c r="E437" s="186">
        <v>73</v>
      </c>
    </row>
    <row r="438" spans="1:5" x14ac:dyDescent="0.25">
      <c r="A438" s="186" t="s">
        <v>3211</v>
      </c>
      <c r="D438" s="186">
        <v>35</v>
      </c>
      <c r="E438" s="186">
        <v>40</v>
      </c>
    </row>
    <row r="439" spans="1:5" x14ac:dyDescent="0.25">
      <c r="A439" s="288" t="s">
        <v>833</v>
      </c>
      <c r="D439" s="186">
        <v>73955</v>
      </c>
      <c r="E439" s="186">
        <v>77891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34"/>
  <sheetViews>
    <sheetView workbookViewId="0">
      <pane xSplit="1" ySplit="2" topLeftCell="B3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RowHeight="15" x14ac:dyDescent="0.25"/>
  <cols>
    <col min="4" max="6" width="9.140625" style="53"/>
    <col min="14" max="14" width="9.140625" style="53"/>
    <col min="16" max="16" width="9.140625" style="34"/>
  </cols>
  <sheetData>
    <row r="1" spans="1:17" s="34" customFormat="1" x14ac:dyDescent="0.25">
      <c r="A1" s="34">
        <f>COLUMN()</f>
        <v>1</v>
      </c>
      <c r="B1" s="34">
        <f>COLUMN()</f>
        <v>2</v>
      </c>
      <c r="C1" s="34">
        <f>COLUMN()</f>
        <v>3</v>
      </c>
      <c r="D1" s="211">
        <f>COLUMN()</f>
        <v>4</v>
      </c>
      <c r="E1" s="211">
        <f>COLUMN()</f>
        <v>5</v>
      </c>
      <c r="F1" s="211">
        <f>COLUMN()</f>
        <v>6</v>
      </c>
      <c r="G1" s="34">
        <f>COLUMN()</f>
        <v>7</v>
      </c>
      <c r="H1" s="34">
        <f>COLUMN()</f>
        <v>8</v>
      </c>
      <c r="I1" s="34">
        <f>COLUMN()</f>
        <v>9</v>
      </c>
      <c r="J1" s="34">
        <f>COLUMN()</f>
        <v>10</v>
      </c>
      <c r="K1" s="34">
        <f>COLUMN()</f>
        <v>11</v>
      </c>
      <c r="L1" s="34">
        <f>COLUMN()</f>
        <v>12</v>
      </c>
      <c r="M1" s="34">
        <f>COLUMN()</f>
        <v>13</v>
      </c>
      <c r="N1" s="211">
        <f>COLUMN()</f>
        <v>14</v>
      </c>
      <c r="P1" s="34" t="s">
        <v>2004</v>
      </c>
      <c r="Q1" s="34" t="s">
        <v>2056</v>
      </c>
    </row>
    <row r="2" spans="1:17" s="34" customFormat="1" x14ac:dyDescent="0.25">
      <c r="A2" s="34" t="s">
        <v>2260</v>
      </c>
      <c r="B2" s="34" t="s">
        <v>2043</v>
      </c>
      <c r="C2" s="34" t="s">
        <v>2044</v>
      </c>
      <c r="D2" s="211" t="s">
        <v>2045</v>
      </c>
      <c r="E2" s="211" t="s">
        <v>2046</v>
      </c>
      <c r="F2" s="211" t="s">
        <v>2047</v>
      </c>
      <c r="G2" s="34" t="s">
        <v>2048</v>
      </c>
      <c r="H2" s="34" t="s">
        <v>2049</v>
      </c>
      <c r="I2" s="34" t="s">
        <v>2050</v>
      </c>
      <c r="J2" s="34" t="s">
        <v>2051</v>
      </c>
      <c r="K2" s="34" t="s">
        <v>2052</v>
      </c>
      <c r="L2" s="34" t="s">
        <v>2053</v>
      </c>
      <c r="M2" s="34" t="s">
        <v>2054</v>
      </c>
      <c r="N2" s="211" t="s">
        <v>2055</v>
      </c>
      <c r="P2" s="34">
        <v>1</v>
      </c>
      <c r="Q2" s="34" t="s">
        <v>2260</v>
      </c>
    </row>
    <row r="3" spans="1:17" x14ac:dyDescent="0.25">
      <c r="A3" t="s">
        <v>29</v>
      </c>
      <c r="B3">
        <v>7</v>
      </c>
      <c r="C3">
        <v>29</v>
      </c>
      <c r="D3" s="53">
        <v>48</v>
      </c>
      <c r="E3" s="53">
        <v>15</v>
      </c>
      <c r="F3" s="53">
        <v>8</v>
      </c>
      <c r="G3">
        <v>7</v>
      </c>
      <c r="H3">
        <v>27</v>
      </c>
      <c r="I3">
        <v>45</v>
      </c>
      <c r="J3">
        <v>14</v>
      </c>
      <c r="K3">
        <v>7</v>
      </c>
      <c r="L3">
        <v>71</v>
      </c>
      <c r="M3">
        <v>66</v>
      </c>
      <c r="N3" s="53">
        <v>107</v>
      </c>
      <c r="P3" s="34">
        <v>2</v>
      </c>
      <c r="Q3" t="s">
        <v>2043</v>
      </c>
    </row>
    <row r="4" spans="1:17" x14ac:dyDescent="0.25">
      <c r="A4" t="s">
        <v>38</v>
      </c>
      <c r="B4">
        <v>2</v>
      </c>
      <c r="C4">
        <v>23</v>
      </c>
      <c r="D4" s="53">
        <v>29</v>
      </c>
      <c r="E4" s="53">
        <v>6</v>
      </c>
      <c r="F4" s="53">
        <v>2</v>
      </c>
      <c r="G4">
        <v>3</v>
      </c>
      <c r="H4">
        <v>37</v>
      </c>
      <c r="I4">
        <v>47</v>
      </c>
      <c r="J4">
        <v>10</v>
      </c>
      <c r="K4">
        <v>3</v>
      </c>
      <c r="L4">
        <v>37</v>
      </c>
      <c r="M4">
        <v>60</v>
      </c>
      <c r="N4" s="53">
        <v>62</v>
      </c>
      <c r="P4" s="34">
        <v>3</v>
      </c>
      <c r="Q4" t="s">
        <v>2044</v>
      </c>
    </row>
    <row r="5" spans="1:17" x14ac:dyDescent="0.25">
      <c r="A5" t="s">
        <v>41</v>
      </c>
      <c r="B5">
        <v>50</v>
      </c>
      <c r="C5">
        <v>84</v>
      </c>
      <c r="D5" s="53">
        <v>103</v>
      </c>
      <c r="E5" s="53">
        <v>47</v>
      </c>
      <c r="F5" s="53">
        <v>24</v>
      </c>
      <c r="G5">
        <v>16</v>
      </c>
      <c r="H5">
        <v>27</v>
      </c>
      <c r="I5">
        <v>33</v>
      </c>
      <c r="J5">
        <v>15</v>
      </c>
      <c r="K5">
        <v>8</v>
      </c>
      <c r="L5">
        <v>174</v>
      </c>
      <c r="M5">
        <v>56</v>
      </c>
      <c r="N5" s="53">
        <v>308</v>
      </c>
      <c r="P5" s="34">
        <v>4</v>
      </c>
      <c r="Q5" t="s">
        <v>2045</v>
      </c>
    </row>
    <row r="6" spans="1:17" x14ac:dyDescent="0.25">
      <c r="A6" t="s">
        <v>43</v>
      </c>
      <c r="B6">
        <v>11</v>
      </c>
      <c r="C6">
        <v>29</v>
      </c>
      <c r="D6" s="53">
        <v>22</v>
      </c>
      <c r="E6" s="53">
        <v>6</v>
      </c>
      <c r="G6">
        <v>16</v>
      </c>
      <c r="H6">
        <v>43</v>
      </c>
      <c r="I6">
        <v>32</v>
      </c>
      <c r="J6">
        <v>9</v>
      </c>
      <c r="K6" t="s">
        <v>1937</v>
      </c>
      <c r="L6">
        <v>28</v>
      </c>
      <c r="M6">
        <v>41</v>
      </c>
      <c r="N6" s="53">
        <v>68</v>
      </c>
      <c r="P6" s="34">
        <v>5</v>
      </c>
      <c r="Q6" t="s">
        <v>2046</v>
      </c>
    </row>
    <row r="7" spans="1:17" x14ac:dyDescent="0.25">
      <c r="A7" t="s">
        <v>44</v>
      </c>
      <c r="B7">
        <v>116</v>
      </c>
      <c r="C7">
        <v>67</v>
      </c>
      <c r="D7" s="53">
        <v>38</v>
      </c>
      <c r="E7" s="53">
        <v>2</v>
      </c>
      <c r="F7" s="53">
        <v>3</v>
      </c>
      <c r="G7">
        <v>51</v>
      </c>
      <c r="H7">
        <v>30</v>
      </c>
      <c r="I7">
        <v>17</v>
      </c>
      <c r="J7">
        <v>1</v>
      </c>
      <c r="K7">
        <v>1</v>
      </c>
      <c r="L7">
        <v>43</v>
      </c>
      <c r="M7">
        <v>19</v>
      </c>
      <c r="N7" s="53">
        <v>226</v>
      </c>
      <c r="P7" s="34">
        <v>6</v>
      </c>
      <c r="Q7" t="s">
        <v>2047</v>
      </c>
    </row>
    <row r="8" spans="1:17" x14ac:dyDescent="0.25">
      <c r="A8" t="s">
        <v>47</v>
      </c>
      <c r="B8">
        <v>34</v>
      </c>
      <c r="C8">
        <v>24</v>
      </c>
      <c r="D8" s="53">
        <v>20</v>
      </c>
      <c r="E8" s="53">
        <v>4</v>
      </c>
      <c r="G8">
        <v>41</v>
      </c>
      <c r="H8">
        <v>29</v>
      </c>
      <c r="I8">
        <v>24</v>
      </c>
      <c r="J8">
        <v>5</v>
      </c>
      <c r="K8" t="s">
        <v>1937</v>
      </c>
      <c r="L8">
        <v>24</v>
      </c>
      <c r="M8">
        <v>29</v>
      </c>
      <c r="N8" s="53">
        <v>82</v>
      </c>
      <c r="P8" s="34">
        <v>7</v>
      </c>
      <c r="Q8" t="s">
        <v>2048</v>
      </c>
    </row>
    <row r="9" spans="1:17" x14ac:dyDescent="0.25">
      <c r="A9" t="s">
        <v>49</v>
      </c>
      <c r="B9">
        <v>81</v>
      </c>
      <c r="C9">
        <v>145</v>
      </c>
      <c r="D9" s="53">
        <v>185</v>
      </c>
      <c r="E9" s="53">
        <v>62</v>
      </c>
      <c r="F9" s="53">
        <v>26</v>
      </c>
      <c r="G9">
        <v>16</v>
      </c>
      <c r="H9">
        <v>29</v>
      </c>
      <c r="I9">
        <v>37</v>
      </c>
      <c r="J9">
        <v>12</v>
      </c>
      <c r="K9">
        <v>5</v>
      </c>
      <c r="L9">
        <v>273</v>
      </c>
      <c r="M9">
        <v>55</v>
      </c>
      <c r="N9" s="53">
        <v>499</v>
      </c>
      <c r="P9" s="34">
        <v>8</v>
      </c>
      <c r="Q9" t="s">
        <v>2049</v>
      </c>
    </row>
    <row r="10" spans="1:17" x14ac:dyDescent="0.25">
      <c r="A10" t="s">
        <v>51</v>
      </c>
      <c r="B10">
        <v>47</v>
      </c>
      <c r="C10">
        <v>95</v>
      </c>
      <c r="D10" s="53">
        <v>139</v>
      </c>
      <c r="E10" s="53">
        <v>62</v>
      </c>
      <c r="F10" s="53">
        <v>25</v>
      </c>
      <c r="G10">
        <v>13</v>
      </c>
      <c r="H10">
        <v>26</v>
      </c>
      <c r="I10">
        <v>38</v>
      </c>
      <c r="J10">
        <v>17</v>
      </c>
      <c r="K10">
        <v>7</v>
      </c>
      <c r="L10">
        <v>226</v>
      </c>
      <c r="M10">
        <v>61</v>
      </c>
      <c r="N10" s="53">
        <v>368</v>
      </c>
      <c r="P10" s="34">
        <v>9</v>
      </c>
      <c r="Q10" t="s">
        <v>2050</v>
      </c>
    </row>
    <row r="11" spans="1:17" x14ac:dyDescent="0.25">
      <c r="A11" t="s">
        <v>53</v>
      </c>
      <c r="B11">
        <v>1</v>
      </c>
      <c r="C11">
        <v>11</v>
      </c>
      <c r="D11" s="53">
        <v>50</v>
      </c>
      <c r="E11" s="53">
        <v>21</v>
      </c>
      <c r="F11" s="53">
        <v>5</v>
      </c>
      <c r="G11">
        <v>1</v>
      </c>
      <c r="H11">
        <v>13</v>
      </c>
      <c r="I11">
        <v>57</v>
      </c>
      <c r="J11">
        <v>24</v>
      </c>
      <c r="K11">
        <v>6</v>
      </c>
      <c r="L11">
        <v>76</v>
      </c>
      <c r="M11">
        <v>86</v>
      </c>
      <c r="N11" s="53">
        <v>88</v>
      </c>
      <c r="P11" s="34">
        <v>10</v>
      </c>
      <c r="Q11" t="s">
        <v>2051</v>
      </c>
    </row>
    <row r="12" spans="1:17" x14ac:dyDescent="0.25">
      <c r="A12" t="s">
        <v>55</v>
      </c>
      <c r="B12">
        <v>23</v>
      </c>
      <c r="C12">
        <v>18</v>
      </c>
      <c r="D12" s="53">
        <v>25</v>
      </c>
      <c r="E12" s="53">
        <v>4</v>
      </c>
      <c r="G12">
        <v>33</v>
      </c>
      <c r="H12">
        <v>26</v>
      </c>
      <c r="I12">
        <v>36</v>
      </c>
      <c r="J12">
        <v>6</v>
      </c>
      <c r="K12" t="s">
        <v>1937</v>
      </c>
      <c r="L12">
        <v>29</v>
      </c>
      <c r="M12">
        <v>41</v>
      </c>
      <c r="N12" s="53">
        <v>70</v>
      </c>
      <c r="P12" s="34">
        <v>11</v>
      </c>
      <c r="Q12" t="s">
        <v>2052</v>
      </c>
    </row>
    <row r="13" spans="1:17" x14ac:dyDescent="0.25">
      <c r="A13" t="s">
        <v>58</v>
      </c>
      <c r="B13">
        <v>19</v>
      </c>
      <c r="C13">
        <v>26</v>
      </c>
      <c r="D13" s="53">
        <v>14</v>
      </c>
      <c r="E13" s="53">
        <v>3</v>
      </c>
      <c r="F13" s="53">
        <v>2</v>
      </c>
      <c r="G13">
        <v>30</v>
      </c>
      <c r="H13">
        <v>41</v>
      </c>
      <c r="I13">
        <v>22</v>
      </c>
      <c r="J13">
        <v>5</v>
      </c>
      <c r="K13">
        <v>3</v>
      </c>
      <c r="L13">
        <v>19</v>
      </c>
      <c r="M13">
        <v>30</v>
      </c>
      <c r="N13" s="53">
        <v>64</v>
      </c>
      <c r="P13" s="34">
        <v>12</v>
      </c>
      <c r="Q13" t="s">
        <v>2053</v>
      </c>
    </row>
    <row r="14" spans="1:17" x14ac:dyDescent="0.25">
      <c r="A14" t="s">
        <v>60</v>
      </c>
      <c r="B14">
        <v>37</v>
      </c>
      <c r="C14">
        <v>33</v>
      </c>
      <c r="D14" s="53">
        <v>18</v>
      </c>
      <c r="E14" s="53">
        <v>3</v>
      </c>
      <c r="F14" s="53">
        <v>1</v>
      </c>
      <c r="G14">
        <v>40</v>
      </c>
      <c r="H14">
        <v>36</v>
      </c>
      <c r="I14">
        <v>20</v>
      </c>
      <c r="J14">
        <v>3</v>
      </c>
      <c r="K14">
        <v>1</v>
      </c>
      <c r="L14">
        <v>22</v>
      </c>
      <c r="M14">
        <v>24</v>
      </c>
      <c r="N14" s="53">
        <v>92</v>
      </c>
      <c r="P14" s="34">
        <v>13</v>
      </c>
      <c r="Q14" t="s">
        <v>2054</v>
      </c>
    </row>
    <row r="15" spans="1:17" x14ac:dyDescent="0.25">
      <c r="A15" t="s">
        <v>62</v>
      </c>
      <c r="B15">
        <v>3</v>
      </c>
      <c r="C15">
        <v>5</v>
      </c>
      <c r="D15" s="53">
        <v>9</v>
      </c>
      <c r="E15" s="53">
        <v>5</v>
      </c>
      <c r="G15">
        <v>14</v>
      </c>
      <c r="H15">
        <v>23</v>
      </c>
      <c r="I15">
        <v>41</v>
      </c>
      <c r="J15">
        <v>23</v>
      </c>
      <c r="K15" t="s">
        <v>1937</v>
      </c>
      <c r="L15">
        <v>14</v>
      </c>
      <c r="M15">
        <v>64</v>
      </c>
      <c r="N15" s="53">
        <v>22</v>
      </c>
      <c r="P15" s="34">
        <v>14</v>
      </c>
      <c r="Q15" t="s">
        <v>2055</v>
      </c>
    </row>
    <row r="16" spans="1:17" x14ac:dyDescent="0.25">
      <c r="A16" t="s">
        <v>64</v>
      </c>
      <c r="B16">
        <v>45</v>
      </c>
      <c r="C16">
        <v>48</v>
      </c>
      <c r="D16" s="53">
        <v>56</v>
      </c>
      <c r="E16" s="53">
        <v>14</v>
      </c>
      <c r="F16" s="53">
        <v>2</v>
      </c>
      <c r="G16">
        <v>27</v>
      </c>
      <c r="H16">
        <v>29</v>
      </c>
      <c r="I16">
        <v>34</v>
      </c>
      <c r="J16">
        <v>8</v>
      </c>
      <c r="K16">
        <v>1</v>
      </c>
      <c r="L16">
        <v>72</v>
      </c>
      <c r="M16">
        <v>44</v>
      </c>
      <c r="N16" s="53">
        <v>165</v>
      </c>
    </row>
    <row r="17" spans="1:14" x14ac:dyDescent="0.25">
      <c r="A17" t="s">
        <v>66</v>
      </c>
      <c r="B17">
        <v>95</v>
      </c>
      <c r="C17">
        <v>136</v>
      </c>
      <c r="D17" s="53">
        <v>132</v>
      </c>
      <c r="E17" s="53">
        <v>46</v>
      </c>
      <c r="F17" s="53">
        <v>14</v>
      </c>
      <c r="G17">
        <v>22</v>
      </c>
      <c r="H17">
        <v>32</v>
      </c>
      <c r="I17">
        <v>31</v>
      </c>
      <c r="J17">
        <v>11</v>
      </c>
      <c r="K17">
        <v>3</v>
      </c>
      <c r="L17">
        <v>192</v>
      </c>
      <c r="M17">
        <v>45</v>
      </c>
      <c r="N17" s="53">
        <v>423</v>
      </c>
    </row>
    <row r="18" spans="1:14" x14ac:dyDescent="0.25">
      <c r="A18" t="s">
        <v>68</v>
      </c>
      <c r="B18">
        <v>6</v>
      </c>
      <c r="C18">
        <v>47</v>
      </c>
      <c r="D18" s="53">
        <v>105</v>
      </c>
      <c r="E18" s="53">
        <v>40</v>
      </c>
      <c r="F18" s="53">
        <v>11</v>
      </c>
      <c r="G18">
        <v>3</v>
      </c>
      <c r="H18">
        <v>22</v>
      </c>
      <c r="I18">
        <v>50</v>
      </c>
      <c r="J18">
        <v>19</v>
      </c>
      <c r="K18">
        <v>5</v>
      </c>
      <c r="L18">
        <v>156</v>
      </c>
      <c r="M18">
        <v>75</v>
      </c>
      <c r="N18" s="53">
        <v>209</v>
      </c>
    </row>
    <row r="19" spans="1:14" x14ac:dyDescent="0.25">
      <c r="A19" t="s">
        <v>72</v>
      </c>
      <c r="B19">
        <v>2</v>
      </c>
      <c r="C19">
        <v>13</v>
      </c>
      <c r="D19" s="53">
        <v>24</v>
      </c>
      <c r="E19" s="53">
        <v>18</v>
      </c>
      <c r="F19" s="53">
        <v>6</v>
      </c>
      <c r="G19">
        <v>3</v>
      </c>
      <c r="H19">
        <v>21</v>
      </c>
      <c r="I19">
        <v>38</v>
      </c>
      <c r="J19">
        <v>29</v>
      </c>
      <c r="K19">
        <v>10</v>
      </c>
      <c r="L19">
        <v>48</v>
      </c>
      <c r="M19">
        <v>76</v>
      </c>
      <c r="N19" s="53">
        <v>63</v>
      </c>
    </row>
    <row r="20" spans="1:14" x14ac:dyDescent="0.25">
      <c r="A20" t="s">
        <v>74</v>
      </c>
      <c r="B20">
        <v>29</v>
      </c>
      <c r="C20">
        <v>41</v>
      </c>
      <c r="D20" s="53">
        <v>61</v>
      </c>
      <c r="E20" s="53">
        <v>18</v>
      </c>
      <c r="F20" s="53">
        <v>6</v>
      </c>
      <c r="G20">
        <v>19</v>
      </c>
      <c r="H20">
        <v>26</v>
      </c>
      <c r="I20">
        <v>39</v>
      </c>
      <c r="J20">
        <v>12</v>
      </c>
      <c r="K20">
        <v>4</v>
      </c>
      <c r="L20">
        <v>85</v>
      </c>
      <c r="M20">
        <v>55</v>
      </c>
      <c r="N20" s="53">
        <v>155</v>
      </c>
    </row>
    <row r="21" spans="1:14" x14ac:dyDescent="0.25">
      <c r="A21" t="s">
        <v>841</v>
      </c>
      <c r="B21">
        <v>16</v>
      </c>
      <c r="C21">
        <v>4</v>
      </c>
      <c r="D21" s="53">
        <v>1</v>
      </c>
      <c r="G21">
        <v>76</v>
      </c>
      <c r="H21">
        <v>19</v>
      </c>
      <c r="I21">
        <v>5</v>
      </c>
      <c r="J21" t="s">
        <v>1937</v>
      </c>
      <c r="K21" t="s">
        <v>1937</v>
      </c>
      <c r="L21">
        <v>1</v>
      </c>
      <c r="M21">
        <v>5</v>
      </c>
      <c r="N21" s="53">
        <v>21</v>
      </c>
    </row>
    <row r="22" spans="1:14" x14ac:dyDescent="0.25">
      <c r="A22" t="s">
        <v>76</v>
      </c>
      <c r="B22">
        <v>77</v>
      </c>
      <c r="C22">
        <v>127</v>
      </c>
      <c r="D22" s="53">
        <v>138</v>
      </c>
      <c r="E22" s="53">
        <v>44</v>
      </c>
      <c r="F22" s="53">
        <v>16</v>
      </c>
      <c r="G22">
        <v>19</v>
      </c>
      <c r="H22">
        <v>32</v>
      </c>
      <c r="I22">
        <v>34</v>
      </c>
      <c r="J22">
        <v>11</v>
      </c>
      <c r="K22">
        <v>4</v>
      </c>
      <c r="L22">
        <v>198</v>
      </c>
      <c r="M22">
        <v>49</v>
      </c>
      <c r="N22" s="53">
        <v>402</v>
      </c>
    </row>
    <row r="23" spans="1:14" x14ac:dyDescent="0.25">
      <c r="A23" t="s">
        <v>78</v>
      </c>
      <c r="B23">
        <v>22</v>
      </c>
      <c r="C23">
        <v>69</v>
      </c>
      <c r="D23" s="53">
        <v>102</v>
      </c>
      <c r="E23" s="53">
        <v>38</v>
      </c>
      <c r="F23" s="53">
        <v>16</v>
      </c>
      <c r="G23">
        <v>9</v>
      </c>
      <c r="H23">
        <v>28</v>
      </c>
      <c r="I23">
        <v>41</v>
      </c>
      <c r="J23">
        <v>15</v>
      </c>
      <c r="K23">
        <v>6</v>
      </c>
      <c r="L23">
        <v>156</v>
      </c>
      <c r="M23">
        <v>63</v>
      </c>
      <c r="N23" s="53">
        <v>247</v>
      </c>
    </row>
    <row r="24" spans="1:14" x14ac:dyDescent="0.25">
      <c r="A24" t="s">
        <v>80</v>
      </c>
      <c r="B24">
        <v>8</v>
      </c>
      <c r="C24">
        <v>22</v>
      </c>
      <c r="D24" s="53">
        <v>53</v>
      </c>
      <c r="E24" s="53">
        <v>16</v>
      </c>
      <c r="F24" s="53">
        <v>16</v>
      </c>
      <c r="G24">
        <v>7</v>
      </c>
      <c r="H24">
        <v>19</v>
      </c>
      <c r="I24">
        <v>46</v>
      </c>
      <c r="J24">
        <v>14</v>
      </c>
      <c r="K24">
        <v>14</v>
      </c>
      <c r="L24">
        <v>85</v>
      </c>
      <c r="M24">
        <v>74</v>
      </c>
      <c r="N24" s="53">
        <v>115</v>
      </c>
    </row>
    <row r="25" spans="1:14" x14ac:dyDescent="0.25">
      <c r="A25" t="s">
        <v>82</v>
      </c>
      <c r="B25">
        <v>27</v>
      </c>
      <c r="C25">
        <v>18</v>
      </c>
      <c r="D25" s="53">
        <v>12</v>
      </c>
      <c r="E25" s="53">
        <v>1</v>
      </c>
      <c r="F25" s="53">
        <v>1</v>
      </c>
      <c r="G25">
        <v>46</v>
      </c>
      <c r="H25">
        <v>31</v>
      </c>
      <c r="I25">
        <v>20</v>
      </c>
      <c r="J25">
        <v>2</v>
      </c>
      <c r="K25">
        <v>2</v>
      </c>
      <c r="L25">
        <v>14</v>
      </c>
      <c r="M25">
        <v>24</v>
      </c>
      <c r="N25" s="53">
        <v>59</v>
      </c>
    </row>
    <row r="26" spans="1:14" x14ac:dyDescent="0.25">
      <c r="A26" t="s">
        <v>84</v>
      </c>
      <c r="B26">
        <v>10</v>
      </c>
      <c r="C26">
        <v>29</v>
      </c>
      <c r="D26" s="53">
        <v>36</v>
      </c>
      <c r="E26" s="53">
        <v>17</v>
      </c>
      <c r="F26" s="53">
        <v>6</v>
      </c>
      <c r="G26">
        <v>10</v>
      </c>
      <c r="H26">
        <v>30</v>
      </c>
      <c r="I26">
        <v>37</v>
      </c>
      <c r="J26">
        <v>17</v>
      </c>
      <c r="K26">
        <v>6</v>
      </c>
      <c r="L26">
        <v>59</v>
      </c>
      <c r="M26">
        <v>60</v>
      </c>
      <c r="N26" s="53">
        <v>98</v>
      </c>
    </row>
    <row r="27" spans="1:14" x14ac:dyDescent="0.25">
      <c r="A27" t="s">
        <v>86</v>
      </c>
      <c r="B27">
        <v>26</v>
      </c>
      <c r="C27">
        <v>26</v>
      </c>
      <c r="D27" s="53">
        <v>18</v>
      </c>
      <c r="E27" s="53">
        <v>1</v>
      </c>
      <c r="G27">
        <v>37</v>
      </c>
      <c r="H27">
        <v>37</v>
      </c>
      <c r="I27">
        <v>25</v>
      </c>
      <c r="J27">
        <v>1</v>
      </c>
      <c r="K27" t="s">
        <v>1937</v>
      </c>
      <c r="L27">
        <v>19</v>
      </c>
      <c r="M27">
        <v>27</v>
      </c>
      <c r="N27" s="53">
        <v>71</v>
      </c>
    </row>
    <row r="28" spans="1:14" x14ac:dyDescent="0.25">
      <c r="A28" t="s">
        <v>88</v>
      </c>
      <c r="B28">
        <v>2</v>
      </c>
      <c r="C28">
        <v>15</v>
      </c>
      <c r="D28" s="53">
        <v>35</v>
      </c>
      <c r="E28" s="53">
        <v>19</v>
      </c>
      <c r="F28" s="53">
        <v>13</v>
      </c>
      <c r="G28">
        <v>2</v>
      </c>
      <c r="H28">
        <v>18</v>
      </c>
      <c r="I28">
        <v>42</v>
      </c>
      <c r="J28">
        <v>23</v>
      </c>
      <c r="K28">
        <v>15</v>
      </c>
      <c r="L28">
        <v>67</v>
      </c>
      <c r="M28">
        <v>80</v>
      </c>
      <c r="N28" s="53">
        <v>84</v>
      </c>
    </row>
    <row r="29" spans="1:14" x14ac:dyDescent="0.25">
      <c r="A29" t="s">
        <v>90</v>
      </c>
      <c r="B29">
        <v>21</v>
      </c>
      <c r="C29">
        <v>39</v>
      </c>
      <c r="D29" s="53">
        <v>36</v>
      </c>
      <c r="E29" s="53">
        <v>9</v>
      </c>
      <c r="F29" s="53">
        <v>6</v>
      </c>
      <c r="G29">
        <v>19</v>
      </c>
      <c r="H29">
        <v>35</v>
      </c>
      <c r="I29">
        <v>32</v>
      </c>
      <c r="J29">
        <v>8</v>
      </c>
      <c r="K29">
        <v>5</v>
      </c>
      <c r="L29">
        <v>51</v>
      </c>
      <c r="M29">
        <v>46</v>
      </c>
      <c r="N29" s="53">
        <v>111</v>
      </c>
    </row>
    <row r="30" spans="1:14" x14ac:dyDescent="0.25">
      <c r="A30" t="s">
        <v>92</v>
      </c>
      <c r="B30">
        <v>44</v>
      </c>
      <c r="C30">
        <v>75</v>
      </c>
      <c r="D30" s="53">
        <v>80</v>
      </c>
      <c r="E30" s="53">
        <v>11</v>
      </c>
      <c r="G30">
        <v>21</v>
      </c>
      <c r="H30">
        <v>36</v>
      </c>
      <c r="I30">
        <v>38</v>
      </c>
      <c r="J30">
        <v>5</v>
      </c>
      <c r="K30" t="s">
        <v>1937</v>
      </c>
      <c r="L30">
        <v>91</v>
      </c>
      <c r="M30">
        <v>43</v>
      </c>
      <c r="N30" s="53">
        <v>210</v>
      </c>
    </row>
    <row r="31" spans="1:14" x14ac:dyDescent="0.25">
      <c r="A31" t="s">
        <v>842</v>
      </c>
      <c r="B31">
        <v>7</v>
      </c>
      <c r="C31">
        <v>15</v>
      </c>
      <c r="D31" s="53">
        <v>17</v>
      </c>
      <c r="E31" s="53">
        <v>3</v>
      </c>
      <c r="F31" s="53">
        <v>1</v>
      </c>
      <c r="G31">
        <v>16</v>
      </c>
      <c r="H31">
        <v>35</v>
      </c>
      <c r="I31">
        <v>40</v>
      </c>
      <c r="J31">
        <v>7</v>
      </c>
      <c r="K31">
        <v>2</v>
      </c>
      <c r="L31">
        <v>21</v>
      </c>
      <c r="M31">
        <v>49</v>
      </c>
      <c r="N31" s="53">
        <v>43</v>
      </c>
    </row>
    <row r="32" spans="1:14" x14ac:dyDescent="0.25">
      <c r="A32" t="s">
        <v>94</v>
      </c>
      <c r="B32">
        <v>18</v>
      </c>
      <c r="C32">
        <v>56</v>
      </c>
      <c r="D32" s="53">
        <v>36</v>
      </c>
      <c r="E32" s="53">
        <v>8</v>
      </c>
      <c r="F32" s="53">
        <v>3</v>
      </c>
      <c r="G32">
        <v>15</v>
      </c>
      <c r="H32">
        <v>46</v>
      </c>
      <c r="I32">
        <v>30</v>
      </c>
      <c r="J32">
        <v>7</v>
      </c>
      <c r="K32">
        <v>2</v>
      </c>
      <c r="L32">
        <v>47</v>
      </c>
      <c r="M32">
        <v>39</v>
      </c>
      <c r="N32" s="53">
        <v>121</v>
      </c>
    </row>
    <row r="33" spans="1:14" x14ac:dyDescent="0.25">
      <c r="A33" t="s">
        <v>96</v>
      </c>
      <c r="B33">
        <v>10</v>
      </c>
      <c r="C33">
        <v>31</v>
      </c>
      <c r="D33" s="53">
        <v>46</v>
      </c>
      <c r="E33" s="53">
        <v>25</v>
      </c>
      <c r="F33" s="53">
        <v>10</v>
      </c>
      <c r="G33">
        <v>8</v>
      </c>
      <c r="H33">
        <v>25</v>
      </c>
      <c r="I33">
        <v>38</v>
      </c>
      <c r="J33">
        <v>20</v>
      </c>
      <c r="K33">
        <v>8</v>
      </c>
      <c r="L33">
        <v>81</v>
      </c>
      <c r="M33">
        <v>66</v>
      </c>
      <c r="N33" s="53">
        <v>122</v>
      </c>
    </row>
    <row r="34" spans="1:14" x14ac:dyDescent="0.25">
      <c r="A34" t="s">
        <v>98</v>
      </c>
      <c r="B34">
        <v>30</v>
      </c>
      <c r="C34">
        <v>31</v>
      </c>
      <c r="D34" s="53">
        <v>15</v>
      </c>
      <c r="E34" s="53">
        <v>3</v>
      </c>
      <c r="F34" s="53">
        <v>2</v>
      </c>
      <c r="G34">
        <v>37</v>
      </c>
      <c r="H34">
        <v>38</v>
      </c>
      <c r="I34">
        <v>19</v>
      </c>
      <c r="J34">
        <v>4</v>
      </c>
      <c r="K34">
        <v>2</v>
      </c>
      <c r="L34">
        <v>20</v>
      </c>
      <c r="M34">
        <v>25</v>
      </c>
      <c r="N34" s="53">
        <v>81</v>
      </c>
    </row>
    <row r="35" spans="1:14" x14ac:dyDescent="0.25">
      <c r="A35" t="s">
        <v>100</v>
      </c>
      <c r="B35">
        <v>3</v>
      </c>
      <c r="C35">
        <v>16</v>
      </c>
      <c r="D35" s="53">
        <v>53</v>
      </c>
      <c r="E35" s="53">
        <v>14</v>
      </c>
      <c r="F35" s="53">
        <v>13</v>
      </c>
      <c r="G35">
        <v>3</v>
      </c>
      <c r="H35">
        <v>16</v>
      </c>
      <c r="I35">
        <v>54</v>
      </c>
      <c r="J35">
        <v>14</v>
      </c>
      <c r="K35">
        <v>13</v>
      </c>
      <c r="L35">
        <v>80</v>
      </c>
      <c r="M35">
        <v>81</v>
      </c>
      <c r="N35" s="53">
        <v>99</v>
      </c>
    </row>
    <row r="36" spans="1:14" x14ac:dyDescent="0.25">
      <c r="A36" t="s">
        <v>102</v>
      </c>
      <c r="B36">
        <v>10</v>
      </c>
      <c r="C36">
        <v>24</v>
      </c>
      <c r="D36" s="53">
        <v>34</v>
      </c>
      <c r="E36" s="53">
        <v>3</v>
      </c>
      <c r="F36" s="53">
        <v>3</v>
      </c>
      <c r="G36">
        <v>14</v>
      </c>
      <c r="H36">
        <v>32</v>
      </c>
      <c r="I36">
        <v>46</v>
      </c>
      <c r="J36">
        <v>4</v>
      </c>
      <c r="K36">
        <v>4</v>
      </c>
      <c r="L36">
        <v>40</v>
      </c>
      <c r="M36">
        <v>54</v>
      </c>
      <c r="N36" s="53">
        <v>74</v>
      </c>
    </row>
    <row r="37" spans="1:14" x14ac:dyDescent="0.25">
      <c r="A37" t="s">
        <v>105</v>
      </c>
      <c r="B37">
        <v>8</v>
      </c>
      <c r="C37">
        <v>21</v>
      </c>
      <c r="D37" s="53">
        <v>22</v>
      </c>
      <c r="E37" s="53">
        <v>7</v>
      </c>
      <c r="F37" s="53">
        <v>5</v>
      </c>
      <c r="G37">
        <v>13</v>
      </c>
      <c r="H37">
        <v>33</v>
      </c>
      <c r="I37">
        <v>35</v>
      </c>
      <c r="J37">
        <v>11</v>
      </c>
      <c r="K37">
        <v>8</v>
      </c>
      <c r="L37">
        <v>34</v>
      </c>
      <c r="M37">
        <v>54</v>
      </c>
      <c r="N37" s="53">
        <v>63</v>
      </c>
    </row>
    <row r="38" spans="1:14" x14ac:dyDescent="0.25">
      <c r="A38" t="s">
        <v>107</v>
      </c>
      <c r="B38">
        <v>38</v>
      </c>
      <c r="C38">
        <v>46</v>
      </c>
      <c r="D38" s="53">
        <v>63</v>
      </c>
      <c r="E38" s="53">
        <v>26</v>
      </c>
      <c r="F38" s="53">
        <v>6</v>
      </c>
      <c r="G38">
        <v>21</v>
      </c>
      <c r="H38">
        <v>26</v>
      </c>
      <c r="I38">
        <v>35</v>
      </c>
      <c r="J38">
        <v>15</v>
      </c>
      <c r="K38">
        <v>3</v>
      </c>
      <c r="L38">
        <v>95</v>
      </c>
      <c r="M38">
        <v>53</v>
      </c>
      <c r="N38" s="53">
        <v>179</v>
      </c>
    </row>
    <row r="39" spans="1:14" x14ac:dyDescent="0.25">
      <c r="A39" t="s">
        <v>109</v>
      </c>
      <c r="B39">
        <v>35</v>
      </c>
      <c r="C39">
        <v>46</v>
      </c>
      <c r="D39" s="53">
        <v>37</v>
      </c>
      <c r="E39" s="53">
        <v>6</v>
      </c>
      <c r="F39" s="53">
        <v>1</v>
      </c>
      <c r="G39">
        <v>28</v>
      </c>
      <c r="H39">
        <v>37</v>
      </c>
      <c r="I39">
        <v>30</v>
      </c>
      <c r="J39">
        <v>5</v>
      </c>
      <c r="K39">
        <v>1</v>
      </c>
      <c r="L39">
        <v>44</v>
      </c>
      <c r="M39">
        <v>35</v>
      </c>
      <c r="N39" s="53">
        <v>125</v>
      </c>
    </row>
    <row r="40" spans="1:14" x14ac:dyDescent="0.25">
      <c r="A40" t="s">
        <v>111</v>
      </c>
      <c r="B40">
        <v>21</v>
      </c>
      <c r="C40">
        <v>24</v>
      </c>
      <c r="D40" s="53">
        <v>40</v>
      </c>
      <c r="E40" s="53">
        <v>12</v>
      </c>
      <c r="F40" s="53">
        <v>4</v>
      </c>
      <c r="G40">
        <v>21</v>
      </c>
      <c r="H40">
        <v>24</v>
      </c>
      <c r="I40">
        <v>40</v>
      </c>
      <c r="J40">
        <v>12</v>
      </c>
      <c r="K40">
        <v>4</v>
      </c>
      <c r="L40">
        <v>56</v>
      </c>
      <c r="M40">
        <v>55</v>
      </c>
      <c r="N40" s="53">
        <v>101</v>
      </c>
    </row>
    <row r="41" spans="1:14" x14ac:dyDescent="0.25">
      <c r="A41" t="s">
        <v>113</v>
      </c>
      <c r="B41">
        <v>2</v>
      </c>
      <c r="C41">
        <v>12</v>
      </c>
      <c r="D41" s="53">
        <v>39</v>
      </c>
      <c r="E41" s="53">
        <v>25</v>
      </c>
      <c r="F41" s="53">
        <v>13</v>
      </c>
      <c r="G41">
        <v>2</v>
      </c>
      <c r="H41">
        <v>13</v>
      </c>
      <c r="I41">
        <v>43</v>
      </c>
      <c r="J41">
        <v>27</v>
      </c>
      <c r="K41">
        <v>14</v>
      </c>
      <c r="L41">
        <v>77</v>
      </c>
      <c r="M41">
        <v>85</v>
      </c>
      <c r="N41" s="53">
        <v>91</v>
      </c>
    </row>
    <row r="42" spans="1:14" x14ac:dyDescent="0.25">
      <c r="A42" t="s">
        <v>115</v>
      </c>
      <c r="B42">
        <v>6</v>
      </c>
      <c r="C42">
        <v>39</v>
      </c>
      <c r="D42" s="53">
        <v>52</v>
      </c>
      <c r="E42" s="53">
        <v>19</v>
      </c>
      <c r="F42" s="53">
        <v>11</v>
      </c>
      <c r="G42">
        <v>5</v>
      </c>
      <c r="H42">
        <v>31</v>
      </c>
      <c r="I42">
        <v>41</v>
      </c>
      <c r="J42">
        <v>15</v>
      </c>
      <c r="K42">
        <v>9</v>
      </c>
      <c r="L42">
        <v>82</v>
      </c>
      <c r="M42">
        <v>65</v>
      </c>
      <c r="N42" s="53">
        <v>127</v>
      </c>
    </row>
    <row r="43" spans="1:14" x14ac:dyDescent="0.25">
      <c r="A43" t="s">
        <v>117</v>
      </c>
      <c r="B43">
        <v>14</v>
      </c>
      <c r="C43">
        <v>20</v>
      </c>
      <c r="D43" s="53">
        <v>20</v>
      </c>
      <c r="F43" s="53">
        <v>2</v>
      </c>
      <c r="G43">
        <v>25</v>
      </c>
      <c r="H43">
        <v>36</v>
      </c>
      <c r="I43">
        <v>36</v>
      </c>
      <c r="J43" t="s">
        <v>1937</v>
      </c>
      <c r="K43">
        <v>4</v>
      </c>
      <c r="L43">
        <v>22</v>
      </c>
      <c r="M43">
        <v>39</v>
      </c>
      <c r="N43" s="53">
        <v>56</v>
      </c>
    </row>
    <row r="44" spans="1:14" x14ac:dyDescent="0.25">
      <c r="A44" t="s">
        <v>119</v>
      </c>
      <c r="B44">
        <v>32</v>
      </c>
      <c r="C44">
        <v>51</v>
      </c>
      <c r="D44" s="53">
        <v>25</v>
      </c>
      <c r="E44" s="53">
        <v>10</v>
      </c>
      <c r="F44" s="53">
        <v>5</v>
      </c>
      <c r="G44">
        <v>26</v>
      </c>
      <c r="H44">
        <v>41</v>
      </c>
      <c r="I44">
        <v>20</v>
      </c>
      <c r="J44">
        <v>8</v>
      </c>
      <c r="K44">
        <v>4</v>
      </c>
      <c r="L44">
        <v>40</v>
      </c>
      <c r="M44">
        <v>33</v>
      </c>
      <c r="N44" s="53">
        <v>123</v>
      </c>
    </row>
    <row r="45" spans="1:14" x14ac:dyDescent="0.25">
      <c r="A45" t="s">
        <v>121</v>
      </c>
      <c r="B45">
        <v>2</v>
      </c>
      <c r="C45">
        <v>7</v>
      </c>
      <c r="D45" s="53">
        <v>42</v>
      </c>
      <c r="E45" s="53">
        <v>22</v>
      </c>
      <c r="F45" s="53">
        <v>3</v>
      </c>
      <c r="G45">
        <v>3</v>
      </c>
      <c r="H45">
        <v>9</v>
      </c>
      <c r="I45">
        <v>55</v>
      </c>
      <c r="J45">
        <v>29</v>
      </c>
      <c r="K45">
        <v>4</v>
      </c>
      <c r="L45">
        <v>67</v>
      </c>
      <c r="M45">
        <v>88</v>
      </c>
      <c r="N45" s="53">
        <v>76</v>
      </c>
    </row>
    <row r="46" spans="1:14" x14ac:dyDescent="0.25">
      <c r="A46" t="s">
        <v>123</v>
      </c>
      <c r="B46">
        <v>8</v>
      </c>
      <c r="C46">
        <v>14</v>
      </c>
      <c r="D46" s="53">
        <v>9</v>
      </c>
      <c r="E46" s="53">
        <v>2</v>
      </c>
      <c r="F46" s="53">
        <v>1</v>
      </c>
      <c r="G46">
        <v>24</v>
      </c>
      <c r="H46">
        <v>41</v>
      </c>
      <c r="I46">
        <v>26</v>
      </c>
      <c r="J46">
        <v>6</v>
      </c>
      <c r="K46">
        <v>3</v>
      </c>
      <c r="L46">
        <v>12</v>
      </c>
      <c r="M46">
        <v>35</v>
      </c>
      <c r="N46" s="53">
        <v>34</v>
      </c>
    </row>
    <row r="47" spans="1:14" x14ac:dyDescent="0.25">
      <c r="A47" t="s">
        <v>125</v>
      </c>
      <c r="B47">
        <v>60</v>
      </c>
      <c r="C47">
        <v>34</v>
      </c>
      <c r="D47" s="53">
        <v>18</v>
      </c>
      <c r="E47" s="53">
        <v>3</v>
      </c>
      <c r="G47">
        <v>52</v>
      </c>
      <c r="H47">
        <v>30</v>
      </c>
      <c r="I47">
        <v>16</v>
      </c>
      <c r="J47">
        <v>3</v>
      </c>
      <c r="K47" t="s">
        <v>1937</v>
      </c>
      <c r="L47">
        <v>21</v>
      </c>
      <c r="M47">
        <v>18</v>
      </c>
      <c r="N47" s="53">
        <v>115</v>
      </c>
    </row>
    <row r="48" spans="1:14" x14ac:dyDescent="0.25">
      <c r="A48" t="s">
        <v>127</v>
      </c>
      <c r="B48">
        <v>46</v>
      </c>
      <c r="C48">
        <v>33</v>
      </c>
      <c r="D48" s="53">
        <v>20</v>
      </c>
      <c r="E48" s="53">
        <v>5</v>
      </c>
      <c r="F48" s="53">
        <v>1</v>
      </c>
      <c r="G48">
        <v>44</v>
      </c>
      <c r="H48">
        <v>31</v>
      </c>
      <c r="I48">
        <v>19</v>
      </c>
      <c r="J48">
        <v>5</v>
      </c>
      <c r="K48">
        <v>1</v>
      </c>
      <c r="L48">
        <v>26</v>
      </c>
      <c r="M48">
        <v>25</v>
      </c>
      <c r="N48" s="53">
        <v>105</v>
      </c>
    </row>
    <row r="49" spans="1:14" x14ac:dyDescent="0.25">
      <c r="A49" t="s">
        <v>129</v>
      </c>
      <c r="B49">
        <v>7</v>
      </c>
      <c r="C49">
        <v>33</v>
      </c>
      <c r="D49" s="53">
        <v>49</v>
      </c>
      <c r="E49" s="53">
        <v>26</v>
      </c>
      <c r="F49" s="53">
        <v>13</v>
      </c>
      <c r="G49">
        <v>5</v>
      </c>
      <c r="H49">
        <v>26</v>
      </c>
      <c r="I49">
        <v>38</v>
      </c>
      <c r="J49">
        <v>20</v>
      </c>
      <c r="K49">
        <v>10</v>
      </c>
      <c r="L49">
        <v>88</v>
      </c>
      <c r="M49">
        <v>69</v>
      </c>
      <c r="N49" s="53">
        <v>128</v>
      </c>
    </row>
    <row r="50" spans="1:14" x14ac:dyDescent="0.25">
      <c r="A50" t="s">
        <v>131</v>
      </c>
      <c r="B50">
        <v>27</v>
      </c>
      <c r="C50">
        <v>33</v>
      </c>
      <c r="D50" s="53">
        <v>22</v>
      </c>
      <c r="E50" s="53">
        <v>6</v>
      </c>
      <c r="G50">
        <v>31</v>
      </c>
      <c r="H50">
        <v>38</v>
      </c>
      <c r="I50">
        <v>25</v>
      </c>
      <c r="J50">
        <v>7</v>
      </c>
      <c r="K50" t="s">
        <v>1937</v>
      </c>
      <c r="L50">
        <v>28</v>
      </c>
      <c r="M50">
        <v>32</v>
      </c>
      <c r="N50" s="53">
        <v>88</v>
      </c>
    </row>
    <row r="51" spans="1:14" x14ac:dyDescent="0.25">
      <c r="A51" t="s">
        <v>133</v>
      </c>
      <c r="B51">
        <v>25</v>
      </c>
      <c r="C51">
        <v>29</v>
      </c>
      <c r="D51" s="53">
        <v>27</v>
      </c>
      <c r="E51" s="53">
        <v>9</v>
      </c>
      <c r="F51" s="53">
        <v>1</v>
      </c>
      <c r="G51">
        <v>27</v>
      </c>
      <c r="H51">
        <v>32</v>
      </c>
      <c r="I51">
        <v>30</v>
      </c>
      <c r="J51">
        <v>10</v>
      </c>
      <c r="K51">
        <v>1</v>
      </c>
      <c r="L51">
        <v>37</v>
      </c>
      <c r="M51">
        <v>41</v>
      </c>
      <c r="N51" s="53">
        <v>91</v>
      </c>
    </row>
    <row r="52" spans="1:14" x14ac:dyDescent="0.25">
      <c r="A52" t="s">
        <v>135</v>
      </c>
      <c r="B52">
        <v>50</v>
      </c>
      <c r="C52">
        <v>58</v>
      </c>
      <c r="D52" s="53">
        <v>51</v>
      </c>
      <c r="E52" s="53">
        <v>16</v>
      </c>
      <c r="F52" s="53">
        <v>5</v>
      </c>
      <c r="G52">
        <v>28</v>
      </c>
      <c r="H52">
        <v>32</v>
      </c>
      <c r="I52">
        <v>28</v>
      </c>
      <c r="J52">
        <v>9</v>
      </c>
      <c r="K52">
        <v>3</v>
      </c>
      <c r="L52">
        <v>72</v>
      </c>
      <c r="M52">
        <v>40</v>
      </c>
      <c r="N52" s="53">
        <v>180</v>
      </c>
    </row>
    <row r="53" spans="1:14" x14ac:dyDescent="0.25">
      <c r="A53" t="s">
        <v>137</v>
      </c>
      <c r="B53">
        <v>19</v>
      </c>
      <c r="C53">
        <v>24</v>
      </c>
      <c r="D53" s="53">
        <v>6</v>
      </c>
      <c r="G53">
        <v>39</v>
      </c>
      <c r="H53">
        <v>49</v>
      </c>
      <c r="I53">
        <v>12</v>
      </c>
      <c r="J53" t="s">
        <v>1937</v>
      </c>
      <c r="K53" t="s">
        <v>1937</v>
      </c>
      <c r="L53">
        <v>6</v>
      </c>
      <c r="M53">
        <v>12</v>
      </c>
      <c r="N53" s="53">
        <v>49</v>
      </c>
    </row>
    <row r="54" spans="1:14" x14ac:dyDescent="0.25">
      <c r="A54" t="s">
        <v>139</v>
      </c>
      <c r="B54">
        <v>83</v>
      </c>
      <c r="C54">
        <v>43</v>
      </c>
      <c r="D54" s="53">
        <v>39</v>
      </c>
      <c r="E54" s="53">
        <v>6</v>
      </c>
      <c r="G54">
        <v>49</v>
      </c>
      <c r="H54">
        <v>25</v>
      </c>
      <c r="I54">
        <v>23</v>
      </c>
      <c r="J54">
        <v>4</v>
      </c>
      <c r="K54" t="s">
        <v>1937</v>
      </c>
      <c r="L54">
        <v>45</v>
      </c>
      <c r="M54">
        <v>26</v>
      </c>
      <c r="N54" s="53">
        <v>171</v>
      </c>
    </row>
    <row r="55" spans="1:14" x14ac:dyDescent="0.25">
      <c r="A55" t="s">
        <v>141</v>
      </c>
      <c r="B55">
        <v>21</v>
      </c>
      <c r="C55">
        <v>59</v>
      </c>
      <c r="D55" s="53">
        <v>51</v>
      </c>
      <c r="E55" s="53">
        <v>23</v>
      </c>
      <c r="F55" s="53">
        <v>7</v>
      </c>
      <c r="G55">
        <v>13</v>
      </c>
      <c r="H55">
        <v>37</v>
      </c>
      <c r="I55">
        <v>32</v>
      </c>
      <c r="J55">
        <v>14</v>
      </c>
      <c r="K55">
        <v>4</v>
      </c>
      <c r="L55">
        <v>81</v>
      </c>
      <c r="M55">
        <v>50</v>
      </c>
      <c r="N55" s="53">
        <v>161</v>
      </c>
    </row>
    <row r="56" spans="1:14" x14ac:dyDescent="0.25">
      <c r="A56" t="s">
        <v>143</v>
      </c>
      <c r="B56">
        <v>10</v>
      </c>
      <c r="C56">
        <v>18</v>
      </c>
      <c r="D56" s="53">
        <v>14</v>
      </c>
      <c r="E56" s="53">
        <v>4</v>
      </c>
      <c r="F56" s="53">
        <v>2</v>
      </c>
      <c r="G56">
        <v>21</v>
      </c>
      <c r="H56">
        <v>38</v>
      </c>
      <c r="I56">
        <v>29</v>
      </c>
      <c r="J56">
        <v>8</v>
      </c>
      <c r="K56">
        <v>4</v>
      </c>
      <c r="L56">
        <v>20</v>
      </c>
      <c r="M56">
        <v>42</v>
      </c>
      <c r="N56" s="53">
        <v>48</v>
      </c>
    </row>
    <row r="57" spans="1:14" x14ac:dyDescent="0.25">
      <c r="A57" t="s">
        <v>145</v>
      </c>
      <c r="B57">
        <v>7</v>
      </c>
      <c r="C57">
        <v>24</v>
      </c>
      <c r="D57" s="53">
        <v>16</v>
      </c>
      <c r="E57" s="53">
        <v>5</v>
      </c>
      <c r="G57">
        <v>13</v>
      </c>
      <c r="H57">
        <v>46</v>
      </c>
      <c r="I57">
        <v>31</v>
      </c>
      <c r="J57">
        <v>10</v>
      </c>
      <c r="K57" t="s">
        <v>1937</v>
      </c>
      <c r="L57">
        <v>21</v>
      </c>
      <c r="M57">
        <v>40</v>
      </c>
      <c r="N57" s="53">
        <v>52</v>
      </c>
    </row>
    <row r="58" spans="1:14" x14ac:dyDescent="0.25">
      <c r="A58" t="s">
        <v>147</v>
      </c>
      <c r="B58">
        <v>52</v>
      </c>
      <c r="C58">
        <v>18</v>
      </c>
      <c r="D58" s="53">
        <v>13</v>
      </c>
      <c r="E58" s="53">
        <v>4</v>
      </c>
      <c r="G58">
        <v>60</v>
      </c>
      <c r="H58">
        <v>21</v>
      </c>
      <c r="I58">
        <v>15</v>
      </c>
      <c r="J58">
        <v>5</v>
      </c>
      <c r="K58" t="s">
        <v>1937</v>
      </c>
      <c r="L58">
        <v>17</v>
      </c>
      <c r="M58">
        <v>20</v>
      </c>
      <c r="N58" s="53">
        <v>87</v>
      </c>
    </row>
    <row r="59" spans="1:14" x14ac:dyDescent="0.25">
      <c r="A59" t="s">
        <v>151</v>
      </c>
      <c r="B59">
        <v>7</v>
      </c>
      <c r="C59">
        <v>46</v>
      </c>
      <c r="D59" s="53">
        <v>99</v>
      </c>
      <c r="E59" s="53">
        <v>41</v>
      </c>
      <c r="F59" s="53">
        <v>16</v>
      </c>
      <c r="G59">
        <v>3</v>
      </c>
      <c r="H59">
        <v>22</v>
      </c>
      <c r="I59">
        <v>47</v>
      </c>
      <c r="J59">
        <v>20</v>
      </c>
      <c r="K59">
        <v>8</v>
      </c>
      <c r="L59">
        <v>156</v>
      </c>
      <c r="M59">
        <v>75</v>
      </c>
      <c r="N59" s="53">
        <v>209</v>
      </c>
    </row>
    <row r="60" spans="1:14" x14ac:dyDescent="0.25">
      <c r="A60" t="s">
        <v>153</v>
      </c>
      <c r="B60">
        <v>17</v>
      </c>
      <c r="C60">
        <v>20</v>
      </c>
      <c r="D60" s="53">
        <v>29</v>
      </c>
      <c r="E60" s="53">
        <v>25</v>
      </c>
      <c r="F60" s="53">
        <v>18</v>
      </c>
      <c r="G60">
        <v>16</v>
      </c>
      <c r="H60">
        <v>18</v>
      </c>
      <c r="I60">
        <v>27</v>
      </c>
      <c r="J60">
        <v>23</v>
      </c>
      <c r="K60">
        <v>17</v>
      </c>
      <c r="L60">
        <v>72</v>
      </c>
      <c r="M60">
        <v>66</v>
      </c>
      <c r="N60" s="53">
        <v>109</v>
      </c>
    </row>
    <row r="61" spans="1:14" x14ac:dyDescent="0.25">
      <c r="A61" t="s">
        <v>154</v>
      </c>
      <c r="B61">
        <v>8</v>
      </c>
      <c r="C61">
        <v>25</v>
      </c>
      <c r="D61" s="53">
        <v>57</v>
      </c>
      <c r="E61" s="53">
        <v>34</v>
      </c>
      <c r="F61" s="53">
        <v>17</v>
      </c>
      <c r="G61">
        <v>6</v>
      </c>
      <c r="H61">
        <v>18</v>
      </c>
      <c r="I61">
        <v>40</v>
      </c>
      <c r="J61">
        <v>24</v>
      </c>
      <c r="K61">
        <v>12</v>
      </c>
      <c r="L61">
        <v>108</v>
      </c>
      <c r="M61">
        <v>77</v>
      </c>
      <c r="N61" s="53">
        <v>141</v>
      </c>
    </row>
    <row r="62" spans="1:14" x14ac:dyDescent="0.25">
      <c r="A62" t="s">
        <v>156</v>
      </c>
      <c r="B62">
        <v>35</v>
      </c>
      <c r="C62">
        <v>86</v>
      </c>
      <c r="D62" s="53">
        <v>112</v>
      </c>
      <c r="E62" s="53">
        <v>39</v>
      </c>
      <c r="F62" s="53">
        <v>17</v>
      </c>
      <c r="G62">
        <v>12</v>
      </c>
      <c r="H62">
        <v>30</v>
      </c>
      <c r="I62">
        <v>39</v>
      </c>
      <c r="J62">
        <v>13</v>
      </c>
      <c r="K62">
        <v>6</v>
      </c>
      <c r="L62">
        <v>168</v>
      </c>
      <c r="M62">
        <v>58</v>
      </c>
      <c r="N62" s="53">
        <v>289</v>
      </c>
    </row>
    <row r="63" spans="1:14" x14ac:dyDescent="0.25">
      <c r="A63" t="s">
        <v>845</v>
      </c>
      <c r="B63">
        <v>14</v>
      </c>
      <c r="C63">
        <v>16</v>
      </c>
      <c r="D63" s="53">
        <v>8</v>
      </c>
      <c r="F63" s="53">
        <v>1</v>
      </c>
      <c r="G63">
        <v>36</v>
      </c>
      <c r="H63">
        <v>41</v>
      </c>
      <c r="I63">
        <v>21</v>
      </c>
      <c r="J63" t="s">
        <v>1937</v>
      </c>
      <c r="K63">
        <v>3</v>
      </c>
      <c r="L63">
        <v>9</v>
      </c>
      <c r="M63">
        <v>23</v>
      </c>
      <c r="N63" s="53">
        <v>39</v>
      </c>
    </row>
    <row r="64" spans="1:14" x14ac:dyDescent="0.25">
      <c r="A64" t="s">
        <v>846</v>
      </c>
      <c r="B64">
        <v>14</v>
      </c>
      <c r="C64">
        <v>11</v>
      </c>
      <c r="D64" s="53">
        <v>11</v>
      </c>
      <c r="E64" s="53">
        <v>1</v>
      </c>
      <c r="G64">
        <v>38</v>
      </c>
      <c r="H64">
        <v>30</v>
      </c>
      <c r="I64">
        <v>30</v>
      </c>
      <c r="J64">
        <v>3</v>
      </c>
      <c r="K64" t="s">
        <v>1937</v>
      </c>
      <c r="L64">
        <v>12</v>
      </c>
      <c r="M64">
        <v>32</v>
      </c>
      <c r="N64" s="53">
        <v>37</v>
      </c>
    </row>
    <row r="65" spans="1:14" x14ac:dyDescent="0.25">
      <c r="A65" t="s">
        <v>159</v>
      </c>
      <c r="B65">
        <v>13</v>
      </c>
      <c r="C65">
        <v>46</v>
      </c>
      <c r="D65" s="53">
        <v>57</v>
      </c>
      <c r="E65" s="53">
        <v>16</v>
      </c>
      <c r="F65" s="53">
        <v>7</v>
      </c>
      <c r="G65">
        <v>9</v>
      </c>
      <c r="H65">
        <v>33</v>
      </c>
      <c r="I65">
        <v>41</v>
      </c>
      <c r="J65">
        <v>12</v>
      </c>
      <c r="K65">
        <v>5</v>
      </c>
      <c r="L65">
        <v>80</v>
      </c>
      <c r="M65">
        <v>58</v>
      </c>
      <c r="N65" s="53">
        <v>139</v>
      </c>
    </row>
    <row r="66" spans="1:14" x14ac:dyDescent="0.25">
      <c r="A66" t="s">
        <v>161</v>
      </c>
      <c r="B66">
        <v>14</v>
      </c>
      <c r="C66">
        <v>29</v>
      </c>
      <c r="D66" s="53">
        <v>50</v>
      </c>
      <c r="E66" s="53">
        <v>40</v>
      </c>
      <c r="F66" s="53">
        <v>13</v>
      </c>
      <c r="G66">
        <v>10</v>
      </c>
      <c r="H66">
        <v>20</v>
      </c>
      <c r="I66">
        <v>34</v>
      </c>
      <c r="J66">
        <v>27</v>
      </c>
      <c r="K66">
        <v>9</v>
      </c>
      <c r="L66">
        <v>103</v>
      </c>
      <c r="M66">
        <v>71</v>
      </c>
      <c r="N66" s="53">
        <v>146</v>
      </c>
    </row>
    <row r="67" spans="1:14" x14ac:dyDescent="0.25">
      <c r="A67" t="s">
        <v>163</v>
      </c>
      <c r="B67">
        <v>39</v>
      </c>
      <c r="C67">
        <v>26</v>
      </c>
      <c r="D67" s="53">
        <v>31</v>
      </c>
      <c r="E67" s="53">
        <v>9</v>
      </c>
      <c r="F67" s="53">
        <v>2</v>
      </c>
      <c r="G67">
        <v>36</v>
      </c>
      <c r="H67">
        <v>24</v>
      </c>
      <c r="I67">
        <v>29</v>
      </c>
      <c r="J67">
        <v>8</v>
      </c>
      <c r="K67">
        <v>2</v>
      </c>
      <c r="L67">
        <v>42</v>
      </c>
      <c r="M67">
        <v>39</v>
      </c>
      <c r="N67" s="53">
        <v>107</v>
      </c>
    </row>
    <row r="68" spans="1:14" x14ac:dyDescent="0.25">
      <c r="A68" t="s">
        <v>165</v>
      </c>
      <c r="B68">
        <v>64</v>
      </c>
      <c r="C68">
        <v>92</v>
      </c>
      <c r="D68" s="53">
        <v>133</v>
      </c>
      <c r="E68" s="53">
        <v>41</v>
      </c>
      <c r="F68" s="53">
        <v>16</v>
      </c>
      <c r="G68">
        <v>18</v>
      </c>
      <c r="H68">
        <v>27</v>
      </c>
      <c r="I68">
        <v>38</v>
      </c>
      <c r="J68">
        <v>12</v>
      </c>
      <c r="K68">
        <v>5</v>
      </c>
      <c r="L68">
        <v>190</v>
      </c>
      <c r="M68">
        <v>55</v>
      </c>
      <c r="N68" s="53">
        <v>346</v>
      </c>
    </row>
    <row r="69" spans="1:14" x14ac:dyDescent="0.25">
      <c r="A69" t="s">
        <v>167</v>
      </c>
      <c r="B69">
        <v>52</v>
      </c>
      <c r="C69">
        <v>39</v>
      </c>
      <c r="D69" s="53">
        <v>16</v>
      </c>
      <c r="E69" s="53">
        <v>9</v>
      </c>
      <c r="F69" s="53">
        <v>14</v>
      </c>
      <c r="G69">
        <v>40</v>
      </c>
      <c r="H69">
        <v>30</v>
      </c>
      <c r="I69">
        <v>12</v>
      </c>
      <c r="J69">
        <v>7</v>
      </c>
      <c r="K69">
        <v>11</v>
      </c>
      <c r="L69">
        <v>39</v>
      </c>
      <c r="M69">
        <v>30</v>
      </c>
      <c r="N69" s="53">
        <v>130</v>
      </c>
    </row>
    <row r="70" spans="1:14" x14ac:dyDescent="0.25">
      <c r="A70" t="s">
        <v>169</v>
      </c>
      <c r="B70">
        <v>35</v>
      </c>
      <c r="C70">
        <v>44</v>
      </c>
      <c r="D70" s="53">
        <v>47</v>
      </c>
      <c r="E70" s="53">
        <v>13</v>
      </c>
      <c r="F70" s="53">
        <v>10</v>
      </c>
      <c r="G70">
        <v>23</v>
      </c>
      <c r="H70">
        <v>30</v>
      </c>
      <c r="I70">
        <v>32</v>
      </c>
      <c r="J70">
        <v>9</v>
      </c>
      <c r="K70">
        <v>7</v>
      </c>
      <c r="L70">
        <v>70</v>
      </c>
      <c r="M70">
        <v>47</v>
      </c>
      <c r="N70" s="53">
        <v>149</v>
      </c>
    </row>
    <row r="71" spans="1:14" x14ac:dyDescent="0.25">
      <c r="A71" t="s">
        <v>171</v>
      </c>
      <c r="B71">
        <v>4</v>
      </c>
      <c r="C71">
        <v>8</v>
      </c>
      <c r="D71" s="53">
        <v>25</v>
      </c>
      <c r="E71" s="53">
        <v>9</v>
      </c>
      <c r="F71" s="53">
        <v>5</v>
      </c>
      <c r="G71">
        <v>8</v>
      </c>
      <c r="H71">
        <v>16</v>
      </c>
      <c r="I71">
        <v>49</v>
      </c>
      <c r="J71">
        <v>18</v>
      </c>
      <c r="K71">
        <v>10</v>
      </c>
      <c r="L71">
        <v>39</v>
      </c>
      <c r="M71">
        <v>76</v>
      </c>
      <c r="N71" s="53">
        <v>51</v>
      </c>
    </row>
    <row r="72" spans="1:14" x14ac:dyDescent="0.25">
      <c r="A72" t="s">
        <v>173</v>
      </c>
      <c r="B72">
        <v>39</v>
      </c>
      <c r="C72">
        <v>98</v>
      </c>
      <c r="D72" s="53">
        <v>124</v>
      </c>
      <c r="E72" s="53">
        <v>59</v>
      </c>
      <c r="F72" s="53">
        <v>32</v>
      </c>
      <c r="G72">
        <v>11</v>
      </c>
      <c r="H72">
        <v>28</v>
      </c>
      <c r="I72">
        <v>35</v>
      </c>
      <c r="J72">
        <v>17</v>
      </c>
      <c r="K72">
        <v>9</v>
      </c>
      <c r="L72">
        <v>215</v>
      </c>
      <c r="M72">
        <v>61</v>
      </c>
      <c r="N72" s="53">
        <v>352</v>
      </c>
    </row>
    <row r="73" spans="1:14" x14ac:dyDescent="0.25">
      <c r="A73" t="s">
        <v>175</v>
      </c>
      <c r="B73">
        <v>24</v>
      </c>
      <c r="C73">
        <v>26</v>
      </c>
      <c r="D73" s="53">
        <v>9</v>
      </c>
      <c r="E73" s="53">
        <v>2</v>
      </c>
      <c r="G73">
        <v>39</v>
      </c>
      <c r="H73">
        <v>43</v>
      </c>
      <c r="I73">
        <v>15</v>
      </c>
      <c r="J73">
        <v>3</v>
      </c>
      <c r="K73" t="s">
        <v>1937</v>
      </c>
      <c r="L73">
        <v>11</v>
      </c>
      <c r="M73">
        <v>18</v>
      </c>
      <c r="N73" s="53">
        <v>61</v>
      </c>
    </row>
    <row r="74" spans="1:14" x14ac:dyDescent="0.25">
      <c r="A74" t="s">
        <v>177</v>
      </c>
      <c r="B74">
        <v>36</v>
      </c>
      <c r="C74">
        <v>60</v>
      </c>
      <c r="D74" s="53">
        <v>80</v>
      </c>
      <c r="E74" s="53">
        <v>23</v>
      </c>
      <c r="F74" s="53">
        <v>8</v>
      </c>
      <c r="G74">
        <v>17</v>
      </c>
      <c r="H74">
        <v>29</v>
      </c>
      <c r="I74">
        <v>39</v>
      </c>
      <c r="J74">
        <v>11</v>
      </c>
      <c r="K74">
        <v>4</v>
      </c>
      <c r="L74">
        <v>111</v>
      </c>
      <c r="M74">
        <v>54</v>
      </c>
      <c r="N74" s="53">
        <v>207</v>
      </c>
    </row>
    <row r="75" spans="1:14" x14ac:dyDescent="0.25">
      <c r="A75" t="s">
        <v>179</v>
      </c>
      <c r="B75">
        <v>10</v>
      </c>
      <c r="C75">
        <v>14</v>
      </c>
      <c r="D75" s="53">
        <v>17</v>
      </c>
      <c r="E75" s="53">
        <v>4</v>
      </c>
      <c r="F75" s="53">
        <v>3</v>
      </c>
      <c r="G75">
        <v>21</v>
      </c>
      <c r="H75">
        <v>29</v>
      </c>
      <c r="I75">
        <v>35</v>
      </c>
      <c r="J75">
        <v>8</v>
      </c>
      <c r="K75">
        <v>6</v>
      </c>
      <c r="L75">
        <v>24</v>
      </c>
      <c r="M75">
        <v>50</v>
      </c>
      <c r="N75" s="53">
        <v>48</v>
      </c>
    </row>
    <row r="76" spans="1:14" x14ac:dyDescent="0.25">
      <c r="A76" t="s">
        <v>181</v>
      </c>
      <c r="B76">
        <v>30</v>
      </c>
      <c r="C76">
        <v>20</v>
      </c>
      <c r="D76" s="53">
        <v>9</v>
      </c>
      <c r="E76" s="53">
        <v>1</v>
      </c>
      <c r="G76">
        <v>50</v>
      </c>
      <c r="H76">
        <v>33</v>
      </c>
      <c r="I76">
        <v>15</v>
      </c>
      <c r="J76">
        <v>2</v>
      </c>
      <c r="K76" t="s">
        <v>1937</v>
      </c>
      <c r="L76">
        <v>10</v>
      </c>
      <c r="M76">
        <v>17</v>
      </c>
      <c r="N76" s="53">
        <v>60</v>
      </c>
    </row>
    <row r="77" spans="1:14" x14ac:dyDescent="0.25">
      <c r="A77" t="s">
        <v>183</v>
      </c>
      <c r="B77">
        <v>23</v>
      </c>
      <c r="C77">
        <v>49</v>
      </c>
      <c r="D77" s="53">
        <v>57</v>
      </c>
      <c r="E77" s="53">
        <v>19</v>
      </c>
      <c r="F77" s="53">
        <v>10</v>
      </c>
      <c r="G77">
        <v>15</v>
      </c>
      <c r="H77">
        <v>31</v>
      </c>
      <c r="I77">
        <v>36</v>
      </c>
      <c r="J77">
        <v>12</v>
      </c>
      <c r="K77">
        <v>6</v>
      </c>
      <c r="L77">
        <v>86</v>
      </c>
      <c r="M77">
        <v>54</v>
      </c>
      <c r="N77" s="53">
        <v>158</v>
      </c>
    </row>
    <row r="78" spans="1:14" x14ac:dyDescent="0.25">
      <c r="A78" t="s">
        <v>185</v>
      </c>
      <c r="B78">
        <v>15</v>
      </c>
      <c r="C78">
        <v>24</v>
      </c>
      <c r="D78" s="53">
        <v>28</v>
      </c>
      <c r="E78" s="53">
        <v>10</v>
      </c>
      <c r="F78" s="53">
        <v>3</v>
      </c>
      <c r="G78">
        <v>19</v>
      </c>
      <c r="H78">
        <v>30</v>
      </c>
      <c r="I78">
        <v>35</v>
      </c>
      <c r="J78">
        <v>13</v>
      </c>
      <c r="K78">
        <v>4</v>
      </c>
      <c r="L78">
        <v>41</v>
      </c>
      <c r="M78">
        <v>51</v>
      </c>
      <c r="N78" s="53">
        <v>80</v>
      </c>
    </row>
    <row r="79" spans="1:14" x14ac:dyDescent="0.25">
      <c r="A79" t="s">
        <v>187</v>
      </c>
      <c r="B79">
        <v>26</v>
      </c>
      <c r="C79">
        <v>25</v>
      </c>
      <c r="D79" s="53">
        <v>17</v>
      </c>
      <c r="E79" s="53">
        <v>3</v>
      </c>
      <c r="G79">
        <v>37</v>
      </c>
      <c r="H79">
        <v>35</v>
      </c>
      <c r="I79">
        <v>24</v>
      </c>
      <c r="J79">
        <v>4</v>
      </c>
      <c r="K79" t="s">
        <v>1937</v>
      </c>
      <c r="L79">
        <v>20</v>
      </c>
      <c r="M79">
        <v>28</v>
      </c>
      <c r="N79" s="53">
        <v>71</v>
      </c>
    </row>
    <row r="80" spans="1:14" x14ac:dyDescent="0.25">
      <c r="A80" t="s">
        <v>189</v>
      </c>
      <c r="B80">
        <v>21</v>
      </c>
      <c r="C80">
        <v>20</v>
      </c>
      <c r="D80" s="53">
        <v>11</v>
      </c>
      <c r="E80" s="53">
        <v>2</v>
      </c>
      <c r="F80" s="53">
        <v>2</v>
      </c>
      <c r="G80">
        <v>38</v>
      </c>
      <c r="H80">
        <v>36</v>
      </c>
      <c r="I80">
        <v>20</v>
      </c>
      <c r="J80">
        <v>4</v>
      </c>
      <c r="K80">
        <v>4</v>
      </c>
      <c r="L80">
        <v>15</v>
      </c>
      <c r="M80">
        <v>27</v>
      </c>
      <c r="N80" s="53">
        <v>56</v>
      </c>
    </row>
    <row r="81" spans="1:14" x14ac:dyDescent="0.25">
      <c r="A81" t="s">
        <v>191</v>
      </c>
      <c r="B81">
        <v>8</v>
      </c>
      <c r="C81">
        <v>12</v>
      </c>
      <c r="D81" s="53">
        <v>25</v>
      </c>
      <c r="E81" s="53">
        <v>6</v>
      </c>
      <c r="F81" s="53">
        <v>3</v>
      </c>
      <c r="G81">
        <v>15</v>
      </c>
      <c r="H81">
        <v>22</v>
      </c>
      <c r="I81">
        <v>46</v>
      </c>
      <c r="J81">
        <v>11</v>
      </c>
      <c r="K81">
        <v>6</v>
      </c>
      <c r="L81">
        <v>34</v>
      </c>
      <c r="M81">
        <v>63</v>
      </c>
      <c r="N81" s="53">
        <v>54</v>
      </c>
    </row>
    <row r="82" spans="1:14" x14ac:dyDescent="0.25">
      <c r="A82" t="s">
        <v>193</v>
      </c>
      <c r="B82">
        <v>10</v>
      </c>
      <c r="C82">
        <v>24</v>
      </c>
      <c r="D82" s="53">
        <v>16</v>
      </c>
      <c r="E82" s="53">
        <v>2</v>
      </c>
      <c r="G82">
        <v>19</v>
      </c>
      <c r="H82">
        <v>46</v>
      </c>
      <c r="I82">
        <v>31</v>
      </c>
      <c r="J82">
        <v>4</v>
      </c>
      <c r="K82" t="s">
        <v>1937</v>
      </c>
      <c r="L82">
        <v>18</v>
      </c>
      <c r="M82">
        <v>35</v>
      </c>
      <c r="N82" s="53">
        <v>52</v>
      </c>
    </row>
    <row r="83" spans="1:14" x14ac:dyDescent="0.25">
      <c r="A83" t="s">
        <v>195</v>
      </c>
      <c r="B83">
        <v>10</v>
      </c>
      <c r="C83">
        <v>35</v>
      </c>
      <c r="D83" s="53">
        <v>51</v>
      </c>
      <c r="E83" s="53">
        <v>25</v>
      </c>
      <c r="F83" s="53">
        <v>12</v>
      </c>
      <c r="G83">
        <v>8</v>
      </c>
      <c r="H83">
        <v>26</v>
      </c>
      <c r="I83">
        <v>38</v>
      </c>
      <c r="J83">
        <v>19</v>
      </c>
      <c r="K83">
        <v>9</v>
      </c>
      <c r="L83">
        <v>88</v>
      </c>
      <c r="M83">
        <v>66</v>
      </c>
      <c r="N83" s="53">
        <v>133</v>
      </c>
    </row>
    <row r="84" spans="1:14" x14ac:dyDescent="0.25">
      <c r="A84" t="s">
        <v>197</v>
      </c>
      <c r="B84">
        <v>50</v>
      </c>
      <c r="C84">
        <v>77</v>
      </c>
      <c r="D84" s="53">
        <v>104</v>
      </c>
      <c r="E84" s="53">
        <v>23</v>
      </c>
      <c r="F84" s="53">
        <v>7</v>
      </c>
      <c r="G84">
        <v>19</v>
      </c>
      <c r="H84">
        <v>30</v>
      </c>
      <c r="I84">
        <v>40</v>
      </c>
      <c r="J84">
        <v>9</v>
      </c>
      <c r="K84">
        <v>3</v>
      </c>
      <c r="L84">
        <v>134</v>
      </c>
      <c r="M84">
        <v>51</v>
      </c>
      <c r="N84" s="53">
        <v>261</v>
      </c>
    </row>
    <row r="85" spans="1:14" x14ac:dyDescent="0.25">
      <c r="A85" t="s">
        <v>199</v>
      </c>
      <c r="B85">
        <v>11</v>
      </c>
      <c r="C85">
        <v>22</v>
      </c>
      <c r="D85" s="53">
        <v>34</v>
      </c>
      <c r="E85" s="53">
        <v>20</v>
      </c>
      <c r="F85" s="53">
        <v>14</v>
      </c>
      <c r="G85">
        <v>11</v>
      </c>
      <c r="H85">
        <v>22</v>
      </c>
      <c r="I85">
        <v>34</v>
      </c>
      <c r="J85">
        <v>20</v>
      </c>
      <c r="K85">
        <v>14</v>
      </c>
      <c r="L85">
        <v>68</v>
      </c>
      <c r="M85">
        <v>67</v>
      </c>
      <c r="N85" s="53">
        <v>101</v>
      </c>
    </row>
    <row r="86" spans="1:14" x14ac:dyDescent="0.25">
      <c r="A86" t="s">
        <v>201</v>
      </c>
      <c r="B86">
        <v>22</v>
      </c>
      <c r="C86">
        <v>21</v>
      </c>
      <c r="D86" s="53">
        <v>32</v>
      </c>
      <c r="E86" s="53">
        <v>15</v>
      </c>
      <c r="F86" s="53">
        <v>4</v>
      </c>
      <c r="G86">
        <v>23</v>
      </c>
      <c r="H86">
        <v>22</v>
      </c>
      <c r="I86">
        <v>34</v>
      </c>
      <c r="J86">
        <v>16</v>
      </c>
      <c r="K86">
        <v>4</v>
      </c>
      <c r="L86">
        <v>51</v>
      </c>
      <c r="M86">
        <v>54</v>
      </c>
      <c r="N86" s="53">
        <v>94</v>
      </c>
    </row>
    <row r="87" spans="1:14" x14ac:dyDescent="0.25">
      <c r="A87" t="s">
        <v>203</v>
      </c>
      <c r="B87">
        <v>19</v>
      </c>
      <c r="C87">
        <v>24</v>
      </c>
      <c r="D87" s="53">
        <v>35</v>
      </c>
      <c r="E87" s="53">
        <v>15</v>
      </c>
      <c r="F87" s="53">
        <v>6</v>
      </c>
      <c r="G87">
        <v>19</v>
      </c>
      <c r="H87">
        <v>24</v>
      </c>
      <c r="I87">
        <v>35</v>
      </c>
      <c r="J87">
        <v>15</v>
      </c>
      <c r="K87">
        <v>6</v>
      </c>
      <c r="L87">
        <v>56</v>
      </c>
      <c r="M87">
        <v>57</v>
      </c>
      <c r="N87" s="53">
        <v>99</v>
      </c>
    </row>
    <row r="88" spans="1:14" x14ac:dyDescent="0.25">
      <c r="A88" t="s">
        <v>205</v>
      </c>
      <c r="B88">
        <v>15</v>
      </c>
      <c r="C88">
        <v>29</v>
      </c>
      <c r="D88" s="53">
        <v>34</v>
      </c>
      <c r="E88" s="53">
        <v>10</v>
      </c>
      <c r="F88" s="53">
        <v>4</v>
      </c>
      <c r="G88">
        <v>16</v>
      </c>
      <c r="H88">
        <v>32</v>
      </c>
      <c r="I88">
        <v>37</v>
      </c>
      <c r="J88">
        <v>11</v>
      </c>
      <c r="K88">
        <v>4</v>
      </c>
      <c r="L88">
        <v>48</v>
      </c>
      <c r="M88">
        <v>52</v>
      </c>
      <c r="N88" s="53">
        <v>92</v>
      </c>
    </row>
    <row r="89" spans="1:14" x14ac:dyDescent="0.25">
      <c r="A89" t="s">
        <v>207</v>
      </c>
      <c r="B89">
        <v>24</v>
      </c>
      <c r="C89">
        <v>40</v>
      </c>
      <c r="D89" s="53">
        <v>44</v>
      </c>
      <c r="E89" s="53">
        <v>16</v>
      </c>
      <c r="F89" s="53">
        <v>6</v>
      </c>
      <c r="G89">
        <v>18</v>
      </c>
      <c r="H89">
        <v>31</v>
      </c>
      <c r="I89">
        <v>34</v>
      </c>
      <c r="J89">
        <v>12</v>
      </c>
      <c r="K89">
        <v>5</v>
      </c>
      <c r="L89">
        <v>66</v>
      </c>
      <c r="M89">
        <v>51</v>
      </c>
      <c r="N89" s="53">
        <v>130</v>
      </c>
    </row>
    <row r="90" spans="1:14" x14ac:dyDescent="0.25">
      <c r="A90" t="s">
        <v>209</v>
      </c>
      <c r="B90">
        <v>29</v>
      </c>
      <c r="C90">
        <v>56</v>
      </c>
      <c r="D90" s="53">
        <v>57</v>
      </c>
      <c r="E90" s="53">
        <v>21</v>
      </c>
      <c r="F90" s="53">
        <v>3</v>
      </c>
      <c r="G90">
        <v>17</v>
      </c>
      <c r="H90">
        <v>34</v>
      </c>
      <c r="I90">
        <v>34</v>
      </c>
      <c r="J90">
        <v>13</v>
      </c>
      <c r="K90">
        <v>2</v>
      </c>
      <c r="L90">
        <v>81</v>
      </c>
      <c r="M90">
        <v>49</v>
      </c>
      <c r="N90" s="53">
        <v>166</v>
      </c>
    </row>
    <row r="91" spans="1:14" x14ac:dyDescent="0.25">
      <c r="A91" t="s">
        <v>211</v>
      </c>
      <c r="B91">
        <v>49</v>
      </c>
      <c r="C91">
        <v>45</v>
      </c>
      <c r="D91" s="53">
        <v>34</v>
      </c>
      <c r="E91" s="53">
        <v>1</v>
      </c>
      <c r="F91" s="53">
        <v>2</v>
      </c>
      <c r="G91">
        <v>37</v>
      </c>
      <c r="H91">
        <v>34</v>
      </c>
      <c r="I91">
        <v>26</v>
      </c>
      <c r="J91">
        <v>1</v>
      </c>
      <c r="K91">
        <v>2</v>
      </c>
      <c r="L91">
        <v>37</v>
      </c>
      <c r="M91">
        <v>28</v>
      </c>
      <c r="N91" s="53">
        <v>131</v>
      </c>
    </row>
    <row r="92" spans="1:14" x14ac:dyDescent="0.25">
      <c r="A92" t="s">
        <v>2313</v>
      </c>
      <c r="B92">
        <v>4</v>
      </c>
      <c r="C92">
        <v>4</v>
      </c>
      <c r="D92" s="53">
        <v>7</v>
      </c>
      <c r="E92" s="53">
        <v>2</v>
      </c>
      <c r="G92">
        <v>24</v>
      </c>
      <c r="H92">
        <v>24</v>
      </c>
      <c r="I92">
        <v>41</v>
      </c>
      <c r="J92">
        <v>12</v>
      </c>
      <c r="K92" t="s">
        <v>1937</v>
      </c>
      <c r="L92">
        <v>9</v>
      </c>
      <c r="M92">
        <v>53</v>
      </c>
      <c r="N92" s="53">
        <v>17</v>
      </c>
    </row>
    <row r="93" spans="1:14" x14ac:dyDescent="0.25">
      <c r="A93" t="s">
        <v>215</v>
      </c>
      <c r="B93">
        <v>3</v>
      </c>
      <c r="C93">
        <v>7</v>
      </c>
      <c r="D93" s="53">
        <v>5</v>
      </c>
      <c r="E93" s="53">
        <v>1</v>
      </c>
      <c r="G93">
        <v>19</v>
      </c>
      <c r="H93">
        <v>44</v>
      </c>
      <c r="I93">
        <v>31</v>
      </c>
      <c r="J93">
        <v>6</v>
      </c>
      <c r="K93" t="s">
        <v>1937</v>
      </c>
      <c r="L93">
        <v>6</v>
      </c>
      <c r="M93">
        <v>38</v>
      </c>
      <c r="N93" s="53">
        <v>16</v>
      </c>
    </row>
    <row r="94" spans="1:14" x14ac:dyDescent="0.25">
      <c r="A94" t="s">
        <v>849</v>
      </c>
      <c r="B94">
        <v>4</v>
      </c>
      <c r="C94">
        <v>6</v>
      </c>
      <c r="D94" s="53">
        <v>19</v>
      </c>
      <c r="E94" s="53">
        <v>16</v>
      </c>
      <c r="F94" s="53">
        <v>5</v>
      </c>
      <c r="G94">
        <v>8</v>
      </c>
      <c r="H94">
        <v>12</v>
      </c>
      <c r="I94">
        <v>38</v>
      </c>
      <c r="J94">
        <v>32</v>
      </c>
      <c r="K94">
        <v>10</v>
      </c>
      <c r="L94">
        <v>40</v>
      </c>
      <c r="M94">
        <v>80</v>
      </c>
      <c r="N94" s="53">
        <v>50</v>
      </c>
    </row>
    <row r="95" spans="1:14" x14ac:dyDescent="0.25">
      <c r="A95" t="s">
        <v>850</v>
      </c>
      <c r="B95">
        <v>5</v>
      </c>
      <c r="C95">
        <v>4</v>
      </c>
      <c r="D95" s="53">
        <v>5</v>
      </c>
      <c r="E95" s="53">
        <v>2</v>
      </c>
      <c r="G95">
        <v>31</v>
      </c>
      <c r="H95">
        <v>25</v>
      </c>
      <c r="I95">
        <v>31</v>
      </c>
      <c r="J95">
        <v>13</v>
      </c>
      <c r="K95" t="s">
        <v>1937</v>
      </c>
      <c r="L95">
        <v>7</v>
      </c>
      <c r="M95">
        <v>44</v>
      </c>
      <c r="N95" s="53">
        <v>16</v>
      </c>
    </row>
    <row r="96" spans="1:14" x14ac:dyDescent="0.25">
      <c r="A96" t="s">
        <v>217</v>
      </c>
      <c r="B96">
        <v>18</v>
      </c>
      <c r="C96">
        <v>36</v>
      </c>
      <c r="D96" s="53">
        <v>39</v>
      </c>
      <c r="E96" s="53">
        <v>10</v>
      </c>
      <c r="F96" s="53">
        <v>5</v>
      </c>
      <c r="G96">
        <v>17</v>
      </c>
      <c r="H96">
        <v>33</v>
      </c>
      <c r="I96">
        <v>36</v>
      </c>
      <c r="J96">
        <v>9</v>
      </c>
      <c r="K96">
        <v>5</v>
      </c>
      <c r="L96">
        <v>54</v>
      </c>
      <c r="M96">
        <v>50</v>
      </c>
      <c r="N96" s="53">
        <v>108</v>
      </c>
    </row>
    <row r="97" spans="1:14" x14ac:dyDescent="0.25">
      <c r="A97" t="s">
        <v>219</v>
      </c>
      <c r="B97">
        <v>24</v>
      </c>
      <c r="C97">
        <v>26</v>
      </c>
      <c r="D97" s="53">
        <v>33</v>
      </c>
      <c r="E97" s="53">
        <v>3</v>
      </c>
      <c r="G97">
        <v>28</v>
      </c>
      <c r="H97">
        <v>30</v>
      </c>
      <c r="I97">
        <v>38</v>
      </c>
      <c r="J97">
        <v>3</v>
      </c>
      <c r="K97" t="s">
        <v>1937</v>
      </c>
      <c r="L97">
        <v>36</v>
      </c>
      <c r="M97">
        <v>42</v>
      </c>
      <c r="N97" s="53">
        <v>86</v>
      </c>
    </row>
    <row r="98" spans="1:14" x14ac:dyDescent="0.25">
      <c r="A98" t="s">
        <v>221</v>
      </c>
      <c r="B98">
        <v>23</v>
      </c>
      <c r="C98">
        <v>17</v>
      </c>
      <c r="D98" s="53">
        <v>6</v>
      </c>
      <c r="E98" s="53">
        <v>1</v>
      </c>
      <c r="G98">
        <v>49</v>
      </c>
      <c r="H98">
        <v>36</v>
      </c>
      <c r="I98">
        <v>13</v>
      </c>
      <c r="J98">
        <v>2</v>
      </c>
      <c r="K98" t="s">
        <v>1937</v>
      </c>
      <c r="L98">
        <v>7</v>
      </c>
      <c r="M98">
        <v>15</v>
      </c>
      <c r="N98" s="53">
        <v>47</v>
      </c>
    </row>
    <row r="99" spans="1:14" x14ac:dyDescent="0.25">
      <c r="A99" t="s">
        <v>223</v>
      </c>
      <c r="B99">
        <v>33</v>
      </c>
      <c r="C99">
        <v>39</v>
      </c>
      <c r="D99" s="53">
        <v>24</v>
      </c>
      <c r="E99" s="53">
        <v>2</v>
      </c>
      <c r="G99">
        <v>34</v>
      </c>
      <c r="H99">
        <v>40</v>
      </c>
      <c r="I99">
        <v>24</v>
      </c>
      <c r="J99">
        <v>2</v>
      </c>
      <c r="K99" t="s">
        <v>1937</v>
      </c>
      <c r="L99">
        <v>26</v>
      </c>
      <c r="M99">
        <v>27</v>
      </c>
      <c r="N99" s="53">
        <v>98</v>
      </c>
    </row>
    <row r="100" spans="1:14" x14ac:dyDescent="0.25">
      <c r="A100" t="s">
        <v>225</v>
      </c>
      <c r="B100">
        <v>40</v>
      </c>
      <c r="C100">
        <v>66</v>
      </c>
      <c r="D100" s="53">
        <v>41</v>
      </c>
      <c r="E100" s="53">
        <v>20</v>
      </c>
      <c r="F100" s="53">
        <v>8</v>
      </c>
      <c r="G100">
        <v>23</v>
      </c>
      <c r="H100">
        <v>38</v>
      </c>
      <c r="I100">
        <v>23</v>
      </c>
      <c r="J100">
        <v>11</v>
      </c>
      <c r="K100">
        <v>5</v>
      </c>
      <c r="L100">
        <v>69</v>
      </c>
      <c r="M100">
        <v>39</v>
      </c>
      <c r="N100" s="53">
        <v>175</v>
      </c>
    </row>
    <row r="101" spans="1:14" x14ac:dyDescent="0.25">
      <c r="A101" t="s">
        <v>227</v>
      </c>
      <c r="B101">
        <v>6</v>
      </c>
      <c r="C101">
        <v>46</v>
      </c>
      <c r="D101" s="53">
        <v>87</v>
      </c>
      <c r="E101" s="53">
        <v>23</v>
      </c>
      <c r="F101" s="53">
        <v>10</v>
      </c>
      <c r="G101">
        <v>3</v>
      </c>
      <c r="H101">
        <v>27</v>
      </c>
      <c r="I101">
        <v>51</v>
      </c>
      <c r="J101">
        <v>13</v>
      </c>
      <c r="K101">
        <v>6</v>
      </c>
      <c r="L101">
        <v>120</v>
      </c>
      <c r="M101">
        <v>70</v>
      </c>
      <c r="N101" s="53">
        <v>172</v>
      </c>
    </row>
    <row r="102" spans="1:14" x14ac:dyDescent="0.25">
      <c r="A102" t="s">
        <v>229</v>
      </c>
      <c r="B102">
        <v>10</v>
      </c>
      <c r="C102">
        <v>23</v>
      </c>
      <c r="D102" s="53">
        <v>16</v>
      </c>
      <c r="G102">
        <v>20</v>
      </c>
      <c r="H102">
        <v>47</v>
      </c>
      <c r="I102">
        <v>33</v>
      </c>
      <c r="J102" t="s">
        <v>1937</v>
      </c>
      <c r="K102" t="s">
        <v>1937</v>
      </c>
      <c r="L102">
        <v>16</v>
      </c>
      <c r="M102">
        <v>33</v>
      </c>
      <c r="N102" s="53">
        <v>49</v>
      </c>
    </row>
    <row r="103" spans="1:14" x14ac:dyDescent="0.25">
      <c r="A103" t="s">
        <v>231</v>
      </c>
      <c r="B103">
        <v>33</v>
      </c>
      <c r="C103">
        <v>44</v>
      </c>
      <c r="D103" s="53">
        <v>46</v>
      </c>
      <c r="E103" s="53">
        <v>25</v>
      </c>
      <c r="F103" s="53">
        <v>5</v>
      </c>
      <c r="G103">
        <v>22</v>
      </c>
      <c r="H103">
        <v>29</v>
      </c>
      <c r="I103">
        <v>30</v>
      </c>
      <c r="J103">
        <v>16</v>
      </c>
      <c r="K103">
        <v>3</v>
      </c>
      <c r="L103">
        <v>76</v>
      </c>
      <c r="M103">
        <v>50</v>
      </c>
      <c r="N103" s="53">
        <v>153</v>
      </c>
    </row>
    <row r="104" spans="1:14" x14ac:dyDescent="0.25">
      <c r="A104" t="s">
        <v>233</v>
      </c>
      <c r="B104">
        <v>56</v>
      </c>
      <c r="C104">
        <v>99</v>
      </c>
      <c r="D104" s="53">
        <v>90</v>
      </c>
      <c r="E104" s="53">
        <v>36</v>
      </c>
      <c r="F104" s="53">
        <v>6</v>
      </c>
      <c r="G104">
        <v>20</v>
      </c>
      <c r="H104">
        <v>34</v>
      </c>
      <c r="I104">
        <v>31</v>
      </c>
      <c r="J104">
        <v>13</v>
      </c>
      <c r="K104">
        <v>2</v>
      </c>
      <c r="L104">
        <v>132</v>
      </c>
      <c r="M104">
        <v>46</v>
      </c>
      <c r="N104" s="53">
        <v>287</v>
      </c>
    </row>
    <row r="105" spans="1:14" x14ac:dyDescent="0.25">
      <c r="A105" t="s">
        <v>235</v>
      </c>
      <c r="B105">
        <v>40</v>
      </c>
      <c r="C105">
        <v>19</v>
      </c>
      <c r="D105" s="53">
        <v>15</v>
      </c>
      <c r="E105" s="53">
        <v>5</v>
      </c>
      <c r="F105" s="53">
        <v>1</v>
      </c>
      <c r="G105">
        <v>50</v>
      </c>
      <c r="H105">
        <v>24</v>
      </c>
      <c r="I105">
        <v>19</v>
      </c>
      <c r="J105">
        <v>6</v>
      </c>
      <c r="K105">
        <v>1</v>
      </c>
      <c r="L105">
        <v>21</v>
      </c>
      <c r="M105">
        <v>26</v>
      </c>
      <c r="N105" s="53">
        <v>80</v>
      </c>
    </row>
    <row r="106" spans="1:14" x14ac:dyDescent="0.25">
      <c r="A106" t="s">
        <v>237</v>
      </c>
      <c r="B106">
        <v>23</v>
      </c>
      <c r="C106">
        <v>31</v>
      </c>
      <c r="D106" s="53">
        <v>34</v>
      </c>
      <c r="E106" s="53">
        <v>12</v>
      </c>
      <c r="F106" s="53">
        <v>1</v>
      </c>
      <c r="G106">
        <v>23</v>
      </c>
      <c r="H106">
        <v>31</v>
      </c>
      <c r="I106">
        <v>34</v>
      </c>
      <c r="J106">
        <v>12</v>
      </c>
      <c r="K106">
        <v>1</v>
      </c>
      <c r="L106">
        <v>47</v>
      </c>
      <c r="M106">
        <v>47</v>
      </c>
      <c r="N106" s="53">
        <v>101</v>
      </c>
    </row>
    <row r="107" spans="1:14" x14ac:dyDescent="0.25">
      <c r="A107" t="s">
        <v>239</v>
      </c>
      <c r="B107">
        <v>40</v>
      </c>
      <c r="C107">
        <v>35</v>
      </c>
      <c r="D107" s="53">
        <v>30</v>
      </c>
      <c r="E107" s="53">
        <v>15</v>
      </c>
      <c r="F107" s="53">
        <v>4</v>
      </c>
      <c r="G107">
        <v>32</v>
      </c>
      <c r="H107">
        <v>28</v>
      </c>
      <c r="I107">
        <v>24</v>
      </c>
      <c r="J107">
        <v>12</v>
      </c>
      <c r="K107">
        <v>3</v>
      </c>
      <c r="L107">
        <v>49</v>
      </c>
      <c r="M107">
        <v>40</v>
      </c>
      <c r="N107" s="53">
        <v>124</v>
      </c>
    </row>
    <row r="108" spans="1:14" x14ac:dyDescent="0.25">
      <c r="A108" t="s">
        <v>241</v>
      </c>
      <c r="B108">
        <v>23</v>
      </c>
      <c r="C108">
        <v>26</v>
      </c>
      <c r="D108" s="53">
        <v>21</v>
      </c>
      <c r="E108" s="53">
        <v>5</v>
      </c>
      <c r="F108" s="53">
        <v>4</v>
      </c>
      <c r="G108">
        <v>29</v>
      </c>
      <c r="H108">
        <v>33</v>
      </c>
      <c r="I108">
        <v>27</v>
      </c>
      <c r="J108">
        <v>6</v>
      </c>
      <c r="K108">
        <v>5</v>
      </c>
      <c r="L108">
        <v>30</v>
      </c>
      <c r="M108">
        <v>38</v>
      </c>
      <c r="N108" s="53">
        <v>79</v>
      </c>
    </row>
    <row r="109" spans="1:14" x14ac:dyDescent="0.25">
      <c r="A109" t="s">
        <v>243</v>
      </c>
      <c r="B109">
        <v>25</v>
      </c>
      <c r="C109">
        <v>44</v>
      </c>
      <c r="D109" s="53">
        <v>56</v>
      </c>
      <c r="E109" s="53">
        <v>19</v>
      </c>
      <c r="F109" s="53">
        <v>14</v>
      </c>
      <c r="G109">
        <v>16</v>
      </c>
      <c r="H109">
        <v>28</v>
      </c>
      <c r="I109">
        <v>35</v>
      </c>
      <c r="J109">
        <v>12</v>
      </c>
      <c r="K109">
        <v>9</v>
      </c>
      <c r="L109">
        <v>89</v>
      </c>
      <c r="M109">
        <v>56</v>
      </c>
      <c r="N109" s="53">
        <v>158</v>
      </c>
    </row>
    <row r="110" spans="1:14" x14ac:dyDescent="0.25">
      <c r="A110" t="s">
        <v>245</v>
      </c>
      <c r="B110">
        <v>19</v>
      </c>
      <c r="C110">
        <v>33</v>
      </c>
      <c r="D110" s="53">
        <v>47</v>
      </c>
      <c r="E110" s="53">
        <v>21</v>
      </c>
      <c r="F110" s="53">
        <v>6</v>
      </c>
      <c r="G110">
        <v>15</v>
      </c>
      <c r="H110">
        <v>26</v>
      </c>
      <c r="I110">
        <v>37</v>
      </c>
      <c r="J110">
        <v>17</v>
      </c>
      <c r="K110">
        <v>5</v>
      </c>
      <c r="L110">
        <v>74</v>
      </c>
      <c r="M110">
        <v>59</v>
      </c>
      <c r="N110" s="53">
        <v>126</v>
      </c>
    </row>
    <row r="111" spans="1:14" x14ac:dyDescent="0.25">
      <c r="A111" t="s">
        <v>247</v>
      </c>
      <c r="B111">
        <v>30</v>
      </c>
      <c r="C111">
        <v>37</v>
      </c>
      <c r="D111" s="53">
        <v>27</v>
      </c>
      <c r="E111" s="53">
        <v>1</v>
      </c>
      <c r="G111">
        <v>32</v>
      </c>
      <c r="H111">
        <v>39</v>
      </c>
      <c r="I111">
        <v>28</v>
      </c>
      <c r="J111">
        <v>1</v>
      </c>
      <c r="K111" t="s">
        <v>1937</v>
      </c>
      <c r="L111">
        <v>28</v>
      </c>
      <c r="M111">
        <v>29</v>
      </c>
      <c r="N111" s="53">
        <v>95</v>
      </c>
    </row>
    <row r="112" spans="1:14" x14ac:dyDescent="0.25">
      <c r="A112" t="s">
        <v>249</v>
      </c>
      <c r="B112">
        <v>48</v>
      </c>
      <c r="C112">
        <v>51</v>
      </c>
      <c r="D112" s="53">
        <v>43</v>
      </c>
      <c r="E112" s="53">
        <v>14</v>
      </c>
      <c r="F112" s="53">
        <v>3</v>
      </c>
      <c r="G112">
        <v>30</v>
      </c>
      <c r="H112">
        <v>32</v>
      </c>
      <c r="I112">
        <v>27</v>
      </c>
      <c r="J112">
        <v>9</v>
      </c>
      <c r="K112">
        <v>2</v>
      </c>
      <c r="L112">
        <v>60</v>
      </c>
      <c r="M112">
        <v>38</v>
      </c>
      <c r="N112" s="53">
        <v>159</v>
      </c>
    </row>
    <row r="113" spans="1:14" x14ac:dyDescent="0.25">
      <c r="A113" t="s">
        <v>251</v>
      </c>
      <c r="B113">
        <v>64</v>
      </c>
      <c r="C113">
        <v>62</v>
      </c>
      <c r="D113" s="53">
        <v>70</v>
      </c>
      <c r="E113" s="53">
        <v>14</v>
      </c>
      <c r="F113" s="53">
        <v>7</v>
      </c>
      <c r="G113">
        <v>29</v>
      </c>
      <c r="H113">
        <v>29</v>
      </c>
      <c r="I113">
        <v>32</v>
      </c>
      <c r="J113">
        <v>6</v>
      </c>
      <c r="K113">
        <v>3</v>
      </c>
      <c r="L113">
        <v>91</v>
      </c>
      <c r="M113">
        <v>42</v>
      </c>
      <c r="N113" s="53">
        <v>217</v>
      </c>
    </row>
    <row r="114" spans="1:14" x14ac:dyDescent="0.25">
      <c r="A114" t="s">
        <v>253</v>
      </c>
      <c r="B114">
        <v>38</v>
      </c>
      <c r="C114">
        <v>27</v>
      </c>
      <c r="D114" s="53">
        <v>25</v>
      </c>
      <c r="E114" s="53">
        <v>2</v>
      </c>
      <c r="G114">
        <v>41</v>
      </c>
      <c r="H114">
        <v>29</v>
      </c>
      <c r="I114">
        <v>27</v>
      </c>
      <c r="J114">
        <v>2</v>
      </c>
      <c r="K114" t="s">
        <v>1937</v>
      </c>
      <c r="L114">
        <v>27</v>
      </c>
      <c r="M114">
        <v>29</v>
      </c>
      <c r="N114" s="53">
        <v>92</v>
      </c>
    </row>
    <row r="115" spans="1:14" x14ac:dyDescent="0.25">
      <c r="A115" t="s">
        <v>255</v>
      </c>
      <c r="B115">
        <v>7</v>
      </c>
      <c r="C115">
        <v>19</v>
      </c>
      <c r="D115" s="53">
        <v>32</v>
      </c>
      <c r="E115" s="53">
        <v>15</v>
      </c>
      <c r="F115" s="53">
        <v>13</v>
      </c>
      <c r="G115">
        <v>8</v>
      </c>
      <c r="H115">
        <v>22</v>
      </c>
      <c r="I115">
        <v>37</v>
      </c>
      <c r="J115">
        <v>17</v>
      </c>
      <c r="K115">
        <v>15</v>
      </c>
      <c r="L115">
        <v>60</v>
      </c>
      <c r="M115">
        <v>70</v>
      </c>
      <c r="N115" s="53">
        <v>86</v>
      </c>
    </row>
    <row r="116" spans="1:14" x14ac:dyDescent="0.25">
      <c r="A116" t="s">
        <v>257</v>
      </c>
      <c r="B116">
        <v>47</v>
      </c>
      <c r="C116">
        <v>39</v>
      </c>
      <c r="D116" s="53">
        <v>14</v>
      </c>
      <c r="E116" s="53">
        <v>3</v>
      </c>
      <c r="G116">
        <v>46</v>
      </c>
      <c r="H116">
        <v>38</v>
      </c>
      <c r="I116">
        <v>14</v>
      </c>
      <c r="J116">
        <v>3</v>
      </c>
      <c r="K116" t="s">
        <v>1937</v>
      </c>
      <c r="L116">
        <v>17</v>
      </c>
      <c r="M116">
        <v>17</v>
      </c>
      <c r="N116" s="53">
        <v>103</v>
      </c>
    </row>
    <row r="117" spans="1:14" x14ac:dyDescent="0.25">
      <c r="A117" t="s">
        <v>259</v>
      </c>
      <c r="B117">
        <v>18</v>
      </c>
      <c r="C117">
        <v>49</v>
      </c>
      <c r="D117" s="53">
        <v>59</v>
      </c>
      <c r="E117" s="53">
        <v>19</v>
      </c>
      <c r="F117" s="53">
        <v>5</v>
      </c>
      <c r="G117">
        <v>12</v>
      </c>
      <c r="H117">
        <v>33</v>
      </c>
      <c r="I117">
        <v>39</v>
      </c>
      <c r="J117">
        <v>13</v>
      </c>
      <c r="K117">
        <v>3</v>
      </c>
      <c r="L117">
        <v>83</v>
      </c>
      <c r="M117">
        <v>55</v>
      </c>
      <c r="N117" s="53">
        <v>150</v>
      </c>
    </row>
    <row r="118" spans="1:14" x14ac:dyDescent="0.25">
      <c r="A118" t="s">
        <v>261</v>
      </c>
      <c r="B118">
        <v>28</v>
      </c>
      <c r="C118">
        <v>42</v>
      </c>
      <c r="D118" s="53">
        <v>52</v>
      </c>
      <c r="E118" s="53">
        <v>28</v>
      </c>
      <c r="F118" s="53">
        <v>9</v>
      </c>
      <c r="G118">
        <v>18</v>
      </c>
      <c r="H118">
        <v>26</v>
      </c>
      <c r="I118">
        <v>33</v>
      </c>
      <c r="J118">
        <v>18</v>
      </c>
      <c r="K118">
        <v>6</v>
      </c>
      <c r="L118">
        <v>89</v>
      </c>
      <c r="M118">
        <v>56</v>
      </c>
      <c r="N118" s="53">
        <v>159</v>
      </c>
    </row>
    <row r="119" spans="1:14" x14ac:dyDescent="0.25">
      <c r="A119" t="s">
        <v>265</v>
      </c>
      <c r="B119">
        <v>15</v>
      </c>
      <c r="C119">
        <v>22</v>
      </c>
      <c r="D119" s="53">
        <v>39</v>
      </c>
      <c r="E119" s="53">
        <v>26</v>
      </c>
      <c r="F119" s="53">
        <v>14</v>
      </c>
      <c r="G119">
        <v>13</v>
      </c>
      <c r="H119">
        <v>19</v>
      </c>
      <c r="I119">
        <v>34</v>
      </c>
      <c r="J119">
        <v>22</v>
      </c>
      <c r="K119">
        <v>12</v>
      </c>
      <c r="L119">
        <v>79</v>
      </c>
      <c r="M119">
        <v>68</v>
      </c>
      <c r="N119" s="53">
        <v>116</v>
      </c>
    </row>
    <row r="120" spans="1:14" x14ac:dyDescent="0.25">
      <c r="A120" t="s">
        <v>267</v>
      </c>
      <c r="B120">
        <v>41</v>
      </c>
      <c r="C120">
        <v>38</v>
      </c>
      <c r="D120" s="53">
        <v>38</v>
      </c>
      <c r="E120" s="53">
        <v>13</v>
      </c>
      <c r="F120" s="53">
        <v>9</v>
      </c>
      <c r="G120">
        <v>29</v>
      </c>
      <c r="H120">
        <v>27</v>
      </c>
      <c r="I120">
        <v>27</v>
      </c>
      <c r="J120">
        <v>9</v>
      </c>
      <c r="K120">
        <v>6</v>
      </c>
      <c r="L120">
        <v>60</v>
      </c>
      <c r="M120">
        <v>43</v>
      </c>
      <c r="N120" s="53">
        <v>139</v>
      </c>
    </row>
    <row r="121" spans="1:14" x14ac:dyDescent="0.25">
      <c r="A121" t="s">
        <v>269</v>
      </c>
      <c r="B121">
        <v>6</v>
      </c>
      <c r="C121">
        <v>18</v>
      </c>
      <c r="D121" s="53">
        <v>40</v>
      </c>
      <c r="E121" s="53">
        <v>27</v>
      </c>
      <c r="F121" s="53">
        <v>8</v>
      </c>
      <c r="G121">
        <v>6</v>
      </c>
      <c r="H121">
        <v>18</v>
      </c>
      <c r="I121">
        <v>40</v>
      </c>
      <c r="J121">
        <v>27</v>
      </c>
      <c r="K121">
        <v>8</v>
      </c>
      <c r="L121">
        <v>75</v>
      </c>
      <c r="M121">
        <v>76</v>
      </c>
      <c r="N121" s="53">
        <v>99</v>
      </c>
    </row>
    <row r="122" spans="1:14" x14ac:dyDescent="0.25">
      <c r="A122" t="s">
        <v>271</v>
      </c>
      <c r="B122">
        <v>13</v>
      </c>
      <c r="C122">
        <v>33</v>
      </c>
      <c r="D122" s="53">
        <v>54</v>
      </c>
      <c r="E122" s="53">
        <v>26</v>
      </c>
      <c r="F122" s="53">
        <v>12</v>
      </c>
      <c r="G122">
        <v>9</v>
      </c>
      <c r="H122">
        <v>24</v>
      </c>
      <c r="I122">
        <v>39</v>
      </c>
      <c r="J122">
        <v>19</v>
      </c>
      <c r="K122">
        <v>9</v>
      </c>
      <c r="L122">
        <v>92</v>
      </c>
      <c r="M122">
        <v>67</v>
      </c>
      <c r="N122" s="53">
        <v>138</v>
      </c>
    </row>
    <row r="123" spans="1:14" x14ac:dyDescent="0.25">
      <c r="A123" t="s">
        <v>273</v>
      </c>
      <c r="B123">
        <v>52</v>
      </c>
      <c r="C123">
        <v>54</v>
      </c>
      <c r="D123" s="53">
        <v>55</v>
      </c>
      <c r="E123" s="53">
        <v>17</v>
      </c>
      <c r="F123" s="53">
        <v>5</v>
      </c>
      <c r="G123">
        <v>28</v>
      </c>
      <c r="H123">
        <v>30</v>
      </c>
      <c r="I123">
        <v>30</v>
      </c>
      <c r="J123">
        <v>9</v>
      </c>
      <c r="K123">
        <v>3</v>
      </c>
      <c r="L123">
        <v>77</v>
      </c>
      <c r="M123">
        <v>42</v>
      </c>
      <c r="N123" s="53">
        <v>183</v>
      </c>
    </row>
    <row r="124" spans="1:14" x14ac:dyDescent="0.25">
      <c r="A124" t="s">
        <v>275</v>
      </c>
      <c r="B124">
        <v>40</v>
      </c>
      <c r="C124">
        <v>74</v>
      </c>
      <c r="D124" s="53">
        <v>115</v>
      </c>
      <c r="E124" s="53">
        <v>43</v>
      </c>
      <c r="F124" s="53">
        <v>10</v>
      </c>
      <c r="G124">
        <v>14</v>
      </c>
      <c r="H124">
        <v>26</v>
      </c>
      <c r="I124">
        <v>41</v>
      </c>
      <c r="J124">
        <v>15</v>
      </c>
      <c r="K124">
        <v>4</v>
      </c>
      <c r="L124">
        <v>168</v>
      </c>
      <c r="M124">
        <v>60</v>
      </c>
      <c r="N124" s="53">
        <v>282</v>
      </c>
    </row>
    <row r="125" spans="1:14" x14ac:dyDescent="0.25">
      <c r="A125" t="s">
        <v>277</v>
      </c>
      <c r="B125">
        <v>12</v>
      </c>
      <c r="C125">
        <v>38</v>
      </c>
      <c r="D125" s="53">
        <v>141</v>
      </c>
      <c r="E125" s="53">
        <v>68</v>
      </c>
      <c r="F125" s="53">
        <v>25</v>
      </c>
      <c r="G125">
        <v>4</v>
      </c>
      <c r="H125">
        <v>13</v>
      </c>
      <c r="I125">
        <v>50</v>
      </c>
      <c r="J125">
        <v>24</v>
      </c>
      <c r="K125">
        <v>9</v>
      </c>
      <c r="L125">
        <v>234</v>
      </c>
      <c r="M125">
        <v>82</v>
      </c>
      <c r="N125" s="53">
        <v>284</v>
      </c>
    </row>
    <row r="126" spans="1:14" x14ac:dyDescent="0.25">
      <c r="A126" t="s">
        <v>279</v>
      </c>
      <c r="B126">
        <v>51</v>
      </c>
      <c r="C126">
        <v>44</v>
      </c>
      <c r="D126" s="53">
        <v>62</v>
      </c>
      <c r="E126" s="53">
        <v>21</v>
      </c>
      <c r="F126" s="53">
        <v>9</v>
      </c>
      <c r="G126">
        <v>27</v>
      </c>
      <c r="H126">
        <v>24</v>
      </c>
      <c r="I126">
        <v>33</v>
      </c>
      <c r="J126">
        <v>11</v>
      </c>
      <c r="K126">
        <v>5</v>
      </c>
      <c r="L126">
        <v>92</v>
      </c>
      <c r="M126">
        <v>49</v>
      </c>
      <c r="N126" s="53">
        <v>187</v>
      </c>
    </row>
    <row r="127" spans="1:14" x14ac:dyDescent="0.25">
      <c r="A127" t="s">
        <v>281</v>
      </c>
      <c r="B127">
        <v>17</v>
      </c>
      <c r="C127">
        <v>13</v>
      </c>
      <c r="D127" s="53">
        <v>16</v>
      </c>
      <c r="E127" s="53">
        <v>1</v>
      </c>
      <c r="F127" s="53">
        <v>1</v>
      </c>
      <c r="G127">
        <v>35</v>
      </c>
      <c r="H127">
        <v>27</v>
      </c>
      <c r="I127">
        <v>33</v>
      </c>
      <c r="J127">
        <v>2</v>
      </c>
      <c r="K127">
        <v>2</v>
      </c>
      <c r="L127">
        <v>18</v>
      </c>
      <c r="M127">
        <v>38</v>
      </c>
      <c r="N127" s="53">
        <v>48</v>
      </c>
    </row>
    <row r="128" spans="1:14" x14ac:dyDescent="0.25">
      <c r="A128" t="s">
        <v>283</v>
      </c>
      <c r="B128">
        <v>20</v>
      </c>
      <c r="C128">
        <v>23</v>
      </c>
      <c r="D128" s="53">
        <v>26</v>
      </c>
      <c r="E128" s="53">
        <v>8</v>
      </c>
      <c r="G128">
        <v>26</v>
      </c>
      <c r="H128">
        <v>30</v>
      </c>
      <c r="I128">
        <v>34</v>
      </c>
      <c r="J128">
        <v>10</v>
      </c>
      <c r="K128" t="s">
        <v>1937</v>
      </c>
      <c r="L128">
        <v>34</v>
      </c>
      <c r="M128">
        <v>44</v>
      </c>
      <c r="N128" s="53">
        <v>77</v>
      </c>
    </row>
    <row r="129" spans="1:14" x14ac:dyDescent="0.25">
      <c r="A129" t="s">
        <v>285</v>
      </c>
      <c r="B129">
        <v>14</v>
      </c>
      <c r="C129">
        <v>5</v>
      </c>
      <c r="D129" s="53">
        <v>3</v>
      </c>
      <c r="G129">
        <v>64</v>
      </c>
      <c r="H129">
        <v>23</v>
      </c>
      <c r="I129">
        <v>14</v>
      </c>
      <c r="J129" t="s">
        <v>1937</v>
      </c>
      <c r="K129" t="s">
        <v>1937</v>
      </c>
      <c r="L129">
        <v>3</v>
      </c>
      <c r="M129">
        <v>14</v>
      </c>
      <c r="N129" s="53">
        <v>22</v>
      </c>
    </row>
    <row r="130" spans="1:14" x14ac:dyDescent="0.25">
      <c r="A130" t="s">
        <v>287</v>
      </c>
      <c r="B130">
        <v>10</v>
      </c>
      <c r="C130">
        <v>39</v>
      </c>
      <c r="D130" s="53">
        <v>69</v>
      </c>
      <c r="E130" s="53">
        <v>30</v>
      </c>
      <c r="F130" s="53">
        <v>9</v>
      </c>
      <c r="G130">
        <v>6</v>
      </c>
      <c r="H130">
        <v>25</v>
      </c>
      <c r="I130">
        <v>44</v>
      </c>
      <c r="J130">
        <v>19</v>
      </c>
      <c r="K130">
        <v>6</v>
      </c>
      <c r="L130">
        <v>108</v>
      </c>
      <c r="M130">
        <v>69</v>
      </c>
      <c r="N130" s="53">
        <v>157</v>
      </c>
    </row>
    <row r="131" spans="1:14" x14ac:dyDescent="0.25">
      <c r="A131" t="s">
        <v>289</v>
      </c>
      <c r="B131">
        <v>22</v>
      </c>
      <c r="C131">
        <v>33</v>
      </c>
      <c r="D131" s="53">
        <v>39</v>
      </c>
      <c r="E131" s="53">
        <v>21</v>
      </c>
      <c r="F131" s="53">
        <v>11</v>
      </c>
      <c r="G131">
        <v>17</v>
      </c>
      <c r="H131">
        <v>26</v>
      </c>
      <c r="I131">
        <v>31</v>
      </c>
      <c r="J131">
        <v>17</v>
      </c>
      <c r="K131">
        <v>9</v>
      </c>
      <c r="L131">
        <v>71</v>
      </c>
      <c r="M131">
        <v>56</v>
      </c>
      <c r="N131" s="53">
        <v>126</v>
      </c>
    </row>
    <row r="132" spans="1:14" x14ac:dyDescent="0.25">
      <c r="A132" t="s">
        <v>291</v>
      </c>
      <c r="B132">
        <v>80</v>
      </c>
      <c r="C132">
        <v>84</v>
      </c>
      <c r="D132" s="53">
        <v>48</v>
      </c>
      <c r="E132" s="53">
        <v>5</v>
      </c>
      <c r="F132" s="53">
        <v>3</v>
      </c>
      <c r="G132">
        <v>36</v>
      </c>
      <c r="H132">
        <v>38</v>
      </c>
      <c r="I132">
        <v>22</v>
      </c>
      <c r="J132">
        <v>2</v>
      </c>
      <c r="K132">
        <v>1</v>
      </c>
      <c r="L132">
        <v>56</v>
      </c>
      <c r="M132">
        <v>25</v>
      </c>
      <c r="N132" s="53">
        <v>220</v>
      </c>
    </row>
    <row r="133" spans="1:14" x14ac:dyDescent="0.25">
      <c r="A133" t="s">
        <v>293</v>
      </c>
      <c r="B133">
        <v>55</v>
      </c>
      <c r="C133">
        <v>87</v>
      </c>
      <c r="D133" s="53">
        <v>63</v>
      </c>
      <c r="E133" s="53">
        <v>7</v>
      </c>
      <c r="F133" s="53">
        <v>3</v>
      </c>
      <c r="G133">
        <v>26</v>
      </c>
      <c r="H133">
        <v>40</v>
      </c>
      <c r="I133">
        <v>29</v>
      </c>
      <c r="J133">
        <v>3</v>
      </c>
      <c r="K133">
        <v>1</v>
      </c>
      <c r="L133">
        <v>73</v>
      </c>
      <c r="M133">
        <v>34</v>
      </c>
      <c r="N133" s="53">
        <v>215</v>
      </c>
    </row>
    <row r="134" spans="1:14" x14ac:dyDescent="0.25">
      <c r="A134" t="s">
        <v>295</v>
      </c>
      <c r="B134">
        <v>51</v>
      </c>
      <c r="C134">
        <v>45</v>
      </c>
      <c r="D134" s="53">
        <v>18</v>
      </c>
      <c r="E134" s="53">
        <v>2</v>
      </c>
      <c r="F134" s="53">
        <v>1</v>
      </c>
      <c r="G134">
        <v>44</v>
      </c>
      <c r="H134">
        <v>38</v>
      </c>
      <c r="I134">
        <v>15</v>
      </c>
      <c r="J134">
        <v>2</v>
      </c>
      <c r="K134">
        <v>1</v>
      </c>
      <c r="L134">
        <v>21</v>
      </c>
      <c r="M134">
        <v>18</v>
      </c>
      <c r="N134" s="53">
        <v>117</v>
      </c>
    </row>
    <row r="135" spans="1:14" x14ac:dyDescent="0.25">
      <c r="A135" t="s">
        <v>297</v>
      </c>
      <c r="B135">
        <v>20</v>
      </c>
      <c r="C135">
        <v>20</v>
      </c>
      <c r="D135" s="53">
        <v>7</v>
      </c>
      <c r="G135">
        <v>43</v>
      </c>
      <c r="H135">
        <v>43</v>
      </c>
      <c r="I135">
        <v>15</v>
      </c>
      <c r="J135" t="s">
        <v>1937</v>
      </c>
      <c r="K135" t="s">
        <v>1937</v>
      </c>
      <c r="L135">
        <v>7</v>
      </c>
      <c r="M135">
        <v>15</v>
      </c>
      <c r="N135" s="53">
        <v>47</v>
      </c>
    </row>
    <row r="136" spans="1:14" x14ac:dyDescent="0.25">
      <c r="A136" t="s">
        <v>299</v>
      </c>
      <c r="B136">
        <v>36</v>
      </c>
      <c r="C136">
        <v>28</v>
      </c>
      <c r="D136" s="53">
        <v>11</v>
      </c>
      <c r="E136" s="53">
        <v>4</v>
      </c>
      <c r="G136">
        <v>46</v>
      </c>
      <c r="H136">
        <v>35</v>
      </c>
      <c r="I136">
        <v>14</v>
      </c>
      <c r="J136">
        <v>5</v>
      </c>
      <c r="K136" t="s">
        <v>1937</v>
      </c>
      <c r="L136">
        <v>15</v>
      </c>
      <c r="M136">
        <v>19</v>
      </c>
      <c r="N136" s="53">
        <v>79</v>
      </c>
    </row>
    <row r="137" spans="1:14" x14ac:dyDescent="0.25">
      <c r="A137" t="s">
        <v>2315</v>
      </c>
      <c r="B137">
        <v>24</v>
      </c>
      <c r="C137">
        <v>12</v>
      </c>
      <c r="D137" s="53">
        <v>7</v>
      </c>
      <c r="G137">
        <v>56</v>
      </c>
      <c r="H137">
        <v>28</v>
      </c>
      <c r="I137">
        <v>16</v>
      </c>
      <c r="J137" t="s">
        <v>1937</v>
      </c>
      <c r="K137" t="s">
        <v>1937</v>
      </c>
      <c r="L137">
        <v>7</v>
      </c>
      <c r="M137">
        <v>16</v>
      </c>
      <c r="N137" s="53">
        <v>43</v>
      </c>
    </row>
    <row r="138" spans="1:14" x14ac:dyDescent="0.25">
      <c r="A138" t="s">
        <v>300</v>
      </c>
      <c r="B138">
        <v>6</v>
      </c>
      <c r="C138">
        <v>18</v>
      </c>
      <c r="D138" s="53">
        <v>53</v>
      </c>
      <c r="E138" s="53">
        <v>27</v>
      </c>
      <c r="F138" s="53">
        <v>21</v>
      </c>
      <c r="G138">
        <v>5</v>
      </c>
      <c r="H138">
        <v>14</v>
      </c>
      <c r="I138">
        <v>42</v>
      </c>
      <c r="J138">
        <v>22</v>
      </c>
      <c r="K138">
        <v>17</v>
      </c>
      <c r="L138">
        <v>101</v>
      </c>
      <c r="M138">
        <v>81</v>
      </c>
      <c r="N138" s="53">
        <v>125</v>
      </c>
    </row>
    <row r="139" spans="1:14" x14ac:dyDescent="0.25">
      <c r="A139" t="s">
        <v>302</v>
      </c>
      <c r="B139">
        <v>13</v>
      </c>
      <c r="C139">
        <v>23</v>
      </c>
      <c r="D139" s="53">
        <v>21</v>
      </c>
      <c r="G139">
        <v>23</v>
      </c>
      <c r="H139">
        <v>40</v>
      </c>
      <c r="I139">
        <v>37</v>
      </c>
      <c r="J139" t="s">
        <v>1937</v>
      </c>
      <c r="K139" t="s">
        <v>1937</v>
      </c>
      <c r="L139">
        <v>21</v>
      </c>
      <c r="M139">
        <v>37</v>
      </c>
      <c r="N139" s="53">
        <v>57</v>
      </c>
    </row>
    <row r="140" spans="1:14" x14ac:dyDescent="0.25">
      <c r="A140" t="s">
        <v>304</v>
      </c>
      <c r="B140">
        <v>27</v>
      </c>
      <c r="C140">
        <v>21</v>
      </c>
      <c r="D140" s="53">
        <v>11</v>
      </c>
      <c r="E140" s="53">
        <v>5</v>
      </c>
      <c r="G140">
        <v>42</v>
      </c>
      <c r="H140">
        <v>33</v>
      </c>
      <c r="I140">
        <v>17</v>
      </c>
      <c r="J140">
        <v>8</v>
      </c>
      <c r="K140" t="s">
        <v>1937</v>
      </c>
      <c r="L140">
        <v>16</v>
      </c>
      <c r="M140">
        <v>25</v>
      </c>
      <c r="N140" s="53">
        <v>64</v>
      </c>
    </row>
    <row r="141" spans="1:14" x14ac:dyDescent="0.25">
      <c r="A141" t="s">
        <v>306</v>
      </c>
      <c r="B141">
        <v>16</v>
      </c>
      <c r="C141">
        <v>11</v>
      </c>
      <c r="D141" s="53">
        <v>15</v>
      </c>
      <c r="E141" s="53">
        <v>12</v>
      </c>
      <c r="F141" s="53">
        <v>16</v>
      </c>
      <c r="G141">
        <v>23</v>
      </c>
      <c r="H141">
        <v>16</v>
      </c>
      <c r="I141">
        <v>21</v>
      </c>
      <c r="J141">
        <v>17</v>
      </c>
      <c r="K141">
        <v>23</v>
      </c>
      <c r="L141">
        <v>43</v>
      </c>
      <c r="M141">
        <v>61</v>
      </c>
      <c r="N141" s="53">
        <v>70</v>
      </c>
    </row>
    <row r="142" spans="1:14" x14ac:dyDescent="0.25">
      <c r="A142" t="s">
        <v>308</v>
      </c>
      <c r="B142">
        <v>3</v>
      </c>
      <c r="C142">
        <v>12</v>
      </c>
      <c r="D142" s="53">
        <v>28</v>
      </c>
      <c r="E142" s="53">
        <v>6</v>
      </c>
      <c r="F142" s="53">
        <v>5</v>
      </c>
      <c r="G142">
        <v>6</v>
      </c>
      <c r="H142">
        <v>22</v>
      </c>
      <c r="I142">
        <v>52</v>
      </c>
      <c r="J142">
        <v>11</v>
      </c>
      <c r="K142">
        <v>9</v>
      </c>
      <c r="L142">
        <v>39</v>
      </c>
      <c r="M142">
        <v>72</v>
      </c>
      <c r="N142" s="53">
        <v>54</v>
      </c>
    </row>
    <row r="143" spans="1:14" x14ac:dyDescent="0.25">
      <c r="A143" t="s">
        <v>310</v>
      </c>
      <c r="B143">
        <v>7</v>
      </c>
      <c r="C143">
        <v>52</v>
      </c>
      <c r="D143" s="53">
        <v>132</v>
      </c>
      <c r="E143" s="53">
        <v>54</v>
      </c>
      <c r="F143" s="53">
        <v>32</v>
      </c>
      <c r="G143">
        <v>3</v>
      </c>
      <c r="H143">
        <v>19</v>
      </c>
      <c r="I143">
        <v>48</v>
      </c>
      <c r="J143">
        <v>19</v>
      </c>
      <c r="K143">
        <v>12</v>
      </c>
      <c r="L143">
        <v>218</v>
      </c>
      <c r="M143">
        <v>79</v>
      </c>
      <c r="N143" s="53">
        <v>277</v>
      </c>
    </row>
    <row r="144" spans="1:14" x14ac:dyDescent="0.25">
      <c r="A144" t="s">
        <v>312</v>
      </c>
      <c r="B144">
        <v>14</v>
      </c>
      <c r="C144">
        <v>17</v>
      </c>
      <c r="D144" s="53">
        <v>39</v>
      </c>
      <c r="E144" s="53">
        <v>14</v>
      </c>
      <c r="F144" s="53">
        <v>6</v>
      </c>
      <c r="G144">
        <v>16</v>
      </c>
      <c r="H144">
        <v>19</v>
      </c>
      <c r="I144">
        <v>43</v>
      </c>
      <c r="J144">
        <v>16</v>
      </c>
      <c r="K144">
        <v>7</v>
      </c>
      <c r="L144">
        <v>59</v>
      </c>
      <c r="M144">
        <v>66</v>
      </c>
      <c r="N144" s="53">
        <v>90</v>
      </c>
    </row>
    <row r="145" spans="1:14" x14ac:dyDescent="0.25">
      <c r="A145" t="s">
        <v>314</v>
      </c>
      <c r="B145">
        <v>39</v>
      </c>
      <c r="C145">
        <v>47</v>
      </c>
      <c r="D145" s="53">
        <v>66</v>
      </c>
      <c r="E145" s="53">
        <v>21</v>
      </c>
      <c r="F145" s="53">
        <v>11</v>
      </c>
      <c r="G145">
        <v>21</v>
      </c>
      <c r="H145">
        <v>26</v>
      </c>
      <c r="I145">
        <v>36</v>
      </c>
      <c r="J145">
        <v>11</v>
      </c>
      <c r="K145">
        <v>6</v>
      </c>
      <c r="L145">
        <v>98</v>
      </c>
      <c r="M145">
        <v>53</v>
      </c>
      <c r="N145" s="53">
        <v>184</v>
      </c>
    </row>
    <row r="146" spans="1:14" x14ac:dyDescent="0.25">
      <c r="A146" t="s">
        <v>316</v>
      </c>
      <c r="B146">
        <v>50</v>
      </c>
      <c r="C146">
        <v>29</v>
      </c>
      <c r="D146" s="53">
        <v>21</v>
      </c>
      <c r="E146" s="53">
        <v>3</v>
      </c>
      <c r="F146" s="53">
        <v>1</v>
      </c>
      <c r="G146">
        <v>48</v>
      </c>
      <c r="H146">
        <v>28</v>
      </c>
      <c r="I146">
        <v>20</v>
      </c>
      <c r="J146">
        <v>3</v>
      </c>
      <c r="K146">
        <v>1</v>
      </c>
      <c r="L146">
        <v>25</v>
      </c>
      <c r="M146">
        <v>24</v>
      </c>
      <c r="N146" s="53">
        <v>104</v>
      </c>
    </row>
    <row r="147" spans="1:14" x14ac:dyDescent="0.25">
      <c r="A147" t="s">
        <v>318</v>
      </c>
      <c r="B147">
        <v>7</v>
      </c>
      <c r="C147">
        <v>33</v>
      </c>
      <c r="D147" s="53">
        <v>85</v>
      </c>
      <c r="E147" s="53">
        <v>31</v>
      </c>
      <c r="F147" s="53">
        <v>13</v>
      </c>
      <c r="G147">
        <v>4</v>
      </c>
      <c r="H147">
        <v>20</v>
      </c>
      <c r="I147">
        <v>50</v>
      </c>
      <c r="J147">
        <v>18</v>
      </c>
      <c r="K147">
        <v>8</v>
      </c>
      <c r="L147">
        <v>129</v>
      </c>
      <c r="M147">
        <v>76</v>
      </c>
      <c r="N147" s="53">
        <v>169</v>
      </c>
    </row>
    <row r="148" spans="1:14" x14ac:dyDescent="0.25">
      <c r="A148" t="s">
        <v>320</v>
      </c>
      <c r="B148">
        <v>20</v>
      </c>
      <c r="C148">
        <v>16</v>
      </c>
      <c r="D148" s="53">
        <v>10</v>
      </c>
      <c r="E148" s="53">
        <v>6</v>
      </c>
      <c r="G148">
        <v>38</v>
      </c>
      <c r="H148">
        <v>31</v>
      </c>
      <c r="I148">
        <v>19</v>
      </c>
      <c r="J148">
        <v>12</v>
      </c>
      <c r="K148" t="s">
        <v>1937</v>
      </c>
      <c r="L148">
        <v>16</v>
      </c>
      <c r="M148">
        <v>31</v>
      </c>
      <c r="N148" s="53">
        <v>52</v>
      </c>
    </row>
    <row r="149" spans="1:14" x14ac:dyDescent="0.25">
      <c r="A149" t="s">
        <v>322</v>
      </c>
      <c r="B149">
        <v>56</v>
      </c>
      <c r="C149">
        <v>52</v>
      </c>
      <c r="D149" s="53">
        <v>53</v>
      </c>
      <c r="E149" s="53">
        <v>16</v>
      </c>
      <c r="F149" s="53">
        <v>7</v>
      </c>
      <c r="G149">
        <v>30</v>
      </c>
      <c r="H149">
        <v>28</v>
      </c>
      <c r="I149">
        <v>29</v>
      </c>
      <c r="J149">
        <v>9</v>
      </c>
      <c r="K149">
        <v>4</v>
      </c>
      <c r="L149">
        <v>76</v>
      </c>
      <c r="M149">
        <v>41</v>
      </c>
      <c r="N149" s="53">
        <v>184</v>
      </c>
    </row>
    <row r="150" spans="1:14" x14ac:dyDescent="0.25">
      <c r="A150" t="s">
        <v>324</v>
      </c>
      <c r="B150">
        <v>64</v>
      </c>
      <c r="C150">
        <v>107</v>
      </c>
      <c r="D150" s="53">
        <v>124</v>
      </c>
      <c r="E150" s="53">
        <v>53</v>
      </c>
      <c r="F150" s="53">
        <v>20</v>
      </c>
      <c r="G150">
        <v>17</v>
      </c>
      <c r="H150">
        <v>29</v>
      </c>
      <c r="I150">
        <v>34</v>
      </c>
      <c r="J150">
        <v>14</v>
      </c>
      <c r="K150">
        <v>5</v>
      </c>
      <c r="L150">
        <v>197</v>
      </c>
      <c r="M150">
        <v>54</v>
      </c>
      <c r="N150" s="53">
        <v>368</v>
      </c>
    </row>
    <row r="151" spans="1:14" x14ac:dyDescent="0.25">
      <c r="A151" t="s">
        <v>326</v>
      </c>
      <c r="B151">
        <v>28</v>
      </c>
      <c r="C151">
        <v>33</v>
      </c>
      <c r="D151" s="53">
        <v>16</v>
      </c>
      <c r="E151" s="53">
        <v>1</v>
      </c>
      <c r="G151">
        <v>36</v>
      </c>
      <c r="H151">
        <v>42</v>
      </c>
      <c r="I151">
        <v>21</v>
      </c>
      <c r="J151">
        <v>1</v>
      </c>
      <c r="K151" t="s">
        <v>1937</v>
      </c>
      <c r="L151">
        <v>17</v>
      </c>
      <c r="M151">
        <v>22</v>
      </c>
      <c r="N151" s="53">
        <v>78</v>
      </c>
    </row>
    <row r="152" spans="1:14" x14ac:dyDescent="0.25">
      <c r="A152" t="s">
        <v>328</v>
      </c>
      <c r="B152">
        <v>28</v>
      </c>
      <c r="C152">
        <v>29</v>
      </c>
      <c r="D152" s="53">
        <v>37</v>
      </c>
      <c r="E152" s="53">
        <v>18</v>
      </c>
      <c r="F152" s="53">
        <v>4</v>
      </c>
      <c r="G152">
        <v>24</v>
      </c>
      <c r="H152">
        <v>25</v>
      </c>
      <c r="I152">
        <v>32</v>
      </c>
      <c r="J152">
        <v>16</v>
      </c>
      <c r="K152">
        <v>3</v>
      </c>
      <c r="L152">
        <v>59</v>
      </c>
      <c r="M152">
        <v>51</v>
      </c>
      <c r="N152" s="53">
        <v>116</v>
      </c>
    </row>
    <row r="153" spans="1:14" x14ac:dyDescent="0.25">
      <c r="A153" t="s">
        <v>330</v>
      </c>
      <c r="B153">
        <v>12</v>
      </c>
      <c r="C153">
        <v>30</v>
      </c>
      <c r="D153" s="53">
        <v>58</v>
      </c>
      <c r="E153" s="53">
        <v>20</v>
      </c>
      <c r="F153" s="53">
        <v>5</v>
      </c>
      <c r="G153">
        <v>10</v>
      </c>
      <c r="H153">
        <v>24</v>
      </c>
      <c r="I153">
        <v>46</v>
      </c>
      <c r="J153">
        <v>16</v>
      </c>
      <c r="K153">
        <v>4</v>
      </c>
      <c r="L153">
        <v>83</v>
      </c>
      <c r="M153">
        <v>66</v>
      </c>
      <c r="N153" s="53">
        <v>125</v>
      </c>
    </row>
    <row r="154" spans="1:14" x14ac:dyDescent="0.25">
      <c r="A154" t="s">
        <v>332</v>
      </c>
      <c r="B154">
        <v>88</v>
      </c>
      <c r="C154">
        <v>109</v>
      </c>
      <c r="D154" s="53">
        <v>77</v>
      </c>
      <c r="E154" s="53">
        <v>21</v>
      </c>
      <c r="F154" s="53">
        <v>4</v>
      </c>
      <c r="G154">
        <v>29</v>
      </c>
      <c r="H154">
        <v>36</v>
      </c>
      <c r="I154">
        <v>26</v>
      </c>
      <c r="J154">
        <v>7</v>
      </c>
      <c r="K154">
        <v>1</v>
      </c>
      <c r="L154">
        <v>102</v>
      </c>
      <c r="M154">
        <v>34</v>
      </c>
      <c r="N154" s="53">
        <v>299</v>
      </c>
    </row>
    <row r="155" spans="1:14" x14ac:dyDescent="0.25">
      <c r="A155" t="s">
        <v>334</v>
      </c>
      <c r="B155">
        <v>23</v>
      </c>
      <c r="C155">
        <v>28</v>
      </c>
      <c r="D155" s="53">
        <v>44</v>
      </c>
      <c r="E155" s="53">
        <v>9</v>
      </c>
      <c r="F155" s="53">
        <v>7</v>
      </c>
      <c r="G155">
        <v>21</v>
      </c>
      <c r="H155">
        <v>25</v>
      </c>
      <c r="I155">
        <v>40</v>
      </c>
      <c r="J155">
        <v>8</v>
      </c>
      <c r="K155">
        <v>6</v>
      </c>
      <c r="L155">
        <v>60</v>
      </c>
      <c r="M155">
        <v>54</v>
      </c>
      <c r="N155" s="53">
        <v>111</v>
      </c>
    </row>
    <row r="156" spans="1:14" x14ac:dyDescent="0.25">
      <c r="A156" t="s">
        <v>336</v>
      </c>
      <c r="B156">
        <v>23</v>
      </c>
      <c r="C156">
        <v>22</v>
      </c>
      <c r="D156" s="53">
        <v>20</v>
      </c>
      <c r="E156" s="53">
        <v>4</v>
      </c>
      <c r="F156" s="53">
        <v>1</v>
      </c>
      <c r="G156">
        <v>33</v>
      </c>
      <c r="H156">
        <v>31</v>
      </c>
      <c r="I156">
        <v>29</v>
      </c>
      <c r="J156">
        <v>6</v>
      </c>
      <c r="K156">
        <v>1</v>
      </c>
      <c r="L156">
        <v>25</v>
      </c>
      <c r="M156">
        <v>36</v>
      </c>
      <c r="N156" s="53">
        <v>70</v>
      </c>
    </row>
    <row r="157" spans="1:14" x14ac:dyDescent="0.25">
      <c r="A157" t="s">
        <v>338</v>
      </c>
      <c r="B157">
        <v>19</v>
      </c>
      <c r="C157">
        <v>26</v>
      </c>
      <c r="D157" s="53">
        <v>15</v>
      </c>
      <c r="E157" s="53">
        <v>6</v>
      </c>
      <c r="G157">
        <v>29</v>
      </c>
      <c r="H157">
        <v>39</v>
      </c>
      <c r="I157">
        <v>23</v>
      </c>
      <c r="J157">
        <v>9</v>
      </c>
      <c r="K157" t="s">
        <v>1937</v>
      </c>
      <c r="L157">
        <v>21</v>
      </c>
      <c r="M157">
        <v>32</v>
      </c>
      <c r="N157" s="53">
        <v>66</v>
      </c>
    </row>
    <row r="158" spans="1:14" x14ac:dyDescent="0.25">
      <c r="A158" t="s">
        <v>340</v>
      </c>
      <c r="B158">
        <v>33</v>
      </c>
      <c r="C158">
        <v>15</v>
      </c>
      <c r="D158" s="53">
        <v>11</v>
      </c>
      <c r="E158" s="53">
        <v>1</v>
      </c>
      <c r="G158">
        <v>55</v>
      </c>
      <c r="H158">
        <v>25</v>
      </c>
      <c r="I158">
        <v>18</v>
      </c>
      <c r="J158">
        <v>2</v>
      </c>
      <c r="K158" t="s">
        <v>1937</v>
      </c>
      <c r="L158">
        <v>12</v>
      </c>
      <c r="M158">
        <v>20</v>
      </c>
      <c r="N158" s="53">
        <v>60</v>
      </c>
    </row>
    <row r="159" spans="1:14" x14ac:dyDescent="0.25">
      <c r="A159" t="s">
        <v>342</v>
      </c>
      <c r="B159">
        <v>24</v>
      </c>
      <c r="C159">
        <v>37</v>
      </c>
      <c r="D159" s="53">
        <v>10</v>
      </c>
      <c r="E159" s="53">
        <v>3</v>
      </c>
      <c r="G159">
        <v>32</v>
      </c>
      <c r="H159">
        <v>50</v>
      </c>
      <c r="I159">
        <v>14</v>
      </c>
      <c r="J159">
        <v>4</v>
      </c>
      <c r="K159" t="s">
        <v>1937</v>
      </c>
      <c r="L159">
        <v>13</v>
      </c>
      <c r="M159">
        <v>18</v>
      </c>
      <c r="N159" s="53">
        <v>74</v>
      </c>
    </row>
    <row r="160" spans="1:14" x14ac:dyDescent="0.25">
      <c r="A160" t="s">
        <v>344</v>
      </c>
      <c r="B160">
        <v>87</v>
      </c>
      <c r="C160">
        <v>148</v>
      </c>
      <c r="D160" s="53">
        <v>129</v>
      </c>
      <c r="E160" s="53">
        <v>25</v>
      </c>
      <c r="F160" s="53">
        <v>11</v>
      </c>
      <c r="G160">
        <v>22</v>
      </c>
      <c r="H160">
        <v>37</v>
      </c>
      <c r="I160">
        <v>32</v>
      </c>
      <c r="J160">
        <v>6</v>
      </c>
      <c r="K160">
        <v>3</v>
      </c>
      <c r="L160">
        <v>165</v>
      </c>
      <c r="M160">
        <v>41</v>
      </c>
      <c r="N160" s="53">
        <v>400</v>
      </c>
    </row>
    <row r="161" spans="1:14" x14ac:dyDescent="0.25">
      <c r="A161" t="s">
        <v>346</v>
      </c>
      <c r="B161">
        <v>103</v>
      </c>
      <c r="C161">
        <v>98</v>
      </c>
      <c r="D161" s="53">
        <v>70</v>
      </c>
      <c r="E161" s="53">
        <v>12</v>
      </c>
      <c r="F161" s="53">
        <v>4</v>
      </c>
      <c r="G161">
        <v>36</v>
      </c>
      <c r="H161">
        <v>34</v>
      </c>
      <c r="I161">
        <v>24</v>
      </c>
      <c r="J161">
        <v>4</v>
      </c>
      <c r="K161">
        <v>1</v>
      </c>
      <c r="L161">
        <v>86</v>
      </c>
      <c r="M161">
        <v>30</v>
      </c>
      <c r="N161" s="53">
        <v>287</v>
      </c>
    </row>
    <row r="162" spans="1:14" x14ac:dyDescent="0.25">
      <c r="A162" t="s">
        <v>348</v>
      </c>
      <c r="B162">
        <v>26</v>
      </c>
      <c r="C162">
        <v>28</v>
      </c>
      <c r="D162" s="53">
        <v>27</v>
      </c>
      <c r="E162" s="53">
        <v>3</v>
      </c>
      <c r="G162">
        <v>31</v>
      </c>
      <c r="H162">
        <v>33</v>
      </c>
      <c r="I162">
        <v>32</v>
      </c>
      <c r="J162">
        <v>4</v>
      </c>
      <c r="K162" t="s">
        <v>1937</v>
      </c>
      <c r="L162">
        <v>30</v>
      </c>
      <c r="M162">
        <v>36</v>
      </c>
      <c r="N162" s="53">
        <v>84</v>
      </c>
    </row>
    <row r="163" spans="1:14" x14ac:dyDescent="0.25">
      <c r="A163" t="s">
        <v>350</v>
      </c>
      <c r="B163">
        <v>31</v>
      </c>
      <c r="C163">
        <v>38</v>
      </c>
      <c r="D163" s="53">
        <v>28</v>
      </c>
      <c r="E163" s="53">
        <v>10</v>
      </c>
      <c r="F163" s="53">
        <v>1</v>
      </c>
      <c r="G163">
        <v>29</v>
      </c>
      <c r="H163">
        <v>35</v>
      </c>
      <c r="I163">
        <v>26</v>
      </c>
      <c r="J163">
        <v>9</v>
      </c>
      <c r="K163">
        <v>1</v>
      </c>
      <c r="L163">
        <v>39</v>
      </c>
      <c r="M163">
        <v>36</v>
      </c>
      <c r="N163" s="53">
        <v>108</v>
      </c>
    </row>
    <row r="164" spans="1:14" x14ac:dyDescent="0.25">
      <c r="A164" t="s">
        <v>352</v>
      </c>
      <c r="B164">
        <v>13</v>
      </c>
      <c r="C164">
        <v>27</v>
      </c>
      <c r="D164" s="53">
        <v>70</v>
      </c>
      <c r="E164" s="53">
        <v>25</v>
      </c>
      <c r="F164" s="53">
        <v>16</v>
      </c>
      <c r="G164">
        <v>9</v>
      </c>
      <c r="H164">
        <v>18</v>
      </c>
      <c r="I164">
        <v>46</v>
      </c>
      <c r="J164">
        <v>17</v>
      </c>
      <c r="K164">
        <v>11</v>
      </c>
      <c r="L164">
        <v>111</v>
      </c>
      <c r="M164">
        <v>74</v>
      </c>
      <c r="N164" s="53">
        <v>151</v>
      </c>
    </row>
    <row r="165" spans="1:14" x14ac:dyDescent="0.25">
      <c r="A165" t="s">
        <v>354</v>
      </c>
      <c r="B165">
        <v>13</v>
      </c>
      <c r="C165">
        <v>26</v>
      </c>
      <c r="D165" s="53">
        <v>11</v>
      </c>
      <c r="E165" s="53">
        <v>1</v>
      </c>
      <c r="G165">
        <v>25</v>
      </c>
      <c r="H165">
        <v>51</v>
      </c>
      <c r="I165">
        <v>22</v>
      </c>
      <c r="J165">
        <v>2</v>
      </c>
      <c r="K165" t="s">
        <v>1937</v>
      </c>
      <c r="L165">
        <v>12</v>
      </c>
      <c r="M165">
        <v>24</v>
      </c>
      <c r="N165" s="53">
        <v>51</v>
      </c>
    </row>
    <row r="166" spans="1:14" x14ac:dyDescent="0.25">
      <c r="A166" t="s">
        <v>356</v>
      </c>
      <c r="B166">
        <v>26</v>
      </c>
      <c r="C166">
        <v>21</v>
      </c>
      <c r="D166" s="53">
        <v>11</v>
      </c>
      <c r="E166" s="53">
        <v>3</v>
      </c>
      <c r="G166">
        <v>43</v>
      </c>
      <c r="H166">
        <v>34</v>
      </c>
      <c r="I166">
        <v>18</v>
      </c>
      <c r="J166">
        <v>5</v>
      </c>
      <c r="K166" t="s">
        <v>1937</v>
      </c>
      <c r="L166">
        <v>14</v>
      </c>
      <c r="M166">
        <v>23</v>
      </c>
      <c r="N166" s="53">
        <v>61</v>
      </c>
    </row>
    <row r="167" spans="1:14" x14ac:dyDescent="0.25">
      <c r="A167" t="s">
        <v>358</v>
      </c>
      <c r="B167">
        <v>18</v>
      </c>
      <c r="C167">
        <v>19</v>
      </c>
      <c r="D167" s="53">
        <v>15</v>
      </c>
      <c r="E167" s="53">
        <v>8</v>
      </c>
      <c r="F167" s="53">
        <v>2</v>
      </c>
      <c r="G167">
        <v>29</v>
      </c>
      <c r="H167">
        <v>31</v>
      </c>
      <c r="I167">
        <v>24</v>
      </c>
      <c r="J167">
        <v>13</v>
      </c>
      <c r="K167">
        <v>3</v>
      </c>
      <c r="L167">
        <v>25</v>
      </c>
      <c r="M167">
        <v>40</v>
      </c>
      <c r="N167" s="53">
        <v>62</v>
      </c>
    </row>
    <row r="168" spans="1:14" x14ac:dyDescent="0.25">
      <c r="A168" t="s">
        <v>360</v>
      </c>
      <c r="B168">
        <v>28</v>
      </c>
      <c r="C168">
        <v>39</v>
      </c>
      <c r="D168" s="53">
        <v>30</v>
      </c>
      <c r="E168" s="53">
        <v>12</v>
      </c>
      <c r="G168">
        <v>26</v>
      </c>
      <c r="H168">
        <v>36</v>
      </c>
      <c r="I168">
        <v>28</v>
      </c>
      <c r="J168">
        <v>11</v>
      </c>
      <c r="K168" t="s">
        <v>1937</v>
      </c>
      <c r="L168">
        <v>42</v>
      </c>
      <c r="M168">
        <v>39</v>
      </c>
      <c r="N168" s="53">
        <v>109</v>
      </c>
    </row>
    <row r="169" spans="1:14" x14ac:dyDescent="0.25">
      <c r="A169" t="s">
        <v>362</v>
      </c>
      <c r="B169">
        <v>33</v>
      </c>
      <c r="C169">
        <v>30</v>
      </c>
      <c r="D169" s="53">
        <v>21</v>
      </c>
      <c r="E169" s="53">
        <v>4</v>
      </c>
      <c r="F169" s="53">
        <v>1</v>
      </c>
      <c r="G169">
        <v>37</v>
      </c>
      <c r="H169">
        <v>34</v>
      </c>
      <c r="I169">
        <v>24</v>
      </c>
      <c r="J169">
        <v>4</v>
      </c>
      <c r="K169">
        <v>1</v>
      </c>
      <c r="L169">
        <v>26</v>
      </c>
      <c r="M169">
        <v>29</v>
      </c>
      <c r="N169" s="53">
        <v>89</v>
      </c>
    </row>
    <row r="170" spans="1:14" x14ac:dyDescent="0.25">
      <c r="A170" t="s">
        <v>364</v>
      </c>
      <c r="B170">
        <v>24</v>
      </c>
      <c r="C170">
        <v>31</v>
      </c>
      <c r="D170" s="53">
        <v>35</v>
      </c>
      <c r="E170" s="53">
        <v>11</v>
      </c>
      <c r="F170" s="53">
        <v>4</v>
      </c>
      <c r="G170">
        <v>23</v>
      </c>
      <c r="H170">
        <v>30</v>
      </c>
      <c r="I170">
        <v>33</v>
      </c>
      <c r="J170">
        <v>10</v>
      </c>
      <c r="K170">
        <v>4</v>
      </c>
      <c r="L170">
        <v>50</v>
      </c>
      <c r="M170">
        <v>48</v>
      </c>
      <c r="N170" s="53">
        <v>105</v>
      </c>
    </row>
    <row r="171" spans="1:14" x14ac:dyDescent="0.25">
      <c r="A171" t="s">
        <v>366</v>
      </c>
      <c r="B171">
        <v>9</v>
      </c>
      <c r="C171">
        <v>24</v>
      </c>
      <c r="D171" s="53">
        <v>28</v>
      </c>
      <c r="E171" s="53">
        <v>4</v>
      </c>
      <c r="F171" s="53">
        <v>4</v>
      </c>
      <c r="G171">
        <v>13</v>
      </c>
      <c r="H171">
        <v>35</v>
      </c>
      <c r="I171">
        <v>41</v>
      </c>
      <c r="J171">
        <v>6</v>
      </c>
      <c r="K171">
        <v>6</v>
      </c>
      <c r="L171">
        <v>36</v>
      </c>
      <c r="M171">
        <v>52</v>
      </c>
      <c r="N171" s="53">
        <v>69</v>
      </c>
    </row>
    <row r="172" spans="1:14" x14ac:dyDescent="0.25">
      <c r="A172" t="s">
        <v>368</v>
      </c>
      <c r="B172">
        <v>25</v>
      </c>
      <c r="C172">
        <v>37</v>
      </c>
      <c r="D172" s="53">
        <v>30</v>
      </c>
      <c r="E172" s="53">
        <v>12</v>
      </c>
      <c r="F172" s="53">
        <v>4</v>
      </c>
      <c r="G172">
        <v>23</v>
      </c>
      <c r="H172">
        <v>34</v>
      </c>
      <c r="I172">
        <v>28</v>
      </c>
      <c r="J172">
        <v>11</v>
      </c>
      <c r="K172">
        <v>4</v>
      </c>
      <c r="L172">
        <v>46</v>
      </c>
      <c r="M172">
        <v>43</v>
      </c>
      <c r="N172" s="53">
        <v>108</v>
      </c>
    </row>
    <row r="173" spans="1:14" x14ac:dyDescent="0.25">
      <c r="A173" t="s">
        <v>858</v>
      </c>
      <c r="B173">
        <v>37</v>
      </c>
      <c r="C173">
        <v>51</v>
      </c>
      <c r="D173" s="53">
        <v>50</v>
      </c>
      <c r="E173" s="53">
        <v>12</v>
      </c>
      <c r="F173" s="53">
        <v>5</v>
      </c>
      <c r="G173">
        <v>24</v>
      </c>
      <c r="H173">
        <v>33</v>
      </c>
      <c r="I173">
        <v>32</v>
      </c>
      <c r="J173">
        <v>8</v>
      </c>
      <c r="K173">
        <v>3</v>
      </c>
      <c r="L173">
        <v>67</v>
      </c>
      <c r="M173">
        <v>43</v>
      </c>
      <c r="N173" s="53">
        <v>155</v>
      </c>
    </row>
    <row r="174" spans="1:14" x14ac:dyDescent="0.25">
      <c r="A174" t="s">
        <v>370</v>
      </c>
      <c r="B174">
        <v>31</v>
      </c>
      <c r="C174">
        <v>39</v>
      </c>
      <c r="D174" s="53">
        <v>52</v>
      </c>
      <c r="E174" s="53">
        <v>19</v>
      </c>
      <c r="F174" s="53">
        <v>2</v>
      </c>
      <c r="G174">
        <v>22</v>
      </c>
      <c r="H174">
        <v>27</v>
      </c>
      <c r="I174">
        <v>36</v>
      </c>
      <c r="J174">
        <v>13</v>
      </c>
      <c r="K174">
        <v>1</v>
      </c>
      <c r="L174">
        <v>73</v>
      </c>
      <c r="M174">
        <v>51</v>
      </c>
      <c r="N174" s="53">
        <v>143</v>
      </c>
    </row>
    <row r="175" spans="1:14" x14ac:dyDescent="0.25">
      <c r="A175" t="s">
        <v>372</v>
      </c>
      <c r="B175">
        <v>26</v>
      </c>
      <c r="C175">
        <v>20</v>
      </c>
      <c r="D175" s="53">
        <v>9</v>
      </c>
      <c r="G175">
        <v>47</v>
      </c>
      <c r="H175">
        <v>36</v>
      </c>
      <c r="I175">
        <v>16</v>
      </c>
      <c r="J175" t="s">
        <v>1937</v>
      </c>
      <c r="K175" t="s">
        <v>1937</v>
      </c>
      <c r="L175">
        <v>9</v>
      </c>
      <c r="M175">
        <v>16</v>
      </c>
      <c r="N175" s="53">
        <v>55</v>
      </c>
    </row>
    <row r="176" spans="1:14" x14ac:dyDescent="0.25">
      <c r="A176" t="s">
        <v>374</v>
      </c>
      <c r="B176">
        <v>16</v>
      </c>
      <c r="C176">
        <v>25</v>
      </c>
      <c r="D176" s="53">
        <v>29</v>
      </c>
      <c r="E176" s="53">
        <v>9</v>
      </c>
      <c r="F176" s="53">
        <v>1</v>
      </c>
      <c r="G176">
        <v>20</v>
      </c>
      <c r="H176">
        <v>31</v>
      </c>
      <c r="I176">
        <v>36</v>
      </c>
      <c r="J176">
        <v>11</v>
      </c>
      <c r="K176">
        <v>1</v>
      </c>
      <c r="L176">
        <v>39</v>
      </c>
      <c r="M176">
        <v>49</v>
      </c>
      <c r="N176" s="53">
        <v>80</v>
      </c>
    </row>
    <row r="177" spans="1:14" x14ac:dyDescent="0.25">
      <c r="A177" t="s">
        <v>376</v>
      </c>
      <c r="B177">
        <v>18</v>
      </c>
      <c r="C177">
        <v>15</v>
      </c>
      <c r="D177" s="53">
        <v>6</v>
      </c>
      <c r="E177" s="53">
        <v>1</v>
      </c>
      <c r="G177">
        <v>45</v>
      </c>
      <c r="H177">
        <v>38</v>
      </c>
      <c r="I177">
        <v>15</v>
      </c>
      <c r="J177">
        <v>3</v>
      </c>
      <c r="K177" t="s">
        <v>1937</v>
      </c>
      <c r="L177">
        <v>7</v>
      </c>
      <c r="M177">
        <v>18</v>
      </c>
      <c r="N177" s="53">
        <v>40</v>
      </c>
    </row>
    <row r="178" spans="1:14" x14ac:dyDescent="0.25">
      <c r="A178" t="s">
        <v>378</v>
      </c>
      <c r="B178">
        <v>15</v>
      </c>
      <c r="C178">
        <v>21</v>
      </c>
      <c r="D178" s="53">
        <v>15</v>
      </c>
      <c r="E178" s="53">
        <v>7</v>
      </c>
      <c r="G178">
        <v>26</v>
      </c>
      <c r="H178">
        <v>36</v>
      </c>
      <c r="I178">
        <v>26</v>
      </c>
      <c r="J178">
        <v>12</v>
      </c>
      <c r="K178" t="s">
        <v>1937</v>
      </c>
      <c r="L178">
        <v>22</v>
      </c>
      <c r="M178">
        <v>38</v>
      </c>
      <c r="N178" s="53">
        <v>58</v>
      </c>
    </row>
    <row r="179" spans="1:14" x14ac:dyDescent="0.25">
      <c r="A179" t="s">
        <v>380</v>
      </c>
      <c r="B179">
        <v>14</v>
      </c>
      <c r="C179">
        <v>34</v>
      </c>
      <c r="D179" s="53">
        <v>43</v>
      </c>
      <c r="E179" s="53">
        <v>16</v>
      </c>
      <c r="F179" s="53">
        <v>9</v>
      </c>
      <c r="G179">
        <v>12</v>
      </c>
      <c r="H179">
        <v>29</v>
      </c>
      <c r="I179">
        <v>37</v>
      </c>
      <c r="J179">
        <v>14</v>
      </c>
      <c r="K179">
        <v>8</v>
      </c>
      <c r="L179">
        <v>68</v>
      </c>
      <c r="M179">
        <v>59</v>
      </c>
      <c r="N179" s="53">
        <v>116</v>
      </c>
    </row>
    <row r="180" spans="1:14" x14ac:dyDescent="0.25">
      <c r="A180" t="s">
        <v>382</v>
      </c>
      <c r="B180">
        <v>17</v>
      </c>
      <c r="C180">
        <v>50</v>
      </c>
      <c r="D180" s="53">
        <v>70</v>
      </c>
      <c r="E180" s="53">
        <v>26</v>
      </c>
      <c r="F180" s="53">
        <v>7</v>
      </c>
      <c r="G180">
        <v>10</v>
      </c>
      <c r="H180">
        <v>29</v>
      </c>
      <c r="I180">
        <v>41</v>
      </c>
      <c r="J180">
        <v>15</v>
      </c>
      <c r="K180">
        <v>4</v>
      </c>
      <c r="L180">
        <v>103</v>
      </c>
      <c r="M180">
        <v>61</v>
      </c>
      <c r="N180" s="53">
        <v>170</v>
      </c>
    </row>
    <row r="181" spans="1:14" x14ac:dyDescent="0.25">
      <c r="A181" t="s">
        <v>384</v>
      </c>
      <c r="B181">
        <v>21</v>
      </c>
      <c r="C181">
        <v>46</v>
      </c>
      <c r="D181" s="53">
        <v>46</v>
      </c>
      <c r="E181" s="53">
        <v>19</v>
      </c>
      <c r="F181" s="53">
        <v>5</v>
      </c>
      <c r="G181">
        <v>15</v>
      </c>
      <c r="H181">
        <v>34</v>
      </c>
      <c r="I181">
        <v>34</v>
      </c>
      <c r="J181">
        <v>14</v>
      </c>
      <c r="K181">
        <v>4</v>
      </c>
      <c r="L181">
        <v>70</v>
      </c>
      <c r="M181">
        <v>51</v>
      </c>
      <c r="N181" s="53">
        <v>137</v>
      </c>
    </row>
    <row r="182" spans="1:14" x14ac:dyDescent="0.25">
      <c r="A182" t="s">
        <v>386</v>
      </c>
      <c r="B182">
        <v>19</v>
      </c>
      <c r="C182">
        <v>43</v>
      </c>
      <c r="D182" s="53">
        <v>65</v>
      </c>
      <c r="E182" s="53">
        <v>22</v>
      </c>
      <c r="F182" s="53">
        <v>18</v>
      </c>
      <c r="G182">
        <v>11</v>
      </c>
      <c r="H182">
        <v>26</v>
      </c>
      <c r="I182">
        <v>39</v>
      </c>
      <c r="J182">
        <v>13</v>
      </c>
      <c r="K182">
        <v>11</v>
      </c>
      <c r="L182">
        <v>105</v>
      </c>
      <c r="M182">
        <v>63</v>
      </c>
      <c r="N182" s="53">
        <v>167</v>
      </c>
    </row>
    <row r="183" spans="1:14" x14ac:dyDescent="0.25">
      <c r="A183" t="s">
        <v>388</v>
      </c>
      <c r="B183">
        <v>7</v>
      </c>
      <c r="C183">
        <v>23</v>
      </c>
      <c r="D183" s="53">
        <v>27</v>
      </c>
      <c r="E183" s="53">
        <v>8</v>
      </c>
      <c r="G183">
        <v>11</v>
      </c>
      <c r="H183">
        <v>35</v>
      </c>
      <c r="I183">
        <v>42</v>
      </c>
      <c r="J183">
        <v>12</v>
      </c>
      <c r="K183" t="s">
        <v>1937</v>
      </c>
      <c r="L183">
        <v>35</v>
      </c>
      <c r="M183">
        <v>54</v>
      </c>
      <c r="N183" s="53">
        <v>65</v>
      </c>
    </row>
    <row r="184" spans="1:14" x14ac:dyDescent="0.25">
      <c r="A184" t="s">
        <v>390</v>
      </c>
      <c r="B184">
        <v>16</v>
      </c>
      <c r="C184">
        <v>26</v>
      </c>
      <c r="D184" s="53">
        <v>16</v>
      </c>
      <c r="E184" s="53">
        <v>3</v>
      </c>
      <c r="G184">
        <v>26</v>
      </c>
      <c r="H184">
        <v>43</v>
      </c>
      <c r="I184">
        <v>26</v>
      </c>
      <c r="J184">
        <v>5</v>
      </c>
      <c r="K184" t="s">
        <v>1937</v>
      </c>
      <c r="L184">
        <v>19</v>
      </c>
      <c r="M184">
        <v>31</v>
      </c>
      <c r="N184" s="53">
        <v>61</v>
      </c>
    </row>
    <row r="185" spans="1:14" x14ac:dyDescent="0.25">
      <c r="A185" t="s">
        <v>392</v>
      </c>
      <c r="B185">
        <v>16</v>
      </c>
      <c r="C185">
        <v>56</v>
      </c>
      <c r="D185" s="53">
        <v>61</v>
      </c>
      <c r="E185" s="53">
        <v>26</v>
      </c>
      <c r="F185" s="53">
        <v>7</v>
      </c>
      <c r="G185">
        <v>10</v>
      </c>
      <c r="H185">
        <v>34</v>
      </c>
      <c r="I185">
        <v>37</v>
      </c>
      <c r="J185">
        <v>16</v>
      </c>
      <c r="K185">
        <v>4</v>
      </c>
      <c r="L185">
        <v>94</v>
      </c>
      <c r="M185">
        <v>57</v>
      </c>
      <c r="N185" s="53">
        <v>166</v>
      </c>
    </row>
    <row r="186" spans="1:14" x14ac:dyDescent="0.25">
      <c r="A186" t="s">
        <v>394</v>
      </c>
      <c r="B186">
        <v>41</v>
      </c>
      <c r="C186">
        <v>27</v>
      </c>
      <c r="D186" s="53">
        <v>20</v>
      </c>
      <c r="E186" s="53">
        <v>2</v>
      </c>
      <c r="F186" s="53">
        <v>1</v>
      </c>
      <c r="G186">
        <v>45</v>
      </c>
      <c r="H186">
        <v>30</v>
      </c>
      <c r="I186">
        <v>22</v>
      </c>
      <c r="J186">
        <v>2</v>
      </c>
      <c r="K186">
        <v>1</v>
      </c>
      <c r="L186">
        <v>23</v>
      </c>
      <c r="M186">
        <v>25</v>
      </c>
      <c r="N186" s="53">
        <v>91</v>
      </c>
    </row>
    <row r="187" spans="1:14" x14ac:dyDescent="0.25">
      <c r="A187" t="s">
        <v>396</v>
      </c>
      <c r="B187">
        <v>26</v>
      </c>
      <c r="C187">
        <v>19</v>
      </c>
      <c r="D187" s="53">
        <v>10</v>
      </c>
      <c r="E187" s="53">
        <v>1</v>
      </c>
      <c r="F187" s="53">
        <v>1</v>
      </c>
      <c r="G187">
        <v>46</v>
      </c>
      <c r="H187">
        <v>33</v>
      </c>
      <c r="I187">
        <v>18</v>
      </c>
      <c r="J187">
        <v>2</v>
      </c>
      <c r="K187">
        <v>2</v>
      </c>
      <c r="L187">
        <v>12</v>
      </c>
      <c r="M187">
        <v>21</v>
      </c>
      <c r="N187" s="53">
        <v>57</v>
      </c>
    </row>
    <row r="188" spans="1:14" x14ac:dyDescent="0.25">
      <c r="A188" t="s">
        <v>398</v>
      </c>
      <c r="B188">
        <v>13</v>
      </c>
      <c r="C188">
        <v>21</v>
      </c>
      <c r="D188" s="53">
        <v>55</v>
      </c>
      <c r="E188" s="53">
        <v>36</v>
      </c>
      <c r="F188" s="53">
        <v>22</v>
      </c>
      <c r="G188">
        <v>9</v>
      </c>
      <c r="H188">
        <v>14</v>
      </c>
      <c r="I188">
        <v>37</v>
      </c>
      <c r="J188">
        <v>24</v>
      </c>
      <c r="K188">
        <v>15</v>
      </c>
      <c r="L188">
        <v>113</v>
      </c>
      <c r="M188">
        <v>77</v>
      </c>
      <c r="N188" s="53">
        <v>147</v>
      </c>
    </row>
    <row r="189" spans="1:14" x14ac:dyDescent="0.25">
      <c r="A189" t="s">
        <v>400</v>
      </c>
      <c r="B189">
        <v>19</v>
      </c>
      <c r="C189">
        <v>14</v>
      </c>
      <c r="D189" s="53">
        <v>16</v>
      </c>
      <c r="E189" s="53">
        <v>10</v>
      </c>
      <c r="F189" s="53">
        <v>4</v>
      </c>
      <c r="G189">
        <v>30</v>
      </c>
      <c r="H189">
        <v>22</v>
      </c>
      <c r="I189">
        <v>25</v>
      </c>
      <c r="J189">
        <v>16</v>
      </c>
      <c r="K189">
        <v>6</v>
      </c>
      <c r="L189">
        <v>30</v>
      </c>
      <c r="M189">
        <v>48</v>
      </c>
      <c r="N189" s="53">
        <v>63</v>
      </c>
    </row>
    <row r="190" spans="1:14" x14ac:dyDescent="0.25">
      <c r="A190" t="s">
        <v>402</v>
      </c>
      <c r="B190">
        <v>11</v>
      </c>
      <c r="C190">
        <v>18</v>
      </c>
      <c r="D190" s="53">
        <v>8</v>
      </c>
      <c r="E190" s="53">
        <v>5</v>
      </c>
      <c r="F190" s="53">
        <v>1</v>
      </c>
      <c r="G190">
        <v>26</v>
      </c>
      <c r="H190">
        <v>42</v>
      </c>
      <c r="I190">
        <v>19</v>
      </c>
      <c r="J190">
        <v>12</v>
      </c>
      <c r="K190">
        <v>2</v>
      </c>
      <c r="L190">
        <v>14</v>
      </c>
      <c r="M190">
        <v>33</v>
      </c>
      <c r="N190" s="53">
        <v>43</v>
      </c>
    </row>
    <row r="191" spans="1:14" x14ac:dyDescent="0.25">
      <c r="A191" t="s">
        <v>404</v>
      </c>
      <c r="B191">
        <v>45</v>
      </c>
      <c r="C191">
        <v>33</v>
      </c>
      <c r="D191" s="53">
        <v>41</v>
      </c>
      <c r="E191" s="53">
        <v>7</v>
      </c>
      <c r="F191" s="53">
        <v>2</v>
      </c>
      <c r="G191">
        <v>35</v>
      </c>
      <c r="H191">
        <v>26</v>
      </c>
      <c r="I191">
        <v>32</v>
      </c>
      <c r="J191">
        <v>5</v>
      </c>
      <c r="K191">
        <v>2</v>
      </c>
      <c r="L191">
        <v>50</v>
      </c>
      <c r="M191">
        <v>39</v>
      </c>
      <c r="N191" s="53">
        <v>128</v>
      </c>
    </row>
    <row r="192" spans="1:14" x14ac:dyDescent="0.25">
      <c r="A192" t="s">
        <v>406</v>
      </c>
      <c r="B192">
        <v>16</v>
      </c>
      <c r="C192">
        <v>13</v>
      </c>
      <c r="D192" s="53">
        <v>18</v>
      </c>
      <c r="E192" s="53">
        <v>3</v>
      </c>
      <c r="F192" s="53">
        <v>2</v>
      </c>
      <c r="G192">
        <v>31</v>
      </c>
      <c r="H192">
        <v>25</v>
      </c>
      <c r="I192">
        <v>35</v>
      </c>
      <c r="J192">
        <v>6</v>
      </c>
      <c r="K192">
        <v>4</v>
      </c>
      <c r="L192">
        <v>23</v>
      </c>
      <c r="M192">
        <v>44</v>
      </c>
      <c r="N192" s="53">
        <v>52</v>
      </c>
    </row>
    <row r="193" spans="1:14" x14ac:dyDescent="0.25">
      <c r="A193" t="s">
        <v>408</v>
      </c>
      <c r="B193">
        <v>23</v>
      </c>
      <c r="C193">
        <v>41</v>
      </c>
      <c r="D193" s="53">
        <v>44</v>
      </c>
      <c r="E193" s="53">
        <v>13</v>
      </c>
      <c r="F193" s="53">
        <v>2</v>
      </c>
      <c r="G193">
        <v>19</v>
      </c>
      <c r="H193">
        <v>33</v>
      </c>
      <c r="I193">
        <v>36</v>
      </c>
      <c r="J193">
        <v>11</v>
      </c>
      <c r="K193">
        <v>2</v>
      </c>
      <c r="L193">
        <v>59</v>
      </c>
      <c r="M193">
        <v>48</v>
      </c>
      <c r="N193" s="53">
        <v>123</v>
      </c>
    </row>
    <row r="194" spans="1:14" x14ac:dyDescent="0.25">
      <c r="A194" t="s">
        <v>410</v>
      </c>
      <c r="B194">
        <v>26</v>
      </c>
      <c r="C194">
        <v>28</v>
      </c>
      <c r="D194" s="53">
        <v>15</v>
      </c>
      <c r="E194" s="53">
        <v>4</v>
      </c>
      <c r="F194" s="53">
        <v>1</v>
      </c>
      <c r="G194">
        <v>35</v>
      </c>
      <c r="H194">
        <v>38</v>
      </c>
      <c r="I194">
        <v>20</v>
      </c>
      <c r="J194">
        <v>5</v>
      </c>
      <c r="K194">
        <v>1</v>
      </c>
      <c r="L194">
        <v>20</v>
      </c>
      <c r="M194">
        <v>27</v>
      </c>
      <c r="N194" s="53">
        <v>74</v>
      </c>
    </row>
    <row r="195" spans="1:14" x14ac:dyDescent="0.25">
      <c r="A195" t="s">
        <v>412</v>
      </c>
      <c r="B195">
        <v>30</v>
      </c>
      <c r="C195">
        <v>55</v>
      </c>
      <c r="D195" s="53">
        <v>49</v>
      </c>
      <c r="E195" s="53">
        <v>13</v>
      </c>
      <c r="F195" s="53">
        <v>7</v>
      </c>
      <c r="G195">
        <v>19</v>
      </c>
      <c r="H195">
        <v>36</v>
      </c>
      <c r="I195">
        <v>32</v>
      </c>
      <c r="J195">
        <v>8</v>
      </c>
      <c r="K195">
        <v>5</v>
      </c>
      <c r="L195">
        <v>69</v>
      </c>
      <c r="M195">
        <v>45</v>
      </c>
      <c r="N195" s="53">
        <v>154</v>
      </c>
    </row>
    <row r="196" spans="1:14" x14ac:dyDescent="0.25">
      <c r="A196" t="s">
        <v>416</v>
      </c>
      <c r="B196">
        <v>18</v>
      </c>
      <c r="C196">
        <v>9</v>
      </c>
      <c r="D196" s="53">
        <v>7</v>
      </c>
      <c r="E196" s="53">
        <v>4</v>
      </c>
      <c r="G196">
        <v>47</v>
      </c>
      <c r="H196">
        <v>24</v>
      </c>
      <c r="I196">
        <v>18</v>
      </c>
      <c r="J196">
        <v>11</v>
      </c>
      <c r="K196" t="s">
        <v>1937</v>
      </c>
      <c r="L196">
        <v>11</v>
      </c>
      <c r="M196">
        <v>29</v>
      </c>
      <c r="N196" s="53">
        <v>38</v>
      </c>
    </row>
    <row r="197" spans="1:14" x14ac:dyDescent="0.25">
      <c r="A197" t="s">
        <v>418</v>
      </c>
      <c r="B197">
        <v>49</v>
      </c>
      <c r="C197">
        <v>40</v>
      </c>
      <c r="D197" s="53">
        <v>42</v>
      </c>
      <c r="E197" s="53">
        <v>15</v>
      </c>
      <c r="F197" s="53">
        <v>6</v>
      </c>
      <c r="G197">
        <v>32</v>
      </c>
      <c r="H197">
        <v>26</v>
      </c>
      <c r="I197">
        <v>28</v>
      </c>
      <c r="J197">
        <v>10</v>
      </c>
      <c r="K197">
        <v>4</v>
      </c>
      <c r="L197">
        <v>63</v>
      </c>
      <c r="M197">
        <v>41</v>
      </c>
      <c r="N197" s="53">
        <v>152</v>
      </c>
    </row>
    <row r="198" spans="1:14" x14ac:dyDescent="0.25">
      <c r="A198" t="s">
        <v>420</v>
      </c>
      <c r="B198">
        <v>24</v>
      </c>
      <c r="C198">
        <v>64</v>
      </c>
      <c r="D198" s="53">
        <v>102</v>
      </c>
      <c r="E198" s="53">
        <v>24</v>
      </c>
      <c r="F198" s="53">
        <v>18</v>
      </c>
      <c r="G198">
        <v>10</v>
      </c>
      <c r="H198">
        <v>28</v>
      </c>
      <c r="I198">
        <v>44</v>
      </c>
      <c r="J198">
        <v>10</v>
      </c>
      <c r="K198">
        <v>8</v>
      </c>
      <c r="L198">
        <v>144</v>
      </c>
      <c r="M198">
        <v>62</v>
      </c>
      <c r="N198" s="53">
        <v>232</v>
      </c>
    </row>
    <row r="199" spans="1:14" x14ac:dyDescent="0.25">
      <c r="A199" t="s">
        <v>422</v>
      </c>
      <c r="B199">
        <v>11</v>
      </c>
      <c r="C199">
        <v>20</v>
      </c>
      <c r="D199" s="53">
        <v>28</v>
      </c>
      <c r="E199" s="53">
        <v>15</v>
      </c>
      <c r="F199" s="53">
        <v>10</v>
      </c>
      <c r="G199">
        <v>13</v>
      </c>
      <c r="H199">
        <v>24</v>
      </c>
      <c r="I199">
        <v>33</v>
      </c>
      <c r="J199">
        <v>18</v>
      </c>
      <c r="K199">
        <v>12</v>
      </c>
      <c r="L199">
        <v>53</v>
      </c>
      <c r="M199">
        <v>63</v>
      </c>
      <c r="N199" s="53">
        <v>84</v>
      </c>
    </row>
    <row r="200" spans="1:14" x14ac:dyDescent="0.25">
      <c r="A200" t="s">
        <v>424</v>
      </c>
      <c r="B200">
        <v>21</v>
      </c>
      <c r="C200">
        <v>27</v>
      </c>
      <c r="D200" s="53">
        <v>50</v>
      </c>
      <c r="E200" s="53">
        <v>19</v>
      </c>
      <c r="F200" s="53">
        <v>7</v>
      </c>
      <c r="G200">
        <v>17</v>
      </c>
      <c r="H200">
        <v>22</v>
      </c>
      <c r="I200">
        <v>40</v>
      </c>
      <c r="J200">
        <v>15</v>
      </c>
      <c r="K200">
        <v>6</v>
      </c>
      <c r="L200">
        <v>76</v>
      </c>
      <c r="M200">
        <v>61</v>
      </c>
      <c r="N200" s="53">
        <v>124</v>
      </c>
    </row>
    <row r="201" spans="1:14" x14ac:dyDescent="0.25">
      <c r="A201" t="s">
        <v>426</v>
      </c>
      <c r="B201">
        <v>15</v>
      </c>
      <c r="C201">
        <v>31</v>
      </c>
      <c r="D201" s="53">
        <v>37</v>
      </c>
      <c r="E201" s="53">
        <v>12</v>
      </c>
      <c r="F201" s="53">
        <v>11</v>
      </c>
      <c r="G201">
        <v>14</v>
      </c>
      <c r="H201">
        <v>29</v>
      </c>
      <c r="I201">
        <v>35</v>
      </c>
      <c r="J201">
        <v>11</v>
      </c>
      <c r="K201">
        <v>10</v>
      </c>
      <c r="L201">
        <v>60</v>
      </c>
      <c r="M201">
        <v>57</v>
      </c>
      <c r="N201" s="53">
        <v>106</v>
      </c>
    </row>
    <row r="202" spans="1:14" x14ac:dyDescent="0.25">
      <c r="A202" t="s">
        <v>428</v>
      </c>
      <c r="B202">
        <v>39</v>
      </c>
      <c r="C202">
        <v>48</v>
      </c>
      <c r="D202" s="53">
        <v>40</v>
      </c>
      <c r="E202" s="53">
        <v>13</v>
      </c>
      <c r="F202" s="53">
        <v>2</v>
      </c>
      <c r="G202">
        <v>27</v>
      </c>
      <c r="H202">
        <v>34</v>
      </c>
      <c r="I202">
        <v>28</v>
      </c>
      <c r="J202">
        <v>9</v>
      </c>
      <c r="K202">
        <v>1</v>
      </c>
      <c r="L202">
        <v>55</v>
      </c>
      <c r="M202">
        <v>39</v>
      </c>
      <c r="N202" s="53">
        <v>142</v>
      </c>
    </row>
    <row r="203" spans="1:14" x14ac:dyDescent="0.25">
      <c r="A203" t="s">
        <v>430</v>
      </c>
      <c r="B203">
        <v>24</v>
      </c>
      <c r="C203">
        <v>31</v>
      </c>
      <c r="D203" s="53">
        <v>18</v>
      </c>
      <c r="E203" s="53">
        <v>2</v>
      </c>
      <c r="F203" s="53">
        <v>2</v>
      </c>
      <c r="G203">
        <v>31</v>
      </c>
      <c r="H203">
        <v>40</v>
      </c>
      <c r="I203">
        <v>23</v>
      </c>
      <c r="J203">
        <v>3</v>
      </c>
      <c r="K203">
        <v>3</v>
      </c>
      <c r="L203">
        <v>22</v>
      </c>
      <c r="M203">
        <v>29</v>
      </c>
      <c r="N203" s="53">
        <v>77</v>
      </c>
    </row>
    <row r="204" spans="1:14" x14ac:dyDescent="0.25">
      <c r="A204" t="s">
        <v>432</v>
      </c>
      <c r="B204">
        <v>30</v>
      </c>
      <c r="C204">
        <v>35</v>
      </c>
      <c r="D204" s="53">
        <v>25</v>
      </c>
      <c r="E204" s="53">
        <v>3</v>
      </c>
      <c r="F204" s="53">
        <v>3</v>
      </c>
      <c r="G204">
        <v>31</v>
      </c>
      <c r="H204">
        <v>36</v>
      </c>
      <c r="I204">
        <v>26</v>
      </c>
      <c r="J204">
        <v>3</v>
      </c>
      <c r="K204">
        <v>3</v>
      </c>
      <c r="L204">
        <v>31</v>
      </c>
      <c r="M204">
        <v>32</v>
      </c>
      <c r="N204" s="53">
        <v>96</v>
      </c>
    </row>
    <row r="205" spans="1:14" x14ac:dyDescent="0.25">
      <c r="A205" t="s">
        <v>434</v>
      </c>
      <c r="B205">
        <v>11</v>
      </c>
      <c r="C205">
        <v>22</v>
      </c>
      <c r="D205" s="53">
        <v>41</v>
      </c>
      <c r="E205" s="53">
        <v>17</v>
      </c>
      <c r="F205" s="53">
        <v>3</v>
      </c>
      <c r="G205">
        <v>12</v>
      </c>
      <c r="H205">
        <v>23</v>
      </c>
      <c r="I205">
        <v>44</v>
      </c>
      <c r="J205">
        <v>18</v>
      </c>
      <c r="K205">
        <v>3</v>
      </c>
      <c r="L205">
        <v>61</v>
      </c>
      <c r="M205">
        <v>65</v>
      </c>
      <c r="N205" s="53">
        <v>94</v>
      </c>
    </row>
    <row r="206" spans="1:14" x14ac:dyDescent="0.25">
      <c r="A206" t="s">
        <v>436</v>
      </c>
      <c r="B206">
        <v>9</v>
      </c>
      <c r="C206">
        <v>18</v>
      </c>
      <c r="D206" s="53">
        <v>17</v>
      </c>
      <c r="E206" s="53">
        <v>3</v>
      </c>
      <c r="F206" s="53">
        <v>2</v>
      </c>
      <c r="G206">
        <v>18</v>
      </c>
      <c r="H206">
        <v>37</v>
      </c>
      <c r="I206">
        <v>35</v>
      </c>
      <c r="J206">
        <v>6</v>
      </c>
      <c r="K206">
        <v>4</v>
      </c>
      <c r="L206">
        <v>22</v>
      </c>
      <c r="M206">
        <v>45</v>
      </c>
      <c r="N206" s="53">
        <v>49</v>
      </c>
    </row>
    <row r="207" spans="1:14" x14ac:dyDescent="0.25">
      <c r="A207" t="s">
        <v>438</v>
      </c>
      <c r="B207">
        <v>62</v>
      </c>
      <c r="C207">
        <v>55</v>
      </c>
      <c r="D207" s="53">
        <v>34</v>
      </c>
      <c r="E207" s="53">
        <v>1</v>
      </c>
      <c r="F207" s="53">
        <v>1</v>
      </c>
      <c r="G207">
        <v>41</v>
      </c>
      <c r="H207">
        <v>36</v>
      </c>
      <c r="I207">
        <v>22</v>
      </c>
      <c r="J207">
        <v>1</v>
      </c>
      <c r="K207">
        <v>1</v>
      </c>
      <c r="L207">
        <v>36</v>
      </c>
      <c r="M207">
        <v>24</v>
      </c>
      <c r="N207" s="53">
        <v>153</v>
      </c>
    </row>
    <row r="208" spans="1:14" x14ac:dyDescent="0.25">
      <c r="A208" t="s">
        <v>440</v>
      </c>
      <c r="B208">
        <v>203</v>
      </c>
      <c r="C208">
        <v>205</v>
      </c>
      <c r="D208" s="53">
        <v>116</v>
      </c>
      <c r="E208" s="53">
        <v>13</v>
      </c>
      <c r="F208" s="53">
        <v>6</v>
      </c>
      <c r="G208">
        <v>37</v>
      </c>
      <c r="H208">
        <v>38</v>
      </c>
      <c r="I208">
        <v>21</v>
      </c>
      <c r="J208">
        <v>2</v>
      </c>
      <c r="K208">
        <v>1</v>
      </c>
      <c r="L208">
        <v>135</v>
      </c>
      <c r="M208">
        <v>25</v>
      </c>
      <c r="N208" s="53">
        <v>543</v>
      </c>
    </row>
    <row r="209" spans="1:14" x14ac:dyDescent="0.25">
      <c r="A209" t="s">
        <v>442</v>
      </c>
      <c r="B209">
        <v>86</v>
      </c>
      <c r="C209">
        <v>105</v>
      </c>
      <c r="D209" s="53">
        <v>98</v>
      </c>
      <c r="E209" s="53">
        <v>28</v>
      </c>
      <c r="F209" s="53">
        <v>13</v>
      </c>
      <c r="G209">
        <v>26</v>
      </c>
      <c r="H209">
        <v>32</v>
      </c>
      <c r="I209">
        <v>30</v>
      </c>
      <c r="J209">
        <v>8</v>
      </c>
      <c r="K209">
        <v>4</v>
      </c>
      <c r="L209">
        <v>139</v>
      </c>
      <c r="M209">
        <v>42</v>
      </c>
      <c r="N209" s="53">
        <v>330</v>
      </c>
    </row>
    <row r="210" spans="1:14" x14ac:dyDescent="0.25">
      <c r="A210" t="s">
        <v>861</v>
      </c>
      <c r="B210">
        <v>15</v>
      </c>
      <c r="C210">
        <v>13</v>
      </c>
      <c r="D210" s="53">
        <v>12</v>
      </c>
      <c r="E210" s="53">
        <v>4</v>
      </c>
      <c r="F210" s="53">
        <v>3</v>
      </c>
      <c r="G210">
        <v>32</v>
      </c>
      <c r="H210">
        <v>28</v>
      </c>
      <c r="I210">
        <v>26</v>
      </c>
      <c r="J210">
        <v>9</v>
      </c>
      <c r="K210">
        <v>6</v>
      </c>
      <c r="L210">
        <v>19</v>
      </c>
      <c r="M210">
        <v>40</v>
      </c>
      <c r="N210" s="53">
        <v>47</v>
      </c>
    </row>
    <row r="211" spans="1:14" x14ac:dyDescent="0.25">
      <c r="A211" t="s">
        <v>444</v>
      </c>
      <c r="B211">
        <v>2</v>
      </c>
      <c r="C211">
        <v>3</v>
      </c>
      <c r="D211" s="53">
        <v>8</v>
      </c>
      <c r="E211" s="53">
        <v>4</v>
      </c>
      <c r="G211">
        <v>12</v>
      </c>
      <c r="H211">
        <v>18</v>
      </c>
      <c r="I211">
        <v>47</v>
      </c>
      <c r="J211">
        <v>24</v>
      </c>
      <c r="K211" t="s">
        <v>1937</v>
      </c>
      <c r="L211">
        <v>12</v>
      </c>
      <c r="M211">
        <v>71</v>
      </c>
      <c r="N211" s="53">
        <v>17</v>
      </c>
    </row>
    <row r="212" spans="1:14" x14ac:dyDescent="0.25">
      <c r="A212" t="s">
        <v>446</v>
      </c>
      <c r="B212">
        <v>48</v>
      </c>
      <c r="C212">
        <v>67</v>
      </c>
      <c r="D212" s="53">
        <v>64</v>
      </c>
      <c r="E212" s="53">
        <v>17</v>
      </c>
      <c r="F212" s="53">
        <v>8</v>
      </c>
      <c r="G212">
        <v>24</v>
      </c>
      <c r="H212">
        <v>33</v>
      </c>
      <c r="I212">
        <v>31</v>
      </c>
      <c r="J212">
        <v>8</v>
      </c>
      <c r="K212">
        <v>4</v>
      </c>
      <c r="L212">
        <v>89</v>
      </c>
      <c r="M212">
        <v>44</v>
      </c>
      <c r="N212" s="53">
        <v>204</v>
      </c>
    </row>
    <row r="213" spans="1:14" x14ac:dyDescent="0.25">
      <c r="A213" t="s">
        <v>2317</v>
      </c>
      <c r="B213">
        <v>3</v>
      </c>
      <c r="C213">
        <v>1</v>
      </c>
      <c r="D213" s="53">
        <v>1</v>
      </c>
      <c r="G213">
        <v>60</v>
      </c>
      <c r="H213">
        <v>20</v>
      </c>
      <c r="I213">
        <v>20</v>
      </c>
      <c r="J213" t="s">
        <v>1937</v>
      </c>
      <c r="K213" t="s">
        <v>1937</v>
      </c>
      <c r="L213">
        <v>1</v>
      </c>
      <c r="M213">
        <v>20</v>
      </c>
      <c r="N213" s="53">
        <v>5</v>
      </c>
    </row>
    <row r="214" spans="1:14" x14ac:dyDescent="0.25">
      <c r="A214" t="s">
        <v>862</v>
      </c>
      <c r="B214">
        <v>48</v>
      </c>
      <c r="C214">
        <v>27</v>
      </c>
      <c r="D214" s="53">
        <v>21</v>
      </c>
      <c r="E214" s="53">
        <v>3</v>
      </c>
      <c r="F214" s="53">
        <v>3</v>
      </c>
      <c r="G214">
        <v>47</v>
      </c>
      <c r="H214">
        <v>26</v>
      </c>
      <c r="I214">
        <v>21</v>
      </c>
      <c r="J214">
        <v>3</v>
      </c>
      <c r="K214">
        <v>3</v>
      </c>
      <c r="L214">
        <v>27</v>
      </c>
      <c r="M214">
        <v>26</v>
      </c>
      <c r="N214" s="53">
        <v>102</v>
      </c>
    </row>
    <row r="215" spans="1:14" x14ac:dyDescent="0.25">
      <c r="A215" t="s">
        <v>448</v>
      </c>
      <c r="B215">
        <v>36</v>
      </c>
      <c r="C215">
        <v>57</v>
      </c>
      <c r="D215" s="53">
        <v>46</v>
      </c>
      <c r="E215" s="53">
        <v>12</v>
      </c>
      <c r="G215">
        <v>24</v>
      </c>
      <c r="H215">
        <v>38</v>
      </c>
      <c r="I215">
        <v>30</v>
      </c>
      <c r="J215">
        <v>8</v>
      </c>
      <c r="K215" t="s">
        <v>1937</v>
      </c>
      <c r="L215">
        <v>58</v>
      </c>
      <c r="M215">
        <v>38</v>
      </c>
      <c r="N215" s="53">
        <v>151</v>
      </c>
    </row>
    <row r="216" spans="1:14" x14ac:dyDescent="0.25">
      <c r="A216" t="s">
        <v>863</v>
      </c>
      <c r="B216">
        <v>10</v>
      </c>
      <c r="C216">
        <v>4</v>
      </c>
      <c r="D216" s="53">
        <v>2</v>
      </c>
      <c r="E216" s="53">
        <v>2</v>
      </c>
      <c r="G216">
        <v>56</v>
      </c>
      <c r="H216">
        <v>22</v>
      </c>
      <c r="I216">
        <v>11</v>
      </c>
      <c r="J216">
        <v>11</v>
      </c>
      <c r="K216" t="s">
        <v>1937</v>
      </c>
      <c r="L216">
        <v>4</v>
      </c>
      <c r="M216">
        <v>22</v>
      </c>
      <c r="N216" s="53">
        <v>18</v>
      </c>
    </row>
    <row r="217" spans="1:14" x14ac:dyDescent="0.25">
      <c r="A217" t="s">
        <v>451</v>
      </c>
      <c r="B217">
        <v>21</v>
      </c>
      <c r="C217">
        <v>26</v>
      </c>
      <c r="D217" s="53">
        <v>26</v>
      </c>
      <c r="E217" s="53">
        <v>14</v>
      </c>
      <c r="F217" s="53">
        <v>4</v>
      </c>
      <c r="G217">
        <v>23</v>
      </c>
      <c r="H217">
        <v>29</v>
      </c>
      <c r="I217">
        <v>29</v>
      </c>
      <c r="J217">
        <v>15</v>
      </c>
      <c r="K217">
        <v>4</v>
      </c>
      <c r="L217">
        <v>44</v>
      </c>
      <c r="M217">
        <v>48</v>
      </c>
      <c r="N217" s="53">
        <v>91</v>
      </c>
    </row>
    <row r="218" spans="1:14" x14ac:dyDescent="0.25">
      <c r="A218" t="s">
        <v>2321</v>
      </c>
      <c r="B218">
        <v>9</v>
      </c>
      <c r="C218">
        <v>14</v>
      </c>
      <c r="D218" s="53">
        <v>5</v>
      </c>
      <c r="E218" s="53">
        <v>2</v>
      </c>
      <c r="F218" s="53">
        <v>1</v>
      </c>
      <c r="G218">
        <v>29</v>
      </c>
      <c r="H218">
        <v>45</v>
      </c>
      <c r="I218">
        <v>16</v>
      </c>
      <c r="J218">
        <v>6</v>
      </c>
      <c r="K218">
        <v>3</v>
      </c>
      <c r="L218">
        <v>8</v>
      </c>
      <c r="M218">
        <v>26</v>
      </c>
      <c r="N218" s="53">
        <v>31</v>
      </c>
    </row>
    <row r="219" spans="1:14" x14ac:dyDescent="0.25">
      <c r="A219" t="s">
        <v>2323</v>
      </c>
      <c r="B219">
        <v>3</v>
      </c>
      <c r="C219">
        <v>10</v>
      </c>
      <c r="D219" s="53">
        <v>5</v>
      </c>
      <c r="E219" s="53">
        <v>3</v>
      </c>
      <c r="F219" s="53">
        <v>1</v>
      </c>
      <c r="G219">
        <v>14</v>
      </c>
      <c r="H219">
        <v>45</v>
      </c>
      <c r="I219">
        <v>23</v>
      </c>
      <c r="J219">
        <v>14</v>
      </c>
      <c r="K219">
        <v>5</v>
      </c>
      <c r="L219">
        <v>9</v>
      </c>
      <c r="M219">
        <v>41</v>
      </c>
      <c r="N219" s="53">
        <v>22</v>
      </c>
    </row>
    <row r="220" spans="1:14" x14ac:dyDescent="0.25">
      <c r="A220" t="s">
        <v>453</v>
      </c>
      <c r="B220">
        <v>37</v>
      </c>
      <c r="C220">
        <v>67</v>
      </c>
      <c r="D220" s="53">
        <v>84</v>
      </c>
      <c r="E220" s="53">
        <v>26</v>
      </c>
      <c r="F220" s="53">
        <v>13</v>
      </c>
      <c r="G220">
        <v>16</v>
      </c>
      <c r="H220">
        <v>30</v>
      </c>
      <c r="I220">
        <v>37</v>
      </c>
      <c r="J220">
        <v>11</v>
      </c>
      <c r="K220">
        <v>6</v>
      </c>
      <c r="L220">
        <v>123</v>
      </c>
      <c r="M220">
        <v>54</v>
      </c>
      <c r="N220" s="53">
        <v>227</v>
      </c>
    </row>
    <row r="221" spans="1:14" x14ac:dyDescent="0.25">
      <c r="A221" t="s">
        <v>455</v>
      </c>
      <c r="B221">
        <v>11</v>
      </c>
      <c r="C221">
        <v>34</v>
      </c>
      <c r="D221" s="53">
        <v>42</v>
      </c>
      <c r="E221" s="53">
        <v>16</v>
      </c>
      <c r="F221" s="53">
        <v>6</v>
      </c>
      <c r="G221">
        <v>10</v>
      </c>
      <c r="H221">
        <v>31</v>
      </c>
      <c r="I221">
        <v>39</v>
      </c>
      <c r="J221">
        <v>15</v>
      </c>
      <c r="K221">
        <v>6</v>
      </c>
      <c r="L221">
        <v>64</v>
      </c>
      <c r="M221">
        <v>59</v>
      </c>
      <c r="N221" s="53">
        <v>109</v>
      </c>
    </row>
    <row r="222" spans="1:14" x14ac:dyDescent="0.25">
      <c r="A222" t="s">
        <v>457</v>
      </c>
      <c r="B222">
        <v>38</v>
      </c>
      <c r="C222">
        <v>29</v>
      </c>
      <c r="D222" s="53">
        <v>18</v>
      </c>
      <c r="E222" s="53">
        <v>6</v>
      </c>
      <c r="F222" s="53">
        <v>1</v>
      </c>
      <c r="G222">
        <v>41</v>
      </c>
      <c r="H222">
        <v>32</v>
      </c>
      <c r="I222">
        <v>20</v>
      </c>
      <c r="J222">
        <v>7</v>
      </c>
      <c r="K222">
        <v>1</v>
      </c>
      <c r="L222">
        <v>25</v>
      </c>
      <c r="M222">
        <v>27</v>
      </c>
      <c r="N222" s="53">
        <v>92</v>
      </c>
    </row>
    <row r="223" spans="1:14" x14ac:dyDescent="0.25">
      <c r="A223" t="s">
        <v>459</v>
      </c>
      <c r="B223">
        <v>12</v>
      </c>
      <c r="C223">
        <v>12</v>
      </c>
      <c r="D223" s="53">
        <v>26</v>
      </c>
      <c r="E223" s="53">
        <v>11</v>
      </c>
      <c r="F223" s="53">
        <v>7</v>
      </c>
      <c r="G223">
        <v>18</v>
      </c>
      <c r="H223">
        <v>18</v>
      </c>
      <c r="I223">
        <v>38</v>
      </c>
      <c r="J223">
        <v>16</v>
      </c>
      <c r="K223">
        <v>10</v>
      </c>
      <c r="L223">
        <v>44</v>
      </c>
      <c r="M223">
        <v>65</v>
      </c>
      <c r="N223" s="53">
        <v>68</v>
      </c>
    </row>
    <row r="224" spans="1:14" x14ac:dyDescent="0.25">
      <c r="A224" t="s">
        <v>461</v>
      </c>
      <c r="B224">
        <v>36</v>
      </c>
      <c r="C224">
        <v>39</v>
      </c>
      <c r="D224" s="53">
        <v>80</v>
      </c>
      <c r="E224" s="53">
        <v>34</v>
      </c>
      <c r="F224" s="53">
        <v>13</v>
      </c>
      <c r="G224">
        <v>18</v>
      </c>
      <c r="H224">
        <v>19</v>
      </c>
      <c r="I224">
        <v>40</v>
      </c>
      <c r="J224">
        <v>17</v>
      </c>
      <c r="K224">
        <v>6</v>
      </c>
      <c r="L224">
        <v>127</v>
      </c>
      <c r="M224">
        <v>63</v>
      </c>
      <c r="N224" s="53">
        <v>202</v>
      </c>
    </row>
    <row r="225" spans="1:14" x14ac:dyDescent="0.25">
      <c r="A225" t="s">
        <v>463</v>
      </c>
      <c r="B225">
        <v>14</v>
      </c>
      <c r="C225">
        <v>48</v>
      </c>
      <c r="D225" s="53">
        <v>32</v>
      </c>
      <c r="E225" s="53">
        <v>5</v>
      </c>
      <c r="F225" s="53">
        <v>1</v>
      </c>
      <c r="G225">
        <v>14</v>
      </c>
      <c r="H225">
        <v>48</v>
      </c>
      <c r="I225">
        <v>32</v>
      </c>
      <c r="J225">
        <v>5</v>
      </c>
      <c r="K225">
        <v>1</v>
      </c>
      <c r="L225">
        <v>38</v>
      </c>
      <c r="M225">
        <v>38</v>
      </c>
      <c r="N225" s="53">
        <v>100</v>
      </c>
    </row>
    <row r="226" spans="1:14" x14ac:dyDescent="0.25">
      <c r="A226" t="s">
        <v>465</v>
      </c>
      <c r="B226">
        <v>5</v>
      </c>
      <c r="C226">
        <v>22</v>
      </c>
      <c r="D226" s="53">
        <v>32</v>
      </c>
      <c r="E226" s="53">
        <v>12</v>
      </c>
      <c r="F226" s="53">
        <v>13</v>
      </c>
      <c r="G226">
        <v>6</v>
      </c>
      <c r="H226">
        <v>26</v>
      </c>
      <c r="I226">
        <v>38</v>
      </c>
      <c r="J226">
        <v>14</v>
      </c>
      <c r="K226">
        <v>15</v>
      </c>
      <c r="L226">
        <v>57</v>
      </c>
      <c r="M226">
        <v>68</v>
      </c>
      <c r="N226" s="53">
        <v>84</v>
      </c>
    </row>
    <row r="227" spans="1:14" x14ac:dyDescent="0.25">
      <c r="A227" t="s">
        <v>467</v>
      </c>
      <c r="B227">
        <v>40</v>
      </c>
      <c r="C227">
        <v>24</v>
      </c>
      <c r="D227" s="53">
        <v>35</v>
      </c>
      <c r="E227" s="53">
        <v>7</v>
      </c>
      <c r="F227" s="53">
        <v>1</v>
      </c>
      <c r="G227">
        <v>37</v>
      </c>
      <c r="H227">
        <v>22</v>
      </c>
      <c r="I227">
        <v>33</v>
      </c>
      <c r="J227">
        <v>7</v>
      </c>
      <c r="K227">
        <v>1</v>
      </c>
      <c r="L227">
        <v>43</v>
      </c>
      <c r="M227">
        <v>40</v>
      </c>
      <c r="N227" s="53">
        <v>107</v>
      </c>
    </row>
    <row r="228" spans="1:14" x14ac:dyDescent="0.25">
      <c r="A228" t="s">
        <v>469</v>
      </c>
      <c r="B228">
        <v>68</v>
      </c>
      <c r="C228">
        <v>61</v>
      </c>
      <c r="D228" s="53">
        <v>59</v>
      </c>
      <c r="E228" s="53">
        <v>21</v>
      </c>
      <c r="F228" s="53">
        <v>11</v>
      </c>
      <c r="G228">
        <v>31</v>
      </c>
      <c r="H228">
        <v>28</v>
      </c>
      <c r="I228">
        <v>27</v>
      </c>
      <c r="J228">
        <v>10</v>
      </c>
      <c r="K228">
        <v>5</v>
      </c>
      <c r="L228">
        <v>91</v>
      </c>
      <c r="M228">
        <v>41</v>
      </c>
      <c r="N228" s="53">
        <v>220</v>
      </c>
    </row>
    <row r="229" spans="1:14" x14ac:dyDescent="0.25">
      <c r="A229" t="s">
        <v>471</v>
      </c>
      <c r="B229">
        <v>21</v>
      </c>
      <c r="C229">
        <v>68</v>
      </c>
      <c r="D229" s="53">
        <v>72</v>
      </c>
      <c r="E229" s="53">
        <v>23</v>
      </c>
      <c r="F229" s="53">
        <v>5</v>
      </c>
      <c r="G229">
        <v>11</v>
      </c>
      <c r="H229">
        <v>36</v>
      </c>
      <c r="I229">
        <v>38</v>
      </c>
      <c r="J229">
        <v>12</v>
      </c>
      <c r="K229">
        <v>3</v>
      </c>
      <c r="L229">
        <v>100</v>
      </c>
      <c r="M229">
        <v>53</v>
      </c>
      <c r="N229" s="53">
        <v>189</v>
      </c>
    </row>
    <row r="230" spans="1:14" x14ac:dyDescent="0.25">
      <c r="A230" t="s">
        <v>473</v>
      </c>
      <c r="B230">
        <v>22</v>
      </c>
      <c r="C230">
        <v>39</v>
      </c>
      <c r="D230" s="53">
        <v>40</v>
      </c>
      <c r="E230" s="53">
        <v>16</v>
      </c>
      <c r="F230" s="53">
        <v>3</v>
      </c>
      <c r="G230">
        <v>18</v>
      </c>
      <c r="H230">
        <v>33</v>
      </c>
      <c r="I230">
        <v>33</v>
      </c>
      <c r="J230">
        <v>13</v>
      </c>
      <c r="K230">
        <v>3</v>
      </c>
      <c r="L230">
        <v>59</v>
      </c>
      <c r="M230">
        <v>49</v>
      </c>
      <c r="N230" s="53">
        <v>120</v>
      </c>
    </row>
    <row r="231" spans="1:14" x14ac:dyDescent="0.25">
      <c r="A231" t="s">
        <v>475</v>
      </c>
      <c r="B231">
        <v>22</v>
      </c>
      <c r="C231">
        <v>23</v>
      </c>
      <c r="D231" s="53">
        <v>33</v>
      </c>
      <c r="E231" s="53">
        <v>7</v>
      </c>
      <c r="F231" s="53">
        <v>4</v>
      </c>
      <c r="G231">
        <v>25</v>
      </c>
      <c r="H231">
        <v>26</v>
      </c>
      <c r="I231">
        <v>37</v>
      </c>
      <c r="J231">
        <v>8</v>
      </c>
      <c r="K231">
        <v>4</v>
      </c>
      <c r="L231">
        <v>44</v>
      </c>
      <c r="M231">
        <v>49</v>
      </c>
      <c r="N231" s="53">
        <v>89</v>
      </c>
    </row>
    <row r="232" spans="1:14" x14ac:dyDescent="0.25">
      <c r="A232" t="s">
        <v>477</v>
      </c>
      <c r="B232">
        <v>5</v>
      </c>
      <c r="C232">
        <v>20</v>
      </c>
      <c r="D232" s="53">
        <v>31</v>
      </c>
      <c r="E232" s="53">
        <v>21</v>
      </c>
      <c r="F232" s="53">
        <v>6</v>
      </c>
      <c r="G232">
        <v>6</v>
      </c>
      <c r="H232">
        <v>24</v>
      </c>
      <c r="I232">
        <v>37</v>
      </c>
      <c r="J232">
        <v>25</v>
      </c>
      <c r="K232">
        <v>7</v>
      </c>
      <c r="L232">
        <v>58</v>
      </c>
      <c r="M232">
        <v>70</v>
      </c>
      <c r="N232" s="53">
        <v>83</v>
      </c>
    </row>
    <row r="233" spans="1:14" x14ac:dyDescent="0.25">
      <c r="A233" t="s">
        <v>479</v>
      </c>
      <c r="B233">
        <v>26</v>
      </c>
      <c r="C233">
        <v>45</v>
      </c>
      <c r="D233" s="53">
        <v>51</v>
      </c>
      <c r="E233" s="53">
        <v>16</v>
      </c>
      <c r="F233" s="53">
        <v>7</v>
      </c>
      <c r="G233">
        <v>18</v>
      </c>
      <c r="H233">
        <v>31</v>
      </c>
      <c r="I233">
        <v>35</v>
      </c>
      <c r="J233">
        <v>11</v>
      </c>
      <c r="K233">
        <v>5</v>
      </c>
      <c r="L233">
        <v>74</v>
      </c>
      <c r="M233">
        <v>51</v>
      </c>
      <c r="N233" s="53">
        <v>145</v>
      </c>
    </row>
    <row r="234" spans="1:14" x14ac:dyDescent="0.25">
      <c r="A234" t="s">
        <v>481</v>
      </c>
      <c r="B234">
        <v>6</v>
      </c>
      <c r="C234">
        <v>29</v>
      </c>
      <c r="D234" s="53">
        <v>86</v>
      </c>
      <c r="E234" s="53">
        <v>45</v>
      </c>
      <c r="F234" s="53">
        <v>24</v>
      </c>
      <c r="G234">
        <v>3</v>
      </c>
      <c r="H234">
        <v>15</v>
      </c>
      <c r="I234">
        <v>45</v>
      </c>
      <c r="J234">
        <v>24</v>
      </c>
      <c r="K234">
        <v>13</v>
      </c>
      <c r="L234">
        <v>155</v>
      </c>
      <c r="M234">
        <v>82</v>
      </c>
      <c r="N234" s="53">
        <v>190</v>
      </c>
    </row>
    <row r="235" spans="1:14" x14ac:dyDescent="0.25">
      <c r="A235" t="s">
        <v>483</v>
      </c>
      <c r="B235">
        <v>16</v>
      </c>
      <c r="C235">
        <v>27</v>
      </c>
      <c r="D235" s="53">
        <v>28</v>
      </c>
      <c r="E235" s="53">
        <v>26</v>
      </c>
      <c r="F235" s="53">
        <v>8</v>
      </c>
      <c r="G235">
        <v>15</v>
      </c>
      <c r="H235">
        <v>26</v>
      </c>
      <c r="I235">
        <v>27</v>
      </c>
      <c r="J235">
        <v>25</v>
      </c>
      <c r="K235">
        <v>8</v>
      </c>
      <c r="L235">
        <v>62</v>
      </c>
      <c r="M235">
        <v>59</v>
      </c>
      <c r="N235" s="53">
        <v>105</v>
      </c>
    </row>
    <row r="236" spans="1:14" x14ac:dyDescent="0.25">
      <c r="A236" t="s">
        <v>485</v>
      </c>
      <c r="B236">
        <v>36</v>
      </c>
      <c r="C236">
        <v>52</v>
      </c>
      <c r="D236" s="53">
        <v>55</v>
      </c>
      <c r="E236" s="53">
        <v>9</v>
      </c>
      <c r="F236" s="53">
        <v>4</v>
      </c>
      <c r="G236">
        <v>23</v>
      </c>
      <c r="H236">
        <v>33</v>
      </c>
      <c r="I236">
        <v>35</v>
      </c>
      <c r="J236">
        <v>6</v>
      </c>
      <c r="K236">
        <v>3</v>
      </c>
      <c r="L236">
        <v>68</v>
      </c>
      <c r="M236">
        <v>44</v>
      </c>
      <c r="N236" s="53">
        <v>156</v>
      </c>
    </row>
    <row r="237" spans="1:14" x14ac:dyDescent="0.25">
      <c r="A237" t="s">
        <v>487</v>
      </c>
      <c r="B237">
        <v>27</v>
      </c>
      <c r="C237">
        <v>28</v>
      </c>
      <c r="D237" s="53">
        <v>37</v>
      </c>
      <c r="E237" s="53">
        <v>20</v>
      </c>
      <c r="F237" s="53">
        <v>5</v>
      </c>
      <c r="G237">
        <v>23</v>
      </c>
      <c r="H237">
        <v>24</v>
      </c>
      <c r="I237">
        <v>32</v>
      </c>
      <c r="J237">
        <v>17</v>
      </c>
      <c r="K237">
        <v>4</v>
      </c>
      <c r="L237">
        <v>62</v>
      </c>
      <c r="M237">
        <v>53</v>
      </c>
      <c r="N237" s="53">
        <v>117</v>
      </c>
    </row>
    <row r="238" spans="1:14" x14ac:dyDescent="0.25">
      <c r="A238" t="s">
        <v>489</v>
      </c>
      <c r="B238">
        <v>13</v>
      </c>
      <c r="C238">
        <v>31</v>
      </c>
      <c r="D238" s="53">
        <v>43</v>
      </c>
      <c r="E238" s="53">
        <v>14</v>
      </c>
      <c r="F238" s="53">
        <v>4</v>
      </c>
      <c r="G238">
        <v>12</v>
      </c>
      <c r="H238">
        <v>30</v>
      </c>
      <c r="I238">
        <v>41</v>
      </c>
      <c r="J238">
        <v>13</v>
      </c>
      <c r="K238">
        <v>4</v>
      </c>
      <c r="L238">
        <v>61</v>
      </c>
      <c r="M238">
        <v>58</v>
      </c>
      <c r="N238" s="53">
        <v>105</v>
      </c>
    </row>
    <row r="239" spans="1:14" x14ac:dyDescent="0.25">
      <c r="A239" t="s">
        <v>491</v>
      </c>
      <c r="B239">
        <v>17</v>
      </c>
      <c r="C239">
        <v>26</v>
      </c>
      <c r="D239" s="53">
        <v>27</v>
      </c>
      <c r="E239" s="53">
        <v>5</v>
      </c>
      <c r="F239" s="53">
        <v>1</v>
      </c>
      <c r="G239">
        <v>22</v>
      </c>
      <c r="H239">
        <v>34</v>
      </c>
      <c r="I239">
        <v>36</v>
      </c>
      <c r="J239">
        <v>7</v>
      </c>
      <c r="K239">
        <v>1</v>
      </c>
      <c r="L239">
        <v>33</v>
      </c>
      <c r="M239">
        <v>43</v>
      </c>
      <c r="N239" s="53">
        <v>76</v>
      </c>
    </row>
    <row r="240" spans="1:14" x14ac:dyDescent="0.25">
      <c r="A240" t="s">
        <v>493</v>
      </c>
      <c r="B240">
        <v>12</v>
      </c>
      <c r="C240">
        <v>17</v>
      </c>
      <c r="D240" s="53">
        <v>19</v>
      </c>
      <c r="E240" s="53">
        <v>3</v>
      </c>
      <c r="F240" s="53">
        <v>2</v>
      </c>
      <c r="G240">
        <v>23</v>
      </c>
      <c r="H240">
        <v>32</v>
      </c>
      <c r="I240">
        <v>36</v>
      </c>
      <c r="J240">
        <v>6</v>
      </c>
      <c r="K240">
        <v>4</v>
      </c>
      <c r="L240">
        <v>24</v>
      </c>
      <c r="M240">
        <v>45</v>
      </c>
      <c r="N240" s="53">
        <v>53</v>
      </c>
    </row>
    <row r="241" spans="1:14" x14ac:dyDescent="0.25">
      <c r="A241" t="s">
        <v>495</v>
      </c>
      <c r="B241">
        <v>7</v>
      </c>
      <c r="C241">
        <v>27</v>
      </c>
      <c r="D241" s="53">
        <v>65</v>
      </c>
      <c r="E241" s="53">
        <v>20</v>
      </c>
      <c r="F241" s="53">
        <v>3</v>
      </c>
      <c r="G241">
        <v>6</v>
      </c>
      <c r="H241">
        <v>22</v>
      </c>
      <c r="I241">
        <v>53</v>
      </c>
      <c r="J241">
        <v>16</v>
      </c>
      <c r="K241">
        <v>2</v>
      </c>
      <c r="L241">
        <v>88</v>
      </c>
      <c r="M241">
        <v>72</v>
      </c>
      <c r="N241" s="53">
        <v>122</v>
      </c>
    </row>
    <row r="242" spans="1:14" x14ac:dyDescent="0.25">
      <c r="A242" t="s">
        <v>497</v>
      </c>
      <c r="B242">
        <v>11</v>
      </c>
      <c r="C242">
        <v>11</v>
      </c>
      <c r="D242" s="53">
        <v>25</v>
      </c>
      <c r="E242" s="53">
        <v>12</v>
      </c>
      <c r="F242" s="53">
        <v>5</v>
      </c>
      <c r="G242">
        <v>17</v>
      </c>
      <c r="H242">
        <v>17</v>
      </c>
      <c r="I242">
        <v>39</v>
      </c>
      <c r="J242">
        <v>19</v>
      </c>
      <c r="K242">
        <v>8</v>
      </c>
      <c r="L242">
        <v>42</v>
      </c>
      <c r="M242">
        <v>66</v>
      </c>
      <c r="N242" s="53">
        <v>64</v>
      </c>
    </row>
    <row r="243" spans="1:14" x14ac:dyDescent="0.25">
      <c r="A243" t="s">
        <v>499</v>
      </c>
      <c r="B243">
        <v>9</v>
      </c>
      <c r="C243">
        <v>38</v>
      </c>
      <c r="D243" s="53">
        <v>66</v>
      </c>
      <c r="E243" s="53">
        <v>37</v>
      </c>
      <c r="F243" s="53">
        <v>18</v>
      </c>
      <c r="G243">
        <v>5</v>
      </c>
      <c r="H243">
        <v>23</v>
      </c>
      <c r="I243">
        <v>39</v>
      </c>
      <c r="J243">
        <v>22</v>
      </c>
      <c r="K243">
        <v>11</v>
      </c>
      <c r="L243">
        <v>121</v>
      </c>
      <c r="M243">
        <v>72</v>
      </c>
      <c r="N243" s="53">
        <v>168</v>
      </c>
    </row>
    <row r="244" spans="1:14" x14ac:dyDescent="0.25">
      <c r="A244" t="s">
        <v>503</v>
      </c>
      <c r="B244">
        <v>45</v>
      </c>
      <c r="C244">
        <v>52</v>
      </c>
      <c r="D244" s="53">
        <v>37</v>
      </c>
      <c r="E244" s="53">
        <v>13</v>
      </c>
      <c r="F244" s="53">
        <v>3</v>
      </c>
      <c r="G244">
        <v>30</v>
      </c>
      <c r="H244">
        <v>35</v>
      </c>
      <c r="I244">
        <v>25</v>
      </c>
      <c r="J244">
        <v>9</v>
      </c>
      <c r="K244">
        <v>2</v>
      </c>
      <c r="L244">
        <v>53</v>
      </c>
      <c r="M244">
        <v>35</v>
      </c>
      <c r="N244" s="53">
        <v>150</v>
      </c>
    </row>
    <row r="245" spans="1:14" x14ac:dyDescent="0.25">
      <c r="A245" t="s">
        <v>505</v>
      </c>
      <c r="B245">
        <v>36</v>
      </c>
      <c r="C245">
        <v>40</v>
      </c>
      <c r="D245" s="53">
        <v>13</v>
      </c>
      <c r="E245" s="53">
        <v>3</v>
      </c>
      <c r="F245" s="53">
        <v>1</v>
      </c>
      <c r="G245">
        <v>39</v>
      </c>
      <c r="H245">
        <v>43</v>
      </c>
      <c r="I245">
        <v>14</v>
      </c>
      <c r="J245">
        <v>3</v>
      </c>
      <c r="K245">
        <v>1</v>
      </c>
      <c r="L245">
        <v>17</v>
      </c>
      <c r="M245">
        <v>18</v>
      </c>
      <c r="N245" s="53">
        <v>93</v>
      </c>
    </row>
    <row r="246" spans="1:14" x14ac:dyDescent="0.25">
      <c r="A246" t="s">
        <v>507</v>
      </c>
      <c r="B246">
        <v>1</v>
      </c>
      <c r="C246">
        <v>4</v>
      </c>
      <c r="D246" s="53">
        <v>12</v>
      </c>
      <c r="E246" s="53">
        <v>6</v>
      </c>
      <c r="F246" s="53">
        <v>4</v>
      </c>
      <c r="G246">
        <v>4</v>
      </c>
      <c r="H246">
        <v>15</v>
      </c>
      <c r="I246">
        <v>44</v>
      </c>
      <c r="J246">
        <v>22</v>
      </c>
      <c r="K246">
        <v>15</v>
      </c>
      <c r="L246">
        <v>22</v>
      </c>
      <c r="M246">
        <v>81</v>
      </c>
      <c r="N246" s="53">
        <v>27</v>
      </c>
    </row>
    <row r="247" spans="1:14" x14ac:dyDescent="0.25">
      <c r="A247" t="s">
        <v>509</v>
      </c>
      <c r="B247">
        <v>20</v>
      </c>
      <c r="C247">
        <v>15</v>
      </c>
      <c r="D247" s="53">
        <v>8</v>
      </c>
      <c r="E247" s="53">
        <v>3</v>
      </c>
      <c r="F247" s="53">
        <v>2</v>
      </c>
      <c r="G247">
        <v>42</v>
      </c>
      <c r="H247">
        <v>31</v>
      </c>
      <c r="I247">
        <v>17</v>
      </c>
      <c r="J247">
        <v>6</v>
      </c>
      <c r="K247">
        <v>4</v>
      </c>
      <c r="L247">
        <v>13</v>
      </c>
      <c r="M247">
        <v>27</v>
      </c>
      <c r="N247" s="53">
        <v>48</v>
      </c>
    </row>
    <row r="248" spans="1:14" x14ac:dyDescent="0.25">
      <c r="A248" t="s">
        <v>511</v>
      </c>
      <c r="B248">
        <v>19</v>
      </c>
      <c r="C248">
        <v>24</v>
      </c>
      <c r="D248" s="53">
        <v>13</v>
      </c>
      <c r="E248" s="53">
        <v>1</v>
      </c>
      <c r="F248" s="53">
        <v>1</v>
      </c>
      <c r="G248">
        <v>33</v>
      </c>
      <c r="H248">
        <v>41</v>
      </c>
      <c r="I248">
        <v>22</v>
      </c>
      <c r="J248">
        <v>2</v>
      </c>
      <c r="K248">
        <v>2</v>
      </c>
      <c r="L248">
        <v>15</v>
      </c>
      <c r="M248">
        <v>26</v>
      </c>
      <c r="N248" s="53">
        <v>58</v>
      </c>
    </row>
    <row r="249" spans="1:14" x14ac:dyDescent="0.25">
      <c r="A249" t="s">
        <v>513</v>
      </c>
      <c r="B249">
        <v>8</v>
      </c>
      <c r="C249">
        <v>9</v>
      </c>
      <c r="D249" s="53">
        <v>7</v>
      </c>
      <c r="E249" s="53">
        <v>1</v>
      </c>
      <c r="G249">
        <v>32</v>
      </c>
      <c r="H249">
        <v>36</v>
      </c>
      <c r="I249">
        <v>28</v>
      </c>
      <c r="J249">
        <v>4</v>
      </c>
      <c r="K249" t="s">
        <v>1937</v>
      </c>
      <c r="L249">
        <v>8</v>
      </c>
      <c r="M249">
        <v>32</v>
      </c>
      <c r="N249" s="53">
        <v>25</v>
      </c>
    </row>
    <row r="250" spans="1:14" x14ac:dyDescent="0.25">
      <c r="A250" t="s">
        <v>515</v>
      </c>
      <c r="B250">
        <v>24</v>
      </c>
      <c r="C250">
        <v>35</v>
      </c>
      <c r="D250" s="53">
        <v>53</v>
      </c>
      <c r="E250" s="53">
        <v>11</v>
      </c>
      <c r="F250" s="53">
        <v>12</v>
      </c>
      <c r="G250">
        <v>18</v>
      </c>
      <c r="H250">
        <v>26</v>
      </c>
      <c r="I250">
        <v>39</v>
      </c>
      <c r="J250">
        <v>8</v>
      </c>
      <c r="K250">
        <v>9</v>
      </c>
      <c r="L250">
        <v>76</v>
      </c>
      <c r="M250">
        <v>56</v>
      </c>
      <c r="N250" s="53">
        <v>135</v>
      </c>
    </row>
    <row r="251" spans="1:14" x14ac:dyDescent="0.25">
      <c r="A251" t="s">
        <v>517</v>
      </c>
      <c r="B251">
        <v>52</v>
      </c>
      <c r="C251">
        <v>118</v>
      </c>
      <c r="D251" s="53">
        <v>126</v>
      </c>
      <c r="E251" s="53">
        <v>49</v>
      </c>
      <c r="F251" s="53">
        <v>17</v>
      </c>
      <c r="G251">
        <v>14</v>
      </c>
      <c r="H251">
        <v>33</v>
      </c>
      <c r="I251">
        <v>35</v>
      </c>
      <c r="J251">
        <v>14</v>
      </c>
      <c r="K251">
        <v>5</v>
      </c>
      <c r="L251">
        <v>192</v>
      </c>
      <c r="M251">
        <v>53</v>
      </c>
      <c r="N251" s="53">
        <v>362</v>
      </c>
    </row>
    <row r="252" spans="1:14" x14ac:dyDescent="0.25">
      <c r="A252" t="s">
        <v>519</v>
      </c>
      <c r="B252">
        <v>15</v>
      </c>
      <c r="C252">
        <v>14</v>
      </c>
      <c r="D252" s="53">
        <v>14</v>
      </c>
      <c r="E252" s="53">
        <v>3</v>
      </c>
      <c r="F252" s="53">
        <v>1</v>
      </c>
      <c r="G252">
        <v>32</v>
      </c>
      <c r="H252">
        <v>30</v>
      </c>
      <c r="I252">
        <v>30</v>
      </c>
      <c r="J252">
        <v>6</v>
      </c>
      <c r="K252">
        <v>2</v>
      </c>
      <c r="L252">
        <v>18</v>
      </c>
      <c r="M252">
        <v>38</v>
      </c>
      <c r="N252" s="53">
        <v>47</v>
      </c>
    </row>
    <row r="253" spans="1:14" x14ac:dyDescent="0.25">
      <c r="A253" t="s">
        <v>521</v>
      </c>
      <c r="B253">
        <v>32</v>
      </c>
      <c r="C253">
        <v>44</v>
      </c>
      <c r="D253" s="53">
        <v>24</v>
      </c>
      <c r="E253" s="53">
        <v>8</v>
      </c>
      <c r="F253" s="53">
        <v>3</v>
      </c>
      <c r="G253">
        <v>29</v>
      </c>
      <c r="H253">
        <v>40</v>
      </c>
      <c r="I253">
        <v>22</v>
      </c>
      <c r="J253">
        <v>7</v>
      </c>
      <c r="K253">
        <v>3</v>
      </c>
      <c r="L253">
        <v>35</v>
      </c>
      <c r="M253">
        <v>32</v>
      </c>
      <c r="N253" s="53">
        <v>111</v>
      </c>
    </row>
    <row r="254" spans="1:14" x14ac:dyDescent="0.25">
      <c r="A254" t="s">
        <v>523</v>
      </c>
      <c r="B254">
        <v>58</v>
      </c>
      <c r="C254">
        <v>58</v>
      </c>
      <c r="D254" s="53">
        <v>51</v>
      </c>
      <c r="E254" s="53">
        <v>10</v>
      </c>
      <c r="F254" s="53">
        <v>2</v>
      </c>
      <c r="G254">
        <v>32</v>
      </c>
      <c r="H254">
        <v>32</v>
      </c>
      <c r="I254">
        <v>28</v>
      </c>
      <c r="J254">
        <v>6</v>
      </c>
      <c r="K254">
        <v>1</v>
      </c>
      <c r="L254">
        <v>63</v>
      </c>
      <c r="M254">
        <v>35</v>
      </c>
      <c r="N254" s="53">
        <v>179</v>
      </c>
    </row>
    <row r="255" spans="1:14" x14ac:dyDescent="0.25">
      <c r="A255" t="s">
        <v>525</v>
      </c>
      <c r="B255">
        <v>7</v>
      </c>
      <c r="C255">
        <v>68</v>
      </c>
      <c r="D255" s="53">
        <v>201</v>
      </c>
      <c r="E255" s="53">
        <v>87</v>
      </c>
      <c r="F255" s="53">
        <v>26</v>
      </c>
      <c r="G255">
        <v>2</v>
      </c>
      <c r="H255">
        <v>17</v>
      </c>
      <c r="I255">
        <v>52</v>
      </c>
      <c r="J255">
        <v>22</v>
      </c>
      <c r="K255">
        <v>7</v>
      </c>
      <c r="L255">
        <v>314</v>
      </c>
      <c r="M255">
        <v>81</v>
      </c>
      <c r="N255" s="53">
        <v>389</v>
      </c>
    </row>
    <row r="256" spans="1:14" x14ac:dyDescent="0.25">
      <c r="A256" t="s">
        <v>527</v>
      </c>
      <c r="B256">
        <v>1</v>
      </c>
      <c r="C256">
        <v>10</v>
      </c>
      <c r="D256" s="53">
        <v>23</v>
      </c>
      <c r="E256" s="53">
        <v>6</v>
      </c>
      <c r="G256">
        <v>3</v>
      </c>
      <c r="H256">
        <v>25</v>
      </c>
      <c r="I256">
        <v>58</v>
      </c>
      <c r="J256">
        <v>15</v>
      </c>
      <c r="K256" t="s">
        <v>1937</v>
      </c>
      <c r="L256">
        <v>29</v>
      </c>
      <c r="M256">
        <v>73</v>
      </c>
      <c r="N256" s="53">
        <v>40</v>
      </c>
    </row>
    <row r="257" spans="1:14" x14ac:dyDescent="0.25">
      <c r="A257" t="s">
        <v>529</v>
      </c>
      <c r="B257">
        <v>1</v>
      </c>
      <c r="C257">
        <v>9</v>
      </c>
      <c r="D257" s="53">
        <v>31</v>
      </c>
      <c r="E257" s="53">
        <v>26</v>
      </c>
      <c r="F257" s="53">
        <v>19</v>
      </c>
      <c r="G257">
        <v>1</v>
      </c>
      <c r="H257">
        <v>10</v>
      </c>
      <c r="I257">
        <v>36</v>
      </c>
      <c r="J257">
        <v>30</v>
      </c>
      <c r="K257">
        <v>22</v>
      </c>
      <c r="L257">
        <v>76</v>
      </c>
      <c r="M257">
        <v>88</v>
      </c>
      <c r="N257" s="53">
        <v>86</v>
      </c>
    </row>
    <row r="258" spans="1:14" x14ac:dyDescent="0.25">
      <c r="A258" t="s">
        <v>531</v>
      </c>
      <c r="B258">
        <v>15</v>
      </c>
      <c r="C258">
        <v>9</v>
      </c>
      <c r="D258" s="53">
        <v>5</v>
      </c>
      <c r="E258" s="53">
        <v>1</v>
      </c>
      <c r="G258">
        <v>50</v>
      </c>
      <c r="H258">
        <v>30</v>
      </c>
      <c r="I258">
        <v>17</v>
      </c>
      <c r="J258">
        <v>3</v>
      </c>
      <c r="K258" t="s">
        <v>1937</v>
      </c>
      <c r="L258">
        <v>6</v>
      </c>
      <c r="M258">
        <v>20</v>
      </c>
      <c r="N258" s="53">
        <v>30</v>
      </c>
    </row>
    <row r="259" spans="1:14" x14ac:dyDescent="0.25">
      <c r="A259" t="s">
        <v>533</v>
      </c>
      <c r="B259">
        <v>33</v>
      </c>
      <c r="C259">
        <v>48</v>
      </c>
      <c r="D259" s="53">
        <v>41</v>
      </c>
      <c r="E259" s="53">
        <v>3</v>
      </c>
      <c r="G259">
        <v>26</v>
      </c>
      <c r="H259">
        <v>38</v>
      </c>
      <c r="I259">
        <v>33</v>
      </c>
      <c r="J259">
        <v>2</v>
      </c>
      <c r="K259" t="s">
        <v>1937</v>
      </c>
      <c r="L259">
        <v>44</v>
      </c>
      <c r="M259">
        <v>35</v>
      </c>
      <c r="N259" s="53">
        <v>125</v>
      </c>
    </row>
    <row r="260" spans="1:14" x14ac:dyDescent="0.25">
      <c r="A260" t="s">
        <v>535</v>
      </c>
      <c r="B260">
        <v>12</v>
      </c>
      <c r="C260">
        <v>38</v>
      </c>
      <c r="D260" s="53">
        <v>54</v>
      </c>
      <c r="E260" s="53">
        <v>5</v>
      </c>
      <c r="F260" s="53">
        <v>1</v>
      </c>
      <c r="G260">
        <v>11</v>
      </c>
      <c r="H260">
        <v>35</v>
      </c>
      <c r="I260">
        <v>49</v>
      </c>
      <c r="J260">
        <v>5</v>
      </c>
      <c r="K260">
        <v>1</v>
      </c>
      <c r="L260">
        <v>60</v>
      </c>
      <c r="M260">
        <v>55</v>
      </c>
      <c r="N260" s="53">
        <v>110</v>
      </c>
    </row>
    <row r="261" spans="1:14" x14ac:dyDescent="0.25">
      <c r="A261" t="s">
        <v>537</v>
      </c>
      <c r="B261">
        <v>139</v>
      </c>
      <c r="C261">
        <v>69</v>
      </c>
      <c r="D261" s="53">
        <v>36</v>
      </c>
      <c r="E261" s="53">
        <v>3</v>
      </c>
      <c r="G261">
        <v>56</v>
      </c>
      <c r="H261">
        <v>28</v>
      </c>
      <c r="I261">
        <v>15</v>
      </c>
      <c r="J261">
        <v>1</v>
      </c>
      <c r="K261" t="s">
        <v>1937</v>
      </c>
      <c r="L261">
        <v>39</v>
      </c>
      <c r="M261">
        <v>16</v>
      </c>
      <c r="N261" s="53">
        <v>247</v>
      </c>
    </row>
    <row r="262" spans="1:14" x14ac:dyDescent="0.25">
      <c r="A262" t="s">
        <v>539</v>
      </c>
      <c r="B262">
        <v>57</v>
      </c>
      <c r="C262">
        <v>145</v>
      </c>
      <c r="D262" s="53">
        <v>147</v>
      </c>
      <c r="E262" s="53">
        <v>44</v>
      </c>
      <c r="F262" s="53">
        <v>21</v>
      </c>
      <c r="G262">
        <v>14</v>
      </c>
      <c r="H262">
        <v>35</v>
      </c>
      <c r="I262">
        <v>36</v>
      </c>
      <c r="J262">
        <v>11</v>
      </c>
      <c r="K262">
        <v>5</v>
      </c>
      <c r="L262">
        <v>212</v>
      </c>
      <c r="M262">
        <v>51</v>
      </c>
      <c r="N262" s="53">
        <v>414</v>
      </c>
    </row>
    <row r="263" spans="1:14" x14ac:dyDescent="0.25">
      <c r="A263" t="s">
        <v>865</v>
      </c>
      <c r="B263">
        <v>4</v>
      </c>
      <c r="C263">
        <v>9</v>
      </c>
      <c r="D263" s="53">
        <v>14</v>
      </c>
      <c r="E263" s="53">
        <v>5</v>
      </c>
      <c r="G263">
        <v>13</v>
      </c>
      <c r="H263">
        <v>28</v>
      </c>
      <c r="I263">
        <v>44</v>
      </c>
      <c r="J263">
        <v>16</v>
      </c>
      <c r="K263" t="s">
        <v>1937</v>
      </c>
      <c r="L263">
        <v>19</v>
      </c>
      <c r="M263">
        <v>59</v>
      </c>
      <c r="N263" s="53">
        <v>32</v>
      </c>
    </row>
    <row r="264" spans="1:14" x14ac:dyDescent="0.25">
      <c r="A264" t="s">
        <v>541</v>
      </c>
      <c r="B264">
        <v>62</v>
      </c>
      <c r="C264">
        <v>82</v>
      </c>
      <c r="D264" s="53">
        <v>35</v>
      </c>
      <c r="E264" s="53">
        <v>5</v>
      </c>
      <c r="G264">
        <v>34</v>
      </c>
      <c r="H264">
        <v>45</v>
      </c>
      <c r="I264">
        <v>19</v>
      </c>
      <c r="J264">
        <v>3</v>
      </c>
      <c r="K264" t="s">
        <v>1937</v>
      </c>
      <c r="L264">
        <v>40</v>
      </c>
      <c r="M264">
        <v>22</v>
      </c>
      <c r="N264" s="53">
        <v>184</v>
      </c>
    </row>
    <row r="265" spans="1:14" x14ac:dyDescent="0.25">
      <c r="A265" t="s">
        <v>542</v>
      </c>
      <c r="B265">
        <v>89</v>
      </c>
      <c r="C265">
        <v>119</v>
      </c>
      <c r="D265" s="53">
        <v>159</v>
      </c>
      <c r="E265" s="53">
        <v>43</v>
      </c>
      <c r="F265" s="53">
        <v>16</v>
      </c>
      <c r="G265">
        <v>21</v>
      </c>
      <c r="H265">
        <v>28</v>
      </c>
      <c r="I265">
        <v>37</v>
      </c>
      <c r="J265">
        <v>10</v>
      </c>
      <c r="K265">
        <v>4</v>
      </c>
      <c r="L265">
        <v>218</v>
      </c>
      <c r="M265">
        <v>51</v>
      </c>
      <c r="N265" s="53">
        <v>426</v>
      </c>
    </row>
    <row r="266" spans="1:14" x14ac:dyDescent="0.25">
      <c r="A266" t="s">
        <v>544</v>
      </c>
      <c r="B266">
        <v>34</v>
      </c>
      <c r="C266">
        <v>92</v>
      </c>
      <c r="D266" s="53">
        <v>93</v>
      </c>
      <c r="E266" s="53">
        <v>12</v>
      </c>
      <c r="F266" s="53">
        <v>2</v>
      </c>
      <c r="G266">
        <v>15</v>
      </c>
      <c r="H266">
        <v>39</v>
      </c>
      <c r="I266">
        <v>40</v>
      </c>
      <c r="J266">
        <v>5</v>
      </c>
      <c r="K266">
        <v>1</v>
      </c>
      <c r="L266">
        <v>107</v>
      </c>
      <c r="M266">
        <v>46</v>
      </c>
      <c r="N266" s="53">
        <v>233</v>
      </c>
    </row>
    <row r="267" spans="1:14" x14ac:dyDescent="0.25">
      <c r="A267" t="s">
        <v>546</v>
      </c>
      <c r="B267">
        <v>90</v>
      </c>
      <c r="C267">
        <v>148</v>
      </c>
      <c r="D267" s="53">
        <v>89</v>
      </c>
      <c r="E267" s="53">
        <v>12</v>
      </c>
      <c r="G267">
        <v>27</v>
      </c>
      <c r="H267">
        <v>44</v>
      </c>
      <c r="I267">
        <v>26</v>
      </c>
      <c r="J267">
        <v>4</v>
      </c>
      <c r="K267" t="s">
        <v>1937</v>
      </c>
      <c r="L267">
        <v>101</v>
      </c>
      <c r="M267">
        <v>30</v>
      </c>
      <c r="N267" s="53">
        <v>339</v>
      </c>
    </row>
    <row r="268" spans="1:14" x14ac:dyDescent="0.25">
      <c r="A268" t="s">
        <v>548</v>
      </c>
      <c r="B268">
        <v>5</v>
      </c>
      <c r="C268">
        <v>16</v>
      </c>
      <c r="D268" s="53">
        <v>15</v>
      </c>
      <c r="E268" s="53">
        <v>11</v>
      </c>
      <c r="F268" s="53">
        <v>1</v>
      </c>
      <c r="G268">
        <v>10</v>
      </c>
      <c r="H268">
        <v>33</v>
      </c>
      <c r="I268">
        <v>31</v>
      </c>
      <c r="J268">
        <v>23</v>
      </c>
      <c r="K268">
        <v>2</v>
      </c>
      <c r="L268">
        <v>27</v>
      </c>
      <c r="M268">
        <v>56</v>
      </c>
      <c r="N268" s="53">
        <v>48</v>
      </c>
    </row>
    <row r="269" spans="1:14" x14ac:dyDescent="0.25">
      <c r="A269" t="s">
        <v>550</v>
      </c>
      <c r="B269">
        <v>40</v>
      </c>
      <c r="C269">
        <v>96</v>
      </c>
      <c r="D269" s="53">
        <v>135</v>
      </c>
      <c r="E269" s="53">
        <v>39</v>
      </c>
      <c r="F269" s="53">
        <v>4</v>
      </c>
      <c r="G269">
        <v>13</v>
      </c>
      <c r="H269">
        <v>31</v>
      </c>
      <c r="I269">
        <v>43</v>
      </c>
      <c r="J269">
        <v>12</v>
      </c>
      <c r="K269">
        <v>1</v>
      </c>
      <c r="L269">
        <v>178</v>
      </c>
      <c r="M269">
        <v>57</v>
      </c>
      <c r="N269" s="53">
        <v>314</v>
      </c>
    </row>
    <row r="270" spans="1:14" x14ac:dyDescent="0.25">
      <c r="A270" t="s">
        <v>552</v>
      </c>
      <c r="B270">
        <v>110</v>
      </c>
      <c r="C270">
        <v>47</v>
      </c>
      <c r="D270" s="53">
        <v>50</v>
      </c>
      <c r="E270" s="53">
        <v>14</v>
      </c>
      <c r="F270" s="53">
        <v>7</v>
      </c>
      <c r="G270">
        <v>48</v>
      </c>
      <c r="H270">
        <v>21</v>
      </c>
      <c r="I270">
        <v>22</v>
      </c>
      <c r="J270">
        <v>6</v>
      </c>
      <c r="K270">
        <v>3</v>
      </c>
      <c r="L270">
        <v>71</v>
      </c>
      <c r="M270">
        <v>31</v>
      </c>
      <c r="N270" s="53">
        <v>228</v>
      </c>
    </row>
    <row r="271" spans="1:14" x14ac:dyDescent="0.25">
      <c r="A271" t="s">
        <v>554</v>
      </c>
      <c r="B271">
        <v>50</v>
      </c>
      <c r="C271">
        <v>59</v>
      </c>
      <c r="D271" s="53">
        <v>54</v>
      </c>
      <c r="E271" s="53">
        <v>5</v>
      </c>
      <c r="F271" s="53">
        <v>2</v>
      </c>
      <c r="G271">
        <v>29</v>
      </c>
      <c r="H271">
        <v>35</v>
      </c>
      <c r="I271">
        <v>32</v>
      </c>
      <c r="J271">
        <v>3</v>
      </c>
      <c r="K271">
        <v>1</v>
      </c>
      <c r="L271">
        <v>61</v>
      </c>
      <c r="M271">
        <v>36</v>
      </c>
      <c r="N271" s="53">
        <v>170</v>
      </c>
    </row>
    <row r="272" spans="1:14" x14ac:dyDescent="0.25">
      <c r="A272" t="s">
        <v>556</v>
      </c>
      <c r="B272">
        <v>22</v>
      </c>
      <c r="C272">
        <v>49</v>
      </c>
      <c r="D272" s="53">
        <v>44</v>
      </c>
      <c r="E272" s="53">
        <v>12</v>
      </c>
      <c r="F272" s="53">
        <v>4</v>
      </c>
      <c r="G272">
        <v>17</v>
      </c>
      <c r="H272">
        <v>37</v>
      </c>
      <c r="I272">
        <v>34</v>
      </c>
      <c r="J272">
        <v>9</v>
      </c>
      <c r="K272">
        <v>3</v>
      </c>
      <c r="L272">
        <v>60</v>
      </c>
      <c r="M272">
        <v>46</v>
      </c>
      <c r="N272" s="53">
        <v>131</v>
      </c>
    </row>
    <row r="273" spans="1:14" x14ac:dyDescent="0.25">
      <c r="A273" t="s">
        <v>558</v>
      </c>
      <c r="B273">
        <v>87</v>
      </c>
      <c r="C273">
        <v>109</v>
      </c>
      <c r="D273" s="53">
        <v>62</v>
      </c>
      <c r="E273" s="53">
        <v>10</v>
      </c>
      <c r="F273" s="53">
        <v>3</v>
      </c>
      <c r="G273">
        <v>32</v>
      </c>
      <c r="H273">
        <v>40</v>
      </c>
      <c r="I273">
        <v>23</v>
      </c>
      <c r="J273">
        <v>4</v>
      </c>
      <c r="K273">
        <v>1</v>
      </c>
      <c r="L273">
        <v>75</v>
      </c>
      <c r="M273">
        <v>28</v>
      </c>
      <c r="N273" s="53">
        <v>271</v>
      </c>
    </row>
    <row r="274" spans="1:14" x14ac:dyDescent="0.25">
      <c r="A274" t="s">
        <v>560</v>
      </c>
      <c r="B274">
        <v>1</v>
      </c>
      <c r="C274">
        <v>2</v>
      </c>
      <c r="D274" s="53">
        <v>3</v>
      </c>
      <c r="E274" s="53">
        <v>2</v>
      </c>
      <c r="F274" s="53">
        <v>2</v>
      </c>
      <c r="G274">
        <v>10</v>
      </c>
      <c r="H274">
        <v>20</v>
      </c>
      <c r="I274">
        <v>30</v>
      </c>
      <c r="J274">
        <v>20</v>
      </c>
      <c r="K274">
        <v>20</v>
      </c>
      <c r="L274">
        <v>7</v>
      </c>
      <c r="M274">
        <v>70</v>
      </c>
      <c r="N274" s="53">
        <v>10</v>
      </c>
    </row>
    <row r="275" spans="1:14" x14ac:dyDescent="0.25">
      <c r="A275" t="s">
        <v>866</v>
      </c>
      <c r="B275">
        <v>17</v>
      </c>
      <c r="C275">
        <v>17</v>
      </c>
      <c r="D275" s="53">
        <v>16</v>
      </c>
      <c r="E275" s="53">
        <v>3</v>
      </c>
      <c r="G275">
        <v>32</v>
      </c>
      <c r="H275">
        <v>32</v>
      </c>
      <c r="I275">
        <v>30</v>
      </c>
      <c r="J275">
        <v>6</v>
      </c>
      <c r="K275" t="s">
        <v>1937</v>
      </c>
      <c r="L275">
        <v>19</v>
      </c>
      <c r="M275">
        <v>36</v>
      </c>
      <c r="N275" s="53">
        <v>53</v>
      </c>
    </row>
    <row r="276" spans="1:14" x14ac:dyDescent="0.25">
      <c r="A276" t="s">
        <v>563</v>
      </c>
      <c r="B276">
        <v>4</v>
      </c>
      <c r="C276">
        <v>6</v>
      </c>
      <c r="D276" s="53">
        <v>12</v>
      </c>
      <c r="E276" s="53">
        <v>3</v>
      </c>
      <c r="G276">
        <v>16</v>
      </c>
      <c r="H276">
        <v>24</v>
      </c>
      <c r="I276">
        <v>48</v>
      </c>
      <c r="J276">
        <v>12</v>
      </c>
      <c r="K276" t="s">
        <v>1937</v>
      </c>
      <c r="L276">
        <v>15</v>
      </c>
      <c r="M276">
        <v>60</v>
      </c>
      <c r="N276" s="53">
        <v>25</v>
      </c>
    </row>
    <row r="277" spans="1:14" x14ac:dyDescent="0.25">
      <c r="A277" t="s">
        <v>565</v>
      </c>
      <c r="B277">
        <v>10</v>
      </c>
      <c r="C277">
        <v>14</v>
      </c>
      <c r="D277" s="53">
        <v>7</v>
      </c>
      <c r="G277">
        <v>32</v>
      </c>
      <c r="H277">
        <v>45</v>
      </c>
      <c r="I277">
        <v>23</v>
      </c>
      <c r="J277" t="s">
        <v>1937</v>
      </c>
      <c r="K277" t="s">
        <v>1937</v>
      </c>
      <c r="L277">
        <v>7</v>
      </c>
      <c r="M277">
        <v>23</v>
      </c>
      <c r="N277" s="53">
        <v>31</v>
      </c>
    </row>
    <row r="278" spans="1:14" x14ac:dyDescent="0.25">
      <c r="A278" t="s">
        <v>567</v>
      </c>
      <c r="B278">
        <v>7</v>
      </c>
      <c r="C278">
        <v>7</v>
      </c>
      <c r="D278" s="53">
        <v>6</v>
      </c>
      <c r="E278" s="53">
        <v>1</v>
      </c>
      <c r="G278">
        <v>33</v>
      </c>
      <c r="H278">
        <v>33</v>
      </c>
      <c r="I278">
        <v>29</v>
      </c>
      <c r="J278">
        <v>5</v>
      </c>
      <c r="K278" t="s">
        <v>1937</v>
      </c>
      <c r="L278">
        <v>7</v>
      </c>
      <c r="M278">
        <v>33</v>
      </c>
      <c r="N278" s="53">
        <v>21</v>
      </c>
    </row>
    <row r="279" spans="1:14" x14ac:dyDescent="0.25">
      <c r="A279" t="s">
        <v>569</v>
      </c>
      <c r="B279">
        <v>131</v>
      </c>
      <c r="C279">
        <v>99</v>
      </c>
      <c r="D279" s="53">
        <v>35</v>
      </c>
      <c r="E279" s="53">
        <v>2</v>
      </c>
      <c r="F279" s="53">
        <v>1</v>
      </c>
      <c r="G279">
        <v>49</v>
      </c>
      <c r="H279">
        <v>37</v>
      </c>
      <c r="I279">
        <v>13</v>
      </c>
      <c r="J279">
        <v>1</v>
      </c>
      <c r="K279">
        <v>0</v>
      </c>
      <c r="L279">
        <v>38</v>
      </c>
      <c r="M279">
        <v>14</v>
      </c>
      <c r="N279" s="53">
        <v>268</v>
      </c>
    </row>
    <row r="280" spans="1:14" x14ac:dyDescent="0.25">
      <c r="A280" t="s">
        <v>571</v>
      </c>
      <c r="B280">
        <v>76</v>
      </c>
      <c r="C280">
        <v>112</v>
      </c>
      <c r="D280" s="53">
        <v>161</v>
      </c>
      <c r="E280" s="53">
        <v>51</v>
      </c>
      <c r="F280" s="53">
        <v>11</v>
      </c>
      <c r="G280">
        <v>18</v>
      </c>
      <c r="H280">
        <v>27</v>
      </c>
      <c r="I280">
        <v>39</v>
      </c>
      <c r="J280">
        <v>12</v>
      </c>
      <c r="K280">
        <v>3</v>
      </c>
      <c r="L280">
        <v>223</v>
      </c>
      <c r="M280">
        <v>54</v>
      </c>
      <c r="N280" s="53">
        <v>411</v>
      </c>
    </row>
    <row r="281" spans="1:14" x14ac:dyDescent="0.25">
      <c r="A281" t="s">
        <v>573</v>
      </c>
      <c r="B281">
        <v>21</v>
      </c>
      <c r="C281">
        <v>48</v>
      </c>
      <c r="D281" s="53">
        <v>27</v>
      </c>
      <c r="E281" s="53">
        <v>7</v>
      </c>
      <c r="G281">
        <v>20</v>
      </c>
      <c r="H281">
        <v>47</v>
      </c>
      <c r="I281">
        <v>26</v>
      </c>
      <c r="J281">
        <v>7</v>
      </c>
      <c r="K281" t="s">
        <v>1937</v>
      </c>
      <c r="L281">
        <v>34</v>
      </c>
      <c r="M281">
        <v>33</v>
      </c>
      <c r="N281" s="53">
        <v>103</v>
      </c>
    </row>
    <row r="282" spans="1:14" x14ac:dyDescent="0.25">
      <c r="A282" t="s">
        <v>575</v>
      </c>
      <c r="B282">
        <v>141</v>
      </c>
      <c r="C282">
        <v>67</v>
      </c>
      <c r="D282" s="53">
        <v>31</v>
      </c>
      <c r="E282" s="53">
        <v>4</v>
      </c>
      <c r="G282">
        <v>58</v>
      </c>
      <c r="H282">
        <v>28</v>
      </c>
      <c r="I282">
        <v>13</v>
      </c>
      <c r="J282">
        <v>2</v>
      </c>
      <c r="K282" t="s">
        <v>1937</v>
      </c>
      <c r="L282">
        <v>35</v>
      </c>
      <c r="M282">
        <v>14</v>
      </c>
      <c r="N282" s="53">
        <v>243</v>
      </c>
    </row>
    <row r="283" spans="1:14" x14ac:dyDescent="0.25">
      <c r="A283" t="s">
        <v>577</v>
      </c>
      <c r="B283">
        <v>35</v>
      </c>
      <c r="C283">
        <v>49</v>
      </c>
      <c r="D283" s="53">
        <v>24</v>
      </c>
      <c r="E283" s="53">
        <v>7</v>
      </c>
      <c r="F283" s="53">
        <v>1</v>
      </c>
      <c r="G283">
        <v>30</v>
      </c>
      <c r="H283">
        <v>42</v>
      </c>
      <c r="I283">
        <v>21</v>
      </c>
      <c r="J283">
        <v>6</v>
      </c>
      <c r="K283">
        <v>1</v>
      </c>
      <c r="L283">
        <v>32</v>
      </c>
      <c r="M283">
        <v>28</v>
      </c>
      <c r="N283" s="53">
        <v>116</v>
      </c>
    </row>
    <row r="284" spans="1:14" x14ac:dyDescent="0.25">
      <c r="A284" t="s">
        <v>579</v>
      </c>
      <c r="B284">
        <v>3</v>
      </c>
      <c r="C284">
        <v>34</v>
      </c>
      <c r="D284" s="53">
        <v>134</v>
      </c>
      <c r="E284" s="53">
        <v>76</v>
      </c>
      <c r="F284" s="53">
        <v>61</v>
      </c>
      <c r="G284">
        <v>1</v>
      </c>
      <c r="H284">
        <v>11</v>
      </c>
      <c r="I284">
        <v>44</v>
      </c>
      <c r="J284">
        <v>25</v>
      </c>
      <c r="K284">
        <v>20</v>
      </c>
      <c r="L284">
        <v>271</v>
      </c>
      <c r="M284">
        <v>88</v>
      </c>
      <c r="N284" s="53">
        <v>308</v>
      </c>
    </row>
    <row r="285" spans="1:14" x14ac:dyDescent="0.25">
      <c r="A285" t="s">
        <v>581</v>
      </c>
      <c r="B285">
        <v>101</v>
      </c>
      <c r="C285">
        <v>103</v>
      </c>
      <c r="D285" s="53">
        <v>75</v>
      </c>
      <c r="E285" s="53">
        <v>15</v>
      </c>
      <c r="F285" s="53">
        <v>2</v>
      </c>
      <c r="G285">
        <v>34</v>
      </c>
      <c r="H285">
        <v>35</v>
      </c>
      <c r="I285">
        <v>25</v>
      </c>
      <c r="J285">
        <v>5</v>
      </c>
      <c r="K285">
        <v>1</v>
      </c>
      <c r="L285">
        <v>92</v>
      </c>
      <c r="M285">
        <v>31</v>
      </c>
      <c r="N285" s="53">
        <v>296</v>
      </c>
    </row>
    <row r="286" spans="1:14" x14ac:dyDescent="0.25">
      <c r="A286" t="s">
        <v>583</v>
      </c>
      <c r="B286">
        <v>181</v>
      </c>
      <c r="C286">
        <v>97</v>
      </c>
      <c r="D286" s="53">
        <v>62</v>
      </c>
      <c r="E286" s="53">
        <v>2</v>
      </c>
      <c r="F286" s="53">
        <v>3</v>
      </c>
      <c r="G286">
        <v>52</v>
      </c>
      <c r="H286">
        <v>28</v>
      </c>
      <c r="I286">
        <v>18</v>
      </c>
      <c r="J286">
        <v>1</v>
      </c>
      <c r="K286">
        <v>1</v>
      </c>
      <c r="L286">
        <v>67</v>
      </c>
      <c r="M286">
        <v>19</v>
      </c>
      <c r="N286" s="53">
        <v>345</v>
      </c>
    </row>
    <row r="287" spans="1:14" x14ac:dyDescent="0.25">
      <c r="A287" t="s">
        <v>585</v>
      </c>
      <c r="B287">
        <v>97</v>
      </c>
      <c r="C287">
        <v>68</v>
      </c>
      <c r="D287" s="53">
        <v>59</v>
      </c>
      <c r="E287" s="53">
        <v>9</v>
      </c>
      <c r="F287" s="53">
        <v>2</v>
      </c>
      <c r="G287">
        <v>41</v>
      </c>
      <c r="H287">
        <v>29</v>
      </c>
      <c r="I287">
        <v>25</v>
      </c>
      <c r="J287">
        <v>4</v>
      </c>
      <c r="K287">
        <v>1</v>
      </c>
      <c r="L287">
        <v>70</v>
      </c>
      <c r="M287">
        <v>30</v>
      </c>
      <c r="N287" s="53">
        <v>235</v>
      </c>
    </row>
    <row r="288" spans="1:14" x14ac:dyDescent="0.25">
      <c r="A288" t="s">
        <v>587</v>
      </c>
      <c r="B288">
        <v>90</v>
      </c>
      <c r="C288">
        <v>77</v>
      </c>
      <c r="D288" s="53">
        <v>89</v>
      </c>
      <c r="E288" s="53">
        <v>16</v>
      </c>
      <c r="F288" s="53">
        <v>5</v>
      </c>
      <c r="G288">
        <v>32</v>
      </c>
      <c r="H288">
        <v>28</v>
      </c>
      <c r="I288">
        <v>32</v>
      </c>
      <c r="J288">
        <v>6</v>
      </c>
      <c r="K288">
        <v>2</v>
      </c>
      <c r="L288">
        <v>110</v>
      </c>
      <c r="M288">
        <v>40</v>
      </c>
      <c r="N288" s="53">
        <v>277</v>
      </c>
    </row>
    <row r="289" spans="1:14" x14ac:dyDescent="0.25">
      <c r="A289" t="s">
        <v>589</v>
      </c>
      <c r="B289">
        <v>84</v>
      </c>
      <c r="C289">
        <v>94</v>
      </c>
      <c r="D289" s="53">
        <v>74</v>
      </c>
      <c r="E289" s="53">
        <v>14</v>
      </c>
      <c r="F289" s="53">
        <v>7</v>
      </c>
      <c r="G289">
        <v>31</v>
      </c>
      <c r="H289">
        <v>34</v>
      </c>
      <c r="I289">
        <v>27</v>
      </c>
      <c r="J289">
        <v>5</v>
      </c>
      <c r="K289">
        <v>3</v>
      </c>
      <c r="L289">
        <v>95</v>
      </c>
      <c r="M289">
        <v>35</v>
      </c>
      <c r="N289" s="53">
        <v>273</v>
      </c>
    </row>
    <row r="290" spans="1:14" x14ac:dyDescent="0.25">
      <c r="A290" t="s">
        <v>591</v>
      </c>
      <c r="B290">
        <v>60</v>
      </c>
      <c r="C290">
        <v>59</v>
      </c>
      <c r="D290" s="53">
        <v>27</v>
      </c>
      <c r="E290" s="53">
        <v>5</v>
      </c>
      <c r="F290" s="53">
        <v>1</v>
      </c>
      <c r="G290">
        <v>39</v>
      </c>
      <c r="H290">
        <v>39</v>
      </c>
      <c r="I290">
        <v>18</v>
      </c>
      <c r="J290">
        <v>3</v>
      </c>
      <c r="K290">
        <v>1</v>
      </c>
      <c r="L290">
        <v>33</v>
      </c>
      <c r="M290">
        <v>22</v>
      </c>
      <c r="N290" s="53">
        <v>152</v>
      </c>
    </row>
    <row r="291" spans="1:14" x14ac:dyDescent="0.25">
      <c r="A291" t="s">
        <v>593</v>
      </c>
      <c r="B291">
        <v>45</v>
      </c>
      <c r="C291">
        <v>82</v>
      </c>
      <c r="D291" s="53">
        <v>112</v>
      </c>
      <c r="E291" s="53">
        <v>46</v>
      </c>
      <c r="F291" s="53">
        <v>15</v>
      </c>
      <c r="G291">
        <v>15</v>
      </c>
      <c r="H291">
        <v>27</v>
      </c>
      <c r="I291">
        <v>37</v>
      </c>
      <c r="J291">
        <v>15</v>
      </c>
      <c r="K291">
        <v>5</v>
      </c>
      <c r="L291">
        <v>173</v>
      </c>
      <c r="M291">
        <v>58</v>
      </c>
      <c r="N291" s="53">
        <v>300</v>
      </c>
    </row>
    <row r="292" spans="1:14" x14ac:dyDescent="0.25">
      <c r="A292" t="s">
        <v>595</v>
      </c>
      <c r="B292">
        <v>88</v>
      </c>
      <c r="C292">
        <v>108</v>
      </c>
      <c r="D292" s="53">
        <v>90</v>
      </c>
      <c r="E292" s="53">
        <v>29</v>
      </c>
      <c r="F292" s="53">
        <v>11</v>
      </c>
      <c r="G292">
        <v>27</v>
      </c>
      <c r="H292">
        <v>33</v>
      </c>
      <c r="I292">
        <v>28</v>
      </c>
      <c r="J292">
        <v>9</v>
      </c>
      <c r="K292">
        <v>3</v>
      </c>
      <c r="L292">
        <v>130</v>
      </c>
      <c r="M292">
        <v>40</v>
      </c>
      <c r="N292" s="53">
        <v>326</v>
      </c>
    </row>
    <row r="293" spans="1:14" x14ac:dyDescent="0.25">
      <c r="A293" t="s">
        <v>597</v>
      </c>
      <c r="B293">
        <v>148</v>
      </c>
      <c r="C293">
        <v>129</v>
      </c>
      <c r="D293" s="53">
        <v>107</v>
      </c>
      <c r="E293" s="53">
        <v>25</v>
      </c>
      <c r="F293" s="53">
        <v>11</v>
      </c>
      <c r="G293">
        <v>35</v>
      </c>
      <c r="H293">
        <v>31</v>
      </c>
      <c r="I293">
        <v>25</v>
      </c>
      <c r="J293">
        <v>6</v>
      </c>
      <c r="K293">
        <v>3</v>
      </c>
      <c r="L293">
        <v>143</v>
      </c>
      <c r="M293">
        <v>34</v>
      </c>
      <c r="N293" s="53">
        <v>420</v>
      </c>
    </row>
    <row r="294" spans="1:14" x14ac:dyDescent="0.25">
      <c r="A294" t="s">
        <v>599</v>
      </c>
      <c r="B294">
        <v>71</v>
      </c>
      <c r="C294">
        <v>148</v>
      </c>
      <c r="D294" s="53">
        <v>155</v>
      </c>
      <c r="E294" s="53">
        <v>56</v>
      </c>
      <c r="F294" s="53">
        <v>13</v>
      </c>
      <c r="G294">
        <v>16</v>
      </c>
      <c r="H294">
        <v>33</v>
      </c>
      <c r="I294">
        <v>35</v>
      </c>
      <c r="J294">
        <v>13</v>
      </c>
      <c r="K294">
        <v>3</v>
      </c>
      <c r="L294">
        <v>224</v>
      </c>
      <c r="M294">
        <v>51</v>
      </c>
      <c r="N294" s="53">
        <v>443</v>
      </c>
    </row>
    <row r="295" spans="1:14" x14ac:dyDescent="0.25">
      <c r="A295" t="s">
        <v>601</v>
      </c>
      <c r="B295">
        <v>76</v>
      </c>
      <c r="C295">
        <v>147</v>
      </c>
      <c r="D295" s="53">
        <v>158</v>
      </c>
      <c r="E295" s="53">
        <v>33</v>
      </c>
      <c r="F295" s="53">
        <v>15</v>
      </c>
      <c r="G295">
        <v>18</v>
      </c>
      <c r="H295">
        <v>34</v>
      </c>
      <c r="I295">
        <v>37</v>
      </c>
      <c r="J295">
        <v>8</v>
      </c>
      <c r="K295">
        <v>3</v>
      </c>
      <c r="L295">
        <v>206</v>
      </c>
      <c r="M295">
        <v>48</v>
      </c>
      <c r="N295" s="53">
        <v>429</v>
      </c>
    </row>
    <row r="296" spans="1:14" x14ac:dyDescent="0.25">
      <c r="A296" t="s">
        <v>603</v>
      </c>
      <c r="B296">
        <v>100</v>
      </c>
      <c r="C296">
        <v>100</v>
      </c>
      <c r="D296" s="53">
        <v>70</v>
      </c>
      <c r="E296" s="53">
        <v>9</v>
      </c>
      <c r="F296" s="53">
        <v>5</v>
      </c>
      <c r="G296">
        <v>35</v>
      </c>
      <c r="H296">
        <v>35</v>
      </c>
      <c r="I296">
        <v>25</v>
      </c>
      <c r="J296">
        <v>3</v>
      </c>
      <c r="K296">
        <v>2</v>
      </c>
      <c r="L296">
        <v>84</v>
      </c>
      <c r="M296">
        <v>30</v>
      </c>
      <c r="N296" s="53">
        <v>284</v>
      </c>
    </row>
    <row r="297" spans="1:14" x14ac:dyDescent="0.25">
      <c r="A297" t="s">
        <v>605</v>
      </c>
      <c r="B297">
        <v>112</v>
      </c>
      <c r="C297">
        <v>154</v>
      </c>
      <c r="D297" s="53">
        <v>139</v>
      </c>
      <c r="E297" s="53">
        <v>33</v>
      </c>
      <c r="F297" s="53">
        <v>14</v>
      </c>
      <c r="G297">
        <v>25</v>
      </c>
      <c r="H297">
        <v>34</v>
      </c>
      <c r="I297">
        <v>31</v>
      </c>
      <c r="J297">
        <v>7</v>
      </c>
      <c r="K297">
        <v>3</v>
      </c>
      <c r="L297">
        <v>186</v>
      </c>
      <c r="M297">
        <v>41</v>
      </c>
      <c r="N297" s="53">
        <v>452</v>
      </c>
    </row>
    <row r="298" spans="1:14" x14ac:dyDescent="0.25">
      <c r="A298" t="s">
        <v>607</v>
      </c>
      <c r="B298">
        <v>100</v>
      </c>
      <c r="C298">
        <v>67</v>
      </c>
      <c r="D298" s="53">
        <v>42</v>
      </c>
      <c r="E298" s="53">
        <v>3</v>
      </c>
      <c r="F298" s="53">
        <v>1</v>
      </c>
      <c r="G298">
        <v>47</v>
      </c>
      <c r="H298">
        <v>31</v>
      </c>
      <c r="I298">
        <v>20</v>
      </c>
      <c r="J298">
        <v>1</v>
      </c>
      <c r="K298">
        <v>0</v>
      </c>
      <c r="L298">
        <v>46</v>
      </c>
      <c r="M298">
        <v>22</v>
      </c>
      <c r="N298" s="53">
        <v>213</v>
      </c>
    </row>
    <row r="299" spans="1:14" x14ac:dyDescent="0.25">
      <c r="A299" t="s">
        <v>609</v>
      </c>
      <c r="B299">
        <v>98</v>
      </c>
      <c r="C299">
        <v>69</v>
      </c>
      <c r="D299" s="53">
        <v>27</v>
      </c>
      <c r="E299" s="53">
        <v>2</v>
      </c>
      <c r="F299" s="53">
        <v>1</v>
      </c>
      <c r="G299">
        <v>50</v>
      </c>
      <c r="H299">
        <v>35</v>
      </c>
      <c r="I299">
        <v>14</v>
      </c>
      <c r="J299">
        <v>1</v>
      </c>
      <c r="K299">
        <v>1</v>
      </c>
      <c r="L299">
        <v>30</v>
      </c>
      <c r="M299">
        <v>15</v>
      </c>
      <c r="N299" s="53">
        <v>197</v>
      </c>
    </row>
    <row r="300" spans="1:14" x14ac:dyDescent="0.25">
      <c r="A300" t="s">
        <v>611</v>
      </c>
      <c r="B300">
        <v>150</v>
      </c>
      <c r="C300">
        <v>117</v>
      </c>
      <c r="D300" s="53">
        <v>129</v>
      </c>
      <c r="E300" s="53">
        <v>45</v>
      </c>
      <c r="F300" s="53">
        <v>19</v>
      </c>
      <c r="G300">
        <v>33</v>
      </c>
      <c r="H300">
        <v>25</v>
      </c>
      <c r="I300">
        <v>28</v>
      </c>
      <c r="J300">
        <v>10</v>
      </c>
      <c r="K300">
        <v>4</v>
      </c>
      <c r="L300">
        <v>193</v>
      </c>
      <c r="M300">
        <v>42</v>
      </c>
      <c r="N300" s="53">
        <v>460</v>
      </c>
    </row>
    <row r="301" spans="1:14" x14ac:dyDescent="0.25">
      <c r="A301" t="s">
        <v>613</v>
      </c>
      <c r="B301">
        <v>198</v>
      </c>
      <c r="C301">
        <v>123</v>
      </c>
      <c r="D301" s="53">
        <v>104</v>
      </c>
      <c r="E301" s="53">
        <v>15</v>
      </c>
      <c r="F301" s="53">
        <v>5</v>
      </c>
      <c r="G301">
        <v>44</v>
      </c>
      <c r="H301">
        <v>28</v>
      </c>
      <c r="I301">
        <v>23</v>
      </c>
      <c r="J301">
        <v>3</v>
      </c>
      <c r="K301">
        <v>1</v>
      </c>
      <c r="L301">
        <v>124</v>
      </c>
      <c r="M301">
        <v>28</v>
      </c>
      <c r="N301" s="53">
        <v>445</v>
      </c>
    </row>
    <row r="302" spans="1:14" x14ac:dyDescent="0.25">
      <c r="A302" t="s">
        <v>615</v>
      </c>
      <c r="B302">
        <v>86</v>
      </c>
      <c r="C302">
        <v>77</v>
      </c>
      <c r="D302" s="53">
        <v>51</v>
      </c>
      <c r="E302" s="53">
        <v>9</v>
      </c>
      <c r="F302" s="53">
        <v>1</v>
      </c>
      <c r="G302">
        <v>38</v>
      </c>
      <c r="H302">
        <v>34</v>
      </c>
      <c r="I302">
        <v>23</v>
      </c>
      <c r="J302">
        <v>4</v>
      </c>
      <c r="K302">
        <v>0</v>
      </c>
      <c r="L302">
        <v>61</v>
      </c>
      <c r="M302">
        <v>27</v>
      </c>
      <c r="N302" s="53">
        <v>224</v>
      </c>
    </row>
    <row r="303" spans="1:14" x14ac:dyDescent="0.25">
      <c r="A303" t="s">
        <v>617</v>
      </c>
      <c r="B303">
        <v>79</v>
      </c>
      <c r="C303">
        <v>71</v>
      </c>
      <c r="D303" s="53">
        <v>23</v>
      </c>
      <c r="E303" s="53">
        <v>6</v>
      </c>
      <c r="G303">
        <v>44</v>
      </c>
      <c r="H303">
        <v>40</v>
      </c>
      <c r="I303">
        <v>13</v>
      </c>
      <c r="J303">
        <v>3</v>
      </c>
      <c r="K303" t="s">
        <v>1937</v>
      </c>
      <c r="L303">
        <v>29</v>
      </c>
      <c r="M303">
        <v>16</v>
      </c>
      <c r="N303" s="53">
        <v>179</v>
      </c>
    </row>
    <row r="304" spans="1:14" x14ac:dyDescent="0.25">
      <c r="A304" t="s">
        <v>619</v>
      </c>
      <c r="B304">
        <v>113</v>
      </c>
      <c r="C304">
        <v>70</v>
      </c>
      <c r="D304" s="53">
        <v>31</v>
      </c>
      <c r="E304" s="53">
        <v>6</v>
      </c>
      <c r="G304">
        <v>51</v>
      </c>
      <c r="H304">
        <v>32</v>
      </c>
      <c r="I304">
        <v>14</v>
      </c>
      <c r="J304">
        <v>3</v>
      </c>
      <c r="K304" t="s">
        <v>1937</v>
      </c>
      <c r="L304">
        <v>37</v>
      </c>
      <c r="M304">
        <v>17</v>
      </c>
      <c r="N304" s="53">
        <v>220</v>
      </c>
    </row>
    <row r="305" spans="1:14" x14ac:dyDescent="0.25">
      <c r="A305" t="s">
        <v>621</v>
      </c>
      <c r="B305">
        <v>83</v>
      </c>
      <c r="C305">
        <v>88</v>
      </c>
      <c r="D305" s="53">
        <v>56</v>
      </c>
      <c r="E305" s="53">
        <v>6</v>
      </c>
      <c r="F305" s="53">
        <v>1</v>
      </c>
      <c r="G305">
        <v>35</v>
      </c>
      <c r="H305">
        <v>38</v>
      </c>
      <c r="I305">
        <v>24</v>
      </c>
      <c r="J305">
        <v>3</v>
      </c>
      <c r="K305">
        <v>0</v>
      </c>
      <c r="L305">
        <v>63</v>
      </c>
      <c r="M305">
        <v>27</v>
      </c>
      <c r="N305" s="53">
        <v>234</v>
      </c>
    </row>
    <row r="306" spans="1:14" x14ac:dyDescent="0.25">
      <c r="A306" t="s">
        <v>623</v>
      </c>
      <c r="B306">
        <v>101</v>
      </c>
      <c r="C306">
        <v>87</v>
      </c>
      <c r="D306" s="53">
        <v>55</v>
      </c>
      <c r="E306" s="53">
        <v>7</v>
      </c>
      <c r="F306" s="53">
        <v>2</v>
      </c>
      <c r="G306">
        <v>40</v>
      </c>
      <c r="H306">
        <v>35</v>
      </c>
      <c r="I306">
        <v>22</v>
      </c>
      <c r="J306">
        <v>3</v>
      </c>
      <c r="K306">
        <v>1</v>
      </c>
      <c r="L306">
        <v>64</v>
      </c>
      <c r="M306">
        <v>25</v>
      </c>
      <c r="N306" s="53">
        <v>252</v>
      </c>
    </row>
    <row r="307" spans="1:14" x14ac:dyDescent="0.25">
      <c r="A307" t="s">
        <v>625</v>
      </c>
      <c r="B307">
        <v>67</v>
      </c>
      <c r="C307">
        <v>66</v>
      </c>
      <c r="D307" s="53">
        <v>41</v>
      </c>
      <c r="E307" s="53">
        <v>3</v>
      </c>
      <c r="F307" s="53">
        <v>1</v>
      </c>
      <c r="G307">
        <v>38</v>
      </c>
      <c r="H307">
        <v>37</v>
      </c>
      <c r="I307">
        <v>23</v>
      </c>
      <c r="J307">
        <v>2</v>
      </c>
      <c r="K307">
        <v>1</v>
      </c>
      <c r="L307">
        <v>45</v>
      </c>
      <c r="M307">
        <v>25</v>
      </c>
      <c r="N307" s="53">
        <v>178</v>
      </c>
    </row>
    <row r="308" spans="1:14" x14ac:dyDescent="0.25">
      <c r="A308" t="s">
        <v>627</v>
      </c>
      <c r="B308">
        <v>83</v>
      </c>
      <c r="C308">
        <v>98</v>
      </c>
      <c r="D308" s="53">
        <v>105</v>
      </c>
      <c r="E308" s="53">
        <v>40</v>
      </c>
      <c r="F308" s="53">
        <v>9</v>
      </c>
      <c r="G308">
        <v>25</v>
      </c>
      <c r="H308">
        <v>29</v>
      </c>
      <c r="I308">
        <v>31</v>
      </c>
      <c r="J308">
        <v>12</v>
      </c>
      <c r="K308">
        <v>3</v>
      </c>
      <c r="L308">
        <v>154</v>
      </c>
      <c r="M308">
        <v>46</v>
      </c>
      <c r="N308" s="53">
        <v>335</v>
      </c>
    </row>
    <row r="309" spans="1:14" x14ac:dyDescent="0.25">
      <c r="A309" t="s">
        <v>629</v>
      </c>
      <c r="B309">
        <v>82</v>
      </c>
      <c r="C309">
        <v>46</v>
      </c>
      <c r="D309" s="53">
        <v>24</v>
      </c>
      <c r="E309" s="53">
        <v>2</v>
      </c>
      <c r="G309">
        <v>53</v>
      </c>
      <c r="H309">
        <v>30</v>
      </c>
      <c r="I309">
        <v>16</v>
      </c>
      <c r="J309">
        <v>1</v>
      </c>
      <c r="K309" t="s">
        <v>1937</v>
      </c>
      <c r="L309">
        <v>26</v>
      </c>
      <c r="M309">
        <v>17</v>
      </c>
      <c r="N309" s="53">
        <v>154</v>
      </c>
    </row>
    <row r="310" spans="1:14" x14ac:dyDescent="0.25">
      <c r="A310" t="s">
        <v>631</v>
      </c>
      <c r="B310">
        <v>91</v>
      </c>
      <c r="C310">
        <v>79</v>
      </c>
      <c r="D310" s="53">
        <v>67</v>
      </c>
      <c r="E310" s="53">
        <v>14</v>
      </c>
      <c r="F310" s="53">
        <v>9</v>
      </c>
      <c r="G310">
        <v>35</v>
      </c>
      <c r="H310">
        <v>30</v>
      </c>
      <c r="I310">
        <v>26</v>
      </c>
      <c r="J310">
        <v>5</v>
      </c>
      <c r="K310">
        <v>3</v>
      </c>
      <c r="L310">
        <v>90</v>
      </c>
      <c r="M310">
        <v>35</v>
      </c>
      <c r="N310" s="53">
        <v>260</v>
      </c>
    </row>
    <row r="311" spans="1:14" x14ac:dyDescent="0.25">
      <c r="A311" t="s">
        <v>633</v>
      </c>
      <c r="B311">
        <v>184</v>
      </c>
      <c r="C311">
        <v>159</v>
      </c>
      <c r="D311" s="53">
        <v>158</v>
      </c>
      <c r="E311" s="53">
        <v>42</v>
      </c>
      <c r="F311" s="53">
        <v>9</v>
      </c>
      <c r="G311">
        <v>33</v>
      </c>
      <c r="H311">
        <v>29</v>
      </c>
      <c r="I311">
        <v>29</v>
      </c>
      <c r="J311">
        <v>8</v>
      </c>
      <c r="K311">
        <v>2</v>
      </c>
      <c r="L311">
        <v>209</v>
      </c>
      <c r="M311">
        <v>38</v>
      </c>
      <c r="N311" s="53">
        <v>552</v>
      </c>
    </row>
    <row r="312" spans="1:14" x14ac:dyDescent="0.25">
      <c r="A312" t="s">
        <v>635</v>
      </c>
      <c r="B312">
        <v>117</v>
      </c>
      <c r="C312">
        <v>139</v>
      </c>
      <c r="D312" s="53">
        <v>135</v>
      </c>
      <c r="E312" s="53">
        <v>28</v>
      </c>
      <c r="F312" s="53">
        <v>7</v>
      </c>
      <c r="G312">
        <v>27</v>
      </c>
      <c r="H312">
        <v>33</v>
      </c>
      <c r="I312">
        <v>32</v>
      </c>
      <c r="J312">
        <v>7</v>
      </c>
      <c r="K312">
        <v>2</v>
      </c>
      <c r="L312">
        <v>170</v>
      </c>
      <c r="M312">
        <v>40</v>
      </c>
      <c r="N312" s="53">
        <v>426</v>
      </c>
    </row>
    <row r="313" spans="1:14" x14ac:dyDescent="0.25">
      <c r="A313" t="s">
        <v>637</v>
      </c>
      <c r="B313">
        <v>99</v>
      </c>
      <c r="C313">
        <v>93</v>
      </c>
      <c r="D313" s="53">
        <v>62</v>
      </c>
      <c r="E313" s="53">
        <v>9</v>
      </c>
      <c r="F313" s="53">
        <v>1</v>
      </c>
      <c r="G313">
        <v>38</v>
      </c>
      <c r="H313">
        <v>35</v>
      </c>
      <c r="I313">
        <v>23</v>
      </c>
      <c r="J313">
        <v>3</v>
      </c>
      <c r="K313">
        <v>0</v>
      </c>
      <c r="L313">
        <v>72</v>
      </c>
      <c r="M313">
        <v>27</v>
      </c>
      <c r="N313" s="53">
        <v>264</v>
      </c>
    </row>
    <row r="314" spans="1:14" x14ac:dyDescent="0.25">
      <c r="A314" t="s">
        <v>639</v>
      </c>
      <c r="B314">
        <v>97</v>
      </c>
      <c r="C314">
        <v>65</v>
      </c>
      <c r="D314" s="53">
        <v>37</v>
      </c>
      <c r="E314" s="53">
        <v>1</v>
      </c>
      <c r="F314" s="53">
        <v>1</v>
      </c>
      <c r="G314">
        <v>48</v>
      </c>
      <c r="H314">
        <v>32</v>
      </c>
      <c r="I314">
        <v>18</v>
      </c>
      <c r="J314">
        <v>0</v>
      </c>
      <c r="K314">
        <v>0</v>
      </c>
      <c r="L314">
        <v>39</v>
      </c>
      <c r="M314">
        <v>19</v>
      </c>
      <c r="N314" s="53">
        <v>201</v>
      </c>
    </row>
    <row r="315" spans="1:14" x14ac:dyDescent="0.25">
      <c r="A315" t="s">
        <v>641</v>
      </c>
      <c r="B315">
        <v>127</v>
      </c>
      <c r="C315">
        <v>166</v>
      </c>
      <c r="D315" s="53">
        <v>155</v>
      </c>
      <c r="E315" s="53">
        <v>24</v>
      </c>
      <c r="F315" s="53">
        <v>8</v>
      </c>
      <c r="G315">
        <v>26</v>
      </c>
      <c r="H315">
        <v>35</v>
      </c>
      <c r="I315">
        <v>32</v>
      </c>
      <c r="J315">
        <v>5</v>
      </c>
      <c r="K315">
        <v>2</v>
      </c>
      <c r="L315">
        <v>187</v>
      </c>
      <c r="M315">
        <v>39</v>
      </c>
      <c r="N315" s="53">
        <v>480</v>
      </c>
    </row>
    <row r="316" spans="1:14" x14ac:dyDescent="0.25">
      <c r="A316" t="s">
        <v>643</v>
      </c>
      <c r="B316">
        <v>201</v>
      </c>
      <c r="C316">
        <v>108</v>
      </c>
      <c r="D316" s="53">
        <v>61</v>
      </c>
      <c r="E316" s="53">
        <v>10</v>
      </c>
      <c r="F316" s="53">
        <v>2</v>
      </c>
      <c r="G316">
        <v>53</v>
      </c>
      <c r="H316">
        <v>28</v>
      </c>
      <c r="I316">
        <v>16</v>
      </c>
      <c r="J316">
        <v>3</v>
      </c>
      <c r="K316">
        <v>1</v>
      </c>
      <c r="L316">
        <v>73</v>
      </c>
      <c r="M316">
        <v>19</v>
      </c>
      <c r="N316" s="53">
        <v>382</v>
      </c>
    </row>
    <row r="317" spans="1:14" x14ac:dyDescent="0.25">
      <c r="A317" t="s">
        <v>645</v>
      </c>
      <c r="B317">
        <v>109</v>
      </c>
      <c r="C317">
        <v>128</v>
      </c>
      <c r="D317" s="53">
        <v>117</v>
      </c>
      <c r="E317" s="53">
        <v>21</v>
      </c>
      <c r="F317" s="53">
        <v>6</v>
      </c>
      <c r="G317">
        <v>29</v>
      </c>
      <c r="H317">
        <v>34</v>
      </c>
      <c r="I317">
        <v>31</v>
      </c>
      <c r="J317">
        <v>6</v>
      </c>
      <c r="K317">
        <v>2</v>
      </c>
      <c r="L317">
        <v>144</v>
      </c>
      <c r="M317">
        <v>38</v>
      </c>
      <c r="N317" s="53">
        <v>381</v>
      </c>
    </row>
    <row r="318" spans="1:14" x14ac:dyDescent="0.25">
      <c r="A318" t="s">
        <v>647</v>
      </c>
      <c r="B318">
        <v>58</v>
      </c>
      <c r="C318">
        <v>91</v>
      </c>
      <c r="D318" s="53">
        <v>182</v>
      </c>
      <c r="E318" s="53">
        <v>79</v>
      </c>
      <c r="F318" s="53">
        <v>32</v>
      </c>
      <c r="G318">
        <v>13</v>
      </c>
      <c r="H318">
        <v>21</v>
      </c>
      <c r="I318">
        <v>41</v>
      </c>
      <c r="J318">
        <v>18</v>
      </c>
      <c r="K318">
        <v>7</v>
      </c>
      <c r="L318">
        <v>293</v>
      </c>
      <c r="M318">
        <v>66</v>
      </c>
      <c r="N318" s="53">
        <v>442</v>
      </c>
    </row>
    <row r="319" spans="1:14" x14ac:dyDescent="0.25">
      <c r="A319" t="s">
        <v>649</v>
      </c>
      <c r="B319">
        <v>62</v>
      </c>
      <c r="C319">
        <v>46</v>
      </c>
      <c r="D319" s="53">
        <v>15</v>
      </c>
      <c r="G319">
        <v>50</v>
      </c>
      <c r="H319">
        <v>37</v>
      </c>
      <c r="I319">
        <v>12</v>
      </c>
      <c r="J319" t="s">
        <v>1937</v>
      </c>
      <c r="K319" t="s">
        <v>1937</v>
      </c>
      <c r="L319">
        <v>15</v>
      </c>
      <c r="M319">
        <v>12</v>
      </c>
      <c r="N319" s="53">
        <v>123</v>
      </c>
    </row>
    <row r="320" spans="1:14" x14ac:dyDescent="0.25">
      <c r="A320" t="s">
        <v>651</v>
      </c>
      <c r="B320">
        <v>98</v>
      </c>
      <c r="C320">
        <v>116</v>
      </c>
      <c r="D320" s="53">
        <v>103</v>
      </c>
      <c r="E320" s="53">
        <v>35</v>
      </c>
      <c r="F320" s="53">
        <v>11</v>
      </c>
      <c r="G320">
        <v>27</v>
      </c>
      <c r="H320">
        <v>32</v>
      </c>
      <c r="I320">
        <v>28</v>
      </c>
      <c r="J320">
        <v>10</v>
      </c>
      <c r="K320">
        <v>3</v>
      </c>
      <c r="L320">
        <v>149</v>
      </c>
      <c r="M320">
        <v>41</v>
      </c>
      <c r="N320" s="53">
        <v>363</v>
      </c>
    </row>
    <row r="321" spans="1:14" x14ac:dyDescent="0.25">
      <c r="A321" t="s">
        <v>653</v>
      </c>
      <c r="B321">
        <v>134</v>
      </c>
      <c r="C321">
        <v>205</v>
      </c>
      <c r="D321" s="53">
        <v>141</v>
      </c>
      <c r="E321" s="53">
        <v>31</v>
      </c>
      <c r="F321" s="53">
        <v>7</v>
      </c>
      <c r="G321">
        <v>26</v>
      </c>
      <c r="H321">
        <v>40</v>
      </c>
      <c r="I321">
        <v>27</v>
      </c>
      <c r="J321">
        <v>6</v>
      </c>
      <c r="K321">
        <v>1</v>
      </c>
      <c r="L321">
        <v>179</v>
      </c>
      <c r="M321">
        <v>35</v>
      </c>
      <c r="N321" s="53">
        <v>518</v>
      </c>
    </row>
    <row r="322" spans="1:14" x14ac:dyDescent="0.25">
      <c r="A322" t="s">
        <v>655</v>
      </c>
      <c r="B322">
        <v>114</v>
      </c>
      <c r="C322">
        <v>76</v>
      </c>
      <c r="D322" s="53">
        <v>45</v>
      </c>
      <c r="E322" s="53">
        <v>2</v>
      </c>
      <c r="G322">
        <v>48</v>
      </c>
      <c r="H322">
        <v>32</v>
      </c>
      <c r="I322">
        <v>19</v>
      </c>
      <c r="J322">
        <v>1</v>
      </c>
      <c r="K322" t="s">
        <v>1937</v>
      </c>
      <c r="L322">
        <v>47</v>
      </c>
      <c r="M322">
        <v>20</v>
      </c>
      <c r="N322" s="53">
        <v>237</v>
      </c>
    </row>
    <row r="323" spans="1:14" x14ac:dyDescent="0.25">
      <c r="A323" t="s">
        <v>657</v>
      </c>
      <c r="B323">
        <v>157</v>
      </c>
      <c r="C323">
        <v>230</v>
      </c>
      <c r="D323" s="53">
        <v>230</v>
      </c>
      <c r="E323" s="53">
        <v>35</v>
      </c>
      <c r="F323" s="53">
        <v>15</v>
      </c>
      <c r="G323">
        <v>24</v>
      </c>
      <c r="H323">
        <v>34</v>
      </c>
      <c r="I323">
        <v>34</v>
      </c>
      <c r="J323">
        <v>5</v>
      </c>
      <c r="K323">
        <v>2</v>
      </c>
      <c r="L323">
        <v>280</v>
      </c>
      <c r="M323">
        <v>42</v>
      </c>
      <c r="N323" s="53">
        <v>667</v>
      </c>
    </row>
    <row r="324" spans="1:14" x14ac:dyDescent="0.25">
      <c r="A324" t="s">
        <v>659</v>
      </c>
      <c r="B324">
        <v>82</v>
      </c>
      <c r="C324">
        <v>106</v>
      </c>
      <c r="D324" s="53">
        <v>74</v>
      </c>
      <c r="E324" s="53">
        <v>16</v>
      </c>
      <c r="F324" s="53">
        <v>5</v>
      </c>
      <c r="G324">
        <v>29</v>
      </c>
      <c r="H324">
        <v>37</v>
      </c>
      <c r="I324">
        <v>26</v>
      </c>
      <c r="J324">
        <v>6</v>
      </c>
      <c r="K324">
        <v>2</v>
      </c>
      <c r="L324">
        <v>95</v>
      </c>
      <c r="M324">
        <v>34</v>
      </c>
      <c r="N324" s="53">
        <v>283</v>
      </c>
    </row>
    <row r="325" spans="1:14" x14ac:dyDescent="0.25">
      <c r="A325" t="s">
        <v>661</v>
      </c>
      <c r="B325">
        <v>101</v>
      </c>
      <c r="C325">
        <v>51</v>
      </c>
      <c r="D325" s="53">
        <v>68</v>
      </c>
      <c r="E325" s="53">
        <v>26</v>
      </c>
      <c r="F325" s="53">
        <v>6</v>
      </c>
      <c r="G325">
        <v>40</v>
      </c>
      <c r="H325">
        <v>20</v>
      </c>
      <c r="I325">
        <v>27</v>
      </c>
      <c r="J325">
        <v>10</v>
      </c>
      <c r="K325">
        <v>2</v>
      </c>
      <c r="L325">
        <v>100</v>
      </c>
      <c r="M325">
        <v>40</v>
      </c>
      <c r="N325" s="53">
        <v>252</v>
      </c>
    </row>
    <row r="326" spans="1:14" x14ac:dyDescent="0.25">
      <c r="A326" t="s">
        <v>663</v>
      </c>
      <c r="B326">
        <v>73</v>
      </c>
      <c r="C326">
        <v>133</v>
      </c>
      <c r="D326" s="53">
        <v>148</v>
      </c>
      <c r="E326" s="53">
        <v>52</v>
      </c>
      <c r="F326" s="53">
        <v>14</v>
      </c>
      <c r="G326">
        <v>17</v>
      </c>
      <c r="H326">
        <v>32</v>
      </c>
      <c r="I326">
        <v>35</v>
      </c>
      <c r="J326">
        <v>12</v>
      </c>
      <c r="K326">
        <v>3</v>
      </c>
      <c r="L326">
        <v>214</v>
      </c>
      <c r="M326">
        <v>51</v>
      </c>
      <c r="N326" s="53">
        <v>420</v>
      </c>
    </row>
    <row r="327" spans="1:14" x14ac:dyDescent="0.25">
      <c r="A327" t="s">
        <v>665</v>
      </c>
      <c r="B327">
        <v>111</v>
      </c>
      <c r="C327">
        <v>132</v>
      </c>
      <c r="D327" s="53">
        <v>87</v>
      </c>
      <c r="E327" s="53">
        <v>21</v>
      </c>
      <c r="F327" s="53">
        <v>5</v>
      </c>
      <c r="G327">
        <v>31</v>
      </c>
      <c r="H327">
        <v>37</v>
      </c>
      <c r="I327">
        <v>24</v>
      </c>
      <c r="J327">
        <v>6</v>
      </c>
      <c r="K327">
        <v>1</v>
      </c>
      <c r="L327">
        <v>113</v>
      </c>
      <c r="M327">
        <v>32</v>
      </c>
      <c r="N327" s="53">
        <v>356</v>
      </c>
    </row>
    <row r="328" spans="1:14" x14ac:dyDescent="0.25">
      <c r="A328" t="s">
        <v>667</v>
      </c>
      <c r="B328">
        <v>65</v>
      </c>
      <c r="C328">
        <v>138</v>
      </c>
      <c r="D328" s="53">
        <v>192</v>
      </c>
      <c r="E328" s="53">
        <v>85</v>
      </c>
      <c r="F328" s="53">
        <v>44</v>
      </c>
      <c r="G328">
        <v>12</v>
      </c>
      <c r="H328">
        <v>26</v>
      </c>
      <c r="I328">
        <v>37</v>
      </c>
      <c r="J328">
        <v>16</v>
      </c>
      <c r="K328">
        <v>8</v>
      </c>
      <c r="L328">
        <v>321</v>
      </c>
      <c r="M328">
        <v>61</v>
      </c>
      <c r="N328" s="53">
        <v>524</v>
      </c>
    </row>
    <row r="329" spans="1:14" x14ac:dyDescent="0.25">
      <c r="A329" t="s">
        <v>669</v>
      </c>
      <c r="B329">
        <v>38</v>
      </c>
      <c r="C329">
        <v>116</v>
      </c>
      <c r="D329" s="53">
        <v>128</v>
      </c>
      <c r="E329" s="53">
        <v>43</v>
      </c>
      <c r="F329" s="53">
        <v>14</v>
      </c>
      <c r="G329">
        <v>11</v>
      </c>
      <c r="H329">
        <v>34</v>
      </c>
      <c r="I329">
        <v>38</v>
      </c>
      <c r="J329">
        <v>13</v>
      </c>
      <c r="K329">
        <v>4</v>
      </c>
      <c r="L329">
        <v>185</v>
      </c>
      <c r="M329">
        <v>55</v>
      </c>
      <c r="N329" s="53">
        <v>339</v>
      </c>
    </row>
    <row r="330" spans="1:14" x14ac:dyDescent="0.25">
      <c r="A330" t="s">
        <v>671</v>
      </c>
      <c r="B330">
        <v>91</v>
      </c>
      <c r="C330">
        <v>65</v>
      </c>
      <c r="D330" s="53">
        <v>66</v>
      </c>
      <c r="E330" s="53">
        <v>6</v>
      </c>
      <c r="F330" s="53">
        <v>2</v>
      </c>
      <c r="G330">
        <v>40</v>
      </c>
      <c r="H330">
        <v>28</v>
      </c>
      <c r="I330">
        <v>29</v>
      </c>
      <c r="J330">
        <v>3</v>
      </c>
      <c r="K330">
        <v>1</v>
      </c>
      <c r="L330">
        <v>74</v>
      </c>
      <c r="M330">
        <v>32</v>
      </c>
      <c r="N330" s="53">
        <v>230</v>
      </c>
    </row>
    <row r="331" spans="1:14" x14ac:dyDescent="0.25">
      <c r="A331" t="s">
        <v>673</v>
      </c>
      <c r="B331">
        <v>46</v>
      </c>
      <c r="C331">
        <v>104</v>
      </c>
      <c r="D331" s="53">
        <v>151</v>
      </c>
      <c r="E331" s="53">
        <v>48</v>
      </c>
      <c r="F331" s="53">
        <v>26</v>
      </c>
      <c r="G331">
        <v>12</v>
      </c>
      <c r="H331">
        <v>28</v>
      </c>
      <c r="I331">
        <v>40</v>
      </c>
      <c r="J331">
        <v>13</v>
      </c>
      <c r="K331">
        <v>7</v>
      </c>
      <c r="L331">
        <v>225</v>
      </c>
      <c r="M331">
        <v>60</v>
      </c>
      <c r="N331" s="53">
        <v>375</v>
      </c>
    </row>
    <row r="332" spans="1:14" x14ac:dyDescent="0.25">
      <c r="A332" t="s">
        <v>675</v>
      </c>
      <c r="B332">
        <v>131</v>
      </c>
      <c r="C332">
        <v>127</v>
      </c>
      <c r="D332" s="53">
        <v>117</v>
      </c>
      <c r="E332" s="53">
        <v>17</v>
      </c>
      <c r="F332" s="53">
        <v>9</v>
      </c>
      <c r="G332">
        <v>33</v>
      </c>
      <c r="H332">
        <v>32</v>
      </c>
      <c r="I332">
        <v>29</v>
      </c>
      <c r="J332">
        <v>4</v>
      </c>
      <c r="K332">
        <v>2</v>
      </c>
      <c r="L332">
        <v>143</v>
      </c>
      <c r="M332">
        <v>36</v>
      </c>
      <c r="N332" s="53">
        <v>401</v>
      </c>
    </row>
    <row r="333" spans="1:14" x14ac:dyDescent="0.25">
      <c r="A333" t="s">
        <v>677</v>
      </c>
      <c r="B333">
        <v>106</v>
      </c>
      <c r="C333">
        <v>50</v>
      </c>
      <c r="D333" s="53">
        <v>28</v>
      </c>
      <c r="E333" s="53">
        <v>3</v>
      </c>
      <c r="F333" s="53">
        <v>1</v>
      </c>
      <c r="G333">
        <v>56</v>
      </c>
      <c r="H333">
        <v>27</v>
      </c>
      <c r="I333">
        <v>15</v>
      </c>
      <c r="J333">
        <v>2</v>
      </c>
      <c r="K333">
        <v>1</v>
      </c>
      <c r="L333">
        <v>32</v>
      </c>
      <c r="M333">
        <v>17</v>
      </c>
      <c r="N333" s="53">
        <v>188</v>
      </c>
    </row>
    <row r="334" spans="1:14" x14ac:dyDescent="0.25">
      <c r="A334" t="s">
        <v>868</v>
      </c>
      <c r="B334">
        <v>7</v>
      </c>
      <c r="C334">
        <v>9</v>
      </c>
      <c r="D334" s="53">
        <v>7</v>
      </c>
      <c r="E334" s="53">
        <v>4</v>
      </c>
      <c r="G334">
        <v>26</v>
      </c>
      <c r="H334">
        <v>33</v>
      </c>
      <c r="I334">
        <v>26</v>
      </c>
      <c r="J334">
        <v>15</v>
      </c>
      <c r="K334" t="s">
        <v>1937</v>
      </c>
      <c r="L334">
        <v>11</v>
      </c>
      <c r="M334">
        <v>41</v>
      </c>
      <c r="N334" s="53">
        <v>27</v>
      </c>
    </row>
    <row r="335" spans="1:14" x14ac:dyDescent="0.25">
      <c r="A335" t="s">
        <v>679</v>
      </c>
      <c r="B335">
        <v>11</v>
      </c>
      <c r="C335">
        <v>22</v>
      </c>
      <c r="D335" s="53">
        <v>40</v>
      </c>
      <c r="E335" s="53">
        <v>8</v>
      </c>
      <c r="F335" s="53">
        <v>2</v>
      </c>
      <c r="G335">
        <v>13</v>
      </c>
      <c r="H335">
        <v>27</v>
      </c>
      <c r="I335">
        <v>48</v>
      </c>
      <c r="J335">
        <v>10</v>
      </c>
      <c r="K335">
        <v>2</v>
      </c>
      <c r="L335">
        <v>50</v>
      </c>
      <c r="M335">
        <v>60</v>
      </c>
      <c r="N335" s="53">
        <v>83</v>
      </c>
    </row>
    <row r="336" spans="1:14" x14ac:dyDescent="0.25">
      <c r="A336" t="s">
        <v>682</v>
      </c>
      <c r="B336">
        <v>7</v>
      </c>
      <c r="C336">
        <v>5</v>
      </c>
      <c r="D336" s="53">
        <v>5</v>
      </c>
      <c r="E336" s="53">
        <v>1</v>
      </c>
      <c r="G336">
        <v>39</v>
      </c>
      <c r="H336">
        <v>28</v>
      </c>
      <c r="I336">
        <v>28</v>
      </c>
      <c r="J336">
        <v>6</v>
      </c>
      <c r="K336" t="s">
        <v>1937</v>
      </c>
      <c r="L336">
        <v>6</v>
      </c>
      <c r="M336">
        <v>33</v>
      </c>
      <c r="N336" s="53">
        <v>18</v>
      </c>
    </row>
    <row r="337" spans="1:14" x14ac:dyDescent="0.25">
      <c r="A337" t="s">
        <v>684</v>
      </c>
      <c r="B337">
        <v>125</v>
      </c>
      <c r="C337">
        <v>150</v>
      </c>
      <c r="D337" s="53">
        <v>76</v>
      </c>
      <c r="E337" s="53">
        <v>7</v>
      </c>
      <c r="F337" s="53">
        <v>1</v>
      </c>
      <c r="G337">
        <v>35</v>
      </c>
      <c r="H337">
        <v>42</v>
      </c>
      <c r="I337">
        <v>21</v>
      </c>
      <c r="J337">
        <v>2</v>
      </c>
      <c r="K337">
        <v>0</v>
      </c>
      <c r="L337">
        <v>84</v>
      </c>
      <c r="M337">
        <v>23</v>
      </c>
      <c r="N337" s="53">
        <v>359</v>
      </c>
    </row>
    <row r="338" spans="1:14" x14ac:dyDescent="0.25">
      <c r="A338" t="s">
        <v>688</v>
      </c>
      <c r="B338">
        <v>64</v>
      </c>
      <c r="C338">
        <v>10</v>
      </c>
      <c r="D338" s="53">
        <v>2</v>
      </c>
      <c r="G338">
        <v>84</v>
      </c>
      <c r="H338">
        <v>13</v>
      </c>
      <c r="I338">
        <v>3</v>
      </c>
      <c r="J338" t="s">
        <v>1937</v>
      </c>
      <c r="K338" t="s">
        <v>1937</v>
      </c>
      <c r="L338">
        <v>2</v>
      </c>
      <c r="M338">
        <v>3</v>
      </c>
      <c r="N338" s="53">
        <v>76</v>
      </c>
    </row>
    <row r="339" spans="1:14" x14ac:dyDescent="0.25">
      <c r="A339" t="s">
        <v>692</v>
      </c>
      <c r="B339">
        <v>32</v>
      </c>
      <c r="C339">
        <v>46</v>
      </c>
      <c r="D339" s="53">
        <v>27</v>
      </c>
      <c r="E339" s="53">
        <v>1</v>
      </c>
      <c r="F339" s="53">
        <v>1</v>
      </c>
      <c r="G339">
        <v>30</v>
      </c>
      <c r="H339">
        <v>43</v>
      </c>
      <c r="I339">
        <v>25</v>
      </c>
      <c r="J339">
        <v>1</v>
      </c>
      <c r="K339">
        <v>1</v>
      </c>
      <c r="L339">
        <v>29</v>
      </c>
      <c r="M339">
        <v>27</v>
      </c>
      <c r="N339" s="53">
        <v>107</v>
      </c>
    </row>
    <row r="340" spans="1:14" x14ac:dyDescent="0.25">
      <c r="A340" t="s">
        <v>694</v>
      </c>
      <c r="B340">
        <v>42</v>
      </c>
      <c r="C340">
        <v>85</v>
      </c>
      <c r="D340" s="53">
        <v>64</v>
      </c>
      <c r="E340" s="53">
        <v>19</v>
      </c>
      <c r="F340" s="53">
        <v>1</v>
      </c>
      <c r="G340">
        <v>20</v>
      </c>
      <c r="H340">
        <v>40</v>
      </c>
      <c r="I340">
        <v>30</v>
      </c>
      <c r="J340">
        <v>9</v>
      </c>
      <c r="K340">
        <v>0</v>
      </c>
      <c r="L340">
        <v>84</v>
      </c>
      <c r="M340">
        <v>40</v>
      </c>
      <c r="N340" s="53">
        <v>211</v>
      </c>
    </row>
    <row r="341" spans="1:14" x14ac:dyDescent="0.25">
      <c r="A341" t="s">
        <v>696</v>
      </c>
      <c r="B341">
        <v>16</v>
      </c>
      <c r="C341">
        <v>24</v>
      </c>
      <c r="D341" s="53">
        <v>34</v>
      </c>
      <c r="E341" s="53">
        <v>3</v>
      </c>
      <c r="G341">
        <v>21</v>
      </c>
      <c r="H341">
        <v>31</v>
      </c>
      <c r="I341">
        <v>44</v>
      </c>
      <c r="J341">
        <v>4</v>
      </c>
      <c r="K341" t="s">
        <v>1937</v>
      </c>
      <c r="L341">
        <v>37</v>
      </c>
      <c r="M341">
        <v>48</v>
      </c>
      <c r="N341" s="53">
        <v>77</v>
      </c>
    </row>
    <row r="342" spans="1:14" x14ac:dyDescent="0.25">
      <c r="A342" t="s">
        <v>870</v>
      </c>
      <c r="B342">
        <v>1</v>
      </c>
      <c r="C342">
        <v>2</v>
      </c>
      <c r="D342" s="53">
        <v>4</v>
      </c>
      <c r="E342" s="53">
        <v>1</v>
      </c>
      <c r="G342">
        <v>13</v>
      </c>
      <c r="H342">
        <v>25</v>
      </c>
      <c r="I342">
        <v>50</v>
      </c>
      <c r="J342">
        <v>13</v>
      </c>
      <c r="K342" t="s">
        <v>1937</v>
      </c>
      <c r="L342">
        <v>5</v>
      </c>
      <c r="M342">
        <v>63</v>
      </c>
      <c r="N342" s="53">
        <v>8</v>
      </c>
    </row>
    <row r="343" spans="1:14" x14ac:dyDescent="0.25">
      <c r="A343" t="s">
        <v>872</v>
      </c>
      <c r="B343">
        <v>43</v>
      </c>
      <c r="C343">
        <v>4</v>
      </c>
      <c r="D343" s="53">
        <v>1</v>
      </c>
      <c r="G343">
        <v>90</v>
      </c>
      <c r="H343">
        <v>8</v>
      </c>
      <c r="I343">
        <v>2</v>
      </c>
      <c r="J343" t="s">
        <v>1937</v>
      </c>
      <c r="K343" t="s">
        <v>1937</v>
      </c>
      <c r="L343">
        <v>1</v>
      </c>
      <c r="M343">
        <v>2</v>
      </c>
      <c r="N343" s="53">
        <v>48</v>
      </c>
    </row>
    <row r="344" spans="1:14" x14ac:dyDescent="0.25">
      <c r="A344" t="s">
        <v>698</v>
      </c>
      <c r="B344">
        <v>17</v>
      </c>
      <c r="C344">
        <v>11</v>
      </c>
      <c r="D344" s="53">
        <v>6</v>
      </c>
      <c r="G344">
        <v>50</v>
      </c>
      <c r="H344">
        <v>32</v>
      </c>
      <c r="I344">
        <v>18</v>
      </c>
      <c r="J344" t="s">
        <v>1937</v>
      </c>
      <c r="K344" t="s">
        <v>1937</v>
      </c>
      <c r="L344">
        <v>6</v>
      </c>
      <c r="M344">
        <v>18</v>
      </c>
      <c r="N344" s="53">
        <v>34</v>
      </c>
    </row>
    <row r="345" spans="1:14" x14ac:dyDescent="0.25">
      <c r="A345" t="s">
        <v>700</v>
      </c>
      <c r="B345">
        <v>11</v>
      </c>
      <c r="C345">
        <v>27</v>
      </c>
      <c r="D345" s="53">
        <v>11</v>
      </c>
      <c r="E345" s="53">
        <v>3</v>
      </c>
      <c r="G345">
        <v>21</v>
      </c>
      <c r="H345">
        <v>52</v>
      </c>
      <c r="I345">
        <v>21</v>
      </c>
      <c r="J345">
        <v>6</v>
      </c>
      <c r="K345" t="s">
        <v>1937</v>
      </c>
      <c r="L345">
        <v>14</v>
      </c>
      <c r="M345">
        <v>27</v>
      </c>
      <c r="N345" s="53">
        <v>52</v>
      </c>
    </row>
    <row r="346" spans="1:14" x14ac:dyDescent="0.25">
      <c r="A346" t="s">
        <v>874</v>
      </c>
      <c r="B346">
        <v>3</v>
      </c>
      <c r="C346">
        <v>3</v>
      </c>
      <c r="D346" s="53">
        <v>5</v>
      </c>
      <c r="G346">
        <v>27</v>
      </c>
      <c r="H346">
        <v>27</v>
      </c>
      <c r="I346">
        <v>45</v>
      </c>
      <c r="J346" t="s">
        <v>1937</v>
      </c>
      <c r="K346" t="s">
        <v>1937</v>
      </c>
      <c r="L346">
        <v>5</v>
      </c>
      <c r="M346">
        <v>45</v>
      </c>
      <c r="N346" s="53">
        <v>11</v>
      </c>
    </row>
    <row r="347" spans="1:14" x14ac:dyDescent="0.25">
      <c r="A347" t="s">
        <v>875</v>
      </c>
      <c r="B347">
        <v>1</v>
      </c>
      <c r="C347">
        <v>4</v>
      </c>
      <c r="D347" s="53">
        <v>19</v>
      </c>
      <c r="E347" s="53">
        <v>21</v>
      </c>
      <c r="F347" s="53">
        <v>6</v>
      </c>
      <c r="G347">
        <v>2</v>
      </c>
      <c r="H347">
        <v>8</v>
      </c>
      <c r="I347">
        <v>37</v>
      </c>
      <c r="J347">
        <v>41</v>
      </c>
      <c r="K347">
        <v>12</v>
      </c>
      <c r="L347">
        <v>46</v>
      </c>
      <c r="M347">
        <v>90</v>
      </c>
      <c r="N347" s="53">
        <v>51</v>
      </c>
    </row>
    <row r="348" spans="1:14" x14ac:dyDescent="0.25">
      <c r="A348" t="s">
        <v>702</v>
      </c>
      <c r="B348">
        <v>8</v>
      </c>
      <c r="C348">
        <v>21</v>
      </c>
      <c r="D348" s="53">
        <v>19</v>
      </c>
      <c r="E348" s="53">
        <v>2</v>
      </c>
      <c r="G348">
        <v>16</v>
      </c>
      <c r="H348">
        <v>42</v>
      </c>
      <c r="I348">
        <v>38</v>
      </c>
      <c r="J348">
        <v>4</v>
      </c>
      <c r="K348" t="s">
        <v>1937</v>
      </c>
      <c r="L348">
        <v>21</v>
      </c>
      <c r="M348">
        <v>42</v>
      </c>
      <c r="N348" s="53">
        <v>50</v>
      </c>
    </row>
    <row r="349" spans="1:14" x14ac:dyDescent="0.25">
      <c r="A349" t="s">
        <v>877</v>
      </c>
      <c r="B349">
        <v>63</v>
      </c>
      <c r="C349">
        <v>78</v>
      </c>
      <c r="D349" s="53">
        <v>80</v>
      </c>
      <c r="E349" s="53">
        <v>23</v>
      </c>
      <c r="F349" s="53">
        <v>2</v>
      </c>
      <c r="G349">
        <v>26</v>
      </c>
      <c r="H349">
        <v>32</v>
      </c>
      <c r="I349">
        <v>33</v>
      </c>
      <c r="J349">
        <v>9</v>
      </c>
      <c r="K349">
        <v>1</v>
      </c>
      <c r="L349">
        <v>105</v>
      </c>
      <c r="M349">
        <v>43</v>
      </c>
      <c r="N349" s="53">
        <v>246</v>
      </c>
    </row>
    <row r="350" spans="1:14" x14ac:dyDescent="0.25">
      <c r="A350" t="s">
        <v>704</v>
      </c>
      <c r="B350">
        <v>144</v>
      </c>
      <c r="C350">
        <v>153</v>
      </c>
      <c r="D350" s="53">
        <v>95</v>
      </c>
      <c r="E350" s="53">
        <v>20</v>
      </c>
      <c r="F350" s="53">
        <v>2</v>
      </c>
      <c r="G350">
        <v>35</v>
      </c>
      <c r="H350">
        <v>37</v>
      </c>
      <c r="I350">
        <v>23</v>
      </c>
      <c r="J350">
        <v>5</v>
      </c>
      <c r="K350">
        <v>0</v>
      </c>
      <c r="L350">
        <v>117</v>
      </c>
      <c r="M350">
        <v>28</v>
      </c>
      <c r="N350" s="53">
        <v>414</v>
      </c>
    </row>
    <row r="351" spans="1:14" x14ac:dyDescent="0.25">
      <c r="A351" t="s">
        <v>706</v>
      </c>
      <c r="B351">
        <v>218</v>
      </c>
      <c r="C351">
        <v>219</v>
      </c>
      <c r="D351" s="53">
        <v>247</v>
      </c>
      <c r="E351" s="53">
        <v>30</v>
      </c>
      <c r="F351" s="53">
        <v>9</v>
      </c>
      <c r="G351">
        <v>30</v>
      </c>
      <c r="H351">
        <v>30</v>
      </c>
      <c r="I351">
        <v>34</v>
      </c>
      <c r="J351">
        <v>4</v>
      </c>
      <c r="K351">
        <v>1</v>
      </c>
      <c r="L351">
        <v>286</v>
      </c>
      <c r="M351">
        <v>40</v>
      </c>
      <c r="N351" s="53">
        <v>723</v>
      </c>
    </row>
    <row r="352" spans="1:14" x14ac:dyDescent="0.25">
      <c r="A352" t="s">
        <v>708</v>
      </c>
      <c r="B352">
        <v>9</v>
      </c>
      <c r="C352">
        <v>31</v>
      </c>
      <c r="D352" s="53">
        <v>38</v>
      </c>
      <c r="E352" s="53">
        <v>15</v>
      </c>
      <c r="F352" s="53">
        <v>3</v>
      </c>
      <c r="G352">
        <v>9</v>
      </c>
      <c r="H352">
        <v>32</v>
      </c>
      <c r="I352">
        <v>40</v>
      </c>
      <c r="J352">
        <v>16</v>
      </c>
      <c r="K352">
        <v>3</v>
      </c>
      <c r="L352">
        <v>56</v>
      </c>
      <c r="M352">
        <v>58</v>
      </c>
      <c r="N352" s="53">
        <v>96</v>
      </c>
    </row>
    <row r="353" spans="1:14" x14ac:dyDescent="0.25">
      <c r="A353" t="s">
        <v>710</v>
      </c>
      <c r="B353">
        <v>9</v>
      </c>
      <c r="C353">
        <v>10</v>
      </c>
      <c r="D353" s="53">
        <v>16</v>
      </c>
      <c r="E353" s="53">
        <v>5</v>
      </c>
      <c r="G353">
        <v>23</v>
      </c>
      <c r="H353">
        <v>25</v>
      </c>
      <c r="I353">
        <v>40</v>
      </c>
      <c r="J353">
        <v>13</v>
      </c>
      <c r="K353" t="s">
        <v>1937</v>
      </c>
      <c r="L353">
        <v>21</v>
      </c>
      <c r="M353">
        <v>53</v>
      </c>
      <c r="N353" s="53">
        <v>40</v>
      </c>
    </row>
    <row r="354" spans="1:14" x14ac:dyDescent="0.25">
      <c r="A354" t="s">
        <v>880</v>
      </c>
      <c r="B354">
        <v>17</v>
      </c>
      <c r="C354">
        <v>55</v>
      </c>
      <c r="D354" s="53">
        <v>76</v>
      </c>
      <c r="E354" s="53">
        <v>9</v>
      </c>
      <c r="F354" s="53">
        <v>2</v>
      </c>
      <c r="G354">
        <v>11</v>
      </c>
      <c r="H354">
        <v>35</v>
      </c>
      <c r="I354">
        <v>48</v>
      </c>
      <c r="J354">
        <v>6</v>
      </c>
      <c r="K354">
        <v>1</v>
      </c>
      <c r="L354">
        <v>87</v>
      </c>
      <c r="M354">
        <v>55</v>
      </c>
      <c r="N354" s="53">
        <v>159</v>
      </c>
    </row>
    <row r="355" spans="1:14" x14ac:dyDescent="0.25">
      <c r="A355" t="s">
        <v>881</v>
      </c>
      <c r="B355" t="s">
        <v>3223</v>
      </c>
      <c r="C355">
        <v>5</v>
      </c>
      <c r="D355" s="53">
        <v>26</v>
      </c>
      <c r="E355" s="53">
        <v>16</v>
      </c>
      <c r="F355" s="53">
        <v>4</v>
      </c>
      <c r="G355" t="s">
        <v>1937</v>
      </c>
      <c r="H355">
        <v>10</v>
      </c>
      <c r="I355">
        <v>51</v>
      </c>
      <c r="J355">
        <v>31</v>
      </c>
      <c r="K355">
        <v>8</v>
      </c>
      <c r="L355">
        <v>46</v>
      </c>
      <c r="M355">
        <v>90</v>
      </c>
      <c r="N355" s="53">
        <v>51</v>
      </c>
    </row>
    <row r="356" spans="1:14" x14ac:dyDescent="0.25">
      <c r="A356" t="s">
        <v>882</v>
      </c>
      <c r="B356">
        <v>71</v>
      </c>
      <c r="C356">
        <v>17</v>
      </c>
      <c r="D356" s="53" t="s">
        <v>3223</v>
      </c>
      <c r="G356">
        <v>81</v>
      </c>
      <c r="H356">
        <v>19</v>
      </c>
      <c r="I356" t="s">
        <v>1937</v>
      </c>
      <c r="J356" t="s">
        <v>1937</v>
      </c>
      <c r="K356" t="s">
        <v>1937</v>
      </c>
      <c r="L356" t="s">
        <v>3222</v>
      </c>
      <c r="M356" t="s">
        <v>1937</v>
      </c>
      <c r="N356" s="53">
        <v>88</v>
      </c>
    </row>
    <row r="357" spans="1:14" x14ac:dyDescent="0.25">
      <c r="A357" t="s">
        <v>883</v>
      </c>
      <c r="B357">
        <v>48</v>
      </c>
      <c r="C357">
        <v>13</v>
      </c>
      <c r="D357" s="53">
        <v>9</v>
      </c>
      <c r="G357">
        <v>69</v>
      </c>
      <c r="H357">
        <v>19</v>
      </c>
      <c r="I357">
        <v>13</v>
      </c>
      <c r="J357" t="s">
        <v>1937</v>
      </c>
      <c r="K357" t="s">
        <v>1937</v>
      </c>
      <c r="L357">
        <v>9</v>
      </c>
      <c r="M357">
        <v>13</v>
      </c>
      <c r="N357" s="53">
        <v>70</v>
      </c>
    </row>
    <row r="358" spans="1:14" x14ac:dyDescent="0.25">
      <c r="A358" t="s">
        <v>712</v>
      </c>
      <c r="B358">
        <v>207</v>
      </c>
      <c r="C358">
        <v>198</v>
      </c>
      <c r="D358" s="53">
        <v>198</v>
      </c>
      <c r="E358" s="53">
        <v>34</v>
      </c>
      <c r="F358" s="53">
        <v>4</v>
      </c>
      <c r="G358">
        <v>32</v>
      </c>
      <c r="H358">
        <v>31</v>
      </c>
      <c r="I358">
        <v>31</v>
      </c>
      <c r="J358">
        <v>5</v>
      </c>
      <c r="K358">
        <v>1</v>
      </c>
      <c r="L358">
        <v>236</v>
      </c>
      <c r="M358">
        <v>37</v>
      </c>
      <c r="N358" s="53">
        <v>641</v>
      </c>
    </row>
    <row r="359" spans="1:14" x14ac:dyDescent="0.25">
      <c r="A359" t="s">
        <v>714</v>
      </c>
      <c r="B359">
        <v>4</v>
      </c>
      <c r="C359">
        <v>20</v>
      </c>
      <c r="D359" s="53">
        <v>69</v>
      </c>
      <c r="E359" s="53">
        <v>21</v>
      </c>
      <c r="G359">
        <v>4</v>
      </c>
      <c r="H359">
        <v>18</v>
      </c>
      <c r="I359">
        <v>61</v>
      </c>
      <c r="J359">
        <v>18</v>
      </c>
      <c r="K359" t="s">
        <v>1937</v>
      </c>
      <c r="L359">
        <v>90</v>
      </c>
      <c r="M359">
        <v>79</v>
      </c>
      <c r="N359" s="53">
        <v>114</v>
      </c>
    </row>
    <row r="360" spans="1:14" x14ac:dyDescent="0.25">
      <c r="A360" t="s">
        <v>884</v>
      </c>
      <c r="B360" t="s">
        <v>3223</v>
      </c>
      <c r="C360">
        <v>9</v>
      </c>
      <c r="D360" s="53">
        <v>60</v>
      </c>
      <c r="E360" s="53">
        <v>20</v>
      </c>
      <c r="F360" s="53">
        <v>5</v>
      </c>
      <c r="G360" t="s">
        <v>1937</v>
      </c>
      <c r="H360">
        <v>10</v>
      </c>
      <c r="I360">
        <v>64</v>
      </c>
      <c r="J360">
        <v>21</v>
      </c>
      <c r="K360">
        <v>5</v>
      </c>
      <c r="L360">
        <v>85</v>
      </c>
      <c r="M360">
        <v>90</v>
      </c>
      <c r="N360" s="53">
        <v>94</v>
      </c>
    </row>
    <row r="361" spans="1:14" x14ac:dyDescent="0.25">
      <c r="A361" t="s">
        <v>715</v>
      </c>
      <c r="B361">
        <v>72</v>
      </c>
      <c r="C361">
        <v>164</v>
      </c>
      <c r="D361" s="53">
        <v>284</v>
      </c>
      <c r="E361" s="53">
        <v>87</v>
      </c>
      <c r="F361" s="53">
        <v>13</v>
      </c>
      <c r="G361">
        <v>12</v>
      </c>
      <c r="H361">
        <v>26</v>
      </c>
      <c r="I361">
        <v>46</v>
      </c>
      <c r="J361">
        <v>14</v>
      </c>
      <c r="K361">
        <v>2</v>
      </c>
      <c r="L361">
        <v>384</v>
      </c>
      <c r="M361">
        <v>62</v>
      </c>
      <c r="N361" s="53">
        <v>620</v>
      </c>
    </row>
    <row r="362" spans="1:14" x14ac:dyDescent="0.25">
      <c r="A362" t="s">
        <v>717</v>
      </c>
      <c r="B362">
        <v>233</v>
      </c>
      <c r="C362">
        <v>192</v>
      </c>
      <c r="D362" s="53">
        <v>118</v>
      </c>
      <c r="E362" s="53">
        <v>17</v>
      </c>
      <c r="F362" s="53">
        <v>1</v>
      </c>
      <c r="G362">
        <v>42</v>
      </c>
      <c r="H362">
        <v>34</v>
      </c>
      <c r="I362">
        <v>21</v>
      </c>
      <c r="J362">
        <v>3</v>
      </c>
      <c r="K362">
        <v>0</v>
      </c>
      <c r="L362">
        <v>136</v>
      </c>
      <c r="M362">
        <v>24</v>
      </c>
      <c r="N362" s="53">
        <v>561</v>
      </c>
    </row>
    <row r="363" spans="1:14" x14ac:dyDescent="0.25">
      <c r="A363" t="s">
        <v>719</v>
      </c>
      <c r="B363">
        <v>115</v>
      </c>
      <c r="C363">
        <v>368</v>
      </c>
      <c r="D363" s="53">
        <v>391</v>
      </c>
      <c r="E363" s="53">
        <v>92</v>
      </c>
      <c r="F363" s="53">
        <v>6</v>
      </c>
      <c r="G363">
        <v>12</v>
      </c>
      <c r="H363">
        <v>38</v>
      </c>
      <c r="I363">
        <v>40</v>
      </c>
      <c r="J363">
        <v>9</v>
      </c>
      <c r="K363">
        <v>1</v>
      </c>
      <c r="L363">
        <v>489</v>
      </c>
      <c r="M363">
        <v>50</v>
      </c>
      <c r="N363" s="53">
        <v>972</v>
      </c>
    </row>
    <row r="364" spans="1:14" x14ac:dyDescent="0.25">
      <c r="A364" t="s">
        <v>721</v>
      </c>
      <c r="B364">
        <v>158</v>
      </c>
      <c r="C364">
        <v>100</v>
      </c>
      <c r="D364" s="53">
        <v>73</v>
      </c>
      <c r="E364" s="53">
        <v>8</v>
      </c>
      <c r="G364">
        <v>47</v>
      </c>
      <c r="H364">
        <v>29</v>
      </c>
      <c r="I364">
        <v>22</v>
      </c>
      <c r="J364">
        <v>2</v>
      </c>
      <c r="K364" t="s">
        <v>1937</v>
      </c>
      <c r="L364">
        <v>81</v>
      </c>
      <c r="M364">
        <v>24</v>
      </c>
      <c r="N364" s="53">
        <v>339</v>
      </c>
    </row>
    <row r="365" spans="1:14" x14ac:dyDescent="0.25">
      <c r="A365" t="s">
        <v>723</v>
      </c>
      <c r="B365">
        <v>172</v>
      </c>
      <c r="C365">
        <v>207</v>
      </c>
      <c r="D365" s="53">
        <v>203</v>
      </c>
      <c r="E365" s="53">
        <v>45</v>
      </c>
      <c r="F365" s="53">
        <v>12</v>
      </c>
      <c r="G365">
        <v>27</v>
      </c>
      <c r="H365">
        <v>32</v>
      </c>
      <c r="I365">
        <v>32</v>
      </c>
      <c r="J365">
        <v>7</v>
      </c>
      <c r="K365">
        <v>2</v>
      </c>
      <c r="L365">
        <v>260</v>
      </c>
      <c r="M365">
        <v>41</v>
      </c>
      <c r="N365" s="53">
        <v>639</v>
      </c>
    </row>
    <row r="366" spans="1:14" x14ac:dyDescent="0.25">
      <c r="A366" t="s">
        <v>725</v>
      </c>
      <c r="B366">
        <v>138</v>
      </c>
      <c r="C366">
        <v>94</v>
      </c>
      <c r="D366" s="53">
        <v>68</v>
      </c>
      <c r="E366" s="53">
        <v>5</v>
      </c>
      <c r="G366">
        <v>45</v>
      </c>
      <c r="H366">
        <v>31</v>
      </c>
      <c r="I366">
        <v>22</v>
      </c>
      <c r="J366">
        <v>2</v>
      </c>
      <c r="K366" t="s">
        <v>1937</v>
      </c>
      <c r="L366">
        <v>73</v>
      </c>
      <c r="M366">
        <v>24</v>
      </c>
      <c r="N366" s="53">
        <v>305</v>
      </c>
    </row>
    <row r="367" spans="1:14" x14ac:dyDescent="0.25">
      <c r="A367" t="s">
        <v>727</v>
      </c>
      <c r="B367">
        <v>76</v>
      </c>
      <c r="C367">
        <v>116</v>
      </c>
      <c r="D367" s="53">
        <v>130</v>
      </c>
      <c r="E367" s="53">
        <v>16</v>
      </c>
      <c r="F367" s="53">
        <v>5</v>
      </c>
      <c r="G367">
        <v>22</v>
      </c>
      <c r="H367">
        <v>34</v>
      </c>
      <c r="I367">
        <v>38</v>
      </c>
      <c r="J367">
        <v>5</v>
      </c>
      <c r="K367">
        <v>1</v>
      </c>
      <c r="L367">
        <v>151</v>
      </c>
      <c r="M367">
        <v>44</v>
      </c>
      <c r="N367" s="53">
        <v>343</v>
      </c>
    </row>
    <row r="368" spans="1:14" x14ac:dyDescent="0.25">
      <c r="A368" t="s">
        <v>729</v>
      </c>
      <c r="B368">
        <v>2</v>
      </c>
      <c r="C368">
        <v>18</v>
      </c>
      <c r="D368" s="53">
        <v>66</v>
      </c>
      <c r="E368" s="53">
        <v>37</v>
      </c>
      <c r="F368" s="53">
        <v>8</v>
      </c>
      <c r="G368">
        <v>2</v>
      </c>
      <c r="H368">
        <v>14</v>
      </c>
      <c r="I368">
        <v>50</v>
      </c>
      <c r="J368">
        <v>28</v>
      </c>
      <c r="K368">
        <v>6</v>
      </c>
      <c r="L368">
        <v>111</v>
      </c>
      <c r="M368">
        <v>85</v>
      </c>
      <c r="N368" s="53">
        <v>131</v>
      </c>
    </row>
    <row r="369" spans="1:14" x14ac:dyDescent="0.25">
      <c r="A369" t="s">
        <v>730</v>
      </c>
      <c r="B369">
        <v>131</v>
      </c>
      <c r="C369">
        <v>179</v>
      </c>
      <c r="D369" s="53">
        <v>139</v>
      </c>
      <c r="E369" s="53">
        <v>19</v>
      </c>
      <c r="F369" s="53">
        <v>2</v>
      </c>
      <c r="G369">
        <v>28</v>
      </c>
      <c r="H369">
        <v>38</v>
      </c>
      <c r="I369">
        <v>30</v>
      </c>
      <c r="J369">
        <v>4</v>
      </c>
      <c r="K369">
        <v>0</v>
      </c>
      <c r="L369">
        <v>160</v>
      </c>
      <c r="M369">
        <v>34</v>
      </c>
      <c r="N369" s="53">
        <v>470</v>
      </c>
    </row>
    <row r="370" spans="1:14" x14ac:dyDescent="0.25">
      <c r="A370" t="s">
        <v>732</v>
      </c>
      <c r="B370">
        <v>152</v>
      </c>
      <c r="C370">
        <v>159</v>
      </c>
      <c r="D370" s="53">
        <v>132</v>
      </c>
      <c r="E370" s="53">
        <v>19</v>
      </c>
      <c r="F370" s="53">
        <v>9</v>
      </c>
      <c r="G370">
        <v>32</v>
      </c>
      <c r="H370">
        <v>34</v>
      </c>
      <c r="I370">
        <v>28</v>
      </c>
      <c r="J370">
        <v>4</v>
      </c>
      <c r="K370">
        <v>2</v>
      </c>
      <c r="L370">
        <v>160</v>
      </c>
      <c r="M370">
        <v>34</v>
      </c>
      <c r="N370" s="53">
        <v>471</v>
      </c>
    </row>
    <row r="371" spans="1:14" x14ac:dyDescent="0.25">
      <c r="A371" t="s">
        <v>734</v>
      </c>
      <c r="B371">
        <v>133</v>
      </c>
      <c r="C371">
        <v>112</v>
      </c>
      <c r="D371" s="53">
        <v>59</v>
      </c>
      <c r="E371" s="53">
        <v>5</v>
      </c>
      <c r="G371">
        <v>43</v>
      </c>
      <c r="H371">
        <v>36</v>
      </c>
      <c r="I371">
        <v>19</v>
      </c>
      <c r="J371">
        <v>2</v>
      </c>
      <c r="K371" t="s">
        <v>1937</v>
      </c>
      <c r="L371">
        <v>64</v>
      </c>
      <c r="M371">
        <v>21</v>
      </c>
      <c r="N371" s="53">
        <v>309</v>
      </c>
    </row>
    <row r="372" spans="1:14" x14ac:dyDescent="0.25">
      <c r="A372" t="s">
        <v>736</v>
      </c>
      <c r="B372">
        <v>102</v>
      </c>
      <c r="C372">
        <v>167</v>
      </c>
      <c r="D372" s="53">
        <v>216</v>
      </c>
      <c r="E372" s="53">
        <v>41</v>
      </c>
      <c r="F372" s="53">
        <v>7</v>
      </c>
      <c r="G372">
        <v>19</v>
      </c>
      <c r="H372">
        <v>31</v>
      </c>
      <c r="I372">
        <v>41</v>
      </c>
      <c r="J372">
        <v>8</v>
      </c>
      <c r="K372">
        <v>1</v>
      </c>
      <c r="L372">
        <v>264</v>
      </c>
      <c r="M372">
        <v>50</v>
      </c>
      <c r="N372" s="53">
        <v>533</v>
      </c>
    </row>
    <row r="373" spans="1:14" x14ac:dyDescent="0.25">
      <c r="A373" t="s">
        <v>738</v>
      </c>
      <c r="B373">
        <v>172</v>
      </c>
      <c r="C373">
        <v>72</v>
      </c>
      <c r="D373" s="53">
        <v>42</v>
      </c>
      <c r="E373" s="53">
        <v>3</v>
      </c>
      <c r="F373" s="53">
        <v>1</v>
      </c>
      <c r="G373">
        <v>59</v>
      </c>
      <c r="H373">
        <v>25</v>
      </c>
      <c r="I373">
        <v>14</v>
      </c>
      <c r="J373">
        <v>1</v>
      </c>
      <c r="K373">
        <v>0</v>
      </c>
      <c r="L373">
        <v>46</v>
      </c>
      <c r="M373">
        <v>16</v>
      </c>
      <c r="N373" s="53">
        <v>290</v>
      </c>
    </row>
    <row r="374" spans="1:14" x14ac:dyDescent="0.25">
      <c r="A374" t="s">
        <v>740</v>
      </c>
      <c r="B374">
        <v>22</v>
      </c>
      <c r="C374">
        <v>4</v>
      </c>
      <c r="D374" s="53" t="s">
        <v>3223</v>
      </c>
      <c r="G374">
        <v>85</v>
      </c>
      <c r="H374">
        <v>15</v>
      </c>
      <c r="I374" t="s">
        <v>1937</v>
      </c>
      <c r="J374" t="s">
        <v>1937</v>
      </c>
      <c r="K374" t="s">
        <v>1937</v>
      </c>
      <c r="L374" t="s">
        <v>3222</v>
      </c>
      <c r="M374" t="s">
        <v>1937</v>
      </c>
      <c r="N374" s="53">
        <v>26</v>
      </c>
    </row>
    <row r="375" spans="1:14" x14ac:dyDescent="0.25">
      <c r="A375" t="s">
        <v>742</v>
      </c>
      <c r="B375">
        <v>27</v>
      </c>
      <c r="C375">
        <v>40</v>
      </c>
      <c r="D375" s="53">
        <v>26</v>
      </c>
      <c r="E375" s="53">
        <v>4</v>
      </c>
      <c r="G375">
        <v>28</v>
      </c>
      <c r="H375">
        <v>41</v>
      </c>
      <c r="I375">
        <v>27</v>
      </c>
      <c r="J375">
        <v>4</v>
      </c>
      <c r="K375" t="s">
        <v>1937</v>
      </c>
      <c r="L375">
        <v>30</v>
      </c>
      <c r="M375">
        <v>31</v>
      </c>
      <c r="N375" s="53">
        <v>97</v>
      </c>
    </row>
    <row r="376" spans="1:14" x14ac:dyDescent="0.25">
      <c r="A376" t="s">
        <v>744</v>
      </c>
      <c r="B376" t="s">
        <v>3223</v>
      </c>
      <c r="C376">
        <v>6</v>
      </c>
      <c r="D376" s="53">
        <v>19</v>
      </c>
      <c r="E376" s="53">
        <v>7</v>
      </c>
      <c r="F376" s="53">
        <v>2</v>
      </c>
      <c r="G376" t="s">
        <v>1937</v>
      </c>
      <c r="H376">
        <v>18</v>
      </c>
      <c r="I376">
        <v>56</v>
      </c>
      <c r="J376">
        <v>21</v>
      </c>
      <c r="K376">
        <v>6</v>
      </c>
      <c r="L376">
        <v>28</v>
      </c>
      <c r="M376">
        <v>82</v>
      </c>
      <c r="N376" s="53">
        <v>34</v>
      </c>
    </row>
    <row r="377" spans="1:14" x14ac:dyDescent="0.25">
      <c r="A377" t="s">
        <v>746</v>
      </c>
      <c r="B377">
        <v>192</v>
      </c>
      <c r="C377">
        <v>216</v>
      </c>
      <c r="D377" s="53">
        <v>235</v>
      </c>
      <c r="E377" s="53">
        <v>30</v>
      </c>
      <c r="F377" s="53">
        <v>1</v>
      </c>
      <c r="G377">
        <v>28</v>
      </c>
      <c r="H377">
        <v>32</v>
      </c>
      <c r="I377">
        <v>35</v>
      </c>
      <c r="J377">
        <v>4</v>
      </c>
      <c r="K377">
        <v>0</v>
      </c>
      <c r="L377">
        <v>266</v>
      </c>
      <c r="M377">
        <v>39</v>
      </c>
      <c r="N377" s="53">
        <v>674</v>
      </c>
    </row>
    <row r="378" spans="1:14" x14ac:dyDescent="0.25">
      <c r="A378" t="s">
        <v>748</v>
      </c>
      <c r="B378">
        <v>71</v>
      </c>
      <c r="C378">
        <v>56</v>
      </c>
      <c r="D378" s="53">
        <v>29</v>
      </c>
      <c r="E378" s="53">
        <v>1</v>
      </c>
      <c r="G378">
        <v>45</v>
      </c>
      <c r="H378">
        <v>36</v>
      </c>
      <c r="I378">
        <v>18</v>
      </c>
      <c r="J378">
        <v>1</v>
      </c>
      <c r="K378" t="s">
        <v>1937</v>
      </c>
      <c r="L378">
        <v>30</v>
      </c>
      <c r="M378">
        <v>19</v>
      </c>
      <c r="N378" s="53">
        <v>157</v>
      </c>
    </row>
    <row r="379" spans="1:14" x14ac:dyDescent="0.25">
      <c r="A379" t="s">
        <v>750</v>
      </c>
      <c r="B379">
        <v>100</v>
      </c>
      <c r="C379">
        <v>89</v>
      </c>
      <c r="D379" s="53">
        <v>37</v>
      </c>
      <c r="E379" s="53">
        <v>2</v>
      </c>
      <c r="F379" s="53">
        <v>1</v>
      </c>
      <c r="G379">
        <v>44</v>
      </c>
      <c r="H379">
        <v>39</v>
      </c>
      <c r="I379">
        <v>16</v>
      </c>
      <c r="J379">
        <v>1</v>
      </c>
      <c r="K379">
        <v>0</v>
      </c>
      <c r="L379">
        <v>40</v>
      </c>
      <c r="M379">
        <v>17</v>
      </c>
      <c r="N379" s="53">
        <v>229</v>
      </c>
    </row>
    <row r="380" spans="1:14" x14ac:dyDescent="0.25">
      <c r="A380" t="s">
        <v>752</v>
      </c>
      <c r="B380">
        <v>127</v>
      </c>
      <c r="C380">
        <v>234</v>
      </c>
      <c r="D380" s="53">
        <v>284</v>
      </c>
      <c r="E380" s="53">
        <v>54</v>
      </c>
      <c r="F380" s="53">
        <v>9</v>
      </c>
      <c r="G380">
        <v>18</v>
      </c>
      <c r="H380">
        <v>33</v>
      </c>
      <c r="I380">
        <v>40</v>
      </c>
      <c r="J380">
        <v>8</v>
      </c>
      <c r="K380">
        <v>1</v>
      </c>
      <c r="L380">
        <v>347</v>
      </c>
      <c r="M380">
        <v>49</v>
      </c>
      <c r="N380" s="53">
        <v>708</v>
      </c>
    </row>
    <row r="381" spans="1:14" x14ac:dyDescent="0.25">
      <c r="A381" t="s">
        <v>754</v>
      </c>
      <c r="B381">
        <v>97</v>
      </c>
      <c r="C381">
        <v>203</v>
      </c>
      <c r="D381" s="53">
        <v>185</v>
      </c>
      <c r="E381" s="53">
        <v>40</v>
      </c>
      <c r="F381" s="53">
        <v>3</v>
      </c>
      <c r="G381">
        <v>18</v>
      </c>
      <c r="H381">
        <v>38</v>
      </c>
      <c r="I381">
        <v>35</v>
      </c>
      <c r="J381">
        <v>8</v>
      </c>
      <c r="K381">
        <v>1</v>
      </c>
      <c r="L381">
        <v>228</v>
      </c>
      <c r="M381">
        <v>43</v>
      </c>
      <c r="N381" s="53">
        <v>528</v>
      </c>
    </row>
    <row r="382" spans="1:14" x14ac:dyDescent="0.25">
      <c r="A382" t="s">
        <v>756</v>
      </c>
      <c r="B382">
        <v>121</v>
      </c>
      <c r="C382">
        <v>102</v>
      </c>
      <c r="D382" s="53">
        <v>64</v>
      </c>
      <c r="E382" s="53">
        <v>5</v>
      </c>
      <c r="F382" s="53">
        <v>1</v>
      </c>
      <c r="G382">
        <v>41</v>
      </c>
      <c r="H382">
        <v>35</v>
      </c>
      <c r="I382">
        <v>22</v>
      </c>
      <c r="J382">
        <v>2</v>
      </c>
      <c r="K382">
        <v>0</v>
      </c>
      <c r="L382">
        <v>70</v>
      </c>
      <c r="M382">
        <v>24</v>
      </c>
      <c r="N382" s="53">
        <v>293</v>
      </c>
    </row>
    <row r="383" spans="1:14" x14ac:dyDescent="0.25">
      <c r="A383" t="s">
        <v>758</v>
      </c>
      <c r="B383">
        <v>67</v>
      </c>
      <c r="C383">
        <v>131</v>
      </c>
      <c r="D383" s="53">
        <v>143</v>
      </c>
      <c r="E383" s="53">
        <v>22</v>
      </c>
      <c r="F383" s="53">
        <v>5</v>
      </c>
      <c r="G383">
        <v>18</v>
      </c>
      <c r="H383">
        <v>36</v>
      </c>
      <c r="I383">
        <v>39</v>
      </c>
      <c r="J383">
        <v>6</v>
      </c>
      <c r="K383">
        <v>1</v>
      </c>
      <c r="L383">
        <v>170</v>
      </c>
      <c r="M383">
        <v>46</v>
      </c>
      <c r="N383" s="53">
        <v>368</v>
      </c>
    </row>
    <row r="384" spans="1:14" x14ac:dyDescent="0.25">
      <c r="A384" t="s">
        <v>760</v>
      </c>
      <c r="B384">
        <v>145</v>
      </c>
      <c r="C384">
        <v>101</v>
      </c>
      <c r="D384" s="53">
        <v>75</v>
      </c>
      <c r="E384" s="53">
        <v>10</v>
      </c>
      <c r="G384">
        <v>44</v>
      </c>
      <c r="H384">
        <v>31</v>
      </c>
      <c r="I384">
        <v>23</v>
      </c>
      <c r="J384">
        <v>3</v>
      </c>
      <c r="K384" t="s">
        <v>1937</v>
      </c>
      <c r="L384">
        <v>85</v>
      </c>
      <c r="M384">
        <v>26</v>
      </c>
      <c r="N384" s="53">
        <v>331</v>
      </c>
    </row>
    <row r="385" spans="1:14" x14ac:dyDescent="0.25">
      <c r="A385" t="s">
        <v>762</v>
      </c>
      <c r="B385">
        <v>132</v>
      </c>
      <c r="C385">
        <v>192</v>
      </c>
      <c r="D385" s="53">
        <v>264</v>
      </c>
      <c r="E385" s="53">
        <v>91</v>
      </c>
      <c r="F385" s="53">
        <v>23</v>
      </c>
      <c r="G385">
        <v>19</v>
      </c>
      <c r="H385">
        <v>27</v>
      </c>
      <c r="I385">
        <v>38</v>
      </c>
      <c r="J385">
        <v>13</v>
      </c>
      <c r="K385">
        <v>3</v>
      </c>
      <c r="L385">
        <v>378</v>
      </c>
      <c r="M385">
        <v>54</v>
      </c>
      <c r="N385" s="53">
        <v>702</v>
      </c>
    </row>
    <row r="386" spans="1:14" x14ac:dyDescent="0.25">
      <c r="A386" t="s">
        <v>764</v>
      </c>
      <c r="B386">
        <v>221</v>
      </c>
      <c r="C386">
        <v>197</v>
      </c>
      <c r="D386" s="53">
        <v>161</v>
      </c>
      <c r="E386" s="53">
        <v>25</v>
      </c>
      <c r="F386" s="53">
        <v>2</v>
      </c>
      <c r="G386">
        <v>36</v>
      </c>
      <c r="H386">
        <v>33</v>
      </c>
      <c r="I386">
        <v>27</v>
      </c>
      <c r="J386">
        <v>4</v>
      </c>
      <c r="K386">
        <v>0</v>
      </c>
      <c r="L386">
        <v>188</v>
      </c>
      <c r="M386">
        <v>31</v>
      </c>
      <c r="N386" s="53">
        <v>606</v>
      </c>
    </row>
    <row r="387" spans="1:14" x14ac:dyDescent="0.25">
      <c r="A387" t="s">
        <v>766</v>
      </c>
      <c r="B387">
        <v>168</v>
      </c>
      <c r="C387">
        <v>120</v>
      </c>
      <c r="D387" s="53">
        <v>84</v>
      </c>
      <c r="E387" s="53">
        <v>6</v>
      </c>
      <c r="F387" s="53">
        <v>2</v>
      </c>
      <c r="G387">
        <v>44</v>
      </c>
      <c r="H387">
        <v>32</v>
      </c>
      <c r="I387">
        <v>22</v>
      </c>
      <c r="J387">
        <v>2</v>
      </c>
      <c r="K387">
        <v>1</v>
      </c>
      <c r="L387">
        <v>92</v>
      </c>
      <c r="M387">
        <v>24</v>
      </c>
      <c r="N387" s="53">
        <v>380</v>
      </c>
    </row>
    <row r="388" spans="1:14" x14ac:dyDescent="0.25">
      <c r="A388" t="s">
        <v>768</v>
      </c>
      <c r="B388">
        <v>243</v>
      </c>
      <c r="C388">
        <v>183</v>
      </c>
      <c r="D388" s="53">
        <v>143</v>
      </c>
      <c r="E388" s="53">
        <v>21</v>
      </c>
      <c r="F388" s="53">
        <v>2</v>
      </c>
      <c r="G388">
        <v>41</v>
      </c>
      <c r="H388">
        <v>31</v>
      </c>
      <c r="I388">
        <v>24</v>
      </c>
      <c r="J388">
        <v>4</v>
      </c>
      <c r="K388">
        <v>0</v>
      </c>
      <c r="L388">
        <v>166</v>
      </c>
      <c r="M388">
        <v>28</v>
      </c>
      <c r="N388" s="53">
        <v>592</v>
      </c>
    </row>
    <row r="389" spans="1:14" x14ac:dyDescent="0.25">
      <c r="A389" t="s">
        <v>770</v>
      </c>
      <c r="B389">
        <v>152</v>
      </c>
      <c r="C389">
        <v>176</v>
      </c>
      <c r="D389" s="53">
        <v>124</v>
      </c>
      <c r="E389" s="53">
        <v>22</v>
      </c>
      <c r="F389" s="53">
        <v>3</v>
      </c>
      <c r="G389">
        <v>32</v>
      </c>
      <c r="H389">
        <v>37</v>
      </c>
      <c r="I389">
        <v>26</v>
      </c>
      <c r="J389">
        <v>5</v>
      </c>
      <c r="K389">
        <v>1</v>
      </c>
      <c r="L389">
        <v>149</v>
      </c>
      <c r="M389">
        <v>31</v>
      </c>
      <c r="N389" s="53">
        <v>477</v>
      </c>
    </row>
    <row r="390" spans="1:14" x14ac:dyDescent="0.25">
      <c r="A390" t="s">
        <v>885</v>
      </c>
      <c r="B390">
        <v>1</v>
      </c>
      <c r="C390">
        <v>10</v>
      </c>
      <c r="D390" s="53">
        <v>34</v>
      </c>
      <c r="E390" s="53">
        <v>8</v>
      </c>
      <c r="F390" s="53">
        <v>4</v>
      </c>
      <c r="G390">
        <v>2</v>
      </c>
      <c r="H390">
        <v>18</v>
      </c>
      <c r="I390">
        <v>60</v>
      </c>
      <c r="J390">
        <v>14</v>
      </c>
      <c r="K390">
        <v>7</v>
      </c>
      <c r="L390">
        <v>46</v>
      </c>
      <c r="M390">
        <v>81</v>
      </c>
      <c r="N390" s="53">
        <v>57</v>
      </c>
    </row>
    <row r="391" spans="1:14" x14ac:dyDescent="0.25">
      <c r="A391" t="s">
        <v>2682</v>
      </c>
      <c r="B391">
        <v>6</v>
      </c>
      <c r="C391">
        <v>17</v>
      </c>
      <c r="D391" s="53">
        <v>25</v>
      </c>
      <c r="G391">
        <v>13</v>
      </c>
      <c r="H391">
        <v>35</v>
      </c>
      <c r="I391">
        <v>52</v>
      </c>
      <c r="J391" t="s">
        <v>1937</v>
      </c>
      <c r="K391" t="s">
        <v>1937</v>
      </c>
      <c r="L391">
        <v>25</v>
      </c>
      <c r="M391">
        <v>52</v>
      </c>
      <c r="N391" s="53">
        <v>48</v>
      </c>
    </row>
    <row r="392" spans="1:14" x14ac:dyDescent="0.25">
      <c r="A392" t="s">
        <v>772</v>
      </c>
      <c r="B392">
        <v>237</v>
      </c>
      <c r="C392">
        <v>123</v>
      </c>
      <c r="D392" s="53">
        <v>121</v>
      </c>
      <c r="E392" s="53">
        <v>28</v>
      </c>
      <c r="F392" s="53">
        <v>1</v>
      </c>
      <c r="G392">
        <v>46</v>
      </c>
      <c r="H392">
        <v>24</v>
      </c>
      <c r="I392">
        <v>24</v>
      </c>
      <c r="J392">
        <v>5</v>
      </c>
      <c r="K392">
        <v>0</v>
      </c>
      <c r="L392">
        <v>150</v>
      </c>
      <c r="M392">
        <v>29</v>
      </c>
      <c r="N392" s="53">
        <v>510</v>
      </c>
    </row>
    <row r="393" spans="1:14" x14ac:dyDescent="0.25">
      <c r="A393" t="s">
        <v>774</v>
      </c>
      <c r="B393">
        <v>76</v>
      </c>
      <c r="C393">
        <v>142</v>
      </c>
      <c r="D393" s="53">
        <v>108</v>
      </c>
      <c r="E393" s="53">
        <v>7</v>
      </c>
      <c r="G393">
        <v>23</v>
      </c>
      <c r="H393">
        <v>43</v>
      </c>
      <c r="I393">
        <v>32</v>
      </c>
      <c r="J393">
        <v>2</v>
      </c>
      <c r="K393" t="s">
        <v>1937</v>
      </c>
      <c r="L393">
        <v>115</v>
      </c>
      <c r="M393">
        <v>35</v>
      </c>
      <c r="N393" s="53">
        <v>333</v>
      </c>
    </row>
    <row r="394" spans="1:14" x14ac:dyDescent="0.25">
      <c r="A394" t="s">
        <v>776</v>
      </c>
      <c r="B394">
        <v>30</v>
      </c>
      <c r="C394">
        <v>2</v>
      </c>
      <c r="D394" s="53">
        <v>5</v>
      </c>
      <c r="G394">
        <v>81</v>
      </c>
      <c r="H394">
        <v>5</v>
      </c>
      <c r="I394">
        <v>14</v>
      </c>
      <c r="J394" t="s">
        <v>1937</v>
      </c>
      <c r="K394" t="s">
        <v>1937</v>
      </c>
      <c r="L394">
        <v>5</v>
      </c>
      <c r="M394">
        <v>14</v>
      </c>
      <c r="N394" s="53">
        <v>37</v>
      </c>
    </row>
    <row r="395" spans="1:14" x14ac:dyDescent="0.25">
      <c r="A395" t="s">
        <v>778</v>
      </c>
      <c r="B395">
        <v>205</v>
      </c>
      <c r="C395">
        <v>252</v>
      </c>
      <c r="D395" s="53">
        <v>188</v>
      </c>
      <c r="E395" s="53">
        <v>32</v>
      </c>
      <c r="F395" s="53">
        <v>3</v>
      </c>
      <c r="G395">
        <v>30</v>
      </c>
      <c r="H395">
        <v>37</v>
      </c>
      <c r="I395">
        <v>28</v>
      </c>
      <c r="J395">
        <v>5</v>
      </c>
      <c r="K395">
        <v>0</v>
      </c>
      <c r="L395">
        <v>223</v>
      </c>
      <c r="M395">
        <v>33</v>
      </c>
      <c r="N395" s="53">
        <v>680</v>
      </c>
    </row>
    <row r="396" spans="1:14" x14ac:dyDescent="0.25">
      <c r="A396" t="s">
        <v>780</v>
      </c>
      <c r="B396">
        <v>176</v>
      </c>
      <c r="C396">
        <v>139</v>
      </c>
      <c r="D396" s="53">
        <v>134</v>
      </c>
      <c r="E396" s="53">
        <v>24</v>
      </c>
      <c r="F396" s="53">
        <v>3</v>
      </c>
      <c r="G396">
        <v>37</v>
      </c>
      <c r="H396">
        <v>29</v>
      </c>
      <c r="I396">
        <v>28</v>
      </c>
      <c r="J396">
        <v>5</v>
      </c>
      <c r="K396">
        <v>1</v>
      </c>
      <c r="L396">
        <v>161</v>
      </c>
      <c r="M396">
        <v>34</v>
      </c>
      <c r="N396" s="53">
        <v>476</v>
      </c>
    </row>
    <row r="397" spans="1:14" x14ac:dyDescent="0.25">
      <c r="A397" t="s">
        <v>782</v>
      </c>
      <c r="B397">
        <v>164</v>
      </c>
      <c r="C397">
        <v>136</v>
      </c>
      <c r="D397" s="53">
        <v>104</v>
      </c>
      <c r="E397" s="53">
        <v>7</v>
      </c>
      <c r="F397" s="53">
        <v>1</v>
      </c>
      <c r="G397">
        <v>40</v>
      </c>
      <c r="H397">
        <v>33</v>
      </c>
      <c r="I397">
        <v>25</v>
      </c>
      <c r="J397">
        <v>2</v>
      </c>
      <c r="K397">
        <v>0</v>
      </c>
      <c r="L397">
        <v>112</v>
      </c>
      <c r="M397">
        <v>27</v>
      </c>
      <c r="N397" s="53">
        <v>412</v>
      </c>
    </row>
    <row r="398" spans="1:14" x14ac:dyDescent="0.25">
      <c r="A398" t="s">
        <v>784</v>
      </c>
      <c r="B398">
        <v>125</v>
      </c>
      <c r="C398">
        <v>230</v>
      </c>
      <c r="D398" s="53">
        <v>204</v>
      </c>
      <c r="E398" s="53">
        <v>31</v>
      </c>
      <c r="F398" s="53">
        <v>2</v>
      </c>
      <c r="G398">
        <v>21</v>
      </c>
      <c r="H398">
        <v>39</v>
      </c>
      <c r="I398">
        <v>34</v>
      </c>
      <c r="J398">
        <v>5</v>
      </c>
      <c r="K398">
        <v>0</v>
      </c>
      <c r="L398">
        <v>237</v>
      </c>
      <c r="M398">
        <v>40</v>
      </c>
      <c r="N398" s="53">
        <v>592</v>
      </c>
    </row>
    <row r="399" spans="1:14" x14ac:dyDescent="0.25">
      <c r="A399" t="s">
        <v>786</v>
      </c>
      <c r="B399">
        <v>131</v>
      </c>
      <c r="C399">
        <v>129</v>
      </c>
      <c r="D399" s="53">
        <v>110</v>
      </c>
      <c r="E399" s="53">
        <v>18</v>
      </c>
      <c r="F399" s="53">
        <v>3</v>
      </c>
      <c r="G399">
        <v>34</v>
      </c>
      <c r="H399">
        <v>33</v>
      </c>
      <c r="I399">
        <v>28</v>
      </c>
      <c r="J399">
        <v>5</v>
      </c>
      <c r="K399">
        <v>1</v>
      </c>
      <c r="L399">
        <v>131</v>
      </c>
      <c r="M399">
        <v>34</v>
      </c>
      <c r="N399" s="53">
        <v>391</v>
      </c>
    </row>
    <row r="400" spans="1:14" x14ac:dyDescent="0.25">
      <c r="A400" t="s">
        <v>788</v>
      </c>
      <c r="B400">
        <v>183</v>
      </c>
      <c r="C400">
        <v>214</v>
      </c>
      <c r="D400" s="53">
        <v>184</v>
      </c>
      <c r="E400" s="53">
        <v>40</v>
      </c>
      <c r="F400" s="53">
        <v>4</v>
      </c>
      <c r="G400">
        <v>29</v>
      </c>
      <c r="H400">
        <v>34</v>
      </c>
      <c r="I400">
        <v>29</v>
      </c>
      <c r="J400">
        <v>6</v>
      </c>
      <c r="K400">
        <v>1</v>
      </c>
      <c r="L400">
        <v>228</v>
      </c>
      <c r="M400">
        <v>36</v>
      </c>
      <c r="N400" s="53">
        <v>625</v>
      </c>
    </row>
    <row r="401" spans="1:14" x14ac:dyDescent="0.25">
      <c r="A401" t="s">
        <v>790</v>
      </c>
      <c r="B401">
        <v>91</v>
      </c>
      <c r="C401">
        <v>63</v>
      </c>
      <c r="D401" s="53">
        <v>35</v>
      </c>
      <c r="E401" s="53">
        <v>2</v>
      </c>
      <c r="G401">
        <v>48</v>
      </c>
      <c r="H401">
        <v>33</v>
      </c>
      <c r="I401">
        <v>18</v>
      </c>
      <c r="J401">
        <v>1</v>
      </c>
      <c r="K401" t="s">
        <v>1937</v>
      </c>
      <c r="L401">
        <v>37</v>
      </c>
      <c r="M401">
        <v>19</v>
      </c>
      <c r="N401" s="53">
        <v>191</v>
      </c>
    </row>
    <row r="402" spans="1:14" x14ac:dyDescent="0.25">
      <c r="A402" t="s">
        <v>792</v>
      </c>
      <c r="B402">
        <v>2</v>
      </c>
      <c r="C402">
        <v>2</v>
      </c>
      <c r="D402" s="53" t="s">
        <v>3223</v>
      </c>
      <c r="G402">
        <v>50</v>
      </c>
      <c r="H402">
        <v>50</v>
      </c>
      <c r="I402" t="s">
        <v>1937</v>
      </c>
      <c r="J402" t="s">
        <v>1937</v>
      </c>
      <c r="K402" t="s">
        <v>1937</v>
      </c>
      <c r="L402" t="s">
        <v>3222</v>
      </c>
      <c r="M402" t="s">
        <v>1937</v>
      </c>
      <c r="N402" s="53">
        <v>4</v>
      </c>
    </row>
    <row r="403" spans="1:14" x14ac:dyDescent="0.25">
      <c r="A403" t="s">
        <v>1880</v>
      </c>
      <c r="B403">
        <v>3</v>
      </c>
      <c r="C403">
        <v>3</v>
      </c>
      <c r="D403" s="53" t="s">
        <v>3223</v>
      </c>
      <c r="G403">
        <v>50</v>
      </c>
      <c r="H403">
        <v>50</v>
      </c>
      <c r="I403" t="s">
        <v>1937</v>
      </c>
      <c r="J403" t="s">
        <v>1937</v>
      </c>
      <c r="K403" t="s">
        <v>1937</v>
      </c>
      <c r="L403" t="s">
        <v>3222</v>
      </c>
      <c r="M403" t="s">
        <v>1937</v>
      </c>
      <c r="N403" s="53">
        <v>6</v>
      </c>
    </row>
    <row r="404" spans="1:14" x14ac:dyDescent="0.25">
      <c r="A404" t="s">
        <v>795</v>
      </c>
      <c r="B404">
        <v>5</v>
      </c>
      <c r="C404">
        <v>2</v>
      </c>
      <c r="D404" s="53">
        <v>1</v>
      </c>
      <c r="G404">
        <v>63</v>
      </c>
      <c r="H404">
        <v>25</v>
      </c>
      <c r="I404">
        <v>13</v>
      </c>
      <c r="J404" t="s">
        <v>1937</v>
      </c>
      <c r="K404" t="s">
        <v>1937</v>
      </c>
      <c r="L404">
        <v>1</v>
      </c>
      <c r="M404">
        <v>13</v>
      </c>
      <c r="N404" s="53">
        <v>8</v>
      </c>
    </row>
    <row r="405" spans="1:14" x14ac:dyDescent="0.25">
      <c r="A405" t="s">
        <v>1886</v>
      </c>
      <c r="B405">
        <v>2</v>
      </c>
      <c r="C405" t="s">
        <v>3223</v>
      </c>
      <c r="D405" s="53" t="s">
        <v>3223</v>
      </c>
      <c r="G405">
        <v>100</v>
      </c>
      <c r="H405" t="s">
        <v>1937</v>
      </c>
      <c r="I405" t="s">
        <v>1937</v>
      </c>
      <c r="J405" t="s">
        <v>1937</v>
      </c>
      <c r="K405" t="s">
        <v>1937</v>
      </c>
      <c r="L405" t="s">
        <v>3222</v>
      </c>
      <c r="M405" t="s">
        <v>1937</v>
      </c>
      <c r="N405" s="53">
        <v>2</v>
      </c>
    </row>
    <row r="406" spans="1:14" x14ac:dyDescent="0.25">
      <c r="A406" t="s">
        <v>1888</v>
      </c>
      <c r="B406">
        <v>4</v>
      </c>
      <c r="C406" t="s">
        <v>3223</v>
      </c>
      <c r="D406" s="53" t="s">
        <v>3223</v>
      </c>
      <c r="G406">
        <v>100</v>
      </c>
      <c r="H406" t="s">
        <v>1937</v>
      </c>
      <c r="I406" t="s">
        <v>1937</v>
      </c>
      <c r="J406" t="s">
        <v>1937</v>
      </c>
      <c r="K406" t="s">
        <v>1937</v>
      </c>
      <c r="L406" t="s">
        <v>3222</v>
      </c>
      <c r="M406" t="s">
        <v>1937</v>
      </c>
      <c r="N406" s="53">
        <v>4</v>
      </c>
    </row>
    <row r="407" spans="1:14" x14ac:dyDescent="0.25">
      <c r="A407" t="s">
        <v>1890</v>
      </c>
      <c r="B407">
        <v>2</v>
      </c>
      <c r="C407" t="s">
        <v>3223</v>
      </c>
      <c r="D407" s="53" t="s">
        <v>3223</v>
      </c>
      <c r="G407">
        <v>100</v>
      </c>
      <c r="H407" t="s">
        <v>1937</v>
      </c>
      <c r="I407" t="s">
        <v>1937</v>
      </c>
      <c r="J407" t="s">
        <v>1937</v>
      </c>
      <c r="K407" t="s">
        <v>1937</v>
      </c>
      <c r="L407" t="s">
        <v>3222</v>
      </c>
      <c r="M407" t="s">
        <v>1937</v>
      </c>
      <c r="N407" s="53">
        <v>2</v>
      </c>
    </row>
    <row r="408" spans="1:14" x14ac:dyDescent="0.25">
      <c r="A408" t="s">
        <v>1892</v>
      </c>
      <c r="B408">
        <v>1</v>
      </c>
      <c r="C408">
        <v>2</v>
      </c>
      <c r="D408" s="53">
        <v>1</v>
      </c>
      <c r="G408">
        <v>25</v>
      </c>
      <c r="H408">
        <v>50</v>
      </c>
      <c r="I408">
        <v>25</v>
      </c>
      <c r="J408" t="s">
        <v>1937</v>
      </c>
      <c r="K408" t="s">
        <v>1937</v>
      </c>
      <c r="L408">
        <v>1</v>
      </c>
      <c r="M408">
        <v>25</v>
      </c>
      <c r="N408" s="53">
        <v>4</v>
      </c>
    </row>
    <row r="409" spans="1:14" x14ac:dyDescent="0.25">
      <c r="A409" t="s">
        <v>1895</v>
      </c>
      <c r="B409">
        <v>3</v>
      </c>
      <c r="C409" t="s">
        <v>3223</v>
      </c>
      <c r="D409" s="53" t="s">
        <v>3223</v>
      </c>
      <c r="G409">
        <v>100</v>
      </c>
      <c r="H409" t="s">
        <v>1937</v>
      </c>
      <c r="I409" t="s">
        <v>1937</v>
      </c>
      <c r="J409" t="s">
        <v>1937</v>
      </c>
      <c r="K409" t="s">
        <v>1937</v>
      </c>
      <c r="L409" t="s">
        <v>3222</v>
      </c>
      <c r="M409" t="s">
        <v>1937</v>
      </c>
      <c r="N409" s="53">
        <v>3</v>
      </c>
    </row>
    <row r="410" spans="1:14" x14ac:dyDescent="0.25">
      <c r="A410" t="s">
        <v>800</v>
      </c>
      <c r="B410">
        <v>52</v>
      </c>
      <c r="C410">
        <v>2</v>
      </c>
      <c r="G410">
        <v>96</v>
      </c>
      <c r="H410">
        <v>4</v>
      </c>
      <c r="I410" t="s">
        <v>1937</v>
      </c>
      <c r="J410" t="s">
        <v>1937</v>
      </c>
      <c r="K410" t="s">
        <v>1937</v>
      </c>
      <c r="L410" t="s">
        <v>3222</v>
      </c>
      <c r="M410" t="s">
        <v>1937</v>
      </c>
      <c r="N410" s="53">
        <v>54</v>
      </c>
    </row>
    <row r="411" spans="1:14" x14ac:dyDescent="0.25">
      <c r="A411" t="s">
        <v>1898</v>
      </c>
      <c r="B411">
        <v>1</v>
      </c>
      <c r="C411" t="s">
        <v>3223</v>
      </c>
      <c r="G411">
        <v>100</v>
      </c>
      <c r="H411" t="s">
        <v>1937</v>
      </c>
      <c r="I411" t="s">
        <v>1937</v>
      </c>
      <c r="J411" t="s">
        <v>1937</v>
      </c>
      <c r="K411" t="s">
        <v>1937</v>
      </c>
      <c r="L411" t="s">
        <v>3222</v>
      </c>
      <c r="M411" t="s">
        <v>1937</v>
      </c>
      <c r="N411" s="53">
        <v>1</v>
      </c>
    </row>
    <row r="412" spans="1:14" x14ac:dyDescent="0.25">
      <c r="A412" t="s">
        <v>1900</v>
      </c>
      <c r="B412">
        <v>1</v>
      </c>
      <c r="C412" t="s">
        <v>3223</v>
      </c>
      <c r="G412">
        <v>100</v>
      </c>
      <c r="H412" t="s">
        <v>1937</v>
      </c>
      <c r="I412" t="s">
        <v>1937</v>
      </c>
      <c r="J412" t="s">
        <v>1937</v>
      </c>
      <c r="K412" t="s">
        <v>1937</v>
      </c>
      <c r="L412" t="s">
        <v>3222</v>
      </c>
      <c r="M412" t="s">
        <v>1937</v>
      </c>
      <c r="N412" s="53">
        <v>1</v>
      </c>
    </row>
    <row r="413" spans="1:14" x14ac:dyDescent="0.25">
      <c r="A413" t="s">
        <v>803</v>
      </c>
      <c r="B413">
        <v>22</v>
      </c>
      <c r="C413">
        <v>8</v>
      </c>
      <c r="D413" s="53">
        <v>2</v>
      </c>
      <c r="G413">
        <v>69</v>
      </c>
      <c r="H413">
        <v>25</v>
      </c>
      <c r="I413">
        <v>6</v>
      </c>
      <c r="J413" t="s">
        <v>1937</v>
      </c>
      <c r="K413" t="s">
        <v>1937</v>
      </c>
      <c r="L413">
        <v>2</v>
      </c>
      <c r="M413">
        <v>6</v>
      </c>
      <c r="N413" s="53">
        <v>32</v>
      </c>
    </row>
    <row r="414" spans="1:14" x14ac:dyDescent="0.25">
      <c r="A414" t="s">
        <v>805</v>
      </c>
      <c r="B414">
        <v>7</v>
      </c>
      <c r="C414" t="s">
        <v>3223</v>
      </c>
      <c r="G414">
        <v>100</v>
      </c>
      <c r="H414" t="s">
        <v>1937</v>
      </c>
      <c r="I414" t="s">
        <v>1937</v>
      </c>
      <c r="J414" t="s">
        <v>1937</v>
      </c>
      <c r="K414" t="s">
        <v>1937</v>
      </c>
      <c r="L414" t="s">
        <v>3222</v>
      </c>
      <c r="M414" t="s">
        <v>1937</v>
      </c>
      <c r="N414" s="53">
        <v>7</v>
      </c>
    </row>
    <row r="415" spans="1:14" x14ac:dyDescent="0.25">
      <c r="A415" t="s">
        <v>807</v>
      </c>
      <c r="B415">
        <v>12</v>
      </c>
      <c r="C415">
        <v>1</v>
      </c>
      <c r="D415" s="53">
        <v>1</v>
      </c>
      <c r="G415">
        <v>86</v>
      </c>
      <c r="H415">
        <v>7</v>
      </c>
      <c r="I415">
        <v>7</v>
      </c>
      <c r="J415" t="s">
        <v>1937</v>
      </c>
      <c r="K415" t="s">
        <v>1937</v>
      </c>
      <c r="L415">
        <v>1</v>
      </c>
      <c r="M415">
        <v>7</v>
      </c>
      <c r="N415" s="53">
        <v>14</v>
      </c>
    </row>
    <row r="416" spans="1:14" x14ac:dyDescent="0.25">
      <c r="A416" t="s">
        <v>1911</v>
      </c>
      <c r="B416">
        <v>1</v>
      </c>
      <c r="C416">
        <v>2</v>
      </c>
      <c r="G416">
        <v>33</v>
      </c>
      <c r="H416">
        <v>67</v>
      </c>
      <c r="I416" t="s">
        <v>1937</v>
      </c>
      <c r="J416" t="s">
        <v>1937</v>
      </c>
      <c r="K416" t="s">
        <v>1937</v>
      </c>
      <c r="L416" t="s">
        <v>3222</v>
      </c>
      <c r="M416" t="s">
        <v>1937</v>
      </c>
      <c r="N416" s="53">
        <v>3</v>
      </c>
    </row>
    <row r="417" spans="1:14" x14ac:dyDescent="0.25">
      <c r="A417" t="s">
        <v>1913</v>
      </c>
      <c r="B417">
        <v>1</v>
      </c>
      <c r="C417" t="s">
        <v>3223</v>
      </c>
      <c r="G417">
        <v>100</v>
      </c>
      <c r="H417" t="s">
        <v>1937</v>
      </c>
      <c r="I417" t="s">
        <v>1937</v>
      </c>
      <c r="J417" t="s">
        <v>1937</v>
      </c>
      <c r="K417" t="s">
        <v>1937</v>
      </c>
      <c r="L417" t="s">
        <v>3222</v>
      </c>
      <c r="M417" t="s">
        <v>1937</v>
      </c>
      <c r="N417" s="53">
        <v>1</v>
      </c>
    </row>
    <row r="418" spans="1:14" x14ac:dyDescent="0.25">
      <c r="A418" t="s">
        <v>1915</v>
      </c>
      <c r="B418">
        <v>4</v>
      </c>
      <c r="C418" t="s">
        <v>3223</v>
      </c>
      <c r="G418">
        <v>100</v>
      </c>
      <c r="H418" t="s">
        <v>1937</v>
      </c>
      <c r="I418" t="s">
        <v>1937</v>
      </c>
      <c r="J418" t="s">
        <v>1937</v>
      </c>
      <c r="K418" t="s">
        <v>1937</v>
      </c>
      <c r="L418" t="s">
        <v>3222</v>
      </c>
      <c r="M418" t="s">
        <v>1937</v>
      </c>
      <c r="N418" s="53">
        <v>4</v>
      </c>
    </row>
    <row r="419" spans="1:14" x14ac:dyDescent="0.25">
      <c r="A419" t="s">
        <v>2711</v>
      </c>
      <c r="B419">
        <v>7</v>
      </c>
      <c r="C419">
        <v>1</v>
      </c>
      <c r="G419">
        <v>88</v>
      </c>
      <c r="H419">
        <v>13</v>
      </c>
      <c r="I419" t="s">
        <v>1937</v>
      </c>
      <c r="J419" t="s">
        <v>1937</v>
      </c>
      <c r="K419" t="s">
        <v>1937</v>
      </c>
      <c r="L419" t="s">
        <v>3222</v>
      </c>
      <c r="M419" t="s">
        <v>1937</v>
      </c>
      <c r="N419" s="53">
        <v>8</v>
      </c>
    </row>
    <row r="420" spans="1:14" x14ac:dyDescent="0.25">
      <c r="A420" t="s">
        <v>2713</v>
      </c>
      <c r="B420">
        <v>18</v>
      </c>
      <c r="C420">
        <v>3</v>
      </c>
      <c r="G420">
        <v>86</v>
      </c>
      <c r="H420">
        <v>14</v>
      </c>
      <c r="I420" t="s">
        <v>1937</v>
      </c>
      <c r="J420" t="s">
        <v>1937</v>
      </c>
      <c r="K420" t="s">
        <v>1937</v>
      </c>
      <c r="L420" t="s">
        <v>3222</v>
      </c>
      <c r="M420" t="s">
        <v>1937</v>
      </c>
      <c r="N420" s="53">
        <v>21</v>
      </c>
    </row>
    <row r="421" spans="1:14" x14ac:dyDescent="0.25">
      <c r="A421" t="s">
        <v>2715</v>
      </c>
      <c r="B421">
        <v>9</v>
      </c>
      <c r="C421">
        <v>2</v>
      </c>
      <c r="D421" s="53">
        <v>1</v>
      </c>
      <c r="G421">
        <v>75</v>
      </c>
      <c r="H421">
        <v>17</v>
      </c>
      <c r="I421">
        <v>8</v>
      </c>
      <c r="J421" t="s">
        <v>1937</v>
      </c>
      <c r="K421" t="s">
        <v>1937</v>
      </c>
      <c r="L421">
        <v>1</v>
      </c>
      <c r="M421">
        <v>8</v>
      </c>
      <c r="N421" s="53">
        <v>12</v>
      </c>
    </row>
    <row r="422" spans="1:14" x14ac:dyDescent="0.25">
      <c r="A422" t="s">
        <v>809</v>
      </c>
      <c r="B422">
        <v>13</v>
      </c>
      <c r="C422">
        <v>46</v>
      </c>
      <c r="D422" s="53">
        <v>51</v>
      </c>
      <c r="E422" s="53">
        <v>13</v>
      </c>
      <c r="F422" s="53">
        <v>1</v>
      </c>
      <c r="G422">
        <v>10</v>
      </c>
      <c r="H422">
        <v>37</v>
      </c>
      <c r="I422">
        <v>41</v>
      </c>
      <c r="J422">
        <v>10</v>
      </c>
      <c r="K422">
        <v>1</v>
      </c>
      <c r="L422">
        <v>65</v>
      </c>
      <c r="M422">
        <v>52</v>
      </c>
      <c r="N422" s="53">
        <v>124</v>
      </c>
    </row>
    <row r="423" spans="1:14" x14ac:dyDescent="0.25">
      <c r="A423" t="s">
        <v>811</v>
      </c>
      <c r="B423">
        <v>8</v>
      </c>
      <c r="C423">
        <v>4</v>
      </c>
      <c r="D423" s="53">
        <v>4</v>
      </c>
      <c r="G423">
        <v>50</v>
      </c>
      <c r="H423">
        <v>25</v>
      </c>
      <c r="I423">
        <v>25</v>
      </c>
      <c r="J423" t="s">
        <v>1937</v>
      </c>
      <c r="K423" t="s">
        <v>1937</v>
      </c>
      <c r="L423">
        <v>4</v>
      </c>
      <c r="M423">
        <v>25</v>
      </c>
      <c r="N423" s="53">
        <v>16</v>
      </c>
    </row>
    <row r="424" spans="1:14" x14ac:dyDescent="0.25">
      <c r="A424" t="s">
        <v>813</v>
      </c>
      <c r="B424">
        <v>25</v>
      </c>
      <c r="C424">
        <v>3</v>
      </c>
      <c r="D424" s="53">
        <v>2</v>
      </c>
      <c r="G424">
        <v>83</v>
      </c>
      <c r="H424">
        <v>10</v>
      </c>
      <c r="I424">
        <v>7</v>
      </c>
      <c r="J424" t="s">
        <v>1937</v>
      </c>
      <c r="K424" t="s">
        <v>1937</v>
      </c>
      <c r="L424">
        <v>2</v>
      </c>
      <c r="M424">
        <v>7</v>
      </c>
      <c r="N424" s="53">
        <v>30</v>
      </c>
    </row>
    <row r="425" spans="1:14" x14ac:dyDescent="0.25">
      <c r="A425" t="s">
        <v>815</v>
      </c>
      <c r="B425">
        <v>19</v>
      </c>
      <c r="C425">
        <v>3</v>
      </c>
      <c r="G425">
        <v>86</v>
      </c>
      <c r="H425">
        <v>14</v>
      </c>
      <c r="I425" t="s">
        <v>1937</v>
      </c>
      <c r="J425" t="s">
        <v>1937</v>
      </c>
      <c r="K425" t="s">
        <v>1937</v>
      </c>
      <c r="L425" t="s">
        <v>3222</v>
      </c>
      <c r="M425" t="s">
        <v>1937</v>
      </c>
      <c r="N425" s="53">
        <v>22</v>
      </c>
    </row>
    <row r="426" spans="1:14" x14ac:dyDescent="0.25">
      <c r="A426" t="s">
        <v>817</v>
      </c>
      <c r="B426">
        <v>29</v>
      </c>
      <c r="C426">
        <v>11</v>
      </c>
      <c r="G426">
        <v>73</v>
      </c>
      <c r="H426">
        <v>28</v>
      </c>
      <c r="I426" t="s">
        <v>1937</v>
      </c>
      <c r="J426" t="s">
        <v>1937</v>
      </c>
      <c r="K426" t="s">
        <v>1937</v>
      </c>
      <c r="L426" t="s">
        <v>3222</v>
      </c>
      <c r="M426" t="s">
        <v>1937</v>
      </c>
      <c r="N426" s="53">
        <v>40</v>
      </c>
    </row>
    <row r="427" spans="1:14" x14ac:dyDescent="0.25">
      <c r="A427" t="s">
        <v>819</v>
      </c>
      <c r="B427">
        <v>16</v>
      </c>
      <c r="C427">
        <v>12</v>
      </c>
      <c r="D427" s="53">
        <v>6</v>
      </c>
      <c r="G427">
        <v>47</v>
      </c>
      <c r="H427">
        <v>35</v>
      </c>
      <c r="I427">
        <v>18</v>
      </c>
      <c r="J427" t="s">
        <v>1937</v>
      </c>
      <c r="K427" t="s">
        <v>1937</v>
      </c>
      <c r="L427">
        <v>6</v>
      </c>
      <c r="M427">
        <v>18</v>
      </c>
      <c r="N427" s="53">
        <v>34</v>
      </c>
    </row>
    <row r="428" spans="1:14" x14ac:dyDescent="0.25">
      <c r="A428" t="s">
        <v>888</v>
      </c>
      <c r="B428">
        <v>13</v>
      </c>
      <c r="C428">
        <v>2</v>
      </c>
      <c r="D428" s="53">
        <v>2</v>
      </c>
      <c r="G428">
        <v>76</v>
      </c>
      <c r="H428">
        <v>12</v>
      </c>
      <c r="I428">
        <v>12</v>
      </c>
      <c r="J428" t="s">
        <v>1937</v>
      </c>
      <c r="K428" t="s">
        <v>1937</v>
      </c>
      <c r="L428">
        <v>2</v>
      </c>
      <c r="M428">
        <v>12</v>
      </c>
      <c r="N428" s="53">
        <v>17</v>
      </c>
    </row>
    <row r="429" spans="1:14" x14ac:dyDescent="0.25">
      <c r="A429" t="s">
        <v>821</v>
      </c>
      <c r="B429">
        <v>20</v>
      </c>
      <c r="C429">
        <v>1</v>
      </c>
      <c r="D429" s="53">
        <v>1</v>
      </c>
      <c r="G429">
        <v>91</v>
      </c>
      <c r="H429">
        <v>5</v>
      </c>
      <c r="I429">
        <v>5</v>
      </c>
      <c r="J429" t="s">
        <v>1937</v>
      </c>
      <c r="K429" t="s">
        <v>1937</v>
      </c>
      <c r="L429">
        <v>1</v>
      </c>
      <c r="M429">
        <v>5</v>
      </c>
      <c r="N429" s="53">
        <v>22</v>
      </c>
    </row>
    <row r="430" spans="1:14" x14ac:dyDescent="0.25">
      <c r="A430" t="s">
        <v>823</v>
      </c>
      <c r="B430">
        <v>10</v>
      </c>
      <c r="C430">
        <v>9</v>
      </c>
      <c r="D430" s="53">
        <v>1</v>
      </c>
      <c r="G430">
        <v>50</v>
      </c>
      <c r="H430">
        <v>45</v>
      </c>
      <c r="I430">
        <v>5</v>
      </c>
      <c r="J430" t="s">
        <v>1937</v>
      </c>
      <c r="K430" t="s">
        <v>1937</v>
      </c>
      <c r="L430">
        <v>1</v>
      </c>
      <c r="M430">
        <v>5</v>
      </c>
      <c r="N430" s="53">
        <v>20</v>
      </c>
    </row>
    <row r="431" spans="1:14" x14ac:dyDescent="0.25">
      <c r="A431" t="s">
        <v>827</v>
      </c>
      <c r="B431">
        <v>20</v>
      </c>
      <c r="C431">
        <v>3</v>
      </c>
      <c r="G431">
        <v>87</v>
      </c>
      <c r="H431">
        <v>13</v>
      </c>
      <c r="I431" t="s">
        <v>1937</v>
      </c>
      <c r="J431" t="s">
        <v>1937</v>
      </c>
      <c r="K431" t="s">
        <v>1937</v>
      </c>
      <c r="L431" t="s">
        <v>3222</v>
      </c>
      <c r="M431" t="s">
        <v>1937</v>
      </c>
      <c r="N431" s="53">
        <v>23</v>
      </c>
    </row>
    <row r="432" spans="1:14" x14ac:dyDescent="0.25">
      <c r="A432" t="s">
        <v>829</v>
      </c>
      <c r="B432">
        <v>7</v>
      </c>
      <c r="C432">
        <v>4</v>
      </c>
      <c r="G432">
        <v>64</v>
      </c>
      <c r="H432">
        <v>36</v>
      </c>
      <c r="I432" t="s">
        <v>1937</v>
      </c>
      <c r="J432" t="s">
        <v>1937</v>
      </c>
      <c r="K432" t="s">
        <v>1937</v>
      </c>
      <c r="L432" t="s">
        <v>3222</v>
      </c>
      <c r="M432" t="s">
        <v>1937</v>
      </c>
      <c r="N432" s="53">
        <v>11</v>
      </c>
    </row>
    <row r="433" spans="1:14" x14ac:dyDescent="0.25">
      <c r="A433" t="s">
        <v>831</v>
      </c>
      <c r="B433">
        <v>33</v>
      </c>
      <c r="C433">
        <v>23</v>
      </c>
      <c r="D433" s="53">
        <v>14</v>
      </c>
      <c r="E433" s="53">
        <v>1</v>
      </c>
      <c r="F433" s="53">
        <v>1</v>
      </c>
      <c r="G433">
        <v>46</v>
      </c>
      <c r="H433">
        <v>32</v>
      </c>
      <c r="I433">
        <v>19</v>
      </c>
      <c r="J433">
        <v>1</v>
      </c>
      <c r="K433">
        <v>1</v>
      </c>
      <c r="L433">
        <v>16</v>
      </c>
      <c r="M433">
        <v>22</v>
      </c>
      <c r="N433" s="53">
        <v>72</v>
      </c>
    </row>
    <row r="434" spans="1:14" x14ac:dyDescent="0.25">
      <c r="A434" t="s">
        <v>833</v>
      </c>
      <c r="B434">
        <v>19513</v>
      </c>
      <c r="C434">
        <v>22791</v>
      </c>
      <c r="D434" s="53">
        <v>22837</v>
      </c>
      <c r="E434" s="53">
        <v>6275</v>
      </c>
      <c r="F434" s="53">
        <v>2157</v>
      </c>
      <c r="G434">
        <v>27</v>
      </c>
      <c r="H434">
        <v>31</v>
      </c>
      <c r="I434">
        <v>31</v>
      </c>
      <c r="J434">
        <v>9</v>
      </c>
      <c r="K434">
        <v>3</v>
      </c>
      <c r="L434">
        <v>31269</v>
      </c>
      <c r="M434">
        <v>43</v>
      </c>
      <c r="N434" s="53">
        <v>73573</v>
      </c>
    </row>
  </sheetData>
  <autoFilter ref="A2:Q434"/>
  <printOptions horizontalCentered="1" gridLines="1"/>
  <pageMargins left="0.7" right="0.7" top="0.75" bottom="0.75" header="0.3" footer="0.3"/>
  <pageSetup scale="1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46"/>
  <sheetViews>
    <sheetView workbookViewId="0">
      <pane xSplit="1" ySplit="2" topLeftCell="B3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RowHeight="15" x14ac:dyDescent="0.25"/>
  <cols>
    <col min="4" max="4" width="9.140625" style="53"/>
    <col min="5" max="6" width="9.140625" style="54"/>
  </cols>
  <sheetData>
    <row r="1" spans="1:30" x14ac:dyDescent="0.25">
      <c r="A1" s="34">
        <f>COLUMN()</f>
        <v>1</v>
      </c>
      <c r="B1" s="34">
        <f>COLUMN()</f>
        <v>2</v>
      </c>
      <c r="C1" s="34">
        <f>COLUMN()</f>
        <v>3</v>
      </c>
      <c r="D1" s="211">
        <f>COLUMN()</f>
        <v>4</v>
      </c>
      <c r="E1" s="212">
        <f>COLUMN()</f>
        <v>5</v>
      </c>
      <c r="F1" s="212">
        <f>COLUMN()</f>
        <v>6</v>
      </c>
      <c r="G1" s="34">
        <f>COLUMN()</f>
        <v>7</v>
      </c>
      <c r="H1" s="34">
        <f>COLUMN()</f>
        <v>8</v>
      </c>
      <c r="I1" s="34">
        <f>COLUMN()</f>
        <v>9</v>
      </c>
      <c r="J1" s="34">
        <f>COLUMN()</f>
        <v>10</v>
      </c>
      <c r="K1" s="34">
        <f>COLUMN()</f>
        <v>11</v>
      </c>
      <c r="L1" s="34">
        <f>COLUMN()</f>
        <v>12</v>
      </c>
      <c r="M1" s="34">
        <f>COLUMN()</f>
        <v>13</v>
      </c>
      <c r="N1" s="34">
        <f>COLUMN()</f>
        <v>14</v>
      </c>
      <c r="O1" s="34">
        <f>COLUMN()</f>
        <v>15</v>
      </c>
      <c r="P1" s="34">
        <f>COLUMN()</f>
        <v>16</v>
      </c>
      <c r="Q1" s="34">
        <f>COLUMN()</f>
        <v>17</v>
      </c>
      <c r="R1" s="34">
        <f>COLUMN()</f>
        <v>18</v>
      </c>
      <c r="S1" s="34">
        <f>COLUMN()</f>
        <v>19</v>
      </c>
      <c r="T1" s="34">
        <f>COLUMN()</f>
        <v>20</v>
      </c>
      <c r="U1" s="34">
        <f>COLUMN()</f>
        <v>21</v>
      </c>
      <c r="V1" s="34">
        <f>COLUMN()</f>
        <v>22</v>
      </c>
      <c r="W1" s="34">
        <f>COLUMN()</f>
        <v>23</v>
      </c>
      <c r="X1" s="34">
        <f>COLUMN()</f>
        <v>24</v>
      </c>
      <c r="Y1" s="34">
        <f>COLUMN()</f>
        <v>25</v>
      </c>
      <c r="Z1" s="34">
        <f>COLUMN()</f>
        <v>26</v>
      </c>
      <c r="AA1" s="34">
        <f>COLUMN()</f>
        <v>27</v>
      </c>
      <c r="AC1" s="34" t="s">
        <v>2004</v>
      </c>
      <c r="AD1" s="34" t="s">
        <v>2056</v>
      </c>
    </row>
    <row r="2" spans="1:30" x14ac:dyDescent="0.25">
      <c r="A2" s="34" t="s">
        <v>2260</v>
      </c>
      <c r="B2" s="34" t="s">
        <v>2334</v>
      </c>
      <c r="C2" s="34" t="s">
        <v>1955</v>
      </c>
      <c r="D2" s="211" t="s">
        <v>1956</v>
      </c>
      <c r="E2" s="212" t="s">
        <v>1957</v>
      </c>
      <c r="F2" s="212" t="s">
        <v>1958</v>
      </c>
      <c r="G2" s="34" t="s">
        <v>1959</v>
      </c>
      <c r="H2" s="34" t="s">
        <v>1960</v>
      </c>
      <c r="I2" s="34" t="s">
        <v>1961</v>
      </c>
      <c r="J2" s="34" t="s">
        <v>1962</v>
      </c>
      <c r="K2" s="34" t="s">
        <v>1963</v>
      </c>
      <c r="L2" s="34" t="s">
        <v>1964</v>
      </c>
      <c r="M2" s="34" t="s">
        <v>1965</v>
      </c>
      <c r="N2" s="34" t="s">
        <v>1966</v>
      </c>
      <c r="O2" s="34" t="s">
        <v>1967</v>
      </c>
      <c r="P2" s="34" t="s">
        <v>1968</v>
      </c>
      <c r="Q2" s="34" t="s">
        <v>1969</v>
      </c>
      <c r="R2" s="34" t="s">
        <v>1970</v>
      </c>
      <c r="S2" s="34" t="s">
        <v>1971</v>
      </c>
      <c r="T2" s="34" t="s">
        <v>1972</v>
      </c>
      <c r="U2" s="34" t="s">
        <v>1973</v>
      </c>
      <c r="V2" s="34" t="s">
        <v>1974</v>
      </c>
      <c r="W2" s="34" t="s">
        <v>1975</v>
      </c>
      <c r="X2" s="34" t="s">
        <v>1976</v>
      </c>
      <c r="Y2" s="34" t="s">
        <v>1977</v>
      </c>
      <c r="Z2" s="34" t="s">
        <v>1978</v>
      </c>
      <c r="AA2" s="34" t="s">
        <v>1979</v>
      </c>
      <c r="AC2" s="34">
        <v>1</v>
      </c>
      <c r="AD2" s="34" t="s">
        <v>2260</v>
      </c>
    </row>
    <row r="3" spans="1:30" x14ac:dyDescent="0.25">
      <c r="A3" t="s">
        <v>29</v>
      </c>
      <c r="B3">
        <v>11</v>
      </c>
      <c r="C3">
        <v>23</v>
      </c>
      <c r="D3" s="53">
        <v>106</v>
      </c>
      <c r="E3" s="54">
        <v>132</v>
      </c>
      <c r="F3" s="54">
        <v>49</v>
      </c>
      <c r="G3">
        <v>3</v>
      </c>
      <c r="H3">
        <v>7</v>
      </c>
      <c r="I3">
        <v>33</v>
      </c>
      <c r="J3">
        <v>41</v>
      </c>
      <c r="K3">
        <v>15</v>
      </c>
      <c r="L3">
        <v>287</v>
      </c>
      <c r="M3">
        <v>89</v>
      </c>
      <c r="N3">
        <v>321</v>
      </c>
      <c r="O3">
        <v>14</v>
      </c>
      <c r="P3">
        <v>35</v>
      </c>
      <c r="Q3">
        <v>109</v>
      </c>
      <c r="R3">
        <v>113</v>
      </c>
      <c r="S3">
        <v>50</v>
      </c>
      <c r="T3">
        <v>4</v>
      </c>
      <c r="U3">
        <v>11</v>
      </c>
      <c r="V3">
        <v>34</v>
      </c>
      <c r="W3">
        <v>35</v>
      </c>
      <c r="X3">
        <v>16</v>
      </c>
      <c r="Y3">
        <v>272</v>
      </c>
      <c r="Z3">
        <v>85</v>
      </c>
      <c r="AA3">
        <v>321</v>
      </c>
      <c r="AC3" s="34">
        <v>2</v>
      </c>
      <c r="AD3" s="34" t="s">
        <v>2334</v>
      </c>
    </row>
    <row r="4" spans="1:30" x14ac:dyDescent="0.25">
      <c r="A4" t="s">
        <v>38</v>
      </c>
      <c r="B4">
        <v>5</v>
      </c>
      <c r="C4">
        <v>35</v>
      </c>
      <c r="D4" s="53">
        <v>83</v>
      </c>
      <c r="E4" s="54">
        <v>63</v>
      </c>
      <c r="F4" s="54">
        <v>23</v>
      </c>
      <c r="G4">
        <v>2</v>
      </c>
      <c r="H4">
        <v>17</v>
      </c>
      <c r="I4">
        <v>40</v>
      </c>
      <c r="J4">
        <v>30</v>
      </c>
      <c r="K4">
        <v>11</v>
      </c>
      <c r="L4">
        <v>169</v>
      </c>
      <c r="M4">
        <v>81</v>
      </c>
      <c r="N4">
        <v>209</v>
      </c>
      <c r="O4">
        <v>10</v>
      </c>
      <c r="P4">
        <v>39</v>
      </c>
      <c r="Q4">
        <v>90</v>
      </c>
      <c r="R4">
        <v>50</v>
      </c>
      <c r="S4">
        <v>20</v>
      </c>
      <c r="T4">
        <v>5</v>
      </c>
      <c r="U4">
        <v>19</v>
      </c>
      <c r="V4">
        <v>43</v>
      </c>
      <c r="W4">
        <v>24</v>
      </c>
      <c r="X4">
        <v>10</v>
      </c>
      <c r="Y4">
        <v>160</v>
      </c>
      <c r="Z4">
        <v>77</v>
      </c>
      <c r="AA4">
        <v>209</v>
      </c>
      <c r="AC4" s="34">
        <v>3</v>
      </c>
      <c r="AD4" s="34" t="s">
        <v>1955</v>
      </c>
    </row>
    <row r="5" spans="1:30" x14ac:dyDescent="0.25">
      <c r="A5" t="s">
        <v>41</v>
      </c>
      <c r="B5">
        <v>115</v>
      </c>
      <c r="C5">
        <v>136</v>
      </c>
      <c r="D5" s="53">
        <v>292</v>
      </c>
      <c r="E5" s="54">
        <v>335</v>
      </c>
      <c r="F5" s="54">
        <v>135</v>
      </c>
      <c r="G5">
        <v>11</v>
      </c>
      <c r="H5">
        <v>13</v>
      </c>
      <c r="I5">
        <v>29</v>
      </c>
      <c r="J5">
        <v>33</v>
      </c>
      <c r="K5">
        <v>13</v>
      </c>
      <c r="L5">
        <v>762</v>
      </c>
      <c r="M5">
        <v>75</v>
      </c>
      <c r="N5">
        <v>1013</v>
      </c>
      <c r="O5">
        <v>95</v>
      </c>
      <c r="P5">
        <v>171</v>
      </c>
      <c r="Q5">
        <v>333</v>
      </c>
      <c r="R5">
        <v>261</v>
      </c>
      <c r="S5">
        <v>149</v>
      </c>
      <c r="T5">
        <v>9</v>
      </c>
      <c r="U5">
        <v>17</v>
      </c>
      <c r="V5">
        <v>33</v>
      </c>
      <c r="W5">
        <v>26</v>
      </c>
      <c r="X5">
        <v>15</v>
      </c>
      <c r="Y5">
        <v>743</v>
      </c>
      <c r="Z5">
        <v>74</v>
      </c>
      <c r="AA5">
        <v>1009</v>
      </c>
      <c r="AC5" s="34">
        <v>4</v>
      </c>
      <c r="AD5" s="34" t="s">
        <v>1956</v>
      </c>
    </row>
    <row r="6" spans="1:30" x14ac:dyDescent="0.25">
      <c r="A6" t="s">
        <v>43</v>
      </c>
      <c r="B6">
        <v>38</v>
      </c>
      <c r="C6">
        <v>64</v>
      </c>
      <c r="D6" s="53">
        <v>142</v>
      </c>
      <c r="E6" s="54">
        <v>99</v>
      </c>
      <c r="F6" s="54">
        <v>12</v>
      </c>
      <c r="G6">
        <v>11</v>
      </c>
      <c r="H6">
        <v>18</v>
      </c>
      <c r="I6">
        <v>40</v>
      </c>
      <c r="J6">
        <v>28</v>
      </c>
      <c r="K6">
        <v>3</v>
      </c>
      <c r="L6">
        <v>253</v>
      </c>
      <c r="M6">
        <v>71</v>
      </c>
      <c r="N6">
        <v>355</v>
      </c>
      <c r="O6">
        <v>36</v>
      </c>
      <c r="P6">
        <v>73</v>
      </c>
      <c r="Q6">
        <v>133</v>
      </c>
      <c r="R6">
        <v>74</v>
      </c>
      <c r="S6">
        <v>27</v>
      </c>
      <c r="T6">
        <v>10</v>
      </c>
      <c r="U6">
        <v>21</v>
      </c>
      <c r="V6">
        <v>39</v>
      </c>
      <c r="W6">
        <v>22</v>
      </c>
      <c r="X6">
        <v>8</v>
      </c>
      <c r="Y6">
        <v>234</v>
      </c>
      <c r="Z6">
        <v>68</v>
      </c>
      <c r="AA6">
        <v>343</v>
      </c>
      <c r="AC6" s="34">
        <v>5</v>
      </c>
      <c r="AD6" s="34" t="s">
        <v>1957</v>
      </c>
    </row>
    <row r="7" spans="1:30" x14ac:dyDescent="0.25">
      <c r="A7" t="s">
        <v>44</v>
      </c>
      <c r="B7">
        <v>318</v>
      </c>
      <c r="C7">
        <v>189</v>
      </c>
      <c r="D7" s="53">
        <v>231</v>
      </c>
      <c r="E7" s="54">
        <v>102</v>
      </c>
      <c r="F7" s="54">
        <v>15</v>
      </c>
      <c r="G7">
        <v>37</v>
      </c>
      <c r="H7">
        <v>22</v>
      </c>
      <c r="I7">
        <v>27</v>
      </c>
      <c r="J7">
        <v>12</v>
      </c>
      <c r="K7">
        <v>2</v>
      </c>
      <c r="L7">
        <v>348</v>
      </c>
      <c r="M7">
        <v>41</v>
      </c>
      <c r="N7">
        <v>855</v>
      </c>
      <c r="O7">
        <v>232</v>
      </c>
      <c r="P7">
        <v>215</v>
      </c>
      <c r="Q7">
        <v>231</v>
      </c>
      <c r="R7">
        <v>157</v>
      </c>
      <c r="S7">
        <v>18</v>
      </c>
      <c r="T7">
        <v>27</v>
      </c>
      <c r="U7">
        <v>25</v>
      </c>
      <c r="V7">
        <v>27</v>
      </c>
      <c r="W7">
        <v>18</v>
      </c>
      <c r="X7">
        <v>2</v>
      </c>
      <c r="Y7">
        <v>406</v>
      </c>
      <c r="Z7">
        <v>48</v>
      </c>
      <c r="AA7">
        <v>853</v>
      </c>
      <c r="AC7" s="34">
        <v>6</v>
      </c>
      <c r="AD7" s="34" t="s">
        <v>1958</v>
      </c>
    </row>
    <row r="8" spans="1:30" x14ac:dyDescent="0.25">
      <c r="A8" t="s">
        <v>47</v>
      </c>
      <c r="B8">
        <v>103</v>
      </c>
      <c r="C8">
        <v>47</v>
      </c>
      <c r="D8" s="53">
        <v>66</v>
      </c>
      <c r="E8" s="54">
        <v>36</v>
      </c>
      <c r="G8">
        <v>41</v>
      </c>
      <c r="H8">
        <v>19</v>
      </c>
      <c r="I8">
        <v>26</v>
      </c>
      <c r="J8">
        <v>14</v>
      </c>
      <c r="L8">
        <v>102</v>
      </c>
      <c r="M8">
        <v>40</v>
      </c>
      <c r="N8">
        <v>252</v>
      </c>
      <c r="O8">
        <v>79</v>
      </c>
      <c r="P8">
        <v>67</v>
      </c>
      <c r="Q8">
        <v>63</v>
      </c>
      <c r="R8">
        <v>41</v>
      </c>
      <c r="S8">
        <v>2</v>
      </c>
      <c r="T8">
        <v>31</v>
      </c>
      <c r="U8">
        <v>27</v>
      </c>
      <c r="V8">
        <v>25</v>
      </c>
      <c r="W8">
        <v>16</v>
      </c>
      <c r="X8">
        <v>1</v>
      </c>
      <c r="Y8">
        <v>106</v>
      </c>
      <c r="Z8">
        <v>42</v>
      </c>
      <c r="AA8">
        <v>252</v>
      </c>
      <c r="AC8" s="34">
        <v>7</v>
      </c>
      <c r="AD8" s="34" t="s">
        <v>1959</v>
      </c>
    </row>
    <row r="9" spans="1:30" x14ac:dyDescent="0.25">
      <c r="A9" t="s">
        <v>49</v>
      </c>
      <c r="B9">
        <v>134</v>
      </c>
      <c r="C9">
        <v>208</v>
      </c>
      <c r="D9" s="53">
        <v>531</v>
      </c>
      <c r="E9" s="54">
        <v>415</v>
      </c>
      <c r="F9" s="54">
        <v>149</v>
      </c>
      <c r="G9">
        <v>9</v>
      </c>
      <c r="H9">
        <v>14</v>
      </c>
      <c r="I9">
        <v>37</v>
      </c>
      <c r="J9">
        <v>29</v>
      </c>
      <c r="K9">
        <v>10</v>
      </c>
      <c r="L9">
        <v>1095</v>
      </c>
      <c r="M9">
        <v>76</v>
      </c>
      <c r="N9">
        <v>1437</v>
      </c>
      <c r="O9">
        <v>116</v>
      </c>
      <c r="P9">
        <v>219</v>
      </c>
      <c r="Q9">
        <v>515</v>
      </c>
      <c r="R9">
        <v>413</v>
      </c>
      <c r="S9">
        <v>171</v>
      </c>
      <c r="T9">
        <v>8</v>
      </c>
      <c r="U9">
        <v>15</v>
      </c>
      <c r="V9">
        <v>36</v>
      </c>
      <c r="W9">
        <v>29</v>
      </c>
      <c r="X9">
        <v>12</v>
      </c>
      <c r="Y9">
        <v>1099</v>
      </c>
      <c r="Z9">
        <v>77</v>
      </c>
      <c r="AA9">
        <v>1434</v>
      </c>
      <c r="AC9" s="34">
        <v>8</v>
      </c>
      <c r="AD9" s="34" t="s">
        <v>1960</v>
      </c>
    </row>
    <row r="10" spans="1:30" x14ac:dyDescent="0.25">
      <c r="A10" t="s">
        <v>51</v>
      </c>
      <c r="B10">
        <v>101</v>
      </c>
      <c r="C10">
        <v>148</v>
      </c>
      <c r="D10" s="53">
        <v>357</v>
      </c>
      <c r="E10" s="54">
        <v>369</v>
      </c>
      <c r="F10" s="54">
        <v>139</v>
      </c>
      <c r="G10">
        <v>9</v>
      </c>
      <c r="H10">
        <v>13</v>
      </c>
      <c r="I10">
        <v>32</v>
      </c>
      <c r="J10">
        <v>33</v>
      </c>
      <c r="K10">
        <v>12</v>
      </c>
      <c r="L10">
        <v>865</v>
      </c>
      <c r="M10">
        <v>78</v>
      </c>
      <c r="N10">
        <v>1114</v>
      </c>
      <c r="O10">
        <v>56</v>
      </c>
      <c r="P10">
        <v>109</v>
      </c>
      <c r="Q10">
        <v>357</v>
      </c>
      <c r="R10">
        <v>362</v>
      </c>
      <c r="S10">
        <v>227</v>
      </c>
      <c r="T10">
        <v>5</v>
      </c>
      <c r="U10">
        <v>10</v>
      </c>
      <c r="V10">
        <v>32</v>
      </c>
      <c r="W10">
        <v>33</v>
      </c>
      <c r="X10">
        <v>20</v>
      </c>
      <c r="Y10">
        <v>946</v>
      </c>
      <c r="Z10">
        <v>85</v>
      </c>
      <c r="AA10">
        <v>1111</v>
      </c>
      <c r="AC10" s="34">
        <v>9</v>
      </c>
      <c r="AD10" s="34" t="s">
        <v>1961</v>
      </c>
    </row>
    <row r="11" spans="1:30" x14ac:dyDescent="0.25">
      <c r="A11" t="s">
        <v>53</v>
      </c>
      <c r="B11">
        <v>18</v>
      </c>
      <c r="C11">
        <v>39</v>
      </c>
      <c r="D11" s="53">
        <v>126</v>
      </c>
      <c r="E11" s="54">
        <v>109</v>
      </c>
      <c r="F11" s="54">
        <v>37</v>
      </c>
      <c r="G11">
        <v>5</v>
      </c>
      <c r="H11">
        <v>12</v>
      </c>
      <c r="I11">
        <v>38</v>
      </c>
      <c r="J11">
        <v>33</v>
      </c>
      <c r="K11">
        <v>11</v>
      </c>
      <c r="L11">
        <v>272</v>
      </c>
      <c r="M11">
        <v>83</v>
      </c>
      <c r="N11">
        <v>329</v>
      </c>
      <c r="O11">
        <v>9</v>
      </c>
      <c r="P11">
        <v>36</v>
      </c>
      <c r="Q11">
        <v>102</v>
      </c>
      <c r="R11">
        <v>150</v>
      </c>
      <c r="S11">
        <v>32</v>
      </c>
      <c r="T11">
        <v>3</v>
      </c>
      <c r="U11">
        <v>11</v>
      </c>
      <c r="V11">
        <v>31</v>
      </c>
      <c r="W11">
        <v>46</v>
      </c>
      <c r="X11">
        <v>10</v>
      </c>
      <c r="Y11">
        <v>284</v>
      </c>
      <c r="Z11">
        <v>86</v>
      </c>
      <c r="AA11">
        <v>329</v>
      </c>
      <c r="AC11" s="34">
        <v>10</v>
      </c>
      <c r="AD11" s="34" t="s">
        <v>1962</v>
      </c>
    </row>
    <row r="12" spans="1:30" x14ac:dyDescent="0.25">
      <c r="A12" t="s">
        <v>55</v>
      </c>
      <c r="B12">
        <v>80</v>
      </c>
      <c r="C12">
        <v>40</v>
      </c>
      <c r="D12" s="53">
        <v>62</v>
      </c>
      <c r="E12" s="54">
        <v>38</v>
      </c>
      <c r="F12" s="54">
        <v>5</v>
      </c>
      <c r="G12">
        <v>36</v>
      </c>
      <c r="H12">
        <v>18</v>
      </c>
      <c r="I12">
        <v>28</v>
      </c>
      <c r="J12">
        <v>17</v>
      </c>
      <c r="K12">
        <v>2</v>
      </c>
      <c r="L12">
        <v>105</v>
      </c>
      <c r="M12">
        <v>47</v>
      </c>
      <c r="N12">
        <v>225</v>
      </c>
      <c r="O12">
        <v>40</v>
      </c>
      <c r="P12">
        <v>57</v>
      </c>
      <c r="Q12">
        <v>73</v>
      </c>
      <c r="R12">
        <v>42</v>
      </c>
      <c r="S12">
        <v>10</v>
      </c>
      <c r="T12">
        <v>18</v>
      </c>
      <c r="U12">
        <v>26</v>
      </c>
      <c r="V12">
        <v>33</v>
      </c>
      <c r="W12">
        <v>19</v>
      </c>
      <c r="X12">
        <v>5</v>
      </c>
      <c r="Y12">
        <v>125</v>
      </c>
      <c r="Z12">
        <v>56</v>
      </c>
      <c r="AA12">
        <v>222</v>
      </c>
      <c r="AC12" s="34">
        <v>11</v>
      </c>
      <c r="AD12" s="34" t="s">
        <v>1963</v>
      </c>
    </row>
    <row r="13" spans="1:30" x14ac:dyDescent="0.25">
      <c r="A13" t="s">
        <v>58</v>
      </c>
      <c r="B13">
        <v>48</v>
      </c>
      <c r="C13">
        <v>49</v>
      </c>
      <c r="D13" s="53">
        <v>63</v>
      </c>
      <c r="E13" s="54">
        <v>30</v>
      </c>
      <c r="G13">
        <v>25</v>
      </c>
      <c r="H13">
        <v>26</v>
      </c>
      <c r="I13">
        <v>33</v>
      </c>
      <c r="J13">
        <v>16</v>
      </c>
      <c r="L13">
        <v>93</v>
      </c>
      <c r="M13">
        <v>49</v>
      </c>
      <c r="N13">
        <v>190</v>
      </c>
      <c r="O13">
        <v>16</v>
      </c>
      <c r="P13">
        <v>52</v>
      </c>
      <c r="Q13">
        <v>71</v>
      </c>
      <c r="R13">
        <v>40</v>
      </c>
      <c r="S13">
        <v>11</v>
      </c>
      <c r="T13">
        <v>8</v>
      </c>
      <c r="U13">
        <v>27</v>
      </c>
      <c r="V13">
        <v>37</v>
      </c>
      <c r="W13">
        <v>21</v>
      </c>
      <c r="X13">
        <v>6</v>
      </c>
      <c r="Y13">
        <v>122</v>
      </c>
      <c r="Z13">
        <v>64</v>
      </c>
      <c r="AA13">
        <v>190</v>
      </c>
      <c r="AC13" s="34">
        <v>12</v>
      </c>
      <c r="AD13" s="34" t="s">
        <v>1964</v>
      </c>
    </row>
    <row r="14" spans="1:30" x14ac:dyDescent="0.25">
      <c r="A14" t="s">
        <v>60</v>
      </c>
      <c r="B14">
        <v>84</v>
      </c>
      <c r="C14">
        <v>40</v>
      </c>
      <c r="D14" s="53">
        <v>82</v>
      </c>
      <c r="E14" s="54">
        <v>55</v>
      </c>
      <c r="F14" s="54">
        <v>8</v>
      </c>
      <c r="G14">
        <v>31</v>
      </c>
      <c r="H14">
        <v>15</v>
      </c>
      <c r="I14">
        <v>30</v>
      </c>
      <c r="J14">
        <v>20</v>
      </c>
      <c r="K14">
        <v>3</v>
      </c>
      <c r="L14">
        <v>145</v>
      </c>
      <c r="M14">
        <v>54</v>
      </c>
      <c r="N14">
        <v>269</v>
      </c>
      <c r="O14">
        <v>45</v>
      </c>
      <c r="P14">
        <v>44</v>
      </c>
      <c r="Q14">
        <v>88</v>
      </c>
      <c r="R14">
        <v>79</v>
      </c>
      <c r="S14">
        <v>12</v>
      </c>
      <c r="T14">
        <v>17</v>
      </c>
      <c r="U14">
        <v>16</v>
      </c>
      <c r="V14">
        <v>33</v>
      </c>
      <c r="W14">
        <v>29</v>
      </c>
      <c r="X14">
        <v>4</v>
      </c>
      <c r="Y14">
        <v>179</v>
      </c>
      <c r="Z14">
        <v>67</v>
      </c>
      <c r="AA14">
        <v>268</v>
      </c>
      <c r="AC14" s="34">
        <v>13</v>
      </c>
      <c r="AD14" s="34" t="s">
        <v>1965</v>
      </c>
    </row>
    <row r="15" spans="1:30" x14ac:dyDescent="0.25">
      <c r="A15" t="s">
        <v>62</v>
      </c>
      <c r="B15">
        <v>28</v>
      </c>
      <c r="C15">
        <v>19</v>
      </c>
      <c r="D15" s="53">
        <v>34</v>
      </c>
      <c r="E15" s="54">
        <v>21</v>
      </c>
      <c r="F15" s="54">
        <v>3</v>
      </c>
      <c r="G15">
        <v>27</v>
      </c>
      <c r="H15">
        <v>18</v>
      </c>
      <c r="I15">
        <v>32</v>
      </c>
      <c r="J15">
        <v>20</v>
      </c>
      <c r="K15">
        <v>3</v>
      </c>
      <c r="L15">
        <v>58</v>
      </c>
      <c r="M15">
        <v>55</v>
      </c>
      <c r="N15">
        <v>105</v>
      </c>
      <c r="O15">
        <v>18</v>
      </c>
      <c r="P15">
        <v>23</v>
      </c>
      <c r="Q15">
        <v>32</v>
      </c>
      <c r="R15">
        <v>24</v>
      </c>
      <c r="S15">
        <v>7</v>
      </c>
      <c r="T15">
        <v>17</v>
      </c>
      <c r="U15">
        <v>22</v>
      </c>
      <c r="V15">
        <v>31</v>
      </c>
      <c r="W15">
        <v>23</v>
      </c>
      <c r="X15">
        <v>7</v>
      </c>
      <c r="Y15">
        <v>63</v>
      </c>
      <c r="Z15">
        <v>61</v>
      </c>
      <c r="AA15">
        <v>104</v>
      </c>
      <c r="AC15" s="34">
        <v>14</v>
      </c>
      <c r="AD15" s="34" t="s">
        <v>1966</v>
      </c>
    </row>
    <row r="16" spans="1:30" x14ac:dyDescent="0.25">
      <c r="A16" t="s">
        <v>64</v>
      </c>
      <c r="B16">
        <v>118</v>
      </c>
      <c r="C16">
        <v>68</v>
      </c>
      <c r="D16" s="53">
        <v>129</v>
      </c>
      <c r="E16" s="54">
        <v>130</v>
      </c>
      <c r="F16" s="54">
        <v>18</v>
      </c>
      <c r="G16">
        <v>25</v>
      </c>
      <c r="H16">
        <v>15</v>
      </c>
      <c r="I16">
        <v>28</v>
      </c>
      <c r="J16">
        <v>28</v>
      </c>
      <c r="K16">
        <v>4</v>
      </c>
      <c r="L16">
        <v>277</v>
      </c>
      <c r="M16">
        <v>60</v>
      </c>
      <c r="N16">
        <v>463</v>
      </c>
      <c r="O16">
        <v>91</v>
      </c>
      <c r="P16">
        <v>97</v>
      </c>
      <c r="Q16">
        <v>117</v>
      </c>
      <c r="R16">
        <v>118</v>
      </c>
      <c r="S16">
        <v>42</v>
      </c>
      <c r="T16">
        <v>20</v>
      </c>
      <c r="U16">
        <v>21</v>
      </c>
      <c r="V16">
        <v>25</v>
      </c>
      <c r="W16">
        <v>25</v>
      </c>
      <c r="X16">
        <v>9</v>
      </c>
      <c r="Y16">
        <v>277</v>
      </c>
      <c r="Z16">
        <v>60</v>
      </c>
      <c r="AA16">
        <v>465</v>
      </c>
      <c r="AC16" s="34">
        <v>15</v>
      </c>
      <c r="AD16" s="34" t="s">
        <v>1967</v>
      </c>
    </row>
    <row r="17" spans="1:30" x14ac:dyDescent="0.25">
      <c r="A17" t="s">
        <v>66</v>
      </c>
      <c r="B17">
        <v>183</v>
      </c>
      <c r="C17">
        <v>185</v>
      </c>
      <c r="D17" s="53">
        <v>359</v>
      </c>
      <c r="E17" s="54">
        <v>361</v>
      </c>
      <c r="F17" s="54">
        <v>119</v>
      </c>
      <c r="G17">
        <v>15</v>
      </c>
      <c r="H17">
        <v>15</v>
      </c>
      <c r="I17">
        <v>30</v>
      </c>
      <c r="J17">
        <v>30</v>
      </c>
      <c r="K17">
        <v>10</v>
      </c>
      <c r="L17">
        <v>839</v>
      </c>
      <c r="M17">
        <v>70</v>
      </c>
      <c r="N17">
        <v>1207</v>
      </c>
      <c r="O17">
        <v>146</v>
      </c>
      <c r="P17">
        <v>192</v>
      </c>
      <c r="Q17">
        <v>381</v>
      </c>
      <c r="R17">
        <v>321</v>
      </c>
      <c r="S17">
        <v>161</v>
      </c>
      <c r="T17">
        <v>12</v>
      </c>
      <c r="U17">
        <v>16</v>
      </c>
      <c r="V17">
        <v>32</v>
      </c>
      <c r="W17">
        <v>27</v>
      </c>
      <c r="X17">
        <v>13</v>
      </c>
      <c r="Y17">
        <v>863</v>
      </c>
      <c r="Z17">
        <v>72</v>
      </c>
      <c r="AA17">
        <v>1201</v>
      </c>
      <c r="AC17" s="34">
        <v>16</v>
      </c>
      <c r="AD17" s="34" t="s">
        <v>1968</v>
      </c>
    </row>
    <row r="18" spans="1:30" x14ac:dyDescent="0.25">
      <c r="A18" t="s">
        <v>68</v>
      </c>
      <c r="B18">
        <v>65</v>
      </c>
      <c r="C18">
        <v>61</v>
      </c>
      <c r="D18" s="53">
        <v>208</v>
      </c>
      <c r="E18" s="54">
        <v>250</v>
      </c>
      <c r="F18" s="54">
        <v>109</v>
      </c>
      <c r="G18">
        <v>9</v>
      </c>
      <c r="H18">
        <v>9</v>
      </c>
      <c r="I18">
        <v>30</v>
      </c>
      <c r="J18">
        <v>36</v>
      </c>
      <c r="K18">
        <v>16</v>
      </c>
      <c r="L18">
        <v>567</v>
      </c>
      <c r="M18">
        <v>82</v>
      </c>
      <c r="N18">
        <v>693</v>
      </c>
      <c r="O18">
        <v>30</v>
      </c>
      <c r="P18">
        <v>78</v>
      </c>
      <c r="Q18">
        <v>200</v>
      </c>
      <c r="R18">
        <v>268</v>
      </c>
      <c r="S18">
        <v>117</v>
      </c>
      <c r="T18">
        <v>4</v>
      </c>
      <c r="U18">
        <v>11</v>
      </c>
      <c r="V18">
        <v>29</v>
      </c>
      <c r="W18">
        <v>39</v>
      </c>
      <c r="X18">
        <v>17</v>
      </c>
      <c r="Y18">
        <v>585</v>
      </c>
      <c r="Z18">
        <v>84</v>
      </c>
      <c r="AA18">
        <v>693</v>
      </c>
      <c r="AC18" s="34">
        <v>17</v>
      </c>
      <c r="AD18" s="34" t="s">
        <v>1969</v>
      </c>
    </row>
    <row r="19" spans="1:30" x14ac:dyDescent="0.25">
      <c r="A19" t="s">
        <v>70</v>
      </c>
      <c r="B19">
        <v>41</v>
      </c>
      <c r="C19">
        <v>34</v>
      </c>
      <c r="D19" s="53">
        <v>51</v>
      </c>
      <c r="E19" s="54">
        <v>29</v>
      </c>
      <c r="F19" s="54">
        <v>7</v>
      </c>
      <c r="G19">
        <v>25</v>
      </c>
      <c r="H19">
        <v>21</v>
      </c>
      <c r="I19">
        <v>31</v>
      </c>
      <c r="J19">
        <v>18</v>
      </c>
      <c r="K19">
        <v>4</v>
      </c>
      <c r="L19">
        <v>87</v>
      </c>
      <c r="M19">
        <v>54</v>
      </c>
      <c r="N19">
        <v>162</v>
      </c>
      <c r="O19">
        <v>25</v>
      </c>
      <c r="P19">
        <v>19</v>
      </c>
      <c r="Q19">
        <v>66</v>
      </c>
      <c r="R19">
        <v>40</v>
      </c>
      <c r="S19">
        <v>12</v>
      </c>
      <c r="T19">
        <v>15</v>
      </c>
      <c r="U19">
        <v>12</v>
      </c>
      <c r="V19">
        <v>41</v>
      </c>
      <c r="W19">
        <v>25</v>
      </c>
      <c r="X19">
        <v>7</v>
      </c>
      <c r="Y19">
        <v>118</v>
      </c>
      <c r="Z19">
        <v>73</v>
      </c>
      <c r="AA19">
        <v>162</v>
      </c>
      <c r="AC19" s="34">
        <v>18</v>
      </c>
      <c r="AD19" s="34" t="s">
        <v>1970</v>
      </c>
    </row>
    <row r="20" spans="1:30" x14ac:dyDescent="0.25">
      <c r="A20" t="s">
        <v>72</v>
      </c>
      <c r="B20">
        <v>25</v>
      </c>
      <c r="C20">
        <v>25</v>
      </c>
      <c r="D20" s="53">
        <v>56</v>
      </c>
      <c r="E20" s="54">
        <v>64</v>
      </c>
      <c r="F20" s="54">
        <v>17</v>
      </c>
      <c r="G20">
        <v>13</v>
      </c>
      <c r="H20">
        <v>13</v>
      </c>
      <c r="I20">
        <v>30</v>
      </c>
      <c r="J20">
        <v>34</v>
      </c>
      <c r="K20">
        <v>9</v>
      </c>
      <c r="L20">
        <v>137</v>
      </c>
      <c r="M20">
        <v>73</v>
      </c>
      <c r="N20">
        <v>187</v>
      </c>
      <c r="O20">
        <v>11</v>
      </c>
      <c r="P20">
        <v>26</v>
      </c>
      <c r="Q20">
        <v>52</v>
      </c>
      <c r="R20">
        <v>65</v>
      </c>
      <c r="S20">
        <v>34</v>
      </c>
      <c r="T20">
        <v>6</v>
      </c>
      <c r="U20">
        <v>14</v>
      </c>
      <c r="V20">
        <v>28</v>
      </c>
      <c r="W20">
        <v>35</v>
      </c>
      <c r="X20">
        <v>18</v>
      </c>
      <c r="Y20">
        <v>151</v>
      </c>
      <c r="Z20">
        <v>80</v>
      </c>
      <c r="AA20">
        <v>188</v>
      </c>
      <c r="AC20" s="34">
        <v>19</v>
      </c>
      <c r="AD20" s="34" t="s">
        <v>1971</v>
      </c>
    </row>
    <row r="21" spans="1:30" x14ac:dyDescent="0.25">
      <c r="A21" t="s">
        <v>74</v>
      </c>
      <c r="B21">
        <v>47</v>
      </c>
      <c r="C21">
        <v>56</v>
      </c>
      <c r="D21" s="53">
        <v>168</v>
      </c>
      <c r="E21" s="54">
        <v>159</v>
      </c>
      <c r="F21" s="54">
        <v>42</v>
      </c>
      <c r="G21">
        <v>10</v>
      </c>
      <c r="H21">
        <v>12</v>
      </c>
      <c r="I21">
        <v>36</v>
      </c>
      <c r="J21">
        <v>34</v>
      </c>
      <c r="K21">
        <v>9</v>
      </c>
      <c r="L21">
        <v>369</v>
      </c>
      <c r="M21">
        <v>78</v>
      </c>
      <c r="N21">
        <v>472</v>
      </c>
      <c r="O21">
        <v>16</v>
      </c>
      <c r="P21">
        <v>67</v>
      </c>
      <c r="Q21">
        <v>160</v>
      </c>
      <c r="R21">
        <v>158</v>
      </c>
      <c r="S21">
        <v>70</v>
      </c>
      <c r="T21">
        <v>3</v>
      </c>
      <c r="U21">
        <v>14</v>
      </c>
      <c r="V21">
        <v>34</v>
      </c>
      <c r="W21">
        <v>34</v>
      </c>
      <c r="X21">
        <v>15</v>
      </c>
      <c r="Y21">
        <v>388</v>
      </c>
      <c r="Z21">
        <v>82</v>
      </c>
      <c r="AA21">
        <v>471</v>
      </c>
      <c r="AC21" s="34">
        <v>20</v>
      </c>
      <c r="AD21" s="34" t="s">
        <v>1972</v>
      </c>
    </row>
    <row r="22" spans="1:30" x14ac:dyDescent="0.25">
      <c r="A22" t="s">
        <v>841</v>
      </c>
      <c r="B22">
        <v>29</v>
      </c>
      <c r="C22">
        <v>20</v>
      </c>
      <c r="D22" s="53">
        <v>14</v>
      </c>
      <c r="E22" s="54">
        <v>6</v>
      </c>
      <c r="F22" s="54">
        <v>3</v>
      </c>
      <c r="G22">
        <v>40</v>
      </c>
      <c r="H22">
        <v>28</v>
      </c>
      <c r="I22">
        <v>19</v>
      </c>
      <c r="J22">
        <v>8</v>
      </c>
      <c r="K22">
        <v>4</v>
      </c>
      <c r="L22">
        <v>23</v>
      </c>
      <c r="M22">
        <v>32</v>
      </c>
      <c r="N22">
        <v>72</v>
      </c>
      <c r="O22">
        <v>21</v>
      </c>
      <c r="P22">
        <v>24</v>
      </c>
      <c r="Q22">
        <v>20</v>
      </c>
      <c r="R22">
        <v>6</v>
      </c>
      <c r="S22">
        <v>2</v>
      </c>
      <c r="T22">
        <v>29</v>
      </c>
      <c r="U22">
        <v>33</v>
      </c>
      <c r="V22">
        <v>27</v>
      </c>
      <c r="W22">
        <v>8</v>
      </c>
      <c r="X22">
        <v>3</v>
      </c>
      <c r="Y22">
        <v>28</v>
      </c>
      <c r="Z22">
        <v>38</v>
      </c>
      <c r="AA22">
        <v>73</v>
      </c>
      <c r="AC22" s="34">
        <v>21</v>
      </c>
      <c r="AD22" s="34" t="s">
        <v>1973</v>
      </c>
    </row>
    <row r="23" spans="1:30" x14ac:dyDescent="0.25">
      <c r="A23" t="s">
        <v>76</v>
      </c>
      <c r="B23">
        <v>148</v>
      </c>
      <c r="C23">
        <v>185</v>
      </c>
      <c r="D23" s="53">
        <v>410</v>
      </c>
      <c r="E23" s="54">
        <v>385</v>
      </c>
      <c r="F23" s="54">
        <v>125</v>
      </c>
      <c r="G23">
        <v>12</v>
      </c>
      <c r="H23">
        <v>15</v>
      </c>
      <c r="I23">
        <v>33</v>
      </c>
      <c r="J23">
        <v>31</v>
      </c>
      <c r="K23">
        <v>10</v>
      </c>
      <c r="L23">
        <v>920</v>
      </c>
      <c r="M23">
        <v>73</v>
      </c>
      <c r="N23">
        <v>1253</v>
      </c>
      <c r="O23">
        <v>121</v>
      </c>
      <c r="P23">
        <v>203</v>
      </c>
      <c r="Q23">
        <v>429</v>
      </c>
      <c r="R23">
        <v>315</v>
      </c>
      <c r="S23">
        <v>179</v>
      </c>
      <c r="T23">
        <v>10</v>
      </c>
      <c r="U23">
        <v>16</v>
      </c>
      <c r="V23">
        <v>34</v>
      </c>
      <c r="W23">
        <v>25</v>
      </c>
      <c r="X23">
        <v>14</v>
      </c>
      <c r="Y23">
        <v>923</v>
      </c>
      <c r="Z23">
        <v>74</v>
      </c>
      <c r="AA23">
        <v>1247</v>
      </c>
      <c r="AC23" s="34">
        <v>22</v>
      </c>
      <c r="AD23" s="34" t="s">
        <v>1974</v>
      </c>
    </row>
    <row r="24" spans="1:30" x14ac:dyDescent="0.25">
      <c r="A24" t="s">
        <v>78</v>
      </c>
      <c r="B24">
        <v>40</v>
      </c>
      <c r="C24">
        <v>79</v>
      </c>
      <c r="D24" s="53">
        <v>248</v>
      </c>
      <c r="E24" s="54">
        <v>322</v>
      </c>
      <c r="F24" s="54">
        <v>101</v>
      </c>
      <c r="G24">
        <v>5</v>
      </c>
      <c r="H24">
        <v>10</v>
      </c>
      <c r="I24">
        <v>31</v>
      </c>
      <c r="J24">
        <v>41</v>
      </c>
      <c r="K24">
        <v>13</v>
      </c>
      <c r="L24">
        <v>671</v>
      </c>
      <c r="M24">
        <v>85</v>
      </c>
      <c r="N24">
        <v>790</v>
      </c>
      <c r="O24">
        <v>31</v>
      </c>
      <c r="P24">
        <v>48</v>
      </c>
      <c r="Q24">
        <v>225</v>
      </c>
      <c r="R24">
        <v>333</v>
      </c>
      <c r="S24">
        <v>151</v>
      </c>
      <c r="T24">
        <v>4</v>
      </c>
      <c r="U24">
        <v>6</v>
      </c>
      <c r="V24">
        <v>29</v>
      </c>
      <c r="W24">
        <v>42</v>
      </c>
      <c r="X24">
        <v>19</v>
      </c>
      <c r="Y24">
        <v>709</v>
      </c>
      <c r="Z24">
        <v>90</v>
      </c>
      <c r="AA24">
        <v>788</v>
      </c>
      <c r="AC24" s="34">
        <v>23</v>
      </c>
      <c r="AD24" s="34" t="s">
        <v>1975</v>
      </c>
    </row>
    <row r="25" spans="1:30" x14ac:dyDescent="0.25">
      <c r="A25" t="s">
        <v>80</v>
      </c>
      <c r="B25">
        <v>15</v>
      </c>
      <c r="C25">
        <v>19</v>
      </c>
      <c r="D25" s="53">
        <v>121</v>
      </c>
      <c r="E25" s="54">
        <v>137</v>
      </c>
      <c r="F25" s="54">
        <v>64</v>
      </c>
      <c r="G25">
        <v>4</v>
      </c>
      <c r="H25">
        <v>5</v>
      </c>
      <c r="I25">
        <v>34</v>
      </c>
      <c r="J25">
        <v>38</v>
      </c>
      <c r="K25">
        <v>18</v>
      </c>
      <c r="L25">
        <v>322</v>
      </c>
      <c r="M25">
        <v>90</v>
      </c>
      <c r="N25">
        <v>356</v>
      </c>
      <c r="O25">
        <v>3</v>
      </c>
      <c r="P25">
        <v>20</v>
      </c>
      <c r="Q25">
        <v>75</v>
      </c>
      <c r="R25">
        <v>154</v>
      </c>
      <c r="S25">
        <v>102</v>
      </c>
      <c r="T25">
        <v>1</v>
      </c>
      <c r="U25">
        <v>6</v>
      </c>
      <c r="V25">
        <v>21</v>
      </c>
      <c r="W25">
        <v>44</v>
      </c>
      <c r="X25">
        <v>29</v>
      </c>
      <c r="Y25">
        <v>331</v>
      </c>
      <c r="Z25">
        <v>94</v>
      </c>
      <c r="AA25">
        <v>354</v>
      </c>
      <c r="AC25" s="34">
        <v>24</v>
      </c>
      <c r="AD25" s="34" t="s">
        <v>1976</v>
      </c>
    </row>
    <row r="26" spans="1:30" x14ac:dyDescent="0.25">
      <c r="A26" t="s">
        <v>82</v>
      </c>
      <c r="B26">
        <v>72</v>
      </c>
      <c r="C26">
        <v>40</v>
      </c>
      <c r="D26" s="53">
        <v>62</v>
      </c>
      <c r="E26" s="54">
        <v>40</v>
      </c>
      <c r="F26" s="54">
        <v>3</v>
      </c>
      <c r="G26">
        <v>33</v>
      </c>
      <c r="H26">
        <v>18</v>
      </c>
      <c r="I26">
        <v>29</v>
      </c>
      <c r="J26">
        <v>18</v>
      </c>
      <c r="K26">
        <v>1</v>
      </c>
      <c r="L26">
        <v>105</v>
      </c>
      <c r="M26">
        <v>48</v>
      </c>
      <c r="N26">
        <v>217</v>
      </c>
      <c r="O26">
        <v>49</v>
      </c>
      <c r="P26">
        <v>54</v>
      </c>
      <c r="Q26">
        <v>75</v>
      </c>
      <c r="R26">
        <v>35</v>
      </c>
      <c r="S26">
        <v>3</v>
      </c>
      <c r="T26">
        <v>23</v>
      </c>
      <c r="U26">
        <v>25</v>
      </c>
      <c r="V26">
        <v>35</v>
      </c>
      <c r="W26">
        <v>16</v>
      </c>
      <c r="X26">
        <v>1</v>
      </c>
      <c r="Y26">
        <v>113</v>
      </c>
      <c r="Z26">
        <v>52</v>
      </c>
      <c r="AA26">
        <v>216</v>
      </c>
      <c r="AC26" s="34">
        <v>25</v>
      </c>
      <c r="AD26" s="34" t="s">
        <v>1977</v>
      </c>
    </row>
    <row r="27" spans="1:30" x14ac:dyDescent="0.25">
      <c r="A27" t="s">
        <v>84</v>
      </c>
      <c r="B27">
        <v>34</v>
      </c>
      <c r="C27">
        <v>28</v>
      </c>
      <c r="D27" s="53">
        <v>93</v>
      </c>
      <c r="E27" s="54">
        <v>91</v>
      </c>
      <c r="F27" s="54">
        <v>30</v>
      </c>
      <c r="G27">
        <v>12</v>
      </c>
      <c r="H27">
        <v>10</v>
      </c>
      <c r="I27">
        <v>34</v>
      </c>
      <c r="J27">
        <v>33</v>
      </c>
      <c r="K27">
        <v>11</v>
      </c>
      <c r="L27">
        <v>214</v>
      </c>
      <c r="M27">
        <v>78</v>
      </c>
      <c r="N27">
        <v>276</v>
      </c>
      <c r="O27">
        <v>8</v>
      </c>
      <c r="P27">
        <v>41</v>
      </c>
      <c r="Q27">
        <v>84</v>
      </c>
      <c r="R27">
        <v>104</v>
      </c>
      <c r="S27">
        <v>39</v>
      </c>
      <c r="T27">
        <v>3</v>
      </c>
      <c r="U27">
        <v>15</v>
      </c>
      <c r="V27">
        <v>30</v>
      </c>
      <c r="W27">
        <v>38</v>
      </c>
      <c r="X27">
        <v>14</v>
      </c>
      <c r="Y27">
        <v>227</v>
      </c>
      <c r="Z27">
        <v>82</v>
      </c>
      <c r="AA27">
        <v>276</v>
      </c>
      <c r="AC27" s="34">
        <v>26</v>
      </c>
      <c r="AD27" s="34" t="s">
        <v>1978</v>
      </c>
    </row>
    <row r="28" spans="1:30" x14ac:dyDescent="0.25">
      <c r="A28" t="s">
        <v>86</v>
      </c>
      <c r="B28">
        <v>63</v>
      </c>
      <c r="C28">
        <v>59</v>
      </c>
      <c r="D28" s="53">
        <v>91</v>
      </c>
      <c r="E28" s="54">
        <v>38</v>
      </c>
      <c r="F28" s="54">
        <v>3</v>
      </c>
      <c r="G28">
        <v>25</v>
      </c>
      <c r="H28">
        <v>23</v>
      </c>
      <c r="I28">
        <v>36</v>
      </c>
      <c r="J28">
        <v>15</v>
      </c>
      <c r="K28">
        <v>1</v>
      </c>
      <c r="L28">
        <v>132</v>
      </c>
      <c r="M28">
        <v>52</v>
      </c>
      <c r="N28">
        <v>254</v>
      </c>
      <c r="O28">
        <v>33</v>
      </c>
      <c r="P28">
        <v>60</v>
      </c>
      <c r="Q28">
        <v>91</v>
      </c>
      <c r="R28">
        <v>55</v>
      </c>
      <c r="S28">
        <v>14</v>
      </c>
      <c r="T28">
        <v>13</v>
      </c>
      <c r="U28">
        <v>24</v>
      </c>
      <c r="V28">
        <v>36</v>
      </c>
      <c r="W28">
        <v>22</v>
      </c>
      <c r="X28">
        <v>6</v>
      </c>
      <c r="Y28">
        <v>160</v>
      </c>
      <c r="Z28">
        <v>63</v>
      </c>
      <c r="AA28">
        <v>253</v>
      </c>
      <c r="AC28" s="34">
        <v>27</v>
      </c>
      <c r="AD28" s="34" t="s">
        <v>1979</v>
      </c>
    </row>
    <row r="29" spans="1:30" x14ac:dyDescent="0.25">
      <c r="A29" t="s">
        <v>88</v>
      </c>
      <c r="B29">
        <v>25</v>
      </c>
      <c r="C29">
        <v>29</v>
      </c>
      <c r="D29" s="53">
        <v>89</v>
      </c>
      <c r="E29" s="54">
        <v>91</v>
      </c>
      <c r="F29" s="54">
        <v>22</v>
      </c>
      <c r="G29">
        <v>10</v>
      </c>
      <c r="H29">
        <v>11</v>
      </c>
      <c r="I29">
        <v>35</v>
      </c>
      <c r="J29">
        <v>36</v>
      </c>
      <c r="K29">
        <v>9</v>
      </c>
      <c r="L29">
        <v>202</v>
      </c>
      <c r="M29">
        <v>79</v>
      </c>
      <c r="N29">
        <v>256</v>
      </c>
      <c r="O29">
        <v>6</v>
      </c>
      <c r="P29">
        <v>29</v>
      </c>
      <c r="Q29">
        <v>77</v>
      </c>
      <c r="R29">
        <v>88</v>
      </c>
      <c r="S29">
        <v>56</v>
      </c>
      <c r="T29">
        <v>2</v>
      </c>
      <c r="U29">
        <v>11</v>
      </c>
      <c r="V29">
        <v>30</v>
      </c>
      <c r="W29">
        <v>34</v>
      </c>
      <c r="X29">
        <v>22</v>
      </c>
      <c r="Y29">
        <v>221</v>
      </c>
      <c r="Z29">
        <v>86</v>
      </c>
      <c r="AA29">
        <v>256</v>
      </c>
    </row>
    <row r="30" spans="1:30" x14ac:dyDescent="0.25">
      <c r="A30" t="s">
        <v>90</v>
      </c>
      <c r="B30">
        <v>78</v>
      </c>
      <c r="C30">
        <v>76</v>
      </c>
      <c r="D30" s="53">
        <v>123</v>
      </c>
      <c r="E30" s="54">
        <v>86</v>
      </c>
      <c r="F30" s="54">
        <v>16</v>
      </c>
      <c r="G30">
        <v>21</v>
      </c>
      <c r="H30">
        <v>20</v>
      </c>
      <c r="I30">
        <v>32</v>
      </c>
      <c r="J30">
        <v>23</v>
      </c>
      <c r="K30">
        <v>4</v>
      </c>
      <c r="L30">
        <v>225</v>
      </c>
      <c r="M30">
        <v>59</v>
      </c>
      <c r="N30">
        <v>379</v>
      </c>
      <c r="O30">
        <v>52</v>
      </c>
      <c r="P30">
        <v>68</v>
      </c>
      <c r="Q30">
        <v>134</v>
      </c>
      <c r="R30">
        <v>90</v>
      </c>
      <c r="S30">
        <v>33</v>
      </c>
      <c r="T30">
        <v>14</v>
      </c>
      <c r="U30">
        <v>18</v>
      </c>
      <c r="V30">
        <v>36</v>
      </c>
      <c r="W30">
        <v>24</v>
      </c>
      <c r="X30">
        <v>9</v>
      </c>
      <c r="Y30">
        <v>257</v>
      </c>
      <c r="Z30">
        <v>68</v>
      </c>
      <c r="AA30">
        <v>377</v>
      </c>
    </row>
    <row r="31" spans="1:30" x14ac:dyDescent="0.25">
      <c r="A31" t="s">
        <v>92</v>
      </c>
      <c r="B31">
        <v>78</v>
      </c>
      <c r="C31">
        <v>102</v>
      </c>
      <c r="D31" s="53">
        <v>267</v>
      </c>
      <c r="E31" s="54">
        <v>199</v>
      </c>
      <c r="F31" s="54">
        <v>40</v>
      </c>
      <c r="G31">
        <v>11</v>
      </c>
      <c r="H31">
        <v>15</v>
      </c>
      <c r="I31">
        <v>39</v>
      </c>
      <c r="J31">
        <v>29</v>
      </c>
      <c r="K31">
        <v>6</v>
      </c>
      <c r="L31">
        <v>506</v>
      </c>
      <c r="M31">
        <v>74</v>
      </c>
      <c r="N31">
        <v>686</v>
      </c>
      <c r="O31">
        <v>113</v>
      </c>
      <c r="P31">
        <v>152</v>
      </c>
      <c r="Q31">
        <v>261</v>
      </c>
      <c r="R31">
        <v>124</v>
      </c>
      <c r="S31">
        <v>35</v>
      </c>
      <c r="T31">
        <v>16</v>
      </c>
      <c r="U31">
        <v>22</v>
      </c>
      <c r="V31">
        <v>38</v>
      </c>
      <c r="W31">
        <v>18</v>
      </c>
      <c r="X31">
        <v>5</v>
      </c>
      <c r="Y31">
        <v>420</v>
      </c>
      <c r="Z31">
        <v>61</v>
      </c>
      <c r="AA31">
        <v>685</v>
      </c>
    </row>
    <row r="32" spans="1:30" x14ac:dyDescent="0.25">
      <c r="A32" t="s">
        <v>842</v>
      </c>
      <c r="B32">
        <v>16</v>
      </c>
      <c r="C32">
        <v>22</v>
      </c>
      <c r="D32" s="53">
        <v>43</v>
      </c>
      <c r="E32" s="54">
        <v>43</v>
      </c>
      <c r="F32" s="54">
        <v>7</v>
      </c>
      <c r="G32">
        <v>12</v>
      </c>
      <c r="H32">
        <v>17</v>
      </c>
      <c r="I32">
        <v>33</v>
      </c>
      <c r="J32">
        <v>33</v>
      </c>
      <c r="K32">
        <v>5</v>
      </c>
      <c r="L32">
        <v>93</v>
      </c>
      <c r="M32">
        <v>71</v>
      </c>
      <c r="N32">
        <v>131</v>
      </c>
      <c r="O32">
        <v>8</v>
      </c>
      <c r="P32">
        <v>17</v>
      </c>
      <c r="Q32">
        <v>62</v>
      </c>
      <c r="R32">
        <v>29</v>
      </c>
      <c r="S32">
        <v>15</v>
      </c>
      <c r="T32">
        <v>6</v>
      </c>
      <c r="U32">
        <v>13</v>
      </c>
      <c r="V32">
        <v>47</v>
      </c>
      <c r="W32">
        <v>22</v>
      </c>
      <c r="X32">
        <v>11</v>
      </c>
      <c r="Y32">
        <v>106</v>
      </c>
      <c r="Z32">
        <v>81</v>
      </c>
      <c r="AA32">
        <v>131</v>
      </c>
    </row>
    <row r="33" spans="1:27" x14ac:dyDescent="0.25">
      <c r="A33" t="s">
        <v>94</v>
      </c>
      <c r="B33">
        <v>62</v>
      </c>
      <c r="C33">
        <v>61</v>
      </c>
      <c r="D33" s="53">
        <v>124</v>
      </c>
      <c r="E33" s="54">
        <v>69</v>
      </c>
      <c r="F33" s="54">
        <v>11</v>
      </c>
      <c r="G33">
        <v>19</v>
      </c>
      <c r="H33">
        <v>19</v>
      </c>
      <c r="I33">
        <v>38</v>
      </c>
      <c r="J33">
        <v>21</v>
      </c>
      <c r="K33">
        <v>3</v>
      </c>
      <c r="L33">
        <v>204</v>
      </c>
      <c r="M33">
        <v>62</v>
      </c>
      <c r="N33">
        <v>327</v>
      </c>
      <c r="O33">
        <v>41</v>
      </c>
      <c r="P33">
        <v>85</v>
      </c>
      <c r="Q33">
        <v>127</v>
      </c>
      <c r="R33">
        <v>54</v>
      </c>
      <c r="S33">
        <v>18</v>
      </c>
      <c r="T33">
        <v>13</v>
      </c>
      <c r="U33">
        <v>26</v>
      </c>
      <c r="V33">
        <v>39</v>
      </c>
      <c r="W33">
        <v>17</v>
      </c>
      <c r="X33">
        <v>6</v>
      </c>
      <c r="Y33">
        <v>199</v>
      </c>
      <c r="Z33">
        <v>61</v>
      </c>
      <c r="AA33">
        <v>325</v>
      </c>
    </row>
    <row r="34" spans="1:27" x14ac:dyDescent="0.25">
      <c r="A34" t="s">
        <v>96</v>
      </c>
      <c r="B34">
        <v>28</v>
      </c>
      <c r="C34">
        <v>43</v>
      </c>
      <c r="D34" s="53">
        <v>155</v>
      </c>
      <c r="E34" s="54">
        <v>142</v>
      </c>
      <c r="F34" s="54">
        <v>30</v>
      </c>
      <c r="G34">
        <v>7</v>
      </c>
      <c r="H34">
        <v>11</v>
      </c>
      <c r="I34">
        <v>39</v>
      </c>
      <c r="J34">
        <v>36</v>
      </c>
      <c r="K34">
        <v>8</v>
      </c>
      <c r="L34">
        <v>327</v>
      </c>
      <c r="M34">
        <v>82</v>
      </c>
      <c r="N34">
        <v>398</v>
      </c>
      <c r="O34">
        <v>8</v>
      </c>
      <c r="P34">
        <v>50</v>
      </c>
      <c r="Q34">
        <v>161</v>
      </c>
      <c r="R34">
        <v>131</v>
      </c>
      <c r="S34">
        <v>48</v>
      </c>
      <c r="T34">
        <v>2</v>
      </c>
      <c r="U34">
        <v>13</v>
      </c>
      <c r="V34">
        <v>40</v>
      </c>
      <c r="W34">
        <v>33</v>
      </c>
      <c r="X34">
        <v>12</v>
      </c>
      <c r="Y34">
        <v>340</v>
      </c>
      <c r="Z34">
        <v>85</v>
      </c>
      <c r="AA34">
        <v>398</v>
      </c>
    </row>
    <row r="35" spans="1:27" x14ac:dyDescent="0.25">
      <c r="A35" t="s">
        <v>98</v>
      </c>
      <c r="B35">
        <v>64</v>
      </c>
      <c r="C35">
        <v>50</v>
      </c>
      <c r="D35" s="53">
        <v>83</v>
      </c>
      <c r="E35" s="54">
        <v>51</v>
      </c>
      <c r="F35" s="54">
        <v>3</v>
      </c>
      <c r="G35">
        <v>25</v>
      </c>
      <c r="H35">
        <v>20</v>
      </c>
      <c r="I35">
        <v>33</v>
      </c>
      <c r="J35">
        <v>20</v>
      </c>
      <c r="K35">
        <v>1</v>
      </c>
      <c r="L35">
        <v>137</v>
      </c>
      <c r="M35">
        <v>55</v>
      </c>
      <c r="N35">
        <v>251</v>
      </c>
      <c r="O35">
        <v>51</v>
      </c>
      <c r="P35">
        <v>60</v>
      </c>
      <c r="Q35">
        <v>80</v>
      </c>
      <c r="R35">
        <v>48</v>
      </c>
      <c r="S35">
        <v>11</v>
      </c>
      <c r="T35">
        <v>20</v>
      </c>
      <c r="U35">
        <v>24</v>
      </c>
      <c r="V35">
        <v>32</v>
      </c>
      <c r="W35">
        <v>19</v>
      </c>
      <c r="X35">
        <v>4</v>
      </c>
      <c r="Y35">
        <v>139</v>
      </c>
      <c r="Z35">
        <v>56</v>
      </c>
      <c r="AA35">
        <v>250</v>
      </c>
    </row>
    <row r="36" spans="1:27" x14ac:dyDescent="0.25">
      <c r="A36" t="s">
        <v>100</v>
      </c>
      <c r="B36">
        <v>13</v>
      </c>
      <c r="C36">
        <v>17</v>
      </c>
      <c r="D36" s="53">
        <v>76</v>
      </c>
      <c r="E36" s="54">
        <v>117</v>
      </c>
      <c r="F36" s="54">
        <v>52</v>
      </c>
      <c r="G36">
        <v>5</v>
      </c>
      <c r="H36">
        <v>6</v>
      </c>
      <c r="I36">
        <v>28</v>
      </c>
      <c r="J36">
        <v>43</v>
      </c>
      <c r="K36">
        <v>19</v>
      </c>
      <c r="L36">
        <v>245</v>
      </c>
      <c r="M36">
        <v>89</v>
      </c>
      <c r="N36">
        <v>275</v>
      </c>
      <c r="O36">
        <v>1</v>
      </c>
      <c r="P36">
        <v>23</v>
      </c>
      <c r="Q36">
        <v>92</v>
      </c>
      <c r="R36">
        <v>112</v>
      </c>
      <c r="S36">
        <v>46</v>
      </c>
      <c r="T36">
        <v>0</v>
      </c>
      <c r="U36">
        <v>8</v>
      </c>
      <c r="V36">
        <v>34</v>
      </c>
      <c r="W36">
        <v>41</v>
      </c>
      <c r="X36">
        <v>17</v>
      </c>
      <c r="Y36">
        <v>250</v>
      </c>
      <c r="Z36">
        <v>91</v>
      </c>
      <c r="AA36">
        <v>274</v>
      </c>
    </row>
    <row r="37" spans="1:27" x14ac:dyDescent="0.25">
      <c r="A37" t="s">
        <v>102</v>
      </c>
      <c r="B37">
        <v>74</v>
      </c>
      <c r="C37">
        <v>39</v>
      </c>
      <c r="D37" s="53">
        <v>100</v>
      </c>
      <c r="E37" s="54">
        <v>48</v>
      </c>
      <c r="F37" s="54">
        <v>4</v>
      </c>
      <c r="G37">
        <v>28</v>
      </c>
      <c r="H37">
        <v>15</v>
      </c>
      <c r="I37">
        <v>38</v>
      </c>
      <c r="J37">
        <v>18</v>
      </c>
      <c r="K37">
        <v>2</v>
      </c>
      <c r="L37">
        <v>152</v>
      </c>
      <c r="M37">
        <v>57</v>
      </c>
      <c r="N37">
        <v>265</v>
      </c>
      <c r="O37">
        <v>30</v>
      </c>
      <c r="P37">
        <v>43</v>
      </c>
      <c r="Q37">
        <v>117</v>
      </c>
      <c r="R37">
        <v>61</v>
      </c>
      <c r="S37">
        <v>14</v>
      </c>
      <c r="T37">
        <v>11</v>
      </c>
      <c r="U37">
        <v>16</v>
      </c>
      <c r="V37">
        <v>44</v>
      </c>
      <c r="W37">
        <v>23</v>
      </c>
      <c r="X37">
        <v>5</v>
      </c>
      <c r="Y37">
        <v>192</v>
      </c>
      <c r="Z37">
        <v>72</v>
      </c>
      <c r="AA37">
        <v>265</v>
      </c>
    </row>
    <row r="38" spans="1:27" x14ac:dyDescent="0.25">
      <c r="A38" t="s">
        <v>105</v>
      </c>
      <c r="B38">
        <v>26</v>
      </c>
      <c r="C38">
        <v>22</v>
      </c>
      <c r="D38" s="53">
        <v>66</v>
      </c>
      <c r="E38" s="54">
        <v>71</v>
      </c>
      <c r="F38" s="54">
        <v>21</v>
      </c>
      <c r="G38">
        <v>13</v>
      </c>
      <c r="H38">
        <v>11</v>
      </c>
      <c r="I38">
        <v>32</v>
      </c>
      <c r="J38">
        <v>34</v>
      </c>
      <c r="K38">
        <v>10</v>
      </c>
      <c r="L38">
        <v>158</v>
      </c>
      <c r="M38">
        <v>77</v>
      </c>
      <c r="N38">
        <v>206</v>
      </c>
      <c r="O38">
        <v>14</v>
      </c>
      <c r="P38">
        <v>28</v>
      </c>
      <c r="Q38">
        <v>77</v>
      </c>
      <c r="R38">
        <v>61</v>
      </c>
      <c r="S38">
        <v>26</v>
      </c>
      <c r="T38">
        <v>7</v>
      </c>
      <c r="U38">
        <v>14</v>
      </c>
      <c r="V38">
        <v>37</v>
      </c>
      <c r="W38">
        <v>30</v>
      </c>
      <c r="X38">
        <v>13</v>
      </c>
      <c r="Y38">
        <v>164</v>
      </c>
      <c r="Z38">
        <v>80</v>
      </c>
      <c r="AA38">
        <v>206</v>
      </c>
    </row>
    <row r="39" spans="1:27" x14ac:dyDescent="0.25">
      <c r="A39" t="s">
        <v>107</v>
      </c>
      <c r="B39">
        <v>77</v>
      </c>
      <c r="C39">
        <v>58</v>
      </c>
      <c r="D39" s="53">
        <v>166</v>
      </c>
      <c r="E39" s="54">
        <v>125</v>
      </c>
      <c r="F39" s="54">
        <v>41</v>
      </c>
      <c r="G39">
        <v>16</v>
      </c>
      <c r="H39">
        <v>12</v>
      </c>
      <c r="I39">
        <v>36</v>
      </c>
      <c r="J39">
        <v>27</v>
      </c>
      <c r="K39">
        <v>9</v>
      </c>
      <c r="L39">
        <v>332</v>
      </c>
      <c r="M39">
        <v>71</v>
      </c>
      <c r="N39">
        <v>467</v>
      </c>
      <c r="O39">
        <v>54</v>
      </c>
      <c r="P39">
        <v>74</v>
      </c>
      <c r="Q39">
        <v>141</v>
      </c>
      <c r="R39">
        <v>130</v>
      </c>
      <c r="S39">
        <v>69</v>
      </c>
      <c r="T39">
        <v>12</v>
      </c>
      <c r="U39">
        <v>16</v>
      </c>
      <c r="V39">
        <v>30</v>
      </c>
      <c r="W39">
        <v>28</v>
      </c>
      <c r="X39">
        <v>15</v>
      </c>
      <c r="Y39">
        <v>340</v>
      </c>
      <c r="Z39">
        <v>73</v>
      </c>
      <c r="AA39">
        <v>468</v>
      </c>
    </row>
    <row r="40" spans="1:27" x14ac:dyDescent="0.25">
      <c r="A40" t="s">
        <v>109</v>
      </c>
      <c r="B40">
        <v>93</v>
      </c>
      <c r="C40">
        <v>79</v>
      </c>
      <c r="D40" s="53">
        <v>126</v>
      </c>
      <c r="E40" s="54">
        <v>69</v>
      </c>
      <c r="F40" s="54">
        <v>8</v>
      </c>
      <c r="G40">
        <v>25</v>
      </c>
      <c r="H40">
        <v>21</v>
      </c>
      <c r="I40">
        <v>34</v>
      </c>
      <c r="J40">
        <v>18</v>
      </c>
      <c r="K40">
        <v>2</v>
      </c>
      <c r="L40">
        <v>203</v>
      </c>
      <c r="M40">
        <v>54</v>
      </c>
      <c r="N40">
        <v>375</v>
      </c>
      <c r="O40">
        <v>60</v>
      </c>
      <c r="P40">
        <v>61</v>
      </c>
      <c r="Q40">
        <v>140</v>
      </c>
      <c r="R40">
        <v>95</v>
      </c>
      <c r="S40">
        <v>19</v>
      </c>
      <c r="T40">
        <v>16</v>
      </c>
      <c r="U40">
        <v>16</v>
      </c>
      <c r="V40">
        <v>37</v>
      </c>
      <c r="W40">
        <v>25</v>
      </c>
      <c r="X40">
        <v>5</v>
      </c>
      <c r="Y40">
        <v>254</v>
      </c>
      <c r="Z40">
        <v>68</v>
      </c>
      <c r="AA40">
        <v>375</v>
      </c>
    </row>
    <row r="41" spans="1:27" x14ac:dyDescent="0.25">
      <c r="A41" t="s">
        <v>111</v>
      </c>
      <c r="B41">
        <v>87</v>
      </c>
      <c r="C41">
        <v>41</v>
      </c>
      <c r="D41" s="53">
        <v>118</v>
      </c>
      <c r="E41" s="54">
        <v>85</v>
      </c>
      <c r="F41" s="54">
        <v>23</v>
      </c>
      <c r="G41">
        <v>25</v>
      </c>
      <c r="H41">
        <v>12</v>
      </c>
      <c r="I41">
        <v>33</v>
      </c>
      <c r="J41">
        <v>24</v>
      </c>
      <c r="K41">
        <v>6</v>
      </c>
      <c r="L41">
        <v>226</v>
      </c>
      <c r="M41">
        <v>64</v>
      </c>
      <c r="N41">
        <v>354</v>
      </c>
      <c r="O41">
        <v>40</v>
      </c>
      <c r="P41">
        <v>72</v>
      </c>
      <c r="Q41">
        <v>89</v>
      </c>
      <c r="R41">
        <v>99</v>
      </c>
      <c r="S41">
        <v>54</v>
      </c>
      <c r="T41">
        <v>11</v>
      </c>
      <c r="U41">
        <v>20</v>
      </c>
      <c r="V41">
        <v>25</v>
      </c>
      <c r="W41">
        <v>28</v>
      </c>
      <c r="X41">
        <v>15</v>
      </c>
      <c r="Y41">
        <v>242</v>
      </c>
      <c r="Z41">
        <v>68</v>
      </c>
      <c r="AA41">
        <v>354</v>
      </c>
    </row>
    <row r="42" spans="1:27" x14ac:dyDescent="0.25">
      <c r="A42" t="s">
        <v>113</v>
      </c>
      <c r="B42">
        <v>3</v>
      </c>
      <c r="C42">
        <v>6</v>
      </c>
      <c r="D42" s="53">
        <v>52</v>
      </c>
      <c r="E42" s="54">
        <v>101</v>
      </c>
      <c r="F42" s="54">
        <v>64</v>
      </c>
      <c r="G42">
        <v>1</v>
      </c>
      <c r="H42">
        <v>3</v>
      </c>
      <c r="I42">
        <v>23</v>
      </c>
      <c r="J42">
        <v>45</v>
      </c>
      <c r="K42">
        <v>28</v>
      </c>
      <c r="L42">
        <v>217</v>
      </c>
      <c r="M42">
        <v>96</v>
      </c>
      <c r="N42">
        <v>226</v>
      </c>
      <c r="O42">
        <v>1</v>
      </c>
      <c r="P42">
        <v>10</v>
      </c>
      <c r="Q42">
        <v>41</v>
      </c>
      <c r="R42">
        <v>89</v>
      </c>
      <c r="S42">
        <v>85</v>
      </c>
      <c r="T42">
        <v>0</v>
      </c>
      <c r="U42">
        <v>4</v>
      </c>
      <c r="V42">
        <v>18</v>
      </c>
      <c r="W42">
        <v>39</v>
      </c>
      <c r="X42">
        <v>38</v>
      </c>
      <c r="Y42">
        <v>215</v>
      </c>
      <c r="Z42">
        <v>95</v>
      </c>
      <c r="AA42">
        <v>226</v>
      </c>
    </row>
    <row r="43" spans="1:27" x14ac:dyDescent="0.25">
      <c r="A43" t="s">
        <v>115</v>
      </c>
      <c r="B43">
        <v>10</v>
      </c>
      <c r="C43">
        <v>23</v>
      </c>
      <c r="D43" s="53">
        <v>111</v>
      </c>
      <c r="E43" s="54">
        <v>121</v>
      </c>
      <c r="F43" s="54">
        <v>36</v>
      </c>
      <c r="G43">
        <v>3</v>
      </c>
      <c r="H43">
        <v>8</v>
      </c>
      <c r="I43">
        <v>37</v>
      </c>
      <c r="J43">
        <v>40</v>
      </c>
      <c r="K43">
        <v>12</v>
      </c>
      <c r="L43">
        <v>268</v>
      </c>
      <c r="M43">
        <v>89</v>
      </c>
      <c r="N43">
        <v>301</v>
      </c>
      <c r="O43">
        <v>1</v>
      </c>
      <c r="P43">
        <v>35</v>
      </c>
      <c r="Q43">
        <v>110</v>
      </c>
      <c r="R43">
        <v>125</v>
      </c>
      <c r="S43">
        <v>32</v>
      </c>
      <c r="T43">
        <v>0</v>
      </c>
      <c r="U43">
        <v>12</v>
      </c>
      <c r="V43">
        <v>36</v>
      </c>
      <c r="W43">
        <v>41</v>
      </c>
      <c r="X43">
        <v>11</v>
      </c>
      <c r="Y43">
        <v>267</v>
      </c>
      <c r="Z43">
        <v>88</v>
      </c>
      <c r="AA43">
        <v>303</v>
      </c>
    </row>
    <row r="44" spans="1:27" x14ac:dyDescent="0.25">
      <c r="A44" t="s">
        <v>117</v>
      </c>
      <c r="B44">
        <v>65</v>
      </c>
      <c r="C44">
        <v>41</v>
      </c>
      <c r="D44" s="53">
        <v>68</v>
      </c>
      <c r="E44" s="54">
        <v>26</v>
      </c>
      <c r="F44" s="54">
        <v>3</v>
      </c>
      <c r="G44">
        <v>32</v>
      </c>
      <c r="H44">
        <v>20</v>
      </c>
      <c r="I44">
        <v>33</v>
      </c>
      <c r="J44">
        <v>13</v>
      </c>
      <c r="K44">
        <v>1</v>
      </c>
      <c r="L44">
        <v>97</v>
      </c>
      <c r="M44">
        <v>48</v>
      </c>
      <c r="N44">
        <v>203</v>
      </c>
      <c r="O44">
        <v>38</v>
      </c>
      <c r="P44">
        <v>43</v>
      </c>
      <c r="Q44">
        <v>80</v>
      </c>
      <c r="R44">
        <v>34</v>
      </c>
      <c r="S44">
        <v>8</v>
      </c>
      <c r="T44">
        <v>19</v>
      </c>
      <c r="U44">
        <v>21</v>
      </c>
      <c r="V44">
        <v>39</v>
      </c>
      <c r="W44">
        <v>17</v>
      </c>
      <c r="X44">
        <v>4</v>
      </c>
      <c r="Y44">
        <v>122</v>
      </c>
      <c r="Z44">
        <v>60</v>
      </c>
      <c r="AA44">
        <v>203</v>
      </c>
    </row>
    <row r="45" spans="1:27" x14ac:dyDescent="0.25">
      <c r="A45" t="s">
        <v>119</v>
      </c>
      <c r="B45">
        <v>106</v>
      </c>
      <c r="C45">
        <v>63</v>
      </c>
      <c r="D45" s="53">
        <v>116</v>
      </c>
      <c r="E45" s="54">
        <v>80</v>
      </c>
      <c r="F45" s="54">
        <v>15</v>
      </c>
      <c r="G45">
        <v>28</v>
      </c>
      <c r="H45">
        <v>17</v>
      </c>
      <c r="I45">
        <v>31</v>
      </c>
      <c r="J45">
        <v>21</v>
      </c>
      <c r="K45">
        <v>4</v>
      </c>
      <c r="L45">
        <v>211</v>
      </c>
      <c r="M45">
        <v>56</v>
      </c>
      <c r="N45">
        <v>380</v>
      </c>
      <c r="O45">
        <v>57</v>
      </c>
      <c r="P45">
        <v>85</v>
      </c>
      <c r="Q45">
        <v>117</v>
      </c>
      <c r="R45">
        <v>86</v>
      </c>
      <c r="S45">
        <v>32</v>
      </c>
      <c r="T45">
        <v>15</v>
      </c>
      <c r="U45">
        <v>23</v>
      </c>
      <c r="V45">
        <v>31</v>
      </c>
      <c r="W45">
        <v>23</v>
      </c>
      <c r="X45">
        <v>8</v>
      </c>
      <c r="Y45">
        <v>235</v>
      </c>
      <c r="Z45">
        <v>62</v>
      </c>
      <c r="AA45">
        <v>377</v>
      </c>
    </row>
    <row r="46" spans="1:27" x14ac:dyDescent="0.25">
      <c r="A46" t="s">
        <v>121</v>
      </c>
      <c r="B46">
        <v>12</v>
      </c>
      <c r="C46">
        <v>19</v>
      </c>
      <c r="D46" s="53">
        <v>100</v>
      </c>
      <c r="E46" s="54">
        <v>104</v>
      </c>
      <c r="F46" s="54">
        <v>47</v>
      </c>
      <c r="G46">
        <v>4</v>
      </c>
      <c r="H46">
        <v>7</v>
      </c>
      <c r="I46">
        <v>35</v>
      </c>
      <c r="J46">
        <v>37</v>
      </c>
      <c r="K46">
        <v>17</v>
      </c>
      <c r="L46">
        <v>251</v>
      </c>
      <c r="M46">
        <v>89</v>
      </c>
      <c r="N46">
        <v>282</v>
      </c>
      <c r="O46">
        <v>6</v>
      </c>
      <c r="P46">
        <v>32</v>
      </c>
      <c r="Q46">
        <v>90</v>
      </c>
      <c r="R46">
        <v>96</v>
      </c>
      <c r="S46">
        <v>58</v>
      </c>
      <c r="T46">
        <v>2</v>
      </c>
      <c r="U46">
        <v>11</v>
      </c>
      <c r="V46">
        <v>32</v>
      </c>
      <c r="W46">
        <v>34</v>
      </c>
      <c r="X46">
        <v>21</v>
      </c>
      <c r="Y46">
        <v>244</v>
      </c>
      <c r="Z46">
        <v>87</v>
      </c>
      <c r="AA46">
        <v>282</v>
      </c>
    </row>
    <row r="47" spans="1:27" x14ac:dyDescent="0.25">
      <c r="A47" t="s">
        <v>123</v>
      </c>
      <c r="B47">
        <v>41</v>
      </c>
      <c r="C47">
        <v>25</v>
      </c>
      <c r="D47" s="53">
        <v>31</v>
      </c>
      <c r="E47" s="54">
        <v>16</v>
      </c>
      <c r="F47" s="54">
        <v>4</v>
      </c>
      <c r="G47">
        <v>35</v>
      </c>
      <c r="H47">
        <v>21</v>
      </c>
      <c r="I47">
        <v>26</v>
      </c>
      <c r="J47">
        <v>14</v>
      </c>
      <c r="K47">
        <v>3</v>
      </c>
      <c r="L47">
        <v>51</v>
      </c>
      <c r="M47">
        <v>44</v>
      </c>
      <c r="N47">
        <v>117</v>
      </c>
      <c r="O47">
        <v>19</v>
      </c>
      <c r="P47">
        <v>27</v>
      </c>
      <c r="Q47">
        <v>36</v>
      </c>
      <c r="R47">
        <v>31</v>
      </c>
      <c r="S47">
        <v>4</v>
      </c>
      <c r="T47">
        <v>16</v>
      </c>
      <c r="U47">
        <v>23</v>
      </c>
      <c r="V47">
        <v>31</v>
      </c>
      <c r="W47">
        <v>26</v>
      </c>
      <c r="X47">
        <v>3</v>
      </c>
      <c r="Y47">
        <v>71</v>
      </c>
      <c r="Z47">
        <v>61</v>
      </c>
      <c r="AA47">
        <v>117</v>
      </c>
    </row>
    <row r="48" spans="1:27" x14ac:dyDescent="0.25">
      <c r="A48" t="s">
        <v>125</v>
      </c>
      <c r="B48">
        <v>124</v>
      </c>
      <c r="C48">
        <v>60</v>
      </c>
      <c r="D48" s="53">
        <v>104</v>
      </c>
      <c r="E48" s="54">
        <v>49</v>
      </c>
      <c r="F48" s="54">
        <v>6</v>
      </c>
      <c r="G48">
        <v>36</v>
      </c>
      <c r="H48">
        <v>17</v>
      </c>
      <c r="I48">
        <v>30</v>
      </c>
      <c r="J48">
        <v>14</v>
      </c>
      <c r="K48">
        <v>2</v>
      </c>
      <c r="L48">
        <v>159</v>
      </c>
      <c r="M48">
        <v>46</v>
      </c>
      <c r="N48">
        <v>343</v>
      </c>
      <c r="O48">
        <v>78</v>
      </c>
      <c r="P48">
        <v>80</v>
      </c>
      <c r="Q48">
        <v>97</v>
      </c>
      <c r="R48">
        <v>75</v>
      </c>
      <c r="S48">
        <v>10</v>
      </c>
      <c r="T48">
        <v>23</v>
      </c>
      <c r="U48">
        <v>24</v>
      </c>
      <c r="V48">
        <v>29</v>
      </c>
      <c r="W48">
        <v>22</v>
      </c>
      <c r="X48">
        <v>3</v>
      </c>
      <c r="Y48">
        <v>182</v>
      </c>
      <c r="Z48">
        <v>54</v>
      </c>
      <c r="AA48">
        <v>340</v>
      </c>
    </row>
    <row r="49" spans="1:27" x14ac:dyDescent="0.25">
      <c r="A49" t="s">
        <v>127</v>
      </c>
      <c r="B49">
        <v>111</v>
      </c>
      <c r="C49">
        <v>67</v>
      </c>
      <c r="D49" s="53">
        <v>89</v>
      </c>
      <c r="E49" s="54">
        <v>41</v>
      </c>
      <c r="F49" s="54">
        <v>5</v>
      </c>
      <c r="G49">
        <v>35</v>
      </c>
      <c r="H49">
        <v>21</v>
      </c>
      <c r="I49">
        <v>28</v>
      </c>
      <c r="J49">
        <v>13</v>
      </c>
      <c r="K49">
        <v>2</v>
      </c>
      <c r="L49">
        <v>135</v>
      </c>
      <c r="M49">
        <v>43</v>
      </c>
      <c r="N49">
        <v>313</v>
      </c>
      <c r="O49">
        <v>51</v>
      </c>
      <c r="P49">
        <v>81</v>
      </c>
      <c r="Q49">
        <v>86</v>
      </c>
      <c r="R49">
        <v>65</v>
      </c>
      <c r="S49">
        <v>29</v>
      </c>
      <c r="T49">
        <v>16</v>
      </c>
      <c r="U49">
        <v>26</v>
      </c>
      <c r="V49">
        <v>28</v>
      </c>
      <c r="W49">
        <v>21</v>
      </c>
      <c r="X49">
        <v>9</v>
      </c>
      <c r="Y49">
        <v>180</v>
      </c>
      <c r="Z49">
        <v>58</v>
      </c>
      <c r="AA49">
        <v>312</v>
      </c>
    </row>
    <row r="50" spans="1:27" x14ac:dyDescent="0.25">
      <c r="A50" t="s">
        <v>129</v>
      </c>
      <c r="B50">
        <v>23</v>
      </c>
      <c r="C50">
        <v>25</v>
      </c>
      <c r="D50" s="53">
        <v>97</v>
      </c>
      <c r="E50" s="54">
        <v>174</v>
      </c>
      <c r="F50" s="54">
        <v>81</v>
      </c>
      <c r="G50">
        <v>6</v>
      </c>
      <c r="H50">
        <v>6</v>
      </c>
      <c r="I50">
        <v>24</v>
      </c>
      <c r="J50">
        <v>44</v>
      </c>
      <c r="K50">
        <v>20</v>
      </c>
      <c r="L50">
        <v>352</v>
      </c>
      <c r="M50">
        <v>88</v>
      </c>
      <c r="N50">
        <v>400</v>
      </c>
      <c r="O50">
        <v>5</v>
      </c>
      <c r="P50">
        <v>19</v>
      </c>
      <c r="Q50">
        <v>94</v>
      </c>
      <c r="R50">
        <v>150</v>
      </c>
      <c r="S50">
        <v>131</v>
      </c>
      <c r="T50">
        <v>1</v>
      </c>
      <c r="U50">
        <v>5</v>
      </c>
      <c r="V50">
        <v>24</v>
      </c>
      <c r="W50">
        <v>38</v>
      </c>
      <c r="X50">
        <v>33</v>
      </c>
      <c r="Y50">
        <v>375</v>
      </c>
      <c r="Z50">
        <v>94</v>
      </c>
      <c r="AA50">
        <v>399</v>
      </c>
    </row>
    <row r="51" spans="1:27" x14ac:dyDescent="0.25">
      <c r="A51" t="s">
        <v>131</v>
      </c>
      <c r="B51">
        <v>90</v>
      </c>
      <c r="C51">
        <v>48</v>
      </c>
      <c r="D51" s="53">
        <v>94</v>
      </c>
      <c r="E51" s="54">
        <v>51</v>
      </c>
      <c r="F51" s="54">
        <v>5</v>
      </c>
      <c r="G51">
        <v>31</v>
      </c>
      <c r="H51">
        <v>17</v>
      </c>
      <c r="I51">
        <v>33</v>
      </c>
      <c r="J51">
        <v>18</v>
      </c>
      <c r="K51">
        <v>2</v>
      </c>
      <c r="L51">
        <v>150</v>
      </c>
      <c r="M51">
        <v>52</v>
      </c>
      <c r="N51">
        <v>288</v>
      </c>
      <c r="O51">
        <v>31</v>
      </c>
      <c r="P51">
        <v>40</v>
      </c>
      <c r="Q51">
        <v>97</v>
      </c>
      <c r="R51">
        <v>79</v>
      </c>
      <c r="S51">
        <v>41</v>
      </c>
      <c r="T51">
        <v>11</v>
      </c>
      <c r="U51">
        <v>14</v>
      </c>
      <c r="V51">
        <v>34</v>
      </c>
      <c r="W51">
        <v>27</v>
      </c>
      <c r="X51">
        <v>14</v>
      </c>
      <c r="Y51">
        <v>217</v>
      </c>
      <c r="Z51">
        <v>75</v>
      </c>
      <c r="AA51">
        <v>288</v>
      </c>
    </row>
    <row r="52" spans="1:27" x14ac:dyDescent="0.25">
      <c r="A52" t="s">
        <v>133</v>
      </c>
      <c r="B52">
        <v>74</v>
      </c>
      <c r="C52">
        <v>40</v>
      </c>
      <c r="D52" s="53">
        <v>82</v>
      </c>
      <c r="E52" s="54">
        <v>64</v>
      </c>
      <c r="F52" s="54">
        <v>15</v>
      </c>
      <c r="G52">
        <v>27</v>
      </c>
      <c r="H52">
        <v>15</v>
      </c>
      <c r="I52">
        <v>30</v>
      </c>
      <c r="J52">
        <v>23</v>
      </c>
      <c r="K52">
        <v>5</v>
      </c>
      <c r="L52">
        <v>161</v>
      </c>
      <c r="M52">
        <v>59</v>
      </c>
      <c r="N52">
        <v>275</v>
      </c>
      <c r="O52">
        <v>48</v>
      </c>
      <c r="P52">
        <v>67</v>
      </c>
      <c r="Q52">
        <v>74</v>
      </c>
      <c r="R52">
        <v>63</v>
      </c>
      <c r="S52">
        <v>22</v>
      </c>
      <c r="T52">
        <v>18</v>
      </c>
      <c r="U52">
        <v>24</v>
      </c>
      <c r="V52">
        <v>27</v>
      </c>
      <c r="W52">
        <v>23</v>
      </c>
      <c r="X52">
        <v>8</v>
      </c>
      <c r="Y52">
        <v>159</v>
      </c>
      <c r="Z52">
        <v>58</v>
      </c>
      <c r="AA52">
        <v>274</v>
      </c>
    </row>
    <row r="53" spans="1:27" x14ac:dyDescent="0.25">
      <c r="A53" t="s">
        <v>135</v>
      </c>
      <c r="B53">
        <v>124</v>
      </c>
      <c r="C53">
        <v>128</v>
      </c>
      <c r="D53" s="53">
        <v>183</v>
      </c>
      <c r="E53" s="54">
        <v>112</v>
      </c>
      <c r="F53" s="54">
        <v>19</v>
      </c>
      <c r="G53">
        <v>22</v>
      </c>
      <c r="H53">
        <v>23</v>
      </c>
      <c r="I53">
        <v>32</v>
      </c>
      <c r="J53">
        <v>20</v>
      </c>
      <c r="K53">
        <v>3</v>
      </c>
      <c r="L53">
        <v>314</v>
      </c>
      <c r="M53">
        <v>55</v>
      </c>
      <c r="N53">
        <v>566</v>
      </c>
      <c r="O53">
        <v>89</v>
      </c>
      <c r="P53">
        <v>127</v>
      </c>
      <c r="Q53">
        <v>205</v>
      </c>
      <c r="R53">
        <v>100</v>
      </c>
      <c r="S53">
        <v>41</v>
      </c>
      <c r="T53">
        <v>16</v>
      </c>
      <c r="U53">
        <v>23</v>
      </c>
      <c r="V53">
        <v>36</v>
      </c>
      <c r="W53">
        <v>18</v>
      </c>
      <c r="X53">
        <v>7</v>
      </c>
      <c r="Y53">
        <v>346</v>
      </c>
      <c r="Z53">
        <v>62</v>
      </c>
      <c r="AA53">
        <v>562</v>
      </c>
    </row>
    <row r="54" spans="1:27" x14ac:dyDescent="0.25">
      <c r="A54" t="s">
        <v>137</v>
      </c>
      <c r="B54">
        <v>50</v>
      </c>
      <c r="C54">
        <v>34</v>
      </c>
      <c r="D54" s="53">
        <v>55</v>
      </c>
      <c r="E54" s="54">
        <v>23</v>
      </c>
      <c r="F54" s="54">
        <v>1</v>
      </c>
      <c r="G54">
        <v>31</v>
      </c>
      <c r="H54">
        <v>21</v>
      </c>
      <c r="I54">
        <v>34</v>
      </c>
      <c r="J54">
        <v>14</v>
      </c>
      <c r="K54">
        <v>1</v>
      </c>
      <c r="L54">
        <v>79</v>
      </c>
      <c r="M54">
        <v>48</v>
      </c>
      <c r="N54">
        <v>163</v>
      </c>
      <c r="O54">
        <v>22</v>
      </c>
      <c r="P54">
        <v>28</v>
      </c>
      <c r="Q54">
        <v>66</v>
      </c>
      <c r="R54">
        <v>42</v>
      </c>
      <c r="S54">
        <v>5</v>
      </c>
      <c r="T54">
        <v>13</v>
      </c>
      <c r="U54">
        <v>17</v>
      </c>
      <c r="V54">
        <v>40</v>
      </c>
      <c r="W54">
        <v>26</v>
      </c>
      <c r="X54">
        <v>3</v>
      </c>
      <c r="Y54">
        <v>113</v>
      </c>
      <c r="Z54">
        <v>69</v>
      </c>
      <c r="AA54">
        <v>163</v>
      </c>
    </row>
    <row r="55" spans="1:27" x14ac:dyDescent="0.25">
      <c r="A55" t="s">
        <v>139</v>
      </c>
      <c r="B55">
        <v>175</v>
      </c>
      <c r="C55">
        <v>77</v>
      </c>
      <c r="D55" s="53">
        <v>143</v>
      </c>
      <c r="E55" s="54">
        <v>61</v>
      </c>
      <c r="F55" s="54">
        <v>8</v>
      </c>
      <c r="G55">
        <v>38</v>
      </c>
      <c r="H55">
        <v>17</v>
      </c>
      <c r="I55">
        <v>31</v>
      </c>
      <c r="J55">
        <v>13</v>
      </c>
      <c r="K55">
        <v>2</v>
      </c>
      <c r="L55">
        <v>212</v>
      </c>
      <c r="M55">
        <v>46</v>
      </c>
      <c r="N55">
        <v>464</v>
      </c>
      <c r="O55">
        <v>116</v>
      </c>
      <c r="P55">
        <v>110</v>
      </c>
      <c r="Q55">
        <v>124</v>
      </c>
      <c r="R55">
        <v>88</v>
      </c>
      <c r="S55">
        <v>24</v>
      </c>
      <c r="T55">
        <v>25</v>
      </c>
      <c r="U55">
        <v>24</v>
      </c>
      <c r="V55">
        <v>27</v>
      </c>
      <c r="W55">
        <v>19</v>
      </c>
      <c r="X55">
        <v>5</v>
      </c>
      <c r="Y55">
        <v>236</v>
      </c>
      <c r="Z55">
        <v>51</v>
      </c>
      <c r="AA55">
        <v>462</v>
      </c>
    </row>
    <row r="56" spans="1:27" x14ac:dyDescent="0.25">
      <c r="A56" t="s">
        <v>141</v>
      </c>
      <c r="B56">
        <v>50</v>
      </c>
      <c r="C56">
        <v>41</v>
      </c>
      <c r="D56" s="53">
        <v>138</v>
      </c>
      <c r="E56" s="54">
        <v>136</v>
      </c>
      <c r="F56" s="54">
        <v>35</v>
      </c>
      <c r="G56">
        <v>13</v>
      </c>
      <c r="H56">
        <v>10</v>
      </c>
      <c r="I56">
        <v>35</v>
      </c>
      <c r="J56">
        <v>34</v>
      </c>
      <c r="K56">
        <v>9</v>
      </c>
      <c r="L56">
        <v>309</v>
      </c>
      <c r="M56">
        <v>77</v>
      </c>
      <c r="N56">
        <v>400</v>
      </c>
      <c r="O56">
        <v>22</v>
      </c>
      <c r="P56">
        <v>70</v>
      </c>
      <c r="Q56">
        <v>111</v>
      </c>
      <c r="R56">
        <v>140</v>
      </c>
      <c r="S56">
        <v>58</v>
      </c>
      <c r="T56">
        <v>5</v>
      </c>
      <c r="U56">
        <v>17</v>
      </c>
      <c r="V56">
        <v>28</v>
      </c>
      <c r="W56">
        <v>35</v>
      </c>
      <c r="X56">
        <v>14</v>
      </c>
      <c r="Y56">
        <v>309</v>
      </c>
      <c r="Z56">
        <v>77</v>
      </c>
      <c r="AA56">
        <v>401</v>
      </c>
    </row>
    <row r="57" spans="1:27" x14ac:dyDescent="0.25">
      <c r="A57" t="s">
        <v>143</v>
      </c>
      <c r="B57">
        <v>29</v>
      </c>
      <c r="C57">
        <v>11</v>
      </c>
      <c r="D57" s="53">
        <v>44</v>
      </c>
      <c r="E57" s="54">
        <v>53</v>
      </c>
      <c r="F57" s="54">
        <v>21</v>
      </c>
      <c r="G57">
        <v>18</v>
      </c>
      <c r="H57">
        <v>7</v>
      </c>
      <c r="I57">
        <v>28</v>
      </c>
      <c r="J57">
        <v>34</v>
      </c>
      <c r="K57">
        <v>13</v>
      </c>
      <c r="L57">
        <v>118</v>
      </c>
      <c r="M57">
        <v>75</v>
      </c>
      <c r="N57">
        <v>158</v>
      </c>
      <c r="O57">
        <v>16</v>
      </c>
      <c r="P57">
        <v>24</v>
      </c>
      <c r="Q57">
        <v>41</v>
      </c>
      <c r="R57">
        <v>42</v>
      </c>
      <c r="S57">
        <v>33</v>
      </c>
      <c r="T57">
        <v>10</v>
      </c>
      <c r="U57">
        <v>15</v>
      </c>
      <c r="V57">
        <v>26</v>
      </c>
      <c r="W57">
        <v>27</v>
      </c>
      <c r="X57">
        <v>21</v>
      </c>
      <c r="Y57">
        <v>116</v>
      </c>
      <c r="Z57">
        <v>74</v>
      </c>
      <c r="AA57">
        <v>156</v>
      </c>
    </row>
    <row r="58" spans="1:27" x14ac:dyDescent="0.25">
      <c r="A58" t="s">
        <v>145</v>
      </c>
      <c r="B58">
        <v>22</v>
      </c>
      <c r="C58">
        <v>26</v>
      </c>
      <c r="D58" s="53">
        <v>65</v>
      </c>
      <c r="E58" s="54">
        <v>28</v>
      </c>
      <c r="F58" s="54">
        <v>3</v>
      </c>
      <c r="G58">
        <v>15</v>
      </c>
      <c r="H58">
        <v>18</v>
      </c>
      <c r="I58">
        <v>45</v>
      </c>
      <c r="J58">
        <v>19</v>
      </c>
      <c r="K58">
        <v>2</v>
      </c>
      <c r="L58">
        <v>96</v>
      </c>
      <c r="M58">
        <v>67</v>
      </c>
      <c r="N58">
        <v>144</v>
      </c>
      <c r="O58">
        <v>8</v>
      </c>
      <c r="P58">
        <v>30</v>
      </c>
      <c r="Q58">
        <v>59</v>
      </c>
      <c r="R58">
        <v>31</v>
      </c>
      <c r="S58">
        <v>16</v>
      </c>
      <c r="T58">
        <v>6</v>
      </c>
      <c r="U58">
        <v>21</v>
      </c>
      <c r="V58">
        <v>41</v>
      </c>
      <c r="W58">
        <v>22</v>
      </c>
      <c r="X58">
        <v>11</v>
      </c>
      <c r="Y58">
        <v>106</v>
      </c>
      <c r="Z58">
        <v>74</v>
      </c>
      <c r="AA58">
        <v>144</v>
      </c>
    </row>
    <row r="59" spans="1:27" x14ac:dyDescent="0.25">
      <c r="A59" t="s">
        <v>147</v>
      </c>
      <c r="B59">
        <v>90</v>
      </c>
      <c r="C59">
        <v>53</v>
      </c>
      <c r="D59" s="53">
        <v>75</v>
      </c>
      <c r="E59" s="54">
        <v>38</v>
      </c>
      <c r="F59" s="54">
        <v>6</v>
      </c>
      <c r="G59">
        <v>34</v>
      </c>
      <c r="H59">
        <v>20</v>
      </c>
      <c r="I59">
        <v>29</v>
      </c>
      <c r="J59">
        <v>15</v>
      </c>
      <c r="K59">
        <v>2</v>
      </c>
      <c r="L59">
        <v>119</v>
      </c>
      <c r="M59">
        <v>45</v>
      </c>
      <c r="N59">
        <v>262</v>
      </c>
      <c r="O59">
        <v>70</v>
      </c>
      <c r="P59">
        <v>56</v>
      </c>
      <c r="Q59">
        <v>81</v>
      </c>
      <c r="R59">
        <v>49</v>
      </c>
      <c r="S59">
        <v>6</v>
      </c>
      <c r="T59">
        <v>27</v>
      </c>
      <c r="U59">
        <v>21</v>
      </c>
      <c r="V59">
        <v>31</v>
      </c>
      <c r="W59">
        <v>19</v>
      </c>
      <c r="X59">
        <v>2</v>
      </c>
      <c r="Y59">
        <v>136</v>
      </c>
      <c r="Z59">
        <v>52</v>
      </c>
      <c r="AA59">
        <v>262</v>
      </c>
    </row>
    <row r="60" spans="1:27" x14ac:dyDescent="0.25">
      <c r="A60" t="s">
        <v>151</v>
      </c>
      <c r="B60">
        <v>13</v>
      </c>
      <c r="C60">
        <v>49</v>
      </c>
      <c r="D60" s="53">
        <v>195</v>
      </c>
      <c r="E60" s="54">
        <v>294</v>
      </c>
      <c r="F60" s="54">
        <v>88</v>
      </c>
      <c r="G60">
        <v>2</v>
      </c>
      <c r="H60">
        <v>8</v>
      </c>
      <c r="I60">
        <v>31</v>
      </c>
      <c r="J60">
        <v>46</v>
      </c>
      <c r="K60">
        <v>14</v>
      </c>
      <c r="L60">
        <v>577</v>
      </c>
      <c r="M60">
        <v>90</v>
      </c>
      <c r="N60">
        <v>639</v>
      </c>
      <c r="O60">
        <v>12</v>
      </c>
      <c r="P60">
        <v>47</v>
      </c>
      <c r="Q60">
        <v>185</v>
      </c>
      <c r="R60">
        <v>243</v>
      </c>
      <c r="S60">
        <v>152</v>
      </c>
      <c r="T60">
        <v>2</v>
      </c>
      <c r="U60">
        <v>7</v>
      </c>
      <c r="V60">
        <v>29</v>
      </c>
      <c r="W60">
        <v>38</v>
      </c>
      <c r="X60">
        <v>24</v>
      </c>
      <c r="Y60">
        <v>580</v>
      </c>
      <c r="Z60">
        <v>91</v>
      </c>
      <c r="AA60">
        <v>639</v>
      </c>
    </row>
    <row r="61" spans="1:27" x14ac:dyDescent="0.25">
      <c r="A61" t="s">
        <v>153</v>
      </c>
      <c r="B61">
        <v>25</v>
      </c>
      <c r="C61">
        <v>16</v>
      </c>
      <c r="D61" s="53">
        <v>83</v>
      </c>
      <c r="E61" s="54">
        <v>123</v>
      </c>
      <c r="F61" s="54">
        <v>89</v>
      </c>
      <c r="G61">
        <v>7</v>
      </c>
      <c r="H61">
        <v>5</v>
      </c>
      <c r="I61">
        <v>25</v>
      </c>
      <c r="J61">
        <v>37</v>
      </c>
      <c r="K61">
        <v>26</v>
      </c>
      <c r="L61">
        <v>295</v>
      </c>
      <c r="M61">
        <v>88</v>
      </c>
      <c r="N61">
        <v>336</v>
      </c>
      <c r="O61">
        <v>17</v>
      </c>
      <c r="P61">
        <v>31</v>
      </c>
      <c r="Q61">
        <v>67</v>
      </c>
      <c r="R61">
        <v>108</v>
      </c>
      <c r="S61">
        <v>113</v>
      </c>
      <c r="T61">
        <v>5</v>
      </c>
      <c r="U61">
        <v>9</v>
      </c>
      <c r="V61">
        <v>20</v>
      </c>
      <c r="W61">
        <v>32</v>
      </c>
      <c r="X61">
        <v>34</v>
      </c>
      <c r="Y61">
        <v>288</v>
      </c>
      <c r="Z61">
        <v>86</v>
      </c>
      <c r="AA61">
        <v>336</v>
      </c>
    </row>
    <row r="62" spans="1:27" x14ac:dyDescent="0.25">
      <c r="A62" t="s">
        <v>154</v>
      </c>
      <c r="B62">
        <v>40</v>
      </c>
      <c r="C62">
        <v>30</v>
      </c>
      <c r="D62" s="53">
        <v>155</v>
      </c>
      <c r="E62" s="54">
        <v>217</v>
      </c>
      <c r="F62" s="54">
        <v>84</v>
      </c>
      <c r="G62">
        <v>8</v>
      </c>
      <c r="H62">
        <v>6</v>
      </c>
      <c r="I62">
        <v>29</v>
      </c>
      <c r="J62">
        <v>41</v>
      </c>
      <c r="K62">
        <v>16</v>
      </c>
      <c r="L62">
        <v>456</v>
      </c>
      <c r="M62">
        <v>87</v>
      </c>
      <c r="N62">
        <v>526</v>
      </c>
      <c r="O62">
        <v>15</v>
      </c>
      <c r="P62">
        <v>41</v>
      </c>
      <c r="Q62">
        <v>110</v>
      </c>
      <c r="R62">
        <v>210</v>
      </c>
      <c r="S62">
        <v>150</v>
      </c>
      <c r="T62">
        <v>3</v>
      </c>
      <c r="U62">
        <v>8</v>
      </c>
      <c r="V62">
        <v>21</v>
      </c>
      <c r="W62">
        <v>40</v>
      </c>
      <c r="X62">
        <v>29</v>
      </c>
      <c r="Y62">
        <v>470</v>
      </c>
      <c r="Z62">
        <v>89</v>
      </c>
      <c r="AA62">
        <v>526</v>
      </c>
    </row>
    <row r="63" spans="1:27" x14ac:dyDescent="0.25">
      <c r="A63" t="s">
        <v>156</v>
      </c>
      <c r="B63">
        <v>84</v>
      </c>
      <c r="C63">
        <v>119</v>
      </c>
      <c r="D63" s="53">
        <v>341</v>
      </c>
      <c r="E63" s="54">
        <v>241</v>
      </c>
      <c r="F63" s="54">
        <v>55</v>
      </c>
      <c r="G63">
        <v>10</v>
      </c>
      <c r="H63">
        <v>14</v>
      </c>
      <c r="I63">
        <v>41</v>
      </c>
      <c r="J63">
        <v>29</v>
      </c>
      <c r="K63">
        <v>7</v>
      </c>
      <c r="L63">
        <v>637</v>
      </c>
      <c r="M63">
        <v>76</v>
      </c>
      <c r="N63">
        <v>840</v>
      </c>
      <c r="O63">
        <v>86</v>
      </c>
      <c r="P63">
        <v>128</v>
      </c>
      <c r="Q63">
        <v>337</v>
      </c>
      <c r="R63">
        <v>217</v>
      </c>
      <c r="S63">
        <v>72</v>
      </c>
      <c r="T63">
        <v>10</v>
      </c>
      <c r="U63">
        <v>15</v>
      </c>
      <c r="V63">
        <v>40</v>
      </c>
      <c r="W63">
        <v>26</v>
      </c>
      <c r="X63">
        <v>9</v>
      </c>
      <c r="Y63">
        <v>626</v>
      </c>
      <c r="Z63">
        <v>75</v>
      </c>
      <c r="AA63">
        <v>840</v>
      </c>
    </row>
    <row r="64" spans="1:27" x14ac:dyDescent="0.25">
      <c r="A64" t="s">
        <v>845</v>
      </c>
      <c r="B64">
        <v>40</v>
      </c>
      <c r="C64">
        <v>23</v>
      </c>
      <c r="D64" s="53">
        <v>51</v>
      </c>
      <c r="E64" s="54">
        <v>21</v>
      </c>
      <c r="F64" s="54">
        <v>1</v>
      </c>
      <c r="G64">
        <v>29</v>
      </c>
      <c r="H64">
        <v>17</v>
      </c>
      <c r="I64">
        <v>38</v>
      </c>
      <c r="J64">
        <v>15</v>
      </c>
      <c r="K64">
        <v>1</v>
      </c>
      <c r="L64">
        <v>73</v>
      </c>
      <c r="M64">
        <v>54</v>
      </c>
      <c r="N64">
        <v>136</v>
      </c>
      <c r="O64">
        <v>22</v>
      </c>
      <c r="P64">
        <v>34</v>
      </c>
      <c r="Q64">
        <v>46</v>
      </c>
      <c r="R64">
        <v>29</v>
      </c>
      <c r="S64">
        <v>5</v>
      </c>
      <c r="T64">
        <v>16</v>
      </c>
      <c r="U64">
        <v>25</v>
      </c>
      <c r="V64">
        <v>34</v>
      </c>
      <c r="W64">
        <v>21</v>
      </c>
      <c r="X64">
        <v>4</v>
      </c>
      <c r="Y64">
        <v>80</v>
      </c>
      <c r="Z64">
        <v>59</v>
      </c>
      <c r="AA64">
        <v>136</v>
      </c>
    </row>
    <row r="65" spans="1:27" x14ac:dyDescent="0.25">
      <c r="A65" t="s">
        <v>846</v>
      </c>
      <c r="B65">
        <v>19</v>
      </c>
      <c r="C65">
        <v>28</v>
      </c>
      <c r="D65" s="53">
        <v>54</v>
      </c>
      <c r="E65" s="54">
        <v>23</v>
      </c>
      <c r="F65" s="54">
        <v>3</v>
      </c>
      <c r="G65">
        <v>15</v>
      </c>
      <c r="H65">
        <v>22</v>
      </c>
      <c r="I65">
        <v>43</v>
      </c>
      <c r="J65">
        <v>18</v>
      </c>
      <c r="K65">
        <v>2</v>
      </c>
      <c r="L65">
        <v>80</v>
      </c>
      <c r="M65">
        <v>63</v>
      </c>
      <c r="N65">
        <v>127</v>
      </c>
      <c r="O65">
        <v>9</v>
      </c>
      <c r="P65">
        <v>22</v>
      </c>
      <c r="Q65">
        <v>62</v>
      </c>
      <c r="R65">
        <v>25</v>
      </c>
      <c r="S65">
        <v>9</v>
      </c>
      <c r="T65">
        <v>7</v>
      </c>
      <c r="U65">
        <v>17</v>
      </c>
      <c r="V65">
        <v>49</v>
      </c>
      <c r="W65">
        <v>20</v>
      </c>
      <c r="X65">
        <v>7</v>
      </c>
      <c r="Y65">
        <v>96</v>
      </c>
      <c r="Z65">
        <v>76</v>
      </c>
      <c r="AA65">
        <v>127</v>
      </c>
    </row>
    <row r="66" spans="1:27" x14ac:dyDescent="0.25">
      <c r="A66" t="s">
        <v>159</v>
      </c>
      <c r="B66">
        <v>32</v>
      </c>
      <c r="C66">
        <v>62</v>
      </c>
      <c r="D66" s="53">
        <v>151</v>
      </c>
      <c r="E66" s="54">
        <v>134</v>
      </c>
      <c r="F66" s="54">
        <v>40</v>
      </c>
      <c r="G66">
        <v>8</v>
      </c>
      <c r="H66">
        <v>15</v>
      </c>
      <c r="I66">
        <v>36</v>
      </c>
      <c r="J66">
        <v>32</v>
      </c>
      <c r="K66">
        <v>10</v>
      </c>
      <c r="L66">
        <v>325</v>
      </c>
      <c r="M66">
        <v>78</v>
      </c>
      <c r="N66">
        <v>419</v>
      </c>
      <c r="O66">
        <v>28</v>
      </c>
      <c r="P66">
        <v>70</v>
      </c>
      <c r="Q66">
        <v>153</v>
      </c>
      <c r="R66">
        <v>127</v>
      </c>
      <c r="S66">
        <v>39</v>
      </c>
      <c r="T66">
        <v>7</v>
      </c>
      <c r="U66">
        <v>17</v>
      </c>
      <c r="V66">
        <v>37</v>
      </c>
      <c r="W66">
        <v>30</v>
      </c>
      <c r="X66">
        <v>9</v>
      </c>
      <c r="Y66">
        <v>319</v>
      </c>
      <c r="Z66">
        <v>76</v>
      </c>
      <c r="AA66">
        <v>417</v>
      </c>
    </row>
    <row r="67" spans="1:27" x14ac:dyDescent="0.25">
      <c r="A67" t="s">
        <v>161</v>
      </c>
      <c r="B67">
        <v>41</v>
      </c>
      <c r="C67">
        <v>38</v>
      </c>
      <c r="D67" s="53">
        <v>104</v>
      </c>
      <c r="E67" s="54">
        <v>173</v>
      </c>
      <c r="F67" s="54">
        <v>100</v>
      </c>
      <c r="G67">
        <v>9</v>
      </c>
      <c r="H67">
        <v>8</v>
      </c>
      <c r="I67">
        <v>23</v>
      </c>
      <c r="J67">
        <v>38</v>
      </c>
      <c r="K67">
        <v>22</v>
      </c>
      <c r="L67">
        <v>377</v>
      </c>
      <c r="M67">
        <v>83</v>
      </c>
      <c r="N67">
        <v>456</v>
      </c>
      <c r="O67">
        <v>25</v>
      </c>
      <c r="P67">
        <v>50</v>
      </c>
      <c r="Q67">
        <v>92</v>
      </c>
      <c r="R67">
        <v>172</v>
      </c>
      <c r="S67">
        <v>116</v>
      </c>
      <c r="T67">
        <v>5</v>
      </c>
      <c r="U67">
        <v>11</v>
      </c>
      <c r="V67">
        <v>20</v>
      </c>
      <c r="W67">
        <v>38</v>
      </c>
      <c r="X67">
        <v>25</v>
      </c>
      <c r="Y67">
        <v>380</v>
      </c>
      <c r="Z67">
        <v>84</v>
      </c>
      <c r="AA67">
        <v>455</v>
      </c>
    </row>
    <row r="68" spans="1:27" x14ac:dyDescent="0.25">
      <c r="A68" t="s">
        <v>163</v>
      </c>
      <c r="B68">
        <v>70</v>
      </c>
      <c r="C68">
        <v>41</v>
      </c>
      <c r="D68" s="53">
        <v>101</v>
      </c>
      <c r="E68" s="54">
        <v>75</v>
      </c>
      <c r="F68" s="54">
        <v>11</v>
      </c>
      <c r="G68">
        <v>23</v>
      </c>
      <c r="H68">
        <v>14</v>
      </c>
      <c r="I68">
        <v>34</v>
      </c>
      <c r="J68">
        <v>25</v>
      </c>
      <c r="K68">
        <v>4</v>
      </c>
      <c r="L68">
        <v>187</v>
      </c>
      <c r="M68">
        <v>63</v>
      </c>
      <c r="N68">
        <v>298</v>
      </c>
      <c r="O68">
        <v>37</v>
      </c>
      <c r="P68">
        <v>60</v>
      </c>
      <c r="Q68">
        <v>91</v>
      </c>
      <c r="R68">
        <v>82</v>
      </c>
      <c r="S68">
        <v>27</v>
      </c>
      <c r="T68">
        <v>12</v>
      </c>
      <c r="U68">
        <v>20</v>
      </c>
      <c r="V68">
        <v>31</v>
      </c>
      <c r="W68">
        <v>28</v>
      </c>
      <c r="X68">
        <v>9</v>
      </c>
      <c r="Y68">
        <v>200</v>
      </c>
      <c r="Z68">
        <v>67</v>
      </c>
      <c r="AA68">
        <v>297</v>
      </c>
    </row>
    <row r="69" spans="1:27" x14ac:dyDescent="0.25">
      <c r="A69" t="s">
        <v>165</v>
      </c>
      <c r="B69">
        <v>178</v>
      </c>
      <c r="C69">
        <v>148</v>
      </c>
      <c r="D69" s="53">
        <v>387</v>
      </c>
      <c r="E69" s="54">
        <v>287</v>
      </c>
      <c r="F69" s="54">
        <v>83</v>
      </c>
      <c r="G69">
        <v>16</v>
      </c>
      <c r="H69">
        <v>14</v>
      </c>
      <c r="I69">
        <v>36</v>
      </c>
      <c r="J69">
        <v>27</v>
      </c>
      <c r="K69">
        <v>8</v>
      </c>
      <c r="L69">
        <v>757</v>
      </c>
      <c r="M69">
        <v>70</v>
      </c>
      <c r="N69">
        <v>1083</v>
      </c>
      <c r="O69">
        <v>173</v>
      </c>
      <c r="P69">
        <v>213</v>
      </c>
      <c r="Q69">
        <v>340</v>
      </c>
      <c r="R69">
        <v>272</v>
      </c>
      <c r="S69">
        <v>85</v>
      </c>
      <c r="T69">
        <v>16</v>
      </c>
      <c r="U69">
        <v>20</v>
      </c>
      <c r="V69">
        <v>31</v>
      </c>
      <c r="W69">
        <v>25</v>
      </c>
      <c r="X69">
        <v>8</v>
      </c>
      <c r="Y69">
        <v>697</v>
      </c>
      <c r="Z69">
        <v>64</v>
      </c>
      <c r="AA69">
        <v>1083</v>
      </c>
    </row>
    <row r="70" spans="1:27" x14ac:dyDescent="0.25">
      <c r="A70" t="s">
        <v>167</v>
      </c>
      <c r="B70">
        <v>71</v>
      </c>
      <c r="C70">
        <v>63</v>
      </c>
      <c r="D70" s="53">
        <v>137</v>
      </c>
      <c r="E70" s="54">
        <v>90</v>
      </c>
      <c r="F70" s="54">
        <v>14</v>
      </c>
      <c r="G70">
        <v>19</v>
      </c>
      <c r="H70">
        <v>17</v>
      </c>
      <c r="I70">
        <v>37</v>
      </c>
      <c r="J70">
        <v>24</v>
      </c>
      <c r="K70">
        <v>4</v>
      </c>
      <c r="L70">
        <v>241</v>
      </c>
      <c r="M70">
        <v>64</v>
      </c>
      <c r="N70">
        <v>375</v>
      </c>
      <c r="O70">
        <v>43</v>
      </c>
      <c r="P70">
        <v>80</v>
      </c>
      <c r="Q70">
        <v>125</v>
      </c>
      <c r="R70">
        <v>96</v>
      </c>
      <c r="S70">
        <v>30</v>
      </c>
      <c r="T70">
        <v>11</v>
      </c>
      <c r="U70">
        <v>21</v>
      </c>
      <c r="V70">
        <v>33</v>
      </c>
      <c r="W70">
        <v>26</v>
      </c>
      <c r="X70">
        <v>8</v>
      </c>
      <c r="Y70">
        <v>251</v>
      </c>
      <c r="Z70">
        <v>67</v>
      </c>
      <c r="AA70">
        <v>374</v>
      </c>
    </row>
    <row r="71" spans="1:27" x14ac:dyDescent="0.25">
      <c r="A71" t="s">
        <v>169</v>
      </c>
      <c r="B71">
        <v>53</v>
      </c>
      <c r="C71">
        <v>62</v>
      </c>
      <c r="D71" s="53">
        <v>142</v>
      </c>
      <c r="E71" s="54">
        <v>135</v>
      </c>
      <c r="F71" s="54">
        <v>52</v>
      </c>
      <c r="G71">
        <v>12</v>
      </c>
      <c r="H71">
        <v>14</v>
      </c>
      <c r="I71">
        <v>32</v>
      </c>
      <c r="J71">
        <v>30</v>
      </c>
      <c r="K71">
        <v>12</v>
      </c>
      <c r="L71">
        <v>329</v>
      </c>
      <c r="M71">
        <v>74</v>
      </c>
      <c r="N71">
        <v>444</v>
      </c>
      <c r="O71">
        <v>30</v>
      </c>
      <c r="P71">
        <v>65</v>
      </c>
      <c r="Q71">
        <v>130</v>
      </c>
      <c r="R71">
        <v>145</v>
      </c>
      <c r="S71">
        <v>74</v>
      </c>
      <c r="T71">
        <v>7</v>
      </c>
      <c r="U71">
        <v>15</v>
      </c>
      <c r="V71">
        <v>29</v>
      </c>
      <c r="W71">
        <v>33</v>
      </c>
      <c r="X71">
        <v>17</v>
      </c>
      <c r="Y71">
        <v>349</v>
      </c>
      <c r="Z71">
        <v>79</v>
      </c>
      <c r="AA71">
        <v>444</v>
      </c>
    </row>
    <row r="72" spans="1:27" x14ac:dyDescent="0.25">
      <c r="A72" t="s">
        <v>171</v>
      </c>
      <c r="B72">
        <v>17</v>
      </c>
      <c r="C72">
        <v>14</v>
      </c>
      <c r="D72" s="53">
        <v>53</v>
      </c>
      <c r="E72" s="54">
        <v>61</v>
      </c>
      <c r="F72" s="54">
        <v>28</v>
      </c>
      <c r="G72">
        <v>10</v>
      </c>
      <c r="H72">
        <v>8</v>
      </c>
      <c r="I72">
        <v>31</v>
      </c>
      <c r="J72">
        <v>35</v>
      </c>
      <c r="K72">
        <v>16</v>
      </c>
      <c r="L72">
        <v>142</v>
      </c>
      <c r="M72">
        <v>82</v>
      </c>
      <c r="N72">
        <v>173</v>
      </c>
      <c r="O72">
        <v>9</v>
      </c>
      <c r="P72">
        <v>16</v>
      </c>
      <c r="Q72">
        <v>50</v>
      </c>
      <c r="R72">
        <v>66</v>
      </c>
      <c r="S72">
        <v>30</v>
      </c>
      <c r="T72">
        <v>5</v>
      </c>
      <c r="U72">
        <v>9</v>
      </c>
      <c r="V72">
        <v>29</v>
      </c>
      <c r="W72">
        <v>39</v>
      </c>
      <c r="X72">
        <v>18</v>
      </c>
      <c r="Y72">
        <v>146</v>
      </c>
      <c r="Z72">
        <v>85</v>
      </c>
      <c r="AA72">
        <v>171</v>
      </c>
    </row>
    <row r="73" spans="1:27" x14ac:dyDescent="0.25">
      <c r="A73" t="s">
        <v>173</v>
      </c>
      <c r="B73">
        <v>82</v>
      </c>
      <c r="C73">
        <v>132</v>
      </c>
      <c r="D73" s="53">
        <v>345</v>
      </c>
      <c r="E73" s="54">
        <v>365</v>
      </c>
      <c r="F73" s="54">
        <v>136</v>
      </c>
      <c r="G73">
        <v>8</v>
      </c>
      <c r="H73">
        <v>12</v>
      </c>
      <c r="I73">
        <v>33</v>
      </c>
      <c r="J73">
        <v>34</v>
      </c>
      <c r="K73">
        <v>13</v>
      </c>
      <c r="L73">
        <v>846</v>
      </c>
      <c r="M73">
        <v>80</v>
      </c>
      <c r="N73">
        <v>1060</v>
      </c>
      <c r="O73">
        <v>69</v>
      </c>
      <c r="P73">
        <v>133</v>
      </c>
      <c r="Q73">
        <v>326</v>
      </c>
      <c r="R73">
        <v>342</v>
      </c>
      <c r="S73">
        <v>192</v>
      </c>
      <c r="T73">
        <v>6</v>
      </c>
      <c r="U73">
        <v>13</v>
      </c>
      <c r="V73">
        <v>31</v>
      </c>
      <c r="W73">
        <v>32</v>
      </c>
      <c r="X73">
        <v>18</v>
      </c>
      <c r="Y73">
        <v>860</v>
      </c>
      <c r="Z73">
        <v>81</v>
      </c>
      <c r="AA73">
        <v>1062</v>
      </c>
    </row>
    <row r="74" spans="1:27" x14ac:dyDescent="0.25">
      <c r="A74" t="s">
        <v>175</v>
      </c>
      <c r="B74">
        <v>94</v>
      </c>
      <c r="C74">
        <v>36</v>
      </c>
      <c r="D74" s="53">
        <v>51</v>
      </c>
      <c r="E74" s="54">
        <v>15</v>
      </c>
      <c r="G74">
        <v>48</v>
      </c>
      <c r="H74">
        <v>18</v>
      </c>
      <c r="I74">
        <v>26</v>
      </c>
      <c r="J74">
        <v>8</v>
      </c>
      <c r="L74">
        <v>66</v>
      </c>
      <c r="M74">
        <v>34</v>
      </c>
      <c r="N74">
        <v>196</v>
      </c>
      <c r="O74">
        <v>43</v>
      </c>
      <c r="P74">
        <v>48</v>
      </c>
      <c r="Q74">
        <v>67</v>
      </c>
      <c r="R74">
        <v>31</v>
      </c>
      <c r="S74">
        <v>5</v>
      </c>
      <c r="T74">
        <v>22</v>
      </c>
      <c r="U74">
        <v>25</v>
      </c>
      <c r="V74">
        <v>35</v>
      </c>
      <c r="W74">
        <v>16</v>
      </c>
      <c r="X74">
        <v>3</v>
      </c>
      <c r="Y74">
        <v>103</v>
      </c>
      <c r="Z74">
        <v>53</v>
      </c>
      <c r="AA74">
        <v>194</v>
      </c>
    </row>
    <row r="75" spans="1:27" x14ac:dyDescent="0.25">
      <c r="A75" t="s">
        <v>177</v>
      </c>
      <c r="B75">
        <v>102</v>
      </c>
      <c r="C75">
        <v>74</v>
      </c>
      <c r="D75" s="53">
        <v>219</v>
      </c>
      <c r="E75" s="54">
        <v>181</v>
      </c>
      <c r="F75" s="54">
        <v>41</v>
      </c>
      <c r="G75">
        <v>17</v>
      </c>
      <c r="H75">
        <v>12</v>
      </c>
      <c r="I75">
        <v>35</v>
      </c>
      <c r="J75">
        <v>29</v>
      </c>
      <c r="K75">
        <v>7</v>
      </c>
      <c r="L75">
        <v>441</v>
      </c>
      <c r="M75">
        <v>71</v>
      </c>
      <c r="N75">
        <v>617</v>
      </c>
      <c r="O75">
        <v>64</v>
      </c>
      <c r="P75">
        <v>62</v>
      </c>
      <c r="Q75">
        <v>169</v>
      </c>
      <c r="R75">
        <v>241</v>
      </c>
      <c r="S75">
        <v>80</v>
      </c>
      <c r="T75">
        <v>10</v>
      </c>
      <c r="U75">
        <v>10</v>
      </c>
      <c r="V75">
        <v>27</v>
      </c>
      <c r="W75">
        <v>39</v>
      </c>
      <c r="X75">
        <v>13</v>
      </c>
      <c r="Y75">
        <v>490</v>
      </c>
      <c r="Z75">
        <v>80</v>
      </c>
      <c r="AA75">
        <v>616</v>
      </c>
    </row>
    <row r="76" spans="1:27" x14ac:dyDescent="0.25">
      <c r="A76" t="s">
        <v>179</v>
      </c>
      <c r="B76">
        <v>35</v>
      </c>
      <c r="C76">
        <v>26</v>
      </c>
      <c r="D76" s="53">
        <v>55</v>
      </c>
      <c r="E76" s="54">
        <v>20</v>
      </c>
      <c r="F76" s="54">
        <v>4</v>
      </c>
      <c r="G76">
        <v>25</v>
      </c>
      <c r="H76">
        <v>19</v>
      </c>
      <c r="I76">
        <v>39</v>
      </c>
      <c r="J76">
        <v>14</v>
      </c>
      <c r="K76">
        <v>3</v>
      </c>
      <c r="L76">
        <v>79</v>
      </c>
      <c r="M76">
        <v>56</v>
      </c>
      <c r="N76">
        <v>140</v>
      </c>
      <c r="O76">
        <v>12</v>
      </c>
      <c r="P76">
        <v>31</v>
      </c>
      <c r="Q76">
        <v>50</v>
      </c>
      <c r="R76">
        <v>36</v>
      </c>
      <c r="S76">
        <v>11</v>
      </c>
      <c r="T76">
        <v>9</v>
      </c>
      <c r="U76">
        <v>22</v>
      </c>
      <c r="V76">
        <v>36</v>
      </c>
      <c r="W76">
        <v>26</v>
      </c>
      <c r="X76">
        <v>8</v>
      </c>
      <c r="Y76">
        <v>97</v>
      </c>
      <c r="Z76">
        <v>69</v>
      </c>
      <c r="AA76">
        <v>140</v>
      </c>
    </row>
    <row r="77" spans="1:27" x14ac:dyDescent="0.25">
      <c r="A77" t="s">
        <v>181</v>
      </c>
      <c r="B77">
        <v>66</v>
      </c>
      <c r="C77">
        <v>32</v>
      </c>
      <c r="D77" s="53">
        <v>55</v>
      </c>
      <c r="E77" s="54">
        <v>14</v>
      </c>
      <c r="F77" s="54">
        <v>5</v>
      </c>
      <c r="G77">
        <v>38</v>
      </c>
      <c r="H77">
        <v>19</v>
      </c>
      <c r="I77">
        <v>32</v>
      </c>
      <c r="J77">
        <v>8</v>
      </c>
      <c r="K77">
        <v>3</v>
      </c>
      <c r="L77">
        <v>74</v>
      </c>
      <c r="M77">
        <v>43</v>
      </c>
      <c r="N77">
        <v>172</v>
      </c>
      <c r="O77">
        <v>41</v>
      </c>
      <c r="P77">
        <v>43</v>
      </c>
      <c r="Q77">
        <v>60</v>
      </c>
      <c r="R77">
        <v>21</v>
      </c>
      <c r="S77">
        <v>4</v>
      </c>
      <c r="T77">
        <v>24</v>
      </c>
      <c r="U77">
        <v>25</v>
      </c>
      <c r="V77">
        <v>36</v>
      </c>
      <c r="W77">
        <v>12</v>
      </c>
      <c r="X77">
        <v>2</v>
      </c>
      <c r="Y77">
        <v>85</v>
      </c>
      <c r="Z77">
        <v>50</v>
      </c>
      <c r="AA77">
        <v>169</v>
      </c>
    </row>
    <row r="78" spans="1:27" x14ac:dyDescent="0.25">
      <c r="A78" t="s">
        <v>183</v>
      </c>
      <c r="B78">
        <v>66</v>
      </c>
      <c r="C78">
        <v>49</v>
      </c>
      <c r="D78" s="53">
        <v>146</v>
      </c>
      <c r="E78" s="54">
        <v>131</v>
      </c>
      <c r="F78" s="54">
        <v>27</v>
      </c>
      <c r="G78">
        <v>16</v>
      </c>
      <c r="H78">
        <v>12</v>
      </c>
      <c r="I78">
        <v>35</v>
      </c>
      <c r="J78">
        <v>31</v>
      </c>
      <c r="K78">
        <v>6</v>
      </c>
      <c r="L78">
        <v>304</v>
      </c>
      <c r="M78">
        <v>73</v>
      </c>
      <c r="N78">
        <v>419</v>
      </c>
      <c r="O78">
        <v>36</v>
      </c>
      <c r="P78">
        <v>56</v>
      </c>
      <c r="Q78">
        <v>127</v>
      </c>
      <c r="R78">
        <v>123</v>
      </c>
      <c r="S78">
        <v>69</v>
      </c>
      <c r="T78">
        <v>9</v>
      </c>
      <c r="U78">
        <v>14</v>
      </c>
      <c r="V78">
        <v>31</v>
      </c>
      <c r="W78">
        <v>30</v>
      </c>
      <c r="X78">
        <v>17</v>
      </c>
      <c r="Y78">
        <v>319</v>
      </c>
      <c r="Z78">
        <v>78</v>
      </c>
      <c r="AA78">
        <v>411</v>
      </c>
    </row>
    <row r="79" spans="1:27" x14ac:dyDescent="0.25">
      <c r="A79" t="s">
        <v>185</v>
      </c>
      <c r="B79">
        <v>58</v>
      </c>
      <c r="C79">
        <v>27</v>
      </c>
      <c r="D79" s="53">
        <v>86</v>
      </c>
      <c r="E79" s="54">
        <v>56</v>
      </c>
      <c r="F79" s="54">
        <v>9</v>
      </c>
      <c r="G79">
        <v>25</v>
      </c>
      <c r="H79">
        <v>11</v>
      </c>
      <c r="I79">
        <v>36</v>
      </c>
      <c r="J79">
        <v>24</v>
      </c>
      <c r="K79">
        <v>4</v>
      </c>
      <c r="L79">
        <v>151</v>
      </c>
      <c r="M79">
        <v>64</v>
      </c>
      <c r="N79">
        <v>236</v>
      </c>
      <c r="O79">
        <v>31</v>
      </c>
      <c r="P79">
        <v>39</v>
      </c>
      <c r="Q79">
        <v>83</v>
      </c>
      <c r="R79">
        <v>65</v>
      </c>
      <c r="S79">
        <v>17</v>
      </c>
      <c r="T79">
        <v>13</v>
      </c>
      <c r="U79">
        <v>17</v>
      </c>
      <c r="V79">
        <v>35</v>
      </c>
      <c r="W79">
        <v>28</v>
      </c>
      <c r="X79">
        <v>7</v>
      </c>
      <c r="Y79">
        <v>165</v>
      </c>
      <c r="Z79">
        <v>70</v>
      </c>
      <c r="AA79">
        <v>235</v>
      </c>
    </row>
    <row r="80" spans="1:27" x14ac:dyDescent="0.25">
      <c r="A80" t="s">
        <v>187</v>
      </c>
      <c r="B80">
        <v>78</v>
      </c>
      <c r="C80">
        <v>44</v>
      </c>
      <c r="D80" s="53">
        <v>74</v>
      </c>
      <c r="E80" s="54">
        <v>26</v>
      </c>
      <c r="F80" s="54">
        <v>4</v>
      </c>
      <c r="G80">
        <v>35</v>
      </c>
      <c r="H80">
        <v>19</v>
      </c>
      <c r="I80">
        <v>33</v>
      </c>
      <c r="J80">
        <v>12</v>
      </c>
      <c r="K80">
        <v>2</v>
      </c>
      <c r="L80">
        <v>104</v>
      </c>
      <c r="M80">
        <v>46</v>
      </c>
      <c r="N80">
        <v>226</v>
      </c>
      <c r="O80">
        <v>45</v>
      </c>
      <c r="P80">
        <v>51</v>
      </c>
      <c r="Q80">
        <v>77</v>
      </c>
      <c r="R80">
        <v>47</v>
      </c>
      <c r="S80">
        <v>5</v>
      </c>
      <c r="T80">
        <v>20</v>
      </c>
      <c r="U80">
        <v>23</v>
      </c>
      <c r="V80">
        <v>34</v>
      </c>
      <c r="W80">
        <v>21</v>
      </c>
      <c r="X80">
        <v>2</v>
      </c>
      <c r="Y80">
        <v>129</v>
      </c>
      <c r="Z80">
        <v>57</v>
      </c>
      <c r="AA80">
        <v>225</v>
      </c>
    </row>
    <row r="81" spans="1:27" x14ac:dyDescent="0.25">
      <c r="A81" t="s">
        <v>189</v>
      </c>
      <c r="B81">
        <v>59</v>
      </c>
      <c r="C81">
        <v>28</v>
      </c>
      <c r="D81" s="53">
        <v>47</v>
      </c>
      <c r="E81" s="54">
        <v>15</v>
      </c>
      <c r="F81" s="54">
        <v>5</v>
      </c>
      <c r="G81">
        <v>38</v>
      </c>
      <c r="H81">
        <v>18</v>
      </c>
      <c r="I81">
        <v>31</v>
      </c>
      <c r="J81">
        <v>10</v>
      </c>
      <c r="K81">
        <v>3</v>
      </c>
      <c r="L81">
        <v>67</v>
      </c>
      <c r="M81">
        <v>44</v>
      </c>
      <c r="N81">
        <v>154</v>
      </c>
      <c r="O81">
        <v>40</v>
      </c>
      <c r="P81">
        <v>33</v>
      </c>
      <c r="Q81">
        <v>44</v>
      </c>
      <c r="R81">
        <v>30</v>
      </c>
      <c r="S81">
        <v>6</v>
      </c>
      <c r="T81">
        <v>26</v>
      </c>
      <c r="U81">
        <v>22</v>
      </c>
      <c r="V81">
        <v>29</v>
      </c>
      <c r="W81">
        <v>20</v>
      </c>
      <c r="X81">
        <v>4</v>
      </c>
      <c r="Y81">
        <v>80</v>
      </c>
      <c r="Z81">
        <v>52</v>
      </c>
      <c r="AA81">
        <v>153</v>
      </c>
    </row>
    <row r="82" spans="1:27" x14ac:dyDescent="0.25">
      <c r="A82" t="s">
        <v>191</v>
      </c>
      <c r="B82">
        <v>32</v>
      </c>
      <c r="C82">
        <v>27</v>
      </c>
      <c r="D82" s="53">
        <v>62</v>
      </c>
      <c r="E82" s="54">
        <v>60</v>
      </c>
      <c r="F82" s="54">
        <v>13</v>
      </c>
      <c r="G82">
        <v>16</v>
      </c>
      <c r="H82">
        <v>14</v>
      </c>
      <c r="I82">
        <v>32</v>
      </c>
      <c r="J82">
        <v>31</v>
      </c>
      <c r="K82">
        <v>7</v>
      </c>
      <c r="L82">
        <v>135</v>
      </c>
      <c r="M82">
        <v>70</v>
      </c>
      <c r="N82">
        <v>194</v>
      </c>
      <c r="O82">
        <v>19</v>
      </c>
      <c r="P82">
        <v>33</v>
      </c>
      <c r="Q82">
        <v>63</v>
      </c>
      <c r="R82">
        <v>59</v>
      </c>
      <c r="S82">
        <v>20</v>
      </c>
      <c r="T82">
        <v>10</v>
      </c>
      <c r="U82">
        <v>17</v>
      </c>
      <c r="V82">
        <v>32</v>
      </c>
      <c r="W82">
        <v>30</v>
      </c>
      <c r="X82">
        <v>10</v>
      </c>
      <c r="Y82">
        <v>142</v>
      </c>
      <c r="Z82">
        <v>73</v>
      </c>
      <c r="AA82">
        <v>194</v>
      </c>
    </row>
    <row r="83" spans="1:27" x14ac:dyDescent="0.25">
      <c r="A83" t="s">
        <v>193</v>
      </c>
      <c r="B83">
        <v>50</v>
      </c>
      <c r="C83">
        <v>45</v>
      </c>
      <c r="D83" s="53">
        <v>76</v>
      </c>
      <c r="E83" s="54">
        <v>38</v>
      </c>
      <c r="F83" s="54">
        <v>6</v>
      </c>
      <c r="G83">
        <v>23</v>
      </c>
      <c r="H83">
        <v>21</v>
      </c>
      <c r="I83">
        <v>35</v>
      </c>
      <c r="J83">
        <v>18</v>
      </c>
      <c r="K83">
        <v>3</v>
      </c>
      <c r="L83">
        <v>120</v>
      </c>
      <c r="M83">
        <v>56</v>
      </c>
      <c r="N83">
        <v>215</v>
      </c>
      <c r="O83">
        <v>24</v>
      </c>
      <c r="P83">
        <v>16</v>
      </c>
      <c r="Q83">
        <v>85</v>
      </c>
      <c r="R83">
        <v>76</v>
      </c>
      <c r="S83">
        <v>13</v>
      </c>
      <c r="T83">
        <v>11</v>
      </c>
      <c r="U83">
        <v>7</v>
      </c>
      <c r="V83">
        <v>40</v>
      </c>
      <c r="W83">
        <v>36</v>
      </c>
      <c r="X83">
        <v>6</v>
      </c>
      <c r="Y83">
        <v>174</v>
      </c>
      <c r="Z83">
        <v>81</v>
      </c>
      <c r="AA83">
        <v>214</v>
      </c>
    </row>
    <row r="84" spans="1:27" x14ac:dyDescent="0.25">
      <c r="A84" t="s">
        <v>195</v>
      </c>
      <c r="B84">
        <v>19</v>
      </c>
      <c r="C84">
        <v>27</v>
      </c>
      <c r="D84" s="53">
        <v>103</v>
      </c>
      <c r="E84" s="54">
        <v>149</v>
      </c>
      <c r="F84" s="54">
        <v>67</v>
      </c>
      <c r="G84">
        <v>5</v>
      </c>
      <c r="H84">
        <v>7</v>
      </c>
      <c r="I84">
        <v>28</v>
      </c>
      <c r="J84">
        <v>41</v>
      </c>
      <c r="K84">
        <v>18</v>
      </c>
      <c r="L84">
        <v>319</v>
      </c>
      <c r="M84">
        <v>87</v>
      </c>
      <c r="N84">
        <v>365</v>
      </c>
      <c r="O84">
        <v>5</v>
      </c>
      <c r="P84">
        <v>29</v>
      </c>
      <c r="Q84">
        <v>83</v>
      </c>
      <c r="R84">
        <v>127</v>
      </c>
      <c r="S84">
        <v>121</v>
      </c>
      <c r="T84">
        <v>1</v>
      </c>
      <c r="U84">
        <v>8</v>
      </c>
      <c r="V84">
        <v>23</v>
      </c>
      <c r="W84">
        <v>35</v>
      </c>
      <c r="X84">
        <v>33</v>
      </c>
      <c r="Y84">
        <v>331</v>
      </c>
      <c r="Z84">
        <v>91</v>
      </c>
      <c r="AA84">
        <v>365</v>
      </c>
    </row>
    <row r="85" spans="1:27" x14ac:dyDescent="0.25">
      <c r="A85" t="s">
        <v>197</v>
      </c>
      <c r="B85">
        <v>112</v>
      </c>
      <c r="C85">
        <v>95</v>
      </c>
      <c r="D85" s="53">
        <v>266</v>
      </c>
      <c r="E85" s="54">
        <v>269</v>
      </c>
      <c r="F85" s="54">
        <v>72</v>
      </c>
      <c r="G85">
        <v>14</v>
      </c>
      <c r="H85">
        <v>12</v>
      </c>
      <c r="I85">
        <v>33</v>
      </c>
      <c r="J85">
        <v>33</v>
      </c>
      <c r="K85">
        <v>9</v>
      </c>
      <c r="L85">
        <v>607</v>
      </c>
      <c r="M85">
        <v>75</v>
      </c>
      <c r="N85">
        <v>814</v>
      </c>
      <c r="O85">
        <v>89</v>
      </c>
      <c r="P85">
        <v>121</v>
      </c>
      <c r="Q85">
        <v>323</v>
      </c>
      <c r="R85">
        <v>190</v>
      </c>
      <c r="S85">
        <v>89</v>
      </c>
      <c r="T85">
        <v>11</v>
      </c>
      <c r="U85">
        <v>15</v>
      </c>
      <c r="V85">
        <v>40</v>
      </c>
      <c r="W85">
        <v>23</v>
      </c>
      <c r="X85">
        <v>11</v>
      </c>
      <c r="Y85">
        <v>602</v>
      </c>
      <c r="Z85">
        <v>74</v>
      </c>
      <c r="AA85">
        <v>812</v>
      </c>
    </row>
    <row r="86" spans="1:27" x14ac:dyDescent="0.25">
      <c r="A86" t="s">
        <v>199</v>
      </c>
      <c r="B86">
        <v>19</v>
      </c>
      <c r="C86">
        <v>21</v>
      </c>
      <c r="D86" s="53">
        <v>70</v>
      </c>
      <c r="E86" s="54">
        <v>116</v>
      </c>
      <c r="F86" s="54">
        <v>49</v>
      </c>
      <c r="G86">
        <v>7</v>
      </c>
      <c r="H86">
        <v>8</v>
      </c>
      <c r="I86">
        <v>25</v>
      </c>
      <c r="J86">
        <v>42</v>
      </c>
      <c r="K86">
        <v>18</v>
      </c>
      <c r="L86">
        <v>235</v>
      </c>
      <c r="M86">
        <v>85</v>
      </c>
      <c r="N86">
        <v>275</v>
      </c>
      <c r="O86">
        <v>18</v>
      </c>
      <c r="P86">
        <v>21</v>
      </c>
      <c r="Q86">
        <v>84</v>
      </c>
      <c r="R86">
        <v>102</v>
      </c>
      <c r="S86">
        <v>50</v>
      </c>
      <c r="T86">
        <v>7</v>
      </c>
      <c r="U86">
        <v>8</v>
      </c>
      <c r="V86">
        <v>31</v>
      </c>
      <c r="W86">
        <v>37</v>
      </c>
      <c r="X86">
        <v>18</v>
      </c>
      <c r="Y86">
        <v>236</v>
      </c>
      <c r="Z86">
        <v>86</v>
      </c>
      <c r="AA86">
        <v>275</v>
      </c>
    </row>
    <row r="87" spans="1:27" x14ac:dyDescent="0.25">
      <c r="A87" t="s">
        <v>201</v>
      </c>
      <c r="B87">
        <v>54</v>
      </c>
      <c r="C87">
        <v>33</v>
      </c>
      <c r="D87" s="53">
        <v>114</v>
      </c>
      <c r="E87" s="54">
        <v>106</v>
      </c>
      <c r="F87" s="54">
        <v>30</v>
      </c>
      <c r="G87">
        <v>16</v>
      </c>
      <c r="H87">
        <v>10</v>
      </c>
      <c r="I87">
        <v>34</v>
      </c>
      <c r="J87">
        <v>31</v>
      </c>
      <c r="K87">
        <v>9</v>
      </c>
      <c r="L87">
        <v>250</v>
      </c>
      <c r="M87">
        <v>74</v>
      </c>
      <c r="N87">
        <v>337</v>
      </c>
      <c r="O87">
        <v>26</v>
      </c>
      <c r="P87">
        <v>44</v>
      </c>
      <c r="Q87">
        <v>96</v>
      </c>
      <c r="R87">
        <v>126</v>
      </c>
      <c r="S87">
        <v>46</v>
      </c>
      <c r="T87">
        <v>8</v>
      </c>
      <c r="U87">
        <v>13</v>
      </c>
      <c r="V87">
        <v>28</v>
      </c>
      <c r="W87">
        <v>37</v>
      </c>
      <c r="X87">
        <v>14</v>
      </c>
      <c r="Y87">
        <v>268</v>
      </c>
      <c r="Z87">
        <v>79</v>
      </c>
      <c r="AA87">
        <v>338</v>
      </c>
    </row>
    <row r="88" spans="1:27" x14ac:dyDescent="0.25">
      <c r="A88" t="s">
        <v>203</v>
      </c>
      <c r="B88">
        <v>38</v>
      </c>
      <c r="C88">
        <v>14</v>
      </c>
      <c r="D88" s="53">
        <v>91</v>
      </c>
      <c r="E88" s="54">
        <v>91</v>
      </c>
      <c r="F88" s="54">
        <v>39</v>
      </c>
      <c r="G88">
        <v>14</v>
      </c>
      <c r="H88">
        <v>5</v>
      </c>
      <c r="I88">
        <v>33</v>
      </c>
      <c r="J88">
        <v>33</v>
      </c>
      <c r="K88">
        <v>14</v>
      </c>
      <c r="L88">
        <v>221</v>
      </c>
      <c r="M88">
        <v>81</v>
      </c>
      <c r="N88">
        <v>273</v>
      </c>
      <c r="O88">
        <v>14</v>
      </c>
      <c r="P88">
        <v>35</v>
      </c>
      <c r="Q88">
        <v>71</v>
      </c>
      <c r="R88">
        <v>108</v>
      </c>
      <c r="S88">
        <v>45</v>
      </c>
      <c r="T88">
        <v>5</v>
      </c>
      <c r="U88">
        <v>13</v>
      </c>
      <c r="V88">
        <v>26</v>
      </c>
      <c r="W88">
        <v>40</v>
      </c>
      <c r="X88">
        <v>16</v>
      </c>
      <c r="Y88">
        <v>224</v>
      </c>
      <c r="Z88">
        <v>82</v>
      </c>
      <c r="AA88">
        <v>273</v>
      </c>
    </row>
    <row r="89" spans="1:27" x14ac:dyDescent="0.25">
      <c r="A89" t="s">
        <v>205</v>
      </c>
      <c r="B89">
        <v>40</v>
      </c>
      <c r="C89">
        <v>36</v>
      </c>
      <c r="D89" s="53">
        <v>98</v>
      </c>
      <c r="E89" s="54">
        <v>63</v>
      </c>
      <c r="F89" s="54">
        <v>22</v>
      </c>
      <c r="G89">
        <v>15</v>
      </c>
      <c r="H89">
        <v>14</v>
      </c>
      <c r="I89">
        <v>38</v>
      </c>
      <c r="J89">
        <v>24</v>
      </c>
      <c r="K89">
        <v>8</v>
      </c>
      <c r="L89">
        <v>183</v>
      </c>
      <c r="M89">
        <v>71</v>
      </c>
      <c r="N89">
        <v>259</v>
      </c>
      <c r="O89">
        <v>14</v>
      </c>
      <c r="P89">
        <v>51</v>
      </c>
      <c r="Q89">
        <v>89</v>
      </c>
      <c r="R89">
        <v>82</v>
      </c>
      <c r="S89">
        <v>23</v>
      </c>
      <c r="T89">
        <v>5</v>
      </c>
      <c r="U89">
        <v>20</v>
      </c>
      <c r="V89">
        <v>34</v>
      </c>
      <c r="W89">
        <v>32</v>
      </c>
      <c r="X89">
        <v>9</v>
      </c>
      <c r="Y89">
        <v>194</v>
      </c>
      <c r="Z89">
        <v>75</v>
      </c>
      <c r="AA89">
        <v>259</v>
      </c>
    </row>
    <row r="90" spans="1:27" x14ac:dyDescent="0.25">
      <c r="A90" t="s">
        <v>207</v>
      </c>
      <c r="B90">
        <v>78</v>
      </c>
      <c r="C90">
        <v>47</v>
      </c>
      <c r="D90" s="53">
        <v>152</v>
      </c>
      <c r="E90" s="54">
        <v>112</v>
      </c>
      <c r="F90" s="54">
        <v>27</v>
      </c>
      <c r="G90">
        <v>19</v>
      </c>
      <c r="H90">
        <v>11</v>
      </c>
      <c r="I90">
        <v>37</v>
      </c>
      <c r="J90">
        <v>27</v>
      </c>
      <c r="K90">
        <v>6</v>
      </c>
      <c r="L90">
        <v>291</v>
      </c>
      <c r="M90">
        <v>70</v>
      </c>
      <c r="N90">
        <v>416</v>
      </c>
      <c r="O90">
        <v>54</v>
      </c>
      <c r="P90">
        <v>67</v>
      </c>
      <c r="Q90">
        <v>130</v>
      </c>
      <c r="R90">
        <v>126</v>
      </c>
      <c r="S90">
        <v>37</v>
      </c>
      <c r="T90">
        <v>13</v>
      </c>
      <c r="U90">
        <v>16</v>
      </c>
      <c r="V90">
        <v>31</v>
      </c>
      <c r="W90">
        <v>30</v>
      </c>
      <c r="X90">
        <v>9</v>
      </c>
      <c r="Y90">
        <v>293</v>
      </c>
      <c r="Z90">
        <v>71</v>
      </c>
      <c r="AA90">
        <v>414</v>
      </c>
    </row>
    <row r="91" spans="1:27" x14ac:dyDescent="0.25">
      <c r="A91" t="s">
        <v>209</v>
      </c>
      <c r="B91">
        <v>109</v>
      </c>
      <c r="C91">
        <v>80</v>
      </c>
      <c r="D91" s="53">
        <v>133</v>
      </c>
      <c r="E91" s="54">
        <v>105</v>
      </c>
      <c r="F91" s="54">
        <v>19</v>
      </c>
      <c r="G91">
        <v>24</v>
      </c>
      <c r="H91">
        <v>18</v>
      </c>
      <c r="I91">
        <v>30</v>
      </c>
      <c r="J91">
        <v>24</v>
      </c>
      <c r="K91">
        <v>4</v>
      </c>
      <c r="L91">
        <v>257</v>
      </c>
      <c r="M91">
        <v>58</v>
      </c>
      <c r="N91">
        <v>446</v>
      </c>
      <c r="O91">
        <v>63</v>
      </c>
      <c r="P91">
        <v>107</v>
      </c>
      <c r="Q91">
        <v>125</v>
      </c>
      <c r="R91">
        <v>116</v>
      </c>
      <c r="S91">
        <v>35</v>
      </c>
      <c r="T91">
        <v>14</v>
      </c>
      <c r="U91">
        <v>24</v>
      </c>
      <c r="V91">
        <v>28</v>
      </c>
      <c r="W91">
        <v>26</v>
      </c>
      <c r="X91">
        <v>8</v>
      </c>
      <c r="Y91">
        <v>276</v>
      </c>
      <c r="Z91">
        <v>62</v>
      </c>
      <c r="AA91">
        <v>446</v>
      </c>
    </row>
    <row r="92" spans="1:27" x14ac:dyDescent="0.25">
      <c r="A92" t="s">
        <v>211</v>
      </c>
      <c r="B92">
        <v>131</v>
      </c>
      <c r="C92">
        <v>72</v>
      </c>
      <c r="D92" s="53">
        <v>139</v>
      </c>
      <c r="E92" s="54">
        <v>55</v>
      </c>
      <c r="F92" s="54">
        <v>6</v>
      </c>
      <c r="G92">
        <v>33</v>
      </c>
      <c r="H92">
        <v>18</v>
      </c>
      <c r="I92">
        <v>34</v>
      </c>
      <c r="J92">
        <v>14</v>
      </c>
      <c r="K92">
        <v>1</v>
      </c>
      <c r="L92">
        <v>200</v>
      </c>
      <c r="M92">
        <v>50</v>
      </c>
      <c r="N92">
        <v>403</v>
      </c>
      <c r="O92">
        <v>71</v>
      </c>
      <c r="P92">
        <v>94</v>
      </c>
      <c r="Q92">
        <v>127</v>
      </c>
      <c r="R92">
        <v>85</v>
      </c>
      <c r="S92">
        <v>20</v>
      </c>
      <c r="T92">
        <v>18</v>
      </c>
      <c r="U92">
        <v>24</v>
      </c>
      <c r="V92">
        <v>32</v>
      </c>
      <c r="W92">
        <v>21</v>
      </c>
      <c r="X92">
        <v>5</v>
      </c>
      <c r="Y92">
        <v>232</v>
      </c>
      <c r="Z92">
        <v>58</v>
      </c>
      <c r="AA92">
        <v>397</v>
      </c>
    </row>
    <row r="93" spans="1:27" x14ac:dyDescent="0.25">
      <c r="A93" t="s">
        <v>2313</v>
      </c>
      <c r="B93">
        <v>6</v>
      </c>
      <c r="C93">
        <v>10</v>
      </c>
      <c r="D93" s="53">
        <v>31</v>
      </c>
      <c r="E93" s="54">
        <v>34</v>
      </c>
      <c r="F93" s="54">
        <v>12</v>
      </c>
      <c r="G93">
        <v>6</v>
      </c>
      <c r="H93">
        <v>11</v>
      </c>
      <c r="I93">
        <v>33</v>
      </c>
      <c r="J93">
        <v>37</v>
      </c>
      <c r="K93">
        <v>13</v>
      </c>
      <c r="L93">
        <v>77</v>
      </c>
      <c r="M93">
        <v>83</v>
      </c>
      <c r="N93">
        <v>93</v>
      </c>
      <c r="O93">
        <v>7</v>
      </c>
      <c r="P93">
        <v>19</v>
      </c>
      <c r="Q93">
        <v>21</v>
      </c>
      <c r="R93">
        <v>33</v>
      </c>
      <c r="S93">
        <v>12</v>
      </c>
      <c r="T93">
        <v>8</v>
      </c>
      <c r="U93">
        <v>21</v>
      </c>
      <c r="V93">
        <v>23</v>
      </c>
      <c r="W93">
        <v>36</v>
      </c>
      <c r="X93">
        <v>13</v>
      </c>
      <c r="Y93">
        <v>66</v>
      </c>
      <c r="Z93">
        <v>72</v>
      </c>
      <c r="AA93">
        <v>92</v>
      </c>
    </row>
    <row r="94" spans="1:27" x14ac:dyDescent="0.25">
      <c r="A94" t="s">
        <v>215</v>
      </c>
      <c r="B94">
        <v>16</v>
      </c>
      <c r="C94">
        <v>7</v>
      </c>
      <c r="D94" s="53">
        <v>18</v>
      </c>
      <c r="E94" s="54">
        <v>2</v>
      </c>
      <c r="G94">
        <v>37</v>
      </c>
      <c r="H94">
        <v>16</v>
      </c>
      <c r="I94">
        <v>42</v>
      </c>
      <c r="J94">
        <v>5</v>
      </c>
      <c r="L94">
        <v>20</v>
      </c>
      <c r="M94">
        <v>47</v>
      </c>
      <c r="N94">
        <v>43</v>
      </c>
      <c r="O94">
        <v>7</v>
      </c>
      <c r="P94">
        <v>10</v>
      </c>
      <c r="Q94">
        <v>18</v>
      </c>
      <c r="R94">
        <v>5</v>
      </c>
      <c r="S94">
        <v>3</v>
      </c>
      <c r="T94">
        <v>16</v>
      </c>
      <c r="U94">
        <v>23</v>
      </c>
      <c r="V94">
        <v>42</v>
      </c>
      <c r="W94">
        <v>12</v>
      </c>
      <c r="X94">
        <v>7</v>
      </c>
      <c r="Y94">
        <v>26</v>
      </c>
      <c r="Z94">
        <v>60</v>
      </c>
      <c r="AA94">
        <v>43</v>
      </c>
    </row>
    <row r="95" spans="1:27" x14ac:dyDescent="0.25">
      <c r="A95" t="s">
        <v>849</v>
      </c>
      <c r="B95">
        <v>5</v>
      </c>
      <c r="C95">
        <v>10</v>
      </c>
      <c r="D95" s="53">
        <v>39</v>
      </c>
      <c r="E95" s="54">
        <v>65</v>
      </c>
      <c r="F95" s="54">
        <v>34</v>
      </c>
      <c r="G95">
        <v>3</v>
      </c>
      <c r="H95">
        <v>7</v>
      </c>
      <c r="I95">
        <v>25</v>
      </c>
      <c r="J95">
        <v>42</v>
      </c>
      <c r="K95">
        <v>22</v>
      </c>
      <c r="L95">
        <v>138</v>
      </c>
      <c r="M95">
        <v>90</v>
      </c>
      <c r="N95">
        <v>153</v>
      </c>
      <c r="O95">
        <v>2</v>
      </c>
      <c r="P95">
        <v>9</v>
      </c>
      <c r="Q95">
        <v>48</v>
      </c>
      <c r="R95">
        <v>66</v>
      </c>
      <c r="S95">
        <v>28</v>
      </c>
      <c r="T95">
        <v>1</v>
      </c>
      <c r="U95">
        <v>6</v>
      </c>
      <c r="V95">
        <v>31</v>
      </c>
      <c r="W95">
        <v>43</v>
      </c>
      <c r="X95">
        <v>18</v>
      </c>
      <c r="Y95">
        <v>142</v>
      </c>
      <c r="Z95">
        <v>93</v>
      </c>
      <c r="AA95">
        <v>153</v>
      </c>
    </row>
    <row r="96" spans="1:27" x14ac:dyDescent="0.25">
      <c r="A96" t="s">
        <v>850</v>
      </c>
      <c r="B96">
        <v>15</v>
      </c>
      <c r="C96">
        <v>5</v>
      </c>
      <c r="D96" s="53">
        <v>23</v>
      </c>
      <c r="E96" s="54">
        <v>30</v>
      </c>
      <c r="F96" s="54">
        <v>2</v>
      </c>
      <c r="G96">
        <v>20</v>
      </c>
      <c r="H96">
        <v>7</v>
      </c>
      <c r="I96">
        <v>31</v>
      </c>
      <c r="J96">
        <v>40</v>
      </c>
      <c r="K96">
        <v>3</v>
      </c>
      <c r="L96">
        <v>55</v>
      </c>
      <c r="M96">
        <v>73</v>
      </c>
      <c r="N96">
        <v>75</v>
      </c>
      <c r="O96">
        <v>4</v>
      </c>
      <c r="P96">
        <v>12</v>
      </c>
      <c r="Q96">
        <v>27</v>
      </c>
      <c r="R96">
        <v>25</v>
      </c>
      <c r="S96">
        <v>7</v>
      </c>
      <c r="T96">
        <v>5</v>
      </c>
      <c r="U96">
        <v>16</v>
      </c>
      <c r="V96">
        <v>36</v>
      </c>
      <c r="W96">
        <v>33</v>
      </c>
      <c r="X96">
        <v>9</v>
      </c>
      <c r="Y96">
        <v>59</v>
      </c>
      <c r="Z96">
        <v>79</v>
      </c>
      <c r="AA96">
        <v>75</v>
      </c>
    </row>
    <row r="97" spans="1:27" x14ac:dyDescent="0.25">
      <c r="A97" t="s">
        <v>217</v>
      </c>
      <c r="B97">
        <v>35</v>
      </c>
      <c r="C97">
        <v>28</v>
      </c>
      <c r="D97" s="53">
        <v>107</v>
      </c>
      <c r="E97" s="54">
        <v>103</v>
      </c>
      <c r="F97" s="54">
        <v>19</v>
      </c>
      <c r="G97">
        <v>12</v>
      </c>
      <c r="H97">
        <v>10</v>
      </c>
      <c r="I97">
        <v>37</v>
      </c>
      <c r="J97">
        <v>35</v>
      </c>
      <c r="K97">
        <v>7</v>
      </c>
      <c r="L97">
        <v>229</v>
      </c>
      <c r="M97">
        <v>78</v>
      </c>
      <c r="N97">
        <v>292</v>
      </c>
      <c r="O97">
        <v>21</v>
      </c>
      <c r="P97">
        <v>38</v>
      </c>
      <c r="Q97">
        <v>82</v>
      </c>
      <c r="R97">
        <v>115</v>
      </c>
      <c r="S97">
        <v>36</v>
      </c>
      <c r="T97">
        <v>7</v>
      </c>
      <c r="U97">
        <v>13</v>
      </c>
      <c r="V97">
        <v>28</v>
      </c>
      <c r="W97">
        <v>39</v>
      </c>
      <c r="X97">
        <v>12</v>
      </c>
      <c r="Y97">
        <v>233</v>
      </c>
      <c r="Z97">
        <v>80</v>
      </c>
      <c r="AA97">
        <v>292</v>
      </c>
    </row>
    <row r="98" spans="1:27" x14ac:dyDescent="0.25">
      <c r="A98" t="s">
        <v>219</v>
      </c>
      <c r="B98">
        <v>77</v>
      </c>
      <c r="C98">
        <v>44</v>
      </c>
      <c r="D98" s="53">
        <v>87</v>
      </c>
      <c r="E98" s="54">
        <v>44</v>
      </c>
      <c r="F98" s="54">
        <v>3</v>
      </c>
      <c r="G98">
        <v>30</v>
      </c>
      <c r="H98">
        <v>17</v>
      </c>
      <c r="I98">
        <v>34</v>
      </c>
      <c r="J98">
        <v>17</v>
      </c>
      <c r="K98">
        <v>1</v>
      </c>
      <c r="L98">
        <v>134</v>
      </c>
      <c r="M98">
        <v>53</v>
      </c>
      <c r="N98">
        <v>255</v>
      </c>
      <c r="O98">
        <v>42</v>
      </c>
      <c r="P98">
        <v>62</v>
      </c>
      <c r="Q98">
        <v>90</v>
      </c>
      <c r="R98">
        <v>58</v>
      </c>
      <c r="S98">
        <v>5</v>
      </c>
      <c r="T98">
        <v>16</v>
      </c>
      <c r="U98">
        <v>24</v>
      </c>
      <c r="V98">
        <v>35</v>
      </c>
      <c r="W98">
        <v>23</v>
      </c>
      <c r="X98">
        <v>2</v>
      </c>
      <c r="Y98">
        <v>153</v>
      </c>
      <c r="Z98">
        <v>60</v>
      </c>
      <c r="AA98">
        <v>257</v>
      </c>
    </row>
    <row r="99" spans="1:27" x14ac:dyDescent="0.25">
      <c r="A99" t="s">
        <v>221</v>
      </c>
      <c r="B99">
        <v>79</v>
      </c>
      <c r="C99">
        <v>46</v>
      </c>
      <c r="D99" s="53">
        <v>38</v>
      </c>
      <c r="E99" s="54">
        <v>6</v>
      </c>
      <c r="G99">
        <v>47</v>
      </c>
      <c r="H99">
        <v>27</v>
      </c>
      <c r="I99">
        <v>22</v>
      </c>
      <c r="J99">
        <v>4</v>
      </c>
      <c r="L99">
        <v>44</v>
      </c>
      <c r="M99">
        <v>26</v>
      </c>
      <c r="N99">
        <v>169</v>
      </c>
      <c r="O99">
        <v>64</v>
      </c>
      <c r="P99">
        <v>45</v>
      </c>
      <c r="Q99">
        <v>46</v>
      </c>
      <c r="R99">
        <v>13</v>
      </c>
      <c r="S99">
        <v>1</v>
      </c>
      <c r="T99">
        <v>38</v>
      </c>
      <c r="U99">
        <v>27</v>
      </c>
      <c r="V99">
        <v>27</v>
      </c>
      <c r="W99">
        <v>8</v>
      </c>
      <c r="X99">
        <v>1</v>
      </c>
      <c r="Y99">
        <v>60</v>
      </c>
      <c r="Z99">
        <v>36</v>
      </c>
      <c r="AA99">
        <v>169</v>
      </c>
    </row>
    <row r="100" spans="1:27" x14ac:dyDescent="0.25">
      <c r="A100" t="s">
        <v>223</v>
      </c>
      <c r="B100">
        <v>75</v>
      </c>
      <c r="C100">
        <v>60</v>
      </c>
      <c r="D100" s="53">
        <v>77</v>
      </c>
      <c r="E100" s="54">
        <v>57</v>
      </c>
      <c r="F100" s="54">
        <v>11</v>
      </c>
      <c r="G100">
        <v>27</v>
      </c>
      <c r="H100">
        <v>21</v>
      </c>
      <c r="I100">
        <v>28</v>
      </c>
      <c r="J100">
        <v>20</v>
      </c>
      <c r="K100">
        <v>4</v>
      </c>
      <c r="L100">
        <v>145</v>
      </c>
      <c r="M100">
        <v>52</v>
      </c>
      <c r="N100">
        <v>280</v>
      </c>
      <c r="O100">
        <v>33</v>
      </c>
      <c r="P100">
        <v>62</v>
      </c>
      <c r="Q100">
        <v>92</v>
      </c>
      <c r="R100">
        <v>68</v>
      </c>
      <c r="S100">
        <v>25</v>
      </c>
      <c r="T100">
        <v>12</v>
      </c>
      <c r="U100">
        <v>22</v>
      </c>
      <c r="V100">
        <v>33</v>
      </c>
      <c r="W100">
        <v>24</v>
      </c>
      <c r="X100">
        <v>9</v>
      </c>
      <c r="Y100">
        <v>185</v>
      </c>
      <c r="Z100">
        <v>66</v>
      </c>
      <c r="AA100">
        <v>280</v>
      </c>
    </row>
    <row r="101" spans="1:27" x14ac:dyDescent="0.25">
      <c r="A101" t="s">
        <v>225</v>
      </c>
      <c r="B101">
        <v>78</v>
      </c>
      <c r="C101">
        <v>73</v>
      </c>
      <c r="D101" s="53">
        <v>147</v>
      </c>
      <c r="E101" s="54">
        <v>143</v>
      </c>
      <c r="F101" s="54">
        <v>39</v>
      </c>
      <c r="G101">
        <v>16</v>
      </c>
      <c r="H101">
        <v>15</v>
      </c>
      <c r="I101">
        <v>31</v>
      </c>
      <c r="J101">
        <v>30</v>
      </c>
      <c r="K101">
        <v>8</v>
      </c>
      <c r="L101">
        <v>329</v>
      </c>
      <c r="M101">
        <v>69</v>
      </c>
      <c r="N101">
        <v>480</v>
      </c>
      <c r="O101">
        <v>38</v>
      </c>
      <c r="P101">
        <v>91</v>
      </c>
      <c r="Q101">
        <v>129</v>
      </c>
      <c r="R101">
        <v>172</v>
      </c>
      <c r="S101">
        <v>49</v>
      </c>
      <c r="T101">
        <v>8</v>
      </c>
      <c r="U101">
        <v>19</v>
      </c>
      <c r="V101">
        <v>27</v>
      </c>
      <c r="W101">
        <v>36</v>
      </c>
      <c r="X101">
        <v>10</v>
      </c>
      <c r="Y101">
        <v>350</v>
      </c>
      <c r="Z101">
        <v>73</v>
      </c>
      <c r="AA101">
        <v>479</v>
      </c>
    </row>
    <row r="102" spans="1:27" x14ac:dyDescent="0.25">
      <c r="A102" t="s">
        <v>227</v>
      </c>
      <c r="B102">
        <v>49</v>
      </c>
      <c r="C102">
        <v>59</v>
      </c>
      <c r="D102" s="53">
        <v>190</v>
      </c>
      <c r="E102" s="54">
        <v>205</v>
      </c>
      <c r="F102" s="54">
        <v>53</v>
      </c>
      <c r="G102">
        <v>9</v>
      </c>
      <c r="H102">
        <v>11</v>
      </c>
      <c r="I102">
        <v>34</v>
      </c>
      <c r="J102">
        <v>37</v>
      </c>
      <c r="K102">
        <v>10</v>
      </c>
      <c r="L102">
        <v>448</v>
      </c>
      <c r="M102">
        <v>81</v>
      </c>
      <c r="N102">
        <v>556</v>
      </c>
      <c r="O102">
        <v>30</v>
      </c>
      <c r="P102">
        <v>76</v>
      </c>
      <c r="Q102">
        <v>222</v>
      </c>
      <c r="R102">
        <v>173</v>
      </c>
      <c r="S102">
        <v>52</v>
      </c>
      <c r="T102">
        <v>5</v>
      </c>
      <c r="U102">
        <v>14</v>
      </c>
      <c r="V102">
        <v>40</v>
      </c>
      <c r="W102">
        <v>31</v>
      </c>
      <c r="X102">
        <v>9</v>
      </c>
      <c r="Y102">
        <v>447</v>
      </c>
      <c r="Z102">
        <v>81</v>
      </c>
      <c r="AA102">
        <v>553</v>
      </c>
    </row>
    <row r="103" spans="1:27" x14ac:dyDescent="0.25">
      <c r="A103" t="s">
        <v>229</v>
      </c>
      <c r="B103">
        <v>52</v>
      </c>
      <c r="C103">
        <v>28</v>
      </c>
      <c r="D103" s="53">
        <v>47</v>
      </c>
      <c r="E103" s="54">
        <v>21</v>
      </c>
      <c r="G103">
        <v>35</v>
      </c>
      <c r="H103">
        <v>19</v>
      </c>
      <c r="I103">
        <v>32</v>
      </c>
      <c r="J103">
        <v>14</v>
      </c>
      <c r="L103">
        <v>68</v>
      </c>
      <c r="M103">
        <v>46</v>
      </c>
      <c r="N103">
        <v>148</v>
      </c>
      <c r="O103">
        <v>28</v>
      </c>
      <c r="P103">
        <v>34</v>
      </c>
      <c r="Q103">
        <v>62</v>
      </c>
      <c r="R103">
        <v>20</v>
      </c>
      <c r="S103">
        <v>4</v>
      </c>
      <c r="T103">
        <v>19</v>
      </c>
      <c r="U103">
        <v>23</v>
      </c>
      <c r="V103">
        <v>42</v>
      </c>
      <c r="W103">
        <v>14</v>
      </c>
      <c r="X103">
        <v>3</v>
      </c>
      <c r="Y103">
        <v>86</v>
      </c>
      <c r="Z103">
        <v>58</v>
      </c>
      <c r="AA103">
        <v>148</v>
      </c>
    </row>
    <row r="104" spans="1:27" x14ac:dyDescent="0.25">
      <c r="A104" t="s">
        <v>231</v>
      </c>
      <c r="B104">
        <v>69</v>
      </c>
      <c r="C104">
        <v>64</v>
      </c>
      <c r="D104" s="53">
        <v>139</v>
      </c>
      <c r="E104" s="54">
        <v>135</v>
      </c>
      <c r="F104" s="54">
        <v>38</v>
      </c>
      <c r="G104">
        <v>16</v>
      </c>
      <c r="H104">
        <v>14</v>
      </c>
      <c r="I104">
        <v>31</v>
      </c>
      <c r="J104">
        <v>30</v>
      </c>
      <c r="K104">
        <v>9</v>
      </c>
      <c r="L104">
        <v>312</v>
      </c>
      <c r="M104">
        <v>70</v>
      </c>
      <c r="N104">
        <v>445</v>
      </c>
      <c r="O104">
        <v>54</v>
      </c>
      <c r="P104">
        <v>64</v>
      </c>
      <c r="Q104">
        <v>139</v>
      </c>
      <c r="R104">
        <v>140</v>
      </c>
      <c r="S104">
        <v>47</v>
      </c>
      <c r="T104">
        <v>12</v>
      </c>
      <c r="U104">
        <v>14</v>
      </c>
      <c r="V104">
        <v>31</v>
      </c>
      <c r="W104">
        <v>32</v>
      </c>
      <c r="X104">
        <v>11</v>
      </c>
      <c r="Y104">
        <v>326</v>
      </c>
      <c r="Z104">
        <v>73</v>
      </c>
      <c r="AA104">
        <v>444</v>
      </c>
    </row>
    <row r="105" spans="1:27" x14ac:dyDescent="0.25">
      <c r="A105" t="s">
        <v>233</v>
      </c>
      <c r="B105">
        <v>155</v>
      </c>
      <c r="C105">
        <v>114</v>
      </c>
      <c r="D105" s="53">
        <v>294</v>
      </c>
      <c r="E105" s="54">
        <v>255</v>
      </c>
      <c r="F105" s="54">
        <v>68</v>
      </c>
      <c r="G105">
        <v>17</v>
      </c>
      <c r="H105">
        <v>13</v>
      </c>
      <c r="I105">
        <v>33</v>
      </c>
      <c r="J105">
        <v>29</v>
      </c>
      <c r="K105">
        <v>8</v>
      </c>
      <c r="L105">
        <v>617</v>
      </c>
      <c r="M105">
        <v>70</v>
      </c>
      <c r="N105">
        <v>886</v>
      </c>
      <c r="O105">
        <v>71</v>
      </c>
      <c r="P105">
        <v>113</v>
      </c>
      <c r="Q105">
        <v>262</v>
      </c>
      <c r="R105">
        <v>305</v>
      </c>
      <c r="S105">
        <v>135</v>
      </c>
      <c r="T105">
        <v>8</v>
      </c>
      <c r="U105">
        <v>13</v>
      </c>
      <c r="V105">
        <v>30</v>
      </c>
      <c r="W105">
        <v>34</v>
      </c>
      <c r="X105">
        <v>15</v>
      </c>
      <c r="Y105">
        <v>702</v>
      </c>
      <c r="Z105">
        <v>79</v>
      </c>
      <c r="AA105">
        <v>886</v>
      </c>
    </row>
    <row r="106" spans="1:27" x14ac:dyDescent="0.25">
      <c r="A106" t="s">
        <v>235</v>
      </c>
      <c r="B106">
        <v>117</v>
      </c>
      <c r="C106">
        <v>50</v>
      </c>
      <c r="D106" s="53">
        <v>115</v>
      </c>
      <c r="E106" s="54">
        <v>56</v>
      </c>
      <c r="F106" s="54">
        <v>7</v>
      </c>
      <c r="G106">
        <v>34</v>
      </c>
      <c r="H106">
        <v>14</v>
      </c>
      <c r="I106">
        <v>33</v>
      </c>
      <c r="J106">
        <v>16</v>
      </c>
      <c r="K106">
        <v>2</v>
      </c>
      <c r="L106">
        <v>178</v>
      </c>
      <c r="M106">
        <v>52</v>
      </c>
      <c r="N106">
        <v>345</v>
      </c>
      <c r="O106">
        <v>87</v>
      </c>
      <c r="P106">
        <v>75</v>
      </c>
      <c r="Q106">
        <v>96</v>
      </c>
      <c r="R106">
        <v>64</v>
      </c>
      <c r="S106">
        <v>22</v>
      </c>
      <c r="T106">
        <v>25</v>
      </c>
      <c r="U106">
        <v>22</v>
      </c>
      <c r="V106">
        <v>28</v>
      </c>
      <c r="W106">
        <v>19</v>
      </c>
      <c r="X106">
        <v>6</v>
      </c>
      <c r="Y106">
        <v>182</v>
      </c>
      <c r="Z106">
        <v>53</v>
      </c>
      <c r="AA106">
        <v>344</v>
      </c>
    </row>
    <row r="107" spans="1:27" x14ac:dyDescent="0.25">
      <c r="A107" t="s">
        <v>237</v>
      </c>
      <c r="B107">
        <v>41</v>
      </c>
      <c r="C107">
        <v>45</v>
      </c>
      <c r="D107" s="53">
        <v>101</v>
      </c>
      <c r="E107" s="54">
        <v>85</v>
      </c>
      <c r="F107" s="54">
        <v>21</v>
      </c>
      <c r="G107">
        <v>14</v>
      </c>
      <c r="H107">
        <v>15</v>
      </c>
      <c r="I107">
        <v>34</v>
      </c>
      <c r="J107">
        <v>29</v>
      </c>
      <c r="K107">
        <v>7</v>
      </c>
      <c r="L107">
        <v>207</v>
      </c>
      <c r="M107">
        <v>71</v>
      </c>
      <c r="N107">
        <v>293</v>
      </c>
      <c r="O107">
        <v>25</v>
      </c>
      <c r="P107">
        <v>58</v>
      </c>
      <c r="Q107">
        <v>93</v>
      </c>
      <c r="R107">
        <v>86</v>
      </c>
      <c r="S107">
        <v>32</v>
      </c>
      <c r="T107">
        <v>9</v>
      </c>
      <c r="U107">
        <v>20</v>
      </c>
      <c r="V107">
        <v>32</v>
      </c>
      <c r="W107">
        <v>29</v>
      </c>
      <c r="X107">
        <v>11</v>
      </c>
      <c r="Y107">
        <v>211</v>
      </c>
      <c r="Z107">
        <v>72</v>
      </c>
      <c r="AA107">
        <v>294</v>
      </c>
    </row>
    <row r="108" spans="1:27" x14ac:dyDescent="0.25">
      <c r="A108" t="s">
        <v>239</v>
      </c>
      <c r="B108">
        <v>105</v>
      </c>
      <c r="C108">
        <v>50</v>
      </c>
      <c r="D108" s="53">
        <v>103</v>
      </c>
      <c r="E108" s="54">
        <v>96</v>
      </c>
      <c r="F108" s="54">
        <v>22</v>
      </c>
      <c r="G108">
        <v>28</v>
      </c>
      <c r="H108">
        <v>13</v>
      </c>
      <c r="I108">
        <v>27</v>
      </c>
      <c r="J108">
        <v>26</v>
      </c>
      <c r="K108">
        <v>6</v>
      </c>
      <c r="L108">
        <v>221</v>
      </c>
      <c r="M108">
        <v>59</v>
      </c>
      <c r="N108">
        <v>376</v>
      </c>
      <c r="O108">
        <v>57</v>
      </c>
      <c r="P108">
        <v>88</v>
      </c>
      <c r="Q108">
        <v>91</v>
      </c>
      <c r="R108">
        <v>90</v>
      </c>
      <c r="S108">
        <v>51</v>
      </c>
      <c r="T108">
        <v>15</v>
      </c>
      <c r="U108">
        <v>23</v>
      </c>
      <c r="V108">
        <v>24</v>
      </c>
      <c r="W108">
        <v>24</v>
      </c>
      <c r="X108">
        <v>14</v>
      </c>
      <c r="Y108">
        <v>232</v>
      </c>
      <c r="Z108">
        <v>62</v>
      </c>
      <c r="AA108">
        <v>377</v>
      </c>
    </row>
    <row r="109" spans="1:27" x14ac:dyDescent="0.25">
      <c r="A109" t="s">
        <v>241</v>
      </c>
      <c r="B109">
        <v>52</v>
      </c>
      <c r="C109">
        <v>41</v>
      </c>
      <c r="D109" s="53">
        <v>62</v>
      </c>
      <c r="E109" s="54">
        <v>61</v>
      </c>
      <c r="F109" s="54">
        <v>12</v>
      </c>
      <c r="G109">
        <v>23</v>
      </c>
      <c r="H109">
        <v>18</v>
      </c>
      <c r="I109">
        <v>27</v>
      </c>
      <c r="J109">
        <v>27</v>
      </c>
      <c r="K109">
        <v>5</v>
      </c>
      <c r="L109">
        <v>135</v>
      </c>
      <c r="M109">
        <v>59</v>
      </c>
      <c r="N109">
        <v>228</v>
      </c>
      <c r="O109">
        <v>32</v>
      </c>
      <c r="P109">
        <v>41</v>
      </c>
      <c r="Q109">
        <v>81</v>
      </c>
      <c r="R109">
        <v>52</v>
      </c>
      <c r="S109">
        <v>20</v>
      </c>
      <c r="T109">
        <v>14</v>
      </c>
      <c r="U109">
        <v>18</v>
      </c>
      <c r="V109">
        <v>36</v>
      </c>
      <c r="W109">
        <v>23</v>
      </c>
      <c r="X109">
        <v>9</v>
      </c>
      <c r="Y109">
        <v>153</v>
      </c>
      <c r="Z109">
        <v>68</v>
      </c>
      <c r="AA109">
        <v>226</v>
      </c>
    </row>
    <row r="110" spans="1:27" x14ac:dyDescent="0.25">
      <c r="A110" t="s">
        <v>243</v>
      </c>
      <c r="B110">
        <v>81</v>
      </c>
      <c r="C110">
        <v>56</v>
      </c>
      <c r="D110" s="53">
        <v>157</v>
      </c>
      <c r="E110" s="54">
        <v>142</v>
      </c>
      <c r="F110" s="54">
        <v>43</v>
      </c>
      <c r="G110">
        <v>17</v>
      </c>
      <c r="H110">
        <v>12</v>
      </c>
      <c r="I110">
        <v>33</v>
      </c>
      <c r="J110">
        <v>30</v>
      </c>
      <c r="K110">
        <v>9</v>
      </c>
      <c r="L110">
        <v>342</v>
      </c>
      <c r="M110">
        <v>71</v>
      </c>
      <c r="N110">
        <v>479</v>
      </c>
      <c r="O110">
        <v>33</v>
      </c>
      <c r="P110">
        <v>70</v>
      </c>
      <c r="Q110">
        <v>144</v>
      </c>
      <c r="R110">
        <v>158</v>
      </c>
      <c r="S110">
        <v>74</v>
      </c>
      <c r="T110">
        <v>7</v>
      </c>
      <c r="U110">
        <v>15</v>
      </c>
      <c r="V110">
        <v>30</v>
      </c>
      <c r="W110">
        <v>33</v>
      </c>
      <c r="X110">
        <v>15</v>
      </c>
      <c r="Y110">
        <v>376</v>
      </c>
      <c r="Z110">
        <v>78</v>
      </c>
      <c r="AA110">
        <v>479</v>
      </c>
    </row>
    <row r="111" spans="1:27" x14ac:dyDescent="0.25">
      <c r="A111" t="s">
        <v>245</v>
      </c>
      <c r="B111">
        <v>55</v>
      </c>
      <c r="C111">
        <v>27</v>
      </c>
      <c r="D111" s="53">
        <v>114</v>
      </c>
      <c r="E111" s="54">
        <v>124</v>
      </c>
      <c r="F111" s="54">
        <v>40</v>
      </c>
      <c r="G111">
        <v>15</v>
      </c>
      <c r="H111">
        <v>8</v>
      </c>
      <c r="I111">
        <v>32</v>
      </c>
      <c r="J111">
        <v>34</v>
      </c>
      <c r="K111">
        <v>11</v>
      </c>
      <c r="L111">
        <v>278</v>
      </c>
      <c r="M111">
        <v>77</v>
      </c>
      <c r="N111">
        <v>360</v>
      </c>
      <c r="O111">
        <v>21</v>
      </c>
      <c r="P111">
        <v>52</v>
      </c>
      <c r="Q111">
        <v>105</v>
      </c>
      <c r="R111">
        <v>125</v>
      </c>
      <c r="S111">
        <v>56</v>
      </c>
      <c r="T111">
        <v>6</v>
      </c>
      <c r="U111">
        <v>14</v>
      </c>
      <c r="V111">
        <v>29</v>
      </c>
      <c r="W111">
        <v>35</v>
      </c>
      <c r="X111">
        <v>16</v>
      </c>
      <c r="Y111">
        <v>286</v>
      </c>
      <c r="Z111">
        <v>80</v>
      </c>
      <c r="AA111">
        <v>359</v>
      </c>
    </row>
    <row r="112" spans="1:27" x14ac:dyDescent="0.25">
      <c r="A112" t="s">
        <v>247</v>
      </c>
      <c r="B112">
        <v>73</v>
      </c>
      <c r="C112">
        <v>51</v>
      </c>
      <c r="D112" s="53">
        <v>110</v>
      </c>
      <c r="E112" s="54">
        <v>53</v>
      </c>
      <c r="F112" s="54">
        <v>7</v>
      </c>
      <c r="G112">
        <v>25</v>
      </c>
      <c r="H112">
        <v>17</v>
      </c>
      <c r="I112">
        <v>37</v>
      </c>
      <c r="J112">
        <v>18</v>
      </c>
      <c r="K112">
        <v>2</v>
      </c>
      <c r="L112">
        <v>170</v>
      </c>
      <c r="M112">
        <v>58</v>
      </c>
      <c r="N112">
        <v>294</v>
      </c>
      <c r="O112">
        <v>37</v>
      </c>
      <c r="P112">
        <v>66</v>
      </c>
      <c r="Q112">
        <v>106</v>
      </c>
      <c r="R112">
        <v>68</v>
      </c>
      <c r="S112">
        <v>16</v>
      </c>
      <c r="T112">
        <v>13</v>
      </c>
      <c r="U112">
        <v>23</v>
      </c>
      <c r="V112">
        <v>36</v>
      </c>
      <c r="W112">
        <v>23</v>
      </c>
      <c r="X112">
        <v>5</v>
      </c>
      <c r="Y112">
        <v>190</v>
      </c>
      <c r="Z112">
        <v>65</v>
      </c>
      <c r="AA112">
        <v>293</v>
      </c>
    </row>
    <row r="113" spans="1:27" x14ac:dyDescent="0.25">
      <c r="A113" t="s">
        <v>249</v>
      </c>
      <c r="B113">
        <v>103</v>
      </c>
      <c r="C113">
        <v>77</v>
      </c>
      <c r="D113" s="53">
        <v>151</v>
      </c>
      <c r="E113" s="54">
        <v>84</v>
      </c>
      <c r="F113" s="54">
        <v>23</v>
      </c>
      <c r="G113">
        <v>24</v>
      </c>
      <c r="H113">
        <v>18</v>
      </c>
      <c r="I113">
        <v>34</v>
      </c>
      <c r="J113">
        <v>19</v>
      </c>
      <c r="K113">
        <v>5</v>
      </c>
      <c r="L113">
        <v>258</v>
      </c>
      <c r="M113">
        <v>59</v>
      </c>
      <c r="N113">
        <v>438</v>
      </c>
      <c r="O113">
        <v>66</v>
      </c>
      <c r="P113">
        <v>92</v>
      </c>
      <c r="Q113">
        <v>147</v>
      </c>
      <c r="R113">
        <v>94</v>
      </c>
      <c r="S113">
        <v>37</v>
      </c>
      <c r="T113">
        <v>15</v>
      </c>
      <c r="U113">
        <v>21</v>
      </c>
      <c r="V113">
        <v>34</v>
      </c>
      <c r="W113">
        <v>22</v>
      </c>
      <c r="X113">
        <v>8</v>
      </c>
      <c r="Y113">
        <v>278</v>
      </c>
      <c r="Z113">
        <v>64</v>
      </c>
      <c r="AA113">
        <v>436</v>
      </c>
    </row>
    <row r="114" spans="1:27" x14ac:dyDescent="0.25">
      <c r="A114" t="s">
        <v>251</v>
      </c>
      <c r="B114">
        <v>109</v>
      </c>
      <c r="C114">
        <v>96</v>
      </c>
      <c r="D114" s="53">
        <v>175</v>
      </c>
      <c r="E114" s="54">
        <v>183</v>
      </c>
      <c r="F114" s="54">
        <v>43</v>
      </c>
      <c r="G114">
        <v>18</v>
      </c>
      <c r="H114">
        <v>16</v>
      </c>
      <c r="I114">
        <v>29</v>
      </c>
      <c r="J114">
        <v>30</v>
      </c>
      <c r="K114">
        <v>7</v>
      </c>
      <c r="L114">
        <v>401</v>
      </c>
      <c r="M114">
        <v>66</v>
      </c>
      <c r="N114">
        <v>606</v>
      </c>
      <c r="O114">
        <v>51</v>
      </c>
      <c r="P114">
        <v>85</v>
      </c>
      <c r="Q114">
        <v>165</v>
      </c>
      <c r="R114">
        <v>213</v>
      </c>
      <c r="S114">
        <v>91</v>
      </c>
      <c r="T114">
        <v>8</v>
      </c>
      <c r="U114">
        <v>14</v>
      </c>
      <c r="V114">
        <v>27</v>
      </c>
      <c r="W114">
        <v>35</v>
      </c>
      <c r="X114">
        <v>15</v>
      </c>
      <c r="Y114">
        <v>469</v>
      </c>
      <c r="Z114">
        <v>78</v>
      </c>
      <c r="AA114">
        <v>605</v>
      </c>
    </row>
    <row r="115" spans="1:27" x14ac:dyDescent="0.25">
      <c r="A115" t="s">
        <v>253</v>
      </c>
      <c r="B115">
        <v>70</v>
      </c>
      <c r="C115">
        <v>58</v>
      </c>
      <c r="D115" s="53">
        <v>128</v>
      </c>
      <c r="E115" s="54">
        <v>77</v>
      </c>
      <c r="F115" s="54">
        <v>7</v>
      </c>
      <c r="G115">
        <v>21</v>
      </c>
      <c r="H115">
        <v>17</v>
      </c>
      <c r="I115">
        <v>38</v>
      </c>
      <c r="J115">
        <v>23</v>
      </c>
      <c r="K115">
        <v>2</v>
      </c>
      <c r="L115">
        <v>212</v>
      </c>
      <c r="M115">
        <v>62</v>
      </c>
      <c r="N115">
        <v>340</v>
      </c>
      <c r="O115">
        <v>53</v>
      </c>
      <c r="P115">
        <v>71</v>
      </c>
      <c r="Q115">
        <v>92</v>
      </c>
      <c r="R115">
        <v>91</v>
      </c>
      <c r="S115">
        <v>30</v>
      </c>
      <c r="T115">
        <v>16</v>
      </c>
      <c r="U115">
        <v>21</v>
      </c>
      <c r="V115">
        <v>27</v>
      </c>
      <c r="W115">
        <v>27</v>
      </c>
      <c r="X115">
        <v>9</v>
      </c>
      <c r="Y115">
        <v>213</v>
      </c>
      <c r="Z115">
        <v>63</v>
      </c>
      <c r="AA115">
        <v>337</v>
      </c>
    </row>
    <row r="116" spans="1:27" x14ac:dyDescent="0.25">
      <c r="A116" t="s">
        <v>255</v>
      </c>
      <c r="B116">
        <v>22</v>
      </c>
      <c r="C116">
        <v>17</v>
      </c>
      <c r="D116" s="53">
        <v>65</v>
      </c>
      <c r="E116" s="54">
        <v>119</v>
      </c>
      <c r="F116" s="54">
        <v>61</v>
      </c>
      <c r="G116">
        <v>8</v>
      </c>
      <c r="H116">
        <v>6</v>
      </c>
      <c r="I116">
        <v>23</v>
      </c>
      <c r="J116">
        <v>42</v>
      </c>
      <c r="K116">
        <v>21</v>
      </c>
      <c r="L116">
        <v>245</v>
      </c>
      <c r="M116">
        <v>86</v>
      </c>
      <c r="N116">
        <v>284</v>
      </c>
      <c r="O116">
        <v>22</v>
      </c>
      <c r="P116">
        <v>23</v>
      </c>
      <c r="Q116">
        <v>55</v>
      </c>
      <c r="R116">
        <v>107</v>
      </c>
      <c r="S116">
        <v>77</v>
      </c>
      <c r="T116">
        <v>8</v>
      </c>
      <c r="U116">
        <v>8</v>
      </c>
      <c r="V116">
        <v>19</v>
      </c>
      <c r="W116">
        <v>38</v>
      </c>
      <c r="X116">
        <v>27</v>
      </c>
      <c r="Y116">
        <v>239</v>
      </c>
      <c r="Z116">
        <v>84</v>
      </c>
      <c r="AA116">
        <v>284</v>
      </c>
    </row>
    <row r="117" spans="1:27" x14ac:dyDescent="0.25">
      <c r="A117" t="s">
        <v>257</v>
      </c>
      <c r="B117">
        <v>98</v>
      </c>
      <c r="C117">
        <v>58</v>
      </c>
      <c r="D117" s="53">
        <v>79</v>
      </c>
      <c r="E117" s="54">
        <v>35</v>
      </c>
      <c r="F117" s="54">
        <v>3</v>
      </c>
      <c r="G117">
        <v>36</v>
      </c>
      <c r="H117">
        <v>21</v>
      </c>
      <c r="I117">
        <v>29</v>
      </c>
      <c r="J117">
        <v>13</v>
      </c>
      <c r="K117">
        <v>1</v>
      </c>
      <c r="L117">
        <v>117</v>
      </c>
      <c r="M117">
        <v>43</v>
      </c>
      <c r="N117">
        <v>273</v>
      </c>
      <c r="O117">
        <v>47</v>
      </c>
      <c r="P117">
        <v>58</v>
      </c>
      <c r="Q117">
        <v>97</v>
      </c>
      <c r="R117">
        <v>64</v>
      </c>
      <c r="S117">
        <v>6</v>
      </c>
      <c r="T117">
        <v>17</v>
      </c>
      <c r="U117">
        <v>21</v>
      </c>
      <c r="V117">
        <v>36</v>
      </c>
      <c r="W117">
        <v>24</v>
      </c>
      <c r="X117">
        <v>2</v>
      </c>
      <c r="Y117">
        <v>167</v>
      </c>
      <c r="Z117">
        <v>61</v>
      </c>
      <c r="AA117">
        <v>272</v>
      </c>
    </row>
    <row r="118" spans="1:27" x14ac:dyDescent="0.25">
      <c r="A118" t="s">
        <v>259</v>
      </c>
      <c r="B118">
        <v>60</v>
      </c>
      <c r="C118">
        <v>44</v>
      </c>
      <c r="D118" s="53">
        <v>155</v>
      </c>
      <c r="E118" s="54">
        <v>146</v>
      </c>
      <c r="F118" s="54">
        <v>34</v>
      </c>
      <c r="G118">
        <v>14</v>
      </c>
      <c r="H118">
        <v>10</v>
      </c>
      <c r="I118">
        <v>35</v>
      </c>
      <c r="J118">
        <v>33</v>
      </c>
      <c r="K118">
        <v>8</v>
      </c>
      <c r="L118">
        <v>335</v>
      </c>
      <c r="M118">
        <v>76</v>
      </c>
      <c r="N118">
        <v>439</v>
      </c>
      <c r="O118">
        <v>28</v>
      </c>
      <c r="P118">
        <v>58</v>
      </c>
      <c r="Q118">
        <v>155</v>
      </c>
      <c r="R118">
        <v>132</v>
      </c>
      <c r="S118">
        <v>64</v>
      </c>
      <c r="T118">
        <v>6</v>
      </c>
      <c r="U118">
        <v>13</v>
      </c>
      <c r="V118">
        <v>35</v>
      </c>
      <c r="W118">
        <v>30</v>
      </c>
      <c r="X118">
        <v>15</v>
      </c>
      <c r="Y118">
        <v>351</v>
      </c>
      <c r="Z118">
        <v>80</v>
      </c>
      <c r="AA118">
        <v>437</v>
      </c>
    </row>
    <row r="119" spans="1:27" x14ac:dyDescent="0.25">
      <c r="A119" t="s">
        <v>261</v>
      </c>
      <c r="B119">
        <v>40</v>
      </c>
      <c r="C119">
        <v>35</v>
      </c>
      <c r="D119" s="53">
        <v>148</v>
      </c>
      <c r="E119" s="54">
        <v>165</v>
      </c>
      <c r="F119" s="54">
        <v>67</v>
      </c>
      <c r="G119">
        <v>9</v>
      </c>
      <c r="H119">
        <v>8</v>
      </c>
      <c r="I119">
        <v>33</v>
      </c>
      <c r="J119">
        <v>36</v>
      </c>
      <c r="K119">
        <v>15</v>
      </c>
      <c r="L119">
        <v>380</v>
      </c>
      <c r="M119">
        <v>84</v>
      </c>
      <c r="N119">
        <v>455</v>
      </c>
      <c r="O119">
        <v>20</v>
      </c>
      <c r="P119">
        <v>57</v>
      </c>
      <c r="Q119">
        <v>125</v>
      </c>
      <c r="R119">
        <v>170</v>
      </c>
      <c r="S119">
        <v>83</v>
      </c>
      <c r="T119">
        <v>4</v>
      </c>
      <c r="U119">
        <v>13</v>
      </c>
      <c r="V119">
        <v>27</v>
      </c>
      <c r="W119">
        <v>37</v>
      </c>
      <c r="X119">
        <v>18</v>
      </c>
      <c r="Y119">
        <v>378</v>
      </c>
      <c r="Z119">
        <v>83</v>
      </c>
      <c r="AA119">
        <v>455</v>
      </c>
    </row>
    <row r="120" spans="1:27" x14ac:dyDescent="0.25">
      <c r="A120" t="s">
        <v>263</v>
      </c>
      <c r="B120">
        <v>22</v>
      </c>
      <c r="C120">
        <v>7</v>
      </c>
      <c r="D120" s="53">
        <v>7</v>
      </c>
      <c r="E120" s="54">
        <v>1</v>
      </c>
      <c r="G120">
        <v>59</v>
      </c>
      <c r="H120">
        <v>19</v>
      </c>
      <c r="I120">
        <v>19</v>
      </c>
      <c r="J120">
        <v>3</v>
      </c>
      <c r="L120">
        <v>8</v>
      </c>
      <c r="M120">
        <v>22</v>
      </c>
      <c r="N120">
        <v>37</v>
      </c>
      <c r="O120">
        <v>14</v>
      </c>
      <c r="P120">
        <v>7</v>
      </c>
      <c r="Q120">
        <v>14</v>
      </c>
      <c r="R120">
        <v>2</v>
      </c>
      <c r="T120">
        <v>38</v>
      </c>
      <c r="U120">
        <v>19</v>
      </c>
      <c r="V120">
        <v>38</v>
      </c>
      <c r="W120">
        <v>5</v>
      </c>
      <c r="Y120">
        <v>16</v>
      </c>
      <c r="Z120">
        <v>43</v>
      </c>
      <c r="AA120">
        <v>37</v>
      </c>
    </row>
    <row r="121" spans="1:27" x14ac:dyDescent="0.25">
      <c r="A121" t="s">
        <v>265</v>
      </c>
      <c r="B121">
        <v>42</v>
      </c>
      <c r="C121">
        <v>39</v>
      </c>
      <c r="D121" s="53">
        <v>89</v>
      </c>
      <c r="E121" s="54">
        <v>111</v>
      </c>
      <c r="F121" s="54">
        <v>48</v>
      </c>
      <c r="G121">
        <v>13</v>
      </c>
      <c r="H121">
        <v>12</v>
      </c>
      <c r="I121">
        <v>27</v>
      </c>
      <c r="J121">
        <v>34</v>
      </c>
      <c r="K121">
        <v>15</v>
      </c>
      <c r="L121">
        <v>248</v>
      </c>
      <c r="M121">
        <v>75</v>
      </c>
      <c r="N121">
        <v>329</v>
      </c>
      <c r="O121">
        <v>31</v>
      </c>
      <c r="P121">
        <v>48</v>
      </c>
      <c r="Q121">
        <v>78</v>
      </c>
      <c r="R121">
        <v>100</v>
      </c>
      <c r="S121">
        <v>72</v>
      </c>
      <c r="T121">
        <v>9</v>
      </c>
      <c r="U121">
        <v>15</v>
      </c>
      <c r="V121">
        <v>24</v>
      </c>
      <c r="W121">
        <v>30</v>
      </c>
      <c r="X121">
        <v>22</v>
      </c>
      <c r="Y121">
        <v>250</v>
      </c>
      <c r="Z121">
        <v>76</v>
      </c>
      <c r="AA121">
        <v>329</v>
      </c>
    </row>
    <row r="122" spans="1:27" x14ac:dyDescent="0.25">
      <c r="A122" t="s">
        <v>267</v>
      </c>
      <c r="B122">
        <v>78</v>
      </c>
      <c r="C122">
        <v>56</v>
      </c>
      <c r="D122" s="53">
        <v>135</v>
      </c>
      <c r="E122" s="54">
        <v>108</v>
      </c>
      <c r="F122" s="54">
        <v>34</v>
      </c>
      <c r="G122">
        <v>19</v>
      </c>
      <c r="H122">
        <v>14</v>
      </c>
      <c r="I122">
        <v>33</v>
      </c>
      <c r="J122">
        <v>26</v>
      </c>
      <c r="K122">
        <v>8</v>
      </c>
      <c r="L122">
        <v>277</v>
      </c>
      <c r="M122">
        <v>67</v>
      </c>
      <c r="N122">
        <v>411</v>
      </c>
      <c r="O122">
        <v>47</v>
      </c>
      <c r="P122">
        <v>84</v>
      </c>
      <c r="Q122">
        <v>122</v>
      </c>
      <c r="R122">
        <v>124</v>
      </c>
      <c r="S122">
        <v>33</v>
      </c>
      <c r="T122">
        <v>11</v>
      </c>
      <c r="U122">
        <v>20</v>
      </c>
      <c r="V122">
        <v>30</v>
      </c>
      <c r="W122">
        <v>30</v>
      </c>
      <c r="X122">
        <v>8</v>
      </c>
      <c r="Y122">
        <v>279</v>
      </c>
      <c r="Z122">
        <v>68</v>
      </c>
      <c r="AA122">
        <v>410</v>
      </c>
    </row>
    <row r="123" spans="1:27" x14ac:dyDescent="0.25">
      <c r="A123" t="s">
        <v>269</v>
      </c>
      <c r="B123">
        <v>18</v>
      </c>
      <c r="C123">
        <v>15</v>
      </c>
      <c r="D123" s="53">
        <v>74</v>
      </c>
      <c r="E123" s="54">
        <v>130</v>
      </c>
      <c r="F123" s="54">
        <v>42</v>
      </c>
      <c r="G123">
        <v>6</v>
      </c>
      <c r="H123">
        <v>5</v>
      </c>
      <c r="I123">
        <v>27</v>
      </c>
      <c r="J123">
        <v>47</v>
      </c>
      <c r="K123">
        <v>15</v>
      </c>
      <c r="L123">
        <v>246</v>
      </c>
      <c r="M123">
        <v>88</v>
      </c>
      <c r="N123">
        <v>279</v>
      </c>
      <c r="O123">
        <v>14</v>
      </c>
      <c r="P123">
        <v>22</v>
      </c>
      <c r="Q123">
        <v>74</v>
      </c>
      <c r="R123">
        <v>113</v>
      </c>
      <c r="S123">
        <v>56</v>
      </c>
      <c r="T123">
        <v>5</v>
      </c>
      <c r="U123">
        <v>8</v>
      </c>
      <c r="V123">
        <v>27</v>
      </c>
      <c r="W123">
        <v>41</v>
      </c>
      <c r="X123">
        <v>20</v>
      </c>
      <c r="Y123">
        <v>243</v>
      </c>
      <c r="Z123">
        <v>87</v>
      </c>
      <c r="AA123">
        <v>279</v>
      </c>
    </row>
    <row r="124" spans="1:27" x14ac:dyDescent="0.25">
      <c r="A124" t="s">
        <v>271</v>
      </c>
      <c r="B124">
        <v>53</v>
      </c>
      <c r="C124">
        <v>34</v>
      </c>
      <c r="D124" s="53">
        <v>124</v>
      </c>
      <c r="E124" s="54">
        <v>133</v>
      </c>
      <c r="F124" s="54">
        <v>53</v>
      </c>
      <c r="G124">
        <v>13</v>
      </c>
      <c r="H124">
        <v>9</v>
      </c>
      <c r="I124">
        <v>31</v>
      </c>
      <c r="J124">
        <v>34</v>
      </c>
      <c r="K124">
        <v>13</v>
      </c>
      <c r="L124">
        <v>310</v>
      </c>
      <c r="M124">
        <v>78</v>
      </c>
      <c r="N124">
        <v>397</v>
      </c>
      <c r="O124">
        <v>38</v>
      </c>
      <c r="P124">
        <v>56</v>
      </c>
      <c r="Q124">
        <v>99</v>
      </c>
      <c r="R124">
        <v>130</v>
      </c>
      <c r="S124">
        <v>73</v>
      </c>
      <c r="T124">
        <v>10</v>
      </c>
      <c r="U124">
        <v>14</v>
      </c>
      <c r="V124">
        <v>25</v>
      </c>
      <c r="W124">
        <v>33</v>
      </c>
      <c r="X124">
        <v>18</v>
      </c>
      <c r="Y124">
        <v>302</v>
      </c>
      <c r="Z124">
        <v>76</v>
      </c>
      <c r="AA124">
        <v>396</v>
      </c>
    </row>
    <row r="125" spans="1:27" x14ac:dyDescent="0.25">
      <c r="A125" t="s">
        <v>273</v>
      </c>
      <c r="B125">
        <v>166</v>
      </c>
      <c r="C125">
        <v>75</v>
      </c>
      <c r="D125" s="53">
        <v>203</v>
      </c>
      <c r="E125" s="54">
        <v>124</v>
      </c>
      <c r="F125" s="54">
        <v>22</v>
      </c>
      <c r="G125">
        <v>28</v>
      </c>
      <c r="H125">
        <v>13</v>
      </c>
      <c r="I125">
        <v>34</v>
      </c>
      <c r="J125">
        <v>21</v>
      </c>
      <c r="K125">
        <v>4</v>
      </c>
      <c r="L125">
        <v>349</v>
      </c>
      <c r="M125">
        <v>59</v>
      </c>
      <c r="N125">
        <v>590</v>
      </c>
      <c r="O125">
        <v>125</v>
      </c>
      <c r="P125">
        <v>143</v>
      </c>
      <c r="Q125">
        <v>170</v>
      </c>
      <c r="R125">
        <v>114</v>
      </c>
      <c r="S125">
        <v>38</v>
      </c>
      <c r="T125">
        <v>21</v>
      </c>
      <c r="U125">
        <v>24</v>
      </c>
      <c r="V125">
        <v>29</v>
      </c>
      <c r="W125">
        <v>19</v>
      </c>
      <c r="X125">
        <v>6</v>
      </c>
      <c r="Y125">
        <v>322</v>
      </c>
      <c r="Z125">
        <v>55</v>
      </c>
      <c r="AA125">
        <v>590</v>
      </c>
    </row>
    <row r="126" spans="1:27" x14ac:dyDescent="0.25">
      <c r="A126" t="s">
        <v>275</v>
      </c>
      <c r="B126">
        <v>88</v>
      </c>
      <c r="C126">
        <v>123</v>
      </c>
      <c r="D126" s="53">
        <v>257</v>
      </c>
      <c r="E126" s="54">
        <v>269</v>
      </c>
      <c r="F126" s="54">
        <v>70</v>
      </c>
      <c r="G126">
        <v>11</v>
      </c>
      <c r="H126">
        <v>15</v>
      </c>
      <c r="I126">
        <v>32</v>
      </c>
      <c r="J126">
        <v>33</v>
      </c>
      <c r="K126">
        <v>9</v>
      </c>
      <c r="L126">
        <v>596</v>
      </c>
      <c r="M126">
        <v>74</v>
      </c>
      <c r="N126">
        <v>807</v>
      </c>
      <c r="O126">
        <v>61</v>
      </c>
      <c r="P126">
        <v>137</v>
      </c>
      <c r="Q126">
        <v>287</v>
      </c>
      <c r="R126">
        <v>222</v>
      </c>
      <c r="S126">
        <v>99</v>
      </c>
      <c r="T126">
        <v>8</v>
      </c>
      <c r="U126">
        <v>17</v>
      </c>
      <c r="V126">
        <v>36</v>
      </c>
      <c r="W126">
        <v>28</v>
      </c>
      <c r="X126">
        <v>12</v>
      </c>
      <c r="Y126">
        <v>608</v>
      </c>
      <c r="Z126">
        <v>75</v>
      </c>
      <c r="AA126">
        <v>806</v>
      </c>
    </row>
    <row r="127" spans="1:27" x14ac:dyDescent="0.25">
      <c r="A127" t="s">
        <v>277</v>
      </c>
      <c r="B127">
        <v>41</v>
      </c>
      <c r="C127">
        <v>55</v>
      </c>
      <c r="D127" s="53">
        <v>279</v>
      </c>
      <c r="E127" s="54">
        <v>309</v>
      </c>
      <c r="F127" s="54">
        <v>145</v>
      </c>
      <c r="G127">
        <v>5</v>
      </c>
      <c r="H127">
        <v>7</v>
      </c>
      <c r="I127">
        <v>34</v>
      </c>
      <c r="J127">
        <v>37</v>
      </c>
      <c r="K127">
        <v>17</v>
      </c>
      <c r="L127">
        <v>733</v>
      </c>
      <c r="M127">
        <v>88</v>
      </c>
      <c r="N127">
        <v>829</v>
      </c>
      <c r="O127">
        <v>34</v>
      </c>
      <c r="P127">
        <v>87</v>
      </c>
      <c r="Q127">
        <v>238</v>
      </c>
      <c r="R127">
        <v>286</v>
      </c>
      <c r="S127">
        <v>184</v>
      </c>
      <c r="T127">
        <v>4</v>
      </c>
      <c r="U127">
        <v>10</v>
      </c>
      <c r="V127">
        <v>29</v>
      </c>
      <c r="W127">
        <v>34</v>
      </c>
      <c r="X127">
        <v>22</v>
      </c>
      <c r="Y127">
        <v>708</v>
      </c>
      <c r="Z127">
        <v>85</v>
      </c>
      <c r="AA127">
        <v>829</v>
      </c>
    </row>
    <row r="128" spans="1:27" x14ac:dyDescent="0.25">
      <c r="A128" t="s">
        <v>279</v>
      </c>
      <c r="B128">
        <v>116</v>
      </c>
      <c r="C128">
        <v>72</v>
      </c>
      <c r="D128" s="53">
        <v>150</v>
      </c>
      <c r="E128" s="54">
        <v>132</v>
      </c>
      <c r="F128" s="54">
        <v>21</v>
      </c>
      <c r="G128">
        <v>24</v>
      </c>
      <c r="H128">
        <v>15</v>
      </c>
      <c r="I128">
        <v>31</v>
      </c>
      <c r="J128">
        <v>27</v>
      </c>
      <c r="K128">
        <v>4</v>
      </c>
      <c r="L128">
        <v>303</v>
      </c>
      <c r="M128">
        <v>62</v>
      </c>
      <c r="N128">
        <v>491</v>
      </c>
      <c r="O128">
        <v>79</v>
      </c>
      <c r="P128">
        <v>103</v>
      </c>
      <c r="Q128">
        <v>156</v>
      </c>
      <c r="R128">
        <v>107</v>
      </c>
      <c r="S128">
        <v>43</v>
      </c>
      <c r="T128">
        <v>16</v>
      </c>
      <c r="U128">
        <v>21</v>
      </c>
      <c r="V128">
        <v>32</v>
      </c>
      <c r="W128">
        <v>22</v>
      </c>
      <c r="X128">
        <v>9</v>
      </c>
      <c r="Y128">
        <v>306</v>
      </c>
      <c r="Z128">
        <v>63</v>
      </c>
      <c r="AA128">
        <v>488</v>
      </c>
    </row>
    <row r="129" spans="1:27" x14ac:dyDescent="0.25">
      <c r="A129" t="s">
        <v>281</v>
      </c>
      <c r="B129">
        <v>39</v>
      </c>
      <c r="C129">
        <v>25</v>
      </c>
      <c r="D129" s="53">
        <v>51</v>
      </c>
      <c r="E129" s="54">
        <v>30</v>
      </c>
      <c r="F129" s="54">
        <v>2</v>
      </c>
      <c r="G129">
        <v>27</v>
      </c>
      <c r="H129">
        <v>17</v>
      </c>
      <c r="I129">
        <v>35</v>
      </c>
      <c r="J129">
        <v>20</v>
      </c>
      <c r="K129">
        <v>1</v>
      </c>
      <c r="L129">
        <v>83</v>
      </c>
      <c r="M129">
        <v>56</v>
      </c>
      <c r="N129">
        <v>147</v>
      </c>
      <c r="O129">
        <v>23</v>
      </c>
      <c r="P129">
        <v>28</v>
      </c>
      <c r="Q129">
        <v>68</v>
      </c>
      <c r="R129">
        <v>23</v>
      </c>
      <c r="S129">
        <v>6</v>
      </c>
      <c r="T129">
        <v>16</v>
      </c>
      <c r="U129">
        <v>19</v>
      </c>
      <c r="V129">
        <v>46</v>
      </c>
      <c r="W129">
        <v>16</v>
      </c>
      <c r="X129">
        <v>4</v>
      </c>
      <c r="Y129">
        <v>97</v>
      </c>
      <c r="Z129">
        <v>66</v>
      </c>
      <c r="AA129">
        <v>148</v>
      </c>
    </row>
    <row r="130" spans="1:27" x14ac:dyDescent="0.25">
      <c r="A130" t="s">
        <v>283</v>
      </c>
      <c r="B130">
        <v>68</v>
      </c>
      <c r="C130">
        <v>43</v>
      </c>
      <c r="D130" s="53">
        <v>87</v>
      </c>
      <c r="E130" s="54">
        <v>44</v>
      </c>
      <c r="F130" s="54">
        <v>8</v>
      </c>
      <c r="G130">
        <v>27</v>
      </c>
      <c r="H130">
        <v>17</v>
      </c>
      <c r="I130">
        <v>35</v>
      </c>
      <c r="J130">
        <v>18</v>
      </c>
      <c r="K130">
        <v>3</v>
      </c>
      <c r="L130">
        <v>139</v>
      </c>
      <c r="M130">
        <v>56</v>
      </c>
      <c r="N130">
        <v>250</v>
      </c>
      <c r="O130">
        <v>38</v>
      </c>
      <c r="P130">
        <v>45</v>
      </c>
      <c r="Q130">
        <v>63</v>
      </c>
      <c r="R130">
        <v>85</v>
      </c>
      <c r="S130">
        <v>18</v>
      </c>
      <c r="T130">
        <v>15</v>
      </c>
      <c r="U130">
        <v>18</v>
      </c>
      <c r="V130">
        <v>25</v>
      </c>
      <c r="W130">
        <v>34</v>
      </c>
      <c r="X130">
        <v>7</v>
      </c>
      <c r="Y130">
        <v>166</v>
      </c>
      <c r="Z130">
        <v>67</v>
      </c>
      <c r="AA130">
        <v>249</v>
      </c>
    </row>
    <row r="131" spans="1:27" x14ac:dyDescent="0.25">
      <c r="A131" t="s">
        <v>285</v>
      </c>
      <c r="B131">
        <v>35</v>
      </c>
      <c r="C131">
        <v>16</v>
      </c>
      <c r="D131" s="53">
        <v>8</v>
      </c>
      <c r="E131" s="54">
        <v>2</v>
      </c>
      <c r="G131">
        <v>57</v>
      </c>
      <c r="H131">
        <v>26</v>
      </c>
      <c r="I131">
        <v>13</v>
      </c>
      <c r="J131">
        <v>3</v>
      </c>
      <c r="L131">
        <v>10</v>
      </c>
      <c r="M131">
        <v>16</v>
      </c>
      <c r="N131">
        <v>61</v>
      </c>
      <c r="O131">
        <v>22</v>
      </c>
      <c r="P131">
        <v>8</v>
      </c>
      <c r="Q131">
        <v>8</v>
      </c>
      <c r="T131">
        <v>58</v>
      </c>
      <c r="U131">
        <v>21</v>
      </c>
      <c r="V131">
        <v>21</v>
      </c>
      <c r="Y131">
        <v>8</v>
      </c>
      <c r="Z131">
        <v>21</v>
      </c>
      <c r="AA131">
        <v>38</v>
      </c>
    </row>
    <row r="132" spans="1:27" x14ac:dyDescent="0.25">
      <c r="A132" t="s">
        <v>287</v>
      </c>
      <c r="B132">
        <v>24</v>
      </c>
      <c r="C132">
        <v>34</v>
      </c>
      <c r="D132" s="53">
        <v>134</v>
      </c>
      <c r="E132" s="54">
        <v>192</v>
      </c>
      <c r="F132" s="54">
        <v>68</v>
      </c>
      <c r="G132">
        <v>5</v>
      </c>
      <c r="H132">
        <v>8</v>
      </c>
      <c r="I132">
        <v>30</v>
      </c>
      <c r="J132">
        <v>42</v>
      </c>
      <c r="K132">
        <v>15</v>
      </c>
      <c r="L132">
        <v>394</v>
      </c>
      <c r="M132">
        <v>87</v>
      </c>
      <c r="N132">
        <v>452</v>
      </c>
      <c r="O132">
        <v>24</v>
      </c>
      <c r="P132">
        <v>45</v>
      </c>
      <c r="Q132">
        <v>122</v>
      </c>
      <c r="R132">
        <v>180</v>
      </c>
      <c r="S132">
        <v>81</v>
      </c>
      <c r="T132">
        <v>5</v>
      </c>
      <c r="U132">
        <v>10</v>
      </c>
      <c r="V132">
        <v>27</v>
      </c>
      <c r="W132">
        <v>40</v>
      </c>
      <c r="X132">
        <v>18</v>
      </c>
      <c r="Y132">
        <v>383</v>
      </c>
      <c r="Z132">
        <v>85</v>
      </c>
      <c r="AA132">
        <v>452</v>
      </c>
    </row>
    <row r="133" spans="1:27" x14ac:dyDescent="0.25">
      <c r="A133" t="s">
        <v>289</v>
      </c>
      <c r="B133">
        <v>36</v>
      </c>
      <c r="C133">
        <v>31</v>
      </c>
      <c r="D133" s="53">
        <v>110</v>
      </c>
      <c r="E133" s="54">
        <v>119</v>
      </c>
      <c r="F133" s="54">
        <v>63</v>
      </c>
      <c r="G133">
        <v>10</v>
      </c>
      <c r="H133">
        <v>9</v>
      </c>
      <c r="I133">
        <v>31</v>
      </c>
      <c r="J133">
        <v>33</v>
      </c>
      <c r="K133">
        <v>18</v>
      </c>
      <c r="L133">
        <v>292</v>
      </c>
      <c r="M133">
        <v>81</v>
      </c>
      <c r="N133">
        <v>359</v>
      </c>
      <c r="O133">
        <v>21</v>
      </c>
      <c r="P133">
        <v>48</v>
      </c>
      <c r="Q133">
        <v>76</v>
      </c>
      <c r="R133">
        <v>143</v>
      </c>
      <c r="S133">
        <v>71</v>
      </c>
      <c r="T133">
        <v>6</v>
      </c>
      <c r="U133">
        <v>13</v>
      </c>
      <c r="V133">
        <v>21</v>
      </c>
      <c r="W133">
        <v>40</v>
      </c>
      <c r="X133">
        <v>20</v>
      </c>
      <c r="Y133">
        <v>290</v>
      </c>
      <c r="Z133">
        <v>81</v>
      </c>
      <c r="AA133">
        <v>359</v>
      </c>
    </row>
    <row r="134" spans="1:27" x14ac:dyDescent="0.25">
      <c r="A134" t="s">
        <v>291</v>
      </c>
      <c r="B134">
        <v>206</v>
      </c>
      <c r="C134">
        <v>179</v>
      </c>
      <c r="D134" s="53">
        <v>236</v>
      </c>
      <c r="E134" s="54">
        <v>87</v>
      </c>
      <c r="F134" s="54">
        <v>13</v>
      </c>
      <c r="G134">
        <v>29</v>
      </c>
      <c r="H134">
        <v>25</v>
      </c>
      <c r="I134">
        <v>33</v>
      </c>
      <c r="J134">
        <v>12</v>
      </c>
      <c r="K134">
        <v>2</v>
      </c>
      <c r="L134">
        <v>336</v>
      </c>
      <c r="M134">
        <v>47</v>
      </c>
      <c r="N134">
        <v>721</v>
      </c>
      <c r="O134">
        <v>160</v>
      </c>
      <c r="P134">
        <v>155</v>
      </c>
      <c r="Q134">
        <v>224</v>
      </c>
      <c r="R134">
        <v>146</v>
      </c>
      <c r="S134">
        <v>33</v>
      </c>
      <c r="T134">
        <v>22</v>
      </c>
      <c r="U134">
        <v>22</v>
      </c>
      <c r="V134">
        <v>31</v>
      </c>
      <c r="W134">
        <v>20</v>
      </c>
      <c r="X134">
        <v>5</v>
      </c>
      <c r="Y134">
        <v>403</v>
      </c>
      <c r="Z134">
        <v>56</v>
      </c>
      <c r="AA134">
        <v>718</v>
      </c>
    </row>
    <row r="135" spans="1:27" x14ac:dyDescent="0.25">
      <c r="A135" t="s">
        <v>293</v>
      </c>
      <c r="B135">
        <v>149</v>
      </c>
      <c r="C135">
        <v>158</v>
      </c>
      <c r="D135" s="53">
        <v>241</v>
      </c>
      <c r="E135" s="54">
        <v>117</v>
      </c>
      <c r="F135" s="54">
        <v>22</v>
      </c>
      <c r="G135">
        <v>22</v>
      </c>
      <c r="H135">
        <v>23</v>
      </c>
      <c r="I135">
        <v>35</v>
      </c>
      <c r="J135">
        <v>17</v>
      </c>
      <c r="K135">
        <v>3</v>
      </c>
      <c r="L135">
        <v>380</v>
      </c>
      <c r="M135">
        <v>55</v>
      </c>
      <c r="N135">
        <v>687</v>
      </c>
      <c r="O135">
        <v>120</v>
      </c>
      <c r="P135">
        <v>150</v>
      </c>
      <c r="Q135">
        <v>228</v>
      </c>
      <c r="R135">
        <v>136</v>
      </c>
      <c r="S135">
        <v>51</v>
      </c>
      <c r="T135">
        <v>18</v>
      </c>
      <c r="U135">
        <v>22</v>
      </c>
      <c r="V135">
        <v>33</v>
      </c>
      <c r="W135">
        <v>20</v>
      </c>
      <c r="X135">
        <v>7</v>
      </c>
      <c r="Y135">
        <v>415</v>
      </c>
      <c r="Z135">
        <v>61</v>
      </c>
      <c r="AA135">
        <v>685</v>
      </c>
    </row>
    <row r="136" spans="1:27" x14ac:dyDescent="0.25">
      <c r="A136" t="s">
        <v>295</v>
      </c>
      <c r="B136">
        <v>179</v>
      </c>
      <c r="C136">
        <v>95</v>
      </c>
      <c r="D136" s="53">
        <v>99</v>
      </c>
      <c r="E136" s="54">
        <v>29</v>
      </c>
      <c r="F136" s="54">
        <v>3</v>
      </c>
      <c r="G136">
        <v>44</v>
      </c>
      <c r="H136">
        <v>23</v>
      </c>
      <c r="I136">
        <v>24</v>
      </c>
      <c r="J136">
        <v>7</v>
      </c>
      <c r="K136">
        <v>1</v>
      </c>
      <c r="L136">
        <v>131</v>
      </c>
      <c r="M136">
        <v>32</v>
      </c>
      <c r="N136">
        <v>405</v>
      </c>
      <c r="O136">
        <v>128</v>
      </c>
      <c r="P136">
        <v>98</v>
      </c>
      <c r="Q136">
        <v>105</v>
      </c>
      <c r="R136">
        <v>61</v>
      </c>
      <c r="S136">
        <v>15</v>
      </c>
      <c r="T136">
        <v>31</v>
      </c>
      <c r="U136">
        <v>24</v>
      </c>
      <c r="V136">
        <v>26</v>
      </c>
      <c r="W136">
        <v>15</v>
      </c>
      <c r="X136">
        <v>4</v>
      </c>
      <c r="Y136">
        <v>181</v>
      </c>
      <c r="Z136">
        <v>44</v>
      </c>
      <c r="AA136">
        <v>407</v>
      </c>
    </row>
    <row r="137" spans="1:27" x14ac:dyDescent="0.25">
      <c r="A137" t="s">
        <v>297</v>
      </c>
      <c r="B137">
        <v>31</v>
      </c>
      <c r="C137">
        <v>25</v>
      </c>
      <c r="D137" s="53">
        <v>52</v>
      </c>
      <c r="E137" s="54">
        <v>23</v>
      </c>
      <c r="F137" s="54">
        <v>1</v>
      </c>
      <c r="G137">
        <v>23</v>
      </c>
      <c r="H137">
        <v>19</v>
      </c>
      <c r="I137">
        <v>39</v>
      </c>
      <c r="J137">
        <v>17</v>
      </c>
      <c r="K137">
        <v>1</v>
      </c>
      <c r="L137">
        <v>76</v>
      </c>
      <c r="M137">
        <v>58</v>
      </c>
      <c r="N137">
        <v>132</v>
      </c>
      <c r="O137">
        <v>12</v>
      </c>
      <c r="P137">
        <v>31</v>
      </c>
      <c r="Q137">
        <v>51</v>
      </c>
      <c r="R137">
        <v>32</v>
      </c>
      <c r="S137">
        <v>3</v>
      </c>
      <c r="T137">
        <v>9</v>
      </c>
      <c r="U137">
        <v>24</v>
      </c>
      <c r="V137">
        <v>40</v>
      </c>
      <c r="W137">
        <v>25</v>
      </c>
      <c r="X137">
        <v>2</v>
      </c>
      <c r="Y137">
        <v>86</v>
      </c>
      <c r="Z137">
        <v>67</v>
      </c>
      <c r="AA137">
        <v>129</v>
      </c>
    </row>
    <row r="138" spans="1:27" x14ac:dyDescent="0.25">
      <c r="A138" t="s">
        <v>299</v>
      </c>
      <c r="B138">
        <v>121</v>
      </c>
      <c r="C138">
        <v>54</v>
      </c>
      <c r="D138" s="53">
        <v>51</v>
      </c>
      <c r="E138" s="54">
        <v>27</v>
      </c>
      <c r="F138" s="54">
        <v>1</v>
      </c>
      <c r="G138">
        <v>48</v>
      </c>
      <c r="H138">
        <v>21</v>
      </c>
      <c r="I138">
        <v>20</v>
      </c>
      <c r="J138">
        <v>11</v>
      </c>
      <c r="K138">
        <v>0</v>
      </c>
      <c r="L138">
        <v>79</v>
      </c>
      <c r="M138">
        <v>31</v>
      </c>
      <c r="N138">
        <v>254</v>
      </c>
      <c r="O138">
        <v>53</v>
      </c>
      <c r="P138">
        <v>55</v>
      </c>
      <c r="Q138">
        <v>82</v>
      </c>
      <c r="R138">
        <v>54</v>
      </c>
      <c r="S138">
        <v>7</v>
      </c>
      <c r="T138">
        <v>21</v>
      </c>
      <c r="U138">
        <v>22</v>
      </c>
      <c r="V138">
        <v>33</v>
      </c>
      <c r="W138">
        <v>22</v>
      </c>
      <c r="X138">
        <v>3</v>
      </c>
      <c r="Y138">
        <v>143</v>
      </c>
      <c r="Z138">
        <v>57</v>
      </c>
      <c r="AA138">
        <v>251</v>
      </c>
    </row>
    <row r="139" spans="1:27" x14ac:dyDescent="0.25">
      <c r="A139" t="s">
        <v>2315</v>
      </c>
      <c r="B139">
        <v>64</v>
      </c>
      <c r="C139">
        <v>34</v>
      </c>
      <c r="D139" s="53">
        <v>33</v>
      </c>
      <c r="E139" s="54">
        <v>19</v>
      </c>
      <c r="G139">
        <v>43</v>
      </c>
      <c r="H139">
        <v>23</v>
      </c>
      <c r="I139">
        <v>22</v>
      </c>
      <c r="J139">
        <v>13</v>
      </c>
      <c r="L139">
        <v>52</v>
      </c>
      <c r="M139">
        <v>35</v>
      </c>
      <c r="N139">
        <v>150</v>
      </c>
      <c r="O139">
        <v>37</v>
      </c>
      <c r="P139">
        <v>49</v>
      </c>
      <c r="Q139">
        <v>36</v>
      </c>
      <c r="R139">
        <v>27</v>
      </c>
      <c r="S139">
        <v>1</v>
      </c>
      <c r="T139">
        <v>25</v>
      </c>
      <c r="U139">
        <v>33</v>
      </c>
      <c r="V139">
        <v>24</v>
      </c>
      <c r="W139">
        <v>18</v>
      </c>
      <c r="X139">
        <v>1</v>
      </c>
      <c r="Y139">
        <v>64</v>
      </c>
      <c r="Z139">
        <v>43</v>
      </c>
      <c r="AA139">
        <v>150</v>
      </c>
    </row>
    <row r="140" spans="1:27" x14ac:dyDescent="0.25">
      <c r="A140" t="s">
        <v>300</v>
      </c>
      <c r="B140">
        <v>16</v>
      </c>
      <c r="C140">
        <v>22</v>
      </c>
      <c r="D140" s="53">
        <v>105</v>
      </c>
      <c r="E140" s="54">
        <v>167</v>
      </c>
      <c r="F140" s="54">
        <v>86</v>
      </c>
      <c r="G140">
        <v>4</v>
      </c>
      <c r="H140">
        <v>6</v>
      </c>
      <c r="I140">
        <v>27</v>
      </c>
      <c r="J140">
        <v>42</v>
      </c>
      <c r="K140">
        <v>22</v>
      </c>
      <c r="L140">
        <v>358</v>
      </c>
      <c r="M140">
        <v>90</v>
      </c>
      <c r="N140">
        <v>396</v>
      </c>
      <c r="O140">
        <v>7</v>
      </c>
      <c r="P140">
        <v>18</v>
      </c>
      <c r="Q140">
        <v>92</v>
      </c>
      <c r="R140">
        <v>162</v>
      </c>
      <c r="S140">
        <v>117</v>
      </c>
      <c r="T140">
        <v>2</v>
      </c>
      <c r="U140">
        <v>5</v>
      </c>
      <c r="V140">
        <v>23</v>
      </c>
      <c r="W140">
        <v>41</v>
      </c>
      <c r="X140">
        <v>30</v>
      </c>
      <c r="Y140">
        <v>371</v>
      </c>
      <c r="Z140">
        <v>94</v>
      </c>
      <c r="AA140">
        <v>396</v>
      </c>
    </row>
    <row r="141" spans="1:27" x14ac:dyDescent="0.25">
      <c r="A141" t="s">
        <v>302</v>
      </c>
      <c r="B141">
        <v>55</v>
      </c>
      <c r="C141">
        <v>41</v>
      </c>
      <c r="D141" s="53">
        <v>75</v>
      </c>
      <c r="E141" s="54">
        <v>28</v>
      </c>
      <c r="F141" s="54">
        <v>5</v>
      </c>
      <c r="G141">
        <v>27</v>
      </c>
      <c r="H141">
        <v>20</v>
      </c>
      <c r="I141">
        <v>37</v>
      </c>
      <c r="J141">
        <v>14</v>
      </c>
      <c r="K141">
        <v>2</v>
      </c>
      <c r="L141">
        <v>108</v>
      </c>
      <c r="M141">
        <v>53</v>
      </c>
      <c r="N141">
        <v>204</v>
      </c>
      <c r="O141">
        <v>30</v>
      </c>
      <c r="P141">
        <v>59</v>
      </c>
      <c r="Q141">
        <v>64</v>
      </c>
      <c r="R141">
        <v>45</v>
      </c>
      <c r="S141">
        <v>6</v>
      </c>
      <c r="T141">
        <v>15</v>
      </c>
      <c r="U141">
        <v>29</v>
      </c>
      <c r="V141">
        <v>31</v>
      </c>
      <c r="W141">
        <v>22</v>
      </c>
      <c r="X141">
        <v>3</v>
      </c>
      <c r="Y141">
        <v>115</v>
      </c>
      <c r="Z141">
        <v>56</v>
      </c>
      <c r="AA141">
        <v>204</v>
      </c>
    </row>
    <row r="142" spans="1:27" x14ac:dyDescent="0.25">
      <c r="A142" t="s">
        <v>304</v>
      </c>
      <c r="B142">
        <v>67</v>
      </c>
      <c r="C142">
        <v>38</v>
      </c>
      <c r="D142" s="53">
        <v>62</v>
      </c>
      <c r="E142" s="54">
        <v>32</v>
      </c>
      <c r="F142" s="54">
        <v>3</v>
      </c>
      <c r="G142">
        <v>33</v>
      </c>
      <c r="H142">
        <v>19</v>
      </c>
      <c r="I142">
        <v>31</v>
      </c>
      <c r="J142">
        <v>16</v>
      </c>
      <c r="K142">
        <v>1</v>
      </c>
      <c r="L142">
        <v>97</v>
      </c>
      <c r="M142">
        <v>48</v>
      </c>
      <c r="N142">
        <v>202</v>
      </c>
      <c r="O142">
        <v>42</v>
      </c>
      <c r="P142">
        <v>37</v>
      </c>
      <c r="Q142">
        <v>61</v>
      </c>
      <c r="R142">
        <v>52</v>
      </c>
      <c r="S142">
        <v>9</v>
      </c>
      <c r="T142">
        <v>21</v>
      </c>
      <c r="U142">
        <v>18</v>
      </c>
      <c r="V142">
        <v>30</v>
      </c>
      <c r="W142">
        <v>26</v>
      </c>
      <c r="X142">
        <v>4</v>
      </c>
      <c r="Y142">
        <v>122</v>
      </c>
      <c r="Z142">
        <v>61</v>
      </c>
      <c r="AA142">
        <v>201</v>
      </c>
    </row>
    <row r="143" spans="1:27" x14ac:dyDescent="0.25">
      <c r="A143" t="s">
        <v>306</v>
      </c>
      <c r="B143">
        <v>37</v>
      </c>
      <c r="C143">
        <v>27</v>
      </c>
      <c r="D143" s="53">
        <v>47</v>
      </c>
      <c r="E143" s="54">
        <v>60</v>
      </c>
      <c r="F143" s="54">
        <v>54</v>
      </c>
      <c r="G143">
        <v>16</v>
      </c>
      <c r="H143">
        <v>12</v>
      </c>
      <c r="I143">
        <v>21</v>
      </c>
      <c r="J143">
        <v>27</v>
      </c>
      <c r="K143">
        <v>24</v>
      </c>
      <c r="L143">
        <v>161</v>
      </c>
      <c r="M143">
        <v>72</v>
      </c>
      <c r="N143">
        <v>225</v>
      </c>
      <c r="O143">
        <v>26</v>
      </c>
      <c r="P143">
        <v>37</v>
      </c>
      <c r="Q143">
        <v>49</v>
      </c>
      <c r="R143">
        <v>57</v>
      </c>
      <c r="S143">
        <v>56</v>
      </c>
      <c r="T143">
        <v>12</v>
      </c>
      <c r="U143">
        <v>16</v>
      </c>
      <c r="V143">
        <v>22</v>
      </c>
      <c r="W143">
        <v>25</v>
      </c>
      <c r="X143">
        <v>25</v>
      </c>
      <c r="Y143">
        <v>162</v>
      </c>
      <c r="Z143">
        <v>72</v>
      </c>
      <c r="AA143">
        <v>225</v>
      </c>
    </row>
    <row r="144" spans="1:27" x14ac:dyDescent="0.25">
      <c r="A144" t="s">
        <v>308</v>
      </c>
      <c r="B144">
        <v>18</v>
      </c>
      <c r="C144">
        <v>21</v>
      </c>
      <c r="D144" s="53">
        <v>85</v>
      </c>
      <c r="E144" s="54">
        <v>68</v>
      </c>
      <c r="F144" s="54">
        <v>21</v>
      </c>
      <c r="G144">
        <v>8</v>
      </c>
      <c r="H144">
        <v>10</v>
      </c>
      <c r="I144">
        <v>40</v>
      </c>
      <c r="J144">
        <v>32</v>
      </c>
      <c r="K144">
        <v>10</v>
      </c>
      <c r="L144">
        <v>174</v>
      </c>
      <c r="M144">
        <v>82</v>
      </c>
      <c r="N144">
        <v>213</v>
      </c>
      <c r="O144">
        <v>3</v>
      </c>
      <c r="P144">
        <v>9</v>
      </c>
      <c r="Q144">
        <v>47</v>
      </c>
      <c r="R144">
        <v>97</v>
      </c>
      <c r="S144">
        <v>57</v>
      </c>
      <c r="T144">
        <v>1</v>
      </c>
      <c r="U144">
        <v>4</v>
      </c>
      <c r="V144">
        <v>22</v>
      </c>
      <c r="W144">
        <v>46</v>
      </c>
      <c r="X144">
        <v>27</v>
      </c>
      <c r="Y144">
        <v>201</v>
      </c>
      <c r="Z144">
        <v>94</v>
      </c>
      <c r="AA144">
        <v>213</v>
      </c>
    </row>
    <row r="145" spans="1:27" x14ac:dyDescent="0.25">
      <c r="A145" t="s">
        <v>310</v>
      </c>
      <c r="B145">
        <v>11</v>
      </c>
      <c r="C145">
        <v>62</v>
      </c>
      <c r="D145" s="53">
        <v>271</v>
      </c>
      <c r="E145" s="54">
        <v>330</v>
      </c>
      <c r="F145" s="54">
        <v>127</v>
      </c>
      <c r="G145">
        <v>1</v>
      </c>
      <c r="H145">
        <v>8</v>
      </c>
      <c r="I145">
        <v>34</v>
      </c>
      <c r="J145">
        <v>41</v>
      </c>
      <c r="K145">
        <v>16</v>
      </c>
      <c r="L145">
        <v>728</v>
      </c>
      <c r="M145">
        <v>91</v>
      </c>
      <c r="N145">
        <v>801</v>
      </c>
      <c r="O145">
        <v>15</v>
      </c>
      <c r="P145">
        <v>65</v>
      </c>
      <c r="Q145">
        <v>253</v>
      </c>
      <c r="R145">
        <v>307</v>
      </c>
      <c r="S145">
        <v>161</v>
      </c>
      <c r="T145">
        <v>2</v>
      </c>
      <c r="U145">
        <v>8</v>
      </c>
      <c r="V145">
        <v>32</v>
      </c>
      <c r="W145">
        <v>38</v>
      </c>
      <c r="X145">
        <v>20</v>
      </c>
      <c r="Y145">
        <v>721</v>
      </c>
      <c r="Z145">
        <v>90</v>
      </c>
      <c r="AA145">
        <v>801</v>
      </c>
    </row>
    <row r="146" spans="1:27" x14ac:dyDescent="0.25">
      <c r="A146" t="s">
        <v>312</v>
      </c>
      <c r="B146">
        <v>35</v>
      </c>
      <c r="C146">
        <v>24</v>
      </c>
      <c r="D146" s="53">
        <v>82</v>
      </c>
      <c r="E146" s="54">
        <v>104</v>
      </c>
      <c r="F146" s="54">
        <v>32</v>
      </c>
      <c r="G146">
        <v>13</v>
      </c>
      <c r="H146">
        <v>9</v>
      </c>
      <c r="I146">
        <v>30</v>
      </c>
      <c r="J146">
        <v>38</v>
      </c>
      <c r="K146">
        <v>12</v>
      </c>
      <c r="L146">
        <v>218</v>
      </c>
      <c r="M146">
        <v>79</v>
      </c>
      <c r="N146">
        <v>277</v>
      </c>
      <c r="O146">
        <v>9</v>
      </c>
      <c r="P146">
        <v>39</v>
      </c>
      <c r="Q146">
        <v>94</v>
      </c>
      <c r="R146">
        <v>82</v>
      </c>
      <c r="S146">
        <v>51</v>
      </c>
      <c r="T146">
        <v>3</v>
      </c>
      <c r="U146">
        <v>14</v>
      </c>
      <c r="V146">
        <v>34</v>
      </c>
      <c r="W146">
        <v>30</v>
      </c>
      <c r="X146">
        <v>19</v>
      </c>
      <c r="Y146">
        <v>227</v>
      </c>
      <c r="Z146">
        <v>83</v>
      </c>
      <c r="AA146">
        <v>275</v>
      </c>
    </row>
    <row r="147" spans="1:27" x14ac:dyDescent="0.25">
      <c r="A147" t="s">
        <v>314</v>
      </c>
      <c r="B147">
        <v>147</v>
      </c>
      <c r="C147">
        <v>102</v>
      </c>
      <c r="D147" s="53">
        <v>185</v>
      </c>
      <c r="E147" s="54">
        <v>147</v>
      </c>
      <c r="F147" s="54">
        <v>45</v>
      </c>
      <c r="G147">
        <v>23</v>
      </c>
      <c r="H147">
        <v>16</v>
      </c>
      <c r="I147">
        <v>30</v>
      </c>
      <c r="J147">
        <v>23</v>
      </c>
      <c r="K147">
        <v>7</v>
      </c>
      <c r="L147">
        <v>377</v>
      </c>
      <c r="M147">
        <v>60</v>
      </c>
      <c r="N147">
        <v>626</v>
      </c>
      <c r="O147">
        <v>70</v>
      </c>
      <c r="P147">
        <v>107</v>
      </c>
      <c r="Q147">
        <v>184</v>
      </c>
      <c r="R147">
        <v>182</v>
      </c>
      <c r="S147">
        <v>83</v>
      </c>
      <c r="T147">
        <v>11</v>
      </c>
      <c r="U147">
        <v>17</v>
      </c>
      <c r="V147">
        <v>29</v>
      </c>
      <c r="W147">
        <v>29</v>
      </c>
      <c r="X147">
        <v>13</v>
      </c>
      <c r="Y147">
        <v>449</v>
      </c>
      <c r="Z147">
        <v>72</v>
      </c>
      <c r="AA147">
        <v>626</v>
      </c>
    </row>
    <row r="148" spans="1:27" x14ac:dyDescent="0.25">
      <c r="A148" t="s">
        <v>316</v>
      </c>
      <c r="B148">
        <v>104</v>
      </c>
      <c r="C148">
        <v>52</v>
      </c>
      <c r="D148" s="53">
        <v>96</v>
      </c>
      <c r="E148" s="54">
        <v>37</v>
      </c>
      <c r="F148" s="54">
        <v>4</v>
      </c>
      <c r="G148">
        <v>35</v>
      </c>
      <c r="H148">
        <v>18</v>
      </c>
      <c r="I148">
        <v>33</v>
      </c>
      <c r="J148">
        <v>13</v>
      </c>
      <c r="K148">
        <v>1</v>
      </c>
      <c r="L148">
        <v>137</v>
      </c>
      <c r="M148">
        <v>47</v>
      </c>
      <c r="N148">
        <v>293</v>
      </c>
      <c r="O148">
        <v>69</v>
      </c>
      <c r="P148">
        <v>76</v>
      </c>
      <c r="Q148">
        <v>80</v>
      </c>
      <c r="R148">
        <v>45</v>
      </c>
      <c r="S148">
        <v>22</v>
      </c>
      <c r="T148">
        <v>24</v>
      </c>
      <c r="U148">
        <v>26</v>
      </c>
      <c r="V148">
        <v>27</v>
      </c>
      <c r="W148">
        <v>15</v>
      </c>
      <c r="X148">
        <v>8</v>
      </c>
      <c r="Y148">
        <v>147</v>
      </c>
      <c r="Z148">
        <v>50</v>
      </c>
      <c r="AA148">
        <v>292</v>
      </c>
    </row>
    <row r="149" spans="1:27" x14ac:dyDescent="0.25">
      <c r="A149" t="s">
        <v>318</v>
      </c>
      <c r="B149">
        <v>18</v>
      </c>
      <c r="C149">
        <v>41</v>
      </c>
      <c r="D149" s="53">
        <v>155</v>
      </c>
      <c r="E149" s="54">
        <v>203</v>
      </c>
      <c r="F149" s="54">
        <v>111</v>
      </c>
      <c r="G149">
        <v>3</v>
      </c>
      <c r="H149">
        <v>8</v>
      </c>
      <c r="I149">
        <v>29</v>
      </c>
      <c r="J149">
        <v>38</v>
      </c>
      <c r="K149">
        <v>21</v>
      </c>
      <c r="L149">
        <v>469</v>
      </c>
      <c r="M149">
        <v>89</v>
      </c>
      <c r="N149">
        <v>528</v>
      </c>
      <c r="O149">
        <v>4</v>
      </c>
      <c r="P149">
        <v>31</v>
      </c>
      <c r="Q149">
        <v>163</v>
      </c>
      <c r="R149">
        <v>206</v>
      </c>
      <c r="S149">
        <v>124</v>
      </c>
      <c r="T149">
        <v>1</v>
      </c>
      <c r="U149">
        <v>6</v>
      </c>
      <c r="V149">
        <v>31</v>
      </c>
      <c r="W149">
        <v>39</v>
      </c>
      <c r="X149">
        <v>23</v>
      </c>
      <c r="Y149">
        <v>493</v>
      </c>
      <c r="Z149">
        <v>93</v>
      </c>
      <c r="AA149">
        <v>528</v>
      </c>
    </row>
    <row r="150" spans="1:27" x14ac:dyDescent="0.25">
      <c r="A150" t="s">
        <v>320</v>
      </c>
      <c r="B150">
        <v>37</v>
      </c>
      <c r="C150">
        <v>29</v>
      </c>
      <c r="D150" s="53">
        <v>54</v>
      </c>
      <c r="E150" s="54">
        <v>30</v>
      </c>
      <c r="F150" s="54">
        <v>7</v>
      </c>
      <c r="G150">
        <v>24</v>
      </c>
      <c r="H150">
        <v>18</v>
      </c>
      <c r="I150">
        <v>34</v>
      </c>
      <c r="J150">
        <v>19</v>
      </c>
      <c r="K150">
        <v>4</v>
      </c>
      <c r="L150">
        <v>91</v>
      </c>
      <c r="M150">
        <v>58</v>
      </c>
      <c r="N150">
        <v>157</v>
      </c>
      <c r="O150">
        <v>24</v>
      </c>
      <c r="P150">
        <v>34</v>
      </c>
      <c r="Q150">
        <v>46</v>
      </c>
      <c r="R150">
        <v>44</v>
      </c>
      <c r="S150">
        <v>9</v>
      </c>
      <c r="T150">
        <v>15</v>
      </c>
      <c r="U150">
        <v>22</v>
      </c>
      <c r="V150">
        <v>29</v>
      </c>
      <c r="W150">
        <v>28</v>
      </c>
      <c r="X150">
        <v>6</v>
      </c>
      <c r="Y150">
        <v>99</v>
      </c>
      <c r="Z150">
        <v>63</v>
      </c>
      <c r="AA150">
        <v>157</v>
      </c>
    </row>
    <row r="151" spans="1:27" x14ac:dyDescent="0.25">
      <c r="A151" t="s">
        <v>322</v>
      </c>
      <c r="B151">
        <v>125</v>
      </c>
      <c r="C151">
        <v>59</v>
      </c>
      <c r="D151" s="53">
        <v>194</v>
      </c>
      <c r="E151" s="54">
        <v>148</v>
      </c>
      <c r="F151" s="54">
        <v>26</v>
      </c>
      <c r="G151">
        <v>23</v>
      </c>
      <c r="H151">
        <v>11</v>
      </c>
      <c r="I151">
        <v>35</v>
      </c>
      <c r="J151">
        <v>27</v>
      </c>
      <c r="K151">
        <v>5</v>
      </c>
      <c r="L151">
        <v>368</v>
      </c>
      <c r="M151">
        <v>67</v>
      </c>
      <c r="N151">
        <v>552</v>
      </c>
      <c r="O151">
        <v>82</v>
      </c>
      <c r="P151">
        <v>102</v>
      </c>
      <c r="Q151">
        <v>164</v>
      </c>
      <c r="R151">
        <v>152</v>
      </c>
      <c r="S151">
        <v>53</v>
      </c>
      <c r="T151">
        <v>15</v>
      </c>
      <c r="U151">
        <v>18</v>
      </c>
      <c r="V151">
        <v>30</v>
      </c>
      <c r="W151">
        <v>27</v>
      </c>
      <c r="X151">
        <v>10</v>
      </c>
      <c r="Y151">
        <v>369</v>
      </c>
      <c r="Z151">
        <v>67</v>
      </c>
      <c r="AA151">
        <v>553</v>
      </c>
    </row>
    <row r="152" spans="1:27" x14ac:dyDescent="0.25">
      <c r="A152" t="s">
        <v>324</v>
      </c>
      <c r="B152">
        <v>125</v>
      </c>
      <c r="C152">
        <v>168</v>
      </c>
      <c r="D152" s="53">
        <v>373</v>
      </c>
      <c r="E152" s="54">
        <v>319</v>
      </c>
      <c r="F152" s="54">
        <v>107</v>
      </c>
      <c r="G152">
        <v>11</v>
      </c>
      <c r="H152">
        <v>15</v>
      </c>
      <c r="I152">
        <v>34</v>
      </c>
      <c r="J152">
        <v>29</v>
      </c>
      <c r="K152">
        <v>10</v>
      </c>
      <c r="L152">
        <v>799</v>
      </c>
      <c r="M152">
        <v>73</v>
      </c>
      <c r="N152">
        <v>1092</v>
      </c>
      <c r="O152">
        <v>106</v>
      </c>
      <c r="P152">
        <v>164</v>
      </c>
      <c r="Q152">
        <v>364</v>
      </c>
      <c r="R152">
        <v>305</v>
      </c>
      <c r="S152">
        <v>148</v>
      </c>
      <c r="T152">
        <v>10</v>
      </c>
      <c r="U152">
        <v>15</v>
      </c>
      <c r="V152">
        <v>33</v>
      </c>
      <c r="W152">
        <v>28</v>
      </c>
      <c r="X152">
        <v>14</v>
      </c>
      <c r="Y152">
        <v>817</v>
      </c>
      <c r="Z152">
        <v>75</v>
      </c>
      <c r="AA152">
        <v>1087</v>
      </c>
    </row>
    <row r="153" spans="1:27" x14ac:dyDescent="0.25">
      <c r="A153" t="s">
        <v>326</v>
      </c>
      <c r="B153">
        <v>102</v>
      </c>
      <c r="C153">
        <v>42</v>
      </c>
      <c r="D153" s="53">
        <v>62</v>
      </c>
      <c r="E153" s="54">
        <v>23</v>
      </c>
      <c r="F153" s="54">
        <v>1</v>
      </c>
      <c r="G153">
        <v>44</v>
      </c>
      <c r="H153">
        <v>18</v>
      </c>
      <c r="I153">
        <v>27</v>
      </c>
      <c r="J153">
        <v>10</v>
      </c>
      <c r="K153">
        <v>0</v>
      </c>
      <c r="L153">
        <v>86</v>
      </c>
      <c r="M153">
        <v>37</v>
      </c>
      <c r="N153">
        <v>230</v>
      </c>
      <c r="O153">
        <v>71</v>
      </c>
      <c r="P153">
        <v>45</v>
      </c>
      <c r="Q153">
        <v>83</v>
      </c>
      <c r="R153">
        <v>25</v>
      </c>
      <c r="S153">
        <v>4</v>
      </c>
      <c r="T153">
        <v>31</v>
      </c>
      <c r="U153">
        <v>20</v>
      </c>
      <c r="V153">
        <v>36</v>
      </c>
      <c r="W153">
        <v>11</v>
      </c>
      <c r="X153">
        <v>2</v>
      </c>
      <c r="Y153">
        <v>112</v>
      </c>
      <c r="Z153">
        <v>49</v>
      </c>
      <c r="AA153">
        <v>228</v>
      </c>
    </row>
    <row r="154" spans="1:27" x14ac:dyDescent="0.25">
      <c r="A154" t="s">
        <v>328</v>
      </c>
      <c r="B154">
        <v>53</v>
      </c>
      <c r="C154">
        <v>49</v>
      </c>
      <c r="D154" s="53">
        <v>126</v>
      </c>
      <c r="E154" s="54">
        <v>108</v>
      </c>
      <c r="F154" s="54">
        <v>24</v>
      </c>
      <c r="G154">
        <v>15</v>
      </c>
      <c r="H154">
        <v>14</v>
      </c>
      <c r="I154">
        <v>35</v>
      </c>
      <c r="J154">
        <v>30</v>
      </c>
      <c r="K154">
        <v>7</v>
      </c>
      <c r="L154">
        <v>258</v>
      </c>
      <c r="M154">
        <v>72</v>
      </c>
      <c r="N154">
        <v>360</v>
      </c>
      <c r="O154">
        <v>27</v>
      </c>
      <c r="P154">
        <v>57</v>
      </c>
      <c r="Q154">
        <v>120</v>
      </c>
      <c r="R154">
        <v>111</v>
      </c>
      <c r="S154">
        <v>45</v>
      </c>
      <c r="T154">
        <v>8</v>
      </c>
      <c r="U154">
        <v>16</v>
      </c>
      <c r="V154">
        <v>33</v>
      </c>
      <c r="W154">
        <v>31</v>
      </c>
      <c r="X154">
        <v>13</v>
      </c>
      <c r="Y154">
        <v>276</v>
      </c>
      <c r="Z154">
        <v>77</v>
      </c>
      <c r="AA154">
        <v>360</v>
      </c>
    </row>
    <row r="155" spans="1:27" x14ac:dyDescent="0.25">
      <c r="A155" t="s">
        <v>330</v>
      </c>
      <c r="B155">
        <v>54</v>
      </c>
      <c r="C155">
        <v>32</v>
      </c>
      <c r="D155" s="53">
        <v>120</v>
      </c>
      <c r="E155" s="54">
        <v>119</v>
      </c>
      <c r="F155" s="54">
        <v>29</v>
      </c>
      <c r="G155">
        <v>15</v>
      </c>
      <c r="H155">
        <v>9</v>
      </c>
      <c r="I155">
        <v>34</v>
      </c>
      <c r="J155">
        <v>34</v>
      </c>
      <c r="K155">
        <v>8</v>
      </c>
      <c r="L155">
        <v>268</v>
      </c>
      <c r="M155">
        <v>76</v>
      </c>
      <c r="N155">
        <v>354</v>
      </c>
      <c r="O155">
        <v>36</v>
      </c>
      <c r="P155">
        <v>56</v>
      </c>
      <c r="Q155">
        <v>103</v>
      </c>
      <c r="R155">
        <v>125</v>
      </c>
      <c r="S155">
        <v>33</v>
      </c>
      <c r="T155">
        <v>10</v>
      </c>
      <c r="U155">
        <v>16</v>
      </c>
      <c r="V155">
        <v>29</v>
      </c>
      <c r="W155">
        <v>35</v>
      </c>
      <c r="X155">
        <v>9</v>
      </c>
      <c r="Y155">
        <v>261</v>
      </c>
      <c r="Z155">
        <v>74</v>
      </c>
      <c r="AA155">
        <v>353</v>
      </c>
    </row>
    <row r="156" spans="1:27" x14ac:dyDescent="0.25">
      <c r="A156" t="s">
        <v>332</v>
      </c>
      <c r="B156">
        <v>180</v>
      </c>
      <c r="C156">
        <v>180</v>
      </c>
      <c r="D156" s="53">
        <v>269</v>
      </c>
      <c r="E156" s="54">
        <v>171</v>
      </c>
      <c r="F156" s="54">
        <v>42</v>
      </c>
      <c r="G156">
        <v>21</v>
      </c>
      <c r="H156">
        <v>21</v>
      </c>
      <c r="I156">
        <v>32</v>
      </c>
      <c r="J156">
        <v>20</v>
      </c>
      <c r="K156">
        <v>5</v>
      </c>
      <c r="L156">
        <v>482</v>
      </c>
      <c r="M156">
        <v>57</v>
      </c>
      <c r="N156">
        <v>842</v>
      </c>
      <c r="O156">
        <v>177</v>
      </c>
      <c r="P156">
        <v>224</v>
      </c>
      <c r="Q156">
        <v>247</v>
      </c>
      <c r="R156">
        <v>149</v>
      </c>
      <c r="S156">
        <v>45</v>
      </c>
      <c r="T156">
        <v>21</v>
      </c>
      <c r="U156">
        <v>27</v>
      </c>
      <c r="V156">
        <v>29</v>
      </c>
      <c r="W156">
        <v>18</v>
      </c>
      <c r="X156">
        <v>5</v>
      </c>
      <c r="Y156">
        <v>441</v>
      </c>
      <c r="Z156">
        <v>52</v>
      </c>
      <c r="AA156">
        <v>842</v>
      </c>
    </row>
    <row r="157" spans="1:27" x14ac:dyDescent="0.25">
      <c r="A157" t="s">
        <v>334</v>
      </c>
      <c r="B157">
        <v>72</v>
      </c>
      <c r="C157">
        <v>60</v>
      </c>
      <c r="D157" s="53">
        <v>100</v>
      </c>
      <c r="E157" s="54">
        <v>84</v>
      </c>
      <c r="F157" s="54">
        <v>17</v>
      </c>
      <c r="G157">
        <v>22</v>
      </c>
      <c r="H157">
        <v>18</v>
      </c>
      <c r="I157">
        <v>30</v>
      </c>
      <c r="J157">
        <v>25</v>
      </c>
      <c r="K157">
        <v>5</v>
      </c>
      <c r="L157">
        <v>201</v>
      </c>
      <c r="M157">
        <v>60</v>
      </c>
      <c r="N157">
        <v>333</v>
      </c>
      <c r="O157">
        <v>50</v>
      </c>
      <c r="P157">
        <v>60</v>
      </c>
      <c r="Q157">
        <v>108</v>
      </c>
      <c r="R157">
        <v>80</v>
      </c>
      <c r="S157">
        <v>35</v>
      </c>
      <c r="T157">
        <v>15</v>
      </c>
      <c r="U157">
        <v>18</v>
      </c>
      <c r="V157">
        <v>32</v>
      </c>
      <c r="W157">
        <v>24</v>
      </c>
      <c r="X157">
        <v>11</v>
      </c>
      <c r="Y157">
        <v>223</v>
      </c>
      <c r="Z157">
        <v>67</v>
      </c>
      <c r="AA157">
        <v>333</v>
      </c>
    </row>
    <row r="158" spans="1:27" x14ac:dyDescent="0.25">
      <c r="A158" t="s">
        <v>336</v>
      </c>
      <c r="B158">
        <v>57</v>
      </c>
      <c r="C158">
        <v>32</v>
      </c>
      <c r="D158" s="53">
        <v>74</v>
      </c>
      <c r="E158" s="54">
        <v>31</v>
      </c>
      <c r="F158" s="54">
        <v>11</v>
      </c>
      <c r="G158">
        <v>28</v>
      </c>
      <c r="H158">
        <v>16</v>
      </c>
      <c r="I158">
        <v>36</v>
      </c>
      <c r="J158">
        <v>15</v>
      </c>
      <c r="K158">
        <v>5</v>
      </c>
      <c r="L158">
        <v>116</v>
      </c>
      <c r="M158">
        <v>57</v>
      </c>
      <c r="N158">
        <v>205</v>
      </c>
      <c r="O158">
        <v>36</v>
      </c>
      <c r="P158">
        <v>43</v>
      </c>
      <c r="Q158">
        <v>68</v>
      </c>
      <c r="R158">
        <v>49</v>
      </c>
      <c r="S158">
        <v>9</v>
      </c>
      <c r="T158">
        <v>18</v>
      </c>
      <c r="U158">
        <v>21</v>
      </c>
      <c r="V158">
        <v>33</v>
      </c>
      <c r="W158">
        <v>24</v>
      </c>
      <c r="X158">
        <v>4</v>
      </c>
      <c r="Y158">
        <v>126</v>
      </c>
      <c r="Z158">
        <v>61</v>
      </c>
      <c r="AA158">
        <v>205</v>
      </c>
    </row>
    <row r="159" spans="1:27" x14ac:dyDescent="0.25">
      <c r="A159" t="s">
        <v>338</v>
      </c>
      <c r="B159">
        <v>52</v>
      </c>
      <c r="C159">
        <v>38</v>
      </c>
      <c r="D159" s="53">
        <v>65</v>
      </c>
      <c r="E159" s="54">
        <v>28</v>
      </c>
      <c r="F159" s="54">
        <v>5</v>
      </c>
      <c r="G159">
        <v>28</v>
      </c>
      <c r="H159">
        <v>20</v>
      </c>
      <c r="I159">
        <v>35</v>
      </c>
      <c r="J159">
        <v>15</v>
      </c>
      <c r="K159">
        <v>3</v>
      </c>
      <c r="L159">
        <v>98</v>
      </c>
      <c r="M159">
        <v>52</v>
      </c>
      <c r="N159">
        <v>188</v>
      </c>
      <c r="O159">
        <v>47</v>
      </c>
      <c r="P159">
        <v>50</v>
      </c>
      <c r="Q159">
        <v>58</v>
      </c>
      <c r="R159">
        <v>29</v>
      </c>
      <c r="S159">
        <v>3</v>
      </c>
      <c r="T159">
        <v>25</v>
      </c>
      <c r="U159">
        <v>27</v>
      </c>
      <c r="V159">
        <v>31</v>
      </c>
      <c r="W159">
        <v>16</v>
      </c>
      <c r="X159">
        <v>2</v>
      </c>
      <c r="Y159">
        <v>90</v>
      </c>
      <c r="Z159">
        <v>48</v>
      </c>
      <c r="AA159">
        <v>187</v>
      </c>
    </row>
    <row r="160" spans="1:27" x14ac:dyDescent="0.25">
      <c r="A160" t="s">
        <v>340</v>
      </c>
      <c r="B160">
        <v>68</v>
      </c>
      <c r="C160">
        <v>23</v>
      </c>
      <c r="D160" s="53">
        <v>48</v>
      </c>
      <c r="E160" s="54">
        <v>20</v>
      </c>
      <c r="F160" s="54">
        <v>2</v>
      </c>
      <c r="G160">
        <v>42</v>
      </c>
      <c r="H160">
        <v>14</v>
      </c>
      <c r="I160">
        <v>30</v>
      </c>
      <c r="J160">
        <v>12</v>
      </c>
      <c r="K160">
        <v>1</v>
      </c>
      <c r="L160">
        <v>70</v>
      </c>
      <c r="M160">
        <v>43</v>
      </c>
      <c r="N160">
        <v>161</v>
      </c>
      <c r="O160">
        <v>47</v>
      </c>
      <c r="P160">
        <v>41</v>
      </c>
      <c r="Q160">
        <v>54</v>
      </c>
      <c r="R160">
        <v>16</v>
      </c>
      <c r="S160">
        <v>3</v>
      </c>
      <c r="T160">
        <v>29</v>
      </c>
      <c r="U160">
        <v>25</v>
      </c>
      <c r="V160">
        <v>34</v>
      </c>
      <c r="W160">
        <v>10</v>
      </c>
      <c r="X160">
        <v>2</v>
      </c>
      <c r="Y160">
        <v>73</v>
      </c>
      <c r="Z160">
        <v>45</v>
      </c>
      <c r="AA160">
        <v>161</v>
      </c>
    </row>
    <row r="161" spans="1:27" x14ac:dyDescent="0.25">
      <c r="A161" t="s">
        <v>342</v>
      </c>
      <c r="B161">
        <v>76</v>
      </c>
      <c r="C161">
        <v>90</v>
      </c>
      <c r="D161" s="53">
        <v>115</v>
      </c>
      <c r="E161" s="54">
        <v>48</v>
      </c>
      <c r="F161" s="54">
        <v>5</v>
      </c>
      <c r="G161">
        <v>23</v>
      </c>
      <c r="H161">
        <v>27</v>
      </c>
      <c r="I161">
        <v>34</v>
      </c>
      <c r="J161">
        <v>14</v>
      </c>
      <c r="K161">
        <v>1</v>
      </c>
      <c r="L161">
        <v>168</v>
      </c>
      <c r="M161">
        <v>50</v>
      </c>
      <c r="N161">
        <v>334</v>
      </c>
      <c r="O161">
        <v>59</v>
      </c>
      <c r="P161">
        <v>75</v>
      </c>
      <c r="Q161">
        <v>123</v>
      </c>
      <c r="R161">
        <v>65</v>
      </c>
      <c r="S161">
        <v>11</v>
      </c>
      <c r="T161">
        <v>18</v>
      </c>
      <c r="U161">
        <v>23</v>
      </c>
      <c r="V161">
        <v>37</v>
      </c>
      <c r="W161">
        <v>20</v>
      </c>
      <c r="X161">
        <v>3</v>
      </c>
      <c r="Y161">
        <v>199</v>
      </c>
      <c r="Z161">
        <v>60</v>
      </c>
      <c r="AA161">
        <v>333</v>
      </c>
    </row>
    <row r="162" spans="1:27" x14ac:dyDescent="0.25">
      <c r="A162" t="s">
        <v>344</v>
      </c>
      <c r="B162">
        <v>160</v>
      </c>
      <c r="C162">
        <v>206</v>
      </c>
      <c r="D162" s="53">
        <v>398</v>
      </c>
      <c r="E162" s="54">
        <v>297</v>
      </c>
      <c r="F162" s="54">
        <v>84</v>
      </c>
      <c r="G162">
        <v>14</v>
      </c>
      <c r="H162">
        <v>18</v>
      </c>
      <c r="I162">
        <v>35</v>
      </c>
      <c r="J162">
        <v>26</v>
      </c>
      <c r="K162">
        <v>7</v>
      </c>
      <c r="L162">
        <v>779</v>
      </c>
      <c r="M162">
        <v>68</v>
      </c>
      <c r="N162">
        <v>1145</v>
      </c>
      <c r="O162">
        <v>200</v>
      </c>
      <c r="P162">
        <v>262</v>
      </c>
      <c r="Q162">
        <v>399</v>
      </c>
      <c r="R162">
        <v>205</v>
      </c>
      <c r="S162">
        <v>78</v>
      </c>
      <c r="T162">
        <v>17</v>
      </c>
      <c r="U162">
        <v>23</v>
      </c>
      <c r="V162">
        <v>35</v>
      </c>
      <c r="W162">
        <v>18</v>
      </c>
      <c r="X162">
        <v>7</v>
      </c>
      <c r="Y162">
        <v>682</v>
      </c>
      <c r="Z162">
        <v>60</v>
      </c>
      <c r="AA162">
        <v>1144</v>
      </c>
    </row>
    <row r="163" spans="1:27" x14ac:dyDescent="0.25">
      <c r="A163" t="s">
        <v>346</v>
      </c>
      <c r="B163">
        <v>215</v>
      </c>
      <c r="C163">
        <v>211</v>
      </c>
      <c r="D163" s="53">
        <v>253</v>
      </c>
      <c r="E163" s="54">
        <v>125</v>
      </c>
      <c r="F163" s="54">
        <v>30</v>
      </c>
      <c r="G163">
        <v>26</v>
      </c>
      <c r="H163">
        <v>25</v>
      </c>
      <c r="I163">
        <v>30</v>
      </c>
      <c r="J163">
        <v>15</v>
      </c>
      <c r="K163">
        <v>4</v>
      </c>
      <c r="L163">
        <v>408</v>
      </c>
      <c r="M163">
        <v>49</v>
      </c>
      <c r="N163">
        <v>834</v>
      </c>
      <c r="O163">
        <v>128</v>
      </c>
      <c r="P163">
        <v>198</v>
      </c>
      <c r="Q163">
        <v>306</v>
      </c>
      <c r="R163">
        <v>159</v>
      </c>
      <c r="S163">
        <v>39</v>
      </c>
      <c r="T163">
        <v>15</v>
      </c>
      <c r="U163">
        <v>24</v>
      </c>
      <c r="V163">
        <v>37</v>
      </c>
      <c r="W163">
        <v>19</v>
      </c>
      <c r="X163">
        <v>5</v>
      </c>
      <c r="Y163">
        <v>504</v>
      </c>
      <c r="Z163">
        <v>61</v>
      </c>
      <c r="AA163">
        <v>830</v>
      </c>
    </row>
    <row r="164" spans="1:27" x14ac:dyDescent="0.25">
      <c r="A164" t="s">
        <v>348</v>
      </c>
      <c r="B164">
        <v>78</v>
      </c>
      <c r="C164">
        <v>52</v>
      </c>
      <c r="D164" s="53">
        <v>83</v>
      </c>
      <c r="E164" s="54">
        <v>50</v>
      </c>
      <c r="F164" s="54">
        <v>13</v>
      </c>
      <c r="G164">
        <v>28</v>
      </c>
      <c r="H164">
        <v>19</v>
      </c>
      <c r="I164">
        <v>30</v>
      </c>
      <c r="J164">
        <v>18</v>
      </c>
      <c r="K164">
        <v>5</v>
      </c>
      <c r="L164">
        <v>146</v>
      </c>
      <c r="M164">
        <v>53</v>
      </c>
      <c r="N164">
        <v>276</v>
      </c>
      <c r="O164">
        <v>42</v>
      </c>
      <c r="P164">
        <v>67</v>
      </c>
      <c r="Q164">
        <v>81</v>
      </c>
      <c r="R164">
        <v>74</v>
      </c>
      <c r="S164">
        <v>12</v>
      </c>
      <c r="T164">
        <v>15</v>
      </c>
      <c r="U164">
        <v>24</v>
      </c>
      <c r="V164">
        <v>29</v>
      </c>
      <c r="W164">
        <v>27</v>
      </c>
      <c r="X164">
        <v>4</v>
      </c>
      <c r="Y164">
        <v>167</v>
      </c>
      <c r="Z164">
        <v>61</v>
      </c>
      <c r="AA164">
        <v>276</v>
      </c>
    </row>
    <row r="165" spans="1:27" x14ac:dyDescent="0.25">
      <c r="A165" t="s">
        <v>350</v>
      </c>
      <c r="B165">
        <v>82</v>
      </c>
      <c r="C165">
        <v>50</v>
      </c>
      <c r="D165" s="53">
        <v>112</v>
      </c>
      <c r="E165" s="54">
        <v>54</v>
      </c>
      <c r="F165" s="54">
        <v>18</v>
      </c>
      <c r="G165">
        <v>26</v>
      </c>
      <c r="H165">
        <v>16</v>
      </c>
      <c r="I165">
        <v>35</v>
      </c>
      <c r="J165">
        <v>17</v>
      </c>
      <c r="K165">
        <v>6</v>
      </c>
      <c r="L165">
        <v>184</v>
      </c>
      <c r="M165">
        <v>58</v>
      </c>
      <c r="N165">
        <v>316</v>
      </c>
      <c r="O165">
        <v>37</v>
      </c>
      <c r="P165">
        <v>64</v>
      </c>
      <c r="Q165">
        <v>109</v>
      </c>
      <c r="R165">
        <v>87</v>
      </c>
      <c r="S165">
        <v>18</v>
      </c>
      <c r="T165">
        <v>12</v>
      </c>
      <c r="U165">
        <v>20</v>
      </c>
      <c r="V165">
        <v>35</v>
      </c>
      <c r="W165">
        <v>28</v>
      </c>
      <c r="X165">
        <v>6</v>
      </c>
      <c r="Y165">
        <v>214</v>
      </c>
      <c r="Z165">
        <v>68</v>
      </c>
      <c r="AA165">
        <v>315</v>
      </c>
    </row>
    <row r="166" spans="1:27" x14ac:dyDescent="0.25">
      <c r="A166" t="s">
        <v>352</v>
      </c>
      <c r="B166">
        <v>24</v>
      </c>
      <c r="C166">
        <v>30</v>
      </c>
      <c r="D166" s="53">
        <v>131</v>
      </c>
      <c r="E166" s="54">
        <v>175</v>
      </c>
      <c r="F166" s="54">
        <v>89</v>
      </c>
      <c r="G166">
        <v>5</v>
      </c>
      <c r="H166">
        <v>7</v>
      </c>
      <c r="I166">
        <v>29</v>
      </c>
      <c r="J166">
        <v>39</v>
      </c>
      <c r="K166">
        <v>20</v>
      </c>
      <c r="L166">
        <v>395</v>
      </c>
      <c r="M166">
        <v>88</v>
      </c>
      <c r="N166">
        <v>449</v>
      </c>
      <c r="O166">
        <v>8</v>
      </c>
      <c r="P166">
        <v>42</v>
      </c>
      <c r="Q166">
        <v>94</v>
      </c>
      <c r="R166">
        <v>173</v>
      </c>
      <c r="S166">
        <v>133</v>
      </c>
      <c r="T166">
        <v>2</v>
      </c>
      <c r="U166">
        <v>9</v>
      </c>
      <c r="V166">
        <v>21</v>
      </c>
      <c r="W166">
        <v>38</v>
      </c>
      <c r="X166">
        <v>30</v>
      </c>
      <c r="Y166">
        <v>400</v>
      </c>
      <c r="Z166">
        <v>89</v>
      </c>
      <c r="AA166">
        <v>450</v>
      </c>
    </row>
    <row r="167" spans="1:27" x14ac:dyDescent="0.25">
      <c r="A167" t="s">
        <v>354</v>
      </c>
      <c r="B167">
        <v>38</v>
      </c>
      <c r="C167">
        <v>39</v>
      </c>
      <c r="D167" s="53">
        <v>50</v>
      </c>
      <c r="E167" s="54">
        <v>28</v>
      </c>
      <c r="F167" s="54">
        <v>3</v>
      </c>
      <c r="G167">
        <v>24</v>
      </c>
      <c r="H167">
        <v>25</v>
      </c>
      <c r="I167">
        <v>32</v>
      </c>
      <c r="J167">
        <v>18</v>
      </c>
      <c r="K167">
        <v>2</v>
      </c>
      <c r="L167">
        <v>81</v>
      </c>
      <c r="M167">
        <v>51</v>
      </c>
      <c r="N167">
        <v>158</v>
      </c>
      <c r="O167">
        <v>14</v>
      </c>
      <c r="P167">
        <v>28</v>
      </c>
      <c r="Q167">
        <v>67</v>
      </c>
      <c r="R167">
        <v>39</v>
      </c>
      <c r="S167">
        <v>10</v>
      </c>
      <c r="T167">
        <v>9</v>
      </c>
      <c r="U167">
        <v>18</v>
      </c>
      <c r="V167">
        <v>42</v>
      </c>
      <c r="W167">
        <v>25</v>
      </c>
      <c r="X167">
        <v>6</v>
      </c>
      <c r="Y167">
        <v>116</v>
      </c>
      <c r="Z167">
        <v>73</v>
      </c>
      <c r="AA167">
        <v>158</v>
      </c>
    </row>
    <row r="168" spans="1:27" x14ac:dyDescent="0.25">
      <c r="A168" t="s">
        <v>356</v>
      </c>
      <c r="B168">
        <v>59</v>
      </c>
      <c r="C168">
        <v>48</v>
      </c>
      <c r="D168" s="53">
        <v>52</v>
      </c>
      <c r="E168" s="54">
        <v>23</v>
      </c>
      <c r="F168" s="54">
        <v>2</v>
      </c>
      <c r="G168">
        <v>32</v>
      </c>
      <c r="H168">
        <v>26</v>
      </c>
      <c r="I168">
        <v>28</v>
      </c>
      <c r="J168">
        <v>13</v>
      </c>
      <c r="K168">
        <v>1</v>
      </c>
      <c r="L168">
        <v>77</v>
      </c>
      <c r="M168">
        <v>42</v>
      </c>
      <c r="N168">
        <v>184</v>
      </c>
      <c r="O168">
        <v>54</v>
      </c>
      <c r="P168">
        <v>28</v>
      </c>
      <c r="Q168">
        <v>69</v>
      </c>
      <c r="R168">
        <v>26</v>
      </c>
      <c r="S168">
        <v>7</v>
      </c>
      <c r="T168">
        <v>29</v>
      </c>
      <c r="U168">
        <v>15</v>
      </c>
      <c r="V168">
        <v>38</v>
      </c>
      <c r="W168">
        <v>14</v>
      </c>
      <c r="X168">
        <v>4</v>
      </c>
      <c r="Y168">
        <v>102</v>
      </c>
      <c r="Z168">
        <v>55</v>
      </c>
      <c r="AA168">
        <v>184</v>
      </c>
    </row>
    <row r="169" spans="1:27" x14ac:dyDescent="0.25">
      <c r="A169" t="s">
        <v>358</v>
      </c>
      <c r="B169">
        <v>49</v>
      </c>
      <c r="C169">
        <v>26</v>
      </c>
      <c r="D169" s="53">
        <v>54</v>
      </c>
      <c r="E169" s="54">
        <v>33</v>
      </c>
      <c r="F169" s="54">
        <v>8</v>
      </c>
      <c r="G169">
        <v>29</v>
      </c>
      <c r="H169">
        <v>15</v>
      </c>
      <c r="I169">
        <v>32</v>
      </c>
      <c r="J169">
        <v>19</v>
      </c>
      <c r="K169">
        <v>5</v>
      </c>
      <c r="L169">
        <v>95</v>
      </c>
      <c r="M169">
        <v>56</v>
      </c>
      <c r="N169">
        <v>170</v>
      </c>
      <c r="O169">
        <v>38</v>
      </c>
      <c r="P169">
        <v>36</v>
      </c>
      <c r="Q169">
        <v>48</v>
      </c>
      <c r="R169">
        <v>34</v>
      </c>
      <c r="S169">
        <v>13</v>
      </c>
      <c r="T169">
        <v>22</v>
      </c>
      <c r="U169">
        <v>21</v>
      </c>
      <c r="V169">
        <v>28</v>
      </c>
      <c r="W169">
        <v>20</v>
      </c>
      <c r="X169">
        <v>8</v>
      </c>
      <c r="Y169">
        <v>95</v>
      </c>
      <c r="Z169">
        <v>56</v>
      </c>
      <c r="AA169">
        <v>169</v>
      </c>
    </row>
    <row r="170" spans="1:27" x14ac:dyDescent="0.25">
      <c r="A170" t="s">
        <v>360</v>
      </c>
      <c r="B170">
        <v>89</v>
      </c>
      <c r="C170">
        <v>51</v>
      </c>
      <c r="D170" s="53">
        <v>123</v>
      </c>
      <c r="E170" s="54">
        <v>71</v>
      </c>
      <c r="F170" s="54">
        <v>19</v>
      </c>
      <c r="G170">
        <v>25</v>
      </c>
      <c r="H170">
        <v>14</v>
      </c>
      <c r="I170">
        <v>35</v>
      </c>
      <c r="J170">
        <v>20</v>
      </c>
      <c r="K170">
        <v>5</v>
      </c>
      <c r="L170">
        <v>213</v>
      </c>
      <c r="M170">
        <v>60</v>
      </c>
      <c r="N170">
        <v>353</v>
      </c>
      <c r="O170">
        <v>59</v>
      </c>
      <c r="P170">
        <v>67</v>
      </c>
      <c r="Q170">
        <v>117</v>
      </c>
      <c r="R170">
        <v>89</v>
      </c>
      <c r="S170">
        <v>21</v>
      </c>
      <c r="T170">
        <v>17</v>
      </c>
      <c r="U170">
        <v>19</v>
      </c>
      <c r="V170">
        <v>33</v>
      </c>
      <c r="W170">
        <v>25</v>
      </c>
      <c r="X170">
        <v>6</v>
      </c>
      <c r="Y170">
        <v>227</v>
      </c>
      <c r="Z170">
        <v>64</v>
      </c>
      <c r="AA170">
        <v>353</v>
      </c>
    </row>
    <row r="171" spans="1:27" x14ac:dyDescent="0.25">
      <c r="A171" t="s">
        <v>362</v>
      </c>
      <c r="B171">
        <v>92</v>
      </c>
      <c r="C171">
        <v>53</v>
      </c>
      <c r="D171" s="53">
        <v>93</v>
      </c>
      <c r="E171" s="54">
        <v>48</v>
      </c>
      <c r="F171" s="54">
        <v>4</v>
      </c>
      <c r="G171">
        <v>32</v>
      </c>
      <c r="H171">
        <v>18</v>
      </c>
      <c r="I171">
        <v>32</v>
      </c>
      <c r="J171">
        <v>17</v>
      </c>
      <c r="K171">
        <v>1</v>
      </c>
      <c r="L171">
        <v>145</v>
      </c>
      <c r="M171">
        <v>50</v>
      </c>
      <c r="N171">
        <v>290</v>
      </c>
      <c r="O171">
        <v>62</v>
      </c>
      <c r="P171">
        <v>63</v>
      </c>
      <c r="Q171">
        <v>104</v>
      </c>
      <c r="R171">
        <v>50</v>
      </c>
      <c r="S171">
        <v>11</v>
      </c>
      <c r="T171">
        <v>21</v>
      </c>
      <c r="U171">
        <v>22</v>
      </c>
      <c r="V171">
        <v>36</v>
      </c>
      <c r="W171">
        <v>17</v>
      </c>
      <c r="X171">
        <v>4</v>
      </c>
      <c r="Y171">
        <v>165</v>
      </c>
      <c r="Z171">
        <v>57</v>
      </c>
      <c r="AA171">
        <v>290</v>
      </c>
    </row>
    <row r="172" spans="1:27" x14ac:dyDescent="0.25">
      <c r="A172" t="s">
        <v>364</v>
      </c>
      <c r="B172">
        <v>62</v>
      </c>
      <c r="C172">
        <v>45</v>
      </c>
      <c r="D172" s="53">
        <v>99</v>
      </c>
      <c r="E172" s="54">
        <v>71</v>
      </c>
      <c r="F172" s="54">
        <v>19</v>
      </c>
      <c r="G172">
        <v>21</v>
      </c>
      <c r="H172">
        <v>15</v>
      </c>
      <c r="I172">
        <v>33</v>
      </c>
      <c r="J172">
        <v>24</v>
      </c>
      <c r="K172">
        <v>6</v>
      </c>
      <c r="L172">
        <v>189</v>
      </c>
      <c r="M172">
        <v>64</v>
      </c>
      <c r="N172">
        <v>296</v>
      </c>
      <c r="O172">
        <v>27</v>
      </c>
      <c r="P172">
        <v>43</v>
      </c>
      <c r="Q172">
        <v>85</v>
      </c>
      <c r="R172">
        <v>98</v>
      </c>
      <c r="S172">
        <v>43</v>
      </c>
      <c r="T172">
        <v>9</v>
      </c>
      <c r="U172">
        <v>15</v>
      </c>
      <c r="V172">
        <v>29</v>
      </c>
      <c r="W172">
        <v>33</v>
      </c>
      <c r="X172">
        <v>15</v>
      </c>
      <c r="Y172">
        <v>226</v>
      </c>
      <c r="Z172">
        <v>76</v>
      </c>
      <c r="AA172">
        <v>296</v>
      </c>
    </row>
    <row r="173" spans="1:27" x14ac:dyDescent="0.25">
      <c r="A173" t="s">
        <v>857</v>
      </c>
      <c r="B173">
        <v>7</v>
      </c>
      <c r="C173">
        <v>11</v>
      </c>
      <c r="D173" s="53">
        <v>27</v>
      </c>
      <c r="E173" s="54">
        <v>24</v>
      </c>
      <c r="F173" s="54">
        <v>9</v>
      </c>
      <c r="G173">
        <v>9</v>
      </c>
      <c r="H173">
        <v>14</v>
      </c>
      <c r="I173">
        <v>35</v>
      </c>
      <c r="J173">
        <v>31</v>
      </c>
      <c r="K173">
        <v>12</v>
      </c>
      <c r="L173">
        <v>60</v>
      </c>
      <c r="M173">
        <v>77</v>
      </c>
      <c r="N173">
        <v>78</v>
      </c>
      <c r="O173">
        <v>6</v>
      </c>
      <c r="P173">
        <v>13</v>
      </c>
      <c r="Q173">
        <v>34</v>
      </c>
      <c r="R173">
        <v>17</v>
      </c>
      <c r="S173">
        <v>8</v>
      </c>
      <c r="T173">
        <v>8</v>
      </c>
      <c r="U173">
        <v>17</v>
      </c>
      <c r="V173">
        <v>44</v>
      </c>
      <c r="W173">
        <v>22</v>
      </c>
      <c r="X173">
        <v>10</v>
      </c>
      <c r="Y173">
        <v>59</v>
      </c>
      <c r="Z173">
        <v>76</v>
      </c>
      <c r="AA173">
        <v>78</v>
      </c>
    </row>
    <row r="174" spans="1:27" x14ac:dyDescent="0.25">
      <c r="A174" t="s">
        <v>366</v>
      </c>
      <c r="B174">
        <v>25</v>
      </c>
      <c r="C174">
        <v>25</v>
      </c>
      <c r="D174" s="53">
        <v>75</v>
      </c>
      <c r="E174" s="54">
        <v>57</v>
      </c>
      <c r="F174" s="54">
        <v>21</v>
      </c>
      <c r="G174">
        <v>12</v>
      </c>
      <c r="H174">
        <v>12</v>
      </c>
      <c r="I174">
        <v>37</v>
      </c>
      <c r="J174">
        <v>28</v>
      </c>
      <c r="K174">
        <v>10</v>
      </c>
      <c r="L174">
        <v>153</v>
      </c>
      <c r="M174">
        <v>75</v>
      </c>
      <c r="N174">
        <v>203</v>
      </c>
      <c r="O174">
        <v>8</v>
      </c>
      <c r="P174">
        <v>23</v>
      </c>
      <c r="Q174">
        <v>58</v>
      </c>
      <c r="R174">
        <v>83</v>
      </c>
      <c r="S174">
        <v>33</v>
      </c>
      <c r="T174">
        <v>4</v>
      </c>
      <c r="U174">
        <v>11</v>
      </c>
      <c r="V174">
        <v>28</v>
      </c>
      <c r="W174">
        <v>40</v>
      </c>
      <c r="X174">
        <v>16</v>
      </c>
      <c r="Y174">
        <v>174</v>
      </c>
      <c r="Z174">
        <v>85</v>
      </c>
      <c r="AA174">
        <v>205</v>
      </c>
    </row>
    <row r="175" spans="1:27" x14ac:dyDescent="0.25">
      <c r="A175" t="s">
        <v>368</v>
      </c>
      <c r="B175">
        <v>99</v>
      </c>
      <c r="C175">
        <v>70</v>
      </c>
      <c r="D175" s="53">
        <v>157</v>
      </c>
      <c r="E175" s="54">
        <v>73</v>
      </c>
      <c r="F175" s="54">
        <v>11</v>
      </c>
      <c r="G175">
        <v>24</v>
      </c>
      <c r="H175">
        <v>17</v>
      </c>
      <c r="I175">
        <v>38</v>
      </c>
      <c r="J175">
        <v>18</v>
      </c>
      <c r="K175">
        <v>3</v>
      </c>
      <c r="L175">
        <v>241</v>
      </c>
      <c r="M175">
        <v>59</v>
      </c>
      <c r="N175">
        <v>410</v>
      </c>
      <c r="O175">
        <v>63</v>
      </c>
      <c r="P175">
        <v>72</v>
      </c>
      <c r="Q175">
        <v>140</v>
      </c>
      <c r="R175">
        <v>103</v>
      </c>
      <c r="S175">
        <v>31</v>
      </c>
      <c r="T175">
        <v>15</v>
      </c>
      <c r="U175">
        <v>18</v>
      </c>
      <c r="V175">
        <v>34</v>
      </c>
      <c r="W175">
        <v>25</v>
      </c>
      <c r="X175">
        <v>8</v>
      </c>
      <c r="Y175">
        <v>274</v>
      </c>
      <c r="Z175">
        <v>67</v>
      </c>
      <c r="AA175">
        <v>409</v>
      </c>
    </row>
    <row r="176" spans="1:27" x14ac:dyDescent="0.25">
      <c r="A176" t="s">
        <v>858</v>
      </c>
      <c r="B176">
        <v>134</v>
      </c>
      <c r="C176">
        <v>92</v>
      </c>
      <c r="D176" s="53">
        <v>189</v>
      </c>
      <c r="E176" s="54">
        <v>94</v>
      </c>
      <c r="F176" s="54">
        <v>18</v>
      </c>
      <c r="G176">
        <v>25</v>
      </c>
      <c r="H176">
        <v>17</v>
      </c>
      <c r="I176">
        <v>36</v>
      </c>
      <c r="J176">
        <v>18</v>
      </c>
      <c r="K176">
        <v>3</v>
      </c>
      <c r="L176">
        <v>301</v>
      </c>
      <c r="M176">
        <v>57</v>
      </c>
      <c r="N176">
        <v>527</v>
      </c>
      <c r="O176">
        <v>110</v>
      </c>
      <c r="P176">
        <v>122</v>
      </c>
      <c r="Q176">
        <v>186</v>
      </c>
      <c r="R176">
        <v>84</v>
      </c>
      <c r="S176">
        <v>23</v>
      </c>
      <c r="T176">
        <v>21</v>
      </c>
      <c r="U176">
        <v>23</v>
      </c>
      <c r="V176">
        <v>35</v>
      </c>
      <c r="W176">
        <v>16</v>
      </c>
      <c r="X176">
        <v>4</v>
      </c>
      <c r="Y176">
        <v>293</v>
      </c>
      <c r="Z176">
        <v>56</v>
      </c>
      <c r="AA176">
        <v>525</v>
      </c>
    </row>
    <row r="177" spans="1:27" x14ac:dyDescent="0.25">
      <c r="A177" t="s">
        <v>370</v>
      </c>
      <c r="B177">
        <v>45</v>
      </c>
      <c r="C177">
        <v>44</v>
      </c>
      <c r="D177" s="53">
        <v>141</v>
      </c>
      <c r="E177" s="54">
        <v>149</v>
      </c>
      <c r="F177" s="54">
        <v>41</v>
      </c>
      <c r="G177">
        <v>11</v>
      </c>
      <c r="H177">
        <v>10</v>
      </c>
      <c r="I177">
        <v>34</v>
      </c>
      <c r="J177">
        <v>35</v>
      </c>
      <c r="K177">
        <v>10</v>
      </c>
      <c r="L177">
        <v>331</v>
      </c>
      <c r="M177">
        <v>79</v>
      </c>
      <c r="N177">
        <v>420</v>
      </c>
      <c r="O177">
        <v>28</v>
      </c>
      <c r="P177">
        <v>64</v>
      </c>
      <c r="Q177">
        <v>126</v>
      </c>
      <c r="R177">
        <v>148</v>
      </c>
      <c r="S177">
        <v>53</v>
      </c>
      <c r="T177">
        <v>7</v>
      </c>
      <c r="U177">
        <v>15</v>
      </c>
      <c r="V177">
        <v>30</v>
      </c>
      <c r="W177">
        <v>35</v>
      </c>
      <c r="X177">
        <v>13</v>
      </c>
      <c r="Y177">
        <v>327</v>
      </c>
      <c r="Z177">
        <v>78</v>
      </c>
      <c r="AA177">
        <v>419</v>
      </c>
    </row>
    <row r="178" spans="1:27" x14ac:dyDescent="0.25">
      <c r="A178" t="s">
        <v>372</v>
      </c>
      <c r="B178">
        <v>53</v>
      </c>
      <c r="C178">
        <v>28</v>
      </c>
      <c r="D178" s="53">
        <v>53</v>
      </c>
      <c r="E178" s="54">
        <v>28</v>
      </c>
      <c r="F178" s="54">
        <v>3</v>
      </c>
      <c r="G178">
        <v>32</v>
      </c>
      <c r="H178">
        <v>17</v>
      </c>
      <c r="I178">
        <v>32</v>
      </c>
      <c r="J178">
        <v>17</v>
      </c>
      <c r="K178">
        <v>2</v>
      </c>
      <c r="L178">
        <v>84</v>
      </c>
      <c r="M178">
        <v>51</v>
      </c>
      <c r="N178">
        <v>165</v>
      </c>
      <c r="O178">
        <v>42</v>
      </c>
      <c r="P178">
        <v>25</v>
      </c>
      <c r="Q178">
        <v>53</v>
      </c>
      <c r="R178">
        <v>37</v>
      </c>
      <c r="S178">
        <v>6</v>
      </c>
      <c r="T178">
        <v>26</v>
      </c>
      <c r="U178">
        <v>15</v>
      </c>
      <c r="V178">
        <v>33</v>
      </c>
      <c r="W178">
        <v>23</v>
      </c>
      <c r="X178">
        <v>4</v>
      </c>
      <c r="Y178">
        <v>96</v>
      </c>
      <c r="Z178">
        <v>59</v>
      </c>
      <c r="AA178">
        <v>163</v>
      </c>
    </row>
    <row r="179" spans="1:27" x14ac:dyDescent="0.25">
      <c r="A179" t="s">
        <v>374</v>
      </c>
      <c r="B179">
        <v>36</v>
      </c>
      <c r="C179">
        <v>49</v>
      </c>
      <c r="D179" s="53">
        <v>81</v>
      </c>
      <c r="E179" s="54">
        <v>79</v>
      </c>
      <c r="F179" s="54">
        <v>15</v>
      </c>
      <c r="G179">
        <v>14</v>
      </c>
      <c r="H179">
        <v>19</v>
      </c>
      <c r="I179">
        <v>31</v>
      </c>
      <c r="J179">
        <v>30</v>
      </c>
      <c r="K179">
        <v>6</v>
      </c>
      <c r="L179">
        <v>175</v>
      </c>
      <c r="M179">
        <v>67</v>
      </c>
      <c r="N179">
        <v>260</v>
      </c>
      <c r="O179">
        <v>32</v>
      </c>
      <c r="P179">
        <v>54</v>
      </c>
      <c r="Q179">
        <v>81</v>
      </c>
      <c r="R179">
        <v>70</v>
      </c>
      <c r="S179">
        <v>22</v>
      </c>
      <c r="T179">
        <v>12</v>
      </c>
      <c r="U179">
        <v>21</v>
      </c>
      <c r="V179">
        <v>31</v>
      </c>
      <c r="W179">
        <v>27</v>
      </c>
      <c r="X179">
        <v>8</v>
      </c>
      <c r="Y179">
        <v>173</v>
      </c>
      <c r="Z179">
        <v>67</v>
      </c>
      <c r="AA179">
        <v>259</v>
      </c>
    </row>
    <row r="180" spans="1:27" x14ac:dyDescent="0.25">
      <c r="A180" t="s">
        <v>376</v>
      </c>
      <c r="B180">
        <v>56</v>
      </c>
      <c r="C180">
        <v>32</v>
      </c>
      <c r="D180" s="53">
        <v>50</v>
      </c>
      <c r="E180" s="54">
        <v>14</v>
      </c>
      <c r="F180" s="54">
        <v>3</v>
      </c>
      <c r="G180">
        <v>36</v>
      </c>
      <c r="H180">
        <v>21</v>
      </c>
      <c r="I180">
        <v>32</v>
      </c>
      <c r="J180">
        <v>9</v>
      </c>
      <c r="K180">
        <v>2</v>
      </c>
      <c r="L180">
        <v>67</v>
      </c>
      <c r="M180">
        <v>43</v>
      </c>
      <c r="N180">
        <v>155</v>
      </c>
      <c r="O180">
        <v>34</v>
      </c>
      <c r="P180">
        <v>60</v>
      </c>
      <c r="Q180">
        <v>38</v>
      </c>
      <c r="R180">
        <v>21</v>
      </c>
      <c r="S180">
        <v>4</v>
      </c>
      <c r="T180">
        <v>22</v>
      </c>
      <c r="U180">
        <v>38</v>
      </c>
      <c r="V180">
        <v>24</v>
      </c>
      <c r="W180">
        <v>13</v>
      </c>
      <c r="X180">
        <v>3</v>
      </c>
      <c r="Y180">
        <v>63</v>
      </c>
      <c r="Z180">
        <v>40</v>
      </c>
      <c r="AA180">
        <v>157</v>
      </c>
    </row>
    <row r="181" spans="1:27" x14ac:dyDescent="0.25">
      <c r="A181" t="s">
        <v>378</v>
      </c>
      <c r="B181">
        <v>66</v>
      </c>
      <c r="C181">
        <v>35</v>
      </c>
      <c r="D181" s="53">
        <v>70</v>
      </c>
      <c r="E181" s="54">
        <v>23</v>
      </c>
      <c r="F181" s="54">
        <v>3</v>
      </c>
      <c r="G181">
        <v>34</v>
      </c>
      <c r="H181">
        <v>18</v>
      </c>
      <c r="I181">
        <v>36</v>
      </c>
      <c r="J181">
        <v>12</v>
      </c>
      <c r="K181">
        <v>2</v>
      </c>
      <c r="L181">
        <v>96</v>
      </c>
      <c r="M181">
        <v>49</v>
      </c>
      <c r="N181">
        <v>197</v>
      </c>
      <c r="O181">
        <v>53</v>
      </c>
      <c r="P181">
        <v>45</v>
      </c>
      <c r="Q181">
        <v>62</v>
      </c>
      <c r="R181">
        <v>30</v>
      </c>
      <c r="S181">
        <v>7</v>
      </c>
      <c r="T181">
        <v>27</v>
      </c>
      <c r="U181">
        <v>23</v>
      </c>
      <c r="V181">
        <v>31</v>
      </c>
      <c r="W181">
        <v>15</v>
      </c>
      <c r="X181">
        <v>4</v>
      </c>
      <c r="Y181">
        <v>99</v>
      </c>
      <c r="Z181">
        <v>50</v>
      </c>
      <c r="AA181">
        <v>197</v>
      </c>
    </row>
    <row r="182" spans="1:27" x14ac:dyDescent="0.25">
      <c r="A182" t="s">
        <v>380</v>
      </c>
      <c r="B182">
        <v>19</v>
      </c>
      <c r="C182">
        <v>27</v>
      </c>
      <c r="D182" s="53">
        <v>69</v>
      </c>
      <c r="E182" s="54">
        <v>115</v>
      </c>
      <c r="F182" s="54">
        <v>71</v>
      </c>
      <c r="G182">
        <v>6</v>
      </c>
      <c r="H182">
        <v>9</v>
      </c>
      <c r="I182">
        <v>23</v>
      </c>
      <c r="J182">
        <v>38</v>
      </c>
      <c r="K182">
        <v>24</v>
      </c>
      <c r="L182">
        <v>255</v>
      </c>
      <c r="M182">
        <v>85</v>
      </c>
      <c r="N182">
        <v>301</v>
      </c>
      <c r="O182">
        <v>14</v>
      </c>
      <c r="P182">
        <v>39</v>
      </c>
      <c r="Q182">
        <v>57</v>
      </c>
      <c r="R182">
        <v>85</v>
      </c>
      <c r="S182">
        <v>106</v>
      </c>
      <c r="T182">
        <v>5</v>
      </c>
      <c r="U182">
        <v>13</v>
      </c>
      <c r="V182">
        <v>19</v>
      </c>
      <c r="W182">
        <v>28</v>
      </c>
      <c r="X182">
        <v>35</v>
      </c>
      <c r="Y182">
        <v>248</v>
      </c>
      <c r="Z182">
        <v>82</v>
      </c>
      <c r="AA182">
        <v>301</v>
      </c>
    </row>
    <row r="183" spans="1:27" x14ac:dyDescent="0.25">
      <c r="A183" t="s">
        <v>382</v>
      </c>
      <c r="B183">
        <v>76</v>
      </c>
      <c r="C183">
        <v>64</v>
      </c>
      <c r="D183" s="53">
        <v>148</v>
      </c>
      <c r="E183" s="54">
        <v>144</v>
      </c>
      <c r="F183" s="54">
        <v>30</v>
      </c>
      <c r="G183">
        <v>16</v>
      </c>
      <c r="H183">
        <v>14</v>
      </c>
      <c r="I183">
        <v>32</v>
      </c>
      <c r="J183">
        <v>31</v>
      </c>
      <c r="K183">
        <v>6</v>
      </c>
      <c r="L183">
        <v>322</v>
      </c>
      <c r="M183">
        <v>70</v>
      </c>
      <c r="N183">
        <v>462</v>
      </c>
      <c r="O183">
        <v>32</v>
      </c>
      <c r="P183">
        <v>92</v>
      </c>
      <c r="Q183">
        <v>130</v>
      </c>
      <c r="R183">
        <v>153</v>
      </c>
      <c r="S183">
        <v>54</v>
      </c>
      <c r="T183">
        <v>7</v>
      </c>
      <c r="U183">
        <v>20</v>
      </c>
      <c r="V183">
        <v>28</v>
      </c>
      <c r="W183">
        <v>33</v>
      </c>
      <c r="X183">
        <v>12</v>
      </c>
      <c r="Y183">
        <v>337</v>
      </c>
      <c r="Z183">
        <v>73</v>
      </c>
      <c r="AA183">
        <v>461</v>
      </c>
    </row>
    <row r="184" spans="1:27" x14ac:dyDescent="0.25">
      <c r="A184" t="s">
        <v>384</v>
      </c>
      <c r="B184">
        <v>98</v>
      </c>
      <c r="C184">
        <v>49</v>
      </c>
      <c r="D184" s="53">
        <v>128</v>
      </c>
      <c r="E184" s="54">
        <v>96</v>
      </c>
      <c r="F184" s="54">
        <v>25</v>
      </c>
      <c r="G184">
        <v>25</v>
      </c>
      <c r="H184">
        <v>12</v>
      </c>
      <c r="I184">
        <v>32</v>
      </c>
      <c r="J184">
        <v>24</v>
      </c>
      <c r="K184">
        <v>6</v>
      </c>
      <c r="L184">
        <v>249</v>
      </c>
      <c r="M184">
        <v>63</v>
      </c>
      <c r="N184">
        <v>396</v>
      </c>
      <c r="O184">
        <v>41</v>
      </c>
      <c r="P184">
        <v>61</v>
      </c>
      <c r="Q184">
        <v>135</v>
      </c>
      <c r="R184">
        <v>129</v>
      </c>
      <c r="S184">
        <v>30</v>
      </c>
      <c r="T184">
        <v>10</v>
      </c>
      <c r="U184">
        <v>15</v>
      </c>
      <c r="V184">
        <v>34</v>
      </c>
      <c r="W184">
        <v>33</v>
      </c>
      <c r="X184">
        <v>8</v>
      </c>
      <c r="Y184">
        <v>294</v>
      </c>
      <c r="Z184">
        <v>74</v>
      </c>
      <c r="AA184">
        <v>396</v>
      </c>
    </row>
    <row r="185" spans="1:27" x14ac:dyDescent="0.25">
      <c r="A185" t="s">
        <v>386</v>
      </c>
      <c r="B185">
        <v>51</v>
      </c>
      <c r="C185">
        <v>72</v>
      </c>
      <c r="D185" s="53">
        <v>161</v>
      </c>
      <c r="E185" s="54">
        <v>138</v>
      </c>
      <c r="F185" s="54">
        <v>46</v>
      </c>
      <c r="G185">
        <v>11</v>
      </c>
      <c r="H185">
        <v>15</v>
      </c>
      <c r="I185">
        <v>34</v>
      </c>
      <c r="J185">
        <v>29</v>
      </c>
      <c r="K185">
        <v>10</v>
      </c>
      <c r="L185">
        <v>345</v>
      </c>
      <c r="M185">
        <v>74</v>
      </c>
      <c r="N185">
        <v>468</v>
      </c>
      <c r="O185">
        <v>20</v>
      </c>
      <c r="P185">
        <v>48</v>
      </c>
      <c r="Q185">
        <v>126</v>
      </c>
      <c r="R185">
        <v>177</v>
      </c>
      <c r="S185">
        <v>96</v>
      </c>
      <c r="T185">
        <v>4</v>
      </c>
      <c r="U185">
        <v>10</v>
      </c>
      <c r="V185">
        <v>27</v>
      </c>
      <c r="W185">
        <v>38</v>
      </c>
      <c r="X185">
        <v>21</v>
      </c>
      <c r="Y185">
        <v>399</v>
      </c>
      <c r="Z185">
        <v>85</v>
      </c>
      <c r="AA185">
        <v>467</v>
      </c>
    </row>
    <row r="186" spans="1:27" x14ac:dyDescent="0.25">
      <c r="A186" t="s">
        <v>388</v>
      </c>
      <c r="B186">
        <v>26</v>
      </c>
      <c r="C186">
        <v>24</v>
      </c>
      <c r="D186" s="53">
        <v>94</v>
      </c>
      <c r="E186" s="54">
        <v>41</v>
      </c>
      <c r="F186" s="54">
        <v>7</v>
      </c>
      <c r="G186">
        <v>14</v>
      </c>
      <c r="H186">
        <v>13</v>
      </c>
      <c r="I186">
        <v>49</v>
      </c>
      <c r="J186">
        <v>21</v>
      </c>
      <c r="K186">
        <v>4</v>
      </c>
      <c r="L186">
        <v>142</v>
      </c>
      <c r="M186">
        <v>74</v>
      </c>
      <c r="N186">
        <v>192</v>
      </c>
      <c r="O186">
        <v>21</v>
      </c>
      <c r="P186">
        <v>32</v>
      </c>
      <c r="Q186">
        <v>67</v>
      </c>
      <c r="R186">
        <v>61</v>
      </c>
      <c r="S186">
        <v>11</v>
      </c>
      <c r="T186">
        <v>11</v>
      </c>
      <c r="U186">
        <v>17</v>
      </c>
      <c r="V186">
        <v>35</v>
      </c>
      <c r="W186">
        <v>32</v>
      </c>
      <c r="X186">
        <v>6</v>
      </c>
      <c r="Y186">
        <v>139</v>
      </c>
      <c r="Z186">
        <v>72</v>
      </c>
      <c r="AA186">
        <v>192</v>
      </c>
    </row>
    <row r="187" spans="1:27" x14ac:dyDescent="0.25">
      <c r="A187" t="s">
        <v>390</v>
      </c>
      <c r="B187">
        <v>36</v>
      </c>
      <c r="C187">
        <v>38</v>
      </c>
      <c r="D187" s="53">
        <v>70</v>
      </c>
      <c r="E187" s="54">
        <v>33</v>
      </c>
      <c r="F187" s="54">
        <v>7</v>
      </c>
      <c r="G187">
        <v>20</v>
      </c>
      <c r="H187">
        <v>21</v>
      </c>
      <c r="I187">
        <v>38</v>
      </c>
      <c r="J187">
        <v>18</v>
      </c>
      <c r="K187">
        <v>4</v>
      </c>
      <c r="L187">
        <v>110</v>
      </c>
      <c r="M187">
        <v>60</v>
      </c>
      <c r="N187">
        <v>184</v>
      </c>
      <c r="O187">
        <v>22</v>
      </c>
      <c r="P187">
        <v>42</v>
      </c>
      <c r="Q187">
        <v>69</v>
      </c>
      <c r="R187">
        <v>38</v>
      </c>
      <c r="S187">
        <v>13</v>
      </c>
      <c r="T187">
        <v>12</v>
      </c>
      <c r="U187">
        <v>23</v>
      </c>
      <c r="V187">
        <v>38</v>
      </c>
      <c r="W187">
        <v>21</v>
      </c>
      <c r="X187">
        <v>7</v>
      </c>
      <c r="Y187">
        <v>120</v>
      </c>
      <c r="Z187">
        <v>65</v>
      </c>
      <c r="AA187">
        <v>184</v>
      </c>
    </row>
    <row r="188" spans="1:27" x14ac:dyDescent="0.25">
      <c r="A188" t="s">
        <v>392</v>
      </c>
      <c r="B188">
        <v>64</v>
      </c>
      <c r="C188">
        <v>46</v>
      </c>
      <c r="D188" s="53">
        <v>130</v>
      </c>
      <c r="E188" s="54">
        <v>157</v>
      </c>
      <c r="F188" s="54">
        <v>45</v>
      </c>
      <c r="G188">
        <v>14</v>
      </c>
      <c r="H188">
        <v>10</v>
      </c>
      <c r="I188">
        <v>29</v>
      </c>
      <c r="J188">
        <v>36</v>
      </c>
      <c r="K188">
        <v>10</v>
      </c>
      <c r="L188">
        <v>332</v>
      </c>
      <c r="M188">
        <v>75</v>
      </c>
      <c r="N188">
        <v>442</v>
      </c>
      <c r="O188">
        <v>37</v>
      </c>
      <c r="P188">
        <v>79</v>
      </c>
      <c r="Q188">
        <v>126</v>
      </c>
      <c r="R188">
        <v>151</v>
      </c>
      <c r="S188">
        <v>49</v>
      </c>
      <c r="T188">
        <v>8</v>
      </c>
      <c r="U188">
        <v>18</v>
      </c>
      <c r="V188">
        <v>29</v>
      </c>
      <c r="W188">
        <v>34</v>
      </c>
      <c r="X188">
        <v>11</v>
      </c>
      <c r="Y188">
        <v>326</v>
      </c>
      <c r="Z188">
        <v>74</v>
      </c>
      <c r="AA188">
        <v>442</v>
      </c>
    </row>
    <row r="189" spans="1:27" x14ac:dyDescent="0.25">
      <c r="A189" t="s">
        <v>394</v>
      </c>
      <c r="B189">
        <v>92</v>
      </c>
      <c r="C189">
        <v>60</v>
      </c>
      <c r="D189" s="53">
        <v>104</v>
      </c>
      <c r="E189" s="54">
        <v>35</v>
      </c>
      <c r="F189" s="54">
        <v>7</v>
      </c>
      <c r="G189">
        <v>31</v>
      </c>
      <c r="H189">
        <v>20</v>
      </c>
      <c r="I189">
        <v>35</v>
      </c>
      <c r="J189">
        <v>12</v>
      </c>
      <c r="K189">
        <v>2</v>
      </c>
      <c r="L189">
        <v>146</v>
      </c>
      <c r="M189">
        <v>49</v>
      </c>
      <c r="N189">
        <v>298</v>
      </c>
      <c r="O189">
        <v>89</v>
      </c>
      <c r="P189">
        <v>92</v>
      </c>
      <c r="Q189">
        <v>93</v>
      </c>
      <c r="R189">
        <v>16</v>
      </c>
      <c r="S189">
        <v>4</v>
      </c>
      <c r="T189">
        <v>30</v>
      </c>
      <c r="U189">
        <v>31</v>
      </c>
      <c r="V189">
        <v>32</v>
      </c>
      <c r="W189">
        <v>5</v>
      </c>
      <c r="X189">
        <v>1</v>
      </c>
      <c r="Y189">
        <v>113</v>
      </c>
      <c r="Z189">
        <v>38</v>
      </c>
      <c r="AA189">
        <v>294</v>
      </c>
    </row>
    <row r="190" spans="1:27" x14ac:dyDescent="0.25">
      <c r="A190" t="s">
        <v>396</v>
      </c>
      <c r="B190">
        <v>88</v>
      </c>
      <c r="C190">
        <v>35</v>
      </c>
      <c r="D190" s="53">
        <v>53</v>
      </c>
      <c r="E190" s="54">
        <v>15</v>
      </c>
      <c r="F190" s="54">
        <v>1</v>
      </c>
      <c r="G190">
        <v>46</v>
      </c>
      <c r="H190">
        <v>18</v>
      </c>
      <c r="I190">
        <v>28</v>
      </c>
      <c r="J190">
        <v>8</v>
      </c>
      <c r="K190">
        <v>1</v>
      </c>
      <c r="L190">
        <v>69</v>
      </c>
      <c r="M190">
        <v>36</v>
      </c>
      <c r="N190">
        <v>192</v>
      </c>
      <c r="O190">
        <v>64</v>
      </c>
      <c r="P190">
        <v>55</v>
      </c>
      <c r="Q190">
        <v>54</v>
      </c>
      <c r="R190">
        <v>15</v>
      </c>
      <c r="S190">
        <v>3</v>
      </c>
      <c r="T190">
        <v>34</v>
      </c>
      <c r="U190">
        <v>29</v>
      </c>
      <c r="V190">
        <v>28</v>
      </c>
      <c r="W190">
        <v>8</v>
      </c>
      <c r="X190">
        <v>2</v>
      </c>
      <c r="Y190">
        <v>72</v>
      </c>
      <c r="Z190">
        <v>38</v>
      </c>
      <c r="AA190">
        <v>191</v>
      </c>
    </row>
    <row r="191" spans="1:27" x14ac:dyDescent="0.25">
      <c r="A191" t="s">
        <v>398</v>
      </c>
      <c r="B191">
        <v>25</v>
      </c>
      <c r="C191">
        <v>27</v>
      </c>
      <c r="D191" s="53">
        <v>97</v>
      </c>
      <c r="E191" s="54">
        <v>216</v>
      </c>
      <c r="F191" s="54">
        <v>104</v>
      </c>
      <c r="G191">
        <v>5</v>
      </c>
      <c r="H191">
        <v>6</v>
      </c>
      <c r="I191">
        <v>21</v>
      </c>
      <c r="J191">
        <v>46</v>
      </c>
      <c r="K191">
        <v>22</v>
      </c>
      <c r="L191">
        <v>417</v>
      </c>
      <c r="M191">
        <v>89</v>
      </c>
      <c r="N191">
        <v>469</v>
      </c>
      <c r="O191">
        <v>12</v>
      </c>
      <c r="P191">
        <v>34</v>
      </c>
      <c r="Q191">
        <v>106</v>
      </c>
      <c r="R191">
        <v>150</v>
      </c>
      <c r="S191">
        <v>166</v>
      </c>
      <c r="T191">
        <v>3</v>
      </c>
      <c r="U191">
        <v>7</v>
      </c>
      <c r="V191">
        <v>23</v>
      </c>
      <c r="W191">
        <v>32</v>
      </c>
      <c r="X191">
        <v>35</v>
      </c>
      <c r="Y191">
        <v>422</v>
      </c>
      <c r="Z191">
        <v>90</v>
      </c>
      <c r="AA191">
        <v>468</v>
      </c>
    </row>
    <row r="192" spans="1:27" x14ac:dyDescent="0.25">
      <c r="A192" t="s">
        <v>400</v>
      </c>
      <c r="B192">
        <v>76</v>
      </c>
      <c r="C192">
        <v>35</v>
      </c>
      <c r="D192" s="53">
        <v>69</v>
      </c>
      <c r="E192" s="54">
        <v>37</v>
      </c>
      <c r="F192" s="54">
        <v>6</v>
      </c>
      <c r="G192">
        <v>34</v>
      </c>
      <c r="H192">
        <v>16</v>
      </c>
      <c r="I192">
        <v>31</v>
      </c>
      <c r="J192">
        <v>17</v>
      </c>
      <c r="K192">
        <v>3</v>
      </c>
      <c r="L192">
        <v>112</v>
      </c>
      <c r="M192">
        <v>50</v>
      </c>
      <c r="N192">
        <v>223</v>
      </c>
      <c r="O192">
        <v>55</v>
      </c>
      <c r="P192">
        <v>53</v>
      </c>
      <c r="Q192">
        <v>70</v>
      </c>
      <c r="R192">
        <v>37</v>
      </c>
      <c r="S192">
        <v>6</v>
      </c>
      <c r="T192">
        <v>25</v>
      </c>
      <c r="U192">
        <v>24</v>
      </c>
      <c r="V192">
        <v>32</v>
      </c>
      <c r="W192">
        <v>17</v>
      </c>
      <c r="X192">
        <v>3</v>
      </c>
      <c r="Y192">
        <v>113</v>
      </c>
      <c r="Z192">
        <v>51</v>
      </c>
      <c r="AA192">
        <v>221</v>
      </c>
    </row>
    <row r="193" spans="1:27" x14ac:dyDescent="0.25">
      <c r="A193" t="s">
        <v>402</v>
      </c>
      <c r="B193">
        <v>47</v>
      </c>
      <c r="C193">
        <v>29</v>
      </c>
      <c r="D193" s="53">
        <v>41</v>
      </c>
      <c r="E193" s="54">
        <v>24</v>
      </c>
      <c r="F193" s="54">
        <v>3</v>
      </c>
      <c r="G193">
        <v>33</v>
      </c>
      <c r="H193">
        <v>20</v>
      </c>
      <c r="I193">
        <v>28</v>
      </c>
      <c r="J193">
        <v>17</v>
      </c>
      <c r="K193">
        <v>2</v>
      </c>
      <c r="L193">
        <v>68</v>
      </c>
      <c r="M193">
        <v>47</v>
      </c>
      <c r="N193">
        <v>144</v>
      </c>
      <c r="O193">
        <v>30</v>
      </c>
      <c r="P193">
        <v>40</v>
      </c>
      <c r="Q193">
        <v>38</v>
      </c>
      <c r="R193">
        <v>31</v>
      </c>
      <c r="S193">
        <v>6</v>
      </c>
      <c r="T193">
        <v>21</v>
      </c>
      <c r="U193">
        <v>28</v>
      </c>
      <c r="V193">
        <v>26</v>
      </c>
      <c r="W193">
        <v>21</v>
      </c>
      <c r="X193">
        <v>4</v>
      </c>
      <c r="Y193">
        <v>75</v>
      </c>
      <c r="Z193">
        <v>52</v>
      </c>
      <c r="AA193">
        <v>145</v>
      </c>
    </row>
    <row r="194" spans="1:27" x14ac:dyDescent="0.25">
      <c r="A194" t="s">
        <v>404</v>
      </c>
      <c r="B194">
        <v>117</v>
      </c>
      <c r="C194">
        <v>75</v>
      </c>
      <c r="D194" s="53">
        <v>134</v>
      </c>
      <c r="E194" s="54">
        <v>74</v>
      </c>
      <c r="F194" s="54">
        <v>17</v>
      </c>
      <c r="G194">
        <v>28</v>
      </c>
      <c r="H194">
        <v>18</v>
      </c>
      <c r="I194">
        <v>32</v>
      </c>
      <c r="J194">
        <v>18</v>
      </c>
      <c r="K194">
        <v>4</v>
      </c>
      <c r="L194">
        <v>225</v>
      </c>
      <c r="M194">
        <v>54</v>
      </c>
      <c r="N194">
        <v>417</v>
      </c>
      <c r="O194">
        <v>58</v>
      </c>
      <c r="P194">
        <v>78</v>
      </c>
      <c r="Q194">
        <v>130</v>
      </c>
      <c r="R194">
        <v>116</v>
      </c>
      <c r="S194">
        <v>35</v>
      </c>
      <c r="T194">
        <v>14</v>
      </c>
      <c r="U194">
        <v>19</v>
      </c>
      <c r="V194">
        <v>31</v>
      </c>
      <c r="W194">
        <v>28</v>
      </c>
      <c r="X194">
        <v>8</v>
      </c>
      <c r="Y194">
        <v>281</v>
      </c>
      <c r="Z194">
        <v>67</v>
      </c>
      <c r="AA194">
        <v>417</v>
      </c>
    </row>
    <row r="195" spans="1:27" x14ac:dyDescent="0.25">
      <c r="A195" t="s">
        <v>406</v>
      </c>
      <c r="B195">
        <v>58</v>
      </c>
      <c r="C195">
        <v>40</v>
      </c>
      <c r="D195" s="53">
        <v>55</v>
      </c>
      <c r="E195" s="54">
        <v>24</v>
      </c>
      <c r="F195" s="54">
        <v>1</v>
      </c>
      <c r="G195">
        <v>33</v>
      </c>
      <c r="H195">
        <v>22</v>
      </c>
      <c r="I195">
        <v>31</v>
      </c>
      <c r="J195">
        <v>13</v>
      </c>
      <c r="K195">
        <v>1</v>
      </c>
      <c r="L195">
        <v>80</v>
      </c>
      <c r="M195">
        <v>45</v>
      </c>
      <c r="N195">
        <v>178</v>
      </c>
      <c r="O195">
        <v>10</v>
      </c>
      <c r="P195">
        <v>30</v>
      </c>
      <c r="Q195">
        <v>75</v>
      </c>
      <c r="R195">
        <v>55</v>
      </c>
      <c r="S195">
        <v>9</v>
      </c>
      <c r="T195">
        <v>6</v>
      </c>
      <c r="U195">
        <v>17</v>
      </c>
      <c r="V195">
        <v>42</v>
      </c>
      <c r="W195">
        <v>31</v>
      </c>
      <c r="X195">
        <v>5</v>
      </c>
      <c r="Y195">
        <v>139</v>
      </c>
      <c r="Z195">
        <v>78</v>
      </c>
      <c r="AA195">
        <v>179</v>
      </c>
    </row>
    <row r="196" spans="1:27" x14ac:dyDescent="0.25">
      <c r="A196" t="s">
        <v>408</v>
      </c>
      <c r="B196">
        <v>44</v>
      </c>
      <c r="C196">
        <v>54</v>
      </c>
      <c r="D196" s="53">
        <v>127</v>
      </c>
      <c r="E196" s="54">
        <v>123</v>
      </c>
      <c r="F196" s="54">
        <v>43</v>
      </c>
      <c r="G196">
        <v>11</v>
      </c>
      <c r="H196">
        <v>14</v>
      </c>
      <c r="I196">
        <v>32</v>
      </c>
      <c r="J196">
        <v>31</v>
      </c>
      <c r="K196">
        <v>11</v>
      </c>
      <c r="L196">
        <v>293</v>
      </c>
      <c r="M196">
        <v>75</v>
      </c>
      <c r="N196">
        <v>391</v>
      </c>
      <c r="O196">
        <v>30</v>
      </c>
      <c r="P196">
        <v>52</v>
      </c>
      <c r="Q196">
        <v>117</v>
      </c>
      <c r="R196">
        <v>118</v>
      </c>
      <c r="S196">
        <v>73</v>
      </c>
      <c r="T196">
        <v>8</v>
      </c>
      <c r="U196">
        <v>13</v>
      </c>
      <c r="V196">
        <v>30</v>
      </c>
      <c r="W196">
        <v>30</v>
      </c>
      <c r="X196">
        <v>19</v>
      </c>
      <c r="Y196">
        <v>308</v>
      </c>
      <c r="Z196">
        <v>79</v>
      </c>
      <c r="AA196">
        <v>390</v>
      </c>
    </row>
    <row r="197" spans="1:27" x14ac:dyDescent="0.25">
      <c r="A197" t="s">
        <v>410</v>
      </c>
      <c r="B197">
        <v>60</v>
      </c>
      <c r="C197">
        <v>38</v>
      </c>
      <c r="D197" s="53">
        <v>84</v>
      </c>
      <c r="E197" s="54">
        <v>46</v>
      </c>
      <c r="F197" s="54">
        <v>8</v>
      </c>
      <c r="G197">
        <v>25</v>
      </c>
      <c r="H197">
        <v>16</v>
      </c>
      <c r="I197">
        <v>36</v>
      </c>
      <c r="J197">
        <v>19</v>
      </c>
      <c r="K197">
        <v>3</v>
      </c>
      <c r="L197">
        <v>138</v>
      </c>
      <c r="M197">
        <v>58</v>
      </c>
      <c r="N197">
        <v>236</v>
      </c>
      <c r="O197">
        <v>38</v>
      </c>
      <c r="P197">
        <v>55</v>
      </c>
      <c r="Q197">
        <v>71</v>
      </c>
      <c r="R197">
        <v>60</v>
      </c>
      <c r="S197">
        <v>11</v>
      </c>
      <c r="T197">
        <v>16</v>
      </c>
      <c r="U197">
        <v>23</v>
      </c>
      <c r="V197">
        <v>30</v>
      </c>
      <c r="W197">
        <v>26</v>
      </c>
      <c r="X197">
        <v>5</v>
      </c>
      <c r="Y197">
        <v>142</v>
      </c>
      <c r="Z197">
        <v>60</v>
      </c>
      <c r="AA197">
        <v>235</v>
      </c>
    </row>
    <row r="198" spans="1:27" x14ac:dyDescent="0.25">
      <c r="A198" t="s">
        <v>412</v>
      </c>
      <c r="B198">
        <v>81</v>
      </c>
      <c r="C198">
        <v>74</v>
      </c>
      <c r="D198" s="53">
        <v>158</v>
      </c>
      <c r="E198" s="54">
        <v>134</v>
      </c>
      <c r="F198" s="54">
        <v>28</v>
      </c>
      <c r="G198">
        <v>17</v>
      </c>
      <c r="H198">
        <v>16</v>
      </c>
      <c r="I198">
        <v>33</v>
      </c>
      <c r="J198">
        <v>28</v>
      </c>
      <c r="K198">
        <v>6</v>
      </c>
      <c r="L198">
        <v>320</v>
      </c>
      <c r="M198">
        <v>67</v>
      </c>
      <c r="N198">
        <v>475</v>
      </c>
      <c r="O198">
        <v>49</v>
      </c>
      <c r="P198">
        <v>86</v>
      </c>
      <c r="Q198">
        <v>152</v>
      </c>
      <c r="R198">
        <v>150</v>
      </c>
      <c r="S198">
        <v>34</v>
      </c>
      <c r="T198">
        <v>10</v>
      </c>
      <c r="U198">
        <v>18</v>
      </c>
      <c r="V198">
        <v>32</v>
      </c>
      <c r="W198">
        <v>32</v>
      </c>
      <c r="X198">
        <v>7</v>
      </c>
      <c r="Y198">
        <v>336</v>
      </c>
      <c r="Z198">
        <v>71</v>
      </c>
      <c r="AA198">
        <v>471</v>
      </c>
    </row>
    <row r="199" spans="1:27" x14ac:dyDescent="0.25">
      <c r="A199" t="s">
        <v>414</v>
      </c>
      <c r="B199">
        <v>47</v>
      </c>
      <c r="C199">
        <v>28</v>
      </c>
      <c r="D199" s="53">
        <v>59</v>
      </c>
      <c r="E199" s="54">
        <v>28</v>
      </c>
      <c r="F199" s="54">
        <v>5</v>
      </c>
      <c r="G199">
        <v>28</v>
      </c>
      <c r="H199">
        <v>17</v>
      </c>
      <c r="I199">
        <v>35</v>
      </c>
      <c r="J199">
        <v>17</v>
      </c>
      <c r="K199">
        <v>3</v>
      </c>
      <c r="L199">
        <v>92</v>
      </c>
      <c r="M199">
        <v>55</v>
      </c>
      <c r="N199">
        <v>167</v>
      </c>
      <c r="O199">
        <v>19</v>
      </c>
      <c r="P199">
        <v>13</v>
      </c>
      <c r="Q199">
        <v>51</v>
      </c>
      <c r="R199">
        <v>53</v>
      </c>
      <c r="S199">
        <v>31</v>
      </c>
      <c r="T199">
        <v>11</v>
      </c>
      <c r="U199">
        <v>8</v>
      </c>
      <c r="V199">
        <v>31</v>
      </c>
      <c r="W199">
        <v>32</v>
      </c>
      <c r="X199">
        <v>19</v>
      </c>
      <c r="Y199">
        <v>135</v>
      </c>
      <c r="Z199">
        <v>81</v>
      </c>
      <c r="AA199">
        <v>167</v>
      </c>
    </row>
    <row r="200" spans="1:27" x14ac:dyDescent="0.25">
      <c r="A200" t="s">
        <v>416</v>
      </c>
      <c r="B200">
        <v>36</v>
      </c>
      <c r="C200">
        <v>26</v>
      </c>
      <c r="D200" s="53">
        <v>36</v>
      </c>
      <c r="E200" s="54">
        <v>21</v>
      </c>
      <c r="F200" s="54">
        <v>5</v>
      </c>
      <c r="G200">
        <v>29</v>
      </c>
      <c r="H200">
        <v>21</v>
      </c>
      <c r="I200">
        <v>29</v>
      </c>
      <c r="J200">
        <v>17</v>
      </c>
      <c r="K200">
        <v>4</v>
      </c>
      <c r="L200">
        <v>62</v>
      </c>
      <c r="M200">
        <v>50</v>
      </c>
      <c r="N200">
        <v>124</v>
      </c>
      <c r="O200">
        <v>32</v>
      </c>
      <c r="P200">
        <v>31</v>
      </c>
      <c r="Q200">
        <v>34</v>
      </c>
      <c r="R200">
        <v>20</v>
      </c>
      <c r="S200">
        <v>7</v>
      </c>
      <c r="T200">
        <v>26</v>
      </c>
      <c r="U200">
        <v>25</v>
      </c>
      <c r="V200">
        <v>27</v>
      </c>
      <c r="W200">
        <v>16</v>
      </c>
      <c r="X200">
        <v>6</v>
      </c>
      <c r="Y200">
        <v>61</v>
      </c>
      <c r="Z200">
        <v>49</v>
      </c>
      <c r="AA200">
        <v>124</v>
      </c>
    </row>
    <row r="201" spans="1:27" x14ac:dyDescent="0.25">
      <c r="A201" t="s">
        <v>418</v>
      </c>
      <c r="B201">
        <v>152</v>
      </c>
      <c r="C201">
        <v>82</v>
      </c>
      <c r="D201" s="53">
        <v>124</v>
      </c>
      <c r="E201" s="54">
        <v>75</v>
      </c>
      <c r="F201" s="54">
        <v>23</v>
      </c>
      <c r="G201">
        <v>33</v>
      </c>
      <c r="H201">
        <v>18</v>
      </c>
      <c r="I201">
        <v>27</v>
      </c>
      <c r="J201">
        <v>16</v>
      </c>
      <c r="K201">
        <v>5</v>
      </c>
      <c r="L201">
        <v>222</v>
      </c>
      <c r="M201">
        <v>49</v>
      </c>
      <c r="N201">
        <v>456</v>
      </c>
      <c r="O201">
        <v>117</v>
      </c>
      <c r="P201">
        <v>116</v>
      </c>
      <c r="Q201">
        <v>117</v>
      </c>
      <c r="R201">
        <v>77</v>
      </c>
      <c r="S201">
        <v>28</v>
      </c>
      <c r="T201">
        <v>26</v>
      </c>
      <c r="U201">
        <v>25</v>
      </c>
      <c r="V201">
        <v>26</v>
      </c>
      <c r="W201">
        <v>17</v>
      </c>
      <c r="X201">
        <v>6</v>
      </c>
      <c r="Y201">
        <v>222</v>
      </c>
      <c r="Z201">
        <v>49</v>
      </c>
      <c r="AA201">
        <v>455</v>
      </c>
    </row>
    <row r="202" spans="1:27" x14ac:dyDescent="0.25">
      <c r="A202" t="s">
        <v>420</v>
      </c>
      <c r="B202">
        <v>58</v>
      </c>
      <c r="C202">
        <v>78</v>
      </c>
      <c r="D202" s="53">
        <v>227</v>
      </c>
      <c r="E202" s="54">
        <v>229</v>
      </c>
      <c r="F202" s="54">
        <v>63</v>
      </c>
      <c r="G202">
        <v>9</v>
      </c>
      <c r="H202">
        <v>12</v>
      </c>
      <c r="I202">
        <v>35</v>
      </c>
      <c r="J202">
        <v>35</v>
      </c>
      <c r="K202">
        <v>10</v>
      </c>
      <c r="L202">
        <v>519</v>
      </c>
      <c r="M202">
        <v>79</v>
      </c>
      <c r="N202">
        <v>655</v>
      </c>
      <c r="O202">
        <v>53</v>
      </c>
      <c r="P202">
        <v>106</v>
      </c>
      <c r="Q202">
        <v>198</v>
      </c>
      <c r="R202">
        <v>204</v>
      </c>
      <c r="S202">
        <v>94</v>
      </c>
      <c r="T202">
        <v>8</v>
      </c>
      <c r="U202">
        <v>16</v>
      </c>
      <c r="V202">
        <v>30</v>
      </c>
      <c r="W202">
        <v>31</v>
      </c>
      <c r="X202">
        <v>14</v>
      </c>
      <c r="Y202">
        <v>496</v>
      </c>
      <c r="Z202">
        <v>76</v>
      </c>
      <c r="AA202">
        <v>655</v>
      </c>
    </row>
    <row r="203" spans="1:27" x14ac:dyDescent="0.25">
      <c r="A203" t="s">
        <v>422</v>
      </c>
      <c r="B203">
        <v>34</v>
      </c>
      <c r="C203">
        <v>27</v>
      </c>
      <c r="D203" s="53">
        <v>83</v>
      </c>
      <c r="E203" s="54">
        <v>87</v>
      </c>
      <c r="F203" s="54">
        <v>18</v>
      </c>
      <c r="G203">
        <v>14</v>
      </c>
      <c r="H203">
        <v>11</v>
      </c>
      <c r="I203">
        <v>33</v>
      </c>
      <c r="J203">
        <v>35</v>
      </c>
      <c r="K203">
        <v>7</v>
      </c>
      <c r="L203">
        <v>188</v>
      </c>
      <c r="M203">
        <v>76</v>
      </c>
      <c r="N203">
        <v>249</v>
      </c>
      <c r="O203">
        <v>16</v>
      </c>
      <c r="P203">
        <v>32</v>
      </c>
      <c r="Q203">
        <v>77</v>
      </c>
      <c r="R203">
        <v>87</v>
      </c>
      <c r="S203">
        <v>37</v>
      </c>
      <c r="T203">
        <v>6</v>
      </c>
      <c r="U203">
        <v>13</v>
      </c>
      <c r="V203">
        <v>31</v>
      </c>
      <c r="W203">
        <v>35</v>
      </c>
      <c r="X203">
        <v>15</v>
      </c>
      <c r="Y203">
        <v>201</v>
      </c>
      <c r="Z203">
        <v>81</v>
      </c>
      <c r="AA203">
        <v>249</v>
      </c>
    </row>
    <row r="204" spans="1:27" x14ac:dyDescent="0.25">
      <c r="A204" t="s">
        <v>424</v>
      </c>
      <c r="B204">
        <v>51</v>
      </c>
      <c r="C204">
        <v>56</v>
      </c>
      <c r="D204" s="53">
        <v>121</v>
      </c>
      <c r="E204" s="54">
        <v>124</v>
      </c>
      <c r="F204" s="54">
        <v>33</v>
      </c>
      <c r="G204">
        <v>13</v>
      </c>
      <c r="H204">
        <v>15</v>
      </c>
      <c r="I204">
        <v>31</v>
      </c>
      <c r="J204">
        <v>32</v>
      </c>
      <c r="K204">
        <v>9</v>
      </c>
      <c r="L204">
        <v>278</v>
      </c>
      <c r="M204">
        <v>72</v>
      </c>
      <c r="N204">
        <v>385</v>
      </c>
      <c r="O204">
        <v>24</v>
      </c>
      <c r="P204">
        <v>37</v>
      </c>
      <c r="Q204">
        <v>136</v>
      </c>
      <c r="R204">
        <v>118</v>
      </c>
      <c r="S204">
        <v>69</v>
      </c>
      <c r="T204">
        <v>6</v>
      </c>
      <c r="U204">
        <v>10</v>
      </c>
      <c r="V204">
        <v>35</v>
      </c>
      <c r="W204">
        <v>31</v>
      </c>
      <c r="X204">
        <v>18</v>
      </c>
      <c r="Y204">
        <v>323</v>
      </c>
      <c r="Z204">
        <v>84</v>
      </c>
      <c r="AA204">
        <v>384</v>
      </c>
    </row>
    <row r="205" spans="1:27" x14ac:dyDescent="0.25">
      <c r="A205" t="s">
        <v>426</v>
      </c>
      <c r="B205">
        <v>43</v>
      </c>
      <c r="C205">
        <v>28</v>
      </c>
      <c r="D205" s="53">
        <v>84</v>
      </c>
      <c r="E205" s="54">
        <v>92</v>
      </c>
      <c r="F205" s="54">
        <v>30</v>
      </c>
      <c r="G205">
        <v>16</v>
      </c>
      <c r="H205">
        <v>10</v>
      </c>
      <c r="I205">
        <v>30</v>
      </c>
      <c r="J205">
        <v>33</v>
      </c>
      <c r="K205">
        <v>11</v>
      </c>
      <c r="L205">
        <v>206</v>
      </c>
      <c r="M205">
        <v>74</v>
      </c>
      <c r="N205">
        <v>277</v>
      </c>
      <c r="O205">
        <v>18</v>
      </c>
      <c r="P205">
        <v>37</v>
      </c>
      <c r="Q205">
        <v>67</v>
      </c>
      <c r="R205">
        <v>90</v>
      </c>
      <c r="S205">
        <v>65</v>
      </c>
      <c r="T205">
        <v>6</v>
      </c>
      <c r="U205">
        <v>13</v>
      </c>
      <c r="V205">
        <v>24</v>
      </c>
      <c r="W205">
        <v>32</v>
      </c>
      <c r="X205">
        <v>23</v>
      </c>
      <c r="Y205">
        <v>222</v>
      </c>
      <c r="Z205">
        <v>80</v>
      </c>
      <c r="AA205">
        <v>277</v>
      </c>
    </row>
    <row r="206" spans="1:27" x14ac:dyDescent="0.25">
      <c r="A206" t="s">
        <v>428</v>
      </c>
      <c r="B206">
        <v>101</v>
      </c>
      <c r="C206">
        <v>72</v>
      </c>
      <c r="D206" s="53">
        <v>154</v>
      </c>
      <c r="E206" s="54">
        <v>104</v>
      </c>
      <c r="F206" s="54">
        <v>8</v>
      </c>
      <c r="G206">
        <v>23</v>
      </c>
      <c r="H206">
        <v>16</v>
      </c>
      <c r="I206">
        <v>35</v>
      </c>
      <c r="J206">
        <v>24</v>
      </c>
      <c r="K206">
        <v>2</v>
      </c>
      <c r="L206">
        <v>266</v>
      </c>
      <c r="M206">
        <v>61</v>
      </c>
      <c r="N206">
        <v>439</v>
      </c>
      <c r="O206">
        <v>45</v>
      </c>
      <c r="P206">
        <v>96</v>
      </c>
      <c r="Q206">
        <v>152</v>
      </c>
      <c r="R206">
        <v>120</v>
      </c>
      <c r="S206">
        <v>26</v>
      </c>
      <c r="T206">
        <v>10</v>
      </c>
      <c r="U206">
        <v>22</v>
      </c>
      <c r="V206">
        <v>35</v>
      </c>
      <c r="W206">
        <v>27</v>
      </c>
      <c r="X206">
        <v>6</v>
      </c>
      <c r="Y206">
        <v>298</v>
      </c>
      <c r="Z206">
        <v>68</v>
      </c>
      <c r="AA206">
        <v>439</v>
      </c>
    </row>
    <row r="207" spans="1:27" x14ac:dyDescent="0.25">
      <c r="A207" t="s">
        <v>430</v>
      </c>
      <c r="B207">
        <v>85</v>
      </c>
      <c r="C207">
        <v>45</v>
      </c>
      <c r="D207" s="53">
        <v>84</v>
      </c>
      <c r="E207" s="54">
        <v>44</v>
      </c>
      <c r="F207" s="54">
        <v>11</v>
      </c>
      <c r="G207">
        <v>32</v>
      </c>
      <c r="H207">
        <v>17</v>
      </c>
      <c r="I207">
        <v>31</v>
      </c>
      <c r="J207">
        <v>16</v>
      </c>
      <c r="K207">
        <v>4</v>
      </c>
      <c r="L207">
        <v>139</v>
      </c>
      <c r="M207">
        <v>52</v>
      </c>
      <c r="N207">
        <v>269</v>
      </c>
      <c r="O207">
        <v>43</v>
      </c>
      <c r="P207">
        <v>55</v>
      </c>
      <c r="Q207">
        <v>97</v>
      </c>
      <c r="R207">
        <v>59</v>
      </c>
      <c r="S207">
        <v>14</v>
      </c>
      <c r="T207">
        <v>16</v>
      </c>
      <c r="U207">
        <v>21</v>
      </c>
      <c r="V207">
        <v>36</v>
      </c>
      <c r="W207">
        <v>22</v>
      </c>
      <c r="X207">
        <v>5</v>
      </c>
      <c r="Y207">
        <v>170</v>
      </c>
      <c r="Z207">
        <v>63</v>
      </c>
      <c r="AA207">
        <v>268</v>
      </c>
    </row>
    <row r="208" spans="1:27" x14ac:dyDescent="0.25">
      <c r="A208" t="s">
        <v>432</v>
      </c>
      <c r="B208">
        <v>52</v>
      </c>
      <c r="C208">
        <v>56</v>
      </c>
      <c r="D208" s="53">
        <v>97</v>
      </c>
      <c r="E208" s="54">
        <v>52</v>
      </c>
      <c r="F208" s="54">
        <v>13</v>
      </c>
      <c r="G208">
        <v>19</v>
      </c>
      <c r="H208">
        <v>21</v>
      </c>
      <c r="I208">
        <v>36</v>
      </c>
      <c r="J208">
        <v>19</v>
      </c>
      <c r="K208">
        <v>5</v>
      </c>
      <c r="L208">
        <v>162</v>
      </c>
      <c r="M208">
        <v>60</v>
      </c>
      <c r="N208">
        <v>270</v>
      </c>
      <c r="O208">
        <v>39</v>
      </c>
      <c r="P208">
        <v>62</v>
      </c>
      <c r="Q208">
        <v>106</v>
      </c>
      <c r="R208">
        <v>42</v>
      </c>
      <c r="S208">
        <v>19</v>
      </c>
      <c r="T208">
        <v>15</v>
      </c>
      <c r="U208">
        <v>23</v>
      </c>
      <c r="V208">
        <v>40</v>
      </c>
      <c r="W208">
        <v>16</v>
      </c>
      <c r="X208">
        <v>7</v>
      </c>
      <c r="Y208">
        <v>167</v>
      </c>
      <c r="Z208">
        <v>62</v>
      </c>
      <c r="AA208">
        <v>268</v>
      </c>
    </row>
    <row r="209" spans="1:27" x14ac:dyDescent="0.25">
      <c r="A209" t="s">
        <v>434</v>
      </c>
      <c r="B209">
        <v>38</v>
      </c>
      <c r="C209">
        <v>28</v>
      </c>
      <c r="D209" s="53">
        <v>74</v>
      </c>
      <c r="E209" s="54">
        <v>89</v>
      </c>
      <c r="F209" s="54">
        <v>30</v>
      </c>
      <c r="G209">
        <v>15</v>
      </c>
      <c r="H209">
        <v>11</v>
      </c>
      <c r="I209">
        <v>29</v>
      </c>
      <c r="J209">
        <v>34</v>
      </c>
      <c r="K209">
        <v>12</v>
      </c>
      <c r="L209">
        <v>193</v>
      </c>
      <c r="M209">
        <v>75</v>
      </c>
      <c r="N209">
        <v>259</v>
      </c>
      <c r="O209">
        <v>19</v>
      </c>
      <c r="P209">
        <v>36</v>
      </c>
      <c r="Q209">
        <v>66</v>
      </c>
      <c r="R209">
        <v>79</v>
      </c>
      <c r="S209">
        <v>56</v>
      </c>
      <c r="T209">
        <v>7</v>
      </c>
      <c r="U209">
        <v>14</v>
      </c>
      <c r="V209">
        <v>26</v>
      </c>
      <c r="W209">
        <v>31</v>
      </c>
      <c r="X209">
        <v>22</v>
      </c>
      <c r="Y209">
        <v>201</v>
      </c>
      <c r="Z209">
        <v>79</v>
      </c>
      <c r="AA209">
        <v>256</v>
      </c>
    </row>
    <row r="210" spans="1:27" x14ac:dyDescent="0.25">
      <c r="A210" t="s">
        <v>436</v>
      </c>
      <c r="B210">
        <v>31</v>
      </c>
      <c r="C210">
        <v>30</v>
      </c>
      <c r="D210" s="53">
        <v>54</v>
      </c>
      <c r="E210" s="54">
        <v>25</v>
      </c>
      <c r="F210" s="54">
        <v>3</v>
      </c>
      <c r="G210">
        <v>22</v>
      </c>
      <c r="H210">
        <v>21</v>
      </c>
      <c r="I210">
        <v>38</v>
      </c>
      <c r="J210">
        <v>17</v>
      </c>
      <c r="K210">
        <v>2</v>
      </c>
      <c r="L210">
        <v>82</v>
      </c>
      <c r="M210">
        <v>57</v>
      </c>
      <c r="N210">
        <v>143</v>
      </c>
      <c r="O210">
        <v>20</v>
      </c>
      <c r="P210">
        <v>27</v>
      </c>
      <c r="Q210">
        <v>55</v>
      </c>
      <c r="R210">
        <v>33</v>
      </c>
      <c r="S210">
        <v>8</v>
      </c>
      <c r="T210">
        <v>14</v>
      </c>
      <c r="U210">
        <v>19</v>
      </c>
      <c r="V210">
        <v>38</v>
      </c>
      <c r="W210">
        <v>23</v>
      </c>
      <c r="X210">
        <v>6</v>
      </c>
      <c r="Y210">
        <v>96</v>
      </c>
      <c r="Z210">
        <v>67</v>
      </c>
      <c r="AA210">
        <v>143</v>
      </c>
    </row>
    <row r="211" spans="1:27" x14ac:dyDescent="0.25">
      <c r="A211" t="s">
        <v>438</v>
      </c>
      <c r="B211">
        <v>167</v>
      </c>
      <c r="C211">
        <v>64</v>
      </c>
      <c r="D211" s="53">
        <v>135</v>
      </c>
      <c r="E211" s="54">
        <v>117</v>
      </c>
      <c r="F211" s="54">
        <v>19</v>
      </c>
      <c r="G211">
        <v>33</v>
      </c>
      <c r="H211">
        <v>13</v>
      </c>
      <c r="I211">
        <v>27</v>
      </c>
      <c r="J211">
        <v>23</v>
      </c>
      <c r="K211">
        <v>4</v>
      </c>
      <c r="L211">
        <v>271</v>
      </c>
      <c r="M211">
        <v>54</v>
      </c>
      <c r="N211">
        <v>502</v>
      </c>
      <c r="O211">
        <v>94</v>
      </c>
      <c r="P211">
        <v>104</v>
      </c>
      <c r="Q211">
        <v>167</v>
      </c>
      <c r="R211">
        <v>109</v>
      </c>
      <c r="S211">
        <v>26</v>
      </c>
      <c r="T211">
        <v>19</v>
      </c>
      <c r="U211">
        <v>21</v>
      </c>
      <c r="V211">
        <v>33</v>
      </c>
      <c r="W211">
        <v>22</v>
      </c>
      <c r="X211">
        <v>5</v>
      </c>
      <c r="Y211">
        <v>302</v>
      </c>
      <c r="Z211">
        <v>60</v>
      </c>
      <c r="AA211">
        <v>500</v>
      </c>
    </row>
    <row r="212" spans="1:27" x14ac:dyDescent="0.25">
      <c r="A212" t="s">
        <v>440</v>
      </c>
      <c r="B212">
        <v>363</v>
      </c>
      <c r="C212">
        <v>334</v>
      </c>
      <c r="D212" s="53">
        <v>447</v>
      </c>
      <c r="E212" s="54">
        <v>203</v>
      </c>
      <c r="F212" s="54">
        <v>35</v>
      </c>
      <c r="G212">
        <v>26</v>
      </c>
      <c r="H212">
        <v>24</v>
      </c>
      <c r="I212">
        <v>32</v>
      </c>
      <c r="J212">
        <v>15</v>
      </c>
      <c r="K212">
        <v>3</v>
      </c>
      <c r="L212">
        <v>685</v>
      </c>
      <c r="M212">
        <v>50</v>
      </c>
      <c r="N212">
        <v>1382</v>
      </c>
      <c r="O212">
        <v>356</v>
      </c>
      <c r="P212">
        <v>333</v>
      </c>
      <c r="Q212">
        <v>446</v>
      </c>
      <c r="R212">
        <v>208</v>
      </c>
      <c r="S212">
        <v>29</v>
      </c>
      <c r="T212">
        <v>26</v>
      </c>
      <c r="U212">
        <v>24</v>
      </c>
      <c r="V212">
        <v>33</v>
      </c>
      <c r="W212">
        <v>15</v>
      </c>
      <c r="X212">
        <v>2</v>
      </c>
      <c r="Y212">
        <v>683</v>
      </c>
      <c r="Z212">
        <v>50</v>
      </c>
      <c r="AA212">
        <v>1372</v>
      </c>
    </row>
    <row r="213" spans="1:27" x14ac:dyDescent="0.25">
      <c r="A213" t="s">
        <v>442</v>
      </c>
      <c r="B213">
        <v>163</v>
      </c>
      <c r="C213">
        <v>179</v>
      </c>
      <c r="D213" s="53">
        <v>308</v>
      </c>
      <c r="E213" s="54">
        <v>239</v>
      </c>
      <c r="F213" s="54">
        <v>74</v>
      </c>
      <c r="G213">
        <v>17</v>
      </c>
      <c r="H213">
        <v>19</v>
      </c>
      <c r="I213">
        <v>32</v>
      </c>
      <c r="J213">
        <v>25</v>
      </c>
      <c r="K213">
        <v>8</v>
      </c>
      <c r="L213">
        <v>621</v>
      </c>
      <c r="M213">
        <v>64</v>
      </c>
      <c r="N213">
        <v>963</v>
      </c>
      <c r="O213">
        <v>146</v>
      </c>
      <c r="P213">
        <v>206</v>
      </c>
      <c r="Q213">
        <v>286</v>
      </c>
      <c r="R213">
        <v>205</v>
      </c>
      <c r="S213">
        <v>114</v>
      </c>
      <c r="T213">
        <v>15</v>
      </c>
      <c r="U213">
        <v>22</v>
      </c>
      <c r="V213">
        <v>30</v>
      </c>
      <c r="W213">
        <v>21</v>
      </c>
      <c r="X213">
        <v>12</v>
      </c>
      <c r="Y213">
        <v>605</v>
      </c>
      <c r="Z213">
        <v>63</v>
      </c>
      <c r="AA213">
        <v>957</v>
      </c>
    </row>
    <row r="214" spans="1:27" x14ac:dyDescent="0.25">
      <c r="A214" t="s">
        <v>861</v>
      </c>
      <c r="B214">
        <v>48</v>
      </c>
      <c r="C214">
        <v>38</v>
      </c>
      <c r="D214" s="53">
        <v>55</v>
      </c>
      <c r="E214" s="54">
        <v>39</v>
      </c>
      <c r="F214" s="54">
        <v>4</v>
      </c>
      <c r="G214">
        <v>26</v>
      </c>
      <c r="H214">
        <v>21</v>
      </c>
      <c r="I214">
        <v>30</v>
      </c>
      <c r="J214">
        <v>21</v>
      </c>
      <c r="K214">
        <v>2</v>
      </c>
      <c r="L214">
        <v>98</v>
      </c>
      <c r="M214">
        <v>53</v>
      </c>
      <c r="N214">
        <v>184</v>
      </c>
      <c r="O214">
        <v>31</v>
      </c>
      <c r="P214">
        <v>52</v>
      </c>
      <c r="Q214">
        <v>52</v>
      </c>
      <c r="R214">
        <v>35</v>
      </c>
      <c r="S214">
        <v>14</v>
      </c>
      <c r="T214">
        <v>17</v>
      </c>
      <c r="U214">
        <v>28</v>
      </c>
      <c r="V214">
        <v>28</v>
      </c>
      <c r="W214">
        <v>19</v>
      </c>
      <c r="X214">
        <v>8</v>
      </c>
      <c r="Y214">
        <v>101</v>
      </c>
      <c r="Z214">
        <v>55</v>
      </c>
      <c r="AA214">
        <v>184</v>
      </c>
    </row>
    <row r="215" spans="1:27" x14ac:dyDescent="0.25">
      <c r="A215" t="s">
        <v>444</v>
      </c>
      <c r="B215">
        <v>8</v>
      </c>
      <c r="C215">
        <v>2</v>
      </c>
      <c r="D215" s="53">
        <v>29</v>
      </c>
      <c r="E215" s="54">
        <v>30</v>
      </c>
      <c r="F215" s="54">
        <v>2</v>
      </c>
      <c r="G215">
        <v>11</v>
      </c>
      <c r="H215">
        <v>3</v>
      </c>
      <c r="I215">
        <v>41</v>
      </c>
      <c r="J215">
        <v>42</v>
      </c>
      <c r="K215">
        <v>3</v>
      </c>
      <c r="L215">
        <v>61</v>
      </c>
      <c r="M215">
        <v>86</v>
      </c>
      <c r="N215">
        <v>71</v>
      </c>
      <c r="O215">
        <v>6</v>
      </c>
      <c r="P215">
        <v>9</v>
      </c>
      <c r="Q215">
        <v>25</v>
      </c>
      <c r="R215">
        <v>20</v>
      </c>
      <c r="S215">
        <v>10</v>
      </c>
      <c r="T215">
        <v>9</v>
      </c>
      <c r="U215">
        <v>13</v>
      </c>
      <c r="V215">
        <v>36</v>
      </c>
      <c r="W215">
        <v>29</v>
      </c>
      <c r="X215">
        <v>14</v>
      </c>
      <c r="Y215">
        <v>55</v>
      </c>
      <c r="Z215">
        <v>79</v>
      </c>
      <c r="AA215">
        <v>70</v>
      </c>
    </row>
    <row r="216" spans="1:27" x14ac:dyDescent="0.25">
      <c r="A216" t="s">
        <v>446</v>
      </c>
      <c r="B216">
        <v>132</v>
      </c>
      <c r="C216">
        <v>60</v>
      </c>
      <c r="D216" s="53">
        <v>197</v>
      </c>
      <c r="E216" s="54">
        <v>132</v>
      </c>
      <c r="F216" s="54">
        <v>34</v>
      </c>
      <c r="G216">
        <v>24</v>
      </c>
      <c r="H216">
        <v>11</v>
      </c>
      <c r="I216">
        <v>35</v>
      </c>
      <c r="J216">
        <v>24</v>
      </c>
      <c r="K216">
        <v>6</v>
      </c>
      <c r="L216">
        <v>363</v>
      </c>
      <c r="M216">
        <v>65</v>
      </c>
      <c r="N216">
        <v>555</v>
      </c>
      <c r="O216">
        <v>54</v>
      </c>
      <c r="P216">
        <v>95</v>
      </c>
      <c r="Q216">
        <v>177</v>
      </c>
      <c r="R216">
        <v>172</v>
      </c>
      <c r="S216">
        <v>54</v>
      </c>
      <c r="T216">
        <v>10</v>
      </c>
      <c r="U216">
        <v>17</v>
      </c>
      <c r="V216">
        <v>32</v>
      </c>
      <c r="W216">
        <v>31</v>
      </c>
      <c r="X216">
        <v>10</v>
      </c>
      <c r="Y216">
        <v>403</v>
      </c>
      <c r="Z216">
        <v>73</v>
      </c>
      <c r="AA216">
        <v>552</v>
      </c>
    </row>
    <row r="217" spans="1:27" x14ac:dyDescent="0.25">
      <c r="A217" t="s">
        <v>2317</v>
      </c>
      <c r="B217">
        <v>11</v>
      </c>
      <c r="C217">
        <v>5</v>
      </c>
      <c r="D217" s="53">
        <v>12</v>
      </c>
      <c r="E217" s="54">
        <v>7</v>
      </c>
      <c r="G217">
        <v>31</v>
      </c>
      <c r="H217">
        <v>14</v>
      </c>
      <c r="I217">
        <v>34</v>
      </c>
      <c r="J217">
        <v>20</v>
      </c>
      <c r="L217">
        <v>19</v>
      </c>
      <c r="M217">
        <v>54</v>
      </c>
      <c r="N217">
        <v>35</v>
      </c>
      <c r="O217">
        <v>4</v>
      </c>
      <c r="P217">
        <v>15</v>
      </c>
      <c r="Q217">
        <v>9</v>
      </c>
      <c r="R217">
        <v>6</v>
      </c>
      <c r="T217">
        <v>12</v>
      </c>
      <c r="U217">
        <v>44</v>
      </c>
      <c r="V217">
        <v>26</v>
      </c>
      <c r="W217">
        <v>18</v>
      </c>
      <c r="Y217">
        <v>15</v>
      </c>
      <c r="Z217">
        <v>44</v>
      </c>
      <c r="AA217">
        <v>34</v>
      </c>
    </row>
    <row r="218" spans="1:27" x14ac:dyDescent="0.25">
      <c r="A218" t="s">
        <v>862</v>
      </c>
      <c r="B218">
        <v>148</v>
      </c>
      <c r="C218">
        <v>64</v>
      </c>
      <c r="D218" s="53">
        <v>82</v>
      </c>
      <c r="E218" s="54">
        <v>28</v>
      </c>
      <c r="F218" s="54">
        <v>4</v>
      </c>
      <c r="G218">
        <v>45</v>
      </c>
      <c r="H218">
        <v>20</v>
      </c>
      <c r="I218">
        <v>25</v>
      </c>
      <c r="J218">
        <v>9</v>
      </c>
      <c r="K218">
        <v>1</v>
      </c>
      <c r="L218">
        <v>114</v>
      </c>
      <c r="M218">
        <v>35</v>
      </c>
      <c r="N218">
        <v>326</v>
      </c>
      <c r="O218">
        <v>99</v>
      </c>
      <c r="P218">
        <v>92</v>
      </c>
      <c r="Q218">
        <v>89</v>
      </c>
      <c r="R218">
        <v>39</v>
      </c>
      <c r="S218">
        <v>8</v>
      </c>
      <c r="T218">
        <v>30</v>
      </c>
      <c r="U218">
        <v>28</v>
      </c>
      <c r="V218">
        <v>27</v>
      </c>
      <c r="W218">
        <v>12</v>
      </c>
      <c r="X218">
        <v>2</v>
      </c>
      <c r="Y218">
        <v>136</v>
      </c>
      <c r="Z218">
        <v>42</v>
      </c>
      <c r="AA218">
        <v>327</v>
      </c>
    </row>
    <row r="219" spans="1:27" x14ac:dyDescent="0.25">
      <c r="A219" t="s">
        <v>448</v>
      </c>
      <c r="B219">
        <v>105</v>
      </c>
      <c r="C219">
        <v>78</v>
      </c>
      <c r="D219" s="53">
        <v>126</v>
      </c>
      <c r="E219" s="54">
        <v>78</v>
      </c>
      <c r="F219" s="54">
        <v>44</v>
      </c>
      <c r="G219">
        <v>24</v>
      </c>
      <c r="H219">
        <v>18</v>
      </c>
      <c r="I219">
        <v>29</v>
      </c>
      <c r="J219">
        <v>18</v>
      </c>
      <c r="K219">
        <v>10</v>
      </c>
      <c r="L219">
        <v>248</v>
      </c>
      <c r="M219">
        <v>58</v>
      </c>
      <c r="N219">
        <v>431</v>
      </c>
      <c r="O219">
        <v>126</v>
      </c>
      <c r="P219">
        <v>101</v>
      </c>
      <c r="Q219">
        <v>140</v>
      </c>
      <c r="R219">
        <v>56</v>
      </c>
      <c r="S219">
        <v>6</v>
      </c>
      <c r="T219">
        <v>29</v>
      </c>
      <c r="U219">
        <v>24</v>
      </c>
      <c r="V219">
        <v>33</v>
      </c>
      <c r="W219">
        <v>13</v>
      </c>
      <c r="X219">
        <v>1</v>
      </c>
      <c r="Y219">
        <v>202</v>
      </c>
      <c r="Z219">
        <v>47</v>
      </c>
      <c r="AA219">
        <v>429</v>
      </c>
    </row>
    <row r="220" spans="1:27" x14ac:dyDescent="0.25">
      <c r="A220" t="s">
        <v>863</v>
      </c>
      <c r="B220">
        <v>41</v>
      </c>
      <c r="C220">
        <v>31</v>
      </c>
      <c r="D220" s="53">
        <v>26</v>
      </c>
      <c r="E220" s="54">
        <v>19</v>
      </c>
      <c r="F220" s="54">
        <v>2</v>
      </c>
      <c r="G220">
        <v>34</v>
      </c>
      <c r="H220">
        <v>26</v>
      </c>
      <c r="I220">
        <v>22</v>
      </c>
      <c r="J220">
        <v>16</v>
      </c>
      <c r="K220">
        <v>2</v>
      </c>
      <c r="L220">
        <v>47</v>
      </c>
      <c r="M220">
        <v>39</v>
      </c>
      <c r="N220">
        <v>119</v>
      </c>
      <c r="O220">
        <v>32</v>
      </c>
      <c r="P220">
        <v>36</v>
      </c>
      <c r="Q220">
        <v>34</v>
      </c>
      <c r="R220">
        <v>16</v>
      </c>
      <c r="S220">
        <v>1</v>
      </c>
      <c r="T220">
        <v>27</v>
      </c>
      <c r="U220">
        <v>30</v>
      </c>
      <c r="V220">
        <v>29</v>
      </c>
      <c r="W220">
        <v>13</v>
      </c>
      <c r="X220">
        <v>1</v>
      </c>
      <c r="Y220">
        <v>51</v>
      </c>
      <c r="Z220">
        <v>43</v>
      </c>
      <c r="AA220">
        <v>119</v>
      </c>
    </row>
    <row r="221" spans="1:27" x14ac:dyDescent="0.25">
      <c r="A221" t="s">
        <v>451</v>
      </c>
      <c r="B221">
        <v>77</v>
      </c>
      <c r="C221">
        <v>32</v>
      </c>
      <c r="D221" s="53">
        <v>67</v>
      </c>
      <c r="E221" s="54">
        <v>72</v>
      </c>
      <c r="F221" s="54">
        <v>8</v>
      </c>
      <c r="G221">
        <v>30</v>
      </c>
      <c r="H221">
        <v>13</v>
      </c>
      <c r="I221">
        <v>26</v>
      </c>
      <c r="J221">
        <v>28</v>
      </c>
      <c r="K221">
        <v>3</v>
      </c>
      <c r="L221">
        <v>147</v>
      </c>
      <c r="M221">
        <v>57</v>
      </c>
      <c r="N221">
        <v>256</v>
      </c>
      <c r="O221">
        <v>53</v>
      </c>
      <c r="P221">
        <v>54</v>
      </c>
      <c r="Q221">
        <v>58</v>
      </c>
      <c r="R221">
        <v>66</v>
      </c>
      <c r="S221">
        <v>24</v>
      </c>
      <c r="T221">
        <v>21</v>
      </c>
      <c r="U221">
        <v>21</v>
      </c>
      <c r="V221">
        <v>23</v>
      </c>
      <c r="W221">
        <v>26</v>
      </c>
      <c r="X221">
        <v>9</v>
      </c>
      <c r="Y221">
        <v>148</v>
      </c>
      <c r="Z221">
        <v>58</v>
      </c>
      <c r="AA221">
        <v>255</v>
      </c>
    </row>
    <row r="222" spans="1:27" x14ac:dyDescent="0.25">
      <c r="A222" t="s">
        <v>2319</v>
      </c>
      <c r="B222">
        <v>4</v>
      </c>
      <c r="C222">
        <v>5</v>
      </c>
      <c r="D222" s="53">
        <v>7</v>
      </c>
      <c r="E222" s="54">
        <v>2</v>
      </c>
      <c r="G222">
        <v>22</v>
      </c>
      <c r="H222">
        <v>28</v>
      </c>
      <c r="I222">
        <v>39</v>
      </c>
      <c r="J222">
        <v>11</v>
      </c>
      <c r="L222">
        <v>9</v>
      </c>
      <c r="M222">
        <v>50</v>
      </c>
      <c r="N222">
        <v>18</v>
      </c>
      <c r="P222">
        <v>5</v>
      </c>
      <c r="Q222">
        <v>11</v>
      </c>
      <c r="R222">
        <v>2</v>
      </c>
      <c r="U222">
        <v>28</v>
      </c>
      <c r="V222">
        <v>61</v>
      </c>
      <c r="W222">
        <v>11</v>
      </c>
      <c r="Y222">
        <v>13</v>
      </c>
      <c r="Z222">
        <v>72</v>
      </c>
      <c r="AA222">
        <v>18</v>
      </c>
    </row>
    <row r="223" spans="1:27" x14ac:dyDescent="0.25">
      <c r="A223" t="s">
        <v>2321</v>
      </c>
      <c r="B223">
        <v>29</v>
      </c>
      <c r="C223">
        <v>18</v>
      </c>
      <c r="D223" s="53">
        <v>60</v>
      </c>
      <c r="E223" s="54">
        <v>35</v>
      </c>
      <c r="F223" s="54">
        <v>7</v>
      </c>
      <c r="G223">
        <v>19</v>
      </c>
      <c r="H223">
        <v>12</v>
      </c>
      <c r="I223">
        <v>40</v>
      </c>
      <c r="J223">
        <v>23</v>
      </c>
      <c r="K223">
        <v>5</v>
      </c>
      <c r="L223">
        <v>102</v>
      </c>
      <c r="M223">
        <v>68</v>
      </c>
      <c r="N223">
        <v>149</v>
      </c>
      <c r="O223">
        <v>21</v>
      </c>
      <c r="P223">
        <v>44</v>
      </c>
      <c r="Q223">
        <v>51</v>
      </c>
      <c r="R223">
        <v>21</v>
      </c>
      <c r="S223">
        <v>12</v>
      </c>
      <c r="T223">
        <v>14</v>
      </c>
      <c r="U223">
        <v>30</v>
      </c>
      <c r="V223">
        <v>34</v>
      </c>
      <c r="W223">
        <v>14</v>
      </c>
      <c r="X223">
        <v>8</v>
      </c>
      <c r="Y223">
        <v>84</v>
      </c>
      <c r="Z223">
        <v>56</v>
      </c>
      <c r="AA223">
        <v>149</v>
      </c>
    </row>
    <row r="224" spans="1:27" x14ac:dyDescent="0.25">
      <c r="A224" t="s">
        <v>2323</v>
      </c>
      <c r="B224">
        <v>9</v>
      </c>
      <c r="C224">
        <v>17</v>
      </c>
      <c r="D224" s="53">
        <v>38</v>
      </c>
      <c r="E224" s="54">
        <v>37</v>
      </c>
      <c r="F224" s="54">
        <v>8</v>
      </c>
      <c r="G224">
        <v>8</v>
      </c>
      <c r="H224">
        <v>16</v>
      </c>
      <c r="I224">
        <v>35</v>
      </c>
      <c r="J224">
        <v>34</v>
      </c>
      <c r="K224">
        <v>7</v>
      </c>
      <c r="L224">
        <v>83</v>
      </c>
      <c r="M224">
        <v>76</v>
      </c>
      <c r="N224">
        <v>109</v>
      </c>
      <c r="O224">
        <v>6</v>
      </c>
      <c r="P224">
        <v>14</v>
      </c>
      <c r="Q224">
        <v>41</v>
      </c>
      <c r="R224">
        <v>40</v>
      </c>
      <c r="S224">
        <v>8</v>
      </c>
      <c r="T224">
        <v>6</v>
      </c>
      <c r="U224">
        <v>13</v>
      </c>
      <c r="V224">
        <v>38</v>
      </c>
      <c r="W224">
        <v>37</v>
      </c>
      <c r="X224">
        <v>7</v>
      </c>
      <c r="Y224">
        <v>89</v>
      </c>
      <c r="Z224">
        <v>82</v>
      </c>
      <c r="AA224">
        <v>109</v>
      </c>
    </row>
    <row r="225" spans="1:27" x14ac:dyDescent="0.25">
      <c r="A225" t="s">
        <v>453</v>
      </c>
      <c r="B225">
        <v>86</v>
      </c>
      <c r="C225">
        <v>82</v>
      </c>
      <c r="D225" s="53">
        <v>248</v>
      </c>
      <c r="E225" s="54">
        <v>237</v>
      </c>
      <c r="F225" s="54">
        <v>47</v>
      </c>
      <c r="G225">
        <v>12</v>
      </c>
      <c r="H225">
        <v>12</v>
      </c>
      <c r="I225">
        <v>35</v>
      </c>
      <c r="J225">
        <v>34</v>
      </c>
      <c r="K225">
        <v>7</v>
      </c>
      <c r="L225">
        <v>532</v>
      </c>
      <c r="M225">
        <v>76</v>
      </c>
      <c r="N225">
        <v>700</v>
      </c>
      <c r="O225">
        <v>45</v>
      </c>
      <c r="P225">
        <v>86</v>
      </c>
      <c r="Q225">
        <v>175</v>
      </c>
      <c r="R225">
        <v>274</v>
      </c>
      <c r="S225">
        <v>118</v>
      </c>
      <c r="T225">
        <v>6</v>
      </c>
      <c r="U225">
        <v>12</v>
      </c>
      <c r="V225">
        <v>25</v>
      </c>
      <c r="W225">
        <v>39</v>
      </c>
      <c r="X225">
        <v>17</v>
      </c>
      <c r="Y225">
        <v>567</v>
      </c>
      <c r="Z225">
        <v>81</v>
      </c>
      <c r="AA225">
        <v>698</v>
      </c>
    </row>
    <row r="226" spans="1:27" x14ac:dyDescent="0.25">
      <c r="A226" t="s">
        <v>455</v>
      </c>
      <c r="B226">
        <v>18</v>
      </c>
      <c r="C226">
        <v>18</v>
      </c>
      <c r="D226" s="53">
        <v>110</v>
      </c>
      <c r="E226" s="54">
        <v>104</v>
      </c>
      <c r="F226" s="54">
        <v>34</v>
      </c>
      <c r="G226">
        <v>6</v>
      </c>
      <c r="H226">
        <v>6</v>
      </c>
      <c r="I226">
        <v>39</v>
      </c>
      <c r="J226">
        <v>37</v>
      </c>
      <c r="K226">
        <v>12</v>
      </c>
      <c r="L226">
        <v>248</v>
      </c>
      <c r="M226">
        <v>87</v>
      </c>
      <c r="N226">
        <v>284</v>
      </c>
      <c r="O226">
        <v>7</v>
      </c>
      <c r="P226">
        <v>22</v>
      </c>
      <c r="Q226">
        <v>97</v>
      </c>
      <c r="R226">
        <v>91</v>
      </c>
      <c r="S226">
        <v>68</v>
      </c>
      <c r="T226">
        <v>2</v>
      </c>
      <c r="U226">
        <v>8</v>
      </c>
      <c r="V226">
        <v>34</v>
      </c>
      <c r="W226">
        <v>32</v>
      </c>
      <c r="X226">
        <v>24</v>
      </c>
      <c r="Y226">
        <v>256</v>
      </c>
      <c r="Z226">
        <v>90</v>
      </c>
      <c r="AA226">
        <v>285</v>
      </c>
    </row>
    <row r="227" spans="1:27" x14ac:dyDescent="0.25">
      <c r="A227" t="s">
        <v>457</v>
      </c>
      <c r="B227">
        <v>67</v>
      </c>
      <c r="C227">
        <v>46</v>
      </c>
      <c r="D227" s="53">
        <v>76</v>
      </c>
      <c r="E227" s="54">
        <v>53</v>
      </c>
      <c r="F227" s="54">
        <v>11</v>
      </c>
      <c r="G227">
        <v>26</v>
      </c>
      <c r="H227">
        <v>18</v>
      </c>
      <c r="I227">
        <v>30</v>
      </c>
      <c r="J227">
        <v>21</v>
      </c>
      <c r="K227">
        <v>4</v>
      </c>
      <c r="L227">
        <v>140</v>
      </c>
      <c r="M227">
        <v>55</v>
      </c>
      <c r="N227">
        <v>253</v>
      </c>
      <c r="O227">
        <v>52</v>
      </c>
      <c r="P227">
        <v>54</v>
      </c>
      <c r="Q227">
        <v>86</v>
      </c>
      <c r="R227">
        <v>48</v>
      </c>
      <c r="S227">
        <v>12</v>
      </c>
      <c r="T227">
        <v>21</v>
      </c>
      <c r="U227">
        <v>21</v>
      </c>
      <c r="V227">
        <v>34</v>
      </c>
      <c r="W227">
        <v>19</v>
      </c>
      <c r="X227">
        <v>5</v>
      </c>
      <c r="Y227">
        <v>146</v>
      </c>
      <c r="Z227">
        <v>58</v>
      </c>
      <c r="AA227">
        <v>252</v>
      </c>
    </row>
    <row r="228" spans="1:27" x14ac:dyDescent="0.25">
      <c r="A228" t="s">
        <v>459</v>
      </c>
      <c r="B228">
        <v>16</v>
      </c>
      <c r="C228">
        <v>19</v>
      </c>
      <c r="D228" s="53">
        <v>58</v>
      </c>
      <c r="E228" s="54">
        <v>96</v>
      </c>
      <c r="F228" s="54">
        <v>47</v>
      </c>
      <c r="G228">
        <v>7</v>
      </c>
      <c r="H228">
        <v>8</v>
      </c>
      <c r="I228">
        <v>25</v>
      </c>
      <c r="J228">
        <v>41</v>
      </c>
      <c r="K228">
        <v>20</v>
      </c>
      <c r="L228">
        <v>201</v>
      </c>
      <c r="M228">
        <v>85</v>
      </c>
      <c r="N228">
        <v>236</v>
      </c>
      <c r="O228">
        <v>8</v>
      </c>
      <c r="P228">
        <v>17</v>
      </c>
      <c r="Q228">
        <v>42</v>
      </c>
      <c r="R228">
        <v>99</v>
      </c>
      <c r="S228">
        <v>69</v>
      </c>
      <c r="T228">
        <v>3</v>
      </c>
      <c r="U228">
        <v>7</v>
      </c>
      <c r="V228">
        <v>18</v>
      </c>
      <c r="W228">
        <v>42</v>
      </c>
      <c r="X228">
        <v>29</v>
      </c>
      <c r="Y228">
        <v>210</v>
      </c>
      <c r="Z228">
        <v>89</v>
      </c>
      <c r="AA228">
        <v>235</v>
      </c>
    </row>
    <row r="229" spans="1:27" x14ac:dyDescent="0.25">
      <c r="A229" t="s">
        <v>461</v>
      </c>
      <c r="B229">
        <v>66</v>
      </c>
      <c r="C229">
        <v>51</v>
      </c>
      <c r="D229" s="53">
        <v>167</v>
      </c>
      <c r="E229" s="54">
        <v>210</v>
      </c>
      <c r="F229" s="54">
        <v>84</v>
      </c>
      <c r="G229">
        <v>11</v>
      </c>
      <c r="H229">
        <v>9</v>
      </c>
      <c r="I229">
        <v>29</v>
      </c>
      <c r="J229">
        <v>36</v>
      </c>
      <c r="K229">
        <v>15</v>
      </c>
      <c r="L229">
        <v>461</v>
      </c>
      <c r="M229">
        <v>80</v>
      </c>
      <c r="N229">
        <v>578</v>
      </c>
      <c r="O229">
        <v>35</v>
      </c>
      <c r="P229">
        <v>53</v>
      </c>
      <c r="Q229">
        <v>156</v>
      </c>
      <c r="R229">
        <v>192</v>
      </c>
      <c r="S229">
        <v>137</v>
      </c>
      <c r="T229">
        <v>6</v>
      </c>
      <c r="U229">
        <v>9</v>
      </c>
      <c r="V229">
        <v>27</v>
      </c>
      <c r="W229">
        <v>34</v>
      </c>
      <c r="X229">
        <v>24</v>
      </c>
      <c r="Y229">
        <v>485</v>
      </c>
      <c r="Z229">
        <v>85</v>
      </c>
      <c r="AA229">
        <v>573</v>
      </c>
    </row>
    <row r="230" spans="1:27" x14ac:dyDescent="0.25">
      <c r="A230" t="s">
        <v>463</v>
      </c>
      <c r="B230">
        <v>39</v>
      </c>
      <c r="C230">
        <v>28</v>
      </c>
      <c r="D230" s="53">
        <v>86</v>
      </c>
      <c r="E230" s="54">
        <v>112</v>
      </c>
      <c r="F230" s="54">
        <v>34</v>
      </c>
      <c r="G230">
        <v>13</v>
      </c>
      <c r="H230">
        <v>9</v>
      </c>
      <c r="I230">
        <v>29</v>
      </c>
      <c r="J230">
        <v>37</v>
      </c>
      <c r="K230">
        <v>11</v>
      </c>
      <c r="L230">
        <v>232</v>
      </c>
      <c r="M230">
        <v>78</v>
      </c>
      <c r="N230">
        <v>299</v>
      </c>
      <c r="O230">
        <v>19</v>
      </c>
      <c r="P230">
        <v>39</v>
      </c>
      <c r="Q230">
        <v>91</v>
      </c>
      <c r="R230">
        <v>105</v>
      </c>
      <c r="S230">
        <v>45</v>
      </c>
      <c r="T230">
        <v>6</v>
      </c>
      <c r="U230">
        <v>13</v>
      </c>
      <c r="V230">
        <v>30</v>
      </c>
      <c r="W230">
        <v>35</v>
      </c>
      <c r="X230">
        <v>15</v>
      </c>
      <c r="Y230">
        <v>241</v>
      </c>
      <c r="Z230">
        <v>81</v>
      </c>
      <c r="AA230">
        <v>299</v>
      </c>
    </row>
    <row r="231" spans="1:27" x14ac:dyDescent="0.25">
      <c r="A231" t="s">
        <v>465</v>
      </c>
      <c r="B231">
        <v>9</v>
      </c>
      <c r="C231">
        <v>15</v>
      </c>
      <c r="D231" s="53">
        <v>74</v>
      </c>
      <c r="E231" s="54">
        <v>99</v>
      </c>
      <c r="F231" s="54">
        <v>40</v>
      </c>
      <c r="G231">
        <v>4</v>
      </c>
      <c r="H231">
        <v>6</v>
      </c>
      <c r="I231">
        <v>31</v>
      </c>
      <c r="J231">
        <v>42</v>
      </c>
      <c r="K231">
        <v>17</v>
      </c>
      <c r="L231">
        <v>213</v>
      </c>
      <c r="M231">
        <v>90</v>
      </c>
      <c r="N231">
        <v>237</v>
      </c>
      <c r="O231">
        <v>5</v>
      </c>
      <c r="P231">
        <v>19</v>
      </c>
      <c r="Q231">
        <v>82</v>
      </c>
      <c r="R231">
        <v>87</v>
      </c>
      <c r="S231">
        <v>44</v>
      </c>
      <c r="T231">
        <v>2</v>
      </c>
      <c r="U231">
        <v>8</v>
      </c>
      <c r="V231">
        <v>35</v>
      </c>
      <c r="W231">
        <v>37</v>
      </c>
      <c r="X231">
        <v>19</v>
      </c>
      <c r="Y231">
        <v>213</v>
      </c>
      <c r="Z231">
        <v>90</v>
      </c>
      <c r="AA231">
        <v>237</v>
      </c>
    </row>
    <row r="232" spans="1:27" x14ac:dyDescent="0.25">
      <c r="A232" t="s">
        <v>467</v>
      </c>
      <c r="B232">
        <v>148</v>
      </c>
      <c r="C232">
        <v>75</v>
      </c>
      <c r="D232" s="53">
        <v>134</v>
      </c>
      <c r="E232" s="54">
        <v>76</v>
      </c>
      <c r="F232" s="54">
        <v>15</v>
      </c>
      <c r="G232">
        <v>33</v>
      </c>
      <c r="H232">
        <v>17</v>
      </c>
      <c r="I232">
        <v>30</v>
      </c>
      <c r="J232">
        <v>17</v>
      </c>
      <c r="K232">
        <v>3</v>
      </c>
      <c r="L232">
        <v>225</v>
      </c>
      <c r="M232">
        <v>50</v>
      </c>
      <c r="N232">
        <v>448</v>
      </c>
      <c r="O232">
        <v>115</v>
      </c>
      <c r="P232">
        <v>81</v>
      </c>
      <c r="Q232">
        <v>150</v>
      </c>
      <c r="R232">
        <v>85</v>
      </c>
      <c r="S232">
        <v>13</v>
      </c>
      <c r="T232">
        <v>26</v>
      </c>
      <c r="U232">
        <v>18</v>
      </c>
      <c r="V232">
        <v>34</v>
      </c>
      <c r="W232">
        <v>19</v>
      </c>
      <c r="X232">
        <v>3</v>
      </c>
      <c r="Y232">
        <v>248</v>
      </c>
      <c r="Z232">
        <v>56</v>
      </c>
      <c r="AA232">
        <v>444</v>
      </c>
    </row>
    <row r="233" spans="1:27" x14ac:dyDescent="0.25">
      <c r="A233" t="s">
        <v>469</v>
      </c>
      <c r="B233">
        <v>142</v>
      </c>
      <c r="C233">
        <v>79</v>
      </c>
      <c r="D233" s="53">
        <v>206</v>
      </c>
      <c r="E233" s="54">
        <v>170</v>
      </c>
      <c r="F233" s="54">
        <v>25</v>
      </c>
      <c r="G233">
        <v>23</v>
      </c>
      <c r="H233">
        <v>13</v>
      </c>
      <c r="I233">
        <v>33</v>
      </c>
      <c r="J233">
        <v>27</v>
      </c>
      <c r="K233">
        <v>4</v>
      </c>
      <c r="L233">
        <v>401</v>
      </c>
      <c r="M233">
        <v>64</v>
      </c>
      <c r="N233">
        <v>622</v>
      </c>
      <c r="O233">
        <v>73</v>
      </c>
      <c r="P233">
        <v>98</v>
      </c>
      <c r="Q233">
        <v>202</v>
      </c>
      <c r="R233">
        <v>188</v>
      </c>
      <c r="S233">
        <v>60</v>
      </c>
      <c r="T233">
        <v>12</v>
      </c>
      <c r="U233">
        <v>16</v>
      </c>
      <c r="V233">
        <v>33</v>
      </c>
      <c r="W233">
        <v>30</v>
      </c>
      <c r="X233">
        <v>10</v>
      </c>
      <c r="Y233">
        <v>450</v>
      </c>
      <c r="Z233">
        <v>72</v>
      </c>
      <c r="AA233">
        <v>621</v>
      </c>
    </row>
    <row r="234" spans="1:27" x14ac:dyDescent="0.25">
      <c r="A234" t="s">
        <v>471</v>
      </c>
      <c r="B234">
        <v>62</v>
      </c>
      <c r="C234">
        <v>74</v>
      </c>
      <c r="D234" s="53">
        <v>193</v>
      </c>
      <c r="E234" s="54">
        <v>197</v>
      </c>
      <c r="F234" s="54">
        <v>74</v>
      </c>
      <c r="G234">
        <v>10</v>
      </c>
      <c r="H234">
        <v>12</v>
      </c>
      <c r="I234">
        <v>32</v>
      </c>
      <c r="J234">
        <v>33</v>
      </c>
      <c r="K234">
        <v>12</v>
      </c>
      <c r="L234">
        <v>464</v>
      </c>
      <c r="M234">
        <v>77</v>
      </c>
      <c r="N234">
        <v>600</v>
      </c>
      <c r="O234">
        <v>42</v>
      </c>
      <c r="P234">
        <v>90</v>
      </c>
      <c r="Q234">
        <v>204</v>
      </c>
      <c r="R234">
        <v>166</v>
      </c>
      <c r="S234">
        <v>96</v>
      </c>
      <c r="T234">
        <v>7</v>
      </c>
      <c r="U234">
        <v>15</v>
      </c>
      <c r="V234">
        <v>34</v>
      </c>
      <c r="W234">
        <v>28</v>
      </c>
      <c r="X234">
        <v>16</v>
      </c>
      <c r="Y234">
        <v>466</v>
      </c>
      <c r="Z234">
        <v>78</v>
      </c>
      <c r="AA234">
        <v>598</v>
      </c>
    </row>
    <row r="235" spans="1:27" x14ac:dyDescent="0.25">
      <c r="A235" t="s">
        <v>473</v>
      </c>
      <c r="B235">
        <v>74</v>
      </c>
      <c r="C235">
        <v>45</v>
      </c>
      <c r="D235" s="53">
        <v>134</v>
      </c>
      <c r="E235" s="54">
        <v>72</v>
      </c>
      <c r="F235" s="54">
        <v>12</v>
      </c>
      <c r="G235">
        <v>22</v>
      </c>
      <c r="H235">
        <v>13</v>
      </c>
      <c r="I235">
        <v>40</v>
      </c>
      <c r="J235">
        <v>21</v>
      </c>
      <c r="K235">
        <v>4</v>
      </c>
      <c r="L235">
        <v>218</v>
      </c>
      <c r="M235">
        <v>65</v>
      </c>
      <c r="N235">
        <v>337</v>
      </c>
      <c r="O235">
        <v>45</v>
      </c>
      <c r="P235">
        <v>69</v>
      </c>
      <c r="Q235">
        <v>128</v>
      </c>
      <c r="R235">
        <v>78</v>
      </c>
      <c r="S235">
        <v>17</v>
      </c>
      <c r="T235">
        <v>13</v>
      </c>
      <c r="U235">
        <v>20</v>
      </c>
      <c r="V235">
        <v>38</v>
      </c>
      <c r="W235">
        <v>23</v>
      </c>
      <c r="X235">
        <v>5</v>
      </c>
      <c r="Y235">
        <v>223</v>
      </c>
      <c r="Z235">
        <v>66</v>
      </c>
      <c r="AA235">
        <v>337</v>
      </c>
    </row>
    <row r="236" spans="1:27" x14ac:dyDescent="0.25">
      <c r="A236" t="s">
        <v>475</v>
      </c>
      <c r="B236">
        <v>42</v>
      </c>
      <c r="C236">
        <v>33</v>
      </c>
      <c r="D236" s="53">
        <v>83</v>
      </c>
      <c r="E236" s="54">
        <v>77</v>
      </c>
      <c r="F236" s="54">
        <v>20</v>
      </c>
      <c r="G236">
        <v>16</v>
      </c>
      <c r="H236">
        <v>13</v>
      </c>
      <c r="I236">
        <v>33</v>
      </c>
      <c r="J236">
        <v>30</v>
      </c>
      <c r="K236">
        <v>8</v>
      </c>
      <c r="L236">
        <v>180</v>
      </c>
      <c r="M236">
        <v>71</v>
      </c>
      <c r="N236">
        <v>255</v>
      </c>
      <c r="O236">
        <v>27</v>
      </c>
      <c r="P236">
        <v>41</v>
      </c>
      <c r="Q236">
        <v>73</v>
      </c>
      <c r="R236">
        <v>83</v>
      </c>
      <c r="S236">
        <v>31</v>
      </c>
      <c r="T236">
        <v>11</v>
      </c>
      <c r="U236">
        <v>16</v>
      </c>
      <c r="V236">
        <v>29</v>
      </c>
      <c r="W236">
        <v>33</v>
      </c>
      <c r="X236">
        <v>12</v>
      </c>
      <c r="Y236">
        <v>187</v>
      </c>
      <c r="Z236">
        <v>73</v>
      </c>
      <c r="AA236">
        <v>255</v>
      </c>
    </row>
    <row r="237" spans="1:27" x14ac:dyDescent="0.25">
      <c r="A237" t="s">
        <v>477</v>
      </c>
      <c r="B237">
        <v>25</v>
      </c>
      <c r="C237">
        <v>22</v>
      </c>
      <c r="D237" s="53">
        <v>75</v>
      </c>
      <c r="E237" s="54">
        <v>94</v>
      </c>
      <c r="F237" s="54">
        <v>45</v>
      </c>
      <c r="G237">
        <v>10</v>
      </c>
      <c r="H237">
        <v>8</v>
      </c>
      <c r="I237">
        <v>29</v>
      </c>
      <c r="J237">
        <v>36</v>
      </c>
      <c r="K237">
        <v>17</v>
      </c>
      <c r="L237">
        <v>214</v>
      </c>
      <c r="M237">
        <v>82</v>
      </c>
      <c r="N237">
        <v>261</v>
      </c>
      <c r="O237">
        <v>12</v>
      </c>
      <c r="P237">
        <v>31</v>
      </c>
      <c r="Q237">
        <v>71</v>
      </c>
      <c r="R237">
        <v>97</v>
      </c>
      <c r="S237">
        <v>49</v>
      </c>
      <c r="T237">
        <v>5</v>
      </c>
      <c r="U237">
        <v>12</v>
      </c>
      <c r="V237">
        <v>27</v>
      </c>
      <c r="W237">
        <v>37</v>
      </c>
      <c r="X237">
        <v>19</v>
      </c>
      <c r="Y237">
        <v>217</v>
      </c>
      <c r="Z237">
        <v>83</v>
      </c>
      <c r="AA237">
        <v>260</v>
      </c>
    </row>
    <row r="238" spans="1:27" x14ac:dyDescent="0.25">
      <c r="A238" t="s">
        <v>479</v>
      </c>
      <c r="B238">
        <v>81</v>
      </c>
      <c r="C238">
        <v>53</v>
      </c>
      <c r="D238" s="53">
        <v>134</v>
      </c>
      <c r="E238" s="54">
        <v>149</v>
      </c>
      <c r="F238" s="54">
        <v>37</v>
      </c>
      <c r="G238">
        <v>18</v>
      </c>
      <c r="H238">
        <v>12</v>
      </c>
      <c r="I238">
        <v>30</v>
      </c>
      <c r="J238">
        <v>33</v>
      </c>
      <c r="K238">
        <v>8</v>
      </c>
      <c r="L238">
        <v>320</v>
      </c>
      <c r="M238">
        <v>70</v>
      </c>
      <c r="N238">
        <v>454</v>
      </c>
      <c r="O238">
        <v>42</v>
      </c>
      <c r="P238">
        <v>68</v>
      </c>
      <c r="Q238">
        <v>128</v>
      </c>
      <c r="R238">
        <v>144</v>
      </c>
      <c r="S238">
        <v>72</v>
      </c>
      <c r="T238">
        <v>9</v>
      </c>
      <c r="U238">
        <v>15</v>
      </c>
      <c r="V238">
        <v>28</v>
      </c>
      <c r="W238">
        <v>32</v>
      </c>
      <c r="X238">
        <v>16</v>
      </c>
      <c r="Y238">
        <v>344</v>
      </c>
      <c r="Z238">
        <v>76</v>
      </c>
      <c r="AA238">
        <v>454</v>
      </c>
    </row>
    <row r="239" spans="1:27" x14ac:dyDescent="0.25">
      <c r="A239" t="s">
        <v>481</v>
      </c>
      <c r="B239">
        <v>19</v>
      </c>
      <c r="C239">
        <v>21</v>
      </c>
      <c r="D239" s="53">
        <v>153</v>
      </c>
      <c r="E239" s="54">
        <v>294</v>
      </c>
      <c r="F239" s="54">
        <v>121</v>
      </c>
      <c r="G239">
        <v>3</v>
      </c>
      <c r="H239">
        <v>3</v>
      </c>
      <c r="I239">
        <v>25</v>
      </c>
      <c r="J239">
        <v>48</v>
      </c>
      <c r="K239">
        <v>20</v>
      </c>
      <c r="L239">
        <v>568</v>
      </c>
      <c r="M239">
        <v>93</v>
      </c>
      <c r="N239">
        <v>608</v>
      </c>
      <c r="O239">
        <v>7</v>
      </c>
      <c r="P239">
        <v>31</v>
      </c>
      <c r="Q239">
        <v>103</v>
      </c>
      <c r="R239">
        <v>264</v>
      </c>
      <c r="S239">
        <v>203</v>
      </c>
      <c r="T239">
        <v>1</v>
      </c>
      <c r="U239">
        <v>5</v>
      </c>
      <c r="V239">
        <v>17</v>
      </c>
      <c r="W239">
        <v>43</v>
      </c>
      <c r="X239">
        <v>33</v>
      </c>
      <c r="Y239">
        <v>570</v>
      </c>
      <c r="Z239">
        <v>94</v>
      </c>
      <c r="AA239">
        <v>608</v>
      </c>
    </row>
    <row r="240" spans="1:27" x14ac:dyDescent="0.25">
      <c r="A240" t="s">
        <v>483</v>
      </c>
      <c r="B240">
        <v>35</v>
      </c>
      <c r="C240">
        <v>36</v>
      </c>
      <c r="D240" s="53">
        <v>99</v>
      </c>
      <c r="E240" s="54">
        <v>117</v>
      </c>
      <c r="F240" s="54">
        <v>39</v>
      </c>
      <c r="G240">
        <v>11</v>
      </c>
      <c r="H240">
        <v>11</v>
      </c>
      <c r="I240">
        <v>30</v>
      </c>
      <c r="J240">
        <v>36</v>
      </c>
      <c r="K240">
        <v>12</v>
      </c>
      <c r="L240">
        <v>255</v>
      </c>
      <c r="M240">
        <v>78</v>
      </c>
      <c r="N240">
        <v>326</v>
      </c>
      <c r="O240">
        <v>17</v>
      </c>
      <c r="P240">
        <v>44</v>
      </c>
      <c r="Q240">
        <v>94</v>
      </c>
      <c r="R240">
        <v>117</v>
      </c>
      <c r="S240">
        <v>54</v>
      </c>
      <c r="T240">
        <v>5</v>
      </c>
      <c r="U240">
        <v>13</v>
      </c>
      <c r="V240">
        <v>29</v>
      </c>
      <c r="W240">
        <v>36</v>
      </c>
      <c r="X240">
        <v>17</v>
      </c>
      <c r="Y240">
        <v>265</v>
      </c>
      <c r="Z240">
        <v>81</v>
      </c>
      <c r="AA240">
        <v>326</v>
      </c>
    </row>
    <row r="241" spans="1:27" x14ac:dyDescent="0.25">
      <c r="A241" t="s">
        <v>485</v>
      </c>
      <c r="B241">
        <v>70</v>
      </c>
      <c r="C241">
        <v>79</v>
      </c>
      <c r="D241" s="53">
        <v>179</v>
      </c>
      <c r="E241" s="54">
        <v>109</v>
      </c>
      <c r="F241" s="54">
        <v>25</v>
      </c>
      <c r="G241">
        <v>15</v>
      </c>
      <c r="H241">
        <v>17</v>
      </c>
      <c r="I241">
        <v>39</v>
      </c>
      <c r="J241">
        <v>24</v>
      </c>
      <c r="K241">
        <v>5</v>
      </c>
      <c r="L241">
        <v>313</v>
      </c>
      <c r="M241">
        <v>68</v>
      </c>
      <c r="N241">
        <v>462</v>
      </c>
      <c r="O241">
        <v>49</v>
      </c>
      <c r="P241">
        <v>86</v>
      </c>
      <c r="Q241">
        <v>156</v>
      </c>
      <c r="R241">
        <v>127</v>
      </c>
      <c r="S241">
        <v>44</v>
      </c>
      <c r="T241">
        <v>11</v>
      </c>
      <c r="U241">
        <v>19</v>
      </c>
      <c r="V241">
        <v>34</v>
      </c>
      <c r="W241">
        <v>27</v>
      </c>
      <c r="X241">
        <v>10</v>
      </c>
      <c r="Y241">
        <v>327</v>
      </c>
      <c r="Z241">
        <v>71</v>
      </c>
      <c r="AA241">
        <v>462</v>
      </c>
    </row>
    <row r="242" spans="1:27" x14ac:dyDescent="0.25">
      <c r="A242" t="s">
        <v>487</v>
      </c>
      <c r="B242">
        <v>58</v>
      </c>
      <c r="C242">
        <v>33</v>
      </c>
      <c r="D242" s="53">
        <v>88</v>
      </c>
      <c r="E242" s="54">
        <v>102</v>
      </c>
      <c r="F242" s="54">
        <v>26</v>
      </c>
      <c r="G242">
        <v>19</v>
      </c>
      <c r="H242">
        <v>11</v>
      </c>
      <c r="I242">
        <v>29</v>
      </c>
      <c r="J242">
        <v>33</v>
      </c>
      <c r="K242">
        <v>8</v>
      </c>
      <c r="L242">
        <v>216</v>
      </c>
      <c r="M242">
        <v>70</v>
      </c>
      <c r="N242">
        <v>307</v>
      </c>
      <c r="O242">
        <v>45</v>
      </c>
      <c r="P242">
        <v>55</v>
      </c>
      <c r="Q242">
        <v>86</v>
      </c>
      <c r="R242">
        <v>83</v>
      </c>
      <c r="S242">
        <v>38</v>
      </c>
      <c r="T242">
        <v>15</v>
      </c>
      <c r="U242">
        <v>18</v>
      </c>
      <c r="V242">
        <v>28</v>
      </c>
      <c r="W242">
        <v>27</v>
      </c>
      <c r="X242">
        <v>12</v>
      </c>
      <c r="Y242">
        <v>207</v>
      </c>
      <c r="Z242">
        <v>67</v>
      </c>
      <c r="AA242">
        <v>307</v>
      </c>
    </row>
    <row r="243" spans="1:27" x14ac:dyDescent="0.25">
      <c r="A243" t="s">
        <v>489</v>
      </c>
      <c r="B243">
        <v>64</v>
      </c>
      <c r="C243">
        <v>48</v>
      </c>
      <c r="D243" s="53">
        <v>109</v>
      </c>
      <c r="E243" s="54">
        <v>103</v>
      </c>
      <c r="F243" s="54">
        <v>15</v>
      </c>
      <c r="G243">
        <v>19</v>
      </c>
      <c r="H243">
        <v>14</v>
      </c>
      <c r="I243">
        <v>32</v>
      </c>
      <c r="J243">
        <v>30</v>
      </c>
      <c r="K243">
        <v>4</v>
      </c>
      <c r="L243">
        <v>227</v>
      </c>
      <c r="M243">
        <v>67</v>
      </c>
      <c r="N243">
        <v>339</v>
      </c>
      <c r="O243">
        <v>21</v>
      </c>
      <c r="P243">
        <v>65</v>
      </c>
      <c r="Q243">
        <v>98</v>
      </c>
      <c r="R243">
        <v>117</v>
      </c>
      <c r="S243">
        <v>35</v>
      </c>
      <c r="T243">
        <v>6</v>
      </c>
      <c r="U243">
        <v>19</v>
      </c>
      <c r="V243">
        <v>29</v>
      </c>
      <c r="W243">
        <v>35</v>
      </c>
      <c r="X243">
        <v>10</v>
      </c>
      <c r="Y243">
        <v>250</v>
      </c>
      <c r="Z243">
        <v>74</v>
      </c>
      <c r="AA243">
        <v>336</v>
      </c>
    </row>
    <row r="244" spans="1:27" x14ac:dyDescent="0.25">
      <c r="A244" t="s">
        <v>491</v>
      </c>
      <c r="B244">
        <v>29</v>
      </c>
      <c r="C244">
        <v>23</v>
      </c>
      <c r="D244" s="53">
        <v>60</v>
      </c>
      <c r="E244" s="54">
        <v>53</v>
      </c>
      <c r="F244" s="54">
        <v>14</v>
      </c>
      <c r="G244">
        <v>16</v>
      </c>
      <c r="H244">
        <v>13</v>
      </c>
      <c r="I244">
        <v>34</v>
      </c>
      <c r="J244">
        <v>30</v>
      </c>
      <c r="K244">
        <v>8</v>
      </c>
      <c r="L244">
        <v>127</v>
      </c>
      <c r="M244">
        <v>71</v>
      </c>
      <c r="N244">
        <v>179</v>
      </c>
      <c r="O244">
        <v>21</v>
      </c>
      <c r="P244">
        <v>35</v>
      </c>
      <c r="Q244">
        <v>68</v>
      </c>
      <c r="R244">
        <v>42</v>
      </c>
      <c r="S244">
        <v>13</v>
      </c>
      <c r="T244">
        <v>12</v>
      </c>
      <c r="U244">
        <v>20</v>
      </c>
      <c r="V244">
        <v>38</v>
      </c>
      <c r="W244">
        <v>23</v>
      </c>
      <c r="X244">
        <v>7</v>
      </c>
      <c r="Y244">
        <v>123</v>
      </c>
      <c r="Z244">
        <v>69</v>
      </c>
      <c r="AA244">
        <v>179</v>
      </c>
    </row>
    <row r="245" spans="1:27" x14ac:dyDescent="0.25">
      <c r="A245" t="s">
        <v>493</v>
      </c>
      <c r="B245">
        <v>41</v>
      </c>
      <c r="C245">
        <v>24</v>
      </c>
      <c r="D245" s="53">
        <v>70</v>
      </c>
      <c r="E245" s="54">
        <v>33</v>
      </c>
      <c r="F245" s="54">
        <v>7</v>
      </c>
      <c r="G245">
        <v>23</v>
      </c>
      <c r="H245">
        <v>14</v>
      </c>
      <c r="I245">
        <v>40</v>
      </c>
      <c r="J245">
        <v>19</v>
      </c>
      <c r="K245">
        <v>4</v>
      </c>
      <c r="L245">
        <v>110</v>
      </c>
      <c r="M245">
        <v>63</v>
      </c>
      <c r="N245">
        <v>175</v>
      </c>
      <c r="O245">
        <v>25</v>
      </c>
      <c r="P245">
        <v>35</v>
      </c>
      <c r="Q245">
        <v>59</v>
      </c>
      <c r="R245">
        <v>47</v>
      </c>
      <c r="S245">
        <v>9</v>
      </c>
      <c r="T245">
        <v>14</v>
      </c>
      <c r="U245">
        <v>20</v>
      </c>
      <c r="V245">
        <v>34</v>
      </c>
      <c r="W245">
        <v>27</v>
      </c>
      <c r="X245">
        <v>5</v>
      </c>
      <c r="Y245">
        <v>115</v>
      </c>
      <c r="Z245">
        <v>66</v>
      </c>
      <c r="AA245">
        <v>175</v>
      </c>
    </row>
    <row r="246" spans="1:27" x14ac:dyDescent="0.25">
      <c r="A246" t="s">
        <v>495</v>
      </c>
      <c r="B246">
        <v>39</v>
      </c>
      <c r="C246">
        <v>21</v>
      </c>
      <c r="D246" s="53">
        <v>120</v>
      </c>
      <c r="E246" s="54">
        <v>114</v>
      </c>
      <c r="F246" s="54">
        <v>32</v>
      </c>
      <c r="G246">
        <v>12</v>
      </c>
      <c r="H246">
        <v>6</v>
      </c>
      <c r="I246">
        <v>37</v>
      </c>
      <c r="J246">
        <v>35</v>
      </c>
      <c r="K246">
        <v>10</v>
      </c>
      <c r="L246">
        <v>266</v>
      </c>
      <c r="M246">
        <v>82</v>
      </c>
      <c r="N246">
        <v>326</v>
      </c>
      <c r="O246">
        <v>10</v>
      </c>
      <c r="P246">
        <v>27</v>
      </c>
      <c r="Q246">
        <v>81</v>
      </c>
      <c r="R246">
        <v>130</v>
      </c>
      <c r="S246">
        <v>77</v>
      </c>
      <c r="T246">
        <v>3</v>
      </c>
      <c r="U246">
        <v>8</v>
      </c>
      <c r="V246">
        <v>25</v>
      </c>
      <c r="W246">
        <v>40</v>
      </c>
      <c r="X246">
        <v>24</v>
      </c>
      <c r="Y246">
        <v>288</v>
      </c>
      <c r="Z246">
        <v>89</v>
      </c>
      <c r="AA246">
        <v>325</v>
      </c>
    </row>
    <row r="247" spans="1:27" x14ac:dyDescent="0.25">
      <c r="A247" t="s">
        <v>497</v>
      </c>
      <c r="B247">
        <v>18</v>
      </c>
      <c r="C247">
        <v>12</v>
      </c>
      <c r="D247" s="53">
        <v>65</v>
      </c>
      <c r="E247" s="54">
        <v>74</v>
      </c>
      <c r="F247" s="54">
        <v>19</v>
      </c>
      <c r="G247">
        <v>10</v>
      </c>
      <c r="H247">
        <v>6</v>
      </c>
      <c r="I247">
        <v>35</v>
      </c>
      <c r="J247">
        <v>39</v>
      </c>
      <c r="K247">
        <v>10</v>
      </c>
      <c r="L247">
        <v>158</v>
      </c>
      <c r="M247">
        <v>84</v>
      </c>
      <c r="N247">
        <v>188</v>
      </c>
      <c r="O247">
        <v>6</v>
      </c>
      <c r="P247">
        <v>23</v>
      </c>
      <c r="Q247">
        <v>51</v>
      </c>
      <c r="R247">
        <v>74</v>
      </c>
      <c r="S247">
        <v>34</v>
      </c>
      <c r="T247">
        <v>3</v>
      </c>
      <c r="U247">
        <v>12</v>
      </c>
      <c r="V247">
        <v>27</v>
      </c>
      <c r="W247">
        <v>39</v>
      </c>
      <c r="X247">
        <v>18</v>
      </c>
      <c r="Y247">
        <v>159</v>
      </c>
      <c r="Z247">
        <v>85</v>
      </c>
      <c r="AA247">
        <v>188</v>
      </c>
    </row>
    <row r="248" spans="1:27" x14ac:dyDescent="0.25">
      <c r="A248" t="s">
        <v>499</v>
      </c>
      <c r="B248">
        <v>28</v>
      </c>
      <c r="C248">
        <v>45</v>
      </c>
      <c r="D248" s="53">
        <v>167</v>
      </c>
      <c r="E248" s="54">
        <v>195</v>
      </c>
      <c r="F248" s="54">
        <v>83</v>
      </c>
      <c r="G248">
        <v>5</v>
      </c>
      <c r="H248">
        <v>9</v>
      </c>
      <c r="I248">
        <v>32</v>
      </c>
      <c r="J248">
        <v>38</v>
      </c>
      <c r="K248">
        <v>16</v>
      </c>
      <c r="L248">
        <v>445</v>
      </c>
      <c r="M248">
        <v>86</v>
      </c>
      <c r="N248">
        <v>518</v>
      </c>
      <c r="O248">
        <v>34</v>
      </c>
      <c r="P248">
        <v>62</v>
      </c>
      <c r="Q248">
        <v>137</v>
      </c>
      <c r="R248">
        <v>171</v>
      </c>
      <c r="S248">
        <v>112</v>
      </c>
      <c r="T248">
        <v>7</v>
      </c>
      <c r="U248">
        <v>12</v>
      </c>
      <c r="V248">
        <v>27</v>
      </c>
      <c r="W248">
        <v>33</v>
      </c>
      <c r="X248">
        <v>22</v>
      </c>
      <c r="Y248">
        <v>420</v>
      </c>
      <c r="Z248">
        <v>81</v>
      </c>
      <c r="AA248">
        <v>516</v>
      </c>
    </row>
    <row r="249" spans="1:27" x14ac:dyDescent="0.25">
      <c r="A249" t="s">
        <v>503</v>
      </c>
      <c r="B249">
        <v>103</v>
      </c>
      <c r="C249">
        <v>61</v>
      </c>
      <c r="D249" s="53">
        <v>132</v>
      </c>
      <c r="E249" s="54">
        <v>101</v>
      </c>
      <c r="F249" s="54">
        <v>15</v>
      </c>
      <c r="G249">
        <v>25</v>
      </c>
      <c r="H249">
        <v>15</v>
      </c>
      <c r="I249">
        <v>32</v>
      </c>
      <c r="J249">
        <v>25</v>
      </c>
      <c r="K249">
        <v>4</v>
      </c>
      <c r="L249">
        <v>248</v>
      </c>
      <c r="M249">
        <v>60</v>
      </c>
      <c r="N249">
        <v>412</v>
      </c>
      <c r="O249">
        <v>64</v>
      </c>
      <c r="P249">
        <v>92</v>
      </c>
      <c r="Q249">
        <v>134</v>
      </c>
      <c r="R249">
        <v>88</v>
      </c>
      <c r="S249">
        <v>35</v>
      </c>
      <c r="T249">
        <v>15</v>
      </c>
      <c r="U249">
        <v>22</v>
      </c>
      <c r="V249">
        <v>32</v>
      </c>
      <c r="W249">
        <v>21</v>
      </c>
      <c r="X249">
        <v>8</v>
      </c>
      <c r="Y249">
        <v>257</v>
      </c>
      <c r="Z249">
        <v>62</v>
      </c>
      <c r="AA249">
        <v>413</v>
      </c>
    </row>
    <row r="250" spans="1:27" x14ac:dyDescent="0.25">
      <c r="A250" t="s">
        <v>505</v>
      </c>
      <c r="B250">
        <v>100</v>
      </c>
      <c r="C250">
        <v>64</v>
      </c>
      <c r="D250" s="53">
        <v>81</v>
      </c>
      <c r="E250" s="54">
        <v>25</v>
      </c>
      <c r="F250" s="54">
        <v>2</v>
      </c>
      <c r="G250">
        <v>37</v>
      </c>
      <c r="H250">
        <v>24</v>
      </c>
      <c r="I250">
        <v>30</v>
      </c>
      <c r="J250">
        <v>9</v>
      </c>
      <c r="K250">
        <v>1</v>
      </c>
      <c r="L250">
        <v>108</v>
      </c>
      <c r="M250">
        <v>40</v>
      </c>
      <c r="N250">
        <v>272</v>
      </c>
      <c r="O250">
        <v>57</v>
      </c>
      <c r="P250">
        <v>94</v>
      </c>
      <c r="Q250">
        <v>89</v>
      </c>
      <c r="R250">
        <v>42</v>
      </c>
      <c r="S250">
        <v>7</v>
      </c>
      <c r="T250">
        <v>20</v>
      </c>
      <c r="U250">
        <v>33</v>
      </c>
      <c r="V250">
        <v>31</v>
      </c>
      <c r="W250">
        <v>15</v>
      </c>
      <c r="X250">
        <v>2</v>
      </c>
      <c r="Y250">
        <v>138</v>
      </c>
      <c r="Z250">
        <v>48</v>
      </c>
      <c r="AA250">
        <v>289</v>
      </c>
    </row>
    <row r="251" spans="1:27" x14ac:dyDescent="0.25">
      <c r="A251" t="s">
        <v>507</v>
      </c>
      <c r="B251">
        <v>3</v>
      </c>
      <c r="C251">
        <v>7</v>
      </c>
      <c r="D251" s="53">
        <v>25</v>
      </c>
      <c r="E251" s="54">
        <v>60</v>
      </c>
      <c r="F251" s="54">
        <v>20</v>
      </c>
      <c r="G251">
        <v>3</v>
      </c>
      <c r="H251">
        <v>6</v>
      </c>
      <c r="I251">
        <v>22</v>
      </c>
      <c r="J251">
        <v>52</v>
      </c>
      <c r="K251">
        <v>17</v>
      </c>
      <c r="L251">
        <v>105</v>
      </c>
      <c r="M251">
        <v>91</v>
      </c>
      <c r="N251">
        <v>115</v>
      </c>
      <c r="P251">
        <v>4</v>
      </c>
      <c r="Q251">
        <v>25</v>
      </c>
      <c r="R251">
        <v>50</v>
      </c>
      <c r="S251">
        <v>37</v>
      </c>
      <c r="U251">
        <v>3</v>
      </c>
      <c r="V251">
        <v>22</v>
      </c>
      <c r="W251">
        <v>43</v>
      </c>
      <c r="X251">
        <v>32</v>
      </c>
      <c r="Y251">
        <v>112</v>
      </c>
      <c r="Z251">
        <v>97</v>
      </c>
      <c r="AA251">
        <v>116</v>
      </c>
    </row>
    <row r="252" spans="1:27" x14ac:dyDescent="0.25">
      <c r="A252" t="s">
        <v>509</v>
      </c>
      <c r="B252">
        <v>73</v>
      </c>
      <c r="C252">
        <v>30</v>
      </c>
      <c r="D252" s="53">
        <v>47</v>
      </c>
      <c r="E252" s="54">
        <v>12</v>
      </c>
      <c r="F252" s="54">
        <v>3</v>
      </c>
      <c r="G252">
        <v>44</v>
      </c>
      <c r="H252">
        <v>18</v>
      </c>
      <c r="I252">
        <v>28</v>
      </c>
      <c r="J252">
        <v>7</v>
      </c>
      <c r="K252">
        <v>2</v>
      </c>
      <c r="L252">
        <v>62</v>
      </c>
      <c r="M252">
        <v>38</v>
      </c>
      <c r="N252">
        <v>165</v>
      </c>
      <c r="O252">
        <v>39</v>
      </c>
      <c r="P252">
        <v>29</v>
      </c>
      <c r="Q252">
        <v>52</v>
      </c>
      <c r="R252">
        <v>38</v>
      </c>
      <c r="S252">
        <v>5</v>
      </c>
      <c r="T252">
        <v>24</v>
      </c>
      <c r="U252">
        <v>18</v>
      </c>
      <c r="V252">
        <v>32</v>
      </c>
      <c r="W252">
        <v>23</v>
      </c>
      <c r="X252">
        <v>3</v>
      </c>
      <c r="Y252">
        <v>95</v>
      </c>
      <c r="Z252">
        <v>58</v>
      </c>
      <c r="AA252">
        <v>163</v>
      </c>
    </row>
    <row r="253" spans="1:27" x14ac:dyDescent="0.25">
      <c r="A253" t="s">
        <v>511</v>
      </c>
      <c r="B253">
        <v>66</v>
      </c>
      <c r="C253">
        <v>44</v>
      </c>
      <c r="D253" s="53">
        <v>57</v>
      </c>
      <c r="E253" s="54">
        <v>28</v>
      </c>
      <c r="F253" s="54">
        <v>5</v>
      </c>
      <c r="G253">
        <v>33</v>
      </c>
      <c r="H253">
        <v>22</v>
      </c>
      <c r="I253">
        <v>29</v>
      </c>
      <c r="J253">
        <v>14</v>
      </c>
      <c r="K253">
        <v>3</v>
      </c>
      <c r="L253">
        <v>90</v>
      </c>
      <c r="M253">
        <v>45</v>
      </c>
      <c r="N253">
        <v>200</v>
      </c>
      <c r="O253">
        <v>28</v>
      </c>
      <c r="P253">
        <v>38</v>
      </c>
      <c r="Q253">
        <v>79</v>
      </c>
      <c r="R253">
        <v>45</v>
      </c>
      <c r="S253">
        <v>8</v>
      </c>
      <c r="T253">
        <v>14</v>
      </c>
      <c r="U253">
        <v>19</v>
      </c>
      <c r="V253">
        <v>40</v>
      </c>
      <c r="W253">
        <v>23</v>
      </c>
      <c r="X253">
        <v>4</v>
      </c>
      <c r="Y253">
        <v>132</v>
      </c>
      <c r="Z253">
        <v>67</v>
      </c>
      <c r="AA253">
        <v>198</v>
      </c>
    </row>
    <row r="254" spans="1:27" x14ac:dyDescent="0.25">
      <c r="A254" t="s">
        <v>513</v>
      </c>
      <c r="B254">
        <v>20</v>
      </c>
      <c r="C254">
        <v>17</v>
      </c>
      <c r="D254" s="53">
        <v>31</v>
      </c>
      <c r="E254" s="54">
        <v>20</v>
      </c>
      <c r="F254" s="54">
        <v>2</v>
      </c>
      <c r="G254">
        <v>22</v>
      </c>
      <c r="H254">
        <v>19</v>
      </c>
      <c r="I254">
        <v>34</v>
      </c>
      <c r="J254">
        <v>22</v>
      </c>
      <c r="K254">
        <v>2</v>
      </c>
      <c r="L254">
        <v>53</v>
      </c>
      <c r="M254">
        <v>59</v>
      </c>
      <c r="N254">
        <v>90</v>
      </c>
      <c r="O254">
        <v>9</v>
      </c>
      <c r="P254">
        <v>15</v>
      </c>
      <c r="Q254">
        <v>29</v>
      </c>
      <c r="R254">
        <v>28</v>
      </c>
      <c r="S254">
        <v>8</v>
      </c>
      <c r="T254">
        <v>10</v>
      </c>
      <c r="U254">
        <v>17</v>
      </c>
      <c r="V254">
        <v>33</v>
      </c>
      <c r="W254">
        <v>31</v>
      </c>
      <c r="X254">
        <v>9</v>
      </c>
      <c r="Y254">
        <v>65</v>
      </c>
      <c r="Z254">
        <v>73</v>
      </c>
      <c r="AA254">
        <v>89</v>
      </c>
    </row>
    <row r="255" spans="1:27" x14ac:dyDescent="0.25">
      <c r="A255" t="s">
        <v>515</v>
      </c>
      <c r="B255">
        <v>37</v>
      </c>
      <c r="C255">
        <v>51</v>
      </c>
      <c r="D255" s="53">
        <v>130</v>
      </c>
      <c r="E255" s="54">
        <v>115</v>
      </c>
      <c r="F255" s="54">
        <v>35</v>
      </c>
      <c r="G255">
        <v>10</v>
      </c>
      <c r="H255">
        <v>14</v>
      </c>
      <c r="I255">
        <v>35</v>
      </c>
      <c r="J255">
        <v>31</v>
      </c>
      <c r="K255">
        <v>10</v>
      </c>
      <c r="L255">
        <v>280</v>
      </c>
      <c r="M255">
        <v>76</v>
      </c>
      <c r="N255">
        <v>368</v>
      </c>
      <c r="O255">
        <v>28</v>
      </c>
      <c r="P255">
        <v>62</v>
      </c>
      <c r="Q255">
        <v>112</v>
      </c>
      <c r="R255">
        <v>124</v>
      </c>
      <c r="S255">
        <v>42</v>
      </c>
      <c r="T255">
        <v>8</v>
      </c>
      <c r="U255">
        <v>17</v>
      </c>
      <c r="V255">
        <v>30</v>
      </c>
      <c r="W255">
        <v>34</v>
      </c>
      <c r="X255">
        <v>11</v>
      </c>
      <c r="Y255">
        <v>278</v>
      </c>
      <c r="Z255">
        <v>76</v>
      </c>
      <c r="AA255">
        <v>368</v>
      </c>
    </row>
    <row r="256" spans="1:27" x14ac:dyDescent="0.25">
      <c r="A256" t="s">
        <v>517</v>
      </c>
      <c r="B256">
        <v>98</v>
      </c>
      <c r="C256">
        <v>134</v>
      </c>
      <c r="D256" s="53">
        <v>330</v>
      </c>
      <c r="E256" s="54">
        <v>316</v>
      </c>
      <c r="F256" s="54">
        <v>111</v>
      </c>
      <c r="G256">
        <v>10</v>
      </c>
      <c r="H256">
        <v>14</v>
      </c>
      <c r="I256">
        <v>33</v>
      </c>
      <c r="J256">
        <v>32</v>
      </c>
      <c r="K256">
        <v>11</v>
      </c>
      <c r="L256">
        <v>757</v>
      </c>
      <c r="M256">
        <v>77</v>
      </c>
      <c r="N256">
        <v>989</v>
      </c>
      <c r="O256">
        <v>55</v>
      </c>
      <c r="P256">
        <v>136</v>
      </c>
      <c r="Q256">
        <v>339</v>
      </c>
      <c r="R256">
        <v>314</v>
      </c>
      <c r="S256">
        <v>147</v>
      </c>
      <c r="T256">
        <v>6</v>
      </c>
      <c r="U256">
        <v>14</v>
      </c>
      <c r="V256">
        <v>34</v>
      </c>
      <c r="W256">
        <v>32</v>
      </c>
      <c r="X256">
        <v>15</v>
      </c>
      <c r="Y256">
        <v>800</v>
      </c>
      <c r="Z256">
        <v>81</v>
      </c>
      <c r="AA256">
        <v>991</v>
      </c>
    </row>
    <row r="257" spans="1:27" x14ac:dyDescent="0.25">
      <c r="A257" t="s">
        <v>519</v>
      </c>
      <c r="B257">
        <v>49</v>
      </c>
      <c r="C257">
        <v>25</v>
      </c>
      <c r="D257" s="53">
        <v>48</v>
      </c>
      <c r="E257" s="54">
        <v>21</v>
      </c>
      <c r="F257" s="54">
        <v>2</v>
      </c>
      <c r="G257">
        <v>34</v>
      </c>
      <c r="H257">
        <v>17</v>
      </c>
      <c r="I257">
        <v>33</v>
      </c>
      <c r="J257">
        <v>14</v>
      </c>
      <c r="K257">
        <v>1</v>
      </c>
      <c r="L257">
        <v>71</v>
      </c>
      <c r="M257">
        <v>49</v>
      </c>
      <c r="N257">
        <v>145</v>
      </c>
      <c r="O257">
        <v>45</v>
      </c>
      <c r="P257">
        <v>43</v>
      </c>
      <c r="Q257">
        <v>40</v>
      </c>
      <c r="R257">
        <v>16</v>
      </c>
      <c r="S257">
        <v>1</v>
      </c>
      <c r="T257">
        <v>31</v>
      </c>
      <c r="U257">
        <v>30</v>
      </c>
      <c r="V257">
        <v>28</v>
      </c>
      <c r="W257">
        <v>11</v>
      </c>
      <c r="X257">
        <v>1</v>
      </c>
      <c r="Y257">
        <v>57</v>
      </c>
      <c r="Z257">
        <v>39</v>
      </c>
      <c r="AA257">
        <v>145</v>
      </c>
    </row>
    <row r="258" spans="1:27" x14ac:dyDescent="0.25">
      <c r="A258" t="s">
        <v>521</v>
      </c>
      <c r="B258">
        <v>59</v>
      </c>
      <c r="C258">
        <v>57</v>
      </c>
      <c r="D258" s="53">
        <v>115</v>
      </c>
      <c r="E258" s="54">
        <v>71</v>
      </c>
      <c r="F258" s="54">
        <v>15</v>
      </c>
      <c r="G258">
        <v>19</v>
      </c>
      <c r="H258">
        <v>18</v>
      </c>
      <c r="I258">
        <v>36</v>
      </c>
      <c r="J258">
        <v>22</v>
      </c>
      <c r="K258">
        <v>5</v>
      </c>
      <c r="L258">
        <v>201</v>
      </c>
      <c r="M258">
        <v>63</v>
      </c>
      <c r="N258">
        <v>317</v>
      </c>
      <c r="O258">
        <v>51</v>
      </c>
      <c r="P258">
        <v>87</v>
      </c>
      <c r="Q258">
        <v>104</v>
      </c>
      <c r="R258">
        <v>52</v>
      </c>
      <c r="S258">
        <v>23</v>
      </c>
      <c r="T258">
        <v>16</v>
      </c>
      <c r="U258">
        <v>27</v>
      </c>
      <c r="V258">
        <v>33</v>
      </c>
      <c r="W258">
        <v>16</v>
      </c>
      <c r="X258">
        <v>7</v>
      </c>
      <c r="Y258">
        <v>179</v>
      </c>
      <c r="Z258">
        <v>56</v>
      </c>
      <c r="AA258">
        <v>317</v>
      </c>
    </row>
    <row r="259" spans="1:27" x14ac:dyDescent="0.25">
      <c r="A259" t="s">
        <v>523</v>
      </c>
      <c r="B259">
        <v>140</v>
      </c>
      <c r="C259">
        <v>71</v>
      </c>
      <c r="D259" s="53">
        <v>180</v>
      </c>
      <c r="E259" s="54">
        <v>95</v>
      </c>
      <c r="F259" s="54">
        <v>12</v>
      </c>
      <c r="G259">
        <v>28</v>
      </c>
      <c r="H259">
        <v>14</v>
      </c>
      <c r="I259">
        <v>36</v>
      </c>
      <c r="J259">
        <v>19</v>
      </c>
      <c r="K259">
        <v>2</v>
      </c>
      <c r="L259">
        <v>287</v>
      </c>
      <c r="M259">
        <v>58</v>
      </c>
      <c r="N259">
        <v>498</v>
      </c>
      <c r="O259">
        <v>112</v>
      </c>
      <c r="P259">
        <v>105</v>
      </c>
      <c r="Q259">
        <v>134</v>
      </c>
      <c r="R259">
        <v>111</v>
      </c>
      <c r="S259">
        <v>36</v>
      </c>
      <c r="T259">
        <v>22</v>
      </c>
      <c r="U259">
        <v>21</v>
      </c>
      <c r="V259">
        <v>27</v>
      </c>
      <c r="W259">
        <v>22</v>
      </c>
      <c r="X259">
        <v>7</v>
      </c>
      <c r="Y259">
        <v>281</v>
      </c>
      <c r="Z259">
        <v>56</v>
      </c>
      <c r="AA259">
        <v>498</v>
      </c>
    </row>
    <row r="260" spans="1:27" x14ac:dyDescent="0.25">
      <c r="A260" t="s">
        <v>525</v>
      </c>
      <c r="B260">
        <v>7</v>
      </c>
      <c r="C260">
        <v>69</v>
      </c>
      <c r="D260" s="53">
        <v>361</v>
      </c>
      <c r="E260" s="54">
        <v>468</v>
      </c>
      <c r="F260" s="54">
        <v>254</v>
      </c>
      <c r="G260">
        <v>1</v>
      </c>
      <c r="H260">
        <v>6</v>
      </c>
      <c r="I260">
        <v>31</v>
      </c>
      <c r="J260">
        <v>40</v>
      </c>
      <c r="K260">
        <v>22</v>
      </c>
      <c r="L260">
        <v>1083</v>
      </c>
      <c r="M260">
        <v>93</v>
      </c>
      <c r="N260">
        <v>1159</v>
      </c>
      <c r="O260">
        <v>22</v>
      </c>
      <c r="P260">
        <v>60</v>
      </c>
      <c r="Q260">
        <v>363</v>
      </c>
      <c r="R260">
        <v>437</v>
      </c>
      <c r="S260">
        <v>279</v>
      </c>
      <c r="T260">
        <v>2</v>
      </c>
      <c r="U260">
        <v>5</v>
      </c>
      <c r="V260">
        <v>31</v>
      </c>
      <c r="W260">
        <v>38</v>
      </c>
      <c r="X260">
        <v>24</v>
      </c>
      <c r="Y260">
        <v>1079</v>
      </c>
      <c r="Z260">
        <v>93</v>
      </c>
      <c r="AA260">
        <v>1161</v>
      </c>
    </row>
    <row r="261" spans="1:27" x14ac:dyDescent="0.25">
      <c r="A261" t="s">
        <v>527</v>
      </c>
      <c r="B261">
        <v>4</v>
      </c>
      <c r="C261">
        <v>32</v>
      </c>
      <c r="D261" s="53">
        <v>70</v>
      </c>
      <c r="E261" s="54">
        <v>48</v>
      </c>
      <c r="F261" s="54">
        <v>20</v>
      </c>
      <c r="G261">
        <v>2</v>
      </c>
      <c r="H261">
        <v>18</v>
      </c>
      <c r="I261">
        <v>40</v>
      </c>
      <c r="J261">
        <v>28</v>
      </c>
      <c r="K261">
        <v>11</v>
      </c>
      <c r="L261">
        <v>138</v>
      </c>
      <c r="M261">
        <v>79</v>
      </c>
      <c r="N261">
        <v>174</v>
      </c>
      <c r="O261">
        <v>15</v>
      </c>
      <c r="P261">
        <v>27</v>
      </c>
      <c r="Q261">
        <v>76</v>
      </c>
      <c r="R261">
        <v>40</v>
      </c>
      <c r="S261">
        <v>16</v>
      </c>
      <c r="T261">
        <v>9</v>
      </c>
      <c r="U261">
        <v>16</v>
      </c>
      <c r="V261">
        <v>44</v>
      </c>
      <c r="W261">
        <v>23</v>
      </c>
      <c r="X261">
        <v>9</v>
      </c>
      <c r="Y261">
        <v>132</v>
      </c>
      <c r="Z261">
        <v>76</v>
      </c>
      <c r="AA261">
        <v>174</v>
      </c>
    </row>
    <row r="262" spans="1:27" x14ac:dyDescent="0.25">
      <c r="A262" t="s">
        <v>529</v>
      </c>
      <c r="C262">
        <v>8</v>
      </c>
      <c r="D262" s="53">
        <v>63</v>
      </c>
      <c r="E262" s="54">
        <v>108</v>
      </c>
      <c r="F262" s="54">
        <v>84</v>
      </c>
      <c r="H262">
        <v>3</v>
      </c>
      <c r="I262">
        <v>24</v>
      </c>
      <c r="J262">
        <v>41</v>
      </c>
      <c r="K262">
        <v>32</v>
      </c>
      <c r="L262">
        <v>255</v>
      </c>
      <c r="M262">
        <v>97</v>
      </c>
      <c r="N262">
        <v>263</v>
      </c>
      <c r="O262">
        <v>1</v>
      </c>
      <c r="P262">
        <v>10</v>
      </c>
      <c r="Q262">
        <v>58</v>
      </c>
      <c r="R262">
        <v>85</v>
      </c>
      <c r="S262">
        <v>109</v>
      </c>
      <c r="T262">
        <v>0</v>
      </c>
      <c r="U262">
        <v>4</v>
      </c>
      <c r="V262">
        <v>22</v>
      </c>
      <c r="W262">
        <v>32</v>
      </c>
      <c r="X262">
        <v>41</v>
      </c>
      <c r="Y262">
        <v>252</v>
      </c>
      <c r="Z262">
        <v>96</v>
      </c>
      <c r="AA262">
        <v>263</v>
      </c>
    </row>
    <row r="263" spans="1:27" x14ac:dyDescent="0.25">
      <c r="A263" t="s">
        <v>531</v>
      </c>
      <c r="B263">
        <v>40</v>
      </c>
      <c r="C263">
        <v>35</v>
      </c>
      <c r="D263" s="53">
        <v>35</v>
      </c>
      <c r="E263" s="54">
        <v>12</v>
      </c>
      <c r="F263" s="54">
        <v>3</v>
      </c>
      <c r="G263">
        <v>32</v>
      </c>
      <c r="H263">
        <v>28</v>
      </c>
      <c r="I263">
        <v>28</v>
      </c>
      <c r="J263">
        <v>10</v>
      </c>
      <c r="K263">
        <v>2</v>
      </c>
      <c r="L263">
        <v>50</v>
      </c>
      <c r="M263">
        <v>40</v>
      </c>
      <c r="N263">
        <v>125</v>
      </c>
      <c r="O263">
        <v>27</v>
      </c>
      <c r="P263">
        <v>34</v>
      </c>
      <c r="Q263">
        <v>51</v>
      </c>
      <c r="R263">
        <v>11</v>
      </c>
      <c r="T263">
        <v>22</v>
      </c>
      <c r="U263">
        <v>28</v>
      </c>
      <c r="V263">
        <v>41</v>
      </c>
      <c r="W263">
        <v>9</v>
      </c>
      <c r="Y263">
        <v>62</v>
      </c>
      <c r="Z263">
        <v>50</v>
      </c>
      <c r="AA263">
        <v>123</v>
      </c>
    </row>
    <row r="264" spans="1:27" x14ac:dyDescent="0.25">
      <c r="A264" t="s">
        <v>533</v>
      </c>
      <c r="B264">
        <v>40</v>
      </c>
      <c r="C264">
        <v>105</v>
      </c>
      <c r="D264" s="53">
        <v>122</v>
      </c>
      <c r="E264" s="54">
        <v>47</v>
      </c>
      <c r="F264" s="54">
        <v>10</v>
      </c>
      <c r="G264">
        <v>12</v>
      </c>
      <c r="H264">
        <v>32</v>
      </c>
      <c r="I264">
        <v>38</v>
      </c>
      <c r="J264">
        <v>15</v>
      </c>
      <c r="K264">
        <v>3</v>
      </c>
      <c r="L264">
        <v>179</v>
      </c>
      <c r="M264">
        <v>55</v>
      </c>
      <c r="N264">
        <v>324</v>
      </c>
      <c r="O264">
        <v>55</v>
      </c>
      <c r="P264">
        <v>79</v>
      </c>
      <c r="Q264">
        <v>142</v>
      </c>
      <c r="R264">
        <v>35</v>
      </c>
      <c r="S264">
        <v>13</v>
      </c>
      <c r="T264">
        <v>17</v>
      </c>
      <c r="U264">
        <v>24</v>
      </c>
      <c r="V264">
        <v>44</v>
      </c>
      <c r="W264">
        <v>11</v>
      </c>
      <c r="X264">
        <v>4</v>
      </c>
      <c r="Y264">
        <v>190</v>
      </c>
      <c r="Z264">
        <v>59</v>
      </c>
      <c r="AA264">
        <v>324</v>
      </c>
    </row>
    <row r="265" spans="1:27" x14ac:dyDescent="0.25">
      <c r="A265" t="s">
        <v>535</v>
      </c>
      <c r="B265">
        <v>65</v>
      </c>
      <c r="C265">
        <v>103</v>
      </c>
      <c r="D265" s="53">
        <v>131</v>
      </c>
      <c r="E265" s="54">
        <v>43</v>
      </c>
      <c r="F265" s="54">
        <v>5</v>
      </c>
      <c r="G265">
        <v>19</v>
      </c>
      <c r="H265">
        <v>30</v>
      </c>
      <c r="I265">
        <v>38</v>
      </c>
      <c r="J265">
        <v>12</v>
      </c>
      <c r="K265">
        <v>1</v>
      </c>
      <c r="L265">
        <v>179</v>
      </c>
      <c r="M265">
        <v>52</v>
      </c>
      <c r="N265">
        <v>347</v>
      </c>
      <c r="O265">
        <v>67</v>
      </c>
      <c r="P265">
        <v>71</v>
      </c>
      <c r="Q265">
        <v>139</v>
      </c>
      <c r="R265">
        <v>54</v>
      </c>
      <c r="S265">
        <v>16</v>
      </c>
      <c r="T265">
        <v>19</v>
      </c>
      <c r="U265">
        <v>20</v>
      </c>
      <c r="V265">
        <v>40</v>
      </c>
      <c r="W265">
        <v>16</v>
      </c>
      <c r="X265">
        <v>5</v>
      </c>
      <c r="Y265">
        <v>209</v>
      </c>
      <c r="Z265">
        <v>60</v>
      </c>
      <c r="AA265">
        <v>347</v>
      </c>
    </row>
    <row r="266" spans="1:27" x14ac:dyDescent="0.25">
      <c r="A266" t="s">
        <v>537</v>
      </c>
      <c r="B266">
        <v>304</v>
      </c>
      <c r="C266">
        <v>180</v>
      </c>
      <c r="D266" s="53">
        <v>172</v>
      </c>
      <c r="E266" s="54">
        <v>42</v>
      </c>
      <c r="F266" s="54">
        <v>2</v>
      </c>
      <c r="G266">
        <v>43</v>
      </c>
      <c r="H266">
        <v>26</v>
      </c>
      <c r="I266">
        <v>25</v>
      </c>
      <c r="J266">
        <v>6</v>
      </c>
      <c r="K266">
        <v>0</v>
      </c>
      <c r="L266">
        <v>216</v>
      </c>
      <c r="M266">
        <v>31</v>
      </c>
      <c r="N266">
        <v>700</v>
      </c>
      <c r="O266">
        <v>354</v>
      </c>
      <c r="P266">
        <v>161</v>
      </c>
      <c r="Q266">
        <v>150</v>
      </c>
      <c r="R266">
        <v>24</v>
      </c>
      <c r="S266">
        <v>6</v>
      </c>
      <c r="T266">
        <v>51</v>
      </c>
      <c r="U266">
        <v>23</v>
      </c>
      <c r="V266">
        <v>22</v>
      </c>
      <c r="W266">
        <v>3</v>
      </c>
      <c r="X266">
        <v>1</v>
      </c>
      <c r="Y266">
        <v>180</v>
      </c>
      <c r="Z266">
        <v>26</v>
      </c>
      <c r="AA266">
        <v>695</v>
      </c>
    </row>
    <row r="267" spans="1:27" x14ac:dyDescent="0.25">
      <c r="A267" t="s">
        <v>539</v>
      </c>
      <c r="B267">
        <v>95</v>
      </c>
      <c r="C267">
        <v>250</v>
      </c>
      <c r="D267" s="53">
        <v>465</v>
      </c>
      <c r="E267" s="54">
        <v>346</v>
      </c>
      <c r="F267" s="54">
        <v>138</v>
      </c>
      <c r="G267">
        <v>7</v>
      </c>
      <c r="H267">
        <v>19</v>
      </c>
      <c r="I267">
        <v>36</v>
      </c>
      <c r="J267">
        <v>27</v>
      </c>
      <c r="K267">
        <v>11</v>
      </c>
      <c r="L267">
        <v>949</v>
      </c>
      <c r="M267">
        <v>73</v>
      </c>
      <c r="N267">
        <v>1294</v>
      </c>
      <c r="O267">
        <v>86</v>
      </c>
      <c r="P267">
        <v>184</v>
      </c>
      <c r="Q267">
        <v>552</v>
      </c>
      <c r="R267">
        <v>363</v>
      </c>
      <c r="S267">
        <v>103</v>
      </c>
      <c r="T267">
        <v>7</v>
      </c>
      <c r="U267">
        <v>14</v>
      </c>
      <c r="V267">
        <v>43</v>
      </c>
      <c r="W267">
        <v>28</v>
      </c>
      <c r="X267">
        <v>8</v>
      </c>
      <c r="Y267">
        <v>1018</v>
      </c>
      <c r="Z267">
        <v>79</v>
      </c>
      <c r="AA267">
        <v>1288</v>
      </c>
    </row>
    <row r="268" spans="1:27" x14ac:dyDescent="0.25">
      <c r="A268" t="s">
        <v>865</v>
      </c>
      <c r="B268">
        <v>6</v>
      </c>
      <c r="C268">
        <v>27</v>
      </c>
      <c r="D268" s="53">
        <v>35</v>
      </c>
      <c r="E268" s="54">
        <v>23</v>
      </c>
      <c r="F268" s="54">
        <v>11</v>
      </c>
      <c r="G268">
        <v>6</v>
      </c>
      <c r="H268">
        <v>26</v>
      </c>
      <c r="I268">
        <v>34</v>
      </c>
      <c r="J268">
        <v>23</v>
      </c>
      <c r="K268">
        <v>11</v>
      </c>
      <c r="L268">
        <v>69</v>
      </c>
      <c r="M268">
        <v>68</v>
      </c>
      <c r="N268">
        <v>102</v>
      </c>
      <c r="O268">
        <v>7</v>
      </c>
      <c r="P268">
        <v>24</v>
      </c>
      <c r="Q268">
        <v>50</v>
      </c>
      <c r="R268">
        <v>15</v>
      </c>
      <c r="S268">
        <v>7</v>
      </c>
      <c r="T268">
        <v>7</v>
      </c>
      <c r="U268">
        <v>23</v>
      </c>
      <c r="V268">
        <v>49</v>
      </c>
      <c r="W268">
        <v>15</v>
      </c>
      <c r="X268">
        <v>7</v>
      </c>
      <c r="Y268">
        <v>72</v>
      </c>
      <c r="Z268">
        <v>70</v>
      </c>
      <c r="AA268">
        <v>103</v>
      </c>
    </row>
    <row r="269" spans="1:27" x14ac:dyDescent="0.25">
      <c r="A269" t="s">
        <v>541</v>
      </c>
      <c r="B269">
        <v>88</v>
      </c>
      <c r="C269">
        <v>174</v>
      </c>
      <c r="D269" s="53">
        <v>234</v>
      </c>
      <c r="E269" s="54">
        <v>84</v>
      </c>
      <c r="F269" s="54">
        <v>18</v>
      </c>
      <c r="G269">
        <v>15</v>
      </c>
      <c r="H269">
        <v>29</v>
      </c>
      <c r="I269">
        <v>39</v>
      </c>
      <c r="J269">
        <v>14</v>
      </c>
      <c r="K269">
        <v>3</v>
      </c>
      <c r="L269">
        <v>336</v>
      </c>
      <c r="M269">
        <v>56</v>
      </c>
      <c r="N269">
        <v>598</v>
      </c>
      <c r="O269">
        <v>130</v>
      </c>
      <c r="P269">
        <v>173</v>
      </c>
      <c r="Q269">
        <v>210</v>
      </c>
      <c r="R269">
        <v>66</v>
      </c>
      <c r="S269">
        <v>21</v>
      </c>
      <c r="T269">
        <v>22</v>
      </c>
      <c r="U269">
        <v>29</v>
      </c>
      <c r="V269">
        <v>35</v>
      </c>
      <c r="W269">
        <v>11</v>
      </c>
      <c r="X269">
        <v>4</v>
      </c>
      <c r="Y269">
        <v>297</v>
      </c>
      <c r="Z269">
        <v>50</v>
      </c>
      <c r="AA269">
        <v>600</v>
      </c>
    </row>
    <row r="270" spans="1:27" x14ac:dyDescent="0.25">
      <c r="A270" t="s">
        <v>542</v>
      </c>
      <c r="B270">
        <v>100</v>
      </c>
      <c r="C270">
        <v>206</v>
      </c>
      <c r="D270" s="53">
        <v>465</v>
      </c>
      <c r="E270" s="54">
        <v>373</v>
      </c>
      <c r="F270" s="54">
        <v>173</v>
      </c>
      <c r="G270">
        <v>8</v>
      </c>
      <c r="H270">
        <v>16</v>
      </c>
      <c r="I270">
        <v>35</v>
      </c>
      <c r="J270">
        <v>28</v>
      </c>
      <c r="K270">
        <v>13</v>
      </c>
      <c r="L270">
        <v>1011</v>
      </c>
      <c r="M270">
        <v>77</v>
      </c>
      <c r="N270">
        <v>1317</v>
      </c>
      <c r="O270">
        <v>115</v>
      </c>
      <c r="P270">
        <v>179</v>
      </c>
      <c r="Q270">
        <v>495</v>
      </c>
      <c r="R270">
        <v>341</v>
      </c>
      <c r="S270">
        <v>187</v>
      </c>
      <c r="T270">
        <v>9</v>
      </c>
      <c r="U270">
        <v>14</v>
      </c>
      <c r="V270">
        <v>38</v>
      </c>
      <c r="W270">
        <v>26</v>
      </c>
      <c r="X270">
        <v>14</v>
      </c>
      <c r="Y270">
        <v>1023</v>
      </c>
      <c r="Z270">
        <v>78</v>
      </c>
      <c r="AA270">
        <v>1317</v>
      </c>
    </row>
    <row r="271" spans="1:27" x14ac:dyDescent="0.25">
      <c r="A271" t="s">
        <v>544</v>
      </c>
      <c r="B271">
        <v>59</v>
      </c>
      <c r="C271">
        <v>141</v>
      </c>
      <c r="D271" s="53">
        <v>318</v>
      </c>
      <c r="E271" s="54">
        <v>224</v>
      </c>
      <c r="F271" s="54">
        <v>70</v>
      </c>
      <c r="G271">
        <v>7</v>
      </c>
      <c r="H271">
        <v>17</v>
      </c>
      <c r="I271">
        <v>39</v>
      </c>
      <c r="J271">
        <v>28</v>
      </c>
      <c r="K271">
        <v>9</v>
      </c>
      <c r="L271">
        <v>612</v>
      </c>
      <c r="M271">
        <v>75</v>
      </c>
      <c r="N271">
        <v>812</v>
      </c>
      <c r="O271">
        <v>90</v>
      </c>
      <c r="P271">
        <v>180</v>
      </c>
      <c r="Q271">
        <v>311</v>
      </c>
      <c r="R271">
        <v>175</v>
      </c>
      <c r="S271">
        <v>51</v>
      </c>
      <c r="T271">
        <v>11</v>
      </c>
      <c r="U271">
        <v>22</v>
      </c>
      <c r="V271">
        <v>39</v>
      </c>
      <c r="W271">
        <v>22</v>
      </c>
      <c r="X271">
        <v>6</v>
      </c>
      <c r="Y271">
        <v>537</v>
      </c>
      <c r="Z271">
        <v>67</v>
      </c>
      <c r="AA271">
        <v>807</v>
      </c>
    </row>
    <row r="272" spans="1:27" x14ac:dyDescent="0.25">
      <c r="A272" t="s">
        <v>546</v>
      </c>
      <c r="B272">
        <v>211</v>
      </c>
      <c r="C272">
        <v>325</v>
      </c>
      <c r="D272" s="53">
        <v>362</v>
      </c>
      <c r="E272" s="54">
        <v>174</v>
      </c>
      <c r="F272" s="54">
        <v>28</v>
      </c>
      <c r="G272">
        <v>19</v>
      </c>
      <c r="H272">
        <v>30</v>
      </c>
      <c r="I272">
        <v>33</v>
      </c>
      <c r="J272">
        <v>16</v>
      </c>
      <c r="K272">
        <v>3</v>
      </c>
      <c r="L272">
        <v>564</v>
      </c>
      <c r="M272">
        <v>51</v>
      </c>
      <c r="N272">
        <v>1100</v>
      </c>
      <c r="O272">
        <v>208</v>
      </c>
      <c r="P272">
        <v>277</v>
      </c>
      <c r="Q272">
        <v>423</v>
      </c>
      <c r="R272">
        <v>147</v>
      </c>
      <c r="S272">
        <v>41</v>
      </c>
      <c r="T272">
        <v>19</v>
      </c>
      <c r="U272">
        <v>25</v>
      </c>
      <c r="V272">
        <v>39</v>
      </c>
      <c r="W272">
        <v>13</v>
      </c>
      <c r="X272">
        <v>4</v>
      </c>
      <c r="Y272">
        <v>611</v>
      </c>
      <c r="Z272">
        <v>56</v>
      </c>
      <c r="AA272">
        <v>1096</v>
      </c>
    </row>
    <row r="273" spans="1:27" x14ac:dyDescent="0.25">
      <c r="A273" t="s">
        <v>548</v>
      </c>
      <c r="B273">
        <v>22</v>
      </c>
      <c r="C273">
        <v>40</v>
      </c>
      <c r="D273" s="53">
        <v>91</v>
      </c>
      <c r="E273" s="54">
        <v>105</v>
      </c>
      <c r="F273" s="54">
        <v>40</v>
      </c>
      <c r="G273">
        <v>7</v>
      </c>
      <c r="H273">
        <v>13</v>
      </c>
      <c r="I273">
        <v>31</v>
      </c>
      <c r="J273">
        <v>35</v>
      </c>
      <c r="K273">
        <v>13</v>
      </c>
      <c r="L273">
        <v>236</v>
      </c>
      <c r="M273">
        <v>79</v>
      </c>
      <c r="N273">
        <v>298</v>
      </c>
      <c r="O273">
        <v>29</v>
      </c>
      <c r="P273">
        <v>61</v>
      </c>
      <c r="Q273">
        <v>117</v>
      </c>
      <c r="R273">
        <v>71</v>
      </c>
      <c r="S273">
        <v>20</v>
      </c>
      <c r="T273">
        <v>10</v>
      </c>
      <c r="U273">
        <v>20</v>
      </c>
      <c r="V273">
        <v>39</v>
      </c>
      <c r="W273">
        <v>24</v>
      </c>
      <c r="X273">
        <v>7</v>
      </c>
      <c r="Y273">
        <v>208</v>
      </c>
      <c r="Z273">
        <v>70</v>
      </c>
      <c r="AA273">
        <v>298</v>
      </c>
    </row>
    <row r="274" spans="1:27" x14ac:dyDescent="0.25">
      <c r="A274" t="s">
        <v>550</v>
      </c>
      <c r="B274">
        <v>30</v>
      </c>
      <c r="C274">
        <v>147</v>
      </c>
      <c r="D274" s="53">
        <v>357</v>
      </c>
      <c r="E274" s="54">
        <v>328</v>
      </c>
      <c r="F274" s="54">
        <v>135</v>
      </c>
      <c r="G274">
        <v>3</v>
      </c>
      <c r="H274">
        <v>15</v>
      </c>
      <c r="I274">
        <v>36</v>
      </c>
      <c r="J274">
        <v>33</v>
      </c>
      <c r="K274">
        <v>14</v>
      </c>
      <c r="L274">
        <v>820</v>
      </c>
      <c r="M274">
        <v>82</v>
      </c>
      <c r="N274">
        <v>997</v>
      </c>
      <c r="O274">
        <v>60</v>
      </c>
      <c r="P274">
        <v>157</v>
      </c>
      <c r="Q274">
        <v>398</v>
      </c>
      <c r="R274">
        <v>280</v>
      </c>
      <c r="S274">
        <v>102</v>
      </c>
      <c r="T274">
        <v>6</v>
      </c>
      <c r="U274">
        <v>16</v>
      </c>
      <c r="V274">
        <v>40</v>
      </c>
      <c r="W274">
        <v>28</v>
      </c>
      <c r="X274">
        <v>10</v>
      </c>
      <c r="Y274">
        <v>780</v>
      </c>
      <c r="Z274">
        <v>78</v>
      </c>
      <c r="AA274">
        <v>997</v>
      </c>
    </row>
    <row r="275" spans="1:27" x14ac:dyDescent="0.25">
      <c r="A275" t="s">
        <v>552</v>
      </c>
      <c r="B275">
        <v>280</v>
      </c>
      <c r="C275">
        <v>197</v>
      </c>
      <c r="D275" s="53">
        <v>161</v>
      </c>
      <c r="E275" s="54">
        <v>49</v>
      </c>
      <c r="F275" s="54">
        <v>6</v>
      </c>
      <c r="G275">
        <v>40</v>
      </c>
      <c r="H275">
        <v>28</v>
      </c>
      <c r="I275">
        <v>23</v>
      </c>
      <c r="J275">
        <v>7</v>
      </c>
      <c r="K275">
        <v>1</v>
      </c>
      <c r="L275">
        <v>216</v>
      </c>
      <c r="M275">
        <v>31</v>
      </c>
      <c r="N275">
        <v>693</v>
      </c>
      <c r="O275">
        <v>290</v>
      </c>
      <c r="P275">
        <v>185</v>
      </c>
      <c r="Q275">
        <v>161</v>
      </c>
      <c r="R275">
        <v>43</v>
      </c>
      <c r="S275">
        <v>10</v>
      </c>
      <c r="T275">
        <v>42</v>
      </c>
      <c r="U275">
        <v>27</v>
      </c>
      <c r="V275">
        <v>23</v>
      </c>
      <c r="W275">
        <v>6</v>
      </c>
      <c r="X275">
        <v>1</v>
      </c>
      <c r="Y275">
        <v>214</v>
      </c>
      <c r="Z275">
        <v>31</v>
      </c>
      <c r="AA275">
        <v>689</v>
      </c>
    </row>
    <row r="276" spans="1:27" x14ac:dyDescent="0.25">
      <c r="A276" t="s">
        <v>554</v>
      </c>
      <c r="B276">
        <v>51</v>
      </c>
      <c r="C276">
        <v>113</v>
      </c>
      <c r="D276" s="53">
        <v>164</v>
      </c>
      <c r="E276" s="54">
        <v>148</v>
      </c>
      <c r="F276" s="54">
        <v>45</v>
      </c>
      <c r="G276">
        <v>10</v>
      </c>
      <c r="H276">
        <v>22</v>
      </c>
      <c r="I276">
        <v>31</v>
      </c>
      <c r="J276">
        <v>28</v>
      </c>
      <c r="K276">
        <v>9</v>
      </c>
      <c r="L276">
        <v>357</v>
      </c>
      <c r="M276">
        <v>69</v>
      </c>
      <c r="N276">
        <v>521</v>
      </c>
      <c r="O276">
        <v>47</v>
      </c>
      <c r="P276">
        <v>107</v>
      </c>
      <c r="Q276">
        <v>206</v>
      </c>
      <c r="R276">
        <v>125</v>
      </c>
      <c r="S276">
        <v>37</v>
      </c>
      <c r="T276">
        <v>9</v>
      </c>
      <c r="U276">
        <v>20</v>
      </c>
      <c r="V276">
        <v>39</v>
      </c>
      <c r="W276">
        <v>24</v>
      </c>
      <c r="X276">
        <v>7</v>
      </c>
      <c r="Y276">
        <v>368</v>
      </c>
      <c r="Z276">
        <v>70</v>
      </c>
      <c r="AA276">
        <v>522</v>
      </c>
    </row>
    <row r="277" spans="1:27" x14ac:dyDescent="0.25">
      <c r="A277" t="s">
        <v>556</v>
      </c>
      <c r="B277">
        <v>19</v>
      </c>
      <c r="C277">
        <v>72</v>
      </c>
      <c r="D277" s="53">
        <v>155</v>
      </c>
      <c r="E277" s="54">
        <v>114</v>
      </c>
      <c r="F277" s="54">
        <v>57</v>
      </c>
      <c r="G277">
        <v>5</v>
      </c>
      <c r="H277">
        <v>17</v>
      </c>
      <c r="I277">
        <v>37</v>
      </c>
      <c r="J277">
        <v>27</v>
      </c>
      <c r="K277">
        <v>14</v>
      </c>
      <c r="L277">
        <v>326</v>
      </c>
      <c r="M277">
        <v>78</v>
      </c>
      <c r="N277">
        <v>417</v>
      </c>
      <c r="O277">
        <v>9</v>
      </c>
      <c r="P277">
        <v>27</v>
      </c>
      <c r="Q277">
        <v>109</v>
      </c>
      <c r="R277">
        <v>135</v>
      </c>
      <c r="S277">
        <v>57</v>
      </c>
      <c r="T277">
        <v>3</v>
      </c>
      <c r="U277">
        <v>8</v>
      </c>
      <c r="V277">
        <v>32</v>
      </c>
      <c r="W277">
        <v>40</v>
      </c>
      <c r="X277">
        <v>17</v>
      </c>
      <c r="Y277">
        <v>301</v>
      </c>
      <c r="Z277">
        <v>89</v>
      </c>
      <c r="AA277">
        <v>337</v>
      </c>
    </row>
    <row r="278" spans="1:27" x14ac:dyDescent="0.25">
      <c r="A278" t="s">
        <v>558</v>
      </c>
      <c r="B278">
        <v>153</v>
      </c>
      <c r="C278">
        <v>179</v>
      </c>
      <c r="D278" s="53">
        <v>270</v>
      </c>
      <c r="E278" s="54">
        <v>113</v>
      </c>
      <c r="F278" s="54">
        <v>20</v>
      </c>
      <c r="G278">
        <v>21</v>
      </c>
      <c r="H278">
        <v>24</v>
      </c>
      <c r="I278">
        <v>37</v>
      </c>
      <c r="J278">
        <v>15</v>
      </c>
      <c r="K278">
        <v>3</v>
      </c>
      <c r="L278">
        <v>403</v>
      </c>
      <c r="M278">
        <v>55</v>
      </c>
      <c r="N278">
        <v>735</v>
      </c>
      <c r="O278">
        <v>198</v>
      </c>
      <c r="P278">
        <v>220</v>
      </c>
      <c r="Q278">
        <v>215</v>
      </c>
      <c r="R278">
        <v>81</v>
      </c>
      <c r="S278">
        <v>29</v>
      </c>
      <c r="T278">
        <v>27</v>
      </c>
      <c r="U278">
        <v>30</v>
      </c>
      <c r="V278">
        <v>29</v>
      </c>
      <c r="W278">
        <v>11</v>
      </c>
      <c r="X278">
        <v>4</v>
      </c>
      <c r="Y278">
        <v>325</v>
      </c>
      <c r="Z278">
        <v>44</v>
      </c>
      <c r="AA278">
        <v>743</v>
      </c>
    </row>
    <row r="279" spans="1:27" x14ac:dyDescent="0.25">
      <c r="A279" t="s">
        <v>560</v>
      </c>
      <c r="B279">
        <v>2</v>
      </c>
      <c r="C279">
        <v>15</v>
      </c>
      <c r="D279" s="53">
        <v>38</v>
      </c>
      <c r="E279" s="54">
        <v>28</v>
      </c>
      <c r="F279" s="54">
        <v>14</v>
      </c>
      <c r="G279">
        <v>2</v>
      </c>
      <c r="H279">
        <v>15</v>
      </c>
      <c r="I279">
        <v>39</v>
      </c>
      <c r="J279">
        <v>29</v>
      </c>
      <c r="K279">
        <v>14</v>
      </c>
      <c r="L279">
        <v>80</v>
      </c>
      <c r="M279">
        <v>82</v>
      </c>
      <c r="N279">
        <v>97</v>
      </c>
      <c r="O279">
        <v>9</v>
      </c>
      <c r="P279">
        <v>18</v>
      </c>
      <c r="Q279">
        <v>31</v>
      </c>
      <c r="R279">
        <v>29</v>
      </c>
      <c r="S279">
        <v>10</v>
      </c>
      <c r="T279">
        <v>9</v>
      </c>
      <c r="U279">
        <v>19</v>
      </c>
      <c r="V279">
        <v>32</v>
      </c>
      <c r="W279">
        <v>30</v>
      </c>
      <c r="X279">
        <v>10</v>
      </c>
      <c r="Y279">
        <v>70</v>
      </c>
      <c r="Z279">
        <v>72</v>
      </c>
      <c r="AA279">
        <v>97</v>
      </c>
    </row>
    <row r="280" spans="1:27" x14ac:dyDescent="0.25">
      <c r="A280" t="s">
        <v>562</v>
      </c>
      <c r="C280">
        <v>1</v>
      </c>
      <c r="D280" s="53">
        <v>5</v>
      </c>
      <c r="E280" s="54">
        <v>4</v>
      </c>
      <c r="H280">
        <v>10</v>
      </c>
      <c r="I280">
        <v>50</v>
      </c>
      <c r="J280">
        <v>40</v>
      </c>
      <c r="L280">
        <v>9</v>
      </c>
      <c r="M280">
        <v>90</v>
      </c>
      <c r="N280">
        <v>10</v>
      </c>
      <c r="O280">
        <v>4</v>
      </c>
      <c r="P280">
        <v>5</v>
      </c>
      <c r="Q280">
        <v>1</v>
      </c>
      <c r="T280">
        <v>40</v>
      </c>
      <c r="U280">
        <v>50</v>
      </c>
      <c r="V280">
        <v>10</v>
      </c>
      <c r="Y280">
        <v>1</v>
      </c>
      <c r="Z280">
        <v>10</v>
      </c>
      <c r="AA280">
        <v>10</v>
      </c>
    </row>
    <row r="281" spans="1:27" x14ac:dyDescent="0.25">
      <c r="A281" t="s">
        <v>866</v>
      </c>
      <c r="B281">
        <v>25</v>
      </c>
      <c r="C281">
        <v>35</v>
      </c>
      <c r="D281" s="53">
        <v>71</v>
      </c>
      <c r="E281" s="54">
        <v>43</v>
      </c>
      <c r="F281" s="54">
        <v>9</v>
      </c>
      <c r="G281">
        <v>14</v>
      </c>
      <c r="H281">
        <v>19</v>
      </c>
      <c r="I281">
        <v>39</v>
      </c>
      <c r="J281">
        <v>23</v>
      </c>
      <c r="K281">
        <v>5</v>
      </c>
      <c r="L281">
        <v>123</v>
      </c>
      <c r="M281">
        <v>67</v>
      </c>
      <c r="N281">
        <v>183</v>
      </c>
      <c r="O281">
        <v>13</v>
      </c>
      <c r="P281">
        <v>34</v>
      </c>
      <c r="Q281">
        <v>82</v>
      </c>
      <c r="R281">
        <v>43</v>
      </c>
      <c r="S281">
        <v>11</v>
      </c>
      <c r="T281">
        <v>7</v>
      </c>
      <c r="U281">
        <v>19</v>
      </c>
      <c r="V281">
        <v>45</v>
      </c>
      <c r="W281">
        <v>23</v>
      </c>
      <c r="X281">
        <v>6</v>
      </c>
      <c r="Y281">
        <v>136</v>
      </c>
      <c r="Z281">
        <v>74</v>
      </c>
      <c r="AA281">
        <v>183</v>
      </c>
    </row>
    <row r="282" spans="1:27" x14ac:dyDescent="0.25">
      <c r="A282" t="s">
        <v>563</v>
      </c>
      <c r="B282">
        <v>11</v>
      </c>
      <c r="C282">
        <v>23</v>
      </c>
      <c r="D282" s="53">
        <v>51</v>
      </c>
      <c r="E282" s="54">
        <v>26</v>
      </c>
      <c r="F282" s="54">
        <v>3</v>
      </c>
      <c r="G282">
        <v>10</v>
      </c>
      <c r="H282">
        <v>20</v>
      </c>
      <c r="I282">
        <v>45</v>
      </c>
      <c r="J282">
        <v>23</v>
      </c>
      <c r="K282">
        <v>3</v>
      </c>
      <c r="L282">
        <v>80</v>
      </c>
      <c r="M282">
        <v>70</v>
      </c>
      <c r="N282">
        <v>114</v>
      </c>
      <c r="O282">
        <v>23</v>
      </c>
      <c r="P282">
        <v>28</v>
      </c>
      <c r="Q282">
        <v>46</v>
      </c>
      <c r="R282">
        <v>15</v>
      </c>
      <c r="S282">
        <v>2</v>
      </c>
      <c r="T282">
        <v>20</v>
      </c>
      <c r="U282">
        <v>25</v>
      </c>
      <c r="V282">
        <v>40</v>
      </c>
      <c r="W282">
        <v>13</v>
      </c>
      <c r="X282">
        <v>2</v>
      </c>
      <c r="Y282">
        <v>63</v>
      </c>
      <c r="Z282">
        <v>55</v>
      </c>
      <c r="AA282">
        <v>114</v>
      </c>
    </row>
    <row r="283" spans="1:27" x14ac:dyDescent="0.25">
      <c r="A283" t="s">
        <v>565</v>
      </c>
      <c r="B283">
        <v>35</v>
      </c>
      <c r="C283">
        <v>36</v>
      </c>
      <c r="D283" s="53">
        <v>58</v>
      </c>
      <c r="E283" s="54">
        <v>15</v>
      </c>
      <c r="F283" s="54">
        <v>4</v>
      </c>
      <c r="G283">
        <v>24</v>
      </c>
      <c r="H283">
        <v>24</v>
      </c>
      <c r="I283">
        <v>39</v>
      </c>
      <c r="J283">
        <v>10</v>
      </c>
      <c r="K283">
        <v>3</v>
      </c>
      <c r="L283">
        <v>77</v>
      </c>
      <c r="M283">
        <v>52</v>
      </c>
      <c r="N283">
        <v>148</v>
      </c>
      <c r="O283">
        <v>18</v>
      </c>
      <c r="P283">
        <v>42</v>
      </c>
      <c r="Q283">
        <v>49</v>
      </c>
      <c r="R283">
        <v>31</v>
      </c>
      <c r="S283">
        <v>8</v>
      </c>
      <c r="T283">
        <v>12</v>
      </c>
      <c r="U283">
        <v>28</v>
      </c>
      <c r="V283">
        <v>33</v>
      </c>
      <c r="W283">
        <v>21</v>
      </c>
      <c r="X283">
        <v>5</v>
      </c>
      <c r="Y283">
        <v>88</v>
      </c>
      <c r="Z283">
        <v>59</v>
      </c>
      <c r="AA283">
        <v>148</v>
      </c>
    </row>
    <row r="284" spans="1:27" x14ac:dyDescent="0.25">
      <c r="A284" t="s">
        <v>567</v>
      </c>
      <c r="B284">
        <v>26</v>
      </c>
      <c r="C284">
        <v>18</v>
      </c>
      <c r="D284" s="53">
        <v>21</v>
      </c>
      <c r="E284" s="54">
        <v>7</v>
      </c>
      <c r="F284" s="54">
        <v>1</v>
      </c>
      <c r="G284">
        <v>36</v>
      </c>
      <c r="H284">
        <v>25</v>
      </c>
      <c r="I284">
        <v>29</v>
      </c>
      <c r="J284">
        <v>10</v>
      </c>
      <c r="K284">
        <v>1</v>
      </c>
      <c r="L284">
        <v>29</v>
      </c>
      <c r="M284">
        <v>40</v>
      </c>
      <c r="N284">
        <v>73</v>
      </c>
      <c r="O284">
        <v>36</v>
      </c>
      <c r="P284">
        <v>16</v>
      </c>
      <c r="Q284">
        <v>19</v>
      </c>
      <c r="R284">
        <v>2</v>
      </c>
      <c r="T284">
        <v>49</v>
      </c>
      <c r="U284">
        <v>22</v>
      </c>
      <c r="V284">
        <v>26</v>
      </c>
      <c r="W284">
        <v>3</v>
      </c>
      <c r="Y284">
        <v>21</v>
      </c>
      <c r="Z284">
        <v>29</v>
      </c>
      <c r="AA284">
        <v>73</v>
      </c>
    </row>
    <row r="285" spans="1:27" x14ac:dyDescent="0.25">
      <c r="A285" t="s">
        <v>569</v>
      </c>
      <c r="B285">
        <v>290</v>
      </c>
      <c r="C285">
        <v>248</v>
      </c>
      <c r="D285" s="53">
        <v>202</v>
      </c>
      <c r="E285" s="54">
        <v>54</v>
      </c>
      <c r="F285" s="54">
        <v>11</v>
      </c>
      <c r="G285">
        <v>36</v>
      </c>
      <c r="H285">
        <v>31</v>
      </c>
      <c r="I285">
        <v>25</v>
      </c>
      <c r="J285">
        <v>7</v>
      </c>
      <c r="K285">
        <v>1</v>
      </c>
      <c r="L285">
        <v>267</v>
      </c>
      <c r="M285">
        <v>33</v>
      </c>
      <c r="N285">
        <v>805</v>
      </c>
      <c r="O285">
        <v>304</v>
      </c>
      <c r="P285">
        <v>221</v>
      </c>
      <c r="Q285">
        <v>223</v>
      </c>
      <c r="R285">
        <v>49</v>
      </c>
      <c r="S285">
        <v>4</v>
      </c>
      <c r="T285">
        <v>38</v>
      </c>
      <c r="U285">
        <v>28</v>
      </c>
      <c r="V285">
        <v>28</v>
      </c>
      <c r="W285">
        <v>6</v>
      </c>
      <c r="X285">
        <v>0</v>
      </c>
      <c r="Y285">
        <v>276</v>
      </c>
      <c r="Z285">
        <v>34</v>
      </c>
      <c r="AA285">
        <v>801</v>
      </c>
    </row>
    <row r="286" spans="1:27" x14ac:dyDescent="0.25">
      <c r="A286" t="s">
        <v>571</v>
      </c>
      <c r="B286">
        <v>142</v>
      </c>
      <c r="C286">
        <v>226</v>
      </c>
      <c r="D286" s="53">
        <v>517</v>
      </c>
      <c r="E286" s="54">
        <v>405</v>
      </c>
      <c r="F286" s="54">
        <v>147</v>
      </c>
      <c r="G286">
        <v>10</v>
      </c>
      <c r="H286">
        <v>16</v>
      </c>
      <c r="I286">
        <v>36</v>
      </c>
      <c r="J286">
        <v>28</v>
      </c>
      <c r="K286">
        <v>10</v>
      </c>
      <c r="L286">
        <v>1069</v>
      </c>
      <c r="M286">
        <v>74</v>
      </c>
      <c r="N286">
        <v>1437</v>
      </c>
      <c r="O286">
        <v>169</v>
      </c>
      <c r="P286">
        <v>287</v>
      </c>
      <c r="Q286">
        <v>532</v>
      </c>
      <c r="R286">
        <v>320</v>
      </c>
      <c r="S286">
        <v>127</v>
      </c>
      <c r="T286">
        <v>12</v>
      </c>
      <c r="U286">
        <v>20</v>
      </c>
      <c r="V286">
        <v>37</v>
      </c>
      <c r="W286">
        <v>22</v>
      </c>
      <c r="X286">
        <v>9</v>
      </c>
      <c r="Y286">
        <v>979</v>
      </c>
      <c r="Z286">
        <v>68</v>
      </c>
      <c r="AA286">
        <v>1435</v>
      </c>
    </row>
    <row r="287" spans="1:27" x14ac:dyDescent="0.25">
      <c r="A287" t="s">
        <v>867</v>
      </c>
      <c r="B287">
        <v>2</v>
      </c>
      <c r="C287">
        <v>4</v>
      </c>
      <c r="D287" s="53">
        <v>17</v>
      </c>
      <c r="E287" s="54">
        <v>32</v>
      </c>
      <c r="F287" s="54">
        <v>18</v>
      </c>
      <c r="G287">
        <v>3</v>
      </c>
      <c r="H287">
        <v>5</v>
      </c>
      <c r="I287">
        <v>23</v>
      </c>
      <c r="J287">
        <v>44</v>
      </c>
      <c r="K287">
        <v>25</v>
      </c>
      <c r="L287">
        <v>67</v>
      </c>
      <c r="M287">
        <v>92</v>
      </c>
      <c r="N287">
        <v>73</v>
      </c>
      <c r="O287">
        <v>3</v>
      </c>
      <c r="P287">
        <v>6</v>
      </c>
      <c r="Q287">
        <v>29</v>
      </c>
      <c r="R287">
        <v>25</v>
      </c>
      <c r="S287">
        <v>10</v>
      </c>
      <c r="T287">
        <v>4</v>
      </c>
      <c r="U287">
        <v>8</v>
      </c>
      <c r="V287">
        <v>40</v>
      </c>
      <c r="W287">
        <v>34</v>
      </c>
      <c r="X287">
        <v>14</v>
      </c>
      <c r="Y287">
        <v>64</v>
      </c>
      <c r="Z287">
        <v>88</v>
      </c>
      <c r="AA287">
        <v>73</v>
      </c>
    </row>
    <row r="288" spans="1:27" x14ac:dyDescent="0.25">
      <c r="A288" t="s">
        <v>573</v>
      </c>
      <c r="B288">
        <v>47</v>
      </c>
      <c r="C288">
        <v>75</v>
      </c>
      <c r="D288" s="53">
        <v>136</v>
      </c>
      <c r="E288" s="54">
        <v>48</v>
      </c>
      <c r="F288" s="54">
        <v>12</v>
      </c>
      <c r="G288">
        <v>15</v>
      </c>
      <c r="H288">
        <v>24</v>
      </c>
      <c r="I288">
        <v>43</v>
      </c>
      <c r="J288">
        <v>15</v>
      </c>
      <c r="K288">
        <v>4</v>
      </c>
      <c r="L288">
        <v>196</v>
      </c>
      <c r="M288">
        <v>62</v>
      </c>
      <c r="N288">
        <v>318</v>
      </c>
      <c r="O288">
        <v>28</v>
      </c>
      <c r="P288">
        <v>63</v>
      </c>
      <c r="Q288">
        <v>145</v>
      </c>
      <c r="R288">
        <v>62</v>
      </c>
      <c r="S288">
        <v>20</v>
      </c>
      <c r="T288">
        <v>9</v>
      </c>
      <c r="U288">
        <v>20</v>
      </c>
      <c r="V288">
        <v>46</v>
      </c>
      <c r="W288">
        <v>19</v>
      </c>
      <c r="X288">
        <v>6</v>
      </c>
      <c r="Y288">
        <v>227</v>
      </c>
      <c r="Z288">
        <v>71</v>
      </c>
      <c r="AA288">
        <v>318</v>
      </c>
    </row>
    <row r="289" spans="1:27" x14ac:dyDescent="0.25">
      <c r="A289" t="s">
        <v>575</v>
      </c>
      <c r="B289">
        <v>298</v>
      </c>
      <c r="C289">
        <v>230</v>
      </c>
      <c r="D289" s="53">
        <v>162</v>
      </c>
      <c r="E289" s="54">
        <v>46</v>
      </c>
      <c r="F289" s="54">
        <v>5</v>
      </c>
      <c r="G289">
        <v>40</v>
      </c>
      <c r="H289">
        <v>31</v>
      </c>
      <c r="I289">
        <v>22</v>
      </c>
      <c r="J289">
        <v>6</v>
      </c>
      <c r="K289">
        <v>1</v>
      </c>
      <c r="L289">
        <v>213</v>
      </c>
      <c r="M289">
        <v>29</v>
      </c>
      <c r="N289">
        <v>741</v>
      </c>
      <c r="O289">
        <v>309</v>
      </c>
      <c r="P289">
        <v>208</v>
      </c>
      <c r="Q289">
        <v>179</v>
      </c>
      <c r="R289">
        <v>33</v>
      </c>
      <c r="S289">
        <v>7</v>
      </c>
      <c r="T289">
        <v>42</v>
      </c>
      <c r="U289">
        <v>28</v>
      </c>
      <c r="V289">
        <v>24</v>
      </c>
      <c r="W289">
        <v>4</v>
      </c>
      <c r="X289">
        <v>1</v>
      </c>
      <c r="Y289">
        <v>219</v>
      </c>
      <c r="Z289">
        <v>30</v>
      </c>
      <c r="AA289">
        <v>736</v>
      </c>
    </row>
    <row r="290" spans="1:27" x14ac:dyDescent="0.25">
      <c r="A290" t="s">
        <v>577</v>
      </c>
      <c r="B290">
        <v>90</v>
      </c>
      <c r="C290">
        <v>136</v>
      </c>
      <c r="D290" s="53">
        <v>176</v>
      </c>
      <c r="E290" s="54">
        <v>58</v>
      </c>
      <c r="F290" s="54">
        <v>12</v>
      </c>
      <c r="G290">
        <v>19</v>
      </c>
      <c r="H290">
        <v>29</v>
      </c>
      <c r="I290">
        <v>37</v>
      </c>
      <c r="J290">
        <v>12</v>
      </c>
      <c r="K290">
        <v>3</v>
      </c>
      <c r="L290">
        <v>246</v>
      </c>
      <c r="M290">
        <v>52</v>
      </c>
      <c r="N290">
        <v>472</v>
      </c>
      <c r="O290">
        <v>103</v>
      </c>
      <c r="P290">
        <v>106</v>
      </c>
      <c r="Q290">
        <v>180</v>
      </c>
      <c r="R290">
        <v>68</v>
      </c>
      <c r="S290">
        <v>13</v>
      </c>
      <c r="T290">
        <v>22</v>
      </c>
      <c r="U290">
        <v>23</v>
      </c>
      <c r="V290">
        <v>38</v>
      </c>
      <c r="W290">
        <v>14</v>
      </c>
      <c r="X290">
        <v>3</v>
      </c>
      <c r="Y290">
        <v>261</v>
      </c>
      <c r="Z290">
        <v>56</v>
      </c>
      <c r="AA290">
        <v>470</v>
      </c>
    </row>
    <row r="291" spans="1:27" x14ac:dyDescent="0.25">
      <c r="A291" t="s">
        <v>579</v>
      </c>
      <c r="B291">
        <v>6</v>
      </c>
      <c r="C291">
        <v>33</v>
      </c>
      <c r="D291" s="53">
        <v>207</v>
      </c>
      <c r="E291" s="54">
        <v>462</v>
      </c>
      <c r="F291" s="54">
        <v>292</v>
      </c>
      <c r="G291">
        <v>1</v>
      </c>
      <c r="H291">
        <v>3</v>
      </c>
      <c r="I291">
        <v>21</v>
      </c>
      <c r="J291">
        <v>46</v>
      </c>
      <c r="K291">
        <v>29</v>
      </c>
      <c r="L291">
        <v>961</v>
      </c>
      <c r="M291">
        <v>96</v>
      </c>
      <c r="N291">
        <v>1000</v>
      </c>
      <c r="O291">
        <v>6</v>
      </c>
      <c r="P291">
        <v>25</v>
      </c>
      <c r="Q291">
        <v>210</v>
      </c>
      <c r="R291">
        <v>411</v>
      </c>
      <c r="S291">
        <v>348</v>
      </c>
      <c r="T291">
        <v>1</v>
      </c>
      <c r="U291">
        <v>3</v>
      </c>
      <c r="V291">
        <v>21</v>
      </c>
      <c r="W291">
        <v>41</v>
      </c>
      <c r="X291">
        <v>35</v>
      </c>
      <c r="Y291">
        <v>969</v>
      </c>
      <c r="Z291">
        <v>97</v>
      </c>
      <c r="AA291">
        <v>1000</v>
      </c>
    </row>
    <row r="292" spans="1:27" x14ac:dyDescent="0.25">
      <c r="A292" t="s">
        <v>581</v>
      </c>
      <c r="B292">
        <v>220</v>
      </c>
      <c r="C292">
        <v>268</v>
      </c>
      <c r="D292" s="53">
        <v>225</v>
      </c>
      <c r="E292" s="54">
        <v>104</v>
      </c>
      <c r="F292" s="54">
        <v>21</v>
      </c>
      <c r="G292">
        <v>26</v>
      </c>
      <c r="H292">
        <v>32</v>
      </c>
      <c r="I292">
        <v>27</v>
      </c>
      <c r="J292">
        <v>12</v>
      </c>
      <c r="K292">
        <v>3</v>
      </c>
      <c r="L292">
        <v>350</v>
      </c>
      <c r="M292">
        <v>42</v>
      </c>
      <c r="N292">
        <v>838</v>
      </c>
      <c r="O292">
        <v>327</v>
      </c>
      <c r="P292">
        <v>206</v>
      </c>
      <c r="Q292">
        <v>200</v>
      </c>
      <c r="R292">
        <v>77</v>
      </c>
      <c r="S292">
        <v>29</v>
      </c>
      <c r="T292">
        <v>39</v>
      </c>
      <c r="U292">
        <v>25</v>
      </c>
      <c r="V292">
        <v>24</v>
      </c>
      <c r="W292">
        <v>9</v>
      </c>
      <c r="X292">
        <v>3</v>
      </c>
      <c r="Y292">
        <v>306</v>
      </c>
      <c r="Z292">
        <v>36</v>
      </c>
      <c r="AA292">
        <v>839</v>
      </c>
    </row>
    <row r="293" spans="1:27" x14ac:dyDescent="0.25">
      <c r="A293" t="s">
        <v>583</v>
      </c>
      <c r="B293">
        <v>424</v>
      </c>
      <c r="C293">
        <v>259</v>
      </c>
      <c r="D293" s="53">
        <v>253</v>
      </c>
      <c r="E293" s="54">
        <v>74</v>
      </c>
      <c r="F293" s="54">
        <v>6</v>
      </c>
      <c r="G293">
        <v>42</v>
      </c>
      <c r="H293">
        <v>25</v>
      </c>
      <c r="I293">
        <v>25</v>
      </c>
      <c r="J293">
        <v>7</v>
      </c>
      <c r="K293">
        <v>1</v>
      </c>
      <c r="L293">
        <v>333</v>
      </c>
      <c r="M293">
        <v>33</v>
      </c>
      <c r="N293">
        <v>1016</v>
      </c>
      <c r="O293">
        <v>461</v>
      </c>
      <c r="P293">
        <v>254</v>
      </c>
      <c r="Q293">
        <v>220</v>
      </c>
      <c r="R293">
        <v>66</v>
      </c>
      <c r="S293">
        <v>10</v>
      </c>
      <c r="T293">
        <v>46</v>
      </c>
      <c r="U293">
        <v>25</v>
      </c>
      <c r="V293">
        <v>22</v>
      </c>
      <c r="W293">
        <v>7</v>
      </c>
      <c r="X293">
        <v>1</v>
      </c>
      <c r="Y293">
        <v>296</v>
      </c>
      <c r="Z293">
        <v>29</v>
      </c>
      <c r="AA293">
        <v>1011</v>
      </c>
    </row>
    <row r="294" spans="1:27" x14ac:dyDescent="0.25">
      <c r="A294" t="s">
        <v>585</v>
      </c>
      <c r="B294">
        <v>193</v>
      </c>
      <c r="C294">
        <v>201</v>
      </c>
      <c r="D294" s="53">
        <v>202</v>
      </c>
      <c r="E294" s="54">
        <v>78</v>
      </c>
      <c r="F294" s="54">
        <v>11</v>
      </c>
      <c r="G294">
        <v>28</v>
      </c>
      <c r="H294">
        <v>29</v>
      </c>
      <c r="I294">
        <v>29</v>
      </c>
      <c r="J294">
        <v>11</v>
      </c>
      <c r="K294">
        <v>2</v>
      </c>
      <c r="L294">
        <v>291</v>
      </c>
      <c r="M294">
        <v>42</v>
      </c>
      <c r="N294">
        <v>685</v>
      </c>
      <c r="O294">
        <v>285</v>
      </c>
      <c r="P294">
        <v>164</v>
      </c>
      <c r="Q294">
        <v>173</v>
      </c>
      <c r="R294">
        <v>47</v>
      </c>
      <c r="S294">
        <v>16</v>
      </c>
      <c r="T294">
        <v>42</v>
      </c>
      <c r="U294">
        <v>24</v>
      </c>
      <c r="V294">
        <v>25</v>
      </c>
      <c r="W294">
        <v>7</v>
      </c>
      <c r="X294">
        <v>2</v>
      </c>
      <c r="Y294">
        <v>236</v>
      </c>
      <c r="Z294">
        <v>34</v>
      </c>
      <c r="AA294">
        <v>685</v>
      </c>
    </row>
    <row r="295" spans="1:27" x14ac:dyDescent="0.25">
      <c r="A295" t="s">
        <v>587</v>
      </c>
      <c r="B295">
        <v>198</v>
      </c>
      <c r="C295">
        <v>169</v>
      </c>
      <c r="D295" s="53">
        <v>274</v>
      </c>
      <c r="E295" s="54">
        <v>162</v>
      </c>
      <c r="F295" s="54">
        <v>45</v>
      </c>
      <c r="G295">
        <v>23</v>
      </c>
      <c r="H295">
        <v>20</v>
      </c>
      <c r="I295">
        <v>32</v>
      </c>
      <c r="J295">
        <v>19</v>
      </c>
      <c r="K295">
        <v>5</v>
      </c>
      <c r="L295">
        <v>481</v>
      </c>
      <c r="M295">
        <v>57</v>
      </c>
      <c r="N295">
        <v>848</v>
      </c>
      <c r="O295">
        <v>191</v>
      </c>
      <c r="P295">
        <v>191</v>
      </c>
      <c r="Q295">
        <v>289</v>
      </c>
      <c r="R295">
        <v>115</v>
      </c>
      <c r="S295">
        <v>60</v>
      </c>
      <c r="T295">
        <v>23</v>
      </c>
      <c r="U295">
        <v>23</v>
      </c>
      <c r="V295">
        <v>34</v>
      </c>
      <c r="W295">
        <v>14</v>
      </c>
      <c r="X295">
        <v>7</v>
      </c>
      <c r="Y295">
        <v>464</v>
      </c>
      <c r="Z295">
        <v>55</v>
      </c>
      <c r="AA295">
        <v>846</v>
      </c>
    </row>
    <row r="296" spans="1:27" x14ac:dyDescent="0.25">
      <c r="A296" t="s">
        <v>589</v>
      </c>
      <c r="B296">
        <v>140</v>
      </c>
      <c r="C296">
        <v>194</v>
      </c>
      <c r="D296" s="53">
        <v>241</v>
      </c>
      <c r="E296" s="54">
        <v>163</v>
      </c>
      <c r="F296" s="54">
        <v>32</v>
      </c>
      <c r="G296">
        <v>18</v>
      </c>
      <c r="H296">
        <v>25</v>
      </c>
      <c r="I296">
        <v>31</v>
      </c>
      <c r="J296">
        <v>21</v>
      </c>
      <c r="K296">
        <v>4</v>
      </c>
      <c r="L296">
        <v>436</v>
      </c>
      <c r="M296">
        <v>57</v>
      </c>
      <c r="N296">
        <v>770</v>
      </c>
      <c r="O296">
        <v>193</v>
      </c>
      <c r="P296">
        <v>194</v>
      </c>
      <c r="Q296">
        <v>258</v>
      </c>
      <c r="R296">
        <v>93</v>
      </c>
      <c r="S296">
        <v>30</v>
      </c>
      <c r="T296">
        <v>25</v>
      </c>
      <c r="U296">
        <v>25</v>
      </c>
      <c r="V296">
        <v>34</v>
      </c>
      <c r="W296">
        <v>12</v>
      </c>
      <c r="X296">
        <v>4</v>
      </c>
      <c r="Y296">
        <v>381</v>
      </c>
      <c r="Z296">
        <v>50</v>
      </c>
      <c r="AA296">
        <v>768</v>
      </c>
    </row>
    <row r="297" spans="1:27" x14ac:dyDescent="0.25">
      <c r="A297" t="s">
        <v>591</v>
      </c>
      <c r="B297">
        <v>179</v>
      </c>
      <c r="C297">
        <v>134</v>
      </c>
      <c r="D297" s="53">
        <v>117</v>
      </c>
      <c r="E297" s="54">
        <v>25</v>
      </c>
      <c r="F297" s="54">
        <v>2</v>
      </c>
      <c r="G297">
        <v>39</v>
      </c>
      <c r="H297">
        <v>29</v>
      </c>
      <c r="I297">
        <v>26</v>
      </c>
      <c r="J297">
        <v>5</v>
      </c>
      <c r="K297">
        <v>0</v>
      </c>
      <c r="L297">
        <v>144</v>
      </c>
      <c r="M297">
        <v>32</v>
      </c>
      <c r="N297">
        <v>457</v>
      </c>
      <c r="O297">
        <v>201</v>
      </c>
      <c r="P297">
        <v>119</v>
      </c>
      <c r="Q297">
        <v>111</v>
      </c>
      <c r="R297">
        <v>26</v>
      </c>
      <c r="S297">
        <v>2</v>
      </c>
      <c r="T297">
        <v>44</v>
      </c>
      <c r="U297">
        <v>26</v>
      </c>
      <c r="V297">
        <v>24</v>
      </c>
      <c r="W297">
        <v>6</v>
      </c>
      <c r="X297">
        <v>0</v>
      </c>
      <c r="Y297">
        <v>139</v>
      </c>
      <c r="Z297">
        <v>30</v>
      </c>
      <c r="AA297">
        <v>459</v>
      </c>
    </row>
    <row r="298" spans="1:27" x14ac:dyDescent="0.25">
      <c r="A298" t="s">
        <v>593</v>
      </c>
      <c r="B298">
        <v>86</v>
      </c>
      <c r="C298">
        <v>145</v>
      </c>
      <c r="D298" s="53">
        <v>283</v>
      </c>
      <c r="E298" s="54">
        <v>193</v>
      </c>
      <c r="F298" s="54">
        <v>70</v>
      </c>
      <c r="G298">
        <v>11</v>
      </c>
      <c r="H298">
        <v>19</v>
      </c>
      <c r="I298">
        <v>36</v>
      </c>
      <c r="J298">
        <v>25</v>
      </c>
      <c r="K298">
        <v>9</v>
      </c>
      <c r="L298">
        <v>546</v>
      </c>
      <c r="M298">
        <v>70</v>
      </c>
      <c r="N298">
        <v>777</v>
      </c>
      <c r="O298">
        <v>150</v>
      </c>
      <c r="P298">
        <v>138</v>
      </c>
      <c r="Q298">
        <v>241</v>
      </c>
      <c r="R298">
        <v>140</v>
      </c>
      <c r="S298">
        <v>106</v>
      </c>
      <c r="T298">
        <v>19</v>
      </c>
      <c r="U298">
        <v>18</v>
      </c>
      <c r="V298">
        <v>31</v>
      </c>
      <c r="W298">
        <v>18</v>
      </c>
      <c r="X298">
        <v>14</v>
      </c>
      <c r="Y298">
        <v>487</v>
      </c>
      <c r="Z298">
        <v>63</v>
      </c>
      <c r="AA298">
        <v>775</v>
      </c>
    </row>
    <row r="299" spans="1:27" x14ac:dyDescent="0.25">
      <c r="A299" t="s">
        <v>595</v>
      </c>
      <c r="B299">
        <v>214</v>
      </c>
      <c r="C299">
        <v>218</v>
      </c>
      <c r="D299" s="53">
        <v>309</v>
      </c>
      <c r="E299" s="54">
        <v>147</v>
      </c>
      <c r="F299" s="54">
        <v>58</v>
      </c>
      <c r="G299">
        <v>23</v>
      </c>
      <c r="H299">
        <v>23</v>
      </c>
      <c r="I299">
        <v>33</v>
      </c>
      <c r="J299">
        <v>16</v>
      </c>
      <c r="K299">
        <v>6</v>
      </c>
      <c r="L299">
        <v>514</v>
      </c>
      <c r="M299">
        <v>54</v>
      </c>
      <c r="N299">
        <v>946</v>
      </c>
      <c r="O299">
        <v>295</v>
      </c>
      <c r="P299">
        <v>226</v>
      </c>
      <c r="Q299">
        <v>292</v>
      </c>
      <c r="R299">
        <v>98</v>
      </c>
      <c r="S299">
        <v>24</v>
      </c>
      <c r="T299">
        <v>32</v>
      </c>
      <c r="U299">
        <v>24</v>
      </c>
      <c r="V299">
        <v>31</v>
      </c>
      <c r="W299">
        <v>10</v>
      </c>
      <c r="X299">
        <v>3</v>
      </c>
      <c r="Y299">
        <v>414</v>
      </c>
      <c r="Z299">
        <v>44</v>
      </c>
      <c r="AA299">
        <v>935</v>
      </c>
    </row>
    <row r="300" spans="1:27" x14ac:dyDescent="0.25">
      <c r="A300" t="s">
        <v>597</v>
      </c>
      <c r="B300">
        <v>364</v>
      </c>
      <c r="C300">
        <v>229</v>
      </c>
      <c r="D300" s="53">
        <v>372</v>
      </c>
      <c r="E300" s="54">
        <v>177</v>
      </c>
      <c r="F300" s="54">
        <v>42</v>
      </c>
      <c r="G300">
        <v>31</v>
      </c>
      <c r="H300">
        <v>19</v>
      </c>
      <c r="I300">
        <v>31</v>
      </c>
      <c r="J300">
        <v>15</v>
      </c>
      <c r="K300">
        <v>4</v>
      </c>
      <c r="L300">
        <v>591</v>
      </c>
      <c r="M300">
        <v>50</v>
      </c>
      <c r="N300">
        <v>1184</v>
      </c>
      <c r="O300">
        <v>284</v>
      </c>
      <c r="P300">
        <v>263</v>
      </c>
      <c r="Q300">
        <v>365</v>
      </c>
      <c r="R300">
        <v>206</v>
      </c>
      <c r="S300">
        <v>62</v>
      </c>
      <c r="T300">
        <v>24</v>
      </c>
      <c r="U300">
        <v>22</v>
      </c>
      <c r="V300">
        <v>31</v>
      </c>
      <c r="W300">
        <v>17</v>
      </c>
      <c r="X300">
        <v>5</v>
      </c>
      <c r="Y300">
        <v>633</v>
      </c>
      <c r="Z300">
        <v>54</v>
      </c>
      <c r="AA300">
        <v>1180</v>
      </c>
    </row>
    <row r="301" spans="1:27" x14ac:dyDescent="0.25">
      <c r="A301" t="s">
        <v>599</v>
      </c>
      <c r="B301">
        <v>127</v>
      </c>
      <c r="C301">
        <v>228</v>
      </c>
      <c r="D301" s="53">
        <v>477</v>
      </c>
      <c r="E301" s="54">
        <v>268</v>
      </c>
      <c r="F301" s="54">
        <v>90</v>
      </c>
      <c r="G301">
        <v>11</v>
      </c>
      <c r="H301">
        <v>19</v>
      </c>
      <c r="I301">
        <v>40</v>
      </c>
      <c r="J301">
        <v>23</v>
      </c>
      <c r="K301">
        <v>8</v>
      </c>
      <c r="L301">
        <v>835</v>
      </c>
      <c r="M301">
        <v>70</v>
      </c>
      <c r="N301">
        <v>1190</v>
      </c>
      <c r="O301">
        <v>166</v>
      </c>
      <c r="P301">
        <v>208</v>
      </c>
      <c r="Q301">
        <v>451</v>
      </c>
      <c r="R301">
        <v>277</v>
      </c>
      <c r="S301">
        <v>92</v>
      </c>
      <c r="T301">
        <v>14</v>
      </c>
      <c r="U301">
        <v>17</v>
      </c>
      <c r="V301">
        <v>38</v>
      </c>
      <c r="W301">
        <v>23</v>
      </c>
      <c r="X301">
        <v>8</v>
      </c>
      <c r="Y301">
        <v>820</v>
      </c>
      <c r="Z301">
        <v>69</v>
      </c>
      <c r="AA301">
        <v>1194</v>
      </c>
    </row>
    <row r="302" spans="1:27" x14ac:dyDescent="0.25">
      <c r="A302" t="s">
        <v>601</v>
      </c>
      <c r="B302">
        <v>168</v>
      </c>
      <c r="C302">
        <v>246</v>
      </c>
      <c r="D302" s="53">
        <v>451</v>
      </c>
      <c r="E302" s="54">
        <v>291</v>
      </c>
      <c r="F302" s="54">
        <v>68</v>
      </c>
      <c r="G302">
        <v>14</v>
      </c>
      <c r="H302">
        <v>20</v>
      </c>
      <c r="I302">
        <v>37</v>
      </c>
      <c r="J302">
        <v>24</v>
      </c>
      <c r="K302">
        <v>6</v>
      </c>
      <c r="L302">
        <v>810</v>
      </c>
      <c r="M302">
        <v>66</v>
      </c>
      <c r="N302">
        <v>1224</v>
      </c>
      <c r="O302">
        <v>217</v>
      </c>
      <c r="P302">
        <v>258</v>
      </c>
      <c r="Q302">
        <v>437</v>
      </c>
      <c r="R302">
        <v>211</v>
      </c>
      <c r="S302">
        <v>94</v>
      </c>
      <c r="T302">
        <v>18</v>
      </c>
      <c r="U302">
        <v>21</v>
      </c>
      <c r="V302">
        <v>36</v>
      </c>
      <c r="W302">
        <v>17</v>
      </c>
      <c r="X302">
        <v>8</v>
      </c>
      <c r="Y302">
        <v>742</v>
      </c>
      <c r="Z302">
        <v>61</v>
      </c>
      <c r="AA302">
        <v>1217</v>
      </c>
    </row>
    <row r="303" spans="1:27" x14ac:dyDescent="0.25">
      <c r="A303" t="s">
        <v>603</v>
      </c>
      <c r="B303">
        <v>209</v>
      </c>
      <c r="C303">
        <v>203</v>
      </c>
      <c r="D303" s="53">
        <v>243</v>
      </c>
      <c r="E303" s="54">
        <v>115</v>
      </c>
      <c r="F303" s="54">
        <v>31</v>
      </c>
      <c r="G303">
        <v>26</v>
      </c>
      <c r="H303">
        <v>25</v>
      </c>
      <c r="I303">
        <v>30</v>
      </c>
      <c r="J303">
        <v>14</v>
      </c>
      <c r="K303">
        <v>4</v>
      </c>
      <c r="L303">
        <v>389</v>
      </c>
      <c r="M303">
        <v>49</v>
      </c>
      <c r="N303">
        <v>801</v>
      </c>
      <c r="O303">
        <v>237</v>
      </c>
      <c r="P303">
        <v>220</v>
      </c>
      <c r="Q303">
        <v>255</v>
      </c>
      <c r="R303">
        <v>61</v>
      </c>
      <c r="S303">
        <v>12</v>
      </c>
      <c r="T303">
        <v>30</v>
      </c>
      <c r="U303">
        <v>28</v>
      </c>
      <c r="V303">
        <v>32</v>
      </c>
      <c r="W303">
        <v>8</v>
      </c>
      <c r="X303">
        <v>2</v>
      </c>
      <c r="Y303">
        <v>328</v>
      </c>
      <c r="Z303">
        <v>42</v>
      </c>
      <c r="AA303">
        <v>785</v>
      </c>
    </row>
    <row r="304" spans="1:27" x14ac:dyDescent="0.25">
      <c r="A304" t="s">
        <v>605</v>
      </c>
      <c r="B304">
        <v>173</v>
      </c>
      <c r="C304">
        <v>239</v>
      </c>
      <c r="D304" s="53">
        <v>396</v>
      </c>
      <c r="E304" s="54">
        <v>257</v>
      </c>
      <c r="F304" s="54">
        <v>99</v>
      </c>
      <c r="G304">
        <v>15</v>
      </c>
      <c r="H304">
        <v>21</v>
      </c>
      <c r="I304">
        <v>34</v>
      </c>
      <c r="J304">
        <v>22</v>
      </c>
      <c r="K304">
        <v>9</v>
      </c>
      <c r="L304">
        <v>752</v>
      </c>
      <c r="M304">
        <v>65</v>
      </c>
      <c r="N304">
        <v>1164</v>
      </c>
      <c r="O304">
        <v>222</v>
      </c>
      <c r="P304">
        <v>226</v>
      </c>
      <c r="Q304">
        <v>403</v>
      </c>
      <c r="R304">
        <v>219</v>
      </c>
      <c r="S304">
        <v>95</v>
      </c>
      <c r="T304">
        <v>19</v>
      </c>
      <c r="U304">
        <v>19</v>
      </c>
      <c r="V304">
        <v>35</v>
      </c>
      <c r="W304">
        <v>19</v>
      </c>
      <c r="X304">
        <v>8</v>
      </c>
      <c r="Y304">
        <v>717</v>
      </c>
      <c r="Z304">
        <v>62</v>
      </c>
      <c r="AA304">
        <v>1165</v>
      </c>
    </row>
    <row r="305" spans="1:27" x14ac:dyDescent="0.25">
      <c r="A305" t="s">
        <v>607</v>
      </c>
      <c r="B305">
        <v>218</v>
      </c>
      <c r="C305">
        <v>160</v>
      </c>
      <c r="D305" s="53">
        <v>185</v>
      </c>
      <c r="E305" s="54">
        <v>77</v>
      </c>
      <c r="F305" s="54">
        <v>13</v>
      </c>
      <c r="G305">
        <v>33</v>
      </c>
      <c r="H305">
        <v>25</v>
      </c>
      <c r="I305">
        <v>28</v>
      </c>
      <c r="J305">
        <v>12</v>
      </c>
      <c r="K305">
        <v>2</v>
      </c>
      <c r="L305">
        <v>275</v>
      </c>
      <c r="M305">
        <v>42</v>
      </c>
      <c r="N305">
        <v>653</v>
      </c>
      <c r="O305">
        <v>215</v>
      </c>
      <c r="P305">
        <v>178</v>
      </c>
      <c r="Q305">
        <v>196</v>
      </c>
      <c r="R305">
        <v>52</v>
      </c>
      <c r="S305">
        <v>13</v>
      </c>
      <c r="T305">
        <v>33</v>
      </c>
      <c r="U305">
        <v>27</v>
      </c>
      <c r="V305">
        <v>30</v>
      </c>
      <c r="W305">
        <v>8</v>
      </c>
      <c r="X305">
        <v>2</v>
      </c>
      <c r="Y305">
        <v>261</v>
      </c>
      <c r="Z305">
        <v>40</v>
      </c>
      <c r="AA305">
        <v>654</v>
      </c>
    </row>
    <row r="306" spans="1:27" x14ac:dyDescent="0.25">
      <c r="A306" t="s">
        <v>609</v>
      </c>
      <c r="B306">
        <v>184</v>
      </c>
      <c r="C306">
        <v>137</v>
      </c>
      <c r="D306" s="53">
        <v>125</v>
      </c>
      <c r="E306" s="54">
        <v>23</v>
      </c>
      <c r="F306" s="54">
        <v>5</v>
      </c>
      <c r="G306">
        <v>39</v>
      </c>
      <c r="H306">
        <v>29</v>
      </c>
      <c r="I306">
        <v>26</v>
      </c>
      <c r="J306">
        <v>5</v>
      </c>
      <c r="K306">
        <v>1</v>
      </c>
      <c r="L306">
        <v>153</v>
      </c>
      <c r="M306">
        <v>32</v>
      </c>
      <c r="N306">
        <v>474</v>
      </c>
      <c r="O306">
        <v>183</v>
      </c>
      <c r="P306">
        <v>133</v>
      </c>
      <c r="Q306">
        <v>121</v>
      </c>
      <c r="R306">
        <v>33</v>
      </c>
      <c r="S306">
        <v>3</v>
      </c>
      <c r="T306">
        <v>39</v>
      </c>
      <c r="U306">
        <v>28</v>
      </c>
      <c r="V306">
        <v>26</v>
      </c>
      <c r="W306">
        <v>7</v>
      </c>
      <c r="X306">
        <v>1</v>
      </c>
      <c r="Y306">
        <v>157</v>
      </c>
      <c r="Z306">
        <v>33</v>
      </c>
      <c r="AA306">
        <v>473</v>
      </c>
    </row>
    <row r="307" spans="1:27" x14ac:dyDescent="0.25">
      <c r="A307" t="s">
        <v>611</v>
      </c>
      <c r="B307">
        <v>318</v>
      </c>
      <c r="C307">
        <v>259</v>
      </c>
      <c r="D307" s="53">
        <v>391</v>
      </c>
      <c r="E307" s="54">
        <v>289</v>
      </c>
      <c r="F307" s="54">
        <v>123</v>
      </c>
      <c r="G307">
        <v>23</v>
      </c>
      <c r="H307">
        <v>19</v>
      </c>
      <c r="I307">
        <v>28</v>
      </c>
      <c r="J307">
        <v>21</v>
      </c>
      <c r="K307">
        <v>9</v>
      </c>
      <c r="L307">
        <v>803</v>
      </c>
      <c r="M307">
        <v>58</v>
      </c>
      <c r="N307">
        <v>1380</v>
      </c>
      <c r="O307">
        <v>314</v>
      </c>
      <c r="P307">
        <v>254</v>
      </c>
      <c r="Q307">
        <v>421</v>
      </c>
      <c r="R307">
        <v>271</v>
      </c>
      <c r="S307">
        <v>118</v>
      </c>
      <c r="T307">
        <v>23</v>
      </c>
      <c r="U307">
        <v>18</v>
      </c>
      <c r="V307">
        <v>31</v>
      </c>
      <c r="W307">
        <v>20</v>
      </c>
      <c r="X307">
        <v>9</v>
      </c>
      <c r="Y307">
        <v>810</v>
      </c>
      <c r="Z307">
        <v>59</v>
      </c>
      <c r="AA307">
        <v>1378</v>
      </c>
    </row>
    <row r="308" spans="1:27" x14ac:dyDescent="0.25">
      <c r="A308" t="s">
        <v>613</v>
      </c>
      <c r="B308">
        <v>361</v>
      </c>
      <c r="C308">
        <v>293</v>
      </c>
      <c r="D308" s="53">
        <v>332</v>
      </c>
      <c r="E308" s="54">
        <v>155</v>
      </c>
      <c r="F308" s="54">
        <v>37</v>
      </c>
      <c r="G308">
        <v>31</v>
      </c>
      <c r="H308">
        <v>25</v>
      </c>
      <c r="I308">
        <v>28</v>
      </c>
      <c r="J308">
        <v>13</v>
      </c>
      <c r="K308">
        <v>3</v>
      </c>
      <c r="L308">
        <v>524</v>
      </c>
      <c r="M308">
        <v>44</v>
      </c>
      <c r="N308">
        <v>1178</v>
      </c>
      <c r="O308">
        <v>324</v>
      </c>
      <c r="P308">
        <v>270</v>
      </c>
      <c r="Q308">
        <v>365</v>
      </c>
      <c r="R308">
        <v>161</v>
      </c>
      <c r="S308">
        <v>44</v>
      </c>
      <c r="T308">
        <v>28</v>
      </c>
      <c r="U308">
        <v>23</v>
      </c>
      <c r="V308">
        <v>31</v>
      </c>
      <c r="W308">
        <v>14</v>
      </c>
      <c r="X308">
        <v>4</v>
      </c>
      <c r="Y308">
        <v>570</v>
      </c>
      <c r="Z308">
        <v>49</v>
      </c>
      <c r="AA308">
        <v>1164</v>
      </c>
    </row>
    <row r="309" spans="1:27" x14ac:dyDescent="0.25">
      <c r="A309" t="s">
        <v>615</v>
      </c>
      <c r="B309">
        <v>193</v>
      </c>
      <c r="C309">
        <v>175</v>
      </c>
      <c r="D309" s="53">
        <v>178</v>
      </c>
      <c r="E309" s="54">
        <v>82</v>
      </c>
      <c r="F309" s="54">
        <v>12</v>
      </c>
      <c r="G309">
        <v>30</v>
      </c>
      <c r="H309">
        <v>27</v>
      </c>
      <c r="I309">
        <v>28</v>
      </c>
      <c r="J309">
        <v>13</v>
      </c>
      <c r="K309">
        <v>2</v>
      </c>
      <c r="L309">
        <v>272</v>
      </c>
      <c r="M309">
        <v>43</v>
      </c>
      <c r="N309">
        <v>640</v>
      </c>
      <c r="O309">
        <v>163</v>
      </c>
      <c r="P309">
        <v>126</v>
      </c>
      <c r="Q309">
        <v>233</v>
      </c>
      <c r="R309">
        <v>97</v>
      </c>
      <c r="S309">
        <v>21</v>
      </c>
      <c r="T309">
        <v>25</v>
      </c>
      <c r="U309">
        <v>20</v>
      </c>
      <c r="V309">
        <v>36</v>
      </c>
      <c r="W309">
        <v>15</v>
      </c>
      <c r="X309">
        <v>3</v>
      </c>
      <c r="Y309">
        <v>351</v>
      </c>
      <c r="Z309">
        <v>55</v>
      </c>
      <c r="AA309">
        <v>640</v>
      </c>
    </row>
    <row r="310" spans="1:27" x14ac:dyDescent="0.25">
      <c r="A310" t="s">
        <v>617</v>
      </c>
      <c r="B310">
        <v>193</v>
      </c>
      <c r="C310">
        <v>135</v>
      </c>
      <c r="D310" s="53">
        <v>111</v>
      </c>
      <c r="E310" s="54">
        <v>64</v>
      </c>
      <c r="F310" s="54">
        <v>13</v>
      </c>
      <c r="G310">
        <v>37</v>
      </c>
      <c r="H310">
        <v>26</v>
      </c>
      <c r="I310">
        <v>22</v>
      </c>
      <c r="J310">
        <v>12</v>
      </c>
      <c r="K310">
        <v>3</v>
      </c>
      <c r="L310">
        <v>188</v>
      </c>
      <c r="M310">
        <v>36</v>
      </c>
      <c r="N310">
        <v>516</v>
      </c>
      <c r="O310">
        <v>247</v>
      </c>
      <c r="P310">
        <v>125</v>
      </c>
      <c r="Q310">
        <v>106</v>
      </c>
      <c r="R310">
        <v>31</v>
      </c>
      <c r="S310">
        <v>8</v>
      </c>
      <c r="T310">
        <v>48</v>
      </c>
      <c r="U310">
        <v>24</v>
      </c>
      <c r="V310">
        <v>21</v>
      </c>
      <c r="W310">
        <v>6</v>
      </c>
      <c r="X310">
        <v>2</v>
      </c>
      <c r="Y310">
        <v>145</v>
      </c>
      <c r="Z310">
        <v>28</v>
      </c>
      <c r="AA310">
        <v>517</v>
      </c>
    </row>
    <row r="311" spans="1:27" x14ac:dyDescent="0.25">
      <c r="A311" t="s">
        <v>619</v>
      </c>
      <c r="B311">
        <v>264</v>
      </c>
      <c r="C311">
        <v>184</v>
      </c>
      <c r="D311" s="53">
        <v>169</v>
      </c>
      <c r="E311" s="54">
        <v>31</v>
      </c>
      <c r="F311" s="54">
        <v>4</v>
      </c>
      <c r="G311">
        <v>40</v>
      </c>
      <c r="H311">
        <v>28</v>
      </c>
      <c r="I311">
        <v>26</v>
      </c>
      <c r="J311">
        <v>5</v>
      </c>
      <c r="K311">
        <v>1</v>
      </c>
      <c r="L311">
        <v>204</v>
      </c>
      <c r="M311">
        <v>31</v>
      </c>
      <c r="N311">
        <v>652</v>
      </c>
      <c r="O311">
        <v>246</v>
      </c>
      <c r="P311">
        <v>167</v>
      </c>
      <c r="Q311">
        <v>197</v>
      </c>
      <c r="R311">
        <v>33</v>
      </c>
      <c r="S311">
        <v>6</v>
      </c>
      <c r="T311">
        <v>38</v>
      </c>
      <c r="U311">
        <v>26</v>
      </c>
      <c r="V311">
        <v>30</v>
      </c>
      <c r="W311">
        <v>5</v>
      </c>
      <c r="X311">
        <v>1</v>
      </c>
      <c r="Y311">
        <v>236</v>
      </c>
      <c r="Z311">
        <v>36</v>
      </c>
      <c r="AA311">
        <v>649</v>
      </c>
    </row>
    <row r="312" spans="1:27" x14ac:dyDescent="0.25">
      <c r="A312" t="s">
        <v>621</v>
      </c>
      <c r="B312">
        <v>224</v>
      </c>
      <c r="C312">
        <v>195</v>
      </c>
      <c r="D312" s="53">
        <v>244</v>
      </c>
      <c r="E312" s="54">
        <v>79</v>
      </c>
      <c r="F312" s="54">
        <v>16</v>
      </c>
      <c r="G312">
        <v>30</v>
      </c>
      <c r="H312">
        <v>26</v>
      </c>
      <c r="I312">
        <v>32</v>
      </c>
      <c r="J312">
        <v>10</v>
      </c>
      <c r="K312">
        <v>2</v>
      </c>
      <c r="L312">
        <v>339</v>
      </c>
      <c r="M312">
        <v>45</v>
      </c>
      <c r="N312">
        <v>758</v>
      </c>
      <c r="O312">
        <v>242</v>
      </c>
      <c r="P312">
        <v>169</v>
      </c>
      <c r="Q312">
        <v>240</v>
      </c>
      <c r="R312">
        <v>81</v>
      </c>
      <c r="S312">
        <v>20</v>
      </c>
      <c r="T312">
        <v>32</v>
      </c>
      <c r="U312">
        <v>22</v>
      </c>
      <c r="V312">
        <v>32</v>
      </c>
      <c r="W312">
        <v>11</v>
      </c>
      <c r="X312">
        <v>3</v>
      </c>
      <c r="Y312">
        <v>341</v>
      </c>
      <c r="Z312">
        <v>45</v>
      </c>
      <c r="AA312">
        <v>752</v>
      </c>
    </row>
    <row r="313" spans="1:27" x14ac:dyDescent="0.25">
      <c r="A313" t="s">
        <v>623</v>
      </c>
      <c r="B313">
        <v>197</v>
      </c>
      <c r="C313">
        <v>174</v>
      </c>
      <c r="D313" s="53">
        <v>248</v>
      </c>
      <c r="E313" s="54">
        <v>99</v>
      </c>
      <c r="F313" s="54">
        <v>22</v>
      </c>
      <c r="G313">
        <v>27</v>
      </c>
      <c r="H313">
        <v>24</v>
      </c>
      <c r="I313">
        <v>34</v>
      </c>
      <c r="J313">
        <v>13</v>
      </c>
      <c r="K313">
        <v>3</v>
      </c>
      <c r="L313">
        <v>369</v>
      </c>
      <c r="M313">
        <v>50</v>
      </c>
      <c r="N313">
        <v>740</v>
      </c>
      <c r="O313">
        <v>188</v>
      </c>
      <c r="P313">
        <v>177</v>
      </c>
      <c r="Q313">
        <v>245</v>
      </c>
      <c r="R313">
        <v>100</v>
      </c>
      <c r="S313">
        <v>26</v>
      </c>
      <c r="T313">
        <v>26</v>
      </c>
      <c r="U313">
        <v>24</v>
      </c>
      <c r="V313">
        <v>33</v>
      </c>
      <c r="W313">
        <v>14</v>
      </c>
      <c r="X313">
        <v>4</v>
      </c>
      <c r="Y313">
        <v>371</v>
      </c>
      <c r="Z313">
        <v>50</v>
      </c>
      <c r="AA313">
        <v>736</v>
      </c>
    </row>
    <row r="314" spans="1:27" x14ac:dyDescent="0.25">
      <c r="A314" t="s">
        <v>625</v>
      </c>
      <c r="B314">
        <v>169</v>
      </c>
      <c r="C314">
        <v>159</v>
      </c>
      <c r="D314" s="53">
        <v>145</v>
      </c>
      <c r="E314" s="54">
        <v>65</v>
      </c>
      <c r="F314" s="54">
        <v>6</v>
      </c>
      <c r="G314">
        <v>31</v>
      </c>
      <c r="H314">
        <v>29</v>
      </c>
      <c r="I314">
        <v>27</v>
      </c>
      <c r="J314">
        <v>12</v>
      </c>
      <c r="K314">
        <v>1</v>
      </c>
      <c r="L314">
        <v>216</v>
      </c>
      <c r="M314">
        <v>40</v>
      </c>
      <c r="N314">
        <v>544</v>
      </c>
      <c r="O314">
        <v>211</v>
      </c>
      <c r="P314">
        <v>131</v>
      </c>
      <c r="Q314">
        <v>137</v>
      </c>
      <c r="R314">
        <v>58</v>
      </c>
      <c r="S314">
        <v>7</v>
      </c>
      <c r="T314">
        <v>39</v>
      </c>
      <c r="U314">
        <v>24</v>
      </c>
      <c r="V314">
        <v>25</v>
      </c>
      <c r="W314">
        <v>11</v>
      </c>
      <c r="X314">
        <v>1</v>
      </c>
      <c r="Y314">
        <v>202</v>
      </c>
      <c r="Z314">
        <v>37</v>
      </c>
      <c r="AA314">
        <v>544</v>
      </c>
    </row>
    <row r="315" spans="1:27" x14ac:dyDescent="0.25">
      <c r="A315" t="s">
        <v>627</v>
      </c>
      <c r="B315">
        <v>135</v>
      </c>
      <c r="C315">
        <v>170</v>
      </c>
      <c r="D315" s="53">
        <v>302</v>
      </c>
      <c r="E315" s="54">
        <v>191</v>
      </c>
      <c r="F315" s="54">
        <v>58</v>
      </c>
      <c r="G315">
        <v>16</v>
      </c>
      <c r="H315">
        <v>20</v>
      </c>
      <c r="I315">
        <v>35</v>
      </c>
      <c r="J315">
        <v>22</v>
      </c>
      <c r="K315">
        <v>7</v>
      </c>
      <c r="L315">
        <v>551</v>
      </c>
      <c r="M315">
        <v>64</v>
      </c>
      <c r="N315">
        <v>856</v>
      </c>
      <c r="O315">
        <v>119</v>
      </c>
      <c r="P315">
        <v>146</v>
      </c>
      <c r="Q315">
        <v>353</v>
      </c>
      <c r="R315">
        <v>176</v>
      </c>
      <c r="S315">
        <v>58</v>
      </c>
      <c r="T315">
        <v>14</v>
      </c>
      <c r="U315">
        <v>17</v>
      </c>
      <c r="V315">
        <v>41</v>
      </c>
      <c r="W315">
        <v>21</v>
      </c>
      <c r="X315">
        <v>7</v>
      </c>
      <c r="Y315">
        <v>587</v>
      </c>
      <c r="Z315">
        <v>69</v>
      </c>
      <c r="AA315">
        <v>852</v>
      </c>
    </row>
    <row r="316" spans="1:27" x14ac:dyDescent="0.25">
      <c r="A316" t="s">
        <v>629</v>
      </c>
      <c r="B316">
        <v>232</v>
      </c>
      <c r="C316">
        <v>140</v>
      </c>
      <c r="D316" s="53">
        <v>87</v>
      </c>
      <c r="E316" s="54">
        <v>31</v>
      </c>
      <c r="F316" s="54">
        <v>2</v>
      </c>
      <c r="G316">
        <v>47</v>
      </c>
      <c r="H316">
        <v>28</v>
      </c>
      <c r="I316">
        <v>18</v>
      </c>
      <c r="J316">
        <v>6</v>
      </c>
      <c r="K316">
        <v>0</v>
      </c>
      <c r="L316">
        <v>120</v>
      </c>
      <c r="M316">
        <v>24</v>
      </c>
      <c r="N316">
        <v>492</v>
      </c>
      <c r="O316">
        <v>185</v>
      </c>
      <c r="P316">
        <v>117</v>
      </c>
      <c r="Q316">
        <v>140</v>
      </c>
      <c r="R316">
        <v>45</v>
      </c>
      <c r="S316">
        <v>6</v>
      </c>
      <c r="T316">
        <v>38</v>
      </c>
      <c r="U316">
        <v>24</v>
      </c>
      <c r="V316">
        <v>28</v>
      </c>
      <c r="W316">
        <v>9</v>
      </c>
      <c r="X316">
        <v>1</v>
      </c>
      <c r="Y316">
        <v>191</v>
      </c>
      <c r="Z316">
        <v>39</v>
      </c>
      <c r="AA316">
        <v>493</v>
      </c>
    </row>
    <row r="317" spans="1:27" x14ac:dyDescent="0.25">
      <c r="A317" t="s">
        <v>631</v>
      </c>
      <c r="B317">
        <v>148</v>
      </c>
      <c r="C317">
        <v>152</v>
      </c>
      <c r="D317" s="53">
        <v>283</v>
      </c>
      <c r="E317" s="54">
        <v>157</v>
      </c>
      <c r="F317" s="54">
        <v>43</v>
      </c>
      <c r="G317">
        <v>19</v>
      </c>
      <c r="H317">
        <v>19</v>
      </c>
      <c r="I317">
        <v>36</v>
      </c>
      <c r="J317">
        <v>20</v>
      </c>
      <c r="K317">
        <v>5</v>
      </c>
      <c r="L317">
        <v>483</v>
      </c>
      <c r="M317">
        <v>62</v>
      </c>
      <c r="N317">
        <v>783</v>
      </c>
      <c r="O317">
        <v>127</v>
      </c>
      <c r="P317">
        <v>172</v>
      </c>
      <c r="Q317">
        <v>272</v>
      </c>
      <c r="R317">
        <v>144</v>
      </c>
      <c r="S317">
        <v>63</v>
      </c>
      <c r="T317">
        <v>16</v>
      </c>
      <c r="U317">
        <v>22</v>
      </c>
      <c r="V317">
        <v>35</v>
      </c>
      <c r="W317">
        <v>19</v>
      </c>
      <c r="X317">
        <v>8</v>
      </c>
      <c r="Y317">
        <v>479</v>
      </c>
      <c r="Z317">
        <v>62</v>
      </c>
      <c r="AA317">
        <v>778</v>
      </c>
    </row>
    <row r="318" spans="1:27" x14ac:dyDescent="0.25">
      <c r="A318" t="s">
        <v>633</v>
      </c>
      <c r="B318">
        <v>397</v>
      </c>
      <c r="C318">
        <v>358</v>
      </c>
      <c r="D318" s="53">
        <v>499</v>
      </c>
      <c r="E318" s="54">
        <v>294</v>
      </c>
      <c r="F318" s="54">
        <v>81</v>
      </c>
      <c r="G318">
        <v>24</v>
      </c>
      <c r="H318">
        <v>22</v>
      </c>
      <c r="I318">
        <v>31</v>
      </c>
      <c r="J318">
        <v>18</v>
      </c>
      <c r="K318">
        <v>5</v>
      </c>
      <c r="L318">
        <v>874</v>
      </c>
      <c r="M318">
        <v>54</v>
      </c>
      <c r="N318">
        <v>1629</v>
      </c>
      <c r="O318">
        <v>428</v>
      </c>
      <c r="P318">
        <v>369</v>
      </c>
      <c r="Q318">
        <v>518</v>
      </c>
      <c r="R318">
        <v>217</v>
      </c>
      <c r="S318">
        <v>87</v>
      </c>
      <c r="T318">
        <v>26</v>
      </c>
      <c r="U318">
        <v>23</v>
      </c>
      <c r="V318">
        <v>32</v>
      </c>
      <c r="W318">
        <v>13</v>
      </c>
      <c r="X318">
        <v>5</v>
      </c>
      <c r="Y318">
        <v>822</v>
      </c>
      <c r="Z318">
        <v>51</v>
      </c>
      <c r="AA318">
        <v>1619</v>
      </c>
    </row>
    <row r="319" spans="1:27" x14ac:dyDescent="0.25">
      <c r="A319" t="s">
        <v>635</v>
      </c>
      <c r="B319">
        <v>205</v>
      </c>
      <c r="C319">
        <v>220</v>
      </c>
      <c r="D319" s="53">
        <v>378</v>
      </c>
      <c r="E319" s="54">
        <v>250</v>
      </c>
      <c r="F319" s="54">
        <v>123</v>
      </c>
      <c r="G319">
        <v>17</v>
      </c>
      <c r="H319">
        <v>19</v>
      </c>
      <c r="I319">
        <v>32</v>
      </c>
      <c r="J319">
        <v>21</v>
      </c>
      <c r="K319">
        <v>10</v>
      </c>
      <c r="L319">
        <v>751</v>
      </c>
      <c r="M319">
        <v>64</v>
      </c>
      <c r="N319">
        <v>1176</v>
      </c>
      <c r="O319">
        <v>229</v>
      </c>
      <c r="P319">
        <v>207</v>
      </c>
      <c r="Q319">
        <v>397</v>
      </c>
      <c r="R319">
        <v>224</v>
      </c>
      <c r="S319">
        <v>114</v>
      </c>
      <c r="T319">
        <v>20</v>
      </c>
      <c r="U319">
        <v>18</v>
      </c>
      <c r="V319">
        <v>34</v>
      </c>
      <c r="W319">
        <v>19</v>
      </c>
      <c r="X319">
        <v>10</v>
      </c>
      <c r="Y319">
        <v>735</v>
      </c>
      <c r="Z319">
        <v>63</v>
      </c>
      <c r="AA319">
        <v>1171</v>
      </c>
    </row>
    <row r="320" spans="1:27" x14ac:dyDescent="0.25">
      <c r="A320" t="s">
        <v>637</v>
      </c>
      <c r="B320">
        <v>186</v>
      </c>
      <c r="C320">
        <v>221</v>
      </c>
      <c r="D320" s="53">
        <v>268</v>
      </c>
      <c r="E320" s="54">
        <v>106</v>
      </c>
      <c r="F320" s="54">
        <v>17</v>
      </c>
      <c r="G320">
        <v>23</v>
      </c>
      <c r="H320">
        <v>28</v>
      </c>
      <c r="I320">
        <v>34</v>
      </c>
      <c r="J320">
        <v>13</v>
      </c>
      <c r="K320">
        <v>2</v>
      </c>
      <c r="L320">
        <v>391</v>
      </c>
      <c r="M320">
        <v>49</v>
      </c>
      <c r="N320">
        <v>798</v>
      </c>
      <c r="O320">
        <v>207</v>
      </c>
      <c r="P320">
        <v>197</v>
      </c>
      <c r="Q320">
        <v>273</v>
      </c>
      <c r="R320">
        <v>98</v>
      </c>
      <c r="S320">
        <v>18</v>
      </c>
      <c r="T320">
        <v>26</v>
      </c>
      <c r="U320">
        <v>25</v>
      </c>
      <c r="V320">
        <v>34</v>
      </c>
      <c r="W320">
        <v>12</v>
      </c>
      <c r="X320">
        <v>2</v>
      </c>
      <c r="Y320">
        <v>389</v>
      </c>
      <c r="Z320">
        <v>49</v>
      </c>
      <c r="AA320">
        <v>793</v>
      </c>
    </row>
    <row r="321" spans="1:27" x14ac:dyDescent="0.25">
      <c r="A321" t="s">
        <v>639</v>
      </c>
      <c r="B321">
        <v>173</v>
      </c>
      <c r="C321">
        <v>150</v>
      </c>
      <c r="D321" s="53">
        <v>179</v>
      </c>
      <c r="E321" s="54">
        <v>73</v>
      </c>
      <c r="F321" s="54">
        <v>12</v>
      </c>
      <c r="G321">
        <v>29</v>
      </c>
      <c r="H321">
        <v>26</v>
      </c>
      <c r="I321">
        <v>30</v>
      </c>
      <c r="J321">
        <v>12</v>
      </c>
      <c r="K321">
        <v>2</v>
      </c>
      <c r="L321">
        <v>264</v>
      </c>
      <c r="M321">
        <v>45</v>
      </c>
      <c r="N321">
        <v>587</v>
      </c>
      <c r="O321">
        <v>206</v>
      </c>
      <c r="P321">
        <v>161</v>
      </c>
      <c r="Q321">
        <v>156</v>
      </c>
      <c r="R321">
        <v>54</v>
      </c>
      <c r="S321">
        <v>9</v>
      </c>
      <c r="T321">
        <v>35</v>
      </c>
      <c r="U321">
        <v>27</v>
      </c>
      <c r="V321">
        <v>27</v>
      </c>
      <c r="W321">
        <v>9</v>
      </c>
      <c r="X321">
        <v>2</v>
      </c>
      <c r="Y321">
        <v>219</v>
      </c>
      <c r="Z321">
        <v>37</v>
      </c>
      <c r="AA321">
        <v>586</v>
      </c>
    </row>
    <row r="322" spans="1:27" x14ac:dyDescent="0.25">
      <c r="A322" t="s">
        <v>641</v>
      </c>
      <c r="B322">
        <v>267</v>
      </c>
      <c r="C322">
        <v>339</v>
      </c>
      <c r="D322" s="53">
        <v>503</v>
      </c>
      <c r="E322" s="54">
        <v>239</v>
      </c>
      <c r="F322" s="54">
        <v>47</v>
      </c>
      <c r="G322">
        <v>19</v>
      </c>
      <c r="H322">
        <v>24</v>
      </c>
      <c r="I322">
        <v>36</v>
      </c>
      <c r="J322">
        <v>17</v>
      </c>
      <c r="K322">
        <v>3</v>
      </c>
      <c r="L322">
        <v>789</v>
      </c>
      <c r="M322">
        <v>57</v>
      </c>
      <c r="N322">
        <v>1395</v>
      </c>
      <c r="O322">
        <v>310</v>
      </c>
      <c r="P322">
        <v>348</v>
      </c>
      <c r="Q322">
        <v>491</v>
      </c>
      <c r="R322">
        <v>198</v>
      </c>
      <c r="S322">
        <v>44</v>
      </c>
      <c r="T322">
        <v>22</v>
      </c>
      <c r="U322">
        <v>25</v>
      </c>
      <c r="V322">
        <v>35</v>
      </c>
      <c r="W322">
        <v>14</v>
      </c>
      <c r="X322">
        <v>3</v>
      </c>
      <c r="Y322">
        <v>733</v>
      </c>
      <c r="Z322">
        <v>53</v>
      </c>
      <c r="AA322">
        <v>1391</v>
      </c>
    </row>
    <row r="323" spans="1:27" x14ac:dyDescent="0.25">
      <c r="A323" t="s">
        <v>643</v>
      </c>
      <c r="B323">
        <v>366</v>
      </c>
      <c r="C323">
        <v>283</v>
      </c>
      <c r="D323" s="53">
        <v>293</v>
      </c>
      <c r="E323" s="54">
        <v>82</v>
      </c>
      <c r="F323" s="54">
        <v>14</v>
      </c>
      <c r="G323">
        <v>35</v>
      </c>
      <c r="H323">
        <v>27</v>
      </c>
      <c r="I323">
        <v>28</v>
      </c>
      <c r="J323">
        <v>8</v>
      </c>
      <c r="K323">
        <v>1</v>
      </c>
      <c r="L323">
        <v>389</v>
      </c>
      <c r="M323">
        <v>37</v>
      </c>
      <c r="N323">
        <v>1038</v>
      </c>
      <c r="O323">
        <v>393</v>
      </c>
      <c r="P323">
        <v>249</v>
      </c>
      <c r="Q323">
        <v>291</v>
      </c>
      <c r="R323">
        <v>87</v>
      </c>
      <c r="S323">
        <v>14</v>
      </c>
      <c r="T323">
        <v>38</v>
      </c>
      <c r="U323">
        <v>24</v>
      </c>
      <c r="V323">
        <v>28</v>
      </c>
      <c r="W323">
        <v>8</v>
      </c>
      <c r="X323">
        <v>1</v>
      </c>
      <c r="Y323">
        <v>392</v>
      </c>
      <c r="Z323">
        <v>38</v>
      </c>
      <c r="AA323">
        <v>1034</v>
      </c>
    </row>
    <row r="324" spans="1:27" x14ac:dyDescent="0.25">
      <c r="A324" t="s">
        <v>645</v>
      </c>
      <c r="B324">
        <v>279</v>
      </c>
      <c r="C324">
        <v>261</v>
      </c>
      <c r="D324" s="53">
        <v>337</v>
      </c>
      <c r="E324" s="54">
        <v>169</v>
      </c>
      <c r="F324" s="54">
        <v>49</v>
      </c>
      <c r="G324">
        <v>25</v>
      </c>
      <c r="H324">
        <v>24</v>
      </c>
      <c r="I324">
        <v>31</v>
      </c>
      <c r="J324">
        <v>15</v>
      </c>
      <c r="K324">
        <v>4</v>
      </c>
      <c r="L324">
        <v>555</v>
      </c>
      <c r="M324">
        <v>51</v>
      </c>
      <c r="N324">
        <v>1095</v>
      </c>
      <c r="O324">
        <v>220</v>
      </c>
      <c r="P324">
        <v>242</v>
      </c>
      <c r="Q324">
        <v>396</v>
      </c>
      <c r="R324">
        <v>181</v>
      </c>
      <c r="S324">
        <v>31</v>
      </c>
      <c r="T324">
        <v>21</v>
      </c>
      <c r="U324">
        <v>23</v>
      </c>
      <c r="V324">
        <v>37</v>
      </c>
      <c r="W324">
        <v>17</v>
      </c>
      <c r="X324">
        <v>3</v>
      </c>
      <c r="Y324">
        <v>608</v>
      </c>
      <c r="Z324">
        <v>57</v>
      </c>
      <c r="AA324">
        <v>1070</v>
      </c>
    </row>
    <row r="325" spans="1:27" x14ac:dyDescent="0.25">
      <c r="A325" t="s">
        <v>647</v>
      </c>
      <c r="B325">
        <v>91</v>
      </c>
      <c r="C325">
        <v>155</v>
      </c>
      <c r="D325" s="53">
        <v>343</v>
      </c>
      <c r="E325" s="54">
        <v>385</v>
      </c>
      <c r="F325" s="54">
        <v>209</v>
      </c>
      <c r="G325">
        <v>8</v>
      </c>
      <c r="H325">
        <v>13</v>
      </c>
      <c r="I325">
        <v>29</v>
      </c>
      <c r="J325">
        <v>33</v>
      </c>
      <c r="K325">
        <v>18</v>
      </c>
      <c r="L325">
        <v>937</v>
      </c>
      <c r="M325">
        <v>79</v>
      </c>
      <c r="N325">
        <v>1183</v>
      </c>
      <c r="O325">
        <v>123</v>
      </c>
      <c r="P325">
        <v>144</v>
      </c>
      <c r="Q325">
        <v>297</v>
      </c>
      <c r="R325">
        <v>365</v>
      </c>
      <c r="S325">
        <v>255</v>
      </c>
      <c r="T325">
        <v>10</v>
      </c>
      <c r="U325">
        <v>12</v>
      </c>
      <c r="V325">
        <v>25</v>
      </c>
      <c r="W325">
        <v>31</v>
      </c>
      <c r="X325">
        <v>22</v>
      </c>
      <c r="Y325">
        <v>917</v>
      </c>
      <c r="Z325">
        <v>77</v>
      </c>
      <c r="AA325">
        <v>1184</v>
      </c>
    </row>
    <row r="326" spans="1:27" x14ac:dyDescent="0.25">
      <c r="A326" t="s">
        <v>649</v>
      </c>
      <c r="B326">
        <v>144</v>
      </c>
      <c r="C326">
        <v>122</v>
      </c>
      <c r="D326" s="53">
        <v>122</v>
      </c>
      <c r="E326" s="54">
        <v>27</v>
      </c>
      <c r="F326" s="54">
        <v>5</v>
      </c>
      <c r="G326">
        <v>34</v>
      </c>
      <c r="H326">
        <v>29</v>
      </c>
      <c r="I326">
        <v>29</v>
      </c>
      <c r="J326">
        <v>6</v>
      </c>
      <c r="K326">
        <v>1</v>
      </c>
      <c r="L326">
        <v>154</v>
      </c>
      <c r="M326">
        <v>37</v>
      </c>
      <c r="N326">
        <v>420</v>
      </c>
      <c r="O326">
        <v>165</v>
      </c>
      <c r="P326">
        <v>115</v>
      </c>
      <c r="Q326">
        <v>109</v>
      </c>
      <c r="R326">
        <v>26</v>
      </c>
      <c r="S326">
        <v>3</v>
      </c>
      <c r="T326">
        <v>39</v>
      </c>
      <c r="U326">
        <v>28</v>
      </c>
      <c r="V326">
        <v>26</v>
      </c>
      <c r="W326">
        <v>6</v>
      </c>
      <c r="X326">
        <v>1</v>
      </c>
      <c r="Y326">
        <v>138</v>
      </c>
      <c r="Z326">
        <v>33</v>
      </c>
      <c r="AA326">
        <v>418</v>
      </c>
    </row>
    <row r="327" spans="1:27" x14ac:dyDescent="0.25">
      <c r="A327" t="s">
        <v>651</v>
      </c>
      <c r="B327">
        <v>224</v>
      </c>
      <c r="C327">
        <v>240</v>
      </c>
      <c r="D327" s="53">
        <v>349</v>
      </c>
      <c r="E327" s="54">
        <v>268</v>
      </c>
      <c r="F327" s="54">
        <v>87</v>
      </c>
      <c r="G327">
        <v>19</v>
      </c>
      <c r="H327">
        <v>21</v>
      </c>
      <c r="I327">
        <v>30</v>
      </c>
      <c r="J327">
        <v>23</v>
      </c>
      <c r="K327">
        <v>7</v>
      </c>
      <c r="L327">
        <v>704</v>
      </c>
      <c r="M327">
        <v>60</v>
      </c>
      <c r="N327">
        <v>1168</v>
      </c>
      <c r="O327">
        <v>271</v>
      </c>
      <c r="P327">
        <v>237</v>
      </c>
      <c r="Q327">
        <v>328</v>
      </c>
      <c r="R327">
        <v>200</v>
      </c>
      <c r="S327">
        <v>128</v>
      </c>
      <c r="T327">
        <v>23</v>
      </c>
      <c r="U327">
        <v>20</v>
      </c>
      <c r="V327">
        <v>28</v>
      </c>
      <c r="W327">
        <v>17</v>
      </c>
      <c r="X327">
        <v>11</v>
      </c>
      <c r="Y327">
        <v>656</v>
      </c>
      <c r="Z327">
        <v>56</v>
      </c>
      <c r="AA327">
        <v>1164</v>
      </c>
    </row>
    <row r="328" spans="1:27" x14ac:dyDescent="0.25">
      <c r="A328" t="s">
        <v>653</v>
      </c>
      <c r="B328">
        <v>299</v>
      </c>
      <c r="C328">
        <v>352</v>
      </c>
      <c r="D328" s="53">
        <v>635</v>
      </c>
      <c r="E328" s="54">
        <v>363</v>
      </c>
      <c r="F328" s="54">
        <v>109</v>
      </c>
      <c r="G328">
        <v>17</v>
      </c>
      <c r="H328">
        <v>20</v>
      </c>
      <c r="I328">
        <v>36</v>
      </c>
      <c r="J328">
        <v>21</v>
      </c>
      <c r="K328">
        <v>6</v>
      </c>
      <c r="L328">
        <v>1107</v>
      </c>
      <c r="M328">
        <v>63</v>
      </c>
      <c r="N328">
        <v>1758</v>
      </c>
      <c r="O328">
        <v>327</v>
      </c>
      <c r="P328">
        <v>405</v>
      </c>
      <c r="Q328">
        <v>557</v>
      </c>
      <c r="R328">
        <v>330</v>
      </c>
      <c r="S328">
        <v>133</v>
      </c>
      <c r="T328">
        <v>19</v>
      </c>
      <c r="U328">
        <v>23</v>
      </c>
      <c r="V328">
        <v>32</v>
      </c>
      <c r="W328">
        <v>19</v>
      </c>
      <c r="X328">
        <v>8</v>
      </c>
      <c r="Y328">
        <v>1020</v>
      </c>
      <c r="Z328">
        <v>58</v>
      </c>
      <c r="AA328">
        <v>1752</v>
      </c>
    </row>
    <row r="329" spans="1:27" x14ac:dyDescent="0.25">
      <c r="A329" t="s">
        <v>655</v>
      </c>
      <c r="B329">
        <v>202</v>
      </c>
      <c r="C329">
        <v>167</v>
      </c>
      <c r="D329" s="53">
        <v>173</v>
      </c>
      <c r="E329" s="54">
        <v>74</v>
      </c>
      <c r="F329" s="54">
        <v>14</v>
      </c>
      <c r="G329">
        <v>32</v>
      </c>
      <c r="H329">
        <v>27</v>
      </c>
      <c r="I329">
        <v>27</v>
      </c>
      <c r="J329">
        <v>12</v>
      </c>
      <c r="K329">
        <v>2</v>
      </c>
      <c r="L329">
        <v>261</v>
      </c>
      <c r="M329">
        <v>41</v>
      </c>
      <c r="N329">
        <v>630</v>
      </c>
      <c r="O329">
        <v>208</v>
      </c>
      <c r="P329">
        <v>197</v>
      </c>
      <c r="Q329">
        <v>151</v>
      </c>
      <c r="R329">
        <v>60</v>
      </c>
      <c r="S329">
        <v>7</v>
      </c>
      <c r="T329">
        <v>33</v>
      </c>
      <c r="U329">
        <v>32</v>
      </c>
      <c r="V329">
        <v>24</v>
      </c>
      <c r="W329">
        <v>10</v>
      </c>
      <c r="X329">
        <v>1</v>
      </c>
      <c r="Y329">
        <v>218</v>
      </c>
      <c r="Z329">
        <v>35</v>
      </c>
      <c r="AA329">
        <v>623</v>
      </c>
    </row>
    <row r="330" spans="1:27" x14ac:dyDescent="0.25">
      <c r="A330" t="s">
        <v>657</v>
      </c>
      <c r="B330">
        <v>241</v>
      </c>
      <c r="C330">
        <v>410</v>
      </c>
      <c r="D330" s="53">
        <v>702</v>
      </c>
      <c r="E330" s="54">
        <v>396</v>
      </c>
      <c r="F330" s="54">
        <v>88</v>
      </c>
      <c r="G330">
        <v>13</v>
      </c>
      <c r="H330">
        <v>22</v>
      </c>
      <c r="I330">
        <v>38</v>
      </c>
      <c r="J330">
        <v>22</v>
      </c>
      <c r="K330">
        <v>5</v>
      </c>
      <c r="L330">
        <v>1186</v>
      </c>
      <c r="M330">
        <v>65</v>
      </c>
      <c r="N330">
        <v>1837</v>
      </c>
      <c r="O330">
        <v>381</v>
      </c>
      <c r="P330">
        <v>350</v>
      </c>
      <c r="Q330">
        <v>600</v>
      </c>
      <c r="R330">
        <v>349</v>
      </c>
      <c r="S330">
        <v>151</v>
      </c>
      <c r="T330">
        <v>21</v>
      </c>
      <c r="U330">
        <v>19</v>
      </c>
      <c r="V330">
        <v>33</v>
      </c>
      <c r="W330">
        <v>19</v>
      </c>
      <c r="X330">
        <v>8</v>
      </c>
      <c r="Y330">
        <v>1100</v>
      </c>
      <c r="Z330">
        <v>60</v>
      </c>
      <c r="AA330">
        <v>1831</v>
      </c>
    </row>
    <row r="331" spans="1:27" x14ac:dyDescent="0.25">
      <c r="A331" t="s">
        <v>659</v>
      </c>
      <c r="B331">
        <v>151</v>
      </c>
      <c r="C331">
        <v>202</v>
      </c>
      <c r="D331" s="53">
        <v>282</v>
      </c>
      <c r="E331" s="54">
        <v>131</v>
      </c>
      <c r="F331" s="54">
        <v>26</v>
      </c>
      <c r="G331">
        <v>19</v>
      </c>
      <c r="H331">
        <v>26</v>
      </c>
      <c r="I331">
        <v>36</v>
      </c>
      <c r="J331">
        <v>17</v>
      </c>
      <c r="K331">
        <v>3</v>
      </c>
      <c r="L331">
        <v>439</v>
      </c>
      <c r="M331">
        <v>55</v>
      </c>
      <c r="N331">
        <v>792</v>
      </c>
      <c r="O331">
        <v>214</v>
      </c>
      <c r="P331">
        <v>189</v>
      </c>
      <c r="Q331">
        <v>251</v>
      </c>
      <c r="R331">
        <v>106</v>
      </c>
      <c r="S331">
        <v>30</v>
      </c>
      <c r="T331">
        <v>27</v>
      </c>
      <c r="U331">
        <v>24</v>
      </c>
      <c r="V331">
        <v>32</v>
      </c>
      <c r="W331">
        <v>13</v>
      </c>
      <c r="X331">
        <v>4</v>
      </c>
      <c r="Y331">
        <v>387</v>
      </c>
      <c r="Z331">
        <v>49</v>
      </c>
      <c r="AA331">
        <v>790</v>
      </c>
    </row>
    <row r="332" spans="1:27" x14ac:dyDescent="0.25">
      <c r="A332" t="s">
        <v>661</v>
      </c>
      <c r="B332">
        <v>155</v>
      </c>
      <c r="C332">
        <v>156</v>
      </c>
      <c r="D332" s="53">
        <v>257</v>
      </c>
      <c r="E332" s="54">
        <v>138</v>
      </c>
      <c r="F332" s="54">
        <v>30</v>
      </c>
      <c r="G332">
        <v>21</v>
      </c>
      <c r="H332">
        <v>21</v>
      </c>
      <c r="I332">
        <v>35</v>
      </c>
      <c r="J332">
        <v>19</v>
      </c>
      <c r="K332">
        <v>4</v>
      </c>
      <c r="L332">
        <v>425</v>
      </c>
      <c r="M332">
        <v>58</v>
      </c>
      <c r="N332">
        <v>736</v>
      </c>
      <c r="O332">
        <v>184</v>
      </c>
      <c r="P332">
        <v>174</v>
      </c>
      <c r="Q332">
        <v>232</v>
      </c>
      <c r="R332">
        <v>95</v>
      </c>
      <c r="S332">
        <v>38</v>
      </c>
      <c r="T332">
        <v>25</v>
      </c>
      <c r="U332">
        <v>24</v>
      </c>
      <c r="V332">
        <v>32</v>
      </c>
      <c r="W332">
        <v>13</v>
      </c>
      <c r="X332">
        <v>5</v>
      </c>
      <c r="Y332">
        <v>365</v>
      </c>
      <c r="Z332">
        <v>50</v>
      </c>
      <c r="AA332">
        <v>723</v>
      </c>
    </row>
    <row r="333" spans="1:27" x14ac:dyDescent="0.25">
      <c r="A333" t="s">
        <v>663</v>
      </c>
      <c r="B333">
        <v>177</v>
      </c>
      <c r="C333">
        <v>242</v>
      </c>
      <c r="D333" s="53">
        <v>468</v>
      </c>
      <c r="E333" s="54">
        <v>301</v>
      </c>
      <c r="F333" s="54">
        <v>94</v>
      </c>
      <c r="G333">
        <v>14</v>
      </c>
      <c r="H333">
        <v>19</v>
      </c>
      <c r="I333">
        <v>37</v>
      </c>
      <c r="J333">
        <v>23</v>
      </c>
      <c r="K333">
        <v>7</v>
      </c>
      <c r="L333">
        <v>863</v>
      </c>
      <c r="M333">
        <v>67</v>
      </c>
      <c r="N333">
        <v>1282</v>
      </c>
      <c r="O333">
        <v>182</v>
      </c>
      <c r="P333">
        <v>237</v>
      </c>
      <c r="Q333">
        <v>453</v>
      </c>
      <c r="R333">
        <v>268</v>
      </c>
      <c r="S333">
        <v>136</v>
      </c>
      <c r="T333">
        <v>14</v>
      </c>
      <c r="U333">
        <v>19</v>
      </c>
      <c r="V333">
        <v>36</v>
      </c>
      <c r="W333">
        <v>21</v>
      </c>
      <c r="X333">
        <v>11</v>
      </c>
      <c r="Y333">
        <v>857</v>
      </c>
      <c r="Z333">
        <v>67</v>
      </c>
      <c r="AA333">
        <v>1276</v>
      </c>
    </row>
    <row r="334" spans="1:27" x14ac:dyDescent="0.25">
      <c r="A334" t="s">
        <v>665</v>
      </c>
      <c r="B334">
        <v>246</v>
      </c>
      <c r="C334">
        <v>292</v>
      </c>
      <c r="D334" s="53">
        <v>364</v>
      </c>
      <c r="E334" s="54">
        <v>190</v>
      </c>
      <c r="F334" s="54">
        <v>26</v>
      </c>
      <c r="G334">
        <v>22</v>
      </c>
      <c r="H334">
        <v>26</v>
      </c>
      <c r="I334">
        <v>33</v>
      </c>
      <c r="J334">
        <v>17</v>
      </c>
      <c r="K334">
        <v>2</v>
      </c>
      <c r="L334">
        <v>580</v>
      </c>
      <c r="M334">
        <v>52</v>
      </c>
      <c r="N334">
        <v>1118</v>
      </c>
      <c r="O334">
        <v>336</v>
      </c>
      <c r="P334">
        <v>276</v>
      </c>
      <c r="Q334">
        <v>327</v>
      </c>
      <c r="R334">
        <v>138</v>
      </c>
      <c r="S334">
        <v>38</v>
      </c>
      <c r="T334">
        <v>30</v>
      </c>
      <c r="U334">
        <v>25</v>
      </c>
      <c r="V334">
        <v>29</v>
      </c>
      <c r="W334">
        <v>12</v>
      </c>
      <c r="X334">
        <v>3</v>
      </c>
      <c r="Y334">
        <v>503</v>
      </c>
      <c r="Z334">
        <v>45</v>
      </c>
      <c r="AA334">
        <v>1115</v>
      </c>
    </row>
    <row r="335" spans="1:27" x14ac:dyDescent="0.25">
      <c r="A335" t="s">
        <v>667</v>
      </c>
      <c r="B335">
        <v>127</v>
      </c>
      <c r="C335">
        <v>235</v>
      </c>
      <c r="D335" s="53">
        <v>513</v>
      </c>
      <c r="E335" s="54">
        <v>414</v>
      </c>
      <c r="F335" s="54">
        <v>190</v>
      </c>
      <c r="G335">
        <v>9</v>
      </c>
      <c r="H335">
        <v>16</v>
      </c>
      <c r="I335">
        <v>35</v>
      </c>
      <c r="J335">
        <v>28</v>
      </c>
      <c r="K335">
        <v>13</v>
      </c>
      <c r="L335">
        <v>1117</v>
      </c>
      <c r="M335">
        <v>76</v>
      </c>
      <c r="N335">
        <v>1479</v>
      </c>
      <c r="O335">
        <v>173</v>
      </c>
      <c r="P335">
        <v>199</v>
      </c>
      <c r="Q335">
        <v>437</v>
      </c>
      <c r="R335">
        <v>408</v>
      </c>
      <c r="S335">
        <v>264</v>
      </c>
      <c r="T335">
        <v>12</v>
      </c>
      <c r="U335">
        <v>13</v>
      </c>
      <c r="V335">
        <v>30</v>
      </c>
      <c r="W335">
        <v>28</v>
      </c>
      <c r="X335">
        <v>18</v>
      </c>
      <c r="Y335">
        <v>1109</v>
      </c>
      <c r="Z335">
        <v>75</v>
      </c>
      <c r="AA335">
        <v>1481</v>
      </c>
    </row>
    <row r="336" spans="1:27" x14ac:dyDescent="0.25">
      <c r="A336" t="s">
        <v>669</v>
      </c>
      <c r="B336">
        <v>84</v>
      </c>
      <c r="C336">
        <v>147</v>
      </c>
      <c r="D336" s="53">
        <v>333</v>
      </c>
      <c r="E336" s="54">
        <v>320</v>
      </c>
      <c r="F336" s="54">
        <v>166</v>
      </c>
      <c r="G336">
        <v>8</v>
      </c>
      <c r="H336">
        <v>14</v>
      </c>
      <c r="I336">
        <v>32</v>
      </c>
      <c r="J336">
        <v>30</v>
      </c>
      <c r="K336">
        <v>16</v>
      </c>
      <c r="L336">
        <v>819</v>
      </c>
      <c r="M336">
        <v>78</v>
      </c>
      <c r="N336">
        <v>1050</v>
      </c>
      <c r="O336">
        <v>89</v>
      </c>
      <c r="P336">
        <v>141</v>
      </c>
      <c r="Q336">
        <v>324</v>
      </c>
      <c r="R336">
        <v>287</v>
      </c>
      <c r="S336">
        <v>209</v>
      </c>
      <c r="T336">
        <v>8</v>
      </c>
      <c r="U336">
        <v>13</v>
      </c>
      <c r="V336">
        <v>31</v>
      </c>
      <c r="W336">
        <v>27</v>
      </c>
      <c r="X336">
        <v>20</v>
      </c>
      <c r="Y336">
        <v>820</v>
      </c>
      <c r="Z336">
        <v>78</v>
      </c>
      <c r="AA336">
        <v>1050</v>
      </c>
    </row>
    <row r="337" spans="1:27" x14ac:dyDescent="0.25">
      <c r="A337" t="s">
        <v>671</v>
      </c>
      <c r="B337">
        <v>138</v>
      </c>
      <c r="C337">
        <v>129</v>
      </c>
      <c r="D337" s="53">
        <v>199</v>
      </c>
      <c r="E337" s="54">
        <v>127</v>
      </c>
      <c r="F337" s="54">
        <v>39</v>
      </c>
      <c r="G337">
        <v>22</v>
      </c>
      <c r="H337">
        <v>20</v>
      </c>
      <c r="I337">
        <v>31</v>
      </c>
      <c r="J337">
        <v>20</v>
      </c>
      <c r="K337">
        <v>6</v>
      </c>
      <c r="L337">
        <v>365</v>
      </c>
      <c r="M337">
        <v>58</v>
      </c>
      <c r="N337">
        <v>632</v>
      </c>
      <c r="O337">
        <v>134</v>
      </c>
      <c r="P337">
        <v>130</v>
      </c>
      <c r="Q337">
        <v>228</v>
      </c>
      <c r="R337">
        <v>97</v>
      </c>
      <c r="S337">
        <v>35</v>
      </c>
      <c r="T337">
        <v>21</v>
      </c>
      <c r="U337">
        <v>21</v>
      </c>
      <c r="V337">
        <v>37</v>
      </c>
      <c r="W337">
        <v>16</v>
      </c>
      <c r="X337">
        <v>6</v>
      </c>
      <c r="Y337">
        <v>360</v>
      </c>
      <c r="Z337">
        <v>58</v>
      </c>
      <c r="AA337">
        <v>624</v>
      </c>
    </row>
    <row r="338" spans="1:27" x14ac:dyDescent="0.25">
      <c r="A338" t="s">
        <v>673</v>
      </c>
      <c r="B338">
        <v>74</v>
      </c>
      <c r="C338">
        <v>139</v>
      </c>
      <c r="D338" s="53">
        <v>351</v>
      </c>
      <c r="E338" s="54">
        <v>341</v>
      </c>
      <c r="F338" s="54">
        <v>155</v>
      </c>
      <c r="G338">
        <v>7</v>
      </c>
      <c r="H338">
        <v>13</v>
      </c>
      <c r="I338">
        <v>33</v>
      </c>
      <c r="J338">
        <v>32</v>
      </c>
      <c r="K338">
        <v>15</v>
      </c>
      <c r="L338">
        <v>847</v>
      </c>
      <c r="M338">
        <v>80</v>
      </c>
      <c r="N338">
        <v>1060</v>
      </c>
      <c r="O338">
        <v>91</v>
      </c>
      <c r="P338">
        <v>135</v>
      </c>
      <c r="Q338">
        <v>365</v>
      </c>
      <c r="R338">
        <v>270</v>
      </c>
      <c r="S338">
        <v>193</v>
      </c>
      <c r="T338">
        <v>9</v>
      </c>
      <c r="U338">
        <v>13</v>
      </c>
      <c r="V338">
        <v>35</v>
      </c>
      <c r="W338">
        <v>26</v>
      </c>
      <c r="X338">
        <v>18</v>
      </c>
      <c r="Y338">
        <v>828</v>
      </c>
      <c r="Z338">
        <v>79</v>
      </c>
      <c r="AA338">
        <v>1054</v>
      </c>
    </row>
    <row r="339" spans="1:27" x14ac:dyDescent="0.25">
      <c r="A339" t="s">
        <v>675</v>
      </c>
      <c r="B339">
        <v>323</v>
      </c>
      <c r="C339">
        <v>260</v>
      </c>
      <c r="D339" s="53">
        <v>393</v>
      </c>
      <c r="E339" s="54">
        <v>149</v>
      </c>
      <c r="F339" s="54">
        <v>28</v>
      </c>
      <c r="G339">
        <v>28</v>
      </c>
      <c r="H339">
        <v>23</v>
      </c>
      <c r="I339">
        <v>34</v>
      </c>
      <c r="J339">
        <v>13</v>
      </c>
      <c r="K339">
        <v>2</v>
      </c>
      <c r="L339">
        <v>570</v>
      </c>
      <c r="M339">
        <v>49</v>
      </c>
      <c r="N339">
        <v>1153</v>
      </c>
      <c r="O339">
        <v>315</v>
      </c>
      <c r="P339">
        <v>279</v>
      </c>
      <c r="Q339">
        <v>408</v>
      </c>
      <c r="R339">
        <v>116</v>
      </c>
      <c r="S339">
        <v>30</v>
      </c>
      <c r="T339">
        <v>27</v>
      </c>
      <c r="U339">
        <v>24</v>
      </c>
      <c r="V339">
        <v>36</v>
      </c>
      <c r="W339">
        <v>10</v>
      </c>
      <c r="X339">
        <v>3</v>
      </c>
      <c r="Y339">
        <v>554</v>
      </c>
      <c r="Z339">
        <v>48</v>
      </c>
      <c r="AA339">
        <v>1148</v>
      </c>
    </row>
    <row r="340" spans="1:27" x14ac:dyDescent="0.25">
      <c r="A340" t="s">
        <v>677</v>
      </c>
      <c r="B340">
        <v>202</v>
      </c>
      <c r="C340">
        <v>183</v>
      </c>
      <c r="D340" s="53">
        <v>161</v>
      </c>
      <c r="E340" s="54">
        <v>47</v>
      </c>
      <c r="F340" s="54">
        <v>8</v>
      </c>
      <c r="G340">
        <v>34</v>
      </c>
      <c r="H340">
        <v>30</v>
      </c>
      <c r="I340">
        <v>27</v>
      </c>
      <c r="J340">
        <v>8</v>
      </c>
      <c r="K340">
        <v>1</v>
      </c>
      <c r="L340">
        <v>216</v>
      </c>
      <c r="M340">
        <v>36</v>
      </c>
      <c r="N340">
        <v>601</v>
      </c>
      <c r="O340">
        <v>205</v>
      </c>
      <c r="P340">
        <v>169</v>
      </c>
      <c r="Q340">
        <v>160</v>
      </c>
      <c r="R340">
        <v>46</v>
      </c>
      <c r="S340">
        <v>14</v>
      </c>
      <c r="T340">
        <v>35</v>
      </c>
      <c r="U340">
        <v>28</v>
      </c>
      <c r="V340">
        <v>27</v>
      </c>
      <c r="W340">
        <v>8</v>
      </c>
      <c r="X340">
        <v>2</v>
      </c>
      <c r="Y340">
        <v>220</v>
      </c>
      <c r="Z340">
        <v>37</v>
      </c>
      <c r="AA340">
        <v>594</v>
      </c>
    </row>
    <row r="341" spans="1:27" x14ac:dyDescent="0.25">
      <c r="A341" t="s">
        <v>868</v>
      </c>
      <c r="B341">
        <v>11</v>
      </c>
      <c r="C341">
        <v>4</v>
      </c>
      <c r="D341" s="53">
        <v>15</v>
      </c>
      <c r="E341" s="54">
        <v>17</v>
      </c>
      <c r="F341" s="54">
        <v>5</v>
      </c>
      <c r="G341">
        <v>21</v>
      </c>
      <c r="H341">
        <v>8</v>
      </c>
      <c r="I341">
        <v>29</v>
      </c>
      <c r="J341">
        <v>33</v>
      </c>
      <c r="K341">
        <v>10</v>
      </c>
      <c r="L341">
        <v>37</v>
      </c>
      <c r="M341">
        <v>71</v>
      </c>
      <c r="N341">
        <v>52</v>
      </c>
      <c r="O341">
        <v>6</v>
      </c>
      <c r="P341">
        <v>11</v>
      </c>
      <c r="Q341">
        <v>15</v>
      </c>
      <c r="R341">
        <v>8</v>
      </c>
      <c r="S341">
        <v>2</v>
      </c>
      <c r="T341">
        <v>14</v>
      </c>
      <c r="U341">
        <v>26</v>
      </c>
      <c r="V341">
        <v>36</v>
      </c>
      <c r="W341">
        <v>19</v>
      </c>
      <c r="X341">
        <v>5</v>
      </c>
      <c r="Y341">
        <v>25</v>
      </c>
      <c r="Z341">
        <v>60</v>
      </c>
      <c r="AA341">
        <v>42</v>
      </c>
    </row>
    <row r="342" spans="1:27" x14ac:dyDescent="0.25">
      <c r="A342" t="s">
        <v>679</v>
      </c>
      <c r="B342">
        <v>20</v>
      </c>
      <c r="C342">
        <v>69</v>
      </c>
      <c r="D342" s="53">
        <v>57</v>
      </c>
      <c r="E342" s="54">
        <v>26</v>
      </c>
      <c r="F342" s="54">
        <v>25</v>
      </c>
      <c r="G342">
        <v>10</v>
      </c>
      <c r="H342">
        <v>35</v>
      </c>
      <c r="I342">
        <v>29</v>
      </c>
      <c r="J342">
        <v>13</v>
      </c>
      <c r="K342">
        <v>13</v>
      </c>
      <c r="L342">
        <v>108</v>
      </c>
      <c r="M342">
        <v>55</v>
      </c>
      <c r="N342">
        <v>197</v>
      </c>
      <c r="P342">
        <v>6</v>
      </c>
      <c r="Q342">
        <v>32</v>
      </c>
      <c r="R342">
        <v>38</v>
      </c>
      <c r="S342">
        <v>6</v>
      </c>
      <c r="U342">
        <v>7</v>
      </c>
      <c r="V342">
        <v>39</v>
      </c>
      <c r="W342">
        <v>46</v>
      </c>
      <c r="X342">
        <v>7</v>
      </c>
      <c r="Y342">
        <v>76</v>
      </c>
      <c r="Z342">
        <v>93</v>
      </c>
      <c r="AA342">
        <v>82</v>
      </c>
    </row>
    <row r="343" spans="1:27" x14ac:dyDescent="0.25">
      <c r="A343" t="s">
        <v>682</v>
      </c>
      <c r="B343">
        <v>3</v>
      </c>
      <c r="C343">
        <v>20</v>
      </c>
      <c r="D343" s="53">
        <v>15</v>
      </c>
      <c r="E343" s="54">
        <v>12</v>
      </c>
      <c r="F343" s="54">
        <v>20</v>
      </c>
      <c r="G343">
        <v>4</v>
      </c>
      <c r="H343">
        <v>29</v>
      </c>
      <c r="I343">
        <v>21</v>
      </c>
      <c r="J343">
        <v>17</v>
      </c>
      <c r="K343">
        <v>29</v>
      </c>
      <c r="L343">
        <v>47</v>
      </c>
      <c r="M343">
        <v>67</v>
      </c>
      <c r="N343">
        <v>70</v>
      </c>
      <c r="P343">
        <v>2</v>
      </c>
      <c r="Q343">
        <v>17</v>
      </c>
      <c r="R343">
        <v>12</v>
      </c>
      <c r="S343">
        <v>11</v>
      </c>
      <c r="U343">
        <v>5</v>
      </c>
      <c r="V343">
        <v>40</v>
      </c>
      <c r="W343">
        <v>29</v>
      </c>
      <c r="X343">
        <v>26</v>
      </c>
      <c r="Y343">
        <v>40</v>
      </c>
      <c r="Z343">
        <v>95</v>
      </c>
      <c r="AA343">
        <v>42</v>
      </c>
    </row>
    <row r="344" spans="1:27" x14ac:dyDescent="0.25">
      <c r="A344" t="s">
        <v>684</v>
      </c>
      <c r="B344">
        <v>344</v>
      </c>
      <c r="C344">
        <v>341</v>
      </c>
      <c r="D344" s="53">
        <v>188</v>
      </c>
      <c r="E344" s="54">
        <v>52</v>
      </c>
      <c r="F344" s="54">
        <v>47</v>
      </c>
      <c r="G344">
        <v>35</v>
      </c>
      <c r="H344">
        <v>35</v>
      </c>
      <c r="I344">
        <v>19</v>
      </c>
      <c r="J344">
        <v>5</v>
      </c>
      <c r="K344">
        <v>5</v>
      </c>
      <c r="L344">
        <v>287</v>
      </c>
      <c r="M344">
        <v>30</v>
      </c>
      <c r="N344">
        <v>972</v>
      </c>
      <c r="O344">
        <v>87</v>
      </c>
      <c r="P344">
        <v>106</v>
      </c>
      <c r="Q344">
        <v>150</v>
      </c>
      <c r="R344">
        <v>99</v>
      </c>
      <c r="S344">
        <v>16</v>
      </c>
      <c r="T344">
        <v>19</v>
      </c>
      <c r="U344">
        <v>23</v>
      </c>
      <c r="V344">
        <v>33</v>
      </c>
      <c r="W344">
        <v>22</v>
      </c>
      <c r="X344">
        <v>3</v>
      </c>
      <c r="Y344">
        <v>265</v>
      </c>
      <c r="Z344">
        <v>58</v>
      </c>
      <c r="AA344">
        <v>458</v>
      </c>
    </row>
    <row r="345" spans="1:27" x14ac:dyDescent="0.25">
      <c r="A345" t="s">
        <v>686</v>
      </c>
      <c r="B345">
        <v>8</v>
      </c>
      <c r="C345">
        <v>48</v>
      </c>
      <c r="D345" s="53">
        <v>68</v>
      </c>
      <c r="E345" s="54">
        <v>26</v>
      </c>
      <c r="F345" s="54">
        <v>24</v>
      </c>
      <c r="G345">
        <v>5</v>
      </c>
      <c r="H345">
        <v>28</v>
      </c>
      <c r="I345">
        <v>39</v>
      </c>
      <c r="J345">
        <v>15</v>
      </c>
      <c r="K345">
        <v>14</v>
      </c>
      <c r="L345">
        <v>118</v>
      </c>
      <c r="M345">
        <v>68</v>
      </c>
      <c r="N345">
        <v>174</v>
      </c>
      <c r="O345">
        <v>3</v>
      </c>
      <c r="P345">
        <v>3</v>
      </c>
      <c r="Q345">
        <v>19</v>
      </c>
      <c r="R345">
        <v>35</v>
      </c>
      <c r="S345">
        <v>14</v>
      </c>
      <c r="T345">
        <v>4</v>
      </c>
      <c r="U345">
        <v>4</v>
      </c>
      <c r="V345">
        <v>26</v>
      </c>
      <c r="W345">
        <v>47</v>
      </c>
      <c r="X345">
        <v>19</v>
      </c>
      <c r="Y345">
        <v>68</v>
      </c>
      <c r="Z345">
        <v>92</v>
      </c>
      <c r="AA345">
        <v>74</v>
      </c>
    </row>
    <row r="346" spans="1:27" x14ac:dyDescent="0.25">
      <c r="A346" t="s">
        <v>688</v>
      </c>
      <c r="B346">
        <v>142</v>
      </c>
      <c r="C346">
        <v>15</v>
      </c>
      <c r="D346" s="53">
        <v>5</v>
      </c>
      <c r="G346">
        <v>88</v>
      </c>
      <c r="H346">
        <v>9</v>
      </c>
      <c r="I346">
        <v>3</v>
      </c>
      <c r="L346">
        <v>5</v>
      </c>
      <c r="M346">
        <v>3</v>
      </c>
      <c r="N346">
        <v>162</v>
      </c>
      <c r="O346">
        <v>47</v>
      </c>
      <c r="P346">
        <v>15</v>
      </c>
      <c r="Q346">
        <v>6</v>
      </c>
      <c r="R346">
        <v>1</v>
      </c>
      <c r="T346">
        <v>68</v>
      </c>
      <c r="U346">
        <v>22</v>
      </c>
      <c r="V346">
        <v>9</v>
      </c>
      <c r="W346">
        <v>1</v>
      </c>
      <c r="Y346">
        <v>7</v>
      </c>
      <c r="Z346">
        <v>10</v>
      </c>
      <c r="AA346">
        <v>69</v>
      </c>
    </row>
    <row r="347" spans="1:27" x14ac:dyDescent="0.25">
      <c r="A347" t="s">
        <v>692</v>
      </c>
      <c r="B347">
        <v>93</v>
      </c>
      <c r="C347">
        <v>124</v>
      </c>
      <c r="D347" s="53">
        <v>93</v>
      </c>
      <c r="E347" s="54">
        <v>38</v>
      </c>
      <c r="F347" s="54">
        <v>29</v>
      </c>
      <c r="G347">
        <v>25</v>
      </c>
      <c r="H347">
        <v>33</v>
      </c>
      <c r="I347">
        <v>25</v>
      </c>
      <c r="J347">
        <v>10</v>
      </c>
      <c r="K347">
        <v>8</v>
      </c>
      <c r="L347">
        <v>160</v>
      </c>
      <c r="M347">
        <v>42</v>
      </c>
      <c r="N347">
        <v>377</v>
      </c>
      <c r="O347">
        <v>8</v>
      </c>
      <c r="P347">
        <v>31</v>
      </c>
      <c r="Q347">
        <v>57</v>
      </c>
      <c r="R347">
        <v>66</v>
      </c>
      <c r="S347">
        <v>10</v>
      </c>
      <c r="T347">
        <v>5</v>
      </c>
      <c r="U347">
        <v>18</v>
      </c>
      <c r="V347">
        <v>33</v>
      </c>
      <c r="W347">
        <v>38</v>
      </c>
      <c r="X347">
        <v>6</v>
      </c>
      <c r="Y347">
        <v>133</v>
      </c>
      <c r="Z347">
        <v>77</v>
      </c>
      <c r="AA347">
        <v>172</v>
      </c>
    </row>
    <row r="348" spans="1:27" x14ac:dyDescent="0.25">
      <c r="A348" t="s">
        <v>694</v>
      </c>
      <c r="B348">
        <v>44</v>
      </c>
      <c r="C348">
        <v>163</v>
      </c>
      <c r="D348" s="53">
        <v>198</v>
      </c>
      <c r="E348" s="54">
        <v>85</v>
      </c>
      <c r="F348" s="54">
        <v>76</v>
      </c>
      <c r="G348">
        <v>8</v>
      </c>
      <c r="H348">
        <v>29</v>
      </c>
      <c r="I348">
        <v>35</v>
      </c>
      <c r="J348">
        <v>15</v>
      </c>
      <c r="K348">
        <v>13</v>
      </c>
      <c r="L348">
        <v>359</v>
      </c>
      <c r="M348">
        <v>63</v>
      </c>
      <c r="N348">
        <v>566</v>
      </c>
      <c r="O348">
        <v>6</v>
      </c>
      <c r="P348">
        <v>24</v>
      </c>
      <c r="Q348">
        <v>88</v>
      </c>
      <c r="R348">
        <v>134</v>
      </c>
      <c r="S348">
        <v>34</v>
      </c>
      <c r="T348">
        <v>2</v>
      </c>
      <c r="U348">
        <v>8</v>
      </c>
      <c r="V348">
        <v>31</v>
      </c>
      <c r="W348">
        <v>47</v>
      </c>
      <c r="X348">
        <v>12</v>
      </c>
      <c r="Y348">
        <v>256</v>
      </c>
      <c r="Z348">
        <v>90</v>
      </c>
      <c r="AA348">
        <v>286</v>
      </c>
    </row>
    <row r="349" spans="1:27" x14ac:dyDescent="0.25">
      <c r="A349" t="s">
        <v>696</v>
      </c>
      <c r="B349">
        <v>29</v>
      </c>
      <c r="C349">
        <v>78</v>
      </c>
      <c r="D349" s="53">
        <v>87</v>
      </c>
      <c r="E349" s="54">
        <v>49</v>
      </c>
      <c r="F349" s="54">
        <v>28</v>
      </c>
      <c r="G349">
        <v>11</v>
      </c>
      <c r="H349">
        <v>29</v>
      </c>
      <c r="I349">
        <v>32</v>
      </c>
      <c r="J349">
        <v>18</v>
      </c>
      <c r="K349">
        <v>10</v>
      </c>
      <c r="L349">
        <v>164</v>
      </c>
      <c r="M349">
        <v>61</v>
      </c>
      <c r="N349">
        <v>271</v>
      </c>
      <c r="O349">
        <v>9</v>
      </c>
      <c r="P349">
        <v>14</v>
      </c>
      <c r="Q349">
        <v>45</v>
      </c>
      <c r="R349">
        <v>37</v>
      </c>
      <c r="S349">
        <v>11</v>
      </c>
      <c r="T349">
        <v>8</v>
      </c>
      <c r="U349">
        <v>12</v>
      </c>
      <c r="V349">
        <v>39</v>
      </c>
      <c r="W349">
        <v>32</v>
      </c>
      <c r="X349">
        <v>9</v>
      </c>
      <c r="Y349">
        <v>93</v>
      </c>
      <c r="Z349">
        <v>80</v>
      </c>
      <c r="AA349">
        <v>116</v>
      </c>
    </row>
    <row r="350" spans="1:27" x14ac:dyDescent="0.25">
      <c r="A350" t="s">
        <v>870</v>
      </c>
      <c r="B350">
        <v>2</v>
      </c>
      <c r="C350">
        <v>12</v>
      </c>
      <c r="D350" s="53">
        <v>21</v>
      </c>
      <c r="E350" s="54">
        <v>9</v>
      </c>
      <c r="F350" s="54">
        <v>6</v>
      </c>
      <c r="G350">
        <v>4</v>
      </c>
      <c r="H350">
        <v>24</v>
      </c>
      <c r="I350">
        <v>42</v>
      </c>
      <c r="J350">
        <v>18</v>
      </c>
      <c r="K350">
        <v>12</v>
      </c>
      <c r="L350">
        <v>36</v>
      </c>
      <c r="M350">
        <v>72</v>
      </c>
      <c r="N350">
        <v>50</v>
      </c>
      <c r="O350">
        <v>1</v>
      </c>
      <c r="Q350">
        <v>2</v>
      </c>
      <c r="R350">
        <v>11</v>
      </c>
      <c r="S350">
        <v>2</v>
      </c>
      <c r="T350">
        <v>6</v>
      </c>
      <c r="V350">
        <v>13</v>
      </c>
      <c r="W350">
        <v>69</v>
      </c>
      <c r="X350">
        <v>13</v>
      </c>
      <c r="Y350">
        <v>15</v>
      </c>
      <c r="Z350">
        <v>94</v>
      </c>
      <c r="AA350">
        <v>16</v>
      </c>
    </row>
    <row r="351" spans="1:27" x14ac:dyDescent="0.25">
      <c r="A351" t="s">
        <v>871</v>
      </c>
      <c r="B351">
        <v>58</v>
      </c>
      <c r="C351">
        <v>178</v>
      </c>
      <c r="D351" s="53">
        <v>266</v>
      </c>
      <c r="E351" s="54">
        <v>199</v>
      </c>
      <c r="F351" s="54">
        <v>194</v>
      </c>
      <c r="G351">
        <v>6</v>
      </c>
      <c r="H351">
        <v>20</v>
      </c>
      <c r="I351">
        <v>30</v>
      </c>
      <c r="J351">
        <v>22</v>
      </c>
      <c r="K351">
        <v>22</v>
      </c>
      <c r="L351">
        <v>659</v>
      </c>
      <c r="M351">
        <v>74</v>
      </c>
      <c r="N351">
        <v>895</v>
      </c>
      <c r="O351">
        <v>8</v>
      </c>
      <c r="P351">
        <v>24</v>
      </c>
      <c r="Q351">
        <v>70</v>
      </c>
      <c r="R351">
        <v>204</v>
      </c>
      <c r="S351">
        <v>90</v>
      </c>
      <c r="T351">
        <v>2</v>
      </c>
      <c r="U351">
        <v>6</v>
      </c>
      <c r="V351">
        <v>18</v>
      </c>
      <c r="W351">
        <v>52</v>
      </c>
      <c r="X351">
        <v>23</v>
      </c>
      <c r="Y351">
        <v>364</v>
      </c>
      <c r="Z351">
        <v>92</v>
      </c>
      <c r="AA351">
        <v>396</v>
      </c>
    </row>
    <row r="352" spans="1:27" x14ac:dyDescent="0.25">
      <c r="A352" t="s">
        <v>872</v>
      </c>
      <c r="B352">
        <v>23</v>
      </c>
      <c r="C352">
        <v>3</v>
      </c>
      <c r="D352" s="53">
        <v>3</v>
      </c>
      <c r="G352">
        <v>79</v>
      </c>
      <c r="H352">
        <v>10</v>
      </c>
      <c r="I352">
        <v>10</v>
      </c>
      <c r="L352">
        <v>3</v>
      </c>
      <c r="M352">
        <v>10</v>
      </c>
      <c r="N352">
        <v>29</v>
      </c>
      <c r="O352">
        <v>12</v>
      </c>
      <c r="P352">
        <v>3</v>
      </c>
      <c r="Q352">
        <v>4</v>
      </c>
      <c r="T352">
        <v>63</v>
      </c>
      <c r="U352">
        <v>16</v>
      </c>
      <c r="V352">
        <v>21</v>
      </c>
      <c r="Y352">
        <v>4</v>
      </c>
      <c r="Z352">
        <v>21</v>
      </c>
      <c r="AA352">
        <v>19</v>
      </c>
    </row>
    <row r="353" spans="1:27" x14ac:dyDescent="0.25">
      <c r="A353" t="s">
        <v>873</v>
      </c>
      <c r="B353">
        <v>12</v>
      </c>
      <c r="C353">
        <v>59</v>
      </c>
      <c r="D353" s="53">
        <v>83</v>
      </c>
      <c r="E353" s="54">
        <v>31</v>
      </c>
      <c r="F353" s="54">
        <v>33</v>
      </c>
      <c r="G353">
        <v>6</v>
      </c>
      <c r="H353">
        <v>27</v>
      </c>
      <c r="I353">
        <v>38</v>
      </c>
      <c r="J353">
        <v>14</v>
      </c>
      <c r="K353">
        <v>15</v>
      </c>
      <c r="L353">
        <v>147</v>
      </c>
      <c r="M353">
        <v>67</v>
      </c>
      <c r="N353">
        <v>218</v>
      </c>
      <c r="O353">
        <v>3</v>
      </c>
      <c r="P353">
        <v>5</v>
      </c>
      <c r="Q353">
        <v>31</v>
      </c>
      <c r="R353">
        <v>45</v>
      </c>
      <c r="S353">
        <v>7</v>
      </c>
      <c r="T353">
        <v>3</v>
      </c>
      <c r="U353">
        <v>5</v>
      </c>
      <c r="V353">
        <v>34</v>
      </c>
      <c r="W353">
        <v>49</v>
      </c>
      <c r="X353">
        <v>8</v>
      </c>
      <c r="Y353">
        <v>83</v>
      </c>
      <c r="Z353">
        <v>91</v>
      </c>
      <c r="AA353">
        <v>91</v>
      </c>
    </row>
    <row r="354" spans="1:27" x14ac:dyDescent="0.25">
      <c r="A354" t="s">
        <v>698</v>
      </c>
      <c r="B354">
        <v>18</v>
      </c>
      <c r="C354">
        <v>21</v>
      </c>
      <c r="D354" s="53">
        <v>7</v>
      </c>
      <c r="F354" s="54">
        <v>1</v>
      </c>
      <c r="G354">
        <v>38</v>
      </c>
      <c r="H354">
        <v>45</v>
      </c>
      <c r="I354">
        <v>15</v>
      </c>
      <c r="K354">
        <v>2</v>
      </c>
      <c r="L354">
        <v>8</v>
      </c>
      <c r="M354">
        <v>17</v>
      </c>
      <c r="N354">
        <v>47</v>
      </c>
      <c r="O354">
        <v>1</v>
      </c>
      <c r="P354">
        <v>8</v>
      </c>
      <c r="Q354">
        <v>9</v>
      </c>
      <c r="R354">
        <v>2</v>
      </c>
      <c r="S354">
        <v>2</v>
      </c>
      <c r="T354">
        <v>5</v>
      </c>
      <c r="U354">
        <v>36</v>
      </c>
      <c r="V354">
        <v>41</v>
      </c>
      <c r="W354">
        <v>9</v>
      </c>
      <c r="X354">
        <v>9</v>
      </c>
      <c r="Y354">
        <v>13</v>
      </c>
      <c r="Z354">
        <v>59</v>
      </c>
      <c r="AA354">
        <v>22</v>
      </c>
    </row>
    <row r="355" spans="1:27" x14ac:dyDescent="0.25">
      <c r="A355" t="s">
        <v>700</v>
      </c>
      <c r="B355">
        <v>44</v>
      </c>
      <c r="C355">
        <v>51</v>
      </c>
      <c r="D355" s="53">
        <v>37</v>
      </c>
      <c r="E355" s="54">
        <v>11</v>
      </c>
      <c r="F355" s="54">
        <v>4</v>
      </c>
      <c r="G355">
        <v>30</v>
      </c>
      <c r="H355">
        <v>35</v>
      </c>
      <c r="I355">
        <v>25</v>
      </c>
      <c r="J355">
        <v>7</v>
      </c>
      <c r="K355">
        <v>3</v>
      </c>
      <c r="L355">
        <v>52</v>
      </c>
      <c r="M355">
        <v>35</v>
      </c>
      <c r="N355">
        <v>147</v>
      </c>
      <c r="O355">
        <v>8</v>
      </c>
      <c r="P355">
        <v>10</v>
      </c>
      <c r="Q355">
        <v>29</v>
      </c>
      <c r="R355">
        <v>27</v>
      </c>
      <c r="S355">
        <v>2</v>
      </c>
      <c r="T355">
        <v>11</v>
      </c>
      <c r="U355">
        <v>13</v>
      </c>
      <c r="V355">
        <v>38</v>
      </c>
      <c r="W355">
        <v>36</v>
      </c>
      <c r="X355">
        <v>3</v>
      </c>
      <c r="Y355">
        <v>58</v>
      </c>
      <c r="Z355">
        <v>76</v>
      </c>
      <c r="AA355">
        <v>76</v>
      </c>
    </row>
    <row r="356" spans="1:27" x14ac:dyDescent="0.25">
      <c r="A356" t="s">
        <v>874</v>
      </c>
      <c r="B356">
        <v>4</v>
      </c>
      <c r="C356">
        <v>2</v>
      </c>
      <c r="G356">
        <v>67</v>
      </c>
      <c r="H356">
        <v>33</v>
      </c>
      <c r="L356" t="s">
        <v>3222</v>
      </c>
      <c r="N356">
        <v>6</v>
      </c>
      <c r="O356">
        <v>2</v>
      </c>
      <c r="P356">
        <v>1</v>
      </c>
      <c r="Q356">
        <v>2</v>
      </c>
      <c r="R356">
        <v>1</v>
      </c>
      <c r="T356">
        <v>33</v>
      </c>
      <c r="U356">
        <v>17</v>
      </c>
      <c r="V356">
        <v>33</v>
      </c>
      <c r="W356">
        <v>17</v>
      </c>
      <c r="Y356">
        <v>3</v>
      </c>
      <c r="Z356">
        <v>50</v>
      </c>
      <c r="AA356">
        <v>6</v>
      </c>
    </row>
    <row r="357" spans="1:27" x14ac:dyDescent="0.25">
      <c r="A357" t="s">
        <v>702</v>
      </c>
      <c r="B357">
        <v>51</v>
      </c>
      <c r="C357">
        <v>71</v>
      </c>
      <c r="D357" s="53">
        <v>46</v>
      </c>
      <c r="E357" s="54">
        <v>11</v>
      </c>
      <c r="F357" s="54">
        <v>11</v>
      </c>
      <c r="G357">
        <v>27</v>
      </c>
      <c r="H357">
        <v>37</v>
      </c>
      <c r="I357">
        <v>24</v>
      </c>
      <c r="J357">
        <v>6</v>
      </c>
      <c r="K357">
        <v>6</v>
      </c>
      <c r="L357">
        <v>68</v>
      </c>
      <c r="M357">
        <v>36</v>
      </c>
      <c r="N357">
        <v>190</v>
      </c>
      <c r="O357">
        <v>5</v>
      </c>
      <c r="P357">
        <v>5</v>
      </c>
      <c r="Q357">
        <v>18</v>
      </c>
      <c r="R357">
        <v>47</v>
      </c>
      <c r="S357">
        <v>6</v>
      </c>
      <c r="T357">
        <v>6</v>
      </c>
      <c r="U357">
        <v>6</v>
      </c>
      <c r="V357">
        <v>22</v>
      </c>
      <c r="W357">
        <v>58</v>
      </c>
      <c r="X357">
        <v>7</v>
      </c>
      <c r="Y357">
        <v>71</v>
      </c>
      <c r="Z357">
        <v>88</v>
      </c>
      <c r="AA357">
        <v>81</v>
      </c>
    </row>
    <row r="358" spans="1:27" x14ac:dyDescent="0.25">
      <c r="A358" t="s">
        <v>877</v>
      </c>
      <c r="B358">
        <v>185</v>
      </c>
      <c r="C358">
        <v>274</v>
      </c>
      <c r="D358" s="53">
        <v>243</v>
      </c>
      <c r="E358" s="54">
        <v>96</v>
      </c>
      <c r="F358" s="54">
        <v>96</v>
      </c>
      <c r="G358">
        <v>21</v>
      </c>
      <c r="H358">
        <v>31</v>
      </c>
      <c r="I358">
        <v>27</v>
      </c>
      <c r="J358">
        <v>11</v>
      </c>
      <c r="K358">
        <v>11</v>
      </c>
      <c r="L358">
        <v>435</v>
      </c>
      <c r="M358">
        <v>49</v>
      </c>
      <c r="N358">
        <v>894</v>
      </c>
      <c r="O358">
        <v>40</v>
      </c>
      <c r="P358">
        <v>68</v>
      </c>
      <c r="Q358">
        <v>133</v>
      </c>
      <c r="R358">
        <v>166</v>
      </c>
      <c r="S358">
        <v>38</v>
      </c>
      <c r="T358">
        <v>9</v>
      </c>
      <c r="U358">
        <v>15</v>
      </c>
      <c r="V358">
        <v>30</v>
      </c>
      <c r="W358">
        <v>37</v>
      </c>
      <c r="X358">
        <v>9</v>
      </c>
      <c r="Y358">
        <v>337</v>
      </c>
      <c r="Z358">
        <v>76</v>
      </c>
      <c r="AA358">
        <v>445</v>
      </c>
    </row>
    <row r="359" spans="1:27" x14ac:dyDescent="0.25">
      <c r="A359" t="s">
        <v>704</v>
      </c>
      <c r="B359">
        <v>394</v>
      </c>
      <c r="C359">
        <v>306</v>
      </c>
      <c r="D359" s="53">
        <v>185</v>
      </c>
      <c r="E359" s="54">
        <v>60</v>
      </c>
      <c r="F359" s="54">
        <v>58</v>
      </c>
      <c r="G359">
        <v>39</v>
      </c>
      <c r="H359">
        <v>31</v>
      </c>
      <c r="I359">
        <v>18</v>
      </c>
      <c r="J359">
        <v>6</v>
      </c>
      <c r="K359">
        <v>6</v>
      </c>
      <c r="L359">
        <v>303</v>
      </c>
      <c r="M359">
        <v>30</v>
      </c>
      <c r="N359">
        <v>1003</v>
      </c>
      <c r="O359">
        <v>79</v>
      </c>
      <c r="P359">
        <v>114</v>
      </c>
      <c r="Q359">
        <v>140</v>
      </c>
      <c r="R359">
        <v>107</v>
      </c>
      <c r="S359">
        <v>19</v>
      </c>
      <c r="T359">
        <v>17</v>
      </c>
      <c r="U359">
        <v>25</v>
      </c>
      <c r="V359">
        <v>31</v>
      </c>
      <c r="W359">
        <v>23</v>
      </c>
      <c r="X359">
        <v>4</v>
      </c>
      <c r="Y359">
        <v>266</v>
      </c>
      <c r="Z359">
        <v>58</v>
      </c>
      <c r="AA359">
        <v>459</v>
      </c>
    </row>
    <row r="360" spans="1:27" x14ac:dyDescent="0.25">
      <c r="A360" t="s">
        <v>2637</v>
      </c>
      <c r="B360">
        <v>58</v>
      </c>
      <c r="C360">
        <v>68</v>
      </c>
      <c r="D360" s="53">
        <v>33</v>
      </c>
      <c r="E360" s="54">
        <v>8</v>
      </c>
      <c r="F360" s="54">
        <v>6</v>
      </c>
      <c r="G360">
        <v>34</v>
      </c>
      <c r="H360">
        <v>39</v>
      </c>
      <c r="I360">
        <v>19</v>
      </c>
      <c r="J360">
        <v>5</v>
      </c>
      <c r="K360">
        <v>3</v>
      </c>
      <c r="L360">
        <v>47</v>
      </c>
      <c r="M360">
        <v>27</v>
      </c>
      <c r="N360">
        <v>173</v>
      </c>
    </row>
    <row r="361" spans="1:27" x14ac:dyDescent="0.25">
      <c r="A361" t="s">
        <v>706</v>
      </c>
      <c r="B361">
        <v>415</v>
      </c>
      <c r="C361">
        <v>513</v>
      </c>
      <c r="D361" s="53">
        <v>367</v>
      </c>
      <c r="E361" s="54">
        <v>154</v>
      </c>
      <c r="F361" s="54">
        <v>138</v>
      </c>
      <c r="G361">
        <v>26</v>
      </c>
      <c r="H361">
        <v>32</v>
      </c>
      <c r="I361">
        <v>23</v>
      </c>
      <c r="J361">
        <v>10</v>
      </c>
      <c r="K361">
        <v>9</v>
      </c>
      <c r="L361">
        <v>659</v>
      </c>
      <c r="M361">
        <v>42</v>
      </c>
      <c r="N361">
        <v>1587</v>
      </c>
      <c r="O361">
        <v>98</v>
      </c>
      <c r="P361">
        <v>153</v>
      </c>
      <c r="Q361">
        <v>211</v>
      </c>
      <c r="R361">
        <v>280</v>
      </c>
      <c r="S361">
        <v>61</v>
      </c>
      <c r="T361">
        <v>12</v>
      </c>
      <c r="U361">
        <v>19</v>
      </c>
      <c r="V361">
        <v>26</v>
      </c>
      <c r="W361">
        <v>35</v>
      </c>
      <c r="X361">
        <v>8</v>
      </c>
      <c r="Y361">
        <v>552</v>
      </c>
      <c r="Z361">
        <v>69</v>
      </c>
      <c r="AA361">
        <v>803</v>
      </c>
    </row>
    <row r="362" spans="1:27" x14ac:dyDescent="0.25">
      <c r="A362" t="s">
        <v>878</v>
      </c>
      <c r="B362">
        <v>33</v>
      </c>
      <c r="C362">
        <v>50</v>
      </c>
      <c r="D362" s="53">
        <v>36</v>
      </c>
      <c r="E362" s="54">
        <v>15</v>
      </c>
      <c r="F362" s="54">
        <v>5</v>
      </c>
      <c r="G362">
        <v>24</v>
      </c>
      <c r="H362">
        <v>36</v>
      </c>
      <c r="I362">
        <v>26</v>
      </c>
      <c r="J362">
        <v>11</v>
      </c>
      <c r="K362">
        <v>4</v>
      </c>
      <c r="L362">
        <v>56</v>
      </c>
      <c r="M362">
        <v>40</v>
      </c>
      <c r="N362">
        <v>139</v>
      </c>
      <c r="O362">
        <v>6</v>
      </c>
      <c r="P362">
        <v>14</v>
      </c>
      <c r="Q362">
        <v>18</v>
      </c>
      <c r="R362">
        <v>20</v>
      </c>
      <c r="S362">
        <v>1</v>
      </c>
      <c r="T362">
        <v>10</v>
      </c>
      <c r="U362">
        <v>24</v>
      </c>
      <c r="V362">
        <v>31</v>
      </c>
      <c r="W362">
        <v>34</v>
      </c>
      <c r="X362">
        <v>2</v>
      </c>
      <c r="Y362">
        <v>39</v>
      </c>
      <c r="Z362">
        <v>66</v>
      </c>
      <c r="AA362">
        <v>59</v>
      </c>
    </row>
    <row r="363" spans="1:27" x14ac:dyDescent="0.25">
      <c r="A363" t="s">
        <v>2641</v>
      </c>
      <c r="B363">
        <v>16</v>
      </c>
      <c r="C363">
        <v>10</v>
      </c>
      <c r="D363" s="53">
        <v>5</v>
      </c>
      <c r="E363" s="54">
        <v>1</v>
      </c>
      <c r="G363">
        <v>50</v>
      </c>
      <c r="H363">
        <v>31</v>
      </c>
      <c r="I363">
        <v>16</v>
      </c>
      <c r="J363">
        <v>3</v>
      </c>
      <c r="L363">
        <v>6</v>
      </c>
      <c r="M363">
        <v>19</v>
      </c>
      <c r="N363">
        <v>32</v>
      </c>
    </row>
    <row r="364" spans="1:27" x14ac:dyDescent="0.25">
      <c r="A364" t="s">
        <v>708</v>
      </c>
      <c r="B364">
        <v>7</v>
      </c>
      <c r="C364">
        <v>48</v>
      </c>
      <c r="D364" s="53">
        <v>110</v>
      </c>
      <c r="E364" s="54">
        <v>103</v>
      </c>
      <c r="F364" s="54">
        <v>47</v>
      </c>
      <c r="G364">
        <v>2</v>
      </c>
      <c r="H364">
        <v>15</v>
      </c>
      <c r="I364">
        <v>35</v>
      </c>
      <c r="J364">
        <v>33</v>
      </c>
      <c r="K364">
        <v>15</v>
      </c>
      <c r="L364">
        <v>260</v>
      </c>
      <c r="M364">
        <v>83</v>
      </c>
      <c r="N364">
        <v>315</v>
      </c>
      <c r="O364">
        <v>6</v>
      </c>
      <c r="P364">
        <v>17</v>
      </c>
      <c r="Q364">
        <v>99</v>
      </c>
      <c r="R364">
        <v>90</v>
      </c>
      <c r="S364">
        <v>52</v>
      </c>
      <c r="T364">
        <v>2</v>
      </c>
      <c r="U364">
        <v>6</v>
      </c>
      <c r="V364">
        <v>38</v>
      </c>
      <c r="W364">
        <v>34</v>
      </c>
      <c r="X364">
        <v>20</v>
      </c>
      <c r="Y364">
        <v>241</v>
      </c>
      <c r="Z364">
        <v>91</v>
      </c>
      <c r="AA364">
        <v>264</v>
      </c>
    </row>
    <row r="365" spans="1:27" x14ac:dyDescent="0.25">
      <c r="A365" t="s">
        <v>710</v>
      </c>
      <c r="B365">
        <v>25</v>
      </c>
      <c r="C365">
        <v>30</v>
      </c>
      <c r="D365" s="53">
        <v>19</v>
      </c>
      <c r="E365" s="54">
        <v>6</v>
      </c>
      <c r="F365" s="54">
        <v>8</v>
      </c>
      <c r="G365">
        <v>28</v>
      </c>
      <c r="H365">
        <v>34</v>
      </c>
      <c r="I365">
        <v>22</v>
      </c>
      <c r="J365">
        <v>7</v>
      </c>
      <c r="K365">
        <v>9</v>
      </c>
      <c r="L365">
        <v>33</v>
      </c>
      <c r="M365">
        <v>38</v>
      </c>
      <c r="N365">
        <v>88</v>
      </c>
      <c r="O365">
        <v>1</v>
      </c>
      <c r="P365">
        <v>13</v>
      </c>
      <c r="Q365">
        <v>10</v>
      </c>
      <c r="R365">
        <v>21</v>
      </c>
      <c r="S365">
        <v>2</v>
      </c>
      <c r="T365">
        <v>2</v>
      </c>
      <c r="U365">
        <v>28</v>
      </c>
      <c r="V365">
        <v>21</v>
      </c>
      <c r="W365">
        <v>45</v>
      </c>
      <c r="X365">
        <v>4</v>
      </c>
      <c r="Y365">
        <v>33</v>
      </c>
      <c r="Z365">
        <v>70</v>
      </c>
      <c r="AA365">
        <v>47</v>
      </c>
    </row>
    <row r="366" spans="1:27" x14ac:dyDescent="0.25">
      <c r="A366" t="s">
        <v>879</v>
      </c>
      <c r="B366">
        <v>24</v>
      </c>
      <c r="C366">
        <v>10</v>
      </c>
      <c r="D366" s="53">
        <v>8</v>
      </c>
      <c r="E366" s="54">
        <v>1</v>
      </c>
      <c r="F366" s="54">
        <v>1</v>
      </c>
      <c r="G366">
        <v>55</v>
      </c>
      <c r="H366">
        <v>23</v>
      </c>
      <c r="I366">
        <v>18</v>
      </c>
      <c r="J366">
        <v>2</v>
      </c>
      <c r="K366">
        <v>2</v>
      </c>
      <c r="L366">
        <v>10</v>
      </c>
      <c r="M366">
        <v>23</v>
      </c>
      <c r="N366">
        <v>44</v>
      </c>
      <c r="O366">
        <v>7</v>
      </c>
      <c r="P366">
        <v>4</v>
      </c>
      <c r="Q366">
        <v>4</v>
      </c>
      <c r="R366">
        <v>5</v>
      </c>
      <c r="S366">
        <v>1</v>
      </c>
      <c r="T366">
        <v>33</v>
      </c>
      <c r="U366">
        <v>19</v>
      </c>
      <c r="V366">
        <v>19</v>
      </c>
      <c r="W366">
        <v>24</v>
      </c>
      <c r="X366">
        <v>5</v>
      </c>
      <c r="Y366">
        <v>10</v>
      </c>
      <c r="Z366">
        <v>48</v>
      </c>
      <c r="AA366">
        <v>21</v>
      </c>
    </row>
    <row r="367" spans="1:27" x14ac:dyDescent="0.25">
      <c r="A367" t="s">
        <v>880</v>
      </c>
      <c r="B367">
        <v>24</v>
      </c>
      <c r="C367">
        <v>98</v>
      </c>
      <c r="D367" s="53">
        <v>208</v>
      </c>
      <c r="E367" s="54">
        <v>147</v>
      </c>
      <c r="F367" s="54">
        <v>67</v>
      </c>
      <c r="G367">
        <v>4</v>
      </c>
      <c r="H367">
        <v>18</v>
      </c>
      <c r="I367">
        <v>38</v>
      </c>
      <c r="J367">
        <v>27</v>
      </c>
      <c r="K367">
        <v>12</v>
      </c>
      <c r="L367">
        <v>422</v>
      </c>
      <c r="M367">
        <v>78</v>
      </c>
      <c r="N367">
        <v>544</v>
      </c>
      <c r="O367">
        <v>42</v>
      </c>
      <c r="P367">
        <v>91</v>
      </c>
      <c r="Q367">
        <v>190</v>
      </c>
      <c r="R367">
        <v>104</v>
      </c>
      <c r="S367">
        <v>26</v>
      </c>
      <c r="T367">
        <v>9</v>
      </c>
      <c r="U367">
        <v>20</v>
      </c>
      <c r="V367">
        <v>42</v>
      </c>
      <c r="W367">
        <v>23</v>
      </c>
      <c r="X367">
        <v>6</v>
      </c>
      <c r="Y367">
        <v>320</v>
      </c>
      <c r="Z367">
        <v>71</v>
      </c>
      <c r="AA367">
        <v>453</v>
      </c>
    </row>
    <row r="368" spans="1:27" x14ac:dyDescent="0.25">
      <c r="A368" t="s">
        <v>882</v>
      </c>
      <c r="B368">
        <v>188</v>
      </c>
      <c r="C368">
        <v>49</v>
      </c>
      <c r="D368" s="53">
        <v>8</v>
      </c>
      <c r="G368">
        <v>77</v>
      </c>
      <c r="H368">
        <v>20</v>
      </c>
      <c r="I368">
        <v>3</v>
      </c>
      <c r="L368">
        <v>8</v>
      </c>
      <c r="M368">
        <v>3</v>
      </c>
      <c r="N368">
        <v>245</v>
      </c>
      <c r="O368">
        <v>58</v>
      </c>
      <c r="P368">
        <v>38</v>
      </c>
      <c r="Q368">
        <v>26</v>
      </c>
      <c r="R368">
        <v>5</v>
      </c>
      <c r="T368">
        <v>46</v>
      </c>
      <c r="U368">
        <v>30</v>
      </c>
      <c r="V368">
        <v>20</v>
      </c>
      <c r="W368">
        <v>4</v>
      </c>
      <c r="Y368">
        <v>31</v>
      </c>
      <c r="Z368">
        <v>24</v>
      </c>
      <c r="AA368">
        <v>127</v>
      </c>
    </row>
    <row r="369" spans="1:27" x14ac:dyDescent="0.25">
      <c r="A369" t="s">
        <v>883</v>
      </c>
      <c r="B369">
        <v>114</v>
      </c>
      <c r="C369">
        <v>34</v>
      </c>
      <c r="D369" s="53">
        <v>13</v>
      </c>
      <c r="E369" s="54">
        <v>1</v>
      </c>
      <c r="F369" s="54">
        <v>2</v>
      </c>
      <c r="G369">
        <v>70</v>
      </c>
      <c r="H369">
        <v>21</v>
      </c>
      <c r="I369">
        <v>8</v>
      </c>
      <c r="J369">
        <v>1</v>
      </c>
      <c r="K369">
        <v>1</v>
      </c>
      <c r="L369">
        <v>16</v>
      </c>
      <c r="M369">
        <v>10</v>
      </c>
      <c r="N369">
        <v>164</v>
      </c>
      <c r="O369">
        <v>39</v>
      </c>
      <c r="P369">
        <v>29</v>
      </c>
      <c r="Q369">
        <v>12</v>
      </c>
      <c r="R369">
        <v>4</v>
      </c>
      <c r="S369">
        <v>1</v>
      </c>
      <c r="T369">
        <v>46</v>
      </c>
      <c r="U369">
        <v>34</v>
      </c>
      <c r="V369">
        <v>14</v>
      </c>
      <c r="W369">
        <v>5</v>
      </c>
      <c r="X369">
        <v>1</v>
      </c>
      <c r="Y369">
        <v>17</v>
      </c>
      <c r="Z369">
        <v>20</v>
      </c>
      <c r="AA369">
        <v>85</v>
      </c>
    </row>
    <row r="370" spans="1:27" x14ac:dyDescent="0.25">
      <c r="A370" t="s">
        <v>712</v>
      </c>
      <c r="B370">
        <v>504</v>
      </c>
      <c r="C370">
        <v>455</v>
      </c>
      <c r="D370" s="53">
        <v>321</v>
      </c>
      <c r="E370" s="54">
        <v>147</v>
      </c>
      <c r="F370" s="54">
        <v>214</v>
      </c>
      <c r="G370">
        <v>31</v>
      </c>
      <c r="H370">
        <v>28</v>
      </c>
      <c r="I370">
        <v>20</v>
      </c>
      <c r="J370">
        <v>9</v>
      </c>
      <c r="K370">
        <v>13</v>
      </c>
      <c r="L370">
        <v>682</v>
      </c>
      <c r="M370">
        <v>42</v>
      </c>
      <c r="N370">
        <v>1641</v>
      </c>
      <c r="O370">
        <v>77</v>
      </c>
      <c r="P370">
        <v>117</v>
      </c>
      <c r="Q370">
        <v>247</v>
      </c>
      <c r="R370">
        <v>284</v>
      </c>
      <c r="S370">
        <v>97</v>
      </c>
      <c r="T370">
        <v>9</v>
      </c>
      <c r="U370">
        <v>14</v>
      </c>
      <c r="V370">
        <v>30</v>
      </c>
      <c r="W370">
        <v>35</v>
      </c>
      <c r="X370">
        <v>12</v>
      </c>
      <c r="Y370">
        <v>628</v>
      </c>
      <c r="Z370">
        <v>76</v>
      </c>
      <c r="AA370">
        <v>822</v>
      </c>
    </row>
    <row r="371" spans="1:27" x14ac:dyDescent="0.25">
      <c r="A371" t="s">
        <v>714</v>
      </c>
      <c r="B371">
        <v>6</v>
      </c>
      <c r="C371">
        <v>36</v>
      </c>
      <c r="D371" s="53">
        <v>67</v>
      </c>
      <c r="E371" s="54">
        <v>59</v>
      </c>
      <c r="F371" s="54">
        <v>85</v>
      </c>
      <c r="G371">
        <v>2</v>
      </c>
      <c r="H371">
        <v>14</v>
      </c>
      <c r="I371">
        <v>26</v>
      </c>
      <c r="J371">
        <v>23</v>
      </c>
      <c r="K371">
        <v>34</v>
      </c>
      <c r="L371">
        <v>211</v>
      </c>
      <c r="M371">
        <v>83</v>
      </c>
      <c r="N371">
        <v>253</v>
      </c>
      <c r="O371">
        <v>1</v>
      </c>
      <c r="P371">
        <v>4</v>
      </c>
      <c r="Q371">
        <v>25</v>
      </c>
      <c r="R371">
        <v>70</v>
      </c>
      <c r="S371">
        <v>35</v>
      </c>
      <c r="T371">
        <v>1</v>
      </c>
      <c r="U371">
        <v>3</v>
      </c>
      <c r="V371">
        <v>19</v>
      </c>
      <c r="W371">
        <v>52</v>
      </c>
      <c r="X371">
        <v>26</v>
      </c>
      <c r="Y371">
        <v>130</v>
      </c>
      <c r="Z371">
        <v>96</v>
      </c>
      <c r="AA371">
        <v>135</v>
      </c>
    </row>
    <row r="372" spans="1:27" x14ac:dyDescent="0.25">
      <c r="A372" t="s">
        <v>715</v>
      </c>
      <c r="B372">
        <v>80</v>
      </c>
      <c r="C372">
        <v>314</v>
      </c>
      <c r="D372" s="53">
        <v>478</v>
      </c>
      <c r="E372" s="54">
        <v>319</v>
      </c>
      <c r="F372" s="54">
        <v>464</v>
      </c>
      <c r="G372">
        <v>5</v>
      </c>
      <c r="H372">
        <v>19</v>
      </c>
      <c r="I372">
        <v>29</v>
      </c>
      <c r="J372">
        <v>19</v>
      </c>
      <c r="K372">
        <v>28</v>
      </c>
      <c r="L372">
        <v>1261</v>
      </c>
      <c r="M372">
        <v>76</v>
      </c>
      <c r="N372">
        <v>1655</v>
      </c>
      <c r="O372">
        <v>14</v>
      </c>
      <c r="P372">
        <v>52</v>
      </c>
      <c r="Q372">
        <v>144</v>
      </c>
      <c r="R372">
        <v>368</v>
      </c>
      <c r="S372">
        <v>182</v>
      </c>
      <c r="T372">
        <v>2</v>
      </c>
      <c r="U372">
        <v>7</v>
      </c>
      <c r="V372">
        <v>19</v>
      </c>
      <c r="W372">
        <v>48</v>
      </c>
      <c r="X372">
        <v>24</v>
      </c>
      <c r="Y372">
        <v>694</v>
      </c>
      <c r="Z372">
        <v>91</v>
      </c>
      <c r="AA372">
        <v>760</v>
      </c>
    </row>
    <row r="373" spans="1:27" x14ac:dyDescent="0.25">
      <c r="A373" t="s">
        <v>717</v>
      </c>
      <c r="B373">
        <v>538</v>
      </c>
      <c r="C373">
        <v>454</v>
      </c>
      <c r="D373" s="53">
        <v>273</v>
      </c>
      <c r="E373" s="54">
        <v>91</v>
      </c>
      <c r="F373" s="54">
        <v>86</v>
      </c>
      <c r="G373">
        <v>37</v>
      </c>
      <c r="H373">
        <v>31</v>
      </c>
      <c r="I373">
        <v>19</v>
      </c>
      <c r="J373">
        <v>6</v>
      </c>
      <c r="K373">
        <v>6</v>
      </c>
      <c r="L373">
        <v>450</v>
      </c>
      <c r="M373">
        <v>31</v>
      </c>
      <c r="N373">
        <v>1442</v>
      </c>
      <c r="O373">
        <v>108</v>
      </c>
      <c r="P373">
        <v>146</v>
      </c>
      <c r="Q373">
        <v>213</v>
      </c>
      <c r="R373">
        <v>182</v>
      </c>
      <c r="S373">
        <v>37</v>
      </c>
      <c r="T373">
        <v>16</v>
      </c>
      <c r="U373">
        <v>21</v>
      </c>
      <c r="V373">
        <v>31</v>
      </c>
      <c r="W373">
        <v>27</v>
      </c>
      <c r="X373">
        <v>5</v>
      </c>
      <c r="Y373">
        <v>432</v>
      </c>
      <c r="Z373">
        <v>63</v>
      </c>
      <c r="AA373">
        <v>686</v>
      </c>
    </row>
    <row r="374" spans="1:27" x14ac:dyDescent="0.25">
      <c r="A374" t="s">
        <v>719</v>
      </c>
      <c r="B374">
        <v>354</v>
      </c>
      <c r="C374">
        <v>576</v>
      </c>
      <c r="D374" s="53">
        <v>635</v>
      </c>
      <c r="E374" s="54">
        <v>267</v>
      </c>
      <c r="F374" s="54">
        <v>282</v>
      </c>
      <c r="G374">
        <v>17</v>
      </c>
      <c r="H374">
        <v>27</v>
      </c>
      <c r="I374">
        <v>30</v>
      </c>
      <c r="J374">
        <v>13</v>
      </c>
      <c r="K374">
        <v>13</v>
      </c>
      <c r="L374">
        <v>1184</v>
      </c>
      <c r="M374">
        <v>56</v>
      </c>
      <c r="N374">
        <v>2114</v>
      </c>
      <c r="O374">
        <v>72</v>
      </c>
      <c r="P374">
        <v>119</v>
      </c>
      <c r="Q374">
        <v>271</v>
      </c>
      <c r="R374">
        <v>402</v>
      </c>
      <c r="S374">
        <v>106</v>
      </c>
      <c r="T374">
        <v>7</v>
      </c>
      <c r="U374">
        <v>12</v>
      </c>
      <c r="V374">
        <v>28</v>
      </c>
      <c r="W374">
        <v>41</v>
      </c>
      <c r="X374">
        <v>11</v>
      </c>
      <c r="Y374">
        <v>779</v>
      </c>
      <c r="Z374">
        <v>80</v>
      </c>
      <c r="AA374">
        <v>970</v>
      </c>
    </row>
    <row r="375" spans="1:27" x14ac:dyDescent="0.25">
      <c r="A375" t="s">
        <v>721</v>
      </c>
      <c r="B375">
        <v>394</v>
      </c>
      <c r="C375">
        <v>267</v>
      </c>
      <c r="D375" s="53">
        <v>145</v>
      </c>
      <c r="E375" s="54">
        <v>45</v>
      </c>
      <c r="F375" s="54">
        <v>42</v>
      </c>
      <c r="G375">
        <v>44</v>
      </c>
      <c r="H375">
        <v>30</v>
      </c>
      <c r="I375">
        <v>16</v>
      </c>
      <c r="J375">
        <v>5</v>
      </c>
      <c r="K375">
        <v>5</v>
      </c>
      <c r="L375">
        <v>232</v>
      </c>
      <c r="M375">
        <v>26</v>
      </c>
      <c r="N375">
        <v>893</v>
      </c>
      <c r="O375">
        <v>99</v>
      </c>
      <c r="P375">
        <v>109</v>
      </c>
      <c r="Q375">
        <v>120</v>
      </c>
      <c r="R375">
        <v>106</v>
      </c>
      <c r="S375">
        <v>16</v>
      </c>
      <c r="T375">
        <v>22</v>
      </c>
      <c r="U375">
        <v>24</v>
      </c>
      <c r="V375">
        <v>27</v>
      </c>
      <c r="W375">
        <v>24</v>
      </c>
      <c r="X375">
        <v>4</v>
      </c>
      <c r="Y375">
        <v>242</v>
      </c>
      <c r="Z375">
        <v>54</v>
      </c>
      <c r="AA375">
        <v>450</v>
      </c>
    </row>
    <row r="376" spans="1:27" x14ac:dyDescent="0.25">
      <c r="A376" t="s">
        <v>723</v>
      </c>
      <c r="B376">
        <v>270</v>
      </c>
      <c r="C376">
        <v>439</v>
      </c>
      <c r="D376" s="53">
        <v>388</v>
      </c>
      <c r="E376" s="54">
        <v>182</v>
      </c>
      <c r="F376" s="54">
        <v>190</v>
      </c>
      <c r="G376">
        <v>18</v>
      </c>
      <c r="H376">
        <v>30</v>
      </c>
      <c r="I376">
        <v>26</v>
      </c>
      <c r="J376">
        <v>12</v>
      </c>
      <c r="K376">
        <v>13</v>
      </c>
      <c r="L376">
        <v>760</v>
      </c>
      <c r="M376">
        <v>52</v>
      </c>
      <c r="N376">
        <v>1469</v>
      </c>
      <c r="O376">
        <v>51</v>
      </c>
      <c r="P376">
        <v>93</v>
      </c>
      <c r="Q376">
        <v>200</v>
      </c>
      <c r="R376">
        <v>230</v>
      </c>
      <c r="S376">
        <v>84</v>
      </c>
      <c r="T376">
        <v>8</v>
      </c>
      <c r="U376">
        <v>14</v>
      </c>
      <c r="V376">
        <v>30</v>
      </c>
      <c r="W376">
        <v>35</v>
      </c>
      <c r="X376">
        <v>13</v>
      </c>
      <c r="Y376">
        <v>514</v>
      </c>
      <c r="Z376">
        <v>78</v>
      </c>
      <c r="AA376">
        <v>658</v>
      </c>
    </row>
    <row r="377" spans="1:27" x14ac:dyDescent="0.25">
      <c r="A377" t="s">
        <v>725</v>
      </c>
      <c r="B377">
        <v>510</v>
      </c>
      <c r="C377">
        <v>314</v>
      </c>
      <c r="D377" s="53">
        <v>130</v>
      </c>
      <c r="E377" s="54">
        <v>25</v>
      </c>
      <c r="F377" s="54">
        <v>18</v>
      </c>
      <c r="G377">
        <v>51</v>
      </c>
      <c r="H377">
        <v>31</v>
      </c>
      <c r="I377">
        <v>13</v>
      </c>
      <c r="J377">
        <v>3</v>
      </c>
      <c r="K377">
        <v>2</v>
      </c>
      <c r="L377">
        <v>173</v>
      </c>
      <c r="M377">
        <v>17</v>
      </c>
      <c r="N377">
        <v>997</v>
      </c>
      <c r="O377">
        <v>85</v>
      </c>
      <c r="P377">
        <v>120</v>
      </c>
      <c r="Q377">
        <v>146</v>
      </c>
      <c r="R377">
        <v>77</v>
      </c>
      <c r="S377">
        <v>13</v>
      </c>
      <c r="T377">
        <v>19</v>
      </c>
      <c r="U377">
        <v>27</v>
      </c>
      <c r="V377">
        <v>33</v>
      </c>
      <c r="W377">
        <v>17</v>
      </c>
      <c r="X377">
        <v>3</v>
      </c>
      <c r="Y377">
        <v>236</v>
      </c>
      <c r="Z377">
        <v>54</v>
      </c>
      <c r="AA377">
        <v>441</v>
      </c>
    </row>
    <row r="378" spans="1:27" x14ac:dyDescent="0.25">
      <c r="A378" t="s">
        <v>727</v>
      </c>
      <c r="B378">
        <v>125</v>
      </c>
      <c r="C378">
        <v>228</v>
      </c>
      <c r="D378" s="53">
        <v>197</v>
      </c>
      <c r="E378" s="54">
        <v>93</v>
      </c>
      <c r="F378" s="54">
        <v>76</v>
      </c>
      <c r="G378">
        <v>17</v>
      </c>
      <c r="H378">
        <v>32</v>
      </c>
      <c r="I378">
        <v>27</v>
      </c>
      <c r="J378">
        <v>13</v>
      </c>
      <c r="K378">
        <v>11</v>
      </c>
      <c r="L378">
        <v>366</v>
      </c>
      <c r="M378">
        <v>51</v>
      </c>
      <c r="N378">
        <v>719</v>
      </c>
      <c r="O378">
        <v>17</v>
      </c>
      <c r="P378">
        <v>45</v>
      </c>
      <c r="Q378">
        <v>101</v>
      </c>
      <c r="R378">
        <v>126</v>
      </c>
      <c r="S378">
        <v>32</v>
      </c>
      <c r="T378">
        <v>5</v>
      </c>
      <c r="U378">
        <v>14</v>
      </c>
      <c r="V378">
        <v>31</v>
      </c>
      <c r="W378">
        <v>39</v>
      </c>
      <c r="X378">
        <v>10</v>
      </c>
      <c r="Y378">
        <v>259</v>
      </c>
      <c r="Z378">
        <v>81</v>
      </c>
      <c r="AA378">
        <v>321</v>
      </c>
    </row>
    <row r="379" spans="1:27" x14ac:dyDescent="0.25">
      <c r="A379" t="s">
        <v>729</v>
      </c>
      <c r="B379">
        <v>3</v>
      </c>
      <c r="C379">
        <v>13</v>
      </c>
      <c r="D379" s="53">
        <v>71</v>
      </c>
      <c r="E379" s="54">
        <v>62</v>
      </c>
      <c r="F379" s="54">
        <v>128</v>
      </c>
      <c r="G379">
        <v>1</v>
      </c>
      <c r="H379">
        <v>5</v>
      </c>
      <c r="I379">
        <v>26</v>
      </c>
      <c r="J379">
        <v>22</v>
      </c>
      <c r="K379">
        <v>46</v>
      </c>
      <c r="L379">
        <v>261</v>
      </c>
      <c r="M379">
        <v>94</v>
      </c>
      <c r="N379">
        <v>277</v>
      </c>
      <c r="P379">
        <v>1</v>
      </c>
      <c r="Q379">
        <v>12</v>
      </c>
      <c r="R379">
        <v>76</v>
      </c>
      <c r="S379">
        <v>50</v>
      </c>
      <c r="U379">
        <v>1</v>
      </c>
      <c r="V379">
        <v>9</v>
      </c>
      <c r="W379">
        <v>55</v>
      </c>
      <c r="X379">
        <v>36</v>
      </c>
      <c r="Y379">
        <v>138</v>
      </c>
      <c r="Z379">
        <v>99</v>
      </c>
      <c r="AA379">
        <v>139</v>
      </c>
    </row>
    <row r="380" spans="1:27" x14ac:dyDescent="0.25">
      <c r="A380" t="s">
        <v>2658</v>
      </c>
      <c r="B380">
        <v>9</v>
      </c>
      <c r="C380">
        <v>20</v>
      </c>
      <c r="D380" s="53">
        <v>23</v>
      </c>
      <c r="E380" s="54">
        <v>9</v>
      </c>
      <c r="F380" s="54">
        <v>2</v>
      </c>
      <c r="G380">
        <v>14</v>
      </c>
      <c r="H380">
        <v>32</v>
      </c>
      <c r="I380">
        <v>37</v>
      </c>
      <c r="J380">
        <v>14</v>
      </c>
      <c r="K380">
        <v>3</v>
      </c>
      <c r="L380">
        <v>34</v>
      </c>
      <c r="M380">
        <v>54</v>
      </c>
      <c r="N380">
        <v>63</v>
      </c>
    </row>
    <row r="381" spans="1:27" x14ac:dyDescent="0.25">
      <c r="A381" t="s">
        <v>730</v>
      </c>
      <c r="B381">
        <v>443</v>
      </c>
      <c r="C381">
        <v>413</v>
      </c>
      <c r="D381" s="53">
        <v>270</v>
      </c>
      <c r="E381" s="54">
        <v>109</v>
      </c>
      <c r="F381" s="54">
        <v>93</v>
      </c>
      <c r="G381">
        <v>33</v>
      </c>
      <c r="H381">
        <v>31</v>
      </c>
      <c r="I381">
        <v>20</v>
      </c>
      <c r="J381">
        <v>8</v>
      </c>
      <c r="K381">
        <v>7</v>
      </c>
      <c r="L381">
        <v>472</v>
      </c>
      <c r="M381">
        <v>36</v>
      </c>
      <c r="N381">
        <v>1328</v>
      </c>
      <c r="O381">
        <v>64</v>
      </c>
      <c r="P381">
        <v>107</v>
      </c>
      <c r="Q381">
        <v>183</v>
      </c>
      <c r="R381">
        <v>226</v>
      </c>
      <c r="S381">
        <v>49</v>
      </c>
      <c r="T381">
        <v>10</v>
      </c>
      <c r="U381">
        <v>17</v>
      </c>
      <c r="V381">
        <v>29</v>
      </c>
      <c r="W381">
        <v>36</v>
      </c>
      <c r="X381">
        <v>8</v>
      </c>
      <c r="Y381">
        <v>458</v>
      </c>
      <c r="Z381">
        <v>73</v>
      </c>
      <c r="AA381">
        <v>629</v>
      </c>
    </row>
    <row r="382" spans="1:27" x14ac:dyDescent="0.25">
      <c r="A382" t="s">
        <v>732</v>
      </c>
      <c r="B382">
        <v>287</v>
      </c>
      <c r="C382">
        <v>361</v>
      </c>
      <c r="D382" s="53">
        <v>269</v>
      </c>
      <c r="E382" s="54">
        <v>129</v>
      </c>
      <c r="F382" s="54">
        <v>116</v>
      </c>
      <c r="G382">
        <v>25</v>
      </c>
      <c r="H382">
        <v>31</v>
      </c>
      <c r="I382">
        <v>23</v>
      </c>
      <c r="J382">
        <v>11</v>
      </c>
      <c r="K382">
        <v>10</v>
      </c>
      <c r="L382">
        <v>514</v>
      </c>
      <c r="M382">
        <v>44</v>
      </c>
      <c r="N382">
        <v>1162</v>
      </c>
      <c r="O382">
        <v>62</v>
      </c>
      <c r="P382">
        <v>90</v>
      </c>
      <c r="Q382">
        <v>167</v>
      </c>
      <c r="R382">
        <v>172</v>
      </c>
      <c r="S382">
        <v>53</v>
      </c>
      <c r="T382">
        <v>11</v>
      </c>
      <c r="U382">
        <v>17</v>
      </c>
      <c r="V382">
        <v>31</v>
      </c>
      <c r="W382">
        <v>32</v>
      </c>
      <c r="X382">
        <v>10</v>
      </c>
      <c r="Y382">
        <v>392</v>
      </c>
      <c r="Z382">
        <v>72</v>
      </c>
      <c r="AA382">
        <v>544</v>
      </c>
    </row>
    <row r="383" spans="1:27" x14ac:dyDescent="0.25">
      <c r="A383" t="s">
        <v>734</v>
      </c>
      <c r="B383">
        <v>446</v>
      </c>
      <c r="C383">
        <v>346</v>
      </c>
      <c r="D383" s="53">
        <v>119</v>
      </c>
      <c r="E383" s="54">
        <v>23</v>
      </c>
      <c r="F383" s="54">
        <v>17</v>
      </c>
      <c r="G383">
        <v>47</v>
      </c>
      <c r="H383">
        <v>36</v>
      </c>
      <c r="I383">
        <v>13</v>
      </c>
      <c r="J383">
        <v>2</v>
      </c>
      <c r="K383">
        <v>2</v>
      </c>
      <c r="L383">
        <v>159</v>
      </c>
      <c r="M383">
        <v>17</v>
      </c>
      <c r="N383">
        <v>951</v>
      </c>
      <c r="O383">
        <v>89</v>
      </c>
      <c r="P383">
        <v>143</v>
      </c>
      <c r="Q383">
        <v>128</v>
      </c>
      <c r="R383">
        <v>61</v>
      </c>
      <c r="S383">
        <v>9</v>
      </c>
      <c r="T383">
        <v>21</v>
      </c>
      <c r="U383">
        <v>33</v>
      </c>
      <c r="V383">
        <v>30</v>
      </c>
      <c r="W383">
        <v>14</v>
      </c>
      <c r="X383">
        <v>2</v>
      </c>
      <c r="Y383">
        <v>198</v>
      </c>
      <c r="Z383">
        <v>46</v>
      </c>
      <c r="AA383">
        <v>430</v>
      </c>
    </row>
    <row r="384" spans="1:27" x14ac:dyDescent="0.25">
      <c r="A384" t="s">
        <v>736</v>
      </c>
      <c r="B384">
        <v>212</v>
      </c>
      <c r="C384">
        <v>355</v>
      </c>
      <c r="D384" s="53">
        <v>336</v>
      </c>
      <c r="E384" s="54">
        <v>177</v>
      </c>
      <c r="F384" s="54">
        <v>136</v>
      </c>
      <c r="G384">
        <v>17</v>
      </c>
      <c r="H384">
        <v>29</v>
      </c>
      <c r="I384">
        <v>28</v>
      </c>
      <c r="J384">
        <v>15</v>
      </c>
      <c r="K384">
        <v>11</v>
      </c>
      <c r="L384">
        <v>649</v>
      </c>
      <c r="M384">
        <v>53</v>
      </c>
      <c r="N384">
        <v>1216</v>
      </c>
      <c r="O384">
        <v>46</v>
      </c>
      <c r="P384">
        <v>68</v>
      </c>
      <c r="Q384">
        <v>177</v>
      </c>
      <c r="R384">
        <v>242</v>
      </c>
      <c r="S384">
        <v>73</v>
      </c>
      <c r="T384">
        <v>8</v>
      </c>
      <c r="U384">
        <v>11</v>
      </c>
      <c r="V384">
        <v>29</v>
      </c>
      <c r="W384">
        <v>40</v>
      </c>
      <c r="X384">
        <v>12</v>
      </c>
      <c r="Y384">
        <v>492</v>
      </c>
      <c r="Z384">
        <v>81</v>
      </c>
      <c r="AA384">
        <v>606</v>
      </c>
    </row>
    <row r="385" spans="1:27" x14ac:dyDescent="0.25">
      <c r="A385" t="s">
        <v>738</v>
      </c>
      <c r="B385">
        <v>593</v>
      </c>
      <c r="C385">
        <v>259</v>
      </c>
      <c r="D385" s="53">
        <v>95</v>
      </c>
      <c r="E385" s="54">
        <v>22</v>
      </c>
      <c r="F385" s="54">
        <v>11</v>
      </c>
      <c r="G385">
        <v>61</v>
      </c>
      <c r="H385">
        <v>26</v>
      </c>
      <c r="I385">
        <v>10</v>
      </c>
      <c r="J385">
        <v>2</v>
      </c>
      <c r="K385">
        <v>1</v>
      </c>
      <c r="L385">
        <v>128</v>
      </c>
      <c r="M385">
        <v>13</v>
      </c>
      <c r="N385">
        <v>980</v>
      </c>
      <c r="O385">
        <v>111</v>
      </c>
      <c r="P385">
        <v>140</v>
      </c>
      <c r="Q385">
        <v>114</v>
      </c>
      <c r="R385">
        <v>57</v>
      </c>
      <c r="S385">
        <v>3</v>
      </c>
      <c r="T385">
        <v>26</v>
      </c>
      <c r="U385">
        <v>33</v>
      </c>
      <c r="V385">
        <v>27</v>
      </c>
      <c r="W385">
        <v>13</v>
      </c>
      <c r="X385">
        <v>1</v>
      </c>
      <c r="Y385">
        <v>174</v>
      </c>
      <c r="Z385">
        <v>41</v>
      </c>
      <c r="AA385">
        <v>425</v>
      </c>
    </row>
    <row r="386" spans="1:27" x14ac:dyDescent="0.25">
      <c r="A386" t="s">
        <v>740</v>
      </c>
      <c r="B386">
        <v>70</v>
      </c>
      <c r="C386">
        <v>17</v>
      </c>
      <c r="D386" s="53">
        <v>8</v>
      </c>
      <c r="E386" s="54">
        <v>2</v>
      </c>
      <c r="G386">
        <v>72</v>
      </c>
      <c r="H386">
        <v>18</v>
      </c>
      <c r="I386">
        <v>8</v>
      </c>
      <c r="J386">
        <v>2</v>
      </c>
      <c r="L386">
        <v>10</v>
      </c>
      <c r="M386">
        <v>10</v>
      </c>
      <c r="N386">
        <v>97</v>
      </c>
      <c r="O386">
        <v>55</v>
      </c>
      <c r="P386">
        <v>12</v>
      </c>
      <c r="Q386">
        <v>8</v>
      </c>
      <c r="T386">
        <v>73</v>
      </c>
      <c r="U386">
        <v>16</v>
      </c>
      <c r="V386">
        <v>11</v>
      </c>
      <c r="Y386">
        <v>8</v>
      </c>
      <c r="Z386">
        <v>11</v>
      </c>
      <c r="AA386">
        <v>75</v>
      </c>
    </row>
    <row r="387" spans="1:27" x14ac:dyDescent="0.25">
      <c r="A387" t="s">
        <v>742</v>
      </c>
      <c r="B387">
        <v>59</v>
      </c>
      <c r="C387">
        <v>87</v>
      </c>
      <c r="D387" s="53">
        <v>58</v>
      </c>
      <c r="E387" s="54">
        <v>14</v>
      </c>
      <c r="F387" s="54">
        <v>9</v>
      </c>
      <c r="G387">
        <v>26</v>
      </c>
      <c r="H387">
        <v>38</v>
      </c>
      <c r="I387">
        <v>26</v>
      </c>
      <c r="J387">
        <v>6</v>
      </c>
      <c r="K387">
        <v>4</v>
      </c>
      <c r="L387">
        <v>81</v>
      </c>
      <c r="M387">
        <v>36</v>
      </c>
      <c r="N387">
        <v>227</v>
      </c>
      <c r="O387">
        <v>4</v>
      </c>
      <c r="P387">
        <v>15</v>
      </c>
      <c r="Q387">
        <v>53</v>
      </c>
      <c r="R387">
        <v>46</v>
      </c>
      <c r="S387">
        <v>10</v>
      </c>
      <c r="T387">
        <v>3</v>
      </c>
      <c r="U387">
        <v>12</v>
      </c>
      <c r="V387">
        <v>41</v>
      </c>
      <c r="W387">
        <v>36</v>
      </c>
      <c r="X387">
        <v>8</v>
      </c>
      <c r="Y387">
        <v>109</v>
      </c>
      <c r="Z387">
        <v>85</v>
      </c>
      <c r="AA387">
        <v>128</v>
      </c>
    </row>
    <row r="388" spans="1:27" x14ac:dyDescent="0.25">
      <c r="A388" t="s">
        <v>744</v>
      </c>
      <c r="B388">
        <v>1</v>
      </c>
      <c r="C388">
        <v>8</v>
      </c>
      <c r="D388" s="53">
        <v>28</v>
      </c>
      <c r="E388" s="54">
        <v>20</v>
      </c>
      <c r="F388" s="54">
        <v>29</v>
      </c>
      <c r="G388">
        <v>1</v>
      </c>
      <c r="H388">
        <v>9</v>
      </c>
      <c r="I388">
        <v>33</v>
      </c>
      <c r="J388">
        <v>23</v>
      </c>
      <c r="K388">
        <v>34</v>
      </c>
      <c r="L388">
        <v>77</v>
      </c>
      <c r="M388">
        <v>90</v>
      </c>
      <c r="N388">
        <v>86</v>
      </c>
      <c r="P388">
        <v>1</v>
      </c>
      <c r="Q388">
        <v>2</v>
      </c>
      <c r="R388">
        <v>15</v>
      </c>
      <c r="S388">
        <v>19</v>
      </c>
      <c r="U388">
        <v>3</v>
      </c>
      <c r="V388">
        <v>5</v>
      </c>
      <c r="W388">
        <v>41</v>
      </c>
      <c r="X388">
        <v>51</v>
      </c>
      <c r="Y388">
        <v>36</v>
      </c>
      <c r="Z388">
        <v>97</v>
      </c>
      <c r="AA388">
        <v>37</v>
      </c>
    </row>
    <row r="389" spans="1:27" x14ac:dyDescent="0.25">
      <c r="A389" t="s">
        <v>746</v>
      </c>
      <c r="B389">
        <v>381</v>
      </c>
      <c r="C389">
        <v>467</v>
      </c>
      <c r="D389" s="53">
        <v>382</v>
      </c>
      <c r="E389" s="54">
        <v>148</v>
      </c>
      <c r="F389" s="54">
        <v>150</v>
      </c>
      <c r="G389">
        <v>25</v>
      </c>
      <c r="H389">
        <v>31</v>
      </c>
      <c r="I389">
        <v>25</v>
      </c>
      <c r="J389">
        <v>10</v>
      </c>
      <c r="K389">
        <v>10</v>
      </c>
      <c r="L389">
        <v>680</v>
      </c>
      <c r="M389">
        <v>45</v>
      </c>
      <c r="N389">
        <v>1528</v>
      </c>
      <c r="O389">
        <v>131</v>
      </c>
      <c r="P389">
        <v>131</v>
      </c>
      <c r="Q389">
        <v>243</v>
      </c>
      <c r="R389">
        <v>253</v>
      </c>
      <c r="S389">
        <v>61</v>
      </c>
      <c r="T389">
        <v>16</v>
      </c>
      <c r="U389">
        <v>16</v>
      </c>
      <c r="V389">
        <v>30</v>
      </c>
      <c r="W389">
        <v>31</v>
      </c>
      <c r="X389">
        <v>7</v>
      </c>
      <c r="Y389">
        <v>557</v>
      </c>
      <c r="Z389">
        <v>68</v>
      </c>
      <c r="AA389">
        <v>819</v>
      </c>
    </row>
    <row r="390" spans="1:27" x14ac:dyDescent="0.25">
      <c r="A390" t="s">
        <v>748</v>
      </c>
      <c r="B390">
        <v>278</v>
      </c>
      <c r="C390">
        <v>135</v>
      </c>
      <c r="D390" s="53">
        <v>39</v>
      </c>
      <c r="E390" s="54">
        <v>7</v>
      </c>
      <c r="F390" s="54">
        <v>2</v>
      </c>
      <c r="G390">
        <v>60</v>
      </c>
      <c r="H390">
        <v>29</v>
      </c>
      <c r="I390">
        <v>8</v>
      </c>
      <c r="J390">
        <v>2</v>
      </c>
      <c r="K390">
        <v>0</v>
      </c>
      <c r="L390">
        <v>48</v>
      </c>
      <c r="M390">
        <v>10</v>
      </c>
      <c r="N390">
        <v>461</v>
      </c>
      <c r="O390">
        <v>59</v>
      </c>
      <c r="P390">
        <v>66</v>
      </c>
      <c r="Q390">
        <v>51</v>
      </c>
      <c r="R390">
        <v>15</v>
      </c>
      <c r="S390">
        <v>1</v>
      </c>
      <c r="T390">
        <v>31</v>
      </c>
      <c r="U390">
        <v>34</v>
      </c>
      <c r="V390">
        <v>27</v>
      </c>
      <c r="W390">
        <v>8</v>
      </c>
      <c r="X390">
        <v>1</v>
      </c>
      <c r="Y390">
        <v>67</v>
      </c>
      <c r="Z390">
        <v>35</v>
      </c>
      <c r="AA390">
        <v>192</v>
      </c>
    </row>
    <row r="391" spans="1:27" x14ac:dyDescent="0.25">
      <c r="A391" t="s">
        <v>750</v>
      </c>
      <c r="B391">
        <v>327</v>
      </c>
      <c r="C391">
        <v>208</v>
      </c>
      <c r="D391" s="53">
        <v>56</v>
      </c>
      <c r="E391" s="54">
        <v>15</v>
      </c>
      <c r="F391" s="54">
        <v>7</v>
      </c>
      <c r="G391">
        <v>53</v>
      </c>
      <c r="H391">
        <v>34</v>
      </c>
      <c r="I391">
        <v>9</v>
      </c>
      <c r="J391">
        <v>2</v>
      </c>
      <c r="K391">
        <v>1</v>
      </c>
      <c r="L391">
        <v>78</v>
      </c>
      <c r="M391">
        <v>13</v>
      </c>
      <c r="N391">
        <v>613</v>
      </c>
      <c r="O391">
        <v>64</v>
      </c>
      <c r="P391">
        <v>88</v>
      </c>
      <c r="Q391">
        <v>101</v>
      </c>
      <c r="R391">
        <v>45</v>
      </c>
      <c r="S391">
        <v>1</v>
      </c>
      <c r="T391">
        <v>21</v>
      </c>
      <c r="U391">
        <v>29</v>
      </c>
      <c r="V391">
        <v>34</v>
      </c>
      <c r="W391">
        <v>15</v>
      </c>
      <c r="X391">
        <v>0</v>
      </c>
      <c r="Y391">
        <v>147</v>
      </c>
      <c r="Z391">
        <v>49</v>
      </c>
      <c r="AA391">
        <v>299</v>
      </c>
    </row>
    <row r="392" spans="1:27" x14ac:dyDescent="0.25">
      <c r="A392" t="s">
        <v>752</v>
      </c>
      <c r="B392">
        <v>394</v>
      </c>
      <c r="C392">
        <v>437</v>
      </c>
      <c r="D392" s="53">
        <v>313</v>
      </c>
      <c r="E392" s="54">
        <v>129</v>
      </c>
      <c r="F392" s="54">
        <v>106</v>
      </c>
      <c r="G392">
        <v>29</v>
      </c>
      <c r="H392">
        <v>32</v>
      </c>
      <c r="I392">
        <v>23</v>
      </c>
      <c r="J392">
        <v>9</v>
      </c>
      <c r="K392">
        <v>8</v>
      </c>
      <c r="L392">
        <v>548</v>
      </c>
      <c r="M392">
        <v>40</v>
      </c>
      <c r="N392">
        <v>1379</v>
      </c>
      <c r="O392">
        <v>70</v>
      </c>
      <c r="P392">
        <v>128</v>
      </c>
      <c r="Q392">
        <v>189</v>
      </c>
      <c r="R392">
        <v>194</v>
      </c>
      <c r="S392">
        <v>72</v>
      </c>
      <c r="T392">
        <v>11</v>
      </c>
      <c r="U392">
        <v>20</v>
      </c>
      <c r="V392">
        <v>29</v>
      </c>
      <c r="W392">
        <v>30</v>
      </c>
      <c r="X392">
        <v>11</v>
      </c>
      <c r="Y392">
        <v>455</v>
      </c>
      <c r="Z392">
        <v>70</v>
      </c>
      <c r="AA392">
        <v>653</v>
      </c>
    </row>
    <row r="393" spans="1:27" x14ac:dyDescent="0.25">
      <c r="A393" t="s">
        <v>754</v>
      </c>
      <c r="B393">
        <v>151</v>
      </c>
      <c r="C393">
        <v>371</v>
      </c>
      <c r="D393" s="53">
        <v>356</v>
      </c>
      <c r="E393" s="54">
        <v>143</v>
      </c>
      <c r="F393" s="54">
        <v>106</v>
      </c>
      <c r="G393">
        <v>13</v>
      </c>
      <c r="H393">
        <v>33</v>
      </c>
      <c r="I393">
        <v>32</v>
      </c>
      <c r="J393">
        <v>13</v>
      </c>
      <c r="K393">
        <v>9</v>
      </c>
      <c r="L393">
        <v>605</v>
      </c>
      <c r="M393">
        <v>54</v>
      </c>
      <c r="N393">
        <v>1127</v>
      </c>
      <c r="O393">
        <v>19</v>
      </c>
      <c r="P393">
        <v>83</v>
      </c>
      <c r="Q393">
        <v>170</v>
      </c>
      <c r="R393">
        <v>230</v>
      </c>
      <c r="S393">
        <v>40</v>
      </c>
      <c r="T393">
        <v>4</v>
      </c>
      <c r="U393">
        <v>15</v>
      </c>
      <c r="V393">
        <v>31</v>
      </c>
      <c r="W393">
        <v>42</v>
      </c>
      <c r="X393">
        <v>7</v>
      </c>
      <c r="Y393">
        <v>440</v>
      </c>
      <c r="Z393">
        <v>81</v>
      </c>
      <c r="AA393">
        <v>542</v>
      </c>
    </row>
    <row r="394" spans="1:27" x14ac:dyDescent="0.25">
      <c r="A394" t="s">
        <v>756</v>
      </c>
      <c r="B394">
        <v>379</v>
      </c>
      <c r="C394">
        <v>224</v>
      </c>
      <c r="D394" s="53">
        <v>93</v>
      </c>
      <c r="E394" s="54">
        <v>18</v>
      </c>
      <c r="F394" s="54">
        <v>6</v>
      </c>
      <c r="G394">
        <v>53</v>
      </c>
      <c r="H394">
        <v>31</v>
      </c>
      <c r="I394">
        <v>13</v>
      </c>
      <c r="J394">
        <v>3</v>
      </c>
      <c r="K394">
        <v>1</v>
      </c>
      <c r="L394">
        <v>117</v>
      </c>
      <c r="M394">
        <v>16</v>
      </c>
      <c r="N394">
        <v>720</v>
      </c>
      <c r="O394">
        <v>70</v>
      </c>
      <c r="P394">
        <v>106</v>
      </c>
      <c r="Q394">
        <v>98</v>
      </c>
      <c r="R394">
        <v>37</v>
      </c>
      <c r="S394">
        <v>4</v>
      </c>
      <c r="T394">
        <v>22</v>
      </c>
      <c r="U394">
        <v>34</v>
      </c>
      <c r="V394">
        <v>31</v>
      </c>
      <c r="W394">
        <v>12</v>
      </c>
      <c r="X394">
        <v>1</v>
      </c>
      <c r="Y394">
        <v>139</v>
      </c>
      <c r="Z394">
        <v>44</v>
      </c>
      <c r="AA394">
        <v>315</v>
      </c>
    </row>
    <row r="395" spans="1:27" x14ac:dyDescent="0.25">
      <c r="A395" t="s">
        <v>758</v>
      </c>
      <c r="B395">
        <v>115</v>
      </c>
      <c r="C395">
        <v>257</v>
      </c>
      <c r="D395" s="53">
        <v>270</v>
      </c>
      <c r="E395" s="54">
        <v>117</v>
      </c>
      <c r="F395" s="54">
        <v>96</v>
      </c>
      <c r="G395">
        <v>13</v>
      </c>
      <c r="H395">
        <v>30</v>
      </c>
      <c r="I395">
        <v>32</v>
      </c>
      <c r="J395">
        <v>14</v>
      </c>
      <c r="K395">
        <v>11</v>
      </c>
      <c r="L395">
        <v>483</v>
      </c>
      <c r="M395">
        <v>56</v>
      </c>
      <c r="N395">
        <v>855</v>
      </c>
      <c r="O395">
        <v>19</v>
      </c>
      <c r="P395">
        <v>49</v>
      </c>
      <c r="Q395">
        <v>110</v>
      </c>
      <c r="R395">
        <v>173</v>
      </c>
      <c r="S395">
        <v>49</v>
      </c>
      <c r="T395">
        <v>5</v>
      </c>
      <c r="U395">
        <v>12</v>
      </c>
      <c r="V395">
        <v>28</v>
      </c>
      <c r="W395">
        <v>43</v>
      </c>
      <c r="X395">
        <v>12</v>
      </c>
      <c r="Y395">
        <v>332</v>
      </c>
      <c r="Z395">
        <v>83</v>
      </c>
      <c r="AA395">
        <v>400</v>
      </c>
    </row>
    <row r="396" spans="1:27" x14ac:dyDescent="0.25">
      <c r="A396" t="s">
        <v>760</v>
      </c>
      <c r="B396">
        <v>406</v>
      </c>
      <c r="C396">
        <v>302</v>
      </c>
      <c r="D396" s="53">
        <v>94</v>
      </c>
      <c r="E396" s="54">
        <v>25</v>
      </c>
      <c r="F396" s="54">
        <v>14</v>
      </c>
      <c r="G396">
        <v>48</v>
      </c>
      <c r="H396">
        <v>36</v>
      </c>
      <c r="I396">
        <v>11</v>
      </c>
      <c r="J396">
        <v>3</v>
      </c>
      <c r="K396">
        <v>2</v>
      </c>
      <c r="L396">
        <v>133</v>
      </c>
      <c r="M396">
        <v>16</v>
      </c>
      <c r="N396">
        <v>841</v>
      </c>
      <c r="O396">
        <v>75</v>
      </c>
      <c r="P396">
        <v>114</v>
      </c>
      <c r="Q396">
        <v>114</v>
      </c>
      <c r="R396">
        <v>55</v>
      </c>
      <c r="S396">
        <v>3</v>
      </c>
      <c r="T396">
        <v>21</v>
      </c>
      <c r="U396">
        <v>32</v>
      </c>
      <c r="V396">
        <v>32</v>
      </c>
      <c r="W396">
        <v>15</v>
      </c>
      <c r="X396">
        <v>1</v>
      </c>
      <c r="Y396">
        <v>172</v>
      </c>
      <c r="Z396">
        <v>48</v>
      </c>
      <c r="AA396">
        <v>361</v>
      </c>
    </row>
    <row r="397" spans="1:27" x14ac:dyDescent="0.25">
      <c r="A397" t="s">
        <v>762</v>
      </c>
      <c r="B397">
        <v>223</v>
      </c>
      <c r="C397">
        <v>395</v>
      </c>
      <c r="D397" s="53">
        <v>379</v>
      </c>
      <c r="E397" s="54">
        <v>194</v>
      </c>
      <c r="F397" s="54">
        <v>245</v>
      </c>
      <c r="G397">
        <v>16</v>
      </c>
      <c r="H397">
        <v>28</v>
      </c>
      <c r="I397">
        <v>26</v>
      </c>
      <c r="J397">
        <v>14</v>
      </c>
      <c r="K397">
        <v>17</v>
      </c>
      <c r="L397">
        <v>818</v>
      </c>
      <c r="M397">
        <v>57</v>
      </c>
      <c r="N397">
        <v>1436</v>
      </c>
      <c r="O397">
        <v>62</v>
      </c>
      <c r="P397">
        <v>109</v>
      </c>
      <c r="Q397">
        <v>163</v>
      </c>
      <c r="R397">
        <v>282</v>
      </c>
      <c r="S397">
        <v>118</v>
      </c>
      <c r="T397">
        <v>8</v>
      </c>
      <c r="U397">
        <v>15</v>
      </c>
      <c r="V397">
        <v>22</v>
      </c>
      <c r="W397">
        <v>38</v>
      </c>
      <c r="X397">
        <v>16</v>
      </c>
      <c r="Y397">
        <v>563</v>
      </c>
      <c r="Z397">
        <v>77</v>
      </c>
      <c r="AA397">
        <v>734</v>
      </c>
    </row>
    <row r="398" spans="1:27" x14ac:dyDescent="0.25">
      <c r="A398" t="s">
        <v>764</v>
      </c>
      <c r="B398">
        <v>532</v>
      </c>
      <c r="C398">
        <v>425</v>
      </c>
      <c r="D398" s="53">
        <v>240</v>
      </c>
      <c r="E398" s="54">
        <v>72</v>
      </c>
      <c r="F398" s="54">
        <v>57</v>
      </c>
      <c r="G398">
        <v>40</v>
      </c>
      <c r="H398">
        <v>32</v>
      </c>
      <c r="I398">
        <v>18</v>
      </c>
      <c r="J398">
        <v>5</v>
      </c>
      <c r="K398">
        <v>4</v>
      </c>
      <c r="L398">
        <v>369</v>
      </c>
      <c r="M398">
        <v>28</v>
      </c>
      <c r="N398">
        <v>1326</v>
      </c>
      <c r="O398">
        <v>129</v>
      </c>
      <c r="P398">
        <v>153</v>
      </c>
      <c r="Q398">
        <v>207</v>
      </c>
      <c r="R398">
        <v>146</v>
      </c>
      <c r="S398">
        <v>12</v>
      </c>
      <c r="T398">
        <v>20</v>
      </c>
      <c r="U398">
        <v>24</v>
      </c>
      <c r="V398">
        <v>32</v>
      </c>
      <c r="W398">
        <v>23</v>
      </c>
      <c r="X398">
        <v>2</v>
      </c>
      <c r="Y398">
        <v>365</v>
      </c>
      <c r="Z398">
        <v>56</v>
      </c>
      <c r="AA398">
        <v>647</v>
      </c>
    </row>
    <row r="399" spans="1:27" x14ac:dyDescent="0.25">
      <c r="A399" t="s">
        <v>766</v>
      </c>
      <c r="B399">
        <v>340</v>
      </c>
      <c r="C399">
        <v>307</v>
      </c>
      <c r="D399" s="53">
        <v>170</v>
      </c>
      <c r="E399" s="54">
        <v>79</v>
      </c>
      <c r="F399" s="54">
        <v>68</v>
      </c>
      <c r="G399">
        <v>35</v>
      </c>
      <c r="H399">
        <v>32</v>
      </c>
      <c r="I399">
        <v>18</v>
      </c>
      <c r="J399">
        <v>8</v>
      </c>
      <c r="K399">
        <v>7</v>
      </c>
      <c r="L399">
        <v>317</v>
      </c>
      <c r="M399">
        <v>33</v>
      </c>
      <c r="N399">
        <v>964</v>
      </c>
      <c r="O399">
        <v>78</v>
      </c>
      <c r="P399">
        <v>87</v>
      </c>
      <c r="Q399">
        <v>142</v>
      </c>
      <c r="R399">
        <v>139</v>
      </c>
      <c r="S399">
        <v>26</v>
      </c>
      <c r="T399">
        <v>17</v>
      </c>
      <c r="U399">
        <v>18</v>
      </c>
      <c r="V399">
        <v>30</v>
      </c>
      <c r="W399">
        <v>29</v>
      </c>
      <c r="X399">
        <v>6</v>
      </c>
      <c r="Y399">
        <v>307</v>
      </c>
      <c r="Z399">
        <v>65</v>
      </c>
      <c r="AA399">
        <v>472</v>
      </c>
    </row>
    <row r="400" spans="1:27" x14ac:dyDescent="0.25">
      <c r="A400" t="s">
        <v>768</v>
      </c>
      <c r="B400">
        <v>346</v>
      </c>
      <c r="C400">
        <v>452</v>
      </c>
      <c r="D400" s="53">
        <v>329</v>
      </c>
      <c r="E400" s="54">
        <v>94</v>
      </c>
      <c r="F400" s="54">
        <v>71</v>
      </c>
      <c r="G400">
        <v>27</v>
      </c>
      <c r="H400">
        <v>35</v>
      </c>
      <c r="I400">
        <v>25</v>
      </c>
      <c r="J400">
        <v>7</v>
      </c>
      <c r="K400">
        <v>5</v>
      </c>
      <c r="L400">
        <v>494</v>
      </c>
      <c r="M400">
        <v>38</v>
      </c>
      <c r="N400">
        <v>1292</v>
      </c>
      <c r="O400">
        <v>90</v>
      </c>
      <c r="P400">
        <v>115</v>
      </c>
      <c r="Q400">
        <v>191</v>
      </c>
      <c r="R400">
        <v>199</v>
      </c>
      <c r="S400">
        <v>40</v>
      </c>
      <c r="T400">
        <v>14</v>
      </c>
      <c r="U400">
        <v>18</v>
      </c>
      <c r="V400">
        <v>30</v>
      </c>
      <c r="W400">
        <v>31</v>
      </c>
      <c r="X400">
        <v>6</v>
      </c>
      <c r="Y400">
        <v>430</v>
      </c>
      <c r="Z400">
        <v>68</v>
      </c>
      <c r="AA400">
        <v>635</v>
      </c>
    </row>
    <row r="401" spans="1:27" x14ac:dyDescent="0.25">
      <c r="A401" t="s">
        <v>770</v>
      </c>
      <c r="B401">
        <v>409</v>
      </c>
      <c r="C401">
        <v>364</v>
      </c>
      <c r="D401" s="53">
        <v>205</v>
      </c>
      <c r="E401" s="54">
        <v>77</v>
      </c>
      <c r="F401" s="54">
        <v>61</v>
      </c>
      <c r="G401">
        <v>37</v>
      </c>
      <c r="H401">
        <v>33</v>
      </c>
      <c r="I401">
        <v>18</v>
      </c>
      <c r="J401">
        <v>7</v>
      </c>
      <c r="K401">
        <v>5</v>
      </c>
      <c r="L401">
        <v>343</v>
      </c>
      <c r="M401">
        <v>31</v>
      </c>
      <c r="N401">
        <v>1116</v>
      </c>
      <c r="O401">
        <v>69</v>
      </c>
      <c r="P401">
        <v>129</v>
      </c>
      <c r="Q401">
        <v>189</v>
      </c>
      <c r="R401">
        <v>136</v>
      </c>
      <c r="S401">
        <v>20</v>
      </c>
      <c r="T401">
        <v>13</v>
      </c>
      <c r="U401">
        <v>24</v>
      </c>
      <c r="V401">
        <v>35</v>
      </c>
      <c r="W401">
        <v>25</v>
      </c>
      <c r="X401">
        <v>4</v>
      </c>
      <c r="Y401">
        <v>345</v>
      </c>
      <c r="Z401">
        <v>64</v>
      </c>
      <c r="AA401">
        <v>543</v>
      </c>
    </row>
    <row r="402" spans="1:27" x14ac:dyDescent="0.25">
      <c r="A402" t="s">
        <v>2680</v>
      </c>
      <c r="C402">
        <v>6</v>
      </c>
      <c r="D402" s="53">
        <v>3</v>
      </c>
      <c r="E402" s="54">
        <v>2</v>
      </c>
      <c r="F402" s="54">
        <v>4</v>
      </c>
      <c r="H402">
        <v>40</v>
      </c>
      <c r="I402">
        <v>20</v>
      </c>
      <c r="J402">
        <v>13</v>
      </c>
      <c r="K402">
        <v>27</v>
      </c>
      <c r="L402">
        <v>9</v>
      </c>
      <c r="M402">
        <v>60</v>
      </c>
      <c r="N402">
        <v>15</v>
      </c>
    </row>
    <row r="403" spans="1:27" x14ac:dyDescent="0.25">
      <c r="A403" t="s">
        <v>772</v>
      </c>
      <c r="B403">
        <v>660</v>
      </c>
      <c r="C403">
        <v>394</v>
      </c>
      <c r="D403" s="53">
        <v>200</v>
      </c>
      <c r="E403" s="54">
        <v>49</v>
      </c>
      <c r="F403" s="54">
        <v>38</v>
      </c>
      <c r="G403">
        <v>49</v>
      </c>
      <c r="H403">
        <v>29</v>
      </c>
      <c r="I403">
        <v>15</v>
      </c>
      <c r="J403">
        <v>4</v>
      </c>
      <c r="K403">
        <v>3</v>
      </c>
      <c r="L403">
        <v>287</v>
      </c>
      <c r="M403">
        <v>21</v>
      </c>
      <c r="N403">
        <v>1341</v>
      </c>
      <c r="O403">
        <v>139</v>
      </c>
      <c r="P403">
        <v>177</v>
      </c>
      <c r="Q403">
        <v>154</v>
      </c>
      <c r="R403">
        <v>115</v>
      </c>
      <c r="S403">
        <v>13</v>
      </c>
      <c r="T403">
        <v>23</v>
      </c>
      <c r="U403">
        <v>30</v>
      </c>
      <c r="V403">
        <v>26</v>
      </c>
      <c r="W403">
        <v>19</v>
      </c>
      <c r="X403">
        <v>2</v>
      </c>
      <c r="Y403">
        <v>282</v>
      </c>
      <c r="Z403">
        <v>47</v>
      </c>
      <c r="AA403">
        <v>598</v>
      </c>
    </row>
    <row r="404" spans="1:27" x14ac:dyDescent="0.25">
      <c r="A404" t="s">
        <v>774</v>
      </c>
      <c r="B404">
        <v>158</v>
      </c>
      <c r="C404">
        <v>254</v>
      </c>
      <c r="D404" s="53">
        <v>177</v>
      </c>
      <c r="E404" s="54">
        <v>60</v>
      </c>
      <c r="F404" s="54">
        <v>51</v>
      </c>
      <c r="G404">
        <v>23</v>
      </c>
      <c r="H404">
        <v>36</v>
      </c>
      <c r="I404">
        <v>25</v>
      </c>
      <c r="J404">
        <v>9</v>
      </c>
      <c r="K404">
        <v>7</v>
      </c>
      <c r="L404">
        <v>288</v>
      </c>
      <c r="M404">
        <v>41</v>
      </c>
      <c r="N404">
        <v>700</v>
      </c>
      <c r="O404">
        <v>21</v>
      </c>
      <c r="P404">
        <v>69</v>
      </c>
      <c r="Q404">
        <v>118</v>
      </c>
      <c r="R404">
        <v>124</v>
      </c>
      <c r="S404">
        <v>17</v>
      </c>
      <c r="T404">
        <v>6</v>
      </c>
      <c r="U404">
        <v>20</v>
      </c>
      <c r="V404">
        <v>34</v>
      </c>
      <c r="W404">
        <v>36</v>
      </c>
      <c r="X404">
        <v>5</v>
      </c>
      <c r="Y404">
        <v>259</v>
      </c>
      <c r="Z404">
        <v>74</v>
      </c>
      <c r="AA404">
        <v>349</v>
      </c>
    </row>
    <row r="405" spans="1:27" x14ac:dyDescent="0.25">
      <c r="A405" t="s">
        <v>776</v>
      </c>
      <c r="B405">
        <v>67</v>
      </c>
      <c r="C405">
        <v>14</v>
      </c>
      <c r="D405" s="53">
        <v>7</v>
      </c>
      <c r="E405" s="54">
        <v>1</v>
      </c>
      <c r="G405">
        <v>75</v>
      </c>
      <c r="H405">
        <v>16</v>
      </c>
      <c r="I405">
        <v>8</v>
      </c>
      <c r="J405">
        <v>1</v>
      </c>
      <c r="L405">
        <v>8</v>
      </c>
      <c r="M405">
        <v>9</v>
      </c>
      <c r="N405">
        <v>89</v>
      </c>
      <c r="O405">
        <v>41</v>
      </c>
      <c r="P405">
        <v>20</v>
      </c>
      <c r="Q405">
        <v>8</v>
      </c>
      <c r="R405">
        <v>2</v>
      </c>
      <c r="T405">
        <v>58</v>
      </c>
      <c r="U405">
        <v>28</v>
      </c>
      <c r="V405">
        <v>11</v>
      </c>
      <c r="W405">
        <v>3</v>
      </c>
      <c r="Y405">
        <v>10</v>
      </c>
      <c r="Z405">
        <v>14</v>
      </c>
      <c r="AA405">
        <v>71</v>
      </c>
    </row>
    <row r="406" spans="1:27" x14ac:dyDescent="0.25">
      <c r="A406" t="s">
        <v>778</v>
      </c>
      <c r="B406">
        <v>652</v>
      </c>
      <c r="C406">
        <v>602</v>
      </c>
      <c r="D406" s="53">
        <v>363</v>
      </c>
      <c r="E406" s="54">
        <v>113</v>
      </c>
      <c r="F406" s="54">
        <v>89</v>
      </c>
      <c r="G406">
        <v>36</v>
      </c>
      <c r="H406">
        <v>33</v>
      </c>
      <c r="I406">
        <v>20</v>
      </c>
      <c r="J406">
        <v>6</v>
      </c>
      <c r="K406">
        <v>5</v>
      </c>
      <c r="L406">
        <v>565</v>
      </c>
      <c r="M406">
        <v>31</v>
      </c>
      <c r="N406">
        <v>1819</v>
      </c>
      <c r="O406">
        <v>149</v>
      </c>
      <c r="P406">
        <v>212</v>
      </c>
      <c r="Q406">
        <v>280</v>
      </c>
      <c r="R406">
        <v>208</v>
      </c>
      <c r="S406">
        <v>39</v>
      </c>
      <c r="T406">
        <v>17</v>
      </c>
      <c r="U406">
        <v>24</v>
      </c>
      <c r="V406">
        <v>32</v>
      </c>
      <c r="W406">
        <v>23</v>
      </c>
      <c r="X406">
        <v>4</v>
      </c>
      <c r="Y406">
        <v>527</v>
      </c>
      <c r="Z406">
        <v>59</v>
      </c>
      <c r="AA406">
        <v>888</v>
      </c>
    </row>
    <row r="407" spans="1:27" x14ac:dyDescent="0.25">
      <c r="A407" t="s">
        <v>780</v>
      </c>
      <c r="B407">
        <v>392</v>
      </c>
      <c r="C407">
        <v>346</v>
      </c>
      <c r="D407" s="53">
        <v>236</v>
      </c>
      <c r="E407" s="54">
        <v>72</v>
      </c>
      <c r="F407" s="54">
        <v>44</v>
      </c>
      <c r="G407">
        <v>36</v>
      </c>
      <c r="H407">
        <v>32</v>
      </c>
      <c r="I407">
        <v>22</v>
      </c>
      <c r="J407">
        <v>7</v>
      </c>
      <c r="K407">
        <v>4</v>
      </c>
      <c r="L407">
        <v>352</v>
      </c>
      <c r="M407">
        <v>32</v>
      </c>
      <c r="N407">
        <v>1090</v>
      </c>
      <c r="O407">
        <v>88</v>
      </c>
      <c r="P407">
        <v>110</v>
      </c>
      <c r="Q407">
        <v>164</v>
      </c>
      <c r="R407">
        <v>132</v>
      </c>
      <c r="S407">
        <v>18</v>
      </c>
      <c r="T407">
        <v>17</v>
      </c>
      <c r="U407">
        <v>21</v>
      </c>
      <c r="V407">
        <v>32</v>
      </c>
      <c r="W407">
        <v>26</v>
      </c>
      <c r="X407">
        <v>4</v>
      </c>
      <c r="Y407">
        <v>314</v>
      </c>
      <c r="Z407">
        <v>61</v>
      </c>
      <c r="AA407">
        <v>512</v>
      </c>
    </row>
    <row r="408" spans="1:27" x14ac:dyDescent="0.25">
      <c r="A408" t="s">
        <v>782</v>
      </c>
      <c r="B408">
        <v>453</v>
      </c>
      <c r="C408">
        <v>367</v>
      </c>
      <c r="D408" s="53">
        <v>171</v>
      </c>
      <c r="E408" s="54">
        <v>54</v>
      </c>
      <c r="F408" s="54">
        <v>27</v>
      </c>
      <c r="G408">
        <v>42</v>
      </c>
      <c r="H408">
        <v>34</v>
      </c>
      <c r="I408">
        <v>16</v>
      </c>
      <c r="J408">
        <v>5</v>
      </c>
      <c r="K408">
        <v>3</v>
      </c>
      <c r="L408">
        <v>252</v>
      </c>
      <c r="M408">
        <v>24</v>
      </c>
      <c r="N408">
        <v>1072</v>
      </c>
      <c r="O408">
        <v>116</v>
      </c>
      <c r="P408">
        <v>129</v>
      </c>
      <c r="Q408">
        <v>147</v>
      </c>
      <c r="R408">
        <v>77</v>
      </c>
      <c r="S408">
        <v>11</v>
      </c>
      <c r="T408">
        <v>24</v>
      </c>
      <c r="U408">
        <v>27</v>
      </c>
      <c r="V408">
        <v>31</v>
      </c>
      <c r="W408">
        <v>16</v>
      </c>
      <c r="X408">
        <v>2</v>
      </c>
      <c r="Y408">
        <v>235</v>
      </c>
      <c r="Z408">
        <v>49</v>
      </c>
      <c r="AA408">
        <v>480</v>
      </c>
    </row>
    <row r="409" spans="1:27" x14ac:dyDescent="0.25">
      <c r="A409" t="s">
        <v>784</v>
      </c>
      <c r="B409">
        <v>410</v>
      </c>
      <c r="C409">
        <v>487</v>
      </c>
      <c r="D409" s="53">
        <v>347</v>
      </c>
      <c r="E409" s="54">
        <v>164</v>
      </c>
      <c r="F409" s="54">
        <v>115</v>
      </c>
      <c r="G409">
        <v>27</v>
      </c>
      <c r="H409">
        <v>32</v>
      </c>
      <c r="I409">
        <v>23</v>
      </c>
      <c r="J409">
        <v>11</v>
      </c>
      <c r="K409">
        <v>8</v>
      </c>
      <c r="L409">
        <v>626</v>
      </c>
      <c r="M409">
        <v>41</v>
      </c>
      <c r="N409">
        <v>1523</v>
      </c>
      <c r="O409">
        <v>77</v>
      </c>
      <c r="P409">
        <v>131</v>
      </c>
      <c r="Q409">
        <v>217</v>
      </c>
      <c r="R409">
        <v>251</v>
      </c>
      <c r="S409">
        <v>38</v>
      </c>
      <c r="T409">
        <v>11</v>
      </c>
      <c r="U409">
        <v>18</v>
      </c>
      <c r="V409">
        <v>30</v>
      </c>
      <c r="W409">
        <v>35</v>
      </c>
      <c r="X409">
        <v>5</v>
      </c>
      <c r="Y409">
        <v>506</v>
      </c>
      <c r="Z409">
        <v>71</v>
      </c>
      <c r="AA409">
        <v>714</v>
      </c>
    </row>
    <row r="410" spans="1:27" x14ac:dyDescent="0.25">
      <c r="A410" t="s">
        <v>786</v>
      </c>
      <c r="B410">
        <v>250</v>
      </c>
      <c r="C410">
        <v>300</v>
      </c>
      <c r="D410" s="53">
        <v>245</v>
      </c>
      <c r="E410" s="54">
        <v>73</v>
      </c>
      <c r="F410" s="54">
        <v>60</v>
      </c>
      <c r="G410">
        <v>27</v>
      </c>
      <c r="H410">
        <v>32</v>
      </c>
      <c r="I410">
        <v>26</v>
      </c>
      <c r="J410">
        <v>8</v>
      </c>
      <c r="K410">
        <v>6</v>
      </c>
      <c r="L410">
        <v>378</v>
      </c>
      <c r="M410">
        <v>41</v>
      </c>
      <c r="N410">
        <v>928</v>
      </c>
      <c r="O410">
        <v>38</v>
      </c>
      <c r="P410">
        <v>79</v>
      </c>
      <c r="Q410">
        <v>118</v>
      </c>
      <c r="R410">
        <v>179</v>
      </c>
      <c r="S410">
        <v>33</v>
      </c>
      <c r="T410">
        <v>9</v>
      </c>
      <c r="U410">
        <v>18</v>
      </c>
      <c r="V410">
        <v>26</v>
      </c>
      <c r="W410">
        <v>40</v>
      </c>
      <c r="X410">
        <v>7</v>
      </c>
      <c r="Y410">
        <v>330</v>
      </c>
      <c r="Z410">
        <v>74</v>
      </c>
      <c r="AA410">
        <v>447</v>
      </c>
    </row>
    <row r="411" spans="1:27" x14ac:dyDescent="0.25">
      <c r="A411" t="s">
        <v>788</v>
      </c>
      <c r="B411">
        <v>324</v>
      </c>
      <c r="C411">
        <v>514</v>
      </c>
      <c r="D411" s="53">
        <v>379</v>
      </c>
      <c r="E411" s="54">
        <v>123</v>
      </c>
      <c r="F411" s="54">
        <v>113</v>
      </c>
      <c r="G411">
        <v>22</v>
      </c>
      <c r="H411">
        <v>35</v>
      </c>
      <c r="I411">
        <v>26</v>
      </c>
      <c r="J411">
        <v>8</v>
      </c>
      <c r="K411">
        <v>8</v>
      </c>
      <c r="L411">
        <v>615</v>
      </c>
      <c r="M411">
        <v>42</v>
      </c>
      <c r="N411">
        <v>1453</v>
      </c>
      <c r="O411">
        <v>62</v>
      </c>
      <c r="P411">
        <v>107</v>
      </c>
      <c r="Q411">
        <v>231</v>
      </c>
      <c r="R411">
        <v>218</v>
      </c>
      <c r="S411">
        <v>39</v>
      </c>
      <c r="T411">
        <v>9</v>
      </c>
      <c r="U411">
        <v>16</v>
      </c>
      <c r="V411">
        <v>35</v>
      </c>
      <c r="W411">
        <v>33</v>
      </c>
      <c r="X411">
        <v>6</v>
      </c>
      <c r="Y411">
        <v>488</v>
      </c>
      <c r="Z411">
        <v>74</v>
      </c>
      <c r="AA411">
        <v>657</v>
      </c>
    </row>
    <row r="412" spans="1:27" x14ac:dyDescent="0.25">
      <c r="A412" t="s">
        <v>790</v>
      </c>
      <c r="B412">
        <v>250</v>
      </c>
      <c r="C412">
        <v>143</v>
      </c>
      <c r="D412" s="53">
        <v>42</v>
      </c>
      <c r="E412" s="54">
        <v>10</v>
      </c>
      <c r="F412" s="54">
        <v>7</v>
      </c>
      <c r="G412">
        <v>55</v>
      </c>
      <c r="H412">
        <v>32</v>
      </c>
      <c r="I412">
        <v>9</v>
      </c>
      <c r="J412">
        <v>2</v>
      </c>
      <c r="K412">
        <v>2</v>
      </c>
      <c r="L412">
        <v>59</v>
      </c>
      <c r="M412">
        <v>13</v>
      </c>
      <c r="N412">
        <v>452</v>
      </c>
      <c r="O412">
        <v>43</v>
      </c>
      <c r="P412">
        <v>57</v>
      </c>
      <c r="Q412">
        <v>68</v>
      </c>
      <c r="R412">
        <v>40</v>
      </c>
      <c r="T412">
        <v>21</v>
      </c>
      <c r="U412">
        <v>27</v>
      </c>
      <c r="V412">
        <v>33</v>
      </c>
      <c r="W412">
        <v>19</v>
      </c>
      <c r="Y412">
        <v>108</v>
      </c>
      <c r="Z412">
        <v>52</v>
      </c>
      <c r="AA412">
        <v>208</v>
      </c>
    </row>
    <row r="413" spans="1:27" x14ac:dyDescent="0.25">
      <c r="A413" t="s">
        <v>792</v>
      </c>
      <c r="B413">
        <v>21</v>
      </c>
      <c r="C413">
        <v>6</v>
      </c>
      <c r="D413" s="53">
        <v>1</v>
      </c>
      <c r="G413">
        <v>75</v>
      </c>
      <c r="H413">
        <v>21</v>
      </c>
      <c r="I413">
        <v>4</v>
      </c>
      <c r="L413">
        <v>1</v>
      </c>
      <c r="M413">
        <v>4</v>
      </c>
      <c r="N413">
        <v>28</v>
      </c>
      <c r="O413">
        <v>9</v>
      </c>
      <c r="P413">
        <v>4</v>
      </c>
      <c r="Q413">
        <v>2</v>
      </c>
      <c r="T413">
        <v>60</v>
      </c>
      <c r="U413">
        <v>27</v>
      </c>
      <c r="V413">
        <v>13</v>
      </c>
      <c r="Y413">
        <v>2</v>
      </c>
      <c r="Z413">
        <v>13</v>
      </c>
      <c r="AA413">
        <v>15</v>
      </c>
    </row>
    <row r="414" spans="1:27" x14ac:dyDescent="0.25">
      <c r="A414" t="s">
        <v>1880</v>
      </c>
      <c r="B414">
        <v>34</v>
      </c>
      <c r="C414">
        <v>3</v>
      </c>
      <c r="D414" s="53">
        <v>3</v>
      </c>
      <c r="G414">
        <v>85</v>
      </c>
      <c r="H414">
        <v>8</v>
      </c>
      <c r="I414">
        <v>8</v>
      </c>
      <c r="L414">
        <v>3</v>
      </c>
      <c r="M414">
        <v>8</v>
      </c>
      <c r="N414">
        <v>40</v>
      </c>
      <c r="O414">
        <v>14</v>
      </c>
      <c r="P414">
        <v>6</v>
      </c>
      <c r="Q414">
        <v>1</v>
      </c>
      <c r="T414">
        <v>67</v>
      </c>
      <c r="U414">
        <v>29</v>
      </c>
      <c r="V414">
        <v>5</v>
      </c>
      <c r="Y414">
        <v>1</v>
      </c>
      <c r="Z414">
        <v>5</v>
      </c>
      <c r="AA414">
        <v>21</v>
      </c>
    </row>
    <row r="415" spans="1:27" x14ac:dyDescent="0.25">
      <c r="A415" t="s">
        <v>795</v>
      </c>
      <c r="B415">
        <v>24</v>
      </c>
      <c r="C415">
        <v>11</v>
      </c>
      <c r="D415" s="53">
        <v>2</v>
      </c>
      <c r="E415" s="54">
        <v>3</v>
      </c>
      <c r="F415" s="54">
        <v>1</v>
      </c>
      <c r="G415">
        <v>59</v>
      </c>
      <c r="H415">
        <v>27</v>
      </c>
      <c r="I415">
        <v>5</v>
      </c>
      <c r="J415">
        <v>7</v>
      </c>
      <c r="K415">
        <v>2</v>
      </c>
      <c r="L415">
        <v>6</v>
      </c>
      <c r="M415">
        <v>15</v>
      </c>
      <c r="N415">
        <v>41</v>
      </c>
      <c r="O415">
        <v>10</v>
      </c>
      <c r="P415">
        <v>5</v>
      </c>
      <c r="Q415">
        <v>3</v>
      </c>
      <c r="R415">
        <v>3</v>
      </c>
      <c r="T415">
        <v>48</v>
      </c>
      <c r="U415">
        <v>24</v>
      </c>
      <c r="V415">
        <v>14</v>
      </c>
      <c r="W415">
        <v>14</v>
      </c>
      <c r="Y415">
        <v>6</v>
      </c>
      <c r="Z415">
        <v>29</v>
      </c>
      <c r="AA415">
        <v>21</v>
      </c>
    </row>
    <row r="416" spans="1:27" x14ac:dyDescent="0.25">
      <c r="A416" t="s">
        <v>1886</v>
      </c>
      <c r="B416">
        <v>5</v>
      </c>
      <c r="C416">
        <v>2</v>
      </c>
      <c r="D416" s="53">
        <v>1</v>
      </c>
      <c r="G416">
        <v>63</v>
      </c>
      <c r="H416">
        <v>25</v>
      </c>
      <c r="I416">
        <v>13</v>
      </c>
      <c r="L416">
        <v>1</v>
      </c>
      <c r="M416">
        <v>13</v>
      </c>
      <c r="N416">
        <v>8</v>
      </c>
      <c r="O416">
        <v>2</v>
      </c>
      <c r="P416">
        <v>1</v>
      </c>
      <c r="Q416">
        <v>1</v>
      </c>
      <c r="T416">
        <v>50</v>
      </c>
      <c r="U416">
        <v>25</v>
      </c>
      <c r="V416">
        <v>25</v>
      </c>
      <c r="Y416">
        <v>1</v>
      </c>
      <c r="Z416">
        <v>25</v>
      </c>
      <c r="AA416">
        <v>4</v>
      </c>
    </row>
    <row r="417" spans="1:27" x14ac:dyDescent="0.25">
      <c r="A417" t="s">
        <v>1888</v>
      </c>
      <c r="B417">
        <v>11</v>
      </c>
      <c r="C417">
        <v>2</v>
      </c>
      <c r="D417" s="53">
        <v>1</v>
      </c>
      <c r="G417">
        <v>79</v>
      </c>
      <c r="H417">
        <v>14</v>
      </c>
      <c r="I417">
        <v>7</v>
      </c>
      <c r="L417">
        <v>1</v>
      </c>
      <c r="M417">
        <v>7</v>
      </c>
      <c r="N417">
        <v>14</v>
      </c>
      <c r="O417">
        <v>6</v>
      </c>
      <c r="T417">
        <v>100</v>
      </c>
      <c r="AA417">
        <v>6</v>
      </c>
    </row>
    <row r="418" spans="1:27" x14ac:dyDescent="0.25">
      <c r="A418" t="s">
        <v>1890</v>
      </c>
      <c r="B418">
        <v>24</v>
      </c>
      <c r="C418">
        <v>1</v>
      </c>
      <c r="G418">
        <v>96</v>
      </c>
      <c r="H418">
        <v>4</v>
      </c>
      <c r="L418" t="s">
        <v>3222</v>
      </c>
      <c r="N418">
        <v>25</v>
      </c>
      <c r="O418">
        <v>2</v>
      </c>
      <c r="T418">
        <v>100</v>
      </c>
      <c r="AA418">
        <v>2</v>
      </c>
    </row>
    <row r="419" spans="1:27" x14ac:dyDescent="0.25">
      <c r="A419" t="s">
        <v>1892</v>
      </c>
      <c r="B419">
        <v>5</v>
      </c>
      <c r="C419">
        <v>2</v>
      </c>
      <c r="D419" s="53">
        <v>4</v>
      </c>
      <c r="E419" s="54">
        <v>1</v>
      </c>
      <c r="G419">
        <v>42</v>
      </c>
      <c r="H419">
        <v>17</v>
      </c>
      <c r="I419">
        <v>33</v>
      </c>
      <c r="J419">
        <v>8</v>
      </c>
      <c r="L419">
        <v>5</v>
      </c>
      <c r="M419">
        <v>42</v>
      </c>
      <c r="N419">
        <v>12</v>
      </c>
      <c r="O419">
        <v>1</v>
      </c>
      <c r="P419">
        <v>4</v>
      </c>
      <c r="Q419">
        <v>2</v>
      </c>
      <c r="R419">
        <v>1</v>
      </c>
      <c r="T419">
        <v>13</v>
      </c>
      <c r="U419">
        <v>50</v>
      </c>
      <c r="V419">
        <v>25</v>
      </c>
      <c r="W419">
        <v>13</v>
      </c>
      <c r="Y419">
        <v>3</v>
      </c>
      <c r="Z419">
        <v>38</v>
      </c>
      <c r="AA419">
        <v>8</v>
      </c>
    </row>
    <row r="420" spans="1:27" x14ac:dyDescent="0.25">
      <c r="A420" t="s">
        <v>1895</v>
      </c>
      <c r="B420">
        <v>7</v>
      </c>
      <c r="C420">
        <v>3</v>
      </c>
      <c r="D420" s="53">
        <v>1</v>
      </c>
      <c r="G420">
        <v>64</v>
      </c>
      <c r="H420">
        <v>27</v>
      </c>
      <c r="I420">
        <v>9</v>
      </c>
      <c r="L420">
        <v>1</v>
      </c>
      <c r="M420">
        <v>9</v>
      </c>
      <c r="N420">
        <v>11</v>
      </c>
      <c r="O420">
        <v>7</v>
      </c>
      <c r="P420">
        <v>1</v>
      </c>
      <c r="R420">
        <v>1</v>
      </c>
      <c r="T420">
        <v>78</v>
      </c>
      <c r="U420">
        <v>11</v>
      </c>
      <c r="W420">
        <v>11</v>
      </c>
      <c r="Y420">
        <v>1</v>
      </c>
      <c r="Z420">
        <v>11</v>
      </c>
      <c r="AA420">
        <v>9</v>
      </c>
    </row>
    <row r="421" spans="1:27" x14ac:dyDescent="0.25">
      <c r="A421" t="s">
        <v>800</v>
      </c>
      <c r="B421">
        <v>91</v>
      </c>
      <c r="C421">
        <v>27</v>
      </c>
      <c r="D421" s="53">
        <v>5</v>
      </c>
      <c r="G421">
        <v>74</v>
      </c>
      <c r="H421">
        <v>22</v>
      </c>
      <c r="I421">
        <v>4</v>
      </c>
      <c r="L421">
        <v>5</v>
      </c>
      <c r="M421">
        <v>4</v>
      </c>
      <c r="N421">
        <v>123</v>
      </c>
      <c r="O421">
        <v>50</v>
      </c>
      <c r="P421">
        <v>17</v>
      </c>
      <c r="Q421">
        <v>9</v>
      </c>
      <c r="R421">
        <v>1</v>
      </c>
      <c r="T421">
        <v>65</v>
      </c>
      <c r="U421">
        <v>22</v>
      </c>
      <c r="V421">
        <v>12</v>
      </c>
      <c r="W421">
        <v>1</v>
      </c>
      <c r="Y421">
        <v>10</v>
      </c>
      <c r="Z421">
        <v>13</v>
      </c>
      <c r="AA421">
        <v>77</v>
      </c>
    </row>
    <row r="422" spans="1:27" x14ac:dyDescent="0.25">
      <c r="A422" t="s">
        <v>1898</v>
      </c>
      <c r="B422">
        <v>5</v>
      </c>
      <c r="C422">
        <v>4</v>
      </c>
      <c r="G422">
        <v>56</v>
      </c>
      <c r="H422">
        <v>44</v>
      </c>
      <c r="L422" t="s">
        <v>3222</v>
      </c>
      <c r="N422">
        <v>9</v>
      </c>
      <c r="O422">
        <v>1</v>
      </c>
      <c r="T422">
        <v>100</v>
      </c>
      <c r="AA422">
        <v>1</v>
      </c>
    </row>
    <row r="423" spans="1:27" x14ac:dyDescent="0.25">
      <c r="A423" t="s">
        <v>1900</v>
      </c>
      <c r="B423">
        <v>9</v>
      </c>
      <c r="C423">
        <v>3</v>
      </c>
      <c r="D423" s="53">
        <v>1</v>
      </c>
      <c r="F423" s="54">
        <v>1</v>
      </c>
      <c r="G423">
        <v>64</v>
      </c>
      <c r="H423">
        <v>21</v>
      </c>
      <c r="I423">
        <v>7</v>
      </c>
      <c r="K423">
        <v>7</v>
      </c>
      <c r="L423">
        <v>2</v>
      </c>
      <c r="M423">
        <v>14</v>
      </c>
      <c r="N423">
        <v>14</v>
      </c>
      <c r="O423">
        <v>7</v>
      </c>
      <c r="S423">
        <v>1</v>
      </c>
      <c r="T423">
        <v>88</v>
      </c>
      <c r="X423">
        <v>13</v>
      </c>
      <c r="Y423">
        <v>1</v>
      </c>
      <c r="Z423">
        <v>13</v>
      </c>
      <c r="AA423">
        <v>8</v>
      </c>
    </row>
    <row r="424" spans="1:27" x14ac:dyDescent="0.25">
      <c r="A424" t="s">
        <v>803</v>
      </c>
      <c r="B424">
        <v>50</v>
      </c>
      <c r="C424">
        <v>20</v>
      </c>
      <c r="D424" s="53">
        <v>8</v>
      </c>
      <c r="F424" s="54">
        <v>1</v>
      </c>
      <c r="G424">
        <v>63</v>
      </c>
      <c r="H424">
        <v>25</v>
      </c>
      <c r="I424">
        <v>10</v>
      </c>
      <c r="K424">
        <v>1</v>
      </c>
      <c r="L424">
        <v>9</v>
      </c>
      <c r="M424">
        <v>11</v>
      </c>
      <c r="N424">
        <v>79</v>
      </c>
      <c r="O424">
        <v>31</v>
      </c>
      <c r="P424">
        <v>18</v>
      </c>
      <c r="Q424">
        <v>8</v>
      </c>
      <c r="S424">
        <v>1</v>
      </c>
      <c r="T424">
        <v>53</v>
      </c>
      <c r="U424">
        <v>31</v>
      </c>
      <c r="V424">
        <v>14</v>
      </c>
      <c r="X424">
        <v>2</v>
      </c>
      <c r="Y424">
        <v>9</v>
      </c>
      <c r="Z424">
        <v>16</v>
      </c>
      <c r="AA424">
        <v>58</v>
      </c>
    </row>
    <row r="425" spans="1:27" x14ac:dyDescent="0.25">
      <c r="A425" t="s">
        <v>805</v>
      </c>
      <c r="B425">
        <v>16</v>
      </c>
      <c r="C425">
        <v>2</v>
      </c>
      <c r="G425">
        <v>89</v>
      </c>
      <c r="H425">
        <v>11</v>
      </c>
      <c r="L425" t="s">
        <v>3222</v>
      </c>
      <c r="N425">
        <v>18</v>
      </c>
      <c r="O425">
        <v>6</v>
      </c>
      <c r="P425">
        <v>3</v>
      </c>
      <c r="T425">
        <v>67</v>
      </c>
      <c r="U425">
        <v>33</v>
      </c>
      <c r="AA425">
        <v>9</v>
      </c>
    </row>
    <row r="426" spans="1:27" x14ac:dyDescent="0.25">
      <c r="A426" t="s">
        <v>807</v>
      </c>
      <c r="B426">
        <v>32</v>
      </c>
      <c r="C426">
        <v>8</v>
      </c>
      <c r="D426" s="53">
        <v>2</v>
      </c>
      <c r="E426" s="54">
        <v>1</v>
      </c>
      <c r="G426">
        <v>74</v>
      </c>
      <c r="H426">
        <v>19</v>
      </c>
      <c r="I426">
        <v>5</v>
      </c>
      <c r="J426">
        <v>2</v>
      </c>
      <c r="L426">
        <v>3</v>
      </c>
      <c r="M426">
        <v>7</v>
      </c>
      <c r="N426">
        <v>43</v>
      </c>
      <c r="O426">
        <v>15</v>
      </c>
      <c r="P426">
        <v>3</v>
      </c>
      <c r="Q426">
        <v>2</v>
      </c>
      <c r="R426">
        <v>1</v>
      </c>
      <c r="T426">
        <v>71</v>
      </c>
      <c r="U426">
        <v>14</v>
      </c>
      <c r="V426">
        <v>10</v>
      </c>
      <c r="W426">
        <v>5</v>
      </c>
      <c r="Y426">
        <v>3</v>
      </c>
      <c r="Z426">
        <v>14</v>
      </c>
      <c r="AA426">
        <v>21</v>
      </c>
    </row>
    <row r="427" spans="1:27" x14ac:dyDescent="0.25">
      <c r="A427" t="s">
        <v>1911</v>
      </c>
      <c r="B427">
        <v>5</v>
      </c>
      <c r="D427" s="53">
        <v>2</v>
      </c>
      <c r="G427">
        <v>71</v>
      </c>
      <c r="I427">
        <v>29</v>
      </c>
      <c r="L427">
        <v>2</v>
      </c>
      <c r="M427">
        <v>29</v>
      </c>
      <c r="N427">
        <v>7</v>
      </c>
      <c r="O427">
        <v>1</v>
      </c>
      <c r="P427">
        <v>1</v>
      </c>
      <c r="Q427">
        <v>1</v>
      </c>
      <c r="T427">
        <v>33</v>
      </c>
      <c r="U427">
        <v>33</v>
      </c>
      <c r="V427">
        <v>33</v>
      </c>
      <c r="Y427">
        <v>1</v>
      </c>
      <c r="Z427">
        <v>33</v>
      </c>
      <c r="AA427">
        <v>3</v>
      </c>
    </row>
    <row r="428" spans="1:27" x14ac:dyDescent="0.25">
      <c r="A428" t="s">
        <v>1913</v>
      </c>
      <c r="B428">
        <v>2</v>
      </c>
      <c r="C428">
        <v>6</v>
      </c>
      <c r="G428">
        <v>25</v>
      </c>
      <c r="H428">
        <v>75</v>
      </c>
      <c r="L428" t="s">
        <v>3222</v>
      </c>
      <c r="N428">
        <v>8</v>
      </c>
      <c r="O428">
        <v>1</v>
      </c>
      <c r="P428">
        <v>1</v>
      </c>
      <c r="T428">
        <v>50</v>
      </c>
      <c r="U428">
        <v>50</v>
      </c>
      <c r="AA428">
        <v>2</v>
      </c>
    </row>
    <row r="429" spans="1:27" x14ac:dyDescent="0.25">
      <c r="A429" t="s">
        <v>1915</v>
      </c>
      <c r="B429">
        <v>16</v>
      </c>
      <c r="C429">
        <v>3</v>
      </c>
      <c r="D429" s="53">
        <v>1</v>
      </c>
      <c r="E429" s="54">
        <v>1</v>
      </c>
      <c r="G429">
        <v>76</v>
      </c>
      <c r="H429">
        <v>14</v>
      </c>
      <c r="I429">
        <v>5</v>
      </c>
      <c r="J429">
        <v>5</v>
      </c>
      <c r="L429">
        <v>2</v>
      </c>
      <c r="M429">
        <v>10</v>
      </c>
      <c r="N429">
        <v>21</v>
      </c>
      <c r="O429">
        <v>13</v>
      </c>
      <c r="P429">
        <v>3</v>
      </c>
      <c r="T429">
        <v>81</v>
      </c>
      <c r="U429">
        <v>19</v>
      </c>
      <c r="AA429">
        <v>16</v>
      </c>
    </row>
    <row r="430" spans="1:27" x14ac:dyDescent="0.25">
      <c r="A430" t="s">
        <v>2711</v>
      </c>
      <c r="B430">
        <v>23</v>
      </c>
      <c r="C430">
        <v>8</v>
      </c>
      <c r="D430" s="53">
        <v>2</v>
      </c>
      <c r="G430">
        <v>70</v>
      </c>
      <c r="H430">
        <v>24</v>
      </c>
      <c r="I430">
        <v>6</v>
      </c>
      <c r="L430">
        <v>2</v>
      </c>
      <c r="M430">
        <v>6</v>
      </c>
      <c r="N430">
        <v>33</v>
      </c>
      <c r="O430">
        <v>9</v>
      </c>
      <c r="P430">
        <v>3</v>
      </c>
      <c r="Q430">
        <v>1</v>
      </c>
      <c r="T430">
        <v>69</v>
      </c>
      <c r="U430">
        <v>23</v>
      </c>
      <c r="V430">
        <v>8</v>
      </c>
      <c r="Y430">
        <v>1</v>
      </c>
      <c r="Z430">
        <v>8</v>
      </c>
      <c r="AA430">
        <v>13</v>
      </c>
    </row>
    <row r="431" spans="1:27" x14ac:dyDescent="0.25">
      <c r="A431" t="s">
        <v>2713</v>
      </c>
      <c r="B431">
        <v>25</v>
      </c>
      <c r="C431">
        <v>6</v>
      </c>
      <c r="D431" s="53">
        <v>2</v>
      </c>
      <c r="G431">
        <v>76</v>
      </c>
      <c r="H431">
        <v>18</v>
      </c>
      <c r="I431">
        <v>6</v>
      </c>
      <c r="L431">
        <v>2</v>
      </c>
      <c r="M431">
        <v>6</v>
      </c>
      <c r="N431">
        <v>33</v>
      </c>
      <c r="O431">
        <v>14</v>
      </c>
      <c r="P431">
        <v>15</v>
      </c>
      <c r="T431">
        <v>48</v>
      </c>
      <c r="U431">
        <v>52</v>
      </c>
      <c r="AA431">
        <v>29</v>
      </c>
    </row>
    <row r="432" spans="1:27" x14ac:dyDescent="0.25">
      <c r="A432" t="s">
        <v>2715</v>
      </c>
      <c r="B432">
        <v>18</v>
      </c>
      <c r="C432">
        <v>11</v>
      </c>
      <c r="D432" s="53">
        <v>4</v>
      </c>
      <c r="G432">
        <v>55</v>
      </c>
      <c r="H432">
        <v>33</v>
      </c>
      <c r="I432">
        <v>12</v>
      </c>
      <c r="L432">
        <v>4</v>
      </c>
      <c r="M432">
        <v>12</v>
      </c>
      <c r="N432">
        <v>33</v>
      </c>
      <c r="O432">
        <v>8</v>
      </c>
      <c r="P432">
        <v>5</v>
      </c>
      <c r="T432">
        <v>62</v>
      </c>
      <c r="U432">
        <v>38</v>
      </c>
      <c r="AA432">
        <v>13</v>
      </c>
    </row>
    <row r="433" spans="1:27" x14ac:dyDescent="0.25">
      <c r="A433" t="s">
        <v>2717</v>
      </c>
      <c r="B433">
        <v>6</v>
      </c>
      <c r="G433">
        <v>100</v>
      </c>
      <c r="L433" t="s">
        <v>3222</v>
      </c>
      <c r="N433">
        <v>6</v>
      </c>
    </row>
    <row r="434" spans="1:27" x14ac:dyDescent="0.25">
      <c r="A434" t="s">
        <v>809</v>
      </c>
      <c r="B434">
        <v>3</v>
      </c>
      <c r="C434">
        <v>53</v>
      </c>
      <c r="D434" s="53">
        <v>75</v>
      </c>
      <c r="E434" s="54">
        <v>63</v>
      </c>
      <c r="F434" s="54">
        <v>46</v>
      </c>
      <c r="G434">
        <v>1</v>
      </c>
      <c r="H434">
        <v>22</v>
      </c>
      <c r="I434">
        <v>31</v>
      </c>
      <c r="J434">
        <v>26</v>
      </c>
      <c r="K434">
        <v>19</v>
      </c>
      <c r="L434">
        <v>184</v>
      </c>
      <c r="M434">
        <v>77</v>
      </c>
      <c r="N434">
        <v>240</v>
      </c>
      <c r="O434">
        <v>1</v>
      </c>
      <c r="P434">
        <v>5</v>
      </c>
      <c r="Q434">
        <v>20</v>
      </c>
      <c r="R434">
        <v>65</v>
      </c>
      <c r="S434">
        <v>28</v>
      </c>
      <c r="T434">
        <v>1</v>
      </c>
      <c r="U434">
        <v>4</v>
      </c>
      <c r="V434">
        <v>17</v>
      </c>
      <c r="W434">
        <v>55</v>
      </c>
      <c r="X434">
        <v>24</v>
      </c>
      <c r="Y434">
        <v>113</v>
      </c>
      <c r="Z434">
        <v>95</v>
      </c>
      <c r="AA434">
        <v>119</v>
      </c>
    </row>
    <row r="435" spans="1:27" x14ac:dyDescent="0.25">
      <c r="A435" t="s">
        <v>811</v>
      </c>
      <c r="B435">
        <v>21</v>
      </c>
      <c r="C435">
        <v>13</v>
      </c>
      <c r="D435" s="53">
        <v>6</v>
      </c>
      <c r="E435" s="54">
        <v>1</v>
      </c>
      <c r="G435">
        <v>51</v>
      </c>
      <c r="H435">
        <v>32</v>
      </c>
      <c r="I435">
        <v>15</v>
      </c>
      <c r="J435">
        <v>2</v>
      </c>
      <c r="L435">
        <v>7</v>
      </c>
      <c r="M435">
        <v>17</v>
      </c>
      <c r="N435">
        <v>41</v>
      </c>
      <c r="O435">
        <v>8</v>
      </c>
      <c r="P435">
        <v>10</v>
      </c>
      <c r="Q435">
        <v>5</v>
      </c>
      <c r="R435">
        <v>1</v>
      </c>
      <c r="T435">
        <v>33</v>
      </c>
      <c r="U435">
        <v>42</v>
      </c>
      <c r="V435">
        <v>21</v>
      </c>
      <c r="W435">
        <v>4</v>
      </c>
      <c r="Y435">
        <v>6</v>
      </c>
      <c r="Z435">
        <v>25</v>
      </c>
      <c r="AA435">
        <v>24</v>
      </c>
    </row>
    <row r="436" spans="1:27" x14ac:dyDescent="0.25">
      <c r="A436" t="s">
        <v>813</v>
      </c>
      <c r="B436">
        <v>36</v>
      </c>
      <c r="C436">
        <v>8</v>
      </c>
      <c r="D436" s="53">
        <v>5</v>
      </c>
      <c r="E436" s="54">
        <v>3</v>
      </c>
      <c r="G436">
        <v>69</v>
      </c>
      <c r="H436">
        <v>15</v>
      </c>
      <c r="I436">
        <v>10</v>
      </c>
      <c r="J436">
        <v>6</v>
      </c>
      <c r="L436">
        <v>8</v>
      </c>
      <c r="M436">
        <v>15</v>
      </c>
      <c r="N436">
        <v>52</v>
      </c>
      <c r="O436">
        <v>26</v>
      </c>
      <c r="P436">
        <v>13</v>
      </c>
      <c r="Q436">
        <v>5</v>
      </c>
      <c r="R436">
        <v>1</v>
      </c>
      <c r="T436">
        <v>58</v>
      </c>
      <c r="U436">
        <v>29</v>
      </c>
      <c r="V436">
        <v>11</v>
      </c>
      <c r="W436">
        <v>2</v>
      </c>
      <c r="Y436">
        <v>6</v>
      </c>
      <c r="Z436">
        <v>13</v>
      </c>
      <c r="AA436">
        <v>45</v>
      </c>
    </row>
    <row r="437" spans="1:27" x14ac:dyDescent="0.25">
      <c r="A437" t="s">
        <v>815</v>
      </c>
      <c r="B437">
        <v>28</v>
      </c>
      <c r="C437">
        <v>15</v>
      </c>
      <c r="D437" s="53">
        <v>2</v>
      </c>
      <c r="G437">
        <v>62</v>
      </c>
      <c r="H437">
        <v>33</v>
      </c>
      <c r="I437">
        <v>4</v>
      </c>
      <c r="L437">
        <v>2</v>
      </c>
      <c r="M437">
        <v>4</v>
      </c>
      <c r="N437">
        <v>45</v>
      </c>
      <c r="O437">
        <v>25</v>
      </c>
      <c r="P437">
        <v>17</v>
      </c>
      <c r="Q437">
        <v>2</v>
      </c>
      <c r="T437">
        <v>57</v>
      </c>
      <c r="U437">
        <v>39</v>
      </c>
      <c r="V437">
        <v>5</v>
      </c>
      <c r="Y437">
        <v>2</v>
      </c>
      <c r="Z437">
        <v>5</v>
      </c>
      <c r="AA437">
        <v>44</v>
      </c>
    </row>
    <row r="438" spans="1:27" x14ac:dyDescent="0.25">
      <c r="A438" t="s">
        <v>817</v>
      </c>
      <c r="B438">
        <v>59</v>
      </c>
      <c r="C438">
        <v>11</v>
      </c>
      <c r="D438" s="53">
        <v>5</v>
      </c>
      <c r="G438">
        <v>79</v>
      </c>
      <c r="H438">
        <v>15</v>
      </c>
      <c r="I438">
        <v>7</v>
      </c>
      <c r="L438">
        <v>5</v>
      </c>
      <c r="M438">
        <v>7</v>
      </c>
      <c r="N438">
        <v>75</v>
      </c>
      <c r="O438">
        <v>13</v>
      </c>
      <c r="P438">
        <v>12</v>
      </c>
      <c r="Q438">
        <v>12</v>
      </c>
      <c r="R438">
        <v>4</v>
      </c>
      <c r="T438">
        <v>32</v>
      </c>
      <c r="U438">
        <v>29</v>
      </c>
      <c r="V438">
        <v>29</v>
      </c>
      <c r="W438">
        <v>10</v>
      </c>
      <c r="Y438">
        <v>16</v>
      </c>
      <c r="Z438">
        <v>39</v>
      </c>
      <c r="AA438">
        <v>41</v>
      </c>
    </row>
    <row r="439" spans="1:27" x14ac:dyDescent="0.25">
      <c r="A439" t="s">
        <v>819</v>
      </c>
      <c r="B439">
        <v>27</v>
      </c>
      <c r="C439">
        <v>12</v>
      </c>
      <c r="D439" s="53">
        <v>3</v>
      </c>
      <c r="G439">
        <v>64</v>
      </c>
      <c r="H439">
        <v>29</v>
      </c>
      <c r="I439">
        <v>7</v>
      </c>
      <c r="L439">
        <v>3</v>
      </c>
      <c r="M439">
        <v>7</v>
      </c>
      <c r="N439">
        <v>42</v>
      </c>
      <c r="O439">
        <v>18</v>
      </c>
      <c r="P439">
        <v>6</v>
      </c>
      <c r="Q439">
        <v>2</v>
      </c>
      <c r="R439">
        <v>1</v>
      </c>
      <c r="T439">
        <v>67</v>
      </c>
      <c r="U439">
        <v>22</v>
      </c>
      <c r="V439">
        <v>7</v>
      </c>
      <c r="W439">
        <v>4</v>
      </c>
      <c r="Y439">
        <v>3</v>
      </c>
      <c r="Z439">
        <v>11</v>
      </c>
      <c r="AA439">
        <v>27</v>
      </c>
    </row>
    <row r="440" spans="1:27" x14ac:dyDescent="0.25">
      <c r="A440" t="s">
        <v>888</v>
      </c>
      <c r="B440">
        <v>44</v>
      </c>
      <c r="C440">
        <v>12</v>
      </c>
      <c r="D440" s="53">
        <v>5</v>
      </c>
      <c r="G440">
        <v>72</v>
      </c>
      <c r="H440">
        <v>20</v>
      </c>
      <c r="I440">
        <v>8</v>
      </c>
      <c r="L440">
        <v>5</v>
      </c>
      <c r="M440">
        <v>8</v>
      </c>
      <c r="N440">
        <v>61</v>
      </c>
      <c r="O440">
        <v>21</v>
      </c>
      <c r="P440">
        <v>7</v>
      </c>
      <c r="Q440">
        <v>3</v>
      </c>
      <c r="T440">
        <v>68</v>
      </c>
      <c r="U440">
        <v>23</v>
      </c>
      <c r="V440">
        <v>10</v>
      </c>
      <c r="Y440">
        <v>3</v>
      </c>
      <c r="Z440">
        <v>10</v>
      </c>
      <c r="AA440">
        <v>31</v>
      </c>
    </row>
    <row r="441" spans="1:27" x14ac:dyDescent="0.25">
      <c r="A441" t="s">
        <v>821</v>
      </c>
      <c r="B441">
        <v>42</v>
      </c>
      <c r="C441">
        <v>7</v>
      </c>
      <c r="D441" s="53">
        <v>6</v>
      </c>
      <c r="E441" s="54">
        <v>1</v>
      </c>
      <c r="G441">
        <v>75</v>
      </c>
      <c r="H441">
        <v>13</v>
      </c>
      <c r="I441">
        <v>11</v>
      </c>
      <c r="J441">
        <v>2</v>
      </c>
      <c r="L441">
        <v>7</v>
      </c>
      <c r="M441">
        <v>13</v>
      </c>
      <c r="N441">
        <v>56</v>
      </c>
      <c r="O441">
        <v>42</v>
      </c>
      <c r="P441">
        <v>3</v>
      </c>
      <c r="Q441">
        <v>3</v>
      </c>
      <c r="R441">
        <v>2</v>
      </c>
      <c r="T441">
        <v>84</v>
      </c>
      <c r="U441">
        <v>6</v>
      </c>
      <c r="V441">
        <v>6</v>
      </c>
      <c r="W441">
        <v>4</v>
      </c>
      <c r="Y441">
        <v>5</v>
      </c>
      <c r="Z441">
        <v>10</v>
      </c>
      <c r="AA441">
        <v>50</v>
      </c>
    </row>
    <row r="442" spans="1:27" x14ac:dyDescent="0.25">
      <c r="A442" t="s">
        <v>823</v>
      </c>
      <c r="B442">
        <v>22</v>
      </c>
      <c r="C442">
        <v>13</v>
      </c>
      <c r="D442" s="53">
        <v>4</v>
      </c>
      <c r="F442" s="54">
        <v>1</v>
      </c>
      <c r="G442">
        <v>55</v>
      </c>
      <c r="H442">
        <v>33</v>
      </c>
      <c r="I442">
        <v>10</v>
      </c>
      <c r="K442">
        <v>3</v>
      </c>
      <c r="L442">
        <v>5</v>
      </c>
      <c r="M442">
        <v>13</v>
      </c>
      <c r="N442">
        <v>40</v>
      </c>
      <c r="O442">
        <v>5</v>
      </c>
      <c r="P442">
        <v>11</v>
      </c>
      <c r="Q442">
        <v>6</v>
      </c>
      <c r="R442">
        <v>2</v>
      </c>
      <c r="T442">
        <v>21</v>
      </c>
      <c r="U442">
        <v>46</v>
      </c>
      <c r="V442">
        <v>25</v>
      </c>
      <c r="W442">
        <v>8</v>
      </c>
      <c r="Y442">
        <v>8</v>
      </c>
      <c r="Z442">
        <v>33</v>
      </c>
      <c r="AA442">
        <v>24</v>
      </c>
    </row>
    <row r="443" spans="1:27" x14ac:dyDescent="0.25">
      <c r="A443" t="s">
        <v>827</v>
      </c>
      <c r="B443">
        <v>57</v>
      </c>
      <c r="C443">
        <v>20</v>
      </c>
      <c r="D443" s="53">
        <v>10</v>
      </c>
      <c r="F443" s="54">
        <v>1</v>
      </c>
      <c r="G443">
        <v>65</v>
      </c>
      <c r="H443">
        <v>23</v>
      </c>
      <c r="I443">
        <v>11</v>
      </c>
      <c r="K443">
        <v>1</v>
      </c>
      <c r="L443">
        <v>11</v>
      </c>
      <c r="M443">
        <v>13</v>
      </c>
      <c r="N443">
        <v>88</v>
      </c>
      <c r="O443">
        <v>55</v>
      </c>
      <c r="P443">
        <v>14</v>
      </c>
      <c r="Q443">
        <v>4</v>
      </c>
      <c r="R443">
        <v>3</v>
      </c>
      <c r="T443">
        <v>72</v>
      </c>
      <c r="U443">
        <v>18</v>
      </c>
      <c r="V443">
        <v>5</v>
      </c>
      <c r="W443">
        <v>4</v>
      </c>
      <c r="Y443">
        <v>7</v>
      </c>
      <c r="Z443">
        <v>9</v>
      </c>
      <c r="AA443">
        <v>76</v>
      </c>
    </row>
    <row r="444" spans="1:27" x14ac:dyDescent="0.25">
      <c r="A444" t="s">
        <v>829</v>
      </c>
      <c r="B444">
        <v>22</v>
      </c>
      <c r="C444">
        <v>14</v>
      </c>
      <c r="D444" s="53">
        <v>1</v>
      </c>
      <c r="G444">
        <v>59</v>
      </c>
      <c r="H444">
        <v>38</v>
      </c>
      <c r="I444">
        <v>3</v>
      </c>
      <c r="L444">
        <v>1</v>
      </c>
      <c r="M444">
        <v>3</v>
      </c>
      <c r="N444">
        <v>37</v>
      </c>
      <c r="O444">
        <v>1</v>
      </c>
      <c r="P444">
        <v>2</v>
      </c>
      <c r="Q444">
        <v>6</v>
      </c>
      <c r="R444">
        <v>2</v>
      </c>
      <c r="T444">
        <v>9</v>
      </c>
      <c r="U444">
        <v>18</v>
      </c>
      <c r="V444">
        <v>55</v>
      </c>
      <c r="W444">
        <v>18</v>
      </c>
      <c r="Y444">
        <v>8</v>
      </c>
      <c r="Z444">
        <v>73</v>
      </c>
      <c r="AA444">
        <v>11</v>
      </c>
    </row>
    <row r="445" spans="1:27" x14ac:dyDescent="0.25">
      <c r="A445" t="s">
        <v>831</v>
      </c>
      <c r="B445">
        <v>73</v>
      </c>
      <c r="C445">
        <v>38</v>
      </c>
      <c r="D445" s="53">
        <v>38</v>
      </c>
      <c r="E445" s="54">
        <v>23</v>
      </c>
      <c r="F445" s="54">
        <v>5</v>
      </c>
      <c r="G445">
        <v>41</v>
      </c>
      <c r="H445">
        <v>21</v>
      </c>
      <c r="I445">
        <v>21</v>
      </c>
      <c r="J445">
        <v>13</v>
      </c>
      <c r="K445">
        <v>3</v>
      </c>
      <c r="L445">
        <v>66</v>
      </c>
      <c r="M445">
        <v>37</v>
      </c>
      <c r="N445">
        <v>177</v>
      </c>
      <c r="O445">
        <v>53</v>
      </c>
      <c r="P445">
        <v>28</v>
      </c>
      <c r="Q445">
        <v>24</v>
      </c>
      <c r="R445">
        <v>13</v>
      </c>
      <c r="S445">
        <v>3</v>
      </c>
      <c r="T445">
        <v>44</v>
      </c>
      <c r="U445">
        <v>23</v>
      </c>
      <c r="V445">
        <v>20</v>
      </c>
      <c r="W445">
        <v>11</v>
      </c>
      <c r="X445">
        <v>2</v>
      </c>
      <c r="Y445">
        <v>40</v>
      </c>
      <c r="Z445">
        <v>33</v>
      </c>
      <c r="AA445">
        <v>121</v>
      </c>
    </row>
    <row r="446" spans="1:27" x14ac:dyDescent="0.25">
      <c r="A446" t="s">
        <v>833</v>
      </c>
      <c r="B446">
        <v>46027</v>
      </c>
      <c r="C446">
        <v>43227</v>
      </c>
      <c r="D446" s="53">
        <v>62706</v>
      </c>
      <c r="E446" s="54">
        <v>43012</v>
      </c>
      <c r="F446" s="54">
        <v>16333</v>
      </c>
      <c r="G446">
        <v>22</v>
      </c>
      <c r="H446">
        <v>20</v>
      </c>
      <c r="I446">
        <v>30</v>
      </c>
      <c r="J446">
        <v>20</v>
      </c>
      <c r="K446">
        <v>8</v>
      </c>
      <c r="L446">
        <v>122051</v>
      </c>
      <c r="M446">
        <v>58</v>
      </c>
      <c r="N446">
        <v>211305</v>
      </c>
      <c r="O446">
        <v>29153</v>
      </c>
      <c r="P446">
        <v>34301</v>
      </c>
      <c r="Q446">
        <v>57248</v>
      </c>
      <c r="R446">
        <v>44761</v>
      </c>
      <c r="S446">
        <v>18039</v>
      </c>
      <c r="T446">
        <v>16</v>
      </c>
      <c r="U446">
        <v>19</v>
      </c>
      <c r="V446">
        <v>31</v>
      </c>
      <c r="W446">
        <v>24</v>
      </c>
      <c r="X446">
        <v>10</v>
      </c>
      <c r="Y446">
        <v>120048</v>
      </c>
      <c r="Z446">
        <v>65</v>
      </c>
      <c r="AA446">
        <v>183502</v>
      </c>
    </row>
  </sheetData>
  <printOptions horizontalCentered="1" gridLines="1"/>
  <pageMargins left="0.7" right="0.7" top="0.75" bottom="0.75" header="0.3" footer="0.3"/>
  <pageSetup scale="33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863"/>
  <sheetViews>
    <sheetView topLeftCell="U1" workbookViewId="0">
      <selection sqref="A1:E1"/>
    </sheetView>
  </sheetViews>
  <sheetFormatPr defaultRowHeight="15" x14ac:dyDescent="0.25"/>
  <cols>
    <col min="1" max="5" width="8.7109375" customWidth="1"/>
    <col min="6" max="29" width="8.7109375" style="34" customWidth="1"/>
    <col min="30" max="35" width="8.7109375" customWidth="1"/>
    <col min="36" max="36" width="8.7109375" style="34" customWidth="1"/>
    <col min="37" max="38" width="8.7109375" style="184" customWidth="1"/>
    <col min="39" max="39" width="9.140625" style="179"/>
    <col min="40" max="40" width="7.42578125" style="183" bestFit="1" customWidth="1"/>
    <col min="41" max="41" width="43.5703125" style="179" bestFit="1" customWidth="1"/>
    <col min="42" max="16384" width="9.140625" style="179"/>
  </cols>
  <sheetData>
    <row r="1" spans="1:41" ht="12.75" x14ac:dyDescent="0.2">
      <c r="A1" s="390">
        <f>COLUMN()</f>
        <v>1</v>
      </c>
      <c r="B1" s="390">
        <f>COLUMN()</f>
        <v>2</v>
      </c>
      <c r="C1" s="390">
        <f>COLUMN()</f>
        <v>3</v>
      </c>
      <c r="D1" s="390">
        <f>COLUMN()</f>
        <v>4</v>
      </c>
      <c r="E1" s="390">
        <f>COLUMN()</f>
        <v>5</v>
      </c>
      <c r="F1" s="390">
        <f>COLUMN()</f>
        <v>6</v>
      </c>
      <c r="G1" s="390">
        <f>COLUMN()</f>
        <v>7</v>
      </c>
      <c r="H1" s="390">
        <f>COLUMN()</f>
        <v>8</v>
      </c>
      <c r="I1" s="390">
        <f>COLUMN()</f>
        <v>9</v>
      </c>
      <c r="J1" s="390">
        <f>COLUMN()</f>
        <v>10</v>
      </c>
      <c r="K1" s="390">
        <f>COLUMN()</f>
        <v>11</v>
      </c>
      <c r="L1" s="390">
        <f>COLUMN()</f>
        <v>12</v>
      </c>
      <c r="M1" s="390">
        <f>COLUMN()</f>
        <v>13</v>
      </c>
      <c r="N1" s="390">
        <f>COLUMN()</f>
        <v>14</v>
      </c>
      <c r="O1" s="390">
        <f>COLUMN()</f>
        <v>15</v>
      </c>
      <c r="P1" s="390">
        <f>COLUMN()</f>
        <v>16</v>
      </c>
      <c r="Q1" s="390">
        <f>COLUMN()</f>
        <v>17</v>
      </c>
      <c r="R1" s="390">
        <f>COLUMN()</f>
        <v>18</v>
      </c>
      <c r="S1" s="390">
        <f>COLUMN()</f>
        <v>19</v>
      </c>
      <c r="T1" s="390">
        <f>COLUMN()</f>
        <v>20</v>
      </c>
      <c r="U1" s="390">
        <f>COLUMN()</f>
        <v>21</v>
      </c>
      <c r="V1" s="390">
        <f>COLUMN()</f>
        <v>22</v>
      </c>
      <c r="W1" s="390">
        <f>COLUMN()</f>
        <v>23</v>
      </c>
      <c r="X1" s="390">
        <f>COLUMN()</f>
        <v>24</v>
      </c>
      <c r="Y1" s="390">
        <f>COLUMN()</f>
        <v>25</v>
      </c>
      <c r="Z1" s="390">
        <f>COLUMN()</f>
        <v>26</v>
      </c>
      <c r="AA1" s="390">
        <f>COLUMN()</f>
        <v>27</v>
      </c>
      <c r="AB1" s="390">
        <f>COLUMN()</f>
        <v>28</v>
      </c>
      <c r="AC1" s="390">
        <f>COLUMN()</f>
        <v>29</v>
      </c>
      <c r="AD1" s="390">
        <f>COLUMN()</f>
        <v>30</v>
      </c>
      <c r="AE1" s="390">
        <f>COLUMN()</f>
        <v>31</v>
      </c>
      <c r="AF1" s="390">
        <f>COLUMN()</f>
        <v>32</v>
      </c>
      <c r="AG1" s="390">
        <f>COLUMN()</f>
        <v>33</v>
      </c>
      <c r="AH1" s="390">
        <f>COLUMN()</f>
        <v>34</v>
      </c>
      <c r="AI1" s="390">
        <f>COLUMN()</f>
        <v>35</v>
      </c>
      <c r="AJ1" s="390">
        <f>COLUMN()</f>
        <v>36</v>
      </c>
      <c r="AK1" s="391">
        <f t="shared" ref="AK1:AL1" si="0">COLUMN()-1</f>
        <v>36</v>
      </c>
      <c r="AL1" s="391">
        <f t="shared" si="0"/>
        <v>37</v>
      </c>
    </row>
    <row r="2" spans="1:41" ht="102" x14ac:dyDescent="0.2">
      <c r="A2" s="378" t="s">
        <v>3225</v>
      </c>
      <c r="B2" s="379" t="s">
        <v>13</v>
      </c>
      <c r="C2" s="379" t="s">
        <v>2300</v>
      </c>
      <c r="D2" s="379" t="s">
        <v>8</v>
      </c>
      <c r="E2" s="379" t="s">
        <v>14</v>
      </c>
      <c r="F2" s="379" t="s">
        <v>15</v>
      </c>
      <c r="G2" s="378" t="s">
        <v>16</v>
      </c>
      <c r="H2" s="379" t="s">
        <v>17</v>
      </c>
      <c r="I2" s="379" t="s">
        <v>15</v>
      </c>
      <c r="J2" s="379" t="s">
        <v>16</v>
      </c>
      <c r="K2" s="379" t="s">
        <v>17</v>
      </c>
      <c r="L2" s="379" t="s">
        <v>18</v>
      </c>
      <c r="M2" s="379" t="s">
        <v>19</v>
      </c>
      <c r="N2" s="379" t="s">
        <v>20</v>
      </c>
      <c r="O2" s="379" t="s">
        <v>21</v>
      </c>
      <c r="P2" s="379" t="s">
        <v>22</v>
      </c>
      <c r="Q2" s="379" t="s">
        <v>23</v>
      </c>
      <c r="R2" s="379" t="s">
        <v>2301</v>
      </c>
      <c r="S2" s="379" t="s">
        <v>2302</v>
      </c>
      <c r="T2" s="378" t="s">
        <v>2303</v>
      </c>
      <c r="U2" s="378" t="s">
        <v>2304</v>
      </c>
      <c r="V2" s="378" t="s">
        <v>2305</v>
      </c>
      <c r="W2" s="378" t="s">
        <v>2306</v>
      </c>
      <c r="X2" s="379" t="s">
        <v>2307</v>
      </c>
      <c r="Y2" s="379" t="s">
        <v>2308</v>
      </c>
      <c r="Z2" s="378" t="s">
        <v>2309</v>
      </c>
      <c r="AA2" s="378" t="s">
        <v>24</v>
      </c>
      <c r="AB2" s="378" t="s">
        <v>2310</v>
      </c>
      <c r="AC2" s="378" t="s">
        <v>2311</v>
      </c>
      <c r="AD2" s="378" t="s">
        <v>1294</v>
      </c>
      <c r="AE2" s="379" t="s">
        <v>25</v>
      </c>
      <c r="AF2" s="379" t="s">
        <v>2256</v>
      </c>
      <c r="AG2" s="379" t="s">
        <v>26</v>
      </c>
      <c r="AH2" s="379" t="s">
        <v>27</v>
      </c>
      <c r="AI2" s="379" t="s">
        <v>28</v>
      </c>
      <c r="AJ2" s="378" t="s">
        <v>908</v>
      </c>
      <c r="AK2" s="380" t="s">
        <v>1945</v>
      </c>
      <c r="AL2" s="380" t="s">
        <v>1946</v>
      </c>
      <c r="AN2" s="183" t="s">
        <v>2004</v>
      </c>
      <c r="AO2" s="179" t="s">
        <v>2056</v>
      </c>
    </row>
    <row r="3" spans="1:41" x14ac:dyDescent="0.25">
      <c r="A3" s="392" t="s">
        <v>3224</v>
      </c>
      <c r="B3" s="393" t="s">
        <v>29</v>
      </c>
      <c r="C3" s="393" t="s">
        <v>30</v>
      </c>
      <c r="D3" s="393" t="s">
        <v>31</v>
      </c>
      <c r="E3" s="393" t="s">
        <v>32</v>
      </c>
      <c r="F3" s="394"/>
      <c r="G3" s="394">
        <v>1</v>
      </c>
      <c r="H3" s="394" t="s">
        <v>11</v>
      </c>
      <c r="I3" s="394"/>
      <c r="J3" s="394">
        <v>1</v>
      </c>
      <c r="K3" s="394" t="s">
        <v>11</v>
      </c>
      <c r="L3" s="394"/>
      <c r="M3" s="394">
        <v>0</v>
      </c>
      <c r="N3" s="394" t="s">
        <v>11</v>
      </c>
      <c r="O3" s="394"/>
      <c r="P3" s="394"/>
      <c r="Q3" s="394" t="s">
        <v>11</v>
      </c>
      <c r="R3" s="394"/>
      <c r="S3" s="394">
        <v>1</v>
      </c>
      <c r="T3" s="394" t="s">
        <v>11</v>
      </c>
      <c r="U3" s="394"/>
      <c r="V3" s="394">
        <v>1</v>
      </c>
      <c r="W3" s="394" t="s">
        <v>11</v>
      </c>
      <c r="X3" s="394"/>
      <c r="Y3" s="394">
        <v>1</v>
      </c>
      <c r="Z3" s="394" t="s">
        <v>11</v>
      </c>
      <c r="AA3" s="394"/>
      <c r="AB3" s="394">
        <v>1</v>
      </c>
      <c r="AC3" s="394" t="s">
        <v>11</v>
      </c>
      <c r="AD3" s="394" t="s">
        <v>33</v>
      </c>
      <c r="AE3" s="394" t="s">
        <v>36</v>
      </c>
      <c r="AF3" s="394">
        <v>97</v>
      </c>
      <c r="AG3" s="394" t="s">
        <v>35</v>
      </c>
      <c r="AH3" s="394" t="s">
        <v>34</v>
      </c>
      <c r="AI3" s="394" t="s">
        <v>36</v>
      </c>
      <c r="AJ3" s="394" t="s">
        <v>3554</v>
      </c>
      <c r="AK3" s="384" t="str">
        <f t="shared" ref="AK3:AK66" si="1">IF(OR(T3="NA",T3="NO"),T3,(IF(T3="","NA",IF(OR(R3&gt;78,AND(T3="Yes",R3="")),"Yes-AB",IF(W3="NA","Yes-SH","Yes-GM")))))</f>
        <v>NA</v>
      </c>
      <c r="AL3" s="384" t="str">
        <f t="shared" ref="AL3:AL66" si="2">IF(OR(Z3="NA",Z3="NO"),Z3,(IF(Z3="","NA",IF(OR(X3&gt;79,AND(Z3="Yes",X3="")),"Yes-AB",IF(AC3="NA","Yes-SH","Yes-GM")))))</f>
        <v>NA</v>
      </c>
      <c r="AN3" s="183">
        <v>1</v>
      </c>
      <c r="AO3" s="179" t="s">
        <v>13</v>
      </c>
    </row>
    <row r="4" spans="1:41" x14ac:dyDescent="0.25">
      <c r="A4" s="381" t="s">
        <v>3224</v>
      </c>
      <c r="B4" s="382" t="s">
        <v>38</v>
      </c>
      <c r="C4" s="382" t="s">
        <v>30</v>
      </c>
      <c r="D4" s="382" t="s">
        <v>39</v>
      </c>
      <c r="E4" s="382" t="s">
        <v>32</v>
      </c>
      <c r="F4" s="383"/>
      <c r="G4" s="383">
        <v>0</v>
      </c>
      <c r="H4" s="383" t="s">
        <v>11</v>
      </c>
      <c r="I4" s="383"/>
      <c r="J4" s="383">
        <v>0</v>
      </c>
      <c r="K4" s="383" t="s">
        <v>11</v>
      </c>
      <c r="L4" s="385"/>
      <c r="M4" s="383">
        <v>0</v>
      </c>
      <c r="N4" s="383" t="s">
        <v>11</v>
      </c>
      <c r="O4" s="385"/>
      <c r="P4" s="385"/>
      <c r="Q4" s="383" t="s">
        <v>11</v>
      </c>
      <c r="R4" s="383"/>
      <c r="S4" s="383">
        <v>0</v>
      </c>
      <c r="T4" s="383" t="s">
        <v>11</v>
      </c>
      <c r="U4" s="383"/>
      <c r="V4" s="383">
        <v>0</v>
      </c>
      <c r="W4" s="383" t="s">
        <v>11</v>
      </c>
      <c r="X4" s="383"/>
      <c r="Y4" s="383">
        <v>0</v>
      </c>
      <c r="Z4" s="383" t="s">
        <v>11</v>
      </c>
      <c r="AA4" s="383"/>
      <c r="AB4" s="383">
        <v>0</v>
      </c>
      <c r="AC4" s="383" t="s">
        <v>11</v>
      </c>
      <c r="AD4" s="383" t="s">
        <v>33</v>
      </c>
      <c r="AE4" s="383" t="s">
        <v>36</v>
      </c>
      <c r="AF4" s="383">
        <v>87</v>
      </c>
      <c r="AG4" s="383" t="s">
        <v>40</v>
      </c>
      <c r="AH4" s="383" t="s">
        <v>36</v>
      </c>
      <c r="AI4" s="383" t="s">
        <v>34</v>
      </c>
      <c r="AJ4" s="383" t="s">
        <v>3554</v>
      </c>
      <c r="AK4" s="384" t="str">
        <f t="shared" si="1"/>
        <v>NA</v>
      </c>
      <c r="AL4" s="384" t="str">
        <f t="shared" si="2"/>
        <v>NA</v>
      </c>
      <c r="AN4" s="183">
        <v>2</v>
      </c>
      <c r="AO4" s="179" t="s">
        <v>2300</v>
      </c>
    </row>
    <row r="5" spans="1:41" x14ac:dyDescent="0.25">
      <c r="A5" s="381" t="s">
        <v>3224</v>
      </c>
      <c r="B5" s="382" t="s">
        <v>41</v>
      </c>
      <c r="C5" s="382" t="s">
        <v>30</v>
      </c>
      <c r="D5" s="382" t="s">
        <v>42</v>
      </c>
      <c r="E5" s="382" t="s">
        <v>32</v>
      </c>
      <c r="F5" s="383"/>
      <c r="G5" s="383">
        <v>0</v>
      </c>
      <c r="H5" s="383" t="s">
        <v>11</v>
      </c>
      <c r="I5" s="383"/>
      <c r="J5" s="383">
        <v>0</v>
      </c>
      <c r="K5" s="383" t="s">
        <v>11</v>
      </c>
      <c r="L5" s="383"/>
      <c r="M5" s="383">
        <v>0</v>
      </c>
      <c r="N5" s="383" t="s">
        <v>11</v>
      </c>
      <c r="O5" s="383"/>
      <c r="P5" s="383"/>
      <c r="Q5" s="383" t="s">
        <v>11</v>
      </c>
      <c r="R5" s="383"/>
      <c r="S5" s="383">
        <v>0</v>
      </c>
      <c r="T5" s="383" t="s">
        <v>11</v>
      </c>
      <c r="U5" s="383"/>
      <c r="V5" s="383">
        <v>0</v>
      </c>
      <c r="W5" s="383" t="s">
        <v>11</v>
      </c>
      <c r="X5" s="383"/>
      <c r="Y5" s="383">
        <v>0</v>
      </c>
      <c r="Z5" s="383" t="s">
        <v>11</v>
      </c>
      <c r="AA5" s="383"/>
      <c r="AB5" s="383">
        <v>0</v>
      </c>
      <c r="AC5" s="383" t="s">
        <v>11</v>
      </c>
      <c r="AD5" s="383" t="s">
        <v>33</v>
      </c>
      <c r="AE5" s="383" t="s">
        <v>36</v>
      </c>
      <c r="AF5" s="383">
        <v>82</v>
      </c>
      <c r="AG5" s="383" t="s">
        <v>40</v>
      </c>
      <c r="AH5" s="383" t="s">
        <v>36</v>
      </c>
      <c r="AI5" s="383" t="s">
        <v>36</v>
      </c>
      <c r="AJ5" s="383" t="s">
        <v>3554</v>
      </c>
      <c r="AK5" s="384" t="str">
        <f t="shared" si="1"/>
        <v>NA</v>
      </c>
      <c r="AL5" s="384" t="str">
        <f t="shared" si="2"/>
        <v>NA</v>
      </c>
      <c r="AN5" s="183">
        <v>3</v>
      </c>
      <c r="AO5" s="179" t="s">
        <v>8</v>
      </c>
    </row>
    <row r="6" spans="1:41" x14ac:dyDescent="0.25">
      <c r="A6" s="381" t="s">
        <v>3224</v>
      </c>
      <c r="B6" s="382" t="s">
        <v>43</v>
      </c>
      <c r="C6" s="382" t="s">
        <v>30</v>
      </c>
      <c r="D6" s="382" t="s">
        <v>2233</v>
      </c>
      <c r="E6" s="382" t="s">
        <v>32</v>
      </c>
      <c r="F6" s="383"/>
      <c r="G6" s="383">
        <v>0</v>
      </c>
      <c r="H6" s="383" t="s">
        <v>11</v>
      </c>
      <c r="I6" s="383"/>
      <c r="J6" s="383">
        <v>0</v>
      </c>
      <c r="K6" s="383" t="s">
        <v>11</v>
      </c>
      <c r="L6" s="385"/>
      <c r="M6" s="383">
        <v>0</v>
      </c>
      <c r="N6" s="383" t="s">
        <v>11</v>
      </c>
      <c r="O6" s="385"/>
      <c r="P6" s="385"/>
      <c r="Q6" s="383" t="s">
        <v>11</v>
      </c>
      <c r="R6" s="383"/>
      <c r="S6" s="383">
        <v>0</v>
      </c>
      <c r="T6" s="383" t="s">
        <v>11</v>
      </c>
      <c r="U6" s="383"/>
      <c r="V6" s="383">
        <v>0</v>
      </c>
      <c r="W6" s="383" t="s">
        <v>11</v>
      </c>
      <c r="X6" s="383"/>
      <c r="Y6" s="383">
        <v>0</v>
      </c>
      <c r="Z6" s="383" t="s">
        <v>11</v>
      </c>
      <c r="AA6" s="383"/>
      <c r="AB6" s="383">
        <v>0</v>
      </c>
      <c r="AC6" s="383" t="s">
        <v>11</v>
      </c>
      <c r="AD6" s="383" t="s">
        <v>33</v>
      </c>
      <c r="AE6" s="383" t="s">
        <v>36</v>
      </c>
      <c r="AF6" s="383">
        <v>90</v>
      </c>
      <c r="AG6" s="383" t="s">
        <v>40</v>
      </c>
      <c r="AH6" s="383" t="s">
        <v>36</v>
      </c>
      <c r="AI6" s="383" t="s">
        <v>34</v>
      </c>
      <c r="AJ6" s="383" t="s">
        <v>3554</v>
      </c>
      <c r="AK6" s="384" t="str">
        <f t="shared" si="1"/>
        <v>NA</v>
      </c>
      <c r="AL6" s="384" t="str">
        <f t="shared" si="2"/>
        <v>NA</v>
      </c>
      <c r="AN6" s="183">
        <v>4</v>
      </c>
      <c r="AO6" s="179" t="s">
        <v>14</v>
      </c>
    </row>
    <row r="7" spans="1:41" x14ac:dyDescent="0.25">
      <c r="A7" s="381" t="s">
        <v>3224</v>
      </c>
      <c r="B7" s="382" t="s">
        <v>44</v>
      </c>
      <c r="C7" s="382" t="s">
        <v>30</v>
      </c>
      <c r="D7" s="382" t="s">
        <v>45</v>
      </c>
      <c r="E7" s="382" t="s">
        <v>32</v>
      </c>
      <c r="F7" s="383"/>
      <c r="G7" s="383">
        <v>0</v>
      </c>
      <c r="H7" s="383" t="s">
        <v>11</v>
      </c>
      <c r="I7" s="383"/>
      <c r="J7" s="383">
        <v>0</v>
      </c>
      <c r="K7" s="383" t="s">
        <v>11</v>
      </c>
      <c r="L7" s="385"/>
      <c r="M7" s="383">
        <v>0</v>
      </c>
      <c r="N7" s="383" t="s">
        <v>11</v>
      </c>
      <c r="O7" s="385"/>
      <c r="P7" s="385"/>
      <c r="Q7" s="386" t="s">
        <v>11</v>
      </c>
      <c r="R7" s="383"/>
      <c r="S7" s="383">
        <v>0</v>
      </c>
      <c r="T7" s="383" t="s">
        <v>11</v>
      </c>
      <c r="U7" s="383"/>
      <c r="V7" s="383">
        <v>0</v>
      </c>
      <c r="W7" s="383" t="s">
        <v>11</v>
      </c>
      <c r="X7" s="383"/>
      <c r="Y7" s="383">
        <v>0</v>
      </c>
      <c r="Z7" s="383" t="s">
        <v>11</v>
      </c>
      <c r="AA7" s="383"/>
      <c r="AB7" s="383">
        <v>0</v>
      </c>
      <c r="AC7" s="383" t="s">
        <v>11</v>
      </c>
      <c r="AD7" s="383" t="s">
        <v>46</v>
      </c>
      <c r="AE7" s="383" t="s">
        <v>36</v>
      </c>
      <c r="AF7" s="383">
        <v>69</v>
      </c>
      <c r="AG7" s="383" t="s">
        <v>40</v>
      </c>
      <c r="AH7" s="383" t="s">
        <v>34</v>
      </c>
      <c r="AI7" s="383" t="s">
        <v>36</v>
      </c>
      <c r="AJ7" s="383" t="s">
        <v>3554</v>
      </c>
      <c r="AK7" s="384" t="str">
        <f t="shared" si="1"/>
        <v>NA</v>
      </c>
      <c r="AL7" s="384" t="str">
        <f t="shared" si="2"/>
        <v>NA</v>
      </c>
      <c r="AN7" s="183">
        <v>5</v>
      </c>
      <c r="AO7" s="179" t="s">
        <v>15</v>
      </c>
    </row>
    <row r="8" spans="1:41" x14ac:dyDescent="0.25">
      <c r="A8" s="381" t="s">
        <v>3224</v>
      </c>
      <c r="B8" s="382" t="s">
        <v>47</v>
      </c>
      <c r="C8" s="382" t="s">
        <v>30</v>
      </c>
      <c r="D8" s="382" t="s">
        <v>48</v>
      </c>
      <c r="E8" s="382" t="s">
        <v>32</v>
      </c>
      <c r="F8" s="383"/>
      <c r="G8" s="383">
        <v>0</v>
      </c>
      <c r="H8" s="383" t="s">
        <v>11</v>
      </c>
      <c r="I8" s="383"/>
      <c r="J8" s="383">
        <v>0</v>
      </c>
      <c r="K8" s="383" t="s">
        <v>11</v>
      </c>
      <c r="L8" s="385"/>
      <c r="M8" s="383">
        <v>0</v>
      </c>
      <c r="N8" s="383" t="s">
        <v>11</v>
      </c>
      <c r="O8" s="385"/>
      <c r="P8" s="383"/>
      <c r="Q8" s="383" t="s">
        <v>11</v>
      </c>
      <c r="R8" s="383"/>
      <c r="S8" s="383">
        <v>0</v>
      </c>
      <c r="T8" s="383" t="s">
        <v>11</v>
      </c>
      <c r="U8" s="383"/>
      <c r="V8" s="383">
        <v>0</v>
      </c>
      <c r="W8" s="383" t="s">
        <v>11</v>
      </c>
      <c r="X8" s="383"/>
      <c r="Y8" s="383">
        <v>0</v>
      </c>
      <c r="Z8" s="383" t="s">
        <v>11</v>
      </c>
      <c r="AA8" s="383"/>
      <c r="AB8" s="383">
        <v>0</v>
      </c>
      <c r="AC8" s="383" t="s">
        <v>11</v>
      </c>
      <c r="AD8" s="383" t="s">
        <v>214</v>
      </c>
      <c r="AE8" s="383" t="s">
        <v>36</v>
      </c>
      <c r="AF8" s="383">
        <v>72</v>
      </c>
      <c r="AG8" s="383" t="s">
        <v>35</v>
      </c>
      <c r="AH8" s="383" t="s">
        <v>34</v>
      </c>
      <c r="AI8" s="383" t="s">
        <v>36</v>
      </c>
      <c r="AJ8" s="383" t="s">
        <v>3554</v>
      </c>
      <c r="AK8" s="384" t="str">
        <f t="shared" si="1"/>
        <v>NA</v>
      </c>
      <c r="AL8" s="384" t="str">
        <f t="shared" si="2"/>
        <v>NA</v>
      </c>
      <c r="AN8" s="183">
        <v>6</v>
      </c>
      <c r="AO8" s="179" t="s">
        <v>16</v>
      </c>
    </row>
    <row r="9" spans="1:41" x14ac:dyDescent="0.25">
      <c r="A9" s="381" t="s">
        <v>3224</v>
      </c>
      <c r="B9" s="382" t="s">
        <v>49</v>
      </c>
      <c r="C9" s="382" t="s">
        <v>30</v>
      </c>
      <c r="D9" s="382" t="s">
        <v>50</v>
      </c>
      <c r="E9" s="382" t="s">
        <v>32</v>
      </c>
      <c r="F9" s="383"/>
      <c r="G9" s="383">
        <v>0</v>
      </c>
      <c r="H9" s="383" t="s">
        <v>11</v>
      </c>
      <c r="I9" s="383"/>
      <c r="J9" s="383">
        <v>0</v>
      </c>
      <c r="K9" s="383" t="s">
        <v>11</v>
      </c>
      <c r="L9" s="385"/>
      <c r="M9" s="383">
        <v>0</v>
      </c>
      <c r="N9" s="383" t="s">
        <v>11</v>
      </c>
      <c r="O9" s="385"/>
      <c r="P9" s="385"/>
      <c r="Q9" s="383" t="s">
        <v>11</v>
      </c>
      <c r="R9" s="383"/>
      <c r="S9" s="383">
        <v>0</v>
      </c>
      <c r="T9" s="383" t="s">
        <v>11</v>
      </c>
      <c r="U9" s="383"/>
      <c r="V9" s="383">
        <v>0</v>
      </c>
      <c r="W9" s="383" t="s">
        <v>11</v>
      </c>
      <c r="X9" s="383"/>
      <c r="Y9" s="383">
        <v>0</v>
      </c>
      <c r="Z9" s="383" t="s">
        <v>11</v>
      </c>
      <c r="AA9" s="383"/>
      <c r="AB9" s="383">
        <v>0</v>
      </c>
      <c r="AC9" s="383" t="s">
        <v>11</v>
      </c>
      <c r="AD9" s="383" t="s">
        <v>33</v>
      </c>
      <c r="AE9" s="383" t="s">
        <v>36</v>
      </c>
      <c r="AF9" s="383">
        <v>79</v>
      </c>
      <c r="AG9" s="383" t="s">
        <v>40</v>
      </c>
      <c r="AH9" s="383" t="s">
        <v>36</v>
      </c>
      <c r="AI9" s="383" t="s">
        <v>36</v>
      </c>
      <c r="AJ9" s="383" t="s">
        <v>3554</v>
      </c>
      <c r="AK9" s="384" t="str">
        <f t="shared" si="1"/>
        <v>NA</v>
      </c>
      <c r="AL9" s="384" t="str">
        <f t="shared" si="2"/>
        <v>NA</v>
      </c>
      <c r="AN9" s="183">
        <v>7</v>
      </c>
      <c r="AO9" s="179" t="s">
        <v>17</v>
      </c>
    </row>
    <row r="10" spans="1:41" x14ac:dyDescent="0.25">
      <c r="A10" s="381" t="s">
        <v>3224</v>
      </c>
      <c r="B10" s="382" t="s">
        <v>51</v>
      </c>
      <c r="C10" s="382" t="s">
        <v>30</v>
      </c>
      <c r="D10" s="382" t="s">
        <v>52</v>
      </c>
      <c r="E10" s="382" t="s">
        <v>32</v>
      </c>
      <c r="F10" s="383"/>
      <c r="G10" s="383">
        <v>1</v>
      </c>
      <c r="H10" s="383" t="s">
        <v>11</v>
      </c>
      <c r="I10" s="383"/>
      <c r="J10" s="383">
        <v>1</v>
      </c>
      <c r="K10" s="383" t="s">
        <v>11</v>
      </c>
      <c r="L10" s="385"/>
      <c r="M10" s="383">
        <v>0</v>
      </c>
      <c r="N10" s="383" t="s">
        <v>11</v>
      </c>
      <c r="O10" s="385"/>
      <c r="P10" s="385"/>
      <c r="Q10" s="386" t="s">
        <v>11</v>
      </c>
      <c r="R10" s="383"/>
      <c r="S10" s="383">
        <v>1</v>
      </c>
      <c r="T10" s="383" t="s">
        <v>11</v>
      </c>
      <c r="U10" s="383"/>
      <c r="V10" s="383">
        <v>1</v>
      </c>
      <c r="W10" s="383" t="s">
        <v>11</v>
      </c>
      <c r="X10" s="383"/>
      <c r="Y10" s="383">
        <v>1</v>
      </c>
      <c r="Z10" s="383" t="s">
        <v>11</v>
      </c>
      <c r="AA10" s="383"/>
      <c r="AB10" s="383">
        <v>1</v>
      </c>
      <c r="AC10" s="383" t="s">
        <v>11</v>
      </c>
      <c r="AD10" s="383" t="s">
        <v>33</v>
      </c>
      <c r="AE10" s="383" t="s">
        <v>34</v>
      </c>
      <c r="AF10" s="383">
        <v>100</v>
      </c>
      <c r="AG10" s="383" t="s">
        <v>40</v>
      </c>
      <c r="AH10" s="383" t="s">
        <v>36</v>
      </c>
      <c r="AI10" s="383" t="s">
        <v>36</v>
      </c>
      <c r="AJ10" s="383" t="s">
        <v>3554</v>
      </c>
      <c r="AK10" s="384" t="str">
        <f t="shared" si="1"/>
        <v>NA</v>
      </c>
      <c r="AL10" s="384" t="str">
        <f t="shared" si="2"/>
        <v>NA</v>
      </c>
      <c r="AN10" s="183">
        <v>8</v>
      </c>
      <c r="AO10" s="179" t="s">
        <v>15</v>
      </c>
    </row>
    <row r="11" spans="1:41" x14ac:dyDescent="0.25">
      <c r="A11" s="381" t="s">
        <v>3224</v>
      </c>
      <c r="B11" s="382" t="s">
        <v>53</v>
      </c>
      <c r="C11" s="382" t="s">
        <v>30</v>
      </c>
      <c r="D11" s="382" t="s">
        <v>54</v>
      </c>
      <c r="E11" s="382" t="s">
        <v>32</v>
      </c>
      <c r="F11" s="383"/>
      <c r="G11" s="383">
        <v>0</v>
      </c>
      <c r="H11" s="383" t="s">
        <v>11</v>
      </c>
      <c r="I11" s="383"/>
      <c r="J11" s="383">
        <v>0</v>
      </c>
      <c r="K11" s="383" t="s">
        <v>11</v>
      </c>
      <c r="L11" s="385"/>
      <c r="M11" s="383">
        <v>0</v>
      </c>
      <c r="N11" s="383" t="s">
        <v>11</v>
      </c>
      <c r="O11" s="385"/>
      <c r="P11" s="383"/>
      <c r="Q11" s="383" t="s">
        <v>11</v>
      </c>
      <c r="R11" s="385"/>
      <c r="S11" s="383">
        <v>0</v>
      </c>
      <c r="T11" s="386" t="s">
        <v>11</v>
      </c>
      <c r="U11" s="386"/>
      <c r="V11" s="386">
        <v>0</v>
      </c>
      <c r="W11" s="386" t="s">
        <v>11</v>
      </c>
      <c r="X11" s="385"/>
      <c r="Y11" s="383">
        <v>0</v>
      </c>
      <c r="Z11" s="386" t="s">
        <v>11</v>
      </c>
      <c r="AA11" s="386"/>
      <c r="AB11" s="386">
        <v>0</v>
      </c>
      <c r="AC11" s="386" t="s">
        <v>11</v>
      </c>
      <c r="AD11" s="383" t="s">
        <v>33</v>
      </c>
      <c r="AE11" s="383" t="s">
        <v>34</v>
      </c>
      <c r="AF11" s="383">
        <v>100</v>
      </c>
      <c r="AG11" s="383" t="s">
        <v>35</v>
      </c>
      <c r="AH11" s="383" t="s">
        <v>34</v>
      </c>
      <c r="AI11" s="383" t="s">
        <v>34</v>
      </c>
      <c r="AJ11" s="383" t="s">
        <v>3554</v>
      </c>
      <c r="AK11" s="384" t="str">
        <f t="shared" si="1"/>
        <v>NA</v>
      </c>
      <c r="AL11" s="384" t="str">
        <f t="shared" si="2"/>
        <v>NA</v>
      </c>
      <c r="AN11" s="183">
        <v>9</v>
      </c>
      <c r="AO11" s="179" t="s">
        <v>16</v>
      </c>
    </row>
    <row r="12" spans="1:41" x14ac:dyDescent="0.25">
      <c r="A12" s="381" t="s">
        <v>3224</v>
      </c>
      <c r="B12" s="382" t="s">
        <v>55</v>
      </c>
      <c r="C12" s="382" t="s">
        <v>30</v>
      </c>
      <c r="D12" s="382" t="s">
        <v>56</v>
      </c>
      <c r="E12" s="382" t="s">
        <v>32</v>
      </c>
      <c r="F12" s="383"/>
      <c r="G12" s="383">
        <v>0</v>
      </c>
      <c r="H12" s="383" t="s">
        <v>11</v>
      </c>
      <c r="I12" s="383"/>
      <c r="J12" s="383">
        <v>0</v>
      </c>
      <c r="K12" s="383" t="s">
        <v>11</v>
      </c>
      <c r="L12" s="383"/>
      <c r="M12" s="383">
        <v>0</v>
      </c>
      <c r="N12" s="383" t="s">
        <v>11</v>
      </c>
      <c r="O12" s="385"/>
      <c r="P12" s="385"/>
      <c r="Q12" s="386" t="s">
        <v>11</v>
      </c>
      <c r="R12" s="383"/>
      <c r="S12" s="383">
        <v>0</v>
      </c>
      <c r="T12" s="383" t="s">
        <v>11</v>
      </c>
      <c r="U12" s="383"/>
      <c r="V12" s="383">
        <v>0</v>
      </c>
      <c r="W12" s="383" t="s">
        <v>11</v>
      </c>
      <c r="X12" s="383"/>
      <c r="Y12" s="383">
        <v>0</v>
      </c>
      <c r="Z12" s="383" t="s">
        <v>11</v>
      </c>
      <c r="AA12" s="383"/>
      <c r="AB12" s="383">
        <v>0</v>
      </c>
      <c r="AC12" s="383" t="s">
        <v>11</v>
      </c>
      <c r="AD12" s="383" t="s">
        <v>104</v>
      </c>
      <c r="AE12" s="383" t="s">
        <v>36</v>
      </c>
      <c r="AF12" s="383">
        <v>92</v>
      </c>
      <c r="AG12" s="383" t="s">
        <v>35</v>
      </c>
      <c r="AH12" s="383" t="s">
        <v>34</v>
      </c>
      <c r="AI12" s="383" t="s">
        <v>36</v>
      </c>
      <c r="AJ12" s="383" t="s">
        <v>3554</v>
      </c>
      <c r="AK12" s="384" t="str">
        <f t="shared" si="1"/>
        <v>NA</v>
      </c>
      <c r="AL12" s="384" t="str">
        <f t="shared" si="2"/>
        <v>NA</v>
      </c>
      <c r="AN12" s="183">
        <v>10</v>
      </c>
      <c r="AO12" s="179" t="s">
        <v>17</v>
      </c>
    </row>
    <row r="13" spans="1:41" x14ac:dyDescent="0.25">
      <c r="A13" s="381" t="s">
        <v>3224</v>
      </c>
      <c r="B13" s="382" t="s">
        <v>58</v>
      </c>
      <c r="C13" s="382" t="s">
        <v>30</v>
      </c>
      <c r="D13" s="382" t="s">
        <v>59</v>
      </c>
      <c r="E13" s="382" t="s">
        <v>32</v>
      </c>
      <c r="F13" s="383"/>
      <c r="G13" s="383">
        <v>1</v>
      </c>
      <c r="H13" s="383" t="s">
        <v>11</v>
      </c>
      <c r="I13" s="383"/>
      <c r="J13" s="383">
        <v>1</v>
      </c>
      <c r="K13" s="383" t="s">
        <v>11</v>
      </c>
      <c r="L13" s="385"/>
      <c r="M13" s="383">
        <v>0</v>
      </c>
      <c r="N13" s="383" t="s">
        <v>11</v>
      </c>
      <c r="O13" s="385"/>
      <c r="P13" s="385"/>
      <c r="Q13" s="386" t="s">
        <v>11</v>
      </c>
      <c r="R13" s="383"/>
      <c r="S13" s="383">
        <v>1</v>
      </c>
      <c r="T13" s="386" t="s">
        <v>11</v>
      </c>
      <c r="U13" s="386"/>
      <c r="V13" s="386">
        <v>1</v>
      </c>
      <c r="W13" s="386" t="s">
        <v>11</v>
      </c>
      <c r="X13" s="383"/>
      <c r="Y13" s="383">
        <v>1</v>
      </c>
      <c r="Z13" s="386" t="s">
        <v>11</v>
      </c>
      <c r="AA13" s="386"/>
      <c r="AB13" s="386">
        <v>1</v>
      </c>
      <c r="AC13" s="386" t="s">
        <v>11</v>
      </c>
      <c r="AD13" s="383" t="s">
        <v>57</v>
      </c>
      <c r="AE13" s="383" t="s">
        <v>36</v>
      </c>
      <c r="AF13" s="383">
        <v>79</v>
      </c>
      <c r="AG13" s="383" t="s">
        <v>35</v>
      </c>
      <c r="AH13" s="383" t="s">
        <v>34</v>
      </c>
      <c r="AI13" s="383" t="s">
        <v>34</v>
      </c>
      <c r="AJ13" s="383" t="s">
        <v>3554</v>
      </c>
      <c r="AK13" s="384" t="str">
        <f t="shared" si="1"/>
        <v>NA</v>
      </c>
      <c r="AL13" s="384" t="str">
        <f t="shared" si="2"/>
        <v>NA</v>
      </c>
      <c r="AN13" s="183">
        <v>11</v>
      </c>
      <c r="AO13" s="179" t="s">
        <v>18</v>
      </c>
    </row>
    <row r="14" spans="1:41" x14ac:dyDescent="0.25">
      <c r="A14" s="381" t="s">
        <v>3224</v>
      </c>
      <c r="B14" s="382" t="s">
        <v>60</v>
      </c>
      <c r="C14" s="382" t="s">
        <v>30</v>
      </c>
      <c r="D14" s="382" t="s">
        <v>61</v>
      </c>
      <c r="E14" s="382" t="s">
        <v>32</v>
      </c>
      <c r="F14" s="383"/>
      <c r="G14" s="383">
        <v>0</v>
      </c>
      <c r="H14" s="383" t="s">
        <v>11</v>
      </c>
      <c r="I14" s="383"/>
      <c r="J14" s="383">
        <v>0</v>
      </c>
      <c r="K14" s="383" t="s">
        <v>11</v>
      </c>
      <c r="L14" s="385"/>
      <c r="M14" s="383">
        <v>0</v>
      </c>
      <c r="N14" s="383" t="s">
        <v>11</v>
      </c>
      <c r="O14" s="385"/>
      <c r="P14" s="385"/>
      <c r="Q14" s="386" t="s">
        <v>11</v>
      </c>
      <c r="R14" s="383"/>
      <c r="S14" s="383">
        <v>0</v>
      </c>
      <c r="T14" s="386" t="s">
        <v>11</v>
      </c>
      <c r="U14" s="386"/>
      <c r="V14" s="386">
        <v>0</v>
      </c>
      <c r="W14" s="386" t="s">
        <v>11</v>
      </c>
      <c r="X14" s="383"/>
      <c r="Y14" s="383">
        <v>0</v>
      </c>
      <c r="Z14" s="386" t="s">
        <v>11</v>
      </c>
      <c r="AA14" s="386"/>
      <c r="AB14" s="386">
        <v>0</v>
      </c>
      <c r="AC14" s="386" t="s">
        <v>11</v>
      </c>
      <c r="AD14" s="383" t="s">
        <v>57</v>
      </c>
      <c r="AE14" s="383" t="s">
        <v>36</v>
      </c>
      <c r="AF14" s="383">
        <v>85</v>
      </c>
      <c r="AG14" s="383" t="s">
        <v>35</v>
      </c>
      <c r="AH14" s="383" t="s">
        <v>34</v>
      </c>
      <c r="AI14" s="383" t="s">
        <v>36</v>
      </c>
      <c r="AJ14" s="383" t="s">
        <v>3554</v>
      </c>
      <c r="AK14" s="384" t="str">
        <f t="shared" si="1"/>
        <v>NA</v>
      </c>
      <c r="AL14" s="384" t="str">
        <f t="shared" si="2"/>
        <v>NA</v>
      </c>
      <c r="AN14" s="183">
        <v>12</v>
      </c>
      <c r="AO14" s="179" t="s">
        <v>19</v>
      </c>
    </row>
    <row r="15" spans="1:41" x14ac:dyDescent="0.25">
      <c r="A15" s="381" t="s">
        <v>3224</v>
      </c>
      <c r="B15" s="382" t="s">
        <v>62</v>
      </c>
      <c r="C15" s="382" t="s">
        <v>30</v>
      </c>
      <c r="D15" s="382" t="s">
        <v>63</v>
      </c>
      <c r="E15" s="382" t="s">
        <v>32</v>
      </c>
      <c r="F15" s="383"/>
      <c r="G15" s="383">
        <v>0</v>
      </c>
      <c r="H15" s="383" t="s">
        <v>11</v>
      </c>
      <c r="I15" s="383"/>
      <c r="J15" s="383">
        <v>0</v>
      </c>
      <c r="K15" s="383" t="s">
        <v>11</v>
      </c>
      <c r="L15" s="385"/>
      <c r="M15" s="383">
        <v>0</v>
      </c>
      <c r="N15" s="383" t="s">
        <v>11</v>
      </c>
      <c r="O15" s="385"/>
      <c r="P15" s="385"/>
      <c r="Q15" s="386" t="s">
        <v>11</v>
      </c>
      <c r="R15" s="383"/>
      <c r="S15" s="383">
        <v>0</v>
      </c>
      <c r="T15" s="386" t="s">
        <v>11</v>
      </c>
      <c r="U15" s="386"/>
      <c r="V15" s="386">
        <v>0</v>
      </c>
      <c r="W15" s="386" t="s">
        <v>11</v>
      </c>
      <c r="X15" s="383"/>
      <c r="Y15" s="383">
        <v>0</v>
      </c>
      <c r="Z15" s="386" t="s">
        <v>11</v>
      </c>
      <c r="AA15" s="386"/>
      <c r="AB15" s="386">
        <v>0</v>
      </c>
      <c r="AC15" s="386" t="s">
        <v>11</v>
      </c>
      <c r="AD15" s="383" t="s">
        <v>33</v>
      </c>
      <c r="AE15" s="383" t="s">
        <v>36</v>
      </c>
      <c r="AF15" s="383">
        <v>87</v>
      </c>
      <c r="AG15" s="383" t="s">
        <v>40</v>
      </c>
      <c r="AH15" s="383" t="s">
        <v>34</v>
      </c>
      <c r="AI15" s="383" t="s">
        <v>34</v>
      </c>
      <c r="AJ15" s="383" t="s">
        <v>3554</v>
      </c>
      <c r="AK15" s="384" t="str">
        <f t="shared" si="1"/>
        <v>NA</v>
      </c>
      <c r="AL15" s="384" t="str">
        <f t="shared" si="2"/>
        <v>NA</v>
      </c>
      <c r="AN15" s="183">
        <v>13</v>
      </c>
      <c r="AO15" s="179" t="s">
        <v>20</v>
      </c>
    </row>
    <row r="16" spans="1:41" x14ac:dyDescent="0.25">
      <c r="A16" s="381" t="s">
        <v>3224</v>
      </c>
      <c r="B16" s="382" t="s">
        <v>64</v>
      </c>
      <c r="C16" s="382" t="s">
        <v>30</v>
      </c>
      <c r="D16" s="382" t="s">
        <v>65</v>
      </c>
      <c r="E16" s="382" t="s">
        <v>32</v>
      </c>
      <c r="F16" s="383"/>
      <c r="G16" s="383">
        <v>0</v>
      </c>
      <c r="H16" s="383" t="s">
        <v>11</v>
      </c>
      <c r="I16" s="383"/>
      <c r="J16" s="383">
        <v>0</v>
      </c>
      <c r="K16" s="383" t="s">
        <v>11</v>
      </c>
      <c r="L16" s="385"/>
      <c r="M16" s="383">
        <v>0</v>
      </c>
      <c r="N16" s="383" t="s">
        <v>11</v>
      </c>
      <c r="O16" s="385"/>
      <c r="P16" s="385"/>
      <c r="Q16" s="386" t="s">
        <v>11</v>
      </c>
      <c r="R16" s="383"/>
      <c r="S16" s="383">
        <v>0</v>
      </c>
      <c r="T16" s="386" t="s">
        <v>11</v>
      </c>
      <c r="U16" s="386"/>
      <c r="V16" s="386">
        <v>0</v>
      </c>
      <c r="W16" s="386" t="s">
        <v>11</v>
      </c>
      <c r="X16" s="383"/>
      <c r="Y16" s="383">
        <v>0</v>
      </c>
      <c r="Z16" s="386" t="s">
        <v>11</v>
      </c>
      <c r="AA16" s="386"/>
      <c r="AB16" s="386">
        <v>0</v>
      </c>
      <c r="AC16" s="386" t="s">
        <v>11</v>
      </c>
      <c r="AD16" s="383" t="s">
        <v>104</v>
      </c>
      <c r="AE16" s="383" t="s">
        <v>36</v>
      </c>
      <c r="AF16" s="383">
        <v>74</v>
      </c>
      <c r="AG16" s="383" t="s">
        <v>35</v>
      </c>
      <c r="AH16" s="383" t="s">
        <v>34</v>
      </c>
      <c r="AI16" s="383" t="s">
        <v>36</v>
      </c>
      <c r="AJ16" s="383" t="s">
        <v>3554</v>
      </c>
      <c r="AK16" s="384" t="str">
        <f t="shared" si="1"/>
        <v>NA</v>
      </c>
      <c r="AL16" s="384" t="str">
        <f t="shared" si="2"/>
        <v>NA</v>
      </c>
      <c r="AN16" s="183">
        <v>14</v>
      </c>
      <c r="AO16" s="179" t="s">
        <v>21</v>
      </c>
    </row>
    <row r="17" spans="1:41" x14ac:dyDescent="0.25">
      <c r="A17" s="381" t="s">
        <v>3224</v>
      </c>
      <c r="B17" s="382" t="s">
        <v>66</v>
      </c>
      <c r="C17" s="382" t="s">
        <v>30</v>
      </c>
      <c r="D17" s="382" t="s">
        <v>67</v>
      </c>
      <c r="E17" s="382" t="s">
        <v>32</v>
      </c>
      <c r="F17" s="383"/>
      <c r="G17" s="383">
        <v>0</v>
      </c>
      <c r="H17" s="383" t="s">
        <v>11</v>
      </c>
      <c r="I17" s="383"/>
      <c r="J17" s="383">
        <v>0</v>
      </c>
      <c r="K17" s="383" t="s">
        <v>11</v>
      </c>
      <c r="L17" s="385"/>
      <c r="M17" s="383">
        <v>0</v>
      </c>
      <c r="N17" s="383" t="s">
        <v>11</v>
      </c>
      <c r="O17" s="385"/>
      <c r="P17" s="385"/>
      <c r="Q17" s="386" t="s">
        <v>11</v>
      </c>
      <c r="R17" s="383"/>
      <c r="S17" s="383">
        <v>0</v>
      </c>
      <c r="T17" s="386" t="s">
        <v>11</v>
      </c>
      <c r="U17" s="386"/>
      <c r="V17" s="386">
        <v>0</v>
      </c>
      <c r="W17" s="386" t="s">
        <v>11</v>
      </c>
      <c r="X17" s="383"/>
      <c r="Y17" s="383">
        <v>0</v>
      </c>
      <c r="Z17" s="386" t="s">
        <v>11</v>
      </c>
      <c r="AA17" s="386"/>
      <c r="AB17" s="386">
        <v>0</v>
      </c>
      <c r="AC17" s="386" t="s">
        <v>11</v>
      </c>
      <c r="AD17" s="383" t="s">
        <v>33</v>
      </c>
      <c r="AE17" s="383" t="s">
        <v>36</v>
      </c>
      <c r="AF17" s="383">
        <v>82</v>
      </c>
      <c r="AG17" s="383" t="s">
        <v>40</v>
      </c>
      <c r="AH17" s="383" t="s">
        <v>36</v>
      </c>
      <c r="AI17" s="383" t="s">
        <v>36</v>
      </c>
      <c r="AJ17" s="383" t="s">
        <v>3554</v>
      </c>
      <c r="AK17" s="384" t="str">
        <f t="shared" si="1"/>
        <v>NA</v>
      </c>
      <c r="AL17" s="384" t="str">
        <f t="shared" si="2"/>
        <v>NA</v>
      </c>
      <c r="AN17" s="183">
        <v>15</v>
      </c>
      <c r="AO17" s="179" t="s">
        <v>22</v>
      </c>
    </row>
    <row r="18" spans="1:41" x14ac:dyDescent="0.25">
      <c r="A18" s="381" t="s">
        <v>3224</v>
      </c>
      <c r="B18" s="382" t="s">
        <v>68</v>
      </c>
      <c r="C18" s="382" t="s">
        <v>30</v>
      </c>
      <c r="D18" s="382" t="s">
        <v>69</v>
      </c>
      <c r="E18" s="382" t="s">
        <v>32</v>
      </c>
      <c r="F18" s="383"/>
      <c r="G18" s="383">
        <v>0</v>
      </c>
      <c r="H18" s="383" t="s">
        <v>11</v>
      </c>
      <c r="I18" s="383"/>
      <c r="J18" s="383">
        <v>0</v>
      </c>
      <c r="K18" s="383" t="s">
        <v>11</v>
      </c>
      <c r="L18" s="385"/>
      <c r="M18" s="383">
        <v>0</v>
      </c>
      <c r="N18" s="383" t="s">
        <v>11</v>
      </c>
      <c r="O18" s="385"/>
      <c r="P18" s="385"/>
      <c r="Q18" s="386" t="s">
        <v>11</v>
      </c>
      <c r="R18" s="383"/>
      <c r="S18" s="383">
        <v>0</v>
      </c>
      <c r="T18" s="386" t="s">
        <v>11</v>
      </c>
      <c r="U18" s="386"/>
      <c r="V18" s="386">
        <v>0</v>
      </c>
      <c r="W18" s="386" t="s">
        <v>11</v>
      </c>
      <c r="X18" s="383"/>
      <c r="Y18" s="383">
        <v>0</v>
      </c>
      <c r="Z18" s="386" t="s">
        <v>11</v>
      </c>
      <c r="AA18" s="386"/>
      <c r="AB18" s="386">
        <v>0</v>
      </c>
      <c r="AC18" s="386" t="s">
        <v>11</v>
      </c>
      <c r="AD18" s="383" t="s">
        <v>33</v>
      </c>
      <c r="AE18" s="383" t="s">
        <v>36</v>
      </c>
      <c r="AF18" s="383">
        <v>95</v>
      </c>
      <c r="AG18" s="383" t="s">
        <v>35</v>
      </c>
      <c r="AH18" s="383" t="s">
        <v>36</v>
      </c>
      <c r="AI18" s="383" t="s">
        <v>36</v>
      </c>
      <c r="AJ18" s="383" t="s">
        <v>3554</v>
      </c>
      <c r="AK18" s="384" t="str">
        <f t="shared" si="1"/>
        <v>NA</v>
      </c>
      <c r="AL18" s="384" t="str">
        <f t="shared" si="2"/>
        <v>NA</v>
      </c>
      <c r="AN18" s="183">
        <v>16</v>
      </c>
      <c r="AO18" s="179" t="s">
        <v>23</v>
      </c>
    </row>
    <row r="19" spans="1:41" x14ac:dyDescent="0.25">
      <c r="A19" s="381" t="s">
        <v>3224</v>
      </c>
      <c r="B19" s="382" t="s">
        <v>70</v>
      </c>
      <c r="C19" s="382" t="s">
        <v>30</v>
      </c>
      <c r="D19" s="382" t="s">
        <v>71</v>
      </c>
      <c r="E19" s="382" t="s">
        <v>32</v>
      </c>
      <c r="F19" s="383"/>
      <c r="G19" s="383">
        <v>0</v>
      </c>
      <c r="H19" s="383" t="s">
        <v>11</v>
      </c>
      <c r="I19" s="383"/>
      <c r="J19" s="383">
        <v>0</v>
      </c>
      <c r="K19" s="383" t="s">
        <v>11</v>
      </c>
      <c r="L19" s="385"/>
      <c r="M19" s="383">
        <v>0</v>
      </c>
      <c r="N19" s="383" t="s">
        <v>11</v>
      </c>
      <c r="O19" s="385"/>
      <c r="P19" s="385"/>
      <c r="Q19" s="386" t="s">
        <v>11</v>
      </c>
      <c r="R19" s="383"/>
      <c r="S19" s="383">
        <v>0</v>
      </c>
      <c r="T19" s="386" t="s">
        <v>11</v>
      </c>
      <c r="U19" s="386"/>
      <c r="V19" s="386">
        <v>0</v>
      </c>
      <c r="W19" s="386" t="s">
        <v>11</v>
      </c>
      <c r="X19" s="383"/>
      <c r="Y19" s="383">
        <v>0</v>
      </c>
      <c r="Z19" s="386" t="s">
        <v>11</v>
      </c>
      <c r="AA19" s="386"/>
      <c r="AB19" s="386">
        <v>0</v>
      </c>
      <c r="AC19" s="386" t="s">
        <v>11</v>
      </c>
      <c r="AD19" s="383"/>
      <c r="AE19" s="383" t="s">
        <v>36</v>
      </c>
      <c r="AF19" s="383">
        <v>82</v>
      </c>
      <c r="AG19" s="383" t="s">
        <v>35</v>
      </c>
      <c r="AH19" s="383" t="s">
        <v>34</v>
      </c>
      <c r="AI19" s="383" t="s">
        <v>36</v>
      </c>
      <c r="AJ19" s="383" t="s">
        <v>3554</v>
      </c>
      <c r="AK19" s="384" t="str">
        <f t="shared" si="1"/>
        <v>NA</v>
      </c>
      <c r="AL19" s="384" t="str">
        <f t="shared" si="2"/>
        <v>NA</v>
      </c>
      <c r="AN19" s="183">
        <v>17</v>
      </c>
      <c r="AO19" s="179" t="s">
        <v>2301</v>
      </c>
    </row>
    <row r="20" spans="1:41" x14ac:dyDescent="0.25">
      <c r="A20" s="381" t="s">
        <v>3224</v>
      </c>
      <c r="B20" s="382" t="s">
        <v>72</v>
      </c>
      <c r="C20" s="382" t="s">
        <v>30</v>
      </c>
      <c r="D20" s="382" t="s">
        <v>73</v>
      </c>
      <c r="E20" s="382" t="s">
        <v>32</v>
      </c>
      <c r="F20" s="383"/>
      <c r="G20" s="383">
        <v>0</v>
      </c>
      <c r="H20" s="383" t="s">
        <v>11</v>
      </c>
      <c r="I20" s="383"/>
      <c r="J20" s="383">
        <v>0</v>
      </c>
      <c r="K20" s="383" t="s">
        <v>11</v>
      </c>
      <c r="L20" s="385"/>
      <c r="M20" s="383">
        <v>0</v>
      </c>
      <c r="N20" s="383" t="s">
        <v>11</v>
      </c>
      <c r="O20" s="385"/>
      <c r="P20" s="385"/>
      <c r="Q20" s="386" t="s">
        <v>11</v>
      </c>
      <c r="R20" s="383"/>
      <c r="S20" s="383">
        <v>0</v>
      </c>
      <c r="T20" s="386" t="s">
        <v>11</v>
      </c>
      <c r="U20" s="386"/>
      <c r="V20" s="386">
        <v>0</v>
      </c>
      <c r="W20" s="386" t="s">
        <v>11</v>
      </c>
      <c r="X20" s="383"/>
      <c r="Y20" s="383">
        <v>0</v>
      </c>
      <c r="Z20" s="386" t="s">
        <v>11</v>
      </c>
      <c r="AA20" s="386"/>
      <c r="AB20" s="386">
        <v>0</v>
      </c>
      <c r="AC20" s="386" t="s">
        <v>11</v>
      </c>
      <c r="AD20" s="383" t="s">
        <v>104</v>
      </c>
      <c r="AE20" s="383" t="s">
        <v>36</v>
      </c>
      <c r="AF20" s="383">
        <v>79</v>
      </c>
      <c r="AG20" s="383" t="s">
        <v>35</v>
      </c>
      <c r="AH20" s="383" t="s">
        <v>34</v>
      </c>
      <c r="AI20" s="383" t="s">
        <v>36</v>
      </c>
      <c r="AJ20" s="383" t="s">
        <v>3554</v>
      </c>
      <c r="AK20" s="384" t="str">
        <f t="shared" si="1"/>
        <v>NA</v>
      </c>
      <c r="AL20" s="384" t="str">
        <f t="shared" si="2"/>
        <v>NA</v>
      </c>
      <c r="AN20" s="183">
        <v>18</v>
      </c>
      <c r="AO20" s="179" t="s">
        <v>2302</v>
      </c>
    </row>
    <row r="21" spans="1:41" x14ac:dyDescent="0.25">
      <c r="A21" s="381" t="s">
        <v>3224</v>
      </c>
      <c r="B21" s="382" t="s">
        <v>74</v>
      </c>
      <c r="C21" s="382" t="s">
        <v>30</v>
      </c>
      <c r="D21" s="382" t="s">
        <v>75</v>
      </c>
      <c r="E21" s="382" t="s">
        <v>32</v>
      </c>
      <c r="F21" s="383"/>
      <c r="G21" s="383">
        <v>0</v>
      </c>
      <c r="H21" s="383" t="s">
        <v>11</v>
      </c>
      <c r="I21" s="383"/>
      <c r="J21" s="383">
        <v>0</v>
      </c>
      <c r="K21" s="383" t="s">
        <v>11</v>
      </c>
      <c r="L21" s="385"/>
      <c r="M21" s="383">
        <v>0</v>
      </c>
      <c r="N21" s="383" t="s">
        <v>11</v>
      </c>
      <c r="O21" s="385"/>
      <c r="P21" s="385"/>
      <c r="Q21" s="386" t="s">
        <v>11</v>
      </c>
      <c r="R21" s="383"/>
      <c r="S21" s="383">
        <v>0</v>
      </c>
      <c r="T21" s="386" t="s">
        <v>11</v>
      </c>
      <c r="U21" s="386"/>
      <c r="V21" s="386">
        <v>0</v>
      </c>
      <c r="W21" s="386" t="s">
        <v>11</v>
      </c>
      <c r="X21" s="383"/>
      <c r="Y21" s="383">
        <v>0</v>
      </c>
      <c r="Z21" s="386" t="s">
        <v>11</v>
      </c>
      <c r="AA21" s="386"/>
      <c r="AB21" s="386">
        <v>0</v>
      </c>
      <c r="AC21" s="386" t="s">
        <v>11</v>
      </c>
      <c r="AD21" s="383" t="s">
        <v>104</v>
      </c>
      <c r="AE21" s="383" t="s">
        <v>36</v>
      </c>
      <c r="AF21" s="383">
        <v>95</v>
      </c>
      <c r="AG21" s="383" t="s">
        <v>35</v>
      </c>
      <c r="AH21" s="383" t="s">
        <v>34</v>
      </c>
      <c r="AI21" s="383" t="s">
        <v>36</v>
      </c>
      <c r="AJ21" s="383" t="s">
        <v>3554</v>
      </c>
      <c r="AK21" s="384" t="str">
        <f t="shared" si="1"/>
        <v>NA</v>
      </c>
      <c r="AL21" s="384" t="str">
        <f t="shared" si="2"/>
        <v>NA</v>
      </c>
      <c r="AN21" s="183">
        <v>19</v>
      </c>
      <c r="AO21" s="179" t="s">
        <v>2303</v>
      </c>
    </row>
    <row r="22" spans="1:41" x14ac:dyDescent="0.25">
      <c r="A22" s="381" t="s">
        <v>3224</v>
      </c>
      <c r="B22" s="382" t="s">
        <v>841</v>
      </c>
      <c r="C22" s="382" t="s">
        <v>30</v>
      </c>
      <c r="D22" s="382" t="s">
        <v>2234</v>
      </c>
      <c r="E22" s="382" t="s">
        <v>32</v>
      </c>
      <c r="F22" s="383"/>
      <c r="G22" s="383">
        <v>0</v>
      </c>
      <c r="H22" s="383" t="s">
        <v>11</v>
      </c>
      <c r="I22" s="383"/>
      <c r="J22" s="383">
        <v>0</v>
      </c>
      <c r="K22" s="383" t="s">
        <v>11</v>
      </c>
      <c r="L22" s="385"/>
      <c r="M22" s="383">
        <v>0</v>
      </c>
      <c r="N22" s="383" t="s">
        <v>11</v>
      </c>
      <c r="O22" s="385"/>
      <c r="P22" s="385"/>
      <c r="Q22" s="386" t="s">
        <v>11</v>
      </c>
      <c r="R22" s="383"/>
      <c r="S22" s="383">
        <v>0</v>
      </c>
      <c r="T22" s="386" t="s">
        <v>11</v>
      </c>
      <c r="U22" s="386"/>
      <c r="V22" s="386">
        <v>0</v>
      </c>
      <c r="W22" s="386" t="s">
        <v>11</v>
      </c>
      <c r="X22" s="383"/>
      <c r="Y22" s="383">
        <v>0</v>
      </c>
      <c r="Z22" s="386" t="s">
        <v>11</v>
      </c>
      <c r="AA22" s="386"/>
      <c r="AB22" s="386">
        <v>0</v>
      </c>
      <c r="AC22" s="386" t="s">
        <v>11</v>
      </c>
      <c r="AD22" s="383" t="s">
        <v>214</v>
      </c>
      <c r="AE22" s="383" t="s">
        <v>36</v>
      </c>
      <c r="AF22" s="383">
        <v>82</v>
      </c>
      <c r="AG22" s="383" t="s">
        <v>35</v>
      </c>
      <c r="AH22" s="383" t="s">
        <v>34</v>
      </c>
      <c r="AI22" s="383" t="s">
        <v>34</v>
      </c>
      <c r="AJ22" s="383" t="s">
        <v>3554</v>
      </c>
      <c r="AK22" s="384" t="str">
        <f t="shared" si="1"/>
        <v>NA</v>
      </c>
      <c r="AL22" s="384" t="str">
        <f t="shared" si="2"/>
        <v>NA</v>
      </c>
      <c r="AN22" s="183">
        <v>20</v>
      </c>
      <c r="AO22" s="179" t="s">
        <v>2304</v>
      </c>
    </row>
    <row r="23" spans="1:41" x14ac:dyDescent="0.25">
      <c r="A23" s="381" t="s">
        <v>3224</v>
      </c>
      <c r="B23" s="382" t="s">
        <v>76</v>
      </c>
      <c r="C23" s="382" t="s">
        <v>30</v>
      </c>
      <c r="D23" s="382" t="s">
        <v>77</v>
      </c>
      <c r="E23" s="382" t="s">
        <v>32</v>
      </c>
      <c r="F23" s="383"/>
      <c r="G23" s="383">
        <v>3</v>
      </c>
      <c r="H23" s="383" t="s">
        <v>11</v>
      </c>
      <c r="I23" s="383"/>
      <c r="J23" s="383">
        <v>3</v>
      </c>
      <c r="K23" s="383" t="s">
        <v>11</v>
      </c>
      <c r="L23" s="385"/>
      <c r="M23" s="383">
        <v>1</v>
      </c>
      <c r="N23" s="383" t="s">
        <v>11</v>
      </c>
      <c r="O23" s="385"/>
      <c r="P23" s="385"/>
      <c r="Q23" s="386" t="s">
        <v>11</v>
      </c>
      <c r="R23" s="383"/>
      <c r="S23" s="383">
        <v>3</v>
      </c>
      <c r="T23" s="386" t="s">
        <v>11</v>
      </c>
      <c r="U23" s="386"/>
      <c r="V23" s="386">
        <v>3</v>
      </c>
      <c r="W23" s="386" t="s">
        <v>11</v>
      </c>
      <c r="X23" s="383"/>
      <c r="Y23" s="383">
        <v>3</v>
      </c>
      <c r="Z23" s="386" t="s">
        <v>11</v>
      </c>
      <c r="AA23" s="386"/>
      <c r="AB23" s="386">
        <v>3</v>
      </c>
      <c r="AC23" s="386" t="s">
        <v>11</v>
      </c>
      <c r="AD23" s="383" t="s">
        <v>33</v>
      </c>
      <c r="AE23" s="383" t="s">
        <v>36</v>
      </c>
      <c r="AF23" s="383">
        <v>77</v>
      </c>
      <c r="AG23" s="383" t="s">
        <v>40</v>
      </c>
      <c r="AH23" s="383" t="s">
        <v>36</v>
      </c>
      <c r="AI23" s="383" t="s">
        <v>36</v>
      </c>
      <c r="AJ23" s="383" t="s">
        <v>3554</v>
      </c>
      <c r="AK23" s="384" t="str">
        <f t="shared" si="1"/>
        <v>NA</v>
      </c>
      <c r="AL23" s="384" t="str">
        <f t="shared" si="2"/>
        <v>NA</v>
      </c>
      <c r="AN23" s="183">
        <v>21</v>
      </c>
      <c r="AO23" s="179" t="s">
        <v>2305</v>
      </c>
    </row>
    <row r="24" spans="1:41" x14ac:dyDescent="0.25">
      <c r="A24" s="381" t="s">
        <v>3224</v>
      </c>
      <c r="B24" s="382" t="s">
        <v>78</v>
      </c>
      <c r="C24" s="382" t="s">
        <v>30</v>
      </c>
      <c r="D24" s="382" t="s">
        <v>79</v>
      </c>
      <c r="E24" s="382" t="s">
        <v>32</v>
      </c>
      <c r="F24" s="383"/>
      <c r="G24" s="383">
        <v>0</v>
      </c>
      <c r="H24" s="383" t="s">
        <v>11</v>
      </c>
      <c r="I24" s="383"/>
      <c r="J24" s="383">
        <v>0</v>
      </c>
      <c r="K24" s="383" t="s">
        <v>11</v>
      </c>
      <c r="L24" s="385"/>
      <c r="M24" s="383">
        <v>0</v>
      </c>
      <c r="N24" s="383" t="s">
        <v>11</v>
      </c>
      <c r="O24" s="385"/>
      <c r="P24" s="385"/>
      <c r="Q24" s="386" t="s">
        <v>11</v>
      </c>
      <c r="R24" s="383"/>
      <c r="S24" s="383">
        <v>0</v>
      </c>
      <c r="T24" s="386" t="s">
        <v>11</v>
      </c>
      <c r="U24" s="386"/>
      <c r="V24" s="386">
        <v>0</v>
      </c>
      <c r="W24" s="386" t="s">
        <v>11</v>
      </c>
      <c r="X24" s="383"/>
      <c r="Y24" s="383">
        <v>0</v>
      </c>
      <c r="Z24" s="386" t="s">
        <v>11</v>
      </c>
      <c r="AA24" s="386"/>
      <c r="AB24" s="386">
        <v>0</v>
      </c>
      <c r="AC24" s="386" t="s">
        <v>11</v>
      </c>
      <c r="AD24" s="383" t="s">
        <v>33</v>
      </c>
      <c r="AE24" s="383" t="s">
        <v>34</v>
      </c>
      <c r="AF24" s="383">
        <v>100</v>
      </c>
      <c r="AG24" s="383" t="s">
        <v>40</v>
      </c>
      <c r="AH24" s="383" t="s">
        <v>36</v>
      </c>
      <c r="AI24" s="383" t="s">
        <v>36</v>
      </c>
      <c r="AJ24" s="383" t="s">
        <v>3554</v>
      </c>
      <c r="AK24" s="384" t="str">
        <f t="shared" si="1"/>
        <v>NA</v>
      </c>
      <c r="AL24" s="384" t="str">
        <f t="shared" si="2"/>
        <v>NA</v>
      </c>
      <c r="AN24" s="183">
        <v>22</v>
      </c>
      <c r="AO24" s="179" t="s">
        <v>2306</v>
      </c>
    </row>
    <row r="25" spans="1:41" x14ac:dyDescent="0.25">
      <c r="A25" s="381" t="s">
        <v>3224</v>
      </c>
      <c r="B25" s="382" t="s">
        <v>80</v>
      </c>
      <c r="C25" s="382" t="s">
        <v>30</v>
      </c>
      <c r="D25" s="382" t="s">
        <v>81</v>
      </c>
      <c r="E25" s="382" t="s">
        <v>32</v>
      </c>
      <c r="F25" s="383"/>
      <c r="G25" s="383">
        <v>0</v>
      </c>
      <c r="H25" s="383" t="s">
        <v>11</v>
      </c>
      <c r="I25" s="383"/>
      <c r="J25" s="383">
        <v>0</v>
      </c>
      <c r="K25" s="383" t="s">
        <v>11</v>
      </c>
      <c r="L25" s="385"/>
      <c r="M25" s="383">
        <v>0</v>
      </c>
      <c r="N25" s="383" t="s">
        <v>11</v>
      </c>
      <c r="O25" s="385"/>
      <c r="P25" s="385"/>
      <c r="Q25" s="386" t="s">
        <v>11</v>
      </c>
      <c r="R25" s="383"/>
      <c r="S25" s="383">
        <v>0</v>
      </c>
      <c r="T25" s="386" t="s">
        <v>11</v>
      </c>
      <c r="U25" s="386"/>
      <c r="V25" s="386">
        <v>0</v>
      </c>
      <c r="W25" s="386" t="s">
        <v>11</v>
      </c>
      <c r="X25" s="383"/>
      <c r="Y25" s="383">
        <v>0</v>
      </c>
      <c r="Z25" s="386" t="s">
        <v>11</v>
      </c>
      <c r="AA25" s="386"/>
      <c r="AB25" s="386">
        <v>0</v>
      </c>
      <c r="AC25" s="386" t="s">
        <v>11</v>
      </c>
      <c r="AD25" s="383" t="s">
        <v>33</v>
      </c>
      <c r="AE25" s="383" t="s">
        <v>34</v>
      </c>
      <c r="AF25" s="383">
        <v>100</v>
      </c>
      <c r="AG25" s="383" t="s">
        <v>35</v>
      </c>
      <c r="AH25" s="383" t="s">
        <v>34</v>
      </c>
      <c r="AI25" s="383" t="s">
        <v>36</v>
      </c>
      <c r="AJ25" s="383" t="s">
        <v>3554</v>
      </c>
      <c r="AK25" s="384" t="str">
        <f t="shared" si="1"/>
        <v>NA</v>
      </c>
      <c r="AL25" s="384" t="str">
        <f t="shared" si="2"/>
        <v>NA</v>
      </c>
      <c r="AN25" s="183">
        <v>23</v>
      </c>
      <c r="AO25" s="179" t="s">
        <v>2307</v>
      </c>
    </row>
    <row r="26" spans="1:41" x14ac:dyDescent="0.25">
      <c r="A26" s="381" t="s">
        <v>3224</v>
      </c>
      <c r="B26" s="382" t="s">
        <v>82</v>
      </c>
      <c r="C26" s="382" t="s">
        <v>30</v>
      </c>
      <c r="D26" s="382" t="s">
        <v>83</v>
      </c>
      <c r="E26" s="382" t="s">
        <v>32</v>
      </c>
      <c r="F26" s="383"/>
      <c r="G26" s="383">
        <v>2</v>
      </c>
      <c r="H26" s="383" t="s">
        <v>11</v>
      </c>
      <c r="I26" s="383"/>
      <c r="J26" s="383">
        <v>2</v>
      </c>
      <c r="K26" s="383" t="s">
        <v>11</v>
      </c>
      <c r="L26" s="385"/>
      <c r="M26" s="383">
        <v>1</v>
      </c>
      <c r="N26" s="383" t="s">
        <v>11</v>
      </c>
      <c r="O26" s="385"/>
      <c r="P26" s="385"/>
      <c r="Q26" s="386" t="s">
        <v>11</v>
      </c>
      <c r="R26" s="383"/>
      <c r="S26" s="383">
        <v>2</v>
      </c>
      <c r="T26" s="386" t="s">
        <v>11</v>
      </c>
      <c r="U26" s="386"/>
      <c r="V26" s="386">
        <v>2</v>
      </c>
      <c r="W26" s="386" t="s">
        <v>11</v>
      </c>
      <c r="X26" s="383"/>
      <c r="Y26" s="383">
        <v>2</v>
      </c>
      <c r="Z26" s="386" t="s">
        <v>11</v>
      </c>
      <c r="AA26" s="386"/>
      <c r="AB26" s="386">
        <v>2</v>
      </c>
      <c r="AC26" s="386" t="s">
        <v>11</v>
      </c>
      <c r="AD26" s="383" t="s">
        <v>57</v>
      </c>
      <c r="AE26" s="383" t="s">
        <v>36</v>
      </c>
      <c r="AF26" s="383">
        <v>72</v>
      </c>
      <c r="AG26" s="383" t="s">
        <v>35</v>
      </c>
      <c r="AH26" s="383" t="s">
        <v>34</v>
      </c>
      <c r="AI26" s="383" t="s">
        <v>36</v>
      </c>
      <c r="AJ26" s="383" t="s">
        <v>3554</v>
      </c>
      <c r="AK26" s="384" t="str">
        <f t="shared" si="1"/>
        <v>NA</v>
      </c>
      <c r="AL26" s="384" t="str">
        <f t="shared" si="2"/>
        <v>NA</v>
      </c>
      <c r="AN26" s="183">
        <v>24</v>
      </c>
      <c r="AO26" s="179" t="s">
        <v>2308</v>
      </c>
    </row>
    <row r="27" spans="1:41" x14ac:dyDescent="0.25">
      <c r="A27" s="381" t="s">
        <v>3224</v>
      </c>
      <c r="B27" s="382" t="s">
        <v>84</v>
      </c>
      <c r="C27" s="382" t="s">
        <v>30</v>
      </c>
      <c r="D27" s="382" t="s">
        <v>85</v>
      </c>
      <c r="E27" s="382" t="s">
        <v>32</v>
      </c>
      <c r="F27" s="383"/>
      <c r="G27" s="383">
        <v>0</v>
      </c>
      <c r="H27" s="383" t="s">
        <v>11</v>
      </c>
      <c r="I27" s="383"/>
      <c r="J27" s="383">
        <v>0</v>
      </c>
      <c r="K27" s="383" t="s">
        <v>11</v>
      </c>
      <c r="L27" s="385"/>
      <c r="M27" s="383">
        <v>0</v>
      </c>
      <c r="N27" s="383" t="s">
        <v>11</v>
      </c>
      <c r="O27" s="385"/>
      <c r="P27" s="385"/>
      <c r="Q27" s="386" t="s">
        <v>11</v>
      </c>
      <c r="R27" s="383"/>
      <c r="S27" s="383">
        <v>0</v>
      </c>
      <c r="T27" s="386" t="s">
        <v>11</v>
      </c>
      <c r="U27" s="386"/>
      <c r="V27" s="386">
        <v>0</v>
      </c>
      <c r="W27" s="386" t="s">
        <v>11</v>
      </c>
      <c r="X27" s="383"/>
      <c r="Y27" s="383">
        <v>0</v>
      </c>
      <c r="Z27" s="386" t="s">
        <v>11</v>
      </c>
      <c r="AA27" s="386"/>
      <c r="AB27" s="386">
        <v>0</v>
      </c>
      <c r="AC27" s="386" t="s">
        <v>11</v>
      </c>
      <c r="AD27" s="383" t="s">
        <v>33</v>
      </c>
      <c r="AE27" s="383" t="s">
        <v>36</v>
      </c>
      <c r="AF27" s="383">
        <v>95</v>
      </c>
      <c r="AG27" s="383" t="s">
        <v>35</v>
      </c>
      <c r="AH27" s="383" t="s">
        <v>34</v>
      </c>
      <c r="AI27" s="383" t="s">
        <v>36</v>
      </c>
      <c r="AJ27" s="383" t="s">
        <v>3554</v>
      </c>
      <c r="AK27" s="384" t="str">
        <f t="shared" si="1"/>
        <v>NA</v>
      </c>
      <c r="AL27" s="384" t="str">
        <f t="shared" si="2"/>
        <v>NA</v>
      </c>
      <c r="AN27" s="183">
        <v>25</v>
      </c>
      <c r="AO27" s="179" t="s">
        <v>2309</v>
      </c>
    </row>
    <row r="28" spans="1:41" x14ac:dyDescent="0.25">
      <c r="A28" s="381" t="s">
        <v>3224</v>
      </c>
      <c r="B28" s="382" t="s">
        <v>86</v>
      </c>
      <c r="C28" s="382" t="s">
        <v>30</v>
      </c>
      <c r="D28" s="382" t="s">
        <v>87</v>
      </c>
      <c r="E28" s="382" t="s">
        <v>32</v>
      </c>
      <c r="F28" s="383"/>
      <c r="G28" s="383">
        <v>0</v>
      </c>
      <c r="H28" s="383" t="s">
        <v>11</v>
      </c>
      <c r="I28" s="383"/>
      <c r="J28" s="383">
        <v>0</v>
      </c>
      <c r="K28" s="383" t="s">
        <v>11</v>
      </c>
      <c r="L28" s="385"/>
      <c r="M28" s="383">
        <v>0</v>
      </c>
      <c r="N28" s="383" t="s">
        <v>11</v>
      </c>
      <c r="O28" s="385"/>
      <c r="P28" s="385"/>
      <c r="Q28" s="386" t="s">
        <v>11</v>
      </c>
      <c r="R28" s="383"/>
      <c r="S28" s="383">
        <v>0</v>
      </c>
      <c r="T28" s="386" t="s">
        <v>11</v>
      </c>
      <c r="U28" s="386"/>
      <c r="V28" s="386">
        <v>0</v>
      </c>
      <c r="W28" s="386" t="s">
        <v>11</v>
      </c>
      <c r="X28" s="383"/>
      <c r="Y28" s="383">
        <v>0</v>
      </c>
      <c r="Z28" s="386" t="s">
        <v>11</v>
      </c>
      <c r="AA28" s="386"/>
      <c r="AB28" s="386">
        <v>0</v>
      </c>
      <c r="AC28" s="386" t="s">
        <v>11</v>
      </c>
      <c r="AD28" s="383" t="s">
        <v>33</v>
      </c>
      <c r="AE28" s="383" t="s">
        <v>36</v>
      </c>
      <c r="AF28" s="383">
        <v>87</v>
      </c>
      <c r="AG28" s="383" t="s">
        <v>35</v>
      </c>
      <c r="AH28" s="383" t="s">
        <v>34</v>
      </c>
      <c r="AI28" s="383" t="s">
        <v>36</v>
      </c>
      <c r="AJ28" s="383" t="s">
        <v>3554</v>
      </c>
      <c r="AK28" s="384" t="str">
        <f t="shared" si="1"/>
        <v>NA</v>
      </c>
      <c r="AL28" s="384" t="str">
        <f t="shared" si="2"/>
        <v>NA</v>
      </c>
      <c r="AN28" s="183">
        <v>26</v>
      </c>
      <c r="AO28" s="179" t="s">
        <v>24</v>
      </c>
    </row>
    <row r="29" spans="1:41" s="181" customFormat="1" x14ac:dyDescent="0.25">
      <c r="A29" s="381" t="s">
        <v>3224</v>
      </c>
      <c r="B29" s="382" t="s">
        <v>88</v>
      </c>
      <c r="C29" s="382" t="s">
        <v>30</v>
      </c>
      <c r="D29" s="382" t="s">
        <v>89</v>
      </c>
      <c r="E29" s="382" t="s">
        <v>32</v>
      </c>
      <c r="F29" s="383"/>
      <c r="G29" s="383">
        <v>1</v>
      </c>
      <c r="H29" s="383" t="s">
        <v>11</v>
      </c>
      <c r="I29" s="383"/>
      <c r="J29" s="383">
        <v>1</v>
      </c>
      <c r="K29" s="383" t="s">
        <v>11</v>
      </c>
      <c r="L29" s="385"/>
      <c r="M29" s="383">
        <v>0</v>
      </c>
      <c r="N29" s="383" t="s">
        <v>11</v>
      </c>
      <c r="O29" s="385"/>
      <c r="P29" s="385"/>
      <c r="Q29" s="386" t="s">
        <v>11</v>
      </c>
      <c r="R29" s="383"/>
      <c r="S29" s="383">
        <v>1</v>
      </c>
      <c r="T29" s="386" t="s">
        <v>11</v>
      </c>
      <c r="U29" s="386"/>
      <c r="V29" s="386">
        <v>1</v>
      </c>
      <c r="W29" s="386" t="s">
        <v>11</v>
      </c>
      <c r="X29" s="383"/>
      <c r="Y29" s="383">
        <v>1</v>
      </c>
      <c r="Z29" s="386" t="s">
        <v>11</v>
      </c>
      <c r="AA29" s="386"/>
      <c r="AB29" s="386">
        <v>1</v>
      </c>
      <c r="AC29" s="386" t="s">
        <v>11</v>
      </c>
      <c r="AD29" s="383" t="s">
        <v>33</v>
      </c>
      <c r="AE29" s="383" t="s">
        <v>36</v>
      </c>
      <c r="AF29" s="383">
        <v>92</v>
      </c>
      <c r="AG29" s="383" t="s">
        <v>35</v>
      </c>
      <c r="AH29" s="383" t="s">
        <v>36</v>
      </c>
      <c r="AI29" s="383" t="s">
        <v>34</v>
      </c>
      <c r="AJ29" s="383" t="s">
        <v>3554</v>
      </c>
      <c r="AK29" s="384" t="str">
        <f t="shared" si="1"/>
        <v>NA</v>
      </c>
      <c r="AL29" s="384" t="str">
        <f t="shared" si="2"/>
        <v>NA</v>
      </c>
      <c r="AN29" s="196">
        <v>27</v>
      </c>
      <c r="AO29" s="181" t="s">
        <v>2310</v>
      </c>
    </row>
    <row r="30" spans="1:41" s="181" customFormat="1" x14ac:dyDescent="0.25">
      <c r="A30" s="381" t="s">
        <v>3224</v>
      </c>
      <c r="B30" s="382" t="s">
        <v>90</v>
      </c>
      <c r="C30" s="382" t="s">
        <v>30</v>
      </c>
      <c r="D30" s="382" t="s">
        <v>91</v>
      </c>
      <c r="E30" s="382" t="s">
        <v>32</v>
      </c>
      <c r="F30" s="383"/>
      <c r="G30" s="383">
        <v>0</v>
      </c>
      <c r="H30" s="383" t="s">
        <v>11</v>
      </c>
      <c r="I30" s="383"/>
      <c r="J30" s="383">
        <v>0</v>
      </c>
      <c r="K30" s="383" t="s">
        <v>11</v>
      </c>
      <c r="L30" s="385"/>
      <c r="M30" s="383">
        <v>0</v>
      </c>
      <c r="N30" s="383" t="s">
        <v>11</v>
      </c>
      <c r="O30" s="385"/>
      <c r="P30" s="385"/>
      <c r="Q30" s="386" t="s">
        <v>11</v>
      </c>
      <c r="R30" s="383"/>
      <c r="S30" s="383">
        <v>0</v>
      </c>
      <c r="T30" s="386" t="s">
        <v>11</v>
      </c>
      <c r="U30" s="386"/>
      <c r="V30" s="386">
        <v>0</v>
      </c>
      <c r="W30" s="386" t="s">
        <v>11</v>
      </c>
      <c r="X30" s="383"/>
      <c r="Y30" s="383">
        <v>0</v>
      </c>
      <c r="Z30" s="386" t="s">
        <v>11</v>
      </c>
      <c r="AA30" s="386"/>
      <c r="AB30" s="386">
        <v>0</v>
      </c>
      <c r="AC30" s="386" t="s">
        <v>11</v>
      </c>
      <c r="AD30" s="383" t="s">
        <v>104</v>
      </c>
      <c r="AE30" s="383" t="s">
        <v>36</v>
      </c>
      <c r="AF30" s="383">
        <v>79</v>
      </c>
      <c r="AG30" s="383" t="s">
        <v>35</v>
      </c>
      <c r="AH30" s="383" t="s">
        <v>34</v>
      </c>
      <c r="AI30" s="383" t="s">
        <v>36</v>
      </c>
      <c r="AJ30" s="383" t="s">
        <v>3554</v>
      </c>
      <c r="AK30" s="384" t="str">
        <f t="shared" si="1"/>
        <v>NA</v>
      </c>
      <c r="AL30" s="384" t="str">
        <f t="shared" si="2"/>
        <v>NA</v>
      </c>
      <c r="AN30" s="196">
        <v>28</v>
      </c>
      <c r="AO30" s="181" t="s">
        <v>2311</v>
      </c>
    </row>
    <row r="31" spans="1:41" s="181" customFormat="1" x14ac:dyDescent="0.25">
      <c r="A31" s="381" t="s">
        <v>3224</v>
      </c>
      <c r="B31" s="382" t="s">
        <v>92</v>
      </c>
      <c r="C31" s="382" t="s">
        <v>30</v>
      </c>
      <c r="D31" s="382" t="s">
        <v>93</v>
      </c>
      <c r="E31" s="382" t="s">
        <v>32</v>
      </c>
      <c r="F31" s="383"/>
      <c r="G31" s="383">
        <v>2</v>
      </c>
      <c r="H31" s="383" t="s">
        <v>11</v>
      </c>
      <c r="I31" s="383"/>
      <c r="J31" s="383">
        <v>2</v>
      </c>
      <c r="K31" s="383" t="s">
        <v>11</v>
      </c>
      <c r="L31" s="385"/>
      <c r="M31" s="383">
        <v>0</v>
      </c>
      <c r="N31" s="383" t="s">
        <v>11</v>
      </c>
      <c r="O31" s="385"/>
      <c r="P31" s="385"/>
      <c r="Q31" s="386" t="s">
        <v>11</v>
      </c>
      <c r="R31" s="383"/>
      <c r="S31" s="383">
        <v>2</v>
      </c>
      <c r="T31" s="386" t="s">
        <v>11</v>
      </c>
      <c r="U31" s="386"/>
      <c r="V31" s="386">
        <v>2</v>
      </c>
      <c r="W31" s="386" t="s">
        <v>11</v>
      </c>
      <c r="X31" s="383"/>
      <c r="Y31" s="383">
        <v>2</v>
      </c>
      <c r="Z31" s="386" t="s">
        <v>11</v>
      </c>
      <c r="AA31" s="386"/>
      <c r="AB31" s="386">
        <v>2</v>
      </c>
      <c r="AC31" s="386" t="s">
        <v>11</v>
      </c>
      <c r="AD31" s="383" t="s">
        <v>104</v>
      </c>
      <c r="AE31" s="383" t="s">
        <v>36</v>
      </c>
      <c r="AF31" s="383">
        <v>87</v>
      </c>
      <c r="AG31" s="383" t="s">
        <v>40</v>
      </c>
      <c r="AH31" s="383" t="s">
        <v>34</v>
      </c>
      <c r="AI31" s="383" t="s">
        <v>34</v>
      </c>
      <c r="AJ31" s="383" t="s">
        <v>3554</v>
      </c>
      <c r="AK31" s="384" t="str">
        <f t="shared" si="1"/>
        <v>NA</v>
      </c>
      <c r="AL31" s="384" t="str">
        <f t="shared" si="2"/>
        <v>NA</v>
      </c>
      <c r="AN31" s="196">
        <v>29</v>
      </c>
      <c r="AO31" s="181" t="s">
        <v>1294</v>
      </c>
    </row>
    <row r="32" spans="1:41" s="181" customFormat="1" x14ac:dyDescent="0.25">
      <c r="A32" s="381" t="s">
        <v>3224</v>
      </c>
      <c r="B32" s="382" t="s">
        <v>842</v>
      </c>
      <c r="C32" s="382" t="s">
        <v>30</v>
      </c>
      <c r="D32" s="382" t="s">
        <v>2235</v>
      </c>
      <c r="E32" s="382" t="s">
        <v>32</v>
      </c>
      <c r="F32" s="383"/>
      <c r="G32" s="383">
        <v>0</v>
      </c>
      <c r="H32" s="383" t="s">
        <v>11</v>
      </c>
      <c r="I32" s="383"/>
      <c r="J32" s="383">
        <v>0</v>
      </c>
      <c r="K32" s="383" t="s">
        <v>11</v>
      </c>
      <c r="L32" s="385"/>
      <c r="M32" s="383">
        <v>0</v>
      </c>
      <c r="N32" s="383" t="s">
        <v>11</v>
      </c>
      <c r="O32" s="385"/>
      <c r="P32" s="385"/>
      <c r="Q32" s="386" t="s">
        <v>11</v>
      </c>
      <c r="R32" s="383"/>
      <c r="S32" s="383">
        <v>0</v>
      </c>
      <c r="T32" s="386" t="s">
        <v>11</v>
      </c>
      <c r="U32" s="386"/>
      <c r="V32" s="386">
        <v>0</v>
      </c>
      <c r="W32" s="386" t="s">
        <v>11</v>
      </c>
      <c r="X32" s="383"/>
      <c r="Y32" s="383">
        <v>0</v>
      </c>
      <c r="Z32" s="386" t="s">
        <v>11</v>
      </c>
      <c r="AA32" s="386"/>
      <c r="AB32" s="386">
        <v>0</v>
      </c>
      <c r="AC32" s="386" t="s">
        <v>11</v>
      </c>
      <c r="AD32" s="383" t="s">
        <v>33</v>
      </c>
      <c r="AE32" s="383" t="s">
        <v>34</v>
      </c>
      <c r="AF32" s="383">
        <v>100</v>
      </c>
      <c r="AG32" s="383" t="s">
        <v>35</v>
      </c>
      <c r="AH32" s="383" t="s">
        <v>34</v>
      </c>
      <c r="AI32" s="383" t="s">
        <v>34</v>
      </c>
      <c r="AJ32" s="383" t="s">
        <v>3554</v>
      </c>
      <c r="AK32" s="384" t="str">
        <f t="shared" si="1"/>
        <v>NA</v>
      </c>
      <c r="AL32" s="384" t="str">
        <f t="shared" si="2"/>
        <v>NA</v>
      </c>
      <c r="AN32" s="196">
        <v>30</v>
      </c>
      <c r="AO32" s="181" t="s">
        <v>25</v>
      </c>
    </row>
    <row r="33" spans="1:41" s="181" customFormat="1" x14ac:dyDescent="0.25">
      <c r="A33" s="381" t="s">
        <v>3224</v>
      </c>
      <c r="B33" s="382" t="s">
        <v>94</v>
      </c>
      <c r="C33" s="382" t="s">
        <v>30</v>
      </c>
      <c r="D33" s="382" t="s">
        <v>95</v>
      </c>
      <c r="E33" s="382" t="s">
        <v>32</v>
      </c>
      <c r="F33" s="383"/>
      <c r="G33" s="383">
        <v>1</v>
      </c>
      <c r="H33" s="383" t="s">
        <v>11</v>
      </c>
      <c r="I33" s="383"/>
      <c r="J33" s="383">
        <v>1</v>
      </c>
      <c r="K33" s="383" t="s">
        <v>11</v>
      </c>
      <c r="L33" s="385"/>
      <c r="M33" s="383">
        <v>0</v>
      </c>
      <c r="N33" s="383" t="s">
        <v>11</v>
      </c>
      <c r="O33" s="385"/>
      <c r="P33" s="385"/>
      <c r="Q33" s="386" t="s">
        <v>11</v>
      </c>
      <c r="R33" s="383"/>
      <c r="S33" s="383">
        <v>0</v>
      </c>
      <c r="T33" s="386" t="s">
        <v>11</v>
      </c>
      <c r="U33" s="386"/>
      <c r="V33" s="386">
        <v>0</v>
      </c>
      <c r="W33" s="386" t="s">
        <v>11</v>
      </c>
      <c r="X33" s="383"/>
      <c r="Y33" s="383">
        <v>0</v>
      </c>
      <c r="Z33" s="386" t="s">
        <v>11</v>
      </c>
      <c r="AA33" s="386"/>
      <c r="AB33" s="386">
        <v>0</v>
      </c>
      <c r="AC33" s="386" t="s">
        <v>11</v>
      </c>
      <c r="AD33" s="383" t="s">
        <v>33</v>
      </c>
      <c r="AE33" s="383" t="s">
        <v>36</v>
      </c>
      <c r="AF33" s="383">
        <v>79</v>
      </c>
      <c r="AG33" s="383" t="s">
        <v>35</v>
      </c>
      <c r="AH33" s="383" t="s">
        <v>34</v>
      </c>
      <c r="AI33" s="383" t="s">
        <v>36</v>
      </c>
      <c r="AJ33" s="383" t="s">
        <v>3554</v>
      </c>
      <c r="AK33" s="384" t="str">
        <f t="shared" si="1"/>
        <v>NA</v>
      </c>
      <c r="AL33" s="384" t="str">
        <f t="shared" si="2"/>
        <v>NA</v>
      </c>
      <c r="AN33" s="196">
        <v>31</v>
      </c>
      <c r="AO33" s="181" t="s">
        <v>2256</v>
      </c>
    </row>
    <row r="34" spans="1:41" s="181" customFormat="1" x14ac:dyDescent="0.25">
      <c r="A34" s="381" t="s">
        <v>3224</v>
      </c>
      <c r="B34" s="382" t="s">
        <v>96</v>
      </c>
      <c r="C34" s="382" t="s">
        <v>30</v>
      </c>
      <c r="D34" s="382" t="s">
        <v>97</v>
      </c>
      <c r="E34" s="382" t="s">
        <v>32</v>
      </c>
      <c r="F34" s="383"/>
      <c r="G34" s="383">
        <v>0</v>
      </c>
      <c r="H34" s="383" t="s">
        <v>11</v>
      </c>
      <c r="I34" s="383"/>
      <c r="J34" s="383">
        <v>0</v>
      </c>
      <c r="K34" s="383" t="s">
        <v>11</v>
      </c>
      <c r="L34" s="385"/>
      <c r="M34" s="383">
        <v>0</v>
      </c>
      <c r="N34" s="383" t="s">
        <v>11</v>
      </c>
      <c r="O34" s="385"/>
      <c r="P34" s="385"/>
      <c r="Q34" s="386" t="s">
        <v>11</v>
      </c>
      <c r="R34" s="383"/>
      <c r="S34" s="383">
        <v>0</v>
      </c>
      <c r="T34" s="386" t="s">
        <v>11</v>
      </c>
      <c r="U34" s="386"/>
      <c r="V34" s="386">
        <v>0</v>
      </c>
      <c r="W34" s="386" t="s">
        <v>11</v>
      </c>
      <c r="X34" s="383"/>
      <c r="Y34" s="383">
        <v>0</v>
      </c>
      <c r="Z34" s="386" t="s">
        <v>11</v>
      </c>
      <c r="AA34" s="386"/>
      <c r="AB34" s="386">
        <v>0</v>
      </c>
      <c r="AC34" s="386" t="s">
        <v>11</v>
      </c>
      <c r="AD34" s="383" t="s">
        <v>33</v>
      </c>
      <c r="AE34" s="383" t="s">
        <v>34</v>
      </c>
      <c r="AF34" s="383">
        <v>100</v>
      </c>
      <c r="AG34" s="383" t="s">
        <v>35</v>
      </c>
      <c r="AH34" s="383" t="s">
        <v>36</v>
      </c>
      <c r="AI34" s="383" t="s">
        <v>34</v>
      </c>
      <c r="AJ34" s="383" t="s">
        <v>3554</v>
      </c>
      <c r="AK34" s="384" t="str">
        <f t="shared" si="1"/>
        <v>NA</v>
      </c>
      <c r="AL34" s="384" t="str">
        <f t="shared" si="2"/>
        <v>NA</v>
      </c>
      <c r="AN34" s="196">
        <v>32</v>
      </c>
      <c r="AO34" s="181" t="s">
        <v>26</v>
      </c>
    </row>
    <row r="35" spans="1:41" s="181" customFormat="1" x14ac:dyDescent="0.25">
      <c r="A35" s="381" t="s">
        <v>3224</v>
      </c>
      <c r="B35" s="382" t="s">
        <v>98</v>
      </c>
      <c r="C35" s="382" t="s">
        <v>30</v>
      </c>
      <c r="D35" s="382" t="s">
        <v>99</v>
      </c>
      <c r="E35" s="382" t="s">
        <v>32</v>
      </c>
      <c r="F35" s="383"/>
      <c r="G35" s="383">
        <v>0</v>
      </c>
      <c r="H35" s="383" t="s">
        <v>11</v>
      </c>
      <c r="I35" s="383"/>
      <c r="J35" s="383">
        <v>0</v>
      </c>
      <c r="K35" s="383" t="s">
        <v>11</v>
      </c>
      <c r="L35" s="385"/>
      <c r="M35" s="383">
        <v>0</v>
      </c>
      <c r="N35" s="383" t="s">
        <v>11</v>
      </c>
      <c r="O35" s="385"/>
      <c r="P35" s="385"/>
      <c r="Q35" s="386" t="s">
        <v>11</v>
      </c>
      <c r="R35" s="383"/>
      <c r="S35" s="383">
        <v>0</v>
      </c>
      <c r="T35" s="386" t="s">
        <v>11</v>
      </c>
      <c r="U35" s="386"/>
      <c r="V35" s="386">
        <v>0</v>
      </c>
      <c r="W35" s="386" t="s">
        <v>11</v>
      </c>
      <c r="X35" s="383"/>
      <c r="Y35" s="383">
        <v>0</v>
      </c>
      <c r="Z35" s="386" t="s">
        <v>11</v>
      </c>
      <c r="AA35" s="386"/>
      <c r="AB35" s="386">
        <v>0</v>
      </c>
      <c r="AC35" s="386" t="s">
        <v>11</v>
      </c>
      <c r="AD35" s="383" t="s">
        <v>57</v>
      </c>
      <c r="AE35" s="383" t="s">
        <v>36</v>
      </c>
      <c r="AF35" s="383">
        <v>79</v>
      </c>
      <c r="AG35" s="383" t="s">
        <v>35</v>
      </c>
      <c r="AH35" s="383" t="s">
        <v>34</v>
      </c>
      <c r="AI35" s="383" t="s">
        <v>36</v>
      </c>
      <c r="AJ35" s="383" t="s">
        <v>3554</v>
      </c>
      <c r="AK35" s="384" t="str">
        <f t="shared" si="1"/>
        <v>NA</v>
      </c>
      <c r="AL35" s="384" t="str">
        <f t="shared" si="2"/>
        <v>NA</v>
      </c>
      <c r="AN35" s="196">
        <v>33</v>
      </c>
      <c r="AO35" s="181" t="s">
        <v>27</v>
      </c>
    </row>
    <row r="36" spans="1:41" s="181" customFormat="1" x14ac:dyDescent="0.25">
      <c r="A36" s="381" t="s">
        <v>3224</v>
      </c>
      <c r="B36" s="382" t="s">
        <v>100</v>
      </c>
      <c r="C36" s="382" t="s">
        <v>30</v>
      </c>
      <c r="D36" s="382" t="s">
        <v>101</v>
      </c>
      <c r="E36" s="382" t="s">
        <v>32</v>
      </c>
      <c r="F36" s="383"/>
      <c r="G36" s="383">
        <v>0</v>
      </c>
      <c r="H36" s="383" t="s">
        <v>11</v>
      </c>
      <c r="I36" s="383"/>
      <c r="J36" s="383">
        <v>0</v>
      </c>
      <c r="K36" s="383" t="s">
        <v>11</v>
      </c>
      <c r="L36" s="385"/>
      <c r="M36" s="383">
        <v>0</v>
      </c>
      <c r="N36" s="383" t="s">
        <v>11</v>
      </c>
      <c r="O36" s="385"/>
      <c r="P36" s="385"/>
      <c r="Q36" s="386" t="s">
        <v>11</v>
      </c>
      <c r="R36" s="383"/>
      <c r="S36" s="383">
        <v>0</v>
      </c>
      <c r="T36" s="386" t="s">
        <v>11</v>
      </c>
      <c r="U36" s="386"/>
      <c r="V36" s="386">
        <v>0</v>
      </c>
      <c r="W36" s="386" t="s">
        <v>11</v>
      </c>
      <c r="X36" s="383"/>
      <c r="Y36" s="383">
        <v>0</v>
      </c>
      <c r="Z36" s="386" t="s">
        <v>11</v>
      </c>
      <c r="AA36" s="386"/>
      <c r="AB36" s="386">
        <v>0</v>
      </c>
      <c r="AC36" s="386" t="s">
        <v>11</v>
      </c>
      <c r="AD36" s="383" t="s">
        <v>33</v>
      </c>
      <c r="AE36" s="383" t="s">
        <v>34</v>
      </c>
      <c r="AF36" s="383">
        <v>100</v>
      </c>
      <c r="AG36" s="383" t="s">
        <v>35</v>
      </c>
      <c r="AH36" s="383" t="s">
        <v>36</v>
      </c>
      <c r="AI36" s="383" t="s">
        <v>34</v>
      </c>
      <c r="AJ36" s="383" t="s">
        <v>3554</v>
      </c>
      <c r="AK36" s="384" t="str">
        <f t="shared" si="1"/>
        <v>NA</v>
      </c>
      <c r="AL36" s="384" t="str">
        <f t="shared" si="2"/>
        <v>NA</v>
      </c>
      <c r="AN36" s="196">
        <v>34</v>
      </c>
      <c r="AO36" s="181" t="s">
        <v>28</v>
      </c>
    </row>
    <row r="37" spans="1:41" s="181" customFormat="1" x14ac:dyDescent="0.25">
      <c r="A37" s="381" t="s">
        <v>3224</v>
      </c>
      <c r="B37" s="382" t="s">
        <v>102</v>
      </c>
      <c r="C37" s="382" t="s">
        <v>30</v>
      </c>
      <c r="D37" s="382" t="s">
        <v>103</v>
      </c>
      <c r="E37" s="382" t="s">
        <v>32</v>
      </c>
      <c r="F37" s="383"/>
      <c r="G37" s="383">
        <v>0</v>
      </c>
      <c r="H37" s="383" t="s">
        <v>11</v>
      </c>
      <c r="I37" s="383"/>
      <c r="J37" s="383">
        <v>0</v>
      </c>
      <c r="K37" s="383" t="s">
        <v>11</v>
      </c>
      <c r="L37" s="385"/>
      <c r="M37" s="383">
        <v>0</v>
      </c>
      <c r="N37" s="383" t="s">
        <v>11</v>
      </c>
      <c r="O37" s="385"/>
      <c r="P37" s="385"/>
      <c r="Q37" s="386" t="s">
        <v>11</v>
      </c>
      <c r="R37" s="383"/>
      <c r="S37" s="383">
        <v>0</v>
      </c>
      <c r="T37" s="386" t="s">
        <v>11</v>
      </c>
      <c r="U37" s="386"/>
      <c r="V37" s="386">
        <v>0</v>
      </c>
      <c r="W37" s="386" t="s">
        <v>11</v>
      </c>
      <c r="X37" s="383"/>
      <c r="Y37" s="383">
        <v>0</v>
      </c>
      <c r="Z37" s="386" t="s">
        <v>11</v>
      </c>
      <c r="AA37" s="386"/>
      <c r="AB37" s="386">
        <v>0</v>
      </c>
      <c r="AC37" s="386" t="s">
        <v>11</v>
      </c>
      <c r="AD37" s="383" t="s">
        <v>33</v>
      </c>
      <c r="AE37" s="383" t="s">
        <v>36</v>
      </c>
      <c r="AF37" s="383">
        <v>95</v>
      </c>
      <c r="AG37" s="383" t="s">
        <v>35</v>
      </c>
      <c r="AH37" s="383" t="s">
        <v>34</v>
      </c>
      <c r="AI37" s="383" t="s">
        <v>36</v>
      </c>
      <c r="AJ37" s="383" t="s">
        <v>3554</v>
      </c>
      <c r="AK37" s="384" t="str">
        <f t="shared" si="1"/>
        <v>NA</v>
      </c>
      <c r="AL37" s="384" t="str">
        <f t="shared" si="2"/>
        <v>NA</v>
      </c>
      <c r="AN37" s="196">
        <v>35</v>
      </c>
      <c r="AO37" s="181" t="s">
        <v>908</v>
      </c>
    </row>
    <row r="38" spans="1:41" s="181" customFormat="1" x14ac:dyDescent="0.25">
      <c r="A38" s="381" t="s">
        <v>3224</v>
      </c>
      <c r="B38" s="382" t="s">
        <v>105</v>
      </c>
      <c r="C38" s="382" t="s">
        <v>30</v>
      </c>
      <c r="D38" s="382" t="s">
        <v>106</v>
      </c>
      <c r="E38" s="382" t="s">
        <v>32</v>
      </c>
      <c r="F38" s="383"/>
      <c r="G38" s="383">
        <v>0</v>
      </c>
      <c r="H38" s="383" t="s">
        <v>11</v>
      </c>
      <c r="I38" s="383"/>
      <c r="J38" s="383">
        <v>0</v>
      </c>
      <c r="K38" s="383" t="s">
        <v>11</v>
      </c>
      <c r="L38" s="385"/>
      <c r="M38" s="383">
        <v>0</v>
      </c>
      <c r="N38" s="383" t="s">
        <v>11</v>
      </c>
      <c r="O38" s="385"/>
      <c r="P38" s="385"/>
      <c r="Q38" s="386" t="s">
        <v>11</v>
      </c>
      <c r="R38" s="383"/>
      <c r="S38" s="383">
        <v>0</v>
      </c>
      <c r="T38" s="386" t="s">
        <v>11</v>
      </c>
      <c r="U38" s="386"/>
      <c r="V38" s="386">
        <v>0</v>
      </c>
      <c r="W38" s="386" t="s">
        <v>11</v>
      </c>
      <c r="X38" s="383"/>
      <c r="Y38" s="383">
        <v>0</v>
      </c>
      <c r="Z38" s="386" t="s">
        <v>11</v>
      </c>
      <c r="AA38" s="386"/>
      <c r="AB38" s="386">
        <v>0</v>
      </c>
      <c r="AC38" s="386" t="s">
        <v>11</v>
      </c>
      <c r="AD38" s="383" t="s">
        <v>33</v>
      </c>
      <c r="AE38" s="383" t="s">
        <v>36</v>
      </c>
      <c r="AF38" s="383">
        <v>74</v>
      </c>
      <c r="AG38" s="383" t="s">
        <v>35</v>
      </c>
      <c r="AH38" s="383" t="s">
        <v>34</v>
      </c>
      <c r="AI38" s="383" t="s">
        <v>36</v>
      </c>
      <c r="AJ38" s="383" t="s">
        <v>3554</v>
      </c>
      <c r="AK38" s="384" t="str">
        <f t="shared" si="1"/>
        <v>NA</v>
      </c>
      <c r="AL38" s="384" t="str">
        <f t="shared" si="2"/>
        <v>NA</v>
      </c>
      <c r="AN38" s="196">
        <v>36</v>
      </c>
      <c r="AO38" s="181" t="s">
        <v>1945</v>
      </c>
    </row>
    <row r="39" spans="1:41" s="181" customFormat="1" x14ac:dyDescent="0.25">
      <c r="A39" s="381" t="s">
        <v>3224</v>
      </c>
      <c r="B39" s="382" t="s">
        <v>107</v>
      </c>
      <c r="C39" s="382" t="s">
        <v>30</v>
      </c>
      <c r="D39" s="382" t="s">
        <v>108</v>
      </c>
      <c r="E39" s="382" t="s">
        <v>32</v>
      </c>
      <c r="F39" s="383"/>
      <c r="G39" s="383">
        <v>0</v>
      </c>
      <c r="H39" s="383" t="s">
        <v>11</v>
      </c>
      <c r="I39" s="383"/>
      <c r="J39" s="383">
        <v>0</v>
      </c>
      <c r="K39" s="383" t="s">
        <v>11</v>
      </c>
      <c r="L39" s="385"/>
      <c r="M39" s="383">
        <v>0</v>
      </c>
      <c r="N39" s="383" t="s">
        <v>11</v>
      </c>
      <c r="O39" s="385"/>
      <c r="P39" s="385"/>
      <c r="Q39" s="386" t="s">
        <v>11</v>
      </c>
      <c r="R39" s="383"/>
      <c r="S39" s="383">
        <v>0</v>
      </c>
      <c r="T39" s="386" t="s">
        <v>11</v>
      </c>
      <c r="U39" s="386"/>
      <c r="V39" s="386">
        <v>0</v>
      </c>
      <c r="W39" s="386" t="s">
        <v>11</v>
      </c>
      <c r="X39" s="383"/>
      <c r="Y39" s="383">
        <v>0</v>
      </c>
      <c r="Z39" s="386" t="s">
        <v>11</v>
      </c>
      <c r="AA39" s="386"/>
      <c r="AB39" s="386">
        <v>0</v>
      </c>
      <c r="AC39" s="386" t="s">
        <v>11</v>
      </c>
      <c r="AD39" s="383" t="s">
        <v>33</v>
      </c>
      <c r="AE39" s="383" t="s">
        <v>36</v>
      </c>
      <c r="AF39" s="383">
        <v>79</v>
      </c>
      <c r="AG39" s="383" t="s">
        <v>35</v>
      </c>
      <c r="AH39" s="383" t="s">
        <v>34</v>
      </c>
      <c r="AI39" s="383" t="s">
        <v>36</v>
      </c>
      <c r="AJ39" s="383" t="s">
        <v>3554</v>
      </c>
      <c r="AK39" s="384" t="str">
        <f t="shared" si="1"/>
        <v>NA</v>
      </c>
      <c r="AL39" s="384" t="str">
        <f t="shared" si="2"/>
        <v>NA</v>
      </c>
      <c r="AN39" s="196">
        <v>37</v>
      </c>
      <c r="AO39" s="181" t="s">
        <v>1946</v>
      </c>
    </row>
    <row r="40" spans="1:41" s="181" customFormat="1" x14ac:dyDescent="0.25">
      <c r="A40" s="381" t="s">
        <v>3224</v>
      </c>
      <c r="B40" s="382" t="s">
        <v>109</v>
      </c>
      <c r="C40" s="382" t="s">
        <v>30</v>
      </c>
      <c r="D40" s="382" t="s">
        <v>110</v>
      </c>
      <c r="E40" s="382" t="s">
        <v>32</v>
      </c>
      <c r="F40" s="383"/>
      <c r="G40" s="383">
        <v>2</v>
      </c>
      <c r="H40" s="383" t="s">
        <v>11</v>
      </c>
      <c r="I40" s="383"/>
      <c r="J40" s="383">
        <v>2</v>
      </c>
      <c r="K40" s="383" t="s">
        <v>11</v>
      </c>
      <c r="L40" s="385"/>
      <c r="M40" s="383">
        <v>1</v>
      </c>
      <c r="N40" s="383" t="s">
        <v>11</v>
      </c>
      <c r="O40" s="385"/>
      <c r="P40" s="385"/>
      <c r="Q40" s="386" t="s">
        <v>11</v>
      </c>
      <c r="R40" s="383"/>
      <c r="S40" s="383">
        <v>2</v>
      </c>
      <c r="T40" s="386" t="s">
        <v>11</v>
      </c>
      <c r="U40" s="386"/>
      <c r="V40" s="386">
        <v>2</v>
      </c>
      <c r="W40" s="386" t="s">
        <v>11</v>
      </c>
      <c r="X40" s="383"/>
      <c r="Y40" s="383">
        <v>2</v>
      </c>
      <c r="Z40" s="386" t="s">
        <v>11</v>
      </c>
      <c r="AA40" s="386"/>
      <c r="AB40" s="386">
        <v>2</v>
      </c>
      <c r="AC40" s="386" t="s">
        <v>11</v>
      </c>
      <c r="AD40" s="383" t="s">
        <v>104</v>
      </c>
      <c r="AE40" s="383" t="s">
        <v>36</v>
      </c>
      <c r="AF40" s="383">
        <v>92</v>
      </c>
      <c r="AG40" s="383" t="s">
        <v>35</v>
      </c>
      <c r="AH40" s="383" t="s">
        <v>34</v>
      </c>
      <c r="AI40" s="383" t="s">
        <v>36</v>
      </c>
      <c r="AJ40" s="383" t="s">
        <v>3554</v>
      </c>
      <c r="AK40" s="384" t="str">
        <f t="shared" si="1"/>
        <v>NA</v>
      </c>
      <c r="AL40" s="384" t="str">
        <f t="shared" si="2"/>
        <v>NA</v>
      </c>
      <c r="AN40" s="196"/>
    </row>
    <row r="41" spans="1:41" s="181" customFormat="1" x14ac:dyDescent="0.25">
      <c r="A41" s="381" t="s">
        <v>3224</v>
      </c>
      <c r="B41" s="382" t="s">
        <v>111</v>
      </c>
      <c r="C41" s="382" t="s">
        <v>30</v>
      </c>
      <c r="D41" s="382" t="s">
        <v>112</v>
      </c>
      <c r="E41" s="382" t="s">
        <v>32</v>
      </c>
      <c r="F41" s="383"/>
      <c r="G41" s="383">
        <v>0</v>
      </c>
      <c r="H41" s="383" t="s">
        <v>11</v>
      </c>
      <c r="I41" s="383"/>
      <c r="J41" s="383">
        <v>0</v>
      </c>
      <c r="K41" s="383" t="s">
        <v>11</v>
      </c>
      <c r="L41" s="385"/>
      <c r="M41" s="383">
        <v>0</v>
      </c>
      <c r="N41" s="383" t="s">
        <v>11</v>
      </c>
      <c r="O41" s="385"/>
      <c r="P41" s="385"/>
      <c r="Q41" s="386" t="s">
        <v>11</v>
      </c>
      <c r="R41" s="383"/>
      <c r="S41" s="383">
        <v>0</v>
      </c>
      <c r="T41" s="386" t="s">
        <v>11</v>
      </c>
      <c r="U41" s="386"/>
      <c r="V41" s="386">
        <v>0</v>
      </c>
      <c r="W41" s="386" t="s">
        <v>11</v>
      </c>
      <c r="X41" s="383"/>
      <c r="Y41" s="383">
        <v>0</v>
      </c>
      <c r="Z41" s="386" t="s">
        <v>11</v>
      </c>
      <c r="AA41" s="386"/>
      <c r="AB41" s="386">
        <v>0</v>
      </c>
      <c r="AC41" s="386" t="s">
        <v>11</v>
      </c>
      <c r="AD41" s="383" t="s">
        <v>33</v>
      </c>
      <c r="AE41" s="383" t="s">
        <v>36</v>
      </c>
      <c r="AF41" s="383">
        <v>92</v>
      </c>
      <c r="AG41" s="383" t="s">
        <v>35</v>
      </c>
      <c r="AH41" s="383" t="s">
        <v>34</v>
      </c>
      <c r="AI41" s="383" t="s">
        <v>36</v>
      </c>
      <c r="AJ41" s="383" t="s">
        <v>3554</v>
      </c>
      <c r="AK41" s="384" t="str">
        <f t="shared" si="1"/>
        <v>NA</v>
      </c>
      <c r="AL41" s="384" t="str">
        <f t="shared" si="2"/>
        <v>NA</v>
      </c>
      <c r="AN41" s="196"/>
    </row>
    <row r="42" spans="1:41" s="181" customFormat="1" x14ac:dyDescent="0.25">
      <c r="A42" s="381" t="s">
        <v>3224</v>
      </c>
      <c r="B42" s="382" t="s">
        <v>113</v>
      </c>
      <c r="C42" s="382" t="s">
        <v>30</v>
      </c>
      <c r="D42" s="382" t="s">
        <v>114</v>
      </c>
      <c r="E42" s="382" t="s">
        <v>32</v>
      </c>
      <c r="F42" s="383"/>
      <c r="G42" s="383">
        <v>0</v>
      </c>
      <c r="H42" s="383" t="s">
        <v>11</v>
      </c>
      <c r="I42" s="383"/>
      <c r="J42" s="383">
        <v>0</v>
      </c>
      <c r="K42" s="383" t="s">
        <v>11</v>
      </c>
      <c r="L42" s="385"/>
      <c r="M42" s="383">
        <v>0</v>
      </c>
      <c r="N42" s="383" t="s">
        <v>11</v>
      </c>
      <c r="O42" s="385"/>
      <c r="P42" s="385"/>
      <c r="Q42" s="386" t="s">
        <v>11</v>
      </c>
      <c r="R42" s="383"/>
      <c r="S42" s="383">
        <v>0</v>
      </c>
      <c r="T42" s="386" t="s">
        <v>11</v>
      </c>
      <c r="U42" s="386"/>
      <c r="V42" s="386">
        <v>0</v>
      </c>
      <c r="W42" s="386" t="s">
        <v>11</v>
      </c>
      <c r="X42" s="383"/>
      <c r="Y42" s="383">
        <v>0</v>
      </c>
      <c r="Z42" s="386" t="s">
        <v>11</v>
      </c>
      <c r="AA42" s="386"/>
      <c r="AB42" s="386">
        <v>0</v>
      </c>
      <c r="AC42" s="386" t="s">
        <v>11</v>
      </c>
      <c r="AD42" s="383" t="s">
        <v>33</v>
      </c>
      <c r="AE42" s="383" t="s">
        <v>34</v>
      </c>
      <c r="AF42" s="383">
        <v>100</v>
      </c>
      <c r="AG42" s="383" t="s">
        <v>35</v>
      </c>
      <c r="AH42" s="383" t="s">
        <v>36</v>
      </c>
      <c r="AI42" s="383" t="s">
        <v>34</v>
      </c>
      <c r="AJ42" s="383" t="s">
        <v>3554</v>
      </c>
      <c r="AK42" s="384" t="str">
        <f t="shared" si="1"/>
        <v>NA</v>
      </c>
      <c r="AL42" s="384" t="str">
        <f t="shared" si="2"/>
        <v>NA</v>
      </c>
      <c r="AN42" s="196"/>
    </row>
    <row r="43" spans="1:41" s="181" customFormat="1" x14ac:dyDescent="0.25">
      <c r="A43" s="381" t="s">
        <v>3224</v>
      </c>
      <c r="B43" s="382" t="s">
        <v>115</v>
      </c>
      <c r="C43" s="382" t="s">
        <v>30</v>
      </c>
      <c r="D43" s="382" t="s">
        <v>116</v>
      </c>
      <c r="E43" s="382" t="s">
        <v>32</v>
      </c>
      <c r="F43" s="383"/>
      <c r="G43" s="383">
        <v>0</v>
      </c>
      <c r="H43" s="383" t="s">
        <v>11</v>
      </c>
      <c r="I43" s="383"/>
      <c r="J43" s="383">
        <v>0</v>
      </c>
      <c r="K43" s="383" t="s">
        <v>11</v>
      </c>
      <c r="L43" s="385"/>
      <c r="M43" s="383">
        <v>0</v>
      </c>
      <c r="N43" s="383" t="s">
        <v>11</v>
      </c>
      <c r="O43" s="385"/>
      <c r="P43" s="385"/>
      <c r="Q43" s="386" t="s">
        <v>11</v>
      </c>
      <c r="R43" s="383"/>
      <c r="S43" s="383">
        <v>0</v>
      </c>
      <c r="T43" s="386" t="s">
        <v>11</v>
      </c>
      <c r="U43" s="386"/>
      <c r="V43" s="386">
        <v>0</v>
      </c>
      <c r="W43" s="386" t="s">
        <v>11</v>
      </c>
      <c r="X43" s="383"/>
      <c r="Y43" s="383">
        <v>0</v>
      </c>
      <c r="Z43" s="386" t="s">
        <v>11</v>
      </c>
      <c r="AA43" s="386"/>
      <c r="AB43" s="386">
        <v>0</v>
      </c>
      <c r="AC43" s="386" t="s">
        <v>11</v>
      </c>
      <c r="AD43" s="383" t="s">
        <v>33</v>
      </c>
      <c r="AE43" s="383" t="s">
        <v>34</v>
      </c>
      <c r="AF43" s="383">
        <v>100</v>
      </c>
      <c r="AG43" s="383" t="s">
        <v>35</v>
      </c>
      <c r="AH43" s="383" t="s">
        <v>36</v>
      </c>
      <c r="AI43" s="383" t="s">
        <v>34</v>
      </c>
      <c r="AJ43" s="383" t="s">
        <v>3554</v>
      </c>
      <c r="AK43" s="384" t="str">
        <f t="shared" si="1"/>
        <v>NA</v>
      </c>
      <c r="AL43" s="384" t="str">
        <f t="shared" si="2"/>
        <v>NA</v>
      </c>
      <c r="AN43" s="196"/>
    </row>
    <row r="44" spans="1:41" s="181" customFormat="1" x14ac:dyDescent="0.25">
      <c r="A44" s="381" t="s">
        <v>3224</v>
      </c>
      <c r="B44" s="382" t="s">
        <v>117</v>
      </c>
      <c r="C44" s="382" t="s">
        <v>30</v>
      </c>
      <c r="D44" s="382" t="s">
        <v>118</v>
      </c>
      <c r="E44" s="382" t="s">
        <v>32</v>
      </c>
      <c r="F44" s="383"/>
      <c r="G44" s="383">
        <v>1</v>
      </c>
      <c r="H44" s="383" t="s">
        <v>11</v>
      </c>
      <c r="I44" s="383"/>
      <c r="J44" s="383">
        <v>1</v>
      </c>
      <c r="K44" s="383" t="s">
        <v>11</v>
      </c>
      <c r="L44" s="385"/>
      <c r="M44" s="383">
        <v>0</v>
      </c>
      <c r="N44" s="383" t="s">
        <v>11</v>
      </c>
      <c r="O44" s="385"/>
      <c r="P44" s="385"/>
      <c r="Q44" s="386" t="s">
        <v>11</v>
      </c>
      <c r="R44" s="383"/>
      <c r="S44" s="383">
        <v>1</v>
      </c>
      <c r="T44" s="386" t="s">
        <v>11</v>
      </c>
      <c r="U44" s="386"/>
      <c r="V44" s="386">
        <v>1</v>
      </c>
      <c r="W44" s="386" t="s">
        <v>11</v>
      </c>
      <c r="X44" s="383"/>
      <c r="Y44" s="383">
        <v>1</v>
      </c>
      <c r="Z44" s="386" t="s">
        <v>11</v>
      </c>
      <c r="AA44" s="386"/>
      <c r="AB44" s="386">
        <v>1</v>
      </c>
      <c r="AC44" s="386" t="s">
        <v>11</v>
      </c>
      <c r="AD44" s="383" t="s">
        <v>57</v>
      </c>
      <c r="AE44" s="383" t="s">
        <v>36</v>
      </c>
      <c r="AF44" s="383">
        <v>77</v>
      </c>
      <c r="AG44" s="383" t="s">
        <v>35</v>
      </c>
      <c r="AH44" s="383" t="s">
        <v>34</v>
      </c>
      <c r="AI44" s="383" t="s">
        <v>36</v>
      </c>
      <c r="AJ44" s="383" t="s">
        <v>3554</v>
      </c>
      <c r="AK44" s="384" t="str">
        <f t="shared" si="1"/>
        <v>NA</v>
      </c>
      <c r="AL44" s="384" t="str">
        <f t="shared" si="2"/>
        <v>NA</v>
      </c>
      <c r="AN44" s="196"/>
    </row>
    <row r="45" spans="1:41" s="181" customFormat="1" x14ac:dyDescent="0.25">
      <c r="A45" s="381" t="s">
        <v>3224</v>
      </c>
      <c r="B45" s="382" t="s">
        <v>119</v>
      </c>
      <c r="C45" s="382" t="s">
        <v>30</v>
      </c>
      <c r="D45" s="382" t="s">
        <v>120</v>
      </c>
      <c r="E45" s="382" t="s">
        <v>32</v>
      </c>
      <c r="F45" s="383"/>
      <c r="G45" s="383">
        <v>1</v>
      </c>
      <c r="H45" s="383" t="s">
        <v>11</v>
      </c>
      <c r="I45" s="383"/>
      <c r="J45" s="383">
        <v>1</v>
      </c>
      <c r="K45" s="383" t="s">
        <v>11</v>
      </c>
      <c r="L45" s="385"/>
      <c r="M45" s="383">
        <v>0</v>
      </c>
      <c r="N45" s="383" t="s">
        <v>11</v>
      </c>
      <c r="O45" s="385"/>
      <c r="P45" s="385"/>
      <c r="Q45" s="386" t="s">
        <v>11</v>
      </c>
      <c r="R45" s="383"/>
      <c r="S45" s="383">
        <v>0</v>
      </c>
      <c r="T45" s="386" t="s">
        <v>11</v>
      </c>
      <c r="U45" s="386"/>
      <c r="V45" s="386">
        <v>0</v>
      </c>
      <c r="W45" s="386" t="s">
        <v>11</v>
      </c>
      <c r="X45" s="383"/>
      <c r="Y45" s="383">
        <v>0</v>
      </c>
      <c r="Z45" s="386" t="s">
        <v>11</v>
      </c>
      <c r="AA45" s="386"/>
      <c r="AB45" s="386">
        <v>0</v>
      </c>
      <c r="AC45" s="386" t="s">
        <v>11</v>
      </c>
      <c r="AD45" s="383" t="s">
        <v>46</v>
      </c>
      <c r="AE45" s="383" t="s">
        <v>36</v>
      </c>
      <c r="AF45" s="383">
        <v>85</v>
      </c>
      <c r="AG45" s="383" t="s">
        <v>35</v>
      </c>
      <c r="AH45" s="383" t="s">
        <v>34</v>
      </c>
      <c r="AI45" s="383" t="s">
        <v>36</v>
      </c>
      <c r="AJ45" s="383" t="s">
        <v>3554</v>
      </c>
      <c r="AK45" s="384" t="str">
        <f t="shared" si="1"/>
        <v>NA</v>
      </c>
      <c r="AL45" s="384" t="str">
        <f t="shared" si="2"/>
        <v>NA</v>
      </c>
      <c r="AN45" s="196"/>
    </row>
    <row r="46" spans="1:41" s="181" customFormat="1" x14ac:dyDescent="0.25">
      <c r="A46" s="381" t="s">
        <v>3224</v>
      </c>
      <c r="B46" s="382" t="s">
        <v>121</v>
      </c>
      <c r="C46" s="382" t="s">
        <v>30</v>
      </c>
      <c r="D46" s="382" t="s">
        <v>122</v>
      </c>
      <c r="E46" s="382" t="s">
        <v>32</v>
      </c>
      <c r="F46" s="383"/>
      <c r="G46" s="383">
        <v>0</v>
      </c>
      <c r="H46" s="383" t="s">
        <v>11</v>
      </c>
      <c r="I46" s="383"/>
      <c r="J46" s="383">
        <v>0</v>
      </c>
      <c r="K46" s="383" t="s">
        <v>11</v>
      </c>
      <c r="L46" s="385"/>
      <c r="M46" s="383">
        <v>0</v>
      </c>
      <c r="N46" s="383" t="s">
        <v>11</v>
      </c>
      <c r="O46" s="385"/>
      <c r="P46" s="385"/>
      <c r="Q46" s="386" t="s">
        <v>11</v>
      </c>
      <c r="R46" s="383"/>
      <c r="S46" s="383">
        <v>0</v>
      </c>
      <c r="T46" s="386" t="s">
        <v>11</v>
      </c>
      <c r="U46" s="386"/>
      <c r="V46" s="386">
        <v>0</v>
      </c>
      <c r="W46" s="386" t="s">
        <v>11</v>
      </c>
      <c r="X46" s="383"/>
      <c r="Y46" s="383">
        <v>0</v>
      </c>
      <c r="Z46" s="386" t="s">
        <v>11</v>
      </c>
      <c r="AA46" s="386"/>
      <c r="AB46" s="386">
        <v>0</v>
      </c>
      <c r="AC46" s="386" t="s">
        <v>11</v>
      </c>
      <c r="AD46" s="383" t="s">
        <v>33</v>
      </c>
      <c r="AE46" s="383" t="s">
        <v>34</v>
      </c>
      <c r="AF46" s="383">
        <v>100</v>
      </c>
      <c r="AG46" s="383" t="s">
        <v>35</v>
      </c>
      <c r="AH46" s="383" t="s">
        <v>36</v>
      </c>
      <c r="AI46" s="383" t="s">
        <v>34</v>
      </c>
      <c r="AJ46" s="383" t="s">
        <v>3554</v>
      </c>
      <c r="AK46" s="384" t="str">
        <f t="shared" si="1"/>
        <v>NA</v>
      </c>
      <c r="AL46" s="384" t="str">
        <f t="shared" si="2"/>
        <v>NA</v>
      </c>
      <c r="AN46" s="196"/>
    </row>
    <row r="47" spans="1:41" s="181" customFormat="1" x14ac:dyDescent="0.25">
      <c r="A47" s="381" t="s">
        <v>3224</v>
      </c>
      <c r="B47" s="382" t="s">
        <v>123</v>
      </c>
      <c r="C47" s="382" t="s">
        <v>30</v>
      </c>
      <c r="D47" s="382" t="s">
        <v>124</v>
      </c>
      <c r="E47" s="382" t="s">
        <v>32</v>
      </c>
      <c r="F47" s="383"/>
      <c r="G47" s="383">
        <v>0</v>
      </c>
      <c r="H47" s="383" t="s">
        <v>11</v>
      </c>
      <c r="I47" s="383"/>
      <c r="J47" s="383">
        <v>0</v>
      </c>
      <c r="K47" s="383" t="s">
        <v>11</v>
      </c>
      <c r="L47" s="385"/>
      <c r="M47" s="383">
        <v>0</v>
      </c>
      <c r="N47" s="383" t="s">
        <v>11</v>
      </c>
      <c r="O47" s="385"/>
      <c r="P47" s="385"/>
      <c r="Q47" s="386" t="s">
        <v>11</v>
      </c>
      <c r="R47" s="383"/>
      <c r="S47" s="383">
        <v>0</v>
      </c>
      <c r="T47" s="386" t="s">
        <v>11</v>
      </c>
      <c r="U47" s="386"/>
      <c r="V47" s="386">
        <v>0</v>
      </c>
      <c r="W47" s="386" t="s">
        <v>11</v>
      </c>
      <c r="X47" s="383"/>
      <c r="Y47" s="383">
        <v>0</v>
      </c>
      <c r="Z47" s="386" t="s">
        <v>11</v>
      </c>
      <c r="AA47" s="386"/>
      <c r="AB47" s="386">
        <v>0</v>
      </c>
      <c r="AC47" s="386" t="s">
        <v>11</v>
      </c>
      <c r="AD47" s="383" t="s">
        <v>57</v>
      </c>
      <c r="AE47" s="383" t="s">
        <v>36</v>
      </c>
      <c r="AF47" s="383">
        <v>87</v>
      </c>
      <c r="AG47" s="383" t="s">
        <v>35</v>
      </c>
      <c r="AH47" s="383" t="s">
        <v>34</v>
      </c>
      <c r="AI47" s="383" t="s">
        <v>36</v>
      </c>
      <c r="AJ47" s="383" t="s">
        <v>3554</v>
      </c>
      <c r="AK47" s="384" t="str">
        <f t="shared" si="1"/>
        <v>NA</v>
      </c>
      <c r="AL47" s="384" t="str">
        <f t="shared" si="2"/>
        <v>NA</v>
      </c>
      <c r="AN47" s="196"/>
    </row>
    <row r="48" spans="1:41" s="181" customFormat="1" x14ac:dyDescent="0.25">
      <c r="A48" s="381" t="s">
        <v>3224</v>
      </c>
      <c r="B48" s="382" t="s">
        <v>125</v>
      </c>
      <c r="C48" s="382" t="s">
        <v>30</v>
      </c>
      <c r="D48" s="382" t="s">
        <v>126</v>
      </c>
      <c r="E48" s="382" t="s">
        <v>32</v>
      </c>
      <c r="F48" s="383"/>
      <c r="G48" s="383">
        <v>1</v>
      </c>
      <c r="H48" s="383" t="s">
        <v>11</v>
      </c>
      <c r="I48" s="383"/>
      <c r="J48" s="383">
        <v>1</v>
      </c>
      <c r="K48" s="383" t="s">
        <v>11</v>
      </c>
      <c r="L48" s="385"/>
      <c r="M48" s="383">
        <v>0</v>
      </c>
      <c r="N48" s="383" t="s">
        <v>11</v>
      </c>
      <c r="O48" s="385"/>
      <c r="P48" s="385"/>
      <c r="Q48" s="386" t="s">
        <v>11</v>
      </c>
      <c r="R48" s="383"/>
      <c r="S48" s="383">
        <v>1</v>
      </c>
      <c r="T48" s="386" t="s">
        <v>11</v>
      </c>
      <c r="U48" s="386"/>
      <c r="V48" s="386">
        <v>0</v>
      </c>
      <c r="W48" s="386" t="s">
        <v>11</v>
      </c>
      <c r="X48" s="383"/>
      <c r="Y48" s="383">
        <v>1</v>
      </c>
      <c r="Z48" s="386" t="s">
        <v>11</v>
      </c>
      <c r="AA48" s="386"/>
      <c r="AB48" s="386">
        <v>0</v>
      </c>
      <c r="AC48" s="386" t="s">
        <v>11</v>
      </c>
      <c r="AD48" s="383" t="s">
        <v>57</v>
      </c>
      <c r="AE48" s="383" t="s">
        <v>36</v>
      </c>
      <c r="AF48" s="383">
        <v>72</v>
      </c>
      <c r="AG48" s="383" t="s">
        <v>35</v>
      </c>
      <c r="AH48" s="383" t="s">
        <v>34</v>
      </c>
      <c r="AI48" s="383" t="s">
        <v>36</v>
      </c>
      <c r="AJ48" s="383" t="s">
        <v>3554</v>
      </c>
      <c r="AK48" s="384" t="str">
        <f t="shared" si="1"/>
        <v>NA</v>
      </c>
      <c r="AL48" s="384" t="str">
        <f t="shared" si="2"/>
        <v>NA</v>
      </c>
      <c r="AN48" s="196"/>
    </row>
    <row r="49" spans="1:40" s="181" customFormat="1" x14ac:dyDescent="0.25">
      <c r="A49" s="381" t="s">
        <v>3224</v>
      </c>
      <c r="B49" s="382" t="s">
        <v>127</v>
      </c>
      <c r="C49" s="382" t="s">
        <v>30</v>
      </c>
      <c r="D49" s="382" t="s">
        <v>128</v>
      </c>
      <c r="E49" s="382" t="s">
        <v>32</v>
      </c>
      <c r="F49" s="383"/>
      <c r="G49" s="383">
        <v>0</v>
      </c>
      <c r="H49" s="383" t="s">
        <v>11</v>
      </c>
      <c r="I49" s="383"/>
      <c r="J49" s="383">
        <v>0</v>
      </c>
      <c r="K49" s="383" t="s">
        <v>11</v>
      </c>
      <c r="L49" s="385"/>
      <c r="M49" s="383">
        <v>0</v>
      </c>
      <c r="N49" s="383" t="s">
        <v>11</v>
      </c>
      <c r="O49" s="385"/>
      <c r="P49" s="385"/>
      <c r="Q49" s="386" t="s">
        <v>11</v>
      </c>
      <c r="R49" s="383"/>
      <c r="S49" s="383">
        <v>0</v>
      </c>
      <c r="T49" s="386" t="s">
        <v>11</v>
      </c>
      <c r="U49" s="386"/>
      <c r="V49" s="386">
        <v>0</v>
      </c>
      <c r="W49" s="386" t="s">
        <v>11</v>
      </c>
      <c r="X49" s="383"/>
      <c r="Y49" s="383">
        <v>0</v>
      </c>
      <c r="Z49" s="386" t="s">
        <v>11</v>
      </c>
      <c r="AA49" s="386"/>
      <c r="AB49" s="386">
        <v>0</v>
      </c>
      <c r="AC49" s="386" t="s">
        <v>11</v>
      </c>
      <c r="AD49" s="383" t="s">
        <v>57</v>
      </c>
      <c r="AE49" s="383" t="s">
        <v>36</v>
      </c>
      <c r="AF49" s="383">
        <v>69</v>
      </c>
      <c r="AG49" s="383" t="s">
        <v>35</v>
      </c>
      <c r="AH49" s="383" t="s">
        <v>34</v>
      </c>
      <c r="AI49" s="383" t="s">
        <v>36</v>
      </c>
      <c r="AJ49" s="383" t="s">
        <v>3554</v>
      </c>
      <c r="AK49" s="384" t="str">
        <f t="shared" si="1"/>
        <v>NA</v>
      </c>
      <c r="AL49" s="384" t="str">
        <f t="shared" si="2"/>
        <v>NA</v>
      </c>
      <c r="AN49" s="196"/>
    </row>
    <row r="50" spans="1:40" s="181" customFormat="1" x14ac:dyDescent="0.25">
      <c r="A50" s="381" t="s">
        <v>3224</v>
      </c>
      <c r="B50" s="382" t="s">
        <v>129</v>
      </c>
      <c r="C50" s="382" t="s">
        <v>30</v>
      </c>
      <c r="D50" s="382" t="s">
        <v>130</v>
      </c>
      <c r="E50" s="382" t="s">
        <v>32</v>
      </c>
      <c r="F50" s="383"/>
      <c r="G50" s="383">
        <v>1</v>
      </c>
      <c r="H50" s="383" t="s">
        <v>11</v>
      </c>
      <c r="I50" s="383"/>
      <c r="J50" s="383">
        <v>1</v>
      </c>
      <c r="K50" s="383" t="s">
        <v>11</v>
      </c>
      <c r="L50" s="385"/>
      <c r="M50" s="383">
        <v>0</v>
      </c>
      <c r="N50" s="383" t="s">
        <v>11</v>
      </c>
      <c r="O50" s="385"/>
      <c r="P50" s="385"/>
      <c r="Q50" s="386" t="s">
        <v>11</v>
      </c>
      <c r="R50" s="383"/>
      <c r="S50" s="383">
        <v>1</v>
      </c>
      <c r="T50" s="386" t="s">
        <v>11</v>
      </c>
      <c r="U50" s="386"/>
      <c r="V50" s="386">
        <v>1</v>
      </c>
      <c r="W50" s="386" t="s">
        <v>11</v>
      </c>
      <c r="X50" s="383"/>
      <c r="Y50" s="383">
        <v>1</v>
      </c>
      <c r="Z50" s="386" t="s">
        <v>11</v>
      </c>
      <c r="AA50" s="386"/>
      <c r="AB50" s="386">
        <v>1</v>
      </c>
      <c r="AC50" s="386" t="s">
        <v>11</v>
      </c>
      <c r="AD50" s="383" t="s">
        <v>33</v>
      </c>
      <c r="AE50" s="383" t="s">
        <v>34</v>
      </c>
      <c r="AF50" s="383">
        <v>100</v>
      </c>
      <c r="AG50" s="383" t="s">
        <v>35</v>
      </c>
      <c r="AH50" s="383" t="s">
        <v>36</v>
      </c>
      <c r="AI50" s="383" t="s">
        <v>36</v>
      </c>
      <c r="AJ50" s="383" t="s">
        <v>3554</v>
      </c>
      <c r="AK50" s="384" t="str">
        <f t="shared" si="1"/>
        <v>NA</v>
      </c>
      <c r="AL50" s="384" t="str">
        <f t="shared" si="2"/>
        <v>NA</v>
      </c>
      <c r="AN50" s="196"/>
    </row>
    <row r="51" spans="1:40" s="181" customFormat="1" x14ac:dyDescent="0.25">
      <c r="A51" s="381" t="s">
        <v>3224</v>
      </c>
      <c r="B51" s="382" t="s">
        <v>131</v>
      </c>
      <c r="C51" s="382" t="s">
        <v>30</v>
      </c>
      <c r="D51" s="382" t="s">
        <v>132</v>
      </c>
      <c r="E51" s="382" t="s">
        <v>32</v>
      </c>
      <c r="F51" s="383"/>
      <c r="G51" s="383">
        <v>0</v>
      </c>
      <c r="H51" s="383" t="s">
        <v>11</v>
      </c>
      <c r="I51" s="383"/>
      <c r="J51" s="383">
        <v>0</v>
      </c>
      <c r="K51" s="383" t="s">
        <v>11</v>
      </c>
      <c r="L51" s="385"/>
      <c r="M51" s="383">
        <v>0</v>
      </c>
      <c r="N51" s="383" t="s">
        <v>11</v>
      </c>
      <c r="O51" s="385"/>
      <c r="P51" s="385"/>
      <c r="Q51" s="386" t="s">
        <v>11</v>
      </c>
      <c r="R51" s="383"/>
      <c r="S51" s="383">
        <v>0</v>
      </c>
      <c r="T51" s="386" t="s">
        <v>11</v>
      </c>
      <c r="U51" s="386"/>
      <c r="V51" s="386">
        <v>0</v>
      </c>
      <c r="W51" s="386" t="s">
        <v>11</v>
      </c>
      <c r="X51" s="383"/>
      <c r="Y51" s="383">
        <v>0</v>
      </c>
      <c r="Z51" s="386" t="s">
        <v>11</v>
      </c>
      <c r="AA51" s="386"/>
      <c r="AB51" s="386">
        <v>0</v>
      </c>
      <c r="AC51" s="386" t="s">
        <v>11</v>
      </c>
      <c r="AD51" s="383" t="s">
        <v>104</v>
      </c>
      <c r="AE51" s="383" t="s">
        <v>36</v>
      </c>
      <c r="AF51" s="383">
        <v>90</v>
      </c>
      <c r="AG51" s="383" t="s">
        <v>35</v>
      </c>
      <c r="AH51" s="383" t="s">
        <v>34</v>
      </c>
      <c r="AI51" s="383" t="s">
        <v>36</v>
      </c>
      <c r="AJ51" s="383" t="s">
        <v>3554</v>
      </c>
      <c r="AK51" s="384" t="str">
        <f t="shared" si="1"/>
        <v>NA</v>
      </c>
      <c r="AL51" s="384" t="str">
        <f t="shared" si="2"/>
        <v>NA</v>
      </c>
      <c r="AN51" s="196"/>
    </row>
    <row r="52" spans="1:40" s="181" customFormat="1" x14ac:dyDescent="0.25">
      <c r="A52" s="381" t="s">
        <v>3224</v>
      </c>
      <c r="B52" s="382" t="s">
        <v>133</v>
      </c>
      <c r="C52" s="382" t="s">
        <v>30</v>
      </c>
      <c r="D52" s="382" t="s">
        <v>134</v>
      </c>
      <c r="E52" s="382" t="s">
        <v>32</v>
      </c>
      <c r="F52" s="383"/>
      <c r="G52" s="383">
        <v>0</v>
      </c>
      <c r="H52" s="383" t="s">
        <v>11</v>
      </c>
      <c r="I52" s="383"/>
      <c r="J52" s="383">
        <v>0</v>
      </c>
      <c r="K52" s="383" t="s">
        <v>11</v>
      </c>
      <c r="L52" s="385"/>
      <c r="M52" s="383">
        <v>0</v>
      </c>
      <c r="N52" s="383" t="s">
        <v>11</v>
      </c>
      <c r="O52" s="385"/>
      <c r="P52" s="385"/>
      <c r="Q52" s="386" t="s">
        <v>11</v>
      </c>
      <c r="R52" s="383"/>
      <c r="S52" s="383">
        <v>0</v>
      </c>
      <c r="T52" s="386" t="s">
        <v>11</v>
      </c>
      <c r="U52" s="386"/>
      <c r="V52" s="386">
        <v>0</v>
      </c>
      <c r="W52" s="386" t="s">
        <v>11</v>
      </c>
      <c r="X52" s="383"/>
      <c r="Y52" s="383">
        <v>0</v>
      </c>
      <c r="Z52" s="386" t="s">
        <v>11</v>
      </c>
      <c r="AA52" s="386"/>
      <c r="AB52" s="386">
        <v>0</v>
      </c>
      <c r="AC52" s="386" t="s">
        <v>11</v>
      </c>
      <c r="AD52" s="383" t="s">
        <v>57</v>
      </c>
      <c r="AE52" s="383" t="s">
        <v>36</v>
      </c>
      <c r="AF52" s="383">
        <v>79</v>
      </c>
      <c r="AG52" s="383" t="s">
        <v>35</v>
      </c>
      <c r="AH52" s="383" t="s">
        <v>34</v>
      </c>
      <c r="AI52" s="383" t="s">
        <v>36</v>
      </c>
      <c r="AJ52" s="383" t="s">
        <v>3554</v>
      </c>
      <c r="AK52" s="384" t="str">
        <f t="shared" si="1"/>
        <v>NA</v>
      </c>
      <c r="AL52" s="384" t="str">
        <f t="shared" si="2"/>
        <v>NA</v>
      </c>
      <c r="AN52" s="196"/>
    </row>
    <row r="53" spans="1:40" s="181" customFormat="1" x14ac:dyDescent="0.25">
      <c r="A53" s="381" t="s">
        <v>3224</v>
      </c>
      <c r="B53" s="382" t="s">
        <v>135</v>
      </c>
      <c r="C53" s="382" t="s">
        <v>30</v>
      </c>
      <c r="D53" s="382" t="s">
        <v>136</v>
      </c>
      <c r="E53" s="382" t="s">
        <v>32</v>
      </c>
      <c r="F53" s="383"/>
      <c r="G53" s="383">
        <v>0</v>
      </c>
      <c r="H53" s="383" t="s">
        <v>11</v>
      </c>
      <c r="I53" s="383"/>
      <c r="J53" s="383">
        <v>0</v>
      </c>
      <c r="K53" s="383" t="s">
        <v>11</v>
      </c>
      <c r="L53" s="385"/>
      <c r="M53" s="383">
        <v>0</v>
      </c>
      <c r="N53" s="383" t="s">
        <v>11</v>
      </c>
      <c r="O53" s="385"/>
      <c r="P53" s="385"/>
      <c r="Q53" s="386" t="s">
        <v>11</v>
      </c>
      <c r="R53" s="383"/>
      <c r="S53" s="383">
        <v>0</v>
      </c>
      <c r="T53" s="386" t="s">
        <v>11</v>
      </c>
      <c r="U53" s="386"/>
      <c r="V53" s="386">
        <v>0</v>
      </c>
      <c r="W53" s="386" t="s">
        <v>11</v>
      </c>
      <c r="X53" s="383"/>
      <c r="Y53" s="383">
        <v>0</v>
      </c>
      <c r="Z53" s="386" t="s">
        <v>11</v>
      </c>
      <c r="AA53" s="386"/>
      <c r="AB53" s="386">
        <v>0</v>
      </c>
      <c r="AC53" s="386" t="s">
        <v>11</v>
      </c>
      <c r="AD53" s="383" t="s">
        <v>33</v>
      </c>
      <c r="AE53" s="383" t="s">
        <v>36</v>
      </c>
      <c r="AF53" s="383">
        <v>74</v>
      </c>
      <c r="AG53" s="383" t="s">
        <v>40</v>
      </c>
      <c r="AH53" s="383" t="s">
        <v>34</v>
      </c>
      <c r="AI53" s="383" t="s">
        <v>36</v>
      </c>
      <c r="AJ53" s="383" t="s">
        <v>3554</v>
      </c>
      <c r="AK53" s="384" t="str">
        <f t="shared" si="1"/>
        <v>NA</v>
      </c>
      <c r="AL53" s="384" t="str">
        <f t="shared" si="2"/>
        <v>NA</v>
      </c>
      <c r="AN53" s="196"/>
    </row>
    <row r="54" spans="1:40" s="181" customFormat="1" x14ac:dyDescent="0.25">
      <c r="A54" s="381" t="s">
        <v>3224</v>
      </c>
      <c r="B54" s="382" t="s">
        <v>137</v>
      </c>
      <c r="C54" s="382" t="s">
        <v>30</v>
      </c>
      <c r="D54" s="382" t="s">
        <v>138</v>
      </c>
      <c r="E54" s="382" t="s">
        <v>32</v>
      </c>
      <c r="F54" s="383"/>
      <c r="G54" s="383">
        <v>0</v>
      </c>
      <c r="H54" s="383" t="s">
        <v>11</v>
      </c>
      <c r="I54" s="383"/>
      <c r="J54" s="383">
        <v>0</v>
      </c>
      <c r="K54" s="383" t="s">
        <v>11</v>
      </c>
      <c r="L54" s="385"/>
      <c r="M54" s="383">
        <v>0</v>
      </c>
      <c r="N54" s="383" t="s">
        <v>11</v>
      </c>
      <c r="O54" s="385"/>
      <c r="P54" s="385"/>
      <c r="Q54" s="386" t="s">
        <v>11</v>
      </c>
      <c r="R54" s="383"/>
      <c r="S54" s="383">
        <v>0</v>
      </c>
      <c r="T54" s="386" t="s">
        <v>11</v>
      </c>
      <c r="U54" s="386"/>
      <c r="V54" s="386">
        <v>0</v>
      </c>
      <c r="W54" s="386" t="s">
        <v>11</v>
      </c>
      <c r="X54" s="383"/>
      <c r="Y54" s="383">
        <v>0</v>
      </c>
      <c r="Z54" s="386" t="s">
        <v>11</v>
      </c>
      <c r="AA54" s="386"/>
      <c r="AB54" s="386">
        <v>0</v>
      </c>
      <c r="AC54" s="386" t="s">
        <v>11</v>
      </c>
      <c r="AD54" s="383" t="s">
        <v>57</v>
      </c>
      <c r="AE54" s="383" t="s">
        <v>36</v>
      </c>
      <c r="AF54" s="383">
        <v>85</v>
      </c>
      <c r="AG54" s="383" t="s">
        <v>35</v>
      </c>
      <c r="AH54" s="383" t="s">
        <v>34</v>
      </c>
      <c r="AI54" s="383" t="s">
        <v>36</v>
      </c>
      <c r="AJ54" s="383" t="s">
        <v>3554</v>
      </c>
      <c r="AK54" s="384" t="str">
        <f t="shared" si="1"/>
        <v>NA</v>
      </c>
      <c r="AL54" s="384" t="str">
        <f t="shared" si="2"/>
        <v>NA</v>
      </c>
      <c r="AN54" s="196"/>
    </row>
    <row r="55" spans="1:40" s="181" customFormat="1" x14ac:dyDescent="0.25">
      <c r="A55" s="381" t="s">
        <v>3224</v>
      </c>
      <c r="B55" s="382" t="s">
        <v>139</v>
      </c>
      <c r="C55" s="382" t="s">
        <v>30</v>
      </c>
      <c r="D55" s="382" t="s">
        <v>140</v>
      </c>
      <c r="E55" s="382" t="s">
        <v>32</v>
      </c>
      <c r="F55" s="383"/>
      <c r="G55" s="383">
        <v>0</v>
      </c>
      <c r="H55" s="383" t="s">
        <v>11</v>
      </c>
      <c r="I55" s="383"/>
      <c r="J55" s="383">
        <v>0</v>
      </c>
      <c r="K55" s="383" t="s">
        <v>11</v>
      </c>
      <c r="L55" s="385"/>
      <c r="M55" s="383">
        <v>0</v>
      </c>
      <c r="N55" s="383" t="s">
        <v>11</v>
      </c>
      <c r="O55" s="385"/>
      <c r="P55" s="385"/>
      <c r="Q55" s="386" t="s">
        <v>11</v>
      </c>
      <c r="R55" s="383"/>
      <c r="S55" s="383">
        <v>0</v>
      </c>
      <c r="T55" s="386" t="s">
        <v>11</v>
      </c>
      <c r="U55" s="386"/>
      <c r="V55" s="386">
        <v>0</v>
      </c>
      <c r="W55" s="386" t="s">
        <v>11</v>
      </c>
      <c r="X55" s="383"/>
      <c r="Y55" s="383">
        <v>0</v>
      </c>
      <c r="Z55" s="386" t="s">
        <v>11</v>
      </c>
      <c r="AA55" s="386"/>
      <c r="AB55" s="386">
        <v>0</v>
      </c>
      <c r="AC55" s="386" t="s">
        <v>11</v>
      </c>
      <c r="AD55" s="383" t="s">
        <v>57</v>
      </c>
      <c r="AE55" s="383" t="s">
        <v>36</v>
      </c>
      <c r="AF55" s="383">
        <v>87</v>
      </c>
      <c r="AG55" s="383" t="s">
        <v>35</v>
      </c>
      <c r="AH55" s="383" t="s">
        <v>34</v>
      </c>
      <c r="AI55" s="383" t="s">
        <v>36</v>
      </c>
      <c r="AJ55" s="383" t="s">
        <v>3554</v>
      </c>
      <c r="AK55" s="384" t="str">
        <f t="shared" si="1"/>
        <v>NA</v>
      </c>
      <c r="AL55" s="384" t="str">
        <f t="shared" si="2"/>
        <v>NA</v>
      </c>
      <c r="AN55" s="196"/>
    </row>
    <row r="56" spans="1:40" s="181" customFormat="1" x14ac:dyDescent="0.25">
      <c r="A56" s="381" t="s">
        <v>3224</v>
      </c>
      <c r="B56" s="382" t="s">
        <v>141</v>
      </c>
      <c r="C56" s="382" t="s">
        <v>30</v>
      </c>
      <c r="D56" s="382" t="s">
        <v>142</v>
      </c>
      <c r="E56" s="382" t="s">
        <v>32</v>
      </c>
      <c r="F56" s="383"/>
      <c r="G56" s="383">
        <v>0</v>
      </c>
      <c r="H56" s="383" t="s">
        <v>11</v>
      </c>
      <c r="I56" s="383"/>
      <c r="J56" s="383">
        <v>0</v>
      </c>
      <c r="K56" s="383" t="s">
        <v>11</v>
      </c>
      <c r="L56" s="385"/>
      <c r="M56" s="383">
        <v>0</v>
      </c>
      <c r="N56" s="383" t="s">
        <v>11</v>
      </c>
      <c r="O56" s="385"/>
      <c r="P56" s="385"/>
      <c r="Q56" s="386" t="s">
        <v>11</v>
      </c>
      <c r="R56" s="383"/>
      <c r="S56" s="383">
        <v>0</v>
      </c>
      <c r="T56" s="386" t="s">
        <v>11</v>
      </c>
      <c r="U56" s="386"/>
      <c r="V56" s="386">
        <v>0</v>
      </c>
      <c r="W56" s="386" t="s">
        <v>11</v>
      </c>
      <c r="X56" s="383"/>
      <c r="Y56" s="383">
        <v>0</v>
      </c>
      <c r="Z56" s="386" t="s">
        <v>11</v>
      </c>
      <c r="AA56" s="386"/>
      <c r="AB56" s="386">
        <v>0</v>
      </c>
      <c r="AC56" s="386" t="s">
        <v>11</v>
      </c>
      <c r="AD56" s="383" t="s">
        <v>33</v>
      </c>
      <c r="AE56" s="383" t="s">
        <v>36</v>
      </c>
      <c r="AF56" s="383">
        <v>77</v>
      </c>
      <c r="AG56" s="383" t="s">
        <v>35</v>
      </c>
      <c r="AH56" s="383" t="s">
        <v>34</v>
      </c>
      <c r="AI56" s="383" t="s">
        <v>36</v>
      </c>
      <c r="AJ56" s="383" t="s">
        <v>3554</v>
      </c>
      <c r="AK56" s="384" t="str">
        <f t="shared" si="1"/>
        <v>NA</v>
      </c>
      <c r="AL56" s="384" t="str">
        <f t="shared" si="2"/>
        <v>NA</v>
      </c>
      <c r="AN56" s="196"/>
    </row>
    <row r="57" spans="1:40" s="181" customFormat="1" x14ac:dyDescent="0.25">
      <c r="A57" s="381" t="s">
        <v>3224</v>
      </c>
      <c r="B57" s="382" t="s">
        <v>143</v>
      </c>
      <c r="C57" s="382" t="s">
        <v>30</v>
      </c>
      <c r="D57" s="382" t="s">
        <v>144</v>
      </c>
      <c r="E57" s="382" t="s">
        <v>32</v>
      </c>
      <c r="F57" s="383"/>
      <c r="G57" s="383">
        <v>0</v>
      </c>
      <c r="H57" s="383" t="s">
        <v>11</v>
      </c>
      <c r="I57" s="383"/>
      <c r="J57" s="383">
        <v>0</v>
      </c>
      <c r="K57" s="383" t="s">
        <v>11</v>
      </c>
      <c r="L57" s="385"/>
      <c r="M57" s="383">
        <v>0</v>
      </c>
      <c r="N57" s="383" t="s">
        <v>11</v>
      </c>
      <c r="O57" s="385"/>
      <c r="P57" s="385"/>
      <c r="Q57" s="386" t="s">
        <v>11</v>
      </c>
      <c r="R57" s="383"/>
      <c r="S57" s="383">
        <v>0</v>
      </c>
      <c r="T57" s="386" t="s">
        <v>11</v>
      </c>
      <c r="U57" s="386"/>
      <c r="V57" s="386">
        <v>0</v>
      </c>
      <c r="W57" s="386" t="s">
        <v>11</v>
      </c>
      <c r="X57" s="383"/>
      <c r="Y57" s="383">
        <v>0</v>
      </c>
      <c r="Z57" s="386" t="s">
        <v>11</v>
      </c>
      <c r="AA57" s="386"/>
      <c r="AB57" s="386">
        <v>0</v>
      </c>
      <c r="AC57" s="386" t="s">
        <v>11</v>
      </c>
      <c r="AD57" s="383" t="s">
        <v>33</v>
      </c>
      <c r="AE57" s="383" t="s">
        <v>36</v>
      </c>
      <c r="AF57" s="383">
        <v>90</v>
      </c>
      <c r="AG57" s="383" t="s">
        <v>35</v>
      </c>
      <c r="AH57" s="383" t="s">
        <v>34</v>
      </c>
      <c r="AI57" s="383" t="s">
        <v>36</v>
      </c>
      <c r="AJ57" s="383" t="s">
        <v>3554</v>
      </c>
      <c r="AK57" s="384" t="str">
        <f t="shared" si="1"/>
        <v>NA</v>
      </c>
      <c r="AL57" s="384" t="str">
        <f t="shared" si="2"/>
        <v>NA</v>
      </c>
      <c r="AN57" s="196"/>
    </row>
    <row r="58" spans="1:40" s="181" customFormat="1" x14ac:dyDescent="0.25">
      <c r="A58" s="381" t="s">
        <v>3224</v>
      </c>
      <c r="B58" s="382" t="s">
        <v>145</v>
      </c>
      <c r="C58" s="382" t="s">
        <v>30</v>
      </c>
      <c r="D58" s="382" t="s">
        <v>146</v>
      </c>
      <c r="E58" s="382" t="s">
        <v>32</v>
      </c>
      <c r="F58" s="383"/>
      <c r="G58" s="383">
        <v>0</v>
      </c>
      <c r="H58" s="383" t="s">
        <v>11</v>
      </c>
      <c r="I58" s="383"/>
      <c r="J58" s="383">
        <v>0</v>
      </c>
      <c r="K58" s="383" t="s">
        <v>11</v>
      </c>
      <c r="L58" s="385"/>
      <c r="M58" s="383">
        <v>0</v>
      </c>
      <c r="N58" s="383" t="s">
        <v>11</v>
      </c>
      <c r="O58" s="385"/>
      <c r="P58" s="385"/>
      <c r="Q58" s="386" t="s">
        <v>11</v>
      </c>
      <c r="R58" s="383"/>
      <c r="S58" s="383">
        <v>0</v>
      </c>
      <c r="T58" s="386" t="s">
        <v>11</v>
      </c>
      <c r="U58" s="386"/>
      <c r="V58" s="386">
        <v>0</v>
      </c>
      <c r="W58" s="386" t="s">
        <v>11</v>
      </c>
      <c r="X58" s="383"/>
      <c r="Y58" s="383">
        <v>0</v>
      </c>
      <c r="Z58" s="386" t="s">
        <v>11</v>
      </c>
      <c r="AA58" s="386"/>
      <c r="AB58" s="386">
        <v>0</v>
      </c>
      <c r="AC58" s="386" t="s">
        <v>11</v>
      </c>
      <c r="AD58" s="383" t="s">
        <v>104</v>
      </c>
      <c r="AE58" s="383" t="s">
        <v>34</v>
      </c>
      <c r="AF58" s="383">
        <v>100</v>
      </c>
      <c r="AG58" s="383" t="s">
        <v>35</v>
      </c>
      <c r="AH58" s="383" t="s">
        <v>34</v>
      </c>
      <c r="AI58" s="383" t="s">
        <v>36</v>
      </c>
      <c r="AJ58" s="383" t="s">
        <v>3554</v>
      </c>
      <c r="AK58" s="384" t="str">
        <f t="shared" si="1"/>
        <v>NA</v>
      </c>
      <c r="AL58" s="384" t="str">
        <f t="shared" si="2"/>
        <v>NA</v>
      </c>
      <c r="AN58" s="196"/>
    </row>
    <row r="59" spans="1:40" s="181" customFormat="1" x14ac:dyDescent="0.25">
      <c r="A59" s="381" t="s">
        <v>3224</v>
      </c>
      <c r="B59" s="382" t="s">
        <v>147</v>
      </c>
      <c r="C59" s="382" t="s">
        <v>30</v>
      </c>
      <c r="D59" s="382" t="s">
        <v>148</v>
      </c>
      <c r="E59" s="382" t="s">
        <v>32</v>
      </c>
      <c r="F59" s="383"/>
      <c r="G59" s="383">
        <v>0</v>
      </c>
      <c r="H59" s="383" t="s">
        <v>11</v>
      </c>
      <c r="I59" s="383"/>
      <c r="J59" s="383">
        <v>0</v>
      </c>
      <c r="K59" s="383" t="s">
        <v>11</v>
      </c>
      <c r="L59" s="385"/>
      <c r="M59" s="383">
        <v>0</v>
      </c>
      <c r="N59" s="383" t="s">
        <v>11</v>
      </c>
      <c r="O59" s="385"/>
      <c r="P59" s="385"/>
      <c r="Q59" s="386" t="s">
        <v>11</v>
      </c>
      <c r="R59" s="383"/>
      <c r="S59" s="383">
        <v>0</v>
      </c>
      <c r="T59" s="386" t="s">
        <v>11</v>
      </c>
      <c r="U59" s="386"/>
      <c r="V59" s="386">
        <v>0</v>
      </c>
      <c r="W59" s="386" t="s">
        <v>11</v>
      </c>
      <c r="X59" s="383"/>
      <c r="Y59" s="383">
        <v>0</v>
      </c>
      <c r="Z59" s="386" t="s">
        <v>11</v>
      </c>
      <c r="AA59" s="386"/>
      <c r="AB59" s="386">
        <v>0</v>
      </c>
      <c r="AC59" s="386" t="s">
        <v>11</v>
      </c>
      <c r="AD59" s="383" t="s">
        <v>214</v>
      </c>
      <c r="AE59" s="383" t="s">
        <v>36</v>
      </c>
      <c r="AF59" s="383">
        <v>77</v>
      </c>
      <c r="AG59" s="383" t="s">
        <v>35</v>
      </c>
      <c r="AH59" s="383" t="s">
        <v>34</v>
      </c>
      <c r="AI59" s="383" t="s">
        <v>36</v>
      </c>
      <c r="AJ59" s="383" t="s">
        <v>3554</v>
      </c>
      <c r="AK59" s="384" t="str">
        <f t="shared" si="1"/>
        <v>NA</v>
      </c>
      <c r="AL59" s="384" t="str">
        <f t="shared" si="2"/>
        <v>NA</v>
      </c>
      <c r="AN59" s="196"/>
    </row>
    <row r="60" spans="1:40" s="181" customFormat="1" x14ac:dyDescent="0.25">
      <c r="A60" s="381" t="s">
        <v>3224</v>
      </c>
      <c r="B60" s="382" t="s">
        <v>149</v>
      </c>
      <c r="C60" s="382" t="s">
        <v>30</v>
      </c>
      <c r="D60" s="382" t="s">
        <v>150</v>
      </c>
      <c r="E60" s="382" t="s">
        <v>32</v>
      </c>
      <c r="F60" s="383"/>
      <c r="G60" s="383">
        <v>1</v>
      </c>
      <c r="H60" s="383" t="s">
        <v>11</v>
      </c>
      <c r="I60" s="383"/>
      <c r="J60" s="383">
        <v>1</v>
      </c>
      <c r="K60" s="383" t="s">
        <v>11</v>
      </c>
      <c r="L60" s="385"/>
      <c r="M60" s="383">
        <v>1</v>
      </c>
      <c r="N60" s="383" t="s">
        <v>11</v>
      </c>
      <c r="O60" s="385"/>
      <c r="P60" s="385">
        <v>0</v>
      </c>
      <c r="Q60" s="386" t="s">
        <v>11</v>
      </c>
      <c r="R60" s="383"/>
      <c r="S60" s="383">
        <v>1</v>
      </c>
      <c r="T60" s="386" t="s">
        <v>11</v>
      </c>
      <c r="U60" s="386"/>
      <c r="V60" s="386">
        <v>1</v>
      </c>
      <c r="W60" s="386" t="s">
        <v>11</v>
      </c>
      <c r="X60" s="383"/>
      <c r="Y60" s="383">
        <v>1</v>
      </c>
      <c r="Z60" s="386" t="s">
        <v>11</v>
      </c>
      <c r="AA60" s="386"/>
      <c r="AB60" s="386">
        <v>1</v>
      </c>
      <c r="AC60" s="386" t="s">
        <v>11</v>
      </c>
      <c r="AD60" s="383"/>
      <c r="AE60" s="383" t="s">
        <v>36</v>
      </c>
      <c r="AF60" s="383">
        <v>82</v>
      </c>
      <c r="AG60" s="383" t="s">
        <v>40</v>
      </c>
      <c r="AH60" s="383" t="s">
        <v>34</v>
      </c>
      <c r="AI60" s="383" t="s">
        <v>36</v>
      </c>
      <c r="AJ60" s="383" t="s">
        <v>3554</v>
      </c>
      <c r="AK60" s="384" t="str">
        <f t="shared" si="1"/>
        <v>NA</v>
      </c>
      <c r="AL60" s="384" t="str">
        <f t="shared" si="2"/>
        <v>NA</v>
      </c>
      <c r="AN60" s="196"/>
    </row>
    <row r="61" spans="1:40" s="181" customFormat="1" x14ac:dyDescent="0.25">
      <c r="A61" s="381" t="s">
        <v>3224</v>
      </c>
      <c r="B61" s="382" t="s">
        <v>151</v>
      </c>
      <c r="C61" s="382" t="s">
        <v>30</v>
      </c>
      <c r="D61" s="382" t="s">
        <v>152</v>
      </c>
      <c r="E61" s="382" t="s">
        <v>32</v>
      </c>
      <c r="F61" s="383"/>
      <c r="G61" s="383">
        <v>1</v>
      </c>
      <c r="H61" s="383" t="s">
        <v>11</v>
      </c>
      <c r="I61" s="383"/>
      <c r="J61" s="383">
        <v>1</v>
      </c>
      <c r="K61" s="383" t="s">
        <v>11</v>
      </c>
      <c r="L61" s="385"/>
      <c r="M61" s="383">
        <v>1</v>
      </c>
      <c r="N61" s="383" t="s">
        <v>11</v>
      </c>
      <c r="O61" s="385"/>
      <c r="P61" s="385"/>
      <c r="Q61" s="386" t="s">
        <v>11</v>
      </c>
      <c r="R61" s="383"/>
      <c r="S61" s="383">
        <v>1</v>
      </c>
      <c r="T61" s="386" t="s">
        <v>11</v>
      </c>
      <c r="U61" s="386"/>
      <c r="V61" s="386">
        <v>1</v>
      </c>
      <c r="W61" s="386" t="s">
        <v>11</v>
      </c>
      <c r="X61" s="383"/>
      <c r="Y61" s="383">
        <v>1</v>
      </c>
      <c r="Z61" s="386" t="s">
        <v>11</v>
      </c>
      <c r="AA61" s="386"/>
      <c r="AB61" s="386">
        <v>1</v>
      </c>
      <c r="AC61" s="386" t="s">
        <v>11</v>
      </c>
      <c r="AD61" s="383" t="s">
        <v>33</v>
      </c>
      <c r="AE61" s="383" t="s">
        <v>34</v>
      </c>
      <c r="AF61" s="383">
        <v>100</v>
      </c>
      <c r="AG61" s="383" t="s">
        <v>40</v>
      </c>
      <c r="AH61" s="383" t="s">
        <v>36</v>
      </c>
      <c r="AI61" s="383" t="s">
        <v>34</v>
      </c>
      <c r="AJ61" s="383" t="s">
        <v>3554</v>
      </c>
      <c r="AK61" s="384" t="str">
        <f t="shared" si="1"/>
        <v>NA</v>
      </c>
      <c r="AL61" s="384" t="str">
        <f t="shared" si="2"/>
        <v>NA</v>
      </c>
      <c r="AN61" s="196"/>
    </row>
    <row r="62" spans="1:40" s="181" customFormat="1" x14ac:dyDescent="0.25">
      <c r="A62" s="381" t="s">
        <v>3224</v>
      </c>
      <c r="B62" s="382" t="s">
        <v>153</v>
      </c>
      <c r="C62" s="382" t="s">
        <v>30</v>
      </c>
      <c r="D62" s="382" t="s">
        <v>2312</v>
      </c>
      <c r="E62" s="382" t="s">
        <v>32</v>
      </c>
      <c r="F62" s="383"/>
      <c r="G62" s="383">
        <v>0</v>
      </c>
      <c r="H62" s="383" t="s">
        <v>11</v>
      </c>
      <c r="I62" s="383"/>
      <c r="J62" s="383">
        <v>0</v>
      </c>
      <c r="K62" s="383" t="s">
        <v>11</v>
      </c>
      <c r="L62" s="385"/>
      <c r="M62" s="383">
        <v>0</v>
      </c>
      <c r="N62" s="383" t="s">
        <v>11</v>
      </c>
      <c r="O62" s="385"/>
      <c r="P62" s="385"/>
      <c r="Q62" s="386" t="s">
        <v>11</v>
      </c>
      <c r="R62" s="383"/>
      <c r="S62" s="383">
        <v>0</v>
      </c>
      <c r="T62" s="386" t="s">
        <v>11</v>
      </c>
      <c r="U62" s="386"/>
      <c r="V62" s="386">
        <v>0</v>
      </c>
      <c r="W62" s="386" t="s">
        <v>11</v>
      </c>
      <c r="X62" s="383"/>
      <c r="Y62" s="383">
        <v>0</v>
      </c>
      <c r="Z62" s="386" t="s">
        <v>11</v>
      </c>
      <c r="AA62" s="386"/>
      <c r="AB62" s="386">
        <v>0</v>
      </c>
      <c r="AC62" s="386" t="s">
        <v>11</v>
      </c>
      <c r="AD62" s="383" t="s">
        <v>33</v>
      </c>
      <c r="AE62" s="383" t="s">
        <v>36</v>
      </c>
      <c r="AF62" s="383">
        <v>95</v>
      </c>
      <c r="AG62" s="383" t="s">
        <v>35</v>
      </c>
      <c r="AH62" s="383" t="s">
        <v>36</v>
      </c>
      <c r="AI62" s="383" t="s">
        <v>36</v>
      </c>
      <c r="AJ62" s="383" t="s">
        <v>3554</v>
      </c>
      <c r="AK62" s="384" t="str">
        <f t="shared" si="1"/>
        <v>NA</v>
      </c>
      <c r="AL62" s="384" t="str">
        <f t="shared" si="2"/>
        <v>NA</v>
      </c>
      <c r="AN62" s="196"/>
    </row>
    <row r="63" spans="1:40" s="181" customFormat="1" x14ac:dyDescent="0.25">
      <c r="A63" s="381" t="s">
        <v>3224</v>
      </c>
      <c r="B63" s="382" t="s">
        <v>154</v>
      </c>
      <c r="C63" s="382" t="s">
        <v>30</v>
      </c>
      <c r="D63" s="382" t="s">
        <v>155</v>
      </c>
      <c r="E63" s="382" t="s">
        <v>32</v>
      </c>
      <c r="F63" s="383"/>
      <c r="G63" s="383">
        <v>0</v>
      </c>
      <c r="H63" s="383" t="s">
        <v>11</v>
      </c>
      <c r="I63" s="383"/>
      <c r="J63" s="383">
        <v>0</v>
      </c>
      <c r="K63" s="383" t="s">
        <v>11</v>
      </c>
      <c r="L63" s="385"/>
      <c r="M63" s="383">
        <v>0</v>
      </c>
      <c r="N63" s="383" t="s">
        <v>11</v>
      </c>
      <c r="O63" s="385"/>
      <c r="P63" s="385"/>
      <c r="Q63" s="386" t="s">
        <v>11</v>
      </c>
      <c r="R63" s="383"/>
      <c r="S63" s="383">
        <v>0</v>
      </c>
      <c r="T63" s="386" t="s">
        <v>11</v>
      </c>
      <c r="U63" s="386"/>
      <c r="V63" s="386">
        <v>0</v>
      </c>
      <c r="W63" s="386" t="s">
        <v>11</v>
      </c>
      <c r="X63" s="383"/>
      <c r="Y63" s="383">
        <v>0</v>
      </c>
      <c r="Z63" s="386" t="s">
        <v>11</v>
      </c>
      <c r="AA63" s="386"/>
      <c r="AB63" s="386">
        <v>0</v>
      </c>
      <c r="AC63" s="386" t="s">
        <v>11</v>
      </c>
      <c r="AD63" s="383" t="s">
        <v>33</v>
      </c>
      <c r="AE63" s="383" t="s">
        <v>36</v>
      </c>
      <c r="AF63" s="383">
        <v>95</v>
      </c>
      <c r="AG63" s="383" t="s">
        <v>35</v>
      </c>
      <c r="AH63" s="383" t="s">
        <v>34</v>
      </c>
      <c r="AI63" s="383" t="s">
        <v>36</v>
      </c>
      <c r="AJ63" s="383" t="s">
        <v>3554</v>
      </c>
      <c r="AK63" s="384" t="str">
        <f t="shared" si="1"/>
        <v>NA</v>
      </c>
      <c r="AL63" s="384" t="str">
        <f t="shared" si="2"/>
        <v>NA</v>
      </c>
      <c r="AN63" s="196"/>
    </row>
    <row r="64" spans="1:40" s="181" customFormat="1" x14ac:dyDescent="0.25">
      <c r="A64" s="381" t="s">
        <v>3224</v>
      </c>
      <c r="B64" s="382" t="s">
        <v>156</v>
      </c>
      <c r="C64" s="382" t="s">
        <v>30</v>
      </c>
      <c r="D64" s="382" t="s">
        <v>157</v>
      </c>
      <c r="E64" s="382" t="s">
        <v>32</v>
      </c>
      <c r="F64" s="383"/>
      <c r="G64" s="383">
        <v>4</v>
      </c>
      <c r="H64" s="383" t="s">
        <v>11</v>
      </c>
      <c r="I64" s="383"/>
      <c r="J64" s="383">
        <v>4</v>
      </c>
      <c r="K64" s="383" t="s">
        <v>11</v>
      </c>
      <c r="L64" s="385"/>
      <c r="M64" s="383">
        <v>1</v>
      </c>
      <c r="N64" s="383" t="s">
        <v>11</v>
      </c>
      <c r="O64" s="385"/>
      <c r="P64" s="385"/>
      <c r="Q64" s="386" t="s">
        <v>11</v>
      </c>
      <c r="R64" s="383"/>
      <c r="S64" s="383">
        <v>4</v>
      </c>
      <c r="T64" s="386" t="s">
        <v>11</v>
      </c>
      <c r="U64" s="386"/>
      <c r="V64" s="386">
        <v>4</v>
      </c>
      <c r="W64" s="386" t="s">
        <v>11</v>
      </c>
      <c r="X64" s="383"/>
      <c r="Y64" s="383">
        <v>4</v>
      </c>
      <c r="Z64" s="386" t="s">
        <v>11</v>
      </c>
      <c r="AA64" s="386"/>
      <c r="AB64" s="386">
        <v>4</v>
      </c>
      <c r="AC64" s="386" t="s">
        <v>11</v>
      </c>
      <c r="AD64" s="383" t="s">
        <v>33</v>
      </c>
      <c r="AE64" s="383" t="s">
        <v>36</v>
      </c>
      <c r="AF64" s="383">
        <v>92</v>
      </c>
      <c r="AG64" s="383" t="s">
        <v>40</v>
      </c>
      <c r="AH64" s="383" t="s">
        <v>36</v>
      </c>
      <c r="AI64" s="383" t="s">
        <v>34</v>
      </c>
      <c r="AJ64" s="383" t="s">
        <v>3554</v>
      </c>
      <c r="AK64" s="384" t="str">
        <f t="shared" si="1"/>
        <v>NA</v>
      </c>
      <c r="AL64" s="384" t="str">
        <f t="shared" si="2"/>
        <v>NA</v>
      </c>
      <c r="AN64" s="196"/>
    </row>
    <row r="65" spans="1:40" s="181" customFormat="1" x14ac:dyDescent="0.25">
      <c r="A65" s="381" t="s">
        <v>3224</v>
      </c>
      <c r="B65" s="382" t="s">
        <v>845</v>
      </c>
      <c r="C65" s="382" t="s">
        <v>30</v>
      </c>
      <c r="D65" s="382" t="s">
        <v>2236</v>
      </c>
      <c r="E65" s="382" t="s">
        <v>32</v>
      </c>
      <c r="F65" s="383"/>
      <c r="G65" s="383">
        <v>0</v>
      </c>
      <c r="H65" s="383" t="s">
        <v>11</v>
      </c>
      <c r="I65" s="383"/>
      <c r="J65" s="383">
        <v>0</v>
      </c>
      <c r="K65" s="383" t="s">
        <v>11</v>
      </c>
      <c r="L65" s="385"/>
      <c r="M65" s="383">
        <v>0</v>
      </c>
      <c r="N65" s="383" t="s">
        <v>11</v>
      </c>
      <c r="O65" s="385"/>
      <c r="P65" s="385"/>
      <c r="Q65" s="386" t="s">
        <v>11</v>
      </c>
      <c r="R65" s="383"/>
      <c r="S65" s="383">
        <v>0</v>
      </c>
      <c r="T65" s="386" t="s">
        <v>11</v>
      </c>
      <c r="U65" s="386"/>
      <c r="V65" s="386">
        <v>0</v>
      </c>
      <c r="W65" s="386" t="s">
        <v>11</v>
      </c>
      <c r="X65" s="383"/>
      <c r="Y65" s="383">
        <v>0</v>
      </c>
      <c r="Z65" s="386" t="s">
        <v>11</v>
      </c>
      <c r="AA65" s="386"/>
      <c r="AB65" s="386">
        <v>0</v>
      </c>
      <c r="AC65" s="386" t="s">
        <v>11</v>
      </c>
      <c r="AD65" s="383" t="s">
        <v>33</v>
      </c>
      <c r="AE65" s="383" t="s">
        <v>36</v>
      </c>
      <c r="AF65" s="383">
        <v>85</v>
      </c>
      <c r="AG65" s="383" t="s">
        <v>35</v>
      </c>
      <c r="AH65" s="383" t="s">
        <v>34</v>
      </c>
      <c r="AI65" s="383" t="s">
        <v>34</v>
      </c>
      <c r="AJ65" s="383" t="s">
        <v>3554</v>
      </c>
      <c r="AK65" s="384" t="str">
        <f t="shared" si="1"/>
        <v>NA</v>
      </c>
      <c r="AL65" s="384" t="str">
        <f t="shared" si="2"/>
        <v>NA</v>
      </c>
      <c r="AN65" s="196"/>
    </row>
    <row r="66" spans="1:40" s="181" customFormat="1" x14ac:dyDescent="0.25">
      <c r="A66" s="381" t="s">
        <v>3224</v>
      </c>
      <c r="B66" s="382" t="s">
        <v>846</v>
      </c>
      <c r="C66" s="382" t="s">
        <v>30</v>
      </c>
      <c r="D66" s="382" t="s">
        <v>2237</v>
      </c>
      <c r="E66" s="382" t="s">
        <v>32</v>
      </c>
      <c r="F66" s="383"/>
      <c r="G66" s="383">
        <v>0</v>
      </c>
      <c r="H66" s="383" t="s">
        <v>11</v>
      </c>
      <c r="I66" s="383"/>
      <c r="J66" s="383">
        <v>0</v>
      </c>
      <c r="K66" s="383" t="s">
        <v>11</v>
      </c>
      <c r="L66" s="385"/>
      <c r="M66" s="383">
        <v>0</v>
      </c>
      <c r="N66" s="383" t="s">
        <v>11</v>
      </c>
      <c r="O66" s="385"/>
      <c r="P66" s="385"/>
      <c r="Q66" s="386" t="s">
        <v>11</v>
      </c>
      <c r="R66" s="383"/>
      <c r="S66" s="383">
        <v>0</v>
      </c>
      <c r="T66" s="386" t="s">
        <v>11</v>
      </c>
      <c r="U66" s="386"/>
      <c r="V66" s="386">
        <v>0</v>
      </c>
      <c r="W66" s="386" t="s">
        <v>11</v>
      </c>
      <c r="X66" s="383"/>
      <c r="Y66" s="383">
        <v>0</v>
      </c>
      <c r="Z66" s="386" t="s">
        <v>11</v>
      </c>
      <c r="AA66" s="386"/>
      <c r="AB66" s="386">
        <v>0</v>
      </c>
      <c r="AC66" s="386" t="s">
        <v>11</v>
      </c>
      <c r="AD66" s="383" t="s">
        <v>57</v>
      </c>
      <c r="AE66" s="383" t="s">
        <v>36</v>
      </c>
      <c r="AF66" s="383">
        <v>90</v>
      </c>
      <c r="AG66" s="383" t="s">
        <v>35</v>
      </c>
      <c r="AH66" s="383" t="s">
        <v>34</v>
      </c>
      <c r="AI66" s="383" t="s">
        <v>34</v>
      </c>
      <c r="AJ66" s="383" t="s">
        <v>3554</v>
      </c>
      <c r="AK66" s="384" t="str">
        <f t="shared" si="1"/>
        <v>NA</v>
      </c>
      <c r="AL66" s="384" t="str">
        <f t="shared" si="2"/>
        <v>NA</v>
      </c>
      <c r="AN66" s="196"/>
    </row>
    <row r="67" spans="1:40" s="181" customFormat="1" x14ac:dyDescent="0.25">
      <c r="A67" s="381" t="s">
        <v>3224</v>
      </c>
      <c r="B67" s="382" t="s">
        <v>159</v>
      </c>
      <c r="C67" s="382" t="s">
        <v>30</v>
      </c>
      <c r="D67" s="382" t="s">
        <v>160</v>
      </c>
      <c r="E67" s="382" t="s">
        <v>32</v>
      </c>
      <c r="F67" s="383"/>
      <c r="G67" s="383">
        <v>2</v>
      </c>
      <c r="H67" s="383" t="s">
        <v>11</v>
      </c>
      <c r="I67" s="383"/>
      <c r="J67" s="383">
        <v>2</v>
      </c>
      <c r="K67" s="383" t="s">
        <v>11</v>
      </c>
      <c r="L67" s="385"/>
      <c r="M67" s="383">
        <v>0</v>
      </c>
      <c r="N67" s="383" t="s">
        <v>11</v>
      </c>
      <c r="O67" s="385"/>
      <c r="P67" s="385"/>
      <c r="Q67" s="386" t="s">
        <v>11</v>
      </c>
      <c r="R67" s="383"/>
      <c r="S67" s="383">
        <v>2</v>
      </c>
      <c r="T67" s="386" t="s">
        <v>11</v>
      </c>
      <c r="U67" s="386"/>
      <c r="V67" s="386">
        <v>2</v>
      </c>
      <c r="W67" s="386" t="s">
        <v>11</v>
      </c>
      <c r="X67" s="383"/>
      <c r="Y67" s="383">
        <v>2</v>
      </c>
      <c r="Z67" s="386" t="s">
        <v>11</v>
      </c>
      <c r="AA67" s="386"/>
      <c r="AB67" s="386">
        <v>2</v>
      </c>
      <c r="AC67" s="386" t="s">
        <v>11</v>
      </c>
      <c r="AD67" s="383" t="s">
        <v>33</v>
      </c>
      <c r="AE67" s="383" t="s">
        <v>36</v>
      </c>
      <c r="AF67" s="383">
        <v>90</v>
      </c>
      <c r="AG67" s="383" t="s">
        <v>40</v>
      </c>
      <c r="AH67" s="383" t="s">
        <v>34</v>
      </c>
      <c r="AI67" s="383" t="s">
        <v>34</v>
      </c>
      <c r="AJ67" s="383" t="s">
        <v>3554</v>
      </c>
      <c r="AK67" s="384" t="str">
        <f t="shared" ref="AK67:AK130" si="3">IF(OR(T67="NA",T67="NO"),T67,(IF(T67="","NA",IF(OR(R67&gt;78,AND(T67="Yes",R67="")),"Yes-AB",IF(W67="NA","Yes-SH","Yes-GM")))))</f>
        <v>NA</v>
      </c>
      <c r="AL67" s="384" t="str">
        <f t="shared" ref="AL67:AL130" si="4">IF(OR(Z67="NA",Z67="NO"),Z67,(IF(Z67="","NA",IF(OR(X67&gt;79,AND(Z67="Yes",X67="")),"Yes-AB",IF(AC67="NA","Yes-SH","Yes-GM")))))</f>
        <v>NA</v>
      </c>
      <c r="AN67" s="196"/>
    </row>
    <row r="68" spans="1:40" s="181" customFormat="1" x14ac:dyDescent="0.25">
      <c r="A68" s="381" t="s">
        <v>3224</v>
      </c>
      <c r="B68" s="382" t="s">
        <v>161</v>
      </c>
      <c r="C68" s="382" t="s">
        <v>30</v>
      </c>
      <c r="D68" s="382" t="s">
        <v>162</v>
      </c>
      <c r="E68" s="382" t="s">
        <v>32</v>
      </c>
      <c r="F68" s="383"/>
      <c r="G68" s="383">
        <v>0</v>
      </c>
      <c r="H68" s="383" t="s">
        <v>11</v>
      </c>
      <c r="I68" s="383"/>
      <c r="J68" s="383">
        <v>0</v>
      </c>
      <c r="K68" s="383" t="s">
        <v>11</v>
      </c>
      <c r="L68" s="385"/>
      <c r="M68" s="383">
        <v>0</v>
      </c>
      <c r="N68" s="383" t="s">
        <v>11</v>
      </c>
      <c r="O68" s="385"/>
      <c r="P68" s="385"/>
      <c r="Q68" s="386" t="s">
        <v>11</v>
      </c>
      <c r="R68" s="383"/>
      <c r="S68" s="383">
        <v>0</v>
      </c>
      <c r="T68" s="386" t="s">
        <v>11</v>
      </c>
      <c r="U68" s="386"/>
      <c r="V68" s="386">
        <v>0</v>
      </c>
      <c r="W68" s="386" t="s">
        <v>11</v>
      </c>
      <c r="X68" s="383"/>
      <c r="Y68" s="383">
        <v>0</v>
      </c>
      <c r="Z68" s="386" t="s">
        <v>11</v>
      </c>
      <c r="AA68" s="386"/>
      <c r="AB68" s="386">
        <v>0</v>
      </c>
      <c r="AC68" s="386" t="s">
        <v>11</v>
      </c>
      <c r="AD68" s="383" t="s">
        <v>33</v>
      </c>
      <c r="AE68" s="383" t="s">
        <v>36</v>
      </c>
      <c r="AF68" s="383">
        <v>87</v>
      </c>
      <c r="AG68" s="383" t="s">
        <v>35</v>
      </c>
      <c r="AH68" s="383" t="s">
        <v>36</v>
      </c>
      <c r="AI68" s="383" t="s">
        <v>36</v>
      </c>
      <c r="AJ68" s="383" t="s">
        <v>3554</v>
      </c>
      <c r="AK68" s="384" t="str">
        <f t="shared" si="3"/>
        <v>NA</v>
      </c>
      <c r="AL68" s="384" t="str">
        <f t="shared" si="4"/>
        <v>NA</v>
      </c>
      <c r="AN68" s="196"/>
    </row>
    <row r="69" spans="1:40" s="181" customFormat="1" x14ac:dyDescent="0.25">
      <c r="A69" s="381" t="s">
        <v>3224</v>
      </c>
      <c r="B69" s="382" t="s">
        <v>847</v>
      </c>
      <c r="C69" s="382" t="s">
        <v>30</v>
      </c>
      <c r="D69" s="382" t="s">
        <v>2257</v>
      </c>
      <c r="E69" s="382" t="s">
        <v>32</v>
      </c>
      <c r="F69" s="383"/>
      <c r="G69" s="383">
        <v>0</v>
      </c>
      <c r="H69" s="383" t="s">
        <v>11</v>
      </c>
      <c r="I69" s="383"/>
      <c r="J69" s="383">
        <v>0</v>
      </c>
      <c r="K69" s="383" t="s">
        <v>11</v>
      </c>
      <c r="L69" s="385"/>
      <c r="M69" s="383">
        <v>0</v>
      </c>
      <c r="N69" s="383" t="s">
        <v>11</v>
      </c>
      <c r="O69" s="385"/>
      <c r="P69" s="385"/>
      <c r="Q69" s="386" t="s">
        <v>11</v>
      </c>
      <c r="R69" s="383"/>
      <c r="S69" s="383">
        <v>0</v>
      </c>
      <c r="T69" s="386" t="s">
        <v>11</v>
      </c>
      <c r="U69" s="386"/>
      <c r="V69" s="386">
        <v>0</v>
      </c>
      <c r="W69" s="386" t="s">
        <v>11</v>
      </c>
      <c r="X69" s="383"/>
      <c r="Y69" s="383">
        <v>0</v>
      </c>
      <c r="Z69" s="386" t="s">
        <v>11</v>
      </c>
      <c r="AA69" s="386"/>
      <c r="AB69" s="386">
        <v>0</v>
      </c>
      <c r="AC69" s="386" t="s">
        <v>11</v>
      </c>
      <c r="AD69" s="383"/>
      <c r="AE69" s="383" t="s">
        <v>36</v>
      </c>
      <c r="AF69" s="383">
        <v>82</v>
      </c>
      <c r="AG69" s="383" t="s">
        <v>40</v>
      </c>
      <c r="AH69" s="383" t="s">
        <v>36</v>
      </c>
      <c r="AI69" s="383" t="s">
        <v>34</v>
      </c>
      <c r="AJ69" s="383" t="s">
        <v>3554</v>
      </c>
      <c r="AK69" s="384" t="str">
        <f t="shared" si="3"/>
        <v>NA</v>
      </c>
      <c r="AL69" s="384" t="str">
        <f t="shared" si="4"/>
        <v>NA</v>
      </c>
      <c r="AN69" s="196"/>
    </row>
    <row r="70" spans="1:40" s="181" customFormat="1" x14ac:dyDescent="0.25">
      <c r="A70" s="381" t="s">
        <v>3224</v>
      </c>
      <c r="B70" s="382" t="s">
        <v>163</v>
      </c>
      <c r="C70" s="382" t="s">
        <v>30</v>
      </c>
      <c r="D70" s="382" t="s">
        <v>164</v>
      </c>
      <c r="E70" s="382" t="s">
        <v>32</v>
      </c>
      <c r="F70" s="383"/>
      <c r="G70" s="383">
        <v>0</v>
      </c>
      <c r="H70" s="383" t="s">
        <v>11</v>
      </c>
      <c r="I70" s="383"/>
      <c r="J70" s="383">
        <v>0</v>
      </c>
      <c r="K70" s="383" t="s">
        <v>11</v>
      </c>
      <c r="L70" s="385"/>
      <c r="M70" s="383">
        <v>0</v>
      </c>
      <c r="N70" s="383" t="s">
        <v>11</v>
      </c>
      <c r="O70" s="385"/>
      <c r="P70" s="385"/>
      <c r="Q70" s="386" t="s">
        <v>11</v>
      </c>
      <c r="R70" s="383"/>
      <c r="S70" s="383">
        <v>0</v>
      </c>
      <c r="T70" s="386" t="s">
        <v>11</v>
      </c>
      <c r="U70" s="386"/>
      <c r="V70" s="386">
        <v>0</v>
      </c>
      <c r="W70" s="386" t="s">
        <v>11</v>
      </c>
      <c r="X70" s="383"/>
      <c r="Y70" s="383">
        <v>0</v>
      </c>
      <c r="Z70" s="386" t="s">
        <v>11</v>
      </c>
      <c r="AA70" s="386"/>
      <c r="AB70" s="386">
        <v>0</v>
      </c>
      <c r="AC70" s="386" t="s">
        <v>11</v>
      </c>
      <c r="AD70" s="383" t="s">
        <v>33</v>
      </c>
      <c r="AE70" s="383" t="s">
        <v>36</v>
      </c>
      <c r="AF70" s="383">
        <v>79</v>
      </c>
      <c r="AG70" s="383" t="s">
        <v>35</v>
      </c>
      <c r="AH70" s="383" t="s">
        <v>34</v>
      </c>
      <c r="AI70" s="383" t="s">
        <v>36</v>
      </c>
      <c r="AJ70" s="383" t="s">
        <v>3554</v>
      </c>
      <c r="AK70" s="384" t="str">
        <f t="shared" si="3"/>
        <v>NA</v>
      </c>
      <c r="AL70" s="384" t="str">
        <f t="shared" si="4"/>
        <v>NA</v>
      </c>
      <c r="AN70" s="196"/>
    </row>
    <row r="71" spans="1:40" s="181" customFormat="1" x14ac:dyDescent="0.25">
      <c r="A71" s="381" t="s">
        <v>3224</v>
      </c>
      <c r="B71" s="382" t="s">
        <v>165</v>
      </c>
      <c r="C71" s="382" t="s">
        <v>30</v>
      </c>
      <c r="D71" s="382" t="s">
        <v>166</v>
      </c>
      <c r="E71" s="382" t="s">
        <v>32</v>
      </c>
      <c r="F71" s="383"/>
      <c r="G71" s="383">
        <v>0</v>
      </c>
      <c r="H71" s="383" t="s">
        <v>11</v>
      </c>
      <c r="I71" s="383"/>
      <c r="J71" s="383">
        <v>0</v>
      </c>
      <c r="K71" s="383" t="s">
        <v>11</v>
      </c>
      <c r="L71" s="385"/>
      <c r="M71" s="383">
        <v>0</v>
      </c>
      <c r="N71" s="383" t="s">
        <v>11</v>
      </c>
      <c r="O71" s="385"/>
      <c r="P71" s="385"/>
      <c r="Q71" s="386" t="s">
        <v>11</v>
      </c>
      <c r="R71" s="383"/>
      <c r="S71" s="383">
        <v>0</v>
      </c>
      <c r="T71" s="386" t="s">
        <v>11</v>
      </c>
      <c r="U71" s="386"/>
      <c r="V71" s="386">
        <v>0</v>
      </c>
      <c r="W71" s="386" t="s">
        <v>11</v>
      </c>
      <c r="X71" s="383"/>
      <c r="Y71" s="383">
        <v>0</v>
      </c>
      <c r="Z71" s="386" t="s">
        <v>11</v>
      </c>
      <c r="AA71" s="386"/>
      <c r="AB71" s="386">
        <v>0</v>
      </c>
      <c r="AC71" s="386" t="s">
        <v>11</v>
      </c>
      <c r="AD71" s="383" t="s">
        <v>33</v>
      </c>
      <c r="AE71" s="383" t="s">
        <v>36</v>
      </c>
      <c r="AF71" s="383">
        <v>74</v>
      </c>
      <c r="AG71" s="383" t="s">
        <v>40</v>
      </c>
      <c r="AH71" s="383" t="s">
        <v>34</v>
      </c>
      <c r="AI71" s="383" t="s">
        <v>36</v>
      </c>
      <c r="AJ71" s="383" t="s">
        <v>3554</v>
      </c>
      <c r="AK71" s="384" t="str">
        <f t="shared" si="3"/>
        <v>NA</v>
      </c>
      <c r="AL71" s="384" t="str">
        <f t="shared" si="4"/>
        <v>NA</v>
      </c>
      <c r="AN71" s="196"/>
    </row>
    <row r="72" spans="1:40" s="181" customFormat="1" x14ac:dyDescent="0.25">
      <c r="A72" s="381" t="s">
        <v>3224</v>
      </c>
      <c r="B72" s="382" t="s">
        <v>167</v>
      </c>
      <c r="C72" s="382" t="s">
        <v>30</v>
      </c>
      <c r="D72" s="382" t="s">
        <v>168</v>
      </c>
      <c r="E72" s="382" t="s">
        <v>32</v>
      </c>
      <c r="F72" s="383"/>
      <c r="G72" s="383">
        <v>0</v>
      </c>
      <c r="H72" s="383" t="s">
        <v>11</v>
      </c>
      <c r="I72" s="383"/>
      <c r="J72" s="383">
        <v>0</v>
      </c>
      <c r="K72" s="383" t="s">
        <v>11</v>
      </c>
      <c r="L72" s="385"/>
      <c r="M72" s="383">
        <v>0</v>
      </c>
      <c r="N72" s="383" t="s">
        <v>11</v>
      </c>
      <c r="O72" s="385"/>
      <c r="P72" s="385"/>
      <c r="Q72" s="386" t="s">
        <v>11</v>
      </c>
      <c r="R72" s="383"/>
      <c r="S72" s="383">
        <v>0</v>
      </c>
      <c r="T72" s="386" t="s">
        <v>11</v>
      </c>
      <c r="U72" s="386"/>
      <c r="V72" s="386">
        <v>0</v>
      </c>
      <c r="W72" s="386" t="s">
        <v>11</v>
      </c>
      <c r="X72" s="383"/>
      <c r="Y72" s="383">
        <v>0</v>
      </c>
      <c r="Z72" s="386" t="s">
        <v>11</v>
      </c>
      <c r="AA72" s="386"/>
      <c r="AB72" s="386">
        <v>0</v>
      </c>
      <c r="AC72" s="386" t="s">
        <v>11</v>
      </c>
      <c r="AD72" s="383" t="s">
        <v>57</v>
      </c>
      <c r="AE72" s="383" t="s">
        <v>36</v>
      </c>
      <c r="AF72" s="383">
        <v>85</v>
      </c>
      <c r="AG72" s="383" t="s">
        <v>35</v>
      </c>
      <c r="AH72" s="383" t="s">
        <v>34</v>
      </c>
      <c r="AI72" s="383" t="s">
        <v>36</v>
      </c>
      <c r="AJ72" s="383" t="s">
        <v>3554</v>
      </c>
      <c r="AK72" s="384" t="str">
        <f t="shared" si="3"/>
        <v>NA</v>
      </c>
      <c r="AL72" s="384" t="str">
        <f t="shared" si="4"/>
        <v>NA</v>
      </c>
      <c r="AN72" s="196"/>
    </row>
    <row r="73" spans="1:40" s="181" customFormat="1" x14ac:dyDescent="0.25">
      <c r="A73" s="381" t="s">
        <v>3224</v>
      </c>
      <c r="B73" s="382" t="s">
        <v>169</v>
      </c>
      <c r="C73" s="382" t="s">
        <v>30</v>
      </c>
      <c r="D73" s="382" t="s">
        <v>170</v>
      </c>
      <c r="E73" s="382" t="s">
        <v>32</v>
      </c>
      <c r="F73" s="383"/>
      <c r="G73" s="383">
        <v>1</v>
      </c>
      <c r="H73" s="383" t="s">
        <v>11</v>
      </c>
      <c r="I73" s="383"/>
      <c r="J73" s="383">
        <v>1</v>
      </c>
      <c r="K73" s="383" t="s">
        <v>11</v>
      </c>
      <c r="L73" s="385"/>
      <c r="M73" s="383">
        <v>1</v>
      </c>
      <c r="N73" s="383" t="s">
        <v>11</v>
      </c>
      <c r="O73" s="385"/>
      <c r="P73" s="385"/>
      <c r="Q73" s="386" t="s">
        <v>11</v>
      </c>
      <c r="R73" s="383"/>
      <c r="S73" s="383">
        <v>1</v>
      </c>
      <c r="T73" s="386" t="s">
        <v>11</v>
      </c>
      <c r="U73" s="386"/>
      <c r="V73" s="386">
        <v>1</v>
      </c>
      <c r="W73" s="386" t="s">
        <v>11</v>
      </c>
      <c r="X73" s="383"/>
      <c r="Y73" s="383">
        <v>1</v>
      </c>
      <c r="Z73" s="386" t="s">
        <v>11</v>
      </c>
      <c r="AA73" s="386"/>
      <c r="AB73" s="386">
        <v>1</v>
      </c>
      <c r="AC73" s="386" t="s">
        <v>11</v>
      </c>
      <c r="AD73" s="383" t="s">
        <v>33</v>
      </c>
      <c r="AE73" s="383" t="s">
        <v>36</v>
      </c>
      <c r="AF73" s="383">
        <v>82</v>
      </c>
      <c r="AG73" s="383" t="s">
        <v>35</v>
      </c>
      <c r="AH73" s="383" t="s">
        <v>34</v>
      </c>
      <c r="AI73" s="383" t="s">
        <v>36</v>
      </c>
      <c r="AJ73" s="383" t="s">
        <v>3554</v>
      </c>
      <c r="AK73" s="384" t="str">
        <f t="shared" si="3"/>
        <v>NA</v>
      </c>
      <c r="AL73" s="384" t="str">
        <f t="shared" si="4"/>
        <v>NA</v>
      </c>
      <c r="AN73" s="196"/>
    </row>
    <row r="74" spans="1:40" s="181" customFormat="1" x14ac:dyDescent="0.25">
      <c r="A74" s="381" t="s">
        <v>3224</v>
      </c>
      <c r="B74" s="382" t="s">
        <v>171</v>
      </c>
      <c r="C74" s="382" t="s">
        <v>30</v>
      </c>
      <c r="D74" s="382" t="s">
        <v>172</v>
      </c>
      <c r="E74" s="382" t="s">
        <v>32</v>
      </c>
      <c r="F74" s="383"/>
      <c r="G74" s="383">
        <v>0</v>
      </c>
      <c r="H74" s="383" t="s">
        <v>11</v>
      </c>
      <c r="I74" s="383"/>
      <c r="J74" s="383">
        <v>0</v>
      </c>
      <c r="K74" s="383" t="s">
        <v>11</v>
      </c>
      <c r="L74" s="385"/>
      <c r="M74" s="383">
        <v>0</v>
      </c>
      <c r="N74" s="383" t="s">
        <v>11</v>
      </c>
      <c r="O74" s="385"/>
      <c r="P74" s="385"/>
      <c r="Q74" s="386" t="s">
        <v>11</v>
      </c>
      <c r="R74" s="383"/>
      <c r="S74" s="383">
        <v>0</v>
      </c>
      <c r="T74" s="386" t="s">
        <v>11</v>
      </c>
      <c r="U74" s="386"/>
      <c r="V74" s="386">
        <v>0</v>
      </c>
      <c r="W74" s="386" t="s">
        <v>11</v>
      </c>
      <c r="X74" s="383"/>
      <c r="Y74" s="383">
        <v>0</v>
      </c>
      <c r="Z74" s="386" t="s">
        <v>11</v>
      </c>
      <c r="AA74" s="386"/>
      <c r="AB74" s="386">
        <v>0</v>
      </c>
      <c r="AC74" s="386" t="s">
        <v>11</v>
      </c>
      <c r="AD74" s="383" t="s">
        <v>33</v>
      </c>
      <c r="AE74" s="383" t="s">
        <v>36</v>
      </c>
      <c r="AF74" s="383">
        <v>97</v>
      </c>
      <c r="AG74" s="383" t="s">
        <v>35</v>
      </c>
      <c r="AH74" s="383" t="s">
        <v>34</v>
      </c>
      <c r="AI74" s="383" t="s">
        <v>36</v>
      </c>
      <c r="AJ74" s="383" t="s">
        <v>3554</v>
      </c>
      <c r="AK74" s="384" t="str">
        <f t="shared" si="3"/>
        <v>NA</v>
      </c>
      <c r="AL74" s="384" t="str">
        <f t="shared" si="4"/>
        <v>NA</v>
      </c>
      <c r="AN74" s="196"/>
    </row>
    <row r="75" spans="1:40" s="182" customFormat="1" x14ac:dyDescent="0.25">
      <c r="A75" s="381" t="s">
        <v>3224</v>
      </c>
      <c r="B75" s="382" t="s">
        <v>173</v>
      </c>
      <c r="C75" s="382" t="s">
        <v>30</v>
      </c>
      <c r="D75" s="382" t="s">
        <v>174</v>
      </c>
      <c r="E75" s="382" t="s">
        <v>32</v>
      </c>
      <c r="F75" s="383"/>
      <c r="G75" s="383">
        <v>1</v>
      </c>
      <c r="H75" s="383" t="s">
        <v>11</v>
      </c>
      <c r="I75" s="383"/>
      <c r="J75" s="383">
        <v>1</v>
      </c>
      <c r="K75" s="383" t="s">
        <v>11</v>
      </c>
      <c r="L75" s="385"/>
      <c r="M75" s="383">
        <v>0</v>
      </c>
      <c r="N75" s="383" t="s">
        <v>11</v>
      </c>
      <c r="O75" s="385"/>
      <c r="P75" s="385"/>
      <c r="Q75" s="386" t="s">
        <v>11</v>
      </c>
      <c r="R75" s="383"/>
      <c r="S75" s="383">
        <v>1</v>
      </c>
      <c r="T75" s="386" t="s">
        <v>11</v>
      </c>
      <c r="U75" s="386"/>
      <c r="V75" s="386">
        <v>1</v>
      </c>
      <c r="W75" s="386" t="s">
        <v>11</v>
      </c>
      <c r="X75" s="383"/>
      <c r="Y75" s="383">
        <v>1</v>
      </c>
      <c r="Z75" s="386" t="s">
        <v>11</v>
      </c>
      <c r="AA75" s="386"/>
      <c r="AB75" s="386">
        <v>1</v>
      </c>
      <c r="AC75" s="386" t="s">
        <v>11</v>
      </c>
      <c r="AD75" s="383" t="s">
        <v>33</v>
      </c>
      <c r="AE75" s="383" t="s">
        <v>36</v>
      </c>
      <c r="AF75" s="383">
        <v>90</v>
      </c>
      <c r="AG75" s="383" t="s">
        <v>40</v>
      </c>
      <c r="AH75" s="383" t="s">
        <v>36</v>
      </c>
      <c r="AI75" s="383" t="s">
        <v>36</v>
      </c>
      <c r="AJ75" s="383" t="s">
        <v>3554</v>
      </c>
      <c r="AK75" s="384" t="str">
        <f t="shared" si="3"/>
        <v>NA</v>
      </c>
      <c r="AL75" s="384" t="str">
        <f t="shared" si="4"/>
        <v>NA</v>
      </c>
      <c r="AN75" s="197"/>
    </row>
    <row r="76" spans="1:40" s="181" customFormat="1" x14ac:dyDescent="0.25">
      <c r="A76" s="381" t="s">
        <v>3224</v>
      </c>
      <c r="B76" s="382" t="s">
        <v>175</v>
      </c>
      <c r="C76" s="382" t="s">
        <v>30</v>
      </c>
      <c r="D76" s="382" t="s">
        <v>176</v>
      </c>
      <c r="E76" s="382" t="s">
        <v>32</v>
      </c>
      <c r="F76" s="383"/>
      <c r="G76" s="383">
        <v>0</v>
      </c>
      <c r="H76" s="383" t="s">
        <v>11</v>
      </c>
      <c r="I76" s="383"/>
      <c r="J76" s="383">
        <v>0</v>
      </c>
      <c r="K76" s="383" t="s">
        <v>11</v>
      </c>
      <c r="L76" s="385"/>
      <c r="M76" s="383">
        <v>0</v>
      </c>
      <c r="N76" s="383" t="s">
        <v>11</v>
      </c>
      <c r="O76" s="385"/>
      <c r="P76" s="385"/>
      <c r="Q76" s="386" t="s">
        <v>11</v>
      </c>
      <c r="R76" s="383"/>
      <c r="S76" s="383">
        <v>0</v>
      </c>
      <c r="T76" s="386" t="s">
        <v>11</v>
      </c>
      <c r="U76" s="386"/>
      <c r="V76" s="386">
        <v>0</v>
      </c>
      <c r="W76" s="386" t="s">
        <v>11</v>
      </c>
      <c r="X76" s="383"/>
      <c r="Y76" s="383">
        <v>0</v>
      </c>
      <c r="Z76" s="386" t="s">
        <v>11</v>
      </c>
      <c r="AA76" s="386"/>
      <c r="AB76" s="386">
        <v>0</v>
      </c>
      <c r="AC76" s="386" t="s">
        <v>11</v>
      </c>
      <c r="AD76" s="383" t="s">
        <v>57</v>
      </c>
      <c r="AE76" s="383" t="s">
        <v>36</v>
      </c>
      <c r="AF76" s="383">
        <v>90</v>
      </c>
      <c r="AG76" s="383" t="s">
        <v>35</v>
      </c>
      <c r="AH76" s="383" t="s">
        <v>34</v>
      </c>
      <c r="AI76" s="383" t="s">
        <v>36</v>
      </c>
      <c r="AJ76" s="383" t="s">
        <v>3554</v>
      </c>
      <c r="AK76" s="384" t="str">
        <f t="shared" si="3"/>
        <v>NA</v>
      </c>
      <c r="AL76" s="384" t="str">
        <f t="shared" si="4"/>
        <v>NA</v>
      </c>
      <c r="AN76" s="196"/>
    </row>
    <row r="77" spans="1:40" s="181" customFormat="1" x14ac:dyDescent="0.25">
      <c r="A77" s="381" t="s">
        <v>3224</v>
      </c>
      <c r="B77" s="382" t="s">
        <v>177</v>
      </c>
      <c r="C77" s="382" t="s">
        <v>30</v>
      </c>
      <c r="D77" s="382" t="s">
        <v>178</v>
      </c>
      <c r="E77" s="382" t="s">
        <v>32</v>
      </c>
      <c r="F77" s="383"/>
      <c r="G77" s="383">
        <v>0</v>
      </c>
      <c r="H77" s="383" t="s">
        <v>11</v>
      </c>
      <c r="I77" s="383"/>
      <c r="J77" s="383">
        <v>0</v>
      </c>
      <c r="K77" s="383" t="s">
        <v>11</v>
      </c>
      <c r="L77" s="385"/>
      <c r="M77" s="383">
        <v>0</v>
      </c>
      <c r="N77" s="383" t="s">
        <v>11</v>
      </c>
      <c r="O77" s="385"/>
      <c r="P77" s="385"/>
      <c r="Q77" s="386" t="s">
        <v>11</v>
      </c>
      <c r="R77" s="383"/>
      <c r="S77" s="383">
        <v>0</v>
      </c>
      <c r="T77" s="386" t="s">
        <v>11</v>
      </c>
      <c r="U77" s="386"/>
      <c r="V77" s="386">
        <v>0</v>
      </c>
      <c r="W77" s="386" t="s">
        <v>11</v>
      </c>
      <c r="X77" s="383"/>
      <c r="Y77" s="383">
        <v>0</v>
      </c>
      <c r="Z77" s="386" t="s">
        <v>11</v>
      </c>
      <c r="AA77" s="386"/>
      <c r="AB77" s="386">
        <v>0</v>
      </c>
      <c r="AC77" s="386" t="s">
        <v>11</v>
      </c>
      <c r="AD77" s="383" t="s">
        <v>33</v>
      </c>
      <c r="AE77" s="383" t="s">
        <v>36</v>
      </c>
      <c r="AF77" s="383">
        <v>90</v>
      </c>
      <c r="AG77" s="383" t="s">
        <v>35</v>
      </c>
      <c r="AH77" s="383" t="s">
        <v>34</v>
      </c>
      <c r="AI77" s="383" t="s">
        <v>36</v>
      </c>
      <c r="AJ77" s="383" t="s">
        <v>3554</v>
      </c>
      <c r="AK77" s="384" t="str">
        <f t="shared" si="3"/>
        <v>NA</v>
      </c>
      <c r="AL77" s="384" t="str">
        <f t="shared" si="4"/>
        <v>NA</v>
      </c>
      <c r="AN77" s="196"/>
    </row>
    <row r="78" spans="1:40" s="181" customFormat="1" x14ac:dyDescent="0.25">
      <c r="A78" s="381" t="s">
        <v>3224</v>
      </c>
      <c r="B78" s="382" t="s">
        <v>179</v>
      </c>
      <c r="C78" s="382" t="s">
        <v>30</v>
      </c>
      <c r="D78" s="382" t="s">
        <v>180</v>
      </c>
      <c r="E78" s="382" t="s">
        <v>32</v>
      </c>
      <c r="F78" s="383"/>
      <c r="G78" s="383">
        <v>0</v>
      </c>
      <c r="H78" s="383" t="s">
        <v>11</v>
      </c>
      <c r="I78" s="383"/>
      <c r="J78" s="383">
        <v>0</v>
      </c>
      <c r="K78" s="383" t="s">
        <v>11</v>
      </c>
      <c r="L78" s="385"/>
      <c r="M78" s="383">
        <v>0</v>
      </c>
      <c r="N78" s="383" t="s">
        <v>11</v>
      </c>
      <c r="O78" s="385"/>
      <c r="P78" s="385"/>
      <c r="Q78" s="386" t="s">
        <v>11</v>
      </c>
      <c r="R78" s="383"/>
      <c r="S78" s="383">
        <v>0</v>
      </c>
      <c r="T78" s="386" t="s">
        <v>11</v>
      </c>
      <c r="U78" s="386"/>
      <c r="V78" s="386">
        <v>0</v>
      </c>
      <c r="W78" s="386" t="s">
        <v>11</v>
      </c>
      <c r="X78" s="383"/>
      <c r="Y78" s="383">
        <v>0</v>
      </c>
      <c r="Z78" s="386" t="s">
        <v>11</v>
      </c>
      <c r="AA78" s="386"/>
      <c r="AB78" s="386">
        <v>0</v>
      </c>
      <c r="AC78" s="386" t="s">
        <v>11</v>
      </c>
      <c r="AD78" s="383" t="s">
        <v>33</v>
      </c>
      <c r="AE78" s="383" t="s">
        <v>36</v>
      </c>
      <c r="AF78" s="383">
        <v>92</v>
      </c>
      <c r="AG78" s="383" t="s">
        <v>35</v>
      </c>
      <c r="AH78" s="383" t="s">
        <v>34</v>
      </c>
      <c r="AI78" s="383" t="s">
        <v>36</v>
      </c>
      <c r="AJ78" s="383" t="s">
        <v>3554</v>
      </c>
      <c r="AK78" s="384" t="str">
        <f t="shared" si="3"/>
        <v>NA</v>
      </c>
      <c r="AL78" s="384" t="str">
        <f t="shared" si="4"/>
        <v>NA</v>
      </c>
      <c r="AN78" s="196"/>
    </row>
    <row r="79" spans="1:40" s="181" customFormat="1" x14ac:dyDescent="0.25">
      <c r="A79" s="381" t="s">
        <v>3224</v>
      </c>
      <c r="B79" s="382" t="s">
        <v>181</v>
      </c>
      <c r="C79" s="382" t="s">
        <v>30</v>
      </c>
      <c r="D79" s="382" t="s">
        <v>182</v>
      </c>
      <c r="E79" s="382" t="s">
        <v>32</v>
      </c>
      <c r="F79" s="383"/>
      <c r="G79" s="383">
        <v>1</v>
      </c>
      <c r="H79" s="383" t="s">
        <v>11</v>
      </c>
      <c r="I79" s="383"/>
      <c r="J79" s="383">
        <v>1</v>
      </c>
      <c r="K79" s="383" t="s">
        <v>11</v>
      </c>
      <c r="L79" s="385"/>
      <c r="M79" s="383">
        <v>1</v>
      </c>
      <c r="N79" s="383" t="s">
        <v>11</v>
      </c>
      <c r="O79" s="385"/>
      <c r="P79" s="385"/>
      <c r="Q79" s="386" t="s">
        <v>11</v>
      </c>
      <c r="R79" s="383"/>
      <c r="S79" s="383">
        <v>1</v>
      </c>
      <c r="T79" s="386" t="s">
        <v>11</v>
      </c>
      <c r="U79" s="386"/>
      <c r="V79" s="386">
        <v>1</v>
      </c>
      <c r="W79" s="386" t="s">
        <v>11</v>
      </c>
      <c r="X79" s="383"/>
      <c r="Y79" s="383">
        <v>1</v>
      </c>
      <c r="Z79" s="386" t="s">
        <v>11</v>
      </c>
      <c r="AA79" s="386"/>
      <c r="AB79" s="386">
        <v>1</v>
      </c>
      <c r="AC79" s="386" t="s">
        <v>11</v>
      </c>
      <c r="AD79" s="383" t="s">
        <v>57</v>
      </c>
      <c r="AE79" s="383" t="s">
        <v>36</v>
      </c>
      <c r="AF79" s="383">
        <v>90</v>
      </c>
      <c r="AG79" s="383" t="s">
        <v>35</v>
      </c>
      <c r="AH79" s="383" t="s">
        <v>34</v>
      </c>
      <c r="AI79" s="383" t="s">
        <v>36</v>
      </c>
      <c r="AJ79" s="383" t="s">
        <v>3554</v>
      </c>
      <c r="AK79" s="384" t="str">
        <f t="shared" si="3"/>
        <v>NA</v>
      </c>
      <c r="AL79" s="384" t="str">
        <f t="shared" si="4"/>
        <v>NA</v>
      </c>
      <c r="AN79" s="196"/>
    </row>
    <row r="80" spans="1:40" s="181" customFormat="1" x14ac:dyDescent="0.25">
      <c r="A80" s="381" t="s">
        <v>3224</v>
      </c>
      <c r="B80" s="382" t="s">
        <v>183</v>
      </c>
      <c r="C80" s="382" t="s">
        <v>30</v>
      </c>
      <c r="D80" s="382" t="s">
        <v>184</v>
      </c>
      <c r="E80" s="382" t="s">
        <v>32</v>
      </c>
      <c r="F80" s="383"/>
      <c r="G80" s="383">
        <v>1</v>
      </c>
      <c r="H80" s="383" t="s">
        <v>11</v>
      </c>
      <c r="I80" s="383"/>
      <c r="J80" s="383">
        <v>1</v>
      </c>
      <c r="K80" s="383" t="s">
        <v>11</v>
      </c>
      <c r="L80" s="385"/>
      <c r="M80" s="383">
        <v>0</v>
      </c>
      <c r="N80" s="383" t="s">
        <v>11</v>
      </c>
      <c r="O80" s="385"/>
      <c r="P80" s="385"/>
      <c r="Q80" s="386" t="s">
        <v>11</v>
      </c>
      <c r="R80" s="383"/>
      <c r="S80" s="383">
        <v>0</v>
      </c>
      <c r="T80" s="386" t="s">
        <v>11</v>
      </c>
      <c r="U80" s="386"/>
      <c r="V80" s="386">
        <v>0</v>
      </c>
      <c r="W80" s="386" t="s">
        <v>11</v>
      </c>
      <c r="X80" s="383"/>
      <c r="Y80" s="383">
        <v>0</v>
      </c>
      <c r="Z80" s="386" t="s">
        <v>11</v>
      </c>
      <c r="AA80" s="386"/>
      <c r="AB80" s="386">
        <v>0</v>
      </c>
      <c r="AC80" s="386" t="s">
        <v>11</v>
      </c>
      <c r="AD80" s="383" t="s">
        <v>33</v>
      </c>
      <c r="AE80" s="383" t="s">
        <v>36</v>
      </c>
      <c r="AF80" s="383">
        <v>92</v>
      </c>
      <c r="AG80" s="383" t="s">
        <v>35</v>
      </c>
      <c r="AH80" s="383" t="s">
        <v>34</v>
      </c>
      <c r="AI80" s="383" t="s">
        <v>36</v>
      </c>
      <c r="AJ80" s="383" t="s">
        <v>3554</v>
      </c>
      <c r="AK80" s="384" t="str">
        <f t="shared" si="3"/>
        <v>NA</v>
      </c>
      <c r="AL80" s="384" t="str">
        <f t="shared" si="4"/>
        <v>NA</v>
      </c>
      <c r="AN80" s="196"/>
    </row>
    <row r="81" spans="1:40" s="181" customFormat="1" x14ac:dyDescent="0.25">
      <c r="A81" s="381" t="s">
        <v>3224</v>
      </c>
      <c r="B81" s="382" t="s">
        <v>185</v>
      </c>
      <c r="C81" s="382" t="s">
        <v>30</v>
      </c>
      <c r="D81" s="382" t="s">
        <v>186</v>
      </c>
      <c r="E81" s="382" t="s">
        <v>32</v>
      </c>
      <c r="F81" s="383"/>
      <c r="G81" s="383">
        <v>1</v>
      </c>
      <c r="H81" s="383" t="s">
        <v>11</v>
      </c>
      <c r="I81" s="383"/>
      <c r="J81" s="383">
        <v>1</v>
      </c>
      <c r="K81" s="383" t="s">
        <v>11</v>
      </c>
      <c r="L81" s="385"/>
      <c r="M81" s="383">
        <v>0</v>
      </c>
      <c r="N81" s="383" t="s">
        <v>11</v>
      </c>
      <c r="O81" s="385"/>
      <c r="P81" s="385"/>
      <c r="Q81" s="386" t="s">
        <v>11</v>
      </c>
      <c r="R81" s="383"/>
      <c r="S81" s="383">
        <v>1</v>
      </c>
      <c r="T81" s="386" t="s">
        <v>11</v>
      </c>
      <c r="U81" s="386"/>
      <c r="V81" s="386">
        <v>1</v>
      </c>
      <c r="W81" s="386" t="s">
        <v>11</v>
      </c>
      <c r="X81" s="383"/>
      <c r="Y81" s="383">
        <v>1</v>
      </c>
      <c r="Z81" s="386" t="s">
        <v>11</v>
      </c>
      <c r="AA81" s="386"/>
      <c r="AB81" s="386">
        <v>1</v>
      </c>
      <c r="AC81" s="386" t="s">
        <v>11</v>
      </c>
      <c r="AD81" s="383" t="s">
        <v>33</v>
      </c>
      <c r="AE81" s="383" t="s">
        <v>36</v>
      </c>
      <c r="AF81" s="383">
        <v>85</v>
      </c>
      <c r="AG81" s="383" t="s">
        <v>35</v>
      </c>
      <c r="AH81" s="383" t="s">
        <v>34</v>
      </c>
      <c r="AI81" s="383" t="s">
        <v>36</v>
      </c>
      <c r="AJ81" s="383" t="s">
        <v>3554</v>
      </c>
      <c r="AK81" s="384" t="str">
        <f t="shared" si="3"/>
        <v>NA</v>
      </c>
      <c r="AL81" s="384" t="str">
        <f t="shared" si="4"/>
        <v>NA</v>
      </c>
      <c r="AN81" s="196"/>
    </row>
    <row r="82" spans="1:40" s="181" customFormat="1" x14ac:dyDescent="0.25">
      <c r="A82" s="381" t="s">
        <v>3224</v>
      </c>
      <c r="B82" s="382" t="s">
        <v>187</v>
      </c>
      <c r="C82" s="382" t="s">
        <v>30</v>
      </c>
      <c r="D82" s="382" t="s">
        <v>188</v>
      </c>
      <c r="E82" s="382" t="s">
        <v>32</v>
      </c>
      <c r="F82" s="383"/>
      <c r="G82" s="383">
        <v>0</v>
      </c>
      <c r="H82" s="383" t="s">
        <v>11</v>
      </c>
      <c r="I82" s="383"/>
      <c r="J82" s="383">
        <v>0</v>
      </c>
      <c r="K82" s="383" t="s">
        <v>11</v>
      </c>
      <c r="L82" s="385"/>
      <c r="M82" s="383">
        <v>0</v>
      </c>
      <c r="N82" s="383" t="s">
        <v>11</v>
      </c>
      <c r="O82" s="385"/>
      <c r="P82" s="385"/>
      <c r="Q82" s="386" t="s">
        <v>11</v>
      </c>
      <c r="R82" s="383"/>
      <c r="S82" s="383">
        <v>0</v>
      </c>
      <c r="T82" s="386" t="s">
        <v>11</v>
      </c>
      <c r="U82" s="386"/>
      <c r="V82" s="386">
        <v>0</v>
      </c>
      <c r="W82" s="386" t="s">
        <v>11</v>
      </c>
      <c r="X82" s="383"/>
      <c r="Y82" s="383">
        <v>0</v>
      </c>
      <c r="Z82" s="386" t="s">
        <v>11</v>
      </c>
      <c r="AA82" s="386"/>
      <c r="AB82" s="386">
        <v>0</v>
      </c>
      <c r="AC82" s="386" t="s">
        <v>11</v>
      </c>
      <c r="AD82" s="383" t="s">
        <v>46</v>
      </c>
      <c r="AE82" s="383" t="s">
        <v>36</v>
      </c>
      <c r="AF82" s="383">
        <v>82</v>
      </c>
      <c r="AG82" s="383" t="s">
        <v>35</v>
      </c>
      <c r="AH82" s="383" t="s">
        <v>34</v>
      </c>
      <c r="AI82" s="383" t="s">
        <v>36</v>
      </c>
      <c r="AJ82" s="383" t="s">
        <v>3554</v>
      </c>
      <c r="AK82" s="384" t="str">
        <f t="shared" si="3"/>
        <v>NA</v>
      </c>
      <c r="AL82" s="384" t="str">
        <f t="shared" si="4"/>
        <v>NA</v>
      </c>
      <c r="AN82" s="196"/>
    </row>
    <row r="83" spans="1:40" s="181" customFormat="1" x14ac:dyDescent="0.25">
      <c r="A83" s="381" t="s">
        <v>3224</v>
      </c>
      <c r="B83" s="382" t="s">
        <v>189</v>
      </c>
      <c r="C83" s="382" t="s">
        <v>30</v>
      </c>
      <c r="D83" s="382" t="s">
        <v>190</v>
      </c>
      <c r="E83" s="382" t="s">
        <v>32</v>
      </c>
      <c r="F83" s="383"/>
      <c r="G83" s="383">
        <v>0</v>
      </c>
      <c r="H83" s="383" t="s">
        <v>11</v>
      </c>
      <c r="I83" s="383"/>
      <c r="J83" s="383">
        <v>0</v>
      </c>
      <c r="K83" s="383" t="s">
        <v>11</v>
      </c>
      <c r="L83" s="385"/>
      <c r="M83" s="383">
        <v>0</v>
      </c>
      <c r="N83" s="383" t="s">
        <v>11</v>
      </c>
      <c r="O83" s="385"/>
      <c r="P83" s="385"/>
      <c r="Q83" s="386" t="s">
        <v>11</v>
      </c>
      <c r="R83" s="383"/>
      <c r="S83" s="383">
        <v>0</v>
      </c>
      <c r="T83" s="386" t="s">
        <v>11</v>
      </c>
      <c r="U83" s="386"/>
      <c r="V83" s="386">
        <v>0</v>
      </c>
      <c r="W83" s="386" t="s">
        <v>11</v>
      </c>
      <c r="X83" s="383"/>
      <c r="Y83" s="383">
        <v>0</v>
      </c>
      <c r="Z83" s="386" t="s">
        <v>11</v>
      </c>
      <c r="AA83" s="386"/>
      <c r="AB83" s="386">
        <v>0</v>
      </c>
      <c r="AC83" s="386" t="s">
        <v>11</v>
      </c>
      <c r="AD83" s="383" t="s">
        <v>46</v>
      </c>
      <c r="AE83" s="383" t="s">
        <v>36</v>
      </c>
      <c r="AF83" s="383">
        <v>79</v>
      </c>
      <c r="AG83" s="383" t="s">
        <v>35</v>
      </c>
      <c r="AH83" s="383" t="s">
        <v>34</v>
      </c>
      <c r="AI83" s="383" t="s">
        <v>36</v>
      </c>
      <c r="AJ83" s="383" t="s">
        <v>3554</v>
      </c>
      <c r="AK83" s="384" t="str">
        <f t="shared" si="3"/>
        <v>NA</v>
      </c>
      <c r="AL83" s="384" t="str">
        <f t="shared" si="4"/>
        <v>NA</v>
      </c>
      <c r="AN83" s="196"/>
    </row>
    <row r="84" spans="1:40" s="181" customFormat="1" x14ac:dyDescent="0.25">
      <c r="A84" s="381" t="s">
        <v>3224</v>
      </c>
      <c r="B84" s="382" t="s">
        <v>191</v>
      </c>
      <c r="C84" s="382" t="s">
        <v>30</v>
      </c>
      <c r="D84" s="382" t="s">
        <v>192</v>
      </c>
      <c r="E84" s="382" t="s">
        <v>32</v>
      </c>
      <c r="F84" s="383"/>
      <c r="G84" s="383">
        <v>0</v>
      </c>
      <c r="H84" s="383" t="s">
        <v>11</v>
      </c>
      <c r="I84" s="383"/>
      <c r="J84" s="383">
        <v>0</v>
      </c>
      <c r="K84" s="383" t="s">
        <v>11</v>
      </c>
      <c r="L84" s="385"/>
      <c r="M84" s="383">
        <v>0</v>
      </c>
      <c r="N84" s="383" t="s">
        <v>11</v>
      </c>
      <c r="O84" s="385"/>
      <c r="P84" s="385"/>
      <c r="Q84" s="386" t="s">
        <v>11</v>
      </c>
      <c r="R84" s="383"/>
      <c r="S84" s="383">
        <v>0</v>
      </c>
      <c r="T84" s="386" t="s">
        <v>11</v>
      </c>
      <c r="U84" s="386"/>
      <c r="V84" s="386">
        <v>0</v>
      </c>
      <c r="W84" s="386" t="s">
        <v>11</v>
      </c>
      <c r="X84" s="383"/>
      <c r="Y84" s="383">
        <v>0</v>
      </c>
      <c r="Z84" s="386" t="s">
        <v>11</v>
      </c>
      <c r="AA84" s="386"/>
      <c r="AB84" s="386">
        <v>0</v>
      </c>
      <c r="AC84" s="386" t="s">
        <v>11</v>
      </c>
      <c r="AD84" s="383" t="s">
        <v>33</v>
      </c>
      <c r="AE84" s="383" t="s">
        <v>36</v>
      </c>
      <c r="AF84" s="383">
        <v>82</v>
      </c>
      <c r="AG84" s="383" t="s">
        <v>35</v>
      </c>
      <c r="AH84" s="383" t="s">
        <v>34</v>
      </c>
      <c r="AI84" s="383" t="s">
        <v>36</v>
      </c>
      <c r="AJ84" s="383" t="s">
        <v>3554</v>
      </c>
      <c r="AK84" s="384" t="str">
        <f t="shared" si="3"/>
        <v>NA</v>
      </c>
      <c r="AL84" s="384" t="str">
        <f t="shared" si="4"/>
        <v>NA</v>
      </c>
      <c r="AN84" s="196"/>
    </row>
    <row r="85" spans="1:40" s="181" customFormat="1" x14ac:dyDescent="0.25">
      <c r="A85" s="381" t="s">
        <v>3224</v>
      </c>
      <c r="B85" s="382" t="s">
        <v>193</v>
      </c>
      <c r="C85" s="382" t="s">
        <v>30</v>
      </c>
      <c r="D85" s="382" t="s">
        <v>194</v>
      </c>
      <c r="E85" s="382" t="s">
        <v>32</v>
      </c>
      <c r="F85" s="383"/>
      <c r="G85" s="383">
        <v>1</v>
      </c>
      <c r="H85" s="383" t="s">
        <v>11</v>
      </c>
      <c r="I85" s="383"/>
      <c r="J85" s="383">
        <v>1</v>
      </c>
      <c r="K85" s="383" t="s">
        <v>11</v>
      </c>
      <c r="L85" s="385"/>
      <c r="M85" s="383">
        <v>0</v>
      </c>
      <c r="N85" s="383" t="s">
        <v>11</v>
      </c>
      <c r="O85" s="385"/>
      <c r="P85" s="385"/>
      <c r="Q85" s="386" t="s">
        <v>11</v>
      </c>
      <c r="R85" s="383"/>
      <c r="S85" s="383">
        <v>1</v>
      </c>
      <c r="T85" s="386" t="s">
        <v>11</v>
      </c>
      <c r="U85" s="386"/>
      <c r="V85" s="386">
        <v>1</v>
      </c>
      <c r="W85" s="386" t="s">
        <v>11</v>
      </c>
      <c r="X85" s="383"/>
      <c r="Y85" s="383">
        <v>1</v>
      </c>
      <c r="Z85" s="386" t="s">
        <v>11</v>
      </c>
      <c r="AA85" s="386"/>
      <c r="AB85" s="386">
        <v>1</v>
      </c>
      <c r="AC85" s="386" t="s">
        <v>11</v>
      </c>
      <c r="AD85" s="383" t="s">
        <v>33</v>
      </c>
      <c r="AE85" s="383" t="s">
        <v>36</v>
      </c>
      <c r="AF85" s="383">
        <v>92</v>
      </c>
      <c r="AG85" s="383" t="s">
        <v>35</v>
      </c>
      <c r="AH85" s="383" t="s">
        <v>34</v>
      </c>
      <c r="AI85" s="383" t="s">
        <v>36</v>
      </c>
      <c r="AJ85" s="383" t="s">
        <v>3554</v>
      </c>
      <c r="AK85" s="384" t="str">
        <f t="shared" si="3"/>
        <v>NA</v>
      </c>
      <c r="AL85" s="384" t="str">
        <f t="shared" si="4"/>
        <v>NA</v>
      </c>
      <c r="AN85" s="196"/>
    </row>
    <row r="86" spans="1:40" s="181" customFormat="1" x14ac:dyDescent="0.25">
      <c r="A86" s="381" t="s">
        <v>3224</v>
      </c>
      <c r="B86" s="382" t="s">
        <v>195</v>
      </c>
      <c r="C86" s="382" t="s">
        <v>30</v>
      </c>
      <c r="D86" s="382" t="s">
        <v>196</v>
      </c>
      <c r="E86" s="382" t="s">
        <v>32</v>
      </c>
      <c r="F86" s="383"/>
      <c r="G86" s="383">
        <v>0</v>
      </c>
      <c r="H86" s="383" t="s">
        <v>11</v>
      </c>
      <c r="I86" s="383"/>
      <c r="J86" s="383">
        <v>0</v>
      </c>
      <c r="K86" s="383" t="s">
        <v>11</v>
      </c>
      <c r="L86" s="385"/>
      <c r="M86" s="383">
        <v>0</v>
      </c>
      <c r="N86" s="383" t="s">
        <v>11</v>
      </c>
      <c r="O86" s="385"/>
      <c r="P86" s="385"/>
      <c r="Q86" s="386" t="s">
        <v>11</v>
      </c>
      <c r="R86" s="383"/>
      <c r="S86" s="383">
        <v>0</v>
      </c>
      <c r="T86" s="386" t="s">
        <v>11</v>
      </c>
      <c r="U86" s="386"/>
      <c r="V86" s="386">
        <v>0</v>
      </c>
      <c r="W86" s="386" t="s">
        <v>11</v>
      </c>
      <c r="X86" s="383"/>
      <c r="Y86" s="383">
        <v>0</v>
      </c>
      <c r="Z86" s="386" t="s">
        <v>11</v>
      </c>
      <c r="AA86" s="386"/>
      <c r="AB86" s="386">
        <v>0</v>
      </c>
      <c r="AC86" s="386" t="s">
        <v>11</v>
      </c>
      <c r="AD86" s="383" t="s">
        <v>33</v>
      </c>
      <c r="AE86" s="383" t="s">
        <v>34</v>
      </c>
      <c r="AF86" s="383">
        <v>100</v>
      </c>
      <c r="AG86" s="383" t="s">
        <v>35</v>
      </c>
      <c r="AH86" s="383" t="s">
        <v>36</v>
      </c>
      <c r="AI86" s="383" t="s">
        <v>36</v>
      </c>
      <c r="AJ86" s="383" t="s">
        <v>3554</v>
      </c>
      <c r="AK86" s="384" t="str">
        <f t="shared" si="3"/>
        <v>NA</v>
      </c>
      <c r="AL86" s="384" t="str">
        <f t="shared" si="4"/>
        <v>NA</v>
      </c>
      <c r="AN86" s="196"/>
    </row>
    <row r="87" spans="1:40" s="181" customFormat="1" x14ac:dyDescent="0.25">
      <c r="A87" s="381" t="s">
        <v>3224</v>
      </c>
      <c r="B87" s="382" t="s">
        <v>197</v>
      </c>
      <c r="C87" s="382" t="s">
        <v>30</v>
      </c>
      <c r="D87" s="382" t="s">
        <v>198</v>
      </c>
      <c r="E87" s="382" t="s">
        <v>32</v>
      </c>
      <c r="F87" s="383"/>
      <c r="G87" s="383">
        <v>0</v>
      </c>
      <c r="H87" s="383" t="s">
        <v>11</v>
      </c>
      <c r="I87" s="383"/>
      <c r="J87" s="383">
        <v>0</v>
      </c>
      <c r="K87" s="383" t="s">
        <v>11</v>
      </c>
      <c r="L87" s="385"/>
      <c r="M87" s="383">
        <v>0</v>
      </c>
      <c r="N87" s="383" t="s">
        <v>11</v>
      </c>
      <c r="O87" s="385"/>
      <c r="P87" s="385"/>
      <c r="Q87" s="386" t="s">
        <v>11</v>
      </c>
      <c r="R87" s="383"/>
      <c r="S87" s="383">
        <v>0</v>
      </c>
      <c r="T87" s="386" t="s">
        <v>11</v>
      </c>
      <c r="U87" s="386"/>
      <c r="V87" s="386">
        <v>0</v>
      </c>
      <c r="W87" s="386" t="s">
        <v>11</v>
      </c>
      <c r="X87" s="383"/>
      <c r="Y87" s="383">
        <v>0</v>
      </c>
      <c r="Z87" s="386" t="s">
        <v>11</v>
      </c>
      <c r="AA87" s="386"/>
      <c r="AB87" s="386">
        <v>0</v>
      </c>
      <c r="AC87" s="386" t="s">
        <v>11</v>
      </c>
      <c r="AD87" s="383" t="s">
        <v>33</v>
      </c>
      <c r="AE87" s="383" t="s">
        <v>36</v>
      </c>
      <c r="AF87" s="383">
        <v>79</v>
      </c>
      <c r="AG87" s="383" t="s">
        <v>40</v>
      </c>
      <c r="AH87" s="383" t="s">
        <v>34</v>
      </c>
      <c r="AI87" s="383" t="s">
        <v>36</v>
      </c>
      <c r="AJ87" s="383" t="s">
        <v>3554</v>
      </c>
      <c r="AK87" s="384" t="str">
        <f t="shared" si="3"/>
        <v>NA</v>
      </c>
      <c r="AL87" s="384" t="str">
        <f t="shared" si="4"/>
        <v>NA</v>
      </c>
      <c r="AN87" s="196"/>
    </row>
    <row r="88" spans="1:40" s="181" customFormat="1" x14ac:dyDescent="0.25">
      <c r="A88" s="381" t="s">
        <v>3224</v>
      </c>
      <c r="B88" s="382" t="s">
        <v>199</v>
      </c>
      <c r="C88" s="382" t="s">
        <v>30</v>
      </c>
      <c r="D88" s="382" t="s">
        <v>200</v>
      </c>
      <c r="E88" s="382" t="s">
        <v>32</v>
      </c>
      <c r="F88" s="383"/>
      <c r="G88" s="383">
        <v>0</v>
      </c>
      <c r="H88" s="383" t="s">
        <v>11</v>
      </c>
      <c r="I88" s="383"/>
      <c r="J88" s="383">
        <v>0</v>
      </c>
      <c r="K88" s="383" t="s">
        <v>11</v>
      </c>
      <c r="L88" s="385"/>
      <c r="M88" s="383">
        <v>0</v>
      </c>
      <c r="N88" s="383" t="s">
        <v>11</v>
      </c>
      <c r="O88" s="385"/>
      <c r="P88" s="385"/>
      <c r="Q88" s="386" t="s">
        <v>11</v>
      </c>
      <c r="R88" s="383"/>
      <c r="S88" s="383">
        <v>0</v>
      </c>
      <c r="T88" s="386" t="s">
        <v>11</v>
      </c>
      <c r="U88" s="386"/>
      <c r="V88" s="386">
        <v>0</v>
      </c>
      <c r="W88" s="386" t="s">
        <v>11</v>
      </c>
      <c r="X88" s="383"/>
      <c r="Y88" s="383">
        <v>0</v>
      </c>
      <c r="Z88" s="386" t="s">
        <v>11</v>
      </c>
      <c r="AA88" s="386"/>
      <c r="AB88" s="386">
        <v>0</v>
      </c>
      <c r="AC88" s="386" t="s">
        <v>11</v>
      </c>
      <c r="AD88" s="383" t="s">
        <v>33</v>
      </c>
      <c r="AE88" s="383" t="s">
        <v>34</v>
      </c>
      <c r="AF88" s="383">
        <v>100</v>
      </c>
      <c r="AG88" s="383" t="s">
        <v>35</v>
      </c>
      <c r="AH88" s="383" t="s">
        <v>36</v>
      </c>
      <c r="AI88" s="383" t="s">
        <v>36</v>
      </c>
      <c r="AJ88" s="383" t="s">
        <v>3554</v>
      </c>
      <c r="AK88" s="384" t="str">
        <f t="shared" si="3"/>
        <v>NA</v>
      </c>
      <c r="AL88" s="384" t="str">
        <f t="shared" si="4"/>
        <v>NA</v>
      </c>
      <c r="AN88" s="196"/>
    </row>
    <row r="89" spans="1:40" s="181" customFormat="1" x14ac:dyDescent="0.25">
      <c r="A89" s="381" t="s">
        <v>3224</v>
      </c>
      <c r="B89" s="382" t="s">
        <v>201</v>
      </c>
      <c r="C89" s="382" t="s">
        <v>30</v>
      </c>
      <c r="D89" s="382" t="s">
        <v>202</v>
      </c>
      <c r="E89" s="382" t="s">
        <v>32</v>
      </c>
      <c r="F89" s="383"/>
      <c r="G89" s="383">
        <v>0</v>
      </c>
      <c r="H89" s="383" t="s">
        <v>11</v>
      </c>
      <c r="I89" s="383"/>
      <c r="J89" s="383">
        <v>0</v>
      </c>
      <c r="K89" s="383" t="s">
        <v>11</v>
      </c>
      <c r="L89" s="385"/>
      <c r="M89" s="383">
        <v>0</v>
      </c>
      <c r="N89" s="383" t="s">
        <v>11</v>
      </c>
      <c r="O89" s="385"/>
      <c r="P89" s="385"/>
      <c r="Q89" s="386" t="s">
        <v>11</v>
      </c>
      <c r="R89" s="383"/>
      <c r="S89" s="383">
        <v>0</v>
      </c>
      <c r="T89" s="386" t="s">
        <v>11</v>
      </c>
      <c r="U89" s="386"/>
      <c r="V89" s="386">
        <v>0</v>
      </c>
      <c r="W89" s="386" t="s">
        <v>11</v>
      </c>
      <c r="X89" s="383"/>
      <c r="Y89" s="383">
        <v>0</v>
      </c>
      <c r="Z89" s="386" t="s">
        <v>11</v>
      </c>
      <c r="AA89" s="386"/>
      <c r="AB89" s="386">
        <v>0</v>
      </c>
      <c r="AC89" s="386" t="s">
        <v>11</v>
      </c>
      <c r="AD89" s="383" t="s">
        <v>33</v>
      </c>
      <c r="AE89" s="383" t="s">
        <v>36</v>
      </c>
      <c r="AF89" s="383">
        <v>97</v>
      </c>
      <c r="AG89" s="383" t="s">
        <v>35</v>
      </c>
      <c r="AH89" s="383" t="s">
        <v>34</v>
      </c>
      <c r="AI89" s="383" t="s">
        <v>36</v>
      </c>
      <c r="AJ89" s="383" t="s">
        <v>3554</v>
      </c>
      <c r="AK89" s="384" t="str">
        <f t="shared" si="3"/>
        <v>NA</v>
      </c>
      <c r="AL89" s="384" t="str">
        <f t="shared" si="4"/>
        <v>NA</v>
      </c>
      <c r="AN89" s="196"/>
    </row>
    <row r="90" spans="1:40" s="181" customFormat="1" x14ac:dyDescent="0.25">
      <c r="A90" s="381" t="s">
        <v>3224</v>
      </c>
      <c r="B90" s="382" t="s">
        <v>203</v>
      </c>
      <c r="C90" s="382" t="s">
        <v>30</v>
      </c>
      <c r="D90" s="382" t="s">
        <v>204</v>
      </c>
      <c r="E90" s="382" t="s">
        <v>32</v>
      </c>
      <c r="F90" s="383"/>
      <c r="G90" s="383">
        <v>0</v>
      </c>
      <c r="H90" s="383" t="s">
        <v>11</v>
      </c>
      <c r="I90" s="383"/>
      <c r="J90" s="383">
        <v>0</v>
      </c>
      <c r="K90" s="383" t="s">
        <v>11</v>
      </c>
      <c r="L90" s="385"/>
      <c r="M90" s="383">
        <v>0</v>
      </c>
      <c r="N90" s="383" t="s">
        <v>11</v>
      </c>
      <c r="O90" s="385"/>
      <c r="P90" s="385"/>
      <c r="Q90" s="386" t="s">
        <v>11</v>
      </c>
      <c r="R90" s="383"/>
      <c r="S90" s="383">
        <v>0</v>
      </c>
      <c r="T90" s="386" t="s">
        <v>11</v>
      </c>
      <c r="U90" s="386"/>
      <c r="V90" s="386">
        <v>0</v>
      </c>
      <c r="W90" s="386" t="s">
        <v>11</v>
      </c>
      <c r="X90" s="383"/>
      <c r="Y90" s="383">
        <v>0</v>
      </c>
      <c r="Z90" s="386" t="s">
        <v>11</v>
      </c>
      <c r="AA90" s="386"/>
      <c r="AB90" s="386">
        <v>0</v>
      </c>
      <c r="AC90" s="386" t="s">
        <v>11</v>
      </c>
      <c r="AD90" s="383" t="s">
        <v>33</v>
      </c>
      <c r="AE90" s="383" t="s">
        <v>36</v>
      </c>
      <c r="AF90" s="383">
        <v>97</v>
      </c>
      <c r="AG90" s="383" t="s">
        <v>35</v>
      </c>
      <c r="AH90" s="383" t="s">
        <v>34</v>
      </c>
      <c r="AI90" s="383" t="s">
        <v>36</v>
      </c>
      <c r="AJ90" s="383" t="s">
        <v>3554</v>
      </c>
      <c r="AK90" s="384" t="str">
        <f t="shared" si="3"/>
        <v>NA</v>
      </c>
      <c r="AL90" s="384" t="str">
        <f t="shared" si="4"/>
        <v>NA</v>
      </c>
      <c r="AN90" s="196"/>
    </row>
    <row r="91" spans="1:40" s="181" customFormat="1" x14ac:dyDescent="0.25">
      <c r="A91" s="381" t="s">
        <v>3224</v>
      </c>
      <c r="B91" s="382" t="s">
        <v>205</v>
      </c>
      <c r="C91" s="382" t="s">
        <v>30</v>
      </c>
      <c r="D91" s="382" t="s">
        <v>206</v>
      </c>
      <c r="E91" s="382" t="s">
        <v>32</v>
      </c>
      <c r="F91" s="383"/>
      <c r="G91" s="383">
        <v>0</v>
      </c>
      <c r="H91" s="383" t="s">
        <v>11</v>
      </c>
      <c r="I91" s="383"/>
      <c r="J91" s="383">
        <v>0</v>
      </c>
      <c r="K91" s="383" t="s">
        <v>11</v>
      </c>
      <c r="L91" s="385"/>
      <c r="M91" s="383">
        <v>0</v>
      </c>
      <c r="N91" s="383" t="s">
        <v>11</v>
      </c>
      <c r="O91" s="385"/>
      <c r="P91" s="385"/>
      <c r="Q91" s="386" t="s">
        <v>11</v>
      </c>
      <c r="R91" s="383"/>
      <c r="S91" s="383">
        <v>0</v>
      </c>
      <c r="T91" s="386" t="s">
        <v>11</v>
      </c>
      <c r="U91" s="386"/>
      <c r="V91" s="386">
        <v>0</v>
      </c>
      <c r="W91" s="386" t="s">
        <v>11</v>
      </c>
      <c r="X91" s="383"/>
      <c r="Y91" s="383">
        <v>0</v>
      </c>
      <c r="Z91" s="386" t="s">
        <v>11</v>
      </c>
      <c r="AA91" s="386"/>
      <c r="AB91" s="386">
        <v>0</v>
      </c>
      <c r="AC91" s="386" t="s">
        <v>11</v>
      </c>
      <c r="AD91" s="383" t="s">
        <v>33</v>
      </c>
      <c r="AE91" s="383" t="s">
        <v>36</v>
      </c>
      <c r="AF91" s="383">
        <v>79</v>
      </c>
      <c r="AG91" s="383" t="s">
        <v>35</v>
      </c>
      <c r="AH91" s="383" t="s">
        <v>34</v>
      </c>
      <c r="AI91" s="383" t="s">
        <v>36</v>
      </c>
      <c r="AJ91" s="383" t="s">
        <v>3554</v>
      </c>
      <c r="AK91" s="384" t="str">
        <f t="shared" si="3"/>
        <v>NA</v>
      </c>
      <c r="AL91" s="384" t="str">
        <f t="shared" si="4"/>
        <v>NA</v>
      </c>
      <c r="AN91" s="196"/>
    </row>
    <row r="92" spans="1:40" s="181" customFormat="1" x14ac:dyDescent="0.25">
      <c r="A92" s="381" t="s">
        <v>3224</v>
      </c>
      <c r="B92" s="382" t="s">
        <v>207</v>
      </c>
      <c r="C92" s="382" t="s">
        <v>30</v>
      </c>
      <c r="D92" s="382" t="s">
        <v>208</v>
      </c>
      <c r="E92" s="382" t="s">
        <v>32</v>
      </c>
      <c r="F92" s="383"/>
      <c r="G92" s="383">
        <v>0</v>
      </c>
      <c r="H92" s="383" t="s">
        <v>11</v>
      </c>
      <c r="I92" s="383"/>
      <c r="J92" s="383">
        <v>0</v>
      </c>
      <c r="K92" s="383" t="s">
        <v>11</v>
      </c>
      <c r="L92" s="385"/>
      <c r="M92" s="383">
        <v>0</v>
      </c>
      <c r="N92" s="383" t="s">
        <v>11</v>
      </c>
      <c r="O92" s="385"/>
      <c r="P92" s="385"/>
      <c r="Q92" s="386" t="s">
        <v>11</v>
      </c>
      <c r="R92" s="383"/>
      <c r="S92" s="383">
        <v>0</v>
      </c>
      <c r="T92" s="386" t="s">
        <v>11</v>
      </c>
      <c r="U92" s="386"/>
      <c r="V92" s="386">
        <v>0</v>
      </c>
      <c r="W92" s="386" t="s">
        <v>11</v>
      </c>
      <c r="X92" s="383"/>
      <c r="Y92" s="383">
        <v>0</v>
      </c>
      <c r="Z92" s="386" t="s">
        <v>11</v>
      </c>
      <c r="AA92" s="386"/>
      <c r="AB92" s="386">
        <v>0</v>
      </c>
      <c r="AC92" s="386" t="s">
        <v>11</v>
      </c>
      <c r="AD92" s="383" t="s">
        <v>33</v>
      </c>
      <c r="AE92" s="383" t="s">
        <v>36</v>
      </c>
      <c r="AF92" s="383">
        <v>87</v>
      </c>
      <c r="AG92" s="383" t="s">
        <v>35</v>
      </c>
      <c r="AH92" s="383" t="s">
        <v>34</v>
      </c>
      <c r="AI92" s="383" t="s">
        <v>36</v>
      </c>
      <c r="AJ92" s="383" t="s">
        <v>3554</v>
      </c>
      <c r="AK92" s="384" t="str">
        <f t="shared" si="3"/>
        <v>NA</v>
      </c>
      <c r="AL92" s="384" t="str">
        <f t="shared" si="4"/>
        <v>NA</v>
      </c>
      <c r="AN92" s="196"/>
    </row>
    <row r="93" spans="1:40" s="181" customFormat="1" x14ac:dyDescent="0.25">
      <c r="A93" s="381" t="s">
        <v>3224</v>
      </c>
      <c r="B93" s="382" t="s">
        <v>209</v>
      </c>
      <c r="C93" s="382" t="s">
        <v>30</v>
      </c>
      <c r="D93" s="382" t="s">
        <v>210</v>
      </c>
      <c r="E93" s="382" t="s">
        <v>32</v>
      </c>
      <c r="F93" s="383"/>
      <c r="G93" s="383">
        <v>0</v>
      </c>
      <c r="H93" s="383" t="s">
        <v>11</v>
      </c>
      <c r="I93" s="383"/>
      <c r="J93" s="383">
        <v>0</v>
      </c>
      <c r="K93" s="383" t="s">
        <v>11</v>
      </c>
      <c r="L93" s="385"/>
      <c r="M93" s="383">
        <v>0</v>
      </c>
      <c r="N93" s="383" t="s">
        <v>11</v>
      </c>
      <c r="O93" s="385"/>
      <c r="P93" s="385"/>
      <c r="Q93" s="386" t="s">
        <v>11</v>
      </c>
      <c r="R93" s="383"/>
      <c r="S93" s="383">
        <v>0</v>
      </c>
      <c r="T93" s="386" t="s">
        <v>11</v>
      </c>
      <c r="U93" s="386"/>
      <c r="V93" s="386">
        <v>0</v>
      </c>
      <c r="W93" s="386" t="s">
        <v>11</v>
      </c>
      <c r="X93" s="383"/>
      <c r="Y93" s="383">
        <v>0</v>
      </c>
      <c r="Z93" s="386" t="s">
        <v>11</v>
      </c>
      <c r="AA93" s="386"/>
      <c r="AB93" s="386">
        <v>0</v>
      </c>
      <c r="AC93" s="386" t="s">
        <v>11</v>
      </c>
      <c r="AD93" s="383" t="s">
        <v>33</v>
      </c>
      <c r="AE93" s="383" t="s">
        <v>36</v>
      </c>
      <c r="AF93" s="383">
        <v>79</v>
      </c>
      <c r="AG93" s="383" t="s">
        <v>35</v>
      </c>
      <c r="AH93" s="383" t="s">
        <v>34</v>
      </c>
      <c r="AI93" s="383" t="s">
        <v>36</v>
      </c>
      <c r="AJ93" s="383" t="s">
        <v>3554</v>
      </c>
      <c r="AK93" s="384" t="str">
        <f t="shared" si="3"/>
        <v>NA</v>
      </c>
      <c r="AL93" s="384" t="str">
        <f t="shared" si="4"/>
        <v>NA</v>
      </c>
      <c r="AN93" s="196"/>
    </row>
    <row r="94" spans="1:40" s="181" customFormat="1" x14ac:dyDescent="0.25">
      <c r="A94" s="381" t="s">
        <v>3224</v>
      </c>
      <c r="B94" s="382" t="s">
        <v>211</v>
      </c>
      <c r="C94" s="382" t="s">
        <v>30</v>
      </c>
      <c r="D94" s="382" t="s">
        <v>212</v>
      </c>
      <c r="E94" s="382" t="s">
        <v>32</v>
      </c>
      <c r="F94" s="383"/>
      <c r="G94" s="383">
        <v>0</v>
      </c>
      <c r="H94" s="383" t="s">
        <v>11</v>
      </c>
      <c r="I94" s="383"/>
      <c r="J94" s="383">
        <v>0</v>
      </c>
      <c r="K94" s="383" t="s">
        <v>11</v>
      </c>
      <c r="L94" s="385"/>
      <c r="M94" s="383">
        <v>0</v>
      </c>
      <c r="N94" s="383" t="s">
        <v>11</v>
      </c>
      <c r="O94" s="385"/>
      <c r="P94" s="385"/>
      <c r="Q94" s="386" t="s">
        <v>11</v>
      </c>
      <c r="R94" s="383"/>
      <c r="S94" s="383">
        <v>0</v>
      </c>
      <c r="T94" s="386" t="s">
        <v>11</v>
      </c>
      <c r="U94" s="386"/>
      <c r="V94" s="386">
        <v>0</v>
      </c>
      <c r="W94" s="386" t="s">
        <v>11</v>
      </c>
      <c r="X94" s="383"/>
      <c r="Y94" s="383">
        <v>0</v>
      </c>
      <c r="Z94" s="386" t="s">
        <v>11</v>
      </c>
      <c r="AA94" s="386"/>
      <c r="AB94" s="386">
        <v>0</v>
      </c>
      <c r="AC94" s="386" t="s">
        <v>11</v>
      </c>
      <c r="AD94" s="383" t="s">
        <v>46</v>
      </c>
      <c r="AE94" s="383" t="s">
        <v>36</v>
      </c>
      <c r="AF94" s="383">
        <v>82</v>
      </c>
      <c r="AG94" s="383" t="s">
        <v>35</v>
      </c>
      <c r="AH94" s="383" t="s">
        <v>34</v>
      </c>
      <c r="AI94" s="383" t="s">
        <v>36</v>
      </c>
      <c r="AJ94" s="383" t="s">
        <v>3554</v>
      </c>
      <c r="AK94" s="384" t="str">
        <f t="shared" si="3"/>
        <v>NA</v>
      </c>
      <c r="AL94" s="384" t="str">
        <f t="shared" si="4"/>
        <v>NA</v>
      </c>
      <c r="AN94" s="196"/>
    </row>
    <row r="95" spans="1:40" s="181" customFormat="1" x14ac:dyDescent="0.25">
      <c r="A95" s="381" t="s">
        <v>3224</v>
      </c>
      <c r="B95" s="382" t="s">
        <v>2313</v>
      </c>
      <c r="C95" s="382" t="s">
        <v>30</v>
      </c>
      <c r="D95" s="382" t="s">
        <v>2314</v>
      </c>
      <c r="E95" s="382" t="s">
        <v>32</v>
      </c>
      <c r="F95" s="383"/>
      <c r="G95" s="383">
        <v>0</v>
      </c>
      <c r="H95" s="383" t="s">
        <v>11</v>
      </c>
      <c r="I95" s="383"/>
      <c r="J95" s="383">
        <v>0</v>
      </c>
      <c r="K95" s="383" t="s">
        <v>11</v>
      </c>
      <c r="L95" s="385"/>
      <c r="M95" s="383">
        <v>0</v>
      </c>
      <c r="N95" s="383" t="s">
        <v>11</v>
      </c>
      <c r="O95" s="385"/>
      <c r="P95" s="385"/>
      <c r="Q95" s="386" t="s">
        <v>11</v>
      </c>
      <c r="R95" s="383"/>
      <c r="S95" s="383">
        <v>0</v>
      </c>
      <c r="T95" s="386" t="s">
        <v>11</v>
      </c>
      <c r="U95" s="386"/>
      <c r="V95" s="386">
        <v>0</v>
      </c>
      <c r="W95" s="386" t="s">
        <v>11</v>
      </c>
      <c r="X95" s="383"/>
      <c r="Y95" s="383">
        <v>0</v>
      </c>
      <c r="Z95" s="386" t="s">
        <v>11</v>
      </c>
      <c r="AA95" s="386"/>
      <c r="AB95" s="386">
        <v>0</v>
      </c>
      <c r="AC95" s="386" t="s">
        <v>11</v>
      </c>
      <c r="AD95" s="383"/>
      <c r="AE95" s="383" t="s">
        <v>36</v>
      </c>
      <c r="AF95" s="383">
        <v>95</v>
      </c>
      <c r="AG95" s="383" t="s">
        <v>35</v>
      </c>
      <c r="AH95" s="383" t="s">
        <v>36</v>
      </c>
      <c r="AI95" s="383" t="s">
        <v>34</v>
      </c>
      <c r="AJ95" s="383" t="s">
        <v>3554</v>
      </c>
      <c r="AK95" s="384" t="str">
        <f t="shared" si="3"/>
        <v>NA</v>
      </c>
      <c r="AL95" s="384" t="str">
        <f t="shared" si="4"/>
        <v>NA</v>
      </c>
      <c r="AN95" s="196"/>
    </row>
    <row r="96" spans="1:40" s="181" customFormat="1" x14ac:dyDescent="0.25">
      <c r="A96" s="381" t="s">
        <v>3224</v>
      </c>
      <c r="B96" s="382" t="s">
        <v>215</v>
      </c>
      <c r="C96" s="382" t="s">
        <v>30</v>
      </c>
      <c r="D96" s="382" t="s">
        <v>216</v>
      </c>
      <c r="E96" s="382" t="s">
        <v>32</v>
      </c>
      <c r="F96" s="383"/>
      <c r="G96" s="383">
        <v>0</v>
      </c>
      <c r="H96" s="383" t="s">
        <v>11</v>
      </c>
      <c r="I96" s="383"/>
      <c r="J96" s="383">
        <v>0</v>
      </c>
      <c r="K96" s="383" t="s">
        <v>11</v>
      </c>
      <c r="L96" s="385"/>
      <c r="M96" s="383">
        <v>0</v>
      </c>
      <c r="N96" s="383" t="s">
        <v>11</v>
      </c>
      <c r="O96" s="385"/>
      <c r="P96" s="385"/>
      <c r="Q96" s="386" t="s">
        <v>11</v>
      </c>
      <c r="R96" s="383"/>
      <c r="S96" s="383">
        <v>0</v>
      </c>
      <c r="T96" s="386" t="s">
        <v>11</v>
      </c>
      <c r="U96" s="386"/>
      <c r="V96" s="386">
        <v>0</v>
      </c>
      <c r="W96" s="386" t="s">
        <v>11</v>
      </c>
      <c r="X96" s="383"/>
      <c r="Y96" s="383">
        <v>0</v>
      </c>
      <c r="Z96" s="386" t="s">
        <v>11</v>
      </c>
      <c r="AA96" s="386"/>
      <c r="AB96" s="386">
        <v>0</v>
      </c>
      <c r="AC96" s="386" t="s">
        <v>11</v>
      </c>
      <c r="AD96" s="383" t="s">
        <v>57</v>
      </c>
      <c r="AE96" s="383" t="s">
        <v>36</v>
      </c>
      <c r="AF96" s="383">
        <v>92</v>
      </c>
      <c r="AG96" s="383" t="s">
        <v>35</v>
      </c>
      <c r="AH96" s="383" t="s">
        <v>34</v>
      </c>
      <c r="AI96" s="383" t="s">
        <v>34</v>
      </c>
      <c r="AJ96" s="383" t="s">
        <v>3554</v>
      </c>
      <c r="AK96" s="384" t="str">
        <f t="shared" si="3"/>
        <v>NA</v>
      </c>
      <c r="AL96" s="384" t="str">
        <f t="shared" si="4"/>
        <v>NA</v>
      </c>
      <c r="AN96" s="196"/>
    </row>
    <row r="97" spans="1:40" s="181" customFormat="1" x14ac:dyDescent="0.25">
      <c r="A97" s="381" t="s">
        <v>3224</v>
      </c>
      <c r="B97" s="382" t="s">
        <v>849</v>
      </c>
      <c r="C97" s="382" t="s">
        <v>30</v>
      </c>
      <c r="D97" s="382" t="s">
        <v>2238</v>
      </c>
      <c r="E97" s="382" t="s">
        <v>32</v>
      </c>
      <c r="F97" s="383"/>
      <c r="G97" s="383">
        <v>0</v>
      </c>
      <c r="H97" s="383" t="s">
        <v>11</v>
      </c>
      <c r="I97" s="383"/>
      <c r="J97" s="383">
        <v>0</v>
      </c>
      <c r="K97" s="383" t="s">
        <v>11</v>
      </c>
      <c r="L97" s="385"/>
      <c r="M97" s="383">
        <v>0</v>
      </c>
      <c r="N97" s="383" t="s">
        <v>11</v>
      </c>
      <c r="O97" s="385"/>
      <c r="P97" s="385"/>
      <c r="Q97" s="386" t="s">
        <v>11</v>
      </c>
      <c r="R97" s="383"/>
      <c r="S97" s="383">
        <v>0</v>
      </c>
      <c r="T97" s="386" t="s">
        <v>11</v>
      </c>
      <c r="U97" s="386"/>
      <c r="V97" s="386">
        <v>0</v>
      </c>
      <c r="W97" s="386" t="s">
        <v>11</v>
      </c>
      <c r="X97" s="383"/>
      <c r="Y97" s="383">
        <v>0</v>
      </c>
      <c r="Z97" s="386" t="s">
        <v>11</v>
      </c>
      <c r="AA97" s="386"/>
      <c r="AB97" s="386">
        <v>0</v>
      </c>
      <c r="AC97" s="386" t="s">
        <v>11</v>
      </c>
      <c r="AD97" s="383" t="s">
        <v>33</v>
      </c>
      <c r="AE97" s="383" t="s">
        <v>34</v>
      </c>
      <c r="AF97" s="383">
        <v>100</v>
      </c>
      <c r="AG97" s="383" t="s">
        <v>35</v>
      </c>
      <c r="AH97" s="383" t="s">
        <v>36</v>
      </c>
      <c r="AI97" s="383" t="s">
        <v>34</v>
      </c>
      <c r="AJ97" s="383" t="s">
        <v>3554</v>
      </c>
      <c r="AK97" s="384" t="str">
        <f t="shared" si="3"/>
        <v>NA</v>
      </c>
      <c r="AL97" s="384" t="str">
        <f t="shared" si="4"/>
        <v>NA</v>
      </c>
      <c r="AN97" s="196"/>
    </row>
    <row r="98" spans="1:40" s="181" customFormat="1" x14ac:dyDescent="0.25">
      <c r="A98" s="381" t="s">
        <v>3224</v>
      </c>
      <c r="B98" s="382" t="s">
        <v>850</v>
      </c>
      <c r="C98" s="382" t="s">
        <v>30</v>
      </c>
      <c r="D98" s="382" t="s">
        <v>851</v>
      </c>
      <c r="E98" s="382" t="s">
        <v>32</v>
      </c>
      <c r="F98" s="383"/>
      <c r="G98" s="383">
        <v>1</v>
      </c>
      <c r="H98" s="383" t="s">
        <v>11</v>
      </c>
      <c r="I98" s="383"/>
      <c r="J98" s="383">
        <v>1</v>
      </c>
      <c r="K98" s="383" t="s">
        <v>11</v>
      </c>
      <c r="L98" s="385"/>
      <c r="M98" s="383">
        <v>1</v>
      </c>
      <c r="N98" s="383" t="s">
        <v>11</v>
      </c>
      <c r="O98" s="385"/>
      <c r="P98" s="385"/>
      <c r="Q98" s="386" t="s">
        <v>11</v>
      </c>
      <c r="R98" s="383"/>
      <c r="S98" s="383">
        <v>1</v>
      </c>
      <c r="T98" s="386" t="s">
        <v>11</v>
      </c>
      <c r="U98" s="386"/>
      <c r="V98" s="386">
        <v>1</v>
      </c>
      <c r="W98" s="386" t="s">
        <v>11</v>
      </c>
      <c r="X98" s="383"/>
      <c r="Y98" s="383">
        <v>1</v>
      </c>
      <c r="Z98" s="386" t="s">
        <v>11</v>
      </c>
      <c r="AA98" s="386"/>
      <c r="AB98" s="386">
        <v>1</v>
      </c>
      <c r="AC98" s="386" t="s">
        <v>11</v>
      </c>
      <c r="AD98" s="383" t="s">
        <v>33</v>
      </c>
      <c r="AE98" s="383" t="s">
        <v>36</v>
      </c>
      <c r="AF98" s="383">
        <v>95</v>
      </c>
      <c r="AG98" s="383" t="s">
        <v>35</v>
      </c>
      <c r="AH98" s="383" t="s">
        <v>36</v>
      </c>
      <c r="AI98" s="383" t="s">
        <v>34</v>
      </c>
      <c r="AJ98" s="383" t="s">
        <v>3554</v>
      </c>
      <c r="AK98" s="384" t="str">
        <f t="shared" si="3"/>
        <v>NA</v>
      </c>
      <c r="AL98" s="384" t="str">
        <f t="shared" si="4"/>
        <v>NA</v>
      </c>
      <c r="AN98" s="196"/>
    </row>
    <row r="99" spans="1:40" s="181" customFormat="1" x14ac:dyDescent="0.25">
      <c r="A99" s="381" t="s">
        <v>3224</v>
      </c>
      <c r="B99" s="382" t="s">
        <v>217</v>
      </c>
      <c r="C99" s="382" t="s">
        <v>30</v>
      </c>
      <c r="D99" s="382" t="s">
        <v>218</v>
      </c>
      <c r="E99" s="382" t="s">
        <v>32</v>
      </c>
      <c r="F99" s="383"/>
      <c r="G99" s="383">
        <v>1</v>
      </c>
      <c r="H99" s="383" t="s">
        <v>11</v>
      </c>
      <c r="I99" s="383"/>
      <c r="J99" s="383">
        <v>1</v>
      </c>
      <c r="K99" s="383" t="s">
        <v>11</v>
      </c>
      <c r="L99" s="385"/>
      <c r="M99" s="383">
        <v>0</v>
      </c>
      <c r="N99" s="383" t="s">
        <v>11</v>
      </c>
      <c r="O99" s="385"/>
      <c r="P99" s="385"/>
      <c r="Q99" s="386" t="s">
        <v>11</v>
      </c>
      <c r="R99" s="383"/>
      <c r="S99" s="383">
        <v>1</v>
      </c>
      <c r="T99" s="386" t="s">
        <v>11</v>
      </c>
      <c r="U99" s="386"/>
      <c r="V99" s="386">
        <v>1</v>
      </c>
      <c r="W99" s="386" t="s">
        <v>11</v>
      </c>
      <c r="X99" s="383"/>
      <c r="Y99" s="383">
        <v>1</v>
      </c>
      <c r="Z99" s="386" t="s">
        <v>11</v>
      </c>
      <c r="AA99" s="386"/>
      <c r="AB99" s="386">
        <v>1</v>
      </c>
      <c r="AC99" s="386" t="s">
        <v>11</v>
      </c>
      <c r="AD99" s="383" t="s">
        <v>33</v>
      </c>
      <c r="AE99" s="383" t="s">
        <v>36</v>
      </c>
      <c r="AF99" s="383">
        <v>79</v>
      </c>
      <c r="AG99" s="383" t="s">
        <v>35</v>
      </c>
      <c r="AH99" s="383" t="s">
        <v>34</v>
      </c>
      <c r="AI99" s="383" t="s">
        <v>36</v>
      </c>
      <c r="AJ99" s="383" t="s">
        <v>3554</v>
      </c>
      <c r="AK99" s="384" t="str">
        <f t="shared" si="3"/>
        <v>NA</v>
      </c>
      <c r="AL99" s="384" t="str">
        <f t="shared" si="4"/>
        <v>NA</v>
      </c>
      <c r="AN99" s="196"/>
    </row>
    <row r="100" spans="1:40" s="181" customFormat="1" x14ac:dyDescent="0.25">
      <c r="A100" s="381" t="s">
        <v>3224</v>
      </c>
      <c r="B100" s="382" t="s">
        <v>219</v>
      </c>
      <c r="C100" s="382" t="s">
        <v>30</v>
      </c>
      <c r="D100" s="382" t="s">
        <v>220</v>
      </c>
      <c r="E100" s="382" t="s">
        <v>32</v>
      </c>
      <c r="F100" s="383"/>
      <c r="G100" s="383">
        <v>0</v>
      </c>
      <c r="H100" s="383" t="s">
        <v>11</v>
      </c>
      <c r="I100" s="383"/>
      <c r="J100" s="383">
        <v>0</v>
      </c>
      <c r="K100" s="383" t="s">
        <v>11</v>
      </c>
      <c r="L100" s="385"/>
      <c r="M100" s="383">
        <v>0</v>
      </c>
      <c r="N100" s="383" t="s">
        <v>11</v>
      </c>
      <c r="O100" s="385"/>
      <c r="P100" s="385"/>
      <c r="Q100" s="386" t="s">
        <v>11</v>
      </c>
      <c r="R100" s="383"/>
      <c r="S100" s="383">
        <v>0</v>
      </c>
      <c r="T100" s="386" t="s">
        <v>11</v>
      </c>
      <c r="U100" s="386"/>
      <c r="V100" s="386">
        <v>0</v>
      </c>
      <c r="W100" s="386" t="s">
        <v>11</v>
      </c>
      <c r="X100" s="383"/>
      <c r="Y100" s="383">
        <v>0</v>
      </c>
      <c r="Z100" s="386" t="s">
        <v>11</v>
      </c>
      <c r="AA100" s="386"/>
      <c r="AB100" s="386">
        <v>0</v>
      </c>
      <c r="AC100" s="386" t="s">
        <v>11</v>
      </c>
      <c r="AD100" s="383" t="s">
        <v>104</v>
      </c>
      <c r="AE100" s="383" t="s">
        <v>36</v>
      </c>
      <c r="AF100" s="383">
        <v>87</v>
      </c>
      <c r="AG100" s="383" t="s">
        <v>35</v>
      </c>
      <c r="AH100" s="383" t="s">
        <v>34</v>
      </c>
      <c r="AI100" s="383" t="s">
        <v>36</v>
      </c>
      <c r="AJ100" s="383" t="s">
        <v>3554</v>
      </c>
      <c r="AK100" s="384" t="str">
        <f t="shared" si="3"/>
        <v>NA</v>
      </c>
      <c r="AL100" s="384" t="str">
        <f t="shared" si="4"/>
        <v>NA</v>
      </c>
      <c r="AN100" s="196"/>
    </row>
    <row r="101" spans="1:40" s="181" customFormat="1" x14ac:dyDescent="0.25">
      <c r="A101" s="381" t="s">
        <v>3224</v>
      </c>
      <c r="B101" s="382" t="s">
        <v>221</v>
      </c>
      <c r="C101" s="382" t="s">
        <v>30</v>
      </c>
      <c r="D101" s="382" t="s">
        <v>2239</v>
      </c>
      <c r="E101" s="382" t="s">
        <v>32</v>
      </c>
      <c r="F101" s="383"/>
      <c r="G101" s="383">
        <v>0</v>
      </c>
      <c r="H101" s="383" t="s">
        <v>11</v>
      </c>
      <c r="I101" s="383"/>
      <c r="J101" s="383">
        <v>0</v>
      </c>
      <c r="K101" s="383" t="s">
        <v>11</v>
      </c>
      <c r="L101" s="385"/>
      <c r="M101" s="383">
        <v>0</v>
      </c>
      <c r="N101" s="383" t="s">
        <v>11</v>
      </c>
      <c r="O101" s="385"/>
      <c r="P101" s="385">
        <v>0</v>
      </c>
      <c r="Q101" s="386" t="s">
        <v>11</v>
      </c>
      <c r="R101" s="383"/>
      <c r="S101" s="383">
        <v>0</v>
      </c>
      <c r="T101" s="386" t="s">
        <v>11</v>
      </c>
      <c r="U101" s="386"/>
      <c r="V101" s="386">
        <v>0</v>
      </c>
      <c r="W101" s="386" t="s">
        <v>11</v>
      </c>
      <c r="X101" s="383"/>
      <c r="Y101" s="383">
        <v>0</v>
      </c>
      <c r="Z101" s="386" t="s">
        <v>11</v>
      </c>
      <c r="AA101" s="386"/>
      <c r="AB101" s="386">
        <v>0</v>
      </c>
      <c r="AC101" s="386" t="s">
        <v>11</v>
      </c>
      <c r="AD101" s="383" t="s">
        <v>46</v>
      </c>
      <c r="AE101" s="383" t="s">
        <v>36</v>
      </c>
      <c r="AF101" s="383">
        <v>90</v>
      </c>
      <c r="AG101" s="383" t="s">
        <v>40</v>
      </c>
      <c r="AH101" s="383" t="s">
        <v>34</v>
      </c>
      <c r="AI101" s="383" t="s">
        <v>34</v>
      </c>
      <c r="AJ101" s="383" t="s">
        <v>3554</v>
      </c>
      <c r="AK101" s="384" t="str">
        <f t="shared" si="3"/>
        <v>NA</v>
      </c>
      <c r="AL101" s="384" t="str">
        <f t="shared" si="4"/>
        <v>NA</v>
      </c>
      <c r="AN101" s="196"/>
    </row>
    <row r="102" spans="1:40" s="181" customFormat="1" x14ac:dyDescent="0.25">
      <c r="A102" s="381" t="s">
        <v>3224</v>
      </c>
      <c r="B102" s="382" t="s">
        <v>223</v>
      </c>
      <c r="C102" s="382" t="s">
        <v>30</v>
      </c>
      <c r="D102" s="382" t="s">
        <v>224</v>
      </c>
      <c r="E102" s="382" t="s">
        <v>32</v>
      </c>
      <c r="F102" s="383"/>
      <c r="G102" s="383">
        <v>0</v>
      </c>
      <c r="H102" s="383" t="s">
        <v>11</v>
      </c>
      <c r="I102" s="383"/>
      <c r="J102" s="383">
        <v>0</v>
      </c>
      <c r="K102" s="383" t="s">
        <v>11</v>
      </c>
      <c r="L102" s="385"/>
      <c r="M102" s="383">
        <v>0</v>
      </c>
      <c r="N102" s="383" t="s">
        <v>11</v>
      </c>
      <c r="O102" s="385"/>
      <c r="P102" s="385"/>
      <c r="Q102" s="386" t="s">
        <v>11</v>
      </c>
      <c r="R102" s="383"/>
      <c r="S102" s="383">
        <v>0</v>
      </c>
      <c r="T102" s="386" t="s">
        <v>11</v>
      </c>
      <c r="U102" s="386"/>
      <c r="V102" s="386">
        <v>0</v>
      </c>
      <c r="W102" s="386" t="s">
        <v>11</v>
      </c>
      <c r="X102" s="383"/>
      <c r="Y102" s="383">
        <v>0</v>
      </c>
      <c r="Z102" s="386" t="s">
        <v>11</v>
      </c>
      <c r="AA102" s="386"/>
      <c r="AB102" s="386">
        <v>0</v>
      </c>
      <c r="AC102" s="386" t="s">
        <v>11</v>
      </c>
      <c r="AD102" s="383" t="s">
        <v>57</v>
      </c>
      <c r="AE102" s="383" t="s">
        <v>36</v>
      </c>
      <c r="AF102" s="383">
        <v>77</v>
      </c>
      <c r="AG102" s="383" t="s">
        <v>35</v>
      </c>
      <c r="AH102" s="383" t="s">
        <v>34</v>
      </c>
      <c r="AI102" s="383" t="s">
        <v>36</v>
      </c>
      <c r="AJ102" s="383" t="s">
        <v>3554</v>
      </c>
      <c r="AK102" s="384" t="str">
        <f t="shared" si="3"/>
        <v>NA</v>
      </c>
      <c r="AL102" s="384" t="str">
        <f t="shared" si="4"/>
        <v>NA</v>
      </c>
      <c r="AN102" s="196"/>
    </row>
    <row r="103" spans="1:40" s="181" customFormat="1" x14ac:dyDescent="0.25">
      <c r="A103" s="381" t="s">
        <v>3224</v>
      </c>
      <c r="B103" s="382" t="s">
        <v>225</v>
      </c>
      <c r="C103" s="382" t="s">
        <v>30</v>
      </c>
      <c r="D103" s="382" t="s">
        <v>226</v>
      </c>
      <c r="E103" s="382" t="s">
        <v>32</v>
      </c>
      <c r="F103" s="383"/>
      <c r="G103" s="383">
        <v>0</v>
      </c>
      <c r="H103" s="383" t="s">
        <v>11</v>
      </c>
      <c r="I103" s="383"/>
      <c r="J103" s="383">
        <v>0</v>
      </c>
      <c r="K103" s="383" t="s">
        <v>11</v>
      </c>
      <c r="L103" s="385"/>
      <c r="M103" s="383">
        <v>0</v>
      </c>
      <c r="N103" s="383" t="s">
        <v>11</v>
      </c>
      <c r="O103" s="385"/>
      <c r="P103" s="385"/>
      <c r="Q103" s="386" t="s">
        <v>11</v>
      </c>
      <c r="R103" s="383"/>
      <c r="S103" s="383">
        <v>0</v>
      </c>
      <c r="T103" s="386" t="s">
        <v>11</v>
      </c>
      <c r="U103" s="386"/>
      <c r="V103" s="386">
        <v>0</v>
      </c>
      <c r="W103" s="386" t="s">
        <v>11</v>
      </c>
      <c r="X103" s="383"/>
      <c r="Y103" s="383">
        <v>0</v>
      </c>
      <c r="Z103" s="386" t="s">
        <v>11</v>
      </c>
      <c r="AA103" s="386"/>
      <c r="AB103" s="386">
        <v>0</v>
      </c>
      <c r="AC103" s="386" t="s">
        <v>11</v>
      </c>
      <c r="AD103" s="383" t="s">
        <v>33</v>
      </c>
      <c r="AE103" s="383" t="s">
        <v>36</v>
      </c>
      <c r="AF103" s="383">
        <v>87</v>
      </c>
      <c r="AG103" s="383" t="s">
        <v>35</v>
      </c>
      <c r="AH103" s="383" t="s">
        <v>34</v>
      </c>
      <c r="AI103" s="383" t="s">
        <v>36</v>
      </c>
      <c r="AJ103" s="383" t="s">
        <v>3554</v>
      </c>
      <c r="AK103" s="384" t="str">
        <f t="shared" si="3"/>
        <v>NA</v>
      </c>
      <c r="AL103" s="384" t="str">
        <f t="shared" si="4"/>
        <v>NA</v>
      </c>
      <c r="AN103" s="196"/>
    </row>
    <row r="104" spans="1:40" s="181" customFormat="1" x14ac:dyDescent="0.25">
      <c r="A104" s="381" t="s">
        <v>3224</v>
      </c>
      <c r="B104" s="382" t="s">
        <v>227</v>
      </c>
      <c r="C104" s="382" t="s">
        <v>30</v>
      </c>
      <c r="D104" s="382" t="s">
        <v>228</v>
      </c>
      <c r="E104" s="382" t="s">
        <v>32</v>
      </c>
      <c r="F104" s="383"/>
      <c r="G104" s="383">
        <v>0</v>
      </c>
      <c r="H104" s="383" t="s">
        <v>11</v>
      </c>
      <c r="I104" s="383"/>
      <c r="J104" s="383">
        <v>0</v>
      </c>
      <c r="K104" s="383" t="s">
        <v>11</v>
      </c>
      <c r="L104" s="385"/>
      <c r="M104" s="383">
        <v>0</v>
      </c>
      <c r="N104" s="383" t="s">
        <v>11</v>
      </c>
      <c r="O104" s="385"/>
      <c r="P104" s="385"/>
      <c r="Q104" s="386" t="s">
        <v>11</v>
      </c>
      <c r="R104" s="383"/>
      <c r="S104" s="383">
        <v>0</v>
      </c>
      <c r="T104" s="386" t="s">
        <v>11</v>
      </c>
      <c r="U104" s="386"/>
      <c r="V104" s="386">
        <v>0</v>
      </c>
      <c r="W104" s="386" t="s">
        <v>11</v>
      </c>
      <c r="X104" s="383"/>
      <c r="Y104" s="383">
        <v>0</v>
      </c>
      <c r="Z104" s="386" t="s">
        <v>11</v>
      </c>
      <c r="AA104" s="386"/>
      <c r="AB104" s="386">
        <v>0</v>
      </c>
      <c r="AC104" s="386" t="s">
        <v>11</v>
      </c>
      <c r="AD104" s="383" t="s">
        <v>33</v>
      </c>
      <c r="AE104" s="383" t="s">
        <v>36</v>
      </c>
      <c r="AF104" s="383">
        <v>95</v>
      </c>
      <c r="AG104" s="383" t="s">
        <v>35</v>
      </c>
      <c r="AH104" s="383" t="s">
        <v>34</v>
      </c>
      <c r="AI104" s="383" t="s">
        <v>36</v>
      </c>
      <c r="AJ104" s="383" t="s">
        <v>3554</v>
      </c>
      <c r="AK104" s="384" t="str">
        <f t="shared" si="3"/>
        <v>NA</v>
      </c>
      <c r="AL104" s="384" t="str">
        <f t="shared" si="4"/>
        <v>NA</v>
      </c>
      <c r="AN104" s="196"/>
    </row>
    <row r="105" spans="1:40" s="181" customFormat="1" x14ac:dyDescent="0.25">
      <c r="A105" s="381" t="s">
        <v>3224</v>
      </c>
      <c r="B105" s="382" t="s">
        <v>229</v>
      </c>
      <c r="C105" s="382" t="s">
        <v>30</v>
      </c>
      <c r="D105" s="382" t="s">
        <v>230</v>
      </c>
      <c r="E105" s="382" t="s">
        <v>32</v>
      </c>
      <c r="F105" s="383"/>
      <c r="G105" s="383">
        <v>0</v>
      </c>
      <c r="H105" s="383" t="s">
        <v>11</v>
      </c>
      <c r="I105" s="383"/>
      <c r="J105" s="383">
        <v>0</v>
      </c>
      <c r="K105" s="383" t="s">
        <v>11</v>
      </c>
      <c r="L105" s="385"/>
      <c r="M105" s="383">
        <v>0</v>
      </c>
      <c r="N105" s="383" t="s">
        <v>11</v>
      </c>
      <c r="O105" s="385"/>
      <c r="P105" s="385"/>
      <c r="Q105" s="386" t="s">
        <v>11</v>
      </c>
      <c r="R105" s="383"/>
      <c r="S105" s="383">
        <v>0</v>
      </c>
      <c r="T105" s="386" t="s">
        <v>11</v>
      </c>
      <c r="U105" s="386"/>
      <c r="V105" s="386">
        <v>0</v>
      </c>
      <c r="W105" s="386" t="s">
        <v>11</v>
      </c>
      <c r="X105" s="383"/>
      <c r="Y105" s="383">
        <v>0</v>
      </c>
      <c r="Z105" s="386" t="s">
        <v>11</v>
      </c>
      <c r="AA105" s="386"/>
      <c r="AB105" s="386">
        <v>0</v>
      </c>
      <c r="AC105" s="386" t="s">
        <v>11</v>
      </c>
      <c r="AD105" s="383" t="s">
        <v>57</v>
      </c>
      <c r="AE105" s="383" t="s">
        <v>36</v>
      </c>
      <c r="AF105" s="383">
        <v>87</v>
      </c>
      <c r="AG105" s="383" t="s">
        <v>35</v>
      </c>
      <c r="AH105" s="383" t="s">
        <v>34</v>
      </c>
      <c r="AI105" s="383" t="s">
        <v>36</v>
      </c>
      <c r="AJ105" s="383" t="s">
        <v>3554</v>
      </c>
      <c r="AK105" s="384" t="str">
        <f t="shared" si="3"/>
        <v>NA</v>
      </c>
      <c r="AL105" s="384" t="str">
        <f t="shared" si="4"/>
        <v>NA</v>
      </c>
      <c r="AN105" s="196"/>
    </row>
    <row r="106" spans="1:40" s="181" customFormat="1" x14ac:dyDescent="0.25">
      <c r="A106" s="381" t="s">
        <v>3224</v>
      </c>
      <c r="B106" s="382" t="s">
        <v>231</v>
      </c>
      <c r="C106" s="382" t="s">
        <v>30</v>
      </c>
      <c r="D106" s="382" t="s">
        <v>232</v>
      </c>
      <c r="E106" s="382" t="s">
        <v>32</v>
      </c>
      <c r="F106" s="383"/>
      <c r="G106" s="383">
        <v>0</v>
      </c>
      <c r="H106" s="383" t="s">
        <v>11</v>
      </c>
      <c r="I106" s="383"/>
      <c r="J106" s="383">
        <v>0</v>
      </c>
      <c r="K106" s="383" t="s">
        <v>11</v>
      </c>
      <c r="L106" s="385"/>
      <c r="M106" s="383">
        <v>0</v>
      </c>
      <c r="N106" s="383" t="s">
        <v>11</v>
      </c>
      <c r="O106" s="385"/>
      <c r="P106" s="385"/>
      <c r="Q106" s="386" t="s">
        <v>11</v>
      </c>
      <c r="R106" s="383"/>
      <c r="S106" s="383">
        <v>0</v>
      </c>
      <c r="T106" s="386" t="s">
        <v>11</v>
      </c>
      <c r="U106" s="386"/>
      <c r="V106" s="386">
        <v>0</v>
      </c>
      <c r="W106" s="386" t="s">
        <v>11</v>
      </c>
      <c r="X106" s="383"/>
      <c r="Y106" s="383">
        <v>0</v>
      </c>
      <c r="Z106" s="386" t="s">
        <v>11</v>
      </c>
      <c r="AA106" s="386"/>
      <c r="AB106" s="386">
        <v>0</v>
      </c>
      <c r="AC106" s="386" t="s">
        <v>11</v>
      </c>
      <c r="AD106" s="383" t="s">
        <v>33</v>
      </c>
      <c r="AE106" s="383" t="s">
        <v>36</v>
      </c>
      <c r="AF106" s="383">
        <v>90</v>
      </c>
      <c r="AG106" s="383" t="s">
        <v>35</v>
      </c>
      <c r="AH106" s="383" t="s">
        <v>34</v>
      </c>
      <c r="AI106" s="383" t="s">
        <v>36</v>
      </c>
      <c r="AJ106" s="383" t="s">
        <v>3554</v>
      </c>
      <c r="AK106" s="384" t="str">
        <f t="shared" si="3"/>
        <v>NA</v>
      </c>
      <c r="AL106" s="384" t="str">
        <f t="shared" si="4"/>
        <v>NA</v>
      </c>
      <c r="AN106" s="196"/>
    </row>
    <row r="107" spans="1:40" s="181" customFormat="1" x14ac:dyDescent="0.25">
      <c r="A107" s="381" t="s">
        <v>3224</v>
      </c>
      <c r="B107" s="382" t="s">
        <v>233</v>
      </c>
      <c r="C107" s="382" t="s">
        <v>30</v>
      </c>
      <c r="D107" s="382" t="s">
        <v>234</v>
      </c>
      <c r="E107" s="382" t="s">
        <v>32</v>
      </c>
      <c r="F107" s="383"/>
      <c r="G107" s="383">
        <v>0</v>
      </c>
      <c r="H107" s="383" t="s">
        <v>11</v>
      </c>
      <c r="I107" s="383"/>
      <c r="J107" s="383">
        <v>0</v>
      </c>
      <c r="K107" s="383" t="s">
        <v>11</v>
      </c>
      <c r="L107" s="385"/>
      <c r="M107" s="383">
        <v>0</v>
      </c>
      <c r="N107" s="383" t="s">
        <v>11</v>
      </c>
      <c r="O107" s="385"/>
      <c r="P107" s="385"/>
      <c r="Q107" s="386" t="s">
        <v>11</v>
      </c>
      <c r="R107" s="383"/>
      <c r="S107" s="383">
        <v>0</v>
      </c>
      <c r="T107" s="386" t="s">
        <v>11</v>
      </c>
      <c r="U107" s="386"/>
      <c r="V107" s="386">
        <v>0</v>
      </c>
      <c r="W107" s="386" t="s">
        <v>11</v>
      </c>
      <c r="X107" s="383"/>
      <c r="Y107" s="383">
        <v>0</v>
      </c>
      <c r="Z107" s="386" t="s">
        <v>11</v>
      </c>
      <c r="AA107" s="386"/>
      <c r="AB107" s="386">
        <v>0</v>
      </c>
      <c r="AC107" s="386" t="s">
        <v>11</v>
      </c>
      <c r="AD107" s="383" t="s">
        <v>33</v>
      </c>
      <c r="AE107" s="383" t="s">
        <v>36</v>
      </c>
      <c r="AF107" s="383">
        <v>85</v>
      </c>
      <c r="AG107" s="383" t="s">
        <v>35</v>
      </c>
      <c r="AH107" s="383" t="s">
        <v>34</v>
      </c>
      <c r="AI107" s="383" t="s">
        <v>36</v>
      </c>
      <c r="AJ107" s="383" t="s">
        <v>3554</v>
      </c>
      <c r="AK107" s="384" t="str">
        <f t="shared" si="3"/>
        <v>NA</v>
      </c>
      <c r="AL107" s="384" t="str">
        <f t="shared" si="4"/>
        <v>NA</v>
      </c>
      <c r="AN107" s="196"/>
    </row>
    <row r="108" spans="1:40" s="181" customFormat="1" x14ac:dyDescent="0.25">
      <c r="A108" s="381" t="s">
        <v>3224</v>
      </c>
      <c r="B108" s="382" t="s">
        <v>235</v>
      </c>
      <c r="C108" s="382" t="s">
        <v>30</v>
      </c>
      <c r="D108" s="382" t="s">
        <v>236</v>
      </c>
      <c r="E108" s="382" t="s">
        <v>32</v>
      </c>
      <c r="F108" s="383"/>
      <c r="G108" s="383">
        <v>0</v>
      </c>
      <c r="H108" s="383" t="s">
        <v>11</v>
      </c>
      <c r="I108" s="383"/>
      <c r="J108" s="383">
        <v>0</v>
      </c>
      <c r="K108" s="383" t="s">
        <v>11</v>
      </c>
      <c r="L108" s="385"/>
      <c r="M108" s="383">
        <v>0</v>
      </c>
      <c r="N108" s="383" t="s">
        <v>11</v>
      </c>
      <c r="O108" s="385"/>
      <c r="P108" s="385"/>
      <c r="Q108" s="386" t="s">
        <v>11</v>
      </c>
      <c r="R108" s="383"/>
      <c r="S108" s="383">
        <v>0</v>
      </c>
      <c r="T108" s="386" t="s">
        <v>11</v>
      </c>
      <c r="U108" s="386"/>
      <c r="V108" s="386">
        <v>0</v>
      </c>
      <c r="W108" s="386" t="s">
        <v>11</v>
      </c>
      <c r="X108" s="383"/>
      <c r="Y108" s="383">
        <v>0</v>
      </c>
      <c r="Z108" s="386" t="s">
        <v>11</v>
      </c>
      <c r="AA108" s="386"/>
      <c r="AB108" s="386">
        <v>0</v>
      </c>
      <c r="AC108" s="386" t="s">
        <v>11</v>
      </c>
      <c r="AD108" s="383" t="s">
        <v>104</v>
      </c>
      <c r="AE108" s="383" t="s">
        <v>36</v>
      </c>
      <c r="AF108" s="383">
        <v>79</v>
      </c>
      <c r="AG108" s="383" t="s">
        <v>35</v>
      </c>
      <c r="AH108" s="383" t="s">
        <v>34</v>
      </c>
      <c r="AI108" s="383" t="s">
        <v>36</v>
      </c>
      <c r="AJ108" s="383" t="s">
        <v>3554</v>
      </c>
      <c r="AK108" s="384" t="str">
        <f t="shared" si="3"/>
        <v>NA</v>
      </c>
      <c r="AL108" s="384" t="str">
        <f t="shared" si="4"/>
        <v>NA</v>
      </c>
      <c r="AN108" s="196"/>
    </row>
    <row r="109" spans="1:40" s="181" customFormat="1" x14ac:dyDescent="0.25">
      <c r="A109" s="381" t="s">
        <v>3224</v>
      </c>
      <c r="B109" s="382" t="s">
        <v>237</v>
      </c>
      <c r="C109" s="382" t="s">
        <v>30</v>
      </c>
      <c r="D109" s="382" t="s">
        <v>238</v>
      </c>
      <c r="E109" s="382" t="s">
        <v>32</v>
      </c>
      <c r="F109" s="383"/>
      <c r="G109" s="383">
        <v>0</v>
      </c>
      <c r="H109" s="383" t="s">
        <v>11</v>
      </c>
      <c r="I109" s="383"/>
      <c r="J109" s="383">
        <v>0</v>
      </c>
      <c r="K109" s="383" t="s">
        <v>11</v>
      </c>
      <c r="L109" s="385"/>
      <c r="M109" s="383">
        <v>0</v>
      </c>
      <c r="N109" s="383" t="s">
        <v>11</v>
      </c>
      <c r="O109" s="385"/>
      <c r="P109" s="385"/>
      <c r="Q109" s="386" t="s">
        <v>11</v>
      </c>
      <c r="R109" s="383"/>
      <c r="S109" s="383">
        <v>0</v>
      </c>
      <c r="T109" s="386" t="s">
        <v>11</v>
      </c>
      <c r="U109" s="386"/>
      <c r="V109" s="386">
        <v>0</v>
      </c>
      <c r="W109" s="386" t="s">
        <v>11</v>
      </c>
      <c r="X109" s="383"/>
      <c r="Y109" s="383">
        <v>0</v>
      </c>
      <c r="Z109" s="386" t="s">
        <v>11</v>
      </c>
      <c r="AA109" s="386"/>
      <c r="AB109" s="386">
        <v>0</v>
      </c>
      <c r="AC109" s="386" t="s">
        <v>11</v>
      </c>
      <c r="AD109" s="383" t="s">
        <v>33</v>
      </c>
      <c r="AE109" s="383" t="s">
        <v>36</v>
      </c>
      <c r="AF109" s="383">
        <v>85</v>
      </c>
      <c r="AG109" s="383" t="s">
        <v>35</v>
      </c>
      <c r="AH109" s="383" t="s">
        <v>34</v>
      </c>
      <c r="AI109" s="383" t="s">
        <v>36</v>
      </c>
      <c r="AJ109" s="383" t="s">
        <v>3554</v>
      </c>
      <c r="AK109" s="384" t="str">
        <f t="shared" si="3"/>
        <v>NA</v>
      </c>
      <c r="AL109" s="384" t="str">
        <f t="shared" si="4"/>
        <v>NA</v>
      </c>
      <c r="AN109" s="196"/>
    </row>
    <row r="110" spans="1:40" s="181" customFormat="1" x14ac:dyDescent="0.25">
      <c r="A110" s="381" t="s">
        <v>3224</v>
      </c>
      <c r="B110" s="382" t="s">
        <v>239</v>
      </c>
      <c r="C110" s="382" t="s">
        <v>30</v>
      </c>
      <c r="D110" s="382" t="s">
        <v>240</v>
      </c>
      <c r="E110" s="382" t="s">
        <v>32</v>
      </c>
      <c r="F110" s="383"/>
      <c r="G110" s="383">
        <v>1</v>
      </c>
      <c r="H110" s="383" t="s">
        <v>11</v>
      </c>
      <c r="I110" s="383"/>
      <c r="J110" s="383">
        <v>1</v>
      </c>
      <c r="K110" s="383" t="s">
        <v>11</v>
      </c>
      <c r="L110" s="385"/>
      <c r="M110" s="383">
        <v>0</v>
      </c>
      <c r="N110" s="383" t="s">
        <v>11</v>
      </c>
      <c r="O110" s="385"/>
      <c r="P110" s="385"/>
      <c r="Q110" s="386" t="s">
        <v>11</v>
      </c>
      <c r="R110" s="383"/>
      <c r="S110" s="383">
        <v>0</v>
      </c>
      <c r="T110" s="386" t="s">
        <v>11</v>
      </c>
      <c r="U110" s="386"/>
      <c r="V110" s="386">
        <v>0</v>
      </c>
      <c r="W110" s="386" t="s">
        <v>11</v>
      </c>
      <c r="X110" s="383"/>
      <c r="Y110" s="383">
        <v>0</v>
      </c>
      <c r="Z110" s="386" t="s">
        <v>11</v>
      </c>
      <c r="AA110" s="386"/>
      <c r="AB110" s="386">
        <v>0</v>
      </c>
      <c r="AC110" s="386" t="s">
        <v>11</v>
      </c>
      <c r="AD110" s="383" t="s">
        <v>104</v>
      </c>
      <c r="AE110" s="383" t="s">
        <v>36</v>
      </c>
      <c r="AF110" s="383">
        <v>77</v>
      </c>
      <c r="AG110" s="383" t="s">
        <v>35</v>
      </c>
      <c r="AH110" s="383" t="s">
        <v>34</v>
      </c>
      <c r="AI110" s="383" t="s">
        <v>36</v>
      </c>
      <c r="AJ110" s="383" t="s">
        <v>3554</v>
      </c>
      <c r="AK110" s="384" t="str">
        <f t="shared" si="3"/>
        <v>NA</v>
      </c>
      <c r="AL110" s="384" t="str">
        <f t="shared" si="4"/>
        <v>NA</v>
      </c>
      <c r="AN110" s="196"/>
    </row>
    <row r="111" spans="1:40" s="181" customFormat="1" x14ac:dyDescent="0.25">
      <c r="A111" s="381" t="s">
        <v>3224</v>
      </c>
      <c r="B111" s="382" t="s">
        <v>241</v>
      </c>
      <c r="C111" s="382" t="s">
        <v>30</v>
      </c>
      <c r="D111" s="382" t="s">
        <v>242</v>
      </c>
      <c r="E111" s="382" t="s">
        <v>32</v>
      </c>
      <c r="F111" s="383"/>
      <c r="G111" s="383">
        <v>0</v>
      </c>
      <c r="H111" s="383" t="s">
        <v>11</v>
      </c>
      <c r="I111" s="383"/>
      <c r="J111" s="383">
        <v>0</v>
      </c>
      <c r="K111" s="383" t="s">
        <v>11</v>
      </c>
      <c r="L111" s="385"/>
      <c r="M111" s="383">
        <v>0</v>
      </c>
      <c r="N111" s="383" t="s">
        <v>11</v>
      </c>
      <c r="O111" s="385"/>
      <c r="P111" s="385"/>
      <c r="Q111" s="386" t="s">
        <v>11</v>
      </c>
      <c r="R111" s="383"/>
      <c r="S111" s="383">
        <v>0</v>
      </c>
      <c r="T111" s="386" t="s">
        <v>11</v>
      </c>
      <c r="U111" s="386"/>
      <c r="V111" s="386">
        <v>0</v>
      </c>
      <c r="W111" s="386" t="s">
        <v>11</v>
      </c>
      <c r="X111" s="383"/>
      <c r="Y111" s="383">
        <v>0</v>
      </c>
      <c r="Z111" s="386" t="s">
        <v>11</v>
      </c>
      <c r="AA111" s="386"/>
      <c r="AB111" s="386">
        <v>0</v>
      </c>
      <c r="AC111" s="386" t="s">
        <v>11</v>
      </c>
      <c r="AD111" s="383" t="s">
        <v>57</v>
      </c>
      <c r="AE111" s="383" t="s">
        <v>36</v>
      </c>
      <c r="AF111" s="383">
        <v>74</v>
      </c>
      <c r="AG111" s="383" t="s">
        <v>35</v>
      </c>
      <c r="AH111" s="383" t="s">
        <v>34</v>
      </c>
      <c r="AI111" s="383" t="s">
        <v>36</v>
      </c>
      <c r="AJ111" s="383" t="s">
        <v>3554</v>
      </c>
      <c r="AK111" s="384" t="str">
        <f t="shared" si="3"/>
        <v>NA</v>
      </c>
      <c r="AL111" s="384" t="str">
        <f t="shared" si="4"/>
        <v>NA</v>
      </c>
      <c r="AN111" s="196"/>
    </row>
    <row r="112" spans="1:40" s="181" customFormat="1" x14ac:dyDescent="0.25">
      <c r="A112" s="381" t="s">
        <v>3224</v>
      </c>
      <c r="B112" s="382" t="s">
        <v>243</v>
      </c>
      <c r="C112" s="382" t="s">
        <v>30</v>
      </c>
      <c r="D112" s="382" t="s">
        <v>244</v>
      </c>
      <c r="E112" s="382" t="s">
        <v>32</v>
      </c>
      <c r="F112" s="383"/>
      <c r="G112" s="383">
        <v>1</v>
      </c>
      <c r="H112" s="383" t="s">
        <v>11</v>
      </c>
      <c r="I112" s="383"/>
      <c r="J112" s="383">
        <v>1</v>
      </c>
      <c r="K112" s="383" t="s">
        <v>11</v>
      </c>
      <c r="L112" s="385"/>
      <c r="M112" s="383">
        <v>0</v>
      </c>
      <c r="N112" s="383" t="s">
        <v>11</v>
      </c>
      <c r="O112" s="385"/>
      <c r="P112" s="385"/>
      <c r="Q112" s="386" t="s">
        <v>11</v>
      </c>
      <c r="R112" s="383"/>
      <c r="S112" s="383">
        <v>1</v>
      </c>
      <c r="T112" s="386" t="s">
        <v>11</v>
      </c>
      <c r="U112" s="386"/>
      <c r="V112" s="386">
        <v>1</v>
      </c>
      <c r="W112" s="386" t="s">
        <v>11</v>
      </c>
      <c r="X112" s="383"/>
      <c r="Y112" s="383">
        <v>1</v>
      </c>
      <c r="Z112" s="386" t="s">
        <v>11</v>
      </c>
      <c r="AA112" s="386"/>
      <c r="AB112" s="386">
        <v>1</v>
      </c>
      <c r="AC112" s="386" t="s">
        <v>11</v>
      </c>
      <c r="AD112" s="383" t="s">
        <v>33</v>
      </c>
      <c r="AE112" s="383" t="s">
        <v>36</v>
      </c>
      <c r="AF112" s="383">
        <v>90</v>
      </c>
      <c r="AG112" s="383" t="s">
        <v>35</v>
      </c>
      <c r="AH112" s="383" t="s">
        <v>34</v>
      </c>
      <c r="AI112" s="383" t="s">
        <v>36</v>
      </c>
      <c r="AJ112" s="383" t="s">
        <v>3554</v>
      </c>
      <c r="AK112" s="384" t="str">
        <f t="shared" si="3"/>
        <v>NA</v>
      </c>
      <c r="AL112" s="384" t="str">
        <f t="shared" si="4"/>
        <v>NA</v>
      </c>
      <c r="AN112" s="196"/>
    </row>
    <row r="113" spans="1:40" s="181" customFormat="1" x14ac:dyDescent="0.25">
      <c r="A113" s="381" t="s">
        <v>3224</v>
      </c>
      <c r="B113" s="382" t="s">
        <v>245</v>
      </c>
      <c r="C113" s="382" t="s">
        <v>30</v>
      </c>
      <c r="D113" s="382" t="s">
        <v>246</v>
      </c>
      <c r="E113" s="382" t="s">
        <v>32</v>
      </c>
      <c r="F113" s="383"/>
      <c r="G113" s="383">
        <v>1</v>
      </c>
      <c r="H113" s="383" t="s">
        <v>11</v>
      </c>
      <c r="I113" s="383"/>
      <c r="J113" s="383">
        <v>1</v>
      </c>
      <c r="K113" s="383" t="s">
        <v>11</v>
      </c>
      <c r="L113" s="385"/>
      <c r="M113" s="383">
        <v>1</v>
      </c>
      <c r="N113" s="383" t="s">
        <v>11</v>
      </c>
      <c r="O113" s="385"/>
      <c r="P113" s="385"/>
      <c r="Q113" s="386" t="s">
        <v>11</v>
      </c>
      <c r="R113" s="383"/>
      <c r="S113" s="383">
        <v>1</v>
      </c>
      <c r="T113" s="386" t="s">
        <v>11</v>
      </c>
      <c r="U113" s="386"/>
      <c r="V113" s="386">
        <v>1</v>
      </c>
      <c r="W113" s="386" t="s">
        <v>11</v>
      </c>
      <c r="X113" s="383"/>
      <c r="Y113" s="383">
        <v>1</v>
      </c>
      <c r="Z113" s="386" t="s">
        <v>11</v>
      </c>
      <c r="AA113" s="386"/>
      <c r="AB113" s="386">
        <v>1</v>
      </c>
      <c r="AC113" s="386" t="s">
        <v>11</v>
      </c>
      <c r="AD113" s="383" t="s">
        <v>33</v>
      </c>
      <c r="AE113" s="383" t="s">
        <v>36</v>
      </c>
      <c r="AF113" s="383">
        <v>85</v>
      </c>
      <c r="AG113" s="383" t="s">
        <v>35</v>
      </c>
      <c r="AH113" s="383" t="s">
        <v>34</v>
      </c>
      <c r="AI113" s="383" t="s">
        <v>36</v>
      </c>
      <c r="AJ113" s="383" t="s">
        <v>3554</v>
      </c>
      <c r="AK113" s="384" t="str">
        <f t="shared" si="3"/>
        <v>NA</v>
      </c>
      <c r="AL113" s="384" t="str">
        <f t="shared" si="4"/>
        <v>NA</v>
      </c>
      <c r="AN113" s="196"/>
    </row>
    <row r="114" spans="1:40" s="181" customFormat="1" x14ac:dyDescent="0.25">
      <c r="A114" s="381" t="s">
        <v>3224</v>
      </c>
      <c r="B114" s="382" t="s">
        <v>247</v>
      </c>
      <c r="C114" s="382" t="s">
        <v>30</v>
      </c>
      <c r="D114" s="382" t="s">
        <v>248</v>
      </c>
      <c r="E114" s="382" t="s">
        <v>32</v>
      </c>
      <c r="F114" s="383"/>
      <c r="G114" s="383">
        <v>0</v>
      </c>
      <c r="H114" s="383" t="s">
        <v>11</v>
      </c>
      <c r="I114" s="383"/>
      <c r="J114" s="383">
        <v>0</v>
      </c>
      <c r="K114" s="383" t="s">
        <v>11</v>
      </c>
      <c r="L114" s="385"/>
      <c r="M114" s="383">
        <v>0</v>
      </c>
      <c r="N114" s="383" t="s">
        <v>11</v>
      </c>
      <c r="O114" s="385"/>
      <c r="P114" s="385"/>
      <c r="Q114" s="386" t="s">
        <v>11</v>
      </c>
      <c r="R114" s="383"/>
      <c r="S114" s="383">
        <v>0</v>
      </c>
      <c r="T114" s="386" t="s">
        <v>11</v>
      </c>
      <c r="U114" s="386"/>
      <c r="V114" s="386">
        <v>0</v>
      </c>
      <c r="W114" s="386" t="s">
        <v>11</v>
      </c>
      <c r="X114" s="383"/>
      <c r="Y114" s="383">
        <v>0</v>
      </c>
      <c r="Z114" s="386" t="s">
        <v>11</v>
      </c>
      <c r="AA114" s="386"/>
      <c r="AB114" s="386">
        <v>0</v>
      </c>
      <c r="AC114" s="386" t="s">
        <v>11</v>
      </c>
      <c r="AD114" s="383" t="s">
        <v>33</v>
      </c>
      <c r="AE114" s="383" t="s">
        <v>36</v>
      </c>
      <c r="AF114" s="383">
        <v>79</v>
      </c>
      <c r="AG114" s="383" t="s">
        <v>35</v>
      </c>
      <c r="AH114" s="383" t="s">
        <v>34</v>
      </c>
      <c r="AI114" s="383" t="s">
        <v>36</v>
      </c>
      <c r="AJ114" s="383" t="s">
        <v>3554</v>
      </c>
      <c r="AK114" s="384" t="str">
        <f t="shared" si="3"/>
        <v>NA</v>
      </c>
      <c r="AL114" s="384" t="str">
        <f t="shared" si="4"/>
        <v>NA</v>
      </c>
      <c r="AN114" s="196"/>
    </row>
    <row r="115" spans="1:40" s="181" customFormat="1" x14ac:dyDescent="0.25">
      <c r="A115" s="381" t="s">
        <v>3224</v>
      </c>
      <c r="B115" s="382" t="s">
        <v>249</v>
      </c>
      <c r="C115" s="382" t="s">
        <v>30</v>
      </c>
      <c r="D115" s="382" t="s">
        <v>250</v>
      </c>
      <c r="E115" s="382" t="s">
        <v>32</v>
      </c>
      <c r="F115" s="383"/>
      <c r="G115" s="383">
        <v>1</v>
      </c>
      <c r="H115" s="383" t="s">
        <v>11</v>
      </c>
      <c r="I115" s="383"/>
      <c r="J115" s="383">
        <v>1</v>
      </c>
      <c r="K115" s="383" t="s">
        <v>11</v>
      </c>
      <c r="L115" s="385"/>
      <c r="M115" s="383">
        <v>0</v>
      </c>
      <c r="N115" s="383" t="s">
        <v>11</v>
      </c>
      <c r="O115" s="385"/>
      <c r="P115" s="385"/>
      <c r="Q115" s="386" t="s">
        <v>11</v>
      </c>
      <c r="R115" s="383"/>
      <c r="S115" s="383">
        <v>1</v>
      </c>
      <c r="T115" s="386" t="s">
        <v>11</v>
      </c>
      <c r="U115" s="386"/>
      <c r="V115" s="386">
        <v>1</v>
      </c>
      <c r="W115" s="386" t="s">
        <v>11</v>
      </c>
      <c r="X115" s="383"/>
      <c r="Y115" s="383">
        <v>1</v>
      </c>
      <c r="Z115" s="386" t="s">
        <v>11</v>
      </c>
      <c r="AA115" s="386"/>
      <c r="AB115" s="386">
        <v>1</v>
      </c>
      <c r="AC115" s="386" t="s">
        <v>11</v>
      </c>
      <c r="AD115" s="383" t="s">
        <v>104</v>
      </c>
      <c r="AE115" s="383" t="s">
        <v>36</v>
      </c>
      <c r="AF115" s="383">
        <v>79</v>
      </c>
      <c r="AG115" s="383" t="s">
        <v>35</v>
      </c>
      <c r="AH115" s="383" t="s">
        <v>34</v>
      </c>
      <c r="AI115" s="383" t="s">
        <v>36</v>
      </c>
      <c r="AJ115" s="383" t="s">
        <v>3554</v>
      </c>
      <c r="AK115" s="384" t="str">
        <f t="shared" si="3"/>
        <v>NA</v>
      </c>
      <c r="AL115" s="384" t="str">
        <f t="shared" si="4"/>
        <v>NA</v>
      </c>
      <c r="AN115" s="196"/>
    </row>
    <row r="116" spans="1:40" s="181" customFormat="1" x14ac:dyDescent="0.25">
      <c r="A116" s="381" t="s">
        <v>3224</v>
      </c>
      <c r="B116" s="382" t="s">
        <v>251</v>
      </c>
      <c r="C116" s="382" t="s">
        <v>30</v>
      </c>
      <c r="D116" s="382" t="s">
        <v>252</v>
      </c>
      <c r="E116" s="382" t="s">
        <v>32</v>
      </c>
      <c r="F116" s="383"/>
      <c r="G116" s="383">
        <v>0</v>
      </c>
      <c r="H116" s="383" t="s">
        <v>11</v>
      </c>
      <c r="I116" s="383"/>
      <c r="J116" s="383">
        <v>0</v>
      </c>
      <c r="K116" s="383" t="s">
        <v>11</v>
      </c>
      <c r="L116" s="385"/>
      <c r="M116" s="383">
        <v>0</v>
      </c>
      <c r="N116" s="383" t="s">
        <v>11</v>
      </c>
      <c r="O116" s="385"/>
      <c r="P116" s="385"/>
      <c r="Q116" s="386" t="s">
        <v>11</v>
      </c>
      <c r="R116" s="383"/>
      <c r="S116" s="383">
        <v>0</v>
      </c>
      <c r="T116" s="386" t="s">
        <v>11</v>
      </c>
      <c r="U116" s="386"/>
      <c r="V116" s="386">
        <v>0</v>
      </c>
      <c r="W116" s="386" t="s">
        <v>11</v>
      </c>
      <c r="X116" s="383"/>
      <c r="Y116" s="383">
        <v>0</v>
      </c>
      <c r="Z116" s="386" t="s">
        <v>11</v>
      </c>
      <c r="AA116" s="386"/>
      <c r="AB116" s="386">
        <v>0</v>
      </c>
      <c r="AC116" s="386" t="s">
        <v>11</v>
      </c>
      <c r="AD116" s="383" t="s">
        <v>33</v>
      </c>
      <c r="AE116" s="383" t="s">
        <v>36</v>
      </c>
      <c r="AF116" s="383">
        <v>90</v>
      </c>
      <c r="AG116" s="383" t="s">
        <v>35</v>
      </c>
      <c r="AH116" s="383" t="s">
        <v>34</v>
      </c>
      <c r="AI116" s="383" t="s">
        <v>36</v>
      </c>
      <c r="AJ116" s="383" t="s">
        <v>3554</v>
      </c>
      <c r="AK116" s="384" t="str">
        <f t="shared" si="3"/>
        <v>NA</v>
      </c>
      <c r="AL116" s="384" t="str">
        <f t="shared" si="4"/>
        <v>NA</v>
      </c>
      <c r="AN116" s="196"/>
    </row>
    <row r="117" spans="1:40" s="181" customFormat="1" x14ac:dyDescent="0.25">
      <c r="A117" s="381" t="s">
        <v>3224</v>
      </c>
      <c r="B117" s="382" t="s">
        <v>253</v>
      </c>
      <c r="C117" s="382" t="s">
        <v>30</v>
      </c>
      <c r="D117" s="382" t="s">
        <v>254</v>
      </c>
      <c r="E117" s="382" t="s">
        <v>32</v>
      </c>
      <c r="F117" s="383"/>
      <c r="G117" s="383">
        <v>0</v>
      </c>
      <c r="H117" s="383" t="s">
        <v>11</v>
      </c>
      <c r="I117" s="383"/>
      <c r="J117" s="383">
        <v>0</v>
      </c>
      <c r="K117" s="383" t="s">
        <v>11</v>
      </c>
      <c r="L117" s="385"/>
      <c r="M117" s="383">
        <v>0</v>
      </c>
      <c r="N117" s="383" t="s">
        <v>11</v>
      </c>
      <c r="O117" s="385"/>
      <c r="P117" s="385"/>
      <c r="Q117" s="386" t="s">
        <v>11</v>
      </c>
      <c r="R117" s="383"/>
      <c r="S117" s="383">
        <v>0</v>
      </c>
      <c r="T117" s="386" t="s">
        <v>11</v>
      </c>
      <c r="U117" s="386"/>
      <c r="V117" s="386">
        <v>0</v>
      </c>
      <c r="W117" s="386" t="s">
        <v>11</v>
      </c>
      <c r="X117" s="383"/>
      <c r="Y117" s="383">
        <v>0</v>
      </c>
      <c r="Z117" s="386" t="s">
        <v>11</v>
      </c>
      <c r="AA117" s="386"/>
      <c r="AB117" s="386">
        <v>0</v>
      </c>
      <c r="AC117" s="386" t="s">
        <v>11</v>
      </c>
      <c r="AD117" s="383" t="s">
        <v>57</v>
      </c>
      <c r="AE117" s="383" t="s">
        <v>36</v>
      </c>
      <c r="AF117" s="383">
        <v>95</v>
      </c>
      <c r="AG117" s="383" t="s">
        <v>35</v>
      </c>
      <c r="AH117" s="383" t="s">
        <v>34</v>
      </c>
      <c r="AI117" s="383" t="s">
        <v>36</v>
      </c>
      <c r="AJ117" s="383" t="s">
        <v>3554</v>
      </c>
      <c r="AK117" s="384" t="str">
        <f t="shared" si="3"/>
        <v>NA</v>
      </c>
      <c r="AL117" s="384" t="str">
        <f t="shared" si="4"/>
        <v>NA</v>
      </c>
      <c r="AN117" s="196"/>
    </row>
    <row r="118" spans="1:40" s="181" customFormat="1" x14ac:dyDescent="0.25">
      <c r="A118" s="381" t="s">
        <v>3224</v>
      </c>
      <c r="B118" s="382" t="s">
        <v>255</v>
      </c>
      <c r="C118" s="382" t="s">
        <v>30</v>
      </c>
      <c r="D118" s="382" t="s">
        <v>256</v>
      </c>
      <c r="E118" s="382" t="s">
        <v>32</v>
      </c>
      <c r="F118" s="383"/>
      <c r="G118" s="383">
        <v>0</v>
      </c>
      <c r="H118" s="383" t="s">
        <v>11</v>
      </c>
      <c r="I118" s="383"/>
      <c r="J118" s="383">
        <v>0</v>
      </c>
      <c r="K118" s="383" t="s">
        <v>11</v>
      </c>
      <c r="L118" s="385"/>
      <c r="M118" s="383">
        <v>0</v>
      </c>
      <c r="N118" s="383" t="s">
        <v>11</v>
      </c>
      <c r="O118" s="385"/>
      <c r="P118" s="385"/>
      <c r="Q118" s="386" t="s">
        <v>11</v>
      </c>
      <c r="R118" s="383"/>
      <c r="S118" s="383">
        <v>0</v>
      </c>
      <c r="T118" s="386" t="s">
        <v>11</v>
      </c>
      <c r="U118" s="386"/>
      <c r="V118" s="386">
        <v>0</v>
      </c>
      <c r="W118" s="386" t="s">
        <v>11</v>
      </c>
      <c r="X118" s="383"/>
      <c r="Y118" s="383">
        <v>0</v>
      </c>
      <c r="Z118" s="386" t="s">
        <v>11</v>
      </c>
      <c r="AA118" s="386"/>
      <c r="AB118" s="386">
        <v>0</v>
      </c>
      <c r="AC118" s="386" t="s">
        <v>11</v>
      </c>
      <c r="AD118" s="383" t="s">
        <v>33</v>
      </c>
      <c r="AE118" s="383" t="s">
        <v>34</v>
      </c>
      <c r="AF118" s="383">
        <v>100</v>
      </c>
      <c r="AG118" s="383" t="s">
        <v>35</v>
      </c>
      <c r="AH118" s="383" t="s">
        <v>36</v>
      </c>
      <c r="AI118" s="383" t="s">
        <v>36</v>
      </c>
      <c r="AJ118" s="383" t="s">
        <v>3554</v>
      </c>
      <c r="AK118" s="384" t="str">
        <f t="shared" si="3"/>
        <v>NA</v>
      </c>
      <c r="AL118" s="384" t="str">
        <f t="shared" si="4"/>
        <v>NA</v>
      </c>
      <c r="AN118" s="196"/>
    </row>
    <row r="119" spans="1:40" s="181" customFormat="1" x14ac:dyDescent="0.25">
      <c r="A119" s="381" t="s">
        <v>3224</v>
      </c>
      <c r="B119" s="382" t="s">
        <v>257</v>
      </c>
      <c r="C119" s="382" t="s">
        <v>30</v>
      </c>
      <c r="D119" s="382" t="s">
        <v>258</v>
      </c>
      <c r="E119" s="382" t="s">
        <v>32</v>
      </c>
      <c r="F119" s="383"/>
      <c r="G119" s="383">
        <v>0</v>
      </c>
      <c r="H119" s="383" t="s">
        <v>11</v>
      </c>
      <c r="I119" s="383"/>
      <c r="J119" s="383">
        <v>0</v>
      </c>
      <c r="K119" s="383" t="s">
        <v>11</v>
      </c>
      <c r="L119" s="385"/>
      <c r="M119" s="383">
        <v>0</v>
      </c>
      <c r="N119" s="383" t="s">
        <v>11</v>
      </c>
      <c r="O119" s="385"/>
      <c r="P119" s="385"/>
      <c r="Q119" s="386" t="s">
        <v>11</v>
      </c>
      <c r="R119" s="383"/>
      <c r="S119" s="383">
        <v>0</v>
      </c>
      <c r="T119" s="386" t="s">
        <v>11</v>
      </c>
      <c r="U119" s="386"/>
      <c r="V119" s="386">
        <v>0</v>
      </c>
      <c r="W119" s="386" t="s">
        <v>11</v>
      </c>
      <c r="X119" s="383"/>
      <c r="Y119" s="383">
        <v>0</v>
      </c>
      <c r="Z119" s="386" t="s">
        <v>11</v>
      </c>
      <c r="AA119" s="386"/>
      <c r="AB119" s="386">
        <v>0</v>
      </c>
      <c r="AC119" s="386" t="s">
        <v>11</v>
      </c>
      <c r="AD119" s="383" t="s">
        <v>57</v>
      </c>
      <c r="AE119" s="383" t="s">
        <v>36</v>
      </c>
      <c r="AF119" s="383">
        <v>85</v>
      </c>
      <c r="AG119" s="383" t="s">
        <v>35</v>
      </c>
      <c r="AH119" s="383" t="s">
        <v>34</v>
      </c>
      <c r="AI119" s="383" t="s">
        <v>36</v>
      </c>
      <c r="AJ119" s="383" t="s">
        <v>3554</v>
      </c>
      <c r="AK119" s="384" t="str">
        <f t="shared" si="3"/>
        <v>NA</v>
      </c>
      <c r="AL119" s="384" t="str">
        <f t="shared" si="4"/>
        <v>NA</v>
      </c>
      <c r="AN119" s="196"/>
    </row>
    <row r="120" spans="1:40" s="181" customFormat="1" x14ac:dyDescent="0.25">
      <c r="A120" s="381" t="s">
        <v>3224</v>
      </c>
      <c r="B120" s="382" t="s">
        <v>259</v>
      </c>
      <c r="C120" s="382" t="s">
        <v>30</v>
      </c>
      <c r="D120" s="382" t="s">
        <v>260</v>
      </c>
      <c r="E120" s="382" t="s">
        <v>32</v>
      </c>
      <c r="F120" s="383"/>
      <c r="G120" s="383">
        <v>0</v>
      </c>
      <c r="H120" s="383" t="s">
        <v>11</v>
      </c>
      <c r="I120" s="383"/>
      <c r="J120" s="383">
        <v>0</v>
      </c>
      <c r="K120" s="383" t="s">
        <v>11</v>
      </c>
      <c r="L120" s="385"/>
      <c r="M120" s="383">
        <v>0</v>
      </c>
      <c r="N120" s="383" t="s">
        <v>11</v>
      </c>
      <c r="O120" s="385"/>
      <c r="P120" s="385"/>
      <c r="Q120" s="386" t="s">
        <v>11</v>
      </c>
      <c r="R120" s="383"/>
      <c r="S120" s="383">
        <v>0</v>
      </c>
      <c r="T120" s="386" t="s">
        <v>11</v>
      </c>
      <c r="U120" s="386"/>
      <c r="V120" s="386">
        <v>0</v>
      </c>
      <c r="W120" s="386" t="s">
        <v>11</v>
      </c>
      <c r="X120" s="383"/>
      <c r="Y120" s="383">
        <v>0</v>
      </c>
      <c r="Z120" s="386" t="s">
        <v>11</v>
      </c>
      <c r="AA120" s="386"/>
      <c r="AB120" s="386">
        <v>0</v>
      </c>
      <c r="AC120" s="386" t="s">
        <v>11</v>
      </c>
      <c r="AD120" s="383" t="s">
        <v>33</v>
      </c>
      <c r="AE120" s="383" t="s">
        <v>36</v>
      </c>
      <c r="AF120" s="383">
        <v>97</v>
      </c>
      <c r="AG120" s="383" t="s">
        <v>35</v>
      </c>
      <c r="AH120" s="383" t="s">
        <v>34</v>
      </c>
      <c r="AI120" s="383" t="s">
        <v>36</v>
      </c>
      <c r="AJ120" s="383" t="s">
        <v>3554</v>
      </c>
      <c r="AK120" s="384" t="str">
        <f t="shared" si="3"/>
        <v>NA</v>
      </c>
      <c r="AL120" s="384" t="str">
        <f t="shared" si="4"/>
        <v>NA</v>
      </c>
      <c r="AN120" s="196"/>
    </row>
    <row r="121" spans="1:40" s="181" customFormat="1" x14ac:dyDescent="0.25">
      <c r="A121" s="381" t="s">
        <v>3224</v>
      </c>
      <c r="B121" s="382" t="s">
        <v>261</v>
      </c>
      <c r="C121" s="382" t="s">
        <v>30</v>
      </c>
      <c r="D121" s="382" t="s">
        <v>262</v>
      </c>
      <c r="E121" s="382" t="s">
        <v>32</v>
      </c>
      <c r="F121" s="383"/>
      <c r="G121" s="383">
        <v>1</v>
      </c>
      <c r="H121" s="383" t="s">
        <v>11</v>
      </c>
      <c r="I121" s="383"/>
      <c r="J121" s="383">
        <v>1</v>
      </c>
      <c r="K121" s="383" t="s">
        <v>11</v>
      </c>
      <c r="L121" s="385"/>
      <c r="M121" s="383">
        <v>0</v>
      </c>
      <c r="N121" s="383" t="s">
        <v>11</v>
      </c>
      <c r="O121" s="385"/>
      <c r="P121" s="385"/>
      <c r="Q121" s="386" t="s">
        <v>11</v>
      </c>
      <c r="R121" s="383"/>
      <c r="S121" s="383">
        <v>1</v>
      </c>
      <c r="T121" s="386" t="s">
        <v>11</v>
      </c>
      <c r="U121" s="386"/>
      <c r="V121" s="386">
        <v>1</v>
      </c>
      <c r="W121" s="386" t="s">
        <v>11</v>
      </c>
      <c r="X121" s="383"/>
      <c r="Y121" s="383">
        <v>1</v>
      </c>
      <c r="Z121" s="386" t="s">
        <v>11</v>
      </c>
      <c r="AA121" s="386"/>
      <c r="AB121" s="386">
        <v>1</v>
      </c>
      <c r="AC121" s="386" t="s">
        <v>11</v>
      </c>
      <c r="AD121" s="383" t="s">
        <v>33</v>
      </c>
      <c r="AE121" s="383" t="s">
        <v>34</v>
      </c>
      <c r="AF121" s="383">
        <v>100</v>
      </c>
      <c r="AG121" s="383" t="s">
        <v>35</v>
      </c>
      <c r="AH121" s="383" t="s">
        <v>34</v>
      </c>
      <c r="AI121" s="383" t="s">
        <v>36</v>
      </c>
      <c r="AJ121" s="383" t="s">
        <v>3554</v>
      </c>
      <c r="AK121" s="384" t="str">
        <f t="shared" si="3"/>
        <v>NA</v>
      </c>
      <c r="AL121" s="384" t="str">
        <f t="shared" si="4"/>
        <v>NA</v>
      </c>
      <c r="AN121" s="196"/>
    </row>
    <row r="122" spans="1:40" s="181" customFormat="1" x14ac:dyDescent="0.25">
      <c r="A122" s="381" t="s">
        <v>3224</v>
      </c>
      <c r="B122" s="382" t="s">
        <v>263</v>
      </c>
      <c r="C122" s="382" t="s">
        <v>30</v>
      </c>
      <c r="D122" s="382" t="s">
        <v>264</v>
      </c>
      <c r="E122" s="382" t="s">
        <v>32</v>
      </c>
      <c r="F122" s="383"/>
      <c r="G122" s="383">
        <v>0</v>
      </c>
      <c r="H122" s="383" t="s">
        <v>11</v>
      </c>
      <c r="I122" s="383"/>
      <c r="J122" s="383">
        <v>0</v>
      </c>
      <c r="K122" s="383" t="s">
        <v>11</v>
      </c>
      <c r="L122" s="385"/>
      <c r="M122" s="383">
        <v>0</v>
      </c>
      <c r="N122" s="383" t="s">
        <v>11</v>
      </c>
      <c r="O122" s="385"/>
      <c r="P122" s="385"/>
      <c r="Q122" s="386" t="s">
        <v>11</v>
      </c>
      <c r="R122" s="383"/>
      <c r="S122" s="383">
        <v>0</v>
      </c>
      <c r="T122" s="386" t="s">
        <v>11</v>
      </c>
      <c r="U122" s="386"/>
      <c r="V122" s="386">
        <v>0</v>
      </c>
      <c r="W122" s="386" t="s">
        <v>11</v>
      </c>
      <c r="X122" s="383"/>
      <c r="Y122" s="383">
        <v>0</v>
      </c>
      <c r="Z122" s="386" t="s">
        <v>11</v>
      </c>
      <c r="AA122" s="386"/>
      <c r="AB122" s="386">
        <v>0</v>
      </c>
      <c r="AC122" s="386" t="s">
        <v>11</v>
      </c>
      <c r="AD122" s="383"/>
      <c r="AE122" s="383" t="s">
        <v>36</v>
      </c>
      <c r="AF122" s="383">
        <v>95</v>
      </c>
      <c r="AG122" s="383" t="s">
        <v>35</v>
      </c>
      <c r="AH122" s="383" t="s">
        <v>34</v>
      </c>
      <c r="AI122" s="383" t="s">
        <v>36</v>
      </c>
      <c r="AJ122" s="383" t="s">
        <v>3554</v>
      </c>
      <c r="AK122" s="384" t="str">
        <f t="shared" si="3"/>
        <v>NA</v>
      </c>
      <c r="AL122" s="384" t="str">
        <f t="shared" si="4"/>
        <v>NA</v>
      </c>
      <c r="AN122" s="196"/>
    </row>
    <row r="123" spans="1:40" s="181" customFormat="1" x14ac:dyDescent="0.25">
      <c r="A123" s="381" t="s">
        <v>3224</v>
      </c>
      <c r="B123" s="382" t="s">
        <v>265</v>
      </c>
      <c r="C123" s="382" t="s">
        <v>30</v>
      </c>
      <c r="D123" s="382" t="s">
        <v>266</v>
      </c>
      <c r="E123" s="382" t="s">
        <v>32</v>
      </c>
      <c r="F123" s="383"/>
      <c r="G123" s="383">
        <v>2</v>
      </c>
      <c r="H123" s="383" t="s">
        <v>11</v>
      </c>
      <c r="I123" s="383"/>
      <c r="J123" s="383">
        <v>2</v>
      </c>
      <c r="K123" s="383" t="s">
        <v>11</v>
      </c>
      <c r="L123" s="385"/>
      <c r="M123" s="383">
        <v>0</v>
      </c>
      <c r="N123" s="383" t="s">
        <v>11</v>
      </c>
      <c r="O123" s="385"/>
      <c r="P123" s="385"/>
      <c r="Q123" s="386" t="s">
        <v>11</v>
      </c>
      <c r="R123" s="383"/>
      <c r="S123" s="383">
        <v>2</v>
      </c>
      <c r="T123" s="386" t="s">
        <v>11</v>
      </c>
      <c r="U123" s="386"/>
      <c r="V123" s="386">
        <v>2</v>
      </c>
      <c r="W123" s="386" t="s">
        <v>11</v>
      </c>
      <c r="X123" s="383"/>
      <c r="Y123" s="383">
        <v>2</v>
      </c>
      <c r="Z123" s="386" t="s">
        <v>11</v>
      </c>
      <c r="AA123" s="386"/>
      <c r="AB123" s="386">
        <v>2</v>
      </c>
      <c r="AC123" s="386" t="s">
        <v>11</v>
      </c>
      <c r="AD123" s="383" t="s">
        <v>104</v>
      </c>
      <c r="AE123" s="383" t="s">
        <v>36</v>
      </c>
      <c r="AF123" s="383">
        <v>85</v>
      </c>
      <c r="AG123" s="383" t="s">
        <v>35</v>
      </c>
      <c r="AH123" s="383" t="s">
        <v>36</v>
      </c>
      <c r="AI123" s="383" t="s">
        <v>36</v>
      </c>
      <c r="AJ123" s="383" t="s">
        <v>3554</v>
      </c>
      <c r="AK123" s="384" t="str">
        <f t="shared" si="3"/>
        <v>NA</v>
      </c>
      <c r="AL123" s="384" t="str">
        <f t="shared" si="4"/>
        <v>NA</v>
      </c>
      <c r="AN123" s="196"/>
    </row>
    <row r="124" spans="1:40" s="181" customFormat="1" x14ac:dyDescent="0.25">
      <c r="A124" s="381" t="s">
        <v>3224</v>
      </c>
      <c r="B124" s="382" t="s">
        <v>267</v>
      </c>
      <c r="C124" s="382" t="s">
        <v>30</v>
      </c>
      <c r="D124" s="382" t="s">
        <v>268</v>
      </c>
      <c r="E124" s="382" t="s">
        <v>32</v>
      </c>
      <c r="F124" s="383"/>
      <c r="G124" s="383">
        <v>1</v>
      </c>
      <c r="H124" s="383" t="s">
        <v>11</v>
      </c>
      <c r="I124" s="383"/>
      <c r="J124" s="383">
        <v>1</v>
      </c>
      <c r="K124" s="383" t="s">
        <v>11</v>
      </c>
      <c r="L124" s="385"/>
      <c r="M124" s="383">
        <v>0</v>
      </c>
      <c r="N124" s="383" t="s">
        <v>11</v>
      </c>
      <c r="O124" s="385"/>
      <c r="P124" s="385"/>
      <c r="Q124" s="386" t="s">
        <v>11</v>
      </c>
      <c r="R124" s="383"/>
      <c r="S124" s="383">
        <v>1</v>
      </c>
      <c r="T124" s="386" t="s">
        <v>11</v>
      </c>
      <c r="U124" s="386"/>
      <c r="V124" s="386">
        <v>1</v>
      </c>
      <c r="W124" s="386" t="s">
        <v>11</v>
      </c>
      <c r="X124" s="383"/>
      <c r="Y124" s="383">
        <v>1</v>
      </c>
      <c r="Z124" s="386" t="s">
        <v>11</v>
      </c>
      <c r="AA124" s="386"/>
      <c r="AB124" s="386">
        <v>1</v>
      </c>
      <c r="AC124" s="386" t="s">
        <v>11</v>
      </c>
      <c r="AD124" s="383" t="s">
        <v>33</v>
      </c>
      <c r="AE124" s="383" t="s">
        <v>34</v>
      </c>
      <c r="AF124" s="383">
        <v>100</v>
      </c>
      <c r="AG124" s="383" t="s">
        <v>35</v>
      </c>
      <c r="AH124" s="383" t="s">
        <v>34</v>
      </c>
      <c r="AI124" s="383" t="s">
        <v>36</v>
      </c>
      <c r="AJ124" s="383" t="s">
        <v>3554</v>
      </c>
      <c r="AK124" s="384" t="str">
        <f t="shared" si="3"/>
        <v>NA</v>
      </c>
      <c r="AL124" s="384" t="str">
        <f t="shared" si="4"/>
        <v>NA</v>
      </c>
      <c r="AN124" s="196"/>
    </row>
    <row r="125" spans="1:40" s="181" customFormat="1" x14ac:dyDescent="0.25">
      <c r="A125" s="381" t="s">
        <v>3224</v>
      </c>
      <c r="B125" s="382" t="s">
        <v>269</v>
      </c>
      <c r="C125" s="382" t="s">
        <v>30</v>
      </c>
      <c r="D125" s="382" t="s">
        <v>270</v>
      </c>
      <c r="E125" s="382" t="s">
        <v>32</v>
      </c>
      <c r="F125" s="383"/>
      <c r="G125" s="383">
        <v>0</v>
      </c>
      <c r="H125" s="383" t="s">
        <v>11</v>
      </c>
      <c r="I125" s="383"/>
      <c r="J125" s="383">
        <v>0</v>
      </c>
      <c r="K125" s="383" t="s">
        <v>11</v>
      </c>
      <c r="L125" s="385"/>
      <c r="M125" s="383">
        <v>0</v>
      </c>
      <c r="N125" s="383" t="s">
        <v>11</v>
      </c>
      <c r="O125" s="385"/>
      <c r="P125" s="385"/>
      <c r="Q125" s="386" t="s">
        <v>11</v>
      </c>
      <c r="R125" s="383"/>
      <c r="S125" s="383">
        <v>0</v>
      </c>
      <c r="T125" s="386" t="s">
        <v>11</v>
      </c>
      <c r="U125" s="386"/>
      <c r="V125" s="386">
        <v>0</v>
      </c>
      <c r="W125" s="386" t="s">
        <v>11</v>
      </c>
      <c r="X125" s="383"/>
      <c r="Y125" s="383">
        <v>0</v>
      </c>
      <c r="Z125" s="386" t="s">
        <v>11</v>
      </c>
      <c r="AA125" s="386"/>
      <c r="AB125" s="386">
        <v>0</v>
      </c>
      <c r="AC125" s="386" t="s">
        <v>11</v>
      </c>
      <c r="AD125" s="383" t="s">
        <v>33</v>
      </c>
      <c r="AE125" s="383" t="s">
        <v>36</v>
      </c>
      <c r="AF125" s="383">
        <v>97</v>
      </c>
      <c r="AG125" s="383" t="s">
        <v>35</v>
      </c>
      <c r="AH125" s="383" t="s">
        <v>36</v>
      </c>
      <c r="AI125" s="383" t="s">
        <v>36</v>
      </c>
      <c r="AJ125" s="383" t="s">
        <v>3554</v>
      </c>
      <c r="AK125" s="384" t="str">
        <f t="shared" si="3"/>
        <v>NA</v>
      </c>
      <c r="AL125" s="384" t="str">
        <f t="shared" si="4"/>
        <v>NA</v>
      </c>
      <c r="AN125" s="196"/>
    </row>
    <row r="126" spans="1:40" s="181" customFormat="1" x14ac:dyDescent="0.25">
      <c r="A126" s="381" t="s">
        <v>3224</v>
      </c>
      <c r="B126" s="382" t="s">
        <v>271</v>
      </c>
      <c r="C126" s="382" t="s">
        <v>30</v>
      </c>
      <c r="D126" s="382" t="s">
        <v>272</v>
      </c>
      <c r="E126" s="382" t="s">
        <v>32</v>
      </c>
      <c r="F126" s="383"/>
      <c r="G126" s="383">
        <v>0</v>
      </c>
      <c r="H126" s="383" t="s">
        <v>11</v>
      </c>
      <c r="I126" s="383"/>
      <c r="J126" s="383">
        <v>0</v>
      </c>
      <c r="K126" s="383" t="s">
        <v>11</v>
      </c>
      <c r="L126" s="385"/>
      <c r="M126" s="383">
        <v>0</v>
      </c>
      <c r="N126" s="383" t="s">
        <v>11</v>
      </c>
      <c r="O126" s="385"/>
      <c r="P126" s="385"/>
      <c r="Q126" s="386" t="s">
        <v>11</v>
      </c>
      <c r="R126" s="383"/>
      <c r="S126" s="383">
        <v>0</v>
      </c>
      <c r="T126" s="386" t="s">
        <v>11</v>
      </c>
      <c r="U126" s="386"/>
      <c r="V126" s="386">
        <v>0</v>
      </c>
      <c r="W126" s="386" t="s">
        <v>11</v>
      </c>
      <c r="X126" s="383"/>
      <c r="Y126" s="383">
        <v>0</v>
      </c>
      <c r="Z126" s="386" t="s">
        <v>11</v>
      </c>
      <c r="AA126" s="386"/>
      <c r="AB126" s="386">
        <v>0</v>
      </c>
      <c r="AC126" s="386" t="s">
        <v>11</v>
      </c>
      <c r="AD126" s="383" t="s">
        <v>33</v>
      </c>
      <c r="AE126" s="383" t="s">
        <v>36</v>
      </c>
      <c r="AF126" s="383">
        <v>95</v>
      </c>
      <c r="AG126" s="383" t="s">
        <v>35</v>
      </c>
      <c r="AH126" s="383" t="s">
        <v>34</v>
      </c>
      <c r="AI126" s="383" t="s">
        <v>36</v>
      </c>
      <c r="AJ126" s="383" t="s">
        <v>3554</v>
      </c>
      <c r="AK126" s="384" t="str">
        <f t="shared" si="3"/>
        <v>NA</v>
      </c>
      <c r="AL126" s="384" t="str">
        <f t="shared" si="4"/>
        <v>NA</v>
      </c>
      <c r="AN126" s="196"/>
    </row>
    <row r="127" spans="1:40" s="181" customFormat="1" x14ac:dyDescent="0.25">
      <c r="A127" s="381" t="s">
        <v>3224</v>
      </c>
      <c r="B127" s="382" t="s">
        <v>273</v>
      </c>
      <c r="C127" s="382" t="s">
        <v>30</v>
      </c>
      <c r="D127" s="382" t="s">
        <v>274</v>
      </c>
      <c r="E127" s="382" t="s">
        <v>32</v>
      </c>
      <c r="F127" s="383"/>
      <c r="G127" s="383">
        <v>0</v>
      </c>
      <c r="H127" s="383" t="s">
        <v>11</v>
      </c>
      <c r="I127" s="383"/>
      <c r="J127" s="383">
        <v>0</v>
      </c>
      <c r="K127" s="383" t="s">
        <v>11</v>
      </c>
      <c r="L127" s="385"/>
      <c r="M127" s="383">
        <v>0</v>
      </c>
      <c r="N127" s="383" t="s">
        <v>11</v>
      </c>
      <c r="O127" s="385"/>
      <c r="P127" s="385"/>
      <c r="Q127" s="386" t="s">
        <v>11</v>
      </c>
      <c r="R127" s="383"/>
      <c r="S127" s="383">
        <v>0</v>
      </c>
      <c r="T127" s="386" t="s">
        <v>11</v>
      </c>
      <c r="U127" s="386"/>
      <c r="V127" s="386">
        <v>0</v>
      </c>
      <c r="W127" s="386" t="s">
        <v>11</v>
      </c>
      <c r="X127" s="383"/>
      <c r="Y127" s="383">
        <v>0</v>
      </c>
      <c r="Z127" s="386" t="s">
        <v>11</v>
      </c>
      <c r="AA127" s="386"/>
      <c r="AB127" s="386">
        <v>0</v>
      </c>
      <c r="AC127" s="386" t="s">
        <v>11</v>
      </c>
      <c r="AD127" s="383" t="s">
        <v>104</v>
      </c>
      <c r="AE127" s="383" t="s">
        <v>36</v>
      </c>
      <c r="AF127" s="383">
        <v>74</v>
      </c>
      <c r="AG127" s="383" t="s">
        <v>35</v>
      </c>
      <c r="AH127" s="383" t="s">
        <v>34</v>
      </c>
      <c r="AI127" s="383" t="s">
        <v>36</v>
      </c>
      <c r="AJ127" s="383" t="s">
        <v>3554</v>
      </c>
      <c r="AK127" s="384" t="str">
        <f t="shared" si="3"/>
        <v>NA</v>
      </c>
      <c r="AL127" s="384" t="str">
        <f t="shared" si="4"/>
        <v>NA</v>
      </c>
      <c r="AN127" s="196"/>
    </row>
    <row r="128" spans="1:40" s="181" customFormat="1" x14ac:dyDescent="0.25">
      <c r="A128" s="381" t="s">
        <v>3224</v>
      </c>
      <c r="B128" s="382" t="s">
        <v>275</v>
      </c>
      <c r="C128" s="382" t="s">
        <v>30</v>
      </c>
      <c r="D128" s="382" t="s">
        <v>276</v>
      </c>
      <c r="E128" s="382" t="s">
        <v>32</v>
      </c>
      <c r="F128" s="383"/>
      <c r="G128" s="383">
        <v>0</v>
      </c>
      <c r="H128" s="383" t="s">
        <v>11</v>
      </c>
      <c r="I128" s="383"/>
      <c r="J128" s="383">
        <v>0</v>
      </c>
      <c r="K128" s="383" t="s">
        <v>11</v>
      </c>
      <c r="L128" s="385"/>
      <c r="M128" s="383">
        <v>0</v>
      </c>
      <c r="N128" s="383" t="s">
        <v>11</v>
      </c>
      <c r="O128" s="385"/>
      <c r="P128" s="385"/>
      <c r="Q128" s="386" t="s">
        <v>11</v>
      </c>
      <c r="R128" s="383"/>
      <c r="S128" s="383">
        <v>0</v>
      </c>
      <c r="T128" s="386" t="s">
        <v>11</v>
      </c>
      <c r="U128" s="386"/>
      <c r="V128" s="386">
        <v>0</v>
      </c>
      <c r="W128" s="386" t="s">
        <v>11</v>
      </c>
      <c r="X128" s="383"/>
      <c r="Y128" s="383">
        <v>0</v>
      </c>
      <c r="Z128" s="386" t="s">
        <v>11</v>
      </c>
      <c r="AA128" s="386"/>
      <c r="AB128" s="386">
        <v>0</v>
      </c>
      <c r="AC128" s="386" t="s">
        <v>11</v>
      </c>
      <c r="AD128" s="383" t="s">
        <v>33</v>
      </c>
      <c r="AE128" s="383" t="s">
        <v>36</v>
      </c>
      <c r="AF128" s="383">
        <v>79</v>
      </c>
      <c r="AG128" s="383" t="s">
        <v>40</v>
      </c>
      <c r="AH128" s="383" t="s">
        <v>36</v>
      </c>
      <c r="AI128" s="383" t="s">
        <v>36</v>
      </c>
      <c r="AJ128" s="383" t="s">
        <v>3554</v>
      </c>
      <c r="AK128" s="384" t="str">
        <f t="shared" si="3"/>
        <v>NA</v>
      </c>
      <c r="AL128" s="384" t="str">
        <f t="shared" si="4"/>
        <v>NA</v>
      </c>
      <c r="AN128" s="196"/>
    </row>
    <row r="129" spans="1:40" s="181" customFormat="1" x14ac:dyDescent="0.25">
      <c r="A129" s="381" t="s">
        <v>3224</v>
      </c>
      <c r="B129" s="382" t="s">
        <v>277</v>
      </c>
      <c r="C129" s="382" t="s">
        <v>30</v>
      </c>
      <c r="D129" s="382" t="s">
        <v>278</v>
      </c>
      <c r="E129" s="382" t="s">
        <v>32</v>
      </c>
      <c r="F129" s="383"/>
      <c r="G129" s="383">
        <v>0</v>
      </c>
      <c r="H129" s="383" t="s">
        <v>11</v>
      </c>
      <c r="I129" s="383"/>
      <c r="J129" s="383">
        <v>0</v>
      </c>
      <c r="K129" s="383" t="s">
        <v>11</v>
      </c>
      <c r="L129" s="385"/>
      <c r="M129" s="383">
        <v>0</v>
      </c>
      <c r="N129" s="383" t="s">
        <v>11</v>
      </c>
      <c r="O129" s="385"/>
      <c r="P129" s="385"/>
      <c r="Q129" s="386" t="s">
        <v>11</v>
      </c>
      <c r="R129" s="383"/>
      <c r="S129" s="383">
        <v>0</v>
      </c>
      <c r="T129" s="386" t="s">
        <v>11</v>
      </c>
      <c r="U129" s="386"/>
      <c r="V129" s="386">
        <v>0</v>
      </c>
      <c r="W129" s="386" t="s">
        <v>11</v>
      </c>
      <c r="X129" s="383"/>
      <c r="Y129" s="383">
        <v>0</v>
      </c>
      <c r="Z129" s="386" t="s">
        <v>11</v>
      </c>
      <c r="AA129" s="386"/>
      <c r="AB129" s="386">
        <v>0</v>
      </c>
      <c r="AC129" s="386" t="s">
        <v>11</v>
      </c>
      <c r="AD129" s="383" t="s">
        <v>33</v>
      </c>
      <c r="AE129" s="383" t="s">
        <v>36</v>
      </c>
      <c r="AF129" s="383">
        <v>97</v>
      </c>
      <c r="AG129" s="383" t="s">
        <v>40</v>
      </c>
      <c r="AH129" s="383" t="s">
        <v>36</v>
      </c>
      <c r="AI129" s="383" t="s">
        <v>36</v>
      </c>
      <c r="AJ129" s="383" t="s">
        <v>3554</v>
      </c>
      <c r="AK129" s="384" t="str">
        <f t="shared" si="3"/>
        <v>NA</v>
      </c>
      <c r="AL129" s="384" t="str">
        <f t="shared" si="4"/>
        <v>NA</v>
      </c>
      <c r="AN129" s="196"/>
    </row>
    <row r="130" spans="1:40" s="181" customFormat="1" x14ac:dyDescent="0.25">
      <c r="A130" s="381" t="s">
        <v>3224</v>
      </c>
      <c r="B130" s="382" t="s">
        <v>279</v>
      </c>
      <c r="C130" s="382" t="s">
        <v>30</v>
      </c>
      <c r="D130" s="382" t="s">
        <v>280</v>
      </c>
      <c r="E130" s="382" t="s">
        <v>32</v>
      </c>
      <c r="F130" s="383"/>
      <c r="G130" s="383">
        <v>0</v>
      </c>
      <c r="H130" s="383" t="s">
        <v>11</v>
      </c>
      <c r="I130" s="383"/>
      <c r="J130" s="383">
        <v>0</v>
      </c>
      <c r="K130" s="383" t="s">
        <v>11</v>
      </c>
      <c r="L130" s="385"/>
      <c r="M130" s="383">
        <v>0</v>
      </c>
      <c r="N130" s="383" t="s">
        <v>11</v>
      </c>
      <c r="O130" s="385"/>
      <c r="P130" s="385"/>
      <c r="Q130" s="386" t="s">
        <v>11</v>
      </c>
      <c r="R130" s="383"/>
      <c r="S130" s="383">
        <v>0</v>
      </c>
      <c r="T130" s="386" t="s">
        <v>11</v>
      </c>
      <c r="U130" s="386"/>
      <c r="V130" s="386">
        <v>0</v>
      </c>
      <c r="W130" s="386" t="s">
        <v>11</v>
      </c>
      <c r="X130" s="383"/>
      <c r="Y130" s="383">
        <v>0</v>
      </c>
      <c r="Z130" s="386" t="s">
        <v>11</v>
      </c>
      <c r="AA130" s="386"/>
      <c r="AB130" s="386">
        <v>0</v>
      </c>
      <c r="AC130" s="386" t="s">
        <v>11</v>
      </c>
      <c r="AD130" s="383" t="s">
        <v>33</v>
      </c>
      <c r="AE130" s="383" t="s">
        <v>36</v>
      </c>
      <c r="AF130" s="383">
        <v>79</v>
      </c>
      <c r="AG130" s="383" t="s">
        <v>35</v>
      </c>
      <c r="AH130" s="383" t="s">
        <v>34</v>
      </c>
      <c r="AI130" s="383" t="s">
        <v>36</v>
      </c>
      <c r="AJ130" s="383" t="s">
        <v>3554</v>
      </c>
      <c r="AK130" s="384" t="str">
        <f t="shared" si="3"/>
        <v>NA</v>
      </c>
      <c r="AL130" s="384" t="str">
        <f t="shared" si="4"/>
        <v>NA</v>
      </c>
      <c r="AN130" s="196"/>
    </row>
    <row r="131" spans="1:40" s="181" customFormat="1" x14ac:dyDescent="0.25">
      <c r="A131" s="381" t="s">
        <v>3224</v>
      </c>
      <c r="B131" s="382" t="s">
        <v>281</v>
      </c>
      <c r="C131" s="382" t="s">
        <v>30</v>
      </c>
      <c r="D131" s="382" t="s">
        <v>282</v>
      </c>
      <c r="E131" s="382" t="s">
        <v>32</v>
      </c>
      <c r="F131" s="383"/>
      <c r="G131" s="383">
        <v>0</v>
      </c>
      <c r="H131" s="383" t="s">
        <v>11</v>
      </c>
      <c r="I131" s="383"/>
      <c r="J131" s="383">
        <v>0</v>
      </c>
      <c r="K131" s="383" t="s">
        <v>11</v>
      </c>
      <c r="L131" s="385"/>
      <c r="M131" s="383">
        <v>0</v>
      </c>
      <c r="N131" s="383" t="s">
        <v>11</v>
      </c>
      <c r="O131" s="385"/>
      <c r="P131" s="385"/>
      <c r="Q131" s="386" t="s">
        <v>11</v>
      </c>
      <c r="R131" s="383"/>
      <c r="S131" s="383">
        <v>0</v>
      </c>
      <c r="T131" s="386" t="s">
        <v>11</v>
      </c>
      <c r="U131" s="386"/>
      <c r="V131" s="386">
        <v>0</v>
      </c>
      <c r="W131" s="386" t="s">
        <v>11</v>
      </c>
      <c r="X131" s="383"/>
      <c r="Y131" s="383">
        <v>0</v>
      </c>
      <c r="Z131" s="386" t="s">
        <v>11</v>
      </c>
      <c r="AA131" s="386"/>
      <c r="AB131" s="386">
        <v>0</v>
      </c>
      <c r="AC131" s="386" t="s">
        <v>11</v>
      </c>
      <c r="AD131" s="383" t="s">
        <v>57</v>
      </c>
      <c r="AE131" s="383" t="s">
        <v>36</v>
      </c>
      <c r="AF131" s="383">
        <v>95</v>
      </c>
      <c r="AG131" s="383" t="s">
        <v>35</v>
      </c>
      <c r="AH131" s="383" t="s">
        <v>34</v>
      </c>
      <c r="AI131" s="383" t="s">
        <v>36</v>
      </c>
      <c r="AJ131" s="383" t="s">
        <v>3554</v>
      </c>
      <c r="AK131" s="384" t="str">
        <f t="shared" ref="AK131:AK194" si="5">IF(OR(T131="NA",T131="NO"),T131,(IF(T131="","NA",IF(OR(R131&gt;78,AND(T131="Yes",R131="")),"Yes-AB",IF(W131="NA","Yes-SH","Yes-GM")))))</f>
        <v>NA</v>
      </c>
      <c r="AL131" s="384" t="str">
        <f t="shared" ref="AL131:AL194" si="6">IF(OR(Z131="NA",Z131="NO"),Z131,(IF(Z131="","NA",IF(OR(X131&gt;79,AND(Z131="Yes",X131="")),"Yes-AB",IF(AC131="NA","Yes-SH","Yes-GM")))))</f>
        <v>NA</v>
      </c>
      <c r="AN131" s="196"/>
    </row>
    <row r="132" spans="1:40" s="181" customFormat="1" x14ac:dyDescent="0.25">
      <c r="A132" s="381" t="s">
        <v>3224</v>
      </c>
      <c r="B132" s="382" t="s">
        <v>283</v>
      </c>
      <c r="C132" s="382" t="s">
        <v>30</v>
      </c>
      <c r="D132" s="382" t="s">
        <v>284</v>
      </c>
      <c r="E132" s="382" t="s">
        <v>32</v>
      </c>
      <c r="F132" s="383"/>
      <c r="G132" s="383">
        <v>1</v>
      </c>
      <c r="H132" s="383" t="s">
        <v>11</v>
      </c>
      <c r="I132" s="383"/>
      <c r="J132" s="383">
        <v>1</v>
      </c>
      <c r="K132" s="383" t="s">
        <v>11</v>
      </c>
      <c r="L132" s="385"/>
      <c r="M132" s="383">
        <v>1</v>
      </c>
      <c r="N132" s="383" t="s">
        <v>11</v>
      </c>
      <c r="O132" s="385"/>
      <c r="P132" s="385"/>
      <c r="Q132" s="386" t="s">
        <v>11</v>
      </c>
      <c r="R132" s="383"/>
      <c r="S132" s="383">
        <v>1</v>
      </c>
      <c r="T132" s="386" t="s">
        <v>11</v>
      </c>
      <c r="U132" s="386"/>
      <c r="V132" s="386">
        <v>0</v>
      </c>
      <c r="W132" s="386" t="s">
        <v>11</v>
      </c>
      <c r="X132" s="383"/>
      <c r="Y132" s="383">
        <v>1</v>
      </c>
      <c r="Z132" s="386" t="s">
        <v>11</v>
      </c>
      <c r="AA132" s="386"/>
      <c r="AB132" s="386">
        <v>0</v>
      </c>
      <c r="AC132" s="386" t="s">
        <v>11</v>
      </c>
      <c r="AD132" s="383" t="s">
        <v>33</v>
      </c>
      <c r="AE132" s="383" t="s">
        <v>36</v>
      </c>
      <c r="AF132" s="383">
        <v>82</v>
      </c>
      <c r="AG132" s="383" t="s">
        <v>35</v>
      </c>
      <c r="AH132" s="383" t="s">
        <v>34</v>
      </c>
      <c r="AI132" s="383" t="s">
        <v>36</v>
      </c>
      <c r="AJ132" s="383" t="s">
        <v>3554</v>
      </c>
      <c r="AK132" s="384" t="str">
        <f t="shared" si="5"/>
        <v>NA</v>
      </c>
      <c r="AL132" s="384" t="str">
        <f t="shared" si="6"/>
        <v>NA</v>
      </c>
      <c r="AN132" s="196"/>
    </row>
    <row r="133" spans="1:40" s="181" customFormat="1" x14ac:dyDescent="0.25">
      <c r="A133" s="381" t="s">
        <v>3224</v>
      </c>
      <c r="B133" s="382" t="s">
        <v>285</v>
      </c>
      <c r="C133" s="382" t="s">
        <v>30</v>
      </c>
      <c r="D133" s="382" t="s">
        <v>286</v>
      </c>
      <c r="E133" s="382" t="s">
        <v>32</v>
      </c>
      <c r="F133" s="383"/>
      <c r="G133" s="383">
        <v>0</v>
      </c>
      <c r="H133" s="383" t="s">
        <v>11</v>
      </c>
      <c r="I133" s="383"/>
      <c r="J133" s="383">
        <v>0</v>
      </c>
      <c r="K133" s="383" t="s">
        <v>11</v>
      </c>
      <c r="L133" s="385"/>
      <c r="M133" s="383">
        <v>0</v>
      </c>
      <c r="N133" s="383" t="s">
        <v>11</v>
      </c>
      <c r="O133" s="385"/>
      <c r="P133" s="385">
        <v>0</v>
      </c>
      <c r="Q133" s="386" t="s">
        <v>11</v>
      </c>
      <c r="R133" s="383"/>
      <c r="S133" s="383">
        <v>0</v>
      </c>
      <c r="T133" s="386" t="s">
        <v>11</v>
      </c>
      <c r="U133" s="386"/>
      <c r="V133" s="386">
        <v>0</v>
      </c>
      <c r="W133" s="386" t="s">
        <v>11</v>
      </c>
      <c r="X133" s="383"/>
      <c r="Y133" s="383">
        <v>0</v>
      </c>
      <c r="Z133" s="386" t="s">
        <v>11</v>
      </c>
      <c r="AA133" s="386"/>
      <c r="AB133" s="386">
        <v>0</v>
      </c>
      <c r="AC133" s="386" t="s">
        <v>11</v>
      </c>
      <c r="AD133" s="383"/>
      <c r="AE133" s="383" t="s">
        <v>36</v>
      </c>
      <c r="AF133" s="383">
        <v>77</v>
      </c>
      <c r="AG133" s="383" t="s">
        <v>40</v>
      </c>
      <c r="AH133" s="383" t="s">
        <v>34</v>
      </c>
      <c r="AI133" s="383" t="s">
        <v>36</v>
      </c>
      <c r="AJ133" s="383" t="s">
        <v>3554</v>
      </c>
      <c r="AK133" s="384" t="str">
        <f t="shared" si="5"/>
        <v>NA</v>
      </c>
      <c r="AL133" s="384" t="str">
        <f t="shared" si="6"/>
        <v>NA</v>
      </c>
      <c r="AN133" s="196"/>
    </row>
    <row r="134" spans="1:40" s="181" customFormat="1" x14ac:dyDescent="0.25">
      <c r="A134" s="381" t="s">
        <v>3224</v>
      </c>
      <c r="B134" s="382" t="s">
        <v>287</v>
      </c>
      <c r="C134" s="382" t="s">
        <v>30</v>
      </c>
      <c r="D134" s="382" t="s">
        <v>288</v>
      </c>
      <c r="E134" s="382" t="s">
        <v>32</v>
      </c>
      <c r="F134" s="383"/>
      <c r="G134" s="383">
        <v>2</v>
      </c>
      <c r="H134" s="383" t="s">
        <v>11</v>
      </c>
      <c r="I134" s="383"/>
      <c r="J134" s="383">
        <v>2</v>
      </c>
      <c r="K134" s="383" t="s">
        <v>11</v>
      </c>
      <c r="L134" s="385"/>
      <c r="M134" s="383">
        <v>1</v>
      </c>
      <c r="N134" s="383" t="s">
        <v>11</v>
      </c>
      <c r="O134" s="385"/>
      <c r="P134" s="385"/>
      <c r="Q134" s="386" t="s">
        <v>11</v>
      </c>
      <c r="R134" s="383"/>
      <c r="S134" s="383">
        <v>2</v>
      </c>
      <c r="T134" s="386" t="s">
        <v>11</v>
      </c>
      <c r="U134" s="386"/>
      <c r="V134" s="386">
        <v>2</v>
      </c>
      <c r="W134" s="386" t="s">
        <v>11</v>
      </c>
      <c r="X134" s="383"/>
      <c r="Y134" s="383">
        <v>2</v>
      </c>
      <c r="Z134" s="386" t="s">
        <v>11</v>
      </c>
      <c r="AA134" s="386"/>
      <c r="AB134" s="386">
        <v>2</v>
      </c>
      <c r="AC134" s="386" t="s">
        <v>11</v>
      </c>
      <c r="AD134" s="383" t="s">
        <v>33</v>
      </c>
      <c r="AE134" s="383" t="s">
        <v>36</v>
      </c>
      <c r="AF134" s="383">
        <v>97</v>
      </c>
      <c r="AG134" s="383" t="s">
        <v>40</v>
      </c>
      <c r="AH134" s="383" t="s">
        <v>36</v>
      </c>
      <c r="AI134" s="383" t="s">
        <v>36</v>
      </c>
      <c r="AJ134" s="383" t="s">
        <v>3554</v>
      </c>
      <c r="AK134" s="384" t="str">
        <f t="shared" si="5"/>
        <v>NA</v>
      </c>
      <c r="AL134" s="384" t="str">
        <f t="shared" si="6"/>
        <v>NA</v>
      </c>
      <c r="AN134" s="196"/>
    </row>
    <row r="135" spans="1:40" s="181" customFormat="1" x14ac:dyDescent="0.25">
      <c r="A135" s="381" t="s">
        <v>3224</v>
      </c>
      <c r="B135" s="382" t="s">
        <v>289</v>
      </c>
      <c r="C135" s="382" t="s">
        <v>30</v>
      </c>
      <c r="D135" s="382" t="s">
        <v>290</v>
      </c>
      <c r="E135" s="382" t="s">
        <v>32</v>
      </c>
      <c r="F135" s="383"/>
      <c r="G135" s="383">
        <v>1</v>
      </c>
      <c r="H135" s="383" t="s">
        <v>11</v>
      </c>
      <c r="I135" s="383"/>
      <c r="J135" s="383">
        <v>1</v>
      </c>
      <c r="K135" s="383" t="s">
        <v>11</v>
      </c>
      <c r="L135" s="385"/>
      <c r="M135" s="383">
        <v>0</v>
      </c>
      <c r="N135" s="383" t="s">
        <v>11</v>
      </c>
      <c r="O135" s="385"/>
      <c r="P135" s="385"/>
      <c r="Q135" s="386" t="s">
        <v>11</v>
      </c>
      <c r="R135" s="383"/>
      <c r="S135" s="383">
        <v>1</v>
      </c>
      <c r="T135" s="386" t="s">
        <v>11</v>
      </c>
      <c r="U135" s="386"/>
      <c r="V135" s="386">
        <v>1</v>
      </c>
      <c r="W135" s="386" t="s">
        <v>11</v>
      </c>
      <c r="X135" s="383"/>
      <c r="Y135" s="383">
        <v>1</v>
      </c>
      <c r="Z135" s="386" t="s">
        <v>11</v>
      </c>
      <c r="AA135" s="386"/>
      <c r="AB135" s="386">
        <v>1</v>
      </c>
      <c r="AC135" s="386" t="s">
        <v>11</v>
      </c>
      <c r="AD135" s="383" t="s">
        <v>33</v>
      </c>
      <c r="AE135" s="383" t="s">
        <v>36</v>
      </c>
      <c r="AF135" s="383">
        <v>97</v>
      </c>
      <c r="AG135" s="383" t="s">
        <v>35</v>
      </c>
      <c r="AH135" s="383" t="s">
        <v>36</v>
      </c>
      <c r="AI135" s="383" t="s">
        <v>36</v>
      </c>
      <c r="AJ135" s="383" t="s">
        <v>3554</v>
      </c>
      <c r="AK135" s="384" t="str">
        <f t="shared" si="5"/>
        <v>NA</v>
      </c>
      <c r="AL135" s="384" t="str">
        <f t="shared" si="6"/>
        <v>NA</v>
      </c>
      <c r="AN135" s="196"/>
    </row>
    <row r="136" spans="1:40" s="181" customFormat="1" x14ac:dyDescent="0.25">
      <c r="A136" s="381" t="s">
        <v>3224</v>
      </c>
      <c r="B136" s="382" t="s">
        <v>291</v>
      </c>
      <c r="C136" s="382" t="s">
        <v>30</v>
      </c>
      <c r="D136" s="382" t="s">
        <v>292</v>
      </c>
      <c r="E136" s="382" t="s">
        <v>32</v>
      </c>
      <c r="F136" s="383"/>
      <c r="G136" s="383">
        <v>1</v>
      </c>
      <c r="H136" s="383" t="s">
        <v>11</v>
      </c>
      <c r="I136" s="383"/>
      <c r="J136" s="383">
        <v>1</v>
      </c>
      <c r="K136" s="383" t="s">
        <v>11</v>
      </c>
      <c r="L136" s="385"/>
      <c r="M136" s="383">
        <v>0</v>
      </c>
      <c r="N136" s="383" t="s">
        <v>11</v>
      </c>
      <c r="O136" s="385"/>
      <c r="P136" s="385"/>
      <c r="Q136" s="386" t="s">
        <v>11</v>
      </c>
      <c r="R136" s="383"/>
      <c r="S136" s="383">
        <v>1</v>
      </c>
      <c r="T136" s="386" t="s">
        <v>11</v>
      </c>
      <c r="U136" s="386"/>
      <c r="V136" s="386">
        <v>1</v>
      </c>
      <c r="W136" s="386" t="s">
        <v>11</v>
      </c>
      <c r="X136" s="383"/>
      <c r="Y136" s="383">
        <v>1</v>
      </c>
      <c r="Z136" s="386" t="s">
        <v>11</v>
      </c>
      <c r="AA136" s="386"/>
      <c r="AB136" s="386">
        <v>1</v>
      </c>
      <c r="AC136" s="386" t="s">
        <v>11</v>
      </c>
      <c r="AD136" s="383" t="s">
        <v>57</v>
      </c>
      <c r="AE136" s="383" t="s">
        <v>36</v>
      </c>
      <c r="AF136" s="383">
        <v>82</v>
      </c>
      <c r="AG136" s="383" t="s">
        <v>40</v>
      </c>
      <c r="AH136" s="383" t="s">
        <v>34</v>
      </c>
      <c r="AI136" s="383" t="s">
        <v>36</v>
      </c>
      <c r="AJ136" s="383" t="s">
        <v>3554</v>
      </c>
      <c r="AK136" s="384" t="str">
        <f t="shared" si="5"/>
        <v>NA</v>
      </c>
      <c r="AL136" s="384" t="str">
        <f t="shared" si="6"/>
        <v>NA</v>
      </c>
      <c r="AN136" s="196"/>
    </row>
    <row r="137" spans="1:40" s="181" customFormat="1" x14ac:dyDescent="0.25">
      <c r="A137" s="381" t="s">
        <v>3224</v>
      </c>
      <c r="B137" s="382" t="s">
        <v>293</v>
      </c>
      <c r="C137" s="382" t="s">
        <v>30</v>
      </c>
      <c r="D137" s="382" t="s">
        <v>294</v>
      </c>
      <c r="E137" s="382" t="s">
        <v>32</v>
      </c>
      <c r="F137" s="383"/>
      <c r="G137" s="383">
        <v>0</v>
      </c>
      <c r="H137" s="383" t="s">
        <v>11</v>
      </c>
      <c r="I137" s="383"/>
      <c r="J137" s="383">
        <v>0</v>
      </c>
      <c r="K137" s="383" t="s">
        <v>11</v>
      </c>
      <c r="L137" s="385"/>
      <c r="M137" s="383">
        <v>0</v>
      </c>
      <c r="N137" s="383" t="s">
        <v>11</v>
      </c>
      <c r="O137" s="385"/>
      <c r="P137" s="385"/>
      <c r="Q137" s="386" t="s">
        <v>11</v>
      </c>
      <c r="R137" s="383"/>
      <c r="S137" s="383">
        <v>0</v>
      </c>
      <c r="T137" s="386" t="s">
        <v>11</v>
      </c>
      <c r="U137" s="386"/>
      <c r="V137" s="386">
        <v>0</v>
      </c>
      <c r="W137" s="386" t="s">
        <v>11</v>
      </c>
      <c r="X137" s="383"/>
      <c r="Y137" s="383">
        <v>0</v>
      </c>
      <c r="Z137" s="386" t="s">
        <v>11</v>
      </c>
      <c r="AA137" s="386"/>
      <c r="AB137" s="386">
        <v>0</v>
      </c>
      <c r="AC137" s="386" t="s">
        <v>11</v>
      </c>
      <c r="AD137" s="383" t="s">
        <v>33</v>
      </c>
      <c r="AE137" s="383" t="s">
        <v>36</v>
      </c>
      <c r="AF137" s="383">
        <v>90</v>
      </c>
      <c r="AG137" s="383" t="s">
        <v>40</v>
      </c>
      <c r="AH137" s="383" t="s">
        <v>34</v>
      </c>
      <c r="AI137" s="383" t="s">
        <v>36</v>
      </c>
      <c r="AJ137" s="383" t="s">
        <v>3554</v>
      </c>
      <c r="AK137" s="384" t="str">
        <f t="shared" si="5"/>
        <v>NA</v>
      </c>
      <c r="AL137" s="384" t="str">
        <f t="shared" si="6"/>
        <v>NA</v>
      </c>
      <c r="AN137" s="196"/>
    </row>
    <row r="138" spans="1:40" s="181" customFormat="1" x14ac:dyDescent="0.25">
      <c r="A138" s="381" t="s">
        <v>3224</v>
      </c>
      <c r="B138" s="382" t="s">
        <v>295</v>
      </c>
      <c r="C138" s="382" t="s">
        <v>30</v>
      </c>
      <c r="D138" s="382" t="s">
        <v>296</v>
      </c>
      <c r="E138" s="382" t="s">
        <v>32</v>
      </c>
      <c r="F138" s="383"/>
      <c r="G138" s="383">
        <v>0</v>
      </c>
      <c r="H138" s="383" t="s">
        <v>11</v>
      </c>
      <c r="I138" s="383"/>
      <c r="J138" s="383">
        <v>0</v>
      </c>
      <c r="K138" s="383" t="s">
        <v>11</v>
      </c>
      <c r="L138" s="385"/>
      <c r="M138" s="383">
        <v>0</v>
      </c>
      <c r="N138" s="383" t="s">
        <v>11</v>
      </c>
      <c r="O138" s="385"/>
      <c r="P138" s="385"/>
      <c r="Q138" s="386" t="s">
        <v>11</v>
      </c>
      <c r="R138" s="383"/>
      <c r="S138" s="383">
        <v>0</v>
      </c>
      <c r="T138" s="386" t="s">
        <v>11</v>
      </c>
      <c r="U138" s="386"/>
      <c r="V138" s="386">
        <v>0</v>
      </c>
      <c r="W138" s="386" t="s">
        <v>11</v>
      </c>
      <c r="X138" s="383"/>
      <c r="Y138" s="383">
        <v>0</v>
      </c>
      <c r="Z138" s="386" t="s">
        <v>11</v>
      </c>
      <c r="AA138" s="386"/>
      <c r="AB138" s="386">
        <v>0</v>
      </c>
      <c r="AC138" s="386" t="s">
        <v>11</v>
      </c>
      <c r="AD138" s="383" t="s">
        <v>46</v>
      </c>
      <c r="AE138" s="383" t="s">
        <v>36</v>
      </c>
      <c r="AF138" s="383">
        <v>72</v>
      </c>
      <c r="AG138" s="383" t="s">
        <v>35</v>
      </c>
      <c r="AH138" s="383" t="s">
        <v>34</v>
      </c>
      <c r="AI138" s="383" t="s">
        <v>36</v>
      </c>
      <c r="AJ138" s="383" t="s">
        <v>3554</v>
      </c>
      <c r="AK138" s="384" t="str">
        <f t="shared" si="5"/>
        <v>NA</v>
      </c>
      <c r="AL138" s="384" t="str">
        <f t="shared" si="6"/>
        <v>NA</v>
      </c>
      <c r="AN138" s="196"/>
    </row>
    <row r="139" spans="1:40" s="181" customFormat="1" x14ac:dyDescent="0.25">
      <c r="A139" s="381" t="s">
        <v>3224</v>
      </c>
      <c r="B139" s="382" t="s">
        <v>297</v>
      </c>
      <c r="C139" s="382" t="s">
        <v>30</v>
      </c>
      <c r="D139" s="382" t="s">
        <v>298</v>
      </c>
      <c r="E139" s="382" t="s">
        <v>32</v>
      </c>
      <c r="F139" s="383"/>
      <c r="G139" s="383">
        <v>0</v>
      </c>
      <c r="H139" s="383" t="s">
        <v>11</v>
      </c>
      <c r="I139" s="383"/>
      <c r="J139" s="383">
        <v>0</v>
      </c>
      <c r="K139" s="383" t="s">
        <v>11</v>
      </c>
      <c r="L139" s="385"/>
      <c r="M139" s="383">
        <v>0</v>
      </c>
      <c r="N139" s="383" t="s">
        <v>11</v>
      </c>
      <c r="O139" s="385"/>
      <c r="P139" s="385"/>
      <c r="Q139" s="386" t="s">
        <v>11</v>
      </c>
      <c r="R139" s="383"/>
      <c r="S139" s="383">
        <v>0</v>
      </c>
      <c r="T139" s="386" t="s">
        <v>11</v>
      </c>
      <c r="U139" s="386"/>
      <c r="V139" s="386">
        <v>0</v>
      </c>
      <c r="W139" s="386" t="s">
        <v>11</v>
      </c>
      <c r="X139" s="383"/>
      <c r="Y139" s="383">
        <v>0</v>
      </c>
      <c r="Z139" s="386" t="s">
        <v>11</v>
      </c>
      <c r="AA139" s="386"/>
      <c r="AB139" s="386">
        <v>0</v>
      </c>
      <c r="AC139" s="386" t="s">
        <v>11</v>
      </c>
      <c r="AD139" s="383" t="s">
        <v>57</v>
      </c>
      <c r="AE139" s="383" t="s">
        <v>36</v>
      </c>
      <c r="AF139" s="383">
        <v>85</v>
      </c>
      <c r="AG139" s="383" t="s">
        <v>35</v>
      </c>
      <c r="AH139" s="383" t="s">
        <v>34</v>
      </c>
      <c r="AI139" s="383" t="s">
        <v>36</v>
      </c>
      <c r="AJ139" s="383" t="s">
        <v>3554</v>
      </c>
      <c r="AK139" s="384" t="str">
        <f t="shared" si="5"/>
        <v>NA</v>
      </c>
      <c r="AL139" s="384" t="str">
        <f t="shared" si="6"/>
        <v>NA</v>
      </c>
      <c r="AN139" s="196"/>
    </row>
    <row r="140" spans="1:40" s="181" customFormat="1" x14ac:dyDescent="0.25">
      <c r="A140" s="381" t="s">
        <v>3224</v>
      </c>
      <c r="B140" s="382" t="s">
        <v>299</v>
      </c>
      <c r="C140" s="382" t="s">
        <v>30</v>
      </c>
      <c r="D140" s="382" t="s">
        <v>2240</v>
      </c>
      <c r="E140" s="382" t="s">
        <v>32</v>
      </c>
      <c r="F140" s="383"/>
      <c r="G140" s="383">
        <v>0</v>
      </c>
      <c r="H140" s="383" t="s">
        <v>11</v>
      </c>
      <c r="I140" s="383"/>
      <c r="J140" s="383">
        <v>0</v>
      </c>
      <c r="K140" s="383" t="s">
        <v>11</v>
      </c>
      <c r="L140" s="385"/>
      <c r="M140" s="383">
        <v>0</v>
      </c>
      <c r="N140" s="383" t="s">
        <v>11</v>
      </c>
      <c r="O140" s="385"/>
      <c r="P140" s="385"/>
      <c r="Q140" s="386" t="s">
        <v>11</v>
      </c>
      <c r="R140" s="383"/>
      <c r="S140" s="383">
        <v>0</v>
      </c>
      <c r="T140" s="386" t="s">
        <v>11</v>
      </c>
      <c r="U140" s="386"/>
      <c r="V140" s="386">
        <v>0</v>
      </c>
      <c r="W140" s="386" t="s">
        <v>11</v>
      </c>
      <c r="X140" s="383"/>
      <c r="Y140" s="383">
        <v>0</v>
      </c>
      <c r="Z140" s="386" t="s">
        <v>11</v>
      </c>
      <c r="AA140" s="386"/>
      <c r="AB140" s="386">
        <v>0</v>
      </c>
      <c r="AC140" s="386" t="s">
        <v>11</v>
      </c>
      <c r="AD140" s="383" t="s">
        <v>57</v>
      </c>
      <c r="AE140" s="383" t="s">
        <v>36</v>
      </c>
      <c r="AF140" s="383">
        <v>90</v>
      </c>
      <c r="AG140" s="383" t="s">
        <v>35</v>
      </c>
      <c r="AH140" s="383" t="s">
        <v>34</v>
      </c>
      <c r="AI140" s="383" t="s">
        <v>36</v>
      </c>
      <c r="AJ140" s="383" t="s">
        <v>3554</v>
      </c>
      <c r="AK140" s="384" t="str">
        <f t="shared" si="5"/>
        <v>NA</v>
      </c>
      <c r="AL140" s="384" t="str">
        <f t="shared" si="6"/>
        <v>NA</v>
      </c>
      <c r="AN140" s="196"/>
    </row>
    <row r="141" spans="1:40" s="181" customFormat="1" x14ac:dyDescent="0.25">
      <c r="A141" s="381" t="s">
        <v>3224</v>
      </c>
      <c r="B141" s="382" t="s">
        <v>2315</v>
      </c>
      <c r="C141" s="382" t="s">
        <v>30</v>
      </c>
      <c r="D141" s="382" t="s">
        <v>2316</v>
      </c>
      <c r="E141" s="382" t="s">
        <v>32</v>
      </c>
      <c r="F141" s="383"/>
      <c r="G141" s="383">
        <v>0</v>
      </c>
      <c r="H141" s="383" t="s">
        <v>11</v>
      </c>
      <c r="I141" s="383"/>
      <c r="J141" s="383">
        <v>0</v>
      </c>
      <c r="K141" s="383" t="s">
        <v>11</v>
      </c>
      <c r="L141" s="385"/>
      <c r="M141" s="383">
        <v>0</v>
      </c>
      <c r="N141" s="383" t="s">
        <v>11</v>
      </c>
      <c r="O141" s="385"/>
      <c r="P141" s="385"/>
      <c r="Q141" s="386" t="s">
        <v>11</v>
      </c>
      <c r="R141" s="383"/>
      <c r="S141" s="383">
        <v>0</v>
      </c>
      <c r="T141" s="386" t="s">
        <v>11</v>
      </c>
      <c r="U141" s="386"/>
      <c r="V141" s="386">
        <v>0</v>
      </c>
      <c r="W141" s="386" t="s">
        <v>11</v>
      </c>
      <c r="X141" s="383"/>
      <c r="Y141" s="383">
        <v>0</v>
      </c>
      <c r="Z141" s="386" t="s">
        <v>11</v>
      </c>
      <c r="AA141" s="386"/>
      <c r="AB141" s="386">
        <v>0</v>
      </c>
      <c r="AC141" s="386" t="s">
        <v>11</v>
      </c>
      <c r="AD141" s="383" t="s">
        <v>214</v>
      </c>
      <c r="AE141" s="383" t="s">
        <v>36</v>
      </c>
      <c r="AF141" s="383">
        <v>82</v>
      </c>
      <c r="AG141" s="383" t="s">
        <v>35</v>
      </c>
      <c r="AH141" s="383" t="s">
        <v>36</v>
      </c>
      <c r="AI141" s="383" t="s">
        <v>34</v>
      </c>
      <c r="AJ141" s="383" t="s">
        <v>3554</v>
      </c>
      <c r="AK141" s="384" t="str">
        <f t="shared" si="5"/>
        <v>NA</v>
      </c>
      <c r="AL141" s="384" t="str">
        <f t="shared" si="6"/>
        <v>NA</v>
      </c>
      <c r="AN141" s="196"/>
    </row>
    <row r="142" spans="1:40" s="181" customFormat="1" x14ac:dyDescent="0.25">
      <c r="A142" s="381" t="s">
        <v>3224</v>
      </c>
      <c r="B142" s="382" t="s">
        <v>300</v>
      </c>
      <c r="C142" s="382" t="s">
        <v>30</v>
      </c>
      <c r="D142" s="382" t="s">
        <v>301</v>
      </c>
      <c r="E142" s="382" t="s">
        <v>32</v>
      </c>
      <c r="F142" s="383"/>
      <c r="G142" s="383">
        <v>1</v>
      </c>
      <c r="H142" s="383" t="s">
        <v>11</v>
      </c>
      <c r="I142" s="383"/>
      <c r="J142" s="383">
        <v>1</v>
      </c>
      <c r="K142" s="383" t="s">
        <v>11</v>
      </c>
      <c r="L142" s="385"/>
      <c r="M142" s="383">
        <v>0</v>
      </c>
      <c r="N142" s="383" t="s">
        <v>11</v>
      </c>
      <c r="O142" s="385"/>
      <c r="P142" s="385"/>
      <c r="Q142" s="386" t="s">
        <v>11</v>
      </c>
      <c r="R142" s="383"/>
      <c r="S142" s="383">
        <v>1</v>
      </c>
      <c r="T142" s="386" t="s">
        <v>11</v>
      </c>
      <c r="U142" s="386"/>
      <c r="V142" s="386">
        <v>1</v>
      </c>
      <c r="W142" s="386" t="s">
        <v>11</v>
      </c>
      <c r="X142" s="383"/>
      <c r="Y142" s="383">
        <v>1</v>
      </c>
      <c r="Z142" s="386" t="s">
        <v>11</v>
      </c>
      <c r="AA142" s="386"/>
      <c r="AB142" s="386">
        <v>1</v>
      </c>
      <c r="AC142" s="386" t="s">
        <v>11</v>
      </c>
      <c r="AD142" s="383" t="s">
        <v>33</v>
      </c>
      <c r="AE142" s="383" t="s">
        <v>34</v>
      </c>
      <c r="AF142" s="383">
        <v>100</v>
      </c>
      <c r="AG142" s="383" t="s">
        <v>35</v>
      </c>
      <c r="AH142" s="383" t="s">
        <v>36</v>
      </c>
      <c r="AI142" s="383" t="s">
        <v>34</v>
      </c>
      <c r="AJ142" s="383" t="s">
        <v>3554</v>
      </c>
      <c r="AK142" s="384" t="str">
        <f t="shared" si="5"/>
        <v>NA</v>
      </c>
      <c r="AL142" s="384" t="str">
        <f t="shared" si="6"/>
        <v>NA</v>
      </c>
      <c r="AN142" s="196"/>
    </row>
    <row r="143" spans="1:40" s="181" customFormat="1" x14ac:dyDescent="0.25">
      <c r="A143" s="381" t="s">
        <v>3224</v>
      </c>
      <c r="B143" s="382" t="s">
        <v>302</v>
      </c>
      <c r="C143" s="382" t="s">
        <v>30</v>
      </c>
      <c r="D143" s="382" t="s">
        <v>303</v>
      </c>
      <c r="E143" s="382" t="s">
        <v>32</v>
      </c>
      <c r="F143" s="383"/>
      <c r="G143" s="383">
        <v>0</v>
      </c>
      <c r="H143" s="383" t="s">
        <v>11</v>
      </c>
      <c r="I143" s="383"/>
      <c r="J143" s="383">
        <v>0</v>
      </c>
      <c r="K143" s="383" t="s">
        <v>11</v>
      </c>
      <c r="L143" s="385"/>
      <c r="M143" s="383">
        <v>0</v>
      </c>
      <c r="N143" s="383" t="s">
        <v>11</v>
      </c>
      <c r="O143" s="385"/>
      <c r="P143" s="385"/>
      <c r="Q143" s="386" t="s">
        <v>11</v>
      </c>
      <c r="R143" s="383"/>
      <c r="S143" s="383">
        <v>0</v>
      </c>
      <c r="T143" s="386" t="s">
        <v>11</v>
      </c>
      <c r="U143" s="386"/>
      <c r="V143" s="386">
        <v>0</v>
      </c>
      <c r="W143" s="386" t="s">
        <v>11</v>
      </c>
      <c r="X143" s="383"/>
      <c r="Y143" s="383">
        <v>0</v>
      </c>
      <c r="Z143" s="386" t="s">
        <v>11</v>
      </c>
      <c r="AA143" s="386"/>
      <c r="AB143" s="386">
        <v>0</v>
      </c>
      <c r="AC143" s="386" t="s">
        <v>11</v>
      </c>
      <c r="AD143" s="383" t="s">
        <v>57</v>
      </c>
      <c r="AE143" s="383" t="s">
        <v>36</v>
      </c>
      <c r="AF143" s="383">
        <v>79</v>
      </c>
      <c r="AG143" s="383" t="s">
        <v>35</v>
      </c>
      <c r="AH143" s="383" t="s">
        <v>34</v>
      </c>
      <c r="AI143" s="383" t="s">
        <v>36</v>
      </c>
      <c r="AJ143" s="383" t="s">
        <v>3554</v>
      </c>
      <c r="AK143" s="384" t="str">
        <f t="shared" si="5"/>
        <v>NA</v>
      </c>
      <c r="AL143" s="384" t="str">
        <f t="shared" si="6"/>
        <v>NA</v>
      </c>
      <c r="AN143" s="196"/>
    </row>
    <row r="144" spans="1:40" s="181" customFormat="1" x14ac:dyDescent="0.25">
      <c r="A144" s="381" t="s">
        <v>3224</v>
      </c>
      <c r="B144" s="382" t="s">
        <v>304</v>
      </c>
      <c r="C144" s="382" t="s">
        <v>30</v>
      </c>
      <c r="D144" s="382" t="s">
        <v>305</v>
      </c>
      <c r="E144" s="382" t="s">
        <v>32</v>
      </c>
      <c r="F144" s="383"/>
      <c r="G144" s="383">
        <v>0</v>
      </c>
      <c r="H144" s="383" t="s">
        <v>11</v>
      </c>
      <c r="I144" s="383"/>
      <c r="J144" s="383">
        <v>0</v>
      </c>
      <c r="K144" s="383" t="s">
        <v>11</v>
      </c>
      <c r="L144" s="385"/>
      <c r="M144" s="383">
        <v>0</v>
      </c>
      <c r="N144" s="383" t="s">
        <v>11</v>
      </c>
      <c r="O144" s="385"/>
      <c r="P144" s="385"/>
      <c r="Q144" s="386" t="s">
        <v>11</v>
      </c>
      <c r="R144" s="383"/>
      <c r="S144" s="383">
        <v>0</v>
      </c>
      <c r="T144" s="386" t="s">
        <v>11</v>
      </c>
      <c r="U144" s="386"/>
      <c r="V144" s="386">
        <v>0</v>
      </c>
      <c r="W144" s="386" t="s">
        <v>11</v>
      </c>
      <c r="X144" s="383"/>
      <c r="Y144" s="383">
        <v>0</v>
      </c>
      <c r="Z144" s="386" t="s">
        <v>11</v>
      </c>
      <c r="AA144" s="386"/>
      <c r="AB144" s="386">
        <v>0</v>
      </c>
      <c r="AC144" s="386" t="s">
        <v>11</v>
      </c>
      <c r="AD144" s="383" t="s">
        <v>57</v>
      </c>
      <c r="AE144" s="383" t="s">
        <v>36</v>
      </c>
      <c r="AF144" s="383">
        <v>79</v>
      </c>
      <c r="AG144" s="383" t="s">
        <v>35</v>
      </c>
      <c r="AH144" s="383" t="s">
        <v>34</v>
      </c>
      <c r="AI144" s="383" t="s">
        <v>36</v>
      </c>
      <c r="AJ144" s="383" t="s">
        <v>3554</v>
      </c>
      <c r="AK144" s="384" t="str">
        <f t="shared" si="5"/>
        <v>NA</v>
      </c>
      <c r="AL144" s="384" t="str">
        <f t="shared" si="6"/>
        <v>NA</v>
      </c>
      <c r="AN144" s="196"/>
    </row>
    <row r="145" spans="1:40" s="181" customFormat="1" x14ac:dyDescent="0.25">
      <c r="A145" s="381" t="s">
        <v>3224</v>
      </c>
      <c r="B145" s="382" t="s">
        <v>306</v>
      </c>
      <c r="C145" s="382" t="s">
        <v>30</v>
      </c>
      <c r="D145" s="382" t="s">
        <v>307</v>
      </c>
      <c r="E145" s="382" t="s">
        <v>32</v>
      </c>
      <c r="F145" s="383"/>
      <c r="G145" s="383">
        <v>2</v>
      </c>
      <c r="H145" s="383" t="s">
        <v>11</v>
      </c>
      <c r="I145" s="383"/>
      <c r="J145" s="383">
        <v>2</v>
      </c>
      <c r="K145" s="383" t="s">
        <v>11</v>
      </c>
      <c r="L145" s="385"/>
      <c r="M145" s="383">
        <v>1</v>
      </c>
      <c r="N145" s="383" t="s">
        <v>11</v>
      </c>
      <c r="O145" s="385"/>
      <c r="P145" s="385"/>
      <c r="Q145" s="386" t="s">
        <v>11</v>
      </c>
      <c r="R145" s="383"/>
      <c r="S145" s="383">
        <v>2</v>
      </c>
      <c r="T145" s="386" t="s">
        <v>11</v>
      </c>
      <c r="U145" s="386"/>
      <c r="V145" s="386">
        <v>1</v>
      </c>
      <c r="W145" s="386" t="s">
        <v>11</v>
      </c>
      <c r="X145" s="383"/>
      <c r="Y145" s="383">
        <v>2</v>
      </c>
      <c r="Z145" s="386" t="s">
        <v>11</v>
      </c>
      <c r="AA145" s="386"/>
      <c r="AB145" s="386">
        <v>1</v>
      </c>
      <c r="AC145" s="386" t="s">
        <v>11</v>
      </c>
      <c r="AD145" s="383" t="s">
        <v>33</v>
      </c>
      <c r="AE145" s="383" t="s">
        <v>36</v>
      </c>
      <c r="AF145" s="383">
        <v>82</v>
      </c>
      <c r="AG145" s="383" t="s">
        <v>35</v>
      </c>
      <c r="AH145" s="383" t="s">
        <v>36</v>
      </c>
      <c r="AI145" s="383" t="s">
        <v>36</v>
      </c>
      <c r="AJ145" s="383" t="s">
        <v>3554</v>
      </c>
      <c r="AK145" s="384" t="str">
        <f t="shared" si="5"/>
        <v>NA</v>
      </c>
      <c r="AL145" s="384" t="str">
        <f t="shared" si="6"/>
        <v>NA</v>
      </c>
      <c r="AN145" s="196"/>
    </row>
    <row r="146" spans="1:40" s="181" customFormat="1" x14ac:dyDescent="0.25">
      <c r="A146" s="381" t="s">
        <v>3224</v>
      </c>
      <c r="B146" s="382" t="s">
        <v>308</v>
      </c>
      <c r="C146" s="382" t="s">
        <v>30</v>
      </c>
      <c r="D146" s="382" t="s">
        <v>309</v>
      </c>
      <c r="E146" s="382" t="s">
        <v>32</v>
      </c>
      <c r="F146" s="383"/>
      <c r="G146" s="383">
        <v>0</v>
      </c>
      <c r="H146" s="383" t="s">
        <v>11</v>
      </c>
      <c r="I146" s="383"/>
      <c r="J146" s="383">
        <v>0</v>
      </c>
      <c r="K146" s="383" t="s">
        <v>11</v>
      </c>
      <c r="L146" s="385"/>
      <c r="M146" s="383">
        <v>0</v>
      </c>
      <c r="N146" s="383" t="s">
        <v>11</v>
      </c>
      <c r="O146" s="385"/>
      <c r="P146" s="385"/>
      <c r="Q146" s="386" t="s">
        <v>11</v>
      </c>
      <c r="R146" s="383"/>
      <c r="S146" s="383">
        <v>0</v>
      </c>
      <c r="T146" s="386" t="s">
        <v>11</v>
      </c>
      <c r="U146" s="386"/>
      <c r="V146" s="386">
        <v>0</v>
      </c>
      <c r="W146" s="386" t="s">
        <v>11</v>
      </c>
      <c r="X146" s="383"/>
      <c r="Y146" s="383">
        <v>0</v>
      </c>
      <c r="Z146" s="386" t="s">
        <v>11</v>
      </c>
      <c r="AA146" s="386"/>
      <c r="AB146" s="386">
        <v>0</v>
      </c>
      <c r="AC146" s="386" t="s">
        <v>11</v>
      </c>
      <c r="AD146" s="383" t="s">
        <v>33</v>
      </c>
      <c r="AE146" s="383" t="s">
        <v>36</v>
      </c>
      <c r="AF146" s="383">
        <v>97</v>
      </c>
      <c r="AG146" s="383" t="s">
        <v>35</v>
      </c>
      <c r="AH146" s="383" t="s">
        <v>34</v>
      </c>
      <c r="AI146" s="383" t="s">
        <v>34</v>
      </c>
      <c r="AJ146" s="383" t="s">
        <v>3554</v>
      </c>
      <c r="AK146" s="384" t="str">
        <f t="shared" si="5"/>
        <v>NA</v>
      </c>
      <c r="AL146" s="384" t="str">
        <f t="shared" si="6"/>
        <v>NA</v>
      </c>
      <c r="AN146" s="196"/>
    </row>
    <row r="147" spans="1:40" s="181" customFormat="1" x14ac:dyDescent="0.25">
      <c r="A147" s="381" t="s">
        <v>3224</v>
      </c>
      <c r="B147" s="382" t="s">
        <v>310</v>
      </c>
      <c r="C147" s="382" t="s">
        <v>30</v>
      </c>
      <c r="D147" s="382" t="s">
        <v>311</v>
      </c>
      <c r="E147" s="382" t="s">
        <v>32</v>
      </c>
      <c r="F147" s="383"/>
      <c r="G147" s="383">
        <v>2</v>
      </c>
      <c r="H147" s="383" t="s">
        <v>11</v>
      </c>
      <c r="I147" s="383"/>
      <c r="J147" s="383">
        <v>2</v>
      </c>
      <c r="K147" s="383" t="s">
        <v>11</v>
      </c>
      <c r="L147" s="385"/>
      <c r="M147" s="383">
        <v>1</v>
      </c>
      <c r="N147" s="383" t="s">
        <v>11</v>
      </c>
      <c r="O147" s="385"/>
      <c r="P147" s="385"/>
      <c r="Q147" s="386" t="s">
        <v>11</v>
      </c>
      <c r="R147" s="383"/>
      <c r="S147" s="383">
        <v>2</v>
      </c>
      <c r="T147" s="386" t="s">
        <v>11</v>
      </c>
      <c r="U147" s="386"/>
      <c r="V147" s="386">
        <v>2</v>
      </c>
      <c r="W147" s="386" t="s">
        <v>11</v>
      </c>
      <c r="X147" s="383"/>
      <c r="Y147" s="383">
        <v>2</v>
      </c>
      <c r="Z147" s="386" t="s">
        <v>11</v>
      </c>
      <c r="AA147" s="386"/>
      <c r="AB147" s="386">
        <v>2</v>
      </c>
      <c r="AC147" s="386" t="s">
        <v>11</v>
      </c>
      <c r="AD147" s="383" t="s">
        <v>33</v>
      </c>
      <c r="AE147" s="383" t="s">
        <v>34</v>
      </c>
      <c r="AF147" s="383">
        <v>100</v>
      </c>
      <c r="AG147" s="383" t="s">
        <v>40</v>
      </c>
      <c r="AH147" s="383" t="s">
        <v>36</v>
      </c>
      <c r="AI147" s="383" t="s">
        <v>36</v>
      </c>
      <c r="AJ147" s="383" t="s">
        <v>3554</v>
      </c>
      <c r="AK147" s="384" t="str">
        <f t="shared" si="5"/>
        <v>NA</v>
      </c>
      <c r="AL147" s="384" t="str">
        <f t="shared" si="6"/>
        <v>NA</v>
      </c>
      <c r="AN147" s="196"/>
    </row>
    <row r="148" spans="1:40" s="181" customFormat="1" x14ac:dyDescent="0.25">
      <c r="A148" s="381" t="s">
        <v>3224</v>
      </c>
      <c r="B148" s="382" t="s">
        <v>312</v>
      </c>
      <c r="C148" s="382" t="s">
        <v>30</v>
      </c>
      <c r="D148" s="382" t="s">
        <v>313</v>
      </c>
      <c r="E148" s="382" t="s">
        <v>32</v>
      </c>
      <c r="F148" s="383"/>
      <c r="G148" s="383">
        <v>0</v>
      </c>
      <c r="H148" s="383" t="s">
        <v>11</v>
      </c>
      <c r="I148" s="383"/>
      <c r="J148" s="383">
        <v>0</v>
      </c>
      <c r="K148" s="383" t="s">
        <v>11</v>
      </c>
      <c r="L148" s="385"/>
      <c r="M148" s="383">
        <v>0</v>
      </c>
      <c r="N148" s="383" t="s">
        <v>11</v>
      </c>
      <c r="O148" s="385"/>
      <c r="P148" s="385"/>
      <c r="Q148" s="386" t="s">
        <v>11</v>
      </c>
      <c r="R148" s="383"/>
      <c r="S148" s="383">
        <v>0</v>
      </c>
      <c r="T148" s="386" t="s">
        <v>11</v>
      </c>
      <c r="U148" s="386"/>
      <c r="V148" s="386">
        <v>0</v>
      </c>
      <c r="W148" s="386" t="s">
        <v>11</v>
      </c>
      <c r="X148" s="383"/>
      <c r="Y148" s="383">
        <v>0</v>
      </c>
      <c r="Z148" s="386" t="s">
        <v>11</v>
      </c>
      <c r="AA148" s="386"/>
      <c r="AB148" s="386">
        <v>0</v>
      </c>
      <c r="AC148" s="386" t="s">
        <v>11</v>
      </c>
      <c r="AD148" s="383" t="s">
        <v>33</v>
      </c>
      <c r="AE148" s="383" t="s">
        <v>34</v>
      </c>
      <c r="AF148" s="383">
        <v>100</v>
      </c>
      <c r="AG148" s="383" t="s">
        <v>35</v>
      </c>
      <c r="AH148" s="383" t="s">
        <v>34</v>
      </c>
      <c r="AI148" s="383" t="s">
        <v>36</v>
      </c>
      <c r="AJ148" s="383" t="s">
        <v>3554</v>
      </c>
      <c r="AK148" s="384" t="str">
        <f t="shared" si="5"/>
        <v>NA</v>
      </c>
      <c r="AL148" s="384" t="str">
        <f t="shared" si="6"/>
        <v>NA</v>
      </c>
      <c r="AN148" s="196"/>
    </row>
    <row r="149" spans="1:40" s="181" customFormat="1" x14ac:dyDescent="0.25">
      <c r="A149" s="381" t="s">
        <v>3224</v>
      </c>
      <c r="B149" s="382" t="s">
        <v>314</v>
      </c>
      <c r="C149" s="382" t="s">
        <v>30</v>
      </c>
      <c r="D149" s="382" t="s">
        <v>315</v>
      </c>
      <c r="E149" s="382" t="s">
        <v>32</v>
      </c>
      <c r="F149" s="383"/>
      <c r="G149" s="383">
        <v>0</v>
      </c>
      <c r="H149" s="383" t="s">
        <v>11</v>
      </c>
      <c r="I149" s="383"/>
      <c r="J149" s="383">
        <v>0</v>
      </c>
      <c r="K149" s="383" t="s">
        <v>11</v>
      </c>
      <c r="L149" s="385"/>
      <c r="M149" s="383">
        <v>0</v>
      </c>
      <c r="N149" s="383" t="s">
        <v>11</v>
      </c>
      <c r="O149" s="385"/>
      <c r="P149" s="385"/>
      <c r="Q149" s="386" t="s">
        <v>11</v>
      </c>
      <c r="R149" s="383"/>
      <c r="S149" s="383">
        <v>0</v>
      </c>
      <c r="T149" s="386" t="s">
        <v>11</v>
      </c>
      <c r="U149" s="386"/>
      <c r="V149" s="386">
        <v>0</v>
      </c>
      <c r="W149" s="386" t="s">
        <v>11</v>
      </c>
      <c r="X149" s="383"/>
      <c r="Y149" s="383">
        <v>0</v>
      </c>
      <c r="Z149" s="386" t="s">
        <v>11</v>
      </c>
      <c r="AA149" s="386"/>
      <c r="AB149" s="386">
        <v>0</v>
      </c>
      <c r="AC149" s="386" t="s">
        <v>11</v>
      </c>
      <c r="AD149" s="383" t="s">
        <v>33</v>
      </c>
      <c r="AE149" s="383" t="s">
        <v>36</v>
      </c>
      <c r="AF149" s="383">
        <v>79</v>
      </c>
      <c r="AG149" s="383" t="s">
        <v>35</v>
      </c>
      <c r="AH149" s="383" t="s">
        <v>34</v>
      </c>
      <c r="AI149" s="383" t="s">
        <v>36</v>
      </c>
      <c r="AJ149" s="383" t="s">
        <v>3554</v>
      </c>
      <c r="AK149" s="384" t="str">
        <f t="shared" si="5"/>
        <v>NA</v>
      </c>
      <c r="AL149" s="384" t="str">
        <f t="shared" si="6"/>
        <v>NA</v>
      </c>
      <c r="AN149" s="196"/>
    </row>
    <row r="150" spans="1:40" s="181" customFormat="1" x14ac:dyDescent="0.25">
      <c r="A150" s="381" t="s">
        <v>3224</v>
      </c>
      <c r="B150" s="382" t="s">
        <v>316</v>
      </c>
      <c r="C150" s="382" t="s">
        <v>30</v>
      </c>
      <c r="D150" s="382" t="s">
        <v>317</v>
      </c>
      <c r="E150" s="382" t="s">
        <v>32</v>
      </c>
      <c r="F150" s="383"/>
      <c r="G150" s="383">
        <v>0</v>
      </c>
      <c r="H150" s="383" t="s">
        <v>11</v>
      </c>
      <c r="I150" s="383"/>
      <c r="J150" s="383">
        <v>0</v>
      </c>
      <c r="K150" s="383" t="s">
        <v>11</v>
      </c>
      <c r="L150" s="385"/>
      <c r="M150" s="383">
        <v>0</v>
      </c>
      <c r="N150" s="383" t="s">
        <v>11</v>
      </c>
      <c r="O150" s="385"/>
      <c r="P150" s="385"/>
      <c r="Q150" s="386" t="s">
        <v>11</v>
      </c>
      <c r="R150" s="383"/>
      <c r="S150" s="383">
        <v>0</v>
      </c>
      <c r="T150" s="386" t="s">
        <v>11</v>
      </c>
      <c r="U150" s="386"/>
      <c r="V150" s="386">
        <v>0</v>
      </c>
      <c r="W150" s="386" t="s">
        <v>11</v>
      </c>
      <c r="X150" s="383"/>
      <c r="Y150" s="383">
        <v>0</v>
      </c>
      <c r="Z150" s="386" t="s">
        <v>11</v>
      </c>
      <c r="AA150" s="386"/>
      <c r="AB150" s="386">
        <v>0</v>
      </c>
      <c r="AC150" s="386" t="s">
        <v>11</v>
      </c>
      <c r="AD150" s="383" t="s">
        <v>57</v>
      </c>
      <c r="AE150" s="383" t="s">
        <v>36</v>
      </c>
      <c r="AF150" s="383">
        <v>77</v>
      </c>
      <c r="AG150" s="383" t="s">
        <v>35</v>
      </c>
      <c r="AH150" s="383" t="s">
        <v>34</v>
      </c>
      <c r="AI150" s="383" t="s">
        <v>36</v>
      </c>
      <c r="AJ150" s="383" t="s">
        <v>3554</v>
      </c>
      <c r="AK150" s="384" t="str">
        <f t="shared" si="5"/>
        <v>NA</v>
      </c>
      <c r="AL150" s="384" t="str">
        <f t="shared" si="6"/>
        <v>NA</v>
      </c>
      <c r="AN150" s="196"/>
    </row>
    <row r="151" spans="1:40" s="181" customFormat="1" x14ac:dyDescent="0.25">
      <c r="A151" s="381" t="s">
        <v>3224</v>
      </c>
      <c r="B151" s="382" t="s">
        <v>318</v>
      </c>
      <c r="C151" s="382" t="s">
        <v>30</v>
      </c>
      <c r="D151" s="382" t="s">
        <v>319</v>
      </c>
      <c r="E151" s="382" t="s">
        <v>32</v>
      </c>
      <c r="F151" s="383"/>
      <c r="G151" s="383">
        <v>0</v>
      </c>
      <c r="H151" s="383" t="s">
        <v>11</v>
      </c>
      <c r="I151" s="383"/>
      <c r="J151" s="383">
        <v>0</v>
      </c>
      <c r="K151" s="383" t="s">
        <v>11</v>
      </c>
      <c r="L151" s="385"/>
      <c r="M151" s="383">
        <v>0</v>
      </c>
      <c r="N151" s="383" t="s">
        <v>11</v>
      </c>
      <c r="O151" s="385"/>
      <c r="P151" s="385"/>
      <c r="Q151" s="386" t="s">
        <v>11</v>
      </c>
      <c r="R151" s="383"/>
      <c r="S151" s="383">
        <v>0</v>
      </c>
      <c r="T151" s="386" t="s">
        <v>11</v>
      </c>
      <c r="U151" s="386"/>
      <c r="V151" s="386">
        <v>0</v>
      </c>
      <c r="W151" s="386" t="s">
        <v>11</v>
      </c>
      <c r="X151" s="383"/>
      <c r="Y151" s="383">
        <v>0</v>
      </c>
      <c r="Z151" s="386" t="s">
        <v>11</v>
      </c>
      <c r="AA151" s="386"/>
      <c r="AB151" s="386">
        <v>0</v>
      </c>
      <c r="AC151" s="386" t="s">
        <v>11</v>
      </c>
      <c r="AD151" s="383" t="s">
        <v>33</v>
      </c>
      <c r="AE151" s="383" t="s">
        <v>34</v>
      </c>
      <c r="AF151" s="383">
        <v>100</v>
      </c>
      <c r="AG151" s="383" t="s">
        <v>40</v>
      </c>
      <c r="AH151" s="383" t="s">
        <v>36</v>
      </c>
      <c r="AI151" s="383" t="s">
        <v>36</v>
      </c>
      <c r="AJ151" s="383" t="s">
        <v>3554</v>
      </c>
      <c r="AK151" s="384" t="str">
        <f t="shared" si="5"/>
        <v>NA</v>
      </c>
      <c r="AL151" s="384" t="str">
        <f t="shared" si="6"/>
        <v>NA</v>
      </c>
      <c r="AN151" s="196"/>
    </row>
    <row r="152" spans="1:40" s="181" customFormat="1" x14ac:dyDescent="0.25">
      <c r="A152" s="381" t="s">
        <v>3224</v>
      </c>
      <c r="B152" s="382" t="s">
        <v>320</v>
      </c>
      <c r="C152" s="382" t="s">
        <v>30</v>
      </c>
      <c r="D152" s="382" t="s">
        <v>321</v>
      </c>
      <c r="E152" s="382" t="s">
        <v>32</v>
      </c>
      <c r="F152" s="383"/>
      <c r="G152" s="383">
        <v>0</v>
      </c>
      <c r="H152" s="383" t="s">
        <v>11</v>
      </c>
      <c r="I152" s="383"/>
      <c r="J152" s="383">
        <v>0</v>
      </c>
      <c r="K152" s="383" t="s">
        <v>11</v>
      </c>
      <c r="L152" s="385"/>
      <c r="M152" s="383">
        <v>0</v>
      </c>
      <c r="N152" s="383" t="s">
        <v>11</v>
      </c>
      <c r="O152" s="385"/>
      <c r="P152" s="385"/>
      <c r="Q152" s="386" t="s">
        <v>11</v>
      </c>
      <c r="R152" s="383"/>
      <c r="S152" s="383">
        <v>0</v>
      </c>
      <c r="T152" s="386" t="s">
        <v>11</v>
      </c>
      <c r="U152" s="386"/>
      <c r="V152" s="386">
        <v>0</v>
      </c>
      <c r="W152" s="386" t="s">
        <v>11</v>
      </c>
      <c r="X152" s="383"/>
      <c r="Y152" s="383">
        <v>0</v>
      </c>
      <c r="Z152" s="386" t="s">
        <v>11</v>
      </c>
      <c r="AA152" s="386"/>
      <c r="AB152" s="386">
        <v>0</v>
      </c>
      <c r="AC152" s="386" t="s">
        <v>11</v>
      </c>
      <c r="AD152" s="383" t="s">
        <v>104</v>
      </c>
      <c r="AE152" s="383" t="s">
        <v>36</v>
      </c>
      <c r="AF152" s="383">
        <v>74</v>
      </c>
      <c r="AG152" s="383" t="s">
        <v>35</v>
      </c>
      <c r="AH152" s="383" t="s">
        <v>34</v>
      </c>
      <c r="AI152" s="383" t="s">
        <v>36</v>
      </c>
      <c r="AJ152" s="383" t="s">
        <v>3554</v>
      </c>
      <c r="AK152" s="384" t="str">
        <f t="shared" si="5"/>
        <v>NA</v>
      </c>
      <c r="AL152" s="384" t="str">
        <f t="shared" si="6"/>
        <v>NA</v>
      </c>
      <c r="AN152" s="196"/>
    </row>
    <row r="153" spans="1:40" s="181" customFormat="1" x14ac:dyDescent="0.25">
      <c r="A153" s="381" t="s">
        <v>3224</v>
      </c>
      <c r="B153" s="382" t="s">
        <v>322</v>
      </c>
      <c r="C153" s="382" t="s">
        <v>30</v>
      </c>
      <c r="D153" s="382" t="s">
        <v>323</v>
      </c>
      <c r="E153" s="382" t="s">
        <v>32</v>
      </c>
      <c r="F153" s="383"/>
      <c r="G153" s="383">
        <v>2</v>
      </c>
      <c r="H153" s="383" t="s">
        <v>11</v>
      </c>
      <c r="I153" s="383"/>
      <c r="J153" s="383">
        <v>2</v>
      </c>
      <c r="K153" s="383" t="s">
        <v>11</v>
      </c>
      <c r="L153" s="385"/>
      <c r="M153" s="383">
        <v>0</v>
      </c>
      <c r="N153" s="383" t="s">
        <v>11</v>
      </c>
      <c r="O153" s="385"/>
      <c r="P153" s="385"/>
      <c r="Q153" s="386" t="s">
        <v>11</v>
      </c>
      <c r="R153" s="383"/>
      <c r="S153" s="383">
        <v>2</v>
      </c>
      <c r="T153" s="386" t="s">
        <v>11</v>
      </c>
      <c r="U153" s="386"/>
      <c r="V153" s="386">
        <v>2</v>
      </c>
      <c r="W153" s="386" t="s">
        <v>11</v>
      </c>
      <c r="X153" s="383"/>
      <c r="Y153" s="383">
        <v>2</v>
      </c>
      <c r="Z153" s="386" t="s">
        <v>11</v>
      </c>
      <c r="AA153" s="386"/>
      <c r="AB153" s="386">
        <v>2</v>
      </c>
      <c r="AC153" s="386" t="s">
        <v>11</v>
      </c>
      <c r="AD153" s="383" t="s">
        <v>104</v>
      </c>
      <c r="AE153" s="383" t="s">
        <v>36</v>
      </c>
      <c r="AF153" s="383">
        <v>74</v>
      </c>
      <c r="AG153" s="383" t="s">
        <v>35</v>
      </c>
      <c r="AH153" s="383" t="s">
        <v>34</v>
      </c>
      <c r="AI153" s="383" t="s">
        <v>36</v>
      </c>
      <c r="AJ153" s="383" t="s">
        <v>3554</v>
      </c>
      <c r="AK153" s="384" t="str">
        <f t="shared" si="5"/>
        <v>NA</v>
      </c>
      <c r="AL153" s="384" t="str">
        <f t="shared" si="6"/>
        <v>NA</v>
      </c>
      <c r="AN153" s="196"/>
    </row>
    <row r="154" spans="1:40" s="181" customFormat="1" x14ac:dyDescent="0.25">
      <c r="A154" s="381" t="s">
        <v>3224</v>
      </c>
      <c r="B154" s="382" t="s">
        <v>324</v>
      </c>
      <c r="C154" s="382" t="s">
        <v>30</v>
      </c>
      <c r="D154" s="382" t="s">
        <v>325</v>
      </c>
      <c r="E154" s="382" t="s">
        <v>32</v>
      </c>
      <c r="F154" s="383"/>
      <c r="G154" s="383">
        <v>2</v>
      </c>
      <c r="H154" s="383" t="s">
        <v>11</v>
      </c>
      <c r="I154" s="383"/>
      <c r="J154" s="383">
        <v>2</v>
      </c>
      <c r="K154" s="383" t="s">
        <v>11</v>
      </c>
      <c r="L154" s="385"/>
      <c r="M154" s="383">
        <v>1</v>
      </c>
      <c r="N154" s="383" t="s">
        <v>11</v>
      </c>
      <c r="O154" s="385"/>
      <c r="P154" s="385"/>
      <c r="Q154" s="386" t="s">
        <v>11</v>
      </c>
      <c r="R154" s="383"/>
      <c r="S154" s="383">
        <v>2</v>
      </c>
      <c r="T154" s="386" t="s">
        <v>11</v>
      </c>
      <c r="U154" s="386"/>
      <c r="V154" s="386">
        <v>2</v>
      </c>
      <c r="W154" s="386" t="s">
        <v>11</v>
      </c>
      <c r="X154" s="383"/>
      <c r="Y154" s="383">
        <v>2</v>
      </c>
      <c r="Z154" s="386" t="s">
        <v>11</v>
      </c>
      <c r="AA154" s="386"/>
      <c r="AB154" s="386">
        <v>2</v>
      </c>
      <c r="AC154" s="386" t="s">
        <v>11</v>
      </c>
      <c r="AD154" s="383" t="s">
        <v>33</v>
      </c>
      <c r="AE154" s="383" t="s">
        <v>36</v>
      </c>
      <c r="AF154" s="383">
        <v>82</v>
      </c>
      <c r="AG154" s="383" t="s">
        <v>40</v>
      </c>
      <c r="AH154" s="383" t="s">
        <v>36</v>
      </c>
      <c r="AI154" s="383" t="s">
        <v>36</v>
      </c>
      <c r="AJ154" s="383" t="s">
        <v>3554</v>
      </c>
      <c r="AK154" s="384" t="str">
        <f t="shared" si="5"/>
        <v>NA</v>
      </c>
      <c r="AL154" s="384" t="str">
        <f t="shared" si="6"/>
        <v>NA</v>
      </c>
      <c r="AN154" s="196"/>
    </row>
    <row r="155" spans="1:40" s="181" customFormat="1" x14ac:dyDescent="0.25">
      <c r="A155" s="381" t="s">
        <v>3224</v>
      </c>
      <c r="B155" s="382" t="s">
        <v>326</v>
      </c>
      <c r="C155" s="382" t="s">
        <v>30</v>
      </c>
      <c r="D155" s="382" t="s">
        <v>327</v>
      </c>
      <c r="E155" s="382" t="s">
        <v>32</v>
      </c>
      <c r="F155" s="383"/>
      <c r="G155" s="383">
        <v>0</v>
      </c>
      <c r="H155" s="383" t="s">
        <v>11</v>
      </c>
      <c r="I155" s="383"/>
      <c r="J155" s="383">
        <v>0</v>
      </c>
      <c r="K155" s="383" t="s">
        <v>11</v>
      </c>
      <c r="L155" s="385"/>
      <c r="M155" s="383">
        <v>0</v>
      </c>
      <c r="N155" s="383" t="s">
        <v>11</v>
      </c>
      <c r="O155" s="385"/>
      <c r="P155" s="385"/>
      <c r="Q155" s="386" t="s">
        <v>11</v>
      </c>
      <c r="R155" s="383"/>
      <c r="S155" s="383">
        <v>0</v>
      </c>
      <c r="T155" s="386" t="s">
        <v>11</v>
      </c>
      <c r="U155" s="386"/>
      <c r="V155" s="386">
        <v>0</v>
      </c>
      <c r="W155" s="386" t="s">
        <v>11</v>
      </c>
      <c r="X155" s="383"/>
      <c r="Y155" s="383">
        <v>0</v>
      </c>
      <c r="Z155" s="386" t="s">
        <v>11</v>
      </c>
      <c r="AA155" s="386"/>
      <c r="AB155" s="386">
        <v>0</v>
      </c>
      <c r="AC155" s="386" t="s">
        <v>11</v>
      </c>
      <c r="AD155" s="383" t="s">
        <v>46</v>
      </c>
      <c r="AE155" s="383" t="s">
        <v>36</v>
      </c>
      <c r="AF155" s="383">
        <v>72</v>
      </c>
      <c r="AG155" s="383" t="s">
        <v>35</v>
      </c>
      <c r="AH155" s="383" t="s">
        <v>34</v>
      </c>
      <c r="AI155" s="383" t="s">
        <v>36</v>
      </c>
      <c r="AJ155" s="383" t="s">
        <v>3554</v>
      </c>
      <c r="AK155" s="384" t="str">
        <f t="shared" si="5"/>
        <v>NA</v>
      </c>
      <c r="AL155" s="384" t="str">
        <f t="shared" si="6"/>
        <v>NA</v>
      </c>
      <c r="AN155" s="196"/>
    </row>
    <row r="156" spans="1:40" s="181" customFormat="1" x14ac:dyDescent="0.25">
      <c r="A156" s="381" t="s">
        <v>3224</v>
      </c>
      <c r="B156" s="382" t="s">
        <v>328</v>
      </c>
      <c r="C156" s="382" t="s">
        <v>30</v>
      </c>
      <c r="D156" s="382" t="s">
        <v>329</v>
      </c>
      <c r="E156" s="382" t="s">
        <v>32</v>
      </c>
      <c r="F156" s="383"/>
      <c r="G156" s="383">
        <v>1</v>
      </c>
      <c r="H156" s="383" t="s">
        <v>11</v>
      </c>
      <c r="I156" s="383"/>
      <c r="J156" s="383">
        <v>1</v>
      </c>
      <c r="K156" s="383" t="s">
        <v>11</v>
      </c>
      <c r="L156" s="385"/>
      <c r="M156" s="383">
        <v>1</v>
      </c>
      <c r="N156" s="383" t="s">
        <v>11</v>
      </c>
      <c r="O156" s="385"/>
      <c r="P156" s="385"/>
      <c r="Q156" s="386" t="s">
        <v>11</v>
      </c>
      <c r="R156" s="383"/>
      <c r="S156" s="383">
        <v>1</v>
      </c>
      <c r="T156" s="386" t="s">
        <v>11</v>
      </c>
      <c r="U156" s="386"/>
      <c r="V156" s="386">
        <v>1</v>
      </c>
      <c r="W156" s="386" t="s">
        <v>11</v>
      </c>
      <c r="X156" s="383"/>
      <c r="Y156" s="383">
        <v>1</v>
      </c>
      <c r="Z156" s="386" t="s">
        <v>11</v>
      </c>
      <c r="AA156" s="386"/>
      <c r="AB156" s="386">
        <v>1</v>
      </c>
      <c r="AC156" s="386" t="s">
        <v>11</v>
      </c>
      <c r="AD156" s="383" t="s">
        <v>33</v>
      </c>
      <c r="AE156" s="383" t="s">
        <v>36</v>
      </c>
      <c r="AF156" s="383">
        <v>87</v>
      </c>
      <c r="AG156" s="383" t="s">
        <v>35</v>
      </c>
      <c r="AH156" s="383" t="s">
        <v>34</v>
      </c>
      <c r="AI156" s="383" t="s">
        <v>36</v>
      </c>
      <c r="AJ156" s="383" t="s">
        <v>3554</v>
      </c>
      <c r="AK156" s="384" t="str">
        <f t="shared" si="5"/>
        <v>NA</v>
      </c>
      <c r="AL156" s="384" t="str">
        <f t="shared" si="6"/>
        <v>NA</v>
      </c>
      <c r="AN156" s="196"/>
    </row>
    <row r="157" spans="1:40" s="181" customFormat="1" x14ac:dyDescent="0.25">
      <c r="A157" s="381" t="s">
        <v>3224</v>
      </c>
      <c r="B157" s="382" t="s">
        <v>330</v>
      </c>
      <c r="C157" s="382" t="s">
        <v>30</v>
      </c>
      <c r="D157" s="382" t="s">
        <v>331</v>
      </c>
      <c r="E157" s="382" t="s">
        <v>32</v>
      </c>
      <c r="F157" s="383"/>
      <c r="G157" s="383">
        <v>0</v>
      </c>
      <c r="H157" s="383" t="s">
        <v>11</v>
      </c>
      <c r="I157" s="383"/>
      <c r="J157" s="383">
        <v>0</v>
      </c>
      <c r="K157" s="383" t="s">
        <v>11</v>
      </c>
      <c r="L157" s="385"/>
      <c r="M157" s="383">
        <v>0</v>
      </c>
      <c r="N157" s="383" t="s">
        <v>11</v>
      </c>
      <c r="O157" s="385"/>
      <c r="P157" s="385"/>
      <c r="Q157" s="386" t="s">
        <v>11</v>
      </c>
      <c r="R157" s="383"/>
      <c r="S157" s="383">
        <v>0</v>
      </c>
      <c r="T157" s="386" t="s">
        <v>11</v>
      </c>
      <c r="U157" s="386"/>
      <c r="V157" s="386">
        <v>0</v>
      </c>
      <c r="W157" s="386" t="s">
        <v>11</v>
      </c>
      <c r="X157" s="383"/>
      <c r="Y157" s="383">
        <v>0</v>
      </c>
      <c r="Z157" s="386" t="s">
        <v>11</v>
      </c>
      <c r="AA157" s="386"/>
      <c r="AB157" s="386">
        <v>0</v>
      </c>
      <c r="AC157" s="386" t="s">
        <v>11</v>
      </c>
      <c r="AD157" s="383" t="s">
        <v>33</v>
      </c>
      <c r="AE157" s="383" t="s">
        <v>36</v>
      </c>
      <c r="AF157" s="383">
        <v>92</v>
      </c>
      <c r="AG157" s="383" t="s">
        <v>35</v>
      </c>
      <c r="AH157" s="383" t="s">
        <v>34</v>
      </c>
      <c r="AI157" s="383" t="s">
        <v>36</v>
      </c>
      <c r="AJ157" s="383" t="s">
        <v>3554</v>
      </c>
      <c r="AK157" s="384" t="str">
        <f t="shared" si="5"/>
        <v>NA</v>
      </c>
      <c r="AL157" s="384" t="str">
        <f t="shared" si="6"/>
        <v>NA</v>
      </c>
      <c r="AN157" s="196"/>
    </row>
    <row r="158" spans="1:40" s="181" customFormat="1" x14ac:dyDescent="0.25">
      <c r="A158" s="381" t="s">
        <v>3224</v>
      </c>
      <c r="B158" s="382" t="s">
        <v>332</v>
      </c>
      <c r="C158" s="382" t="s">
        <v>30</v>
      </c>
      <c r="D158" s="382" t="s">
        <v>333</v>
      </c>
      <c r="E158" s="382" t="s">
        <v>32</v>
      </c>
      <c r="F158" s="383"/>
      <c r="G158" s="383">
        <v>0</v>
      </c>
      <c r="H158" s="383" t="s">
        <v>11</v>
      </c>
      <c r="I158" s="383"/>
      <c r="J158" s="383">
        <v>0</v>
      </c>
      <c r="K158" s="383" t="s">
        <v>11</v>
      </c>
      <c r="L158" s="385"/>
      <c r="M158" s="383">
        <v>0</v>
      </c>
      <c r="N158" s="383" t="s">
        <v>11</v>
      </c>
      <c r="O158" s="385"/>
      <c r="P158" s="385"/>
      <c r="Q158" s="386" t="s">
        <v>11</v>
      </c>
      <c r="R158" s="383"/>
      <c r="S158" s="383">
        <v>0</v>
      </c>
      <c r="T158" s="386" t="s">
        <v>11</v>
      </c>
      <c r="U158" s="386"/>
      <c r="V158" s="386">
        <v>0</v>
      </c>
      <c r="W158" s="386" t="s">
        <v>11</v>
      </c>
      <c r="X158" s="383"/>
      <c r="Y158" s="383">
        <v>0</v>
      </c>
      <c r="Z158" s="386" t="s">
        <v>11</v>
      </c>
      <c r="AA158" s="386"/>
      <c r="AB158" s="386">
        <v>0</v>
      </c>
      <c r="AC158" s="386" t="s">
        <v>11</v>
      </c>
      <c r="AD158" s="383" t="s">
        <v>104</v>
      </c>
      <c r="AE158" s="383" t="s">
        <v>36</v>
      </c>
      <c r="AF158" s="383">
        <v>74</v>
      </c>
      <c r="AG158" s="383" t="s">
        <v>40</v>
      </c>
      <c r="AH158" s="383" t="s">
        <v>34</v>
      </c>
      <c r="AI158" s="383" t="s">
        <v>36</v>
      </c>
      <c r="AJ158" s="383" t="s">
        <v>3554</v>
      </c>
      <c r="AK158" s="384" t="str">
        <f t="shared" si="5"/>
        <v>NA</v>
      </c>
      <c r="AL158" s="384" t="str">
        <f t="shared" si="6"/>
        <v>NA</v>
      </c>
      <c r="AN158" s="196"/>
    </row>
    <row r="159" spans="1:40" s="181" customFormat="1" x14ac:dyDescent="0.25">
      <c r="A159" s="381" t="s">
        <v>3224</v>
      </c>
      <c r="B159" s="382" t="s">
        <v>334</v>
      </c>
      <c r="C159" s="382" t="s">
        <v>30</v>
      </c>
      <c r="D159" s="382" t="s">
        <v>335</v>
      </c>
      <c r="E159" s="382" t="s">
        <v>32</v>
      </c>
      <c r="F159" s="383"/>
      <c r="G159" s="383">
        <v>0</v>
      </c>
      <c r="H159" s="383" t="s">
        <v>11</v>
      </c>
      <c r="I159" s="383"/>
      <c r="J159" s="383">
        <v>0</v>
      </c>
      <c r="K159" s="383" t="s">
        <v>11</v>
      </c>
      <c r="L159" s="385"/>
      <c r="M159" s="383">
        <v>0</v>
      </c>
      <c r="N159" s="383" t="s">
        <v>11</v>
      </c>
      <c r="O159" s="385"/>
      <c r="P159" s="385"/>
      <c r="Q159" s="386" t="s">
        <v>11</v>
      </c>
      <c r="R159" s="383"/>
      <c r="S159" s="383">
        <v>0</v>
      </c>
      <c r="T159" s="386" t="s">
        <v>11</v>
      </c>
      <c r="U159" s="386"/>
      <c r="V159" s="386">
        <v>0</v>
      </c>
      <c r="W159" s="386" t="s">
        <v>11</v>
      </c>
      <c r="X159" s="383"/>
      <c r="Y159" s="383">
        <v>0</v>
      </c>
      <c r="Z159" s="386" t="s">
        <v>11</v>
      </c>
      <c r="AA159" s="386"/>
      <c r="AB159" s="386">
        <v>0</v>
      </c>
      <c r="AC159" s="386" t="s">
        <v>11</v>
      </c>
      <c r="AD159" s="383" t="s">
        <v>104</v>
      </c>
      <c r="AE159" s="383" t="s">
        <v>36</v>
      </c>
      <c r="AF159" s="383">
        <v>82</v>
      </c>
      <c r="AG159" s="383" t="s">
        <v>35</v>
      </c>
      <c r="AH159" s="383" t="s">
        <v>34</v>
      </c>
      <c r="AI159" s="383" t="s">
        <v>36</v>
      </c>
      <c r="AJ159" s="383" t="s">
        <v>3554</v>
      </c>
      <c r="AK159" s="384" t="str">
        <f t="shared" si="5"/>
        <v>NA</v>
      </c>
      <c r="AL159" s="384" t="str">
        <f t="shared" si="6"/>
        <v>NA</v>
      </c>
      <c r="AN159" s="196"/>
    </row>
    <row r="160" spans="1:40" s="181" customFormat="1" x14ac:dyDescent="0.25">
      <c r="A160" s="381" t="s">
        <v>3224</v>
      </c>
      <c r="B160" s="382" t="s">
        <v>336</v>
      </c>
      <c r="C160" s="382" t="s">
        <v>30</v>
      </c>
      <c r="D160" s="382" t="s">
        <v>337</v>
      </c>
      <c r="E160" s="382" t="s">
        <v>32</v>
      </c>
      <c r="F160" s="383"/>
      <c r="G160" s="383">
        <v>0</v>
      </c>
      <c r="H160" s="383" t="s">
        <v>11</v>
      </c>
      <c r="I160" s="383"/>
      <c r="J160" s="383">
        <v>0</v>
      </c>
      <c r="K160" s="383" t="s">
        <v>11</v>
      </c>
      <c r="L160" s="385"/>
      <c r="M160" s="383">
        <v>0</v>
      </c>
      <c r="N160" s="383" t="s">
        <v>11</v>
      </c>
      <c r="O160" s="385"/>
      <c r="P160" s="385"/>
      <c r="Q160" s="386" t="s">
        <v>11</v>
      </c>
      <c r="R160" s="383"/>
      <c r="S160" s="383">
        <v>0</v>
      </c>
      <c r="T160" s="386" t="s">
        <v>11</v>
      </c>
      <c r="U160" s="386"/>
      <c r="V160" s="386">
        <v>0</v>
      </c>
      <c r="W160" s="386" t="s">
        <v>11</v>
      </c>
      <c r="X160" s="383"/>
      <c r="Y160" s="383">
        <v>0</v>
      </c>
      <c r="Z160" s="386" t="s">
        <v>11</v>
      </c>
      <c r="AA160" s="386"/>
      <c r="AB160" s="386">
        <v>0</v>
      </c>
      <c r="AC160" s="386" t="s">
        <v>11</v>
      </c>
      <c r="AD160" s="383" t="s">
        <v>33</v>
      </c>
      <c r="AE160" s="383" t="s">
        <v>36</v>
      </c>
      <c r="AF160" s="383">
        <v>87</v>
      </c>
      <c r="AG160" s="383" t="s">
        <v>35</v>
      </c>
      <c r="AH160" s="383" t="s">
        <v>34</v>
      </c>
      <c r="AI160" s="383" t="s">
        <v>36</v>
      </c>
      <c r="AJ160" s="383" t="s">
        <v>3554</v>
      </c>
      <c r="AK160" s="384" t="str">
        <f t="shared" si="5"/>
        <v>NA</v>
      </c>
      <c r="AL160" s="384" t="str">
        <f t="shared" si="6"/>
        <v>NA</v>
      </c>
      <c r="AN160" s="196"/>
    </row>
    <row r="161" spans="1:40" s="181" customFormat="1" x14ac:dyDescent="0.25">
      <c r="A161" s="381" t="s">
        <v>3224</v>
      </c>
      <c r="B161" s="382" t="s">
        <v>338</v>
      </c>
      <c r="C161" s="382" t="s">
        <v>30</v>
      </c>
      <c r="D161" s="382" t="s">
        <v>339</v>
      </c>
      <c r="E161" s="382" t="s">
        <v>32</v>
      </c>
      <c r="F161" s="383"/>
      <c r="G161" s="383">
        <v>0</v>
      </c>
      <c r="H161" s="383" t="s">
        <v>11</v>
      </c>
      <c r="I161" s="383"/>
      <c r="J161" s="383">
        <v>0</v>
      </c>
      <c r="K161" s="383" t="s">
        <v>11</v>
      </c>
      <c r="L161" s="385"/>
      <c r="M161" s="383">
        <v>0</v>
      </c>
      <c r="N161" s="383" t="s">
        <v>11</v>
      </c>
      <c r="O161" s="385"/>
      <c r="P161" s="385"/>
      <c r="Q161" s="386" t="s">
        <v>11</v>
      </c>
      <c r="R161" s="383"/>
      <c r="S161" s="383">
        <v>0</v>
      </c>
      <c r="T161" s="386" t="s">
        <v>11</v>
      </c>
      <c r="U161" s="386"/>
      <c r="V161" s="386">
        <v>0</v>
      </c>
      <c r="W161" s="386" t="s">
        <v>11</v>
      </c>
      <c r="X161" s="383"/>
      <c r="Y161" s="383">
        <v>0</v>
      </c>
      <c r="Z161" s="386" t="s">
        <v>11</v>
      </c>
      <c r="AA161" s="386"/>
      <c r="AB161" s="386">
        <v>0</v>
      </c>
      <c r="AC161" s="386" t="s">
        <v>11</v>
      </c>
      <c r="AD161" s="383" t="s">
        <v>46</v>
      </c>
      <c r="AE161" s="383" t="s">
        <v>36</v>
      </c>
      <c r="AF161" s="383">
        <v>82</v>
      </c>
      <c r="AG161" s="383" t="s">
        <v>35</v>
      </c>
      <c r="AH161" s="383" t="s">
        <v>34</v>
      </c>
      <c r="AI161" s="383" t="s">
        <v>36</v>
      </c>
      <c r="AJ161" s="383" t="s">
        <v>3554</v>
      </c>
      <c r="AK161" s="384" t="str">
        <f t="shared" si="5"/>
        <v>NA</v>
      </c>
      <c r="AL161" s="384" t="str">
        <f t="shared" si="6"/>
        <v>NA</v>
      </c>
      <c r="AN161" s="196"/>
    </row>
    <row r="162" spans="1:40" s="181" customFormat="1" x14ac:dyDescent="0.25">
      <c r="A162" s="381" t="s">
        <v>3224</v>
      </c>
      <c r="B162" s="382" t="s">
        <v>340</v>
      </c>
      <c r="C162" s="382" t="s">
        <v>30</v>
      </c>
      <c r="D162" s="382" t="s">
        <v>341</v>
      </c>
      <c r="E162" s="382" t="s">
        <v>32</v>
      </c>
      <c r="F162" s="383"/>
      <c r="G162" s="383">
        <v>0</v>
      </c>
      <c r="H162" s="383" t="s">
        <v>11</v>
      </c>
      <c r="I162" s="383"/>
      <c r="J162" s="383">
        <v>0</v>
      </c>
      <c r="K162" s="383" t="s">
        <v>11</v>
      </c>
      <c r="L162" s="385"/>
      <c r="M162" s="383">
        <v>0</v>
      </c>
      <c r="N162" s="383" t="s">
        <v>11</v>
      </c>
      <c r="O162" s="385"/>
      <c r="P162" s="385"/>
      <c r="Q162" s="386" t="s">
        <v>11</v>
      </c>
      <c r="R162" s="383"/>
      <c r="S162" s="383">
        <v>0</v>
      </c>
      <c r="T162" s="386" t="s">
        <v>11</v>
      </c>
      <c r="U162" s="386"/>
      <c r="V162" s="386">
        <v>0</v>
      </c>
      <c r="W162" s="386" t="s">
        <v>11</v>
      </c>
      <c r="X162" s="383"/>
      <c r="Y162" s="383">
        <v>0</v>
      </c>
      <c r="Z162" s="386" t="s">
        <v>11</v>
      </c>
      <c r="AA162" s="386"/>
      <c r="AB162" s="386">
        <v>0</v>
      </c>
      <c r="AC162" s="386" t="s">
        <v>11</v>
      </c>
      <c r="AD162" s="383" t="s">
        <v>46</v>
      </c>
      <c r="AE162" s="383" t="s">
        <v>36</v>
      </c>
      <c r="AF162" s="383">
        <v>82</v>
      </c>
      <c r="AG162" s="383" t="s">
        <v>35</v>
      </c>
      <c r="AH162" s="383" t="s">
        <v>34</v>
      </c>
      <c r="AI162" s="383" t="s">
        <v>36</v>
      </c>
      <c r="AJ162" s="383" t="s">
        <v>3554</v>
      </c>
      <c r="AK162" s="384" t="str">
        <f t="shared" si="5"/>
        <v>NA</v>
      </c>
      <c r="AL162" s="384" t="str">
        <f t="shared" si="6"/>
        <v>NA</v>
      </c>
      <c r="AN162" s="196"/>
    </row>
    <row r="163" spans="1:40" s="181" customFormat="1" x14ac:dyDescent="0.25">
      <c r="A163" s="381" t="s">
        <v>3224</v>
      </c>
      <c r="B163" s="382" t="s">
        <v>342</v>
      </c>
      <c r="C163" s="382" t="s">
        <v>30</v>
      </c>
      <c r="D163" s="382" t="s">
        <v>343</v>
      </c>
      <c r="E163" s="382" t="s">
        <v>32</v>
      </c>
      <c r="F163" s="383"/>
      <c r="G163" s="383">
        <v>0</v>
      </c>
      <c r="H163" s="383" t="s">
        <v>11</v>
      </c>
      <c r="I163" s="383"/>
      <c r="J163" s="383">
        <v>0</v>
      </c>
      <c r="K163" s="383" t="s">
        <v>11</v>
      </c>
      <c r="L163" s="385"/>
      <c r="M163" s="383">
        <v>0</v>
      </c>
      <c r="N163" s="383" t="s">
        <v>11</v>
      </c>
      <c r="O163" s="385"/>
      <c r="P163" s="385"/>
      <c r="Q163" s="386" t="s">
        <v>11</v>
      </c>
      <c r="R163" s="383"/>
      <c r="S163" s="383">
        <v>0</v>
      </c>
      <c r="T163" s="386" t="s">
        <v>11</v>
      </c>
      <c r="U163" s="386"/>
      <c r="V163" s="386">
        <v>0</v>
      </c>
      <c r="W163" s="386" t="s">
        <v>11</v>
      </c>
      <c r="X163" s="383"/>
      <c r="Y163" s="383">
        <v>0</v>
      </c>
      <c r="Z163" s="386" t="s">
        <v>11</v>
      </c>
      <c r="AA163" s="386"/>
      <c r="AB163" s="386">
        <v>0</v>
      </c>
      <c r="AC163" s="386" t="s">
        <v>11</v>
      </c>
      <c r="AD163" s="383" t="s">
        <v>104</v>
      </c>
      <c r="AE163" s="383" t="s">
        <v>36</v>
      </c>
      <c r="AF163" s="383">
        <v>90</v>
      </c>
      <c r="AG163" s="383" t="s">
        <v>35</v>
      </c>
      <c r="AH163" s="383" t="s">
        <v>34</v>
      </c>
      <c r="AI163" s="383" t="s">
        <v>34</v>
      </c>
      <c r="AJ163" s="383" t="s">
        <v>3554</v>
      </c>
      <c r="AK163" s="384" t="str">
        <f t="shared" si="5"/>
        <v>NA</v>
      </c>
      <c r="AL163" s="384" t="str">
        <f t="shared" si="6"/>
        <v>NA</v>
      </c>
      <c r="AN163" s="196"/>
    </row>
    <row r="164" spans="1:40" s="181" customFormat="1" x14ac:dyDescent="0.25">
      <c r="A164" s="381" t="s">
        <v>3224</v>
      </c>
      <c r="B164" s="382" t="s">
        <v>344</v>
      </c>
      <c r="C164" s="382" t="s">
        <v>30</v>
      </c>
      <c r="D164" s="382" t="s">
        <v>345</v>
      </c>
      <c r="E164" s="382" t="s">
        <v>32</v>
      </c>
      <c r="F164" s="383"/>
      <c r="G164" s="383">
        <v>2</v>
      </c>
      <c r="H164" s="383" t="s">
        <v>11</v>
      </c>
      <c r="I164" s="383"/>
      <c r="J164" s="383">
        <v>2</v>
      </c>
      <c r="K164" s="383" t="s">
        <v>11</v>
      </c>
      <c r="L164" s="385"/>
      <c r="M164" s="383">
        <v>0</v>
      </c>
      <c r="N164" s="383" t="s">
        <v>11</v>
      </c>
      <c r="O164" s="385"/>
      <c r="P164" s="385"/>
      <c r="Q164" s="386" t="s">
        <v>11</v>
      </c>
      <c r="R164" s="383"/>
      <c r="S164" s="383">
        <v>2</v>
      </c>
      <c r="T164" s="386" t="s">
        <v>11</v>
      </c>
      <c r="U164" s="386"/>
      <c r="V164" s="386">
        <v>2</v>
      </c>
      <c r="W164" s="386" t="s">
        <v>11</v>
      </c>
      <c r="X164" s="383"/>
      <c r="Y164" s="383">
        <v>2</v>
      </c>
      <c r="Z164" s="386" t="s">
        <v>11</v>
      </c>
      <c r="AA164" s="386"/>
      <c r="AB164" s="386">
        <v>2</v>
      </c>
      <c r="AC164" s="386" t="s">
        <v>11</v>
      </c>
      <c r="AD164" s="383" t="s">
        <v>104</v>
      </c>
      <c r="AE164" s="383" t="s">
        <v>36</v>
      </c>
      <c r="AF164" s="383">
        <v>77</v>
      </c>
      <c r="AG164" s="383" t="s">
        <v>40</v>
      </c>
      <c r="AH164" s="383" t="s">
        <v>36</v>
      </c>
      <c r="AI164" s="383" t="s">
        <v>34</v>
      </c>
      <c r="AJ164" s="383" t="s">
        <v>3554</v>
      </c>
      <c r="AK164" s="384" t="str">
        <f t="shared" si="5"/>
        <v>NA</v>
      </c>
      <c r="AL164" s="384" t="str">
        <f t="shared" si="6"/>
        <v>NA</v>
      </c>
      <c r="AN164" s="196"/>
    </row>
    <row r="165" spans="1:40" s="181" customFormat="1" x14ac:dyDescent="0.25">
      <c r="A165" s="381" t="s">
        <v>3224</v>
      </c>
      <c r="B165" s="382" t="s">
        <v>346</v>
      </c>
      <c r="C165" s="382" t="s">
        <v>30</v>
      </c>
      <c r="D165" s="382" t="s">
        <v>347</v>
      </c>
      <c r="E165" s="382" t="s">
        <v>32</v>
      </c>
      <c r="F165" s="383"/>
      <c r="G165" s="383">
        <v>1</v>
      </c>
      <c r="H165" s="383" t="s">
        <v>11</v>
      </c>
      <c r="I165" s="383"/>
      <c r="J165" s="383">
        <v>1</v>
      </c>
      <c r="K165" s="383" t="s">
        <v>11</v>
      </c>
      <c r="L165" s="385"/>
      <c r="M165" s="383">
        <v>0</v>
      </c>
      <c r="N165" s="383" t="s">
        <v>11</v>
      </c>
      <c r="O165" s="385"/>
      <c r="P165" s="385"/>
      <c r="Q165" s="386" t="s">
        <v>11</v>
      </c>
      <c r="R165" s="383"/>
      <c r="S165" s="383">
        <v>1</v>
      </c>
      <c r="T165" s="386" t="s">
        <v>11</v>
      </c>
      <c r="U165" s="386"/>
      <c r="V165" s="386">
        <v>0</v>
      </c>
      <c r="W165" s="386" t="s">
        <v>11</v>
      </c>
      <c r="X165" s="383"/>
      <c r="Y165" s="383">
        <v>1</v>
      </c>
      <c r="Z165" s="386" t="s">
        <v>11</v>
      </c>
      <c r="AA165" s="386"/>
      <c r="AB165" s="386">
        <v>0</v>
      </c>
      <c r="AC165" s="386" t="s">
        <v>11</v>
      </c>
      <c r="AD165" s="383" t="s">
        <v>104</v>
      </c>
      <c r="AE165" s="383" t="s">
        <v>36</v>
      </c>
      <c r="AF165" s="383">
        <v>72</v>
      </c>
      <c r="AG165" s="383" t="s">
        <v>40</v>
      </c>
      <c r="AH165" s="383" t="s">
        <v>34</v>
      </c>
      <c r="AI165" s="383" t="s">
        <v>36</v>
      </c>
      <c r="AJ165" s="383" t="s">
        <v>3554</v>
      </c>
      <c r="AK165" s="384" t="str">
        <f t="shared" si="5"/>
        <v>NA</v>
      </c>
      <c r="AL165" s="384" t="str">
        <f t="shared" si="6"/>
        <v>NA</v>
      </c>
      <c r="AN165" s="196"/>
    </row>
    <row r="166" spans="1:40" s="181" customFormat="1" x14ac:dyDescent="0.25">
      <c r="A166" s="381" t="s">
        <v>3224</v>
      </c>
      <c r="B166" s="382" t="s">
        <v>348</v>
      </c>
      <c r="C166" s="382" t="s">
        <v>30</v>
      </c>
      <c r="D166" s="382" t="s">
        <v>349</v>
      </c>
      <c r="E166" s="382" t="s">
        <v>32</v>
      </c>
      <c r="F166" s="383"/>
      <c r="G166" s="383">
        <v>0</v>
      </c>
      <c r="H166" s="383" t="s">
        <v>11</v>
      </c>
      <c r="I166" s="383"/>
      <c r="J166" s="383">
        <v>0</v>
      </c>
      <c r="K166" s="383" t="s">
        <v>11</v>
      </c>
      <c r="L166" s="385"/>
      <c r="M166" s="383">
        <v>0</v>
      </c>
      <c r="N166" s="383" t="s">
        <v>11</v>
      </c>
      <c r="O166" s="385"/>
      <c r="P166" s="385"/>
      <c r="Q166" s="386" t="s">
        <v>11</v>
      </c>
      <c r="R166" s="383"/>
      <c r="S166" s="383">
        <v>0</v>
      </c>
      <c r="T166" s="386" t="s">
        <v>11</v>
      </c>
      <c r="U166" s="386"/>
      <c r="V166" s="386">
        <v>0</v>
      </c>
      <c r="W166" s="386" t="s">
        <v>11</v>
      </c>
      <c r="X166" s="383"/>
      <c r="Y166" s="383">
        <v>0</v>
      </c>
      <c r="Z166" s="386" t="s">
        <v>11</v>
      </c>
      <c r="AA166" s="386"/>
      <c r="AB166" s="386">
        <v>0</v>
      </c>
      <c r="AC166" s="386" t="s">
        <v>11</v>
      </c>
      <c r="AD166" s="383" t="s">
        <v>33</v>
      </c>
      <c r="AE166" s="383" t="s">
        <v>36</v>
      </c>
      <c r="AF166" s="383">
        <v>79</v>
      </c>
      <c r="AG166" s="383" t="s">
        <v>35</v>
      </c>
      <c r="AH166" s="383" t="s">
        <v>34</v>
      </c>
      <c r="AI166" s="383" t="s">
        <v>36</v>
      </c>
      <c r="AJ166" s="383" t="s">
        <v>3554</v>
      </c>
      <c r="AK166" s="384" t="str">
        <f t="shared" si="5"/>
        <v>NA</v>
      </c>
      <c r="AL166" s="384" t="str">
        <f t="shared" si="6"/>
        <v>NA</v>
      </c>
      <c r="AN166" s="196"/>
    </row>
    <row r="167" spans="1:40" s="181" customFormat="1" x14ac:dyDescent="0.25">
      <c r="A167" s="381" t="s">
        <v>3224</v>
      </c>
      <c r="B167" s="382" t="s">
        <v>350</v>
      </c>
      <c r="C167" s="382" t="s">
        <v>30</v>
      </c>
      <c r="D167" s="382" t="s">
        <v>351</v>
      </c>
      <c r="E167" s="382" t="s">
        <v>32</v>
      </c>
      <c r="F167" s="383"/>
      <c r="G167" s="383">
        <v>0</v>
      </c>
      <c r="H167" s="383" t="s">
        <v>11</v>
      </c>
      <c r="I167" s="383"/>
      <c r="J167" s="383">
        <v>0</v>
      </c>
      <c r="K167" s="383" t="s">
        <v>11</v>
      </c>
      <c r="L167" s="385"/>
      <c r="M167" s="383">
        <v>0</v>
      </c>
      <c r="N167" s="383" t="s">
        <v>11</v>
      </c>
      <c r="O167" s="385"/>
      <c r="P167" s="385"/>
      <c r="Q167" s="386" t="s">
        <v>11</v>
      </c>
      <c r="R167" s="383"/>
      <c r="S167" s="383">
        <v>0</v>
      </c>
      <c r="T167" s="386" t="s">
        <v>11</v>
      </c>
      <c r="U167" s="386"/>
      <c r="V167" s="386">
        <v>0</v>
      </c>
      <c r="W167" s="386" t="s">
        <v>11</v>
      </c>
      <c r="X167" s="383"/>
      <c r="Y167" s="383">
        <v>0</v>
      </c>
      <c r="Z167" s="386" t="s">
        <v>11</v>
      </c>
      <c r="AA167" s="386"/>
      <c r="AB167" s="386">
        <v>0</v>
      </c>
      <c r="AC167" s="386" t="s">
        <v>11</v>
      </c>
      <c r="AD167" s="383" t="s">
        <v>104</v>
      </c>
      <c r="AE167" s="383" t="s">
        <v>34</v>
      </c>
      <c r="AF167" s="383">
        <v>100</v>
      </c>
      <c r="AG167" s="383" t="s">
        <v>35</v>
      </c>
      <c r="AH167" s="383" t="s">
        <v>34</v>
      </c>
      <c r="AI167" s="383" t="s">
        <v>36</v>
      </c>
      <c r="AJ167" s="383" t="s">
        <v>3554</v>
      </c>
      <c r="AK167" s="384" t="str">
        <f t="shared" si="5"/>
        <v>NA</v>
      </c>
      <c r="AL167" s="384" t="str">
        <f t="shared" si="6"/>
        <v>NA</v>
      </c>
      <c r="AN167" s="196"/>
    </row>
    <row r="168" spans="1:40" s="181" customFormat="1" x14ac:dyDescent="0.25">
      <c r="A168" s="381" t="s">
        <v>3224</v>
      </c>
      <c r="B168" s="382" t="s">
        <v>352</v>
      </c>
      <c r="C168" s="382" t="s">
        <v>30</v>
      </c>
      <c r="D168" s="382" t="s">
        <v>353</v>
      </c>
      <c r="E168" s="382" t="s">
        <v>32</v>
      </c>
      <c r="F168" s="383"/>
      <c r="G168" s="383">
        <v>0</v>
      </c>
      <c r="H168" s="383" t="s">
        <v>11</v>
      </c>
      <c r="I168" s="383"/>
      <c r="J168" s="383">
        <v>0</v>
      </c>
      <c r="K168" s="383" t="s">
        <v>11</v>
      </c>
      <c r="L168" s="385"/>
      <c r="M168" s="383">
        <v>0</v>
      </c>
      <c r="N168" s="383" t="s">
        <v>11</v>
      </c>
      <c r="O168" s="385"/>
      <c r="P168" s="385"/>
      <c r="Q168" s="386" t="s">
        <v>11</v>
      </c>
      <c r="R168" s="383"/>
      <c r="S168" s="383">
        <v>0</v>
      </c>
      <c r="T168" s="386" t="s">
        <v>11</v>
      </c>
      <c r="U168" s="386"/>
      <c r="V168" s="386">
        <v>0</v>
      </c>
      <c r="W168" s="386" t="s">
        <v>11</v>
      </c>
      <c r="X168" s="383"/>
      <c r="Y168" s="383">
        <v>0</v>
      </c>
      <c r="Z168" s="386" t="s">
        <v>11</v>
      </c>
      <c r="AA168" s="386"/>
      <c r="AB168" s="386">
        <v>0</v>
      </c>
      <c r="AC168" s="386" t="s">
        <v>11</v>
      </c>
      <c r="AD168" s="383" t="s">
        <v>33</v>
      </c>
      <c r="AE168" s="383" t="s">
        <v>36</v>
      </c>
      <c r="AF168" s="383">
        <v>97</v>
      </c>
      <c r="AG168" s="383" t="s">
        <v>35</v>
      </c>
      <c r="AH168" s="383" t="s">
        <v>36</v>
      </c>
      <c r="AI168" s="383" t="s">
        <v>36</v>
      </c>
      <c r="AJ168" s="383" t="s">
        <v>3554</v>
      </c>
      <c r="AK168" s="384" t="str">
        <f t="shared" si="5"/>
        <v>NA</v>
      </c>
      <c r="AL168" s="384" t="str">
        <f t="shared" si="6"/>
        <v>NA</v>
      </c>
      <c r="AN168" s="196"/>
    </row>
    <row r="169" spans="1:40" s="181" customFormat="1" x14ac:dyDescent="0.25">
      <c r="A169" s="381" t="s">
        <v>3224</v>
      </c>
      <c r="B169" s="382" t="s">
        <v>354</v>
      </c>
      <c r="C169" s="382" t="s">
        <v>30</v>
      </c>
      <c r="D169" s="382" t="s">
        <v>355</v>
      </c>
      <c r="E169" s="382" t="s">
        <v>32</v>
      </c>
      <c r="F169" s="383"/>
      <c r="G169" s="383">
        <v>0</v>
      </c>
      <c r="H169" s="383" t="s">
        <v>11</v>
      </c>
      <c r="I169" s="383"/>
      <c r="J169" s="383">
        <v>0</v>
      </c>
      <c r="K169" s="383" t="s">
        <v>11</v>
      </c>
      <c r="L169" s="385"/>
      <c r="M169" s="383">
        <v>0</v>
      </c>
      <c r="N169" s="383" t="s">
        <v>11</v>
      </c>
      <c r="O169" s="385"/>
      <c r="P169" s="385"/>
      <c r="Q169" s="386" t="s">
        <v>11</v>
      </c>
      <c r="R169" s="383"/>
      <c r="S169" s="383">
        <v>0</v>
      </c>
      <c r="T169" s="386" t="s">
        <v>11</v>
      </c>
      <c r="U169" s="386"/>
      <c r="V169" s="386">
        <v>0</v>
      </c>
      <c r="W169" s="386" t="s">
        <v>11</v>
      </c>
      <c r="X169" s="383"/>
      <c r="Y169" s="383">
        <v>0</v>
      </c>
      <c r="Z169" s="386" t="s">
        <v>11</v>
      </c>
      <c r="AA169" s="386"/>
      <c r="AB169" s="386">
        <v>0</v>
      </c>
      <c r="AC169" s="386" t="s">
        <v>11</v>
      </c>
      <c r="AD169" s="383" t="s">
        <v>57</v>
      </c>
      <c r="AE169" s="383" t="s">
        <v>36</v>
      </c>
      <c r="AF169" s="383">
        <v>92</v>
      </c>
      <c r="AG169" s="383" t="s">
        <v>35</v>
      </c>
      <c r="AH169" s="383" t="s">
        <v>34</v>
      </c>
      <c r="AI169" s="383" t="s">
        <v>36</v>
      </c>
      <c r="AJ169" s="383" t="s">
        <v>3554</v>
      </c>
      <c r="AK169" s="384" t="str">
        <f t="shared" si="5"/>
        <v>NA</v>
      </c>
      <c r="AL169" s="384" t="str">
        <f t="shared" si="6"/>
        <v>NA</v>
      </c>
      <c r="AN169" s="196"/>
    </row>
    <row r="170" spans="1:40" s="181" customFormat="1" x14ac:dyDescent="0.25">
      <c r="A170" s="381" t="s">
        <v>3224</v>
      </c>
      <c r="B170" s="382" t="s">
        <v>356</v>
      </c>
      <c r="C170" s="382" t="s">
        <v>30</v>
      </c>
      <c r="D170" s="382" t="s">
        <v>357</v>
      </c>
      <c r="E170" s="382" t="s">
        <v>32</v>
      </c>
      <c r="F170" s="383"/>
      <c r="G170" s="383">
        <v>0</v>
      </c>
      <c r="H170" s="383" t="s">
        <v>11</v>
      </c>
      <c r="I170" s="383"/>
      <c r="J170" s="383">
        <v>0</v>
      </c>
      <c r="K170" s="383" t="s">
        <v>11</v>
      </c>
      <c r="L170" s="385"/>
      <c r="M170" s="383">
        <v>0</v>
      </c>
      <c r="N170" s="383" t="s">
        <v>11</v>
      </c>
      <c r="O170" s="385"/>
      <c r="P170" s="385"/>
      <c r="Q170" s="386" t="s">
        <v>11</v>
      </c>
      <c r="R170" s="383"/>
      <c r="S170" s="383">
        <v>0</v>
      </c>
      <c r="T170" s="386" t="s">
        <v>11</v>
      </c>
      <c r="U170" s="386"/>
      <c r="V170" s="386">
        <v>0</v>
      </c>
      <c r="W170" s="386" t="s">
        <v>11</v>
      </c>
      <c r="X170" s="383"/>
      <c r="Y170" s="383">
        <v>0</v>
      </c>
      <c r="Z170" s="386" t="s">
        <v>11</v>
      </c>
      <c r="AA170" s="386"/>
      <c r="AB170" s="386">
        <v>0</v>
      </c>
      <c r="AC170" s="386" t="s">
        <v>11</v>
      </c>
      <c r="AD170" s="383" t="s">
        <v>57</v>
      </c>
      <c r="AE170" s="383" t="s">
        <v>34</v>
      </c>
      <c r="AF170" s="383">
        <v>100</v>
      </c>
      <c r="AG170" s="383" t="s">
        <v>35</v>
      </c>
      <c r="AH170" s="383" t="s">
        <v>34</v>
      </c>
      <c r="AI170" s="383" t="s">
        <v>36</v>
      </c>
      <c r="AJ170" s="383" t="s">
        <v>3554</v>
      </c>
      <c r="AK170" s="384" t="str">
        <f t="shared" si="5"/>
        <v>NA</v>
      </c>
      <c r="AL170" s="384" t="str">
        <f t="shared" si="6"/>
        <v>NA</v>
      </c>
      <c r="AN170" s="196"/>
    </row>
    <row r="171" spans="1:40" s="181" customFormat="1" x14ac:dyDescent="0.25">
      <c r="A171" s="381" t="s">
        <v>3224</v>
      </c>
      <c r="B171" s="382" t="s">
        <v>358</v>
      </c>
      <c r="C171" s="382" t="s">
        <v>30</v>
      </c>
      <c r="D171" s="382" t="s">
        <v>359</v>
      </c>
      <c r="E171" s="382" t="s">
        <v>32</v>
      </c>
      <c r="F171" s="383"/>
      <c r="G171" s="383">
        <v>0</v>
      </c>
      <c r="H171" s="383" t="s">
        <v>11</v>
      </c>
      <c r="I171" s="383"/>
      <c r="J171" s="383">
        <v>0</v>
      </c>
      <c r="K171" s="383" t="s">
        <v>11</v>
      </c>
      <c r="L171" s="385"/>
      <c r="M171" s="383">
        <v>0</v>
      </c>
      <c r="N171" s="383" t="s">
        <v>11</v>
      </c>
      <c r="O171" s="385"/>
      <c r="P171" s="385"/>
      <c r="Q171" s="386" t="s">
        <v>11</v>
      </c>
      <c r="R171" s="383"/>
      <c r="S171" s="383">
        <v>0</v>
      </c>
      <c r="T171" s="386" t="s">
        <v>11</v>
      </c>
      <c r="U171" s="386"/>
      <c r="V171" s="386">
        <v>0</v>
      </c>
      <c r="W171" s="386" t="s">
        <v>11</v>
      </c>
      <c r="X171" s="383"/>
      <c r="Y171" s="383">
        <v>0</v>
      </c>
      <c r="Z171" s="386" t="s">
        <v>11</v>
      </c>
      <c r="AA171" s="386"/>
      <c r="AB171" s="386">
        <v>0</v>
      </c>
      <c r="AC171" s="386" t="s">
        <v>11</v>
      </c>
      <c r="AD171" s="383" t="s">
        <v>33</v>
      </c>
      <c r="AE171" s="383" t="s">
        <v>36</v>
      </c>
      <c r="AF171" s="383">
        <v>79</v>
      </c>
      <c r="AG171" s="383" t="s">
        <v>35</v>
      </c>
      <c r="AH171" s="383" t="s">
        <v>34</v>
      </c>
      <c r="AI171" s="383" t="s">
        <v>36</v>
      </c>
      <c r="AJ171" s="383" t="s">
        <v>3554</v>
      </c>
      <c r="AK171" s="384" t="str">
        <f t="shared" si="5"/>
        <v>NA</v>
      </c>
      <c r="AL171" s="384" t="str">
        <f t="shared" si="6"/>
        <v>NA</v>
      </c>
      <c r="AN171" s="196"/>
    </row>
    <row r="172" spans="1:40" s="181" customFormat="1" x14ac:dyDescent="0.25">
      <c r="A172" s="381" t="s">
        <v>3224</v>
      </c>
      <c r="B172" s="382" t="s">
        <v>360</v>
      </c>
      <c r="C172" s="382" t="s">
        <v>30</v>
      </c>
      <c r="D172" s="382" t="s">
        <v>361</v>
      </c>
      <c r="E172" s="382" t="s">
        <v>32</v>
      </c>
      <c r="F172" s="383"/>
      <c r="G172" s="383">
        <v>0</v>
      </c>
      <c r="H172" s="383" t="s">
        <v>11</v>
      </c>
      <c r="I172" s="383"/>
      <c r="J172" s="383">
        <v>0</v>
      </c>
      <c r="K172" s="383" t="s">
        <v>11</v>
      </c>
      <c r="L172" s="385"/>
      <c r="M172" s="383">
        <v>0</v>
      </c>
      <c r="N172" s="383" t="s">
        <v>11</v>
      </c>
      <c r="O172" s="385"/>
      <c r="P172" s="385"/>
      <c r="Q172" s="386" t="s">
        <v>11</v>
      </c>
      <c r="R172" s="383"/>
      <c r="S172" s="383">
        <v>0</v>
      </c>
      <c r="T172" s="386" t="s">
        <v>11</v>
      </c>
      <c r="U172" s="386"/>
      <c r="V172" s="386">
        <v>0</v>
      </c>
      <c r="W172" s="386" t="s">
        <v>11</v>
      </c>
      <c r="X172" s="383"/>
      <c r="Y172" s="383">
        <v>0</v>
      </c>
      <c r="Z172" s="386" t="s">
        <v>11</v>
      </c>
      <c r="AA172" s="386"/>
      <c r="AB172" s="386">
        <v>0</v>
      </c>
      <c r="AC172" s="386" t="s">
        <v>11</v>
      </c>
      <c r="AD172" s="383" t="s">
        <v>104</v>
      </c>
      <c r="AE172" s="383" t="s">
        <v>36</v>
      </c>
      <c r="AF172" s="383">
        <v>82</v>
      </c>
      <c r="AG172" s="383" t="s">
        <v>35</v>
      </c>
      <c r="AH172" s="383" t="s">
        <v>34</v>
      </c>
      <c r="AI172" s="383" t="s">
        <v>36</v>
      </c>
      <c r="AJ172" s="383" t="s">
        <v>3554</v>
      </c>
      <c r="AK172" s="384" t="str">
        <f t="shared" si="5"/>
        <v>NA</v>
      </c>
      <c r="AL172" s="384" t="str">
        <f t="shared" si="6"/>
        <v>NA</v>
      </c>
      <c r="AN172" s="196"/>
    </row>
    <row r="173" spans="1:40" s="181" customFormat="1" x14ac:dyDescent="0.25">
      <c r="A173" s="381" t="s">
        <v>3224</v>
      </c>
      <c r="B173" s="382" t="s">
        <v>362</v>
      </c>
      <c r="C173" s="382" t="s">
        <v>30</v>
      </c>
      <c r="D173" s="382" t="s">
        <v>363</v>
      </c>
      <c r="E173" s="382" t="s">
        <v>32</v>
      </c>
      <c r="F173" s="383"/>
      <c r="G173" s="383">
        <v>1</v>
      </c>
      <c r="H173" s="383" t="s">
        <v>11</v>
      </c>
      <c r="I173" s="383"/>
      <c r="J173" s="383">
        <v>1</v>
      </c>
      <c r="K173" s="383" t="s">
        <v>11</v>
      </c>
      <c r="L173" s="385"/>
      <c r="M173" s="383">
        <v>0</v>
      </c>
      <c r="N173" s="383" t="s">
        <v>11</v>
      </c>
      <c r="O173" s="385"/>
      <c r="P173" s="385"/>
      <c r="Q173" s="386" t="s">
        <v>11</v>
      </c>
      <c r="R173" s="383"/>
      <c r="S173" s="383">
        <v>1</v>
      </c>
      <c r="T173" s="386" t="s">
        <v>11</v>
      </c>
      <c r="U173" s="386"/>
      <c r="V173" s="386">
        <v>1</v>
      </c>
      <c r="W173" s="386" t="s">
        <v>11</v>
      </c>
      <c r="X173" s="383"/>
      <c r="Y173" s="383">
        <v>1</v>
      </c>
      <c r="Z173" s="386" t="s">
        <v>11</v>
      </c>
      <c r="AA173" s="386"/>
      <c r="AB173" s="386">
        <v>1</v>
      </c>
      <c r="AC173" s="386" t="s">
        <v>11</v>
      </c>
      <c r="AD173" s="383" t="s">
        <v>57</v>
      </c>
      <c r="AE173" s="383" t="s">
        <v>36</v>
      </c>
      <c r="AF173" s="383">
        <v>79</v>
      </c>
      <c r="AG173" s="383" t="s">
        <v>35</v>
      </c>
      <c r="AH173" s="383" t="s">
        <v>34</v>
      </c>
      <c r="AI173" s="383" t="s">
        <v>36</v>
      </c>
      <c r="AJ173" s="383" t="s">
        <v>3554</v>
      </c>
      <c r="AK173" s="384" t="str">
        <f t="shared" si="5"/>
        <v>NA</v>
      </c>
      <c r="AL173" s="384" t="str">
        <f t="shared" si="6"/>
        <v>NA</v>
      </c>
      <c r="AN173" s="196"/>
    </row>
    <row r="174" spans="1:40" s="181" customFormat="1" x14ac:dyDescent="0.25">
      <c r="A174" s="381" t="s">
        <v>3224</v>
      </c>
      <c r="B174" s="382" t="s">
        <v>364</v>
      </c>
      <c r="C174" s="382" t="s">
        <v>30</v>
      </c>
      <c r="D174" s="382" t="s">
        <v>365</v>
      </c>
      <c r="E174" s="382" t="s">
        <v>32</v>
      </c>
      <c r="F174" s="383"/>
      <c r="G174" s="383">
        <v>0</v>
      </c>
      <c r="H174" s="383" t="s">
        <v>11</v>
      </c>
      <c r="I174" s="383"/>
      <c r="J174" s="383">
        <v>0</v>
      </c>
      <c r="K174" s="383" t="s">
        <v>11</v>
      </c>
      <c r="L174" s="385"/>
      <c r="M174" s="383">
        <v>0</v>
      </c>
      <c r="N174" s="383" t="s">
        <v>11</v>
      </c>
      <c r="O174" s="385"/>
      <c r="P174" s="385"/>
      <c r="Q174" s="386" t="s">
        <v>11</v>
      </c>
      <c r="R174" s="383"/>
      <c r="S174" s="383">
        <v>0</v>
      </c>
      <c r="T174" s="386" t="s">
        <v>11</v>
      </c>
      <c r="U174" s="386"/>
      <c r="V174" s="386">
        <v>0</v>
      </c>
      <c r="W174" s="386" t="s">
        <v>11</v>
      </c>
      <c r="X174" s="383"/>
      <c r="Y174" s="383">
        <v>0</v>
      </c>
      <c r="Z174" s="386" t="s">
        <v>11</v>
      </c>
      <c r="AA174" s="386"/>
      <c r="AB174" s="386">
        <v>0</v>
      </c>
      <c r="AC174" s="386" t="s">
        <v>11</v>
      </c>
      <c r="AD174" s="383" t="s">
        <v>33</v>
      </c>
      <c r="AE174" s="383" t="s">
        <v>36</v>
      </c>
      <c r="AF174" s="383">
        <v>85</v>
      </c>
      <c r="AG174" s="383" t="s">
        <v>35</v>
      </c>
      <c r="AH174" s="383" t="s">
        <v>34</v>
      </c>
      <c r="AI174" s="383" t="s">
        <v>36</v>
      </c>
      <c r="AJ174" s="383" t="s">
        <v>3554</v>
      </c>
      <c r="AK174" s="384" t="str">
        <f t="shared" si="5"/>
        <v>NA</v>
      </c>
      <c r="AL174" s="384" t="str">
        <f t="shared" si="6"/>
        <v>NA</v>
      </c>
      <c r="AN174" s="196"/>
    </row>
    <row r="175" spans="1:40" s="181" customFormat="1" x14ac:dyDescent="0.25">
      <c r="A175" s="381" t="s">
        <v>3224</v>
      </c>
      <c r="B175" s="382" t="s">
        <v>857</v>
      </c>
      <c r="C175" s="382" t="s">
        <v>30</v>
      </c>
      <c r="D175" s="382" t="s">
        <v>2258</v>
      </c>
      <c r="E175" s="382" t="s">
        <v>32</v>
      </c>
      <c r="F175" s="383"/>
      <c r="G175" s="383">
        <v>0</v>
      </c>
      <c r="H175" s="383" t="s">
        <v>11</v>
      </c>
      <c r="I175" s="383"/>
      <c r="J175" s="383">
        <v>0</v>
      </c>
      <c r="K175" s="383" t="s">
        <v>11</v>
      </c>
      <c r="L175" s="385"/>
      <c r="M175" s="383">
        <v>0</v>
      </c>
      <c r="N175" s="383" t="s">
        <v>11</v>
      </c>
      <c r="O175" s="385"/>
      <c r="P175" s="385"/>
      <c r="Q175" s="386" t="s">
        <v>11</v>
      </c>
      <c r="R175" s="383"/>
      <c r="S175" s="383">
        <v>0</v>
      </c>
      <c r="T175" s="386" t="s">
        <v>11</v>
      </c>
      <c r="U175" s="386"/>
      <c r="V175" s="386">
        <v>0</v>
      </c>
      <c r="W175" s="386" t="s">
        <v>11</v>
      </c>
      <c r="X175" s="383"/>
      <c r="Y175" s="383">
        <v>0</v>
      </c>
      <c r="Z175" s="386" t="s">
        <v>11</v>
      </c>
      <c r="AA175" s="386"/>
      <c r="AB175" s="386">
        <v>0</v>
      </c>
      <c r="AC175" s="386" t="s">
        <v>11</v>
      </c>
      <c r="AD175" s="383"/>
      <c r="AE175" s="383" t="s">
        <v>36</v>
      </c>
      <c r="AF175" s="383">
        <v>90</v>
      </c>
      <c r="AG175" s="383" t="s">
        <v>35</v>
      </c>
      <c r="AH175" s="383" t="s">
        <v>36</v>
      </c>
      <c r="AI175" s="383" t="s">
        <v>34</v>
      </c>
      <c r="AJ175" s="383" t="s">
        <v>3554</v>
      </c>
      <c r="AK175" s="384" t="str">
        <f t="shared" si="5"/>
        <v>NA</v>
      </c>
      <c r="AL175" s="384" t="str">
        <f t="shared" si="6"/>
        <v>NA</v>
      </c>
      <c r="AN175" s="196"/>
    </row>
    <row r="176" spans="1:40" s="181" customFormat="1" x14ac:dyDescent="0.25">
      <c r="A176" s="381" t="s">
        <v>3224</v>
      </c>
      <c r="B176" s="382" t="s">
        <v>366</v>
      </c>
      <c r="C176" s="382" t="s">
        <v>30</v>
      </c>
      <c r="D176" s="382" t="s">
        <v>367</v>
      </c>
      <c r="E176" s="382" t="s">
        <v>32</v>
      </c>
      <c r="F176" s="383"/>
      <c r="G176" s="383">
        <v>0</v>
      </c>
      <c r="H176" s="383" t="s">
        <v>11</v>
      </c>
      <c r="I176" s="383"/>
      <c r="J176" s="383">
        <v>0</v>
      </c>
      <c r="K176" s="383" t="s">
        <v>11</v>
      </c>
      <c r="L176" s="385"/>
      <c r="M176" s="383">
        <v>0</v>
      </c>
      <c r="N176" s="383" t="s">
        <v>11</v>
      </c>
      <c r="O176" s="385"/>
      <c r="P176" s="385"/>
      <c r="Q176" s="386" t="s">
        <v>11</v>
      </c>
      <c r="R176" s="383"/>
      <c r="S176" s="383">
        <v>0</v>
      </c>
      <c r="T176" s="386" t="s">
        <v>11</v>
      </c>
      <c r="U176" s="386"/>
      <c r="V176" s="386">
        <v>0</v>
      </c>
      <c r="W176" s="386" t="s">
        <v>11</v>
      </c>
      <c r="X176" s="383"/>
      <c r="Y176" s="383">
        <v>0</v>
      </c>
      <c r="Z176" s="386" t="s">
        <v>11</v>
      </c>
      <c r="AA176" s="386"/>
      <c r="AB176" s="386">
        <v>0</v>
      </c>
      <c r="AC176" s="386" t="s">
        <v>11</v>
      </c>
      <c r="AD176" s="383" t="s">
        <v>33</v>
      </c>
      <c r="AE176" s="383" t="s">
        <v>36</v>
      </c>
      <c r="AF176" s="383">
        <v>95</v>
      </c>
      <c r="AG176" s="383" t="s">
        <v>35</v>
      </c>
      <c r="AH176" s="383" t="s">
        <v>34</v>
      </c>
      <c r="AI176" s="383" t="s">
        <v>36</v>
      </c>
      <c r="AJ176" s="383" t="s">
        <v>3554</v>
      </c>
      <c r="AK176" s="384" t="str">
        <f t="shared" si="5"/>
        <v>NA</v>
      </c>
      <c r="AL176" s="384" t="str">
        <f t="shared" si="6"/>
        <v>NA</v>
      </c>
      <c r="AN176" s="196"/>
    </row>
    <row r="177" spans="1:40" s="181" customFormat="1" x14ac:dyDescent="0.25">
      <c r="A177" s="381" t="s">
        <v>3224</v>
      </c>
      <c r="B177" s="382" t="s">
        <v>368</v>
      </c>
      <c r="C177" s="382" t="s">
        <v>30</v>
      </c>
      <c r="D177" s="382" t="s">
        <v>369</v>
      </c>
      <c r="E177" s="382" t="s">
        <v>32</v>
      </c>
      <c r="F177" s="383"/>
      <c r="G177" s="383">
        <v>0</v>
      </c>
      <c r="H177" s="383" t="s">
        <v>11</v>
      </c>
      <c r="I177" s="383"/>
      <c r="J177" s="383">
        <v>0</v>
      </c>
      <c r="K177" s="383" t="s">
        <v>11</v>
      </c>
      <c r="L177" s="385"/>
      <c r="M177" s="383">
        <v>0</v>
      </c>
      <c r="N177" s="383" t="s">
        <v>11</v>
      </c>
      <c r="O177" s="385"/>
      <c r="P177" s="385"/>
      <c r="Q177" s="386" t="s">
        <v>11</v>
      </c>
      <c r="R177" s="383"/>
      <c r="S177" s="383">
        <v>0</v>
      </c>
      <c r="T177" s="386" t="s">
        <v>11</v>
      </c>
      <c r="U177" s="386"/>
      <c r="V177" s="386">
        <v>0</v>
      </c>
      <c r="W177" s="386" t="s">
        <v>11</v>
      </c>
      <c r="X177" s="383"/>
      <c r="Y177" s="383">
        <v>0</v>
      </c>
      <c r="Z177" s="386" t="s">
        <v>11</v>
      </c>
      <c r="AA177" s="386"/>
      <c r="AB177" s="386">
        <v>0</v>
      </c>
      <c r="AC177" s="386" t="s">
        <v>11</v>
      </c>
      <c r="AD177" s="383" t="s">
        <v>104</v>
      </c>
      <c r="AE177" s="383" t="s">
        <v>36</v>
      </c>
      <c r="AF177" s="383">
        <v>82</v>
      </c>
      <c r="AG177" s="383" t="s">
        <v>35</v>
      </c>
      <c r="AH177" s="383" t="s">
        <v>34</v>
      </c>
      <c r="AI177" s="383" t="s">
        <v>36</v>
      </c>
      <c r="AJ177" s="383" t="s">
        <v>3554</v>
      </c>
      <c r="AK177" s="384" t="str">
        <f t="shared" si="5"/>
        <v>NA</v>
      </c>
      <c r="AL177" s="384" t="str">
        <f t="shared" si="6"/>
        <v>NA</v>
      </c>
      <c r="AN177" s="196"/>
    </row>
    <row r="178" spans="1:40" s="181" customFormat="1" x14ac:dyDescent="0.25">
      <c r="A178" s="381" t="s">
        <v>3224</v>
      </c>
      <c r="B178" s="382" t="s">
        <v>858</v>
      </c>
      <c r="C178" s="382" t="s">
        <v>30</v>
      </c>
      <c r="D178" s="382" t="s">
        <v>2241</v>
      </c>
      <c r="E178" s="382" t="s">
        <v>32</v>
      </c>
      <c r="F178" s="383"/>
      <c r="G178" s="383">
        <v>1</v>
      </c>
      <c r="H178" s="383" t="s">
        <v>11</v>
      </c>
      <c r="I178" s="383"/>
      <c r="J178" s="383">
        <v>1</v>
      </c>
      <c r="K178" s="383" t="s">
        <v>11</v>
      </c>
      <c r="L178" s="385"/>
      <c r="M178" s="383">
        <v>0</v>
      </c>
      <c r="N178" s="383" t="s">
        <v>11</v>
      </c>
      <c r="O178" s="385"/>
      <c r="P178" s="385"/>
      <c r="Q178" s="386" t="s">
        <v>11</v>
      </c>
      <c r="R178" s="383"/>
      <c r="S178" s="383">
        <v>1</v>
      </c>
      <c r="T178" s="386" t="s">
        <v>11</v>
      </c>
      <c r="U178" s="386"/>
      <c r="V178" s="386">
        <v>1</v>
      </c>
      <c r="W178" s="386" t="s">
        <v>11</v>
      </c>
      <c r="X178" s="383"/>
      <c r="Y178" s="383">
        <v>1</v>
      </c>
      <c r="Z178" s="386" t="s">
        <v>11</v>
      </c>
      <c r="AA178" s="386"/>
      <c r="AB178" s="386">
        <v>1</v>
      </c>
      <c r="AC178" s="386" t="s">
        <v>11</v>
      </c>
      <c r="AD178" s="383" t="s">
        <v>57</v>
      </c>
      <c r="AE178" s="383" t="s">
        <v>36</v>
      </c>
      <c r="AF178" s="383">
        <v>72</v>
      </c>
      <c r="AG178" s="383" t="s">
        <v>35</v>
      </c>
      <c r="AH178" s="383" t="s">
        <v>34</v>
      </c>
      <c r="AI178" s="383" t="s">
        <v>36</v>
      </c>
      <c r="AJ178" s="383" t="s">
        <v>3554</v>
      </c>
      <c r="AK178" s="384" t="str">
        <f t="shared" si="5"/>
        <v>NA</v>
      </c>
      <c r="AL178" s="384" t="str">
        <f t="shared" si="6"/>
        <v>NA</v>
      </c>
      <c r="AN178" s="196"/>
    </row>
    <row r="179" spans="1:40" s="181" customFormat="1" x14ac:dyDescent="0.25">
      <c r="A179" s="381" t="s">
        <v>3224</v>
      </c>
      <c r="B179" s="382" t="s">
        <v>370</v>
      </c>
      <c r="C179" s="382" t="s">
        <v>30</v>
      </c>
      <c r="D179" s="382" t="s">
        <v>371</v>
      </c>
      <c r="E179" s="382" t="s">
        <v>32</v>
      </c>
      <c r="F179" s="383"/>
      <c r="G179" s="383">
        <v>2</v>
      </c>
      <c r="H179" s="383" t="s">
        <v>11</v>
      </c>
      <c r="I179" s="383"/>
      <c r="J179" s="383">
        <v>2</v>
      </c>
      <c r="K179" s="383" t="s">
        <v>11</v>
      </c>
      <c r="L179" s="385"/>
      <c r="M179" s="383">
        <v>0</v>
      </c>
      <c r="N179" s="383" t="s">
        <v>11</v>
      </c>
      <c r="O179" s="385"/>
      <c r="P179" s="385"/>
      <c r="Q179" s="386" t="s">
        <v>11</v>
      </c>
      <c r="R179" s="383"/>
      <c r="S179" s="383">
        <v>2</v>
      </c>
      <c r="T179" s="386" t="s">
        <v>11</v>
      </c>
      <c r="U179" s="386"/>
      <c r="V179" s="386">
        <v>2</v>
      </c>
      <c r="W179" s="386" t="s">
        <v>11</v>
      </c>
      <c r="X179" s="383"/>
      <c r="Y179" s="383">
        <v>2</v>
      </c>
      <c r="Z179" s="386" t="s">
        <v>11</v>
      </c>
      <c r="AA179" s="386"/>
      <c r="AB179" s="386">
        <v>2</v>
      </c>
      <c r="AC179" s="386" t="s">
        <v>11</v>
      </c>
      <c r="AD179" s="383" t="s">
        <v>33</v>
      </c>
      <c r="AE179" s="383" t="s">
        <v>36</v>
      </c>
      <c r="AF179" s="383">
        <v>87</v>
      </c>
      <c r="AG179" s="383" t="s">
        <v>35</v>
      </c>
      <c r="AH179" s="383" t="s">
        <v>34</v>
      </c>
      <c r="AI179" s="383" t="s">
        <v>36</v>
      </c>
      <c r="AJ179" s="383" t="s">
        <v>3554</v>
      </c>
      <c r="AK179" s="384" t="str">
        <f t="shared" si="5"/>
        <v>NA</v>
      </c>
      <c r="AL179" s="384" t="str">
        <f t="shared" si="6"/>
        <v>NA</v>
      </c>
      <c r="AN179" s="196"/>
    </row>
    <row r="180" spans="1:40" s="181" customFormat="1" x14ac:dyDescent="0.25">
      <c r="A180" s="381" t="s">
        <v>3224</v>
      </c>
      <c r="B180" s="382" t="s">
        <v>372</v>
      </c>
      <c r="C180" s="382" t="s">
        <v>30</v>
      </c>
      <c r="D180" s="382" t="s">
        <v>373</v>
      </c>
      <c r="E180" s="382" t="s">
        <v>32</v>
      </c>
      <c r="F180" s="383"/>
      <c r="G180" s="383">
        <v>0</v>
      </c>
      <c r="H180" s="383" t="s">
        <v>11</v>
      </c>
      <c r="I180" s="383"/>
      <c r="J180" s="383">
        <v>0</v>
      </c>
      <c r="K180" s="383" t="s">
        <v>11</v>
      </c>
      <c r="L180" s="385"/>
      <c r="M180" s="383">
        <v>0</v>
      </c>
      <c r="N180" s="383" t="s">
        <v>11</v>
      </c>
      <c r="O180" s="385"/>
      <c r="P180" s="385"/>
      <c r="Q180" s="386" t="s">
        <v>11</v>
      </c>
      <c r="R180" s="383"/>
      <c r="S180" s="383">
        <v>0</v>
      </c>
      <c r="T180" s="386" t="s">
        <v>11</v>
      </c>
      <c r="U180" s="386"/>
      <c r="V180" s="386">
        <v>0</v>
      </c>
      <c r="W180" s="386" t="s">
        <v>11</v>
      </c>
      <c r="X180" s="383"/>
      <c r="Y180" s="383">
        <v>0</v>
      </c>
      <c r="Z180" s="386" t="s">
        <v>11</v>
      </c>
      <c r="AA180" s="386"/>
      <c r="AB180" s="386">
        <v>0</v>
      </c>
      <c r="AC180" s="386" t="s">
        <v>11</v>
      </c>
      <c r="AD180" s="383" t="s">
        <v>57</v>
      </c>
      <c r="AE180" s="383" t="s">
        <v>36</v>
      </c>
      <c r="AF180" s="383">
        <v>97</v>
      </c>
      <c r="AG180" s="383" t="s">
        <v>35</v>
      </c>
      <c r="AH180" s="383" t="s">
        <v>34</v>
      </c>
      <c r="AI180" s="383" t="s">
        <v>36</v>
      </c>
      <c r="AJ180" s="383" t="s">
        <v>3554</v>
      </c>
      <c r="AK180" s="384" t="str">
        <f t="shared" si="5"/>
        <v>NA</v>
      </c>
      <c r="AL180" s="384" t="str">
        <f t="shared" si="6"/>
        <v>NA</v>
      </c>
      <c r="AN180" s="196"/>
    </row>
    <row r="181" spans="1:40" s="181" customFormat="1" x14ac:dyDescent="0.25">
      <c r="A181" s="381" t="s">
        <v>3224</v>
      </c>
      <c r="B181" s="382" t="s">
        <v>374</v>
      </c>
      <c r="C181" s="382" t="s">
        <v>30</v>
      </c>
      <c r="D181" s="382" t="s">
        <v>375</v>
      </c>
      <c r="E181" s="382" t="s">
        <v>32</v>
      </c>
      <c r="F181" s="383"/>
      <c r="G181" s="383">
        <v>0</v>
      </c>
      <c r="H181" s="383" t="s">
        <v>11</v>
      </c>
      <c r="I181" s="383"/>
      <c r="J181" s="383">
        <v>0</v>
      </c>
      <c r="K181" s="383" t="s">
        <v>11</v>
      </c>
      <c r="L181" s="385"/>
      <c r="M181" s="383">
        <v>0</v>
      </c>
      <c r="N181" s="383" t="s">
        <v>11</v>
      </c>
      <c r="O181" s="385"/>
      <c r="P181" s="385"/>
      <c r="Q181" s="386" t="s">
        <v>11</v>
      </c>
      <c r="R181" s="383"/>
      <c r="S181" s="383">
        <v>0</v>
      </c>
      <c r="T181" s="386" t="s">
        <v>11</v>
      </c>
      <c r="U181" s="386"/>
      <c r="V181" s="386">
        <v>0</v>
      </c>
      <c r="W181" s="386" t="s">
        <v>11</v>
      </c>
      <c r="X181" s="383"/>
      <c r="Y181" s="383">
        <v>0</v>
      </c>
      <c r="Z181" s="386" t="s">
        <v>11</v>
      </c>
      <c r="AA181" s="386"/>
      <c r="AB181" s="386">
        <v>0</v>
      </c>
      <c r="AC181" s="386" t="s">
        <v>11</v>
      </c>
      <c r="AD181" s="383" t="s">
        <v>57</v>
      </c>
      <c r="AE181" s="383" t="s">
        <v>36</v>
      </c>
      <c r="AF181" s="383">
        <v>74</v>
      </c>
      <c r="AG181" s="383" t="s">
        <v>35</v>
      </c>
      <c r="AH181" s="383" t="s">
        <v>34</v>
      </c>
      <c r="AI181" s="383" t="s">
        <v>36</v>
      </c>
      <c r="AJ181" s="383" t="s">
        <v>3554</v>
      </c>
      <c r="AK181" s="384" t="str">
        <f t="shared" si="5"/>
        <v>NA</v>
      </c>
      <c r="AL181" s="384" t="str">
        <f t="shared" si="6"/>
        <v>NA</v>
      </c>
      <c r="AN181" s="196"/>
    </row>
    <row r="182" spans="1:40" s="181" customFormat="1" x14ac:dyDescent="0.25">
      <c r="A182" s="381" t="s">
        <v>3224</v>
      </c>
      <c r="B182" s="382" t="s">
        <v>376</v>
      </c>
      <c r="C182" s="382" t="s">
        <v>30</v>
      </c>
      <c r="D182" s="382" t="s">
        <v>377</v>
      </c>
      <c r="E182" s="382" t="s">
        <v>32</v>
      </c>
      <c r="F182" s="383"/>
      <c r="G182" s="383">
        <v>0</v>
      </c>
      <c r="H182" s="383" t="s">
        <v>11</v>
      </c>
      <c r="I182" s="383"/>
      <c r="J182" s="383">
        <v>0</v>
      </c>
      <c r="K182" s="383" t="s">
        <v>11</v>
      </c>
      <c r="L182" s="385"/>
      <c r="M182" s="383">
        <v>0</v>
      </c>
      <c r="N182" s="383" t="s">
        <v>11</v>
      </c>
      <c r="O182" s="385"/>
      <c r="P182" s="385"/>
      <c r="Q182" s="386" t="s">
        <v>11</v>
      </c>
      <c r="R182" s="383"/>
      <c r="S182" s="383">
        <v>0</v>
      </c>
      <c r="T182" s="386" t="s">
        <v>11</v>
      </c>
      <c r="U182" s="386"/>
      <c r="V182" s="386">
        <v>0</v>
      </c>
      <c r="W182" s="386" t="s">
        <v>11</v>
      </c>
      <c r="X182" s="383"/>
      <c r="Y182" s="383">
        <v>0</v>
      </c>
      <c r="Z182" s="386" t="s">
        <v>11</v>
      </c>
      <c r="AA182" s="386"/>
      <c r="AB182" s="386">
        <v>0</v>
      </c>
      <c r="AC182" s="386" t="s">
        <v>11</v>
      </c>
      <c r="AD182" s="383" t="s">
        <v>46</v>
      </c>
      <c r="AE182" s="383" t="s">
        <v>36</v>
      </c>
      <c r="AF182" s="383">
        <v>77</v>
      </c>
      <c r="AG182" s="383" t="s">
        <v>35</v>
      </c>
      <c r="AH182" s="383" t="s">
        <v>34</v>
      </c>
      <c r="AI182" s="383" t="s">
        <v>36</v>
      </c>
      <c r="AJ182" s="383" t="s">
        <v>3554</v>
      </c>
      <c r="AK182" s="384" t="str">
        <f t="shared" si="5"/>
        <v>NA</v>
      </c>
      <c r="AL182" s="384" t="str">
        <f t="shared" si="6"/>
        <v>NA</v>
      </c>
      <c r="AN182" s="196"/>
    </row>
    <row r="183" spans="1:40" s="181" customFormat="1" x14ac:dyDescent="0.25">
      <c r="A183" s="381" t="s">
        <v>3224</v>
      </c>
      <c r="B183" s="382" t="s">
        <v>378</v>
      </c>
      <c r="C183" s="382" t="s">
        <v>30</v>
      </c>
      <c r="D183" s="382" t="s">
        <v>379</v>
      </c>
      <c r="E183" s="382" t="s">
        <v>32</v>
      </c>
      <c r="F183" s="383"/>
      <c r="G183" s="383">
        <v>0</v>
      </c>
      <c r="H183" s="383" t="s">
        <v>11</v>
      </c>
      <c r="I183" s="383"/>
      <c r="J183" s="383">
        <v>0</v>
      </c>
      <c r="K183" s="383" t="s">
        <v>11</v>
      </c>
      <c r="L183" s="385"/>
      <c r="M183" s="383">
        <v>0</v>
      </c>
      <c r="N183" s="383" t="s">
        <v>11</v>
      </c>
      <c r="O183" s="385"/>
      <c r="P183" s="385"/>
      <c r="Q183" s="386" t="s">
        <v>11</v>
      </c>
      <c r="R183" s="383"/>
      <c r="S183" s="383">
        <v>0</v>
      </c>
      <c r="T183" s="386" t="s">
        <v>11</v>
      </c>
      <c r="U183" s="386"/>
      <c r="V183" s="386">
        <v>0</v>
      </c>
      <c r="W183" s="386" t="s">
        <v>11</v>
      </c>
      <c r="X183" s="383"/>
      <c r="Y183" s="383">
        <v>0</v>
      </c>
      <c r="Z183" s="386" t="s">
        <v>11</v>
      </c>
      <c r="AA183" s="386"/>
      <c r="AB183" s="386">
        <v>0</v>
      </c>
      <c r="AC183" s="386" t="s">
        <v>11</v>
      </c>
      <c r="AD183" s="383" t="s">
        <v>57</v>
      </c>
      <c r="AE183" s="383" t="s">
        <v>36</v>
      </c>
      <c r="AF183" s="383">
        <v>87</v>
      </c>
      <c r="AG183" s="383" t="s">
        <v>35</v>
      </c>
      <c r="AH183" s="383" t="s">
        <v>34</v>
      </c>
      <c r="AI183" s="383" t="s">
        <v>36</v>
      </c>
      <c r="AJ183" s="383" t="s">
        <v>3554</v>
      </c>
      <c r="AK183" s="384" t="str">
        <f t="shared" si="5"/>
        <v>NA</v>
      </c>
      <c r="AL183" s="384" t="str">
        <f t="shared" si="6"/>
        <v>NA</v>
      </c>
      <c r="AN183" s="196"/>
    </row>
    <row r="184" spans="1:40" s="181" customFormat="1" x14ac:dyDescent="0.25">
      <c r="A184" s="381" t="s">
        <v>3224</v>
      </c>
      <c r="B184" s="382" t="s">
        <v>380</v>
      </c>
      <c r="C184" s="382" t="s">
        <v>30</v>
      </c>
      <c r="D184" s="382" t="s">
        <v>381</v>
      </c>
      <c r="E184" s="382" t="s">
        <v>32</v>
      </c>
      <c r="F184" s="383"/>
      <c r="G184" s="383">
        <v>0</v>
      </c>
      <c r="H184" s="383" t="s">
        <v>11</v>
      </c>
      <c r="I184" s="383"/>
      <c r="J184" s="383">
        <v>0</v>
      </c>
      <c r="K184" s="383" t="s">
        <v>11</v>
      </c>
      <c r="L184" s="385"/>
      <c r="M184" s="383">
        <v>0</v>
      </c>
      <c r="N184" s="383" t="s">
        <v>11</v>
      </c>
      <c r="O184" s="385"/>
      <c r="P184" s="385"/>
      <c r="Q184" s="386" t="s">
        <v>11</v>
      </c>
      <c r="R184" s="383"/>
      <c r="S184" s="383">
        <v>0</v>
      </c>
      <c r="T184" s="386" t="s">
        <v>11</v>
      </c>
      <c r="U184" s="386"/>
      <c r="V184" s="386">
        <v>0</v>
      </c>
      <c r="W184" s="386" t="s">
        <v>11</v>
      </c>
      <c r="X184" s="383"/>
      <c r="Y184" s="383">
        <v>0</v>
      </c>
      <c r="Z184" s="386" t="s">
        <v>11</v>
      </c>
      <c r="AA184" s="386"/>
      <c r="AB184" s="386">
        <v>0</v>
      </c>
      <c r="AC184" s="386" t="s">
        <v>11</v>
      </c>
      <c r="AD184" s="383" t="s">
        <v>33</v>
      </c>
      <c r="AE184" s="383" t="s">
        <v>36</v>
      </c>
      <c r="AF184" s="383">
        <v>92</v>
      </c>
      <c r="AG184" s="383" t="s">
        <v>35</v>
      </c>
      <c r="AH184" s="383" t="s">
        <v>36</v>
      </c>
      <c r="AI184" s="383" t="s">
        <v>36</v>
      </c>
      <c r="AJ184" s="383" t="s">
        <v>3554</v>
      </c>
      <c r="AK184" s="384" t="str">
        <f t="shared" si="5"/>
        <v>NA</v>
      </c>
      <c r="AL184" s="384" t="str">
        <f t="shared" si="6"/>
        <v>NA</v>
      </c>
      <c r="AN184" s="196"/>
    </row>
    <row r="185" spans="1:40" s="181" customFormat="1" x14ac:dyDescent="0.25">
      <c r="A185" s="381" t="s">
        <v>3224</v>
      </c>
      <c r="B185" s="382" t="s">
        <v>382</v>
      </c>
      <c r="C185" s="382" t="s">
        <v>30</v>
      </c>
      <c r="D185" s="382" t="s">
        <v>383</v>
      </c>
      <c r="E185" s="382" t="s">
        <v>32</v>
      </c>
      <c r="F185" s="383"/>
      <c r="G185" s="383">
        <v>0</v>
      </c>
      <c r="H185" s="383" t="s">
        <v>11</v>
      </c>
      <c r="I185" s="383"/>
      <c r="J185" s="383">
        <v>0</v>
      </c>
      <c r="K185" s="383" t="s">
        <v>11</v>
      </c>
      <c r="L185" s="385"/>
      <c r="M185" s="383">
        <v>0</v>
      </c>
      <c r="N185" s="383" t="s">
        <v>11</v>
      </c>
      <c r="O185" s="385"/>
      <c r="P185" s="385"/>
      <c r="Q185" s="386" t="s">
        <v>11</v>
      </c>
      <c r="R185" s="383"/>
      <c r="S185" s="383">
        <v>0</v>
      </c>
      <c r="T185" s="386" t="s">
        <v>11</v>
      </c>
      <c r="U185" s="386"/>
      <c r="V185" s="386">
        <v>0</v>
      </c>
      <c r="W185" s="386" t="s">
        <v>11</v>
      </c>
      <c r="X185" s="383"/>
      <c r="Y185" s="383">
        <v>0</v>
      </c>
      <c r="Z185" s="386" t="s">
        <v>11</v>
      </c>
      <c r="AA185" s="386"/>
      <c r="AB185" s="386">
        <v>0</v>
      </c>
      <c r="AC185" s="386" t="s">
        <v>11</v>
      </c>
      <c r="AD185" s="383" t="s">
        <v>33</v>
      </c>
      <c r="AE185" s="383" t="s">
        <v>36</v>
      </c>
      <c r="AF185" s="383">
        <v>90</v>
      </c>
      <c r="AG185" s="383" t="s">
        <v>35</v>
      </c>
      <c r="AH185" s="383" t="s">
        <v>34</v>
      </c>
      <c r="AI185" s="383" t="s">
        <v>36</v>
      </c>
      <c r="AJ185" s="383" t="s">
        <v>3554</v>
      </c>
      <c r="AK185" s="384" t="str">
        <f t="shared" si="5"/>
        <v>NA</v>
      </c>
      <c r="AL185" s="384" t="str">
        <f t="shared" si="6"/>
        <v>NA</v>
      </c>
      <c r="AN185" s="196"/>
    </row>
    <row r="186" spans="1:40" s="181" customFormat="1" x14ac:dyDescent="0.25">
      <c r="A186" s="381" t="s">
        <v>3224</v>
      </c>
      <c r="B186" s="382" t="s">
        <v>384</v>
      </c>
      <c r="C186" s="382" t="s">
        <v>30</v>
      </c>
      <c r="D186" s="382" t="s">
        <v>385</v>
      </c>
      <c r="E186" s="382" t="s">
        <v>32</v>
      </c>
      <c r="F186" s="383"/>
      <c r="G186" s="383">
        <v>0</v>
      </c>
      <c r="H186" s="383" t="s">
        <v>11</v>
      </c>
      <c r="I186" s="383"/>
      <c r="J186" s="383">
        <v>0</v>
      </c>
      <c r="K186" s="383" t="s">
        <v>11</v>
      </c>
      <c r="L186" s="385"/>
      <c r="M186" s="383">
        <v>0</v>
      </c>
      <c r="N186" s="383" t="s">
        <v>11</v>
      </c>
      <c r="O186" s="385"/>
      <c r="P186" s="385"/>
      <c r="Q186" s="386" t="s">
        <v>11</v>
      </c>
      <c r="R186" s="383"/>
      <c r="S186" s="383">
        <v>0</v>
      </c>
      <c r="T186" s="386" t="s">
        <v>11</v>
      </c>
      <c r="U186" s="386"/>
      <c r="V186" s="386">
        <v>0</v>
      </c>
      <c r="W186" s="386" t="s">
        <v>11</v>
      </c>
      <c r="X186" s="383"/>
      <c r="Y186" s="383">
        <v>0</v>
      </c>
      <c r="Z186" s="386" t="s">
        <v>11</v>
      </c>
      <c r="AA186" s="386"/>
      <c r="AB186" s="386">
        <v>0</v>
      </c>
      <c r="AC186" s="386" t="s">
        <v>11</v>
      </c>
      <c r="AD186" s="383" t="s">
        <v>33</v>
      </c>
      <c r="AE186" s="383" t="s">
        <v>36</v>
      </c>
      <c r="AF186" s="383">
        <v>79</v>
      </c>
      <c r="AG186" s="383" t="s">
        <v>35</v>
      </c>
      <c r="AH186" s="383" t="s">
        <v>34</v>
      </c>
      <c r="AI186" s="383" t="s">
        <v>36</v>
      </c>
      <c r="AJ186" s="383" t="s">
        <v>3554</v>
      </c>
      <c r="AK186" s="384" t="str">
        <f t="shared" si="5"/>
        <v>NA</v>
      </c>
      <c r="AL186" s="384" t="str">
        <f t="shared" si="6"/>
        <v>NA</v>
      </c>
      <c r="AN186" s="196"/>
    </row>
    <row r="187" spans="1:40" s="181" customFormat="1" x14ac:dyDescent="0.25">
      <c r="A187" s="381" t="s">
        <v>3224</v>
      </c>
      <c r="B187" s="382" t="s">
        <v>386</v>
      </c>
      <c r="C187" s="382" t="s">
        <v>30</v>
      </c>
      <c r="D187" s="382" t="s">
        <v>387</v>
      </c>
      <c r="E187" s="382" t="s">
        <v>32</v>
      </c>
      <c r="F187" s="383"/>
      <c r="G187" s="383">
        <v>0</v>
      </c>
      <c r="H187" s="383" t="s">
        <v>11</v>
      </c>
      <c r="I187" s="383"/>
      <c r="J187" s="383">
        <v>0</v>
      </c>
      <c r="K187" s="383" t="s">
        <v>11</v>
      </c>
      <c r="L187" s="385"/>
      <c r="M187" s="383">
        <v>0</v>
      </c>
      <c r="N187" s="383" t="s">
        <v>11</v>
      </c>
      <c r="O187" s="385"/>
      <c r="P187" s="385"/>
      <c r="Q187" s="386" t="s">
        <v>11</v>
      </c>
      <c r="R187" s="383"/>
      <c r="S187" s="383">
        <v>0</v>
      </c>
      <c r="T187" s="386" t="s">
        <v>11</v>
      </c>
      <c r="U187" s="386"/>
      <c r="V187" s="386">
        <v>0</v>
      </c>
      <c r="W187" s="386" t="s">
        <v>11</v>
      </c>
      <c r="X187" s="383"/>
      <c r="Y187" s="383">
        <v>0</v>
      </c>
      <c r="Z187" s="386" t="s">
        <v>11</v>
      </c>
      <c r="AA187" s="386"/>
      <c r="AB187" s="386">
        <v>0</v>
      </c>
      <c r="AC187" s="386" t="s">
        <v>11</v>
      </c>
      <c r="AD187" s="383" t="s">
        <v>33</v>
      </c>
      <c r="AE187" s="383" t="s">
        <v>36</v>
      </c>
      <c r="AF187" s="383">
        <v>95</v>
      </c>
      <c r="AG187" s="383" t="s">
        <v>35</v>
      </c>
      <c r="AH187" s="383" t="s">
        <v>34</v>
      </c>
      <c r="AI187" s="383" t="s">
        <v>36</v>
      </c>
      <c r="AJ187" s="383" t="s">
        <v>3554</v>
      </c>
      <c r="AK187" s="384" t="str">
        <f t="shared" si="5"/>
        <v>NA</v>
      </c>
      <c r="AL187" s="384" t="str">
        <f t="shared" si="6"/>
        <v>NA</v>
      </c>
      <c r="AN187" s="196"/>
    </row>
    <row r="188" spans="1:40" s="181" customFormat="1" x14ac:dyDescent="0.25">
      <c r="A188" s="381" t="s">
        <v>3224</v>
      </c>
      <c r="B188" s="382" t="s">
        <v>388</v>
      </c>
      <c r="C188" s="382" t="s">
        <v>30</v>
      </c>
      <c r="D188" s="382" t="s">
        <v>389</v>
      </c>
      <c r="E188" s="382" t="s">
        <v>32</v>
      </c>
      <c r="F188" s="383"/>
      <c r="G188" s="383">
        <v>0</v>
      </c>
      <c r="H188" s="383" t="s">
        <v>11</v>
      </c>
      <c r="I188" s="383"/>
      <c r="J188" s="383">
        <v>0</v>
      </c>
      <c r="K188" s="383" t="s">
        <v>11</v>
      </c>
      <c r="L188" s="385"/>
      <c r="M188" s="383">
        <v>0</v>
      </c>
      <c r="N188" s="383" t="s">
        <v>11</v>
      </c>
      <c r="O188" s="385"/>
      <c r="P188" s="385"/>
      <c r="Q188" s="386" t="s">
        <v>11</v>
      </c>
      <c r="R188" s="383"/>
      <c r="S188" s="383">
        <v>0</v>
      </c>
      <c r="T188" s="386" t="s">
        <v>11</v>
      </c>
      <c r="U188" s="386"/>
      <c r="V188" s="386">
        <v>0</v>
      </c>
      <c r="W188" s="386" t="s">
        <v>11</v>
      </c>
      <c r="X188" s="383"/>
      <c r="Y188" s="383">
        <v>0</v>
      </c>
      <c r="Z188" s="386" t="s">
        <v>11</v>
      </c>
      <c r="AA188" s="386"/>
      <c r="AB188" s="386">
        <v>0</v>
      </c>
      <c r="AC188" s="386" t="s">
        <v>11</v>
      </c>
      <c r="AD188" s="383" t="s">
        <v>33</v>
      </c>
      <c r="AE188" s="383" t="s">
        <v>34</v>
      </c>
      <c r="AF188" s="383">
        <v>100</v>
      </c>
      <c r="AG188" s="383" t="s">
        <v>35</v>
      </c>
      <c r="AH188" s="383" t="s">
        <v>34</v>
      </c>
      <c r="AI188" s="383" t="s">
        <v>36</v>
      </c>
      <c r="AJ188" s="383" t="s">
        <v>3554</v>
      </c>
      <c r="AK188" s="384" t="str">
        <f t="shared" si="5"/>
        <v>NA</v>
      </c>
      <c r="AL188" s="384" t="str">
        <f t="shared" si="6"/>
        <v>NA</v>
      </c>
      <c r="AN188" s="196"/>
    </row>
    <row r="189" spans="1:40" s="181" customFormat="1" x14ac:dyDescent="0.25">
      <c r="A189" s="381" t="s">
        <v>3224</v>
      </c>
      <c r="B189" s="382" t="s">
        <v>390</v>
      </c>
      <c r="C189" s="382" t="s">
        <v>30</v>
      </c>
      <c r="D189" s="382" t="s">
        <v>391</v>
      </c>
      <c r="E189" s="382" t="s">
        <v>32</v>
      </c>
      <c r="F189" s="383"/>
      <c r="G189" s="383">
        <v>0</v>
      </c>
      <c r="H189" s="383" t="s">
        <v>11</v>
      </c>
      <c r="I189" s="383"/>
      <c r="J189" s="383">
        <v>0</v>
      </c>
      <c r="K189" s="383" t="s">
        <v>11</v>
      </c>
      <c r="L189" s="385"/>
      <c r="M189" s="383">
        <v>0</v>
      </c>
      <c r="N189" s="383" t="s">
        <v>11</v>
      </c>
      <c r="O189" s="385"/>
      <c r="P189" s="385"/>
      <c r="Q189" s="386" t="s">
        <v>11</v>
      </c>
      <c r="R189" s="383"/>
      <c r="S189" s="383">
        <v>0</v>
      </c>
      <c r="T189" s="386" t="s">
        <v>11</v>
      </c>
      <c r="U189" s="386"/>
      <c r="V189" s="386">
        <v>0</v>
      </c>
      <c r="W189" s="386" t="s">
        <v>11</v>
      </c>
      <c r="X189" s="383"/>
      <c r="Y189" s="383">
        <v>0</v>
      </c>
      <c r="Z189" s="386" t="s">
        <v>11</v>
      </c>
      <c r="AA189" s="386"/>
      <c r="AB189" s="386">
        <v>0</v>
      </c>
      <c r="AC189" s="386" t="s">
        <v>11</v>
      </c>
      <c r="AD189" s="383" t="s">
        <v>104</v>
      </c>
      <c r="AE189" s="383" t="s">
        <v>36</v>
      </c>
      <c r="AF189" s="383">
        <v>92</v>
      </c>
      <c r="AG189" s="383" t="s">
        <v>35</v>
      </c>
      <c r="AH189" s="383" t="s">
        <v>34</v>
      </c>
      <c r="AI189" s="383" t="s">
        <v>36</v>
      </c>
      <c r="AJ189" s="383" t="s">
        <v>3554</v>
      </c>
      <c r="AK189" s="384" t="str">
        <f t="shared" si="5"/>
        <v>NA</v>
      </c>
      <c r="AL189" s="384" t="str">
        <f t="shared" si="6"/>
        <v>NA</v>
      </c>
      <c r="AN189" s="196"/>
    </row>
    <row r="190" spans="1:40" s="181" customFormat="1" x14ac:dyDescent="0.25">
      <c r="A190" s="381" t="s">
        <v>3224</v>
      </c>
      <c r="B190" s="382" t="s">
        <v>392</v>
      </c>
      <c r="C190" s="382" t="s">
        <v>30</v>
      </c>
      <c r="D190" s="382" t="s">
        <v>393</v>
      </c>
      <c r="E190" s="382" t="s">
        <v>32</v>
      </c>
      <c r="F190" s="383"/>
      <c r="G190" s="383">
        <v>1</v>
      </c>
      <c r="H190" s="383" t="s">
        <v>11</v>
      </c>
      <c r="I190" s="383"/>
      <c r="J190" s="383">
        <v>1</v>
      </c>
      <c r="K190" s="383" t="s">
        <v>11</v>
      </c>
      <c r="L190" s="385"/>
      <c r="M190" s="383">
        <v>0</v>
      </c>
      <c r="N190" s="383" t="s">
        <v>11</v>
      </c>
      <c r="O190" s="385"/>
      <c r="P190" s="385"/>
      <c r="Q190" s="386" t="s">
        <v>11</v>
      </c>
      <c r="R190" s="383"/>
      <c r="S190" s="383">
        <v>1</v>
      </c>
      <c r="T190" s="386" t="s">
        <v>11</v>
      </c>
      <c r="U190" s="386"/>
      <c r="V190" s="386">
        <v>1</v>
      </c>
      <c r="W190" s="386" t="s">
        <v>11</v>
      </c>
      <c r="X190" s="383"/>
      <c r="Y190" s="383">
        <v>1</v>
      </c>
      <c r="Z190" s="386" t="s">
        <v>11</v>
      </c>
      <c r="AA190" s="386"/>
      <c r="AB190" s="386">
        <v>1</v>
      </c>
      <c r="AC190" s="386" t="s">
        <v>11</v>
      </c>
      <c r="AD190" s="383" t="s">
        <v>33</v>
      </c>
      <c r="AE190" s="383" t="s">
        <v>36</v>
      </c>
      <c r="AF190" s="383">
        <v>85</v>
      </c>
      <c r="AG190" s="383" t="s">
        <v>35</v>
      </c>
      <c r="AH190" s="383" t="s">
        <v>34</v>
      </c>
      <c r="AI190" s="383" t="s">
        <v>36</v>
      </c>
      <c r="AJ190" s="383" t="s">
        <v>3554</v>
      </c>
      <c r="AK190" s="384" t="str">
        <f t="shared" si="5"/>
        <v>NA</v>
      </c>
      <c r="AL190" s="384" t="str">
        <f t="shared" si="6"/>
        <v>NA</v>
      </c>
      <c r="AN190" s="196"/>
    </row>
    <row r="191" spans="1:40" s="181" customFormat="1" x14ac:dyDescent="0.25">
      <c r="A191" s="381" t="s">
        <v>3224</v>
      </c>
      <c r="B191" s="382" t="s">
        <v>394</v>
      </c>
      <c r="C191" s="382" t="s">
        <v>30</v>
      </c>
      <c r="D191" s="382" t="s">
        <v>395</v>
      </c>
      <c r="E191" s="382" t="s">
        <v>32</v>
      </c>
      <c r="F191" s="383"/>
      <c r="G191" s="383">
        <v>0</v>
      </c>
      <c r="H191" s="383" t="s">
        <v>11</v>
      </c>
      <c r="I191" s="383"/>
      <c r="J191" s="383">
        <v>0</v>
      </c>
      <c r="K191" s="383" t="s">
        <v>11</v>
      </c>
      <c r="L191" s="385"/>
      <c r="M191" s="383">
        <v>0</v>
      </c>
      <c r="N191" s="383" t="s">
        <v>11</v>
      </c>
      <c r="O191" s="385"/>
      <c r="P191" s="385"/>
      <c r="Q191" s="386" t="s">
        <v>11</v>
      </c>
      <c r="R191" s="383"/>
      <c r="S191" s="383">
        <v>0</v>
      </c>
      <c r="T191" s="386" t="s">
        <v>11</v>
      </c>
      <c r="U191" s="386"/>
      <c r="V191" s="386">
        <v>0</v>
      </c>
      <c r="W191" s="386" t="s">
        <v>11</v>
      </c>
      <c r="X191" s="383"/>
      <c r="Y191" s="383">
        <v>0</v>
      </c>
      <c r="Z191" s="386" t="s">
        <v>11</v>
      </c>
      <c r="AA191" s="386"/>
      <c r="AB191" s="386">
        <v>0</v>
      </c>
      <c r="AC191" s="386" t="s">
        <v>11</v>
      </c>
      <c r="AD191" s="383" t="s">
        <v>46</v>
      </c>
      <c r="AE191" s="383" t="s">
        <v>36</v>
      </c>
      <c r="AF191" s="383">
        <v>67</v>
      </c>
      <c r="AG191" s="383" t="s">
        <v>35</v>
      </c>
      <c r="AH191" s="383" t="s">
        <v>34</v>
      </c>
      <c r="AI191" s="383" t="s">
        <v>36</v>
      </c>
      <c r="AJ191" s="383" t="s">
        <v>3554</v>
      </c>
      <c r="AK191" s="384" t="str">
        <f t="shared" si="5"/>
        <v>NA</v>
      </c>
      <c r="AL191" s="384" t="str">
        <f t="shared" si="6"/>
        <v>NA</v>
      </c>
      <c r="AN191" s="196"/>
    </row>
    <row r="192" spans="1:40" s="181" customFormat="1" x14ac:dyDescent="0.25">
      <c r="A192" s="381" t="s">
        <v>3224</v>
      </c>
      <c r="B192" s="382" t="s">
        <v>396</v>
      </c>
      <c r="C192" s="382" t="s">
        <v>30</v>
      </c>
      <c r="D192" s="382" t="s">
        <v>397</v>
      </c>
      <c r="E192" s="382" t="s">
        <v>32</v>
      </c>
      <c r="F192" s="383"/>
      <c r="G192" s="383">
        <v>0</v>
      </c>
      <c r="H192" s="383" t="s">
        <v>11</v>
      </c>
      <c r="I192" s="383"/>
      <c r="J192" s="383">
        <v>0</v>
      </c>
      <c r="K192" s="383" t="s">
        <v>11</v>
      </c>
      <c r="L192" s="385"/>
      <c r="M192" s="383">
        <v>0</v>
      </c>
      <c r="N192" s="383" t="s">
        <v>11</v>
      </c>
      <c r="O192" s="385"/>
      <c r="P192" s="385"/>
      <c r="Q192" s="386" t="s">
        <v>11</v>
      </c>
      <c r="R192" s="383"/>
      <c r="S192" s="383">
        <v>0</v>
      </c>
      <c r="T192" s="386" t="s">
        <v>11</v>
      </c>
      <c r="U192" s="386"/>
      <c r="V192" s="386">
        <v>0</v>
      </c>
      <c r="W192" s="386" t="s">
        <v>11</v>
      </c>
      <c r="X192" s="383"/>
      <c r="Y192" s="383">
        <v>0</v>
      </c>
      <c r="Z192" s="386" t="s">
        <v>11</v>
      </c>
      <c r="AA192" s="386"/>
      <c r="AB192" s="386">
        <v>0</v>
      </c>
      <c r="AC192" s="386" t="s">
        <v>11</v>
      </c>
      <c r="AD192" s="383" t="s">
        <v>214</v>
      </c>
      <c r="AE192" s="383" t="s">
        <v>36</v>
      </c>
      <c r="AF192" s="383">
        <v>72</v>
      </c>
      <c r="AG192" s="383" t="s">
        <v>35</v>
      </c>
      <c r="AH192" s="383" t="s">
        <v>34</v>
      </c>
      <c r="AI192" s="383" t="s">
        <v>36</v>
      </c>
      <c r="AJ192" s="383" t="s">
        <v>3554</v>
      </c>
      <c r="AK192" s="384" t="str">
        <f t="shared" si="5"/>
        <v>NA</v>
      </c>
      <c r="AL192" s="384" t="str">
        <f t="shared" si="6"/>
        <v>NA</v>
      </c>
      <c r="AN192" s="196"/>
    </row>
    <row r="193" spans="1:40" s="181" customFormat="1" x14ac:dyDescent="0.25">
      <c r="A193" s="381" t="s">
        <v>3224</v>
      </c>
      <c r="B193" s="382" t="s">
        <v>398</v>
      </c>
      <c r="C193" s="382" t="s">
        <v>30</v>
      </c>
      <c r="D193" s="382" t="s">
        <v>399</v>
      </c>
      <c r="E193" s="382" t="s">
        <v>32</v>
      </c>
      <c r="F193" s="383"/>
      <c r="G193" s="383">
        <v>2</v>
      </c>
      <c r="H193" s="383" t="s">
        <v>11</v>
      </c>
      <c r="I193" s="383"/>
      <c r="J193" s="383">
        <v>2</v>
      </c>
      <c r="K193" s="383" t="s">
        <v>11</v>
      </c>
      <c r="L193" s="385"/>
      <c r="M193" s="383">
        <v>0</v>
      </c>
      <c r="N193" s="383" t="s">
        <v>11</v>
      </c>
      <c r="O193" s="385"/>
      <c r="P193" s="385"/>
      <c r="Q193" s="386" t="s">
        <v>11</v>
      </c>
      <c r="R193" s="383"/>
      <c r="S193" s="383">
        <v>2</v>
      </c>
      <c r="T193" s="386" t="s">
        <v>11</v>
      </c>
      <c r="U193" s="386"/>
      <c r="V193" s="386">
        <v>2</v>
      </c>
      <c r="W193" s="386" t="s">
        <v>11</v>
      </c>
      <c r="X193" s="383"/>
      <c r="Y193" s="383">
        <v>2</v>
      </c>
      <c r="Z193" s="386" t="s">
        <v>11</v>
      </c>
      <c r="AA193" s="386"/>
      <c r="AB193" s="386">
        <v>2</v>
      </c>
      <c r="AC193" s="386" t="s">
        <v>11</v>
      </c>
      <c r="AD193" s="383" t="s">
        <v>33</v>
      </c>
      <c r="AE193" s="383" t="s">
        <v>34</v>
      </c>
      <c r="AF193" s="383">
        <v>100</v>
      </c>
      <c r="AG193" s="383" t="s">
        <v>35</v>
      </c>
      <c r="AH193" s="383" t="s">
        <v>36</v>
      </c>
      <c r="AI193" s="383" t="s">
        <v>36</v>
      </c>
      <c r="AJ193" s="383" t="s">
        <v>3554</v>
      </c>
      <c r="AK193" s="384" t="str">
        <f t="shared" si="5"/>
        <v>NA</v>
      </c>
      <c r="AL193" s="384" t="str">
        <f t="shared" si="6"/>
        <v>NA</v>
      </c>
      <c r="AN193" s="196"/>
    </row>
    <row r="194" spans="1:40" s="181" customFormat="1" x14ac:dyDescent="0.25">
      <c r="A194" s="381" t="s">
        <v>3224</v>
      </c>
      <c r="B194" s="382" t="s">
        <v>400</v>
      </c>
      <c r="C194" s="382" t="s">
        <v>30</v>
      </c>
      <c r="D194" s="382" t="s">
        <v>401</v>
      </c>
      <c r="E194" s="382" t="s">
        <v>32</v>
      </c>
      <c r="F194" s="383"/>
      <c r="G194" s="383">
        <v>1</v>
      </c>
      <c r="H194" s="383" t="s">
        <v>11</v>
      </c>
      <c r="I194" s="383"/>
      <c r="J194" s="383">
        <v>1</v>
      </c>
      <c r="K194" s="383" t="s">
        <v>11</v>
      </c>
      <c r="L194" s="385"/>
      <c r="M194" s="383">
        <v>0</v>
      </c>
      <c r="N194" s="383" t="s">
        <v>11</v>
      </c>
      <c r="O194" s="385"/>
      <c r="P194" s="385"/>
      <c r="Q194" s="386" t="s">
        <v>11</v>
      </c>
      <c r="R194" s="383"/>
      <c r="S194" s="383">
        <v>1</v>
      </c>
      <c r="T194" s="386" t="s">
        <v>11</v>
      </c>
      <c r="U194" s="386"/>
      <c r="V194" s="386">
        <v>1</v>
      </c>
      <c r="W194" s="386" t="s">
        <v>11</v>
      </c>
      <c r="X194" s="383"/>
      <c r="Y194" s="383">
        <v>1</v>
      </c>
      <c r="Z194" s="386" t="s">
        <v>11</v>
      </c>
      <c r="AA194" s="386"/>
      <c r="AB194" s="386">
        <v>1</v>
      </c>
      <c r="AC194" s="386" t="s">
        <v>11</v>
      </c>
      <c r="AD194" s="383" t="s">
        <v>104</v>
      </c>
      <c r="AE194" s="383" t="s">
        <v>36</v>
      </c>
      <c r="AF194" s="383">
        <v>69</v>
      </c>
      <c r="AG194" s="383" t="s">
        <v>35</v>
      </c>
      <c r="AH194" s="383" t="s">
        <v>34</v>
      </c>
      <c r="AI194" s="383" t="s">
        <v>36</v>
      </c>
      <c r="AJ194" s="383" t="s">
        <v>3554</v>
      </c>
      <c r="AK194" s="384" t="str">
        <f t="shared" si="5"/>
        <v>NA</v>
      </c>
      <c r="AL194" s="384" t="str">
        <f t="shared" si="6"/>
        <v>NA</v>
      </c>
      <c r="AN194" s="196"/>
    </row>
    <row r="195" spans="1:40" s="181" customFormat="1" x14ac:dyDescent="0.25">
      <c r="A195" s="381" t="s">
        <v>3224</v>
      </c>
      <c r="B195" s="382" t="s">
        <v>402</v>
      </c>
      <c r="C195" s="382" t="s">
        <v>30</v>
      </c>
      <c r="D195" s="382" t="s">
        <v>403</v>
      </c>
      <c r="E195" s="382" t="s">
        <v>32</v>
      </c>
      <c r="F195" s="383"/>
      <c r="G195" s="383">
        <v>0</v>
      </c>
      <c r="H195" s="383" t="s">
        <v>11</v>
      </c>
      <c r="I195" s="383"/>
      <c r="J195" s="383">
        <v>0</v>
      </c>
      <c r="K195" s="383" t="s">
        <v>11</v>
      </c>
      <c r="L195" s="385"/>
      <c r="M195" s="383">
        <v>0</v>
      </c>
      <c r="N195" s="383" t="s">
        <v>11</v>
      </c>
      <c r="O195" s="385"/>
      <c r="P195" s="385"/>
      <c r="Q195" s="386" t="s">
        <v>11</v>
      </c>
      <c r="R195" s="383"/>
      <c r="S195" s="383">
        <v>0</v>
      </c>
      <c r="T195" s="386" t="s">
        <v>11</v>
      </c>
      <c r="U195" s="386"/>
      <c r="V195" s="386">
        <v>0</v>
      </c>
      <c r="W195" s="386" t="s">
        <v>11</v>
      </c>
      <c r="X195" s="383"/>
      <c r="Y195" s="383">
        <v>0</v>
      </c>
      <c r="Z195" s="386" t="s">
        <v>11</v>
      </c>
      <c r="AA195" s="386"/>
      <c r="AB195" s="386">
        <v>0</v>
      </c>
      <c r="AC195" s="386" t="s">
        <v>11</v>
      </c>
      <c r="AD195" s="383" t="s">
        <v>57</v>
      </c>
      <c r="AE195" s="383" t="s">
        <v>36</v>
      </c>
      <c r="AF195" s="383">
        <v>87</v>
      </c>
      <c r="AG195" s="383" t="s">
        <v>35</v>
      </c>
      <c r="AH195" s="383" t="s">
        <v>34</v>
      </c>
      <c r="AI195" s="383" t="s">
        <v>36</v>
      </c>
      <c r="AJ195" s="383" t="s">
        <v>3554</v>
      </c>
      <c r="AK195" s="384" t="str">
        <f t="shared" ref="AK195:AK258" si="7">IF(OR(T195="NA",T195="NO"),T195,(IF(T195="","NA",IF(OR(R195&gt;78,AND(T195="Yes",R195="")),"Yes-AB",IF(W195="NA","Yes-SH","Yes-GM")))))</f>
        <v>NA</v>
      </c>
      <c r="AL195" s="384" t="str">
        <f t="shared" ref="AL195:AL258" si="8">IF(OR(Z195="NA",Z195="NO"),Z195,(IF(Z195="","NA",IF(OR(X195&gt;79,AND(Z195="Yes",X195="")),"Yes-AB",IF(AC195="NA","Yes-SH","Yes-GM")))))</f>
        <v>NA</v>
      </c>
      <c r="AN195" s="196"/>
    </row>
    <row r="196" spans="1:40" s="181" customFormat="1" x14ac:dyDescent="0.25">
      <c r="A196" s="381" t="s">
        <v>3224</v>
      </c>
      <c r="B196" s="382" t="s">
        <v>404</v>
      </c>
      <c r="C196" s="382" t="s">
        <v>30</v>
      </c>
      <c r="D196" s="382" t="s">
        <v>405</v>
      </c>
      <c r="E196" s="382" t="s">
        <v>32</v>
      </c>
      <c r="F196" s="383"/>
      <c r="G196" s="383">
        <v>1</v>
      </c>
      <c r="H196" s="383" t="s">
        <v>11</v>
      </c>
      <c r="I196" s="383"/>
      <c r="J196" s="383">
        <v>1</v>
      </c>
      <c r="K196" s="383" t="s">
        <v>11</v>
      </c>
      <c r="L196" s="385"/>
      <c r="M196" s="383">
        <v>0</v>
      </c>
      <c r="N196" s="383" t="s">
        <v>11</v>
      </c>
      <c r="O196" s="385"/>
      <c r="P196" s="385"/>
      <c r="Q196" s="386" t="s">
        <v>11</v>
      </c>
      <c r="R196" s="383"/>
      <c r="S196" s="383">
        <v>1</v>
      </c>
      <c r="T196" s="386" t="s">
        <v>11</v>
      </c>
      <c r="U196" s="386"/>
      <c r="V196" s="386">
        <v>1</v>
      </c>
      <c r="W196" s="386" t="s">
        <v>11</v>
      </c>
      <c r="X196" s="383"/>
      <c r="Y196" s="383">
        <v>1</v>
      </c>
      <c r="Z196" s="386" t="s">
        <v>11</v>
      </c>
      <c r="AA196" s="386"/>
      <c r="AB196" s="386">
        <v>1</v>
      </c>
      <c r="AC196" s="386" t="s">
        <v>11</v>
      </c>
      <c r="AD196" s="383" t="s">
        <v>33</v>
      </c>
      <c r="AE196" s="383" t="s">
        <v>36</v>
      </c>
      <c r="AF196" s="383">
        <v>87</v>
      </c>
      <c r="AG196" s="383" t="s">
        <v>35</v>
      </c>
      <c r="AH196" s="383" t="s">
        <v>34</v>
      </c>
      <c r="AI196" s="383" t="s">
        <v>36</v>
      </c>
      <c r="AJ196" s="383" t="s">
        <v>3554</v>
      </c>
      <c r="AK196" s="384" t="str">
        <f t="shared" si="7"/>
        <v>NA</v>
      </c>
      <c r="AL196" s="384" t="str">
        <f t="shared" si="8"/>
        <v>NA</v>
      </c>
      <c r="AN196" s="196"/>
    </row>
    <row r="197" spans="1:40" s="181" customFormat="1" x14ac:dyDescent="0.25">
      <c r="A197" s="381" t="s">
        <v>3224</v>
      </c>
      <c r="B197" s="382" t="s">
        <v>406</v>
      </c>
      <c r="C197" s="382" t="s">
        <v>30</v>
      </c>
      <c r="D197" s="382" t="s">
        <v>407</v>
      </c>
      <c r="E197" s="382" t="s">
        <v>32</v>
      </c>
      <c r="F197" s="383"/>
      <c r="G197" s="383">
        <v>0</v>
      </c>
      <c r="H197" s="383" t="s">
        <v>11</v>
      </c>
      <c r="I197" s="383"/>
      <c r="J197" s="383">
        <v>0</v>
      </c>
      <c r="K197" s="383" t="s">
        <v>11</v>
      </c>
      <c r="L197" s="385"/>
      <c r="M197" s="383">
        <v>0</v>
      </c>
      <c r="N197" s="383" t="s">
        <v>11</v>
      </c>
      <c r="O197" s="385"/>
      <c r="P197" s="385"/>
      <c r="Q197" s="386" t="s">
        <v>11</v>
      </c>
      <c r="R197" s="383"/>
      <c r="S197" s="383">
        <v>0</v>
      </c>
      <c r="T197" s="386" t="s">
        <v>11</v>
      </c>
      <c r="U197" s="386"/>
      <c r="V197" s="386">
        <v>0</v>
      </c>
      <c r="W197" s="386" t="s">
        <v>11</v>
      </c>
      <c r="X197" s="383"/>
      <c r="Y197" s="383">
        <v>0</v>
      </c>
      <c r="Z197" s="386" t="s">
        <v>11</v>
      </c>
      <c r="AA197" s="386"/>
      <c r="AB197" s="386">
        <v>0</v>
      </c>
      <c r="AC197" s="386" t="s">
        <v>11</v>
      </c>
      <c r="AD197" s="383" t="s">
        <v>57</v>
      </c>
      <c r="AE197" s="383" t="s">
        <v>36</v>
      </c>
      <c r="AF197" s="383">
        <v>90</v>
      </c>
      <c r="AG197" s="383" t="s">
        <v>35</v>
      </c>
      <c r="AH197" s="383" t="s">
        <v>34</v>
      </c>
      <c r="AI197" s="383" t="s">
        <v>36</v>
      </c>
      <c r="AJ197" s="383" t="s">
        <v>3554</v>
      </c>
      <c r="AK197" s="384" t="str">
        <f t="shared" si="7"/>
        <v>NA</v>
      </c>
      <c r="AL197" s="384" t="str">
        <f t="shared" si="8"/>
        <v>NA</v>
      </c>
      <c r="AN197" s="196"/>
    </row>
    <row r="198" spans="1:40" s="181" customFormat="1" x14ac:dyDescent="0.25">
      <c r="A198" s="381" t="s">
        <v>3224</v>
      </c>
      <c r="B198" s="382" t="s">
        <v>408</v>
      </c>
      <c r="C198" s="382" t="s">
        <v>30</v>
      </c>
      <c r="D198" s="382" t="s">
        <v>409</v>
      </c>
      <c r="E198" s="382" t="s">
        <v>32</v>
      </c>
      <c r="F198" s="383"/>
      <c r="G198" s="383">
        <v>0</v>
      </c>
      <c r="H198" s="383" t="s">
        <v>11</v>
      </c>
      <c r="I198" s="383"/>
      <c r="J198" s="383">
        <v>0</v>
      </c>
      <c r="K198" s="383" t="s">
        <v>11</v>
      </c>
      <c r="L198" s="385"/>
      <c r="M198" s="383">
        <v>0</v>
      </c>
      <c r="N198" s="383" t="s">
        <v>11</v>
      </c>
      <c r="O198" s="385"/>
      <c r="P198" s="385"/>
      <c r="Q198" s="386" t="s">
        <v>11</v>
      </c>
      <c r="R198" s="383"/>
      <c r="S198" s="383">
        <v>0</v>
      </c>
      <c r="T198" s="386" t="s">
        <v>11</v>
      </c>
      <c r="U198" s="386"/>
      <c r="V198" s="386">
        <v>0</v>
      </c>
      <c r="W198" s="386" t="s">
        <v>11</v>
      </c>
      <c r="X198" s="383"/>
      <c r="Y198" s="383">
        <v>0</v>
      </c>
      <c r="Z198" s="386" t="s">
        <v>11</v>
      </c>
      <c r="AA198" s="386"/>
      <c r="AB198" s="386">
        <v>0</v>
      </c>
      <c r="AC198" s="386" t="s">
        <v>11</v>
      </c>
      <c r="AD198" s="383" t="s">
        <v>33</v>
      </c>
      <c r="AE198" s="383" t="s">
        <v>36</v>
      </c>
      <c r="AF198" s="383">
        <v>85</v>
      </c>
      <c r="AG198" s="383" t="s">
        <v>35</v>
      </c>
      <c r="AH198" s="383" t="s">
        <v>34</v>
      </c>
      <c r="AI198" s="383" t="s">
        <v>36</v>
      </c>
      <c r="AJ198" s="383" t="s">
        <v>3554</v>
      </c>
      <c r="AK198" s="384" t="str">
        <f t="shared" si="7"/>
        <v>NA</v>
      </c>
      <c r="AL198" s="384" t="str">
        <f t="shared" si="8"/>
        <v>NA</v>
      </c>
      <c r="AN198" s="196"/>
    </row>
    <row r="199" spans="1:40" s="181" customFormat="1" x14ac:dyDescent="0.25">
      <c r="A199" s="381" t="s">
        <v>3224</v>
      </c>
      <c r="B199" s="382" t="s">
        <v>410</v>
      </c>
      <c r="C199" s="382" t="s">
        <v>30</v>
      </c>
      <c r="D199" s="382" t="s">
        <v>411</v>
      </c>
      <c r="E199" s="382" t="s">
        <v>32</v>
      </c>
      <c r="F199" s="383"/>
      <c r="G199" s="383">
        <v>0</v>
      </c>
      <c r="H199" s="383" t="s">
        <v>11</v>
      </c>
      <c r="I199" s="383"/>
      <c r="J199" s="383">
        <v>0</v>
      </c>
      <c r="K199" s="383" t="s">
        <v>11</v>
      </c>
      <c r="L199" s="385"/>
      <c r="M199" s="383">
        <v>0</v>
      </c>
      <c r="N199" s="383" t="s">
        <v>11</v>
      </c>
      <c r="O199" s="385"/>
      <c r="P199" s="385"/>
      <c r="Q199" s="386" t="s">
        <v>11</v>
      </c>
      <c r="R199" s="383"/>
      <c r="S199" s="383">
        <v>0</v>
      </c>
      <c r="T199" s="386" t="s">
        <v>11</v>
      </c>
      <c r="U199" s="386"/>
      <c r="V199" s="386">
        <v>0</v>
      </c>
      <c r="W199" s="386" t="s">
        <v>11</v>
      </c>
      <c r="X199" s="383"/>
      <c r="Y199" s="383">
        <v>0</v>
      </c>
      <c r="Z199" s="386" t="s">
        <v>11</v>
      </c>
      <c r="AA199" s="386"/>
      <c r="AB199" s="386">
        <v>0</v>
      </c>
      <c r="AC199" s="386" t="s">
        <v>11</v>
      </c>
      <c r="AD199" s="383" t="s">
        <v>57</v>
      </c>
      <c r="AE199" s="383" t="s">
        <v>34</v>
      </c>
      <c r="AF199" s="383">
        <v>100</v>
      </c>
      <c r="AG199" s="383" t="s">
        <v>35</v>
      </c>
      <c r="AH199" s="383" t="s">
        <v>34</v>
      </c>
      <c r="AI199" s="383" t="s">
        <v>36</v>
      </c>
      <c r="AJ199" s="383" t="s">
        <v>3554</v>
      </c>
      <c r="AK199" s="384" t="str">
        <f t="shared" si="7"/>
        <v>NA</v>
      </c>
      <c r="AL199" s="384" t="str">
        <f t="shared" si="8"/>
        <v>NA</v>
      </c>
      <c r="AN199" s="196"/>
    </row>
    <row r="200" spans="1:40" s="181" customFormat="1" x14ac:dyDescent="0.25">
      <c r="A200" s="381" t="s">
        <v>3224</v>
      </c>
      <c r="B200" s="382" t="s">
        <v>412</v>
      </c>
      <c r="C200" s="382" t="s">
        <v>30</v>
      </c>
      <c r="D200" s="382" t="s">
        <v>413</v>
      </c>
      <c r="E200" s="382" t="s">
        <v>32</v>
      </c>
      <c r="F200" s="383"/>
      <c r="G200" s="383">
        <v>0</v>
      </c>
      <c r="H200" s="383" t="s">
        <v>11</v>
      </c>
      <c r="I200" s="383"/>
      <c r="J200" s="383">
        <v>0</v>
      </c>
      <c r="K200" s="383" t="s">
        <v>11</v>
      </c>
      <c r="L200" s="385"/>
      <c r="M200" s="383">
        <v>0</v>
      </c>
      <c r="N200" s="383" t="s">
        <v>11</v>
      </c>
      <c r="O200" s="385"/>
      <c r="P200" s="385"/>
      <c r="Q200" s="386" t="s">
        <v>11</v>
      </c>
      <c r="R200" s="383"/>
      <c r="S200" s="383">
        <v>0</v>
      </c>
      <c r="T200" s="386" t="s">
        <v>11</v>
      </c>
      <c r="U200" s="386"/>
      <c r="V200" s="386">
        <v>0</v>
      </c>
      <c r="W200" s="386" t="s">
        <v>11</v>
      </c>
      <c r="X200" s="383"/>
      <c r="Y200" s="383">
        <v>0</v>
      </c>
      <c r="Z200" s="386" t="s">
        <v>11</v>
      </c>
      <c r="AA200" s="386"/>
      <c r="AB200" s="386">
        <v>0</v>
      </c>
      <c r="AC200" s="386" t="s">
        <v>11</v>
      </c>
      <c r="AD200" s="383" t="s">
        <v>33</v>
      </c>
      <c r="AE200" s="383" t="s">
        <v>36</v>
      </c>
      <c r="AF200" s="383">
        <v>97</v>
      </c>
      <c r="AG200" s="383" t="s">
        <v>35</v>
      </c>
      <c r="AH200" s="383" t="s">
        <v>34</v>
      </c>
      <c r="AI200" s="383" t="s">
        <v>36</v>
      </c>
      <c r="AJ200" s="383" t="s">
        <v>3554</v>
      </c>
      <c r="AK200" s="384" t="str">
        <f t="shared" si="7"/>
        <v>NA</v>
      </c>
      <c r="AL200" s="384" t="str">
        <f t="shared" si="8"/>
        <v>NA</v>
      </c>
      <c r="AN200" s="196"/>
    </row>
    <row r="201" spans="1:40" s="181" customFormat="1" x14ac:dyDescent="0.25">
      <c r="A201" s="381" t="s">
        <v>3224</v>
      </c>
      <c r="B201" s="382" t="s">
        <v>414</v>
      </c>
      <c r="C201" s="382" t="s">
        <v>30</v>
      </c>
      <c r="D201" s="382" t="s">
        <v>415</v>
      </c>
      <c r="E201" s="382" t="s">
        <v>32</v>
      </c>
      <c r="F201" s="383"/>
      <c r="G201" s="383">
        <v>0</v>
      </c>
      <c r="H201" s="383" t="s">
        <v>11</v>
      </c>
      <c r="I201" s="383"/>
      <c r="J201" s="383">
        <v>0</v>
      </c>
      <c r="K201" s="383" t="s">
        <v>11</v>
      </c>
      <c r="L201" s="385"/>
      <c r="M201" s="383">
        <v>0</v>
      </c>
      <c r="N201" s="383" t="s">
        <v>11</v>
      </c>
      <c r="O201" s="385"/>
      <c r="P201" s="385"/>
      <c r="Q201" s="386" t="s">
        <v>11</v>
      </c>
      <c r="R201" s="383"/>
      <c r="S201" s="383">
        <v>0</v>
      </c>
      <c r="T201" s="386" t="s">
        <v>11</v>
      </c>
      <c r="U201" s="386"/>
      <c r="V201" s="386">
        <v>0</v>
      </c>
      <c r="W201" s="386" t="s">
        <v>11</v>
      </c>
      <c r="X201" s="383"/>
      <c r="Y201" s="383">
        <v>0</v>
      </c>
      <c r="Z201" s="386" t="s">
        <v>11</v>
      </c>
      <c r="AA201" s="386"/>
      <c r="AB201" s="386">
        <v>0</v>
      </c>
      <c r="AC201" s="386" t="s">
        <v>11</v>
      </c>
      <c r="AD201" s="383"/>
      <c r="AE201" s="383" t="s">
        <v>36</v>
      </c>
      <c r="AF201" s="383">
        <v>90</v>
      </c>
      <c r="AG201" s="383" t="s">
        <v>35</v>
      </c>
      <c r="AH201" s="383" t="s">
        <v>34</v>
      </c>
      <c r="AI201" s="383" t="s">
        <v>36</v>
      </c>
      <c r="AJ201" s="383" t="s">
        <v>3554</v>
      </c>
      <c r="AK201" s="384" t="str">
        <f t="shared" si="7"/>
        <v>NA</v>
      </c>
      <c r="AL201" s="384" t="str">
        <f t="shared" si="8"/>
        <v>NA</v>
      </c>
      <c r="AN201" s="196"/>
    </row>
    <row r="202" spans="1:40" s="181" customFormat="1" x14ac:dyDescent="0.25">
      <c r="A202" s="381" t="s">
        <v>3224</v>
      </c>
      <c r="B202" s="382" t="s">
        <v>416</v>
      </c>
      <c r="C202" s="382" t="s">
        <v>30</v>
      </c>
      <c r="D202" s="382" t="s">
        <v>417</v>
      </c>
      <c r="E202" s="382" t="s">
        <v>32</v>
      </c>
      <c r="F202" s="383"/>
      <c r="G202" s="383">
        <v>0</v>
      </c>
      <c r="H202" s="383" t="s">
        <v>11</v>
      </c>
      <c r="I202" s="383"/>
      <c r="J202" s="383">
        <v>0</v>
      </c>
      <c r="K202" s="383" t="s">
        <v>11</v>
      </c>
      <c r="L202" s="385"/>
      <c r="M202" s="383">
        <v>0</v>
      </c>
      <c r="N202" s="383" t="s">
        <v>11</v>
      </c>
      <c r="O202" s="385"/>
      <c r="P202" s="385"/>
      <c r="Q202" s="386" t="s">
        <v>11</v>
      </c>
      <c r="R202" s="383"/>
      <c r="S202" s="383">
        <v>0</v>
      </c>
      <c r="T202" s="386" t="s">
        <v>11</v>
      </c>
      <c r="U202" s="386"/>
      <c r="V202" s="386">
        <v>0</v>
      </c>
      <c r="W202" s="386" t="s">
        <v>11</v>
      </c>
      <c r="X202" s="383"/>
      <c r="Y202" s="383">
        <v>0</v>
      </c>
      <c r="Z202" s="386" t="s">
        <v>11</v>
      </c>
      <c r="AA202" s="386"/>
      <c r="AB202" s="386">
        <v>0</v>
      </c>
      <c r="AC202" s="386" t="s">
        <v>11</v>
      </c>
      <c r="AD202" s="383" t="s">
        <v>57</v>
      </c>
      <c r="AE202" s="383" t="s">
        <v>36</v>
      </c>
      <c r="AF202" s="383">
        <v>92</v>
      </c>
      <c r="AG202" s="383" t="s">
        <v>35</v>
      </c>
      <c r="AH202" s="383" t="s">
        <v>34</v>
      </c>
      <c r="AI202" s="383" t="s">
        <v>36</v>
      </c>
      <c r="AJ202" s="383" t="s">
        <v>3554</v>
      </c>
      <c r="AK202" s="384" t="str">
        <f t="shared" si="7"/>
        <v>NA</v>
      </c>
      <c r="AL202" s="384" t="str">
        <f t="shared" si="8"/>
        <v>NA</v>
      </c>
      <c r="AN202" s="196"/>
    </row>
    <row r="203" spans="1:40" s="181" customFormat="1" x14ac:dyDescent="0.25">
      <c r="A203" s="381" t="s">
        <v>3224</v>
      </c>
      <c r="B203" s="382" t="s">
        <v>418</v>
      </c>
      <c r="C203" s="382" t="s">
        <v>30</v>
      </c>
      <c r="D203" s="382" t="s">
        <v>419</v>
      </c>
      <c r="E203" s="382" t="s">
        <v>32</v>
      </c>
      <c r="F203" s="383"/>
      <c r="G203" s="383">
        <v>0</v>
      </c>
      <c r="H203" s="383" t="s">
        <v>11</v>
      </c>
      <c r="I203" s="383"/>
      <c r="J203" s="383">
        <v>0</v>
      </c>
      <c r="K203" s="383" t="s">
        <v>11</v>
      </c>
      <c r="L203" s="385"/>
      <c r="M203" s="383">
        <v>0</v>
      </c>
      <c r="N203" s="383" t="s">
        <v>11</v>
      </c>
      <c r="O203" s="385"/>
      <c r="P203" s="385"/>
      <c r="Q203" s="386" t="s">
        <v>11</v>
      </c>
      <c r="R203" s="383"/>
      <c r="S203" s="383">
        <v>0</v>
      </c>
      <c r="T203" s="386" t="s">
        <v>11</v>
      </c>
      <c r="U203" s="386"/>
      <c r="V203" s="386">
        <v>0</v>
      </c>
      <c r="W203" s="386" t="s">
        <v>11</v>
      </c>
      <c r="X203" s="383"/>
      <c r="Y203" s="383">
        <v>0</v>
      </c>
      <c r="Z203" s="386" t="s">
        <v>11</v>
      </c>
      <c r="AA203" s="386"/>
      <c r="AB203" s="386">
        <v>0</v>
      </c>
      <c r="AC203" s="386" t="s">
        <v>11</v>
      </c>
      <c r="AD203" s="383" t="s">
        <v>57</v>
      </c>
      <c r="AE203" s="383" t="s">
        <v>36</v>
      </c>
      <c r="AF203" s="383">
        <v>79</v>
      </c>
      <c r="AG203" s="383" t="s">
        <v>35</v>
      </c>
      <c r="AH203" s="383" t="s">
        <v>34</v>
      </c>
      <c r="AI203" s="383" t="s">
        <v>36</v>
      </c>
      <c r="AJ203" s="383" t="s">
        <v>3554</v>
      </c>
      <c r="AK203" s="384" t="str">
        <f t="shared" si="7"/>
        <v>NA</v>
      </c>
      <c r="AL203" s="384" t="str">
        <f t="shared" si="8"/>
        <v>NA</v>
      </c>
      <c r="AN203" s="196"/>
    </row>
    <row r="204" spans="1:40" s="181" customFormat="1" x14ac:dyDescent="0.25">
      <c r="A204" s="381" t="s">
        <v>3224</v>
      </c>
      <c r="B204" s="382" t="s">
        <v>420</v>
      </c>
      <c r="C204" s="382" t="s">
        <v>30</v>
      </c>
      <c r="D204" s="382" t="s">
        <v>421</v>
      </c>
      <c r="E204" s="382" t="s">
        <v>32</v>
      </c>
      <c r="F204" s="383"/>
      <c r="G204" s="383">
        <v>0</v>
      </c>
      <c r="H204" s="383" t="s">
        <v>11</v>
      </c>
      <c r="I204" s="383"/>
      <c r="J204" s="383">
        <v>0</v>
      </c>
      <c r="K204" s="383" t="s">
        <v>11</v>
      </c>
      <c r="L204" s="385"/>
      <c r="M204" s="383">
        <v>0</v>
      </c>
      <c r="N204" s="383" t="s">
        <v>11</v>
      </c>
      <c r="O204" s="385"/>
      <c r="P204" s="385"/>
      <c r="Q204" s="386" t="s">
        <v>11</v>
      </c>
      <c r="R204" s="383"/>
      <c r="S204" s="383">
        <v>0</v>
      </c>
      <c r="T204" s="386" t="s">
        <v>11</v>
      </c>
      <c r="U204" s="386"/>
      <c r="V204" s="386">
        <v>0</v>
      </c>
      <c r="W204" s="386" t="s">
        <v>11</v>
      </c>
      <c r="X204" s="383"/>
      <c r="Y204" s="383">
        <v>0</v>
      </c>
      <c r="Z204" s="386" t="s">
        <v>11</v>
      </c>
      <c r="AA204" s="386"/>
      <c r="AB204" s="386">
        <v>0</v>
      </c>
      <c r="AC204" s="386" t="s">
        <v>11</v>
      </c>
      <c r="AD204" s="383" t="s">
        <v>33</v>
      </c>
      <c r="AE204" s="383" t="s">
        <v>36</v>
      </c>
      <c r="AF204" s="383">
        <v>85</v>
      </c>
      <c r="AG204" s="383" t="s">
        <v>40</v>
      </c>
      <c r="AH204" s="383" t="s">
        <v>36</v>
      </c>
      <c r="AI204" s="383" t="s">
        <v>36</v>
      </c>
      <c r="AJ204" s="383" t="s">
        <v>3554</v>
      </c>
      <c r="AK204" s="384" t="str">
        <f t="shared" si="7"/>
        <v>NA</v>
      </c>
      <c r="AL204" s="384" t="str">
        <f t="shared" si="8"/>
        <v>NA</v>
      </c>
      <c r="AN204" s="196"/>
    </row>
    <row r="205" spans="1:40" s="181" customFormat="1" x14ac:dyDescent="0.25">
      <c r="A205" s="381" t="s">
        <v>3224</v>
      </c>
      <c r="B205" s="382" t="s">
        <v>422</v>
      </c>
      <c r="C205" s="382" t="s">
        <v>30</v>
      </c>
      <c r="D205" s="382" t="s">
        <v>423</v>
      </c>
      <c r="E205" s="382" t="s">
        <v>32</v>
      </c>
      <c r="F205" s="383"/>
      <c r="G205" s="383">
        <v>0</v>
      </c>
      <c r="H205" s="383" t="s">
        <v>11</v>
      </c>
      <c r="I205" s="383"/>
      <c r="J205" s="383">
        <v>0</v>
      </c>
      <c r="K205" s="383" t="s">
        <v>11</v>
      </c>
      <c r="L205" s="385"/>
      <c r="M205" s="383">
        <v>0</v>
      </c>
      <c r="N205" s="383" t="s">
        <v>11</v>
      </c>
      <c r="O205" s="385"/>
      <c r="P205" s="385"/>
      <c r="Q205" s="386" t="s">
        <v>11</v>
      </c>
      <c r="R205" s="383"/>
      <c r="S205" s="383">
        <v>0</v>
      </c>
      <c r="T205" s="386" t="s">
        <v>11</v>
      </c>
      <c r="U205" s="386"/>
      <c r="V205" s="386">
        <v>0</v>
      </c>
      <c r="W205" s="386" t="s">
        <v>11</v>
      </c>
      <c r="X205" s="383"/>
      <c r="Y205" s="383">
        <v>0</v>
      </c>
      <c r="Z205" s="386" t="s">
        <v>11</v>
      </c>
      <c r="AA205" s="386"/>
      <c r="AB205" s="386">
        <v>0</v>
      </c>
      <c r="AC205" s="386" t="s">
        <v>11</v>
      </c>
      <c r="AD205" s="383" t="s">
        <v>33</v>
      </c>
      <c r="AE205" s="383" t="s">
        <v>36</v>
      </c>
      <c r="AF205" s="383">
        <v>92</v>
      </c>
      <c r="AG205" s="383" t="s">
        <v>35</v>
      </c>
      <c r="AH205" s="383" t="s">
        <v>34</v>
      </c>
      <c r="AI205" s="383" t="s">
        <v>36</v>
      </c>
      <c r="AJ205" s="383" t="s">
        <v>3554</v>
      </c>
      <c r="AK205" s="384" t="str">
        <f t="shared" si="7"/>
        <v>NA</v>
      </c>
      <c r="AL205" s="384" t="str">
        <f t="shared" si="8"/>
        <v>NA</v>
      </c>
      <c r="AN205" s="196"/>
    </row>
    <row r="206" spans="1:40" s="181" customFormat="1" x14ac:dyDescent="0.25">
      <c r="A206" s="381" t="s">
        <v>3224</v>
      </c>
      <c r="B206" s="382" t="s">
        <v>424</v>
      </c>
      <c r="C206" s="382" t="s">
        <v>30</v>
      </c>
      <c r="D206" s="382" t="s">
        <v>425</v>
      </c>
      <c r="E206" s="382" t="s">
        <v>32</v>
      </c>
      <c r="F206" s="383"/>
      <c r="G206" s="383">
        <v>0</v>
      </c>
      <c r="H206" s="383" t="s">
        <v>11</v>
      </c>
      <c r="I206" s="383"/>
      <c r="J206" s="383">
        <v>0</v>
      </c>
      <c r="K206" s="383" t="s">
        <v>11</v>
      </c>
      <c r="L206" s="385"/>
      <c r="M206" s="383">
        <v>0</v>
      </c>
      <c r="N206" s="383" t="s">
        <v>11</v>
      </c>
      <c r="O206" s="385"/>
      <c r="P206" s="385"/>
      <c r="Q206" s="386" t="s">
        <v>11</v>
      </c>
      <c r="R206" s="383"/>
      <c r="S206" s="383">
        <v>0</v>
      </c>
      <c r="T206" s="386" t="s">
        <v>11</v>
      </c>
      <c r="U206" s="386"/>
      <c r="V206" s="386">
        <v>0</v>
      </c>
      <c r="W206" s="386" t="s">
        <v>11</v>
      </c>
      <c r="X206" s="383"/>
      <c r="Y206" s="383">
        <v>0</v>
      </c>
      <c r="Z206" s="386" t="s">
        <v>11</v>
      </c>
      <c r="AA206" s="386"/>
      <c r="AB206" s="386">
        <v>0</v>
      </c>
      <c r="AC206" s="386" t="s">
        <v>11</v>
      </c>
      <c r="AD206" s="383" t="s">
        <v>33</v>
      </c>
      <c r="AE206" s="383" t="s">
        <v>36</v>
      </c>
      <c r="AF206" s="383">
        <v>95</v>
      </c>
      <c r="AG206" s="383" t="s">
        <v>35</v>
      </c>
      <c r="AH206" s="383" t="s">
        <v>34</v>
      </c>
      <c r="AI206" s="383" t="s">
        <v>36</v>
      </c>
      <c r="AJ206" s="383" t="s">
        <v>3554</v>
      </c>
      <c r="AK206" s="384" t="str">
        <f t="shared" si="7"/>
        <v>NA</v>
      </c>
      <c r="AL206" s="384" t="str">
        <f t="shared" si="8"/>
        <v>NA</v>
      </c>
      <c r="AN206" s="196"/>
    </row>
    <row r="207" spans="1:40" s="181" customFormat="1" x14ac:dyDescent="0.25">
      <c r="A207" s="381" t="s">
        <v>3224</v>
      </c>
      <c r="B207" s="382" t="s">
        <v>426</v>
      </c>
      <c r="C207" s="382" t="s">
        <v>30</v>
      </c>
      <c r="D207" s="382" t="s">
        <v>427</v>
      </c>
      <c r="E207" s="382" t="s">
        <v>32</v>
      </c>
      <c r="F207" s="383"/>
      <c r="G207" s="383">
        <v>0</v>
      </c>
      <c r="H207" s="383" t="s">
        <v>11</v>
      </c>
      <c r="I207" s="383"/>
      <c r="J207" s="383">
        <v>0</v>
      </c>
      <c r="K207" s="383" t="s">
        <v>11</v>
      </c>
      <c r="L207" s="385"/>
      <c r="M207" s="383">
        <v>0</v>
      </c>
      <c r="N207" s="383" t="s">
        <v>11</v>
      </c>
      <c r="O207" s="385"/>
      <c r="P207" s="385"/>
      <c r="Q207" s="386" t="s">
        <v>11</v>
      </c>
      <c r="R207" s="383"/>
      <c r="S207" s="383">
        <v>0</v>
      </c>
      <c r="T207" s="386" t="s">
        <v>11</v>
      </c>
      <c r="U207" s="386"/>
      <c r="V207" s="386">
        <v>0</v>
      </c>
      <c r="W207" s="386" t="s">
        <v>11</v>
      </c>
      <c r="X207" s="383"/>
      <c r="Y207" s="383">
        <v>0</v>
      </c>
      <c r="Z207" s="386" t="s">
        <v>11</v>
      </c>
      <c r="AA207" s="386"/>
      <c r="AB207" s="386">
        <v>0</v>
      </c>
      <c r="AC207" s="386" t="s">
        <v>11</v>
      </c>
      <c r="AD207" s="383" t="s">
        <v>33</v>
      </c>
      <c r="AE207" s="383" t="s">
        <v>36</v>
      </c>
      <c r="AF207" s="383">
        <v>95</v>
      </c>
      <c r="AG207" s="383" t="s">
        <v>35</v>
      </c>
      <c r="AH207" s="383" t="s">
        <v>34</v>
      </c>
      <c r="AI207" s="383" t="s">
        <v>36</v>
      </c>
      <c r="AJ207" s="383" t="s">
        <v>3554</v>
      </c>
      <c r="AK207" s="384" t="str">
        <f t="shared" si="7"/>
        <v>NA</v>
      </c>
      <c r="AL207" s="384" t="str">
        <f t="shared" si="8"/>
        <v>NA</v>
      </c>
      <c r="AN207" s="196"/>
    </row>
    <row r="208" spans="1:40" s="181" customFormat="1" x14ac:dyDescent="0.25">
      <c r="A208" s="381" t="s">
        <v>3224</v>
      </c>
      <c r="B208" s="382" t="s">
        <v>428</v>
      </c>
      <c r="C208" s="382" t="s">
        <v>30</v>
      </c>
      <c r="D208" s="382" t="s">
        <v>429</v>
      </c>
      <c r="E208" s="382" t="s">
        <v>32</v>
      </c>
      <c r="F208" s="383"/>
      <c r="G208" s="383">
        <v>0</v>
      </c>
      <c r="H208" s="383" t="s">
        <v>11</v>
      </c>
      <c r="I208" s="383"/>
      <c r="J208" s="383">
        <v>0</v>
      </c>
      <c r="K208" s="383" t="s">
        <v>11</v>
      </c>
      <c r="L208" s="385"/>
      <c r="M208" s="383">
        <v>0</v>
      </c>
      <c r="N208" s="383" t="s">
        <v>11</v>
      </c>
      <c r="O208" s="385"/>
      <c r="P208" s="385"/>
      <c r="Q208" s="386" t="s">
        <v>11</v>
      </c>
      <c r="R208" s="383"/>
      <c r="S208" s="383">
        <v>0</v>
      </c>
      <c r="T208" s="386" t="s">
        <v>11</v>
      </c>
      <c r="U208" s="386"/>
      <c r="V208" s="386">
        <v>0</v>
      </c>
      <c r="W208" s="386" t="s">
        <v>11</v>
      </c>
      <c r="X208" s="383"/>
      <c r="Y208" s="383">
        <v>0</v>
      </c>
      <c r="Z208" s="386" t="s">
        <v>11</v>
      </c>
      <c r="AA208" s="386"/>
      <c r="AB208" s="386">
        <v>0</v>
      </c>
      <c r="AC208" s="386" t="s">
        <v>11</v>
      </c>
      <c r="AD208" s="383" t="s">
        <v>33</v>
      </c>
      <c r="AE208" s="383" t="s">
        <v>36</v>
      </c>
      <c r="AF208" s="383">
        <v>85</v>
      </c>
      <c r="AG208" s="383" t="s">
        <v>35</v>
      </c>
      <c r="AH208" s="383" t="s">
        <v>34</v>
      </c>
      <c r="AI208" s="383" t="s">
        <v>36</v>
      </c>
      <c r="AJ208" s="383" t="s">
        <v>3554</v>
      </c>
      <c r="AK208" s="384" t="str">
        <f t="shared" si="7"/>
        <v>NA</v>
      </c>
      <c r="AL208" s="384" t="str">
        <f t="shared" si="8"/>
        <v>NA</v>
      </c>
      <c r="AN208" s="196"/>
    </row>
    <row r="209" spans="1:40" s="181" customFormat="1" x14ac:dyDescent="0.25">
      <c r="A209" s="381" t="s">
        <v>3224</v>
      </c>
      <c r="B209" s="382" t="s">
        <v>430</v>
      </c>
      <c r="C209" s="382" t="s">
        <v>30</v>
      </c>
      <c r="D209" s="382" t="s">
        <v>431</v>
      </c>
      <c r="E209" s="382" t="s">
        <v>32</v>
      </c>
      <c r="F209" s="383"/>
      <c r="G209" s="383">
        <v>0</v>
      </c>
      <c r="H209" s="383" t="s">
        <v>11</v>
      </c>
      <c r="I209" s="383"/>
      <c r="J209" s="383">
        <v>0</v>
      </c>
      <c r="K209" s="383" t="s">
        <v>11</v>
      </c>
      <c r="L209" s="385"/>
      <c r="M209" s="383">
        <v>0</v>
      </c>
      <c r="N209" s="383" t="s">
        <v>11</v>
      </c>
      <c r="O209" s="385"/>
      <c r="P209" s="385"/>
      <c r="Q209" s="386" t="s">
        <v>11</v>
      </c>
      <c r="R209" s="383"/>
      <c r="S209" s="383">
        <v>0</v>
      </c>
      <c r="T209" s="386" t="s">
        <v>11</v>
      </c>
      <c r="U209" s="386"/>
      <c r="V209" s="386">
        <v>0</v>
      </c>
      <c r="W209" s="386" t="s">
        <v>11</v>
      </c>
      <c r="X209" s="383"/>
      <c r="Y209" s="383">
        <v>0</v>
      </c>
      <c r="Z209" s="386" t="s">
        <v>11</v>
      </c>
      <c r="AA209" s="386"/>
      <c r="AB209" s="386">
        <v>0</v>
      </c>
      <c r="AC209" s="386" t="s">
        <v>11</v>
      </c>
      <c r="AD209" s="383" t="s">
        <v>104</v>
      </c>
      <c r="AE209" s="383" t="s">
        <v>36</v>
      </c>
      <c r="AF209" s="383">
        <v>85</v>
      </c>
      <c r="AG209" s="383" t="s">
        <v>35</v>
      </c>
      <c r="AH209" s="383" t="s">
        <v>34</v>
      </c>
      <c r="AI209" s="383" t="s">
        <v>36</v>
      </c>
      <c r="AJ209" s="383" t="s">
        <v>3554</v>
      </c>
      <c r="AK209" s="384" t="str">
        <f t="shared" si="7"/>
        <v>NA</v>
      </c>
      <c r="AL209" s="384" t="str">
        <f t="shared" si="8"/>
        <v>NA</v>
      </c>
      <c r="AN209" s="196"/>
    </row>
    <row r="210" spans="1:40" s="181" customFormat="1" x14ac:dyDescent="0.25">
      <c r="A210" s="381" t="s">
        <v>3224</v>
      </c>
      <c r="B210" s="382" t="s">
        <v>432</v>
      </c>
      <c r="C210" s="382" t="s">
        <v>30</v>
      </c>
      <c r="D210" s="382" t="s">
        <v>433</v>
      </c>
      <c r="E210" s="382" t="s">
        <v>32</v>
      </c>
      <c r="F210" s="383"/>
      <c r="G210" s="383">
        <v>0</v>
      </c>
      <c r="H210" s="383" t="s">
        <v>11</v>
      </c>
      <c r="I210" s="383"/>
      <c r="J210" s="383">
        <v>0</v>
      </c>
      <c r="K210" s="383" t="s">
        <v>11</v>
      </c>
      <c r="L210" s="385"/>
      <c r="M210" s="383">
        <v>0</v>
      </c>
      <c r="N210" s="383" t="s">
        <v>11</v>
      </c>
      <c r="O210" s="385"/>
      <c r="P210" s="385"/>
      <c r="Q210" s="386" t="s">
        <v>11</v>
      </c>
      <c r="R210" s="383"/>
      <c r="S210" s="383">
        <v>0</v>
      </c>
      <c r="T210" s="386" t="s">
        <v>11</v>
      </c>
      <c r="U210" s="386"/>
      <c r="V210" s="386">
        <v>0</v>
      </c>
      <c r="W210" s="386" t="s">
        <v>11</v>
      </c>
      <c r="X210" s="383"/>
      <c r="Y210" s="383">
        <v>0</v>
      </c>
      <c r="Z210" s="386" t="s">
        <v>11</v>
      </c>
      <c r="AA210" s="386"/>
      <c r="AB210" s="386">
        <v>0</v>
      </c>
      <c r="AC210" s="386" t="s">
        <v>11</v>
      </c>
      <c r="AD210" s="383" t="s">
        <v>33</v>
      </c>
      <c r="AE210" s="383" t="s">
        <v>36</v>
      </c>
      <c r="AF210" s="383">
        <v>85</v>
      </c>
      <c r="AG210" s="383" t="s">
        <v>35</v>
      </c>
      <c r="AH210" s="383" t="s">
        <v>34</v>
      </c>
      <c r="AI210" s="383" t="s">
        <v>36</v>
      </c>
      <c r="AJ210" s="383" t="s">
        <v>3554</v>
      </c>
      <c r="AK210" s="384" t="str">
        <f t="shared" si="7"/>
        <v>NA</v>
      </c>
      <c r="AL210" s="384" t="str">
        <f t="shared" si="8"/>
        <v>NA</v>
      </c>
      <c r="AN210" s="196"/>
    </row>
    <row r="211" spans="1:40" s="181" customFormat="1" x14ac:dyDescent="0.25">
      <c r="A211" s="381" t="s">
        <v>3224</v>
      </c>
      <c r="B211" s="382" t="s">
        <v>434</v>
      </c>
      <c r="C211" s="382" t="s">
        <v>30</v>
      </c>
      <c r="D211" s="382" t="s">
        <v>435</v>
      </c>
      <c r="E211" s="382" t="s">
        <v>32</v>
      </c>
      <c r="F211" s="383"/>
      <c r="G211" s="383">
        <v>0</v>
      </c>
      <c r="H211" s="383" t="s">
        <v>11</v>
      </c>
      <c r="I211" s="383"/>
      <c r="J211" s="383">
        <v>0</v>
      </c>
      <c r="K211" s="383" t="s">
        <v>11</v>
      </c>
      <c r="L211" s="385"/>
      <c r="M211" s="383">
        <v>0</v>
      </c>
      <c r="N211" s="383" t="s">
        <v>11</v>
      </c>
      <c r="O211" s="385"/>
      <c r="P211" s="385"/>
      <c r="Q211" s="386" t="s">
        <v>11</v>
      </c>
      <c r="R211" s="383"/>
      <c r="S211" s="383">
        <v>0</v>
      </c>
      <c r="T211" s="386" t="s">
        <v>11</v>
      </c>
      <c r="U211" s="386"/>
      <c r="V211" s="386">
        <v>0</v>
      </c>
      <c r="W211" s="386" t="s">
        <v>11</v>
      </c>
      <c r="X211" s="383"/>
      <c r="Y211" s="383">
        <v>0</v>
      </c>
      <c r="Z211" s="386" t="s">
        <v>11</v>
      </c>
      <c r="AA211" s="386"/>
      <c r="AB211" s="386">
        <v>0</v>
      </c>
      <c r="AC211" s="386" t="s">
        <v>11</v>
      </c>
      <c r="AD211" s="383" t="s">
        <v>33</v>
      </c>
      <c r="AE211" s="383" t="s">
        <v>34</v>
      </c>
      <c r="AF211" s="383">
        <v>100</v>
      </c>
      <c r="AG211" s="383" t="s">
        <v>35</v>
      </c>
      <c r="AH211" s="383" t="s">
        <v>34</v>
      </c>
      <c r="AI211" s="383" t="s">
        <v>36</v>
      </c>
      <c r="AJ211" s="383" t="s">
        <v>3554</v>
      </c>
      <c r="AK211" s="384" t="str">
        <f t="shared" si="7"/>
        <v>NA</v>
      </c>
      <c r="AL211" s="384" t="str">
        <f t="shared" si="8"/>
        <v>NA</v>
      </c>
      <c r="AN211" s="196"/>
    </row>
    <row r="212" spans="1:40" s="181" customFormat="1" x14ac:dyDescent="0.25">
      <c r="A212" s="381" t="s">
        <v>3224</v>
      </c>
      <c r="B212" s="382" t="s">
        <v>436</v>
      </c>
      <c r="C212" s="382" t="s">
        <v>30</v>
      </c>
      <c r="D212" s="382" t="s">
        <v>437</v>
      </c>
      <c r="E212" s="382" t="s">
        <v>32</v>
      </c>
      <c r="F212" s="383"/>
      <c r="G212" s="383">
        <v>0</v>
      </c>
      <c r="H212" s="383" t="s">
        <v>11</v>
      </c>
      <c r="I212" s="383"/>
      <c r="J212" s="383">
        <v>0</v>
      </c>
      <c r="K212" s="383" t="s">
        <v>11</v>
      </c>
      <c r="L212" s="385"/>
      <c r="M212" s="383">
        <v>0</v>
      </c>
      <c r="N212" s="383" t="s">
        <v>11</v>
      </c>
      <c r="O212" s="385"/>
      <c r="P212" s="385"/>
      <c r="Q212" s="386" t="s">
        <v>11</v>
      </c>
      <c r="R212" s="383"/>
      <c r="S212" s="383">
        <v>0</v>
      </c>
      <c r="T212" s="386" t="s">
        <v>11</v>
      </c>
      <c r="U212" s="386"/>
      <c r="V212" s="386">
        <v>0</v>
      </c>
      <c r="W212" s="386" t="s">
        <v>11</v>
      </c>
      <c r="X212" s="383"/>
      <c r="Y212" s="383">
        <v>0</v>
      </c>
      <c r="Z212" s="386" t="s">
        <v>11</v>
      </c>
      <c r="AA212" s="386"/>
      <c r="AB212" s="386">
        <v>0</v>
      </c>
      <c r="AC212" s="386" t="s">
        <v>11</v>
      </c>
      <c r="AD212" s="383" t="s">
        <v>33</v>
      </c>
      <c r="AE212" s="383" t="s">
        <v>36</v>
      </c>
      <c r="AF212" s="383">
        <v>97</v>
      </c>
      <c r="AG212" s="383" t="s">
        <v>35</v>
      </c>
      <c r="AH212" s="383" t="s">
        <v>34</v>
      </c>
      <c r="AI212" s="383" t="s">
        <v>36</v>
      </c>
      <c r="AJ212" s="383" t="s">
        <v>3554</v>
      </c>
      <c r="AK212" s="384" t="str">
        <f t="shared" si="7"/>
        <v>NA</v>
      </c>
      <c r="AL212" s="384" t="str">
        <f t="shared" si="8"/>
        <v>NA</v>
      </c>
      <c r="AN212" s="196"/>
    </row>
    <row r="213" spans="1:40" s="181" customFormat="1" x14ac:dyDescent="0.25">
      <c r="A213" s="381" t="s">
        <v>3224</v>
      </c>
      <c r="B213" s="382" t="s">
        <v>438</v>
      </c>
      <c r="C213" s="382" t="s">
        <v>30</v>
      </c>
      <c r="D213" s="382" t="s">
        <v>439</v>
      </c>
      <c r="E213" s="382" t="s">
        <v>32</v>
      </c>
      <c r="F213" s="383"/>
      <c r="G213" s="383">
        <v>0</v>
      </c>
      <c r="H213" s="383" t="s">
        <v>11</v>
      </c>
      <c r="I213" s="383"/>
      <c r="J213" s="383">
        <v>0</v>
      </c>
      <c r="K213" s="383" t="s">
        <v>11</v>
      </c>
      <c r="L213" s="385"/>
      <c r="M213" s="383">
        <v>0</v>
      </c>
      <c r="N213" s="383" t="s">
        <v>11</v>
      </c>
      <c r="O213" s="385"/>
      <c r="P213" s="385"/>
      <c r="Q213" s="386" t="s">
        <v>11</v>
      </c>
      <c r="R213" s="383"/>
      <c r="S213" s="383">
        <v>0</v>
      </c>
      <c r="T213" s="386" t="s">
        <v>11</v>
      </c>
      <c r="U213" s="386"/>
      <c r="V213" s="386">
        <v>0</v>
      </c>
      <c r="W213" s="386" t="s">
        <v>11</v>
      </c>
      <c r="X213" s="383"/>
      <c r="Y213" s="383">
        <v>0</v>
      </c>
      <c r="Z213" s="386" t="s">
        <v>11</v>
      </c>
      <c r="AA213" s="386"/>
      <c r="AB213" s="386">
        <v>0</v>
      </c>
      <c r="AC213" s="386" t="s">
        <v>11</v>
      </c>
      <c r="AD213" s="383" t="s">
        <v>57</v>
      </c>
      <c r="AE213" s="383" t="s">
        <v>36</v>
      </c>
      <c r="AF213" s="383">
        <v>79</v>
      </c>
      <c r="AG213" s="383" t="s">
        <v>35</v>
      </c>
      <c r="AH213" s="383" t="s">
        <v>34</v>
      </c>
      <c r="AI213" s="383" t="s">
        <v>36</v>
      </c>
      <c r="AJ213" s="383" t="s">
        <v>3554</v>
      </c>
      <c r="AK213" s="384" t="str">
        <f t="shared" si="7"/>
        <v>NA</v>
      </c>
      <c r="AL213" s="384" t="str">
        <f t="shared" si="8"/>
        <v>NA</v>
      </c>
      <c r="AN213" s="196"/>
    </row>
    <row r="214" spans="1:40" s="181" customFormat="1" x14ac:dyDescent="0.25">
      <c r="A214" s="381" t="s">
        <v>3224</v>
      </c>
      <c r="B214" s="382" t="s">
        <v>440</v>
      </c>
      <c r="C214" s="382" t="s">
        <v>30</v>
      </c>
      <c r="D214" s="382" t="s">
        <v>441</v>
      </c>
      <c r="E214" s="382" t="s">
        <v>32</v>
      </c>
      <c r="F214" s="383"/>
      <c r="G214" s="383">
        <v>3</v>
      </c>
      <c r="H214" s="383" t="s">
        <v>11</v>
      </c>
      <c r="I214" s="383"/>
      <c r="J214" s="383">
        <v>3</v>
      </c>
      <c r="K214" s="383" t="s">
        <v>11</v>
      </c>
      <c r="L214" s="385"/>
      <c r="M214" s="383">
        <v>0</v>
      </c>
      <c r="N214" s="383" t="s">
        <v>11</v>
      </c>
      <c r="O214" s="385"/>
      <c r="P214" s="385"/>
      <c r="Q214" s="386" t="s">
        <v>11</v>
      </c>
      <c r="R214" s="383"/>
      <c r="S214" s="383">
        <v>3</v>
      </c>
      <c r="T214" s="386" t="s">
        <v>11</v>
      </c>
      <c r="U214" s="386"/>
      <c r="V214" s="386">
        <v>3</v>
      </c>
      <c r="W214" s="386" t="s">
        <v>11</v>
      </c>
      <c r="X214" s="383"/>
      <c r="Y214" s="383">
        <v>3</v>
      </c>
      <c r="Z214" s="386" t="s">
        <v>11</v>
      </c>
      <c r="AA214" s="386"/>
      <c r="AB214" s="386">
        <v>3</v>
      </c>
      <c r="AC214" s="386" t="s">
        <v>11</v>
      </c>
      <c r="AD214" s="383" t="s">
        <v>57</v>
      </c>
      <c r="AE214" s="383" t="s">
        <v>36</v>
      </c>
      <c r="AF214" s="383">
        <v>64</v>
      </c>
      <c r="AG214" s="383" t="s">
        <v>40</v>
      </c>
      <c r="AH214" s="383" t="s">
        <v>34</v>
      </c>
      <c r="AI214" s="383" t="s">
        <v>36</v>
      </c>
      <c r="AJ214" s="383" t="s">
        <v>3554</v>
      </c>
      <c r="AK214" s="384" t="str">
        <f t="shared" si="7"/>
        <v>NA</v>
      </c>
      <c r="AL214" s="384" t="str">
        <f t="shared" si="8"/>
        <v>NA</v>
      </c>
      <c r="AN214" s="196"/>
    </row>
    <row r="215" spans="1:40" s="181" customFormat="1" x14ac:dyDescent="0.25">
      <c r="A215" s="381" t="s">
        <v>3224</v>
      </c>
      <c r="B215" s="382" t="s">
        <v>442</v>
      </c>
      <c r="C215" s="382" t="s">
        <v>30</v>
      </c>
      <c r="D215" s="382" t="s">
        <v>443</v>
      </c>
      <c r="E215" s="382" t="s">
        <v>32</v>
      </c>
      <c r="F215" s="383"/>
      <c r="G215" s="383">
        <v>0</v>
      </c>
      <c r="H215" s="383" t="s">
        <v>11</v>
      </c>
      <c r="I215" s="383"/>
      <c r="J215" s="383">
        <v>0</v>
      </c>
      <c r="K215" s="383" t="s">
        <v>11</v>
      </c>
      <c r="L215" s="385"/>
      <c r="M215" s="383">
        <v>0</v>
      </c>
      <c r="N215" s="383" t="s">
        <v>11</v>
      </c>
      <c r="O215" s="385"/>
      <c r="P215" s="385"/>
      <c r="Q215" s="386" t="s">
        <v>11</v>
      </c>
      <c r="R215" s="383"/>
      <c r="S215" s="383">
        <v>0</v>
      </c>
      <c r="T215" s="386" t="s">
        <v>11</v>
      </c>
      <c r="U215" s="386"/>
      <c r="V215" s="386">
        <v>0</v>
      </c>
      <c r="W215" s="386" t="s">
        <v>11</v>
      </c>
      <c r="X215" s="383"/>
      <c r="Y215" s="383">
        <v>0</v>
      </c>
      <c r="Z215" s="386" t="s">
        <v>11</v>
      </c>
      <c r="AA215" s="386"/>
      <c r="AB215" s="386">
        <v>0</v>
      </c>
      <c r="AC215" s="386" t="s">
        <v>11</v>
      </c>
      <c r="AD215" s="383" t="s">
        <v>33</v>
      </c>
      <c r="AE215" s="383" t="s">
        <v>36</v>
      </c>
      <c r="AF215" s="383">
        <v>77</v>
      </c>
      <c r="AG215" s="383" t="s">
        <v>40</v>
      </c>
      <c r="AH215" s="383" t="s">
        <v>34</v>
      </c>
      <c r="AI215" s="383" t="s">
        <v>36</v>
      </c>
      <c r="AJ215" s="383" t="s">
        <v>3554</v>
      </c>
      <c r="AK215" s="384" t="str">
        <f t="shared" si="7"/>
        <v>NA</v>
      </c>
      <c r="AL215" s="384" t="str">
        <f t="shared" si="8"/>
        <v>NA</v>
      </c>
      <c r="AN215" s="196"/>
    </row>
    <row r="216" spans="1:40" s="181" customFormat="1" x14ac:dyDescent="0.25">
      <c r="A216" s="381" t="s">
        <v>3224</v>
      </c>
      <c r="B216" s="382" t="s">
        <v>861</v>
      </c>
      <c r="C216" s="382" t="s">
        <v>30</v>
      </c>
      <c r="D216" s="382" t="s">
        <v>2242</v>
      </c>
      <c r="E216" s="382" t="s">
        <v>32</v>
      </c>
      <c r="F216" s="383"/>
      <c r="G216" s="383">
        <v>0</v>
      </c>
      <c r="H216" s="383" t="s">
        <v>11</v>
      </c>
      <c r="I216" s="383"/>
      <c r="J216" s="383">
        <v>0</v>
      </c>
      <c r="K216" s="383" t="s">
        <v>11</v>
      </c>
      <c r="L216" s="385"/>
      <c r="M216" s="383">
        <v>0</v>
      </c>
      <c r="N216" s="383" t="s">
        <v>11</v>
      </c>
      <c r="O216" s="385"/>
      <c r="P216" s="385"/>
      <c r="Q216" s="386" t="s">
        <v>11</v>
      </c>
      <c r="R216" s="383"/>
      <c r="S216" s="383">
        <v>0</v>
      </c>
      <c r="T216" s="386" t="s">
        <v>11</v>
      </c>
      <c r="U216" s="386"/>
      <c r="V216" s="386">
        <v>0</v>
      </c>
      <c r="W216" s="386" t="s">
        <v>11</v>
      </c>
      <c r="X216" s="383"/>
      <c r="Y216" s="383">
        <v>0</v>
      </c>
      <c r="Z216" s="386" t="s">
        <v>11</v>
      </c>
      <c r="AA216" s="386"/>
      <c r="AB216" s="386">
        <v>0</v>
      </c>
      <c r="AC216" s="386" t="s">
        <v>11</v>
      </c>
      <c r="AD216" s="383" t="s">
        <v>33</v>
      </c>
      <c r="AE216" s="383" t="s">
        <v>34</v>
      </c>
      <c r="AF216" s="383">
        <v>100</v>
      </c>
      <c r="AG216" s="383" t="s">
        <v>40</v>
      </c>
      <c r="AH216" s="383" t="s">
        <v>34</v>
      </c>
      <c r="AI216" s="383" t="s">
        <v>34</v>
      </c>
      <c r="AJ216" s="383" t="s">
        <v>3554</v>
      </c>
      <c r="AK216" s="384" t="str">
        <f t="shared" si="7"/>
        <v>NA</v>
      </c>
      <c r="AL216" s="384" t="str">
        <f t="shared" si="8"/>
        <v>NA</v>
      </c>
      <c r="AN216" s="196"/>
    </row>
    <row r="217" spans="1:40" s="181" customFormat="1" x14ac:dyDescent="0.25">
      <c r="A217" s="381" t="s">
        <v>3224</v>
      </c>
      <c r="B217" s="382" t="s">
        <v>444</v>
      </c>
      <c r="C217" s="382" t="s">
        <v>30</v>
      </c>
      <c r="D217" s="382" t="s">
        <v>445</v>
      </c>
      <c r="E217" s="382" t="s">
        <v>32</v>
      </c>
      <c r="F217" s="383"/>
      <c r="G217" s="383">
        <v>0</v>
      </c>
      <c r="H217" s="383" t="s">
        <v>11</v>
      </c>
      <c r="I217" s="383"/>
      <c r="J217" s="383">
        <v>0</v>
      </c>
      <c r="K217" s="383" t="s">
        <v>11</v>
      </c>
      <c r="L217" s="385"/>
      <c r="M217" s="383">
        <v>0</v>
      </c>
      <c r="N217" s="383" t="s">
        <v>11</v>
      </c>
      <c r="O217" s="385"/>
      <c r="P217" s="385"/>
      <c r="Q217" s="386" t="s">
        <v>11</v>
      </c>
      <c r="R217" s="383"/>
      <c r="S217" s="383">
        <v>0</v>
      </c>
      <c r="T217" s="386" t="s">
        <v>11</v>
      </c>
      <c r="U217" s="386"/>
      <c r="V217" s="386">
        <v>0</v>
      </c>
      <c r="W217" s="386" t="s">
        <v>11</v>
      </c>
      <c r="X217" s="383"/>
      <c r="Y217" s="383">
        <v>0</v>
      </c>
      <c r="Z217" s="386" t="s">
        <v>11</v>
      </c>
      <c r="AA217" s="386"/>
      <c r="AB217" s="386">
        <v>0</v>
      </c>
      <c r="AC217" s="386" t="s">
        <v>11</v>
      </c>
      <c r="AD217" s="383" t="s">
        <v>33</v>
      </c>
      <c r="AE217" s="383" t="s">
        <v>34</v>
      </c>
      <c r="AF217" s="383">
        <v>100</v>
      </c>
      <c r="AG217" s="383" t="s">
        <v>35</v>
      </c>
      <c r="AH217" s="383" t="s">
        <v>36</v>
      </c>
      <c r="AI217" s="383" t="s">
        <v>34</v>
      </c>
      <c r="AJ217" s="383" t="s">
        <v>3554</v>
      </c>
      <c r="AK217" s="384" t="str">
        <f t="shared" si="7"/>
        <v>NA</v>
      </c>
      <c r="AL217" s="384" t="str">
        <f t="shared" si="8"/>
        <v>NA</v>
      </c>
      <c r="AN217" s="196"/>
    </row>
    <row r="218" spans="1:40" s="181" customFormat="1" x14ac:dyDescent="0.25">
      <c r="A218" s="381" t="s">
        <v>3224</v>
      </c>
      <c r="B218" s="382" t="s">
        <v>446</v>
      </c>
      <c r="C218" s="382" t="s">
        <v>30</v>
      </c>
      <c r="D218" s="382" t="s">
        <v>447</v>
      </c>
      <c r="E218" s="382" t="s">
        <v>32</v>
      </c>
      <c r="F218" s="383"/>
      <c r="G218" s="383">
        <v>0</v>
      </c>
      <c r="H218" s="383" t="s">
        <v>11</v>
      </c>
      <c r="I218" s="383"/>
      <c r="J218" s="383">
        <v>0</v>
      </c>
      <c r="K218" s="383" t="s">
        <v>11</v>
      </c>
      <c r="L218" s="385"/>
      <c r="M218" s="383">
        <v>0</v>
      </c>
      <c r="N218" s="383" t="s">
        <v>11</v>
      </c>
      <c r="O218" s="385"/>
      <c r="P218" s="385"/>
      <c r="Q218" s="386" t="s">
        <v>11</v>
      </c>
      <c r="R218" s="383"/>
      <c r="S218" s="383">
        <v>0</v>
      </c>
      <c r="T218" s="386" t="s">
        <v>11</v>
      </c>
      <c r="U218" s="386"/>
      <c r="V218" s="386">
        <v>0</v>
      </c>
      <c r="W218" s="386" t="s">
        <v>11</v>
      </c>
      <c r="X218" s="383"/>
      <c r="Y218" s="383">
        <v>0</v>
      </c>
      <c r="Z218" s="386" t="s">
        <v>11</v>
      </c>
      <c r="AA218" s="386"/>
      <c r="AB218" s="386">
        <v>0</v>
      </c>
      <c r="AC218" s="386" t="s">
        <v>11</v>
      </c>
      <c r="AD218" s="383" t="s">
        <v>33</v>
      </c>
      <c r="AE218" s="383" t="s">
        <v>36</v>
      </c>
      <c r="AF218" s="383">
        <v>82</v>
      </c>
      <c r="AG218" s="383" t="s">
        <v>35</v>
      </c>
      <c r="AH218" s="383" t="s">
        <v>34</v>
      </c>
      <c r="AI218" s="383" t="s">
        <v>36</v>
      </c>
      <c r="AJ218" s="383" t="s">
        <v>3554</v>
      </c>
      <c r="AK218" s="384" t="str">
        <f t="shared" si="7"/>
        <v>NA</v>
      </c>
      <c r="AL218" s="384" t="str">
        <f t="shared" si="8"/>
        <v>NA</v>
      </c>
      <c r="AN218" s="196"/>
    </row>
    <row r="219" spans="1:40" s="181" customFormat="1" x14ac:dyDescent="0.25">
      <c r="A219" s="381" t="s">
        <v>3224</v>
      </c>
      <c r="B219" s="382" t="s">
        <v>2317</v>
      </c>
      <c r="C219" s="382" t="s">
        <v>30</v>
      </c>
      <c r="D219" s="382" t="s">
        <v>2318</v>
      </c>
      <c r="E219" s="382" t="s">
        <v>32</v>
      </c>
      <c r="F219" s="383"/>
      <c r="G219" s="383">
        <v>0</v>
      </c>
      <c r="H219" s="383" t="s">
        <v>11</v>
      </c>
      <c r="I219" s="383"/>
      <c r="J219" s="383">
        <v>0</v>
      </c>
      <c r="K219" s="383" t="s">
        <v>11</v>
      </c>
      <c r="L219" s="385"/>
      <c r="M219" s="383">
        <v>0</v>
      </c>
      <c r="N219" s="383" t="s">
        <v>11</v>
      </c>
      <c r="O219" s="385"/>
      <c r="P219" s="385"/>
      <c r="Q219" s="386" t="s">
        <v>11</v>
      </c>
      <c r="R219" s="383"/>
      <c r="S219" s="383">
        <v>0</v>
      </c>
      <c r="T219" s="386" t="s">
        <v>11</v>
      </c>
      <c r="U219" s="386"/>
      <c r="V219" s="386">
        <v>0</v>
      </c>
      <c r="W219" s="386" t="s">
        <v>11</v>
      </c>
      <c r="X219" s="383"/>
      <c r="Y219" s="383">
        <v>0</v>
      </c>
      <c r="Z219" s="386" t="s">
        <v>11</v>
      </c>
      <c r="AA219" s="386"/>
      <c r="AB219" s="386">
        <v>0</v>
      </c>
      <c r="AC219" s="386" t="s">
        <v>11</v>
      </c>
      <c r="AD219" s="383"/>
      <c r="AE219" s="383" t="s">
        <v>36</v>
      </c>
      <c r="AF219" s="383">
        <v>95</v>
      </c>
      <c r="AG219" s="383" t="s">
        <v>35</v>
      </c>
      <c r="AH219" s="383" t="s">
        <v>36</v>
      </c>
      <c r="AI219" s="383" t="s">
        <v>34</v>
      </c>
      <c r="AJ219" s="383" t="s">
        <v>3554</v>
      </c>
      <c r="AK219" s="384" t="str">
        <f t="shared" si="7"/>
        <v>NA</v>
      </c>
      <c r="AL219" s="384" t="str">
        <f t="shared" si="8"/>
        <v>NA</v>
      </c>
      <c r="AN219" s="196"/>
    </row>
    <row r="220" spans="1:40" s="181" customFormat="1" x14ac:dyDescent="0.25">
      <c r="A220" s="381" t="s">
        <v>3224</v>
      </c>
      <c r="B220" s="382" t="s">
        <v>862</v>
      </c>
      <c r="C220" s="382" t="s">
        <v>30</v>
      </c>
      <c r="D220" s="382" t="s">
        <v>2243</v>
      </c>
      <c r="E220" s="382" t="s">
        <v>32</v>
      </c>
      <c r="F220" s="383"/>
      <c r="G220" s="383">
        <v>0</v>
      </c>
      <c r="H220" s="383" t="s">
        <v>11</v>
      </c>
      <c r="I220" s="383"/>
      <c r="J220" s="383">
        <v>0</v>
      </c>
      <c r="K220" s="383" t="s">
        <v>11</v>
      </c>
      <c r="L220" s="385"/>
      <c r="M220" s="383">
        <v>0</v>
      </c>
      <c r="N220" s="383" t="s">
        <v>11</v>
      </c>
      <c r="O220" s="385"/>
      <c r="P220" s="385"/>
      <c r="Q220" s="386" t="s">
        <v>11</v>
      </c>
      <c r="R220" s="383"/>
      <c r="S220" s="383">
        <v>0</v>
      </c>
      <c r="T220" s="386" t="s">
        <v>11</v>
      </c>
      <c r="U220" s="386"/>
      <c r="V220" s="386">
        <v>0</v>
      </c>
      <c r="W220" s="386" t="s">
        <v>11</v>
      </c>
      <c r="X220" s="383"/>
      <c r="Y220" s="383">
        <v>0</v>
      </c>
      <c r="Z220" s="386" t="s">
        <v>11</v>
      </c>
      <c r="AA220" s="386"/>
      <c r="AB220" s="386">
        <v>0</v>
      </c>
      <c r="AC220" s="386" t="s">
        <v>11</v>
      </c>
      <c r="AD220" s="383" t="s">
        <v>104</v>
      </c>
      <c r="AE220" s="383" t="s">
        <v>36</v>
      </c>
      <c r="AF220" s="383">
        <v>97</v>
      </c>
      <c r="AG220" s="383" t="s">
        <v>40</v>
      </c>
      <c r="AH220" s="383" t="s">
        <v>34</v>
      </c>
      <c r="AI220" s="383" t="s">
        <v>34</v>
      </c>
      <c r="AJ220" s="383" t="s">
        <v>3554</v>
      </c>
      <c r="AK220" s="384" t="str">
        <f t="shared" si="7"/>
        <v>NA</v>
      </c>
      <c r="AL220" s="384" t="str">
        <f t="shared" si="8"/>
        <v>NA</v>
      </c>
      <c r="AN220" s="196"/>
    </row>
    <row r="221" spans="1:40" s="181" customFormat="1" x14ac:dyDescent="0.25">
      <c r="A221" s="381" t="s">
        <v>3224</v>
      </c>
      <c r="B221" s="382" t="s">
        <v>448</v>
      </c>
      <c r="C221" s="382" t="s">
        <v>30</v>
      </c>
      <c r="D221" s="382" t="s">
        <v>2244</v>
      </c>
      <c r="E221" s="382" t="s">
        <v>32</v>
      </c>
      <c r="F221" s="383"/>
      <c r="G221" s="383">
        <v>0</v>
      </c>
      <c r="H221" s="383" t="s">
        <v>11</v>
      </c>
      <c r="I221" s="383"/>
      <c r="J221" s="383">
        <v>0</v>
      </c>
      <c r="K221" s="383" t="s">
        <v>11</v>
      </c>
      <c r="L221" s="385"/>
      <c r="M221" s="383">
        <v>0</v>
      </c>
      <c r="N221" s="383" t="s">
        <v>11</v>
      </c>
      <c r="O221" s="385"/>
      <c r="P221" s="385"/>
      <c r="Q221" s="386" t="s">
        <v>11</v>
      </c>
      <c r="R221" s="383"/>
      <c r="S221" s="383">
        <v>0</v>
      </c>
      <c r="T221" s="386" t="s">
        <v>11</v>
      </c>
      <c r="U221" s="386"/>
      <c r="V221" s="386">
        <v>0</v>
      </c>
      <c r="W221" s="386" t="s">
        <v>11</v>
      </c>
      <c r="X221" s="383"/>
      <c r="Y221" s="383">
        <v>0</v>
      </c>
      <c r="Z221" s="386" t="s">
        <v>11</v>
      </c>
      <c r="AA221" s="386"/>
      <c r="AB221" s="386">
        <v>0</v>
      </c>
      <c r="AC221" s="386" t="s">
        <v>11</v>
      </c>
      <c r="AD221" s="383" t="s">
        <v>104</v>
      </c>
      <c r="AE221" s="383" t="s">
        <v>36</v>
      </c>
      <c r="AF221" s="383">
        <v>92</v>
      </c>
      <c r="AG221" s="383" t="s">
        <v>40</v>
      </c>
      <c r="AH221" s="383" t="s">
        <v>34</v>
      </c>
      <c r="AI221" s="383" t="s">
        <v>34</v>
      </c>
      <c r="AJ221" s="383" t="s">
        <v>3554</v>
      </c>
      <c r="AK221" s="384" t="str">
        <f t="shared" si="7"/>
        <v>NA</v>
      </c>
      <c r="AL221" s="384" t="str">
        <f t="shared" si="8"/>
        <v>NA</v>
      </c>
      <c r="AN221" s="196"/>
    </row>
    <row r="222" spans="1:40" s="181" customFormat="1" x14ac:dyDescent="0.25">
      <c r="A222" s="381" t="s">
        <v>3224</v>
      </c>
      <c r="B222" s="382" t="s">
        <v>449</v>
      </c>
      <c r="C222" s="382" t="s">
        <v>30</v>
      </c>
      <c r="D222" s="382" t="s">
        <v>450</v>
      </c>
      <c r="E222" s="382" t="s">
        <v>32</v>
      </c>
      <c r="F222" s="383"/>
      <c r="G222" s="383">
        <v>0</v>
      </c>
      <c r="H222" s="383" t="s">
        <v>11</v>
      </c>
      <c r="I222" s="383"/>
      <c r="J222" s="383">
        <v>0</v>
      </c>
      <c r="K222" s="383" t="s">
        <v>11</v>
      </c>
      <c r="L222" s="385"/>
      <c r="M222" s="383">
        <v>0</v>
      </c>
      <c r="N222" s="383" t="s">
        <v>11</v>
      </c>
      <c r="O222" s="385"/>
      <c r="P222" s="385"/>
      <c r="Q222" s="386" t="s">
        <v>11</v>
      </c>
      <c r="R222" s="383"/>
      <c r="S222" s="383">
        <v>0</v>
      </c>
      <c r="T222" s="386" t="s">
        <v>11</v>
      </c>
      <c r="U222" s="386"/>
      <c r="V222" s="386">
        <v>0</v>
      </c>
      <c r="W222" s="386" t="s">
        <v>11</v>
      </c>
      <c r="X222" s="383"/>
      <c r="Y222" s="383">
        <v>0</v>
      </c>
      <c r="Z222" s="386" t="s">
        <v>11</v>
      </c>
      <c r="AA222" s="386"/>
      <c r="AB222" s="386">
        <v>0</v>
      </c>
      <c r="AC222" s="386" t="s">
        <v>11</v>
      </c>
      <c r="AD222" s="383"/>
      <c r="AE222" s="383" t="s">
        <v>36</v>
      </c>
      <c r="AF222" s="383">
        <v>95</v>
      </c>
      <c r="AG222" s="383" t="s">
        <v>40</v>
      </c>
      <c r="AH222" s="383" t="s">
        <v>36</v>
      </c>
      <c r="AI222" s="383" t="s">
        <v>34</v>
      </c>
      <c r="AJ222" s="383" t="s">
        <v>3554</v>
      </c>
      <c r="AK222" s="384" t="str">
        <f t="shared" si="7"/>
        <v>NA</v>
      </c>
      <c r="AL222" s="384" t="str">
        <f t="shared" si="8"/>
        <v>NA</v>
      </c>
      <c r="AN222" s="196"/>
    </row>
    <row r="223" spans="1:40" s="181" customFormat="1" x14ac:dyDescent="0.25">
      <c r="A223" s="381" t="s">
        <v>3224</v>
      </c>
      <c r="B223" s="382" t="s">
        <v>863</v>
      </c>
      <c r="C223" s="382" t="s">
        <v>30</v>
      </c>
      <c r="D223" s="382" t="s">
        <v>864</v>
      </c>
      <c r="E223" s="382" t="s">
        <v>32</v>
      </c>
      <c r="F223" s="383"/>
      <c r="G223" s="383">
        <v>0</v>
      </c>
      <c r="H223" s="383" t="s">
        <v>11</v>
      </c>
      <c r="I223" s="383"/>
      <c r="J223" s="383">
        <v>0</v>
      </c>
      <c r="K223" s="383" t="s">
        <v>11</v>
      </c>
      <c r="L223" s="385"/>
      <c r="M223" s="383">
        <v>0</v>
      </c>
      <c r="N223" s="383" t="s">
        <v>11</v>
      </c>
      <c r="O223" s="385"/>
      <c r="P223" s="385"/>
      <c r="Q223" s="386" t="s">
        <v>11</v>
      </c>
      <c r="R223" s="383"/>
      <c r="S223" s="383">
        <v>0</v>
      </c>
      <c r="T223" s="386" t="s">
        <v>11</v>
      </c>
      <c r="U223" s="386"/>
      <c r="V223" s="386">
        <v>0</v>
      </c>
      <c r="W223" s="386" t="s">
        <v>11</v>
      </c>
      <c r="X223" s="383"/>
      <c r="Y223" s="383">
        <v>0</v>
      </c>
      <c r="Z223" s="386" t="s">
        <v>11</v>
      </c>
      <c r="AA223" s="386"/>
      <c r="AB223" s="386">
        <v>0</v>
      </c>
      <c r="AC223" s="386" t="s">
        <v>11</v>
      </c>
      <c r="AD223" s="383" t="s">
        <v>104</v>
      </c>
      <c r="AE223" s="383" t="s">
        <v>36</v>
      </c>
      <c r="AF223" s="383">
        <v>87</v>
      </c>
      <c r="AG223" s="383" t="s">
        <v>40</v>
      </c>
      <c r="AH223" s="383" t="s">
        <v>34</v>
      </c>
      <c r="AI223" s="383" t="s">
        <v>34</v>
      </c>
      <c r="AJ223" s="383" t="s">
        <v>3554</v>
      </c>
      <c r="AK223" s="384" t="str">
        <f t="shared" si="7"/>
        <v>NA</v>
      </c>
      <c r="AL223" s="384" t="str">
        <f t="shared" si="8"/>
        <v>NA</v>
      </c>
      <c r="AN223" s="196"/>
    </row>
    <row r="224" spans="1:40" s="181" customFormat="1" x14ac:dyDescent="0.25">
      <c r="A224" s="381" t="s">
        <v>3224</v>
      </c>
      <c r="B224" s="382" t="s">
        <v>451</v>
      </c>
      <c r="C224" s="382" t="s">
        <v>30</v>
      </c>
      <c r="D224" s="382" t="s">
        <v>452</v>
      </c>
      <c r="E224" s="382" t="s">
        <v>32</v>
      </c>
      <c r="F224" s="383"/>
      <c r="G224" s="383">
        <v>0</v>
      </c>
      <c r="H224" s="383" t="s">
        <v>11</v>
      </c>
      <c r="I224" s="383"/>
      <c r="J224" s="383">
        <v>0</v>
      </c>
      <c r="K224" s="383" t="s">
        <v>11</v>
      </c>
      <c r="L224" s="385"/>
      <c r="M224" s="383">
        <v>0</v>
      </c>
      <c r="N224" s="383" t="s">
        <v>11</v>
      </c>
      <c r="O224" s="385"/>
      <c r="P224" s="385"/>
      <c r="Q224" s="386" t="s">
        <v>11</v>
      </c>
      <c r="R224" s="383"/>
      <c r="S224" s="383">
        <v>0</v>
      </c>
      <c r="T224" s="386" t="s">
        <v>11</v>
      </c>
      <c r="U224" s="386"/>
      <c r="V224" s="386">
        <v>0</v>
      </c>
      <c r="W224" s="386" t="s">
        <v>11</v>
      </c>
      <c r="X224" s="383"/>
      <c r="Y224" s="383">
        <v>0</v>
      </c>
      <c r="Z224" s="386" t="s">
        <v>11</v>
      </c>
      <c r="AA224" s="386"/>
      <c r="AB224" s="386">
        <v>0</v>
      </c>
      <c r="AC224" s="386" t="s">
        <v>11</v>
      </c>
      <c r="AD224" s="383" t="s">
        <v>57</v>
      </c>
      <c r="AE224" s="383" t="s">
        <v>36</v>
      </c>
      <c r="AF224" s="383">
        <v>74</v>
      </c>
      <c r="AG224" s="383" t="s">
        <v>35</v>
      </c>
      <c r="AH224" s="383" t="s">
        <v>34</v>
      </c>
      <c r="AI224" s="383" t="s">
        <v>36</v>
      </c>
      <c r="AJ224" s="383" t="s">
        <v>3554</v>
      </c>
      <c r="AK224" s="384" t="str">
        <f t="shared" si="7"/>
        <v>NA</v>
      </c>
      <c r="AL224" s="384" t="str">
        <f t="shared" si="8"/>
        <v>NA</v>
      </c>
      <c r="AN224" s="196"/>
    </row>
    <row r="225" spans="1:40" s="181" customFormat="1" x14ac:dyDescent="0.25">
      <c r="A225" s="381" t="s">
        <v>3224</v>
      </c>
      <c r="B225" s="382" t="s">
        <v>2319</v>
      </c>
      <c r="C225" s="382" t="s">
        <v>30</v>
      </c>
      <c r="D225" s="382" t="s">
        <v>2320</v>
      </c>
      <c r="E225" s="382" t="s">
        <v>32</v>
      </c>
      <c r="F225" s="383"/>
      <c r="G225" s="383">
        <v>0</v>
      </c>
      <c r="H225" s="383" t="s">
        <v>11</v>
      </c>
      <c r="I225" s="383"/>
      <c r="J225" s="383">
        <v>0</v>
      </c>
      <c r="K225" s="383" t="s">
        <v>11</v>
      </c>
      <c r="L225" s="385"/>
      <c r="M225" s="383">
        <v>0</v>
      </c>
      <c r="N225" s="383" t="s">
        <v>11</v>
      </c>
      <c r="O225" s="385"/>
      <c r="P225" s="385"/>
      <c r="Q225" s="386" t="s">
        <v>11</v>
      </c>
      <c r="R225" s="383"/>
      <c r="S225" s="383">
        <v>0</v>
      </c>
      <c r="T225" s="386" t="s">
        <v>11</v>
      </c>
      <c r="U225" s="386"/>
      <c r="V225" s="386">
        <v>0</v>
      </c>
      <c r="W225" s="386" t="s">
        <v>11</v>
      </c>
      <c r="X225" s="383"/>
      <c r="Y225" s="383">
        <v>0</v>
      </c>
      <c r="Z225" s="386" t="s">
        <v>11</v>
      </c>
      <c r="AA225" s="386"/>
      <c r="AB225" s="386">
        <v>0</v>
      </c>
      <c r="AC225" s="386" t="s">
        <v>11</v>
      </c>
      <c r="AD225" s="383"/>
      <c r="AE225" s="383" t="s">
        <v>36</v>
      </c>
      <c r="AF225" s="383">
        <v>97</v>
      </c>
      <c r="AG225" s="383" t="s">
        <v>35</v>
      </c>
      <c r="AH225" s="383" t="s">
        <v>36</v>
      </c>
      <c r="AI225" s="383" t="s">
        <v>34</v>
      </c>
      <c r="AJ225" s="383" t="s">
        <v>3554</v>
      </c>
      <c r="AK225" s="384" t="str">
        <f t="shared" si="7"/>
        <v>NA</v>
      </c>
      <c r="AL225" s="384" t="str">
        <f t="shared" si="8"/>
        <v>NA</v>
      </c>
      <c r="AN225" s="196"/>
    </row>
    <row r="226" spans="1:40" s="181" customFormat="1" x14ac:dyDescent="0.25">
      <c r="A226" s="381" t="s">
        <v>3224</v>
      </c>
      <c r="B226" s="382" t="s">
        <v>2321</v>
      </c>
      <c r="C226" s="382" t="s">
        <v>30</v>
      </c>
      <c r="D226" s="382" t="s">
        <v>2322</v>
      </c>
      <c r="E226" s="382" t="s">
        <v>32</v>
      </c>
      <c r="F226" s="383"/>
      <c r="G226" s="383">
        <v>0</v>
      </c>
      <c r="H226" s="383" t="s">
        <v>11</v>
      </c>
      <c r="I226" s="383"/>
      <c r="J226" s="383">
        <v>0</v>
      </c>
      <c r="K226" s="383" t="s">
        <v>11</v>
      </c>
      <c r="L226" s="385"/>
      <c r="M226" s="383">
        <v>0</v>
      </c>
      <c r="N226" s="383" t="s">
        <v>11</v>
      </c>
      <c r="O226" s="385"/>
      <c r="P226" s="385"/>
      <c r="Q226" s="386" t="s">
        <v>11</v>
      </c>
      <c r="R226" s="383"/>
      <c r="S226" s="383">
        <v>0</v>
      </c>
      <c r="T226" s="386" t="s">
        <v>11</v>
      </c>
      <c r="U226" s="386"/>
      <c r="V226" s="386">
        <v>0</v>
      </c>
      <c r="W226" s="386" t="s">
        <v>11</v>
      </c>
      <c r="X226" s="383"/>
      <c r="Y226" s="383">
        <v>0</v>
      </c>
      <c r="Z226" s="386" t="s">
        <v>11</v>
      </c>
      <c r="AA226" s="386"/>
      <c r="AB226" s="386">
        <v>0</v>
      </c>
      <c r="AC226" s="386" t="s">
        <v>11</v>
      </c>
      <c r="AD226" s="383" t="s">
        <v>104</v>
      </c>
      <c r="AE226" s="383" t="s">
        <v>36</v>
      </c>
      <c r="AF226" s="383">
        <v>79</v>
      </c>
      <c r="AG226" s="383" t="s">
        <v>40</v>
      </c>
      <c r="AH226" s="383" t="s">
        <v>36</v>
      </c>
      <c r="AI226" s="383" t="s">
        <v>34</v>
      </c>
      <c r="AJ226" s="383" t="s">
        <v>3554</v>
      </c>
      <c r="AK226" s="384" t="str">
        <f t="shared" si="7"/>
        <v>NA</v>
      </c>
      <c r="AL226" s="384" t="str">
        <f t="shared" si="8"/>
        <v>NA</v>
      </c>
      <c r="AN226" s="196"/>
    </row>
    <row r="227" spans="1:40" s="181" customFormat="1" x14ac:dyDescent="0.25">
      <c r="A227" s="381" t="s">
        <v>3224</v>
      </c>
      <c r="B227" s="382" t="s">
        <v>2323</v>
      </c>
      <c r="C227" s="382" t="s">
        <v>30</v>
      </c>
      <c r="D227" s="382" t="s">
        <v>2324</v>
      </c>
      <c r="E227" s="382" t="s">
        <v>32</v>
      </c>
      <c r="F227" s="383"/>
      <c r="G227" s="383">
        <v>0</v>
      </c>
      <c r="H227" s="383" t="s">
        <v>11</v>
      </c>
      <c r="I227" s="383"/>
      <c r="J227" s="383">
        <v>0</v>
      </c>
      <c r="K227" s="383" t="s">
        <v>11</v>
      </c>
      <c r="L227" s="385"/>
      <c r="M227" s="383">
        <v>0</v>
      </c>
      <c r="N227" s="383" t="s">
        <v>11</v>
      </c>
      <c r="O227" s="385"/>
      <c r="P227" s="385"/>
      <c r="Q227" s="386" t="s">
        <v>11</v>
      </c>
      <c r="R227" s="383"/>
      <c r="S227" s="383">
        <v>0</v>
      </c>
      <c r="T227" s="386" t="s">
        <v>11</v>
      </c>
      <c r="U227" s="386"/>
      <c r="V227" s="386">
        <v>0</v>
      </c>
      <c r="W227" s="386" t="s">
        <v>11</v>
      </c>
      <c r="X227" s="383"/>
      <c r="Y227" s="383">
        <v>0</v>
      </c>
      <c r="Z227" s="386" t="s">
        <v>11</v>
      </c>
      <c r="AA227" s="386"/>
      <c r="AB227" s="386">
        <v>0</v>
      </c>
      <c r="AC227" s="386" t="s">
        <v>11</v>
      </c>
      <c r="AD227" s="383" t="s">
        <v>33</v>
      </c>
      <c r="AE227" s="383" t="s">
        <v>36</v>
      </c>
      <c r="AF227" s="383">
        <v>97</v>
      </c>
      <c r="AG227" s="383" t="s">
        <v>35</v>
      </c>
      <c r="AH227" s="383" t="s">
        <v>36</v>
      </c>
      <c r="AI227" s="383" t="s">
        <v>34</v>
      </c>
      <c r="AJ227" s="383" t="s">
        <v>3554</v>
      </c>
      <c r="AK227" s="384" t="str">
        <f t="shared" si="7"/>
        <v>NA</v>
      </c>
      <c r="AL227" s="384" t="str">
        <f t="shared" si="8"/>
        <v>NA</v>
      </c>
      <c r="AN227" s="196"/>
    </row>
    <row r="228" spans="1:40" s="181" customFormat="1" x14ac:dyDescent="0.25">
      <c r="A228" s="381" t="s">
        <v>3224</v>
      </c>
      <c r="B228" s="382" t="s">
        <v>453</v>
      </c>
      <c r="C228" s="382" t="s">
        <v>30</v>
      </c>
      <c r="D228" s="382" t="s">
        <v>454</v>
      </c>
      <c r="E228" s="382" t="s">
        <v>32</v>
      </c>
      <c r="F228" s="383"/>
      <c r="G228" s="383">
        <v>0</v>
      </c>
      <c r="H228" s="383" t="s">
        <v>11</v>
      </c>
      <c r="I228" s="383"/>
      <c r="J228" s="383">
        <v>0</v>
      </c>
      <c r="K228" s="383" t="s">
        <v>11</v>
      </c>
      <c r="L228" s="385"/>
      <c r="M228" s="383">
        <v>0</v>
      </c>
      <c r="N228" s="383" t="s">
        <v>11</v>
      </c>
      <c r="O228" s="385"/>
      <c r="P228" s="385"/>
      <c r="Q228" s="386" t="s">
        <v>11</v>
      </c>
      <c r="R228" s="383"/>
      <c r="S228" s="383">
        <v>0</v>
      </c>
      <c r="T228" s="386" t="s">
        <v>11</v>
      </c>
      <c r="U228" s="386"/>
      <c r="V228" s="386">
        <v>0</v>
      </c>
      <c r="W228" s="386" t="s">
        <v>11</v>
      </c>
      <c r="X228" s="383"/>
      <c r="Y228" s="383">
        <v>0</v>
      </c>
      <c r="Z228" s="386" t="s">
        <v>11</v>
      </c>
      <c r="AA228" s="386"/>
      <c r="AB228" s="386">
        <v>0</v>
      </c>
      <c r="AC228" s="386" t="s">
        <v>11</v>
      </c>
      <c r="AD228" s="383" t="s">
        <v>33</v>
      </c>
      <c r="AE228" s="383" t="s">
        <v>36</v>
      </c>
      <c r="AF228" s="383">
        <v>97</v>
      </c>
      <c r="AG228" s="383" t="s">
        <v>35</v>
      </c>
      <c r="AH228" s="383" t="s">
        <v>34</v>
      </c>
      <c r="AI228" s="383" t="s">
        <v>36</v>
      </c>
      <c r="AJ228" s="383" t="s">
        <v>3554</v>
      </c>
      <c r="AK228" s="384" t="str">
        <f t="shared" si="7"/>
        <v>NA</v>
      </c>
      <c r="AL228" s="384" t="str">
        <f t="shared" si="8"/>
        <v>NA</v>
      </c>
      <c r="AN228" s="196"/>
    </row>
    <row r="229" spans="1:40" s="181" customFormat="1" x14ac:dyDescent="0.25">
      <c r="A229" s="381" t="s">
        <v>3224</v>
      </c>
      <c r="B229" s="382" t="s">
        <v>455</v>
      </c>
      <c r="C229" s="382" t="s">
        <v>30</v>
      </c>
      <c r="D229" s="382" t="s">
        <v>456</v>
      </c>
      <c r="E229" s="382" t="s">
        <v>32</v>
      </c>
      <c r="F229" s="383"/>
      <c r="G229" s="383">
        <v>1</v>
      </c>
      <c r="H229" s="383" t="s">
        <v>11</v>
      </c>
      <c r="I229" s="383"/>
      <c r="J229" s="383">
        <v>1</v>
      </c>
      <c r="K229" s="383" t="s">
        <v>11</v>
      </c>
      <c r="L229" s="385"/>
      <c r="M229" s="383">
        <v>0</v>
      </c>
      <c r="N229" s="383" t="s">
        <v>11</v>
      </c>
      <c r="O229" s="385"/>
      <c r="P229" s="385"/>
      <c r="Q229" s="386" t="s">
        <v>11</v>
      </c>
      <c r="R229" s="383"/>
      <c r="S229" s="383">
        <v>1</v>
      </c>
      <c r="T229" s="386" t="s">
        <v>11</v>
      </c>
      <c r="U229" s="386"/>
      <c r="V229" s="386">
        <v>1</v>
      </c>
      <c r="W229" s="386" t="s">
        <v>11</v>
      </c>
      <c r="X229" s="383"/>
      <c r="Y229" s="383">
        <v>1</v>
      </c>
      <c r="Z229" s="386" t="s">
        <v>11</v>
      </c>
      <c r="AA229" s="386"/>
      <c r="AB229" s="386">
        <v>1</v>
      </c>
      <c r="AC229" s="386" t="s">
        <v>11</v>
      </c>
      <c r="AD229" s="383" t="s">
        <v>33</v>
      </c>
      <c r="AE229" s="383" t="s">
        <v>34</v>
      </c>
      <c r="AF229" s="383">
        <v>100</v>
      </c>
      <c r="AG229" s="383" t="s">
        <v>35</v>
      </c>
      <c r="AH229" s="383" t="s">
        <v>34</v>
      </c>
      <c r="AI229" s="383" t="s">
        <v>36</v>
      </c>
      <c r="AJ229" s="383" t="s">
        <v>3554</v>
      </c>
      <c r="AK229" s="384" t="str">
        <f t="shared" si="7"/>
        <v>NA</v>
      </c>
      <c r="AL229" s="384" t="str">
        <f t="shared" si="8"/>
        <v>NA</v>
      </c>
      <c r="AN229" s="196"/>
    </row>
    <row r="230" spans="1:40" s="181" customFormat="1" x14ac:dyDescent="0.25">
      <c r="A230" s="381" t="s">
        <v>3224</v>
      </c>
      <c r="B230" s="382" t="s">
        <v>457</v>
      </c>
      <c r="C230" s="382" t="s">
        <v>30</v>
      </c>
      <c r="D230" s="382" t="s">
        <v>458</v>
      </c>
      <c r="E230" s="382" t="s">
        <v>32</v>
      </c>
      <c r="F230" s="383"/>
      <c r="G230" s="383">
        <v>0</v>
      </c>
      <c r="H230" s="383" t="s">
        <v>11</v>
      </c>
      <c r="I230" s="383"/>
      <c r="J230" s="383">
        <v>0</v>
      </c>
      <c r="K230" s="383" t="s">
        <v>11</v>
      </c>
      <c r="L230" s="385"/>
      <c r="M230" s="383">
        <v>0</v>
      </c>
      <c r="N230" s="383" t="s">
        <v>11</v>
      </c>
      <c r="O230" s="385"/>
      <c r="P230" s="385"/>
      <c r="Q230" s="386" t="s">
        <v>11</v>
      </c>
      <c r="R230" s="383"/>
      <c r="S230" s="383">
        <v>0</v>
      </c>
      <c r="T230" s="386" t="s">
        <v>11</v>
      </c>
      <c r="U230" s="386"/>
      <c r="V230" s="386">
        <v>0</v>
      </c>
      <c r="W230" s="386" t="s">
        <v>11</v>
      </c>
      <c r="X230" s="383"/>
      <c r="Y230" s="383">
        <v>0</v>
      </c>
      <c r="Z230" s="386" t="s">
        <v>11</v>
      </c>
      <c r="AA230" s="386"/>
      <c r="AB230" s="386">
        <v>0</v>
      </c>
      <c r="AC230" s="386" t="s">
        <v>11</v>
      </c>
      <c r="AD230" s="383" t="s">
        <v>57</v>
      </c>
      <c r="AE230" s="383" t="s">
        <v>36</v>
      </c>
      <c r="AF230" s="383">
        <v>74</v>
      </c>
      <c r="AG230" s="383" t="s">
        <v>35</v>
      </c>
      <c r="AH230" s="383" t="s">
        <v>34</v>
      </c>
      <c r="AI230" s="383" t="s">
        <v>36</v>
      </c>
      <c r="AJ230" s="383" t="s">
        <v>3554</v>
      </c>
      <c r="AK230" s="384" t="str">
        <f t="shared" si="7"/>
        <v>NA</v>
      </c>
      <c r="AL230" s="384" t="str">
        <f t="shared" si="8"/>
        <v>NA</v>
      </c>
      <c r="AN230" s="196"/>
    </row>
    <row r="231" spans="1:40" s="181" customFormat="1" x14ac:dyDescent="0.25">
      <c r="A231" s="381" t="s">
        <v>3224</v>
      </c>
      <c r="B231" s="382" t="s">
        <v>459</v>
      </c>
      <c r="C231" s="382" t="s">
        <v>30</v>
      </c>
      <c r="D231" s="382" t="s">
        <v>460</v>
      </c>
      <c r="E231" s="382" t="s">
        <v>32</v>
      </c>
      <c r="F231" s="383"/>
      <c r="G231" s="383">
        <v>0</v>
      </c>
      <c r="H231" s="383" t="s">
        <v>11</v>
      </c>
      <c r="I231" s="383"/>
      <c r="J231" s="383">
        <v>0</v>
      </c>
      <c r="K231" s="383" t="s">
        <v>11</v>
      </c>
      <c r="L231" s="385"/>
      <c r="M231" s="383">
        <v>0</v>
      </c>
      <c r="N231" s="383" t="s">
        <v>11</v>
      </c>
      <c r="O231" s="385"/>
      <c r="P231" s="385"/>
      <c r="Q231" s="386" t="s">
        <v>11</v>
      </c>
      <c r="R231" s="383"/>
      <c r="S231" s="383">
        <v>0</v>
      </c>
      <c r="T231" s="386" t="s">
        <v>11</v>
      </c>
      <c r="U231" s="386"/>
      <c r="V231" s="386">
        <v>0</v>
      </c>
      <c r="W231" s="386" t="s">
        <v>11</v>
      </c>
      <c r="X231" s="383"/>
      <c r="Y231" s="383">
        <v>0</v>
      </c>
      <c r="Z231" s="386" t="s">
        <v>11</v>
      </c>
      <c r="AA231" s="386"/>
      <c r="AB231" s="386">
        <v>0</v>
      </c>
      <c r="AC231" s="386" t="s">
        <v>11</v>
      </c>
      <c r="AD231" s="383" t="s">
        <v>33</v>
      </c>
      <c r="AE231" s="383" t="s">
        <v>36</v>
      </c>
      <c r="AF231" s="383">
        <v>92</v>
      </c>
      <c r="AG231" s="383" t="s">
        <v>35</v>
      </c>
      <c r="AH231" s="383" t="s">
        <v>34</v>
      </c>
      <c r="AI231" s="383" t="s">
        <v>36</v>
      </c>
      <c r="AJ231" s="383" t="s">
        <v>3554</v>
      </c>
      <c r="AK231" s="384" t="str">
        <f t="shared" si="7"/>
        <v>NA</v>
      </c>
      <c r="AL231" s="384" t="str">
        <f t="shared" si="8"/>
        <v>NA</v>
      </c>
      <c r="AN231" s="196"/>
    </row>
    <row r="232" spans="1:40" s="181" customFormat="1" x14ac:dyDescent="0.25">
      <c r="A232" s="381" t="s">
        <v>3224</v>
      </c>
      <c r="B232" s="382" t="s">
        <v>461</v>
      </c>
      <c r="C232" s="382" t="s">
        <v>30</v>
      </c>
      <c r="D232" s="382" t="s">
        <v>462</v>
      </c>
      <c r="E232" s="382" t="s">
        <v>32</v>
      </c>
      <c r="F232" s="383"/>
      <c r="G232" s="383">
        <v>1</v>
      </c>
      <c r="H232" s="383" t="s">
        <v>11</v>
      </c>
      <c r="I232" s="383"/>
      <c r="J232" s="383">
        <v>1</v>
      </c>
      <c r="K232" s="383" t="s">
        <v>11</v>
      </c>
      <c r="L232" s="385"/>
      <c r="M232" s="383">
        <v>0</v>
      </c>
      <c r="N232" s="383" t="s">
        <v>11</v>
      </c>
      <c r="O232" s="385"/>
      <c r="P232" s="385"/>
      <c r="Q232" s="386" t="s">
        <v>11</v>
      </c>
      <c r="R232" s="383"/>
      <c r="S232" s="383">
        <v>1</v>
      </c>
      <c r="T232" s="386" t="s">
        <v>11</v>
      </c>
      <c r="U232" s="386"/>
      <c r="V232" s="386">
        <v>1</v>
      </c>
      <c r="W232" s="386" t="s">
        <v>11</v>
      </c>
      <c r="X232" s="383"/>
      <c r="Y232" s="383">
        <v>1</v>
      </c>
      <c r="Z232" s="386" t="s">
        <v>11</v>
      </c>
      <c r="AA232" s="386"/>
      <c r="AB232" s="386">
        <v>1</v>
      </c>
      <c r="AC232" s="386" t="s">
        <v>11</v>
      </c>
      <c r="AD232" s="383" t="s">
        <v>33</v>
      </c>
      <c r="AE232" s="383" t="s">
        <v>36</v>
      </c>
      <c r="AF232" s="383">
        <v>97</v>
      </c>
      <c r="AG232" s="383" t="s">
        <v>35</v>
      </c>
      <c r="AH232" s="383" t="s">
        <v>36</v>
      </c>
      <c r="AI232" s="383" t="s">
        <v>36</v>
      </c>
      <c r="AJ232" s="383" t="s">
        <v>3554</v>
      </c>
      <c r="AK232" s="384" t="str">
        <f t="shared" si="7"/>
        <v>NA</v>
      </c>
      <c r="AL232" s="384" t="str">
        <f t="shared" si="8"/>
        <v>NA</v>
      </c>
      <c r="AN232" s="196"/>
    </row>
    <row r="233" spans="1:40" s="181" customFormat="1" x14ac:dyDescent="0.25">
      <c r="A233" s="381" t="s">
        <v>3224</v>
      </c>
      <c r="B233" s="382" t="s">
        <v>463</v>
      </c>
      <c r="C233" s="382" t="s">
        <v>30</v>
      </c>
      <c r="D233" s="382" t="s">
        <v>464</v>
      </c>
      <c r="E233" s="382" t="s">
        <v>32</v>
      </c>
      <c r="F233" s="383"/>
      <c r="G233" s="383">
        <v>0</v>
      </c>
      <c r="H233" s="383" t="s">
        <v>11</v>
      </c>
      <c r="I233" s="383"/>
      <c r="J233" s="383">
        <v>0</v>
      </c>
      <c r="K233" s="383" t="s">
        <v>11</v>
      </c>
      <c r="L233" s="385"/>
      <c r="M233" s="383">
        <v>0</v>
      </c>
      <c r="N233" s="383" t="s">
        <v>11</v>
      </c>
      <c r="O233" s="385"/>
      <c r="P233" s="385"/>
      <c r="Q233" s="386" t="s">
        <v>11</v>
      </c>
      <c r="R233" s="383"/>
      <c r="S233" s="383">
        <v>0</v>
      </c>
      <c r="T233" s="386" t="s">
        <v>11</v>
      </c>
      <c r="U233" s="386"/>
      <c r="V233" s="386">
        <v>0</v>
      </c>
      <c r="W233" s="386" t="s">
        <v>11</v>
      </c>
      <c r="X233" s="383"/>
      <c r="Y233" s="383">
        <v>0</v>
      </c>
      <c r="Z233" s="386" t="s">
        <v>11</v>
      </c>
      <c r="AA233" s="386"/>
      <c r="AB233" s="386">
        <v>0</v>
      </c>
      <c r="AC233" s="386" t="s">
        <v>11</v>
      </c>
      <c r="AD233" s="383" t="s">
        <v>33</v>
      </c>
      <c r="AE233" s="383" t="s">
        <v>36</v>
      </c>
      <c r="AF233" s="383">
        <v>90</v>
      </c>
      <c r="AG233" s="383" t="s">
        <v>35</v>
      </c>
      <c r="AH233" s="383" t="s">
        <v>36</v>
      </c>
      <c r="AI233" s="383" t="s">
        <v>36</v>
      </c>
      <c r="AJ233" s="383" t="s">
        <v>3554</v>
      </c>
      <c r="AK233" s="384" t="str">
        <f t="shared" si="7"/>
        <v>NA</v>
      </c>
      <c r="AL233" s="384" t="str">
        <f t="shared" si="8"/>
        <v>NA</v>
      </c>
      <c r="AN233" s="196"/>
    </row>
    <row r="234" spans="1:40" s="181" customFormat="1" x14ac:dyDescent="0.25">
      <c r="A234" s="381" t="s">
        <v>3224</v>
      </c>
      <c r="B234" s="382" t="s">
        <v>465</v>
      </c>
      <c r="C234" s="382" t="s">
        <v>30</v>
      </c>
      <c r="D234" s="382" t="s">
        <v>466</v>
      </c>
      <c r="E234" s="382" t="s">
        <v>32</v>
      </c>
      <c r="F234" s="383"/>
      <c r="G234" s="383">
        <v>0</v>
      </c>
      <c r="H234" s="383" t="s">
        <v>11</v>
      </c>
      <c r="I234" s="383"/>
      <c r="J234" s="383">
        <v>0</v>
      </c>
      <c r="K234" s="383" t="s">
        <v>11</v>
      </c>
      <c r="L234" s="385"/>
      <c r="M234" s="383">
        <v>0</v>
      </c>
      <c r="N234" s="383" t="s">
        <v>11</v>
      </c>
      <c r="O234" s="385"/>
      <c r="P234" s="385"/>
      <c r="Q234" s="386" t="s">
        <v>11</v>
      </c>
      <c r="R234" s="383"/>
      <c r="S234" s="383">
        <v>0</v>
      </c>
      <c r="T234" s="386" t="s">
        <v>11</v>
      </c>
      <c r="U234" s="386"/>
      <c r="V234" s="386">
        <v>0</v>
      </c>
      <c r="W234" s="386" t="s">
        <v>11</v>
      </c>
      <c r="X234" s="383"/>
      <c r="Y234" s="383">
        <v>0</v>
      </c>
      <c r="Z234" s="386" t="s">
        <v>11</v>
      </c>
      <c r="AA234" s="386"/>
      <c r="AB234" s="386">
        <v>0</v>
      </c>
      <c r="AC234" s="386" t="s">
        <v>11</v>
      </c>
      <c r="AD234" s="383" t="s">
        <v>33</v>
      </c>
      <c r="AE234" s="383" t="s">
        <v>34</v>
      </c>
      <c r="AF234" s="383">
        <v>100</v>
      </c>
      <c r="AG234" s="383" t="s">
        <v>35</v>
      </c>
      <c r="AH234" s="383" t="s">
        <v>34</v>
      </c>
      <c r="AI234" s="383" t="s">
        <v>36</v>
      </c>
      <c r="AJ234" s="383" t="s">
        <v>3554</v>
      </c>
      <c r="AK234" s="384" t="str">
        <f t="shared" si="7"/>
        <v>NA</v>
      </c>
      <c r="AL234" s="384" t="str">
        <f t="shared" si="8"/>
        <v>NA</v>
      </c>
      <c r="AN234" s="196"/>
    </row>
    <row r="235" spans="1:40" s="181" customFormat="1" x14ac:dyDescent="0.25">
      <c r="A235" s="381" t="s">
        <v>3224</v>
      </c>
      <c r="B235" s="382" t="s">
        <v>467</v>
      </c>
      <c r="C235" s="382" t="s">
        <v>30</v>
      </c>
      <c r="D235" s="382" t="s">
        <v>468</v>
      </c>
      <c r="E235" s="382" t="s">
        <v>32</v>
      </c>
      <c r="F235" s="383"/>
      <c r="G235" s="383">
        <v>0</v>
      </c>
      <c r="H235" s="383" t="s">
        <v>11</v>
      </c>
      <c r="I235" s="383"/>
      <c r="J235" s="383">
        <v>0</v>
      </c>
      <c r="K235" s="383" t="s">
        <v>11</v>
      </c>
      <c r="L235" s="385"/>
      <c r="M235" s="383">
        <v>0</v>
      </c>
      <c r="N235" s="383" t="s">
        <v>11</v>
      </c>
      <c r="O235" s="385"/>
      <c r="P235" s="385"/>
      <c r="Q235" s="386" t="s">
        <v>11</v>
      </c>
      <c r="R235" s="383"/>
      <c r="S235" s="383">
        <v>0</v>
      </c>
      <c r="T235" s="386" t="s">
        <v>11</v>
      </c>
      <c r="U235" s="386"/>
      <c r="V235" s="386">
        <v>0</v>
      </c>
      <c r="W235" s="386" t="s">
        <v>11</v>
      </c>
      <c r="X235" s="383"/>
      <c r="Y235" s="383">
        <v>0</v>
      </c>
      <c r="Z235" s="386" t="s">
        <v>11</v>
      </c>
      <c r="AA235" s="386"/>
      <c r="AB235" s="386">
        <v>0</v>
      </c>
      <c r="AC235" s="386" t="s">
        <v>11</v>
      </c>
      <c r="AD235" s="383" t="s">
        <v>57</v>
      </c>
      <c r="AE235" s="383" t="s">
        <v>36</v>
      </c>
      <c r="AF235" s="383">
        <v>74</v>
      </c>
      <c r="AG235" s="383" t="s">
        <v>35</v>
      </c>
      <c r="AH235" s="383" t="s">
        <v>34</v>
      </c>
      <c r="AI235" s="383" t="s">
        <v>36</v>
      </c>
      <c r="AJ235" s="383" t="s">
        <v>3554</v>
      </c>
      <c r="AK235" s="384" t="str">
        <f t="shared" si="7"/>
        <v>NA</v>
      </c>
      <c r="AL235" s="384" t="str">
        <f t="shared" si="8"/>
        <v>NA</v>
      </c>
      <c r="AN235" s="196"/>
    </row>
    <row r="236" spans="1:40" s="181" customFormat="1" x14ac:dyDescent="0.25">
      <c r="A236" s="381" t="s">
        <v>3224</v>
      </c>
      <c r="B236" s="382" t="s">
        <v>469</v>
      </c>
      <c r="C236" s="382" t="s">
        <v>30</v>
      </c>
      <c r="D236" s="382" t="s">
        <v>470</v>
      </c>
      <c r="E236" s="382" t="s">
        <v>32</v>
      </c>
      <c r="F236" s="383"/>
      <c r="G236" s="383">
        <v>0</v>
      </c>
      <c r="H236" s="383" t="s">
        <v>11</v>
      </c>
      <c r="I236" s="383"/>
      <c r="J236" s="383">
        <v>0</v>
      </c>
      <c r="K236" s="383" t="s">
        <v>11</v>
      </c>
      <c r="L236" s="385"/>
      <c r="M236" s="383">
        <v>0</v>
      </c>
      <c r="N236" s="383" t="s">
        <v>11</v>
      </c>
      <c r="O236" s="385"/>
      <c r="P236" s="385"/>
      <c r="Q236" s="386" t="s">
        <v>11</v>
      </c>
      <c r="R236" s="383"/>
      <c r="S236" s="383">
        <v>0</v>
      </c>
      <c r="T236" s="386" t="s">
        <v>11</v>
      </c>
      <c r="U236" s="386"/>
      <c r="V236" s="386">
        <v>0</v>
      </c>
      <c r="W236" s="386" t="s">
        <v>11</v>
      </c>
      <c r="X236" s="383"/>
      <c r="Y236" s="383">
        <v>0</v>
      </c>
      <c r="Z236" s="386" t="s">
        <v>11</v>
      </c>
      <c r="AA236" s="386"/>
      <c r="AB236" s="386">
        <v>0</v>
      </c>
      <c r="AC236" s="386" t="s">
        <v>11</v>
      </c>
      <c r="AD236" s="383" t="s">
        <v>104</v>
      </c>
      <c r="AE236" s="383" t="s">
        <v>36</v>
      </c>
      <c r="AF236" s="383">
        <v>82</v>
      </c>
      <c r="AG236" s="383" t="s">
        <v>35</v>
      </c>
      <c r="AH236" s="383" t="s">
        <v>34</v>
      </c>
      <c r="AI236" s="383" t="s">
        <v>36</v>
      </c>
      <c r="AJ236" s="383" t="s">
        <v>3554</v>
      </c>
      <c r="AK236" s="384" t="str">
        <f t="shared" si="7"/>
        <v>NA</v>
      </c>
      <c r="AL236" s="384" t="str">
        <f t="shared" si="8"/>
        <v>NA</v>
      </c>
      <c r="AN236" s="196"/>
    </row>
    <row r="237" spans="1:40" s="181" customFormat="1" x14ac:dyDescent="0.25">
      <c r="A237" s="381" t="s">
        <v>3224</v>
      </c>
      <c r="B237" s="382" t="s">
        <v>471</v>
      </c>
      <c r="C237" s="382" t="s">
        <v>30</v>
      </c>
      <c r="D237" s="382" t="s">
        <v>472</v>
      </c>
      <c r="E237" s="382" t="s">
        <v>32</v>
      </c>
      <c r="F237" s="383"/>
      <c r="G237" s="383">
        <v>0</v>
      </c>
      <c r="H237" s="383" t="s">
        <v>11</v>
      </c>
      <c r="I237" s="383"/>
      <c r="J237" s="383">
        <v>0</v>
      </c>
      <c r="K237" s="383" t="s">
        <v>11</v>
      </c>
      <c r="L237" s="385"/>
      <c r="M237" s="383">
        <v>0</v>
      </c>
      <c r="N237" s="383" t="s">
        <v>11</v>
      </c>
      <c r="O237" s="385"/>
      <c r="P237" s="385"/>
      <c r="Q237" s="386" t="s">
        <v>11</v>
      </c>
      <c r="R237" s="383"/>
      <c r="S237" s="383">
        <v>0</v>
      </c>
      <c r="T237" s="386" t="s">
        <v>11</v>
      </c>
      <c r="U237" s="386"/>
      <c r="V237" s="386">
        <v>0</v>
      </c>
      <c r="W237" s="386" t="s">
        <v>11</v>
      </c>
      <c r="X237" s="383"/>
      <c r="Y237" s="383">
        <v>0</v>
      </c>
      <c r="Z237" s="386" t="s">
        <v>11</v>
      </c>
      <c r="AA237" s="386"/>
      <c r="AB237" s="386">
        <v>0</v>
      </c>
      <c r="AC237" s="386" t="s">
        <v>11</v>
      </c>
      <c r="AD237" s="383" t="s">
        <v>33</v>
      </c>
      <c r="AE237" s="383" t="s">
        <v>36</v>
      </c>
      <c r="AF237" s="383">
        <v>92</v>
      </c>
      <c r="AG237" s="383" t="s">
        <v>40</v>
      </c>
      <c r="AH237" s="383" t="s">
        <v>34</v>
      </c>
      <c r="AI237" s="383" t="s">
        <v>36</v>
      </c>
      <c r="AJ237" s="383" t="s">
        <v>3554</v>
      </c>
      <c r="AK237" s="384" t="str">
        <f t="shared" si="7"/>
        <v>NA</v>
      </c>
      <c r="AL237" s="384" t="str">
        <f t="shared" si="8"/>
        <v>NA</v>
      </c>
      <c r="AN237" s="196"/>
    </row>
    <row r="238" spans="1:40" s="181" customFormat="1" x14ac:dyDescent="0.25">
      <c r="A238" s="381" t="s">
        <v>3224</v>
      </c>
      <c r="B238" s="382" t="s">
        <v>473</v>
      </c>
      <c r="C238" s="382" t="s">
        <v>30</v>
      </c>
      <c r="D238" s="382" t="s">
        <v>474</v>
      </c>
      <c r="E238" s="382" t="s">
        <v>32</v>
      </c>
      <c r="F238" s="383"/>
      <c r="G238" s="383">
        <v>1</v>
      </c>
      <c r="H238" s="383" t="s">
        <v>11</v>
      </c>
      <c r="I238" s="383"/>
      <c r="J238" s="383">
        <v>1</v>
      </c>
      <c r="K238" s="383" t="s">
        <v>11</v>
      </c>
      <c r="L238" s="385"/>
      <c r="M238" s="383">
        <v>1</v>
      </c>
      <c r="N238" s="383" t="s">
        <v>11</v>
      </c>
      <c r="O238" s="385"/>
      <c r="P238" s="385"/>
      <c r="Q238" s="386" t="s">
        <v>11</v>
      </c>
      <c r="R238" s="383"/>
      <c r="S238" s="383">
        <v>1</v>
      </c>
      <c r="T238" s="386" t="s">
        <v>11</v>
      </c>
      <c r="U238" s="386"/>
      <c r="V238" s="386">
        <v>1</v>
      </c>
      <c r="W238" s="386" t="s">
        <v>11</v>
      </c>
      <c r="X238" s="383"/>
      <c r="Y238" s="383">
        <v>1</v>
      </c>
      <c r="Z238" s="386" t="s">
        <v>11</v>
      </c>
      <c r="AA238" s="386"/>
      <c r="AB238" s="386">
        <v>1</v>
      </c>
      <c r="AC238" s="386" t="s">
        <v>11</v>
      </c>
      <c r="AD238" s="383" t="s">
        <v>33</v>
      </c>
      <c r="AE238" s="383" t="s">
        <v>36</v>
      </c>
      <c r="AF238" s="383">
        <v>79</v>
      </c>
      <c r="AG238" s="383" t="s">
        <v>35</v>
      </c>
      <c r="AH238" s="383" t="s">
        <v>34</v>
      </c>
      <c r="AI238" s="383" t="s">
        <v>36</v>
      </c>
      <c r="AJ238" s="383" t="s">
        <v>3554</v>
      </c>
      <c r="AK238" s="384" t="str">
        <f t="shared" si="7"/>
        <v>NA</v>
      </c>
      <c r="AL238" s="384" t="str">
        <f t="shared" si="8"/>
        <v>NA</v>
      </c>
      <c r="AN238" s="196"/>
    </row>
    <row r="239" spans="1:40" s="181" customFormat="1" x14ac:dyDescent="0.25">
      <c r="A239" s="381" t="s">
        <v>3224</v>
      </c>
      <c r="B239" s="382" t="s">
        <v>475</v>
      </c>
      <c r="C239" s="382" t="s">
        <v>30</v>
      </c>
      <c r="D239" s="382" t="s">
        <v>476</v>
      </c>
      <c r="E239" s="382" t="s">
        <v>32</v>
      </c>
      <c r="F239" s="383"/>
      <c r="G239" s="383">
        <v>0</v>
      </c>
      <c r="H239" s="383" t="s">
        <v>11</v>
      </c>
      <c r="I239" s="383"/>
      <c r="J239" s="383">
        <v>0</v>
      </c>
      <c r="K239" s="383" t="s">
        <v>11</v>
      </c>
      <c r="L239" s="385"/>
      <c r="M239" s="383">
        <v>0</v>
      </c>
      <c r="N239" s="383" t="s">
        <v>11</v>
      </c>
      <c r="O239" s="385"/>
      <c r="P239" s="385"/>
      <c r="Q239" s="386" t="s">
        <v>11</v>
      </c>
      <c r="R239" s="383"/>
      <c r="S239" s="383">
        <v>0</v>
      </c>
      <c r="T239" s="386" t="s">
        <v>11</v>
      </c>
      <c r="U239" s="386"/>
      <c r="V239" s="386">
        <v>0</v>
      </c>
      <c r="W239" s="386" t="s">
        <v>11</v>
      </c>
      <c r="X239" s="383"/>
      <c r="Y239" s="383">
        <v>0</v>
      </c>
      <c r="Z239" s="386" t="s">
        <v>11</v>
      </c>
      <c r="AA239" s="386"/>
      <c r="AB239" s="386">
        <v>0</v>
      </c>
      <c r="AC239" s="386" t="s">
        <v>11</v>
      </c>
      <c r="AD239" s="383" t="s">
        <v>33</v>
      </c>
      <c r="AE239" s="383" t="s">
        <v>36</v>
      </c>
      <c r="AF239" s="383">
        <v>79</v>
      </c>
      <c r="AG239" s="383" t="s">
        <v>35</v>
      </c>
      <c r="AH239" s="383" t="s">
        <v>34</v>
      </c>
      <c r="AI239" s="383" t="s">
        <v>36</v>
      </c>
      <c r="AJ239" s="383" t="s">
        <v>3554</v>
      </c>
      <c r="AK239" s="384" t="str">
        <f t="shared" si="7"/>
        <v>NA</v>
      </c>
      <c r="AL239" s="384" t="str">
        <f t="shared" si="8"/>
        <v>NA</v>
      </c>
      <c r="AN239" s="196"/>
    </row>
    <row r="240" spans="1:40" s="181" customFormat="1" x14ac:dyDescent="0.25">
      <c r="A240" s="381" t="s">
        <v>3224</v>
      </c>
      <c r="B240" s="382" t="s">
        <v>477</v>
      </c>
      <c r="C240" s="382" t="s">
        <v>30</v>
      </c>
      <c r="D240" s="382" t="s">
        <v>478</v>
      </c>
      <c r="E240" s="382" t="s">
        <v>32</v>
      </c>
      <c r="F240" s="383"/>
      <c r="G240" s="383">
        <v>0</v>
      </c>
      <c r="H240" s="383" t="s">
        <v>11</v>
      </c>
      <c r="I240" s="383"/>
      <c r="J240" s="383">
        <v>0</v>
      </c>
      <c r="K240" s="383" t="s">
        <v>11</v>
      </c>
      <c r="L240" s="385"/>
      <c r="M240" s="383">
        <v>0</v>
      </c>
      <c r="N240" s="383" t="s">
        <v>11</v>
      </c>
      <c r="O240" s="385"/>
      <c r="P240" s="385"/>
      <c r="Q240" s="386" t="s">
        <v>11</v>
      </c>
      <c r="R240" s="383"/>
      <c r="S240" s="383">
        <v>0</v>
      </c>
      <c r="T240" s="386" t="s">
        <v>11</v>
      </c>
      <c r="U240" s="386"/>
      <c r="V240" s="386">
        <v>0</v>
      </c>
      <c r="W240" s="386" t="s">
        <v>11</v>
      </c>
      <c r="X240" s="383"/>
      <c r="Y240" s="383">
        <v>0</v>
      </c>
      <c r="Z240" s="386" t="s">
        <v>11</v>
      </c>
      <c r="AA240" s="386"/>
      <c r="AB240" s="386">
        <v>0</v>
      </c>
      <c r="AC240" s="386" t="s">
        <v>11</v>
      </c>
      <c r="AD240" s="383" t="s">
        <v>33</v>
      </c>
      <c r="AE240" s="383" t="s">
        <v>34</v>
      </c>
      <c r="AF240" s="383">
        <v>100</v>
      </c>
      <c r="AG240" s="383" t="s">
        <v>35</v>
      </c>
      <c r="AH240" s="383" t="s">
        <v>34</v>
      </c>
      <c r="AI240" s="383" t="s">
        <v>36</v>
      </c>
      <c r="AJ240" s="383" t="s">
        <v>3554</v>
      </c>
      <c r="AK240" s="384" t="str">
        <f t="shared" si="7"/>
        <v>NA</v>
      </c>
      <c r="AL240" s="384" t="str">
        <f t="shared" si="8"/>
        <v>NA</v>
      </c>
      <c r="AN240" s="196"/>
    </row>
    <row r="241" spans="1:40" s="181" customFormat="1" x14ac:dyDescent="0.25">
      <c r="A241" s="381" t="s">
        <v>3224</v>
      </c>
      <c r="B241" s="382" t="s">
        <v>479</v>
      </c>
      <c r="C241" s="382" t="s">
        <v>30</v>
      </c>
      <c r="D241" s="382" t="s">
        <v>480</v>
      </c>
      <c r="E241" s="382" t="s">
        <v>32</v>
      </c>
      <c r="F241" s="383"/>
      <c r="G241" s="383">
        <v>0</v>
      </c>
      <c r="H241" s="383" t="s">
        <v>11</v>
      </c>
      <c r="I241" s="383"/>
      <c r="J241" s="383">
        <v>0</v>
      </c>
      <c r="K241" s="383" t="s">
        <v>11</v>
      </c>
      <c r="L241" s="385"/>
      <c r="M241" s="383">
        <v>0</v>
      </c>
      <c r="N241" s="383" t="s">
        <v>11</v>
      </c>
      <c r="O241" s="385"/>
      <c r="P241" s="385"/>
      <c r="Q241" s="386" t="s">
        <v>11</v>
      </c>
      <c r="R241" s="383"/>
      <c r="S241" s="383">
        <v>0</v>
      </c>
      <c r="T241" s="386" t="s">
        <v>11</v>
      </c>
      <c r="U241" s="386"/>
      <c r="V241" s="386">
        <v>0</v>
      </c>
      <c r="W241" s="386" t="s">
        <v>11</v>
      </c>
      <c r="X241" s="383"/>
      <c r="Y241" s="383">
        <v>0</v>
      </c>
      <c r="Z241" s="386" t="s">
        <v>11</v>
      </c>
      <c r="AA241" s="386"/>
      <c r="AB241" s="386">
        <v>0</v>
      </c>
      <c r="AC241" s="386" t="s">
        <v>11</v>
      </c>
      <c r="AD241" s="383" t="s">
        <v>33</v>
      </c>
      <c r="AE241" s="383" t="s">
        <v>36</v>
      </c>
      <c r="AF241" s="383">
        <v>90</v>
      </c>
      <c r="AG241" s="383" t="s">
        <v>35</v>
      </c>
      <c r="AH241" s="383" t="s">
        <v>34</v>
      </c>
      <c r="AI241" s="383" t="s">
        <v>36</v>
      </c>
      <c r="AJ241" s="383" t="s">
        <v>3554</v>
      </c>
      <c r="AK241" s="384" t="str">
        <f t="shared" si="7"/>
        <v>NA</v>
      </c>
      <c r="AL241" s="384" t="str">
        <f t="shared" si="8"/>
        <v>NA</v>
      </c>
      <c r="AN241" s="196"/>
    </row>
    <row r="242" spans="1:40" s="181" customFormat="1" x14ac:dyDescent="0.25">
      <c r="A242" s="381" t="s">
        <v>3224</v>
      </c>
      <c r="B242" s="382" t="s">
        <v>481</v>
      </c>
      <c r="C242" s="382" t="s">
        <v>30</v>
      </c>
      <c r="D242" s="382" t="s">
        <v>482</v>
      </c>
      <c r="E242" s="382" t="s">
        <v>32</v>
      </c>
      <c r="F242" s="383"/>
      <c r="G242" s="383">
        <v>0</v>
      </c>
      <c r="H242" s="383" t="s">
        <v>11</v>
      </c>
      <c r="I242" s="383"/>
      <c r="J242" s="383">
        <v>0</v>
      </c>
      <c r="K242" s="383" t="s">
        <v>11</v>
      </c>
      <c r="L242" s="385"/>
      <c r="M242" s="383">
        <v>0</v>
      </c>
      <c r="N242" s="383" t="s">
        <v>11</v>
      </c>
      <c r="O242" s="385"/>
      <c r="P242" s="385"/>
      <c r="Q242" s="386" t="s">
        <v>11</v>
      </c>
      <c r="R242" s="383"/>
      <c r="S242" s="383">
        <v>0</v>
      </c>
      <c r="T242" s="386" t="s">
        <v>11</v>
      </c>
      <c r="U242" s="386"/>
      <c r="V242" s="386">
        <v>0</v>
      </c>
      <c r="W242" s="386" t="s">
        <v>11</v>
      </c>
      <c r="X242" s="383"/>
      <c r="Y242" s="383">
        <v>0</v>
      </c>
      <c r="Z242" s="386" t="s">
        <v>11</v>
      </c>
      <c r="AA242" s="386"/>
      <c r="AB242" s="386">
        <v>0</v>
      </c>
      <c r="AC242" s="386" t="s">
        <v>11</v>
      </c>
      <c r="AD242" s="383" t="s">
        <v>33</v>
      </c>
      <c r="AE242" s="383" t="s">
        <v>34</v>
      </c>
      <c r="AF242" s="383">
        <v>100</v>
      </c>
      <c r="AG242" s="383" t="s">
        <v>35</v>
      </c>
      <c r="AH242" s="383" t="s">
        <v>36</v>
      </c>
      <c r="AI242" s="383" t="s">
        <v>36</v>
      </c>
      <c r="AJ242" s="383" t="s">
        <v>3554</v>
      </c>
      <c r="AK242" s="384" t="str">
        <f t="shared" si="7"/>
        <v>NA</v>
      </c>
      <c r="AL242" s="384" t="str">
        <f t="shared" si="8"/>
        <v>NA</v>
      </c>
      <c r="AN242" s="196"/>
    </row>
    <row r="243" spans="1:40" s="181" customFormat="1" x14ac:dyDescent="0.25">
      <c r="A243" s="381" t="s">
        <v>3224</v>
      </c>
      <c r="B243" s="382" t="s">
        <v>483</v>
      </c>
      <c r="C243" s="382" t="s">
        <v>30</v>
      </c>
      <c r="D243" s="382" t="s">
        <v>484</v>
      </c>
      <c r="E243" s="382" t="s">
        <v>32</v>
      </c>
      <c r="F243" s="383"/>
      <c r="G243" s="383">
        <v>0</v>
      </c>
      <c r="H243" s="383" t="s">
        <v>11</v>
      </c>
      <c r="I243" s="383"/>
      <c r="J243" s="383">
        <v>0</v>
      </c>
      <c r="K243" s="383" t="s">
        <v>11</v>
      </c>
      <c r="L243" s="385"/>
      <c r="M243" s="383">
        <v>0</v>
      </c>
      <c r="N243" s="383" t="s">
        <v>11</v>
      </c>
      <c r="O243" s="385"/>
      <c r="P243" s="385"/>
      <c r="Q243" s="386" t="s">
        <v>11</v>
      </c>
      <c r="R243" s="383"/>
      <c r="S243" s="383">
        <v>0</v>
      </c>
      <c r="T243" s="386" t="s">
        <v>11</v>
      </c>
      <c r="U243" s="386"/>
      <c r="V243" s="386">
        <v>0</v>
      </c>
      <c r="W243" s="386" t="s">
        <v>11</v>
      </c>
      <c r="X243" s="383"/>
      <c r="Y243" s="383">
        <v>0</v>
      </c>
      <c r="Z243" s="386" t="s">
        <v>11</v>
      </c>
      <c r="AA243" s="386"/>
      <c r="AB243" s="386">
        <v>0</v>
      </c>
      <c r="AC243" s="386" t="s">
        <v>11</v>
      </c>
      <c r="AD243" s="383" t="s">
        <v>33</v>
      </c>
      <c r="AE243" s="383" t="s">
        <v>36</v>
      </c>
      <c r="AF243" s="383">
        <v>97</v>
      </c>
      <c r="AG243" s="383" t="s">
        <v>35</v>
      </c>
      <c r="AH243" s="383" t="s">
        <v>34</v>
      </c>
      <c r="AI243" s="383" t="s">
        <v>36</v>
      </c>
      <c r="AJ243" s="383" t="s">
        <v>3554</v>
      </c>
      <c r="AK243" s="384" t="str">
        <f t="shared" si="7"/>
        <v>NA</v>
      </c>
      <c r="AL243" s="384" t="str">
        <f t="shared" si="8"/>
        <v>NA</v>
      </c>
      <c r="AN243" s="196"/>
    </row>
    <row r="244" spans="1:40" s="181" customFormat="1" x14ac:dyDescent="0.25">
      <c r="A244" s="381" t="s">
        <v>3224</v>
      </c>
      <c r="B244" s="382" t="s">
        <v>485</v>
      </c>
      <c r="C244" s="382" t="s">
        <v>30</v>
      </c>
      <c r="D244" s="382" t="s">
        <v>486</v>
      </c>
      <c r="E244" s="382" t="s">
        <v>32</v>
      </c>
      <c r="F244" s="383"/>
      <c r="G244" s="383">
        <v>0</v>
      </c>
      <c r="H244" s="383" t="s">
        <v>11</v>
      </c>
      <c r="I244" s="383"/>
      <c r="J244" s="383">
        <v>0</v>
      </c>
      <c r="K244" s="383" t="s">
        <v>11</v>
      </c>
      <c r="L244" s="385"/>
      <c r="M244" s="383">
        <v>0</v>
      </c>
      <c r="N244" s="383" t="s">
        <v>11</v>
      </c>
      <c r="O244" s="385"/>
      <c r="P244" s="385"/>
      <c r="Q244" s="386" t="s">
        <v>11</v>
      </c>
      <c r="R244" s="383"/>
      <c r="S244" s="383">
        <v>0</v>
      </c>
      <c r="T244" s="386" t="s">
        <v>11</v>
      </c>
      <c r="U244" s="386"/>
      <c r="V244" s="386">
        <v>0</v>
      </c>
      <c r="W244" s="386" t="s">
        <v>11</v>
      </c>
      <c r="X244" s="383"/>
      <c r="Y244" s="383">
        <v>0</v>
      </c>
      <c r="Z244" s="386" t="s">
        <v>11</v>
      </c>
      <c r="AA244" s="386"/>
      <c r="AB244" s="386">
        <v>0</v>
      </c>
      <c r="AC244" s="386" t="s">
        <v>11</v>
      </c>
      <c r="AD244" s="383" t="s">
        <v>33</v>
      </c>
      <c r="AE244" s="383" t="s">
        <v>36</v>
      </c>
      <c r="AF244" s="383">
        <v>79</v>
      </c>
      <c r="AG244" s="383" t="s">
        <v>35</v>
      </c>
      <c r="AH244" s="383" t="s">
        <v>34</v>
      </c>
      <c r="AI244" s="383" t="s">
        <v>36</v>
      </c>
      <c r="AJ244" s="383" t="s">
        <v>3554</v>
      </c>
      <c r="AK244" s="384" t="str">
        <f t="shared" si="7"/>
        <v>NA</v>
      </c>
      <c r="AL244" s="384" t="str">
        <f t="shared" si="8"/>
        <v>NA</v>
      </c>
      <c r="AN244" s="196"/>
    </row>
    <row r="245" spans="1:40" s="181" customFormat="1" x14ac:dyDescent="0.25">
      <c r="A245" s="381" t="s">
        <v>3224</v>
      </c>
      <c r="B245" s="382" t="s">
        <v>487</v>
      </c>
      <c r="C245" s="382" t="s">
        <v>30</v>
      </c>
      <c r="D245" s="382" t="s">
        <v>488</v>
      </c>
      <c r="E245" s="382" t="s">
        <v>32</v>
      </c>
      <c r="F245" s="383"/>
      <c r="G245" s="383">
        <v>0</v>
      </c>
      <c r="H245" s="383" t="s">
        <v>11</v>
      </c>
      <c r="I245" s="383"/>
      <c r="J245" s="383">
        <v>0</v>
      </c>
      <c r="K245" s="383" t="s">
        <v>11</v>
      </c>
      <c r="L245" s="385"/>
      <c r="M245" s="383">
        <v>0</v>
      </c>
      <c r="N245" s="383" t="s">
        <v>11</v>
      </c>
      <c r="O245" s="385"/>
      <c r="P245" s="385"/>
      <c r="Q245" s="386" t="s">
        <v>11</v>
      </c>
      <c r="R245" s="383"/>
      <c r="S245" s="383">
        <v>0</v>
      </c>
      <c r="T245" s="386" t="s">
        <v>11</v>
      </c>
      <c r="U245" s="386"/>
      <c r="V245" s="386">
        <v>0</v>
      </c>
      <c r="W245" s="386" t="s">
        <v>11</v>
      </c>
      <c r="X245" s="383"/>
      <c r="Y245" s="383">
        <v>0</v>
      </c>
      <c r="Z245" s="386" t="s">
        <v>11</v>
      </c>
      <c r="AA245" s="386"/>
      <c r="AB245" s="386">
        <v>0</v>
      </c>
      <c r="AC245" s="386" t="s">
        <v>11</v>
      </c>
      <c r="AD245" s="383" t="s">
        <v>33</v>
      </c>
      <c r="AE245" s="383" t="s">
        <v>36</v>
      </c>
      <c r="AF245" s="383">
        <v>79</v>
      </c>
      <c r="AG245" s="383" t="s">
        <v>35</v>
      </c>
      <c r="AH245" s="383" t="s">
        <v>34</v>
      </c>
      <c r="AI245" s="383" t="s">
        <v>36</v>
      </c>
      <c r="AJ245" s="383" t="s">
        <v>3554</v>
      </c>
      <c r="AK245" s="384" t="str">
        <f t="shared" si="7"/>
        <v>NA</v>
      </c>
      <c r="AL245" s="384" t="str">
        <f t="shared" si="8"/>
        <v>NA</v>
      </c>
      <c r="AN245" s="196"/>
    </row>
    <row r="246" spans="1:40" s="181" customFormat="1" x14ac:dyDescent="0.25">
      <c r="A246" s="381" t="s">
        <v>3224</v>
      </c>
      <c r="B246" s="382" t="s">
        <v>489</v>
      </c>
      <c r="C246" s="382" t="s">
        <v>30</v>
      </c>
      <c r="D246" s="382" t="s">
        <v>490</v>
      </c>
      <c r="E246" s="382" t="s">
        <v>32</v>
      </c>
      <c r="F246" s="383"/>
      <c r="G246" s="383">
        <v>0</v>
      </c>
      <c r="H246" s="383" t="s">
        <v>11</v>
      </c>
      <c r="I246" s="383"/>
      <c r="J246" s="383">
        <v>0</v>
      </c>
      <c r="K246" s="383" t="s">
        <v>11</v>
      </c>
      <c r="L246" s="385"/>
      <c r="M246" s="383">
        <v>0</v>
      </c>
      <c r="N246" s="383" t="s">
        <v>11</v>
      </c>
      <c r="O246" s="385"/>
      <c r="P246" s="385"/>
      <c r="Q246" s="386" t="s">
        <v>11</v>
      </c>
      <c r="R246" s="383"/>
      <c r="S246" s="383">
        <v>0</v>
      </c>
      <c r="T246" s="386" t="s">
        <v>11</v>
      </c>
      <c r="U246" s="386"/>
      <c r="V246" s="386">
        <v>0</v>
      </c>
      <c r="W246" s="386" t="s">
        <v>11</v>
      </c>
      <c r="X246" s="383"/>
      <c r="Y246" s="383">
        <v>0</v>
      </c>
      <c r="Z246" s="386" t="s">
        <v>11</v>
      </c>
      <c r="AA246" s="386"/>
      <c r="AB246" s="386">
        <v>0</v>
      </c>
      <c r="AC246" s="386" t="s">
        <v>11</v>
      </c>
      <c r="AD246" s="383" t="s">
        <v>33</v>
      </c>
      <c r="AE246" s="383" t="s">
        <v>36</v>
      </c>
      <c r="AF246" s="383">
        <v>85</v>
      </c>
      <c r="AG246" s="383" t="s">
        <v>35</v>
      </c>
      <c r="AH246" s="383" t="s">
        <v>34</v>
      </c>
      <c r="AI246" s="383" t="s">
        <v>36</v>
      </c>
      <c r="AJ246" s="383" t="s">
        <v>3554</v>
      </c>
      <c r="AK246" s="384" t="str">
        <f t="shared" si="7"/>
        <v>NA</v>
      </c>
      <c r="AL246" s="384" t="str">
        <f t="shared" si="8"/>
        <v>NA</v>
      </c>
      <c r="AN246" s="196"/>
    </row>
    <row r="247" spans="1:40" s="181" customFormat="1" x14ac:dyDescent="0.25">
      <c r="A247" s="381" t="s">
        <v>3224</v>
      </c>
      <c r="B247" s="382" t="s">
        <v>491</v>
      </c>
      <c r="C247" s="382" t="s">
        <v>30</v>
      </c>
      <c r="D247" s="382" t="s">
        <v>492</v>
      </c>
      <c r="E247" s="382" t="s">
        <v>32</v>
      </c>
      <c r="F247" s="383"/>
      <c r="G247" s="383">
        <v>0</v>
      </c>
      <c r="H247" s="383" t="s">
        <v>11</v>
      </c>
      <c r="I247" s="383"/>
      <c r="J247" s="383">
        <v>0</v>
      </c>
      <c r="K247" s="383" t="s">
        <v>11</v>
      </c>
      <c r="L247" s="385"/>
      <c r="M247" s="383">
        <v>0</v>
      </c>
      <c r="N247" s="383" t="s">
        <v>11</v>
      </c>
      <c r="O247" s="385"/>
      <c r="P247" s="385"/>
      <c r="Q247" s="386" t="s">
        <v>11</v>
      </c>
      <c r="R247" s="383"/>
      <c r="S247" s="383">
        <v>0</v>
      </c>
      <c r="T247" s="386" t="s">
        <v>11</v>
      </c>
      <c r="U247" s="386"/>
      <c r="V247" s="386">
        <v>0</v>
      </c>
      <c r="W247" s="386" t="s">
        <v>11</v>
      </c>
      <c r="X247" s="383"/>
      <c r="Y247" s="383">
        <v>0</v>
      </c>
      <c r="Z247" s="386" t="s">
        <v>11</v>
      </c>
      <c r="AA247" s="386"/>
      <c r="AB247" s="386">
        <v>0</v>
      </c>
      <c r="AC247" s="386" t="s">
        <v>11</v>
      </c>
      <c r="AD247" s="383" t="s">
        <v>33</v>
      </c>
      <c r="AE247" s="383" t="s">
        <v>36</v>
      </c>
      <c r="AF247" s="383">
        <v>79</v>
      </c>
      <c r="AG247" s="383" t="s">
        <v>35</v>
      </c>
      <c r="AH247" s="383" t="s">
        <v>34</v>
      </c>
      <c r="AI247" s="383" t="s">
        <v>36</v>
      </c>
      <c r="AJ247" s="383" t="s">
        <v>3554</v>
      </c>
      <c r="AK247" s="384" t="str">
        <f t="shared" si="7"/>
        <v>NA</v>
      </c>
      <c r="AL247" s="384" t="str">
        <f t="shared" si="8"/>
        <v>NA</v>
      </c>
      <c r="AN247" s="196"/>
    </row>
    <row r="248" spans="1:40" s="181" customFormat="1" x14ac:dyDescent="0.25">
      <c r="A248" s="381" t="s">
        <v>3224</v>
      </c>
      <c r="B248" s="382" t="s">
        <v>493</v>
      </c>
      <c r="C248" s="382" t="s">
        <v>30</v>
      </c>
      <c r="D248" s="382" t="s">
        <v>494</v>
      </c>
      <c r="E248" s="382" t="s">
        <v>32</v>
      </c>
      <c r="F248" s="383"/>
      <c r="G248" s="383">
        <v>2</v>
      </c>
      <c r="H248" s="383" t="s">
        <v>11</v>
      </c>
      <c r="I248" s="383"/>
      <c r="J248" s="383">
        <v>2</v>
      </c>
      <c r="K248" s="383" t="s">
        <v>11</v>
      </c>
      <c r="L248" s="385"/>
      <c r="M248" s="383">
        <v>1</v>
      </c>
      <c r="N248" s="383" t="s">
        <v>11</v>
      </c>
      <c r="O248" s="385"/>
      <c r="P248" s="385"/>
      <c r="Q248" s="386" t="s">
        <v>11</v>
      </c>
      <c r="R248" s="383"/>
      <c r="S248" s="383">
        <v>2</v>
      </c>
      <c r="T248" s="386" t="s">
        <v>11</v>
      </c>
      <c r="U248" s="386"/>
      <c r="V248" s="386">
        <v>2</v>
      </c>
      <c r="W248" s="386" t="s">
        <v>11</v>
      </c>
      <c r="X248" s="383"/>
      <c r="Y248" s="383">
        <v>2</v>
      </c>
      <c r="Z248" s="386" t="s">
        <v>11</v>
      </c>
      <c r="AA248" s="386"/>
      <c r="AB248" s="386">
        <v>2</v>
      </c>
      <c r="AC248" s="386" t="s">
        <v>11</v>
      </c>
      <c r="AD248" s="383" t="s">
        <v>33</v>
      </c>
      <c r="AE248" s="383" t="s">
        <v>36</v>
      </c>
      <c r="AF248" s="383">
        <v>87</v>
      </c>
      <c r="AG248" s="383" t="s">
        <v>35</v>
      </c>
      <c r="AH248" s="383" t="s">
        <v>34</v>
      </c>
      <c r="AI248" s="383" t="s">
        <v>36</v>
      </c>
      <c r="AJ248" s="383" t="s">
        <v>3554</v>
      </c>
      <c r="AK248" s="384" t="str">
        <f t="shared" si="7"/>
        <v>NA</v>
      </c>
      <c r="AL248" s="384" t="str">
        <f t="shared" si="8"/>
        <v>NA</v>
      </c>
      <c r="AN248" s="196"/>
    </row>
    <row r="249" spans="1:40" s="181" customFormat="1" x14ac:dyDescent="0.25">
      <c r="A249" s="381" t="s">
        <v>3224</v>
      </c>
      <c r="B249" s="382" t="s">
        <v>495</v>
      </c>
      <c r="C249" s="382" t="s">
        <v>30</v>
      </c>
      <c r="D249" s="382" t="s">
        <v>496</v>
      </c>
      <c r="E249" s="382" t="s">
        <v>32</v>
      </c>
      <c r="F249" s="383"/>
      <c r="G249" s="383">
        <v>0</v>
      </c>
      <c r="H249" s="383" t="s">
        <v>11</v>
      </c>
      <c r="I249" s="383"/>
      <c r="J249" s="383">
        <v>0</v>
      </c>
      <c r="K249" s="383" t="s">
        <v>11</v>
      </c>
      <c r="L249" s="385"/>
      <c r="M249" s="383">
        <v>0</v>
      </c>
      <c r="N249" s="383" t="s">
        <v>11</v>
      </c>
      <c r="O249" s="385"/>
      <c r="P249" s="385"/>
      <c r="Q249" s="386" t="s">
        <v>11</v>
      </c>
      <c r="R249" s="383"/>
      <c r="S249" s="383">
        <v>0</v>
      </c>
      <c r="T249" s="386" t="s">
        <v>11</v>
      </c>
      <c r="U249" s="386"/>
      <c r="V249" s="386">
        <v>0</v>
      </c>
      <c r="W249" s="386" t="s">
        <v>11</v>
      </c>
      <c r="X249" s="383"/>
      <c r="Y249" s="383">
        <v>0</v>
      </c>
      <c r="Z249" s="386" t="s">
        <v>11</v>
      </c>
      <c r="AA249" s="386"/>
      <c r="AB249" s="386">
        <v>0</v>
      </c>
      <c r="AC249" s="386" t="s">
        <v>11</v>
      </c>
      <c r="AD249" s="383" t="s">
        <v>33</v>
      </c>
      <c r="AE249" s="383" t="s">
        <v>36</v>
      </c>
      <c r="AF249" s="383">
        <v>97</v>
      </c>
      <c r="AG249" s="383" t="s">
        <v>35</v>
      </c>
      <c r="AH249" s="383" t="s">
        <v>34</v>
      </c>
      <c r="AI249" s="383" t="s">
        <v>36</v>
      </c>
      <c r="AJ249" s="383" t="s">
        <v>3554</v>
      </c>
      <c r="AK249" s="384" t="str">
        <f t="shared" si="7"/>
        <v>NA</v>
      </c>
      <c r="AL249" s="384" t="str">
        <f t="shared" si="8"/>
        <v>NA</v>
      </c>
      <c r="AN249" s="196"/>
    </row>
    <row r="250" spans="1:40" s="181" customFormat="1" x14ac:dyDescent="0.25">
      <c r="A250" s="381" t="s">
        <v>3224</v>
      </c>
      <c r="B250" s="382" t="s">
        <v>497</v>
      </c>
      <c r="C250" s="382" t="s">
        <v>30</v>
      </c>
      <c r="D250" s="382" t="s">
        <v>498</v>
      </c>
      <c r="E250" s="382" t="s">
        <v>32</v>
      </c>
      <c r="F250" s="383"/>
      <c r="G250" s="383">
        <v>0</v>
      </c>
      <c r="H250" s="383" t="s">
        <v>11</v>
      </c>
      <c r="I250" s="383"/>
      <c r="J250" s="383">
        <v>0</v>
      </c>
      <c r="K250" s="383" t="s">
        <v>11</v>
      </c>
      <c r="L250" s="385"/>
      <c r="M250" s="383">
        <v>0</v>
      </c>
      <c r="N250" s="383" t="s">
        <v>11</v>
      </c>
      <c r="O250" s="385"/>
      <c r="P250" s="385"/>
      <c r="Q250" s="386" t="s">
        <v>11</v>
      </c>
      <c r="R250" s="383"/>
      <c r="S250" s="383">
        <v>0</v>
      </c>
      <c r="T250" s="386" t="s">
        <v>11</v>
      </c>
      <c r="U250" s="386"/>
      <c r="V250" s="386">
        <v>0</v>
      </c>
      <c r="W250" s="386" t="s">
        <v>11</v>
      </c>
      <c r="X250" s="383"/>
      <c r="Y250" s="383">
        <v>0</v>
      </c>
      <c r="Z250" s="386" t="s">
        <v>11</v>
      </c>
      <c r="AA250" s="386"/>
      <c r="AB250" s="386">
        <v>0</v>
      </c>
      <c r="AC250" s="386" t="s">
        <v>11</v>
      </c>
      <c r="AD250" s="383" t="s">
        <v>33</v>
      </c>
      <c r="AE250" s="383" t="s">
        <v>34</v>
      </c>
      <c r="AF250" s="383">
        <v>100</v>
      </c>
      <c r="AG250" s="383" t="s">
        <v>35</v>
      </c>
      <c r="AH250" s="383" t="s">
        <v>34</v>
      </c>
      <c r="AI250" s="383" t="s">
        <v>36</v>
      </c>
      <c r="AJ250" s="383" t="s">
        <v>3554</v>
      </c>
      <c r="AK250" s="384" t="str">
        <f t="shared" si="7"/>
        <v>NA</v>
      </c>
      <c r="AL250" s="384" t="str">
        <f t="shared" si="8"/>
        <v>NA</v>
      </c>
      <c r="AN250" s="196"/>
    </row>
    <row r="251" spans="1:40" s="181" customFormat="1" x14ac:dyDescent="0.25">
      <c r="A251" s="381" t="s">
        <v>3224</v>
      </c>
      <c r="B251" s="382" t="s">
        <v>499</v>
      </c>
      <c r="C251" s="382" t="s">
        <v>30</v>
      </c>
      <c r="D251" s="382" t="s">
        <v>500</v>
      </c>
      <c r="E251" s="382" t="s">
        <v>32</v>
      </c>
      <c r="F251" s="383"/>
      <c r="G251" s="383">
        <v>2</v>
      </c>
      <c r="H251" s="383" t="s">
        <v>11</v>
      </c>
      <c r="I251" s="383"/>
      <c r="J251" s="383">
        <v>2</v>
      </c>
      <c r="K251" s="383" t="s">
        <v>11</v>
      </c>
      <c r="L251" s="385"/>
      <c r="M251" s="383">
        <v>0</v>
      </c>
      <c r="N251" s="383" t="s">
        <v>11</v>
      </c>
      <c r="O251" s="385"/>
      <c r="P251" s="385"/>
      <c r="Q251" s="386" t="s">
        <v>11</v>
      </c>
      <c r="R251" s="383"/>
      <c r="S251" s="383">
        <v>2</v>
      </c>
      <c r="T251" s="386" t="s">
        <v>11</v>
      </c>
      <c r="U251" s="386"/>
      <c r="V251" s="386">
        <v>2</v>
      </c>
      <c r="W251" s="386" t="s">
        <v>11</v>
      </c>
      <c r="X251" s="383"/>
      <c r="Y251" s="383">
        <v>2</v>
      </c>
      <c r="Z251" s="386" t="s">
        <v>11</v>
      </c>
      <c r="AA251" s="386"/>
      <c r="AB251" s="386">
        <v>2</v>
      </c>
      <c r="AC251" s="386" t="s">
        <v>11</v>
      </c>
      <c r="AD251" s="383" t="s">
        <v>33</v>
      </c>
      <c r="AE251" s="383" t="s">
        <v>34</v>
      </c>
      <c r="AF251" s="383">
        <v>100</v>
      </c>
      <c r="AG251" s="383" t="s">
        <v>40</v>
      </c>
      <c r="AH251" s="383" t="s">
        <v>36</v>
      </c>
      <c r="AI251" s="383" t="s">
        <v>36</v>
      </c>
      <c r="AJ251" s="383" t="s">
        <v>3554</v>
      </c>
      <c r="AK251" s="384" t="str">
        <f t="shared" si="7"/>
        <v>NA</v>
      </c>
      <c r="AL251" s="384" t="str">
        <f t="shared" si="8"/>
        <v>NA</v>
      </c>
      <c r="AN251" s="196"/>
    </row>
    <row r="252" spans="1:40" s="181" customFormat="1" x14ac:dyDescent="0.25">
      <c r="A252" s="381" t="s">
        <v>3224</v>
      </c>
      <c r="B252" s="382" t="s">
        <v>501</v>
      </c>
      <c r="C252" s="382" t="s">
        <v>30</v>
      </c>
      <c r="D252" s="382" t="s">
        <v>502</v>
      </c>
      <c r="E252" s="382" t="s">
        <v>32</v>
      </c>
      <c r="F252" s="383"/>
      <c r="G252" s="383">
        <v>0</v>
      </c>
      <c r="H252" s="383" t="s">
        <v>11</v>
      </c>
      <c r="I252" s="383"/>
      <c r="J252" s="383">
        <v>0</v>
      </c>
      <c r="K252" s="383" t="s">
        <v>11</v>
      </c>
      <c r="L252" s="385"/>
      <c r="M252" s="383">
        <v>0</v>
      </c>
      <c r="N252" s="383" t="s">
        <v>11</v>
      </c>
      <c r="O252" s="385"/>
      <c r="P252" s="385"/>
      <c r="Q252" s="386" t="s">
        <v>11</v>
      </c>
      <c r="R252" s="383"/>
      <c r="S252" s="383">
        <v>0</v>
      </c>
      <c r="T252" s="386" t="s">
        <v>11</v>
      </c>
      <c r="U252" s="386"/>
      <c r="V252" s="386">
        <v>0</v>
      </c>
      <c r="W252" s="386" t="s">
        <v>11</v>
      </c>
      <c r="X252" s="383"/>
      <c r="Y252" s="383">
        <v>0</v>
      </c>
      <c r="Z252" s="386" t="s">
        <v>11</v>
      </c>
      <c r="AA252" s="386"/>
      <c r="AB252" s="386">
        <v>0</v>
      </c>
      <c r="AC252" s="386" t="s">
        <v>11</v>
      </c>
      <c r="AD252" s="383"/>
      <c r="AE252" s="383" t="s">
        <v>36</v>
      </c>
      <c r="AF252" s="383">
        <v>95</v>
      </c>
      <c r="AG252" s="383" t="s">
        <v>40</v>
      </c>
      <c r="AH252" s="383" t="s">
        <v>36</v>
      </c>
      <c r="AI252" s="383" t="s">
        <v>34</v>
      </c>
      <c r="AJ252" s="383" t="s">
        <v>3554</v>
      </c>
      <c r="AK252" s="384" t="str">
        <f t="shared" si="7"/>
        <v>NA</v>
      </c>
      <c r="AL252" s="384" t="str">
        <f t="shared" si="8"/>
        <v>NA</v>
      </c>
      <c r="AN252" s="196"/>
    </row>
    <row r="253" spans="1:40" s="181" customFormat="1" x14ac:dyDescent="0.25">
      <c r="A253" s="381" t="s">
        <v>3224</v>
      </c>
      <c r="B253" s="382" t="s">
        <v>503</v>
      </c>
      <c r="C253" s="382" t="s">
        <v>30</v>
      </c>
      <c r="D253" s="382" t="s">
        <v>504</v>
      </c>
      <c r="E253" s="382" t="s">
        <v>32</v>
      </c>
      <c r="F253" s="383"/>
      <c r="G253" s="383">
        <v>0</v>
      </c>
      <c r="H253" s="383" t="s">
        <v>11</v>
      </c>
      <c r="I253" s="383"/>
      <c r="J253" s="383">
        <v>0</v>
      </c>
      <c r="K253" s="383" t="s">
        <v>11</v>
      </c>
      <c r="L253" s="385"/>
      <c r="M253" s="383">
        <v>0</v>
      </c>
      <c r="N253" s="383" t="s">
        <v>11</v>
      </c>
      <c r="O253" s="385"/>
      <c r="P253" s="385"/>
      <c r="Q253" s="386" t="s">
        <v>11</v>
      </c>
      <c r="R253" s="383"/>
      <c r="S253" s="383">
        <v>0</v>
      </c>
      <c r="T253" s="386" t="s">
        <v>11</v>
      </c>
      <c r="U253" s="386"/>
      <c r="V253" s="386">
        <v>0</v>
      </c>
      <c r="W253" s="386" t="s">
        <v>11</v>
      </c>
      <c r="X253" s="383"/>
      <c r="Y253" s="383">
        <v>0</v>
      </c>
      <c r="Z253" s="386" t="s">
        <v>11</v>
      </c>
      <c r="AA253" s="386"/>
      <c r="AB253" s="386">
        <v>0</v>
      </c>
      <c r="AC253" s="386" t="s">
        <v>11</v>
      </c>
      <c r="AD253" s="383" t="s">
        <v>33</v>
      </c>
      <c r="AE253" s="383" t="s">
        <v>36</v>
      </c>
      <c r="AF253" s="383">
        <v>79</v>
      </c>
      <c r="AG253" s="383" t="s">
        <v>35</v>
      </c>
      <c r="AH253" s="383" t="s">
        <v>34</v>
      </c>
      <c r="AI253" s="383" t="s">
        <v>36</v>
      </c>
      <c r="AJ253" s="383" t="s">
        <v>3554</v>
      </c>
      <c r="AK253" s="384" t="str">
        <f t="shared" si="7"/>
        <v>NA</v>
      </c>
      <c r="AL253" s="384" t="str">
        <f t="shared" si="8"/>
        <v>NA</v>
      </c>
      <c r="AN253" s="196"/>
    </row>
    <row r="254" spans="1:40" s="181" customFormat="1" x14ac:dyDescent="0.25">
      <c r="A254" s="381" t="s">
        <v>3224</v>
      </c>
      <c r="B254" s="382" t="s">
        <v>505</v>
      </c>
      <c r="C254" s="382" t="s">
        <v>30</v>
      </c>
      <c r="D254" s="382" t="s">
        <v>506</v>
      </c>
      <c r="E254" s="382" t="s">
        <v>32</v>
      </c>
      <c r="F254" s="383"/>
      <c r="G254" s="383">
        <v>0</v>
      </c>
      <c r="H254" s="383" t="s">
        <v>11</v>
      </c>
      <c r="I254" s="383"/>
      <c r="J254" s="383">
        <v>0</v>
      </c>
      <c r="K254" s="383" t="s">
        <v>11</v>
      </c>
      <c r="L254" s="385"/>
      <c r="M254" s="383">
        <v>0</v>
      </c>
      <c r="N254" s="383" t="s">
        <v>11</v>
      </c>
      <c r="O254" s="385"/>
      <c r="P254" s="385"/>
      <c r="Q254" s="386" t="s">
        <v>11</v>
      </c>
      <c r="R254" s="383"/>
      <c r="S254" s="383">
        <v>0</v>
      </c>
      <c r="T254" s="386" t="s">
        <v>11</v>
      </c>
      <c r="U254" s="386"/>
      <c r="V254" s="386">
        <v>0</v>
      </c>
      <c r="W254" s="386" t="s">
        <v>11</v>
      </c>
      <c r="X254" s="383"/>
      <c r="Y254" s="383">
        <v>0</v>
      </c>
      <c r="Z254" s="386" t="s">
        <v>11</v>
      </c>
      <c r="AA254" s="386"/>
      <c r="AB254" s="386">
        <v>0</v>
      </c>
      <c r="AC254" s="386" t="s">
        <v>11</v>
      </c>
      <c r="AD254" s="383" t="s">
        <v>46</v>
      </c>
      <c r="AE254" s="383" t="s">
        <v>36</v>
      </c>
      <c r="AF254" s="383">
        <v>72</v>
      </c>
      <c r="AG254" s="383" t="s">
        <v>35</v>
      </c>
      <c r="AH254" s="383" t="s">
        <v>34</v>
      </c>
      <c r="AI254" s="383" t="s">
        <v>36</v>
      </c>
      <c r="AJ254" s="383" t="s">
        <v>3554</v>
      </c>
      <c r="AK254" s="384" t="str">
        <f t="shared" si="7"/>
        <v>NA</v>
      </c>
      <c r="AL254" s="384" t="str">
        <f t="shared" si="8"/>
        <v>NA</v>
      </c>
      <c r="AN254" s="196"/>
    </row>
    <row r="255" spans="1:40" s="181" customFormat="1" x14ac:dyDescent="0.25">
      <c r="A255" s="381" t="s">
        <v>3224</v>
      </c>
      <c r="B255" s="382" t="s">
        <v>507</v>
      </c>
      <c r="C255" s="382" t="s">
        <v>30</v>
      </c>
      <c r="D255" s="382" t="s">
        <v>508</v>
      </c>
      <c r="E255" s="382" t="s">
        <v>32</v>
      </c>
      <c r="F255" s="383"/>
      <c r="G255" s="383">
        <v>0</v>
      </c>
      <c r="H255" s="383" t="s">
        <v>11</v>
      </c>
      <c r="I255" s="383"/>
      <c r="J255" s="383">
        <v>0</v>
      </c>
      <c r="K255" s="383" t="s">
        <v>11</v>
      </c>
      <c r="L255" s="385"/>
      <c r="M255" s="383">
        <v>0</v>
      </c>
      <c r="N255" s="383" t="s">
        <v>11</v>
      </c>
      <c r="O255" s="385"/>
      <c r="P255" s="385"/>
      <c r="Q255" s="386" t="s">
        <v>11</v>
      </c>
      <c r="R255" s="383"/>
      <c r="S255" s="383">
        <v>0</v>
      </c>
      <c r="T255" s="386" t="s">
        <v>11</v>
      </c>
      <c r="U255" s="386"/>
      <c r="V255" s="386">
        <v>0</v>
      </c>
      <c r="W255" s="386" t="s">
        <v>11</v>
      </c>
      <c r="X255" s="383"/>
      <c r="Y255" s="383">
        <v>0</v>
      </c>
      <c r="Z255" s="386" t="s">
        <v>11</v>
      </c>
      <c r="AA255" s="386"/>
      <c r="AB255" s="386">
        <v>0</v>
      </c>
      <c r="AC255" s="386" t="s">
        <v>11</v>
      </c>
      <c r="AD255" s="383" t="s">
        <v>33</v>
      </c>
      <c r="AE255" s="383" t="s">
        <v>34</v>
      </c>
      <c r="AF255" s="383">
        <v>100</v>
      </c>
      <c r="AG255" s="383" t="s">
        <v>35</v>
      </c>
      <c r="AH255" s="383" t="s">
        <v>36</v>
      </c>
      <c r="AI255" s="383" t="s">
        <v>36</v>
      </c>
      <c r="AJ255" s="383" t="s">
        <v>3554</v>
      </c>
      <c r="AK255" s="384" t="str">
        <f t="shared" si="7"/>
        <v>NA</v>
      </c>
      <c r="AL255" s="384" t="str">
        <f t="shared" si="8"/>
        <v>NA</v>
      </c>
      <c r="AN255" s="196"/>
    </row>
    <row r="256" spans="1:40" s="181" customFormat="1" x14ac:dyDescent="0.25">
      <c r="A256" s="381" t="s">
        <v>3224</v>
      </c>
      <c r="B256" s="382" t="s">
        <v>509</v>
      </c>
      <c r="C256" s="382" t="s">
        <v>30</v>
      </c>
      <c r="D256" s="382" t="s">
        <v>510</v>
      </c>
      <c r="E256" s="382" t="s">
        <v>32</v>
      </c>
      <c r="F256" s="383"/>
      <c r="G256" s="383">
        <v>0</v>
      </c>
      <c r="H256" s="383" t="s">
        <v>11</v>
      </c>
      <c r="I256" s="383"/>
      <c r="J256" s="383">
        <v>0</v>
      </c>
      <c r="K256" s="383" t="s">
        <v>11</v>
      </c>
      <c r="L256" s="385"/>
      <c r="M256" s="383">
        <v>0</v>
      </c>
      <c r="N256" s="383" t="s">
        <v>11</v>
      </c>
      <c r="O256" s="385"/>
      <c r="P256" s="385"/>
      <c r="Q256" s="386" t="s">
        <v>11</v>
      </c>
      <c r="R256" s="383"/>
      <c r="S256" s="383">
        <v>0</v>
      </c>
      <c r="T256" s="386" t="s">
        <v>11</v>
      </c>
      <c r="U256" s="386"/>
      <c r="V256" s="386">
        <v>0</v>
      </c>
      <c r="W256" s="386" t="s">
        <v>11</v>
      </c>
      <c r="X256" s="383"/>
      <c r="Y256" s="383">
        <v>0</v>
      </c>
      <c r="Z256" s="386" t="s">
        <v>11</v>
      </c>
      <c r="AA256" s="386"/>
      <c r="AB256" s="386">
        <v>0</v>
      </c>
      <c r="AC256" s="386" t="s">
        <v>11</v>
      </c>
      <c r="AD256" s="383" t="s">
        <v>57</v>
      </c>
      <c r="AE256" s="383" t="s">
        <v>36</v>
      </c>
      <c r="AF256" s="383">
        <v>82</v>
      </c>
      <c r="AG256" s="383" t="s">
        <v>35</v>
      </c>
      <c r="AH256" s="383" t="s">
        <v>34</v>
      </c>
      <c r="AI256" s="383" t="s">
        <v>36</v>
      </c>
      <c r="AJ256" s="383" t="s">
        <v>3554</v>
      </c>
      <c r="AK256" s="384" t="str">
        <f t="shared" si="7"/>
        <v>NA</v>
      </c>
      <c r="AL256" s="384" t="str">
        <f t="shared" si="8"/>
        <v>NA</v>
      </c>
      <c r="AN256" s="196"/>
    </row>
    <row r="257" spans="1:40" s="181" customFormat="1" x14ac:dyDescent="0.25">
      <c r="A257" s="381" t="s">
        <v>3224</v>
      </c>
      <c r="B257" s="382" t="s">
        <v>511</v>
      </c>
      <c r="C257" s="382" t="s">
        <v>30</v>
      </c>
      <c r="D257" s="382" t="s">
        <v>512</v>
      </c>
      <c r="E257" s="382" t="s">
        <v>32</v>
      </c>
      <c r="F257" s="383"/>
      <c r="G257" s="383">
        <v>0</v>
      </c>
      <c r="H257" s="383" t="s">
        <v>11</v>
      </c>
      <c r="I257" s="383"/>
      <c r="J257" s="383">
        <v>0</v>
      </c>
      <c r="K257" s="383" t="s">
        <v>11</v>
      </c>
      <c r="L257" s="385"/>
      <c r="M257" s="383">
        <v>0</v>
      </c>
      <c r="N257" s="383" t="s">
        <v>11</v>
      </c>
      <c r="O257" s="385"/>
      <c r="P257" s="385"/>
      <c r="Q257" s="386" t="s">
        <v>11</v>
      </c>
      <c r="R257" s="383"/>
      <c r="S257" s="383">
        <v>0</v>
      </c>
      <c r="T257" s="386" t="s">
        <v>11</v>
      </c>
      <c r="U257" s="386"/>
      <c r="V257" s="386">
        <v>0</v>
      </c>
      <c r="W257" s="386" t="s">
        <v>11</v>
      </c>
      <c r="X257" s="383"/>
      <c r="Y257" s="383">
        <v>0</v>
      </c>
      <c r="Z257" s="386" t="s">
        <v>11</v>
      </c>
      <c r="AA257" s="386"/>
      <c r="AB257" s="386">
        <v>0</v>
      </c>
      <c r="AC257" s="386" t="s">
        <v>11</v>
      </c>
      <c r="AD257" s="383" t="s">
        <v>57</v>
      </c>
      <c r="AE257" s="383" t="s">
        <v>36</v>
      </c>
      <c r="AF257" s="383">
        <v>85</v>
      </c>
      <c r="AG257" s="383" t="s">
        <v>35</v>
      </c>
      <c r="AH257" s="383" t="s">
        <v>34</v>
      </c>
      <c r="AI257" s="383" t="s">
        <v>36</v>
      </c>
      <c r="AJ257" s="383" t="s">
        <v>3554</v>
      </c>
      <c r="AK257" s="384" t="str">
        <f t="shared" si="7"/>
        <v>NA</v>
      </c>
      <c r="AL257" s="384" t="str">
        <f t="shared" si="8"/>
        <v>NA</v>
      </c>
      <c r="AN257" s="196"/>
    </row>
    <row r="258" spans="1:40" s="181" customFormat="1" x14ac:dyDescent="0.25">
      <c r="A258" s="381" t="s">
        <v>3224</v>
      </c>
      <c r="B258" s="382" t="s">
        <v>513</v>
      </c>
      <c r="C258" s="382" t="s">
        <v>30</v>
      </c>
      <c r="D258" s="382" t="s">
        <v>514</v>
      </c>
      <c r="E258" s="382" t="s">
        <v>32</v>
      </c>
      <c r="F258" s="383"/>
      <c r="G258" s="383">
        <v>0</v>
      </c>
      <c r="H258" s="383" t="s">
        <v>11</v>
      </c>
      <c r="I258" s="383"/>
      <c r="J258" s="383">
        <v>0</v>
      </c>
      <c r="K258" s="383" t="s">
        <v>11</v>
      </c>
      <c r="L258" s="385"/>
      <c r="M258" s="383">
        <v>0</v>
      </c>
      <c r="N258" s="383" t="s">
        <v>11</v>
      </c>
      <c r="O258" s="385"/>
      <c r="P258" s="385"/>
      <c r="Q258" s="386" t="s">
        <v>11</v>
      </c>
      <c r="R258" s="383"/>
      <c r="S258" s="383">
        <v>0</v>
      </c>
      <c r="T258" s="386" t="s">
        <v>11</v>
      </c>
      <c r="U258" s="386"/>
      <c r="V258" s="386">
        <v>0</v>
      </c>
      <c r="W258" s="386" t="s">
        <v>11</v>
      </c>
      <c r="X258" s="383"/>
      <c r="Y258" s="383">
        <v>0</v>
      </c>
      <c r="Z258" s="386" t="s">
        <v>11</v>
      </c>
      <c r="AA258" s="386"/>
      <c r="AB258" s="386">
        <v>0</v>
      </c>
      <c r="AC258" s="386" t="s">
        <v>11</v>
      </c>
      <c r="AD258" s="383" t="s">
        <v>33</v>
      </c>
      <c r="AE258" s="383" t="s">
        <v>34</v>
      </c>
      <c r="AF258" s="383">
        <v>100</v>
      </c>
      <c r="AG258" s="383" t="s">
        <v>35</v>
      </c>
      <c r="AH258" s="383" t="s">
        <v>34</v>
      </c>
      <c r="AI258" s="383" t="s">
        <v>36</v>
      </c>
      <c r="AJ258" s="383" t="s">
        <v>3554</v>
      </c>
      <c r="AK258" s="384" t="str">
        <f t="shared" si="7"/>
        <v>NA</v>
      </c>
      <c r="AL258" s="384" t="str">
        <f t="shared" si="8"/>
        <v>NA</v>
      </c>
      <c r="AN258" s="196"/>
    </row>
    <row r="259" spans="1:40" s="181" customFormat="1" x14ac:dyDescent="0.25">
      <c r="A259" s="381" t="s">
        <v>3224</v>
      </c>
      <c r="B259" s="382" t="s">
        <v>515</v>
      </c>
      <c r="C259" s="382" t="s">
        <v>30</v>
      </c>
      <c r="D259" s="382" t="s">
        <v>516</v>
      </c>
      <c r="E259" s="382" t="s">
        <v>32</v>
      </c>
      <c r="F259" s="383"/>
      <c r="G259" s="383">
        <v>0</v>
      </c>
      <c r="H259" s="383" t="s">
        <v>11</v>
      </c>
      <c r="I259" s="383"/>
      <c r="J259" s="383">
        <v>0</v>
      </c>
      <c r="K259" s="383" t="s">
        <v>11</v>
      </c>
      <c r="L259" s="385"/>
      <c r="M259" s="383">
        <v>0</v>
      </c>
      <c r="N259" s="383" t="s">
        <v>11</v>
      </c>
      <c r="O259" s="385"/>
      <c r="P259" s="385"/>
      <c r="Q259" s="386" t="s">
        <v>11</v>
      </c>
      <c r="R259" s="383"/>
      <c r="S259" s="383">
        <v>0</v>
      </c>
      <c r="T259" s="386" t="s">
        <v>11</v>
      </c>
      <c r="U259" s="386"/>
      <c r="V259" s="386">
        <v>0</v>
      </c>
      <c r="W259" s="386" t="s">
        <v>11</v>
      </c>
      <c r="X259" s="383"/>
      <c r="Y259" s="383">
        <v>0</v>
      </c>
      <c r="Z259" s="386" t="s">
        <v>11</v>
      </c>
      <c r="AA259" s="386"/>
      <c r="AB259" s="386">
        <v>0</v>
      </c>
      <c r="AC259" s="386" t="s">
        <v>11</v>
      </c>
      <c r="AD259" s="383" t="s">
        <v>33</v>
      </c>
      <c r="AE259" s="383" t="s">
        <v>36</v>
      </c>
      <c r="AF259" s="383">
        <v>90</v>
      </c>
      <c r="AG259" s="383" t="s">
        <v>35</v>
      </c>
      <c r="AH259" s="383" t="s">
        <v>36</v>
      </c>
      <c r="AI259" s="383" t="s">
        <v>36</v>
      </c>
      <c r="AJ259" s="383" t="s">
        <v>3554</v>
      </c>
      <c r="AK259" s="384" t="str">
        <f t="shared" ref="AK259:AK322" si="9">IF(OR(T259="NA",T259="NO"),T259,(IF(T259="","NA",IF(OR(R259&gt;78,AND(T259="Yes",R259="")),"Yes-AB",IF(W259="NA","Yes-SH","Yes-GM")))))</f>
        <v>NA</v>
      </c>
      <c r="AL259" s="384" t="str">
        <f t="shared" ref="AL259:AL322" si="10">IF(OR(Z259="NA",Z259="NO"),Z259,(IF(Z259="","NA",IF(OR(X259&gt;79,AND(Z259="Yes",X259="")),"Yes-AB",IF(AC259="NA","Yes-SH","Yes-GM")))))</f>
        <v>NA</v>
      </c>
      <c r="AN259" s="196"/>
    </row>
    <row r="260" spans="1:40" s="181" customFormat="1" x14ac:dyDescent="0.25">
      <c r="A260" s="381" t="s">
        <v>3224</v>
      </c>
      <c r="B260" s="382" t="s">
        <v>517</v>
      </c>
      <c r="C260" s="382" t="s">
        <v>30</v>
      </c>
      <c r="D260" s="382" t="s">
        <v>518</v>
      </c>
      <c r="E260" s="382" t="s">
        <v>32</v>
      </c>
      <c r="F260" s="383"/>
      <c r="G260" s="383">
        <v>2</v>
      </c>
      <c r="H260" s="383" t="s">
        <v>11</v>
      </c>
      <c r="I260" s="383"/>
      <c r="J260" s="383">
        <v>2</v>
      </c>
      <c r="K260" s="383" t="s">
        <v>11</v>
      </c>
      <c r="L260" s="385"/>
      <c r="M260" s="383">
        <v>0</v>
      </c>
      <c r="N260" s="383" t="s">
        <v>11</v>
      </c>
      <c r="O260" s="385"/>
      <c r="P260" s="385"/>
      <c r="Q260" s="386" t="s">
        <v>11</v>
      </c>
      <c r="R260" s="383"/>
      <c r="S260" s="383">
        <v>0</v>
      </c>
      <c r="T260" s="386" t="s">
        <v>11</v>
      </c>
      <c r="U260" s="386"/>
      <c r="V260" s="386">
        <v>0</v>
      </c>
      <c r="W260" s="386" t="s">
        <v>11</v>
      </c>
      <c r="X260" s="383"/>
      <c r="Y260" s="383">
        <v>0</v>
      </c>
      <c r="Z260" s="386" t="s">
        <v>11</v>
      </c>
      <c r="AA260" s="386"/>
      <c r="AB260" s="386">
        <v>0</v>
      </c>
      <c r="AC260" s="386" t="s">
        <v>11</v>
      </c>
      <c r="AD260" s="383" t="s">
        <v>33</v>
      </c>
      <c r="AE260" s="383" t="s">
        <v>36</v>
      </c>
      <c r="AF260" s="383">
        <v>92</v>
      </c>
      <c r="AG260" s="383" t="s">
        <v>40</v>
      </c>
      <c r="AH260" s="383" t="s">
        <v>34</v>
      </c>
      <c r="AI260" s="383" t="s">
        <v>36</v>
      </c>
      <c r="AJ260" s="383" t="s">
        <v>3554</v>
      </c>
      <c r="AK260" s="384" t="str">
        <f t="shared" si="9"/>
        <v>NA</v>
      </c>
      <c r="AL260" s="384" t="str">
        <f t="shared" si="10"/>
        <v>NA</v>
      </c>
      <c r="AN260" s="196"/>
    </row>
    <row r="261" spans="1:40" s="181" customFormat="1" x14ac:dyDescent="0.25">
      <c r="A261" s="381" t="s">
        <v>3224</v>
      </c>
      <c r="B261" s="382" t="s">
        <v>519</v>
      </c>
      <c r="C261" s="382" t="s">
        <v>30</v>
      </c>
      <c r="D261" s="382" t="s">
        <v>520</v>
      </c>
      <c r="E261" s="382" t="s">
        <v>32</v>
      </c>
      <c r="F261" s="383"/>
      <c r="G261" s="383">
        <v>0</v>
      </c>
      <c r="H261" s="383" t="s">
        <v>11</v>
      </c>
      <c r="I261" s="383"/>
      <c r="J261" s="383">
        <v>0</v>
      </c>
      <c r="K261" s="383" t="s">
        <v>11</v>
      </c>
      <c r="L261" s="385"/>
      <c r="M261" s="383">
        <v>0</v>
      </c>
      <c r="N261" s="383" t="s">
        <v>11</v>
      </c>
      <c r="O261" s="385"/>
      <c r="P261" s="385"/>
      <c r="Q261" s="386" t="s">
        <v>11</v>
      </c>
      <c r="R261" s="383"/>
      <c r="S261" s="383">
        <v>0</v>
      </c>
      <c r="T261" s="386" t="s">
        <v>11</v>
      </c>
      <c r="U261" s="386"/>
      <c r="V261" s="386">
        <v>0</v>
      </c>
      <c r="W261" s="386" t="s">
        <v>11</v>
      </c>
      <c r="X261" s="383"/>
      <c r="Y261" s="383">
        <v>0</v>
      </c>
      <c r="Z261" s="386" t="s">
        <v>11</v>
      </c>
      <c r="AA261" s="386"/>
      <c r="AB261" s="386">
        <v>0</v>
      </c>
      <c r="AC261" s="386" t="s">
        <v>11</v>
      </c>
      <c r="AD261" s="383" t="s">
        <v>46</v>
      </c>
      <c r="AE261" s="383" t="s">
        <v>36</v>
      </c>
      <c r="AF261" s="383">
        <v>90</v>
      </c>
      <c r="AG261" s="383" t="s">
        <v>35</v>
      </c>
      <c r="AH261" s="383" t="s">
        <v>34</v>
      </c>
      <c r="AI261" s="383" t="s">
        <v>36</v>
      </c>
      <c r="AJ261" s="383" t="s">
        <v>3554</v>
      </c>
      <c r="AK261" s="384" t="str">
        <f t="shared" si="9"/>
        <v>NA</v>
      </c>
      <c r="AL261" s="384" t="str">
        <f t="shared" si="10"/>
        <v>NA</v>
      </c>
      <c r="AN261" s="196"/>
    </row>
    <row r="262" spans="1:40" s="181" customFormat="1" x14ac:dyDescent="0.25">
      <c r="A262" s="381" t="s">
        <v>3224</v>
      </c>
      <c r="B262" s="382" t="s">
        <v>521</v>
      </c>
      <c r="C262" s="382" t="s">
        <v>30</v>
      </c>
      <c r="D262" s="382" t="s">
        <v>522</v>
      </c>
      <c r="E262" s="382" t="s">
        <v>32</v>
      </c>
      <c r="F262" s="383"/>
      <c r="G262" s="383">
        <v>0</v>
      </c>
      <c r="H262" s="383" t="s">
        <v>11</v>
      </c>
      <c r="I262" s="383"/>
      <c r="J262" s="383">
        <v>0</v>
      </c>
      <c r="K262" s="383" t="s">
        <v>11</v>
      </c>
      <c r="L262" s="385"/>
      <c r="M262" s="383">
        <v>0</v>
      </c>
      <c r="N262" s="383" t="s">
        <v>11</v>
      </c>
      <c r="O262" s="385"/>
      <c r="P262" s="385"/>
      <c r="Q262" s="386" t="s">
        <v>11</v>
      </c>
      <c r="R262" s="383"/>
      <c r="S262" s="383">
        <v>0</v>
      </c>
      <c r="T262" s="386" t="s">
        <v>11</v>
      </c>
      <c r="U262" s="386"/>
      <c r="V262" s="386">
        <v>0</v>
      </c>
      <c r="W262" s="386" t="s">
        <v>11</v>
      </c>
      <c r="X262" s="383"/>
      <c r="Y262" s="383">
        <v>0</v>
      </c>
      <c r="Z262" s="386" t="s">
        <v>11</v>
      </c>
      <c r="AA262" s="386"/>
      <c r="AB262" s="386">
        <v>0</v>
      </c>
      <c r="AC262" s="386" t="s">
        <v>11</v>
      </c>
      <c r="AD262" s="383" t="s">
        <v>104</v>
      </c>
      <c r="AE262" s="383" t="s">
        <v>36</v>
      </c>
      <c r="AF262" s="383">
        <v>90</v>
      </c>
      <c r="AG262" s="383" t="s">
        <v>35</v>
      </c>
      <c r="AH262" s="383" t="s">
        <v>34</v>
      </c>
      <c r="AI262" s="383" t="s">
        <v>36</v>
      </c>
      <c r="AJ262" s="383" t="s">
        <v>3554</v>
      </c>
      <c r="AK262" s="384" t="str">
        <f t="shared" si="9"/>
        <v>NA</v>
      </c>
      <c r="AL262" s="384" t="str">
        <f t="shared" si="10"/>
        <v>NA</v>
      </c>
      <c r="AN262" s="196"/>
    </row>
    <row r="263" spans="1:40" s="181" customFormat="1" x14ac:dyDescent="0.25">
      <c r="A263" s="381" t="s">
        <v>3224</v>
      </c>
      <c r="B263" s="382" t="s">
        <v>523</v>
      </c>
      <c r="C263" s="382" t="s">
        <v>30</v>
      </c>
      <c r="D263" s="382" t="s">
        <v>524</v>
      </c>
      <c r="E263" s="382" t="s">
        <v>32</v>
      </c>
      <c r="F263" s="383"/>
      <c r="G263" s="383">
        <v>0</v>
      </c>
      <c r="H263" s="383" t="s">
        <v>11</v>
      </c>
      <c r="I263" s="383"/>
      <c r="J263" s="383">
        <v>0</v>
      </c>
      <c r="K263" s="383" t="s">
        <v>11</v>
      </c>
      <c r="L263" s="385"/>
      <c r="M263" s="383">
        <v>0</v>
      </c>
      <c r="N263" s="383" t="s">
        <v>11</v>
      </c>
      <c r="O263" s="385"/>
      <c r="P263" s="385"/>
      <c r="Q263" s="386" t="s">
        <v>11</v>
      </c>
      <c r="R263" s="383"/>
      <c r="S263" s="383">
        <v>0</v>
      </c>
      <c r="T263" s="386" t="s">
        <v>11</v>
      </c>
      <c r="U263" s="386"/>
      <c r="V263" s="386">
        <v>0</v>
      </c>
      <c r="W263" s="386" t="s">
        <v>11</v>
      </c>
      <c r="X263" s="383"/>
      <c r="Y263" s="383">
        <v>0</v>
      </c>
      <c r="Z263" s="386" t="s">
        <v>11</v>
      </c>
      <c r="AA263" s="386"/>
      <c r="AB263" s="386">
        <v>0</v>
      </c>
      <c r="AC263" s="386" t="s">
        <v>11</v>
      </c>
      <c r="AD263" s="383" t="s">
        <v>57</v>
      </c>
      <c r="AE263" s="383" t="s">
        <v>36</v>
      </c>
      <c r="AF263" s="383">
        <v>74</v>
      </c>
      <c r="AG263" s="383" t="s">
        <v>35</v>
      </c>
      <c r="AH263" s="383" t="s">
        <v>34</v>
      </c>
      <c r="AI263" s="383" t="s">
        <v>36</v>
      </c>
      <c r="AJ263" s="383" t="s">
        <v>3554</v>
      </c>
      <c r="AK263" s="384" t="str">
        <f t="shared" si="9"/>
        <v>NA</v>
      </c>
      <c r="AL263" s="384" t="str">
        <f t="shared" si="10"/>
        <v>NA</v>
      </c>
      <c r="AN263" s="196"/>
    </row>
    <row r="264" spans="1:40" s="181" customFormat="1" x14ac:dyDescent="0.25">
      <c r="A264" s="381" t="s">
        <v>3224</v>
      </c>
      <c r="B264" s="382" t="s">
        <v>525</v>
      </c>
      <c r="C264" s="382" t="s">
        <v>30</v>
      </c>
      <c r="D264" s="382" t="s">
        <v>526</v>
      </c>
      <c r="E264" s="382" t="s">
        <v>32</v>
      </c>
      <c r="F264" s="383"/>
      <c r="G264" s="383">
        <v>0</v>
      </c>
      <c r="H264" s="383" t="s">
        <v>11</v>
      </c>
      <c r="I264" s="383"/>
      <c r="J264" s="383">
        <v>0</v>
      </c>
      <c r="K264" s="383" t="s">
        <v>11</v>
      </c>
      <c r="L264" s="385"/>
      <c r="M264" s="383">
        <v>0</v>
      </c>
      <c r="N264" s="383" t="s">
        <v>11</v>
      </c>
      <c r="O264" s="385"/>
      <c r="P264" s="385"/>
      <c r="Q264" s="386" t="s">
        <v>11</v>
      </c>
      <c r="R264" s="383"/>
      <c r="S264" s="383">
        <v>0</v>
      </c>
      <c r="T264" s="386" t="s">
        <v>11</v>
      </c>
      <c r="U264" s="386"/>
      <c r="V264" s="386">
        <v>0</v>
      </c>
      <c r="W264" s="386" t="s">
        <v>11</v>
      </c>
      <c r="X264" s="383"/>
      <c r="Y264" s="383">
        <v>0</v>
      </c>
      <c r="Z264" s="386" t="s">
        <v>11</v>
      </c>
      <c r="AA264" s="386"/>
      <c r="AB264" s="386">
        <v>0</v>
      </c>
      <c r="AC264" s="386" t="s">
        <v>11</v>
      </c>
      <c r="AD264" s="383" t="s">
        <v>33</v>
      </c>
      <c r="AE264" s="383" t="s">
        <v>34</v>
      </c>
      <c r="AF264" s="383">
        <v>100</v>
      </c>
      <c r="AG264" s="383" t="s">
        <v>222</v>
      </c>
      <c r="AH264" s="383" t="s">
        <v>36</v>
      </c>
      <c r="AI264" s="383" t="s">
        <v>36</v>
      </c>
      <c r="AJ264" s="383" t="s">
        <v>3554</v>
      </c>
      <c r="AK264" s="384" t="str">
        <f t="shared" si="9"/>
        <v>NA</v>
      </c>
      <c r="AL264" s="384" t="str">
        <f t="shared" si="10"/>
        <v>NA</v>
      </c>
      <c r="AN264" s="196"/>
    </row>
    <row r="265" spans="1:40" s="181" customFormat="1" x14ac:dyDescent="0.25">
      <c r="A265" s="381" t="s">
        <v>3224</v>
      </c>
      <c r="B265" s="382" t="s">
        <v>527</v>
      </c>
      <c r="C265" s="382" t="s">
        <v>30</v>
      </c>
      <c r="D265" s="382" t="s">
        <v>528</v>
      </c>
      <c r="E265" s="382" t="s">
        <v>32</v>
      </c>
      <c r="F265" s="383"/>
      <c r="G265" s="383">
        <v>0</v>
      </c>
      <c r="H265" s="383" t="s">
        <v>11</v>
      </c>
      <c r="I265" s="383"/>
      <c r="J265" s="383">
        <v>0</v>
      </c>
      <c r="K265" s="383" t="s">
        <v>11</v>
      </c>
      <c r="L265" s="385"/>
      <c r="M265" s="383">
        <v>0</v>
      </c>
      <c r="N265" s="383" t="s">
        <v>11</v>
      </c>
      <c r="O265" s="385"/>
      <c r="P265" s="385"/>
      <c r="Q265" s="386" t="s">
        <v>11</v>
      </c>
      <c r="R265" s="383"/>
      <c r="S265" s="383">
        <v>0</v>
      </c>
      <c r="T265" s="386" t="s">
        <v>11</v>
      </c>
      <c r="U265" s="386"/>
      <c r="V265" s="386">
        <v>0</v>
      </c>
      <c r="W265" s="386" t="s">
        <v>11</v>
      </c>
      <c r="X265" s="383"/>
      <c r="Y265" s="383">
        <v>0</v>
      </c>
      <c r="Z265" s="386" t="s">
        <v>11</v>
      </c>
      <c r="AA265" s="386"/>
      <c r="AB265" s="386">
        <v>0</v>
      </c>
      <c r="AC265" s="386" t="s">
        <v>11</v>
      </c>
      <c r="AD265" s="383" t="s">
        <v>33</v>
      </c>
      <c r="AE265" s="383" t="s">
        <v>36</v>
      </c>
      <c r="AF265" s="383">
        <v>90</v>
      </c>
      <c r="AG265" s="383" t="s">
        <v>222</v>
      </c>
      <c r="AH265" s="383" t="s">
        <v>36</v>
      </c>
      <c r="AI265" s="383" t="s">
        <v>34</v>
      </c>
      <c r="AJ265" s="383" t="s">
        <v>3554</v>
      </c>
      <c r="AK265" s="384" t="str">
        <f t="shared" si="9"/>
        <v>NA</v>
      </c>
      <c r="AL265" s="384" t="str">
        <f t="shared" si="10"/>
        <v>NA</v>
      </c>
      <c r="AN265" s="196"/>
    </row>
    <row r="266" spans="1:40" s="181" customFormat="1" x14ac:dyDescent="0.25">
      <c r="A266" s="381" t="s">
        <v>3224</v>
      </c>
      <c r="B266" s="382" t="s">
        <v>529</v>
      </c>
      <c r="C266" s="382" t="s">
        <v>30</v>
      </c>
      <c r="D266" s="382" t="s">
        <v>530</v>
      </c>
      <c r="E266" s="382" t="s">
        <v>32</v>
      </c>
      <c r="F266" s="383"/>
      <c r="G266" s="383">
        <v>0</v>
      </c>
      <c r="H266" s="383" t="s">
        <v>11</v>
      </c>
      <c r="I266" s="383"/>
      <c r="J266" s="383">
        <v>0</v>
      </c>
      <c r="K266" s="383" t="s">
        <v>11</v>
      </c>
      <c r="L266" s="385"/>
      <c r="M266" s="383">
        <v>0</v>
      </c>
      <c r="N266" s="383" t="s">
        <v>11</v>
      </c>
      <c r="O266" s="385"/>
      <c r="P266" s="385"/>
      <c r="Q266" s="386" t="s">
        <v>11</v>
      </c>
      <c r="R266" s="383"/>
      <c r="S266" s="383">
        <v>0</v>
      </c>
      <c r="T266" s="386" t="s">
        <v>11</v>
      </c>
      <c r="U266" s="386"/>
      <c r="V266" s="386">
        <v>0</v>
      </c>
      <c r="W266" s="386" t="s">
        <v>11</v>
      </c>
      <c r="X266" s="383"/>
      <c r="Y266" s="383">
        <v>0</v>
      </c>
      <c r="Z266" s="386" t="s">
        <v>11</v>
      </c>
      <c r="AA266" s="386"/>
      <c r="AB266" s="386">
        <v>0</v>
      </c>
      <c r="AC266" s="386" t="s">
        <v>11</v>
      </c>
      <c r="AD266" s="383" t="s">
        <v>33</v>
      </c>
      <c r="AE266" s="383" t="s">
        <v>34</v>
      </c>
      <c r="AF266" s="383">
        <v>100</v>
      </c>
      <c r="AG266" s="383" t="s">
        <v>222</v>
      </c>
      <c r="AH266" s="383" t="s">
        <v>36</v>
      </c>
      <c r="AI266" s="383" t="s">
        <v>34</v>
      </c>
      <c r="AJ266" s="383" t="s">
        <v>3554</v>
      </c>
      <c r="AK266" s="384" t="str">
        <f t="shared" si="9"/>
        <v>NA</v>
      </c>
      <c r="AL266" s="384" t="str">
        <f t="shared" si="10"/>
        <v>NA</v>
      </c>
      <c r="AN266" s="196"/>
    </row>
    <row r="267" spans="1:40" s="181" customFormat="1" x14ac:dyDescent="0.25">
      <c r="A267" s="381" t="s">
        <v>3224</v>
      </c>
      <c r="B267" s="382" t="s">
        <v>531</v>
      </c>
      <c r="C267" s="382" t="s">
        <v>30</v>
      </c>
      <c r="D267" s="382" t="s">
        <v>532</v>
      </c>
      <c r="E267" s="382" t="s">
        <v>32</v>
      </c>
      <c r="F267" s="383"/>
      <c r="G267" s="383">
        <v>0</v>
      </c>
      <c r="H267" s="383" t="s">
        <v>11</v>
      </c>
      <c r="I267" s="383"/>
      <c r="J267" s="383">
        <v>0</v>
      </c>
      <c r="K267" s="383" t="s">
        <v>11</v>
      </c>
      <c r="L267" s="385"/>
      <c r="M267" s="383">
        <v>0</v>
      </c>
      <c r="N267" s="383" t="s">
        <v>11</v>
      </c>
      <c r="O267" s="385"/>
      <c r="P267" s="385"/>
      <c r="Q267" s="386" t="s">
        <v>11</v>
      </c>
      <c r="R267" s="383"/>
      <c r="S267" s="383">
        <v>0</v>
      </c>
      <c r="T267" s="386" t="s">
        <v>11</v>
      </c>
      <c r="U267" s="386"/>
      <c r="V267" s="386">
        <v>0</v>
      </c>
      <c r="W267" s="386" t="s">
        <v>11</v>
      </c>
      <c r="X267" s="383"/>
      <c r="Y267" s="383">
        <v>0</v>
      </c>
      <c r="Z267" s="386" t="s">
        <v>11</v>
      </c>
      <c r="AA267" s="386"/>
      <c r="AB267" s="386">
        <v>0</v>
      </c>
      <c r="AC267" s="386" t="s">
        <v>11</v>
      </c>
      <c r="AD267" s="383" t="s">
        <v>104</v>
      </c>
      <c r="AE267" s="383" t="s">
        <v>36</v>
      </c>
      <c r="AF267" s="383">
        <v>92</v>
      </c>
      <c r="AG267" s="383" t="s">
        <v>222</v>
      </c>
      <c r="AH267" s="383" t="s">
        <v>34</v>
      </c>
      <c r="AI267" s="383" t="s">
        <v>34</v>
      </c>
      <c r="AJ267" s="383" t="s">
        <v>3554</v>
      </c>
      <c r="AK267" s="384" t="str">
        <f t="shared" si="9"/>
        <v>NA</v>
      </c>
      <c r="AL267" s="384" t="str">
        <f t="shared" si="10"/>
        <v>NA</v>
      </c>
      <c r="AN267" s="196"/>
    </row>
    <row r="268" spans="1:40" s="181" customFormat="1" x14ac:dyDescent="0.25">
      <c r="A268" s="381" t="s">
        <v>3224</v>
      </c>
      <c r="B268" s="382" t="s">
        <v>533</v>
      </c>
      <c r="C268" s="382" t="s">
        <v>30</v>
      </c>
      <c r="D268" s="382" t="s">
        <v>534</v>
      </c>
      <c r="E268" s="382" t="s">
        <v>32</v>
      </c>
      <c r="F268" s="383"/>
      <c r="G268" s="383">
        <v>0</v>
      </c>
      <c r="H268" s="383" t="s">
        <v>11</v>
      </c>
      <c r="I268" s="383"/>
      <c r="J268" s="383">
        <v>0</v>
      </c>
      <c r="K268" s="383" t="s">
        <v>11</v>
      </c>
      <c r="L268" s="385"/>
      <c r="M268" s="383">
        <v>0</v>
      </c>
      <c r="N268" s="383" t="s">
        <v>11</v>
      </c>
      <c r="O268" s="385"/>
      <c r="P268" s="385"/>
      <c r="Q268" s="386" t="s">
        <v>11</v>
      </c>
      <c r="R268" s="383"/>
      <c r="S268" s="383">
        <v>0</v>
      </c>
      <c r="T268" s="386" t="s">
        <v>11</v>
      </c>
      <c r="U268" s="386"/>
      <c r="V268" s="386">
        <v>0</v>
      </c>
      <c r="W268" s="386" t="s">
        <v>11</v>
      </c>
      <c r="X268" s="383"/>
      <c r="Y268" s="383">
        <v>0</v>
      </c>
      <c r="Z268" s="386" t="s">
        <v>11</v>
      </c>
      <c r="AA268" s="386"/>
      <c r="AB268" s="386">
        <v>0</v>
      </c>
      <c r="AC268" s="386" t="s">
        <v>11</v>
      </c>
      <c r="AD268" s="383" t="s">
        <v>57</v>
      </c>
      <c r="AE268" s="383" t="s">
        <v>36</v>
      </c>
      <c r="AF268" s="383">
        <v>85</v>
      </c>
      <c r="AG268" s="383" t="s">
        <v>222</v>
      </c>
      <c r="AH268" s="383" t="s">
        <v>34</v>
      </c>
      <c r="AI268" s="383" t="s">
        <v>34</v>
      </c>
      <c r="AJ268" s="383" t="s">
        <v>3554</v>
      </c>
      <c r="AK268" s="384" t="str">
        <f t="shared" si="9"/>
        <v>NA</v>
      </c>
      <c r="AL268" s="384" t="str">
        <f t="shared" si="10"/>
        <v>NA</v>
      </c>
      <c r="AN268" s="196"/>
    </row>
    <row r="269" spans="1:40" s="181" customFormat="1" x14ac:dyDescent="0.25">
      <c r="A269" s="381" t="s">
        <v>3224</v>
      </c>
      <c r="B269" s="382" t="s">
        <v>535</v>
      </c>
      <c r="C269" s="382" t="s">
        <v>30</v>
      </c>
      <c r="D269" s="382" t="s">
        <v>536</v>
      </c>
      <c r="E269" s="382" t="s">
        <v>32</v>
      </c>
      <c r="F269" s="383"/>
      <c r="G269" s="383">
        <v>0</v>
      </c>
      <c r="H269" s="383" t="s">
        <v>11</v>
      </c>
      <c r="I269" s="383"/>
      <c r="J269" s="383">
        <v>0</v>
      </c>
      <c r="K269" s="383" t="s">
        <v>11</v>
      </c>
      <c r="L269" s="385"/>
      <c r="M269" s="383">
        <v>0</v>
      </c>
      <c r="N269" s="383" t="s">
        <v>11</v>
      </c>
      <c r="O269" s="385"/>
      <c r="P269" s="385"/>
      <c r="Q269" s="386" t="s">
        <v>11</v>
      </c>
      <c r="R269" s="383"/>
      <c r="S269" s="383">
        <v>0</v>
      </c>
      <c r="T269" s="386" t="s">
        <v>11</v>
      </c>
      <c r="U269" s="386"/>
      <c r="V269" s="386">
        <v>0</v>
      </c>
      <c r="W269" s="386" t="s">
        <v>11</v>
      </c>
      <c r="X269" s="383"/>
      <c r="Y269" s="383">
        <v>0</v>
      </c>
      <c r="Z269" s="386" t="s">
        <v>11</v>
      </c>
      <c r="AA269" s="386"/>
      <c r="AB269" s="386">
        <v>0</v>
      </c>
      <c r="AC269" s="386" t="s">
        <v>11</v>
      </c>
      <c r="AD269" s="383" t="s">
        <v>104</v>
      </c>
      <c r="AE269" s="383" t="s">
        <v>36</v>
      </c>
      <c r="AF269" s="383">
        <v>85</v>
      </c>
      <c r="AG269" s="383" t="s">
        <v>222</v>
      </c>
      <c r="AH269" s="383" t="s">
        <v>34</v>
      </c>
      <c r="AI269" s="383" t="s">
        <v>34</v>
      </c>
      <c r="AJ269" s="383" t="s">
        <v>3554</v>
      </c>
      <c r="AK269" s="384" t="str">
        <f t="shared" si="9"/>
        <v>NA</v>
      </c>
      <c r="AL269" s="384" t="str">
        <f t="shared" si="10"/>
        <v>NA</v>
      </c>
      <c r="AN269" s="196"/>
    </row>
    <row r="270" spans="1:40" s="181" customFormat="1" x14ac:dyDescent="0.25">
      <c r="A270" s="381" t="s">
        <v>3224</v>
      </c>
      <c r="B270" s="382" t="s">
        <v>537</v>
      </c>
      <c r="C270" s="382" t="s">
        <v>30</v>
      </c>
      <c r="D270" s="382" t="s">
        <v>538</v>
      </c>
      <c r="E270" s="382" t="s">
        <v>32</v>
      </c>
      <c r="F270" s="383"/>
      <c r="G270" s="383">
        <v>0</v>
      </c>
      <c r="H270" s="383" t="s">
        <v>11</v>
      </c>
      <c r="I270" s="383"/>
      <c r="J270" s="383">
        <v>0</v>
      </c>
      <c r="K270" s="383" t="s">
        <v>11</v>
      </c>
      <c r="L270" s="385"/>
      <c r="M270" s="383">
        <v>0</v>
      </c>
      <c r="N270" s="383" t="s">
        <v>11</v>
      </c>
      <c r="O270" s="385"/>
      <c r="P270" s="385"/>
      <c r="Q270" s="386" t="s">
        <v>11</v>
      </c>
      <c r="R270" s="383"/>
      <c r="S270" s="383">
        <v>0</v>
      </c>
      <c r="T270" s="386" t="s">
        <v>11</v>
      </c>
      <c r="U270" s="386"/>
      <c r="V270" s="386">
        <v>0</v>
      </c>
      <c r="W270" s="386" t="s">
        <v>11</v>
      </c>
      <c r="X270" s="383"/>
      <c r="Y270" s="383">
        <v>0</v>
      </c>
      <c r="Z270" s="386" t="s">
        <v>11</v>
      </c>
      <c r="AA270" s="386"/>
      <c r="AB270" s="386">
        <v>0</v>
      </c>
      <c r="AC270" s="386" t="s">
        <v>11</v>
      </c>
      <c r="AD270" s="383" t="s">
        <v>46</v>
      </c>
      <c r="AE270" s="383" t="s">
        <v>36</v>
      </c>
      <c r="AF270" s="383">
        <v>72</v>
      </c>
      <c r="AG270" s="383" t="s">
        <v>222</v>
      </c>
      <c r="AH270" s="383" t="s">
        <v>34</v>
      </c>
      <c r="AI270" s="383" t="s">
        <v>36</v>
      </c>
      <c r="AJ270" s="383" t="s">
        <v>3554</v>
      </c>
      <c r="AK270" s="384" t="str">
        <f t="shared" si="9"/>
        <v>NA</v>
      </c>
      <c r="AL270" s="384" t="str">
        <f t="shared" si="10"/>
        <v>NA</v>
      </c>
      <c r="AN270" s="196"/>
    </row>
    <row r="271" spans="1:40" s="181" customFormat="1" x14ac:dyDescent="0.25">
      <c r="A271" s="381" t="s">
        <v>3224</v>
      </c>
      <c r="B271" s="382" t="s">
        <v>539</v>
      </c>
      <c r="C271" s="382" t="s">
        <v>30</v>
      </c>
      <c r="D271" s="382" t="s">
        <v>540</v>
      </c>
      <c r="E271" s="382" t="s">
        <v>32</v>
      </c>
      <c r="F271" s="383"/>
      <c r="G271" s="383">
        <v>0</v>
      </c>
      <c r="H271" s="383" t="s">
        <v>11</v>
      </c>
      <c r="I271" s="383"/>
      <c r="J271" s="383">
        <v>0</v>
      </c>
      <c r="K271" s="383" t="s">
        <v>11</v>
      </c>
      <c r="L271" s="385"/>
      <c r="M271" s="383">
        <v>0</v>
      </c>
      <c r="N271" s="383" t="s">
        <v>11</v>
      </c>
      <c r="O271" s="385"/>
      <c r="P271" s="385"/>
      <c r="Q271" s="386" t="s">
        <v>11</v>
      </c>
      <c r="R271" s="383"/>
      <c r="S271" s="383">
        <v>0</v>
      </c>
      <c r="T271" s="386" t="s">
        <v>11</v>
      </c>
      <c r="U271" s="386"/>
      <c r="V271" s="386">
        <v>0</v>
      </c>
      <c r="W271" s="386" t="s">
        <v>11</v>
      </c>
      <c r="X271" s="383"/>
      <c r="Y271" s="383">
        <v>0</v>
      </c>
      <c r="Z271" s="386" t="s">
        <v>11</v>
      </c>
      <c r="AA271" s="386"/>
      <c r="AB271" s="386">
        <v>0</v>
      </c>
      <c r="AC271" s="386" t="s">
        <v>11</v>
      </c>
      <c r="AD271" s="383" t="s">
        <v>33</v>
      </c>
      <c r="AE271" s="383" t="s">
        <v>36</v>
      </c>
      <c r="AF271" s="383">
        <v>92</v>
      </c>
      <c r="AG271" s="383" t="s">
        <v>222</v>
      </c>
      <c r="AH271" s="383" t="s">
        <v>34</v>
      </c>
      <c r="AI271" s="383" t="s">
        <v>34</v>
      </c>
      <c r="AJ271" s="383" t="s">
        <v>3554</v>
      </c>
      <c r="AK271" s="384" t="str">
        <f t="shared" si="9"/>
        <v>NA</v>
      </c>
      <c r="AL271" s="384" t="str">
        <f t="shared" si="10"/>
        <v>NA</v>
      </c>
      <c r="AN271" s="196"/>
    </row>
    <row r="272" spans="1:40" s="181" customFormat="1" x14ac:dyDescent="0.25">
      <c r="A272" s="381" t="s">
        <v>3224</v>
      </c>
      <c r="B272" s="382" t="s">
        <v>865</v>
      </c>
      <c r="C272" s="382" t="s">
        <v>30</v>
      </c>
      <c r="D272" s="382" t="s">
        <v>2245</v>
      </c>
      <c r="E272" s="382" t="s">
        <v>32</v>
      </c>
      <c r="F272" s="383"/>
      <c r="G272" s="383">
        <v>0</v>
      </c>
      <c r="H272" s="383" t="s">
        <v>11</v>
      </c>
      <c r="I272" s="383"/>
      <c r="J272" s="383">
        <v>0</v>
      </c>
      <c r="K272" s="383" t="s">
        <v>11</v>
      </c>
      <c r="L272" s="385"/>
      <c r="M272" s="383">
        <v>0</v>
      </c>
      <c r="N272" s="383" t="s">
        <v>11</v>
      </c>
      <c r="O272" s="385"/>
      <c r="P272" s="385"/>
      <c r="Q272" s="386" t="s">
        <v>11</v>
      </c>
      <c r="R272" s="383"/>
      <c r="S272" s="383">
        <v>0</v>
      </c>
      <c r="T272" s="386" t="s">
        <v>11</v>
      </c>
      <c r="U272" s="386"/>
      <c r="V272" s="386">
        <v>0</v>
      </c>
      <c r="W272" s="386" t="s">
        <v>11</v>
      </c>
      <c r="X272" s="383"/>
      <c r="Y272" s="383">
        <v>0</v>
      </c>
      <c r="Z272" s="386" t="s">
        <v>11</v>
      </c>
      <c r="AA272" s="386"/>
      <c r="AB272" s="386">
        <v>0</v>
      </c>
      <c r="AC272" s="386" t="s">
        <v>11</v>
      </c>
      <c r="AD272" s="383" t="s">
        <v>33</v>
      </c>
      <c r="AE272" s="383" t="s">
        <v>36</v>
      </c>
      <c r="AF272" s="383">
        <v>90</v>
      </c>
      <c r="AG272" s="383" t="s">
        <v>222</v>
      </c>
      <c r="AH272" s="383" t="s">
        <v>36</v>
      </c>
      <c r="AI272" s="383" t="s">
        <v>34</v>
      </c>
      <c r="AJ272" s="383" t="s">
        <v>3554</v>
      </c>
      <c r="AK272" s="384" t="str">
        <f t="shared" si="9"/>
        <v>NA</v>
      </c>
      <c r="AL272" s="384" t="str">
        <f t="shared" si="10"/>
        <v>NA</v>
      </c>
      <c r="AN272" s="196"/>
    </row>
    <row r="273" spans="1:40" s="181" customFormat="1" x14ac:dyDescent="0.25">
      <c r="A273" s="381" t="s">
        <v>3224</v>
      </c>
      <c r="B273" s="382" t="s">
        <v>541</v>
      </c>
      <c r="C273" s="382" t="s">
        <v>30</v>
      </c>
      <c r="D273" s="382" t="s">
        <v>2325</v>
      </c>
      <c r="E273" s="382" t="s">
        <v>32</v>
      </c>
      <c r="F273" s="383"/>
      <c r="G273" s="383">
        <v>0</v>
      </c>
      <c r="H273" s="383" t="s">
        <v>11</v>
      </c>
      <c r="I273" s="383"/>
      <c r="J273" s="383">
        <v>0</v>
      </c>
      <c r="K273" s="383" t="s">
        <v>11</v>
      </c>
      <c r="L273" s="385"/>
      <c r="M273" s="383">
        <v>0</v>
      </c>
      <c r="N273" s="383" t="s">
        <v>11</v>
      </c>
      <c r="O273" s="385"/>
      <c r="P273" s="385"/>
      <c r="Q273" s="386" t="s">
        <v>11</v>
      </c>
      <c r="R273" s="383"/>
      <c r="S273" s="383">
        <v>0</v>
      </c>
      <c r="T273" s="386" t="s">
        <v>11</v>
      </c>
      <c r="U273" s="386"/>
      <c r="V273" s="386">
        <v>0</v>
      </c>
      <c r="W273" s="386" t="s">
        <v>11</v>
      </c>
      <c r="X273" s="383"/>
      <c r="Y273" s="383">
        <v>0</v>
      </c>
      <c r="Z273" s="386" t="s">
        <v>11</v>
      </c>
      <c r="AA273" s="386"/>
      <c r="AB273" s="386">
        <v>0</v>
      </c>
      <c r="AC273" s="386" t="s">
        <v>11</v>
      </c>
      <c r="AD273" s="383" t="s">
        <v>104</v>
      </c>
      <c r="AE273" s="383" t="s">
        <v>36</v>
      </c>
      <c r="AF273" s="383">
        <v>79</v>
      </c>
      <c r="AG273" s="383" t="s">
        <v>222</v>
      </c>
      <c r="AH273" s="383" t="s">
        <v>34</v>
      </c>
      <c r="AI273" s="383" t="s">
        <v>34</v>
      </c>
      <c r="AJ273" s="383" t="s">
        <v>3554</v>
      </c>
      <c r="AK273" s="384" t="str">
        <f t="shared" si="9"/>
        <v>NA</v>
      </c>
      <c r="AL273" s="384" t="str">
        <f t="shared" si="10"/>
        <v>NA</v>
      </c>
      <c r="AN273" s="196"/>
    </row>
    <row r="274" spans="1:40" s="181" customFormat="1" x14ac:dyDescent="0.25">
      <c r="A274" s="381" t="s">
        <v>3224</v>
      </c>
      <c r="B274" s="382" t="s">
        <v>542</v>
      </c>
      <c r="C274" s="382" t="s">
        <v>30</v>
      </c>
      <c r="D274" s="382" t="s">
        <v>543</v>
      </c>
      <c r="E274" s="382" t="s">
        <v>32</v>
      </c>
      <c r="F274" s="383"/>
      <c r="G274" s="383">
        <v>3</v>
      </c>
      <c r="H274" s="383" t="s">
        <v>11</v>
      </c>
      <c r="I274" s="383"/>
      <c r="J274" s="383">
        <v>3</v>
      </c>
      <c r="K274" s="383" t="s">
        <v>11</v>
      </c>
      <c r="L274" s="385"/>
      <c r="M274" s="383">
        <v>0</v>
      </c>
      <c r="N274" s="383" t="s">
        <v>11</v>
      </c>
      <c r="O274" s="385"/>
      <c r="P274" s="385"/>
      <c r="Q274" s="386" t="s">
        <v>11</v>
      </c>
      <c r="R274" s="383"/>
      <c r="S274" s="383">
        <v>3</v>
      </c>
      <c r="T274" s="386" t="s">
        <v>11</v>
      </c>
      <c r="U274" s="386"/>
      <c r="V274" s="386">
        <v>3</v>
      </c>
      <c r="W274" s="386" t="s">
        <v>11</v>
      </c>
      <c r="X274" s="383"/>
      <c r="Y274" s="383">
        <v>3</v>
      </c>
      <c r="Z274" s="386" t="s">
        <v>11</v>
      </c>
      <c r="AA274" s="386"/>
      <c r="AB274" s="386">
        <v>3</v>
      </c>
      <c r="AC274" s="386" t="s">
        <v>11</v>
      </c>
      <c r="AD274" s="383" t="s">
        <v>33</v>
      </c>
      <c r="AE274" s="383" t="s">
        <v>36</v>
      </c>
      <c r="AF274" s="383">
        <v>95</v>
      </c>
      <c r="AG274" s="383" t="s">
        <v>222</v>
      </c>
      <c r="AH274" s="383" t="s">
        <v>36</v>
      </c>
      <c r="AI274" s="383" t="s">
        <v>36</v>
      </c>
      <c r="AJ274" s="383" t="s">
        <v>3554</v>
      </c>
      <c r="AK274" s="384" t="str">
        <f t="shared" si="9"/>
        <v>NA</v>
      </c>
      <c r="AL274" s="384" t="str">
        <f t="shared" si="10"/>
        <v>NA</v>
      </c>
      <c r="AN274" s="196"/>
    </row>
    <row r="275" spans="1:40" s="181" customFormat="1" x14ac:dyDescent="0.25">
      <c r="A275" s="381" t="s">
        <v>3224</v>
      </c>
      <c r="B275" s="382" t="s">
        <v>544</v>
      </c>
      <c r="C275" s="382" t="s">
        <v>30</v>
      </c>
      <c r="D275" s="382" t="s">
        <v>545</v>
      </c>
      <c r="E275" s="382" t="s">
        <v>32</v>
      </c>
      <c r="F275" s="383"/>
      <c r="G275" s="383">
        <v>0</v>
      </c>
      <c r="H275" s="383" t="s">
        <v>11</v>
      </c>
      <c r="I275" s="383"/>
      <c r="J275" s="383">
        <v>0</v>
      </c>
      <c r="K275" s="383" t="s">
        <v>11</v>
      </c>
      <c r="L275" s="385"/>
      <c r="M275" s="383">
        <v>0</v>
      </c>
      <c r="N275" s="383" t="s">
        <v>11</v>
      </c>
      <c r="O275" s="385"/>
      <c r="P275" s="385"/>
      <c r="Q275" s="386" t="s">
        <v>11</v>
      </c>
      <c r="R275" s="383"/>
      <c r="S275" s="383">
        <v>0</v>
      </c>
      <c r="T275" s="386" t="s">
        <v>11</v>
      </c>
      <c r="U275" s="386"/>
      <c r="V275" s="386">
        <v>0</v>
      </c>
      <c r="W275" s="386" t="s">
        <v>11</v>
      </c>
      <c r="X275" s="383"/>
      <c r="Y275" s="383">
        <v>0</v>
      </c>
      <c r="Z275" s="386" t="s">
        <v>11</v>
      </c>
      <c r="AA275" s="386"/>
      <c r="AB275" s="386">
        <v>0</v>
      </c>
      <c r="AC275" s="386" t="s">
        <v>11</v>
      </c>
      <c r="AD275" s="383" t="s">
        <v>33</v>
      </c>
      <c r="AE275" s="383" t="s">
        <v>36</v>
      </c>
      <c r="AF275" s="383">
        <v>90</v>
      </c>
      <c r="AG275" s="383" t="s">
        <v>222</v>
      </c>
      <c r="AH275" s="383" t="s">
        <v>36</v>
      </c>
      <c r="AI275" s="383" t="s">
        <v>34</v>
      </c>
      <c r="AJ275" s="383" t="s">
        <v>3554</v>
      </c>
      <c r="AK275" s="384" t="str">
        <f t="shared" si="9"/>
        <v>NA</v>
      </c>
      <c r="AL275" s="384" t="str">
        <f t="shared" si="10"/>
        <v>NA</v>
      </c>
      <c r="AN275" s="196"/>
    </row>
    <row r="276" spans="1:40" s="181" customFormat="1" x14ac:dyDescent="0.25">
      <c r="A276" s="381" t="s">
        <v>3224</v>
      </c>
      <c r="B276" s="382" t="s">
        <v>546</v>
      </c>
      <c r="C276" s="382" t="s">
        <v>30</v>
      </c>
      <c r="D276" s="382" t="s">
        <v>547</v>
      </c>
      <c r="E276" s="382" t="s">
        <v>32</v>
      </c>
      <c r="F276" s="383"/>
      <c r="G276" s="383">
        <v>2</v>
      </c>
      <c r="H276" s="383" t="s">
        <v>11</v>
      </c>
      <c r="I276" s="383"/>
      <c r="J276" s="383">
        <v>2</v>
      </c>
      <c r="K276" s="383" t="s">
        <v>11</v>
      </c>
      <c r="L276" s="385"/>
      <c r="M276" s="383">
        <v>1</v>
      </c>
      <c r="N276" s="383" t="s">
        <v>11</v>
      </c>
      <c r="O276" s="385"/>
      <c r="P276" s="385"/>
      <c r="Q276" s="386" t="s">
        <v>11</v>
      </c>
      <c r="R276" s="383"/>
      <c r="S276" s="383">
        <v>2</v>
      </c>
      <c r="T276" s="386" t="s">
        <v>11</v>
      </c>
      <c r="U276" s="386"/>
      <c r="V276" s="386">
        <v>2</v>
      </c>
      <c r="W276" s="386" t="s">
        <v>11</v>
      </c>
      <c r="X276" s="383"/>
      <c r="Y276" s="383">
        <v>2</v>
      </c>
      <c r="Z276" s="386" t="s">
        <v>11</v>
      </c>
      <c r="AA276" s="386"/>
      <c r="AB276" s="386">
        <v>2</v>
      </c>
      <c r="AC276" s="386" t="s">
        <v>11</v>
      </c>
      <c r="AD276" s="383" t="s">
        <v>104</v>
      </c>
      <c r="AE276" s="383" t="s">
        <v>36</v>
      </c>
      <c r="AF276" s="383">
        <v>85</v>
      </c>
      <c r="AG276" s="383" t="s">
        <v>222</v>
      </c>
      <c r="AH276" s="383" t="s">
        <v>34</v>
      </c>
      <c r="AI276" s="383" t="s">
        <v>36</v>
      </c>
      <c r="AJ276" s="383" t="s">
        <v>3554</v>
      </c>
      <c r="AK276" s="384" t="str">
        <f t="shared" si="9"/>
        <v>NA</v>
      </c>
      <c r="AL276" s="384" t="str">
        <f t="shared" si="10"/>
        <v>NA</v>
      </c>
      <c r="AN276" s="196"/>
    </row>
    <row r="277" spans="1:40" s="181" customFormat="1" x14ac:dyDescent="0.25">
      <c r="A277" s="381" t="s">
        <v>3224</v>
      </c>
      <c r="B277" s="382" t="s">
        <v>548</v>
      </c>
      <c r="C277" s="382" t="s">
        <v>30</v>
      </c>
      <c r="D277" s="382" t="s">
        <v>549</v>
      </c>
      <c r="E277" s="382" t="s">
        <v>32</v>
      </c>
      <c r="F277" s="383"/>
      <c r="G277" s="383">
        <v>1</v>
      </c>
      <c r="H277" s="383" t="s">
        <v>11</v>
      </c>
      <c r="I277" s="383"/>
      <c r="J277" s="383">
        <v>1</v>
      </c>
      <c r="K277" s="383" t="s">
        <v>11</v>
      </c>
      <c r="L277" s="385"/>
      <c r="M277" s="383">
        <v>0</v>
      </c>
      <c r="N277" s="383" t="s">
        <v>11</v>
      </c>
      <c r="O277" s="385"/>
      <c r="P277" s="385"/>
      <c r="Q277" s="386" t="s">
        <v>11</v>
      </c>
      <c r="R277" s="383"/>
      <c r="S277" s="383">
        <v>1</v>
      </c>
      <c r="T277" s="386" t="s">
        <v>11</v>
      </c>
      <c r="U277" s="386"/>
      <c r="V277" s="386">
        <v>1</v>
      </c>
      <c r="W277" s="386" t="s">
        <v>11</v>
      </c>
      <c r="X277" s="383"/>
      <c r="Y277" s="383">
        <v>1</v>
      </c>
      <c r="Z277" s="386" t="s">
        <v>11</v>
      </c>
      <c r="AA277" s="386"/>
      <c r="AB277" s="386">
        <v>1</v>
      </c>
      <c r="AC277" s="386" t="s">
        <v>11</v>
      </c>
      <c r="AD277" s="383" t="s">
        <v>33</v>
      </c>
      <c r="AE277" s="383" t="s">
        <v>36</v>
      </c>
      <c r="AF277" s="383">
        <v>92</v>
      </c>
      <c r="AG277" s="383" t="s">
        <v>222</v>
      </c>
      <c r="AH277" s="383" t="s">
        <v>36</v>
      </c>
      <c r="AI277" s="383" t="s">
        <v>34</v>
      </c>
      <c r="AJ277" s="383" t="s">
        <v>3554</v>
      </c>
      <c r="AK277" s="384" t="str">
        <f t="shared" si="9"/>
        <v>NA</v>
      </c>
      <c r="AL277" s="384" t="str">
        <f t="shared" si="10"/>
        <v>NA</v>
      </c>
      <c r="AN277" s="196"/>
    </row>
    <row r="278" spans="1:40" s="181" customFormat="1" x14ac:dyDescent="0.25">
      <c r="A278" s="381" t="s">
        <v>3224</v>
      </c>
      <c r="B278" s="382" t="s">
        <v>550</v>
      </c>
      <c r="C278" s="382" t="s">
        <v>30</v>
      </c>
      <c r="D278" s="382" t="s">
        <v>551</v>
      </c>
      <c r="E278" s="382" t="s">
        <v>32</v>
      </c>
      <c r="F278" s="383"/>
      <c r="G278" s="383">
        <v>2</v>
      </c>
      <c r="H278" s="383" t="s">
        <v>11</v>
      </c>
      <c r="I278" s="383"/>
      <c r="J278" s="383">
        <v>2</v>
      </c>
      <c r="K278" s="383" t="s">
        <v>11</v>
      </c>
      <c r="L278" s="385"/>
      <c r="M278" s="383">
        <v>1</v>
      </c>
      <c r="N278" s="383" t="s">
        <v>11</v>
      </c>
      <c r="O278" s="385"/>
      <c r="P278" s="385"/>
      <c r="Q278" s="386" t="s">
        <v>11</v>
      </c>
      <c r="R278" s="383"/>
      <c r="S278" s="383">
        <v>2</v>
      </c>
      <c r="T278" s="386" t="s">
        <v>11</v>
      </c>
      <c r="U278" s="386"/>
      <c r="V278" s="386">
        <v>2</v>
      </c>
      <c r="W278" s="386" t="s">
        <v>11</v>
      </c>
      <c r="X278" s="383"/>
      <c r="Y278" s="383">
        <v>2</v>
      </c>
      <c r="Z278" s="386" t="s">
        <v>11</v>
      </c>
      <c r="AA278" s="386"/>
      <c r="AB278" s="386">
        <v>2</v>
      </c>
      <c r="AC278" s="386" t="s">
        <v>11</v>
      </c>
      <c r="AD278" s="383" t="s">
        <v>33</v>
      </c>
      <c r="AE278" s="383" t="s">
        <v>36</v>
      </c>
      <c r="AF278" s="383">
        <v>92</v>
      </c>
      <c r="AG278" s="383" t="s">
        <v>222</v>
      </c>
      <c r="AH278" s="383" t="s">
        <v>36</v>
      </c>
      <c r="AI278" s="383" t="s">
        <v>34</v>
      </c>
      <c r="AJ278" s="383" t="s">
        <v>3554</v>
      </c>
      <c r="AK278" s="384" t="str">
        <f t="shared" si="9"/>
        <v>NA</v>
      </c>
      <c r="AL278" s="384" t="str">
        <f t="shared" si="10"/>
        <v>NA</v>
      </c>
      <c r="AN278" s="196"/>
    </row>
    <row r="279" spans="1:40" s="181" customFormat="1" x14ac:dyDescent="0.25">
      <c r="A279" s="381" t="s">
        <v>3224</v>
      </c>
      <c r="B279" s="382" t="s">
        <v>552</v>
      </c>
      <c r="C279" s="382" t="s">
        <v>30</v>
      </c>
      <c r="D279" s="382" t="s">
        <v>553</v>
      </c>
      <c r="E279" s="382" t="s">
        <v>32</v>
      </c>
      <c r="F279" s="383"/>
      <c r="G279" s="383">
        <v>1</v>
      </c>
      <c r="H279" s="383" t="s">
        <v>11</v>
      </c>
      <c r="I279" s="383"/>
      <c r="J279" s="383">
        <v>1</v>
      </c>
      <c r="K279" s="383" t="s">
        <v>11</v>
      </c>
      <c r="L279" s="385"/>
      <c r="M279" s="383">
        <v>0</v>
      </c>
      <c r="N279" s="383" t="s">
        <v>11</v>
      </c>
      <c r="O279" s="385"/>
      <c r="P279" s="385"/>
      <c r="Q279" s="386" t="s">
        <v>11</v>
      </c>
      <c r="R279" s="383"/>
      <c r="S279" s="383">
        <v>1</v>
      </c>
      <c r="T279" s="386" t="s">
        <v>11</v>
      </c>
      <c r="U279" s="386"/>
      <c r="V279" s="386">
        <v>1</v>
      </c>
      <c r="W279" s="386" t="s">
        <v>11</v>
      </c>
      <c r="X279" s="383"/>
      <c r="Y279" s="383">
        <v>1</v>
      </c>
      <c r="Z279" s="386" t="s">
        <v>11</v>
      </c>
      <c r="AA279" s="386"/>
      <c r="AB279" s="386">
        <v>1</v>
      </c>
      <c r="AC279" s="386" t="s">
        <v>11</v>
      </c>
      <c r="AD279" s="383" t="s">
        <v>46</v>
      </c>
      <c r="AE279" s="383" t="s">
        <v>36</v>
      </c>
      <c r="AF279" s="383">
        <v>77</v>
      </c>
      <c r="AG279" s="383" t="s">
        <v>222</v>
      </c>
      <c r="AH279" s="383" t="s">
        <v>34</v>
      </c>
      <c r="AI279" s="383" t="s">
        <v>36</v>
      </c>
      <c r="AJ279" s="383" t="s">
        <v>3554</v>
      </c>
      <c r="AK279" s="384" t="str">
        <f t="shared" si="9"/>
        <v>NA</v>
      </c>
      <c r="AL279" s="384" t="str">
        <f t="shared" si="10"/>
        <v>NA</v>
      </c>
      <c r="AN279" s="196"/>
    </row>
    <row r="280" spans="1:40" s="181" customFormat="1" x14ac:dyDescent="0.25">
      <c r="A280" s="381" t="s">
        <v>3224</v>
      </c>
      <c r="B280" s="382" t="s">
        <v>554</v>
      </c>
      <c r="C280" s="382" t="s">
        <v>30</v>
      </c>
      <c r="D280" s="382" t="s">
        <v>555</v>
      </c>
      <c r="E280" s="382" t="s">
        <v>32</v>
      </c>
      <c r="F280" s="383"/>
      <c r="G280" s="383">
        <v>0</v>
      </c>
      <c r="H280" s="383" t="s">
        <v>11</v>
      </c>
      <c r="I280" s="383"/>
      <c r="J280" s="383">
        <v>0</v>
      </c>
      <c r="K280" s="383" t="s">
        <v>11</v>
      </c>
      <c r="L280" s="385"/>
      <c r="M280" s="383">
        <v>0</v>
      </c>
      <c r="N280" s="383" t="s">
        <v>11</v>
      </c>
      <c r="O280" s="385"/>
      <c r="P280" s="385"/>
      <c r="Q280" s="386" t="s">
        <v>11</v>
      </c>
      <c r="R280" s="383"/>
      <c r="S280" s="383">
        <v>0</v>
      </c>
      <c r="T280" s="386" t="s">
        <v>11</v>
      </c>
      <c r="U280" s="386"/>
      <c r="V280" s="386">
        <v>0</v>
      </c>
      <c r="W280" s="386" t="s">
        <v>11</v>
      </c>
      <c r="X280" s="383"/>
      <c r="Y280" s="383">
        <v>0</v>
      </c>
      <c r="Z280" s="386" t="s">
        <v>11</v>
      </c>
      <c r="AA280" s="386"/>
      <c r="AB280" s="386">
        <v>0</v>
      </c>
      <c r="AC280" s="386" t="s">
        <v>11</v>
      </c>
      <c r="AD280" s="383" t="s">
        <v>104</v>
      </c>
      <c r="AE280" s="383" t="s">
        <v>36</v>
      </c>
      <c r="AF280" s="383">
        <v>85</v>
      </c>
      <c r="AG280" s="383" t="s">
        <v>222</v>
      </c>
      <c r="AH280" s="383" t="s">
        <v>34</v>
      </c>
      <c r="AI280" s="383" t="s">
        <v>34</v>
      </c>
      <c r="AJ280" s="383" t="s">
        <v>3554</v>
      </c>
      <c r="AK280" s="384" t="str">
        <f t="shared" si="9"/>
        <v>NA</v>
      </c>
      <c r="AL280" s="384" t="str">
        <f t="shared" si="10"/>
        <v>NA</v>
      </c>
      <c r="AN280" s="196"/>
    </row>
    <row r="281" spans="1:40" s="181" customFormat="1" x14ac:dyDescent="0.25">
      <c r="A281" s="381" t="s">
        <v>3224</v>
      </c>
      <c r="B281" s="382" t="s">
        <v>556</v>
      </c>
      <c r="C281" s="382" t="s">
        <v>30</v>
      </c>
      <c r="D281" s="382" t="s">
        <v>557</v>
      </c>
      <c r="E281" s="382" t="s">
        <v>32</v>
      </c>
      <c r="F281" s="383"/>
      <c r="G281" s="383">
        <v>1</v>
      </c>
      <c r="H281" s="383" t="s">
        <v>11</v>
      </c>
      <c r="I281" s="383"/>
      <c r="J281" s="383">
        <v>0</v>
      </c>
      <c r="K281" s="383" t="s">
        <v>11</v>
      </c>
      <c r="L281" s="385"/>
      <c r="M281" s="383">
        <v>0</v>
      </c>
      <c r="N281" s="383" t="s">
        <v>11</v>
      </c>
      <c r="O281" s="385"/>
      <c r="P281" s="385">
        <v>0</v>
      </c>
      <c r="Q281" s="386" t="s">
        <v>11</v>
      </c>
      <c r="R281" s="383"/>
      <c r="S281" s="383">
        <v>1</v>
      </c>
      <c r="T281" s="386" t="s">
        <v>11</v>
      </c>
      <c r="U281" s="386"/>
      <c r="V281" s="386">
        <v>1</v>
      </c>
      <c r="W281" s="386" t="s">
        <v>11</v>
      </c>
      <c r="X281" s="383"/>
      <c r="Y281" s="383">
        <v>0</v>
      </c>
      <c r="Z281" s="386" t="s">
        <v>11</v>
      </c>
      <c r="AA281" s="386"/>
      <c r="AB281" s="386">
        <v>0</v>
      </c>
      <c r="AC281" s="386" t="s">
        <v>11</v>
      </c>
      <c r="AD281" s="383"/>
      <c r="AE281" s="383" t="s">
        <v>36</v>
      </c>
      <c r="AF281" s="383">
        <v>97</v>
      </c>
      <c r="AG281" s="383" t="s">
        <v>40</v>
      </c>
      <c r="AH281" s="383" t="s">
        <v>36</v>
      </c>
      <c r="AI281" s="383" t="s">
        <v>34</v>
      </c>
      <c r="AJ281" s="383" t="s">
        <v>3554</v>
      </c>
      <c r="AK281" s="384" t="str">
        <f t="shared" si="9"/>
        <v>NA</v>
      </c>
      <c r="AL281" s="384" t="str">
        <f t="shared" si="10"/>
        <v>NA</v>
      </c>
      <c r="AN281" s="196"/>
    </row>
    <row r="282" spans="1:40" s="181" customFormat="1" x14ac:dyDescent="0.25">
      <c r="A282" s="381" t="s">
        <v>3224</v>
      </c>
      <c r="B282" s="382" t="s">
        <v>558</v>
      </c>
      <c r="C282" s="382" t="s">
        <v>30</v>
      </c>
      <c r="D282" s="382" t="s">
        <v>559</v>
      </c>
      <c r="E282" s="382" t="s">
        <v>32</v>
      </c>
      <c r="F282" s="383"/>
      <c r="G282" s="383">
        <v>2</v>
      </c>
      <c r="H282" s="383" t="s">
        <v>11</v>
      </c>
      <c r="I282" s="383"/>
      <c r="J282" s="383">
        <v>2</v>
      </c>
      <c r="K282" s="383" t="s">
        <v>11</v>
      </c>
      <c r="L282" s="385"/>
      <c r="M282" s="383">
        <v>2</v>
      </c>
      <c r="N282" s="383" t="s">
        <v>11</v>
      </c>
      <c r="O282" s="385"/>
      <c r="P282" s="385"/>
      <c r="Q282" s="386" t="s">
        <v>11</v>
      </c>
      <c r="R282" s="383"/>
      <c r="S282" s="383">
        <v>2</v>
      </c>
      <c r="T282" s="386" t="s">
        <v>11</v>
      </c>
      <c r="U282" s="386"/>
      <c r="V282" s="386">
        <v>2</v>
      </c>
      <c r="W282" s="386" t="s">
        <v>11</v>
      </c>
      <c r="X282" s="383"/>
      <c r="Y282" s="383">
        <v>2</v>
      </c>
      <c r="Z282" s="386" t="s">
        <v>11</v>
      </c>
      <c r="AA282" s="386"/>
      <c r="AB282" s="386">
        <v>2</v>
      </c>
      <c r="AC282" s="386" t="s">
        <v>11</v>
      </c>
      <c r="AD282" s="383" t="s">
        <v>57</v>
      </c>
      <c r="AE282" s="383" t="s">
        <v>36</v>
      </c>
      <c r="AF282" s="383">
        <v>74</v>
      </c>
      <c r="AG282" s="383" t="s">
        <v>222</v>
      </c>
      <c r="AH282" s="383" t="s">
        <v>34</v>
      </c>
      <c r="AI282" s="383" t="s">
        <v>36</v>
      </c>
      <c r="AJ282" s="383" t="s">
        <v>3554</v>
      </c>
      <c r="AK282" s="384" t="str">
        <f t="shared" si="9"/>
        <v>NA</v>
      </c>
      <c r="AL282" s="384" t="str">
        <f t="shared" si="10"/>
        <v>NA</v>
      </c>
      <c r="AN282" s="196"/>
    </row>
    <row r="283" spans="1:40" s="181" customFormat="1" x14ac:dyDescent="0.25">
      <c r="A283" s="381" t="s">
        <v>3224</v>
      </c>
      <c r="B283" s="382" t="s">
        <v>560</v>
      </c>
      <c r="C283" s="382" t="s">
        <v>30</v>
      </c>
      <c r="D283" s="382" t="s">
        <v>561</v>
      </c>
      <c r="E283" s="382" t="s">
        <v>32</v>
      </c>
      <c r="F283" s="383"/>
      <c r="G283" s="383">
        <v>1</v>
      </c>
      <c r="H283" s="383" t="s">
        <v>11</v>
      </c>
      <c r="I283" s="383"/>
      <c r="J283" s="383">
        <v>1</v>
      </c>
      <c r="K283" s="383" t="s">
        <v>11</v>
      </c>
      <c r="L283" s="385"/>
      <c r="M283" s="383">
        <v>0</v>
      </c>
      <c r="N283" s="383" t="s">
        <v>11</v>
      </c>
      <c r="O283" s="385"/>
      <c r="P283" s="385"/>
      <c r="Q283" s="386" t="s">
        <v>11</v>
      </c>
      <c r="R283" s="383"/>
      <c r="S283" s="383">
        <v>1</v>
      </c>
      <c r="T283" s="386" t="s">
        <v>11</v>
      </c>
      <c r="U283" s="386"/>
      <c r="V283" s="386">
        <v>1</v>
      </c>
      <c r="W283" s="386" t="s">
        <v>11</v>
      </c>
      <c r="X283" s="383"/>
      <c r="Y283" s="383">
        <v>1</v>
      </c>
      <c r="Z283" s="386" t="s">
        <v>11</v>
      </c>
      <c r="AA283" s="386"/>
      <c r="AB283" s="386">
        <v>1</v>
      </c>
      <c r="AC283" s="386" t="s">
        <v>11</v>
      </c>
      <c r="AD283" s="383" t="s">
        <v>104</v>
      </c>
      <c r="AE283" s="383" t="s">
        <v>36</v>
      </c>
      <c r="AF283" s="383">
        <v>87</v>
      </c>
      <c r="AG283" s="383" t="s">
        <v>222</v>
      </c>
      <c r="AH283" s="383" t="s">
        <v>36</v>
      </c>
      <c r="AI283" s="383" t="s">
        <v>34</v>
      </c>
      <c r="AJ283" s="383" t="s">
        <v>3554</v>
      </c>
      <c r="AK283" s="384" t="str">
        <f t="shared" si="9"/>
        <v>NA</v>
      </c>
      <c r="AL283" s="384" t="str">
        <f t="shared" si="10"/>
        <v>NA</v>
      </c>
      <c r="AN283" s="196"/>
    </row>
    <row r="284" spans="1:40" s="181" customFormat="1" x14ac:dyDescent="0.25">
      <c r="A284" s="381" t="s">
        <v>3224</v>
      </c>
      <c r="B284" s="382" t="s">
        <v>866</v>
      </c>
      <c r="C284" s="382" t="s">
        <v>30</v>
      </c>
      <c r="D284" s="382" t="s">
        <v>2247</v>
      </c>
      <c r="E284" s="382" t="s">
        <v>32</v>
      </c>
      <c r="F284" s="383"/>
      <c r="G284" s="383">
        <v>0</v>
      </c>
      <c r="H284" s="383" t="s">
        <v>11</v>
      </c>
      <c r="I284" s="383"/>
      <c r="J284" s="383">
        <v>0</v>
      </c>
      <c r="K284" s="383" t="s">
        <v>11</v>
      </c>
      <c r="L284" s="385"/>
      <c r="M284" s="383">
        <v>0</v>
      </c>
      <c r="N284" s="383" t="s">
        <v>11</v>
      </c>
      <c r="O284" s="385"/>
      <c r="P284" s="385"/>
      <c r="Q284" s="386" t="s">
        <v>11</v>
      </c>
      <c r="R284" s="383"/>
      <c r="S284" s="383">
        <v>0</v>
      </c>
      <c r="T284" s="386" t="s">
        <v>11</v>
      </c>
      <c r="U284" s="386"/>
      <c r="V284" s="386">
        <v>0</v>
      </c>
      <c r="W284" s="386" t="s">
        <v>11</v>
      </c>
      <c r="X284" s="383"/>
      <c r="Y284" s="383">
        <v>0</v>
      </c>
      <c r="Z284" s="386" t="s">
        <v>11</v>
      </c>
      <c r="AA284" s="386"/>
      <c r="AB284" s="386">
        <v>0</v>
      </c>
      <c r="AC284" s="386" t="s">
        <v>11</v>
      </c>
      <c r="AD284" s="383" t="s">
        <v>33</v>
      </c>
      <c r="AE284" s="383" t="s">
        <v>36</v>
      </c>
      <c r="AF284" s="383">
        <v>87</v>
      </c>
      <c r="AG284" s="383" t="s">
        <v>222</v>
      </c>
      <c r="AH284" s="383" t="s">
        <v>34</v>
      </c>
      <c r="AI284" s="383" t="s">
        <v>34</v>
      </c>
      <c r="AJ284" s="383" t="s">
        <v>3554</v>
      </c>
      <c r="AK284" s="384" t="str">
        <f t="shared" si="9"/>
        <v>NA</v>
      </c>
      <c r="AL284" s="384" t="str">
        <f t="shared" si="10"/>
        <v>NA</v>
      </c>
      <c r="AN284" s="196"/>
    </row>
    <row r="285" spans="1:40" s="181" customFormat="1" x14ac:dyDescent="0.25">
      <c r="A285" s="381" t="s">
        <v>3224</v>
      </c>
      <c r="B285" s="382" t="s">
        <v>563</v>
      </c>
      <c r="C285" s="382" t="s">
        <v>30</v>
      </c>
      <c r="D285" s="382" t="s">
        <v>564</v>
      </c>
      <c r="E285" s="382" t="s">
        <v>32</v>
      </c>
      <c r="F285" s="383"/>
      <c r="G285" s="383">
        <v>0</v>
      </c>
      <c r="H285" s="383" t="s">
        <v>11</v>
      </c>
      <c r="I285" s="383"/>
      <c r="J285" s="383">
        <v>0</v>
      </c>
      <c r="K285" s="383" t="s">
        <v>11</v>
      </c>
      <c r="L285" s="385"/>
      <c r="M285" s="383">
        <v>0</v>
      </c>
      <c r="N285" s="383" t="s">
        <v>11</v>
      </c>
      <c r="O285" s="385"/>
      <c r="P285" s="385"/>
      <c r="Q285" s="386" t="s">
        <v>11</v>
      </c>
      <c r="R285" s="383"/>
      <c r="S285" s="383">
        <v>0</v>
      </c>
      <c r="T285" s="386" t="s">
        <v>11</v>
      </c>
      <c r="U285" s="386"/>
      <c r="V285" s="386">
        <v>0</v>
      </c>
      <c r="W285" s="386" t="s">
        <v>11</v>
      </c>
      <c r="X285" s="383"/>
      <c r="Y285" s="383">
        <v>0</v>
      </c>
      <c r="Z285" s="386" t="s">
        <v>11</v>
      </c>
      <c r="AA285" s="386"/>
      <c r="AB285" s="386">
        <v>0</v>
      </c>
      <c r="AC285" s="386" t="s">
        <v>11</v>
      </c>
      <c r="AD285" s="383" t="s">
        <v>33</v>
      </c>
      <c r="AE285" s="383" t="s">
        <v>36</v>
      </c>
      <c r="AF285" s="383">
        <v>85</v>
      </c>
      <c r="AG285" s="383" t="s">
        <v>222</v>
      </c>
      <c r="AH285" s="383" t="s">
        <v>34</v>
      </c>
      <c r="AI285" s="383" t="s">
        <v>34</v>
      </c>
      <c r="AJ285" s="383" t="s">
        <v>3554</v>
      </c>
      <c r="AK285" s="384" t="str">
        <f t="shared" si="9"/>
        <v>NA</v>
      </c>
      <c r="AL285" s="384" t="str">
        <f t="shared" si="10"/>
        <v>NA</v>
      </c>
      <c r="AN285" s="196"/>
    </row>
    <row r="286" spans="1:40" s="181" customFormat="1" x14ac:dyDescent="0.25">
      <c r="A286" s="381" t="s">
        <v>3224</v>
      </c>
      <c r="B286" s="382" t="s">
        <v>565</v>
      </c>
      <c r="C286" s="382" t="s">
        <v>30</v>
      </c>
      <c r="D286" s="382" t="s">
        <v>566</v>
      </c>
      <c r="E286" s="382" t="s">
        <v>32</v>
      </c>
      <c r="F286" s="383"/>
      <c r="G286" s="383">
        <v>0</v>
      </c>
      <c r="H286" s="383" t="s">
        <v>11</v>
      </c>
      <c r="I286" s="383"/>
      <c r="J286" s="383">
        <v>0</v>
      </c>
      <c r="K286" s="383" t="s">
        <v>11</v>
      </c>
      <c r="L286" s="385"/>
      <c r="M286" s="383">
        <v>0</v>
      </c>
      <c r="N286" s="383" t="s">
        <v>11</v>
      </c>
      <c r="O286" s="385"/>
      <c r="P286" s="385"/>
      <c r="Q286" s="386" t="s">
        <v>11</v>
      </c>
      <c r="R286" s="383"/>
      <c r="S286" s="383">
        <v>0</v>
      </c>
      <c r="T286" s="386" t="s">
        <v>11</v>
      </c>
      <c r="U286" s="386"/>
      <c r="V286" s="386">
        <v>0</v>
      </c>
      <c r="W286" s="386" t="s">
        <v>11</v>
      </c>
      <c r="X286" s="383"/>
      <c r="Y286" s="383">
        <v>0</v>
      </c>
      <c r="Z286" s="386" t="s">
        <v>11</v>
      </c>
      <c r="AA286" s="386"/>
      <c r="AB286" s="386">
        <v>0</v>
      </c>
      <c r="AC286" s="386" t="s">
        <v>11</v>
      </c>
      <c r="AD286" s="383" t="s">
        <v>57</v>
      </c>
      <c r="AE286" s="383" t="s">
        <v>36</v>
      </c>
      <c r="AF286" s="383">
        <v>85</v>
      </c>
      <c r="AG286" s="383" t="s">
        <v>222</v>
      </c>
      <c r="AH286" s="383" t="s">
        <v>34</v>
      </c>
      <c r="AI286" s="383" t="s">
        <v>34</v>
      </c>
      <c r="AJ286" s="383" t="s">
        <v>3554</v>
      </c>
      <c r="AK286" s="384" t="str">
        <f t="shared" si="9"/>
        <v>NA</v>
      </c>
      <c r="AL286" s="384" t="str">
        <f t="shared" si="10"/>
        <v>NA</v>
      </c>
      <c r="AN286" s="196"/>
    </row>
    <row r="287" spans="1:40" s="181" customFormat="1" x14ac:dyDescent="0.25">
      <c r="A287" s="381" t="s">
        <v>3224</v>
      </c>
      <c r="B287" s="382" t="s">
        <v>567</v>
      </c>
      <c r="C287" s="382" t="s">
        <v>30</v>
      </c>
      <c r="D287" s="382" t="s">
        <v>568</v>
      </c>
      <c r="E287" s="382" t="s">
        <v>32</v>
      </c>
      <c r="F287" s="383"/>
      <c r="G287" s="383">
        <v>0</v>
      </c>
      <c r="H287" s="383" t="s">
        <v>11</v>
      </c>
      <c r="I287" s="383"/>
      <c r="J287" s="383">
        <v>0</v>
      </c>
      <c r="K287" s="383" t="s">
        <v>11</v>
      </c>
      <c r="L287" s="385"/>
      <c r="M287" s="383">
        <v>0</v>
      </c>
      <c r="N287" s="383" t="s">
        <v>11</v>
      </c>
      <c r="O287" s="385"/>
      <c r="P287" s="385"/>
      <c r="Q287" s="386" t="s">
        <v>11</v>
      </c>
      <c r="R287" s="383"/>
      <c r="S287" s="383">
        <v>0</v>
      </c>
      <c r="T287" s="386" t="s">
        <v>11</v>
      </c>
      <c r="U287" s="386"/>
      <c r="V287" s="386">
        <v>0</v>
      </c>
      <c r="W287" s="386" t="s">
        <v>11</v>
      </c>
      <c r="X287" s="383"/>
      <c r="Y287" s="383">
        <v>0</v>
      </c>
      <c r="Z287" s="386" t="s">
        <v>11</v>
      </c>
      <c r="AA287" s="386"/>
      <c r="AB287" s="386">
        <v>0</v>
      </c>
      <c r="AC287" s="386" t="s">
        <v>11</v>
      </c>
      <c r="AD287" s="383" t="s">
        <v>57</v>
      </c>
      <c r="AE287" s="383" t="s">
        <v>36</v>
      </c>
      <c r="AF287" s="383">
        <v>85</v>
      </c>
      <c r="AG287" s="383" t="s">
        <v>222</v>
      </c>
      <c r="AH287" s="383" t="s">
        <v>36</v>
      </c>
      <c r="AI287" s="383" t="s">
        <v>34</v>
      </c>
      <c r="AJ287" s="383" t="s">
        <v>3554</v>
      </c>
      <c r="AK287" s="384" t="str">
        <f t="shared" si="9"/>
        <v>NA</v>
      </c>
      <c r="AL287" s="384" t="str">
        <f t="shared" si="10"/>
        <v>NA</v>
      </c>
      <c r="AN287" s="196"/>
    </row>
    <row r="288" spans="1:40" s="181" customFormat="1" x14ac:dyDescent="0.25">
      <c r="A288" s="381" t="s">
        <v>3224</v>
      </c>
      <c r="B288" s="382" t="s">
        <v>569</v>
      </c>
      <c r="C288" s="382" t="s">
        <v>30</v>
      </c>
      <c r="D288" s="382" t="s">
        <v>570</v>
      </c>
      <c r="E288" s="382" t="s">
        <v>32</v>
      </c>
      <c r="F288" s="383"/>
      <c r="G288" s="383">
        <v>2</v>
      </c>
      <c r="H288" s="383" t="s">
        <v>11</v>
      </c>
      <c r="I288" s="383"/>
      <c r="J288" s="383">
        <v>2</v>
      </c>
      <c r="K288" s="383" t="s">
        <v>11</v>
      </c>
      <c r="L288" s="385"/>
      <c r="M288" s="383">
        <v>0</v>
      </c>
      <c r="N288" s="383" t="s">
        <v>11</v>
      </c>
      <c r="O288" s="385"/>
      <c r="P288" s="385"/>
      <c r="Q288" s="386" t="s">
        <v>11</v>
      </c>
      <c r="R288" s="383"/>
      <c r="S288" s="383">
        <v>2</v>
      </c>
      <c r="T288" s="386" t="s">
        <v>11</v>
      </c>
      <c r="U288" s="386"/>
      <c r="V288" s="386">
        <v>2</v>
      </c>
      <c r="W288" s="386" t="s">
        <v>11</v>
      </c>
      <c r="X288" s="383"/>
      <c r="Y288" s="383">
        <v>2</v>
      </c>
      <c r="Z288" s="386" t="s">
        <v>11</v>
      </c>
      <c r="AA288" s="386"/>
      <c r="AB288" s="386">
        <v>2</v>
      </c>
      <c r="AC288" s="386" t="s">
        <v>11</v>
      </c>
      <c r="AD288" s="383" t="s">
        <v>46</v>
      </c>
      <c r="AE288" s="383" t="s">
        <v>36</v>
      </c>
      <c r="AF288" s="383">
        <v>82</v>
      </c>
      <c r="AG288" s="383" t="s">
        <v>222</v>
      </c>
      <c r="AH288" s="383" t="s">
        <v>34</v>
      </c>
      <c r="AI288" s="383" t="s">
        <v>36</v>
      </c>
      <c r="AJ288" s="383" t="s">
        <v>3554</v>
      </c>
      <c r="AK288" s="384" t="str">
        <f t="shared" si="9"/>
        <v>NA</v>
      </c>
      <c r="AL288" s="384" t="str">
        <f t="shared" si="10"/>
        <v>NA</v>
      </c>
      <c r="AN288" s="196"/>
    </row>
    <row r="289" spans="1:40" s="181" customFormat="1" x14ac:dyDescent="0.25">
      <c r="A289" s="381" t="s">
        <v>3224</v>
      </c>
      <c r="B289" s="382" t="s">
        <v>571</v>
      </c>
      <c r="C289" s="382" t="s">
        <v>30</v>
      </c>
      <c r="D289" s="382" t="s">
        <v>572</v>
      </c>
      <c r="E289" s="382" t="s">
        <v>32</v>
      </c>
      <c r="F289" s="383"/>
      <c r="G289" s="383">
        <v>1</v>
      </c>
      <c r="H289" s="383" t="s">
        <v>11</v>
      </c>
      <c r="I289" s="383"/>
      <c r="J289" s="383">
        <v>1</v>
      </c>
      <c r="K289" s="383" t="s">
        <v>11</v>
      </c>
      <c r="L289" s="385"/>
      <c r="M289" s="383">
        <v>0</v>
      </c>
      <c r="N289" s="383" t="s">
        <v>11</v>
      </c>
      <c r="O289" s="385"/>
      <c r="P289" s="385"/>
      <c r="Q289" s="386" t="s">
        <v>11</v>
      </c>
      <c r="R289" s="383"/>
      <c r="S289" s="383">
        <v>1</v>
      </c>
      <c r="T289" s="386" t="s">
        <v>11</v>
      </c>
      <c r="U289" s="386"/>
      <c r="V289" s="386">
        <v>1</v>
      </c>
      <c r="W289" s="386" t="s">
        <v>11</v>
      </c>
      <c r="X289" s="383"/>
      <c r="Y289" s="383">
        <v>1</v>
      </c>
      <c r="Z289" s="386" t="s">
        <v>11</v>
      </c>
      <c r="AA289" s="386"/>
      <c r="AB289" s="386">
        <v>1</v>
      </c>
      <c r="AC289" s="386" t="s">
        <v>11</v>
      </c>
      <c r="AD289" s="383" t="s">
        <v>33</v>
      </c>
      <c r="AE289" s="383" t="s">
        <v>36</v>
      </c>
      <c r="AF289" s="383">
        <v>74</v>
      </c>
      <c r="AG289" s="383" t="s">
        <v>222</v>
      </c>
      <c r="AH289" s="383" t="s">
        <v>34</v>
      </c>
      <c r="AI289" s="383" t="s">
        <v>36</v>
      </c>
      <c r="AJ289" s="383" t="s">
        <v>3554</v>
      </c>
      <c r="AK289" s="384" t="str">
        <f t="shared" si="9"/>
        <v>NA</v>
      </c>
      <c r="AL289" s="384" t="str">
        <f t="shared" si="10"/>
        <v>NA</v>
      </c>
      <c r="AN289" s="196"/>
    </row>
    <row r="290" spans="1:40" s="181" customFormat="1" x14ac:dyDescent="0.25">
      <c r="A290" s="381" t="s">
        <v>3224</v>
      </c>
      <c r="B290" s="382" t="s">
        <v>867</v>
      </c>
      <c r="C290" s="382" t="s">
        <v>30</v>
      </c>
      <c r="D290" s="382" t="s">
        <v>2248</v>
      </c>
      <c r="E290" s="382" t="s">
        <v>32</v>
      </c>
      <c r="F290" s="383"/>
      <c r="G290" s="383">
        <v>1</v>
      </c>
      <c r="H290" s="383" t="s">
        <v>11</v>
      </c>
      <c r="I290" s="383"/>
      <c r="J290" s="383">
        <v>1</v>
      </c>
      <c r="K290" s="383" t="s">
        <v>11</v>
      </c>
      <c r="L290" s="385"/>
      <c r="M290" s="383">
        <v>0</v>
      </c>
      <c r="N290" s="383" t="s">
        <v>11</v>
      </c>
      <c r="O290" s="385"/>
      <c r="P290" s="385"/>
      <c r="Q290" s="386" t="s">
        <v>11</v>
      </c>
      <c r="R290" s="383"/>
      <c r="S290" s="383">
        <v>1</v>
      </c>
      <c r="T290" s="386" t="s">
        <v>11</v>
      </c>
      <c r="U290" s="386"/>
      <c r="V290" s="386">
        <v>1</v>
      </c>
      <c r="W290" s="386" t="s">
        <v>11</v>
      </c>
      <c r="X290" s="383"/>
      <c r="Y290" s="383">
        <v>1</v>
      </c>
      <c r="Z290" s="386" t="s">
        <v>11</v>
      </c>
      <c r="AA290" s="386"/>
      <c r="AB290" s="386">
        <v>1</v>
      </c>
      <c r="AC290" s="386" t="s">
        <v>11</v>
      </c>
      <c r="AD290" s="383" t="s">
        <v>33</v>
      </c>
      <c r="AE290" s="383" t="s">
        <v>34</v>
      </c>
      <c r="AF290" s="383">
        <v>100</v>
      </c>
      <c r="AG290" s="383" t="s">
        <v>222</v>
      </c>
      <c r="AH290" s="383" t="s">
        <v>36</v>
      </c>
      <c r="AI290" s="383" t="s">
        <v>34</v>
      </c>
      <c r="AJ290" s="383" t="s">
        <v>3554</v>
      </c>
      <c r="AK290" s="384" t="str">
        <f t="shared" si="9"/>
        <v>NA</v>
      </c>
      <c r="AL290" s="384" t="str">
        <f t="shared" si="10"/>
        <v>NA</v>
      </c>
      <c r="AN290" s="196"/>
    </row>
    <row r="291" spans="1:40" s="181" customFormat="1" x14ac:dyDescent="0.25">
      <c r="A291" s="381" t="s">
        <v>3224</v>
      </c>
      <c r="B291" s="382" t="s">
        <v>573</v>
      </c>
      <c r="C291" s="382" t="s">
        <v>30</v>
      </c>
      <c r="D291" s="382" t="s">
        <v>574</v>
      </c>
      <c r="E291" s="382" t="s">
        <v>32</v>
      </c>
      <c r="F291" s="383"/>
      <c r="G291" s="383">
        <v>1</v>
      </c>
      <c r="H291" s="383" t="s">
        <v>11</v>
      </c>
      <c r="I291" s="383"/>
      <c r="J291" s="383">
        <v>1</v>
      </c>
      <c r="K291" s="383" t="s">
        <v>11</v>
      </c>
      <c r="L291" s="385"/>
      <c r="M291" s="383">
        <v>0</v>
      </c>
      <c r="N291" s="383" t="s">
        <v>11</v>
      </c>
      <c r="O291" s="385"/>
      <c r="P291" s="385"/>
      <c r="Q291" s="386" t="s">
        <v>11</v>
      </c>
      <c r="R291" s="383"/>
      <c r="S291" s="383">
        <v>1</v>
      </c>
      <c r="T291" s="386" t="s">
        <v>11</v>
      </c>
      <c r="U291" s="386"/>
      <c r="V291" s="386">
        <v>0</v>
      </c>
      <c r="W291" s="386" t="s">
        <v>11</v>
      </c>
      <c r="X291" s="383"/>
      <c r="Y291" s="383">
        <v>1</v>
      </c>
      <c r="Z291" s="386" t="s">
        <v>11</v>
      </c>
      <c r="AA291" s="386"/>
      <c r="AB291" s="386">
        <v>0</v>
      </c>
      <c r="AC291" s="386" t="s">
        <v>11</v>
      </c>
      <c r="AD291" s="383" t="s">
        <v>33</v>
      </c>
      <c r="AE291" s="383" t="s">
        <v>36</v>
      </c>
      <c r="AF291" s="383">
        <v>97</v>
      </c>
      <c r="AG291" s="383" t="s">
        <v>222</v>
      </c>
      <c r="AH291" s="383" t="s">
        <v>34</v>
      </c>
      <c r="AI291" s="383" t="s">
        <v>34</v>
      </c>
      <c r="AJ291" s="383" t="s">
        <v>3554</v>
      </c>
      <c r="AK291" s="384" t="str">
        <f t="shared" si="9"/>
        <v>NA</v>
      </c>
      <c r="AL291" s="384" t="str">
        <f t="shared" si="10"/>
        <v>NA</v>
      </c>
      <c r="AN291" s="196"/>
    </row>
    <row r="292" spans="1:40" s="181" customFormat="1" x14ac:dyDescent="0.25">
      <c r="A292" s="381" t="s">
        <v>3224</v>
      </c>
      <c r="B292" s="382" t="s">
        <v>575</v>
      </c>
      <c r="C292" s="382" t="s">
        <v>30</v>
      </c>
      <c r="D292" s="382" t="s">
        <v>576</v>
      </c>
      <c r="E292" s="382" t="s">
        <v>32</v>
      </c>
      <c r="F292" s="383"/>
      <c r="G292" s="383">
        <v>1</v>
      </c>
      <c r="H292" s="383" t="s">
        <v>11</v>
      </c>
      <c r="I292" s="383"/>
      <c r="J292" s="383">
        <v>1</v>
      </c>
      <c r="K292" s="383" t="s">
        <v>11</v>
      </c>
      <c r="L292" s="385"/>
      <c r="M292" s="383">
        <v>0</v>
      </c>
      <c r="N292" s="383" t="s">
        <v>11</v>
      </c>
      <c r="O292" s="385"/>
      <c r="P292" s="385"/>
      <c r="Q292" s="386" t="s">
        <v>11</v>
      </c>
      <c r="R292" s="383"/>
      <c r="S292" s="383">
        <v>1</v>
      </c>
      <c r="T292" s="386" t="s">
        <v>11</v>
      </c>
      <c r="U292" s="386"/>
      <c r="V292" s="386">
        <v>1</v>
      </c>
      <c r="W292" s="386" t="s">
        <v>11</v>
      </c>
      <c r="X292" s="383"/>
      <c r="Y292" s="383">
        <v>1</v>
      </c>
      <c r="Z292" s="386" t="s">
        <v>11</v>
      </c>
      <c r="AA292" s="386"/>
      <c r="AB292" s="386">
        <v>1</v>
      </c>
      <c r="AC292" s="386" t="s">
        <v>11</v>
      </c>
      <c r="AD292" s="383" t="s">
        <v>46</v>
      </c>
      <c r="AE292" s="383" t="s">
        <v>36</v>
      </c>
      <c r="AF292" s="383">
        <v>72</v>
      </c>
      <c r="AG292" s="383" t="s">
        <v>222</v>
      </c>
      <c r="AH292" s="383" t="s">
        <v>34</v>
      </c>
      <c r="AI292" s="383" t="s">
        <v>36</v>
      </c>
      <c r="AJ292" s="383" t="s">
        <v>3554</v>
      </c>
      <c r="AK292" s="384" t="str">
        <f t="shared" si="9"/>
        <v>NA</v>
      </c>
      <c r="AL292" s="384" t="str">
        <f t="shared" si="10"/>
        <v>NA</v>
      </c>
      <c r="AN292" s="196"/>
    </row>
    <row r="293" spans="1:40" s="181" customFormat="1" x14ac:dyDescent="0.25">
      <c r="A293" s="381" t="s">
        <v>3224</v>
      </c>
      <c r="B293" s="382" t="s">
        <v>577</v>
      </c>
      <c r="C293" s="382" t="s">
        <v>30</v>
      </c>
      <c r="D293" s="382" t="s">
        <v>578</v>
      </c>
      <c r="E293" s="382" t="s">
        <v>32</v>
      </c>
      <c r="F293" s="383"/>
      <c r="G293" s="383">
        <v>0</v>
      </c>
      <c r="H293" s="383" t="s">
        <v>11</v>
      </c>
      <c r="I293" s="383"/>
      <c r="J293" s="383">
        <v>0</v>
      </c>
      <c r="K293" s="383" t="s">
        <v>11</v>
      </c>
      <c r="L293" s="385"/>
      <c r="M293" s="383">
        <v>0</v>
      </c>
      <c r="N293" s="383" t="s">
        <v>11</v>
      </c>
      <c r="O293" s="385"/>
      <c r="P293" s="385"/>
      <c r="Q293" s="386" t="s">
        <v>11</v>
      </c>
      <c r="R293" s="383"/>
      <c r="S293" s="383">
        <v>0</v>
      </c>
      <c r="T293" s="386" t="s">
        <v>11</v>
      </c>
      <c r="U293" s="386"/>
      <c r="V293" s="386">
        <v>0</v>
      </c>
      <c r="W293" s="386" t="s">
        <v>11</v>
      </c>
      <c r="X293" s="383"/>
      <c r="Y293" s="383">
        <v>0</v>
      </c>
      <c r="Z293" s="386" t="s">
        <v>11</v>
      </c>
      <c r="AA293" s="386"/>
      <c r="AB293" s="386">
        <v>0</v>
      </c>
      <c r="AC293" s="386" t="s">
        <v>11</v>
      </c>
      <c r="AD293" s="383" t="s">
        <v>57</v>
      </c>
      <c r="AE293" s="383" t="s">
        <v>36</v>
      </c>
      <c r="AF293" s="383">
        <v>82</v>
      </c>
      <c r="AG293" s="383" t="s">
        <v>222</v>
      </c>
      <c r="AH293" s="383" t="s">
        <v>34</v>
      </c>
      <c r="AI293" s="383" t="s">
        <v>34</v>
      </c>
      <c r="AJ293" s="383" t="s">
        <v>3554</v>
      </c>
      <c r="AK293" s="384" t="str">
        <f t="shared" si="9"/>
        <v>NA</v>
      </c>
      <c r="AL293" s="384" t="str">
        <f t="shared" si="10"/>
        <v>NA</v>
      </c>
      <c r="AN293" s="196"/>
    </row>
    <row r="294" spans="1:40" s="181" customFormat="1" x14ac:dyDescent="0.25">
      <c r="A294" s="381" t="s">
        <v>3224</v>
      </c>
      <c r="B294" s="382" t="s">
        <v>579</v>
      </c>
      <c r="C294" s="382" t="s">
        <v>30</v>
      </c>
      <c r="D294" s="382" t="s">
        <v>580</v>
      </c>
      <c r="E294" s="382" t="s">
        <v>32</v>
      </c>
      <c r="F294" s="383"/>
      <c r="G294" s="383">
        <v>0</v>
      </c>
      <c r="H294" s="383" t="s">
        <v>11</v>
      </c>
      <c r="I294" s="383"/>
      <c r="J294" s="383">
        <v>0</v>
      </c>
      <c r="K294" s="383" t="s">
        <v>11</v>
      </c>
      <c r="L294" s="385"/>
      <c r="M294" s="383">
        <v>0</v>
      </c>
      <c r="N294" s="383" t="s">
        <v>11</v>
      </c>
      <c r="O294" s="385"/>
      <c r="P294" s="385"/>
      <c r="Q294" s="386" t="s">
        <v>11</v>
      </c>
      <c r="R294" s="383"/>
      <c r="S294" s="383">
        <v>0</v>
      </c>
      <c r="T294" s="386" t="s">
        <v>11</v>
      </c>
      <c r="U294" s="386"/>
      <c r="V294" s="386">
        <v>0</v>
      </c>
      <c r="W294" s="386" t="s">
        <v>11</v>
      </c>
      <c r="X294" s="383"/>
      <c r="Y294" s="383">
        <v>0</v>
      </c>
      <c r="Z294" s="386" t="s">
        <v>11</v>
      </c>
      <c r="AA294" s="386"/>
      <c r="AB294" s="386">
        <v>0</v>
      </c>
      <c r="AC294" s="386" t="s">
        <v>11</v>
      </c>
      <c r="AD294" s="383" t="s">
        <v>33</v>
      </c>
      <c r="AE294" s="383" t="s">
        <v>34</v>
      </c>
      <c r="AF294" s="383">
        <v>100</v>
      </c>
      <c r="AG294" s="383" t="s">
        <v>222</v>
      </c>
      <c r="AH294" s="383" t="s">
        <v>36</v>
      </c>
      <c r="AI294" s="383" t="s">
        <v>36</v>
      </c>
      <c r="AJ294" s="383" t="s">
        <v>3554</v>
      </c>
      <c r="AK294" s="384" t="str">
        <f t="shared" si="9"/>
        <v>NA</v>
      </c>
      <c r="AL294" s="384" t="str">
        <f t="shared" si="10"/>
        <v>NA</v>
      </c>
      <c r="AN294" s="196"/>
    </row>
    <row r="295" spans="1:40" s="181" customFormat="1" x14ac:dyDescent="0.25">
      <c r="A295" s="381" t="s">
        <v>3224</v>
      </c>
      <c r="B295" s="382" t="s">
        <v>581</v>
      </c>
      <c r="C295" s="382" t="s">
        <v>30</v>
      </c>
      <c r="D295" s="382" t="s">
        <v>582</v>
      </c>
      <c r="E295" s="382" t="s">
        <v>32</v>
      </c>
      <c r="F295" s="383"/>
      <c r="G295" s="383">
        <v>3</v>
      </c>
      <c r="H295" s="383" t="s">
        <v>11</v>
      </c>
      <c r="I295" s="383"/>
      <c r="J295" s="383">
        <v>3</v>
      </c>
      <c r="K295" s="383" t="s">
        <v>11</v>
      </c>
      <c r="L295" s="385"/>
      <c r="M295" s="383">
        <v>1</v>
      </c>
      <c r="N295" s="383" t="s">
        <v>11</v>
      </c>
      <c r="O295" s="385"/>
      <c r="P295" s="385"/>
      <c r="Q295" s="386" t="s">
        <v>11</v>
      </c>
      <c r="R295" s="383"/>
      <c r="S295" s="383">
        <v>3</v>
      </c>
      <c r="T295" s="386" t="s">
        <v>11</v>
      </c>
      <c r="U295" s="386"/>
      <c r="V295" s="386">
        <v>0</v>
      </c>
      <c r="W295" s="386" t="s">
        <v>11</v>
      </c>
      <c r="X295" s="383"/>
      <c r="Y295" s="383">
        <v>3</v>
      </c>
      <c r="Z295" s="386" t="s">
        <v>11</v>
      </c>
      <c r="AA295" s="386"/>
      <c r="AB295" s="386">
        <v>0</v>
      </c>
      <c r="AC295" s="386" t="s">
        <v>11</v>
      </c>
      <c r="AD295" s="383" t="s">
        <v>57</v>
      </c>
      <c r="AE295" s="383" t="s">
        <v>36</v>
      </c>
      <c r="AF295" s="383">
        <v>74</v>
      </c>
      <c r="AG295" s="383" t="s">
        <v>222</v>
      </c>
      <c r="AH295" s="383" t="s">
        <v>34</v>
      </c>
      <c r="AI295" s="383" t="s">
        <v>36</v>
      </c>
      <c r="AJ295" s="383" t="s">
        <v>3554</v>
      </c>
      <c r="AK295" s="384" t="str">
        <f t="shared" si="9"/>
        <v>NA</v>
      </c>
      <c r="AL295" s="384" t="str">
        <f t="shared" si="10"/>
        <v>NA</v>
      </c>
      <c r="AN295" s="196"/>
    </row>
    <row r="296" spans="1:40" s="181" customFormat="1" x14ac:dyDescent="0.25">
      <c r="A296" s="381" t="s">
        <v>3224</v>
      </c>
      <c r="B296" s="382" t="s">
        <v>583</v>
      </c>
      <c r="C296" s="382" t="s">
        <v>30</v>
      </c>
      <c r="D296" s="382" t="s">
        <v>584</v>
      </c>
      <c r="E296" s="382" t="s">
        <v>32</v>
      </c>
      <c r="F296" s="383"/>
      <c r="G296" s="383">
        <v>0</v>
      </c>
      <c r="H296" s="383" t="s">
        <v>11</v>
      </c>
      <c r="I296" s="383"/>
      <c r="J296" s="383">
        <v>0</v>
      </c>
      <c r="K296" s="383" t="s">
        <v>11</v>
      </c>
      <c r="L296" s="385"/>
      <c r="M296" s="383">
        <v>0</v>
      </c>
      <c r="N296" s="383" t="s">
        <v>11</v>
      </c>
      <c r="O296" s="385"/>
      <c r="P296" s="385"/>
      <c r="Q296" s="386" t="s">
        <v>11</v>
      </c>
      <c r="R296" s="383"/>
      <c r="S296" s="383">
        <v>0</v>
      </c>
      <c r="T296" s="386" t="s">
        <v>11</v>
      </c>
      <c r="U296" s="386"/>
      <c r="V296" s="386">
        <v>0</v>
      </c>
      <c r="W296" s="386" t="s">
        <v>11</v>
      </c>
      <c r="X296" s="383"/>
      <c r="Y296" s="383">
        <v>0</v>
      </c>
      <c r="Z296" s="386" t="s">
        <v>11</v>
      </c>
      <c r="AA296" s="386"/>
      <c r="AB296" s="386">
        <v>0</v>
      </c>
      <c r="AC296" s="386" t="s">
        <v>11</v>
      </c>
      <c r="AD296" s="383" t="s">
        <v>57</v>
      </c>
      <c r="AE296" s="383" t="s">
        <v>36</v>
      </c>
      <c r="AF296" s="383">
        <v>72</v>
      </c>
      <c r="AG296" s="383" t="s">
        <v>222</v>
      </c>
      <c r="AH296" s="383" t="s">
        <v>34</v>
      </c>
      <c r="AI296" s="383" t="s">
        <v>36</v>
      </c>
      <c r="AJ296" s="383" t="s">
        <v>3554</v>
      </c>
      <c r="AK296" s="384" t="str">
        <f t="shared" si="9"/>
        <v>NA</v>
      </c>
      <c r="AL296" s="384" t="str">
        <f t="shared" si="10"/>
        <v>NA</v>
      </c>
      <c r="AN296" s="196"/>
    </row>
    <row r="297" spans="1:40" s="181" customFormat="1" x14ac:dyDescent="0.25">
      <c r="A297" s="381" t="s">
        <v>3224</v>
      </c>
      <c r="B297" s="382" t="s">
        <v>585</v>
      </c>
      <c r="C297" s="382" t="s">
        <v>30</v>
      </c>
      <c r="D297" s="382" t="s">
        <v>586</v>
      </c>
      <c r="E297" s="382" t="s">
        <v>32</v>
      </c>
      <c r="F297" s="383"/>
      <c r="G297" s="383">
        <v>4</v>
      </c>
      <c r="H297" s="383" t="s">
        <v>11</v>
      </c>
      <c r="I297" s="383"/>
      <c r="J297" s="383">
        <v>4</v>
      </c>
      <c r="K297" s="383" t="s">
        <v>11</v>
      </c>
      <c r="L297" s="385"/>
      <c r="M297" s="383">
        <v>2</v>
      </c>
      <c r="N297" s="383" t="s">
        <v>11</v>
      </c>
      <c r="O297" s="385"/>
      <c r="P297" s="385"/>
      <c r="Q297" s="386" t="s">
        <v>11</v>
      </c>
      <c r="R297" s="383"/>
      <c r="S297" s="383">
        <v>4</v>
      </c>
      <c r="T297" s="386" t="s">
        <v>11</v>
      </c>
      <c r="U297" s="386"/>
      <c r="V297" s="386">
        <v>4</v>
      </c>
      <c r="W297" s="386" t="s">
        <v>11</v>
      </c>
      <c r="X297" s="383"/>
      <c r="Y297" s="383">
        <v>4</v>
      </c>
      <c r="Z297" s="386" t="s">
        <v>11</v>
      </c>
      <c r="AA297" s="386"/>
      <c r="AB297" s="386">
        <v>4</v>
      </c>
      <c r="AC297" s="386" t="s">
        <v>11</v>
      </c>
      <c r="AD297" s="383" t="s">
        <v>57</v>
      </c>
      <c r="AE297" s="383" t="s">
        <v>36</v>
      </c>
      <c r="AF297" s="383">
        <v>74</v>
      </c>
      <c r="AG297" s="383" t="s">
        <v>222</v>
      </c>
      <c r="AH297" s="383" t="s">
        <v>34</v>
      </c>
      <c r="AI297" s="383" t="s">
        <v>36</v>
      </c>
      <c r="AJ297" s="383" t="s">
        <v>3554</v>
      </c>
      <c r="AK297" s="384" t="str">
        <f t="shared" si="9"/>
        <v>NA</v>
      </c>
      <c r="AL297" s="384" t="str">
        <f t="shared" si="10"/>
        <v>NA</v>
      </c>
      <c r="AN297" s="196"/>
    </row>
    <row r="298" spans="1:40" s="181" customFormat="1" x14ac:dyDescent="0.25">
      <c r="A298" s="381" t="s">
        <v>3224</v>
      </c>
      <c r="B298" s="382" t="s">
        <v>587</v>
      </c>
      <c r="C298" s="382" t="s">
        <v>30</v>
      </c>
      <c r="D298" s="382" t="s">
        <v>588</v>
      </c>
      <c r="E298" s="382" t="s">
        <v>32</v>
      </c>
      <c r="F298" s="383"/>
      <c r="G298" s="383">
        <v>0</v>
      </c>
      <c r="H298" s="383" t="s">
        <v>11</v>
      </c>
      <c r="I298" s="383"/>
      <c r="J298" s="383">
        <v>0</v>
      </c>
      <c r="K298" s="383" t="s">
        <v>11</v>
      </c>
      <c r="L298" s="385"/>
      <c r="M298" s="383">
        <v>0</v>
      </c>
      <c r="N298" s="383" t="s">
        <v>11</v>
      </c>
      <c r="O298" s="385"/>
      <c r="P298" s="385"/>
      <c r="Q298" s="386" t="s">
        <v>11</v>
      </c>
      <c r="R298" s="383"/>
      <c r="S298" s="383">
        <v>0</v>
      </c>
      <c r="T298" s="386" t="s">
        <v>11</v>
      </c>
      <c r="U298" s="386"/>
      <c r="V298" s="386">
        <v>0</v>
      </c>
      <c r="W298" s="386" t="s">
        <v>11</v>
      </c>
      <c r="X298" s="383"/>
      <c r="Y298" s="383">
        <v>0</v>
      </c>
      <c r="Z298" s="386" t="s">
        <v>11</v>
      </c>
      <c r="AA298" s="386"/>
      <c r="AB298" s="386">
        <v>0</v>
      </c>
      <c r="AC298" s="386" t="s">
        <v>11</v>
      </c>
      <c r="AD298" s="383" t="s">
        <v>33</v>
      </c>
      <c r="AE298" s="383" t="s">
        <v>36</v>
      </c>
      <c r="AF298" s="383">
        <v>82</v>
      </c>
      <c r="AG298" s="383" t="s">
        <v>222</v>
      </c>
      <c r="AH298" s="383" t="s">
        <v>34</v>
      </c>
      <c r="AI298" s="383" t="s">
        <v>36</v>
      </c>
      <c r="AJ298" s="383" t="s">
        <v>3554</v>
      </c>
      <c r="AK298" s="384" t="str">
        <f t="shared" si="9"/>
        <v>NA</v>
      </c>
      <c r="AL298" s="384" t="str">
        <f t="shared" si="10"/>
        <v>NA</v>
      </c>
      <c r="AN298" s="196"/>
    </row>
    <row r="299" spans="1:40" s="181" customFormat="1" x14ac:dyDescent="0.25">
      <c r="A299" s="381" t="s">
        <v>3224</v>
      </c>
      <c r="B299" s="382" t="s">
        <v>589</v>
      </c>
      <c r="C299" s="382" t="s">
        <v>30</v>
      </c>
      <c r="D299" s="382" t="s">
        <v>590</v>
      </c>
      <c r="E299" s="382" t="s">
        <v>32</v>
      </c>
      <c r="F299" s="383"/>
      <c r="G299" s="383">
        <v>2</v>
      </c>
      <c r="H299" s="383" t="s">
        <v>11</v>
      </c>
      <c r="I299" s="383"/>
      <c r="J299" s="383">
        <v>2</v>
      </c>
      <c r="K299" s="383" t="s">
        <v>11</v>
      </c>
      <c r="L299" s="385"/>
      <c r="M299" s="383">
        <v>0</v>
      </c>
      <c r="N299" s="383" t="s">
        <v>11</v>
      </c>
      <c r="O299" s="385"/>
      <c r="P299" s="385"/>
      <c r="Q299" s="386" t="s">
        <v>11</v>
      </c>
      <c r="R299" s="383"/>
      <c r="S299" s="383">
        <v>2</v>
      </c>
      <c r="T299" s="386" t="s">
        <v>11</v>
      </c>
      <c r="U299" s="386"/>
      <c r="V299" s="386">
        <v>2</v>
      </c>
      <c r="W299" s="386" t="s">
        <v>11</v>
      </c>
      <c r="X299" s="383"/>
      <c r="Y299" s="383">
        <v>2</v>
      </c>
      <c r="Z299" s="386" t="s">
        <v>11</v>
      </c>
      <c r="AA299" s="386"/>
      <c r="AB299" s="386">
        <v>2</v>
      </c>
      <c r="AC299" s="386" t="s">
        <v>11</v>
      </c>
      <c r="AD299" s="383" t="s">
        <v>104</v>
      </c>
      <c r="AE299" s="383" t="s">
        <v>36</v>
      </c>
      <c r="AF299" s="383">
        <v>74</v>
      </c>
      <c r="AG299" s="383" t="s">
        <v>222</v>
      </c>
      <c r="AH299" s="383" t="s">
        <v>34</v>
      </c>
      <c r="AI299" s="383" t="s">
        <v>36</v>
      </c>
      <c r="AJ299" s="383" t="s">
        <v>3554</v>
      </c>
      <c r="AK299" s="384" t="str">
        <f t="shared" si="9"/>
        <v>NA</v>
      </c>
      <c r="AL299" s="384" t="str">
        <f t="shared" si="10"/>
        <v>NA</v>
      </c>
      <c r="AN299" s="196"/>
    </row>
    <row r="300" spans="1:40" s="181" customFormat="1" x14ac:dyDescent="0.25">
      <c r="A300" s="381" t="s">
        <v>3224</v>
      </c>
      <c r="B300" s="382" t="s">
        <v>591</v>
      </c>
      <c r="C300" s="382" t="s">
        <v>30</v>
      </c>
      <c r="D300" s="382" t="s">
        <v>592</v>
      </c>
      <c r="E300" s="382" t="s">
        <v>32</v>
      </c>
      <c r="F300" s="383"/>
      <c r="G300" s="383">
        <v>0</v>
      </c>
      <c r="H300" s="383" t="s">
        <v>11</v>
      </c>
      <c r="I300" s="383"/>
      <c r="J300" s="383">
        <v>0</v>
      </c>
      <c r="K300" s="383" t="s">
        <v>11</v>
      </c>
      <c r="L300" s="385"/>
      <c r="M300" s="383">
        <v>0</v>
      </c>
      <c r="N300" s="383" t="s">
        <v>11</v>
      </c>
      <c r="O300" s="385"/>
      <c r="P300" s="385"/>
      <c r="Q300" s="386" t="s">
        <v>11</v>
      </c>
      <c r="R300" s="383"/>
      <c r="S300" s="383">
        <v>0</v>
      </c>
      <c r="T300" s="386" t="s">
        <v>11</v>
      </c>
      <c r="U300" s="386"/>
      <c r="V300" s="386">
        <v>0</v>
      </c>
      <c r="W300" s="386" t="s">
        <v>11</v>
      </c>
      <c r="X300" s="383"/>
      <c r="Y300" s="383">
        <v>0</v>
      </c>
      <c r="Z300" s="386" t="s">
        <v>11</v>
      </c>
      <c r="AA300" s="386"/>
      <c r="AB300" s="386">
        <v>0</v>
      </c>
      <c r="AC300" s="386" t="s">
        <v>11</v>
      </c>
      <c r="AD300" s="383" t="s">
        <v>46</v>
      </c>
      <c r="AE300" s="383" t="s">
        <v>36</v>
      </c>
      <c r="AF300" s="383">
        <v>82</v>
      </c>
      <c r="AG300" s="383" t="s">
        <v>222</v>
      </c>
      <c r="AH300" s="383" t="s">
        <v>34</v>
      </c>
      <c r="AI300" s="383" t="s">
        <v>36</v>
      </c>
      <c r="AJ300" s="383" t="s">
        <v>3554</v>
      </c>
      <c r="AK300" s="384" t="str">
        <f t="shared" si="9"/>
        <v>NA</v>
      </c>
      <c r="AL300" s="384" t="str">
        <f t="shared" si="10"/>
        <v>NA</v>
      </c>
      <c r="AN300" s="196"/>
    </row>
    <row r="301" spans="1:40" s="181" customFormat="1" x14ac:dyDescent="0.25">
      <c r="A301" s="381" t="s">
        <v>3224</v>
      </c>
      <c r="B301" s="382" t="s">
        <v>593</v>
      </c>
      <c r="C301" s="382" t="s">
        <v>30</v>
      </c>
      <c r="D301" s="382" t="s">
        <v>594</v>
      </c>
      <c r="E301" s="382" t="s">
        <v>32</v>
      </c>
      <c r="F301" s="383"/>
      <c r="G301" s="383">
        <v>0</v>
      </c>
      <c r="H301" s="383" t="s">
        <v>11</v>
      </c>
      <c r="I301" s="383"/>
      <c r="J301" s="383">
        <v>0</v>
      </c>
      <c r="K301" s="383" t="s">
        <v>11</v>
      </c>
      <c r="L301" s="385"/>
      <c r="M301" s="383">
        <v>0</v>
      </c>
      <c r="N301" s="383" t="s">
        <v>11</v>
      </c>
      <c r="O301" s="385"/>
      <c r="P301" s="385"/>
      <c r="Q301" s="386" t="s">
        <v>11</v>
      </c>
      <c r="R301" s="383"/>
      <c r="S301" s="383">
        <v>0</v>
      </c>
      <c r="T301" s="386" t="s">
        <v>11</v>
      </c>
      <c r="U301" s="386"/>
      <c r="V301" s="386">
        <v>0</v>
      </c>
      <c r="W301" s="386" t="s">
        <v>11</v>
      </c>
      <c r="X301" s="383"/>
      <c r="Y301" s="383">
        <v>0</v>
      </c>
      <c r="Z301" s="386" t="s">
        <v>11</v>
      </c>
      <c r="AA301" s="386"/>
      <c r="AB301" s="386">
        <v>0</v>
      </c>
      <c r="AC301" s="386" t="s">
        <v>11</v>
      </c>
      <c r="AD301" s="383" t="s">
        <v>33</v>
      </c>
      <c r="AE301" s="383" t="s">
        <v>36</v>
      </c>
      <c r="AF301" s="383">
        <v>82</v>
      </c>
      <c r="AG301" s="383" t="s">
        <v>222</v>
      </c>
      <c r="AH301" s="383" t="s">
        <v>36</v>
      </c>
      <c r="AI301" s="383" t="s">
        <v>36</v>
      </c>
      <c r="AJ301" s="383" t="s">
        <v>3554</v>
      </c>
      <c r="AK301" s="384" t="str">
        <f t="shared" si="9"/>
        <v>NA</v>
      </c>
      <c r="AL301" s="384" t="str">
        <f t="shared" si="10"/>
        <v>NA</v>
      </c>
      <c r="AN301" s="196"/>
    </row>
    <row r="302" spans="1:40" s="181" customFormat="1" x14ac:dyDescent="0.25">
      <c r="A302" s="381" t="s">
        <v>3224</v>
      </c>
      <c r="B302" s="382" t="s">
        <v>595</v>
      </c>
      <c r="C302" s="382" t="s">
        <v>30</v>
      </c>
      <c r="D302" s="382" t="s">
        <v>596</v>
      </c>
      <c r="E302" s="382" t="s">
        <v>32</v>
      </c>
      <c r="F302" s="383"/>
      <c r="G302" s="383">
        <v>1</v>
      </c>
      <c r="H302" s="383" t="s">
        <v>11</v>
      </c>
      <c r="I302" s="383"/>
      <c r="J302" s="383">
        <v>1</v>
      </c>
      <c r="K302" s="383" t="s">
        <v>11</v>
      </c>
      <c r="L302" s="385"/>
      <c r="M302" s="383">
        <v>0</v>
      </c>
      <c r="N302" s="383" t="s">
        <v>11</v>
      </c>
      <c r="O302" s="385"/>
      <c r="P302" s="385"/>
      <c r="Q302" s="386" t="s">
        <v>11</v>
      </c>
      <c r="R302" s="383"/>
      <c r="S302" s="383">
        <v>1</v>
      </c>
      <c r="T302" s="386" t="s">
        <v>11</v>
      </c>
      <c r="U302" s="386"/>
      <c r="V302" s="386">
        <v>1</v>
      </c>
      <c r="W302" s="386" t="s">
        <v>11</v>
      </c>
      <c r="X302" s="383"/>
      <c r="Y302" s="383">
        <v>1</v>
      </c>
      <c r="Z302" s="386" t="s">
        <v>11</v>
      </c>
      <c r="AA302" s="386"/>
      <c r="AB302" s="386">
        <v>1</v>
      </c>
      <c r="AC302" s="386" t="s">
        <v>11</v>
      </c>
      <c r="AD302" s="383" t="s">
        <v>57</v>
      </c>
      <c r="AE302" s="383" t="s">
        <v>36</v>
      </c>
      <c r="AF302" s="383">
        <v>79</v>
      </c>
      <c r="AG302" s="383" t="s">
        <v>222</v>
      </c>
      <c r="AH302" s="383" t="s">
        <v>34</v>
      </c>
      <c r="AI302" s="383" t="s">
        <v>36</v>
      </c>
      <c r="AJ302" s="383" t="s">
        <v>3554</v>
      </c>
      <c r="AK302" s="384" t="str">
        <f t="shared" si="9"/>
        <v>NA</v>
      </c>
      <c r="AL302" s="384" t="str">
        <f t="shared" si="10"/>
        <v>NA</v>
      </c>
      <c r="AN302" s="196"/>
    </row>
    <row r="303" spans="1:40" s="181" customFormat="1" x14ac:dyDescent="0.25">
      <c r="A303" s="381" t="s">
        <v>3224</v>
      </c>
      <c r="B303" s="382" t="s">
        <v>597</v>
      </c>
      <c r="C303" s="382" t="s">
        <v>30</v>
      </c>
      <c r="D303" s="382" t="s">
        <v>598</v>
      </c>
      <c r="E303" s="382" t="s">
        <v>32</v>
      </c>
      <c r="F303" s="383"/>
      <c r="G303" s="383">
        <v>0</v>
      </c>
      <c r="H303" s="383" t="s">
        <v>11</v>
      </c>
      <c r="I303" s="383"/>
      <c r="J303" s="383">
        <v>0</v>
      </c>
      <c r="K303" s="383" t="s">
        <v>11</v>
      </c>
      <c r="L303" s="385"/>
      <c r="M303" s="383">
        <v>0</v>
      </c>
      <c r="N303" s="383" t="s">
        <v>11</v>
      </c>
      <c r="O303" s="385"/>
      <c r="P303" s="385"/>
      <c r="Q303" s="386" t="s">
        <v>11</v>
      </c>
      <c r="R303" s="383"/>
      <c r="S303" s="383">
        <v>0</v>
      </c>
      <c r="T303" s="386" t="s">
        <v>11</v>
      </c>
      <c r="U303" s="386"/>
      <c r="V303" s="386">
        <v>0</v>
      </c>
      <c r="W303" s="386" t="s">
        <v>11</v>
      </c>
      <c r="X303" s="383"/>
      <c r="Y303" s="383">
        <v>0</v>
      </c>
      <c r="Z303" s="386" t="s">
        <v>11</v>
      </c>
      <c r="AA303" s="386"/>
      <c r="AB303" s="386">
        <v>0</v>
      </c>
      <c r="AC303" s="386" t="s">
        <v>11</v>
      </c>
      <c r="AD303" s="383" t="s">
        <v>33</v>
      </c>
      <c r="AE303" s="383" t="s">
        <v>36</v>
      </c>
      <c r="AF303" s="383">
        <v>79</v>
      </c>
      <c r="AG303" s="383" t="s">
        <v>222</v>
      </c>
      <c r="AH303" s="383" t="s">
        <v>34</v>
      </c>
      <c r="AI303" s="383" t="s">
        <v>36</v>
      </c>
      <c r="AJ303" s="383" t="s">
        <v>3554</v>
      </c>
      <c r="AK303" s="384" t="str">
        <f t="shared" si="9"/>
        <v>NA</v>
      </c>
      <c r="AL303" s="384" t="str">
        <f t="shared" si="10"/>
        <v>NA</v>
      </c>
      <c r="AN303" s="196"/>
    </row>
    <row r="304" spans="1:40" s="181" customFormat="1" x14ac:dyDescent="0.25">
      <c r="A304" s="381" t="s">
        <v>3224</v>
      </c>
      <c r="B304" s="382" t="s">
        <v>599</v>
      </c>
      <c r="C304" s="382" t="s">
        <v>30</v>
      </c>
      <c r="D304" s="382" t="s">
        <v>600</v>
      </c>
      <c r="E304" s="382" t="s">
        <v>32</v>
      </c>
      <c r="F304" s="383"/>
      <c r="G304" s="383">
        <v>0</v>
      </c>
      <c r="H304" s="383" t="s">
        <v>11</v>
      </c>
      <c r="I304" s="383"/>
      <c r="J304" s="383">
        <v>0</v>
      </c>
      <c r="K304" s="383" t="s">
        <v>11</v>
      </c>
      <c r="L304" s="385"/>
      <c r="M304" s="383">
        <v>0</v>
      </c>
      <c r="N304" s="383" t="s">
        <v>11</v>
      </c>
      <c r="O304" s="385"/>
      <c r="P304" s="385"/>
      <c r="Q304" s="386" t="s">
        <v>11</v>
      </c>
      <c r="R304" s="383"/>
      <c r="S304" s="383">
        <v>0</v>
      </c>
      <c r="T304" s="386" t="s">
        <v>11</v>
      </c>
      <c r="U304" s="386"/>
      <c r="V304" s="386">
        <v>0</v>
      </c>
      <c r="W304" s="386" t="s">
        <v>11</v>
      </c>
      <c r="X304" s="383"/>
      <c r="Y304" s="383">
        <v>0</v>
      </c>
      <c r="Z304" s="386" t="s">
        <v>11</v>
      </c>
      <c r="AA304" s="386"/>
      <c r="AB304" s="386">
        <v>0</v>
      </c>
      <c r="AC304" s="386" t="s">
        <v>11</v>
      </c>
      <c r="AD304" s="383" t="s">
        <v>33</v>
      </c>
      <c r="AE304" s="383" t="s">
        <v>36</v>
      </c>
      <c r="AF304" s="383">
        <v>97</v>
      </c>
      <c r="AG304" s="383" t="s">
        <v>222</v>
      </c>
      <c r="AH304" s="383" t="s">
        <v>34</v>
      </c>
      <c r="AI304" s="383" t="s">
        <v>36</v>
      </c>
      <c r="AJ304" s="383" t="s">
        <v>3554</v>
      </c>
      <c r="AK304" s="384" t="str">
        <f t="shared" si="9"/>
        <v>NA</v>
      </c>
      <c r="AL304" s="384" t="str">
        <f t="shared" si="10"/>
        <v>NA</v>
      </c>
      <c r="AN304" s="196"/>
    </row>
    <row r="305" spans="1:40" s="181" customFormat="1" x14ac:dyDescent="0.25">
      <c r="A305" s="381" t="s">
        <v>3224</v>
      </c>
      <c r="B305" s="382" t="s">
        <v>601</v>
      </c>
      <c r="C305" s="382" t="s">
        <v>30</v>
      </c>
      <c r="D305" s="382" t="s">
        <v>602</v>
      </c>
      <c r="E305" s="382" t="s">
        <v>32</v>
      </c>
      <c r="F305" s="383"/>
      <c r="G305" s="383">
        <v>0</v>
      </c>
      <c r="H305" s="383" t="s">
        <v>11</v>
      </c>
      <c r="I305" s="383"/>
      <c r="J305" s="383">
        <v>0</v>
      </c>
      <c r="K305" s="383" t="s">
        <v>11</v>
      </c>
      <c r="L305" s="385"/>
      <c r="M305" s="383">
        <v>0</v>
      </c>
      <c r="N305" s="383" t="s">
        <v>11</v>
      </c>
      <c r="O305" s="385"/>
      <c r="P305" s="385"/>
      <c r="Q305" s="386" t="s">
        <v>11</v>
      </c>
      <c r="R305" s="383"/>
      <c r="S305" s="383">
        <v>0</v>
      </c>
      <c r="T305" s="386" t="s">
        <v>11</v>
      </c>
      <c r="U305" s="386"/>
      <c r="V305" s="386">
        <v>0</v>
      </c>
      <c r="W305" s="386" t="s">
        <v>11</v>
      </c>
      <c r="X305" s="383"/>
      <c r="Y305" s="383">
        <v>0</v>
      </c>
      <c r="Z305" s="386" t="s">
        <v>11</v>
      </c>
      <c r="AA305" s="386"/>
      <c r="AB305" s="386">
        <v>0</v>
      </c>
      <c r="AC305" s="386" t="s">
        <v>11</v>
      </c>
      <c r="AD305" s="383" t="s">
        <v>33</v>
      </c>
      <c r="AE305" s="383" t="s">
        <v>36</v>
      </c>
      <c r="AF305" s="383">
        <v>69</v>
      </c>
      <c r="AG305" s="383" t="s">
        <v>222</v>
      </c>
      <c r="AH305" s="383" t="s">
        <v>34</v>
      </c>
      <c r="AI305" s="383" t="s">
        <v>36</v>
      </c>
      <c r="AJ305" s="383" t="s">
        <v>3554</v>
      </c>
      <c r="AK305" s="384" t="str">
        <f t="shared" si="9"/>
        <v>NA</v>
      </c>
      <c r="AL305" s="384" t="str">
        <f t="shared" si="10"/>
        <v>NA</v>
      </c>
      <c r="AN305" s="196"/>
    </row>
    <row r="306" spans="1:40" s="181" customFormat="1" x14ac:dyDescent="0.25">
      <c r="A306" s="381" t="s">
        <v>3224</v>
      </c>
      <c r="B306" s="382" t="s">
        <v>603</v>
      </c>
      <c r="C306" s="382" t="s">
        <v>30</v>
      </c>
      <c r="D306" s="382" t="s">
        <v>604</v>
      </c>
      <c r="E306" s="382" t="s">
        <v>32</v>
      </c>
      <c r="F306" s="383"/>
      <c r="G306" s="383">
        <v>0</v>
      </c>
      <c r="H306" s="383" t="s">
        <v>11</v>
      </c>
      <c r="I306" s="383"/>
      <c r="J306" s="383">
        <v>0</v>
      </c>
      <c r="K306" s="383" t="s">
        <v>11</v>
      </c>
      <c r="L306" s="385"/>
      <c r="M306" s="383">
        <v>0</v>
      </c>
      <c r="N306" s="383" t="s">
        <v>11</v>
      </c>
      <c r="O306" s="385"/>
      <c r="P306" s="385"/>
      <c r="Q306" s="386" t="s">
        <v>11</v>
      </c>
      <c r="R306" s="383"/>
      <c r="S306" s="383">
        <v>0</v>
      </c>
      <c r="T306" s="386" t="s">
        <v>11</v>
      </c>
      <c r="U306" s="386"/>
      <c r="V306" s="386">
        <v>0</v>
      </c>
      <c r="W306" s="386" t="s">
        <v>11</v>
      </c>
      <c r="X306" s="383"/>
      <c r="Y306" s="383">
        <v>0</v>
      </c>
      <c r="Z306" s="386" t="s">
        <v>11</v>
      </c>
      <c r="AA306" s="386"/>
      <c r="AB306" s="386">
        <v>0</v>
      </c>
      <c r="AC306" s="386" t="s">
        <v>11</v>
      </c>
      <c r="AD306" s="383" t="s">
        <v>57</v>
      </c>
      <c r="AE306" s="383" t="s">
        <v>36</v>
      </c>
      <c r="AF306" s="383">
        <v>74</v>
      </c>
      <c r="AG306" s="383" t="s">
        <v>222</v>
      </c>
      <c r="AH306" s="383" t="s">
        <v>34</v>
      </c>
      <c r="AI306" s="383" t="s">
        <v>36</v>
      </c>
      <c r="AJ306" s="383" t="s">
        <v>3554</v>
      </c>
      <c r="AK306" s="384" t="str">
        <f t="shared" si="9"/>
        <v>NA</v>
      </c>
      <c r="AL306" s="384" t="str">
        <f t="shared" si="10"/>
        <v>NA</v>
      </c>
      <c r="AN306" s="196"/>
    </row>
    <row r="307" spans="1:40" s="181" customFormat="1" x14ac:dyDescent="0.25">
      <c r="A307" s="381" t="s">
        <v>3224</v>
      </c>
      <c r="B307" s="382" t="s">
        <v>605</v>
      </c>
      <c r="C307" s="382" t="s">
        <v>30</v>
      </c>
      <c r="D307" s="382" t="s">
        <v>606</v>
      </c>
      <c r="E307" s="382" t="s">
        <v>32</v>
      </c>
      <c r="F307" s="383"/>
      <c r="G307" s="383">
        <v>1</v>
      </c>
      <c r="H307" s="383" t="s">
        <v>11</v>
      </c>
      <c r="I307" s="383"/>
      <c r="J307" s="383">
        <v>1</v>
      </c>
      <c r="K307" s="383" t="s">
        <v>11</v>
      </c>
      <c r="L307" s="385"/>
      <c r="M307" s="383">
        <v>1</v>
      </c>
      <c r="N307" s="383" t="s">
        <v>11</v>
      </c>
      <c r="O307" s="385"/>
      <c r="P307" s="385"/>
      <c r="Q307" s="386" t="s">
        <v>11</v>
      </c>
      <c r="R307" s="383"/>
      <c r="S307" s="383">
        <v>1</v>
      </c>
      <c r="T307" s="386" t="s">
        <v>11</v>
      </c>
      <c r="U307" s="386"/>
      <c r="V307" s="386">
        <v>1</v>
      </c>
      <c r="W307" s="386" t="s">
        <v>11</v>
      </c>
      <c r="X307" s="383"/>
      <c r="Y307" s="383">
        <v>1</v>
      </c>
      <c r="Z307" s="386" t="s">
        <v>11</v>
      </c>
      <c r="AA307" s="386"/>
      <c r="AB307" s="386">
        <v>1</v>
      </c>
      <c r="AC307" s="386" t="s">
        <v>11</v>
      </c>
      <c r="AD307" s="383" t="s">
        <v>33</v>
      </c>
      <c r="AE307" s="383" t="s">
        <v>36</v>
      </c>
      <c r="AF307" s="383">
        <v>79</v>
      </c>
      <c r="AG307" s="383" t="s">
        <v>222</v>
      </c>
      <c r="AH307" s="383" t="s">
        <v>34</v>
      </c>
      <c r="AI307" s="383" t="s">
        <v>36</v>
      </c>
      <c r="AJ307" s="383" t="s">
        <v>3554</v>
      </c>
      <c r="AK307" s="384" t="str">
        <f t="shared" si="9"/>
        <v>NA</v>
      </c>
      <c r="AL307" s="384" t="str">
        <f t="shared" si="10"/>
        <v>NA</v>
      </c>
      <c r="AN307" s="196"/>
    </row>
    <row r="308" spans="1:40" s="181" customFormat="1" x14ac:dyDescent="0.25">
      <c r="A308" s="381" t="s">
        <v>3224</v>
      </c>
      <c r="B308" s="382" t="s">
        <v>607</v>
      </c>
      <c r="C308" s="382" t="s">
        <v>30</v>
      </c>
      <c r="D308" s="382" t="s">
        <v>608</v>
      </c>
      <c r="E308" s="382" t="s">
        <v>32</v>
      </c>
      <c r="F308" s="383"/>
      <c r="G308" s="383">
        <v>1</v>
      </c>
      <c r="H308" s="383" t="s">
        <v>11</v>
      </c>
      <c r="I308" s="383"/>
      <c r="J308" s="383">
        <v>1</v>
      </c>
      <c r="K308" s="383" t="s">
        <v>11</v>
      </c>
      <c r="L308" s="385"/>
      <c r="M308" s="383">
        <v>1</v>
      </c>
      <c r="N308" s="383" t="s">
        <v>11</v>
      </c>
      <c r="O308" s="385"/>
      <c r="P308" s="385"/>
      <c r="Q308" s="386" t="s">
        <v>11</v>
      </c>
      <c r="R308" s="383"/>
      <c r="S308" s="383">
        <v>1</v>
      </c>
      <c r="T308" s="386" t="s">
        <v>11</v>
      </c>
      <c r="U308" s="386"/>
      <c r="V308" s="386">
        <v>1</v>
      </c>
      <c r="W308" s="386" t="s">
        <v>11</v>
      </c>
      <c r="X308" s="383"/>
      <c r="Y308" s="383">
        <v>1</v>
      </c>
      <c r="Z308" s="386" t="s">
        <v>11</v>
      </c>
      <c r="AA308" s="386"/>
      <c r="AB308" s="386">
        <v>1</v>
      </c>
      <c r="AC308" s="386" t="s">
        <v>11</v>
      </c>
      <c r="AD308" s="383" t="s">
        <v>57</v>
      </c>
      <c r="AE308" s="383" t="s">
        <v>36</v>
      </c>
      <c r="AF308" s="383">
        <v>74</v>
      </c>
      <c r="AG308" s="383" t="s">
        <v>222</v>
      </c>
      <c r="AH308" s="383" t="s">
        <v>34</v>
      </c>
      <c r="AI308" s="383" t="s">
        <v>36</v>
      </c>
      <c r="AJ308" s="383" t="s">
        <v>3554</v>
      </c>
      <c r="AK308" s="384" t="str">
        <f t="shared" si="9"/>
        <v>NA</v>
      </c>
      <c r="AL308" s="384" t="str">
        <f t="shared" si="10"/>
        <v>NA</v>
      </c>
      <c r="AN308" s="196"/>
    </row>
    <row r="309" spans="1:40" s="181" customFormat="1" x14ac:dyDescent="0.25">
      <c r="A309" s="381" t="s">
        <v>3224</v>
      </c>
      <c r="B309" s="382" t="s">
        <v>609</v>
      </c>
      <c r="C309" s="382" t="s">
        <v>30</v>
      </c>
      <c r="D309" s="382" t="s">
        <v>610</v>
      </c>
      <c r="E309" s="382" t="s">
        <v>32</v>
      </c>
      <c r="F309" s="383"/>
      <c r="G309" s="383">
        <v>0</v>
      </c>
      <c r="H309" s="383" t="s">
        <v>11</v>
      </c>
      <c r="I309" s="383"/>
      <c r="J309" s="383">
        <v>0</v>
      </c>
      <c r="K309" s="383" t="s">
        <v>11</v>
      </c>
      <c r="L309" s="385"/>
      <c r="M309" s="383">
        <v>0</v>
      </c>
      <c r="N309" s="383" t="s">
        <v>11</v>
      </c>
      <c r="O309" s="385"/>
      <c r="P309" s="385">
        <v>0</v>
      </c>
      <c r="Q309" s="386" t="s">
        <v>11</v>
      </c>
      <c r="R309" s="383"/>
      <c r="S309" s="383">
        <v>0</v>
      </c>
      <c r="T309" s="386" t="s">
        <v>11</v>
      </c>
      <c r="U309" s="386"/>
      <c r="V309" s="386">
        <v>0</v>
      </c>
      <c r="W309" s="386" t="s">
        <v>11</v>
      </c>
      <c r="X309" s="383"/>
      <c r="Y309" s="383">
        <v>0</v>
      </c>
      <c r="Z309" s="386" t="s">
        <v>11</v>
      </c>
      <c r="AA309" s="386"/>
      <c r="AB309" s="386">
        <v>0</v>
      </c>
      <c r="AC309" s="386" t="s">
        <v>11</v>
      </c>
      <c r="AD309" s="383" t="s">
        <v>46</v>
      </c>
      <c r="AE309" s="383" t="s">
        <v>36</v>
      </c>
      <c r="AF309" s="383">
        <v>72</v>
      </c>
      <c r="AG309" s="383" t="s">
        <v>222</v>
      </c>
      <c r="AH309" s="383" t="s">
        <v>34</v>
      </c>
      <c r="AI309" s="383" t="s">
        <v>36</v>
      </c>
      <c r="AJ309" s="383" t="s">
        <v>3554</v>
      </c>
      <c r="AK309" s="384" t="str">
        <f t="shared" si="9"/>
        <v>NA</v>
      </c>
      <c r="AL309" s="384" t="str">
        <f t="shared" si="10"/>
        <v>NA</v>
      </c>
      <c r="AN309" s="196"/>
    </row>
    <row r="310" spans="1:40" s="181" customFormat="1" x14ac:dyDescent="0.25">
      <c r="A310" s="381" t="s">
        <v>3224</v>
      </c>
      <c r="B310" s="382" t="s">
        <v>611</v>
      </c>
      <c r="C310" s="382" t="s">
        <v>30</v>
      </c>
      <c r="D310" s="382" t="s">
        <v>612</v>
      </c>
      <c r="E310" s="382" t="s">
        <v>32</v>
      </c>
      <c r="F310" s="383"/>
      <c r="G310" s="383">
        <v>3</v>
      </c>
      <c r="H310" s="383" t="s">
        <v>11</v>
      </c>
      <c r="I310" s="383"/>
      <c r="J310" s="383">
        <v>3</v>
      </c>
      <c r="K310" s="383" t="s">
        <v>11</v>
      </c>
      <c r="L310" s="385"/>
      <c r="M310" s="383">
        <v>0</v>
      </c>
      <c r="N310" s="383" t="s">
        <v>11</v>
      </c>
      <c r="O310" s="385"/>
      <c r="P310" s="385"/>
      <c r="Q310" s="386" t="s">
        <v>11</v>
      </c>
      <c r="R310" s="383"/>
      <c r="S310" s="383">
        <v>3</v>
      </c>
      <c r="T310" s="386" t="s">
        <v>11</v>
      </c>
      <c r="U310" s="386"/>
      <c r="V310" s="386">
        <v>3</v>
      </c>
      <c r="W310" s="386" t="s">
        <v>11</v>
      </c>
      <c r="X310" s="383"/>
      <c r="Y310" s="383">
        <v>3</v>
      </c>
      <c r="Z310" s="386" t="s">
        <v>11</v>
      </c>
      <c r="AA310" s="386"/>
      <c r="AB310" s="386">
        <v>3</v>
      </c>
      <c r="AC310" s="386" t="s">
        <v>11</v>
      </c>
      <c r="AD310" s="383" t="s">
        <v>33</v>
      </c>
      <c r="AE310" s="383" t="s">
        <v>36</v>
      </c>
      <c r="AF310" s="383">
        <v>74</v>
      </c>
      <c r="AG310" s="383" t="s">
        <v>222</v>
      </c>
      <c r="AH310" s="383" t="s">
        <v>34</v>
      </c>
      <c r="AI310" s="383" t="s">
        <v>36</v>
      </c>
      <c r="AJ310" s="383" t="s">
        <v>3554</v>
      </c>
      <c r="AK310" s="384" t="str">
        <f t="shared" si="9"/>
        <v>NA</v>
      </c>
      <c r="AL310" s="384" t="str">
        <f t="shared" si="10"/>
        <v>NA</v>
      </c>
      <c r="AN310" s="196"/>
    </row>
    <row r="311" spans="1:40" s="181" customFormat="1" x14ac:dyDescent="0.25">
      <c r="A311" s="381" t="s">
        <v>3224</v>
      </c>
      <c r="B311" s="382" t="s">
        <v>613</v>
      </c>
      <c r="C311" s="382" t="s">
        <v>30</v>
      </c>
      <c r="D311" s="382" t="s">
        <v>614</v>
      </c>
      <c r="E311" s="382" t="s">
        <v>32</v>
      </c>
      <c r="F311" s="383"/>
      <c r="G311" s="383">
        <v>0</v>
      </c>
      <c r="H311" s="383" t="s">
        <v>11</v>
      </c>
      <c r="I311" s="383"/>
      <c r="J311" s="383">
        <v>0</v>
      </c>
      <c r="K311" s="383" t="s">
        <v>11</v>
      </c>
      <c r="L311" s="385"/>
      <c r="M311" s="383">
        <v>0</v>
      </c>
      <c r="N311" s="383" t="s">
        <v>11</v>
      </c>
      <c r="O311" s="385"/>
      <c r="P311" s="385"/>
      <c r="Q311" s="386" t="s">
        <v>11</v>
      </c>
      <c r="R311" s="383"/>
      <c r="S311" s="383">
        <v>0</v>
      </c>
      <c r="T311" s="386" t="s">
        <v>11</v>
      </c>
      <c r="U311" s="386"/>
      <c r="V311" s="386">
        <v>0</v>
      </c>
      <c r="W311" s="386" t="s">
        <v>11</v>
      </c>
      <c r="X311" s="383"/>
      <c r="Y311" s="383">
        <v>0</v>
      </c>
      <c r="Z311" s="386" t="s">
        <v>11</v>
      </c>
      <c r="AA311" s="386"/>
      <c r="AB311" s="386">
        <v>0</v>
      </c>
      <c r="AC311" s="386" t="s">
        <v>11</v>
      </c>
      <c r="AD311" s="383" t="s">
        <v>104</v>
      </c>
      <c r="AE311" s="383" t="s">
        <v>36</v>
      </c>
      <c r="AF311" s="383">
        <v>74</v>
      </c>
      <c r="AG311" s="383" t="s">
        <v>222</v>
      </c>
      <c r="AH311" s="383" t="s">
        <v>34</v>
      </c>
      <c r="AI311" s="383" t="s">
        <v>36</v>
      </c>
      <c r="AJ311" s="383" t="s">
        <v>3554</v>
      </c>
      <c r="AK311" s="384" t="str">
        <f t="shared" si="9"/>
        <v>NA</v>
      </c>
      <c r="AL311" s="384" t="str">
        <f t="shared" si="10"/>
        <v>NA</v>
      </c>
      <c r="AN311" s="196"/>
    </row>
    <row r="312" spans="1:40" s="181" customFormat="1" x14ac:dyDescent="0.25">
      <c r="A312" s="381" t="s">
        <v>3224</v>
      </c>
      <c r="B312" s="382" t="s">
        <v>615</v>
      </c>
      <c r="C312" s="382" t="s">
        <v>30</v>
      </c>
      <c r="D312" s="382" t="s">
        <v>616</v>
      </c>
      <c r="E312" s="382" t="s">
        <v>32</v>
      </c>
      <c r="F312" s="383"/>
      <c r="G312" s="383">
        <v>0</v>
      </c>
      <c r="H312" s="383" t="s">
        <v>11</v>
      </c>
      <c r="I312" s="383"/>
      <c r="J312" s="383">
        <v>0</v>
      </c>
      <c r="K312" s="383" t="s">
        <v>11</v>
      </c>
      <c r="L312" s="385"/>
      <c r="M312" s="383">
        <v>0</v>
      </c>
      <c r="N312" s="383" t="s">
        <v>11</v>
      </c>
      <c r="O312" s="385"/>
      <c r="P312" s="385"/>
      <c r="Q312" s="386" t="s">
        <v>11</v>
      </c>
      <c r="R312" s="383"/>
      <c r="S312" s="383">
        <v>0</v>
      </c>
      <c r="T312" s="386" t="s">
        <v>11</v>
      </c>
      <c r="U312" s="386"/>
      <c r="V312" s="386">
        <v>0</v>
      </c>
      <c r="W312" s="386" t="s">
        <v>11</v>
      </c>
      <c r="X312" s="383"/>
      <c r="Y312" s="383">
        <v>0</v>
      </c>
      <c r="Z312" s="386" t="s">
        <v>11</v>
      </c>
      <c r="AA312" s="386"/>
      <c r="AB312" s="386">
        <v>0</v>
      </c>
      <c r="AC312" s="386" t="s">
        <v>11</v>
      </c>
      <c r="AD312" s="383" t="s">
        <v>104</v>
      </c>
      <c r="AE312" s="383" t="s">
        <v>36</v>
      </c>
      <c r="AF312" s="383">
        <v>90</v>
      </c>
      <c r="AG312" s="383" t="s">
        <v>222</v>
      </c>
      <c r="AH312" s="383" t="s">
        <v>34</v>
      </c>
      <c r="AI312" s="383" t="s">
        <v>36</v>
      </c>
      <c r="AJ312" s="383" t="s">
        <v>3554</v>
      </c>
      <c r="AK312" s="384" t="str">
        <f t="shared" si="9"/>
        <v>NA</v>
      </c>
      <c r="AL312" s="384" t="str">
        <f t="shared" si="10"/>
        <v>NA</v>
      </c>
      <c r="AN312" s="196"/>
    </row>
    <row r="313" spans="1:40" s="181" customFormat="1" x14ac:dyDescent="0.25">
      <c r="A313" s="381" t="s">
        <v>3224</v>
      </c>
      <c r="B313" s="382" t="s">
        <v>617</v>
      </c>
      <c r="C313" s="382" t="s">
        <v>30</v>
      </c>
      <c r="D313" s="382" t="s">
        <v>618</v>
      </c>
      <c r="E313" s="382" t="s">
        <v>32</v>
      </c>
      <c r="F313" s="383"/>
      <c r="G313" s="383">
        <v>0</v>
      </c>
      <c r="H313" s="383" t="s">
        <v>11</v>
      </c>
      <c r="I313" s="383"/>
      <c r="J313" s="383">
        <v>0</v>
      </c>
      <c r="K313" s="383" t="s">
        <v>11</v>
      </c>
      <c r="L313" s="385"/>
      <c r="M313" s="383">
        <v>0</v>
      </c>
      <c r="N313" s="383" t="s">
        <v>11</v>
      </c>
      <c r="O313" s="385"/>
      <c r="P313" s="385"/>
      <c r="Q313" s="386" t="s">
        <v>11</v>
      </c>
      <c r="R313" s="383"/>
      <c r="S313" s="383">
        <v>0</v>
      </c>
      <c r="T313" s="386" t="s">
        <v>11</v>
      </c>
      <c r="U313" s="386"/>
      <c r="V313" s="386">
        <v>0</v>
      </c>
      <c r="W313" s="386" t="s">
        <v>11</v>
      </c>
      <c r="X313" s="383"/>
      <c r="Y313" s="383">
        <v>0</v>
      </c>
      <c r="Z313" s="386" t="s">
        <v>11</v>
      </c>
      <c r="AA313" s="386"/>
      <c r="AB313" s="386">
        <v>0</v>
      </c>
      <c r="AC313" s="386" t="s">
        <v>11</v>
      </c>
      <c r="AD313" s="383" t="s">
        <v>57</v>
      </c>
      <c r="AE313" s="383" t="s">
        <v>36</v>
      </c>
      <c r="AF313" s="383">
        <v>90</v>
      </c>
      <c r="AG313" s="383" t="s">
        <v>222</v>
      </c>
      <c r="AH313" s="383" t="s">
        <v>34</v>
      </c>
      <c r="AI313" s="383" t="s">
        <v>36</v>
      </c>
      <c r="AJ313" s="383" t="s">
        <v>3554</v>
      </c>
      <c r="AK313" s="384" t="str">
        <f t="shared" si="9"/>
        <v>NA</v>
      </c>
      <c r="AL313" s="384" t="str">
        <f t="shared" si="10"/>
        <v>NA</v>
      </c>
      <c r="AN313" s="196"/>
    </row>
    <row r="314" spans="1:40" s="181" customFormat="1" x14ac:dyDescent="0.25">
      <c r="A314" s="381" t="s">
        <v>3224</v>
      </c>
      <c r="B314" s="382" t="s">
        <v>619</v>
      </c>
      <c r="C314" s="382" t="s">
        <v>30</v>
      </c>
      <c r="D314" s="382" t="s">
        <v>620</v>
      </c>
      <c r="E314" s="382" t="s">
        <v>32</v>
      </c>
      <c r="F314" s="383"/>
      <c r="G314" s="383">
        <v>0</v>
      </c>
      <c r="H314" s="383" t="s">
        <v>11</v>
      </c>
      <c r="I314" s="383"/>
      <c r="J314" s="383">
        <v>0</v>
      </c>
      <c r="K314" s="383" t="s">
        <v>11</v>
      </c>
      <c r="L314" s="385"/>
      <c r="M314" s="383">
        <v>0</v>
      </c>
      <c r="N314" s="383" t="s">
        <v>11</v>
      </c>
      <c r="O314" s="385"/>
      <c r="P314" s="385"/>
      <c r="Q314" s="386" t="s">
        <v>11</v>
      </c>
      <c r="R314" s="383"/>
      <c r="S314" s="383">
        <v>0</v>
      </c>
      <c r="T314" s="386" t="s">
        <v>11</v>
      </c>
      <c r="U314" s="386"/>
      <c r="V314" s="386">
        <v>0</v>
      </c>
      <c r="W314" s="386" t="s">
        <v>11</v>
      </c>
      <c r="X314" s="383"/>
      <c r="Y314" s="383">
        <v>0</v>
      </c>
      <c r="Z314" s="386" t="s">
        <v>11</v>
      </c>
      <c r="AA314" s="386"/>
      <c r="AB314" s="386">
        <v>0</v>
      </c>
      <c r="AC314" s="386" t="s">
        <v>11</v>
      </c>
      <c r="AD314" s="383" t="s">
        <v>46</v>
      </c>
      <c r="AE314" s="383" t="s">
        <v>36</v>
      </c>
      <c r="AF314" s="383">
        <v>79</v>
      </c>
      <c r="AG314" s="383" t="s">
        <v>222</v>
      </c>
      <c r="AH314" s="383" t="s">
        <v>34</v>
      </c>
      <c r="AI314" s="383" t="s">
        <v>36</v>
      </c>
      <c r="AJ314" s="383" t="s">
        <v>3554</v>
      </c>
      <c r="AK314" s="384" t="str">
        <f t="shared" si="9"/>
        <v>NA</v>
      </c>
      <c r="AL314" s="384" t="str">
        <f t="shared" si="10"/>
        <v>NA</v>
      </c>
      <c r="AN314" s="196"/>
    </row>
    <row r="315" spans="1:40" s="181" customFormat="1" x14ac:dyDescent="0.25">
      <c r="A315" s="381" t="s">
        <v>3224</v>
      </c>
      <c r="B315" s="382" t="s">
        <v>621</v>
      </c>
      <c r="C315" s="382" t="s">
        <v>30</v>
      </c>
      <c r="D315" s="382" t="s">
        <v>622</v>
      </c>
      <c r="E315" s="382" t="s">
        <v>32</v>
      </c>
      <c r="F315" s="383"/>
      <c r="G315" s="383">
        <v>0</v>
      </c>
      <c r="H315" s="383" t="s">
        <v>11</v>
      </c>
      <c r="I315" s="383"/>
      <c r="J315" s="383">
        <v>0</v>
      </c>
      <c r="K315" s="383" t="s">
        <v>11</v>
      </c>
      <c r="L315" s="385"/>
      <c r="M315" s="383">
        <v>0</v>
      </c>
      <c r="N315" s="383" t="s">
        <v>11</v>
      </c>
      <c r="O315" s="385"/>
      <c r="P315" s="385"/>
      <c r="Q315" s="386" t="s">
        <v>11</v>
      </c>
      <c r="R315" s="383"/>
      <c r="S315" s="383">
        <v>0</v>
      </c>
      <c r="T315" s="386" t="s">
        <v>11</v>
      </c>
      <c r="U315" s="386"/>
      <c r="V315" s="386">
        <v>0</v>
      </c>
      <c r="W315" s="386" t="s">
        <v>11</v>
      </c>
      <c r="X315" s="383"/>
      <c r="Y315" s="383">
        <v>0</v>
      </c>
      <c r="Z315" s="386" t="s">
        <v>11</v>
      </c>
      <c r="AA315" s="386"/>
      <c r="AB315" s="386">
        <v>0</v>
      </c>
      <c r="AC315" s="386" t="s">
        <v>11</v>
      </c>
      <c r="AD315" s="383" t="s">
        <v>57</v>
      </c>
      <c r="AE315" s="383" t="s">
        <v>36</v>
      </c>
      <c r="AF315" s="383">
        <v>90</v>
      </c>
      <c r="AG315" s="383" t="s">
        <v>222</v>
      </c>
      <c r="AH315" s="383" t="s">
        <v>34</v>
      </c>
      <c r="AI315" s="383" t="s">
        <v>36</v>
      </c>
      <c r="AJ315" s="383" t="s">
        <v>3554</v>
      </c>
      <c r="AK315" s="384" t="str">
        <f t="shared" si="9"/>
        <v>NA</v>
      </c>
      <c r="AL315" s="384" t="str">
        <f t="shared" si="10"/>
        <v>NA</v>
      </c>
      <c r="AN315" s="196"/>
    </row>
    <row r="316" spans="1:40" s="181" customFormat="1" x14ac:dyDescent="0.25">
      <c r="A316" s="381" t="s">
        <v>3224</v>
      </c>
      <c r="B316" s="382" t="s">
        <v>623</v>
      </c>
      <c r="C316" s="382" t="s">
        <v>30</v>
      </c>
      <c r="D316" s="382" t="s">
        <v>624</v>
      </c>
      <c r="E316" s="382" t="s">
        <v>32</v>
      </c>
      <c r="F316" s="383"/>
      <c r="G316" s="383">
        <v>0</v>
      </c>
      <c r="H316" s="383" t="s">
        <v>11</v>
      </c>
      <c r="I316" s="383"/>
      <c r="J316" s="383">
        <v>0</v>
      </c>
      <c r="K316" s="383" t="s">
        <v>11</v>
      </c>
      <c r="L316" s="385"/>
      <c r="M316" s="383">
        <v>0</v>
      </c>
      <c r="N316" s="383" t="s">
        <v>11</v>
      </c>
      <c r="O316" s="385"/>
      <c r="P316" s="385"/>
      <c r="Q316" s="386" t="s">
        <v>11</v>
      </c>
      <c r="R316" s="383"/>
      <c r="S316" s="383">
        <v>0</v>
      </c>
      <c r="T316" s="386" t="s">
        <v>11</v>
      </c>
      <c r="U316" s="386"/>
      <c r="V316" s="386">
        <v>0</v>
      </c>
      <c r="W316" s="386" t="s">
        <v>11</v>
      </c>
      <c r="X316" s="383"/>
      <c r="Y316" s="383">
        <v>0</v>
      </c>
      <c r="Z316" s="386" t="s">
        <v>11</v>
      </c>
      <c r="AA316" s="386"/>
      <c r="AB316" s="386">
        <v>0</v>
      </c>
      <c r="AC316" s="386" t="s">
        <v>11</v>
      </c>
      <c r="AD316" s="383" t="s">
        <v>57</v>
      </c>
      <c r="AE316" s="383" t="s">
        <v>36</v>
      </c>
      <c r="AF316" s="383">
        <v>82</v>
      </c>
      <c r="AG316" s="383" t="s">
        <v>222</v>
      </c>
      <c r="AH316" s="383" t="s">
        <v>34</v>
      </c>
      <c r="AI316" s="383" t="s">
        <v>36</v>
      </c>
      <c r="AJ316" s="383" t="s">
        <v>3554</v>
      </c>
      <c r="AK316" s="384" t="str">
        <f t="shared" si="9"/>
        <v>NA</v>
      </c>
      <c r="AL316" s="384" t="str">
        <f t="shared" si="10"/>
        <v>NA</v>
      </c>
      <c r="AN316" s="196"/>
    </row>
    <row r="317" spans="1:40" s="181" customFormat="1" x14ac:dyDescent="0.25">
      <c r="A317" s="381" t="s">
        <v>3224</v>
      </c>
      <c r="B317" s="382" t="s">
        <v>625</v>
      </c>
      <c r="C317" s="382" t="s">
        <v>30</v>
      </c>
      <c r="D317" s="382" t="s">
        <v>626</v>
      </c>
      <c r="E317" s="382" t="s">
        <v>32</v>
      </c>
      <c r="F317" s="383"/>
      <c r="G317" s="383">
        <v>1</v>
      </c>
      <c r="H317" s="383" t="s">
        <v>11</v>
      </c>
      <c r="I317" s="383"/>
      <c r="J317" s="383">
        <v>1</v>
      </c>
      <c r="K317" s="383" t="s">
        <v>11</v>
      </c>
      <c r="L317" s="385"/>
      <c r="M317" s="383">
        <v>0</v>
      </c>
      <c r="N317" s="383" t="s">
        <v>11</v>
      </c>
      <c r="O317" s="385"/>
      <c r="P317" s="385"/>
      <c r="Q317" s="386" t="s">
        <v>11</v>
      </c>
      <c r="R317" s="383"/>
      <c r="S317" s="383">
        <v>1</v>
      </c>
      <c r="T317" s="386" t="s">
        <v>11</v>
      </c>
      <c r="U317" s="386"/>
      <c r="V317" s="386">
        <v>1</v>
      </c>
      <c r="W317" s="386" t="s">
        <v>11</v>
      </c>
      <c r="X317" s="383"/>
      <c r="Y317" s="383">
        <v>1</v>
      </c>
      <c r="Z317" s="386" t="s">
        <v>11</v>
      </c>
      <c r="AA317" s="386"/>
      <c r="AB317" s="386">
        <v>1</v>
      </c>
      <c r="AC317" s="386" t="s">
        <v>11</v>
      </c>
      <c r="AD317" s="383" t="s">
        <v>57</v>
      </c>
      <c r="AE317" s="383" t="s">
        <v>36</v>
      </c>
      <c r="AF317" s="383">
        <v>74</v>
      </c>
      <c r="AG317" s="383" t="s">
        <v>222</v>
      </c>
      <c r="AH317" s="383" t="s">
        <v>34</v>
      </c>
      <c r="AI317" s="383" t="s">
        <v>36</v>
      </c>
      <c r="AJ317" s="383" t="s">
        <v>3554</v>
      </c>
      <c r="AK317" s="384" t="str">
        <f t="shared" si="9"/>
        <v>NA</v>
      </c>
      <c r="AL317" s="384" t="str">
        <f t="shared" si="10"/>
        <v>NA</v>
      </c>
      <c r="AN317" s="196"/>
    </row>
    <row r="318" spans="1:40" s="181" customFormat="1" x14ac:dyDescent="0.25">
      <c r="A318" s="381" t="s">
        <v>3224</v>
      </c>
      <c r="B318" s="382" t="s">
        <v>627</v>
      </c>
      <c r="C318" s="382" t="s">
        <v>30</v>
      </c>
      <c r="D318" s="382" t="s">
        <v>628</v>
      </c>
      <c r="E318" s="382" t="s">
        <v>32</v>
      </c>
      <c r="F318" s="383"/>
      <c r="G318" s="383">
        <v>0</v>
      </c>
      <c r="H318" s="383" t="s">
        <v>11</v>
      </c>
      <c r="I318" s="383"/>
      <c r="J318" s="383">
        <v>0</v>
      </c>
      <c r="K318" s="383" t="s">
        <v>11</v>
      </c>
      <c r="L318" s="385"/>
      <c r="M318" s="383">
        <v>0</v>
      </c>
      <c r="N318" s="383" t="s">
        <v>11</v>
      </c>
      <c r="O318" s="385"/>
      <c r="P318" s="385"/>
      <c r="Q318" s="386" t="s">
        <v>11</v>
      </c>
      <c r="R318" s="383"/>
      <c r="S318" s="383">
        <v>0</v>
      </c>
      <c r="T318" s="386" t="s">
        <v>11</v>
      </c>
      <c r="U318" s="386"/>
      <c r="V318" s="386">
        <v>0</v>
      </c>
      <c r="W318" s="386" t="s">
        <v>11</v>
      </c>
      <c r="X318" s="383"/>
      <c r="Y318" s="383">
        <v>0</v>
      </c>
      <c r="Z318" s="386" t="s">
        <v>11</v>
      </c>
      <c r="AA318" s="386"/>
      <c r="AB318" s="386">
        <v>0</v>
      </c>
      <c r="AC318" s="386" t="s">
        <v>11</v>
      </c>
      <c r="AD318" s="383" t="s">
        <v>33</v>
      </c>
      <c r="AE318" s="383" t="s">
        <v>36</v>
      </c>
      <c r="AF318" s="383">
        <v>82</v>
      </c>
      <c r="AG318" s="383" t="s">
        <v>222</v>
      </c>
      <c r="AH318" s="383" t="s">
        <v>34</v>
      </c>
      <c r="AI318" s="383" t="s">
        <v>36</v>
      </c>
      <c r="AJ318" s="383" t="s">
        <v>3554</v>
      </c>
      <c r="AK318" s="384" t="str">
        <f t="shared" si="9"/>
        <v>NA</v>
      </c>
      <c r="AL318" s="384" t="str">
        <f t="shared" si="10"/>
        <v>NA</v>
      </c>
      <c r="AN318" s="196"/>
    </row>
    <row r="319" spans="1:40" s="181" customFormat="1" x14ac:dyDescent="0.25">
      <c r="A319" s="381" t="s">
        <v>3224</v>
      </c>
      <c r="B319" s="382" t="s">
        <v>629</v>
      </c>
      <c r="C319" s="382" t="s">
        <v>30</v>
      </c>
      <c r="D319" s="382" t="s">
        <v>630</v>
      </c>
      <c r="E319" s="382" t="s">
        <v>32</v>
      </c>
      <c r="F319" s="383"/>
      <c r="G319" s="383">
        <v>0</v>
      </c>
      <c r="H319" s="383" t="s">
        <v>11</v>
      </c>
      <c r="I319" s="383"/>
      <c r="J319" s="383">
        <v>0</v>
      </c>
      <c r="K319" s="383" t="s">
        <v>11</v>
      </c>
      <c r="L319" s="385"/>
      <c r="M319" s="383">
        <v>0</v>
      </c>
      <c r="N319" s="383" t="s">
        <v>11</v>
      </c>
      <c r="O319" s="385"/>
      <c r="P319" s="385"/>
      <c r="Q319" s="386" t="s">
        <v>11</v>
      </c>
      <c r="R319" s="383"/>
      <c r="S319" s="383">
        <v>0</v>
      </c>
      <c r="T319" s="386" t="s">
        <v>11</v>
      </c>
      <c r="U319" s="386"/>
      <c r="V319" s="386">
        <v>0</v>
      </c>
      <c r="W319" s="386" t="s">
        <v>11</v>
      </c>
      <c r="X319" s="383"/>
      <c r="Y319" s="383">
        <v>0</v>
      </c>
      <c r="Z319" s="386" t="s">
        <v>11</v>
      </c>
      <c r="AA319" s="386"/>
      <c r="AB319" s="386">
        <v>0</v>
      </c>
      <c r="AC319" s="386" t="s">
        <v>11</v>
      </c>
      <c r="AD319" s="383" t="s">
        <v>46</v>
      </c>
      <c r="AE319" s="383" t="s">
        <v>36</v>
      </c>
      <c r="AF319" s="383">
        <v>77</v>
      </c>
      <c r="AG319" s="383" t="s">
        <v>222</v>
      </c>
      <c r="AH319" s="383" t="s">
        <v>34</v>
      </c>
      <c r="AI319" s="383" t="s">
        <v>36</v>
      </c>
      <c r="AJ319" s="383" t="s">
        <v>3554</v>
      </c>
      <c r="AK319" s="384" t="str">
        <f t="shared" si="9"/>
        <v>NA</v>
      </c>
      <c r="AL319" s="384" t="str">
        <f t="shared" si="10"/>
        <v>NA</v>
      </c>
      <c r="AN319" s="196"/>
    </row>
    <row r="320" spans="1:40" s="181" customFormat="1" x14ac:dyDescent="0.25">
      <c r="A320" s="381" t="s">
        <v>3224</v>
      </c>
      <c r="B320" s="382" t="s">
        <v>631</v>
      </c>
      <c r="C320" s="382" t="s">
        <v>30</v>
      </c>
      <c r="D320" s="382" t="s">
        <v>632</v>
      </c>
      <c r="E320" s="382" t="s">
        <v>32</v>
      </c>
      <c r="F320" s="383"/>
      <c r="G320" s="383">
        <v>0</v>
      </c>
      <c r="H320" s="383" t="s">
        <v>11</v>
      </c>
      <c r="I320" s="383"/>
      <c r="J320" s="383">
        <v>0</v>
      </c>
      <c r="K320" s="383" t="s">
        <v>11</v>
      </c>
      <c r="L320" s="385"/>
      <c r="M320" s="383">
        <v>0</v>
      </c>
      <c r="N320" s="383" t="s">
        <v>11</v>
      </c>
      <c r="O320" s="385"/>
      <c r="P320" s="385"/>
      <c r="Q320" s="386" t="s">
        <v>11</v>
      </c>
      <c r="R320" s="383"/>
      <c r="S320" s="383">
        <v>0</v>
      </c>
      <c r="T320" s="386" t="s">
        <v>11</v>
      </c>
      <c r="U320" s="386"/>
      <c r="V320" s="386">
        <v>0</v>
      </c>
      <c r="W320" s="386" t="s">
        <v>11</v>
      </c>
      <c r="X320" s="383"/>
      <c r="Y320" s="383">
        <v>0</v>
      </c>
      <c r="Z320" s="386" t="s">
        <v>11</v>
      </c>
      <c r="AA320" s="386"/>
      <c r="AB320" s="386">
        <v>0</v>
      </c>
      <c r="AC320" s="386" t="s">
        <v>11</v>
      </c>
      <c r="AD320" s="383" t="s">
        <v>33</v>
      </c>
      <c r="AE320" s="383" t="s">
        <v>36</v>
      </c>
      <c r="AF320" s="383">
        <v>87</v>
      </c>
      <c r="AG320" s="383" t="s">
        <v>222</v>
      </c>
      <c r="AH320" s="383" t="s">
        <v>34</v>
      </c>
      <c r="AI320" s="383" t="s">
        <v>36</v>
      </c>
      <c r="AJ320" s="383" t="s">
        <v>3554</v>
      </c>
      <c r="AK320" s="384" t="str">
        <f t="shared" si="9"/>
        <v>NA</v>
      </c>
      <c r="AL320" s="384" t="str">
        <f t="shared" si="10"/>
        <v>NA</v>
      </c>
      <c r="AN320" s="196"/>
    </row>
    <row r="321" spans="1:40" s="181" customFormat="1" x14ac:dyDescent="0.25">
      <c r="A321" s="381" t="s">
        <v>3224</v>
      </c>
      <c r="B321" s="382" t="s">
        <v>633</v>
      </c>
      <c r="C321" s="382" t="s">
        <v>30</v>
      </c>
      <c r="D321" s="382" t="s">
        <v>634</v>
      </c>
      <c r="E321" s="382" t="s">
        <v>32</v>
      </c>
      <c r="F321" s="383"/>
      <c r="G321" s="383">
        <v>1</v>
      </c>
      <c r="H321" s="383" t="s">
        <v>11</v>
      </c>
      <c r="I321" s="383"/>
      <c r="J321" s="383">
        <v>1</v>
      </c>
      <c r="K321" s="383" t="s">
        <v>11</v>
      </c>
      <c r="L321" s="385"/>
      <c r="M321" s="383">
        <v>0</v>
      </c>
      <c r="N321" s="383" t="s">
        <v>11</v>
      </c>
      <c r="O321" s="385"/>
      <c r="P321" s="385"/>
      <c r="Q321" s="386" t="s">
        <v>11</v>
      </c>
      <c r="R321" s="383"/>
      <c r="S321" s="383">
        <v>1</v>
      </c>
      <c r="T321" s="386" t="s">
        <v>11</v>
      </c>
      <c r="U321" s="386"/>
      <c r="V321" s="386">
        <v>1</v>
      </c>
      <c r="W321" s="386" t="s">
        <v>11</v>
      </c>
      <c r="X321" s="383"/>
      <c r="Y321" s="383">
        <v>1</v>
      </c>
      <c r="Z321" s="386" t="s">
        <v>11</v>
      </c>
      <c r="AA321" s="386"/>
      <c r="AB321" s="386">
        <v>1</v>
      </c>
      <c r="AC321" s="386" t="s">
        <v>11</v>
      </c>
      <c r="AD321" s="383" t="s">
        <v>104</v>
      </c>
      <c r="AE321" s="383" t="s">
        <v>36</v>
      </c>
      <c r="AF321" s="383">
        <v>69</v>
      </c>
      <c r="AG321" s="383" t="s">
        <v>222</v>
      </c>
      <c r="AH321" s="383" t="s">
        <v>34</v>
      </c>
      <c r="AI321" s="383" t="s">
        <v>36</v>
      </c>
      <c r="AJ321" s="383" t="s">
        <v>3554</v>
      </c>
      <c r="AK321" s="384" t="str">
        <f t="shared" si="9"/>
        <v>NA</v>
      </c>
      <c r="AL321" s="384" t="str">
        <f t="shared" si="10"/>
        <v>NA</v>
      </c>
      <c r="AN321" s="196"/>
    </row>
    <row r="322" spans="1:40" s="181" customFormat="1" x14ac:dyDescent="0.25">
      <c r="A322" s="381" t="s">
        <v>3224</v>
      </c>
      <c r="B322" s="382" t="s">
        <v>635</v>
      </c>
      <c r="C322" s="382" t="s">
        <v>30</v>
      </c>
      <c r="D322" s="382" t="s">
        <v>636</v>
      </c>
      <c r="E322" s="382" t="s">
        <v>32</v>
      </c>
      <c r="F322" s="383"/>
      <c r="G322" s="383">
        <v>1</v>
      </c>
      <c r="H322" s="383" t="s">
        <v>11</v>
      </c>
      <c r="I322" s="383"/>
      <c r="J322" s="383">
        <v>1</v>
      </c>
      <c r="K322" s="383" t="s">
        <v>11</v>
      </c>
      <c r="L322" s="385"/>
      <c r="M322" s="383">
        <v>0</v>
      </c>
      <c r="N322" s="383" t="s">
        <v>11</v>
      </c>
      <c r="O322" s="385"/>
      <c r="P322" s="385"/>
      <c r="Q322" s="386" t="s">
        <v>11</v>
      </c>
      <c r="R322" s="383"/>
      <c r="S322" s="383">
        <v>1</v>
      </c>
      <c r="T322" s="386" t="s">
        <v>11</v>
      </c>
      <c r="U322" s="386"/>
      <c r="V322" s="386">
        <v>1</v>
      </c>
      <c r="W322" s="386" t="s">
        <v>11</v>
      </c>
      <c r="X322" s="383"/>
      <c r="Y322" s="383">
        <v>1</v>
      </c>
      <c r="Z322" s="386" t="s">
        <v>11</v>
      </c>
      <c r="AA322" s="386"/>
      <c r="AB322" s="386">
        <v>1</v>
      </c>
      <c r="AC322" s="386" t="s">
        <v>11</v>
      </c>
      <c r="AD322" s="383" t="s">
        <v>104</v>
      </c>
      <c r="AE322" s="383" t="s">
        <v>36</v>
      </c>
      <c r="AF322" s="383">
        <v>74</v>
      </c>
      <c r="AG322" s="383" t="s">
        <v>222</v>
      </c>
      <c r="AH322" s="383" t="s">
        <v>34</v>
      </c>
      <c r="AI322" s="383" t="s">
        <v>36</v>
      </c>
      <c r="AJ322" s="383" t="s">
        <v>3554</v>
      </c>
      <c r="AK322" s="384" t="str">
        <f t="shared" si="9"/>
        <v>NA</v>
      </c>
      <c r="AL322" s="384" t="str">
        <f t="shared" si="10"/>
        <v>NA</v>
      </c>
      <c r="AN322" s="196"/>
    </row>
    <row r="323" spans="1:40" s="181" customFormat="1" x14ac:dyDescent="0.25">
      <c r="A323" s="381" t="s">
        <v>3224</v>
      </c>
      <c r="B323" s="382" t="s">
        <v>637</v>
      </c>
      <c r="C323" s="382" t="s">
        <v>30</v>
      </c>
      <c r="D323" s="382" t="s">
        <v>638</v>
      </c>
      <c r="E323" s="382" t="s">
        <v>32</v>
      </c>
      <c r="F323" s="383"/>
      <c r="G323" s="383">
        <v>0</v>
      </c>
      <c r="H323" s="383" t="s">
        <v>11</v>
      </c>
      <c r="I323" s="383"/>
      <c r="J323" s="383">
        <v>0</v>
      </c>
      <c r="K323" s="383" t="s">
        <v>11</v>
      </c>
      <c r="L323" s="385"/>
      <c r="M323" s="383">
        <v>0</v>
      </c>
      <c r="N323" s="383" t="s">
        <v>11</v>
      </c>
      <c r="O323" s="385"/>
      <c r="P323" s="385"/>
      <c r="Q323" s="386" t="s">
        <v>11</v>
      </c>
      <c r="R323" s="383"/>
      <c r="S323" s="383">
        <v>0</v>
      </c>
      <c r="T323" s="386" t="s">
        <v>11</v>
      </c>
      <c r="U323" s="386"/>
      <c r="V323" s="386">
        <v>0</v>
      </c>
      <c r="W323" s="386" t="s">
        <v>11</v>
      </c>
      <c r="X323" s="383"/>
      <c r="Y323" s="383">
        <v>0</v>
      </c>
      <c r="Z323" s="386" t="s">
        <v>11</v>
      </c>
      <c r="AA323" s="386"/>
      <c r="AB323" s="386">
        <v>0</v>
      </c>
      <c r="AC323" s="386" t="s">
        <v>11</v>
      </c>
      <c r="AD323" s="383" t="s">
        <v>57</v>
      </c>
      <c r="AE323" s="383" t="s">
        <v>36</v>
      </c>
      <c r="AF323" s="383">
        <v>92</v>
      </c>
      <c r="AG323" s="383" t="s">
        <v>222</v>
      </c>
      <c r="AH323" s="383" t="s">
        <v>34</v>
      </c>
      <c r="AI323" s="383" t="s">
        <v>36</v>
      </c>
      <c r="AJ323" s="383" t="s">
        <v>3554</v>
      </c>
      <c r="AK323" s="384" t="str">
        <f t="shared" ref="AK323:AK386" si="11">IF(OR(T323="NA",T323="NO"),T323,(IF(T323="","NA",IF(OR(R323&gt;78,AND(T323="Yes",R323="")),"Yes-AB",IF(W323="NA","Yes-SH","Yes-GM")))))</f>
        <v>NA</v>
      </c>
      <c r="AL323" s="384" t="str">
        <f t="shared" ref="AL323:AL386" si="12">IF(OR(Z323="NA",Z323="NO"),Z323,(IF(Z323="","NA",IF(OR(X323&gt;79,AND(Z323="Yes",X323="")),"Yes-AB",IF(AC323="NA","Yes-SH","Yes-GM")))))</f>
        <v>NA</v>
      </c>
      <c r="AN323" s="196"/>
    </row>
    <row r="324" spans="1:40" s="181" customFormat="1" x14ac:dyDescent="0.25">
      <c r="A324" s="381" t="s">
        <v>3224</v>
      </c>
      <c r="B324" s="382" t="s">
        <v>639</v>
      </c>
      <c r="C324" s="382" t="s">
        <v>30</v>
      </c>
      <c r="D324" s="382" t="s">
        <v>640</v>
      </c>
      <c r="E324" s="382" t="s">
        <v>32</v>
      </c>
      <c r="F324" s="383"/>
      <c r="G324" s="383">
        <v>0</v>
      </c>
      <c r="H324" s="383" t="s">
        <v>11</v>
      </c>
      <c r="I324" s="383"/>
      <c r="J324" s="383">
        <v>0</v>
      </c>
      <c r="K324" s="383" t="s">
        <v>11</v>
      </c>
      <c r="L324" s="385"/>
      <c r="M324" s="383">
        <v>0</v>
      </c>
      <c r="N324" s="383" t="s">
        <v>11</v>
      </c>
      <c r="O324" s="385"/>
      <c r="P324" s="385"/>
      <c r="Q324" s="386" t="s">
        <v>11</v>
      </c>
      <c r="R324" s="383"/>
      <c r="S324" s="383">
        <v>0</v>
      </c>
      <c r="T324" s="386" t="s">
        <v>11</v>
      </c>
      <c r="U324" s="386"/>
      <c r="V324" s="386">
        <v>0</v>
      </c>
      <c r="W324" s="386" t="s">
        <v>11</v>
      </c>
      <c r="X324" s="383"/>
      <c r="Y324" s="383">
        <v>0</v>
      </c>
      <c r="Z324" s="386" t="s">
        <v>11</v>
      </c>
      <c r="AA324" s="386"/>
      <c r="AB324" s="386">
        <v>0</v>
      </c>
      <c r="AC324" s="386" t="s">
        <v>11</v>
      </c>
      <c r="AD324" s="383" t="s">
        <v>46</v>
      </c>
      <c r="AE324" s="383" t="s">
        <v>36</v>
      </c>
      <c r="AF324" s="383">
        <v>77</v>
      </c>
      <c r="AG324" s="383" t="s">
        <v>222</v>
      </c>
      <c r="AH324" s="383" t="s">
        <v>34</v>
      </c>
      <c r="AI324" s="383" t="s">
        <v>36</v>
      </c>
      <c r="AJ324" s="383" t="s">
        <v>3554</v>
      </c>
      <c r="AK324" s="384" t="str">
        <f t="shared" si="11"/>
        <v>NA</v>
      </c>
      <c r="AL324" s="384" t="str">
        <f t="shared" si="12"/>
        <v>NA</v>
      </c>
      <c r="AN324" s="196"/>
    </row>
    <row r="325" spans="1:40" s="181" customFormat="1" x14ac:dyDescent="0.25">
      <c r="A325" s="381" t="s">
        <v>3224</v>
      </c>
      <c r="B325" s="382" t="s">
        <v>641</v>
      </c>
      <c r="C325" s="382" t="s">
        <v>30</v>
      </c>
      <c r="D325" s="382" t="s">
        <v>642</v>
      </c>
      <c r="E325" s="382" t="s">
        <v>32</v>
      </c>
      <c r="F325" s="383"/>
      <c r="G325" s="383">
        <v>0</v>
      </c>
      <c r="H325" s="383" t="s">
        <v>11</v>
      </c>
      <c r="I325" s="383"/>
      <c r="J325" s="383">
        <v>0</v>
      </c>
      <c r="K325" s="383" t="s">
        <v>11</v>
      </c>
      <c r="L325" s="385"/>
      <c r="M325" s="383">
        <v>0</v>
      </c>
      <c r="N325" s="383" t="s">
        <v>11</v>
      </c>
      <c r="O325" s="385"/>
      <c r="P325" s="385"/>
      <c r="Q325" s="386" t="s">
        <v>11</v>
      </c>
      <c r="R325" s="383"/>
      <c r="S325" s="383">
        <v>0</v>
      </c>
      <c r="T325" s="386" t="s">
        <v>11</v>
      </c>
      <c r="U325" s="386"/>
      <c r="V325" s="386">
        <v>0</v>
      </c>
      <c r="W325" s="386" t="s">
        <v>11</v>
      </c>
      <c r="X325" s="383"/>
      <c r="Y325" s="383">
        <v>0</v>
      </c>
      <c r="Z325" s="386" t="s">
        <v>11</v>
      </c>
      <c r="AA325" s="386"/>
      <c r="AB325" s="386">
        <v>0</v>
      </c>
      <c r="AC325" s="386" t="s">
        <v>11</v>
      </c>
      <c r="AD325" s="383" t="s">
        <v>104</v>
      </c>
      <c r="AE325" s="383" t="s">
        <v>36</v>
      </c>
      <c r="AF325" s="383">
        <v>69</v>
      </c>
      <c r="AG325" s="383" t="s">
        <v>222</v>
      </c>
      <c r="AH325" s="383" t="s">
        <v>34</v>
      </c>
      <c r="AI325" s="383" t="s">
        <v>36</v>
      </c>
      <c r="AJ325" s="383" t="s">
        <v>3554</v>
      </c>
      <c r="AK325" s="384" t="str">
        <f t="shared" si="11"/>
        <v>NA</v>
      </c>
      <c r="AL325" s="384" t="str">
        <f t="shared" si="12"/>
        <v>NA</v>
      </c>
      <c r="AN325" s="196"/>
    </row>
    <row r="326" spans="1:40" s="181" customFormat="1" x14ac:dyDescent="0.25">
      <c r="A326" s="381" t="s">
        <v>3224</v>
      </c>
      <c r="B326" s="382" t="s">
        <v>643</v>
      </c>
      <c r="C326" s="382" t="s">
        <v>30</v>
      </c>
      <c r="D326" s="382" t="s">
        <v>644</v>
      </c>
      <c r="E326" s="382" t="s">
        <v>32</v>
      </c>
      <c r="F326" s="383"/>
      <c r="G326" s="383">
        <v>6</v>
      </c>
      <c r="H326" s="383" t="s">
        <v>11</v>
      </c>
      <c r="I326" s="383"/>
      <c r="J326" s="383">
        <v>6</v>
      </c>
      <c r="K326" s="383" t="s">
        <v>11</v>
      </c>
      <c r="L326" s="385"/>
      <c r="M326" s="383">
        <v>1</v>
      </c>
      <c r="N326" s="383" t="s">
        <v>11</v>
      </c>
      <c r="O326" s="385"/>
      <c r="P326" s="385"/>
      <c r="Q326" s="386" t="s">
        <v>11</v>
      </c>
      <c r="R326" s="383"/>
      <c r="S326" s="383">
        <v>6</v>
      </c>
      <c r="T326" s="386" t="s">
        <v>11</v>
      </c>
      <c r="U326" s="386"/>
      <c r="V326" s="386">
        <v>6</v>
      </c>
      <c r="W326" s="386" t="s">
        <v>11</v>
      </c>
      <c r="X326" s="383"/>
      <c r="Y326" s="383">
        <v>6</v>
      </c>
      <c r="Z326" s="386" t="s">
        <v>11</v>
      </c>
      <c r="AA326" s="386"/>
      <c r="AB326" s="386">
        <v>6</v>
      </c>
      <c r="AC326" s="386" t="s">
        <v>11</v>
      </c>
      <c r="AD326" s="383" t="s">
        <v>57</v>
      </c>
      <c r="AE326" s="383" t="s">
        <v>36</v>
      </c>
      <c r="AF326" s="383">
        <v>79</v>
      </c>
      <c r="AG326" s="383" t="s">
        <v>222</v>
      </c>
      <c r="AH326" s="383" t="s">
        <v>34</v>
      </c>
      <c r="AI326" s="383" t="s">
        <v>36</v>
      </c>
      <c r="AJ326" s="383" t="s">
        <v>3554</v>
      </c>
      <c r="AK326" s="384" t="str">
        <f t="shared" si="11"/>
        <v>NA</v>
      </c>
      <c r="AL326" s="384" t="str">
        <f t="shared" si="12"/>
        <v>NA</v>
      </c>
      <c r="AN326" s="196"/>
    </row>
    <row r="327" spans="1:40" s="181" customFormat="1" x14ac:dyDescent="0.25">
      <c r="A327" s="381" t="s">
        <v>3224</v>
      </c>
      <c r="B327" s="382" t="s">
        <v>645</v>
      </c>
      <c r="C327" s="382" t="s">
        <v>30</v>
      </c>
      <c r="D327" s="382" t="s">
        <v>646</v>
      </c>
      <c r="E327" s="382" t="s">
        <v>32</v>
      </c>
      <c r="F327" s="383"/>
      <c r="G327" s="383">
        <v>1</v>
      </c>
      <c r="H327" s="383" t="s">
        <v>11</v>
      </c>
      <c r="I327" s="383"/>
      <c r="J327" s="383">
        <v>1</v>
      </c>
      <c r="K327" s="383" t="s">
        <v>11</v>
      </c>
      <c r="L327" s="385"/>
      <c r="M327" s="383">
        <v>1</v>
      </c>
      <c r="N327" s="383" t="s">
        <v>11</v>
      </c>
      <c r="O327" s="385"/>
      <c r="P327" s="385"/>
      <c r="Q327" s="386" t="s">
        <v>11</v>
      </c>
      <c r="R327" s="383"/>
      <c r="S327" s="383">
        <v>1</v>
      </c>
      <c r="T327" s="386" t="s">
        <v>11</v>
      </c>
      <c r="U327" s="386"/>
      <c r="V327" s="386">
        <v>1</v>
      </c>
      <c r="W327" s="386" t="s">
        <v>11</v>
      </c>
      <c r="X327" s="383"/>
      <c r="Y327" s="383">
        <v>1</v>
      </c>
      <c r="Z327" s="386" t="s">
        <v>11</v>
      </c>
      <c r="AA327" s="386"/>
      <c r="AB327" s="386">
        <v>1</v>
      </c>
      <c r="AC327" s="386" t="s">
        <v>11</v>
      </c>
      <c r="AD327" s="383" t="s">
        <v>33</v>
      </c>
      <c r="AE327" s="383" t="s">
        <v>36</v>
      </c>
      <c r="AF327" s="383">
        <v>85</v>
      </c>
      <c r="AG327" s="383" t="s">
        <v>222</v>
      </c>
      <c r="AH327" s="383" t="s">
        <v>34</v>
      </c>
      <c r="AI327" s="383" t="s">
        <v>36</v>
      </c>
      <c r="AJ327" s="383" t="s">
        <v>3554</v>
      </c>
      <c r="AK327" s="384" t="str">
        <f t="shared" si="11"/>
        <v>NA</v>
      </c>
      <c r="AL327" s="384" t="str">
        <f t="shared" si="12"/>
        <v>NA</v>
      </c>
      <c r="AN327" s="196"/>
    </row>
    <row r="328" spans="1:40" s="181" customFormat="1" x14ac:dyDescent="0.25">
      <c r="A328" s="381" t="s">
        <v>3224</v>
      </c>
      <c r="B328" s="382" t="s">
        <v>647</v>
      </c>
      <c r="C328" s="382" t="s">
        <v>30</v>
      </c>
      <c r="D328" s="382" t="s">
        <v>648</v>
      </c>
      <c r="E328" s="382" t="s">
        <v>32</v>
      </c>
      <c r="F328" s="383"/>
      <c r="G328" s="383">
        <v>1</v>
      </c>
      <c r="H328" s="383" t="s">
        <v>11</v>
      </c>
      <c r="I328" s="383"/>
      <c r="J328" s="383">
        <v>1</v>
      </c>
      <c r="K328" s="383" t="s">
        <v>11</v>
      </c>
      <c r="L328" s="385"/>
      <c r="M328" s="383">
        <v>1</v>
      </c>
      <c r="N328" s="383" t="s">
        <v>11</v>
      </c>
      <c r="O328" s="385"/>
      <c r="P328" s="385"/>
      <c r="Q328" s="386" t="s">
        <v>11</v>
      </c>
      <c r="R328" s="383"/>
      <c r="S328" s="383">
        <v>1</v>
      </c>
      <c r="T328" s="386" t="s">
        <v>11</v>
      </c>
      <c r="U328" s="386"/>
      <c r="V328" s="386">
        <v>1</v>
      </c>
      <c r="W328" s="386" t="s">
        <v>11</v>
      </c>
      <c r="X328" s="383"/>
      <c r="Y328" s="383">
        <v>1</v>
      </c>
      <c r="Z328" s="386" t="s">
        <v>11</v>
      </c>
      <c r="AA328" s="386"/>
      <c r="AB328" s="386">
        <v>1</v>
      </c>
      <c r="AC328" s="386" t="s">
        <v>11</v>
      </c>
      <c r="AD328" s="383" t="s">
        <v>33</v>
      </c>
      <c r="AE328" s="383" t="s">
        <v>36</v>
      </c>
      <c r="AF328" s="383">
        <v>79</v>
      </c>
      <c r="AG328" s="383" t="s">
        <v>222</v>
      </c>
      <c r="AH328" s="383" t="s">
        <v>36</v>
      </c>
      <c r="AI328" s="383" t="s">
        <v>36</v>
      </c>
      <c r="AJ328" s="383" t="s">
        <v>3554</v>
      </c>
      <c r="AK328" s="384" t="str">
        <f t="shared" si="11"/>
        <v>NA</v>
      </c>
      <c r="AL328" s="384" t="str">
        <f t="shared" si="12"/>
        <v>NA</v>
      </c>
      <c r="AN328" s="196"/>
    </row>
    <row r="329" spans="1:40" s="181" customFormat="1" x14ac:dyDescent="0.25">
      <c r="A329" s="381" t="s">
        <v>3224</v>
      </c>
      <c r="B329" s="382" t="s">
        <v>649</v>
      </c>
      <c r="C329" s="382" t="s">
        <v>30</v>
      </c>
      <c r="D329" s="382" t="s">
        <v>650</v>
      </c>
      <c r="E329" s="382" t="s">
        <v>32</v>
      </c>
      <c r="F329" s="383"/>
      <c r="G329" s="383">
        <v>1</v>
      </c>
      <c r="H329" s="383" t="s">
        <v>11</v>
      </c>
      <c r="I329" s="383"/>
      <c r="J329" s="383">
        <v>1</v>
      </c>
      <c r="K329" s="383" t="s">
        <v>11</v>
      </c>
      <c r="L329" s="385"/>
      <c r="M329" s="383">
        <v>0</v>
      </c>
      <c r="N329" s="383" t="s">
        <v>11</v>
      </c>
      <c r="O329" s="385"/>
      <c r="P329" s="385"/>
      <c r="Q329" s="386" t="s">
        <v>11</v>
      </c>
      <c r="R329" s="383"/>
      <c r="S329" s="383">
        <v>1</v>
      </c>
      <c r="T329" s="386" t="s">
        <v>11</v>
      </c>
      <c r="U329" s="386"/>
      <c r="V329" s="386">
        <v>1</v>
      </c>
      <c r="W329" s="386" t="s">
        <v>11</v>
      </c>
      <c r="X329" s="383"/>
      <c r="Y329" s="383">
        <v>1</v>
      </c>
      <c r="Z329" s="386" t="s">
        <v>11</v>
      </c>
      <c r="AA329" s="386"/>
      <c r="AB329" s="386">
        <v>1</v>
      </c>
      <c r="AC329" s="386" t="s">
        <v>11</v>
      </c>
      <c r="AD329" s="383" t="s">
        <v>46</v>
      </c>
      <c r="AE329" s="383" t="s">
        <v>36</v>
      </c>
      <c r="AF329" s="383">
        <v>77</v>
      </c>
      <c r="AG329" s="383" t="s">
        <v>222</v>
      </c>
      <c r="AH329" s="383" t="s">
        <v>34</v>
      </c>
      <c r="AI329" s="383" t="s">
        <v>36</v>
      </c>
      <c r="AJ329" s="383" t="s">
        <v>3554</v>
      </c>
      <c r="AK329" s="384" t="str">
        <f t="shared" si="11"/>
        <v>NA</v>
      </c>
      <c r="AL329" s="384" t="str">
        <f t="shared" si="12"/>
        <v>NA</v>
      </c>
      <c r="AN329" s="196"/>
    </row>
    <row r="330" spans="1:40" s="181" customFormat="1" x14ac:dyDescent="0.25">
      <c r="A330" s="381" t="s">
        <v>3224</v>
      </c>
      <c r="B330" s="382" t="s">
        <v>651</v>
      </c>
      <c r="C330" s="382" t="s">
        <v>30</v>
      </c>
      <c r="D330" s="382" t="s">
        <v>652</v>
      </c>
      <c r="E330" s="382" t="s">
        <v>32</v>
      </c>
      <c r="F330" s="383"/>
      <c r="G330" s="383">
        <v>1</v>
      </c>
      <c r="H330" s="383" t="s">
        <v>11</v>
      </c>
      <c r="I330" s="383"/>
      <c r="J330" s="383">
        <v>1</v>
      </c>
      <c r="K330" s="383" t="s">
        <v>11</v>
      </c>
      <c r="L330" s="385"/>
      <c r="M330" s="383">
        <v>0</v>
      </c>
      <c r="N330" s="383" t="s">
        <v>11</v>
      </c>
      <c r="O330" s="385"/>
      <c r="P330" s="385"/>
      <c r="Q330" s="386" t="s">
        <v>11</v>
      </c>
      <c r="R330" s="383"/>
      <c r="S330" s="383">
        <v>1</v>
      </c>
      <c r="T330" s="386" t="s">
        <v>11</v>
      </c>
      <c r="U330" s="386"/>
      <c r="V330" s="386">
        <v>1</v>
      </c>
      <c r="W330" s="386" t="s">
        <v>11</v>
      </c>
      <c r="X330" s="383"/>
      <c r="Y330" s="383">
        <v>1</v>
      </c>
      <c r="Z330" s="386" t="s">
        <v>11</v>
      </c>
      <c r="AA330" s="386"/>
      <c r="AB330" s="386">
        <v>1</v>
      </c>
      <c r="AC330" s="386" t="s">
        <v>11</v>
      </c>
      <c r="AD330" s="383" t="s">
        <v>33</v>
      </c>
      <c r="AE330" s="383" t="s">
        <v>36</v>
      </c>
      <c r="AF330" s="383">
        <v>72</v>
      </c>
      <c r="AG330" s="383" t="s">
        <v>222</v>
      </c>
      <c r="AH330" s="383" t="s">
        <v>34</v>
      </c>
      <c r="AI330" s="383" t="s">
        <v>36</v>
      </c>
      <c r="AJ330" s="383" t="s">
        <v>3554</v>
      </c>
      <c r="AK330" s="384" t="str">
        <f t="shared" si="11"/>
        <v>NA</v>
      </c>
      <c r="AL330" s="384" t="str">
        <f t="shared" si="12"/>
        <v>NA</v>
      </c>
      <c r="AN330" s="196"/>
    </row>
    <row r="331" spans="1:40" s="181" customFormat="1" x14ac:dyDescent="0.25">
      <c r="A331" s="381" t="s">
        <v>3224</v>
      </c>
      <c r="B331" s="382" t="s">
        <v>653</v>
      </c>
      <c r="C331" s="382" t="s">
        <v>30</v>
      </c>
      <c r="D331" s="382" t="s">
        <v>654</v>
      </c>
      <c r="E331" s="382" t="s">
        <v>32</v>
      </c>
      <c r="F331" s="383"/>
      <c r="G331" s="383">
        <v>0</v>
      </c>
      <c r="H331" s="383" t="s">
        <v>11</v>
      </c>
      <c r="I331" s="383"/>
      <c r="J331" s="383">
        <v>0</v>
      </c>
      <c r="K331" s="383" t="s">
        <v>11</v>
      </c>
      <c r="L331" s="385"/>
      <c r="M331" s="383">
        <v>0</v>
      </c>
      <c r="N331" s="383" t="s">
        <v>11</v>
      </c>
      <c r="O331" s="385"/>
      <c r="P331" s="385"/>
      <c r="Q331" s="386" t="s">
        <v>11</v>
      </c>
      <c r="R331" s="383"/>
      <c r="S331" s="383">
        <v>0</v>
      </c>
      <c r="T331" s="386" t="s">
        <v>11</v>
      </c>
      <c r="U331" s="386"/>
      <c r="V331" s="386">
        <v>0</v>
      </c>
      <c r="W331" s="386" t="s">
        <v>11</v>
      </c>
      <c r="X331" s="383"/>
      <c r="Y331" s="383">
        <v>0</v>
      </c>
      <c r="Z331" s="386" t="s">
        <v>11</v>
      </c>
      <c r="AA331" s="386"/>
      <c r="AB331" s="386">
        <v>0</v>
      </c>
      <c r="AC331" s="386" t="s">
        <v>11</v>
      </c>
      <c r="AD331" s="383" t="s">
        <v>33</v>
      </c>
      <c r="AE331" s="383" t="s">
        <v>36</v>
      </c>
      <c r="AF331" s="383">
        <v>77</v>
      </c>
      <c r="AG331" s="383" t="s">
        <v>222</v>
      </c>
      <c r="AH331" s="383" t="s">
        <v>34</v>
      </c>
      <c r="AI331" s="383" t="s">
        <v>36</v>
      </c>
      <c r="AJ331" s="383" t="s">
        <v>3554</v>
      </c>
      <c r="AK331" s="384" t="str">
        <f t="shared" si="11"/>
        <v>NA</v>
      </c>
      <c r="AL331" s="384" t="str">
        <f t="shared" si="12"/>
        <v>NA</v>
      </c>
      <c r="AN331" s="196"/>
    </row>
    <row r="332" spans="1:40" s="181" customFormat="1" x14ac:dyDescent="0.25">
      <c r="A332" s="381" t="s">
        <v>3224</v>
      </c>
      <c r="B332" s="382" t="s">
        <v>655</v>
      </c>
      <c r="C332" s="382" t="s">
        <v>30</v>
      </c>
      <c r="D332" s="382" t="s">
        <v>656</v>
      </c>
      <c r="E332" s="382" t="s">
        <v>32</v>
      </c>
      <c r="F332" s="383"/>
      <c r="G332" s="383">
        <v>0</v>
      </c>
      <c r="H332" s="383" t="s">
        <v>11</v>
      </c>
      <c r="I332" s="383"/>
      <c r="J332" s="383">
        <v>0</v>
      </c>
      <c r="K332" s="383" t="s">
        <v>11</v>
      </c>
      <c r="L332" s="385"/>
      <c r="M332" s="383">
        <v>0</v>
      </c>
      <c r="N332" s="383" t="s">
        <v>11</v>
      </c>
      <c r="O332" s="385"/>
      <c r="P332" s="385"/>
      <c r="Q332" s="386" t="s">
        <v>11</v>
      </c>
      <c r="R332" s="383"/>
      <c r="S332" s="383">
        <v>0</v>
      </c>
      <c r="T332" s="386" t="s">
        <v>11</v>
      </c>
      <c r="U332" s="386"/>
      <c r="V332" s="386">
        <v>0</v>
      </c>
      <c r="W332" s="386" t="s">
        <v>11</v>
      </c>
      <c r="X332" s="383"/>
      <c r="Y332" s="383">
        <v>0</v>
      </c>
      <c r="Z332" s="386" t="s">
        <v>11</v>
      </c>
      <c r="AA332" s="386"/>
      <c r="AB332" s="386">
        <v>0</v>
      </c>
      <c r="AC332" s="386" t="s">
        <v>11</v>
      </c>
      <c r="AD332" s="383" t="s">
        <v>57</v>
      </c>
      <c r="AE332" s="383" t="s">
        <v>36</v>
      </c>
      <c r="AF332" s="383">
        <v>74</v>
      </c>
      <c r="AG332" s="383" t="s">
        <v>222</v>
      </c>
      <c r="AH332" s="383" t="s">
        <v>34</v>
      </c>
      <c r="AI332" s="383" t="s">
        <v>36</v>
      </c>
      <c r="AJ332" s="383" t="s">
        <v>3554</v>
      </c>
      <c r="AK332" s="384" t="str">
        <f t="shared" si="11"/>
        <v>NA</v>
      </c>
      <c r="AL332" s="384" t="str">
        <f t="shared" si="12"/>
        <v>NA</v>
      </c>
      <c r="AN332" s="196"/>
    </row>
    <row r="333" spans="1:40" s="181" customFormat="1" x14ac:dyDescent="0.25">
      <c r="A333" s="381" t="s">
        <v>3224</v>
      </c>
      <c r="B333" s="382" t="s">
        <v>657</v>
      </c>
      <c r="C333" s="382" t="s">
        <v>30</v>
      </c>
      <c r="D333" s="382" t="s">
        <v>658</v>
      </c>
      <c r="E333" s="382" t="s">
        <v>32</v>
      </c>
      <c r="F333" s="383"/>
      <c r="G333" s="383">
        <v>3</v>
      </c>
      <c r="H333" s="383" t="s">
        <v>11</v>
      </c>
      <c r="I333" s="383"/>
      <c r="J333" s="383">
        <v>3</v>
      </c>
      <c r="K333" s="383" t="s">
        <v>11</v>
      </c>
      <c r="L333" s="385"/>
      <c r="M333" s="383">
        <v>3</v>
      </c>
      <c r="N333" s="383" t="s">
        <v>11</v>
      </c>
      <c r="O333" s="385"/>
      <c r="P333" s="385"/>
      <c r="Q333" s="386" t="s">
        <v>11</v>
      </c>
      <c r="R333" s="383"/>
      <c r="S333" s="383">
        <v>3</v>
      </c>
      <c r="T333" s="386" t="s">
        <v>11</v>
      </c>
      <c r="U333" s="386"/>
      <c r="V333" s="386">
        <v>3</v>
      </c>
      <c r="W333" s="386" t="s">
        <v>11</v>
      </c>
      <c r="X333" s="383"/>
      <c r="Y333" s="383">
        <v>3</v>
      </c>
      <c r="Z333" s="386" t="s">
        <v>11</v>
      </c>
      <c r="AA333" s="386"/>
      <c r="AB333" s="386">
        <v>3</v>
      </c>
      <c r="AC333" s="386" t="s">
        <v>11</v>
      </c>
      <c r="AD333" s="383" t="s">
        <v>33</v>
      </c>
      <c r="AE333" s="383" t="s">
        <v>36</v>
      </c>
      <c r="AF333" s="383">
        <v>79</v>
      </c>
      <c r="AG333" s="383" t="s">
        <v>222</v>
      </c>
      <c r="AH333" s="383" t="s">
        <v>34</v>
      </c>
      <c r="AI333" s="383" t="s">
        <v>36</v>
      </c>
      <c r="AJ333" s="383" t="s">
        <v>3554</v>
      </c>
      <c r="AK333" s="384" t="str">
        <f t="shared" si="11"/>
        <v>NA</v>
      </c>
      <c r="AL333" s="384" t="str">
        <f t="shared" si="12"/>
        <v>NA</v>
      </c>
      <c r="AN333" s="196"/>
    </row>
    <row r="334" spans="1:40" s="181" customFormat="1" x14ac:dyDescent="0.25">
      <c r="A334" s="381" t="s">
        <v>3224</v>
      </c>
      <c r="B334" s="382" t="s">
        <v>659</v>
      </c>
      <c r="C334" s="382" t="s">
        <v>30</v>
      </c>
      <c r="D334" s="382" t="s">
        <v>660</v>
      </c>
      <c r="E334" s="382" t="s">
        <v>32</v>
      </c>
      <c r="F334" s="383"/>
      <c r="G334" s="383">
        <v>3</v>
      </c>
      <c r="H334" s="383" t="s">
        <v>11</v>
      </c>
      <c r="I334" s="383"/>
      <c r="J334" s="383">
        <v>3</v>
      </c>
      <c r="K334" s="383" t="s">
        <v>11</v>
      </c>
      <c r="L334" s="385"/>
      <c r="M334" s="383">
        <v>2</v>
      </c>
      <c r="N334" s="383" t="s">
        <v>11</v>
      </c>
      <c r="O334" s="385"/>
      <c r="P334" s="385"/>
      <c r="Q334" s="386" t="s">
        <v>11</v>
      </c>
      <c r="R334" s="383"/>
      <c r="S334" s="383">
        <v>3</v>
      </c>
      <c r="T334" s="386" t="s">
        <v>11</v>
      </c>
      <c r="U334" s="386"/>
      <c r="V334" s="386">
        <v>3</v>
      </c>
      <c r="W334" s="386" t="s">
        <v>11</v>
      </c>
      <c r="X334" s="383"/>
      <c r="Y334" s="383">
        <v>3</v>
      </c>
      <c r="Z334" s="386" t="s">
        <v>11</v>
      </c>
      <c r="AA334" s="386"/>
      <c r="AB334" s="386">
        <v>3</v>
      </c>
      <c r="AC334" s="386" t="s">
        <v>11</v>
      </c>
      <c r="AD334" s="383" t="s">
        <v>57</v>
      </c>
      <c r="AE334" s="383" t="s">
        <v>36</v>
      </c>
      <c r="AF334" s="383">
        <v>74</v>
      </c>
      <c r="AG334" s="383" t="s">
        <v>222</v>
      </c>
      <c r="AH334" s="383" t="s">
        <v>34</v>
      </c>
      <c r="AI334" s="383" t="s">
        <v>36</v>
      </c>
      <c r="AJ334" s="383" t="s">
        <v>3554</v>
      </c>
      <c r="AK334" s="384" t="str">
        <f t="shared" si="11"/>
        <v>NA</v>
      </c>
      <c r="AL334" s="384" t="str">
        <f t="shared" si="12"/>
        <v>NA</v>
      </c>
      <c r="AN334" s="196"/>
    </row>
    <row r="335" spans="1:40" s="181" customFormat="1" x14ac:dyDescent="0.25">
      <c r="A335" s="381" t="s">
        <v>3224</v>
      </c>
      <c r="B335" s="382" t="s">
        <v>661</v>
      </c>
      <c r="C335" s="382" t="s">
        <v>30</v>
      </c>
      <c r="D335" s="382" t="s">
        <v>662</v>
      </c>
      <c r="E335" s="382" t="s">
        <v>32</v>
      </c>
      <c r="F335" s="383"/>
      <c r="G335" s="383">
        <v>1</v>
      </c>
      <c r="H335" s="383" t="s">
        <v>11</v>
      </c>
      <c r="I335" s="383"/>
      <c r="J335" s="383">
        <v>1</v>
      </c>
      <c r="K335" s="383" t="s">
        <v>11</v>
      </c>
      <c r="L335" s="385"/>
      <c r="M335" s="383">
        <v>0</v>
      </c>
      <c r="N335" s="383" t="s">
        <v>11</v>
      </c>
      <c r="O335" s="385"/>
      <c r="P335" s="385"/>
      <c r="Q335" s="386" t="s">
        <v>11</v>
      </c>
      <c r="R335" s="383"/>
      <c r="S335" s="383">
        <v>1</v>
      </c>
      <c r="T335" s="386" t="s">
        <v>11</v>
      </c>
      <c r="U335" s="386"/>
      <c r="V335" s="386">
        <v>1</v>
      </c>
      <c r="W335" s="386" t="s">
        <v>11</v>
      </c>
      <c r="X335" s="383"/>
      <c r="Y335" s="383">
        <v>1</v>
      </c>
      <c r="Z335" s="386" t="s">
        <v>11</v>
      </c>
      <c r="AA335" s="386"/>
      <c r="AB335" s="386">
        <v>1</v>
      </c>
      <c r="AC335" s="386" t="s">
        <v>11</v>
      </c>
      <c r="AD335" s="383" t="s">
        <v>104</v>
      </c>
      <c r="AE335" s="383" t="s">
        <v>36</v>
      </c>
      <c r="AF335" s="383">
        <v>74</v>
      </c>
      <c r="AG335" s="383" t="s">
        <v>222</v>
      </c>
      <c r="AH335" s="383" t="s">
        <v>34</v>
      </c>
      <c r="AI335" s="383" t="s">
        <v>36</v>
      </c>
      <c r="AJ335" s="383" t="s">
        <v>3554</v>
      </c>
      <c r="AK335" s="384" t="str">
        <f t="shared" si="11"/>
        <v>NA</v>
      </c>
      <c r="AL335" s="384" t="str">
        <f t="shared" si="12"/>
        <v>NA</v>
      </c>
      <c r="AN335" s="196"/>
    </row>
    <row r="336" spans="1:40" s="181" customFormat="1" x14ac:dyDescent="0.25">
      <c r="A336" s="381" t="s">
        <v>3224</v>
      </c>
      <c r="B336" s="382" t="s">
        <v>663</v>
      </c>
      <c r="C336" s="382" t="s">
        <v>30</v>
      </c>
      <c r="D336" s="382" t="s">
        <v>664</v>
      </c>
      <c r="E336" s="382" t="s">
        <v>32</v>
      </c>
      <c r="F336" s="383"/>
      <c r="G336" s="383">
        <v>2</v>
      </c>
      <c r="H336" s="383" t="s">
        <v>11</v>
      </c>
      <c r="I336" s="383"/>
      <c r="J336" s="383">
        <v>2</v>
      </c>
      <c r="K336" s="383" t="s">
        <v>11</v>
      </c>
      <c r="L336" s="385"/>
      <c r="M336" s="383">
        <v>1</v>
      </c>
      <c r="N336" s="383" t="s">
        <v>11</v>
      </c>
      <c r="O336" s="385"/>
      <c r="P336" s="385"/>
      <c r="Q336" s="386" t="s">
        <v>11</v>
      </c>
      <c r="R336" s="383"/>
      <c r="S336" s="383">
        <v>2</v>
      </c>
      <c r="T336" s="386" t="s">
        <v>11</v>
      </c>
      <c r="U336" s="386"/>
      <c r="V336" s="386">
        <v>2</v>
      </c>
      <c r="W336" s="386" t="s">
        <v>11</v>
      </c>
      <c r="X336" s="383"/>
      <c r="Y336" s="383">
        <v>2</v>
      </c>
      <c r="Z336" s="386" t="s">
        <v>11</v>
      </c>
      <c r="AA336" s="386"/>
      <c r="AB336" s="386">
        <v>2</v>
      </c>
      <c r="AC336" s="386" t="s">
        <v>11</v>
      </c>
      <c r="AD336" s="383" t="s">
        <v>33</v>
      </c>
      <c r="AE336" s="383" t="s">
        <v>36</v>
      </c>
      <c r="AF336" s="383">
        <v>82</v>
      </c>
      <c r="AG336" s="383" t="s">
        <v>222</v>
      </c>
      <c r="AH336" s="383" t="s">
        <v>34</v>
      </c>
      <c r="AI336" s="383" t="s">
        <v>36</v>
      </c>
      <c r="AJ336" s="383" t="s">
        <v>3554</v>
      </c>
      <c r="AK336" s="384" t="str">
        <f t="shared" si="11"/>
        <v>NA</v>
      </c>
      <c r="AL336" s="384" t="str">
        <f t="shared" si="12"/>
        <v>NA</v>
      </c>
      <c r="AN336" s="196"/>
    </row>
    <row r="337" spans="1:40" s="181" customFormat="1" x14ac:dyDescent="0.25">
      <c r="A337" s="381" t="s">
        <v>3224</v>
      </c>
      <c r="B337" s="382" t="s">
        <v>665</v>
      </c>
      <c r="C337" s="382" t="s">
        <v>30</v>
      </c>
      <c r="D337" s="382" t="s">
        <v>666</v>
      </c>
      <c r="E337" s="382" t="s">
        <v>32</v>
      </c>
      <c r="F337" s="383"/>
      <c r="G337" s="383">
        <v>0</v>
      </c>
      <c r="H337" s="383" t="s">
        <v>11</v>
      </c>
      <c r="I337" s="383"/>
      <c r="J337" s="383">
        <v>0</v>
      </c>
      <c r="K337" s="383" t="s">
        <v>11</v>
      </c>
      <c r="L337" s="385"/>
      <c r="M337" s="383">
        <v>0</v>
      </c>
      <c r="N337" s="383" t="s">
        <v>11</v>
      </c>
      <c r="O337" s="385"/>
      <c r="P337" s="385"/>
      <c r="Q337" s="386" t="s">
        <v>11</v>
      </c>
      <c r="R337" s="383"/>
      <c r="S337" s="383">
        <v>0</v>
      </c>
      <c r="T337" s="386" t="s">
        <v>11</v>
      </c>
      <c r="U337" s="386"/>
      <c r="V337" s="386">
        <v>0</v>
      </c>
      <c r="W337" s="386" t="s">
        <v>11</v>
      </c>
      <c r="X337" s="383"/>
      <c r="Y337" s="383">
        <v>0</v>
      </c>
      <c r="Z337" s="386" t="s">
        <v>11</v>
      </c>
      <c r="AA337" s="386"/>
      <c r="AB337" s="386">
        <v>0</v>
      </c>
      <c r="AC337" s="386" t="s">
        <v>11</v>
      </c>
      <c r="AD337" s="383" t="s">
        <v>57</v>
      </c>
      <c r="AE337" s="383" t="s">
        <v>36</v>
      </c>
      <c r="AF337" s="383">
        <v>74</v>
      </c>
      <c r="AG337" s="383" t="s">
        <v>222</v>
      </c>
      <c r="AH337" s="383" t="s">
        <v>34</v>
      </c>
      <c r="AI337" s="383" t="s">
        <v>36</v>
      </c>
      <c r="AJ337" s="383" t="s">
        <v>3554</v>
      </c>
      <c r="AK337" s="384" t="str">
        <f t="shared" si="11"/>
        <v>NA</v>
      </c>
      <c r="AL337" s="384" t="str">
        <f t="shared" si="12"/>
        <v>NA</v>
      </c>
      <c r="AN337" s="196"/>
    </row>
    <row r="338" spans="1:40" s="181" customFormat="1" x14ac:dyDescent="0.25">
      <c r="A338" s="381" t="s">
        <v>3224</v>
      </c>
      <c r="B338" s="382" t="s">
        <v>667</v>
      </c>
      <c r="C338" s="382" t="s">
        <v>30</v>
      </c>
      <c r="D338" s="382" t="s">
        <v>668</v>
      </c>
      <c r="E338" s="382" t="s">
        <v>32</v>
      </c>
      <c r="F338" s="383"/>
      <c r="G338" s="383">
        <v>3</v>
      </c>
      <c r="H338" s="383" t="s">
        <v>11</v>
      </c>
      <c r="I338" s="383"/>
      <c r="J338" s="383">
        <v>3</v>
      </c>
      <c r="K338" s="383" t="s">
        <v>11</v>
      </c>
      <c r="L338" s="385"/>
      <c r="M338" s="383">
        <v>2</v>
      </c>
      <c r="N338" s="383" t="s">
        <v>11</v>
      </c>
      <c r="O338" s="385"/>
      <c r="P338" s="385"/>
      <c r="Q338" s="386" t="s">
        <v>11</v>
      </c>
      <c r="R338" s="383"/>
      <c r="S338" s="383">
        <v>3</v>
      </c>
      <c r="T338" s="386" t="s">
        <v>11</v>
      </c>
      <c r="U338" s="386"/>
      <c r="V338" s="386">
        <v>3</v>
      </c>
      <c r="W338" s="386" t="s">
        <v>11</v>
      </c>
      <c r="X338" s="383"/>
      <c r="Y338" s="383">
        <v>3</v>
      </c>
      <c r="Z338" s="386" t="s">
        <v>11</v>
      </c>
      <c r="AA338" s="386"/>
      <c r="AB338" s="386">
        <v>3</v>
      </c>
      <c r="AC338" s="386" t="s">
        <v>11</v>
      </c>
      <c r="AD338" s="383" t="s">
        <v>33</v>
      </c>
      <c r="AE338" s="383" t="s">
        <v>36</v>
      </c>
      <c r="AF338" s="383">
        <v>85</v>
      </c>
      <c r="AG338" s="383" t="s">
        <v>222</v>
      </c>
      <c r="AH338" s="383" t="s">
        <v>36</v>
      </c>
      <c r="AI338" s="383" t="s">
        <v>36</v>
      </c>
      <c r="AJ338" s="383" t="s">
        <v>3554</v>
      </c>
      <c r="AK338" s="384" t="str">
        <f t="shared" si="11"/>
        <v>NA</v>
      </c>
      <c r="AL338" s="384" t="str">
        <f t="shared" si="12"/>
        <v>NA</v>
      </c>
      <c r="AN338" s="196"/>
    </row>
    <row r="339" spans="1:40" s="181" customFormat="1" x14ac:dyDescent="0.25">
      <c r="A339" s="381" t="s">
        <v>3224</v>
      </c>
      <c r="B339" s="382" t="s">
        <v>669</v>
      </c>
      <c r="C339" s="382" t="s">
        <v>30</v>
      </c>
      <c r="D339" s="382" t="s">
        <v>670</v>
      </c>
      <c r="E339" s="382" t="s">
        <v>32</v>
      </c>
      <c r="F339" s="383"/>
      <c r="G339" s="383">
        <v>0</v>
      </c>
      <c r="H339" s="383" t="s">
        <v>11</v>
      </c>
      <c r="I339" s="383"/>
      <c r="J339" s="383">
        <v>0</v>
      </c>
      <c r="K339" s="383" t="s">
        <v>11</v>
      </c>
      <c r="L339" s="385"/>
      <c r="M339" s="383">
        <v>0</v>
      </c>
      <c r="N339" s="383" t="s">
        <v>11</v>
      </c>
      <c r="O339" s="385"/>
      <c r="P339" s="385"/>
      <c r="Q339" s="386" t="s">
        <v>11</v>
      </c>
      <c r="R339" s="383"/>
      <c r="S339" s="383">
        <v>0</v>
      </c>
      <c r="T339" s="386" t="s">
        <v>11</v>
      </c>
      <c r="U339" s="386"/>
      <c r="V339" s="386">
        <v>0</v>
      </c>
      <c r="W339" s="386" t="s">
        <v>11</v>
      </c>
      <c r="X339" s="383"/>
      <c r="Y339" s="383">
        <v>0</v>
      </c>
      <c r="Z339" s="386" t="s">
        <v>11</v>
      </c>
      <c r="AA339" s="386"/>
      <c r="AB339" s="386">
        <v>0</v>
      </c>
      <c r="AC339" s="386" t="s">
        <v>11</v>
      </c>
      <c r="AD339" s="383" t="s">
        <v>33</v>
      </c>
      <c r="AE339" s="383" t="s">
        <v>36</v>
      </c>
      <c r="AF339" s="383">
        <v>90</v>
      </c>
      <c r="AG339" s="383" t="s">
        <v>222</v>
      </c>
      <c r="AH339" s="383" t="s">
        <v>36</v>
      </c>
      <c r="AI339" s="383" t="s">
        <v>36</v>
      </c>
      <c r="AJ339" s="383" t="s">
        <v>3554</v>
      </c>
      <c r="AK339" s="384" t="str">
        <f t="shared" si="11"/>
        <v>NA</v>
      </c>
      <c r="AL339" s="384" t="str">
        <f t="shared" si="12"/>
        <v>NA</v>
      </c>
      <c r="AN339" s="196"/>
    </row>
    <row r="340" spans="1:40" s="181" customFormat="1" x14ac:dyDescent="0.25">
      <c r="A340" s="381" t="s">
        <v>3224</v>
      </c>
      <c r="B340" s="382" t="s">
        <v>671</v>
      </c>
      <c r="C340" s="382" t="s">
        <v>30</v>
      </c>
      <c r="D340" s="382" t="s">
        <v>672</v>
      </c>
      <c r="E340" s="382" t="s">
        <v>32</v>
      </c>
      <c r="F340" s="383"/>
      <c r="G340" s="383">
        <v>0</v>
      </c>
      <c r="H340" s="383" t="s">
        <v>11</v>
      </c>
      <c r="I340" s="383"/>
      <c r="J340" s="383">
        <v>0</v>
      </c>
      <c r="K340" s="383" t="s">
        <v>11</v>
      </c>
      <c r="L340" s="385"/>
      <c r="M340" s="383">
        <v>0</v>
      </c>
      <c r="N340" s="383" t="s">
        <v>11</v>
      </c>
      <c r="O340" s="385"/>
      <c r="P340" s="385"/>
      <c r="Q340" s="386" t="s">
        <v>11</v>
      </c>
      <c r="R340" s="383"/>
      <c r="S340" s="383">
        <v>0</v>
      </c>
      <c r="T340" s="386" t="s">
        <v>11</v>
      </c>
      <c r="U340" s="386"/>
      <c r="V340" s="386">
        <v>0</v>
      </c>
      <c r="W340" s="386" t="s">
        <v>11</v>
      </c>
      <c r="X340" s="383"/>
      <c r="Y340" s="383">
        <v>0</v>
      </c>
      <c r="Z340" s="386" t="s">
        <v>11</v>
      </c>
      <c r="AA340" s="386"/>
      <c r="AB340" s="386">
        <v>0</v>
      </c>
      <c r="AC340" s="386" t="s">
        <v>11</v>
      </c>
      <c r="AD340" s="383" t="s">
        <v>33</v>
      </c>
      <c r="AE340" s="383" t="s">
        <v>36</v>
      </c>
      <c r="AF340" s="383">
        <v>92</v>
      </c>
      <c r="AG340" s="383" t="s">
        <v>222</v>
      </c>
      <c r="AH340" s="383" t="s">
        <v>34</v>
      </c>
      <c r="AI340" s="383" t="s">
        <v>36</v>
      </c>
      <c r="AJ340" s="383" t="s">
        <v>3554</v>
      </c>
      <c r="AK340" s="384" t="str">
        <f t="shared" si="11"/>
        <v>NA</v>
      </c>
      <c r="AL340" s="384" t="str">
        <f t="shared" si="12"/>
        <v>NA</v>
      </c>
      <c r="AN340" s="196"/>
    </row>
    <row r="341" spans="1:40" s="181" customFormat="1" x14ac:dyDescent="0.25">
      <c r="A341" s="381" t="s">
        <v>3224</v>
      </c>
      <c r="B341" s="382" t="s">
        <v>673</v>
      </c>
      <c r="C341" s="382" t="s">
        <v>30</v>
      </c>
      <c r="D341" s="382" t="s">
        <v>674</v>
      </c>
      <c r="E341" s="382" t="s">
        <v>32</v>
      </c>
      <c r="F341" s="383"/>
      <c r="G341" s="383">
        <v>5</v>
      </c>
      <c r="H341" s="383" t="s">
        <v>11</v>
      </c>
      <c r="I341" s="383"/>
      <c r="J341" s="383">
        <v>5</v>
      </c>
      <c r="K341" s="383" t="s">
        <v>11</v>
      </c>
      <c r="L341" s="385"/>
      <c r="M341" s="383">
        <v>1</v>
      </c>
      <c r="N341" s="383" t="s">
        <v>11</v>
      </c>
      <c r="O341" s="385"/>
      <c r="P341" s="385"/>
      <c r="Q341" s="386" t="s">
        <v>11</v>
      </c>
      <c r="R341" s="383"/>
      <c r="S341" s="383">
        <v>5</v>
      </c>
      <c r="T341" s="386" t="s">
        <v>11</v>
      </c>
      <c r="U341" s="386"/>
      <c r="V341" s="386">
        <v>5</v>
      </c>
      <c r="W341" s="386" t="s">
        <v>11</v>
      </c>
      <c r="X341" s="383"/>
      <c r="Y341" s="383">
        <v>5</v>
      </c>
      <c r="Z341" s="386" t="s">
        <v>11</v>
      </c>
      <c r="AA341" s="386"/>
      <c r="AB341" s="386">
        <v>5</v>
      </c>
      <c r="AC341" s="386" t="s">
        <v>11</v>
      </c>
      <c r="AD341" s="383" t="s">
        <v>33</v>
      </c>
      <c r="AE341" s="383" t="s">
        <v>36</v>
      </c>
      <c r="AF341" s="383">
        <v>97</v>
      </c>
      <c r="AG341" s="383" t="s">
        <v>222</v>
      </c>
      <c r="AH341" s="383" t="s">
        <v>34</v>
      </c>
      <c r="AI341" s="383" t="s">
        <v>36</v>
      </c>
      <c r="AJ341" s="383" t="s">
        <v>3554</v>
      </c>
      <c r="AK341" s="384" t="str">
        <f t="shared" si="11"/>
        <v>NA</v>
      </c>
      <c r="AL341" s="384" t="str">
        <f t="shared" si="12"/>
        <v>NA</v>
      </c>
      <c r="AN341" s="196"/>
    </row>
    <row r="342" spans="1:40" s="181" customFormat="1" x14ac:dyDescent="0.25">
      <c r="A342" s="381" t="s">
        <v>3224</v>
      </c>
      <c r="B342" s="382" t="s">
        <v>675</v>
      </c>
      <c r="C342" s="382" t="s">
        <v>30</v>
      </c>
      <c r="D342" s="382" t="s">
        <v>676</v>
      </c>
      <c r="E342" s="382" t="s">
        <v>32</v>
      </c>
      <c r="F342" s="383"/>
      <c r="G342" s="383">
        <v>0</v>
      </c>
      <c r="H342" s="383" t="s">
        <v>11</v>
      </c>
      <c r="I342" s="383"/>
      <c r="J342" s="383">
        <v>0</v>
      </c>
      <c r="K342" s="383" t="s">
        <v>11</v>
      </c>
      <c r="L342" s="385"/>
      <c r="M342" s="383">
        <v>0</v>
      </c>
      <c r="N342" s="383" t="s">
        <v>11</v>
      </c>
      <c r="O342" s="385"/>
      <c r="P342" s="385"/>
      <c r="Q342" s="386" t="s">
        <v>11</v>
      </c>
      <c r="R342" s="383"/>
      <c r="S342" s="383">
        <v>0</v>
      </c>
      <c r="T342" s="386" t="s">
        <v>11</v>
      </c>
      <c r="U342" s="386"/>
      <c r="V342" s="386">
        <v>0</v>
      </c>
      <c r="W342" s="386" t="s">
        <v>11</v>
      </c>
      <c r="X342" s="383"/>
      <c r="Y342" s="383">
        <v>0</v>
      </c>
      <c r="Z342" s="386" t="s">
        <v>11</v>
      </c>
      <c r="AA342" s="386"/>
      <c r="AB342" s="386">
        <v>0</v>
      </c>
      <c r="AC342" s="386" t="s">
        <v>11</v>
      </c>
      <c r="AD342" s="383" t="s">
        <v>104</v>
      </c>
      <c r="AE342" s="383" t="s">
        <v>36</v>
      </c>
      <c r="AF342" s="383">
        <v>74</v>
      </c>
      <c r="AG342" s="383" t="s">
        <v>222</v>
      </c>
      <c r="AH342" s="383" t="s">
        <v>34</v>
      </c>
      <c r="AI342" s="383" t="s">
        <v>36</v>
      </c>
      <c r="AJ342" s="383" t="s">
        <v>3554</v>
      </c>
      <c r="AK342" s="384" t="str">
        <f t="shared" si="11"/>
        <v>NA</v>
      </c>
      <c r="AL342" s="384" t="str">
        <f t="shared" si="12"/>
        <v>NA</v>
      </c>
      <c r="AN342" s="196"/>
    </row>
    <row r="343" spans="1:40" s="181" customFormat="1" x14ac:dyDescent="0.25">
      <c r="A343" s="381" t="s">
        <v>3224</v>
      </c>
      <c r="B343" s="382" t="s">
        <v>677</v>
      </c>
      <c r="C343" s="382" t="s">
        <v>30</v>
      </c>
      <c r="D343" s="382" t="s">
        <v>678</v>
      </c>
      <c r="E343" s="382" t="s">
        <v>32</v>
      </c>
      <c r="F343" s="383"/>
      <c r="G343" s="383">
        <v>0</v>
      </c>
      <c r="H343" s="383" t="s">
        <v>11</v>
      </c>
      <c r="I343" s="383"/>
      <c r="J343" s="383">
        <v>0</v>
      </c>
      <c r="K343" s="383" t="s">
        <v>11</v>
      </c>
      <c r="L343" s="385"/>
      <c r="M343" s="383">
        <v>0</v>
      </c>
      <c r="N343" s="383" t="s">
        <v>11</v>
      </c>
      <c r="O343" s="385"/>
      <c r="P343" s="385"/>
      <c r="Q343" s="386" t="s">
        <v>11</v>
      </c>
      <c r="R343" s="383"/>
      <c r="S343" s="383">
        <v>0</v>
      </c>
      <c r="T343" s="386" t="s">
        <v>11</v>
      </c>
      <c r="U343" s="386"/>
      <c r="V343" s="386">
        <v>0</v>
      </c>
      <c r="W343" s="386" t="s">
        <v>11</v>
      </c>
      <c r="X343" s="383"/>
      <c r="Y343" s="383">
        <v>0</v>
      </c>
      <c r="Z343" s="386" t="s">
        <v>11</v>
      </c>
      <c r="AA343" s="386"/>
      <c r="AB343" s="386">
        <v>0</v>
      </c>
      <c r="AC343" s="386" t="s">
        <v>11</v>
      </c>
      <c r="AD343" s="383" t="s">
        <v>57</v>
      </c>
      <c r="AE343" s="383" t="s">
        <v>36</v>
      </c>
      <c r="AF343" s="383">
        <v>74</v>
      </c>
      <c r="AG343" s="383" t="s">
        <v>222</v>
      </c>
      <c r="AH343" s="383" t="s">
        <v>34</v>
      </c>
      <c r="AI343" s="383" t="s">
        <v>36</v>
      </c>
      <c r="AJ343" s="383" t="s">
        <v>3554</v>
      </c>
      <c r="AK343" s="384" t="str">
        <f t="shared" si="11"/>
        <v>NA</v>
      </c>
      <c r="AL343" s="384" t="str">
        <f t="shared" si="12"/>
        <v>NA</v>
      </c>
      <c r="AN343" s="196"/>
    </row>
    <row r="344" spans="1:40" s="181" customFormat="1" x14ac:dyDescent="0.25">
      <c r="A344" s="381" t="s">
        <v>3224</v>
      </c>
      <c r="B344" s="382" t="s">
        <v>868</v>
      </c>
      <c r="C344" s="382" t="s">
        <v>30</v>
      </c>
      <c r="D344" s="382" t="s">
        <v>2326</v>
      </c>
      <c r="E344" s="382" t="s">
        <v>32</v>
      </c>
      <c r="F344" s="383"/>
      <c r="G344" s="383">
        <v>0</v>
      </c>
      <c r="H344" s="383" t="s">
        <v>11</v>
      </c>
      <c r="I344" s="383"/>
      <c r="J344" s="383">
        <v>0</v>
      </c>
      <c r="K344" s="383" t="s">
        <v>11</v>
      </c>
      <c r="L344" s="385"/>
      <c r="M344" s="383">
        <v>0</v>
      </c>
      <c r="N344" s="383" t="s">
        <v>11</v>
      </c>
      <c r="O344" s="385"/>
      <c r="P344" s="385">
        <v>0</v>
      </c>
      <c r="Q344" s="386" t="s">
        <v>11</v>
      </c>
      <c r="R344" s="383"/>
      <c r="S344" s="383">
        <v>0</v>
      </c>
      <c r="T344" s="386" t="s">
        <v>11</v>
      </c>
      <c r="U344" s="386"/>
      <c r="V344" s="386">
        <v>0</v>
      </c>
      <c r="W344" s="386" t="s">
        <v>11</v>
      </c>
      <c r="X344" s="383"/>
      <c r="Y344" s="383">
        <v>0</v>
      </c>
      <c r="Z344" s="386" t="s">
        <v>11</v>
      </c>
      <c r="AA344" s="386"/>
      <c r="AB344" s="386">
        <v>0</v>
      </c>
      <c r="AC344" s="386" t="s">
        <v>11</v>
      </c>
      <c r="AD344" s="383"/>
      <c r="AE344" s="383" t="s">
        <v>36</v>
      </c>
      <c r="AF344" s="383">
        <v>87</v>
      </c>
      <c r="AG344" s="383" t="s">
        <v>40</v>
      </c>
      <c r="AH344" s="383" t="s">
        <v>36</v>
      </c>
      <c r="AI344" s="383" t="s">
        <v>36</v>
      </c>
      <c r="AJ344" s="383" t="s">
        <v>3554</v>
      </c>
      <c r="AK344" s="384" t="str">
        <f t="shared" si="11"/>
        <v>NA</v>
      </c>
      <c r="AL344" s="384" t="str">
        <f t="shared" si="12"/>
        <v>NA</v>
      </c>
      <c r="AN344" s="196"/>
    </row>
    <row r="345" spans="1:40" s="181" customFormat="1" x14ac:dyDescent="0.25">
      <c r="A345" s="381" t="s">
        <v>3224</v>
      </c>
      <c r="B345" s="382" t="s">
        <v>679</v>
      </c>
      <c r="C345" s="382" t="s">
        <v>30</v>
      </c>
      <c r="D345" s="382" t="s">
        <v>680</v>
      </c>
      <c r="E345" s="382" t="s">
        <v>32</v>
      </c>
      <c r="F345" s="383"/>
      <c r="G345" s="383">
        <v>0</v>
      </c>
      <c r="H345" s="383" t="s">
        <v>11</v>
      </c>
      <c r="I345" s="383"/>
      <c r="J345" s="383">
        <v>0</v>
      </c>
      <c r="K345" s="383" t="s">
        <v>11</v>
      </c>
      <c r="L345" s="385"/>
      <c r="M345" s="383">
        <v>0</v>
      </c>
      <c r="N345" s="383" t="s">
        <v>11</v>
      </c>
      <c r="O345" s="385"/>
      <c r="P345" s="385">
        <v>0</v>
      </c>
      <c r="Q345" s="386" t="s">
        <v>11</v>
      </c>
      <c r="R345" s="383"/>
      <c r="S345" s="383">
        <v>0</v>
      </c>
      <c r="T345" s="386" t="s">
        <v>11</v>
      </c>
      <c r="U345" s="386"/>
      <c r="V345" s="386">
        <v>0</v>
      </c>
      <c r="W345" s="386" t="s">
        <v>11</v>
      </c>
      <c r="X345" s="383"/>
      <c r="Y345" s="383">
        <v>0</v>
      </c>
      <c r="Z345" s="386" t="s">
        <v>11</v>
      </c>
      <c r="AA345" s="386"/>
      <c r="AB345" s="386">
        <v>0</v>
      </c>
      <c r="AC345" s="386" t="s">
        <v>11</v>
      </c>
      <c r="AD345" s="383"/>
      <c r="AE345" s="383" t="s">
        <v>36</v>
      </c>
      <c r="AF345" s="383">
        <v>92</v>
      </c>
      <c r="AG345" s="383" t="s">
        <v>681</v>
      </c>
      <c r="AH345" s="383" t="s">
        <v>36</v>
      </c>
      <c r="AI345" s="383" t="s">
        <v>34</v>
      </c>
      <c r="AJ345" s="383" t="s">
        <v>3554</v>
      </c>
      <c r="AK345" s="384" t="str">
        <f t="shared" si="11"/>
        <v>NA</v>
      </c>
      <c r="AL345" s="384" t="str">
        <f t="shared" si="12"/>
        <v>NA</v>
      </c>
      <c r="AN345" s="196"/>
    </row>
    <row r="346" spans="1:40" s="181" customFormat="1" x14ac:dyDescent="0.25">
      <c r="A346" s="381" t="s">
        <v>3224</v>
      </c>
      <c r="B346" s="382" t="s">
        <v>682</v>
      </c>
      <c r="C346" s="382" t="s">
        <v>30</v>
      </c>
      <c r="D346" s="382" t="s">
        <v>683</v>
      </c>
      <c r="E346" s="382" t="s">
        <v>32</v>
      </c>
      <c r="F346" s="383"/>
      <c r="G346" s="383">
        <v>0</v>
      </c>
      <c r="H346" s="383" t="s">
        <v>11</v>
      </c>
      <c r="I346" s="383"/>
      <c r="J346" s="383">
        <v>0</v>
      </c>
      <c r="K346" s="383" t="s">
        <v>11</v>
      </c>
      <c r="L346" s="385"/>
      <c r="M346" s="383">
        <v>0</v>
      </c>
      <c r="N346" s="383" t="s">
        <v>11</v>
      </c>
      <c r="O346" s="385"/>
      <c r="P346" s="385">
        <v>0</v>
      </c>
      <c r="Q346" s="386" t="s">
        <v>11</v>
      </c>
      <c r="R346" s="383"/>
      <c r="S346" s="383">
        <v>0</v>
      </c>
      <c r="T346" s="386" t="s">
        <v>11</v>
      </c>
      <c r="U346" s="386"/>
      <c r="V346" s="386">
        <v>0</v>
      </c>
      <c r="W346" s="386" t="s">
        <v>11</v>
      </c>
      <c r="X346" s="383"/>
      <c r="Y346" s="383">
        <v>0</v>
      </c>
      <c r="Z346" s="386" t="s">
        <v>11</v>
      </c>
      <c r="AA346" s="386"/>
      <c r="AB346" s="386">
        <v>0</v>
      </c>
      <c r="AC346" s="386" t="s">
        <v>11</v>
      </c>
      <c r="AD346" s="383" t="s">
        <v>33</v>
      </c>
      <c r="AE346" s="383" t="s">
        <v>36</v>
      </c>
      <c r="AF346" s="383">
        <v>92</v>
      </c>
      <c r="AG346" s="383" t="s">
        <v>681</v>
      </c>
      <c r="AH346" s="383" t="s">
        <v>36</v>
      </c>
      <c r="AI346" s="383" t="s">
        <v>34</v>
      </c>
      <c r="AJ346" s="383" t="s">
        <v>3554</v>
      </c>
      <c r="AK346" s="384" t="str">
        <f t="shared" si="11"/>
        <v>NA</v>
      </c>
      <c r="AL346" s="384" t="str">
        <f t="shared" si="12"/>
        <v>NA</v>
      </c>
      <c r="AN346" s="196"/>
    </row>
    <row r="347" spans="1:40" s="181" customFormat="1" x14ac:dyDescent="0.25">
      <c r="A347" s="381" t="s">
        <v>3224</v>
      </c>
      <c r="B347" s="382" t="s">
        <v>684</v>
      </c>
      <c r="C347" s="382" t="s">
        <v>30</v>
      </c>
      <c r="D347" s="382" t="s">
        <v>685</v>
      </c>
      <c r="E347" s="382" t="s">
        <v>32</v>
      </c>
      <c r="F347" s="383"/>
      <c r="G347" s="383">
        <v>2</v>
      </c>
      <c r="H347" s="383" t="s">
        <v>11</v>
      </c>
      <c r="I347" s="383"/>
      <c r="J347" s="383">
        <v>1</v>
      </c>
      <c r="K347" s="383" t="s">
        <v>11</v>
      </c>
      <c r="L347" s="385"/>
      <c r="M347" s="383">
        <v>1</v>
      </c>
      <c r="N347" s="383" t="s">
        <v>11</v>
      </c>
      <c r="O347" s="385"/>
      <c r="P347" s="385">
        <v>1</v>
      </c>
      <c r="Q347" s="386" t="s">
        <v>11</v>
      </c>
      <c r="R347" s="383"/>
      <c r="S347" s="383">
        <v>0</v>
      </c>
      <c r="T347" s="386" t="s">
        <v>11</v>
      </c>
      <c r="U347" s="386"/>
      <c r="V347" s="386">
        <v>0</v>
      </c>
      <c r="W347" s="386" t="s">
        <v>11</v>
      </c>
      <c r="X347" s="383"/>
      <c r="Y347" s="383">
        <v>0</v>
      </c>
      <c r="Z347" s="386" t="s">
        <v>11</v>
      </c>
      <c r="AA347" s="386"/>
      <c r="AB347" s="386">
        <v>0</v>
      </c>
      <c r="AC347" s="386" t="s">
        <v>11</v>
      </c>
      <c r="AD347" s="383"/>
      <c r="AE347" s="383" t="s">
        <v>36</v>
      </c>
      <c r="AF347" s="383">
        <v>77</v>
      </c>
      <c r="AG347" s="383" t="s">
        <v>681</v>
      </c>
      <c r="AH347" s="383" t="s">
        <v>34</v>
      </c>
      <c r="AI347" s="383" t="s">
        <v>36</v>
      </c>
      <c r="AJ347" s="383" t="s">
        <v>3554</v>
      </c>
      <c r="AK347" s="384" t="str">
        <f t="shared" si="11"/>
        <v>NA</v>
      </c>
      <c r="AL347" s="384" t="str">
        <f t="shared" si="12"/>
        <v>NA</v>
      </c>
      <c r="AN347" s="196"/>
    </row>
    <row r="348" spans="1:40" s="181" customFormat="1" x14ac:dyDescent="0.25">
      <c r="A348" s="381" t="s">
        <v>3224</v>
      </c>
      <c r="B348" s="382" t="s">
        <v>686</v>
      </c>
      <c r="C348" s="382" t="s">
        <v>30</v>
      </c>
      <c r="D348" s="382" t="s">
        <v>687</v>
      </c>
      <c r="E348" s="382" t="s">
        <v>32</v>
      </c>
      <c r="F348" s="383"/>
      <c r="G348" s="383">
        <v>0</v>
      </c>
      <c r="H348" s="383" t="s">
        <v>11</v>
      </c>
      <c r="I348" s="383"/>
      <c r="J348" s="383">
        <v>0</v>
      </c>
      <c r="K348" s="383" t="s">
        <v>11</v>
      </c>
      <c r="L348" s="385"/>
      <c r="M348" s="383">
        <v>0</v>
      </c>
      <c r="N348" s="383" t="s">
        <v>11</v>
      </c>
      <c r="O348" s="385"/>
      <c r="P348" s="385">
        <v>0</v>
      </c>
      <c r="Q348" s="386" t="s">
        <v>11</v>
      </c>
      <c r="R348" s="383"/>
      <c r="S348" s="383">
        <v>0</v>
      </c>
      <c r="T348" s="386" t="s">
        <v>11</v>
      </c>
      <c r="U348" s="386"/>
      <c r="V348" s="386">
        <v>0</v>
      </c>
      <c r="W348" s="386" t="s">
        <v>11</v>
      </c>
      <c r="X348" s="383"/>
      <c r="Y348" s="383">
        <v>0</v>
      </c>
      <c r="Z348" s="386" t="s">
        <v>11</v>
      </c>
      <c r="AA348" s="386"/>
      <c r="AB348" s="386">
        <v>0</v>
      </c>
      <c r="AC348" s="386" t="s">
        <v>11</v>
      </c>
      <c r="AD348" s="383" t="s">
        <v>33</v>
      </c>
      <c r="AE348" s="383" t="s">
        <v>34</v>
      </c>
      <c r="AF348" s="383">
        <v>100</v>
      </c>
      <c r="AG348" s="383" t="s">
        <v>681</v>
      </c>
      <c r="AH348" s="383" t="s">
        <v>34</v>
      </c>
      <c r="AI348" s="383" t="s">
        <v>34</v>
      </c>
      <c r="AJ348" s="383" t="s">
        <v>3554</v>
      </c>
      <c r="AK348" s="384" t="str">
        <f t="shared" si="11"/>
        <v>NA</v>
      </c>
      <c r="AL348" s="384" t="str">
        <f t="shared" si="12"/>
        <v>NA</v>
      </c>
      <c r="AN348" s="196"/>
    </row>
    <row r="349" spans="1:40" s="181" customFormat="1" x14ac:dyDescent="0.25">
      <c r="A349" s="381" t="s">
        <v>3224</v>
      </c>
      <c r="B349" s="382" t="s">
        <v>688</v>
      </c>
      <c r="C349" s="382" t="s">
        <v>30</v>
      </c>
      <c r="D349" s="382" t="s">
        <v>689</v>
      </c>
      <c r="E349" s="382" t="s">
        <v>32</v>
      </c>
      <c r="F349" s="383"/>
      <c r="G349" s="383">
        <v>0</v>
      </c>
      <c r="H349" s="383" t="s">
        <v>11</v>
      </c>
      <c r="I349" s="383"/>
      <c r="J349" s="383">
        <v>0</v>
      </c>
      <c r="K349" s="383" t="s">
        <v>11</v>
      </c>
      <c r="L349" s="385"/>
      <c r="M349" s="383">
        <v>0</v>
      </c>
      <c r="N349" s="383" t="s">
        <v>11</v>
      </c>
      <c r="O349" s="385"/>
      <c r="P349" s="385">
        <v>0</v>
      </c>
      <c r="Q349" s="386" t="s">
        <v>11</v>
      </c>
      <c r="R349" s="383"/>
      <c r="S349" s="383">
        <v>0</v>
      </c>
      <c r="T349" s="386" t="s">
        <v>11</v>
      </c>
      <c r="U349" s="386"/>
      <c r="V349" s="386">
        <v>0</v>
      </c>
      <c r="W349" s="386" t="s">
        <v>11</v>
      </c>
      <c r="X349" s="383"/>
      <c r="Y349" s="383">
        <v>0</v>
      </c>
      <c r="Z349" s="386" t="s">
        <v>11</v>
      </c>
      <c r="AA349" s="386"/>
      <c r="AB349" s="386">
        <v>0</v>
      </c>
      <c r="AC349" s="386" t="s">
        <v>11</v>
      </c>
      <c r="AD349" s="383"/>
      <c r="AE349" s="383" t="s">
        <v>36</v>
      </c>
      <c r="AF349" s="383">
        <v>67</v>
      </c>
      <c r="AG349" s="383" t="s">
        <v>681</v>
      </c>
      <c r="AH349" s="383" t="s">
        <v>34</v>
      </c>
      <c r="AI349" s="383" t="s">
        <v>34</v>
      </c>
      <c r="AJ349" s="383" t="s">
        <v>3554</v>
      </c>
      <c r="AK349" s="384" t="str">
        <f t="shared" si="11"/>
        <v>NA</v>
      </c>
      <c r="AL349" s="384" t="str">
        <f t="shared" si="12"/>
        <v>NA</v>
      </c>
      <c r="AN349" s="196"/>
    </row>
    <row r="350" spans="1:40" s="181" customFormat="1" x14ac:dyDescent="0.25">
      <c r="A350" s="381" t="s">
        <v>3224</v>
      </c>
      <c r="B350" s="382" t="s">
        <v>692</v>
      </c>
      <c r="C350" s="382" t="s">
        <v>30</v>
      </c>
      <c r="D350" s="382" t="s">
        <v>693</v>
      </c>
      <c r="E350" s="382" t="s">
        <v>32</v>
      </c>
      <c r="F350" s="383"/>
      <c r="G350" s="383">
        <v>0</v>
      </c>
      <c r="H350" s="383" t="s">
        <v>11</v>
      </c>
      <c r="I350" s="383"/>
      <c r="J350" s="383">
        <v>0</v>
      </c>
      <c r="K350" s="383" t="s">
        <v>11</v>
      </c>
      <c r="L350" s="385"/>
      <c r="M350" s="383">
        <v>0</v>
      </c>
      <c r="N350" s="383" t="s">
        <v>11</v>
      </c>
      <c r="O350" s="385"/>
      <c r="P350" s="385">
        <v>0</v>
      </c>
      <c r="Q350" s="386" t="s">
        <v>11</v>
      </c>
      <c r="R350" s="383"/>
      <c r="S350" s="383">
        <v>0</v>
      </c>
      <c r="T350" s="386" t="s">
        <v>11</v>
      </c>
      <c r="U350" s="386"/>
      <c r="V350" s="386">
        <v>0</v>
      </c>
      <c r="W350" s="386" t="s">
        <v>11</v>
      </c>
      <c r="X350" s="383"/>
      <c r="Y350" s="383">
        <v>0</v>
      </c>
      <c r="Z350" s="386" t="s">
        <v>11</v>
      </c>
      <c r="AA350" s="386"/>
      <c r="AB350" s="386">
        <v>0</v>
      </c>
      <c r="AC350" s="386" t="s">
        <v>11</v>
      </c>
      <c r="AD350" s="383"/>
      <c r="AE350" s="383" t="s">
        <v>36</v>
      </c>
      <c r="AF350" s="383">
        <v>92</v>
      </c>
      <c r="AG350" s="383" t="s">
        <v>681</v>
      </c>
      <c r="AH350" s="383" t="s">
        <v>36</v>
      </c>
      <c r="AI350" s="383" t="s">
        <v>34</v>
      </c>
      <c r="AJ350" s="383" t="s">
        <v>3554</v>
      </c>
      <c r="AK350" s="384" t="str">
        <f t="shared" si="11"/>
        <v>NA</v>
      </c>
      <c r="AL350" s="384" t="str">
        <f t="shared" si="12"/>
        <v>NA</v>
      </c>
      <c r="AN350" s="196"/>
    </row>
    <row r="351" spans="1:40" s="181" customFormat="1" x14ac:dyDescent="0.25">
      <c r="A351" s="381" t="s">
        <v>3224</v>
      </c>
      <c r="B351" s="382" t="s">
        <v>694</v>
      </c>
      <c r="C351" s="382" t="s">
        <v>30</v>
      </c>
      <c r="D351" s="382" t="s">
        <v>695</v>
      </c>
      <c r="E351" s="382" t="s">
        <v>32</v>
      </c>
      <c r="F351" s="383"/>
      <c r="G351" s="383">
        <v>1</v>
      </c>
      <c r="H351" s="383" t="s">
        <v>11</v>
      </c>
      <c r="I351" s="383"/>
      <c r="J351" s="383">
        <v>1</v>
      </c>
      <c r="K351" s="383" t="s">
        <v>11</v>
      </c>
      <c r="L351" s="385"/>
      <c r="M351" s="383">
        <v>1</v>
      </c>
      <c r="N351" s="383" t="s">
        <v>11</v>
      </c>
      <c r="O351" s="385"/>
      <c r="P351" s="385">
        <v>0</v>
      </c>
      <c r="Q351" s="386" t="s">
        <v>11</v>
      </c>
      <c r="R351" s="383"/>
      <c r="S351" s="383">
        <v>1</v>
      </c>
      <c r="T351" s="386" t="s">
        <v>11</v>
      </c>
      <c r="U351" s="386"/>
      <c r="V351" s="386">
        <v>1</v>
      </c>
      <c r="W351" s="386" t="s">
        <v>11</v>
      </c>
      <c r="X351" s="383"/>
      <c r="Y351" s="383">
        <v>1</v>
      </c>
      <c r="Z351" s="386" t="s">
        <v>11</v>
      </c>
      <c r="AA351" s="386"/>
      <c r="AB351" s="386">
        <v>1</v>
      </c>
      <c r="AC351" s="386" t="s">
        <v>11</v>
      </c>
      <c r="AD351" s="383"/>
      <c r="AE351" s="383" t="s">
        <v>34</v>
      </c>
      <c r="AF351" s="383">
        <v>100</v>
      </c>
      <c r="AG351" s="383" t="s">
        <v>681</v>
      </c>
      <c r="AH351" s="383" t="s">
        <v>36</v>
      </c>
      <c r="AI351" s="383" t="s">
        <v>34</v>
      </c>
      <c r="AJ351" s="383" t="s">
        <v>3554</v>
      </c>
      <c r="AK351" s="384" t="str">
        <f t="shared" si="11"/>
        <v>NA</v>
      </c>
      <c r="AL351" s="384" t="str">
        <f t="shared" si="12"/>
        <v>NA</v>
      </c>
      <c r="AN351" s="196"/>
    </row>
    <row r="352" spans="1:40" s="181" customFormat="1" x14ac:dyDescent="0.25">
      <c r="A352" s="381" t="s">
        <v>3224</v>
      </c>
      <c r="B352" s="382" t="s">
        <v>696</v>
      </c>
      <c r="C352" s="382" t="s">
        <v>30</v>
      </c>
      <c r="D352" s="382" t="s">
        <v>697</v>
      </c>
      <c r="E352" s="382" t="s">
        <v>32</v>
      </c>
      <c r="F352" s="383"/>
      <c r="G352" s="383">
        <v>0</v>
      </c>
      <c r="H352" s="383" t="s">
        <v>11</v>
      </c>
      <c r="I352" s="383"/>
      <c r="J352" s="383">
        <v>0</v>
      </c>
      <c r="K352" s="383" t="s">
        <v>11</v>
      </c>
      <c r="L352" s="385"/>
      <c r="M352" s="383">
        <v>0</v>
      </c>
      <c r="N352" s="383" t="s">
        <v>11</v>
      </c>
      <c r="O352" s="385"/>
      <c r="P352" s="385">
        <v>0</v>
      </c>
      <c r="Q352" s="386" t="s">
        <v>11</v>
      </c>
      <c r="R352" s="383"/>
      <c r="S352" s="383">
        <v>0</v>
      </c>
      <c r="T352" s="386" t="s">
        <v>11</v>
      </c>
      <c r="U352" s="386"/>
      <c r="V352" s="386">
        <v>0</v>
      </c>
      <c r="W352" s="386" t="s">
        <v>11</v>
      </c>
      <c r="X352" s="383"/>
      <c r="Y352" s="383">
        <v>0</v>
      </c>
      <c r="Z352" s="386" t="s">
        <v>11</v>
      </c>
      <c r="AA352" s="386"/>
      <c r="AB352" s="386">
        <v>0</v>
      </c>
      <c r="AC352" s="386" t="s">
        <v>11</v>
      </c>
      <c r="AD352" s="383"/>
      <c r="AE352" s="383" t="s">
        <v>36</v>
      </c>
      <c r="AF352" s="383">
        <v>82</v>
      </c>
      <c r="AG352" s="383" t="s">
        <v>681</v>
      </c>
      <c r="AH352" s="383" t="s">
        <v>36</v>
      </c>
      <c r="AI352" s="383" t="s">
        <v>34</v>
      </c>
      <c r="AJ352" s="383" t="s">
        <v>3554</v>
      </c>
      <c r="AK352" s="384" t="str">
        <f t="shared" si="11"/>
        <v>NA</v>
      </c>
      <c r="AL352" s="384" t="str">
        <f t="shared" si="12"/>
        <v>NA</v>
      </c>
      <c r="AN352" s="196"/>
    </row>
    <row r="353" spans="1:40" s="181" customFormat="1" x14ac:dyDescent="0.25">
      <c r="A353" s="381" t="s">
        <v>3224</v>
      </c>
      <c r="B353" s="382" t="s">
        <v>870</v>
      </c>
      <c r="C353" s="382" t="s">
        <v>30</v>
      </c>
      <c r="D353" s="382" t="s">
        <v>911</v>
      </c>
      <c r="E353" s="382" t="s">
        <v>32</v>
      </c>
      <c r="F353" s="383"/>
      <c r="G353" s="383">
        <v>0</v>
      </c>
      <c r="H353" s="383" t="s">
        <v>11</v>
      </c>
      <c r="I353" s="383"/>
      <c r="J353" s="383">
        <v>0</v>
      </c>
      <c r="K353" s="383" t="s">
        <v>11</v>
      </c>
      <c r="L353" s="385"/>
      <c r="M353" s="383">
        <v>0</v>
      </c>
      <c r="N353" s="383" t="s">
        <v>11</v>
      </c>
      <c r="O353" s="385"/>
      <c r="P353" s="385"/>
      <c r="Q353" s="386" t="s">
        <v>11</v>
      </c>
      <c r="R353" s="383"/>
      <c r="S353" s="383">
        <v>0</v>
      </c>
      <c r="T353" s="386" t="s">
        <v>11</v>
      </c>
      <c r="U353" s="386"/>
      <c r="V353" s="386">
        <v>0</v>
      </c>
      <c r="W353" s="386" t="s">
        <v>11</v>
      </c>
      <c r="X353" s="383"/>
      <c r="Y353" s="383">
        <v>0</v>
      </c>
      <c r="Z353" s="386" t="s">
        <v>11</v>
      </c>
      <c r="AA353" s="386"/>
      <c r="AB353" s="386">
        <v>0</v>
      </c>
      <c r="AC353" s="386" t="s">
        <v>11</v>
      </c>
      <c r="AD353" s="383"/>
      <c r="AE353" s="383" t="s">
        <v>36</v>
      </c>
      <c r="AF353" s="383">
        <v>97</v>
      </c>
      <c r="AG353" s="383" t="s">
        <v>681</v>
      </c>
      <c r="AH353" s="383" t="s">
        <v>34</v>
      </c>
      <c r="AI353" s="383" t="s">
        <v>34</v>
      </c>
      <c r="AJ353" s="383" t="s">
        <v>3554</v>
      </c>
      <c r="AK353" s="384" t="str">
        <f t="shared" si="11"/>
        <v>NA</v>
      </c>
      <c r="AL353" s="384" t="str">
        <f t="shared" si="12"/>
        <v>NA</v>
      </c>
      <c r="AN353" s="196"/>
    </row>
    <row r="354" spans="1:40" s="181" customFormat="1" x14ac:dyDescent="0.25">
      <c r="A354" s="381" t="s">
        <v>3224</v>
      </c>
      <c r="B354" s="382" t="s">
        <v>871</v>
      </c>
      <c r="C354" s="382" t="s">
        <v>30</v>
      </c>
      <c r="D354" s="382" t="s">
        <v>2249</v>
      </c>
      <c r="E354" s="382" t="s">
        <v>32</v>
      </c>
      <c r="F354" s="383"/>
      <c r="G354" s="383">
        <v>2</v>
      </c>
      <c r="H354" s="383" t="s">
        <v>11</v>
      </c>
      <c r="I354" s="383"/>
      <c r="J354" s="383">
        <v>0</v>
      </c>
      <c r="K354" s="383" t="s">
        <v>11</v>
      </c>
      <c r="L354" s="385"/>
      <c r="M354" s="383">
        <v>0</v>
      </c>
      <c r="N354" s="383" t="s">
        <v>11</v>
      </c>
      <c r="O354" s="385"/>
      <c r="P354" s="385"/>
      <c r="Q354" s="386" t="s">
        <v>11</v>
      </c>
      <c r="R354" s="383"/>
      <c r="S354" s="383">
        <v>2</v>
      </c>
      <c r="T354" s="386" t="s">
        <v>11</v>
      </c>
      <c r="U354" s="386"/>
      <c r="V354" s="386">
        <v>1</v>
      </c>
      <c r="W354" s="386" t="s">
        <v>11</v>
      </c>
      <c r="X354" s="383"/>
      <c r="Y354" s="383">
        <v>0</v>
      </c>
      <c r="Z354" s="386" t="s">
        <v>11</v>
      </c>
      <c r="AA354" s="386"/>
      <c r="AB354" s="386">
        <v>0</v>
      </c>
      <c r="AC354" s="386" t="s">
        <v>11</v>
      </c>
      <c r="AD354" s="383" t="s">
        <v>33</v>
      </c>
      <c r="AE354" s="383" t="s">
        <v>34</v>
      </c>
      <c r="AF354" s="383">
        <v>100</v>
      </c>
      <c r="AG354" s="383" t="s">
        <v>681</v>
      </c>
      <c r="AH354" s="383" t="s">
        <v>36</v>
      </c>
      <c r="AI354" s="383" t="s">
        <v>36</v>
      </c>
      <c r="AJ354" s="383" t="s">
        <v>3554</v>
      </c>
      <c r="AK354" s="384" t="str">
        <f t="shared" si="11"/>
        <v>NA</v>
      </c>
      <c r="AL354" s="384" t="str">
        <f t="shared" si="12"/>
        <v>NA</v>
      </c>
      <c r="AN354" s="196"/>
    </row>
    <row r="355" spans="1:40" s="181" customFormat="1" x14ac:dyDescent="0.25">
      <c r="A355" s="381" t="s">
        <v>3224</v>
      </c>
      <c r="B355" s="382" t="s">
        <v>873</v>
      </c>
      <c r="C355" s="382" t="s">
        <v>30</v>
      </c>
      <c r="D355" s="382" t="s">
        <v>2250</v>
      </c>
      <c r="E355" s="382" t="s">
        <v>32</v>
      </c>
      <c r="F355" s="383"/>
      <c r="G355" s="383">
        <v>2</v>
      </c>
      <c r="H355" s="383" t="s">
        <v>11</v>
      </c>
      <c r="I355" s="383"/>
      <c r="J355" s="383">
        <v>0</v>
      </c>
      <c r="K355" s="383" t="s">
        <v>11</v>
      </c>
      <c r="L355" s="385"/>
      <c r="M355" s="383">
        <v>0</v>
      </c>
      <c r="N355" s="383" t="s">
        <v>11</v>
      </c>
      <c r="O355" s="385"/>
      <c r="P355" s="385"/>
      <c r="Q355" s="386" t="s">
        <v>11</v>
      </c>
      <c r="R355" s="383"/>
      <c r="S355" s="383">
        <v>2</v>
      </c>
      <c r="T355" s="386" t="s">
        <v>11</v>
      </c>
      <c r="U355" s="386"/>
      <c r="V355" s="386">
        <v>2</v>
      </c>
      <c r="W355" s="386" t="s">
        <v>11</v>
      </c>
      <c r="X355" s="383"/>
      <c r="Y355" s="383">
        <v>0</v>
      </c>
      <c r="Z355" s="386" t="s">
        <v>11</v>
      </c>
      <c r="AA355" s="386"/>
      <c r="AB355" s="386">
        <v>0</v>
      </c>
      <c r="AC355" s="386" t="s">
        <v>11</v>
      </c>
      <c r="AD355" s="383" t="s">
        <v>33</v>
      </c>
      <c r="AE355" s="383" t="s">
        <v>36</v>
      </c>
      <c r="AF355" s="383">
        <v>90</v>
      </c>
      <c r="AG355" s="383" t="s">
        <v>681</v>
      </c>
      <c r="AH355" s="383" t="s">
        <v>34</v>
      </c>
      <c r="AI355" s="383" t="s">
        <v>36</v>
      </c>
      <c r="AJ355" s="383" t="s">
        <v>3554</v>
      </c>
      <c r="AK355" s="384" t="str">
        <f t="shared" si="11"/>
        <v>NA</v>
      </c>
      <c r="AL355" s="384" t="str">
        <f t="shared" si="12"/>
        <v>NA</v>
      </c>
      <c r="AN355" s="196"/>
    </row>
    <row r="356" spans="1:40" s="181" customFormat="1" x14ac:dyDescent="0.25">
      <c r="A356" s="381" t="s">
        <v>3224</v>
      </c>
      <c r="B356" s="382" t="s">
        <v>698</v>
      </c>
      <c r="C356" s="382" t="s">
        <v>30</v>
      </c>
      <c r="D356" s="382" t="s">
        <v>699</v>
      </c>
      <c r="E356" s="382" t="s">
        <v>32</v>
      </c>
      <c r="F356" s="383"/>
      <c r="G356" s="383">
        <v>0</v>
      </c>
      <c r="H356" s="383" t="s">
        <v>11</v>
      </c>
      <c r="I356" s="383"/>
      <c r="J356" s="383">
        <v>0</v>
      </c>
      <c r="K356" s="383" t="s">
        <v>11</v>
      </c>
      <c r="L356" s="385"/>
      <c r="M356" s="383">
        <v>0</v>
      </c>
      <c r="N356" s="383" t="s">
        <v>11</v>
      </c>
      <c r="O356" s="385"/>
      <c r="P356" s="385">
        <v>0</v>
      </c>
      <c r="Q356" s="386" t="s">
        <v>11</v>
      </c>
      <c r="R356" s="383"/>
      <c r="S356" s="383">
        <v>0</v>
      </c>
      <c r="T356" s="386" t="s">
        <v>11</v>
      </c>
      <c r="U356" s="386"/>
      <c r="V356" s="386">
        <v>0</v>
      </c>
      <c r="W356" s="386" t="s">
        <v>11</v>
      </c>
      <c r="X356" s="383"/>
      <c r="Y356" s="383">
        <v>0</v>
      </c>
      <c r="Z356" s="386" t="s">
        <v>11</v>
      </c>
      <c r="AA356" s="386"/>
      <c r="AB356" s="386">
        <v>0</v>
      </c>
      <c r="AC356" s="386" t="s">
        <v>11</v>
      </c>
      <c r="AD356" s="383"/>
      <c r="AE356" s="383" t="s">
        <v>36</v>
      </c>
      <c r="AF356" s="383">
        <v>90</v>
      </c>
      <c r="AG356" s="383" t="s">
        <v>681</v>
      </c>
      <c r="AH356" s="383" t="s">
        <v>34</v>
      </c>
      <c r="AI356" s="383" t="s">
        <v>34</v>
      </c>
      <c r="AJ356" s="383" t="s">
        <v>3554</v>
      </c>
      <c r="AK356" s="384" t="str">
        <f t="shared" si="11"/>
        <v>NA</v>
      </c>
      <c r="AL356" s="384" t="str">
        <f t="shared" si="12"/>
        <v>NA</v>
      </c>
      <c r="AN356" s="196"/>
    </row>
    <row r="357" spans="1:40" s="181" customFormat="1" x14ac:dyDescent="0.25">
      <c r="A357" s="381" t="s">
        <v>3224</v>
      </c>
      <c r="B357" s="382" t="s">
        <v>700</v>
      </c>
      <c r="C357" s="382" t="s">
        <v>30</v>
      </c>
      <c r="D357" s="382" t="s">
        <v>701</v>
      </c>
      <c r="E357" s="382" t="s">
        <v>32</v>
      </c>
      <c r="F357" s="383"/>
      <c r="G357" s="383">
        <v>0</v>
      </c>
      <c r="H357" s="383" t="s">
        <v>11</v>
      </c>
      <c r="I357" s="383"/>
      <c r="J357" s="383">
        <v>0</v>
      </c>
      <c r="K357" s="383" t="s">
        <v>11</v>
      </c>
      <c r="L357" s="385"/>
      <c r="M357" s="383">
        <v>0</v>
      </c>
      <c r="N357" s="383" t="s">
        <v>11</v>
      </c>
      <c r="O357" s="385"/>
      <c r="P357" s="385">
        <v>0</v>
      </c>
      <c r="Q357" s="386" t="s">
        <v>11</v>
      </c>
      <c r="R357" s="383"/>
      <c r="S357" s="383">
        <v>0</v>
      </c>
      <c r="T357" s="386" t="s">
        <v>11</v>
      </c>
      <c r="U357" s="386"/>
      <c r="V357" s="386">
        <v>0</v>
      </c>
      <c r="W357" s="386" t="s">
        <v>11</v>
      </c>
      <c r="X357" s="383"/>
      <c r="Y357" s="383">
        <v>0</v>
      </c>
      <c r="Z357" s="386" t="s">
        <v>11</v>
      </c>
      <c r="AA357" s="386"/>
      <c r="AB357" s="386">
        <v>0</v>
      </c>
      <c r="AC357" s="386" t="s">
        <v>11</v>
      </c>
      <c r="AD357" s="383"/>
      <c r="AE357" s="383" t="s">
        <v>36</v>
      </c>
      <c r="AF357" s="383">
        <v>85</v>
      </c>
      <c r="AG357" s="383" t="s">
        <v>681</v>
      </c>
      <c r="AH357" s="383" t="s">
        <v>34</v>
      </c>
      <c r="AI357" s="383" t="s">
        <v>34</v>
      </c>
      <c r="AJ357" s="383" t="s">
        <v>3554</v>
      </c>
      <c r="AK357" s="384" t="str">
        <f t="shared" si="11"/>
        <v>NA</v>
      </c>
      <c r="AL357" s="384" t="str">
        <f t="shared" si="12"/>
        <v>NA</v>
      </c>
      <c r="AN357" s="196"/>
    </row>
    <row r="358" spans="1:40" s="181" customFormat="1" x14ac:dyDescent="0.25">
      <c r="A358" s="381" t="s">
        <v>3224</v>
      </c>
      <c r="B358" s="382" t="s">
        <v>702</v>
      </c>
      <c r="C358" s="382" t="s">
        <v>30</v>
      </c>
      <c r="D358" s="382" t="s">
        <v>703</v>
      </c>
      <c r="E358" s="382" t="s">
        <v>32</v>
      </c>
      <c r="F358" s="383"/>
      <c r="G358" s="383">
        <v>0</v>
      </c>
      <c r="H358" s="383" t="s">
        <v>11</v>
      </c>
      <c r="I358" s="383"/>
      <c r="J358" s="383">
        <v>0</v>
      </c>
      <c r="K358" s="383" t="s">
        <v>11</v>
      </c>
      <c r="L358" s="385"/>
      <c r="M358" s="383">
        <v>0</v>
      </c>
      <c r="N358" s="383" t="s">
        <v>11</v>
      </c>
      <c r="O358" s="385"/>
      <c r="P358" s="385">
        <v>0</v>
      </c>
      <c r="Q358" s="386" t="s">
        <v>11</v>
      </c>
      <c r="R358" s="383"/>
      <c r="S358" s="383">
        <v>0</v>
      </c>
      <c r="T358" s="386" t="s">
        <v>11</v>
      </c>
      <c r="U358" s="386"/>
      <c r="V358" s="386">
        <v>0</v>
      </c>
      <c r="W358" s="386" t="s">
        <v>11</v>
      </c>
      <c r="X358" s="383"/>
      <c r="Y358" s="383">
        <v>0</v>
      </c>
      <c r="Z358" s="386" t="s">
        <v>11</v>
      </c>
      <c r="AA358" s="386"/>
      <c r="AB358" s="386">
        <v>0</v>
      </c>
      <c r="AC358" s="386" t="s">
        <v>11</v>
      </c>
      <c r="AD358" s="383"/>
      <c r="AE358" s="383" t="s">
        <v>36</v>
      </c>
      <c r="AF358" s="383">
        <v>92</v>
      </c>
      <c r="AG358" s="383" t="s">
        <v>681</v>
      </c>
      <c r="AH358" s="383" t="s">
        <v>34</v>
      </c>
      <c r="AI358" s="383" t="s">
        <v>34</v>
      </c>
      <c r="AJ358" s="383" t="s">
        <v>3554</v>
      </c>
      <c r="AK358" s="384" t="str">
        <f t="shared" si="11"/>
        <v>NA</v>
      </c>
      <c r="AL358" s="384" t="str">
        <f t="shared" si="12"/>
        <v>NA</v>
      </c>
      <c r="AN358" s="196"/>
    </row>
    <row r="359" spans="1:40" s="181" customFormat="1" x14ac:dyDescent="0.25">
      <c r="A359" s="381" t="s">
        <v>3224</v>
      </c>
      <c r="B359" s="382" t="s">
        <v>877</v>
      </c>
      <c r="C359" s="382" t="s">
        <v>30</v>
      </c>
      <c r="D359" s="382" t="s">
        <v>2251</v>
      </c>
      <c r="E359" s="382" t="s">
        <v>32</v>
      </c>
      <c r="F359" s="383"/>
      <c r="G359" s="383">
        <v>1</v>
      </c>
      <c r="H359" s="383" t="s">
        <v>11</v>
      </c>
      <c r="I359" s="383"/>
      <c r="J359" s="383">
        <v>0</v>
      </c>
      <c r="K359" s="383" t="s">
        <v>11</v>
      </c>
      <c r="L359" s="385"/>
      <c r="M359" s="383">
        <v>0</v>
      </c>
      <c r="N359" s="383" t="s">
        <v>11</v>
      </c>
      <c r="O359" s="385"/>
      <c r="P359" s="385"/>
      <c r="Q359" s="386" t="s">
        <v>11</v>
      </c>
      <c r="R359" s="383"/>
      <c r="S359" s="383">
        <v>1</v>
      </c>
      <c r="T359" s="386" t="s">
        <v>11</v>
      </c>
      <c r="U359" s="386"/>
      <c r="V359" s="386">
        <v>1</v>
      </c>
      <c r="W359" s="386" t="s">
        <v>11</v>
      </c>
      <c r="X359" s="383"/>
      <c r="Y359" s="383">
        <v>0</v>
      </c>
      <c r="Z359" s="386" t="s">
        <v>11</v>
      </c>
      <c r="AA359" s="386"/>
      <c r="AB359" s="386">
        <v>0</v>
      </c>
      <c r="AC359" s="386" t="s">
        <v>11</v>
      </c>
      <c r="AD359" s="383" t="s">
        <v>57</v>
      </c>
      <c r="AE359" s="383" t="s">
        <v>36</v>
      </c>
      <c r="AF359" s="383">
        <v>77</v>
      </c>
      <c r="AG359" s="383" t="s">
        <v>681</v>
      </c>
      <c r="AH359" s="383" t="s">
        <v>36</v>
      </c>
      <c r="AI359" s="383" t="s">
        <v>36</v>
      </c>
      <c r="AJ359" s="383" t="s">
        <v>3554</v>
      </c>
      <c r="AK359" s="384" t="str">
        <f t="shared" si="11"/>
        <v>NA</v>
      </c>
      <c r="AL359" s="384" t="str">
        <f t="shared" si="12"/>
        <v>NA</v>
      </c>
      <c r="AN359" s="196"/>
    </row>
    <row r="360" spans="1:40" s="181" customFormat="1" x14ac:dyDescent="0.25">
      <c r="A360" s="381" t="s">
        <v>3224</v>
      </c>
      <c r="B360" s="382" t="s">
        <v>704</v>
      </c>
      <c r="C360" s="382" t="s">
        <v>30</v>
      </c>
      <c r="D360" s="382" t="s">
        <v>705</v>
      </c>
      <c r="E360" s="382" t="s">
        <v>32</v>
      </c>
      <c r="F360" s="383"/>
      <c r="G360" s="383">
        <v>0</v>
      </c>
      <c r="H360" s="383" t="s">
        <v>11</v>
      </c>
      <c r="I360" s="383"/>
      <c r="J360" s="383">
        <v>0</v>
      </c>
      <c r="K360" s="383" t="s">
        <v>11</v>
      </c>
      <c r="L360" s="385"/>
      <c r="M360" s="383">
        <v>0</v>
      </c>
      <c r="N360" s="383" t="s">
        <v>11</v>
      </c>
      <c r="O360" s="385"/>
      <c r="P360" s="385">
        <v>0</v>
      </c>
      <c r="Q360" s="386" t="s">
        <v>11</v>
      </c>
      <c r="R360" s="383"/>
      <c r="S360" s="383">
        <v>0</v>
      </c>
      <c r="T360" s="386" t="s">
        <v>11</v>
      </c>
      <c r="U360" s="386"/>
      <c r="V360" s="386">
        <v>0</v>
      </c>
      <c r="W360" s="386" t="s">
        <v>11</v>
      </c>
      <c r="X360" s="383"/>
      <c r="Y360" s="383">
        <v>0</v>
      </c>
      <c r="Z360" s="386" t="s">
        <v>11</v>
      </c>
      <c r="AA360" s="386"/>
      <c r="AB360" s="386">
        <v>0</v>
      </c>
      <c r="AC360" s="386" t="s">
        <v>11</v>
      </c>
      <c r="AD360" s="383"/>
      <c r="AE360" s="383" t="s">
        <v>36</v>
      </c>
      <c r="AF360" s="383">
        <v>77</v>
      </c>
      <c r="AG360" s="383" t="s">
        <v>681</v>
      </c>
      <c r="AH360" s="383" t="s">
        <v>34</v>
      </c>
      <c r="AI360" s="383" t="s">
        <v>36</v>
      </c>
      <c r="AJ360" s="383" t="s">
        <v>3554</v>
      </c>
      <c r="AK360" s="384" t="str">
        <f t="shared" si="11"/>
        <v>NA</v>
      </c>
      <c r="AL360" s="384" t="str">
        <f t="shared" si="12"/>
        <v>NA</v>
      </c>
      <c r="AN360" s="196"/>
    </row>
    <row r="361" spans="1:40" s="181" customFormat="1" x14ac:dyDescent="0.25">
      <c r="A361" s="381" t="s">
        <v>3224</v>
      </c>
      <c r="B361" s="382" t="s">
        <v>706</v>
      </c>
      <c r="C361" s="382" t="s">
        <v>30</v>
      </c>
      <c r="D361" s="382" t="s">
        <v>707</v>
      </c>
      <c r="E361" s="382" t="s">
        <v>32</v>
      </c>
      <c r="F361" s="383"/>
      <c r="G361" s="383">
        <v>0</v>
      </c>
      <c r="H361" s="383" t="s">
        <v>11</v>
      </c>
      <c r="I361" s="383"/>
      <c r="J361" s="383">
        <v>0</v>
      </c>
      <c r="K361" s="383" t="s">
        <v>11</v>
      </c>
      <c r="L361" s="385"/>
      <c r="M361" s="383">
        <v>0</v>
      </c>
      <c r="N361" s="383" t="s">
        <v>11</v>
      </c>
      <c r="O361" s="385"/>
      <c r="P361" s="385">
        <v>2</v>
      </c>
      <c r="Q361" s="386" t="s">
        <v>11</v>
      </c>
      <c r="R361" s="383"/>
      <c r="S361" s="383">
        <v>0</v>
      </c>
      <c r="T361" s="386" t="s">
        <v>11</v>
      </c>
      <c r="U361" s="386"/>
      <c r="V361" s="386">
        <v>0</v>
      </c>
      <c r="W361" s="386" t="s">
        <v>11</v>
      </c>
      <c r="X361" s="383"/>
      <c r="Y361" s="383">
        <v>0</v>
      </c>
      <c r="Z361" s="386" t="s">
        <v>11</v>
      </c>
      <c r="AA361" s="386"/>
      <c r="AB361" s="386">
        <v>0</v>
      </c>
      <c r="AC361" s="386" t="s">
        <v>11</v>
      </c>
      <c r="AD361" s="383"/>
      <c r="AE361" s="383" t="s">
        <v>36</v>
      </c>
      <c r="AF361" s="383">
        <v>79</v>
      </c>
      <c r="AG361" s="383" t="s">
        <v>681</v>
      </c>
      <c r="AH361" s="383" t="s">
        <v>34</v>
      </c>
      <c r="AI361" s="383" t="s">
        <v>36</v>
      </c>
      <c r="AJ361" s="383" t="s">
        <v>3554</v>
      </c>
      <c r="AK361" s="384" t="str">
        <f t="shared" si="11"/>
        <v>NA</v>
      </c>
      <c r="AL361" s="384" t="str">
        <f t="shared" si="12"/>
        <v>NA</v>
      </c>
      <c r="AN361" s="196"/>
    </row>
    <row r="362" spans="1:40" s="181" customFormat="1" x14ac:dyDescent="0.25">
      <c r="A362" s="381" t="s">
        <v>3224</v>
      </c>
      <c r="B362" s="382" t="s">
        <v>878</v>
      </c>
      <c r="C362" s="382" t="s">
        <v>30</v>
      </c>
      <c r="D362" s="382" t="s">
        <v>2252</v>
      </c>
      <c r="E362" s="382" t="s">
        <v>32</v>
      </c>
      <c r="F362" s="383"/>
      <c r="G362" s="383">
        <v>0</v>
      </c>
      <c r="H362" s="383" t="s">
        <v>11</v>
      </c>
      <c r="I362" s="383"/>
      <c r="J362" s="383">
        <v>0</v>
      </c>
      <c r="K362" s="383" t="s">
        <v>11</v>
      </c>
      <c r="L362" s="385"/>
      <c r="M362" s="383">
        <v>0</v>
      </c>
      <c r="N362" s="383" t="s">
        <v>11</v>
      </c>
      <c r="O362" s="385"/>
      <c r="P362" s="385"/>
      <c r="Q362" s="386" t="s">
        <v>11</v>
      </c>
      <c r="R362" s="383"/>
      <c r="S362" s="383">
        <v>0</v>
      </c>
      <c r="T362" s="386" t="s">
        <v>11</v>
      </c>
      <c r="U362" s="386"/>
      <c r="V362" s="386">
        <v>0</v>
      </c>
      <c r="W362" s="386" t="s">
        <v>11</v>
      </c>
      <c r="X362" s="383"/>
      <c r="Y362" s="383">
        <v>0</v>
      </c>
      <c r="Z362" s="386" t="s">
        <v>11</v>
      </c>
      <c r="AA362" s="386"/>
      <c r="AB362" s="386">
        <v>0</v>
      </c>
      <c r="AC362" s="386" t="s">
        <v>11</v>
      </c>
      <c r="AD362" s="383" t="s">
        <v>104</v>
      </c>
      <c r="AE362" s="383" t="s">
        <v>36</v>
      </c>
      <c r="AF362" s="383">
        <v>97</v>
      </c>
      <c r="AG362" s="383" t="s">
        <v>681</v>
      </c>
      <c r="AH362" s="383" t="s">
        <v>36</v>
      </c>
      <c r="AI362" s="383" t="s">
        <v>34</v>
      </c>
      <c r="AJ362" s="383" t="s">
        <v>3554</v>
      </c>
      <c r="AK362" s="384" t="str">
        <f t="shared" si="11"/>
        <v>NA</v>
      </c>
      <c r="AL362" s="384" t="str">
        <f t="shared" si="12"/>
        <v>NA</v>
      </c>
      <c r="AN362" s="196"/>
    </row>
    <row r="363" spans="1:40" s="181" customFormat="1" x14ac:dyDescent="0.25">
      <c r="A363" s="381" t="s">
        <v>3224</v>
      </c>
      <c r="B363" s="382" t="s">
        <v>708</v>
      </c>
      <c r="C363" s="382" t="s">
        <v>30</v>
      </c>
      <c r="D363" s="382" t="s">
        <v>709</v>
      </c>
      <c r="E363" s="382" t="s">
        <v>32</v>
      </c>
      <c r="F363" s="383"/>
      <c r="G363" s="383">
        <v>0</v>
      </c>
      <c r="H363" s="383" t="s">
        <v>11</v>
      </c>
      <c r="I363" s="383"/>
      <c r="J363" s="383">
        <v>0</v>
      </c>
      <c r="K363" s="383" t="s">
        <v>11</v>
      </c>
      <c r="L363" s="385"/>
      <c r="M363" s="383">
        <v>0</v>
      </c>
      <c r="N363" s="383" t="s">
        <v>11</v>
      </c>
      <c r="O363" s="385"/>
      <c r="P363" s="385">
        <v>0</v>
      </c>
      <c r="Q363" s="386" t="s">
        <v>11</v>
      </c>
      <c r="R363" s="383"/>
      <c r="S363" s="383">
        <v>0</v>
      </c>
      <c r="T363" s="386" t="s">
        <v>11</v>
      </c>
      <c r="U363" s="386"/>
      <c r="V363" s="386">
        <v>0</v>
      </c>
      <c r="W363" s="386" t="s">
        <v>11</v>
      </c>
      <c r="X363" s="383"/>
      <c r="Y363" s="383">
        <v>0</v>
      </c>
      <c r="Z363" s="386" t="s">
        <v>11</v>
      </c>
      <c r="AA363" s="386"/>
      <c r="AB363" s="386">
        <v>0</v>
      </c>
      <c r="AC363" s="386" t="s">
        <v>11</v>
      </c>
      <c r="AD363" s="383"/>
      <c r="AE363" s="383" t="s">
        <v>34</v>
      </c>
      <c r="AF363" s="383">
        <v>100</v>
      </c>
      <c r="AG363" s="383" t="s">
        <v>40</v>
      </c>
      <c r="AH363" s="383" t="s">
        <v>34</v>
      </c>
      <c r="AI363" s="383" t="s">
        <v>36</v>
      </c>
      <c r="AJ363" s="383" t="s">
        <v>3554</v>
      </c>
      <c r="AK363" s="384" t="str">
        <f t="shared" si="11"/>
        <v>NA</v>
      </c>
      <c r="AL363" s="384" t="str">
        <f t="shared" si="12"/>
        <v>NA</v>
      </c>
      <c r="AN363" s="196"/>
    </row>
    <row r="364" spans="1:40" s="181" customFormat="1" x14ac:dyDescent="0.25">
      <c r="A364" s="381" t="s">
        <v>3224</v>
      </c>
      <c r="B364" s="382" t="s">
        <v>710</v>
      </c>
      <c r="C364" s="382" t="s">
        <v>30</v>
      </c>
      <c r="D364" s="382" t="s">
        <v>711</v>
      </c>
      <c r="E364" s="382" t="s">
        <v>32</v>
      </c>
      <c r="F364" s="383"/>
      <c r="G364" s="383">
        <v>0</v>
      </c>
      <c r="H364" s="383" t="s">
        <v>11</v>
      </c>
      <c r="I364" s="383"/>
      <c r="J364" s="383">
        <v>0</v>
      </c>
      <c r="K364" s="383" t="s">
        <v>11</v>
      </c>
      <c r="L364" s="385"/>
      <c r="M364" s="383">
        <v>0</v>
      </c>
      <c r="N364" s="383" t="s">
        <v>11</v>
      </c>
      <c r="O364" s="385"/>
      <c r="P364" s="385"/>
      <c r="Q364" s="386" t="s">
        <v>11</v>
      </c>
      <c r="R364" s="383"/>
      <c r="S364" s="383">
        <v>0</v>
      </c>
      <c r="T364" s="386" t="s">
        <v>11</v>
      </c>
      <c r="U364" s="386"/>
      <c r="V364" s="386">
        <v>0</v>
      </c>
      <c r="W364" s="386" t="s">
        <v>11</v>
      </c>
      <c r="X364" s="383"/>
      <c r="Y364" s="383">
        <v>0</v>
      </c>
      <c r="Z364" s="386" t="s">
        <v>11</v>
      </c>
      <c r="AA364" s="386"/>
      <c r="AB364" s="386">
        <v>0</v>
      </c>
      <c r="AC364" s="386" t="s">
        <v>11</v>
      </c>
      <c r="AD364" s="383"/>
      <c r="AE364" s="383" t="s">
        <v>36</v>
      </c>
      <c r="AF364" s="383">
        <v>87</v>
      </c>
      <c r="AG364" s="383" t="s">
        <v>681</v>
      </c>
      <c r="AH364" s="383" t="s">
        <v>34</v>
      </c>
      <c r="AI364" s="383" t="s">
        <v>36</v>
      </c>
      <c r="AJ364" s="383" t="s">
        <v>3554</v>
      </c>
      <c r="AK364" s="384" t="str">
        <f t="shared" si="11"/>
        <v>NA</v>
      </c>
      <c r="AL364" s="384" t="str">
        <f t="shared" si="12"/>
        <v>NA</v>
      </c>
      <c r="AN364" s="196"/>
    </row>
    <row r="365" spans="1:40" s="181" customFormat="1" x14ac:dyDescent="0.25">
      <c r="A365" s="381" t="s">
        <v>3224</v>
      </c>
      <c r="B365" s="382" t="s">
        <v>879</v>
      </c>
      <c r="C365" s="382" t="s">
        <v>30</v>
      </c>
      <c r="D365" s="382" t="s">
        <v>2253</v>
      </c>
      <c r="E365" s="382" t="s">
        <v>32</v>
      </c>
      <c r="F365" s="383"/>
      <c r="G365" s="383">
        <v>0</v>
      </c>
      <c r="H365" s="383" t="s">
        <v>11</v>
      </c>
      <c r="I365" s="383"/>
      <c r="J365" s="383">
        <v>0</v>
      </c>
      <c r="K365" s="383" t="s">
        <v>11</v>
      </c>
      <c r="L365" s="385"/>
      <c r="M365" s="383">
        <v>0</v>
      </c>
      <c r="N365" s="383" t="s">
        <v>11</v>
      </c>
      <c r="O365" s="385"/>
      <c r="P365" s="385"/>
      <c r="Q365" s="386" t="s">
        <v>11</v>
      </c>
      <c r="R365" s="383"/>
      <c r="S365" s="383">
        <v>0</v>
      </c>
      <c r="T365" s="386" t="s">
        <v>11</v>
      </c>
      <c r="U365" s="386"/>
      <c r="V365" s="386">
        <v>0</v>
      </c>
      <c r="W365" s="386" t="s">
        <v>11</v>
      </c>
      <c r="X365" s="383"/>
      <c r="Y365" s="383">
        <v>0</v>
      </c>
      <c r="Z365" s="386" t="s">
        <v>11</v>
      </c>
      <c r="AA365" s="386"/>
      <c r="AB365" s="386">
        <v>0</v>
      </c>
      <c r="AC365" s="386" t="s">
        <v>11</v>
      </c>
      <c r="AD365" s="383"/>
      <c r="AE365" s="383" t="s">
        <v>36</v>
      </c>
      <c r="AF365" s="383">
        <v>90</v>
      </c>
      <c r="AG365" s="383" t="s">
        <v>681</v>
      </c>
      <c r="AH365" s="383" t="s">
        <v>34</v>
      </c>
      <c r="AI365" s="383" t="s">
        <v>34</v>
      </c>
      <c r="AJ365" s="383" t="s">
        <v>3554</v>
      </c>
      <c r="AK365" s="384" t="str">
        <f t="shared" si="11"/>
        <v>NA</v>
      </c>
      <c r="AL365" s="384" t="str">
        <f t="shared" si="12"/>
        <v>NA</v>
      </c>
      <c r="AN365" s="196"/>
    </row>
    <row r="366" spans="1:40" s="181" customFormat="1" x14ac:dyDescent="0.25">
      <c r="A366" s="381" t="s">
        <v>3224</v>
      </c>
      <c r="B366" s="382" t="s">
        <v>880</v>
      </c>
      <c r="C366" s="382" t="s">
        <v>30</v>
      </c>
      <c r="D366" s="382" t="s">
        <v>2254</v>
      </c>
      <c r="E366" s="382" t="s">
        <v>32</v>
      </c>
      <c r="F366" s="383"/>
      <c r="G366" s="383">
        <v>0</v>
      </c>
      <c r="H366" s="383" t="s">
        <v>11</v>
      </c>
      <c r="I366" s="383"/>
      <c r="J366" s="383">
        <v>0</v>
      </c>
      <c r="K366" s="383" t="s">
        <v>11</v>
      </c>
      <c r="L366" s="385"/>
      <c r="M366" s="383">
        <v>0</v>
      </c>
      <c r="N366" s="383" t="s">
        <v>11</v>
      </c>
      <c r="O366" s="385"/>
      <c r="P366" s="385"/>
      <c r="Q366" s="386" t="s">
        <v>11</v>
      </c>
      <c r="R366" s="383"/>
      <c r="S366" s="383">
        <v>0</v>
      </c>
      <c r="T366" s="386" t="s">
        <v>11</v>
      </c>
      <c r="U366" s="386"/>
      <c r="V366" s="386">
        <v>0</v>
      </c>
      <c r="W366" s="386" t="s">
        <v>11</v>
      </c>
      <c r="X366" s="383"/>
      <c r="Y366" s="383">
        <v>0</v>
      </c>
      <c r="Z366" s="386" t="s">
        <v>11</v>
      </c>
      <c r="AA366" s="386"/>
      <c r="AB366" s="386">
        <v>0</v>
      </c>
      <c r="AC366" s="386" t="s">
        <v>11</v>
      </c>
      <c r="AD366" s="383"/>
      <c r="AE366" s="383" t="s">
        <v>36</v>
      </c>
      <c r="AF366" s="383">
        <v>82</v>
      </c>
      <c r="AG366" s="383" t="s">
        <v>40</v>
      </c>
      <c r="AH366" s="383" t="s">
        <v>36</v>
      </c>
      <c r="AI366" s="383" t="s">
        <v>34</v>
      </c>
      <c r="AJ366" s="383" t="s">
        <v>3554</v>
      </c>
      <c r="AK366" s="384" t="str">
        <f t="shared" si="11"/>
        <v>NA</v>
      </c>
      <c r="AL366" s="384" t="str">
        <f t="shared" si="12"/>
        <v>NA</v>
      </c>
      <c r="AN366" s="196"/>
    </row>
    <row r="367" spans="1:40" s="181" customFormat="1" x14ac:dyDescent="0.25">
      <c r="A367" s="381" t="s">
        <v>3224</v>
      </c>
      <c r="B367" s="382" t="s">
        <v>882</v>
      </c>
      <c r="C367" s="382" t="s">
        <v>30</v>
      </c>
      <c r="D367" s="382" t="s">
        <v>2327</v>
      </c>
      <c r="E367" s="382" t="s">
        <v>32</v>
      </c>
      <c r="F367" s="383"/>
      <c r="G367" s="383">
        <v>0</v>
      </c>
      <c r="H367" s="383" t="s">
        <v>11</v>
      </c>
      <c r="I367" s="383"/>
      <c r="J367" s="383">
        <v>0</v>
      </c>
      <c r="K367" s="383" t="s">
        <v>11</v>
      </c>
      <c r="L367" s="385"/>
      <c r="M367" s="383">
        <v>0</v>
      </c>
      <c r="N367" s="383" t="s">
        <v>11</v>
      </c>
      <c r="O367" s="385"/>
      <c r="P367" s="385">
        <v>0</v>
      </c>
      <c r="Q367" s="386" t="s">
        <v>11</v>
      </c>
      <c r="R367" s="383"/>
      <c r="S367" s="383">
        <v>0</v>
      </c>
      <c r="T367" s="386" t="s">
        <v>11</v>
      </c>
      <c r="U367" s="386"/>
      <c r="V367" s="386">
        <v>0</v>
      </c>
      <c r="W367" s="386" t="s">
        <v>11</v>
      </c>
      <c r="X367" s="383"/>
      <c r="Y367" s="383">
        <v>0</v>
      </c>
      <c r="Z367" s="386" t="s">
        <v>11</v>
      </c>
      <c r="AA367" s="386"/>
      <c r="AB367" s="386">
        <v>0</v>
      </c>
      <c r="AC367" s="386" t="s">
        <v>11</v>
      </c>
      <c r="AD367" s="383"/>
      <c r="AE367" s="383" t="s">
        <v>36</v>
      </c>
      <c r="AF367" s="383">
        <v>67</v>
      </c>
      <c r="AG367" s="383" t="s">
        <v>681</v>
      </c>
      <c r="AH367" s="383" t="s">
        <v>34</v>
      </c>
      <c r="AI367" s="383" t="s">
        <v>34</v>
      </c>
      <c r="AJ367" s="383" t="s">
        <v>3554</v>
      </c>
      <c r="AK367" s="384" t="str">
        <f t="shared" si="11"/>
        <v>NA</v>
      </c>
      <c r="AL367" s="384" t="str">
        <f t="shared" si="12"/>
        <v>NA</v>
      </c>
      <c r="AN367" s="196"/>
    </row>
    <row r="368" spans="1:40" s="181" customFormat="1" x14ac:dyDescent="0.25">
      <c r="A368" s="381" t="s">
        <v>3224</v>
      </c>
      <c r="B368" s="382" t="s">
        <v>883</v>
      </c>
      <c r="C368" s="382" t="s">
        <v>30</v>
      </c>
      <c r="D368" s="382" t="s">
        <v>2328</v>
      </c>
      <c r="E368" s="382" t="s">
        <v>32</v>
      </c>
      <c r="F368" s="383"/>
      <c r="G368" s="383">
        <v>0</v>
      </c>
      <c r="H368" s="383" t="s">
        <v>11</v>
      </c>
      <c r="I368" s="383"/>
      <c r="J368" s="383">
        <v>0</v>
      </c>
      <c r="K368" s="383" t="s">
        <v>11</v>
      </c>
      <c r="L368" s="385"/>
      <c r="M368" s="383">
        <v>0</v>
      </c>
      <c r="N368" s="383" t="s">
        <v>11</v>
      </c>
      <c r="O368" s="385"/>
      <c r="P368" s="385">
        <v>0</v>
      </c>
      <c r="Q368" s="386" t="s">
        <v>11</v>
      </c>
      <c r="R368" s="383"/>
      <c r="S368" s="383">
        <v>0</v>
      </c>
      <c r="T368" s="386" t="s">
        <v>11</v>
      </c>
      <c r="U368" s="386"/>
      <c r="V368" s="386">
        <v>0</v>
      </c>
      <c r="W368" s="386" t="s">
        <v>11</v>
      </c>
      <c r="X368" s="383"/>
      <c r="Y368" s="383">
        <v>0</v>
      </c>
      <c r="Z368" s="386" t="s">
        <v>11</v>
      </c>
      <c r="AA368" s="386"/>
      <c r="AB368" s="386">
        <v>0</v>
      </c>
      <c r="AC368" s="386" t="s">
        <v>11</v>
      </c>
      <c r="AD368" s="383"/>
      <c r="AE368" s="383" t="s">
        <v>36</v>
      </c>
      <c r="AF368" s="383">
        <v>64</v>
      </c>
      <c r="AG368" s="383" t="s">
        <v>681</v>
      </c>
      <c r="AH368" s="383" t="s">
        <v>34</v>
      </c>
      <c r="AI368" s="383" t="s">
        <v>34</v>
      </c>
      <c r="AJ368" s="383" t="s">
        <v>3554</v>
      </c>
      <c r="AK368" s="384" t="str">
        <f t="shared" si="11"/>
        <v>NA</v>
      </c>
      <c r="AL368" s="384" t="str">
        <f t="shared" si="12"/>
        <v>NA</v>
      </c>
      <c r="AN368" s="196"/>
    </row>
    <row r="369" spans="1:40" s="181" customFormat="1" x14ac:dyDescent="0.25">
      <c r="A369" s="381" t="s">
        <v>3224</v>
      </c>
      <c r="B369" s="382" t="s">
        <v>712</v>
      </c>
      <c r="C369" s="382" t="s">
        <v>30</v>
      </c>
      <c r="D369" s="382" t="s">
        <v>713</v>
      </c>
      <c r="E369" s="382" t="s">
        <v>32</v>
      </c>
      <c r="F369" s="383"/>
      <c r="G369" s="383">
        <v>0</v>
      </c>
      <c r="H369" s="383" t="s">
        <v>11</v>
      </c>
      <c r="I369" s="383"/>
      <c r="J369" s="383">
        <v>0</v>
      </c>
      <c r="K369" s="383" t="s">
        <v>11</v>
      </c>
      <c r="L369" s="385"/>
      <c r="M369" s="383">
        <v>0</v>
      </c>
      <c r="N369" s="383" t="s">
        <v>11</v>
      </c>
      <c r="O369" s="385"/>
      <c r="P369" s="385">
        <v>1</v>
      </c>
      <c r="Q369" s="386" t="s">
        <v>11</v>
      </c>
      <c r="R369" s="383"/>
      <c r="S369" s="383">
        <v>0</v>
      </c>
      <c r="T369" s="386" t="s">
        <v>11</v>
      </c>
      <c r="U369" s="386"/>
      <c r="V369" s="386">
        <v>0</v>
      </c>
      <c r="W369" s="386" t="s">
        <v>11</v>
      </c>
      <c r="X369" s="383"/>
      <c r="Y369" s="383">
        <v>0</v>
      </c>
      <c r="Z369" s="386" t="s">
        <v>11</v>
      </c>
      <c r="AA369" s="386"/>
      <c r="AB369" s="386">
        <v>0</v>
      </c>
      <c r="AC369" s="386" t="s">
        <v>11</v>
      </c>
      <c r="AD369" s="383"/>
      <c r="AE369" s="383" t="s">
        <v>36</v>
      </c>
      <c r="AF369" s="383">
        <v>85</v>
      </c>
      <c r="AG369" s="383" t="s">
        <v>681</v>
      </c>
      <c r="AH369" s="383" t="s">
        <v>34</v>
      </c>
      <c r="AI369" s="383" t="s">
        <v>36</v>
      </c>
      <c r="AJ369" s="383" t="s">
        <v>3554</v>
      </c>
      <c r="AK369" s="384" t="str">
        <f t="shared" si="11"/>
        <v>NA</v>
      </c>
      <c r="AL369" s="384" t="str">
        <f t="shared" si="12"/>
        <v>NA</v>
      </c>
      <c r="AN369" s="196"/>
    </row>
    <row r="370" spans="1:40" s="181" customFormat="1" x14ac:dyDescent="0.25">
      <c r="A370" s="381" t="s">
        <v>3224</v>
      </c>
      <c r="B370" s="382" t="s">
        <v>714</v>
      </c>
      <c r="C370" s="382" t="s">
        <v>30</v>
      </c>
      <c r="D370" s="382" t="s">
        <v>2255</v>
      </c>
      <c r="E370" s="382" t="s">
        <v>32</v>
      </c>
      <c r="F370" s="383"/>
      <c r="G370" s="383">
        <v>0</v>
      </c>
      <c r="H370" s="383" t="s">
        <v>11</v>
      </c>
      <c r="I370" s="383"/>
      <c r="J370" s="383">
        <v>0</v>
      </c>
      <c r="K370" s="383" t="s">
        <v>11</v>
      </c>
      <c r="L370" s="385"/>
      <c r="M370" s="383">
        <v>0</v>
      </c>
      <c r="N370" s="383" t="s">
        <v>11</v>
      </c>
      <c r="O370" s="385"/>
      <c r="P370" s="385">
        <v>0</v>
      </c>
      <c r="Q370" s="386" t="s">
        <v>11</v>
      </c>
      <c r="R370" s="383"/>
      <c r="S370" s="383">
        <v>0</v>
      </c>
      <c r="T370" s="386" t="s">
        <v>11</v>
      </c>
      <c r="U370" s="386"/>
      <c r="V370" s="386">
        <v>0</v>
      </c>
      <c r="W370" s="386" t="s">
        <v>11</v>
      </c>
      <c r="X370" s="383"/>
      <c r="Y370" s="383">
        <v>0</v>
      </c>
      <c r="Z370" s="386" t="s">
        <v>11</v>
      </c>
      <c r="AA370" s="386"/>
      <c r="AB370" s="386">
        <v>0</v>
      </c>
      <c r="AC370" s="386" t="s">
        <v>11</v>
      </c>
      <c r="AD370" s="383"/>
      <c r="AE370" s="383" t="s">
        <v>36</v>
      </c>
      <c r="AF370" s="383">
        <v>97</v>
      </c>
      <c r="AG370" s="383" t="s">
        <v>681</v>
      </c>
      <c r="AH370" s="383" t="s">
        <v>36</v>
      </c>
      <c r="AI370" s="383" t="s">
        <v>36</v>
      </c>
      <c r="AJ370" s="383" t="s">
        <v>3554</v>
      </c>
      <c r="AK370" s="384" t="str">
        <f t="shared" si="11"/>
        <v>NA</v>
      </c>
      <c r="AL370" s="384" t="str">
        <f t="shared" si="12"/>
        <v>NA</v>
      </c>
      <c r="AN370" s="196"/>
    </row>
    <row r="371" spans="1:40" x14ac:dyDescent="0.25">
      <c r="A371" s="381" t="s">
        <v>3224</v>
      </c>
      <c r="B371" s="382" t="s">
        <v>715</v>
      </c>
      <c r="C371" s="382" t="s">
        <v>30</v>
      </c>
      <c r="D371" s="382" t="s">
        <v>716</v>
      </c>
      <c r="E371" s="382" t="s">
        <v>32</v>
      </c>
      <c r="F371" s="383"/>
      <c r="G371" s="383">
        <v>4</v>
      </c>
      <c r="H371" s="383" t="s">
        <v>11</v>
      </c>
      <c r="I371" s="383"/>
      <c r="J371" s="383">
        <v>1</v>
      </c>
      <c r="K371" s="383" t="s">
        <v>11</v>
      </c>
      <c r="L371" s="385"/>
      <c r="M371" s="383">
        <v>1</v>
      </c>
      <c r="N371" s="383" t="s">
        <v>11</v>
      </c>
      <c r="O371" s="385"/>
      <c r="P371" s="385">
        <v>1</v>
      </c>
      <c r="Q371" s="386" t="s">
        <v>11</v>
      </c>
      <c r="R371" s="383"/>
      <c r="S371" s="383">
        <v>4</v>
      </c>
      <c r="T371" s="386" t="s">
        <v>11</v>
      </c>
      <c r="U371" s="386"/>
      <c r="V371" s="386">
        <v>4</v>
      </c>
      <c r="W371" s="386" t="s">
        <v>11</v>
      </c>
      <c r="X371" s="383"/>
      <c r="Y371" s="383">
        <v>1</v>
      </c>
      <c r="Z371" s="386" t="s">
        <v>11</v>
      </c>
      <c r="AA371" s="386"/>
      <c r="AB371" s="386">
        <v>1</v>
      </c>
      <c r="AC371" s="386" t="s">
        <v>11</v>
      </c>
      <c r="AD371" s="383"/>
      <c r="AE371" s="383" t="s">
        <v>36</v>
      </c>
      <c r="AF371" s="383">
        <v>87</v>
      </c>
      <c r="AG371" s="383" t="s">
        <v>681</v>
      </c>
      <c r="AH371" s="383" t="s">
        <v>36</v>
      </c>
      <c r="AI371" s="383" t="s">
        <v>36</v>
      </c>
      <c r="AJ371" s="383" t="s">
        <v>3554</v>
      </c>
      <c r="AK371" s="384" t="str">
        <f t="shared" si="11"/>
        <v>NA</v>
      </c>
      <c r="AL371" s="384" t="str">
        <f t="shared" si="12"/>
        <v>NA</v>
      </c>
    </row>
    <row r="372" spans="1:40" x14ac:dyDescent="0.25">
      <c r="A372" s="381" t="s">
        <v>3224</v>
      </c>
      <c r="B372" s="382" t="s">
        <v>717</v>
      </c>
      <c r="C372" s="382" t="s">
        <v>30</v>
      </c>
      <c r="D372" s="382" t="s">
        <v>718</v>
      </c>
      <c r="E372" s="382" t="s">
        <v>32</v>
      </c>
      <c r="F372" s="383"/>
      <c r="G372" s="383">
        <v>0</v>
      </c>
      <c r="H372" s="383" t="s">
        <v>11</v>
      </c>
      <c r="I372" s="383"/>
      <c r="J372" s="383">
        <v>0</v>
      </c>
      <c r="K372" s="383" t="s">
        <v>11</v>
      </c>
      <c r="L372" s="385"/>
      <c r="M372" s="383">
        <v>0</v>
      </c>
      <c r="N372" s="383" t="s">
        <v>11</v>
      </c>
      <c r="O372" s="385"/>
      <c r="P372" s="385">
        <v>1</v>
      </c>
      <c r="Q372" s="386" t="s">
        <v>11</v>
      </c>
      <c r="R372" s="383"/>
      <c r="S372" s="383">
        <v>0</v>
      </c>
      <c r="T372" s="386" t="s">
        <v>11</v>
      </c>
      <c r="U372" s="386"/>
      <c r="V372" s="386">
        <v>0</v>
      </c>
      <c r="W372" s="386" t="s">
        <v>11</v>
      </c>
      <c r="X372" s="383"/>
      <c r="Y372" s="383">
        <v>0</v>
      </c>
      <c r="Z372" s="386" t="s">
        <v>11</v>
      </c>
      <c r="AA372" s="386"/>
      <c r="AB372" s="386">
        <v>0</v>
      </c>
      <c r="AC372" s="386" t="s">
        <v>11</v>
      </c>
      <c r="AD372" s="383"/>
      <c r="AE372" s="383" t="s">
        <v>36</v>
      </c>
      <c r="AF372" s="383">
        <v>74</v>
      </c>
      <c r="AG372" s="383" t="s">
        <v>681</v>
      </c>
      <c r="AH372" s="383" t="s">
        <v>34</v>
      </c>
      <c r="AI372" s="383" t="s">
        <v>36</v>
      </c>
      <c r="AJ372" s="383" t="s">
        <v>3554</v>
      </c>
      <c r="AK372" s="384" t="str">
        <f t="shared" si="11"/>
        <v>NA</v>
      </c>
      <c r="AL372" s="384" t="str">
        <f t="shared" si="12"/>
        <v>NA</v>
      </c>
    </row>
    <row r="373" spans="1:40" x14ac:dyDescent="0.25">
      <c r="A373" s="381" t="s">
        <v>3224</v>
      </c>
      <c r="B373" s="382" t="s">
        <v>719</v>
      </c>
      <c r="C373" s="382" t="s">
        <v>30</v>
      </c>
      <c r="D373" s="382" t="s">
        <v>720</v>
      </c>
      <c r="E373" s="382" t="s">
        <v>32</v>
      </c>
      <c r="F373" s="383"/>
      <c r="G373" s="383">
        <v>3</v>
      </c>
      <c r="H373" s="383" t="s">
        <v>11</v>
      </c>
      <c r="I373" s="383"/>
      <c r="J373" s="383">
        <v>1</v>
      </c>
      <c r="K373" s="383" t="s">
        <v>11</v>
      </c>
      <c r="L373" s="385"/>
      <c r="M373" s="383">
        <v>1</v>
      </c>
      <c r="N373" s="383" t="s">
        <v>11</v>
      </c>
      <c r="O373" s="385"/>
      <c r="P373" s="385">
        <v>0</v>
      </c>
      <c r="Q373" s="386" t="s">
        <v>11</v>
      </c>
      <c r="R373" s="383"/>
      <c r="S373" s="383">
        <v>3</v>
      </c>
      <c r="T373" s="386" t="s">
        <v>11</v>
      </c>
      <c r="U373" s="386"/>
      <c r="V373" s="386">
        <v>3</v>
      </c>
      <c r="W373" s="386" t="s">
        <v>11</v>
      </c>
      <c r="X373" s="383"/>
      <c r="Y373" s="383">
        <v>1</v>
      </c>
      <c r="Z373" s="386" t="s">
        <v>11</v>
      </c>
      <c r="AA373" s="386"/>
      <c r="AB373" s="386">
        <v>1</v>
      </c>
      <c r="AC373" s="386" t="s">
        <v>11</v>
      </c>
      <c r="AD373" s="383"/>
      <c r="AE373" s="383" t="s">
        <v>36</v>
      </c>
      <c r="AF373" s="383">
        <v>87</v>
      </c>
      <c r="AG373" s="383" t="s">
        <v>681</v>
      </c>
      <c r="AH373" s="383" t="s">
        <v>36</v>
      </c>
      <c r="AI373" s="383" t="s">
        <v>36</v>
      </c>
      <c r="AJ373" s="383" t="s">
        <v>3554</v>
      </c>
      <c r="AK373" s="384" t="str">
        <f t="shared" si="11"/>
        <v>NA</v>
      </c>
      <c r="AL373" s="384" t="str">
        <f t="shared" si="12"/>
        <v>NA</v>
      </c>
    </row>
    <row r="374" spans="1:40" x14ac:dyDescent="0.25">
      <c r="A374" s="381" t="s">
        <v>3224</v>
      </c>
      <c r="B374" s="382" t="s">
        <v>721</v>
      </c>
      <c r="C374" s="382" t="s">
        <v>30</v>
      </c>
      <c r="D374" s="382" t="s">
        <v>722</v>
      </c>
      <c r="E374" s="382" t="s">
        <v>32</v>
      </c>
      <c r="F374" s="383"/>
      <c r="G374" s="383">
        <v>0</v>
      </c>
      <c r="H374" s="383" t="s">
        <v>11</v>
      </c>
      <c r="I374" s="383"/>
      <c r="J374" s="383">
        <v>0</v>
      </c>
      <c r="K374" s="383" t="s">
        <v>11</v>
      </c>
      <c r="L374" s="385"/>
      <c r="M374" s="383">
        <v>0</v>
      </c>
      <c r="N374" s="383" t="s">
        <v>11</v>
      </c>
      <c r="O374" s="385"/>
      <c r="P374" s="385">
        <v>0</v>
      </c>
      <c r="Q374" s="386" t="s">
        <v>11</v>
      </c>
      <c r="R374" s="383"/>
      <c r="S374" s="383">
        <v>0</v>
      </c>
      <c r="T374" s="386" t="s">
        <v>11</v>
      </c>
      <c r="U374" s="386"/>
      <c r="V374" s="386">
        <v>0</v>
      </c>
      <c r="W374" s="386" t="s">
        <v>11</v>
      </c>
      <c r="X374" s="383"/>
      <c r="Y374" s="383">
        <v>0</v>
      </c>
      <c r="Z374" s="386" t="s">
        <v>11</v>
      </c>
      <c r="AA374" s="386"/>
      <c r="AB374" s="386">
        <v>0</v>
      </c>
      <c r="AC374" s="386" t="s">
        <v>11</v>
      </c>
      <c r="AD374" s="383"/>
      <c r="AE374" s="383" t="s">
        <v>36</v>
      </c>
      <c r="AF374" s="383">
        <v>74</v>
      </c>
      <c r="AG374" s="383" t="s">
        <v>681</v>
      </c>
      <c r="AH374" s="383" t="s">
        <v>34</v>
      </c>
      <c r="AI374" s="383" t="s">
        <v>36</v>
      </c>
      <c r="AJ374" s="383" t="s">
        <v>3554</v>
      </c>
      <c r="AK374" s="384" t="str">
        <f t="shared" si="11"/>
        <v>NA</v>
      </c>
      <c r="AL374" s="384" t="str">
        <f t="shared" si="12"/>
        <v>NA</v>
      </c>
    </row>
    <row r="375" spans="1:40" x14ac:dyDescent="0.25">
      <c r="A375" s="381" t="s">
        <v>3224</v>
      </c>
      <c r="B375" s="382" t="s">
        <v>723</v>
      </c>
      <c r="C375" s="382" t="s">
        <v>30</v>
      </c>
      <c r="D375" s="382" t="s">
        <v>724</v>
      </c>
      <c r="E375" s="382" t="s">
        <v>32</v>
      </c>
      <c r="F375" s="383"/>
      <c r="G375" s="383">
        <v>2</v>
      </c>
      <c r="H375" s="383" t="s">
        <v>11</v>
      </c>
      <c r="I375" s="383"/>
      <c r="J375" s="383">
        <v>2</v>
      </c>
      <c r="K375" s="383" t="s">
        <v>11</v>
      </c>
      <c r="L375" s="385"/>
      <c r="M375" s="383">
        <v>2</v>
      </c>
      <c r="N375" s="383" t="s">
        <v>11</v>
      </c>
      <c r="O375" s="385"/>
      <c r="P375" s="385">
        <v>0</v>
      </c>
      <c r="Q375" s="386" t="s">
        <v>11</v>
      </c>
      <c r="R375" s="383"/>
      <c r="S375" s="383">
        <v>2</v>
      </c>
      <c r="T375" s="386" t="s">
        <v>11</v>
      </c>
      <c r="U375" s="386"/>
      <c r="V375" s="386">
        <v>2</v>
      </c>
      <c r="W375" s="386" t="s">
        <v>11</v>
      </c>
      <c r="X375" s="383"/>
      <c r="Y375" s="383">
        <v>2</v>
      </c>
      <c r="Z375" s="386" t="s">
        <v>11</v>
      </c>
      <c r="AA375" s="386"/>
      <c r="AB375" s="386">
        <v>2</v>
      </c>
      <c r="AC375" s="386" t="s">
        <v>11</v>
      </c>
      <c r="AD375" s="383"/>
      <c r="AE375" s="383" t="s">
        <v>36</v>
      </c>
      <c r="AF375" s="383">
        <v>87</v>
      </c>
      <c r="AG375" s="383" t="s">
        <v>681</v>
      </c>
      <c r="AH375" s="383" t="s">
        <v>36</v>
      </c>
      <c r="AI375" s="383" t="s">
        <v>36</v>
      </c>
      <c r="AJ375" s="383" t="s">
        <v>3554</v>
      </c>
      <c r="AK375" s="384" t="str">
        <f t="shared" si="11"/>
        <v>NA</v>
      </c>
      <c r="AL375" s="384" t="str">
        <f t="shared" si="12"/>
        <v>NA</v>
      </c>
    </row>
    <row r="376" spans="1:40" x14ac:dyDescent="0.25">
      <c r="A376" s="381" t="s">
        <v>3224</v>
      </c>
      <c r="B376" s="382" t="s">
        <v>725</v>
      </c>
      <c r="C376" s="382" t="s">
        <v>30</v>
      </c>
      <c r="D376" s="382" t="s">
        <v>726</v>
      </c>
      <c r="E376" s="382" t="s">
        <v>32</v>
      </c>
      <c r="F376" s="383"/>
      <c r="G376" s="383">
        <v>0</v>
      </c>
      <c r="H376" s="383" t="s">
        <v>11</v>
      </c>
      <c r="I376" s="383"/>
      <c r="J376" s="383">
        <v>0</v>
      </c>
      <c r="K376" s="383" t="s">
        <v>11</v>
      </c>
      <c r="L376" s="385"/>
      <c r="M376" s="383">
        <v>0</v>
      </c>
      <c r="N376" s="383" t="s">
        <v>11</v>
      </c>
      <c r="O376" s="385"/>
      <c r="P376" s="385">
        <v>1</v>
      </c>
      <c r="Q376" s="386" t="s">
        <v>11</v>
      </c>
      <c r="R376" s="383"/>
      <c r="S376" s="383">
        <v>0</v>
      </c>
      <c r="T376" s="386" t="s">
        <v>11</v>
      </c>
      <c r="U376" s="386"/>
      <c r="V376" s="386">
        <v>0</v>
      </c>
      <c r="W376" s="386" t="s">
        <v>11</v>
      </c>
      <c r="X376" s="383"/>
      <c r="Y376" s="383">
        <v>0</v>
      </c>
      <c r="Z376" s="386" t="s">
        <v>11</v>
      </c>
      <c r="AA376" s="386"/>
      <c r="AB376" s="386">
        <v>0</v>
      </c>
      <c r="AC376" s="386" t="s">
        <v>11</v>
      </c>
      <c r="AD376" s="383"/>
      <c r="AE376" s="383" t="s">
        <v>36</v>
      </c>
      <c r="AF376" s="383">
        <v>67</v>
      </c>
      <c r="AG376" s="383" t="s">
        <v>681</v>
      </c>
      <c r="AH376" s="383" t="s">
        <v>34</v>
      </c>
      <c r="AI376" s="383" t="s">
        <v>36</v>
      </c>
      <c r="AJ376" s="383" t="s">
        <v>3554</v>
      </c>
      <c r="AK376" s="384" t="str">
        <f t="shared" si="11"/>
        <v>NA</v>
      </c>
      <c r="AL376" s="384" t="str">
        <f t="shared" si="12"/>
        <v>NA</v>
      </c>
    </row>
    <row r="377" spans="1:40" x14ac:dyDescent="0.25">
      <c r="A377" s="381" t="s">
        <v>3224</v>
      </c>
      <c r="B377" s="382" t="s">
        <v>727</v>
      </c>
      <c r="C377" s="382" t="s">
        <v>30</v>
      </c>
      <c r="D377" s="382" t="s">
        <v>728</v>
      </c>
      <c r="E377" s="382" t="s">
        <v>32</v>
      </c>
      <c r="F377" s="383"/>
      <c r="G377" s="383">
        <v>0</v>
      </c>
      <c r="H377" s="383" t="s">
        <v>11</v>
      </c>
      <c r="I377" s="383"/>
      <c r="J377" s="383">
        <v>0</v>
      </c>
      <c r="K377" s="383" t="s">
        <v>11</v>
      </c>
      <c r="L377" s="385"/>
      <c r="M377" s="383">
        <v>0</v>
      </c>
      <c r="N377" s="383" t="s">
        <v>11</v>
      </c>
      <c r="O377" s="385"/>
      <c r="P377" s="385">
        <v>0</v>
      </c>
      <c r="Q377" s="386" t="s">
        <v>11</v>
      </c>
      <c r="R377" s="383"/>
      <c r="S377" s="383">
        <v>0</v>
      </c>
      <c r="T377" s="386" t="s">
        <v>11</v>
      </c>
      <c r="U377" s="386"/>
      <c r="V377" s="386">
        <v>0</v>
      </c>
      <c r="W377" s="386" t="s">
        <v>11</v>
      </c>
      <c r="X377" s="383"/>
      <c r="Y377" s="383">
        <v>0</v>
      </c>
      <c r="Z377" s="386" t="s">
        <v>11</v>
      </c>
      <c r="AA377" s="386"/>
      <c r="AB377" s="386">
        <v>0</v>
      </c>
      <c r="AC377" s="386" t="s">
        <v>11</v>
      </c>
      <c r="AD377" s="383"/>
      <c r="AE377" s="383" t="s">
        <v>36</v>
      </c>
      <c r="AF377" s="383">
        <v>90</v>
      </c>
      <c r="AG377" s="383" t="s">
        <v>681</v>
      </c>
      <c r="AH377" s="383" t="s">
        <v>34</v>
      </c>
      <c r="AI377" s="383" t="s">
        <v>34</v>
      </c>
      <c r="AJ377" s="383" t="s">
        <v>3554</v>
      </c>
      <c r="AK377" s="384" t="str">
        <f t="shared" si="11"/>
        <v>NA</v>
      </c>
      <c r="AL377" s="384" t="str">
        <f t="shared" si="12"/>
        <v>NA</v>
      </c>
    </row>
    <row r="378" spans="1:40" x14ac:dyDescent="0.25">
      <c r="A378" s="381" t="s">
        <v>3224</v>
      </c>
      <c r="B378" s="382" t="s">
        <v>729</v>
      </c>
      <c r="C378" s="382" t="s">
        <v>30</v>
      </c>
      <c r="D378" s="382" t="s">
        <v>915</v>
      </c>
      <c r="E378" s="382" t="s">
        <v>32</v>
      </c>
      <c r="F378" s="383"/>
      <c r="G378" s="383">
        <v>0</v>
      </c>
      <c r="H378" s="383" t="s">
        <v>11</v>
      </c>
      <c r="I378" s="383"/>
      <c r="J378" s="383">
        <v>0</v>
      </c>
      <c r="K378" s="383" t="s">
        <v>11</v>
      </c>
      <c r="L378" s="385"/>
      <c r="M378" s="383">
        <v>0</v>
      </c>
      <c r="N378" s="383" t="s">
        <v>11</v>
      </c>
      <c r="O378" s="385"/>
      <c r="P378" s="385">
        <v>0</v>
      </c>
      <c r="Q378" s="386" t="s">
        <v>11</v>
      </c>
      <c r="R378" s="383"/>
      <c r="S378" s="383">
        <v>0</v>
      </c>
      <c r="T378" s="386" t="s">
        <v>11</v>
      </c>
      <c r="U378" s="386"/>
      <c r="V378" s="386">
        <v>0</v>
      </c>
      <c r="W378" s="386" t="s">
        <v>11</v>
      </c>
      <c r="X378" s="383"/>
      <c r="Y378" s="383">
        <v>0</v>
      </c>
      <c r="Z378" s="386" t="s">
        <v>11</v>
      </c>
      <c r="AA378" s="386"/>
      <c r="AB378" s="386">
        <v>0</v>
      </c>
      <c r="AC378" s="386" t="s">
        <v>11</v>
      </c>
      <c r="AD378" s="383"/>
      <c r="AE378" s="383" t="s">
        <v>36</v>
      </c>
      <c r="AF378" s="383">
        <v>97</v>
      </c>
      <c r="AG378" s="383" t="s">
        <v>681</v>
      </c>
      <c r="AH378" s="383" t="s">
        <v>36</v>
      </c>
      <c r="AI378" s="383" t="s">
        <v>36</v>
      </c>
      <c r="AJ378" s="383" t="s">
        <v>3554</v>
      </c>
      <c r="AK378" s="384" t="str">
        <f t="shared" si="11"/>
        <v>NA</v>
      </c>
      <c r="AL378" s="384" t="str">
        <f t="shared" si="12"/>
        <v>NA</v>
      </c>
    </row>
    <row r="379" spans="1:40" x14ac:dyDescent="0.25">
      <c r="A379" s="381" t="s">
        <v>3224</v>
      </c>
      <c r="B379" s="382" t="s">
        <v>730</v>
      </c>
      <c r="C379" s="382" t="s">
        <v>30</v>
      </c>
      <c r="D379" s="382" t="s">
        <v>731</v>
      </c>
      <c r="E379" s="382" t="s">
        <v>32</v>
      </c>
      <c r="F379" s="383"/>
      <c r="G379" s="383">
        <v>0</v>
      </c>
      <c r="H379" s="383" t="s">
        <v>11</v>
      </c>
      <c r="I379" s="383"/>
      <c r="J379" s="383">
        <v>0</v>
      </c>
      <c r="K379" s="383" t="s">
        <v>11</v>
      </c>
      <c r="L379" s="385"/>
      <c r="M379" s="383">
        <v>0</v>
      </c>
      <c r="N379" s="383" t="s">
        <v>11</v>
      </c>
      <c r="O379" s="385"/>
      <c r="P379" s="385">
        <v>0</v>
      </c>
      <c r="Q379" s="386" t="s">
        <v>11</v>
      </c>
      <c r="R379" s="383"/>
      <c r="S379" s="383">
        <v>0</v>
      </c>
      <c r="T379" s="386" t="s">
        <v>11</v>
      </c>
      <c r="U379" s="386"/>
      <c r="V379" s="386">
        <v>0</v>
      </c>
      <c r="W379" s="386" t="s">
        <v>11</v>
      </c>
      <c r="X379" s="383"/>
      <c r="Y379" s="383">
        <v>0</v>
      </c>
      <c r="Z379" s="386" t="s">
        <v>11</v>
      </c>
      <c r="AA379" s="386"/>
      <c r="AB379" s="386">
        <v>0</v>
      </c>
      <c r="AC379" s="386" t="s">
        <v>11</v>
      </c>
      <c r="AD379" s="387"/>
      <c r="AE379" s="383" t="s">
        <v>36</v>
      </c>
      <c r="AF379" s="383">
        <v>82</v>
      </c>
      <c r="AG379" s="383" t="s">
        <v>681</v>
      </c>
      <c r="AH379" s="383" t="s">
        <v>34</v>
      </c>
      <c r="AI379" s="383" t="s">
        <v>36</v>
      </c>
      <c r="AJ379" s="383" t="s">
        <v>3554</v>
      </c>
      <c r="AK379" s="384" t="str">
        <f t="shared" si="11"/>
        <v>NA</v>
      </c>
      <c r="AL379" s="384" t="str">
        <f t="shared" si="12"/>
        <v>NA</v>
      </c>
    </row>
    <row r="380" spans="1:40" x14ac:dyDescent="0.25">
      <c r="A380" s="381" t="s">
        <v>3224</v>
      </c>
      <c r="B380" s="382" t="s">
        <v>732</v>
      </c>
      <c r="C380" s="382" t="s">
        <v>30</v>
      </c>
      <c r="D380" s="382" t="s">
        <v>733</v>
      </c>
      <c r="E380" s="382" t="s">
        <v>32</v>
      </c>
      <c r="F380" s="383"/>
      <c r="G380" s="383">
        <v>1</v>
      </c>
      <c r="H380" s="383" t="s">
        <v>11</v>
      </c>
      <c r="I380" s="383"/>
      <c r="J380" s="383">
        <v>1</v>
      </c>
      <c r="K380" s="383" t="s">
        <v>11</v>
      </c>
      <c r="L380" s="385"/>
      <c r="M380" s="383">
        <v>1</v>
      </c>
      <c r="N380" s="383" t="s">
        <v>11</v>
      </c>
      <c r="O380" s="385"/>
      <c r="P380" s="385">
        <v>2</v>
      </c>
      <c r="Q380" s="386" t="s">
        <v>11</v>
      </c>
      <c r="R380" s="383"/>
      <c r="S380" s="383">
        <v>1</v>
      </c>
      <c r="T380" s="386" t="s">
        <v>11</v>
      </c>
      <c r="U380" s="386"/>
      <c r="V380" s="386">
        <v>1</v>
      </c>
      <c r="W380" s="386" t="s">
        <v>11</v>
      </c>
      <c r="X380" s="383"/>
      <c r="Y380" s="383">
        <v>1</v>
      </c>
      <c r="Z380" s="386" t="s">
        <v>11</v>
      </c>
      <c r="AA380" s="386"/>
      <c r="AB380" s="386">
        <v>1</v>
      </c>
      <c r="AC380" s="386" t="s">
        <v>11</v>
      </c>
      <c r="AD380" s="387"/>
      <c r="AE380" s="383" t="s">
        <v>36</v>
      </c>
      <c r="AF380" s="383">
        <v>74</v>
      </c>
      <c r="AG380" s="383" t="s">
        <v>681</v>
      </c>
      <c r="AH380" s="383" t="s">
        <v>34</v>
      </c>
      <c r="AI380" s="383" t="s">
        <v>36</v>
      </c>
      <c r="AJ380" s="383" t="s">
        <v>3554</v>
      </c>
      <c r="AK380" s="384" t="str">
        <f t="shared" si="11"/>
        <v>NA</v>
      </c>
      <c r="AL380" s="384" t="str">
        <f t="shared" si="12"/>
        <v>NA</v>
      </c>
    </row>
    <row r="381" spans="1:40" x14ac:dyDescent="0.25">
      <c r="A381" s="381" t="s">
        <v>3224</v>
      </c>
      <c r="B381" s="382" t="s">
        <v>734</v>
      </c>
      <c r="C381" s="382" t="s">
        <v>30</v>
      </c>
      <c r="D381" s="382" t="s">
        <v>735</v>
      </c>
      <c r="E381" s="382" t="s">
        <v>32</v>
      </c>
      <c r="F381" s="383"/>
      <c r="G381" s="383">
        <v>0</v>
      </c>
      <c r="H381" s="383" t="s">
        <v>11</v>
      </c>
      <c r="I381" s="383"/>
      <c r="J381" s="383">
        <v>0</v>
      </c>
      <c r="K381" s="383" t="s">
        <v>11</v>
      </c>
      <c r="L381" s="385"/>
      <c r="M381" s="383">
        <v>0</v>
      </c>
      <c r="N381" s="383" t="s">
        <v>11</v>
      </c>
      <c r="O381" s="385"/>
      <c r="P381" s="385">
        <v>0</v>
      </c>
      <c r="Q381" s="386" t="s">
        <v>11</v>
      </c>
      <c r="R381" s="383"/>
      <c r="S381" s="383">
        <v>0</v>
      </c>
      <c r="T381" s="386" t="s">
        <v>11</v>
      </c>
      <c r="U381" s="386"/>
      <c r="V381" s="386">
        <v>0</v>
      </c>
      <c r="W381" s="386" t="s">
        <v>11</v>
      </c>
      <c r="X381" s="383"/>
      <c r="Y381" s="383">
        <v>0</v>
      </c>
      <c r="Z381" s="386" t="s">
        <v>11</v>
      </c>
      <c r="AA381" s="386"/>
      <c r="AB381" s="386">
        <v>0</v>
      </c>
      <c r="AC381" s="386" t="s">
        <v>11</v>
      </c>
      <c r="AD381" s="387"/>
      <c r="AE381" s="383" t="s">
        <v>36</v>
      </c>
      <c r="AF381" s="383">
        <v>79</v>
      </c>
      <c r="AG381" s="383" t="s">
        <v>681</v>
      </c>
      <c r="AH381" s="383" t="s">
        <v>34</v>
      </c>
      <c r="AI381" s="383" t="s">
        <v>36</v>
      </c>
      <c r="AJ381" s="383" t="s">
        <v>3554</v>
      </c>
      <c r="AK381" s="384" t="str">
        <f t="shared" si="11"/>
        <v>NA</v>
      </c>
      <c r="AL381" s="384" t="str">
        <f t="shared" si="12"/>
        <v>NA</v>
      </c>
    </row>
    <row r="382" spans="1:40" x14ac:dyDescent="0.25">
      <c r="A382" s="381" t="s">
        <v>3224</v>
      </c>
      <c r="B382" s="382" t="s">
        <v>736</v>
      </c>
      <c r="C382" s="382" t="s">
        <v>30</v>
      </c>
      <c r="D382" s="382" t="s">
        <v>737</v>
      </c>
      <c r="E382" s="382" t="s">
        <v>32</v>
      </c>
      <c r="F382" s="383"/>
      <c r="G382" s="383">
        <v>0</v>
      </c>
      <c r="H382" s="383" t="s">
        <v>11</v>
      </c>
      <c r="I382" s="383"/>
      <c r="J382" s="383">
        <v>0</v>
      </c>
      <c r="K382" s="383" t="s">
        <v>11</v>
      </c>
      <c r="L382" s="385"/>
      <c r="M382" s="383">
        <v>0</v>
      </c>
      <c r="N382" s="383" t="s">
        <v>11</v>
      </c>
      <c r="O382" s="385"/>
      <c r="P382" s="385">
        <v>0</v>
      </c>
      <c r="Q382" s="386" t="s">
        <v>11</v>
      </c>
      <c r="R382" s="383"/>
      <c r="S382" s="383">
        <v>0</v>
      </c>
      <c r="T382" s="386" t="s">
        <v>11</v>
      </c>
      <c r="U382" s="386"/>
      <c r="V382" s="386">
        <v>0</v>
      </c>
      <c r="W382" s="386" t="s">
        <v>11</v>
      </c>
      <c r="X382" s="383"/>
      <c r="Y382" s="383">
        <v>0</v>
      </c>
      <c r="Z382" s="386" t="s">
        <v>11</v>
      </c>
      <c r="AA382" s="386"/>
      <c r="AB382" s="386">
        <v>0</v>
      </c>
      <c r="AC382" s="386" t="s">
        <v>11</v>
      </c>
      <c r="AD382" s="387"/>
      <c r="AE382" s="383" t="s">
        <v>36</v>
      </c>
      <c r="AF382" s="383">
        <v>85</v>
      </c>
      <c r="AG382" s="383" t="s">
        <v>681</v>
      </c>
      <c r="AH382" s="383" t="s">
        <v>36</v>
      </c>
      <c r="AI382" s="383" t="s">
        <v>36</v>
      </c>
      <c r="AJ382" s="383" t="s">
        <v>3554</v>
      </c>
      <c r="AK382" s="384" t="str">
        <f t="shared" si="11"/>
        <v>NA</v>
      </c>
      <c r="AL382" s="384" t="str">
        <f t="shared" si="12"/>
        <v>NA</v>
      </c>
    </row>
    <row r="383" spans="1:40" x14ac:dyDescent="0.25">
      <c r="A383" s="381" t="s">
        <v>3224</v>
      </c>
      <c r="B383" s="382" t="s">
        <v>738</v>
      </c>
      <c r="C383" s="382" t="s">
        <v>30</v>
      </c>
      <c r="D383" s="382" t="s">
        <v>739</v>
      </c>
      <c r="E383" s="382" t="s">
        <v>32</v>
      </c>
      <c r="F383" s="383"/>
      <c r="G383" s="383">
        <v>1</v>
      </c>
      <c r="H383" s="383" t="s">
        <v>11</v>
      </c>
      <c r="I383" s="383"/>
      <c r="J383" s="383">
        <v>1</v>
      </c>
      <c r="K383" s="383" t="s">
        <v>11</v>
      </c>
      <c r="L383" s="385"/>
      <c r="M383" s="383">
        <v>1</v>
      </c>
      <c r="N383" s="383" t="s">
        <v>11</v>
      </c>
      <c r="O383" s="385"/>
      <c r="P383" s="385">
        <v>0</v>
      </c>
      <c r="Q383" s="386" t="s">
        <v>11</v>
      </c>
      <c r="R383" s="383"/>
      <c r="S383" s="383">
        <v>1</v>
      </c>
      <c r="T383" s="386" t="s">
        <v>11</v>
      </c>
      <c r="U383" s="386"/>
      <c r="V383" s="386">
        <v>1</v>
      </c>
      <c r="W383" s="386" t="s">
        <v>11</v>
      </c>
      <c r="X383" s="383"/>
      <c r="Y383" s="383">
        <v>1</v>
      </c>
      <c r="Z383" s="386" t="s">
        <v>11</v>
      </c>
      <c r="AA383" s="386"/>
      <c r="AB383" s="386">
        <v>1</v>
      </c>
      <c r="AC383" s="386" t="s">
        <v>11</v>
      </c>
      <c r="AD383" s="387"/>
      <c r="AE383" s="383" t="s">
        <v>36</v>
      </c>
      <c r="AF383" s="383">
        <v>74</v>
      </c>
      <c r="AG383" s="383" t="s">
        <v>681</v>
      </c>
      <c r="AH383" s="383" t="s">
        <v>34</v>
      </c>
      <c r="AI383" s="383" t="s">
        <v>36</v>
      </c>
      <c r="AJ383" s="383" t="s">
        <v>3554</v>
      </c>
      <c r="AK383" s="384" t="str">
        <f t="shared" si="11"/>
        <v>NA</v>
      </c>
      <c r="AL383" s="384" t="str">
        <f t="shared" si="12"/>
        <v>NA</v>
      </c>
    </row>
    <row r="384" spans="1:40" x14ac:dyDescent="0.25">
      <c r="A384" s="381" t="s">
        <v>3224</v>
      </c>
      <c r="B384" s="382" t="s">
        <v>740</v>
      </c>
      <c r="C384" s="382" t="s">
        <v>30</v>
      </c>
      <c r="D384" s="382" t="s">
        <v>741</v>
      </c>
      <c r="E384" s="382" t="s">
        <v>32</v>
      </c>
      <c r="F384" s="383"/>
      <c r="G384" s="383">
        <v>0</v>
      </c>
      <c r="H384" s="383" t="s">
        <v>11</v>
      </c>
      <c r="I384" s="383"/>
      <c r="J384" s="383">
        <v>0</v>
      </c>
      <c r="K384" s="383" t="s">
        <v>11</v>
      </c>
      <c r="L384" s="385"/>
      <c r="M384" s="383">
        <v>0</v>
      </c>
      <c r="N384" s="383" t="s">
        <v>11</v>
      </c>
      <c r="O384" s="385"/>
      <c r="P384" s="385">
        <v>0</v>
      </c>
      <c r="Q384" s="386" t="s">
        <v>11</v>
      </c>
      <c r="R384" s="383"/>
      <c r="S384" s="383">
        <v>0</v>
      </c>
      <c r="T384" s="386" t="s">
        <v>11</v>
      </c>
      <c r="U384" s="386"/>
      <c r="V384" s="386">
        <v>0</v>
      </c>
      <c r="W384" s="386" t="s">
        <v>11</v>
      </c>
      <c r="X384" s="383"/>
      <c r="Y384" s="383">
        <v>0</v>
      </c>
      <c r="Z384" s="386" t="s">
        <v>11</v>
      </c>
      <c r="AA384" s="386"/>
      <c r="AB384" s="386">
        <v>0</v>
      </c>
      <c r="AC384" s="386" t="s">
        <v>11</v>
      </c>
      <c r="AD384" s="387"/>
      <c r="AE384" s="383" t="s">
        <v>36</v>
      </c>
      <c r="AF384" s="383">
        <v>72</v>
      </c>
      <c r="AG384" s="383" t="s">
        <v>40</v>
      </c>
      <c r="AH384" s="383" t="s">
        <v>34</v>
      </c>
      <c r="AI384" s="383" t="s">
        <v>36</v>
      </c>
      <c r="AJ384" s="383" t="s">
        <v>3554</v>
      </c>
      <c r="AK384" s="384" t="str">
        <f t="shared" si="11"/>
        <v>NA</v>
      </c>
      <c r="AL384" s="384" t="str">
        <f t="shared" si="12"/>
        <v>NA</v>
      </c>
    </row>
    <row r="385" spans="1:38" x14ac:dyDescent="0.25">
      <c r="A385" s="381" t="s">
        <v>3224</v>
      </c>
      <c r="B385" s="382" t="s">
        <v>742</v>
      </c>
      <c r="C385" s="382" t="s">
        <v>30</v>
      </c>
      <c r="D385" s="382" t="s">
        <v>743</v>
      </c>
      <c r="E385" s="382" t="s">
        <v>32</v>
      </c>
      <c r="F385" s="383"/>
      <c r="G385" s="383">
        <v>0</v>
      </c>
      <c r="H385" s="383" t="s">
        <v>11</v>
      </c>
      <c r="I385" s="383"/>
      <c r="J385" s="383">
        <v>0</v>
      </c>
      <c r="K385" s="383" t="s">
        <v>11</v>
      </c>
      <c r="L385" s="385"/>
      <c r="M385" s="383">
        <v>0</v>
      </c>
      <c r="N385" s="383" t="s">
        <v>11</v>
      </c>
      <c r="O385" s="385"/>
      <c r="P385" s="385"/>
      <c r="Q385" s="386" t="s">
        <v>11</v>
      </c>
      <c r="R385" s="383"/>
      <c r="S385" s="383">
        <v>0</v>
      </c>
      <c r="T385" s="386" t="s">
        <v>11</v>
      </c>
      <c r="U385" s="386"/>
      <c r="V385" s="386">
        <v>0</v>
      </c>
      <c r="W385" s="386" t="s">
        <v>11</v>
      </c>
      <c r="X385" s="383"/>
      <c r="Y385" s="383">
        <v>0</v>
      </c>
      <c r="Z385" s="386" t="s">
        <v>11</v>
      </c>
      <c r="AA385" s="386"/>
      <c r="AB385" s="386">
        <v>0</v>
      </c>
      <c r="AC385" s="386" t="s">
        <v>11</v>
      </c>
      <c r="AD385" s="387" t="s">
        <v>33</v>
      </c>
      <c r="AE385" s="383" t="s">
        <v>34</v>
      </c>
      <c r="AF385" s="383">
        <v>100</v>
      </c>
      <c r="AG385" s="383" t="s">
        <v>681</v>
      </c>
      <c r="AH385" s="383" t="s">
        <v>34</v>
      </c>
      <c r="AI385" s="383" t="s">
        <v>34</v>
      </c>
      <c r="AJ385" s="383" t="s">
        <v>3554</v>
      </c>
      <c r="AK385" s="384" t="str">
        <f t="shared" si="11"/>
        <v>NA</v>
      </c>
      <c r="AL385" s="384" t="str">
        <f t="shared" si="12"/>
        <v>NA</v>
      </c>
    </row>
    <row r="386" spans="1:38" x14ac:dyDescent="0.25">
      <c r="A386" s="381" t="s">
        <v>3224</v>
      </c>
      <c r="B386" s="382" t="s">
        <v>744</v>
      </c>
      <c r="C386" s="382" t="s">
        <v>30</v>
      </c>
      <c r="D386" s="382" t="s">
        <v>745</v>
      </c>
      <c r="E386" s="382" t="s">
        <v>32</v>
      </c>
      <c r="F386" s="383"/>
      <c r="G386" s="383">
        <v>0</v>
      </c>
      <c r="H386" s="383" t="s">
        <v>11</v>
      </c>
      <c r="I386" s="383"/>
      <c r="J386" s="383">
        <v>0</v>
      </c>
      <c r="K386" s="383" t="s">
        <v>11</v>
      </c>
      <c r="L386" s="385"/>
      <c r="M386" s="383">
        <v>0</v>
      </c>
      <c r="N386" s="383" t="s">
        <v>11</v>
      </c>
      <c r="O386" s="385"/>
      <c r="P386" s="385"/>
      <c r="Q386" s="386" t="s">
        <v>11</v>
      </c>
      <c r="R386" s="383"/>
      <c r="S386" s="383">
        <v>0</v>
      </c>
      <c r="T386" s="386" t="s">
        <v>11</v>
      </c>
      <c r="U386" s="386"/>
      <c r="V386" s="386">
        <v>0</v>
      </c>
      <c r="W386" s="386" t="s">
        <v>11</v>
      </c>
      <c r="X386" s="383"/>
      <c r="Y386" s="383">
        <v>0</v>
      </c>
      <c r="Z386" s="386" t="s">
        <v>11</v>
      </c>
      <c r="AA386" s="386"/>
      <c r="AB386" s="386">
        <v>0</v>
      </c>
      <c r="AC386" s="386" t="s">
        <v>11</v>
      </c>
      <c r="AD386" s="387" t="s">
        <v>33</v>
      </c>
      <c r="AE386" s="383" t="s">
        <v>34</v>
      </c>
      <c r="AF386" s="383">
        <v>100</v>
      </c>
      <c r="AG386" s="383" t="s">
        <v>681</v>
      </c>
      <c r="AH386" s="383" t="s">
        <v>36</v>
      </c>
      <c r="AI386" s="383" t="s">
        <v>34</v>
      </c>
      <c r="AJ386" s="383" t="s">
        <v>3554</v>
      </c>
      <c r="AK386" s="384" t="str">
        <f t="shared" si="11"/>
        <v>NA</v>
      </c>
      <c r="AL386" s="384" t="str">
        <f t="shared" si="12"/>
        <v>NA</v>
      </c>
    </row>
    <row r="387" spans="1:38" x14ac:dyDescent="0.25">
      <c r="A387" s="381" t="s">
        <v>3224</v>
      </c>
      <c r="B387" s="382" t="s">
        <v>746</v>
      </c>
      <c r="C387" s="382" t="s">
        <v>30</v>
      </c>
      <c r="D387" s="382" t="s">
        <v>747</v>
      </c>
      <c r="E387" s="382" t="s">
        <v>32</v>
      </c>
      <c r="F387" s="383"/>
      <c r="G387" s="383">
        <v>1</v>
      </c>
      <c r="H387" s="383" t="s">
        <v>11</v>
      </c>
      <c r="I387" s="383"/>
      <c r="J387" s="383">
        <v>1</v>
      </c>
      <c r="K387" s="383" t="s">
        <v>11</v>
      </c>
      <c r="L387" s="385"/>
      <c r="M387" s="383">
        <v>1</v>
      </c>
      <c r="N387" s="383" t="s">
        <v>11</v>
      </c>
      <c r="O387" s="385"/>
      <c r="P387" s="385">
        <v>1</v>
      </c>
      <c r="Q387" s="386" t="s">
        <v>11</v>
      </c>
      <c r="R387" s="383"/>
      <c r="S387" s="383">
        <v>1</v>
      </c>
      <c r="T387" s="386" t="s">
        <v>11</v>
      </c>
      <c r="U387" s="386"/>
      <c r="V387" s="386">
        <v>1</v>
      </c>
      <c r="W387" s="386" t="s">
        <v>11</v>
      </c>
      <c r="X387" s="383"/>
      <c r="Y387" s="383">
        <v>1</v>
      </c>
      <c r="Z387" s="386" t="s">
        <v>11</v>
      </c>
      <c r="AA387" s="386"/>
      <c r="AB387" s="386">
        <v>1</v>
      </c>
      <c r="AC387" s="386" t="s">
        <v>11</v>
      </c>
      <c r="AD387" s="387"/>
      <c r="AE387" s="383" t="s">
        <v>36</v>
      </c>
      <c r="AF387" s="383">
        <v>74</v>
      </c>
      <c r="AG387" s="383" t="s">
        <v>681</v>
      </c>
      <c r="AH387" s="383" t="s">
        <v>34</v>
      </c>
      <c r="AI387" s="383" t="s">
        <v>36</v>
      </c>
      <c r="AJ387" s="383" t="s">
        <v>3554</v>
      </c>
      <c r="AK387" s="384" t="str">
        <f t="shared" ref="AK387:AK450" si="13">IF(OR(T387="NA",T387="NO"),T387,(IF(T387="","NA",IF(OR(R387&gt;78,AND(T387="Yes",R387="")),"Yes-AB",IF(W387="NA","Yes-SH","Yes-GM")))))</f>
        <v>NA</v>
      </c>
      <c r="AL387" s="384" t="str">
        <f t="shared" ref="AL387:AL450" si="14">IF(OR(Z387="NA",Z387="NO"),Z387,(IF(Z387="","NA",IF(OR(X387&gt;79,AND(Z387="Yes",X387="")),"Yes-AB",IF(AC387="NA","Yes-SH","Yes-GM")))))</f>
        <v>NA</v>
      </c>
    </row>
    <row r="388" spans="1:38" x14ac:dyDescent="0.25">
      <c r="A388" s="381" t="s">
        <v>3224</v>
      </c>
      <c r="B388" s="382" t="s">
        <v>748</v>
      </c>
      <c r="C388" s="382" t="s">
        <v>30</v>
      </c>
      <c r="D388" s="382" t="s">
        <v>749</v>
      </c>
      <c r="E388" s="382" t="s">
        <v>32</v>
      </c>
      <c r="F388" s="383"/>
      <c r="G388" s="383">
        <v>1</v>
      </c>
      <c r="H388" s="383" t="s">
        <v>11</v>
      </c>
      <c r="I388" s="383"/>
      <c r="J388" s="383">
        <v>1</v>
      </c>
      <c r="K388" s="383" t="s">
        <v>11</v>
      </c>
      <c r="L388" s="385"/>
      <c r="M388" s="383">
        <v>1</v>
      </c>
      <c r="N388" s="383" t="s">
        <v>11</v>
      </c>
      <c r="O388" s="385"/>
      <c r="P388" s="385">
        <v>0</v>
      </c>
      <c r="Q388" s="386" t="s">
        <v>11</v>
      </c>
      <c r="R388" s="383"/>
      <c r="S388" s="383">
        <v>1</v>
      </c>
      <c r="T388" s="386" t="s">
        <v>11</v>
      </c>
      <c r="U388" s="386"/>
      <c r="V388" s="386">
        <v>1</v>
      </c>
      <c r="W388" s="386" t="s">
        <v>11</v>
      </c>
      <c r="X388" s="383"/>
      <c r="Y388" s="383">
        <v>1</v>
      </c>
      <c r="Z388" s="386" t="s">
        <v>11</v>
      </c>
      <c r="AA388" s="386"/>
      <c r="AB388" s="386">
        <v>1</v>
      </c>
      <c r="AC388" s="386" t="s">
        <v>11</v>
      </c>
      <c r="AD388" s="387"/>
      <c r="AE388" s="383" t="s">
        <v>36</v>
      </c>
      <c r="AF388" s="383">
        <v>79</v>
      </c>
      <c r="AG388" s="383" t="s">
        <v>681</v>
      </c>
      <c r="AH388" s="383" t="s">
        <v>34</v>
      </c>
      <c r="AI388" s="383" t="s">
        <v>36</v>
      </c>
      <c r="AJ388" s="383" t="s">
        <v>3554</v>
      </c>
      <c r="AK388" s="384" t="str">
        <f t="shared" si="13"/>
        <v>NA</v>
      </c>
      <c r="AL388" s="384" t="str">
        <f t="shared" si="14"/>
        <v>NA</v>
      </c>
    </row>
    <row r="389" spans="1:38" x14ac:dyDescent="0.25">
      <c r="A389" s="381" t="s">
        <v>3224</v>
      </c>
      <c r="B389" s="382" t="s">
        <v>750</v>
      </c>
      <c r="C389" s="382" t="s">
        <v>30</v>
      </c>
      <c r="D389" s="382" t="s">
        <v>751</v>
      </c>
      <c r="E389" s="382" t="s">
        <v>32</v>
      </c>
      <c r="F389" s="383"/>
      <c r="G389" s="383">
        <v>1</v>
      </c>
      <c r="H389" s="383" t="s">
        <v>11</v>
      </c>
      <c r="I389" s="383"/>
      <c r="J389" s="383">
        <v>1</v>
      </c>
      <c r="K389" s="383" t="s">
        <v>11</v>
      </c>
      <c r="L389" s="385"/>
      <c r="M389" s="383">
        <v>1</v>
      </c>
      <c r="N389" s="383" t="s">
        <v>11</v>
      </c>
      <c r="O389" s="385"/>
      <c r="P389" s="385">
        <v>0</v>
      </c>
      <c r="Q389" s="386" t="s">
        <v>11</v>
      </c>
      <c r="R389" s="383"/>
      <c r="S389" s="383">
        <v>1</v>
      </c>
      <c r="T389" s="386" t="s">
        <v>11</v>
      </c>
      <c r="U389" s="386"/>
      <c r="V389" s="386">
        <v>1</v>
      </c>
      <c r="W389" s="386" t="s">
        <v>11</v>
      </c>
      <c r="X389" s="383"/>
      <c r="Y389" s="383">
        <v>1</v>
      </c>
      <c r="Z389" s="386" t="s">
        <v>11</v>
      </c>
      <c r="AA389" s="386"/>
      <c r="AB389" s="386">
        <v>1</v>
      </c>
      <c r="AC389" s="386" t="s">
        <v>11</v>
      </c>
      <c r="AD389" s="387"/>
      <c r="AE389" s="383" t="s">
        <v>36</v>
      </c>
      <c r="AF389" s="383">
        <v>79</v>
      </c>
      <c r="AG389" s="383" t="s">
        <v>681</v>
      </c>
      <c r="AH389" s="383" t="s">
        <v>34</v>
      </c>
      <c r="AI389" s="383" t="s">
        <v>36</v>
      </c>
      <c r="AJ389" s="383" t="s">
        <v>3554</v>
      </c>
      <c r="AK389" s="384" t="str">
        <f t="shared" si="13"/>
        <v>NA</v>
      </c>
      <c r="AL389" s="384" t="str">
        <f t="shared" si="14"/>
        <v>NA</v>
      </c>
    </row>
    <row r="390" spans="1:38" x14ac:dyDescent="0.25">
      <c r="A390" s="381" t="s">
        <v>3224</v>
      </c>
      <c r="B390" s="382" t="s">
        <v>752</v>
      </c>
      <c r="C390" s="382" t="s">
        <v>30</v>
      </c>
      <c r="D390" s="382" t="s">
        <v>753</v>
      </c>
      <c r="E390" s="382" t="s">
        <v>32</v>
      </c>
      <c r="F390" s="383"/>
      <c r="G390" s="383">
        <v>4</v>
      </c>
      <c r="H390" s="383" t="s">
        <v>11</v>
      </c>
      <c r="I390" s="383"/>
      <c r="J390" s="383">
        <v>3</v>
      </c>
      <c r="K390" s="383" t="s">
        <v>11</v>
      </c>
      <c r="L390" s="385"/>
      <c r="M390" s="383">
        <v>3</v>
      </c>
      <c r="N390" s="383" t="s">
        <v>11</v>
      </c>
      <c r="O390" s="385"/>
      <c r="P390" s="385">
        <v>1</v>
      </c>
      <c r="Q390" s="386" t="s">
        <v>11</v>
      </c>
      <c r="R390" s="383"/>
      <c r="S390" s="383">
        <v>4</v>
      </c>
      <c r="T390" s="386" t="s">
        <v>11</v>
      </c>
      <c r="U390" s="386"/>
      <c r="V390" s="386">
        <v>4</v>
      </c>
      <c r="W390" s="386" t="s">
        <v>11</v>
      </c>
      <c r="X390" s="383"/>
      <c r="Y390" s="383">
        <v>3</v>
      </c>
      <c r="Z390" s="386" t="s">
        <v>11</v>
      </c>
      <c r="AA390" s="386"/>
      <c r="AB390" s="386">
        <v>3</v>
      </c>
      <c r="AC390" s="386" t="s">
        <v>11</v>
      </c>
      <c r="AD390" s="387"/>
      <c r="AE390" s="383" t="s">
        <v>36</v>
      </c>
      <c r="AF390" s="383">
        <v>69</v>
      </c>
      <c r="AG390" s="383" t="s">
        <v>681</v>
      </c>
      <c r="AH390" s="383" t="s">
        <v>36</v>
      </c>
      <c r="AI390" s="383" t="s">
        <v>36</v>
      </c>
      <c r="AJ390" s="383" t="s">
        <v>3554</v>
      </c>
      <c r="AK390" s="384" t="str">
        <f t="shared" si="13"/>
        <v>NA</v>
      </c>
      <c r="AL390" s="384" t="str">
        <f t="shared" si="14"/>
        <v>NA</v>
      </c>
    </row>
    <row r="391" spans="1:38" x14ac:dyDescent="0.25">
      <c r="A391" s="381" t="s">
        <v>3224</v>
      </c>
      <c r="B391" s="382" t="s">
        <v>754</v>
      </c>
      <c r="C391" s="382" t="s">
        <v>30</v>
      </c>
      <c r="D391" s="382" t="s">
        <v>755</v>
      </c>
      <c r="E391" s="382" t="s">
        <v>32</v>
      </c>
      <c r="F391" s="383"/>
      <c r="G391" s="383">
        <v>3</v>
      </c>
      <c r="H391" s="383" t="s">
        <v>11</v>
      </c>
      <c r="I391" s="383"/>
      <c r="J391" s="383">
        <v>1</v>
      </c>
      <c r="K391" s="383" t="s">
        <v>11</v>
      </c>
      <c r="L391" s="385"/>
      <c r="M391" s="383">
        <v>1</v>
      </c>
      <c r="N391" s="383" t="s">
        <v>11</v>
      </c>
      <c r="O391" s="385"/>
      <c r="P391" s="385">
        <v>0</v>
      </c>
      <c r="Q391" s="386" t="s">
        <v>11</v>
      </c>
      <c r="R391" s="383"/>
      <c r="S391" s="383">
        <v>3</v>
      </c>
      <c r="T391" s="386" t="s">
        <v>11</v>
      </c>
      <c r="U391" s="386"/>
      <c r="V391" s="386">
        <v>3</v>
      </c>
      <c r="W391" s="386" t="s">
        <v>11</v>
      </c>
      <c r="X391" s="383"/>
      <c r="Y391" s="383">
        <v>1</v>
      </c>
      <c r="Z391" s="386" t="s">
        <v>11</v>
      </c>
      <c r="AA391" s="386"/>
      <c r="AB391" s="386">
        <v>1</v>
      </c>
      <c r="AC391" s="386" t="s">
        <v>11</v>
      </c>
      <c r="AD391" s="387"/>
      <c r="AE391" s="383" t="s">
        <v>36</v>
      </c>
      <c r="AF391" s="383">
        <v>87</v>
      </c>
      <c r="AG391" s="383" t="s">
        <v>681</v>
      </c>
      <c r="AH391" s="383" t="s">
        <v>36</v>
      </c>
      <c r="AI391" s="383" t="s">
        <v>36</v>
      </c>
      <c r="AJ391" s="383" t="s">
        <v>3554</v>
      </c>
      <c r="AK391" s="384" t="str">
        <f t="shared" si="13"/>
        <v>NA</v>
      </c>
      <c r="AL391" s="384" t="str">
        <f t="shared" si="14"/>
        <v>NA</v>
      </c>
    </row>
    <row r="392" spans="1:38" x14ac:dyDescent="0.25">
      <c r="A392" s="381" t="s">
        <v>3224</v>
      </c>
      <c r="B392" s="382" t="s">
        <v>756</v>
      </c>
      <c r="C392" s="382" t="s">
        <v>30</v>
      </c>
      <c r="D392" s="382" t="s">
        <v>757</v>
      </c>
      <c r="E392" s="382" t="s">
        <v>32</v>
      </c>
      <c r="F392" s="383"/>
      <c r="G392" s="383">
        <v>1</v>
      </c>
      <c r="H392" s="383" t="s">
        <v>11</v>
      </c>
      <c r="I392" s="383"/>
      <c r="J392" s="383">
        <v>1</v>
      </c>
      <c r="K392" s="383" t="s">
        <v>11</v>
      </c>
      <c r="L392" s="385"/>
      <c r="M392" s="383">
        <v>1</v>
      </c>
      <c r="N392" s="383" t="s">
        <v>11</v>
      </c>
      <c r="O392" s="385"/>
      <c r="P392" s="385">
        <v>0</v>
      </c>
      <c r="Q392" s="386" t="s">
        <v>11</v>
      </c>
      <c r="R392" s="383"/>
      <c r="S392" s="383">
        <v>1</v>
      </c>
      <c r="T392" s="386" t="s">
        <v>11</v>
      </c>
      <c r="U392" s="386"/>
      <c r="V392" s="386">
        <v>1</v>
      </c>
      <c r="W392" s="386" t="s">
        <v>11</v>
      </c>
      <c r="X392" s="383"/>
      <c r="Y392" s="383">
        <v>1</v>
      </c>
      <c r="Z392" s="386" t="s">
        <v>11</v>
      </c>
      <c r="AA392" s="386"/>
      <c r="AB392" s="386">
        <v>1</v>
      </c>
      <c r="AC392" s="386" t="s">
        <v>11</v>
      </c>
      <c r="AD392" s="387"/>
      <c r="AE392" s="383" t="s">
        <v>36</v>
      </c>
      <c r="AF392" s="383">
        <v>85</v>
      </c>
      <c r="AG392" s="383" t="s">
        <v>681</v>
      </c>
      <c r="AH392" s="383" t="s">
        <v>34</v>
      </c>
      <c r="AI392" s="383" t="s">
        <v>36</v>
      </c>
      <c r="AJ392" s="383" t="s">
        <v>3554</v>
      </c>
      <c r="AK392" s="384" t="str">
        <f t="shared" si="13"/>
        <v>NA</v>
      </c>
      <c r="AL392" s="384" t="str">
        <f t="shared" si="14"/>
        <v>NA</v>
      </c>
    </row>
    <row r="393" spans="1:38" x14ac:dyDescent="0.25">
      <c r="A393" s="381" t="s">
        <v>3224</v>
      </c>
      <c r="B393" s="382" t="s">
        <v>758</v>
      </c>
      <c r="C393" s="382" t="s">
        <v>30</v>
      </c>
      <c r="D393" s="382" t="s">
        <v>759</v>
      </c>
      <c r="E393" s="382" t="s">
        <v>32</v>
      </c>
      <c r="F393" s="383"/>
      <c r="G393" s="383">
        <v>0</v>
      </c>
      <c r="H393" s="383" t="s">
        <v>11</v>
      </c>
      <c r="I393" s="383"/>
      <c r="J393" s="383">
        <v>0</v>
      </c>
      <c r="K393" s="383" t="s">
        <v>11</v>
      </c>
      <c r="L393" s="385"/>
      <c r="M393" s="383">
        <v>0</v>
      </c>
      <c r="N393" s="383" t="s">
        <v>11</v>
      </c>
      <c r="O393" s="385"/>
      <c r="P393" s="385">
        <v>0</v>
      </c>
      <c r="Q393" s="386" t="s">
        <v>11</v>
      </c>
      <c r="R393" s="383"/>
      <c r="S393" s="383">
        <v>0</v>
      </c>
      <c r="T393" s="386" t="s">
        <v>11</v>
      </c>
      <c r="U393" s="386"/>
      <c r="V393" s="386">
        <v>0</v>
      </c>
      <c r="W393" s="386" t="s">
        <v>11</v>
      </c>
      <c r="X393" s="383"/>
      <c r="Y393" s="383">
        <v>0</v>
      </c>
      <c r="Z393" s="386" t="s">
        <v>11</v>
      </c>
      <c r="AA393" s="386"/>
      <c r="AB393" s="386">
        <v>0</v>
      </c>
      <c r="AC393" s="386" t="s">
        <v>11</v>
      </c>
      <c r="AD393" s="387"/>
      <c r="AE393" s="383" t="s">
        <v>36</v>
      </c>
      <c r="AF393" s="383">
        <v>87</v>
      </c>
      <c r="AG393" s="383" t="s">
        <v>681</v>
      </c>
      <c r="AH393" s="383" t="s">
        <v>34</v>
      </c>
      <c r="AI393" s="383" t="s">
        <v>36</v>
      </c>
      <c r="AJ393" s="383" t="s">
        <v>3554</v>
      </c>
      <c r="AK393" s="384" t="str">
        <f t="shared" si="13"/>
        <v>NA</v>
      </c>
      <c r="AL393" s="384" t="str">
        <f t="shared" si="14"/>
        <v>NA</v>
      </c>
    </row>
    <row r="394" spans="1:38" x14ac:dyDescent="0.25">
      <c r="A394" s="381" t="s">
        <v>3224</v>
      </c>
      <c r="B394" s="382" t="s">
        <v>760</v>
      </c>
      <c r="C394" s="382" t="s">
        <v>30</v>
      </c>
      <c r="D394" s="382" t="s">
        <v>761</v>
      </c>
      <c r="E394" s="382" t="s">
        <v>32</v>
      </c>
      <c r="F394" s="383"/>
      <c r="G394" s="383">
        <v>0</v>
      </c>
      <c r="H394" s="383" t="s">
        <v>11</v>
      </c>
      <c r="I394" s="383"/>
      <c r="J394" s="383">
        <v>0</v>
      </c>
      <c r="K394" s="383" t="s">
        <v>11</v>
      </c>
      <c r="L394" s="385"/>
      <c r="M394" s="383">
        <v>0</v>
      </c>
      <c r="N394" s="383" t="s">
        <v>11</v>
      </c>
      <c r="O394" s="385"/>
      <c r="P394" s="385">
        <v>0</v>
      </c>
      <c r="Q394" s="386" t="s">
        <v>11</v>
      </c>
      <c r="R394" s="383"/>
      <c r="S394" s="383">
        <v>0</v>
      </c>
      <c r="T394" s="386" t="s">
        <v>11</v>
      </c>
      <c r="U394" s="386"/>
      <c r="V394" s="386">
        <v>0</v>
      </c>
      <c r="W394" s="386" t="s">
        <v>11</v>
      </c>
      <c r="X394" s="383"/>
      <c r="Y394" s="383">
        <v>0</v>
      </c>
      <c r="Z394" s="386" t="s">
        <v>11</v>
      </c>
      <c r="AA394" s="386"/>
      <c r="AB394" s="386">
        <v>0</v>
      </c>
      <c r="AC394" s="386" t="s">
        <v>11</v>
      </c>
      <c r="AD394" s="387"/>
      <c r="AE394" s="383" t="s">
        <v>36</v>
      </c>
      <c r="AF394" s="383">
        <v>79</v>
      </c>
      <c r="AG394" s="383" t="s">
        <v>681</v>
      </c>
      <c r="AH394" s="383" t="s">
        <v>34</v>
      </c>
      <c r="AI394" s="383" t="s">
        <v>36</v>
      </c>
      <c r="AJ394" s="383" t="s">
        <v>3554</v>
      </c>
      <c r="AK394" s="384" t="str">
        <f t="shared" si="13"/>
        <v>NA</v>
      </c>
      <c r="AL394" s="384" t="str">
        <f t="shared" si="14"/>
        <v>NA</v>
      </c>
    </row>
    <row r="395" spans="1:38" x14ac:dyDescent="0.25">
      <c r="A395" s="381" t="s">
        <v>3224</v>
      </c>
      <c r="B395" s="382" t="s">
        <v>762</v>
      </c>
      <c r="C395" s="382" t="s">
        <v>30</v>
      </c>
      <c r="D395" s="382" t="s">
        <v>763</v>
      </c>
      <c r="E395" s="382" t="s">
        <v>32</v>
      </c>
      <c r="F395" s="383"/>
      <c r="G395" s="383">
        <v>3</v>
      </c>
      <c r="H395" s="383" t="s">
        <v>11</v>
      </c>
      <c r="I395" s="383"/>
      <c r="J395" s="383">
        <v>3</v>
      </c>
      <c r="K395" s="383" t="s">
        <v>11</v>
      </c>
      <c r="L395" s="385"/>
      <c r="M395" s="383">
        <v>3</v>
      </c>
      <c r="N395" s="383" t="s">
        <v>11</v>
      </c>
      <c r="O395" s="385"/>
      <c r="P395" s="385">
        <v>1</v>
      </c>
      <c r="Q395" s="386" t="s">
        <v>11</v>
      </c>
      <c r="R395" s="383"/>
      <c r="S395" s="383">
        <v>3</v>
      </c>
      <c r="T395" s="386" t="s">
        <v>11</v>
      </c>
      <c r="U395" s="386"/>
      <c r="V395" s="386">
        <v>2</v>
      </c>
      <c r="W395" s="386" t="s">
        <v>11</v>
      </c>
      <c r="X395" s="383"/>
      <c r="Y395" s="383">
        <v>3</v>
      </c>
      <c r="Z395" s="386" t="s">
        <v>11</v>
      </c>
      <c r="AA395" s="386"/>
      <c r="AB395" s="386">
        <v>2</v>
      </c>
      <c r="AC395" s="386" t="s">
        <v>11</v>
      </c>
      <c r="AD395" s="387"/>
      <c r="AE395" s="383" t="s">
        <v>36</v>
      </c>
      <c r="AF395" s="383">
        <v>74</v>
      </c>
      <c r="AG395" s="383" t="s">
        <v>681</v>
      </c>
      <c r="AH395" s="383" t="s">
        <v>36</v>
      </c>
      <c r="AI395" s="383" t="s">
        <v>36</v>
      </c>
      <c r="AJ395" s="383" t="s">
        <v>3554</v>
      </c>
      <c r="AK395" s="384" t="str">
        <f t="shared" si="13"/>
        <v>NA</v>
      </c>
      <c r="AL395" s="384" t="str">
        <f t="shared" si="14"/>
        <v>NA</v>
      </c>
    </row>
    <row r="396" spans="1:38" x14ac:dyDescent="0.25">
      <c r="A396" s="381" t="s">
        <v>3224</v>
      </c>
      <c r="B396" s="382" t="s">
        <v>764</v>
      </c>
      <c r="C396" s="382" t="s">
        <v>30</v>
      </c>
      <c r="D396" s="382" t="s">
        <v>765</v>
      </c>
      <c r="E396" s="382" t="s">
        <v>32</v>
      </c>
      <c r="F396" s="383"/>
      <c r="G396" s="383">
        <v>0</v>
      </c>
      <c r="H396" s="383" t="s">
        <v>11</v>
      </c>
      <c r="I396" s="383"/>
      <c r="J396" s="383">
        <v>0</v>
      </c>
      <c r="K396" s="383" t="s">
        <v>11</v>
      </c>
      <c r="L396" s="385"/>
      <c r="M396" s="383">
        <v>0</v>
      </c>
      <c r="N396" s="383" t="s">
        <v>11</v>
      </c>
      <c r="O396" s="385"/>
      <c r="P396" s="385">
        <v>0</v>
      </c>
      <c r="Q396" s="386" t="s">
        <v>11</v>
      </c>
      <c r="R396" s="383"/>
      <c r="S396" s="383">
        <v>0</v>
      </c>
      <c r="T396" s="386" t="s">
        <v>11</v>
      </c>
      <c r="U396" s="386"/>
      <c r="V396" s="386">
        <v>0</v>
      </c>
      <c r="W396" s="386" t="s">
        <v>11</v>
      </c>
      <c r="X396" s="383"/>
      <c r="Y396" s="383">
        <v>0</v>
      </c>
      <c r="Z396" s="386" t="s">
        <v>11</v>
      </c>
      <c r="AA396" s="386"/>
      <c r="AB396" s="386">
        <v>0</v>
      </c>
      <c r="AC396" s="386" t="s">
        <v>11</v>
      </c>
      <c r="AD396" s="387"/>
      <c r="AE396" s="383" t="s">
        <v>36</v>
      </c>
      <c r="AF396" s="383">
        <v>74</v>
      </c>
      <c r="AG396" s="383" t="s">
        <v>681</v>
      </c>
      <c r="AH396" s="383" t="s">
        <v>34</v>
      </c>
      <c r="AI396" s="383" t="s">
        <v>36</v>
      </c>
      <c r="AJ396" s="383" t="s">
        <v>3554</v>
      </c>
      <c r="AK396" s="384" t="str">
        <f t="shared" si="13"/>
        <v>NA</v>
      </c>
      <c r="AL396" s="384" t="str">
        <f t="shared" si="14"/>
        <v>NA</v>
      </c>
    </row>
    <row r="397" spans="1:38" x14ac:dyDescent="0.25">
      <c r="A397" s="381" t="s">
        <v>3224</v>
      </c>
      <c r="B397" s="382" t="s">
        <v>766</v>
      </c>
      <c r="C397" s="382" t="s">
        <v>30</v>
      </c>
      <c r="D397" s="382" t="s">
        <v>767</v>
      </c>
      <c r="E397" s="382" t="s">
        <v>32</v>
      </c>
      <c r="F397" s="383"/>
      <c r="G397" s="383">
        <v>0</v>
      </c>
      <c r="H397" s="383" t="s">
        <v>11</v>
      </c>
      <c r="I397" s="383"/>
      <c r="J397" s="383">
        <v>0</v>
      </c>
      <c r="K397" s="383" t="s">
        <v>11</v>
      </c>
      <c r="L397" s="385"/>
      <c r="M397" s="383">
        <v>0</v>
      </c>
      <c r="N397" s="383" t="s">
        <v>11</v>
      </c>
      <c r="O397" s="385"/>
      <c r="P397" s="385">
        <v>0</v>
      </c>
      <c r="Q397" s="386" t="s">
        <v>11</v>
      </c>
      <c r="R397" s="383"/>
      <c r="S397" s="383">
        <v>0</v>
      </c>
      <c r="T397" s="386" t="s">
        <v>11</v>
      </c>
      <c r="U397" s="386"/>
      <c r="V397" s="386">
        <v>0</v>
      </c>
      <c r="W397" s="386" t="s">
        <v>11</v>
      </c>
      <c r="X397" s="383"/>
      <c r="Y397" s="383">
        <v>0</v>
      </c>
      <c r="Z397" s="386" t="s">
        <v>11</v>
      </c>
      <c r="AA397" s="386"/>
      <c r="AB397" s="386">
        <v>0</v>
      </c>
      <c r="AC397" s="386" t="s">
        <v>11</v>
      </c>
      <c r="AD397" s="387"/>
      <c r="AE397" s="383" t="s">
        <v>36</v>
      </c>
      <c r="AF397" s="383">
        <v>77</v>
      </c>
      <c r="AG397" s="383" t="s">
        <v>681</v>
      </c>
      <c r="AH397" s="383" t="s">
        <v>34</v>
      </c>
      <c r="AI397" s="383" t="s">
        <v>36</v>
      </c>
      <c r="AJ397" s="383" t="s">
        <v>3554</v>
      </c>
      <c r="AK397" s="384" t="str">
        <f t="shared" si="13"/>
        <v>NA</v>
      </c>
      <c r="AL397" s="384" t="str">
        <f t="shared" si="14"/>
        <v>NA</v>
      </c>
    </row>
    <row r="398" spans="1:38" x14ac:dyDescent="0.25">
      <c r="A398" s="381" t="s">
        <v>3224</v>
      </c>
      <c r="B398" s="382" t="s">
        <v>768</v>
      </c>
      <c r="C398" s="382" t="s">
        <v>30</v>
      </c>
      <c r="D398" s="382" t="s">
        <v>769</v>
      </c>
      <c r="E398" s="382" t="s">
        <v>32</v>
      </c>
      <c r="F398" s="383"/>
      <c r="G398" s="383">
        <v>0</v>
      </c>
      <c r="H398" s="383" t="s">
        <v>11</v>
      </c>
      <c r="I398" s="383"/>
      <c r="J398" s="383">
        <v>0</v>
      </c>
      <c r="K398" s="383" t="s">
        <v>11</v>
      </c>
      <c r="L398" s="385"/>
      <c r="M398" s="383">
        <v>0</v>
      </c>
      <c r="N398" s="383" t="s">
        <v>11</v>
      </c>
      <c r="O398" s="385"/>
      <c r="P398" s="385">
        <v>1</v>
      </c>
      <c r="Q398" s="386" t="s">
        <v>11</v>
      </c>
      <c r="R398" s="383"/>
      <c r="S398" s="383">
        <v>0</v>
      </c>
      <c r="T398" s="386" t="s">
        <v>11</v>
      </c>
      <c r="U398" s="386"/>
      <c r="V398" s="386">
        <v>0</v>
      </c>
      <c r="W398" s="386" t="s">
        <v>11</v>
      </c>
      <c r="X398" s="383"/>
      <c r="Y398" s="383">
        <v>0</v>
      </c>
      <c r="Z398" s="386" t="s">
        <v>11</v>
      </c>
      <c r="AA398" s="386"/>
      <c r="AB398" s="386">
        <v>0</v>
      </c>
      <c r="AC398" s="386" t="s">
        <v>11</v>
      </c>
      <c r="AD398" s="387"/>
      <c r="AE398" s="383" t="s">
        <v>36</v>
      </c>
      <c r="AF398" s="383">
        <v>74</v>
      </c>
      <c r="AG398" s="383" t="s">
        <v>681</v>
      </c>
      <c r="AH398" s="383" t="s">
        <v>34</v>
      </c>
      <c r="AI398" s="383" t="s">
        <v>36</v>
      </c>
      <c r="AJ398" s="383" t="s">
        <v>3554</v>
      </c>
      <c r="AK398" s="384" t="str">
        <f t="shared" si="13"/>
        <v>NA</v>
      </c>
      <c r="AL398" s="384" t="str">
        <f t="shared" si="14"/>
        <v>NA</v>
      </c>
    </row>
    <row r="399" spans="1:38" x14ac:dyDescent="0.25">
      <c r="A399" s="381" t="s">
        <v>3224</v>
      </c>
      <c r="B399" s="382" t="s">
        <v>770</v>
      </c>
      <c r="C399" s="382" t="s">
        <v>30</v>
      </c>
      <c r="D399" s="382" t="s">
        <v>771</v>
      </c>
      <c r="E399" s="382" t="s">
        <v>32</v>
      </c>
      <c r="F399" s="383"/>
      <c r="G399" s="383">
        <v>1</v>
      </c>
      <c r="H399" s="383" t="s">
        <v>11</v>
      </c>
      <c r="I399" s="383"/>
      <c r="J399" s="383">
        <v>0</v>
      </c>
      <c r="K399" s="383" t="s">
        <v>11</v>
      </c>
      <c r="L399" s="385"/>
      <c r="M399" s="383">
        <v>0</v>
      </c>
      <c r="N399" s="383" t="s">
        <v>11</v>
      </c>
      <c r="O399" s="385"/>
      <c r="P399" s="385">
        <v>3</v>
      </c>
      <c r="Q399" s="386" t="s">
        <v>11</v>
      </c>
      <c r="R399" s="383"/>
      <c r="S399" s="383">
        <v>0</v>
      </c>
      <c r="T399" s="386" t="s">
        <v>11</v>
      </c>
      <c r="U399" s="386"/>
      <c r="V399" s="386">
        <v>0</v>
      </c>
      <c r="W399" s="386" t="s">
        <v>11</v>
      </c>
      <c r="X399" s="383"/>
      <c r="Y399" s="383">
        <v>0</v>
      </c>
      <c r="Z399" s="386" t="s">
        <v>11</v>
      </c>
      <c r="AA399" s="386"/>
      <c r="AB399" s="386">
        <v>0</v>
      </c>
      <c r="AC399" s="386" t="s">
        <v>11</v>
      </c>
      <c r="AD399" s="387"/>
      <c r="AE399" s="383" t="s">
        <v>36</v>
      </c>
      <c r="AF399" s="383">
        <v>77</v>
      </c>
      <c r="AG399" s="383" t="s">
        <v>681</v>
      </c>
      <c r="AH399" s="383" t="s">
        <v>34</v>
      </c>
      <c r="AI399" s="383" t="s">
        <v>36</v>
      </c>
      <c r="AJ399" s="383" t="s">
        <v>3554</v>
      </c>
      <c r="AK399" s="384" t="str">
        <f t="shared" si="13"/>
        <v>NA</v>
      </c>
      <c r="AL399" s="384" t="str">
        <f t="shared" si="14"/>
        <v>NA</v>
      </c>
    </row>
    <row r="400" spans="1:38" x14ac:dyDescent="0.25">
      <c r="A400" s="381" t="s">
        <v>3224</v>
      </c>
      <c r="B400" s="382" t="s">
        <v>772</v>
      </c>
      <c r="C400" s="382" t="s">
        <v>30</v>
      </c>
      <c r="D400" s="382" t="s">
        <v>773</v>
      </c>
      <c r="E400" s="382" t="s">
        <v>32</v>
      </c>
      <c r="F400" s="383"/>
      <c r="G400" s="383">
        <v>0</v>
      </c>
      <c r="H400" s="383" t="s">
        <v>11</v>
      </c>
      <c r="I400" s="383"/>
      <c r="J400" s="383">
        <v>0</v>
      </c>
      <c r="K400" s="383" t="s">
        <v>11</v>
      </c>
      <c r="L400" s="385"/>
      <c r="M400" s="383">
        <v>0</v>
      </c>
      <c r="N400" s="383" t="s">
        <v>11</v>
      </c>
      <c r="O400" s="385"/>
      <c r="P400" s="385">
        <v>0</v>
      </c>
      <c r="Q400" s="386" t="s">
        <v>11</v>
      </c>
      <c r="R400" s="383"/>
      <c r="S400" s="383">
        <v>0</v>
      </c>
      <c r="T400" s="386" t="s">
        <v>11</v>
      </c>
      <c r="U400" s="386"/>
      <c r="V400" s="386">
        <v>0</v>
      </c>
      <c r="W400" s="386" t="s">
        <v>11</v>
      </c>
      <c r="X400" s="383"/>
      <c r="Y400" s="383">
        <v>0</v>
      </c>
      <c r="Z400" s="386" t="s">
        <v>11</v>
      </c>
      <c r="AA400" s="386"/>
      <c r="AB400" s="386">
        <v>0</v>
      </c>
      <c r="AC400" s="386" t="s">
        <v>11</v>
      </c>
      <c r="AD400" s="387"/>
      <c r="AE400" s="383" t="s">
        <v>36</v>
      </c>
      <c r="AF400" s="383">
        <v>74</v>
      </c>
      <c r="AG400" s="383" t="s">
        <v>681</v>
      </c>
      <c r="AH400" s="383" t="s">
        <v>34</v>
      </c>
      <c r="AI400" s="383" t="s">
        <v>36</v>
      </c>
      <c r="AJ400" s="383" t="s">
        <v>3554</v>
      </c>
      <c r="AK400" s="384" t="str">
        <f t="shared" si="13"/>
        <v>NA</v>
      </c>
      <c r="AL400" s="384" t="str">
        <f t="shared" si="14"/>
        <v>NA</v>
      </c>
    </row>
    <row r="401" spans="1:38" x14ac:dyDescent="0.25">
      <c r="A401" s="381" t="s">
        <v>3224</v>
      </c>
      <c r="B401" s="382" t="s">
        <v>774</v>
      </c>
      <c r="C401" s="382" t="s">
        <v>30</v>
      </c>
      <c r="D401" s="382" t="s">
        <v>775</v>
      </c>
      <c r="E401" s="382" t="s">
        <v>32</v>
      </c>
      <c r="F401" s="383"/>
      <c r="G401" s="383">
        <v>0</v>
      </c>
      <c r="H401" s="383" t="s">
        <v>11</v>
      </c>
      <c r="I401" s="383"/>
      <c r="J401" s="383">
        <v>0</v>
      </c>
      <c r="K401" s="383" t="s">
        <v>11</v>
      </c>
      <c r="L401" s="385"/>
      <c r="M401" s="383">
        <v>0</v>
      </c>
      <c r="N401" s="383" t="s">
        <v>11</v>
      </c>
      <c r="O401" s="385"/>
      <c r="P401" s="385">
        <v>0</v>
      </c>
      <c r="Q401" s="386" t="s">
        <v>11</v>
      </c>
      <c r="R401" s="383"/>
      <c r="S401" s="383">
        <v>0</v>
      </c>
      <c r="T401" s="386" t="s">
        <v>11</v>
      </c>
      <c r="U401" s="386"/>
      <c r="V401" s="386">
        <v>0</v>
      </c>
      <c r="W401" s="386" t="s">
        <v>11</v>
      </c>
      <c r="X401" s="383"/>
      <c r="Y401" s="383">
        <v>0</v>
      </c>
      <c r="Z401" s="386" t="s">
        <v>11</v>
      </c>
      <c r="AA401" s="386"/>
      <c r="AB401" s="386">
        <v>0</v>
      </c>
      <c r="AC401" s="386" t="s">
        <v>11</v>
      </c>
      <c r="AD401" s="387"/>
      <c r="AE401" s="383" t="s">
        <v>36</v>
      </c>
      <c r="AF401" s="383">
        <v>79</v>
      </c>
      <c r="AG401" s="383" t="s">
        <v>681</v>
      </c>
      <c r="AH401" s="383" t="s">
        <v>34</v>
      </c>
      <c r="AI401" s="383" t="s">
        <v>36</v>
      </c>
      <c r="AJ401" s="383" t="s">
        <v>3554</v>
      </c>
      <c r="AK401" s="384" t="str">
        <f t="shared" si="13"/>
        <v>NA</v>
      </c>
      <c r="AL401" s="384" t="str">
        <f t="shared" si="14"/>
        <v>NA</v>
      </c>
    </row>
    <row r="402" spans="1:38" x14ac:dyDescent="0.25">
      <c r="A402" s="381" t="s">
        <v>3224</v>
      </c>
      <c r="B402" s="382" t="s">
        <v>776</v>
      </c>
      <c r="C402" s="382" t="s">
        <v>30</v>
      </c>
      <c r="D402" s="382" t="s">
        <v>777</v>
      </c>
      <c r="E402" s="382" t="s">
        <v>32</v>
      </c>
      <c r="F402" s="383"/>
      <c r="G402" s="383">
        <v>0</v>
      </c>
      <c r="H402" s="383" t="s">
        <v>11</v>
      </c>
      <c r="I402" s="383"/>
      <c r="J402" s="383">
        <v>0</v>
      </c>
      <c r="K402" s="383" t="s">
        <v>11</v>
      </c>
      <c r="L402" s="385"/>
      <c r="M402" s="383">
        <v>0</v>
      </c>
      <c r="N402" s="383" t="s">
        <v>11</v>
      </c>
      <c r="O402" s="385"/>
      <c r="P402" s="385">
        <v>0</v>
      </c>
      <c r="Q402" s="386" t="s">
        <v>11</v>
      </c>
      <c r="R402" s="383"/>
      <c r="S402" s="383">
        <v>0</v>
      </c>
      <c r="T402" s="386" t="s">
        <v>11</v>
      </c>
      <c r="U402" s="386"/>
      <c r="V402" s="386">
        <v>0</v>
      </c>
      <c r="W402" s="386" t="s">
        <v>11</v>
      </c>
      <c r="X402" s="383"/>
      <c r="Y402" s="383">
        <v>0</v>
      </c>
      <c r="Z402" s="386" t="s">
        <v>11</v>
      </c>
      <c r="AA402" s="386"/>
      <c r="AB402" s="386">
        <v>0</v>
      </c>
      <c r="AC402" s="386" t="s">
        <v>11</v>
      </c>
      <c r="AD402" s="387"/>
      <c r="AE402" s="383" t="s">
        <v>36</v>
      </c>
      <c r="AF402" s="383">
        <v>62</v>
      </c>
      <c r="AG402" s="383" t="s">
        <v>40</v>
      </c>
      <c r="AH402" s="383" t="s">
        <v>34</v>
      </c>
      <c r="AI402" s="383" t="s">
        <v>36</v>
      </c>
      <c r="AJ402" s="383" t="s">
        <v>3554</v>
      </c>
      <c r="AK402" s="384" t="str">
        <f t="shared" si="13"/>
        <v>NA</v>
      </c>
      <c r="AL402" s="384" t="str">
        <f t="shared" si="14"/>
        <v>NA</v>
      </c>
    </row>
    <row r="403" spans="1:38" x14ac:dyDescent="0.25">
      <c r="A403" s="381" t="s">
        <v>3224</v>
      </c>
      <c r="B403" s="382" t="s">
        <v>778</v>
      </c>
      <c r="C403" s="382" t="s">
        <v>30</v>
      </c>
      <c r="D403" s="382" t="s">
        <v>779</v>
      </c>
      <c r="E403" s="382" t="s">
        <v>32</v>
      </c>
      <c r="F403" s="383"/>
      <c r="G403" s="383">
        <v>4</v>
      </c>
      <c r="H403" s="383" t="s">
        <v>11</v>
      </c>
      <c r="I403" s="383"/>
      <c r="J403" s="383">
        <v>2</v>
      </c>
      <c r="K403" s="383" t="s">
        <v>11</v>
      </c>
      <c r="L403" s="385"/>
      <c r="M403" s="383">
        <v>2</v>
      </c>
      <c r="N403" s="383" t="s">
        <v>11</v>
      </c>
      <c r="O403" s="385"/>
      <c r="P403" s="385">
        <v>1</v>
      </c>
      <c r="Q403" s="386" t="s">
        <v>11</v>
      </c>
      <c r="R403" s="383"/>
      <c r="S403" s="383">
        <v>4</v>
      </c>
      <c r="T403" s="386" t="s">
        <v>11</v>
      </c>
      <c r="U403" s="386"/>
      <c r="V403" s="386">
        <v>4</v>
      </c>
      <c r="W403" s="386" t="s">
        <v>11</v>
      </c>
      <c r="X403" s="383"/>
      <c r="Y403" s="383">
        <v>2</v>
      </c>
      <c r="Z403" s="386" t="s">
        <v>11</v>
      </c>
      <c r="AA403" s="386"/>
      <c r="AB403" s="386">
        <v>2</v>
      </c>
      <c r="AC403" s="386" t="s">
        <v>11</v>
      </c>
      <c r="AD403" s="387"/>
      <c r="AE403" s="383" t="s">
        <v>36</v>
      </c>
      <c r="AF403" s="383">
        <v>72</v>
      </c>
      <c r="AG403" s="383" t="s">
        <v>681</v>
      </c>
      <c r="AH403" s="383" t="s">
        <v>34</v>
      </c>
      <c r="AI403" s="383" t="s">
        <v>36</v>
      </c>
      <c r="AJ403" s="383" t="s">
        <v>3554</v>
      </c>
      <c r="AK403" s="384" t="str">
        <f t="shared" si="13"/>
        <v>NA</v>
      </c>
      <c r="AL403" s="384" t="str">
        <f t="shared" si="14"/>
        <v>NA</v>
      </c>
    </row>
    <row r="404" spans="1:38" x14ac:dyDescent="0.25">
      <c r="A404" s="381" t="s">
        <v>3224</v>
      </c>
      <c r="B404" s="382" t="s">
        <v>780</v>
      </c>
      <c r="C404" s="382" t="s">
        <v>30</v>
      </c>
      <c r="D404" s="382" t="s">
        <v>781</v>
      </c>
      <c r="E404" s="382" t="s">
        <v>32</v>
      </c>
      <c r="F404" s="383"/>
      <c r="G404" s="383">
        <v>0</v>
      </c>
      <c r="H404" s="383" t="s">
        <v>11</v>
      </c>
      <c r="I404" s="383"/>
      <c r="J404" s="383">
        <v>0</v>
      </c>
      <c r="K404" s="383" t="s">
        <v>11</v>
      </c>
      <c r="L404" s="385"/>
      <c r="M404" s="383">
        <v>0</v>
      </c>
      <c r="N404" s="383" t="s">
        <v>11</v>
      </c>
      <c r="O404" s="385"/>
      <c r="P404" s="385">
        <v>0</v>
      </c>
      <c r="Q404" s="386" t="s">
        <v>11</v>
      </c>
      <c r="R404" s="383"/>
      <c r="S404" s="383">
        <v>0</v>
      </c>
      <c r="T404" s="386" t="s">
        <v>11</v>
      </c>
      <c r="U404" s="386"/>
      <c r="V404" s="386">
        <v>0</v>
      </c>
      <c r="W404" s="386" t="s">
        <v>11</v>
      </c>
      <c r="X404" s="383"/>
      <c r="Y404" s="383">
        <v>0</v>
      </c>
      <c r="Z404" s="386" t="s">
        <v>11</v>
      </c>
      <c r="AA404" s="386"/>
      <c r="AB404" s="386">
        <v>0</v>
      </c>
      <c r="AC404" s="386" t="s">
        <v>11</v>
      </c>
      <c r="AD404" s="387"/>
      <c r="AE404" s="383" t="s">
        <v>36</v>
      </c>
      <c r="AF404" s="383">
        <v>74</v>
      </c>
      <c r="AG404" s="383" t="s">
        <v>681</v>
      </c>
      <c r="AH404" s="383" t="s">
        <v>34</v>
      </c>
      <c r="AI404" s="383" t="s">
        <v>36</v>
      </c>
      <c r="AJ404" s="383" t="s">
        <v>3554</v>
      </c>
      <c r="AK404" s="384" t="str">
        <f t="shared" si="13"/>
        <v>NA</v>
      </c>
      <c r="AL404" s="384" t="str">
        <f t="shared" si="14"/>
        <v>NA</v>
      </c>
    </row>
    <row r="405" spans="1:38" x14ac:dyDescent="0.25">
      <c r="A405" s="381" t="s">
        <v>3224</v>
      </c>
      <c r="B405" s="382" t="s">
        <v>782</v>
      </c>
      <c r="C405" s="382" t="s">
        <v>30</v>
      </c>
      <c r="D405" s="382" t="s">
        <v>783</v>
      </c>
      <c r="E405" s="382" t="s">
        <v>32</v>
      </c>
      <c r="F405" s="383"/>
      <c r="G405" s="383">
        <v>6</v>
      </c>
      <c r="H405" s="383" t="s">
        <v>11</v>
      </c>
      <c r="I405" s="383"/>
      <c r="J405" s="383">
        <v>2</v>
      </c>
      <c r="K405" s="383" t="s">
        <v>11</v>
      </c>
      <c r="L405" s="385"/>
      <c r="M405" s="383">
        <v>2</v>
      </c>
      <c r="N405" s="383" t="s">
        <v>11</v>
      </c>
      <c r="O405" s="385"/>
      <c r="P405" s="385">
        <v>0</v>
      </c>
      <c r="Q405" s="386" t="s">
        <v>11</v>
      </c>
      <c r="R405" s="383"/>
      <c r="S405" s="383">
        <v>6</v>
      </c>
      <c r="T405" s="386" t="s">
        <v>11</v>
      </c>
      <c r="U405" s="386"/>
      <c r="V405" s="386">
        <v>5</v>
      </c>
      <c r="W405" s="386" t="s">
        <v>11</v>
      </c>
      <c r="X405" s="383"/>
      <c r="Y405" s="383">
        <v>2</v>
      </c>
      <c r="Z405" s="386" t="s">
        <v>11</v>
      </c>
      <c r="AA405" s="386"/>
      <c r="AB405" s="386">
        <v>2</v>
      </c>
      <c r="AC405" s="386" t="s">
        <v>11</v>
      </c>
      <c r="AD405" s="387"/>
      <c r="AE405" s="383" t="s">
        <v>36</v>
      </c>
      <c r="AF405" s="383">
        <v>74</v>
      </c>
      <c r="AG405" s="383" t="s">
        <v>681</v>
      </c>
      <c r="AH405" s="383" t="s">
        <v>34</v>
      </c>
      <c r="AI405" s="383" t="s">
        <v>36</v>
      </c>
      <c r="AJ405" s="383" t="s">
        <v>3554</v>
      </c>
      <c r="AK405" s="384" t="str">
        <f t="shared" si="13"/>
        <v>NA</v>
      </c>
      <c r="AL405" s="384" t="str">
        <f t="shared" si="14"/>
        <v>NA</v>
      </c>
    </row>
    <row r="406" spans="1:38" x14ac:dyDescent="0.25">
      <c r="A406" s="381" t="s">
        <v>3224</v>
      </c>
      <c r="B406" s="382" t="s">
        <v>784</v>
      </c>
      <c r="C406" s="382" t="s">
        <v>30</v>
      </c>
      <c r="D406" s="382" t="s">
        <v>785</v>
      </c>
      <c r="E406" s="382" t="s">
        <v>32</v>
      </c>
      <c r="F406" s="383"/>
      <c r="G406" s="383">
        <v>0</v>
      </c>
      <c r="H406" s="383" t="s">
        <v>11</v>
      </c>
      <c r="I406" s="383"/>
      <c r="J406" s="383">
        <v>0</v>
      </c>
      <c r="K406" s="383" t="s">
        <v>11</v>
      </c>
      <c r="L406" s="385"/>
      <c r="M406" s="383">
        <v>0</v>
      </c>
      <c r="N406" s="383" t="s">
        <v>11</v>
      </c>
      <c r="O406" s="385"/>
      <c r="P406" s="385">
        <v>0</v>
      </c>
      <c r="Q406" s="386" t="s">
        <v>11</v>
      </c>
      <c r="R406" s="383"/>
      <c r="S406" s="383">
        <v>0</v>
      </c>
      <c r="T406" s="386" t="s">
        <v>11</v>
      </c>
      <c r="U406" s="386"/>
      <c r="V406" s="386">
        <v>0</v>
      </c>
      <c r="W406" s="386" t="s">
        <v>11</v>
      </c>
      <c r="X406" s="383"/>
      <c r="Y406" s="383">
        <v>0</v>
      </c>
      <c r="Z406" s="386" t="s">
        <v>11</v>
      </c>
      <c r="AA406" s="386"/>
      <c r="AB406" s="386">
        <v>0</v>
      </c>
      <c r="AC406" s="386" t="s">
        <v>11</v>
      </c>
      <c r="AD406" s="387"/>
      <c r="AE406" s="383" t="s">
        <v>36</v>
      </c>
      <c r="AF406" s="383">
        <v>77</v>
      </c>
      <c r="AG406" s="383" t="s">
        <v>681</v>
      </c>
      <c r="AH406" s="383" t="s">
        <v>34</v>
      </c>
      <c r="AI406" s="383" t="s">
        <v>36</v>
      </c>
      <c r="AJ406" s="383" t="s">
        <v>3554</v>
      </c>
      <c r="AK406" s="384" t="str">
        <f t="shared" si="13"/>
        <v>NA</v>
      </c>
      <c r="AL406" s="384" t="str">
        <f t="shared" si="14"/>
        <v>NA</v>
      </c>
    </row>
    <row r="407" spans="1:38" x14ac:dyDescent="0.25">
      <c r="A407" s="381" t="s">
        <v>3224</v>
      </c>
      <c r="B407" s="382" t="s">
        <v>786</v>
      </c>
      <c r="C407" s="382" t="s">
        <v>30</v>
      </c>
      <c r="D407" s="382" t="s">
        <v>787</v>
      </c>
      <c r="E407" s="382" t="s">
        <v>32</v>
      </c>
      <c r="F407" s="383"/>
      <c r="G407" s="383">
        <v>0</v>
      </c>
      <c r="H407" s="383" t="s">
        <v>11</v>
      </c>
      <c r="I407" s="383"/>
      <c r="J407" s="383">
        <v>0</v>
      </c>
      <c r="K407" s="383" t="s">
        <v>11</v>
      </c>
      <c r="L407" s="385"/>
      <c r="M407" s="383">
        <v>0</v>
      </c>
      <c r="N407" s="383" t="s">
        <v>11</v>
      </c>
      <c r="O407" s="385"/>
      <c r="P407" s="385">
        <v>1</v>
      </c>
      <c r="Q407" s="386" t="s">
        <v>11</v>
      </c>
      <c r="R407" s="383"/>
      <c r="S407" s="383">
        <v>0</v>
      </c>
      <c r="T407" s="386" t="s">
        <v>11</v>
      </c>
      <c r="U407" s="386"/>
      <c r="V407" s="386">
        <v>0</v>
      </c>
      <c r="W407" s="386" t="s">
        <v>11</v>
      </c>
      <c r="X407" s="383"/>
      <c r="Y407" s="383">
        <v>0</v>
      </c>
      <c r="Z407" s="386" t="s">
        <v>11</v>
      </c>
      <c r="AA407" s="386"/>
      <c r="AB407" s="386">
        <v>0</v>
      </c>
      <c r="AC407" s="386" t="s">
        <v>11</v>
      </c>
      <c r="AD407" s="387"/>
      <c r="AE407" s="383" t="s">
        <v>36</v>
      </c>
      <c r="AF407" s="383">
        <v>79</v>
      </c>
      <c r="AG407" s="383" t="s">
        <v>681</v>
      </c>
      <c r="AH407" s="383" t="s">
        <v>36</v>
      </c>
      <c r="AI407" s="383" t="s">
        <v>36</v>
      </c>
      <c r="AJ407" s="383" t="s">
        <v>3554</v>
      </c>
      <c r="AK407" s="384" t="str">
        <f t="shared" si="13"/>
        <v>NA</v>
      </c>
      <c r="AL407" s="384" t="str">
        <f t="shared" si="14"/>
        <v>NA</v>
      </c>
    </row>
    <row r="408" spans="1:38" x14ac:dyDescent="0.25">
      <c r="A408" s="381" t="s">
        <v>3224</v>
      </c>
      <c r="B408" s="382" t="s">
        <v>788</v>
      </c>
      <c r="C408" s="382" t="s">
        <v>30</v>
      </c>
      <c r="D408" s="382" t="s">
        <v>789</v>
      </c>
      <c r="E408" s="382" t="s">
        <v>32</v>
      </c>
      <c r="F408" s="383"/>
      <c r="G408" s="383">
        <v>0</v>
      </c>
      <c r="H408" s="383" t="s">
        <v>11</v>
      </c>
      <c r="I408" s="383"/>
      <c r="J408" s="383">
        <v>0</v>
      </c>
      <c r="K408" s="383" t="s">
        <v>11</v>
      </c>
      <c r="L408" s="385"/>
      <c r="M408" s="383">
        <v>0</v>
      </c>
      <c r="N408" s="383" t="s">
        <v>11</v>
      </c>
      <c r="O408" s="385"/>
      <c r="P408" s="385">
        <v>0</v>
      </c>
      <c r="Q408" s="386" t="s">
        <v>11</v>
      </c>
      <c r="R408" s="383"/>
      <c r="S408" s="383">
        <v>0</v>
      </c>
      <c r="T408" s="386" t="s">
        <v>11</v>
      </c>
      <c r="U408" s="386"/>
      <c r="V408" s="386">
        <v>0</v>
      </c>
      <c r="W408" s="386" t="s">
        <v>11</v>
      </c>
      <c r="X408" s="383"/>
      <c r="Y408" s="383">
        <v>0</v>
      </c>
      <c r="Z408" s="386" t="s">
        <v>11</v>
      </c>
      <c r="AA408" s="386"/>
      <c r="AB408" s="386">
        <v>0</v>
      </c>
      <c r="AC408" s="386" t="s">
        <v>11</v>
      </c>
      <c r="AD408" s="387"/>
      <c r="AE408" s="383" t="s">
        <v>36</v>
      </c>
      <c r="AF408" s="383">
        <v>74</v>
      </c>
      <c r="AG408" s="383" t="s">
        <v>681</v>
      </c>
      <c r="AH408" s="383" t="s">
        <v>36</v>
      </c>
      <c r="AI408" s="383" t="s">
        <v>36</v>
      </c>
      <c r="AJ408" s="383" t="s">
        <v>3554</v>
      </c>
      <c r="AK408" s="384" t="str">
        <f t="shared" si="13"/>
        <v>NA</v>
      </c>
      <c r="AL408" s="384" t="str">
        <f t="shared" si="14"/>
        <v>NA</v>
      </c>
    </row>
    <row r="409" spans="1:38" x14ac:dyDescent="0.25">
      <c r="A409" s="381" t="s">
        <v>3224</v>
      </c>
      <c r="B409" s="382" t="s">
        <v>790</v>
      </c>
      <c r="C409" s="382" t="s">
        <v>30</v>
      </c>
      <c r="D409" s="382" t="s">
        <v>791</v>
      </c>
      <c r="E409" s="382" t="s">
        <v>32</v>
      </c>
      <c r="F409" s="383"/>
      <c r="G409" s="383">
        <v>0</v>
      </c>
      <c r="H409" s="383" t="s">
        <v>11</v>
      </c>
      <c r="I409" s="383"/>
      <c r="J409" s="383">
        <v>0</v>
      </c>
      <c r="K409" s="383" t="s">
        <v>11</v>
      </c>
      <c r="L409" s="385"/>
      <c r="M409" s="383">
        <v>0</v>
      </c>
      <c r="N409" s="383" t="s">
        <v>11</v>
      </c>
      <c r="O409" s="385"/>
      <c r="P409" s="385">
        <v>1</v>
      </c>
      <c r="Q409" s="386" t="s">
        <v>11</v>
      </c>
      <c r="R409" s="383"/>
      <c r="S409" s="383">
        <v>0</v>
      </c>
      <c r="T409" s="386" t="s">
        <v>11</v>
      </c>
      <c r="U409" s="386"/>
      <c r="V409" s="386">
        <v>0</v>
      </c>
      <c r="W409" s="386" t="s">
        <v>11</v>
      </c>
      <c r="X409" s="383"/>
      <c r="Y409" s="383">
        <v>0</v>
      </c>
      <c r="Z409" s="386" t="s">
        <v>11</v>
      </c>
      <c r="AA409" s="386"/>
      <c r="AB409" s="386">
        <v>0</v>
      </c>
      <c r="AC409" s="386" t="s">
        <v>11</v>
      </c>
      <c r="AD409" s="387"/>
      <c r="AE409" s="383" t="s">
        <v>36</v>
      </c>
      <c r="AF409" s="383">
        <v>77</v>
      </c>
      <c r="AG409" s="383" t="s">
        <v>681</v>
      </c>
      <c r="AH409" s="383" t="s">
        <v>34</v>
      </c>
      <c r="AI409" s="383" t="s">
        <v>36</v>
      </c>
      <c r="AJ409" s="383" t="s">
        <v>3554</v>
      </c>
      <c r="AK409" s="384" t="str">
        <f t="shared" si="13"/>
        <v>NA</v>
      </c>
      <c r="AL409" s="384" t="str">
        <f t="shared" si="14"/>
        <v>NA</v>
      </c>
    </row>
    <row r="410" spans="1:38" x14ac:dyDescent="0.25">
      <c r="A410" s="381" t="s">
        <v>3224</v>
      </c>
      <c r="B410" s="382" t="s">
        <v>795</v>
      </c>
      <c r="C410" s="382" t="s">
        <v>30</v>
      </c>
      <c r="D410" s="382" t="s">
        <v>796</v>
      </c>
      <c r="E410" s="382" t="s">
        <v>32</v>
      </c>
      <c r="F410" s="383"/>
      <c r="G410" s="383">
        <v>0</v>
      </c>
      <c r="H410" s="383" t="s">
        <v>11</v>
      </c>
      <c r="I410" s="383"/>
      <c r="J410" s="383">
        <v>0</v>
      </c>
      <c r="K410" s="383" t="s">
        <v>11</v>
      </c>
      <c r="L410" s="385"/>
      <c r="M410" s="383">
        <v>0</v>
      </c>
      <c r="N410" s="383" t="s">
        <v>11</v>
      </c>
      <c r="O410" s="385"/>
      <c r="P410" s="385">
        <v>0</v>
      </c>
      <c r="Q410" s="386" t="s">
        <v>11</v>
      </c>
      <c r="R410" s="383"/>
      <c r="S410" s="383">
        <v>0</v>
      </c>
      <c r="T410" s="386" t="s">
        <v>11</v>
      </c>
      <c r="U410" s="386"/>
      <c r="V410" s="386">
        <v>0</v>
      </c>
      <c r="W410" s="386" t="s">
        <v>11</v>
      </c>
      <c r="X410" s="383"/>
      <c r="Y410" s="383">
        <v>0</v>
      </c>
      <c r="Z410" s="386" t="s">
        <v>11</v>
      </c>
      <c r="AA410" s="386"/>
      <c r="AB410" s="386">
        <v>0</v>
      </c>
      <c r="AC410" s="386" t="s">
        <v>11</v>
      </c>
      <c r="AD410" s="387"/>
      <c r="AE410" s="383" t="s">
        <v>36</v>
      </c>
      <c r="AF410" s="383">
        <v>92</v>
      </c>
      <c r="AG410" s="383" t="s">
        <v>794</v>
      </c>
      <c r="AH410" s="383" t="s">
        <v>36</v>
      </c>
      <c r="AI410" s="383" t="s">
        <v>36</v>
      </c>
      <c r="AJ410" s="383" t="s">
        <v>3554</v>
      </c>
      <c r="AK410" s="384" t="str">
        <f t="shared" si="13"/>
        <v>NA</v>
      </c>
      <c r="AL410" s="384" t="str">
        <f t="shared" si="14"/>
        <v>NA</v>
      </c>
    </row>
    <row r="411" spans="1:38" x14ac:dyDescent="0.25">
      <c r="A411" s="381" t="s">
        <v>3224</v>
      </c>
      <c r="B411" s="382" t="s">
        <v>800</v>
      </c>
      <c r="C411" s="382" t="s">
        <v>30</v>
      </c>
      <c r="D411" s="382" t="s">
        <v>801</v>
      </c>
      <c r="E411" s="382" t="s">
        <v>32</v>
      </c>
      <c r="F411" s="383"/>
      <c r="G411" s="383">
        <v>0</v>
      </c>
      <c r="H411" s="383" t="s">
        <v>11</v>
      </c>
      <c r="I411" s="383"/>
      <c r="J411" s="383">
        <v>0</v>
      </c>
      <c r="K411" s="383" t="s">
        <v>11</v>
      </c>
      <c r="L411" s="385"/>
      <c r="M411" s="383">
        <v>0</v>
      </c>
      <c r="N411" s="383" t="s">
        <v>11</v>
      </c>
      <c r="O411" s="385"/>
      <c r="P411" s="385">
        <v>0</v>
      </c>
      <c r="Q411" s="386" t="s">
        <v>11</v>
      </c>
      <c r="R411" s="383"/>
      <c r="S411" s="383">
        <v>0</v>
      </c>
      <c r="T411" s="386" t="s">
        <v>11</v>
      </c>
      <c r="U411" s="386"/>
      <c r="V411" s="386">
        <v>0</v>
      </c>
      <c r="W411" s="386" t="s">
        <v>11</v>
      </c>
      <c r="X411" s="383"/>
      <c r="Y411" s="383">
        <v>0</v>
      </c>
      <c r="Z411" s="386" t="s">
        <v>11</v>
      </c>
      <c r="AA411" s="386"/>
      <c r="AB411" s="386">
        <v>0</v>
      </c>
      <c r="AC411" s="386" t="s">
        <v>11</v>
      </c>
      <c r="AD411" s="387"/>
      <c r="AE411" s="383" t="s">
        <v>36</v>
      </c>
      <c r="AF411" s="383">
        <v>77</v>
      </c>
      <c r="AG411" s="383" t="s">
        <v>40</v>
      </c>
      <c r="AH411" s="383" t="s">
        <v>34</v>
      </c>
      <c r="AI411" s="383" t="s">
        <v>36</v>
      </c>
      <c r="AJ411" s="383" t="s">
        <v>3554</v>
      </c>
      <c r="AK411" s="384" t="str">
        <f t="shared" si="13"/>
        <v>NA</v>
      </c>
      <c r="AL411" s="384" t="str">
        <f t="shared" si="14"/>
        <v>NA</v>
      </c>
    </row>
    <row r="412" spans="1:38" x14ac:dyDescent="0.25">
      <c r="A412" s="381" t="s">
        <v>3224</v>
      </c>
      <c r="B412" s="382" t="s">
        <v>803</v>
      </c>
      <c r="C412" s="382" t="s">
        <v>30</v>
      </c>
      <c r="D412" s="382" t="s">
        <v>804</v>
      </c>
      <c r="E412" s="382" t="s">
        <v>32</v>
      </c>
      <c r="F412" s="383"/>
      <c r="G412" s="383">
        <v>0</v>
      </c>
      <c r="H412" s="383" t="s">
        <v>11</v>
      </c>
      <c r="I412" s="383"/>
      <c r="J412" s="383">
        <v>0</v>
      </c>
      <c r="K412" s="383" t="s">
        <v>11</v>
      </c>
      <c r="L412" s="385"/>
      <c r="M412" s="383">
        <v>0</v>
      </c>
      <c r="N412" s="383" t="s">
        <v>11</v>
      </c>
      <c r="O412" s="385"/>
      <c r="P412" s="385">
        <v>0</v>
      </c>
      <c r="Q412" s="386" t="s">
        <v>11</v>
      </c>
      <c r="R412" s="383"/>
      <c r="S412" s="383">
        <v>0</v>
      </c>
      <c r="T412" s="386" t="s">
        <v>11</v>
      </c>
      <c r="U412" s="386"/>
      <c r="V412" s="386">
        <v>0</v>
      </c>
      <c r="W412" s="386" t="s">
        <v>11</v>
      </c>
      <c r="X412" s="383"/>
      <c r="Y412" s="383">
        <v>0</v>
      </c>
      <c r="Z412" s="386" t="s">
        <v>11</v>
      </c>
      <c r="AA412" s="386"/>
      <c r="AB412" s="386">
        <v>0</v>
      </c>
      <c r="AC412" s="386" t="s">
        <v>11</v>
      </c>
      <c r="AD412" s="387"/>
      <c r="AE412" s="383" t="s">
        <v>36</v>
      </c>
      <c r="AF412" s="383">
        <v>72</v>
      </c>
      <c r="AG412" s="383" t="s">
        <v>40</v>
      </c>
      <c r="AH412" s="383" t="s">
        <v>36</v>
      </c>
      <c r="AI412" s="383" t="s">
        <v>36</v>
      </c>
      <c r="AJ412" s="383" t="s">
        <v>3554</v>
      </c>
      <c r="AK412" s="384" t="str">
        <f t="shared" si="13"/>
        <v>NA</v>
      </c>
      <c r="AL412" s="384" t="str">
        <f t="shared" si="14"/>
        <v>NA</v>
      </c>
    </row>
    <row r="413" spans="1:38" x14ac:dyDescent="0.25">
      <c r="A413" s="381" t="s">
        <v>3224</v>
      </c>
      <c r="B413" s="382" t="s">
        <v>807</v>
      </c>
      <c r="C413" s="382" t="s">
        <v>30</v>
      </c>
      <c r="D413" s="382" t="s">
        <v>808</v>
      </c>
      <c r="E413" s="382" t="s">
        <v>32</v>
      </c>
      <c r="F413" s="383"/>
      <c r="G413" s="383">
        <v>0</v>
      </c>
      <c r="H413" s="383" t="s">
        <v>11</v>
      </c>
      <c r="I413" s="383"/>
      <c r="J413" s="383">
        <v>0</v>
      </c>
      <c r="K413" s="383" t="s">
        <v>11</v>
      </c>
      <c r="L413" s="385"/>
      <c r="M413" s="383">
        <v>0</v>
      </c>
      <c r="N413" s="383" t="s">
        <v>11</v>
      </c>
      <c r="O413" s="385"/>
      <c r="P413" s="385">
        <v>0</v>
      </c>
      <c r="Q413" s="386" t="s">
        <v>11</v>
      </c>
      <c r="R413" s="383"/>
      <c r="S413" s="383">
        <v>0</v>
      </c>
      <c r="T413" s="386" t="s">
        <v>11</v>
      </c>
      <c r="U413" s="386"/>
      <c r="V413" s="386">
        <v>0</v>
      </c>
      <c r="W413" s="386" t="s">
        <v>11</v>
      </c>
      <c r="X413" s="383"/>
      <c r="Y413" s="383">
        <v>0</v>
      </c>
      <c r="Z413" s="386" t="s">
        <v>11</v>
      </c>
      <c r="AA413" s="386"/>
      <c r="AB413" s="386">
        <v>0</v>
      </c>
      <c r="AC413" s="386" t="s">
        <v>11</v>
      </c>
      <c r="AD413" s="387"/>
      <c r="AE413" s="383" t="s">
        <v>36</v>
      </c>
      <c r="AF413" s="383">
        <v>92</v>
      </c>
      <c r="AG413" s="383" t="s">
        <v>40</v>
      </c>
      <c r="AH413" s="383" t="s">
        <v>36</v>
      </c>
      <c r="AI413" s="383" t="s">
        <v>36</v>
      </c>
      <c r="AJ413" s="383" t="s">
        <v>3554</v>
      </c>
      <c r="AK413" s="384" t="str">
        <f t="shared" si="13"/>
        <v>NA</v>
      </c>
      <c r="AL413" s="384" t="str">
        <f t="shared" si="14"/>
        <v>NA</v>
      </c>
    </row>
    <row r="414" spans="1:38" x14ac:dyDescent="0.25">
      <c r="A414" s="381" t="s">
        <v>3224</v>
      </c>
      <c r="B414" s="382" t="s">
        <v>809</v>
      </c>
      <c r="C414" s="382" t="s">
        <v>30</v>
      </c>
      <c r="D414" s="382" t="s">
        <v>810</v>
      </c>
      <c r="E414" s="382" t="s">
        <v>32</v>
      </c>
      <c r="F414" s="383"/>
      <c r="G414" s="383">
        <v>0</v>
      </c>
      <c r="H414" s="383" t="s">
        <v>11</v>
      </c>
      <c r="I414" s="383"/>
      <c r="J414" s="383">
        <v>0</v>
      </c>
      <c r="K414" s="383" t="s">
        <v>11</v>
      </c>
      <c r="L414" s="385"/>
      <c r="M414" s="383">
        <v>0</v>
      </c>
      <c r="N414" s="383" t="s">
        <v>11</v>
      </c>
      <c r="O414" s="385"/>
      <c r="P414" s="385">
        <v>0</v>
      </c>
      <c r="Q414" s="386" t="s">
        <v>11</v>
      </c>
      <c r="R414" s="383"/>
      <c r="S414" s="383">
        <v>0</v>
      </c>
      <c r="T414" s="386" t="s">
        <v>11</v>
      </c>
      <c r="U414" s="386"/>
      <c r="V414" s="386">
        <v>0</v>
      </c>
      <c r="W414" s="386" t="s">
        <v>11</v>
      </c>
      <c r="X414" s="383"/>
      <c r="Y414" s="383">
        <v>0</v>
      </c>
      <c r="Z414" s="386" t="s">
        <v>11</v>
      </c>
      <c r="AA414" s="386"/>
      <c r="AB414" s="386">
        <v>0</v>
      </c>
      <c r="AC414" s="386" t="s">
        <v>11</v>
      </c>
      <c r="AD414" s="387"/>
      <c r="AE414" s="383" t="s">
        <v>36</v>
      </c>
      <c r="AF414" s="383">
        <v>92</v>
      </c>
      <c r="AG414" s="383" t="s">
        <v>681</v>
      </c>
      <c r="AH414" s="383" t="s">
        <v>36</v>
      </c>
      <c r="AI414" s="383" t="s">
        <v>36</v>
      </c>
      <c r="AJ414" s="383" t="s">
        <v>3554</v>
      </c>
      <c r="AK414" s="384" t="str">
        <f t="shared" si="13"/>
        <v>NA</v>
      </c>
      <c r="AL414" s="384" t="str">
        <f t="shared" si="14"/>
        <v>NA</v>
      </c>
    </row>
    <row r="415" spans="1:38" x14ac:dyDescent="0.25">
      <c r="A415" s="381" t="s">
        <v>3224</v>
      </c>
      <c r="B415" s="382" t="s">
        <v>811</v>
      </c>
      <c r="C415" s="382" t="s">
        <v>30</v>
      </c>
      <c r="D415" s="382" t="s">
        <v>812</v>
      </c>
      <c r="E415" s="382" t="s">
        <v>32</v>
      </c>
      <c r="F415" s="383"/>
      <c r="G415" s="383">
        <v>0</v>
      </c>
      <c r="H415" s="383" t="s">
        <v>11</v>
      </c>
      <c r="I415" s="383"/>
      <c r="J415" s="383">
        <v>0</v>
      </c>
      <c r="K415" s="383" t="s">
        <v>11</v>
      </c>
      <c r="L415" s="385"/>
      <c r="M415" s="383">
        <v>0</v>
      </c>
      <c r="N415" s="383" t="s">
        <v>11</v>
      </c>
      <c r="O415" s="385"/>
      <c r="P415" s="385">
        <v>0</v>
      </c>
      <c r="Q415" s="386" t="s">
        <v>11</v>
      </c>
      <c r="R415" s="383"/>
      <c r="S415" s="383">
        <v>0</v>
      </c>
      <c r="T415" s="386" t="s">
        <v>11</v>
      </c>
      <c r="U415" s="386"/>
      <c r="V415" s="386">
        <v>0</v>
      </c>
      <c r="W415" s="386" t="s">
        <v>11</v>
      </c>
      <c r="X415" s="383"/>
      <c r="Y415" s="383">
        <v>0</v>
      </c>
      <c r="Z415" s="386" t="s">
        <v>11</v>
      </c>
      <c r="AA415" s="386"/>
      <c r="AB415" s="386">
        <v>0</v>
      </c>
      <c r="AC415" s="386" t="s">
        <v>11</v>
      </c>
      <c r="AD415" s="387"/>
      <c r="AE415" s="383" t="s">
        <v>36</v>
      </c>
      <c r="AF415" s="383">
        <v>92</v>
      </c>
      <c r="AG415" s="383" t="s">
        <v>681</v>
      </c>
      <c r="AH415" s="383" t="s">
        <v>34</v>
      </c>
      <c r="AI415" s="383" t="s">
        <v>36</v>
      </c>
      <c r="AJ415" s="383" t="s">
        <v>3554</v>
      </c>
      <c r="AK415" s="384" t="str">
        <f t="shared" si="13"/>
        <v>NA</v>
      </c>
      <c r="AL415" s="384" t="str">
        <f t="shared" si="14"/>
        <v>NA</v>
      </c>
    </row>
    <row r="416" spans="1:38" x14ac:dyDescent="0.25">
      <c r="A416" s="381" t="s">
        <v>3224</v>
      </c>
      <c r="B416" s="382" t="s">
        <v>813</v>
      </c>
      <c r="C416" s="382" t="s">
        <v>30</v>
      </c>
      <c r="D416" s="382" t="s">
        <v>814</v>
      </c>
      <c r="E416" s="382" t="s">
        <v>32</v>
      </c>
      <c r="F416" s="383"/>
      <c r="G416" s="383">
        <v>0</v>
      </c>
      <c r="H416" s="383" t="s">
        <v>11</v>
      </c>
      <c r="I416" s="383"/>
      <c r="J416" s="383">
        <v>0</v>
      </c>
      <c r="K416" s="383" t="s">
        <v>11</v>
      </c>
      <c r="L416" s="385"/>
      <c r="M416" s="383">
        <v>0</v>
      </c>
      <c r="N416" s="383" t="s">
        <v>11</v>
      </c>
      <c r="O416" s="385"/>
      <c r="P416" s="385">
        <v>0</v>
      </c>
      <c r="Q416" s="386" t="s">
        <v>11</v>
      </c>
      <c r="R416" s="383"/>
      <c r="S416" s="383">
        <v>0</v>
      </c>
      <c r="T416" s="386" t="s">
        <v>11</v>
      </c>
      <c r="U416" s="386"/>
      <c r="V416" s="386">
        <v>0</v>
      </c>
      <c r="W416" s="386" t="s">
        <v>11</v>
      </c>
      <c r="X416" s="383"/>
      <c r="Y416" s="383">
        <v>0</v>
      </c>
      <c r="Z416" s="386" t="s">
        <v>11</v>
      </c>
      <c r="AA416" s="386"/>
      <c r="AB416" s="386">
        <v>0</v>
      </c>
      <c r="AC416" s="386" t="s">
        <v>11</v>
      </c>
      <c r="AD416" s="387"/>
      <c r="AE416" s="383" t="s">
        <v>36</v>
      </c>
      <c r="AF416" s="383">
        <v>95</v>
      </c>
      <c r="AG416" s="383" t="s">
        <v>40</v>
      </c>
      <c r="AH416" s="383" t="s">
        <v>34</v>
      </c>
      <c r="AI416" s="383" t="s">
        <v>36</v>
      </c>
      <c r="AJ416" s="383" t="s">
        <v>3554</v>
      </c>
      <c r="AK416" s="384" t="str">
        <f t="shared" si="13"/>
        <v>NA</v>
      </c>
      <c r="AL416" s="384" t="str">
        <f t="shared" si="14"/>
        <v>NA</v>
      </c>
    </row>
    <row r="417" spans="1:38" x14ac:dyDescent="0.25">
      <c r="A417" s="381" t="s">
        <v>3224</v>
      </c>
      <c r="B417" s="382" t="s">
        <v>815</v>
      </c>
      <c r="C417" s="382" t="s">
        <v>30</v>
      </c>
      <c r="D417" s="382" t="s">
        <v>816</v>
      </c>
      <c r="E417" s="382" t="s">
        <v>32</v>
      </c>
      <c r="F417" s="383"/>
      <c r="G417" s="383">
        <v>0</v>
      </c>
      <c r="H417" s="383" t="s">
        <v>11</v>
      </c>
      <c r="I417" s="383"/>
      <c r="J417" s="383">
        <v>0</v>
      </c>
      <c r="K417" s="383" t="s">
        <v>11</v>
      </c>
      <c r="L417" s="385"/>
      <c r="M417" s="383">
        <v>0</v>
      </c>
      <c r="N417" s="383" t="s">
        <v>11</v>
      </c>
      <c r="O417" s="385"/>
      <c r="P417" s="385"/>
      <c r="Q417" s="386" t="s">
        <v>11</v>
      </c>
      <c r="R417" s="383"/>
      <c r="S417" s="383">
        <v>0</v>
      </c>
      <c r="T417" s="386" t="s">
        <v>11</v>
      </c>
      <c r="U417" s="386"/>
      <c r="V417" s="386">
        <v>0</v>
      </c>
      <c r="W417" s="386" t="s">
        <v>11</v>
      </c>
      <c r="X417" s="383"/>
      <c r="Y417" s="383">
        <v>0</v>
      </c>
      <c r="Z417" s="386" t="s">
        <v>11</v>
      </c>
      <c r="AA417" s="386"/>
      <c r="AB417" s="386">
        <v>0</v>
      </c>
      <c r="AC417" s="386" t="s">
        <v>11</v>
      </c>
      <c r="AD417" s="387"/>
      <c r="AE417" s="383" t="s">
        <v>36</v>
      </c>
      <c r="AF417" s="383">
        <v>77</v>
      </c>
      <c r="AG417" s="383" t="s">
        <v>40</v>
      </c>
      <c r="AH417" s="383" t="s">
        <v>34</v>
      </c>
      <c r="AI417" s="383" t="s">
        <v>36</v>
      </c>
      <c r="AJ417" s="383" t="s">
        <v>3554</v>
      </c>
      <c r="AK417" s="384" t="str">
        <f t="shared" si="13"/>
        <v>NA</v>
      </c>
      <c r="AL417" s="384" t="str">
        <f t="shared" si="14"/>
        <v>NA</v>
      </c>
    </row>
    <row r="418" spans="1:38" x14ac:dyDescent="0.25">
      <c r="A418" s="381" t="s">
        <v>3224</v>
      </c>
      <c r="B418" s="382" t="s">
        <v>817</v>
      </c>
      <c r="C418" s="382" t="s">
        <v>30</v>
      </c>
      <c r="D418" s="382" t="s">
        <v>818</v>
      </c>
      <c r="E418" s="382" t="s">
        <v>32</v>
      </c>
      <c r="F418" s="383"/>
      <c r="G418" s="383">
        <v>0</v>
      </c>
      <c r="H418" s="383" t="s">
        <v>11</v>
      </c>
      <c r="I418" s="383"/>
      <c r="J418" s="383">
        <v>0</v>
      </c>
      <c r="K418" s="383" t="s">
        <v>11</v>
      </c>
      <c r="L418" s="385"/>
      <c r="M418" s="383">
        <v>0</v>
      </c>
      <c r="N418" s="383" t="s">
        <v>11</v>
      </c>
      <c r="O418" s="385"/>
      <c r="P418" s="385">
        <v>0</v>
      </c>
      <c r="Q418" s="386" t="s">
        <v>11</v>
      </c>
      <c r="R418" s="383"/>
      <c r="S418" s="383">
        <v>0</v>
      </c>
      <c r="T418" s="386" t="s">
        <v>11</v>
      </c>
      <c r="U418" s="386"/>
      <c r="V418" s="386">
        <v>0</v>
      </c>
      <c r="W418" s="386" t="s">
        <v>11</v>
      </c>
      <c r="X418" s="383"/>
      <c r="Y418" s="383">
        <v>0</v>
      </c>
      <c r="Z418" s="386" t="s">
        <v>11</v>
      </c>
      <c r="AA418" s="386"/>
      <c r="AB418" s="386">
        <v>0</v>
      </c>
      <c r="AC418" s="386" t="s">
        <v>11</v>
      </c>
      <c r="AD418" s="387"/>
      <c r="AE418" s="383" t="s">
        <v>36</v>
      </c>
      <c r="AF418" s="383">
        <v>74</v>
      </c>
      <c r="AG418" s="383" t="s">
        <v>40</v>
      </c>
      <c r="AH418" s="383" t="s">
        <v>34</v>
      </c>
      <c r="AI418" s="383" t="s">
        <v>36</v>
      </c>
      <c r="AJ418" s="383" t="s">
        <v>3554</v>
      </c>
      <c r="AK418" s="384" t="str">
        <f t="shared" si="13"/>
        <v>NA</v>
      </c>
      <c r="AL418" s="384" t="str">
        <f t="shared" si="14"/>
        <v>NA</v>
      </c>
    </row>
    <row r="419" spans="1:38" x14ac:dyDescent="0.25">
      <c r="A419" s="381" t="s">
        <v>3224</v>
      </c>
      <c r="B419" s="382" t="s">
        <v>819</v>
      </c>
      <c r="C419" s="382" t="s">
        <v>30</v>
      </c>
      <c r="D419" s="382" t="s">
        <v>820</v>
      </c>
      <c r="E419" s="382" t="s">
        <v>32</v>
      </c>
      <c r="F419" s="383"/>
      <c r="G419" s="383">
        <v>0</v>
      </c>
      <c r="H419" s="383" t="s">
        <v>11</v>
      </c>
      <c r="I419" s="383"/>
      <c r="J419" s="383">
        <v>0</v>
      </c>
      <c r="K419" s="383" t="s">
        <v>11</v>
      </c>
      <c r="L419" s="385"/>
      <c r="M419" s="383">
        <v>0</v>
      </c>
      <c r="N419" s="383" t="s">
        <v>11</v>
      </c>
      <c r="O419" s="385"/>
      <c r="P419" s="385">
        <v>0</v>
      </c>
      <c r="Q419" s="386" t="s">
        <v>11</v>
      </c>
      <c r="R419" s="383"/>
      <c r="S419" s="383">
        <v>0</v>
      </c>
      <c r="T419" s="386" t="s">
        <v>11</v>
      </c>
      <c r="U419" s="386"/>
      <c r="V419" s="386">
        <v>0</v>
      </c>
      <c r="W419" s="386" t="s">
        <v>11</v>
      </c>
      <c r="X419" s="383"/>
      <c r="Y419" s="383">
        <v>0</v>
      </c>
      <c r="Z419" s="386" t="s">
        <v>11</v>
      </c>
      <c r="AA419" s="386"/>
      <c r="AB419" s="386">
        <v>0</v>
      </c>
      <c r="AC419" s="386" t="s">
        <v>11</v>
      </c>
      <c r="AD419" s="387"/>
      <c r="AE419" s="383" t="s">
        <v>36</v>
      </c>
      <c r="AF419" s="383">
        <v>92</v>
      </c>
      <c r="AG419" s="383" t="s">
        <v>40</v>
      </c>
      <c r="AH419" s="383" t="s">
        <v>34</v>
      </c>
      <c r="AI419" s="383" t="s">
        <v>36</v>
      </c>
      <c r="AJ419" s="383" t="s">
        <v>3554</v>
      </c>
      <c r="AK419" s="384" t="str">
        <f t="shared" si="13"/>
        <v>NA</v>
      </c>
      <c r="AL419" s="384" t="str">
        <f t="shared" si="14"/>
        <v>NA</v>
      </c>
    </row>
    <row r="420" spans="1:38" x14ac:dyDescent="0.25">
      <c r="A420" s="381" t="s">
        <v>3224</v>
      </c>
      <c r="B420" s="382" t="s">
        <v>821</v>
      </c>
      <c r="C420" s="382" t="s">
        <v>30</v>
      </c>
      <c r="D420" s="382" t="s">
        <v>822</v>
      </c>
      <c r="E420" s="382" t="s">
        <v>32</v>
      </c>
      <c r="F420" s="383"/>
      <c r="G420" s="383">
        <v>0</v>
      </c>
      <c r="H420" s="383" t="s">
        <v>11</v>
      </c>
      <c r="I420" s="383"/>
      <c r="J420" s="383">
        <v>0</v>
      </c>
      <c r="K420" s="383" t="s">
        <v>11</v>
      </c>
      <c r="L420" s="385"/>
      <c r="M420" s="383">
        <v>0</v>
      </c>
      <c r="N420" s="383" t="s">
        <v>11</v>
      </c>
      <c r="O420" s="385"/>
      <c r="P420" s="385">
        <v>0</v>
      </c>
      <c r="Q420" s="386" t="s">
        <v>11</v>
      </c>
      <c r="R420" s="383"/>
      <c r="S420" s="383">
        <v>0</v>
      </c>
      <c r="T420" s="386" t="s">
        <v>11</v>
      </c>
      <c r="U420" s="386"/>
      <c r="V420" s="386">
        <v>0</v>
      </c>
      <c r="W420" s="386" t="s">
        <v>11</v>
      </c>
      <c r="X420" s="383"/>
      <c r="Y420" s="383">
        <v>0</v>
      </c>
      <c r="Z420" s="386" t="s">
        <v>11</v>
      </c>
      <c r="AA420" s="386"/>
      <c r="AB420" s="386">
        <v>0</v>
      </c>
      <c r="AC420" s="386" t="s">
        <v>11</v>
      </c>
      <c r="AD420" s="387"/>
      <c r="AE420" s="383" t="s">
        <v>36</v>
      </c>
      <c r="AF420" s="383">
        <v>56</v>
      </c>
      <c r="AG420" s="383" t="s">
        <v>40</v>
      </c>
      <c r="AH420" s="383" t="s">
        <v>34</v>
      </c>
      <c r="AI420" s="383" t="s">
        <v>36</v>
      </c>
      <c r="AJ420" s="383" t="s">
        <v>3554</v>
      </c>
      <c r="AK420" s="384" t="str">
        <f t="shared" si="13"/>
        <v>NA</v>
      </c>
      <c r="AL420" s="384" t="str">
        <f t="shared" si="14"/>
        <v>NA</v>
      </c>
    </row>
    <row r="421" spans="1:38" x14ac:dyDescent="0.25">
      <c r="A421" s="381" t="s">
        <v>3224</v>
      </c>
      <c r="B421" s="382" t="s">
        <v>823</v>
      </c>
      <c r="C421" s="382" t="s">
        <v>30</v>
      </c>
      <c r="D421" s="382" t="s">
        <v>824</v>
      </c>
      <c r="E421" s="382" t="s">
        <v>32</v>
      </c>
      <c r="F421" s="383"/>
      <c r="G421" s="383">
        <v>0</v>
      </c>
      <c r="H421" s="383" t="s">
        <v>11</v>
      </c>
      <c r="I421" s="383"/>
      <c r="J421" s="383">
        <v>0</v>
      </c>
      <c r="K421" s="383" t="s">
        <v>11</v>
      </c>
      <c r="L421" s="385"/>
      <c r="M421" s="383">
        <v>0</v>
      </c>
      <c r="N421" s="383" t="s">
        <v>11</v>
      </c>
      <c r="O421" s="385"/>
      <c r="P421" s="385">
        <v>0</v>
      </c>
      <c r="Q421" s="386" t="s">
        <v>11</v>
      </c>
      <c r="R421" s="383"/>
      <c r="S421" s="383">
        <v>0</v>
      </c>
      <c r="T421" s="386" t="s">
        <v>11</v>
      </c>
      <c r="U421" s="386"/>
      <c r="V421" s="386">
        <v>0</v>
      </c>
      <c r="W421" s="386" t="s">
        <v>11</v>
      </c>
      <c r="X421" s="383"/>
      <c r="Y421" s="383">
        <v>0</v>
      </c>
      <c r="Z421" s="386" t="s">
        <v>11</v>
      </c>
      <c r="AA421" s="386"/>
      <c r="AB421" s="386">
        <v>0</v>
      </c>
      <c r="AC421" s="386" t="s">
        <v>11</v>
      </c>
      <c r="AD421" s="387"/>
      <c r="AE421" s="383" t="s">
        <v>36</v>
      </c>
      <c r="AF421" s="383">
        <v>97</v>
      </c>
      <c r="AG421" s="383" t="s">
        <v>681</v>
      </c>
      <c r="AH421" s="383" t="s">
        <v>34</v>
      </c>
      <c r="AI421" s="383" t="s">
        <v>36</v>
      </c>
      <c r="AJ421" s="383" t="s">
        <v>3554</v>
      </c>
      <c r="AK421" s="384" t="str">
        <f t="shared" si="13"/>
        <v>NA</v>
      </c>
      <c r="AL421" s="384" t="str">
        <f t="shared" si="14"/>
        <v>NA</v>
      </c>
    </row>
    <row r="422" spans="1:38" x14ac:dyDescent="0.25">
      <c r="A422" s="381" t="s">
        <v>3224</v>
      </c>
      <c r="B422" s="382" t="s">
        <v>827</v>
      </c>
      <c r="C422" s="382" t="s">
        <v>30</v>
      </c>
      <c r="D422" s="382" t="s">
        <v>828</v>
      </c>
      <c r="E422" s="382" t="s">
        <v>32</v>
      </c>
      <c r="F422" s="383"/>
      <c r="G422" s="383">
        <v>0</v>
      </c>
      <c r="H422" s="383" t="s">
        <v>11</v>
      </c>
      <c r="I422" s="383"/>
      <c r="J422" s="383">
        <v>0</v>
      </c>
      <c r="K422" s="383" t="s">
        <v>11</v>
      </c>
      <c r="L422" s="385"/>
      <c r="M422" s="383">
        <v>0</v>
      </c>
      <c r="N422" s="383" t="s">
        <v>11</v>
      </c>
      <c r="O422" s="374"/>
      <c r="P422" s="385">
        <v>0</v>
      </c>
      <c r="Q422" s="386" t="s">
        <v>11</v>
      </c>
      <c r="R422" s="383"/>
      <c r="S422" s="383">
        <v>0</v>
      </c>
      <c r="T422" s="386" t="s">
        <v>11</v>
      </c>
      <c r="U422" s="386"/>
      <c r="V422" s="386">
        <v>0</v>
      </c>
      <c r="W422" s="386" t="s">
        <v>11</v>
      </c>
      <c r="X422" s="383"/>
      <c r="Y422" s="383">
        <v>0</v>
      </c>
      <c r="Z422" s="386" t="s">
        <v>11</v>
      </c>
      <c r="AA422" s="386"/>
      <c r="AB422" s="386">
        <v>0</v>
      </c>
      <c r="AC422" s="386" t="s">
        <v>11</v>
      </c>
      <c r="AD422" s="387"/>
      <c r="AE422" s="383" t="s">
        <v>36</v>
      </c>
      <c r="AF422" s="383">
        <v>64</v>
      </c>
      <c r="AG422" s="383" t="s">
        <v>40</v>
      </c>
      <c r="AH422" s="383" t="s">
        <v>34</v>
      </c>
      <c r="AI422" s="383" t="s">
        <v>36</v>
      </c>
      <c r="AJ422" s="383" t="s">
        <v>3554</v>
      </c>
      <c r="AK422" s="384" t="str">
        <f t="shared" si="13"/>
        <v>NA</v>
      </c>
      <c r="AL422" s="384" t="str">
        <f t="shared" si="14"/>
        <v>NA</v>
      </c>
    </row>
    <row r="423" spans="1:38" x14ac:dyDescent="0.25">
      <c r="A423" s="381" t="s">
        <v>3224</v>
      </c>
      <c r="B423" s="382" t="s">
        <v>831</v>
      </c>
      <c r="C423" s="382" t="s">
        <v>30</v>
      </c>
      <c r="D423" s="382" t="s">
        <v>832</v>
      </c>
      <c r="E423" s="382" t="s">
        <v>32</v>
      </c>
      <c r="F423" s="383"/>
      <c r="G423" s="383">
        <v>0</v>
      </c>
      <c r="H423" s="383" t="s">
        <v>11</v>
      </c>
      <c r="I423" s="383"/>
      <c r="J423" s="383">
        <v>0</v>
      </c>
      <c r="K423" s="383" t="s">
        <v>11</v>
      </c>
      <c r="L423" s="385"/>
      <c r="M423" s="383">
        <v>0</v>
      </c>
      <c r="N423" s="383" t="s">
        <v>11</v>
      </c>
      <c r="O423" s="374"/>
      <c r="P423" s="385">
        <v>0</v>
      </c>
      <c r="Q423" s="386" t="s">
        <v>11</v>
      </c>
      <c r="R423" s="383"/>
      <c r="S423" s="383">
        <v>0</v>
      </c>
      <c r="T423" s="386" t="s">
        <v>11</v>
      </c>
      <c r="U423" s="386"/>
      <c r="V423" s="386">
        <v>0</v>
      </c>
      <c r="W423" s="386" t="s">
        <v>11</v>
      </c>
      <c r="X423" s="383"/>
      <c r="Y423" s="383">
        <v>0</v>
      </c>
      <c r="Z423" s="386" t="s">
        <v>11</v>
      </c>
      <c r="AA423" s="386"/>
      <c r="AB423" s="386">
        <v>0</v>
      </c>
      <c r="AC423" s="386" t="s">
        <v>11</v>
      </c>
      <c r="AD423" s="387"/>
      <c r="AE423" s="383" t="s">
        <v>36</v>
      </c>
      <c r="AF423" s="383">
        <v>62</v>
      </c>
      <c r="AG423" s="383" t="s">
        <v>40</v>
      </c>
      <c r="AH423" s="383" t="s">
        <v>36</v>
      </c>
      <c r="AI423" s="383" t="s">
        <v>36</v>
      </c>
      <c r="AJ423" s="383" t="s">
        <v>3554</v>
      </c>
      <c r="AK423" s="384" t="str">
        <f t="shared" si="13"/>
        <v>NA</v>
      </c>
      <c r="AL423" s="384" t="str">
        <f t="shared" si="14"/>
        <v>NA</v>
      </c>
    </row>
    <row r="424" spans="1:38" x14ac:dyDescent="0.25">
      <c r="A424" s="381" t="s">
        <v>3224</v>
      </c>
      <c r="B424" s="381" t="s">
        <v>833</v>
      </c>
      <c r="C424" s="382" t="s">
        <v>30</v>
      </c>
      <c r="D424" s="381" t="s">
        <v>892</v>
      </c>
      <c r="E424" s="382" t="s">
        <v>32</v>
      </c>
      <c r="F424" s="385">
        <v>100</v>
      </c>
      <c r="G424" s="383">
        <v>190</v>
      </c>
      <c r="H424" s="383" t="s">
        <v>835</v>
      </c>
      <c r="I424" s="385">
        <v>100</v>
      </c>
      <c r="J424" s="383">
        <v>167</v>
      </c>
      <c r="K424" s="383" t="s">
        <v>835</v>
      </c>
      <c r="L424" s="385"/>
      <c r="M424" s="383">
        <v>62</v>
      </c>
      <c r="N424" s="383" t="s">
        <v>835</v>
      </c>
      <c r="O424" s="385"/>
      <c r="P424" s="383">
        <v>19</v>
      </c>
      <c r="Q424" s="383" t="s">
        <v>11</v>
      </c>
      <c r="R424" s="385">
        <v>65</v>
      </c>
      <c r="S424" s="383">
        <v>181</v>
      </c>
      <c r="T424" s="386" t="s">
        <v>36</v>
      </c>
      <c r="U424" s="386">
        <v>64</v>
      </c>
      <c r="V424" s="386">
        <v>170</v>
      </c>
      <c r="W424" s="386" t="s">
        <v>834</v>
      </c>
      <c r="X424" s="385">
        <v>70</v>
      </c>
      <c r="Y424" s="383">
        <v>160</v>
      </c>
      <c r="Z424" s="386" t="s">
        <v>36</v>
      </c>
      <c r="AA424" s="386">
        <v>72</v>
      </c>
      <c r="AB424" s="386">
        <v>151</v>
      </c>
      <c r="AC424" s="386" t="s">
        <v>834</v>
      </c>
      <c r="AD424" s="386"/>
      <c r="AE424" s="383" t="s">
        <v>36</v>
      </c>
      <c r="AF424" s="383">
        <v>62</v>
      </c>
      <c r="AG424" s="383"/>
      <c r="AH424" s="383"/>
      <c r="AI424" s="383"/>
      <c r="AJ424" s="386">
        <v>5</v>
      </c>
      <c r="AK424" s="384" t="str">
        <f t="shared" si="13"/>
        <v>NO</v>
      </c>
      <c r="AL424" s="384" t="str">
        <f t="shared" si="14"/>
        <v>NO</v>
      </c>
    </row>
    <row r="425" spans="1:38" x14ac:dyDescent="0.25">
      <c r="A425" s="392" t="s">
        <v>3224</v>
      </c>
      <c r="B425" s="393" t="s">
        <v>29</v>
      </c>
      <c r="C425" s="393" t="s">
        <v>30</v>
      </c>
      <c r="D425" s="393" t="s">
        <v>31</v>
      </c>
      <c r="E425" s="393" t="s">
        <v>4</v>
      </c>
      <c r="F425" s="394"/>
      <c r="G425" s="394">
        <v>2</v>
      </c>
      <c r="H425" s="394" t="s">
        <v>11</v>
      </c>
      <c r="I425" s="394"/>
      <c r="J425" s="394">
        <v>2</v>
      </c>
      <c r="K425" s="394" t="s">
        <v>11</v>
      </c>
      <c r="L425" s="394"/>
      <c r="M425" s="394">
        <v>1</v>
      </c>
      <c r="N425" s="394" t="s">
        <v>11</v>
      </c>
      <c r="O425" s="394"/>
      <c r="P425" s="394"/>
      <c r="Q425" s="394" t="s">
        <v>11</v>
      </c>
      <c r="R425" s="394"/>
      <c r="S425" s="394">
        <v>2</v>
      </c>
      <c r="T425" s="395" t="s">
        <v>11</v>
      </c>
      <c r="U425" s="395"/>
      <c r="V425" s="395">
        <v>2</v>
      </c>
      <c r="W425" s="395" t="s">
        <v>11</v>
      </c>
      <c r="X425" s="394"/>
      <c r="Y425" s="394">
        <v>2</v>
      </c>
      <c r="Z425" s="395" t="s">
        <v>11</v>
      </c>
      <c r="AA425" s="395"/>
      <c r="AB425" s="395">
        <v>2</v>
      </c>
      <c r="AC425" s="395" t="s">
        <v>11</v>
      </c>
      <c r="AD425" s="394" t="s">
        <v>33</v>
      </c>
      <c r="AE425" s="394" t="s">
        <v>36</v>
      </c>
      <c r="AF425" s="394">
        <v>97</v>
      </c>
      <c r="AG425" s="394" t="s">
        <v>35</v>
      </c>
      <c r="AH425" s="394" t="s">
        <v>34</v>
      </c>
      <c r="AI425" s="394" t="s">
        <v>36</v>
      </c>
      <c r="AJ425" s="394" t="s">
        <v>3554</v>
      </c>
      <c r="AK425" s="384" t="str">
        <f t="shared" si="13"/>
        <v>NA</v>
      </c>
      <c r="AL425" s="384" t="str">
        <f t="shared" si="14"/>
        <v>NA</v>
      </c>
    </row>
    <row r="426" spans="1:38" x14ac:dyDescent="0.25">
      <c r="A426" s="381" t="s">
        <v>3224</v>
      </c>
      <c r="B426" s="382" t="s">
        <v>38</v>
      </c>
      <c r="C426" s="382" t="s">
        <v>30</v>
      </c>
      <c r="D426" s="382" t="s">
        <v>39</v>
      </c>
      <c r="E426" s="382" t="s">
        <v>4</v>
      </c>
      <c r="F426" s="383"/>
      <c r="G426" s="383">
        <v>2</v>
      </c>
      <c r="H426" s="383" t="s">
        <v>11</v>
      </c>
      <c r="I426" s="383"/>
      <c r="J426" s="383">
        <v>2</v>
      </c>
      <c r="K426" s="383" t="s">
        <v>11</v>
      </c>
      <c r="L426" s="383"/>
      <c r="M426" s="383">
        <v>1</v>
      </c>
      <c r="N426" s="383" t="s">
        <v>11</v>
      </c>
      <c r="O426" s="385"/>
      <c r="P426" s="385"/>
      <c r="Q426" s="383" t="s">
        <v>11</v>
      </c>
      <c r="R426" s="383"/>
      <c r="S426" s="383">
        <v>2</v>
      </c>
      <c r="T426" s="383" t="s">
        <v>11</v>
      </c>
      <c r="U426" s="383"/>
      <c r="V426" s="383">
        <v>2</v>
      </c>
      <c r="W426" s="383" t="s">
        <v>11</v>
      </c>
      <c r="X426" s="383"/>
      <c r="Y426" s="383">
        <v>2</v>
      </c>
      <c r="Z426" s="383" t="s">
        <v>11</v>
      </c>
      <c r="AA426" s="383"/>
      <c r="AB426" s="383">
        <v>2</v>
      </c>
      <c r="AC426" s="383" t="s">
        <v>11</v>
      </c>
      <c r="AD426" s="383" t="s">
        <v>33</v>
      </c>
      <c r="AE426" s="383" t="s">
        <v>36</v>
      </c>
      <c r="AF426" s="383">
        <v>87</v>
      </c>
      <c r="AG426" s="383" t="s">
        <v>40</v>
      </c>
      <c r="AH426" s="383" t="s">
        <v>36</v>
      </c>
      <c r="AI426" s="383" t="s">
        <v>34</v>
      </c>
      <c r="AJ426" s="383" t="s">
        <v>3554</v>
      </c>
      <c r="AK426" s="384" t="str">
        <f t="shared" si="13"/>
        <v>NA</v>
      </c>
      <c r="AL426" s="384" t="str">
        <f t="shared" si="14"/>
        <v>NA</v>
      </c>
    </row>
    <row r="427" spans="1:38" x14ac:dyDescent="0.25">
      <c r="A427" s="381" t="s">
        <v>3224</v>
      </c>
      <c r="B427" s="382" t="s">
        <v>41</v>
      </c>
      <c r="C427" s="382" t="s">
        <v>30</v>
      </c>
      <c r="D427" s="382" t="s">
        <v>42</v>
      </c>
      <c r="E427" s="382" t="s">
        <v>4</v>
      </c>
      <c r="F427" s="383"/>
      <c r="G427" s="383">
        <v>21</v>
      </c>
      <c r="H427" s="383" t="s">
        <v>11</v>
      </c>
      <c r="I427" s="383"/>
      <c r="J427" s="383">
        <v>21</v>
      </c>
      <c r="K427" s="383" t="s">
        <v>11</v>
      </c>
      <c r="L427" s="383"/>
      <c r="M427" s="383">
        <v>6</v>
      </c>
      <c r="N427" s="383" t="s">
        <v>11</v>
      </c>
      <c r="O427" s="383"/>
      <c r="P427" s="383"/>
      <c r="Q427" s="383" t="s">
        <v>11</v>
      </c>
      <c r="R427" s="385"/>
      <c r="S427" s="383">
        <v>18</v>
      </c>
      <c r="T427" s="383" t="s">
        <v>11</v>
      </c>
      <c r="U427" s="383"/>
      <c r="V427" s="383">
        <v>18</v>
      </c>
      <c r="W427" s="383" t="s">
        <v>11</v>
      </c>
      <c r="X427" s="383"/>
      <c r="Y427" s="383">
        <v>18</v>
      </c>
      <c r="Z427" s="383" t="s">
        <v>11</v>
      </c>
      <c r="AA427" s="383"/>
      <c r="AB427" s="383">
        <v>18</v>
      </c>
      <c r="AC427" s="383" t="s">
        <v>11</v>
      </c>
      <c r="AD427" s="383" t="s">
        <v>33</v>
      </c>
      <c r="AE427" s="383" t="s">
        <v>36</v>
      </c>
      <c r="AF427" s="383">
        <v>82</v>
      </c>
      <c r="AG427" s="383" t="s">
        <v>40</v>
      </c>
      <c r="AH427" s="383" t="s">
        <v>36</v>
      </c>
      <c r="AI427" s="383" t="s">
        <v>36</v>
      </c>
      <c r="AJ427" s="383" t="s">
        <v>3554</v>
      </c>
      <c r="AK427" s="384" t="str">
        <f t="shared" si="13"/>
        <v>NA</v>
      </c>
      <c r="AL427" s="384" t="str">
        <f t="shared" si="14"/>
        <v>NA</v>
      </c>
    </row>
    <row r="428" spans="1:38" x14ac:dyDescent="0.25">
      <c r="A428" s="381" t="s">
        <v>3224</v>
      </c>
      <c r="B428" s="382" t="s">
        <v>43</v>
      </c>
      <c r="C428" s="382" t="s">
        <v>30</v>
      </c>
      <c r="D428" s="382" t="s">
        <v>2233</v>
      </c>
      <c r="E428" s="382" t="s">
        <v>4</v>
      </c>
      <c r="F428" s="383"/>
      <c r="G428" s="383">
        <v>4</v>
      </c>
      <c r="H428" s="383" t="s">
        <v>11</v>
      </c>
      <c r="I428" s="383"/>
      <c r="J428" s="383">
        <v>4</v>
      </c>
      <c r="K428" s="383" t="s">
        <v>11</v>
      </c>
      <c r="L428" s="385"/>
      <c r="M428" s="383">
        <v>2</v>
      </c>
      <c r="N428" s="383" t="s">
        <v>11</v>
      </c>
      <c r="O428" s="385"/>
      <c r="P428" s="385"/>
      <c r="Q428" s="383" t="s">
        <v>11</v>
      </c>
      <c r="R428" s="383"/>
      <c r="S428" s="383">
        <v>4</v>
      </c>
      <c r="T428" s="383" t="s">
        <v>11</v>
      </c>
      <c r="U428" s="383"/>
      <c r="V428" s="383">
        <v>4</v>
      </c>
      <c r="W428" s="383" t="s">
        <v>11</v>
      </c>
      <c r="X428" s="383"/>
      <c r="Y428" s="383">
        <v>4</v>
      </c>
      <c r="Z428" s="383" t="s">
        <v>11</v>
      </c>
      <c r="AA428" s="383"/>
      <c r="AB428" s="383">
        <v>4</v>
      </c>
      <c r="AC428" s="383" t="s">
        <v>11</v>
      </c>
      <c r="AD428" s="383" t="s">
        <v>33</v>
      </c>
      <c r="AE428" s="383" t="s">
        <v>36</v>
      </c>
      <c r="AF428" s="383">
        <v>90</v>
      </c>
      <c r="AG428" s="383" t="s">
        <v>40</v>
      </c>
      <c r="AH428" s="383" t="s">
        <v>36</v>
      </c>
      <c r="AI428" s="383" t="s">
        <v>34</v>
      </c>
      <c r="AJ428" s="383" t="s">
        <v>3554</v>
      </c>
      <c r="AK428" s="384" t="str">
        <f t="shared" si="13"/>
        <v>NA</v>
      </c>
      <c r="AL428" s="384" t="str">
        <f t="shared" si="14"/>
        <v>NA</v>
      </c>
    </row>
    <row r="429" spans="1:38" x14ac:dyDescent="0.25">
      <c r="A429" s="381" t="s">
        <v>3224</v>
      </c>
      <c r="B429" s="382" t="s">
        <v>44</v>
      </c>
      <c r="C429" s="382" t="s">
        <v>30</v>
      </c>
      <c r="D429" s="382" t="s">
        <v>45</v>
      </c>
      <c r="E429" s="382" t="s">
        <v>4</v>
      </c>
      <c r="F429" s="383"/>
      <c r="G429" s="383">
        <v>3</v>
      </c>
      <c r="H429" s="383" t="s">
        <v>11</v>
      </c>
      <c r="I429" s="383"/>
      <c r="J429" s="383">
        <v>3</v>
      </c>
      <c r="K429" s="383" t="s">
        <v>11</v>
      </c>
      <c r="L429" s="383"/>
      <c r="M429" s="383">
        <v>1</v>
      </c>
      <c r="N429" s="383" t="s">
        <v>11</v>
      </c>
      <c r="O429" s="385"/>
      <c r="P429" s="385"/>
      <c r="Q429" s="386" t="s">
        <v>11</v>
      </c>
      <c r="R429" s="383"/>
      <c r="S429" s="383">
        <v>3</v>
      </c>
      <c r="T429" s="383" t="s">
        <v>11</v>
      </c>
      <c r="U429" s="383"/>
      <c r="V429" s="383">
        <v>2</v>
      </c>
      <c r="W429" s="383" t="s">
        <v>11</v>
      </c>
      <c r="X429" s="383"/>
      <c r="Y429" s="383">
        <v>3</v>
      </c>
      <c r="Z429" s="383" t="s">
        <v>11</v>
      </c>
      <c r="AA429" s="383"/>
      <c r="AB429" s="383">
        <v>2</v>
      </c>
      <c r="AC429" s="383" t="s">
        <v>11</v>
      </c>
      <c r="AD429" s="383" t="s">
        <v>46</v>
      </c>
      <c r="AE429" s="383" t="s">
        <v>36</v>
      </c>
      <c r="AF429" s="383">
        <v>69</v>
      </c>
      <c r="AG429" s="383" t="s">
        <v>40</v>
      </c>
      <c r="AH429" s="383" t="s">
        <v>34</v>
      </c>
      <c r="AI429" s="383" t="s">
        <v>36</v>
      </c>
      <c r="AJ429" s="383" t="s">
        <v>3554</v>
      </c>
      <c r="AK429" s="384" t="str">
        <f t="shared" si="13"/>
        <v>NA</v>
      </c>
      <c r="AL429" s="384" t="str">
        <f t="shared" si="14"/>
        <v>NA</v>
      </c>
    </row>
    <row r="430" spans="1:38" x14ac:dyDescent="0.25">
      <c r="A430" s="381" t="s">
        <v>3224</v>
      </c>
      <c r="B430" s="382" t="s">
        <v>47</v>
      </c>
      <c r="C430" s="382" t="s">
        <v>30</v>
      </c>
      <c r="D430" s="382" t="s">
        <v>48</v>
      </c>
      <c r="E430" s="382" t="s">
        <v>4</v>
      </c>
      <c r="F430" s="385"/>
      <c r="G430" s="383">
        <v>0</v>
      </c>
      <c r="H430" s="383" t="s">
        <v>11</v>
      </c>
      <c r="I430" s="385"/>
      <c r="J430" s="383">
        <v>0</v>
      </c>
      <c r="K430" s="383" t="s">
        <v>11</v>
      </c>
      <c r="L430" s="385"/>
      <c r="M430" s="383">
        <v>0</v>
      </c>
      <c r="N430" s="383" t="s">
        <v>11</v>
      </c>
      <c r="O430" s="385"/>
      <c r="P430" s="383"/>
      <c r="Q430" s="383" t="s">
        <v>11</v>
      </c>
      <c r="R430" s="385"/>
      <c r="S430" s="383">
        <v>0</v>
      </c>
      <c r="T430" s="386" t="s">
        <v>11</v>
      </c>
      <c r="U430" s="386"/>
      <c r="V430" s="386">
        <v>0</v>
      </c>
      <c r="W430" s="386" t="s">
        <v>11</v>
      </c>
      <c r="X430" s="385"/>
      <c r="Y430" s="383">
        <v>0</v>
      </c>
      <c r="Z430" s="386" t="s">
        <v>11</v>
      </c>
      <c r="AA430" s="386"/>
      <c r="AB430" s="386">
        <v>0</v>
      </c>
      <c r="AC430" s="386" t="s">
        <v>11</v>
      </c>
      <c r="AD430" s="383" t="s">
        <v>214</v>
      </c>
      <c r="AE430" s="383" t="s">
        <v>36</v>
      </c>
      <c r="AF430" s="383">
        <v>72</v>
      </c>
      <c r="AG430" s="383" t="s">
        <v>35</v>
      </c>
      <c r="AH430" s="383" t="s">
        <v>34</v>
      </c>
      <c r="AI430" s="383" t="s">
        <v>36</v>
      </c>
      <c r="AJ430" s="383" t="s">
        <v>3554</v>
      </c>
      <c r="AK430" s="384" t="str">
        <f t="shared" si="13"/>
        <v>NA</v>
      </c>
      <c r="AL430" s="384" t="str">
        <f t="shared" si="14"/>
        <v>NA</v>
      </c>
    </row>
    <row r="431" spans="1:38" x14ac:dyDescent="0.25">
      <c r="A431" s="381" t="s">
        <v>3224</v>
      </c>
      <c r="B431" s="382" t="s">
        <v>49</v>
      </c>
      <c r="C431" s="382" t="s">
        <v>30</v>
      </c>
      <c r="D431" s="382" t="s">
        <v>50</v>
      </c>
      <c r="E431" s="382" t="s">
        <v>4</v>
      </c>
      <c r="F431" s="385"/>
      <c r="G431" s="383">
        <v>22</v>
      </c>
      <c r="H431" s="383" t="s">
        <v>11</v>
      </c>
      <c r="I431" s="385"/>
      <c r="J431" s="383">
        <v>22</v>
      </c>
      <c r="K431" s="383" t="s">
        <v>11</v>
      </c>
      <c r="L431" s="385"/>
      <c r="M431" s="383">
        <v>9</v>
      </c>
      <c r="N431" s="383" t="s">
        <v>11</v>
      </c>
      <c r="O431" s="385"/>
      <c r="P431" s="385"/>
      <c r="Q431" s="386" t="s">
        <v>11</v>
      </c>
      <c r="R431" s="385"/>
      <c r="S431" s="383">
        <v>22</v>
      </c>
      <c r="T431" s="386" t="s">
        <v>11</v>
      </c>
      <c r="U431" s="386"/>
      <c r="V431" s="386">
        <v>22</v>
      </c>
      <c r="W431" s="386" t="s">
        <v>11</v>
      </c>
      <c r="X431" s="385"/>
      <c r="Y431" s="383">
        <v>22</v>
      </c>
      <c r="Z431" s="386" t="s">
        <v>11</v>
      </c>
      <c r="AA431" s="386"/>
      <c r="AB431" s="386">
        <v>22</v>
      </c>
      <c r="AC431" s="386" t="s">
        <v>11</v>
      </c>
      <c r="AD431" s="383" t="s">
        <v>33</v>
      </c>
      <c r="AE431" s="383" t="s">
        <v>36</v>
      </c>
      <c r="AF431" s="383">
        <v>79</v>
      </c>
      <c r="AG431" s="383" t="s">
        <v>40</v>
      </c>
      <c r="AH431" s="383" t="s">
        <v>36</v>
      </c>
      <c r="AI431" s="383" t="s">
        <v>36</v>
      </c>
      <c r="AJ431" s="383" t="s">
        <v>3554</v>
      </c>
      <c r="AK431" s="384" t="str">
        <f t="shared" si="13"/>
        <v>NA</v>
      </c>
      <c r="AL431" s="384" t="str">
        <f t="shared" si="14"/>
        <v>NA</v>
      </c>
    </row>
    <row r="432" spans="1:38" x14ac:dyDescent="0.25">
      <c r="A432" s="381" t="s">
        <v>3224</v>
      </c>
      <c r="B432" s="382" t="s">
        <v>51</v>
      </c>
      <c r="C432" s="382" t="s">
        <v>30</v>
      </c>
      <c r="D432" s="382" t="s">
        <v>52</v>
      </c>
      <c r="E432" s="382" t="s">
        <v>4</v>
      </c>
      <c r="F432" s="383"/>
      <c r="G432" s="383">
        <v>20</v>
      </c>
      <c r="H432" s="383" t="s">
        <v>11</v>
      </c>
      <c r="I432" s="383"/>
      <c r="J432" s="383">
        <v>20</v>
      </c>
      <c r="K432" s="383" t="s">
        <v>11</v>
      </c>
      <c r="L432" s="383"/>
      <c r="M432" s="383">
        <v>5</v>
      </c>
      <c r="N432" s="383" t="s">
        <v>11</v>
      </c>
      <c r="O432" s="385"/>
      <c r="P432" s="385"/>
      <c r="Q432" s="386" t="s">
        <v>11</v>
      </c>
      <c r="R432" s="383"/>
      <c r="S432" s="383">
        <v>20</v>
      </c>
      <c r="T432" s="383" t="s">
        <v>11</v>
      </c>
      <c r="U432" s="383"/>
      <c r="V432" s="383">
        <v>18</v>
      </c>
      <c r="W432" s="383" t="s">
        <v>11</v>
      </c>
      <c r="X432" s="383"/>
      <c r="Y432" s="383">
        <v>20</v>
      </c>
      <c r="Z432" s="383" t="s">
        <v>11</v>
      </c>
      <c r="AA432" s="383"/>
      <c r="AB432" s="383">
        <v>18</v>
      </c>
      <c r="AC432" s="383" t="s">
        <v>11</v>
      </c>
      <c r="AD432" s="383" t="s">
        <v>33</v>
      </c>
      <c r="AE432" s="383" t="s">
        <v>34</v>
      </c>
      <c r="AF432" s="383">
        <v>100</v>
      </c>
      <c r="AG432" s="383" t="s">
        <v>40</v>
      </c>
      <c r="AH432" s="383" t="s">
        <v>36</v>
      </c>
      <c r="AI432" s="383" t="s">
        <v>36</v>
      </c>
      <c r="AJ432" s="383" t="s">
        <v>3554</v>
      </c>
      <c r="AK432" s="384" t="str">
        <f t="shared" si="13"/>
        <v>NA</v>
      </c>
      <c r="AL432" s="384" t="str">
        <f t="shared" si="14"/>
        <v>NA</v>
      </c>
    </row>
    <row r="433" spans="1:38" x14ac:dyDescent="0.25">
      <c r="A433" s="381" t="s">
        <v>3224</v>
      </c>
      <c r="B433" s="382" t="s">
        <v>53</v>
      </c>
      <c r="C433" s="382" t="s">
        <v>30</v>
      </c>
      <c r="D433" s="382" t="s">
        <v>54</v>
      </c>
      <c r="E433" s="382" t="s">
        <v>4</v>
      </c>
      <c r="F433" s="385"/>
      <c r="G433" s="383">
        <v>0</v>
      </c>
      <c r="H433" s="383" t="s">
        <v>11</v>
      </c>
      <c r="I433" s="385"/>
      <c r="J433" s="383">
        <v>0</v>
      </c>
      <c r="K433" s="383" t="s">
        <v>11</v>
      </c>
      <c r="L433" s="385"/>
      <c r="M433" s="383">
        <v>0</v>
      </c>
      <c r="N433" s="383" t="s">
        <v>11</v>
      </c>
      <c r="O433" s="385"/>
      <c r="P433" s="383"/>
      <c r="Q433" s="383" t="s">
        <v>11</v>
      </c>
      <c r="R433" s="385"/>
      <c r="S433" s="383">
        <v>0</v>
      </c>
      <c r="T433" s="386" t="s">
        <v>11</v>
      </c>
      <c r="U433" s="386"/>
      <c r="V433" s="386">
        <v>0</v>
      </c>
      <c r="W433" s="386" t="s">
        <v>11</v>
      </c>
      <c r="X433" s="385"/>
      <c r="Y433" s="383">
        <v>0</v>
      </c>
      <c r="Z433" s="386" t="s">
        <v>11</v>
      </c>
      <c r="AA433" s="386"/>
      <c r="AB433" s="386">
        <v>0</v>
      </c>
      <c r="AC433" s="386" t="s">
        <v>11</v>
      </c>
      <c r="AD433" s="383" t="s">
        <v>33</v>
      </c>
      <c r="AE433" s="383" t="s">
        <v>34</v>
      </c>
      <c r="AF433" s="383">
        <v>100</v>
      </c>
      <c r="AG433" s="383" t="s">
        <v>35</v>
      </c>
      <c r="AH433" s="383" t="s">
        <v>34</v>
      </c>
      <c r="AI433" s="383" t="s">
        <v>34</v>
      </c>
      <c r="AJ433" s="383" t="s">
        <v>3554</v>
      </c>
      <c r="AK433" s="384" t="str">
        <f t="shared" si="13"/>
        <v>NA</v>
      </c>
      <c r="AL433" s="384" t="str">
        <f t="shared" si="14"/>
        <v>NA</v>
      </c>
    </row>
    <row r="434" spans="1:38" x14ac:dyDescent="0.25">
      <c r="A434" s="381" t="s">
        <v>3224</v>
      </c>
      <c r="B434" s="382" t="s">
        <v>55</v>
      </c>
      <c r="C434" s="382" t="s">
        <v>30</v>
      </c>
      <c r="D434" s="382" t="s">
        <v>56</v>
      </c>
      <c r="E434" s="382" t="s">
        <v>4</v>
      </c>
      <c r="F434" s="385"/>
      <c r="G434" s="383">
        <v>0</v>
      </c>
      <c r="H434" s="383" t="s">
        <v>11</v>
      </c>
      <c r="I434" s="385"/>
      <c r="J434" s="383">
        <v>0</v>
      </c>
      <c r="K434" s="383" t="s">
        <v>11</v>
      </c>
      <c r="L434" s="385"/>
      <c r="M434" s="383">
        <v>0</v>
      </c>
      <c r="N434" s="383" t="s">
        <v>11</v>
      </c>
      <c r="O434" s="385"/>
      <c r="P434" s="385"/>
      <c r="Q434" s="386" t="s">
        <v>11</v>
      </c>
      <c r="R434" s="385"/>
      <c r="S434" s="383">
        <v>0</v>
      </c>
      <c r="T434" s="386" t="s">
        <v>11</v>
      </c>
      <c r="U434" s="386"/>
      <c r="V434" s="386">
        <v>0</v>
      </c>
      <c r="W434" s="386" t="s">
        <v>11</v>
      </c>
      <c r="X434" s="385"/>
      <c r="Y434" s="383">
        <v>0</v>
      </c>
      <c r="Z434" s="386" t="s">
        <v>11</v>
      </c>
      <c r="AA434" s="386"/>
      <c r="AB434" s="386">
        <v>0</v>
      </c>
      <c r="AC434" s="386" t="s">
        <v>11</v>
      </c>
      <c r="AD434" s="383" t="s">
        <v>104</v>
      </c>
      <c r="AE434" s="383" t="s">
        <v>36</v>
      </c>
      <c r="AF434" s="383">
        <v>92</v>
      </c>
      <c r="AG434" s="383" t="s">
        <v>35</v>
      </c>
      <c r="AH434" s="383" t="s">
        <v>34</v>
      </c>
      <c r="AI434" s="383" t="s">
        <v>36</v>
      </c>
      <c r="AJ434" s="383" t="s">
        <v>3554</v>
      </c>
      <c r="AK434" s="384" t="str">
        <f t="shared" si="13"/>
        <v>NA</v>
      </c>
      <c r="AL434" s="384" t="str">
        <f t="shared" si="14"/>
        <v>NA</v>
      </c>
    </row>
    <row r="435" spans="1:38" x14ac:dyDescent="0.25">
      <c r="A435" s="381" t="s">
        <v>3224</v>
      </c>
      <c r="B435" s="382" t="s">
        <v>58</v>
      </c>
      <c r="C435" s="382" t="s">
        <v>30</v>
      </c>
      <c r="D435" s="382" t="s">
        <v>59</v>
      </c>
      <c r="E435" s="382" t="s">
        <v>4</v>
      </c>
      <c r="F435" s="383"/>
      <c r="G435" s="383">
        <v>1</v>
      </c>
      <c r="H435" s="383" t="s">
        <v>11</v>
      </c>
      <c r="I435" s="383"/>
      <c r="J435" s="383">
        <v>1</v>
      </c>
      <c r="K435" s="383" t="s">
        <v>11</v>
      </c>
      <c r="L435" s="385"/>
      <c r="M435" s="383">
        <v>1</v>
      </c>
      <c r="N435" s="383" t="s">
        <v>11</v>
      </c>
      <c r="O435" s="385"/>
      <c r="P435" s="385"/>
      <c r="Q435" s="386" t="s">
        <v>11</v>
      </c>
      <c r="R435" s="383"/>
      <c r="S435" s="383">
        <v>1</v>
      </c>
      <c r="T435" s="386" t="s">
        <v>11</v>
      </c>
      <c r="U435" s="386"/>
      <c r="V435" s="386">
        <v>1</v>
      </c>
      <c r="W435" s="386" t="s">
        <v>11</v>
      </c>
      <c r="X435" s="383"/>
      <c r="Y435" s="383">
        <v>1</v>
      </c>
      <c r="Z435" s="386" t="s">
        <v>11</v>
      </c>
      <c r="AA435" s="386"/>
      <c r="AB435" s="386">
        <v>1</v>
      </c>
      <c r="AC435" s="386" t="s">
        <v>11</v>
      </c>
      <c r="AD435" s="383" t="s">
        <v>57</v>
      </c>
      <c r="AE435" s="383" t="s">
        <v>36</v>
      </c>
      <c r="AF435" s="383">
        <v>79</v>
      </c>
      <c r="AG435" s="383" t="s">
        <v>35</v>
      </c>
      <c r="AH435" s="383" t="s">
        <v>34</v>
      </c>
      <c r="AI435" s="383" t="s">
        <v>34</v>
      </c>
      <c r="AJ435" s="383" t="s">
        <v>3554</v>
      </c>
      <c r="AK435" s="384" t="str">
        <f t="shared" si="13"/>
        <v>NA</v>
      </c>
      <c r="AL435" s="384" t="str">
        <f t="shared" si="14"/>
        <v>NA</v>
      </c>
    </row>
    <row r="436" spans="1:38" x14ac:dyDescent="0.25">
      <c r="A436" s="381" t="s">
        <v>3224</v>
      </c>
      <c r="B436" s="382" t="s">
        <v>60</v>
      </c>
      <c r="C436" s="382" t="s">
        <v>30</v>
      </c>
      <c r="D436" s="382" t="s">
        <v>61</v>
      </c>
      <c r="E436" s="382" t="s">
        <v>4</v>
      </c>
      <c r="F436" s="383"/>
      <c r="G436" s="383">
        <v>0</v>
      </c>
      <c r="H436" s="383" t="s">
        <v>11</v>
      </c>
      <c r="I436" s="383"/>
      <c r="J436" s="383">
        <v>0</v>
      </c>
      <c r="K436" s="383" t="s">
        <v>11</v>
      </c>
      <c r="L436" s="385"/>
      <c r="M436" s="383">
        <v>0</v>
      </c>
      <c r="N436" s="383" t="s">
        <v>11</v>
      </c>
      <c r="O436" s="385"/>
      <c r="P436" s="385"/>
      <c r="Q436" s="386" t="s">
        <v>11</v>
      </c>
      <c r="R436" s="383"/>
      <c r="S436" s="383">
        <v>0</v>
      </c>
      <c r="T436" s="386" t="s">
        <v>11</v>
      </c>
      <c r="U436" s="386"/>
      <c r="V436" s="386">
        <v>0</v>
      </c>
      <c r="W436" s="386" t="s">
        <v>11</v>
      </c>
      <c r="X436" s="383"/>
      <c r="Y436" s="383">
        <v>0</v>
      </c>
      <c r="Z436" s="386" t="s">
        <v>11</v>
      </c>
      <c r="AA436" s="386"/>
      <c r="AB436" s="386">
        <v>0</v>
      </c>
      <c r="AC436" s="386" t="s">
        <v>11</v>
      </c>
      <c r="AD436" s="383" t="s">
        <v>57</v>
      </c>
      <c r="AE436" s="383" t="s">
        <v>36</v>
      </c>
      <c r="AF436" s="383">
        <v>85</v>
      </c>
      <c r="AG436" s="383" t="s">
        <v>35</v>
      </c>
      <c r="AH436" s="383" t="s">
        <v>34</v>
      </c>
      <c r="AI436" s="383" t="s">
        <v>36</v>
      </c>
      <c r="AJ436" s="383" t="s">
        <v>3554</v>
      </c>
      <c r="AK436" s="384" t="str">
        <f t="shared" si="13"/>
        <v>NA</v>
      </c>
      <c r="AL436" s="384" t="str">
        <f t="shared" si="14"/>
        <v>NA</v>
      </c>
    </row>
    <row r="437" spans="1:38" x14ac:dyDescent="0.25">
      <c r="A437" s="381" t="s">
        <v>3224</v>
      </c>
      <c r="B437" s="382" t="s">
        <v>62</v>
      </c>
      <c r="C437" s="382" t="s">
        <v>30</v>
      </c>
      <c r="D437" s="382" t="s">
        <v>63</v>
      </c>
      <c r="E437" s="382" t="s">
        <v>4</v>
      </c>
      <c r="F437" s="383"/>
      <c r="G437" s="383">
        <v>0</v>
      </c>
      <c r="H437" s="383" t="s">
        <v>11</v>
      </c>
      <c r="I437" s="383"/>
      <c r="J437" s="383">
        <v>0</v>
      </c>
      <c r="K437" s="383" t="s">
        <v>11</v>
      </c>
      <c r="L437" s="385"/>
      <c r="M437" s="383">
        <v>0</v>
      </c>
      <c r="N437" s="383" t="s">
        <v>11</v>
      </c>
      <c r="O437" s="385"/>
      <c r="P437" s="385"/>
      <c r="Q437" s="386" t="s">
        <v>11</v>
      </c>
      <c r="R437" s="383"/>
      <c r="S437" s="383">
        <v>0</v>
      </c>
      <c r="T437" s="386" t="s">
        <v>11</v>
      </c>
      <c r="U437" s="386"/>
      <c r="V437" s="386">
        <v>0</v>
      </c>
      <c r="W437" s="386" t="s">
        <v>11</v>
      </c>
      <c r="X437" s="383"/>
      <c r="Y437" s="383">
        <v>0</v>
      </c>
      <c r="Z437" s="386" t="s">
        <v>11</v>
      </c>
      <c r="AA437" s="386"/>
      <c r="AB437" s="386">
        <v>0</v>
      </c>
      <c r="AC437" s="386" t="s">
        <v>11</v>
      </c>
      <c r="AD437" s="383" t="s">
        <v>33</v>
      </c>
      <c r="AE437" s="383" t="s">
        <v>36</v>
      </c>
      <c r="AF437" s="383">
        <v>87</v>
      </c>
      <c r="AG437" s="383" t="s">
        <v>40</v>
      </c>
      <c r="AH437" s="383" t="s">
        <v>34</v>
      </c>
      <c r="AI437" s="383" t="s">
        <v>34</v>
      </c>
      <c r="AJ437" s="383" t="s">
        <v>3554</v>
      </c>
      <c r="AK437" s="384" t="str">
        <f t="shared" si="13"/>
        <v>NA</v>
      </c>
      <c r="AL437" s="384" t="str">
        <f t="shared" si="14"/>
        <v>NA</v>
      </c>
    </row>
    <row r="438" spans="1:38" x14ac:dyDescent="0.25">
      <c r="A438" s="381" t="s">
        <v>3224</v>
      </c>
      <c r="B438" s="382" t="s">
        <v>64</v>
      </c>
      <c r="C438" s="382" t="s">
        <v>30</v>
      </c>
      <c r="D438" s="382" t="s">
        <v>65</v>
      </c>
      <c r="E438" s="382" t="s">
        <v>4</v>
      </c>
      <c r="F438" s="383"/>
      <c r="G438" s="383">
        <v>1</v>
      </c>
      <c r="H438" s="383" t="s">
        <v>11</v>
      </c>
      <c r="I438" s="383"/>
      <c r="J438" s="383">
        <v>1</v>
      </c>
      <c r="K438" s="383" t="s">
        <v>11</v>
      </c>
      <c r="L438" s="385"/>
      <c r="M438" s="383">
        <v>1</v>
      </c>
      <c r="N438" s="383" t="s">
        <v>11</v>
      </c>
      <c r="O438" s="385"/>
      <c r="P438" s="385"/>
      <c r="Q438" s="386" t="s">
        <v>11</v>
      </c>
      <c r="R438" s="383"/>
      <c r="S438" s="383">
        <v>1</v>
      </c>
      <c r="T438" s="386" t="s">
        <v>11</v>
      </c>
      <c r="U438" s="386"/>
      <c r="V438" s="386">
        <v>1</v>
      </c>
      <c r="W438" s="386" t="s">
        <v>11</v>
      </c>
      <c r="X438" s="383"/>
      <c r="Y438" s="383">
        <v>1</v>
      </c>
      <c r="Z438" s="386" t="s">
        <v>11</v>
      </c>
      <c r="AA438" s="386"/>
      <c r="AB438" s="386">
        <v>1</v>
      </c>
      <c r="AC438" s="386" t="s">
        <v>11</v>
      </c>
      <c r="AD438" s="383" t="s">
        <v>104</v>
      </c>
      <c r="AE438" s="383" t="s">
        <v>36</v>
      </c>
      <c r="AF438" s="383">
        <v>74</v>
      </c>
      <c r="AG438" s="383" t="s">
        <v>35</v>
      </c>
      <c r="AH438" s="383" t="s">
        <v>34</v>
      </c>
      <c r="AI438" s="383" t="s">
        <v>36</v>
      </c>
      <c r="AJ438" s="383" t="s">
        <v>3554</v>
      </c>
      <c r="AK438" s="384" t="str">
        <f t="shared" si="13"/>
        <v>NA</v>
      </c>
      <c r="AL438" s="384" t="str">
        <f t="shared" si="14"/>
        <v>NA</v>
      </c>
    </row>
    <row r="439" spans="1:38" x14ac:dyDescent="0.25">
      <c r="A439" s="381" t="s">
        <v>3224</v>
      </c>
      <c r="B439" s="382" t="s">
        <v>66</v>
      </c>
      <c r="C439" s="382" t="s">
        <v>30</v>
      </c>
      <c r="D439" s="382" t="s">
        <v>67</v>
      </c>
      <c r="E439" s="382" t="s">
        <v>4</v>
      </c>
      <c r="F439" s="383"/>
      <c r="G439" s="383">
        <v>15</v>
      </c>
      <c r="H439" s="383" t="s">
        <v>11</v>
      </c>
      <c r="I439" s="383"/>
      <c r="J439" s="383">
        <v>15</v>
      </c>
      <c r="K439" s="383" t="s">
        <v>11</v>
      </c>
      <c r="L439" s="385"/>
      <c r="M439" s="383">
        <v>6</v>
      </c>
      <c r="N439" s="383" t="s">
        <v>11</v>
      </c>
      <c r="O439" s="385"/>
      <c r="P439" s="385"/>
      <c r="Q439" s="386" t="s">
        <v>11</v>
      </c>
      <c r="R439" s="383"/>
      <c r="S439" s="383">
        <v>15</v>
      </c>
      <c r="T439" s="386" t="s">
        <v>11</v>
      </c>
      <c r="U439" s="386"/>
      <c r="V439" s="386">
        <v>15</v>
      </c>
      <c r="W439" s="386" t="s">
        <v>11</v>
      </c>
      <c r="X439" s="383"/>
      <c r="Y439" s="383">
        <v>15</v>
      </c>
      <c r="Z439" s="386" t="s">
        <v>11</v>
      </c>
      <c r="AA439" s="386"/>
      <c r="AB439" s="386">
        <v>15</v>
      </c>
      <c r="AC439" s="386" t="s">
        <v>11</v>
      </c>
      <c r="AD439" s="383" t="s">
        <v>33</v>
      </c>
      <c r="AE439" s="383" t="s">
        <v>36</v>
      </c>
      <c r="AF439" s="383">
        <v>82</v>
      </c>
      <c r="AG439" s="383" t="s">
        <v>40</v>
      </c>
      <c r="AH439" s="383" t="s">
        <v>36</v>
      </c>
      <c r="AI439" s="383" t="s">
        <v>36</v>
      </c>
      <c r="AJ439" s="383" t="s">
        <v>3554</v>
      </c>
      <c r="AK439" s="384" t="str">
        <f t="shared" si="13"/>
        <v>NA</v>
      </c>
      <c r="AL439" s="384" t="str">
        <f t="shared" si="14"/>
        <v>NA</v>
      </c>
    </row>
    <row r="440" spans="1:38" x14ac:dyDescent="0.25">
      <c r="A440" s="381" t="s">
        <v>3224</v>
      </c>
      <c r="B440" s="382" t="s">
        <v>68</v>
      </c>
      <c r="C440" s="382" t="s">
        <v>30</v>
      </c>
      <c r="D440" s="382" t="s">
        <v>69</v>
      </c>
      <c r="E440" s="382" t="s">
        <v>4</v>
      </c>
      <c r="F440" s="383"/>
      <c r="G440" s="383">
        <v>22</v>
      </c>
      <c r="H440" s="383" t="s">
        <v>11</v>
      </c>
      <c r="I440" s="383"/>
      <c r="J440" s="383">
        <v>22</v>
      </c>
      <c r="K440" s="383" t="s">
        <v>11</v>
      </c>
      <c r="L440" s="385"/>
      <c r="M440" s="383">
        <v>10</v>
      </c>
      <c r="N440" s="383" t="s">
        <v>11</v>
      </c>
      <c r="O440" s="385"/>
      <c r="P440" s="385"/>
      <c r="Q440" s="386" t="s">
        <v>11</v>
      </c>
      <c r="R440" s="383"/>
      <c r="S440" s="383">
        <v>22</v>
      </c>
      <c r="T440" s="386" t="s">
        <v>11</v>
      </c>
      <c r="U440" s="386"/>
      <c r="V440" s="386">
        <v>22</v>
      </c>
      <c r="W440" s="386" t="s">
        <v>11</v>
      </c>
      <c r="X440" s="383"/>
      <c r="Y440" s="383">
        <v>22</v>
      </c>
      <c r="Z440" s="386" t="s">
        <v>11</v>
      </c>
      <c r="AA440" s="386"/>
      <c r="AB440" s="386">
        <v>22</v>
      </c>
      <c r="AC440" s="386" t="s">
        <v>11</v>
      </c>
      <c r="AD440" s="383" t="s">
        <v>33</v>
      </c>
      <c r="AE440" s="383" t="s">
        <v>36</v>
      </c>
      <c r="AF440" s="383">
        <v>95</v>
      </c>
      <c r="AG440" s="383" t="s">
        <v>35</v>
      </c>
      <c r="AH440" s="383" t="s">
        <v>36</v>
      </c>
      <c r="AI440" s="383" t="s">
        <v>36</v>
      </c>
      <c r="AJ440" s="383" t="s">
        <v>3554</v>
      </c>
      <c r="AK440" s="384" t="str">
        <f t="shared" si="13"/>
        <v>NA</v>
      </c>
      <c r="AL440" s="384" t="str">
        <f t="shared" si="14"/>
        <v>NA</v>
      </c>
    </row>
    <row r="441" spans="1:38" x14ac:dyDescent="0.25">
      <c r="A441" s="381" t="s">
        <v>3224</v>
      </c>
      <c r="B441" s="382" t="s">
        <v>70</v>
      </c>
      <c r="C441" s="382" t="s">
        <v>30</v>
      </c>
      <c r="D441" s="382" t="s">
        <v>71</v>
      </c>
      <c r="E441" s="382" t="s">
        <v>4</v>
      </c>
      <c r="F441" s="383"/>
      <c r="G441" s="383">
        <v>2</v>
      </c>
      <c r="H441" s="383" t="s">
        <v>11</v>
      </c>
      <c r="I441" s="383"/>
      <c r="J441" s="383">
        <v>2</v>
      </c>
      <c r="K441" s="383" t="s">
        <v>11</v>
      </c>
      <c r="L441" s="385"/>
      <c r="M441" s="383">
        <v>0</v>
      </c>
      <c r="N441" s="383" t="s">
        <v>11</v>
      </c>
      <c r="O441" s="385"/>
      <c r="P441" s="385"/>
      <c r="Q441" s="386" t="s">
        <v>11</v>
      </c>
      <c r="R441" s="383"/>
      <c r="S441" s="383">
        <v>2</v>
      </c>
      <c r="T441" s="386" t="s">
        <v>11</v>
      </c>
      <c r="U441" s="386"/>
      <c r="V441" s="386">
        <v>2</v>
      </c>
      <c r="W441" s="386" t="s">
        <v>11</v>
      </c>
      <c r="X441" s="383"/>
      <c r="Y441" s="383">
        <v>2</v>
      </c>
      <c r="Z441" s="386" t="s">
        <v>11</v>
      </c>
      <c r="AA441" s="386"/>
      <c r="AB441" s="386">
        <v>2</v>
      </c>
      <c r="AC441" s="386" t="s">
        <v>11</v>
      </c>
      <c r="AD441" s="383"/>
      <c r="AE441" s="383" t="s">
        <v>36</v>
      </c>
      <c r="AF441" s="383">
        <v>82</v>
      </c>
      <c r="AG441" s="383" t="s">
        <v>35</v>
      </c>
      <c r="AH441" s="383" t="s">
        <v>34</v>
      </c>
      <c r="AI441" s="383" t="s">
        <v>36</v>
      </c>
      <c r="AJ441" s="383" t="s">
        <v>3554</v>
      </c>
      <c r="AK441" s="384" t="str">
        <f t="shared" si="13"/>
        <v>NA</v>
      </c>
      <c r="AL441" s="384" t="str">
        <f t="shared" si="14"/>
        <v>NA</v>
      </c>
    </row>
    <row r="442" spans="1:38" x14ac:dyDescent="0.25">
      <c r="A442" s="381" t="s">
        <v>3224</v>
      </c>
      <c r="B442" s="382" t="s">
        <v>72</v>
      </c>
      <c r="C442" s="382" t="s">
        <v>30</v>
      </c>
      <c r="D442" s="382" t="s">
        <v>73</v>
      </c>
      <c r="E442" s="382" t="s">
        <v>4</v>
      </c>
      <c r="F442" s="383"/>
      <c r="G442" s="383">
        <v>1</v>
      </c>
      <c r="H442" s="383" t="s">
        <v>11</v>
      </c>
      <c r="I442" s="383"/>
      <c r="J442" s="383">
        <v>1</v>
      </c>
      <c r="K442" s="383" t="s">
        <v>11</v>
      </c>
      <c r="L442" s="385"/>
      <c r="M442" s="383">
        <v>0</v>
      </c>
      <c r="N442" s="383" t="s">
        <v>11</v>
      </c>
      <c r="O442" s="385"/>
      <c r="P442" s="385"/>
      <c r="Q442" s="386" t="s">
        <v>11</v>
      </c>
      <c r="R442" s="383"/>
      <c r="S442" s="383">
        <v>1</v>
      </c>
      <c r="T442" s="386" t="s">
        <v>11</v>
      </c>
      <c r="U442" s="386"/>
      <c r="V442" s="386">
        <v>1</v>
      </c>
      <c r="W442" s="386" t="s">
        <v>11</v>
      </c>
      <c r="X442" s="383"/>
      <c r="Y442" s="383">
        <v>1</v>
      </c>
      <c r="Z442" s="386" t="s">
        <v>11</v>
      </c>
      <c r="AA442" s="386"/>
      <c r="AB442" s="386">
        <v>1</v>
      </c>
      <c r="AC442" s="386" t="s">
        <v>11</v>
      </c>
      <c r="AD442" s="383" t="s">
        <v>104</v>
      </c>
      <c r="AE442" s="383" t="s">
        <v>36</v>
      </c>
      <c r="AF442" s="383">
        <v>79</v>
      </c>
      <c r="AG442" s="383" t="s">
        <v>35</v>
      </c>
      <c r="AH442" s="383" t="s">
        <v>34</v>
      </c>
      <c r="AI442" s="383" t="s">
        <v>36</v>
      </c>
      <c r="AJ442" s="383" t="s">
        <v>3554</v>
      </c>
      <c r="AK442" s="384" t="str">
        <f t="shared" si="13"/>
        <v>NA</v>
      </c>
      <c r="AL442" s="384" t="str">
        <f t="shared" si="14"/>
        <v>NA</v>
      </c>
    </row>
    <row r="443" spans="1:38" x14ac:dyDescent="0.25">
      <c r="A443" s="381" t="s">
        <v>3224</v>
      </c>
      <c r="B443" s="382" t="s">
        <v>74</v>
      </c>
      <c r="C443" s="382" t="s">
        <v>30</v>
      </c>
      <c r="D443" s="382" t="s">
        <v>75</v>
      </c>
      <c r="E443" s="382" t="s">
        <v>4</v>
      </c>
      <c r="F443" s="383"/>
      <c r="G443" s="383">
        <v>22</v>
      </c>
      <c r="H443" s="383" t="s">
        <v>11</v>
      </c>
      <c r="I443" s="383"/>
      <c r="J443" s="383">
        <v>22</v>
      </c>
      <c r="K443" s="383" t="s">
        <v>11</v>
      </c>
      <c r="L443" s="385"/>
      <c r="M443" s="383">
        <v>7</v>
      </c>
      <c r="N443" s="383" t="s">
        <v>11</v>
      </c>
      <c r="O443" s="385"/>
      <c r="P443" s="385"/>
      <c r="Q443" s="386" t="s">
        <v>11</v>
      </c>
      <c r="R443" s="383"/>
      <c r="S443" s="383">
        <v>22</v>
      </c>
      <c r="T443" s="386" t="s">
        <v>11</v>
      </c>
      <c r="U443" s="386"/>
      <c r="V443" s="386">
        <v>22</v>
      </c>
      <c r="W443" s="386" t="s">
        <v>11</v>
      </c>
      <c r="X443" s="383"/>
      <c r="Y443" s="383">
        <v>22</v>
      </c>
      <c r="Z443" s="386" t="s">
        <v>11</v>
      </c>
      <c r="AA443" s="386"/>
      <c r="AB443" s="386">
        <v>22</v>
      </c>
      <c r="AC443" s="386" t="s">
        <v>11</v>
      </c>
      <c r="AD443" s="383" t="s">
        <v>104</v>
      </c>
      <c r="AE443" s="383" t="s">
        <v>36</v>
      </c>
      <c r="AF443" s="383">
        <v>95</v>
      </c>
      <c r="AG443" s="383" t="s">
        <v>35</v>
      </c>
      <c r="AH443" s="383" t="s">
        <v>34</v>
      </c>
      <c r="AI443" s="383" t="s">
        <v>36</v>
      </c>
      <c r="AJ443" s="383" t="s">
        <v>3554</v>
      </c>
      <c r="AK443" s="384" t="str">
        <f t="shared" si="13"/>
        <v>NA</v>
      </c>
      <c r="AL443" s="384" t="str">
        <f t="shared" si="14"/>
        <v>NA</v>
      </c>
    </row>
    <row r="444" spans="1:38" x14ac:dyDescent="0.25">
      <c r="A444" s="381" t="s">
        <v>3224</v>
      </c>
      <c r="B444" s="382" t="s">
        <v>841</v>
      </c>
      <c r="C444" s="382" t="s">
        <v>30</v>
      </c>
      <c r="D444" s="382" t="s">
        <v>2234</v>
      </c>
      <c r="E444" s="382" t="s">
        <v>4</v>
      </c>
      <c r="F444" s="383"/>
      <c r="G444" s="383">
        <v>0</v>
      </c>
      <c r="H444" s="383" t="s">
        <v>11</v>
      </c>
      <c r="I444" s="383"/>
      <c r="J444" s="383">
        <v>0</v>
      </c>
      <c r="K444" s="383" t="s">
        <v>11</v>
      </c>
      <c r="L444" s="385"/>
      <c r="M444" s="383">
        <v>0</v>
      </c>
      <c r="N444" s="383" t="s">
        <v>11</v>
      </c>
      <c r="O444" s="385"/>
      <c r="P444" s="385"/>
      <c r="Q444" s="386" t="s">
        <v>11</v>
      </c>
      <c r="R444" s="383"/>
      <c r="S444" s="383">
        <v>0</v>
      </c>
      <c r="T444" s="386" t="s">
        <v>11</v>
      </c>
      <c r="U444" s="386"/>
      <c r="V444" s="386">
        <v>0</v>
      </c>
      <c r="W444" s="386" t="s">
        <v>11</v>
      </c>
      <c r="X444" s="383"/>
      <c r="Y444" s="383">
        <v>0</v>
      </c>
      <c r="Z444" s="386" t="s">
        <v>11</v>
      </c>
      <c r="AA444" s="386"/>
      <c r="AB444" s="386">
        <v>0</v>
      </c>
      <c r="AC444" s="386" t="s">
        <v>11</v>
      </c>
      <c r="AD444" s="383" t="s">
        <v>214</v>
      </c>
      <c r="AE444" s="383" t="s">
        <v>36</v>
      </c>
      <c r="AF444" s="383">
        <v>82</v>
      </c>
      <c r="AG444" s="383" t="s">
        <v>35</v>
      </c>
      <c r="AH444" s="383" t="s">
        <v>34</v>
      </c>
      <c r="AI444" s="383" t="s">
        <v>34</v>
      </c>
      <c r="AJ444" s="383" t="s">
        <v>3554</v>
      </c>
      <c r="AK444" s="384" t="str">
        <f t="shared" si="13"/>
        <v>NA</v>
      </c>
      <c r="AL444" s="384" t="str">
        <f t="shared" si="14"/>
        <v>NA</v>
      </c>
    </row>
    <row r="445" spans="1:38" x14ac:dyDescent="0.25">
      <c r="A445" s="381" t="s">
        <v>3224</v>
      </c>
      <c r="B445" s="382" t="s">
        <v>76</v>
      </c>
      <c r="C445" s="382" t="s">
        <v>30</v>
      </c>
      <c r="D445" s="382" t="s">
        <v>77</v>
      </c>
      <c r="E445" s="382" t="s">
        <v>4</v>
      </c>
      <c r="F445" s="383"/>
      <c r="G445" s="383">
        <v>29</v>
      </c>
      <c r="H445" s="383" t="s">
        <v>11</v>
      </c>
      <c r="I445" s="383"/>
      <c r="J445" s="383">
        <v>29</v>
      </c>
      <c r="K445" s="383" t="s">
        <v>11</v>
      </c>
      <c r="L445" s="385"/>
      <c r="M445" s="383">
        <v>14</v>
      </c>
      <c r="N445" s="383" t="s">
        <v>11</v>
      </c>
      <c r="O445" s="385"/>
      <c r="P445" s="385"/>
      <c r="Q445" s="386" t="s">
        <v>11</v>
      </c>
      <c r="R445" s="383"/>
      <c r="S445" s="383">
        <v>27</v>
      </c>
      <c r="T445" s="386" t="s">
        <v>11</v>
      </c>
      <c r="U445" s="386"/>
      <c r="V445" s="386">
        <v>25</v>
      </c>
      <c r="W445" s="386" t="s">
        <v>11</v>
      </c>
      <c r="X445" s="383"/>
      <c r="Y445" s="383">
        <v>27</v>
      </c>
      <c r="Z445" s="386" t="s">
        <v>11</v>
      </c>
      <c r="AA445" s="386"/>
      <c r="AB445" s="386">
        <v>25</v>
      </c>
      <c r="AC445" s="386" t="s">
        <v>11</v>
      </c>
      <c r="AD445" s="383" t="s">
        <v>33</v>
      </c>
      <c r="AE445" s="383" t="s">
        <v>36</v>
      </c>
      <c r="AF445" s="383">
        <v>77</v>
      </c>
      <c r="AG445" s="383" t="s">
        <v>40</v>
      </c>
      <c r="AH445" s="383" t="s">
        <v>36</v>
      </c>
      <c r="AI445" s="383" t="s">
        <v>36</v>
      </c>
      <c r="AJ445" s="383" t="s">
        <v>3554</v>
      </c>
      <c r="AK445" s="384" t="str">
        <f t="shared" si="13"/>
        <v>NA</v>
      </c>
      <c r="AL445" s="384" t="str">
        <f t="shared" si="14"/>
        <v>NA</v>
      </c>
    </row>
    <row r="446" spans="1:38" x14ac:dyDescent="0.25">
      <c r="A446" s="381" t="s">
        <v>3224</v>
      </c>
      <c r="B446" s="382" t="s">
        <v>78</v>
      </c>
      <c r="C446" s="382" t="s">
        <v>30</v>
      </c>
      <c r="D446" s="382" t="s">
        <v>79</v>
      </c>
      <c r="E446" s="382" t="s">
        <v>4</v>
      </c>
      <c r="F446" s="383"/>
      <c r="G446" s="383">
        <v>15</v>
      </c>
      <c r="H446" s="383" t="s">
        <v>11</v>
      </c>
      <c r="I446" s="383"/>
      <c r="J446" s="383">
        <v>15</v>
      </c>
      <c r="K446" s="383" t="s">
        <v>11</v>
      </c>
      <c r="L446" s="385"/>
      <c r="M446" s="383">
        <v>2</v>
      </c>
      <c r="N446" s="383" t="s">
        <v>11</v>
      </c>
      <c r="O446" s="385"/>
      <c r="P446" s="385"/>
      <c r="Q446" s="386" t="s">
        <v>11</v>
      </c>
      <c r="R446" s="383"/>
      <c r="S446" s="383">
        <v>15</v>
      </c>
      <c r="T446" s="386" t="s">
        <v>11</v>
      </c>
      <c r="U446" s="386"/>
      <c r="V446" s="386">
        <v>15</v>
      </c>
      <c r="W446" s="386" t="s">
        <v>11</v>
      </c>
      <c r="X446" s="383"/>
      <c r="Y446" s="383">
        <v>15</v>
      </c>
      <c r="Z446" s="386" t="s">
        <v>11</v>
      </c>
      <c r="AA446" s="386"/>
      <c r="AB446" s="386">
        <v>15</v>
      </c>
      <c r="AC446" s="386" t="s">
        <v>11</v>
      </c>
      <c r="AD446" s="383" t="s">
        <v>33</v>
      </c>
      <c r="AE446" s="383" t="s">
        <v>34</v>
      </c>
      <c r="AF446" s="383">
        <v>100</v>
      </c>
      <c r="AG446" s="383" t="s">
        <v>40</v>
      </c>
      <c r="AH446" s="383" t="s">
        <v>36</v>
      </c>
      <c r="AI446" s="383" t="s">
        <v>36</v>
      </c>
      <c r="AJ446" s="383" t="s">
        <v>3554</v>
      </c>
      <c r="AK446" s="384" t="str">
        <f t="shared" si="13"/>
        <v>NA</v>
      </c>
      <c r="AL446" s="384" t="str">
        <f t="shared" si="14"/>
        <v>NA</v>
      </c>
    </row>
    <row r="447" spans="1:38" x14ac:dyDescent="0.25">
      <c r="A447" s="381" t="s">
        <v>3224</v>
      </c>
      <c r="B447" s="382" t="s">
        <v>80</v>
      </c>
      <c r="C447" s="382" t="s">
        <v>30</v>
      </c>
      <c r="D447" s="382" t="s">
        <v>81</v>
      </c>
      <c r="E447" s="382" t="s">
        <v>4</v>
      </c>
      <c r="F447" s="383"/>
      <c r="G447" s="383">
        <v>7</v>
      </c>
      <c r="H447" s="383" t="s">
        <v>11</v>
      </c>
      <c r="I447" s="383"/>
      <c r="J447" s="383">
        <v>7</v>
      </c>
      <c r="K447" s="383" t="s">
        <v>11</v>
      </c>
      <c r="L447" s="385"/>
      <c r="M447" s="383">
        <v>3</v>
      </c>
      <c r="N447" s="383" t="s">
        <v>11</v>
      </c>
      <c r="O447" s="385"/>
      <c r="P447" s="385"/>
      <c r="Q447" s="386" t="s">
        <v>11</v>
      </c>
      <c r="R447" s="383"/>
      <c r="S447" s="383">
        <v>7</v>
      </c>
      <c r="T447" s="386" t="s">
        <v>11</v>
      </c>
      <c r="U447" s="386"/>
      <c r="V447" s="386">
        <v>7</v>
      </c>
      <c r="W447" s="386" t="s">
        <v>11</v>
      </c>
      <c r="X447" s="383"/>
      <c r="Y447" s="383">
        <v>7</v>
      </c>
      <c r="Z447" s="386" t="s">
        <v>11</v>
      </c>
      <c r="AA447" s="386"/>
      <c r="AB447" s="386">
        <v>7</v>
      </c>
      <c r="AC447" s="386" t="s">
        <v>11</v>
      </c>
      <c r="AD447" s="383" t="s">
        <v>33</v>
      </c>
      <c r="AE447" s="383" t="s">
        <v>34</v>
      </c>
      <c r="AF447" s="383">
        <v>100</v>
      </c>
      <c r="AG447" s="383" t="s">
        <v>35</v>
      </c>
      <c r="AH447" s="383" t="s">
        <v>34</v>
      </c>
      <c r="AI447" s="383" t="s">
        <v>36</v>
      </c>
      <c r="AJ447" s="383" t="s">
        <v>3554</v>
      </c>
      <c r="AK447" s="384" t="str">
        <f t="shared" si="13"/>
        <v>NA</v>
      </c>
      <c r="AL447" s="384" t="str">
        <f t="shared" si="14"/>
        <v>NA</v>
      </c>
    </row>
    <row r="448" spans="1:38" x14ac:dyDescent="0.25">
      <c r="A448" s="381" t="s">
        <v>3224</v>
      </c>
      <c r="B448" s="382" t="s">
        <v>82</v>
      </c>
      <c r="C448" s="382" t="s">
        <v>30</v>
      </c>
      <c r="D448" s="382" t="s">
        <v>83</v>
      </c>
      <c r="E448" s="382" t="s">
        <v>4</v>
      </c>
      <c r="F448" s="383"/>
      <c r="G448" s="383">
        <v>5</v>
      </c>
      <c r="H448" s="383" t="s">
        <v>11</v>
      </c>
      <c r="I448" s="383"/>
      <c r="J448" s="383">
        <v>5</v>
      </c>
      <c r="K448" s="383" t="s">
        <v>11</v>
      </c>
      <c r="L448" s="385"/>
      <c r="M448" s="383">
        <v>1</v>
      </c>
      <c r="N448" s="383" t="s">
        <v>11</v>
      </c>
      <c r="O448" s="385"/>
      <c r="P448" s="385"/>
      <c r="Q448" s="386" t="s">
        <v>11</v>
      </c>
      <c r="R448" s="383"/>
      <c r="S448" s="383">
        <v>5</v>
      </c>
      <c r="T448" s="386" t="s">
        <v>11</v>
      </c>
      <c r="U448" s="386"/>
      <c r="V448" s="386">
        <v>5</v>
      </c>
      <c r="W448" s="386" t="s">
        <v>11</v>
      </c>
      <c r="X448" s="383"/>
      <c r="Y448" s="383">
        <v>5</v>
      </c>
      <c r="Z448" s="386" t="s">
        <v>11</v>
      </c>
      <c r="AA448" s="386"/>
      <c r="AB448" s="386">
        <v>5</v>
      </c>
      <c r="AC448" s="386" t="s">
        <v>11</v>
      </c>
      <c r="AD448" s="383" t="s">
        <v>57</v>
      </c>
      <c r="AE448" s="383" t="s">
        <v>36</v>
      </c>
      <c r="AF448" s="383">
        <v>72</v>
      </c>
      <c r="AG448" s="383" t="s">
        <v>35</v>
      </c>
      <c r="AH448" s="383" t="s">
        <v>34</v>
      </c>
      <c r="AI448" s="383" t="s">
        <v>36</v>
      </c>
      <c r="AJ448" s="383" t="s">
        <v>3554</v>
      </c>
      <c r="AK448" s="384" t="str">
        <f t="shared" si="13"/>
        <v>NA</v>
      </c>
      <c r="AL448" s="384" t="str">
        <f t="shared" si="14"/>
        <v>NA</v>
      </c>
    </row>
    <row r="449" spans="1:38" x14ac:dyDescent="0.25">
      <c r="A449" s="381" t="s">
        <v>3224</v>
      </c>
      <c r="B449" s="382" t="s">
        <v>84</v>
      </c>
      <c r="C449" s="382" t="s">
        <v>30</v>
      </c>
      <c r="D449" s="382" t="s">
        <v>85</v>
      </c>
      <c r="E449" s="382" t="s">
        <v>4</v>
      </c>
      <c r="F449" s="383"/>
      <c r="G449" s="383">
        <v>2</v>
      </c>
      <c r="H449" s="383" t="s">
        <v>11</v>
      </c>
      <c r="I449" s="383"/>
      <c r="J449" s="383">
        <v>2</v>
      </c>
      <c r="K449" s="383" t="s">
        <v>11</v>
      </c>
      <c r="L449" s="385"/>
      <c r="M449" s="383">
        <v>0</v>
      </c>
      <c r="N449" s="383" t="s">
        <v>11</v>
      </c>
      <c r="O449" s="385"/>
      <c r="P449" s="385"/>
      <c r="Q449" s="386" t="s">
        <v>11</v>
      </c>
      <c r="R449" s="383"/>
      <c r="S449" s="383">
        <v>2</v>
      </c>
      <c r="T449" s="386" t="s">
        <v>11</v>
      </c>
      <c r="U449" s="386"/>
      <c r="V449" s="386">
        <v>2</v>
      </c>
      <c r="W449" s="386" t="s">
        <v>11</v>
      </c>
      <c r="X449" s="383"/>
      <c r="Y449" s="383">
        <v>2</v>
      </c>
      <c r="Z449" s="386" t="s">
        <v>11</v>
      </c>
      <c r="AA449" s="386"/>
      <c r="AB449" s="386">
        <v>2</v>
      </c>
      <c r="AC449" s="386" t="s">
        <v>11</v>
      </c>
      <c r="AD449" s="383" t="s">
        <v>33</v>
      </c>
      <c r="AE449" s="383" t="s">
        <v>36</v>
      </c>
      <c r="AF449" s="383">
        <v>95</v>
      </c>
      <c r="AG449" s="383" t="s">
        <v>35</v>
      </c>
      <c r="AH449" s="383" t="s">
        <v>34</v>
      </c>
      <c r="AI449" s="383" t="s">
        <v>36</v>
      </c>
      <c r="AJ449" s="383" t="s">
        <v>3554</v>
      </c>
      <c r="AK449" s="384" t="str">
        <f t="shared" si="13"/>
        <v>NA</v>
      </c>
      <c r="AL449" s="384" t="str">
        <f t="shared" si="14"/>
        <v>NA</v>
      </c>
    </row>
    <row r="450" spans="1:38" x14ac:dyDescent="0.25">
      <c r="A450" s="381" t="s">
        <v>3224</v>
      </c>
      <c r="B450" s="382" t="s">
        <v>86</v>
      </c>
      <c r="C450" s="382" t="s">
        <v>30</v>
      </c>
      <c r="D450" s="382" t="s">
        <v>87</v>
      </c>
      <c r="E450" s="382" t="s">
        <v>4</v>
      </c>
      <c r="F450" s="383"/>
      <c r="G450" s="383">
        <v>3</v>
      </c>
      <c r="H450" s="383" t="s">
        <v>11</v>
      </c>
      <c r="I450" s="383"/>
      <c r="J450" s="383">
        <v>3</v>
      </c>
      <c r="K450" s="383" t="s">
        <v>11</v>
      </c>
      <c r="L450" s="385"/>
      <c r="M450" s="383">
        <v>1</v>
      </c>
      <c r="N450" s="383" t="s">
        <v>11</v>
      </c>
      <c r="O450" s="385"/>
      <c r="P450" s="385"/>
      <c r="Q450" s="386" t="s">
        <v>11</v>
      </c>
      <c r="R450" s="383"/>
      <c r="S450" s="383">
        <v>3</v>
      </c>
      <c r="T450" s="386" t="s">
        <v>11</v>
      </c>
      <c r="U450" s="386"/>
      <c r="V450" s="386">
        <v>3</v>
      </c>
      <c r="W450" s="386" t="s">
        <v>11</v>
      </c>
      <c r="X450" s="383"/>
      <c r="Y450" s="383">
        <v>3</v>
      </c>
      <c r="Z450" s="386" t="s">
        <v>11</v>
      </c>
      <c r="AA450" s="386"/>
      <c r="AB450" s="386">
        <v>3</v>
      </c>
      <c r="AC450" s="386" t="s">
        <v>11</v>
      </c>
      <c r="AD450" s="383" t="s">
        <v>33</v>
      </c>
      <c r="AE450" s="383" t="s">
        <v>36</v>
      </c>
      <c r="AF450" s="383">
        <v>87</v>
      </c>
      <c r="AG450" s="383" t="s">
        <v>35</v>
      </c>
      <c r="AH450" s="383" t="s">
        <v>34</v>
      </c>
      <c r="AI450" s="383" t="s">
        <v>36</v>
      </c>
      <c r="AJ450" s="383" t="s">
        <v>3554</v>
      </c>
      <c r="AK450" s="384" t="str">
        <f t="shared" si="13"/>
        <v>NA</v>
      </c>
      <c r="AL450" s="384" t="str">
        <f t="shared" si="14"/>
        <v>NA</v>
      </c>
    </row>
    <row r="451" spans="1:38" x14ac:dyDescent="0.25">
      <c r="A451" s="381" t="s">
        <v>3224</v>
      </c>
      <c r="B451" s="382" t="s">
        <v>88</v>
      </c>
      <c r="C451" s="382" t="s">
        <v>30</v>
      </c>
      <c r="D451" s="382" t="s">
        <v>89</v>
      </c>
      <c r="E451" s="382" t="s">
        <v>4</v>
      </c>
      <c r="F451" s="383"/>
      <c r="G451" s="383">
        <v>1</v>
      </c>
      <c r="H451" s="383" t="s">
        <v>11</v>
      </c>
      <c r="I451" s="383"/>
      <c r="J451" s="383">
        <v>1</v>
      </c>
      <c r="K451" s="383" t="s">
        <v>11</v>
      </c>
      <c r="L451" s="385"/>
      <c r="M451" s="383">
        <v>0</v>
      </c>
      <c r="N451" s="383" t="s">
        <v>11</v>
      </c>
      <c r="O451" s="385"/>
      <c r="P451" s="385"/>
      <c r="Q451" s="386" t="s">
        <v>11</v>
      </c>
      <c r="R451" s="383"/>
      <c r="S451" s="383">
        <v>1</v>
      </c>
      <c r="T451" s="386" t="s">
        <v>11</v>
      </c>
      <c r="U451" s="386"/>
      <c r="V451" s="386">
        <v>1</v>
      </c>
      <c r="W451" s="386" t="s">
        <v>11</v>
      </c>
      <c r="X451" s="383"/>
      <c r="Y451" s="383">
        <v>1</v>
      </c>
      <c r="Z451" s="386" t="s">
        <v>11</v>
      </c>
      <c r="AA451" s="386"/>
      <c r="AB451" s="386">
        <v>1</v>
      </c>
      <c r="AC451" s="386" t="s">
        <v>11</v>
      </c>
      <c r="AD451" s="383" t="s">
        <v>33</v>
      </c>
      <c r="AE451" s="383" t="s">
        <v>36</v>
      </c>
      <c r="AF451" s="383">
        <v>92</v>
      </c>
      <c r="AG451" s="383" t="s">
        <v>35</v>
      </c>
      <c r="AH451" s="383" t="s">
        <v>36</v>
      </c>
      <c r="AI451" s="383" t="s">
        <v>34</v>
      </c>
      <c r="AJ451" s="383" t="s">
        <v>3554</v>
      </c>
      <c r="AK451" s="384" t="str">
        <f t="shared" ref="AK451:AK514" si="15">IF(OR(T451="NA",T451="NO"),T451,(IF(T451="","NA",IF(OR(R451&gt;78,AND(T451="Yes",R451="")),"Yes-AB",IF(W451="NA","Yes-SH","Yes-GM")))))</f>
        <v>NA</v>
      </c>
      <c r="AL451" s="384" t="str">
        <f t="shared" ref="AL451:AL514" si="16">IF(OR(Z451="NA",Z451="NO"),Z451,(IF(Z451="","NA",IF(OR(X451&gt;79,AND(Z451="Yes",X451="")),"Yes-AB",IF(AC451="NA","Yes-SH","Yes-GM")))))</f>
        <v>NA</v>
      </c>
    </row>
    <row r="452" spans="1:38" x14ac:dyDescent="0.25">
      <c r="A452" s="381" t="s">
        <v>3224</v>
      </c>
      <c r="B452" s="382" t="s">
        <v>90</v>
      </c>
      <c r="C452" s="382" t="s">
        <v>30</v>
      </c>
      <c r="D452" s="382" t="s">
        <v>91</v>
      </c>
      <c r="E452" s="382" t="s">
        <v>4</v>
      </c>
      <c r="F452" s="383"/>
      <c r="G452" s="383">
        <v>10</v>
      </c>
      <c r="H452" s="383" t="s">
        <v>11</v>
      </c>
      <c r="I452" s="383"/>
      <c r="J452" s="383">
        <v>10</v>
      </c>
      <c r="K452" s="383" t="s">
        <v>11</v>
      </c>
      <c r="L452" s="385"/>
      <c r="M452" s="383">
        <v>4</v>
      </c>
      <c r="N452" s="383" t="s">
        <v>11</v>
      </c>
      <c r="O452" s="385"/>
      <c r="P452" s="385"/>
      <c r="Q452" s="386" t="s">
        <v>11</v>
      </c>
      <c r="R452" s="383"/>
      <c r="S452" s="383">
        <v>10</v>
      </c>
      <c r="T452" s="386" t="s">
        <v>11</v>
      </c>
      <c r="U452" s="386"/>
      <c r="V452" s="386">
        <v>10</v>
      </c>
      <c r="W452" s="386" t="s">
        <v>11</v>
      </c>
      <c r="X452" s="383"/>
      <c r="Y452" s="383">
        <v>10</v>
      </c>
      <c r="Z452" s="386" t="s">
        <v>11</v>
      </c>
      <c r="AA452" s="386"/>
      <c r="AB452" s="386">
        <v>10</v>
      </c>
      <c r="AC452" s="386" t="s">
        <v>11</v>
      </c>
      <c r="AD452" s="383" t="s">
        <v>104</v>
      </c>
      <c r="AE452" s="383" t="s">
        <v>36</v>
      </c>
      <c r="AF452" s="383">
        <v>79</v>
      </c>
      <c r="AG452" s="383" t="s">
        <v>35</v>
      </c>
      <c r="AH452" s="383" t="s">
        <v>34</v>
      </c>
      <c r="AI452" s="383" t="s">
        <v>36</v>
      </c>
      <c r="AJ452" s="383" t="s">
        <v>3554</v>
      </c>
      <c r="AK452" s="384" t="str">
        <f t="shared" si="15"/>
        <v>NA</v>
      </c>
      <c r="AL452" s="384" t="str">
        <f t="shared" si="16"/>
        <v>NA</v>
      </c>
    </row>
    <row r="453" spans="1:38" x14ac:dyDescent="0.25">
      <c r="A453" s="381" t="s">
        <v>3224</v>
      </c>
      <c r="B453" s="382" t="s">
        <v>92</v>
      </c>
      <c r="C453" s="382" t="s">
        <v>30</v>
      </c>
      <c r="D453" s="382" t="s">
        <v>93</v>
      </c>
      <c r="E453" s="382" t="s">
        <v>4</v>
      </c>
      <c r="F453" s="383"/>
      <c r="G453" s="383">
        <v>7</v>
      </c>
      <c r="H453" s="383" t="s">
        <v>11</v>
      </c>
      <c r="I453" s="383"/>
      <c r="J453" s="383">
        <v>7</v>
      </c>
      <c r="K453" s="383" t="s">
        <v>11</v>
      </c>
      <c r="L453" s="385"/>
      <c r="M453" s="383">
        <v>0</v>
      </c>
      <c r="N453" s="383" t="s">
        <v>11</v>
      </c>
      <c r="O453" s="385"/>
      <c r="P453" s="385"/>
      <c r="Q453" s="386" t="s">
        <v>11</v>
      </c>
      <c r="R453" s="383"/>
      <c r="S453" s="383">
        <v>7</v>
      </c>
      <c r="T453" s="386" t="s">
        <v>11</v>
      </c>
      <c r="U453" s="386"/>
      <c r="V453" s="386">
        <v>7</v>
      </c>
      <c r="W453" s="386" t="s">
        <v>11</v>
      </c>
      <c r="X453" s="383"/>
      <c r="Y453" s="383">
        <v>7</v>
      </c>
      <c r="Z453" s="386" t="s">
        <v>11</v>
      </c>
      <c r="AA453" s="386"/>
      <c r="AB453" s="386">
        <v>7</v>
      </c>
      <c r="AC453" s="386" t="s">
        <v>11</v>
      </c>
      <c r="AD453" s="383" t="s">
        <v>104</v>
      </c>
      <c r="AE453" s="383" t="s">
        <v>36</v>
      </c>
      <c r="AF453" s="383">
        <v>87</v>
      </c>
      <c r="AG453" s="383" t="s">
        <v>40</v>
      </c>
      <c r="AH453" s="383" t="s">
        <v>34</v>
      </c>
      <c r="AI453" s="383" t="s">
        <v>34</v>
      </c>
      <c r="AJ453" s="383" t="s">
        <v>3554</v>
      </c>
      <c r="AK453" s="384" t="str">
        <f t="shared" si="15"/>
        <v>NA</v>
      </c>
      <c r="AL453" s="384" t="str">
        <f t="shared" si="16"/>
        <v>NA</v>
      </c>
    </row>
    <row r="454" spans="1:38" x14ac:dyDescent="0.25">
      <c r="A454" s="381" t="s">
        <v>3224</v>
      </c>
      <c r="B454" s="382" t="s">
        <v>842</v>
      </c>
      <c r="C454" s="382" t="s">
        <v>30</v>
      </c>
      <c r="D454" s="382" t="s">
        <v>2235</v>
      </c>
      <c r="E454" s="382" t="s">
        <v>4</v>
      </c>
      <c r="F454" s="383"/>
      <c r="G454" s="383">
        <v>0</v>
      </c>
      <c r="H454" s="383" t="s">
        <v>11</v>
      </c>
      <c r="I454" s="383"/>
      <c r="J454" s="383">
        <v>0</v>
      </c>
      <c r="K454" s="383" t="s">
        <v>11</v>
      </c>
      <c r="L454" s="385"/>
      <c r="M454" s="383">
        <v>0</v>
      </c>
      <c r="N454" s="383" t="s">
        <v>11</v>
      </c>
      <c r="O454" s="385"/>
      <c r="P454" s="385"/>
      <c r="Q454" s="386" t="s">
        <v>11</v>
      </c>
      <c r="R454" s="383"/>
      <c r="S454" s="383">
        <v>0</v>
      </c>
      <c r="T454" s="386" t="s">
        <v>11</v>
      </c>
      <c r="U454" s="386"/>
      <c r="V454" s="386">
        <v>0</v>
      </c>
      <c r="W454" s="386" t="s">
        <v>11</v>
      </c>
      <c r="X454" s="383"/>
      <c r="Y454" s="383">
        <v>0</v>
      </c>
      <c r="Z454" s="386" t="s">
        <v>11</v>
      </c>
      <c r="AA454" s="386"/>
      <c r="AB454" s="386">
        <v>0</v>
      </c>
      <c r="AC454" s="386" t="s">
        <v>11</v>
      </c>
      <c r="AD454" s="383" t="s">
        <v>33</v>
      </c>
      <c r="AE454" s="383" t="s">
        <v>34</v>
      </c>
      <c r="AF454" s="383">
        <v>100</v>
      </c>
      <c r="AG454" s="383" t="s">
        <v>35</v>
      </c>
      <c r="AH454" s="383" t="s">
        <v>34</v>
      </c>
      <c r="AI454" s="383" t="s">
        <v>34</v>
      </c>
      <c r="AJ454" s="383" t="s">
        <v>3554</v>
      </c>
      <c r="AK454" s="384" t="str">
        <f t="shared" si="15"/>
        <v>NA</v>
      </c>
      <c r="AL454" s="384" t="str">
        <f t="shared" si="16"/>
        <v>NA</v>
      </c>
    </row>
    <row r="455" spans="1:38" x14ac:dyDescent="0.25">
      <c r="A455" s="381" t="s">
        <v>3224</v>
      </c>
      <c r="B455" s="382" t="s">
        <v>94</v>
      </c>
      <c r="C455" s="382" t="s">
        <v>30</v>
      </c>
      <c r="D455" s="382" t="s">
        <v>95</v>
      </c>
      <c r="E455" s="382" t="s">
        <v>4</v>
      </c>
      <c r="F455" s="383"/>
      <c r="G455" s="383">
        <v>0</v>
      </c>
      <c r="H455" s="383" t="s">
        <v>11</v>
      </c>
      <c r="I455" s="383"/>
      <c r="J455" s="383">
        <v>0</v>
      </c>
      <c r="K455" s="383" t="s">
        <v>11</v>
      </c>
      <c r="L455" s="385"/>
      <c r="M455" s="383">
        <v>0</v>
      </c>
      <c r="N455" s="383" t="s">
        <v>11</v>
      </c>
      <c r="O455" s="385"/>
      <c r="P455" s="385"/>
      <c r="Q455" s="386" t="s">
        <v>11</v>
      </c>
      <c r="R455" s="383"/>
      <c r="S455" s="383">
        <v>0</v>
      </c>
      <c r="T455" s="386" t="s">
        <v>11</v>
      </c>
      <c r="U455" s="386"/>
      <c r="V455" s="386">
        <v>0</v>
      </c>
      <c r="W455" s="386" t="s">
        <v>11</v>
      </c>
      <c r="X455" s="383"/>
      <c r="Y455" s="383">
        <v>0</v>
      </c>
      <c r="Z455" s="386" t="s">
        <v>11</v>
      </c>
      <c r="AA455" s="386"/>
      <c r="AB455" s="386">
        <v>0</v>
      </c>
      <c r="AC455" s="386" t="s">
        <v>11</v>
      </c>
      <c r="AD455" s="383" t="s">
        <v>33</v>
      </c>
      <c r="AE455" s="383" t="s">
        <v>36</v>
      </c>
      <c r="AF455" s="383">
        <v>79</v>
      </c>
      <c r="AG455" s="383" t="s">
        <v>35</v>
      </c>
      <c r="AH455" s="383" t="s">
        <v>34</v>
      </c>
      <c r="AI455" s="383" t="s">
        <v>36</v>
      </c>
      <c r="AJ455" s="383" t="s">
        <v>3554</v>
      </c>
      <c r="AK455" s="384" t="str">
        <f t="shared" si="15"/>
        <v>NA</v>
      </c>
      <c r="AL455" s="384" t="str">
        <f t="shared" si="16"/>
        <v>NA</v>
      </c>
    </row>
    <row r="456" spans="1:38" x14ac:dyDescent="0.25">
      <c r="A456" s="381" t="s">
        <v>3224</v>
      </c>
      <c r="B456" s="382" t="s">
        <v>96</v>
      </c>
      <c r="C456" s="382" t="s">
        <v>30</v>
      </c>
      <c r="D456" s="382" t="s">
        <v>97</v>
      </c>
      <c r="E456" s="382" t="s">
        <v>4</v>
      </c>
      <c r="F456" s="383"/>
      <c r="G456" s="383">
        <v>9</v>
      </c>
      <c r="H456" s="383" t="s">
        <v>11</v>
      </c>
      <c r="I456" s="383"/>
      <c r="J456" s="383">
        <v>9</v>
      </c>
      <c r="K456" s="383" t="s">
        <v>11</v>
      </c>
      <c r="L456" s="385"/>
      <c r="M456" s="383">
        <v>4</v>
      </c>
      <c r="N456" s="383" t="s">
        <v>11</v>
      </c>
      <c r="O456" s="385"/>
      <c r="P456" s="385"/>
      <c r="Q456" s="386" t="s">
        <v>11</v>
      </c>
      <c r="R456" s="383"/>
      <c r="S456" s="383">
        <v>9</v>
      </c>
      <c r="T456" s="386" t="s">
        <v>11</v>
      </c>
      <c r="U456" s="386"/>
      <c r="V456" s="386">
        <v>9</v>
      </c>
      <c r="W456" s="386" t="s">
        <v>11</v>
      </c>
      <c r="X456" s="383"/>
      <c r="Y456" s="383">
        <v>9</v>
      </c>
      <c r="Z456" s="386" t="s">
        <v>11</v>
      </c>
      <c r="AA456" s="386"/>
      <c r="AB456" s="386">
        <v>9</v>
      </c>
      <c r="AC456" s="386" t="s">
        <v>11</v>
      </c>
      <c r="AD456" s="383" t="s">
        <v>33</v>
      </c>
      <c r="AE456" s="383" t="s">
        <v>34</v>
      </c>
      <c r="AF456" s="383">
        <v>100</v>
      </c>
      <c r="AG456" s="383" t="s">
        <v>35</v>
      </c>
      <c r="AH456" s="383" t="s">
        <v>36</v>
      </c>
      <c r="AI456" s="383" t="s">
        <v>34</v>
      </c>
      <c r="AJ456" s="383" t="s">
        <v>3554</v>
      </c>
      <c r="AK456" s="384" t="str">
        <f t="shared" si="15"/>
        <v>NA</v>
      </c>
      <c r="AL456" s="384" t="str">
        <f t="shared" si="16"/>
        <v>NA</v>
      </c>
    </row>
    <row r="457" spans="1:38" x14ac:dyDescent="0.25">
      <c r="A457" s="381" t="s">
        <v>3224</v>
      </c>
      <c r="B457" s="382" t="s">
        <v>98</v>
      </c>
      <c r="C457" s="382" t="s">
        <v>30</v>
      </c>
      <c r="D457" s="382" t="s">
        <v>99</v>
      </c>
      <c r="E457" s="382" t="s">
        <v>4</v>
      </c>
      <c r="F457" s="383"/>
      <c r="G457" s="383">
        <v>1</v>
      </c>
      <c r="H457" s="383" t="s">
        <v>11</v>
      </c>
      <c r="I457" s="383"/>
      <c r="J457" s="383">
        <v>1</v>
      </c>
      <c r="K457" s="383" t="s">
        <v>11</v>
      </c>
      <c r="L457" s="385"/>
      <c r="M457" s="383">
        <v>1</v>
      </c>
      <c r="N457" s="383" t="s">
        <v>11</v>
      </c>
      <c r="O457" s="385"/>
      <c r="P457" s="385"/>
      <c r="Q457" s="386" t="s">
        <v>11</v>
      </c>
      <c r="R457" s="383"/>
      <c r="S457" s="383">
        <v>1</v>
      </c>
      <c r="T457" s="386" t="s">
        <v>11</v>
      </c>
      <c r="U457" s="386"/>
      <c r="V457" s="386">
        <v>1</v>
      </c>
      <c r="W457" s="386" t="s">
        <v>11</v>
      </c>
      <c r="X457" s="383"/>
      <c r="Y457" s="383">
        <v>1</v>
      </c>
      <c r="Z457" s="386" t="s">
        <v>11</v>
      </c>
      <c r="AA457" s="386"/>
      <c r="AB457" s="386">
        <v>1</v>
      </c>
      <c r="AC457" s="386" t="s">
        <v>11</v>
      </c>
      <c r="AD457" s="383" t="s">
        <v>57</v>
      </c>
      <c r="AE457" s="383" t="s">
        <v>36</v>
      </c>
      <c r="AF457" s="383">
        <v>79</v>
      </c>
      <c r="AG457" s="383" t="s">
        <v>35</v>
      </c>
      <c r="AH457" s="383" t="s">
        <v>34</v>
      </c>
      <c r="AI457" s="383" t="s">
        <v>36</v>
      </c>
      <c r="AJ457" s="383" t="s">
        <v>3554</v>
      </c>
      <c r="AK457" s="384" t="str">
        <f t="shared" si="15"/>
        <v>NA</v>
      </c>
      <c r="AL457" s="384" t="str">
        <f t="shared" si="16"/>
        <v>NA</v>
      </c>
    </row>
    <row r="458" spans="1:38" x14ac:dyDescent="0.25">
      <c r="A458" s="381" t="s">
        <v>3224</v>
      </c>
      <c r="B458" s="382" t="s">
        <v>100</v>
      </c>
      <c r="C458" s="382" t="s">
        <v>30</v>
      </c>
      <c r="D458" s="382" t="s">
        <v>101</v>
      </c>
      <c r="E458" s="382" t="s">
        <v>4</v>
      </c>
      <c r="F458" s="383"/>
      <c r="G458" s="383">
        <v>5</v>
      </c>
      <c r="H458" s="383" t="s">
        <v>11</v>
      </c>
      <c r="I458" s="383"/>
      <c r="J458" s="383">
        <v>5</v>
      </c>
      <c r="K458" s="383" t="s">
        <v>11</v>
      </c>
      <c r="L458" s="385"/>
      <c r="M458" s="383">
        <v>2</v>
      </c>
      <c r="N458" s="383" t="s">
        <v>11</v>
      </c>
      <c r="O458" s="385"/>
      <c r="P458" s="385"/>
      <c r="Q458" s="386" t="s">
        <v>11</v>
      </c>
      <c r="R458" s="383"/>
      <c r="S458" s="383">
        <v>5</v>
      </c>
      <c r="T458" s="386" t="s">
        <v>11</v>
      </c>
      <c r="U458" s="386"/>
      <c r="V458" s="386">
        <v>5</v>
      </c>
      <c r="W458" s="386" t="s">
        <v>11</v>
      </c>
      <c r="X458" s="383"/>
      <c r="Y458" s="383">
        <v>5</v>
      </c>
      <c r="Z458" s="386" t="s">
        <v>11</v>
      </c>
      <c r="AA458" s="386"/>
      <c r="AB458" s="386">
        <v>5</v>
      </c>
      <c r="AC458" s="386" t="s">
        <v>11</v>
      </c>
      <c r="AD458" s="383" t="s">
        <v>33</v>
      </c>
      <c r="AE458" s="383" t="s">
        <v>34</v>
      </c>
      <c r="AF458" s="383">
        <v>100</v>
      </c>
      <c r="AG458" s="383" t="s">
        <v>35</v>
      </c>
      <c r="AH458" s="383" t="s">
        <v>36</v>
      </c>
      <c r="AI458" s="383" t="s">
        <v>34</v>
      </c>
      <c r="AJ458" s="383" t="s">
        <v>3554</v>
      </c>
      <c r="AK458" s="384" t="str">
        <f t="shared" si="15"/>
        <v>NA</v>
      </c>
      <c r="AL458" s="384" t="str">
        <f t="shared" si="16"/>
        <v>NA</v>
      </c>
    </row>
    <row r="459" spans="1:38" x14ac:dyDescent="0.25">
      <c r="A459" s="381" t="s">
        <v>3224</v>
      </c>
      <c r="B459" s="382" t="s">
        <v>102</v>
      </c>
      <c r="C459" s="382" t="s">
        <v>30</v>
      </c>
      <c r="D459" s="382" t="s">
        <v>103</v>
      </c>
      <c r="E459" s="382" t="s">
        <v>4</v>
      </c>
      <c r="F459" s="383"/>
      <c r="G459" s="383">
        <v>0</v>
      </c>
      <c r="H459" s="383" t="s">
        <v>11</v>
      </c>
      <c r="I459" s="383"/>
      <c r="J459" s="383">
        <v>0</v>
      </c>
      <c r="K459" s="383" t="s">
        <v>11</v>
      </c>
      <c r="L459" s="385"/>
      <c r="M459" s="383">
        <v>0</v>
      </c>
      <c r="N459" s="383" t="s">
        <v>11</v>
      </c>
      <c r="O459" s="385"/>
      <c r="P459" s="385"/>
      <c r="Q459" s="386" t="s">
        <v>11</v>
      </c>
      <c r="R459" s="383"/>
      <c r="S459" s="383">
        <v>0</v>
      </c>
      <c r="T459" s="386" t="s">
        <v>11</v>
      </c>
      <c r="U459" s="386"/>
      <c r="V459" s="386">
        <v>0</v>
      </c>
      <c r="W459" s="386" t="s">
        <v>11</v>
      </c>
      <c r="X459" s="383"/>
      <c r="Y459" s="383">
        <v>0</v>
      </c>
      <c r="Z459" s="386" t="s">
        <v>11</v>
      </c>
      <c r="AA459" s="386"/>
      <c r="AB459" s="386">
        <v>0</v>
      </c>
      <c r="AC459" s="386" t="s">
        <v>11</v>
      </c>
      <c r="AD459" s="383" t="s">
        <v>33</v>
      </c>
      <c r="AE459" s="383" t="s">
        <v>36</v>
      </c>
      <c r="AF459" s="383">
        <v>95</v>
      </c>
      <c r="AG459" s="383" t="s">
        <v>35</v>
      </c>
      <c r="AH459" s="383" t="s">
        <v>34</v>
      </c>
      <c r="AI459" s="383" t="s">
        <v>36</v>
      </c>
      <c r="AJ459" s="383" t="s">
        <v>3554</v>
      </c>
      <c r="AK459" s="384" t="str">
        <f t="shared" si="15"/>
        <v>NA</v>
      </c>
      <c r="AL459" s="384" t="str">
        <f t="shared" si="16"/>
        <v>NA</v>
      </c>
    </row>
    <row r="460" spans="1:38" x14ac:dyDescent="0.25">
      <c r="A460" s="381" t="s">
        <v>3224</v>
      </c>
      <c r="B460" s="382" t="s">
        <v>105</v>
      </c>
      <c r="C460" s="382" t="s">
        <v>30</v>
      </c>
      <c r="D460" s="382" t="s">
        <v>106</v>
      </c>
      <c r="E460" s="382" t="s">
        <v>4</v>
      </c>
      <c r="F460" s="383"/>
      <c r="G460" s="383">
        <v>0</v>
      </c>
      <c r="H460" s="383" t="s">
        <v>11</v>
      </c>
      <c r="I460" s="383"/>
      <c r="J460" s="383">
        <v>0</v>
      </c>
      <c r="K460" s="383" t="s">
        <v>11</v>
      </c>
      <c r="L460" s="385"/>
      <c r="M460" s="383">
        <v>0</v>
      </c>
      <c r="N460" s="383" t="s">
        <v>11</v>
      </c>
      <c r="O460" s="385"/>
      <c r="P460" s="385"/>
      <c r="Q460" s="386" t="s">
        <v>11</v>
      </c>
      <c r="R460" s="383"/>
      <c r="S460" s="383">
        <v>0</v>
      </c>
      <c r="T460" s="386" t="s">
        <v>11</v>
      </c>
      <c r="U460" s="386"/>
      <c r="V460" s="386">
        <v>0</v>
      </c>
      <c r="W460" s="386" t="s">
        <v>11</v>
      </c>
      <c r="X460" s="383"/>
      <c r="Y460" s="383">
        <v>0</v>
      </c>
      <c r="Z460" s="386" t="s">
        <v>11</v>
      </c>
      <c r="AA460" s="386"/>
      <c r="AB460" s="386">
        <v>0</v>
      </c>
      <c r="AC460" s="386" t="s">
        <v>11</v>
      </c>
      <c r="AD460" s="383" t="s">
        <v>33</v>
      </c>
      <c r="AE460" s="383" t="s">
        <v>36</v>
      </c>
      <c r="AF460" s="383">
        <v>74</v>
      </c>
      <c r="AG460" s="383" t="s">
        <v>35</v>
      </c>
      <c r="AH460" s="383" t="s">
        <v>34</v>
      </c>
      <c r="AI460" s="383" t="s">
        <v>36</v>
      </c>
      <c r="AJ460" s="383" t="s">
        <v>3554</v>
      </c>
      <c r="AK460" s="384" t="str">
        <f t="shared" si="15"/>
        <v>NA</v>
      </c>
      <c r="AL460" s="384" t="str">
        <f t="shared" si="16"/>
        <v>NA</v>
      </c>
    </row>
    <row r="461" spans="1:38" x14ac:dyDescent="0.25">
      <c r="A461" s="381" t="s">
        <v>3224</v>
      </c>
      <c r="B461" s="382" t="s">
        <v>107</v>
      </c>
      <c r="C461" s="382" t="s">
        <v>30</v>
      </c>
      <c r="D461" s="382" t="s">
        <v>108</v>
      </c>
      <c r="E461" s="382" t="s">
        <v>4</v>
      </c>
      <c r="F461" s="383"/>
      <c r="G461" s="383">
        <v>5</v>
      </c>
      <c r="H461" s="383" t="s">
        <v>11</v>
      </c>
      <c r="I461" s="383"/>
      <c r="J461" s="383">
        <v>5</v>
      </c>
      <c r="K461" s="383" t="s">
        <v>11</v>
      </c>
      <c r="L461" s="385"/>
      <c r="M461" s="383">
        <v>2</v>
      </c>
      <c r="N461" s="383" t="s">
        <v>11</v>
      </c>
      <c r="O461" s="385"/>
      <c r="P461" s="385"/>
      <c r="Q461" s="386" t="s">
        <v>11</v>
      </c>
      <c r="R461" s="383"/>
      <c r="S461" s="383">
        <v>5</v>
      </c>
      <c r="T461" s="386" t="s">
        <v>11</v>
      </c>
      <c r="U461" s="386"/>
      <c r="V461" s="386">
        <v>5</v>
      </c>
      <c r="W461" s="386" t="s">
        <v>11</v>
      </c>
      <c r="X461" s="383"/>
      <c r="Y461" s="383">
        <v>5</v>
      </c>
      <c r="Z461" s="386" t="s">
        <v>11</v>
      </c>
      <c r="AA461" s="386"/>
      <c r="AB461" s="386">
        <v>5</v>
      </c>
      <c r="AC461" s="386" t="s">
        <v>11</v>
      </c>
      <c r="AD461" s="383" t="s">
        <v>33</v>
      </c>
      <c r="AE461" s="383" t="s">
        <v>36</v>
      </c>
      <c r="AF461" s="383">
        <v>79</v>
      </c>
      <c r="AG461" s="383" t="s">
        <v>35</v>
      </c>
      <c r="AH461" s="383" t="s">
        <v>34</v>
      </c>
      <c r="AI461" s="383" t="s">
        <v>36</v>
      </c>
      <c r="AJ461" s="383" t="s">
        <v>3554</v>
      </c>
      <c r="AK461" s="384" t="str">
        <f t="shared" si="15"/>
        <v>NA</v>
      </c>
      <c r="AL461" s="384" t="str">
        <f t="shared" si="16"/>
        <v>NA</v>
      </c>
    </row>
    <row r="462" spans="1:38" x14ac:dyDescent="0.25">
      <c r="A462" s="381" t="s">
        <v>3224</v>
      </c>
      <c r="B462" s="382" t="s">
        <v>109</v>
      </c>
      <c r="C462" s="382" t="s">
        <v>30</v>
      </c>
      <c r="D462" s="382" t="s">
        <v>110</v>
      </c>
      <c r="E462" s="382" t="s">
        <v>4</v>
      </c>
      <c r="F462" s="383"/>
      <c r="G462" s="383">
        <v>1</v>
      </c>
      <c r="H462" s="383" t="s">
        <v>11</v>
      </c>
      <c r="I462" s="383"/>
      <c r="J462" s="383">
        <v>1</v>
      </c>
      <c r="K462" s="383" t="s">
        <v>11</v>
      </c>
      <c r="L462" s="385"/>
      <c r="M462" s="383">
        <v>0</v>
      </c>
      <c r="N462" s="383" t="s">
        <v>11</v>
      </c>
      <c r="O462" s="385"/>
      <c r="P462" s="385"/>
      <c r="Q462" s="386" t="s">
        <v>11</v>
      </c>
      <c r="R462" s="383"/>
      <c r="S462" s="383">
        <v>1</v>
      </c>
      <c r="T462" s="386" t="s">
        <v>11</v>
      </c>
      <c r="U462" s="386"/>
      <c r="V462" s="386">
        <v>1</v>
      </c>
      <c r="W462" s="386" t="s">
        <v>11</v>
      </c>
      <c r="X462" s="383"/>
      <c r="Y462" s="383">
        <v>1</v>
      </c>
      <c r="Z462" s="386" t="s">
        <v>11</v>
      </c>
      <c r="AA462" s="386"/>
      <c r="AB462" s="386">
        <v>1</v>
      </c>
      <c r="AC462" s="386" t="s">
        <v>11</v>
      </c>
      <c r="AD462" s="383" t="s">
        <v>104</v>
      </c>
      <c r="AE462" s="383" t="s">
        <v>36</v>
      </c>
      <c r="AF462" s="383">
        <v>92</v>
      </c>
      <c r="AG462" s="383" t="s">
        <v>35</v>
      </c>
      <c r="AH462" s="383" t="s">
        <v>34</v>
      </c>
      <c r="AI462" s="383" t="s">
        <v>36</v>
      </c>
      <c r="AJ462" s="383" t="s">
        <v>3554</v>
      </c>
      <c r="AK462" s="384" t="str">
        <f t="shared" si="15"/>
        <v>NA</v>
      </c>
      <c r="AL462" s="384" t="str">
        <f t="shared" si="16"/>
        <v>NA</v>
      </c>
    </row>
    <row r="463" spans="1:38" x14ac:dyDescent="0.25">
      <c r="A463" s="381" t="s">
        <v>3224</v>
      </c>
      <c r="B463" s="382" t="s">
        <v>111</v>
      </c>
      <c r="C463" s="382" t="s">
        <v>30</v>
      </c>
      <c r="D463" s="382" t="s">
        <v>112</v>
      </c>
      <c r="E463" s="382" t="s">
        <v>4</v>
      </c>
      <c r="F463" s="383"/>
      <c r="G463" s="383">
        <v>0</v>
      </c>
      <c r="H463" s="383" t="s">
        <v>11</v>
      </c>
      <c r="I463" s="383"/>
      <c r="J463" s="383">
        <v>0</v>
      </c>
      <c r="K463" s="383" t="s">
        <v>11</v>
      </c>
      <c r="L463" s="385"/>
      <c r="M463" s="383">
        <v>0</v>
      </c>
      <c r="N463" s="383" t="s">
        <v>11</v>
      </c>
      <c r="O463" s="385"/>
      <c r="P463" s="385"/>
      <c r="Q463" s="386" t="s">
        <v>11</v>
      </c>
      <c r="R463" s="383"/>
      <c r="S463" s="383">
        <v>0</v>
      </c>
      <c r="T463" s="386" t="s">
        <v>11</v>
      </c>
      <c r="U463" s="386"/>
      <c r="V463" s="386">
        <v>0</v>
      </c>
      <c r="W463" s="386" t="s">
        <v>11</v>
      </c>
      <c r="X463" s="383"/>
      <c r="Y463" s="383">
        <v>0</v>
      </c>
      <c r="Z463" s="386" t="s">
        <v>11</v>
      </c>
      <c r="AA463" s="386"/>
      <c r="AB463" s="386">
        <v>0</v>
      </c>
      <c r="AC463" s="386" t="s">
        <v>11</v>
      </c>
      <c r="AD463" s="383" t="s">
        <v>33</v>
      </c>
      <c r="AE463" s="383" t="s">
        <v>36</v>
      </c>
      <c r="AF463" s="383">
        <v>92</v>
      </c>
      <c r="AG463" s="383" t="s">
        <v>35</v>
      </c>
      <c r="AH463" s="383" t="s">
        <v>34</v>
      </c>
      <c r="AI463" s="383" t="s">
        <v>36</v>
      </c>
      <c r="AJ463" s="383" t="s">
        <v>3554</v>
      </c>
      <c r="AK463" s="384" t="str">
        <f t="shared" si="15"/>
        <v>NA</v>
      </c>
      <c r="AL463" s="384" t="str">
        <f t="shared" si="16"/>
        <v>NA</v>
      </c>
    </row>
    <row r="464" spans="1:38" x14ac:dyDescent="0.25">
      <c r="A464" s="381" t="s">
        <v>3224</v>
      </c>
      <c r="B464" s="382" t="s">
        <v>113</v>
      </c>
      <c r="C464" s="382" t="s">
        <v>30</v>
      </c>
      <c r="D464" s="382" t="s">
        <v>114</v>
      </c>
      <c r="E464" s="382" t="s">
        <v>4</v>
      </c>
      <c r="F464" s="383"/>
      <c r="G464" s="383">
        <v>14</v>
      </c>
      <c r="H464" s="383" t="s">
        <v>11</v>
      </c>
      <c r="I464" s="383"/>
      <c r="J464" s="383">
        <v>14</v>
      </c>
      <c r="K464" s="383" t="s">
        <v>11</v>
      </c>
      <c r="L464" s="385"/>
      <c r="M464" s="383">
        <v>0</v>
      </c>
      <c r="N464" s="383" t="s">
        <v>11</v>
      </c>
      <c r="O464" s="385"/>
      <c r="P464" s="385"/>
      <c r="Q464" s="386" t="s">
        <v>11</v>
      </c>
      <c r="R464" s="383"/>
      <c r="S464" s="383">
        <v>14</v>
      </c>
      <c r="T464" s="386" t="s">
        <v>11</v>
      </c>
      <c r="U464" s="386"/>
      <c r="V464" s="386">
        <v>14</v>
      </c>
      <c r="W464" s="386" t="s">
        <v>11</v>
      </c>
      <c r="X464" s="383"/>
      <c r="Y464" s="383">
        <v>14</v>
      </c>
      <c r="Z464" s="386" t="s">
        <v>11</v>
      </c>
      <c r="AA464" s="386"/>
      <c r="AB464" s="386">
        <v>14</v>
      </c>
      <c r="AC464" s="386" t="s">
        <v>11</v>
      </c>
      <c r="AD464" s="383" t="s">
        <v>33</v>
      </c>
      <c r="AE464" s="383" t="s">
        <v>34</v>
      </c>
      <c r="AF464" s="383">
        <v>100</v>
      </c>
      <c r="AG464" s="383" t="s">
        <v>35</v>
      </c>
      <c r="AH464" s="383" t="s">
        <v>36</v>
      </c>
      <c r="AI464" s="383" t="s">
        <v>34</v>
      </c>
      <c r="AJ464" s="383" t="s">
        <v>3554</v>
      </c>
      <c r="AK464" s="384" t="str">
        <f t="shared" si="15"/>
        <v>NA</v>
      </c>
      <c r="AL464" s="384" t="str">
        <f t="shared" si="16"/>
        <v>NA</v>
      </c>
    </row>
    <row r="465" spans="1:38" x14ac:dyDescent="0.25">
      <c r="A465" s="381" t="s">
        <v>3224</v>
      </c>
      <c r="B465" s="382" t="s">
        <v>115</v>
      </c>
      <c r="C465" s="382" t="s">
        <v>30</v>
      </c>
      <c r="D465" s="382" t="s">
        <v>116</v>
      </c>
      <c r="E465" s="382" t="s">
        <v>4</v>
      </c>
      <c r="F465" s="383"/>
      <c r="G465" s="383">
        <v>7</v>
      </c>
      <c r="H465" s="383" t="s">
        <v>11</v>
      </c>
      <c r="I465" s="383"/>
      <c r="J465" s="383">
        <v>7</v>
      </c>
      <c r="K465" s="383" t="s">
        <v>11</v>
      </c>
      <c r="L465" s="385"/>
      <c r="M465" s="383">
        <v>4</v>
      </c>
      <c r="N465" s="383" t="s">
        <v>11</v>
      </c>
      <c r="O465" s="385"/>
      <c r="P465" s="385"/>
      <c r="Q465" s="386" t="s">
        <v>11</v>
      </c>
      <c r="R465" s="383"/>
      <c r="S465" s="383">
        <v>7</v>
      </c>
      <c r="T465" s="386" t="s">
        <v>11</v>
      </c>
      <c r="U465" s="386"/>
      <c r="V465" s="386">
        <v>7</v>
      </c>
      <c r="W465" s="386" t="s">
        <v>11</v>
      </c>
      <c r="X465" s="383"/>
      <c r="Y465" s="383">
        <v>7</v>
      </c>
      <c r="Z465" s="386" t="s">
        <v>11</v>
      </c>
      <c r="AA465" s="386"/>
      <c r="AB465" s="386">
        <v>7</v>
      </c>
      <c r="AC465" s="386" t="s">
        <v>11</v>
      </c>
      <c r="AD465" s="383" t="s">
        <v>33</v>
      </c>
      <c r="AE465" s="383" t="s">
        <v>34</v>
      </c>
      <c r="AF465" s="383">
        <v>100</v>
      </c>
      <c r="AG465" s="383" t="s">
        <v>35</v>
      </c>
      <c r="AH465" s="383" t="s">
        <v>36</v>
      </c>
      <c r="AI465" s="383" t="s">
        <v>34</v>
      </c>
      <c r="AJ465" s="383" t="s">
        <v>3554</v>
      </c>
      <c r="AK465" s="384" t="str">
        <f t="shared" si="15"/>
        <v>NA</v>
      </c>
      <c r="AL465" s="384" t="str">
        <f t="shared" si="16"/>
        <v>NA</v>
      </c>
    </row>
    <row r="466" spans="1:38" x14ac:dyDescent="0.25">
      <c r="A466" s="381" t="s">
        <v>3224</v>
      </c>
      <c r="B466" s="382" t="s">
        <v>117</v>
      </c>
      <c r="C466" s="382" t="s">
        <v>30</v>
      </c>
      <c r="D466" s="382" t="s">
        <v>118</v>
      </c>
      <c r="E466" s="382" t="s">
        <v>4</v>
      </c>
      <c r="F466" s="383"/>
      <c r="G466" s="383">
        <v>0</v>
      </c>
      <c r="H466" s="383" t="s">
        <v>11</v>
      </c>
      <c r="I466" s="383"/>
      <c r="J466" s="383">
        <v>0</v>
      </c>
      <c r="K466" s="383" t="s">
        <v>11</v>
      </c>
      <c r="L466" s="385"/>
      <c r="M466" s="383">
        <v>0</v>
      </c>
      <c r="N466" s="383" t="s">
        <v>11</v>
      </c>
      <c r="O466" s="385"/>
      <c r="P466" s="385"/>
      <c r="Q466" s="386" t="s">
        <v>11</v>
      </c>
      <c r="R466" s="383"/>
      <c r="S466" s="383">
        <v>0</v>
      </c>
      <c r="T466" s="386" t="s">
        <v>11</v>
      </c>
      <c r="U466" s="386"/>
      <c r="V466" s="386">
        <v>0</v>
      </c>
      <c r="W466" s="386" t="s">
        <v>11</v>
      </c>
      <c r="X466" s="383"/>
      <c r="Y466" s="383">
        <v>0</v>
      </c>
      <c r="Z466" s="386" t="s">
        <v>11</v>
      </c>
      <c r="AA466" s="386"/>
      <c r="AB466" s="386">
        <v>0</v>
      </c>
      <c r="AC466" s="386" t="s">
        <v>11</v>
      </c>
      <c r="AD466" s="383" t="s">
        <v>57</v>
      </c>
      <c r="AE466" s="383" t="s">
        <v>36</v>
      </c>
      <c r="AF466" s="383">
        <v>77</v>
      </c>
      <c r="AG466" s="383" t="s">
        <v>35</v>
      </c>
      <c r="AH466" s="383" t="s">
        <v>34</v>
      </c>
      <c r="AI466" s="383" t="s">
        <v>36</v>
      </c>
      <c r="AJ466" s="383" t="s">
        <v>3554</v>
      </c>
      <c r="AK466" s="384" t="str">
        <f t="shared" si="15"/>
        <v>NA</v>
      </c>
      <c r="AL466" s="384" t="str">
        <f t="shared" si="16"/>
        <v>NA</v>
      </c>
    </row>
    <row r="467" spans="1:38" x14ac:dyDescent="0.25">
      <c r="A467" s="381" t="s">
        <v>3224</v>
      </c>
      <c r="B467" s="382" t="s">
        <v>119</v>
      </c>
      <c r="C467" s="382" t="s">
        <v>30</v>
      </c>
      <c r="D467" s="382" t="s">
        <v>120</v>
      </c>
      <c r="E467" s="382" t="s">
        <v>4</v>
      </c>
      <c r="F467" s="383"/>
      <c r="G467" s="383">
        <v>3</v>
      </c>
      <c r="H467" s="383" t="s">
        <v>11</v>
      </c>
      <c r="I467" s="383"/>
      <c r="J467" s="383">
        <v>3</v>
      </c>
      <c r="K467" s="383" t="s">
        <v>11</v>
      </c>
      <c r="L467" s="385"/>
      <c r="M467" s="383">
        <v>0</v>
      </c>
      <c r="N467" s="383" t="s">
        <v>11</v>
      </c>
      <c r="O467" s="385"/>
      <c r="P467" s="385"/>
      <c r="Q467" s="386" t="s">
        <v>11</v>
      </c>
      <c r="R467" s="383"/>
      <c r="S467" s="383">
        <v>2</v>
      </c>
      <c r="T467" s="386" t="s">
        <v>11</v>
      </c>
      <c r="U467" s="386"/>
      <c r="V467" s="386">
        <v>2</v>
      </c>
      <c r="W467" s="386" t="s">
        <v>11</v>
      </c>
      <c r="X467" s="383"/>
      <c r="Y467" s="383">
        <v>2</v>
      </c>
      <c r="Z467" s="386" t="s">
        <v>11</v>
      </c>
      <c r="AA467" s="386"/>
      <c r="AB467" s="386">
        <v>2</v>
      </c>
      <c r="AC467" s="386" t="s">
        <v>11</v>
      </c>
      <c r="AD467" s="383" t="s">
        <v>46</v>
      </c>
      <c r="AE467" s="383" t="s">
        <v>36</v>
      </c>
      <c r="AF467" s="383">
        <v>85</v>
      </c>
      <c r="AG467" s="383" t="s">
        <v>35</v>
      </c>
      <c r="AH467" s="383" t="s">
        <v>34</v>
      </c>
      <c r="AI467" s="383" t="s">
        <v>36</v>
      </c>
      <c r="AJ467" s="383" t="s">
        <v>3554</v>
      </c>
      <c r="AK467" s="384" t="str">
        <f t="shared" si="15"/>
        <v>NA</v>
      </c>
      <c r="AL467" s="384" t="str">
        <f t="shared" si="16"/>
        <v>NA</v>
      </c>
    </row>
    <row r="468" spans="1:38" x14ac:dyDescent="0.25">
      <c r="A468" s="381" t="s">
        <v>3224</v>
      </c>
      <c r="B468" s="382" t="s">
        <v>121</v>
      </c>
      <c r="C468" s="382" t="s">
        <v>30</v>
      </c>
      <c r="D468" s="382" t="s">
        <v>122</v>
      </c>
      <c r="E468" s="382" t="s">
        <v>4</v>
      </c>
      <c r="F468" s="383"/>
      <c r="G468" s="383">
        <v>3</v>
      </c>
      <c r="H468" s="383" t="s">
        <v>11</v>
      </c>
      <c r="I468" s="383"/>
      <c r="J468" s="383">
        <v>3</v>
      </c>
      <c r="K468" s="383" t="s">
        <v>11</v>
      </c>
      <c r="L468" s="385"/>
      <c r="M468" s="383">
        <v>2</v>
      </c>
      <c r="N468" s="383" t="s">
        <v>11</v>
      </c>
      <c r="O468" s="385"/>
      <c r="P468" s="385"/>
      <c r="Q468" s="386" t="s">
        <v>11</v>
      </c>
      <c r="R468" s="383"/>
      <c r="S468" s="383">
        <v>3</v>
      </c>
      <c r="T468" s="386" t="s">
        <v>11</v>
      </c>
      <c r="U468" s="386"/>
      <c r="V468" s="386">
        <v>3</v>
      </c>
      <c r="W468" s="386" t="s">
        <v>11</v>
      </c>
      <c r="X468" s="383"/>
      <c r="Y468" s="383">
        <v>3</v>
      </c>
      <c r="Z468" s="386" t="s">
        <v>11</v>
      </c>
      <c r="AA468" s="386"/>
      <c r="AB468" s="386">
        <v>3</v>
      </c>
      <c r="AC468" s="386" t="s">
        <v>11</v>
      </c>
      <c r="AD468" s="383" t="s">
        <v>33</v>
      </c>
      <c r="AE468" s="383" t="s">
        <v>34</v>
      </c>
      <c r="AF468" s="383">
        <v>100</v>
      </c>
      <c r="AG468" s="383" t="s">
        <v>35</v>
      </c>
      <c r="AH468" s="383" t="s">
        <v>36</v>
      </c>
      <c r="AI468" s="383" t="s">
        <v>34</v>
      </c>
      <c r="AJ468" s="383" t="s">
        <v>3554</v>
      </c>
      <c r="AK468" s="384" t="str">
        <f t="shared" si="15"/>
        <v>NA</v>
      </c>
      <c r="AL468" s="384" t="str">
        <f t="shared" si="16"/>
        <v>NA</v>
      </c>
    </row>
    <row r="469" spans="1:38" x14ac:dyDescent="0.25">
      <c r="A469" s="381" t="s">
        <v>3224</v>
      </c>
      <c r="B469" s="382" t="s">
        <v>123</v>
      </c>
      <c r="C469" s="382" t="s">
        <v>30</v>
      </c>
      <c r="D469" s="382" t="s">
        <v>124</v>
      </c>
      <c r="E469" s="382" t="s">
        <v>4</v>
      </c>
      <c r="F469" s="383"/>
      <c r="G469" s="383">
        <v>2</v>
      </c>
      <c r="H469" s="383" t="s">
        <v>11</v>
      </c>
      <c r="I469" s="383"/>
      <c r="J469" s="383">
        <v>2</v>
      </c>
      <c r="K469" s="383" t="s">
        <v>11</v>
      </c>
      <c r="L469" s="385"/>
      <c r="M469" s="383">
        <v>0</v>
      </c>
      <c r="N469" s="383" t="s">
        <v>11</v>
      </c>
      <c r="O469" s="385"/>
      <c r="P469" s="385"/>
      <c r="Q469" s="386" t="s">
        <v>11</v>
      </c>
      <c r="R469" s="383"/>
      <c r="S469" s="383">
        <v>2</v>
      </c>
      <c r="T469" s="386" t="s">
        <v>11</v>
      </c>
      <c r="U469" s="386"/>
      <c r="V469" s="386">
        <v>2</v>
      </c>
      <c r="W469" s="386" t="s">
        <v>11</v>
      </c>
      <c r="X469" s="383"/>
      <c r="Y469" s="383">
        <v>2</v>
      </c>
      <c r="Z469" s="386" t="s">
        <v>11</v>
      </c>
      <c r="AA469" s="386"/>
      <c r="AB469" s="386">
        <v>2</v>
      </c>
      <c r="AC469" s="386" t="s">
        <v>11</v>
      </c>
      <c r="AD469" s="383" t="s">
        <v>57</v>
      </c>
      <c r="AE469" s="383" t="s">
        <v>36</v>
      </c>
      <c r="AF469" s="383">
        <v>87</v>
      </c>
      <c r="AG469" s="383" t="s">
        <v>35</v>
      </c>
      <c r="AH469" s="383" t="s">
        <v>34</v>
      </c>
      <c r="AI469" s="383" t="s">
        <v>36</v>
      </c>
      <c r="AJ469" s="383" t="s">
        <v>3554</v>
      </c>
      <c r="AK469" s="384" t="str">
        <f t="shared" si="15"/>
        <v>NA</v>
      </c>
      <c r="AL469" s="384" t="str">
        <f t="shared" si="16"/>
        <v>NA</v>
      </c>
    </row>
    <row r="470" spans="1:38" x14ac:dyDescent="0.25">
      <c r="A470" s="381" t="s">
        <v>3224</v>
      </c>
      <c r="B470" s="382" t="s">
        <v>125</v>
      </c>
      <c r="C470" s="382" t="s">
        <v>30</v>
      </c>
      <c r="D470" s="382" t="s">
        <v>126</v>
      </c>
      <c r="E470" s="382" t="s">
        <v>4</v>
      </c>
      <c r="F470" s="383"/>
      <c r="G470" s="383">
        <v>2</v>
      </c>
      <c r="H470" s="383" t="s">
        <v>11</v>
      </c>
      <c r="I470" s="383"/>
      <c r="J470" s="383">
        <v>2</v>
      </c>
      <c r="K470" s="383" t="s">
        <v>11</v>
      </c>
      <c r="L470" s="385"/>
      <c r="M470" s="383">
        <v>0</v>
      </c>
      <c r="N470" s="383" t="s">
        <v>11</v>
      </c>
      <c r="O470" s="385"/>
      <c r="P470" s="385"/>
      <c r="Q470" s="386" t="s">
        <v>11</v>
      </c>
      <c r="R470" s="383"/>
      <c r="S470" s="383">
        <v>2</v>
      </c>
      <c r="T470" s="386" t="s">
        <v>11</v>
      </c>
      <c r="U470" s="386"/>
      <c r="V470" s="386">
        <v>2</v>
      </c>
      <c r="W470" s="386" t="s">
        <v>11</v>
      </c>
      <c r="X470" s="383"/>
      <c r="Y470" s="383">
        <v>2</v>
      </c>
      <c r="Z470" s="386" t="s">
        <v>11</v>
      </c>
      <c r="AA470" s="386"/>
      <c r="AB470" s="386">
        <v>2</v>
      </c>
      <c r="AC470" s="386" t="s">
        <v>11</v>
      </c>
      <c r="AD470" s="383" t="s">
        <v>57</v>
      </c>
      <c r="AE470" s="383" t="s">
        <v>36</v>
      </c>
      <c r="AF470" s="383">
        <v>72</v>
      </c>
      <c r="AG470" s="383" t="s">
        <v>35</v>
      </c>
      <c r="AH470" s="383" t="s">
        <v>34</v>
      </c>
      <c r="AI470" s="383" t="s">
        <v>36</v>
      </c>
      <c r="AJ470" s="383" t="s">
        <v>3554</v>
      </c>
      <c r="AK470" s="384" t="str">
        <f t="shared" si="15"/>
        <v>NA</v>
      </c>
      <c r="AL470" s="384" t="str">
        <f t="shared" si="16"/>
        <v>NA</v>
      </c>
    </row>
    <row r="471" spans="1:38" x14ac:dyDescent="0.25">
      <c r="A471" s="381" t="s">
        <v>3224</v>
      </c>
      <c r="B471" s="382" t="s">
        <v>127</v>
      </c>
      <c r="C471" s="382" t="s">
        <v>30</v>
      </c>
      <c r="D471" s="382" t="s">
        <v>128</v>
      </c>
      <c r="E471" s="382" t="s">
        <v>4</v>
      </c>
      <c r="F471" s="383"/>
      <c r="G471" s="383">
        <v>2</v>
      </c>
      <c r="H471" s="383" t="s">
        <v>11</v>
      </c>
      <c r="I471" s="383"/>
      <c r="J471" s="383">
        <v>2</v>
      </c>
      <c r="K471" s="383" t="s">
        <v>11</v>
      </c>
      <c r="L471" s="385"/>
      <c r="M471" s="383">
        <v>0</v>
      </c>
      <c r="N471" s="383" t="s">
        <v>11</v>
      </c>
      <c r="O471" s="385"/>
      <c r="P471" s="385"/>
      <c r="Q471" s="386" t="s">
        <v>11</v>
      </c>
      <c r="R471" s="383"/>
      <c r="S471" s="383">
        <v>2</v>
      </c>
      <c r="T471" s="386" t="s">
        <v>11</v>
      </c>
      <c r="U471" s="386"/>
      <c r="V471" s="386">
        <v>2</v>
      </c>
      <c r="W471" s="386" t="s">
        <v>11</v>
      </c>
      <c r="X471" s="383"/>
      <c r="Y471" s="383">
        <v>2</v>
      </c>
      <c r="Z471" s="386" t="s">
        <v>11</v>
      </c>
      <c r="AA471" s="386"/>
      <c r="AB471" s="386">
        <v>2</v>
      </c>
      <c r="AC471" s="386" t="s">
        <v>11</v>
      </c>
      <c r="AD471" s="383" t="s">
        <v>57</v>
      </c>
      <c r="AE471" s="383" t="s">
        <v>36</v>
      </c>
      <c r="AF471" s="383">
        <v>69</v>
      </c>
      <c r="AG471" s="383" t="s">
        <v>35</v>
      </c>
      <c r="AH471" s="383" t="s">
        <v>34</v>
      </c>
      <c r="AI471" s="383" t="s">
        <v>36</v>
      </c>
      <c r="AJ471" s="383" t="s">
        <v>3554</v>
      </c>
      <c r="AK471" s="384" t="str">
        <f t="shared" si="15"/>
        <v>NA</v>
      </c>
      <c r="AL471" s="384" t="str">
        <f t="shared" si="16"/>
        <v>NA</v>
      </c>
    </row>
    <row r="472" spans="1:38" x14ac:dyDescent="0.25">
      <c r="A472" s="381" t="s">
        <v>3224</v>
      </c>
      <c r="B472" s="382" t="s">
        <v>129</v>
      </c>
      <c r="C472" s="382" t="s">
        <v>30</v>
      </c>
      <c r="D472" s="382" t="s">
        <v>130</v>
      </c>
      <c r="E472" s="382" t="s">
        <v>4</v>
      </c>
      <c r="F472" s="383"/>
      <c r="G472" s="383">
        <v>7</v>
      </c>
      <c r="H472" s="383" t="s">
        <v>11</v>
      </c>
      <c r="I472" s="383"/>
      <c r="J472" s="383">
        <v>7</v>
      </c>
      <c r="K472" s="383" t="s">
        <v>11</v>
      </c>
      <c r="L472" s="385"/>
      <c r="M472" s="383">
        <v>1</v>
      </c>
      <c r="N472" s="383" t="s">
        <v>11</v>
      </c>
      <c r="O472" s="385"/>
      <c r="P472" s="385"/>
      <c r="Q472" s="386" t="s">
        <v>11</v>
      </c>
      <c r="R472" s="383"/>
      <c r="S472" s="383">
        <v>7</v>
      </c>
      <c r="T472" s="386" t="s">
        <v>11</v>
      </c>
      <c r="U472" s="386"/>
      <c r="V472" s="386">
        <v>7</v>
      </c>
      <c r="W472" s="386" t="s">
        <v>11</v>
      </c>
      <c r="X472" s="383"/>
      <c r="Y472" s="383">
        <v>7</v>
      </c>
      <c r="Z472" s="386" t="s">
        <v>11</v>
      </c>
      <c r="AA472" s="386"/>
      <c r="AB472" s="386">
        <v>7</v>
      </c>
      <c r="AC472" s="386" t="s">
        <v>11</v>
      </c>
      <c r="AD472" s="383" t="s">
        <v>33</v>
      </c>
      <c r="AE472" s="383" t="s">
        <v>34</v>
      </c>
      <c r="AF472" s="383">
        <v>100</v>
      </c>
      <c r="AG472" s="383" t="s">
        <v>35</v>
      </c>
      <c r="AH472" s="383" t="s">
        <v>36</v>
      </c>
      <c r="AI472" s="383" t="s">
        <v>36</v>
      </c>
      <c r="AJ472" s="383" t="s">
        <v>3554</v>
      </c>
      <c r="AK472" s="384" t="str">
        <f t="shared" si="15"/>
        <v>NA</v>
      </c>
      <c r="AL472" s="384" t="str">
        <f t="shared" si="16"/>
        <v>NA</v>
      </c>
    </row>
    <row r="473" spans="1:38" x14ac:dyDescent="0.25">
      <c r="A473" s="381" t="s">
        <v>3224</v>
      </c>
      <c r="B473" s="382" t="s">
        <v>131</v>
      </c>
      <c r="C473" s="382" t="s">
        <v>30</v>
      </c>
      <c r="D473" s="382" t="s">
        <v>132</v>
      </c>
      <c r="E473" s="382" t="s">
        <v>4</v>
      </c>
      <c r="F473" s="383"/>
      <c r="G473" s="383">
        <v>0</v>
      </c>
      <c r="H473" s="383" t="s">
        <v>11</v>
      </c>
      <c r="I473" s="383"/>
      <c r="J473" s="383">
        <v>0</v>
      </c>
      <c r="K473" s="383" t="s">
        <v>11</v>
      </c>
      <c r="L473" s="385"/>
      <c r="M473" s="383">
        <v>0</v>
      </c>
      <c r="N473" s="383" t="s">
        <v>11</v>
      </c>
      <c r="O473" s="385"/>
      <c r="P473" s="385"/>
      <c r="Q473" s="386" t="s">
        <v>11</v>
      </c>
      <c r="R473" s="383"/>
      <c r="S473" s="383">
        <v>0</v>
      </c>
      <c r="T473" s="386" t="s">
        <v>11</v>
      </c>
      <c r="U473" s="386"/>
      <c r="V473" s="386">
        <v>0</v>
      </c>
      <c r="W473" s="386" t="s">
        <v>11</v>
      </c>
      <c r="X473" s="383"/>
      <c r="Y473" s="383">
        <v>0</v>
      </c>
      <c r="Z473" s="386" t="s">
        <v>11</v>
      </c>
      <c r="AA473" s="386"/>
      <c r="AB473" s="386">
        <v>0</v>
      </c>
      <c r="AC473" s="386" t="s">
        <v>11</v>
      </c>
      <c r="AD473" s="383" t="s">
        <v>104</v>
      </c>
      <c r="AE473" s="383" t="s">
        <v>36</v>
      </c>
      <c r="AF473" s="383">
        <v>90</v>
      </c>
      <c r="AG473" s="383" t="s">
        <v>35</v>
      </c>
      <c r="AH473" s="383" t="s">
        <v>34</v>
      </c>
      <c r="AI473" s="383" t="s">
        <v>36</v>
      </c>
      <c r="AJ473" s="383" t="s">
        <v>3554</v>
      </c>
      <c r="AK473" s="384" t="str">
        <f t="shared" si="15"/>
        <v>NA</v>
      </c>
      <c r="AL473" s="384" t="str">
        <f t="shared" si="16"/>
        <v>NA</v>
      </c>
    </row>
    <row r="474" spans="1:38" x14ac:dyDescent="0.25">
      <c r="A474" s="381" t="s">
        <v>3224</v>
      </c>
      <c r="B474" s="382" t="s">
        <v>133</v>
      </c>
      <c r="C474" s="382" t="s">
        <v>30</v>
      </c>
      <c r="D474" s="382" t="s">
        <v>134</v>
      </c>
      <c r="E474" s="382" t="s">
        <v>4</v>
      </c>
      <c r="F474" s="383"/>
      <c r="G474" s="383">
        <v>6</v>
      </c>
      <c r="H474" s="383" t="s">
        <v>11</v>
      </c>
      <c r="I474" s="383"/>
      <c r="J474" s="383">
        <v>6</v>
      </c>
      <c r="K474" s="383" t="s">
        <v>11</v>
      </c>
      <c r="L474" s="385"/>
      <c r="M474" s="383">
        <v>0</v>
      </c>
      <c r="N474" s="383" t="s">
        <v>11</v>
      </c>
      <c r="O474" s="385"/>
      <c r="P474" s="385"/>
      <c r="Q474" s="386" t="s">
        <v>11</v>
      </c>
      <c r="R474" s="383"/>
      <c r="S474" s="383">
        <v>4</v>
      </c>
      <c r="T474" s="386" t="s">
        <v>11</v>
      </c>
      <c r="U474" s="386"/>
      <c r="V474" s="386">
        <v>4</v>
      </c>
      <c r="W474" s="386" t="s">
        <v>11</v>
      </c>
      <c r="X474" s="383"/>
      <c r="Y474" s="383">
        <v>4</v>
      </c>
      <c r="Z474" s="386" t="s">
        <v>11</v>
      </c>
      <c r="AA474" s="386"/>
      <c r="AB474" s="386">
        <v>4</v>
      </c>
      <c r="AC474" s="386" t="s">
        <v>11</v>
      </c>
      <c r="AD474" s="383" t="s">
        <v>57</v>
      </c>
      <c r="AE474" s="383" t="s">
        <v>36</v>
      </c>
      <c r="AF474" s="383">
        <v>79</v>
      </c>
      <c r="AG474" s="383" t="s">
        <v>35</v>
      </c>
      <c r="AH474" s="383" t="s">
        <v>34</v>
      </c>
      <c r="AI474" s="383" t="s">
        <v>36</v>
      </c>
      <c r="AJ474" s="383" t="s">
        <v>3554</v>
      </c>
      <c r="AK474" s="384" t="str">
        <f t="shared" si="15"/>
        <v>NA</v>
      </c>
      <c r="AL474" s="384" t="str">
        <f t="shared" si="16"/>
        <v>NA</v>
      </c>
    </row>
    <row r="475" spans="1:38" x14ac:dyDescent="0.25">
      <c r="A475" s="381" t="s">
        <v>3224</v>
      </c>
      <c r="B475" s="382" t="s">
        <v>135</v>
      </c>
      <c r="C475" s="382" t="s">
        <v>30</v>
      </c>
      <c r="D475" s="382" t="s">
        <v>136</v>
      </c>
      <c r="E475" s="382" t="s">
        <v>4</v>
      </c>
      <c r="F475" s="383"/>
      <c r="G475" s="383">
        <v>21</v>
      </c>
      <c r="H475" s="383" t="s">
        <v>11</v>
      </c>
      <c r="I475" s="383"/>
      <c r="J475" s="383">
        <v>21</v>
      </c>
      <c r="K475" s="383" t="s">
        <v>11</v>
      </c>
      <c r="L475" s="385"/>
      <c r="M475" s="383">
        <v>4</v>
      </c>
      <c r="N475" s="383" t="s">
        <v>11</v>
      </c>
      <c r="O475" s="385"/>
      <c r="P475" s="385"/>
      <c r="Q475" s="386" t="s">
        <v>11</v>
      </c>
      <c r="R475" s="383"/>
      <c r="S475" s="383">
        <v>20</v>
      </c>
      <c r="T475" s="386" t="s">
        <v>11</v>
      </c>
      <c r="U475" s="386"/>
      <c r="V475" s="386">
        <v>20</v>
      </c>
      <c r="W475" s="386" t="s">
        <v>11</v>
      </c>
      <c r="X475" s="383"/>
      <c r="Y475" s="383">
        <v>20</v>
      </c>
      <c r="Z475" s="386" t="s">
        <v>11</v>
      </c>
      <c r="AA475" s="386"/>
      <c r="AB475" s="386">
        <v>20</v>
      </c>
      <c r="AC475" s="386" t="s">
        <v>11</v>
      </c>
      <c r="AD475" s="383" t="s">
        <v>33</v>
      </c>
      <c r="AE475" s="383" t="s">
        <v>36</v>
      </c>
      <c r="AF475" s="383">
        <v>74</v>
      </c>
      <c r="AG475" s="383" t="s">
        <v>40</v>
      </c>
      <c r="AH475" s="383" t="s">
        <v>34</v>
      </c>
      <c r="AI475" s="383" t="s">
        <v>36</v>
      </c>
      <c r="AJ475" s="383" t="s">
        <v>3554</v>
      </c>
      <c r="AK475" s="384" t="str">
        <f t="shared" si="15"/>
        <v>NA</v>
      </c>
      <c r="AL475" s="384" t="str">
        <f t="shared" si="16"/>
        <v>NA</v>
      </c>
    </row>
    <row r="476" spans="1:38" x14ac:dyDescent="0.25">
      <c r="A476" s="381" t="s">
        <v>3224</v>
      </c>
      <c r="B476" s="382" t="s">
        <v>137</v>
      </c>
      <c r="C476" s="382" t="s">
        <v>30</v>
      </c>
      <c r="D476" s="382" t="s">
        <v>138</v>
      </c>
      <c r="E476" s="382" t="s">
        <v>4</v>
      </c>
      <c r="F476" s="383"/>
      <c r="G476" s="383">
        <v>2</v>
      </c>
      <c r="H476" s="383" t="s">
        <v>11</v>
      </c>
      <c r="I476" s="383"/>
      <c r="J476" s="383">
        <v>2</v>
      </c>
      <c r="K476" s="383" t="s">
        <v>11</v>
      </c>
      <c r="L476" s="385"/>
      <c r="M476" s="383">
        <v>2</v>
      </c>
      <c r="N476" s="383" t="s">
        <v>11</v>
      </c>
      <c r="O476" s="385"/>
      <c r="P476" s="385"/>
      <c r="Q476" s="386" t="s">
        <v>11</v>
      </c>
      <c r="R476" s="383"/>
      <c r="S476" s="383">
        <v>2</v>
      </c>
      <c r="T476" s="386" t="s">
        <v>11</v>
      </c>
      <c r="U476" s="386"/>
      <c r="V476" s="386">
        <v>2</v>
      </c>
      <c r="W476" s="386" t="s">
        <v>11</v>
      </c>
      <c r="X476" s="383"/>
      <c r="Y476" s="383">
        <v>2</v>
      </c>
      <c r="Z476" s="386" t="s">
        <v>11</v>
      </c>
      <c r="AA476" s="386"/>
      <c r="AB476" s="386">
        <v>2</v>
      </c>
      <c r="AC476" s="386" t="s">
        <v>11</v>
      </c>
      <c r="AD476" s="383" t="s">
        <v>57</v>
      </c>
      <c r="AE476" s="383" t="s">
        <v>36</v>
      </c>
      <c r="AF476" s="383">
        <v>85</v>
      </c>
      <c r="AG476" s="383" t="s">
        <v>35</v>
      </c>
      <c r="AH476" s="383" t="s">
        <v>34</v>
      </c>
      <c r="AI476" s="383" t="s">
        <v>36</v>
      </c>
      <c r="AJ476" s="383" t="s">
        <v>3554</v>
      </c>
      <c r="AK476" s="384" t="str">
        <f t="shared" si="15"/>
        <v>NA</v>
      </c>
      <c r="AL476" s="384" t="str">
        <f t="shared" si="16"/>
        <v>NA</v>
      </c>
    </row>
    <row r="477" spans="1:38" x14ac:dyDescent="0.25">
      <c r="A477" s="381" t="s">
        <v>3224</v>
      </c>
      <c r="B477" s="382" t="s">
        <v>139</v>
      </c>
      <c r="C477" s="382" t="s">
        <v>30</v>
      </c>
      <c r="D477" s="382" t="s">
        <v>140</v>
      </c>
      <c r="E477" s="382" t="s">
        <v>4</v>
      </c>
      <c r="F477" s="383"/>
      <c r="G477" s="383">
        <v>1</v>
      </c>
      <c r="H477" s="383" t="s">
        <v>11</v>
      </c>
      <c r="I477" s="383"/>
      <c r="J477" s="383">
        <v>1</v>
      </c>
      <c r="K477" s="383" t="s">
        <v>11</v>
      </c>
      <c r="L477" s="385"/>
      <c r="M477" s="383">
        <v>0</v>
      </c>
      <c r="N477" s="383" t="s">
        <v>11</v>
      </c>
      <c r="O477" s="385"/>
      <c r="P477" s="385"/>
      <c r="Q477" s="386" t="s">
        <v>11</v>
      </c>
      <c r="R477" s="383"/>
      <c r="S477" s="383">
        <v>1</v>
      </c>
      <c r="T477" s="386" t="s">
        <v>11</v>
      </c>
      <c r="U477" s="386"/>
      <c r="V477" s="386">
        <v>1</v>
      </c>
      <c r="W477" s="386" t="s">
        <v>11</v>
      </c>
      <c r="X477" s="383"/>
      <c r="Y477" s="383">
        <v>1</v>
      </c>
      <c r="Z477" s="386" t="s">
        <v>11</v>
      </c>
      <c r="AA477" s="386"/>
      <c r="AB477" s="386">
        <v>1</v>
      </c>
      <c r="AC477" s="386" t="s">
        <v>11</v>
      </c>
      <c r="AD477" s="383" t="s">
        <v>57</v>
      </c>
      <c r="AE477" s="383" t="s">
        <v>36</v>
      </c>
      <c r="AF477" s="383">
        <v>87</v>
      </c>
      <c r="AG477" s="383" t="s">
        <v>35</v>
      </c>
      <c r="AH477" s="383" t="s">
        <v>34</v>
      </c>
      <c r="AI477" s="383" t="s">
        <v>36</v>
      </c>
      <c r="AJ477" s="383" t="s">
        <v>3554</v>
      </c>
      <c r="AK477" s="384" t="str">
        <f t="shared" si="15"/>
        <v>NA</v>
      </c>
      <c r="AL477" s="384" t="str">
        <f t="shared" si="16"/>
        <v>NA</v>
      </c>
    </row>
    <row r="478" spans="1:38" x14ac:dyDescent="0.25">
      <c r="A478" s="381" t="s">
        <v>3224</v>
      </c>
      <c r="B478" s="382" t="s">
        <v>141</v>
      </c>
      <c r="C478" s="382" t="s">
        <v>30</v>
      </c>
      <c r="D478" s="382" t="s">
        <v>142</v>
      </c>
      <c r="E478" s="382" t="s">
        <v>4</v>
      </c>
      <c r="F478" s="383"/>
      <c r="G478" s="383">
        <v>2</v>
      </c>
      <c r="H478" s="383" t="s">
        <v>11</v>
      </c>
      <c r="I478" s="383"/>
      <c r="J478" s="383">
        <v>2</v>
      </c>
      <c r="K478" s="383" t="s">
        <v>11</v>
      </c>
      <c r="L478" s="385"/>
      <c r="M478" s="383">
        <v>0</v>
      </c>
      <c r="N478" s="383" t="s">
        <v>11</v>
      </c>
      <c r="O478" s="385"/>
      <c r="P478" s="385"/>
      <c r="Q478" s="386" t="s">
        <v>11</v>
      </c>
      <c r="R478" s="383"/>
      <c r="S478" s="383">
        <v>2</v>
      </c>
      <c r="T478" s="386" t="s">
        <v>11</v>
      </c>
      <c r="U478" s="386"/>
      <c r="V478" s="386">
        <v>2</v>
      </c>
      <c r="W478" s="386" t="s">
        <v>11</v>
      </c>
      <c r="X478" s="383"/>
      <c r="Y478" s="383">
        <v>2</v>
      </c>
      <c r="Z478" s="386" t="s">
        <v>11</v>
      </c>
      <c r="AA478" s="386"/>
      <c r="AB478" s="386">
        <v>2</v>
      </c>
      <c r="AC478" s="386" t="s">
        <v>11</v>
      </c>
      <c r="AD478" s="383" t="s">
        <v>33</v>
      </c>
      <c r="AE478" s="383" t="s">
        <v>36</v>
      </c>
      <c r="AF478" s="383">
        <v>77</v>
      </c>
      <c r="AG478" s="383" t="s">
        <v>35</v>
      </c>
      <c r="AH478" s="383" t="s">
        <v>34</v>
      </c>
      <c r="AI478" s="383" t="s">
        <v>36</v>
      </c>
      <c r="AJ478" s="383" t="s">
        <v>3554</v>
      </c>
      <c r="AK478" s="384" t="str">
        <f t="shared" si="15"/>
        <v>NA</v>
      </c>
      <c r="AL478" s="384" t="str">
        <f t="shared" si="16"/>
        <v>NA</v>
      </c>
    </row>
    <row r="479" spans="1:38" x14ac:dyDescent="0.25">
      <c r="A479" s="381" t="s">
        <v>3224</v>
      </c>
      <c r="B479" s="382" t="s">
        <v>143</v>
      </c>
      <c r="C479" s="382" t="s">
        <v>30</v>
      </c>
      <c r="D479" s="382" t="s">
        <v>144</v>
      </c>
      <c r="E479" s="382" t="s">
        <v>4</v>
      </c>
      <c r="F479" s="383"/>
      <c r="G479" s="383">
        <v>1</v>
      </c>
      <c r="H479" s="383" t="s">
        <v>11</v>
      </c>
      <c r="I479" s="383"/>
      <c r="J479" s="383">
        <v>1</v>
      </c>
      <c r="K479" s="383" t="s">
        <v>11</v>
      </c>
      <c r="L479" s="385"/>
      <c r="M479" s="383">
        <v>0</v>
      </c>
      <c r="N479" s="383" t="s">
        <v>11</v>
      </c>
      <c r="O479" s="385"/>
      <c r="P479" s="385"/>
      <c r="Q479" s="386" t="s">
        <v>11</v>
      </c>
      <c r="R479" s="383"/>
      <c r="S479" s="383">
        <v>1</v>
      </c>
      <c r="T479" s="386" t="s">
        <v>11</v>
      </c>
      <c r="U479" s="386"/>
      <c r="V479" s="386">
        <v>1</v>
      </c>
      <c r="W479" s="386" t="s">
        <v>11</v>
      </c>
      <c r="X479" s="383"/>
      <c r="Y479" s="383">
        <v>1</v>
      </c>
      <c r="Z479" s="386" t="s">
        <v>11</v>
      </c>
      <c r="AA479" s="386"/>
      <c r="AB479" s="386">
        <v>1</v>
      </c>
      <c r="AC479" s="386" t="s">
        <v>11</v>
      </c>
      <c r="AD479" s="383" t="s">
        <v>33</v>
      </c>
      <c r="AE479" s="383" t="s">
        <v>36</v>
      </c>
      <c r="AF479" s="383">
        <v>90</v>
      </c>
      <c r="AG479" s="383" t="s">
        <v>35</v>
      </c>
      <c r="AH479" s="383" t="s">
        <v>34</v>
      </c>
      <c r="AI479" s="383" t="s">
        <v>36</v>
      </c>
      <c r="AJ479" s="383" t="s">
        <v>3554</v>
      </c>
      <c r="AK479" s="384" t="str">
        <f t="shared" si="15"/>
        <v>NA</v>
      </c>
      <c r="AL479" s="384" t="str">
        <f t="shared" si="16"/>
        <v>NA</v>
      </c>
    </row>
    <row r="480" spans="1:38" x14ac:dyDescent="0.25">
      <c r="A480" s="381" t="s">
        <v>3224</v>
      </c>
      <c r="B480" s="382" t="s">
        <v>145</v>
      </c>
      <c r="C480" s="382" t="s">
        <v>30</v>
      </c>
      <c r="D480" s="382" t="s">
        <v>146</v>
      </c>
      <c r="E480" s="382" t="s">
        <v>4</v>
      </c>
      <c r="F480" s="383"/>
      <c r="G480" s="383">
        <v>2</v>
      </c>
      <c r="H480" s="383" t="s">
        <v>11</v>
      </c>
      <c r="I480" s="383"/>
      <c r="J480" s="383">
        <v>2</v>
      </c>
      <c r="K480" s="383" t="s">
        <v>11</v>
      </c>
      <c r="L480" s="385"/>
      <c r="M480" s="383">
        <v>1</v>
      </c>
      <c r="N480" s="383" t="s">
        <v>11</v>
      </c>
      <c r="O480" s="385"/>
      <c r="P480" s="385"/>
      <c r="Q480" s="386" t="s">
        <v>11</v>
      </c>
      <c r="R480" s="383"/>
      <c r="S480" s="383">
        <v>2</v>
      </c>
      <c r="T480" s="386" t="s">
        <v>11</v>
      </c>
      <c r="U480" s="386"/>
      <c r="V480" s="386">
        <v>2</v>
      </c>
      <c r="W480" s="386" t="s">
        <v>11</v>
      </c>
      <c r="X480" s="383"/>
      <c r="Y480" s="383">
        <v>2</v>
      </c>
      <c r="Z480" s="386" t="s">
        <v>11</v>
      </c>
      <c r="AA480" s="386"/>
      <c r="AB480" s="386">
        <v>2</v>
      </c>
      <c r="AC480" s="386" t="s">
        <v>11</v>
      </c>
      <c r="AD480" s="383" t="s">
        <v>104</v>
      </c>
      <c r="AE480" s="383" t="s">
        <v>34</v>
      </c>
      <c r="AF480" s="383">
        <v>100</v>
      </c>
      <c r="AG480" s="383" t="s">
        <v>35</v>
      </c>
      <c r="AH480" s="383" t="s">
        <v>34</v>
      </c>
      <c r="AI480" s="383" t="s">
        <v>36</v>
      </c>
      <c r="AJ480" s="383" t="s">
        <v>3554</v>
      </c>
      <c r="AK480" s="384" t="str">
        <f t="shared" si="15"/>
        <v>NA</v>
      </c>
      <c r="AL480" s="384" t="str">
        <f t="shared" si="16"/>
        <v>NA</v>
      </c>
    </row>
    <row r="481" spans="1:38" x14ac:dyDescent="0.25">
      <c r="A481" s="381" t="s">
        <v>3224</v>
      </c>
      <c r="B481" s="382" t="s">
        <v>147</v>
      </c>
      <c r="C481" s="382" t="s">
        <v>30</v>
      </c>
      <c r="D481" s="382" t="s">
        <v>148</v>
      </c>
      <c r="E481" s="382" t="s">
        <v>4</v>
      </c>
      <c r="F481" s="383"/>
      <c r="G481" s="383">
        <v>2</v>
      </c>
      <c r="H481" s="383" t="s">
        <v>11</v>
      </c>
      <c r="I481" s="383"/>
      <c r="J481" s="383">
        <v>2</v>
      </c>
      <c r="K481" s="383" t="s">
        <v>11</v>
      </c>
      <c r="L481" s="385"/>
      <c r="M481" s="383">
        <v>0</v>
      </c>
      <c r="N481" s="383" t="s">
        <v>11</v>
      </c>
      <c r="O481" s="385"/>
      <c r="P481" s="385"/>
      <c r="Q481" s="386" t="s">
        <v>11</v>
      </c>
      <c r="R481" s="383"/>
      <c r="S481" s="383">
        <v>2</v>
      </c>
      <c r="T481" s="386" t="s">
        <v>11</v>
      </c>
      <c r="U481" s="386"/>
      <c r="V481" s="386">
        <v>2</v>
      </c>
      <c r="W481" s="386" t="s">
        <v>11</v>
      </c>
      <c r="X481" s="383"/>
      <c r="Y481" s="383">
        <v>2</v>
      </c>
      <c r="Z481" s="386" t="s">
        <v>11</v>
      </c>
      <c r="AA481" s="386"/>
      <c r="AB481" s="386">
        <v>2</v>
      </c>
      <c r="AC481" s="386" t="s">
        <v>11</v>
      </c>
      <c r="AD481" s="383" t="s">
        <v>214</v>
      </c>
      <c r="AE481" s="383" t="s">
        <v>36</v>
      </c>
      <c r="AF481" s="383">
        <v>77</v>
      </c>
      <c r="AG481" s="383" t="s">
        <v>35</v>
      </c>
      <c r="AH481" s="383" t="s">
        <v>34</v>
      </c>
      <c r="AI481" s="383" t="s">
        <v>36</v>
      </c>
      <c r="AJ481" s="383" t="s">
        <v>3554</v>
      </c>
      <c r="AK481" s="384" t="str">
        <f t="shared" si="15"/>
        <v>NA</v>
      </c>
      <c r="AL481" s="384" t="str">
        <f t="shared" si="16"/>
        <v>NA</v>
      </c>
    </row>
    <row r="482" spans="1:38" x14ac:dyDescent="0.25">
      <c r="A482" s="381" t="s">
        <v>3224</v>
      </c>
      <c r="B482" s="382" t="s">
        <v>149</v>
      </c>
      <c r="C482" s="382" t="s">
        <v>30</v>
      </c>
      <c r="D482" s="382" t="s">
        <v>150</v>
      </c>
      <c r="E482" s="382" t="s">
        <v>4</v>
      </c>
      <c r="F482" s="383"/>
      <c r="G482" s="383">
        <v>1</v>
      </c>
      <c r="H482" s="383" t="s">
        <v>11</v>
      </c>
      <c r="I482" s="383"/>
      <c r="J482" s="383">
        <v>1</v>
      </c>
      <c r="K482" s="383" t="s">
        <v>11</v>
      </c>
      <c r="L482" s="385"/>
      <c r="M482" s="383">
        <v>1</v>
      </c>
      <c r="N482" s="383" t="s">
        <v>11</v>
      </c>
      <c r="O482" s="385"/>
      <c r="P482" s="385">
        <v>1</v>
      </c>
      <c r="Q482" s="386" t="s">
        <v>11</v>
      </c>
      <c r="R482" s="383"/>
      <c r="S482" s="383">
        <v>1</v>
      </c>
      <c r="T482" s="386" t="s">
        <v>11</v>
      </c>
      <c r="U482" s="386"/>
      <c r="V482" s="386">
        <v>1</v>
      </c>
      <c r="W482" s="386" t="s">
        <v>11</v>
      </c>
      <c r="X482" s="383"/>
      <c r="Y482" s="383">
        <v>1</v>
      </c>
      <c r="Z482" s="386" t="s">
        <v>11</v>
      </c>
      <c r="AA482" s="386"/>
      <c r="AB482" s="386">
        <v>1</v>
      </c>
      <c r="AC482" s="386" t="s">
        <v>11</v>
      </c>
      <c r="AD482" s="383"/>
      <c r="AE482" s="383" t="s">
        <v>36</v>
      </c>
      <c r="AF482" s="383">
        <v>82</v>
      </c>
      <c r="AG482" s="383" t="s">
        <v>40</v>
      </c>
      <c r="AH482" s="383" t="s">
        <v>34</v>
      </c>
      <c r="AI482" s="383" t="s">
        <v>36</v>
      </c>
      <c r="AJ482" s="383" t="s">
        <v>3554</v>
      </c>
      <c r="AK482" s="384" t="str">
        <f t="shared" si="15"/>
        <v>NA</v>
      </c>
      <c r="AL482" s="384" t="str">
        <f t="shared" si="16"/>
        <v>NA</v>
      </c>
    </row>
    <row r="483" spans="1:38" x14ac:dyDescent="0.25">
      <c r="A483" s="381" t="s">
        <v>3224</v>
      </c>
      <c r="B483" s="382" t="s">
        <v>151</v>
      </c>
      <c r="C483" s="382" t="s">
        <v>30</v>
      </c>
      <c r="D483" s="382" t="s">
        <v>152</v>
      </c>
      <c r="E483" s="382" t="s">
        <v>4</v>
      </c>
      <c r="F483" s="383"/>
      <c r="G483" s="383">
        <v>9</v>
      </c>
      <c r="H483" s="383" t="s">
        <v>11</v>
      </c>
      <c r="I483" s="383"/>
      <c r="J483" s="383">
        <v>9</v>
      </c>
      <c r="K483" s="383" t="s">
        <v>11</v>
      </c>
      <c r="L483" s="385"/>
      <c r="M483" s="383">
        <v>3</v>
      </c>
      <c r="N483" s="383" t="s">
        <v>11</v>
      </c>
      <c r="O483" s="385"/>
      <c r="P483" s="385"/>
      <c r="Q483" s="386" t="s">
        <v>11</v>
      </c>
      <c r="R483" s="383"/>
      <c r="S483" s="383">
        <v>9</v>
      </c>
      <c r="T483" s="386" t="s">
        <v>11</v>
      </c>
      <c r="U483" s="386"/>
      <c r="V483" s="386">
        <v>9</v>
      </c>
      <c r="W483" s="386" t="s">
        <v>11</v>
      </c>
      <c r="X483" s="383"/>
      <c r="Y483" s="383">
        <v>9</v>
      </c>
      <c r="Z483" s="386" t="s">
        <v>11</v>
      </c>
      <c r="AA483" s="386"/>
      <c r="AB483" s="386">
        <v>9</v>
      </c>
      <c r="AC483" s="386" t="s">
        <v>11</v>
      </c>
      <c r="AD483" s="383" t="s">
        <v>33</v>
      </c>
      <c r="AE483" s="383" t="s">
        <v>34</v>
      </c>
      <c r="AF483" s="383">
        <v>100</v>
      </c>
      <c r="AG483" s="383" t="s">
        <v>40</v>
      </c>
      <c r="AH483" s="383" t="s">
        <v>36</v>
      </c>
      <c r="AI483" s="383" t="s">
        <v>34</v>
      </c>
      <c r="AJ483" s="383" t="s">
        <v>3554</v>
      </c>
      <c r="AK483" s="384" t="str">
        <f t="shared" si="15"/>
        <v>NA</v>
      </c>
      <c r="AL483" s="384" t="str">
        <f t="shared" si="16"/>
        <v>NA</v>
      </c>
    </row>
    <row r="484" spans="1:38" x14ac:dyDescent="0.25">
      <c r="A484" s="381" t="s">
        <v>3224</v>
      </c>
      <c r="B484" s="382" t="s">
        <v>153</v>
      </c>
      <c r="C484" s="382" t="s">
        <v>30</v>
      </c>
      <c r="D484" s="382" t="s">
        <v>2312</v>
      </c>
      <c r="E484" s="382" t="s">
        <v>4</v>
      </c>
      <c r="F484" s="383"/>
      <c r="G484" s="383">
        <v>5</v>
      </c>
      <c r="H484" s="383" t="s">
        <v>11</v>
      </c>
      <c r="I484" s="383"/>
      <c r="J484" s="383">
        <v>5</v>
      </c>
      <c r="K484" s="383" t="s">
        <v>11</v>
      </c>
      <c r="L484" s="385"/>
      <c r="M484" s="383">
        <v>2</v>
      </c>
      <c r="N484" s="383" t="s">
        <v>11</v>
      </c>
      <c r="O484" s="385"/>
      <c r="P484" s="385"/>
      <c r="Q484" s="386" t="s">
        <v>11</v>
      </c>
      <c r="R484" s="383"/>
      <c r="S484" s="383">
        <v>5</v>
      </c>
      <c r="T484" s="386" t="s">
        <v>11</v>
      </c>
      <c r="U484" s="386"/>
      <c r="V484" s="386">
        <v>5</v>
      </c>
      <c r="W484" s="386" t="s">
        <v>11</v>
      </c>
      <c r="X484" s="383"/>
      <c r="Y484" s="383">
        <v>5</v>
      </c>
      <c r="Z484" s="386" t="s">
        <v>11</v>
      </c>
      <c r="AA484" s="386"/>
      <c r="AB484" s="386">
        <v>4</v>
      </c>
      <c r="AC484" s="386" t="s">
        <v>11</v>
      </c>
      <c r="AD484" s="383" t="s">
        <v>33</v>
      </c>
      <c r="AE484" s="383" t="s">
        <v>36</v>
      </c>
      <c r="AF484" s="383">
        <v>95</v>
      </c>
      <c r="AG484" s="383" t="s">
        <v>35</v>
      </c>
      <c r="AH484" s="383" t="s">
        <v>36</v>
      </c>
      <c r="AI484" s="383" t="s">
        <v>36</v>
      </c>
      <c r="AJ484" s="383" t="s">
        <v>3554</v>
      </c>
      <c r="AK484" s="384" t="str">
        <f t="shared" si="15"/>
        <v>NA</v>
      </c>
      <c r="AL484" s="384" t="str">
        <f t="shared" si="16"/>
        <v>NA</v>
      </c>
    </row>
    <row r="485" spans="1:38" x14ac:dyDescent="0.25">
      <c r="A485" s="381" t="s">
        <v>3224</v>
      </c>
      <c r="B485" s="382" t="s">
        <v>154</v>
      </c>
      <c r="C485" s="382" t="s">
        <v>30</v>
      </c>
      <c r="D485" s="382" t="s">
        <v>155</v>
      </c>
      <c r="E485" s="382" t="s">
        <v>4</v>
      </c>
      <c r="F485" s="383"/>
      <c r="G485" s="383">
        <v>5</v>
      </c>
      <c r="H485" s="383" t="s">
        <v>11</v>
      </c>
      <c r="I485" s="383"/>
      <c r="J485" s="383">
        <v>5</v>
      </c>
      <c r="K485" s="383" t="s">
        <v>11</v>
      </c>
      <c r="L485" s="385"/>
      <c r="M485" s="383">
        <v>2</v>
      </c>
      <c r="N485" s="383" t="s">
        <v>11</v>
      </c>
      <c r="O485" s="385"/>
      <c r="P485" s="385"/>
      <c r="Q485" s="386" t="s">
        <v>11</v>
      </c>
      <c r="R485" s="383"/>
      <c r="S485" s="383">
        <v>5</v>
      </c>
      <c r="T485" s="386" t="s">
        <v>11</v>
      </c>
      <c r="U485" s="386"/>
      <c r="V485" s="386">
        <v>5</v>
      </c>
      <c r="W485" s="386" t="s">
        <v>11</v>
      </c>
      <c r="X485" s="383"/>
      <c r="Y485" s="383">
        <v>5</v>
      </c>
      <c r="Z485" s="386" t="s">
        <v>11</v>
      </c>
      <c r="AA485" s="386"/>
      <c r="AB485" s="386">
        <v>5</v>
      </c>
      <c r="AC485" s="386" t="s">
        <v>11</v>
      </c>
      <c r="AD485" s="383" t="s">
        <v>33</v>
      </c>
      <c r="AE485" s="383" t="s">
        <v>36</v>
      </c>
      <c r="AF485" s="383">
        <v>95</v>
      </c>
      <c r="AG485" s="383" t="s">
        <v>35</v>
      </c>
      <c r="AH485" s="383" t="s">
        <v>34</v>
      </c>
      <c r="AI485" s="383" t="s">
        <v>36</v>
      </c>
      <c r="AJ485" s="383" t="s">
        <v>3554</v>
      </c>
      <c r="AK485" s="384" t="str">
        <f t="shared" si="15"/>
        <v>NA</v>
      </c>
      <c r="AL485" s="384" t="str">
        <f t="shared" si="16"/>
        <v>NA</v>
      </c>
    </row>
    <row r="486" spans="1:38" x14ac:dyDescent="0.25">
      <c r="A486" s="381" t="s">
        <v>3224</v>
      </c>
      <c r="B486" s="382" t="s">
        <v>156</v>
      </c>
      <c r="C486" s="382" t="s">
        <v>30</v>
      </c>
      <c r="D486" s="382" t="s">
        <v>157</v>
      </c>
      <c r="E486" s="382" t="s">
        <v>4</v>
      </c>
      <c r="F486" s="383"/>
      <c r="G486" s="383">
        <v>12</v>
      </c>
      <c r="H486" s="383" t="s">
        <v>11</v>
      </c>
      <c r="I486" s="383"/>
      <c r="J486" s="383">
        <v>12</v>
      </c>
      <c r="K486" s="383" t="s">
        <v>11</v>
      </c>
      <c r="L486" s="385"/>
      <c r="M486" s="383">
        <v>5</v>
      </c>
      <c r="N486" s="383" t="s">
        <v>11</v>
      </c>
      <c r="O486" s="385"/>
      <c r="P486" s="385"/>
      <c r="Q486" s="386" t="s">
        <v>11</v>
      </c>
      <c r="R486" s="383"/>
      <c r="S486" s="383">
        <v>12</v>
      </c>
      <c r="T486" s="386" t="s">
        <v>11</v>
      </c>
      <c r="U486" s="386"/>
      <c r="V486" s="386">
        <v>12</v>
      </c>
      <c r="W486" s="386" t="s">
        <v>11</v>
      </c>
      <c r="X486" s="383"/>
      <c r="Y486" s="383">
        <v>12</v>
      </c>
      <c r="Z486" s="386" t="s">
        <v>11</v>
      </c>
      <c r="AA486" s="386"/>
      <c r="AB486" s="386">
        <v>12</v>
      </c>
      <c r="AC486" s="386" t="s">
        <v>11</v>
      </c>
      <c r="AD486" s="383" t="s">
        <v>33</v>
      </c>
      <c r="AE486" s="383" t="s">
        <v>36</v>
      </c>
      <c r="AF486" s="383">
        <v>92</v>
      </c>
      <c r="AG486" s="383" t="s">
        <v>40</v>
      </c>
      <c r="AH486" s="383" t="s">
        <v>36</v>
      </c>
      <c r="AI486" s="383" t="s">
        <v>34</v>
      </c>
      <c r="AJ486" s="383" t="s">
        <v>3554</v>
      </c>
      <c r="AK486" s="384" t="str">
        <f t="shared" si="15"/>
        <v>NA</v>
      </c>
      <c r="AL486" s="384" t="str">
        <f t="shared" si="16"/>
        <v>NA</v>
      </c>
    </row>
    <row r="487" spans="1:38" x14ac:dyDescent="0.25">
      <c r="A487" s="381" t="s">
        <v>3224</v>
      </c>
      <c r="B487" s="382" t="s">
        <v>845</v>
      </c>
      <c r="C487" s="382" t="s">
        <v>30</v>
      </c>
      <c r="D487" s="382" t="s">
        <v>2236</v>
      </c>
      <c r="E487" s="382" t="s">
        <v>4</v>
      </c>
      <c r="F487" s="383"/>
      <c r="G487" s="383">
        <v>1</v>
      </c>
      <c r="H487" s="383" t="s">
        <v>11</v>
      </c>
      <c r="I487" s="383"/>
      <c r="J487" s="383">
        <v>1</v>
      </c>
      <c r="K487" s="383" t="s">
        <v>11</v>
      </c>
      <c r="L487" s="385"/>
      <c r="M487" s="383">
        <v>0</v>
      </c>
      <c r="N487" s="383" t="s">
        <v>11</v>
      </c>
      <c r="O487" s="385"/>
      <c r="P487" s="385"/>
      <c r="Q487" s="386" t="s">
        <v>11</v>
      </c>
      <c r="R487" s="383"/>
      <c r="S487" s="383">
        <v>1</v>
      </c>
      <c r="T487" s="386" t="s">
        <v>11</v>
      </c>
      <c r="U487" s="386"/>
      <c r="V487" s="386">
        <v>1</v>
      </c>
      <c r="W487" s="386" t="s">
        <v>11</v>
      </c>
      <c r="X487" s="383"/>
      <c r="Y487" s="383">
        <v>1</v>
      </c>
      <c r="Z487" s="386" t="s">
        <v>11</v>
      </c>
      <c r="AA487" s="386"/>
      <c r="AB487" s="386">
        <v>1</v>
      </c>
      <c r="AC487" s="386" t="s">
        <v>11</v>
      </c>
      <c r="AD487" s="383" t="s">
        <v>33</v>
      </c>
      <c r="AE487" s="383" t="s">
        <v>36</v>
      </c>
      <c r="AF487" s="383">
        <v>85</v>
      </c>
      <c r="AG487" s="383" t="s">
        <v>35</v>
      </c>
      <c r="AH487" s="383" t="s">
        <v>34</v>
      </c>
      <c r="AI487" s="383" t="s">
        <v>34</v>
      </c>
      <c r="AJ487" s="383" t="s">
        <v>3554</v>
      </c>
      <c r="AK487" s="384" t="str">
        <f t="shared" si="15"/>
        <v>NA</v>
      </c>
      <c r="AL487" s="384" t="str">
        <f t="shared" si="16"/>
        <v>NA</v>
      </c>
    </row>
    <row r="488" spans="1:38" x14ac:dyDescent="0.25">
      <c r="A488" s="381" t="s">
        <v>3224</v>
      </c>
      <c r="B488" s="382" t="s">
        <v>846</v>
      </c>
      <c r="C488" s="382" t="s">
        <v>30</v>
      </c>
      <c r="D488" s="382" t="s">
        <v>2237</v>
      </c>
      <c r="E488" s="382" t="s">
        <v>4</v>
      </c>
      <c r="F488" s="383"/>
      <c r="G488" s="383">
        <v>5</v>
      </c>
      <c r="H488" s="383" t="s">
        <v>11</v>
      </c>
      <c r="I488" s="383"/>
      <c r="J488" s="383">
        <v>5</v>
      </c>
      <c r="K488" s="383" t="s">
        <v>11</v>
      </c>
      <c r="L488" s="385"/>
      <c r="M488" s="383">
        <v>2</v>
      </c>
      <c r="N488" s="383" t="s">
        <v>11</v>
      </c>
      <c r="O488" s="385"/>
      <c r="P488" s="385"/>
      <c r="Q488" s="386" t="s">
        <v>11</v>
      </c>
      <c r="R488" s="383"/>
      <c r="S488" s="383">
        <v>5</v>
      </c>
      <c r="T488" s="386" t="s">
        <v>11</v>
      </c>
      <c r="U488" s="386"/>
      <c r="V488" s="386">
        <v>5</v>
      </c>
      <c r="W488" s="386" t="s">
        <v>11</v>
      </c>
      <c r="X488" s="383"/>
      <c r="Y488" s="383">
        <v>5</v>
      </c>
      <c r="Z488" s="386" t="s">
        <v>11</v>
      </c>
      <c r="AA488" s="386"/>
      <c r="AB488" s="386">
        <v>5</v>
      </c>
      <c r="AC488" s="386" t="s">
        <v>11</v>
      </c>
      <c r="AD488" s="383" t="s">
        <v>57</v>
      </c>
      <c r="AE488" s="383" t="s">
        <v>36</v>
      </c>
      <c r="AF488" s="383">
        <v>90</v>
      </c>
      <c r="AG488" s="383" t="s">
        <v>35</v>
      </c>
      <c r="AH488" s="383" t="s">
        <v>34</v>
      </c>
      <c r="AI488" s="383" t="s">
        <v>34</v>
      </c>
      <c r="AJ488" s="383" t="s">
        <v>3554</v>
      </c>
      <c r="AK488" s="384" t="str">
        <f t="shared" si="15"/>
        <v>NA</v>
      </c>
      <c r="AL488" s="384" t="str">
        <f t="shared" si="16"/>
        <v>NA</v>
      </c>
    </row>
    <row r="489" spans="1:38" x14ac:dyDescent="0.25">
      <c r="A489" s="381" t="s">
        <v>3224</v>
      </c>
      <c r="B489" s="382" t="s">
        <v>159</v>
      </c>
      <c r="C489" s="382" t="s">
        <v>30</v>
      </c>
      <c r="D489" s="382" t="s">
        <v>160</v>
      </c>
      <c r="E489" s="382" t="s">
        <v>4</v>
      </c>
      <c r="F489" s="383"/>
      <c r="G489" s="383">
        <v>2</v>
      </c>
      <c r="H489" s="383" t="s">
        <v>11</v>
      </c>
      <c r="I489" s="383"/>
      <c r="J489" s="383">
        <v>2</v>
      </c>
      <c r="K489" s="383" t="s">
        <v>11</v>
      </c>
      <c r="L489" s="385"/>
      <c r="M489" s="383">
        <v>1</v>
      </c>
      <c r="N489" s="383" t="s">
        <v>11</v>
      </c>
      <c r="O489" s="385"/>
      <c r="P489" s="385"/>
      <c r="Q489" s="386" t="s">
        <v>11</v>
      </c>
      <c r="R489" s="383"/>
      <c r="S489" s="383">
        <v>2</v>
      </c>
      <c r="T489" s="386" t="s">
        <v>11</v>
      </c>
      <c r="U489" s="386"/>
      <c r="V489" s="386">
        <v>2</v>
      </c>
      <c r="W489" s="386" t="s">
        <v>11</v>
      </c>
      <c r="X489" s="383"/>
      <c r="Y489" s="383">
        <v>2</v>
      </c>
      <c r="Z489" s="386" t="s">
        <v>11</v>
      </c>
      <c r="AA489" s="386"/>
      <c r="AB489" s="386">
        <v>2</v>
      </c>
      <c r="AC489" s="386" t="s">
        <v>11</v>
      </c>
      <c r="AD489" s="383" t="s">
        <v>33</v>
      </c>
      <c r="AE489" s="383" t="s">
        <v>36</v>
      </c>
      <c r="AF489" s="383">
        <v>90</v>
      </c>
      <c r="AG489" s="383" t="s">
        <v>40</v>
      </c>
      <c r="AH489" s="383" t="s">
        <v>34</v>
      </c>
      <c r="AI489" s="383" t="s">
        <v>34</v>
      </c>
      <c r="AJ489" s="383" t="s">
        <v>3554</v>
      </c>
      <c r="AK489" s="384" t="str">
        <f t="shared" si="15"/>
        <v>NA</v>
      </c>
      <c r="AL489" s="384" t="str">
        <f t="shared" si="16"/>
        <v>NA</v>
      </c>
    </row>
    <row r="490" spans="1:38" x14ac:dyDescent="0.25">
      <c r="A490" s="381" t="s">
        <v>3224</v>
      </c>
      <c r="B490" s="382" t="s">
        <v>161</v>
      </c>
      <c r="C490" s="382" t="s">
        <v>30</v>
      </c>
      <c r="D490" s="382" t="s">
        <v>162</v>
      </c>
      <c r="E490" s="382" t="s">
        <v>4</v>
      </c>
      <c r="F490" s="383"/>
      <c r="G490" s="383">
        <v>12</v>
      </c>
      <c r="H490" s="383" t="s">
        <v>11</v>
      </c>
      <c r="I490" s="383"/>
      <c r="J490" s="383">
        <v>12</v>
      </c>
      <c r="K490" s="383" t="s">
        <v>11</v>
      </c>
      <c r="L490" s="385"/>
      <c r="M490" s="383">
        <v>3</v>
      </c>
      <c r="N490" s="383" t="s">
        <v>11</v>
      </c>
      <c r="O490" s="385"/>
      <c r="P490" s="385"/>
      <c r="Q490" s="386" t="s">
        <v>11</v>
      </c>
      <c r="R490" s="383"/>
      <c r="S490" s="383">
        <v>11</v>
      </c>
      <c r="T490" s="386" t="s">
        <v>11</v>
      </c>
      <c r="U490" s="386"/>
      <c r="V490" s="386">
        <v>11</v>
      </c>
      <c r="W490" s="386" t="s">
        <v>11</v>
      </c>
      <c r="X490" s="383"/>
      <c r="Y490" s="383">
        <v>11</v>
      </c>
      <c r="Z490" s="386" t="s">
        <v>11</v>
      </c>
      <c r="AA490" s="386"/>
      <c r="AB490" s="386">
        <v>11</v>
      </c>
      <c r="AC490" s="386" t="s">
        <v>11</v>
      </c>
      <c r="AD490" s="383" t="s">
        <v>33</v>
      </c>
      <c r="AE490" s="383" t="s">
        <v>36</v>
      </c>
      <c r="AF490" s="383">
        <v>87</v>
      </c>
      <c r="AG490" s="383" t="s">
        <v>35</v>
      </c>
      <c r="AH490" s="383" t="s">
        <v>36</v>
      </c>
      <c r="AI490" s="383" t="s">
        <v>36</v>
      </c>
      <c r="AJ490" s="383" t="s">
        <v>3554</v>
      </c>
      <c r="AK490" s="384" t="str">
        <f t="shared" si="15"/>
        <v>NA</v>
      </c>
      <c r="AL490" s="384" t="str">
        <f t="shared" si="16"/>
        <v>NA</v>
      </c>
    </row>
    <row r="491" spans="1:38" x14ac:dyDescent="0.25">
      <c r="A491" s="381" t="s">
        <v>3224</v>
      </c>
      <c r="B491" s="382" t="s">
        <v>847</v>
      </c>
      <c r="C491" s="382" t="s">
        <v>30</v>
      </c>
      <c r="D491" s="382" t="s">
        <v>2257</v>
      </c>
      <c r="E491" s="382" t="s">
        <v>4</v>
      </c>
      <c r="F491" s="383"/>
      <c r="G491" s="383">
        <v>0</v>
      </c>
      <c r="H491" s="383" t="s">
        <v>11</v>
      </c>
      <c r="I491" s="383"/>
      <c r="J491" s="383">
        <v>0</v>
      </c>
      <c r="K491" s="383" t="s">
        <v>11</v>
      </c>
      <c r="L491" s="385"/>
      <c r="M491" s="383">
        <v>0</v>
      </c>
      <c r="N491" s="383" t="s">
        <v>11</v>
      </c>
      <c r="O491" s="385"/>
      <c r="P491" s="385"/>
      <c r="Q491" s="386" t="s">
        <v>11</v>
      </c>
      <c r="R491" s="383"/>
      <c r="S491" s="383">
        <v>0</v>
      </c>
      <c r="T491" s="386" t="s">
        <v>11</v>
      </c>
      <c r="U491" s="386"/>
      <c r="V491" s="386">
        <v>0</v>
      </c>
      <c r="W491" s="386" t="s">
        <v>11</v>
      </c>
      <c r="X491" s="383"/>
      <c r="Y491" s="383">
        <v>0</v>
      </c>
      <c r="Z491" s="386" t="s">
        <v>11</v>
      </c>
      <c r="AA491" s="386"/>
      <c r="AB491" s="386">
        <v>0</v>
      </c>
      <c r="AC491" s="386" t="s">
        <v>11</v>
      </c>
      <c r="AD491" s="383"/>
      <c r="AE491" s="383" t="s">
        <v>36</v>
      </c>
      <c r="AF491" s="383">
        <v>82</v>
      </c>
      <c r="AG491" s="383" t="s">
        <v>40</v>
      </c>
      <c r="AH491" s="383" t="s">
        <v>36</v>
      </c>
      <c r="AI491" s="383" t="s">
        <v>34</v>
      </c>
      <c r="AJ491" s="383" t="s">
        <v>3554</v>
      </c>
      <c r="AK491" s="384" t="str">
        <f t="shared" si="15"/>
        <v>NA</v>
      </c>
      <c r="AL491" s="384" t="str">
        <f t="shared" si="16"/>
        <v>NA</v>
      </c>
    </row>
    <row r="492" spans="1:38" x14ac:dyDescent="0.25">
      <c r="A492" s="381" t="s">
        <v>3224</v>
      </c>
      <c r="B492" s="382" t="s">
        <v>163</v>
      </c>
      <c r="C492" s="382" t="s">
        <v>30</v>
      </c>
      <c r="D492" s="382" t="s">
        <v>164</v>
      </c>
      <c r="E492" s="382" t="s">
        <v>4</v>
      </c>
      <c r="F492" s="383"/>
      <c r="G492" s="383">
        <v>0</v>
      </c>
      <c r="H492" s="383" t="s">
        <v>11</v>
      </c>
      <c r="I492" s="383"/>
      <c r="J492" s="383">
        <v>0</v>
      </c>
      <c r="K492" s="383" t="s">
        <v>11</v>
      </c>
      <c r="L492" s="385"/>
      <c r="M492" s="383">
        <v>0</v>
      </c>
      <c r="N492" s="383" t="s">
        <v>11</v>
      </c>
      <c r="O492" s="385"/>
      <c r="P492" s="385"/>
      <c r="Q492" s="386" t="s">
        <v>11</v>
      </c>
      <c r="R492" s="383"/>
      <c r="S492" s="383">
        <v>0</v>
      </c>
      <c r="T492" s="386" t="s">
        <v>11</v>
      </c>
      <c r="U492" s="386"/>
      <c r="V492" s="386">
        <v>0</v>
      </c>
      <c r="W492" s="386" t="s">
        <v>11</v>
      </c>
      <c r="X492" s="383"/>
      <c r="Y492" s="383">
        <v>0</v>
      </c>
      <c r="Z492" s="386" t="s">
        <v>11</v>
      </c>
      <c r="AA492" s="386"/>
      <c r="AB492" s="386">
        <v>0</v>
      </c>
      <c r="AC492" s="386" t="s">
        <v>11</v>
      </c>
      <c r="AD492" s="383" t="s">
        <v>33</v>
      </c>
      <c r="AE492" s="383" t="s">
        <v>36</v>
      </c>
      <c r="AF492" s="383">
        <v>79</v>
      </c>
      <c r="AG492" s="383" t="s">
        <v>35</v>
      </c>
      <c r="AH492" s="383" t="s">
        <v>34</v>
      </c>
      <c r="AI492" s="383" t="s">
        <v>36</v>
      </c>
      <c r="AJ492" s="383" t="s">
        <v>3554</v>
      </c>
      <c r="AK492" s="384" t="str">
        <f t="shared" si="15"/>
        <v>NA</v>
      </c>
      <c r="AL492" s="384" t="str">
        <f t="shared" si="16"/>
        <v>NA</v>
      </c>
    </row>
    <row r="493" spans="1:38" x14ac:dyDescent="0.25">
      <c r="A493" s="381" t="s">
        <v>3224</v>
      </c>
      <c r="B493" s="382" t="s">
        <v>165</v>
      </c>
      <c r="C493" s="382" t="s">
        <v>30</v>
      </c>
      <c r="D493" s="382" t="s">
        <v>166</v>
      </c>
      <c r="E493" s="382" t="s">
        <v>4</v>
      </c>
      <c r="F493" s="383"/>
      <c r="G493" s="383">
        <v>12</v>
      </c>
      <c r="H493" s="383" t="s">
        <v>11</v>
      </c>
      <c r="I493" s="383"/>
      <c r="J493" s="383">
        <v>12</v>
      </c>
      <c r="K493" s="383" t="s">
        <v>11</v>
      </c>
      <c r="L493" s="385"/>
      <c r="M493" s="383">
        <v>3</v>
      </c>
      <c r="N493" s="383" t="s">
        <v>11</v>
      </c>
      <c r="O493" s="385"/>
      <c r="P493" s="385"/>
      <c r="Q493" s="386" t="s">
        <v>11</v>
      </c>
      <c r="R493" s="383"/>
      <c r="S493" s="383">
        <v>12</v>
      </c>
      <c r="T493" s="386" t="s">
        <v>11</v>
      </c>
      <c r="U493" s="386"/>
      <c r="V493" s="386">
        <v>12</v>
      </c>
      <c r="W493" s="386" t="s">
        <v>11</v>
      </c>
      <c r="X493" s="383"/>
      <c r="Y493" s="383">
        <v>12</v>
      </c>
      <c r="Z493" s="386" t="s">
        <v>11</v>
      </c>
      <c r="AA493" s="386"/>
      <c r="AB493" s="386">
        <v>12</v>
      </c>
      <c r="AC493" s="386" t="s">
        <v>11</v>
      </c>
      <c r="AD493" s="383" t="s">
        <v>33</v>
      </c>
      <c r="AE493" s="383" t="s">
        <v>36</v>
      </c>
      <c r="AF493" s="383">
        <v>74</v>
      </c>
      <c r="AG493" s="383" t="s">
        <v>40</v>
      </c>
      <c r="AH493" s="383" t="s">
        <v>34</v>
      </c>
      <c r="AI493" s="383" t="s">
        <v>36</v>
      </c>
      <c r="AJ493" s="383" t="s">
        <v>3554</v>
      </c>
      <c r="AK493" s="384" t="str">
        <f t="shared" si="15"/>
        <v>NA</v>
      </c>
      <c r="AL493" s="384" t="str">
        <f t="shared" si="16"/>
        <v>NA</v>
      </c>
    </row>
    <row r="494" spans="1:38" x14ac:dyDescent="0.25">
      <c r="A494" s="381" t="s">
        <v>3224</v>
      </c>
      <c r="B494" s="382" t="s">
        <v>167</v>
      </c>
      <c r="C494" s="382" t="s">
        <v>30</v>
      </c>
      <c r="D494" s="382" t="s">
        <v>168</v>
      </c>
      <c r="E494" s="382" t="s">
        <v>4</v>
      </c>
      <c r="F494" s="383"/>
      <c r="G494" s="383">
        <v>0</v>
      </c>
      <c r="H494" s="383" t="s">
        <v>11</v>
      </c>
      <c r="I494" s="383"/>
      <c r="J494" s="383">
        <v>0</v>
      </c>
      <c r="K494" s="383" t="s">
        <v>11</v>
      </c>
      <c r="L494" s="385"/>
      <c r="M494" s="383">
        <v>0</v>
      </c>
      <c r="N494" s="383" t="s">
        <v>11</v>
      </c>
      <c r="O494" s="385"/>
      <c r="P494" s="385"/>
      <c r="Q494" s="386" t="s">
        <v>11</v>
      </c>
      <c r="R494" s="383"/>
      <c r="S494" s="383">
        <v>0</v>
      </c>
      <c r="T494" s="386" t="s">
        <v>11</v>
      </c>
      <c r="U494" s="386"/>
      <c r="V494" s="386">
        <v>0</v>
      </c>
      <c r="W494" s="386" t="s">
        <v>11</v>
      </c>
      <c r="X494" s="383"/>
      <c r="Y494" s="383">
        <v>0</v>
      </c>
      <c r="Z494" s="386" t="s">
        <v>11</v>
      </c>
      <c r="AA494" s="386"/>
      <c r="AB494" s="386">
        <v>0</v>
      </c>
      <c r="AC494" s="386" t="s">
        <v>11</v>
      </c>
      <c r="AD494" s="383" t="s">
        <v>57</v>
      </c>
      <c r="AE494" s="383" t="s">
        <v>36</v>
      </c>
      <c r="AF494" s="383">
        <v>85</v>
      </c>
      <c r="AG494" s="383" t="s">
        <v>35</v>
      </c>
      <c r="AH494" s="383" t="s">
        <v>34</v>
      </c>
      <c r="AI494" s="383" t="s">
        <v>36</v>
      </c>
      <c r="AJ494" s="383" t="s">
        <v>3554</v>
      </c>
      <c r="AK494" s="384" t="str">
        <f t="shared" si="15"/>
        <v>NA</v>
      </c>
      <c r="AL494" s="384" t="str">
        <f t="shared" si="16"/>
        <v>NA</v>
      </c>
    </row>
    <row r="495" spans="1:38" x14ac:dyDescent="0.25">
      <c r="A495" s="381" t="s">
        <v>3224</v>
      </c>
      <c r="B495" s="382" t="s">
        <v>169</v>
      </c>
      <c r="C495" s="382" t="s">
        <v>30</v>
      </c>
      <c r="D495" s="382" t="s">
        <v>170</v>
      </c>
      <c r="E495" s="382" t="s">
        <v>4</v>
      </c>
      <c r="F495" s="383"/>
      <c r="G495" s="383">
        <v>5</v>
      </c>
      <c r="H495" s="383" t="s">
        <v>11</v>
      </c>
      <c r="I495" s="383"/>
      <c r="J495" s="383">
        <v>5</v>
      </c>
      <c r="K495" s="383" t="s">
        <v>11</v>
      </c>
      <c r="L495" s="385"/>
      <c r="M495" s="383">
        <v>3</v>
      </c>
      <c r="N495" s="383" t="s">
        <v>11</v>
      </c>
      <c r="O495" s="385"/>
      <c r="P495" s="385"/>
      <c r="Q495" s="386" t="s">
        <v>11</v>
      </c>
      <c r="R495" s="383"/>
      <c r="S495" s="383">
        <v>5</v>
      </c>
      <c r="T495" s="386" t="s">
        <v>11</v>
      </c>
      <c r="U495" s="386"/>
      <c r="V495" s="386">
        <v>4</v>
      </c>
      <c r="W495" s="386" t="s">
        <v>11</v>
      </c>
      <c r="X495" s="383"/>
      <c r="Y495" s="383">
        <v>5</v>
      </c>
      <c r="Z495" s="386" t="s">
        <v>11</v>
      </c>
      <c r="AA495" s="386"/>
      <c r="AB495" s="386">
        <v>4</v>
      </c>
      <c r="AC495" s="386" t="s">
        <v>11</v>
      </c>
      <c r="AD495" s="383" t="s">
        <v>33</v>
      </c>
      <c r="AE495" s="383" t="s">
        <v>36</v>
      </c>
      <c r="AF495" s="383">
        <v>82</v>
      </c>
      <c r="AG495" s="383" t="s">
        <v>35</v>
      </c>
      <c r="AH495" s="383" t="s">
        <v>34</v>
      </c>
      <c r="AI495" s="383" t="s">
        <v>36</v>
      </c>
      <c r="AJ495" s="383" t="s">
        <v>3554</v>
      </c>
      <c r="AK495" s="384" t="str">
        <f t="shared" si="15"/>
        <v>NA</v>
      </c>
      <c r="AL495" s="384" t="str">
        <f t="shared" si="16"/>
        <v>NA</v>
      </c>
    </row>
    <row r="496" spans="1:38" x14ac:dyDescent="0.25">
      <c r="A496" s="381" t="s">
        <v>3224</v>
      </c>
      <c r="B496" s="382" t="s">
        <v>171</v>
      </c>
      <c r="C496" s="382" t="s">
        <v>30</v>
      </c>
      <c r="D496" s="382" t="s">
        <v>172</v>
      </c>
      <c r="E496" s="382" t="s">
        <v>4</v>
      </c>
      <c r="F496" s="383"/>
      <c r="G496" s="383">
        <v>1</v>
      </c>
      <c r="H496" s="383" t="s">
        <v>11</v>
      </c>
      <c r="I496" s="383"/>
      <c r="J496" s="383">
        <v>1</v>
      </c>
      <c r="K496" s="383" t="s">
        <v>11</v>
      </c>
      <c r="L496" s="385"/>
      <c r="M496" s="383">
        <v>0</v>
      </c>
      <c r="N496" s="383" t="s">
        <v>11</v>
      </c>
      <c r="O496" s="385"/>
      <c r="P496" s="385"/>
      <c r="Q496" s="386" t="s">
        <v>11</v>
      </c>
      <c r="R496" s="383"/>
      <c r="S496" s="383">
        <v>1</v>
      </c>
      <c r="T496" s="386" t="s">
        <v>11</v>
      </c>
      <c r="U496" s="386"/>
      <c r="V496" s="386">
        <v>1</v>
      </c>
      <c r="W496" s="386" t="s">
        <v>11</v>
      </c>
      <c r="X496" s="383"/>
      <c r="Y496" s="383">
        <v>1</v>
      </c>
      <c r="Z496" s="386" t="s">
        <v>11</v>
      </c>
      <c r="AA496" s="386"/>
      <c r="AB496" s="386">
        <v>1</v>
      </c>
      <c r="AC496" s="386" t="s">
        <v>11</v>
      </c>
      <c r="AD496" s="383" t="s">
        <v>33</v>
      </c>
      <c r="AE496" s="383" t="s">
        <v>36</v>
      </c>
      <c r="AF496" s="383">
        <v>97</v>
      </c>
      <c r="AG496" s="383" t="s">
        <v>35</v>
      </c>
      <c r="AH496" s="383" t="s">
        <v>34</v>
      </c>
      <c r="AI496" s="383" t="s">
        <v>36</v>
      </c>
      <c r="AJ496" s="383" t="s">
        <v>3554</v>
      </c>
      <c r="AK496" s="384" t="str">
        <f t="shared" si="15"/>
        <v>NA</v>
      </c>
      <c r="AL496" s="384" t="str">
        <f t="shared" si="16"/>
        <v>NA</v>
      </c>
    </row>
    <row r="497" spans="1:38" x14ac:dyDescent="0.25">
      <c r="A497" s="381" t="s">
        <v>3224</v>
      </c>
      <c r="B497" s="382" t="s">
        <v>173</v>
      </c>
      <c r="C497" s="382" t="s">
        <v>30</v>
      </c>
      <c r="D497" s="382" t="s">
        <v>174</v>
      </c>
      <c r="E497" s="382" t="s">
        <v>4</v>
      </c>
      <c r="F497" s="383">
        <v>100</v>
      </c>
      <c r="G497" s="383">
        <v>35</v>
      </c>
      <c r="H497" s="383" t="s">
        <v>835</v>
      </c>
      <c r="I497" s="383">
        <v>100</v>
      </c>
      <c r="J497" s="383">
        <v>35</v>
      </c>
      <c r="K497" s="383" t="s">
        <v>835</v>
      </c>
      <c r="L497" s="385"/>
      <c r="M497" s="383">
        <v>13</v>
      </c>
      <c r="N497" s="383" t="s">
        <v>11</v>
      </c>
      <c r="O497" s="385"/>
      <c r="P497" s="385"/>
      <c r="Q497" s="386" t="s">
        <v>11</v>
      </c>
      <c r="R497" s="383"/>
      <c r="S497" s="383">
        <v>33</v>
      </c>
      <c r="T497" s="386" t="s">
        <v>11</v>
      </c>
      <c r="U497" s="386"/>
      <c r="V497" s="386">
        <v>33</v>
      </c>
      <c r="W497" s="386" t="s">
        <v>11</v>
      </c>
      <c r="X497" s="383"/>
      <c r="Y497" s="383">
        <v>33</v>
      </c>
      <c r="Z497" s="386" t="s">
        <v>11</v>
      </c>
      <c r="AA497" s="386"/>
      <c r="AB497" s="386">
        <v>33</v>
      </c>
      <c r="AC497" s="386" t="s">
        <v>11</v>
      </c>
      <c r="AD497" s="383" t="s">
        <v>33</v>
      </c>
      <c r="AE497" s="383" t="s">
        <v>36</v>
      </c>
      <c r="AF497" s="383">
        <v>90</v>
      </c>
      <c r="AG497" s="383" t="s">
        <v>40</v>
      </c>
      <c r="AH497" s="383" t="s">
        <v>36</v>
      </c>
      <c r="AI497" s="383" t="s">
        <v>36</v>
      </c>
      <c r="AJ497" s="383" t="s">
        <v>3554</v>
      </c>
      <c r="AK497" s="384" t="str">
        <f t="shared" si="15"/>
        <v>NA</v>
      </c>
      <c r="AL497" s="384" t="str">
        <f t="shared" si="16"/>
        <v>NA</v>
      </c>
    </row>
    <row r="498" spans="1:38" x14ac:dyDescent="0.25">
      <c r="A498" s="381" t="s">
        <v>3224</v>
      </c>
      <c r="B498" s="382" t="s">
        <v>175</v>
      </c>
      <c r="C498" s="382" t="s">
        <v>30</v>
      </c>
      <c r="D498" s="382" t="s">
        <v>176</v>
      </c>
      <c r="E498" s="382" t="s">
        <v>4</v>
      </c>
      <c r="F498" s="383"/>
      <c r="G498" s="383">
        <v>0</v>
      </c>
      <c r="H498" s="383" t="s">
        <v>11</v>
      </c>
      <c r="I498" s="383"/>
      <c r="J498" s="383">
        <v>0</v>
      </c>
      <c r="K498" s="383" t="s">
        <v>11</v>
      </c>
      <c r="L498" s="385"/>
      <c r="M498" s="383">
        <v>0</v>
      </c>
      <c r="N498" s="383" t="s">
        <v>11</v>
      </c>
      <c r="O498" s="385"/>
      <c r="P498" s="385"/>
      <c r="Q498" s="386" t="s">
        <v>11</v>
      </c>
      <c r="R498" s="383"/>
      <c r="S498" s="383">
        <v>0</v>
      </c>
      <c r="T498" s="386" t="s">
        <v>11</v>
      </c>
      <c r="U498" s="386"/>
      <c r="V498" s="386">
        <v>0</v>
      </c>
      <c r="W498" s="386" t="s">
        <v>11</v>
      </c>
      <c r="X498" s="383"/>
      <c r="Y498" s="383">
        <v>0</v>
      </c>
      <c r="Z498" s="386" t="s">
        <v>11</v>
      </c>
      <c r="AA498" s="386"/>
      <c r="AB498" s="386">
        <v>0</v>
      </c>
      <c r="AC498" s="386" t="s">
        <v>11</v>
      </c>
      <c r="AD498" s="383" t="s">
        <v>57</v>
      </c>
      <c r="AE498" s="383" t="s">
        <v>36</v>
      </c>
      <c r="AF498" s="383">
        <v>90</v>
      </c>
      <c r="AG498" s="383" t="s">
        <v>35</v>
      </c>
      <c r="AH498" s="383" t="s">
        <v>34</v>
      </c>
      <c r="AI498" s="383" t="s">
        <v>36</v>
      </c>
      <c r="AJ498" s="383" t="s">
        <v>3554</v>
      </c>
      <c r="AK498" s="384" t="str">
        <f t="shared" si="15"/>
        <v>NA</v>
      </c>
      <c r="AL498" s="384" t="str">
        <f t="shared" si="16"/>
        <v>NA</v>
      </c>
    </row>
    <row r="499" spans="1:38" x14ac:dyDescent="0.25">
      <c r="A499" s="381" t="s">
        <v>3224</v>
      </c>
      <c r="B499" s="382" t="s">
        <v>177</v>
      </c>
      <c r="C499" s="382" t="s">
        <v>30</v>
      </c>
      <c r="D499" s="382" t="s">
        <v>178</v>
      </c>
      <c r="E499" s="382" t="s">
        <v>4</v>
      </c>
      <c r="F499" s="383"/>
      <c r="G499" s="383">
        <v>4</v>
      </c>
      <c r="H499" s="383" t="s">
        <v>11</v>
      </c>
      <c r="I499" s="383"/>
      <c r="J499" s="383">
        <v>4</v>
      </c>
      <c r="K499" s="383" t="s">
        <v>11</v>
      </c>
      <c r="L499" s="385"/>
      <c r="M499" s="383">
        <v>2</v>
      </c>
      <c r="N499" s="383" t="s">
        <v>11</v>
      </c>
      <c r="O499" s="385"/>
      <c r="P499" s="385"/>
      <c r="Q499" s="386" t="s">
        <v>11</v>
      </c>
      <c r="R499" s="383"/>
      <c r="S499" s="383">
        <v>4</v>
      </c>
      <c r="T499" s="386" t="s">
        <v>11</v>
      </c>
      <c r="U499" s="386"/>
      <c r="V499" s="386">
        <v>4</v>
      </c>
      <c r="W499" s="386" t="s">
        <v>11</v>
      </c>
      <c r="X499" s="383"/>
      <c r="Y499" s="383">
        <v>4</v>
      </c>
      <c r="Z499" s="386" t="s">
        <v>11</v>
      </c>
      <c r="AA499" s="386"/>
      <c r="AB499" s="386">
        <v>4</v>
      </c>
      <c r="AC499" s="386" t="s">
        <v>11</v>
      </c>
      <c r="AD499" s="383" t="s">
        <v>33</v>
      </c>
      <c r="AE499" s="383" t="s">
        <v>36</v>
      </c>
      <c r="AF499" s="383">
        <v>90</v>
      </c>
      <c r="AG499" s="383" t="s">
        <v>35</v>
      </c>
      <c r="AH499" s="383" t="s">
        <v>34</v>
      </c>
      <c r="AI499" s="383" t="s">
        <v>36</v>
      </c>
      <c r="AJ499" s="383" t="s">
        <v>3554</v>
      </c>
      <c r="AK499" s="384" t="str">
        <f t="shared" si="15"/>
        <v>NA</v>
      </c>
      <c r="AL499" s="384" t="str">
        <f t="shared" si="16"/>
        <v>NA</v>
      </c>
    </row>
    <row r="500" spans="1:38" x14ac:dyDescent="0.25">
      <c r="A500" s="381" t="s">
        <v>3224</v>
      </c>
      <c r="B500" s="382" t="s">
        <v>179</v>
      </c>
      <c r="C500" s="382" t="s">
        <v>30</v>
      </c>
      <c r="D500" s="382" t="s">
        <v>180</v>
      </c>
      <c r="E500" s="382" t="s">
        <v>4</v>
      </c>
      <c r="F500" s="383"/>
      <c r="G500" s="383">
        <v>0</v>
      </c>
      <c r="H500" s="383" t="s">
        <v>11</v>
      </c>
      <c r="I500" s="383"/>
      <c r="J500" s="383">
        <v>0</v>
      </c>
      <c r="K500" s="383" t="s">
        <v>11</v>
      </c>
      <c r="L500" s="385"/>
      <c r="M500" s="383">
        <v>0</v>
      </c>
      <c r="N500" s="383" t="s">
        <v>11</v>
      </c>
      <c r="O500" s="385"/>
      <c r="P500" s="385"/>
      <c r="Q500" s="386" t="s">
        <v>11</v>
      </c>
      <c r="R500" s="383"/>
      <c r="S500" s="383">
        <v>0</v>
      </c>
      <c r="T500" s="386" t="s">
        <v>11</v>
      </c>
      <c r="U500" s="386"/>
      <c r="V500" s="386">
        <v>0</v>
      </c>
      <c r="W500" s="386" t="s">
        <v>11</v>
      </c>
      <c r="X500" s="383"/>
      <c r="Y500" s="383">
        <v>0</v>
      </c>
      <c r="Z500" s="386" t="s">
        <v>11</v>
      </c>
      <c r="AA500" s="386"/>
      <c r="AB500" s="386">
        <v>0</v>
      </c>
      <c r="AC500" s="386" t="s">
        <v>11</v>
      </c>
      <c r="AD500" s="383" t="s">
        <v>33</v>
      </c>
      <c r="AE500" s="383" t="s">
        <v>36</v>
      </c>
      <c r="AF500" s="383">
        <v>92</v>
      </c>
      <c r="AG500" s="383" t="s">
        <v>35</v>
      </c>
      <c r="AH500" s="383" t="s">
        <v>34</v>
      </c>
      <c r="AI500" s="383" t="s">
        <v>36</v>
      </c>
      <c r="AJ500" s="383" t="s">
        <v>3554</v>
      </c>
      <c r="AK500" s="384" t="str">
        <f t="shared" si="15"/>
        <v>NA</v>
      </c>
      <c r="AL500" s="384" t="str">
        <f t="shared" si="16"/>
        <v>NA</v>
      </c>
    </row>
    <row r="501" spans="1:38" x14ac:dyDescent="0.25">
      <c r="A501" s="381" t="s">
        <v>3224</v>
      </c>
      <c r="B501" s="382" t="s">
        <v>181</v>
      </c>
      <c r="C501" s="382" t="s">
        <v>30</v>
      </c>
      <c r="D501" s="382" t="s">
        <v>182</v>
      </c>
      <c r="E501" s="382" t="s">
        <v>4</v>
      </c>
      <c r="F501" s="383"/>
      <c r="G501" s="383">
        <v>0</v>
      </c>
      <c r="H501" s="383" t="s">
        <v>11</v>
      </c>
      <c r="I501" s="383"/>
      <c r="J501" s="383">
        <v>0</v>
      </c>
      <c r="K501" s="383" t="s">
        <v>11</v>
      </c>
      <c r="L501" s="385"/>
      <c r="M501" s="383">
        <v>0</v>
      </c>
      <c r="N501" s="383" t="s">
        <v>11</v>
      </c>
      <c r="O501" s="385"/>
      <c r="P501" s="385"/>
      <c r="Q501" s="386" t="s">
        <v>11</v>
      </c>
      <c r="R501" s="383"/>
      <c r="S501" s="383">
        <v>0</v>
      </c>
      <c r="T501" s="386" t="s">
        <v>11</v>
      </c>
      <c r="U501" s="386"/>
      <c r="V501" s="386">
        <v>0</v>
      </c>
      <c r="W501" s="386" t="s">
        <v>11</v>
      </c>
      <c r="X501" s="383"/>
      <c r="Y501" s="383">
        <v>0</v>
      </c>
      <c r="Z501" s="386" t="s">
        <v>11</v>
      </c>
      <c r="AA501" s="386"/>
      <c r="AB501" s="386">
        <v>0</v>
      </c>
      <c r="AC501" s="386" t="s">
        <v>11</v>
      </c>
      <c r="AD501" s="383" t="s">
        <v>57</v>
      </c>
      <c r="AE501" s="383" t="s">
        <v>36</v>
      </c>
      <c r="AF501" s="383">
        <v>90</v>
      </c>
      <c r="AG501" s="383" t="s">
        <v>35</v>
      </c>
      <c r="AH501" s="383" t="s">
        <v>34</v>
      </c>
      <c r="AI501" s="383" t="s">
        <v>36</v>
      </c>
      <c r="AJ501" s="383" t="s">
        <v>3554</v>
      </c>
      <c r="AK501" s="384" t="str">
        <f t="shared" si="15"/>
        <v>NA</v>
      </c>
      <c r="AL501" s="384" t="str">
        <f t="shared" si="16"/>
        <v>NA</v>
      </c>
    </row>
    <row r="502" spans="1:38" x14ac:dyDescent="0.25">
      <c r="A502" s="381" t="s">
        <v>3224</v>
      </c>
      <c r="B502" s="382" t="s">
        <v>183</v>
      </c>
      <c r="C502" s="382" t="s">
        <v>30</v>
      </c>
      <c r="D502" s="382" t="s">
        <v>184</v>
      </c>
      <c r="E502" s="382" t="s">
        <v>4</v>
      </c>
      <c r="F502" s="383"/>
      <c r="G502" s="383">
        <v>5</v>
      </c>
      <c r="H502" s="383" t="s">
        <v>11</v>
      </c>
      <c r="I502" s="383"/>
      <c r="J502" s="383">
        <v>5</v>
      </c>
      <c r="K502" s="383" t="s">
        <v>11</v>
      </c>
      <c r="L502" s="385"/>
      <c r="M502" s="383">
        <v>3</v>
      </c>
      <c r="N502" s="383" t="s">
        <v>11</v>
      </c>
      <c r="O502" s="385"/>
      <c r="P502" s="385"/>
      <c r="Q502" s="386" t="s">
        <v>11</v>
      </c>
      <c r="R502" s="383"/>
      <c r="S502" s="383">
        <v>5</v>
      </c>
      <c r="T502" s="386" t="s">
        <v>11</v>
      </c>
      <c r="U502" s="386"/>
      <c r="V502" s="386">
        <v>5</v>
      </c>
      <c r="W502" s="386" t="s">
        <v>11</v>
      </c>
      <c r="X502" s="383"/>
      <c r="Y502" s="383">
        <v>5</v>
      </c>
      <c r="Z502" s="386" t="s">
        <v>11</v>
      </c>
      <c r="AA502" s="386"/>
      <c r="AB502" s="386">
        <v>5</v>
      </c>
      <c r="AC502" s="386" t="s">
        <v>11</v>
      </c>
      <c r="AD502" s="383" t="s">
        <v>33</v>
      </c>
      <c r="AE502" s="383" t="s">
        <v>36</v>
      </c>
      <c r="AF502" s="383">
        <v>92</v>
      </c>
      <c r="AG502" s="383" t="s">
        <v>35</v>
      </c>
      <c r="AH502" s="383" t="s">
        <v>34</v>
      </c>
      <c r="AI502" s="383" t="s">
        <v>36</v>
      </c>
      <c r="AJ502" s="383" t="s">
        <v>3554</v>
      </c>
      <c r="AK502" s="384" t="str">
        <f t="shared" si="15"/>
        <v>NA</v>
      </c>
      <c r="AL502" s="384" t="str">
        <f t="shared" si="16"/>
        <v>NA</v>
      </c>
    </row>
    <row r="503" spans="1:38" x14ac:dyDescent="0.25">
      <c r="A503" s="381" t="s">
        <v>3224</v>
      </c>
      <c r="B503" s="382" t="s">
        <v>185</v>
      </c>
      <c r="C503" s="382" t="s">
        <v>30</v>
      </c>
      <c r="D503" s="382" t="s">
        <v>186</v>
      </c>
      <c r="E503" s="382" t="s">
        <v>4</v>
      </c>
      <c r="F503" s="383"/>
      <c r="G503" s="383">
        <v>0</v>
      </c>
      <c r="H503" s="383" t="s">
        <v>11</v>
      </c>
      <c r="I503" s="383"/>
      <c r="J503" s="383">
        <v>0</v>
      </c>
      <c r="K503" s="383" t="s">
        <v>11</v>
      </c>
      <c r="L503" s="385"/>
      <c r="M503" s="383">
        <v>0</v>
      </c>
      <c r="N503" s="383" t="s">
        <v>11</v>
      </c>
      <c r="O503" s="385"/>
      <c r="P503" s="385"/>
      <c r="Q503" s="386" t="s">
        <v>11</v>
      </c>
      <c r="R503" s="383"/>
      <c r="S503" s="383">
        <v>0</v>
      </c>
      <c r="T503" s="386" t="s">
        <v>11</v>
      </c>
      <c r="U503" s="386"/>
      <c r="V503" s="386">
        <v>0</v>
      </c>
      <c r="W503" s="386" t="s">
        <v>11</v>
      </c>
      <c r="X503" s="383"/>
      <c r="Y503" s="383">
        <v>0</v>
      </c>
      <c r="Z503" s="386" t="s">
        <v>11</v>
      </c>
      <c r="AA503" s="386"/>
      <c r="AB503" s="386">
        <v>0</v>
      </c>
      <c r="AC503" s="386" t="s">
        <v>11</v>
      </c>
      <c r="AD503" s="383" t="s">
        <v>33</v>
      </c>
      <c r="AE503" s="383" t="s">
        <v>36</v>
      </c>
      <c r="AF503" s="383">
        <v>85</v>
      </c>
      <c r="AG503" s="383" t="s">
        <v>35</v>
      </c>
      <c r="AH503" s="383" t="s">
        <v>34</v>
      </c>
      <c r="AI503" s="383" t="s">
        <v>36</v>
      </c>
      <c r="AJ503" s="383" t="s">
        <v>3554</v>
      </c>
      <c r="AK503" s="384" t="str">
        <f t="shared" si="15"/>
        <v>NA</v>
      </c>
      <c r="AL503" s="384" t="str">
        <f t="shared" si="16"/>
        <v>NA</v>
      </c>
    </row>
    <row r="504" spans="1:38" x14ac:dyDescent="0.25">
      <c r="A504" s="381" t="s">
        <v>3224</v>
      </c>
      <c r="B504" s="382" t="s">
        <v>187</v>
      </c>
      <c r="C504" s="382" t="s">
        <v>30</v>
      </c>
      <c r="D504" s="382" t="s">
        <v>188</v>
      </c>
      <c r="E504" s="382" t="s">
        <v>4</v>
      </c>
      <c r="F504" s="383"/>
      <c r="G504" s="383">
        <v>0</v>
      </c>
      <c r="H504" s="383" t="s">
        <v>11</v>
      </c>
      <c r="I504" s="383"/>
      <c r="J504" s="383">
        <v>0</v>
      </c>
      <c r="K504" s="383" t="s">
        <v>11</v>
      </c>
      <c r="L504" s="385"/>
      <c r="M504" s="383">
        <v>0</v>
      </c>
      <c r="N504" s="383" t="s">
        <v>11</v>
      </c>
      <c r="O504" s="385"/>
      <c r="P504" s="385"/>
      <c r="Q504" s="386" t="s">
        <v>11</v>
      </c>
      <c r="R504" s="383"/>
      <c r="S504" s="383">
        <v>0</v>
      </c>
      <c r="T504" s="386" t="s">
        <v>11</v>
      </c>
      <c r="U504" s="386"/>
      <c r="V504" s="386">
        <v>0</v>
      </c>
      <c r="W504" s="386" t="s">
        <v>11</v>
      </c>
      <c r="X504" s="383"/>
      <c r="Y504" s="383">
        <v>0</v>
      </c>
      <c r="Z504" s="386" t="s">
        <v>11</v>
      </c>
      <c r="AA504" s="386"/>
      <c r="AB504" s="386">
        <v>0</v>
      </c>
      <c r="AC504" s="386" t="s">
        <v>11</v>
      </c>
      <c r="AD504" s="383" t="s">
        <v>46</v>
      </c>
      <c r="AE504" s="383" t="s">
        <v>36</v>
      </c>
      <c r="AF504" s="383">
        <v>82</v>
      </c>
      <c r="AG504" s="383" t="s">
        <v>35</v>
      </c>
      <c r="AH504" s="383" t="s">
        <v>34</v>
      </c>
      <c r="AI504" s="383" t="s">
        <v>36</v>
      </c>
      <c r="AJ504" s="383" t="s">
        <v>3554</v>
      </c>
      <c r="AK504" s="384" t="str">
        <f t="shared" si="15"/>
        <v>NA</v>
      </c>
      <c r="AL504" s="384" t="str">
        <f t="shared" si="16"/>
        <v>NA</v>
      </c>
    </row>
    <row r="505" spans="1:38" x14ac:dyDescent="0.25">
      <c r="A505" s="381" t="s">
        <v>3224</v>
      </c>
      <c r="B505" s="382" t="s">
        <v>189</v>
      </c>
      <c r="C505" s="382" t="s">
        <v>30</v>
      </c>
      <c r="D505" s="382" t="s">
        <v>190</v>
      </c>
      <c r="E505" s="382" t="s">
        <v>4</v>
      </c>
      <c r="F505" s="383"/>
      <c r="G505" s="383">
        <v>0</v>
      </c>
      <c r="H505" s="383" t="s">
        <v>11</v>
      </c>
      <c r="I505" s="383"/>
      <c r="J505" s="383">
        <v>0</v>
      </c>
      <c r="K505" s="383" t="s">
        <v>11</v>
      </c>
      <c r="L505" s="385"/>
      <c r="M505" s="383">
        <v>0</v>
      </c>
      <c r="N505" s="383" t="s">
        <v>11</v>
      </c>
      <c r="O505" s="385"/>
      <c r="P505" s="385"/>
      <c r="Q505" s="386" t="s">
        <v>11</v>
      </c>
      <c r="R505" s="383"/>
      <c r="S505" s="383">
        <v>0</v>
      </c>
      <c r="T505" s="386" t="s">
        <v>11</v>
      </c>
      <c r="U505" s="386"/>
      <c r="V505" s="386">
        <v>0</v>
      </c>
      <c r="W505" s="386" t="s">
        <v>11</v>
      </c>
      <c r="X505" s="383"/>
      <c r="Y505" s="383">
        <v>0</v>
      </c>
      <c r="Z505" s="386" t="s">
        <v>11</v>
      </c>
      <c r="AA505" s="386"/>
      <c r="AB505" s="386">
        <v>0</v>
      </c>
      <c r="AC505" s="386" t="s">
        <v>11</v>
      </c>
      <c r="AD505" s="383" t="s">
        <v>46</v>
      </c>
      <c r="AE505" s="383" t="s">
        <v>36</v>
      </c>
      <c r="AF505" s="383">
        <v>79</v>
      </c>
      <c r="AG505" s="383" t="s">
        <v>35</v>
      </c>
      <c r="AH505" s="383" t="s">
        <v>34</v>
      </c>
      <c r="AI505" s="383" t="s">
        <v>36</v>
      </c>
      <c r="AJ505" s="383" t="s">
        <v>3554</v>
      </c>
      <c r="AK505" s="384" t="str">
        <f t="shared" si="15"/>
        <v>NA</v>
      </c>
      <c r="AL505" s="384" t="str">
        <f t="shared" si="16"/>
        <v>NA</v>
      </c>
    </row>
    <row r="506" spans="1:38" x14ac:dyDescent="0.25">
      <c r="A506" s="381" t="s">
        <v>3224</v>
      </c>
      <c r="B506" s="382" t="s">
        <v>191</v>
      </c>
      <c r="C506" s="382" t="s">
        <v>30</v>
      </c>
      <c r="D506" s="382" t="s">
        <v>192</v>
      </c>
      <c r="E506" s="382" t="s">
        <v>4</v>
      </c>
      <c r="F506" s="383"/>
      <c r="G506" s="383">
        <v>0</v>
      </c>
      <c r="H506" s="383" t="s">
        <v>11</v>
      </c>
      <c r="I506" s="383"/>
      <c r="J506" s="383">
        <v>0</v>
      </c>
      <c r="K506" s="383" t="s">
        <v>11</v>
      </c>
      <c r="L506" s="385"/>
      <c r="M506" s="383">
        <v>0</v>
      </c>
      <c r="N506" s="383" t="s">
        <v>11</v>
      </c>
      <c r="O506" s="385"/>
      <c r="P506" s="385"/>
      <c r="Q506" s="386" t="s">
        <v>11</v>
      </c>
      <c r="R506" s="383"/>
      <c r="S506" s="383">
        <v>0</v>
      </c>
      <c r="T506" s="386" t="s">
        <v>11</v>
      </c>
      <c r="U506" s="386"/>
      <c r="V506" s="386">
        <v>0</v>
      </c>
      <c r="W506" s="386" t="s">
        <v>11</v>
      </c>
      <c r="X506" s="383"/>
      <c r="Y506" s="383">
        <v>0</v>
      </c>
      <c r="Z506" s="386" t="s">
        <v>11</v>
      </c>
      <c r="AA506" s="386"/>
      <c r="AB506" s="386">
        <v>0</v>
      </c>
      <c r="AC506" s="386" t="s">
        <v>11</v>
      </c>
      <c r="AD506" s="383" t="s">
        <v>33</v>
      </c>
      <c r="AE506" s="383" t="s">
        <v>36</v>
      </c>
      <c r="AF506" s="383">
        <v>82</v>
      </c>
      <c r="AG506" s="383" t="s">
        <v>35</v>
      </c>
      <c r="AH506" s="383" t="s">
        <v>34</v>
      </c>
      <c r="AI506" s="383" t="s">
        <v>36</v>
      </c>
      <c r="AJ506" s="383" t="s">
        <v>3554</v>
      </c>
      <c r="AK506" s="384" t="str">
        <f t="shared" si="15"/>
        <v>NA</v>
      </c>
      <c r="AL506" s="384" t="str">
        <f t="shared" si="16"/>
        <v>NA</v>
      </c>
    </row>
    <row r="507" spans="1:38" x14ac:dyDescent="0.25">
      <c r="A507" s="381" t="s">
        <v>3224</v>
      </c>
      <c r="B507" s="382" t="s">
        <v>193</v>
      </c>
      <c r="C507" s="382" t="s">
        <v>30</v>
      </c>
      <c r="D507" s="382" t="s">
        <v>194</v>
      </c>
      <c r="E507" s="382" t="s">
        <v>4</v>
      </c>
      <c r="F507" s="383"/>
      <c r="G507" s="383">
        <v>0</v>
      </c>
      <c r="H507" s="383" t="s">
        <v>11</v>
      </c>
      <c r="I507" s="383"/>
      <c r="J507" s="383">
        <v>0</v>
      </c>
      <c r="K507" s="383" t="s">
        <v>11</v>
      </c>
      <c r="L507" s="385"/>
      <c r="M507" s="383">
        <v>0</v>
      </c>
      <c r="N507" s="383" t="s">
        <v>11</v>
      </c>
      <c r="O507" s="385"/>
      <c r="P507" s="385"/>
      <c r="Q507" s="386" t="s">
        <v>11</v>
      </c>
      <c r="R507" s="383"/>
      <c r="S507" s="383">
        <v>0</v>
      </c>
      <c r="T507" s="386" t="s">
        <v>11</v>
      </c>
      <c r="U507" s="386"/>
      <c r="V507" s="386">
        <v>0</v>
      </c>
      <c r="W507" s="386" t="s">
        <v>11</v>
      </c>
      <c r="X507" s="383"/>
      <c r="Y507" s="383">
        <v>0</v>
      </c>
      <c r="Z507" s="386" t="s">
        <v>11</v>
      </c>
      <c r="AA507" s="386"/>
      <c r="AB507" s="386">
        <v>0</v>
      </c>
      <c r="AC507" s="386" t="s">
        <v>11</v>
      </c>
      <c r="AD507" s="383" t="s">
        <v>33</v>
      </c>
      <c r="AE507" s="383" t="s">
        <v>36</v>
      </c>
      <c r="AF507" s="383">
        <v>92</v>
      </c>
      <c r="AG507" s="383" t="s">
        <v>35</v>
      </c>
      <c r="AH507" s="383" t="s">
        <v>34</v>
      </c>
      <c r="AI507" s="383" t="s">
        <v>36</v>
      </c>
      <c r="AJ507" s="383" t="s">
        <v>3554</v>
      </c>
      <c r="AK507" s="384" t="str">
        <f t="shared" si="15"/>
        <v>NA</v>
      </c>
      <c r="AL507" s="384" t="str">
        <f t="shared" si="16"/>
        <v>NA</v>
      </c>
    </row>
    <row r="508" spans="1:38" x14ac:dyDescent="0.25">
      <c r="A508" s="381" t="s">
        <v>3224</v>
      </c>
      <c r="B508" s="382" t="s">
        <v>195</v>
      </c>
      <c r="C508" s="382" t="s">
        <v>30</v>
      </c>
      <c r="D508" s="382" t="s">
        <v>196</v>
      </c>
      <c r="E508" s="382" t="s">
        <v>4</v>
      </c>
      <c r="F508" s="383"/>
      <c r="G508" s="383">
        <v>10</v>
      </c>
      <c r="H508" s="383" t="s">
        <v>11</v>
      </c>
      <c r="I508" s="383"/>
      <c r="J508" s="383">
        <v>10</v>
      </c>
      <c r="K508" s="383" t="s">
        <v>11</v>
      </c>
      <c r="L508" s="385"/>
      <c r="M508" s="383">
        <v>1</v>
      </c>
      <c r="N508" s="383" t="s">
        <v>11</v>
      </c>
      <c r="O508" s="385"/>
      <c r="P508" s="385"/>
      <c r="Q508" s="386" t="s">
        <v>11</v>
      </c>
      <c r="R508" s="383"/>
      <c r="S508" s="383">
        <v>10</v>
      </c>
      <c r="T508" s="386" t="s">
        <v>11</v>
      </c>
      <c r="U508" s="386"/>
      <c r="V508" s="386">
        <v>10</v>
      </c>
      <c r="W508" s="386" t="s">
        <v>11</v>
      </c>
      <c r="X508" s="383"/>
      <c r="Y508" s="383">
        <v>10</v>
      </c>
      <c r="Z508" s="386" t="s">
        <v>11</v>
      </c>
      <c r="AA508" s="386"/>
      <c r="AB508" s="386">
        <v>10</v>
      </c>
      <c r="AC508" s="386" t="s">
        <v>11</v>
      </c>
      <c r="AD508" s="383" t="s">
        <v>33</v>
      </c>
      <c r="AE508" s="383" t="s">
        <v>34</v>
      </c>
      <c r="AF508" s="383">
        <v>100</v>
      </c>
      <c r="AG508" s="383" t="s">
        <v>35</v>
      </c>
      <c r="AH508" s="383" t="s">
        <v>36</v>
      </c>
      <c r="AI508" s="383" t="s">
        <v>36</v>
      </c>
      <c r="AJ508" s="383" t="s">
        <v>3554</v>
      </c>
      <c r="AK508" s="384" t="str">
        <f t="shared" si="15"/>
        <v>NA</v>
      </c>
      <c r="AL508" s="384" t="str">
        <f t="shared" si="16"/>
        <v>NA</v>
      </c>
    </row>
    <row r="509" spans="1:38" x14ac:dyDescent="0.25">
      <c r="A509" s="381" t="s">
        <v>3224</v>
      </c>
      <c r="B509" s="382" t="s">
        <v>197</v>
      </c>
      <c r="C509" s="382" t="s">
        <v>30</v>
      </c>
      <c r="D509" s="382" t="s">
        <v>198</v>
      </c>
      <c r="E509" s="382" t="s">
        <v>4</v>
      </c>
      <c r="F509" s="383"/>
      <c r="G509" s="383">
        <v>6</v>
      </c>
      <c r="H509" s="383" t="s">
        <v>11</v>
      </c>
      <c r="I509" s="383"/>
      <c r="J509" s="383">
        <v>6</v>
      </c>
      <c r="K509" s="383" t="s">
        <v>11</v>
      </c>
      <c r="L509" s="385"/>
      <c r="M509" s="383">
        <v>2</v>
      </c>
      <c r="N509" s="383" t="s">
        <v>11</v>
      </c>
      <c r="O509" s="385"/>
      <c r="P509" s="385"/>
      <c r="Q509" s="386" t="s">
        <v>11</v>
      </c>
      <c r="R509" s="383"/>
      <c r="S509" s="383">
        <v>6</v>
      </c>
      <c r="T509" s="386" t="s">
        <v>11</v>
      </c>
      <c r="U509" s="386"/>
      <c r="V509" s="386">
        <v>6</v>
      </c>
      <c r="W509" s="386" t="s">
        <v>11</v>
      </c>
      <c r="X509" s="383"/>
      <c r="Y509" s="383">
        <v>6</v>
      </c>
      <c r="Z509" s="386" t="s">
        <v>11</v>
      </c>
      <c r="AA509" s="386"/>
      <c r="AB509" s="386">
        <v>6</v>
      </c>
      <c r="AC509" s="386" t="s">
        <v>11</v>
      </c>
      <c r="AD509" s="383" t="s">
        <v>33</v>
      </c>
      <c r="AE509" s="383" t="s">
        <v>36</v>
      </c>
      <c r="AF509" s="383">
        <v>79</v>
      </c>
      <c r="AG509" s="383" t="s">
        <v>40</v>
      </c>
      <c r="AH509" s="383" t="s">
        <v>34</v>
      </c>
      <c r="AI509" s="383" t="s">
        <v>36</v>
      </c>
      <c r="AJ509" s="383" t="s">
        <v>3554</v>
      </c>
      <c r="AK509" s="384" t="str">
        <f t="shared" si="15"/>
        <v>NA</v>
      </c>
      <c r="AL509" s="384" t="str">
        <f t="shared" si="16"/>
        <v>NA</v>
      </c>
    </row>
    <row r="510" spans="1:38" x14ac:dyDescent="0.25">
      <c r="A510" s="381" t="s">
        <v>3224</v>
      </c>
      <c r="B510" s="382" t="s">
        <v>199</v>
      </c>
      <c r="C510" s="382" t="s">
        <v>30</v>
      </c>
      <c r="D510" s="382" t="s">
        <v>200</v>
      </c>
      <c r="E510" s="382" t="s">
        <v>4</v>
      </c>
      <c r="F510" s="383"/>
      <c r="G510" s="383">
        <v>4</v>
      </c>
      <c r="H510" s="383" t="s">
        <v>11</v>
      </c>
      <c r="I510" s="383"/>
      <c r="J510" s="383">
        <v>4</v>
      </c>
      <c r="K510" s="383" t="s">
        <v>11</v>
      </c>
      <c r="L510" s="385"/>
      <c r="M510" s="383">
        <v>0</v>
      </c>
      <c r="N510" s="383" t="s">
        <v>11</v>
      </c>
      <c r="O510" s="385"/>
      <c r="P510" s="385"/>
      <c r="Q510" s="386" t="s">
        <v>11</v>
      </c>
      <c r="R510" s="383"/>
      <c r="S510" s="383">
        <v>4</v>
      </c>
      <c r="T510" s="386" t="s">
        <v>11</v>
      </c>
      <c r="U510" s="386"/>
      <c r="V510" s="386">
        <v>4</v>
      </c>
      <c r="W510" s="386" t="s">
        <v>11</v>
      </c>
      <c r="X510" s="383"/>
      <c r="Y510" s="383">
        <v>4</v>
      </c>
      <c r="Z510" s="386" t="s">
        <v>11</v>
      </c>
      <c r="AA510" s="386"/>
      <c r="AB510" s="386">
        <v>4</v>
      </c>
      <c r="AC510" s="386" t="s">
        <v>11</v>
      </c>
      <c r="AD510" s="383" t="s">
        <v>33</v>
      </c>
      <c r="AE510" s="383" t="s">
        <v>34</v>
      </c>
      <c r="AF510" s="383">
        <v>100</v>
      </c>
      <c r="AG510" s="383" t="s">
        <v>35</v>
      </c>
      <c r="AH510" s="383" t="s">
        <v>36</v>
      </c>
      <c r="AI510" s="383" t="s">
        <v>36</v>
      </c>
      <c r="AJ510" s="383" t="s">
        <v>3554</v>
      </c>
      <c r="AK510" s="384" t="str">
        <f t="shared" si="15"/>
        <v>NA</v>
      </c>
      <c r="AL510" s="384" t="str">
        <f t="shared" si="16"/>
        <v>NA</v>
      </c>
    </row>
    <row r="511" spans="1:38" x14ac:dyDescent="0.25">
      <c r="A511" s="381" t="s">
        <v>3224</v>
      </c>
      <c r="B511" s="382" t="s">
        <v>201</v>
      </c>
      <c r="C511" s="382" t="s">
        <v>30</v>
      </c>
      <c r="D511" s="382" t="s">
        <v>202</v>
      </c>
      <c r="E511" s="382" t="s">
        <v>4</v>
      </c>
      <c r="F511" s="383"/>
      <c r="G511" s="383">
        <v>1</v>
      </c>
      <c r="H511" s="383" t="s">
        <v>11</v>
      </c>
      <c r="I511" s="383"/>
      <c r="J511" s="383">
        <v>1</v>
      </c>
      <c r="K511" s="383" t="s">
        <v>11</v>
      </c>
      <c r="L511" s="385"/>
      <c r="M511" s="383">
        <v>1</v>
      </c>
      <c r="N511" s="383" t="s">
        <v>11</v>
      </c>
      <c r="O511" s="385"/>
      <c r="P511" s="385"/>
      <c r="Q511" s="386" t="s">
        <v>11</v>
      </c>
      <c r="R511" s="383"/>
      <c r="S511" s="383">
        <v>1</v>
      </c>
      <c r="T511" s="386" t="s">
        <v>11</v>
      </c>
      <c r="U511" s="386"/>
      <c r="V511" s="386">
        <v>1</v>
      </c>
      <c r="W511" s="386" t="s">
        <v>11</v>
      </c>
      <c r="X511" s="383"/>
      <c r="Y511" s="383">
        <v>1</v>
      </c>
      <c r="Z511" s="386" t="s">
        <v>11</v>
      </c>
      <c r="AA511" s="386"/>
      <c r="AB511" s="386">
        <v>1</v>
      </c>
      <c r="AC511" s="386" t="s">
        <v>11</v>
      </c>
      <c r="AD511" s="383" t="s">
        <v>33</v>
      </c>
      <c r="AE511" s="383" t="s">
        <v>36</v>
      </c>
      <c r="AF511" s="383">
        <v>97</v>
      </c>
      <c r="AG511" s="383" t="s">
        <v>35</v>
      </c>
      <c r="AH511" s="383" t="s">
        <v>34</v>
      </c>
      <c r="AI511" s="383" t="s">
        <v>36</v>
      </c>
      <c r="AJ511" s="383" t="s">
        <v>3554</v>
      </c>
      <c r="AK511" s="384" t="str">
        <f t="shared" si="15"/>
        <v>NA</v>
      </c>
      <c r="AL511" s="384" t="str">
        <f t="shared" si="16"/>
        <v>NA</v>
      </c>
    </row>
    <row r="512" spans="1:38" x14ac:dyDescent="0.25">
      <c r="A512" s="381" t="s">
        <v>3224</v>
      </c>
      <c r="B512" s="382" t="s">
        <v>203</v>
      </c>
      <c r="C512" s="382" t="s">
        <v>30</v>
      </c>
      <c r="D512" s="382" t="s">
        <v>204</v>
      </c>
      <c r="E512" s="382" t="s">
        <v>4</v>
      </c>
      <c r="F512" s="383"/>
      <c r="G512" s="383">
        <v>3</v>
      </c>
      <c r="H512" s="383" t="s">
        <v>11</v>
      </c>
      <c r="I512" s="383"/>
      <c r="J512" s="383">
        <v>3</v>
      </c>
      <c r="K512" s="383" t="s">
        <v>11</v>
      </c>
      <c r="L512" s="385"/>
      <c r="M512" s="383">
        <v>1</v>
      </c>
      <c r="N512" s="383" t="s">
        <v>11</v>
      </c>
      <c r="O512" s="385"/>
      <c r="P512" s="385"/>
      <c r="Q512" s="386" t="s">
        <v>11</v>
      </c>
      <c r="R512" s="383"/>
      <c r="S512" s="383">
        <v>3</v>
      </c>
      <c r="T512" s="386" t="s">
        <v>11</v>
      </c>
      <c r="U512" s="386"/>
      <c r="V512" s="386">
        <v>3</v>
      </c>
      <c r="W512" s="386" t="s">
        <v>11</v>
      </c>
      <c r="X512" s="383"/>
      <c r="Y512" s="383">
        <v>3</v>
      </c>
      <c r="Z512" s="386" t="s">
        <v>11</v>
      </c>
      <c r="AA512" s="386"/>
      <c r="AB512" s="386">
        <v>3</v>
      </c>
      <c r="AC512" s="386" t="s">
        <v>11</v>
      </c>
      <c r="AD512" s="383" t="s">
        <v>33</v>
      </c>
      <c r="AE512" s="383" t="s">
        <v>36</v>
      </c>
      <c r="AF512" s="383">
        <v>97</v>
      </c>
      <c r="AG512" s="383" t="s">
        <v>35</v>
      </c>
      <c r="AH512" s="383" t="s">
        <v>34</v>
      </c>
      <c r="AI512" s="383" t="s">
        <v>36</v>
      </c>
      <c r="AJ512" s="383" t="s">
        <v>3554</v>
      </c>
      <c r="AK512" s="384" t="str">
        <f t="shared" si="15"/>
        <v>NA</v>
      </c>
      <c r="AL512" s="384" t="str">
        <f t="shared" si="16"/>
        <v>NA</v>
      </c>
    </row>
    <row r="513" spans="1:38" x14ac:dyDescent="0.25">
      <c r="A513" s="381" t="s">
        <v>3224</v>
      </c>
      <c r="B513" s="382" t="s">
        <v>205</v>
      </c>
      <c r="C513" s="382" t="s">
        <v>30</v>
      </c>
      <c r="D513" s="382" t="s">
        <v>206</v>
      </c>
      <c r="E513" s="382" t="s">
        <v>4</v>
      </c>
      <c r="F513" s="383"/>
      <c r="G513" s="383">
        <v>0</v>
      </c>
      <c r="H513" s="383" t="s">
        <v>11</v>
      </c>
      <c r="I513" s="383"/>
      <c r="J513" s="383">
        <v>0</v>
      </c>
      <c r="K513" s="383" t="s">
        <v>11</v>
      </c>
      <c r="L513" s="385"/>
      <c r="M513" s="383">
        <v>0</v>
      </c>
      <c r="N513" s="383" t="s">
        <v>11</v>
      </c>
      <c r="O513" s="385"/>
      <c r="P513" s="385"/>
      <c r="Q513" s="386" t="s">
        <v>11</v>
      </c>
      <c r="R513" s="383"/>
      <c r="S513" s="383">
        <v>0</v>
      </c>
      <c r="T513" s="386" t="s">
        <v>11</v>
      </c>
      <c r="U513" s="386"/>
      <c r="V513" s="386">
        <v>0</v>
      </c>
      <c r="W513" s="386" t="s">
        <v>11</v>
      </c>
      <c r="X513" s="383"/>
      <c r="Y513" s="383">
        <v>0</v>
      </c>
      <c r="Z513" s="386" t="s">
        <v>11</v>
      </c>
      <c r="AA513" s="386"/>
      <c r="AB513" s="386">
        <v>0</v>
      </c>
      <c r="AC513" s="386" t="s">
        <v>11</v>
      </c>
      <c r="AD513" s="383" t="s">
        <v>33</v>
      </c>
      <c r="AE513" s="383" t="s">
        <v>36</v>
      </c>
      <c r="AF513" s="383">
        <v>79</v>
      </c>
      <c r="AG513" s="383" t="s">
        <v>35</v>
      </c>
      <c r="AH513" s="383" t="s">
        <v>34</v>
      </c>
      <c r="AI513" s="383" t="s">
        <v>36</v>
      </c>
      <c r="AJ513" s="383" t="s">
        <v>3554</v>
      </c>
      <c r="AK513" s="384" t="str">
        <f t="shared" si="15"/>
        <v>NA</v>
      </c>
      <c r="AL513" s="384" t="str">
        <f t="shared" si="16"/>
        <v>NA</v>
      </c>
    </row>
    <row r="514" spans="1:38" x14ac:dyDescent="0.25">
      <c r="A514" s="381" t="s">
        <v>3224</v>
      </c>
      <c r="B514" s="382" t="s">
        <v>207</v>
      </c>
      <c r="C514" s="382" t="s">
        <v>30</v>
      </c>
      <c r="D514" s="382" t="s">
        <v>208</v>
      </c>
      <c r="E514" s="382" t="s">
        <v>4</v>
      </c>
      <c r="F514" s="383"/>
      <c r="G514" s="383">
        <v>0</v>
      </c>
      <c r="H514" s="383" t="s">
        <v>11</v>
      </c>
      <c r="I514" s="383"/>
      <c r="J514" s="383">
        <v>0</v>
      </c>
      <c r="K514" s="383" t="s">
        <v>11</v>
      </c>
      <c r="L514" s="385"/>
      <c r="M514" s="383">
        <v>0</v>
      </c>
      <c r="N514" s="383" t="s">
        <v>11</v>
      </c>
      <c r="O514" s="385"/>
      <c r="P514" s="385"/>
      <c r="Q514" s="386" t="s">
        <v>11</v>
      </c>
      <c r="R514" s="383"/>
      <c r="S514" s="383">
        <v>0</v>
      </c>
      <c r="T514" s="386" t="s">
        <v>11</v>
      </c>
      <c r="U514" s="386"/>
      <c r="V514" s="386">
        <v>0</v>
      </c>
      <c r="W514" s="386" t="s">
        <v>11</v>
      </c>
      <c r="X514" s="383"/>
      <c r="Y514" s="383">
        <v>0</v>
      </c>
      <c r="Z514" s="386" t="s">
        <v>11</v>
      </c>
      <c r="AA514" s="386"/>
      <c r="AB514" s="386">
        <v>0</v>
      </c>
      <c r="AC514" s="386" t="s">
        <v>11</v>
      </c>
      <c r="AD514" s="383" t="s">
        <v>33</v>
      </c>
      <c r="AE514" s="383" t="s">
        <v>36</v>
      </c>
      <c r="AF514" s="383">
        <v>87</v>
      </c>
      <c r="AG514" s="383" t="s">
        <v>35</v>
      </c>
      <c r="AH514" s="383" t="s">
        <v>34</v>
      </c>
      <c r="AI514" s="383" t="s">
        <v>36</v>
      </c>
      <c r="AJ514" s="383" t="s">
        <v>3554</v>
      </c>
      <c r="AK514" s="384" t="str">
        <f t="shared" si="15"/>
        <v>NA</v>
      </c>
      <c r="AL514" s="384" t="str">
        <f t="shared" si="16"/>
        <v>NA</v>
      </c>
    </row>
    <row r="515" spans="1:38" x14ac:dyDescent="0.25">
      <c r="A515" s="381" t="s">
        <v>3224</v>
      </c>
      <c r="B515" s="382" t="s">
        <v>209</v>
      </c>
      <c r="C515" s="382" t="s">
        <v>30</v>
      </c>
      <c r="D515" s="382" t="s">
        <v>210</v>
      </c>
      <c r="E515" s="382" t="s">
        <v>4</v>
      </c>
      <c r="F515" s="383"/>
      <c r="G515" s="383">
        <v>0</v>
      </c>
      <c r="H515" s="383" t="s">
        <v>11</v>
      </c>
      <c r="I515" s="383"/>
      <c r="J515" s="383">
        <v>0</v>
      </c>
      <c r="K515" s="383" t="s">
        <v>11</v>
      </c>
      <c r="L515" s="385"/>
      <c r="M515" s="383">
        <v>0</v>
      </c>
      <c r="N515" s="383" t="s">
        <v>11</v>
      </c>
      <c r="O515" s="385"/>
      <c r="P515" s="385"/>
      <c r="Q515" s="386" t="s">
        <v>11</v>
      </c>
      <c r="R515" s="383"/>
      <c r="S515" s="383">
        <v>0</v>
      </c>
      <c r="T515" s="386" t="s">
        <v>11</v>
      </c>
      <c r="U515" s="386"/>
      <c r="V515" s="386">
        <v>0</v>
      </c>
      <c r="W515" s="386" t="s">
        <v>11</v>
      </c>
      <c r="X515" s="383"/>
      <c r="Y515" s="383">
        <v>0</v>
      </c>
      <c r="Z515" s="386" t="s">
        <v>11</v>
      </c>
      <c r="AA515" s="386"/>
      <c r="AB515" s="386">
        <v>0</v>
      </c>
      <c r="AC515" s="386" t="s">
        <v>11</v>
      </c>
      <c r="AD515" s="383" t="s">
        <v>33</v>
      </c>
      <c r="AE515" s="383" t="s">
        <v>36</v>
      </c>
      <c r="AF515" s="383">
        <v>79</v>
      </c>
      <c r="AG515" s="383" t="s">
        <v>35</v>
      </c>
      <c r="AH515" s="383" t="s">
        <v>34</v>
      </c>
      <c r="AI515" s="383" t="s">
        <v>36</v>
      </c>
      <c r="AJ515" s="383" t="s">
        <v>3554</v>
      </c>
      <c r="AK515" s="384" t="str">
        <f t="shared" ref="AK515:AK578" si="17">IF(OR(T515="NA",T515="NO"),T515,(IF(T515="","NA",IF(OR(R515&gt;78,AND(T515="Yes",R515="")),"Yes-AB",IF(W515="NA","Yes-SH","Yes-GM")))))</f>
        <v>NA</v>
      </c>
      <c r="AL515" s="384" t="str">
        <f t="shared" ref="AL515:AL578" si="18">IF(OR(Z515="NA",Z515="NO"),Z515,(IF(Z515="","NA",IF(OR(X515&gt;79,AND(Z515="Yes",X515="")),"Yes-AB",IF(AC515="NA","Yes-SH","Yes-GM")))))</f>
        <v>NA</v>
      </c>
    </row>
    <row r="516" spans="1:38" x14ac:dyDescent="0.25">
      <c r="A516" s="381" t="s">
        <v>3224</v>
      </c>
      <c r="B516" s="382" t="s">
        <v>211</v>
      </c>
      <c r="C516" s="382" t="s">
        <v>30</v>
      </c>
      <c r="D516" s="382" t="s">
        <v>212</v>
      </c>
      <c r="E516" s="382" t="s">
        <v>4</v>
      </c>
      <c r="F516" s="383"/>
      <c r="G516" s="383">
        <v>0</v>
      </c>
      <c r="H516" s="383" t="s">
        <v>11</v>
      </c>
      <c r="I516" s="383"/>
      <c r="J516" s="383">
        <v>0</v>
      </c>
      <c r="K516" s="383" t="s">
        <v>11</v>
      </c>
      <c r="L516" s="385"/>
      <c r="M516" s="383">
        <v>0</v>
      </c>
      <c r="N516" s="383" t="s">
        <v>11</v>
      </c>
      <c r="O516" s="385"/>
      <c r="P516" s="385"/>
      <c r="Q516" s="386" t="s">
        <v>11</v>
      </c>
      <c r="R516" s="383"/>
      <c r="S516" s="383">
        <v>0</v>
      </c>
      <c r="T516" s="386" t="s">
        <v>11</v>
      </c>
      <c r="U516" s="386"/>
      <c r="V516" s="386">
        <v>0</v>
      </c>
      <c r="W516" s="386" t="s">
        <v>11</v>
      </c>
      <c r="X516" s="383"/>
      <c r="Y516" s="383">
        <v>0</v>
      </c>
      <c r="Z516" s="386" t="s">
        <v>11</v>
      </c>
      <c r="AA516" s="386"/>
      <c r="AB516" s="386">
        <v>0</v>
      </c>
      <c r="AC516" s="386" t="s">
        <v>11</v>
      </c>
      <c r="AD516" s="383" t="s">
        <v>46</v>
      </c>
      <c r="AE516" s="383" t="s">
        <v>36</v>
      </c>
      <c r="AF516" s="383">
        <v>82</v>
      </c>
      <c r="AG516" s="383" t="s">
        <v>35</v>
      </c>
      <c r="AH516" s="383" t="s">
        <v>34</v>
      </c>
      <c r="AI516" s="383" t="s">
        <v>36</v>
      </c>
      <c r="AJ516" s="383" t="s">
        <v>3554</v>
      </c>
      <c r="AK516" s="384" t="str">
        <f t="shared" si="17"/>
        <v>NA</v>
      </c>
      <c r="AL516" s="384" t="str">
        <f t="shared" si="18"/>
        <v>NA</v>
      </c>
    </row>
    <row r="517" spans="1:38" x14ac:dyDescent="0.25">
      <c r="A517" s="381" t="s">
        <v>3224</v>
      </c>
      <c r="B517" s="382" t="s">
        <v>2313</v>
      </c>
      <c r="C517" s="382" t="s">
        <v>30</v>
      </c>
      <c r="D517" s="382" t="s">
        <v>2314</v>
      </c>
      <c r="E517" s="382" t="s">
        <v>4</v>
      </c>
      <c r="F517" s="383"/>
      <c r="G517" s="383">
        <v>0</v>
      </c>
      <c r="H517" s="383" t="s">
        <v>11</v>
      </c>
      <c r="I517" s="383"/>
      <c r="J517" s="383">
        <v>0</v>
      </c>
      <c r="K517" s="383" t="s">
        <v>11</v>
      </c>
      <c r="L517" s="385"/>
      <c r="M517" s="383">
        <v>0</v>
      </c>
      <c r="N517" s="383" t="s">
        <v>11</v>
      </c>
      <c r="O517" s="385"/>
      <c r="P517" s="385"/>
      <c r="Q517" s="386" t="s">
        <v>11</v>
      </c>
      <c r="R517" s="383"/>
      <c r="S517" s="383">
        <v>0</v>
      </c>
      <c r="T517" s="386" t="s">
        <v>11</v>
      </c>
      <c r="U517" s="386"/>
      <c r="V517" s="386">
        <v>0</v>
      </c>
      <c r="W517" s="386" t="s">
        <v>11</v>
      </c>
      <c r="X517" s="383"/>
      <c r="Y517" s="383">
        <v>0</v>
      </c>
      <c r="Z517" s="386" t="s">
        <v>11</v>
      </c>
      <c r="AA517" s="386"/>
      <c r="AB517" s="386">
        <v>0</v>
      </c>
      <c r="AC517" s="386" t="s">
        <v>11</v>
      </c>
      <c r="AD517" s="383"/>
      <c r="AE517" s="383" t="s">
        <v>36</v>
      </c>
      <c r="AF517" s="383">
        <v>95</v>
      </c>
      <c r="AG517" s="383" t="s">
        <v>35</v>
      </c>
      <c r="AH517" s="383" t="s">
        <v>36</v>
      </c>
      <c r="AI517" s="383" t="s">
        <v>34</v>
      </c>
      <c r="AJ517" s="383" t="s">
        <v>3554</v>
      </c>
      <c r="AK517" s="384" t="str">
        <f t="shared" si="17"/>
        <v>NA</v>
      </c>
      <c r="AL517" s="384" t="str">
        <f t="shared" si="18"/>
        <v>NA</v>
      </c>
    </row>
    <row r="518" spans="1:38" x14ac:dyDescent="0.25">
      <c r="A518" s="381" t="s">
        <v>3224</v>
      </c>
      <c r="B518" s="382" t="s">
        <v>215</v>
      </c>
      <c r="C518" s="382" t="s">
        <v>30</v>
      </c>
      <c r="D518" s="382" t="s">
        <v>216</v>
      </c>
      <c r="E518" s="382" t="s">
        <v>4</v>
      </c>
      <c r="F518" s="383"/>
      <c r="G518" s="383">
        <v>0</v>
      </c>
      <c r="H518" s="383" t="s">
        <v>11</v>
      </c>
      <c r="I518" s="383"/>
      <c r="J518" s="383">
        <v>0</v>
      </c>
      <c r="K518" s="383" t="s">
        <v>11</v>
      </c>
      <c r="L518" s="385"/>
      <c r="M518" s="383">
        <v>0</v>
      </c>
      <c r="N518" s="383" t="s">
        <v>11</v>
      </c>
      <c r="O518" s="385"/>
      <c r="P518" s="385"/>
      <c r="Q518" s="386" t="s">
        <v>11</v>
      </c>
      <c r="R518" s="383"/>
      <c r="S518" s="383">
        <v>0</v>
      </c>
      <c r="T518" s="386" t="s">
        <v>11</v>
      </c>
      <c r="U518" s="386"/>
      <c r="V518" s="386">
        <v>0</v>
      </c>
      <c r="W518" s="386" t="s">
        <v>11</v>
      </c>
      <c r="X518" s="383"/>
      <c r="Y518" s="383">
        <v>0</v>
      </c>
      <c r="Z518" s="386" t="s">
        <v>11</v>
      </c>
      <c r="AA518" s="386"/>
      <c r="AB518" s="386">
        <v>0</v>
      </c>
      <c r="AC518" s="386" t="s">
        <v>11</v>
      </c>
      <c r="AD518" s="383" t="s">
        <v>57</v>
      </c>
      <c r="AE518" s="383" t="s">
        <v>36</v>
      </c>
      <c r="AF518" s="383">
        <v>92</v>
      </c>
      <c r="AG518" s="383" t="s">
        <v>35</v>
      </c>
      <c r="AH518" s="383" t="s">
        <v>34</v>
      </c>
      <c r="AI518" s="383" t="s">
        <v>34</v>
      </c>
      <c r="AJ518" s="383" t="s">
        <v>3554</v>
      </c>
      <c r="AK518" s="384" t="str">
        <f t="shared" si="17"/>
        <v>NA</v>
      </c>
      <c r="AL518" s="384" t="str">
        <f t="shared" si="18"/>
        <v>NA</v>
      </c>
    </row>
    <row r="519" spans="1:38" x14ac:dyDescent="0.25">
      <c r="A519" s="381" t="s">
        <v>3224</v>
      </c>
      <c r="B519" s="382" t="s">
        <v>849</v>
      </c>
      <c r="C519" s="382" t="s">
        <v>30</v>
      </c>
      <c r="D519" s="382" t="s">
        <v>2238</v>
      </c>
      <c r="E519" s="382" t="s">
        <v>4</v>
      </c>
      <c r="F519" s="383"/>
      <c r="G519" s="383">
        <v>1</v>
      </c>
      <c r="H519" s="383" t="s">
        <v>11</v>
      </c>
      <c r="I519" s="383"/>
      <c r="J519" s="383">
        <v>1</v>
      </c>
      <c r="K519" s="383" t="s">
        <v>11</v>
      </c>
      <c r="L519" s="385"/>
      <c r="M519" s="383">
        <v>1</v>
      </c>
      <c r="N519" s="383" t="s">
        <v>11</v>
      </c>
      <c r="O519" s="385"/>
      <c r="P519" s="385"/>
      <c r="Q519" s="386" t="s">
        <v>11</v>
      </c>
      <c r="R519" s="383"/>
      <c r="S519" s="383">
        <v>1</v>
      </c>
      <c r="T519" s="386" t="s">
        <v>11</v>
      </c>
      <c r="U519" s="386"/>
      <c r="V519" s="386">
        <v>1</v>
      </c>
      <c r="W519" s="386" t="s">
        <v>11</v>
      </c>
      <c r="X519" s="383"/>
      <c r="Y519" s="383">
        <v>1</v>
      </c>
      <c r="Z519" s="386" t="s">
        <v>11</v>
      </c>
      <c r="AA519" s="386"/>
      <c r="AB519" s="386">
        <v>1</v>
      </c>
      <c r="AC519" s="386" t="s">
        <v>11</v>
      </c>
      <c r="AD519" s="383" t="s">
        <v>33</v>
      </c>
      <c r="AE519" s="383" t="s">
        <v>34</v>
      </c>
      <c r="AF519" s="383">
        <v>100</v>
      </c>
      <c r="AG519" s="383" t="s">
        <v>35</v>
      </c>
      <c r="AH519" s="383" t="s">
        <v>36</v>
      </c>
      <c r="AI519" s="383" t="s">
        <v>34</v>
      </c>
      <c r="AJ519" s="383" t="s">
        <v>3554</v>
      </c>
      <c r="AK519" s="384" t="str">
        <f t="shared" si="17"/>
        <v>NA</v>
      </c>
      <c r="AL519" s="384" t="str">
        <f t="shared" si="18"/>
        <v>NA</v>
      </c>
    </row>
    <row r="520" spans="1:38" x14ac:dyDescent="0.25">
      <c r="A520" s="381" t="s">
        <v>3224</v>
      </c>
      <c r="B520" s="382" t="s">
        <v>850</v>
      </c>
      <c r="C520" s="382" t="s">
        <v>30</v>
      </c>
      <c r="D520" s="382" t="s">
        <v>851</v>
      </c>
      <c r="E520" s="382" t="s">
        <v>4</v>
      </c>
      <c r="F520" s="383"/>
      <c r="G520" s="383">
        <v>2</v>
      </c>
      <c r="H520" s="383" t="s">
        <v>11</v>
      </c>
      <c r="I520" s="383"/>
      <c r="J520" s="383">
        <v>2</v>
      </c>
      <c r="K520" s="383" t="s">
        <v>11</v>
      </c>
      <c r="L520" s="385"/>
      <c r="M520" s="383">
        <v>1</v>
      </c>
      <c r="N520" s="383" t="s">
        <v>11</v>
      </c>
      <c r="O520" s="385"/>
      <c r="P520" s="385"/>
      <c r="Q520" s="386" t="s">
        <v>11</v>
      </c>
      <c r="R520" s="383"/>
      <c r="S520" s="383">
        <v>2</v>
      </c>
      <c r="T520" s="386" t="s">
        <v>11</v>
      </c>
      <c r="U520" s="386"/>
      <c r="V520" s="386">
        <v>2</v>
      </c>
      <c r="W520" s="386" t="s">
        <v>11</v>
      </c>
      <c r="X520" s="383"/>
      <c r="Y520" s="383">
        <v>2</v>
      </c>
      <c r="Z520" s="386" t="s">
        <v>11</v>
      </c>
      <c r="AA520" s="386"/>
      <c r="AB520" s="386">
        <v>2</v>
      </c>
      <c r="AC520" s="386" t="s">
        <v>11</v>
      </c>
      <c r="AD520" s="383" t="s">
        <v>33</v>
      </c>
      <c r="AE520" s="383" t="s">
        <v>36</v>
      </c>
      <c r="AF520" s="383">
        <v>95</v>
      </c>
      <c r="AG520" s="383" t="s">
        <v>35</v>
      </c>
      <c r="AH520" s="383" t="s">
        <v>36</v>
      </c>
      <c r="AI520" s="383" t="s">
        <v>34</v>
      </c>
      <c r="AJ520" s="383" t="s">
        <v>3554</v>
      </c>
      <c r="AK520" s="384" t="str">
        <f t="shared" si="17"/>
        <v>NA</v>
      </c>
      <c r="AL520" s="384" t="str">
        <f t="shared" si="18"/>
        <v>NA</v>
      </c>
    </row>
    <row r="521" spans="1:38" x14ac:dyDescent="0.25">
      <c r="A521" s="381" t="s">
        <v>3224</v>
      </c>
      <c r="B521" s="382" t="s">
        <v>217</v>
      </c>
      <c r="C521" s="382" t="s">
        <v>30</v>
      </c>
      <c r="D521" s="382" t="s">
        <v>218</v>
      </c>
      <c r="E521" s="382" t="s">
        <v>4</v>
      </c>
      <c r="F521" s="383"/>
      <c r="G521" s="383">
        <v>11</v>
      </c>
      <c r="H521" s="383" t="s">
        <v>11</v>
      </c>
      <c r="I521" s="383"/>
      <c r="J521" s="383">
        <v>11</v>
      </c>
      <c r="K521" s="383" t="s">
        <v>11</v>
      </c>
      <c r="L521" s="385"/>
      <c r="M521" s="383">
        <v>1</v>
      </c>
      <c r="N521" s="383" t="s">
        <v>11</v>
      </c>
      <c r="O521" s="385"/>
      <c r="P521" s="385"/>
      <c r="Q521" s="386" t="s">
        <v>11</v>
      </c>
      <c r="R521" s="383"/>
      <c r="S521" s="383">
        <v>11</v>
      </c>
      <c r="T521" s="386" t="s">
        <v>11</v>
      </c>
      <c r="U521" s="386"/>
      <c r="V521" s="386">
        <v>11</v>
      </c>
      <c r="W521" s="386" t="s">
        <v>11</v>
      </c>
      <c r="X521" s="383"/>
      <c r="Y521" s="383">
        <v>11</v>
      </c>
      <c r="Z521" s="386" t="s">
        <v>11</v>
      </c>
      <c r="AA521" s="386"/>
      <c r="AB521" s="386">
        <v>11</v>
      </c>
      <c r="AC521" s="386" t="s">
        <v>11</v>
      </c>
      <c r="AD521" s="383" t="s">
        <v>33</v>
      </c>
      <c r="AE521" s="383" t="s">
        <v>36</v>
      </c>
      <c r="AF521" s="383">
        <v>79</v>
      </c>
      <c r="AG521" s="383" t="s">
        <v>35</v>
      </c>
      <c r="AH521" s="383" t="s">
        <v>34</v>
      </c>
      <c r="AI521" s="383" t="s">
        <v>36</v>
      </c>
      <c r="AJ521" s="383" t="s">
        <v>3554</v>
      </c>
      <c r="AK521" s="384" t="str">
        <f t="shared" si="17"/>
        <v>NA</v>
      </c>
      <c r="AL521" s="384" t="str">
        <f t="shared" si="18"/>
        <v>NA</v>
      </c>
    </row>
    <row r="522" spans="1:38" x14ac:dyDescent="0.25">
      <c r="A522" s="381" t="s">
        <v>3224</v>
      </c>
      <c r="B522" s="382" t="s">
        <v>219</v>
      </c>
      <c r="C522" s="382" t="s">
        <v>30</v>
      </c>
      <c r="D522" s="382" t="s">
        <v>220</v>
      </c>
      <c r="E522" s="382" t="s">
        <v>4</v>
      </c>
      <c r="F522" s="383"/>
      <c r="G522" s="383">
        <v>0</v>
      </c>
      <c r="H522" s="383" t="s">
        <v>11</v>
      </c>
      <c r="I522" s="383"/>
      <c r="J522" s="383">
        <v>0</v>
      </c>
      <c r="K522" s="383" t="s">
        <v>11</v>
      </c>
      <c r="L522" s="385"/>
      <c r="M522" s="383">
        <v>0</v>
      </c>
      <c r="N522" s="383" t="s">
        <v>11</v>
      </c>
      <c r="O522" s="385"/>
      <c r="P522" s="385"/>
      <c r="Q522" s="386" t="s">
        <v>11</v>
      </c>
      <c r="R522" s="383"/>
      <c r="S522" s="383">
        <v>0</v>
      </c>
      <c r="T522" s="386" t="s">
        <v>11</v>
      </c>
      <c r="U522" s="386"/>
      <c r="V522" s="386">
        <v>0</v>
      </c>
      <c r="W522" s="386" t="s">
        <v>11</v>
      </c>
      <c r="X522" s="383"/>
      <c r="Y522" s="383">
        <v>0</v>
      </c>
      <c r="Z522" s="386" t="s">
        <v>11</v>
      </c>
      <c r="AA522" s="386"/>
      <c r="AB522" s="386">
        <v>0</v>
      </c>
      <c r="AC522" s="386" t="s">
        <v>11</v>
      </c>
      <c r="AD522" s="383" t="s">
        <v>104</v>
      </c>
      <c r="AE522" s="383" t="s">
        <v>36</v>
      </c>
      <c r="AF522" s="383">
        <v>87</v>
      </c>
      <c r="AG522" s="383" t="s">
        <v>35</v>
      </c>
      <c r="AH522" s="383" t="s">
        <v>34</v>
      </c>
      <c r="AI522" s="383" t="s">
        <v>36</v>
      </c>
      <c r="AJ522" s="383" t="s">
        <v>3554</v>
      </c>
      <c r="AK522" s="384" t="str">
        <f t="shared" si="17"/>
        <v>NA</v>
      </c>
      <c r="AL522" s="384" t="str">
        <f t="shared" si="18"/>
        <v>NA</v>
      </c>
    </row>
    <row r="523" spans="1:38" x14ac:dyDescent="0.25">
      <c r="A523" s="381" t="s">
        <v>3224</v>
      </c>
      <c r="B523" s="382" t="s">
        <v>221</v>
      </c>
      <c r="C523" s="382" t="s">
        <v>30</v>
      </c>
      <c r="D523" s="382" t="s">
        <v>2239</v>
      </c>
      <c r="E523" s="382" t="s">
        <v>4</v>
      </c>
      <c r="F523" s="383"/>
      <c r="G523" s="383">
        <v>1</v>
      </c>
      <c r="H523" s="383" t="s">
        <v>11</v>
      </c>
      <c r="I523" s="383"/>
      <c r="J523" s="383">
        <v>1</v>
      </c>
      <c r="K523" s="383" t="s">
        <v>11</v>
      </c>
      <c r="L523" s="385"/>
      <c r="M523" s="383">
        <v>0</v>
      </c>
      <c r="N523" s="383" t="s">
        <v>11</v>
      </c>
      <c r="O523" s="385"/>
      <c r="P523" s="385">
        <v>0</v>
      </c>
      <c r="Q523" s="386" t="s">
        <v>11</v>
      </c>
      <c r="R523" s="383"/>
      <c r="S523" s="383">
        <v>1</v>
      </c>
      <c r="T523" s="386" t="s">
        <v>11</v>
      </c>
      <c r="U523" s="386"/>
      <c r="V523" s="386">
        <v>1</v>
      </c>
      <c r="W523" s="386" t="s">
        <v>11</v>
      </c>
      <c r="X523" s="383"/>
      <c r="Y523" s="383">
        <v>1</v>
      </c>
      <c r="Z523" s="386" t="s">
        <v>11</v>
      </c>
      <c r="AA523" s="386"/>
      <c r="AB523" s="386">
        <v>1</v>
      </c>
      <c r="AC523" s="386" t="s">
        <v>11</v>
      </c>
      <c r="AD523" s="383" t="s">
        <v>46</v>
      </c>
      <c r="AE523" s="383" t="s">
        <v>36</v>
      </c>
      <c r="AF523" s="383">
        <v>90</v>
      </c>
      <c r="AG523" s="383" t="s">
        <v>40</v>
      </c>
      <c r="AH523" s="383" t="s">
        <v>34</v>
      </c>
      <c r="AI523" s="383" t="s">
        <v>34</v>
      </c>
      <c r="AJ523" s="383" t="s">
        <v>3554</v>
      </c>
      <c r="AK523" s="384" t="str">
        <f t="shared" si="17"/>
        <v>NA</v>
      </c>
      <c r="AL523" s="384" t="str">
        <f t="shared" si="18"/>
        <v>NA</v>
      </c>
    </row>
    <row r="524" spans="1:38" x14ac:dyDescent="0.25">
      <c r="A524" s="381" t="s">
        <v>3224</v>
      </c>
      <c r="B524" s="382" t="s">
        <v>223</v>
      </c>
      <c r="C524" s="382" t="s">
        <v>30</v>
      </c>
      <c r="D524" s="382" t="s">
        <v>224</v>
      </c>
      <c r="E524" s="382" t="s">
        <v>4</v>
      </c>
      <c r="F524" s="383"/>
      <c r="G524" s="383">
        <v>6</v>
      </c>
      <c r="H524" s="383" t="s">
        <v>11</v>
      </c>
      <c r="I524" s="383"/>
      <c r="J524" s="383">
        <v>6</v>
      </c>
      <c r="K524" s="383" t="s">
        <v>11</v>
      </c>
      <c r="L524" s="385"/>
      <c r="M524" s="383">
        <v>0</v>
      </c>
      <c r="N524" s="383" t="s">
        <v>11</v>
      </c>
      <c r="O524" s="385"/>
      <c r="P524" s="385"/>
      <c r="Q524" s="386" t="s">
        <v>11</v>
      </c>
      <c r="R524" s="383"/>
      <c r="S524" s="383">
        <v>4</v>
      </c>
      <c r="T524" s="386" t="s">
        <v>11</v>
      </c>
      <c r="U524" s="386"/>
      <c r="V524" s="386">
        <v>4</v>
      </c>
      <c r="W524" s="386" t="s">
        <v>11</v>
      </c>
      <c r="X524" s="383"/>
      <c r="Y524" s="383">
        <v>4</v>
      </c>
      <c r="Z524" s="386" t="s">
        <v>11</v>
      </c>
      <c r="AA524" s="386"/>
      <c r="AB524" s="386">
        <v>4</v>
      </c>
      <c r="AC524" s="386" t="s">
        <v>11</v>
      </c>
      <c r="AD524" s="383" t="s">
        <v>57</v>
      </c>
      <c r="AE524" s="383" t="s">
        <v>36</v>
      </c>
      <c r="AF524" s="383">
        <v>77</v>
      </c>
      <c r="AG524" s="383" t="s">
        <v>35</v>
      </c>
      <c r="AH524" s="383" t="s">
        <v>34</v>
      </c>
      <c r="AI524" s="383" t="s">
        <v>36</v>
      </c>
      <c r="AJ524" s="383" t="s">
        <v>3554</v>
      </c>
      <c r="AK524" s="384" t="str">
        <f t="shared" si="17"/>
        <v>NA</v>
      </c>
      <c r="AL524" s="384" t="str">
        <f t="shared" si="18"/>
        <v>NA</v>
      </c>
    </row>
    <row r="525" spans="1:38" x14ac:dyDescent="0.25">
      <c r="A525" s="381" t="s">
        <v>3224</v>
      </c>
      <c r="B525" s="382" t="s">
        <v>225</v>
      </c>
      <c r="C525" s="382" t="s">
        <v>30</v>
      </c>
      <c r="D525" s="382" t="s">
        <v>226</v>
      </c>
      <c r="E525" s="382" t="s">
        <v>4</v>
      </c>
      <c r="F525" s="383"/>
      <c r="G525" s="383">
        <v>5</v>
      </c>
      <c r="H525" s="383" t="s">
        <v>11</v>
      </c>
      <c r="I525" s="383"/>
      <c r="J525" s="383">
        <v>5</v>
      </c>
      <c r="K525" s="383" t="s">
        <v>11</v>
      </c>
      <c r="L525" s="385"/>
      <c r="M525" s="383">
        <v>2</v>
      </c>
      <c r="N525" s="383" t="s">
        <v>11</v>
      </c>
      <c r="O525" s="385"/>
      <c r="P525" s="385"/>
      <c r="Q525" s="386" t="s">
        <v>11</v>
      </c>
      <c r="R525" s="383"/>
      <c r="S525" s="383">
        <v>5</v>
      </c>
      <c r="T525" s="386" t="s">
        <v>11</v>
      </c>
      <c r="U525" s="386"/>
      <c r="V525" s="386">
        <v>5</v>
      </c>
      <c r="W525" s="386" t="s">
        <v>11</v>
      </c>
      <c r="X525" s="383"/>
      <c r="Y525" s="383">
        <v>5</v>
      </c>
      <c r="Z525" s="386" t="s">
        <v>11</v>
      </c>
      <c r="AA525" s="386"/>
      <c r="AB525" s="386">
        <v>5</v>
      </c>
      <c r="AC525" s="386" t="s">
        <v>11</v>
      </c>
      <c r="AD525" s="383" t="s">
        <v>33</v>
      </c>
      <c r="AE525" s="383" t="s">
        <v>36</v>
      </c>
      <c r="AF525" s="383">
        <v>87</v>
      </c>
      <c r="AG525" s="383" t="s">
        <v>35</v>
      </c>
      <c r="AH525" s="383" t="s">
        <v>34</v>
      </c>
      <c r="AI525" s="383" t="s">
        <v>36</v>
      </c>
      <c r="AJ525" s="383" t="s">
        <v>3554</v>
      </c>
      <c r="AK525" s="384" t="str">
        <f t="shared" si="17"/>
        <v>NA</v>
      </c>
      <c r="AL525" s="384" t="str">
        <f t="shared" si="18"/>
        <v>NA</v>
      </c>
    </row>
    <row r="526" spans="1:38" x14ac:dyDescent="0.25">
      <c r="A526" s="381" t="s">
        <v>3224</v>
      </c>
      <c r="B526" s="382" t="s">
        <v>227</v>
      </c>
      <c r="C526" s="382" t="s">
        <v>30</v>
      </c>
      <c r="D526" s="382" t="s">
        <v>228</v>
      </c>
      <c r="E526" s="382" t="s">
        <v>4</v>
      </c>
      <c r="F526" s="383"/>
      <c r="G526" s="383">
        <v>14</v>
      </c>
      <c r="H526" s="383" t="s">
        <v>11</v>
      </c>
      <c r="I526" s="383"/>
      <c r="J526" s="383">
        <v>14</v>
      </c>
      <c r="K526" s="383" t="s">
        <v>11</v>
      </c>
      <c r="L526" s="385"/>
      <c r="M526" s="383">
        <v>3</v>
      </c>
      <c r="N526" s="383" t="s">
        <v>11</v>
      </c>
      <c r="O526" s="385"/>
      <c r="P526" s="385"/>
      <c r="Q526" s="386" t="s">
        <v>11</v>
      </c>
      <c r="R526" s="383"/>
      <c r="S526" s="383">
        <v>13</v>
      </c>
      <c r="T526" s="386" t="s">
        <v>11</v>
      </c>
      <c r="U526" s="386"/>
      <c r="V526" s="386">
        <v>12</v>
      </c>
      <c r="W526" s="386" t="s">
        <v>11</v>
      </c>
      <c r="X526" s="383"/>
      <c r="Y526" s="383">
        <v>13</v>
      </c>
      <c r="Z526" s="386" t="s">
        <v>11</v>
      </c>
      <c r="AA526" s="386"/>
      <c r="AB526" s="386">
        <v>12</v>
      </c>
      <c r="AC526" s="386" t="s">
        <v>11</v>
      </c>
      <c r="AD526" s="383" t="s">
        <v>33</v>
      </c>
      <c r="AE526" s="383" t="s">
        <v>36</v>
      </c>
      <c r="AF526" s="383">
        <v>95</v>
      </c>
      <c r="AG526" s="383" t="s">
        <v>35</v>
      </c>
      <c r="AH526" s="383" t="s">
        <v>34</v>
      </c>
      <c r="AI526" s="383" t="s">
        <v>36</v>
      </c>
      <c r="AJ526" s="383" t="s">
        <v>3554</v>
      </c>
      <c r="AK526" s="384" t="str">
        <f t="shared" si="17"/>
        <v>NA</v>
      </c>
      <c r="AL526" s="384" t="str">
        <f t="shared" si="18"/>
        <v>NA</v>
      </c>
    </row>
    <row r="527" spans="1:38" x14ac:dyDescent="0.25">
      <c r="A527" s="381" t="s">
        <v>3224</v>
      </c>
      <c r="B527" s="382" t="s">
        <v>229</v>
      </c>
      <c r="C527" s="382" t="s">
        <v>30</v>
      </c>
      <c r="D527" s="382" t="s">
        <v>230</v>
      </c>
      <c r="E527" s="382" t="s">
        <v>4</v>
      </c>
      <c r="F527" s="383"/>
      <c r="G527" s="383">
        <v>0</v>
      </c>
      <c r="H527" s="383" t="s">
        <v>11</v>
      </c>
      <c r="I527" s="383"/>
      <c r="J527" s="383">
        <v>0</v>
      </c>
      <c r="K527" s="383" t="s">
        <v>11</v>
      </c>
      <c r="L527" s="385"/>
      <c r="M527" s="383">
        <v>0</v>
      </c>
      <c r="N527" s="383" t="s">
        <v>11</v>
      </c>
      <c r="O527" s="385"/>
      <c r="P527" s="385"/>
      <c r="Q527" s="386" t="s">
        <v>11</v>
      </c>
      <c r="R527" s="383"/>
      <c r="S527" s="383">
        <v>0</v>
      </c>
      <c r="T527" s="386" t="s">
        <v>11</v>
      </c>
      <c r="U527" s="386"/>
      <c r="V527" s="386">
        <v>0</v>
      </c>
      <c r="W527" s="386" t="s">
        <v>11</v>
      </c>
      <c r="X527" s="383"/>
      <c r="Y527" s="383">
        <v>0</v>
      </c>
      <c r="Z527" s="386" t="s">
        <v>11</v>
      </c>
      <c r="AA527" s="386"/>
      <c r="AB527" s="386">
        <v>0</v>
      </c>
      <c r="AC527" s="386" t="s">
        <v>11</v>
      </c>
      <c r="AD527" s="383" t="s">
        <v>57</v>
      </c>
      <c r="AE527" s="383" t="s">
        <v>36</v>
      </c>
      <c r="AF527" s="383">
        <v>87</v>
      </c>
      <c r="AG527" s="383" t="s">
        <v>35</v>
      </c>
      <c r="AH527" s="383" t="s">
        <v>34</v>
      </c>
      <c r="AI527" s="383" t="s">
        <v>36</v>
      </c>
      <c r="AJ527" s="383" t="s">
        <v>3554</v>
      </c>
      <c r="AK527" s="384" t="str">
        <f t="shared" si="17"/>
        <v>NA</v>
      </c>
      <c r="AL527" s="384" t="str">
        <f t="shared" si="18"/>
        <v>NA</v>
      </c>
    </row>
    <row r="528" spans="1:38" x14ac:dyDescent="0.25">
      <c r="A528" s="381" t="s">
        <v>3224</v>
      </c>
      <c r="B528" s="382" t="s">
        <v>231</v>
      </c>
      <c r="C528" s="382" t="s">
        <v>30</v>
      </c>
      <c r="D528" s="382" t="s">
        <v>232</v>
      </c>
      <c r="E528" s="382" t="s">
        <v>4</v>
      </c>
      <c r="F528" s="383"/>
      <c r="G528" s="383">
        <v>6</v>
      </c>
      <c r="H528" s="383" t="s">
        <v>11</v>
      </c>
      <c r="I528" s="383"/>
      <c r="J528" s="383">
        <v>6</v>
      </c>
      <c r="K528" s="383" t="s">
        <v>11</v>
      </c>
      <c r="L528" s="385"/>
      <c r="M528" s="383">
        <v>1</v>
      </c>
      <c r="N528" s="383" t="s">
        <v>11</v>
      </c>
      <c r="O528" s="385"/>
      <c r="P528" s="385"/>
      <c r="Q528" s="386" t="s">
        <v>11</v>
      </c>
      <c r="R528" s="383"/>
      <c r="S528" s="383">
        <v>5</v>
      </c>
      <c r="T528" s="386" t="s">
        <v>11</v>
      </c>
      <c r="U528" s="386"/>
      <c r="V528" s="386">
        <v>5</v>
      </c>
      <c r="W528" s="386" t="s">
        <v>11</v>
      </c>
      <c r="X528" s="383"/>
      <c r="Y528" s="383">
        <v>5</v>
      </c>
      <c r="Z528" s="386" t="s">
        <v>11</v>
      </c>
      <c r="AA528" s="386"/>
      <c r="AB528" s="386">
        <v>5</v>
      </c>
      <c r="AC528" s="386" t="s">
        <v>11</v>
      </c>
      <c r="AD528" s="383" t="s">
        <v>33</v>
      </c>
      <c r="AE528" s="383" t="s">
        <v>36</v>
      </c>
      <c r="AF528" s="383">
        <v>90</v>
      </c>
      <c r="AG528" s="383" t="s">
        <v>35</v>
      </c>
      <c r="AH528" s="383" t="s">
        <v>34</v>
      </c>
      <c r="AI528" s="383" t="s">
        <v>36</v>
      </c>
      <c r="AJ528" s="383" t="s">
        <v>3554</v>
      </c>
      <c r="AK528" s="384" t="str">
        <f t="shared" si="17"/>
        <v>NA</v>
      </c>
      <c r="AL528" s="384" t="str">
        <f t="shared" si="18"/>
        <v>NA</v>
      </c>
    </row>
    <row r="529" spans="1:38" x14ac:dyDescent="0.25">
      <c r="A529" s="381" t="s">
        <v>3224</v>
      </c>
      <c r="B529" s="382" t="s">
        <v>233</v>
      </c>
      <c r="C529" s="382" t="s">
        <v>30</v>
      </c>
      <c r="D529" s="382" t="s">
        <v>234</v>
      </c>
      <c r="E529" s="382" t="s">
        <v>4</v>
      </c>
      <c r="F529" s="383"/>
      <c r="G529" s="383">
        <v>14</v>
      </c>
      <c r="H529" s="383" t="s">
        <v>11</v>
      </c>
      <c r="I529" s="383"/>
      <c r="J529" s="383">
        <v>14</v>
      </c>
      <c r="K529" s="383" t="s">
        <v>11</v>
      </c>
      <c r="L529" s="385"/>
      <c r="M529" s="383">
        <v>4</v>
      </c>
      <c r="N529" s="383" t="s">
        <v>11</v>
      </c>
      <c r="O529" s="385"/>
      <c r="P529" s="385"/>
      <c r="Q529" s="386" t="s">
        <v>11</v>
      </c>
      <c r="R529" s="383"/>
      <c r="S529" s="383">
        <v>14</v>
      </c>
      <c r="T529" s="386" t="s">
        <v>11</v>
      </c>
      <c r="U529" s="386"/>
      <c r="V529" s="386">
        <v>14</v>
      </c>
      <c r="W529" s="386" t="s">
        <v>11</v>
      </c>
      <c r="X529" s="383"/>
      <c r="Y529" s="383">
        <v>14</v>
      </c>
      <c r="Z529" s="386" t="s">
        <v>11</v>
      </c>
      <c r="AA529" s="386"/>
      <c r="AB529" s="386">
        <v>14</v>
      </c>
      <c r="AC529" s="386" t="s">
        <v>11</v>
      </c>
      <c r="AD529" s="383" t="s">
        <v>33</v>
      </c>
      <c r="AE529" s="383" t="s">
        <v>36</v>
      </c>
      <c r="AF529" s="383">
        <v>85</v>
      </c>
      <c r="AG529" s="383" t="s">
        <v>35</v>
      </c>
      <c r="AH529" s="383" t="s">
        <v>34</v>
      </c>
      <c r="AI529" s="383" t="s">
        <v>36</v>
      </c>
      <c r="AJ529" s="383" t="s">
        <v>3554</v>
      </c>
      <c r="AK529" s="384" t="str">
        <f t="shared" si="17"/>
        <v>NA</v>
      </c>
      <c r="AL529" s="384" t="str">
        <f t="shared" si="18"/>
        <v>NA</v>
      </c>
    </row>
    <row r="530" spans="1:38" x14ac:dyDescent="0.25">
      <c r="A530" s="381" t="s">
        <v>3224</v>
      </c>
      <c r="B530" s="382" t="s">
        <v>235</v>
      </c>
      <c r="C530" s="382" t="s">
        <v>30</v>
      </c>
      <c r="D530" s="382" t="s">
        <v>236</v>
      </c>
      <c r="E530" s="382" t="s">
        <v>4</v>
      </c>
      <c r="F530" s="383"/>
      <c r="G530" s="383">
        <v>0</v>
      </c>
      <c r="H530" s="383" t="s">
        <v>11</v>
      </c>
      <c r="I530" s="383"/>
      <c r="J530" s="383">
        <v>0</v>
      </c>
      <c r="K530" s="383" t="s">
        <v>11</v>
      </c>
      <c r="L530" s="385"/>
      <c r="M530" s="383">
        <v>0</v>
      </c>
      <c r="N530" s="383" t="s">
        <v>11</v>
      </c>
      <c r="O530" s="385"/>
      <c r="P530" s="385"/>
      <c r="Q530" s="386" t="s">
        <v>11</v>
      </c>
      <c r="R530" s="383"/>
      <c r="S530" s="383">
        <v>0</v>
      </c>
      <c r="T530" s="386" t="s">
        <v>11</v>
      </c>
      <c r="U530" s="386"/>
      <c r="V530" s="386">
        <v>0</v>
      </c>
      <c r="W530" s="386" t="s">
        <v>11</v>
      </c>
      <c r="X530" s="383"/>
      <c r="Y530" s="383">
        <v>0</v>
      </c>
      <c r="Z530" s="386" t="s">
        <v>11</v>
      </c>
      <c r="AA530" s="386"/>
      <c r="AB530" s="386">
        <v>0</v>
      </c>
      <c r="AC530" s="386" t="s">
        <v>11</v>
      </c>
      <c r="AD530" s="383" t="s">
        <v>104</v>
      </c>
      <c r="AE530" s="383" t="s">
        <v>36</v>
      </c>
      <c r="AF530" s="383">
        <v>79</v>
      </c>
      <c r="AG530" s="383" t="s">
        <v>35</v>
      </c>
      <c r="AH530" s="383" t="s">
        <v>34</v>
      </c>
      <c r="AI530" s="383" t="s">
        <v>36</v>
      </c>
      <c r="AJ530" s="383" t="s">
        <v>3554</v>
      </c>
      <c r="AK530" s="384" t="str">
        <f t="shared" si="17"/>
        <v>NA</v>
      </c>
      <c r="AL530" s="384" t="str">
        <f t="shared" si="18"/>
        <v>NA</v>
      </c>
    </row>
    <row r="531" spans="1:38" x14ac:dyDescent="0.25">
      <c r="A531" s="381" t="s">
        <v>3224</v>
      </c>
      <c r="B531" s="382" t="s">
        <v>237</v>
      </c>
      <c r="C531" s="382" t="s">
        <v>30</v>
      </c>
      <c r="D531" s="382" t="s">
        <v>238</v>
      </c>
      <c r="E531" s="382" t="s">
        <v>4</v>
      </c>
      <c r="F531" s="383"/>
      <c r="G531" s="383">
        <v>6</v>
      </c>
      <c r="H531" s="383" t="s">
        <v>11</v>
      </c>
      <c r="I531" s="383"/>
      <c r="J531" s="383">
        <v>6</v>
      </c>
      <c r="K531" s="383" t="s">
        <v>11</v>
      </c>
      <c r="L531" s="385"/>
      <c r="M531" s="383">
        <v>1</v>
      </c>
      <c r="N531" s="383" t="s">
        <v>11</v>
      </c>
      <c r="O531" s="385"/>
      <c r="P531" s="385"/>
      <c r="Q531" s="386" t="s">
        <v>11</v>
      </c>
      <c r="R531" s="383"/>
      <c r="S531" s="383">
        <v>6</v>
      </c>
      <c r="T531" s="386" t="s">
        <v>11</v>
      </c>
      <c r="U531" s="386"/>
      <c r="V531" s="386">
        <v>6</v>
      </c>
      <c r="W531" s="386" t="s">
        <v>11</v>
      </c>
      <c r="X531" s="383"/>
      <c r="Y531" s="383">
        <v>6</v>
      </c>
      <c r="Z531" s="386" t="s">
        <v>11</v>
      </c>
      <c r="AA531" s="386"/>
      <c r="AB531" s="386">
        <v>6</v>
      </c>
      <c r="AC531" s="386" t="s">
        <v>11</v>
      </c>
      <c r="AD531" s="383" t="s">
        <v>33</v>
      </c>
      <c r="AE531" s="383" t="s">
        <v>36</v>
      </c>
      <c r="AF531" s="383">
        <v>85</v>
      </c>
      <c r="AG531" s="383" t="s">
        <v>35</v>
      </c>
      <c r="AH531" s="383" t="s">
        <v>34</v>
      </c>
      <c r="AI531" s="383" t="s">
        <v>36</v>
      </c>
      <c r="AJ531" s="383" t="s">
        <v>3554</v>
      </c>
      <c r="AK531" s="384" t="str">
        <f t="shared" si="17"/>
        <v>NA</v>
      </c>
      <c r="AL531" s="384" t="str">
        <f t="shared" si="18"/>
        <v>NA</v>
      </c>
    </row>
    <row r="532" spans="1:38" x14ac:dyDescent="0.25">
      <c r="A532" s="381" t="s">
        <v>3224</v>
      </c>
      <c r="B532" s="382" t="s">
        <v>239</v>
      </c>
      <c r="C532" s="382" t="s">
        <v>30</v>
      </c>
      <c r="D532" s="382" t="s">
        <v>240</v>
      </c>
      <c r="E532" s="382" t="s">
        <v>4</v>
      </c>
      <c r="F532" s="383"/>
      <c r="G532" s="383">
        <v>14</v>
      </c>
      <c r="H532" s="383" t="s">
        <v>11</v>
      </c>
      <c r="I532" s="383"/>
      <c r="J532" s="383">
        <v>14</v>
      </c>
      <c r="K532" s="383" t="s">
        <v>11</v>
      </c>
      <c r="L532" s="385"/>
      <c r="M532" s="383">
        <v>5</v>
      </c>
      <c r="N532" s="383" t="s">
        <v>11</v>
      </c>
      <c r="O532" s="385"/>
      <c r="P532" s="385"/>
      <c r="Q532" s="386" t="s">
        <v>11</v>
      </c>
      <c r="R532" s="383"/>
      <c r="S532" s="383">
        <v>14</v>
      </c>
      <c r="T532" s="386" t="s">
        <v>11</v>
      </c>
      <c r="U532" s="386"/>
      <c r="V532" s="386">
        <v>14</v>
      </c>
      <c r="W532" s="386" t="s">
        <v>11</v>
      </c>
      <c r="X532" s="383"/>
      <c r="Y532" s="383">
        <v>14</v>
      </c>
      <c r="Z532" s="386" t="s">
        <v>11</v>
      </c>
      <c r="AA532" s="386"/>
      <c r="AB532" s="386">
        <v>14</v>
      </c>
      <c r="AC532" s="386" t="s">
        <v>11</v>
      </c>
      <c r="AD532" s="383" t="s">
        <v>104</v>
      </c>
      <c r="AE532" s="383" t="s">
        <v>36</v>
      </c>
      <c r="AF532" s="383">
        <v>77</v>
      </c>
      <c r="AG532" s="383" t="s">
        <v>35</v>
      </c>
      <c r="AH532" s="383" t="s">
        <v>34</v>
      </c>
      <c r="AI532" s="383" t="s">
        <v>36</v>
      </c>
      <c r="AJ532" s="383" t="s">
        <v>3554</v>
      </c>
      <c r="AK532" s="384" t="str">
        <f t="shared" si="17"/>
        <v>NA</v>
      </c>
      <c r="AL532" s="384" t="str">
        <f t="shared" si="18"/>
        <v>NA</v>
      </c>
    </row>
    <row r="533" spans="1:38" x14ac:dyDescent="0.25">
      <c r="A533" s="381" t="s">
        <v>3224</v>
      </c>
      <c r="B533" s="382" t="s">
        <v>241</v>
      </c>
      <c r="C533" s="382" t="s">
        <v>30</v>
      </c>
      <c r="D533" s="382" t="s">
        <v>242</v>
      </c>
      <c r="E533" s="382" t="s">
        <v>4</v>
      </c>
      <c r="F533" s="383"/>
      <c r="G533" s="383">
        <v>2</v>
      </c>
      <c r="H533" s="383" t="s">
        <v>11</v>
      </c>
      <c r="I533" s="383"/>
      <c r="J533" s="383">
        <v>2</v>
      </c>
      <c r="K533" s="383" t="s">
        <v>11</v>
      </c>
      <c r="L533" s="385"/>
      <c r="M533" s="383">
        <v>2</v>
      </c>
      <c r="N533" s="383" t="s">
        <v>11</v>
      </c>
      <c r="O533" s="385"/>
      <c r="P533" s="385"/>
      <c r="Q533" s="386" t="s">
        <v>11</v>
      </c>
      <c r="R533" s="383"/>
      <c r="S533" s="383">
        <v>2</v>
      </c>
      <c r="T533" s="386" t="s">
        <v>11</v>
      </c>
      <c r="U533" s="386"/>
      <c r="V533" s="386">
        <v>2</v>
      </c>
      <c r="W533" s="386" t="s">
        <v>11</v>
      </c>
      <c r="X533" s="383"/>
      <c r="Y533" s="383">
        <v>2</v>
      </c>
      <c r="Z533" s="386" t="s">
        <v>11</v>
      </c>
      <c r="AA533" s="386"/>
      <c r="AB533" s="386">
        <v>2</v>
      </c>
      <c r="AC533" s="386" t="s">
        <v>11</v>
      </c>
      <c r="AD533" s="383" t="s">
        <v>57</v>
      </c>
      <c r="AE533" s="383" t="s">
        <v>36</v>
      </c>
      <c r="AF533" s="383">
        <v>74</v>
      </c>
      <c r="AG533" s="383" t="s">
        <v>35</v>
      </c>
      <c r="AH533" s="383" t="s">
        <v>34</v>
      </c>
      <c r="AI533" s="383" t="s">
        <v>36</v>
      </c>
      <c r="AJ533" s="383" t="s">
        <v>3554</v>
      </c>
      <c r="AK533" s="384" t="str">
        <f t="shared" si="17"/>
        <v>NA</v>
      </c>
      <c r="AL533" s="384" t="str">
        <f t="shared" si="18"/>
        <v>NA</v>
      </c>
    </row>
    <row r="534" spans="1:38" x14ac:dyDescent="0.25">
      <c r="A534" s="381" t="s">
        <v>3224</v>
      </c>
      <c r="B534" s="382" t="s">
        <v>243</v>
      </c>
      <c r="C534" s="382" t="s">
        <v>30</v>
      </c>
      <c r="D534" s="382" t="s">
        <v>244</v>
      </c>
      <c r="E534" s="382" t="s">
        <v>4</v>
      </c>
      <c r="F534" s="383"/>
      <c r="G534" s="383">
        <v>3</v>
      </c>
      <c r="H534" s="383" t="s">
        <v>11</v>
      </c>
      <c r="I534" s="383"/>
      <c r="J534" s="383">
        <v>3</v>
      </c>
      <c r="K534" s="383" t="s">
        <v>11</v>
      </c>
      <c r="L534" s="385"/>
      <c r="M534" s="383">
        <v>1</v>
      </c>
      <c r="N534" s="383" t="s">
        <v>11</v>
      </c>
      <c r="O534" s="385"/>
      <c r="P534" s="385"/>
      <c r="Q534" s="386" t="s">
        <v>11</v>
      </c>
      <c r="R534" s="383"/>
      <c r="S534" s="383">
        <v>3</v>
      </c>
      <c r="T534" s="386" t="s">
        <v>11</v>
      </c>
      <c r="U534" s="386"/>
      <c r="V534" s="386">
        <v>3</v>
      </c>
      <c r="W534" s="386" t="s">
        <v>11</v>
      </c>
      <c r="X534" s="383"/>
      <c r="Y534" s="383">
        <v>3</v>
      </c>
      <c r="Z534" s="386" t="s">
        <v>11</v>
      </c>
      <c r="AA534" s="386"/>
      <c r="AB534" s="386">
        <v>3</v>
      </c>
      <c r="AC534" s="386" t="s">
        <v>11</v>
      </c>
      <c r="AD534" s="383" t="s">
        <v>33</v>
      </c>
      <c r="AE534" s="383" t="s">
        <v>36</v>
      </c>
      <c r="AF534" s="383">
        <v>90</v>
      </c>
      <c r="AG534" s="383" t="s">
        <v>35</v>
      </c>
      <c r="AH534" s="383" t="s">
        <v>34</v>
      </c>
      <c r="AI534" s="383" t="s">
        <v>36</v>
      </c>
      <c r="AJ534" s="383" t="s">
        <v>3554</v>
      </c>
      <c r="AK534" s="384" t="str">
        <f t="shared" si="17"/>
        <v>NA</v>
      </c>
      <c r="AL534" s="384" t="str">
        <f t="shared" si="18"/>
        <v>NA</v>
      </c>
    </row>
    <row r="535" spans="1:38" x14ac:dyDescent="0.25">
      <c r="A535" s="381" t="s">
        <v>3224</v>
      </c>
      <c r="B535" s="382" t="s">
        <v>245</v>
      </c>
      <c r="C535" s="382" t="s">
        <v>30</v>
      </c>
      <c r="D535" s="382" t="s">
        <v>246</v>
      </c>
      <c r="E535" s="382" t="s">
        <v>4</v>
      </c>
      <c r="F535" s="383"/>
      <c r="G535" s="383">
        <v>5</v>
      </c>
      <c r="H535" s="383" t="s">
        <v>11</v>
      </c>
      <c r="I535" s="383"/>
      <c r="J535" s="383">
        <v>5</v>
      </c>
      <c r="K535" s="383" t="s">
        <v>11</v>
      </c>
      <c r="L535" s="385"/>
      <c r="M535" s="383">
        <v>1</v>
      </c>
      <c r="N535" s="383" t="s">
        <v>11</v>
      </c>
      <c r="O535" s="385"/>
      <c r="P535" s="385"/>
      <c r="Q535" s="386" t="s">
        <v>11</v>
      </c>
      <c r="R535" s="383"/>
      <c r="S535" s="383">
        <v>5</v>
      </c>
      <c r="T535" s="386" t="s">
        <v>11</v>
      </c>
      <c r="U535" s="386"/>
      <c r="V535" s="386">
        <v>5</v>
      </c>
      <c r="W535" s="386" t="s">
        <v>11</v>
      </c>
      <c r="X535" s="383"/>
      <c r="Y535" s="383">
        <v>5</v>
      </c>
      <c r="Z535" s="386" t="s">
        <v>11</v>
      </c>
      <c r="AA535" s="386"/>
      <c r="AB535" s="386">
        <v>5</v>
      </c>
      <c r="AC535" s="386" t="s">
        <v>11</v>
      </c>
      <c r="AD535" s="383" t="s">
        <v>33</v>
      </c>
      <c r="AE535" s="383" t="s">
        <v>36</v>
      </c>
      <c r="AF535" s="383">
        <v>85</v>
      </c>
      <c r="AG535" s="383" t="s">
        <v>35</v>
      </c>
      <c r="AH535" s="383" t="s">
        <v>34</v>
      </c>
      <c r="AI535" s="383" t="s">
        <v>36</v>
      </c>
      <c r="AJ535" s="383" t="s">
        <v>3554</v>
      </c>
      <c r="AK535" s="384" t="str">
        <f t="shared" si="17"/>
        <v>NA</v>
      </c>
      <c r="AL535" s="384" t="str">
        <f t="shared" si="18"/>
        <v>NA</v>
      </c>
    </row>
    <row r="536" spans="1:38" x14ac:dyDescent="0.25">
      <c r="A536" s="381" t="s">
        <v>3224</v>
      </c>
      <c r="B536" s="382" t="s">
        <v>247</v>
      </c>
      <c r="C536" s="382" t="s">
        <v>30</v>
      </c>
      <c r="D536" s="382" t="s">
        <v>248</v>
      </c>
      <c r="E536" s="382" t="s">
        <v>4</v>
      </c>
      <c r="F536" s="383"/>
      <c r="G536" s="383">
        <v>0</v>
      </c>
      <c r="H536" s="383" t="s">
        <v>11</v>
      </c>
      <c r="I536" s="383"/>
      <c r="J536" s="383">
        <v>0</v>
      </c>
      <c r="K536" s="383" t="s">
        <v>11</v>
      </c>
      <c r="L536" s="385"/>
      <c r="M536" s="383">
        <v>0</v>
      </c>
      <c r="N536" s="383" t="s">
        <v>11</v>
      </c>
      <c r="O536" s="385"/>
      <c r="P536" s="385"/>
      <c r="Q536" s="386" t="s">
        <v>11</v>
      </c>
      <c r="R536" s="383"/>
      <c r="S536" s="383">
        <v>0</v>
      </c>
      <c r="T536" s="386" t="s">
        <v>11</v>
      </c>
      <c r="U536" s="386"/>
      <c r="V536" s="386">
        <v>0</v>
      </c>
      <c r="W536" s="386" t="s">
        <v>11</v>
      </c>
      <c r="X536" s="383"/>
      <c r="Y536" s="383">
        <v>0</v>
      </c>
      <c r="Z536" s="386" t="s">
        <v>11</v>
      </c>
      <c r="AA536" s="386"/>
      <c r="AB536" s="386">
        <v>0</v>
      </c>
      <c r="AC536" s="386" t="s">
        <v>11</v>
      </c>
      <c r="AD536" s="383" t="s">
        <v>33</v>
      </c>
      <c r="AE536" s="383" t="s">
        <v>36</v>
      </c>
      <c r="AF536" s="383">
        <v>79</v>
      </c>
      <c r="AG536" s="383" t="s">
        <v>35</v>
      </c>
      <c r="AH536" s="383" t="s">
        <v>34</v>
      </c>
      <c r="AI536" s="383" t="s">
        <v>36</v>
      </c>
      <c r="AJ536" s="383" t="s">
        <v>3554</v>
      </c>
      <c r="AK536" s="384" t="str">
        <f t="shared" si="17"/>
        <v>NA</v>
      </c>
      <c r="AL536" s="384" t="str">
        <f t="shared" si="18"/>
        <v>NA</v>
      </c>
    </row>
    <row r="537" spans="1:38" x14ac:dyDescent="0.25">
      <c r="A537" s="381" t="s">
        <v>3224</v>
      </c>
      <c r="B537" s="382" t="s">
        <v>249</v>
      </c>
      <c r="C537" s="382" t="s">
        <v>30</v>
      </c>
      <c r="D537" s="382" t="s">
        <v>250</v>
      </c>
      <c r="E537" s="382" t="s">
        <v>4</v>
      </c>
      <c r="F537" s="383"/>
      <c r="G537" s="383">
        <v>0</v>
      </c>
      <c r="H537" s="383" t="s">
        <v>11</v>
      </c>
      <c r="I537" s="383"/>
      <c r="J537" s="383">
        <v>0</v>
      </c>
      <c r="K537" s="383" t="s">
        <v>11</v>
      </c>
      <c r="L537" s="385"/>
      <c r="M537" s="383">
        <v>0</v>
      </c>
      <c r="N537" s="383" t="s">
        <v>11</v>
      </c>
      <c r="O537" s="385"/>
      <c r="P537" s="385"/>
      <c r="Q537" s="386" t="s">
        <v>11</v>
      </c>
      <c r="R537" s="383"/>
      <c r="S537" s="383">
        <v>0</v>
      </c>
      <c r="T537" s="386" t="s">
        <v>11</v>
      </c>
      <c r="U537" s="386"/>
      <c r="V537" s="386">
        <v>0</v>
      </c>
      <c r="W537" s="386" t="s">
        <v>11</v>
      </c>
      <c r="X537" s="383"/>
      <c r="Y537" s="383">
        <v>0</v>
      </c>
      <c r="Z537" s="386" t="s">
        <v>11</v>
      </c>
      <c r="AA537" s="386"/>
      <c r="AB537" s="386">
        <v>0</v>
      </c>
      <c r="AC537" s="386" t="s">
        <v>11</v>
      </c>
      <c r="AD537" s="383" t="s">
        <v>104</v>
      </c>
      <c r="AE537" s="383" t="s">
        <v>36</v>
      </c>
      <c r="AF537" s="383">
        <v>79</v>
      </c>
      <c r="AG537" s="383" t="s">
        <v>35</v>
      </c>
      <c r="AH537" s="383" t="s">
        <v>34</v>
      </c>
      <c r="AI537" s="383" t="s">
        <v>36</v>
      </c>
      <c r="AJ537" s="383" t="s">
        <v>3554</v>
      </c>
      <c r="AK537" s="384" t="str">
        <f t="shared" si="17"/>
        <v>NA</v>
      </c>
      <c r="AL537" s="384" t="str">
        <f t="shared" si="18"/>
        <v>NA</v>
      </c>
    </row>
    <row r="538" spans="1:38" x14ac:dyDescent="0.25">
      <c r="A538" s="381" t="s">
        <v>3224</v>
      </c>
      <c r="B538" s="382" t="s">
        <v>251</v>
      </c>
      <c r="C538" s="382" t="s">
        <v>30</v>
      </c>
      <c r="D538" s="382" t="s">
        <v>252</v>
      </c>
      <c r="E538" s="382" t="s">
        <v>4</v>
      </c>
      <c r="F538" s="383"/>
      <c r="G538" s="383">
        <v>3</v>
      </c>
      <c r="H538" s="383" t="s">
        <v>11</v>
      </c>
      <c r="I538" s="383"/>
      <c r="J538" s="383">
        <v>3</v>
      </c>
      <c r="K538" s="383" t="s">
        <v>11</v>
      </c>
      <c r="L538" s="385"/>
      <c r="M538" s="383">
        <v>1</v>
      </c>
      <c r="N538" s="383" t="s">
        <v>11</v>
      </c>
      <c r="O538" s="385"/>
      <c r="P538" s="385"/>
      <c r="Q538" s="386" t="s">
        <v>11</v>
      </c>
      <c r="R538" s="383"/>
      <c r="S538" s="383">
        <v>3</v>
      </c>
      <c r="T538" s="386" t="s">
        <v>11</v>
      </c>
      <c r="U538" s="386"/>
      <c r="V538" s="386">
        <v>3</v>
      </c>
      <c r="W538" s="386" t="s">
        <v>11</v>
      </c>
      <c r="X538" s="383"/>
      <c r="Y538" s="383">
        <v>3</v>
      </c>
      <c r="Z538" s="386" t="s">
        <v>11</v>
      </c>
      <c r="AA538" s="386"/>
      <c r="AB538" s="386">
        <v>3</v>
      </c>
      <c r="AC538" s="386" t="s">
        <v>11</v>
      </c>
      <c r="AD538" s="383" t="s">
        <v>33</v>
      </c>
      <c r="AE538" s="383" t="s">
        <v>36</v>
      </c>
      <c r="AF538" s="383">
        <v>90</v>
      </c>
      <c r="AG538" s="383" t="s">
        <v>35</v>
      </c>
      <c r="AH538" s="383" t="s">
        <v>34</v>
      </c>
      <c r="AI538" s="383" t="s">
        <v>36</v>
      </c>
      <c r="AJ538" s="383" t="s">
        <v>3554</v>
      </c>
      <c r="AK538" s="384" t="str">
        <f t="shared" si="17"/>
        <v>NA</v>
      </c>
      <c r="AL538" s="384" t="str">
        <f t="shared" si="18"/>
        <v>NA</v>
      </c>
    </row>
    <row r="539" spans="1:38" x14ac:dyDescent="0.25">
      <c r="A539" s="381" t="s">
        <v>3224</v>
      </c>
      <c r="B539" s="382" t="s">
        <v>253</v>
      </c>
      <c r="C539" s="382" t="s">
        <v>30</v>
      </c>
      <c r="D539" s="382" t="s">
        <v>254</v>
      </c>
      <c r="E539" s="382" t="s">
        <v>4</v>
      </c>
      <c r="F539" s="383"/>
      <c r="G539" s="383">
        <v>0</v>
      </c>
      <c r="H539" s="383" t="s">
        <v>11</v>
      </c>
      <c r="I539" s="383"/>
      <c r="J539" s="383">
        <v>0</v>
      </c>
      <c r="K539" s="383" t="s">
        <v>11</v>
      </c>
      <c r="L539" s="385"/>
      <c r="M539" s="383">
        <v>0</v>
      </c>
      <c r="N539" s="383" t="s">
        <v>11</v>
      </c>
      <c r="O539" s="385"/>
      <c r="P539" s="385"/>
      <c r="Q539" s="386" t="s">
        <v>11</v>
      </c>
      <c r="R539" s="383"/>
      <c r="S539" s="383">
        <v>0</v>
      </c>
      <c r="T539" s="386" t="s">
        <v>11</v>
      </c>
      <c r="U539" s="386"/>
      <c r="V539" s="386">
        <v>0</v>
      </c>
      <c r="W539" s="386" t="s">
        <v>11</v>
      </c>
      <c r="X539" s="383"/>
      <c r="Y539" s="383">
        <v>0</v>
      </c>
      <c r="Z539" s="386" t="s">
        <v>11</v>
      </c>
      <c r="AA539" s="386"/>
      <c r="AB539" s="386">
        <v>0</v>
      </c>
      <c r="AC539" s="386" t="s">
        <v>11</v>
      </c>
      <c r="AD539" s="383" t="s">
        <v>57</v>
      </c>
      <c r="AE539" s="383" t="s">
        <v>36</v>
      </c>
      <c r="AF539" s="383">
        <v>95</v>
      </c>
      <c r="AG539" s="383" t="s">
        <v>35</v>
      </c>
      <c r="AH539" s="383" t="s">
        <v>34</v>
      </c>
      <c r="AI539" s="383" t="s">
        <v>36</v>
      </c>
      <c r="AJ539" s="383" t="s">
        <v>3554</v>
      </c>
      <c r="AK539" s="384" t="str">
        <f t="shared" si="17"/>
        <v>NA</v>
      </c>
      <c r="AL539" s="384" t="str">
        <f t="shared" si="18"/>
        <v>NA</v>
      </c>
    </row>
    <row r="540" spans="1:38" x14ac:dyDescent="0.25">
      <c r="A540" s="381" t="s">
        <v>3224</v>
      </c>
      <c r="B540" s="382" t="s">
        <v>255</v>
      </c>
      <c r="C540" s="382" t="s">
        <v>30</v>
      </c>
      <c r="D540" s="382" t="s">
        <v>256</v>
      </c>
      <c r="E540" s="382" t="s">
        <v>4</v>
      </c>
      <c r="F540" s="383"/>
      <c r="G540" s="383">
        <v>7</v>
      </c>
      <c r="H540" s="383" t="s">
        <v>11</v>
      </c>
      <c r="I540" s="383"/>
      <c r="J540" s="383">
        <v>7</v>
      </c>
      <c r="K540" s="383" t="s">
        <v>11</v>
      </c>
      <c r="L540" s="385"/>
      <c r="M540" s="383">
        <v>2</v>
      </c>
      <c r="N540" s="383" t="s">
        <v>11</v>
      </c>
      <c r="O540" s="385"/>
      <c r="P540" s="385"/>
      <c r="Q540" s="386" t="s">
        <v>11</v>
      </c>
      <c r="R540" s="383"/>
      <c r="S540" s="383">
        <v>7</v>
      </c>
      <c r="T540" s="386" t="s">
        <v>11</v>
      </c>
      <c r="U540" s="386"/>
      <c r="V540" s="386">
        <v>7</v>
      </c>
      <c r="W540" s="386" t="s">
        <v>11</v>
      </c>
      <c r="X540" s="383"/>
      <c r="Y540" s="383">
        <v>7</v>
      </c>
      <c r="Z540" s="386" t="s">
        <v>11</v>
      </c>
      <c r="AA540" s="386"/>
      <c r="AB540" s="386">
        <v>7</v>
      </c>
      <c r="AC540" s="386" t="s">
        <v>11</v>
      </c>
      <c r="AD540" s="383" t="s">
        <v>33</v>
      </c>
      <c r="AE540" s="383" t="s">
        <v>34</v>
      </c>
      <c r="AF540" s="383">
        <v>100</v>
      </c>
      <c r="AG540" s="383" t="s">
        <v>35</v>
      </c>
      <c r="AH540" s="383" t="s">
        <v>36</v>
      </c>
      <c r="AI540" s="383" t="s">
        <v>36</v>
      </c>
      <c r="AJ540" s="383" t="s">
        <v>3554</v>
      </c>
      <c r="AK540" s="384" t="str">
        <f t="shared" si="17"/>
        <v>NA</v>
      </c>
      <c r="AL540" s="384" t="str">
        <f t="shared" si="18"/>
        <v>NA</v>
      </c>
    </row>
    <row r="541" spans="1:38" x14ac:dyDescent="0.25">
      <c r="A541" s="381" t="s">
        <v>3224</v>
      </c>
      <c r="B541" s="382" t="s">
        <v>257</v>
      </c>
      <c r="C541" s="382" t="s">
        <v>30</v>
      </c>
      <c r="D541" s="382" t="s">
        <v>258</v>
      </c>
      <c r="E541" s="382" t="s">
        <v>4</v>
      </c>
      <c r="F541" s="383"/>
      <c r="G541" s="383">
        <v>0</v>
      </c>
      <c r="H541" s="383" t="s">
        <v>11</v>
      </c>
      <c r="I541" s="383"/>
      <c r="J541" s="383">
        <v>0</v>
      </c>
      <c r="K541" s="383" t="s">
        <v>11</v>
      </c>
      <c r="L541" s="385"/>
      <c r="M541" s="383">
        <v>0</v>
      </c>
      <c r="N541" s="383" t="s">
        <v>11</v>
      </c>
      <c r="O541" s="385"/>
      <c r="P541" s="385"/>
      <c r="Q541" s="386" t="s">
        <v>11</v>
      </c>
      <c r="R541" s="383"/>
      <c r="S541" s="383">
        <v>0</v>
      </c>
      <c r="T541" s="386" t="s">
        <v>11</v>
      </c>
      <c r="U541" s="386"/>
      <c r="V541" s="386">
        <v>0</v>
      </c>
      <c r="W541" s="386" t="s">
        <v>11</v>
      </c>
      <c r="X541" s="383"/>
      <c r="Y541" s="383">
        <v>0</v>
      </c>
      <c r="Z541" s="386" t="s">
        <v>11</v>
      </c>
      <c r="AA541" s="386"/>
      <c r="AB541" s="386">
        <v>0</v>
      </c>
      <c r="AC541" s="386" t="s">
        <v>11</v>
      </c>
      <c r="AD541" s="383" t="s">
        <v>57</v>
      </c>
      <c r="AE541" s="383" t="s">
        <v>36</v>
      </c>
      <c r="AF541" s="383">
        <v>85</v>
      </c>
      <c r="AG541" s="383" t="s">
        <v>35</v>
      </c>
      <c r="AH541" s="383" t="s">
        <v>34</v>
      </c>
      <c r="AI541" s="383" t="s">
        <v>36</v>
      </c>
      <c r="AJ541" s="383" t="s">
        <v>3554</v>
      </c>
      <c r="AK541" s="384" t="str">
        <f t="shared" si="17"/>
        <v>NA</v>
      </c>
      <c r="AL541" s="384" t="str">
        <f t="shared" si="18"/>
        <v>NA</v>
      </c>
    </row>
    <row r="542" spans="1:38" x14ac:dyDescent="0.25">
      <c r="A542" s="381" t="s">
        <v>3224</v>
      </c>
      <c r="B542" s="382" t="s">
        <v>259</v>
      </c>
      <c r="C542" s="382" t="s">
        <v>30</v>
      </c>
      <c r="D542" s="382" t="s">
        <v>260</v>
      </c>
      <c r="E542" s="382" t="s">
        <v>4</v>
      </c>
      <c r="F542" s="383"/>
      <c r="G542" s="383">
        <v>3</v>
      </c>
      <c r="H542" s="383" t="s">
        <v>11</v>
      </c>
      <c r="I542" s="383"/>
      <c r="J542" s="383">
        <v>3</v>
      </c>
      <c r="K542" s="383" t="s">
        <v>11</v>
      </c>
      <c r="L542" s="385"/>
      <c r="M542" s="383">
        <v>0</v>
      </c>
      <c r="N542" s="383" t="s">
        <v>11</v>
      </c>
      <c r="O542" s="385"/>
      <c r="P542" s="385"/>
      <c r="Q542" s="386" t="s">
        <v>11</v>
      </c>
      <c r="R542" s="383"/>
      <c r="S542" s="383">
        <v>3</v>
      </c>
      <c r="T542" s="386" t="s">
        <v>11</v>
      </c>
      <c r="U542" s="386"/>
      <c r="V542" s="386">
        <v>3</v>
      </c>
      <c r="W542" s="386" t="s">
        <v>11</v>
      </c>
      <c r="X542" s="383"/>
      <c r="Y542" s="383">
        <v>3</v>
      </c>
      <c r="Z542" s="386" t="s">
        <v>11</v>
      </c>
      <c r="AA542" s="386"/>
      <c r="AB542" s="386">
        <v>3</v>
      </c>
      <c r="AC542" s="386" t="s">
        <v>11</v>
      </c>
      <c r="AD542" s="383" t="s">
        <v>33</v>
      </c>
      <c r="AE542" s="383" t="s">
        <v>36</v>
      </c>
      <c r="AF542" s="383">
        <v>97</v>
      </c>
      <c r="AG542" s="383" t="s">
        <v>35</v>
      </c>
      <c r="AH542" s="383" t="s">
        <v>34</v>
      </c>
      <c r="AI542" s="383" t="s">
        <v>36</v>
      </c>
      <c r="AJ542" s="383" t="s">
        <v>3554</v>
      </c>
      <c r="AK542" s="384" t="str">
        <f t="shared" si="17"/>
        <v>NA</v>
      </c>
      <c r="AL542" s="384" t="str">
        <f t="shared" si="18"/>
        <v>NA</v>
      </c>
    </row>
    <row r="543" spans="1:38" x14ac:dyDescent="0.25">
      <c r="A543" s="381" t="s">
        <v>3224</v>
      </c>
      <c r="B543" s="382" t="s">
        <v>261</v>
      </c>
      <c r="C543" s="382" t="s">
        <v>30</v>
      </c>
      <c r="D543" s="382" t="s">
        <v>262</v>
      </c>
      <c r="E543" s="382" t="s">
        <v>4</v>
      </c>
      <c r="F543" s="383"/>
      <c r="G543" s="383">
        <v>12</v>
      </c>
      <c r="H543" s="383" t="s">
        <v>11</v>
      </c>
      <c r="I543" s="383"/>
      <c r="J543" s="383">
        <v>12</v>
      </c>
      <c r="K543" s="383" t="s">
        <v>11</v>
      </c>
      <c r="L543" s="385"/>
      <c r="M543" s="383">
        <v>4</v>
      </c>
      <c r="N543" s="383" t="s">
        <v>11</v>
      </c>
      <c r="O543" s="385"/>
      <c r="P543" s="385"/>
      <c r="Q543" s="386" t="s">
        <v>11</v>
      </c>
      <c r="R543" s="383"/>
      <c r="S543" s="383">
        <v>11</v>
      </c>
      <c r="T543" s="386" t="s">
        <v>11</v>
      </c>
      <c r="U543" s="386"/>
      <c r="V543" s="386">
        <v>10</v>
      </c>
      <c r="W543" s="386" t="s">
        <v>11</v>
      </c>
      <c r="X543" s="383"/>
      <c r="Y543" s="383">
        <v>11</v>
      </c>
      <c r="Z543" s="386" t="s">
        <v>11</v>
      </c>
      <c r="AA543" s="386"/>
      <c r="AB543" s="386">
        <v>10</v>
      </c>
      <c r="AC543" s="386" t="s">
        <v>11</v>
      </c>
      <c r="AD543" s="383" t="s">
        <v>33</v>
      </c>
      <c r="AE543" s="383" t="s">
        <v>34</v>
      </c>
      <c r="AF543" s="383">
        <v>100</v>
      </c>
      <c r="AG543" s="383" t="s">
        <v>35</v>
      </c>
      <c r="AH543" s="383" t="s">
        <v>34</v>
      </c>
      <c r="AI543" s="383" t="s">
        <v>36</v>
      </c>
      <c r="AJ543" s="383" t="s">
        <v>3554</v>
      </c>
      <c r="AK543" s="384" t="str">
        <f t="shared" si="17"/>
        <v>NA</v>
      </c>
      <c r="AL543" s="384" t="str">
        <f t="shared" si="18"/>
        <v>NA</v>
      </c>
    </row>
    <row r="544" spans="1:38" x14ac:dyDescent="0.25">
      <c r="A544" s="381" t="s">
        <v>3224</v>
      </c>
      <c r="B544" s="382" t="s">
        <v>263</v>
      </c>
      <c r="C544" s="382" t="s">
        <v>30</v>
      </c>
      <c r="D544" s="382" t="s">
        <v>264</v>
      </c>
      <c r="E544" s="382" t="s">
        <v>4</v>
      </c>
      <c r="F544" s="383"/>
      <c r="G544" s="383">
        <v>0</v>
      </c>
      <c r="H544" s="383" t="s">
        <v>11</v>
      </c>
      <c r="I544" s="383"/>
      <c r="J544" s="383">
        <v>0</v>
      </c>
      <c r="K544" s="383" t="s">
        <v>11</v>
      </c>
      <c r="L544" s="385"/>
      <c r="M544" s="383">
        <v>0</v>
      </c>
      <c r="N544" s="383" t="s">
        <v>11</v>
      </c>
      <c r="O544" s="385"/>
      <c r="P544" s="385"/>
      <c r="Q544" s="386" t="s">
        <v>11</v>
      </c>
      <c r="R544" s="383"/>
      <c r="S544" s="383">
        <v>0</v>
      </c>
      <c r="T544" s="386" t="s">
        <v>11</v>
      </c>
      <c r="U544" s="386"/>
      <c r="V544" s="386">
        <v>0</v>
      </c>
      <c r="W544" s="386" t="s">
        <v>11</v>
      </c>
      <c r="X544" s="383"/>
      <c r="Y544" s="383">
        <v>0</v>
      </c>
      <c r="Z544" s="386" t="s">
        <v>11</v>
      </c>
      <c r="AA544" s="386"/>
      <c r="AB544" s="386">
        <v>0</v>
      </c>
      <c r="AC544" s="386" t="s">
        <v>11</v>
      </c>
      <c r="AD544" s="383"/>
      <c r="AE544" s="383" t="s">
        <v>36</v>
      </c>
      <c r="AF544" s="383">
        <v>95</v>
      </c>
      <c r="AG544" s="383" t="s">
        <v>35</v>
      </c>
      <c r="AH544" s="383" t="s">
        <v>34</v>
      </c>
      <c r="AI544" s="383" t="s">
        <v>36</v>
      </c>
      <c r="AJ544" s="383" t="s">
        <v>3554</v>
      </c>
      <c r="AK544" s="384" t="str">
        <f t="shared" si="17"/>
        <v>NA</v>
      </c>
      <c r="AL544" s="384" t="str">
        <f t="shared" si="18"/>
        <v>NA</v>
      </c>
    </row>
    <row r="545" spans="1:40" x14ac:dyDescent="0.25">
      <c r="A545" s="381" t="s">
        <v>3224</v>
      </c>
      <c r="B545" s="382" t="s">
        <v>265</v>
      </c>
      <c r="C545" s="382" t="s">
        <v>30</v>
      </c>
      <c r="D545" s="382" t="s">
        <v>266</v>
      </c>
      <c r="E545" s="382" t="s">
        <v>4</v>
      </c>
      <c r="F545" s="383"/>
      <c r="G545" s="383">
        <v>6</v>
      </c>
      <c r="H545" s="383" t="s">
        <v>11</v>
      </c>
      <c r="I545" s="383"/>
      <c r="J545" s="383">
        <v>6</v>
      </c>
      <c r="K545" s="383" t="s">
        <v>11</v>
      </c>
      <c r="L545" s="385"/>
      <c r="M545" s="383">
        <v>4</v>
      </c>
      <c r="N545" s="383" t="s">
        <v>11</v>
      </c>
      <c r="O545" s="385"/>
      <c r="P545" s="385"/>
      <c r="Q545" s="386" t="s">
        <v>11</v>
      </c>
      <c r="R545" s="383"/>
      <c r="S545" s="383">
        <v>6</v>
      </c>
      <c r="T545" s="386" t="s">
        <v>11</v>
      </c>
      <c r="U545" s="386"/>
      <c r="V545" s="386">
        <v>6</v>
      </c>
      <c r="W545" s="386" t="s">
        <v>11</v>
      </c>
      <c r="X545" s="383"/>
      <c r="Y545" s="383">
        <v>6</v>
      </c>
      <c r="Z545" s="386" t="s">
        <v>11</v>
      </c>
      <c r="AA545" s="386"/>
      <c r="AB545" s="386">
        <v>6</v>
      </c>
      <c r="AC545" s="386" t="s">
        <v>11</v>
      </c>
      <c r="AD545" s="383" t="s">
        <v>104</v>
      </c>
      <c r="AE545" s="383" t="s">
        <v>36</v>
      </c>
      <c r="AF545" s="383">
        <v>85</v>
      </c>
      <c r="AG545" s="383" t="s">
        <v>35</v>
      </c>
      <c r="AH545" s="383" t="s">
        <v>36</v>
      </c>
      <c r="AI545" s="383" t="s">
        <v>36</v>
      </c>
      <c r="AJ545" s="383" t="s">
        <v>3554</v>
      </c>
      <c r="AK545" s="384" t="str">
        <f t="shared" si="17"/>
        <v>NA</v>
      </c>
      <c r="AL545" s="384" t="str">
        <f t="shared" si="18"/>
        <v>NA</v>
      </c>
    </row>
    <row r="546" spans="1:40" x14ac:dyDescent="0.25">
      <c r="A546" s="381" t="s">
        <v>3224</v>
      </c>
      <c r="B546" s="382" t="s">
        <v>267</v>
      </c>
      <c r="C546" s="382" t="s">
        <v>30</v>
      </c>
      <c r="D546" s="382" t="s">
        <v>268</v>
      </c>
      <c r="E546" s="382" t="s">
        <v>4</v>
      </c>
      <c r="F546" s="383"/>
      <c r="G546" s="383">
        <v>12</v>
      </c>
      <c r="H546" s="383" t="s">
        <v>11</v>
      </c>
      <c r="I546" s="383"/>
      <c r="J546" s="383">
        <v>12</v>
      </c>
      <c r="K546" s="383" t="s">
        <v>11</v>
      </c>
      <c r="L546" s="385"/>
      <c r="M546" s="383">
        <v>4</v>
      </c>
      <c r="N546" s="383" t="s">
        <v>11</v>
      </c>
      <c r="O546" s="385"/>
      <c r="P546" s="385"/>
      <c r="Q546" s="386" t="s">
        <v>11</v>
      </c>
      <c r="R546" s="383"/>
      <c r="S546" s="383">
        <v>11</v>
      </c>
      <c r="T546" s="386" t="s">
        <v>11</v>
      </c>
      <c r="U546" s="386"/>
      <c r="V546" s="386">
        <v>11</v>
      </c>
      <c r="W546" s="386" t="s">
        <v>11</v>
      </c>
      <c r="X546" s="383"/>
      <c r="Y546" s="383">
        <v>11</v>
      </c>
      <c r="Z546" s="386" t="s">
        <v>11</v>
      </c>
      <c r="AA546" s="386"/>
      <c r="AB546" s="386">
        <v>11</v>
      </c>
      <c r="AC546" s="386" t="s">
        <v>11</v>
      </c>
      <c r="AD546" s="383" t="s">
        <v>33</v>
      </c>
      <c r="AE546" s="383" t="s">
        <v>34</v>
      </c>
      <c r="AF546" s="383">
        <v>100</v>
      </c>
      <c r="AG546" s="383" t="s">
        <v>35</v>
      </c>
      <c r="AH546" s="383" t="s">
        <v>34</v>
      </c>
      <c r="AI546" s="383" t="s">
        <v>36</v>
      </c>
      <c r="AJ546" s="383" t="s">
        <v>3554</v>
      </c>
      <c r="AK546" s="384" t="str">
        <f t="shared" si="17"/>
        <v>NA</v>
      </c>
      <c r="AL546" s="384" t="str">
        <f t="shared" si="18"/>
        <v>NA</v>
      </c>
    </row>
    <row r="547" spans="1:40" x14ac:dyDescent="0.25">
      <c r="A547" s="381" t="s">
        <v>3224</v>
      </c>
      <c r="B547" s="382" t="s">
        <v>269</v>
      </c>
      <c r="C547" s="382" t="s">
        <v>30</v>
      </c>
      <c r="D547" s="382" t="s">
        <v>270</v>
      </c>
      <c r="E547" s="382" t="s">
        <v>4</v>
      </c>
      <c r="F547" s="383"/>
      <c r="G547" s="383">
        <v>7</v>
      </c>
      <c r="H547" s="383" t="s">
        <v>11</v>
      </c>
      <c r="I547" s="383"/>
      <c r="J547" s="383">
        <v>7</v>
      </c>
      <c r="K547" s="383" t="s">
        <v>11</v>
      </c>
      <c r="L547" s="385"/>
      <c r="M547" s="383">
        <v>1</v>
      </c>
      <c r="N547" s="383" t="s">
        <v>11</v>
      </c>
      <c r="O547" s="385"/>
      <c r="P547" s="385"/>
      <c r="Q547" s="386" t="s">
        <v>11</v>
      </c>
      <c r="R547" s="383"/>
      <c r="S547" s="383">
        <v>7</v>
      </c>
      <c r="T547" s="386" t="s">
        <v>11</v>
      </c>
      <c r="U547" s="386"/>
      <c r="V547" s="386">
        <v>7</v>
      </c>
      <c r="W547" s="386" t="s">
        <v>11</v>
      </c>
      <c r="X547" s="383"/>
      <c r="Y547" s="383">
        <v>7</v>
      </c>
      <c r="Z547" s="386" t="s">
        <v>11</v>
      </c>
      <c r="AA547" s="386"/>
      <c r="AB547" s="386">
        <v>7</v>
      </c>
      <c r="AC547" s="386" t="s">
        <v>11</v>
      </c>
      <c r="AD547" s="383" t="s">
        <v>33</v>
      </c>
      <c r="AE547" s="383" t="s">
        <v>36</v>
      </c>
      <c r="AF547" s="383">
        <v>97</v>
      </c>
      <c r="AG547" s="383" t="s">
        <v>35</v>
      </c>
      <c r="AH547" s="383" t="s">
        <v>36</v>
      </c>
      <c r="AI547" s="383" t="s">
        <v>36</v>
      </c>
      <c r="AJ547" s="383" t="s">
        <v>3554</v>
      </c>
      <c r="AK547" s="384" t="str">
        <f t="shared" si="17"/>
        <v>NA</v>
      </c>
      <c r="AL547" s="384" t="str">
        <f t="shared" si="18"/>
        <v>NA</v>
      </c>
    </row>
    <row r="548" spans="1:40" x14ac:dyDescent="0.25">
      <c r="A548" s="381" t="s">
        <v>3224</v>
      </c>
      <c r="B548" s="382" t="s">
        <v>271</v>
      </c>
      <c r="C548" s="382" t="s">
        <v>30</v>
      </c>
      <c r="D548" s="382" t="s">
        <v>272</v>
      </c>
      <c r="E548" s="382" t="s">
        <v>4</v>
      </c>
      <c r="F548" s="383"/>
      <c r="G548" s="383">
        <v>6</v>
      </c>
      <c r="H548" s="383" t="s">
        <v>11</v>
      </c>
      <c r="I548" s="383"/>
      <c r="J548" s="383">
        <v>6</v>
      </c>
      <c r="K548" s="383" t="s">
        <v>11</v>
      </c>
      <c r="L548" s="385"/>
      <c r="M548" s="383">
        <v>1</v>
      </c>
      <c r="N548" s="383" t="s">
        <v>11</v>
      </c>
      <c r="O548" s="385"/>
      <c r="P548" s="385"/>
      <c r="Q548" s="386" t="s">
        <v>11</v>
      </c>
      <c r="R548" s="383"/>
      <c r="S548" s="383">
        <v>6</v>
      </c>
      <c r="T548" s="386" t="s">
        <v>11</v>
      </c>
      <c r="U548" s="386"/>
      <c r="V548" s="386">
        <v>6</v>
      </c>
      <c r="W548" s="386" t="s">
        <v>11</v>
      </c>
      <c r="X548" s="383"/>
      <c r="Y548" s="383">
        <v>6</v>
      </c>
      <c r="Z548" s="386" t="s">
        <v>11</v>
      </c>
      <c r="AA548" s="386"/>
      <c r="AB548" s="386">
        <v>6</v>
      </c>
      <c r="AC548" s="386" t="s">
        <v>11</v>
      </c>
      <c r="AD548" s="383" t="s">
        <v>33</v>
      </c>
      <c r="AE548" s="383" t="s">
        <v>36</v>
      </c>
      <c r="AF548" s="383">
        <v>95</v>
      </c>
      <c r="AG548" s="383" t="s">
        <v>35</v>
      </c>
      <c r="AH548" s="383" t="s">
        <v>34</v>
      </c>
      <c r="AI548" s="383" t="s">
        <v>36</v>
      </c>
      <c r="AJ548" s="383" t="s">
        <v>3554</v>
      </c>
      <c r="AK548" s="384" t="str">
        <f t="shared" si="17"/>
        <v>NA</v>
      </c>
      <c r="AL548" s="384" t="str">
        <f t="shared" si="18"/>
        <v>NA</v>
      </c>
    </row>
    <row r="549" spans="1:40" x14ac:dyDescent="0.25">
      <c r="A549" s="381" t="s">
        <v>3224</v>
      </c>
      <c r="B549" s="382" t="s">
        <v>273</v>
      </c>
      <c r="C549" s="382" t="s">
        <v>30</v>
      </c>
      <c r="D549" s="382" t="s">
        <v>274</v>
      </c>
      <c r="E549" s="382" t="s">
        <v>4</v>
      </c>
      <c r="F549" s="383"/>
      <c r="G549" s="383">
        <v>3</v>
      </c>
      <c r="H549" s="383" t="s">
        <v>11</v>
      </c>
      <c r="I549" s="383"/>
      <c r="J549" s="383">
        <v>3</v>
      </c>
      <c r="K549" s="383" t="s">
        <v>11</v>
      </c>
      <c r="L549" s="385"/>
      <c r="M549" s="383">
        <v>1</v>
      </c>
      <c r="N549" s="383" t="s">
        <v>11</v>
      </c>
      <c r="O549" s="385"/>
      <c r="P549" s="385"/>
      <c r="Q549" s="386" t="s">
        <v>11</v>
      </c>
      <c r="R549" s="383"/>
      <c r="S549" s="383">
        <v>3</v>
      </c>
      <c r="T549" s="386" t="s">
        <v>11</v>
      </c>
      <c r="U549" s="386"/>
      <c r="V549" s="386">
        <v>3</v>
      </c>
      <c r="W549" s="386" t="s">
        <v>11</v>
      </c>
      <c r="X549" s="383"/>
      <c r="Y549" s="383">
        <v>3</v>
      </c>
      <c r="Z549" s="386" t="s">
        <v>11</v>
      </c>
      <c r="AA549" s="386"/>
      <c r="AB549" s="386">
        <v>3</v>
      </c>
      <c r="AC549" s="386" t="s">
        <v>11</v>
      </c>
      <c r="AD549" s="383" t="s">
        <v>104</v>
      </c>
      <c r="AE549" s="383" t="s">
        <v>36</v>
      </c>
      <c r="AF549" s="383">
        <v>74</v>
      </c>
      <c r="AG549" s="383" t="s">
        <v>35</v>
      </c>
      <c r="AH549" s="383" t="s">
        <v>34</v>
      </c>
      <c r="AI549" s="383" t="s">
        <v>36</v>
      </c>
      <c r="AJ549" s="383" t="s">
        <v>3554</v>
      </c>
      <c r="AK549" s="384" t="str">
        <f t="shared" si="17"/>
        <v>NA</v>
      </c>
      <c r="AL549" s="384" t="str">
        <f t="shared" si="18"/>
        <v>NA</v>
      </c>
    </row>
    <row r="550" spans="1:40" x14ac:dyDescent="0.25">
      <c r="A550" s="381" t="s">
        <v>3224</v>
      </c>
      <c r="B550" s="382" t="s">
        <v>275</v>
      </c>
      <c r="C550" s="382" t="s">
        <v>30</v>
      </c>
      <c r="D550" s="382" t="s">
        <v>276</v>
      </c>
      <c r="E550" s="382" t="s">
        <v>4</v>
      </c>
      <c r="F550" s="383"/>
      <c r="G550" s="383">
        <v>23</v>
      </c>
      <c r="H550" s="383" t="s">
        <v>11</v>
      </c>
      <c r="I550" s="383"/>
      <c r="J550" s="383">
        <v>23</v>
      </c>
      <c r="K550" s="383" t="s">
        <v>11</v>
      </c>
      <c r="L550" s="385"/>
      <c r="M550" s="383">
        <v>7</v>
      </c>
      <c r="N550" s="383" t="s">
        <v>11</v>
      </c>
      <c r="O550" s="385"/>
      <c r="P550" s="385"/>
      <c r="Q550" s="386" t="s">
        <v>11</v>
      </c>
      <c r="R550" s="383"/>
      <c r="S550" s="383">
        <v>20</v>
      </c>
      <c r="T550" s="386" t="s">
        <v>11</v>
      </c>
      <c r="U550" s="386"/>
      <c r="V550" s="386">
        <v>19</v>
      </c>
      <c r="W550" s="386" t="s">
        <v>11</v>
      </c>
      <c r="X550" s="383"/>
      <c r="Y550" s="383">
        <v>20</v>
      </c>
      <c r="Z550" s="386" t="s">
        <v>11</v>
      </c>
      <c r="AA550" s="386"/>
      <c r="AB550" s="386">
        <v>19</v>
      </c>
      <c r="AC550" s="386" t="s">
        <v>11</v>
      </c>
      <c r="AD550" s="383" t="s">
        <v>33</v>
      </c>
      <c r="AE550" s="383" t="s">
        <v>36</v>
      </c>
      <c r="AF550" s="383">
        <v>79</v>
      </c>
      <c r="AG550" s="383" t="s">
        <v>40</v>
      </c>
      <c r="AH550" s="383" t="s">
        <v>36</v>
      </c>
      <c r="AI550" s="383" t="s">
        <v>36</v>
      </c>
      <c r="AJ550" s="383" t="s">
        <v>3554</v>
      </c>
      <c r="AK550" s="384" t="str">
        <f t="shared" si="17"/>
        <v>NA</v>
      </c>
      <c r="AL550" s="384" t="str">
        <f t="shared" si="18"/>
        <v>NA</v>
      </c>
    </row>
    <row r="551" spans="1:40" s="181" customFormat="1" x14ac:dyDescent="0.25">
      <c r="A551" s="381" t="s">
        <v>3224</v>
      </c>
      <c r="B551" s="382" t="s">
        <v>277</v>
      </c>
      <c r="C551" s="382" t="s">
        <v>30</v>
      </c>
      <c r="D551" s="382" t="s">
        <v>278</v>
      </c>
      <c r="E551" s="382" t="s">
        <v>4</v>
      </c>
      <c r="F551" s="383"/>
      <c r="G551" s="383">
        <v>10</v>
      </c>
      <c r="H551" s="383" t="s">
        <v>11</v>
      </c>
      <c r="I551" s="383"/>
      <c r="J551" s="383">
        <v>10</v>
      </c>
      <c r="K551" s="383" t="s">
        <v>11</v>
      </c>
      <c r="L551" s="385"/>
      <c r="M551" s="383">
        <v>5</v>
      </c>
      <c r="N551" s="383" t="s">
        <v>11</v>
      </c>
      <c r="O551" s="385"/>
      <c r="P551" s="385"/>
      <c r="Q551" s="386" t="s">
        <v>11</v>
      </c>
      <c r="R551" s="383"/>
      <c r="S551" s="383">
        <v>8</v>
      </c>
      <c r="T551" s="386" t="s">
        <v>11</v>
      </c>
      <c r="U551" s="386"/>
      <c r="V551" s="386">
        <v>8</v>
      </c>
      <c r="W551" s="386" t="s">
        <v>11</v>
      </c>
      <c r="X551" s="383"/>
      <c r="Y551" s="383">
        <v>8</v>
      </c>
      <c r="Z551" s="386" t="s">
        <v>11</v>
      </c>
      <c r="AA551" s="386"/>
      <c r="AB551" s="386">
        <v>8</v>
      </c>
      <c r="AC551" s="386" t="s">
        <v>11</v>
      </c>
      <c r="AD551" s="383" t="s">
        <v>33</v>
      </c>
      <c r="AE551" s="383" t="s">
        <v>36</v>
      </c>
      <c r="AF551" s="383">
        <v>97</v>
      </c>
      <c r="AG551" s="383" t="s">
        <v>40</v>
      </c>
      <c r="AH551" s="383" t="s">
        <v>36</v>
      </c>
      <c r="AI551" s="383" t="s">
        <v>36</v>
      </c>
      <c r="AJ551" s="383" t="s">
        <v>3554</v>
      </c>
      <c r="AK551" s="384" t="str">
        <f t="shared" si="17"/>
        <v>NA</v>
      </c>
      <c r="AL551" s="384" t="str">
        <f t="shared" si="18"/>
        <v>NA</v>
      </c>
      <c r="AN551" s="196"/>
    </row>
    <row r="552" spans="1:40" s="181" customFormat="1" x14ac:dyDescent="0.25">
      <c r="A552" s="381" t="s">
        <v>3224</v>
      </c>
      <c r="B552" s="382" t="s">
        <v>279</v>
      </c>
      <c r="C552" s="382" t="s">
        <v>30</v>
      </c>
      <c r="D552" s="382" t="s">
        <v>280</v>
      </c>
      <c r="E552" s="382" t="s">
        <v>4</v>
      </c>
      <c r="F552" s="383"/>
      <c r="G552" s="383">
        <v>0</v>
      </c>
      <c r="H552" s="383" t="s">
        <v>11</v>
      </c>
      <c r="I552" s="383"/>
      <c r="J552" s="383">
        <v>0</v>
      </c>
      <c r="K552" s="383" t="s">
        <v>11</v>
      </c>
      <c r="L552" s="385"/>
      <c r="M552" s="383">
        <v>0</v>
      </c>
      <c r="N552" s="383" t="s">
        <v>11</v>
      </c>
      <c r="O552" s="385"/>
      <c r="P552" s="385"/>
      <c r="Q552" s="386" t="s">
        <v>11</v>
      </c>
      <c r="R552" s="383"/>
      <c r="S552" s="383">
        <v>0</v>
      </c>
      <c r="T552" s="386" t="s">
        <v>11</v>
      </c>
      <c r="U552" s="386"/>
      <c r="V552" s="386">
        <v>0</v>
      </c>
      <c r="W552" s="386" t="s">
        <v>11</v>
      </c>
      <c r="X552" s="383"/>
      <c r="Y552" s="383">
        <v>0</v>
      </c>
      <c r="Z552" s="386" t="s">
        <v>11</v>
      </c>
      <c r="AA552" s="386"/>
      <c r="AB552" s="386">
        <v>0</v>
      </c>
      <c r="AC552" s="386" t="s">
        <v>11</v>
      </c>
      <c r="AD552" s="383" t="s">
        <v>33</v>
      </c>
      <c r="AE552" s="383" t="s">
        <v>36</v>
      </c>
      <c r="AF552" s="383">
        <v>79</v>
      </c>
      <c r="AG552" s="383" t="s">
        <v>35</v>
      </c>
      <c r="AH552" s="383" t="s">
        <v>34</v>
      </c>
      <c r="AI552" s="383" t="s">
        <v>36</v>
      </c>
      <c r="AJ552" s="383" t="s">
        <v>3554</v>
      </c>
      <c r="AK552" s="384" t="str">
        <f t="shared" si="17"/>
        <v>NA</v>
      </c>
      <c r="AL552" s="384" t="str">
        <f t="shared" si="18"/>
        <v>NA</v>
      </c>
      <c r="AN552" s="196"/>
    </row>
    <row r="553" spans="1:40" s="181" customFormat="1" x14ac:dyDescent="0.25">
      <c r="A553" s="381" t="s">
        <v>3224</v>
      </c>
      <c r="B553" s="382" t="s">
        <v>281</v>
      </c>
      <c r="C553" s="382" t="s">
        <v>30</v>
      </c>
      <c r="D553" s="382" t="s">
        <v>282</v>
      </c>
      <c r="E553" s="382" t="s">
        <v>4</v>
      </c>
      <c r="F553" s="383"/>
      <c r="G553" s="383">
        <v>0</v>
      </c>
      <c r="H553" s="383" t="s">
        <v>11</v>
      </c>
      <c r="I553" s="383"/>
      <c r="J553" s="383">
        <v>0</v>
      </c>
      <c r="K553" s="383" t="s">
        <v>11</v>
      </c>
      <c r="L553" s="385"/>
      <c r="M553" s="383">
        <v>0</v>
      </c>
      <c r="N553" s="383" t="s">
        <v>11</v>
      </c>
      <c r="O553" s="385"/>
      <c r="P553" s="385"/>
      <c r="Q553" s="386" t="s">
        <v>11</v>
      </c>
      <c r="R553" s="383"/>
      <c r="S553" s="383">
        <v>0</v>
      </c>
      <c r="T553" s="386" t="s">
        <v>11</v>
      </c>
      <c r="U553" s="386"/>
      <c r="V553" s="386">
        <v>0</v>
      </c>
      <c r="W553" s="386" t="s">
        <v>11</v>
      </c>
      <c r="X553" s="383"/>
      <c r="Y553" s="383">
        <v>0</v>
      </c>
      <c r="Z553" s="386" t="s">
        <v>11</v>
      </c>
      <c r="AA553" s="386"/>
      <c r="AB553" s="386">
        <v>0</v>
      </c>
      <c r="AC553" s="386" t="s">
        <v>11</v>
      </c>
      <c r="AD553" s="383" t="s">
        <v>57</v>
      </c>
      <c r="AE553" s="383" t="s">
        <v>36</v>
      </c>
      <c r="AF553" s="383">
        <v>95</v>
      </c>
      <c r="AG553" s="383" t="s">
        <v>35</v>
      </c>
      <c r="AH553" s="383" t="s">
        <v>34</v>
      </c>
      <c r="AI553" s="383" t="s">
        <v>36</v>
      </c>
      <c r="AJ553" s="383" t="s">
        <v>3554</v>
      </c>
      <c r="AK553" s="384" t="str">
        <f t="shared" si="17"/>
        <v>NA</v>
      </c>
      <c r="AL553" s="384" t="str">
        <f t="shared" si="18"/>
        <v>NA</v>
      </c>
      <c r="AN553" s="196"/>
    </row>
    <row r="554" spans="1:40" s="181" customFormat="1" x14ac:dyDescent="0.25">
      <c r="A554" s="381" t="s">
        <v>3224</v>
      </c>
      <c r="B554" s="382" t="s">
        <v>283</v>
      </c>
      <c r="C554" s="382" t="s">
        <v>30</v>
      </c>
      <c r="D554" s="382" t="s">
        <v>284</v>
      </c>
      <c r="E554" s="382" t="s">
        <v>4</v>
      </c>
      <c r="F554" s="383"/>
      <c r="G554" s="383">
        <v>1</v>
      </c>
      <c r="H554" s="383" t="s">
        <v>11</v>
      </c>
      <c r="I554" s="383"/>
      <c r="J554" s="383">
        <v>1</v>
      </c>
      <c r="K554" s="383" t="s">
        <v>11</v>
      </c>
      <c r="L554" s="385"/>
      <c r="M554" s="383">
        <v>1</v>
      </c>
      <c r="N554" s="383" t="s">
        <v>11</v>
      </c>
      <c r="O554" s="385"/>
      <c r="P554" s="385"/>
      <c r="Q554" s="386" t="s">
        <v>11</v>
      </c>
      <c r="R554" s="383"/>
      <c r="S554" s="383">
        <v>1</v>
      </c>
      <c r="T554" s="386" t="s">
        <v>11</v>
      </c>
      <c r="U554" s="386"/>
      <c r="V554" s="386">
        <v>1</v>
      </c>
      <c r="W554" s="386" t="s">
        <v>11</v>
      </c>
      <c r="X554" s="383"/>
      <c r="Y554" s="383">
        <v>1</v>
      </c>
      <c r="Z554" s="386" t="s">
        <v>11</v>
      </c>
      <c r="AA554" s="386"/>
      <c r="AB554" s="386">
        <v>1</v>
      </c>
      <c r="AC554" s="386" t="s">
        <v>11</v>
      </c>
      <c r="AD554" s="383" t="s">
        <v>33</v>
      </c>
      <c r="AE554" s="383" t="s">
        <v>36</v>
      </c>
      <c r="AF554" s="383">
        <v>82</v>
      </c>
      <c r="AG554" s="383" t="s">
        <v>35</v>
      </c>
      <c r="AH554" s="383" t="s">
        <v>34</v>
      </c>
      <c r="AI554" s="383" t="s">
        <v>36</v>
      </c>
      <c r="AJ554" s="383" t="s">
        <v>3554</v>
      </c>
      <c r="AK554" s="384" t="str">
        <f t="shared" si="17"/>
        <v>NA</v>
      </c>
      <c r="AL554" s="384" t="str">
        <f t="shared" si="18"/>
        <v>NA</v>
      </c>
      <c r="AN554" s="196"/>
    </row>
    <row r="555" spans="1:40" s="181" customFormat="1" x14ac:dyDescent="0.25">
      <c r="A555" s="381" t="s">
        <v>3224</v>
      </c>
      <c r="B555" s="382" t="s">
        <v>285</v>
      </c>
      <c r="C555" s="382" t="s">
        <v>30</v>
      </c>
      <c r="D555" s="382" t="s">
        <v>286</v>
      </c>
      <c r="E555" s="382" t="s">
        <v>4</v>
      </c>
      <c r="F555" s="383"/>
      <c r="G555" s="383">
        <v>0</v>
      </c>
      <c r="H555" s="383" t="s">
        <v>11</v>
      </c>
      <c r="I555" s="383"/>
      <c r="J555" s="383">
        <v>0</v>
      </c>
      <c r="K555" s="383" t="s">
        <v>11</v>
      </c>
      <c r="L555" s="385"/>
      <c r="M555" s="383">
        <v>0</v>
      </c>
      <c r="N555" s="383" t="s">
        <v>11</v>
      </c>
      <c r="O555" s="385"/>
      <c r="P555" s="385">
        <v>0</v>
      </c>
      <c r="Q555" s="386" t="s">
        <v>11</v>
      </c>
      <c r="R555" s="383"/>
      <c r="S555" s="383">
        <v>0</v>
      </c>
      <c r="T555" s="386" t="s">
        <v>11</v>
      </c>
      <c r="U555" s="386"/>
      <c r="V555" s="386">
        <v>0</v>
      </c>
      <c r="W555" s="386" t="s">
        <v>11</v>
      </c>
      <c r="X555" s="383"/>
      <c r="Y555" s="383">
        <v>0</v>
      </c>
      <c r="Z555" s="386" t="s">
        <v>11</v>
      </c>
      <c r="AA555" s="386"/>
      <c r="AB555" s="386">
        <v>0</v>
      </c>
      <c r="AC555" s="386" t="s">
        <v>11</v>
      </c>
      <c r="AD555" s="383"/>
      <c r="AE555" s="383" t="s">
        <v>36</v>
      </c>
      <c r="AF555" s="383">
        <v>77</v>
      </c>
      <c r="AG555" s="383" t="s">
        <v>40</v>
      </c>
      <c r="AH555" s="383" t="s">
        <v>34</v>
      </c>
      <c r="AI555" s="383" t="s">
        <v>36</v>
      </c>
      <c r="AJ555" s="383" t="s">
        <v>3554</v>
      </c>
      <c r="AK555" s="384" t="str">
        <f t="shared" si="17"/>
        <v>NA</v>
      </c>
      <c r="AL555" s="384" t="str">
        <f t="shared" si="18"/>
        <v>NA</v>
      </c>
      <c r="AN555" s="196"/>
    </row>
    <row r="556" spans="1:40" s="181" customFormat="1" x14ac:dyDescent="0.25">
      <c r="A556" s="381" t="s">
        <v>3224</v>
      </c>
      <c r="B556" s="382" t="s">
        <v>287</v>
      </c>
      <c r="C556" s="382" t="s">
        <v>30</v>
      </c>
      <c r="D556" s="382" t="s">
        <v>288</v>
      </c>
      <c r="E556" s="382" t="s">
        <v>4</v>
      </c>
      <c r="F556" s="383"/>
      <c r="G556" s="383">
        <v>12</v>
      </c>
      <c r="H556" s="383" t="s">
        <v>11</v>
      </c>
      <c r="I556" s="383"/>
      <c r="J556" s="383">
        <v>12</v>
      </c>
      <c r="K556" s="383" t="s">
        <v>11</v>
      </c>
      <c r="L556" s="385"/>
      <c r="M556" s="383">
        <v>0</v>
      </c>
      <c r="N556" s="383" t="s">
        <v>11</v>
      </c>
      <c r="O556" s="385"/>
      <c r="P556" s="385"/>
      <c r="Q556" s="386" t="s">
        <v>11</v>
      </c>
      <c r="R556" s="383"/>
      <c r="S556" s="383">
        <v>12</v>
      </c>
      <c r="T556" s="386" t="s">
        <v>11</v>
      </c>
      <c r="U556" s="386"/>
      <c r="V556" s="386">
        <v>12</v>
      </c>
      <c r="W556" s="386" t="s">
        <v>11</v>
      </c>
      <c r="X556" s="383"/>
      <c r="Y556" s="383">
        <v>12</v>
      </c>
      <c r="Z556" s="386" t="s">
        <v>11</v>
      </c>
      <c r="AA556" s="386"/>
      <c r="AB556" s="386">
        <v>12</v>
      </c>
      <c r="AC556" s="386" t="s">
        <v>11</v>
      </c>
      <c r="AD556" s="383" t="s">
        <v>33</v>
      </c>
      <c r="AE556" s="383" t="s">
        <v>36</v>
      </c>
      <c r="AF556" s="383">
        <v>97</v>
      </c>
      <c r="AG556" s="383" t="s">
        <v>40</v>
      </c>
      <c r="AH556" s="383" t="s">
        <v>36</v>
      </c>
      <c r="AI556" s="383" t="s">
        <v>36</v>
      </c>
      <c r="AJ556" s="383" t="s">
        <v>3554</v>
      </c>
      <c r="AK556" s="384" t="str">
        <f t="shared" si="17"/>
        <v>NA</v>
      </c>
      <c r="AL556" s="384" t="str">
        <f t="shared" si="18"/>
        <v>NA</v>
      </c>
      <c r="AN556" s="196"/>
    </row>
    <row r="557" spans="1:40" s="181" customFormat="1" x14ac:dyDescent="0.25">
      <c r="A557" s="381" t="s">
        <v>3224</v>
      </c>
      <c r="B557" s="382" t="s">
        <v>289</v>
      </c>
      <c r="C557" s="382" t="s">
        <v>30</v>
      </c>
      <c r="D557" s="382" t="s">
        <v>290</v>
      </c>
      <c r="E557" s="382" t="s">
        <v>4</v>
      </c>
      <c r="F557" s="383"/>
      <c r="G557" s="383">
        <v>15</v>
      </c>
      <c r="H557" s="383" t="s">
        <v>11</v>
      </c>
      <c r="I557" s="383"/>
      <c r="J557" s="383">
        <v>15</v>
      </c>
      <c r="K557" s="383" t="s">
        <v>11</v>
      </c>
      <c r="L557" s="385"/>
      <c r="M557" s="383">
        <v>6</v>
      </c>
      <c r="N557" s="383" t="s">
        <v>11</v>
      </c>
      <c r="O557" s="385"/>
      <c r="P557" s="385"/>
      <c r="Q557" s="386" t="s">
        <v>11</v>
      </c>
      <c r="R557" s="383"/>
      <c r="S557" s="383">
        <v>15</v>
      </c>
      <c r="T557" s="386" t="s">
        <v>11</v>
      </c>
      <c r="U557" s="386"/>
      <c r="V557" s="386">
        <v>15</v>
      </c>
      <c r="W557" s="386" t="s">
        <v>11</v>
      </c>
      <c r="X557" s="383"/>
      <c r="Y557" s="383">
        <v>15</v>
      </c>
      <c r="Z557" s="386" t="s">
        <v>11</v>
      </c>
      <c r="AA557" s="386"/>
      <c r="AB557" s="386">
        <v>15</v>
      </c>
      <c r="AC557" s="386" t="s">
        <v>11</v>
      </c>
      <c r="AD557" s="383" t="s">
        <v>33</v>
      </c>
      <c r="AE557" s="383" t="s">
        <v>36</v>
      </c>
      <c r="AF557" s="383">
        <v>97</v>
      </c>
      <c r="AG557" s="383" t="s">
        <v>35</v>
      </c>
      <c r="AH557" s="383" t="s">
        <v>36</v>
      </c>
      <c r="AI557" s="383" t="s">
        <v>36</v>
      </c>
      <c r="AJ557" s="383" t="s">
        <v>3554</v>
      </c>
      <c r="AK557" s="384" t="str">
        <f t="shared" si="17"/>
        <v>NA</v>
      </c>
      <c r="AL557" s="384" t="str">
        <f t="shared" si="18"/>
        <v>NA</v>
      </c>
      <c r="AN557" s="196"/>
    </row>
    <row r="558" spans="1:40" s="181" customFormat="1" x14ac:dyDescent="0.25">
      <c r="A558" s="381" t="s">
        <v>3224</v>
      </c>
      <c r="B558" s="382" t="s">
        <v>291</v>
      </c>
      <c r="C558" s="382" t="s">
        <v>30</v>
      </c>
      <c r="D558" s="382" t="s">
        <v>292</v>
      </c>
      <c r="E558" s="382" t="s">
        <v>4</v>
      </c>
      <c r="F558" s="383"/>
      <c r="G558" s="383">
        <v>2</v>
      </c>
      <c r="H558" s="383" t="s">
        <v>11</v>
      </c>
      <c r="I558" s="383"/>
      <c r="J558" s="383">
        <v>2</v>
      </c>
      <c r="K558" s="383" t="s">
        <v>11</v>
      </c>
      <c r="L558" s="385"/>
      <c r="M558" s="383">
        <v>0</v>
      </c>
      <c r="N558" s="383" t="s">
        <v>11</v>
      </c>
      <c r="O558" s="385"/>
      <c r="P558" s="385"/>
      <c r="Q558" s="386" t="s">
        <v>11</v>
      </c>
      <c r="R558" s="383"/>
      <c r="S558" s="383">
        <v>1</v>
      </c>
      <c r="T558" s="386" t="s">
        <v>11</v>
      </c>
      <c r="U558" s="386"/>
      <c r="V558" s="386">
        <v>1</v>
      </c>
      <c r="W558" s="386" t="s">
        <v>11</v>
      </c>
      <c r="X558" s="383"/>
      <c r="Y558" s="383">
        <v>1</v>
      </c>
      <c r="Z558" s="386" t="s">
        <v>11</v>
      </c>
      <c r="AA558" s="386"/>
      <c r="AB558" s="386">
        <v>1</v>
      </c>
      <c r="AC558" s="386" t="s">
        <v>11</v>
      </c>
      <c r="AD558" s="383" t="s">
        <v>57</v>
      </c>
      <c r="AE558" s="383" t="s">
        <v>36</v>
      </c>
      <c r="AF558" s="383">
        <v>82</v>
      </c>
      <c r="AG558" s="383" t="s">
        <v>40</v>
      </c>
      <c r="AH558" s="383" t="s">
        <v>34</v>
      </c>
      <c r="AI558" s="383" t="s">
        <v>36</v>
      </c>
      <c r="AJ558" s="383" t="s">
        <v>3554</v>
      </c>
      <c r="AK558" s="384" t="str">
        <f t="shared" si="17"/>
        <v>NA</v>
      </c>
      <c r="AL558" s="384" t="str">
        <f t="shared" si="18"/>
        <v>NA</v>
      </c>
      <c r="AN558" s="196"/>
    </row>
    <row r="559" spans="1:40" s="181" customFormat="1" x14ac:dyDescent="0.25">
      <c r="A559" s="381" t="s">
        <v>3224</v>
      </c>
      <c r="B559" s="382" t="s">
        <v>293</v>
      </c>
      <c r="C559" s="382" t="s">
        <v>30</v>
      </c>
      <c r="D559" s="382" t="s">
        <v>294</v>
      </c>
      <c r="E559" s="382" t="s">
        <v>4</v>
      </c>
      <c r="F559" s="383"/>
      <c r="G559" s="383">
        <v>0</v>
      </c>
      <c r="H559" s="383" t="s">
        <v>11</v>
      </c>
      <c r="I559" s="383"/>
      <c r="J559" s="383">
        <v>0</v>
      </c>
      <c r="K559" s="383" t="s">
        <v>11</v>
      </c>
      <c r="L559" s="385"/>
      <c r="M559" s="383">
        <v>0</v>
      </c>
      <c r="N559" s="383" t="s">
        <v>11</v>
      </c>
      <c r="O559" s="385"/>
      <c r="P559" s="385"/>
      <c r="Q559" s="386" t="s">
        <v>11</v>
      </c>
      <c r="R559" s="383"/>
      <c r="S559" s="383">
        <v>0</v>
      </c>
      <c r="T559" s="386" t="s">
        <v>11</v>
      </c>
      <c r="U559" s="386"/>
      <c r="V559" s="386">
        <v>0</v>
      </c>
      <c r="W559" s="386" t="s">
        <v>11</v>
      </c>
      <c r="X559" s="383"/>
      <c r="Y559" s="383">
        <v>0</v>
      </c>
      <c r="Z559" s="386" t="s">
        <v>11</v>
      </c>
      <c r="AA559" s="386"/>
      <c r="AB559" s="386">
        <v>0</v>
      </c>
      <c r="AC559" s="386" t="s">
        <v>11</v>
      </c>
      <c r="AD559" s="383" t="s">
        <v>33</v>
      </c>
      <c r="AE559" s="383" t="s">
        <v>36</v>
      </c>
      <c r="AF559" s="383">
        <v>90</v>
      </c>
      <c r="AG559" s="383" t="s">
        <v>40</v>
      </c>
      <c r="AH559" s="383" t="s">
        <v>34</v>
      </c>
      <c r="AI559" s="383" t="s">
        <v>36</v>
      </c>
      <c r="AJ559" s="383" t="s">
        <v>3554</v>
      </c>
      <c r="AK559" s="384" t="str">
        <f t="shared" si="17"/>
        <v>NA</v>
      </c>
      <c r="AL559" s="384" t="str">
        <f t="shared" si="18"/>
        <v>NA</v>
      </c>
      <c r="AN559" s="196"/>
    </row>
    <row r="560" spans="1:40" s="181" customFormat="1" x14ac:dyDescent="0.25">
      <c r="A560" s="381" t="s">
        <v>3224</v>
      </c>
      <c r="B560" s="382" t="s">
        <v>295</v>
      </c>
      <c r="C560" s="382" t="s">
        <v>30</v>
      </c>
      <c r="D560" s="382" t="s">
        <v>296</v>
      </c>
      <c r="E560" s="382" t="s">
        <v>4</v>
      </c>
      <c r="F560" s="383"/>
      <c r="G560" s="383">
        <v>2</v>
      </c>
      <c r="H560" s="383" t="s">
        <v>11</v>
      </c>
      <c r="I560" s="383"/>
      <c r="J560" s="383">
        <v>2</v>
      </c>
      <c r="K560" s="383" t="s">
        <v>11</v>
      </c>
      <c r="L560" s="385"/>
      <c r="M560" s="383">
        <v>0</v>
      </c>
      <c r="N560" s="383" t="s">
        <v>11</v>
      </c>
      <c r="O560" s="385"/>
      <c r="P560" s="385"/>
      <c r="Q560" s="386" t="s">
        <v>11</v>
      </c>
      <c r="R560" s="383"/>
      <c r="S560" s="383">
        <v>2</v>
      </c>
      <c r="T560" s="386" t="s">
        <v>11</v>
      </c>
      <c r="U560" s="386"/>
      <c r="V560" s="386">
        <v>2</v>
      </c>
      <c r="W560" s="386" t="s">
        <v>11</v>
      </c>
      <c r="X560" s="383"/>
      <c r="Y560" s="383">
        <v>2</v>
      </c>
      <c r="Z560" s="386" t="s">
        <v>11</v>
      </c>
      <c r="AA560" s="386"/>
      <c r="AB560" s="386">
        <v>2</v>
      </c>
      <c r="AC560" s="386" t="s">
        <v>11</v>
      </c>
      <c r="AD560" s="383" t="s">
        <v>46</v>
      </c>
      <c r="AE560" s="383" t="s">
        <v>36</v>
      </c>
      <c r="AF560" s="383">
        <v>72</v>
      </c>
      <c r="AG560" s="383" t="s">
        <v>35</v>
      </c>
      <c r="AH560" s="383" t="s">
        <v>34</v>
      </c>
      <c r="AI560" s="383" t="s">
        <v>36</v>
      </c>
      <c r="AJ560" s="383" t="s">
        <v>3554</v>
      </c>
      <c r="AK560" s="384" t="str">
        <f t="shared" si="17"/>
        <v>NA</v>
      </c>
      <c r="AL560" s="384" t="str">
        <f t="shared" si="18"/>
        <v>NA</v>
      </c>
      <c r="AN560" s="196"/>
    </row>
    <row r="561" spans="1:40" s="181" customFormat="1" x14ac:dyDescent="0.25">
      <c r="A561" s="381" t="s">
        <v>3224</v>
      </c>
      <c r="B561" s="382" t="s">
        <v>297</v>
      </c>
      <c r="C561" s="382" t="s">
        <v>30</v>
      </c>
      <c r="D561" s="382" t="s">
        <v>298</v>
      </c>
      <c r="E561" s="382" t="s">
        <v>4</v>
      </c>
      <c r="F561" s="383"/>
      <c r="G561" s="383">
        <v>0</v>
      </c>
      <c r="H561" s="383" t="s">
        <v>11</v>
      </c>
      <c r="I561" s="383"/>
      <c r="J561" s="383">
        <v>0</v>
      </c>
      <c r="K561" s="383" t="s">
        <v>11</v>
      </c>
      <c r="L561" s="385"/>
      <c r="M561" s="383">
        <v>0</v>
      </c>
      <c r="N561" s="383" t="s">
        <v>11</v>
      </c>
      <c r="O561" s="385"/>
      <c r="P561" s="385"/>
      <c r="Q561" s="386" t="s">
        <v>11</v>
      </c>
      <c r="R561" s="383"/>
      <c r="S561" s="383">
        <v>0</v>
      </c>
      <c r="T561" s="386" t="s">
        <v>11</v>
      </c>
      <c r="U561" s="386"/>
      <c r="V561" s="386">
        <v>0</v>
      </c>
      <c r="W561" s="386" t="s">
        <v>11</v>
      </c>
      <c r="X561" s="383"/>
      <c r="Y561" s="383">
        <v>0</v>
      </c>
      <c r="Z561" s="386" t="s">
        <v>11</v>
      </c>
      <c r="AA561" s="386"/>
      <c r="AB561" s="386">
        <v>0</v>
      </c>
      <c r="AC561" s="386" t="s">
        <v>11</v>
      </c>
      <c r="AD561" s="383" t="s">
        <v>57</v>
      </c>
      <c r="AE561" s="383" t="s">
        <v>36</v>
      </c>
      <c r="AF561" s="383">
        <v>85</v>
      </c>
      <c r="AG561" s="383" t="s">
        <v>35</v>
      </c>
      <c r="AH561" s="383" t="s">
        <v>34</v>
      </c>
      <c r="AI561" s="383" t="s">
        <v>36</v>
      </c>
      <c r="AJ561" s="383" t="s">
        <v>3554</v>
      </c>
      <c r="AK561" s="384" t="str">
        <f t="shared" si="17"/>
        <v>NA</v>
      </c>
      <c r="AL561" s="384" t="str">
        <f t="shared" si="18"/>
        <v>NA</v>
      </c>
      <c r="AN561" s="196"/>
    </row>
    <row r="562" spans="1:40" s="181" customFormat="1" x14ac:dyDescent="0.25">
      <c r="A562" s="381" t="s">
        <v>3224</v>
      </c>
      <c r="B562" s="382" t="s">
        <v>299</v>
      </c>
      <c r="C562" s="382" t="s">
        <v>30</v>
      </c>
      <c r="D562" s="382" t="s">
        <v>2240</v>
      </c>
      <c r="E562" s="382" t="s">
        <v>4</v>
      </c>
      <c r="F562" s="383"/>
      <c r="G562" s="383">
        <v>0</v>
      </c>
      <c r="H562" s="383" t="s">
        <v>11</v>
      </c>
      <c r="I562" s="383"/>
      <c r="J562" s="383">
        <v>0</v>
      </c>
      <c r="K562" s="383" t="s">
        <v>11</v>
      </c>
      <c r="L562" s="385"/>
      <c r="M562" s="383">
        <v>0</v>
      </c>
      <c r="N562" s="383" t="s">
        <v>11</v>
      </c>
      <c r="O562" s="385"/>
      <c r="P562" s="385"/>
      <c r="Q562" s="386" t="s">
        <v>11</v>
      </c>
      <c r="R562" s="383"/>
      <c r="S562" s="383">
        <v>0</v>
      </c>
      <c r="T562" s="386" t="s">
        <v>11</v>
      </c>
      <c r="U562" s="386"/>
      <c r="V562" s="386">
        <v>0</v>
      </c>
      <c r="W562" s="386" t="s">
        <v>11</v>
      </c>
      <c r="X562" s="383"/>
      <c r="Y562" s="383">
        <v>0</v>
      </c>
      <c r="Z562" s="386" t="s">
        <v>11</v>
      </c>
      <c r="AA562" s="386"/>
      <c r="AB562" s="386">
        <v>0</v>
      </c>
      <c r="AC562" s="386" t="s">
        <v>11</v>
      </c>
      <c r="AD562" s="383" t="s">
        <v>57</v>
      </c>
      <c r="AE562" s="383" t="s">
        <v>36</v>
      </c>
      <c r="AF562" s="383">
        <v>90</v>
      </c>
      <c r="AG562" s="383" t="s">
        <v>35</v>
      </c>
      <c r="AH562" s="383" t="s">
        <v>34</v>
      </c>
      <c r="AI562" s="383" t="s">
        <v>36</v>
      </c>
      <c r="AJ562" s="383" t="s">
        <v>3554</v>
      </c>
      <c r="AK562" s="384" t="str">
        <f t="shared" si="17"/>
        <v>NA</v>
      </c>
      <c r="AL562" s="384" t="str">
        <f t="shared" si="18"/>
        <v>NA</v>
      </c>
      <c r="AN562" s="196"/>
    </row>
    <row r="563" spans="1:40" s="181" customFormat="1" x14ac:dyDescent="0.25">
      <c r="A563" s="381" t="s">
        <v>3224</v>
      </c>
      <c r="B563" s="382" t="s">
        <v>2315</v>
      </c>
      <c r="C563" s="382" t="s">
        <v>30</v>
      </c>
      <c r="D563" s="382" t="s">
        <v>2316</v>
      </c>
      <c r="E563" s="382" t="s">
        <v>4</v>
      </c>
      <c r="F563" s="383"/>
      <c r="G563" s="383">
        <v>0</v>
      </c>
      <c r="H563" s="383" t="s">
        <v>11</v>
      </c>
      <c r="I563" s="383"/>
      <c r="J563" s="383">
        <v>0</v>
      </c>
      <c r="K563" s="383" t="s">
        <v>11</v>
      </c>
      <c r="L563" s="385"/>
      <c r="M563" s="383">
        <v>0</v>
      </c>
      <c r="N563" s="383" t="s">
        <v>11</v>
      </c>
      <c r="O563" s="385"/>
      <c r="P563" s="385"/>
      <c r="Q563" s="386" t="s">
        <v>11</v>
      </c>
      <c r="R563" s="383"/>
      <c r="S563" s="383">
        <v>0</v>
      </c>
      <c r="T563" s="386" t="s">
        <v>11</v>
      </c>
      <c r="U563" s="386"/>
      <c r="V563" s="386">
        <v>0</v>
      </c>
      <c r="W563" s="386" t="s">
        <v>11</v>
      </c>
      <c r="X563" s="383"/>
      <c r="Y563" s="383">
        <v>0</v>
      </c>
      <c r="Z563" s="386" t="s">
        <v>11</v>
      </c>
      <c r="AA563" s="386"/>
      <c r="AB563" s="386">
        <v>0</v>
      </c>
      <c r="AC563" s="386" t="s">
        <v>11</v>
      </c>
      <c r="AD563" s="383" t="s">
        <v>214</v>
      </c>
      <c r="AE563" s="383" t="s">
        <v>36</v>
      </c>
      <c r="AF563" s="383">
        <v>82</v>
      </c>
      <c r="AG563" s="383" t="s">
        <v>35</v>
      </c>
      <c r="AH563" s="383" t="s">
        <v>36</v>
      </c>
      <c r="AI563" s="383" t="s">
        <v>34</v>
      </c>
      <c r="AJ563" s="383" t="s">
        <v>3554</v>
      </c>
      <c r="AK563" s="384" t="str">
        <f t="shared" si="17"/>
        <v>NA</v>
      </c>
      <c r="AL563" s="384" t="str">
        <f t="shared" si="18"/>
        <v>NA</v>
      </c>
      <c r="AN563" s="196"/>
    </row>
    <row r="564" spans="1:40" s="181" customFormat="1" x14ac:dyDescent="0.25">
      <c r="A564" s="381" t="s">
        <v>3224</v>
      </c>
      <c r="B564" s="382" t="s">
        <v>300</v>
      </c>
      <c r="C564" s="382" t="s">
        <v>30</v>
      </c>
      <c r="D564" s="382" t="s">
        <v>301</v>
      </c>
      <c r="E564" s="382" t="s">
        <v>4</v>
      </c>
      <c r="F564" s="383"/>
      <c r="G564" s="383">
        <v>4</v>
      </c>
      <c r="H564" s="383" t="s">
        <v>11</v>
      </c>
      <c r="I564" s="383"/>
      <c r="J564" s="383">
        <v>4</v>
      </c>
      <c r="K564" s="383" t="s">
        <v>11</v>
      </c>
      <c r="L564" s="385"/>
      <c r="M564" s="383">
        <v>1</v>
      </c>
      <c r="N564" s="383" t="s">
        <v>11</v>
      </c>
      <c r="O564" s="385"/>
      <c r="P564" s="385"/>
      <c r="Q564" s="386" t="s">
        <v>11</v>
      </c>
      <c r="R564" s="383"/>
      <c r="S564" s="383">
        <v>4</v>
      </c>
      <c r="T564" s="386" t="s">
        <v>11</v>
      </c>
      <c r="U564" s="386"/>
      <c r="V564" s="386">
        <v>4</v>
      </c>
      <c r="W564" s="386" t="s">
        <v>11</v>
      </c>
      <c r="X564" s="383"/>
      <c r="Y564" s="383">
        <v>4</v>
      </c>
      <c r="Z564" s="386" t="s">
        <v>11</v>
      </c>
      <c r="AA564" s="386"/>
      <c r="AB564" s="386">
        <v>4</v>
      </c>
      <c r="AC564" s="386" t="s">
        <v>11</v>
      </c>
      <c r="AD564" s="383" t="s">
        <v>33</v>
      </c>
      <c r="AE564" s="383" t="s">
        <v>34</v>
      </c>
      <c r="AF564" s="383">
        <v>100</v>
      </c>
      <c r="AG564" s="383" t="s">
        <v>35</v>
      </c>
      <c r="AH564" s="383" t="s">
        <v>36</v>
      </c>
      <c r="AI564" s="383" t="s">
        <v>34</v>
      </c>
      <c r="AJ564" s="383" t="s">
        <v>3554</v>
      </c>
      <c r="AK564" s="384" t="str">
        <f t="shared" si="17"/>
        <v>NA</v>
      </c>
      <c r="AL564" s="384" t="str">
        <f t="shared" si="18"/>
        <v>NA</v>
      </c>
      <c r="AN564" s="196"/>
    </row>
    <row r="565" spans="1:40" s="181" customFormat="1" x14ac:dyDescent="0.25">
      <c r="A565" s="381" t="s">
        <v>3224</v>
      </c>
      <c r="B565" s="382" t="s">
        <v>302</v>
      </c>
      <c r="C565" s="382" t="s">
        <v>30</v>
      </c>
      <c r="D565" s="382" t="s">
        <v>303</v>
      </c>
      <c r="E565" s="382" t="s">
        <v>4</v>
      </c>
      <c r="F565" s="383"/>
      <c r="G565" s="383">
        <v>0</v>
      </c>
      <c r="H565" s="383" t="s">
        <v>11</v>
      </c>
      <c r="I565" s="383"/>
      <c r="J565" s="383">
        <v>0</v>
      </c>
      <c r="K565" s="383" t="s">
        <v>11</v>
      </c>
      <c r="L565" s="385"/>
      <c r="M565" s="383">
        <v>0</v>
      </c>
      <c r="N565" s="383" t="s">
        <v>11</v>
      </c>
      <c r="O565" s="385"/>
      <c r="P565" s="385"/>
      <c r="Q565" s="386" t="s">
        <v>11</v>
      </c>
      <c r="R565" s="383"/>
      <c r="S565" s="383">
        <v>0</v>
      </c>
      <c r="T565" s="386" t="s">
        <v>11</v>
      </c>
      <c r="U565" s="386"/>
      <c r="V565" s="386">
        <v>0</v>
      </c>
      <c r="W565" s="386" t="s">
        <v>11</v>
      </c>
      <c r="X565" s="383"/>
      <c r="Y565" s="383">
        <v>0</v>
      </c>
      <c r="Z565" s="386" t="s">
        <v>11</v>
      </c>
      <c r="AA565" s="386"/>
      <c r="AB565" s="386">
        <v>0</v>
      </c>
      <c r="AC565" s="386" t="s">
        <v>11</v>
      </c>
      <c r="AD565" s="383" t="s">
        <v>57</v>
      </c>
      <c r="AE565" s="383" t="s">
        <v>36</v>
      </c>
      <c r="AF565" s="383">
        <v>79</v>
      </c>
      <c r="AG565" s="383" t="s">
        <v>35</v>
      </c>
      <c r="AH565" s="383" t="s">
        <v>34</v>
      </c>
      <c r="AI565" s="383" t="s">
        <v>36</v>
      </c>
      <c r="AJ565" s="383" t="s">
        <v>3554</v>
      </c>
      <c r="AK565" s="384" t="str">
        <f t="shared" si="17"/>
        <v>NA</v>
      </c>
      <c r="AL565" s="384" t="str">
        <f t="shared" si="18"/>
        <v>NA</v>
      </c>
      <c r="AN565" s="196"/>
    </row>
    <row r="566" spans="1:40" s="181" customFormat="1" x14ac:dyDescent="0.25">
      <c r="A566" s="381" t="s">
        <v>3224</v>
      </c>
      <c r="B566" s="382" t="s">
        <v>304</v>
      </c>
      <c r="C566" s="382" t="s">
        <v>30</v>
      </c>
      <c r="D566" s="382" t="s">
        <v>305</v>
      </c>
      <c r="E566" s="382" t="s">
        <v>4</v>
      </c>
      <c r="F566" s="383"/>
      <c r="G566" s="383">
        <v>0</v>
      </c>
      <c r="H566" s="383" t="s">
        <v>11</v>
      </c>
      <c r="I566" s="383"/>
      <c r="J566" s="383">
        <v>0</v>
      </c>
      <c r="K566" s="383" t="s">
        <v>11</v>
      </c>
      <c r="L566" s="385"/>
      <c r="M566" s="383">
        <v>0</v>
      </c>
      <c r="N566" s="383" t="s">
        <v>11</v>
      </c>
      <c r="O566" s="385"/>
      <c r="P566" s="385"/>
      <c r="Q566" s="386" t="s">
        <v>11</v>
      </c>
      <c r="R566" s="383"/>
      <c r="S566" s="383">
        <v>0</v>
      </c>
      <c r="T566" s="386" t="s">
        <v>11</v>
      </c>
      <c r="U566" s="386"/>
      <c r="V566" s="386">
        <v>0</v>
      </c>
      <c r="W566" s="386" t="s">
        <v>11</v>
      </c>
      <c r="X566" s="383"/>
      <c r="Y566" s="383">
        <v>0</v>
      </c>
      <c r="Z566" s="386" t="s">
        <v>11</v>
      </c>
      <c r="AA566" s="386"/>
      <c r="AB566" s="386">
        <v>0</v>
      </c>
      <c r="AC566" s="386" t="s">
        <v>11</v>
      </c>
      <c r="AD566" s="383" t="s">
        <v>57</v>
      </c>
      <c r="AE566" s="383" t="s">
        <v>36</v>
      </c>
      <c r="AF566" s="383">
        <v>79</v>
      </c>
      <c r="AG566" s="383" t="s">
        <v>35</v>
      </c>
      <c r="AH566" s="383" t="s">
        <v>34</v>
      </c>
      <c r="AI566" s="383" t="s">
        <v>36</v>
      </c>
      <c r="AJ566" s="383" t="s">
        <v>3554</v>
      </c>
      <c r="AK566" s="384" t="str">
        <f t="shared" si="17"/>
        <v>NA</v>
      </c>
      <c r="AL566" s="384" t="str">
        <f t="shared" si="18"/>
        <v>NA</v>
      </c>
      <c r="AN566" s="196"/>
    </row>
    <row r="567" spans="1:40" s="181" customFormat="1" x14ac:dyDescent="0.25">
      <c r="A567" s="381" t="s">
        <v>3224</v>
      </c>
      <c r="B567" s="382" t="s">
        <v>306</v>
      </c>
      <c r="C567" s="382" t="s">
        <v>30</v>
      </c>
      <c r="D567" s="382" t="s">
        <v>307</v>
      </c>
      <c r="E567" s="382" t="s">
        <v>4</v>
      </c>
      <c r="F567" s="383"/>
      <c r="G567" s="383">
        <v>11</v>
      </c>
      <c r="H567" s="383" t="s">
        <v>11</v>
      </c>
      <c r="I567" s="383"/>
      <c r="J567" s="383">
        <v>11</v>
      </c>
      <c r="K567" s="383" t="s">
        <v>11</v>
      </c>
      <c r="L567" s="385"/>
      <c r="M567" s="383">
        <v>4</v>
      </c>
      <c r="N567" s="383" t="s">
        <v>11</v>
      </c>
      <c r="O567" s="385"/>
      <c r="P567" s="385"/>
      <c r="Q567" s="386" t="s">
        <v>11</v>
      </c>
      <c r="R567" s="383"/>
      <c r="S567" s="383">
        <v>11</v>
      </c>
      <c r="T567" s="386" t="s">
        <v>11</v>
      </c>
      <c r="U567" s="386"/>
      <c r="V567" s="386">
        <v>11</v>
      </c>
      <c r="W567" s="386" t="s">
        <v>11</v>
      </c>
      <c r="X567" s="383"/>
      <c r="Y567" s="383">
        <v>11</v>
      </c>
      <c r="Z567" s="386" t="s">
        <v>11</v>
      </c>
      <c r="AA567" s="386"/>
      <c r="AB567" s="386">
        <v>11</v>
      </c>
      <c r="AC567" s="386" t="s">
        <v>11</v>
      </c>
      <c r="AD567" s="383" t="s">
        <v>33</v>
      </c>
      <c r="AE567" s="383" t="s">
        <v>36</v>
      </c>
      <c r="AF567" s="383">
        <v>82</v>
      </c>
      <c r="AG567" s="383" t="s">
        <v>35</v>
      </c>
      <c r="AH567" s="383" t="s">
        <v>36</v>
      </c>
      <c r="AI567" s="383" t="s">
        <v>36</v>
      </c>
      <c r="AJ567" s="383" t="s">
        <v>3554</v>
      </c>
      <c r="AK567" s="384" t="str">
        <f t="shared" si="17"/>
        <v>NA</v>
      </c>
      <c r="AL567" s="384" t="str">
        <f t="shared" si="18"/>
        <v>NA</v>
      </c>
      <c r="AN567" s="196"/>
    </row>
    <row r="568" spans="1:40" s="181" customFormat="1" x14ac:dyDescent="0.25">
      <c r="A568" s="381" t="s">
        <v>3224</v>
      </c>
      <c r="B568" s="382" t="s">
        <v>308</v>
      </c>
      <c r="C568" s="382" t="s">
        <v>30</v>
      </c>
      <c r="D568" s="382" t="s">
        <v>309</v>
      </c>
      <c r="E568" s="382" t="s">
        <v>4</v>
      </c>
      <c r="F568" s="383"/>
      <c r="G568" s="383">
        <v>1</v>
      </c>
      <c r="H568" s="383" t="s">
        <v>11</v>
      </c>
      <c r="I568" s="383"/>
      <c r="J568" s="383">
        <v>1</v>
      </c>
      <c r="K568" s="383" t="s">
        <v>11</v>
      </c>
      <c r="L568" s="385"/>
      <c r="M568" s="383">
        <v>0</v>
      </c>
      <c r="N568" s="383" t="s">
        <v>11</v>
      </c>
      <c r="O568" s="385"/>
      <c r="P568" s="385"/>
      <c r="Q568" s="386" t="s">
        <v>11</v>
      </c>
      <c r="R568" s="383"/>
      <c r="S568" s="383">
        <v>1</v>
      </c>
      <c r="T568" s="386" t="s">
        <v>11</v>
      </c>
      <c r="U568" s="386"/>
      <c r="V568" s="386">
        <v>1</v>
      </c>
      <c r="W568" s="386" t="s">
        <v>11</v>
      </c>
      <c r="X568" s="383"/>
      <c r="Y568" s="383">
        <v>1</v>
      </c>
      <c r="Z568" s="386" t="s">
        <v>11</v>
      </c>
      <c r="AA568" s="386"/>
      <c r="AB568" s="386">
        <v>1</v>
      </c>
      <c r="AC568" s="386" t="s">
        <v>11</v>
      </c>
      <c r="AD568" s="383" t="s">
        <v>33</v>
      </c>
      <c r="AE568" s="383" t="s">
        <v>36</v>
      </c>
      <c r="AF568" s="383">
        <v>97</v>
      </c>
      <c r="AG568" s="383" t="s">
        <v>35</v>
      </c>
      <c r="AH568" s="383" t="s">
        <v>34</v>
      </c>
      <c r="AI568" s="383" t="s">
        <v>34</v>
      </c>
      <c r="AJ568" s="383" t="s">
        <v>3554</v>
      </c>
      <c r="AK568" s="384" t="str">
        <f t="shared" si="17"/>
        <v>NA</v>
      </c>
      <c r="AL568" s="384" t="str">
        <f t="shared" si="18"/>
        <v>NA</v>
      </c>
      <c r="AN568" s="196"/>
    </row>
    <row r="569" spans="1:40" s="181" customFormat="1" x14ac:dyDescent="0.25">
      <c r="A569" s="381" t="s">
        <v>3224</v>
      </c>
      <c r="B569" s="382" t="s">
        <v>310</v>
      </c>
      <c r="C569" s="382" t="s">
        <v>30</v>
      </c>
      <c r="D569" s="382" t="s">
        <v>311</v>
      </c>
      <c r="E569" s="382" t="s">
        <v>4</v>
      </c>
      <c r="F569" s="383">
        <v>99</v>
      </c>
      <c r="G569" s="383">
        <v>48</v>
      </c>
      <c r="H569" s="383" t="s">
        <v>835</v>
      </c>
      <c r="I569" s="383">
        <v>99</v>
      </c>
      <c r="J569" s="383">
        <v>48</v>
      </c>
      <c r="K569" s="383" t="s">
        <v>835</v>
      </c>
      <c r="L569" s="385"/>
      <c r="M569" s="383">
        <v>17</v>
      </c>
      <c r="N569" s="383" t="s">
        <v>11</v>
      </c>
      <c r="O569" s="385"/>
      <c r="P569" s="385"/>
      <c r="Q569" s="386" t="s">
        <v>11</v>
      </c>
      <c r="R569" s="383"/>
      <c r="S569" s="383">
        <v>48</v>
      </c>
      <c r="T569" s="386" t="s">
        <v>11</v>
      </c>
      <c r="U569" s="386"/>
      <c r="V569" s="386">
        <v>48</v>
      </c>
      <c r="W569" s="386" t="s">
        <v>11</v>
      </c>
      <c r="X569" s="383"/>
      <c r="Y569" s="383">
        <v>48</v>
      </c>
      <c r="Z569" s="386" t="s">
        <v>11</v>
      </c>
      <c r="AA569" s="386"/>
      <c r="AB569" s="386">
        <v>48</v>
      </c>
      <c r="AC569" s="386" t="s">
        <v>11</v>
      </c>
      <c r="AD569" s="383" t="s">
        <v>33</v>
      </c>
      <c r="AE569" s="383" t="s">
        <v>34</v>
      </c>
      <c r="AF569" s="383">
        <v>100</v>
      </c>
      <c r="AG569" s="383" t="s">
        <v>40</v>
      </c>
      <c r="AH569" s="383" t="s">
        <v>36</v>
      </c>
      <c r="AI569" s="383" t="s">
        <v>36</v>
      </c>
      <c r="AJ569" s="383" t="s">
        <v>3554</v>
      </c>
      <c r="AK569" s="384" t="str">
        <f t="shared" si="17"/>
        <v>NA</v>
      </c>
      <c r="AL569" s="384" t="str">
        <f t="shared" si="18"/>
        <v>NA</v>
      </c>
      <c r="AN569" s="196"/>
    </row>
    <row r="570" spans="1:40" s="181" customFormat="1" x14ac:dyDescent="0.25">
      <c r="A570" s="381" t="s">
        <v>3224</v>
      </c>
      <c r="B570" s="382" t="s">
        <v>312</v>
      </c>
      <c r="C570" s="382" t="s">
        <v>30</v>
      </c>
      <c r="D570" s="382" t="s">
        <v>313</v>
      </c>
      <c r="E570" s="382" t="s">
        <v>4</v>
      </c>
      <c r="F570" s="383"/>
      <c r="G570" s="383">
        <v>6</v>
      </c>
      <c r="H570" s="383" t="s">
        <v>11</v>
      </c>
      <c r="I570" s="383"/>
      <c r="J570" s="383">
        <v>6</v>
      </c>
      <c r="K570" s="383" t="s">
        <v>11</v>
      </c>
      <c r="L570" s="385"/>
      <c r="M570" s="383">
        <v>1</v>
      </c>
      <c r="N570" s="383" t="s">
        <v>11</v>
      </c>
      <c r="O570" s="385"/>
      <c r="P570" s="385"/>
      <c r="Q570" s="386" t="s">
        <v>11</v>
      </c>
      <c r="R570" s="383"/>
      <c r="S570" s="383">
        <v>5</v>
      </c>
      <c r="T570" s="386" t="s">
        <v>11</v>
      </c>
      <c r="U570" s="386"/>
      <c r="V570" s="386">
        <v>5</v>
      </c>
      <c r="W570" s="386" t="s">
        <v>11</v>
      </c>
      <c r="X570" s="383"/>
      <c r="Y570" s="383">
        <v>5</v>
      </c>
      <c r="Z570" s="386" t="s">
        <v>11</v>
      </c>
      <c r="AA570" s="386"/>
      <c r="AB570" s="386">
        <v>5</v>
      </c>
      <c r="AC570" s="386" t="s">
        <v>11</v>
      </c>
      <c r="AD570" s="383" t="s">
        <v>33</v>
      </c>
      <c r="AE570" s="383" t="s">
        <v>34</v>
      </c>
      <c r="AF570" s="383">
        <v>100</v>
      </c>
      <c r="AG570" s="383" t="s">
        <v>35</v>
      </c>
      <c r="AH570" s="383" t="s">
        <v>34</v>
      </c>
      <c r="AI570" s="383" t="s">
        <v>36</v>
      </c>
      <c r="AJ570" s="383" t="s">
        <v>3554</v>
      </c>
      <c r="AK570" s="384" t="str">
        <f t="shared" si="17"/>
        <v>NA</v>
      </c>
      <c r="AL570" s="384" t="str">
        <f t="shared" si="18"/>
        <v>NA</v>
      </c>
      <c r="AN570" s="196"/>
    </row>
    <row r="571" spans="1:40" s="181" customFormat="1" x14ac:dyDescent="0.25">
      <c r="A571" s="381" t="s">
        <v>3224</v>
      </c>
      <c r="B571" s="382" t="s">
        <v>314</v>
      </c>
      <c r="C571" s="382" t="s">
        <v>30</v>
      </c>
      <c r="D571" s="382" t="s">
        <v>315</v>
      </c>
      <c r="E571" s="382" t="s">
        <v>4</v>
      </c>
      <c r="F571" s="383"/>
      <c r="G571" s="383">
        <v>2</v>
      </c>
      <c r="H571" s="383" t="s">
        <v>11</v>
      </c>
      <c r="I571" s="383"/>
      <c r="J571" s="383">
        <v>2</v>
      </c>
      <c r="K571" s="383" t="s">
        <v>11</v>
      </c>
      <c r="L571" s="385"/>
      <c r="M571" s="383">
        <v>1</v>
      </c>
      <c r="N571" s="383" t="s">
        <v>11</v>
      </c>
      <c r="O571" s="385"/>
      <c r="P571" s="385"/>
      <c r="Q571" s="386" t="s">
        <v>11</v>
      </c>
      <c r="R571" s="383"/>
      <c r="S571" s="383">
        <v>2</v>
      </c>
      <c r="T571" s="386" t="s">
        <v>11</v>
      </c>
      <c r="U571" s="386"/>
      <c r="V571" s="386">
        <v>2</v>
      </c>
      <c r="W571" s="386" t="s">
        <v>11</v>
      </c>
      <c r="X571" s="383"/>
      <c r="Y571" s="383">
        <v>2</v>
      </c>
      <c r="Z571" s="386" t="s">
        <v>11</v>
      </c>
      <c r="AA571" s="386"/>
      <c r="AB571" s="386">
        <v>2</v>
      </c>
      <c r="AC571" s="386" t="s">
        <v>11</v>
      </c>
      <c r="AD571" s="383" t="s">
        <v>33</v>
      </c>
      <c r="AE571" s="383" t="s">
        <v>36</v>
      </c>
      <c r="AF571" s="383">
        <v>79</v>
      </c>
      <c r="AG571" s="383" t="s">
        <v>35</v>
      </c>
      <c r="AH571" s="383" t="s">
        <v>34</v>
      </c>
      <c r="AI571" s="383" t="s">
        <v>36</v>
      </c>
      <c r="AJ571" s="383" t="s">
        <v>3554</v>
      </c>
      <c r="AK571" s="384" t="str">
        <f t="shared" si="17"/>
        <v>NA</v>
      </c>
      <c r="AL571" s="384" t="str">
        <f t="shared" si="18"/>
        <v>NA</v>
      </c>
      <c r="AN571" s="196"/>
    </row>
    <row r="572" spans="1:40" s="181" customFormat="1" x14ac:dyDescent="0.25">
      <c r="A572" s="381" t="s">
        <v>3224</v>
      </c>
      <c r="B572" s="382" t="s">
        <v>316</v>
      </c>
      <c r="C572" s="382" t="s">
        <v>30</v>
      </c>
      <c r="D572" s="382" t="s">
        <v>317</v>
      </c>
      <c r="E572" s="382" t="s">
        <v>4</v>
      </c>
      <c r="F572" s="383"/>
      <c r="G572" s="383">
        <v>1</v>
      </c>
      <c r="H572" s="383" t="s">
        <v>11</v>
      </c>
      <c r="I572" s="383"/>
      <c r="J572" s="383">
        <v>1</v>
      </c>
      <c r="K572" s="383" t="s">
        <v>11</v>
      </c>
      <c r="L572" s="385"/>
      <c r="M572" s="383">
        <v>0</v>
      </c>
      <c r="N572" s="383" t="s">
        <v>11</v>
      </c>
      <c r="O572" s="385"/>
      <c r="P572" s="385"/>
      <c r="Q572" s="386" t="s">
        <v>11</v>
      </c>
      <c r="R572" s="383"/>
      <c r="S572" s="383">
        <v>1</v>
      </c>
      <c r="T572" s="386" t="s">
        <v>11</v>
      </c>
      <c r="U572" s="386"/>
      <c r="V572" s="386">
        <v>1</v>
      </c>
      <c r="W572" s="386" t="s">
        <v>11</v>
      </c>
      <c r="X572" s="383"/>
      <c r="Y572" s="383">
        <v>1</v>
      </c>
      <c r="Z572" s="386" t="s">
        <v>11</v>
      </c>
      <c r="AA572" s="386"/>
      <c r="AB572" s="386">
        <v>1</v>
      </c>
      <c r="AC572" s="386" t="s">
        <v>11</v>
      </c>
      <c r="AD572" s="383" t="s">
        <v>57</v>
      </c>
      <c r="AE572" s="383" t="s">
        <v>36</v>
      </c>
      <c r="AF572" s="383">
        <v>77</v>
      </c>
      <c r="AG572" s="383" t="s">
        <v>35</v>
      </c>
      <c r="AH572" s="383" t="s">
        <v>34</v>
      </c>
      <c r="AI572" s="383" t="s">
        <v>36</v>
      </c>
      <c r="AJ572" s="383" t="s">
        <v>3554</v>
      </c>
      <c r="AK572" s="384" t="str">
        <f t="shared" si="17"/>
        <v>NA</v>
      </c>
      <c r="AL572" s="384" t="str">
        <f t="shared" si="18"/>
        <v>NA</v>
      </c>
      <c r="AN572" s="196"/>
    </row>
    <row r="573" spans="1:40" s="181" customFormat="1" x14ac:dyDescent="0.25">
      <c r="A573" s="381" t="s">
        <v>3224</v>
      </c>
      <c r="B573" s="382" t="s">
        <v>318</v>
      </c>
      <c r="C573" s="382" t="s">
        <v>30</v>
      </c>
      <c r="D573" s="382" t="s">
        <v>319</v>
      </c>
      <c r="E573" s="382" t="s">
        <v>4</v>
      </c>
      <c r="F573" s="383"/>
      <c r="G573" s="383">
        <v>7</v>
      </c>
      <c r="H573" s="383" t="s">
        <v>11</v>
      </c>
      <c r="I573" s="383"/>
      <c r="J573" s="383">
        <v>7</v>
      </c>
      <c r="K573" s="383" t="s">
        <v>11</v>
      </c>
      <c r="L573" s="385"/>
      <c r="M573" s="383">
        <v>4</v>
      </c>
      <c r="N573" s="383" t="s">
        <v>11</v>
      </c>
      <c r="O573" s="385"/>
      <c r="P573" s="385"/>
      <c r="Q573" s="386" t="s">
        <v>11</v>
      </c>
      <c r="R573" s="383"/>
      <c r="S573" s="383">
        <v>7</v>
      </c>
      <c r="T573" s="386" t="s">
        <v>11</v>
      </c>
      <c r="U573" s="386"/>
      <c r="V573" s="386">
        <v>7</v>
      </c>
      <c r="W573" s="386" t="s">
        <v>11</v>
      </c>
      <c r="X573" s="383"/>
      <c r="Y573" s="383">
        <v>7</v>
      </c>
      <c r="Z573" s="386" t="s">
        <v>11</v>
      </c>
      <c r="AA573" s="386"/>
      <c r="AB573" s="386">
        <v>7</v>
      </c>
      <c r="AC573" s="386" t="s">
        <v>11</v>
      </c>
      <c r="AD573" s="383" t="s">
        <v>33</v>
      </c>
      <c r="AE573" s="383" t="s">
        <v>34</v>
      </c>
      <c r="AF573" s="383">
        <v>100</v>
      </c>
      <c r="AG573" s="383" t="s">
        <v>40</v>
      </c>
      <c r="AH573" s="383" t="s">
        <v>36</v>
      </c>
      <c r="AI573" s="383" t="s">
        <v>36</v>
      </c>
      <c r="AJ573" s="383" t="s">
        <v>3554</v>
      </c>
      <c r="AK573" s="384" t="str">
        <f t="shared" si="17"/>
        <v>NA</v>
      </c>
      <c r="AL573" s="384" t="str">
        <f t="shared" si="18"/>
        <v>NA</v>
      </c>
      <c r="AN573" s="196"/>
    </row>
    <row r="574" spans="1:40" s="181" customFormat="1" x14ac:dyDescent="0.25">
      <c r="A574" s="381" t="s">
        <v>3224</v>
      </c>
      <c r="B574" s="382" t="s">
        <v>320</v>
      </c>
      <c r="C574" s="382" t="s">
        <v>30</v>
      </c>
      <c r="D574" s="382" t="s">
        <v>321</v>
      </c>
      <c r="E574" s="382" t="s">
        <v>4</v>
      </c>
      <c r="F574" s="383"/>
      <c r="G574" s="383">
        <v>1</v>
      </c>
      <c r="H574" s="383" t="s">
        <v>11</v>
      </c>
      <c r="I574" s="383"/>
      <c r="J574" s="383">
        <v>1</v>
      </c>
      <c r="K574" s="383" t="s">
        <v>11</v>
      </c>
      <c r="L574" s="385"/>
      <c r="M574" s="383">
        <v>0</v>
      </c>
      <c r="N574" s="383" t="s">
        <v>11</v>
      </c>
      <c r="O574" s="385"/>
      <c r="P574" s="385"/>
      <c r="Q574" s="386" t="s">
        <v>11</v>
      </c>
      <c r="R574" s="383"/>
      <c r="S574" s="383">
        <v>1</v>
      </c>
      <c r="T574" s="386" t="s">
        <v>11</v>
      </c>
      <c r="U574" s="386"/>
      <c r="V574" s="386">
        <v>1</v>
      </c>
      <c r="W574" s="386" t="s">
        <v>11</v>
      </c>
      <c r="X574" s="383"/>
      <c r="Y574" s="383">
        <v>1</v>
      </c>
      <c r="Z574" s="386" t="s">
        <v>11</v>
      </c>
      <c r="AA574" s="386"/>
      <c r="AB574" s="386">
        <v>1</v>
      </c>
      <c r="AC574" s="386" t="s">
        <v>11</v>
      </c>
      <c r="AD574" s="383" t="s">
        <v>104</v>
      </c>
      <c r="AE574" s="383" t="s">
        <v>36</v>
      </c>
      <c r="AF574" s="383">
        <v>74</v>
      </c>
      <c r="AG574" s="383" t="s">
        <v>35</v>
      </c>
      <c r="AH574" s="383" t="s">
        <v>34</v>
      </c>
      <c r="AI574" s="383" t="s">
        <v>36</v>
      </c>
      <c r="AJ574" s="383" t="s">
        <v>3554</v>
      </c>
      <c r="AK574" s="384" t="str">
        <f t="shared" si="17"/>
        <v>NA</v>
      </c>
      <c r="AL574" s="384" t="str">
        <f t="shared" si="18"/>
        <v>NA</v>
      </c>
      <c r="AN574" s="196"/>
    </row>
    <row r="575" spans="1:40" s="181" customFormat="1" x14ac:dyDescent="0.25">
      <c r="A575" s="381" t="s">
        <v>3224</v>
      </c>
      <c r="B575" s="382" t="s">
        <v>322</v>
      </c>
      <c r="C575" s="382" t="s">
        <v>30</v>
      </c>
      <c r="D575" s="382" t="s">
        <v>323</v>
      </c>
      <c r="E575" s="382" t="s">
        <v>4</v>
      </c>
      <c r="F575" s="383"/>
      <c r="G575" s="383">
        <v>1</v>
      </c>
      <c r="H575" s="383" t="s">
        <v>11</v>
      </c>
      <c r="I575" s="383"/>
      <c r="J575" s="383">
        <v>1</v>
      </c>
      <c r="K575" s="383" t="s">
        <v>11</v>
      </c>
      <c r="L575" s="385"/>
      <c r="M575" s="383">
        <v>0</v>
      </c>
      <c r="N575" s="383" t="s">
        <v>11</v>
      </c>
      <c r="O575" s="385"/>
      <c r="P575" s="385"/>
      <c r="Q575" s="386" t="s">
        <v>11</v>
      </c>
      <c r="R575" s="383"/>
      <c r="S575" s="383">
        <v>1</v>
      </c>
      <c r="T575" s="386" t="s">
        <v>11</v>
      </c>
      <c r="U575" s="386"/>
      <c r="V575" s="386">
        <v>1</v>
      </c>
      <c r="W575" s="386" t="s">
        <v>11</v>
      </c>
      <c r="X575" s="383"/>
      <c r="Y575" s="383">
        <v>1</v>
      </c>
      <c r="Z575" s="386" t="s">
        <v>11</v>
      </c>
      <c r="AA575" s="386"/>
      <c r="AB575" s="386">
        <v>1</v>
      </c>
      <c r="AC575" s="386" t="s">
        <v>11</v>
      </c>
      <c r="AD575" s="383" t="s">
        <v>104</v>
      </c>
      <c r="AE575" s="383" t="s">
        <v>36</v>
      </c>
      <c r="AF575" s="383">
        <v>74</v>
      </c>
      <c r="AG575" s="383" t="s">
        <v>35</v>
      </c>
      <c r="AH575" s="383" t="s">
        <v>34</v>
      </c>
      <c r="AI575" s="383" t="s">
        <v>36</v>
      </c>
      <c r="AJ575" s="383" t="s">
        <v>3554</v>
      </c>
      <c r="AK575" s="384" t="str">
        <f t="shared" si="17"/>
        <v>NA</v>
      </c>
      <c r="AL575" s="384" t="str">
        <f t="shared" si="18"/>
        <v>NA</v>
      </c>
      <c r="AN575" s="196"/>
    </row>
    <row r="576" spans="1:40" s="181" customFormat="1" x14ac:dyDescent="0.25">
      <c r="A576" s="381" t="s">
        <v>3224</v>
      </c>
      <c r="B576" s="382" t="s">
        <v>324</v>
      </c>
      <c r="C576" s="382" t="s">
        <v>30</v>
      </c>
      <c r="D576" s="382" t="s">
        <v>325</v>
      </c>
      <c r="E576" s="382" t="s">
        <v>4</v>
      </c>
      <c r="F576" s="383"/>
      <c r="G576" s="383">
        <v>15</v>
      </c>
      <c r="H576" s="383" t="s">
        <v>11</v>
      </c>
      <c r="I576" s="383"/>
      <c r="J576" s="383">
        <v>15</v>
      </c>
      <c r="K576" s="383" t="s">
        <v>11</v>
      </c>
      <c r="L576" s="385"/>
      <c r="M576" s="383">
        <v>6</v>
      </c>
      <c r="N576" s="383" t="s">
        <v>11</v>
      </c>
      <c r="O576" s="385"/>
      <c r="P576" s="385"/>
      <c r="Q576" s="386" t="s">
        <v>11</v>
      </c>
      <c r="R576" s="383"/>
      <c r="S576" s="383">
        <v>15</v>
      </c>
      <c r="T576" s="386" t="s">
        <v>11</v>
      </c>
      <c r="U576" s="386"/>
      <c r="V576" s="386">
        <v>15</v>
      </c>
      <c r="W576" s="386" t="s">
        <v>11</v>
      </c>
      <c r="X576" s="383"/>
      <c r="Y576" s="383">
        <v>15</v>
      </c>
      <c r="Z576" s="386" t="s">
        <v>11</v>
      </c>
      <c r="AA576" s="386"/>
      <c r="AB576" s="386">
        <v>15</v>
      </c>
      <c r="AC576" s="386" t="s">
        <v>11</v>
      </c>
      <c r="AD576" s="383" t="s">
        <v>33</v>
      </c>
      <c r="AE576" s="383" t="s">
        <v>36</v>
      </c>
      <c r="AF576" s="383">
        <v>82</v>
      </c>
      <c r="AG576" s="383" t="s">
        <v>40</v>
      </c>
      <c r="AH576" s="383" t="s">
        <v>36</v>
      </c>
      <c r="AI576" s="383" t="s">
        <v>36</v>
      </c>
      <c r="AJ576" s="383" t="s">
        <v>3554</v>
      </c>
      <c r="AK576" s="384" t="str">
        <f t="shared" si="17"/>
        <v>NA</v>
      </c>
      <c r="AL576" s="384" t="str">
        <f t="shared" si="18"/>
        <v>NA</v>
      </c>
      <c r="AN576" s="196"/>
    </row>
    <row r="577" spans="1:40" s="181" customFormat="1" x14ac:dyDescent="0.25">
      <c r="A577" s="381" t="s">
        <v>3224</v>
      </c>
      <c r="B577" s="382" t="s">
        <v>326</v>
      </c>
      <c r="C577" s="382" t="s">
        <v>30</v>
      </c>
      <c r="D577" s="382" t="s">
        <v>327</v>
      </c>
      <c r="E577" s="382" t="s">
        <v>4</v>
      </c>
      <c r="F577" s="383"/>
      <c r="G577" s="383">
        <v>0</v>
      </c>
      <c r="H577" s="383" t="s">
        <v>11</v>
      </c>
      <c r="I577" s="383"/>
      <c r="J577" s="383">
        <v>0</v>
      </c>
      <c r="K577" s="383" t="s">
        <v>11</v>
      </c>
      <c r="L577" s="385"/>
      <c r="M577" s="383">
        <v>0</v>
      </c>
      <c r="N577" s="383" t="s">
        <v>11</v>
      </c>
      <c r="O577" s="385"/>
      <c r="P577" s="385"/>
      <c r="Q577" s="386" t="s">
        <v>11</v>
      </c>
      <c r="R577" s="383"/>
      <c r="S577" s="383">
        <v>0</v>
      </c>
      <c r="T577" s="386" t="s">
        <v>11</v>
      </c>
      <c r="U577" s="386"/>
      <c r="V577" s="386">
        <v>0</v>
      </c>
      <c r="W577" s="386" t="s">
        <v>11</v>
      </c>
      <c r="X577" s="383"/>
      <c r="Y577" s="383">
        <v>0</v>
      </c>
      <c r="Z577" s="386" t="s">
        <v>11</v>
      </c>
      <c r="AA577" s="386"/>
      <c r="AB577" s="386">
        <v>0</v>
      </c>
      <c r="AC577" s="386" t="s">
        <v>11</v>
      </c>
      <c r="AD577" s="383" t="s">
        <v>46</v>
      </c>
      <c r="AE577" s="383" t="s">
        <v>36</v>
      </c>
      <c r="AF577" s="383">
        <v>72</v>
      </c>
      <c r="AG577" s="383" t="s">
        <v>35</v>
      </c>
      <c r="AH577" s="383" t="s">
        <v>34</v>
      </c>
      <c r="AI577" s="383" t="s">
        <v>36</v>
      </c>
      <c r="AJ577" s="383" t="s">
        <v>3554</v>
      </c>
      <c r="AK577" s="384" t="str">
        <f t="shared" si="17"/>
        <v>NA</v>
      </c>
      <c r="AL577" s="384" t="str">
        <f t="shared" si="18"/>
        <v>NA</v>
      </c>
      <c r="AN577" s="196"/>
    </row>
    <row r="578" spans="1:40" s="181" customFormat="1" x14ac:dyDescent="0.25">
      <c r="A578" s="381" t="s">
        <v>3224</v>
      </c>
      <c r="B578" s="382" t="s">
        <v>328</v>
      </c>
      <c r="C578" s="382" t="s">
        <v>30</v>
      </c>
      <c r="D578" s="382" t="s">
        <v>329</v>
      </c>
      <c r="E578" s="382" t="s">
        <v>4</v>
      </c>
      <c r="F578" s="383"/>
      <c r="G578" s="383">
        <v>0</v>
      </c>
      <c r="H578" s="383" t="s">
        <v>11</v>
      </c>
      <c r="I578" s="383"/>
      <c r="J578" s="383">
        <v>0</v>
      </c>
      <c r="K578" s="383" t="s">
        <v>11</v>
      </c>
      <c r="L578" s="385"/>
      <c r="M578" s="383">
        <v>0</v>
      </c>
      <c r="N578" s="383" t="s">
        <v>11</v>
      </c>
      <c r="O578" s="385"/>
      <c r="P578" s="385"/>
      <c r="Q578" s="386" t="s">
        <v>11</v>
      </c>
      <c r="R578" s="383"/>
      <c r="S578" s="383">
        <v>0</v>
      </c>
      <c r="T578" s="386" t="s">
        <v>11</v>
      </c>
      <c r="U578" s="386"/>
      <c r="V578" s="386">
        <v>0</v>
      </c>
      <c r="W578" s="386" t="s">
        <v>11</v>
      </c>
      <c r="X578" s="383"/>
      <c r="Y578" s="383">
        <v>0</v>
      </c>
      <c r="Z578" s="386" t="s">
        <v>11</v>
      </c>
      <c r="AA578" s="386"/>
      <c r="AB578" s="386">
        <v>0</v>
      </c>
      <c r="AC578" s="386" t="s">
        <v>11</v>
      </c>
      <c r="AD578" s="383" t="s">
        <v>33</v>
      </c>
      <c r="AE578" s="383" t="s">
        <v>36</v>
      </c>
      <c r="AF578" s="383">
        <v>87</v>
      </c>
      <c r="AG578" s="383" t="s">
        <v>35</v>
      </c>
      <c r="AH578" s="383" t="s">
        <v>34</v>
      </c>
      <c r="AI578" s="383" t="s">
        <v>36</v>
      </c>
      <c r="AJ578" s="383" t="s">
        <v>3554</v>
      </c>
      <c r="AK578" s="384" t="str">
        <f t="shared" si="17"/>
        <v>NA</v>
      </c>
      <c r="AL578" s="384" t="str">
        <f t="shared" si="18"/>
        <v>NA</v>
      </c>
      <c r="AN578" s="196"/>
    </row>
    <row r="579" spans="1:40" s="181" customFormat="1" x14ac:dyDescent="0.25">
      <c r="A579" s="381" t="s">
        <v>3224</v>
      </c>
      <c r="B579" s="382" t="s">
        <v>330</v>
      </c>
      <c r="C579" s="382" t="s">
        <v>30</v>
      </c>
      <c r="D579" s="382" t="s">
        <v>331</v>
      </c>
      <c r="E579" s="382" t="s">
        <v>4</v>
      </c>
      <c r="F579" s="383"/>
      <c r="G579" s="383">
        <v>2</v>
      </c>
      <c r="H579" s="383" t="s">
        <v>11</v>
      </c>
      <c r="I579" s="383"/>
      <c r="J579" s="383">
        <v>2</v>
      </c>
      <c r="K579" s="383" t="s">
        <v>11</v>
      </c>
      <c r="L579" s="385"/>
      <c r="M579" s="383">
        <v>0</v>
      </c>
      <c r="N579" s="383" t="s">
        <v>11</v>
      </c>
      <c r="O579" s="385"/>
      <c r="P579" s="385"/>
      <c r="Q579" s="386" t="s">
        <v>11</v>
      </c>
      <c r="R579" s="383"/>
      <c r="S579" s="383">
        <v>2</v>
      </c>
      <c r="T579" s="386" t="s">
        <v>11</v>
      </c>
      <c r="U579" s="386"/>
      <c r="V579" s="386">
        <v>2</v>
      </c>
      <c r="W579" s="386" t="s">
        <v>11</v>
      </c>
      <c r="X579" s="383"/>
      <c r="Y579" s="383">
        <v>2</v>
      </c>
      <c r="Z579" s="386" t="s">
        <v>11</v>
      </c>
      <c r="AA579" s="386"/>
      <c r="AB579" s="386">
        <v>2</v>
      </c>
      <c r="AC579" s="386" t="s">
        <v>11</v>
      </c>
      <c r="AD579" s="383" t="s">
        <v>33</v>
      </c>
      <c r="AE579" s="383" t="s">
        <v>36</v>
      </c>
      <c r="AF579" s="383">
        <v>92</v>
      </c>
      <c r="AG579" s="383" t="s">
        <v>35</v>
      </c>
      <c r="AH579" s="383" t="s">
        <v>34</v>
      </c>
      <c r="AI579" s="383" t="s">
        <v>36</v>
      </c>
      <c r="AJ579" s="383" t="s">
        <v>3554</v>
      </c>
      <c r="AK579" s="384" t="str">
        <f t="shared" ref="AK579:AK642" si="19">IF(OR(T579="NA",T579="NO"),T579,(IF(T579="","NA",IF(OR(R579&gt;78,AND(T579="Yes",R579="")),"Yes-AB",IF(W579="NA","Yes-SH","Yes-GM")))))</f>
        <v>NA</v>
      </c>
      <c r="AL579" s="384" t="str">
        <f t="shared" ref="AL579:AL642" si="20">IF(OR(Z579="NA",Z579="NO"),Z579,(IF(Z579="","NA",IF(OR(X579&gt;79,AND(Z579="Yes",X579="")),"Yes-AB",IF(AC579="NA","Yes-SH","Yes-GM")))))</f>
        <v>NA</v>
      </c>
      <c r="AN579" s="196"/>
    </row>
    <row r="580" spans="1:40" s="181" customFormat="1" x14ac:dyDescent="0.25">
      <c r="A580" s="381" t="s">
        <v>3224</v>
      </c>
      <c r="B580" s="382" t="s">
        <v>332</v>
      </c>
      <c r="C580" s="382" t="s">
        <v>30</v>
      </c>
      <c r="D580" s="382" t="s">
        <v>333</v>
      </c>
      <c r="E580" s="382" t="s">
        <v>4</v>
      </c>
      <c r="F580" s="383"/>
      <c r="G580" s="383">
        <v>4</v>
      </c>
      <c r="H580" s="383" t="s">
        <v>11</v>
      </c>
      <c r="I580" s="383"/>
      <c r="J580" s="383">
        <v>4</v>
      </c>
      <c r="K580" s="383" t="s">
        <v>11</v>
      </c>
      <c r="L580" s="385"/>
      <c r="M580" s="383">
        <v>1</v>
      </c>
      <c r="N580" s="383" t="s">
        <v>11</v>
      </c>
      <c r="O580" s="385"/>
      <c r="P580" s="385"/>
      <c r="Q580" s="386" t="s">
        <v>11</v>
      </c>
      <c r="R580" s="383"/>
      <c r="S580" s="383">
        <v>4</v>
      </c>
      <c r="T580" s="386" t="s">
        <v>11</v>
      </c>
      <c r="U580" s="386"/>
      <c r="V580" s="386">
        <v>4</v>
      </c>
      <c r="W580" s="386" t="s">
        <v>11</v>
      </c>
      <c r="X580" s="383"/>
      <c r="Y580" s="383">
        <v>4</v>
      </c>
      <c r="Z580" s="386" t="s">
        <v>11</v>
      </c>
      <c r="AA580" s="386"/>
      <c r="AB580" s="386">
        <v>4</v>
      </c>
      <c r="AC580" s="386" t="s">
        <v>11</v>
      </c>
      <c r="AD580" s="383" t="s">
        <v>104</v>
      </c>
      <c r="AE580" s="383" t="s">
        <v>36</v>
      </c>
      <c r="AF580" s="383">
        <v>74</v>
      </c>
      <c r="AG580" s="383" t="s">
        <v>40</v>
      </c>
      <c r="AH580" s="383" t="s">
        <v>34</v>
      </c>
      <c r="AI580" s="383" t="s">
        <v>36</v>
      </c>
      <c r="AJ580" s="383" t="s">
        <v>3554</v>
      </c>
      <c r="AK580" s="384" t="str">
        <f t="shared" si="19"/>
        <v>NA</v>
      </c>
      <c r="AL580" s="384" t="str">
        <f t="shared" si="20"/>
        <v>NA</v>
      </c>
      <c r="AN580" s="196"/>
    </row>
    <row r="581" spans="1:40" s="181" customFormat="1" x14ac:dyDescent="0.25">
      <c r="A581" s="381" t="s">
        <v>3224</v>
      </c>
      <c r="B581" s="382" t="s">
        <v>334</v>
      </c>
      <c r="C581" s="382" t="s">
        <v>30</v>
      </c>
      <c r="D581" s="382" t="s">
        <v>335</v>
      </c>
      <c r="E581" s="382" t="s">
        <v>4</v>
      </c>
      <c r="F581" s="383"/>
      <c r="G581" s="383">
        <v>3</v>
      </c>
      <c r="H581" s="383" t="s">
        <v>11</v>
      </c>
      <c r="I581" s="383"/>
      <c r="J581" s="383">
        <v>3</v>
      </c>
      <c r="K581" s="383" t="s">
        <v>11</v>
      </c>
      <c r="L581" s="385"/>
      <c r="M581" s="383">
        <v>0</v>
      </c>
      <c r="N581" s="383" t="s">
        <v>11</v>
      </c>
      <c r="O581" s="385"/>
      <c r="P581" s="385"/>
      <c r="Q581" s="386" t="s">
        <v>11</v>
      </c>
      <c r="R581" s="383"/>
      <c r="S581" s="383">
        <v>3</v>
      </c>
      <c r="T581" s="386" t="s">
        <v>11</v>
      </c>
      <c r="U581" s="386"/>
      <c r="V581" s="386">
        <v>3</v>
      </c>
      <c r="W581" s="386" t="s">
        <v>11</v>
      </c>
      <c r="X581" s="383"/>
      <c r="Y581" s="383">
        <v>3</v>
      </c>
      <c r="Z581" s="386" t="s">
        <v>11</v>
      </c>
      <c r="AA581" s="386"/>
      <c r="AB581" s="386">
        <v>3</v>
      </c>
      <c r="AC581" s="386" t="s">
        <v>11</v>
      </c>
      <c r="AD581" s="383" t="s">
        <v>104</v>
      </c>
      <c r="AE581" s="383" t="s">
        <v>36</v>
      </c>
      <c r="AF581" s="383">
        <v>82</v>
      </c>
      <c r="AG581" s="383" t="s">
        <v>35</v>
      </c>
      <c r="AH581" s="383" t="s">
        <v>34</v>
      </c>
      <c r="AI581" s="383" t="s">
        <v>36</v>
      </c>
      <c r="AJ581" s="383" t="s">
        <v>3554</v>
      </c>
      <c r="AK581" s="384" t="str">
        <f t="shared" si="19"/>
        <v>NA</v>
      </c>
      <c r="AL581" s="384" t="str">
        <f t="shared" si="20"/>
        <v>NA</v>
      </c>
      <c r="AN581" s="196"/>
    </row>
    <row r="582" spans="1:40" s="181" customFormat="1" x14ac:dyDescent="0.25">
      <c r="A582" s="381" t="s">
        <v>3224</v>
      </c>
      <c r="B582" s="382" t="s">
        <v>336</v>
      </c>
      <c r="C582" s="382" t="s">
        <v>30</v>
      </c>
      <c r="D582" s="382" t="s">
        <v>337</v>
      </c>
      <c r="E582" s="382" t="s">
        <v>4</v>
      </c>
      <c r="F582" s="383"/>
      <c r="G582" s="383">
        <v>2</v>
      </c>
      <c r="H582" s="383" t="s">
        <v>11</v>
      </c>
      <c r="I582" s="383"/>
      <c r="J582" s="383">
        <v>2</v>
      </c>
      <c r="K582" s="383" t="s">
        <v>11</v>
      </c>
      <c r="L582" s="385"/>
      <c r="M582" s="383">
        <v>0</v>
      </c>
      <c r="N582" s="383" t="s">
        <v>11</v>
      </c>
      <c r="O582" s="385"/>
      <c r="P582" s="385"/>
      <c r="Q582" s="386" t="s">
        <v>11</v>
      </c>
      <c r="R582" s="383"/>
      <c r="S582" s="383">
        <v>1</v>
      </c>
      <c r="T582" s="386" t="s">
        <v>11</v>
      </c>
      <c r="U582" s="386"/>
      <c r="V582" s="386">
        <v>1</v>
      </c>
      <c r="W582" s="386" t="s">
        <v>11</v>
      </c>
      <c r="X582" s="383"/>
      <c r="Y582" s="383">
        <v>1</v>
      </c>
      <c r="Z582" s="386" t="s">
        <v>11</v>
      </c>
      <c r="AA582" s="386"/>
      <c r="AB582" s="386">
        <v>1</v>
      </c>
      <c r="AC582" s="386" t="s">
        <v>11</v>
      </c>
      <c r="AD582" s="383" t="s">
        <v>33</v>
      </c>
      <c r="AE582" s="383" t="s">
        <v>36</v>
      </c>
      <c r="AF582" s="383">
        <v>87</v>
      </c>
      <c r="AG582" s="383" t="s">
        <v>35</v>
      </c>
      <c r="AH582" s="383" t="s">
        <v>34</v>
      </c>
      <c r="AI582" s="383" t="s">
        <v>36</v>
      </c>
      <c r="AJ582" s="383" t="s">
        <v>3554</v>
      </c>
      <c r="AK582" s="384" t="str">
        <f t="shared" si="19"/>
        <v>NA</v>
      </c>
      <c r="AL582" s="384" t="str">
        <f t="shared" si="20"/>
        <v>NA</v>
      </c>
      <c r="AN582" s="196"/>
    </row>
    <row r="583" spans="1:40" s="181" customFormat="1" x14ac:dyDescent="0.25">
      <c r="A583" s="381" t="s">
        <v>3224</v>
      </c>
      <c r="B583" s="382" t="s">
        <v>338</v>
      </c>
      <c r="C583" s="382" t="s">
        <v>30</v>
      </c>
      <c r="D583" s="382" t="s">
        <v>339</v>
      </c>
      <c r="E583" s="382" t="s">
        <v>4</v>
      </c>
      <c r="F583" s="383"/>
      <c r="G583" s="383">
        <v>2</v>
      </c>
      <c r="H583" s="383" t="s">
        <v>11</v>
      </c>
      <c r="I583" s="383"/>
      <c r="J583" s="383">
        <v>2</v>
      </c>
      <c r="K583" s="383" t="s">
        <v>11</v>
      </c>
      <c r="L583" s="385"/>
      <c r="M583" s="383">
        <v>1</v>
      </c>
      <c r="N583" s="383" t="s">
        <v>11</v>
      </c>
      <c r="O583" s="385"/>
      <c r="P583" s="385"/>
      <c r="Q583" s="386" t="s">
        <v>11</v>
      </c>
      <c r="R583" s="383"/>
      <c r="S583" s="383">
        <v>2</v>
      </c>
      <c r="T583" s="386" t="s">
        <v>11</v>
      </c>
      <c r="U583" s="386"/>
      <c r="V583" s="386">
        <v>2</v>
      </c>
      <c r="W583" s="386" t="s">
        <v>11</v>
      </c>
      <c r="X583" s="383"/>
      <c r="Y583" s="383">
        <v>2</v>
      </c>
      <c r="Z583" s="386" t="s">
        <v>11</v>
      </c>
      <c r="AA583" s="386"/>
      <c r="AB583" s="386">
        <v>2</v>
      </c>
      <c r="AC583" s="386" t="s">
        <v>11</v>
      </c>
      <c r="AD583" s="383" t="s">
        <v>46</v>
      </c>
      <c r="AE583" s="383" t="s">
        <v>36</v>
      </c>
      <c r="AF583" s="383">
        <v>82</v>
      </c>
      <c r="AG583" s="383" t="s">
        <v>35</v>
      </c>
      <c r="AH583" s="383" t="s">
        <v>34</v>
      </c>
      <c r="AI583" s="383" t="s">
        <v>36</v>
      </c>
      <c r="AJ583" s="383" t="s">
        <v>3554</v>
      </c>
      <c r="AK583" s="384" t="str">
        <f t="shared" si="19"/>
        <v>NA</v>
      </c>
      <c r="AL583" s="384" t="str">
        <f t="shared" si="20"/>
        <v>NA</v>
      </c>
      <c r="AN583" s="196"/>
    </row>
    <row r="584" spans="1:40" s="181" customFormat="1" x14ac:dyDescent="0.25">
      <c r="A584" s="381" t="s">
        <v>3224</v>
      </c>
      <c r="B584" s="382" t="s">
        <v>340</v>
      </c>
      <c r="C584" s="382" t="s">
        <v>30</v>
      </c>
      <c r="D584" s="382" t="s">
        <v>341</v>
      </c>
      <c r="E584" s="382" t="s">
        <v>4</v>
      </c>
      <c r="F584" s="383"/>
      <c r="G584" s="383">
        <v>0</v>
      </c>
      <c r="H584" s="383" t="s">
        <v>11</v>
      </c>
      <c r="I584" s="383"/>
      <c r="J584" s="383">
        <v>0</v>
      </c>
      <c r="K584" s="383" t="s">
        <v>11</v>
      </c>
      <c r="L584" s="385"/>
      <c r="M584" s="383">
        <v>0</v>
      </c>
      <c r="N584" s="383" t="s">
        <v>11</v>
      </c>
      <c r="O584" s="385"/>
      <c r="P584" s="385"/>
      <c r="Q584" s="386" t="s">
        <v>11</v>
      </c>
      <c r="R584" s="383"/>
      <c r="S584" s="383">
        <v>0</v>
      </c>
      <c r="T584" s="386" t="s">
        <v>11</v>
      </c>
      <c r="U584" s="386"/>
      <c r="V584" s="386">
        <v>0</v>
      </c>
      <c r="W584" s="386" t="s">
        <v>11</v>
      </c>
      <c r="X584" s="383"/>
      <c r="Y584" s="383">
        <v>0</v>
      </c>
      <c r="Z584" s="386" t="s">
        <v>11</v>
      </c>
      <c r="AA584" s="386"/>
      <c r="AB584" s="386">
        <v>0</v>
      </c>
      <c r="AC584" s="386" t="s">
        <v>11</v>
      </c>
      <c r="AD584" s="383" t="s">
        <v>46</v>
      </c>
      <c r="AE584" s="383" t="s">
        <v>36</v>
      </c>
      <c r="AF584" s="383">
        <v>82</v>
      </c>
      <c r="AG584" s="383" t="s">
        <v>35</v>
      </c>
      <c r="AH584" s="383" t="s">
        <v>34</v>
      </c>
      <c r="AI584" s="383" t="s">
        <v>36</v>
      </c>
      <c r="AJ584" s="383" t="s">
        <v>3554</v>
      </c>
      <c r="AK584" s="384" t="str">
        <f t="shared" si="19"/>
        <v>NA</v>
      </c>
      <c r="AL584" s="384" t="str">
        <f t="shared" si="20"/>
        <v>NA</v>
      </c>
      <c r="AN584" s="196"/>
    </row>
    <row r="585" spans="1:40" s="181" customFormat="1" x14ac:dyDescent="0.25">
      <c r="A585" s="381" t="s">
        <v>3224</v>
      </c>
      <c r="B585" s="382" t="s">
        <v>342</v>
      </c>
      <c r="C585" s="382" t="s">
        <v>30</v>
      </c>
      <c r="D585" s="382" t="s">
        <v>343</v>
      </c>
      <c r="E585" s="382" t="s">
        <v>4</v>
      </c>
      <c r="F585" s="383"/>
      <c r="G585" s="383">
        <v>1</v>
      </c>
      <c r="H585" s="383" t="s">
        <v>11</v>
      </c>
      <c r="I585" s="383"/>
      <c r="J585" s="383">
        <v>1</v>
      </c>
      <c r="K585" s="383" t="s">
        <v>11</v>
      </c>
      <c r="L585" s="385"/>
      <c r="M585" s="383">
        <v>1</v>
      </c>
      <c r="N585" s="383" t="s">
        <v>11</v>
      </c>
      <c r="O585" s="385"/>
      <c r="P585" s="385"/>
      <c r="Q585" s="386" t="s">
        <v>11</v>
      </c>
      <c r="R585" s="383"/>
      <c r="S585" s="383">
        <v>1</v>
      </c>
      <c r="T585" s="386" t="s">
        <v>11</v>
      </c>
      <c r="U585" s="386"/>
      <c r="V585" s="386">
        <v>1</v>
      </c>
      <c r="W585" s="386" t="s">
        <v>11</v>
      </c>
      <c r="X585" s="383"/>
      <c r="Y585" s="383">
        <v>1</v>
      </c>
      <c r="Z585" s="386" t="s">
        <v>11</v>
      </c>
      <c r="AA585" s="386"/>
      <c r="AB585" s="386">
        <v>1</v>
      </c>
      <c r="AC585" s="386" t="s">
        <v>11</v>
      </c>
      <c r="AD585" s="383" t="s">
        <v>104</v>
      </c>
      <c r="AE585" s="383" t="s">
        <v>36</v>
      </c>
      <c r="AF585" s="383">
        <v>90</v>
      </c>
      <c r="AG585" s="383" t="s">
        <v>35</v>
      </c>
      <c r="AH585" s="383" t="s">
        <v>34</v>
      </c>
      <c r="AI585" s="383" t="s">
        <v>34</v>
      </c>
      <c r="AJ585" s="383" t="s">
        <v>3554</v>
      </c>
      <c r="AK585" s="384" t="str">
        <f t="shared" si="19"/>
        <v>NA</v>
      </c>
      <c r="AL585" s="384" t="str">
        <f t="shared" si="20"/>
        <v>NA</v>
      </c>
      <c r="AN585" s="196"/>
    </row>
    <row r="586" spans="1:40" s="181" customFormat="1" x14ac:dyDescent="0.25">
      <c r="A586" s="381" t="s">
        <v>3224</v>
      </c>
      <c r="B586" s="382" t="s">
        <v>344</v>
      </c>
      <c r="C586" s="382" t="s">
        <v>30</v>
      </c>
      <c r="D586" s="382" t="s">
        <v>345</v>
      </c>
      <c r="E586" s="382" t="s">
        <v>4</v>
      </c>
      <c r="F586" s="383"/>
      <c r="G586" s="383">
        <v>17</v>
      </c>
      <c r="H586" s="383" t="s">
        <v>11</v>
      </c>
      <c r="I586" s="383"/>
      <c r="J586" s="383">
        <v>17</v>
      </c>
      <c r="K586" s="383" t="s">
        <v>11</v>
      </c>
      <c r="L586" s="385"/>
      <c r="M586" s="383">
        <v>6</v>
      </c>
      <c r="N586" s="383" t="s">
        <v>11</v>
      </c>
      <c r="O586" s="385"/>
      <c r="P586" s="385"/>
      <c r="Q586" s="386" t="s">
        <v>11</v>
      </c>
      <c r="R586" s="383"/>
      <c r="S586" s="383">
        <v>16</v>
      </c>
      <c r="T586" s="386" t="s">
        <v>11</v>
      </c>
      <c r="U586" s="386"/>
      <c r="V586" s="386">
        <v>16</v>
      </c>
      <c r="W586" s="386" t="s">
        <v>11</v>
      </c>
      <c r="X586" s="383"/>
      <c r="Y586" s="383">
        <v>16</v>
      </c>
      <c r="Z586" s="386" t="s">
        <v>11</v>
      </c>
      <c r="AA586" s="386"/>
      <c r="AB586" s="386">
        <v>16</v>
      </c>
      <c r="AC586" s="386" t="s">
        <v>11</v>
      </c>
      <c r="AD586" s="383" t="s">
        <v>104</v>
      </c>
      <c r="AE586" s="383" t="s">
        <v>36</v>
      </c>
      <c r="AF586" s="383">
        <v>77</v>
      </c>
      <c r="AG586" s="383" t="s">
        <v>40</v>
      </c>
      <c r="AH586" s="383" t="s">
        <v>36</v>
      </c>
      <c r="AI586" s="383" t="s">
        <v>34</v>
      </c>
      <c r="AJ586" s="383" t="s">
        <v>3554</v>
      </c>
      <c r="AK586" s="384" t="str">
        <f t="shared" si="19"/>
        <v>NA</v>
      </c>
      <c r="AL586" s="384" t="str">
        <f t="shared" si="20"/>
        <v>NA</v>
      </c>
      <c r="AN586" s="196"/>
    </row>
    <row r="587" spans="1:40" s="181" customFormat="1" x14ac:dyDescent="0.25">
      <c r="A587" s="381" t="s">
        <v>3224</v>
      </c>
      <c r="B587" s="382" t="s">
        <v>346</v>
      </c>
      <c r="C587" s="382" t="s">
        <v>30</v>
      </c>
      <c r="D587" s="382" t="s">
        <v>347</v>
      </c>
      <c r="E587" s="382" t="s">
        <v>4</v>
      </c>
      <c r="F587" s="383"/>
      <c r="G587" s="383">
        <v>2</v>
      </c>
      <c r="H587" s="383" t="s">
        <v>11</v>
      </c>
      <c r="I587" s="383"/>
      <c r="J587" s="383">
        <v>2</v>
      </c>
      <c r="K587" s="383" t="s">
        <v>11</v>
      </c>
      <c r="L587" s="385"/>
      <c r="M587" s="383">
        <v>0</v>
      </c>
      <c r="N587" s="383" t="s">
        <v>11</v>
      </c>
      <c r="O587" s="385"/>
      <c r="P587" s="385"/>
      <c r="Q587" s="386" t="s">
        <v>11</v>
      </c>
      <c r="R587" s="383"/>
      <c r="S587" s="383">
        <v>2</v>
      </c>
      <c r="T587" s="386" t="s">
        <v>11</v>
      </c>
      <c r="U587" s="386"/>
      <c r="V587" s="386">
        <v>2</v>
      </c>
      <c r="W587" s="386" t="s">
        <v>11</v>
      </c>
      <c r="X587" s="383"/>
      <c r="Y587" s="383">
        <v>2</v>
      </c>
      <c r="Z587" s="386" t="s">
        <v>11</v>
      </c>
      <c r="AA587" s="386"/>
      <c r="AB587" s="386">
        <v>2</v>
      </c>
      <c r="AC587" s="386" t="s">
        <v>11</v>
      </c>
      <c r="AD587" s="383" t="s">
        <v>104</v>
      </c>
      <c r="AE587" s="383" t="s">
        <v>36</v>
      </c>
      <c r="AF587" s="383">
        <v>72</v>
      </c>
      <c r="AG587" s="383" t="s">
        <v>40</v>
      </c>
      <c r="AH587" s="383" t="s">
        <v>34</v>
      </c>
      <c r="AI587" s="383" t="s">
        <v>36</v>
      </c>
      <c r="AJ587" s="383" t="s">
        <v>3554</v>
      </c>
      <c r="AK587" s="384" t="str">
        <f t="shared" si="19"/>
        <v>NA</v>
      </c>
      <c r="AL587" s="384" t="str">
        <f t="shared" si="20"/>
        <v>NA</v>
      </c>
      <c r="AN587" s="196"/>
    </row>
    <row r="588" spans="1:40" s="181" customFormat="1" x14ac:dyDescent="0.25">
      <c r="A588" s="381" t="s">
        <v>3224</v>
      </c>
      <c r="B588" s="382" t="s">
        <v>348</v>
      </c>
      <c r="C588" s="382" t="s">
        <v>30</v>
      </c>
      <c r="D588" s="382" t="s">
        <v>349</v>
      </c>
      <c r="E588" s="382" t="s">
        <v>4</v>
      </c>
      <c r="F588" s="383"/>
      <c r="G588" s="383">
        <v>0</v>
      </c>
      <c r="H588" s="383" t="s">
        <v>11</v>
      </c>
      <c r="I588" s="383"/>
      <c r="J588" s="383">
        <v>0</v>
      </c>
      <c r="K588" s="383" t="s">
        <v>11</v>
      </c>
      <c r="L588" s="385"/>
      <c r="M588" s="383">
        <v>0</v>
      </c>
      <c r="N588" s="383" t="s">
        <v>11</v>
      </c>
      <c r="O588" s="385"/>
      <c r="P588" s="385"/>
      <c r="Q588" s="386" t="s">
        <v>11</v>
      </c>
      <c r="R588" s="383"/>
      <c r="S588" s="383">
        <v>0</v>
      </c>
      <c r="T588" s="386" t="s">
        <v>11</v>
      </c>
      <c r="U588" s="386"/>
      <c r="V588" s="386">
        <v>0</v>
      </c>
      <c r="W588" s="386" t="s">
        <v>11</v>
      </c>
      <c r="X588" s="383"/>
      <c r="Y588" s="383">
        <v>0</v>
      </c>
      <c r="Z588" s="386" t="s">
        <v>11</v>
      </c>
      <c r="AA588" s="386"/>
      <c r="AB588" s="386">
        <v>0</v>
      </c>
      <c r="AC588" s="386" t="s">
        <v>11</v>
      </c>
      <c r="AD588" s="383" t="s">
        <v>33</v>
      </c>
      <c r="AE588" s="383" t="s">
        <v>36</v>
      </c>
      <c r="AF588" s="383">
        <v>79</v>
      </c>
      <c r="AG588" s="383" t="s">
        <v>35</v>
      </c>
      <c r="AH588" s="383" t="s">
        <v>34</v>
      </c>
      <c r="AI588" s="383" t="s">
        <v>36</v>
      </c>
      <c r="AJ588" s="383" t="s">
        <v>3554</v>
      </c>
      <c r="AK588" s="384" t="str">
        <f t="shared" si="19"/>
        <v>NA</v>
      </c>
      <c r="AL588" s="384" t="str">
        <f t="shared" si="20"/>
        <v>NA</v>
      </c>
      <c r="AN588" s="196"/>
    </row>
    <row r="589" spans="1:40" s="181" customFormat="1" x14ac:dyDescent="0.25">
      <c r="A589" s="381" t="s">
        <v>3224</v>
      </c>
      <c r="B589" s="382" t="s">
        <v>350</v>
      </c>
      <c r="C589" s="382" t="s">
        <v>30</v>
      </c>
      <c r="D589" s="382" t="s">
        <v>351</v>
      </c>
      <c r="E589" s="382" t="s">
        <v>4</v>
      </c>
      <c r="F589" s="383"/>
      <c r="G589" s="383">
        <v>2</v>
      </c>
      <c r="H589" s="383" t="s">
        <v>11</v>
      </c>
      <c r="I589" s="383"/>
      <c r="J589" s="383">
        <v>2</v>
      </c>
      <c r="K589" s="383" t="s">
        <v>11</v>
      </c>
      <c r="L589" s="385"/>
      <c r="M589" s="383">
        <v>0</v>
      </c>
      <c r="N589" s="383" t="s">
        <v>11</v>
      </c>
      <c r="O589" s="385"/>
      <c r="P589" s="385"/>
      <c r="Q589" s="386" t="s">
        <v>11</v>
      </c>
      <c r="R589" s="383"/>
      <c r="S589" s="383">
        <v>2</v>
      </c>
      <c r="T589" s="386" t="s">
        <v>11</v>
      </c>
      <c r="U589" s="386"/>
      <c r="V589" s="386">
        <v>2</v>
      </c>
      <c r="W589" s="386" t="s">
        <v>11</v>
      </c>
      <c r="X589" s="383"/>
      <c r="Y589" s="383">
        <v>2</v>
      </c>
      <c r="Z589" s="386" t="s">
        <v>11</v>
      </c>
      <c r="AA589" s="386"/>
      <c r="AB589" s="386">
        <v>2</v>
      </c>
      <c r="AC589" s="386" t="s">
        <v>11</v>
      </c>
      <c r="AD589" s="383" t="s">
        <v>104</v>
      </c>
      <c r="AE589" s="383" t="s">
        <v>34</v>
      </c>
      <c r="AF589" s="383">
        <v>100</v>
      </c>
      <c r="AG589" s="383" t="s">
        <v>35</v>
      </c>
      <c r="AH589" s="383" t="s">
        <v>34</v>
      </c>
      <c r="AI589" s="383" t="s">
        <v>36</v>
      </c>
      <c r="AJ589" s="383" t="s">
        <v>3554</v>
      </c>
      <c r="AK589" s="384" t="str">
        <f t="shared" si="19"/>
        <v>NA</v>
      </c>
      <c r="AL589" s="384" t="str">
        <f t="shared" si="20"/>
        <v>NA</v>
      </c>
      <c r="AN589" s="196"/>
    </row>
    <row r="590" spans="1:40" s="181" customFormat="1" x14ac:dyDescent="0.25">
      <c r="A590" s="381" t="s">
        <v>3224</v>
      </c>
      <c r="B590" s="382" t="s">
        <v>352</v>
      </c>
      <c r="C590" s="382" t="s">
        <v>30</v>
      </c>
      <c r="D590" s="382" t="s">
        <v>353</v>
      </c>
      <c r="E590" s="382" t="s">
        <v>4</v>
      </c>
      <c r="F590" s="383"/>
      <c r="G590" s="383">
        <v>6</v>
      </c>
      <c r="H590" s="383" t="s">
        <v>11</v>
      </c>
      <c r="I590" s="383"/>
      <c r="J590" s="383">
        <v>6</v>
      </c>
      <c r="K590" s="383" t="s">
        <v>11</v>
      </c>
      <c r="L590" s="385"/>
      <c r="M590" s="383">
        <v>4</v>
      </c>
      <c r="N590" s="383" t="s">
        <v>11</v>
      </c>
      <c r="O590" s="385"/>
      <c r="P590" s="385"/>
      <c r="Q590" s="386" t="s">
        <v>11</v>
      </c>
      <c r="R590" s="383"/>
      <c r="S590" s="383">
        <v>6</v>
      </c>
      <c r="T590" s="386" t="s">
        <v>11</v>
      </c>
      <c r="U590" s="386"/>
      <c r="V590" s="386">
        <v>6</v>
      </c>
      <c r="W590" s="386" t="s">
        <v>11</v>
      </c>
      <c r="X590" s="383"/>
      <c r="Y590" s="383">
        <v>6</v>
      </c>
      <c r="Z590" s="386" t="s">
        <v>11</v>
      </c>
      <c r="AA590" s="386"/>
      <c r="AB590" s="386">
        <v>6</v>
      </c>
      <c r="AC590" s="386" t="s">
        <v>11</v>
      </c>
      <c r="AD590" s="383" t="s">
        <v>33</v>
      </c>
      <c r="AE590" s="383" t="s">
        <v>36</v>
      </c>
      <c r="AF590" s="383">
        <v>97</v>
      </c>
      <c r="AG590" s="383" t="s">
        <v>35</v>
      </c>
      <c r="AH590" s="383" t="s">
        <v>36</v>
      </c>
      <c r="AI590" s="383" t="s">
        <v>36</v>
      </c>
      <c r="AJ590" s="383" t="s">
        <v>3554</v>
      </c>
      <c r="AK590" s="384" t="str">
        <f t="shared" si="19"/>
        <v>NA</v>
      </c>
      <c r="AL590" s="384" t="str">
        <f t="shared" si="20"/>
        <v>NA</v>
      </c>
      <c r="AN590" s="196"/>
    </row>
    <row r="591" spans="1:40" s="181" customFormat="1" x14ac:dyDescent="0.25">
      <c r="A591" s="381" t="s">
        <v>3224</v>
      </c>
      <c r="B591" s="382" t="s">
        <v>354</v>
      </c>
      <c r="C591" s="382" t="s">
        <v>30</v>
      </c>
      <c r="D591" s="382" t="s">
        <v>355</v>
      </c>
      <c r="E591" s="382" t="s">
        <v>4</v>
      </c>
      <c r="F591" s="383"/>
      <c r="G591" s="383">
        <v>0</v>
      </c>
      <c r="H591" s="383" t="s">
        <v>11</v>
      </c>
      <c r="I591" s="383"/>
      <c r="J591" s="383">
        <v>0</v>
      </c>
      <c r="K591" s="383" t="s">
        <v>11</v>
      </c>
      <c r="L591" s="385"/>
      <c r="M591" s="383">
        <v>0</v>
      </c>
      <c r="N591" s="383" t="s">
        <v>11</v>
      </c>
      <c r="O591" s="385"/>
      <c r="P591" s="385"/>
      <c r="Q591" s="386" t="s">
        <v>11</v>
      </c>
      <c r="R591" s="383"/>
      <c r="S591" s="383">
        <v>0</v>
      </c>
      <c r="T591" s="386" t="s">
        <v>11</v>
      </c>
      <c r="U591" s="386"/>
      <c r="V591" s="386">
        <v>0</v>
      </c>
      <c r="W591" s="386" t="s">
        <v>11</v>
      </c>
      <c r="X591" s="383"/>
      <c r="Y591" s="383">
        <v>0</v>
      </c>
      <c r="Z591" s="386" t="s">
        <v>11</v>
      </c>
      <c r="AA591" s="386"/>
      <c r="AB591" s="386">
        <v>0</v>
      </c>
      <c r="AC591" s="386" t="s">
        <v>11</v>
      </c>
      <c r="AD591" s="383" t="s">
        <v>57</v>
      </c>
      <c r="AE591" s="383" t="s">
        <v>36</v>
      </c>
      <c r="AF591" s="383">
        <v>92</v>
      </c>
      <c r="AG591" s="383" t="s">
        <v>35</v>
      </c>
      <c r="AH591" s="383" t="s">
        <v>34</v>
      </c>
      <c r="AI591" s="383" t="s">
        <v>36</v>
      </c>
      <c r="AJ591" s="383" t="s">
        <v>3554</v>
      </c>
      <c r="AK591" s="384" t="str">
        <f t="shared" si="19"/>
        <v>NA</v>
      </c>
      <c r="AL591" s="384" t="str">
        <f t="shared" si="20"/>
        <v>NA</v>
      </c>
      <c r="AN591" s="196"/>
    </row>
    <row r="592" spans="1:40" s="181" customFormat="1" x14ac:dyDescent="0.25">
      <c r="A592" s="381" t="s">
        <v>3224</v>
      </c>
      <c r="B592" s="382" t="s">
        <v>356</v>
      </c>
      <c r="C592" s="382" t="s">
        <v>30</v>
      </c>
      <c r="D592" s="382" t="s">
        <v>357</v>
      </c>
      <c r="E592" s="382" t="s">
        <v>4</v>
      </c>
      <c r="F592" s="383"/>
      <c r="G592" s="383">
        <v>0</v>
      </c>
      <c r="H592" s="383" t="s">
        <v>11</v>
      </c>
      <c r="I592" s="383"/>
      <c r="J592" s="383">
        <v>0</v>
      </c>
      <c r="K592" s="383" t="s">
        <v>11</v>
      </c>
      <c r="L592" s="385"/>
      <c r="M592" s="383">
        <v>0</v>
      </c>
      <c r="N592" s="383" t="s">
        <v>11</v>
      </c>
      <c r="O592" s="385"/>
      <c r="P592" s="385"/>
      <c r="Q592" s="386" t="s">
        <v>11</v>
      </c>
      <c r="R592" s="383"/>
      <c r="S592" s="383">
        <v>0</v>
      </c>
      <c r="T592" s="386" t="s">
        <v>11</v>
      </c>
      <c r="U592" s="386"/>
      <c r="V592" s="386">
        <v>0</v>
      </c>
      <c r="W592" s="386" t="s">
        <v>11</v>
      </c>
      <c r="X592" s="383"/>
      <c r="Y592" s="383">
        <v>0</v>
      </c>
      <c r="Z592" s="386" t="s">
        <v>11</v>
      </c>
      <c r="AA592" s="386"/>
      <c r="AB592" s="386">
        <v>0</v>
      </c>
      <c r="AC592" s="386" t="s">
        <v>11</v>
      </c>
      <c r="AD592" s="383" t="s">
        <v>57</v>
      </c>
      <c r="AE592" s="383" t="s">
        <v>34</v>
      </c>
      <c r="AF592" s="383">
        <v>100</v>
      </c>
      <c r="AG592" s="383" t="s">
        <v>35</v>
      </c>
      <c r="AH592" s="383" t="s">
        <v>34</v>
      </c>
      <c r="AI592" s="383" t="s">
        <v>36</v>
      </c>
      <c r="AJ592" s="383" t="s">
        <v>3554</v>
      </c>
      <c r="AK592" s="384" t="str">
        <f t="shared" si="19"/>
        <v>NA</v>
      </c>
      <c r="AL592" s="384" t="str">
        <f t="shared" si="20"/>
        <v>NA</v>
      </c>
      <c r="AN592" s="196"/>
    </row>
    <row r="593" spans="1:40" s="181" customFormat="1" x14ac:dyDescent="0.25">
      <c r="A593" s="381" t="s">
        <v>3224</v>
      </c>
      <c r="B593" s="382" t="s">
        <v>358</v>
      </c>
      <c r="C593" s="382" t="s">
        <v>30</v>
      </c>
      <c r="D593" s="382" t="s">
        <v>359</v>
      </c>
      <c r="E593" s="382" t="s">
        <v>4</v>
      </c>
      <c r="F593" s="383"/>
      <c r="G593" s="383">
        <v>0</v>
      </c>
      <c r="H593" s="383" t="s">
        <v>11</v>
      </c>
      <c r="I593" s="383"/>
      <c r="J593" s="383">
        <v>0</v>
      </c>
      <c r="K593" s="383" t="s">
        <v>11</v>
      </c>
      <c r="L593" s="385"/>
      <c r="M593" s="383">
        <v>0</v>
      </c>
      <c r="N593" s="383" t="s">
        <v>11</v>
      </c>
      <c r="O593" s="385"/>
      <c r="P593" s="385"/>
      <c r="Q593" s="386" t="s">
        <v>11</v>
      </c>
      <c r="R593" s="383"/>
      <c r="S593" s="383">
        <v>0</v>
      </c>
      <c r="T593" s="386" t="s">
        <v>11</v>
      </c>
      <c r="U593" s="386"/>
      <c r="V593" s="386">
        <v>0</v>
      </c>
      <c r="W593" s="386" t="s">
        <v>11</v>
      </c>
      <c r="X593" s="383"/>
      <c r="Y593" s="383">
        <v>0</v>
      </c>
      <c r="Z593" s="386" t="s">
        <v>11</v>
      </c>
      <c r="AA593" s="386"/>
      <c r="AB593" s="386">
        <v>0</v>
      </c>
      <c r="AC593" s="386" t="s">
        <v>11</v>
      </c>
      <c r="AD593" s="383" t="s">
        <v>33</v>
      </c>
      <c r="AE593" s="383" t="s">
        <v>36</v>
      </c>
      <c r="AF593" s="383">
        <v>79</v>
      </c>
      <c r="AG593" s="383" t="s">
        <v>35</v>
      </c>
      <c r="AH593" s="383" t="s">
        <v>34</v>
      </c>
      <c r="AI593" s="383" t="s">
        <v>36</v>
      </c>
      <c r="AJ593" s="383" t="s">
        <v>3554</v>
      </c>
      <c r="AK593" s="384" t="str">
        <f t="shared" si="19"/>
        <v>NA</v>
      </c>
      <c r="AL593" s="384" t="str">
        <f t="shared" si="20"/>
        <v>NA</v>
      </c>
      <c r="AN593" s="196"/>
    </row>
    <row r="594" spans="1:40" s="181" customFormat="1" x14ac:dyDescent="0.25">
      <c r="A594" s="381" t="s">
        <v>3224</v>
      </c>
      <c r="B594" s="382" t="s">
        <v>360</v>
      </c>
      <c r="C594" s="382" t="s">
        <v>30</v>
      </c>
      <c r="D594" s="382" t="s">
        <v>361</v>
      </c>
      <c r="E594" s="382" t="s">
        <v>4</v>
      </c>
      <c r="F594" s="383"/>
      <c r="G594" s="383">
        <v>0</v>
      </c>
      <c r="H594" s="383" t="s">
        <v>11</v>
      </c>
      <c r="I594" s="383"/>
      <c r="J594" s="383">
        <v>0</v>
      </c>
      <c r="K594" s="383" t="s">
        <v>11</v>
      </c>
      <c r="L594" s="385"/>
      <c r="M594" s="383">
        <v>0</v>
      </c>
      <c r="N594" s="383" t="s">
        <v>11</v>
      </c>
      <c r="O594" s="385"/>
      <c r="P594" s="385"/>
      <c r="Q594" s="386" t="s">
        <v>11</v>
      </c>
      <c r="R594" s="383"/>
      <c r="S594" s="383">
        <v>0</v>
      </c>
      <c r="T594" s="386" t="s">
        <v>11</v>
      </c>
      <c r="U594" s="386"/>
      <c r="V594" s="386">
        <v>0</v>
      </c>
      <c r="W594" s="386" t="s">
        <v>11</v>
      </c>
      <c r="X594" s="383"/>
      <c r="Y594" s="383">
        <v>0</v>
      </c>
      <c r="Z594" s="386" t="s">
        <v>11</v>
      </c>
      <c r="AA594" s="386"/>
      <c r="AB594" s="386">
        <v>0</v>
      </c>
      <c r="AC594" s="386" t="s">
        <v>11</v>
      </c>
      <c r="AD594" s="383" t="s">
        <v>104</v>
      </c>
      <c r="AE594" s="383" t="s">
        <v>36</v>
      </c>
      <c r="AF594" s="383">
        <v>82</v>
      </c>
      <c r="AG594" s="383" t="s">
        <v>35</v>
      </c>
      <c r="AH594" s="383" t="s">
        <v>34</v>
      </c>
      <c r="AI594" s="383" t="s">
        <v>36</v>
      </c>
      <c r="AJ594" s="383" t="s">
        <v>3554</v>
      </c>
      <c r="AK594" s="384" t="str">
        <f t="shared" si="19"/>
        <v>NA</v>
      </c>
      <c r="AL594" s="384" t="str">
        <f t="shared" si="20"/>
        <v>NA</v>
      </c>
      <c r="AN594" s="196"/>
    </row>
    <row r="595" spans="1:40" s="181" customFormat="1" x14ac:dyDescent="0.25">
      <c r="A595" s="381" t="s">
        <v>3224</v>
      </c>
      <c r="B595" s="382" t="s">
        <v>362</v>
      </c>
      <c r="C595" s="382" t="s">
        <v>30</v>
      </c>
      <c r="D595" s="382" t="s">
        <v>363</v>
      </c>
      <c r="E595" s="382" t="s">
        <v>4</v>
      </c>
      <c r="F595" s="383"/>
      <c r="G595" s="383">
        <v>0</v>
      </c>
      <c r="H595" s="383" t="s">
        <v>11</v>
      </c>
      <c r="I595" s="383"/>
      <c r="J595" s="383">
        <v>0</v>
      </c>
      <c r="K595" s="383" t="s">
        <v>11</v>
      </c>
      <c r="L595" s="385"/>
      <c r="M595" s="383">
        <v>1</v>
      </c>
      <c r="N595" s="383" t="s">
        <v>11</v>
      </c>
      <c r="O595" s="385"/>
      <c r="P595" s="385"/>
      <c r="Q595" s="386" t="s">
        <v>11</v>
      </c>
      <c r="R595" s="383"/>
      <c r="S595" s="383">
        <v>0</v>
      </c>
      <c r="T595" s="386" t="s">
        <v>11</v>
      </c>
      <c r="U595" s="386"/>
      <c r="V595" s="386">
        <v>0</v>
      </c>
      <c r="W595" s="386" t="s">
        <v>11</v>
      </c>
      <c r="X595" s="383"/>
      <c r="Y595" s="383">
        <v>0</v>
      </c>
      <c r="Z595" s="386" t="s">
        <v>11</v>
      </c>
      <c r="AA595" s="386"/>
      <c r="AB595" s="386">
        <v>0</v>
      </c>
      <c r="AC595" s="386" t="s">
        <v>11</v>
      </c>
      <c r="AD595" s="383" t="s">
        <v>57</v>
      </c>
      <c r="AE595" s="383" t="s">
        <v>36</v>
      </c>
      <c r="AF595" s="383">
        <v>79</v>
      </c>
      <c r="AG595" s="383" t="s">
        <v>35</v>
      </c>
      <c r="AH595" s="383" t="s">
        <v>34</v>
      </c>
      <c r="AI595" s="383" t="s">
        <v>36</v>
      </c>
      <c r="AJ595" s="383" t="s">
        <v>3554</v>
      </c>
      <c r="AK595" s="384" t="str">
        <f t="shared" si="19"/>
        <v>NA</v>
      </c>
      <c r="AL595" s="384" t="str">
        <f t="shared" si="20"/>
        <v>NA</v>
      </c>
      <c r="AN595" s="196"/>
    </row>
    <row r="596" spans="1:40" s="181" customFormat="1" x14ac:dyDescent="0.25">
      <c r="A596" s="381" t="s">
        <v>3224</v>
      </c>
      <c r="B596" s="382" t="s">
        <v>364</v>
      </c>
      <c r="C596" s="382" t="s">
        <v>30</v>
      </c>
      <c r="D596" s="382" t="s">
        <v>365</v>
      </c>
      <c r="E596" s="382" t="s">
        <v>4</v>
      </c>
      <c r="F596" s="383"/>
      <c r="G596" s="383">
        <v>1</v>
      </c>
      <c r="H596" s="383" t="s">
        <v>11</v>
      </c>
      <c r="I596" s="383"/>
      <c r="J596" s="383">
        <v>1</v>
      </c>
      <c r="K596" s="383" t="s">
        <v>11</v>
      </c>
      <c r="L596" s="385"/>
      <c r="M596" s="383">
        <v>0</v>
      </c>
      <c r="N596" s="383" t="s">
        <v>11</v>
      </c>
      <c r="O596" s="385"/>
      <c r="P596" s="385"/>
      <c r="Q596" s="386" t="s">
        <v>11</v>
      </c>
      <c r="R596" s="383"/>
      <c r="S596" s="383">
        <v>1</v>
      </c>
      <c r="T596" s="386" t="s">
        <v>11</v>
      </c>
      <c r="U596" s="386"/>
      <c r="V596" s="386">
        <v>1</v>
      </c>
      <c r="W596" s="386" t="s">
        <v>11</v>
      </c>
      <c r="X596" s="383"/>
      <c r="Y596" s="383">
        <v>1</v>
      </c>
      <c r="Z596" s="386" t="s">
        <v>11</v>
      </c>
      <c r="AA596" s="386"/>
      <c r="AB596" s="386">
        <v>1</v>
      </c>
      <c r="AC596" s="386" t="s">
        <v>11</v>
      </c>
      <c r="AD596" s="383" t="s">
        <v>33</v>
      </c>
      <c r="AE596" s="383" t="s">
        <v>36</v>
      </c>
      <c r="AF596" s="383">
        <v>85</v>
      </c>
      <c r="AG596" s="383" t="s">
        <v>35</v>
      </c>
      <c r="AH596" s="383" t="s">
        <v>34</v>
      </c>
      <c r="AI596" s="383" t="s">
        <v>36</v>
      </c>
      <c r="AJ596" s="383" t="s">
        <v>3554</v>
      </c>
      <c r="AK596" s="384" t="str">
        <f t="shared" si="19"/>
        <v>NA</v>
      </c>
      <c r="AL596" s="384" t="str">
        <f t="shared" si="20"/>
        <v>NA</v>
      </c>
      <c r="AN596" s="196"/>
    </row>
    <row r="597" spans="1:40" s="181" customFormat="1" x14ac:dyDescent="0.25">
      <c r="A597" s="381" t="s">
        <v>3224</v>
      </c>
      <c r="B597" s="382" t="s">
        <v>857</v>
      </c>
      <c r="C597" s="382" t="s">
        <v>30</v>
      </c>
      <c r="D597" s="382" t="s">
        <v>2258</v>
      </c>
      <c r="E597" s="382" t="s">
        <v>4</v>
      </c>
      <c r="F597" s="383"/>
      <c r="G597" s="383">
        <v>2</v>
      </c>
      <c r="H597" s="383" t="s">
        <v>11</v>
      </c>
      <c r="I597" s="383"/>
      <c r="J597" s="383">
        <v>2</v>
      </c>
      <c r="K597" s="383" t="s">
        <v>11</v>
      </c>
      <c r="L597" s="385"/>
      <c r="M597" s="383">
        <v>0</v>
      </c>
      <c r="N597" s="383" t="s">
        <v>11</v>
      </c>
      <c r="O597" s="385"/>
      <c r="P597" s="385"/>
      <c r="Q597" s="386" t="s">
        <v>11</v>
      </c>
      <c r="R597" s="383"/>
      <c r="S597" s="383">
        <v>2</v>
      </c>
      <c r="T597" s="386" t="s">
        <v>11</v>
      </c>
      <c r="U597" s="386"/>
      <c r="V597" s="386">
        <v>2</v>
      </c>
      <c r="W597" s="386" t="s">
        <v>11</v>
      </c>
      <c r="X597" s="383"/>
      <c r="Y597" s="383">
        <v>2</v>
      </c>
      <c r="Z597" s="386" t="s">
        <v>11</v>
      </c>
      <c r="AA597" s="386"/>
      <c r="AB597" s="386">
        <v>2</v>
      </c>
      <c r="AC597" s="386" t="s">
        <v>11</v>
      </c>
      <c r="AD597" s="383"/>
      <c r="AE597" s="383" t="s">
        <v>36</v>
      </c>
      <c r="AF597" s="383">
        <v>90</v>
      </c>
      <c r="AG597" s="383" t="s">
        <v>35</v>
      </c>
      <c r="AH597" s="383" t="s">
        <v>36</v>
      </c>
      <c r="AI597" s="383" t="s">
        <v>34</v>
      </c>
      <c r="AJ597" s="383" t="s">
        <v>3554</v>
      </c>
      <c r="AK597" s="384" t="str">
        <f t="shared" si="19"/>
        <v>NA</v>
      </c>
      <c r="AL597" s="384" t="str">
        <f t="shared" si="20"/>
        <v>NA</v>
      </c>
      <c r="AN597" s="196"/>
    </row>
    <row r="598" spans="1:40" s="181" customFormat="1" x14ac:dyDescent="0.25">
      <c r="A598" s="381" t="s">
        <v>3224</v>
      </c>
      <c r="B598" s="382" t="s">
        <v>366</v>
      </c>
      <c r="C598" s="382" t="s">
        <v>30</v>
      </c>
      <c r="D598" s="382" t="s">
        <v>367</v>
      </c>
      <c r="E598" s="382" t="s">
        <v>4</v>
      </c>
      <c r="F598" s="383"/>
      <c r="G598" s="383">
        <v>0</v>
      </c>
      <c r="H598" s="383" t="s">
        <v>11</v>
      </c>
      <c r="I598" s="383"/>
      <c r="J598" s="383">
        <v>0</v>
      </c>
      <c r="K598" s="383" t="s">
        <v>11</v>
      </c>
      <c r="L598" s="385"/>
      <c r="M598" s="383">
        <v>0</v>
      </c>
      <c r="N598" s="383" t="s">
        <v>11</v>
      </c>
      <c r="O598" s="385"/>
      <c r="P598" s="385"/>
      <c r="Q598" s="386" t="s">
        <v>11</v>
      </c>
      <c r="R598" s="383"/>
      <c r="S598" s="383">
        <v>0</v>
      </c>
      <c r="T598" s="386" t="s">
        <v>11</v>
      </c>
      <c r="U598" s="386"/>
      <c r="V598" s="386">
        <v>0</v>
      </c>
      <c r="W598" s="386" t="s">
        <v>11</v>
      </c>
      <c r="X598" s="383"/>
      <c r="Y598" s="383">
        <v>0</v>
      </c>
      <c r="Z598" s="386" t="s">
        <v>11</v>
      </c>
      <c r="AA598" s="386"/>
      <c r="AB598" s="386">
        <v>0</v>
      </c>
      <c r="AC598" s="386" t="s">
        <v>11</v>
      </c>
      <c r="AD598" s="383" t="s">
        <v>33</v>
      </c>
      <c r="AE598" s="383" t="s">
        <v>36</v>
      </c>
      <c r="AF598" s="383">
        <v>95</v>
      </c>
      <c r="AG598" s="383" t="s">
        <v>35</v>
      </c>
      <c r="AH598" s="383" t="s">
        <v>34</v>
      </c>
      <c r="AI598" s="383" t="s">
        <v>36</v>
      </c>
      <c r="AJ598" s="383" t="s">
        <v>3554</v>
      </c>
      <c r="AK598" s="384" t="str">
        <f t="shared" si="19"/>
        <v>NA</v>
      </c>
      <c r="AL598" s="384" t="str">
        <f t="shared" si="20"/>
        <v>NA</v>
      </c>
      <c r="AN598" s="196"/>
    </row>
    <row r="599" spans="1:40" s="181" customFormat="1" x14ac:dyDescent="0.25">
      <c r="A599" s="381" t="s">
        <v>3224</v>
      </c>
      <c r="B599" s="382" t="s">
        <v>368</v>
      </c>
      <c r="C599" s="382" t="s">
        <v>30</v>
      </c>
      <c r="D599" s="382" t="s">
        <v>369</v>
      </c>
      <c r="E599" s="382" t="s">
        <v>4</v>
      </c>
      <c r="F599" s="383"/>
      <c r="G599" s="383">
        <v>3</v>
      </c>
      <c r="H599" s="383" t="s">
        <v>11</v>
      </c>
      <c r="I599" s="383"/>
      <c r="J599" s="383">
        <v>3</v>
      </c>
      <c r="K599" s="383" t="s">
        <v>11</v>
      </c>
      <c r="L599" s="385"/>
      <c r="M599" s="383">
        <v>0</v>
      </c>
      <c r="N599" s="383" t="s">
        <v>11</v>
      </c>
      <c r="O599" s="385"/>
      <c r="P599" s="385"/>
      <c r="Q599" s="386" t="s">
        <v>11</v>
      </c>
      <c r="R599" s="383"/>
      <c r="S599" s="383">
        <v>3</v>
      </c>
      <c r="T599" s="386" t="s">
        <v>11</v>
      </c>
      <c r="U599" s="386"/>
      <c r="V599" s="386">
        <v>3</v>
      </c>
      <c r="W599" s="386" t="s">
        <v>11</v>
      </c>
      <c r="X599" s="383"/>
      <c r="Y599" s="383">
        <v>3</v>
      </c>
      <c r="Z599" s="386" t="s">
        <v>11</v>
      </c>
      <c r="AA599" s="386"/>
      <c r="AB599" s="386">
        <v>3</v>
      </c>
      <c r="AC599" s="386" t="s">
        <v>11</v>
      </c>
      <c r="AD599" s="383" t="s">
        <v>104</v>
      </c>
      <c r="AE599" s="383" t="s">
        <v>36</v>
      </c>
      <c r="AF599" s="383">
        <v>82</v>
      </c>
      <c r="AG599" s="383" t="s">
        <v>35</v>
      </c>
      <c r="AH599" s="383" t="s">
        <v>34</v>
      </c>
      <c r="AI599" s="383" t="s">
        <v>36</v>
      </c>
      <c r="AJ599" s="383" t="s">
        <v>3554</v>
      </c>
      <c r="AK599" s="384" t="str">
        <f t="shared" si="19"/>
        <v>NA</v>
      </c>
      <c r="AL599" s="384" t="str">
        <f t="shared" si="20"/>
        <v>NA</v>
      </c>
      <c r="AN599" s="196"/>
    </row>
    <row r="600" spans="1:40" s="181" customFormat="1" x14ac:dyDescent="0.25">
      <c r="A600" s="381" t="s">
        <v>3224</v>
      </c>
      <c r="B600" s="382" t="s">
        <v>858</v>
      </c>
      <c r="C600" s="382" t="s">
        <v>30</v>
      </c>
      <c r="D600" s="382" t="s">
        <v>2241</v>
      </c>
      <c r="E600" s="382" t="s">
        <v>4</v>
      </c>
      <c r="F600" s="383"/>
      <c r="G600" s="383">
        <v>5</v>
      </c>
      <c r="H600" s="383" t="s">
        <v>11</v>
      </c>
      <c r="I600" s="383"/>
      <c r="J600" s="383">
        <v>5</v>
      </c>
      <c r="K600" s="383" t="s">
        <v>11</v>
      </c>
      <c r="L600" s="385"/>
      <c r="M600" s="383">
        <v>1</v>
      </c>
      <c r="N600" s="383" t="s">
        <v>11</v>
      </c>
      <c r="O600" s="385"/>
      <c r="P600" s="385"/>
      <c r="Q600" s="386" t="s">
        <v>11</v>
      </c>
      <c r="R600" s="383"/>
      <c r="S600" s="383">
        <v>4</v>
      </c>
      <c r="T600" s="386" t="s">
        <v>11</v>
      </c>
      <c r="U600" s="386"/>
      <c r="V600" s="386">
        <v>3</v>
      </c>
      <c r="W600" s="386" t="s">
        <v>11</v>
      </c>
      <c r="X600" s="383"/>
      <c r="Y600" s="383">
        <v>4</v>
      </c>
      <c r="Z600" s="386" t="s">
        <v>11</v>
      </c>
      <c r="AA600" s="386"/>
      <c r="AB600" s="386">
        <v>3</v>
      </c>
      <c r="AC600" s="386" t="s">
        <v>11</v>
      </c>
      <c r="AD600" s="383" t="s">
        <v>57</v>
      </c>
      <c r="AE600" s="383" t="s">
        <v>36</v>
      </c>
      <c r="AF600" s="383">
        <v>72</v>
      </c>
      <c r="AG600" s="383" t="s">
        <v>35</v>
      </c>
      <c r="AH600" s="383" t="s">
        <v>34</v>
      </c>
      <c r="AI600" s="383" t="s">
        <v>36</v>
      </c>
      <c r="AJ600" s="383" t="s">
        <v>3554</v>
      </c>
      <c r="AK600" s="384" t="str">
        <f t="shared" si="19"/>
        <v>NA</v>
      </c>
      <c r="AL600" s="384" t="str">
        <f t="shared" si="20"/>
        <v>NA</v>
      </c>
      <c r="AN600" s="196"/>
    </row>
    <row r="601" spans="1:40" s="181" customFormat="1" x14ac:dyDescent="0.25">
      <c r="A601" s="381" t="s">
        <v>3224</v>
      </c>
      <c r="B601" s="382" t="s">
        <v>370</v>
      </c>
      <c r="C601" s="382" t="s">
        <v>30</v>
      </c>
      <c r="D601" s="382" t="s">
        <v>371</v>
      </c>
      <c r="E601" s="382" t="s">
        <v>4</v>
      </c>
      <c r="F601" s="383"/>
      <c r="G601" s="383">
        <v>8</v>
      </c>
      <c r="H601" s="383" t="s">
        <v>11</v>
      </c>
      <c r="I601" s="383"/>
      <c r="J601" s="383">
        <v>8</v>
      </c>
      <c r="K601" s="383" t="s">
        <v>11</v>
      </c>
      <c r="L601" s="385"/>
      <c r="M601" s="383">
        <v>2</v>
      </c>
      <c r="N601" s="383" t="s">
        <v>11</v>
      </c>
      <c r="O601" s="385"/>
      <c r="P601" s="385"/>
      <c r="Q601" s="386" t="s">
        <v>11</v>
      </c>
      <c r="R601" s="383"/>
      <c r="S601" s="383">
        <v>8</v>
      </c>
      <c r="T601" s="386" t="s">
        <v>11</v>
      </c>
      <c r="U601" s="386"/>
      <c r="V601" s="386">
        <v>8</v>
      </c>
      <c r="W601" s="386" t="s">
        <v>11</v>
      </c>
      <c r="X601" s="383"/>
      <c r="Y601" s="383">
        <v>8</v>
      </c>
      <c r="Z601" s="386" t="s">
        <v>11</v>
      </c>
      <c r="AA601" s="386"/>
      <c r="AB601" s="386">
        <v>8</v>
      </c>
      <c r="AC601" s="386" t="s">
        <v>11</v>
      </c>
      <c r="AD601" s="383" t="s">
        <v>33</v>
      </c>
      <c r="AE601" s="383" t="s">
        <v>36</v>
      </c>
      <c r="AF601" s="383">
        <v>87</v>
      </c>
      <c r="AG601" s="383" t="s">
        <v>35</v>
      </c>
      <c r="AH601" s="383" t="s">
        <v>34</v>
      </c>
      <c r="AI601" s="383" t="s">
        <v>36</v>
      </c>
      <c r="AJ601" s="383" t="s">
        <v>3554</v>
      </c>
      <c r="AK601" s="384" t="str">
        <f t="shared" si="19"/>
        <v>NA</v>
      </c>
      <c r="AL601" s="384" t="str">
        <f t="shared" si="20"/>
        <v>NA</v>
      </c>
      <c r="AN601" s="196"/>
    </row>
    <row r="602" spans="1:40" s="181" customFormat="1" x14ac:dyDescent="0.25">
      <c r="A602" s="381" t="s">
        <v>3224</v>
      </c>
      <c r="B602" s="382" t="s">
        <v>372</v>
      </c>
      <c r="C602" s="382" t="s">
        <v>30</v>
      </c>
      <c r="D602" s="382" t="s">
        <v>373</v>
      </c>
      <c r="E602" s="382" t="s">
        <v>4</v>
      </c>
      <c r="F602" s="383"/>
      <c r="G602" s="383">
        <v>0</v>
      </c>
      <c r="H602" s="383" t="s">
        <v>11</v>
      </c>
      <c r="I602" s="383"/>
      <c r="J602" s="383">
        <v>0</v>
      </c>
      <c r="K602" s="383" t="s">
        <v>11</v>
      </c>
      <c r="L602" s="385"/>
      <c r="M602" s="383">
        <v>0</v>
      </c>
      <c r="N602" s="383" t="s">
        <v>11</v>
      </c>
      <c r="O602" s="385"/>
      <c r="P602" s="385"/>
      <c r="Q602" s="386" t="s">
        <v>11</v>
      </c>
      <c r="R602" s="383"/>
      <c r="S602" s="383">
        <v>0</v>
      </c>
      <c r="T602" s="386" t="s">
        <v>11</v>
      </c>
      <c r="U602" s="386"/>
      <c r="V602" s="386">
        <v>0</v>
      </c>
      <c r="W602" s="386" t="s">
        <v>11</v>
      </c>
      <c r="X602" s="383"/>
      <c r="Y602" s="383">
        <v>0</v>
      </c>
      <c r="Z602" s="386" t="s">
        <v>11</v>
      </c>
      <c r="AA602" s="386"/>
      <c r="AB602" s="386">
        <v>0</v>
      </c>
      <c r="AC602" s="386" t="s">
        <v>11</v>
      </c>
      <c r="AD602" s="383" t="s">
        <v>57</v>
      </c>
      <c r="AE602" s="383" t="s">
        <v>36</v>
      </c>
      <c r="AF602" s="383">
        <v>97</v>
      </c>
      <c r="AG602" s="383" t="s">
        <v>35</v>
      </c>
      <c r="AH602" s="383" t="s">
        <v>34</v>
      </c>
      <c r="AI602" s="383" t="s">
        <v>36</v>
      </c>
      <c r="AJ602" s="383" t="s">
        <v>3554</v>
      </c>
      <c r="AK602" s="384" t="str">
        <f t="shared" si="19"/>
        <v>NA</v>
      </c>
      <c r="AL602" s="384" t="str">
        <f t="shared" si="20"/>
        <v>NA</v>
      </c>
      <c r="AN602" s="196"/>
    </row>
    <row r="603" spans="1:40" s="181" customFormat="1" x14ac:dyDescent="0.25">
      <c r="A603" s="381" t="s">
        <v>3224</v>
      </c>
      <c r="B603" s="382" t="s">
        <v>374</v>
      </c>
      <c r="C603" s="382" t="s">
        <v>30</v>
      </c>
      <c r="D603" s="382" t="s">
        <v>375</v>
      </c>
      <c r="E603" s="382" t="s">
        <v>4</v>
      </c>
      <c r="F603" s="383"/>
      <c r="G603" s="383">
        <v>2</v>
      </c>
      <c r="H603" s="383" t="s">
        <v>11</v>
      </c>
      <c r="I603" s="383"/>
      <c r="J603" s="383">
        <v>2</v>
      </c>
      <c r="K603" s="383" t="s">
        <v>11</v>
      </c>
      <c r="L603" s="385"/>
      <c r="M603" s="383">
        <v>1</v>
      </c>
      <c r="N603" s="383" t="s">
        <v>11</v>
      </c>
      <c r="O603" s="385"/>
      <c r="P603" s="385"/>
      <c r="Q603" s="386" t="s">
        <v>11</v>
      </c>
      <c r="R603" s="383"/>
      <c r="S603" s="383">
        <v>1</v>
      </c>
      <c r="T603" s="386" t="s">
        <v>11</v>
      </c>
      <c r="U603" s="386"/>
      <c r="V603" s="386">
        <v>1</v>
      </c>
      <c r="W603" s="386" t="s">
        <v>11</v>
      </c>
      <c r="X603" s="383"/>
      <c r="Y603" s="383">
        <v>1</v>
      </c>
      <c r="Z603" s="386" t="s">
        <v>11</v>
      </c>
      <c r="AA603" s="386"/>
      <c r="AB603" s="386">
        <v>1</v>
      </c>
      <c r="AC603" s="386" t="s">
        <v>11</v>
      </c>
      <c r="AD603" s="383" t="s">
        <v>57</v>
      </c>
      <c r="AE603" s="383" t="s">
        <v>36</v>
      </c>
      <c r="AF603" s="383">
        <v>74</v>
      </c>
      <c r="AG603" s="383" t="s">
        <v>35</v>
      </c>
      <c r="AH603" s="383" t="s">
        <v>34</v>
      </c>
      <c r="AI603" s="383" t="s">
        <v>36</v>
      </c>
      <c r="AJ603" s="383" t="s">
        <v>3554</v>
      </c>
      <c r="AK603" s="384" t="str">
        <f t="shared" si="19"/>
        <v>NA</v>
      </c>
      <c r="AL603" s="384" t="str">
        <f t="shared" si="20"/>
        <v>NA</v>
      </c>
      <c r="AN603" s="196"/>
    </row>
    <row r="604" spans="1:40" s="181" customFormat="1" x14ac:dyDescent="0.25">
      <c r="A604" s="381" t="s">
        <v>3224</v>
      </c>
      <c r="B604" s="382" t="s">
        <v>376</v>
      </c>
      <c r="C604" s="382" t="s">
        <v>30</v>
      </c>
      <c r="D604" s="382" t="s">
        <v>377</v>
      </c>
      <c r="E604" s="382" t="s">
        <v>4</v>
      </c>
      <c r="F604" s="383"/>
      <c r="G604" s="383">
        <v>2</v>
      </c>
      <c r="H604" s="383" t="s">
        <v>11</v>
      </c>
      <c r="I604" s="383"/>
      <c r="J604" s="383">
        <v>2</v>
      </c>
      <c r="K604" s="383" t="s">
        <v>11</v>
      </c>
      <c r="L604" s="385"/>
      <c r="M604" s="383">
        <v>1</v>
      </c>
      <c r="N604" s="383" t="s">
        <v>11</v>
      </c>
      <c r="O604" s="385"/>
      <c r="P604" s="385"/>
      <c r="Q604" s="386" t="s">
        <v>11</v>
      </c>
      <c r="R604" s="383"/>
      <c r="S604" s="383">
        <v>2</v>
      </c>
      <c r="T604" s="386" t="s">
        <v>11</v>
      </c>
      <c r="U604" s="386"/>
      <c r="V604" s="386">
        <v>2</v>
      </c>
      <c r="W604" s="386" t="s">
        <v>11</v>
      </c>
      <c r="X604" s="383"/>
      <c r="Y604" s="383">
        <v>2</v>
      </c>
      <c r="Z604" s="386" t="s">
        <v>11</v>
      </c>
      <c r="AA604" s="386"/>
      <c r="AB604" s="386">
        <v>2</v>
      </c>
      <c r="AC604" s="386" t="s">
        <v>11</v>
      </c>
      <c r="AD604" s="383" t="s">
        <v>46</v>
      </c>
      <c r="AE604" s="383" t="s">
        <v>36</v>
      </c>
      <c r="AF604" s="383">
        <v>77</v>
      </c>
      <c r="AG604" s="383" t="s">
        <v>35</v>
      </c>
      <c r="AH604" s="383" t="s">
        <v>34</v>
      </c>
      <c r="AI604" s="383" t="s">
        <v>36</v>
      </c>
      <c r="AJ604" s="383" t="s">
        <v>3554</v>
      </c>
      <c r="AK604" s="384" t="str">
        <f t="shared" si="19"/>
        <v>NA</v>
      </c>
      <c r="AL604" s="384" t="str">
        <f t="shared" si="20"/>
        <v>NA</v>
      </c>
      <c r="AN604" s="196"/>
    </row>
    <row r="605" spans="1:40" s="181" customFormat="1" x14ac:dyDescent="0.25">
      <c r="A605" s="381" t="s">
        <v>3224</v>
      </c>
      <c r="B605" s="382" t="s">
        <v>378</v>
      </c>
      <c r="C605" s="382" t="s">
        <v>30</v>
      </c>
      <c r="D605" s="382" t="s">
        <v>379</v>
      </c>
      <c r="E605" s="382" t="s">
        <v>4</v>
      </c>
      <c r="F605" s="383"/>
      <c r="G605" s="383">
        <v>0</v>
      </c>
      <c r="H605" s="383" t="s">
        <v>11</v>
      </c>
      <c r="I605" s="383"/>
      <c r="J605" s="383">
        <v>0</v>
      </c>
      <c r="K605" s="383" t="s">
        <v>11</v>
      </c>
      <c r="L605" s="385"/>
      <c r="M605" s="383">
        <v>0</v>
      </c>
      <c r="N605" s="383" t="s">
        <v>11</v>
      </c>
      <c r="O605" s="385"/>
      <c r="P605" s="385"/>
      <c r="Q605" s="386" t="s">
        <v>11</v>
      </c>
      <c r="R605" s="383"/>
      <c r="S605" s="383">
        <v>0</v>
      </c>
      <c r="T605" s="386" t="s">
        <v>11</v>
      </c>
      <c r="U605" s="386"/>
      <c r="V605" s="386">
        <v>0</v>
      </c>
      <c r="W605" s="386" t="s">
        <v>11</v>
      </c>
      <c r="X605" s="383"/>
      <c r="Y605" s="383">
        <v>0</v>
      </c>
      <c r="Z605" s="386" t="s">
        <v>11</v>
      </c>
      <c r="AA605" s="386"/>
      <c r="AB605" s="386">
        <v>0</v>
      </c>
      <c r="AC605" s="386" t="s">
        <v>11</v>
      </c>
      <c r="AD605" s="383" t="s">
        <v>57</v>
      </c>
      <c r="AE605" s="383" t="s">
        <v>36</v>
      </c>
      <c r="AF605" s="383">
        <v>87</v>
      </c>
      <c r="AG605" s="383" t="s">
        <v>35</v>
      </c>
      <c r="AH605" s="383" t="s">
        <v>34</v>
      </c>
      <c r="AI605" s="383" t="s">
        <v>36</v>
      </c>
      <c r="AJ605" s="383" t="s">
        <v>3554</v>
      </c>
      <c r="AK605" s="384" t="str">
        <f t="shared" si="19"/>
        <v>NA</v>
      </c>
      <c r="AL605" s="384" t="str">
        <f t="shared" si="20"/>
        <v>NA</v>
      </c>
      <c r="AN605" s="196"/>
    </row>
    <row r="606" spans="1:40" s="181" customFormat="1" x14ac:dyDescent="0.25">
      <c r="A606" s="381" t="s">
        <v>3224</v>
      </c>
      <c r="B606" s="382" t="s">
        <v>380</v>
      </c>
      <c r="C606" s="382" t="s">
        <v>30</v>
      </c>
      <c r="D606" s="382" t="s">
        <v>381</v>
      </c>
      <c r="E606" s="382" t="s">
        <v>4</v>
      </c>
      <c r="F606" s="383"/>
      <c r="G606" s="383">
        <v>19</v>
      </c>
      <c r="H606" s="383" t="s">
        <v>11</v>
      </c>
      <c r="I606" s="383"/>
      <c r="J606" s="383">
        <v>19</v>
      </c>
      <c r="K606" s="383" t="s">
        <v>11</v>
      </c>
      <c r="L606" s="385"/>
      <c r="M606" s="383">
        <v>8</v>
      </c>
      <c r="N606" s="383" t="s">
        <v>11</v>
      </c>
      <c r="O606" s="385"/>
      <c r="P606" s="385"/>
      <c r="Q606" s="386" t="s">
        <v>11</v>
      </c>
      <c r="R606" s="383"/>
      <c r="S606" s="383">
        <v>18</v>
      </c>
      <c r="T606" s="386" t="s">
        <v>11</v>
      </c>
      <c r="U606" s="386"/>
      <c r="V606" s="386">
        <v>16</v>
      </c>
      <c r="W606" s="386" t="s">
        <v>11</v>
      </c>
      <c r="X606" s="383"/>
      <c r="Y606" s="383">
        <v>18</v>
      </c>
      <c r="Z606" s="386" t="s">
        <v>11</v>
      </c>
      <c r="AA606" s="386"/>
      <c r="AB606" s="386">
        <v>16</v>
      </c>
      <c r="AC606" s="386" t="s">
        <v>11</v>
      </c>
      <c r="AD606" s="383" t="s">
        <v>33</v>
      </c>
      <c r="AE606" s="383" t="s">
        <v>36</v>
      </c>
      <c r="AF606" s="383">
        <v>92</v>
      </c>
      <c r="AG606" s="383" t="s">
        <v>35</v>
      </c>
      <c r="AH606" s="383" t="s">
        <v>36</v>
      </c>
      <c r="AI606" s="383" t="s">
        <v>36</v>
      </c>
      <c r="AJ606" s="383" t="s">
        <v>3554</v>
      </c>
      <c r="AK606" s="384" t="str">
        <f t="shared" si="19"/>
        <v>NA</v>
      </c>
      <c r="AL606" s="384" t="str">
        <f t="shared" si="20"/>
        <v>NA</v>
      </c>
      <c r="AN606" s="196"/>
    </row>
    <row r="607" spans="1:40" s="181" customFormat="1" x14ac:dyDescent="0.25">
      <c r="A607" s="381" t="s">
        <v>3224</v>
      </c>
      <c r="B607" s="382" t="s">
        <v>382</v>
      </c>
      <c r="C607" s="382" t="s">
        <v>30</v>
      </c>
      <c r="D607" s="382" t="s">
        <v>383</v>
      </c>
      <c r="E607" s="382" t="s">
        <v>4</v>
      </c>
      <c r="F607" s="383"/>
      <c r="G607" s="383">
        <v>3</v>
      </c>
      <c r="H607" s="383" t="s">
        <v>11</v>
      </c>
      <c r="I607" s="383"/>
      <c r="J607" s="383">
        <v>3</v>
      </c>
      <c r="K607" s="383" t="s">
        <v>11</v>
      </c>
      <c r="L607" s="385"/>
      <c r="M607" s="383">
        <v>2</v>
      </c>
      <c r="N607" s="383" t="s">
        <v>11</v>
      </c>
      <c r="O607" s="385"/>
      <c r="P607" s="385"/>
      <c r="Q607" s="386" t="s">
        <v>11</v>
      </c>
      <c r="R607" s="383"/>
      <c r="S607" s="383">
        <v>3</v>
      </c>
      <c r="T607" s="386" t="s">
        <v>11</v>
      </c>
      <c r="U607" s="386"/>
      <c r="V607" s="386">
        <v>3</v>
      </c>
      <c r="W607" s="386" t="s">
        <v>11</v>
      </c>
      <c r="X607" s="383"/>
      <c r="Y607" s="383">
        <v>3</v>
      </c>
      <c r="Z607" s="386" t="s">
        <v>11</v>
      </c>
      <c r="AA607" s="386"/>
      <c r="AB607" s="386">
        <v>3</v>
      </c>
      <c r="AC607" s="386" t="s">
        <v>11</v>
      </c>
      <c r="AD607" s="383" t="s">
        <v>33</v>
      </c>
      <c r="AE607" s="383" t="s">
        <v>36</v>
      </c>
      <c r="AF607" s="383">
        <v>90</v>
      </c>
      <c r="AG607" s="383" t="s">
        <v>35</v>
      </c>
      <c r="AH607" s="383" t="s">
        <v>34</v>
      </c>
      <c r="AI607" s="383" t="s">
        <v>36</v>
      </c>
      <c r="AJ607" s="383" t="s">
        <v>3554</v>
      </c>
      <c r="AK607" s="384" t="str">
        <f t="shared" si="19"/>
        <v>NA</v>
      </c>
      <c r="AL607" s="384" t="str">
        <f t="shared" si="20"/>
        <v>NA</v>
      </c>
      <c r="AN607" s="196"/>
    </row>
    <row r="608" spans="1:40" s="181" customFormat="1" x14ac:dyDescent="0.25">
      <c r="A608" s="381" t="s">
        <v>3224</v>
      </c>
      <c r="B608" s="382" t="s">
        <v>384</v>
      </c>
      <c r="C608" s="382" t="s">
        <v>30</v>
      </c>
      <c r="D608" s="382" t="s">
        <v>385</v>
      </c>
      <c r="E608" s="382" t="s">
        <v>4</v>
      </c>
      <c r="F608" s="383"/>
      <c r="G608" s="383">
        <v>0</v>
      </c>
      <c r="H608" s="383" t="s">
        <v>11</v>
      </c>
      <c r="I608" s="383"/>
      <c r="J608" s="383">
        <v>0</v>
      </c>
      <c r="K608" s="383" t="s">
        <v>11</v>
      </c>
      <c r="L608" s="385"/>
      <c r="M608" s="383">
        <v>0</v>
      </c>
      <c r="N608" s="383" t="s">
        <v>11</v>
      </c>
      <c r="O608" s="385"/>
      <c r="P608" s="385"/>
      <c r="Q608" s="386" t="s">
        <v>11</v>
      </c>
      <c r="R608" s="383"/>
      <c r="S608" s="383">
        <v>0</v>
      </c>
      <c r="T608" s="386" t="s">
        <v>11</v>
      </c>
      <c r="U608" s="386"/>
      <c r="V608" s="386">
        <v>0</v>
      </c>
      <c r="W608" s="386" t="s">
        <v>11</v>
      </c>
      <c r="X608" s="383"/>
      <c r="Y608" s="383">
        <v>0</v>
      </c>
      <c r="Z608" s="386" t="s">
        <v>11</v>
      </c>
      <c r="AA608" s="386"/>
      <c r="AB608" s="386">
        <v>0</v>
      </c>
      <c r="AC608" s="386" t="s">
        <v>11</v>
      </c>
      <c r="AD608" s="383" t="s">
        <v>33</v>
      </c>
      <c r="AE608" s="383" t="s">
        <v>36</v>
      </c>
      <c r="AF608" s="383">
        <v>79</v>
      </c>
      <c r="AG608" s="383" t="s">
        <v>35</v>
      </c>
      <c r="AH608" s="383" t="s">
        <v>34</v>
      </c>
      <c r="AI608" s="383" t="s">
        <v>36</v>
      </c>
      <c r="AJ608" s="383" t="s">
        <v>3554</v>
      </c>
      <c r="AK608" s="384" t="str">
        <f t="shared" si="19"/>
        <v>NA</v>
      </c>
      <c r="AL608" s="384" t="str">
        <f t="shared" si="20"/>
        <v>NA</v>
      </c>
      <c r="AN608" s="196"/>
    </row>
    <row r="609" spans="1:40" s="181" customFormat="1" x14ac:dyDescent="0.25">
      <c r="A609" s="381" t="s">
        <v>3224</v>
      </c>
      <c r="B609" s="382" t="s">
        <v>386</v>
      </c>
      <c r="C609" s="382" t="s">
        <v>30</v>
      </c>
      <c r="D609" s="382" t="s">
        <v>387</v>
      </c>
      <c r="E609" s="382" t="s">
        <v>4</v>
      </c>
      <c r="F609" s="383"/>
      <c r="G609" s="383">
        <v>2</v>
      </c>
      <c r="H609" s="383" t="s">
        <v>11</v>
      </c>
      <c r="I609" s="383"/>
      <c r="J609" s="383">
        <v>2</v>
      </c>
      <c r="K609" s="383" t="s">
        <v>11</v>
      </c>
      <c r="L609" s="385"/>
      <c r="M609" s="383">
        <v>0</v>
      </c>
      <c r="N609" s="383" t="s">
        <v>11</v>
      </c>
      <c r="O609" s="385"/>
      <c r="P609" s="385"/>
      <c r="Q609" s="386" t="s">
        <v>11</v>
      </c>
      <c r="R609" s="383"/>
      <c r="S609" s="383">
        <v>2</v>
      </c>
      <c r="T609" s="386" t="s">
        <v>11</v>
      </c>
      <c r="U609" s="386"/>
      <c r="V609" s="386">
        <v>2</v>
      </c>
      <c r="W609" s="386" t="s">
        <v>11</v>
      </c>
      <c r="X609" s="383"/>
      <c r="Y609" s="383">
        <v>2</v>
      </c>
      <c r="Z609" s="386" t="s">
        <v>11</v>
      </c>
      <c r="AA609" s="386"/>
      <c r="AB609" s="386">
        <v>2</v>
      </c>
      <c r="AC609" s="386" t="s">
        <v>11</v>
      </c>
      <c r="AD609" s="383" t="s">
        <v>33</v>
      </c>
      <c r="AE609" s="383" t="s">
        <v>36</v>
      </c>
      <c r="AF609" s="383">
        <v>95</v>
      </c>
      <c r="AG609" s="383" t="s">
        <v>35</v>
      </c>
      <c r="AH609" s="383" t="s">
        <v>34</v>
      </c>
      <c r="AI609" s="383" t="s">
        <v>36</v>
      </c>
      <c r="AJ609" s="383" t="s">
        <v>3554</v>
      </c>
      <c r="AK609" s="384" t="str">
        <f t="shared" si="19"/>
        <v>NA</v>
      </c>
      <c r="AL609" s="384" t="str">
        <f t="shared" si="20"/>
        <v>NA</v>
      </c>
      <c r="AN609" s="196"/>
    </row>
    <row r="610" spans="1:40" s="181" customFormat="1" x14ac:dyDescent="0.25">
      <c r="A610" s="381" t="s">
        <v>3224</v>
      </c>
      <c r="B610" s="382" t="s">
        <v>388</v>
      </c>
      <c r="C610" s="382" t="s">
        <v>30</v>
      </c>
      <c r="D610" s="382" t="s">
        <v>389</v>
      </c>
      <c r="E610" s="382" t="s">
        <v>4</v>
      </c>
      <c r="F610" s="383"/>
      <c r="G610" s="383">
        <v>0</v>
      </c>
      <c r="H610" s="383" t="s">
        <v>11</v>
      </c>
      <c r="I610" s="383"/>
      <c r="J610" s="383">
        <v>0</v>
      </c>
      <c r="K610" s="383" t="s">
        <v>11</v>
      </c>
      <c r="L610" s="385"/>
      <c r="M610" s="383">
        <v>0</v>
      </c>
      <c r="N610" s="383" t="s">
        <v>11</v>
      </c>
      <c r="O610" s="385"/>
      <c r="P610" s="385"/>
      <c r="Q610" s="386" t="s">
        <v>11</v>
      </c>
      <c r="R610" s="383"/>
      <c r="S610" s="383">
        <v>0</v>
      </c>
      <c r="T610" s="386" t="s">
        <v>11</v>
      </c>
      <c r="U610" s="386"/>
      <c r="V610" s="386">
        <v>0</v>
      </c>
      <c r="W610" s="386" t="s">
        <v>11</v>
      </c>
      <c r="X610" s="383"/>
      <c r="Y610" s="383">
        <v>0</v>
      </c>
      <c r="Z610" s="386" t="s">
        <v>11</v>
      </c>
      <c r="AA610" s="386"/>
      <c r="AB610" s="386">
        <v>0</v>
      </c>
      <c r="AC610" s="386" t="s">
        <v>11</v>
      </c>
      <c r="AD610" s="383" t="s">
        <v>33</v>
      </c>
      <c r="AE610" s="383" t="s">
        <v>34</v>
      </c>
      <c r="AF610" s="383">
        <v>100</v>
      </c>
      <c r="AG610" s="383" t="s">
        <v>35</v>
      </c>
      <c r="AH610" s="383" t="s">
        <v>34</v>
      </c>
      <c r="AI610" s="383" t="s">
        <v>36</v>
      </c>
      <c r="AJ610" s="383" t="s">
        <v>3554</v>
      </c>
      <c r="AK610" s="384" t="str">
        <f t="shared" si="19"/>
        <v>NA</v>
      </c>
      <c r="AL610" s="384" t="str">
        <f t="shared" si="20"/>
        <v>NA</v>
      </c>
      <c r="AN610" s="196"/>
    </row>
    <row r="611" spans="1:40" s="181" customFormat="1" x14ac:dyDescent="0.25">
      <c r="A611" s="381" t="s">
        <v>3224</v>
      </c>
      <c r="B611" s="382" t="s">
        <v>390</v>
      </c>
      <c r="C611" s="382" t="s">
        <v>30</v>
      </c>
      <c r="D611" s="382" t="s">
        <v>391</v>
      </c>
      <c r="E611" s="382" t="s">
        <v>4</v>
      </c>
      <c r="F611" s="383"/>
      <c r="G611" s="383">
        <v>0</v>
      </c>
      <c r="H611" s="383" t="s">
        <v>11</v>
      </c>
      <c r="I611" s="383"/>
      <c r="J611" s="383">
        <v>0</v>
      </c>
      <c r="K611" s="383" t="s">
        <v>11</v>
      </c>
      <c r="L611" s="385"/>
      <c r="M611" s="383">
        <v>0</v>
      </c>
      <c r="N611" s="383" t="s">
        <v>11</v>
      </c>
      <c r="O611" s="385"/>
      <c r="P611" s="385"/>
      <c r="Q611" s="386" t="s">
        <v>11</v>
      </c>
      <c r="R611" s="383"/>
      <c r="S611" s="383">
        <v>0</v>
      </c>
      <c r="T611" s="386" t="s">
        <v>11</v>
      </c>
      <c r="U611" s="386"/>
      <c r="V611" s="386">
        <v>0</v>
      </c>
      <c r="W611" s="386" t="s">
        <v>11</v>
      </c>
      <c r="X611" s="383"/>
      <c r="Y611" s="383">
        <v>0</v>
      </c>
      <c r="Z611" s="386" t="s">
        <v>11</v>
      </c>
      <c r="AA611" s="386"/>
      <c r="AB611" s="386">
        <v>0</v>
      </c>
      <c r="AC611" s="386" t="s">
        <v>11</v>
      </c>
      <c r="AD611" s="383" t="s">
        <v>104</v>
      </c>
      <c r="AE611" s="383" t="s">
        <v>36</v>
      </c>
      <c r="AF611" s="383">
        <v>92</v>
      </c>
      <c r="AG611" s="383" t="s">
        <v>35</v>
      </c>
      <c r="AH611" s="383" t="s">
        <v>34</v>
      </c>
      <c r="AI611" s="383" t="s">
        <v>36</v>
      </c>
      <c r="AJ611" s="383" t="s">
        <v>3554</v>
      </c>
      <c r="AK611" s="384" t="str">
        <f t="shared" si="19"/>
        <v>NA</v>
      </c>
      <c r="AL611" s="384" t="str">
        <f t="shared" si="20"/>
        <v>NA</v>
      </c>
      <c r="AN611" s="196"/>
    </row>
    <row r="612" spans="1:40" s="181" customFormat="1" x14ac:dyDescent="0.25">
      <c r="A612" s="381" t="s">
        <v>3224</v>
      </c>
      <c r="B612" s="382" t="s">
        <v>392</v>
      </c>
      <c r="C612" s="382" t="s">
        <v>30</v>
      </c>
      <c r="D612" s="382" t="s">
        <v>393</v>
      </c>
      <c r="E612" s="382" t="s">
        <v>4</v>
      </c>
      <c r="F612" s="383"/>
      <c r="G612" s="383">
        <v>17</v>
      </c>
      <c r="H612" s="383" t="s">
        <v>11</v>
      </c>
      <c r="I612" s="383"/>
      <c r="J612" s="383">
        <v>17</v>
      </c>
      <c r="K612" s="383" t="s">
        <v>11</v>
      </c>
      <c r="L612" s="385"/>
      <c r="M612" s="383">
        <v>2</v>
      </c>
      <c r="N612" s="383" t="s">
        <v>11</v>
      </c>
      <c r="O612" s="385"/>
      <c r="P612" s="385"/>
      <c r="Q612" s="386" t="s">
        <v>11</v>
      </c>
      <c r="R612" s="383"/>
      <c r="S612" s="383">
        <v>17</v>
      </c>
      <c r="T612" s="386" t="s">
        <v>11</v>
      </c>
      <c r="U612" s="386"/>
      <c r="V612" s="386">
        <v>17</v>
      </c>
      <c r="W612" s="386" t="s">
        <v>11</v>
      </c>
      <c r="X612" s="383"/>
      <c r="Y612" s="383">
        <v>17</v>
      </c>
      <c r="Z612" s="386" t="s">
        <v>11</v>
      </c>
      <c r="AA612" s="386"/>
      <c r="AB612" s="386">
        <v>17</v>
      </c>
      <c r="AC612" s="386" t="s">
        <v>11</v>
      </c>
      <c r="AD612" s="383" t="s">
        <v>33</v>
      </c>
      <c r="AE612" s="383" t="s">
        <v>36</v>
      </c>
      <c r="AF612" s="383">
        <v>85</v>
      </c>
      <c r="AG612" s="383" t="s">
        <v>35</v>
      </c>
      <c r="AH612" s="383" t="s">
        <v>34</v>
      </c>
      <c r="AI612" s="383" t="s">
        <v>36</v>
      </c>
      <c r="AJ612" s="383" t="s">
        <v>3554</v>
      </c>
      <c r="AK612" s="384" t="str">
        <f t="shared" si="19"/>
        <v>NA</v>
      </c>
      <c r="AL612" s="384" t="str">
        <f t="shared" si="20"/>
        <v>NA</v>
      </c>
      <c r="AN612" s="196"/>
    </row>
    <row r="613" spans="1:40" s="181" customFormat="1" x14ac:dyDescent="0.25">
      <c r="A613" s="381" t="s">
        <v>3224</v>
      </c>
      <c r="B613" s="382" t="s">
        <v>394</v>
      </c>
      <c r="C613" s="382" t="s">
        <v>30</v>
      </c>
      <c r="D613" s="382" t="s">
        <v>395</v>
      </c>
      <c r="E613" s="382" t="s">
        <v>4</v>
      </c>
      <c r="F613" s="383"/>
      <c r="G613" s="383">
        <v>0</v>
      </c>
      <c r="H613" s="383" t="s">
        <v>11</v>
      </c>
      <c r="I613" s="383"/>
      <c r="J613" s="383">
        <v>0</v>
      </c>
      <c r="K613" s="383" t="s">
        <v>11</v>
      </c>
      <c r="L613" s="385"/>
      <c r="M613" s="383">
        <v>0</v>
      </c>
      <c r="N613" s="383" t="s">
        <v>11</v>
      </c>
      <c r="O613" s="385"/>
      <c r="P613" s="385"/>
      <c r="Q613" s="386" t="s">
        <v>11</v>
      </c>
      <c r="R613" s="383"/>
      <c r="S613" s="383">
        <v>0</v>
      </c>
      <c r="T613" s="386" t="s">
        <v>11</v>
      </c>
      <c r="U613" s="386"/>
      <c r="V613" s="386">
        <v>0</v>
      </c>
      <c r="W613" s="386" t="s">
        <v>11</v>
      </c>
      <c r="X613" s="383"/>
      <c r="Y613" s="383">
        <v>0</v>
      </c>
      <c r="Z613" s="386" t="s">
        <v>11</v>
      </c>
      <c r="AA613" s="386"/>
      <c r="AB613" s="386">
        <v>0</v>
      </c>
      <c r="AC613" s="386" t="s">
        <v>11</v>
      </c>
      <c r="AD613" s="383" t="s">
        <v>46</v>
      </c>
      <c r="AE613" s="383" t="s">
        <v>36</v>
      </c>
      <c r="AF613" s="383">
        <v>67</v>
      </c>
      <c r="AG613" s="383" t="s">
        <v>35</v>
      </c>
      <c r="AH613" s="383" t="s">
        <v>34</v>
      </c>
      <c r="AI613" s="383" t="s">
        <v>36</v>
      </c>
      <c r="AJ613" s="383" t="s">
        <v>3554</v>
      </c>
      <c r="AK613" s="384" t="str">
        <f t="shared" si="19"/>
        <v>NA</v>
      </c>
      <c r="AL613" s="384" t="str">
        <f t="shared" si="20"/>
        <v>NA</v>
      </c>
      <c r="AN613" s="196"/>
    </row>
    <row r="614" spans="1:40" s="181" customFormat="1" x14ac:dyDescent="0.25">
      <c r="A614" s="381" t="s">
        <v>3224</v>
      </c>
      <c r="B614" s="382" t="s">
        <v>396</v>
      </c>
      <c r="C614" s="382" t="s">
        <v>30</v>
      </c>
      <c r="D614" s="382" t="s">
        <v>397</v>
      </c>
      <c r="E614" s="382" t="s">
        <v>4</v>
      </c>
      <c r="F614" s="383"/>
      <c r="G614" s="383">
        <v>0</v>
      </c>
      <c r="H614" s="383" t="s">
        <v>11</v>
      </c>
      <c r="I614" s="383"/>
      <c r="J614" s="383">
        <v>0</v>
      </c>
      <c r="K614" s="383" t="s">
        <v>11</v>
      </c>
      <c r="L614" s="385"/>
      <c r="M614" s="383">
        <v>0</v>
      </c>
      <c r="N614" s="383" t="s">
        <v>11</v>
      </c>
      <c r="O614" s="385"/>
      <c r="P614" s="385"/>
      <c r="Q614" s="386" t="s">
        <v>11</v>
      </c>
      <c r="R614" s="383"/>
      <c r="S614" s="383">
        <v>0</v>
      </c>
      <c r="T614" s="386" t="s">
        <v>11</v>
      </c>
      <c r="U614" s="386"/>
      <c r="V614" s="386">
        <v>0</v>
      </c>
      <c r="W614" s="386" t="s">
        <v>11</v>
      </c>
      <c r="X614" s="383"/>
      <c r="Y614" s="383">
        <v>0</v>
      </c>
      <c r="Z614" s="386" t="s">
        <v>11</v>
      </c>
      <c r="AA614" s="386"/>
      <c r="AB614" s="386">
        <v>0</v>
      </c>
      <c r="AC614" s="386" t="s">
        <v>11</v>
      </c>
      <c r="AD614" s="383" t="s">
        <v>214</v>
      </c>
      <c r="AE614" s="383" t="s">
        <v>36</v>
      </c>
      <c r="AF614" s="383">
        <v>72</v>
      </c>
      <c r="AG614" s="383" t="s">
        <v>35</v>
      </c>
      <c r="AH614" s="383" t="s">
        <v>34</v>
      </c>
      <c r="AI614" s="383" t="s">
        <v>36</v>
      </c>
      <c r="AJ614" s="383" t="s">
        <v>3554</v>
      </c>
      <c r="AK614" s="384" t="str">
        <f t="shared" si="19"/>
        <v>NA</v>
      </c>
      <c r="AL614" s="384" t="str">
        <f t="shared" si="20"/>
        <v>NA</v>
      </c>
      <c r="AN614" s="196"/>
    </row>
    <row r="615" spans="1:40" s="181" customFormat="1" x14ac:dyDescent="0.25">
      <c r="A615" s="381" t="s">
        <v>3224</v>
      </c>
      <c r="B615" s="382" t="s">
        <v>398</v>
      </c>
      <c r="C615" s="382" t="s">
        <v>30</v>
      </c>
      <c r="D615" s="382" t="s">
        <v>399</v>
      </c>
      <c r="E615" s="382" t="s">
        <v>4</v>
      </c>
      <c r="F615" s="383"/>
      <c r="G615" s="383">
        <v>29</v>
      </c>
      <c r="H615" s="383" t="s">
        <v>11</v>
      </c>
      <c r="I615" s="383"/>
      <c r="J615" s="383">
        <v>29</v>
      </c>
      <c r="K615" s="383" t="s">
        <v>11</v>
      </c>
      <c r="L615" s="385"/>
      <c r="M615" s="383">
        <v>6</v>
      </c>
      <c r="N615" s="383" t="s">
        <v>11</v>
      </c>
      <c r="O615" s="385"/>
      <c r="P615" s="385"/>
      <c r="Q615" s="386" t="s">
        <v>11</v>
      </c>
      <c r="R615" s="383"/>
      <c r="S615" s="383">
        <v>28</v>
      </c>
      <c r="T615" s="386" t="s">
        <v>11</v>
      </c>
      <c r="U615" s="386"/>
      <c r="V615" s="386">
        <v>28</v>
      </c>
      <c r="W615" s="386" t="s">
        <v>11</v>
      </c>
      <c r="X615" s="383"/>
      <c r="Y615" s="383">
        <v>28</v>
      </c>
      <c r="Z615" s="386" t="s">
        <v>11</v>
      </c>
      <c r="AA615" s="386"/>
      <c r="AB615" s="386">
        <v>28</v>
      </c>
      <c r="AC615" s="386" t="s">
        <v>11</v>
      </c>
      <c r="AD615" s="383" t="s">
        <v>33</v>
      </c>
      <c r="AE615" s="383" t="s">
        <v>34</v>
      </c>
      <c r="AF615" s="383">
        <v>100</v>
      </c>
      <c r="AG615" s="383" t="s">
        <v>35</v>
      </c>
      <c r="AH615" s="383" t="s">
        <v>36</v>
      </c>
      <c r="AI615" s="383" t="s">
        <v>36</v>
      </c>
      <c r="AJ615" s="383" t="s">
        <v>3554</v>
      </c>
      <c r="AK615" s="384" t="str">
        <f t="shared" si="19"/>
        <v>NA</v>
      </c>
      <c r="AL615" s="384" t="str">
        <f t="shared" si="20"/>
        <v>NA</v>
      </c>
      <c r="AN615" s="196"/>
    </row>
    <row r="616" spans="1:40" s="181" customFormat="1" x14ac:dyDescent="0.25">
      <c r="A616" s="381" t="s">
        <v>3224</v>
      </c>
      <c r="B616" s="382" t="s">
        <v>400</v>
      </c>
      <c r="C616" s="382" t="s">
        <v>30</v>
      </c>
      <c r="D616" s="382" t="s">
        <v>401</v>
      </c>
      <c r="E616" s="382" t="s">
        <v>4</v>
      </c>
      <c r="F616" s="383"/>
      <c r="G616" s="383">
        <v>1</v>
      </c>
      <c r="H616" s="383" t="s">
        <v>11</v>
      </c>
      <c r="I616" s="383"/>
      <c r="J616" s="383">
        <v>1</v>
      </c>
      <c r="K616" s="383" t="s">
        <v>11</v>
      </c>
      <c r="L616" s="385"/>
      <c r="M616" s="383">
        <v>0</v>
      </c>
      <c r="N616" s="383" t="s">
        <v>11</v>
      </c>
      <c r="O616" s="385"/>
      <c r="P616" s="385"/>
      <c r="Q616" s="386" t="s">
        <v>11</v>
      </c>
      <c r="R616" s="383"/>
      <c r="S616" s="383">
        <v>1</v>
      </c>
      <c r="T616" s="386" t="s">
        <v>11</v>
      </c>
      <c r="U616" s="386"/>
      <c r="V616" s="386">
        <v>1</v>
      </c>
      <c r="W616" s="386" t="s">
        <v>11</v>
      </c>
      <c r="X616" s="383"/>
      <c r="Y616" s="383">
        <v>1</v>
      </c>
      <c r="Z616" s="386" t="s">
        <v>11</v>
      </c>
      <c r="AA616" s="386"/>
      <c r="AB616" s="386">
        <v>1</v>
      </c>
      <c r="AC616" s="386" t="s">
        <v>11</v>
      </c>
      <c r="AD616" s="383" t="s">
        <v>104</v>
      </c>
      <c r="AE616" s="383" t="s">
        <v>36</v>
      </c>
      <c r="AF616" s="383">
        <v>69</v>
      </c>
      <c r="AG616" s="383" t="s">
        <v>35</v>
      </c>
      <c r="AH616" s="383" t="s">
        <v>34</v>
      </c>
      <c r="AI616" s="383" t="s">
        <v>36</v>
      </c>
      <c r="AJ616" s="383" t="s">
        <v>3554</v>
      </c>
      <c r="AK616" s="384" t="str">
        <f t="shared" si="19"/>
        <v>NA</v>
      </c>
      <c r="AL616" s="384" t="str">
        <f t="shared" si="20"/>
        <v>NA</v>
      </c>
      <c r="AN616" s="196"/>
    </row>
    <row r="617" spans="1:40" s="181" customFormat="1" x14ac:dyDescent="0.25">
      <c r="A617" s="381" t="s">
        <v>3224</v>
      </c>
      <c r="B617" s="382" t="s">
        <v>402</v>
      </c>
      <c r="C617" s="382" t="s">
        <v>30</v>
      </c>
      <c r="D617" s="382" t="s">
        <v>403</v>
      </c>
      <c r="E617" s="382" t="s">
        <v>4</v>
      </c>
      <c r="F617" s="383"/>
      <c r="G617" s="383">
        <v>0</v>
      </c>
      <c r="H617" s="383" t="s">
        <v>11</v>
      </c>
      <c r="I617" s="383"/>
      <c r="J617" s="383">
        <v>0</v>
      </c>
      <c r="K617" s="383" t="s">
        <v>11</v>
      </c>
      <c r="L617" s="385"/>
      <c r="M617" s="383">
        <v>0</v>
      </c>
      <c r="N617" s="383" t="s">
        <v>11</v>
      </c>
      <c r="O617" s="385"/>
      <c r="P617" s="385"/>
      <c r="Q617" s="386" t="s">
        <v>11</v>
      </c>
      <c r="R617" s="383"/>
      <c r="S617" s="383">
        <v>0</v>
      </c>
      <c r="T617" s="386" t="s">
        <v>11</v>
      </c>
      <c r="U617" s="386"/>
      <c r="V617" s="386">
        <v>0</v>
      </c>
      <c r="W617" s="386" t="s">
        <v>11</v>
      </c>
      <c r="X617" s="383"/>
      <c r="Y617" s="383">
        <v>0</v>
      </c>
      <c r="Z617" s="386" t="s">
        <v>11</v>
      </c>
      <c r="AA617" s="386"/>
      <c r="AB617" s="386">
        <v>0</v>
      </c>
      <c r="AC617" s="386" t="s">
        <v>11</v>
      </c>
      <c r="AD617" s="383" t="s">
        <v>57</v>
      </c>
      <c r="AE617" s="383" t="s">
        <v>36</v>
      </c>
      <c r="AF617" s="383">
        <v>87</v>
      </c>
      <c r="AG617" s="383" t="s">
        <v>35</v>
      </c>
      <c r="AH617" s="383" t="s">
        <v>34</v>
      </c>
      <c r="AI617" s="383" t="s">
        <v>36</v>
      </c>
      <c r="AJ617" s="383" t="s">
        <v>3554</v>
      </c>
      <c r="AK617" s="384" t="str">
        <f t="shared" si="19"/>
        <v>NA</v>
      </c>
      <c r="AL617" s="384" t="str">
        <f t="shared" si="20"/>
        <v>NA</v>
      </c>
      <c r="AN617" s="196"/>
    </row>
    <row r="618" spans="1:40" s="181" customFormat="1" x14ac:dyDescent="0.25">
      <c r="A618" s="381" t="s">
        <v>3224</v>
      </c>
      <c r="B618" s="382" t="s">
        <v>404</v>
      </c>
      <c r="C618" s="382" t="s">
        <v>30</v>
      </c>
      <c r="D618" s="382" t="s">
        <v>405</v>
      </c>
      <c r="E618" s="382" t="s">
        <v>4</v>
      </c>
      <c r="F618" s="383"/>
      <c r="G618" s="383">
        <v>0</v>
      </c>
      <c r="H618" s="383" t="s">
        <v>11</v>
      </c>
      <c r="I618" s="383"/>
      <c r="J618" s="383">
        <v>0</v>
      </c>
      <c r="K618" s="383" t="s">
        <v>11</v>
      </c>
      <c r="L618" s="385"/>
      <c r="M618" s="383">
        <v>0</v>
      </c>
      <c r="N618" s="383" t="s">
        <v>11</v>
      </c>
      <c r="O618" s="385"/>
      <c r="P618" s="385"/>
      <c r="Q618" s="386" t="s">
        <v>11</v>
      </c>
      <c r="R618" s="383"/>
      <c r="S618" s="383">
        <v>0</v>
      </c>
      <c r="T618" s="386" t="s">
        <v>11</v>
      </c>
      <c r="U618" s="386"/>
      <c r="V618" s="386">
        <v>0</v>
      </c>
      <c r="W618" s="386" t="s">
        <v>11</v>
      </c>
      <c r="X618" s="383"/>
      <c r="Y618" s="383">
        <v>0</v>
      </c>
      <c r="Z618" s="386" t="s">
        <v>11</v>
      </c>
      <c r="AA618" s="386"/>
      <c r="AB618" s="386">
        <v>0</v>
      </c>
      <c r="AC618" s="386" t="s">
        <v>11</v>
      </c>
      <c r="AD618" s="383" t="s">
        <v>33</v>
      </c>
      <c r="AE618" s="383" t="s">
        <v>36</v>
      </c>
      <c r="AF618" s="383">
        <v>87</v>
      </c>
      <c r="AG618" s="383" t="s">
        <v>35</v>
      </c>
      <c r="AH618" s="383" t="s">
        <v>34</v>
      </c>
      <c r="AI618" s="383" t="s">
        <v>36</v>
      </c>
      <c r="AJ618" s="383" t="s">
        <v>3554</v>
      </c>
      <c r="AK618" s="384" t="str">
        <f t="shared" si="19"/>
        <v>NA</v>
      </c>
      <c r="AL618" s="384" t="str">
        <f t="shared" si="20"/>
        <v>NA</v>
      </c>
      <c r="AN618" s="196"/>
    </row>
    <row r="619" spans="1:40" s="181" customFormat="1" x14ac:dyDescent="0.25">
      <c r="A619" s="381" t="s">
        <v>3224</v>
      </c>
      <c r="B619" s="382" t="s">
        <v>406</v>
      </c>
      <c r="C619" s="382" t="s">
        <v>30</v>
      </c>
      <c r="D619" s="382" t="s">
        <v>407</v>
      </c>
      <c r="E619" s="382" t="s">
        <v>4</v>
      </c>
      <c r="F619" s="383"/>
      <c r="G619" s="383">
        <v>0</v>
      </c>
      <c r="H619" s="383" t="s">
        <v>11</v>
      </c>
      <c r="I619" s="383"/>
      <c r="J619" s="383">
        <v>0</v>
      </c>
      <c r="K619" s="383" t="s">
        <v>11</v>
      </c>
      <c r="L619" s="385"/>
      <c r="M619" s="383">
        <v>0</v>
      </c>
      <c r="N619" s="383" t="s">
        <v>11</v>
      </c>
      <c r="O619" s="385"/>
      <c r="P619" s="385"/>
      <c r="Q619" s="386" t="s">
        <v>11</v>
      </c>
      <c r="R619" s="383"/>
      <c r="S619" s="383">
        <v>0</v>
      </c>
      <c r="T619" s="386" t="s">
        <v>11</v>
      </c>
      <c r="U619" s="386"/>
      <c r="V619" s="386">
        <v>0</v>
      </c>
      <c r="W619" s="386" t="s">
        <v>11</v>
      </c>
      <c r="X619" s="383"/>
      <c r="Y619" s="383">
        <v>0</v>
      </c>
      <c r="Z619" s="386" t="s">
        <v>11</v>
      </c>
      <c r="AA619" s="386"/>
      <c r="AB619" s="386">
        <v>0</v>
      </c>
      <c r="AC619" s="386" t="s">
        <v>11</v>
      </c>
      <c r="AD619" s="383" t="s">
        <v>57</v>
      </c>
      <c r="AE619" s="383" t="s">
        <v>36</v>
      </c>
      <c r="AF619" s="383">
        <v>90</v>
      </c>
      <c r="AG619" s="383" t="s">
        <v>35</v>
      </c>
      <c r="AH619" s="383" t="s">
        <v>34</v>
      </c>
      <c r="AI619" s="383" t="s">
        <v>36</v>
      </c>
      <c r="AJ619" s="383" t="s">
        <v>3554</v>
      </c>
      <c r="AK619" s="384" t="str">
        <f t="shared" si="19"/>
        <v>NA</v>
      </c>
      <c r="AL619" s="384" t="str">
        <f t="shared" si="20"/>
        <v>NA</v>
      </c>
      <c r="AN619" s="196"/>
    </row>
    <row r="620" spans="1:40" s="181" customFormat="1" x14ac:dyDescent="0.25">
      <c r="A620" s="381" t="s">
        <v>3224</v>
      </c>
      <c r="B620" s="382" t="s">
        <v>408</v>
      </c>
      <c r="C620" s="382" t="s">
        <v>30</v>
      </c>
      <c r="D620" s="382" t="s">
        <v>409</v>
      </c>
      <c r="E620" s="382" t="s">
        <v>4</v>
      </c>
      <c r="F620" s="383"/>
      <c r="G620" s="383">
        <v>9</v>
      </c>
      <c r="H620" s="383" t="s">
        <v>11</v>
      </c>
      <c r="I620" s="383"/>
      <c r="J620" s="383">
        <v>9</v>
      </c>
      <c r="K620" s="383" t="s">
        <v>11</v>
      </c>
      <c r="L620" s="385"/>
      <c r="M620" s="383">
        <v>2</v>
      </c>
      <c r="N620" s="383" t="s">
        <v>11</v>
      </c>
      <c r="O620" s="385"/>
      <c r="P620" s="385"/>
      <c r="Q620" s="386" t="s">
        <v>11</v>
      </c>
      <c r="R620" s="383"/>
      <c r="S620" s="383">
        <v>9</v>
      </c>
      <c r="T620" s="386" t="s">
        <v>11</v>
      </c>
      <c r="U620" s="386"/>
      <c r="V620" s="386">
        <v>9</v>
      </c>
      <c r="W620" s="386" t="s">
        <v>11</v>
      </c>
      <c r="X620" s="383"/>
      <c r="Y620" s="383">
        <v>9</v>
      </c>
      <c r="Z620" s="386" t="s">
        <v>11</v>
      </c>
      <c r="AA620" s="386"/>
      <c r="AB620" s="386">
        <v>9</v>
      </c>
      <c r="AC620" s="386" t="s">
        <v>11</v>
      </c>
      <c r="AD620" s="383" t="s">
        <v>33</v>
      </c>
      <c r="AE620" s="383" t="s">
        <v>36</v>
      </c>
      <c r="AF620" s="383">
        <v>85</v>
      </c>
      <c r="AG620" s="383" t="s">
        <v>35</v>
      </c>
      <c r="AH620" s="383" t="s">
        <v>34</v>
      </c>
      <c r="AI620" s="383" t="s">
        <v>36</v>
      </c>
      <c r="AJ620" s="383" t="s">
        <v>3554</v>
      </c>
      <c r="AK620" s="384" t="str">
        <f t="shared" si="19"/>
        <v>NA</v>
      </c>
      <c r="AL620" s="384" t="str">
        <f t="shared" si="20"/>
        <v>NA</v>
      </c>
      <c r="AN620" s="196"/>
    </row>
    <row r="621" spans="1:40" s="181" customFormat="1" x14ac:dyDescent="0.25">
      <c r="A621" s="381" t="s">
        <v>3224</v>
      </c>
      <c r="B621" s="382" t="s">
        <v>410</v>
      </c>
      <c r="C621" s="382" t="s">
        <v>30</v>
      </c>
      <c r="D621" s="382" t="s">
        <v>411</v>
      </c>
      <c r="E621" s="382" t="s">
        <v>4</v>
      </c>
      <c r="F621" s="383"/>
      <c r="G621" s="383">
        <v>1</v>
      </c>
      <c r="H621" s="383" t="s">
        <v>11</v>
      </c>
      <c r="I621" s="383"/>
      <c r="J621" s="383">
        <v>1</v>
      </c>
      <c r="K621" s="383" t="s">
        <v>11</v>
      </c>
      <c r="L621" s="385"/>
      <c r="M621" s="383">
        <v>0</v>
      </c>
      <c r="N621" s="383" t="s">
        <v>11</v>
      </c>
      <c r="O621" s="385"/>
      <c r="P621" s="385"/>
      <c r="Q621" s="386" t="s">
        <v>11</v>
      </c>
      <c r="R621" s="383"/>
      <c r="S621" s="383">
        <v>1</v>
      </c>
      <c r="T621" s="386" t="s">
        <v>11</v>
      </c>
      <c r="U621" s="386"/>
      <c r="V621" s="386">
        <v>1</v>
      </c>
      <c r="W621" s="386" t="s">
        <v>11</v>
      </c>
      <c r="X621" s="383"/>
      <c r="Y621" s="383">
        <v>1</v>
      </c>
      <c r="Z621" s="386" t="s">
        <v>11</v>
      </c>
      <c r="AA621" s="386"/>
      <c r="AB621" s="386">
        <v>1</v>
      </c>
      <c r="AC621" s="386" t="s">
        <v>11</v>
      </c>
      <c r="AD621" s="383" t="s">
        <v>57</v>
      </c>
      <c r="AE621" s="383" t="s">
        <v>34</v>
      </c>
      <c r="AF621" s="383">
        <v>100</v>
      </c>
      <c r="AG621" s="383" t="s">
        <v>35</v>
      </c>
      <c r="AH621" s="383" t="s">
        <v>34</v>
      </c>
      <c r="AI621" s="383" t="s">
        <v>36</v>
      </c>
      <c r="AJ621" s="383" t="s">
        <v>3554</v>
      </c>
      <c r="AK621" s="384" t="str">
        <f t="shared" si="19"/>
        <v>NA</v>
      </c>
      <c r="AL621" s="384" t="str">
        <f t="shared" si="20"/>
        <v>NA</v>
      </c>
      <c r="AN621" s="196"/>
    </row>
    <row r="622" spans="1:40" s="181" customFormat="1" x14ac:dyDescent="0.25">
      <c r="A622" s="381" t="s">
        <v>3224</v>
      </c>
      <c r="B622" s="382" t="s">
        <v>412</v>
      </c>
      <c r="C622" s="382" t="s">
        <v>30</v>
      </c>
      <c r="D622" s="382" t="s">
        <v>413</v>
      </c>
      <c r="E622" s="382" t="s">
        <v>4</v>
      </c>
      <c r="F622" s="383"/>
      <c r="G622" s="383">
        <v>4</v>
      </c>
      <c r="H622" s="383" t="s">
        <v>11</v>
      </c>
      <c r="I622" s="383"/>
      <c r="J622" s="383">
        <v>4</v>
      </c>
      <c r="K622" s="383" t="s">
        <v>11</v>
      </c>
      <c r="L622" s="385"/>
      <c r="M622" s="383">
        <v>1</v>
      </c>
      <c r="N622" s="383" t="s">
        <v>11</v>
      </c>
      <c r="O622" s="385"/>
      <c r="P622" s="385"/>
      <c r="Q622" s="386" t="s">
        <v>11</v>
      </c>
      <c r="R622" s="383"/>
      <c r="S622" s="383">
        <v>4</v>
      </c>
      <c r="T622" s="386" t="s">
        <v>11</v>
      </c>
      <c r="U622" s="386"/>
      <c r="V622" s="386">
        <v>4</v>
      </c>
      <c r="W622" s="386" t="s">
        <v>11</v>
      </c>
      <c r="X622" s="383"/>
      <c r="Y622" s="383">
        <v>4</v>
      </c>
      <c r="Z622" s="386" t="s">
        <v>11</v>
      </c>
      <c r="AA622" s="386"/>
      <c r="AB622" s="386">
        <v>4</v>
      </c>
      <c r="AC622" s="386" t="s">
        <v>11</v>
      </c>
      <c r="AD622" s="383" t="s">
        <v>33</v>
      </c>
      <c r="AE622" s="383" t="s">
        <v>36</v>
      </c>
      <c r="AF622" s="383">
        <v>97</v>
      </c>
      <c r="AG622" s="383" t="s">
        <v>35</v>
      </c>
      <c r="AH622" s="383" t="s">
        <v>34</v>
      </c>
      <c r="AI622" s="383" t="s">
        <v>36</v>
      </c>
      <c r="AJ622" s="383" t="s">
        <v>3554</v>
      </c>
      <c r="AK622" s="384" t="str">
        <f t="shared" si="19"/>
        <v>NA</v>
      </c>
      <c r="AL622" s="384" t="str">
        <f t="shared" si="20"/>
        <v>NA</v>
      </c>
      <c r="AN622" s="196"/>
    </row>
    <row r="623" spans="1:40" s="181" customFormat="1" x14ac:dyDescent="0.25">
      <c r="A623" s="381" t="s">
        <v>3224</v>
      </c>
      <c r="B623" s="382" t="s">
        <v>414</v>
      </c>
      <c r="C623" s="382" t="s">
        <v>30</v>
      </c>
      <c r="D623" s="382" t="s">
        <v>415</v>
      </c>
      <c r="E623" s="382" t="s">
        <v>4</v>
      </c>
      <c r="F623" s="383"/>
      <c r="G623" s="383">
        <v>1</v>
      </c>
      <c r="H623" s="383" t="s">
        <v>11</v>
      </c>
      <c r="I623" s="383"/>
      <c r="J623" s="383">
        <v>1</v>
      </c>
      <c r="K623" s="383" t="s">
        <v>11</v>
      </c>
      <c r="L623" s="385"/>
      <c r="M623" s="383">
        <v>0</v>
      </c>
      <c r="N623" s="383" t="s">
        <v>11</v>
      </c>
      <c r="O623" s="385"/>
      <c r="P623" s="385"/>
      <c r="Q623" s="386" t="s">
        <v>11</v>
      </c>
      <c r="R623" s="383"/>
      <c r="S623" s="383">
        <v>1</v>
      </c>
      <c r="T623" s="386" t="s">
        <v>11</v>
      </c>
      <c r="U623" s="386"/>
      <c r="V623" s="386">
        <v>1</v>
      </c>
      <c r="W623" s="386" t="s">
        <v>11</v>
      </c>
      <c r="X623" s="383"/>
      <c r="Y623" s="383">
        <v>1</v>
      </c>
      <c r="Z623" s="386" t="s">
        <v>11</v>
      </c>
      <c r="AA623" s="386"/>
      <c r="AB623" s="386">
        <v>1</v>
      </c>
      <c r="AC623" s="386" t="s">
        <v>11</v>
      </c>
      <c r="AD623" s="383"/>
      <c r="AE623" s="383" t="s">
        <v>36</v>
      </c>
      <c r="AF623" s="383">
        <v>90</v>
      </c>
      <c r="AG623" s="383" t="s">
        <v>35</v>
      </c>
      <c r="AH623" s="383" t="s">
        <v>34</v>
      </c>
      <c r="AI623" s="383" t="s">
        <v>36</v>
      </c>
      <c r="AJ623" s="383" t="s">
        <v>3554</v>
      </c>
      <c r="AK623" s="384" t="str">
        <f t="shared" si="19"/>
        <v>NA</v>
      </c>
      <c r="AL623" s="384" t="str">
        <f t="shared" si="20"/>
        <v>NA</v>
      </c>
      <c r="AN623" s="196"/>
    </row>
    <row r="624" spans="1:40" s="181" customFormat="1" x14ac:dyDescent="0.25">
      <c r="A624" s="381" t="s">
        <v>3224</v>
      </c>
      <c r="B624" s="382" t="s">
        <v>416</v>
      </c>
      <c r="C624" s="382" t="s">
        <v>30</v>
      </c>
      <c r="D624" s="382" t="s">
        <v>417</v>
      </c>
      <c r="E624" s="382" t="s">
        <v>4</v>
      </c>
      <c r="F624" s="383"/>
      <c r="G624" s="383">
        <v>0</v>
      </c>
      <c r="H624" s="383" t="s">
        <v>11</v>
      </c>
      <c r="I624" s="383"/>
      <c r="J624" s="383">
        <v>0</v>
      </c>
      <c r="K624" s="383" t="s">
        <v>11</v>
      </c>
      <c r="L624" s="385"/>
      <c r="M624" s="383">
        <v>0</v>
      </c>
      <c r="N624" s="383" t="s">
        <v>11</v>
      </c>
      <c r="O624" s="385"/>
      <c r="P624" s="385"/>
      <c r="Q624" s="386" t="s">
        <v>11</v>
      </c>
      <c r="R624" s="383"/>
      <c r="S624" s="383">
        <v>0</v>
      </c>
      <c r="T624" s="386" t="s">
        <v>11</v>
      </c>
      <c r="U624" s="386"/>
      <c r="V624" s="386">
        <v>0</v>
      </c>
      <c r="W624" s="386" t="s">
        <v>11</v>
      </c>
      <c r="X624" s="383"/>
      <c r="Y624" s="383">
        <v>0</v>
      </c>
      <c r="Z624" s="386" t="s">
        <v>11</v>
      </c>
      <c r="AA624" s="386"/>
      <c r="AB624" s="386">
        <v>0</v>
      </c>
      <c r="AC624" s="386" t="s">
        <v>11</v>
      </c>
      <c r="AD624" s="383" t="s">
        <v>57</v>
      </c>
      <c r="AE624" s="383" t="s">
        <v>36</v>
      </c>
      <c r="AF624" s="383">
        <v>92</v>
      </c>
      <c r="AG624" s="383" t="s">
        <v>35</v>
      </c>
      <c r="AH624" s="383" t="s">
        <v>34</v>
      </c>
      <c r="AI624" s="383" t="s">
        <v>36</v>
      </c>
      <c r="AJ624" s="383" t="s">
        <v>3554</v>
      </c>
      <c r="AK624" s="384" t="str">
        <f t="shared" si="19"/>
        <v>NA</v>
      </c>
      <c r="AL624" s="384" t="str">
        <f t="shared" si="20"/>
        <v>NA</v>
      </c>
      <c r="AN624" s="196"/>
    </row>
    <row r="625" spans="1:40" s="181" customFormat="1" x14ac:dyDescent="0.25">
      <c r="A625" s="381" t="s">
        <v>3224</v>
      </c>
      <c r="B625" s="382" t="s">
        <v>418</v>
      </c>
      <c r="C625" s="382" t="s">
        <v>30</v>
      </c>
      <c r="D625" s="382" t="s">
        <v>419</v>
      </c>
      <c r="E625" s="382" t="s">
        <v>4</v>
      </c>
      <c r="F625" s="383"/>
      <c r="G625" s="383">
        <v>2</v>
      </c>
      <c r="H625" s="383" t="s">
        <v>11</v>
      </c>
      <c r="I625" s="383"/>
      <c r="J625" s="383">
        <v>2</v>
      </c>
      <c r="K625" s="383" t="s">
        <v>11</v>
      </c>
      <c r="L625" s="385"/>
      <c r="M625" s="383">
        <v>0</v>
      </c>
      <c r="N625" s="383" t="s">
        <v>11</v>
      </c>
      <c r="O625" s="385"/>
      <c r="P625" s="385"/>
      <c r="Q625" s="386" t="s">
        <v>11</v>
      </c>
      <c r="R625" s="383"/>
      <c r="S625" s="383">
        <v>2</v>
      </c>
      <c r="T625" s="386" t="s">
        <v>11</v>
      </c>
      <c r="U625" s="386"/>
      <c r="V625" s="386">
        <v>2</v>
      </c>
      <c r="W625" s="386" t="s">
        <v>11</v>
      </c>
      <c r="X625" s="383"/>
      <c r="Y625" s="383">
        <v>2</v>
      </c>
      <c r="Z625" s="386" t="s">
        <v>11</v>
      </c>
      <c r="AA625" s="386"/>
      <c r="AB625" s="386">
        <v>2</v>
      </c>
      <c r="AC625" s="386" t="s">
        <v>11</v>
      </c>
      <c r="AD625" s="383" t="s">
        <v>57</v>
      </c>
      <c r="AE625" s="383" t="s">
        <v>36</v>
      </c>
      <c r="AF625" s="383">
        <v>79</v>
      </c>
      <c r="AG625" s="383" t="s">
        <v>35</v>
      </c>
      <c r="AH625" s="383" t="s">
        <v>34</v>
      </c>
      <c r="AI625" s="383" t="s">
        <v>36</v>
      </c>
      <c r="AJ625" s="383" t="s">
        <v>3554</v>
      </c>
      <c r="AK625" s="384" t="str">
        <f t="shared" si="19"/>
        <v>NA</v>
      </c>
      <c r="AL625" s="384" t="str">
        <f t="shared" si="20"/>
        <v>NA</v>
      </c>
      <c r="AN625" s="196"/>
    </row>
    <row r="626" spans="1:40" s="181" customFormat="1" x14ac:dyDescent="0.25">
      <c r="A626" s="381" t="s">
        <v>3224</v>
      </c>
      <c r="B626" s="382" t="s">
        <v>420</v>
      </c>
      <c r="C626" s="382" t="s">
        <v>30</v>
      </c>
      <c r="D626" s="382" t="s">
        <v>421</v>
      </c>
      <c r="E626" s="382" t="s">
        <v>4</v>
      </c>
      <c r="F626" s="383"/>
      <c r="G626" s="383">
        <v>13</v>
      </c>
      <c r="H626" s="383" t="s">
        <v>11</v>
      </c>
      <c r="I626" s="383"/>
      <c r="J626" s="383">
        <v>13</v>
      </c>
      <c r="K626" s="383" t="s">
        <v>11</v>
      </c>
      <c r="L626" s="385"/>
      <c r="M626" s="383">
        <v>2</v>
      </c>
      <c r="N626" s="383" t="s">
        <v>11</v>
      </c>
      <c r="O626" s="385"/>
      <c r="P626" s="385"/>
      <c r="Q626" s="386" t="s">
        <v>11</v>
      </c>
      <c r="R626" s="383"/>
      <c r="S626" s="383">
        <v>13</v>
      </c>
      <c r="T626" s="386" t="s">
        <v>11</v>
      </c>
      <c r="U626" s="386"/>
      <c r="V626" s="386">
        <v>13</v>
      </c>
      <c r="W626" s="386" t="s">
        <v>11</v>
      </c>
      <c r="X626" s="383"/>
      <c r="Y626" s="383">
        <v>13</v>
      </c>
      <c r="Z626" s="386" t="s">
        <v>11</v>
      </c>
      <c r="AA626" s="386"/>
      <c r="AB626" s="386">
        <v>13</v>
      </c>
      <c r="AC626" s="386" t="s">
        <v>11</v>
      </c>
      <c r="AD626" s="383" t="s">
        <v>33</v>
      </c>
      <c r="AE626" s="383" t="s">
        <v>36</v>
      </c>
      <c r="AF626" s="383">
        <v>85</v>
      </c>
      <c r="AG626" s="383" t="s">
        <v>40</v>
      </c>
      <c r="AH626" s="383" t="s">
        <v>36</v>
      </c>
      <c r="AI626" s="383" t="s">
        <v>36</v>
      </c>
      <c r="AJ626" s="383" t="s">
        <v>3554</v>
      </c>
      <c r="AK626" s="384" t="str">
        <f t="shared" si="19"/>
        <v>NA</v>
      </c>
      <c r="AL626" s="384" t="str">
        <f t="shared" si="20"/>
        <v>NA</v>
      </c>
      <c r="AN626" s="196"/>
    </row>
    <row r="627" spans="1:40" s="181" customFormat="1" x14ac:dyDescent="0.25">
      <c r="A627" s="381" t="s">
        <v>3224</v>
      </c>
      <c r="B627" s="382" t="s">
        <v>422</v>
      </c>
      <c r="C627" s="382" t="s">
        <v>30</v>
      </c>
      <c r="D627" s="382" t="s">
        <v>423</v>
      </c>
      <c r="E627" s="382" t="s">
        <v>4</v>
      </c>
      <c r="F627" s="383"/>
      <c r="G627" s="383">
        <v>0</v>
      </c>
      <c r="H627" s="383" t="s">
        <v>11</v>
      </c>
      <c r="I627" s="383"/>
      <c r="J627" s="383">
        <v>0</v>
      </c>
      <c r="K627" s="383" t="s">
        <v>11</v>
      </c>
      <c r="L627" s="385"/>
      <c r="M627" s="383">
        <v>0</v>
      </c>
      <c r="N627" s="383" t="s">
        <v>11</v>
      </c>
      <c r="O627" s="385"/>
      <c r="P627" s="385"/>
      <c r="Q627" s="386" t="s">
        <v>11</v>
      </c>
      <c r="R627" s="383"/>
      <c r="S627" s="383">
        <v>0</v>
      </c>
      <c r="T627" s="386" t="s">
        <v>11</v>
      </c>
      <c r="U627" s="386"/>
      <c r="V627" s="386">
        <v>0</v>
      </c>
      <c r="W627" s="386" t="s">
        <v>11</v>
      </c>
      <c r="X627" s="383"/>
      <c r="Y627" s="383">
        <v>0</v>
      </c>
      <c r="Z627" s="386" t="s">
        <v>11</v>
      </c>
      <c r="AA627" s="386"/>
      <c r="AB627" s="386">
        <v>0</v>
      </c>
      <c r="AC627" s="386" t="s">
        <v>11</v>
      </c>
      <c r="AD627" s="383" t="s">
        <v>33</v>
      </c>
      <c r="AE627" s="383" t="s">
        <v>36</v>
      </c>
      <c r="AF627" s="383">
        <v>92</v>
      </c>
      <c r="AG627" s="383" t="s">
        <v>35</v>
      </c>
      <c r="AH627" s="383" t="s">
        <v>34</v>
      </c>
      <c r="AI627" s="383" t="s">
        <v>36</v>
      </c>
      <c r="AJ627" s="383" t="s">
        <v>3554</v>
      </c>
      <c r="AK627" s="384" t="str">
        <f t="shared" si="19"/>
        <v>NA</v>
      </c>
      <c r="AL627" s="384" t="str">
        <f t="shared" si="20"/>
        <v>NA</v>
      </c>
      <c r="AN627" s="196"/>
    </row>
    <row r="628" spans="1:40" s="181" customFormat="1" x14ac:dyDescent="0.25">
      <c r="A628" s="381" t="s">
        <v>3224</v>
      </c>
      <c r="B628" s="382" t="s">
        <v>424</v>
      </c>
      <c r="C628" s="382" t="s">
        <v>30</v>
      </c>
      <c r="D628" s="382" t="s">
        <v>425</v>
      </c>
      <c r="E628" s="382" t="s">
        <v>4</v>
      </c>
      <c r="F628" s="383"/>
      <c r="G628" s="383">
        <v>2</v>
      </c>
      <c r="H628" s="383" t="s">
        <v>11</v>
      </c>
      <c r="I628" s="383"/>
      <c r="J628" s="383">
        <v>2</v>
      </c>
      <c r="K628" s="383" t="s">
        <v>11</v>
      </c>
      <c r="L628" s="385"/>
      <c r="M628" s="383">
        <v>0</v>
      </c>
      <c r="N628" s="383" t="s">
        <v>11</v>
      </c>
      <c r="O628" s="385"/>
      <c r="P628" s="385"/>
      <c r="Q628" s="386" t="s">
        <v>11</v>
      </c>
      <c r="R628" s="383"/>
      <c r="S628" s="383">
        <v>2</v>
      </c>
      <c r="T628" s="386" t="s">
        <v>11</v>
      </c>
      <c r="U628" s="386"/>
      <c r="V628" s="386">
        <v>2</v>
      </c>
      <c r="W628" s="386" t="s">
        <v>11</v>
      </c>
      <c r="X628" s="383"/>
      <c r="Y628" s="383">
        <v>2</v>
      </c>
      <c r="Z628" s="386" t="s">
        <v>11</v>
      </c>
      <c r="AA628" s="386"/>
      <c r="AB628" s="386">
        <v>2</v>
      </c>
      <c r="AC628" s="386" t="s">
        <v>11</v>
      </c>
      <c r="AD628" s="383" t="s">
        <v>33</v>
      </c>
      <c r="AE628" s="383" t="s">
        <v>36</v>
      </c>
      <c r="AF628" s="383">
        <v>95</v>
      </c>
      <c r="AG628" s="383" t="s">
        <v>35</v>
      </c>
      <c r="AH628" s="383" t="s">
        <v>34</v>
      </c>
      <c r="AI628" s="383" t="s">
        <v>36</v>
      </c>
      <c r="AJ628" s="383" t="s">
        <v>3554</v>
      </c>
      <c r="AK628" s="384" t="str">
        <f t="shared" si="19"/>
        <v>NA</v>
      </c>
      <c r="AL628" s="384" t="str">
        <f t="shared" si="20"/>
        <v>NA</v>
      </c>
      <c r="AN628" s="196"/>
    </row>
    <row r="629" spans="1:40" s="181" customFormat="1" x14ac:dyDescent="0.25">
      <c r="A629" s="381" t="s">
        <v>3224</v>
      </c>
      <c r="B629" s="382" t="s">
        <v>426</v>
      </c>
      <c r="C629" s="382" t="s">
        <v>30</v>
      </c>
      <c r="D629" s="382" t="s">
        <v>427</v>
      </c>
      <c r="E629" s="382" t="s">
        <v>4</v>
      </c>
      <c r="F629" s="383"/>
      <c r="G629" s="383">
        <v>10</v>
      </c>
      <c r="H629" s="383" t="s">
        <v>11</v>
      </c>
      <c r="I629" s="383"/>
      <c r="J629" s="383">
        <v>10</v>
      </c>
      <c r="K629" s="383" t="s">
        <v>11</v>
      </c>
      <c r="L629" s="385"/>
      <c r="M629" s="383">
        <v>3</v>
      </c>
      <c r="N629" s="383" t="s">
        <v>11</v>
      </c>
      <c r="O629" s="385"/>
      <c r="P629" s="385"/>
      <c r="Q629" s="386" t="s">
        <v>11</v>
      </c>
      <c r="R629" s="383"/>
      <c r="S629" s="383">
        <v>9</v>
      </c>
      <c r="T629" s="386" t="s">
        <v>11</v>
      </c>
      <c r="U629" s="386"/>
      <c r="V629" s="386">
        <v>9</v>
      </c>
      <c r="W629" s="386" t="s">
        <v>11</v>
      </c>
      <c r="X629" s="383"/>
      <c r="Y629" s="383">
        <v>9</v>
      </c>
      <c r="Z629" s="386" t="s">
        <v>11</v>
      </c>
      <c r="AA629" s="386"/>
      <c r="AB629" s="386">
        <v>9</v>
      </c>
      <c r="AC629" s="386" t="s">
        <v>11</v>
      </c>
      <c r="AD629" s="383" t="s">
        <v>33</v>
      </c>
      <c r="AE629" s="383" t="s">
        <v>36</v>
      </c>
      <c r="AF629" s="383">
        <v>95</v>
      </c>
      <c r="AG629" s="383" t="s">
        <v>35</v>
      </c>
      <c r="AH629" s="383" t="s">
        <v>34</v>
      </c>
      <c r="AI629" s="383" t="s">
        <v>36</v>
      </c>
      <c r="AJ629" s="383" t="s">
        <v>3554</v>
      </c>
      <c r="AK629" s="384" t="str">
        <f t="shared" si="19"/>
        <v>NA</v>
      </c>
      <c r="AL629" s="384" t="str">
        <f t="shared" si="20"/>
        <v>NA</v>
      </c>
      <c r="AN629" s="196"/>
    </row>
    <row r="630" spans="1:40" s="181" customFormat="1" x14ac:dyDescent="0.25">
      <c r="A630" s="381" t="s">
        <v>3224</v>
      </c>
      <c r="B630" s="382" t="s">
        <v>428</v>
      </c>
      <c r="C630" s="382" t="s">
        <v>30</v>
      </c>
      <c r="D630" s="382" t="s">
        <v>429</v>
      </c>
      <c r="E630" s="382" t="s">
        <v>4</v>
      </c>
      <c r="F630" s="383"/>
      <c r="G630" s="383">
        <v>23</v>
      </c>
      <c r="H630" s="383" t="s">
        <v>11</v>
      </c>
      <c r="I630" s="383"/>
      <c r="J630" s="383">
        <v>23</v>
      </c>
      <c r="K630" s="383" t="s">
        <v>11</v>
      </c>
      <c r="L630" s="385"/>
      <c r="M630" s="383">
        <v>6</v>
      </c>
      <c r="N630" s="383" t="s">
        <v>11</v>
      </c>
      <c r="O630" s="385"/>
      <c r="P630" s="385"/>
      <c r="Q630" s="386" t="s">
        <v>11</v>
      </c>
      <c r="R630" s="383"/>
      <c r="S630" s="383">
        <v>20</v>
      </c>
      <c r="T630" s="386" t="s">
        <v>11</v>
      </c>
      <c r="U630" s="386"/>
      <c r="V630" s="386">
        <v>20</v>
      </c>
      <c r="W630" s="386" t="s">
        <v>11</v>
      </c>
      <c r="X630" s="383"/>
      <c r="Y630" s="383">
        <v>20</v>
      </c>
      <c r="Z630" s="386" t="s">
        <v>11</v>
      </c>
      <c r="AA630" s="386"/>
      <c r="AB630" s="386">
        <v>20</v>
      </c>
      <c r="AC630" s="386" t="s">
        <v>11</v>
      </c>
      <c r="AD630" s="383" t="s">
        <v>33</v>
      </c>
      <c r="AE630" s="383" t="s">
        <v>36</v>
      </c>
      <c r="AF630" s="383">
        <v>85</v>
      </c>
      <c r="AG630" s="383" t="s">
        <v>35</v>
      </c>
      <c r="AH630" s="383" t="s">
        <v>34</v>
      </c>
      <c r="AI630" s="383" t="s">
        <v>36</v>
      </c>
      <c r="AJ630" s="383" t="s">
        <v>3554</v>
      </c>
      <c r="AK630" s="384" t="str">
        <f t="shared" si="19"/>
        <v>NA</v>
      </c>
      <c r="AL630" s="384" t="str">
        <f t="shared" si="20"/>
        <v>NA</v>
      </c>
      <c r="AN630" s="196"/>
    </row>
    <row r="631" spans="1:40" s="181" customFormat="1" x14ac:dyDescent="0.25">
      <c r="A631" s="381" t="s">
        <v>3224</v>
      </c>
      <c r="B631" s="382" t="s">
        <v>430</v>
      </c>
      <c r="C631" s="382" t="s">
        <v>30</v>
      </c>
      <c r="D631" s="382" t="s">
        <v>431</v>
      </c>
      <c r="E631" s="382" t="s">
        <v>4</v>
      </c>
      <c r="F631" s="383"/>
      <c r="G631" s="383">
        <v>0</v>
      </c>
      <c r="H631" s="383" t="s">
        <v>11</v>
      </c>
      <c r="I631" s="383"/>
      <c r="J631" s="383">
        <v>0</v>
      </c>
      <c r="K631" s="383" t="s">
        <v>11</v>
      </c>
      <c r="L631" s="385"/>
      <c r="M631" s="383">
        <v>0</v>
      </c>
      <c r="N631" s="383" t="s">
        <v>11</v>
      </c>
      <c r="O631" s="385"/>
      <c r="P631" s="385"/>
      <c r="Q631" s="386" t="s">
        <v>11</v>
      </c>
      <c r="R631" s="383"/>
      <c r="S631" s="383">
        <v>0</v>
      </c>
      <c r="T631" s="386" t="s">
        <v>11</v>
      </c>
      <c r="U631" s="386"/>
      <c r="V631" s="386">
        <v>0</v>
      </c>
      <c r="W631" s="386" t="s">
        <v>11</v>
      </c>
      <c r="X631" s="383"/>
      <c r="Y631" s="383">
        <v>0</v>
      </c>
      <c r="Z631" s="386" t="s">
        <v>11</v>
      </c>
      <c r="AA631" s="386"/>
      <c r="AB631" s="386">
        <v>0</v>
      </c>
      <c r="AC631" s="386" t="s">
        <v>11</v>
      </c>
      <c r="AD631" s="383" t="s">
        <v>104</v>
      </c>
      <c r="AE631" s="383" t="s">
        <v>36</v>
      </c>
      <c r="AF631" s="383">
        <v>85</v>
      </c>
      <c r="AG631" s="383" t="s">
        <v>35</v>
      </c>
      <c r="AH631" s="383" t="s">
        <v>34</v>
      </c>
      <c r="AI631" s="383" t="s">
        <v>36</v>
      </c>
      <c r="AJ631" s="383" t="s">
        <v>3554</v>
      </c>
      <c r="AK631" s="384" t="str">
        <f t="shared" si="19"/>
        <v>NA</v>
      </c>
      <c r="AL631" s="384" t="str">
        <f t="shared" si="20"/>
        <v>NA</v>
      </c>
      <c r="AN631" s="196"/>
    </row>
    <row r="632" spans="1:40" s="181" customFormat="1" x14ac:dyDescent="0.25">
      <c r="A632" s="381" t="s">
        <v>3224</v>
      </c>
      <c r="B632" s="382" t="s">
        <v>432</v>
      </c>
      <c r="C632" s="382" t="s">
        <v>30</v>
      </c>
      <c r="D632" s="382" t="s">
        <v>433</v>
      </c>
      <c r="E632" s="382" t="s">
        <v>4</v>
      </c>
      <c r="F632" s="383"/>
      <c r="G632" s="383">
        <v>3</v>
      </c>
      <c r="H632" s="383" t="s">
        <v>11</v>
      </c>
      <c r="I632" s="383"/>
      <c r="J632" s="383">
        <v>3</v>
      </c>
      <c r="K632" s="383" t="s">
        <v>11</v>
      </c>
      <c r="L632" s="385"/>
      <c r="M632" s="383">
        <v>0</v>
      </c>
      <c r="N632" s="383" t="s">
        <v>11</v>
      </c>
      <c r="O632" s="385"/>
      <c r="P632" s="385"/>
      <c r="Q632" s="386" t="s">
        <v>11</v>
      </c>
      <c r="R632" s="383"/>
      <c r="S632" s="383">
        <v>3</v>
      </c>
      <c r="T632" s="386" t="s">
        <v>11</v>
      </c>
      <c r="U632" s="386"/>
      <c r="V632" s="386">
        <v>3</v>
      </c>
      <c r="W632" s="386" t="s">
        <v>11</v>
      </c>
      <c r="X632" s="383"/>
      <c r="Y632" s="383">
        <v>3</v>
      </c>
      <c r="Z632" s="386" t="s">
        <v>11</v>
      </c>
      <c r="AA632" s="386"/>
      <c r="AB632" s="386">
        <v>3</v>
      </c>
      <c r="AC632" s="386" t="s">
        <v>11</v>
      </c>
      <c r="AD632" s="383" t="s">
        <v>33</v>
      </c>
      <c r="AE632" s="383" t="s">
        <v>36</v>
      </c>
      <c r="AF632" s="383">
        <v>85</v>
      </c>
      <c r="AG632" s="383" t="s">
        <v>35</v>
      </c>
      <c r="AH632" s="383" t="s">
        <v>34</v>
      </c>
      <c r="AI632" s="383" t="s">
        <v>36</v>
      </c>
      <c r="AJ632" s="383" t="s">
        <v>3554</v>
      </c>
      <c r="AK632" s="384" t="str">
        <f t="shared" si="19"/>
        <v>NA</v>
      </c>
      <c r="AL632" s="384" t="str">
        <f t="shared" si="20"/>
        <v>NA</v>
      </c>
      <c r="AN632" s="196"/>
    </row>
    <row r="633" spans="1:40" s="181" customFormat="1" x14ac:dyDescent="0.25">
      <c r="A633" s="381" t="s">
        <v>3224</v>
      </c>
      <c r="B633" s="382" t="s">
        <v>434</v>
      </c>
      <c r="C633" s="382" t="s">
        <v>30</v>
      </c>
      <c r="D633" s="382" t="s">
        <v>435</v>
      </c>
      <c r="E633" s="382" t="s">
        <v>4</v>
      </c>
      <c r="F633" s="383"/>
      <c r="G633" s="383">
        <v>0</v>
      </c>
      <c r="H633" s="383" t="s">
        <v>11</v>
      </c>
      <c r="I633" s="383"/>
      <c r="J633" s="383">
        <v>0</v>
      </c>
      <c r="K633" s="383" t="s">
        <v>11</v>
      </c>
      <c r="L633" s="385"/>
      <c r="M633" s="383">
        <v>0</v>
      </c>
      <c r="N633" s="383" t="s">
        <v>11</v>
      </c>
      <c r="O633" s="385"/>
      <c r="P633" s="385"/>
      <c r="Q633" s="386" t="s">
        <v>11</v>
      </c>
      <c r="R633" s="383"/>
      <c r="S633" s="383">
        <v>0</v>
      </c>
      <c r="T633" s="386" t="s">
        <v>11</v>
      </c>
      <c r="U633" s="386"/>
      <c r="V633" s="386">
        <v>0</v>
      </c>
      <c r="W633" s="386" t="s">
        <v>11</v>
      </c>
      <c r="X633" s="383"/>
      <c r="Y633" s="383">
        <v>0</v>
      </c>
      <c r="Z633" s="386" t="s">
        <v>11</v>
      </c>
      <c r="AA633" s="386"/>
      <c r="AB633" s="386">
        <v>0</v>
      </c>
      <c r="AC633" s="386" t="s">
        <v>11</v>
      </c>
      <c r="AD633" s="383" t="s">
        <v>33</v>
      </c>
      <c r="AE633" s="383" t="s">
        <v>34</v>
      </c>
      <c r="AF633" s="383">
        <v>100</v>
      </c>
      <c r="AG633" s="383" t="s">
        <v>35</v>
      </c>
      <c r="AH633" s="383" t="s">
        <v>34</v>
      </c>
      <c r="AI633" s="383" t="s">
        <v>36</v>
      </c>
      <c r="AJ633" s="383" t="s">
        <v>3554</v>
      </c>
      <c r="AK633" s="384" t="str">
        <f t="shared" si="19"/>
        <v>NA</v>
      </c>
      <c r="AL633" s="384" t="str">
        <f t="shared" si="20"/>
        <v>NA</v>
      </c>
      <c r="AN633" s="196"/>
    </row>
    <row r="634" spans="1:40" s="181" customFormat="1" x14ac:dyDescent="0.25">
      <c r="A634" s="381" t="s">
        <v>3224</v>
      </c>
      <c r="B634" s="382" t="s">
        <v>436</v>
      </c>
      <c r="C634" s="382" t="s">
        <v>30</v>
      </c>
      <c r="D634" s="382" t="s">
        <v>437</v>
      </c>
      <c r="E634" s="382" t="s">
        <v>4</v>
      </c>
      <c r="F634" s="383"/>
      <c r="G634" s="383">
        <v>0</v>
      </c>
      <c r="H634" s="383" t="s">
        <v>11</v>
      </c>
      <c r="I634" s="383"/>
      <c r="J634" s="383">
        <v>0</v>
      </c>
      <c r="K634" s="383" t="s">
        <v>11</v>
      </c>
      <c r="L634" s="385"/>
      <c r="M634" s="383">
        <v>0</v>
      </c>
      <c r="N634" s="383" t="s">
        <v>11</v>
      </c>
      <c r="O634" s="385"/>
      <c r="P634" s="385"/>
      <c r="Q634" s="386" t="s">
        <v>11</v>
      </c>
      <c r="R634" s="383"/>
      <c r="S634" s="383">
        <v>0</v>
      </c>
      <c r="T634" s="386" t="s">
        <v>11</v>
      </c>
      <c r="U634" s="386"/>
      <c r="V634" s="386">
        <v>0</v>
      </c>
      <c r="W634" s="386" t="s">
        <v>11</v>
      </c>
      <c r="X634" s="383"/>
      <c r="Y634" s="383">
        <v>0</v>
      </c>
      <c r="Z634" s="386" t="s">
        <v>11</v>
      </c>
      <c r="AA634" s="386"/>
      <c r="AB634" s="386">
        <v>0</v>
      </c>
      <c r="AC634" s="386" t="s">
        <v>11</v>
      </c>
      <c r="AD634" s="383" t="s">
        <v>33</v>
      </c>
      <c r="AE634" s="383" t="s">
        <v>36</v>
      </c>
      <c r="AF634" s="383">
        <v>97</v>
      </c>
      <c r="AG634" s="383" t="s">
        <v>35</v>
      </c>
      <c r="AH634" s="383" t="s">
        <v>34</v>
      </c>
      <c r="AI634" s="383" t="s">
        <v>36</v>
      </c>
      <c r="AJ634" s="383" t="s">
        <v>3554</v>
      </c>
      <c r="AK634" s="384" t="str">
        <f t="shared" si="19"/>
        <v>NA</v>
      </c>
      <c r="AL634" s="384" t="str">
        <f t="shared" si="20"/>
        <v>NA</v>
      </c>
      <c r="AN634" s="196"/>
    </row>
    <row r="635" spans="1:40" s="181" customFormat="1" x14ac:dyDescent="0.25">
      <c r="A635" s="381" t="s">
        <v>3224</v>
      </c>
      <c r="B635" s="382" t="s">
        <v>438</v>
      </c>
      <c r="C635" s="382" t="s">
        <v>30</v>
      </c>
      <c r="D635" s="382" t="s">
        <v>439</v>
      </c>
      <c r="E635" s="382" t="s">
        <v>4</v>
      </c>
      <c r="F635" s="383"/>
      <c r="G635" s="383">
        <v>1</v>
      </c>
      <c r="H635" s="383" t="s">
        <v>11</v>
      </c>
      <c r="I635" s="383"/>
      <c r="J635" s="383">
        <v>1</v>
      </c>
      <c r="K635" s="383" t="s">
        <v>11</v>
      </c>
      <c r="L635" s="385"/>
      <c r="M635" s="383">
        <v>0</v>
      </c>
      <c r="N635" s="383" t="s">
        <v>11</v>
      </c>
      <c r="O635" s="385"/>
      <c r="P635" s="385"/>
      <c r="Q635" s="386" t="s">
        <v>11</v>
      </c>
      <c r="R635" s="383"/>
      <c r="S635" s="383">
        <v>1</v>
      </c>
      <c r="T635" s="386" t="s">
        <v>11</v>
      </c>
      <c r="U635" s="386"/>
      <c r="V635" s="386">
        <v>1</v>
      </c>
      <c r="W635" s="386" t="s">
        <v>11</v>
      </c>
      <c r="X635" s="383"/>
      <c r="Y635" s="383">
        <v>1</v>
      </c>
      <c r="Z635" s="386" t="s">
        <v>11</v>
      </c>
      <c r="AA635" s="386"/>
      <c r="AB635" s="386">
        <v>1</v>
      </c>
      <c r="AC635" s="386" t="s">
        <v>11</v>
      </c>
      <c r="AD635" s="383" t="s">
        <v>57</v>
      </c>
      <c r="AE635" s="383" t="s">
        <v>36</v>
      </c>
      <c r="AF635" s="383">
        <v>79</v>
      </c>
      <c r="AG635" s="383" t="s">
        <v>35</v>
      </c>
      <c r="AH635" s="383" t="s">
        <v>34</v>
      </c>
      <c r="AI635" s="383" t="s">
        <v>36</v>
      </c>
      <c r="AJ635" s="383" t="s">
        <v>3554</v>
      </c>
      <c r="AK635" s="384" t="str">
        <f t="shared" si="19"/>
        <v>NA</v>
      </c>
      <c r="AL635" s="384" t="str">
        <f t="shared" si="20"/>
        <v>NA</v>
      </c>
      <c r="AN635" s="196"/>
    </row>
    <row r="636" spans="1:40" s="181" customFormat="1" x14ac:dyDescent="0.25">
      <c r="A636" s="381" t="s">
        <v>3224</v>
      </c>
      <c r="B636" s="382" t="s">
        <v>440</v>
      </c>
      <c r="C636" s="382" t="s">
        <v>30</v>
      </c>
      <c r="D636" s="382" t="s">
        <v>441</v>
      </c>
      <c r="E636" s="382" t="s">
        <v>4</v>
      </c>
      <c r="F636" s="383"/>
      <c r="G636" s="383">
        <v>9</v>
      </c>
      <c r="H636" s="383" t="s">
        <v>11</v>
      </c>
      <c r="I636" s="383"/>
      <c r="J636" s="383">
        <v>9</v>
      </c>
      <c r="K636" s="383" t="s">
        <v>11</v>
      </c>
      <c r="L636" s="385"/>
      <c r="M636" s="383">
        <v>5</v>
      </c>
      <c r="N636" s="383" t="s">
        <v>11</v>
      </c>
      <c r="O636" s="385"/>
      <c r="P636" s="385"/>
      <c r="Q636" s="386" t="s">
        <v>11</v>
      </c>
      <c r="R636" s="383"/>
      <c r="S636" s="383">
        <v>9</v>
      </c>
      <c r="T636" s="386" t="s">
        <v>11</v>
      </c>
      <c r="U636" s="386"/>
      <c r="V636" s="386">
        <v>8</v>
      </c>
      <c r="W636" s="386" t="s">
        <v>11</v>
      </c>
      <c r="X636" s="383"/>
      <c r="Y636" s="383">
        <v>9</v>
      </c>
      <c r="Z636" s="386" t="s">
        <v>11</v>
      </c>
      <c r="AA636" s="386"/>
      <c r="AB636" s="386">
        <v>8</v>
      </c>
      <c r="AC636" s="386" t="s">
        <v>11</v>
      </c>
      <c r="AD636" s="383" t="s">
        <v>57</v>
      </c>
      <c r="AE636" s="383" t="s">
        <v>36</v>
      </c>
      <c r="AF636" s="383">
        <v>64</v>
      </c>
      <c r="AG636" s="383" t="s">
        <v>40</v>
      </c>
      <c r="AH636" s="383" t="s">
        <v>34</v>
      </c>
      <c r="AI636" s="383" t="s">
        <v>36</v>
      </c>
      <c r="AJ636" s="383" t="s">
        <v>3554</v>
      </c>
      <c r="AK636" s="384" t="str">
        <f t="shared" si="19"/>
        <v>NA</v>
      </c>
      <c r="AL636" s="384" t="str">
        <f t="shared" si="20"/>
        <v>NA</v>
      </c>
      <c r="AN636" s="196"/>
    </row>
    <row r="637" spans="1:40" s="181" customFormat="1" x14ac:dyDescent="0.25">
      <c r="A637" s="381" t="s">
        <v>3224</v>
      </c>
      <c r="B637" s="382" t="s">
        <v>442</v>
      </c>
      <c r="C637" s="382" t="s">
        <v>30</v>
      </c>
      <c r="D637" s="382" t="s">
        <v>443</v>
      </c>
      <c r="E637" s="382" t="s">
        <v>4</v>
      </c>
      <c r="F637" s="383"/>
      <c r="G637" s="383">
        <v>19</v>
      </c>
      <c r="H637" s="383" t="s">
        <v>11</v>
      </c>
      <c r="I637" s="383"/>
      <c r="J637" s="383">
        <v>19</v>
      </c>
      <c r="K637" s="383" t="s">
        <v>11</v>
      </c>
      <c r="L637" s="385"/>
      <c r="M637" s="383">
        <v>6</v>
      </c>
      <c r="N637" s="383" t="s">
        <v>11</v>
      </c>
      <c r="O637" s="385"/>
      <c r="P637" s="385"/>
      <c r="Q637" s="386" t="s">
        <v>11</v>
      </c>
      <c r="R637" s="383"/>
      <c r="S637" s="383">
        <v>19</v>
      </c>
      <c r="T637" s="386" t="s">
        <v>11</v>
      </c>
      <c r="U637" s="386"/>
      <c r="V637" s="386">
        <v>19</v>
      </c>
      <c r="W637" s="386" t="s">
        <v>11</v>
      </c>
      <c r="X637" s="383"/>
      <c r="Y637" s="383">
        <v>19</v>
      </c>
      <c r="Z637" s="386" t="s">
        <v>11</v>
      </c>
      <c r="AA637" s="386"/>
      <c r="AB637" s="386">
        <v>19</v>
      </c>
      <c r="AC637" s="386" t="s">
        <v>11</v>
      </c>
      <c r="AD637" s="383" t="s">
        <v>33</v>
      </c>
      <c r="AE637" s="383" t="s">
        <v>36</v>
      </c>
      <c r="AF637" s="383">
        <v>77</v>
      </c>
      <c r="AG637" s="383" t="s">
        <v>40</v>
      </c>
      <c r="AH637" s="383" t="s">
        <v>34</v>
      </c>
      <c r="AI637" s="383" t="s">
        <v>36</v>
      </c>
      <c r="AJ637" s="383" t="s">
        <v>3554</v>
      </c>
      <c r="AK637" s="384" t="str">
        <f t="shared" si="19"/>
        <v>NA</v>
      </c>
      <c r="AL637" s="384" t="str">
        <f t="shared" si="20"/>
        <v>NA</v>
      </c>
      <c r="AN637" s="196"/>
    </row>
    <row r="638" spans="1:40" s="181" customFormat="1" x14ac:dyDescent="0.25">
      <c r="A638" s="381" t="s">
        <v>3224</v>
      </c>
      <c r="B638" s="382" t="s">
        <v>861</v>
      </c>
      <c r="C638" s="382" t="s">
        <v>30</v>
      </c>
      <c r="D638" s="382" t="s">
        <v>2242</v>
      </c>
      <c r="E638" s="382" t="s">
        <v>4</v>
      </c>
      <c r="F638" s="383"/>
      <c r="G638" s="383">
        <v>0</v>
      </c>
      <c r="H638" s="383" t="s">
        <v>11</v>
      </c>
      <c r="I638" s="383"/>
      <c r="J638" s="383">
        <v>0</v>
      </c>
      <c r="K638" s="383" t="s">
        <v>11</v>
      </c>
      <c r="L638" s="385"/>
      <c r="M638" s="383">
        <v>0</v>
      </c>
      <c r="N638" s="383" t="s">
        <v>11</v>
      </c>
      <c r="O638" s="385"/>
      <c r="P638" s="385"/>
      <c r="Q638" s="386" t="s">
        <v>11</v>
      </c>
      <c r="R638" s="383"/>
      <c r="S638" s="383">
        <v>0</v>
      </c>
      <c r="T638" s="386" t="s">
        <v>11</v>
      </c>
      <c r="U638" s="386"/>
      <c r="V638" s="386">
        <v>0</v>
      </c>
      <c r="W638" s="386" t="s">
        <v>11</v>
      </c>
      <c r="X638" s="383"/>
      <c r="Y638" s="383">
        <v>0</v>
      </c>
      <c r="Z638" s="386" t="s">
        <v>11</v>
      </c>
      <c r="AA638" s="386"/>
      <c r="AB638" s="386">
        <v>0</v>
      </c>
      <c r="AC638" s="386" t="s">
        <v>11</v>
      </c>
      <c r="AD638" s="383" t="s">
        <v>33</v>
      </c>
      <c r="AE638" s="383" t="s">
        <v>34</v>
      </c>
      <c r="AF638" s="383">
        <v>100</v>
      </c>
      <c r="AG638" s="383" t="s">
        <v>40</v>
      </c>
      <c r="AH638" s="383" t="s">
        <v>34</v>
      </c>
      <c r="AI638" s="383" t="s">
        <v>34</v>
      </c>
      <c r="AJ638" s="383" t="s">
        <v>3554</v>
      </c>
      <c r="AK638" s="384" t="str">
        <f t="shared" si="19"/>
        <v>NA</v>
      </c>
      <c r="AL638" s="384" t="str">
        <f t="shared" si="20"/>
        <v>NA</v>
      </c>
      <c r="AN638" s="196"/>
    </row>
    <row r="639" spans="1:40" s="181" customFormat="1" x14ac:dyDescent="0.25">
      <c r="A639" s="381" t="s">
        <v>3224</v>
      </c>
      <c r="B639" s="382" t="s">
        <v>444</v>
      </c>
      <c r="C639" s="382" t="s">
        <v>30</v>
      </c>
      <c r="D639" s="382" t="s">
        <v>445</v>
      </c>
      <c r="E639" s="382" t="s">
        <v>4</v>
      </c>
      <c r="F639" s="383"/>
      <c r="G639" s="383">
        <v>0</v>
      </c>
      <c r="H639" s="383" t="s">
        <v>11</v>
      </c>
      <c r="I639" s="383"/>
      <c r="J639" s="383">
        <v>0</v>
      </c>
      <c r="K639" s="383" t="s">
        <v>11</v>
      </c>
      <c r="L639" s="385"/>
      <c r="M639" s="383">
        <v>0</v>
      </c>
      <c r="N639" s="383" t="s">
        <v>11</v>
      </c>
      <c r="O639" s="385"/>
      <c r="P639" s="385"/>
      <c r="Q639" s="386" t="s">
        <v>11</v>
      </c>
      <c r="R639" s="383"/>
      <c r="S639" s="383">
        <v>0</v>
      </c>
      <c r="T639" s="386" t="s">
        <v>11</v>
      </c>
      <c r="U639" s="386"/>
      <c r="V639" s="386">
        <v>0</v>
      </c>
      <c r="W639" s="386" t="s">
        <v>11</v>
      </c>
      <c r="X639" s="383"/>
      <c r="Y639" s="383">
        <v>0</v>
      </c>
      <c r="Z639" s="386" t="s">
        <v>11</v>
      </c>
      <c r="AA639" s="386"/>
      <c r="AB639" s="386">
        <v>0</v>
      </c>
      <c r="AC639" s="386" t="s">
        <v>11</v>
      </c>
      <c r="AD639" s="383" t="s">
        <v>33</v>
      </c>
      <c r="AE639" s="383" t="s">
        <v>34</v>
      </c>
      <c r="AF639" s="383">
        <v>100</v>
      </c>
      <c r="AG639" s="383" t="s">
        <v>35</v>
      </c>
      <c r="AH639" s="383" t="s">
        <v>36</v>
      </c>
      <c r="AI639" s="383" t="s">
        <v>34</v>
      </c>
      <c r="AJ639" s="383" t="s">
        <v>3554</v>
      </c>
      <c r="AK639" s="384" t="str">
        <f t="shared" si="19"/>
        <v>NA</v>
      </c>
      <c r="AL639" s="384" t="str">
        <f t="shared" si="20"/>
        <v>NA</v>
      </c>
      <c r="AN639" s="196"/>
    </row>
    <row r="640" spans="1:40" s="181" customFormat="1" x14ac:dyDescent="0.25">
      <c r="A640" s="381" t="s">
        <v>3224</v>
      </c>
      <c r="B640" s="382" t="s">
        <v>446</v>
      </c>
      <c r="C640" s="382" t="s">
        <v>30</v>
      </c>
      <c r="D640" s="382" t="s">
        <v>447</v>
      </c>
      <c r="E640" s="382" t="s">
        <v>4</v>
      </c>
      <c r="F640" s="383"/>
      <c r="G640" s="383">
        <v>2</v>
      </c>
      <c r="H640" s="383" t="s">
        <v>11</v>
      </c>
      <c r="I640" s="383"/>
      <c r="J640" s="383">
        <v>2</v>
      </c>
      <c r="K640" s="383" t="s">
        <v>11</v>
      </c>
      <c r="L640" s="385"/>
      <c r="M640" s="383">
        <v>0</v>
      </c>
      <c r="N640" s="383" t="s">
        <v>11</v>
      </c>
      <c r="O640" s="385"/>
      <c r="P640" s="385"/>
      <c r="Q640" s="386" t="s">
        <v>11</v>
      </c>
      <c r="R640" s="383"/>
      <c r="S640" s="383">
        <v>2</v>
      </c>
      <c r="T640" s="386" t="s">
        <v>11</v>
      </c>
      <c r="U640" s="386"/>
      <c r="V640" s="386">
        <v>2</v>
      </c>
      <c r="W640" s="386" t="s">
        <v>11</v>
      </c>
      <c r="X640" s="383"/>
      <c r="Y640" s="383">
        <v>2</v>
      </c>
      <c r="Z640" s="386" t="s">
        <v>11</v>
      </c>
      <c r="AA640" s="386"/>
      <c r="AB640" s="386">
        <v>2</v>
      </c>
      <c r="AC640" s="386" t="s">
        <v>11</v>
      </c>
      <c r="AD640" s="383" t="s">
        <v>33</v>
      </c>
      <c r="AE640" s="383" t="s">
        <v>36</v>
      </c>
      <c r="AF640" s="383">
        <v>82</v>
      </c>
      <c r="AG640" s="383" t="s">
        <v>35</v>
      </c>
      <c r="AH640" s="383" t="s">
        <v>34</v>
      </c>
      <c r="AI640" s="383" t="s">
        <v>36</v>
      </c>
      <c r="AJ640" s="383" t="s">
        <v>3554</v>
      </c>
      <c r="AK640" s="384" t="str">
        <f t="shared" si="19"/>
        <v>NA</v>
      </c>
      <c r="AL640" s="384" t="str">
        <f t="shared" si="20"/>
        <v>NA</v>
      </c>
      <c r="AN640" s="196"/>
    </row>
    <row r="641" spans="1:40" s="181" customFormat="1" x14ac:dyDescent="0.25">
      <c r="A641" s="381" t="s">
        <v>3224</v>
      </c>
      <c r="B641" s="382" t="s">
        <v>2317</v>
      </c>
      <c r="C641" s="382" t="s">
        <v>30</v>
      </c>
      <c r="D641" s="382" t="s">
        <v>2318</v>
      </c>
      <c r="E641" s="382" t="s">
        <v>4</v>
      </c>
      <c r="F641" s="383"/>
      <c r="G641" s="383">
        <v>0</v>
      </c>
      <c r="H641" s="383" t="s">
        <v>11</v>
      </c>
      <c r="I641" s="383"/>
      <c r="J641" s="383">
        <v>0</v>
      </c>
      <c r="K641" s="383" t="s">
        <v>11</v>
      </c>
      <c r="L641" s="385"/>
      <c r="M641" s="383">
        <v>0</v>
      </c>
      <c r="N641" s="383" t="s">
        <v>11</v>
      </c>
      <c r="O641" s="385"/>
      <c r="P641" s="385"/>
      <c r="Q641" s="386" t="s">
        <v>11</v>
      </c>
      <c r="R641" s="383"/>
      <c r="S641" s="383">
        <v>0</v>
      </c>
      <c r="T641" s="386" t="s">
        <v>11</v>
      </c>
      <c r="U641" s="386"/>
      <c r="V641" s="386">
        <v>0</v>
      </c>
      <c r="W641" s="386" t="s">
        <v>11</v>
      </c>
      <c r="X641" s="383"/>
      <c r="Y641" s="383">
        <v>0</v>
      </c>
      <c r="Z641" s="386" t="s">
        <v>11</v>
      </c>
      <c r="AA641" s="386"/>
      <c r="AB641" s="386">
        <v>0</v>
      </c>
      <c r="AC641" s="386" t="s">
        <v>11</v>
      </c>
      <c r="AD641" s="383"/>
      <c r="AE641" s="383" t="s">
        <v>36</v>
      </c>
      <c r="AF641" s="383">
        <v>95</v>
      </c>
      <c r="AG641" s="383" t="s">
        <v>35</v>
      </c>
      <c r="AH641" s="383" t="s">
        <v>36</v>
      </c>
      <c r="AI641" s="383" t="s">
        <v>34</v>
      </c>
      <c r="AJ641" s="383" t="s">
        <v>3554</v>
      </c>
      <c r="AK641" s="384" t="str">
        <f t="shared" si="19"/>
        <v>NA</v>
      </c>
      <c r="AL641" s="384" t="str">
        <f t="shared" si="20"/>
        <v>NA</v>
      </c>
      <c r="AN641" s="196"/>
    </row>
    <row r="642" spans="1:40" s="181" customFormat="1" x14ac:dyDescent="0.25">
      <c r="A642" s="381" t="s">
        <v>3224</v>
      </c>
      <c r="B642" s="382" t="s">
        <v>862</v>
      </c>
      <c r="C642" s="382" t="s">
        <v>30</v>
      </c>
      <c r="D642" s="382" t="s">
        <v>2243</v>
      </c>
      <c r="E642" s="382" t="s">
        <v>4</v>
      </c>
      <c r="F642" s="383"/>
      <c r="G642" s="383">
        <v>1</v>
      </c>
      <c r="H642" s="383" t="s">
        <v>11</v>
      </c>
      <c r="I642" s="383"/>
      <c r="J642" s="383">
        <v>1</v>
      </c>
      <c r="K642" s="383" t="s">
        <v>11</v>
      </c>
      <c r="L642" s="385"/>
      <c r="M642" s="383">
        <v>1</v>
      </c>
      <c r="N642" s="383" t="s">
        <v>11</v>
      </c>
      <c r="O642" s="385"/>
      <c r="P642" s="385"/>
      <c r="Q642" s="386" t="s">
        <v>11</v>
      </c>
      <c r="R642" s="383"/>
      <c r="S642" s="383">
        <v>1</v>
      </c>
      <c r="T642" s="386" t="s">
        <v>11</v>
      </c>
      <c r="U642" s="386"/>
      <c r="V642" s="386">
        <v>1</v>
      </c>
      <c r="W642" s="386" t="s">
        <v>11</v>
      </c>
      <c r="X642" s="383"/>
      <c r="Y642" s="383">
        <v>1</v>
      </c>
      <c r="Z642" s="386" t="s">
        <v>11</v>
      </c>
      <c r="AA642" s="386"/>
      <c r="AB642" s="386">
        <v>1</v>
      </c>
      <c r="AC642" s="386" t="s">
        <v>11</v>
      </c>
      <c r="AD642" s="383" t="s">
        <v>104</v>
      </c>
      <c r="AE642" s="383" t="s">
        <v>36</v>
      </c>
      <c r="AF642" s="383">
        <v>97</v>
      </c>
      <c r="AG642" s="383" t="s">
        <v>40</v>
      </c>
      <c r="AH642" s="383" t="s">
        <v>34</v>
      </c>
      <c r="AI642" s="383" t="s">
        <v>34</v>
      </c>
      <c r="AJ642" s="383" t="s">
        <v>3554</v>
      </c>
      <c r="AK642" s="384" t="str">
        <f t="shared" si="19"/>
        <v>NA</v>
      </c>
      <c r="AL642" s="384" t="str">
        <f t="shared" si="20"/>
        <v>NA</v>
      </c>
      <c r="AN642" s="196"/>
    </row>
    <row r="643" spans="1:40" s="181" customFormat="1" x14ac:dyDescent="0.25">
      <c r="A643" s="381" t="s">
        <v>3224</v>
      </c>
      <c r="B643" s="382" t="s">
        <v>448</v>
      </c>
      <c r="C643" s="382" t="s">
        <v>30</v>
      </c>
      <c r="D643" s="382" t="s">
        <v>2244</v>
      </c>
      <c r="E643" s="382" t="s">
        <v>4</v>
      </c>
      <c r="F643" s="383"/>
      <c r="G643" s="383">
        <v>0</v>
      </c>
      <c r="H643" s="383" t="s">
        <v>11</v>
      </c>
      <c r="I643" s="383"/>
      <c r="J643" s="383">
        <v>0</v>
      </c>
      <c r="K643" s="383" t="s">
        <v>11</v>
      </c>
      <c r="L643" s="385"/>
      <c r="M643" s="383">
        <v>0</v>
      </c>
      <c r="N643" s="383" t="s">
        <v>11</v>
      </c>
      <c r="O643" s="385"/>
      <c r="P643" s="385"/>
      <c r="Q643" s="386" t="s">
        <v>11</v>
      </c>
      <c r="R643" s="383"/>
      <c r="S643" s="383">
        <v>0</v>
      </c>
      <c r="T643" s="386" t="s">
        <v>11</v>
      </c>
      <c r="U643" s="386"/>
      <c r="V643" s="386">
        <v>0</v>
      </c>
      <c r="W643" s="386" t="s">
        <v>11</v>
      </c>
      <c r="X643" s="383"/>
      <c r="Y643" s="383">
        <v>0</v>
      </c>
      <c r="Z643" s="386" t="s">
        <v>11</v>
      </c>
      <c r="AA643" s="386"/>
      <c r="AB643" s="386">
        <v>0</v>
      </c>
      <c r="AC643" s="386" t="s">
        <v>11</v>
      </c>
      <c r="AD643" s="383" t="s">
        <v>104</v>
      </c>
      <c r="AE643" s="383" t="s">
        <v>36</v>
      </c>
      <c r="AF643" s="383">
        <v>92</v>
      </c>
      <c r="AG643" s="383" t="s">
        <v>40</v>
      </c>
      <c r="AH643" s="383" t="s">
        <v>34</v>
      </c>
      <c r="AI643" s="383" t="s">
        <v>34</v>
      </c>
      <c r="AJ643" s="383" t="s">
        <v>3554</v>
      </c>
      <c r="AK643" s="384" t="str">
        <f t="shared" ref="AK643:AK706" si="21">IF(OR(T643="NA",T643="NO"),T643,(IF(T643="","NA",IF(OR(R643&gt;78,AND(T643="Yes",R643="")),"Yes-AB",IF(W643="NA","Yes-SH","Yes-GM")))))</f>
        <v>NA</v>
      </c>
      <c r="AL643" s="384" t="str">
        <f t="shared" ref="AL643:AL706" si="22">IF(OR(Z643="NA",Z643="NO"),Z643,(IF(Z643="","NA",IF(OR(X643&gt;79,AND(Z643="Yes",X643="")),"Yes-AB",IF(AC643="NA","Yes-SH","Yes-GM")))))</f>
        <v>NA</v>
      </c>
      <c r="AN643" s="196"/>
    </row>
    <row r="644" spans="1:40" s="181" customFormat="1" x14ac:dyDescent="0.25">
      <c r="A644" s="381" t="s">
        <v>3224</v>
      </c>
      <c r="B644" s="382" t="s">
        <v>449</v>
      </c>
      <c r="C644" s="382" t="s">
        <v>30</v>
      </c>
      <c r="D644" s="382" t="s">
        <v>450</v>
      </c>
      <c r="E644" s="382" t="s">
        <v>4</v>
      </c>
      <c r="F644" s="383"/>
      <c r="G644" s="383">
        <v>0</v>
      </c>
      <c r="H644" s="383" t="s">
        <v>11</v>
      </c>
      <c r="I644" s="383"/>
      <c r="J644" s="383">
        <v>0</v>
      </c>
      <c r="K644" s="383" t="s">
        <v>11</v>
      </c>
      <c r="L644" s="385"/>
      <c r="M644" s="383">
        <v>0</v>
      </c>
      <c r="N644" s="383" t="s">
        <v>11</v>
      </c>
      <c r="O644" s="385"/>
      <c r="P644" s="385"/>
      <c r="Q644" s="386" t="s">
        <v>11</v>
      </c>
      <c r="R644" s="383"/>
      <c r="S644" s="383">
        <v>0</v>
      </c>
      <c r="T644" s="386" t="s">
        <v>11</v>
      </c>
      <c r="U644" s="386"/>
      <c r="V644" s="386">
        <v>0</v>
      </c>
      <c r="W644" s="386" t="s">
        <v>11</v>
      </c>
      <c r="X644" s="383"/>
      <c r="Y644" s="383">
        <v>0</v>
      </c>
      <c r="Z644" s="386" t="s">
        <v>11</v>
      </c>
      <c r="AA644" s="386"/>
      <c r="AB644" s="386">
        <v>0</v>
      </c>
      <c r="AC644" s="386" t="s">
        <v>11</v>
      </c>
      <c r="AD644" s="383"/>
      <c r="AE644" s="383" t="s">
        <v>36</v>
      </c>
      <c r="AF644" s="383">
        <v>95</v>
      </c>
      <c r="AG644" s="383" t="s">
        <v>40</v>
      </c>
      <c r="AH644" s="383" t="s">
        <v>36</v>
      </c>
      <c r="AI644" s="383" t="s">
        <v>34</v>
      </c>
      <c r="AJ644" s="383" t="s">
        <v>3554</v>
      </c>
      <c r="AK644" s="384" t="str">
        <f t="shared" si="21"/>
        <v>NA</v>
      </c>
      <c r="AL644" s="384" t="str">
        <f t="shared" si="22"/>
        <v>NA</v>
      </c>
      <c r="AN644" s="196"/>
    </row>
    <row r="645" spans="1:40" s="181" customFormat="1" x14ac:dyDescent="0.25">
      <c r="A645" s="381" t="s">
        <v>3224</v>
      </c>
      <c r="B645" s="382" t="s">
        <v>863</v>
      </c>
      <c r="C645" s="382" t="s">
        <v>30</v>
      </c>
      <c r="D645" s="382" t="s">
        <v>864</v>
      </c>
      <c r="E645" s="382" t="s">
        <v>4</v>
      </c>
      <c r="F645" s="383"/>
      <c r="G645" s="383">
        <v>1</v>
      </c>
      <c r="H645" s="383" t="s">
        <v>11</v>
      </c>
      <c r="I645" s="383"/>
      <c r="J645" s="383">
        <v>1</v>
      </c>
      <c r="K645" s="383" t="s">
        <v>11</v>
      </c>
      <c r="L645" s="385"/>
      <c r="M645" s="383">
        <v>0</v>
      </c>
      <c r="N645" s="383" t="s">
        <v>11</v>
      </c>
      <c r="O645" s="385"/>
      <c r="P645" s="385"/>
      <c r="Q645" s="386" t="s">
        <v>11</v>
      </c>
      <c r="R645" s="383"/>
      <c r="S645" s="383">
        <v>1</v>
      </c>
      <c r="T645" s="386" t="s">
        <v>11</v>
      </c>
      <c r="U645" s="386"/>
      <c r="V645" s="386">
        <v>1</v>
      </c>
      <c r="W645" s="386" t="s">
        <v>11</v>
      </c>
      <c r="X645" s="383"/>
      <c r="Y645" s="383">
        <v>1</v>
      </c>
      <c r="Z645" s="386" t="s">
        <v>11</v>
      </c>
      <c r="AA645" s="386"/>
      <c r="AB645" s="386">
        <v>1</v>
      </c>
      <c r="AC645" s="386" t="s">
        <v>11</v>
      </c>
      <c r="AD645" s="383" t="s">
        <v>104</v>
      </c>
      <c r="AE645" s="383" t="s">
        <v>36</v>
      </c>
      <c r="AF645" s="383">
        <v>87</v>
      </c>
      <c r="AG645" s="383" t="s">
        <v>40</v>
      </c>
      <c r="AH645" s="383" t="s">
        <v>34</v>
      </c>
      <c r="AI645" s="383" t="s">
        <v>34</v>
      </c>
      <c r="AJ645" s="383" t="s">
        <v>3554</v>
      </c>
      <c r="AK645" s="384" t="str">
        <f t="shared" si="21"/>
        <v>NA</v>
      </c>
      <c r="AL645" s="384" t="str">
        <f t="shared" si="22"/>
        <v>NA</v>
      </c>
      <c r="AN645" s="196"/>
    </row>
    <row r="646" spans="1:40" s="181" customFormat="1" x14ac:dyDescent="0.25">
      <c r="A646" s="381" t="s">
        <v>3224</v>
      </c>
      <c r="B646" s="382" t="s">
        <v>451</v>
      </c>
      <c r="C646" s="382" t="s">
        <v>30</v>
      </c>
      <c r="D646" s="382" t="s">
        <v>452</v>
      </c>
      <c r="E646" s="382" t="s">
        <v>4</v>
      </c>
      <c r="F646" s="383"/>
      <c r="G646" s="383">
        <v>0</v>
      </c>
      <c r="H646" s="383" t="s">
        <v>11</v>
      </c>
      <c r="I646" s="383"/>
      <c r="J646" s="383">
        <v>0</v>
      </c>
      <c r="K646" s="383" t="s">
        <v>11</v>
      </c>
      <c r="L646" s="385"/>
      <c r="M646" s="383">
        <v>0</v>
      </c>
      <c r="N646" s="383" t="s">
        <v>11</v>
      </c>
      <c r="O646" s="385"/>
      <c r="P646" s="385"/>
      <c r="Q646" s="386" t="s">
        <v>11</v>
      </c>
      <c r="R646" s="383"/>
      <c r="S646" s="383">
        <v>0</v>
      </c>
      <c r="T646" s="386" t="s">
        <v>11</v>
      </c>
      <c r="U646" s="386"/>
      <c r="V646" s="386">
        <v>0</v>
      </c>
      <c r="W646" s="386" t="s">
        <v>11</v>
      </c>
      <c r="X646" s="383"/>
      <c r="Y646" s="383">
        <v>0</v>
      </c>
      <c r="Z646" s="386" t="s">
        <v>11</v>
      </c>
      <c r="AA646" s="386"/>
      <c r="AB646" s="386">
        <v>0</v>
      </c>
      <c r="AC646" s="386" t="s">
        <v>11</v>
      </c>
      <c r="AD646" s="383" t="s">
        <v>57</v>
      </c>
      <c r="AE646" s="383" t="s">
        <v>36</v>
      </c>
      <c r="AF646" s="383">
        <v>74</v>
      </c>
      <c r="AG646" s="383" t="s">
        <v>35</v>
      </c>
      <c r="AH646" s="383" t="s">
        <v>34</v>
      </c>
      <c r="AI646" s="383" t="s">
        <v>36</v>
      </c>
      <c r="AJ646" s="383" t="s">
        <v>3554</v>
      </c>
      <c r="AK646" s="384" t="str">
        <f t="shared" si="21"/>
        <v>NA</v>
      </c>
      <c r="AL646" s="384" t="str">
        <f t="shared" si="22"/>
        <v>NA</v>
      </c>
      <c r="AN646" s="196"/>
    </row>
    <row r="647" spans="1:40" s="181" customFormat="1" x14ac:dyDescent="0.25">
      <c r="A647" s="381" t="s">
        <v>3224</v>
      </c>
      <c r="B647" s="382" t="s">
        <v>2319</v>
      </c>
      <c r="C647" s="382" t="s">
        <v>30</v>
      </c>
      <c r="D647" s="382" t="s">
        <v>2320</v>
      </c>
      <c r="E647" s="382" t="s">
        <v>4</v>
      </c>
      <c r="F647" s="383"/>
      <c r="G647" s="383">
        <v>0</v>
      </c>
      <c r="H647" s="383" t="s">
        <v>11</v>
      </c>
      <c r="I647" s="383"/>
      <c r="J647" s="383">
        <v>0</v>
      </c>
      <c r="K647" s="383" t="s">
        <v>11</v>
      </c>
      <c r="L647" s="385"/>
      <c r="M647" s="383">
        <v>0</v>
      </c>
      <c r="N647" s="383" t="s">
        <v>11</v>
      </c>
      <c r="O647" s="385"/>
      <c r="P647" s="385"/>
      <c r="Q647" s="386" t="s">
        <v>11</v>
      </c>
      <c r="R647" s="383"/>
      <c r="S647" s="383">
        <v>0</v>
      </c>
      <c r="T647" s="386" t="s">
        <v>11</v>
      </c>
      <c r="U647" s="386"/>
      <c r="V647" s="386">
        <v>0</v>
      </c>
      <c r="W647" s="386" t="s">
        <v>11</v>
      </c>
      <c r="X647" s="383"/>
      <c r="Y647" s="383">
        <v>0</v>
      </c>
      <c r="Z647" s="386" t="s">
        <v>11</v>
      </c>
      <c r="AA647" s="386"/>
      <c r="AB647" s="386">
        <v>0</v>
      </c>
      <c r="AC647" s="386" t="s">
        <v>11</v>
      </c>
      <c r="AD647" s="383"/>
      <c r="AE647" s="383" t="s">
        <v>36</v>
      </c>
      <c r="AF647" s="383">
        <v>97</v>
      </c>
      <c r="AG647" s="383" t="s">
        <v>35</v>
      </c>
      <c r="AH647" s="383" t="s">
        <v>36</v>
      </c>
      <c r="AI647" s="383" t="s">
        <v>34</v>
      </c>
      <c r="AJ647" s="383" t="s">
        <v>3554</v>
      </c>
      <c r="AK647" s="384" t="str">
        <f t="shared" si="21"/>
        <v>NA</v>
      </c>
      <c r="AL647" s="384" t="str">
        <f t="shared" si="22"/>
        <v>NA</v>
      </c>
      <c r="AN647" s="196"/>
    </row>
    <row r="648" spans="1:40" s="181" customFormat="1" x14ac:dyDescent="0.25">
      <c r="A648" s="381" t="s">
        <v>3224</v>
      </c>
      <c r="B648" s="382" t="s">
        <v>2321</v>
      </c>
      <c r="C648" s="382" t="s">
        <v>30</v>
      </c>
      <c r="D648" s="382" t="s">
        <v>2322</v>
      </c>
      <c r="E648" s="382" t="s">
        <v>4</v>
      </c>
      <c r="F648" s="383"/>
      <c r="G648" s="383">
        <v>2</v>
      </c>
      <c r="H648" s="383" t="s">
        <v>11</v>
      </c>
      <c r="I648" s="383"/>
      <c r="J648" s="383">
        <v>2</v>
      </c>
      <c r="K648" s="383" t="s">
        <v>11</v>
      </c>
      <c r="L648" s="385"/>
      <c r="M648" s="383">
        <v>0</v>
      </c>
      <c r="N648" s="383" t="s">
        <v>11</v>
      </c>
      <c r="O648" s="385"/>
      <c r="P648" s="385"/>
      <c r="Q648" s="386" t="s">
        <v>11</v>
      </c>
      <c r="R648" s="383"/>
      <c r="S648" s="383">
        <v>2</v>
      </c>
      <c r="T648" s="386" t="s">
        <v>11</v>
      </c>
      <c r="U648" s="386"/>
      <c r="V648" s="386">
        <v>0</v>
      </c>
      <c r="W648" s="386" t="s">
        <v>11</v>
      </c>
      <c r="X648" s="383"/>
      <c r="Y648" s="383">
        <v>2</v>
      </c>
      <c r="Z648" s="386" t="s">
        <v>11</v>
      </c>
      <c r="AA648" s="386"/>
      <c r="AB648" s="386">
        <v>0</v>
      </c>
      <c r="AC648" s="386" t="s">
        <v>11</v>
      </c>
      <c r="AD648" s="383" t="s">
        <v>104</v>
      </c>
      <c r="AE648" s="383" t="s">
        <v>36</v>
      </c>
      <c r="AF648" s="383">
        <v>79</v>
      </c>
      <c r="AG648" s="383" t="s">
        <v>40</v>
      </c>
      <c r="AH648" s="383" t="s">
        <v>36</v>
      </c>
      <c r="AI648" s="383" t="s">
        <v>34</v>
      </c>
      <c r="AJ648" s="383" t="s">
        <v>3554</v>
      </c>
      <c r="AK648" s="384" t="str">
        <f t="shared" si="21"/>
        <v>NA</v>
      </c>
      <c r="AL648" s="384" t="str">
        <f t="shared" si="22"/>
        <v>NA</v>
      </c>
      <c r="AN648" s="196"/>
    </row>
    <row r="649" spans="1:40" s="181" customFormat="1" x14ac:dyDescent="0.25">
      <c r="A649" s="381" t="s">
        <v>3224</v>
      </c>
      <c r="B649" s="382" t="s">
        <v>2323</v>
      </c>
      <c r="C649" s="382" t="s">
        <v>30</v>
      </c>
      <c r="D649" s="382" t="s">
        <v>2324</v>
      </c>
      <c r="E649" s="382" t="s">
        <v>4</v>
      </c>
      <c r="F649" s="383"/>
      <c r="G649" s="383">
        <v>0</v>
      </c>
      <c r="H649" s="383" t="s">
        <v>11</v>
      </c>
      <c r="I649" s="383"/>
      <c r="J649" s="383">
        <v>0</v>
      </c>
      <c r="K649" s="383" t="s">
        <v>11</v>
      </c>
      <c r="L649" s="385"/>
      <c r="M649" s="383">
        <v>0</v>
      </c>
      <c r="N649" s="383" t="s">
        <v>11</v>
      </c>
      <c r="O649" s="385"/>
      <c r="P649" s="385"/>
      <c r="Q649" s="386" t="s">
        <v>11</v>
      </c>
      <c r="R649" s="383"/>
      <c r="S649" s="383">
        <v>0</v>
      </c>
      <c r="T649" s="386" t="s">
        <v>11</v>
      </c>
      <c r="U649" s="386"/>
      <c r="V649" s="386">
        <v>0</v>
      </c>
      <c r="W649" s="386" t="s">
        <v>11</v>
      </c>
      <c r="X649" s="383"/>
      <c r="Y649" s="383">
        <v>0</v>
      </c>
      <c r="Z649" s="386" t="s">
        <v>11</v>
      </c>
      <c r="AA649" s="386"/>
      <c r="AB649" s="386">
        <v>0</v>
      </c>
      <c r="AC649" s="386" t="s">
        <v>11</v>
      </c>
      <c r="AD649" s="383" t="s">
        <v>33</v>
      </c>
      <c r="AE649" s="383" t="s">
        <v>36</v>
      </c>
      <c r="AF649" s="383">
        <v>97</v>
      </c>
      <c r="AG649" s="383" t="s">
        <v>35</v>
      </c>
      <c r="AH649" s="383" t="s">
        <v>36</v>
      </c>
      <c r="AI649" s="383" t="s">
        <v>34</v>
      </c>
      <c r="AJ649" s="383" t="s">
        <v>3554</v>
      </c>
      <c r="AK649" s="384" t="str">
        <f t="shared" si="21"/>
        <v>NA</v>
      </c>
      <c r="AL649" s="384" t="str">
        <f t="shared" si="22"/>
        <v>NA</v>
      </c>
      <c r="AN649" s="196"/>
    </row>
    <row r="650" spans="1:40" s="181" customFormat="1" x14ac:dyDescent="0.25">
      <c r="A650" s="381" t="s">
        <v>3224</v>
      </c>
      <c r="B650" s="382" t="s">
        <v>453</v>
      </c>
      <c r="C650" s="382" t="s">
        <v>30</v>
      </c>
      <c r="D650" s="382" t="s">
        <v>454</v>
      </c>
      <c r="E650" s="382" t="s">
        <v>4</v>
      </c>
      <c r="F650" s="383"/>
      <c r="G650" s="383">
        <v>3</v>
      </c>
      <c r="H650" s="383" t="s">
        <v>11</v>
      </c>
      <c r="I650" s="383"/>
      <c r="J650" s="383">
        <v>3</v>
      </c>
      <c r="K650" s="383" t="s">
        <v>11</v>
      </c>
      <c r="L650" s="385"/>
      <c r="M650" s="383">
        <v>0</v>
      </c>
      <c r="N650" s="383" t="s">
        <v>11</v>
      </c>
      <c r="O650" s="385"/>
      <c r="P650" s="385"/>
      <c r="Q650" s="386" t="s">
        <v>11</v>
      </c>
      <c r="R650" s="383"/>
      <c r="S650" s="383">
        <v>3</v>
      </c>
      <c r="T650" s="386" t="s">
        <v>11</v>
      </c>
      <c r="U650" s="386"/>
      <c r="V650" s="386">
        <v>3</v>
      </c>
      <c r="W650" s="386" t="s">
        <v>11</v>
      </c>
      <c r="X650" s="383"/>
      <c r="Y650" s="383">
        <v>3</v>
      </c>
      <c r="Z650" s="386" t="s">
        <v>11</v>
      </c>
      <c r="AA650" s="386"/>
      <c r="AB650" s="386">
        <v>3</v>
      </c>
      <c r="AC650" s="386" t="s">
        <v>11</v>
      </c>
      <c r="AD650" s="383" t="s">
        <v>33</v>
      </c>
      <c r="AE650" s="383" t="s">
        <v>36</v>
      </c>
      <c r="AF650" s="383">
        <v>97</v>
      </c>
      <c r="AG650" s="383" t="s">
        <v>35</v>
      </c>
      <c r="AH650" s="383" t="s">
        <v>34</v>
      </c>
      <c r="AI650" s="383" t="s">
        <v>36</v>
      </c>
      <c r="AJ650" s="383" t="s">
        <v>3554</v>
      </c>
      <c r="AK650" s="384" t="str">
        <f t="shared" si="21"/>
        <v>NA</v>
      </c>
      <c r="AL650" s="384" t="str">
        <f t="shared" si="22"/>
        <v>NA</v>
      </c>
      <c r="AN650" s="196"/>
    </row>
    <row r="651" spans="1:40" s="181" customFormat="1" x14ac:dyDescent="0.25">
      <c r="A651" s="381" t="s">
        <v>3224</v>
      </c>
      <c r="B651" s="382" t="s">
        <v>455</v>
      </c>
      <c r="C651" s="382" t="s">
        <v>30</v>
      </c>
      <c r="D651" s="382" t="s">
        <v>456</v>
      </c>
      <c r="E651" s="382" t="s">
        <v>4</v>
      </c>
      <c r="F651" s="383"/>
      <c r="G651" s="383">
        <v>0</v>
      </c>
      <c r="H651" s="383" t="s">
        <v>11</v>
      </c>
      <c r="I651" s="383"/>
      <c r="J651" s="383">
        <v>0</v>
      </c>
      <c r="K651" s="383" t="s">
        <v>11</v>
      </c>
      <c r="L651" s="385"/>
      <c r="M651" s="383">
        <v>0</v>
      </c>
      <c r="N651" s="383" t="s">
        <v>11</v>
      </c>
      <c r="O651" s="385"/>
      <c r="P651" s="385"/>
      <c r="Q651" s="386" t="s">
        <v>11</v>
      </c>
      <c r="R651" s="383"/>
      <c r="S651" s="383">
        <v>0</v>
      </c>
      <c r="T651" s="386" t="s">
        <v>11</v>
      </c>
      <c r="U651" s="386"/>
      <c r="V651" s="386">
        <v>0</v>
      </c>
      <c r="W651" s="386" t="s">
        <v>11</v>
      </c>
      <c r="X651" s="383"/>
      <c r="Y651" s="383">
        <v>0</v>
      </c>
      <c r="Z651" s="386" t="s">
        <v>11</v>
      </c>
      <c r="AA651" s="386"/>
      <c r="AB651" s="386">
        <v>0</v>
      </c>
      <c r="AC651" s="386" t="s">
        <v>11</v>
      </c>
      <c r="AD651" s="383" t="s">
        <v>33</v>
      </c>
      <c r="AE651" s="383" t="s">
        <v>34</v>
      </c>
      <c r="AF651" s="383">
        <v>100</v>
      </c>
      <c r="AG651" s="383" t="s">
        <v>35</v>
      </c>
      <c r="AH651" s="383" t="s">
        <v>34</v>
      </c>
      <c r="AI651" s="383" t="s">
        <v>36</v>
      </c>
      <c r="AJ651" s="383" t="s">
        <v>3554</v>
      </c>
      <c r="AK651" s="384" t="str">
        <f t="shared" si="21"/>
        <v>NA</v>
      </c>
      <c r="AL651" s="384" t="str">
        <f t="shared" si="22"/>
        <v>NA</v>
      </c>
      <c r="AN651" s="196"/>
    </row>
    <row r="652" spans="1:40" s="181" customFormat="1" x14ac:dyDescent="0.25">
      <c r="A652" s="381" t="s">
        <v>3224</v>
      </c>
      <c r="B652" s="382" t="s">
        <v>457</v>
      </c>
      <c r="C652" s="382" t="s">
        <v>30</v>
      </c>
      <c r="D652" s="382" t="s">
        <v>458</v>
      </c>
      <c r="E652" s="382" t="s">
        <v>4</v>
      </c>
      <c r="F652" s="383"/>
      <c r="G652" s="383">
        <v>0</v>
      </c>
      <c r="H652" s="383" t="s">
        <v>11</v>
      </c>
      <c r="I652" s="383"/>
      <c r="J652" s="383">
        <v>0</v>
      </c>
      <c r="K652" s="383" t="s">
        <v>11</v>
      </c>
      <c r="L652" s="385"/>
      <c r="M652" s="383">
        <v>0</v>
      </c>
      <c r="N652" s="383" t="s">
        <v>11</v>
      </c>
      <c r="O652" s="385"/>
      <c r="P652" s="385"/>
      <c r="Q652" s="386" t="s">
        <v>11</v>
      </c>
      <c r="R652" s="383"/>
      <c r="S652" s="383">
        <v>0</v>
      </c>
      <c r="T652" s="386" t="s">
        <v>11</v>
      </c>
      <c r="U652" s="386"/>
      <c r="V652" s="386">
        <v>0</v>
      </c>
      <c r="W652" s="386" t="s">
        <v>11</v>
      </c>
      <c r="X652" s="383"/>
      <c r="Y652" s="383">
        <v>0</v>
      </c>
      <c r="Z652" s="386" t="s">
        <v>11</v>
      </c>
      <c r="AA652" s="386"/>
      <c r="AB652" s="386">
        <v>0</v>
      </c>
      <c r="AC652" s="386" t="s">
        <v>11</v>
      </c>
      <c r="AD652" s="383" t="s">
        <v>57</v>
      </c>
      <c r="AE652" s="383" t="s">
        <v>36</v>
      </c>
      <c r="AF652" s="383">
        <v>74</v>
      </c>
      <c r="AG652" s="383" t="s">
        <v>35</v>
      </c>
      <c r="AH652" s="383" t="s">
        <v>34</v>
      </c>
      <c r="AI652" s="383" t="s">
        <v>36</v>
      </c>
      <c r="AJ652" s="383" t="s">
        <v>3554</v>
      </c>
      <c r="AK652" s="384" t="str">
        <f t="shared" si="21"/>
        <v>NA</v>
      </c>
      <c r="AL652" s="384" t="str">
        <f t="shared" si="22"/>
        <v>NA</v>
      </c>
      <c r="AN652" s="196"/>
    </row>
    <row r="653" spans="1:40" s="181" customFormat="1" x14ac:dyDescent="0.25">
      <c r="A653" s="381" t="s">
        <v>3224</v>
      </c>
      <c r="B653" s="382" t="s">
        <v>459</v>
      </c>
      <c r="C653" s="382" t="s">
        <v>30</v>
      </c>
      <c r="D653" s="382" t="s">
        <v>460</v>
      </c>
      <c r="E653" s="382" t="s">
        <v>4</v>
      </c>
      <c r="F653" s="383"/>
      <c r="G653" s="383">
        <v>1</v>
      </c>
      <c r="H653" s="383" t="s">
        <v>11</v>
      </c>
      <c r="I653" s="383"/>
      <c r="J653" s="383">
        <v>1</v>
      </c>
      <c r="K653" s="383" t="s">
        <v>11</v>
      </c>
      <c r="L653" s="385"/>
      <c r="M653" s="383">
        <v>0</v>
      </c>
      <c r="N653" s="383" t="s">
        <v>11</v>
      </c>
      <c r="O653" s="385"/>
      <c r="P653" s="385"/>
      <c r="Q653" s="386" t="s">
        <v>11</v>
      </c>
      <c r="R653" s="383"/>
      <c r="S653" s="383">
        <v>0</v>
      </c>
      <c r="T653" s="386" t="s">
        <v>11</v>
      </c>
      <c r="U653" s="386"/>
      <c r="V653" s="386">
        <v>0</v>
      </c>
      <c r="W653" s="386" t="s">
        <v>11</v>
      </c>
      <c r="X653" s="383"/>
      <c r="Y653" s="383">
        <v>0</v>
      </c>
      <c r="Z653" s="386" t="s">
        <v>11</v>
      </c>
      <c r="AA653" s="386"/>
      <c r="AB653" s="386">
        <v>0</v>
      </c>
      <c r="AC653" s="386" t="s">
        <v>11</v>
      </c>
      <c r="AD653" s="383" t="s">
        <v>33</v>
      </c>
      <c r="AE653" s="383" t="s">
        <v>36</v>
      </c>
      <c r="AF653" s="383">
        <v>92</v>
      </c>
      <c r="AG653" s="383" t="s">
        <v>35</v>
      </c>
      <c r="AH653" s="383" t="s">
        <v>34</v>
      </c>
      <c r="AI653" s="383" t="s">
        <v>36</v>
      </c>
      <c r="AJ653" s="383" t="s">
        <v>3554</v>
      </c>
      <c r="AK653" s="384" t="str">
        <f t="shared" si="21"/>
        <v>NA</v>
      </c>
      <c r="AL653" s="384" t="str">
        <f t="shared" si="22"/>
        <v>NA</v>
      </c>
      <c r="AN653" s="196"/>
    </row>
    <row r="654" spans="1:40" s="181" customFormat="1" x14ac:dyDescent="0.25">
      <c r="A654" s="381" t="s">
        <v>3224</v>
      </c>
      <c r="B654" s="382" t="s">
        <v>461</v>
      </c>
      <c r="C654" s="382" t="s">
        <v>30</v>
      </c>
      <c r="D654" s="382" t="s">
        <v>462</v>
      </c>
      <c r="E654" s="382" t="s">
        <v>4</v>
      </c>
      <c r="F654" s="383"/>
      <c r="G654" s="383">
        <v>24</v>
      </c>
      <c r="H654" s="383" t="s">
        <v>11</v>
      </c>
      <c r="I654" s="383"/>
      <c r="J654" s="383">
        <v>24</v>
      </c>
      <c r="K654" s="383" t="s">
        <v>11</v>
      </c>
      <c r="L654" s="385"/>
      <c r="M654" s="383">
        <v>6</v>
      </c>
      <c r="N654" s="383" t="s">
        <v>11</v>
      </c>
      <c r="O654" s="385"/>
      <c r="P654" s="385"/>
      <c r="Q654" s="386" t="s">
        <v>11</v>
      </c>
      <c r="R654" s="383"/>
      <c r="S654" s="383">
        <v>23</v>
      </c>
      <c r="T654" s="386" t="s">
        <v>11</v>
      </c>
      <c r="U654" s="386"/>
      <c r="V654" s="386">
        <v>23</v>
      </c>
      <c r="W654" s="386" t="s">
        <v>11</v>
      </c>
      <c r="X654" s="383"/>
      <c r="Y654" s="383">
        <v>23</v>
      </c>
      <c r="Z654" s="386" t="s">
        <v>11</v>
      </c>
      <c r="AA654" s="386"/>
      <c r="AB654" s="386">
        <v>23</v>
      </c>
      <c r="AC654" s="386" t="s">
        <v>11</v>
      </c>
      <c r="AD654" s="383" t="s">
        <v>33</v>
      </c>
      <c r="AE654" s="383" t="s">
        <v>36</v>
      </c>
      <c r="AF654" s="383">
        <v>97</v>
      </c>
      <c r="AG654" s="383" t="s">
        <v>35</v>
      </c>
      <c r="AH654" s="383" t="s">
        <v>36</v>
      </c>
      <c r="AI654" s="383" t="s">
        <v>36</v>
      </c>
      <c r="AJ654" s="383" t="s">
        <v>3554</v>
      </c>
      <c r="AK654" s="384" t="str">
        <f t="shared" si="21"/>
        <v>NA</v>
      </c>
      <c r="AL654" s="384" t="str">
        <f t="shared" si="22"/>
        <v>NA</v>
      </c>
      <c r="AN654" s="196"/>
    </row>
    <row r="655" spans="1:40" s="181" customFormat="1" x14ac:dyDescent="0.25">
      <c r="A655" s="381" t="s">
        <v>3224</v>
      </c>
      <c r="B655" s="382" t="s">
        <v>463</v>
      </c>
      <c r="C655" s="382" t="s">
        <v>30</v>
      </c>
      <c r="D655" s="382" t="s">
        <v>464</v>
      </c>
      <c r="E655" s="382" t="s">
        <v>4</v>
      </c>
      <c r="F655" s="383"/>
      <c r="G655" s="383">
        <v>3</v>
      </c>
      <c r="H655" s="383" t="s">
        <v>11</v>
      </c>
      <c r="I655" s="383"/>
      <c r="J655" s="383">
        <v>3</v>
      </c>
      <c r="K655" s="383" t="s">
        <v>11</v>
      </c>
      <c r="L655" s="385"/>
      <c r="M655" s="383">
        <v>3</v>
      </c>
      <c r="N655" s="383" t="s">
        <v>11</v>
      </c>
      <c r="O655" s="385"/>
      <c r="P655" s="385"/>
      <c r="Q655" s="386" t="s">
        <v>11</v>
      </c>
      <c r="R655" s="383"/>
      <c r="S655" s="383">
        <v>3</v>
      </c>
      <c r="T655" s="386" t="s">
        <v>11</v>
      </c>
      <c r="U655" s="386"/>
      <c r="V655" s="386">
        <v>3</v>
      </c>
      <c r="W655" s="386" t="s">
        <v>11</v>
      </c>
      <c r="X655" s="383"/>
      <c r="Y655" s="383">
        <v>3</v>
      </c>
      <c r="Z655" s="386" t="s">
        <v>11</v>
      </c>
      <c r="AA655" s="386"/>
      <c r="AB655" s="386">
        <v>3</v>
      </c>
      <c r="AC655" s="386" t="s">
        <v>11</v>
      </c>
      <c r="AD655" s="383" t="s">
        <v>33</v>
      </c>
      <c r="AE655" s="383" t="s">
        <v>36</v>
      </c>
      <c r="AF655" s="383">
        <v>90</v>
      </c>
      <c r="AG655" s="383" t="s">
        <v>35</v>
      </c>
      <c r="AH655" s="383" t="s">
        <v>36</v>
      </c>
      <c r="AI655" s="383" t="s">
        <v>36</v>
      </c>
      <c r="AJ655" s="383" t="s">
        <v>3554</v>
      </c>
      <c r="AK655" s="384" t="str">
        <f t="shared" si="21"/>
        <v>NA</v>
      </c>
      <c r="AL655" s="384" t="str">
        <f t="shared" si="22"/>
        <v>NA</v>
      </c>
      <c r="AN655" s="196"/>
    </row>
    <row r="656" spans="1:40" s="181" customFormat="1" x14ac:dyDescent="0.25">
      <c r="A656" s="381" t="s">
        <v>3224</v>
      </c>
      <c r="B656" s="382" t="s">
        <v>465</v>
      </c>
      <c r="C656" s="382" t="s">
        <v>30</v>
      </c>
      <c r="D656" s="382" t="s">
        <v>466</v>
      </c>
      <c r="E656" s="382" t="s">
        <v>4</v>
      </c>
      <c r="F656" s="383"/>
      <c r="G656" s="383">
        <v>4</v>
      </c>
      <c r="H656" s="383" t="s">
        <v>11</v>
      </c>
      <c r="I656" s="383"/>
      <c r="J656" s="383">
        <v>4</v>
      </c>
      <c r="K656" s="383" t="s">
        <v>11</v>
      </c>
      <c r="L656" s="385"/>
      <c r="M656" s="383">
        <v>2</v>
      </c>
      <c r="N656" s="383" t="s">
        <v>11</v>
      </c>
      <c r="O656" s="385"/>
      <c r="P656" s="385"/>
      <c r="Q656" s="386" t="s">
        <v>11</v>
      </c>
      <c r="R656" s="383"/>
      <c r="S656" s="383">
        <v>4</v>
      </c>
      <c r="T656" s="386" t="s">
        <v>11</v>
      </c>
      <c r="U656" s="386"/>
      <c r="V656" s="386">
        <v>4</v>
      </c>
      <c r="W656" s="386" t="s">
        <v>11</v>
      </c>
      <c r="X656" s="383"/>
      <c r="Y656" s="383">
        <v>4</v>
      </c>
      <c r="Z656" s="386" t="s">
        <v>11</v>
      </c>
      <c r="AA656" s="386"/>
      <c r="AB656" s="386">
        <v>4</v>
      </c>
      <c r="AC656" s="386" t="s">
        <v>11</v>
      </c>
      <c r="AD656" s="383" t="s">
        <v>33</v>
      </c>
      <c r="AE656" s="383" t="s">
        <v>34</v>
      </c>
      <c r="AF656" s="383">
        <v>100</v>
      </c>
      <c r="AG656" s="383" t="s">
        <v>35</v>
      </c>
      <c r="AH656" s="383" t="s">
        <v>34</v>
      </c>
      <c r="AI656" s="383" t="s">
        <v>36</v>
      </c>
      <c r="AJ656" s="383" t="s">
        <v>3554</v>
      </c>
      <c r="AK656" s="384" t="str">
        <f t="shared" si="21"/>
        <v>NA</v>
      </c>
      <c r="AL656" s="384" t="str">
        <f t="shared" si="22"/>
        <v>NA</v>
      </c>
      <c r="AN656" s="196"/>
    </row>
    <row r="657" spans="1:40" s="181" customFormat="1" x14ac:dyDescent="0.25">
      <c r="A657" s="381" t="s">
        <v>3224</v>
      </c>
      <c r="B657" s="382" t="s">
        <v>467</v>
      </c>
      <c r="C657" s="382" t="s">
        <v>30</v>
      </c>
      <c r="D657" s="382" t="s">
        <v>468</v>
      </c>
      <c r="E657" s="382" t="s">
        <v>4</v>
      </c>
      <c r="F657" s="383"/>
      <c r="G657" s="383">
        <v>1</v>
      </c>
      <c r="H657" s="383" t="s">
        <v>11</v>
      </c>
      <c r="I657" s="383"/>
      <c r="J657" s="383">
        <v>1</v>
      </c>
      <c r="K657" s="383" t="s">
        <v>11</v>
      </c>
      <c r="L657" s="385"/>
      <c r="M657" s="383">
        <v>0</v>
      </c>
      <c r="N657" s="383" t="s">
        <v>11</v>
      </c>
      <c r="O657" s="385"/>
      <c r="P657" s="385"/>
      <c r="Q657" s="386" t="s">
        <v>11</v>
      </c>
      <c r="R657" s="383"/>
      <c r="S657" s="383">
        <v>1</v>
      </c>
      <c r="T657" s="386" t="s">
        <v>11</v>
      </c>
      <c r="U657" s="386"/>
      <c r="V657" s="386">
        <v>1</v>
      </c>
      <c r="W657" s="386" t="s">
        <v>11</v>
      </c>
      <c r="X657" s="383"/>
      <c r="Y657" s="383">
        <v>1</v>
      </c>
      <c r="Z657" s="386" t="s">
        <v>11</v>
      </c>
      <c r="AA657" s="386"/>
      <c r="AB657" s="386">
        <v>1</v>
      </c>
      <c r="AC657" s="386" t="s">
        <v>11</v>
      </c>
      <c r="AD657" s="383" t="s">
        <v>57</v>
      </c>
      <c r="AE657" s="383" t="s">
        <v>36</v>
      </c>
      <c r="AF657" s="383">
        <v>74</v>
      </c>
      <c r="AG657" s="383" t="s">
        <v>35</v>
      </c>
      <c r="AH657" s="383" t="s">
        <v>34</v>
      </c>
      <c r="AI657" s="383" t="s">
        <v>36</v>
      </c>
      <c r="AJ657" s="383" t="s">
        <v>3554</v>
      </c>
      <c r="AK657" s="384" t="str">
        <f t="shared" si="21"/>
        <v>NA</v>
      </c>
      <c r="AL657" s="384" t="str">
        <f t="shared" si="22"/>
        <v>NA</v>
      </c>
      <c r="AN657" s="196"/>
    </row>
    <row r="658" spans="1:40" s="181" customFormat="1" x14ac:dyDescent="0.25">
      <c r="A658" s="381" t="s">
        <v>3224</v>
      </c>
      <c r="B658" s="382" t="s">
        <v>469</v>
      </c>
      <c r="C658" s="382" t="s">
        <v>30</v>
      </c>
      <c r="D658" s="382" t="s">
        <v>470</v>
      </c>
      <c r="E658" s="382" t="s">
        <v>4</v>
      </c>
      <c r="F658" s="383"/>
      <c r="G658" s="383">
        <v>1</v>
      </c>
      <c r="H658" s="383" t="s">
        <v>11</v>
      </c>
      <c r="I658" s="383"/>
      <c r="J658" s="383">
        <v>1</v>
      </c>
      <c r="K658" s="383" t="s">
        <v>11</v>
      </c>
      <c r="L658" s="385"/>
      <c r="M658" s="383">
        <v>0</v>
      </c>
      <c r="N658" s="383" t="s">
        <v>11</v>
      </c>
      <c r="O658" s="385"/>
      <c r="P658" s="385"/>
      <c r="Q658" s="386" t="s">
        <v>11</v>
      </c>
      <c r="R658" s="383"/>
      <c r="S658" s="383">
        <v>1</v>
      </c>
      <c r="T658" s="386" t="s">
        <v>11</v>
      </c>
      <c r="U658" s="386"/>
      <c r="V658" s="386">
        <v>1</v>
      </c>
      <c r="W658" s="386" t="s">
        <v>11</v>
      </c>
      <c r="X658" s="383"/>
      <c r="Y658" s="383">
        <v>1</v>
      </c>
      <c r="Z658" s="386" t="s">
        <v>11</v>
      </c>
      <c r="AA658" s="386"/>
      <c r="AB658" s="386">
        <v>1</v>
      </c>
      <c r="AC658" s="386" t="s">
        <v>11</v>
      </c>
      <c r="AD658" s="383" t="s">
        <v>104</v>
      </c>
      <c r="AE658" s="383" t="s">
        <v>36</v>
      </c>
      <c r="AF658" s="383">
        <v>82</v>
      </c>
      <c r="AG658" s="383" t="s">
        <v>35</v>
      </c>
      <c r="AH658" s="383" t="s">
        <v>34</v>
      </c>
      <c r="AI658" s="383" t="s">
        <v>36</v>
      </c>
      <c r="AJ658" s="383" t="s">
        <v>3554</v>
      </c>
      <c r="AK658" s="384" t="str">
        <f t="shared" si="21"/>
        <v>NA</v>
      </c>
      <c r="AL658" s="384" t="str">
        <f t="shared" si="22"/>
        <v>NA</v>
      </c>
      <c r="AN658" s="196"/>
    </row>
    <row r="659" spans="1:40" x14ac:dyDescent="0.25">
      <c r="A659" s="381" t="s">
        <v>3224</v>
      </c>
      <c r="B659" s="382" t="s">
        <v>471</v>
      </c>
      <c r="C659" s="382" t="s">
        <v>30</v>
      </c>
      <c r="D659" s="382" t="s">
        <v>472</v>
      </c>
      <c r="E659" s="382" t="s">
        <v>4</v>
      </c>
      <c r="F659" s="383"/>
      <c r="G659" s="383">
        <v>12</v>
      </c>
      <c r="H659" s="383" t="s">
        <v>11</v>
      </c>
      <c r="I659" s="383"/>
      <c r="J659" s="383">
        <v>12</v>
      </c>
      <c r="K659" s="383" t="s">
        <v>11</v>
      </c>
      <c r="L659" s="385"/>
      <c r="M659" s="383">
        <v>3</v>
      </c>
      <c r="N659" s="383" t="s">
        <v>11</v>
      </c>
      <c r="O659" s="385"/>
      <c r="P659" s="385"/>
      <c r="Q659" s="386" t="s">
        <v>11</v>
      </c>
      <c r="R659" s="383"/>
      <c r="S659" s="383">
        <v>9</v>
      </c>
      <c r="T659" s="386" t="s">
        <v>11</v>
      </c>
      <c r="U659" s="386"/>
      <c r="V659" s="386">
        <v>9</v>
      </c>
      <c r="W659" s="386" t="s">
        <v>11</v>
      </c>
      <c r="X659" s="383"/>
      <c r="Y659" s="383">
        <v>9</v>
      </c>
      <c r="Z659" s="386" t="s">
        <v>11</v>
      </c>
      <c r="AA659" s="386"/>
      <c r="AB659" s="386">
        <v>9</v>
      </c>
      <c r="AC659" s="386" t="s">
        <v>11</v>
      </c>
      <c r="AD659" s="383" t="s">
        <v>33</v>
      </c>
      <c r="AE659" s="383" t="s">
        <v>36</v>
      </c>
      <c r="AF659" s="383">
        <v>92</v>
      </c>
      <c r="AG659" s="383" t="s">
        <v>40</v>
      </c>
      <c r="AH659" s="383" t="s">
        <v>34</v>
      </c>
      <c r="AI659" s="383" t="s">
        <v>36</v>
      </c>
      <c r="AJ659" s="383" t="s">
        <v>3554</v>
      </c>
      <c r="AK659" s="384" t="str">
        <f t="shared" si="21"/>
        <v>NA</v>
      </c>
      <c r="AL659" s="384" t="str">
        <f t="shared" si="22"/>
        <v>NA</v>
      </c>
    </row>
    <row r="660" spans="1:40" x14ac:dyDescent="0.25">
      <c r="A660" s="381" t="s">
        <v>3224</v>
      </c>
      <c r="B660" s="382" t="s">
        <v>473</v>
      </c>
      <c r="C660" s="382" t="s">
        <v>30</v>
      </c>
      <c r="D660" s="382" t="s">
        <v>474</v>
      </c>
      <c r="E660" s="382" t="s">
        <v>4</v>
      </c>
      <c r="F660" s="383"/>
      <c r="G660" s="383">
        <v>4</v>
      </c>
      <c r="H660" s="383" t="s">
        <v>11</v>
      </c>
      <c r="I660" s="383"/>
      <c r="J660" s="383">
        <v>4</v>
      </c>
      <c r="K660" s="383" t="s">
        <v>11</v>
      </c>
      <c r="L660" s="385"/>
      <c r="M660" s="383">
        <v>0</v>
      </c>
      <c r="N660" s="383" t="s">
        <v>11</v>
      </c>
      <c r="O660" s="385"/>
      <c r="P660" s="385"/>
      <c r="Q660" s="386" t="s">
        <v>11</v>
      </c>
      <c r="R660" s="383"/>
      <c r="S660" s="383">
        <v>4</v>
      </c>
      <c r="T660" s="386" t="s">
        <v>11</v>
      </c>
      <c r="U660" s="386"/>
      <c r="V660" s="386">
        <v>4</v>
      </c>
      <c r="W660" s="386" t="s">
        <v>11</v>
      </c>
      <c r="X660" s="383"/>
      <c r="Y660" s="383">
        <v>4</v>
      </c>
      <c r="Z660" s="386" t="s">
        <v>11</v>
      </c>
      <c r="AA660" s="386"/>
      <c r="AB660" s="386">
        <v>4</v>
      </c>
      <c r="AC660" s="386" t="s">
        <v>11</v>
      </c>
      <c r="AD660" s="383" t="s">
        <v>33</v>
      </c>
      <c r="AE660" s="383" t="s">
        <v>36</v>
      </c>
      <c r="AF660" s="383">
        <v>79</v>
      </c>
      <c r="AG660" s="383" t="s">
        <v>35</v>
      </c>
      <c r="AH660" s="383" t="s">
        <v>34</v>
      </c>
      <c r="AI660" s="383" t="s">
        <v>36</v>
      </c>
      <c r="AJ660" s="383" t="s">
        <v>3554</v>
      </c>
      <c r="AK660" s="384" t="str">
        <f t="shared" si="21"/>
        <v>NA</v>
      </c>
      <c r="AL660" s="384" t="str">
        <f t="shared" si="22"/>
        <v>NA</v>
      </c>
    </row>
    <row r="661" spans="1:40" x14ac:dyDescent="0.25">
      <c r="A661" s="381" t="s">
        <v>3224</v>
      </c>
      <c r="B661" s="382" t="s">
        <v>475</v>
      </c>
      <c r="C661" s="382" t="s">
        <v>30</v>
      </c>
      <c r="D661" s="382" t="s">
        <v>476</v>
      </c>
      <c r="E661" s="382" t="s">
        <v>4</v>
      </c>
      <c r="F661" s="383"/>
      <c r="G661" s="383">
        <v>11</v>
      </c>
      <c r="H661" s="383" t="s">
        <v>11</v>
      </c>
      <c r="I661" s="383"/>
      <c r="J661" s="383">
        <v>11</v>
      </c>
      <c r="K661" s="383" t="s">
        <v>11</v>
      </c>
      <c r="L661" s="385"/>
      <c r="M661" s="383">
        <v>1</v>
      </c>
      <c r="N661" s="383" t="s">
        <v>11</v>
      </c>
      <c r="O661" s="385"/>
      <c r="P661" s="385"/>
      <c r="Q661" s="386" t="s">
        <v>11</v>
      </c>
      <c r="R661" s="383"/>
      <c r="S661" s="383">
        <v>7</v>
      </c>
      <c r="T661" s="386" t="s">
        <v>11</v>
      </c>
      <c r="U661" s="386"/>
      <c r="V661" s="386">
        <v>6</v>
      </c>
      <c r="W661" s="386" t="s">
        <v>11</v>
      </c>
      <c r="X661" s="383"/>
      <c r="Y661" s="383">
        <v>7</v>
      </c>
      <c r="Z661" s="386" t="s">
        <v>11</v>
      </c>
      <c r="AA661" s="386"/>
      <c r="AB661" s="386">
        <v>6</v>
      </c>
      <c r="AC661" s="386" t="s">
        <v>11</v>
      </c>
      <c r="AD661" s="383" t="s">
        <v>33</v>
      </c>
      <c r="AE661" s="383" t="s">
        <v>36</v>
      </c>
      <c r="AF661" s="383">
        <v>79</v>
      </c>
      <c r="AG661" s="383" t="s">
        <v>35</v>
      </c>
      <c r="AH661" s="383" t="s">
        <v>34</v>
      </c>
      <c r="AI661" s="383" t="s">
        <v>36</v>
      </c>
      <c r="AJ661" s="383" t="s">
        <v>3554</v>
      </c>
      <c r="AK661" s="384" t="str">
        <f t="shared" si="21"/>
        <v>NA</v>
      </c>
      <c r="AL661" s="384" t="str">
        <f t="shared" si="22"/>
        <v>NA</v>
      </c>
    </row>
    <row r="662" spans="1:40" x14ac:dyDescent="0.25">
      <c r="A662" s="381" t="s">
        <v>3224</v>
      </c>
      <c r="B662" s="382" t="s">
        <v>477</v>
      </c>
      <c r="C662" s="382" t="s">
        <v>30</v>
      </c>
      <c r="D662" s="382" t="s">
        <v>478</v>
      </c>
      <c r="E662" s="382" t="s">
        <v>4</v>
      </c>
      <c r="F662" s="383"/>
      <c r="G662" s="383">
        <v>4</v>
      </c>
      <c r="H662" s="383" t="s">
        <v>11</v>
      </c>
      <c r="I662" s="383"/>
      <c r="J662" s="383">
        <v>4</v>
      </c>
      <c r="K662" s="383" t="s">
        <v>11</v>
      </c>
      <c r="L662" s="385"/>
      <c r="M662" s="383">
        <v>1</v>
      </c>
      <c r="N662" s="383" t="s">
        <v>11</v>
      </c>
      <c r="O662" s="385"/>
      <c r="P662" s="385"/>
      <c r="Q662" s="386" t="s">
        <v>11</v>
      </c>
      <c r="R662" s="383"/>
      <c r="S662" s="383">
        <v>4</v>
      </c>
      <c r="T662" s="386" t="s">
        <v>11</v>
      </c>
      <c r="U662" s="386"/>
      <c r="V662" s="386">
        <v>4</v>
      </c>
      <c r="W662" s="386" t="s">
        <v>11</v>
      </c>
      <c r="X662" s="383"/>
      <c r="Y662" s="383">
        <v>4</v>
      </c>
      <c r="Z662" s="386" t="s">
        <v>11</v>
      </c>
      <c r="AA662" s="386"/>
      <c r="AB662" s="386">
        <v>4</v>
      </c>
      <c r="AC662" s="386" t="s">
        <v>11</v>
      </c>
      <c r="AD662" s="383" t="s">
        <v>33</v>
      </c>
      <c r="AE662" s="383" t="s">
        <v>34</v>
      </c>
      <c r="AF662" s="383">
        <v>100</v>
      </c>
      <c r="AG662" s="383" t="s">
        <v>35</v>
      </c>
      <c r="AH662" s="383" t="s">
        <v>34</v>
      </c>
      <c r="AI662" s="383" t="s">
        <v>36</v>
      </c>
      <c r="AJ662" s="383" t="s">
        <v>3554</v>
      </c>
      <c r="AK662" s="384" t="str">
        <f t="shared" si="21"/>
        <v>NA</v>
      </c>
      <c r="AL662" s="384" t="str">
        <f t="shared" si="22"/>
        <v>NA</v>
      </c>
    </row>
    <row r="663" spans="1:40" x14ac:dyDescent="0.25">
      <c r="A663" s="381" t="s">
        <v>3224</v>
      </c>
      <c r="B663" s="382" t="s">
        <v>479</v>
      </c>
      <c r="C663" s="382" t="s">
        <v>30</v>
      </c>
      <c r="D663" s="382" t="s">
        <v>480</v>
      </c>
      <c r="E663" s="382" t="s">
        <v>4</v>
      </c>
      <c r="F663" s="383"/>
      <c r="G663" s="383">
        <v>5</v>
      </c>
      <c r="H663" s="383" t="s">
        <v>11</v>
      </c>
      <c r="I663" s="383"/>
      <c r="J663" s="383">
        <v>5</v>
      </c>
      <c r="K663" s="383" t="s">
        <v>11</v>
      </c>
      <c r="L663" s="385"/>
      <c r="M663" s="383">
        <v>1</v>
      </c>
      <c r="N663" s="383" t="s">
        <v>11</v>
      </c>
      <c r="O663" s="385"/>
      <c r="P663" s="385"/>
      <c r="Q663" s="386" t="s">
        <v>11</v>
      </c>
      <c r="R663" s="383"/>
      <c r="S663" s="383">
        <v>5</v>
      </c>
      <c r="T663" s="386" t="s">
        <v>11</v>
      </c>
      <c r="U663" s="386"/>
      <c r="V663" s="386">
        <v>5</v>
      </c>
      <c r="W663" s="386" t="s">
        <v>11</v>
      </c>
      <c r="X663" s="383"/>
      <c r="Y663" s="383">
        <v>5</v>
      </c>
      <c r="Z663" s="386" t="s">
        <v>11</v>
      </c>
      <c r="AA663" s="386"/>
      <c r="AB663" s="386">
        <v>5</v>
      </c>
      <c r="AC663" s="386" t="s">
        <v>11</v>
      </c>
      <c r="AD663" s="383" t="s">
        <v>33</v>
      </c>
      <c r="AE663" s="383" t="s">
        <v>36</v>
      </c>
      <c r="AF663" s="383">
        <v>90</v>
      </c>
      <c r="AG663" s="383" t="s">
        <v>35</v>
      </c>
      <c r="AH663" s="383" t="s">
        <v>34</v>
      </c>
      <c r="AI663" s="383" t="s">
        <v>36</v>
      </c>
      <c r="AJ663" s="383" t="s">
        <v>3554</v>
      </c>
      <c r="AK663" s="384" t="str">
        <f t="shared" si="21"/>
        <v>NA</v>
      </c>
      <c r="AL663" s="384" t="str">
        <f t="shared" si="22"/>
        <v>NA</v>
      </c>
    </row>
    <row r="664" spans="1:40" x14ac:dyDescent="0.25">
      <c r="A664" s="381" t="s">
        <v>3224</v>
      </c>
      <c r="B664" s="382" t="s">
        <v>481</v>
      </c>
      <c r="C664" s="382" t="s">
        <v>30</v>
      </c>
      <c r="D664" s="382" t="s">
        <v>482</v>
      </c>
      <c r="E664" s="382" t="s">
        <v>4</v>
      </c>
      <c r="F664" s="383"/>
      <c r="G664" s="383">
        <v>5</v>
      </c>
      <c r="H664" s="383" t="s">
        <v>11</v>
      </c>
      <c r="I664" s="383"/>
      <c r="J664" s="383">
        <v>5</v>
      </c>
      <c r="K664" s="383" t="s">
        <v>11</v>
      </c>
      <c r="L664" s="385"/>
      <c r="M664" s="383">
        <v>0</v>
      </c>
      <c r="N664" s="383" t="s">
        <v>11</v>
      </c>
      <c r="O664" s="385"/>
      <c r="P664" s="385"/>
      <c r="Q664" s="386" t="s">
        <v>11</v>
      </c>
      <c r="R664" s="383"/>
      <c r="S664" s="383">
        <v>5</v>
      </c>
      <c r="T664" s="386" t="s">
        <v>11</v>
      </c>
      <c r="U664" s="386"/>
      <c r="V664" s="386">
        <v>5</v>
      </c>
      <c r="W664" s="386" t="s">
        <v>11</v>
      </c>
      <c r="X664" s="383"/>
      <c r="Y664" s="383">
        <v>5</v>
      </c>
      <c r="Z664" s="386" t="s">
        <v>11</v>
      </c>
      <c r="AA664" s="386"/>
      <c r="AB664" s="386">
        <v>5</v>
      </c>
      <c r="AC664" s="386" t="s">
        <v>11</v>
      </c>
      <c r="AD664" s="383" t="s">
        <v>33</v>
      </c>
      <c r="AE664" s="383" t="s">
        <v>34</v>
      </c>
      <c r="AF664" s="383">
        <v>100</v>
      </c>
      <c r="AG664" s="383" t="s">
        <v>35</v>
      </c>
      <c r="AH664" s="383" t="s">
        <v>36</v>
      </c>
      <c r="AI664" s="383" t="s">
        <v>36</v>
      </c>
      <c r="AJ664" s="383" t="s">
        <v>3554</v>
      </c>
      <c r="AK664" s="384" t="str">
        <f t="shared" si="21"/>
        <v>NA</v>
      </c>
      <c r="AL664" s="384" t="str">
        <f t="shared" si="22"/>
        <v>NA</v>
      </c>
    </row>
    <row r="665" spans="1:40" x14ac:dyDescent="0.25">
      <c r="A665" s="381" t="s">
        <v>3224</v>
      </c>
      <c r="B665" s="382" t="s">
        <v>483</v>
      </c>
      <c r="C665" s="382" t="s">
        <v>30</v>
      </c>
      <c r="D665" s="382" t="s">
        <v>484</v>
      </c>
      <c r="E665" s="382" t="s">
        <v>4</v>
      </c>
      <c r="F665" s="383"/>
      <c r="G665" s="383">
        <v>6</v>
      </c>
      <c r="H665" s="383" t="s">
        <v>11</v>
      </c>
      <c r="I665" s="383"/>
      <c r="J665" s="383">
        <v>6</v>
      </c>
      <c r="K665" s="383" t="s">
        <v>11</v>
      </c>
      <c r="L665" s="385"/>
      <c r="M665" s="383">
        <v>4</v>
      </c>
      <c r="N665" s="383" t="s">
        <v>11</v>
      </c>
      <c r="O665" s="385"/>
      <c r="P665" s="385"/>
      <c r="Q665" s="386" t="s">
        <v>11</v>
      </c>
      <c r="R665" s="383"/>
      <c r="S665" s="383">
        <v>6</v>
      </c>
      <c r="T665" s="386" t="s">
        <v>11</v>
      </c>
      <c r="U665" s="386"/>
      <c r="V665" s="386">
        <v>6</v>
      </c>
      <c r="W665" s="386" t="s">
        <v>11</v>
      </c>
      <c r="X665" s="383"/>
      <c r="Y665" s="383">
        <v>6</v>
      </c>
      <c r="Z665" s="386" t="s">
        <v>11</v>
      </c>
      <c r="AA665" s="386"/>
      <c r="AB665" s="386">
        <v>6</v>
      </c>
      <c r="AC665" s="386" t="s">
        <v>11</v>
      </c>
      <c r="AD665" s="383" t="s">
        <v>33</v>
      </c>
      <c r="AE665" s="383" t="s">
        <v>36</v>
      </c>
      <c r="AF665" s="383">
        <v>97</v>
      </c>
      <c r="AG665" s="383" t="s">
        <v>35</v>
      </c>
      <c r="AH665" s="383" t="s">
        <v>34</v>
      </c>
      <c r="AI665" s="383" t="s">
        <v>36</v>
      </c>
      <c r="AJ665" s="383" t="s">
        <v>3554</v>
      </c>
      <c r="AK665" s="384" t="str">
        <f t="shared" si="21"/>
        <v>NA</v>
      </c>
      <c r="AL665" s="384" t="str">
        <f t="shared" si="22"/>
        <v>NA</v>
      </c>
    </row>
    <row r="666" spans="1:40" x14ac:dyDescent="0.25">
      <c r="A666" s="381" t="s">
        <v>3224</v>
      </c>
      <c r="B666" s="382" t="s">
        <v>485</v>
      </c>
      <c r="C666" s="382" t="s">
        <v>30</v>
      </c>
      <c r="D666" s="382" t="s">
        <v>486</v>
      </c>
      <c r="E666" s="382" t="s">
        <v>4</v>
      </c>
      <c r="F666" s="383"/>
      <c r="G666" s="383">
        <v>1</v>
      </c>
      <c r="H666" s="383" t="s">
        <v>11</v>
      </c>
      <c r="I666" s="383"/>
      <c r="J666" s="383">
        <v>1</v>
      </c>
      <c r="K666" s="383" t="s">
        <v>11</v>
      </c>
      <c r="L666" s="385"/>
      <c r="M666" s="383">
        <v>1</v>
      </c>
      <c r="N666" s="383" t="s">
        <v>11</v>
      </c>
      <c r="O666" s="385"/>
      <c r="P666" s="385"/>
      <c r="Q666" s="386" t="s">
        <v>11</v>
      </c>
      <c r="R666" s="383"/>
      <c r="S666" s="383">
        <v>1</v>
      </c>
      <c r="T666" s="386" t="s">
        <v>11</v>
      </c>
      <c r="U666" s="386"/>
      <c r="V666" s="386">
        <v>1</v>
      </c>
      <c r="W666" s="386" t="s">
        <v>11</v>
      </c>
      <c r="X666" s="383"/>
      <c r="Y666" s="383">
        <v>1</v>
      </c>
      <c r="Z666" s="386" t="s">
        <v>11</v>
      </c>
      <c r="AA666" s="386"/>
      <c r="AB666" s="386">
        <v>1</v>
      </c>
      <c r="AC666" s="386" t="s">
        <v>11</v>
      </c>
      <c r="AD666" s="383" t="s">
        <v>33</v>
      </c>
      <c r="AE666" s="383" t="s">
        <v>36</v>
      </c>
      <c r="AF666" s="383">
        <v>79</v>
      </c>
      <c r="AG666" s="383" t="s">
        <v>35</v>
      </c>
      <c r="AH666" s="383" t="s">
        <v>34</v>
      </c>
      <c r="AI666" s="383" t="s">
        <v>36</v>
      </c>
      <c r="AJ666" s="383" t="s">
        <v>3554</v>
      </c>
      <c r="AK666" s="384" t="str">
        <f t="shared" si="21"/>
        <v>NA</v>
      </c>
      <c r="AL666" s="384" t="str">
        <f t="shared" si="22"/>
        <v>NA</v>
      </c>
    </row>
    <row r="667" spans="1:40" x14ac:dyDescent="0.25">
      <c r="A667" s="381" t="s">
        <v>3224</v>
      </c>
      <c r="B667" s="382" t="s">
        <v>487</v>
      </c>
      <c r="C667" s="382" t="s">
        <v>30</v>
      </c>
      <c r="D667" s="382" t="s">
        <v>488</v>
      </c>
      <c r="E667" s="382" t="s">
        <v>4</v>
      </c>
      <c r="F667" s="383"/>
      <c r="G667" s="383">
        <v>0</v>
      </c>
      <c r="H667" s="383" t="s">
        <v>11</v>
      </c>
      <c r="I667" s="383"/>
      <c r="J667" s="383">
        <v>0</v>
      </c>
      <c r="K667" s="383" t="s">
        <v>11</v>
      </c>
      <c r="L667" s="385"/>
      <c r="M667" s="383">
        <v>0</v>
      </c>
      <c r="N667" s="383" t="s">
        <v>11</v>
      </c>
      <c r="O667" s="385"/>
      <c r="P667" s="385"/>
      <c r="Q667" s="386" t="s">
        <v>11</v>
      </c>
      <c r="R667" s="383"/>
      <c r="S667" s="383">
        <v>0</v>
      </c>
      <c r="T667" s="386" t="s">
        <v>11</v>
      </c>
      <c r="U667" s="386"/>
      <c r="V667" s="386">
        <v>0</v>
      </c>
      <c r="W667" s="386" t="s">
        <v>11</v>
      </c>
      <c r="X667" s="383"/>
      <c r="Y667" s="383">
        <v>0</v>
      </c>
      <c r="Z667" s="386" t="s">
        <v>11</v>
      </c>
      <c r="AA667" s="386"/>
      <c r="AB667" s="386">
        <v>0</v>
      </c>
      <c r="AC667" s="386" t="s">
        <v>11</v>
      </c>
      <c r="AD667" s="383" t="s">
        <v>33</v>
      </c>
      <c r="AE667" s="383" t="s">
        <v>36</v>
      </c>
      <c r="AF667" s="383">
        <v>79</v>
      </c>
      <c r="AG667" s="383" t="s">
        <v>35</v>
      </c>
      <c r="AH667" s="383" t="s">
        <v>34</v>
      </c>
      <c r="AI667" s="383" t="s">
        <v>36</v>
      </c>
      <c r="AJ667" s="383" t="s">
        <v>3554</v>
      </c>
      <c r="AK667" s="384" t="str">
        <f t="shared" si="21"/>
        <v>NA</v>
      </c>
      <c r="AL667" s="384" t="str">
        <f t="shared" si="22"/>
        <v>NA</v>
      </c>
    </row>
    <row r="668" spans="1:40" x14ac:dyDescent="0.25">
      <c r="A668" s="381" t="s">
        <v>3224</v>
      </c>
      <c r="B668" s="382" t="s">
        <v>489</v>
      </c>
      <c r="C668" s="382" t="s">
        <v>30</v>
      </c>
      <c r="D668" s="382" t="s">
        <v>490</v>
      </c>
      <c r="E668" s="382" t="s">
        <v>4</v>
      </c>
      <c r="F668" s="383"/>
      <c r="G668" s="383">
        <v>14</v>
      </c>
      <c r="H668" s="383" t="s">
        <v>11</v>
      </c>
      <c r="I668" s="383"/>
      <c r="J668" s="383">
        <v>14</v>
      </c>
      <c r="K668" s="383" t="s">
        <v>11</v>
      </c>
      <c r="L668" s="385"/>
      <c r="M668" s="383">
        <v>4</v>
      </c>
      <c r="N668" s="383" t="s">
        <v>11</v>
      </c>
      <c r="O668" s="385"/>
      <c r="P668" s="385"/>
      <c r="Q668" s="386" t="s">
        <v>11</v>
      </c>
      <c r="R668" s="383"/>
      <c r="S668" s="383">
        <v>14</v>
      </c>
      <c r="T668" s="386" t="s">
        <v>11</v>
      </c>
      <c r="U668" s="386"/>
      <c r="V668" s="386">
        <v>14</v>
      </c>
      <c r="W668" s="386" t="s">
        <v>11</v>
      </c>
      <c r="X668" s="383"/>
      <c r="Y668" s="383">
        <v>14</v>
      </c>
      <c r="Z668" s="386" t="s">
        <v>11</v>
      </c>
      <c r="AA668" s="386"/>
      <c r="AB668" s="386">
        <v>14</v>
      </c>
      <c r="AC668" s="386" t="s">
        <v>11</v>
      </c>
      <c r="AD668" s="383" t="s">
        <v>33</v>
      </c>
      <c r="AE668" s="383" t="s">
        <v>36</v>
      </c>
      <c r="AF668" s="383">
        <v>85</v>
      </c>
      <c r="AG668" s="383" t="s">
        <v>35</v>
      </c>
      <c r="AH668" s="383" t="s">
        <v>34</v>
      </c>
      <c r="AI668" s="383" t="s">
        <v>36</v>
      </c>
      <c r="AJ668" s="383" t="s">
        <v>3554</v>
      </c>
      <c r="AK668" s="384" t="str">
        <f t="shared" si="21"/>
        <v>NA</v>
      </c>
      <c r="AL668" s="384" t="str">
        <f t="shared" si="22"/>
        <v>NA</v>
      </c>
    </row>
    <row r="669" spans="1:40" x14ac:dyDescent="0.25">
      <c r="A669" s="381" t="s">
        <v>3224</v>
      </c>
      <c r="B669" s="382" t="s">
        <v>491</v>
      </c>
      <c r="C669" s="382" t="s">
        <v>30</v>
      </c>
      <c r="D669" s="382" t="s">
        <v>492</v>
      </c>
      <c r="E669" s="382" t="s">
        <v>4</v>
      </c>
      <c r="F669" s="383"/>
      <c r="G669" s="383">
        <v>1</v>
      </c>
      <c r="H669" s="383" t="s">
        <v>11</v>
      </c>
      <c r="I669" s="383"/>
      <c r="J669" s="383">
        <v>1</v>
      </c>
      <c r="K669" s="383" t="s">
        <v>11</v>
      </c>
      <c r="L669" s="385"/>
      <c r="M669" s="383">
        <v>1</v>
      </c>
      <c r="N669" s="383" t="s">
        <v>11</v>
      </c>
      <c r="O669" s="385"/>
      <c r="P669" s="385"/>
      <c r="Q669" s="386" t="s">
        <v>11</v>
      </c>
      <c r="R669" s="383"/>
      <c r="S669" s="383">
        <v>1</v>
      </c>
      <c r="T669" s="386" t="s">
        <v>11</v>
      </c>
      <c r="U669" s="386"/>
      <c r="V669" s="386">
        <v>1</v>
      </c>
      <c r="W669" s="386" t="s">
        <v>11</v>
      </c>
      <c r="X669" s="383"/>
      <c r="Y669" s="383">
        <v>1</v>
      </c>
      <c r="Z669" s="386" t="s">
        <v>11</v>
      </c>
      <c r="AA669" s="386"/>
      <c r="AB669" s="386">
        <v>1</v>
      </c>
      <c r="AC669" s="386" t="s">
        <v>11</v>
      </c>
      <c r="AD669" s="383" t="s">
        <v>33</v>
      </c>
      <c r="AE669" s="383" t="s">
        <v>36</v>
      </c>
      <c r="AF669" s="383">
        <v>79</v>
      </c>
      <c r="AG669" s="383" t="s">
        <v>35</v>
      </c>
      <c r="AH669" s="383" t="s">
        <v>34</v>
      </c>
      <c r="AI669" s="383" t="s">
        <v>36</v>
      </c>
      <c r="AJ669" s="383" t="s">
        <v>3554</v>
      </c>
      <c r="AK669" s="384" t="str">
        <f t="shared" si="21"/>
        <v>NA</v>
      </c>
      <c r="AL669" s="384" t="str">
        <f t="shared" si="22"/>
        <v>NA</v>
      </c>
    </row>
    <row r="670" spans="1:40" x14ac:dyDescent="0.25">
      <c r="A670" s="381" t="s">
        <v>3224</v>
      </c>
      <c r="B670" s="382" t="s">
        <v>493</v>
      </c>
      <c r="C670" s="382" t="s">
        <v>30</v>
      </c>
      <c r="D670" s="382" t="s">
        <v>494</v>
      </c>
      <c r="E670" s="382" t="s">
        <v>4</v>
      </c>
      <c r="F670" s="383"/>
      <c r="G670" s="383">
        <v>2</v>
      </c>
      <c r="H670" s="383" t="s">
        <v>11</v>
      </c>
      <c r="I670" s="383"/>
      <c r="J670" s="383">
        <v>2</v>
      </c>
      <c r="K670" s="383" t="s">
        <v>11</v>
      </c>
      <c r="L670" s="385"/>
      <c r="M670" s="383">
        <v>1</v>
      </c>
      <c r="N670" s="383" t="s">
        <v>11</v>
      </c>
      <c r="O670" s="385"/>
      <c r="P670" s="385"/>
      <c r="Q670" s="386" t="s">
        <v>11</v>
      </c>
      <c r="R670" s="383"/>
      <c r="S670" s="383">
        <v>2</v>
      </c>
      <c r="T670" s="386" t="s">
        <v>11</v>
      </c>
      <c r="U670" s="386"/>
      <c r="V670" s="386">
        <v>2</v>
      </c>
      <c r="W670" s="386" t="s">
        <v>11</v>
      </c>
      <c r="X670" s="383"/>
      <c r="Y670" s="383">
        <v>2</v>
      </c>
      <c r="Z670" s="386" t="s">
        <v>11</v>
      </c>
      <c r="AA670" s="386"/>
      <c r="AB670" s="386">
        <v>2</v>
      </c>
      <c r="AC670" s="386" t="s">
        <v>11</v>
      </c>
      <c r="AD670" s="383" t="s">
        <v>33</v>
      </c>
      <c r="AE670" s="383" t="s">
        <v>36</v>
      </c>
      <c r="AF670" s="383">
        <v>87</v>
      </c>
      <c r="AG670" s="383" t="s">
        <v>35</v>
      </c>
      <c r="AH670" s="383" t="s">
        <v>34</v>
      </c>
      <c r="AI670" s="383" t="s">
        <v>36</v>
      </c>
      <c r="AJ670" s="383" t="s">
        <v>3554</v>
      </c>
      <c r="AK670" s="384" t="str">
        <f t="shared" si="21"/>
        <v>NA</v>
      </c>
      <c r="AL670" s="384" t="str">
        <f t="shared" si="22"/>
        <v>NA</v>
      </c>
    </row>
    <row r="671" spans="1:40" x14ac:dyDescent="0.25">
      <c r="A671" s="381" t="s">
        <v>3224</v>
      </c>
      <c r="B671" s="382" t="s">
        <v>495</v>
      </c>
      <c r="C671" s="382" t="s">
        <v>30</v>
      </c>
      <c r="D671" s="382" t="s">
        <v>496</v>
      </c>
      <c r="E671" s="382" t="s">
        <v>4</v>
      </c>
      <c r="F671" s="383"/>
      <c r="G671" s="383">
        <v>1</v>
      </c>
      <c r="H671" s="383" t="s">
        <v>11</v>
      </c>
      <c r="I671" s="383"/>
      <c r="J671" s="383">
        <v>1</v>
      </c>
      <c r="K671" s="383" t="s">
        <v>11</v>
      </c>
      <c r="L671" s="385"/>
      <c r="M671" s="383">
        <v>0</v>
      </c>
      <c r="N671" s="383" t="s">
        <v>11</v>
      </c>
      <c r="O671" s="385"/>
      <c r="P671" s="385"/>
      <c r="Q671" s="386" t="s">
        <v>11</v>
      </c>
      <c r="R671" s="383"/>
      <c r="S671" s="383">
        <v>1</v>
      </c>
      <c r="T671" s="386" t="s">
        <v>11</v>
      </c>
      <c r="U671" s="386"/>
      <c r="V671" s="386">
        <v>1</v>
      </c>
      <c r="W671" s="386" t="s">
        <v>11</v>
      </c>
      <c r="X671" s="383"/>
      <c r="Y671" s="383">
        <v>1</v>
      </c>
      <c r="Z671" s="386" t="s">
        <v>11</v>
      </c>
      <c r="AA671" s="386"/>
      <c r="AB671" s="386">
        <v>1</v>
      </c>
      <c r="AC671" s="386" t="s">
        <v>11</v>
      </c>
      <c r="AD671" s="383" t="s">
        <v>33</v>
      </c>
      <c r="AE671" s="383" t="s">
        <v>36</v>
      </c>
      <c r="AF671" s="383">
        <v>97</v>
      </c>
      <c r="AG671" s="383" t="s">
        <v>35</v>
      </c>
      <c r="AH671" s="383" t="s">
        <v>34</v>
      </c>
      <c r="AI671" s="383" t="s">
        <v>36</v>
      </c>
      <c r="AJ671" s="383" t="s">
        <v>3554</v>
      </c>
      <c r="AK671" s="388" t="str">
        <f t="shared" si="21"/>
        <v>NA</v>
      </c>
      <c r="AL671" s="388" t="str">
        <f t="shared" si="22"/>
        <v>NA</v>
      </c>
    </row>
    <row r="672" spans="1:40" x14ac:dyDescent="0.25">
      <c r="A672" s="381" t="s">
        <v>3224</v>
      </c>
      <c r="B672" s="382" t="s">
        <v>497</v>
      </c>
      <c r="C672" s="382" t="s">
        <v>30</v>
      </c>
      <c r="D672" s="382" t="s">
        <v>498</v>
      </c>
      <c r="E672" s="382" t="s">
        <v>4</v>
      </c>
      <c r="F672" s="383"/>
      <c r="G672" s="383">
        <v>2</v>
      </c>
      <c r="H672" s="383" t="s">
        <v>11</v>
      </c>
      <c r="I672" s="383"/>
      <c r="J672" s="383">
        <v>2</v>
      </c>
      <c r="K672" s="383" t="s">
        <v>11</v>
      </c>
      <c r="L672" s="385"/>
      <c r="M672" s="383">
        <v>1</v>
      </c>
      <c r="N672" s="383" t="s">
        <v>11</v>
      </c>
      <c r="O672" s="385"/>
      <c r="P672" s="385"/>
      <c r="Q672" s="386" t="s">
        <v>11</v>
      </c>
      <c r="R672" s="383"/>
      <c r="S672" s="383">
        <v>2</v>
      </c>
      <c r="T672" s="386" t="s">
        <v>11</v>
      </c>
      <c r="U672" s="386"/>
      <c r="V672" s="386">
        <v>2</v>
      </c>
      <c r="W672" s="386" t="s">
        <v>11</v>
      </c>
      <c r="X672" s="383"/>
      <c r="Y672" s="383">
        <v>2</v>
      </c>
      <c r="Z672" s="386" t="s">
        <v>11</v>
      </c>
      <c r="AA672" s="386"/>
      <c r="AB672" s="386">
        <v>2</v>
      </c>
      <c r="AC672" s="386" t="s">
        <v>11</v>
      </c>
      <c r="AD672" s="383" t="s">
        <v>33</v>
      </c>
      <c r="AE672" s="383" t="s">
        <v>34</v>
      </c>
      <c r="AF672" s="383">
        <v>100</v>
      </c>
      <c r="AG672" s="383" t="s">
        <v>35</v>
      </c>
      <c r="AH672" s="383" t="s">
        <v>34</v>
      </c>
      <c r="AI672" s="383" t="s">
        <v>36</v>
      </c>
      <c r="AJ672" s="383" t="s">
        <v>3554</v>
      </c>
      <c r="AK672" s="384" t="str">
        <f t="shared" si="21"/>
        <v>NA</v>
      </c>
      <c r="AL672" s="384" t="str">
        <f t="shared" si="22"/>
        <v>NA</v>
      </c>
    </row>
    <row r="673" spans="1:38" x14ac:dyDescent="0.25">
      <c r="A673" s="381" t="s">
        <v>3224</v>
      </c>
      <c r="B673" s="382" t="s">
        <v>499</v>
      </c>
      <c r="C673" s="382" t="s">
        <v>30</v>
      </c>
      <c r="D673" s="382" t="s">
        <v>500</v>
      </c>
      <c r="E673" s="382" t="s">
        <v>4</v>
      </c>
      <c r="F673" s="383"/>
      <c r="G673" s="383">
        <v>10</v>
      </c>
      <c r="H673" s="383" t="s">
        <v>11</v>
      </c>
      <c r="I673" s="383"/>
      <c r="J673" s="383">
        <v>10</v>
      </c>
      <c r="K673" s="383" t="s">
        <v>11</v>
      </c>
      <c r="L673" s="385"/>
      <c r="M673" s="383">
        <v>2</v>
      </c>
      <c r="N673" s="383" t="s">
        <v>11</v>
      </c>
      <c r="O673" s="385"/>
      <c r="P673" s="385"/>
      <c r="Q673" s="386" t="s">
        <v>11</v>
      </c>
      <c r="R673" s="383"/>
      <c r="S673" s="383">
        <v>10</v>
      </c>
      <c r="T673" s="386" t="s">
        <v>11</v>
      </c>
      <c r="U673" s="386"/>
      <c r="V673" s="386">
        <v>9</v>
      </c>
      <c r="W673" s="386" t="s">
        <v>11</v>
      </c>
      <c r="X673" s="383"/>
      <c r="Y673" s="383">
        <v>10</v>
      </c>
      <c r="Z673" s="386" t="s">
        <v>11</v>
      </c>
      <c r="AA673" s="386"/>
      <c r="AB673" s="386">
        <v>9</v>
      </c>
      <c r="AC673" s="386" t="s">
        <v>11</v>
      </c>
      <c r="AD673" s="383" t="s">
        <v>33</v>
      </c>
      <c r="AE673" s="383" t="s">
        <v>34</v>
      </c>
      <c r="AF673" s="383">
        <v>100</v>
      </c>
      <c r="AG673" s="383" t="s">
        <v>40</v>
      </c>
      <c r="AH673" s="383" t="s">
        <v>36</v>
      </c>
      <c r="AI673" s="383" t="s">
        <v>36</v>
      </c>
      <c r="AJ673" s="383" t="s">
        <v>3554</v>
      </c>
      <c r="AK673" s="384" t="str">
        <f t="shared" si="21"/>
        <v>NA</v>
      </c>
      <c r="AL673" s="384" t="str">
        <f t="shared" si="22"/>
        <v>NA</v>
      </c>
    </row>
    <row r="674" spans="1:38" x14ac:dyDescent="0.25">
      <c r="A674" s="381" t="s">
        <v>3224</v>
      </c>
      <c r="B674" s="382" t="s">
        <v>501</v>
      </c>
      <c r="C674" s="382" t="s">
        <v>30</v>
      </c>
      <c r="D674" s="382" t="s">
        <v>502</v>
      </c>
      <c r="E674" s="382" t="s">
        <v>4</v>
      </c>
      <c r="F674" s="383"/>
      <c r="G674" s="383">
        <v>0</v>
      </c>
      <c r="H674" s="383" t="s">
        <v>11</v>
      </c>
      <c r="I674" s="383"/>
      <c r="J674" s="383">
        <v>0</v>
      </c>
      <c r="K674" s="383" t="s">
        <v>11</v>
      </c>
      <c r="L674" s="385"/>
      <c r="M674" s="383">
        <v>0</v>
      </c>
      <c r="N674" s="383" t="s">
        <v>11</v>
      </c>
      <c r="O674" s="385"/>
      <c r="P674" s="385"/>
      <c r="Q674" s="386" t="s">
        <v>11</v>
      </c>
      <c r="R674" s="383"/>
      <c r="S674" s="383">
        <v>0</v>
      </c>
      <c r="T674" s="386" t="s">
        <v>11</v>
      </c>
      <c r="U674" s="386"/>
      <c r="V674" s="386">
        <v>0</v>
      </c>
      <c r="W674" s="386" t="s">
        <v>11</v>
      </c>
      <c r="X674" s="383"/>
      <c r="Y674" s="383">
        <v>0</v>
      </c>
      <c r="Z674" s="386" t="s">
        <v>11</v>
      </c>
      <c r="AA674" s="386"/>
      <c r="AB674" s="386">
        <v>0</v>
      </c>
      <c r="AC674" s="386" t="s">
        <v>11</v>
      </c>
      <c r="AD674" s="383"/>
      <c r="AE674" s="383" t="s">
        <v>36</v>
      </c>
      <c r="AF674" s="383">
        <v>95</v>
      </c>
      <c r="AG674" s="383" t="s">
        <v>40</v>
      </c>
      <c r="AH674" s="383" t="s">
        <v>36</v>
      </c>
      <c r="AI674" s="383" t="s">
        <v>34</v>
      </c>
      <c r="AJ674" s="383" t="s">
        <v>3554</v>
      </c>
      <c r="AK674" s="384" t="str">
        <f t="shared" si="21"/>
        <v>NA</v>
      </c>
      <c r="AL674" s="384" t="str">
        <f t="shared" si="22"/>
        <v>NA</v>
      </c>
    </row>
    <row r="675" spans="1:38" x14ac:dyDescent="0.25">
      <c r="A675" s="381" t="s">
        <v>3224</v>
      </c>
      <c r="B675" s="382" t="s">
        <v>503</v>
      </c>
      <c r="C675" s="382" t="s">
        <v>30</v>
      </c>
      <c r="D675" s="382" t="s">
        <v>504</v>
      </c>
      <c r="E675" s="382" t="s">
        <v>4</v>
      </c>
      <c r="F675" s="383"/>
      <c r="G675" s="383">
        <v>1</v>
      </c>
      <c r="H675" s="383" t="s">
        <v>11</v>
      </c>
      <c r="I675" s="383"/>
      <c r="J675" s="383">
        <v>1</v>
      </c>
      <c r="K675" s="383" t="s">
        <v>11</v>
      </c>
      <c r="L675" s="385"/>
      <c r="M675" s="383">
        <v>0</v>
      </c>
      <c r="N675" s="383" t="s">
        <v>11</v>
      </c>
      <c r="O675" s="385"/>
      <c r="P675" s="385"/>
      <c r="Q675" s="386" t="s">
        <v>11</v>
      </c>
      <c r="R675" s="383"/>
      <c r="S675" s="383">
        <v>0</v>
      </c>
      <c r="T675" s="386" t="s">
        <v>11</v>
      </c>
      <c r="U675" s="386"/>
      <c r="V675" s="386">
        <v>0</v>
      </c>
      <c r="W675" s="386" t="s">
        <v>11</v>
      </c>
      <c r="X675" s="383"/>
      <c r="Y675" s="383">
        <v>0</v>
      </c>
      <c r="Z675" s="386" t="s">
        <v>11</v>
      </c>
      <c r="AA675" s="386"/>
      <c r="AB675" s="386">
        <v>0</v>
      </c>
      <c r="AC675" s="386" t="s">
        <v>11</v>
      </c>
      <c r="AD675" s="383" t="s">
        <v>33</v>
      </c>
      <c r="AE675" s="383" t="s">
        <v>36</v>
      </c>
      <c r="AF675" s="383">
        <v>79</v>
      </c>
      <c r="AG675" s="383" t="s">
        <v>35</v>
      </c>
      <c r="AH675" s="383" t="s">
        <v>34</v>
      </c>
      <c r="AI675" s="383" t="s">
        <v>36</v>
      </c>
      <c r="AJ675" s="383" t="s">
        <v>3554</v>
      </c>
      <c r="AK675" s="384" t="str">
        <f t="shared" si="21"/>
        <v>NA</v>
      </c>
      <c r="AL675" s="384" t="str">
        <f t="shared" si="22"/>
        <v>NA</v>
      </c>
    </row>
    <row r="676" spans="1:38" x14ac:dyDescent="0.25">
      <c r="A676" s="381" t="s">
        <v>3224</v>
      </c>
      <c r="B676" s="382" t="s">
        <v>505</v>
      </c>
      <c r="C676" s="382" t="s">
        <v>30</v>
      </c>
      <c r="D676" s="382" t="s">
        <v>506</v>
      </c>
      <c r="E676" s="382" t="s">
        <v>4</v>
      </c>
      <c r="F676" s="383"/>
      <c r="G676" s="383">
        <v>1</v>
      </c>
      <c r="H676" s="383" t="s">
        <v>11</v>
      </c>
      <c r="I676" s="383"/>
      <c r="J676" s="383">
        <v>1</v>
      </c>
      <c r="K676" s="383" t="s">
        <v>11</v>
      </c>
      <c r="L676" s="385"/>
      <c r="M676" s="383">
        <v>1</v>
      </c>
      <c r="N676" s="383" t="s">
        <v>11</v>
      </c>
      <c r="O676" s="385"/>
      <c r="P676" s="385"/>
      <c r="Q676" s="386" t="s">
        <v>11</v>
      </c>
      <c r="R676" s="383"/>
      <c r="S676" s="383">
        <v>1</v>
      </c>
      <c r="T676" s="386" t="s">
        <v>11</v>
      </c>
      <c r="U676" s="386"/>
      <c r="V676" s="386">
        <v>1</v>
      </c>
      <c r="W676" s="386" t="s">
        <v>11</v>
      </c>
      <c r="X676" s="383"/>
      <c r="Y676" s="383">
        <v>1</v>
      </c>
      <c r="Z676" s="386" t="s">
        <v>11</v>
      </c>
      <c r="AA676" s="386"/>
      <c r="AB676" s="386">
        <v>1</v>
      </c>
      <c r="AC676" s="386" t="s">
        <v>11</v>
      </c>
      <c r="AD676" s="383" t="s">
        <v>46</v>
      </c>
      <c r="AE676" s="383" t="s">
        <v>36</v>
      </c>
      <c r="AF676" s="383">
        <v>72</v>
      </c>
      <c r="AG676" s="383" t="s">
        <v>35</v>
      </c>
      <c r="AH676" s="383" t="s">
        <v>34</v>
      </c>
      <c r="AI676" s="383" t="s">
        <v>36</v>
      </c>
      <c r="AJ676" s="383" t="s">
        <v>3554</v>
      </c>
      <c r="AK676" s="384" t="str">
        <f t="shared" si="21"/>
        <v>NA</v>
      </c>
      <c r="AL676" s="384" t="str">
        <f t="shared" si="22"/>
        <v>NA</v>
      </c>
    </row>
    <row r="677" spans="1:38" x14ac:dyDescent="0.25">
      <c r="A677" s="381" t="s">
        <v>3224</v>
      </c>
      <c r="B677" s="382" t="s">
        <v>507</v>
      </c>
      <c r="C677" s="382" t="s">
        <v>30</v>
      </c>
      <c r="D677" s="382" t="s">
        <v>508</v>
      </c>
      <c r="E677" s="382" t="s">
        <v>4</v>
      </c>
      <c r="F677" s="383"/>
      <c r="G677" s="383">
        <v>1</v>
      </c>
      <c r="H677" s="383" t="s">
        <v>11</v>
      </c>
      <c r="I677" s="383"/>
      <c r="J677" s="383">
        <v>1</v>
      </c>
      <c r="K677" s="383" t="s">
        <v>11</v>
      </c>
      <c r="L677" s="385"/>
      <c r="M677" s="383">
        <v>1</v>
      </c>
      <c r="N677" s="383" t="s">
        <v>11</v>
      </c>
      <c r="O677" s="385"/>
      <c r="P677" s="385"/>
      <c r="Q677" s="386" t="s">
        <v>11</v>
      </c>
      <c r="R677" s="383"/>
      <c r="S677" s="383">
        <v>1</v>
      </c>
      <c r="T677" s="386" t="s">
        <v>11</v>
      </c>
      <c r="U677" s="386"/>
      <c r="V677" s="386">
        <v>1</v>
      </c>
      <c r="W677" s="386" t="s">
        <v>11</v>
      </c>
      <c r="X677" s="383"/>
      <c r="Y677" s="383">
        <v>1</v>
      </c>
      <c r="Z677" s="386" t="s">
        <v>11</v>
      </c>
      <c r="AA677" s="386"/>
      <c r="AB677" s="386">
        <v>1</v>
      </c>
      <c r="AC677" s="386" t="s">
        <v>11</v>
      </c>
      <c r="AD677" s="383" t="s">
        <v>33</v>
      </c>
      <c r="AE677" s="383" t="s">
        <v>34</v>
      </c>
      <c r="AF677" s="383">
        <v>100</v>
      </c>
      <c r="AG677" s="383" t="s">
        <v>35</v>
      </c>
      <c r="AH677" s="383" t="s">
        <v>36</v>
      </c>
      <c r="AI677" s="383" t="s">
        <v>36</v>
      </c>
      <c r="AJ677" s="383" t="s">
        <v>3554</v>
      </c>
      <c r="AK677" s="384" t="str">
        <f t="shared" si="21"/>
        <v>NA</v>
      </c>
      <c r="AL677" s="384" t="str">
        <f t="shared" si="22"/>
        <v>NA</v>
      </c>
    </row>
    <row r="678" spans="1:38" x14ac:dyDescent="0.25">
      <c r="A678" s="381" t="s">
        <v>3224</v>
      </c>
      <c r="B678" s="382" t="s">
        <v>509</v>
      </c>
      <c r="C678" s="382" t="s">
        <v>30</v>
      </c>
      <c r="D678" s="382" t="s">
        <v>510</v>
      </c>
      <c r="E678" s="382" t="s">
        <v>4</v>
      </c>
      <c r="F678" s="383"/>
      <c r="G678" s="383">
        <v>0</v>
      </c>
      <c r="H678" s="383" t="s">
        <v>11</v>
      </c>
      <c r="I678" s="383"/>
      <c r="J678" s="383">
        <v>0</v>
      </c>
      <c r="K678" s="383" t="s">
        <v>11</v>
      </c>
      <c r="L678" s="385"/>
      <c r="M678" s="383">
        <v>0</v>
      </c>
      <c r="N678" s="383" t="s">
        <v>11</v>
      </c>
      <c r="O678" s="385"/>
      <c r="P678" s="385"/>
      <c r="Q678" s="386" t="s">
        <v>11</v>
      </c>
      <c r="R678" s="383"/>
      <c r="S678" s="383">
        <v>0</v>
      </c>
      <c r="T678" s="386" t="s">
        <v>11</v>
      </c>
      <c r="U678" s="386"/>
      <c r="V678" s="386">
        <v>0</v>
      </c>
      <c r="W678" s="386" t="s">
        <v>11</v>
      </c>
      <c r="X678" s="383"/>
      <c r="Y678" s="383">
        <v>0</v>
      </c>
      <c r="Z678" s="386" t="s">
        <v>11</v>
      </c>
      <c r="AA678" s="386"/>
      <c r="AB678" s="386">
        <v>0</v>
      </c>
      <c r="AC678" s="386" t="s">
        <v>11</v>
      </c>
      <c r="AD678" s="383" t="s">
        <v>57</v>
      </c>
      <c r="AE678" s="383" t="s">
        <v>36</v>
      </c>
      <c r="AF678" s="383">
        <v>82</v>
      </c>
      <c r="AG678" s="383" t="s">
        <v>35</v>
      </c>
      <c r="AH678" s="383" t="s">
        <v>34</v>
      </c>
      <c r="AI678" s="383" t="s">
        <v>36</v>
      </c>
      <c r="AJ678" s="383" t="s">
        <v>3554</v>
      </c>
      <c r="AK678" s="384" t="str">
        <f t="shared" si="21"/>
        <v>NA</v>
      </c>
      <c r="AL678" s="384" t="str">
        <f t="shared" si="22"/>
        <v>NA</v>
      </c>
    </row>
    <row r="679" spans="1:38" x14ac:dyDescent="0.25">
      <c r="A679" s="381" t="s">
        <v>3224</v>
      </c>
      <c r="B679" s="382" t="s">
        <v>511</v>
      </c>
      <c r="C679" s="382" t="s">
        <v>30</v>
      </c>
      <c r="D679" s="382" t="s">
        <v>512</v>
      </c>
      <c r="E679" s="382" t="s">
        <v>4</v>
      </c>
      <c r="F679" s="383"/>
      <c r="G679" s="383">
        <v>0</v>
      </c>
      <c r="H679" s="383" t="s">
        <v>11</v>
      </c>
      <c r="I679" s="383"/>
      <c r="J679" s="383">
        <v>0</v>
      </c>
      <c r="K679" s="383" t="s">
        <v>11</v>
      </c>
      <c r="L679" s="385"/>
      <c r="M679" s="383">
        <v>0</v>
      </c>
      <c r="N679" s="383" t="s">
        <v>11</v>
      </c>
      <c r="O679" s="385"/>
      <c r="P679" s="385"/>
      <c r="Q679" s="386" t="s">
        <v>11</v>
      </c>
      <c r="R679" s="383"/>
      <c r="S679" s="383">
        <v>0</v>
      </c>
      <c r="T679" s="386" t="s">
        <v>11</v>
      </c>
      <c r="U679" s="386"/>
      <c r="V679" s="386">
        <v>0</v>
      </c>
      <c r="W679" s="386" t="s">
        <v>11</v>
      </c>
      <c r="X679" s="383"/>
      <c r="Y679" s="383">
        <v>0</v>
      </c>
      <c r="Z679" s="386" t="s">
        <v>11</v>
      </c>
      <c r="AA679" s="386"/>
      <c r="AB679" s="386">
        <v>0</v>
      </c>
      <c r="AC679" s="386" t="s">
        <v>11</v>
      </c>
      <c r="AD679" s="383" t="s">
        <v>57</v>
      </c>
      <c r="AE679" s="383" t="s">
        <v>36</v>
      </c>
      <c r="AF679" s="383">
        <v>85</v>
      </c>
      <c r="AG679" s="383" t="s">
        <v>35</v>
      </c>
      <c r="AH679" s="383" t="s">
        <v>34</v>
      </c>
      <c r="AI679" s="383" t="s">
        <v>36</v>
      </c>
      <c r="AJ679" s="383" t="s">
        <v>3554</v>
      </c>
      <c r="AK679" s="384" t="str">
        <f t="shared" si="21"/>
        <v>NA</v>
      </c>
      <c r="AL679" s="384" t="str">
        <f t="shared" si="22"/>
        <v>NA</v>
      </c>
    </row>
    <row r="680" spans="1:38" x14ac:dyDescent="0.25">
      <c r="A680" s="381" t="s">
        <v>3224</v>
      </c>
      <c r="B680" s="382" t="s">
        <v>513</v>
      </c>
      <c r="C680" s="382" t="s">
        <v>30</v>
      </c>
      <c r="D680" s="382" t="s">
        <v>514</v>
      </c>
      <c r="E680" s="382" t="s">
        <v>4</v>
      </c>
      <c r="F680" s="383"/>
      <c r="G680" s="383">
        <v>0</v>
      </c>
      <c r="H680" s="383" t="s">
        <v>11</v>
      </c>
      <c r="I680" s="383"/>
      <c r="J680" s="383">
        <v>0</v>
      </c>
      <c r="K680" s="383" t="s">
        <v>11</v>
      </c>
      <c r="L680" s="385"/>
      <c r="M680" s="383">
        <v>0</v>
      </c>
      <c r="N680" s="383" t="s">
        <v>11</v>
      </c>
      <c r="O680" s="385"/>
      <c r="P680" s="385"/>
      <c r="Q680" s="386" t="s">
        <v>11</v>
      </c>
      <c r="R680" s="383"/>
      <c r="S680" s="383">
        <v>0</v>
      </c>
      <c r="T680" s="386" t="s">
        <v>11</v>
      </c>
      <c r="U680" s="386"/>
      <c r="V680" s="386">
        <v>0</v>
      </c>
      <c r="W680" s="386" t="s">
        <v>11</v>
      </c>
      <c r="X680" s="383"/>
      <c r="Y680" s="383">
        <v>0</v>
      </c>
      <c r="Z680" s="386" t="s">
        <v>11</v>
      </c>
      <c r="AA680" s="386"/>
      <c r="AB680" s="386">
        <v>0</v>
      </c>
      <c r="AC680" s="386" t="s">
        <v>11</v>
      </c>
      <c r="AD680" s="383" t="s">
        <v>33</v>
      </c>
      <c r="AE680" s="383" t="s">
        <v>34</v>
      </c>
      <c r="AF680" s="383">
        <v>100</v>
      </c>
      <c r="AG680" s="383" t="s">
        <v>35</v>
      </c>
      <c r="AH680" s="383" t="s">
        <v>34</v>
      </c>
      <c r="AI680" s="383" t="s">
        <v>36</v>
      </c>
      <c r="AJ680" s="383" t="s">
        <v>3554</v>
      </c>
      <c r="AK680" s="384" t="str">
        <f t="shared" si="21"/>
        <v>NA</v>
      </c>
      <c r="AL680" s="384" t="str">
        <f t="shared" si="22"/>
        <v>NA</v>
      </c>
    </row>
    <row r="681" spans="1:38" x14ac:dyDescent="0.25">
      <c r="A681" s="381" t="s">
        <v>3224</v>
      </c>
      <c r="B681" s="382" t="s">
        <v>515</v>
      </c>
      <c r="C681" s="382" t="s">
        <v>30</v>
      </c>
      <c r="D681" s="382" t="s">
        <v>516</v>
      </c>
      <c r="E681" s="382" t="s">
        <v>4</v>
      </c>
      <c r="F681" s="383"/>
      <c r="G681" s="383">
        <v>4</v>
      </c>
      <c r="H681" s="383" t="s">
        <v>11</v>
      </c>
      <c r="I681" s="383"/>
      <c r="J681" s="383">
        <v>4</v>
      </c>
      <c r="K681" s="383" t="s">
        <v>11</v>
      </c>
      <c r="L681" s="385"/>
      <c r="M681" s="383">
        <v>0</v>
      </c>
      <c r="N681" s="383" t="s">
        <v>11</v>
      </c>
      <c r="O681" s="385"/>
      <c r="P681" s="385"/>
      <c r="Q681" s="386" t="s">
        <v>11</v>
      </c>
      <c r="R681" s="383"/>
      <c r="S681" s="383">
        <v>4</v>
      </c>
      <c r="T681" s="386" t="s">
        <v>11</v>
      </c>
      <c r="U681" s="386"/>
      <c r="V681" s="386">
        <v>4</v>
      </c>
      <c r="W681" s="386" t="s">
        <v>11</v>
      </c>
      <c r="X681" s="383"/>
      <c r="Y681" s="383">
        <v>4</v>
      </c>
      <c r="Z681" s="386" t="s">
        <v>11</v>
      </c>
      <c r="AA681" s="386"/>
      <c r="AB681" s="386">
        <v>4</v>
      </c>
      <c r="AC681" s="386" t="s">
        <v>11</v>
      </c>
      <c r="AD681" s="383" t="s">
        <v>33</v>
      </c>
      <c r="AE681" s="383" t="s">
        <v>36</v>
      </c>
      <c r="AF681" s="383">
        <v>90</v>
      </c>
      <c r="AG681" s="383" t="s">
        <v>35</v>
      </c>
      <c r="AH681" s="383" t="s">
        <v>36</v>
      </c>
      <c r="AI681" s="383" t="s">
        <v>36</v>
      </c>
      <c r="AJ681" s="383" t="s">
        <v>3554</v>
      </c>
      <c r="AK681" s="384" t="str">
        <f t="shared" si="21"/>
        <v>NA</v>
      </c>
      <c r="AL681" s="384" t="str">
        <f t="shared" si="22"/>
        <v>NA</v>
      </c>
    </row>
    <row r="682" spans="1:38" x14ac:dyDescent="0.25">
      <c r="A682" s="381" t="s">
        <v>3224</v>
      </c>
      <c r="B682" s="382" t="s">
        <v>517</v>
      </c>
      <c r="C682" s="382" t="s">
        <v>30</v>
      </c>
      <c r="D682" s="382" t="s">
        <v>518</v>
      </c>
      <c r="E682" s="382" t="s">
        <v>4</v>
      </c>
      <c r="F682" s="383"/>
      <c r="G682" s="383">
        <v>10</v>
      </c>
      <c r="H682" s="383" t="s">
        <v>11</v>
      </c>
      <c r="I682" s="383"/>
      <c r="J682" s="383">
        <v>10</v>
      </c>
      <c r="K682" s="383" t="s">
        <v>11</v>
      </c>
      <c r="L682" s="385"/>
      <c r="M682" s="383">
        <v>2</v>
      </c>
      <c r="N682" s="383" t="s">
        <v>11</v>
      </c>
      <c r="O682" s="385"/>
      <c r="P682" s="385"/>
      <c r="Q682" s="386" t="s">
        <v>11</v>
      </c>
      <c r="R682" s="383"/>
      <c r="S682" s="383">
        <v>10</v>
      </c>
      <c r="T682" s="386" t="s">
        <v>11</v>
      </c>
      <c r="U682" s="386"/>
      <c r="V682" s="386">
        <v>9</v>
      </c>
      <c r="W682" s="386" t="s">
        <v>11</v>
      </c>
      <c r="X682" s="383"/>
      <c r="Y682" s="383">
        <v>10</v>
      </c>
      <c r="Z682" s="386" t="s">
        <v>11</v>
      </c>
      <c r="AA682" s="386"/>
      <c r="AB682" s="386">
        <v>8</v>
      </c>
      <c r="AC682" s="386" t="s">
        <v>11</v>
      </c>
      <c r="AD682" s="383" t="s">
        <v>33</v>
      </c>
      <c r="AE682" s="383" t="s">
        <v>36</v>
      </c>
      <c r="AF682" s="383">
        <v>92</v>
      </c>
      <c r="AG682" s="383" t="s">
        <v>40</v>
      </c>
      <c r="AH682" s="383" t="s">
        <v>34</v>
      </c>
      <c r="AI682" s="383" t="s">
        <v>36</v>
      </c>
      <c r="AJ682" s="383" t="s">
        <v>3554</v>
      </c>
      <c r="AK682" s="384" t="str">
        <f t="shared" si="21"/>
        <v>NA</v>
      </c>
      <c r="AL682" s="384" t="str">
        <f t="shared" si="22"/>
        <v>NA</v>
      </c>
    </row>
    <row r="683" spans="1:38" x14ac:dyDescent="0.25">
      <c r="A683" s="381" t="s">
        <v>3224</v>
      </c>
      <c r="B683" s="382" t="s">
        <v>519</v>
      </c>
      <c r="C683" s="382" t="s">
        <v>30</v>
      </c>
      <c r="D683" s="382" t="s">
        <v>520</v>
      </c>
      <c r="E683" s="382" t="s">
        <v>4</v>
      </c>
      <c r="F683" s="383"/>
      <c r="G683" s="383">
        <v>0</v>
      </c>
      <c r="H683" s="383" t="s">
        <v>11</v>
      </c>
      <c r="I683" s="383"/>
      <c r="J683" s="383">
        <v>0</v>
      </c>
      <c r="K683" s="383" t="s">
        <v>11</v>
      </c>
      <c r="L683" s="385"/>
      <c r="M683" s="383">
        <v>0</v>
      </c>
      <c r="N683" s="383" t="s">
        <v>11</v>
      </c>
      <c r="O683" s="385"/>
      <c r="P683" s="385"/>
      <c r="Q683" s="386" t="s">
        <v>11</v>
      </c>
      <c r="R683" s="383"/>
      <c r="S683" s="383">
        <v>0</v>
      </c>
      <c r="T683" s="386" t="s">
        <v>11</v>
      </c>
      <c r="U683" s="386"/>
      <c r="V683" s="386">
        <v>0</v>
      </c>
      <c r="W683" s="386" t="s">
        <v>11</v>
      </c>
      <c r="X683" s="383"/>
      <c r="Y683" s="383">
        <v>0</v>
      </c>
      <c r="Z683" s="386" t="s">
        <v>11</v>
      </c>
      <c r="AA683" s="386"/>
      <c r="AB683" s="386">
        <v>0</v>
      </c>
      <c r="AC683" s="386" t="s">
        <v>11</v>
      </c>
      <c r="AD683" s="383" t="s">
        <v>46</v>
      </c>
      <c r="AE683" s="383" t="s">
        <v>36</v>
      </c>
      <c r="AF683" s="383">
        <v>90</v>
      </c>
      <c r="AG683" s="383" t="s">
        <v>35</v>
      </c>
      <c r="AH683" s="383" t="s">
        <v>34</v>
      </c>
      <c r="AI683" s="383" t="s">
        <v>36</v>
      </c>
      <c r="AJ683" s="383" t="s">
        <v>3554</v>
      </c>
      <c r="AK683" s="384" t="str">
        <f t="shared" si="21"/>
        <v>NA</v>
      </c>
      <c r="AL683" s="384" t="str">
        <f t="shared" si="22"/>
        <v>NA</v>
      </c>
    </row>
    <row r="684" spans="1:38" x14ac:dyDescent="0.25">
      <c r="A684" s="381" t="s">
        <v>3224</v>
      </c>
      <c r="B684" s="382" t="s">
        <v>521</v>
      </c>
      <c r="C684" s="382" t="s">
        <v>30</v>
      </c>
      <c r="D684" s="382" t="s">
        <v>522</v>
      </c>
      <c r="E684" s="382" t="s">
        <v>4</v>
      </c>
      <c r="F684" s="383"/>
      <c r="G684" s="383">
        <v>6</v>
      </c>
      <c r="H684" s="383" t="s">
        <v>11</v>
      </c>
      <c r="I684" s="383"/>
      <c r="J684" s="383">
        <v>6</v>
      </c>
      <c r="K684" s="383" t="s">
        <v>11</v>
      </c>
      <c r="L684" s="385"/>
      <c r="M684" s="383">
        <v>2</v>
      </c>
      <c r="N684" s="383" t="s">
        <v>11</v>
      </c>
      <c r="O684" s="385"/>
      <c r="P684" s="385"/>
      <c r="Q684" s="386" t="s">
        <v>11</v>
      </c>
      <c r="R684" s="383"/>
      <c r="S684" s="383">
        <v>6</v>
      </c>
      <c r="T684" s="386" t="s">
        <v>11</v>
      </c>
      <c r="U684" s="386"/>
      <c r="V684" s="386">
        <v>6</v>
      </c>
      <c r="W684" s="386" t="s">
        <v>11</v>
      </c>
      <c r="X684" s="383"/>
      <c r="Y684" s="383">
        <v>6</v>
      </c>
      <c r="Z684" s="386" t="s">
        <v>11</v>
      </c>
      <c r="AA684" s="386"/>
      <c r="AB684" s="386">
        <v>6</v>
      </c>
      <c r="AC684" s="386" t="s">
        <v>11</v>
      </c>
      <c r="AD684" s="383" t="s">
        <v>104</v>
      </c>
      <c r="AE684" s="383" t="s">
        <v>36</v>
      </c>
      <c r="AF684" s="383">
        <v>90</v>
      </c>
      <c r="AG684" s="383" t="s">
        <v>35</v>
      </c>
      <c r="AH684" s="383" t="s">
        <v>34</v>
      </c>
      <c r="AI684" s="383" t="s">
        <v>36</v>
      </c>
      <c r="AJ684" s="383" t="s">
        <v>3554</v>
      </c>
      <c r="AK684" s="384" t="str">
        <f t="shared" si="21"/>
        <v>NA</v>
      </c>
      <c r="AL684" s="384" t="str">
        <f t="shared" si="22"/>
        <v>NA</v>
      </c>
    </row>
    <row r="685" spans="1:38" x14ac:dyDescent="0.25">
      <c r="A685" s="381" t="s">
        <v>3224</v>
      </c>
      <c r="B685" s="382" t="s">
        <v>523</v>
      </c>
      <c r="C685" s="382" t="s">
        <v>30</v>
      </c>
      <c r="D685" s="382" t="s">
        <v>524</v>
      </c>
      <c r="E685" s="382" t="s">
        <v>4</v>
      </c>
      <c r="F685" s="383"/>
      <c r="G685" s="383">
        <v>5</v>
      </c>
      <c r="H685" s="383" t="s">
        <v>11</v>
      </c>
      <c r="I685" s="383"/>
      <c r="J685" s="383">
        <v>5</v>
      </c>
      <c r="K685" s="383" t="s">
        <v>11</v>
      </c>
      <c r="L685" s="385"/>
      <c r="M685" s="383">
        <v>2</v>
      </c>
      <c r="N685" s="383" t="s">
        <v>11</v>
      </c>
      <c r="O685" s="385"/>
      <c r="P685" s="385"/>
      <c r="Q685" s="386" t="s">
        <v>11</v>
      </c>
      <c r="R685" s="383"/>
      <c r="S685" s="383">
        <v>5</v>
      </c>
      <c r="T685" s="386" t="s">
        <v>11</v>
      </c>
      <c r="U685" s="386"/>
      <c r="V685" s="386">
        <v>5</v>
      </c>
      <c r="W685" s="386" t="s">
        <v>11</v>
      </c>
      <c r="X685" s="383"/>
      <c r="Y685" s="383">
        <v>5</v>
      </c>
      <c r="Z685" s="386" t="s">
        <v>11</v>
      </c>
      <c r="AA685" s="386"/>
      <c r="AB685" s="386">
        <v>5</v>
      </c>
      <c r="AC685" s="386" t="s">
        <v>11</v>
      </c>
      <c r="AD685" s="383" t="s">
        <v>57</v>
      </c>
      <c r="AE685" s="383" t="s">
        <v>36</v>
      </c>
      <c r="AF685" s="383">
        <v>74</v>
      </c>
      <c r="AG685" s="383" t="s">
        <v>35</v>
      </c>
      <c r="AH685" s="383" t="s">
        <v>34</v>
      </c>
      <c r="AI685" s="383" t="s">
        <v>36</v>
      </c>
      <c r="AJ685" s="383" t="s">
        <v>3554</v>
      </c>
      <c r="AK685" s="384" t="str">
        <f t="shared" si="21"/>
        <v>NA</v>
      </c>
      <c r="AL685" s="384" t="str">
        <f t="shared" si="22"/>
        <v>NA</v>
      </c>
    </row>
    <row r="686" spans="1:38" x14ac:dyDescent="0.25">
      <c r="A686" s="381" t="s">
        <v>3224</v>
      </c>
      <c r="B686" s="382" t="s">
        <v>525</v>
      </c>
      <c r="C686" s="382" t="s">
        <v>30</v>
      </c>
      <c r="D686" s="382" t="s">
        <v>526</v>
      </c>
      <c r="E686" s="382" t="s">
        <v>4</v>
      </c>
      <c r="F686" s="383">
        <v>100</v>
      </c>
      <c r="G686" s="383">
        <v>39</v>
      </c>
      <c r="H686" s="383" t="s">
        <v>835</v>
      </c>
      <c r="I686" s="383">
        <v>100</v>
      </c>
      <c r="J686" s="383">
        <v>39</v>
      </c>
      <c r="K686" s="383" t="s">
        <v>835</v>
      </c>
      <c r="L686" s="385"/>
      <c r="M686" s="383">
        <v>13</v>
      </c>
      <c r="N686" s="383" t="s">
        <v>11</v>
      </c>
      <c r="O686" s="385"/>
      <c r="P686" s="385"/>
      <c r="Q686" s="386" t="s">
        <v>11</v>
      </c>
      <c r="R686" s="383"/>
      <c r="S686" s="383">
        <v>39</v>
      </c>
      <c r="T686" s="386" t="s">
        <v>11</v>
      </c>
      <c r="U686" s="386"/>
      <c r="V686" s="386">
        <v>39</v>
      </c>
      <c r="W686" s="386" t="s">
        <v>11</v>
      </c>
      <c r="X686" s="383"/>
      <c r="Y686" s="383">
        <v>39</v>
      </c>
      <c r="Z686" s="386" t="s">
        <v>11</v>
      </c>
      <c r="AA686" s="386"/>
      <c r="AB686" s="386">
        <v>39</v>
      </c>
      <c r="AC686" s="386" t="s">
        <v>11</v>
      </c>
      <c r="AD686" s="383" t="s">
        <v>33</v>
      </c>
      <c r="AE686" s="383" t="s">
        <v>34</v>
      </c>
      <c r="AF686" s="383">
        <v>100</v>
      </c>
      <c r="AG686" s="383" t="s">
        <v>222</v>
      </c>
      <c r="AH686" s="383" t="s">
        <v>36</v>
      </c>
      <c r="AI686" s="383" t="s">
        <v>36</v>
      </c>
      <c r="AJ686" s="383" t="s">
        <v>3554</v>
      </c>
      <c r="AK686" s="384" t="str">
        <f t="shared" si="21"/>
        <v>NA</v>
      </c>
      <c r="AL686" s="384" t="str">
        <f t="shared" si="22"/>
        <v>NA</v>
      </c>
    </row>
    <row r="687" spans="1:38" x14ac:dyDescent="0.25">
      <c r="A687" s="381" t="s">
        <v>3224</v>
      </c>
      <c r="B687" s="382" t="s">
        <v>527</v>
      </c>
      <c r="C687" s="382" t="s">
        <v>30</v>
      </c>
      <c r="D687" s="382" t="s">
        <v>528</v>
      </c>
      <c r="E687" s="382" t="s">
        <v>4</v>
      </c>
      <c r="F687" s="383"/>
      <c r="G687" s="383">
        <v>0</v>
      </c>
      <c r="H687" s="383" t="s">
        <v>11</v>
      </c>
      <c r="I687" s="383"/>
      <c r="J687" s="383">
        <v>0</v>
      </c>
      <c r="K687" s="383" t="s">
        <v>11</v>
      </c>
      <c r="L687" s="385"/>
      <c r="M687" s="383">
        <v>0</v>
      </c>
      <c r="N687" s="383" t="s">
        <v>11</v>
      </c>
      <c r="O687" s="385"/>
      <c r="P687" s="385"/>
      <c r="Q687" s="386" t="s">
        <v>11</v>
      </c>
      <c r="R687" s="383"/>
      <c r="S687" s="383">
        <v>0</v>
      </c>
      <c r="T687" s="386" t="s">
        <v>11</v>
      </c>
      <c r="U687" s="386"/>
      <c r="V687" s="386">
        <v>0</v>
      </c>
      <c r="W687" s="386" t="s">
        <v>11</v>
      </c>
      <c r="X687" s="383"/>
      <c r="Y687" s="383">
        <v>0</v>
      </c>
      <c r="Z687" s="386" t="s">
        <v>11</v>
      </c>
      <c r="AA687" s="386"/>
      <c r="AB687" s="386">
        <v>0</v>
      </c>
      <c r="AC687" s="386" t="s">
        <v>11</v>
      </c>
      <c r="AD687" s="383" t="s">
        <v>33</v>
      </c>
      <c r="AE687" s="383" t="s">
        <v>36</v>
      </c>
      <c r="AF687" s="383">
        <v>90</v>
      </c>
      <c r="AG687" s="383" t="s">
        <v>222</v>
      </c>
      <c r="AH687" s="383" t="s">
        <v>36</v>
      </c>
      <c r="AI687" s="383" t="s">
        <v>34</v>
      </c>
      <c r="AJ687" s="383" t="s">
        <v>3554</v>
      </c>
      <c r="AK687" s="384" t="str">
        <f t="shared" si="21"/>
        <v>NA</v>
      </c>
      <c r="AL687" s="384" t="str">
        <f t="shared" si="22"/>
        <v>NA</v>
      </c>
    </row>
    <row r="688" spans="1:38" x14ac:dyDescent="0.25">
      <c r="A688" s="381" t="s">
        <v>3224</v>
      </c>
      <c r="B688" s="382" t="s">
        <v>529</v>
      </c>
      <c r="C688" s="382" t="s">
        <v>30</v>
      </c>
      <c r="D688" s="382" t="s">
        <v>530</v>
      </c>
      <c r="E688" s="382" t="s">
        <v>4</v>
      </c>
      <c r="F688" s="383"/>
      <c r="G688" s="383">
        <v>6</v>
      </c>
      <c r="H688" s="383" t="s">
        <v>11</v>
      </c>
      <c r="I688" s="383"/>
      <c r="J688" s="383">
        <v>6</v>
      </c>
      <c r="K688" s="383" t="s">
        <v>11</v>
      </c>
      <c r="L688" s="385"/>
      <c r="M688" s="383">
        <v>1</v>
      </c>
      <c r="N688" s="383" t="s">
        <v>11</v>
      </c>
      <c r="O688" s="385"/>
      <c r="P688" s="385"/>
      <c r="Q688" s="386" t="s">
        <v>11</v>
      </c>
      <c r="R688" s="383"/>
      <c r="S688" s="383">
        <v>6</v>
      </c>
      <c r="T688" s="386" t="s">
        <v>11</v>
      </c>
      <c r="U688" s="386"/>
      <c r="V688" s="386">
        <v>6</v>
      </c>
      <c r="W688" s="386" t="s">
        <v>11</v>
      </c>
      <c r="X688" s="383"/>
      <c r="Y688" s="383">
        <v>6</v>
      </c>
      <c r="Z688" s="386" t="s">
        <v>11</v>
      </c>
      <c r="AA688" s="386"/>
      <c r="AB688" s="386">
        <v>6</v>
      </c>
      <c r="AC688" s="386" t="s">
        <v>11</v>
      </c>
      <c r="AD688" s="383" t="s">
        <v>33</v>
      </c>
      <c r="AE688" s="383" t="s">
        <v>34</v>
      </c>
      <c r="AF688" s="383">
        <v>100</v>
      </c>
      <c r="AG688" s="383" t="s">
        <v>222</v>
      </c>
      <c r="AH688" s="383" t="s">
        <v>36</v>
      </c>
      <c r="AI688" s="383" t="s">
        <v>34</v>
      </c>
      <c r="AJ688" s="383" t="s">
        <v>3554</v>
      </c>
      <c r="AK688" s="384" t="str">
        <f t="shared" si="21"/>
        <v>NA</v>
      </c>
      <c r="AL688" s="384" t="str">
        <f t="shared" si="22"/>
        <v>NA</v>
      </c>
    </row>
    <row r="689" spans="1:38" x14ac:dyDescent="0.25">
      <c r="A689" s="381" t="s">
        <v>3224</v>
      </c>
      <c r="B689" s="382" t="s">
        <v>531</v>
      </c>
      <c r="C689" s="382" t="s">
        <v>30</v>
      </c>
      <c r="D689" s="382" t="s">
        <v>532</v>
      </c>
      <c r="E689" s="382" t="s">
        <v>4</v>
      </c>
      <c r="F689" s="383"/>
      <c r="G689" s="383">
        <v>1</v>
      </c>
      <c r="H689" s="383" t="s">
        <v>11</v>
      </c>
      <c r="I689" s="383"/>
      <c r="J689" s="383">
        <v>1</v>
      </c>
      <c r="K689" s="383" t="s">
        <v>11</v>
      </c>
      <c r="L689" s="385"/>
      <c r="M689" s="383">
        <v>0</v>
      </c>
      <c r="N689" s="383" t="s">
        <v>11</v>
      </c>
      <c r="O689" s="385"/>
      <c r="P689" s="385"/>
      <c r="Q689" s="386" t="s">
        <v>11</v>
      </c>
      <c r="R689" s="383"/>
      <c r="S689" s="383">
        <v>0</v>
      </c>
      <c r="T689" s="386" t="s">
        <v>11</v>
      </c>
      <c r="U689" s="386"/>
      <c r="V689" s="386">
        <v>0</v>
      </c>
      <c r="W689" s="386" t="s">
        <v>11</v>
      </c>
      <c r="X689" s="383"/>
      <c r="Y689" s="383">
        <v>0</v>
      </c>
      <c r="Z689" s="386" t="s">
        <v>11</v>
      </c>
      <c r="AA689" s="386"/>
      <c r="AB689" s="386">
        <v>0</v>
      </c>
      <c r="AC689" s="386" t="s">
        <v>11</v>
      </c>
      <c r="AD689" s="383" t="s">
        <v>104</v>
      </c>
      <c r="AE689" s="383" t="s">
        <v>36</v>
      </c>
      <c r="AF689" s="383">
        <v>92</v>
      </c>
      <c r="AG689" s="383" t="s">
        <v>222</v>
      </c>
      <c r="AH689" s="383" t="s">
        <v>34</v>
      </c>
      <c r="AI689" s="383" t="s">
        <v>34</v>
      </c>
      <c r="AJ689" s="383" t="s">
        <v>3554</v>
      </c>
      <c r="AK689" s="384" t="str">
        <f t="shared" si="21"/>
        <v>NA</v>
      </c>
      <c r="AL689" s="384" t="str">
        <f t="shared" si="22"/>
        <v>NA</v>
      </c>
    </row>
    <row r="690" spans="1:38" x14ac:dyDescent="0.25">
      <c r="A690" s="381" t="s">
        <v>3224</v>
      </c>
      <c r="B690" s="382" t="s">
        <v>533</v>
      </c>
      <c r="C690" s="382" t="s">
        <v>30</v>
      </c>
      <c r="D690" s="382" t="s">
        <v>534</v>
      </c>
      <c r="E690" s="382" t="s">
        <v>4</v>
      </c>
      <c r="F690" s="383"/>
      <c r="G690" s="383">
        <v>0</v>
      </c>
      <c r="H690" s="383" t="s">
        <v>11</v>
      </c>
      <c r="I690" s="383"/>
      <c r="J690" s="383">
        <v>0</v>
      </c>
      <c r="K690" s="383" t="s">
        <v>11</v>
      </c>
      <c r="L690" s="385"/>
      <c r="M690" s="383">
        <v>0</v>
      </c>
      <c r="N690" s="383" t="s">
        <v>11</v>
      </c>
      <c r="O690" s="385"/>
      <c r="P690" s="385"/>
      <c r="Q690" s="386" t="s">
        <v>11</v>
      </c>
      <c r="R690" s="383"/>
      <c r="S690" s="383">
        <v>0</v>
      </c>
      <c r="T690" s="386" t="s">
        <v>11</v>
      </c>
      <c r="U690" s="386"/>
      <c r="V690" s="386">
        <v>0</v>
      </c>
      <c r="W690" s="386" t="s">
        <v>11</v>
      </c>
      <c r="X690" s="383"/>
      <c r="Y690" s="383">
        <v>0</v>
      </c>
      <c r="Z690" s="386" t="s">
        <v>11</v>
      </c>
      <c r="AA690" s="386"/>
      <c r="AB690" s="386">
        <v>0</v>
      </c>
      <c r="AC690" s="386" t="s">
        <v>11</v>
      </c>
      <c r="AD690" s="383" t="s">
        <v>57</v>
      </c>
      <c r="AE690" s="383" t="s">
        <v>36</v>
      </c>
      <c r="AF690" s="383">
        <v>85</v>
      </c>
      <c r="AG690" s="383" t="s">
        <v>222</v>
      </c>
      <c r="AH690" s="383" t="s">
        <v>34</v>
      </c>
      <c r="AI690" s="383" t="s">
        <v>34</v>
      </c>
      <c r="AJ690" s="383" t="s">
        <v>3554</v>
      </c>
      <c r="AK690" s="384" t="str">
        <f t="shared" si="21"/>
        <v>NA</v>
      </c>
      <c r="AL690" s="384" t="str">
        <f t="shared" si="22"/>
        <v>NA</v>
      </c>
    </row>
    <row r="691" spans="1:38" x14ac:dyDescent="0.25">
      <c r="A691" s="381" t="s">
        <v>3224</v>
      </c>
      <c r="B691" s="382" t="s">
        <v>535</v>
      </c>
      <c r="C691" s="382" t="s">
        <v>30</v>
      </c>
      <c r="D691" s="382" t="s">
        <v>536</v>
      </c>
      <c r="E691" s="382" t="s">
        <v>4</v>
      </c>
      <c r="F691" s="383"/>
      <c r="G691" s="383">
        <v>0</v>
      </c>
      <c r="H691" s="383" t="s">
        <v>11</v>
      </c>
      <c r="I691" s="383"/>
      <c r="J691" s="383">
        <v>0</v>
      </c>
      <c r="K691" s="383" t="s">
        <v>11</v>
      </c>
      <c r="L691" s="385"/>
      <c r="M691" s="383">
        <v>0</v>
      </c>
      <c r="N691" s="383" t="s">
        <v>11</v>
      </c>
      <c r="O691" s="385"/>
      <c r="P691" s="385"/>
      <c r="Q691" s="386" t="s">
        <v>11</v>
      </c>
      <c r="R691" s="383"/>
      <c r="S691" s="383">
        <v>0</v>
      </c>
      <c r="T691" s="386" t="s">
        <v>11</v>
      </c>
      <c r="U691" s="386"/>
      <c r="V691" s="386">
        <v>0</v>
      </c>
      <c r="W691" s="386" t="s">
        <v>11</v>
      </c>
      <c r="X691" s="383"/>
      <c r="Y691" s="383">
        <v>0</v>
      </c>
      <c r="Z691" s="386" t="s">
        <v>11</v>
      </c>
      <c r="AA691" s="386"/>
      <c r="AB691" s="386">
        <v>0</v>
      </c>
      <c r="AC691" s="386" t="s">
        <v>11</v>
      </c>
      <c r="AD691" s="383" t="s">
        <v>104</v>
      </c>
      <c r="AE691" s="383" t="s">
        <v>36</v>
      </c>
      <c r="AF691" s="383">
        <v>85</v>
      </c>
      <c r="AG691" s="383" t="s">
        <v>222</v>
      </c>
      <c r="AH691" s="383" t="s">
        <v>34</v>
      </c>
      <c r="AI691" s="383" t="s">
        <v>34</v>
      </c>
      <c r="AJ691" s="383" t="s">
        <v>3554</v>
      </c>
      <c r="AK691" s="384" t="str">
        <f t="shared" si="21"/>
        <v>NA</v>
      </c>
      <c r="AL691" s="384" t="str">
        <f t="shared" si="22"/>
        <v>NA</v>
      </c>
    </row>
    <row r="692" spans="1:38" x14ac:dyDescent="0.25">
      <c r="A692" s="381" t="s">
        <v>3224</v>
      </c>
      <c r="B692" s="382" t="s">
        <v>537</v>
      </c>
      <c r="C692" s="382" t="s">
        <v>30</v>
      </c>
      <c r="D692" s="382" t="s">
        <v>538</v>
      </c>
      <c r="E692" s="382" t="s">
        <v>4</v>
      </c>
      <c r="F692" s="383"/>
      <c r="G692" s="383">
        <v>1</v>
      </c>
      <c r="H692" s="383" t="s">
        <v>11</v>
      </c>
      <c r="I692" s="383"/>
      <c r="J692" s="383">
        <v>1</v>
      </c>
      <c r="K692" s="383" t="s">
        <v>11</v>
      </c>
      <c r="L692" s="385"/>
      <c r="M692" s="383">
        <v>0</v>
      </c>
      <c r="N692" s="383" t="s">
        <v>11</v>
      </c>
      <c r="O692" s="385"/>
      <c r="P692" s="385"/>
      <c r="Q692" s="386" t="s">
        <v>11</v>
      </c>
      <c r="R692" s="383"/>
      <c r="S692" s="383">
        <v>1</v>
      </c>
      <c r="T692" s="386" t="s">
        <v>11</v>
      </c>
      <c r="U692" s="386"/>
      <c r="V692" s="386">
        <v>1</v>
      </c>
      <c r="W692" s="386" t="s">
        <v>11</v>
      </c>
      <c r="X692" s="383"/>
      <c r="Y692" s="383">
        <v>1</v>
      </c>
      <c r="Z692" s="386" t="s">
        <v>11</v>
      </c>
      <c r="AA692" s="386"/>
      <c r="AB692" s="386">
        <v>1</v>
      </c>
      <c r="AC692" s="386" t="s">
        <v>11</v>
      </c>
      <c r="AD692" s="383" t="s">
        <v>46</v>
      </c>
      <c r="AE692" s="383" t="s">
        <v>36</v>
      </c>
      <c r="AF692" s="383">
        <v>72</v>
      </c>
      <c r="AG692" s="383" t="s">
        <v>222</v>
      </c>
      <c r="AH692" s="383" t="s">
        <v>34</v>
      </c>
      <c r="AI692" s="383" t="s">
        <v>36</v>
      </c>
      <c r="AJ692" s="383" t="s">
        <v>3554</v>
      </c>
      <c r="AK692" s="384" t="str">
        <f t="shared" si="21"/>
        <v>NA</v>
      </c>
      <c r="AL692" s="384" t="str">
        <f t="shared" si="22"/>
        <v>NA</v>
      </c>
    </row>
    <row r="693" spans="1:38" x14ac:dyDescent="0.25">
      <c r="A693" s="381" t="s">
        <v>3224</v>
      </c>
      <c r="B693" s="382" t="s">
        <v>539</v>
      </c>
      <c r="C693" s="382" t="s">
        <v>30</v>
      </c>
      <c r="D693" s="382" t="s">
        <v>540</v>
      </c>
      <c r="E693" s="382" t="s">
        <v>4</v>
      </c>
      <c r="F693" s="383"/>
      <c r="G693" s="383">
        <v>1</v>
      </c>
      <c r="H693" s="383" t="s">
        <v>11</v>
      </c>
      <c r="I693" s="383"/>
      <c r="J693" s="383">
        <v>1</v>
      </c>
      <c r="K693" s="383" t="s">
        <v>11</v>
      </c>
      <c r="L693" s="385"/>
      <c r="M693" s="383">
        <v>0</v>
      </c>
      <c r="N693" s="383" t="s">
        <v>11</v>
      </c>
      <c r="O693" s="385"/>
      <c r="P693" s="385"/>
      <c r="Q693" s="386" t="s">
        <v>11</v>
      </c>
      <c r="R693" s="383"/>
      <c r="S693" s="383">
        <v>1</v>
      </c>
      <c r="T693" s="386" t="s">
        <v>11</v>
      </c>
      <c r="U693" s="386"/>
      <c r="V693" s="386">
        <v>1</v>
      </c>
      <c r="W693" s="386" t="s">
        <v>11</v>
      </c>
      <c r="X693" s="383"/>
      <c r="Y693" s="383">
        <v>1</v>
      </c>
      <c r="Z693" s="386" t="s">
        <v>11</v>
      </c>
      <c r="AA693" s="386"/>
      <c r="AB693" s="386">
        <v>1</v>
      </c>
      <c r="AC693" s="386" t="s">
        <v>11</v>
      </c>
      <c r="AD693" s="383" t="s">
        <v>33</v>
      </c>
      <c r="AE693" s="383" t="s">
        <v>36</v>
      </c>
      <c r="AF693" s="383">
        <v>92</v>
      </c>
      <c r="AG693" s="383" t="s">
        <v>222</v>
      </c>
      <c r="AH693" s="383" t="s">
        <v>34</v>
      </c>
      <c r="AI693" s="383" t="s">
        <v>34</v>
      </c>
      <c r="AJ693" s="383" t="s">
        <v>3554</v>
      </c>
      <c r="AK693" s="384" t="str">
        <f t="shared" si="21"/>
        <v>NA</v>
      </c>
      <c r="AL693" s="384" t="str">
        <f t="shared" si="22"/>
        <v>NA</v>
      </c>
    </row>
    <row r="694" spans="1:38" x14ac:dyDescent="0.25">
      <c r="A694" s="381" t="s">
        <v>3224</v>
      </c>
      <c r="B694" s="382" t="s">
        <v>865</v>
      </c>
      <c r="C694" s="382" t="s">
        <v>30</v>
      </c>
      <c r="D694" s="382" t="s">
        <v>2245</v>
      </c>
      <c r="E694" s="382" t="s">
        <v>4</v>
      </c>
      <c r="F694" s="383"/>
      <c r="G694" s="383">
        <v>2</v>
      </c>
      <c r="H694" s="383" t="s">
        <v>11</v>
      </c>
      <c r="I694" s="383"/>
      <c r="J694" s="383">
        <v>2</v>
      </c>
      <c r="K694" s="383" t="s">
        <v>11</v>
      </c>
      <c r="L694" s="385"/>
      <c r="M694" s="383">
        <v>1</v>
      </c>
      <c r="N694" s="383" t="s">
        <v>11</v>
      </c>
      <c r="O694" s="385"/>
      <c r="P694" s="385"/>
      <c r="Q694" s="386" t="s">
        <v>11</v>
      </c>
      <c r="R694" s="383"/>
      <c r="S694" s="383">
        <v>2</v>
      </c>
      <c r="T694" s="386" t="s">
        <v>11</v>
      </c>
      <c r="U694" s="386"/>
      <c r="V694" s="386">
        <v>2</v>
      </c>
      <c r="W694" s="386" t="s">
        <v>11</v>
      </c>
      <c r="X694" s="383"/>
      <c r="Y694" s="383">
        <v>2</v>
      </c>
      <c r="Z694" s="386" t="s">
        <v>11</v>
      </c>
      <c r="AA694" s="386"/>
      <c r="AB694" s="386">
        <v>2</v>
      </c>
      <c r="AC694" s="386" t="s">
        <v>11</v>
      </c>
      <c r="AD694" s="383" t="s">
        <v>33</v>
      </c>
      <c r="AE694" s="383" t="s">
        <v>36</v>
      </c>
      <c r="AF694" s="383">
        <v>90</v>
      </c>
      <c r="AG694" s="383" t="s">
        <v>222</v>
      </c>
      <c r="AH694" s="383" t="s">
        <v>36</v>
      </c>
      <c r="AI694" s="383" t="s">
        <v>34</v>
      </c>
      <c r="AJ694" s="383" t="s">
        <v>3554</v>
      </c>
      <c r="AK694" s="384" t="str">
        <f t="shared" si="21"/>
        <v>NA</v>
      </c>
      <c r="AL694" s="384" t="str">
        <f t="shared" si="22"/>
        <v>NA</v>
      </c>
    </row>
    <row r="695" spans="1:38" x14ac:dyDescent="0.25">
      <c r="A695" s="381" t="s">
        <v>3224</v>
      </c>
      <c r="B695" s="382" t="s">
        <v>541</v>
      </c>
      <c r="C695" s="382" t="s">
        <v>30</v>
      </c>
      <c r="D695" s="382" t="s">
        <v>2325</v>
      </c>
      <c r="E695" s="382" t="s">
        <v>4</v>
      </c>
      <c r="F695" s="383"/>
      <c r="G695" s="383">
        <v>2</v>
      </c>
      <c r="H695" s="383" t="s">
        <v>11</v>
      </c>
      <c r="I695" s="383"/>
      <c r="J695" s="383">
        <v>2</v>
      </c>
      <c r="K695" s="383" t="s">
        <v>11</v>
      </c>
      <c r="L695" s="385"/>
      <c r="M695" s="383">
        <v>2</v>
      </c>
      <c r="N695" s="383" t="s">
        <v>11</v>
      </c>
      <c r="O695" s="385"/>
      <c r="P695" s="385"/>
      <c r="Q695" s="386" t="s">
        <v>11</v>
      </c>
      <c r="R695" s="383"/>
      <c r="S695" s="383">
        <v>2</v>
      </c>
      <c r="T695" s="386" t="s">
        <v>11</v>
      </c>
      <c r="U695" s="386"/>
      <c r="V695" s="386">
        <v>2</v>
      </c>
      <c r="W695" s="386" t="s">
        <v>11</v>
      </c>
      <c r="X695" s="383"/>
      <c r="Y695" s="383">
        <v>2</v>
      </c>
      <c r="Z695" s="386" t="s">
        <v>11</v>
      </c>
      <c r="AA695" s="386"/>
      <c r="AB695" s="386">
        <v>2</v>
      </c>
      <c r="AC695" s="386" t="s">
        <v>11</v>
      </c>
      <c r="AD695" s="383" t="s">
        <v>104</v>
      </c>
      <c r="AE695" s="383" t="s">
        <v>36</v>
      </c>
      <c r="AF695" s="383">
        <v>79</v>
      </c>
      <c r="AG695" s="383" t="s">
        <v>222</v>
      </c>
      <c r="AH695" s="383" t="s">
        <v>34</v>
      </c>
      <c r="AI695" s="383" t="s">
        <v>34</v>
      </c>
      <c r="AJ695" s="383" t="s">
        <v>3554</v>
      </c>
      <c r="AK695" s="384" t="str">
        <f t="shared" si="21"/>
        <v>NA</v>
      </c>
      <c r="AL695" s="384" t="str">
        <f t="shared" si="22"/>
        <v>NA</v>
      </c>
    </row>
    <row r="696" spans="1:38" x14ac:dyDescent="0.25">
      <c r="A696" s="381" t="s">
        <v>3224</v>
      </c>
      <c r="B696" s="382" t="s">
        <v>542</v>
      </c>
      <c r="C696" s="382" t="s">
        <v>30</v>
      </c>
      <c r="D696" s="382" t="s">
        <v>543</v>
      </c>
      <c r="E696" s="382" t="s">
        <v>4</v>
      </c>
      <c r="F696" s="383"/>
      <c r="G696" s="383">
        <v>28</v>
      </c>
      <c r="H696" s="383" t="s">
        <v>11</v>
      </c>
      <c r="I696" s="383"/>
      <c r="J696" s="383">
        <v>28</v>
      </c>
      <c r="K696" s="383" t="s">
        <v>11</v>
      </c>
      <c r="L696" s="385"/>
      <c r="M696" s="383">
        <v>11</v>
      </c>
      <c r="N696" s="383" t="s">
        <v>11</v>
      </c>
      <c r="O696" s="385"/>
      <c r="P696" s="385"/>
      <c r="Q696" s="386" t="s">
        <v>11</v>
      </c>
      <c r="R696" s="383"/>
      <c r="S696" s="383">
        <v>28</v>
      </c>
      <c r="T696" s="386" t="s">
        <v>11</v>
      </c>
      <c r="U696" s="386"/>
      <c r="V696" s="386">
        <v>28</v>
      </c>
      <c r="W696" s="386" t="s">
        <v>11</v>
      </c>
      <c r="X696" s="383"/>
      <c r="Y696" s="383">
        <v>28</v>
      </c>
      <c r="Z696" s="386" t="s">
        <v>11</v>
      </c>
      <c r="AA696" s="386"/>
      <c r="AB696" s="386">
        <v>28</v>
      </c>
      <c r="AC696" s="386" t="s">
        <v>11</v>
      </c>
      <c r="AD696" s="383" t="s">
        <v>33</v>
      </c>
      <c r="AE696" s="383" t="s">
        <v>36</v>
      </c>
      <c r="AF696" s="383">
        <v>95</v>
      </c>
      <c r="AG696" s="383" t="s">
        <v>222</v>
      </c>
      <c r="AH696" s="383" t="s">
        <v>36</v>
      </c>
      <c r="AI696" s="383" t="s">
        <v>36</v>
      </c>
      <c r="AJ696" s="383" t="s">
        <v>3554</v>
      </c>
      <c r="AK696" s="384" t="str">
        <f t="shared" si="21"/>
        <v>NA</v>
      </c>
      <c r="AL696" s="384" t="str">
        <f t="shared" si="22"/>
        <v>NA</v>
      </c>
    </row>
    <row r="697" spans="1:38" x14ac:dyDescent="0.25">
      <c r="A697" s="381" t="s">
        <v>3224</v>
      </c>
      <c r="B697" s="382" t="s">
        <v>544</v>
      </c>
      <c r="C697" s="382" t="s">
        <v>30</v>
      </c>
      <c r="D697" s="382" t="s">
        <v>545</v>
      </c>
      <c r="E697" s="382" t="s">
        <v>4</v>
      </c>
      <c r="F697" s="383"/>
      <c r="G697" s="383">
        <v>4</v>
      </c>
      <c r="H697" s="383" t="s">
        <v>11</v>
      </c>
      <c r="I697" s="383"/>
      <c r="J697" s="383">
        <v>4</v>
      </c>
      <c r="K697" s="383" t="s">
        <v>11</v>
      </c>
      <c r="L697" s="385"/>
      <c r="M697" s="383">
        <v>1</v>
      </c>
      <c r="N697" s="383" t="s">
        <v>11</v>
      </c>
      <c r="O697" s="385"/>
      <c r="P697" s="385"/>
      <c r="Q697" s="386" t="s">
        <v>11</v>
      </c>
      <c r="R697" s="383"/>
      <c r="S697" s="383">
        <v>4</v>
      </c>
      <c r="T697" s="386" t="s">
        <v>11</v>
      </c>
      <c r="U697" s="386"/>
      <c r="V697" s="386">
        <v>3</v>
      </c>
      <c r="W697" s="386" t="s">
        <v>11</v>
      </c>
      <c r="X697" s="383"/>
      <c r="Y697" s="383">
        <v>4</v>
      </c>
      <c r="Z697" s="386" t="s">
        <v>11</v>
      </c>
      <c r="AA697" s="386"/>
      <c r="AB697" s="386">
        <v>3</v>
      </c>
      <c r="AC697" s="386" t="s">
        <v>11</v>
      </c>
      <c r="AD697" s="383" t="s">
        <v>33</v>
      </c>
      <c r="AE697" s="383" t="s">
        <v>36</v>
      </c>
      <c r="AF697" s="383">
        <v>90</v>
      </c>
      <c r="AG697" s="383" t="s">
        <v>222</v>
      </c>
      <c r="AH697" s="383" t="s">
        <v>36</v>
      </c>
      <c r="AI697" s="383" t="s">
        <v>34</v>
      </c>
      <c r="AJ697" s="383" t="s">
        <v>3554</v>
      </c>
      <c r="AK697" s="384" t="str">
        <f t="shared" si="21"/>
        <v>NA</v>
      </c>
      <c r="AL697" s="384" t="str">
        <f t="shared" si="22"/>
        <v>NA</v>
      </c>
    </row>
    <row r="698" spans="1:38" x14ac:dyDescent="0.25">
      <c r="A698" s="381" t="s">
        <v>3224</v>
      </c>
      <c r="B698" s="382" t="s">
        <v>546</v>
      </c>
      <c r="C698" s="382" t="s">
        <v>30</v>
      </c>
      <c r="D698" s="382" t="s">
        <v>547</v>
      </c>
      <c r="E698" s="382" t="s">
        <v>4</v>
      </c>
      <c r="F698" s="383"/>
      <c r="G698" s="383">
        <v>12</v>
      </c>
      <c r="H698" s="383" t="s">
        <v>11</v>
      </c>
      <c r="I698" s="383"/>
      <c r="J698" s="383">
        <v>12</v>
      </c>
      <c r="K698" s="383" t="s">
        <v>11</v>
      </c>
      <c r="L698" s="385"/>
      <c r="M698" s="383">
        <v>3</v>
      </c>
      <c r="N698" s="383" t="s">
        <v>11</v>
      </c>
      <c r="O698" s="385"/>
      <c r="P698" s="385"/>
      <c r="Q698" s="386" t="s">
        <v>11</v>
      </c>
      <c r="R698" s="383"/>
      <c r="S698" s="383">
        <v>11</v>
      </c>
      <c r="T698" s="386" t="s">
        <v>11</v>
      </c>
      <c r="U698" s="386"/>
      <c r="V698" s="386">
        <v>11</v>
      </c>
      <c r="W698" s="386" t="s">
        <v>11</v>
      </c>
      <c r="X698" s="383"/>
      <c r="Y698" s="383">
        <v>11</v>
      </c>
      <c r="Z698" s="386" t="s">
        <v>11</v>
      </c>
      <c r="AA698" s="386"/>
      <c r="AB698" s="386">
        <v>11</v>
      </c>
      <c r="AC698" s="386" t="s">
        <v>11</v>
      </c>
      <c r="AD698" s="383" t="s">
        <v>104</v>
      </c>
      <c r="AE698" s="383" t="s">
        <v>36</v>
      </c>
      <c r="AF698" s="383">
        <v>85</v>
      </c>
      <c r="AG698" s="383" t="s">
        <v>222</v>
      </c>
      <c r="AH698" s="383" t="s">
        <v>34</v>
      </c>
      <c r="AI698" s="383" t="s">
        <v>36</v>
      </c>
      <c r="AJ698" s="383" t="s">
        <v>3554</v>
      </c>
      <c r="AK698" s="384" t="str">
        <f t="shared" si="21"/>
        <v>NA</v>
      </c>
      <c r="AL698" s="384" t="str">
        <f t="shared" si="22"/>
        <v>NA</v>
      </c>
    </row>
    <row r="699" spans="1:38" x14ac:dyDescent="0.25">
      <c r="A699" s="381" t="s">
        <v>3224</v>
      </c>
      <c r="B699" s="382" t="s">
        <v>548</v>
      </c>
      <c r="C699" s="382" t="s">
        <v>30</v>
      </c>
      <c r="D699" s="382" t="s">
        <v>549</v>
      </c>
      <c r="E699" s="382" t="s">
        <v>4</v>
      </c>
      <c r="F699" s="383"/>
      <c r="G699" s="383">
        <v>2</v>
      </c>
      <c r="H699" s="383" t="s">
        <v>11</v>
      </c>
      <c r="I699" s="383"/>
      <c r="J699" s="383">
        <v>2</v>
      </c>
      <c r="K699" s="383" t="s">
        <v>11</v>
      </c>
      <c r="L699" s="385"/>
      <c r="M699" s="383">
        <v>0</v>
      </c>
      <c r="N699" s="383" t="s">
        <v>11</v>
      </c>
      <c r="O699" s="385"/>
      <c r="P699" s="385"/>
      <c r="Q699" s="386" t="s">
        <v>11</v>
      </c>
      <c r="R699" s="383"/>
      <c r="S699" s="383">
        <v>2</v>
      </c>
      <c r="T699" s="386" t="s">
        <v>11</v>
      </c>
      <c r="U699" s="386"/>
      <c r="V699" s="386">
        <v>2</v>
      </c>
      <c r="W699" s="386" t="s">
        <v>11</v>
      </c>
      <c r="X699" s="383"/>
      <c r="Y699" s="383">
        <v>2</v>
      </c>
      <c r="Z699" s="386" t="s">
        <v>11</v>
      </c>
      <c r="AA699" s="386"/>
      <c r="AB699" s="386">
        <v>2</v>
      </c>
      <c r="AC699" s="386" t="s">
        <v>11</v>
      </c>
      <c r="AD699" s="383" t="s">
        <v>33</v>
      </c>
      <c r="AE699" s="383" t="s">
        <v>36</v>
      </c>
      <c r="AF699" s="383">
        <v>92</v>
      </c>
      <c r="AG699" s="383" t="s">
        <v>222</v>
      </c>
      <c r="AH699" s="383" t="s">
        <v>36</v>
      </c>
      <c r="AI699" s="383" t="s">
        <v>34</v>
      </c>
      <c r="AJ699" s="383" t="s">
        <v>3554</v>
      </c>
      <c r="AK699" s="384" t="str">
        <f t="shared" si="21"/>
        <v>NA</v>
      </c>
      <c r="AL699" s="384" t="str">
        <f t="shared" si="22"/>
        <v>NA</v>
      </c>
    </row>
    <row r="700" spans="1:38" x14ac:dyDescent="0.25">
      <c r="A700" s="381" t="s">
        <v>3224</v>
      </c>
      <c r="B700" s="382" t="s">
        <v>550</v>
      </c>
      <c r="C700" s="382" t="s">
        <v>30</v>
      </c>
      <c r="D700" s="382" t="s">
        <v>551</v>
      </c>
      <c r="E700" s="382" t="s">
        <v>4</v>
      </c>
      <c r="F700" s="383"/>
      <c r="G700" s="383">
        <v>6</v>
      </c>
      <c r="H700" s="383" t="s">
        <v>11</v>
      </c>
      <c r="I700" s="383"/>
      <c r="J700" s="383">
        <v>6</v>
      </c>
      <c r="K700" s="383" t="s">
        <v>11</v>
      </c>
      <c r="L700" s="385"/>
      <c r="M700" s="383">
        <v>3</v>
      </c>
      <c r="N700" s="383" t="s">
        <v>11</v>
      </c>
      <c r="O700" s="385"/>
      <c r="P700" s="385"/>
      <c r="Q700" s="386" t="s">
        <v>11</v>
      </c>
      <c r="R700" s="383"/>
      <c r="S700" s="383">
        <v>6</v>
      </c>
      <c r="T700" s="386" t="s">
        <v>11</v>
      </c>
      <c r="U700" s="386"/>
      <c r="V700" s="386">
        <v>6</v>
      </c>
      <c r="W700" s="386" t="s">
        <v>11</v>
      </c>
      <c r="X700" s="383"/>
      <c r="Y700" s="383">
        <v>6</v>
      </c>
      <c r="Z700" s="386" t="s">
        <v>11</v>
      </c>
      <c r="AA700" s="386"/>
      <c r="AB700" s="386">
        <v>6</v>
      </c>
      <c r="AC700" s="386" t="s">
        <v>11</v>
      </c>
      <c r="AD700" s="383" t="s">
        <v>33</v>
      </c>
      <c r="AE700" s="383" t="s">
        <v>36</v>
      </c>
      <c r="AF700" s="383">
        <v>92</v>
      </c>
      <c r="AG700" s="383" t="s">
        <v>222</v>
      </c>
      <c r="AH700" s="383" t="s">
        <v>36</v>
      </c>
      <c r="AI700" s="383" t="s">
        <v>34</v>
      </c>
      <c r="AJ700" s="383" t="s">
        <v>3554</v>
      </c>
      <c r="AK700" s="384" t="str">
        <f t="shared" si="21"/>
        <v>NA</v>
      </c>
      <c r="AL700" s="384" t="str">
        <f t="shared" si="22"/>
        <v>NA</v>
      </c>
    </row>
    <row r="701" spans="1:38" x14ac:dyDescent="0.25">
      <c r="A701" s="381" t="s">
        <v>3224</v>
      </c>
      <c r="B701" s="382" t="s">
        <v>552</v>
      </c>
      <c r="C701" s="382" t="s">
        <v>30</v>
      </c>
      <c r="D701" s="382" t="s">
        <v>553</v>
      </c>
      <c r="E701" s="382" t="s">
        <v>4</v>
      </c>
      <c r="F701" s="383"/>
      <c r="G701" s="383">
        <v>0</v>
      </c>
      <c r="H701" s="383" t="s">
        <v>11</v>
      </c>
      <c r="I701" s="383"/>
      <c r="J701" s="383">
        <v>0</v>
      </c>
      <c r="K701" s="383" t="s">
        <v>11</v>
      </c>
      <c r="L701" s="385"/>
      <c r="M701" s="383">
        <v>0</v>
      </c>
      <c r="N701" s="383" t="s">
        <v>11</v>
      </c>
      <c r="O701" s="385"/>
      <c r="P701" s="385"/>
      <c r="Q701" s="386" t="s">
        <v>11</v>
      </c>
      <c r="R701" s="383"/>
      <c r="S701" s="383">
        <v>0</v>
      </c>
      <c r="T701" s="386" t="s">
        <v>11</v>
      </c>
      <c r="U701" s="386"/>
      <c r="V701" s="386">
        <v>0</v>
      </c>
      <c r="W701" s="386" t="s">
        <v>11</v>
      </c>
      <c r="X701" s="383"/>
      <c r="Y701" s="383">
        <v>0</v>
      </c>
      <c r="Z701" s="386" t="s">
        <v>11</v>
      </c>
      <c r="AA701" s="386"/>
      <c r="AB701" s="386">
        <v>0</v>
      </c>
      <c r="AC701" s="386" t="s">
        <v>11</v>
      </c>
      <c r="AD701" s="383" t="s">
        <v>46</v>
      </c>
      <c r="AE701" s="383" t="s">
        <v>36</v>
      </c>
      <c r="AF701" s="383">
        <v>77</v>
      </c>
      <c r="AG701" s="383" t="s">
        <v>222</v>
      </c>
      <c r="AH701" s="383" t="s">
        <v>34</v>
      </c>
      <c r="AI701" s="383" t="s">
        <v>36</v>
      </c>
      <c r="AJ701" s="383" t="s">
        <v>3554</v>
      </c>
      <c r="AK701" s="384" t="str">
        <f t="shared" si="21"/>
        <v>NA</v>
      </c>
      <c r="AL701" s="384" t="str">
        <f t="shared" si="22"/>
        <v>NA</v>
      </c>
    </row>
    <row r="702" spans="1:38" x14ac:dyDescent="0.25">
      <c r="A702" s="381" t="s">
        <v>3224</v>
      </c>
      <c r="B702" s="382" t="s">
        <v>554</v>
      </c>
      <c r="C702" s="382" t="s">
        <v>30</v>
      </c>
      <c r="D702" s="382" t="s">
        <v>555</v>
      </c>
      <c r="E702" s="382" t="s">
        <v>4</v>
      </c>
      <c r="F702" s="383"/>
      <c r="G702" s="383">
        <v>1</v>
      </c>
      <c r="H702" s="383" t="s">
        <v>11</v>
      </c>
      <c r="I702" s="383"/>
      <c r="J702" s="383">
        <v>1</v>
      </c>
      <c r="K702" s="383" t="s">
        <v>11</v>
      </c>
      <c r="L702" s="385"/>
      <c r="M702" s="383">
        <v>0</v>
      </c>
      <c r="N702" s="383" t="s">
        <v>11</v>
      </c>
      <c r="O702" s="385"/>
      <c r="P702" s="385"/>
      <c r="Q702" s="386" t="s">
        <v>11</v>
      </c>
      <c r="R702" s="383"/>
      <c r="S702" s="383">
        <v>1</v>
      </c>
      <c r="T702" s="386" t="s">
        <v>11</v>
      </c>
      <c r="U702" s="386"/>
      <c r="V702" s="386">
        <v>1</v>
      </c>
      <c r="W702" s="386" t="s">
        <v>11</v>
      </c>
      <c r="X702" s="383"/>
      <c r="Y702" s="383">
        <v>1</v>
      </c>
      <c r="Z702" s="386" t="s">
        <v>11</v>
      </c>
      <c r="AA702" s="386"/>
      <c r="AB702" s="386">
        <v>1</v>
      </c>
      <c r="AC702" s="386" t="s">
        <v>11</v>
      </c>
      <c r="AD702" s="383" t="s">
        <v>104</v>
      </c>
      <c r="AE702" s="383" t="s">
        <v>36</v>
      </c>
      <c r="AF702" s="383">
        <v>85</v>
      </c>
      <c r="AG702" s="383" t="s">
        <v>222</v>
      </c>
      <c r="AH702" s="383" t="s">
        <v>34</v>
      </c>
      <c r="AI702" s="383" t="s">
        <v>34</v>
      </c>
      <c r="AJ702" s="383" t="s">
        <v>3554</v>
      </c>
      <c r="AK702" s="384" t="str">
        <f t="shared" si="21"/>
        <v>NA</v>
      </c>
      <c r="AL702" s="384" t="str">
        <f t="shared" si="22"/>
        <v>NA</v>
      </c>
    </row>
    <row r="703" spans="1:38" x14ac:dyDescent="0.25">
      <c r="A703" s="381" t="s">
        <v>3224</v>
      </c>
      <c r="B703" s="382" t="s">
        <v>556</v>
      </c>
      <c r="C703" s="382" t="s">
        <v>30</v>
      </c>
      <c r="D703" s="382" t="s">
        <v>557</v>
      </c>
      <c r="E703" s="382" t="s">
        <v>4</v>
      </c>
      <c r="F703" s="383"/>
      <c r="G703" s="383">
        <v>21</v>
      </c>
      <c r="H703" s="383" t="s">
        <v>11</v>
      </c>
      <c r="I703" s="383"/>
      <c r="J703" s="383">
        <v>18</v>
      </c>
      <c r="K703" s="383" t="s">
        <v>11</v>
      </c>
      <c r="L703" s="385"/>
      <c r="M703" s="383">
        <v>7</v>
      </c>
      <c r="N703" s="383" t="s">
        <v>11</v>
      </c>
      <c r="O703" s="385"/>
      <c r="P703" s="385">
        <v>2</v>
      </c>
      <c r="Q703" s="386" t="s">
        <v>11</v>
      </c>
      <c r="R703" s="383"/>
      <c r="S703" s="383">
        <v>21</v>
      </c>
      <c r="T703" s="386" t="s">
        <v>11</v>
      </c>
      <c r="U703" s="386"/>
      <c r="V703" s="386">
        <v>16</v>
      </c>
      <c r="W703" s="386" t="s">
        <v>11</v>
      </c>
      <c r="X703" s="383"/>
      <c r="Y703" s="383">
        <v>18</v>
      </c>
      <c r="Z703" s="386" t="s">
        <v>11</v>
      </c>
      <c r="AA703" s="386"/>
      <c r="AB703" s="386">
        <v>13</v>
      </c>
      <c r="AC703" s="386" t="s">
        <v>11</v>
      </c>
      <c r="AD703" s="383"/>
      <c r="AE703" s="383" t="s">
        <v>36</v>
      </c>
      <c r="AF703" s="383">
        <v>97</v>
      </c>
      <c r="AG703" s="383" t="s">
        <v>40</v>
      </c>
      <c r="AH703" s="383" t="s">
        <v>36</v>
      </c>
      <c r="AI703" s="383" t="s">
        <v>34</v>
      </c>
      <c r="AJ703" s="383" t="s">
        <v>3554</v>
      </c>
      <c r="AK703" s="384" t="str">
        <f t="shared" si="21"/>
        <v>NA</v>
      </c>
      <c r="AL703" s="384" t="str">
        <f t="shared" si="22"/>
        <v>NA</v>
      </c>
    </row>
    <row r="704" spans="1:38" x14ac:dyDescent="0.25">
      <c r="A704" s="381" t="s">
        <v>3224</v>
      </c>
      <c r="B704" s="382" t="s">
        <v>558</v>
      </c>
      <c r="C704" s="382" t="s">
        <v>30</v>
      </c>
      <c r="D704" s="382" t="s">
        <v>559</v>
      </c>
      <c r="E704" s="382" t="s">
        <v>4</v>
      </c>
      <c r="F704" s="383"/>
      <c r="G704" s="383">
        <v>4</v>
      </c>
      <c r="H704" s="383" t="s">
        <v>11</v>
      </c>
      <c r="I704" s="383"/>
      <c r="J704" s="383">
        <v>4</v>
      </c>
      <c r="K704" s="383" t="s">
        <v>11</v>
      </c>
      <c r="L704" s="385"/>
      <c r="M704" s="383">
        <v>3</v>
      </c>
      <c r="N704" s="383" t="s">
        <v>11</v>
      </c>
      <c r="O704" s="385"/>
      <c r="P704" s="385"/>
      <c r="Q704" s="386" t="s">
        <v>11</v>
      </c>
      <c r="R704" s="383"/>
      <c r="S704" s="383">
        <v>4</v>
      </c>
      <c r="T704" s="386" t="s">
        <v>11</v>
      </c>
      <c r="U704" s="386"/>
      <c r="V704" s="386">
        <v>4</v>
      </c>
      <c r="W704" s="386" t="s">
        <v>11</v>
      </c>
      <c r="X704" s="383"/>
      <c r="Y704" s="383">
        <v>4</v>
      </c>
      <c r="Z704" s="386" t="s">
        <v>11</v>
      </c>
      <c r="AA704" s="386"/>
      <c r="AB704" s="386">
        <v>4</v>
      </c>
      <c r="AC704" s="386" t="s">
        <v>11</v>
      </c>
      <c r="AD704" s="383" t="s">
        <v>57</v>
      </c>
      <c r="AE704" s="383" t="s">
        <v>36</v>
      </c>
      <c r="AF704" s="383">
        <v>74</v>
      </c>
      <c r="AG704" s="383" t="s">
        <v>222</v>
      </c>
      <c r="AH704" s="383" t="s">
        <v>34</v>
      </c>
      <c r="AI704" s="383" t="s">
        <v>36</v>
      </c>
      <c r="AJ704" s="383" t="s">
        <v>3554</v>
      </c>
      <c r="AK704" s="384" t="str">
        <f t="shared" si="21"/>
        <v>NA</v>
      </c>
      <c r="AL704" s="384" t="str">
        <f t="shared" si="22"/>
        <v>NA</v>
      </c>
    </row>
    <row r="705" spans="1:38" x14ac:dyDescent="0.25">
      <c r="A705" s="381" t="s">
        <v>3224</v>
      </c>
      <c r="B705" s="382" t="s">
        <v>560</v>
      </c>
      <c r="C705" s="382" t="s">
        <v>30</v>
      </c>
      <c r="D705" s="382" t="s">
        <v>561</v>
      </c>
      <c r="E705" s="382" t="s">
        <v>4</v>
      </c>
      <c r="F705" s="383"/>
      <c r="G705" s="383">
        <v>1</v>
      </c>
      <c r="H705" s="383" t="s">
        <v>11</v>
      </c>
      <c r="I705" s="383"/>
      <c r="J705" s="383">
        <v>1</v>
      </c>
      <c r="K705" s="383" t="s">
        <v>11</v>
      </c>
      <c r="L705" s="385"/>
      <c r="M705" s="383">
        <v>0</v>
      </c>
      <c r="N705" s="383" t="s">
        <v>11</v>
      </c>
      <c r="O705" s="385"/>
      <c r="P705" s="385"/>
      <c r="Q705" s="386" t="s">
        <v>11</v>
      </c>
      <c r="R705" s="383"/>
      <c r="S705" s="383">
        <v>1</v>
      </c>
      <c r="T705" s="386" t="s">
        <v>11</v>
      </c>
      <c r="U705" s="386"/>
      <c r="V705" s="386">
        <v>1</v>
      </c>
      <c r="W705" s="386" t="s">
        <v>11</v>
      </c>
      <c r="X705" s="383"/>
      <c r="Y705" s="383">
        <v>1</v>
      </c>
      <c r="Z705" s="386" t="s">
        <v>11</v>
      </c>
      <c r="AA705" s="386"/>
      <c r="AB705" s="386">
        <v>1</v>
      </c>
      <c r="AC705" s="386" t="s">
        <v>11</v>
      </c>
      <c r="AD705" s="383" t="s">
        <v>104</v>
      </c>
      <c r="AE705" s="383" t="s">
        <v>36</v>
      </c>
      <c r="AF705" s="383">
        <v>87</v>
      </c>
      <c r="AG705" s="383" t="s">
        <v>222</v>
      </c>
      <c r="AH705" s="383" t="s">
        <v>36</v>
      </c>
      <c r="AI705" s="383" t="s">
        <v>34</v>
      </c>
      <c r="AJ705" s="383" t="s">
        <v>3554</v>
      </c>
      <c r="AK705" s="384" t="str">
        <f t="shared" si="21"/>
        <v>NA</v>
      </c>
      <c r="AL705" s="384" t="str">
        <f t="shared" si="22"/>
        <v>NA</v>
      </c>
    </row>
    <row r="706" spans="1:38" x14ac:dyDescent="0.25">
      <c r="A706" s="381" t="s">
        <v>3224</v>
      </c>
      <c r="B706" s="382" t="s">
        <v>866</v>
      </c>
      <c r="C706" s="382" t="s">
        <v>30</v>
      </c>
      <c r="D706" s="382" t="s">
        <v>2247</v>
      </c>
      <c r="E706" s="382" t="s">
        <v>4</v>
      </c>
      <c r="F706" s="383"/>
      <c r="G706" s="383">
        <v>0</v>
      </c>
      <c r="H706" s="383" t="s">
        <v>11</v>
      </c>
      <c r="I706" s="383"/>
      <c r="J706" s="383">
        <v>0</v>
      </c>
      <c r="K706" s="383" t="s">
        <v>11</v>
      </c>
      <c r="L706" s="385"/>
      <c r="M706" s="383">
        <v>0</v>
      </c>
      <c r="N706" s="383" t="s">
        <v>11</v>
      </c>
      <c r="O706" s="385"/>
      <c r="P706" s="385"/>
      <c r="Q706" s="386" t="s">
        <v>11</v>
      </c>
      <c r="R706" s="383"/>
      <c r="S706" s="383">
        <v>0</v>
      </c>
      <c r="T706" s="386" t="s">
        <v>11</v>
      </c>
      <c r="U706" s="386"/>
      <c r="V706" s="386">
        <v>0</v>
      </c>
      <c r="W706" s="386" t="s">
        <v>11</v>
      </c>
      <c r="X706" s="383"/>
      <c r="Y706" s="383">
        <v>0</v>
      </c>
      <c r="Z706" s="386" t="s">
        <v>11</v>
      </c>
      <c r="AA706" s="386"/>
      <c r="AB706" s="386">
        <v>0</v>
      </c>
      <c r="AC706" s="386" t="s">
        <v>11</v>
      </c>
      <c r="AD706" s="383" t="s">
        <v>33</v>
      </c>
      <c r="AE706" s="383" t="s">
        <v>36</v>
      </c>
      <c r="AF706" s="383">
        <v>87</v>
      </c>
      <c r="AG706" s="383" t="s">
        <v>222</v>
      </c>
      <c r="AH706" s="383" t="s">
        <v>34</v>
      </c>
      <c r="AI706" s="383" t="s">
        <v>34</v>
      </c>
      <c r="AJ706" s="383" t="s">
        <v>3554</v>
      </c>
      <c r="AK706" s="384" t="str">
        <f t="shared" si="21"/>
        <v>NA</v>
      </c>
      <c r="AL706" s="384" t="str">
        <f t="shared" si="22"/>
        <v>NA</v>
      </c>
    </row>
    <row r="707" spans="1:38" x14ac:dyDescent="0.25">
      <c r="A707" s="381" t="s">
        <v>3224</v>
      </c>
      <c r="B707" s="382" t="s">
        <v>563</v>
      </c>
      <c r="C707" s="382" t="s">
        <v>30</v>
      </c>
      <c r="D707" s="382" t="s">
        <v>564</v>
      </c>
      <c r="E707" s="382" t="s">
        <v>4</v>
      </c>
      <c r="F707" s="383"/>
      <c r="G707" s="383">
        <v>4</v>
      </c>
      <c r="H707" s="383" t="s">
        <v>11</v>
      </c>
      <c r="I707" s="383"/>
      <c r="J707" s="383">
        <v>4</v>
      </c>
      <c r="K707" s="383" t="s">
        <v>11</v>
      </c>
      <c r="L707" s="385"/>
      <c r="M707" s="383">
        <v>2</v>
      </c>
      <c r="N707" s="383" t="s">
        <v>11</v>
      </c>
      <c r="O707" s="385"/>
      <c r="P707" s="385"/>
      <c r="Q707" s="386" t="s">
        <v>11</v>
      </c>
      <c r="R707" s="383"/>
      <c r="S707" s="383">
        <v>4</v>
      </c>
      <c r="T707" s="386" t="s">
        <v>11</v>
      </c>
      <c r="U707" s="386"/>
      <c r="V707" s="386">
        <v>3</v>
      </c>
      <c r="W707" s="386" t="s">
        <v>11</v>
      </c>
      <c r="X707" s="383"/>
      <c r="Y707" s="383">
        <v>4</v>
      </c>
      <c r="Z707" s="386" t="s">
        <v>11</v>
      </c>
      <c r="AA707" s="386"/>
      <c r="AB707" s="386">
        <v>3</v>
      </c>
      <c r="AC707" s="386" t="s">
        <v>11</v>
      </c>
      <c r="AD707" s="383" t="s">
        <v>33</v>
      </c>
      <c r="AE707" s="383" t="s">
        <v>36</v>
      </c>
      <c r="AF707" s="383">
        <v>85</v>
      </c>
      <c r="AG707" s="383" t="s">
        <v>222</v>
      </c>
      <c r="AH707" s="383" t="s">
        <v>34</v>
      </c>
      <c r="AI707" s="383" t="s">
        <v>34</v>
      </c>
      <c r="AJ707" s="383" t="s">
        <v>3554</v>
      </c>
      <c r="AK707" s="384" t="str">
        <f t="shared" ref="AK707:AK770" si="23">IF(OR(T707="NA",T707="NO"),T707,(IF(T707="","NA",IF(OR(R707&gt;78,AND(T707="Yes",R707="")),"Yes-AB",IF(W707="NA","Yes-SH","Yes-GM")))))</f>
        <v>NA</v>
      </c>
      <c r="AL707" s="384" t="str">
        <f t="shared" ref="AL707:AL770" si="24">IF(OR(Z707="NA",Z707="NO"),Z707,(IF(Z707="","NA",IF(OR(X707&gt;79,AND(Z707="Yes",X707="")),"Yes-AB",IF(AC707="NA","Yes-SH","Yes-GM")))))</f>
        <v>NA</v>
      </c>
    </row>
    <row r="708" spans="1:38" x14ac:dyDescent="0.25">
      <c r="A708" s="381" t="s">
        <v>3224</v>
      </c>
      <c r="B708" s="382" t="s">
        <v>565</v>
      </c>
      <c r="C708" s="382" t="s">
        <v>30</v>
      </c>
      <c r="D708" s="382" t="s">
        <v>566</v>
      </c>
      <c r="E708" s="382" t="s">
        <v>4</v>
      </c>
      <c r="F708" s="383"/>
      <c r="G708" s="383">
        <v>1</v>
      </c>
      <c r="H708" s="383" t="s">
        <v>11</v>
      </c>
      <c r="I708" s="383"/>
      <c r="J708" s="383">
        <v>1</v>
      </c>
      <c r="K708" s="383" t="s">
        <v>11</v>
      </c>
      <c r="L708" s="385"/>
      <c r="M708" s="383">
        <v>0</v>
      </c>
      <c r="N708" s="383" t="s">
        <v>11</v>
      </c>
      <c r="O708" s="385"/>
      <c r="P708" s="385"/>
      <c r="Q708" s="386" t="s">
        <v>11</v>
      </c>
      <c r="R708" s="383"/>
      <c r="S708" s="383">
        <v>1</v>
      </c>
      <c r="T708" s="386" t="s">
        <v>11</v>
      </c>
      <c r="U708" s="386"/>
      <c r="V708" s="386">
        <v>1</v>
      </c>
      <c r="W708" s="386" t="s">
        <v>11</v>
      </c>
      <c r="X708" s="383"/>
      <c r="Y708" s="383">
        <v>1</v>
      </c>
      <c r="Z708" s="386" t="s">
        <v>11</v>
      </c>
      <c r="AA708" s="386"/>
      <c r="AB708" s="386">
        <v>1</v>
      </c>
      <c r="AC708" s="386" t="s">
        <v>11</v>
      </c>
      <c r="AD708" s="383" t="s">
        <v>57</v>
      </c>
      <c r="AE708" s="383" t="s">
        <v>36</v>
      </c>
      <c r="AF708" s="383">
        <v>85</v>
      </c>
      <c r="AG708" s="383" t="s">
        <v>222</v>
      </c>
      <c r="AH708" s="383" t="s">
        <v>34</v>
      </c>
      <c r="AI708" s="383" t="s">
        <v>34</v>
      </c>
      <c r="AJ708" s="383" t="s">
        <v>3554</v>
      </c>
      <c r="AK708" s="384" t="str">
        <f t="shared" si="23"/>
        <v>NA</v>
      </c>
      <c r="AL708" s="384" t="str">
        <f t="shared" si="24"/>
        <v>NA</v>
      </c>
    </row>
    <row r="709" spans="1:38" x14ac:dyDescent="0.25">
      <c r="A709" s="381" t="s">
        <v>3224</v>
      </c>
      <c r="B709" s="382" t="s">
        <v>567</v>
      </c>
      <c r="C709" s="382" t="s">
        <v>30</v>
      </c>
      <c r="D709" s="382" t="s">
        <v>568</v>
      </c>
      <c r="E709" s="382" t="s">
        <v>4</v>
      </c>
      <c r="F709" s="383"/>
      <c r="G709" s="383">
        <v>0</v>
      </c>
      <c r="H709" s="383" t="s">
        <v>11</v>
      </c>
      <c r="I709" s="383"/>
      <c r="J709" s="383">
        <v>0</v>
      </c>
      <c r="K709" s="383" t="s">
        <v>11</v>
      </c>
      <c r="L709" s="385"/>
      <c r="M709" s="383">
        <v>0</v>
      </c>
      <c r="N709" s="383" t="s">
        <v>11</v>
      </c>
      <c r="O709" s="385"/>
      <c r="P709" s="385"/>
      <c r="Q709" s="386" t="s">
        <v>11</v>
      </c>
      <c r="R709" s="383"/>
      <c r="S709" s="383">
        <v>0</v>
      </c>
      <c r="T709" s="386" t="s">
        <v>11</v>
      </c>
      <c r="U709" s="386"/>
      <c r="V709" s="386">
        <v>0</v>
      </c>
      <c r="W709" s="386" t="s">
        <v>11</v>
      </c>
      <c r="X709" s="383"/>
      <c r="Y709" s="383">
        <v>0</v>
      </c>
      <c r="Z709" s="386" t="s">
        <v>11</v>
      </c>
      <c r="AA709" s="386"/>
      <c r="AB709" s="386">
        <v>0</v>
      </c>
      <c r="AC709" s="386" t="s">
        <v>11</v>
      </c>
      <c r="AD709" s="383" t="s">
        <v>57</v>
      </c>
      <c r="AE709" s="383" t="s">
        <v>36</v>
      </c>
      <c r="AF709" s="383">
        <v>85</v>
      </c>
      <c r="AG709" s="383" t="s">
        <v>222</v>
      </c>
      <c r="AH709" s="383" t="s">
        <v>36</v>
      </c>
      <c r="AI709" s="383" t="s">
        <v>34</v>
      </c>
      <c r="AJ709" s="383" t="s">
        <v>3554</v>
      </c>
      <c r="AK709" s="384" t="str">
        <f t="shared" si="23"/>
        <v>NA</v>
      </c>
      <c r="AL709" s="384" t="str">
        <f t="shared" si="24"/>
        <v>NA</v>
      </c>
    </row>
    <row r="710" spans="1:38" x14ac:dyDescent="0.25">
      <c r="A710" s="381" t="s">
        <v>3224</v>
      </c>
      <c r="B710" s="382" t="s">
        <v>569</v>
      </c>
      <c r="C710" s="382" t="s">
        <v>30</v>
      </c>
      <c r="D710" s="382" t="s">
        <v>570</v>
      </c>
      <c r="E710" s="382" t="s">
        <v>4</v>
      </c>
      <c r="F710" s="383"/>
      <c r="G710" s="383">
        <v>1</v>
      </c>
      <c r="H710" s="383" t="s">
        <v>11</v>
      </c>
      <c r="I710" s="383"/>
      <c r="J710" s="383">
        <v>1</v>
      </c>
      <c r="K710" s="383" t="s">
        <v>11</v>
      </c>
      <c r="L710" s="385"/>
      <c r="M710" s="383">
        <v>0</v>
      </c>
      <c r="N710" s="383" t="s">
        <v>11</v>
      </c>
      <c r="O710" s="385"/>
      <c r="P710" s="385"/>
      <c r="Q710" s="386" t="s">
        <v>11</v>
      </c>
      <c r="R710" s="383"/>
      <c r="S710" s="383">
        <v>1</v>
      </c>
      <c r="T710" s="386" t="s">
        <v>11</v>
      </c>
      <c r="U710" s="386"/>
      <c r="V710" s="386">
        <v>1</v>
      </c>
      <c r="W710" s="386" t="s">
        <v>11</v>
      </c>
      <c r="X710" s="383"/>
      <c r="Y710" s="383">
        <v>1</v>
      </c>
      <c r="Z710" s="386" t="s">
        <v>11</v>
      </c>
      <c r="AA710" s="386"/>
      <c r="AB710" s="386">
        <v>1</v>
      </c>
      <c r="AC710" s="386" t="s">
        <v>11</v>
      </c>
      <c r="AD710" s="383" t="s">
        <v>46</v>
      </c>
      <c r="AE710" s="383" t="s">
        <v>36</v>
      </c>
      <c r="AF710" s="383">
        <v>82</v>
      </c>
      <c r="AG710" s="383" t="s">
        <v>222</v>
      </c>
      <c r="AH710" s="383" t="s">
        <v>34</v>
      </c>
      <c r="AI710" s="383" t="s">
        <v>36</v>
      </c>
      <c r="AJ710" s="383" t="s">
        <v>3554</v>
      </c>
      <c r="AK710" s="384" t="str">
        <f t="shared" si="23"/>
        <v>NA</v>
      </c>
      <c r="AL710" s="384" t="str">
        <f t="shared" si="24"/>
        <v>NA</v>
      </c>
    </row>
    <row r="711" spans="1:38" x14ac:dyDescent="0.25">
      <c r="A711" s="381" t="s">
        <v>3224</v>
      </c>
      <c r="B711" s="382" t="s">
        <v>571</v>
      </c>
      <c r="C711" s="382" t="s">
        <v>30</v>
      </c>
      <c r="D711" s="382" t="s">
        <v>572</v>
      </c>
      <c r="E711" s="382" t="s">
        <v>4</v>
      </c>
      <c r="F711" s="383"/>
      <c r="G711" s="383">
        <v>17</v>
      </c>
      <c r="H711" s="383" t="s">
        <v>11</v>
      </c>
      <c r="I711" s="383"/>
      <c r="J711" s="383">
        <v>17</v>
      </c>
      <c r="K711" s="383" t="s">
        <v>11</v>
      </c>
      <c r="L711" s="385"/>
      <c r="M711" s="383">
        <v>6</v>
      </c>
      <c r="N711" s="383" t="s">
        <v>11</v>
      </c>
      <c r="O711" s="385"/>
      <c r="P711" s="385"/>
      <c r="Q711" s="386" t="s">
        <v>11</v>
      </c>
      <c r="R711" s="383"/>
      <c r="S711" s="383">
        <v>17</v>
      </c>
      <c r="T711" s="386" t="s">
        <v>11</v>
      </c>
      <c r="U711" s="386"/>
      <c r="V711" s="386">
        <v>17</v>
      </c>
      <c r="W711" s="386" t="s">
        <v>11</v>
      </c>
      <c r="X711" s="383"/>
      <c r="Y711" s="383">
        <v>17</v>
      </c>
      <c r="Z711" s="386" t="s">
        <v>11</v>
      </c>
      <c r="AA711" s="386"/>
      <c r="AB711" s="386">
        <v>17</v>
      </c>
      <c r="AC711" s="386" t="s">
        <v>11</v>
      </c>
      <c r="AD711" s="383" t="s">
        <v>33</v>
      </c>
      <c r="AE711" s="383" t="s">
        <v>36</v>
      </c>
      <c r="AF711" s="383">
        <v>74</v>
      </c>
      <c r="AG711" s="383" t="s">
        <v>222</v>
      </c>
      <c r="AH711" s="383" t="s">
        <v>34</v>
      </c>
      <c r="AI711" s="383" t="s">
        <v>36</v>
      </c>
      <c r="AJ711" s="383" t="s">
        <v>3554</v>
      </c>
      <c r="AK711" s="384" t="str">
        <f t="shared" si="23"/>
        <v>NA</v>
      </c>
      <c r="AL711" s="384" t="str">
        <f t="shared" si="24"/>
        <v>NA</v>
      </c>
    </row>
    <row r="712" spans="1:38" x14ac:dyDescent="0.25">
      <c r="A712" s="381" t="s">
        <v>3224</v>
      </c>
      <c r="B712" s="382" t="s">
        <v>867</v>
      </c>
      <c r="C712" s="382" t="s">
        <v>30</v>
      </c>
      <c r="D712" s="382" t="s">
        <v>2248</v>
      </c>
      <c r="E712" s="382" t="s">
        <v>4</v>
      </c>
      <c r="F712" s="383"/>
      <c r="G712" s="383">
        <v>0</v>
      </c>
      <c r="H712" s="383" t="s">
        <v>11</v>
      </c>
      <c r="I712" s="383"/>
      <c r="J712" s="383">
        <v>0</v>
      </c>
      <c r="K712" s="383" t="s">
        <v>11</v>
      </c>
      <c r="L712" s="385"/>
      <c r="M712" s="383">
        <v>0</v>
      </c>
      <c r="N712" s="383" t="s">
        <v>11</v>
      </c>
      <c r="O712" s="385"/>
      <c r="P712" s="385"/>
      <c r="Q712" s="386" t="s">
        <v>11</v>
      </c>
      <c r="R712" s="383"/>
      <c r="S712" s="383">
        <v>0</v>
      </c>
      <c r="T712" s="386" t="s">
        <v>11</v>
      </c>
      <c r="U712" s="386"/>
      <c r="V712" s="386">
        <v>0</v>
      </c>
      <c r="W712" s="386" t="s">
        <v>11</v>
      </c>
      <c r="X712" s="383"/>
      <c r="Y712" s="383">
        <v>0</v>
      </c>
      <c r="Z712" s="386" t="s">
        <v>11</v>
      </c>
      <c r="AA712" s="386"/>
      <c r="AB712" s="386">
        <v>0</v>
      </c>
      <c r="AC712" s="386" t="s">
        <v>11</v>
      </c>
      <c r="AD712" s="383" t="s">
        <v>33</v>
      </c>
      <c r="AE712" s="383" t="s">
        <v>34</v>
      </c>
      <c r="AF712" s="383">
        <v>100</v>
      </c>
      <c r="AG712" s="383" t="s">
        <v>222</v>
      </c>
      <c r="AH712" s="383" t="s">
        <v>36</v>
      </c>
      <c r="AI712" s="383" t="s">
        <v>34</v>
      </c>
      <c r="AJ712" s="383" t="s">
        <v>3554</v>
      </c>
      <c r="AK712" s="384" t="str">
        <f t="shared" si="23"/>
        <v>NA</v>
      </c>
      <c r="AL712" s="384" t="str">
        <f t="shared" si="24"/>
        <v>NA</v>
      </c>
    </row>
    <row r="713" spans="1:38" x14ac:dyDescent="0.25">
      <c r="A713" s="381" t="s">
        <v>3224</v>
      </c>
      <c r="B713" s="382" t="s">
        <v>573</v>
      </c>
      <c r="C713" s="382" t="s">
        <v>30</v>
      </c>
      <c r="D713" s="382" t="s">
        <v>574</v>
      </c>
      <c r="E713" s="382" t="s">
        <v>4</v>
      </c>
      <c r="F713" s="383"/>
      <c r="G713" s="383">
        <v>1</v>
      </c>
      <c r="H713" s="383" t="s">
        <v>11</v>
      </c>
      <c r="I713" s="383"/>
      <c r="J713" s="383">
        <v>1</v>
      </c>
      <c r="K713" s="383" t="s">
        <v>11</v>
      </c>
      <c r="L713" s="385"/>
      <c r="M713" s="383">
        <v>0</v>
      </c>
      <c r="N713" s="383" t="s">
        <v>11</v>
      </c>
      <c r="O713" s="385"/>
      <c r="P713" s="385"/>
      <c r="Q713" s="386" t="s">
        <v>11</v>
      </c>
      <c r="R713" s="383"/>
      <c r="S713" s="383">
        <v>1</v>
      </c>
      <c r="T713" s="386" t="s">
        <v>11</v>
      </c>
      <c r="U713" s="386"/>
      <c r="V713" s="386">
        <v>1</v>
      </c>
      <c r="W713" s="386" t="s">
        <v>11</v>
      </c>
      <c r="X713" s="383"/>
      <c r="Y713" s="383">
        <v>1</v>
      </c>
      <c r="Z713" s="386" t="s">
        <v>11</v>
      </c>
      <c r="AA713" s="386"/>
      <c r="AB713" s="386">
        <v>1</v>
      </c>
      <c r="AC713" s="386" t="s">
        <v>11</v>
      </c>
      <c r="AD713" s="383" t="s">
        <v>33</v>
      </c>
      <c r="AE713" s="383" t="s">
        <v>36</v>
      </c>
      <c r="AF713" s="383">
        <v>97</v>
      </c>
      <c r="AG713" s="383" t="s">
        <v>222</v>
      </c>
      <c r="AH713" s="383" t="s">
        <v>34</v>
      </c>
      <c r="AI713" s="383" t="s">
        <v>34</v>
      </c>
      <c r="AJ713" s="383" t="s">
        <v>3554</v>
      </c>
      <c r="AK713" s="384" t="str">
        <f t="shared" si="23"/>
        <v>NA</v>
      </c>
      <c r="AL713" s="384" t="str">
        <f t="shared" si="24"/>
        <v>NA</v>
      </c>
    </row>
    <row r="714" spans="1:38" x14ac:dyDescent="0.25">
      <c r="A714" s="381" t="s">
        <v>3224</v>
      </c>
      <c r="B714" s="382" t="s">
        <v>575</v>
      </c>
      <c r="C714" s="382" t="s">
        <v>30</v>
      </c>
      <c r="D714" s="382" t="s">
        <v>576</v>
      </c>
      <c r="E714" s="382" t="s">
        <v>4</v>
      </c>
      <c r="F714" s="383"/>
      <c r="G714" s="383">
        <v>2</v>
      </c>
      <c r="H714" s="383" t="s">
        <v>11</v>
      </c>
      <c r="I714" s="383"/>
      <c r="J714" s="383">
        <v>2</v>
      </c>
      <c r="K714" s="383" t="s">
        <v>11</v>
      </c>
      <c r="L714" s="385"/>
      <c r="M714" s="383">
        <v>1</v>
      </c>
      <c r="N714" s="383" t="s">
        <v>11</v>
      </c>
      <c r="O714" s="385"/>
      <c r="P714" s="385"/>
      <c r="Q714" s="386" t="s">
        <v>11</v>
      </c>
      <c r="R714" s="383"/>
      <c r="S714" s="383">
        <v>2</v>
      </c>
      <c r="T714" s="386" t="s">
        <v>11</v>
      </c>
      <c r="U714" s="386"/>
      <c r="V714" s="386">
        <v>2</v>
      </c>
      <c r="W714" s="386" t="s">
        <v>11</v>
      </c>
      <c r="X714" s="383"/>
      <c r="Y714" s="383">
        <v>2</v>
      </c>
      <c r="Z714" s="386" t="s">
        <v>11</v>
      </c>
      <c r="AA714" s="386"/>
      <c r="AB714" s="386">
        <v>2</v>
      </c>
      <c r="AC714" s="386" t="s">
        <v>11</v>
      </c>
      <c r="AD714" s="383" t="s">
        <v>46</v>
      </c>
      <c r="AE714" s="383" t="s">
        <v>36</v>
      </c>
      <c r="AF714" s="383">
        <v>72</v>
      </c>
      <c r="AG714" s="383" t="s">
        <v>222</v>
      </c>
      <c r="AH714" s="383" t="s">
        <v>34</v>
      </c>
      <c r="AI714" s="383" t="s">
        <v>36</v>
      </c>
      <c r="AJ714" s="383" t="s">
        <v>3554</v>
      </c>
      <c r="AK714" s="384" t="str">
        <f t="shared" si="23"/>
        <v>NA</v>
      </c>
      <c r="AL714" s="384" t="str">
        <f t="shared" si="24"/>
        <v>NA</v>
      </c>
    </row>
    <row r="715" spans="1:38" x14ac:dyDescent="0.25">
      <c r="A715" s="381" t="s">
        <v>3224</v>
      </c>
      <c r="B715" s="382" t="s">
        <v>577</v>
      </c>
      <c r="C715" s="382" t="s">
        <v>30</v>
      </c>
      <c r="D715" s="382" t="s">
        <v>578</v>
      </c>
      <c r="E715" s="382" t="s">
        <v>4</v>
      </c>
      <c r="F715" s="383"/>
      <c r="G715" s="383">
        <v>0</v>
      </c>
      <c r="H715" s="383" t="s">
        <v>11</v>
      </c>
      <c r="I715" s="383"/>
      <c r="J715" s="383">
        <v>0</v>
      </c>
      <c r="K715" s="383" t="s">
        <v>11</v>
      </c>
      <c r="L715" s="385"/>
      <c r="M715" s="383">
        <v>0</v>
      </c>
      <c r="N715" s="383" t="s">
        <v>11</v>
      </c>
      <c r="O715" s="385"/>
      <c r="P715" s="385"/>
      <c r="Q715" s="386" t="s">
        <v>11</v>
      </c>
      <c r="R715" s="383"/>
      <c r="S715" s="383">
        <v>0</v>
      </c>
      <c r="T715" s="386" t="s">
        <v>11</v>
      </c>
      <c r="U715" s="386"/>
      <c r="V715" s="386">
        <v>0</v>
      </c>
      <c r="W715" s="386" t="s">
        <v>11</v>
      </c>
      <c r="X715" s="383"/>
      <c r="Y715" s="383">
        <v>0</v>
      </c>
      <c r="Z715" s="386" t="s">
        <v>11</v>
      </c>
      <c r="AA715" s="386"/>
      <c r="AB715" s="386">
        <v>0</v>
      </c>
      <c r="AC715" s="386" t="s">
        <v>11</v>
      </c>
      <c r="AD715" s="383" t="s">
        <v>57</v>
      </c>
      <c r="AE715" s="383" t="s">
        <v>36</v>
      </c>
      <c r="AF715" s="383">
        <v>82</v>
      </c>
      <c r="AG715" s="383" t="s">
        <v>222</v>
      </c>
      <c r="AH715" s="383" t="s">
        <v>34</v>
      </c>
      <c r="AI715" s="383" t="s">
        <v>34</v>
      </c>
      <c r="AJ715" s="383" t="s">
        <v>3554</v>
      </c>
      <c r="AK715" s="384" t="str">
        <f t="shared" si="23"/>
        <v>NA</v>
      </c>
      <c r="AL715" s="384" t="str">
        <f t="shared" si="24"/>
        <v>NA</v>
      </c>
    </row>
    <row r="716" spans="1:38" x14ac:dyDescent="0.25">
      <c r="A716" s="381" t="s">
        <v>3224</v>
      </c>
      <c r="B716" s="382" t="s">
        <v>579</v>
      </c>
      <c r="C716" s="382" t="s">
        <v>30</v>
      </c>
      <c r="D716" s="382" t="s">
        <v>580</v>
      </c>
      <c r="E716" s="382" t="s">
        <v>4</v>
      </c>
      <c r="F716" s="383"/>
      <c r="G716" s="383">
        <v>28</v>
      </c>
      <c r="H716" s="383" t="s">
        <v>11</v>
      </c>
      <c r="I716" s="383"/>
      <c r="J716" s="383">
        <v>28</v>
      </c>
      <c r="K716" s="383" t="s">
        <v>11</v>
      </c>
      <c r="L716" s="385"/>
      <c r="M716" s="383">
        <v>6</v>
      </c>
      <c r="N716" s="383" t="s">
        <v>11</v>
      </c>
      <c r="O716" s="385"/>
      <c r="P716" s="385"/>
      <c r="Q716" s="386" t="s">
        <v>11</v>
      </c>
      <c r="R716" s="383"/>
      <c r="S716" s="383">
        <v>28</v>
      </c>
      <c r="T716" s="386" t="s">
        <v>11</v>
      </c>
      <c r="U716" s="386"/>
      <c r="V716" s="386">
        <v>28</v>
      </c>
      <c r="W716" s="386" t="s">
        <v>11</v>
      </c>
      <c r="X716" s="383"/>
      <c r="Y716" s="383">
        <v>28</v>
      </c>
      <c r="Z716" s="386" t="s">
        <v>11</v>
      </c>
      <c r="AA716" s="386"/>
      <c r="AB716" s="386">
        <v>28</v>
      </c>
      <c r="AC716" s="386" t="s">
        <v>11</v>
      </c>
      <c r="AD716" s="383" t="s">
        <v>33</v>
      </c>
      <c r="AE716" s="383" t="s">
        <v>34</v>
      </c>
      <c r="AF716" s="383">
        <v>100</v>
      </c>
      <c r="AG716" s="383" t="s">
        <v>222</v>
      </c>
      <c r="AH716" s="383" t="s">
        <v>36</v>
      </c>
      <c r="AI716" s="383" t="s">
        <v>36</v>
      </c>
      <c r="AJ716" s="383" t="s">
        <v>3554</v>
      </c>
      <c r="AK716" s="384" t="str">
        <f t="shared" si="23"/>
        <v>NA</v>
      </c>
      <c r="AL716" s="384" t="str">
        <f t="shared" si="24"/>
        <v>NA</v>
      </c>
    </row>
    <row r="717" spans="1:38" x14ac:dyDescent="0.25">
      <c r="A717" s="381" t="s">
        <v>3224</v>
      </c>
      <c r="B717" s="382" t="s">
        <v>581</v>
      </c>
      <c r="C717" s="382" t="s">
        <v>30</v>
      </c>
      <c r="D717" s="382" t="s">
        <v>582</v>
      </c>
      <c r="E717" s="382" t="s">
        <v>4</v>
      </c>
      <c r="F717" s="383"/>
      <c r="G717" s="383">
        <v>7</v>
      </c>
      <c r="H717" s="383" t="s">
        <v>11</v>
      </c>
      <c r="I717" s="383"/>
      <c r="J717" s="383">
        <v>7</v>
      </c>
      <c r="K717" s="383" t="s">
        <v>11</v>
      </c>
      <c r="L717" s="385"/>
      <c r="M717" s="383">
        <v>3</v>
      </c>
      <c r="N717" s="383" t="s">
        <v>11</v>
      </c>
      <c r="O717" s="385"/>
      <c r="P717" s="385"/>
      <c r="Q717" s="386" t="s">
        <v>11</v>
      </c>
      <c r="R717" s="383"/>
      <c r="S717" s="383">
        <v>6</v>
      </c>
      <c r="T717" s="386" t="s">
        <v>11</v>
      </c>
      <c r="U717" s="386"/>
      <c r="V717" s="386">
        <v>4</v>
      </c>
      <c r="W717" s="386" t="s">
        <v>11</v>
      </c>
      <c r="X717" s="383"/>
      <c r="Y717" s="383">
        <v>6</v>
      </c>
      <c r="Z717" s="386" t="s">
        <v>11</v>
      </c>
      <c r="AA717" s="386"/>
      <c r="AB717" s="386">
        <v>4</v>
      </c>
      <c r="AC717" s="386" t="s">
        <v>11</v>
      </c>
      <c r="AD717" s="383" t="s">
        <v>57</v>
      </c>
      <c r="AE717" s="383" t="s">
        <v>36</v>
      </c>
      <c r="AF717" s="383">
        <v>74</v>
      </c>
      <c r="AG717" s="383" t="s">
        <v>222</v>
      </c>
      <c r="AH717" s="383" t="s">
        <v>34</v>
      </c>
      <c r="AI717" s="383" t="s">
        <v>36</v>
      </c>
      <c r="AJ717" s="383" t="s">
        <v>3554</v>
      </c>
      <c r="AK717" s="384" t="str">
        <f t="shared" si="23"/>
        <v>NA</v>
      </c>
      <c r="AL717" s="384" t="str">
        <f t="shared" si="24"/>
        <v>NA</v>
      </c>
    </row>
    <row r="718" spans="1:38" x14ac:dyDescent="0.25">
      <c r="A718" s="381" t="s">
        <v>3224</v>
      </c>
      <c r="B718" s="382" t="s">
        <v>583</v>
      </c>
      <c r="C718" s="382" t="s">
        <v>30</v>
      </c>
      <c r="D718" s="382" t="s">
        <v>584</v>
      </c>
      <c r="E718" s="382" t="s">
        <v>4</v>
      </c>
      <c r="F718" s="383"/>
      <c r="G718" s="383">
        <v>4</v>
      </c>
      <c r="H718" s="383" t="s">
        <v>11</v>
      </c>
      <c r="I718" s="383"/>
      <c r="J718" s="383">
        <v>4</v>
      </c>
      <c r="K718" s="383" t="s">
        <v>11</v>
      </c>
      <c r="L718" s="385"/>
      <c r="M718" s="383">
        <v>2</v>
      </c>
      <c r="N718" s="383" t="s">
        <v>11</v>
      </c>
      <c r="O718" s="385"/>
      <c r="P718" s="385"/>
      <c r="Q718" s="386" t="s">
        <v>11</v>
      </c>
      <c r="R718" s="383"/>
      <c r="S718" s="383">
        <v>4</v>
      </c>
      <c r="T718" s="386" t="s">
        <v>11</v>
      </c>
      <c r="U718" s="386"/>
      <c r="V718" s="386">
        <v>4</v>
      </c>
      <c r="W718" s="386" t="s">
        <v>11</v>
      </c>
      <c r="X718" s="383"/>
      <c r="Y718" s="383">
        <v>4</v>
      </c>
      <c r="Z718" s="386" t="s">
        <v>11</v>
      </c>
      <c r="AA718" s="386"/>
      <c r="AB718" s="386">
        <v>4</v>
      </c>
      <c r="AC718" s="386" t="s">
        <v>11</v>
      </c>
      <c r="AD718" s="383" t="s">
        <v>57</v>
      </c>
      <c r="AE718" s="383" t="s">
        <v>36</v>
      </c>
      <c r="AF718" s="383">
        <v>72</v>
      </c>
      <c r="AG718" s="383" t="s">
        <v>222</v>
      </c>
      <c r="AH718" s="383" t="s">
        <v>34</v>
      </c>
      <c r="AI718" s="383" t="s">
        <v>36</v>
      </c>
      <c r="AJ718" s="383" t="s">
        <v>3554</v>
      </c>
      <c r="AK718" s="384" t="str">
        <f t="shared" si="23"/>
        <v>NA</v>
      </c>
      <c r="AL718" s="384" t="str">
        <f t="shared" si="24"/>
        <v>NA</v>
      </c>
    </row>
    <row r="719" spans="1:38" x14ac:dyDescent="0.25">
      <c r="A719" s="381" t="s">
        <v>3224</v>
      </c>
      <c r="B719" s="382" t="s">
        <v>585</v>
      </c>
      <c r="C719" s="382" t="s">
        <v>30</v>
      </c>
      <c r="D719" s="382" t="s">
        <v>586</v>
      </c>
      <c r="E719" s="382" t="s">
        <v>4</v>
      </c>
      <c r="F719" s="383"/>
      <c r="G719" s="383">
        <v>11</v>
      </c>
      <c r="H719" s="383" t="s">
        <v>11</v>
      </c>
      <c r="I719" s="383"/>
      <c r="J719" s="383">
        <v>11</v>
      </c>
      <c r="K719" s="383" t="s">
        <v>11</v>
      </c>
      <c r="L719" s="385"/>
      <c r="M719" s="383">
        <v>6</v>
      </c>
      <c r="N719" s="383" t="s">
        <v>11</v>
      </c>
      <c r="O719" s="385"/>
      <c r="P719" s="385"/>
      <c r="Q719" s="386" t="s">
        <v>11</v>
      </c>
      <c r="R719" s="383"/>
      <c r="S719" s="383">
        <v>10</v>
      </c>
      <c r="T719" s="386" t="s">
        <v>11</v>
      </c>
      <c r="U719" s="386"/>
      <c r="V719" s="386">
        <v>9</v>
      </c>
      <c r="W719" s="386" t="s">
        <v>11</v>
      </c>
      <c r="X719" s="383"/>
      <c r="Y719" s="383">
        <v>9</v>
      </c>
      <c r="Z719" s="386" t="s">
        <v>11</v>
      </c>
      <c r="AA719" s="386"/>
      <c r="AB719" s="386">
        <v>8</v>
      </c>
      <c r="AC719" s="386" t="s">
        <v>11</v>
      </c>
      <c r="AD719" s="383" t="s">
        <v>57</v>
      </c>
      <c r="AE719" s="383" t="s">
        <v>36</v>
      </c>
      <c r="AF719" s="383">
        <v>74</v>
      </c>
      <c r="AG719" s="383" t="s">
        <v>222</v>
      </c>
      <c r="AH719" s="383" t="s">
        <v>34</v>
      </c>
      <c r="AI719" s="383" t="s">
        <v>36</v>
      </c>
      <c r="AJ719" s="383" t="s">
        <v>3554</v>
      </c>
      <c r="AK719" s="384" t="str">
        <f t="shared" si="23"/>
        <v>NA</v>
      </c>
      <c r="AL719" s="384" t="str">
        <f t="shared" si="24"/>
        <v>NA</v>
      </c>
    </row>
    <row r="720" spans="1:38" x14ac:dyDescent="0.25">
      <c r="A720" s="381" t="s">
        <v>3224</v>
      </c>
      <c r="B720" s="382" t="s">
        <v>587</v>
      </c>
      <c r="C720" s="382" t="s">
        <v>30</v>
      </c>
      <c r="D720" s="382" t="s">
        <v>588</v>
      </c>
      <c r="E720" s="382" t="s">
        <v>4</v>
      </c>
      <c r="F720" s="383"/>
      <c r="G720" s="383">
        <v>2</v>
      </c>
      <c r="H720" s="383" t="s">
        <v>11</v>
      </c>
      <c r="I720" s="383"/>
      <c r="J720" s="383">
        <v>2</v>
      </c>
      <c r="K720" s="383" t="s">
        <v>11</v>
      </c>
      <c r="L720" s="385"/>
      <c r="M720" s="383">
        <v>1</v>
      </c>
      <c r="N720" s="383" t="s">
        <v>11</v>
      </c>
      <c r="O720" s="385"/>
      <c r="P720" s="385"/>
      <c r="Q720" s="386" t="s">
        <v>11</v>
      </c>
      <c r="R720" s="383"/>
      <c r="S720" s="383">
        <v>2</v>
      </c>
      <c r="T720" s="386" t="s">
        <v>11</v>
      </c>
      <c r="U720" s="386"/>
      <c r="V720" s="386">
        <v>1</v>
      </c>
      <c r="W720" s="386" t="s">
        <v>11</v>
      </c>
      <c r="X720" s="383"/>
      <c r="Y720" s="383">
        <v>2</v>
      </c>
      <c r="Z720" s="386" t="s">
        <v>11</v>
      </c>
      <c r="AA720" s="386"/>
      <c r="AB720" s="386">
        <v>1</v>
      </c>
      <c r="AC720" s="386" t="s">
        <v>11</v>
      </c>
      <c r="AD720" s="383" t="s">
        <v>33</v>
      </c>
      <c r="AE720" s="383" t="s">
        <v>36</v>
      </c>
      <c r="AF720" s="383">
        <v>82</v>
      </c>
      <c r="AG720" s="383" t="s">
        <v>222</v>
      </c>
      <c r="AH720" s="383" t="s">
        <v>34</v>
      </c>
      <c r="AI720" s="383" t="s">
        <v>36</v>
      </c>
      <c r="AJ720" s="383" t="s">
        <v>3554</v>
      </c>
      <c r="AK720" s="384" t="str">
        <f t="shared" si="23"/>
        <v>NA</v>
      </c>
      <c r="AL720" s="384" t="str">
        <f t="shared" si="24"/>
        <v>NA</v>
      </c>
    </row>
    <row r="721" spans="1:38" x14ac:dyDescent="0.25">
      <c r="A721" s="381" t="s">
        <v>3224</v>
      </c>
      <c r="B721" s="382" t="s">
        <v>589</v>
      </c>
      <c r="C721" s="382" t="s">
        <v>30</v>
      </c>
      <c r="D721" s="382" t="s">
        <v>590</v>
      </c>
      <c r="E721" s="382" t="s">
        <v>4</v>
      </c>
      <c r="F721" s="383"/>
      <c r="G721" s="383">
        <v>8</v>
      </c>
      <c r="H721" s="383" t="s">
        <v>11</v>
      </c>
      <c r="I721" s="383"/>
      <c r="J721" s="383">
        <v>8</v>
      </c>
      <c r="K721" s="383" t="s">
        <v>11</v>
      </c>
      <c r="L721" s="385"/>
      <c r="M721" s="383">
        <v>3</v>
      </c>
      <c r="N721" s="383" t="s">
        <v>11</v>
      </c>
      <c r="O721" s="385"/>
      <c r="P721" s="385"/>
      <c r="Q721" s="386" t="s">
        <v>11</v>
      </c>
      <c r="R721" s="383"/>
      <c r="S721" s="383">
        <v>8</v>
      </c>
      <c r="T721" s="386" t="s">
        <v>11</v>
      </c>
      <c r="U721" s="386"/>
      <c r="V721" s="386">
        <v>8</v>
      </c>
      <c r="W721" s="386" t="s">
        <v>11</v>
      </c>
      <c r="X721" s="383"/>
      <c r="Y721" s="383">
        <v>8</v>
      </c>
      <c r="Z721" s="386" t="s">
        <v>11</v>
      </c>
      <c r="AA721" s="386"/>
      <c r="AB721" s="386">
        <v>8</v>
      </c>
      <c r="AC721" s="386" t="s">
        <v>11</v>
      </c>
      <c r="AD721" s="383" t="s">
        <v>104</v>
      </c>
      <c r="AE721" s="383" t="s">
        <v>36</v>
      </c>
      <c r="AF721" s="383">
        <v>74</v>
      </c>
      <c r="AG721" s="383" t="s">
        <v>222</v>
      </c>
      <c r="AH721" s="383" t="s">
        <v>34</v>
      </c>
      <c r="AI721" s="383" t="s">
        <v>36</v>
      </c>
      <c r="AJ721" s="383" t="s">
        <v>3554</v>
      </c>
      <c r="AK721" s="384" t="str">
        <f t="shared" si="23"/>
        <v>NA</v>
      </c>
      <c r="AL721" s="384" t="str">
        <f t="shared" si="24"/>
        <v>NA</v>
      </c>
    </row>
    <row r="722" spans="1:38" x14ac:dyDescent="0.25">
      <c r="A722" s="381" t="s">
        <v>3224</v>
      </c>
      <c r="B722" s="382" t="s">
        <v>591</v>
      </c>
      <c r="C722" s="382" t="s">
        <v>30</v>
      </c>
      <c r="D722" s="382" t="s">
        <v>592</v>
      </c>
      <c r="E722" s="382" t="s">
        <v>4</v>
      </c>
      <c r="F722" s="383"/>
      <c r="G722" s="383">
        <v>0</v>
      </c>
      <c r="H722" s="383" t="s">
        <v>11</v>
      </c>
      <c r="I722" s="383"/>
      <c r="J722" s="383">
        <v>0</v>
      </c>
      <c r="K722" s="383" t="s">
        <v>11</v>
      </c>
      <c r="L722" s="385"/>
      <c r="M722" s="383">
        <v>0</v>
      </c>
      <c r="N722" s="383" t="s">
        <v>11</v>
      </c>
      <c r="O722" s="385"/>
      <c r="P722" s="385"/>
      <c r="Q722" s="386" t="s">
        <v>11</v>
      </c>
      <c r="R722" s="383"/>
      <c r="S722" s="383">
        <v>0</v>
      </c>
      <c r="T722" s="386" t="s">
        <v>11</v>
      </c>
      <c r="U722" s="386"/>
      <c r="V722" s="386">
        <v>0</v>
      </c>
      <c r="W722" s="386" t="s">
        <v>11</v>
      </c>
      <c r="X722" s="383"/>
      <c r="Y722" s="383">
        <v>0</v>
      </c>
      <c r="Z722" s="386" t="s">
        <v>11</v>
      </c>
      <c r="AA722" s="386"/>
      <c r="AB722" s="386">
        <v>0</v>
      </c>
      <c r="AC722" s="386" t="s">
        <v>11</v>
      </c>
      <c r="AD722" s="383" t="s">
        <v>46</v>
      </c>
      <c r="AE722" s="383" t="s">
        <v>36</v>
      </c>
      <c r="AF722" s="383">
        <v>82</v>
      </c>
      <c r="AG722" s="383" t="s">
        <v>222</v>
      </c>
      <c r="AH722" s="383" t="s">
        <v>34</v>
      </c>
      <c r="AI722" s="383" t="s">
        <v>36</v>
      </c>
      <c r="AJ722" s="383" t="s">
        <v>3554</v>
      </c>
      <c r="AK722" s="384" t="str">
        <f t="shared" si="23"/>
        <v>NA</v>
      </c>
      <c r="AL722" s="384" t="str">
        <f t="shared" si="24"/>
        <v>NA</v>
      </c>
    </row>
    <row r="723" spans="1:38" x14ac:dyDescent="0.25">
      <c r="A723" s="381" t="s">
        <v>3224</v>
      </c>
      <c r="B723" s="382" t="s">
        <v>593</v>
      </c>
      <c r="C723" s="382" t="s">
        <v>30</v>
      </c>
      <c r="D723" s="382" t="s">
        <v>594</v>
      </c>
      <c r="E723" s="382" t="s">
        <v>4</v>
      </c>
      <c r="F723" s="383"/>
      <c r="G723" s="383">
        <v>18</v>
      </c>
      <c r="H723" s="383" t="s">
        <v>11</v>
      </c>
      <c r="I723" s="383"/>
      <c r="J723" s="383">
        <v>18</v>
      </c>
      <c r="K723" s="383" t="s">
        <v>11</v>
      </c>
      <c r="L723" s="385"/>
      <c r="M723" s="383">
        <v>7</v>
      </c>
      <c r="N723" s="383" t="s">
        <v>11</v>
      </c>
      <c r="O723" s="385"/>
      <c r="P723" s="385"/>
      <c r="Q723" s="386" t="s">
        <v>11</v>
      </c>
      <c r="R723" s="383"/>
      <c r="S723" s="383">
        <v>18</v>
      </c>
      <c r="T723" s="386" t="s">
        <v>11</v>
      </c>
      <c r="U723" s="386"/>
      <c r="V723" s="386">
        <v>17</v>
      </c>
      <c r="W723" s="386" t="s">
        <v>11</v>
      </c>
      <c r="X723" s="383"/>
      <c r="Y723" s="383">
        <v>18</v>
      </c>
      <c r="Z723" s="386" t="s">
        <v>11</v>
      </c>
      <c r="AA723" s="386"/>
      <c r="AB723" s="386">
        <v>17</v>
      </c>
      <c r="AC723" s="386" t="s">
        <v>11</v>
      </c>
      <c r="AD723" s="383" t="s">
        <v>33</v>
      </c>
      <c r="AE723" s="383" t="s">
        <v>36</v>
      </c>
      <c r="AF723" s="383">
        <v>82</v>
      </c>
      <c r="AG723" s="383" t="s">
        <v>222</v>
      </c>
      <c r="AH723" s="383" t="s">
        <v>36</v>
      </c>
      <c r="AI723" s="383" t="s">
        <v>36</v>
      </c>
      <c r="AJ723" s="383" t="s">
        <v>3554</v>
      </c>
      <c r="AK723" s="384" t="str">
        <f t="shared" si="23"/>
        <v>NA</v>
      </c>
      <c r="AL723" s="384" t="str">
        <f t="shared" si="24"/>
        <v>NA</v>
      </c>
    </row>
    <row r="724" spans="1:38" x14ac:dyDescent="0.25">
      <c r="A724" s="381" t="s">
        <v>3224</v>
      </c>
      <c r="B724" s="382" t="s">
        <v>595</v>
      </c>
      <c r="C724" s="382" t="s">
        <v>30</v>
      </c>
      <c r="D724" s="382" t="s">
        <v>596</v>
      </c>
      <c r="E724" s="382" t="s">
        <v>4</v>
      </c>
      <c r="F724" s="383"/>
      <c r="G724" s="383">
        <v>15</v>
      </c>
      <c r="H724" s="383" t="s">
        <v>11</v>
      </c>
      <c r="I724" s="383"/>
      <c r="J724" s="383">
        <v>15</v>
      </c>
      <c r="K724" s="383" t="s">
        <v>11</v>
      </c>
      <c r="L724" s="385"/>
      <c r="M724" s="383">
        <v>7</v>
      </c>
      <c r="N724" s="383" t="s">
        <v>11</v>
      </c>
      <c r="O724" s="385"/>
      <c r="P724" s="385"/>
      <c r="Q724" s="386" t="s">
        <v>11</v>
      </c>
      <c r="R724" s="383"/>
      <c r="S724" s="383">
        <v>15</v>
      </c>
      <c r="T724" s="386" t="s">
        <v>11</v>
      </c>
      <c r="U724" s="386"/>
      <c r="V724" s="386">
        <v>14</v>
      </c>
      <c r="W724" s="386" t="s">
        <v>11</v>
      </c>
      <c r="X724" s="383"/>
      <c r="Y724" s="383">
        <v>15</v>
      </c>
      <c r="Z724" s="386" t="s">
        <v>11</v>
      </c>
      <c r="AA724" s="386"/>
      <c r="AB724" s="386">
        <v>14</v>
      </c>
      <c r="AC724" s="386" t="s">
        <v>11</v>
      </c>
      <c r="AD724" s="383" t="s">
        <v>57</v>
      </c>
      <c r="AE724" s="383" t="s">
        <v>36</v>
      </c>
      <c r="AF724" s="383">
        <v>79</v>
      </c>
      <c r="AG724" s="383" t="s">
        <v>222</v>
      </c>
      <c r="AH724" s="383" t="s">
        <v>34</v>
      </c>
      <c r="AI724" s="383" t="s">
        <v>36</v>
      </c>
      <c r="AJ724" s="383" t="s">
        <v>3554</v>
      </c>
      <c r="AK724" s="384" t="str">
        <f t="shared" si="23"/>
        <v>NA</v>
      </c>
      <c r="AL724" s="384" t="str">
        <f t="shared" si="24"/>
        <v>NA</v>
      </c>
    </row>
    <row r="725" spans="1:38" x14ac:dyDescent="0.25">
      <c r="A725" s="381" t="s">
        <v>3224</v>
      </c>
      <c r="B725" s="382" t="s">
        <v>597</v>
      </c>
      <c r="C725" s="382" t="s">
        <v>30</v>
      </c>
      <c r="D725" s="382" t="s">
        <v>598</v>
      </c>
      <c r="E725" s="382" t="s">
        <v>4</v>
      </c>
      <c r="F725" s="383"/>
      <c r="G725" s="383">
        <v>1</v>
      </c>
      <c r="H725" s="383" t="s">
        <v>11</v>
      </c>
      <c r="I725" s="383"/>
      <c r="J725" s="383">
        <v>1</v>
      </c>
      <c r="K725" s="383" t="s">
        <v>11</v>
      </c>
      <c r="L725" s="385"/>
      <c r="M725" s="383">
        <v>1</v>
      </c>
      <c r="N725" s="383" t="s">
        <v>11</v>
      </c>
      <c r="O725" s="385"/>
      <c r="P725" s="385"/>
      <c r="Q725" s="386" t="s">
        <v>11</v>
      </c>
      <c r="R725" s="383"/>
      <c r="S725" s="383">
        <v>1</v>
      </c>
      <c r="T725" s="386" t="s">
        <v>11</v>
      </c>
      <c r="U725" s="386"/>
      <c r="V725" s="386">
        <v>1</v>
      </c>
      <c r="W725" s="386" t="s">
        <v>11</v>
      </c>
      <c r="X725" s="383"/>
      <c r="Y725" s="383">
        <v>1</v>
      </c>
      <c r="Z725" s="386" t="s">
        <v>11</v>
      </c>
      <c r="AA725" s="386"/>
      <c r="AB725" s="386">
        <v>1</v>
      </c>
      <c r="AC725" s="386" t="s">
        <v>11</v>
      </c>
      <c r="AD725" s="383" t="s">
        <v>33</v>
      </c>
      <c r="AE725" s="383" t="s">
        <v>36</v>
      </c>
      <c r="AF725" s="383">
        <v>79</v>
      </c>
      <c r="AG725" s="383" t="s">
        <v>222</v>
      </c>
      <c r="AH725" s="383" t="s">
        <v>34</v>
      </c>
      <c r="AI725" s="383" t="s">
        <v>36</v>
      </c>
      <c r="AJ725" s="383" t="s">
        <v>3554</v>
      </c>
      <c r="AK725" s="384" t="str">
        <f t="shared" si="23"/>
        <v>NA</v>
      </c>
      <c r="AL725" s="384" t="str">
        <f t="shared" si="24"/>
        <v>NA</v>
      </c>
    </row>
    <row r="726" spans="1:38" x14ac:dyDescent="0.25">
      <c r="A726" s="381" t="s">
        <v>3224</v>
      </c>
      <c r="B726" s="382" t="s">
        <v>599</v>
      </c>
      <c r="C726" s="382" t="s">
        <v>30</v>
      </c>
      <c r="D726" s="382" t="s">
        <v>600</v>
      </c>
      <c r="E726" s="382" t="s">
        <v>4</v>
      </c>
      <c r="F726" s="383"/>
      <c r="G726" s="383">
        <v>22</v>
      </c>
      <c r="H726" s="383" t="s">
        <v>11</v>
      </c>
      <c r="I726" s="383"/>
      <c r="J726" s="383">
        <v>22</v>
      </c>
      <c r="K726" s="383" t="s">
        <v>11</v>
      </c>
      <c r="L726" s="385"/>
      <c r="M726" s="383">
        <v>7</v>
      </c>
      <c r="N726" s="383" t="s">
        <v>11</v>
      </c>
      <c r="O726" s="385"/>
      <c r="P726" s="385"/>
      <c r="Q726" s="386" t="s">
        <v>11</v>
      </c>
      <c r="R726" s="383"/>
      <c r="S726" s="383">
        <v>22</v>
      </c>
      <c r="T726" s="386" t="s">
        <v>11</v>
      </c>
      <c r="U726" s="386"/>
      <c r="V726" s="386">
        <v>22</v>
      </c>
      <c r="W726" s="386" t="s">
        <v>11</v>
      </c>
      <c r="X726" s="383"/>
      <c r="Y726" s="383">
        <v>22</v>
      </c>
      <c r="Z726" s="386" t="s">
        <v>11</v>
      </c>
      <c r="AA726" s="386"/>
      <c r="AB726" s="386">
        <v>22</v>
      </c>
      <c r="AC726" s="386" t="s">
        <v>11</v>
      </c>
      <c r="AD726" s="383" t="s">
        <v>33</v>
      </c>
      <c r="AE726" s="383" t="s">
        <v>36</v>
      </c>
      <c r="AF726" s="383">
        <v>97</v>
      </c>
      <c r="AG726" s="383" t="s">
        <v>222</v>
      </c>
      <c r="AH726" s="383" t="s">
        <v>34</v>
      </c>
      <c r="AI726" s="383" t="s">
        <v>36</v>
      </c>
      <c r="AJ726" s="383" t="s">
        <v>3554</v>
      </c>
      <c r="AK726" s="384" t="str">
        <f t="shared" si="23"/>
        <v>NA</v>
      </c>
      <c r="AL726" s="384" t="str">
        <f t="shared" si="24"/>
        <v>NA</v>
      </c>
    </row>
    <row r="727" spans="1:38" x14ac:dyDescent="0.25">
      <c r="A727" s="381" t="s">
        <v>3224</v>
      </c>
      <c r="B727" s="382" t="s">
        <v>601</v>
      </c>
      <c r="C727" s="382" t="s">
        <v>30</v>
      </c>
      <c r="D727" s="382" t="s">
        <v>602</v>
      </c>
      <c r="E727" s="382" t="s">
        <v>4</v>
      </c>
      <c r="F727" s="383">
        <v>100</v>
      </c>
      <c r="G727" s="383">
        <v>31</v>
      </c>
      <c r="H727" s="383" t="s">
        <v>835</v>
      </c>
      <c r="I727" s="383">
        <v>100</v>
      </c>
      <c r="J727" s="383">
        <v>31</v>
      </c>
      <c r="K727" s="383" t="s">
        <v>835</v>
      </c>
      <c r="L727" s="385"/>
      <c r="M727" s="383">
        <v>9</v>
      </c>
      <c r="N727" s="383" t="s">
        <v>11</v>
      </c>
      <c r="O727" s="385"/>
      <c r="P727" s="385"/>
      <c r="Q727" s="386" t="s">
        <v>11</v>
      </c>
      <c r="R727" s="383"/>
      <c r="S727" s="383">
        <v>29</v>
      </c>
      <c r="T727" s="386" t="s">
        <v>11</v>
      </c>
      <c r="U727" s="386"/>
      <c r="V727" s="386">
        <v>29</v>
      </c>
      <c r="W727" s="386" t="s">
        <v>11</v>
      </c>
      <c r="X727" s="383"/>
      <c r="Y727" s="383">
        <v>29</v>
      </c>
      <c r="Z727" s="386" t="s">
        <v>11</v>
      </c>
      <c r="AA727" s="386"/>
      <c r="AB727" s="386">
        <v>29</v>
      </c>
      <c r="AC727" s="386" t="s">
        <v>11</v>
      </c>
      <c r="AD727" s="383" t="s">
        <v>33</v>
      </c>
      <c r="AE727" s="383" t="s">
        <v>36</v>
      </c>
      <c r="AF727" s="383">
        <v>69</v>
      </c>
      <c r="AG727" s="383" t="s">
        <v>222</v>
      </c>
      <c r="AH727" s="383" t="s">
        <v>34</v>
      </c>
      <c r="AI727" s="383" t="s">
        <v>36</v>
      </c>
      <c r="AJ727" s="383" t="s">
        <v>3554</v>
      </c>
      <c r="AK727" s="384" t="str">
        <f t="shared" si="23"/>
        <v>NA</v>
      </c>
      <c r="AL727" s="384" t="str">
        <f t="shared" si="24"/>
        <v>NA</v>
      </c>
    </row>
    <row r="728" spans="1:38" x14ac:dyDescent="0.25">
      <c r="A728" s="381" t="s">
        <v>3224</v>
      </c>
      <c r="B728" s="382" t="s">
        <v>603</v>
      </c>
      <c r="C728" s="382" t="s">
        <v>30</v>
      </c>
      <c r="D728" s="382" t="s">
        <v>604</v>
      </c>
      <c r="E728" s="382" t="s">
        <v>4</v>
      </c>
      <c r="F728" s="383"/>
      <c r="G728" s="383">
        <v>1</v>
      </c>
      <c r="H728" s="383" t="s">
        <v>11</v>
      </c>
      <c r="I728" s="383"/>
      <c r="J728" s="383">
        <v>1</v>
      </c>
      <c r="K728" s="383" t="s">
        <v>11</v>
      </c>
      <c r="L728" s="385"/>
      <c r="M728" s="383">
        <v>0</v>
      </c>
      <c r="N728" s="383" t="s">
        <v>11</v>
      </c>
      <c r="O728" s="385"/>
      <c r="P728" s="385"/>
      <c r="Q728" s="386" t="s">
        <v>11</v>
      </c>
      <c r="R728" s="383"/>
      <c r="S728" s="383">
        <v>1</v>
      </c>
      <c r="T728" s="386" t="s">
        <v>11</v>
      </c>
      <c r="U728" s="386"/>
      <c r="V728" s="386">
        <v>1</v>
      </c>
      <c r="W728" s="386" t="s">
        <v>11</v>
      </c>
      <c r="X728" s="383"/>
      <c r="Y728" s="383">
        <v>1</v>
      </c>
      <c r="Z728" s="386" t="s">
        <v>11</v>
      </c>
      <c r="AA728" s="386"/>
      <c r="AB728" s="386">
        <v>1</v>
      </c>
      <c r="AC728" s="386" t="s">
        <v>11</v>
      </c>
      <c r="AD728" s="383" t="s">
        <v>57</v>
      </c>
      <c r="AE728" s="383" t="s">
        <v>36</v>
      </c>
      <c r="AF728" s="383">
        <v>74</v>
      </c>
      <c r="AG728" s="383" t="s">
        <v>222</v>
      </c>
      <c r="AH728" s="383" t="s">
        <v>34</v>
      </c>
      <c r="AI728" s="383" t="s">
        <v>36</v>
      </c>
      <c r="AJ728" s="383" t="s">
        <v>3554</v>
      </c>
      <c r="AK728" s="384" t="str">
        <f t="shared" si="23"/>
        <v>NA</v>
      </c>
      <c r="AL728" s="384" t="str">
        <f t="shared" si="24"/>
        <v>NA</v>
      </c>
    </row>
    <row r="729" spans="1:38" x14ac:dyDescent="0.25">
      <c r="A729" s="381" t="s">
        <v>3224</v>
      </c>
      <c r="B729" s="382" t="s">
        <v>605</v>
      </c>
      <c r="C729" s="382" t="s">
        <v>30</v>
      </c>
      <c r="D729" s="382" t="s">
        <v>606</v>
      </c>
      <c r="E729" s="382" t="s">
        <v>4</v>
      </c>
      <c r="F729" s="383">
        <v>100</v>
      </c>
      <c r="G729" s="383">
        <v>31</v>
      </c>
      <c r="H729" s="383" t="s">
        <v>835</v>
      </c>
      <c r="I729" s="383">
        <v>100</v>
      </c>
      <c r="J729" s="383">
        <v>31</v>
      </c>
      <c r="K729" s="383" t="s">
        <v>835</v>
      </c>
      <c r="L729" s="385"/>
      <c r="M729" s="383">
        <v>10</v>
      </c>
      <c r="N729" s="383" t="s">
        <v>11</v>
      </c>
      <c r="O729" s="385"/>
      <c r="P729" s="385"/>
      <c r="Q729" s="386" t="s">
        <v>11</v>
      </c>
      <c r="R729" s="383"/>
      <c r="S729" s="383">
        <v>28</v>
      </c>
      <c r="T729" s="386" t="s">
        <v>11</v>
      </c>
      <c r="U729" s="386"/>
      <c r="V729" s="386">
        <v>27</v>
      </c>
      <c r="W729" s="386" t="s">
        <v>11</v>
      </c>
      <c r="X729" s="383"/>
      <c r="Y729" s="383">
        <v>28</v>
      </c>
      <c r="Z729" s="386" t="s">
        <v>11</v>
      </c>
      <c r="AA729" s="386"/>
      <c r="AB729" s="386">
        <v>27</v>
      </c>
      <c r="AC729" s="386" t="s">
        <v>11</v>
      </c>
      <c r="AD729" s="383" t="s">
        <v>33</v>
      </c>
      <c r="AE729" s="383" t="s">
        <v>36</v>
      </c>
      <c r="AF729" s="383">
        <v>79</v>
      </c>
      <c r="AG729" s="383" t="s">
        <v>222</v>
      </c>
      <c r="AH729" s="383" t="s">
        <v>34</v>
      </c>
      <c r="AI729" s="383" t="s">
        <v>36</v>
      </c>
      <c r="AJ729" s="383" t="s">
        <v>3554</v>
      </c>
      <c r="AK729" s="384" t="str">
        <f t="shared" si="23"/>
        <v>NA</v>
      </c>
      <c r="AL729" s="384" t="str">
        <f t="shared" si="24"/>
        <v>NA</v>
      </c>
    </row>
    <row r="730" spans="1:38" x14ac:dyDescent="0.25">
      <c r="A730" s="381" t="s">
        <v>3224</v>
      </c>
      <c r="B730" s="382" t="s">
        <v>607</v>
      </c>
      <c r="C730" s="382" t="s">
        <v>30</v>
      </c>
      <c r="D730" s="382" t="s">
        <v>608</v>
      </c>
      <c r="E730" s="382" t="s">
        <v>4</v>
      </c>
      <c r="F730" s="383"/>
      <c r="G730" s="383">
        <v>2</v>
      </c>
      <c r="H730" s="383" t="s">
        <v>11</v>
      </c>
      <c r="I730" s="383"/>
      <c r="J730" s="383">
        <v>2</v>
      </c>
      <c r="K730" s="383" t="s">
        <v>11</v>
      </c>
      <c r="L730" s="385"/>
      <c r="M730" s="383">
        <v>1</v>
      </c>
      <c r="N730" s="383" t="s">
        <v>11</v>
      </c>
      <c r="O730" s="385"/>
      <c r="P730" s="385"/>
      <c r="Q730" s="386" t="s">
        <v>11</v>
      </c>
      <c r="R730" s="383"/>
      <c r="S730" s="383">
        <v>2</v>
      </c>
      <c r="T730" s="386" t="s">
        <v>11</v>
      </c>
      <c r="U730" s="386"/>
      <c r="V730" s="386">
        <v>2</v>
      </c>
      <c r="W730" s="386" t="s">
        <v>11</v>
      </c>
      <c r="X730" s="383"/>
      <c r="Y730" s="383">
        <v>2</v>
      </c>
      <c r="Z730" s="386" t="s">
        <v>11</v>
      </c>
      <c r="AA730" s="386"/>
      <c r="AB730" s="386">
        <v>2</v>
      </c>
      <c r="AC730" s="386" t="s">
        <v>11</v>
      </c>
      <c r="AD730" s="383" t="s">
        <v>57</v>
      </c>
      <c r="AE730" s="383" t="s">
        <v>36</v>
      </c>
      <c r="AF730" s="383">
        <v>74</v>
      </c>
      <c r="AG730" s="383" t="s">
        <v>222</v>
      </c>
      <c r="AH730" s="383" t="s">
        <v>34</v>
      </c>
      <c r="AI730" s="383" t="s">
        <v>36</v>
      </c>
      <c r="AJ730" s="383" t="s">
        <v>3554</v>
      </c>
      <c r="AK730" s="384" t="str">
        <f t="shared" si="23"/>
        <v>NA</v>
      </c>
      <c r="AL730" s="384" t="str">
        <f t="shared" si="24"/>
        <v>NA</v>
      </c>
    </row>
    <row r="731" spans="1:38" x14ac:dyDescent="0.25">
      <c r="A731" s="381" t="s">
        <v>3224</v>
      </c>
      <c r="B731" s="382" t="s">
        <v>609</v>
      </c>
      <c r="C731" s="382" t="s">
        <v>30</v>
      </c>
      <c r="D731" s="382" t="s">
        <v>610</v>
      </c>
      <c r="E731" s="382" t="s">
        <v>4</v>
      </c>
      <c r="F731" s="383"/>
      <c r="G731" s="383">
        <v>3</v>
      </c>
      <c r="H731" s="383" t="s">
        <v>11</v>
      </c>
      <c r="I731" s="383"/>
      <c r="J731" s="383">
        <v>3</v>
      </c>
      <c r="K731" s="383" t="s">
        <v>11</v>
      </c>
      <c r="L731" s="385"/>
      <c r="M731" s="383">
        <v>1</v>
      </c>
      <c r="N731" s="383" t="s">
        <v>11</v>
      </c>
      <c r="O731" s="385"/>
      <c r="P731" s="385">
        <v>0</v>
      </c>
      <c r="Q731" s="386" t="s">
        <v>11</v>
      </c>
      <c r="R731" s="383"/>
      <c r="S731" s="383">
        <v>2</v>
      </c>
      <c r="T731" s="386" t="s">
        <v>11</v>
      </c>
      <c r="U731" s="386"/>
      <c r="V731" s="386">
        <v>2</v>
      </c>
      <c r="W731" s="386" t="s">
        <v>11</v>
      </c>
      <c r="X731" s="383"/>
      <c r="Y731" s="383">
        <v>2</v>
      </c>
      <c r="Z731" s="386" t="s">
        <v>11</v>
      </c>
      <c r="AA731" s="386"/>
      <c r="AB731" s="386">
        <v>2</v>
      </c>
      <c r="AC731" s="386" t="s">
        <v>11</v>
      </c>
      <c r="AD731" s="383" t="s">
        <v>46</v>
      </c>
      <c r="AE731" s="383" t="s">
        <v>36</v>
      </c>
      <c r="AF731" s="383">
        <v>72</v>
      </c>
      <c r="AG731" s="383" t="s">
        <v>222</v>
      </c>
      <c r="AH731" s="383" t="s">
        <v>34</v>
      </c>
      <c r="AI731" s="383" t="s">
        <v>36</v>
      </c>
      <c r="AJ731" s="383" t="s">
        <v>3554</v>
      </c>
      <c r="AK731" s="384" t="str">
        <f t="shared" si="23"/>
        <v>NA</v>
      </c>
      <c r="AL731" s="384" t="str">
        <f t="shared" si="24"/>
        <v>NA</v>
      </c>
    </row>
    <row r="732" spans="1:38" x14ac:dyDescent="0.25">
      <c r="A732" s="381" t="s">
        <v>3224</v>
      </c>
      <c r="B732" s="382" t="s">
        <v>611</v>
      </c>
      <c r="C732" s="382" t="s">
        <v>30</v>
      </c>
      <c r="D732" s="382" t="s">
        <v>612</v>
      </c>
      <c r="E732" s="382" t="s">
        <v>4</v>
      </c>
      <c r="F732" s="383">
        <v>100</v>
      </c>
      <c r="G732" s="383">
        <v>44</v>
      </c>
      <c r="H732" s="383" t="s">
        <v>835</v>
      </c>
      <c r="I732" s="383">
        <v>100</v>
      </c>
      <c r="J732" s="383">
        <v>44</v>
      </c>
      <c r="K732" s="383" t="s">
        <v>835</v>
      </c>
      <c r="L732" s="385"/>
      <c r="M732" s="383">
        <v>18</v>
      </c>
      <c r="N732" s="383" t="s">
        <v>11</v>
      </c>
      <c r="O732" s="385"/>
      <c r="P732" s="385"/>
      <c r="Q732" s="386" t="s">
        <v>11</v>
      </c>
      <c r="R732" s="383"/>
      <c r="S732" s="383">
        <v>42</v>
      </c>
      <c r="T732" s="386" t="s">
        <v>11</v>
      </c>
      <c r="U732" s="386"/>
      <c r="V732" s="386">
        <v>40</v>
      </c>
      <c r="W732" s="386" t="s">
        <v>11</v>
      </c>
      <c r="X732" s="383"/>
      <c r="Y732" s="383">
        <v>42</v>
      </c>
      <c r="Z732" s="386" t="s">
        <v>11</v>
      </c>
      <c r="AA732" s="386"/>
      <c r="AB732" s="386">
        <v>41</v>
      </c>
      <c r="AC732" s="386" t="s">
        <v>11</v>
      </c>
      <c r="AD732" s="383" t="s">
        <v>33</v>
      </c>
      <c r="AE732" s="383" t="s">
        <v>36</v>
      </c>
      <c r="AF732" s="383">
        <v>74</v>
      </c>
      <c r="AG732" s="383" t="s">
        <v>222</v>
      </c>
      <c r="AH732" s="383" t="s">
        <v>34</v>
      </c>
      <c r="AI732" s="383" t="s">
        <v>36</v>
      </c>
      <c r="AJ732" s="383" t="s">
        <v>3554</v>
      </c>
      <c r="AK732" s="384" t="str">
        <f t="shared" si="23"/>
        <v>NA</v>
      </c>
      <c r="AL732" s="384" t="str">
        <f t="shared" si="24"/>
        <v>NA</v>
      </c>
    </row>
    <row r="733" spans="1:38" x14ac:dyDescent="0.25">
      <c r="A733" s="381" t="s">
        <v>3224</v>
      </c>
      <c r="B733" s="382" t="s">
        <v>613</v>
      </c>
      <c r="C733" s="382" t="s">
        <v>30</v>
      </c>
      <c r="D733" s="382" t="s">
        <v>614</v>
      </c>
      <c r="E733" s="382" t="s">
        <v>4</v>
      </c>
      <c r="F733" s="383"/>
      <c r="G733" s="383">
        <v>2</v>
      </c>
      <c r="H733" s="383" t="s">
        <v>11</v>
      </c>
      <c r="I733" s="383"/>
      <c r="J733" s="383">
        <v>2</v>
      </c>
      <c r="K733" s="383" t="s">
        <v>11</v>
      </c>
      <c r="L733" s="385"/>
      <c r="M733" s="383">
        <v>1</v>
      </c>
      <c r="N733" s="383" t="s">
        <v>11</v>
      </c>
      <c r="O733" s="385"/>
      <c r="P733" s="385"/>
      <c r="Q733" s="386" t="s">
        <v>11</v>
      </c>
      <c r="R733" s="383"/>
      <c r="S733" s="383">
        <v>2</v>
      </c>
      <c r="T733" s="386" t="s">
        <v>11</v>
      </c>
      <c r="U733" s="386"/>
      <c r="V733" s="386">
        <v>2</v>
      </c>
      <c r="W733" s="386" t="s">
        <v>11</v>
      </c>
      <c r="X733" s="383"/>
      <c r="Y733" s="383">
        <v>2</v>
      </c>
      <c r="Z733" s="386" t="s">
        <v>11</v>
      </c>
      <c r="AA733" s="386"/>
      <c r="AB733" s="386">
        <v>2</v>
      </c>
      <c r="AC733" s="386" t="s">
        <v>11</v>
      </c>
      <c r="AD733" s="383" t="s">
        <v>104</v>
      </c>
      <c r="AE733" s="383" t="s">
        <v>36</v>
      </c>
      <c r="AF733" s="383">
        <v>74</v>
      </c>
      <c r="AG733" s="383" t="s">
        <v>222</v>
      </c>
      <c r="AH733" s="383" t="s">
        <v>34</v>
      </c>
      <c r="AI733" s="383" t="s">
        <v>36</v>
      </c>
      <c r="AJ733" s="383" t="s">
        <v>3554</v>
      </c>
      <c r="AK733" s="384" t="str">
        <f t="shared" si="23"/>
        <v>NA</v>
      </c>
      <c r="AL733" s="384" t="str">
        <f t="shared" si="24"/>
        <v>NA</v>
      </c>
    </row>
    <row r="734" spans="1:38" x14ac:dyDescent="0.25">
      <c r="A734" s="381" t="s">
        <v>3224</v>
      </c>
      <c r="B734" s="382" t="s">
        <v>615</v>
      </c>
      <c r="C734" s="382" t="s">
        <v>30</v>
      </c>
      <c r="D734" s="382" t="s">
        <v>616</v>
      </c>
      <c r="E734" s="382" t="s">
        <v>4</v>
      </c>
      <c r="F734" s="383"/>
      <c r="G734" s="383">
        <v>0</v>
      </c>
      <c r="H734" s="383" t="s">
        <v>11</v>
      </c>
      <c r="I734" s="383"/>
      <c r="J734" s="383">
        <v>0</v>
      </c>
      <c r="K734" s="383" t="s">
        <v>11</v>
      </c>
      <c r="L734" s="385"/>
      <c r="M734" s="383">
        <v>0</v>
      </c>
      <c r="N734" s="383" t="s">
        <v>11</v>
      </c>
      <c r="O734" s="385"/>
      <c r="P734" s="385"/>
      <c r="Q734" s="386" t="s">
        <v>11</v>
      </c>
      <c r="R734" s="383"/>
      <c r="S734" s="383">
        <v>0</v>
      </c>
      <c r="T734" s="386" t="s">
        <v>11</v>
      </c>
      <c r="U734" s="386"/>
      <c r="V734" s="386">
        <v>0</v>
      </c>
      <c r="W734" s="386" t="s">
        <v>11</v>
      </c>
      <c r="X734" s="383"/>
      <c r="Y734" s="383">
        <v>0</v>
      </c>
      <c r="Z734" s="386" t="s">
        <v>11</v>
      </c>
      <c r="AA734" s="386"/>
      <c r="AB734" s="386">
        <v>0</v>
      </c>
      <c r="AC734" s="386" t="s">
        <v>11</v>
      </c>
      <c r="AD734" s="383" t="s">
        <v>104</v>
      </c>
      <c r="AE734" s="383" t="s">
        <v>36</v>
      </c>
      <c r="AF734" s="383">
        <v>90</v>
      </c>
      <c r="AG734" s="383" t="s">
        <v>222</v>
      </c>
      <c r="AH734" s="383" t="s">
        <v>34</v>
      </c>
      <c r="AI734" s="383" t="s">
        <v>36</v>
      </c>
      <c r="AJ734" s="383" t="s">
        <v>3554</v>
      </c>
      <c r="AK734" s="384" t="str">
        <f t="shared" si="23"/>
        <v>NA</v>
      </c>
      <c r="AL734" s="384" t="str">
        <f t="shared" si="24"/>
        <v>NA</v>
      </c>
    </row>
    <row r="735" spans="1:38" x14ac:dyDescent="0.25">
      <c r="A735" s="381" t="s">
        <v>3224</v>
      </c>
      <c r="B735" s="382" t="s">
        <v>617</v>
      </c>
      <c r="C735" s="382" t="s">
        <v>30</v>
      </c>
      <c r="D735" s="382" t="s">
        <v>618</v>
      </c>
      <c r="E735" s="382" t="s">
        <v>4</v>
      </c>
      <c r="F735" s="383"/>
      <c r="G735" s="383">
        <v>0</v>
      </c>
      <c r="H735" s="383" t="s">
        <v>11</v>
      </c>
      <c r="I735" s="383"/>
      <c r="J735" s="383">
        <v>0</v>
      </c>
      <c r="K735" s="383" t="s">
        <v>11</v>
      </c>
      <c r="L735" s="385"/>
      <c r="M735" s="383">
        <v>0</v>
      </c>
      <c r="N735" s="383" t="s">
        <v>11</v>
      </c>
      <c r="O735" s="385"/>
      <c r="P735" s="385"/>
      <c r="Q735" s="386" t="s">
        <v>11</v>
      </c>
      <c r="R735" s="383"/>
      <c r="S735" s="383">
        <v>0</v>
      </c>
      <c r="T735" s="386" t="s">
        <v>11</v>
      </c>
      <c r="U735" s="386"/>
      <c r="V735" s="386">
        <v>0</v>
      </c>
      <c r="W735" s="386" t="s">
        <v>11</v>
      </c>
      <c r="X735" s="383"/>
      <c r="Y735" s="383">
        <v>0</v>
      </c>
      <c r="Z735" s="386" t="s">
        <v>11</v>
      </c>
      <c r="AA735" s="386"/>
      <c r="AB735" s="386">
        <v>0</v>
      </c>
      <c r="AC735" s="386" t="s">
        <v>11</v>
      </c>
      <c r="AD735" s="383" t="s">
        <v>57</v>
      </c>
      <c r="AE735" s="383" t="s">
        <v>36</v>
      </c>
      <c r="AF735" s="383">
        <v>90</v>
      </c>
      <c r="AG735" s="383" t="s">
        <v>222</v>
      </c>
      <c r="AH735" s="383" t="s">
        <v>34</v>
      </c>
      <c r="AI735" s="383" t="s">
        <v>36</v>
      </c>
      <c r="AJ735" s="383" t="s">
        <v>3554</v>
      </c>
      <c r="AK735" s="384" t="str">
        <f t="shared" si="23"/>
        <v>NA</v>
      </c>
      <c r="AL735" s="384" t="str">
        <f t="shared" si="24"/>
        <v>NA</v>
      </c>
    </row>
    <row r="736" spans="1:38" x14ac:dyDescent="0.25">
      <c r="A736" s="381" t="s">
        <v>3224</v>
      </c>
      <c r="B736" s="382" t="s">
        <v>619</v>
      </c>
      <c r="C736" s="382" t="s">
        <v>30</v>
      </c>
      <c r="D736" s="382" t="s">
        <v>620</v>
      </c>
      <c r="E736" s="382" t="s">
        <v>4</v>
      </c>
      <c r="F736" s="383"/>
      <c r="G736" s="383">
        <v>0</v>
      </c>
      <c r="H736" s="383" t="s">
        <v>11</v>
      </c>
      <c r="I736" s="383"/>
      <c r="J736" s="383">
        <v>0</v>
      </c>
      <c r="K736" s="383" t="s">
        <v>11</v>
      </c>
      <c r="L736" s="385"/>
      <c r="M736" s="383">
        <v>0</v>
      </c>
      <c r="N736" s="383" t="s">
        <v>11</v>
      </c>
      <c r="O736" s="385"/>
      <c r="P736" s="385"/>
      <c r="Q736" s="386" t="s">
        <v>11</v>
      </c>
      <c r="R736" s="383"/>
      <c r="S736" s="383">
        <v>0</v>
      </c>
      <c r="T736" s="386" t="s">
        <v>11</v>
      </c>
      <c r="U736" s="386"/>
      <c r="V736" s="386">
        <v>0</v>
      </c>
      <c r="W736" s="386" t="s">
        <v>11</v>
      </c>
      <c r="X736" s="383"/>
      <c r="Y736" s="383">
        <v>0</v>
      </c>
      <c r="Z736" s="386" t="s">
        <v>11</v>
      </c>
      <c r="AA736" s="386"/>
      <c r="AB736" s="386">
        <v>0</v>
      </c>
      <c r="AC736" s="386" t="s">
        <v>11</v>
      </c>
      <c r="AD736" s="383" t="s">
        <v>46</v>
      </c>
      <c r="AE736" s="383" t="s">
        <v>36</v>
      </c>
      <c r="AF736" s="383">
        <v>79</v>
      </c>
      <c r="AG736" s="383" t="s">
        <v>222</v>
      </c>
      <c r="AH736" s="383" t="s">
        <v>34</v>
      </c>
      <c r="AI736" s="383" t="s">
        <v>36</v>
      </c>
      <c r="AJ736" s="383" t="s">
        <v>3554</v>
      </c>
      <c r="AK736" s="384" t="str">
        <f t="shared" si="23"/>
        <v>NA</v>
      </c>
      <c r="AL736" s="384" t="str">
        <f t="shared" si="24"/>
        <v>NA</v>
      </c>
    </row>
    <row r="737" spans="1:38" x14ac:dyDescent="0.25">
      <c r="A737" s="381" t="s">
        <v>3224</v>
      </c>
      <c r="B737" s="382" t="s">
        <v>621</v>
      </c>
      <c r="C737" s="382" t="s">
        <v>30</v>
      </c>
      <c r="D737" s="382" t="s">
        <v>622</v>
      </c>
      <c r="E737" s="382" t="s">
        <v>4</v>
      </c>
      <c r="F737" s="383"/>
      <c r="G737" s="383">
        <v>4</v>
      </c>
      <c r="H737" s="383" t="s">
        <v>11</v>
      </c>
      <c r="I737" s="383"/>
      <c r="J737" s="383">
        <v>4</v>
      </c>
      <c r="K737" s="383" t="s">
        <v>11</v>
      </c>
      <c r="L737" s="385"/>
      <c r="M737" s="383">
        <v>2</v>
      </c>
      <c r="N737" s="383" t="s">
        <v>11</v>
      </c>
      <c r="O737" s="385"/>
      <c r="P737" s="385"/>
      <c r="Q737" s="386" t="s">
        <v>11</v>
      </c>
      <c r="R737" s="383"/>
      <c r="S737" s="383">
        <v>4</v>
      </c>
      <c r="T737" s="386" t="s">
        <v>11</v>
      </c>
      <c r="U737" s="386"/>
      <c r="V737" s="386">
        <v>4</v>
      </c>
      <c r="W737" s="386" t="s">
        <v>11</v>
      </c>
      <c r="X737" s="383"/>
      <c r="Y737" s="383">
        <v>4</v>
      </c>
      <c r="Z737" s="386" t="s">
        <v>11</v>
      </c>
      <c r="AA737" s="386"/>
      <c r="AB737" s="386">
        <v>4</v>
      </c>
      <c r="AC737" s="386" t="s">
        <v>11</v>
      </c>
      <c r="AD737" s="383" t="s">
        <v>57</v>
      </c>
      <c r="AE737" s="383" t="s">
        <v>36</v>
      </c>
      <c r="AF737" s="383">
        <v>90</v>
      </c>
      <c r="AG737" s="383" t="s">
        <v>222</v>
      </c>
      <c r="AH737" s="383" t="s">
        <v>34</v>
      </c>
      <c r="AI737" s="383" t="s">
        <v>36</v>
      </c>
      <c r="AJ737" s="383" t="s">
        <v>3554</v>
      </c>
      <c r="AK737" s="384" t="str">
        <f t="shared" si="23"/>
        <v>NA</v>
      </c>
      <c r="AL737" s="384" t="str">
        <f t="shared" si="24"/>
        <v>NA</v>
      </c>
    </row>
    <row r="738" spans="1:38" x14ac:dyDescent="0.25">
      <c r="A738" s="381" t="s">
        <v>3224</v>
      </c>
      <c r="B738" s="382" t="s">
        <v>623</v>
      </c>
      <c r="C738" s="382" t="s">
        <v>30</v>
      </c>
      <c r="D738" s="382" t="s">
        <v>624</v>
      </c>
      <c r="E738" s="382" t="s">
        <v>4</v>
      </c>
      <c r="F738" s="383"/>
      <c r="G738" s="383">
        <v>10</v>
      </c>
      <c r="H738" s="383" t="s">
        <v>11</v>
      </c>
      <c r="I738" s="383"/>
      <c r="J738" s="383">
        <v>10</v>
      </c>
      <c r="K738" s="383" t="s">
        <v>11</v>
      </c>
      <c r="L738" s="385"/>
      <c r="M738" s="383">
        <v>3</v>
      </c>
      <c r="N738" s="383" t="s">
        <v>11</v>
      </c>
      <c r="O738" s="385"/>
      <c r="P738" s="385"/>
      <c r="Q738" s="386" t="s">
        <v>11</v>
      </c>
      <c r="R738" s="383"/>
      <c r="S738" s="383">
        <v>9</v>
      </c>
      <c r="T738" s="386" t="s">
        <v>11</v>
      </c>
      <c r="U738" s="386"/>
      <c r="V738" s="386">
        <v>9</v>
      </c>
      <c r="W738" s="386" t="s">
        <v>11</v>
      </c>
      <c r="X738" s="383"/>
      <c r="Y738" s="383">
        <v>8</v>
      </c>
      <c r="Z738" s="386" t="s">
        <v>11</v>
      </c>
      <c r="AA738" s="386"/>
      <c r="AB738" s="386">
        <v>8</v>
      </c>
      <c r="AC738" s="386" t="s">
        <v>11</v>
      </c>
      <c r="AD738" s="383" t="s">
        <v>57</v>
      </c>
      <c r="AE738" s="383" t="s">
        <v>36</v>
      </c>
      <c r="AF738" s="383">
        <v>82</v>
      </c>
      <c r="AG738" s="383" t="s">
        <v>222</v>
      </c>
      <c r="AH738" s="383" t="s">
        <v>34</v>
      </c>
      <c r="AI738" s="383" t="s">
        <v>36</v>
      </c>
      <c r="AJ738" s="383" t="s">
        <v>3554</v>
      </c>
      <c r="AK738" s="384" t="str">
        <f t="shared" si="23"/>
        <v>NA</v>
      </c>
      <c r="AL738" s="384" t="str">
        <f t="shared" si="24"/>
        <v>NA</v>
      </c>
    </row>
    <row r="739" spans="1:38" x14ac:dyDescent="0.25">
      <c r="A739" s="381" t="s">
        <v>3224</v>
      </c>
      <c r="B739" s="382" t="s">
        <v>625</v>
      </c>
      <c r="C739" s="382" t="s">
        <v>30</v>
      </c>
      <c r="D739" s="382" t="s">
        <v>626</v>
      </c>
      <c r="E739" s="382" t="s">
        <v>4</v>
      </c>
      <c r="F739" s="383"/>
      <c r="G739" s="383">
        <v>5</v>
      </c>
      <c r="H739" s="383" t="s">
        <v>11</v>
      </c>
      <c r="I739" s="383"/>
      <c r="J739" s="383">
        <v>5</v>
      </c>
      <c r="K739" s="383" t="s">
        <v>11</v>
      </c>
      <c r="L739" s="385"/>
      <c r="M739" s="383">
        <v>4</v>
      </c>
      <c r="N739" s="383" t="s">
        <v>11</v>
      </c>
      <c r="O739" s="385"/>
      <c r="P739" s="385"/>
      <c r="Q739" s="386" t="s">
        <v>11</v>
      </c>
      <c r="R739" s="383"/>
      <c r="S739" s="383">
        <v>5</v>
      </c>
      <c r="T739" s="386" t="s">
        <v>11</v>
      </c>
      <c r="U739" s="386"/>
      <c r="V739" s="386">
        <v>5</v>
      </c>
      <c r="W739" s="386" t="s">
        <v>11</v>
      </c>
      <c r="X739" s="383"/>
      <c r="Y739" s="383">
        <v>5</v>
      </c>
      <c r="Z739" s="386" t="s">
        <v>11</v>
      </c>
      <c r="AA739" s="386"/>
      <c r="AB739" s="386">
        <v>5</v>
      </c>
      <c r="AC739" s="386" t="s">
        <v>11</v>
      </c>
      <c r="AD739" s="383" t="s">
        <v>57</v>
      </c>
      <c r="AE739" s="383" t="s">
        <v>36</v>
      </c>
      <c r="AF739" s="383">
        <v>74</v>
      </c>
      <c r="AG739" s="383" t="s">
        <v>222</v>
      </c>
      <c r="AH739" s="383" t="s">
        <v>34</v>
      </c>
      <c r="AI739" s="383" t="s">
        <v>36</v>
      </c>
      <c r="AJ739" s="383" t="s">
        <v>3554</v>
      </c>
      <c r="AK739" s="384" t="str">
        <f t="shared" si="23"/>
        <v>NA</v>
      </c>
      <c r="AL739" s="384" t="str">
        <f t="shared" si="24"/>
        <v>NA</v>
      </c>
    </row>
    <row r="740" spans="1:38" x14ac:dyDescent="0.25">
      <c r="A740" s="381" t="s">
        <v>3224</v>
      </c>
      <c r="B740" s="382" t="s">
        <v>627</v>
      </c>
      <c r="C740" s="382" t="s">
        <v>30</v>
      </c>
      <c r="D740" s="382" t="s">
        <v>628</v>
      </c>
      <c r="E740" s="382" t="s">
        <v>4</v>
      </c>
      <c r="F740" s="383"/>
      <c r="G740" s="383">
        <v>21</v>
      </c>
      <c r="H740" s="383" t="s">
        <v>11</v>
      </c>
      <c r="I740" s="383"/>
      <c r="J740" s="383">
        <v>21</v>
      </c>
      <c r="K740" s="383" t="s">
        <v>11</v>
      </c>
      <c r="L740" s="385"/>
      <c r="M740" s="383">
        <v>10</v>
      </c>
      <c r="N740" s="383" t="s">
        <v>11</v>
      </c>
      <c r="O740" s="385"/>
      <c r="P740" s="385"/>
      <c r="Q740" s="386" t="s">
        <v>11</v>
      </c>
      <c r="R740" s="383"/>
      <c r="S740" s="383">
        <v>19</v>
      </c>
      <c r="T740" s="386" t="s">
        <v>11</v>
      </c>
      <c r="U740" s="386"/>
      <c r="V740" s="386">
        <v>18</v>
      </c>
      <c r="W740" s="386" t="s">
        <v>11</v>
      </c>
      <c r="X740" s="383"/>
      <c r="Y740" s="383">
        <v>19</v>
      </c>
      <c r="Z740" s="386" t="s">
        <v>11</v>
      </c>
      <c r="AA740" s="386"/>
      <c r="AB740" s="386">
        <v>18</v>
      </c>
      <c r="AC740" s="386" t="s">
        <v>11</v>
      </c>
      <c r="AD740" s="383" t="s">
        <v>33</v>
      </c>
      <c r="AE740" s="383" t="s">
        <v>36</v>
      </c>
      <c r="AF740" s="383">
        <v>82</v>
      </c>
      <c r="AG740" s="383" t="s">
        <v>222</v>
      </c>
      <c r="AH740" s="383" t="s">
        <v>34</v>
      </c>
      <c r="AI740" s="383" t="s">
        <v>36</v>
      </c>
      <c r="AJ740" s="383" t="s">
        <v>3554</v>
      </c>
      <c r="AK740" s="384" t="str">
        <f t="shared" si="23"/>
        <v>NA</v>
      </c>
      <c r="AL740" s="384" t="str">
        <f t="shared" si="24"/>
        <v>NA</v>
      </c>
    </row>
    <row r="741" spans="1:38" x14ac:dyDescent="0.25">
      <c r="A741" s="381" t="s">
        <v>3224</v>
      </c>
      <c r="B741" s="382" t="s">
        <v>629</v>
      </c>
      <c r="C741" s="382" t="s">
        <v>30</v>
      </c>
      <c r="D741" s="382" t="s">
        <v>630</v>
      </c>
      <c r="E741" s="382" t="s">
        <v>4</v>
      </c>
      <c r="F741" s="383"/>
      <c r="G741" s="383">
        <v>0</v>
      </c>
      <c r="H741" s="383" t="s">
        <v>11</v>
      </c>
      <c r="I741" s="383"/>
      <c r="J741" s="383">
        <v>0</v>
      </c>
      <c r="K741" s="383" t="s">
        <v>11</v>
      </c>
      <c r="L741" s="385"/>
      <c r="M741" s="383">
        <v>0</v>
      </c>
      <c r="N741" s="383" t="s">
        <v>11</v>
      </c>
      <c r="O741" s="385"/>
      <c r="P741" s="385"/>
      <c r="Q741" s="386" t="s">
        <v>11</v>
      </c>
      <c r="R741" s="383"/>
      <c r="S741" s="383">
        <v>0</v>
      </c>
      <c r="T741" s="386" t="s">
        <v>11</v>
      </c>
      <c r="U741" s="386"/>
      <c r="V741" s="386">
        <v>0</v>
      </c>
      <c r="W741" s="386" t="s">
        <v>11</v>
      </c>
      <c r="X741" s="383"/>
      <c r="Y741" s="383">
        <v>0</v>
      </c>
      <c r="Z741" s="386" t="s">
        <v>11</v>
      </c>
      <c r="AA741" s="386"/>
      <c r="AB741" s="386">
        <v>0</v>
      </c>
      <c r="AC741" s="386" t="s">
        <v>11</v>
      </c>
      <c r="AD741" s="383" t="s">
        <v>46</v>
      </c>
      <c r="AE741" s="383" t="s">
        <v>36</v>
      </c>
      <c r="AF741" s="383">
        <v>77</v>
      </c>
      <c r="AG741" s="383" t="s">
        <v>222</v>
      </c>
      <c r="AH741" s="383" t="s">
        <v>34</v>
      </c>
      <c r="AI741" s="383" t="s">
        <v>36</v>
      </c>
      <c r="AJ741" s="383" t="s">
        <v>3554</v>
      </c>
      <c r="AK741" s="384" t="str">
        <f t="shared" si="23"/>
        <v>NA</v>
      </c>
      <c r="AL741" s="384" t="str">
        <f t="shared" si="24"/>
        <v>NA</v>
      </c>
    </row>
    <row r="742" spans="1:38" x14ac:dyDescent="0.25">
      <c r="A742" s="381" t="s">
        <v>3224</v>
      </c>
      <c r="B742" s="382" t="s">
        <v>631</v>
      </c>
      <c r="C742" s="382" t="s">
        <v>30</v>
      </c>
      <c r="D742" s="382" t="s">
        <v>632</v>
      </c>
      <c r="E742" s="382" t="s">
        <v>4</v>
      </c>
      <c r="F742" s="383"/>
      <c r="G742" s="383">
        <v>6</v>
      </c>
      <c r="H742" s="383" t="s">
        <v>11</v>
      </c>
      <c r="I742" s="383"/>
      <c r="J742" s="383">
        <v>6</v>
      </c>
      <c r="K742" s="383" t="s">
        <v>11</v>
      </c>
      <c r="L742" s="385"/>
      <c r="M742" s="383">
        <v>3</v>
      </c>
      <c r="N742" s="383" t="s">
        <v>11</v>
      </c>
      <c r="O742" s="385"/>
      <c r="P742" s="385"/>
      <c r="Q742" s="386" t="s">
        <v>11</v>
      </c>
      <c r="R742" s="383"/>
      <c r="S742" s="383">
        <v>6</v>
      </c>
      <c r="T742" s="386" t="s">
        <v>11</v>
      </c>
      <c r="U742" s="386"/>
      <c r="V742" s="386">
        <v>6</v>
      </c>
      <c r="W742" s="386" t="s">
        <v>11</v>
      </c>
      <c r="X742" s="383"/>
      <c r="Y742" s="383">
        <v>6</v>
      </c>
      <c r="Z742" s="386" t="s">
        <v>11</v>
      </c>
      <c r="AA742" s="386"/>
      <c r="AB742" s="386">
        <v>6</v>
      </c>
      <c r="AC742" s="386" t="s">
        <v>11</v>
      </c>
      <c r="AD742" s="383" t="s">
        <v>33</v>
      </c>
      <c r="AE742" s="383" t="s">
        <v>36</v>
      </c>
      <c r="AF742" s="383">
        <v>87</v>
      </c>
      <c r="AG742" s="383" t="s">
        <v>222</v>
      </c>
      <c r="AH742" s="383" t="s">
        <v>34</v>
      </c>
      <c r="AI742" s="383" t="s">
        <v>36</v>
      </c>
      <c r="AJ742" s="383" t="s">
        <v>3554</v>
      </c>
      <c r="AK742" s="384" t="str">
        <f t="shared" si="23"/>
        <v>NA</v>
      </c>
      <c r="AL742" s="384" t="str">
        <f t="shared" si="24"/>
        <v>NA</v>
      </c>
    </row>
    <row r="743" spans="1:38" x14ac:dyDescent="0.25">
      <c r="A743" s="381" t="s">
        <v>3224</v>
      </c>
      <c r="B743" s="382" t="s">
        <v>633</v>
      </c>
      <c r="C743" s="382" t="s">
        <v>30</v>
      </c>
      <c r="D743" s="382" t="s">
        <v>634</v>
      </c>
      <c r="E743" s="382" t="s">
        <v>4</v>
      </c>
      <c r="F743" s="383"/>
      <c r="G743" s="383">
        <v>6</v>
      </c>
      <c r="H743" s="383" t="s">
        <v>11</v>
      </c>
      <c r="I743" s="383"/>
      <c r="J743" s="383">
        <v>6</v>
      </c>
      <c r="K743" s="383" t="s">
        <v>11</v>
      </c>
      <c r="L743" s="385"/>
      <c r="M743" s="383">
        <v>3</v>
      </c>
      <c r="N743" s="383" t="s">
        <v>11</v>
      </c>
      <c r="O743" s="385"/>
      <c r="P743" s="385"/>
      <c r="Q743" s="386" t="s">
        <v>11</v>
      </c>
      <c r="R743" s="383"/>
      <c r="S743" s="383">
        <v>6</v>
      </c>
      <c r="T743" s="386" t="s">
        <v>11</v>
      </c>
      <c r="U743" s="386"/>
      <c r="V743" s="386">
        <v>6</v>
      </c>
      <c r="W743" s="386" t="s">
        <v>11</v>
      </c>
      <c r="X743" s="383"/>
      <c r="Y743" s="383">
        <v>6</v>
      </c>
      <c r="Z743" s="386" t="s">
        <v>11</v>
      </c>
      <c r="AA743" s="386"/>
      <c r="AB743" s="386">
        <v>6</v>
      </c>
      <c r="AC743" s="386" t="s">
        <v>11</v>
      </c>
      <c r="AD743" s="383" t="s">
        <v>104</v>
      </c>
      <c r="AE743" s="383" t="s">
        <v>36</v>
      </c>
      <c r="AF743" s="383">
        <v>69</v>
      </c>
      <c r="AG743" s="383" t="s">
        <v>222</v>
      </c>
      <c r="AH743" s="383" t="s">
        <v>34</v>
      </c>
      <c r="AI743" s="383" t="s">
        <v>36</v>
      </c>
      <c r="AJ743" s="383" t="s">
        <v>3554</v>
      </c>
      <c r="AK743" s="384" t="str">
        <f t="shared" si="23"/>
        <v>NA</v>
      </c>
      <c r="AL743" s="384" t="str">
        <f t="shared" si="24"/>
        <v>NA</v>
      </c>
    </row>
    <row r="744" spans="1:38" x14ac:dyDescent="0.25">
      <c r="A744" s="381" t="s">
        <v>3224</v>
      </c>
      <c r="B744" s="382" t="s">
        <v>635</v>
      </c>
      <c r="C744" s="382" t="s">
        <v>30</v>
      </c>
      <c r="D744" s="382" t="s">
        <v>636</v>
      </c>
      <c r="E744" s="382" t="s">
        <v>4</v>
      </c>
      <c r="F744" s="383"/>
      <c r="G744" s="383">
        <v>13</v>
      </c>
      <c r="H744" s="383" t="s">
        <v>11</v>
      </c>
      <c r="I744" s="383"/>
      <c r="J744" s="383">
        <v>13</v>
      </c>
      <c r="K744" s="383" t="s">
        <v>11</v>
      </c>
      <c r="L744" s="385"/>
      <c r="M744" s="383">
        <v>6</v>
      </c>
      <c r="N744" s="383" t="s">
        <v>11</v>
      </c>
      <c r="O744" s="385"/>
      <c r="P744" s="385"/>
      <c r="Q744" s="386" t="s">
        <v>11</v>
      </c>
      <c r="R744" s="383"/>
      <c r="S744" s="383">
        <v>13</v>
      </c>
      <c r="T744" s="386" t="s">
        <v>11</v>
      </c>
      <c r="U744" s="386"/>
      <c r="V744" s="386">
        <v>13</v>
      </c>
      <c r="W744" s="386" t="s">
        <v>11</v>
      </c>
      <c r="X744" s="383"/>
      <c r="Y744" s="383">
        <v>13</v>
      </c>
      <c r="Z744" s="386" t="s">
        <v>11</v>
      </c>
      <c r="AA744" s="386"/>
      <c r="AB744" s="386">
        <v>13</v>
      </c>
      <c r="AC744" s="386" t="s">
        <v>11</v>
      </c>
      <c r="AD744" s="383" t="s">
        <v>104</v>
      </c>
      <c r="AE744" s="383" t="s">
        <v>36</v>
      </c>
      <c r="AF744" s="383">
        <v>74</v>
      </c>
      <c r="AG744" s="383" t="s">
        <v>222</v>
      </c>
      <c r="AH744" s="383" t="s">
        <v>34</v>
      </c>
      <c r="AI744" s="383" t="s">
        <v>36</v>
      </c>
      <c r="AJ744" s="383" t="s">
        <v>3554</v>
      </c>
      <c r="AK744" s="384" t="str">
        <f t="shared" si="23"/>
        <v>NA</v>
      </c>
      <c r="AL744" s="384" t="str">
        <f t="shared" si="24"/>
        <v>NA</v>
      </c>
    </row>
    <row r="745" spans="1:38" x14ac:dyDescent="0.25">
      <c r="A745" s="381" t="s">
        <v>3224</v>
      </c>
      <c r="B745" s="382" t="s">
        <v>637</v>
      </c>
      <c r="C745" s="382" t="s">
        <v>30</v>
      </c>
      <c r="D745" s="382" t="s">
        <v>638</v>
      </c>
      <c r="E745" s="382" t="s">
        <v>4</v>
      </c>
      <c r="F745" s="383"/>
      <c r="G745" s="383">
        <v>4</v>
      </c>
      <c r="H745" s="383" t="s">
        <v>11</v>
      </c>
      <c r="I745" s="383"/>
      <c r="J745" s="383">
        <v>4</v>
      </c>
      <c r="K745" s="383" t="s">
        <v>11</v>
      </c>
      <c r="L745" s="385"/>
      <c r="M745" s="383">
        <v>1</v>
      </c>
      <c r="N745" s="383" t="s">
        <v>11</v>
      </c>
      <c r="O745" s="385"/>
      <c r="P745" s="385"/>
      <c r="Q745" s="386" t="s">
        <v>11</v>
      </c>
      <c r="R745" s="383"/>
      <c r="S745" s="383">
        <v>3</v>
      </c>
      <c r="T745" s="386" t="s">
        <v>11</v>
      </c>
      <c r="U745" s="386"/>
      <c r="V745" s="386">
        <v>3</v>
      </c>
      <c r="W745" s="386" t="s">
        <v>11</v>
      </c>
      <c r="X745" s="383"/>
      <c r="Y745" s="383">
        <v>3</v>
      </c>
      <c r="Z745" s="386" t="s">
        <v>11</v>
      </c>
      <c r="AA745" s="386"/>
      <c r="AB745" s="386">
        <v>3</v>
      </c>
      <c r="AC745" s="386" t="s">
        <v>11</v>
      </c>
      <c r="AD745" s="383" t="s">
        <v>57</v>
      </c>
      <c r="AE745" s="383" t="s">
        <v>36</v>
      </c>
      <c r="AF745" s="383">
        <v>92</v>
      </c>
      <c r="AG745" s="383" t="s">
        <v>222</v>
      </c>
      <c r="AH745" s="383" t="s">
        <v>34</v>
      </c>
      <c r="AI745" s="383" t="s">
        <v>36</v>
      </c>
      <c r="AJ745" s="383" t="s">
        <v>3554</v>
      </c>
      <c r="AK745" s="384" t="str">
        <f t="shared" si="23"/>
        <v>NA</v>
      </c>
      <c r="AL745" s="384" t="str">
        <f t="shared" si="24"/>
        <v>NA</v>
      </c>
    </row>
    <row r="746" spans="1:38" x14ac:dyDescent="0.25">
      <c r="A746" s="381" t="s">
        <v>3224</v>
      </c>
      <c r="B746" s="382" t="s">
        <v>639</v>
      </c>
      <c r="C746" s="382" t="s">
        <v>30</v>
      </c>
      <c r="D746" s="382" t="s">
        <v>640</v>
      </c>
      <c r="E746" s="382" t="s">
        <v>4</v>
      </c>
      <c r="F746" s="383"/>
      <c r="G746" s="383">
        <v>0</v>
      </c>
      <c r="H746" s="383" t="s">
        <v>11</v>
      </c>
      <c r="I746" s="383"/>
      <c r="J746" s="383">
        <v>0</v>
      </c>
      <c r="K746" s="383" t="s">
        <v>11</v>
      </c>
      <c r="L746" s="385"/>
      <c r="M746" s="383">
        <v>0</v>
      </c>
      <c r="N746" s="383" t="s">
        <v>11</v>
      </c>
      <c r="O746" s="385"/>
      <c r="P746" s="385"/>
      <c r="Q746" s="386" t="s">
        <v>11</v>
      </c>
      <c r="R746" s="383"/>
      <c r="S746" s="383">
        <v>0</v>
      </c>
      <c r="T746" s="386" t="s">
        <v>11</v>
      </c>
      <c r="U746" s="386"/>
      <c r="V746" s="386">
        <v>0</v>
      </c>
      <c r="W746" s="386" t="s">
        <v>11</v>
      </c>
      <c r="X746" s="383"/>
      <c r="Y746" s="383">
        <v>0</v>
      </c>
      <c r="Z746" s="386" t="s">
        <v>11</v>
      </c>
      <c r="AA746" s="386"/>
      <c r="AB746" s="386">
        <v>0</v>
      </c>
      <c r="AC746" s="386" t="s">
        <v>11</v>
      </c>
      <c r="AD746" s="383" t="s">
        <v>46</v>
      </c>
      <c r="AE746" s="383" t="s">
        <v>36</v>
      </c>
      <c r="AF746" s="383">
        <v>77</v>
      </c>
      <c r="AG746" s="383" t="s">
        <v>222</v>
      </c>
      <c r="AH746" s="383" t="s">
        <v>34</v>
      </c>
      <c r="AI746" s="383" t="s">
        <v>36</v>
      </c>
      <c r="AJ746" s="383" t="s">
        <v>3554</v>
      </c>
      <c r="AK746" s="384" t="str">
        <f t="shared" si="23"/>
        <v>NA</v>
      </c>
      <c r="AL746" s="384" t="str">
        <f t="shared" si="24"/>
        <v>NA</v>
      </c>
    </row>
    <row r="747" spans="1:38" x14ac:dyDescent="0.25">
      <c r="A747" s="381" t="s">
        <v>3224</v>
      </c>
      <c r="B747" s="382" t="s">
        <v>641</v>
      </c>
      <c r="C747" s="382" t="s">
        <v>30</v>
      </c>
      <c r="D747" s="382" t="s">
        <v>642</v>
      </c>
      <c r="E747" s="382" t="s">
        <v>4</v>
      </c>
      <c r="F747" s="383"/>
      <c r="G747" s="383">
        <v>20</v>
      </c>
      <c r="H747" s="383" t="s">
        <v>11</v>
      </c>
      <c r="I747" s="383"/>
      <c r="J747" s="383">
        <v>20</v>
      </c>
      <c r="K747" s="383" t="s">
        <v>11</v>
      </c>
      <c r="L747" s="385"/>
      <c r="M747" s="383">
        <v>5</v>
      </c>
      <c r="N747" s="383" t="s">
        <v>11</v>
      </c>
      <c r="O747" s="385"/>
      <c r="P747" s="385"/>
      <c r="Q747" s="386" t="s">
        <v>11</v>
      </c>
      <c r="R747" s="383"/>
      <c r="S747" s="383">
        <v>18</v>
      </c>
      <c r="T747" s="386" t="s">
        <v>11</v>
      </c>
      <c r="U747" s="386"/>
      <c r="V747" s="386">
        <v>18</v>
      </c>
      <c r="W747" s="386" t="s">
        <v>11</v>
      </c>
      <c r="X747" s="383"/>
      <c r="Y747" s="383">
        <v>18</v>
      </c>
      <c r="Z747" s="386" t="s">
        <v>11</v>
      </c>
      <c r="AA747" s="386"/>
      <c r="AB747" s="386">
        <v>18</v>
      </c>
      <c r="AC747" s="386" t="s">
        <v>11</v>
      </c>
      <c r="AD747" s="383" t="s">
        <v>104</v>
      </c>
      <c r="AE747" s="383" t="s">
        <v>36</v>
      </c>
      <c r="AF747" s="383">
        <v>69</v>
      </c>
      <c r="AG747" s="383" t="s">
        <v>222</v>
      </c>
      <c r="AH747" s="383" t="s">
        <v>34</v>
      </c>
      <c r="AI747" s="383" t="s">
        <v>36</v>
      </c>
      <c r="AJ747" s="383" t="s">
        <v>3554</v>
      </c>
      <c r="AK747" s="384" t="str">
        <f t="shared" si="23"/>
        <v>NA</v>
      </c>
      <c r="AL747" s="384" t="str">
        <f t="shared" si="24"/>
        <v>NA</v>
      </c>
    </row>
    <row r="748" spans="1:38" x14ac:dyDescent="0.25">
      <c r="A748" s="381" t="s">
        <v>3224</v>
      </c>
      <c r="B748" s="382" t="s">
        <v>643</v>
      </c>
      <c r="C748" s="382" t="s">
        <v>30</v>
      </c>
      <c r="D748" s="382" t="s">
        <v>644</v>
      </c>
      <c r="E748" s="382" t="s">
        <v>4</v>
      </c>
      <c r="F748" s="383"/>
      <c r="G748" s="383">
        <v>9</v>
      </c>
      <c r="H748" s="383" t="s">
        <v>11</v>
      </c>
      <c r="I748" s="383"/>
      <c r="J748" s="383">
        <v>9</v>
      </c>
      <c r="K748" s="383" t="s">
        <v>11</v>
      </c>
      <c r="L748" s="385"/>
      <c r="M748" s="383">
        <v>5</v>
      </c>
      <c r="N748" s="383" t="s">
        <v>11</v>
      </c>
      <c r="O748" s="385"/>
      <c r="P748" s="385"/>
      <c r="Q748" s="386" t="s">
        <v>11</v>
      </c>
      <c r="R748" s="383"/>
      <c r="S748" s="383">
        <v>9</v>
      </c>
      <c r="T748" s="386" t="s">
        <v>11</v>
      </c>
      <c r="U748" s="386"/>
      <c r="V748" s="386">
        <v>7</v>
      </c>
      <c r="W748" s="386" t="s">
        <v>11</v>
      </c>
      <c r="X748" s="383"/>
      <c r="Y748" s="383">
        <v>9</v>
      </c>
      <c r="Z748" s="386" t="s">
        <v>11</v>
      </c>
      <c r="AA748" s="386"/>
      <c r="AB748" s="386">
        <v>7</v>
      </c>
      <c r="AC748" s="386" t="s">
        <v>11</v>
      </c>
      <c r="AD748" s="383" t="s">
        <v>57</v>
      </c>
      <c r="AE748" s="383" t="s">
        <v>36</v>
      </c>
      <c r="AF748" s="383">
        <v>79</v>
      </c>
      <c r="AG748" s="383" t="s">
        <v>222</v>
      </c>
      <c r="AH748" s="383" t="s">
        <v>34</v>
      </c>
      <c r="AI748" s="383" t="s">
        <v>36</v>
      </c>
      <c r="AJ748" s="383" t="s">
        <v>3554</v>
      </c>
      <c r="AK748" s="384" t="str">
        <f t="shared" si="23"/>
        <v>NA</v>
      </c>
      <c r="AL748" s="384" t="str">
        <f t="shared" si="24"/>
        <v>NA</v>
      </c>
    </row>
    <row r="749" spans="1:38" x14ac:dyDescent="0.25">
      <c r="A749" s="381" t="s">
        <v>3224</v>
      </c>
      <c r="B749" s="382" t="s">
        <v>645</v>
      </c>
      <c r="C749" s="382" t="s">
        <v>30</v>
      </c>
      <c r="D749" s="382" t="s">
        <v>646</v>
      </c>
      <c r="E749" s="382" t="s">
        <v>4</v>
      </c>
      <c r="F749" s="383"/>
      <c r="G749" s="383">
        <v>3</v>
      </c>
      <c r="H749" s="383" t="s">
        <v>11</v>
      </c>
      <c r="I749" s="383"/>
      <c r="J749" s="383">
        <v>3</v>
      </c>
      <c r="K749" s="383" t="s">
        <v>11</v>
      </c>
      <c r="L749" s="385"/>
      <c r="M749" s="383">
        <v>0</v>
      </c>
      <c r="N749" s="383" t="s">
        <v>11</v>
      </c>
      <c r="O749" s="385"/>
      <c r="P749" s="385"/>
      <c r="Q749" s="386" t="s">
        <v>11</v>
      </c>
      <c r="R749" s="383"/>
      <c r="S749" s="383">
        <v>2</v>
      </c>
      <c r="T749" s="386" t="s">
        <v>11</v>
      </c>
      <c r="U749" s="386"/>
      <c r="V749" s="386">
        <v>2</v>
      </c>
      <c r="W749" s="386" t="s">
        <v>11</v>
      </c>
      <c r="X749" s="383"/>
      <c r="Y749" s="383">
        <v>2</v>
      </c>
      <c r="Z749" s="386" t="s">
        <v>11</v>
      </c>
      <c r="AA749" s="386"/>
      <c r="AB749" s="386">
        <v>2</v>
      </c>
      <c r="AC749" s="386" t="s">
        <v>11</v>
      </c>
      <c r="AD749" s="383" t="s">
        <v>33</v>
      </c>
      <c r="AE749" s="383" t="s">
        <v>36</v>
      </c>
      <c r="AF749" s="383">
        <v>85</v>
      </c>
      <c r="AG749" s="383" t="s">
        <v>222</v>
      </c>
      <c r="AH749" s="383" t="s">
        <v>34</v>
      </c>
      <c r="AI749" s="383" t="s">
        <v>36</v>
      </c>
      <c r="AJ749" s="383" t="s">
        <v>3554</v>
      </c>
      <c r="AK749" s="384" t="str">
        <f t="shared" si="23"/>
        <v>NA</v>
      </c>
      <c r="AL749" s="384" t="str">
        <f t="shared" si="24"/>
        <v>NA</v>
      </c>
    </row>
    <row r="750" spans="1:38" x14ac:dyDescent="0.25">
      <c r="A750" s="381" t="s">
        <v>3224</v>
      </c>
      <c r="B750" s="382" t="s">
        <v>647</v>
      </c>
      <c r="C750" s="382" t="s">
        <v>30</v>
      </c>
      <c r="D750" s="382" t="s">
        <v>648</v>
      </c>
      <c r="E750" s="382" t="s">
        <v>4</v>
      </c>
      <c r="F750" s="383">
        <v>100</v>
      </c>
      <c r="G750" s="383">
        <v>68</v>
      </c>
      <c r="H750" s="383" t="s">
        <v>835</v>
      </c>
      <c r="I750" s="383">
        <v>100</v>
      </c>
      <c r="J750" s="383">
        <v>68</v>
      </c>
      <c r="K750" s="383" t="s">
        <v>835</v>
      </c>
      <c r="L750" s="385"/>
      <c r="M750" s="383">
        <v>30</v>
      </c>
      <c r="N750" s="383" t="s">
        <v>835</v>
      </c>
      <c r="O750" s="385"/>
      <c r="P750" s="385"/>
      <c r="Q750" s="386" t="s">
        <v>11</v>
      </c>
      <c r="R750" s="383"/>
      <c r="S750" s="383">
        <v>63</v>
      </c>
      <c r="T750" s="386" t="s">
        <v>11</v>
      </c>
      <c r="U750" s="386"/>
      <c r="V750" s="386">
        <v>60</v>
      </c>
      <c r="W750" s="386" t="s">
        <v>11</v>
      </c>
      <c r="X750" s="383"/>
      <c r="Y750" s="383">
        <v>63</v>
      </c>
      <c r="Z750" s="386" t="s">
        <v>11</v>
      </c>
      <c r="AA750" s="386"/>
      <c r="AB750" s="386">
        <v>60</v>
      </c>
      <c r="AC750" s="386" t="s">
        <v>11</v>
      </c>
      <c r="AD750" s="383" t="s">
        <v>33</v>
      </c>
      <c r="AE750" s="383" t="s">
        <v>36</v>
      </c>
      <c r="AF750" s="383">
        <v>79</v>
      </c>
      <c r="AG750" s="383" t="s">
        <v>222</v>
      </c>
      <c r="AH750" s="383" t="s">
        <v>36</v>
      </c>
      <c r="AI750" s="383" t="s">
        <v>36</v>
      </c>
      <c r="AJ750" s="383" t="s">
        <v>3554</v>
      </c>
      <c r="AK750" s="384" t="str">
        <f t="shared" si="23"/>
        <v>NA</v>
      </c>
      <c r="AL750" s="384" t="str">
        <f t="shared" si="24"/>
        <v>NA</v>
      </c>
    </row>
    <row r="751" spans="1:38" x14ac:dyDescent="0.25">
      <c r="A751" s="381" t="s">
        <v>3224</v>
      </c>
      <c r="B751" s="382" t="s">
        <v>649</v>
      </c>
      <c r="C751" s="382" t="s">
        <v>30</v>
      </c>
      <c r="D751" s="382" t="s">
        <v>650</v>
      </c>
      <c r="E751" s="382" t="s">
        <v>4</v>
      </c>
      <c r="F751" s="383"/>
      <c r="G751" s="383">
        <v>0</v>
      </c>
      <c r="H751" s="383" t="s">
        <v>11</v>
      </c>
      <c r="I751" s="383"/>
      <c r="J751" s="383">
        <v>0</v>
      </c>
      <c r="K751" s="383" t="s">
        <v>11</v>
      </c>
      <c r="L751" s="385"/>
      <c r="M751" s="383">
        <v>0</v>
      </c>
      <c r="N751" s="383" t="s">
        <v>11</v>
      </c>
      <c r="O751" s="385"/>
      <c r="P751" s="385"/>
      <c r="Q751" s="386" t="s">
        <v>11</v>
      </c>
      <c r="R751" s="383"/>
      <c r="S751" s="383">
        <v>0</v>
      </c>
      <c r="T751" s="386" t="s">
        <v>11</v>
      </c>
      <c r="U751" s="386"/>
      <c r="V751" s="386">
        <v>0</v>
      </c>
      <c r="W751" s="386" t="s">
        <v>11</v>
      </c>
      <c r="X751" s="383"/>
      <c r="Y751" s="383">
        <v>0</v>
      </c>
      <c r="Z751" s="386" t="s">
        <v>11</v>
      </c>
      <c r="AA751" s="386"/>
      <c r="AB751" s="386">
        <v>0</v>
      </c>
      <c r="AC751" s="386" t="s">
        <v>11</v>
      </c>
      <c r="AD751" s="383" t="s">
        <v>46</v>
      </c>
      <c r="AE751" s="383" t="s">
        <v>36</v>
      </c>
      <c r="AF751" s="383">
        <v>77</v>
      </c>
      <c r="AG751" s="383" t="s">
        <v>222</v>
      </c>
      <c r="AH751" s="383" t="s">
        <v>34</v>
      </c>
      <c r="AI751" s="383" t="s">
        <v>36</v>
      </c>
      <c r="AJ751" s="383" t="s">
        <v>3554</v>
      </c>
      <c r="AK751" s="384" t="str">
        <f t="shared" si="23"/>
        <v>NA</v>
      </c>
      <c r="AL751" s="384" t="str">
        <f t="shared" si="24"/>
        <v>NA</v>
      </c>
    </row>
    <row r="752" spans="1:38" x14ac:dyDescent="0.25">
      <c r="A752" s="381" t="s">
        <v>3224</v>
      </c>
      <c r="B752" s="382" t="s">
        <v>651</v>
      </c>
      <c r="C752" s="382" t="s">
        <v>30</v>
      </c>
      <c r="D752" s="382" t="s">
        <v>652</v>
      </c>
      <c r="E752" s="382" t="s">
        <v>4</v>
      </c>
      <c r="F752" s="383"/>
      <c r="G752" s="383">
        <v>14</v>
      </c>
      <c r="H752" s="383" t="s">
        <v>11</v>
      </c>
      <c r="I752" s="383"/>
      <c r="J752" s="383">
        <v>14</v>
      </c>
      <c r="K752" s="383" t="s">
        <v>11</v>
      </c>
      <c r="L752" s="385"/>
      <c r="M752" s="383">
        <v>7</v>
      </c>
      <c r="N752" s="383" t="s">
        <v>11</v>
      </c>
      <c r="O752" s="385"/>
      <c r="P752" s="385"/>
      <c r="Q752" s="386" t="s">
        <v>11</v>
      </c>
      <c r="R752" s="383"/>
      <c r="S752" s="383">
        <v>13</v>
      </c>
      <c r="T752" s="386" t="s">
        <v>11</v>
      </c>
      <c r="U752" s="386"/>
      <c r="V752" s="386">
        <v>13</v>
      </c>
      <c r="W752" s="386" t="s">
        <v>11</v>
      </c>
      <c r="X752" s="383"/>
      <c r="Y752" s="383">
        <v>13</v>
      </c>
      <c r="Z752" s="386" t="s">
        <v>11</v>
      </c>
      <c r="AA752" s="386"/>
      <c r="AB752" s="386">
        <v>13</v>
      </c>
      <c r="AC752" s="386" t="s">
        <v>11</v>
      </c>
      <c r="AD752" s="383" t="s">
        <v>33</v>
      </c>
      <c r="AE752" s="383" t="s">
        <v>36</v>
      </c>
      <c r="AF752" s="383">
        <v>72</v>
      </c>
      <c r="AG752" s="383" t="s">
        <v>222</v>
      </c>
      <c r="AH752" s="383" t="s">
        <v>34</v>
      </c>
      <c r="AI752" s="383" t="s">
        <v>36</v>
      </c>
      <c r="AJ752" s="383" t="s">
        <v>3554</v>
      </c>
      <c r="AK752" s="384" t="str">
        <f t="shared" si="23"/>
        <v>NA</v>
      </c>
      <c r="AL752" s="384" t="str">
        <f t="shared" si="24"/>
        <v>NA</v>
      </c>
    </row>
    <row r="753" spans="1:40" x14ac:dyDescent="0.25">
      <c r="A753" s="381" t="s">
        <v>3224</v>
      </c>
      <c r="B753" s="382" t="s">
        <v>653</v>
      </c>
      <c r="C753" s="382" t="s">
        <v>30</v>
      </c>
      <c r="D753" s="382" t="s">
        <v>654</v>
      </c>
      <c r="E753" s="382" t="s">
        <v>4</v>
      </c>
      <c r="F753" s="383"/>
      <c r="G753" s="383">
        <v>9</v>
      </c>
      <c r="H753" s="383" t="s">
        <v>11</v>
      </c>
      <c r="I753" s="383"/>
      <c r="J753" s="383">
        <v>9</v>
      </c>
      <c r="K753" s="383" t="s">
        <v>11</v>
      </c>
      <c r="L753" s="385"/>
      <c r="M753" s="383">
        <v>4</v>
      </c>
      <c r="N753" s="383" t="s">
        <v>11</v>
      </c>
      <c r="O753" s="385"/>
      <c r="P753" s="385"/>
      <c r="Q753" s="386" t="s">
        <v>11</v>
      </c>
      <c r="R753" s="383"/>
      <c r="S753" s="383">
        <v>9</v>
      </c>
      <c r="T753" s="386" t="s">
        <v>11</v>
      </c>
      <c r="U753" s="386"/>
      <c r="V753" s="386">
        <v>9</v>
      </c>
      <c r="W753" s="386" t="s">
        <v>11</v>
      </c>
      <c r="X753" s="383"/>
      <c r="Y753" s="383">
        <v>9</v>
      </c>
      <c r="Z753" s="386" t="s">
        <v>11</v>
      </c>
      <c r="AA753" s="386"/>
      <c r="AB753" s="386">
        <v>9</v>
      </c>
      <c r="AC753" s="386" t="s">
        <v>11</v>
      </c>
      <c r="AD753" s="383" t="s">
        <v>33</v>
      </c>
      <c r="AE753" s="383" t="s">
        <v>36</v>
      </c>
      <c r="AF753" s="383">
        <v>77</v>
      </c>
      <c r="AG753" s="383" t="s">
        <v>222</v>
      </c>
      <c r="AH753" s="383" t="s">
        <v>34</v>
      </c>
      <c r="AI753" s="383" t="s">
        <v>36</v>
      </c>
      <c r="AJ753" s="383" t="s">
        <v>3554</v>
      </c>
      <c r="AK753" s="384" t="str">
        <f t="shared" si="23"/>
        <v>NA</v>
      </c>
      <c r="AL753" s="384" t="str">
        <f t="shared" si="24"/>
        <v>NA</v>
      </c>
    </row>
    <row r="754" spans="1:40" x14ac:dyDescent="0.25">
      <c r="A754" s="381" t="s">
        <v>3224</v>
      </c>
      <c r="B754" s="382" t="s">
        <v>655</v>
      </c>
      <c r="C754" s="382" t="s">
        <v>30</v>
      </c>
      <c r="D754" s="382" t="s">
        <v>656</v>
      </c>
      <c r="E754" s="382" t="s">
        <v>4</v>
      </c>
      <c r="F754" s="383"/>
      <c r="G754" s="383">
        <v>5</v>
      </c>
      <c r="H754" s="383" t="s">
        <v>11</v>
      </c>
      <c r="I754" s="383"/>
      <c r="J754" s="383">
        <v>5</v>
      </c>
      <c r="K754" s="383" t="s">
        <v>11</v>
      </c>
      <c r="L754" s="385"/>
      <c r="M754" s="383">
        <v>0</v>
      </c>
      <c r="N754" s="383" t="s">
        <v>11</v>
      </c>
      <c r="O754" s="385"/>
      <c r="P754" s="385"/>
      <c r="Q754" s="386" t="s">
        <v>11</v>
      </c>
      <c r="R754" s="383"/>
      <c r="S754" s="383">
        <v>4</v>
      </c>
      <c r="T754" s="386" t="s">
        <v>11</v>
      </c>
      <c r="U754" s="386"/>
      <c r="V754" s="386">
        <v>4</v>
      </c>
      <c r="W754" s="386" t="s">
        <v>11</v>
      </c>
      <c r="X754" s="383"/>
      <c r="Y754" s="383">
        <v>4</v>
      </c>
      <c r="Z754" s="386" t="s">
        <v>11</v>
      </c>
      <c r="AA754" s="386"/>
      <c r="AB754" s="386">
        <v>4</v>
      </c>
      <c r="AC754" s="386" t="s">
        <v>11</v>
      </c>
      <c r="AD754" s="383" t="s">
        <v>57</v>
      </c>
      <c r="AE754" s="383" t="s">
        <v>36</v>
      </c>
      <c r="AF754" s="383">
        <v>74</v>
      </c>
      <c r="AG754" s="383" t="s">
        <v>222</v>
      </c>
      <c r="AH754" s="383" t="s">
        <v>34</v>
      </c>
      <c r="AI754" s="383" t="s">
        <v>36</v>
      </c>
      <c r="AJ754" s="383" t="s">
        <v>3554</v>
      </c>
      <c r="AK754" s="384" t="str">
        <f t="shared" si="23"/>
        <v>NA</v>
      </c>
      <c r="AL754" s="384" t="str">
        <f t="shared" si="24"/>
        <v>NA</v>
      </c>
    </row>
    <row r="755" spans="1:40" x14ac:dyDescent="0.25">
      <c r="A755" s="381" t="s">
        <v>3224</v>
      </c>
      <c r="B755" s="382" t="s">
        <v>657</v>
      </c>
      <c r="C755" s="382" t="s">
        <v>30</v>
      </c>
      <c r="D755" s="382" t="s">
        <v>658</v>
      </c>
      <c r="E755" s="382" t="s">
        <v>4</v>
      </c>
      <c r="F755" s="383"/>
      <c r="G755" s="383">
        <v>24</v>
      </c>
      <c r="H755" s="383" t="s">
        <v>11</v>
      </c>
      <c r="I755" s="383"/>
      <c r="J755" s="383">
        <v>24</v>
      </c>
      <c r="K755" s="383" t="s">
        <v>11</v>
      </c>
      <c r="L755" s="385"/>
      <c r="M755" s="383">
        <v>11</v>
      </c>
      <c r="N755" s="383" t="s">
        <v>11</v>
      </c>
      <c r="O755" s="385"/>
      <c r="P755" s="385"/>
      <c r="Q755" s="386" t="s">
        <v>11</v>
      </c>
      <c r="R755" s="383"/>
      <c r="S755" s="383">
        <v>22</v>
      </c>
      <c r="T755" s="386" t="s">
        <v>11</v>
      </c>
      <c r="U755" s="386"/>
      <c r="V755" s="386">
        <v>21</v>
      </c>
      <c r="W755" s="386" t="s">
        <v>11</v>
      </c>
      <c r="X755" s="383"/>
      <c r="Y755" s="383">
        <v>22</v>
      </c>
      <c r="Z755" s="386" t="s">
        <v>11</v>
      </c>
      <c r="AA755" s="386"/>
      <c r="AB755" s="386">
        <v>21</v>
      </c>
      <c r="AC755" s="386" t="s">
        <v>11</v>
      </c>
      <c r="AD755" s="383" t="s">
        <v>33</v>
      </c>
      <c r="AE755" s="383" t="s">
        <v>36</v>
      </c>
      <c r="AF755" s="383">
        <v>79</v>
      </c>
      <c r="AG755" s="383" t="s">
        <v>222</v>
      </c>
      <c r="AH755" s="383" t="s">
        <v>34</v>
      </c>
      <c r="AI755" s="383" t="s">
        <v>36</v>
      </c>
      <c r="AJ755" s="383" t="s">
        <v>3554</v>
      </c>
      <c r="AK755" s="384" t="str">
        <f t="shared" si="23"/>
        <v>NA</v>
      </c>
      <c r="AL755" s="384" t="str">
        <f t="shared" si="24"/>
        <v>NA</v>
      </c>
    </row>
    <row r="756" spans="1:40" x14ac:dyDescent="0.25">
      <c r="A756" s="381" t="s">
        <v>3224</v>
      </c>
      <c r="B756" s="382" t="s">
        <v>659</v>
      </c>
      <c r="C756" s="382" t="s">
        <v>30</v>
      </c>
      <c r="D756" s="382" t="s">
        <v>660</v>
      </c>
      <c r="E756" s="382" t="s">
        <v>4</v>
      </c>
      <c r="F756" s="383"/>
      <c r="G756" s="383">
        <v>8</v>
      </c>
      <c r="H756" s="383" t="s">
        <v>11</v>
      </c>
      <c r="I756" s="383"/>
      <c r="J756" s="383">
        <v>8</v>
      </c>
      <c r="K756" s="383" t="s">
        <v>11</v>
      </c>
      <c r="L756" s="385"/>
      <c r="M756" s="383">
        <v>3</v>
      </c>
      <c r="N756" s="383" t="s">
        <v>11</v>
      </c>
      <c r="O756" s="385"/>
      <c r="P756" s="385"/>
      <c r="Q756" s="386" t="s">
        <v>11</v>
      </c>
      <c r="R756" s="383"/>
      <c r="S756" s="383">
        <v>8</v>
      </c>
      <c r="T756" s="386" t="s">
        <v>11</v>
      </c>
      <c r="U756" s="386"/>
      <c r="V756" s="386">
        <v>8</v>
      </c>
      <c r="W756" s="386" t="s">
        <v>11</v>
      </c>
      <c r="X756" s="383"/>
      <c r="Y756" s="383">
        <v>8</v>
      </c>
      <c r="Z756" s="386" t="s">
        <v>11</v>
      </c>
      <c r="AA756" s="386"/>
      <c r="AB756" s="386">
        <v>8</v>
      </c>
      <c r="AC756" s="386" t="s">
        <v>11</v>
      </c>
      <c r="AD756" s="383" t="s">
        <v>57</v>
      </c>
      <c r="AE756" s="383" t="s">
        <v>36</v>
      </c>
      <c r="AF756" s="383">
        <v>74</v>
      </c>
      <c r="AG756" s="383" t="s">
        <v>222</v>
      </c>
      <c r="AH756" s="383" t="s">
        <v>34</v>
      </c>
      <c r="AI756" s="383" t="s">
        <v>36</v>
      </c>
      <c r="AJ756" s="383" t="s">
        <v>3554</v>
      </c>
      <c r="AK756" s="384" t="str">
        <f t="shared" si="23"/>
        <v>NA</v>
      </c>
      <c r="AL756" s="384" t="str">
        <f t="shared" si="24"/>
        <v>NA</v>
      </c>
    </row>
    <row r="757" spans="1:40" x14ac:dyDescent="0.25">
      <c r="A757" s="381" t="s">
        <v>3224</v>
      </c>
      <c r="B757" s="382" t="s">
        <v>661</v>
      </c>
      <c r="C757" s="382" t="s">
        <v>30</v>
      </c>
      <c r="D757" s="382" t="s">
        <v>662</v>
      </c>
      <c r="E757" s="382" t="s">
        <v>4</v>
      </c>
      <c r="F757" s="383"/>
      <c r="G757" s="383">
        <v>11</v>
      </c>
      <c r="H757" s="383" t="s">
        <v>11</v>
      </c>
      <c r="I757" s="383"/>
      <c r="J757" s="383">
        <v>11</v>
      </c>
      <c r="K757" s="383" t="s">
        <v>11</v>
      </c>
      <c r="L757" s="385"/>
      <c r="M757" s="383">
        <v>5</v>
      </c>
      <c r="N757" s="383" t="s">
        <v>11</v>
      </c>
      <c r="O757" s="385"/>
      <c r="P757" s="385"/>
      <c r="Q757" s="386" t="s">
        <v>11</v>
      </c>
      <c r="R757" s="383"/>
      <c r="S757" s="383">
        <v>10</v>
      </c>
      <c r="T757" s="386" t="s">
        <v>11</v>
      </c>
      <c r="U757" s="386"/>
      <c r="V757" s="386">
        <v>10</v>
      </c>
      <c r="W757" s="386" t="s">
        <v>11</v>
      </c>
      <c r="X757" s="383"/>
      <c r="Y757" s="383">
        <v>10</v>
      </c>
      <c r="Z757" s="386" t="s">
        <v>11</v>
      </c>
      <c r="AA757" s="386"/>
      <c r="AB757" s="386">
        <v>10</v>
      </c>
      <c r="AC757" s="386" t="s">
        <v>11</v>
      </c>
      <c r="AD757" s="383" t="s">
        <v>104</v>
      </c>
      <c r="AE757" s="383" t="s">
        <v>36</v>
      </c>
      <c r="AF757" s="383">
        <v>74</v>
      </c>
      <c r="AG757" s="383" t="s">
        <v>222</v>
      </c>
      <c r="AH757" s="383" t="s">
        <v>34</v>
      </c>
      <c r="AI757" s="383" t="s">
        <v>36</v>
      </c>
      <c r="AJ757" s="383" t="s">
        <v>3554</v>
      </c>
      <c r="AK757" s="384" t="str">
        <f t="shared" si="23"/>
        <v>NA</v>
      </c>
      <c r="AL757" s="384" t="str">
        <f t="shared" si="24"/>
        <v>NA</v>
      </c>
    </row>
    <row r="758" spans="1:40" x14ac:dyDescent="0.25">
      <c r="A758" s="381" t="s">
        <v>3224</v>
      </c>
      <c r="B758" s="382" t="s">
        <v>663</v>
      </c>
      <c r="C758" s="382" t="s">
        <v>30</v>
      </c>
      <c r="D758" s="382" t="s">
        <v>664</v>
      </c>
      <c r="E758" s="382" t="s">
        <v>4</v>
      </c>
      <c r="F758" s="383"/>
      <c r="G758" s="383">
        <v>1</v>
      </c>
      <c r="H758" s="383" t="s">
        <v>11</v>
      </c>
      <c r="I758" s="383"/>
      <c r="J758" s="383">
        <v>1</v>
      </c>
      <c r="K758" s="383" t="s">
        <v>11</v>
      </c>
      <c r="L758" s="385"/>
      <c r="M758" s="383">
        <v>1</v>
      </c>
      <c r="N758" s="383" t="s">
        <v>11</v>
      </c>
      <c r="O758" s="385"/>
      <c r="P758" s="385"/>
      <c r="Q758" s="386" t="s">
        <v>11</v>
      </c>
      <c r="R758" s="383"/>
      <c r="S758" s="383">
        <v>1</v>
      </c>
      <c r="T758" s="386" t="s">
        <v>11</v>
      </c>
      <c r="U758" s="386"/>
      <c r="V758" s="386">
        <v>1</v>
      </c>
      <c r="W758" s="386" t="s">
        <v>11</v>
      </c>
      <c r="X758" s="383"/>
      <c r="Y758" s="383">
        <v>1</v>
      </c>
      <c r="Z758" s="386" t="s">
        <v>11</v>
      </c>
      <c r="AA758" s="386"/>
      <c r="AB758" s="386">
        <v>1</v>
      </c>
      <c r="AC758" s="386" t="s">
        <v>11</v>
      </c>
      <c r="AD758" s="383" t="s">
        <v>33</v>
      </c>
      <c r="AE758" s="383" t="s">
        <v>36</v>
      </c>
      <c r="AF758" s="383">
        <v>82</v>
      </c>
      <c r="AG758" s="383" t="s">
        <v>222</v>
      </c>
      <c r="AH758" s="383" t="s">
        <v>34</v>
      </c>
      <c r="AI758" s="383" t="s">
        <v>36</v>
      </c>
      <c r="AJ758" s="383" t="s">
        <v>3554</v>
      </c>
      <c r="AK758" s="384" t="str">
        <f t="shared" si="23"/>
        <v>NA</v>
      </c>
      <c r="AL758" s="384" t="str">
        <f t="shared" si="24"/>
        <v>NA</v>
      </c>
    </row>
    <row r="759" spans="1:40" x14ac:dyDescent="0.25">
      <c r="A759" s="381" t="s">
        <v>3224</v>
      </c>
      <c r="B759" s="382" t="s">
        <v>665</v>
      </c>
      <c r="C759" s="382" t="s">
        <v>30</v>
      </c>
      <c r="D759" s="382" t="s">
        <v>666</v>
      </c>
      <c r="E759" s="382" t="s">
        <v>4</v>
      </c>
      <c r="F759" s="383"/>
      <c r="G759" s="383">
        <v>1</v>
      </c>
      <c r="H759" s="383" t="s">
        <v>11</v>
      </c>
      <c r="I759" s="383"/>
      <c r="J759" s="383">
        <v>1</v>
      </c>
      <c r="K759" s="383" t="s">
        <v>11</v>
      </c>
      <c r="L759" s="385"/>
      <c r="M759" s="383">
        <v>1</v>
      </c>
      <c r="N759" s="383" t="s">
        <v>11</v>
      </c>
      <c r="O759" s="385"/>
      <c r="P759" s="385"/>
      <c r="Q759" s="386" t="s">
        <v>11</v>
      </c>
      <c r="R759" s="383"/>
      <c r="S759" s="383">
        <v>1</v>
      </c>
      <c r="T759" s="386" t="s">
        <v>11</v>
      </c>
      <c r="U759" s="386"/>
      <c r="V759" s="386">
        <v>1</v>
      </c>
      <c r="W759" s="386" t="s">
        <v>11</v>
      </c>
      <c r="X759" s="383"/>
      <c r="Y759" s="383">
        <v>0</v>
      </c>
      <c r="Z759" s="386" t="s">
        <v>11</v>
      </c>
      <c r="AA759" s="386"/>
      <c r="AB759" s="386">
        <v>0</v>
      </c>
      <c r="AC759" s="386" t="s">
        <v>11</v>
      </c>
      <c r="AD759" s="383" t="s">
        <v>57</v>
      </c>
      <c r="AE759" s="383" t="s">
        <v>36</v>
      </c>
      <c r="AF759" s="383">
        <v>74</v>
      </c>
      <c r="AG759" s="383" t="s">
        <v>222</v>
      </c>
      <c r="AH759" s="383" t="s">
        <v>34</v>
      </c>
      <c r="AI759" s="383" t="s">
        <v>36</v>
      </c>
      <c r="AJ759" s="383" t="s">
        <v>3554</v>
      </c>
      <c r="AK759" s="384" t="str">
        <f t="shared" si="23"/>
        <v>NA</v>
      </c>
      <c r="AL759" s="384" t="str">
        <f t="shared" si="24"/>
        <v>NA</v>
      </c>
    </row>
    <row r="760" spans="1:40" x14ac:dyDescent="0.25">
      <c r="A760" s="381" t="s">
        <v>3224</v>
      </c>
      <c r="B760" s="382" t="s">
        <v>667</v>
      </c>
      <c r="C760" s="382" t="s">
        <v>30</v>
      </c>
      <c r="D760" s="382" t="s">
        <v>668</v>
      </c>
      <c r="E760" s="382" t="s">
        <v>4</v>
      </c>
      <c r="F760" s="383">
        <v>100</v>
      </c>
      <c r="G760" s="383">
        <v>44</v>
      </c>
      <c r="H760" s="383" t="s">
        <v>835</v>
      </c>
      <c r="I760" s="383">
        <v>100</v>
      </c>
      <c r="J760" s="383">
        <v>44</v>
      </c>
      <c r="K760" s="383" t="s">
        <v>835</v>
      </c>
      <c r="L760" s="385"/>
      <c r="M760" s="383">
        <v>17</v>
      </c>
      <c r="N760" s="383" t="s">
        <v>11</v>
      </c>
      <c r="O760" s="385"/>
      <c r="P760" s="385"/>
      <c r="Q760" s="386" t="s">
        <v>11</v>
      </c>
      <c r="R760" s="383"/>
      <c r="S760" s="383">
        <v>42</v>
      </c>
      <c r="T760" s="386" t="s">
        <v>11</v>
      </c>
      <c r="U760" s="386"/>
      <c r="V760" s="386">
        <v>42</v>
      </c>
      <c r="W760" s="386" t="s">
        <v>11</v>
      </c>
      <c r="X760" s="383"/>
      <c r="Y760" s="383">
        <v>42</v>
      </c>
      <c r="Z760" s="386" t="s">
        <v>11</v>
      </c>
      <c r="AA760" s="386"/>
      <c r="AB760" s="386">
        <v>42</v>
      </c>
      <c r="AC760" s="386" t="s">
        <v>11</v>
      </c>
      <c r="AD760" s="383" t="s">
        <v>33</v>
      </c>
      <c r="AE760" s="383" t="s">
        <v>36</v>
      </c>
      <c r="AF760" s="383">
        <v>85</v>
      </c>
      <c r="AG760" s="383" t="s">
        <v>222</v>
      </c>
      <c r="AH760" s="383" t="s">
        <v>36</v>
      </c>
      <c r="AI760" s="383" t="s">
        <v>36</v>
      </c>
      <c r="AJ760" s="383" t="s">
        <v>3554</v>
      </c>
      <c r="AK760" s="384" t="str">
        <f t="shared" si="23"/>
        <v>NA</v>
      </c>
      <c r="AL760" s="384" t="str">
        <f t="shared" si="24"/>
        <v>NA</v>
      </c>
    </row>
    <row r="761" spans="1:40" x14ac:dyDescent="0.25">
      <c r="A761" s="381" t="s">
        <v>3224</v>
      </c>
      <c r="B761" s="382" t="s">
        <v>669</v>
      </c>
      <c r="C761" s="382" t="s">
        <v>30</v>
      </c>
      <c r="D761" s="382" t="s">
        <v>670</v>
      </c>
      <c r="E761" s="382" t="s">
        <v>4</v>
      </c>
      <c r="F761" s="383"/>
      <c r="G761" s="383">
        <v>18</v>
      </c>
      <c r="H761" s="383" t="s">
        <v>11</v>
      </c>
      <c r="I761" s="383"/>
      <c r="J761" s="383">
        <v>18</v>
      </c>
      <c r="K761" s="383" t="s">
        <v>11</v>
      </c>
      <c r="L761" s="385"/>
      <c r="M761" s="383">
        <v>5</v>
      </c>
      <c r="N761" s="383" t="s">
        <v>11</v>
      </c>
      <c r="O761" s="385"/>
      <c r="P761" s="385"/>
      <c r="Q761" s="386" t="s">
        <v>11</v>
      </c>
      <c r="R761" s="383"/>
      <c r="S761" s="383">
        <v>17</v>
      </c>
      <c r="T761" s="386" t="s">
        <v>11</v>
      </c>
      <c r="U761" s="386"/>
      <c r="V761" s="386">
        <v>17</v>
      </c>
      <c r="W761" s="386" t="s">
        <v>11</v>
      </c>
      <c r="X761" s="383"/>
      <c r="Y761" s="383">
        <v>17</v>
      </c>
      <c r="Z761" s="386" t="s">
        <v>11</v>
      </c>
      <c r="AA761" s="386"/>
      <c r="AB761" s="386">
        <v>17</v>
      </c>
      <c r="AC761" s="386" t="s">
        <v>11</v>
      </c>
      <c r="AD761" s="383" t="s">
        <v>33</v>
      </c>
      <c r="AE761" s="383" t="s">
        <v>36</v>
      </c>
      <c r="AF761" s="383">
        <v>90</v>
      </c>
      <c r="AG761" s="383" t="s">
        <v>222</v>
      </c>
      <c r="AH761" s="383" t="s">
        <v>36</v>
      </c>
      <c r="AI761" s="383" t="s">
        <v>36</v>
      </c>
      <c r="AJ761" s="383" t="s">
        <v>3554</v>
      </c>
      <c r="AK761" s="384" t="str">
        <f t="shared" si="23"/>
        <v>NA</v>
      </c>
      <c r="AL761" s="384" t="str">
        <f t="shared" si="24"/>
        <v>NA</v>
      </c>
    </row>
    <row r="762" spans="1:40" x14ac:dyDescent="0.25">
      <c r="A762" s="381" t="s">
        <v>3224</v>
      </c>
      <c r="B762" s="382" t="s">
        <v>671</v>
      </c>
      <c r="C762" s="382" t="s">
        <v>30</v>
      </c>
      <c r="D762" s="382" t="s">
        <v>672</v>
      </c>
      <c r="E762" s="382" t="s">
        <v>4</v>
      </c>
      <c r="F762" s="383"/>
      <c r="G762" s="383">
        <v>3</v>
      </c>
      <c r="H762" s="383" t="s">
        <v>11</v>
      </c>
      <c r="I762" s="383"/>
      <c r="J762" s="383">
        <v>3</v>
      </c>
      <c r="K762" s="383" t="s">
        <v>11</v>
      </c>
      <c r="L762" s="385"/>
      <c r="M762" s="383">
        <v>0</v>
      </c>
      <c r="N762" s="383" t="s">
        <v>11</v>
      </c>
      <c r="O762" s="385"/>
      <c r="P762" s="385"/>
      <c r="Q762" s="386" t="s">
        <v>11</v>
      </c>
      <c r="R762" s="383"/>
      <c r="S762" s="383">
        <v>3</v>
      </c>
      <c r="T762" s="386" t="s">
        <v>11</v>
      </c>
      <c r="U762" s="386"/>
      <c r="V762" s="386">
        <v>3</v>
      </c>
      <c r="W762" s="386" t="s">
        <v>11</v>
      </c>
      <c r="X762" s="383"/>
      <c r="Y762" s="383">
        <v>3</v>
      </c>
      <c r="Z762" s="386" t="s">
        <v>11</v>
      </c>
      <c r="AA762" s="386"/>
      <c r="AB762" s="386">
        <v>3</v>
      </c>
      <c r="AC762" s="386" t="s">
        <v>11</v>
      </c>
      <c r="AD762" s="383" t="s">
        <v>33</v>
      </c>
      <c r="AE762" s="383" t="s">
        <v>36</v>
      </c>
      <c r="AF762" s="383">
        <v>92</v>
      </c>
      <c r="AG762" s="383" t="s">
        <v>222</v>
      </c>
      <c r="AH762" s="383" t="s">
        <v>34</v>
      </c>
      <c r="AI762" s="383" t="s">
        <v>36</v>
      </c>
      <c r="AJ762" s="383" t="s">
        <v>3554</v>
      </c>
      <c r="AK762" s="384" t="str">
        <f t="shared" si="23"/>
        <v>NA</v>
      </c>
      <c r="AL762" s="384" t="str">
        <f t="shared" si="24"/>
        <v>NA</v>
      </c>
    </row>
    <row r="763" spans="1:40" x14ac:dyDescent="0.25">
      <c r="A763" s="381" t="s">
        <v>3224</v>
      </c>
      <c r="B763" s="382" t="s">
        <v>673</v>
      </c>
      <c r="C763" s="382" t="s">
        <v>30</v>
      </c>
      <c r="D763" s="382" t="s">
        <v>674</v>
      </c>
      <c r="E763" s="382" t="s">
        <v>4</v>
      </c>
      <c r="F763" s="383">
        <v>100</v>
      </c>
      <c r="G763" s="383">
        <v>39</v>
      </c>
      <c r="H763" s="383" t="s">
        <v>835</v>
      </c>
      <c r="I763" s="383">
        <v>100</v>
      </c>
      <c r="J763" s="383">
        <v>39</v>
      </c>
      <c r="K763" s="383" t="s">
        <v>835</v>
      </c>
      <c r="L763" s="385"/>
      <c r="M763" s="383">
        <v>18</v>
      </c>
      <c r="N763" s="383" t="s">
        <v>11</v>
      </c>
      <c r="O763" s="385"/>
      <c r="P763" s="385"/>
      <c r="Q763" s="386" t="s">
        <v>11</v>
      </c>
      <c r="R763" s="383"/>
      <c r="S763" s="383">
        <v>39</v>
      </c>
      <c r="T763" s="386" t="s">
        <v>11</v>
      </c>
      <c r="U763" s="386"/>
      <c r="V763" s="386">
        <v>39</v>
      </c>
      <c r="W763" s="386" t="s">
        <v>11</v>
      </c>
      <c r="X763" s="383"/>
      <c r="Y763" s="383">
        <v>39</v>
      </c>
      <c r="Z763" s="386" t="s">
        <v>11</v>
      </c>
      <c r="AA763" s="386"/>
      <c r="AB763" s="386">
        <v>39</v>
      </c>
      <c r="AC763" s="386" t="s">
        <v>11</v>
      </c>
      <c r="AD763" s="383" t="s">
        <v>33</v>
      </c>
      <c r="AE763" s="383" t="s">
        <v>36</v>
      </c>
      <c r="AF763" s="383">
        <v>97</v>
      </c>
      <c r="AG763" s="383" t="s">
        <v>222</v>
      </c>
      <c r="AH763" s="383" t="s">
        <v>34</v>
      </c>
      <c r="AI763" s="383" t="s">
        <v>36</v>
      </c>
      <c r="AJ763" s="383" t="s">
        <v>3554</v>
      </c>
      <c r="AK763" s="384" t="str">
        <f t="shared" si="23"/>
        <v>NA</v>
      </c>
      <c r="AL763" s="384" t="str">
        <f t="shared" si="24"/>
        <v>NA</v>
      </c>
    </row>
    <row r="764" spans="1:40" x14ac:dyDescent="0.25">
      <c r="A764" s="381" t="s">
        <v>3224</v>
      </c>
      <c r="B764" s="382" t="s">
        <v>675</v>
      </c>
      <c r="C764" s="382" t="s">
        <v>30</v>
      </c>
      <c r="D764" s="382" t="s">
        <v>676</v>
      </c>
      <c r="E764" s="382" t="s">
        <v>4</v>
      </c>
      <c r="F764" s="383"/>
      <c r="G764" s="383">
        <v>1</v>
      </c>
      <c r="H764" s="383" t="s">
        <v>11</v>
      </c>
      <c r="I764" s="383"/>
      <c r="J764" s="383">
        <v>1</v>
      </c>
      <c r="K764" s="383" t="s">
        <v>11</v>
      </c>
      <c r="L764" s="385"/>
      <c r="M764" s="383">
        <v>1</v>
      </c>
      <c r="N764" s="383" t="s">
        <v>11</v>
      </c>
      <c r="O764" s="385"/>
      <c r="P764" s="385"/>
      <c r="Q764" s="386" t="s">
        <v>11</v>
      </c>
      <c r="R764" s="383"/>
      <c r="S764" s="383">
        <v>1</v>
      </c>
      <c r="T764" s="386" t="s">
        <v>11</v>
      </c>
      <c r="U764" s="386"/>
      <c r="V764" s="386">
        <v>1</v>
      </c>
      <c r="W764" s="386" t="s">
        <v>11</v>
      </c>
      <c r="X764" s="383"/>
      <c r="Y764" s="383">
        <v>1</v>
      </c>
      <c r="Z764" s="386" t="s">
        <v>11</v>
      </c>
      <c r="AA764" s="386"/>
      <c r="AB764" s="386">
        <v>1</v>
      </c>
      <c r="AC764" s="386" t="s">
        <v>11</v>
      </c>
      <c r="AD764" s="383" t="s">
        <v>104</v>
      </c>
      <c r="AE764" s="383" t="s">
        <v>36</v>
      </c>
      <c r="AF764" s="383">
        <v>74</v>
      </c>
      <c r="AG764" s="383" t="s">
        <v>222</v>
      </c>
      <c r="AH764" s="383" t="s">
        <v>34</v>
      </c>
      <c r="AI764" s="383" t="s">
        <v>36</v>
      </c>
      <c r="AJ764" s="383" t="s">
        <v>3554</v>
      </c>
      <c r="AK764" s="384" t="str">
        <f t="shared" si="23"/>
        <v>NA</v>
      </c>
      <c r="AL764" s="384" t="str">
        <f t="shared" si="24"/>
        <v>NA</v>
      </c>
    </row>
    <row r="765" spans="1:40" x14ac:dyDescent="0.25">
      <c r="A765" s="381" t="s">
        <v>3224</v>
      </c>
      <c r="B765" s="382" t="s">
        <v>677</v>
      </c>
      <c r="C765" s="382" t="s">
        <v>30</v>
      </c>
      <c r="D765" s="382" t="s">
        <v>678</v>
      </c>
      <c r="E765" s="382" t="s">
        <v>4</v>
      </c>
      <c r="F765" s="383"/>
      <c r="G765" s="383">
        <v>0</v>
      </c>
      <c r="H765" s="383" t="s">
        <v>11</v>
      </c>
      <c r="I765" s="383"/>
      <c r="J765" s="383">
        <v>0</v>
      </c>
      <c r="K765" s="383" t="s">
        <v>11</v>
      </c>
      <c r="L765" s="385"/>
      <c r="M765" s="383">
        <v>0</v>
      </c>
      <c r="N765" s="383" t="s">
        <v>11</v>
      </c>
      <c r="O765" s="385"/>
      <c r="P765" s="385"/>
      <c r="Q765" s="386" t="s">
        <v>11</v>
      </c>
      <c r="R765" s="383"/>
      <c r="S765" s="383">
        <v>0</v>
      </c>
      <c r="T765" s="386" t="s">
        <v>11</v>
      </c>
      <c r="U765" s="386"/>
      <c r="V765" s="386">
        <v>0</v>
      </c>
      <c r="W765" s="386" t="s">
        <v>11</v>
      </c>
      <c r="X765" s="383"/>
      <c r="Y765" s="383">
        <v>0</v>
      </c>
      <c r="Z765" s="386" t="s">
        <v>11</v>
      </c>
      <c r="AA765" s="386"/>
      <c r="AB765" s="386">
        <v>0</v>
      </c>
      <c r="AC765" s="386" t="s">
        <v>11</v>
      </c>
      <c r="AD765" s="383" t="s">
        <v>57</v>
      </c>
      <c r="AE765" s="383" t="s">
        <v>36</v>
      </c>
      <c r="AF765" s="383">
        <v>74</v>
      </c>
      <c r="AG765" s="383" t="s">
        <v>222</v>
      </c>
      <c r="AH765" s="383" t="s">
        <v>34</v>
      </c>
      <c r="AI765" s="383" t="s">
        <v>36</v>
      </c>
      <c r="AJ765" s="383" t="s">
        <v>3554</v>
      </c>
      <c r="AK765" s="384" t="str">
        <f t="shared" si="23"/>
        <v>NA</v>
      </c>
      <c r="AL765" s="384" t="str">
        <f t="shared" si="24"/>
        <v>NA</v>
      </c>
    </row>
    <row r="766" spans="1:40" x14ac:dyDescent="0.25">
      <c r="A766" s="381" t="s">
        <v>3224</v>
      </c>
      <c r="B766" s="382" t="s">
        <v>868</v>
      </c>
      <c r="C766" s="382" t="s">
        <v>30</v>
      </c>
      <c r="D766" s="382" t="s">
        <v>2326</v>
      </c>
      <c r="E766" s="382" t="s">
        <v>4</v>
      </c>
      <c r="F766" s="383"/>
      <c r="G766" s="383">
        <v>3</v>
      </c>
      <c r="H766" s="383" t="s">
        <v>11</v>
      </c>
      <c r="I766" s="383"/>
      <c r="J766" s="383">
        <v>2</v>
      </c>
      <c r="K766" s="383" t="s">
        <v>11</v>
      </c>
      <c r="L766" s="385"/>
      <c r="M766" s="383">
        <v>1</v>
      </c>
      <c r="N766" s="383" t="s">
        <v>11</v>
      </c>
      <c r="O766" s="385"/>
      <c r="P766" s="385">
        <v>0</v>
      </c>
      <c r="Q766" s="386" t="s">
        <v>11</v>
      </c>
      <c r="R766" s="383"/>
      <c r="S766" s="383">
        <v>2</v>
      </c>
      <c r="T766" s="386" t="s">
        <v>11</v>
      </c>
      <c r="U766" s="386"/>
      <c r="V766" s="386">
        <v>2</v>
      </c>
      <c r="W766" s="386" t="s">
        <v>11</v>
      </c>
      <c r="X766" s="383"/>
      <c r="Y766" s="383">
        <v>2</v>
      </c>
      <c r="Z766" s="386" t="s">
        <v>11</v>
      </c>
      <c r="AA766" s="386"/>
      <c r="AB766" s="386">
        <v>2</v>
      </c>
      <c r="AC766" s="386" t="s">
        <v>11</v>
      </c>
      <c r="AD766" s="383"/>
      <c r="AE766" s="383" t="s">
        <v>36</v>
      </c>
      <c r="AF766" s="383">
        <v>87</v>
      </c>
      <c r="AG766" s="383" t="s">
        <v>40</v>
      </c>
      <c r="AH766" s="383" t="s">
        <v>36</v>
      </c>
      <c r="AI766" s="383" t="s">
        <v>36</v>
      </c>
      <c r="AJ766" s="383" t="s">
        <v>3554</v>
      </c>
      <c r="AK766" s="384" t="str">
        <f t="shared" si="23"/>
        <v>NA</v>
      </c>
      <c r="AL766" s="384" t="str">
        <f t="shared" si="24"/>
        <v>NA</v>
      </c>
    </row>
    <row r="767" spans="1:40" s="181" customFormat="1" x14ac:dyDescent="0.25">
      <c r="A767" s="381" t="s">
        <v>3224</v>
      </c>
      <c r="B767" s="382" t="s">
        <v>679</v>
      </c>
      <c r="C767" s="382" t="s">
        <v>30</v>
      </c>
      <c r="D767" s="382" t="s">
        <v>680</v>
      </c>
      <c r="E767" s="382" t="s">
        <v>4</v>
      </c>
      <c r="F767" s="383"/>
      <c r="G767" s="383">
        <v>0</v>
      </c>
      <c r="H767" s="383" t="s">
        <v>11</v>
      </c>
      <c r="I767" s="383"/>
      <c r="J767" s="383">
        <v>0</v>
      </c>
      <c r="K767" s="383" t="s">
        <v>11</v>
      </c>
      <c r="L767" s="385"/>
      <c r="M767" s="383">
        <v>0</v>
      </c>
      <c r="N767" s="383" t="s">
        <v>11</v>
      </c>
      <c r="O767" s="385"/>
      <c r="P767" s="385">
        <v>0</v>
      </c>
      <c r="Q767" s="386" t="s">
        <v>11</v>
      </c>
      <c r="R767" s="383"/>
      <c r="S767" s="383">
        <v>0</v>
      </c>
      <c r="T767" s="386" t="s">
        <v>11</v>
      </c>
      <c r="U767" s="386"/>
      <c r="V767" s="386">
        <v>0</v>
      </c>
      <c r="W767" s="386" t="s">
        <v>11</v>
      </c>
      <c r="X767" s="383"/>
      <c r="Y767" s="383">
        <v>0</v>
      </c>
      <c r="Z767" s="386" t="s">
        <v>11</v>
      </c>
      <c r="AA767" s="386"/>
      <c r="AB767" s="386">
        <v>0</v>
      </c>
      <c r="AC767" s="386" t="s">
        <v>11</v>
      </c>
      <c r="AD767" s="383"/>
      <c r="AE767" s="383" t="s">
        <v>36</v>
      </c>
      <c r="AF767" s="383">
        <v>92</v>
      </c>
      <c r="AG767" s="383" t="s">
        <v>681</v>
      </c>
      <c r="AH767" s="383" t="s">
        <v>36</v>
      </c>
      <c r="AI767" s="383" t="s">
        <v>34</v>
      </c>
      <c r="AJ767" s="383" t="s">
        <v>3554</v>
      </c>
      <c r="AK767" s="384" t="str">
        <f t="shared" si="23"/>
        <v>NA</v>
      </c>
      <c r="AL767" s="384" t="str">
        <f t="shared" si="24"/>
        <v>NA</v>
      </c>
      <c r="AN767" s="196"/>
    </row>
    <row r="768" spans="1:40" s="181" customFormat="1" x14ac:dyDescent="0.25">
      <c r="A768" s="381" t="s">
        <v>3224</v>
      </c>
      <c r="B768" s="382" t="s">
        <v>682</v>
      </c>
      <c r="C768" s="382" t="s">
        <v>30</v>
      </c>
      <c r="D768" s="382" t="s">
        <v>683</v>
      </c>
      <c r="E768" s="382" t="s">
        <v>4</v>
      </c>
      <c r="F768" s="383"/>
      <c r="G768" s="383">
        <v>2</v>
      </c>
      <c r="H768" s="383" t="s">
        <v>11</v>
      </c>
      <c r="I768" s="383"/>
      <c r="J768" s="383">
        <v>2</v>
      </c>
      <c r="K768" s="383" t="s">
        <v>11</v>
      </c>
      <c r="L768" s="385"/>
      <c r="M768" s="383">
        <v>2</v>
      </c>
      <c r="N768" s="383" t="s">
        <v>11</v>
      </c>
      <c r="O768" s="385"/>
      <c r="P768" s="385">
        <v>1</v>
      </c>
      <c r="Q768" s="386" t="s">
        <v>11</v>
      </c>
      <c r="R768" s="383"/>
      <c r="S768" s="383">
        <v>2</v>
      </c>
      <c r="T768" s="386" t="s">
        <v>11</v>
      </c>
      <c r="U768" s="386"/>
      <c r="V768" s="386">
        <v>1</v>
      </c>
      <c r="W768" s="386" t="s">
        <v>11</v>
      </c>
      <c r="X768" s="383"/>
      <c r="Y768" s="383">
        <v>2</v>
      </c>
      <c r="Z768" s="386" t="s">
        <v>11</v>
      </c>
      <c r="AA768" s="386"/>
      <c r="AB768" s="386">
        <v>1</v>
      </c>
      <c r="AC768" s="386" t="s">
        <v>11</v>
      </c>
      <c r="AD768" s="383" t="s">
        <v>33</v>
      </c>
      <c r="AE768" s="383" t="s">
        <v>36</v>
      </c>
      <c r="AF768" s="383">
        <v>92</v>
      </c>
      <c r="AG768" s="383" t="s">
        <v>681</v>
      </c>
      <c r="AH768" s="383" t="s">
        <v>36</v>
      </c>
      <c r="AI768" s="383" t="s">
        <v>34</v>
      </c>
      <c r="AJ768" s="383" t="s">
        <v>3554</v>
      </c>
      <c r="AK768" s="384" t="str">
        <f t="shared" si="23"/>
        <v>NA</v>
      </c>
      <c r="AL768" s="384" t="str">
        <f t="shared" si="24"/>
        <v>NA</v>
      </c>
      <c r="AN768" s="196"/>
    </row>
    <row r="769" spans="1:40" s="181" customFormat="1" x14ac:dyDescent="0.25">
      <c r="A769" s="381" t="s">
        <v>3224</v>
      </c>
      <c r="B769" s="382" t="s">
        <v>684</v>
      </c>
      <c r="C769" s="382" t="s">
        <v>30</v>
      </c>
      <c r="D769" s="382" t="s">
        <v>685</v>
      </c>
      <c r="E769" s="382" t="s">
        <v>4</v>
      </c>
      <c r="F769" s="383"/>
      <c r="G769" s="383">
        <v>6</v>
      </c>
      <c r="H769" s="383" t="s">
        <v>11</v>
      </c>
      <c r="I769" s="383"/>
      <c r="J769" s="383">
        <v>2</v>
      </c>
      <c r="K769" s="383" t="s">
        <v>11</v>
      </c>
      <c r="L769" s="385"/>
      <c r="M769" s="383">
        <v>2</v>
      </c>
      <c r="N769" s="383" t="s">
        <v>11</v>
      </c>
      <c r="O769" s="385"/>
      <c r="P769" s="385">
        <v>6</v>
      </c>
      <c r="Q769" s="386" t="s">
        <v>11</v>
      </c>
      <c r="R769" s="383"/>
      <c r="S769" s="383">
        <v>6</v>
      </c>
      <c r="T769" s="386" t="s">
        <v>11</v>
      </c>
      <c r="U769" s="386"/>
      <c r="V769" s="386">
        <v>5</v>
      </c>
      <c r="W769" s="386" t="s">
        <v>11</v>
      </c>
      <c r="X769" s="383"/>
      <c r="Y769" s="383">
        <v>2</v>
      </c>
      <c r="Z769" s="386" t="s">
        <v>11</v>
      </c>
      <c r="AA769" s="386"/>
      <c r="AB769" s="386">
        <v>2</v>
      </c>
      <c r="AC769" s="386" t="s">
        <v>11</v>
      </c>
      <c r="AD769" s="383"/>
      <c r="AE769" s="383" t="s">
        <v>36</v>
      </c>
      <c r="AF769" s="383">
        <v>77</v>
      </c>
      <c r="AG769" s="383" t="s">
        <v>681</v>
      </c>
      <c r="AH769" s="383" t="s">
        <v>34</v>
      </c>
      <c r="AI769" s="383" t="s">
        <v>36</v>
      </c>
      <c r="AJ769" s="383" t="s">
        <v>3554</v>
      </c>
      <c r="AK769" s="384" t="str">
        <f t="shared" si="23"/>
        <v>NA</v>
      </c>
      <c r="AL769" s="384" t="str">
        <f t="shared" si="24"/>
        <v>NA</v>
      </c>
      <c r="AN769" s="196"/>
    </row>
    <row r="770" spans="1:40" s="181" customFormat="1" x14ac:dyDescent="0.25">
      <c r="A770" s="381" t="s">
        <v>3224</v>
      </c>
      <c r="B770" s="382" t="s">
        <v>686</v>
      </c>
      <c r="C770" s="382" t="s">
        <v>30</v>
      </c>
      <c r="D770" s="382" t="s">
        <v>687</v>
      </c>
      <c r="E770" s="382" t="s">
        <v>4</v>
      </c>
      <c r="F770" s="383"/>
      <c r="G770" s="383">
        <v>1</v>
      </c>
      <c r="H770" s="383" t="s">
        <v>11</v>
      </c>
      <c r="I770" s="383"/>
      <c r="J770" s="383">
        <v>0</v>
      </c>
      <c r="K770" s="383" t="s">
        <v>11</v>
      </c>
      <c r="L770" s="385"/>
      <c r="M770" s="383">
        <v>0</v>
      </c>
      <c r="N770" s="383" t="s">
        <v>11</v>
      </c>
      <c r="O770" s="385"/>
      <c r="P770" s="385">
        <v>0</v>
      </c>
      <c r="Q770" s="386" t="s">
        <v>11</v>
      </c>
      <c r="R770" s="383"/>
      <c r="S770" s="383">
        <v>1</v>
      </c>
      <c r="T770" s="386" t="s">
        <v>11</v>
      </c>
      <c r="U770" s="386"/>
      <c r="V770" s="386">
        <v>1</v>
      </c>
      <c r="W770" s="386" t="s">
        <v>11</v>
      </c>
      <c r="X770" s="383"/>
      <c r="Y770" s="383">
        <v>0</v>
      </c>
      <c r="Z770" s="386" t="s">
        <v>11</v>
      </c>
      <c r="AA770" s="386"/>
      <c r="AB770" s="386">
        <v>0</v>
      </c>
      <c r="AC770" s="386" t="s">
        <v>11</v>
      </c>
      <c r="AD770" s="383" t="s">
        <v>33</v>
      </c>
      <c r="AE770" s="383" t="s">
        <v>34</v>
      </c>
      <c r="AF770" s="383">
        <v>100</v>
      </c>
      <c r="AG770" s="383" t="s">
        <v>681</v>
      </c>
      <c r="AH770" s="383" t="s">
        <v>34</v>
      </c>
      <c r="AI770" s="383" t="s">
        <v>34</v>
      </c>
      <c r="AJ770" s="383" t="s">
        <v>3554</v>
      </c>
      <c r="AK770" s="384" t="str">
        <f t="shared" si="23"/>
        <v>NA</v>
      </c>
      <c r="AL770" s="384" t="str">
        <f t="shared" si="24"/>
        <v>NA</v>
      </c>
      <c r="AN770" s="196"/>
    </row>
    <row r="771" spans="1:40" s="181" customFormat="1" x14ac:dyDescent="0.25">
      <c r="A771" s="381" t="s">
        <v>3224</v>
      </c>
      <c r="B771" s="382" t="s">
        <v>688</v>
      </c>
      <c r="C771" s="382" t="s">
        <v>30</v>
      </c>
      <c r="D771" s="382" t="s">
        <v>689</v>
      </c>
      <c r="E771" s="382" t="s">
        <v>4</v>
      </c>
      <c r="F771" s="383"/>
      <c r="G771" s="383">
        <v>0</v>
      </c>
      <c r="H771" s="383" t="s">
        <v>11</v>
      </c>
      <c r="I771" s="383"/>
      <c r="J771" s="383">
        <v>0</v>
      </c>
      <c r="K771" s="383" t="s">
        <v>11</v>
      </c>
      <c r="L771" s="385"/>
      <c r="M771" s="383">
        <v>0</v>
      </c>
      <c r="N771" s="383" t="s">
        <v>11</v>
      </c>
      <c r="O771" s="385"/>
      <c r="P771" s="385">
        <v>0</v>
      </c>
      <c r="Q771" s="386" t="s">
        <v>11</v>
      </c>
      <c r="R771" s="383"/>
      <c r="S771" s="383">
        <v>0</v>
      </c>
      <c r="T771" s="386" t="s">
        <v>11</v>
      </c>
      <c r="U771" s="386"/>
      <c r="V771" s="386">
        <v>0</v>
      </c>
      <c r="W771" s="386" t="s">
        <v>11</v>
      </c>
      <c r="X771" s="383"/>
      <c r="Y771" s="383">
        <v>0</v>
      </c>
      <c r="Z771" s="386" t="s">
        <v>11</v>
      </c>
      <c r="AA771" s="386"/>
      <c r="AB771" s="386">
        <v>0</v>
      </c>
      <c r="AC771" s="386" t="s">
        <v>11</v>
      </c>
      <c r="AD771" s="383"/>
      <c r="AE771" s="383" t="s">
        <v>36</v>
      </c>
      <c r="AF771" s="383">
        <v>67</v>
      </c>
      <c r="AG771" s="383" t="s">
        <v>681</v>
      </c>
      <c r="AH771" s="383" t="s">
        <v>34</v>
      </c>
      <c r="AI771" s="383" t="s">
        <v>34</v>
      </c>
      <c r="AJ771" s="383" t="s">
        <v>3554</v>
      </c>
      <c r="AK771" s="384" t="str">
        <f t="shared" ref="AK771:AK834" si="25">IF(OR(T771="NA",T771="NO"),T771,(IF(T771="","NA",IF(OR(R771&gt;78,AND(T771="Yes",R771="")),"Yes-AB",IF(W771="NA","Yes-SH","Yes-GM")))))</f>
        <v>NA</v>
      </c>
      <c r="AL771" s="384" t="str">
        <f t="shared" ref="AL771:AL834" si="26">IF(OR(Z771="NA",Z771="NO"),Z771,(IF(Z771="","NA",IF(OR(X771&gt;79,AND(Z771="Yes",X771="")),"Yes-AB",IF(AC771="NA","Yes-SH","Yes-GM")))))</f>
        <v>NA</v>
      </c>
      <c r="AN771" s="196"/>
    </row>
    <row r="772" spans="1:40" s="181" customFormat="1" x14ac:dyDescent="0.25">
      <c r="A772" s="381" t="s">
        <v>3224</v>
      </c>
      <c r="B772" s="382" t="s">
        <v>692</v>
      </c>
      <c r="C772" s="382" t="s">
        <v>30</v>
      </c>
      <c r="D772" s="382" t="s">
        <v>693</v>
      </c>
      <c r="E772" s="382" t="s">
        <v>4</v>
      </c>
      <c r="F772" s="383"/>
      <c r="G772" s="383">
        <v>3</v>
      </c>
      <c r="H772" s="383" t="s">
        <v>11</v>
      </c>
      <c r="I772" s="383"/>
      <c r="J772" s="383">
        <v>0</v>
      </c>
      <c r="K772" s="383" t="s">
        <v>11</v>
      </c>
      <c r="L772" s="385"/>
      <c r="M772" s="383">
        <v>0</v>
      </c>
      <c r="N772" s="383" t="s">
        <v>11</v>
      </c>
      <c r="O772" s="385"/>
      <c r="P772" s="385">
        <v>0</v>
      </c>
      <c r="Q772" s="386" t="s">
        <v>11</v>
      </c>
      <c r="R772" s="383"/>
      <c r="S772" s="383">
        <v>3</v>
      </c>
      <c r="T772" s="386" t="s">
        <v>11</v>
      </c>
      <c r="U772" s="386"/>
      <c r="V772" s="386">
        <v>2</v>
      </c>
      <c r="W772" s="386" t="s">
        <v>11</v>
      </c>
      <c r="X772" s="383"/>
      <c r="Y772" s="383">
        <v>0</v>
      </c>
      <c r="Z772" s="386" t="s">
        <v>11</v>
      </c>
      <c r="AA772" s="386"/>
      <c r="AB772" s="386">
        <v>0</v>
      </c>
      <c r="AC772" s="386" t="s">
        <v>11</v>
      </c>
      <c r="AD772" s="383"/>
      <c r="AE772" s="383" t="s">
        <v>36</v>
      </c>
      <c r="AF772" s="383">
        <v>92</v>
      </c>
      <c r="AG772" s="383" t="s">
        <v>681</v>
      </c>
      <c r="AH772" s="383" t="s">
        <v>36</v>
      </c>
      <c r="AI772" s="383" t="s">
        <v>34</v>
      </c>
      <c r="AJ772" s="383" t="s">
        <v>3554</v>
      </c>
      <c r="AK772" s="384" t="str">
        <f t="shared" si="25"/>
        <v>NA</v>
      </c>
      <c r="AL772" s="384" t="str">
        <f t="shared" si="26"/>
        <v>NA</v>
      </c>
      <c r="AN772" s="196"/>
    </row>
    <row r="773" spans="1:40" s="181" customFormat="1" x14ac:dyDescent="0.25">
      <c r="A773" s="381" t="s">
        <v>3224</v>
      </c>
      <c r="B773" s="382" t="s">
        <v>694</v>
      </c>
      <c r="C773" s="382" t="s">
        <v>30</v>
      </c>
      <c r="D773" s="382" t="s">
        <v>695</v>
      </c>
      <c r="E773" s="382" t="s">
        <v>4</v>
      </c>
      <c r="F773" s="383"/>
      <c r="G773" s="383">
        <v>3</v>
      </c>
      <c r="H773" s="383" t="s">
        <v>11</v>
      </c>
      <c r="I773" s="383"/>
      <c r="J773" s="383">
        <v>2</v>
      </c>
      <c r="K773" s="383" t="s">
        <v>11</v>
      </c>
      <c r="L773" s="385"/>
      <c r="M773" s="383">
        <v>2</v>
      </c>
      <c r="N773" s="383" t="s">
        <v>11</v>
      </c>
      <c r="O773" s="385"/>
      <c r="P773" s="385">
        <v>1</v>
      </c>
      <c r="Q773" s="386" t="s">
        <v>11</v>
      </c>
      <c r="R773" s="383"/>
      <c r="S773" s="383">
        <v>3</v>
      </c>
      <c r="T773" s="386" t="s">
        <v>11</v>
      </c>
      <c r="U773" s="386"/>
      <c r="V773" s="386">
        <v>3</v>
      </c>
      <c r="W773" s="386" t="s">
        <v>11</v>
      </c>
      <c r="X773" s="383"/>
      <c r="Y773" s="383">
        <v>2</v>
      </c>
      <c r="Z773" s="386" t="s">
        <v>11</v>
      </c>
      <c r="AA773" s="386"/>
      <c r="AB773" s="386">
        <v>2</v>
      </c>
      <c r="AC773" s="386" t="s">
        <v>11</v>
      </c>
      <c r="AD773" s="383"/>
      <c r="AE773" s="383" t="s">
        <v>34</v>
      </c>
      <c r="AF773" s="383">
        <v>100</v>
      </c>
      <c r="AG773" s="383" t="s">
        <v>681</v>
      </c>
      <c r="AH773" s="383" t="s">
        <v>36</v>
      </c>
      <c r="AI773" s="383" t="s">
        <v>34</v>
      </c>
      <c r="AJ773" s="383" t="s">
        <v>3554</v>
      </c>
      <c r="AK773" s="384" t="str">
        <f t="shared" si="25"/>
        <v>NA</v>
      </c>
      <c r="AL773" s="384" t="str">
        <f t="shared" si="26"/>
        <v>NA</v>
      </c>
      <c r="AN773" s="196"/>
    </row>
    <row r="774" spans="1:40" s="181" customFormat="1" x14ac:dyDescent="0.25">
      <c r="A774" s="381" t="s">
        <v>3224</v>
      </c>
      <c r="B774" s="382" t="s">
        <v>696</v>
      </c>
      <c r="C774" s="382" t="s">
        <v>30</v>
      </c>
      <c r="D774" s="382" t="s">
        <v>697</v>
      </c>
      <c r="E774" s="382" t="s">
        <v>4</v>
      </c>
      <c r="F774" s="383"/>
      <c r="G774" s="383">
        <v>3</v>
      </c>
      <c r="H774" s="383" t="s">
        <v>11</v>
      </c>
      <c r="I774" s="383"/>
      <c r="J774" s="383">
        <v>2</v>
      </c>
      <c r="K774" s="383" t="s">
        <v>11</v>
      </c>
      <c r="L774" s="385"/>
      <c r="M774" s="383">
        <v>2</v>
      </c>
      <c r="N774" s="383" t="s">
        <v>11</v>
      </c>
      <c r="O774" s="385"/>
      <c r="P774" s="385">
        <v>0</v>
      </c>
      <c r="Q774" s="386" t="s">
        <v>11</v>
      </c>
      <c r="R774" s="383"/>
      <c r="S774" s="383">
        <v>3</v>
      </c>
      <c r="T774" s="386" t="s">
        <v>11</v>
      </c>
      <c r="U774" s="386"/>
      <c r="V774" s="386">
        <v>1</v>
      </c>
      <c r="W774" s="386" t="s">
        <v>11</v>
      </c>
      <c r="X774" s="383"/>
      <c r="Y774" s="383">
        <v>2</v>
      </c>
      <c r="Z774" s="386" t="s">
        <v>11</v>
      </c>
      <c r="AA774" s="386"/>
      <c r="AB774" s="386">
        <v>1</v>
      </c>
      <c r="AC774" s="386" t="s">
        <v>11</v>
      </c>
      <c r="AD774" s="383"/>
      <c r="AE774" s="383" t="s">
        <v>36</v>
      </c>
      <c r="AF774" s="383">
        <v>82</v>
      </c>
      <c r="AG774" s="383" t="s">
        <v>681</v>
      </c>
      <c r="AH774" s="383" t="s">
        <v>36</v>
      </c>
      <c r="AI774" s="383" t="s">
        <v>34</v>
      </c>
      <c r="AJ774" s="383" t="s">
        <v>3554</v>
      </c>
      <c r="AK774" s="384" t="str">
        <f t="shared" si="25"/>
        <v>NA</v>
      </c>
      <c r="AL774" s="384" t="str">
        <f t="shared" si="26"/>
        <v>NA</v>
      </c>
      <c r="AN774" s="196"/>
    </row>
    <row r="775" spans="1:40" s="181" customFormat="1" x14ac:dyDescent="0.25">
      <c r="A775" s="381" t="s">
        <v>3224</v>
      </c>
      <c r="B775" s="382" t="s">
        <v>870</v>
      </c>
      <c r="C775" s="382" t="s">
        <v>30</v>
      </c>
      <c r="D775" s="382" t="s">
        <v>911</v>
      </c>
      <c r="E775" s="382" t="s">
        <v>4</v>
      </c>
      <c r="F775" s="383"/>
      <c r="G775" s="383">
        <v>0</v>
      </c>
      <c r="H775" s="383" t="s">
        <v>11</v>
      </c>
      <c r="I775" s="383"/>
      <c r="J775" s="383">
        <v>0</v>
      </c>
      <c r="K775" s="383" t="s">
        <v>11</v>
      </c>
      <c r="L775" s="385"/>
      <c r="M775" s="383">
        <v>0</v>
      </c>
      <c r="N775" s="383" t="s">
        <v>11</v>
      </c>
      <c r="O775" s="385"/>
      <c r="P775" s="385"/>
      <c r="Q775" s="386" t="s">
        <v>11</v>
      </c>
      <c r="R775" s="383"/>
      <c r="S775" s="383">
        <v>0</v>
      </c>
      <c r="T775" s="386" t="s">
        <v>11</v>
      </c>
      <c r="U775" s="386"/>
      <c r="V775" s="386">
        <v>0</v>
      </c>
      <c r="W775" s="386" t="s">
        <v>11</v>
      </c>
      <c r="X775" s="383"/>
      <c r="Y775" s="383">
        <v>0</v>
      </c>
      <c r="Z775" s="386" t="s">
        <v>11</v>
      </c>
      <c r="AA775" s="386"/>
      <c r="AB775" s="386">
        <v>0</v>
      </c>
      <c r="AC775" s="386" t="s">
        <v>11</v>
      </c>
      <c r="AD775" s="383"/>
      <c r="AE775" s="383" t="s">
        <v>36</v>
      </c>
      <c r="AF775" s="383">
        <v>97</v>
      </c>
      <c r="AG775" s="383" t="s">
        <v>681</v>
      </c>
      <c r="AH775" s="383" t="s">
        <v>34</v>
      </c>
      <c r="AI775" s="383" t="s">
        <v>34</v>
      </c>
      <c r="AJ775" s="383" t="s">
        <v>3554</v>
      </c>
      <c r="AK775" s="384" t="str">
        <f t="shared" si="25"/>
        <v>NA</v>
      </c>
      <c r="AL775" s="384" t="str">
        <f t="shared" si="26"/>
        <v>NA</v>
      </c>
      <c r="AN775" s="196"/>
    </row>
    <row r="776" spans="1:40" s="181" customFormat="1" x14ac:dyDescent="0.25">
      <c r="A776" s="381" t="s">
        <v>3224</v>
      </c>
      <c r="B776" s="382" t="s">
        <v>871</v>
      </c>
      <c r="C776" s="382" t="s">
        <v>30</v>
      </c>
      <c r="D776" s="382" t="s">
        <v>2249</v>
      </c>
      <c r="E776" s="382" t="s">
        <v>4</v>
      </c>
      <c r="F776" s="383"/>
      <c r="G776" s="383">
        <v>16</v>
      </c>
      <c r="H776" s="383" t="s">
        <v>11</v>
      </c>
      <c r="I776" s="383"/>
      <c r="J776" s="383">
        <v>2</v>
      </c>
      <c r="K776" s="383" t="s">
        <v>11</v>
      </c>
      <c r="L776" s="385"/>
      <c r="M776" s="383">
        <v>2</v>
      </c>
      <c r="N776" s="383" t="s">
        <v>11</v>
      </c>
      <c r="O776" s="385"/>
      <c r="P776" s="385"/>
      <c r="Q776" s="386" t="s">
        <v>11</v>
      </c>
      <c r="R776" s="383"/>
      <c r="S776" s="383">
        <v>16</v>
      </c>
      <c r="T776" s="386" t="s">
        <v>11</v>
      </c>
      <c r="U776" s="386"/>
      <c r="V776" s="386">
        <v>16</v>
      </c>
      <c r="W776" s="386" t="s">
        <v>11</v>
      </c>
      <c r="X776" s="383"/>
      <c r="Y776" s="383">
        <v>2</v>
      </c>
      <c r="Z776" s="386" t="s">
        <v>11</v>
      </c>
      <c r="AA776" s="386"/>
      <c r="AB776" s="386">
        <v>2</v>
      </c>
      <c r="AC776" s="386" t="s">
        <v>11</v>
      </c>
      <c r="AD776" s="383" t="s">
        <v>33</v>
      </c>
      <c r="AE776" s="383" t="s">
        <v>34</v>
      </c>
      <c r="AF776" s="383">
        <v>100</v>
      </c>
      <c r="AG776" s="383" t="s">
        <v>681</v>
      </c>
      <c r="AH776" s="383" t="s">
        <v>36</v>
      </c>
      <c r="AI776" s="383" t="s">
        <v>36</v>
      </c>
      <c r="AJ776" s="383" t="s">
        <v>3554</v>
      </c>
      <c r="AK776" s="384" t="str">
        <f t="shared" si="25"/>
        <v>NA</v>
      </c>
      <c r="AL776" s="384" t="str">
        <f t="shared" si="26"/>
        <v>NA</v>
      </c>
      <c r="AN776" s="196"/>
    </row>
    <row r="777" spans="1:40" s="181" customFormat="1" x14ac:dyDescent="0.25">
      <c r="A777" s="381" t="s">
        <v>3224</v>
      </c>
      <c r="B777" s="382" t="s">
        <v>873</v>
      </c>
      <c r="C777" s="382" t="s">
        <v>30</v>
      </c>
      <c r="D777" s="382" t="s">
        <v>2250</v>
      </c>
      <c r="E777" s="382" t="s">
        <v>4</v>
      </c>
      <c r="F777" s="383"/>
      <c r="G777" s="383">
        <v>1</v>
      </c>
      <c r="H777" s="383" t="s">
        <v>11</v>
      </c>
      <c r="I777" s="383"/>
      <c r="J777" s="383">
        <v>0</v>
      </c>
      <c r="K777" s="383" t="s">
        <v>11</v>
      </c>
      <c r="L777" s="385"/>
      <c r="M777" s="383">
        <v>0</v>
      </c>
      <c r="N777" s="383" t="s">
        <v>11</v>
      </c>
      <c r="O777" s="385"/>
      <c r="P777" s="385"/>
      <c r="Q777" s="386" t="s">
        <v>11</v>
      </c>
      <c r="R777" s="383"/>
      <c r="S777" s="383">
        <v>1</v>
      </c>
      <c r="T777" s="386" t="s">
        <v>11</v>
      </c>
      <c r="U777" s="386"/>
      <c r="V777" s="386">
        <v>1</v>
      </c>
      <c r="W777" s="386" t="s">
        <v>11</v>
      </c>
      <c r="X777" s="383"/>
      <c r="Y777" s="383">
        <v>0</v>
      </c>
      <c r="Z777" s="386" t="s">
        <v>11</v>
      </c>
      <c r="AA777" s="386"/>
      <c r="AB777" s="386">
        <v>0</v>
      </c>
      <c r="AC777" s="386" t="s">
        <v>11</v>
      </c>
      <c r="AD777" s="383" t="s">
        <v>33</v>
      </c>
      <c r="AE777" s="383" t="s">
        <v>36</v>
      </c>
      <c r="AF777" s="383">
        <v>90</v>
      </c>
      <c r="AG777" s="383" t="s">
        <v>681</v>
      </c>
      <c r="AH777" s="383" t="s">
        <v>34</v>
      </c>
      <c r="AI777" s="383" t="s">
        <v>36</v>
      </c>
      <c r="AJ777" s="383" t="s">
        <v>3554</v>
      </c>
      <c r="AK777" s="384" t="str">
        <f t="shared" si="25"/>
        <v>NA</v>
      </c>
      <c r="AL777" s="384" t="str">
        <f t="shared" si="26"/>
        <v>NA</v>
      </c>
      <c r="AN777" s="196"/>
    </row>
    <row r="778" spans="1:40" s="181" customFormat="1" x14ac:dyDescent="0.25">
      <c r="A778" s="381" t="s">
        <v>3224</v>
      </c>
      <c r="B778" s="382" t="s">
        <v>698</v>
      </c>
      <c r="C778" s="382" t="s">
        <v>30</v>
      </c>
      <c r="D778" s="382" t="s">
        <v>699</v>
      </c>
      <c r="E778" s="382" t="s">
        <v>4</v>
      </c>
      <c r="F778" s="383"/>
      <c r="G778" s="383">
        <v>1</v>
      </c>
      <c r="H778" s="383" t="s">
        <v>11</v>
      </c>
      <c r="I778" s="383"/>
      <c r="J778" s="383">
        <v>1</v>
      </c>
      <c r="K778" s="383" t="s">
        <v>11</v>
      </c>
      <c r="L778" s="385"/>
      <c r="M778" s="383">
        <v>1</v>
      </c>
      <c r="N778" s="383" t="s">
        <v>11</v>
      </c>
      <c r="O778" s="385"/>
      <c r="P778" s="385">
        <v>0</v>
      </c>
      <c r="Q778" s="386" t="s">
        <v>11</v>
      </c>
      <c r="R778" s="383"/>
      <c r="S778" s="383">
        <v>1</v>
      </c>
      <c r="T778" s="386" t="s">
        <v>11</v>
      </c>
      <c r="U778" s="386"/>
      <c r="V778" s="386">
        <v>1</v>
      </c>
      <c r="W778" s="386" t="s">
        <v>11</v>
      </c>
      <c r="X778" s="383"/>
      <c r="Y778" s="383">
        <v>1</v>
      </c>
      <c r="Z778" s="386" t="s">
        <v>11</v>
      </c>
      <c r="AA778" s="386"/>
      <c r="AB778" s="386">
        <v>1</v>
      </c>
      <c r="AC778" s="386" t="s">
        <v>11</v>
      </c>
      <c r="AD778" s="383"/>
      <c r="AE778" s="383" t="s">
        <v>36</v>
      </c>
      <c r="AF778" s="383">
        <v>90</v>
      </c>
      <c r="AG778" s="383" t="s">
        <v>681</v>
      </c>
      <c r="AH778" s="383" t="s">
        <v>34</v>
      </c>
      <c r="AI778" s="383" t="s">
        <v>34</v>
      </c>
      <c r="AJ778" s="383" t="s">
        <v>3554</v>
      </c>
      <c r="AK778" s="384" t="str">
        <f t="shared" si="25"/>
        <v>NA</v>
      </c>
      <c r="AL778" s="384" t="str">
        <f t="shared" si="26"/>
        <v>NA</v>
      </c>
      <c r="AN778" s="196"/>
    </row>
    <row r="779" spans="1:40" s="181" customFormat="1" x14ac:dyDescent="0.25">
      <c r="A779" s="381" t="s">
        <v>3224</v>
      </c>
      <c r="B779" s="382" t="s">
        <v>700</v>
      </c>
      <c r="C779" s="382" t="s">
        <v>30</v>
      </c>
      <c r="D779" s="382" t="s">
        <v>701</v>
      </c>
      <c r="E779" s="382" t="s">
        <v>4</v>
      </c>
      <c r="F779" s="383"/>
      <c r="G779" s="383">
        <v>0</v>
      </c>
      <c r="H779" s="383" t="s">
        <v>11</v>
      </c>
      <c r="I779" s="383"/>
      <c r="J779" s="383">
        <v>0</v>
      </c>
      <c r="K779" s="383" t="s">
        <v>11</v>
      </c>
      <c r="L779" s="385"/>
      <c r="M779" s="383">
        <v>0</v>
      </c>
      <c r="N779" s="383" t="s">
        <v>11</v>
      </c>
      <c r="O779" s="385"/>
      <c r="P779" s="385">
        <v>0</v>
      </c>
      <c r="Q779" s="386" t="s">
        <v>11</v>
      </c>
      <c r="R779" s="383"/>
      <c r="S779" s="383">
        <v>0</v>
      </c>
      <c r="T779" s="386" t="s">
        <v>11</v>
      </c>
      <c r="U779" s="386"/>
      <c r="V779" s="386">
        <v>0</v>
      </c>
      <c r="W779" s="386" t="s">
        <v>11</v>
      </c>
      <c r="X779" s="383"/>
      <c r="Y779" s="383">
        <v>0</v>
      </c>
      <c r="Z779" s="386" t="s">
        <v>11</v>
      </c>
      <c r="AA779" s="386"/>
      <c r="AB779" s="386">
        <v>0</v>
      </c>
      <c r="AC779" s="386" t="s">
        <v>11</v>
      </c>
      <c r="AD779" s="383"/>
      <c r="AE779" s="383" t="s">
        <v>36</v>
      </c>
      <c r="AF779" s="383">
        <v>85</v>
      </c>
      <c r="AG779" s="383" t="s">
        <v>681</v>
      </c>
      <c r="AH779" s="383" t="s">
        <v>34</v>
      </c>
      <c r="AI779" s="383" t="s">
        <v>34</v>
      </c>
      <c r="AJ779" s="383" t="s">
        <v>3554</v>
      </c>
      <c r="AK779" s="384" t="str">
        <f t="shared" si="25"/>
        <v>NA</v>
      </c>
      <c r="AL779" s="384" t="str">
        <f t="shared" si="26"/>
        <v>NA</v>
      </c>
      <c r="AN779" s="196"/>
    </row>
    <row r="780" spans="1:40" s="181" customFormat="1" x14ac:dyDescent="0.25">
      <c r="A780" s="381" t="s">
        <v>3224</v>
      </c>
      <c r="B780" s="382" t="s">
        <v>702</v>
      </c>
      <c r="C780" s="382" t="s">
        <v>30</v>
      </c>
      <c r="D780" s="382" t="s">
        <v>703</v>
      </c>
      <c r="E780" s="382" t="s">
        <v>4</v>
      </c>
      <c r="F780" s="383"/>
      <c r="G780" s="383">
        <v>3</v>
      </c>
      <c r="H780" s="383" t="s">
        <v>11</v>
      </c>
      <c r="I780" s="383"/>
      <c r="J780" s="383">
        <v>2</v>
      </c>
      <c r="K780" s="383" t="s">
        <v>11</v>
      </c>
      <c r="L780" s="385"/>
      <c r="M780" s="383">
        <v>2</v>
      </c>
      <c r="N780" s="383" t="s">
        <v>11</v>
      </c>
      <c r="O780" s="385"/>
      <c r="P780" s="385">
        <v>0</v>
      </c>
      <c r="Q780" s="386" t="s">
        <v>11</v>
      </c>
      <c r="R780" s="383"/>
      <c r="S780" s="383">
        <v>3</v>
      </c>
      <c r="T780" s="386" t="s">
        <v>11</v>
      </c>
      <c r="U780" s="386"/>
      <c r="V780" s="386">
        <v>3</v>
      </c>
      <c r="W780" s="386" t="s">
        <v>11</v>
      </c>
      <c r="X780" s="383"/>
      <c r="Y780" s="383">
        <v>2</v>
      </c>
      <c r="Z780" s="386" t="s">
        <v>11</v>
      </c>
      <c r="AA780" s="386"/>
      <c r="AB780" s="386">
        <v>2</v>
      </c>
      <c r="AC780" s="386" t="s">
        <v>11</v>
      </c>
      <c r="AD780" s="383"/>
      <c r="AE780" s="383" t="s">
        <v>36</v>
      </c>
      <c r="AF780" s="383">
        <v>92</v>
      </c>
      <c r="AG780" s="383" t="s">
        <v>681</v>
      </c>
      <c r="AH780" s="383" t="s">
        <v>34</v>
      </c>
      <c r="AI780" s="383" t="s">
        <v>34</v>
      </c>
      <c r="AJ780" s="383" t="s">
        <v>3554</v>
      </c>
      <c r="AK780" s="384" t="str">
        <f t="shared" si="25"/>
        <v>NA</v>
      </c>
      <c r="AL780" s="384" t="str">
        <f t="shared" si="26"/>
        <v>NA</v>
      </c>
      <c r="AN780" s="196"/>
    </row>
    <row r="781" spans="1:40" s="181" customFormat="1" x14ac:dyDescent="0.25">
      <c r="A781" s="381" t="s">
        <v>3224</v>
      </c>
      <c r="B781" s="382" t="s">
        <v>877</v>
      </c>
      <c r="C781" s="382" t="s">
        <v>30</v>
      </c>
      <c r="D781" s="382" t="s">
        <v>2251</v>
      </c>
      <c r="E781" s="382" t="s">
        <v>4</v>
      </c>
      <c r="F781" s="383"/>
      <c r="G781" s="383">
        <v>15</v>
      </c>
      <c r="H781" s="383" t="s">
        <v>11</v>
      </c>
      <c r="I781" s="383"/>
      <c r="J781" s="383">
        <v>5</v>
      </c>
      <c r="K781" s="383" t="s">
        <v>11</v>
      </c>
      <c r="L781" s="385"/>
      <c r="M781" s="383">
        <v>4</v>
      </c>
      <c r="N781" s="383" t="s">
        <v>11</v>
      </c>
      <c r="O781" s="385"/>
      <c r="P781" s="385"/>
      <c r="Q781" s="386" t="s">
        <v>11</v>
      </c>
      <c r="R781" s="383"/>
      <c r="S781" s="383">
        <v>13</v>
      </c>
      <c r="T781" s="386" t="s">
        <v>11</v>
      </c>
      <c r="U781" s="386"/>
      <c r="V781" s="386">
        <v>9</v>
      </c>
      <c r="W781" s="386" t="s">
        <v>11</v>
      </c>
      <c r="X781" s="383"/>
      <c r="Y781" s="383">
        <v>4</v>
      </c>
      <c r="Z781" s="386" t="s">
        <v>11</v>
      </c>
      <c r="AA781" s="386"/>
      <c r="AB781" s="386">
        <v>3</v>
      </c>
      <c r="AC781" s="386" t="s">
        <v>11</v>
      </c>
      <c r="AD781" s="383" t="s">
        <v>57</v>
      </c>
      <c r="AE781" s="383" t="s">
        <v>36</v>
      </c>
      <c r="AF781" s="383">
        <v>77</v>
      </c>
      <c r="AG781" s="383" t="s">
        <v>681</v>
      </c>
      <c r="AH781" s="383" t="s">
        <v>36</v>
      </c>
      <c r="AI781" s="383" t="s">
        <v>36</v>
      </c>
      <c r="AJ781" s="383" t="s">
        <v>3554</v>
      </c>
      <c r="AK781" s="384" t="str">
        <f t="shared" si="25"/>
        <v>NA</v>
      </c>
      <c r="AL781" s="384" t="str">
        <f t="shared" si="26"/>
        <v>NA</v>
      </c>
      <c r="AN781" s="196"/>
    </row>
    <row r="782" spans="1:40" s="181" customFormat="1" x14ac:dyDescent="0.25">
      <c r="A782" s="381" t="s">
        <v>3224</v>
      </c>
      <c r="B782" s="382" t="s">
        <v>704</v>
      </c>
      <c r="C782" s="382" t="s">
        <v>30</v>
      </c>
      <c r="D782" s="382" t="s">
        <v>705</v>
      </c>
      <c r="E782" s="382" t="s">
        <v>4</v>
      </c>
      <c r="F782" s="383"/>
      <c r="G782" s="383">
        <v>2</v>
      </c>
      <c r="H782" s="383" t="s">
        <v>11</v>
      </c>
      <c r="I782" s="383"/>
      <c r="J782" s="383">
        <v>1</v>
      </c>
      <c r="K782" s="383" t="s">
        <v>11</v>
      </c>
      <c r="L782" s="385"/>
      <c r="M782" s="383">
        <v>1</v>
      </c>
      <c r="N782" s="383" t="s">
        <v>11</v>
      </c>
      <c r="O782" s="385"/>
      <c r="P782" s="385">
        <v>0</v>
      </c>
      <c r="Q782" s="386" t="s">
        <v>11</v>
      </c>
      <c r="R782" s="383"/>
      <c r="S782" s="383">
        <v>2</v>
      </c>
      <c r="T782" s="386" t="s">
        <v>11</v>
      </c>
      <c r="U782" s="386"/>
      <c r="V782" s="386">
        <v>2</v>
      </c>
      <c r="W782" s="386" t="s">
        <v>11</v>
      </c>
      <c r="X782" s="383"/>
      <c r="Y782" s="383">
        <v>1</v>
      </c>
      <c r="Z782" s="386" t="s">
        <v>11</v>
      </c>
      <c r="AA782" s="386"/>
      <c r="AB782" s="386">
        <v>1</v>
      </c>
      <c r="AC782" s="386" t="s">
        <v>11</v>
      </c>
      <c r="AD782" s="383"/>
      <c r="AE782" s="383" t="s">
        <v>36</v>
      </c>
      <c r="AF782" s="383">
        <v>77</v>
      </c>
      <c r="AG782" s="383" t="s">
        <v>681</v>
      </c>
      <c r="AH782" s="383" t="s">
        <v>34</v>
      </c>
      <c r="AI782" s="383" t="s">
        <v>36</v>
      </c>
      <c r="AJ782" s="383" t="s">
        <v>3554</v>
      </c>
      <c r="AK782" s="384" t="str">
        <f t="shared" si="25"/>
        <v>NA</v>
      </c>
      <c r="AL782" s="384" t="str">
        <f t="shared" si="26"/>
        <v>NA</v>
      </c>
      <c r="AN782" s="196"/>
    </row>
    <row r="783" spans="1:40" s="181" customFormat="1" x14ac:dyDescent="0.25">
      <c r="A783" s="381" t="s">
        <v>3224</v>
      </c>
      <c r="B783" s="382" t="s">
        <v>706</v>
      </c>
      <c r="C783" s="382" t="s">
        <v>30</v>
      </c>
      <c r="D783" s="382" t="s">
        <v>707</v>
      </c>
      <c r="E783" s="382" t="s">
        <v>4</v>
      </c>
      <c r="F783" s="383"/>
      <c r="G783" s="383">
        <v>21</v>
      </c>
      <c r="H783" s="383" t="s">
        <v>11</v>
      </c>
      <c r="I783" s="383"/>
      <c r="J783" s="383">
        <v>9</v>
      </c>
      <c r="K783" s="383" t="s">
        <v>11</v>
      </c>
      <c r="L783" s="385"/>
      <c r="M783" s="383">
        <v>9</v>
      </c>
      <c r="N783" s="383" t="s">
        <v>11</v>
      </c>
      <c r="O783" s="385"/>
      <c r="P783" s="385">
        <v>6</v>
      </c>
      <c r="Q783" s="386" t="s">
        <v>11</v>
      </c>
      <c r="R783" s="383"/>
      <c r="S783" s="383">
        <v>20</v>
      </c>
      <c r="T783" s="386" t="s">
        <v>11</v>
      </c>
      <c r="U783" s="386"/>
      <c r="V783" s="386">
        <v>20</v>
      </c>
      <c r="W783" s="386" t="s">
        <v>11</v>
      </c>
      <c r="X783" s="383"/>
      <c r="Y783" s="383">
        <v>9</v>
      </c>
      <c r="Z783" s="386" t="s">
        <v>11</v>
      </c>
      <c r="AA783" s="386"/>
      <c r="AB783" s="386">
        <v>9</v>
      </c>
      <c r="AC783" s="386" t="s">
        <v>11</v>
      </c>
      <c r="AD783" s="383"/>
      <c r="AE783" s="383" t="s">
        <v>36</v>
      </c>
      <c r="AF783" s="383">
        <v>79</v>
      </c>
      <c r="AG783" s="383" t="s">
        <v>681</v>
      </c>
      <c r="AH783" s="383" t="s">
        <v>34</v>
      </c>
      <c r="AI783" s="383" t="s">
        <v>36</v>
      </c>
      <c r="AJ783" s="383" t="s">
        <v>3554</v>
      </c>
      <c r="AK783" s="384" t="str">
        <f t="shared" si="25"/>
        <v>NA</v>
      </c>
      <c r="AL783" s="384" t="str">
        <f t="shared" si="26"/>
        <v>NA</v>
      </c>
      <c r="AN783" s="196"/>
    </row>
    <row r="784" spans="1:40" s="181" customFormat="1" x14ac:dyDescent="0.25">
      <c r="A784" s="381" t="s">
        <v>3224</v>
      </c>
      <c r="B784" s="382" t="s">
        <v>878</v>
      </c>
      <c r="C784" s="382" t="s">
        <v>30</v>
      </c>
      <c r="D784" s="382" t="s">
        <v>2252</v>
      </c>
      <c r="E784" s="382" t="s">
        <v>4</v>
      </c>
      <c r="F784" s="383"/>
      <c r="G784" s="383">
        <v>0</v>
      </c>
      <c r="H784" s="383" t="s">
        <v>11</v>
      </c>
      <c r="I784" s="383"/>
      <c r="J784" s="383">
        <v>0</v>
      </c>
      <c r="K784" s="383" t="s">
        <v>11</v>
      </c>
      <c r="L784" s="385"/>
      <c r="M784" s="383">
        <v>0</v>
      </c>
      <c r="N784" s="383" t="s">
        <v>11</v>
      </c>
      <c r="O784" s="385"/>
      <c r="P784" s="385"/>
      <c r="Q784" s="386" t="s">
        <v>11</v>
      </c>
      <c r="R784" s="383"/>
      <c r="S784" s="383">
        <v>0</v>
      </c>
      <c r="T784" s="386" t="s">
        <v>11</v>
      </c>
      <c r="U784" s="386"/>
      <c r="V784" s="386">
        <v>0</v>
      </c>
      <c r="W784" s="386" t="s">
        <v>11</v>
      </c>
      <c r="X784" s="383"/>
      <c r="Y784" s="383">
        <v>0</v>
      </c>
      <c r="Z784" s="386" t="s">
        <v>11</v>
      </c>
      <c r="AA784" s="386"/>
      <c r="AB784" s="386">
        <v>0</v>
      </c>
      <c r="AC784" s="386" t="s">
        <v>11</v>
      </c>
      <c r="AD784" s="383" t="s">
        <v>104</v>
      </c>
      <c r="AE784" s="383" t="s">
        <v>36</v>
      </c>
      <c r="AF784" s="383">
        <v>97</v>
      </c>
      <c r="AG784" s="383" t="s">
        <v>681</v>
      </c>
      <c r="AH784" s="383" t="s">
        <v>36</v>
      </c>
      <c r="AI784" s="383" t="s">
        <v>34</v>
      </c>
      <c r="AJ784" s="383" t="s">
        <v>3554</v>
      </c>
      <c r="AK784" s="384" t="str">
        <f t="shared" si="25"/>
        <v>NA</v>
      </c>
      <c r="AL784" s="384" t="str">
        <f t="shared" si="26"/>
        <v>NA</v>
      </c>
      <c r="AN784" s="196"/>
    </row>
    <row r="785" spans="1:40" s="181" customFormat="1" x14ac:dyDescent="0.25">
      <c r="A785" s="381" t="s">
        <v>3224</v>
      </c>
      <c r="B785" s="382" t="s">
        <v>708</v>
      </c>
      <c r="C785" s="382" t="s">
        <v>30</v>
      </c>
      <c r="D785" s="382" t="s">
        <v>709</v>
      </c>
      <c r="E785" s="382" t="s">
        <v>4</v>
      </c>
      <c r="F785" s="383"/>
      <c r="G785" s="383">
        <v>2</v>
      </c>
      <c r="H785" s="383" t="s">
        <v>11</v>
      </c>
      <c r="I785" s="383"/>
      <c r="J785" s="383">
        <v>2</v>
      </c>
      <c r="K785" s="383" t="s">
        <v>11</v>
      </c>
      <c r="L785" s="385"/>
      <c r="M785" s="383">
        <v>2</v>
      </c>
      <c r="N785" s="383" t="s">
        <v>11</v>
      </c>
      <c r="O785" s="385"/>
      <c r="P785" s="385">
        <v>0</v>
      </c>
      <c r="Q785" s="386" t="s">
        <v>11</v>
      </c>
      <c r="R785" s="383"/>
      <c r="S785" s="383">
        <v>2</v>
      </c>
      <c r="T785" s="386" t="s">
        <v>11</v>
      </c>
      <c r="U785" s="386"/>
      <c r="V785" s="386">
        <v>1</v>
      </c>
      <c r="W785" s="386" t="s">
        <v>11</v>
      </c>
      <c r="X785" s="383"/>
      <c r="Y785" s="383">
        <v>2</v>
      </c>
      <c r="Z785" s="386" t="s">
        <v>11</v>
      </c>
      <c r="AA785" s="386"/>
      <c r="AB785" s="386">
        <v>1</v>
      </c>
      <c r="AC785" s="386" t="s">
        <v>11</v>
      </c>
      <c r="AD785" s="383"/>
      <c r="AE785" s="383" t="s">
        <v>34</v>
      </c>
      <c r="AF785" s="383">
        <v>100</v>
      </c>
      <c r="AG785" s="383" t="s">
        <v>40</v>
      </c>
      <c r="AH785" s="383" t="s">
        <v>34</v>
      </c>
      <c r="AI785" s="383" t="s">
        <v>36</v>
      </c>
      <c r="AJ785" s="383" t="s">
        <v>3554</v>
      </c>
      <c r="AK785" s="384" t="str">
        <f t="shared" si="25"/>
        <v>NA</v>
      </c>
      <c r="AL785" s="384" t="str">
        <f t="shared" si="26"/>
        <v>NA</v>
      </c>
      <c r="AN785" s="196"/>
    </row>
    <row r="786" spans="1:40" s="181" customFormat="1" x14ac:dyDescent="0.25">
      <c r="A786" s="381" t="s">
        <v>3224</v>
      </c>
      <c r="B786" s="382" t="s">
        <v>710</v>
      </c>
      <c r="C786" s="382" t="s">
        <v>30</v>
      </c>
      <c r="D786" s="382" t="s">
        <v>711</v>
      </c>
      <c r="E786" s="382" t="s">
        <v>4</v>
      </c>
      <c r="F786" s="383"/>
      <c r="G786" s="383">
        <v>0</v>
      </c>
      <c r="H786" s="383" t="s">
        <v>11</v>
      </c>
      <c r="I786" s="383"/>
      <c r="J786" s="383">
        <v>0</v>
      </c>
      <c r="K786" s="383" t="s">
        <v>11</v>
      </c>
      <c r="L786" s="385"/>
      <c r="M786" s="383">
        <v>0</v>
      </c>
      <c r="N786" s="383" t="s">
        <v>11</v>
      </c>
      <c r="O786" s="385"/>
      <c r="P786" s="385"/>
      <c r="Q786" s="386" t="s">
        <v>11</v>
      </c>
      <c r="R786" s="383"/>
      <c r="S786" s="383">
        <v>0</v>
      </c>
      <c r="T786" s="386" t="s">
        <v>11</v>
      </c>
      <c r="U786" s="386"/>
      <c r="V786" s="386">
        <v>0</v>
      </c>
      <c r="W786" s="386" t="s">
        <v>11</v>
      </c>
      <c r="X786" s="383"/>
      <c r="Y786" s="383">
        <v>0</v>
      </c>
      <c r="Z786" s="386" t="s">
        <v>11</v>
      </c>
      <c r="AA786" s="386"/>
      <c r="AB786" s="386">
        <v>0</v>
      </c>
      <c r="AC786" s="386" t="s">
        <v>11</v>
      </c>
      <c r="AD786" s="383"/>
      <c r="AE786" s="383" t="s">
        <v>36</v>
      </c>
      <c r="AF786" s="383">
        <v>87</v>
      </c>
      <c r="AG786" s="383" t="s">
        <v>681</v>
      </c>
      <c r="AH786" s="383" t="s">
        <v>34</v>
      </c>
      <c r="AI786" s="383" t="s">
        <v>36</v>
      </c>
      <c r="AJ786" s="383" t="s">
        <v>3554</v>
      </c>
      <c r="AK786" s="384" t="str">
        <f t="shared" si="25"/>
        <v>NA</v>
      </c>
      <c r="AL786" s="384" t="str">
        <f t="shared" si="26"/>
        <v>NA</v>
      </c>
      <c r="AN786" s="196"/>
    </row>
    <row r="787" spans="1:40" s="181" customFormat="1" x14ac:dyDescent="0.25">
      <c r="A787" s="381" t="s">
        <v>3224</v>
      </c>
      <c r="B787" s="382" t="s">
        <v>879</v>
      </c>
      <c r="C787" s="382" t="s">
        <v>30</v>
      </c>
      <c r="D787" s="382" t="s">
        <v>2253</v>
      </c>
      <c r="E787" s="382" t="s">
        <v>4</v>
      </c>
      <c r="F787" s="383"/>
      <c r="G787" s="383">
        <v>0</v>
      </c>
      <c r="H787" s="383" t="s">
        <v>11</v>
      </c>
      <c r="I787" s="383"/>
      <c r="J787" s="383">
        <v>0</v>
      </c>
      <c r="K787" s="383" t="s">
        <v>11</v>
      </c>
      <c r="L787" s="385"/>
      <c r="M787" s="383">
        <v>0</v>
      </c>
      <c r="N787" s="383" t="s">
        <v>11</v>
      </c>
      <c r="O787" s="385"/>
      <c r="P787" s="385"/>
      <c r="Q787" s="386" t="s">
        <v>11</v>
      </c>
      <c r="R787" s="383"/>
      <c r="S787" s="383">
        <v>0</v>
      </c>
      <c r="T787" s="386" t="s">
        <v>11</v>
      </c>
      <c r="U787" s="386"/>
      <c r="V787" s="386">
        <v>0</v>
      </c>
      <c r="W787" s="386" t="s">
        <v>11</v>
      </c>
      <c r="X787" s="383"/>
      <c r="Y787" s="383">
        <v>0</v>
      </c>
      <c r="Z787" s="386" t="s">
        <v>11</v>
      </c>
      <c r="AA787" s="386"/>
      <c r="AB787" s="386">
        <v>0</v>
      </c>
      <c r="AC787" s="386" t="s">
        <v>11</v>
      </c>
      <c r="AD787" s="383"/>
      <c r="AE787" s="383" t="s">
        <v>36</v>
      </c>
      <c r="AF787" s="383">
        <v>90</v>
      </c>
      <c r="AG787" s="383" t="s">
        <v>681</v>
      </c>
      <c r="AH787" s="383" t="s">
        <v>34</v>
      </c>
      <c r="AI787" s="383" t="s">
        <v>34</v>
      </c>
      <c r="AJ787" s="383" t="s">
        <v>3554</v>
      </c>
      <c r="AK787" s="384" t="str">
        <f t="shared" si="25"/>
        <v>NA</v>
      </c>
      <c r="AL787" s="384" t="str">
        <f t="shared" si="26"/>
        <v>NA</v>
      </c>
      <c r="AN787" s="196"/>
    </row>
    <row r="788" spans="1:40" s="181" customFormat="1" x14ac:dyDescent="0.25">
      <c r="A788" s="381" t="s">
        <v>3224</v>
      </c>
      <c r="B788" s="382" t="s">
        <v>880</v>
      </c>
      <c r="C788" s="382" t="s">
        <v>30</v>
      </c>
      <c r="D788" s="382" t="s">
        <v>2254</v>
      </c>
      <c r="E788" s="382" t="s">
        <v>4</v>
      </c>
      <c r="F788" s="383"/>
      <c r="G788" s="383">
        <v>8</v>
      </c>
      <c r="H788" s="383" t="s">
        <v>11</v>
      </c>
      <c r="I788" s="383"/>
      <c r="J788" s="383">
        <v>7</v>
      </c>
      <c r="K788" s="383" t="s">
        <v>11</v>
      </c>
      <c r="L788" s="385"/>
      <c r="M788" s="383">
        <v>1</v>
      </c>
      <c r="N788" s="383" t="s">
        <v>11</v>
      </c>
      <c r="O788" s="385"/>
      <c r="P788" s="385"/>
      <c r="Q788" s="386" t="s">
        <v>11</v>
      </c>
      <c r="R788" s="383"/>
      <c r="S788" s="383">
        <v>7</v>
      </c>
      <c r="T788" s="386" t="s">
        <v>11</v>
      </c>
      <c r="U788" s="386"/>
      <c r="V788" s="386">
        <v>7</v>
      </c>
      <c r="W788" s="386" t="s">
        <v>11</v>
      </c>
      <c r="X788" s="383"/>
      <c r="Y788" s="383">
        <v>6</v>
      </c>
      <c r="Z788" s="386" t="s">
        <v>11</v>
      </c>
      <c r="AA788" s="386"/>
      <c r="AB788" s="386">
        <v>6</v>
      </c>
      <c r="AC788" s="386" t="s">
        <v>11</v>
      </c>
      <c r="AD788" s="383"/>
      <c r="AE788" s="383" t="s">
        <v>36</v>
      </c>
      <c r="AF788" s="383">
        <v>82</v>
      </c>
      <c r="AG788" s="383" t="s">
        <v>40</v>
      </c>
      <c r="AH788" s="383" t="s">
        <v>36</v>
      </c>
      <c r="AI788" s="383" t="s">
        <v>34</v>
      </c>
      <c r="AJ788" s="383" t="s">
        <v>3554</v>
      </c>
      <c r="AK788" s="384" t="str">
        <f t="shared" si="25"/>
        <v>NA</v>
      </c>
      <c r="AL788" s="384" t="str">
        <f t="shared" si="26"/>
        <v>NA</v>
      </c>
      <c r="AN788" s="196"/>
    </row>
    <row r="789" spans="1:40" s="181" customFormat="1" x14ac:dyDescent="0.25">
      <c r="A789" s="381" t="s">
        <v>3224</v>
      </c>
      <c r="B789" s="382" t="s">
        <v>882</v>
      </c>
      <c r="C789" s="382" t="s">
        <v>30</v>
      </c>
      <c r="D789" s="382" t="s">
        <v>2327</v>
      </c>
      <c r="E789" s="382" t="s">
        <v>4</v>
      </c>
      <c r="F789" s="383"/>
      <c r="G789" s="383">
        <v>0</v>
      </c>
      <c r="H789" s="383" t="s">
        <v>11</v>
      </c>
      <c r="I789" s="383"/>
      <c r="J789" s="383">
        <v>0</v>
      </c>
      <c r="K789" s="383" t="s">
        <v>11</v>
      </c>
      <c r="L789" s="385"/>
      <c r="M789" s="383">
        <v>0</v>
      </c>
      <c r="N789" s="383" t="s">
        <v>11</v>
      </c>
      <c r="O789" s="385"/>
      <c r="P789" s="385">
        <v>0</v>
      </c>
      <c r="Q789" s="386" t="s">
        <v>11</v>
      </c>
      <c r="R789" s="383"/>
      <c r="S789" s="383">
        <v>0</v>
      </c>
      <c r="T789" s="386" t="s">
        <v>11</v>
      </c>
      <c r="U789" s="386"/>
      <c r="V789" s="386">
        <v>0</v>
      </c>
      <c r="W789" s="386" t="s">
        <v>11</v>
      </c>
      <c r="X789" s="383"/>
      <c r="Y789" s="383">
        <v>0</v>
      </c>
      <c r="Z789" s="386" t="s">
        <v>11</v>
      </c>
      <c r="AA789" s="386"/>
      <c r="AB789" s="386">
        <v>0</v>
      </c>
      <c r="AC789" s="386" t="s">
        <v>11</v>
      </c>
      <c r="AD789" s="383"/>
      <c r="AE789" s="383" t="s">
        <v>36</v>
      </c>
      <c r="AF789" s="383">
        <v>67</v>
      </c>
      <c r="AG789" s="383" t="s">
        <v>681</v>
      </c>
      <c r="AH789" s="383" t="s">
        <v>34</v>
      </c>
      <c r="AI789" s="383" t="s">
        <v>34</v>
      </c>
      <c r="AJ789" s="383" t="s">
        <v>3554</v>
      </c>
      <c r="AK789" s="384" t="str">
        <f t="shared" si="25"/>
        <v>NA</v>
      </c>
      <c r="AL789" s="384" t="str">
        <f t="shared" si="26"/>
        <v>NA</v>
      </c>
      <c r="AN789" s="196"/>
    </row>
    <row r="790" spans="1:40" s="181" customFormat="1" x14ac:dyDescent="0.25">
      <c r="A790" s="381" t="s">
        <v>3224</v>
      </c>
      <c r="B790" s="382" t="s">
        <v>883</v>
      </c>
      <c r="C790" s="382" t="s">
        <v>30</v>
      </c>
      <c r="D790" s="382" t="s">
        <v>2328</v>
      </c>
      <c r="E790" s="382" t="s">
        <v>4</v>
      </c>
      <c r="F790" s="383"/>
      <c r="G790" s="383">
        <v>0</v>
      </c>
      <c r="H790" s="383" t="s">
        <v>11</v>
      </c>
      <c r="I790" s="383"/>
      <c r="J790" s="383">
        <v>0</v>
      </c>
      <c r="K790" s="383" t="s">
        <v>11</v>
      </c>
      <c r="L790" s="385"/>
      <c r="M790" s="383">
        <v>0</v>
      </c>
      <c r="N790" s="383" t="s">
        <v>11</v>
      </c>
      <c r="O790" s="385"/>
      <c r="P790" s="385">
        <v>0</v>
      </c>
      <c r="Q790" s="386" t="s">
        <v>11</v>
      </c>
      <c r="R790" s="383"/>
      <c r="S790" s="383">
        <v>0</v>
      </c>
      <c r="T790" s="386" t="s">
        <v>11</v>
      </c>
      <c r="U790" s="386"/>
      <c r="V790" s="386">
        <v>0</v>
      </c>
      <c r="W790" s="386" t="s">
        <v>11</v>
      </c>
      <c r="X790" s="383"/>
      <c r="Y790" s="383">
        <v>0</v>
      </c>
      <c r="Z790" s="386" t="s">
        <v>11</v>
      </c>
      <c r="AA790" s="386"/>
      <c r="AB790" s="386">
        <v>0</v>
      </c>
      <c r="AC790" s="386" t="s">
        <v>11</v>
      </c>
      <c r="AD790" s="383"/>
      <c r="AE790" s="383" t="s">
        <v>36</v>
      </c>
      <c r="AF790" s="383">
        <v>64</v>
      </c>
      <c r="AG790" s="383" t="s">
        <v>681</v>
      </c>
      <c r="AH790" s="383" t="s">
        <v>34</v>
      </c>
      <c r="AI790" s="383" t="s">
        <v>34</v>
      </c>
      <c r="AJ790" s="383" t="s">
        <v>3554</v>
      </c>
      <c r="AK790" s="384" t="str">
        <f t="shared" si="25"/>
        <v>NA</v>
      </c>
      <c r="AL790" s="384" t="str">
        <f t="shared" si="26"/>
        <v>NA</v>
      </c>
      <c r="AN790" s="196"/>
    </row>
    <row r="791" spans="1:40" s="181" customFormat="1" x14ac:dyDescent="0.25">
      <c r="A791" s="381" t="s">
        <v>3224</v>
      </c>
      <c r="B791" s="382" t="s">
        <v>712</v>
      </c>
      <c r="C791" s="382" t="s">
        <v>30</v>
      </c>
      <c r="D791" s="382" t="s">
        <v>713</v>
      </c>
      <c r="E791" s="382" t="s">
        <v>4</v>
      </c>
      <c r="F791" s="383"/>
      <c r="G791" s="383">
        <v>19</v>
      </c>
      <c r="H791" s="383" t="s">
        <v>11</v>
      </c>
      <c r="I791" s="383"/>
      <c r="J791" s="383">
        <v>10</v>
      </c>
      <c r="K791" s="383" t="s">
        <v>11</v>
      </c>
      <c r="L791" s="385"/>
      <c r="M791" s="383">
        <v>10</v>
      </c>
      <c r="N791" s="383" t="s">
        <v>11</v>
      </c>
      <c r="O791" s="385"/>
      <c r="P791" s="385">
        <v>10</v>
      </c>
      <c r="Q791" s="386" t="s">
        <v>11</v>
      </c>
      <c r="R791" s="383"/>
      <c r="S791" s="383">
        <v>19</v>
      </c>
      <c r="T791" s="386" t="s">
        <v>11</v>
      </c>
      <c r="U791" s="386"/>
      <c r="V791" s="386">
        <v>18</v>
      </c>
      <c r="W791" s="386" t="s">
        <v>11</v>
      </c>
      <c r="X791" s="383"/>
      <c r="Y791" s="383">
        <v>10</v>
      </c>
      <c r="Z791" s="386" t="s">
        <v>11</v>
      </c>
      <c r="AA791" s="386"/>
      <c r="AB791" s="386">
        <v>10</v>
      </c>
      <c r="AC791" s="386" t="s">
        <v>11</v>
      </c>
      <c r="AD791" s="383"/>
      <c r="AE791" s="383" t="s">
        <v>36</v>
      </c>
      <c r="AF791" s="383">
        <v>85</v>
      </c>
      <c r="AG791" s="383" t="s">
        <v>681</v>
      </c>
      <c r="AH791" s="383" t="s">
        <v>34</v>
      </c>
      <c r="AI791" s="383" t="s">
        <v>36</v>
      </c>
      <c r="AJ791" s="383" t="s">
        <v>3554</v>
      </c>
      <c r="AK791" s="384" t="str">
        <f t="shared" si="25"/>
        <v>NA</v>
      </c>
      <c r="AL791" s="384" t="str">
        <f t="shared" si="26"/>
        <v>NA</v>
      </c>
      <c r="AN791" s="196"/>
    </row>
    <row r="792" spans="1:40" s="181" customFormat="1" x14ac:dyDescent="0.25">
      <c r="A792" s="381" t="s">
        <v>3224</v>
      </c>
      <c r="B792" s="382" t="s">
        <v>714</v>
      </c>
      <c r="C792" s="382" t="s">
        <v>30</v>
      </c>
      <c r="D792" s="382" t="s">
        <v>2255</v>
      </c>
      <c r="E792" s="382" t="s">
        <v>4</v>
      </c>
      <c r="F792" s="383"/>
      <c r="G792" s="383">
        <v>12</v>
      </c>
      <c r="H792" s="383" t="s">
        <v>11</v>
      </c>
      <c r="I792" s="383"/>
      <c r="J792" s="383">
        <v>7</v>
      </c>
      <c r="K792" s="383" t="s">
        <v>11</v>
      </c>
      <c r="L792" s="385"/>
      <c r="M792" s="383">
        <v>7</v>
      </c>
      <c r="N792" s="383" t="s">
        <v>11</v>
      </c>
      <c r="O792" s="385"/>
      <c r="P792" s="385">
        <v>1</v>
      </c>
      <c r="Q792" s="386" t="s">
        <v>11</v>
      </c>
      <c r="R792" s="383"/>
      <c r="S792" s="383">
        <v>12</v>
      </c>
      <c r="T792" s="386" t="s">
        <v>11</v>
      </c>
      <c r="U792" s="386"/>
      <c r="V792" s="386">
        <v>12</v>
      </c>
      <c r="W792" s="386" t="s">
        <v>11</v>
      </c>
      <c r="X792" s="383"/>
      <c r="Y792" s="383">
        <v>7</v>
      </c>
      <c r="Z792" s="386" t="s">
        <v>11</v>
      </c>
      <c r="AA792" s="386"/>
      <c r="AB792" s="386">
        <v>7</v>
      </c>
      <c r="AC792" s="386" t="s">
        <v>11</v>
      </c>
      <c r="AD792" s="383"/>
      <c r="AE792" s="383" t="s">
        <v>36</v>
      </c>
      <c r="AF792" s="383">
        <v>97</v>
      </c>
      <c r="AG792" s="383" t="s">
        <v>681</v>
      </c>
      <c r="AH792" s="383" t="s">
        <v>36</v>
      </c>
      <c r="AI792" s="383" t="s">
        <v>36</v>
      </c>
      <c r="AJ792" s="383" t="s">
        <v>3554</v>
      </c>
      <c r="AK792" s="384" t="str">
        <f t="shared" si="25"/>
        <v>NA</v>
      </c>
      <c r="AL792" s="384" t="str">
        <f t="shared" si="26"/>
        <v>NA</v>
      </c>
      <c r="AN792" s="196"/>
    </row>
    <row r="793" spans="1:40" s="181" customFormat="1" x14ac:dyDescent="0.25">
      <c r="A793" s="381" t="s">
        <v>3224</v>
      </c>
      <c r="B793" s="382" t="s">
        <v>715</v>
      </c>
      <c r="C793" s="382" t="s">
        <v>30</v>
      </c>
      <c r="D793" s="382" t="s">
        <v>716</v>
      </c>
      <c r="E793" s="382" t="s">
        <v>4</v>
      </c>
      <c r="F793" s="383">
        <v>100</v>
      </c>
      <c r="G793" s="383">
        <v>69</v>
      </c>
      <c r="H793" s="383" t="s">
        <v>835</v>
      </c>
      <c r="I793" s="383">
        <v>100</v>
      </c>
      <c r="J793" s="383">
        <v>36</v>
      </c>
      <c r="K793" s="383" t="s">
        <v>835</v>
      </c>
      <c r="L793" s="385"/>
      <c r="M793" s="383">
        <v>36</v>
      </c>
      <c r="N793" s="383" t="s">
        <v>835</v>
      </c>
      <c r="O793" s="385"/>
      <c r="P793" s="385">
        <v>25</v>
      </c>
      <c r="Q793" s="386" t="s">
        <v>11</v>
      </c>
      <c r="R793" s="383"/>
      <c r="S793" s="383">
        <v>69</v>
      </c>
      <c r="T793" s="386" t="s">
        <v>11</v>
      </c>
      <c r="U793" s="386"/>
      <c r="V793" s="386">
        <v>69</v>
      </c>
      <c r="W793" s="386" t="s">
        <v>11</v>
      </c>
      <c r="X793" s="383"/>
      <c r="Y793" s="383">
        <v>36</v>
      </c>
      <c r="Z793" s="386" t="s">
        <v>11</v>
      </c>
      <c r="AA793" s="386"/>
      <c r="AB793" s="386">
        <v>36</v>
      </c>
      <c r="AC793" s="386" t="s">
        <v>11</v>
      </c>
      <c r="AD793" s="383"/>
      <c r="AE793" s="383" t="s">
        <v>36</v>
      </c>
      <c r="AF793" s="383">
        <v>87</v>
      </c>
      <c r="AG793" s="383" t="s">
        <v>681</v>
      </c>
      <c r="AH793" s="383" t="s">
        <v>36</v>
      </c>
      <c r="AI793" s="383" t="s">
        <v>36</v>
      </c>
      <c r="AJ793" s="383" t="s">
        <v>3554</v>
      </c>
      <c r="AK793" s="384" t="str">
        <f t="shared" si="25"/>
        <v>NA</v>
      </c>
      <c r="AL793" s="384" t="str">
        <f t="shared" si="26"/>
        <v>NA</v>
      </c>
      <c r="AN793" s="196"/>
    </row>
    <row r="794" spans="1:40" s="181" customFormat="1" x14ac:dyDescent="0.25">
      <c r="A794" s="381" t="s">
        <v>3224</v>
      </c>
      <c r="B794" s="382" t="s">
        <v>717</v>
      </c>
      <c r="C794" s="382" t="s">
        <v>30</v>
      </c>
      <c r="D794" s="382" t="s">
        <v>718</v>
      </c>
      <c r="E794" s="382" t="s">
        <v>4</v>
      </c>
      <c r="F794" s="383"/>
      <c r="G794" s="383">
        <v>5</v>
      </c>
      <c r="H794" s="383" t="s">
        <v>11</v>
      </c>
      <c r="I794" s="383"/>
      <c r="J794" s="383">
        <v>1</v>
      </c>
      <c r="K794" s="383" t="s">
        <v>11</v>
      </c>
      <c r="L794" s="385"/>
      <c r="M794" s="383">
        <v>0</v>
      </c>
      <c r="N794" s="383" t="s">
        <v>11</v>
      </c>
      <c r="O794" s="385"/>
      <c r="P794" s="385">
        <v>2</v>
      </c>
      <c r="Q794" s="386" t="s">
        <v>11</v>
      </c>
      <c r="R794" s="383"/>
      <c r="S794" s="383">
        <v>4</v>
      </c>
      <c r="T794" s="386" t="s">
        <v>11</v>
      </c>
      <c r="U794" s="386"/>
      <c r="V794" s="386">
        <v>3</v>
      </c>
      <c r="W794" s="386" t="s">
        <v>11</v>
      </c>
      <c r="X794" s="383"/>
      <c r="Y794" s="383">
        <v>1</v>
      </c>
      <c r="Z794" s="386" t="s">
        <v>11</v>
      </c>
      <c r="AA794" s="386"/>
      <c r="AB794" s="386">
        <v>0</v>
      </c>
      <c r="AC794" s="386" t="s">
        <v>11</v>
      </c>
      <c r="AD794" s="383"/>
      <c r="AE794" s="383" t="s">
        <v>36</v>
      </c>
      <c r="AF794" s="383">
        <v>74</v>
      </c>
      <c r="AG794" s="383" t="s">
        <v>681</v>
      </c>
      <c r="AH794" s="383" t="s">
        <v>34</v>
      </c>
      <c r="AI794" s="383" t="s">
        <v>36</v>
      </c>
      <c r="AJ794" s="383" t="s">
        <v>3554</v>
      </c>
      <c r="AK794" s="384" t="str">
        <f t="shared" si="25"/>
        <v>NA</v>
      </c>
      <c r="AL794" s="384" t="str">
        <f t="shared" si="26"/>
        <v>NA</v>
      </c>
      <c r="AN794" s="196"/>
    </row>
    <row r="795" spans="1:40" s="181" customFormat="1" x14ac:dyDescent="0.25">
      <c r="A795" s="381" t="s">
        <v>3224</v>
      </c>
      <c r="B795" s="382" t="s">
        <v>719</v>
      </c>
      <c r="C795" s="382" t="s">
        <v>30</v>
      </c>
      <c r="D795" s="382" t="s">
        <v>720</v>
      </c>
      <c r="E795" s="382" t="s">
        <v>4</v>
      </c>
      <c r="F795" s="383">
        <v>100</v>
      </c>
      <c r="G795" s="383">
        <v>44</v>
      </c>
      <c r="H795" s="383" t="s">
        <v>835</v>
      </c>
      <c r="I795" s="383"/>
      <c r="J795" s="383">
        <v>26</v>
      </c>
      <c r="K795" s="383" t="s">
        <v>11</v>
      </c>
      <c r="L795" s="385"/>
      <c r="M795" s="383">
        <v>26</v>
      </c>
      <c r="N795" s="383" t="s">
        <v>11</v>
      </c>
      <c r="O795" s="385"/>
      <c r="P795" s="385">
        <v>21</v>
      </c>
      <c r="Q795" s="386" t="s">
        <v>11</v>
      </c>
      <c r="R795" s="383"/>
      <c r="S795" s="383">
        <v>43</v>
      </c>
      <c r="T795" s="386" t="s">
        <v>11</v>
      </c>
      <c r="U795" s="386"/>
      <c r="V795" s="386">
        <v>40</v>
      </c>
      <c r="W795" s="386" t="s">
        <v>11</v>
      </c>
      <c r="X795" s="383"/>
      <c r="Y795" s="383">
        <v>26</v>
      </c>
      <c r="Z795" s="386" t="s">
        <v>11</v>
      </c>
      <c r="AA795" s="386"/>
      <c r="AB795" s="386">
        <v>26</v>
      </c>
      <c r="AC795" s="386" t="s">
        <v>11</v>
      </c>
      <c r="AD795" s="383"/>
      <c r="AE795" s="383" t="s">
        <v>36</v>
      </c>
      <c r="AF795" s="383">
        <v>87</v>
      </c>
      <c r="AG795" s="383" t="s">
        <v>681</v>
      </c>
      <c r="AH795" s="383" t="s">
        <v>36</v>
      </c>
      <c r="AI795" s="383" t="s">
        <v>36</v>
      </c>
      <c r="AJ795" s="383" t="s">
        <v>3554</v>
      </c>
      <c r="AK795" s="384" t="str">
        <f t="shared" si="25"/>
        <v>NA</v>
      </c>
      <c r="AL795" s="384" t="str">
        <f t="shared" si="26"/>
        <v>NA</v>
      </c>
      <c r="AN795" s="196"/>
    </row>
    <row r="796" spans="1:40" s="181" customFormat="1" x14ac:dyDescent="0.25">
      <c r="A796" s="381" t="s">
        <v>3224</v>
      </c>
      <c r="B796" s="382" t="s">
        <v>721</v>
      </c>
      <c r="C796" s="382" t="s">
        <v>30</v>
      </c>
      <c r="D796" s="382" t="s">
        <v>722</v>
      </c>
      <c r="E796" s="382" t="s">
        <v>4</v>
      </c>
      <c r="F796" s="383"/>
      <c r="G796" s="383">
        <v>11</v>
      </c>
      <c r="H796" s="383" t="s">
        <v>11</v>
      </c>
      <c r="I796" s="383"/>
      <c r="J796" s="383">
        <v>8</v>
      </c>
      <c r="K796" s="383" t="s">
        <v>11</v>
      </c>
      <c r="L796" s="385"/>
      <c r="M796" s="383">
        <v>8</v>
      </c>
      <c r="N796" s="383" t="s">
        <v>11</v>
      </c>
      <c r="O796" s="385"/>
      <c r="P796" s="385">
        <v>6</v>
      </c>
      <c r="Q796" s="386" t="s">
        <v>11</v>
      </c>
      <c r="R796" s="383"/>
      <c r="S796" s="383">
        <v>9</v>
      </c>
      <c r="T796" s="386" t="s">
        <v>11</v>
      </c>
      <c r="U796" s="386"/>
      <c r="V796" s="386">
        <v>9</v>
      </c>
      <c r="W796" s="386" t="s">
        <v>11</v>
      </c>
      <c r="X796" s="383"/>
      <c r="Y796" s="383">
        <v>8</v>
      </c>
      <c r="Z796" s="386" t="s">
        <v>11</v>
      </c>
      <c r="AA796" s="386"/>
      <c r="AB796" s="386">
        <v>8</v>
      </c>
      <c r="AC796" s="386" t="s">
        <v>11</v>
      </c>
      <c r="AD796" s="383"/>
      <c r="AE796" s="383" t="s">
        <v>36</v>
      </c>
      <c r="AF796" s="383">
        <v>74</v>
      </c>
      <c r="AG796" s="383" t="s">
        <v>681</v>
      </c>
      <c r="AH796" s="383" t="s">
        <v>34</v>
      </c>
      <c r="AI796" s="383" t="s">
        <v>36</v>
      </c>
      <c r="AJ796" s="383" t="s">
        <v>3554</v>
      </c>
      <c r="AK796" s="384" t="str">
        <f t="shared" si="25"/>
        <v>NA</v>
      </c>
      <c r="AL796" s="384" t="str">
        <f t="shared" si="26"/>
        <v>NA</v>
      </c>
      <c r="AN796" s="196"/>
    </row>
    <row r="797" spans="1:40" s="181" customFormat="1" x14ac:dyDescent="0.25">
      <c r="A797" s="381" t="s">
        <v>3224</v>
      </c>
      <c r="B797" s="382" t="s">
        <v>723</v>
      </c>
      <c r="C797" s="382" t="s">
        <v>30</v>
      </c>
      <c r="D797" s="382" t="s">
        <v>724</v>
      </c>
      <c r="E797" s="382" t="s">
        <v>4</v>
      </c>
      <c r="F797" s="383"/>
      <c r="G797" s="383">
        <v>27</v>
      </c>
      <c r="H797" s="383" t="s">
        <v>11</v>
      </c>
      <c r="I797" s="383"/>
      <c r="J797" s="383">
        <v>12</v>
      </c>
      <c r="K797" s="383" t="s">
        <v>11</v>
      </c>
      <c r="L797" s="385"/>
      <c r="M797" s="383">
        <v>12</v>
      </c>
      <c r="N797" s="383" t="s">
        <v>11</v>
      </c>
      <c r="O797" s="385"/>
      <c r="P797" s="385">
        <v>11</v>
      </c>
      <c r="Q797" s="386" t="s">
        <v>11</v>
      </c>
      <c r="R797" s="383"/>
      <c r="S797" s="383">
        <v>27</v>
      </c>
      <c r="T797" s="386" t="s">
        <v>11</v>
      </c>
      <c r="U797" s="386"/>
      <c r="V797" s="386">
        <v>26</v>
      </c>
      <c r="W797" s="386" t="s">
        <v>11</v>
      </c>
      <c r="X797" s="383"/>
      <c r="Y797" s="383">
        <v>12</v>
      </c>
      <c r="Z797" s="386" t="s">
        <v>11</v>
      </c>
      <c r="AA797" s="386"/>
      <c r="AB797" s="386">
        <v>12</v>
      </c>
      <c r="AC797" s="386" t="s">
        <v>11</v>
      </c>
      <c r="AD797" s="383"/>
      <c r="AE797" s="383" t="s">
        <v>36</v>
      </c>
      <c r="AF797" s="383">
        <v>87</v>
      </c>
      <c r="AG797" s="383" t="s">
        <v>681</v>
      </c>
      <c r="AH797" s="383" t="s">
        <v>36</v>
      </c>
      <c r="AI797" s="383" t="s">
        <v>36</v>
      </c>
      <c r="AJ797" s="383" t="s">
        <v>3554</v>
      </c>
      <c r="AK797" s="384" t="str">
        <f t="shared" si="25"/>
        <v>NA</v>
      </c>
      <c r="AL797" s="384" t="str">
        <f t="shared" si="26"/>
        <v>NA</v>
      </c>
      <c r="AN797" s="196"/>
    </row>
    <row r="798" spans="1:40" s="181" customFormat="1" x14ac:dyDescent="0.25">
      <c r="A798" s="381" t="s">
        <v>3224</v>
      </c>
      <c r="B798" s="382" t="s">
        <v>725</v>
      </c>
      <c r="C798" s="382" t="s">
        <v>30</v>
      </c>
      <c r="D798" s="382" t="s">
        <v>726</v>
      </c>
      <c r="E798" s="382" t="s">
        <v>4</v>
      </c>
      <c r="F798" s="383"/>
      <c r="G798" s="383">
        <v>5</v>
      </c>
      <c r="H798" s="383" t="s">
        <v>11</v>
      </c>
      <c r="I798" s="383"/>
      <c r="J798" s="383">
        <v>4</v>
      </c>
      <c r="K798" s="383" t="s">
        <v>11</v>
      </c>
      <c r="L798" s="385"/>
      <c r="M798" s="383">
        <v>2</v>
      </c>
      <c r="N798" s="383" t="s">
        <v>11</v>
      </c>
      <c r="O798" s="385"/>
      <c r="P798" s="385">
        <v>8</v>
      </c>
      <c r="Q798" s="386" t="s">
        <v>11</v>
      </c>
      <c r="R798" s="383"/>
      <c r="S798" s="383">
        <v>3</v>
      </c>
      <c r="T798" s="386" t="s">
        <v>11</v>
      </c>
      <c r="U798" s="386"/>
      <c r="V798" s="386">
        <v>3</v>
      </c>
      <c r="W798" s="386" t="s">
        <v>11</v>
      </c>
      <c r="X798" s="383"/>
      <c r="Y798" s="383">
        <v>2</v>
      </c>
      <c r="Z798" s="386" t="s">
        <v>11</v>
      </c>
      <c r="AA798" s="386"/>
      <c r="AB798" s="386">
        <v>2</v>
      </c>
      <c r="AC798" s="386" t="s">
        <v>11</v>
      </c>
      <c r="AD798" s="383"/>
      <c r="AE798" s="383" t="s">
        <v>36</v>
      </c>
      <c r="AF798" s="383">
        <v>67</v>
      </c>
      <c r="AG798" s="383" t="s">
        <v>681</v>
      </c>
      <c r="AH798" s="383" t="s">
        <v>34</v>
      </c>
      <c r="AI798" s="383" t="s">
        <v>36</v>
      </c>
      <c r="AJ798" s="383" t="s">
        <v>3554</v>
      </c>
      <c r="AK798" s="384" t="str">
        <f t="shared" si="25"/>
        <v>NA</v>
      </c>
      <c r="AL798" s="384" t="str">
        <f t="shared" si="26"/>
        <v>NA</v>
      </c>
      <c r="AN798" s="196"/>
    </row>
    <row r="799" spans="1:40" s="181" customFormat="1" x14ac:dyDescent="0.25">
      <c r="A799" s="381" t="s">
        <v>3224</v>
      </c>
      <c r="B799" s="382" t="s">
        <v>727</v>
      </c>
      <c r="C799" s="382" t="s">
        <v>30</v>
      </c>
      <c r="D799" s="382" t="s">
        <v>728</v>
      </c>
      <c r="E799" s="382" t="s">
        <v>4</v>
      </c>
      <c r="F799" s="383"/>
      <c r="G799" s="383">
        <v>3</v>
      </c>
      <c r="H799" s="383" t="s">
        <v>11</v>
      </c>
      <c r="I799" s="383"/>
      <c r="J799" s="383">
        <v>1</v>
      </c>
      <c r="K799" s="383" t="s">
        <v>11</v>
      </c>
      <c r="L799" s="385"/>
      <c r="M799" s="383">
        <v>1</v>
      </c>
      <c r="N799" s="383" t="s">
        <v>11</v>
      </c>
      <c r="O799" s="385"/>
      <c r="P799" s="385">
        <v>1</v>
      </c>
      <c r="Q799" s="386" t="s">
        <v>11</v>
      </c>
      <c r="R799" s="383"/>
      <c r="S799" s="383">
        <v>3</v>
      </c>
      <c r="T799" s="386" t="s">
        <v>11</v>
      </c>
      <c r="U799" s="386"/>
      <c r="V799" s="386">
        <v>3</v>
      </c>
      <c r="W799" s="386" t="s">
        <v>11</v>
      </c>
      <c r="X799" s="383"/>
      <c r="Y799" s="383">
        <v>1</v>
      </c>
      <c r="Z799" s="386" t="s">
        <v>11</v>
      </c>
      <c r="AA799" s="386"/>
      <c r="AB799" s="386">
        <v>1</v>
      </c>
      <c r="AC799" s="386" t="s">
        <v>11</v>
      </c>
      <c r="AD799" s="383"/>
      <c r="AE799" s="383" t="s">
        <v>36</v>
      </c>
      <c r="AF799" s="383">
        <v>90</v>
      </c>
      <c r="AG799" s="383" t="s">
        <v>681</v>
      </c>
      <c r="AH799" s="383" t="s">
        <v>34</v>
      </c>
      <c r="AI799" s="383" t="s">
        <v>34</v>
      </c>
      <c r="AJ799" s="383" t="s">
        <v>3554</v>
      </c>
      <c r="AK799" s="384" t="str">
        <f t="shared" si="25"/>
        <v>NA</v>
      </c>
      <c r="AL799" s="384" t="str">
        <f t="shared" si="26"/>
        <v>NA</v>
      </c>
      <c r="AN799" s="196"/>
    </row>
    <row r="800" spans="1:40" s="181" customFormat="1" x14ac:dyDescent="0.25">
      <c r="A800" s="381" t="s">
        <v>3224</v>
      </c>
      <c r="B800" s="382" t="s">
        <v>729</v>
      </c>
      <c r="C800" s="382" t="s">
        <v>30</v>
      </c>
      <c r="D800" s="382" t="s">
        <v>915</v>
      </c>
      <c r="E800" s="382" t="s">
        <v>4</v>
      </c>
      <c r="F800" s="383"/>
      <c r="G800" s="383">
        <v>19</v>
      </c>
      <c r="H800" s="383" t="s">
        <v>11</v>
      </c>
      <c r="I800" s="383"/>
      <c r="J800" s="383">
        <v>8</v>
      </c>
      <c r="K800" s="383" t="s">
        <v>11</v>
      </c>
      <c r="L800" s="385"/>
      <c r="M800" s="383">
        <v>7</v>
      </c>
      <c r="N800" s="383" t="s">
        <v>11</v>
      </c>
      <c r="O800" s="385"/>
      <c r="P800" s="385">
        <v>9</v>
      </c>
      <c r="Q800" s="386" t="s">
        <v>11</v>
      </c>
      <c r="R800" s="383"/>
      <c r="S800" s="383">
        <v>18</v>
      </c>
      <c r="T800" s="386" t="s">
        <v>11</v>
      </c>
      <c r="U800" s="386"/>
      <c r="V800" s="386">
        <v>15</v>
      </c>
      <c r="W800" s="386" t="s">
        <v>11</v>
      </c>
      <c r="X800" s="383"/>
      <c r="Y800" s="383">
        <v>7</v>
      </c>
      <c r="Z800" s="386" t="s">
        <v>11</v>
      </c>
      <c r="AA800" s="386"/>
      <c r="AB800" s="386">
        <v>7</v>
      </c>
      <c r="AC800" s="386" t="s">
        <v>11</v>
      </c>
      <c r="AD800" s="383"/>
      <c r="AE800" s="383" t="s">
        <v>36</v>
      </c>
      <c r="AF800" s="383">
        <v>97</v>
      </c>
      <c r="AG800" s="383" t="s">
        <v>681</v>
      </c>
      <c r="AH800" s="383" t="s">
        <v>36</v>
      </c>
      <c r="AI800" s="383" t="s">
        <v>36</v>
      </c>
      <c r="AJ800" s="383" t="s">
        <v>3554</v>
      </c>
      <c r="AK800" s="384" t="str">
        <f t="shared" si="25"/>
        <v>NA</v>
      </c>
      <c r="AL800" s="384" t="str">
        <f t="shared" si="26"/>
        <v>NA</v>
      </c>
      <c r="AN800" s="196"/>
    </row>
    <row r="801" spans="1:40" s="181" customFormat="1" x14ac:dyDescent="0.25">
      <c r="A801" s="381" t="s">
        <v>3224</v>
      </c>
      <c r="B801" s="382" t="s">
        <v>730</v>
      </c>
      <c r="C801" s="382" t="s">
        <v>30</v>
      </c>
      <c r="D801" s="382" t="s">
        <v>731</v>
      </c>
      <c r="E801" s="382" t="s">
        <v>4</v>
      </c>
      <c r="F801" s="383"/>
      <c r="G801" s="383">
        <v>9</v>
      </c>
      <c r="H801" s="383" t="s">
        <v>11</v>
      </c>
      <c r="I801" s="383"/>
      <c r="J801" s="383">
        <v>4</v>
      </c>
      <c r="K801" s="383" t="s">
        <v>11</v>
      </c>
      <c r="L801" s="385"/>
      <c r="M801" s="383">
        <v>4</v>
      </c>
      <c r="N801" s="383" t="s">
        <v>11</v>
      </c>
      <c r="O801" s="385"/>
      <c r="P801" s="385">
        <v>0</v>
      </c>
      <c r="Q801" s="386" t="s">
        <v>11</v>
      </c>
      <c r="R801" s="383"/>
      <c r="S801" s="383">
        <v>8</v>
      </c>
      <c r="T801" s="386" t="s">
        <v>11</v>
      </c>
      <c r="U801" s="386"/>
      <c r="V801" s="386">
        <v>8</v>
      </c>
      <c r="W801" s="386" t="s">
        <v>11</v>
      </c>
      <c r="X801" s="383"/>
      <c r="Y801" s="383">
        <v>4</v>
      </c>
      <c r="Z801" s="386" t="s">
        <v>11</v>
      </c>
      <c r="AA801" s="386"/>
      <c r="AB801" s="386">
        <v>4</v>
      </c>
      <c r="AC801" s="386" t="s">
        <v>11</v>
      </c>
      <c r="AD801" s="383"/>
      <c r="AE801" s="383" t="s">
        <v>36</v>
      </c>
      <c r="AF801" s="383">
        <v>82</v>
      </c>
      <c r="AG801" s="383" t="s">
        <v>681</v>
      </c>
      <c r="AH801" s="383" t="s">
        <v>34</v>
      </c>
      <c r="AI801" s="383" t="s">
        <v>36</v>
      </c>
      <c r="AJ801" s="383" t="s">
        <v>3554</v>
      </c>
      <c r="AK801" s="384" t="str">
        <f t="shared" si="25"/>
        <v>NA</v>
      </c>
      <c r="AL801" s="384" t="str">
        <f t="shared" si="26"/>
        <v>NA</v>
      </c>
      <c r="AN801" s="196"/>
    </row>
    <row r="802" spans="1:40" s="181" customFormat="1" x14ac:dyDescent="0.25">
      <c r="A802" s="381" t="s">
        <v>3224</v>
      </c>
      <c r="B802" s="382" t="s">
        <v>732</v>
      </c>
      <c r="C802" s="382" t="s">
        <v>30</v>
      </c>
      <c r="D802" s="382" t="s">
        <v>733</v>
      </c>
      <c r="E802" s="382" t="s">
        <v>4</v>
      </c>
      <c r="F802" s="383"/>
      <c r="G802" s="383">
        <v>21</v>
      </c>
      <c r="H802" s="383" t="s">
        <v>11</v>
      </c>
      <c r="I802" s="383"/>
      <c r="J802" s="383">
        <v>10</v>
      </c>
      <c r="K802" s="383" t="s">
        <v>11</v>
      </c>
      <c r="L802" s="385"/>
      <c r="M802" s="383">
        <v>10</v>
      </c>
      <c r="N802" s="383" t="s">
        <v>11</v>
      </c>
      <c r="O802" s="385"/>
      <c r="P802" s="385">
        <v>11</v>
      </c>
      <c r="Q802" s="386" t="s">
        <v>11</v>
      </c>
      <c r="R802" s="383"/>
      <c r="S802" s="383">
        <v>19</v>
      </c>
      <c r="T802" s="386" t="s">
        <v>11</v>
      </c>
      <c r="U802" s="386"/>
      <c r="V802" s="386">
        <v>17</v>
      </c>
      <c r="W802" s="386" t="s">
        <v>11</v>
      </c>
      <c r="X802" s="383"/>
      <c r="Y802" s="383">
        <v>10</v>
      </c>
      <c r="Z802" s="386" t="s">
        <v>11</v>
      </c>
      <c r="AA802" s="386"/>
      <c r="AB802" s="386">
        <v>9</v>
      </c>
      <c r="AC802" s="386" t="s">
        <v>11</v>
      </c>
      <c r="AD802" s="387"/>
      <c r="AE802" s="383" t="s">
        <v>36</v>
      </c>
      <c r="AF802" s="383">
        <v>74</v>
      </c>
      <c r="AG802" s="383" t="s">
        <v>681</v>
      </c>
      <c r="AH802" s="383" t="s">
        <v>34</v>
      </c>
      <c r="AI802" s="383" t="s">
        <v>36</v>
      </c>
      <c r="AJ802" s="383" t="s">
        <v>3554</v>
      </c>
      <c r="AK802" s="384" t="str">
        <f t="shared" si="25"/>
        <v>NA</v>
      </c>
      <c r="AL802" s="384" t="str">
        <f t="shared" si="26"/>
        <v>NA</v>
      </c>
      <c r="AN802" s="196"/>
    </row>
    <row r="803" spans="1:40" s="181" customFormat="1" x14ac:dyDescent="0.25">
      <c r="A803" s="381" t="s">
        <v>3224</v>
      </c>
      <c r="B803" s="382" t="s">
        <v>734</v>
      </c>
      <c r="C803" s="382" t="s">
        <v>30</v>
      </c>
      <c r="D803" s="382" t="s">
        <v>735</v>
      </c>
      <c r="E803" s="382" t="s">
        <v>4</v>
      </c>
      <c r="F803" s="383"/>
      <c r="G803" s="383">
        <v>1</v>
      </c>
      <c r="H803" s="383" t="s">
        <v>11</v>
      </c>
      <c r="I803" s="383"/>
      <c r="J803" s="383">
        <v>1</v>
      </c>
      <c r="K803" s="383" t="s">
        <v>11</v>
      </c>
      <c r="L803" s="385"/>
      <c r="M803" s="383">
        <v>1</v>
      </c>
      <c r="N803" s="383" t="s">
        <v>11</v>
      </c>
      <c r="O803" s="385"/>
      <c r="P803" s="385">
        <v>0</v>
      </c>
      <c r="Q803" s="386" t="s">
        <v>11</v>
      </c>
      <c r="R803" s="383"/>
      <c r="S803" s="383">
        <v>1</v>
      </c>
      <c r="T803" s="386" t="s">
        <v>11</v>
      </c>
      <c r="U803" s="386"/>
      <c r="V803" s="386">
        <v>1</v>
      </c>
      <c r="W803" s="386" t="s">
        <v>11</v>
      </c>
      <c r="X803" s="383"/>
      <c r="Y803" s="383">
        <v>1</v>
      </c>
      <c r="Z803" s="386" t="s">
        <v>11</v>
      </c>
      <c r="AA803" s="386"/>
      <c r="AB803" s="386">
        <v>1</v>
      </c>
      <c r="AC803" s="386" t="s">
        <v>11</v>
      </c>
      <c r="AD803" s="387"/>
      <c r="AE803" s="383" t="s">
        <v>36</v>
      </c>
      <c r="AF803" s="383">
        <v>79</v>
      </c>
      <c r="AG803" s="383" t="s">
        <v>681</v>
      </c>
      <c r="AH803" s="383" t="s">
        <v>34</v>
      </c>
      <c r="AI803" s="383" t="s">
        <v>36</v>
      </c>
      <c r="AJ803" s="383" t="s">
        <v>3554</v>
      </c>
      <c r="AK803" s="384" t="str">
        <f t="shared" si="25"/>
        <v>NA</v>
      </c>
      <c r="AL803" s="384" t="str">
        <f t="shared" si="26"/>
        <v>NA</v>
      </c>
      <c r="AN803" s="196"/>
    </row>
    <row r="804" spans="1:40" s="181" customFormat="1" x14ac:dyDescent="0.25">
      <c r="A804" s="381" t="s">
        <v>3224</v>
      </c>
      <c r="B804" s="382" t="s">
        <v>736</v>
      </c>
      <c r="C804" s="382" t="s">
        <v>30</v>
      </c>
      <c r="D804" s="382" t="s">
        <v>737</v>
      </c>
      <c r="E804" s="382" t="s">
        <v>4</v>
      </c>
      <c r="F804" s="383"/>
      <c r="G804" s="383">
        <v>16</v>
      </c>
      <c r="H804" s="383" t="s">
        <v>11</v>
      </c>
      <c r="I804" s="383"/>
      <c r="J804" s="383">
        <v>9</v>
      </c>
      <c r="K804" s="383" t="s">
        <v>11</v>
      </c>
      <c r="L804" s="385"/>
      <c r="M804" s="383">
        <v>9</v>
      </c>
      <c r="N804" s="383" t="s">
        <v>11</v>
      </c>
      <c r="O804" s="385"/>
      <c r="P804" s="385">
        <v>9</v>
      </c>
      <c r="Q804" s="386" t="s">
        <v>11</v>
      </c>
      <c r="R804" s="383"/>
      <c r="S804" s="383">
        <v>16</v>
      </c>
      <c r="T804" s="386" t="s">
        <v>11</v>
      </c>
      <c r="U804" s="386"/>
      <c r="V804" s="386">
        <v>13</v>
      </c>
      <c r="W804" s="386" t="s">
        <v>11</v>
      </c>
      <c r="X804" s="383"/>
      <c r="Y804" s="383">
        <v>9</v>
      </c>
      <c r="Z804" s="386" t="s">
        <v>11</v>
      </c>
      <c r="AA804" s="386"/>
      <c r="AB804" s="386">
        <v>7</v>
      </c>
      <c r="AC804" s="386" t="s">
        <v>11</v>
      </c>
      <c r="AD804" s="387"/>
      <c r="AE804" s="383" t="s">
        <v>36</v>
      </c>
      <c r="AF804" s="383">
        <v>85</v>
      </c>
      <c r="AG804" s="383" t="s">
        <v>681</v>
      </c>
      <c r="AH804" s="383" t="s">
        <v>36</v>
      </c>
      <c r="AI804" s="383" t="s">
        <v>36</v>
      </c>
      <c r="AJ804" s="383" t="s">
        <v>3554</v>
      </c>
      <c r="AK804" s="384" t="str">
        <f t="shared" si="25"/>
        <v>NA</v>
      </c>
      <c r="AL804" s="384" t="str">
        <f t="shared" si="26"/>
        <v>NA</v>
      </c>
      <c r="AN804" s="196"/>
    </row>
    <row r="805" spans="1:40" s="181" customFormat="1" x14ac:dyDescent="0.25">
      <c r="A805" s="381" t="s">
        <v>3224</v>
      </c>
      <c r="B805" s="382" t="s">
        <v>738</v>
      </c>
      <c r="C805" s="382" t="s">
        <v>30</v>
      </c>
      <c r="D805" s="382" t="s">
        <v>739</v>
      </c>
      <c r="E805" s="382" t="s">
        <v>4</v>
      </c>
      <c r="F805" s="383"/>
      <c r="G805" s="383">
        <v>1</v>
      </c>
      <c r="H805" s="383" t="s">
        <v>11</v>
      </c>
      <c r="I805" s="383"/>
      <c r="J805" s="383">
        <v>0</v>
      </c>
      <c r="K805" s="383" t="s">
        <v>11</v>
      </c>
      <c r="L805" s="385"/>
      <c r="M805" s="383">
        <v>0</v>
      </c>
      <c r="N805" s="383" t="s">
        <v>11</v>
      </c>
      <c r="O805" s="385"/>
      <c r="P805" s="385">
        <v>1</v>
      </c>
      <c r="Q805" s="386" t="s">
        <v>11</v>
      </c>
      <c r="R805" s="383"/>
      <c r="S805" s="383">
        <v>1</v>
      </c>
      <c r="T805" s="386" t="s">
        <v>11</v>
      </c>
      <c r="U805" s="386"/>
      <c r="V805" s="386">
        <v>1</v>
      </c>
      <c r="W805" s="386" t="s">
        <v>11</v>
      </c>
      <c r="X805" s="383"/>
      <c r="Y805" s="383">
        <v>0</v>
      </c>
      <c r="Z805" s="386" t="s">
        <v>11</v>
      </c>
      <c r="AA805" s="386"/>
      <c r="AB805" s="386">
        <v>0</v>
      </c>
      <c r="AC805" s="386" t="s">
        <v>11</v>
      </c>
      <c r="AD805" s="387"/>
      <c r="AE805" s="383" t="s">
        <v>36</v>
      </c>
      <c r="AF805" s="383">
        <v>74</v>
      </c>
      <c r="AG805" s="383" t="s">
        <v>681</v>
      </c>
      <c r="AH805" s="383" t="s">
        <v>34</v>
      </c>
      <c r="AI805" s="383" t="s">
        <v>36</v>
      </c>
      <c r="AJ805" s="383" t="s">
        <v>3554</v>
      </c>
      <c r="AK805" s="384" t="str">
        <f t="shared" si="25"/>
        <v>NA</v>
      </c>
      <c r="AL805" s="384" t="str">
        <f t="shared" si="26"/>
        <v>NA</v>
      </c>
      <c r="AN805" s="196"/>
    </row>
    <row r="806" spans="1:40" s="181" customFormat="1" x14ac:dyDescent="0.25">
      <c r="A806" s="381" t="s">
        <v>3224</v>
      </c>
      <c r="B806" s="382" t="s">
        <v>740</v>
      </c>
      <c r="C806" s="382" t="s">
        <v>30</v>
      </c>
      <c r="D806" s="382" t="s">
        <v>741</v>
      </c>
      <c r="E806" s="382" t="s">
        <v>4</v>
      </c>
      <c r="F806" s="383"/>
      <c r="G806" s="383">
        <v>0</v>
      </c>
      <c r="H806" s="383" t="s">
        <v>11</v>
      </c>
      <c r="I806" s="383"/>
      <c r="J806" s="383">
        <v>0</v>
      </c>
      <c r="K806" s="383" t="s">
        <v>11</v>
      </c>
      <c r="L806" s="385"/>
      <c r="M806" s="383">
        <v>0</v>
      </c>
      <c r="N806" s="383" t="s">
        <v>11</v>
      </c>
      <c r="O806" s="385"/>
      <c r="P806" s="385">
        <v>0</v>
      </c>
      <c r="Q806" s="386" t="s">
        <v>11</v>
      </c>
      <c r="R806" s="383"/>
      <c r="S806" s="383">
        <v>0</v>
      </c>
      <c r="T806" s="386" t="s">
        <v>11</v>
      </c>
      <c r="U806" s="386"/>
      <c r="V806" s="386">
        <v>0</v>
      </c>
      <c r="W806" s="386" t="s">
        <v>11</v>
      </c>
      <c r="X806" s="383"/>
      <c r="Y806" s="383">
        <v>0</v>
      </c>
      <c r="Z806" s="386" t="s">
        <v>11</v>
      </c>
      <c r="AA806" s="386"/>
      <c r="AB806" s="386">
        <v>0</v>
      </c>
      <c r="AC806" s="386" t="s">
        <v>11</v>
      </c>
      <c r="AD806" s="387"/>
      <c r="AE806" s="383" t="s">
        <v>36</v>
      </c>
      <c r="AF806" s="383">
        <v>72</v>
      </c>
      <c r="AG806" s="383" t="s">
        <v>40</v>
      </c>
      <c r="AH806" s="383" t="s">
        <v>34</v>
      </c>
      <c r="AI806" s="383" t="s">
        <v>36</v>
      </c>
      <c r="AJ806" s="383" t="s">
        <v>3554</v>
      </c>
      <c r="AK806" s="384" t="str">
        <f t="shared" si="25"/>
        <v>NA</v>
      </c>
      <c r="AL806" s="384" t="str">
        <f t="shared" si="26"/>
        <v>NA</v>
      </c>
      <c r="AN806" s="196"/>
    </row>
    <row r="807" spans="1:40" s="181" customFormat="1" x14ac:dyDescent="0.25">
      <c r="A807" s="381" t="s">
        <v>3224</v>
      </c>
      <c r="B807" s="382" t="s">
        <v>742</v>
      </c>
      <c r="C807" s="382" t="s">
        <v>30</v>
      </c>
      <c r="D807" s="382" t="s">
        <v>743</v>
      </c>
      <c r="E807" s="382" t="s">
        <v>4</v>
      </c>
      <c r="F807" s="383"/>
      <c r="G807" s="383">
        <v>3</v>
      </c>
      <c r="H807" s="383" t="s">
        <v>11</v>
      </c>
      <c r="I807" s="383"/>
      <c r="J807" s="383">
        <v>3</v>
      </c>
      <c r="K807" s="383" t="s">
        <v>11</v>
      </c>
      <c r="L807" s="385"/>
      <c r="M807" s="383">
        <v>3</v>
      </c>
      <c r="N807" s="383" t="s">
        <v>11</v>
      </c>
      <c r="O807" s="385"/>
      <c r="P807" s="385"/>
      <c r="Q807" s="386" t="s">
        <v>11</v>
      </c>
      <c r="R807" s="383"/>
      <c r="S807" s="383">
        <v>3</v>
      </c>
      <c r="T807" s="386" t="s">
        <v>11</v>
      </c>
      <c r="U807" s="386"/>
      <c r="V807" s="386">
        <v>3</v>
      </c>
      <c r="W807" s="386" t="s">
        <v>11</v>
      </c>
      <c r="X807" s="383"/>
      <c r="Y807" s="383">
        <v>3</v>
      </c>
      <c r="Z807" s="386" t="s">
        <v>11</v>
      </c>
      <c r="AA807" s="386"/>
      <c r="AB807" s="386">
        <v>3</v>
      </c>
      <c r="AC807" s="386" t="s">
        <v>11</v>
      </c>
      <c r="AD807" s="387" t="s">
        <v>33</v>
      </c>
      <c r="AE807" s="383" t="s">
        <v>34</v>
      </c>
      <c r="AF807" s="383">
        <v>100</v>
      </c>
      <c r="AG807" s="383" t="s">
        <v>681</v>
      </c>
      <c r="AH807" s="383" t="s">
        <v>34</v>
      </c>
      <c r="AI807" s="383" t="s">
        <v>34</v>
      </c>
      <c r="AJ807" s="383" t="s">
        <v>3554</v>
      </c>
      <c r="AK807" s="384" t="str">
        <f t="shared" si="25"/>
        <v>NA</v>
      </c>
      <c r="AL807" s="384" t="str">
        <f t="shared" si="26"/>
        <v>NA</v>
      </c>
      <c r="AN807" s="196"/>
    </row>
    <row r="808" spans="1:40" s="181" customFormat="1" x14ac:dyDescent="0.25">
      <c r="A808" s="381" t="s">
        <v>3224</v>
      </c>
      <c r="B808" s="382" t="s">
        <v>744</v>
      </c>
      <c r="C808" s="382" t="s">
        <v>30</v>
      </c>
      <c r="D808" s="382" t="s">
        <v>745</v>
      </c>
      <c r="E808" s="382" t="s">
        <v>4</v>
      </c>
      <c r="F808" s="383"/>
      <c r="G808" s="383">
        <v>6</v>
      </c>
      <c r="H808" s="383" t="s">
        <v>11</v>
      </c>
      <c r="I808" s="383"/>
      <c r="J808" s="383">
        <v>3</v>
      </c>
      <c r="K808" s="383" t="s">
        <v>11</v>
      </c>
      <c r="L808" s="385"/>
      <c r="M808" s="383">
        <v>3</v>
      </c>
      <c r="N808" s="383" t="s">
        <v>11</v>
      </c>
      <c r="O808" s="385"/>
      <c r="P808" s="385"/>
      <c r="Q808" s="386" t="s">
        <v>11</v>
      </c>
      <c r="R808" s="383"/>
      <c r="S808" s="383">
        <v>6</v>
      </c>
      <c r="T808" s="386" t="s">
        <v>11</v>
      </c>
      <c r="U808" s="386"/>
      <c r="V808" s="386">
        <v>6</v>
      </c>
      <c r="W808" s="386" t="s">
        <v>11</v>
      </c>
      <c r="X808" s="383"/>
      <c r="Y808" s="383">
        <v>3</v>
      </c>
      <c r="Z808" s="386" t="s">
        <v>11</v>
      </c>
      <c r="AA808" s="386"/>
      <c r="AB808" s="386">
        <v>3</v>
      </c>
      <c r="AC808" s="386" t="s">
        <v>11</v>
      </c>
      <c r="AD808" s="387" t="s">
        <v>33</v>
      </c>
      <c r="AE808" s="383" t="s">
        <v>34</v>
      </c>
      <c r="AF808" s="383">
        <v>100</v>
      </c>
      <c r="AG808" s="383" t="s">
        <v>681</v>
      </c>
      <c r="AH808" s="383" t="s">
        <v>36</v>
      </c>
      <c r="AI808" s="383" t="s">
        <v>34</v>
      </c>
      <c r="AJ808" s="383" t="s">
        <v>3554</v>
      </c>
      <c r="AK808" s="384" t="str">
        <f t="shared" si="25"/>
        <v>NA</v>
      </c>
      <c r="AL808" s="384" t="str">
        <f t="shared" si="26"/>
        <v>NA</v>
      </c>
      <c r="AN808" s="196"/>
    </row>
    <row r="809" spans="1:40" s="181" customFormat="1" x14ac:dyDescent="0.25">
      <c r="A809" s="381" t="s">
        <v>3224</v>
      </c>
      <c r="B809" s="382" t="s">
        <v>746</v>
      </c>
      <c r="C809" s="382" t="s">
        <v>30</v>
      </c>
      <c r="D809" s="382" t="s">
        <v>747</v>
      </c>
      <c r="E809" s="382" t="s">
        <v>4</v>
      </c>
      <c r="F809" s="383"/>
      <c r="G809" s="383">
        <v>8</v>
      </c>
      <c r="H809" s="383" t="s">
        <v>11</v>
      </c>
      <c r="I809" s="383"/>
      <c r="J809" s="383">
        <v>4</v>
      </c>
      <c r="K809" s="383" t="s">
        <v>11</v>
      </c>
      <c r="L809" s="385"/>
      <c r="M809" s="383">
        <v>3</v>
      </c>
      <c r="N809" s="383" t="s">
        <v>11</v>
      </c>
      <c r="O809" s="385"/>
      <c r="P809" s="385">
        <v>7</v>
      </c>
      <c r="Q809" s="386" t="s">
        <v>11</v>
      </c>
      <c r="R809" s="383"/>
      <c r="S809" s="383">
        <v>7</v>
      </c>
      <c r="T809" s="386" t="s">
        <v>11</v>
      </c>
      <c r="U809" s="386"/>
      <c r="V809" s="386">
        <v>7</v>
      </c>
      <c r="W809" s="386" t="s">
        <v>11</v>
      </c>
      <c r="X809" s="383"/>
      <c r="Y809" s="383">
        <v>3</v>
      </c>
      <c r="Z809" s="386" t="s">
        <v>11</v>
      </c>
      <c r="AA809" s="386"/>
      <c r="AB809" s="386">
        <v>3</v>
      </c>
      <c r="AC809" s="386" t="s">
        <v>11</v>
      </c>
      <c r="AD809" s="387"/>
      <c r="AE809" s="383" t="s">
        <v>36</v>
      </c>
      <c r="AF809" s="383">
        <v>74</v>
      </c>
      <c r="AG809" s="383" t="s">
        <v>681</v>
      </c>
      <c r="AH809" s="383" t="s">
        <v>34</v>
      </c>
      <c r="AI809" s="383" t="s">
        <v>36</v>
      </c>
      <c r="AJ809" s="383" t="s">
        <v>3554</v>
      </c>
      <c r="AK809" s="384" t="str">
        <f t="shared" si="25"/>
        <v>NA</v>
      </c>
      <c r="AL809" s="384" t="str">
        <f t="shared" si="26"/>
        <v>NA</v>
      </c>
      <c r="AN809" s="196"/>
    </row>
    <row r="810" spans="1:40" s="181" customFormat="1" x14ac:dyDescent="0.25">
      <c r="A810" s="381" t="s">
        <v>3224</v>
      </c>
      <c r="B810" s="382" t="s">
        <v>748</v>
      </c>
      <c r="C810" s="382" t="s">
        <v>30</v>
      </c>
      <c r="D810" s="382" t="s">
        <v>749</v>
      </c>
      <c r="E810" s="382" t="s">
        <v>4</v>
      </c>
      <c r="F810" s="383"/>
      <c r="G810" s="383">
        <v>0</v>
      </c>
      <c r="H810" s="383" t="s">
        <v>11</v>
      </c>
      <c r="I810" s="383"/>
      <c r="J810" s="383">
        <v>0</v>
      </c>
      <c r="K810" s="383" t="s">
        <v>11</v>
      </c>
      <c r="L810" s="385"/>
      <c r="M810" s="383">
        <v>0</v>
      </c>
      <c r="N810" s="383" t="s">
        <v>11</v>
      </c>
      <c r="O810" s="385"/>
      <c r="P810" s="385">
        <v>0</v>
      </c>
      <c r="Q810" s="386" t="s">
        <v>11</v>
      </c>
      <c r="R810" s="383"/>
      <c r="S810" s="383">
        <v>0</v>
      </c>
      <c r="T810" s="386" t="s">
        <v>11</v>
      </c>
      <c r="U810" s="386"/>
      <c r="V810" s="386">
        <v>0</v>
      </c>
      <c r="W810" s="386" t="s">
        <v>11</v>
      </c>
      <c r="X810" s="383"/>
      <c r="Y810" s="383">
        <v>0</v>
      </c>
      <c r="Z810" s="386" t="s">
        <v>11</v>
      </c>
      <c r="AA810" s="386"/>
      <c r="AB810" s="386">
        <v>0</v>
      </c>
      <c r="AC810" s="386" t="s">
        <v>11</v>
      </c>
      <c r="AD810" s="387"/>
      <c r="AE810" s="383" t="s">
        <v>36</v>
      </c>
      <c r="AF810" s="383">
        <v>79</v>
      </c>
      <c r="AG810" s="383" t="s">
        <v>681</v>
      </c>
      <c r="AH810" s="383" t="s">
        <v>34</v>
      </c>
      <c r="AI810" s="383" t="s">
        <v>36</v>
      </c>
      <c r="AJ810" s="383" t="s">
        <v>3554</v>
      </c>
      <c r="AK810" s="384" t="str">
        <f t="shared" si="25"/>
        <v>NA</v>
      </c>
      <c r="AL810" s="384" t="str">
        <f t="shared" si="26"/>
        <v>NA</v>
      </c>
      <c r="AN810" s="196"/>
    </row>
    <row r="811" spans="1:40" s="181" customFormat="1" x14ac:dyDescent="0.25">
      <c r="A811" s="381" t="s">
        <v>3224</v>
      </c>
      <c r="B811" s="382" t="s">
        <v>750</v>
      </c>
      <c r="C811" s="382" t="s">
        <v>30</v>
      </c>
      <c r="D811" s="382" t="s">
        <v>751</v>
      </c>
      <c r="E811" s="382" t="s">
        <v>4</v>
      </c>
      <c r="F811" s="383"/>
      <c r="G811" s="383">
        <v>0</v>
      </c>
      <c r="H811" s="383" t="s">
        <v>11</v>
      </c>
      <c r="I811" s="383"/>
      <c r="J811" s="383">
        <v>0</v>
      </c>
      <c r="K811" s="383" t="s">
        <v>11</v>
      </c>
      <c r="L811" s="385"/>
      <c r="M811" s="383">
        <v>0</v>
      </c>
      <c r="N811" s="383" t="s">
        <v>11</v>
      </c>
      <c r="O811" s="385"/>
      <c r="P811" s="385">
        <v>0</v>
      </c>
      <c r="Q811" s="386" t="s">
        <v>11</v>
      </c>
      <c r="R811" s="383"/>
      <c r="S811" s="383">
        <v>0</v>
      </c>
      <c r="T811" s="386" t="s">
        <v>11</v>
      </c>
      <c r="U811" s="386"/>
      <c r="V811" s="386">
        <v>0</v>
      </c>
      <c r="W811" s="386" t="s">
        <v>11</v>
      </c>
      <c r="X811" s="383"/>
      <c r="Y811" s="383">
        <v>0</v>
      </c>
      <c r="Z811" s="386" t="s">
        <v>11</v>
      </c>
      <c r="AA811" s="386"/>
      <c r="AB811" s="386">
        <v>0</v>
      </c>
      <c r="AC811" s="386" t="s">
        <v>11</v>
      </c>
      <c r="AD811" s="387"/>
      <c r="AE811" s="383" t="s">
        <v>36</v>
      </c>
      <c r="AF811" s="383">
        <v>79</v>
      </c>
      <c r="AG811" s="383" t="s">
        <v>681</v>
      </c>
      <c r="AH811" s="383" t="s">
        <v>34</v>
      </c>
      <c r="AI811" s="383" t="s">
        <v>36</v>
      </c>
      <c r="AJ811" s="383" t="s">
        <v>3554</v>
      </c>
      <c r="AK811" s="384" t="str">
        <f t="shared" si="25"/>
        <v>NA</v>
      </c>
      <c r="AL811" s="384" t="str">
        <f t="shared" si="26"/>
        <v>NA</v>
      </c>
      <c r="AN811" s="196"/>
    </row>
    <row r="812" spans="1:40" s="181" customFormat="1" x14ac:dyDescent="0.25">
      <c r="A812" s="381" t="s">
        <v>3224</v>
      </c>
      <c r="B812" s="382" t="s">
        <v>752</v>
      </c>
      <c r="C812" s="382" t="s">
        <v>30</v>
      </c>
      <c r="D812" s="382" t="s">
        <v>753</v>
      </c>
      <c r="E812" s="382" t="s">
        <v>4</v>
      </c>
      <c r="F812" s="383"/>
      <c r="G812" s="383">
        <v>25</v>
      </c>
      <c r="H812" s="383" t="s">
        <v>11</v>
      </c>
      <c r="I812" s="383"/>
      <c r="J812" s="383">
        <v>11</v>
      </c>
      <c r="K812" s="383" t="s">
        <v>11</v>
      </c>
      <c r="L812" s="385"/>
      <c r="M812" s="383">
        <v>10</v>
      </c>
      <c r="N812" s="383" t="s">
        <v>11</v>
      </c>
      <c r="O812" s="385"/>
      <c r="P812" s="385">
        <v>15</v>
      </c>
      <c r="Q812" s="386" t="s">
        <v>11</v>
      </c>
      <c r="R812" s="383"/>
      <c r="S812" s="383">
        <v>22</v>
      </c>
      <c r="T812" s="386" t="s">
        <v>11</v>
      </c>
      <c r="U812" s="386"/>
      <c r="V812" s="386">
        <v>21</v>
      </c>
      <c r="W812" s="386" t="s">
        <v>11</v>
      </c>
      <c r="X812" s="383"/>
      <c r="Y812" s="383">
        <v>10</v>
      </c>
      <c r="Z812" s="386" t="s">
        <v>11</v>
      </c>
      <c r="AA812" s="386"/>
      <c r="AB812" s="386">
        <v>10</v>
      </c>
      <c r="AC812" s="386" t="s">
        <v>11</v>
      </c>
      <c r="AD812" s="387"/>
      <c r="AE812" s="383" t="s">
        <v>36</v>
      </c>
      <c r="AF812" s="383">
        <v>69</v>
      </c>
      <c r="AG812" s="383" t="s">
        <v>681</v>
      </c>
      <c r="AH812" s="383" t="s">
        <v>36</v>
      </c>
      <c r="AI812" s="383" t="s">
        <v>36</v>
      </c>
      <c r="AJ812" s="383" t="s">
        <v>3554</v>
      </c>
      <c r="AK812" s="384" t="str">
        <f t="shared" si="25"/>
        <v>NA</v>
      </c>
      <c r="AL812" s="384" t="str">
        <f t="shared" si="26"/>
        <v>NA</v>
      </c>
      <c r="AN812" s="196"/>
    </row>
    <row r="813" spans="1:40" s="181" customFormat="1" x14ac:dyDescent="0.25">
      <c r="A813" s="381" t="s">
        <v>3224</v>
      </c>
      <c r="B813" s="382" t="s">
        <v>754</v>
      </c>
      <c r="C813" s="382" t="s">
        <v>30</v>
      </c>
      <c r="D813" s="382" t="s">
        <v>755</v>
      </c>
      <c r="E813" s="382" t="s">
        <v>4</v>
      </c>
      <c r="F813" s="383"/>
      <c r="G813" s="383">
        <v>21</v>
      </c>
      <c r="H813" s="383" t="s">
        <v>11</v>
      </c>
      <c r="I813" s="383"/>
      <c r="J813" s="383">
        <v>12</v>
      </c>
      <c r="K813" s="383" t="s">
        <v>11</v>
      </c>
      <c r="L813" s="385"/>
      <c r="M813" s="383">
        <v>12</v>
      </c>
      <c r="N813" s="383" t="s">
        <v>11</v>
      </c>
      <c r="O813" s="385"/>
      <c r="P813" s="385">
        <v>13</v>
      </c>
      <c r="Q813" s="386" t="s">
        <v>11</v>
      </c>
      <c r="R813" s="383"/>
      <c r="S813" s="383">
        <v>21</v>
      </c>
      <c r="T813" s="386" t="s">
        <v>11</v>
      </c>
      <c r="U813" s="386"/>
      <c r="V813" s="386">
        <v>21</v>
      </c>
      <c r="W813" s="386" t="s">
        <v>11</v>
      </c>
      <c r="X813" s="383"/>
      <c r="Y813" s="383">
        <v>12</v>
      </c>
      <c r="Z813" s="386" t="s">
        <v>11</v>
      </c>
      <c r="AA813" s="386"/>
      <c r="AB813" s="386">
        <v>12</v>
      </c>
      <c r="AC813" s="386" t="s">
        <v>11</v>
      </c>
      <c r="AD813" s="387"/>
      <c r="AE813" s="383" t="s">
        <v>36</v>
      </c>
      <c r="AF813" s="383">
        <v>87</v>
      </c>
      <c r="AG813" s="383" t="s">
        <v>681</v>
      </c>
      <c r="AH813" s="383" t="s">
        <v>36</v>
      </c>
      <c r="AI813" s="383" t="s">
        <v>36</v>
      </c>
      <c r="AJ813" s="383" t="s">
        <v>3554</v>
      </c>
      <c r="AK813" s="384" t="str">
        <f t="shared" si="25"/>
        <v>NA</v>
      </c>
      <c r="AL813" s="384" t="str">
        <f t="shared" si="26"/>
        <v>NA</v>
      </c>
      <c r="AN813" s="196"/>
    </row>
    <row r="814" spans="1:40" s="181" customFormat="1" x14ac:dyDescent="0.25">
      <c r="A814" s="381" t="s">
        <v>3224</v>
      </c>
      <c r="B814" s="382" t="s">
        <v>756</v>
      </c>
      <c r="C814" s="382" t="s">
        <v>30</v>
      </c>
      <c r="D814" s="382" t="s">
        <v>757</v>
      </c>
      <c r="E814" s="382" t="s">
        <v>4</v>
      </c>
      <c r="F814" s="383"/>
      <c r="G814" s="383">
        <v>1</v>
      </c>
      <c r="H814" s="383" t="s">
        <v>11</v>
      </c>
      <c r="I814" s="383"/>
      <c r="J814" s="383">
        <v>0</v>
      </c>
      <c r="K814" s="383" t="s">
        <v>11</v>
      </c>
      <c r="L814" s="385"/>
      <c r="M814" s="383">
        <v>0</v>
      </c>
      <c r="N814" s="383" t="s">
        <v>11</v>
      </c>
      <c r="O814" s="385"/>
      <c r="P814" s="385">
        <v>0</v>
      </c>
      <c r="Q814" s="386" t="s">
        <v>11</v>
      </c>
      <c r="R814" s="383"/>
      <c r="S814" s="383">
        <v>1</v>
      </c>
      <c r="T814" s="386" t="s">
        <v>11</v>
      </c>
      <c r="U814" s="386"/>
      <c r="V814" s="386">
        <v>1</v>
      </c>
      <c r="W814" s="386" t="s">
        <v>11</v>
      </c>
      <c r="X814" s="383"/>
      <c r="Y814" s="383">
        <v>0</v>
      </c>
      <c r="Z814" s="386" t="s">
        <v>11</v>
      </c>
      <c r="AA814" s="386"/>
      <c r="AB814" s="386">
        <v>0</v>
      </c>
      <c r="AC814" s="386" t="s">
        <v>11</v>
      </c>
      <c r="AD814" s="387"/>
      <c r="AE814" s="383" t="s">
        <v>36</v>
      </c>
      <c r="AF814" s="383">
        <v>85</v>
      </c>
      <c r="AG814" s="383" t="s">
        <v>681</v>
      </c>
      <c r="AH814" s="383" t="s">
        <v>34</v>
      </c>
      <c r="AI814" s="383" t="s">
        <v>36</v>
      </c>
      <c r="AJ814" s="383" t="s">
        <v>3554</v>
      </c>
      <c r="AK814" s="384" t="str">
        <f t="shared" si="25"/>
        <v>NA</v>
      </c>
      <c r="AL814" s="384" t="str">
        <f t="shared" si="26"/>
        <v>NA</v>
      </c>
      <c r="AN814" s="196"/>
    </row>
    <row r="815" spans="1:40" s="181" customFormat="1" x14ac:dyDescent="0.25">
      <c r="A815" s="381" t="s">
        <v>3224</v>
      </c>
      <c r="B815" s="382" t="s">
        <v>758</v>
      </c>
      <c r="C815" s="382" t="s">
        <v>30</v>
      </c>
      <c r="D815" s="382" t="s">
        <v>759</v>
      </c>
      <c r="E815" s="382" t="s">
        <v>4</v>
      </c>
      <c r="F815" s="383"/>
      <c r="G815" s="383">
        <v>10</v>
      </c>
      <c r="H815" s="383" t="s">
        <v>11</v>
      </c>
      <c r="I815" s="383"/>
      <c r="J815" s="383">
        <v>5</v>
      </c>
      <c r="K815" s="383" t="s">
        <v>11</v>
      </c>
      <c r="L815" s="385"/>
      <c r="M815" s="383">
        <v>5</v>
      </c>
      <c r="N815" s="383" t="s">
        <v>11</v>
      </c>
      <c r="O815" s="385"/>
      <c r="P815" s="385">
        <v>4</v>
      </c>
      <c r="Q815" s="386" t="s">
        <v>11</v>
      </c>
      <c r="R815" s="383"/>
      <c r="S815" s="383">
        <v>10</v>
      </c>
      <c r="T815" s="386" t="s">
        <v>11</v>
      </c>
      <c r="U815" s="386"/>
      <c r="V815" s="386">
        <v>10</v>
      </c>
      <c r="W815" s="386" t="s">
        <v>11</v>
      </c>
      <c r="X815" s="383"/>
      <c r="Y815" s="383">
        <v>5</v>
      </c>
      <c r="Z815" s="386" t="s">
        <v>11</v>
      </c>
      <c r="AA815" s="386"/>
      <c r="AB815" s="386">
        <v>5</v>
      </c>
      <c r="AC815" s="386" t="s">
        <v>11</v>
      </c>
      <c r="AD815" s="387"/>
      <c r="AE815" s="383" t="s">
        <v>36</v>
      </c>
      <c r="AF815" s="383">
        <v>87</v>
      </c>
      <c r="AG815" s="383" t="s">
        <v>681</v>
      </c>
      <c r="AH815" s="383" t="s">
        <v>34</v>
      </c>
      <c r="AI815" s="383" t="s">
        <v>36</v>
      </c>
      <c r="AJ815" s="383" t="s">
        <v>3554</v>
      </c>
      <c r="AK815" s="384" t="str">
        <f t="shared" si="25"/>
        <v>NA</v>
      </c>
      <c r="AL815" s="384" t="str">
        <f t="shared" si="26"/>
        <v>NA</v>
      </c>
      <c r="AN815" s="196"/>
    </row>
    <row r="816" spans="1:40" s="181" customFormat="1" x14ac:dyDescent="0.25">
      <c r="A816" s="381" t="s">
        <v>3224</v>
      </c>
      <c r="B816" s="382" t="s">
        <v>760</v>
      </c>
      <c r="C816" s="382" t="s">
        <v>30</v>
      </c>
      <c r="D816" s="382" t="s">
        <v>761</v>
      </c>
      <c r="E816" s="382" t="s">
        <v>4</v>
      </c>
      <c r="F816" s="383"/>
      <c r="G816" s="383">
        <v>0</v>
      </c>
      <c r="H816" s="383" t="s">
        <v>11</v>
      </c>
      <c r="I816" s="383"/>
      <c r="J816" s="383">
        <v>0</v>
      </c>
      <c r="K816" s="383" t="s">
        <v>11</v>
      </c>
      <c r="L816" s="385"/>
      <c r="M816" s="383">
        <v>0</v>
      </c>
      <c r="N816" s="383" t="s">
        <v>11</v>
      </c>
      <c r="O816" s="385"/>
      <c r="P816" s="385">
        <v>1</v>
      </c>
      <c r="Q816" s="386" t="s">
        <v>11</v>
      </c>
      <c r="R816" s="383"/>
      <c r="S816" s="383">
        <v>0</v>
      </c>
      <c r="T816" s="386" t="s">
        <v>11</v>
      </c>
      <c r="U816" s="386"/>
      <c r="V816" s="386">
        <v>0</v>
      </c>
      <c r="W816" s="386" t="s">
        <v>11</v>
      </c>
      <c r="X816" s="383"/>
      <c r="Y816" s="383">
        <v>0</v>
      </c>
      <c r="Z816" s="386" t="s">
        <v>11</v>
      </c>
      <c r="AA816" s="386"/>
      <c r="AB816" s="386">
        <v>0</v>
      </c>
      <c r="AC816" s="386" t="s">
        <v>11</v>
      </c>
      <c r="AD816" s="387"/>
      <c r="AE816" s="383" t="s">
        <v>36</v>
      </c>
      <c r="AF816" s="383">
        <v>79</v>
      </c>
      <c r="AG816" s="383" t="s">
        <v>681</v>
      </c>
      <c r="AH816" s="383" t="s">
        <v>34</v>
      </c>
      <c r="AI816" s="383" t="s">
        <v>36</v>
      </c>
      <c r="AJ816" s="383" t="s">
        <v>3554</v>
      </c>
      <c r="AK816" s="384" t="str">
        <f t="shared" si="25"/>
        <v>NA</v>
      </c>
      <c r="AL816" s="384" t="str">
        <f t="shared" si="26"/>
        <v>NA</v>
      </c>
      <c r="AN816" s="196"/>
    </row>
    <row r="817" spans="1:40" s="181" customFormat="1" x14ac:dyDescent="0.25">
      <c r="A817" s="381" t="s">
        <v>3224</v>
      </c>
      <c r="B817" s="382" t="s">
        <v>762</v>
      </c>
      <c r="C817" s="382" t="s">
        <v>30</v>
      </c>
      <c r="D817" s="382" t="s">
        <v>763</v>
      </c>
      <c r="E817" s="382" t="s">
        <v>4</v>
      </c>
      <c r="F817" s="383">
        <v>100</v>
      </c>
      <c r="G817" s="383">
        <v>55</v>
      </c>
      <c r="H817" s="383" t="s">
        <v>835</v>
      </c>
      <c r="I817" s="383"/>
      <c r="J817" s="383">
        <v>26</v>
      </c>
      <c r="K817" s="383" t="s">
        <v>11</v>
      </c>
      <c r="L817" s="385"/>
      <c r="M817" s="383">
        <v>26</v>
      </c>
      <c r="N817" s="383" t="s">
        <v>11</v>
      </c>
      <c r="O817" s="385"/>
      <c r="P817" s="385">
        <v>30</v>
      </c>
      <c r="Q817" s="386" t="s">
        <v>835</v>
      </c>
      <c r="R817" s="383"/>
      <c r="S817" s="383">
        <v>52</v>
      </c>
      <c r="T817" s="386" t="s">
        <v>11</v>
      </c>
      <c r="U817" s="386"/>
      <c r="V817" s="386">
        <v>52</v>
      </c>
      <c r="W817" s="386" t="s">
        <v>11</v>
      </c>
      <c r="X817" s="383"/>
      <c r="Y817" s="383">
        <v>24</v>
      </c>
      <c r="Z817" s="386" t="s">
        <v>11</v>
      </c>
      <c r="AA817" s="386"/>
      <c r="AB817" s="386">
        <v>24</v>
      </c>
      <c r="AC817" s="386" t="s">
        <v>11</v>
      </c>
      <c r="AD817" s="387"/>
      <c r="AE817" s="383" t="s">
        <v>36</v>
      </c>
      <c r="AF817" s="383">
        <v>74</v>
      </c>
      <c r="AG817" s="383" t="s">
        <v>681</v>
      </c>
      <c r="AH817" s="383" t="s">
        <v>36</v>
      </c>
      <c r="AI817" s="383" t="s">
        <v>36</v>
      </c>
      <c r="AJ817" s="383" t="s">
        <v>3554</v>
      </c>
      <c r="AK817" s="384" t="str">
        <f t="shared" si="25"/>
        <v>NA</v>
      </c>
      <c r="AL817" s="384" t="str">
        <f t="shared" si="26"/>
        <v>NA</v>
      </c>
      <c r="AN817" s="196"/>
    </row>
    <row r="818" spans="1:40" s="181" customFormat="1" x14ac:dyDescent="0.25">
      <c r="A818" s="381" t="s">
        <v>3224</v>
      </c>
      <c r="B818" s="382" t="s">
        <v>764</v>
      </c>
      <c r="C818" s="382" t="s">
        <v>30</v>
      </c>
      <c r="D818" s="382" t="s">
        <v>765</v>
      </c>
      <c r="E818" s="382" t="s">
        <v>4</v>
      </c>
      <c r="F818" s="383"/>
      <c r="G818" s="383">
        <v>7</v>
      </c>
      <c r="H818" s="383" t="s">
        <v>11</v>
      </c>
      <c r="I818" s="383"/>
      <c r="J818" s="383">
        <v>3</v>
      </c>
      <c r="K818" s="383" t="s">
        <v>11</v>
      </c>
      <c r="L818" s="385"/>
      <c r="M818" s="383">
        <v>3</v>
      </c>
      <c r="N818" s="383" t="s">
        <v>11</v>
      </c>
      <c r="O818" s="385"/>
      <c r="P818" s="385">
        <v>3</v>
      </c>
      <c r="Q818" s="386" t="s">
        <v>11</v>
      </c>
      <c r="R818" s="383"/>
      <c r="S818" s="383">
        <v>6</v>
      </c>
      <c r="T818" s="386" t="s">
        <v>11</v>
      </c>
      <c r="U818" s="386"/>
      <c r="V818" s="386">
        <v>6</v>
      </c>
      <c r="W818" s="386" t="s">
        <v>11</v>
      </c>
      <c r="X818" s="383"/>
      <c r="Y818" s="383">
        <v>3</v>
      </c>
      <c r="Z818" s="386" t="s">
        <v>11</v>
      </c>
      <c r="AA818" s="386"/>
      <c r="AB818" s="386">
        <v>3</v>
      </c>
      <c r="AC818" s="386" t="s">
        <v>11</v>
      </c>
      <c r="AD818" s="387"/>
      <c r="AE818" s="383" t="s">
        <v>36</v>
      </c>
      <c r="AF818" s="383">
        <v>74</v>
      </c>
      <c r="AG818" s="383" t="s">
        <v>681</v>
      </c>
      <c r="AH818" s="383" t="s">
        <v>34</v>
      </c>
      <c r="AI818" s="383" t="s">
        <v>36</v>
      </c>
      <c r="AJ818" s="383" t="s">
        <v>3554</v>
      </c>
      <c r="AK818" s="384" t="str">
        <f t="shared" si="25"/>
        <v>NA</v>
      </c>
      <c r="AL818" s="384" t="str">
        <f t="shared" si="26"/>
        <v>NA</v>
      </c>
      <c r="AN818" s="196"/>
    </row>
    <row r="819" spans="1:40" s="181" customFormat="1" x14ac:dyDescent="0.25">
      <c r="A819" s="381" t="s">
        <v>3224</v>
      </c>
      <c r="B819" s="382" t="s">
        <v>766</v>
      </c>
      <c r="C819" s="382" t="s">
        <v>30</v>
      </c>
      <c r="D819" s="382" t="s">
        <v>767</v>
      </c>
      <c r="E819" s="382" t="s">
        <v>4</v>
      </c>
      <c r="F819" s="383"/>
      <c r="G819" s="383">
        <v>5</v>
      </c>
      <c r="H819" s="383" t="s">
        <v>11</v>
      </c>
      <c r="I819" s="383"/>
      <c r="J819" s="383">
        <v>3</v>
      </c>
      <c r="K819" s="383" t="s">
        <v>11</v>
      </c>
      <c r="L819" s="385"/>
      <c r="M819" s="383">
        <v>3</v>
      </c>
      <c r="N819" s="383" t="s">
        <v>11</v>
      </c>
      <c r="O819" s="385"/>
      <c r="P819" s="385">
        <v>6</v>
      </c>
      <c r="Q819" s="386" t="s">
        <v>11</v>
      </c>
      <c r="R819" s="383"/>
      <c r="S819" s="383">
        <v>4</v>
      </c>
      <c r="T819" s="386" t="s">
        <v>11</v>
      </c>
      <c r="U819" s="386"/>
      <c r="V819" s="386">
        <v>4</v>
      </c>
      <c r="W819" s="386" t="s">
        <v>11</v>
      </c>
      <c r="X819" s="383"/>
      <c r="Y819" s="383">
        <v>2</v>
      </c>
      <c r="Z819" s="386" t="s">
        <v>11</v>
      </c>
      <c r="AA819" s="386"/>
      <c r="AB819" s="386">
        <v>2</v>
      </c>
      <c r="AC819" s="386" t="s">
        <v>11</v>
      </c>
      <c r="AD819" s="387"/>
      <c r="AE819" s="383" t="s">
        <v>36</v>
      </c>
      <c r="AF819" s="383">
        <v>77</v>
      </c>
      <c r="AG819" s="383" t="s">
        <v>681</v>
      </c>
      <c r="AH819" s="383" t="s">
        <v>34</v>
      </c>
      <c r="AI819" s="383" t="s">
        <v>36</v>
      </c>
      <c r="AJ819" s="383" t="s">
        <v>3554</v>
      </c>
      <c r="AK819" s="384" t="str">
        <f t="shared" si="25"/>
        <v>NA</v>
      </c>
      <c r="AL819" s="384" t="str">
        <f t="shared" si="26"/>
        <v>NA</v>
      </c>
      <c r="AN819" s="196"/>
    </row>
    <row r="820" spans="1:40" s="181" customFormat="1" x14ac:dyDescent="0.25">
      <c r="A820" s="381" t="s">
        <v>3224</v>
      </c>
      <c r="B820" s="382" t="s">
        <v>768</v>
      </c>
      <c r="C820" s="382" t="s">
        <v>30</v>
      </c>
      <c r="D820" s="382" t="s">
        <v>769</v>
      </c>
      <c r="E820" s="382" t="s">
        <v>4</v>
      </c>
      <c r="F820" s="383"/>
      <c r="G820" s="383">
        <v>13</v>
      </c>
      <c r="H820" s="383" t="s">
        <v>11</v>
      </c>
      <c r="I820" s="383"/>
      <c r="J820" s="383">
        <v>7</v>
      </c>
      <c r="K820" s="383" t="s">
        <v>11</v>
      </c>
      <c r="L820" s="385"/>
      <c r="M820" s="383">
        <v>7</v>
      </c>
      <c r="N820" s="383" t="s">
        <v>11</v>
      </c>
      <c r="O820" s="385"/>
      <c r="P820" s="385">
        <v>10</v>
      </c>
      <c r="Q820" s="386" t="s">
        <v>11</v>
      </c>
      <c r="R820" s="383"/>
      <c r="S820" s="383">
        <v>12</v>
      </c>
      <c r="T820" s="386" t="s">
        <v>11</v>
      </c>
      <c r="U820" s="386"/>
      <c r="V820" s="386">
        <v>12</v>
      </c>
      <c r="W820" s="386" t="s">
        <v>11</v>
      </c>
      <c r="X820" s="383"/>
      <c r="Y820" s="383">
        <v>6</v>
      </c>
      <c r="Z820" s="386" t="s">
        <v>11</v>
      </c>
      <c r="AA820" s="386"/>
      <c r="AB820" s="386">
        <v>6</v>
      </c>
      <c r="AC820" s="386" t="s">
        <v>11</v>
      </c>
      <c r="AD820" s="387"/>
      <c r="AE820" s="383" t="s">
        <v>36</v>
      </c>
      <c r="AF820" s="383">
        <v>74</v>
      </c>
      <c r="AG820" s="383" t="s">
        <v>681</v>
      </c>
      <c r="AH820" s="383" t="s">
        <v>34</v>
      </c>
      <c r="AI820" s="383" t="s">
        <v>36</v>
      </c>
      <c r="AJ820" s="383" t="s">
        <v>3554</v>
      </c>
      <c r="AK820" s="384" t="str">
        <f t="shared" si="25"/>
        <v>NA</v>
      </c>
      <c r="AL820" s="384" t="str">
        <f t="shared" si="26"/>
        <v>NA</v>
      </c>
      <c r="AN820" s="196"/>
    </row>
    <row r="821" spans="1:40" s="181" customFormat="1" x14ac:dyDescent="0.25">
      <c r="A821" s="381" t="s">
        <v>3224</v>
      </c>
      <c r="B821" s="382" t="s">
        <v>770</v>
      </c>
      <c r="C821" s="382" t="s">
        <v>30</v>
      </c>
      <c r="D821" s="382" t="s">
        <v>771</v>
      </c>
      <c r="E821" s="382" t="s">
        <v>4</v>
      </c>
      <c r="F821" s="383">
        <v>100</v>
      </c>
      <c r="G821" s="383">
        <v>32</v>
      </c>
      <c r="H821" s="383" t="s">
        <v>835</v>
      </c>
      <c r="I821" s="383"/>
      <c r="J821" s="383">
        <v>20</v>
      </c>
      <c r="K821" s="383" t="s">
        <v>11</v>
      </c>
      <c r="L821" s="385"/>
      <c r="M821" s="383">
        <v>19</v>
      </c>
      <c r="N821" s="383" t="s">
        <v>11</v>
      </c>
      <c r="O821" s="385"/>
      <c r="P821" s="385">
        <v>24</v>
      </c>
      <c r="Q821" s="386" t="s">
        <v>11</v>
      </c>
      <c r="R821" s="383"/>
      <c r="S821" s="383">
        <v>31</v>
      </c>
      <c r="T821" s="386" t="s">
        <v>11</v>
      </c>
      <c r="U821" s="386"/>
      <c r="V821" s="386">
        <v>30</v>
      </c>
      <c r="W821" s="386" t="s">
        <v>11</v>
      </c>
      <c r="X821" s="383"/>
      <c r="Y821" s="383">
        <v>19</v>
      </c>
      <c r="Z821" s="386" t="s">
        <v>11</v>
      </c>
      <c r="AA821" s="386"/>
      <c r="AB821" s="386">
        <v>19</v>
      </c>
      <c r="AC821" s="386" t="s">
        <v>11</v>
      </c>
      <c r="AD821" s="387"/>
      <c r="AE821" s="383" t="s">
        <v>36</v>
      </c>
      <c r="AF821" s="383">
        <v>77</v>
      </c>
      <c r="AG821" s="383" t="s">
        <v>681</v>
      </c>
      <c r="AH821" s="383" t="s">
        <v>34</v>
      </c>
      <c r="AI821" s="383" t="s">
        <v>36</v>
      </c>
      <c r="AJ821" s="383" t="s">
        <v>3554</v>
      </c>
      <c r="AK821" s="384" t="str">
        <f t="shared" si="25"/>
        <v>NA</v>
      </c>
      <c r="AL821" s="384" t="str">
        <f t="shared" si="26"/>
        <v>NA</v>
      </c>
      <c r="AN821" s="196"/>
    </row>
    <row r="822" spans="1:40" s="181" customFormat="1" x14ac:dyDescent="0.25">
      <c r="A822" s="381" t="s">
        <v>3224</v>
      </c>
      <c r="B822" s="382" t="s">
        <v>772</v>
      </c>
      <c r="C822" s="382" t="s">
        <v>30</v>
      </c>
      <c r="D822" s="382" t="s">
        <v>773</v>
      </c>
      <c r="E822" s="382" t="s">
        <v>4</v>
      </c>
      <c r="F822" s="383"/>
      <c r="G822" s="383">
        <v>13</v>
      </c>
      <c r="H822" s="383" t="s">
        <v>11</v>
      </c>
      <c r="I822" s="383"/>
      <c r="J822" s="383">
        <v>6</v>
      </c>
      <c r="K822" s="383" t="s">
        <v>11</v>
      </c>
      <c r="L822" s="385"/>
      <c r="M822" s="383">
        <v>6</v>
      </c>
      <c r="N822" s="383" t="s">
        <v>11</v>
      </c>
      <c r="O822" s="385"/>
      <c r="P822" s="385">
        <v>6</v>
      </c>
      <c r="Q822" s="386" t="s">
        <v>11</v>
      </c>
      <c r="R822" s="383"/>
      <c r="S822" s="383">
        <v>10</v>
      </c>
      <c r="T822" s="386" t="s">
        <v>11</v>
      </c>
      <c r="U822" s="386"/>
      <c r="V822" s="386">
        <v>10</v>
      </c>
      <c r="W822" s="386" t="s">
        <v>11</v>
      </c>
      <c r="X822" s="383"/>
      <c r="Y822" s="383">
        <v>5</v>
      </c>
      <c r="Z822" s="386" t="s">
        <v>11</v>
      </c>
      <c r="AA822" s="386"/>
      <c r="AB822" s="386">
        <v>5</v>
      </c>
      <c r="AC822" s="386" t="s">
        <v>11</v>
      </c>
      <c r="AD822" s="387"/>
      <c r="AE822" s="383" t="s">
        <v>36</v>
      </c>
      <c r="AF822" s="383">
        <v>74</v>
      </c>
      <c r="AG822" s="383" t="s">
        <v>681</v>
      </c>
      <c r="AH822" s="383" t="s">
        <v>34</v>
      </c>
      <c r="AI822" s="383" t="s">
        <v>36</v>
      </c>
      <c r="AJ822" s="383" t="s">
        <v>3554</v>
      </c>
      <c r="AK822" s="384" t="str">
        <f t="shared" si="25"/>
        <v>NA</v>
      </c>
      <c r="AL822" s="384" t="str">
        <f t="shared" si="26"/>
        <v>NA</v>
      </c>
      <c r="AN822" s="196"/>
    </row>
    <row r="823" spans="1:40" s="181" customFormat="1" x14ac:dyDescent="0.25">
      <c r="A823" s="381" t="s">
        <v>3224</v>
      </c>
      <c r="B823" s="382" t="s">
        <v>774</v>
      </c>
      <c r="C823" s="382" t="s">
        <v>30</v>
      </c>
      <c r="D823" s="382" t="s">
        <v>775</v>
      </c>
      <c r="E823" s="382" t="s">
        <v>4</v>
      </c>
      <c r="F823" s="383"/>
      <c r="G823" s="383">
        <v>3</v>
      </c>
      <c r="H823" s="383" t="s">
        <v>11</v>
      </c>
      <c r="I823" s="383"/>
      <c r="J823" s="383">
        <v>2</v>
      </c>
      <c r="K823" s="383" t="s">
        <v>11</v>
      </c>
      <c r="L823" s="385"/>
      <c r="M823" s="383">
        <v>2</v>
      </c>
      <c r="N823" s="383" t="s">
        <v>11</v>
      </c>
      <c r="O823" s="385"/>
      <c r="P823" s="385">
        <v>3</v>
      </c>
      <c r="Q823" s="386" t="s">
        <v>11</v>
      </c>
      <c r="R823" s="383"/>
      <c r="S823" s="383">
        <v>3</v>
      </c>
      <c r="T823" s="386" t="s">
        <v>11</v>
      </c>
      <c r="U823" s="386"/>
      <c r="V823" s="386">
        <v>3</v>
      </c>
      <c r="W823" s="386" t="s">
        <v>11</v>
      </c>
      <c r="X823" s="383"/>
      <c r="Y823" s="383">
        <v>2</v>
      </c>
      <c r="Z823" s="386" t="s">
        <v>11</v>
      </c>
      <c r="AA823" s="386"/>
      <c r="AB823" s="386">
        <v>2</v>
      </c>
      <c r="AC823" s="386" t="s">
        <v>11</v>
      </c>
      <c r="AD823" s="387"/>
      <c r="AE823" s="383" t="s">
        <v>36</v>
      </c>
      <c r="AF823" s="383">
        <v>79</v>
      </c>
      <c r="AG823" s="383" t="s">
        <v>681</v>
      </c>
      <c r="AH823" s="383" t="s">
        <v>34</v>
      </c>
      <c r="AI823" s="383" t="s">
        <v>36</v>
      </c>
      <c r="AJ823" s="383" t="s">
        <v>3554</v>
      </c>
      <c r="AK823" s="384" t="str">
        <f t="shared" si="25"/>
        <v>NA</v>
      </c>
      <c r="AL823" s="384" t="str">
        <f t="shared" si="26"/>
        <v>NA</v>
      </c>
      <c r="AN823" s="196"/>
    </row>
    <row r="824" spans="1:40" s="181" customFormat="1" x14ac:dyDescent="0.25">
      <c r="A824" s="381" t="s">
        <v>3224</v>
      </c>
      <c r="B824" s="382" t="s">
        <v>776</v>
      </c>
      <c r="C824" s="382" t="s">
        <v>30</v>
      </c>
      <c r="D824" s="382" t="s">
        <v>777</v>
      </c>
      <c r="E824" s="382" t="s">
        <v>4</v>
      </c>
      <c r="F824" s="383"/>
      <c r="G824" s="383">
        <v>0</v>
      </c>
      <c r="H824" s="383" t="s">
        <v>11</v>
      </c>
      <c r="I824" s="383"/>
      <c r="J824" s="383">
        <v>0</v>
      </c>
      <c r="K824" s="383" t="s">
        <v>11</v>
      </c>
      <c r="L824" s="385"/>
      <c r="M824" s="383">
        <v>0</v>
      </c>
      <c r="N824" s="383" t="s">
        <v>11</v>
      </c>
      <c r="O824" s="385"/>
      <c r="P824" s="385">
        <v>0</v>
      </c>
      <c r="Q824" s="386" t="s">
        <v>11</v>
      </c>
      <c r="R824" s="383"/>
      <c r="S824" s="383">
        <v>0</v>
      </c>
      <c r="T824" s="386" t="s">
        <v>11</v>
      </c>
      <c r="U824" s="386"/>
      <c r="V824" s="386">
        <v>0</v>
      </c>
      <c r="W824" s="386" t="s">
        <v>11</v>
      </c>
      <c r="X824" s="383"/>
      <c r="Y824" s="383">
        <v>0</v>
      </c>
      <c r="Z824" s="386" t="s">
        <v>11</v>
      </c>
      <c r="AA824" s="386"/>
      <c r="AB824" s="386">
        <v>0</v>
      </c>
      <c r="AC824" s="386" t="s">
        <v>11</v>
      </c>
      <c r="AD824" s="387"/>
      <c r="AE824" s="383" t="s">
        <v>36</v>
      </c>
      <c r="AF824" s="383">
        <v>62</v>
      </c>
      <c r="AG824" s="383" t="s">
        <v>40</v>
      </c>
      <c r="AH824" s="383" t="s">
        <v>34</v>
      </c>
      <c r="AI824" s="383" t="s">
        <v>36</v>
      </c>
      <c r="AJ824" s="383" t="s">
        <v>3554</v>
      </c>
      <c r="AK824" s="384" t="str">
        <f t="shared" si="25"/>
        <v>NA</v>
      </c>
      <c r="AL824" s="384" t="str">
        <f t="shared" si="26"/>
        <v>NA</v>
      </c>
      <c r="AN824" s="196"/>
    </row>
    <row r="825" spans="1:40" s="181" customFormat="1" x14ac:dyDescent="0.25">
      <c r="A825" s="381" t="s">
        <v>3224</v>
      </c>
      <c r="B825" s="382" t="s">
        <v>778</v>
      </c>
      <c r="C825" s="382" t="s">
        <v>30</v>
      </c>
      <c r="D825" s="382" t="s">
        <v>779</v>
      </c>
      <c r="E825" s="382" t="s">
        <v>4</v>
      </c>
      <c r="F825" s="383"/>
      <c r="G825" s="383">
        <v>20</v>
      </c>
      <c r="H825" s="383" t="s">
        <v>11</v>
      </c>
      <c r="I825" s="383"/>
      <c r="J825" s="383">
        <v>10</v>
      </c>
      <c r="K825" s="383" t="s">
        <v>11</v>
      </c>
      <c r="L825" s="385"/>
      <c r="M825" s="383">
        <v>10</v>
      </c>
      <c r="N825" s="383" t="s">
        <v>11</v>
      </c>
      <c r="O825" s="385"/>
      <c r="P825" s="385">
        <v>2</v>
      </c>
      <c r="Q825" s="386" t="s">
        <v>11</v>
      </c>
      <c r="R825" s="383"/>
      <c r="S825" s="383">
        <v>19</v>
      </c>
      <c r="T825" s="386" t="s">
        <v>11</v>
      </c>
      <c r="U825" s="386"/>
      <c r="V825" s="386">
        <v>19</v>
      </c>
      <c r="W825" s="386" t="s">
        <v>11</v>
      </c>
      <c r="X825" s="383"/>
      <c r="Y825" s="383">
        <v>10</v>
      </c>
      <c r="Z825" s="386" t="s">
        <v>11</v>
      </c>
      <c r="AA825" s="386"/>
      <c r="AB825" s="386">
        <v>10</v>
      </c>
      <c r="AC825" s="386" t="s">
        <v>11</v>
      </c>
      <c r="AD825" s="387"/>
      <c r="AE825" s="383" t="s">
        <v>36</v>
      </c>
      <c r="AF825" s="383">
        <v>72</v>
      </c>
      <c r="AG825" s="383" t="s">
        <v>681</v>
      </c>
      <c r="AH825" s="383" t="s">
        <v>34</v>
      </c>
      <c r="AI825" s="383" t="s">
        <v>36</v>
      </c>
      <c r="AJ825" s="383" t="s">
        <v>3554</v>
      </c>
      <c r="AK825" s="384" t="str">
        <f t="shared" si="25"/>
        <v>NA</v>
      </c>
      <c r="AL825" s="384" t="str">
        <f t="shared" si="26"/>
        <v>NA</v>
      </c>
      <c r="AN825" s="196"/>
    </row>
    <row r="826" spans="1:40" s="181" customFormat="1" x14ac:dyDescent="0.25">
      <c r="A826" s="381" t="s">
        <v>3224</v>
      </c>
      <c r="B826" s="382" t="s">
        <v>780</v>
      </c>
      <c r="C826" s="382" t="s">
        <v>30</v>
      </c>
      <c r="D826" s="382" t="s">
        <v>781</v>
      </c>
      <c r="E826" s="382" t="s">
        <v>4</v>
      </c>
      <c r="F826" s="383"/>
      <c r="G826" s="383">
        <v>7</v>
      </c>
      <c r="H826" s="383" t="s">
        <v>11</v>
      </c>
      <c r="I826" s="383"/>
      <c r="J826" s="383">
        <v>4</v>
      </c>
      <c r="K826" s="383" t="s">
        <v>11</v>
      </c>
      <c r="L826" s="385"/>
      <c r="M826" s="383">
        <v>4</v>
      </c>
      <c r="N826" s="383" t="s">
        <v>11</v>
      </c>
      <c r="O826" s="385"/>
      <c r="P826" s="385">
        <v>4</v>
      </c>
      <c r="Q826" s="386" t="s">
        <v>11</v>
      </c>
      <c r="R826" s="383"/>
      <c r="S826" s="383">
        <v>7</v>
      </c>
      <c r="T826" s="386" t="s">
        <v>11</v>
      </c>
      <c r="U826" s="386"/>
      <c r="V826" s="386">
        <v>6</v>
      </c>
      <c r="W826" s="386" t="s">
        <v>11</v>
      </c>
      <c r="X826" s="383"/>
      <c r="Y826" s="383">
        <v>4</v>
      </c>
      <c r="Z826" s="386" t="s">
        <v>11</v>
      </c>
      <c r="AA826" s="386"/>
      <c r="AB826" s="386">
        <v>3</v>
      </c>
      <c r="AC826" s="386" t="s">
        <v>11</v>
      </c>
      <c r="AD826" s="387"/>
      <c r="AE826" s="383" t="s">
        <v>36</v>
      </c>
      <c r="AF826" s="383">
        <v>74</v>
      </c>
      <c r="AG826" s="383" t="s">
        <v>681</v>
      </c>
      <c r="AH826" s="383" t="s">
        <v>34</v>
      </c>
      <c r="AI826" s="383" t="s">
        <v>36</v>
      </c>
      <c r="AJ826" s="383" t="s">
        <v>3554</v>
      </c>
      <c r="AK826" s="384" t="str">
        <f t="shared" si="25"/>
        <v>NA</v>
      </c>
      <c r="AL826" s="384" t="str">
        <f t="shared" si="26"/>
        <v>NA</v>
      </c>
      <c r="AN826" s="196"/>
    </row>
    <row r="827" spans="1:40" s="181" customFormat="1" x14ac:dyDescent="0.25">
      <c r="A827" s="381" t="s">
        <v>3224</v>
      </c>
      <c r="B827" s="382" t="s">
        <v>782</v>
      </c>
      <c r="C827" s="382" t="s">
        <v>30</v>
      </c>
      <c r="D827" s="382" t="s">
        <v>783</v>
      </c>
      <c r="E827" s="382" t="s">
        <v>4</v>
      </c>
      <c r="F827" s="383"/>
      <c r="G827" s="383">
        <v>19</v>
      </c>
      <c r="H827" s="383" t="s">
        <v>11</v>
      </c>
      <c r="I827" s="383"/>
      <c r="J827" s="383">
        <v>9</v>
      </c>
      <c r="K827" s="383" t="s">
        <v>11</v>
      </c>
      <c r="L827" s="385"/>
      <c r="M827" s="383">
        <v>8</v>
      </c>
      <c r="N827" s="383" t="s">
        <v>11</v>
      </c>
      <c r="O827" s="385"/>
      <c r="P827" s="385">
        <v>12</v>
      </c>
      <c r="Q827" s="386" t="s">
        <v>11</v>
      </c>
      <c r="R827" s="383"/>
      <c r="S827" s="383">
        <v>14</v>
      </c>
      <c r="T827" s="386" t="s">
        <v>11</v>
      </c>
      <c r="U827" s="386"/>
      <c r="V827" s="386">
        <v>12</v>
      </c>
      <c r="W827" s="386" t="s">
        <v>11</v>
      </c>
      <c r="X827" s="383"/>
      <c r="Y827" s="383">
        <v>7</v>
      </c>
      <c r="Z827" s="386" t="s">
        <v>11</v>
      </c>
      <c r="AA827" s="386"/>
      <c r="AB827" s="386">
        <v>6</v>
      </c>
      <c r="AC827" s="386" t="s">
        <v>11</v>
      </c>
      <c r="AD827" s="387"/>
      <c r="AE827" s="383" t="s">
        <v>36</v>
      </c>
      <c r="AF827" s="383">
        <v>74</v>
      </c>
      <c r="AG827" s="383" t="s">
        <v>681</v>
      </c>
      <c r="AH827" s="383" t="s">
        <v>34</v>
      </c>
      <c r="AI827" s="383" t="s">
        <v>36</v>
      </c>
      <c r="AJ827" s="383" t="s">
        <v>3554</v>
      </c>
      <c r="AK827" s="384" t="str">
        <f t="shared" si="25"/>
        <v>NA</v>
      </c>
      <c r="AL827" s="384" t="str">
        <f t="shared" si="26"/>
        <v>NA</v>
      </c>
      <c r="AN827" s="196"/>
    </row>
    <row r="828" spans="1:40" s="181" customFormat="1" x14ac:dyDescent="0.25">
      <c r="A828" s="381" t="s">
        <v>3224</v>
      </c>
      <c r="B828" s="382" t="s">
        <v>784</v>
      </c>
      <c r="C828" s="382" t="s">
        <v>30</v>
      </c>
      <c r="D828" s="382" t="s">
        <v>785</v>
      </c>
      <c r="E828" s="382" t="s">
        <v>4</v>
      </c>
      <c r="F828" s="383"/>
      <c r="G828" s="383">
        <v>11</v>
      </c>
      <c r="H828" s="383" t="s">
        <v>11</v>
      </c>
      <c r="I828" s="383"/>
      <c r="J828" s="383">
        <v>6</v>
      </c>
      <c r="K828" s="383" t="s">
        <v>11</v>
      </c>
      <c r="L828" s="385"/>
      <c r="M828" s="383">
        <v>6</v>
      </c>
      <c r="N828" s="383" t="s">
        <v>11</v>
      </c>
      <c r="O828" s="385"/>
      <c r="P828" s="385">
        <v>6</v>
      </c>
      <c r="Q828" s="386" t="s">
        <v>11</v>
      </c>
      <c r="R828" s="383"/>
      <c r="S828" s="383">
        <v>11</v>
      </c>
      <c r="T828" s="386" t="s">
        <v>11</v>
      </c>
      <c r="U828" s="386"/>
      <c r="V828" s="386">
        <v>11</v>
      </c>
      <c r="W828" s="386" t="s">
        <v>11</v>
      </c>
      <c r="X828" s="383"/>
      <c r="Y828" s="383">
        <v>6</v>
      </c>
      <c r="Z828" s="386" t="s">
        <v>11</v>
      </c>
      <c r="AA828" s="386"/>
      <c r="AB828" s="386">
        <v>6</v>
      </c>
      <c r="AC828" s="386" t="s">
        <v>11</v>
      </c>
      <c r="AD828" s="387"/>
      <c r="AE828" s="383" t="s">
        <v>36</v>
      </c>
      <c r="AF828" s="383">
        <v>77</v>
      </c>
      <c r="AG828" s="383" t="s">
        <v>681</v>
      </c>
      <c r="AH828" s="383" t="s">
        <v>34</v>
      </c>
      <c r="AI828" s="383" t="s">
        <v>36</v>
      </c>
      <c r="AJ828" s="383" t="s">
        <v>3554</v>
      </c>
      <c r="AK828" s="384" t="str">
        <f t="shared" si="25"/>
        <v>NA</v>
      </c>
      <c r="AL828" s="384" t="str">
        <f t="shared" si="26"/>
        <v>NA</v>
      </c>
      <c r="AN828" s="196"/>
    </row>
    <row r="829" spans="1:40" s="181" customFormat="1" x14ac:dyDescent="0.25">
      <c r="A829" s="381" t="s">
        <v>3224</v>
      </c>
      <c r="B829" s="382" t="s">
        <v>786</v>
      </c>
      <c r="C829" s="382" t="s">
        <v>30</v>
      </c>
      <c r="D829" s="382" t="s">
        <v>787</v>
      </c>
      <c r="E829" s="382" t="s">
        <v>4</v>
      </c>
      <c r="F829" s="383"/>
      <c r="G829" s="383">
        <v>10</v>
      </c>
      <c r="H829" s="383" t="s">
        <v>11</v>
      </c>
      <c r="I829" s="383"/>
      <c r="J829" s="383">
        <v>8</v>
      </c>
      <c r="K829" s="383" t="s">
        <v>11</v>
      </c>
      <c r="L829" s="385"/>
      <c r="M829" s="383">
        <v>8</v>
      </c>
      <c r="N829" s="383" t="s">
        <v>11</v>
      </c>
      <c r="O829" s="385"/>
      <c r="P829" s="385">
        <v>8</v>
      </c>
      <c r="Q829" s="386" t="s">
        <v>11</v>
      </c>
      <c r="R829" s="383"/>
      <c r="S829" s="383">
        <v>10</v>
      </c>
      <c r="T829" s="386" t="s">
        <v>11</v>
      </c>
      <c r="U829" s="386"/>
      <c r="V829" s="386">
        <v>10</v>
      </c>
      <c r="W829" s="386" t="s">
        <v>11</v>
      </c>
      <c r="X829" s="383"/>
      <c r="Y829" s="383">
        <v>8</v>
      </c>
      <c r="Z829" s="386" t="s">
        <v>11</v>
      </c>
      <c r="AA829" s="386"/>
      <c r="AB829" s="386">
        <v>8</v>
      </c>
      <c r="AC829" s="386" t="s">
        <v>11</v>
      </c>
      <c r="AD829" s="387"/>
      <c r="AE829" s="383" t="s">
        <v>36</v>
      </c>
      <c r="AF829" s="383">
        <v>79</v>
      </c>
      <c r="AG829" s="383" t="s">
        <v>681</v>
      </c>
      <c r="AH829" s="383" t="s">
        <v>36</v>
      </c>
      <c r="AI829" s="383" t="s">
        <v>36</v>
      </c>
      <c r="AJ829" s="383" t="s">
        <v>3554</v>
      </c>
      <c r="AK829" s="384" t="str">
        <f t="shared" si="25"/>
        <v>NA</v>
      </c>
      <c r="AL829" s="384" t="str">
        <f t="shared" si="26"/>
        <v>NA</v>
      </c>
      <c r="AN829" s="196"/>
    </row>
    <row r="830" spans="1:40" s="181" customFormat="1" x14ac:dyDescent="0.25">
      <c r="A830" s="381" t="s">
        <v>3224</v>
      </c>
      <c r="B830" s="382" t="s">
        <v>788</v>
      </c>
      <c r="C830" s="382" t="s">
        <v>30</v>
      </c>
      <c r="D830" s="382" t="s">
        <v>789</v>
      </c>
      <c r="E830" s="382" t="s">
        <v>4</v>
      </c>
      <c r="F830" s="383">
        <v>100</v>
      </c>
      <c r="G830" s="383">
        <v>33</v>
      </c>
      <c r="H830" s="383" t="s">
        <v>835</v>
      </c>
      <c r="I830" s="383"/>
      <c r="J830" s="383">
        <v>19</v>
      </c>
      <c r="K830" s="383" t="s">
        <v>11</v>
      </c>
      <c r="L830" s="385"/>
      <c r="M830" s="383">
        <v>19</v>
      </c>
      <c r="N830" s="383" t="s">
        <v>11</v>
      </c>
      <c r="O830" s="385"/>
      <c r="P830" s="385">
        <v>30</v>
      </c>
      <c r="Q830" s="386" t="s">
        <v>11</v>
      </c>
      <c r="R830" s="383"/>
      <c r="S830" s="383">
        <v>33</v>
      </c>
      <c r="T830" s="386" t="s">
        <v>11</v>
      </c>
      <c r="U830" s="386"/>
      <c r="V830" s="386">
        <v>32</v>
      </c>
      <c r="W830" s="386" t="s">
        <v>11</v>
      </c>
      <c r="X830" s="383"/>
      <c r="Y830" s="383">
        <v>19</v>
      </c>
      <c r="Z830" s="386" t="s">
        <v>11</v>
      </c>
      <c r="AA830" s="386"/>
      <c r="AB830" s="386">
        <v>19</v>
      </c>
      <c r="AC830" s="386" t="s">
        <v>11</v>
      </c>
      <c r="AD830" s="387"/>
      <c r="AE830" s="383" t="s">
        <v>36</v>
      </c>
      <c r="AF830" s="383">
        <v>74</v>
      </c>
      <c r="AG830" s="383" t="s">
        <v>681</v>
      </c>
      <c r="AH830" s="383" t="s">
        <v>36</v>
      </c>
      <c r="AI830" s="383" t="s">
        <v>36</v>
      </c>
      <c r="AJ830" s="383" t="s">
        <v>3554</v>
      </c>
      <c r="AK830" s="384" t="str">
        <f t="shared" si="25"/>
        <v>NA</v>
      </c>
      <c r="AL830" s="384" t="str">
        <f t="shared" si="26"/>
        <v>NA</v>
      </c>
      <c r="AN830" s="196"/>
    </row>
    <row r="831" spans="1:40" s="181" customFormat="1" x14ac:dyDescent="0.25">
      <c r="A831" s="381" t="s">
        <v>3224</v>
      </c>
      <c r="B831" s="382" t="s">
        <v>790</v>
      </c>
      <c r="C831" s="382" t="s">
        <v>30</v>
      </c>
      <c r="D831" s="382" t="s">
        <v>791</v>
      </c>
      <c r="E831" s="382" t="s">
        <v>4</v>
      </c>
      <c r="F831" s="383"/>
      <c r="G831" s="383">
        <v>3</v>
      </c>
      <c r="H831" s="383" t="s">
        <v>11</v>
      </c>
      <c r="I831" s="383"/>
      <c r="J831" s="383">
        <v>2</v>
      </c>
      <c r="K831" s="383" t="s">
        <v>11</v>
      </c>
      <c r="L831" s="385"/>
      <c r="M831" s="383">
        <v>2</v>
      </c>
      <c r="N831" s="383" t="s">
        <v>11</v>
      </c>
      <c r="O831" s="385"/>
      <c r="P831" s="385">
        <v>1</v>
      </c>
      <c r="Q831" s="386" t="s">
        <v>11</v>
      </c>
      <c r="R831" s="383"/>
      <c r="S831" s="383">
        <v>3</v>
      </c>
      <c r="T831" s="386" t="s">
        <v>11</v>
      </c>
      <c r="U831" s="386"/>
      <c r="V831" s="386">
        <v>3</v>
      </c>
      <c r="W831" s="386" t="s">
        <v>11</v>
      </c>
      <c r="X831" s="383"/>
      <c r="Y831" s="383">
        <v>2</v>
      </c>
      <c r="Z831" s="386" t="s">
        <v>11</v>
      </c>
      <c r="AA831" s="386"/>
      <c r="AB831" s="386">
        <v>2</v>
      </c>
      <c r="AC831" s="386" t="s">
        <v>11</v>
      </c>
      <c r="AD831" s="387"/>
      <c r="AE831" s="383" t="s">
        <v>36</v>
      </c>
      <c r="AF831" s="383">
        <v>77</v>
      </c>
      <c r="AG831" s="383" t="s">
        <v>681</v>
      </c>
      <c r="AH831" s="383" t="s">
        <v>34</v>
      </c>
      <c r="AI831" s="383" t="s">
        <v>36</v>
      </c>
      <c r="AJ831" s="383" t="s">
        <v>3554</v>
      </c>
      <c r="AK831" s="384" t="str">
        <f t="shared" si="25"/>
        <v>NA</v>
      </c>
      <c r="AL831" s="384" t="str">
        <f t="shared" si="26"/>
        <v>NA</v>
      </c>
      <c r="AN831" s="196"/>
    </row>
    <row r="832" spans="1:40" s="181" customFormat="1" x14ac:dyDescent="0.25">
      <c r="A832" s="381" t="s">
        <v>3224</v>
      </c>
      <c r="B832" s="382" t="s">
        <v>795</v>
      </c>
      <c r="C832" s="382" t="s">
        <v>30</v>
      </c>
      <c r="D832" s="382" t="s">
        <v>796</v>
      </c>
      <c r="E832" s="382" t="s">
        <v>4</v>
      </c>
      <c r="F832" s="383"/>
      <c r="G832" s="383">
        <v>0</v>
      </c>
      <c r="H832" s="383" t="s">
        <v>11</v>
      </c>
      <c r="I832" s="383"/>
      <c r="J832" s="383">
        <v>0</v>
      </c>
      <c r="K832" s="383" t="s">
        <v>11</v>
      </c>
      <c r="L832" s="385"/>
      <c r="M832" s="383">
        <v>0</v>
      </c>
      <c r="N832" s="383" t="s">
        <v>11</v>
      </c>
      <c r="O832" s="385"/>
      <c r="P832" s="385">
        <v>0</v>
      </c>
      <c r="Q832" s="386" t="s">
        <v>11</v>
      </c>
      <c r="R832" s="383"/>
      <c r="S832" s="383">
        <v>0</v>
      </c>
      <c r="T832" s="386" t="s">
        <v>11</v>
      </c>
      <c r="U832" s="386"/>
      <c r="V832" s="386">
        <v>0</v>
      </c>
      <c r="W832" s="386" t="s">
        <v>11</v>
      </c>
      <c r="X832" s="383"/>
      <c r="Y832" s="383">
        <v>0</v>
      </c>
      <c r="Z832" s="386" t="s">
        <v>11</v>
      </c>
      <c r="AA832" s="386"/>
      <c r="AB832" s="386">
        <v>0</v>
      </c>
      <c r="AC832" s="386" t="s">
        <v>11</v>
      </c>
      <c r="AD832" s="387"/>
      <c r="AE832" s="383" t="s">
        <v>36</v>
      </c>
      <c r="AF832" s="383">
        <v>92</v>
      </c>
      <c r="AG832" s="383" t="s">
        <v>794</v>
      </c>
      <c r="AH832" s="383" t="s">
        <v>36</v>
      </c>
      <c r="AI832" s="383" t="s">
        <v>36</v>
      </c>
      <c r="AJ832" s="383" t="s">
        <v>3554</v>
      </c>
      <c r="AK832" s="384" t="str">
        <f t="shared" si="25"/>
        <v>NA</v>
      </c>
      <c r="AL832" s="384" t="str">
        <f t="shared" si="26"/>
        <v>NA</v>
      </c>
      <c r="AN832" s="196"/>
    </row>
    <row r="833" spans="1:40" s="181" customFormat="1" x14ac:dyDescent="0.25">
      <c r="A833" s="381" t="s">
        <v>3224</v>
      </c>
      <c r="B833" s="382" t="s">
        <v>800</v>
      </c>
      <c r="C833" s="382" t="s">
        <v>30</v>
      </c>
      <c r="D833" s="382" t="s">
        <v>801</v>
      </c>
      <c r="E833" s="382" t="s">
        <v>4</v>
      </c>
      <c r="F833" s="383"/>
      <c r="G833" s="383">
        <v>0</v>
      </c>
      <c r="H833" s="383" t="s">
        <v>11</v>
      </c>
      <c r="I833" s="383"/>
      <c r="J833" s="383">
        <v>0</v>
      </c>
      <c r="K833" s="383" t="s">
        <v>11</v>
      </c>
      <c r="L833" s="385"/>
      <c r="M833" s="383">
        <v>0</v>
      </c>
      <c r="N833" s="383" t="s">
        <v>11</v>
      </c>
      <c r="O833" s="385"/>
      <c r="P833" s="385">
        <v>0</v>
      </c>
      <c r="Q833" s="386" t="s">
        <v>11</v>
      </c>
      <c r="R833" s="383"/>
      <c r="S833" s="383">
        <v>0</v>
      </c>
      <c r="T833" s="386" t="s">
        <v>11</v>
      </c>
      <c r="U833" s="386"/>
      <c r="V833" s="386">
        <v>0</v>
      </c>
      <c r="W833" s="386" t="s">
        <v>11</v>
      </c>
      <c r="X833" s="383"/>
      <c r="Y833" s="383">
        <v>0</v>
      </c>
      <c r="Z833" s="386" t="s">
        <v>11</v>
      </c>
      <c r="AA833" s="386"/>
      <c r="AB833" s="386">
        <v>0</v>
      </c>
      <c r="AC833" s="386" t="s">
        <v>11</v>
      </c>
      <c r="AD833" s="387"/>
      <c r="AE833" s="383" t="s">
        <v>36</v>
      </c>
      <c r="AF833" s="383">
        <v>77</v>
      </c>
      <c r="AG833" s="383" t="s">
        <v>40</v>
      </c>
      <c r="AH833" s="383" t="s">
        <v>34</v>
      </c>
      <c r="AI833" s="383" t="s">
        <v>36</v>
      </c>
      <c r="AJ833" s="383" t="s">
        <v>3554</v>
      </c>
      <c r="AK833" s="384" t="str">
        <f t="shared" si="25"/>
        <v>NA</v>
      </c>
      <c r="AL833" s="384" t="str">
        <f t="shared" si="26"/>
        <v>NA</v>
      </c>
      <c r="AN833" s="196"/>
    </row>
    <row r="834" spans="1:40" s="181" customFormat="1" x14ac:dyDescent="0.25">
      <c r="A834" s="381" t="s">
        <v>3224</v>
      </c>
      <c r="B834" s="382" t="s">
        <v>803</v>
      </c>
      <c r="C834" s="382" t="s">
        <v>30</v>
      </c>
      <c r="D834" s="382" t="s">
        <v>804</v>
      </c>
      <c r="E834" s="382" t="s">
        <v>4</v>
      </c>
      <c r="F834" s="383"/>
      <c r="G834" s="383">
        <v>1</v>
      </c>
      <c r="H834" s="383" t="s">
        <v>11</v>
      </c>
      <c r="I834" s="383"/>
      <c r="J834" s="383">
        <v>1</v>
      </c>
      <c r="K834" s="383" t="s">
        <v>11</v>
      </c>
      <c r="L834" s="385"/>
      <c r="M834" s="383">
        <v>0</v>
      </c>
      <c r="N834" s="383" t="s">
        <v>11</v>
      </c>
      <c r="O834" s="385"/>
      <c r="P834" s="385">
        <v>0</v>
      </c>
      <c r="Q834" s="386" t="s">
        <v>11</v>
      </c>
      <c r="R834" s="383"/>
      <c r="S834" s="383">
        <v>0</v>
      </c>
      <c r="T834" s="386" t="s">
        <v>11</v>
      </c>
      <c r="U834" s="386"/>
      <c r="V834" s="386">
        <v>0</v>
      </c>
      <c r="W834" s="386" t="s">
        <v>11</v>
      </c>
      <c r="X834" s="383"/>
      <c r="Y834" s="383">
        <v>0</v>
      </c>
      <c r="Z834" s="386" t="s">
        <v>11</v>
      </c>
      <c r="AA834" s="386"/>
      <c r="AB834" s="386">
        <v>0</v>
      </c>
      <c r="AC834" s="386" t="s">
        <v>11</v>
      </c>
      <c r="AD834" s="387"/>
      <c r="AE834" s="383" t="s">
        <v>36</v>
      </c>
      <c r="AF834" s="383">
        <v>72</v>
      </c>
      <c r="AG834" s="383" t="s">
        <v>40</v>
      </c>
      <c r="AH834" s="383" t="s">
        <v>36</v>
      </c>
      <c r="AI834" s="383" t="s">
        <v>36</v>
      </c>
      <c r="AJ834" s="383" t="s">
        <v>3554</v>
      </c>
      <c r="AK834" s="384" t="str">
        <f t="shared" si="25"/>
        <v>NA</v>
      </c>
      <c r="AL834" s="384" t="str">
        <f t="shared" si="26"/>
        <v>NA</v>
      </c>
      <c r="AN834" s="196"/>
    </row>
    <row r="835" spans="1:40" s="181" customFormat="1" x14ac:dyDescent="0.25">
      <c r="A835" s="381" t="s">
        <v>3224</v>
      </c>
      <c r="B835" s="382" t="s">
        <v>807</v>
      </c>
      <c r="C835" s="382" t="s">
        <v>30</v>
      </c>
      <c r="D835" s="382" t="s">
        <v>808</v>
      </c>
      <c r="E835" s="382" t="s">
        <v>4</v>
      </c>
      <c r="F835" s="383"/>
      <c r="G835" s="383">
        <v>0</v>
      </c>
      <c r="H835" s="383" t="s">
        <v>11</v>
      </c>
      <c r="I835" s="383"/>
      <c r="J835" s="383">
        <v>0</v>
      </c>
      <c r="K835" s="383" t="s">
        <v>11</v>
      </c>
      <c r="L835" s="385"/>
      <c r="M835" s="383">
        <v>0</v>
      </c>
      <c r="N835" s="383" t="s">
        <v>11</v>
      </c>
      <c r="O835" s="385"/>
      <c r="P835" s="385">
        <v>0</v>
      </c>
      <c r="Q835" s="386" t="s">
        <v>11</v>
      </c>
      <c r="R835" s="383"/>
      <c r="S835" s="383">
        <v>0</v>
      </c>
      <c r="T835" s="386" t="s">
        <v>11</v>
      </c>
      <c r="U835" s="386"/>
      <c r="V835" s="386">
        <v>0</v>
      </c>
      <c r="W835" s="386" t="s">
        <v>11</v>
      </c>
      <c r="X835" s="383"/>
      <c r="Y835" s="383">
        <v>0</v>
      </c>
      <c r="Z835" s="386" t="s">
        <v>11</v>
      </c>
      <c r="AA835" s="386"/>
      <c r="AB835" s="386">
        <v>0</v>
      </c>
      <c r="AC835" s="386" t="s">
        <v>11</v>
      </c>
      <c r="AD835" s="387"/>
      <c r="AE835" s="383" t="s">
        <v>36</v>
      </c>
      <c r="AF835" s="383">
        <v>92</v>
      </c>
      <c r="AG835" s="383" t="s">
        <v>40</v>
      </c>
      <c r="AH835" s="383" t="s">
        <v>36</v>
      </c>
      <c r="AI835" s="383" t="s">
        <v>36</v>
      </c>
      <c r="AJ835" s="383" t="s">
        <v>3554</v>
      </c>
      <c r="AK835" s="384" t="str">
        <f t="shared" ref="AK835:AK898" si="27">IF(OR(T835="NA",T835="NO"),T835,(IF(T835="","NA",IF(OR(R835&gt;78,AND(T835="Yes",R835="")),"Yes-AB",IF(W835="NA","Yes-SH","Yes-GM")))))</f>
        <v>NA</v>
      </c>
      <c r="AL835" s="384" t="str">
        <f t="shared" ref="AL835:AL898" si="28">IF(OR(Z835="NA",Z835="NO"),Z835,(IF(Z835="","NA",IF(OR(X835&gt;79,AND(Z835="Yes",X835="")),"Yes-AB",IF(AC835="NA","Yes-SH","Yes-GM")))))</f>
        <v>NA</v>
      </c>
      <c r="AN835" s="196"/>
    </row>
    <row r="836" spans="1:40" s="181" customFormat="1" x14ac:dyDescent="0.25">
      <c r="A836" s="381" t="s">
        <v>3224</v>
      </c>
      <c r="B836" s="382" t="s">
        <v>809</v>
      </c>
      <c r="C836" s="382" t="s">
        <v>30</v>
      </c>
      <c r="D836" s="382" t="s">
        <v>810</v>
      </c>
      <c r="E836" s="382" t="s">
        <v>4</v>
      </c>
      <c r="F836" s="383"/>
      <c r="G836" s="383">
        <v>3</v>
      </c>
      <c r="H836" s="383" t="s">
        <v>11</v>
      </c>
      <c r="I836" s="383"/>
      <c r="J836" s="383">
        <v>0</v>
      </c>
      <c r="K836" s="383" t="s">
        <v>11</v>
      </c>
      <c r="L836" s="385"/>
      <c r="M836" s="383">
        <v>0</v>
      </c>
      <c r="N836" s="383" t="s">
        <v>11</v>
      </c>
      <c r="O836" s="385"/>
      <c r="P836" s="385">
        <v>1</v>
      </c>
      <c r="Q836" s="386" t="s">
        <v>11</v>
      </c>
      <c r="R836" s="383"/>
      <c r="S836" s="383">
        <v>3</v>
      </c>
      <c r="T836" s="386" t="s">
        <v>11</v>
      </c>
      <c r="U836" s="386"/>
      <c r="V836" s="386">
        <v>3</v>
      </c>
      <c r="W836" s="386" t="s">
        <v>11</v>
      </c>
      <c r="X836" s="383"/>
      <c r="Y836" s="383">
        <v>0</v>
      </c>
      <c r="Z836" s="386" t="s">
        <v>11</v>
      </c>
      <c r="AA836" s="386"/>
      <c r="AB836" s="386">
        <v>0</v>
      </c>
      <c r="AC836" s="386" t="s">
        <v>11</v>
      </c>
      <c r="AD836" s="387"/>
      <c r="AE836" s="383" t="s">
        <v>36</v>
      </c>
      <c r="AF836" s="383">
        <v>92</v>
      </c>
      <c r="AG836" s="383" t="s">
        <v>681</v>
      </c>
      <c r="AH836" s="383" t="s">
        <v>36</v>
      </c>
      <c r="AI836" s="383" t="s">
        <v>36</v>
      </c>
      <c r="AJ836" s="383" t="s">
        <v>3554</v>
      </c>
      <c r="AK836" s="384" t="str">
        <f t="shared" si="27"/>
        <v>NA</v>
      </c>
      <c r="AL836" s="384" t="str">
        <f t="shared" si="28"/>
        <v>NA</v>
      </c>
      <c r="AN836" s="196"/>
    </row>
    <row r="837" spans="1:40" s="181" customFormat="1" x14ac:dyDescent="0.25">
      <c r="A837" s="381" t="s">
        <v>3224</v>
      </c>
      <c r="B837" s="382" t="s">
        <v>811</v>
      </c>
      <c r="C837" s="382" t="s">
        <v>30</v>
      </c>
      <c r="D837" s="382" t="s">
        <v>812</v>
      </c>
      <c r="E837" s="382" t="s">
        <v>4</v>
      </c>
      <c r="F837" s="383"/>
      <c r="G837" s="383">
        <v>0</v>
      </c>
      <c r="H837" s="383" t="s">
        <v>11</v>
      </c>
      <c r="I837" s="383"/>
      <c r="J837" s="383">
        <v>0</v>
      </c>
      <c r="K837" s="383" t="s">
        <v>11</v>
      </c>
      <c r="L837" s="385"/>
      <c r="M837" s="383">
        <v>0</v>
      </c>
      <c r="N837" s="383" t="s">
        <v>11</v>
      </c>
      <c r="O837" s="385"/>
      <c r="P837" s="385">
        <v>1</v>
      </c>
      <c r="Q837" s="386" t="s">
        <v>11</v>
      </c>
      <c r="R837" s="383"/>
      <c r="S837" s="383">
        <v>0</v>
      </c>
      <c r="T837" s="386" t="s">
        <v>11</v>
      </c>
      <c r="U837" s="386"/>
      <c r="V837" s="386">
        <v>0</v>
      </c>
      <c r="W837" s="386" t="s">
        <v>11</v>
      </c>
      <c r="X837" s="383"/>
      <c r="Y837" s="383">
        <v>0</v>
      </c>
      <c r="Z837" s="386" t="s">
        <v>11</v>
      </c>
      <c r="AA837" s="386"/>
      <c r="AB837" s="386">
        <v>0</v>
      </c>
      <c r="AC837" s="386" t="s">
        <v>11</v>
      </c>
      <c r="AD837" s="387"/>
      <c r="AE837" s="383" t="s">
        <v>36</v>
      </c>
      <c r="AF837" s="383">
        <v>92</v>
      </c>
      <c r="AG837" s="383" t="s">
        <v>681</v>
      </c>
      <c r="AH837" s="383" t="s">
        <v>34</v>
      </c>
      <c r="AI837" s="383" t="s">
        <v>36</v>
      </c>
      <c r="AJ837" s="383" t="s">
        <v>3554</v>
      </c>
      <c r="AK837" s="384" t="str">
        <f t="shared" si="27"/>
        <v>NA</v>
      </c>
      <c r="AL837" s="384" t="str">
        <f t="shared" si="28"/>
        <v>NA</v>
      </c>
      <c r="AN837" s="196"/>
    </row>
    <row r="838" spans="1:40" s="181" customFormat="1" x14ac:dyDescent="0.25">
      <c r="A838" s="381" t="s">
        <v>3224</v>
      </c>
      <c r="B838" s="382" t="s">
        <v>813</v>
      </c>
      <c r="C838" s="382" t="s">
        <v>30</v>
      </c>
      <c r="D838" s="382" t="s">
        <v>814</v>
      </c>
      <c r="E838" s="382" t="s">
        <v>4</v>
      </c>
      <c r="F838" s="383"/>
      <c r="G838" s="383">
        <v>0</v>
      </c>
      <c r="H838" s="383" t="s">
        <v>11</v>
      </c>
      <c r="I838" s="383"/>
      <c r="J838" s="383">
        <v>0</v>
      </c>
      <c r="K838" s="383" t="s">
        <v>11</v>
      </c>
      <c r="L838" s="385"/>
      <c r="M838" s="383">
        <v>0</v>
      </c>
      <c r="N838" s="383" t="s">
        <v>11</v>
      </c>
      <c r="O838" s="385"/>
      <c r="P838" s="385">
        <v>0</v>
      </c>
      <c r="Q838" s="386" t="s">
        <v>11</v>
      </c>
      <c r="R838" s="383"/>
      <c r="S838" s="383">
        <v>0</v>
      </c>
      <c r="T838" s="386" t="s">
        <v>11</v>
      </c>
      <c r="U838" s="386"/>
      <c r="V838" s="386">
        <v>0</v>
      </c>
      <c r="W838" s="386" t="s">
        <v>11</v>
      </c>
      <c r="X838" s="383"/>
      <c r="Y838" s="383">
        <v>0</v>
      </c>
      <c r="Z838" s="386" t="s">
        <v>11</v>
      </c>
      <c r="AA838" s="386"/>
      <c r="AB838" s="386">
        <v>0</v>
      </c>
      <c r="AC838" s="386" t="s">
        <v>11</v>
      </c>
      <c r="AD838" s="387"/>
      <c r="AE838" s="383" t="s">
        <v>36</v>
      </c>
      <c r="AF838" s="383">
        <v>95</v>
      </c>
      <c r="AG838" s="383" t="s">
        <v>40</v>
      </c>
      <c r="AH838" s="383" t="s">
        <v>34</v>
      </c>
      <c r="AI838" s="383" t="s">
        <v>36</v>
      </c>
      <c r="AJ838" s="383" t="s">
        <v>3554</v>
      </c>
      <c r="AK838" s="384" t="str">
        <f t="shared" si="27"/>
        <v>NA</v>
      </c>
      <c r="AL838" s="384" t="str">
        <f t="shared" si="28"/>
        <v>NA</v>
      </c>
      <c r="AN838" s="196"/>
    </row>
    <row r="839" spans="1:40" s="181" customFormat="1" x14ac:dyDescent="0.25">
      <c r="A839" s="381" t="s">
        <v>3224</v>
      </c>
      <c r="B839" s="382" t="s">
        <v>815</v>
      </c>
      <c r="C839" s="382" t="s">
        <v>30</v>
      </c>
      <c r="D839" s="382" t="s">
        <v>816</v>
      </c>
      <c r="E839" s="382" t="s">
        <v>4</v>
      </c>
      <c r="F839" s="383"/>
      <c r="G839" s="383">
        <v>0</v>
      </c>
      <c r="H839" s="383" t="s">
        <v>11</v>
      </c>
      <c r="I839" s="383"/>
      <c r="J839" s="383">
        <v>0</v>
      </c>
      <c r="K839" s="383" t="s">
        <v>11</v>
      </c>
      <c r="L839" s="385"/>
      <c r="M839" s="383">
        <v>0</v>
      </c>
      <c r="N839" s="383" t="s">
        <v>11</v>
      </c>
      <c r="O839" s="385"/>
      <c r="P839" s="385"/>
      <c r="Q839" s="386" t="s">
        <v>11</v>
      </c>
      <c r="R839" s="383"/>
      <c r="S839" s="383">
        <v>0</v>
      </c>
      <c r="T839" s="386" t="s">
        <v>11</v>
      </c>
      <c r="U839" s="386"/>
      <c r="V839" s="386">
        <v>0</v>
      </c>
      <c r="W839" s="386" t="s">
        <v>11</v>
      </c>
      <c r="X839" s="383"/>
      <c r="Y839" s="383">
        <v>0</v>
      </c>
      <c r="Z839" s="386" t="s">
        <v>11</v>
      </c>
      <c r="AA839" s="386"/>
      <c r="AB839" s="386">
        <v>0</v>
      </c>
      <c r="AC839" s="386" t="s">
        <v>11</v>
      </c>
      <c r="AD839" s="387"/>
      <c r="AE839" s="383" t="s">
        <v>36</v>
      </c>
      <c r="AF839" s="383">
        <v>77</v>
      </c>
      <c r="AG839" s="383" t="s">
        <v>40</v>
      </c>
      <c r="AH839" s="383" t="s">
        <v>34</v>
      </c>
      <c r="AI839" s="383" t="s">
        <v>36</v>
      </c>
      <c r="AJ839" s="383" t="s">
        <v>3554</v>
      </c>
      <c r="AK839" s="384" t="str">
        <f t="shared" si="27"/>
        <v>NA</v>
      </c>
      <c r="AL839" s="384" t="str">
        <f t="shared" si="28"/>
        <v>NA</v>
      </c>
      <c r="AN839" s="196"/>
    </row>
    <row r="840" spans="1:40" s="181" customFormat="1" x14ac:dyDescent="0.25">
      <c r="A840" s="381" t="s">
        <v>3224</v>
      </c>
      <c r="B840" s="382" t="s">
        <v>817</v>
      </c>
      <c r="C840" s="382" t="s">
        <v>30</v>
      </c>
      <c r="D840" s="382" t="s">
        <v>818</v>
      </c>
      <c r="E840" s="382" t="s">
        <v>4</v>
      </c>
      <c r="F840" s="383"/>
      <c r="G840" s="383">
        <v>0</v>
      </c>
      <c r="H840" s="383" t="s">
        <v>11</v>
      </c>
      <c r="I840" s="383"/>
      <c r="J840" s="383">
        <v>0</v>
      </c>
      <c r="K840" s="383" t="s">
        <v>11</v>
      </c>
      <c r="L840" s="385"/>
      <c r="M840" s="383">
        <v>0</v>
      </c>
      <c r="N840" s="383" t="s">
        <v>11</v>
      </c>
      <c r="O840" s="385"/>
      <c r="P840" s="385">
        <v>0</v>
      </c>
      <c r="Q840" s="386" t="s">
        <v>11</v>
      </c>
      <c r="R840" s="383"/>
      <c r="S840" s="383">
        <v>0</v>
      </c>
      <c r="T840" s="386" t="s">
        <v>11</v>
      </c>
      <c r="U840" s="386"/>
      <c r="V840" s="386">
        <v>0</v>
      </c>
      <c r="W840" s="386" t="s">
        <v>11</v>
      </c>
      <c r="X840" s="383"/>
      <c r="Y840" s="383">
        <v>0</v>
      </c>
      <c r="Z840" s="386" t="s">
        <v>11</v>
      </c>
      <c r="AA840" s="386"/>
      <c r="AB840" s="386">
        <v>0</v>
      </c>
      <c r="AC840" s="386" t="s">
        <v>11</v>
      </c>
      <c r="AD840" s="387"/>
      <c r="AE840" s="383" t="s">
        <v>36</v>
      </c>
      <c r="AF840" s="383">
        <v>74</v>
      </c>
      <c r="AG840" s="383" t="s">
        <v>40</v>
      </c>
      <c r="AH840" s="383" t="s">
        <v>34</v>
      </c>
      <c r="AI840" s="383" t="s">
        <v>36</v>
      </c>
      <c r="AJ840" s="383" t="s">
        <v>3554</v>
      </c>
      <c r="AK840" s="384" t="str">
        <f t="shared" si="27"/>
        <v>NA</v>
      </c>
      <c r="AL840" s="384" t="str">
        <f t="shared" si="28"/>
        <v>NA</v>
      </c>
      <c r="AN840" s="196"/>
    </row>
    <row r="841" spans="1:40" s="181" customFormat="1" x14ac:dyDescent="0.25">
      <c r="A841" s="381" t="s">
        <v>3224</v>
      </c>
      <c r="B841" s="382" t="s">
        <v>819</v>
      </c>
      <c r="C841" s="382" t="s">
        <v>30</v>
      </c>
      <c r="D841" s="382" t="s">
        <v>820</v>
      </c>
      <c r="E841" s="382" t="s">
        <v>4</v>
      </c>
      <c r="F841" s="383"/>
      <c r="G841" s="383">
        <v>0</v>
      </c>
      <c r="H841" s="383" t="s">
        <v>11</v>
      </c>
      <c r="I841" s="383"/>
      <c r="J841" s="383">
        <v>0</v>
      </c>
      <c r="K841" s="383" t="s">
        <v>11</v>
      </c>
      <c r="L841" s="385"/>
      <c r="M841" s="383">
        <v>0</v>
      </c>
      <c r="N841" s="383" t="s">
        <v>11</v>
      </c>
      <c r="O841" s="385"/>
      <c r="P841" s="385">
        <v>0</v>
      </c>
      <c r="Q841" s="386" t="s">
        <v>11</v>
      </c>
      <c r="R841" s="383"/>
      <c r="S841" s="383">
        <v>0</v>
      </c>
      <c r="T841" s="386" t="s">
        <v>11</v>
      </c>
      <c r="U841" s="386"/>
      <c r="V841" s="386">
        <v>0</v>
      </c>
      <c r="W841" s="386" t="s">
        <v>11</v>
      </c>
      <c r="X841" s="383"/>
      <c r="Y841" s="383">
        <v>0</v>
      </c>
      <c r="Z841" s="386" t="s">
        <v>11</v>
      </c>
      <c r="AA841" s="386"/>
      <c r="AB841" s="386">
        <v>0</v>
      </c>
      <c r="AC841" s="386" t="s">
        <v>11</v>
      </c>
      <c r="AD841" s="387"/>
      <c r="AE841" s="383" t="s">
        <v>36</v>
      </c>
      <c r="AF841" s="383">
        <v>92</v>
      </c>
      <c r="AG841" s="383" t="s">
        <v>40</v>
      </c>
      <c r="AH841" s="383" t="s">
        <v>34</v>
      </c>
      <c r="AI841" s="383" t="s">
        <v>36</v>
      </c>
      <c r="AJ841" s="383" t="s">
        <v>3554</v>
      </c>
      <c r="AK841" s="384" t="str">
        <f t="shared" si="27"/>
        <v>NA</v>
      </c>
      <c r="AL841" s="384" t="str">
        <f t="shared" si="28"/>
        <v>NA</v>
      </c>
      <c r="AN841" s="196"/>
    </row>
    <row r="842" spans="1:40" s="181" customFormat="1" x14ac:dyDescent="0.25">
      <c r="A842" s="381" t="s">
        <v>3224</v>
      </c>
      <c r="B842" s="382" t="s">
        <v>821</v>
      </c>
      <c r="C842" s="382" t="s">
        <v>30</v>
      </c>
      <c r="D842" s="382" t="s">
        <v>822</v>
      </c>
      <c r="E842" s="382" t="s">
        <v>4</v>
      </c>
      <c r="F842" s="383"/>
      <c r="G842" s="383">
        <v>0</v>
      </c>
      <c r="H842" s="383" t="s">
        <v>11</v>
      </c>
      <c r="I842" s="383"/>
      <c r="J842" s="383">
        <v>0</v>
      </c>
      <c r="K842" s="383" t="s">
        <v>11</v>
      </c>
      <c r="L842" s="385"/>
      <c r="M842" s="383">
        <v>0</v>
      </c>
      <c r="N842" s="383" t="s">
        <v>11</v>
      </c>
      <c r="O842" s="385"/>
      <c r="P842" s="385">
        <v>0</v>
      </c>
      <c r="Q842" s="386" t="s">
        <v>11</v>
      </c>
      <c r="R842" s="383"/>
      <c r="S842" s="383">
        <v>0</v>
      </c>
      <c r="T842" s="386" t="s">
        <v>11</v>
      </c>
      <c r="U842" s="386"/>
      <c r="V842" s="386">
        <v>0</v>
      </c>
      <c r="W842" s="386" t="s">
        <v>11</v>
      </c>
      <c r="X842" s="383"/>
      <c r="Y842" s="383">
        <v>0</v>
      </c>
      <c r="Z842" s="386" t="s">
        <v>11</v>
      </c>
      <c r="AA842" s="386"/>
      <c r="AB842" s="386">
        <v>0</v>
      </c>
      <c r="AC842" s="386" t="s">
        <v>11</v>
      </c>
      <c r="AD842" s="387"/>
      <c r="AE842" s="383" t="s">
        <v>36</v>
      </c>
      <c r="AF842" s="383">
        <v>56</v>
      </c>
      <c r="AG842" s="383" t="s">
        <v>40</v>
      </c>
      <c r="AH842" s="383" t="s">
        <v>34</v>
      </c>
      <c r="AI842" s="383" t="s">
        <v>36</v>
      </c>
      <c r="AJ842" s="383" t="s">
        <v>3554</v>
      </c>
      <c r="AK842" s="384" t="str">
        <f t="shared" si="27"/>
        <v>NA</v>
      </c>
      <c r="AL842" s="384" t="str">
        <f t="shared" si="28"/>
        <v>NA</v>
      </c>
      <c r="AN842" s="196"/>
    </row>
    <row r="843" spans="1:40" s="181" customFormat="1" x14ac:dyDescent="0.25">
      <c r="A843" s="381" t="s">
        <v>3224</v>
      </c>
      <c r="B843" s="382" t="s">
        <v>823</v>
      </c>
      <c r="C843" s="382" t="s">
        <v>30</v>
      </c>
      <c r="D843" s="382" t="s">
        <v>824</v>
      </c>
      <c r="E843" s="382" t="s">
        <v>4</v>
      </c>
      <c r="F843" s="383"/>
      <c r="G843" s="383">
        <v>0</v>
      </c>
      <c r="H843" s="383" t="s">
        <v>11</v>
      </c>
      <c r="I843" s="383"/>
      <c r="J843" s="383">
        <v>0</v>
      </c>
      <c r="K843" s="383" t="s">
        <v>11</v>
      </c>
      <c r="L843" s="385"/>
      <c r="M843" s="383">
        <v>0</v>
      </c>
      <c r="N843" s="383" t="s">
        <v>11</v>
      </c>
      <c r="O843" s="385"/>
      <c r="P843" s="385">
        <v>0</v>
      </c>
      <c r="Q843" s="386" t="s">
        <v>11</v>
      </c>
      <c r="R843" s="383"/>
      <c r="S843" s="383">
        <v>0</v>
      </c>
      <c r="T843" s="386" t="s">
        <v>11</v>
      </c>
      <c r="U843" s="386"/>
      <c r="V843" s="386">
        <v>0</v>
      </c>
      <c r="W843" s="386" t="s">
        <v>11</v>
      </c>
      <c r="X843" s="383"/>
      <c r="Y843" s="383">
        <v>0</v>
      </c>
      <c r="Z843" s="386" t="s">
        <v>11</v>
      </c>
      <c r="AA843" s="386"/>
      <c r="AB843" s="386">
        <v>0</v>
      </c>
      <c r="AC843" s="386" t="s">
        <v>11</v>
      </c>
      <c r="AD843" s="387"/>
      <c r="AE843" s="383" t="s">
        <v>36</v>
      </c>
      <c r="AF843" s="383">
        <v>97</v>
      </c>
      <c r="AG843" s="383" t="s">
        <v>681</v>
      </c>
      <c r="AH843" s="383" t="s">
        <v>34</v>
      </c>
      <c r="AI843" s="383" t="s">
        <v>36</v>
      </c>
      <c r="AJ843" s="383" t="s">
        <v>3554</v>
      </c>
      <c r="AK843" s="384" t="str">
        <f t="shared" si="27"/>
        <v>NA</v>
      </c>
      <c r="AL843" s="384" t="str">
        <f t="shared" si="28"/>
        <v>NA</v>
      </c>
      <c r="AN843" s="196"/>
    </row>
    <row r="844" spans="1:40" s="181" customFormat="1" x14ac:dyDescent="0.25">
      <c r="A844" s="381" t="s">
        <v>3224</v>
      </c>
      <c r="B844" s="382" t="s">
        <v>827</v>
      </c>
      <c r="C844" s="382" t="s">
        <v>30</v>
      </c>
      <c r="D844" s="382" t="s">
        <v>828</v>
      </c>
      <c r="E844" s="382" t="s">
        <v>4</v>
      </c>
      <c r="F844" s="383"/>
      <c r="G844" s="383">
        <v>0</v>
      </c>
      <c r="H844" s="383" t="s">
        <v>11</v>
      </c>
      <c r="I844" s="383"/>
      <c r="J844" s="383">
        <v>0</v>
      </c>
      <c r="K844" s="383" t="s">
        <v>11</v>
      </c>
      <c r="L844" s="385"/>
      <c r="M844" s="383">
        <v>0</v>
      </c>
      <c r="N844" s="383" t="s">
        <v>11</v>
      </c>
      <c r="O844" s="374"/>
      <c r="P844" s="385">
        <v>0</v>
      </c>
      <c r="Q844" s="386" t="s">
        <v>11</v>
      </c>
      <c r="R844" s="383"/>
      <c r="S844" s="383">
        <v>0</v>
      </c>
      <c r="T844" s="386" t="s">
        <v>11</v>
      </c>
      <c r="U844" s="386"/>
      <c r="V844" s="386">
        <v>0</v>
      </c>
      <c r="W844" s="386" t="s">
        <v>11</v>
      </c>
      <c r="X844" s="383"/>
      <c r="Y844" s="383">
        <v>0</v>
      </c>
      <c r="Z844" s="386" t="s">
        <v>11</v>
      </c>
      <c r="AA844" s="386"/>
      <c r="AB844" s="386">
        <v>0</v>
      </c>
      <c r="AC844" s="386" t="s">
        <v>11</v>
      </c>
      <c r="AD844" s="387"/>
      <c r="AE844" s="383" t="s">
        <v>36</v>
      </c>
      <c r="AF844" s="383">
        <v>64</v>
      </c>
      <c r="AG844" s="383" t="s">
        <v>40</v>
      </c>
      <c r="AH844" s="383" t="s">
        <v>34</v>
      </c>
      <c r="AI844" s="383" t="s">
        <v>36</v>
      </c>
      <c r="AJ844" s="383" t="s">
        <v>3554</v>
      </c>
      <c r="AK844" s="384" t="str">
        <f t="shared" si="27"/>
        <v>NA</v>
      </c>
      <c r="AL844" s="384" t="str">
        <f t="shared" si="28"/>
        <v>NA</v>
      </c>
      <c r="AN844" s="196"/>
    </row>
    <row r="845" spans="1:40" s="181" customFormat="1" x14ac:dyDescent="0.25">
      <c r="A845" s="381" t="s">
        <v>3224</v>
      </c>
      <c r="B845" s="382" t="s">
        <v>831</v>
      </c>
      <c r="C845" s="382" t="s">
        <v>30</v>
      </c>
      <c r="D845" s="382" t="s">
        <v>832</v>
      </c>
      <c r="E845" s="382" t="s">
        <v>4</v>
      </c>
      <c r="F845" s="383"/>
      <c r="G845" s="383">
        <v>1</v>
      </c>
      <c r="H845" s="383" t="s">
        <v>11</v>
      </c>
      <c r="I845" s="383"/>
      <c r="J845" s="383">
        <v>1</v>
      </c>
      <c r="K845" s="383" t="s">
        <v>11</v>
      </c>
      <c r="L845" s="385"/>
      <c r="M845" s="383">
        <v>0</v>
      </c>
      <c r="N845" s="383" t="s">
        <v>11</v>
      </c>
      <c r="O845" s="374"/>
      <c r="P845" s="385">
        <v>1</v>
      </c>
      <c r="Q845" s="386" t="s">
        <v>11</v>
      </c>
      <c r="R845" s="383"/>
      <c r="S845" s="383">
        <v>1</v>
      </c>
      <c r="T845" s="386" t="s">
        <v>11</v>
      </c>
      <c r="U845" s="386"/>
      <c r="V845" s="386">
        <v>1</v>
      </c>
      <c r="W845" s="386" t="s">
        <v>11</v>
      </c>
      <c r="X845" s="383"/>
      <c r="Y845" s="383">
        <v>1</v>
      </c>
      <c r="Z845" s="386" t="s">
        <v>11</v>
      </c>
      <c r="AA845" s="386"/>
      <c r="AB845" s="386">
        <v>1</v>
      </c>
      <c r="AC845" s="386" t="s">
        <v>11</v>
      </c>
      <c r="AD845" s="387"/>
      <c r="AE845" s="383" t="s">
        <v>36</v>
      </c>
      <c r="AF845" s="383">
        <v>62</v>
      </c>
      <c r="AG845" s="383" t="s">
        <v>40</v>
      </c>
      <c r="AH845" s="383" t="s">
        <v>36</v>
      </c>
      <c r="AI845" s="383" t="s">
        <v>36</v>
      </c>
      <c r="AJ845" s="383" t="s">
        <v>3554</v>
      </c>
      <c r="AK845" s="384" t="str">
        <f t="shared" si="27"/>
        <v>NA</v>
      </c>
      <c r="AL845" s="384" t="str">
        <f t="shared" si="28"/>
        <v>NA</v>
      </c>
      <c r="AN845" s="196"/>
    </row>
    <row r="846" spans="1:40" s="181" customFormat="1" x14ac:dyDescent="0.25">
      <c r="A846" s="381" t="s">
        <v>3224</v>
      </c>
      <c r="B846" s="381" t="s">
        <v>833</v>
      </c>
      <c r="C846" s="382" t="s">
        <v>30</v>
      </c>
      <c r="D846" s="381" t="s">
        <v>892</v>
      </c>
      <c r="E846" s="382" t="s">
        <v>4</v>
      </c>
      <c r="F846" s="385">
        <v>100</v>
      </c>
      <c r="G846" s="385">
        <v>2554</v>
      </c>
      <c r="H846" s="383" t="s">
        <v>835</v>
      </c>
      <c r="I846" s="385">
        <v>100</v>
      </c>
      <c r="J846" s="385">
        <v>2227</v>
      </c>
      <c r="K846" s="383" t="s">
        <v>835</v>
      </c>
      <c r="L846" s="385"/>
      <c r="M846" s="385">
        <v>959</v>
      </c>
      <c r="N846" s="383" t="s">
        <v>835</v>
      </c>
      <c r="O846" s="385">
        <v>87</v>
      </c>
      <c r="P846" s="383">
        <v>334</v>
      </c>
      <c r="Q846" s="383" t="s">
        <v>835</v>
      </c>
      <c r="R846" s="385">
        <v>81</v>
      </c>
      <c r="S846" s="385">
        <v>2454</v>
      </c>
      <c r="T846" s="386" t="s">
        <v>34</v>
      </c>
      <c r="U846" s="386">
        <v>81</v>
      </c>
      <c r="V846" s="386">
        <v>2383</v>
      </c>
      <c r="W846" s="386" t="s">
        <v>11</v>
      </c>
      <c r="X846" s="385">
        <v>89</v>
      </c>
      <c r="Y846" s="385">
        <v>2143</v>
      </c>
      <c r="Z846" s="386" t="s">
        <v>34</v>
      </c>
      <c r="AA846" s="386">
        <v>87</v>
      </c>
      <c r="AB846" s="386">
        <v>2091</v>
      </c>
      <c r="AC846" s="386" t="s">
        <v>11</v>
      </c>
      <c r="AD846" s="386"/>
      <c r="AE846" s="383" t="s">
        <v>36</v>
      </c>
      <c r="AF846" s="383">
        <v>62</v>
      </c>
      <c r="AG846" s="383"/>
      <c r="AH846" s="383"/>
      <c r="AI846" s="383"/>
      <c r="AJ846" s="386">
        <v>5</v>
      </c>
      <c r="AK846" s="384" t="str">
        <f t="shared" si="27"/>
        <v>Yes-AB</v>
      </c>
      <c r="AL846" s="384" t="str">
        <f t="shared" si="28"/>
        <v>Yes-AB</v>
      </c>
      <c r="AN846" s="196"/>
    </row>
    <row r="847" spans="1:40" s="181" customFormat="1" x14ac:dyDescent="0.25">
      <c r="A847" s="392" t="s">
        <v>3224</v>
      </c>
      <c r="B847" s="393" t="s">
        <v>29</v>
      </c>
      <c r="C847" s="393" t="s">
        <v>30</v>
      </c>
      <c r="D847" s="393" t="s">
        <v>31</v>
      </c>
      <c r="E847" s="393" t="s">
        <v>3</v>
      </c>
      <c r="F847" s="396">
        <v>100</v>
      </c>
      <c r="G847" s="394">
        <v>59</v>
      </c>
      <c r="H847" s="394" t="s">
        <v>835</v>
      </c>
      <c r="I847" s="396">
        <v>100</v>
      </c>
      <c r="J847" s="394">
        <v>59</v>
      </c>
      <c r="K847" s="394" t="s">
        <v>835</v>
      </c>
      <c r="L847" s="396"/>
      <c r="M847" s="394">
        <v>19</v>
      </c>
      <c r="N847" s="394" t="s">
        <v>11</v>
      </c>
      <c r="O847" s="396"/>
      <c r="P847" s="394"/>
      <c r="Q847" s="394" t="s">
        <v>11</v>
      </c>
      <c r="R847" s="396">
        <v>83</v>
      </c>
      <c r="S847" s="394">
        <v>59</v>
      </c>
      <c r="T847" s="395" t="s">
        <v>34</v>
      </c>
      <c r="U847" s="395">
        <v>75</v>
      </c>
      <c r="V847" s="395">
        <v>59</v>
      </c>
      <c r="W847" s="395" t="s">
        <v>11</v>
      </c>
      <c r="X847" s="396">
        <v>71</v>
      </c>
      <c r="Y847" s="394">
        <v>59</v>
      </c>
      <c r="Z847" s="395" t="s">
        <v>36</v>
      </c>
      <c r="AA847" s="395">
        <v>66</v>
      </c>
      <c r="AB847" s="395">
        <v>59</v>
      </c>
      <c r="AC847" s="395" t="s">
        <v>834</v>
      </c>
      <c r="AD847" s="394" t="s">
        <v>33</v>
      </c>
      <c r="AE847" s="394" t="s">
        <v>36</v>
      </c>
      <c r="AF847" s="394">
        <v>97</v>
      </c>
      <c r="AG847" s="394" t="s">
        <v>35</v>
      </c>
      <c r="AH847" s="394" t="s">
        <v>34</v>
      </c>
      <c r="AI847" s="394" t="s">
        <v>36</v>
      </c>
      <c r="AJ847" s="394" t="s">
        <v>3554</v>
      </c>
      <c r="AK847" s="384" t="str">
        <f t="shared" si="27"/>
        <v>Yes-AB</v>
      </c>
      <c r="AL847" s="384" t="str">
        <f t="shared" si="28"/>
        <v>NO</v>
      </c>
      <c r="AN847" s="196"/>
    </row>
    <row r="848" spans="1:40" s="181" customFormat="1" x14ac:dyDescent="0.25">
      <c r="A848" s="381" t="s">
        <v>3224</v>
      </c>
      <c r="B848" s="382" t="s">
        <v>38</v>
      </c>
      <c r="C848" s="382" t="s">
        <v>30</v>
      </c>
      <c r="D848" s="382" t="s">
        <v>39</v>
      </c>
      <c r="E848" s="382" t="s">
        <v>3</v>
      </c>
      <c r="F848" s="385">
        <v>100</v>
      </c>
      <c r="G848" s="383">
        <v>46</v>
      </c>
      <c r="H848" s="383" t="s">
        <v>835</v>
      </c>
      <c r="I848" s="385">
        <v>100</v>
      </c>
      <c r="J848" s="383">
        <v>46</v>
      </c>
      <c r="K848" s="383" t="s">
        <v>835</v>
      </c>
      <c r="L848" s="385"/>
      <c r="M848" s="383">
        <v>16</v>
      </c>
      <c r="N848" s="383" t="s">
        <v>11</v>
      </c>
      <c r="O848" s="385"/>
      <c r="P848" s="385"/>
      <c r="Q848" s="383" t="s">
        <v>11</v>
      </c>
      <c r="R848" s="385">
        <v>70</v>
      </c>
      <c r="S848" s="383">
        <v>46</v>
      </c>
      <c r="T848" s="386" t="s">
        <v>36</v>
      </c>
      <c r="U848" s="386">
        <v>73</v>
      </c>
      <c r="V848" s="386">
        <v>44</v>
      </c>
      <c r="W848" s="386" t="s">
        <v>834</v>
      </c>
      <c r="X848" s="385">
        <v>59</v>
      </c>
      <c r="Y848" s="383">
        <v>46</v>
      </c>
      <c r="Z848" s="386" t="s">
        <v>36</v>
      </c>
      <c r="AA848" s="386">
        <v>64</v>
      </c>
      <c r="AB848" s="386">
        <v>44</v>
      </c>
      <c r="AC848" s="386" t="s">
        <v>834</v>
      </c>
      <c r="AD848" s="383" t="s">
        <v>33</v>
      </c>
      <c r="AE848" s="383" t="s">
        <v>36</v>
      </c>
      <c r="AF848" s="383">
        <v>87</v>
      </c>
      <c r="AG848" s="383" t="s">
        <v>40</v>
      </c>
      <c r="AH848" s="383" t="s">
        <v>36</v>
      </c>
      <c r="AI848" s="383" t="s">
        <v>34</v>
      </c>
      <c r="AJ848" s="383" t="s">
        <v>3554</v>
      </c>
      <c r="AK848" s="384" t="str">
        <f t="shared" si="27"/>
        <v>NO</v>
      </c>
      <c r="AL848" s="384" t="str">
        <f t="shared" si="28"/>
        <v>NO</v>
      </c>
      <c r="AN848" s="196"/>
    </row>
    <row r="849" spans="1:40" s="181" customFormat="1" x14ac:dyDescent="0.25">
      <c r="A849" s="381" t="s">
        <v>3224</v>
      </c>
      <c r="B849" s="382" t="s">
        <v>41</v>
      </c>
      <c r="C849" s="382" t="s">
        <v>30</v>
      </c>
      <c r="D849" s="382" t="s">
        <v>42</v>
      </c>
      <c r="E849" s="382" t="s">
        <v>3</v>
      </c>
      <c r="F849" s="385"/>
      <c r="G849" s="383">
        <v>15</v>
      </c>
      <c r="H849" s="383" t="s">
        <v>11</v>
      </c>
      <c r="I849" s="385"/>
      <c r="J849" s="383">
        <v>15</v>
      </c>
      <c r="K849" s="383" t="s">
        <v>11</v>
      </c>
      <c r="L849" s="385"/>
      <c r="M849" s="385">
        <v>5</v>
      </c>
      <c r="N849" s="383" t="s">
        <v>11</v>
      </c>
      <c r="O849" s="385"/>
      <c r="P849" s="383"/>
      <c r="Q849" s="383" t="s">
        <v>11</v>
      </c>
      <c r="R849" s="385"/>
      <c r="S849" s="383">
        <v>15</v>
      </c>
      <c r="T849" s="386" t="s">
        <v>11</v>
      </c>
      <c r="U849" s="386"/>
      <c r="V849" s="386">
        <v>14</v>
      </c>
      <c r="W849" s="386" t="s">
        <v>11</v>
      </c>
      <c r="X849" s="385"/>
      <c r="Y849" s="383">
        <v>15</v>
      </c>
      <c r="Z849" s="386" t="s">
        <v>11</v>
      </c>
      <c r="AA849" s="386"/>
      <c r="AB849" s="386">
        <v>14</v>
      </c>
      <c r="AC849" s="386" t="s">
        <v>11</v>
      </c>
      <c r="AD849" s="383" t="s">
        <v>33</v>
      </c>
      <c r="AE849" s="383" t="s">
        <v>36</v>
      </c>
      <c r="AF849" s="383">
        <v>82</v>
      </c>
      <c r="AG849" s="383" t="s">
        <v>40</v>
      </c>
      <c r="AH849" s="383" t="s">
        <v>36</v>
      </c>
      <c r="AI849" s="383" t="s">
        <v>36</v>
      </c>
      <c r="AJ849" s="383" t="s">
        <v>3554</v>
      </c>
      <c r="AK849" s="384" t="str">
        <f t="shared" si="27"/>
        <v>NA</v>
      </c>
      <c r="AL849" s="384" t="str">
        <f t="shared" si="28"/>
        <v>NA</v>
      </c>
      <c r="AN849" s="196"/>
    </row>
    <row r="850" spans="1:40" s="181" customFormat="1" x14ac:dyDescent="0.25">
      <c r="A850" s="381" t="s">
        <v>3224</v>
      </c>
      <c r="B850" s="382" t="s">
        <v>43</v>
      </c>
      <c r="C850" s="382" t="s">
        <v>30</v>
      </c>
      <c r="D850" s="382" t="s">
        <v>2233</v>
      </c>
      <c r="E850" s="382" t="s">
        <v>3</v>
      </c>
      <c r="F850" s="385">
        <v>100</v>
      </c>
      <c r="G850" s="383">
        <v>50</v>
      </c>
      <c r="H850" s="383" t="s">
        <v>835</v>
      </c>
      <c r="I850" s="385">
        <v>100</v>
      </c>
      <c r="J850" s="383">
        <v>50</v>
      </c>
      <c r="K850" s="383" t="s">
        <v>835</v>
      </c>
      <c r="L850" s="385"/>
      <c r="M850" s="385">
        <v>17</v>
      </c>
      <c r="N850" s="383" t="s">
        <v>11</v>
      </c>
      <c r="O850" s="385"/>
      <c r="P850" s="385"/>
      <c r="Q850" s="383" t="s">
        <v>11</v>
      </c>
      <c r="R850" s="385"/>
      <c r="S850" s="383">
        <v>50</v>
      </c>
      <c r="T850" s="386" t="s">
        <v>11</v>
      </c>
      <c r="U850" s="386"/>
      <c r="V850" s="386">
        <v>49</v>
      </c>
      <c r="W850" s="386" t="s">
        <v>11</v>
      </c>
      <c r="X850" s="385"/>
      <c r="Y850" s="383">
        <v>50</v>
      </c>
      <c r="Z850" s="386" t="s">
        <v>11</v>
      </c>
      <c r="AA850" s="386"/>
      <c r="AB850" s="386">
        <v>49</v>
      </c>
      <c r="AC850" s="386" t="s">
        <v>11</v>
      </c>
      <c r="AD850" s="383" t="s">
        <v>33</v>
      </c>
      <c r="AE850" s="383" t="s">
        <v>36</v>
      </c>
      <c r="AF850" s="383">
        <v>90</v>
      </c>
      <c r="AG850" s="383" t="s">
        <v>40</v>
      </c>
      <c r="AH850" s="383" t="s">
        <v>36</v>
      </c>
      <c r="AI850" s="383" t="s">
        <v>34</v>
      </c>
      <c r="AJ850" s="383" t="s">
        <v>3554</v>
      </c>
      <c r="AK850" s="384" t="str">
        <f t="shared" si="27"/>
        <v>NA</v>
      </c>
      <c r="AL850" s="384" t="str">
        <f t="shared" si="28"/>
        <v>NA</v>
      </c>
      <c r="AN850" s="196"/>
    </row>
    <row r="851" spans="1:40" s="181" customFormat="1" x14ac:dyDescent="0.25">
      <c r="A851" s="381" t="s">
        <v>3224</v>
      </c>
      <c r="B851" s="382" t="s">
        <v>44</v>
      </c>
      <c r="C851" s="382" t="s">
        <v>30</v>
      </c>
      <c r="D851" s="382" t="s">
        <v>45</v>
      </c>
      <c r="E851" s="382" t="s">
        <v>3</v>
      </c>
      <c r="F851" s="385">
        <v>99</v>
      </c>
      <c r="G851" s="385">
        <v>317</v>
      </c>
      <c r="H851" s="383" t="s">
        <v>835</v>
      </c>
      <c r="I851" s="385">
        <v>99</v>
      </c>
      <c r="J851" s="385">
        <v>317</v>
      </c>
      <c r="K851" s="383" t="s">
        <v>835</v>
      </c>
      <c r="L851" s="385">
        <v>94</v>
      </c>
      <c r="M851" s="385">
        <v>96</v>
      </c>
      <c r="N851" s="383" t="s">
        <v>835</v>
      </c>
      <c r="O851" s="385"/>
      <c r="P851" s="385"/>
      <c r="Q851" s="386" t="s">
        <v>11</v>
      </c>
      <c r="R851" s="385">
        <v>36</v>
      </c>
      <c r="S851" s="385">
        <v>293</v>
      </c>
      <c r="T851" s="386" t="s">
        <v>36</v>
      </c>
      <c r="U851" s="386">
        <v>39</v>
      </c>
      <c r="V851" s="386">
        <v>284</v>
      </c>
      <c r="W851" s="386" t="s">
        <v>834</v>
      </c>
      <c r="X851" s="385">
        <v>41</v>
      </c>
      <c r="Y851" s="385">
        <v>293</v>
      </c>
      <c r="Z851" s="386" t="s">
        <v>36</v>
      </c>
      <c r="AA851" s="386">
        <v>45</v>
      </c>
      <c r="AB851" s="386">
        <v>284</v>
      </c>
      <c r="AC851" s="386" t="s">
        <v>834</v>
      </c>
      <c r="AD851" s="383" t="s">
        <v>46</v>
      </c>
      <c r="AE851" s="383" t="s">
        <v>36</v>
      </c>
      <c r="AF851" s="383">
        <v>69</v>
      </c>
      <c r="AG851" s="383" t="s">
        <v>40</v>
      </c>
      <c r="AH851" s="383" t="s">
        <v>34</v>
      </c>
      <c r="AI851" s="383" t="s">
        <v>36</v>
      </c>
      <c r="AJ851" s="383" t="s">
        <v>3554</v>
      </c>
      <c r="AK851" s="384" t="str">
        <f t="shared" si="27"/>
        <v>NO</v>
      </c>
      <c r="AL851" s="384" t="str">
        <f t="shared" si="28"/>
        <v>NO</v>
      </c>
      <c r="AN851" s="196"/>
    </row>
    <row r="852" spans="1:40" s="181" customFormat="1" x14ac:dyDescent="0.25">
      <c r="A852" s="381" t="s">
        <v>3224</v>
      </c>
      <c r="B852" s="382" t="s">
        <v>47</v>
      </c>
      <c r="C852" s="382" t="s">
        <v>30</v>
      </c>
      <c r="D852" s="382" t="s">
        <v>48</v>
      </c>
      <c r="E852" s="382" t="s">
        <v>3</v>
      </c>
      <c r="F852" s="385">
        <v>100</v>
      </c>
      <c r="G852" s="385">
        <v>194</v>
      </c>
      <c r="H852" s="383" t="s">
        <v>835</v>
      </c>
      <c r="I852" s="385">
        <v>100</v>
      </c>
      <c r="J852" s="385">
        <v>194</v>
      </c>
      <c r="K852" s="383" t="s">
        <v>835</v>
      </c>
      <c r="L852" s="385">
        <v>91</v>
      </c>
      <c r="M852" s="385">
        <v>54</v>
      </c>
      <c r="N852" s="383" t="s">
        <v>835</v>
      </c>
      <c r="O852" s="385"/>
      <c r="P852" s="383"/>
      <c r="Q852" s="383" t="s">
        <v>11</v>
      </c>
      <c r="R852" s="385">
        <v>45</v>
      </c>
      <c r="S852" s="385">
        <v>170</v>
      </c>
      <c r="T852" s="386" t="s">
        <v>36</v>
      </c>
      <c r="U852" s="386">
        <v>51</v>
      </c>
      <c r="V852" s="386">
        <v>170</v>
      </c>
      <c r="W852" s="386" t="s">
        <v>834</v>
      </c>
      <c r="X852" s="385">
        <v>45</v>
      </c>
      <c r="Y852" s="385">
        <v>170</v>
      </c>
      <c r="Z852" s="386" t="s">
        <v>36</v>
      </c>
      <c r="AA852" s="386">
        <v>50</v>
      </c>
      <c r="AB852" s="386">
        <v>170</v>
      </c>
      <c r="AC852" s="386" t="s">
        <v>834</v>
      </c>
      <c r="AD852" s="383" t="s">
        <v>214</v>
      </c>
      <c r="AE852" s="383" t="s">
        <v>36</v>
      </c>
      <c r="AF852" s="383">
        <v>72</v>
      </c>
      <c r="AG852" s="383" t="s">
        <v>35</v>
      </c>
      <c r="AH852" s="383" t="s">
        <v>34</v>
      </c>
      <c r="AI852" s="383" t="s">
        <v>36</v>
      </c>
      <c r="AJ852" s="383" t="s">
        <v>3554</v>
      </c>
      <c r="AK852" s="384" t="str">
        <f t="shared" si="27"/>
        <v>NO</v>
      </c>
      <c r="AL852" s="384" t="str">
        <f t="shared" si="28"/>
        <v>NO</v>
      </c>
      <c r="AN852" s="196"/>
    </row>
    <row r="853" spans="1:40" s="181" customFormat="1" x14ac:dyDescent="0.25">
      <c r="A853" s="381" t="s">
        <v>3224</v>
      </c>
      <c r="B853" s="382" t="s">
        <v>49</v>
      </c>
      <c r="C853" s="382" t="s">
        <v>30</v>
      </c>
      <c r="D853" s="382" t="s">
        <v>50</v>
      </c>
      <c r="E853" s="382" t="s">
        <v>3</v>
      </c>
      <c r="F853" s="385"/>
      <c r="G853" s="383">
        <v>25</v>
      </c>
      <c r="H853" s="383" t="s">
        <v>11</v>
      </c>
      <c r="I853" s="385"/>
      <c r="J853" s="383">
        <v>25</v>
      </c>
      <c r="K853" s="383" t="s">
        <v>11</v>
      </c>
      <c r="L853" s="385"/>
      <c r="M853" s="383">
        <v>9</v>
      </c>
      <c r="N853" s="383" t="s">
        <v>11</v>
      </c>
      <c r="O853" s="385"/>
      <c r="P853" s="385"/>
      <c r="Q853" s="386" t="s">
        <v>11</v>
      </c>
      <c r="R853" s="385"/>
      <c r="S853" s="383">
        <v>25</v>
      </c>
      <c r="T853" s="386" t="s">
        <v>11</v>
      </c>
      <c r="U853" s="386"/>
      <c r="V853" s="386">
        <v>25</v>
      </c>
      <c r="W853" s="386" t="s">
        <v>11</v>
      </c>
      <c r="X853" s="385"/>
      <c r="Y853" s="383">
        <v>25</v>
      </c>
      <c r="Z853" s="386" t="s">
        <v>11</v>
      </c>
      <c r="AA853" s="386"/>
      <c r="AB853" s="386">
        <v>25</v>
      </c>
      <c r="AC853" s="386" t="s">
        <v>11</v>
      </c>
      <c r="AD853" s="383" t="s">
        <v>33</v>
      </c>
      <c r="AE853" s="383" t="s">
        <v>36</v>
      </c>
      <c r="AF853" s="383">
        <v>79</v>
      </c>
      <c r="AG853" s="383" t="s">
        <v>40</v>
      </c>
      <c r="AH853" s="383" t="s">
        <v>36</v>
      </c>
      <c r="AI853" s="383" t="s">
        <v>36</v>
      </c>
      <c r="AJ853" s="383" t="s">
        <v>3554</v>
      </c>
      <c r="AK853" s="384" t="str">
        <f t="shared" si="27"/>
        <v>NA</v>
      </c>
      <c r="AL853" s="384" t="str">
        <f t="shared" si="28"/>
        <v>NA</v>
      </c>
      <c r="AN853" s="196"/>
    </row>
    <row r="854" spans="1:40" s="181" customFormat="1" x14ac:dyDescent="0.25">
      <c r="A854" s="381" t="s">
        <v>3224</v>
      </c>
      <c r="B854" s="382" t="s">
        <v>51</v>
      </c>
      <c r="C854" s="382" t="s">
        <v>30</v>
      </c>
      <c r="D854" s="382" t="s">
        <v>52</v>
      </c>
      <c r="E854" s="382" t="s">
        <v>3</v>
      </c>
      <c r="F854" s="385">
        <v>100</v>
      </c>
      <c r="G854" s="383">
        <v>30</v>
      </c>
      <c r="H854" s="383" t="s">
        <v>835</v>
      </c>
      <c r="I854" s="385">
        <v>100</v>
      </c>
      <c r="J854" s="383">
        <v>30</v>
      </c>
      <c r="K854" s="383" t="s">
        <v>835</v>
      </c>
      <c r="L854" s="385"/>
      <c r="M854" s="383">
        <v>6</v>
      </c>
      <c r="N854" s="383" t="s">
        <v>11</v>
      </c>
      <c r="O854" s="385"/>
      <c r="P854" s="385"/>
      <c r="Q854" s="386" t="s">
        <v>11</v>
      </c>
      <c r="R854" s="385"/>
      <c r="S854" s="383">
        <v>28</v>
      </c>
      <c r="T854" s="386" t="s">
        <v>11</v>
      </c>
      <c r="U854" s="386"/>
      <c r="V854" s="386">
        <v>26</v>
      </c>
      <c r="W854" s="386" t="s">
        <v>11</v>
      </c>
      <c r="X854" s="385"/>
      <c r="Y854" s="383">
        <v>28</v>
      </c>
      <c r="Z854" s="386" t="s">
        <v>11</v>
      </c>
      <c r="AA854" s="386"/>
      <c r="AB854" s="386">
        <v>26</v>
      </c>
      <c r="AC854" s="386" t="s">
        <v>11</v>
      </c>
      <c r="AD854" s="383" t="s">
        <v>33</v>
      </c>
      <c r="AE854" s="383" t="s">
        <v>34</v>
      </c>
      <c r="AF854" s="383">
        <v>100</v>
      </c>
      <c r="AG854" s="383" t="s">
        <v>40</v>
      </c>
      <c r="AH854" s="383" t="s">
        <v>36</v>
      </c>
      <c r="AI854" s="383" t="s">
        <v>36</v>
      </c>
      <c r="AJ854" s="383" t="s">
        <v>3554</v>
      </c>
      <c r="AK854" s="384" t="str">
        <f t="shared" si="27"/>
        <v>NA</v>
      </c>
      <c r="AL854" s="384" t="str">
        <f t="shared" si="28"/>
        <v>NA</v>
      </c>
      <c r="AN854" s="196"/>
    </row>
    <row r="855" spans="1:40" s="181" customFormat="1" x14ac:dyDescent="0.25">
      <c r="A855" s="381" t="s">
        <v>3224</v>
      </c>
      <c r="B855" s="382" t="s">
        <v>53</v>
      </c>
      <c r="C855" s="382" t="s">
        <v>30</v>
      </c>
      <c r="D855" s="382" t="s">
        <v>54</v>
      </c>
      <c r="E855" s="382" t="s">
        <v>3</v>
      </c>
      <c r="F855" s="385"/>
      <c r="G855" s="383">
        <v>1</v>
      </c>
      <c r="H855" s="383" t="s">
        <v>11</v>
      </c>
      <c r="I855" s="385"/>
      <c r="J855" s="383">
        <v>1</v>
      </c>
      <c r="K855" s="383" t="s">
        <v>11</v>
      </c>
      <c r="L855" s="385"/>
      <c r="M855" s="383">
        <v>0</v>
      </c>
      <c r="N855" s="383" t="s">
        <v>11</v>
      </c>
      <c r="O855" s="385"/>
      <c r="P855" s="383"/>
      <c r="Q855" s="383" t="s">
        <v>11</v>
      </c>
      <c r="R855" s="385"/>
      <c r="S855" s="383">
        <v>1</v>
      </c>
      <c r="T855" s="386" t="s">
        <v>11</v>
      </c>
      <c r="U855" s="386"/>
      <c r="V855" s="386">
        <v>1</v>
      </c>
      <c r="W855" s="386" t="s">
        <v>11</v>
      </c>
      <c r="X855" s="385"/>
      <c r="Y855" s="383">
        <v>1</v>
      </c>
      <c r="Z855" s="386" t="s">
        <v>11</v>
      </c>
      <c r="AA855" s="386"/>
      <c r="AB855" s="386">
        <v>1</v>
      </c>
      <c r="AC855" s="386" t="s">
        <v>11</v>
      </c>
      <c r="AD855" s="383" t="s">
        <v>33</v>
      </c>
      <c r="AE855" s="383" t="s">
        <v>34</v>
      </c>
      <c r="AF855" s="383">
        <v>100</v>
      </c>
      <c r="AG855" s="383" t="s">
        <v>35</v>
      </c>
      <c r="AH855" s="383" t="s">
        <v>34</v>
      </c>
      <c r="AI855" s="383" t="s">
        <v>34</v>
      </c>
      <c r="AJ855" s="383" t="s">
        <v>3554</v>
      </c>
      <c r="AK855" s="384" t="str">
        <f t="shared" si="27"/>
        <v>NA</v>
      </c>
      <c r="AL855" s="384" t="str">
        <f t="shared" si="28"/>
        <v>NA</v>
      </c>
      <c r="AN855" s="196"/>
    </row>
    <row r="856" spans="1:40" s="181" customFormat="1" x14ac:dyDescent="0.25">
      <c r="A856" s="381" t="s">
        <v>3224</v>
      </c>
      <c r="B856" s="382" t="s">
        <v>55</v>
      </c>
      <c r="C856" s="382" t="s">
        <v>30</v>
      </c>
      <c r="D856" s="382" t="s">
        <v>56</v>
      </c>
      <c r="E856" s="382" t="s">
        <v>3</v>
      </c>
      <c r="F856" s="385">
        <v>100</v>
      </c>
      <c r="G856" s="383">
        <v>163</v>
      </c>
      <c r="H856" s="383" t="s">
        <v>835</v>
      </c>
      <c r="I856" s="385">
        <v>100</v>
      </c>
      <c r="J856" s="383">
        <v>163</v>
      </c>
      <c r="K856" s="383" t="s">
        <v>835</v>
      </c>
      <c r="L856" s="385"/>
      <c r="M856" s="383">
        <v>41</v>
      </c>
      <c r="N856" s="383" t="s">
        <v>835</v>
      </c>
      <c r="O856" s="385"/>
      <c r="P856" s="385"/>
      <c r="Q856" s="386" t="s">
        <v>11</v>
      </c>
      <c r="R856" s="385">
        <v>50</v>
      </c>
      <c r="S856" s="383">
        <v>151</v>
      </c>
      <c r="T856" s="386" t="s">
        <v>36</v>
      </c>
      <c r="U856" s="386">
        <v>62</v>
      </c>
      <c r="V856" s="386">
        <v>149</v>
      </c>
      <c r="W856" s="386" t="s">
        <v>834</v>
      </c>
      <c r="X856" s="385">
        <v>60</v>
      </c>
      <c r="Y856" s="383">
        <v>151</v>
      </c>
      <c r="Z856" s="386" t="s">
        <v>34</v>
      </c>
      <c r="AA856" s="386">
        <v>68</v>
      </c>
      <c r="AB856" s="386">
        <v>150</v>
      </c>
      <c r="AC856" s="386" t="s">
        <v>11</v>
      </c>
      <c r="AD856" s="383" t="s">
        <v>104</v>
      </c>
      <c r="AE856" s="383" t="s">
        <v>36</v>
      </c>
      <c r="AF856" s="383">
        <v>92</v>
      </c>
      <c r="AG856" s="383" t="s">
        <v>35</v>
      </c>
      <c r="AH856" s="383" t="s">
        <v>34</v>
      </c>
      <c r="AI856" s="383" t="s">
        <v>36</v>
      </c>
      <c r="AJ856" s="383" t="s">
        <v>3554</v>
      </c>
      <c r="AK856" s="384" t="str">
        <f t="shared" si="27"/>
        <v>NO</v>
      </c>
      <c r="AL856" s="384" t="str">
        <f t="shared" si="28"/>
        <v>Yes-SH</v>
      </c>
      <c r="AN856" s="196"/>
    </row>
    <row r="857" spans="1:40" s="181" customFormat="1" x14ac:dyDescent="0.25">
      <c r="A857" s="381" t="s">
        <v>3224</v>
      </c>
      <c r="B857" s="382" t="s">
        <v>58</v>
      </c>
      <c r="C857" s="382" t="s">
        <v>30</v>
      </c>
      <c r="D857" s="382" t="s">
        <v>59</v>
      </c>
      <c r="E857" s="382" t="s">
        <v>3</v>
      </c>
      <c r="F857" s="383"/>
      <c r="G857" s="383">
        <v>17</v>
      </c>
      <c r="H857" s="383" t="s">
        <v>11</v>
      </c>
      <c r="I857" s="383"/>
      <c r="J857" s="383">
        <v>17</v>
      </c>
      <c r="K857" s="383" t="s">
        <v>11</v>
      </c>
      <c r="L857" s="385"/>
      <c r="M857" s="383">
        <v>6</v>
      </c>
      <c r="N857" s="383" t="s">
        <v>11</v>
      </c>
      <c r="O857" s="385"/>
      <c r="P857" s="385"/>
      <c r="Q857" s="386" t="s">
        <v>11</v>
      </c>
      <c r="R857" s="383"/>
      <c r="S857" s="383">
        <v>17</v>
      </c>
      <c r="T857" s="386" t="s">
        <v>11</v>
      </c>
      <c r="U857" s="386"/>
      <c r="V857" s="386">
        <v>14</v>
      </c>
      <c r="W857" s="386" t="s">
        <v>11</v>
      </c>
      <c r="X857" s="383"/>
      <c r="Y857" s="383">
        <v>17</v>
      </c>
      <c r="Z857" s="386" t="s">
        <v>11</v>
      </c>
      <c r="AA857" s="386"/>
      <c r="AB857" s="386">
        <v>16</v>
      </c>
      <c r="AC857" s="386" t="s">
        <v>11</v>
      </c>
      <c r="AD857" s="383" t="s">
        <v>57</v>
      </c>
      <c r="AE857" s="383" t="s">
        <v>36</v>
      </c>
      <c r="AF857" s="383">
        <v>79</v>
      </c>
      <c r="AG857" s="383" t="s">
        <v>35</v>
      </c>
      <c r="AH857" s="383" t="s">
        <v>34</v>
      </c>
      <c r="AI857" s="383" t="s">
        <v>34</v>
      </c>
      <c r="AJ857" s="383" t="s">
        <v>3554</v>
      </c>
      <c r="AK857" s="384" t="str">
        <f t="shared" si="27"/>
        <v>NA</v>
      </c>
      <c r="AL857" s="384" t="str">
        <f t="shared" si="28"/>
        <v>NA</v>
      </c>
      <c r="AN857" s="196"/>
    </row>
    <row r="858" spans="1:40" s="181" customFormat="1" x14ac:dyDescent="0.25">
      <c r="A858" s="381" t="s">
        <v>3224</v>
      </c>
      <c r="B858" s="382" t="s">
        <v>60</v>
      </c>
      <c r="C858" s="382" t="s">
        <v>30</v>
      </c>
      <c r="D858" s="382" t="s">
        <v>61</v>
      </c>
      <c r="E858" s="382" t="s">
        <v>3</v>
      </c>
      <c r="F858" s="383">
        <v>100</v>
      </c>
      <c r="G858" s="383">
        <v>30</v>
      </c>
      <c r="H858" s="383" t="s">
        <v>835</v>
      </c>
      <c r="I858" s="383">
        <v>100</v>
      </c>
      <c r="J858" s="383">
        <v>30</v>
      </c>
      <c r="K858" s="383" t="s">
        <v>835</v>
      </c>
      <c r="L858" s="385"/>
      <c r="M858" s="383">
        <v>14</v>
      </c>
      <c r="N858" s="383" t="s">
        <v>11</v>
      </c>
      <c r="O858" s="385"/>
      <c r="P858" s="385"/>
      <c r="Q858" s="386" t="s">
        <v>11</v>
      </c>
      <c r="R858" s="383"/>
      <c r="S858" s="383">
        <v>29</v>
      </c>
      <c r="T858" s="386" t="s">
        <v>11</v>
      </c>
      <c r="U858" s="386"/>
      <c r="V858" s="386">
        <v>29</v>
      </c>
      <c r="W858" s="386" t="s">
        <v>11</v>
      </c>
      <c r="X858" s="383"/>
      <c r="Y858" s="383">
        <v>29</v>
      </c>
      <c r="Z858" s="386" t="s">
        <v>11</v>
      </c>
      <c r="AA858" s="386"/>
      <c r="AB858" s="386">
        <v>29</v>
      </c>
      <c r="AC858" s="386" t="s">
        <v>11</v>
      </c>
      <c r="AD858" s="383" t="s">
        <v>57</v>
      </c>
      <c r="AE858" s="383" t="s">
        <v>36</v>
      </c>
      <c r="AF858" s="383">
        <v>85</v>
      </c>
      <c r="AG858" s="383" t="s">
        <v>35</v>
      </c>
      <c r="AH858" s="383" t="s">
        <v>34</v>
      </c>
      <c r="AI858" s="383" t="s">
        <v>36</v>
      </c>
      <c r="AJ858" s="383" t="s">
        <v>3554</v>
      </c>
      <c r="AK858" s="384" t="str">
        <f t="shared" si="27"/>
        <v>NA</v>
      </c>
      <c r="AL858" s="384" t="str">
        <f t="shared" si="28"/>
        <v>NA</v>
      </c>
      <c r="AN858" s="196"/>
    </row>
    <row r="859" spans="1:40" s="181" customFormat="1" x14ac:dyDescent="0.25">
      <c r="A859" s="381" t="s">
        <v>3224</v>
      </c>
      <c r="B859" s="382" t="s">
        <v>62</v>
      </c>
      <c r="C859" s="382" t="s">
        <v>30</v>
      </c>
      <c r="D859" s="382" t="s">
        <v>63</v>
      </c>
      <c r="E859" s="382" t="s">
        <v>3</v>
      </c>
      <c r="F859" s="383"/>
      <c r="G859" s="383">
        <v>27</v>
      </c>
      <c r="H859" s="383" t="s">
        <v>11</v>
      </c>
      <c r="I859" s="383"/>
      <c r="J859" s="383">
        <v>27</v>
      </c>
      <c r="K859" s="383" t="s">
        <v>11</v>
      </c>
      <c r="L859" s="385"/>
      <c r="M859" s="383">
        <v>7</v>
      </c>
      <c r="N859" s="383" t="s">
        <v>11</v>
      </c>
      <c r="O859" s="385"/>
      <c r="P859" s="385"/>
      <c r="Q859" s="386" t="s">
        <v>11</v>
      </c>
      <c r="R859" s="383"/>
      <c r="S859" s="383">
        <v>25</v>
      </c>
      <c r="T859" s="386" t="s">
        <v>11</v>
      </c>
      <c r="U859" s="386"/>
      <c r="V859" s="386">
        <v>25</v>
      </c>
      <c r="W859" s="386" t="s">
        <v>11</v>
      </c>
      <c r="X859" s="383"/>
      <c r="Y859" s="383">
        <v>24</v>
      </c>
      <c r="Z859" s="386" t="s">
        <v>11</v>
      </c>
      <c r="AA859" s="386"/>
      <c r="AB859" s="386">
        <v>24</v>
      </c>
      <c r="AC859" s="386" t="s">
        <v>11</v>
      </c>
      <c r="AD859" s="383" t="s">
        <v>33</v>
      </c>
      <c r="AE859" s="383" t="s">
        <v>36</v>
      </c>
      <c r="AF859" s="383">
        <v>87</v>
      </c>
      <c r="AG859" s="383" t="s">
        <v>40</v>
      </c>
      <c r="AH859" s="383" t="s">
        <v>34</v>
      </c>
      <c r="AI859" s="383" t="s">
        <v>34</v>
      </c>
      <c r="AJ859" s="383" t="s">
        <v>3554</v>
      </c>
      <c r="AK859" s="384" t="str">
        <f t="shared" si="27"/>
        <v>NA</v>
      </c>
      <c r="AL859" s="384" t="str">
        <f t="shared" si="28"/>
        <v>NA</v>
      </c>
      <c r="AN859" s="196"/>
    </row>
    <row r="860" spans="1:40" s="181" customFormat="1" x14ac:dyDescent="0.25">
      <c r="A860" s="381" t="s">
        <v>3224</v>
      </c>
      <c r="B860" s="382" t="s">
        <v>64</v>
      </c>
      <c r="C860" s="382" t="s">
        <v>30</v>
      </c>
      <c r="D860" s="382" t="s">
        <v>65</v>
      </c>
      <c r="E860" s="382" t="s">
        <v>3</v>
      </c>
      <c r="F860" s="383"/>
      <c r="G860" s="383">
        <v>5</v>
      </c>
      <c r="H860" s="383" t="s">
        <v>11</v>
      </c>
      <c r="I860" s="383"/>
      <c r="J860" s="383">
        <v>5</v>
      </c>
      <c r="K860" s="383" t="s">
        <v>11</v>
      </c>
      <c r="L860" s="385"/>
      <c r="M860" s="383">
        <v>0</v>
      </c>
      <c r="N860" s="383" t="s">
        <v>11</v>
      </c>
      <c r="O860" s="385"/>
      <c r="P860" s="385"/>
      <c r="Q860" s="386" t="s">
        <v>11</v>
      </c>
      <c r="R860" s="383"/>
      <c r="S860" s="383">
        <v>5</v>
      </c>
      <c r="T860" s="386" t="s">
        <v>11</v>
      </c>
      <c r="U860" s="386"/>
      <c r="V860" s="386">
        <v>5</v>
      </c>
      <c r="W860" s="386" t="s">
        <v>11</v>
      </c>
      <c r="X860" s="383"/>
      <c r="Y860" s="383">
        <v>5</v>
      </c>
      <c r="Z860" s="386" t="s">
        <v>11</v>
      </c>
      <c r="AA860" s="386"/>
      <c r="AB860" s="386">
        <v>5</v>
      </c>
      <c r="AC860" s="386" t="s">
        <v>11</v>
      </c>
      <c r="AD860" s="383" t="s">
        <v>104</v>
      </c>
      <c r="AE860" s="383" t="s">
        <v>36</v>
      </c>
      <c r="AF860" s="383">
        <v>74</v>
      </c>
      <c r="AG860" s="383" t="s">
        <v>35</v>
      </c>
      <c r="AH860" s="383" t="s">
        <v>34</v>
      </c>
      <c r="AI860" s="383" t="s">
        <v>36</v>
      </c>
      <c r="AJ860" s="383" t="s">
        <v>3554</v>
      </c>
      <c r="AK860" s="384" t="str">
        <f t="shared" si="27"/>
        <v>NA</v>
      </c>
      <c r="AL860" s="384" t="str">
        <f t="shared" si="28"/>
        <v>NA</v>
      </c>
      <c r="AN860" s="196"/>
    </row>
    <row r="861" spans="1:40" s="181" customFormat="1" x14ac:dyDescent="0.25">
      <c r="A861" s="381" t="s">
        <v>3224</v>
      </c>
      <c r="B861" s="382" t="s">
        <v>66</v>
      </c>
      <c r="C861" s="382" t="s">
        <v>30</v>
      </c>
      <c r="D861" s="382" t="s">
        <v>67</v>
      </c>
      <c r="E861" s="382" t="s">
        <v>3</v>
      </c>
      <c r="F861" s="383"/>
      <c r="G861" s="383">
        <v>14</v>
      </c>
      <c r="H861" s="383" t="s">
        <v>11</v>
      </c>
      <c r="I861" s="383"/>
      <c r="J861" s="383">
        <v>14</v>
      </c>
      <c r="K861" s="383" t="s">
        <v>11</v>
      </c>
      <c r="L861" s="385"/>
      <c r="M861" s="383">
        <v>4</v>
      </c>
      <c r="N861" s="383" t="s">
        <v>11</v>
      </c>
      <c r="O861" s="385"/>
      <c r="P861" s="385"/>
      <c r="Q861" s="386" t="s">
        <v>11</v>
      </c>
      <c r="R861" s="383"/>
      <c r="S861" s="383">
        <v>12</v>
      </c>
      <c r="T861" s="386" t="s">
        <v>11</v>
      </c>
      <c r="U861" s="386"/>
      <c r="V861" s="386">
        <v>12</v>
      </c>
      <c r="W861" s="386" t="s">
        <v>11</v>
      </c>
      <c r="X861" s="383"/>
      <c r="Y861" s="383">
        <v>12</v>
      </c>
      <c r="Z861" s="386" t="s">
        <v>11</v>
      </c>
      <c r="AA861" s="386"/>
      <c r="AB861" s="386">
        <v>12</v>
      </c>
      <c r="AC861" s="386" t="s">
        <v>11</v>
      </c>
      <c r="AD861" s="383" t="s">
        <v>33</v>
      </c>
      <c r="AE861" s="383" t="s">
        <v>36</v>
      </c>
      <c r="AF861" s="383">
        <v>82</v>
      </c>
      <c r="AG861" s="383" t="s">
        <v>40</v>
      </c>
      <c r="AH861" s="383" t="s">
        <v>36</v>
      </c>
      <c r="AI861" s="383" t="s">
        <v>36</v>
      </c>
      <c r="AJ861" s="383" t="s">
        <v>3554</v>
      </c>
      <c r="AK861" s="384" t="str">
        <f t="shared" si="27"/>
        <v>NA</v>
      </c>
      <c r="AL861" s="384" t="str">
        <f t="shared" si="28"/>
        <v>NA</v>
      </c>
      <c r="AN861" s="196"/>
    </row>
    <row r="862" spans="1:40" s="181" customFormat="1" x14ac:dyDescent="0.25">
      <c r="A862" s="381" t="s">
        <v>3224</v>
      </c>
      <c r="B862" s="382" t="s">
        <v>68</v>
      </c>
      <c r="C862" s="382" t="s">
        <v>30</v>
      </c>
      <c r="D862" s="382" t="s">
        <v>69</v>
      </c>
      <c r="E862" s="382" t="s">
        <v>3</v>
      </c>
      <c r="F862" s="383">
        <v>100</v>
      </c>
      <c r="G862" s="383">
        <v>34</v>
      </c>
      <c r="H862" s="383" t="s">
        <v>835</v>
      </c>
      <c r="I862" s="383">
        <v>100</v>
      </c>
      <c r="J862" s="383">
        <v>34</v>
      </c>
      <c r="K862" s="383" t="s">
        <v>835</v>
      </c>
      <c r="L862" s="385"/>
      <c r="M862" s="383">
        <v>9</v>
      </c>
      <c r="N862" s="383" t="s">
        <v>11</v>
      </c>
      <c r="O862" s="385"/>
      <c r="P862" s="385"/>
      <c r="Q862" s="386" t="s">
        <v>11</v>
      </c>
      <c r="R862" s="383"/>
      <c r="S862" s="383">
        <v>33</v>
      </c>
      <c r="T862" s="386" t="s">
        <v>11</v>
      </c>
      <c r="U862" s="386"/>
      <c r="V862" s="386">
        <v>32</v>
      </c>
      <c r="W862" s="386" t="s">
        <v>11</v>
      </c>
      <c r="X862" s="383"/>
      <c r="Y862" s="383">
        <v>33</v>
      </c>
      <c r="Z862" s="386" t="s">
        <v>11</v>
      </c>
      <c r="AA862" s="386"/>
      <c r="AB862" s="386">
        <v>32</v>
      </c>
      <c r="AC862" s="386" t="s">
        <v>11</v>
      </c>
      <c r="AD862" s="383" t="s">
        <v>33</v>
      </c>
      <c r="AE862" s="383" t="s">
        <v>36</v>
      </c>
      <c r="AF862" s="383">
        <v>95</v>
      </c>
      <c r="AG862" s="383" t="s">
        <v>35</v>
      </c>
      <c r="AH862" s="383" t="s">
        <v>36</v>
      </c>
      <c r="AI862" s="383" t="s">
        <v>36</v>
      </c>
      <c r="AJ862" s="383" t="s">
        <v>3554</v>
      </c>
      <c r="AK862" s="384" t="str">
        <f t="shared" si="27"/>
        <v>NA</v>
      </c>
      <c r="AL862" s="384" t="str">
        <f t="shared" si="28"/>
        <v>NA</v>
      </c>
      <c r="AN862" s="196"/>
    </row>
    <row r="863" spans="1:40" s="181" customFormat="1" x14ac:dyDescent="0.25">
      <c r="A863" s="381" t="s">
        <v>3224</v>
      </c>
      <c r="B863" s="382" t="s">
        <v>70</v>
      </c>
      <c r="C863" s="382" t="s">
        <v>30</v>
      </c>
      <c r="D863" s="382" t="s">
        <v>71</v>
      </c>
      <c r="E863" s="382" t="s">
        <v>3</v>
      </c>
      <c r="F863" s="383"/>
      <c r="G863" s="383">
        <v>25</v>
      </c>
      <c r="H863" s="383" t="s">
        <v>11</v>
      </c>
      <c r="I863" s="383"/>
      <c r="J863" s="383">
        <v>25</v>
      </c>
      <c r="K863" s="383" t="s">
        <v>11</v>
      </c>
      <c r="L863" s="385"/>
      <c r="M863" s="383">
        <v>0</v>
      </c>
      <c r="N863" s="383" t="s">
        <v>11</v>
      </c>
      <c r="O863" s="385"/>
      <c r="P863" s="385"/>
      <c r="Q863" s="386" t="s">
        <v>11</v>
      </c>
      <c r="R863" s="383"/>
      <c r="S863" s="383">
        <v>23</v>
      </c>
      <c r="T863" s="386" t="s">
        <v>11</v>
      </c>
      <c r="U863" s="386"/>
      <c r="V863" s="386">
        <v>23</v>
      </c>
      <c r="W863" s="386" t="s">
        <v>11</v>
      </c>
      <c r="X863" s="383"/>
      <c r="Y863" s="383">
        <v>23</v>
      </c>
      <c r="Z863" s="386" t="s">
        <v>11</v>
      </c>
      <c r="AA863" s="386"/>
      <c r="AB863" s="386">
        <v>23</v>
      </c>
      <c r="AC863" s="386" t="s">
        <v>11</v>
      </c>
      <c r="AD863" s="383"/>
      <c r="AE863" s="383" t="s">
        <v>36</v>
      </c>
      <c r="AF863" s="383">
        <v>82</v>
      </c>
      <c r="AG863" s="383" t="s">
        <v>35</v>
      </c>
      <c r="AH863" s="383" t="s">
        <v>34</v>
      </c>
      <c r="AI863" s="383" t="s">
        <v>36</v>
      </c>
      <c r="AJ863" s="383" t="s">
        <v>3554</v>
      </c>
      <c r="AK863" s="384" t="str">
        <f t="shared" si="27"/>
        <v>NA</v>
      </c>
      <c r="AL863" s="384" t="str">
        <f t="shared" si="28"/>
        <v>NA</v>
      </c>
      <c r="AN863" s="196"/>
    </row>
    <row r="864" spans="1:40" s="181" customFormat="1" x14ac:dyDescent="0.25">
      <c r="A864" s="381" t="s">
        <v>3224</v>
      </c>
      <c r="B864" s="382" t="s">
        <v>72</v>
      </c>
      <c r="C864" s="382" t="s">
        <v>30</v>
      </c>
      <c r="D864" s="382" t="s">
        <v>73</v>
      </c>
      <c r="E864" s="382" t="s">
        <v>3</v>
      </c>
      <c r="F864" s="383"/>
      <c r="G864" s="383">
        <v>0</v>
      </c>
      <c r="H864" s="383" t="s">
        <v>11</v>
      </c>
      <c r="I864" s="383"/>
      <c r="J864" s="383">
        <v>0</v>
      </c>
      <c r="K864" s="383" t="s">
        <v>11</v>
      </c>
      <c r="L864" s="385"/>
      <c r="M864" s="383">
        <v>0</v>
      </c>
      <c r="N864" s="383" t="s">
        <v>11</v>
      </c>
      <c r="O864" s="385"/>
      <c r="P864" s="385"/>
      <c r="Q864" s="386" t="s">
        <v>11</v>
      </c>
      <c r="R864" s="383"/>
      <c r="S864" s="383">
        <v>0</v>
      </c>
      <c r="T864" s="386" t="s">
        <v>11</v>
      </c>
      <c r="U864" s="386"/>
      <c r="V864" s="386">
        <v>0</v>
      </c>
      <c r="W864" s="386" t="s">
        <v>11</v>
      </c>
      <c r="X864" s="383"/>
      <c r="Y864" s="383">
        <v>0</v>
      </c>
      <c r="Z864" s="386" t="s">
        <v>11</v>
      </c>
      <c r="AA864" s="386"/>
      <c r="AB864" s="386">
        <v>0</v>
      </c>
      <c r="AC864" s="386" t="s">
        <v>11</v>
      </c>
      <c r="AD864" s="383" t="s">
        <v>104</v>
      </c>
      <c r="AE864" s="383" t="s">
        <v>36</v>
      </c>
      <c r="AF864" s="383">
        <v>79</v>
      </c>
      <c r="AG864" s="383" t="s">
        <v>35</v>
      </c>
      <c r="AH864" s="383" t="s">
        <v>34</v>
      </c>
      <c r="AI864" s="383" t="s">
        <v>36</v>
      </c>
      <c r="AJ864" s="383" t="s">
        <v>3554</v>
      </c>
      <c r="AK864" s="384" t="str">
        <f t="shared" si="27"/>
        <v>NA</v>
      </c>
      <c r="AL864" s="384" t="str">
        <f t="shared" si="28"/>
        <v>NA</v>
      </c>
      <c r="AN864" s="196"/>
    </row>
    <row r="865" spans="1:40" s="181" customFormat="1" x14ac:dyDescent="0.25">
      <c r="A865" s="381" t="s">
        <v>3224</v>
      </c>
      <c r="B865" s="382" t="s">
        <v>74</v>
      </c>
      <c r="C865" s="382" t="s">
        <v>30</v>
      </c>
      <c r="D865" s="382" t="s">
        <v>75</v>
      </c>
      <c r="E865" s="382" t="s">
        <v>3</v>
      </c>
      <c r="F865" s="383"/>
      <c r="G865" s="383">
        <v>7</v>
      </c>
      <c r="H865" s="383" t="s">
        <v>11</v>
      </c>
      <c r="I865" s="383"/>
      <c r="J865" s="383">
        <v>7</v>
      </c>
      <c r="K865" s="383" t="s">
        <v>11</v>
      </c>
      <c r="L865" s="385"/>
      <c r="M865" s="383">
        <v>2</v>
      </c>
      <c r="N865" s="383" t="s">
        <v>11</v>
      </c>
      <c r="O865" s="385"/>
      <c r="P865" s="385"/>
      <c r="Q865" s="386" t="s">
        <v>11</v>
      </c>
      <c r="R865" s="383"/>
      <c r="S865" s="383">
        <v>7</v>
      </c>
      <c r="T865" s="386" t="s">
        <v>11</v>
      </c>
      <c r="U865" s="386"/>
      <c r="V865" s="386">
        <v>7</v>
      </c>
      <c r="W865" s="386" t="s">
        <v>11</v>
      </c>
      <c r="X865" s="383"/>
      <c r="Y865" s="383">
        <v>7</v>
      </c>
      <c r="Z865" s="386" t="s">
        <v>11</v>
      </c>
      <c r="AA865" s="386"/>
      <c r="AB865" s="386">
        <v>7</v>
      </c>
      <c r="AC865" s="386" t="s">
        <v>11</v>
      </c>
      <c r="AD865" s="383" t="s">
        <v>104</v>
      </c>
      <c r="AE865" s="383" t="s">
        <v>36</v>
      </c>
      <c r="AF865" s="383">
        <v>95</v>
      </c>
      <c r="AG865" s="383" t="s">
        <v>35</v>
      </c>
      <c r="AH865" s="383" t="s">
        <v>34</v>
      </c>
      <c r="AI865" s="383" t="s">
        <v>36</v>
      </c>
      <c r="AJ865" s="383" t="s">
        <v>3554</v>
      </c>
      <c r="AK865" s="384" t="str">
        <f t="shared" si="27"/>
        <v>NA</v>
      </c>
      <c r="AL865" s="384" t="str">
        <f t="shared" si="28"/>
        <v>NA</v>
      </c>
      <c r="AN865" s="196"/>
    </row>
    <row r="866" spans="1:40" s="181" customFormat="1" x14ac:dyDescent="0.25">
      <c r="A866" s="381" t="s">
        <v>3224</v>
      </c>
      <c r="B866" s="382" t="s">
        <v>841</v>
      </c>
      <c r="C866" s="382" t="s">
        <v>30</v>
      </c>
      <c r="D866" s="382" t="s">
        <v>2234</v>
      </c>
      <c r="E866" s="382" t="s">
        <v>3</v>
      </c>
      <c r="F866" s="383"/>
      <c r="G866" s="383">
        <v>27</v>
      </c>
      <c r="H866" s="383" t="s">
        <v>11</v>
      </c>
      <c r="I866" s="383"/>
      <c r="J866" s="383">
        <v>27</v>
      </c>
      <c r="K866" s="383" t="s">
        <v>11</v>
      </c>
      <c r="L866" s="385"/>
      <c r="M866" s="383">
        <v>7</v>
      </c>
      <c r="N866" s="383" t="s">
        <v>11</v>
      </c>
      <c r="O866" s="385"/>
      <c r="P866" s="385"/>
      <c r="Q866" s="386" t="s">
        <v>11</v>
      </c>
      <c r="R866" s="383"/>
      <c r="S866" s="383">
        <v>24</v>
      </c>
      <c r="T866" s="386" t="s">
        <v>11</v>
      </c>
      <c r="U866" s="386"/>
      <c r="V866" s="386">
        <v>24</v>
      </c>
      <c r="W866" s="386" t="s">
        <v>11</v>
      </c>
      <c r="X866" s="383"/>
      <c r="Y866" s="383">
        <v>25</v>
      </c>
      <c r="Z866" s="386" t="s">
        <v>11</v>
      </c>
      <c r="AA866" s="386"/>
      <c r="AB866" s="386">
        <v>25</v>
      </c>
      <c r="AC866" s="386" t="s">
        <v>11</v>
      </c>
      <c r="AD866" s="383" t="s">
        <v>214</v>
      </c>
      <c r="AE866" s="383" t="s">
        <v>36</v>
      </c>
      <c r="AF866" s="383">
        <v>82</v>
      </c>
      <c r="AG866" s="383" t="s">
        <v>35</v>
      </c>
      <c r="AH866" s="383" t="s">
        <v>34</v>
      </c>
      <c r="AI866" s="383" t="s">
        <v>34</v>
      </c>
      <c r="AJ866" s="383" t="s">
        <v>3554</v>
      </c>
      <c r="AK866" s="384" t="str">
        <f t="shared" si="27"/>
        <v>NA</v>
      </c>
      <c r="AL866" s="384" t="str">
        <f t="shared" si="28"/>
        <v>NA</v>
      </c>
      <c r="AN866" s="196"/>
    </row>
    <row r="867" spans="1:40" s="181" customFormat="1" x14ac:dyDescent="0.25">
      <c r="A867" s="381" t="s">
        <v>3224</v>
      </c>
      <c r="B867" s="382" t="s">
        <v>76</v>
      </c>
      <c r="C867" s="382" t="s">
        <v>30</v>
      </c>
      <c r="D867" s="382" t="s">
        <v>77</v>
      </c>
      <c r="E867" s="382" t="s">
        <v>3</v>
      </c>
      <c r="F867" s="383">
        <v>100</v>
      </c>
      <c r="G867" s="383">
        <v>268</v>
      </c>
      <c r="H867" s="383" t="s">
        <v>835</v>
      </c>
      <c r="I867" s="383">
        <v>100</v>
      </c>
      <c r="J867" s="383">
        <v>268</v>
      </c>
      <c r="K867" s="383" t="s">
        <v>835</v>
      </c>
      <c r="L867" s="385"/>
      <c r="M867" s="383">
        <v>102</v>
      </c>
      <c r="N867" s="383" t="s">
        <v>835</v>
      </c>
      <c r="O867" s="385"/>
      <c r="P867" s="385"/>
      <c r="Q867" s="386" t="s">
        <v>11</v>
      </c>
      <c r="R867" s="383">
        <v>65</v>
      </c>
      <c r="S867" s="383">
        <v>255</v>
      </c>
      <c r="T867" s="386" t="s">
        <v>36</v>
      </c>
      <c r="U867" s="386">
        <v>65</v>
      </c>
      <c r="V867" s="386">
        <v>249</v>
      </c>
      <c r="W867" s="386" t="s">
        <v>834</v>
      </c>
      <c r="X867" s="383">
        <v>61</v>
      </c>
      <c r="Y867" s="383">
        <v>254</v>
      </c>
      <c r="Z867" s="386" t="s">
        <v>36</v>
      </c>
      <c r="AA867" s="386">
        <v>59</v>
      </c>
      <c r="AB867" s="386">
        <v>248</v>
      </c>
      <c r="AC867" s="386" t="s">
        <v>834</v>
      </c>
      <c r="AD867" s="383" t="s">
        <v>33</v>
      </c>
      <c r="AE867" s="383" t="s">
        <v>36</v>
      </c>
      <c r="AF867" s="383">
        <v>77</v>
      </c>
      <c r="AG867" s="383" t="s">
        <v>40</v>
      </c>
      <c r="AH867" s="383" t="s">
        <v>36</v>
      </c>
      <c r="AI867" s="383" t="s">
        <v>36</v>
      </c>
      <c r="AJ867" s="383" t="s">
        <v>3554</v>
      </c>
      <c r="AK867" s="384" t="str">
        <f t="shared" si="27"/>
        <v>NO</v>
      </c>
      <c r="AL867" s="384" t="str">
        <f t="shared" si="28"/>
        <v>NO</v>
      </c>
      <c r="AN867" s="196"/>
    </row>
    <row r="868" spans="1:40" s="181" customFormat="1" x14ac:dyDescent="0.25">
      <c r="A868" s="381" t="s">
        <v>3224</v>
      </c>
      <c r="B868" s="382" t="s">
        <v>78</v>
      </c>
      <c r="C868" s="382" t="s">
        <v>30</v>
      </c>
      <c r="D868" s="382" t="s">
        <v>79</v>
      </c>
      <c r="E868" s="382" t="s">
        <v>3</v>
      </c>
      <c r="F868" s="383">
        <v>100</v>
      </c>
      <c r="G868" s="383">
        <v>38</v>
      </c>
      <c r="H868" s="383" t="s">
        <v>835</v>
      </c>
      <c r="I868" s="383">
        <v>100</v>
      </c>
      <c r="J868" s="383">
        <v>38</v>
      </c>
      <c r="K868" s="383" t="s">
        <v>835</v>
      </c>
      <c r="L868" s="385"/>
      <c r="M868" s="383">
        <v>14</v>
      </c>
      <c r="N868" s="383" t="s">
        <v>11</v>
      </c>
      <c r="O868" s="385"/>
      <c r="P868" s="385"/>
      <c r="Q868" s="386" t="s">
        <v>11</v>
      </c>
      <c r="R868" s="383"/>
      <c r="S868" s="383">
        <v>36</v>
      </c>
      <c r="T868" s="386" t="s">
        <v>11</v>
      </c>
      <c r="U868" s="386"/>
      <c r="V868" s="386">
        <v>34</v>
      </c>
      <c r="W868" s="386" t="s">
        <v>11</v>
      </c>
      <c r="X868" s="383"/>
      <c r="Y868" s="383">
        <v>36</v>
      </c>
      <c r="Z868" s="386" t="s">
        <v>11</v>
      </c>
      <c r="AA868" s="386"/>
      <c r="AB868" s="386">
        <v>34</v>
      </c>
      <c r="AC868" s="386" t="s">
        <v>11</v>
      </c>
      <c r="AD868" s="383" t="s">
        <v>33</v>
      </c>
      <c r="AE868" s="383" t="s">
        <v>34</v>
      </c>
      <c r="AF868" s="383">
        <v>100</v>
      </c>
      <c r="AG868" s="383" t="s">
        <v>40</v>
      </c>
      <c r="AH868" s="383" t="s">
        <v>36</v>
      </c>
      <c r="AI868" s="383" t="s">
        <v>36</v>
      </c>
      <c r="AJ868" s="383" t="s">
        <v>3554</v>
      </c>
      <c r="AK868" s="384" t="str">
        <f t="shared" si="27"/>
        <v>NA</v>
      </c>
      <c r="AL868" s="384" t="str">
        <f t="shared" si="28"/>
        <v>NA</v>
      </c>
      <c r="AN868" s="196"/>
    </row>
    <row r="869" spans="1:40" s="181" customFormat="1" x14ac:dyDescent="0.25">
      <c r="A869" s="381" t="s">
        <v>3224</v>
      </c>
      <c r="B869" s="382" t="s">
        <v>80</v>
      </c>
      <c r="C869" s="382" t="s">
        <v>30</v>
      </c>
      <c r="D869" s="382" t="s">
        <v>81</v>
      </c>
      <c r="E869" s="382" t="s">
        <v>3</v>
      </c>
      <c r="F869" s="383"/>
      <c r="G869" s="383">
        <v>1</v>
      </c>
      <c r="H869" s="383" t="s">
        <v>11</v>
      </c>
      <c r="I869" s="383"/>
      <c r="J869" s="383">
        <v>1</v>
      </c>
      <c r="K869" s="383" t="s">
        <v>11</v>
      </c>
      <c r="L869" s="385"/>
      <c r="M869" s="383">
        <v>0</v>
      </c>
      <c r="N869" s="383" t="s">
        <v>11</v>
      </c>
      <c r="O869" s="385"/>
      <c r="P869" s="385"/>
      <c r="Q869" s="386" t="s">
        <v>11</v>
      </c>
      <c r="R869" s="383"/>
      <c r="S869" s="383">
        <v>1</v>
      </c>
      <c r="T869" s="386" t="s">
        <v>11</v>
      </c>
      <c r="U869" s="386"/>
      <c r="V869" s="386">
        <v>1</v>
      </c>
      <c r="W869" s="386" t="s">
        <v>11</v>
      </c>
      <c r="X869" s="383"/>
      <c r="Y869" s="383">
        <v>1</v>
      </c>
      <c r="Z869" s="386" t="s">
        <v>11</v>
      </c>
      <c r="AA869" s="386"/>
      <c r="AB869" s="386">
        <v>1</v>
      </c>
      <c r="AC869" s="386" t="s">
        <v>11</v>
      </c>
      <c r="AD869" s="383" t="s">
        <v>33</v>
      </c>
      <c r="AE869" s="383" t="s">
        <v>34</v>
      </c>
      <c r="AF869" s="383">
        <v>100</v>
      </c>
      <c r="AG869" s="383" t="s">
        <v>35</v>
      </c>
      <c r="AH869" s="383" t="s">
        <v>34</v>
      </c>
      <c r="AI869" s="383" t="s">
        <v>36</v>
      </c>
      <c r="AJ869" s="383" t="s">
        <v>3554</v>
      </c>
      <c r="AK869" s="384" t="str">
        <f t="shared" si="27"/>
        <v>NA</v>
      </c>
      <c r="AL869" s="384" t="str">
        <f t="shared" si="28"/>
        <v>NA</v>
      </c>
      <c r="AN869" s="196"/>
    </row>
    <row r="870" spans="1:40" s="181" customFormat="1" x14ac:dyDescent="0.25">
      <c r="A870" s="381" t="s">
        <v>3224</v>
      </c>
      <c r="B870" s="382" t="s">
        <v>82</v>
      </c>
      <c r="C870" s="382" t="s">
        <v>30</v>
      </c>
      <c r="D870" s="382" t="s">
        <v>83</v>
      </c>
      <c r="E870" s="382" t="s">
        <v>3</v>
      </c>
      <c r="F870" s="383">
        <v>100</v>
      </c>
      <c r="G870" s="383">
        <v>103</v>
      </c>
      <c r="H870" s="383" t="s">
        <v>835</v>
      </c>
      <c r="I870" s="383">
        <v>100</v>
      </c>
      <c r="J870" s="383">
        <v>103</v>
      </c>
      <c r="K870" s="383" t="s">
        <v>835</v>
      </c>
      <c r="L870" s="385">
        <v>91</v>
      </c>
      <c r="M870" s="383">
        <v>33</v>
      </c>
      <c r="N870" s="383" t="s">
        <v>835</v>
      </c>
      <c r="O870" s="385"/>
      <c r="P870" s="385"/>
      <c r="Q870" s="386" t="s">
        <v>11</v>
      </c>
      <c r="R870" s="383">
        <v>55</v>
      </c>
      <c r="S870" s="383">
        <v>100</v>
      </c>
      <c r="T870" s="386" t="s">
        <v>36</v>
      </c>
      <c r="U870" s="386">
        <v>51</v>
      </c>
      <c r="V870" s="386">
        <v>97</v>
      </c>
      <c r="W870" s="386" t="s">
        <v>834</v>
      </c>
      <c r="X870" s="383">
        <v>50</v>
      </c>
      <c r="Y870" s="383">
        <v>100</v>
      </c>
      <c r="Z870" s="386" t="s">
        <v>36</v>
      </c>
      <c r="AA870" s="386">
        <v>47</v>
      </c>
      <c r="AB870" s="386">
        <v>96</v>
      </c>
      <c r="AC870" s="386" t="s">
        <v>834</v>
      </c>
      <c r="AD870" s="383" t="s">
        <v>57</v>
      </c>
      <c r="AE870" s="383" t="s">
        <v>36</v>
      </c>
      <c r="AF870" s="383">
        <v>72</v>
      </c>
      <c r="AG870" s="383" t="s">
        <v>35</v>
      </c>
      <c r="AH870" s="383" t="s">
        <v>34</v>
      </c>
      <c r="AI870" s="383" t="s">
        <v>36</v>
      </c>
      <c r="AJ870" s="383" t="s">
        <v>3554</v>
      </c>
      <c r="AK870" s="384" t="str">
        <f t="shared" si="27"/>
        <v>NO</v>
      </c>
      <c r="AL870" s="384" t="str">
        <f t="shared" si="28"/>
        <v>NO</v>
      </c>
      <c r="AN870" s="196"/>
    </row>
    <row r="871" spans="1:40" s="181" customFormat="1" x14ac:dyDescent="0.25">
      <c r="A871" s="381" t="s">
        <v>3224</v>
      </c>
      <c r="B871" s="382" t="s">
        <v>84</v>
      </c>
      <c r="C871" s="382" t="s">
        <v>30</v>
      </c>
      <c r="D871" s="382" t="s">
        <v>85</v>
      </c>
      <c r="E871" s="382" t="s">
        <v>3</v>
      </c>
      <c r="F871" s="383"/>
      <c r="G871" s="383">
        <v>4</v>
      </c>
      <c r="H871" s="383" t="s">
        <v>11</v>
      </c>
      <c r="I871" s="383"/>
      <c r="J871" s="383">
        <v>4</v>
      </c>
      <c r="K871" s="383" t="s">
        <v>11</v>
      </c>
      <c r="L871" s="385"/>
      <c r="M871" s="383">
        <v>0</v>
      </c>
      <c r="N871" s="383" t="s">
        <v>11</v>
      </c>
      <c r="O871" s="385"/>
      <c r="P871" s="385"/>
      <c r="Q871" s="386" t="s">
        <v>11</v>
      </c>
      <c r="R871" s="383"/>
      <c r="S871" s="383">
        <v>4</v>
      </c>
      <c r="T871" s="386" t="s">
        <v>11</v>
      </c>
      <c r="U871" s="386"/>
      <c r="V871" s="386">
        <v>3</v>
      </c>
      <c r="W871" s="386" t="s">
        <v>11</v>
      </c>
      <c r="X871" s="383"/>
      <c r="Y871" s="383">
        <v>4</v>
      </c>
      <c r="Z871" s="386" t="s">
        <v>11</v>
      </c>
      <c r="AA871" s="386"/>
      <c r="AB871" s="386">
        <v>3</v>
      </c>
      <c r="AC871" s="386" t="s">
        <v>11</v>
      </c>
      <c r="AD871" s="383" t="s">
        <v>33</v>
      </c>
      <c r="AE871" s="383" t="s">
        <v>36</v>
      </c>
      <c r="AF871" s="383">
        <v>95</v>
      </c>
      <c r="AG871" s="383" t="s">
        <v>35</v>
      </c>
      <c r="AH871" s="383" t="s">
        <v>34</v>
      </c>
      <c r="AI871" s="383" t="s">
        <v>36</v>
      </c>
      <c r="AJ871" s="383" t="s">
        <v>3554</v>
      </c>
      <c r="AK871" s="384" t="str">
        <f t="shared" si="27"/>
        <v>NA</v>
      </c>
      <c r="AL871" s="384" t="str">
        <f t="shared" si="28"/>
        <v>NA</v>
      </c>
      <c r="AN871" s="196"/>
    </row>
    <row r="872" spans="1:40" s="181" customFormat="1" x14ac:dyDescent="0.25">
      <c r="A872" s="381" t="s">
        <v>3224</v>
      </c>
      <c r="B872" s="382" t="s">
        <v>86</v>
      </c>
      <c r="C872" s="382" t="s">
        <v>30</v>
      </c>
      <c r="D872" s="382" t="s">
        <v>87</v>
      </c>
      <c r="E872" s="382" t="s">
        <v>3</v>
      </c>
      <c r="F872" s="383">
        <v>100</v>
      </c>
      <c r="G872" s="383">
        <v>170</v>
      </c>
      <c r="H872" s="383" t="s">
        <v>835</v>
      </c>
      <c r="I872" s="383">
        <v>100</v>
      </c>
      <c r="J872" s="383">
        <v>170</v>
      </c>
      <c r="K872" s="383" t="s">
        <v>835</v>
      </c>
      <c r="L872" s="385"/>
      <c r="M872" s="383">
        <v>65</v>
      </c>
      <c r="N872" s="383" t="s">
        <v>835</v>
      </c>
      <c r="O872" s="385"/>
      <c r="P872" s="385"/>
      <c r="Q872" s="386" t="s">
        <v>11</v>
      </c>
      <c r="R872" s="383">
        <v>49</v>
      </c>
      <c r="S872" s="383">
        <v>156</v>
      </c>
      <c r="T872" s="386" t="s">
        <v>36</v>
      </c>
      <c r="U872" s="386">
        <v>58</v>
      </c>
      <c r="V872" s="386">
        <v>154</v>
      </c>
      <c r="W872" s="386" t="s">
        <v>834</v>
      </c>
      <c r="X872" s="383">
        <v>61</v>
      </c>
      <c r="Y872" s="383">
        <v>155</v>
      </c>
      <c r="Z872" s="386" t="s">
        <v>34</v>
      </c>
      <c r="AA872" s="386">
        <v>67</v>
      </c>
      <c r="AB872" s="386">
        <v>153</v>
      </c>
      <c r="AC872" s="386" t="s">
        <v>11</v>
      </c>
      <c r="AD872" s="383" t="s">
        <v>33</v>
      </c>
      <c r="AE872" s="383" t="s">
        <v>36</v>
      </c>
      <c r="AF872" s="383">
        <v>87</v>
      </c>
      <c r="AG872" s="383" t="s">
        <v>35</v>
      </c>
      <c r="AH872" s="383" t="s">
        <v>34</v>
      </c>
      <c r="AI872" s="383" t="s">
        <v>36</v>
      </c>
      <c r="AJ872" s="383" t="s">
        <v>3554</v>
      </c>
      <c r="AK872" s="384" t="str">
        <f t="shared" si="27"/>
        <v>NO</v>
      </c>
      <c r="AL872" s="384" t="str">
        <f t="shared" si="28"/>
        <v>Yes-SH</v>
      </c>
      <c r="AN872" s="196"/>
    </row>
    <row r="873" spans="1:40" s="181" customFormat="1" x14ac:dyDescent="0.25">
      <c r="A873" s="381" t="s">
        <v>3224</v>
      </c>
      <c r="B873" s="382" t="s">
        <v>88</v>
      </c>
      <c r="C873" s="382" t="s">
        <v>30</v>
      </c>
      <c r="D873" s="382" t="s">
        <v>89</v>
      </c>
      <c r="E873" s="382" t="s">
        <v>3</v>
      </c>
      <c r="F873" s="383"/>
      <c r="G873" s="383">
        <v>6</v>
      </c>
      <c r="H873" s="383" t="s">
        <v>11</v>
      </c>
      <c r="I873" s="383"/>
      <c r="J873" s="383">
        <v>6</v>
      </c>
      <c r="K873" s="383" t="s">
        <v>11</v>
      </c>
      <c r="L873" s="385"/>
      <c r="M873" s="383">
        <v>2</v>
      </c>
      <c r="N873" s="383" t="s">
        <v>11</v>
      </c>
      <c r="O873" s="385"/>
      <c r="P873" s="385"/>
      <c r="Q873" s="386" t="s">
        <v>11</v>
      </c>
      <c r="R873" s="383"/>
      <c r="S873" s="383">
        <v>6</v>
      </c>
      <c r="T873" s="386" t="s">
        <v>11</v>
      </c>
      <c r="U873" s="386"/>
      <c r="V873" s="386">
        <v>6</v>
      </c>
      <c r="W873" s="386" t="s">
        <v>11</v>
      </c>
      <c r="X873" s="383"/>
      <c r="Y873" s="383">
        <v>6</v>
      </c>
      <c r="Z873" s="386" t="s">
        <v>11</v>
      </c>
      <c r="AA873" s="386"/>
      <c r="AB873" s="386">
        <v>6</v>
      </c>
      <c r="AC873" s="386" t="s">
        <v>11</v>
      </c>
      <c r="AD873" s="383" t="s">
        <v>33</v>
      </c>
      <c r="AE873" s="383" t="s">
        <v>36</v>
      </c>
      <c r="AF873" s="383">
        <v>92</v>
      </c>
      <c r="AG873" s="383" t="s">
        <v>35</v>
      </c>
      <c r="AH873" s="383" t="s">
        <v>36</v>
      </c>
      <c r="AI873" s="383" t="s">
        <v>34</v>
      </c>
      <c r="AJ873" s="383" t="s">
        <v>3554</v>
      </c>
      <c r="AK873" s="384" t="str">
        <f t="shared" si="27"/>
        <v>NA</v>
      </c>
      <c r="AL873" s="384" t="str">
        <f t="shared" si="28"/>
        <v>NA</v>
      </c>
      <c r="AN873" s="196"/>
    </row>
    <row r="874" spans="1:40" s="181" customFormat="1" x14ac:dyDescent="0.25">
      <c r="A874" s="381" t="s">
        <v>3224</v>
      </c>
      <c r="B874" s="382" t="s">
        <v>90</v>
      </c>
      <c r="C874" s="382" t="s">
        <v>30</v>
      </c>
      <c r="D874" s="382" t="s">
        <v>91</v>
      </c>
      <c r="E874" s="382" t="s">
        <v>3</v>
      </c>
      <c r="F874" s="383">
        <v>100</v>
      </c>
      <c r="G874" s="383">
        <v>31</v>
      </c>
      <c r="H874" s="383" t="s">
        <v>835</v>
      </c>
      <c r="I874" s="383">
        <v>100</v>
      </c>
      <c r="J874" s="383">
        <v>31</v>
      </c>
      <c r="K874" s="383" t="s">
        <v>835</v>
      </c>
      <c r="L874" s="385"/>
      <c r="M874" s="383">
        <v>9</v>
      </c>
      <c r="N874" s="383" t="s">
        <v>11</v>
      </c>
      <c r="O874" s="385"/>
      <c r="P874" s="385"/>
      <c r="Q874" s="386" t="s">
        <v>11</v>
      </c>
      <c r="R874" s="383"/>
      <c r="S874" s="383">
        <v>30</v>
      </c>
      <c r="T874" s="386" t="s">
        <v>11</v>
      </c>
      <c r="U874" s="386"/>
      <c r="V874" s="386">
        <v>28</v>
      </c>
      <c r="W874" s="386" t="s">
        <v>11</v>
      </c>
      <c r="X874" s="383"/>
      <c r="Y874" s="383">
        <v>30</v>
      </c>
      <c r="Z874" s="386" t="s">
        <v>11</v>
      </c>
      <c r="AA874" s="386"/>
      <c r="AB874" s="386">
        <v>28</v>
      </c>
      <c r="AC874" s="386" t="s">
        <v>11</v>
      </c>
      <c r="AD874" s="383" t="s">
        <v>104</v>
      </c>
      <c r="AE874" s="383" t="s">
        <v>36</v>
      </c>
      <c r="AF874" s="383">
        <v>79</v>
      </c>
      <c r="AG874" s="383" t="s">
        <v>35</v>
      </c>
      <c r="AH874" s="383" t="s">
        <v>34</v>
      </c>
      <c r="AI874" s="383" t="s">
        <v>36</v>
      </c>
      <c r="AJ874" s="383" t="s">
        <v>3554</v>
      </c>
      <c r="AK874" s="384" t="str">
        <f t="shared" si="27"/>
        <v>NA</v>
      </c>
      <c r="AL874" s="384" t="str">
        <f t="shared" si="28"/>
        <v>NA</v>
      </c>
      <c r="AN874" s="196"/>
    </row>
    <row r="875" spans="1:40" s="181" customFormat="1" x14ac:dyDescent="0.25">
      <c r="A875" s="381" t="s">
        <v>3224</v>
      </c>
      <c r="B875" s="382" t="s">
        <v>92</v>
      </c>
      <c r="C875" s="382" t="s">
        <v>30</v>
      </c>
      <c r="D875" s="382" t="s">
        <v>93</v>
      </c>
      <c r="E875" s="382" t="s">
        <v>3</v>
      </c>
      <c r="F875" s="383">
        <v>100</v>
      </c>
      <c r="G875" s="383">
        <v>43</v>
      </c>
      <c r="H875" s="383" t="s">
        <v>835</v>
      </c>
      <c r="I875" s="383">
        <v>100</v>
      </c>
      <c r="J875" s="383">
        <v>43</v>
      </c>
      <c r="K875" s="383" t="s">
        <v>835</v>
      </c>
      <c r="L875" s="385"/>
      <c r="M875" s="383">
        <v>12</v>
      </c>
      <c r="N875" s="383" t="s">
        <v>11</v>
      </c>
      <c r="O875" s="385"/>
      <c r="P875" s="385"/>
      <c r="Q875" s="386" t="s">
        <v>11</v>
      </c>
      <c r="R875" s="383"/>
      <c r="S875" s="383">
        <v>43</v>
      </c>
      <c r="T875" s="386" t="s">
        <v>11</v>
      </c>
      <c r="U875" s="386"/>
      <c r="V875" s="386">
        <v>43</v>
      </c>
      <c r="W875" s="386" t="s">
        <v>11</v>
      </c>
      <c r="X875" s="383"/>
      <c r="Y875" s="383">
        <v>43</v>
      </c>
      <c r="Z875" s="386" t="s">
        <v>11</v>
      </c>
      <c r="AA875" s="386"/>
      <c r="AB875" s="386">
        <v>43</v>
      </c>
      <c r="AC875" s="386" t="s">
        <v>11</v>
      </c>
      <c r="AD875" s="383" t="s">
        <v>104</v>
      </c>
      <c r="AE875" s="383" t="s">
        <v>36</v>
      </c>
      <c r="AF875" s="383">
        <v>87</v>
      </c>
      <c r="AG875" s="383" t="s">
        <v>40</v>
      </c>
      <c r="AH875" s="383" t="s">
        <v>34</v>
      </c>
      <c r="AI875" s="383" t="s">
        <v>34</v>
      </c>
      <c r="AJ875" s="383" t="s">
        <v>3554</v>
      </c>
      <c r="AK875" s="384" t="str">
        <f t="shared" si="27"/>
        <v>NA</v>
      </c>
      <c r="AL875" s="384" t="str">
        <f t="shared" si="28"/>
        <v>NA</v>
      </c>
      <c r="AN875" s="196"/>
    </row>
    <row r="876" spans="1:40" s="181" customFormat="1" x14ac:dyDescent="0.25">
      <c r="A876" s="381" t="s">
        <v>3224</v>
      </c>
      <c r="B876" s="382" t="s">
        <v>842</v>
      </c>
      <c r="C876" s="382" t="s">
        <v>30</v>
      </c>
      <c r="D876" s="382" t="s">
        <v>2235</v>
      </c>
      <c r="E876" s="382" t="s">
        <v>3</v>
      </c>
      <c r="F876" s="383"/>
      <c r="G876" s="383">
        <v>16</v>
      </c>
      <c r="H876" s="383" t="s">
        <v>11</v>
      </c>
      <c r="I876" s="383"/>
      <c r="J876" s="383">
        <v>16</v>
      </c>
      <c r="K876" s="383" t="s">
        <v>11</v>
      </c>
      <c r="L876" s="385"/>
      <c r="M876" s="383">
        <v>8</v>
      </c>
      <c r="N876" s="383" t="s">
        <v>11</v>
      </c>
      <c r="O876" s="385"/>
      <c r="P876" s="385"/>
      <c r="Q876" s="386" t="s">
        <v>11</v>
      </c>
      <c r="R876" s="383"/>
      <c r="S876" s="383">
        <v>16</v>
      </c>
      <c r="T876" s="386" t="s">
        <v>11</v>
      </c>
      <c r="U876" s="386"/>
      <c r="V876" s="386">
        <v>15</v>
      </c>
      <c r="W876" s="386" t="s">
        <v>11</v>
      </c>
      <c r="X876" s="383"/>
      <c r="Y876" s="383">
        <v>16</v>
      </c>
      <c r="Z876" s="386" t="s">
        <v>11</v>
      </c>
      <c r="AA876" s="386"/>
      <c r="AB876" s="386">
        <v>15</v>
      </c>
      <c r="AC876" s="386" t="s">
        <v>11</v>
      </c>
      <c r="AD876" s="383" t="s">
        <v>33</v>
      </c>
      <c r="AE876" s="383" t="s">
        <v>34</v>
      </c>
      <c r="AF876" s="383">
        <v>100</v>
      </c>
      <c r="AG876" s="383" t="s">
        <v>35</v>
      </c>
      <c r="AH876" s="383" t="s">
        <v>34</v>
      </c>
      <c r="AI876" s="383" t="s">
        <v>34</v>
      </c>
      <c r="AJ876" s="383" t="s">
        <v>3554</v>
      </c>
      <c r="AK876" s="384" t="str">
        <f t="shared" si="27"/>
        <v>NA</v>
      </c>
      <c r="AL876" s="384" t="str">
        <f t="shared" si="28"/>
        <v>NA</v>
      </c>
      <c r="AN876" s="196"/>
    </row>
    <row r="877" spans="1:40" s="181" customFormat="1" x14ac:dyDescent="0.25">
      <c r="A877" s="381" t="s">
        <v>3224</v>
      </c>
      <c r="B877" s="382" t="s">
        <v>94</v>
      </c>
      <c r="C877" s="382" t="s">
        <v>30</v>
      </c>
      <c r="D877" s="382" t="s">
        <v>95</v>
      </c>
      <c r="E877" s="382" t="s">
        <v>3</v>
      </c>
      <c r="F877" s="383">
        <v>100</v>
      </c>
      <c r="G877" s="383">
        <v>285</v>
      </c>
      <c r="H877" s="383" t="s">
        <v>835</v>
      </c>
      <c r="I877" s="383">
        <v>100</v>
      </c>
      <c r="J877" s="383">
        <v>285</v>
      </c>
      <c r="K877" s="383" t="s">
        <v>835</v>
      </c>
      <c r="L877" s="385">
        <v>89</v>
      </c>
      <c r="M877" s="383">
        <v>76</v>
      </c>
      <c r="N877" s="383" t="s">
        <v>834</v>
      </c>
      <c r="O877" s="385"/>
      <c r="P877" s="385"/>
      <c r="Q877" s="386" t="s">
        <v>11</v>
      </c>
      <c r="R877" s="383">
        <v>64</v>
      </c>
      <c r="S877" s="383">
        <v>251</v>
      </c>
      <c r="T877" s="386" t="s">
        <v>36</v>
      </c>
      <c r="U877" s="386">
        <v>71</v>
      </c>
      <c r="V877" s="386">
        <v>246</v>
      </c>
      <c r="W877" s="386" t="s">
        <v>834</v>
      </c>
      <c r="X877" s="383">
        <v>62</v>
      </c>
      <c r="Y877" s="383">
        <v>251</v>
      </c>
      <c r="Z877" s="386" t="s">
        <v>36</v>
      </c>
      <c r="AA877" s="386">
        <v>64</v>
      </c>
      <c r="AB877" s="386">
        <v>246</v>
      </c>
      <c r="AC877" s="386" t="s">
        <v>834</v>
      </c>
      <c r="AD877" s="383" t="s">
        <v>33</v>
      </c>
      <c r="AE877" s="383" t="s">
        <v>36</v>
      </c>
      <c r="AF877" s="383">
        <v>79</v>
      </c>
      <c r="AG877" s="383" t="s">
        <v>35</v>
      </c>
      <c r="AH877" s="383" t="s">
        <v>34</v>
      </c>
      <c r="AI877" s="383" t="s">
        <v>36</v>
      </c>
      <c r="AJ877" s="383" t="s">
        <v>3554</v>
      </c>
      <c r="AK877" s="384" t="str">
        <f t="shared" si="27"/>
        <v>NO</v>
      </c>
      <c r="AL877" s="384" t="str">
        <f t="shared" si="28"/>
        <v>NO</v>
      </c>
      <c r="AN877" s="196"/>
    </row>
    <row r="878" spans="1:40" s="181" customFormat="1" x14ac:dyDescent="0.25">
      <c r="A878" s="381" t="s">
        <v>3224</v>
      </c>
      <c r="B878" s="382" t="s">
        <v>96</v>
      </c>
      <c r="C878" s="382" t="s">
        <v>30</v>
      </c>
      <c r="D878" s="382" t="s">
        <v>97</v>
      </c>
      <c r="E878" s="382" t="s">
        <v>3</v>
      </c>
      <c r="F878" s="383"/>
      <c r="G878" s="383">
        <v>1</v>
      </c>
      <c r="H878" s="383" t="s">
        <v>11</v>
      </c>
      <c r="I878" s="383"/>
      <c r="J878" s="383">
        <v>1</v>
      </c>
      <c r="K878" s="383" t="s">
        <v>11</v>
      </c>
      <c r="L878" s="385"/>
      <c r="M878" s="383">
        <v>0</v>
      </c>
      <c r="N878" s="383" t="s">
        <v>11</v>
      </c>
      <c r="O878" s="385"/>
      <c r="P878" s="385"/>
      <c r="Q878" s="386" t="s">
        <v>11</v>
      </c>
      <c r="R878" s="383"/>
      <c r="S878" s="383">
        <v>1</v>
      </c>
      <c r="T878" s="386" t="s">
        <v>11</v>
      </c>
      <c r="U878" s="386"/>
      <c r="V878" s="386">
        <v>1</v>
      </c>
      <c r="W878" s="386" t="s">
        <v>11</v>
      </c>
      <c r="X878" s="383"/>
      <c r="Y878" s="383">
        <v>1</v>
      </c>
      <c r="Z878" s="386" t="s">
        <v>11</v>
      </c>
      <c r="AA878" s="386"/>
      <c r="AB878" s="386">
        <v>1</v>
      </c>
      <c r="AC878" s="386" t="s">
        <v>11</v>
      </c>
      <c r="AD878" s="383" t="s">
        <v>33</v>
      </c>
      <c r="AE878" s="383" t="s">
        <v>34</v>
      </c>
      <c r="AF878" s="383">
        <v>100</v>
      </c>
      <c r="AG878" s="383" t="s">
        <v>35</v>
      </c>
      <c r="AH878" s="383" t="s">
        <v>36</v>
      </c>
      <c r="AI878" s="383" t="s">
        <v>34</v>
      </c>
      <c r="AJ878" s="383" t="s">
        <v>3554</v>
      </c>
      <c r="AK878" s="384" t="str">
        <f t="shared" si="27"/>
        <v>NA</v>
      </c>
      <c r="AL878" s="384" t="str">
        <f t="shared" si="28"/>
        <v>NA</v>
      </c>
      <c r="AN878" s="196"/>
    </row>
    <row r="879" spans="1:40" s="181" customFormat="1" x14ac:dyDescent="0.25">
      <c r="A879" s="381" t="s">
        <v>3224</v>
      </c>
      <c r="B879" s="382" t="s">
        <v>98</v>
      </c>
      <c r="C879" s="382" t="s">
        <v>30</v>
      </c>
      <c r="D879" s="382" t="s">
        <v>99</v>
      </c>
      <c r="E879" s="382" t="s">
        <v>3</v>
      </c>
      <c r="F879" s="383">
        <v>100</v>
      </c>
      <c r="G879" s="383">
        <v>243</v>
      </c>
      <c r="H879" s="383" t="s">
        <v>835</v>
      </c>
      <c r="I879" s="383">
        <v>100</v>
      </c>
      <c r="J879" s="383">
        <v>243</v>
      </c>
      <c r="K879" s="383" t="s">
        <v>835</v>
      </c>
      <c r="L879" s="385">
        <v>92</v>
      </c>
      <c r="M879" s="383">
        <v>83</v>
      </c>
      <c r="N879" s="383" t="s">
        <v>835</v>
      </c>
      <c r="O879" s="385"/>
      <c r="P879" s="385"/>
      <c r="Q879" s="386" t="s">
        <v>11</v>
      </c>
      <c r="R879" s="383">
        <v>54</v>
      </c>
      <c r="S879" s="383">
        <v>230</v>
      </c>
      <c r="T879" s="386" t="s">
        <v>36</v>
      </c>
      <c r="U879" s="386">
        <v>62</v>
      </c>
      <c r="V879" s="386">
        <v>225</v>
      </c>
      <c r="W879" s="386" t="s">
        <v>834</v>
      </c>
      <c r="X879" s="383">
        <v>57</v>
      </c>
      <c r="Y879" s="383">
        <v>231</v>
      </c>
      <c r="Z879" s="386" t="s">
        <v>36</v>
      </c>
      <c r="AA879" s="386">
        <v>58</v>
      </c>
      <c r="AB879" s="386">
        <v>226</v>
      </c>
      <c r="AC879" s="386" t="s">
        <v>834</v>
      </c>
      <c r="AD879" s="383" t="s">
        <v>57</v>
      </c>
      <c r="AE879" s="383" t="s">
        <v>36</v>
      </c>
      <c r="AF879" s="383">
        <v>79</v>
      </c>
      <c r="AG879" s="383" t="s">
        <v>35</v>
      </c>
      <c r="AH879" s="383" t="s">
        <v>34</v>
      </c>
      <c r="AI879" s="383" t="s">
        <v>36</v>
      </c>
      <c r="AJ879" s="383" t="s">
        <v>3554</v>
      </c>
      <c r="AK879" s="384" t="str">
        <f t="shared" si="27"/>
        <v>NO</v>
      </c>
      <c r="AL879" s="384" t="str">
        <f t="shared" si="28"/>
        <v>NO</v>
      </c>
      <c r="AN879" s="196"/>
    </row>
    <row r="880" spans="1:40" s="181" customFormat="1" x14ac:dyDescent="0.25">
      <c r="A880" s="381" t="s">
        <v>3224</v>
      </c>
      <c r="B880" s="382" t="s">
        <v>100</v>
      </c>
      <c r="C880" s="382" t="s">
        <v>30</v>
      </c>
      <c r="D880" s="382" t="s">
        <v>101</v>
      </c>
      <c r="E880" s="382" t="s">
        <v>3</v>
      </c>
      <c r="F880" s="383"/>
      <c r="G880" s="383">
        <v>10</v>
      </c>
      <c r="H880" s="383" t="s">
        <v>11</v>
      </c>
      <c r="I880" s="383"/>
      <c r="J880" s="383">
        <v>10</v>
      </c>
      <c r="K880" s="383" t="s">
        <v>11</v>
      </c>
      <c r="L880" s="385"/>
      <c r="M880" s="383">
        <v>1</v>
      </c>
      <c r="N880" s="383" t="s">
        <v>11</v>
      </c>
      <c r="O880" s="385"/>
      <c r="P880" s="385"/>
      <c r="Q880" s="386" t="s">
        <v>11</v>
      </c>
      <c r="R880" s="383"/>
      <c r="S880" s="383">
        <v>10</v>
      </c>
      <c r="T880" s="386" t="s">
        <v>11</v>
      </c>
      <c r="U880" s="386"/>
      <c r="V880" s="386">
        <v>10</v>
      </c>
      <c r="W880" s="386" t="s">
        <v>11</v>
      </c>
      <c r="X880" s="383"/>
      <c r="Y880" s="383">
        <v>10</v>
      </c>
      <c r="Z880" s="386" t="s">
        <v>11</v>
      </c>
      <c r="AA880" s="386"/>
      <c r="AB880" s="386">
        <v>10</v>
      </c>
      <c r="AC880" s="386" t="s">
        <v>11</v>
      </c>
      <c r="AD880" s="383" t="s">
        <v>33</v>
      </c>
      <c r="AE880" s="383" t="s">
        <v>34</v>
      </c>
      <c r="AF880" s="383">
        <v>100</v>
      </c>
      <c r="AG880" s="383" t="s">
        <v>35</v>
      </c>
      <c r="AH880" s="383" t="s">
        <v>36</v>
      </c>
      <c r="AI880" s="383" t="s">
        <v>34</v>
      </c>
      <c r="AJ880" s="383" t="s">
        <v>3554</v>
      </c>
      <c r="AK880" s="384" t="str">
        <f t="shared" si="27"/>
        <v>NA</v>
      </c>
      <c r="AL880" s="384" t="str">
        <f t="shared" si="28"/>
        <v>NA</v>
      </c>
      <c r="AN880" s="196"/>
    </row>
    <row r="881" spans="1:40" s="181" customFormat="1" x14ac:dyDescent="0.25">
      <c r="A881" s="381" t="s">
        <v>3224</v>
      </c>
      <c r="B881" s="382" t="s">
        <v>102</v>
      </c>
      <c r="C881" s="382" t="s">
        <v>30</v>
      </c>
      <c r="D881" s="382" t="s">
        <v>103</v>
      </c>
      <c r="E881" s="382" t="s">
        <v>3</v>
      </c>
      <c r="F881" s="383">
        <v>100</v>
      </c>
      <c r="G881" s="383">
        <v>206</v>
      </c>
      <c r="H881" s="383" t="s">
        <v>835</v>
      </c>
      <c r="I881" s="383">
        <v>100</v>
      </c>
      <c r="J881" s="383">
        <v>206</v>
      </c>
      <c r="K881" s="383" t="s">
        <v>835</v>
      </c>
      <c r="L881" s="385"/>
      <c r="M881" s="383">
        <v>77</v>
      </c>
      <c r="N881" s="383" t="s">
        <v>835</v>
      </c>
      <c r="O881" s="385"/>
      <c r="P881" s="385"/>
      <c r="Q881" s="386" t="s">
        <v>11</v>
      </c>
      <c r="R881" s="383">
        <v>58</v>
      </c>
      <c r="S881" s="383">
        <v>192</v>
      </c>
      <c r="T881" s="386" t="s">
        <v>34</v>
      </c>
      <c r="U881" s="386">
        <v>66</v>
      </c>
      <c r="V881" s="386">
        <v>187</v>
      </c>
      <c r="W881" s="386" t="s">
        <v>11</v>
      </c>
      <c r="X881" s="383">
        <v>74</v>
      </c>
      <c r="Y881" s="383">
        <v>192</v>
      </c>
      <c r="Z881" s="386" t="s">
        <v>34</v>
      </c>
      <c r="AA881" s="386">
        <v>77</v>
      </c>
      <c r="AB881" s="386">
        <v>186</v>
      </c>
      <c r="AC881" s="386" t="s">
        <v>11</v>
      </c>
      <c r="AD881" s="383" t="s">
        <v>33</v>
      </c>
      <c r="AE881" s="383" t="s">
        <v>36</v>
      </c>
      <c r="AF881" s="383">
        <v>95</v>
      </c>
      <c r="AG881" s="383" t="s">
        <v>35</v>
      </c>
      <c r="AH881" s="383" t="s">
        <v>34</v>
      </c>
      <c r="AI881" s="383" t="s">
        <v>36</v>
      </c>
      <c r="AJ881" s="383" t="s">
        <v>3554</v>
      </c>
      <c r="AK881" s="384" t="str">
        <f t="shared" si="27"/>
        <v>Yes-SH</v>
      </c>
      <c r="AL881" s="384" t="str">
        <f t="shared" si="28"/>
        <v>Yes-SH</v>
      </c>
      <c r="AN881" s="196"/>
    </row>
    <row r="882" spans="1:40" s="181" customFormat="1" x14ac:dyDescent="0.25">
      <c r="A882" s="381" t="s">
        <v>3224</v>
      </c>
      <c r="B882" s="382" t="s">
        <v>105</v>
      </c>
      <c r="C882" s="382" t="s">
        <v>30</v>
      </c>
      <c r="D882" s="382" t="s">
        <v>106</v>
      </c>
      <c r="E882" s="382" t="s">
        <v>3</v>
      </c>
      <c r="F882" s="383"/>
      <c r="G882" s="383">
        <v>3</v>
      </c>
      <c r="H882" s="383" t="s">
        <v>11</v>
      </c>
      <c r="I882" s="383"/>
      <c r="J882" s="383">
        <v>3</v>
      </c>
      <c r="K882" s="383" t="s">
        <v>11</v>
      </c>
      <c r="L882" s="385"/>
      <c r="M882" s="383">
        <v>1</v>
      </c>
      <c r="N882" s="383" t="s">
        <v>11</v>
      </c>
      <c r="O882" s="385"/>
      <c r="P882" s="385"/>
      <c r="Q882" s="386" t="s">
        <v>11</v>
      </c>
      <c r="R882" s="383"/>
      <c r="S882" s="383">
        <v>3</v>
      </c>
      <c r="T882" s="386" t="s">
        <v>11</v>
      </c>
      <c r="U882" s="386"/>
      <c r="V882" s="386">
        <v>3</v>
      </c>
      <c r="W882" s="386" t="s">
        <v>11</v>
      </c>
      <c r="X882" s="383"/>
      <c r="Y882" s="383">
        <v>3</v>
      </c>
      <c r="Z882" s="386" t="s">
        <v>11</v>
      </c>
      <c r="AA882" s="386"/>
      <c r="AB882" s="386">
        <v>3</v>
      </c>
      <c r="AC882" s="386" t="s">
        <v>11</v>
      </c>
      <c r="AD882" s="383" t="s">
        <v>33</v>
      </c>
      <c r="AE882" s="383" t="s">
        <v>36</v>
      </c>
      <c r="AF882" s="383">
        <v>74</v>
      </c>
      <c r="AG882" s="383" t="s">
        <v>35</v>
      </c>
      <c r="AH882" s="383" t="s">
        <v>34</v>
      </c>
      <c r="AI882" s="383" t="s">
        <v>36</v>
      </c>
      <c r="AJ882" s="383" t="s">
        <v>3554</v>
      </c>
      <c r="AK882" s="384" t="str">
        <f t="shared" si="27"/>
        <v>NA</v>
      </c>
      <c r="AL882" s="384" t="str">
        <f t="shared" si="28"/>
        <v>NA</v>
      </c>
      <c r="AN882" s="196"/>
    </row>
    <row r="883" spans="1:40" s="181" customFormat="1" x14ac:dyDescent="0.25">
      <c r="A883" s="381" t="s">
        <v>3224</v>
      </c>
      <c r="B883" s="382" t="s">
        <v>107</v>
      </c>
      <c r="C883" s="382" t="s">
        <v>30</v>
      </c>
      <c r="D883" s="382" t="s">
        <v>108</v>
      </c>
      <c r="E883" s="382" t="s">
        <v>3</v>
      </c>
      <c r="F883" s="383"/>
      <c r="G883" s="383">
        <v>9</v>
      </c>
      <c r="H883" s="383" t="s">
        <v>11</v>
      </c>
      <c r="I883" s="383"/>
      <c r="J883" s="383">
        <v>9</v>
      </c>
      <c r="K883" s="383" t="s">
        <v>11</v>
      </c>
      <c r="L883" s="385"/>
      <c r="M883" s="383">
        <v>2</v>
      </c>
      <c r="N883" s="383" t="s">
        <v>11</v>
      </c>
      <c r="O883" s="385"/>
      <c r="P883" s="385"/>
      <c r="Q883" s="386" t="s">
        <v>11</v>
      </c>
      <c r="R883" s="383"/>
      <c r="S883" s="383">
        <v>8</v>
      </c>
      <c r="T883" s="386" t="s">
        <v>11</v>
      </c>
      <c r="U883" s="386"/>
      <c r="V883" s="386">
        <v>8</v>
      </c>
      <c r="W883" s="386" t="s">
        <v>11</v>
      </c>
      <c r="X883" s="383"/>
      <c r="Y883" s="383">
        <v>8</v>
      </c>
      <c r="Z883" s="386" t="s">
        <v>11</v>
      </c>
      <c r="AA883" s="386"/>
      <c r="AB883" s="386">
        <v>8</v>
      </c>
      <c r="AC883" s="386" t="s">
        <v>11</v>
      </c>
      <c r="AD883" s="383" t="s">
        <v>33</v>
      </c>
      <c r="AE883" s="383" t="s">
        <v>36</v>
      </c>
      <c r="AF883" s="383">
        <v>79</v>
      </c>
      <c r="AG883" s="383" t="s">
        <v>35</v>
      </c>
      <c r="AH883" s="383" t="s">
        <v>34</v>
      </c>
      <c r="AI883" s="383" t="s">
        <v>36</v>
      </c>
      <c r="AJ883" s="383" t="s">
        <v>3554</v>
      </c>
      <c r="AK883" s="384" t="str">
        <f t="shared" si="27"/>
        <v>NA</v>
      </c>
      <c r="AL883" s="384" t="str">
        <f t="shared" si="28"/>
        <v>NA</v>
      </c>
      <c r="AN883" s="196"/>
    </row>
    <row r="884" spans="1:40" s="181" customFormat="1" x14ac:dyDescent="0.25">
      <c r="A884" s="381" t="s">
        <v>3224</v>
      </c>
      <c r="B884" s="382" t="s">
        <v>109</v>
      </c>
      <c r="C884" s="382" t="s">
        <v>30</v>
      </c>
      <c r="D884" s="382" t="s">
        <v>110</v>
      </c>
      <c r="E884" s="382" t="s">
        <v>3</v>
      </c>
      <c r="F884" s="383">
        <v>100</v>
      </c>
      <c r="G884" s="383">
        <v>335</v>
      </c>
      <c r="H884" s="383" t="s">
        <v>835</v>
      </c>
      <c r="I884" s="383">
        <v>100</v>
      </c>
      <c r="J884" s="383">
        <v>335</v>
      </c>
      <c r="K884" s="383" t="s">
        <v>835</v>
      </c>
      <c r="L884" s="385"/>
      <c r="M884" s="383">
        <v>97</v>
      </c>
      <c r="N884" s="383" t="s">
        <v>835</v>
      </c>
      <c r="O884" s="385"/>
      <c r="P884" s="385"/>
      <c r="Q884" s="386" t="s">
        <v>11</v>
      </c>
      <c r="R884" s="383">
        <v>54</v>
      </c>
      <c r="S884" s="383">
        <v>300</v>
      </c>
      <c r="T884" s="386" t="s">
        <v>36</v>
      </c>
      <c r="U884" s="386">
        <v>62</v>
      </c>
      <c r="V884" s="386">
        <v>293</v>
      </c>
      <c r="W884" s="386" t="s">
        <v>834</v>
      </c>
      <c r="X884" s="383">
        <v>70</v>
      </c>
      <c r="Y884" s="383">
        <v>301</v>
      </c>
      <c r="Z884" s="386" t="s">
        <v>34</v>
      </c>
      <c r="AA884" s="386">
        <v>73</v>
      </c>
      <c r="AB884" s="386">
        <v>294</v>
      </c>
      <c r="AC884" s="386" t="s">
        <v>11</v>
      </c>
      <c r="AD884" s="383" t="s">
        <v>104</v>
      </c>
      <c r="AE884" s="383" t="s">
        <v>36</v>
      </c>
      <c r="AF884" s="383">
        <v>92</v>
      </c>
      <c r="AG884" s="383" t="s">
        <v>35</v>
      </c>
      <c r="AH884" s="383" t="s">
        <v>34</v>
      </c>
      <c r="AI884" s="383" t="s">
        <v>36</v>
      </c>
      <c r="AJ884" s="383" t="s">
        <v>3554</v>
      </c>
      <c r="AK884" s="384" t="str">
        <f t="shared" si="27"/>
        <v>NO</v>
      </c>
      <c r="AL884" s="384" t="str">
        <f t="shared" si="28"/>
        <v>Yes-SH</v>
      </c>
      <c r="AN884" s="196"/>
    </row>
    <row r="885" spans="1:40" s="181" customFormat="1" x14ac:dyDescent="0.25">
      <c r="A885" s="381" t="s">
        <v>3224</v>
      </c>
      <c r="B885" s="382" t="s">
        <v>111</v>
      </c>
      <c r="C885" s="382" t="s">
        <v>30</v>
      </c>
      <c r="D885" s="382" t="s">
        <v>112</v>
      </c>
      <c r="E885" s="382" t="s">
        <v>3</v>
      </c>
      <c r="F885" s="383"/>
      <c r="G885" s="383">
        <v>13</v>
      </c>
      <c r="H885" s="383" t="s">
        <v>11</v>
      </c>
      <c r="I885" s="383"/>
      <c r="J885" s="383">
        <v>13</v>
      </c>
      <c r="K885" s="383" t="s">
        <v>11</v>
      </c>
      <c r="L885" s="385"/>
      <c r="M885" s="383">
        <v>2</v>
      </c>
      <c r="N885" s="383" t="s">
        <v>11</v>
      </c>
      <c r="O885" s="385"/>
      <c r="P885" s="385"/>
      <c r="Q885" s="386" t="s">
        <v>11</v>
      </c>
      <c r="R885" s="383"/>
      <c r="S885" s="383">
        <v>10</v>
      </c>
      <c r="T885" s="386" t="s">
        <v>11</v>
      </c>
      <c r="U885" s="386"/>
      <c r="V885" s="386">
        <v>10</v>
      </c>
      <c r="W885" s="386" t="s">
        <v>11</v>
      </c>
      <c r="X885" s="383"/>
      <c r="Y885" s="383">
        <v>10</v>
      </c>
      <c r="Z885" s="386" t="s">
        <v>11</v>
      </c>
      <c r="AA885" s="386"/>
      <c r="AB885" s="386">
        <v>10</v>
      </c>
      <c r="AC885" s="386" t="s">
        <v>11</v>
      </c>
      <c r="AD885" s="383" t="s">
        <v>33</v>
      </c>
      <c r="AE885" s="383" t="s">
        <v>36</v>
      </c>
      <c r="AF885" s="383">
        <v>92</v>
      </c>
      <c r="AG885" s="383" t="s">
        <v>35</v>
      </c>
      <c r="AH885" s="383" t="s">
        <v>34</v>
      </c>
      <c r="AI885" s="383" t="s">
        <v>36</v>
      </c>
      <c r="AJ885" s="383" t="s">
        <v>3554</v>
      </c>
      <c r="AK885" s="384" t="str">
        <f t="shared" si="27"/>
        <v>NA</v>
      </c>
      <c r="AL885" s="384" t="str">
        <f t="shared" si="28"/>
        <v>NA</v>
      </c>
      <c r="AN885" s="196"/>
    </row>
    <row r="886" spans="1:40" s="181" customFormat="1" x14ac:dyDescent="0.25">
      <c r="A886" s="381" t="s">
        <v>3224</v>
      </c>
      <c r="B886" s="382" t="s">
        <v>113</v>
      </c>
      <c r="C886" s="382" t="s">
        <v>30</v>
      </c>
      <c r="D886" s="382" t="s">
        <v>114</v>
      </c>
      <c r="E886" s="382" t="s">
        <v>3</v>
      </c>
      <c r="F886" s="383"/>
      <c r="G886" s="383">
        <v>1</v>
      </c>
      <c r="H886" s="383" t="s">
        <v>11</v>
      </c>
      <c r="I886" s="383"/>
      <c r="J886" s="383">
        <v>1</v>
      </c>
      <c r="K886" s="383" t="s">
        <v>11</v>
      </c>
      <c r="L886" s="385"/>
      <c r="M886" s="383">
        <v>0</v>
      </c>
      <c r="N886" s="383" t="s">
        <v>11</v>
      </c>
      <c r="O886" s="385"/>
      <c r="P886" s="385"/>
      <c r="Q886" s="386" t="s">
        <v>11</v>
      </c>
      <c r="R886" s="383"/>
      <c r="S886" s="383">
        <v>1</v>
      </c>
      <c r="T886" s="386" t="s">
        <v>11</v>
      </c>
      <c r="U886" s="386"/>
      <c r="V886" s="386">
        <v>1</v>
      </c>
      <c r="W886" s="386" t="s">
        <v>11</v>
      </c>
      <c r="X886" s="383"/>
      <c r="Y886" s="383">
        <v>1</v>
      </c>
      <c r="Z886" s="386" t="s">
        <v>11</v>
      </c>
      <c r="AA886" s="386"/>
      <c r="AB886" s="386">
        <v>1</v>
      </c>
      <c r="AC886" s="386" t="s">
        <v>11</v>
      </c>
      <c r="AD886" s="383" t="s">
        <v>33</v>
      </c>
      <c r="AE886" s="383" t="s">
        <v>34</v>
      </c>
      <c r="AF886" s="383">
        <v>100</v>
      </c>
      <c r="AG886" s="383" t="s">
        <v>35</v>
      </c>
      <c r="AH886" s="383" t="s">
        <v>36</v>
      </c>
      <c r="AI886" s="383" t="s">
        <v>34</v>
      </c>
      <c r="AJ886" s="383" t="s">
        <v>3554</v>
      </c>
      <c r="AK886" s="384" t="str">
        <f t="shared" si="27"/>
        <v>NA</v>
      </c>
      <c r="AL886" s="384" t="str">
        <f t="shared" si="28"/>
        <v>NA</v>
      </c>
      <c r="AN886" s="196"/>
    </row>
    <row r="887" spans="1:40" s="181" customFormat="1" x14ac:dyDescent="0.25">
      <c r="A887" s="381" t="s">
        <v>3224</v>
      </c>
      <c r="B887" s="382" t="s">
        <v>115</v>
      </c>
      <c r="C887" s="382" t="s">
        <v>30</v>
      </c>
      <c r="D887" s="382" t="s">
        <v>116</v>
      </c>
      <c r="E887" s="382" t="s">
        <v>3</v>
      </c>
      <c r="F887" s="383"/>
      <c r="G887" s="383">
        <v>17</v>
      </c>
      <c r="H887" s="383" t="s">
        <v>11</v>
      </c>
      <c r="I887" s="383"/>
      <c r="J887" s="383">
        <v>17</v>
      </c>
      <c r="K887" s="383" t="s">
        <v>11</v>
      </c>
      <c r="L887" s="385"/>
      <c r="M887" s="383">
        <v>2</v>
      </c>
      <c r="N887" s="383" t="s">
        <v>11</v>
      </c>
      <c r="O887" s="385"/>
      <c r="P887" s="385"/>
      <c r="Q887" s="386" t="s">
        <v>11</v>
      </c>
      <c r="R887" s="383"/>
      <c r="S887" s="383">
        <v>16</v>
      </c>
      <c r="T887" s="386" t="s">
        <v>11</v>
      </c>
      <c r="U887" s="386"/>
      <c r="V887" s="386">
        <v>16</v>
      </c>
      <c r="W887" s="386" t="s">
        <v>11</v>
      </c>
      <c r="X887" s="383"/>
      <c r="Y887" s="383">
        <v>17</v>
      </c>
      <c r="Z887" s="386" t="s">
        <v>11</v>
      </c>
      <c r="AA887" s="386"/>
      <c r="AB887" s="386">
        <v>17</v>
      </c>
      <c r="AC887" s="386" t="s">
        <v>11</v>
      </c>
      <c r="AD887" s="383" t="s">
        <v>33</v>
      </c>
      <c r="AE887" s="383" t="s">
        <v>34</v>
      </c>
      <c r="AF887" s="383">
        <v>100</v>
      </c>
      <c r="AG887" s="383" t="s">
        <v>35</v>
      </c>
      <c r="AH887" s="383" t="s">
        <v>36</v>
      </c>
      <c r="AI887" s="383" t="s">
        <v>34</v>
      </c>
      <c r="AJ887" s="383" t="s">
        <v>3554</v>
      </c>
      <c r="AK887" s="384" t="str">
        <f t="shared" si="27"/>
        <v>NA</v>
      </c>
      <c r="AL887" s="384" t="str">
        <f t="shared" si="28"/>
        <v>NA</v>
      </c>
      <c r="AN887" s="196"/>
    </row>
    <row r="888" spans="1:40" s="181" customFormat="1" x14ac:dyDescent="0.25">
      <c r="A888" s="381" t="s">
        <v>3224</v>
      </c>
      <c r="B888" s="382" t="s">
        <v>117</v>
      </c>
      <c r="C888" s="382" t="s">
        <v>30</v>
      </c>
      <c r="D888" s="382" t="s">
        <v>118</v>
      </c>
      <c r="E888" s="382" t="s">
        <v>3</v>
      </c>
      <c r="F888" s="383">
        <v>100</v>
      </c>
      <c r="G888" s="383">
        <v>62</v>
      </c>
      <c r="H888" s="383" t="s">
        <v>835</v>
      </c>
      <c r="I888" s="383">
        <v>100</v>
      </c>
      <c r="J888" s="383">
        <v>62</v>
      </c>
      <c r="K888" s="383" t="s">
        <v>835</v>
      </c>
      <c r="L888" s="385"/>
      <c r="M888" s="383">
        <v>25</v>
      </c>
      <c r="N888" s="383" t="s">
        <v>11</v>
      </c>
      <c r="O888" s="385"/>
      <c r="P888" s="385"/>
      <c r="Q888" s="386" t="s">
        <v>11</v>
      </c>
      <c r="R888" s="383">
        <v>41</v>
      </c>
      <c r="S888" s="383">
        <v>61</v>
      </c>
      <c r="T888" s="386" t="s">
        <v>36</v>
      </c>
      <c r="U888" s="386">
        <v>54</v>
      </c>
      <c r="V888" s="386">
        <v>61</v>
      </c>
      <c r="W888" s="386" t="s">
        <v>834</v>
      </c>
      <c r="X888" s="383">
        <v>63</v>
      </c>
      <c r="Y888" s="383">
        <v>62</v>
      </c>
      <c r="Z888" s="386" t="s">
        <v>34</v>
      </c>
      <c r="AA888" s="386">
        <v>52</v>
      </c>
      <c r="AB888" s="386">
        <v>62</v>
      </c>
      <c r="AC888" s="386" t="s">
        <v>11</v>
      </c>
      <c r="AD888" s="383" t="s">
        <v>57</v>
      </c>
      <c r="AE888" s="383" t="s">
        <v>36</v>
      </c>
      <c r="AF888" s="383">
        <v>77</v>
      </c>
      <c r="AG888" s="383" t="s">
        <v>35</v>
      </c>
      <c r="AH888" s="383" t="s">
        <v>34</v>
      </c>
      <c r="AI888" s="383" t="s">
        <v>36</v>
      </c>
      <c r="AJ888" s="383" t="s">
        <v>3554</v>
      </c>
      <c r="AK888" s="384" t="str">
        <f t="shared" si="27"/>
        <v>NO</v>
      </c>
      <c r="AL888" s="384" t="str">
        <f t="shared" si="28"/>
        <v>Yes-SH</v>
      </c>
      <c r="AN888" s="196"/>
    </row>
    <row r="889" spans="1:40" s="181" customFormat="1" x14ac:dyDescent="0.25">
      <c r="A889" s="381" t="s">
        <v>3224</v>
      </c>
      <c r="B889" s="382" t="s">
        <v>119</v>
      </c>
      <c r="C889" s="382" t="s">
        <v>30</v>
      </c>
      <c r="D889" s="382" t="s">
        <v>120</v>
      </c>
      <c r="E889" s="382" t="s">
        <v>3</v>
      </c>
      <c r="F889" s="383">
        <v>100</v>
      </c>
      <c r="G889" s="383">
        <v>286</v>
      </c>
      <c r="H889" s="383" t="s">
        <v>835</v>
      </c>
      <c r="I889" s="383">
        <v>100</v>
      </c>
      <c r="J889" s="383">
        <v>286</v>
      </c>
      <c r="K889" s="383" t="s">
        <v>835</v>
      </c>
      <c r="L889" s="385"/>
      <c r="M889" s="383">
        <v>80</v>
      </c>
      <c r="N889" s="383" t="s">
        <v>835</v>
      </c>
      <c r="O889" s="385"/>
      <c r="P889" s="385"/>
      <c r="Q889" s="386" t="s">
        <v>11</v>
      </c>
      <c r="R889" s="383">
        <v>55</v>
      </c>
      <c r="S889" s="383">
        <v>265</v>
      </c>
      <c r="T889" s="386" t="s">
        <v>36</v>
      </c>
      <c r="U889" s="386">
        <v>60</v>
      </c>
      <c r="V889" s="386">
        <v>256</v>
      </c>
      <c r="W889" s="386" t="s">
        <v>834</v>
      </c>
      <c r="X889" s="383">
        <v>61</v>
      </c>
      <c r="Y889" s="383">
        <v>265</v>
      </c>
      <c r="Z889" s="386" t="s">
        <v>34</v>
      </c>
      <c r="AA889" s="386">
        <v>65</v>
      </c>
      <c r="AB889" s="386">
        <v>256</v>
      </c>
      <c r="AC889" s="386" t="s">
        <v>11</v>
      </c>
      <c r="AD889" s="383" t="s">
        <v>46</v>
      </c>
      <c r="AE889" s="383" t="s">
        <v>36</v>
      </c>
      <c r="AF889" s="383">
        <v>85</v>
      </c>
      <c r="AG889" s="383" t="s">
        <v>35</v>
      </c>
      <c r="AH889" s="383" t="s">
        <v>34</v>
      </c>
      <c r="AI889" s="383" t="s">
        <v>36</v>
      </c>
      <c r="AJ889" s="383" t="s">
        <v>3554</v>
      </c>
      <c r="AK889" s="384" t="str">
        <f t="shared" si="27"/>
        <v>NO</v>
      </c>
      <c r="AL889" s="384" t="str">
        <f t="shared" si="28"/>
        <v>Yes-SH</v>
      </c>
      <c r="AN889" s="196"/>
    </row>
    <row r="890" spans="1:40" s="181" customFormat="1" x14ac:dyDescent="0.25">
      <c r="A890" s="381" t="s">
        <v>3224</v>
      </c>
      <c r="B890" s="382" t="s">
        <v>121</v>
      </c>
      <c r="C890" s="382" t="s">
        <v>30</v>
      </c>
      <c r="D890" s="382" t="s">
        <v>122</v>
      </c>
      <c r="E890" s="382" t="s">
        <v>3</v>
      </c>
      <c r="F890" s="383"/>
      <c r="G890" s="383">
        <v>0</v>
      </c>
      <c r="H890" s="383" t="s">
        <v>11</v>
      </c>
      <c r="I890" s="383"/>
      <c r="J890" s="383">
        <v>0</v>
      </c>
      <c r="K890" s="383" t="s">
        <v>11</v>
      </c>
      <c r="L890" s="385"/>
      <c r="M890" s="383">
        <v>0</v>
      </c>
      <c r="N890" s="383" t="s">
        <v>11</v>
      </c>
      <c r="O890" s="385"/>
      <c r="P890" s="385"/>
      <c r="Q890" s="386" t="s">
        <v>11</v>
      </c>
      <c r="R890" s="383"/>
      <c r="S890" s="383">
        <v>0</v>
      </c>
      <c r="T890" s="386" t="s">
        <v>11</v>
      </c>
      <c r="U890" s="386"/>
      <c r="V890" s="386">
        <v>0</v>
      </c>
      <c r="W890" s="386" t="s">
        <v>11</v>
      </c>
      <c r="X890" s="383"/>
      <c r="Y890" s="383">
        <v>0</v>
      </c>
      <c r="Z890" s="386" t="s">
        <v>11</v>
      </c>
      <c r="AA890" s="386"/>
      <c r="AB890" s="386">
        <v>0</v>
      </c>
      <c r="AC890" s="386" t="s">
        <v>11</v>
      </c>
      <c r="AD890" s="383" t="s">
        <v>33</v>
      </c>
      <c r="AE890" s="383" t="s">
        <v>34</v>
      </c>
      <c r="AF890" s="383">
        <v>100</v>
      </c>
      <c r="AG890" s="383" t="s">
        <v>35</v>
      </c>
      <c r="AH890" s="383" t="s">
        <v>36</v>
      </c>
      <c r="AI890" s="383" t="s">
        <v>34</v>
      </c>
      <c r="AJ890" s="383" t="s">
        <v>3554</v>
      </c>
      <c r="AK890" s="384" t="str">
        <f t="shared" si="27"/>
        <v>NA</v>
      </c>
      <c r="AL890" s="384" t="str">
        <f t="shared" si="28"/>
        <v>NA</v>
      </c>
      <c r="AN890" s="196"/>
    </row>
    <row r="891" spans="1:40" s="181" customFormat="1" x14ac:dyDescent="0.25">
      <c r="A891" s="381" t="s">
        <v>3224</v>
      </c>
      <c r="B891" s="382" t="s">
        <v>123</v>
      </c>
      <c r="C891" s="382" t="s">
        <v>30</v>
      </c>
      <c r="D891" s="382" t="s">
        <v>124</v>
      </c>
      <c r="E891" s="382" t="s">
        <v>3</v>
      </c>
      <c r="F891" s="383">
        <v>100</v>
      </c>
      <c r="G891" s="383">
        <v>125</v>
      </c>
      <c r="H891" s="383" t="s">
        <v>835</v>
      </c>
      <c r="I891" s="383">
        <v>100</v>
      </c>
      <c r="J891" s="383">
        <v>125</v>
      </c>
      <c r="K891" s="383" t="s">
        <v>835</v>
      </c>
      <c r="L891" s="385">
        <v>85</v>
      </c>
      <c r="M891" s="383">
        <v>39</v>
      </c>
      <c r="N891" s="383" t="s">
        <v>835</v>
      </c>
      <c r="O891" s="385"/>
      <c r="P891" s="385"/>
      <c r="Q891" s="386" t="s">
        <v>11</v>
      </c>
      <c r="R891" s="383">
        <v>50</v>
      </c>
      <c r="S891" s="383">
        <v>118</v>
      </c>
      <c r="T891" s="386" t="s">
        <v>36</v>
      </c>
      <c r="U891" s="386">
        <v>53</v>
      </c>
      <c r="V891" s="386">
        <v>113</v>
      </c>
      <c r="W891" s="386" t="s">
        <v>834</v>
      </c>
      <c r="X891" s="383">
        <v>66</v>
      </c>
      <c r="Y891" s="383">
        <v>117</v>
      </c>
      <c r="Z891" s="386" t="s">
        <v>34</v>
      </c>
      <c r="AA891" s="386">
        <v>62</v>
      </c>
      <c r="AB891" s="386">
        <v>112</v>
      </c>
      <c r="AC891" s="386" t="s">
        <v>11</v>
      </c>
      <c r="AD891" s="383" t="s">
        <v>57</v>
      </c>
      <c r="AE891" s="383" t="s">
        <v>36</v>
      </c>
      <c r="AF891" s="383">
        <v>87</v>
      </c>
      <c r="AG891" s="383" t="s">
        <v>35</v>
      </c>
      <c r="AH891" s="383" t="s">
        <v>34</v>
      </c>
      <c r="AI891" s="383" t="s">
        <v>36</v>
      </c>
      <c r="AJ891" s="383" t="s">
        <v>3554</v>
      </c>
      <c r="AK891" s="384" t="str">
        <f t="shared" si="27"/>
        <v>NO</v>
      </c>
      <c r="AL891" s="384" t="str">
        <f t="shared" si="28"/>
        <v>Yes-SH</v>
      </c>
      <c r="AN891" s="196"/>
    </row>
    <row r="892" spans="1:40" s="181" customFormat="1" x14ac:dyDescent="0.25">
      <c r="A892" s="381" t="s">
        <v>3224</v>
      </c>
      <c r="B892" s="382" t="s">
        <v>125</v>
      </c>
      <c r="C892" s="382" t="s">
        <v>30</v>
      </c>
      <c r="D892" s="382" t="s">
        <v>126</v>
      </c>
      <c r="E892" s="382" t="s">
        <v>3</v>
      </c>
      <c r="F892" s="383">
        <v>100</v>
      </c>
      <c r="G892" s="383">
        <v>94</v>
      </c>
      <c r="H892" s="383" t="s">
        <v>835</v>
      </c>
      <c r="I892" s="383">
        <v>100</v>
      </c>
      <c r="J892" s="383">
        <v>94</v>
      </c>
      <c r="K892" s="383" t="s">
        <v>835</v>
      </c>
      <c r="L892" s="385"/>
      <c r="M892" s="383">
        <v>23</v>
      </c>
      <c r="N892" s="383" t="s">
        <v>11</v>
      </c>
      <c r="O892" s="385"/>
      <c r="P892" s="385"/>
      <c r="Q892" s="386" t="s">
        <v>11</v>
      </c>
      <c r="R892" s="383">
        <v>44</v>
      </c>
      <c r="S892" s="383">
        <v>88</v>
      </c>
      <c r="T892" s="386" t="s">
        <v>36</v>
      </c>
      <c r="U892" s="386">
        <v>54</v>
      </c>
      <c r="V892" s="386">
        <v>84</v>
      </c>
      <c r="W892" s="386" t="s">
        <v>834</v>
      </c>
      <c r="X892" s="383">
        <v>50</v>
      </c>
      <c r="Y892" s="383">
        <v>88</v>
      </c>
      <c r="Z892" s="386" t="s">
        <v>34</v>
      </c>
      <c r="AA892" s="386">
        <v>46</v>
      </c>
      <c r="AB892" s="386">
        <v>84</v>
      </c>
      <c r="AC892" s="386" t="s">
        <v>11</v>
      </c>
      <c r="AD892" s="383" t="s">
        <v>57</v>
      </c>
      <c r="AE892" s="383" t="s">
        <v>36</v>
      </c>
      <c r="AF892" s="383">
        <v>72</v>
      </c>
      <c r="AG892" s="383" t="s">
        <v>35</v>
      </c>
      <c r="AH892" s="383" t="s">
        <v>34</v>
      </c>
      <c r="AI892" s="383" t="s">
        <v>36</v>
      </c>
      <c r="AJ892" s="383" t="s">
        <v>3554</v>
      </c>
      <c r="AK892" s="384" t="str">
        <f t="shared" si="27"/>
        <v>NO</v>
      </c>
      <c r="AL892" s="384" t="str">
        <f t="shared" si="28"/>
        <v>Yes-SH</v>
      </c>
      <c r="AN892" s="196"/>
    </row>
    <row r="893" spans="1:40" s="181" customFormat="1" x14ac:dyDescent="0.25">
      <c r="A893" s="381" t="s">
        <v>3224</v>
      </c>
      <c r="B893" s="382" t="s">
        <v>127</v>
      </c>
      <c r="C893" s="382" t="s">
        <v>30</v>
      </c>
      <c r="D893" s="382" t="s">
        <v>128</v>
      </c>
      <c r="E893" s="382" t="s">
        <v>3</v>
      </c>
      <c r="F893" s="383">
        <v>100</v>
      </c>
      <c r="G893" s="383">
        <v>122</v>
      </c>
      <c r="H893" s="383" t="s">
        <v>835</v>
      </c>
      <c r="I893" s="383">
        <v>100</v>
      </c>
      <c r="J893" s="383">
        <v>122</v>
      </c>
      <c r="K893" s="383" t="s">
        <v>835</v>
      </c>
      <c r="L893" s="385"/>
      <c r="M893" s="383">
        <v>27</v>
      </c>
      <c r="N893" s="383" t="s">
        <v>11</v>
      </c>
      <c r="O893" s="385"/>
      <c r="P893" s="385"/>
      <c r="Q893" s="386" t="s">
        <v>11</v>
      </c>
      <c r="R893" s="383">
        <v>38</v>
      </c>
      <c r="S893" s="383">
        <v>112</v>
      </c>
      <c r="T893" s="386" t="s">
        <v>36</v>
      </c>
      <c r="U893" s="386">
        <v>43</v>
      </c>
      <c r="V893" s="386">
        <v>110</v>
      </c>
      <c r="W893" s="386" t="s">
        <v>834</v>
      </c>
      <c r="X893" s="383">
        <v>52</v>
      </c>
      <c r="Y893" s="383">
        <v>112</v>
      </c>
      <c r="Z893" s="386" t="s">
        <v>36</v>
      </c>
      <c r="AA893" s="386">
        <v>54</v>
      </c>
      <c r="AB893" s="386">
        <v>110</v>
      </c>
      <c r="AC893" s="386" t="s">
        <v>834</v>
      </c>
      <c r="AD893" s="383" t="s">
        <v>57</v>
      </c>
      <c r="AE893" s="383" t="s">
        <v>36</v>
      </c>
      <c r="AF893" s="383">
        <v>69</v>
      </c>
      <c r="AG893" s="383" t="s">
        <v>35</v>
      </c>
      <c r="AH893" s="383" t="s">
        <v>34</v>
      </c>
      <c r="AI893" s="383" t="s">
        <v>36</v>
      </c>
      <c r="AJ893" s="383" t="s">
        <v>3554</v>
      </c>
      <c r="AK893" s="384" t="str">
        <f t="shared" si="27"/>
        <v>NO</v>
      </c>
      <c r="AL893" s="384" t="str">
        <f t="shared" si="28"/>
        <v>NO</v>
      </c>
      <c r="AN893" s="196"/>
    </row>
    <row r="894" spans="1:40" s="181" customFormat="1" x14ac:dyDescent="0.25">
      <c r="A894" s="381" t="s">
        <v>3224</v>
      </c>
      <c r="B894" s="382" t="s">
        <v>129</v>
      </c>
      <c r="C894" s="382" t="s">
        <v>30</v>
      </c>
      <c r="D894" s="382" t="s">
        <v>130</v>
      </c>
      <c r="E894" s="382" t="s">
        <v>3</v>
      </c>
      <c r="F894" s="383"/>
      <c r="G894" s="383">
        <v>21</v>
      </c>
      <c r="H894" s="383" t="s">
        <v>11</v>
      </c>
      <c r="I894" s="383"/>
      <c r="J894" s="383">
        <v>21</v>
      </c>
      <c r="K894" s="383" t="s">
        <v>11</v>
      </c>
      <c r="L894" s="385"/>
      <c r="M894" s="383">
        <v>5</v>
      </c>
      <c r="N894" s="383" t="s">
        <v>11</v>
      </c>
      <c r="O894" s="385"/>
      <c r="P894" s="385"/>
      <c r="Q894" s="386" t="s">
        <v>11</v>
      </c>
      <c r="R894" s="383"/>
      <c r="S894" s="383">
        <v>21</v>
      </c>
      <c r="T894" s="386" t="s">
        <v>11</v>
      </c>
      <c r="U894" s="386"/>
      <c r="V894" s="386">
        <v>21</v>
      </c>
      <c r="W894" s="386" t="s">
        <v>11</v>
      </c>
      <c r="X894" s="383"/>
      <c r="Y894" s="383">
        <v>21</v>
      </c>
      <c r="Z894" s="386" t="s">
        <v>11</v>
      </c>
      <c r="AA894" s="386"/>
      <c r="AB894" s="386">
        <v>21</v>
      </c>
      <c r="AC894" s="386" t="s">
        <v>11</v>
      </c>
      <c r="AD894" s="383" t="s">
        <v>33</v>
      </c>
      <c r="AE894" s="383" t="s">
        <v>34</v>
      </c>
      <c r="AF894" s="383">
        <v>100</v>
      </c>
      <c r="AG894" s="383" t="s">
        <v>35</v>
      </c>
      <c r="AH894" s="383" t="s">
        <v>36</v>
      </c>
      <c r="AI894" s="383" t="s">
        <v>36</v>
      </c>
      <c r="AJ894" s="383" t="s">
        <v>3554</v>
      </c>
      <c r="AK894" s="384" t="str">
        <f t="shared" si="27"/>
        <v>NA</v>
      </c>
      <c r="AL894" s="384" t="str">
        <f t="shared" si="28"/>
        <v>NA</v>
      </c>
      <c r="AN894" s="196"/>
    </row>
    <row r="895" spans="1:40" s="181" customFormat="1" x14ac:dyDescent="0.25">
      <c r="A895" s="381" t="s">
        <v>3224</v>
      </c>
      <c r="B895" s="382" t="s">
        <v>131</v>
      </c>
      <c r="C895" s="382" t="s">
        <v>30</v>
      </c>
      <c r="D895" s="382" t="s">
        <v>132</v>
      </c>
      <c r="E895" s="382" t="s">
        <v>3</v>
      </c>
      <c r="F895" s="383">
        <v>100</v>
      </c>
      <c r="G895" s="383">
        <v>236</v>
      </c>
      <c r="H895" s="383" t="s">
        <v>835</v>
      </c>
      <c r="I895" s="383">
        <v>100</v>
      </c>
      <c r="J895" s="383">
        <v>236</v>
      </c>
      <c r="K895" s="383" t="s">
        <v>835</v>
      </c>
      <c r="L895" s="385"/>
      <c r="M895" s="383">
        <v>63</v>
      </c>
      <c r="N895" s="383" t="s">
        <v>835</v>
      </c>
      <c r="O895" s="385"/>
      <c r="P895" s="385"/>
      <c r="Q895" s="386" t="s">
        <v>11</v>
      </c>
      <c r="R895" s="383">
        <v>52</v>
      </c>
      <c r="S895" s="383">
        <v>227</v>
      </c>
      <c r="T895" s="386" t="s">
        <v>36</v>
      </c>
      <c r="U895" s="386">
        <v>60</v>
      </c>
      <c r="V895" s="386">
        <v>224</v>
      </c>
      <c r="W895" s="386" t="s">
        <v>834</v>
      </c>
      <c r="X895" s="383">
        <v>75</v>
      </c>
      <c r="Y895" s="383">
        <v>227</v>
      </c>
      <c r="Z895" s="386" t="s">
        <v>36</v>
      </c>
      <c r="AA895" s="386">
        <v>74</v>
      </c>
      <c r="AB895" s="386">
        <v>224</v>
      </c>
      <c r="AC895" s="386" t="s">
        <v>834</v>
      </c>
      <c r="AD895" s="383" t="s">
        <v>104</v>
      </c>
      <c r="AE895" s="383" t="s">
        <v>36</v>
      </c>
      <c r="AF895" s="383">
        <v>90</v>
      </c>
      <c r="AG895" s="383" t="s">
        <v>35</v>
      </c>
      <c r="AH895" s="383" t="s">
        <v>34</v>
      </c>
      <c r="AI895" s="383" t="s">
        <v>36</v>
      </c>
      <c r="AJ895" s="383" t="s">
        <v>3554</v>
      </c>
      <c r="AK895" s="384" t="str">
        <f t="shared" si="27"/>
        <v>NO</v>
      </c>
      <c r="AL895" s="384" t="str">
        <f t="shared" si="28"/>
        <v>NO</v>
      </c>
      <c r="AN895" s="196"/>
    </row>
    <row r="896" spans="1:40" s="181" customFormat="1" x14ac:dyDescent="0.25">
      <c r="A896" s="381" t="s">
        <v>3224</v>
      </c>
      <c r="B896" s="382" t="s">
        <v>133</v>
      </c>
      <c r="C896" s="382" t="s">
        <v>30</v>
      </c>
      <c r="D896" s="382" t="s">
        <v>134</v>
      </c>
      <c r="E896" s="382" t="s">
        <v>3</v>
      </c>
      <c r="F896" s="383">
        <v>99</v>
      </c>
      <c r="G896" s="383">
        <v>70</v>
      </c>
      <c r="H896" s="383" t="s">
        <v>835</v>
      </c>
      <c r="I896" s="383">
        <v>99</v>
      </c>
      <c r="J896" s="383">
        <v>69</v>
      </c>
      <c r="K896" s="383" t="s">
        <v>835</v>
      </c>
      <c r="L896" s="385"/>
      <c r="M896" s="383">
        <v>25</v>
      </c>
      <c r="N896" s="383" t="s">
        <v>11</v>
      </c>
      <c r="O896" s="385"/>
      <c r="P896" s="385"/>
      <c r="Q896" s="386" t="s">
        <v>11</v>
      </c>
      <c r="R896" s="383">
        <v>47</v>
      </c>
      <c r="S896" s="383">
        <v>68</v>
      </c>
      <c r="T896" s="386" t="s">
        <v>36</v>
      </c>
      <c r="U896" s="386">
        <v>54</v>
      </c>
      <c r="V896" s="386">
        <v>67</v>
      </c>
      <c r="W896" s="386" t="s">
        <v>834</v>
      </c>
      <c r="X896" s="383">
        <v>46</v>
      </c>
      <c r="Y896" s="383">
        <v>68</v>
      </c>
      <c r="Z896" s="386" t="s">
        <v>36</v>
      </c>
      <c r="AA896" s="386">
        <v>39</v>
      </c>
      <c r="AB896" s="386">
        <v>67</v>
      </c>
      <c r="AC896" s="386" t="s">
        <v>834</v>
      </c>
      <c r="AD896" s="383" t="s">
        <v>57</v>
      </c>
      <c r="AE896" s="383" t="s">
        <v>36</v>
      </c>
      <c r="AF896" s="383">
        <v>79</v>
      </c>
      <c r="AG896" s="383" t="s">
        <v>35</v>
      </c>
      <c r="AH896" s="383" t="s">
        <v>34</v>
      </c>
      <c r="AI896" s="383" t="s">
        <v>36</v>
      </c>
      <c r="AJ896" s="383" t="s">
        <v>3554</v>
      </c>
      <c r="AK896" s="384" t="str">
        <f t="shared" si="27"/>
        <v>NO</v>
      </c>
      <c r="AL896" s="384" t="str">
        <f t="shared" si="28"/>
        <v>NO</v>
      </c>
      <c r="AN896" s="196"/>
    </row>
    <row r="897" spans="1:40" s="181" customFormat="1" x14ac:dyDescent="0.25">
      <c r="A897" s="381" t="s">
        <v>3224</v>
      </c>
      <c r="B897" s="382" t="s">
        <v>135</v>
      </c>
      <c r="C897" s="382" t="s">
        <v>30</v>
      </c>
      <c r="D897" s="382" t="s">
        <v>136</v>
      </c>
      <c r="E897" s="382" t="s">
        <v>3</v>
      </c>
      <c r="F897" s="383">
        <v>100</v>
      </c>
      <c r="G897" s="383">
        <v>65</v>
      </c>
      <c r="H897" s="383" t="s">
        <v>835</v>
      </c>
      <c r="I897" s="383">
        <v>100</v>
      </c>
      <c r="J897" s="383">
        <v>65</v>
      </c>
      <c r="K897" s="383" t="s">
        <v>835</v>
      </c>
      <c r="L897" s="385"/>
      <c r="M897" s="383">
        <v>16</v>
      </c>
      <c r="N897" s="383" t="s">
        <v>11</v>
      </c>
      <c r="O897" s="385"/>
      <c r="P897" s="385"/>
      <c r="Q897" s="386" t="s">
        <v>11</v>
      </c>
      <c r="R897" s="383"/>
      <c r="S897" s="383">
        <v>60</v>
      </c>
      <c r="T897" s="386" t="s">
        <v>11</v>
      </c>
      <c r="U897" s="386"/>
      <c r="V897" s="386">
        <v>59</v>
      </c>
      <c r="W897" s="386" t="s">
        <v>11</v>
      </c>
      <c r="X897" s="383"/>
      <c r="Y897" s="383">
        <v>60</v>
      </c>
      <c r="Z897" s="386" t="s">
        <v>11</v>
      </c>
      <c r="AA897" s="386"/>
      <c r="AB897" s="386">
        <v>59</v>
      </c>
      <c r="AC897" s="386" t="s">
        <v>11</v>
      </c>
      <c r="AD897" s="383" t="s">
        <v>33</v>
      </c>
      <c r="AE897" s="383" t="s">
        <v>36</v>
      </c>
      <c r="AF897" s="383">
        <v>74</v>
      </c>
      <c r="AG897" s="383" t="s">
        <v>40</v>
      </c>
      <c r="AH897" s="383" t="s">
        <v>34</v>
      </c>
      <c r="AI897" s="383" t="s">
        <v>36</v>
      </c>
      <c r="AJ897" s="383" t="s">
        <v>3554</v>
      </c>
      <c r="AK897" s="384" t="str">
        <f t="shared" si="27"/>
        <v>NA</v>
      </c>
      <c r="AL897" s="384" t="str">
        <f t="shared" si="28"/>
        <v>NA</v>
      </c>
      <c r="AN897" s="196"/>
    </row>
    <row r="898" spans="1:40" s="181" customFormat="1" x14ac:dyDescent="0.25">
      <c r="A898" s="381" t="s">
        <v>3224</v>
      </c>
      <c r="B898" s="382" t="s">
        <v>137</v>
      </c>
      <c r="C898" s="382" t="s">
        <v>30</v>
      </c>
      <c r="D898" s="382" t="s">
        <v>138</v>
      </c>
      <c r="E898" s="382" t="s">
        <v>3</v>
      </c>
      <c r="F898" s="383">
        <v>100</v>
      </c>
      <c r="G898" s="383">
        <v>95</v>
      </c>
      <c r="H898" s="383" t="s">
        <v>835</v>
      </c>
      <c r="I898" s="383">
        <v>99</v>
      </c>
      <c r="J898" s="383">
        <v>94</v>
      </c>
      <c r="K898" s="383" t="s">
        <v>835</v>
      </c>
      <c r="L898" s="385"/>
      <c r="M898" s="383">
        <v>27</v>
      </c>
      <c r="N898" s="383" t="s">
        <v>11</v>
      </c>
      <c r="O898" s="385"/>
      <c r="P898" s="385"/>
      <c r="Q898" s="386" t="s">
        <v>11</v>
      </c>
      <c r="R898" s="383">
        <v>53</v>
      </c>
      <c r="S898" s="383">
        <v>86</v>
      </c>
      <c r="T898" s="386" t="s">
        <v>34</v>
      </c>
      <c r="U898" s="386">
        <v>54</v>
      </c>
      <c r="V898" s="386">
        <v>82</v>
      </c>
      <c r="W898" s="386" t="s">
        <v>11</v>
      </c>
      <c r="X898" s="383">
        <v>75</v>
      </c>
      <c r="Y898" s="383">
        <v>85</v>
      </c>
      <c r="Z898" s="386" t="s">
        <v>34</v>
      </c>
      <c r="AA898" s="386">
        <v>64</v>
      </c>
      <c r="AB898" s="386">
        <v>81</v>
      </c>
      <c r="AC898" s="386" t="s">
        <v>11</v>
      </c>
      <c r="AD898" s="383" t="s">
        <v>57</v>
      </c>
      <c r="AE898" s="383" t="s">
        <v>36</v>
      </c>
      <c r="AF898" s="383">
        <v>85</v>
      </c>
      <c r="AG898" s="383" t="s">
        <v>35</v>
      </c>
      <c r="AH898" s="383" t="s">
        <v>34</v>
      </c>
      <c r="AI898" s="383" t="s">
        <v>36</v>
      </c>
      <c r="AJ898" s="383" t="s">
        <v>3554</v>
      </c>
      <c r="AK898" s="384" t="str">
        <f t="shared" si="27"/>
        <v>Yes-SH</v>
      </c>
      <c r="AL898" s="384" t="str">
        <f t="shared" si="28"/>
        <v>Yes-SH</v>
      </c>
      <c r="AN898" s="196"/>
    </row>
    <row r="899" spans="1:40" s="181" customFormat="1" x14ac:dyDescent="0.25">
      <c r="A899" s="381" t="s">
        <v>3224</v>
      </c>
      <c r="B899" s="382" t="s">
        <v>139</v>
      </c>
      <c r="C899" s="382" t="s">
        <v>30</v>
      </c>
      <c r="D899" s="382" t="s">
        <v>140</v>
      </c>
      <c r="E899" s="382" t="s">
        <v>3</v>
      </c>
      <c r="F899" s="383"/>
      <c r="G899" s="383">
        <v>6</v>
      </c>
      <c r="H899" s="383" t="s">
        <v>11</v>
      </c>
      <c r="I899" s="383"/>
      <c r="J899" s="383">
        <v>6</v>
      </c>
      <c r="K899" s="383" t="s">
        <v>11</v>
      </c>
      <c r="L899" s="385"/>
      <c r="M899" s="383">
        <v>1</v>
      </c>
      <c r="N899" s="383" t="s">
        <v>11</v>
      </c>
      <c r="O899" s="385"/>
      <c r="P899" s="385"/>
      <c r="Q899" s="386" t="s">
        <v>11</v>
      </c>
      <c r="R899" s="383"/>
      <c r="S899" s="383">
        <v>4</v>
      </c>
      <c r="T899" s="386" t="s">
        <v>11</v>
      </c>
      <c r="U899" s="386"/>
      <c r="V899" s="386">
        <v>4</v>
      </c>
      <c r="W899" s="386" t="s">
        <v>11</v>
      </c>
      <c r="X899" s="383"/>
      <c r="Y899" s="383">
        <v>4</v>
      </c>
      <c r="Z899" s="386" t="s">
        <v>11</v>
      </c>
      <c r="AA899" s="386"/>
      <c r="AB899" s="386">
        <v>4</v>
      </c>
      <c r="AC899" s="386" t="s">
        <v>11</v>
      </c>
      <c r="AD899" s="383" t="s">
        <v>57</v>
      </c>
      <c r="AE899" s="383" t="s">
        <v>36</v>
      </c>
      <c r="AF899" s="383">
        <v>87</v>
      </c>
      <c r="AG899" s="383" t="s">
        <v>35</v>
      </c>
      <c r="AH899" s="383" t="s">
        <v>34</v>
      </c>
      <c r="AI899" s="383" t="s">
        <v>36</v>
      </c>
      <c r="AJ899" s="383" t="s">
        <v>3554</v>
      </c>
      <c r="AK899" s="384" t="str">
        <f t="shared" ref="AK899:AK962" si="29">IF(OR(T899="NA",T899="NO"),T899,(IF(T899="","NA",IF(OR(R899&gt;78,AND(T899="Yes",R899="")),"Yes-AB",IF(W899="NA","Yes-SH","Yes-GM")))))</f>
        <v>NA</v>
      </c>
      <c r="AL899" s="384" t="str">
        <f t="shared" ref="AL899:AL962" si="30">IF(OR(Z899="NA",Z899="NO"),Z899,(IF(Z899="","NA",IF(OR(X899&gt;79,AND(Z899="Yes",X899="")),"Yes-AB",IF(AC899="NA","Yes-SH","Yes-GM")))))</f>
        <v>NA</v>
      </c>
      <c r="AN899" s="196"/>
    </row>
    <row r="900" spans="1:40" s="181" customFormat="1" x14ac:dyDescent="0.25">
      <c r="A900" s="381" t="s">
        <v>3224</v>
      </c>
      <c r="B900" s="382" t="s">
        <v>141</v>
      </c>
      <c r="C900" s="382" t="s">
        <v>30</v>
      </c>
      <c r="D900" s="382" t="s">
        <v>142</v>
      </c>
      <c r="E900" s="382" t="s">
        <v>3</v>
      </c>
      <c r="F900" s="383"/>
      <c r="G900" s="383">
        <v>17</v>
      </c>
      <c r="H900" s="383" t="s">
        <v>11</v>
      </c>
      <c r="I900" s="383"/>
      <c r="J900" s="383">
        <v>17</v>
      </c>
      <c r="K900" s="383" t="s">
        <v>11</v>
      </c>
      <c r="L900" s="385"/>
      <c r="M900" s="383">
        <v>4</v>
      </c>
      <c r="N900" s="383" t="s">
        <v>11</v>
      </c>
      <c r="O900" s="385"/>
      <c r="P900" s="385"/>
      <c r="Q900" s="386" t="s">
        <v>11</v>
      </c>
      <c r="R900" s="383"/>
      <c r="S900" s="383">
        <v>15</v>
      </c>
      <c r="T900" s="386" t="s">
        <v>11</v>
      </c>
      <c r="U900" s="386"/>
      <c r="V900" s="386">
        <v>12</v>
      </c>
      <c r="W900" s="386" t="s">
        <v>11</v>
      </c>
      <c r="X900" s="383"/>
      <c r="Y900" s="383">
        <v>15</v>
      </c>
      <c r="Z900" s="386" t="s">
        <v>11</v>
      </c>
      <c r="AA900" s="386"/>
      <c r="AB900" s="386">
        <v>12</v>
      </c>
      <c r="AC900" s="386" t="s">
        <v>11</v>
      </c>
      <c r="AD900" s="383" t="s">
        <v>33</v>
      </c>
      <c r="AE900" s="383" t="s">
        <v>36</v>
      </c>
      <c r="AF900" s="383">
        <v>77</v>
      </c>
      <c r="AG900" s="383" t="s">
        <v>35</v>
      </c>
      <c r="AH900" s="383" t="s">
        <v>34</v>
      </c>
      <c r="AI900" s="383" t="s">
        <v>36</v>
      </c>
      <c r="AJ900" s="383" t="s">
        <v>3554</v>
      </c>
      <c r="AK900" s="384" t="str">
        <f t="shared" si="29"/>
        <v>NA</v>
      </c>
      <c r="AL900" s="384" t="str">
        <f t="shared" si="30"/>
        <v>NA</v>
      </c>
      <c r="AN900" s="196"/>
    </row>
    <row r="901" spans="1:40" s="181" customFormat="1" x14ac:dyDescent="0.25">
      <c r="A901" s="381" t="s">
        <v>3224</v>
      </c>
      <c r="B901" s="382" t="s">
        <v>143</v>
      </c>
      <c r="C901" s="382" t="s">
        <v>30</v>
      </c>
      <c r="D901" s="382" t="s">
        <v>144</v>
      </c>
      <c r="E901" s="382" t="s">
        <v>3</v>
      </c>
      <c r="F901" s="383">
        <v>100</v>
      </c>
      <c r="G901" s="383">
        <v>32</v>
      </c>
      <c r="H901" s="383" t="s">
        <v>835</v>
      </c>
      <c r="I901" s="383">
        <v>100</v>
      </c>
      <c r="J901" s="383">
        <v>32</v>
      </c>
      <c r="K901" s="383" t="s">
        <v>835</v>
      </c>
      <c r="L901" s="385"/>
      <c r="M901" s="383">
        <v>11</v>
      </c>
      <c r="N901" s="383" t="s">
        <v>11</v>
      </c>
      <c r="O901" s="385"/>
      <c r="P901" s="385"/>
      <c r="Q901" s="386" t="s">
        <v>11</v>
      </c>
      <c r="R901" s="383">
        <v>61</v>
      </c>
      <c r="S901" s="383">
        <v>31</v>
      </c>
      <c r="T901" s="386" t="s">
        <v>34</v>
      </c>
      <c r="U901" s="386">
        <v>61</v>
      </c>
      <c r="V901" s="386">
        <v>31</v>
      </c>
      <c r="W901" s="386" t="s">
        <v>11</v>
      </c>
      <c r="X901" s="383">
        <v>61</v>
      </c>
      <c r="Y901" s="383">
        <v>31</v>
      </c>
      <c r="Z901" s="386" t="s">
        <v>36</v>
      </c>
      <c r="AA901" s="386">
        <v>61</v>
      </c>
      <c r="AB901" s="386">
        <v>31</v>
      </c>
      <c r="AC901" s="386" t="s">
        <v>834</v>
      </c>
      <c r="AD901" s="383" t="s">
        <v>33</v>
      </c>
      <c r="AE901" s="383" t="s">
        <v>36</v>
      </c>
      <c r="AF901" s="383">
        <v>90</v>
      </c>
      <c r="AG901" s="383" t="s">
        <v>35</v>
      </c>
      <c r="AH901" s="383" t="s">
        <v>34</v>
      </c>
      <c r="AI901" s="383" t="s">
        <v>36</v>
      </c>
      <c r="AJ901" s="383" t="s">
        <v>3554</v>
      </c>
      <c r="AK901" s="384" t="str">
        <f t="shared" si="29"/>
        <v>Yes-SH</v>
      </c>
      <c r="AL901" s="384" t="str">
        <f t="shared" si="30"/>
        <v>NO</v>
      </c>
      <c r="AN901" s="196"/>
    </row>
    <row r="902" spans="1:40" s="181" customFormat="1" x14ac:dyDescent="0.25">
      <c r="A902" s="381" t="s">
        <v>3224</v>
      </c>
      <c r="B902" s="382" t="s">
        <v>145</v>
      </c>
      <c r="C902" s="382" t="s">
        <v>30</v>
      </c>
      <c r="D902" s="382" t="s">
        <v>146</v>
      </c>
      <c r="E902" s="382" t="s">
        <v>3</v>
      </c>
      <c r="F902" s="383">
        <v>100</v>
      </c>
      <c r="G902" s="383">
        <v>96</v>
      </c>
      <c r="H902" s="383" t="s">
        <v>835</v>
      </c>
      <c r="I902" s="383">
        <v>100</v>
      </c>
      <c r="J902" s="383">
        <v>96</v>
      </c>
      <c r="K902" s="383" t="s">
        <v>835</v>
      </c>
      <c r="L902" s="385"/>
      <c r="M902" s="383">
        <v>30</v>
      </c>
      <c r="N902" s="383" t="s">
        <v>835</v>
      </c>
      <c r="O902" s="385"/>
      <c r="P902" s="385"/>
      <c r="Q902" s="386" t="s">
        <v>11</v>
      </c>
      <c r="R902" s="383">
        <v>63</v>
      </c>
      <c r="S902" s="383">
        <v>92</v>
      </c>
      <c r="T902" s="386" t="s">
        <v>34</v>
      </c>
      <c r="U902" s="386">
        <v>65</v>
      </c>
      <c r="V902" s="386">
        <v>91</v>
      </c>
      <c r="W902" s="386" t="s">
        <v>11</v>
      </c>
      <c r="X902" s="383">
        <v>70</v>
      </c>
      <c r="Y902" s="383">
        <v>92</v>
      </c>
      <c r="Z902" s="386" t="s">
        <v>34</v>
      </c>
      <c r="AA902" s="386">
        <v>62</v>
      </c>
      <c r="AB902" s="386">
        <v>91</v>
      </c>
      <c r="AC902" s="386" t="s">
        <v>11</v>
      </c>
      <c r="AD902" s="383" t="s">
        <v>104</v>
      </c>
      <c r="AE902" s="383" t="s">
        <v>34</v>
      </c>
      <c r="AF902" s="383">
        <v>100</v>
      </c>
      <c r="AG902" s="383" t="s">
        <v>35</v>
      </c>
      <c r="AH902" s="383" t="s">
        <v>34</v>
      </c>
      <c r="AI902" s="383" t="s">
        <v>36</v>
      </c>
      <c r="AJ902" s="383" t="s">
        <v>3554</v>
      </c>
      <c r="AK902" s="384" t="str">
        <f t="shared" si="29"/>
        <v>Yes-SH</v>
      </c>
      <c r="AL902" s="384" t="str">
        <f t="shared" si="30"/>
        <v>Yes-SH</v>
      </c>
      <c r="AN902" s="196"/>
    </row>
    <row r="903" spans="1:40" s="181" customFormat="1" x14ac:dyDescent="0.25">
      <c r="A903" s="381" t="s">
        <v>3224</v>
      </c>
      <c r="B903" s="382" t="s">
        <v>147</v>
      </c>
      <c r="C903" s="382" t="s">
        <v>30</v>
      </c>
      <c r="D903" s="382" t="s">
        <v>148</v>
      </c>
      <c r="E903" s="382" t="s">
        <v>3</v>
      </c>
      <c r="F903" s="383"/>
      <c r="G903" s="383">
        <v>20</v>
      </c>
      <c r="H903" s="383" t="s">
        <v>11</v>
      </c>
      <c r="I903" s="383"/>
      <c r="J903" s="383">
        <v>20</v>
      </c>
      <c r="K903" s="383" t="s">
        <v>11</v>
      </c>
      <c r="L903" s="385"/>
      <c r="M903" s="383">
        <v>4</v>
      </c>
      <c r="N903" s="383" t="s">
        <v>11</v>
      </c>
      <c r="O903" s="385"/>
      <c r="P903" s="385"/>
      <c r="Q903" s="386" t="s">
        <v>11</v>
      </c>
      <c r="R903" s="383"/>
      <c r="S903" s="383">
        <v>18</v>
      </c>
      <c r="T903" s="386" t="s">
        <v>11</v>
      </c>
      <c r="U903" s="386"/>
      <c r="V903" s="386">
        <v>18</v>
      </c>
      <c r="W903" s="386" t="s">
        <v>11</v>
      </c>
      <c r="X903" s="383"/>
      <c r="Y903" s="383">
        <v>18</v>
      </c>
      <c r="Z903" s="386" t="s">
        <v>11</v>
      </c>
      <c r="AA903" s="386"/>
      <c r="AB903" s="386">
        <v>18</v>
      </c>
      <c r="AC903" s="386" t="s">
        <v>11</v>
      </c>
      <c r="AD903" s="383" t="s">
        <v>214</v>
      </c>
      <c r="AE903" s="383" t="s">
        <v>36</v>
      </c>
      <c r="AF903" s="383">
        <v>77</v>
      </c>
      <c r="AG903" s="383" t="s">
        <v>35</v>
      </c>
      <c r="AH903" s="383" t="s">
        <v>34</v>
      </c>
      <c r="AI903" s="383" t="s">
        <v>36</v>
      </c>
      <c r="AJ903" s="383" t="s">
        <v>3554</v>
      </c>
      <c r="AK903" s="384" t="str">
        <f t="shared" si="29"/>
        <v>NA</v>
      </c>
      <c r="AL903" s="384" t="str">
        <f t="shared" si="30"/>
        <v>NA</v>
      </c>
      <c r="AN903" s="196"/>
    </row>
    <row r="904" spans="1:40" s="181" customFormat="1" x14ac:dyDescent="0.25">
      <c r="A904" s="381" t="s">
        <v>3224</v>
      </c>
      <c r="B904" s="382" t="s">
        <v>149</v>
      </c>
      <c r="C904" s="382" t="s">
        <v>30</v>
      </c>
      <c r="D904" s="382" t="s">
        <v>150</v>
      </c>
      <c r="E904" s="382" t="s">
        <v>3</v>
      </c>
      <c r="F904" s="383"/>
      <c r="G904" s="383">
        <v>8</v>
      </c>
      <c r="H904" s="383" t="s">
        <v>11</v>
      </c>
      <c r="I904" s="383"/>
      <c r="J904" s="383">
        <v>8</v>
      </c>
      <c r="K904" s="383" t="s">
        <v>11</v>
      </c>
      <c r="L904" s="385"/>
      <c r="M904" s="383">
        <v>3</v>
      </c>
      <c r="N904" s="383" t="s">
        <v>11</v>
      </c>
      <c r="O904" s="385"/>
      <c r="P904" s="385">
        <v>3</v>
      </c>
      <c r="Q904" s="386" t="s">
        <v>11</v>
      </c>
      <c r="R904" s="383"/>
      <c r="S904" s="383">
        <v>7</v>
      </c>
      <c r="T904" s="386" t="s">
        <v>11</v>
      </c>
      <c r="U904" s="386"/>
      <c r="V904" s="386">
        <v>6</v>
      </c>
      <c r="W904" s="386" t="s">
        <v>11</v>
      </c>
      <c r="X904" s="383"/>
      <c r="Y904" s="383">
        <v>8</v>
      </c>
      <c r="Z904" s="386" t="s">
        <v>11</v>
      </c>
      <c r="AA904" s="386"/>
      <c r="AB904" s="386">
        <v>7</v>
      </c>
      <c r="AC904" s="386" t="s">
        <v>11</v>
      </c>
      <c r="AD904" s="383"/>
      <c r="AE904" s="383" t="s">
        <v>36</v>
      </c>
      <c r="AF904" s="383">
        <v>82</v>
      </c>
      <c r="AG904" s="383" t="s">
        <v>40</v>
      </c>
      <c r="AH904" s="383" t="s">
        <v>34</v>
      </c>
      <c r="AI904" s="383" t="s">
        <v>36</v>
      </c>
      <c r="AJ904" s="383" t="s">
        <v>3554</v>
      </c>
      <c r="AK904" s="384" t="str">
        <f t="shared" si="29"/>
        <v>NA</v>
      </c>
      <c r="AL904" s="384" t="str">
        <f t="shared" si="30"/>
        <v>NA</v>
      </c>
      <c r="AN904" s="196"/>
    </row>
    <row r="905" spans="1:40" s="181" customFormat="1" x14ac:dyDescent="0.25">
      <c r="A905" s="381" t="s">
        <v>3224</v>
      </c>
      <c r="B905" s="382" t="s">
        <v>151</v>
      </c>
      <c r="C905" s="382" t="s">
        <v>30</v>
      </c>
      <c r="D905" s="382" t="s">
        <v>152</v>
      </c>
      <c r="E905" s="382" t="s">
        <v>3</v>
      </c>
      <c r="F905" s="383"/>
      <c r="G905" s="383">
        <v>22</v>
      </c>
      <c r="H905" s="383" t="s">
        <v>11</v>
      </c>
      <c r="I905" s="383"/>
      <c r="J905" s="383">
        <v>22</v>
      </c>
      <c r="K905" s="383" t="s">
        <v>11</v>
      </c>
      <c r="L905" s="385"/>
      <c r="M905" s="383">
        <v>8</v>
      </c>
      <c r="N905" s="383" t="s">
        <v>11</v>
      </c>
      <c r="O905" s="385"/>
      <c r="P905" s="385"/>
      <c r="Q905" s="386" t="s">
        <v>11</v>
      </c>
      <c r="R905" s="383"/>
      <c r="S905" s="383">
        <v>21</v>
      </c>
      <c r="T905" s="386" t="s">
        <v>11</v>
      </c>
      <c r="U905" s="386"/>
      <c r="V905" s="386">
        <v>21</v>
      </c>
      <c r="W905" s="386" t="s">
        <v>11</v>
      </c>
      <c r="X905" s="383"/>
      <c r="Y905" s="383">
        <v>21</v>
      </c>
      <c r="Z905" s="386" t="s">
        <v>11</v>
      </c>
      <c r="AA905" s="386"/>
      <c r="AB905" s="386">
        <v>21</v>
      </c>
      <c r="AC905" s="386" t="s">
        <v>11</v>
      </c>
      <c r="AD905" s="383" t="s">
        <v>33</v>
      </c>
      <c r="AE905" s="383" t="s">
        <v>34</v>
      </c>
      <c r="AF905" s="383">
        <v>100</v>
      </c>
      <c r="AG905" s="383" t="s">
        <v>40</v>
      </c>
      <c r="AH905" s="383" t="s">
        <v>36</v>
      </c>
      <c r="AI905" s="383" t="s">
        <v>34</v>
      </c>
      <c r="AJ905" s="383" t="s">
        <v>3554</v>
      </c>
      <c r="AK905" s="384" t="str">
        <f t="shared" si="29"/>
        <v>NA</v>
      </c>
      <c r="AL905" s="384" t="str">
        <f t="shared" si="30"/>
        <v>NA</v>
      </c>
      <c r="AN905" s="196"/>
    </row>
    <row r="906" spans="1:40" s="181" customFormat="1" x14ac:dyDescent="0.25">
      <c r="A906" s="381" t="s">
        <v>3224</v>
      </c>
      <c r="B906" s="382" t="s">
        <v>153</v>
      </c>
      <c r="C906" s="382" t="s">
        <v>30</v>
      </c>
      <c r="D906" s="382" t="s">
        <v>2312</v>
      </c>
      <c r="E906" s="382" t="s">
        <v>3</v>
      </c>
      <c r="F906" s="383"/>
      <c r="G906" s="383">
        <v>3</v>
      </c>
      <c r="H906" s="383" t="s">
        <v>11</v>
      </c>
      <c r="I906" s="383"/>
      <c r="J906" s="383">
        <v>3</v>
      </c>
      <c r="K906" s="383" t="s">
        <v>11</v>
      </c>
      <c r="L906" s="385"/>
      <c r="M906" s="383">
        <v>0</v>
      </c>
      <c r="N906" s="383" t="s">
        <v>11</v>
      </c>
      <c r="O906" s="385"/>
      <c r="P906" s="385"/>
      <c r="Q906" s="386" t="s">
        <v>11</v>
      </c>
      <c r="R906" s="383"/>
      <c r="S906" s="383">
        <v>3</v>
      </c>
      <c r="T906" s="386" t="s">
        <v>11</v>
      </c>
      <c r="U906" s="386"/>
      <c r="V906" s="386">
        <v>3</v>
      </c>
      <c r="W906" s="386" t="s">
        <v>11</v>
      </c>
      <c r="X906" s="383"/>
      <c r="Y906" s="383">
        <v>3</v>
      </c>
      <c r="Z906" s="386" t="s">
        <v>11</v>
      </c>
      <c r="AA906" s="386"/>
      <c r="AB906" s="386">
        <v>3</v>
      </c>
      <c r="AC906" s="386" t="s">
        <v>11</v>
      </c>
      <c r="AD906" s="383" t="s">
        <v>33</v>
      </c>
      <c r="AE906" s="383" t="s">
        <v>36</v>
      </c>
      <c r="AF906" s="383">
        <v>95</v>
      </c>
      <c r="AG906" s="383" t="s">
        <v>35</v>
      </c>
      <c r="AH906" s="383" t="s">
        <v>36</v>
      </c>
      <c r="AI906" s="383" t="s">
        <v>36</v>
      </c>
      <c r="AJ906" s="383" t="s">
        <v>3554</v>
      </c>
      <c r="AK906" s="384" t="str">
        <f t="shared" si="29"/>
        <v>NA</v>
      </c>
      <c r="AL906" s="384" t="str">
        <f t="shared" si="30"/>
        <v>NA</v>
      </c>
      <c r="AN906" s="196"/>
    </row>
    <row r="907" spans="1:40" s="181" customFormat="1" x14ac:dyDescent="0.25">
      <c r="A907" s="381" t="s">
        <v>3224</v>
      </c>
      <c r="B907" s="382" t="s">
        <v>154</v>
      </c>
      <c r="C907" s="382" t="s">
        <v>30</v>
      </c>
      <c r="D907" s="382" t="s">
        <v>155</v>
      </c>
      <c r="E907" s="382" t="s">
        <v>3</v>
      </c>
      <c r="F907" s="383"/>
      <c r="G907" s="383">
        <v>3</v>
      </c>
      <c r="H907" s="383" t="s">
        <v>11</v>
      </c>
      <c r="I907" s="383"/>
      <c r="J907" s="383">
        <v>3</v>
      </c>
      <c r="K907" s="383" t="s">
        <v>11</v>
      </c>
      <c r="L907" s="385"/>
      <c r="M907" s="383">
        <v>1</v>
      </c>
      <c r="N907" s="383" t="s">
        <v>11</v>
      </c>
      <c r="O907" s="385"/>
      <c r="P907" s="385"/>
      <c r="Q907" s="386" t="s">
        <v>11</v>
      </c>
      <c r="R907" s="383"/>
      <c r="S907" s="383">
        <v>3</v>
      </c>
      <c r="T907" s="386" t="s">
        <v>11</v>
      </c>
      <c r="U907" s="386"/>
      <c r="V907" s="386">
        <v>3</v>
      </c>
      <c r="W907" s="386" t="s">
        <v>11</v>
      </c>
      <c r="X907" s="383"/>
      <c r="Y907" s="383">
        <v>3</v>
      </c>
      <c r="Z907" s="386" t="s">
        <v>11</v>
      </c>
      <c r="AA907" s="386"/>
      <c r="AB907" s="386">
        <v>3</v>
      </c>
      <c r="AC907" s="386" t="s">
        <v>11</v>
      </c>
      <c r="AD907" s="383" t="s">
        <v>33</v>
      </c>
      <c r="AE907" s="383" t="s">
        <v>36</v>
      </c>
      <c r="AF907" s="383">
        <v>95</v>
      </c>
      <c r="AG907" s="383" t="s">
        <v>35</v>
      </c>
      <c r="AH907" s="383" t="s">
        <v>34</v>
      </c>
      <c r="AI907" s="383" t="s">
        <v>36</v>
      </c>
      <c r="AJ907" s="383" t="s">
        <v>3554</v>
      </c>
      <c r="AK907" s="384" t="str">
        <f t="shared" si="29"/>
        <v>NA</v>
      </c>
      <c r="AL907" s="384" t="str">
        <f t="shared" si="30"/>
        <v>NA</v>
      </c>
      <c r="AN907" s="196"/>
    </row>
    <row r="908" spans="1:40" s="181" customFormat="1" x14ac:dyDescent="0.25">
      <c r="A908" s="381" t="s">
        <v>3224</v>
      </c>
      <c r="B908" s="382" t="s">
        <v>156</v>
      </c>
      <c r="C908" s="382" t="s">
        <v>30</v>
      </c>
      <c r="D908" s="382" t="s">
        <v>157</v>
      </c>
      <c r="E908" s="382" t="s">
        <v>3</v>
      </c>
      <c r="F908" s="383">
        <v>100</v>
      </c>
      <c r="G908" s="383">
        <v>80</v>
      </c>
      <c r="H908" s="383" t="s">
        <v>835</v>
      </c>
      <c r="I908" s="383">
        <v>100</v>
      </c>
      <c r="J908" s="383">
        <v>80</v>
      </c>
      <c r="K908" s="383" t="s">
        <v>835</v>
      </c>
      <c r="L908" s="385"/>
      <c r="M908" s="383">
        <v>27</v>
      </c>
      <c r="N908" s="383" t="s">
        <v>11</v>
      </c>
      <c r="O908" s="385"/>
      <c r="P908" s="385"/>
      <c r="Q908" s="386" t="s">
        <v>11</v>
      </c>
      <c r="R908" s="383"/>
      <c r="S908" s="383">
        <v>80</v>
      </c>
      <c r="T908" s="386" t="s">
        <v>11</v>
      </c>
      <c r="U908" s="386"/>
      <c r="V908" s="386">
        <v>79</v>
      </c>
      <c r="W908" s="386" t="s">
        <v>11</v>
      </c>
      <c r="X908" s="383"/>
      <c r="Y908" s="383">
        <v>80</v>
      </c>
      <c r="Z908" s="386" t="s">
        <v>11</v>
      </c>
      <c r="AA908" s="386"/>
      <c r="AB908" s="386">
        <v>79</v>
      </c>
      <c r="AC908" s="386" t="s">
        <v>11</v>
      </c>
      <c r="AD908" s="383" t="s">
        <v>33</v>
      </c>
      <c r="AE908" s="383" t="s">
        <v>36</v>
      </c>
      <c r="AF908" s="383">
        <v>92</v>
      </c>
      <c r="AG908" s="383" t="s">
        <v>40</v>
      </c>
      <c r="AH908" s="383" t="s">
        <v>36</v>
      </c>
      <c r="AI908" s="383" t="s">
        <v>34</v>
      </c>
      <c r="AJ908" s="383" t="s">
        <v>3554</v>
      </c>
      <c r="AK908" s="384" t="str">
        <f t="shared" si="29"/>
        <v>NA</v>
      </c>
      <c r="AL908" s="384" t="str">
        <f t="shared" si="30"/>
        <v>NA</v>
      </c>
      <c r="AN908" s="196"/>
    </row>
    <row r="909" spans="1:40" s="181" customFormat="1" x14ac:dyDescent="0.25">
      <c r="A909" s="381" t="s">
        <v>3224</v>
      </c>
      <c r="B909" s="382" t="s">
        <v>845</v>
      </c>
      <c r="C909" s="382" t="s">
        <v>30</v>
      </c>
      <c r="D909" s="382" t="s">
        <v>2236</v>
      </c>
      <c r="E909" s="382" t="s">
        <v>3</v>
      </c>
      <c r="F909" s="383"/>
      <c r="G909" s="383">
        <v>29</v>
      </c>
      <c r="H909" s="383" t="s">
        <v>11</v>
      </c>
      <c r="I909" s="383"/>
      <c r="J909" s="383">
        <v>29</v>
      </c>
      <c r="K909" s="383" t="s">
        <v>11</v>
      </c>
      <c r="L909" s="385"/>
      <c r="M909" s="383">
        <v>8</v>
      </c>
      <c r="N909" s="383" t="s">
        <v>11</v>
      </c>
      <c r="O909" s="385"/>
      <c r="P909" s="385"/>
      <c r="Q909" s="386" t="s">
        <v>11</v>
      </c>
      <c r="R909" s="383"/>
      <c r="S909" s="383">
        <v>27</v>
      </c>
      <c r="T909" s="386" t="s">
        <v>11</v>
      </c>
      <c r="U909" s="386"/>
      <c r="V909" s="386">
        <v>26</v>
      </c>
      <c r="W909" s="386" t="s">
        <v>11</v>
      </c>
      <c r="X909" s="383"/>
      <c r="Y909" s="383">
        <v>27</v>
      </c>
      <c r="Z909" s="386" t="s">
        <v>11</v>
      </c>
      <c r="AA909" s="386"/>
      <c r="AB909" s="386">
        <v>26</v>
      </c>
      <c r="AC909" s="386" t="s">
        <v>11</v>
      </c>
      <c r="AD909" s="383" t="s">
        <v>33</v>
      </c>
      <c r="AE909" s="383" t="s">
        <v>36</v>
      </c>
      <c r="AF909" s="383">
        <v>85</v>
      </c>
      <c r="AG909" s="383" t="s">
        <v>35</v>
      </c>
      <c r="AH909" s="383" t="s">
        <v>34</v>
      </c>
      <c r="AI909" s="383" t="s">
        <v>34</v>
      </c>
      <c r="AJ909" s="383" t="s">
        <v>3554</v>
      </c>
      <c r="AK909" s="384" t="str">
        <f t="shared" si="29"/>
        <v>NA</v>
      </c>
      <c r="AL909" s="384" t="str">
        <f t="shared" si="30"/>
        <v>NA</v>
      </c>
      <c r="AN909" s="196"/>
    </row>
    <row r="910" spans="1:40" s="181" customFormat="1" x14ac:dyDescent="0.25">
      <c r="A910" s="381" t="s">
        <v>3224</v>
      </c>
      <c r="B910" s="382" t="s">
        <v>846</v>
      </c>
      <c r="C910" s="382" t="s">
        <v>30</v>
      </c>
      <c r="D910" s="382" t="s">
        <v>2237</v>
      </c>
      <c r="E910" s="382" t="s">
        <v>3</v>
      </c>
      <c r="F910" s="383"/>
      <c r="G910" s="383">
        <v>18</v>
      </c>
      <c r="H910" s="383" t="s">
        <v>11</v>
      </c>
      <c r="I910" s="383"/>
      <c r="J910" s="383">
        <v>18</v>
      </c>
      <c r="K910" s="383" t="s">
        <v>11</v>
      </c>
      <c r="L910" s="385"/>
      <c r="M910" s="383">
        <v>2</v>
      </c>
      <c r="N910" s="383" t="s">
        <v>11</v>
      </c>
      <c r="O910" s="385"/>
      <c r="P910" s="385"/>
      <c r="Q910" s="386" t="s">
        <v>11</v>
      </c>
      <c r="R910" s="383"/>
      <c r="S910" s="383">
        <v>18</v>
      </c>
      <c r="T910" s="386" t="s">
        <v>11</v>
      </c>
      <c r="U910" s="386"/>
      <c r="V910" s="386">
        <v>18</v>
      </c>
      <c r="W910" s="386" t="s">
        <v>11</v>
      </c>
      <c r="X910" s="383"/>
      <c r="Y910" s="383">
        <v>18</v>
      </c>
      <c r="Z910" s="386" t="s">
        <v>11</v>
      </c>
      <c r="AA910" s="386"/>
      <c r="AB910" s="386">
        <v>18</v>
      </c>
      <c r="AC910" s="386" t="s">
        <v>11</v>
      </c>
      <c r="AD910" s="383" t="s">
        <v>57</v>
      </c>
      <c r="AE910" s="383" t="s">
        <v>36</v>
      </c>
      <c r="AF910" s="383">
        <v>90</v>
      </c>
      <c r="AG910" s="383" t="s">
        <v>35</v>
      </c>
      <c r="AH910" s="383" t="s">
        <v>34</v>
      </c>
      <c r="AI910" s="383" t="s">
        <v>34</v>
      </c>
      <c r="AJ910" s="383" t="s">
        <v>3554</v>
      </c>
      <c r="AK910" s="384" t="str">
        <f t="shared" si="29"/>
        <v>NA</v>
      </c>
      <c r="AL910" s="384" t="str">
        <f t="shared" si="30"/>
        <v>NA</v>
      </c>
      <c r="AN910" s="196"/>
    </row>
    <row r="911" spans="1:40" s="181" customFormat="1" x14ac:dyDescent="0.25">
      <c r="A911" s="381" t="s">
        <v>3224</v>
      </c>
      <c r="B911" s="382" t="s">
        <v>159</v>
      </c>
      <c r="C911" s="382" t="s">
        <v>30</v>
      </c>
      <c r="D911" s="382" t="s">
        <v>160</v>
      </c>
      <c r="E911" s="382" t="s">
        <v>3</v>
      </c>
      <c r="F911" s="383"/>
      <c r="G911" s="383">
        <v>6</v>
      </c>
      <c r="H911" s="383" t="s">
        <v>11</v>
      </c>
      <c r="I911" s="383"/>
      <c r="J911" s="383">
        <v>6</v>
      </c>
      <c r="K911" s="383" t="s">
        <v>11</v>
      </c>
      <c r="L911" s="385"/>
      <c r="M911" s="383">
        <v>2</v>
      </c>
      <c r="N911" s="383" t="s">
        <v>11</v>
      </c>
      <c r="O911" s="385"/>
      <c r="P911" s="385"/>
      <c r="Q911" s="386" t="s">
        <v>11</v>
      </c>
      <c r="R911" s="383"/>
      <c r="S911" s="383">
        <v>6</v>
      </c>
      <c r="T911" s="386" t="s">
        <v>11</v>
      </c>
      <c r="U911" s="386"/>
      <c r="V911" s="386">
        <v>6</v>
      </c>
      <c r="W911" s="386" t="s">
        <v>11</v>
      </c>
      <c r="X911" s="383"/>
      <c r="Y911" s="383">
        <v>6</v>
      </c>
      <c r="Z911" s="386" t="s">
        <v>11</v>
      </c>
      <c r="AA911" s="386"/>
      <c r="AB911" s="386">
        <v>6</v>
      </c>
      <c r="AC911" s="386" t="s">
        <v>11</v>
      </c>
      <c r="AD911" s="383" t="s">
        <v>33</v>
      </c>
      <c r="AE911" s="383" t="s">
        <v>36</v>
      </c>
      <c r="AF911" s="383">
        <v>90</v>
      </c>
      <c r="AG911" s="383" t="s">
        <v>40</v>
      </c>
      <c r="AH911" s="383" t="s">
        <v>34</v>
      </c>
      <c r="AI911" s="383" t="s">
        <v>34</v>
      </c>
      <c r="AJ911" s="383" t="s">
        <v>3554</v>
      </c>
      <c r="AK911" s="384" t="str">
        <f t="shared" si="29"/>
        <v>NA</v>
      </c>
      <c r="AL911" s="384" t="str">
        <f t="shared" si="30"/>
        <v>NA</v>
      </c>
      <c r="AN911" s="196"/>
    </row>
    <row r="912" spans="1:40" s="181" customFormat="1" x14ac:dyDescent="0.25">
      <c r="A912" s="381" t="s">
        <v>3224</v>
      </c>
      <c r="B912" s="382" t="s">
        <v>161</v>
      </c>
      <c r="C912" s="382" t="s">
        <v>30</v>
      </c>
      <c r="D912" s="382" t="s">
        <v>162</v>
      </c>
      <c r="E912" s="382" t="s">
        <v>3</v>
      </c>
      <c r="F912" s="383">
        <v>100</v>
      </c>
      <c r="G912" s="383">
        <v>82</v>
      </c>
      <c r="H912" s="383" t="s">
        <v>835</v>
      </c>
      <c r="I912" s="383">
        <v>100</v>
      </c>
      <c r="J912" s="383">
        <v>82</v>
      </c>
      <c r="K912" s="383" t="s">
        <v>835</v>
      </c>
      <c r="L912" s="385"/>
      <c r="M912" s="383">
        <v>21</v>
      </c>
      <c r="N912" s="383" t="s">
        <v>11</v>
      </c>
      <c r="O912" s="385"/>
      <c r="P912" s="385"/>
      <c r="Q912" s="386" t="s">
        <v>11</v>
      </c>
      <c r="R912" s="383">
        <v>59</v>
      </c>
      <c r="S912" s="383">
        <v>82</v>
      </c>
      <c r="T912" s="386" t="s">
        <v>36</v>
      </c>
      <c r="U912" s="386">
        <v>63</v>
      </c>
      <c r="V912" s="386">
        <v>78</v>
      </c>
      <c r="W912" s="386" t="s">
        <v>834</v>
      </c>
      <c r="X912" s="383">
        <v>61</v>
      </c>
      <c r="Y912" s="383">
        <v>82</v>
      </c>
      <c r="Z912" s="386" t="s">
        <v>34</v>
      </c>
      <c r="AA912" s="386">
        <v>63</v>
      </c>
      <c r="AB912" s="386">
        <v>78</v>
      </c>
      <c r="AC912" s="386" t="s">
        <v>11</v>
      </c>
      <c r="AD912" s="383" t="s">
        <v>33</v>
      </c>
      <c r="AE912" s="383" t="s">
        <v>36</v>
      </c>
      <c r="AF912" s="383">
        <v>87</v>
      </c>
      <c r="AG912" s="383" t="s">
        <v>35</v>
      </c>
      <c r="AH912" s="383" t="s">
        <v>36</v>
      </c>
      <c r="AI912" s="383" t="s">
        <v>36</v>
      </c>
      <c r="AJ912" s="383" t="s">
        <v>3554</v>
      </c>
      <c r="AK912" s="384" t="str">
        <f t="shared" si="29"/>
        <v>NO</v>
      </c>
      <c r="AL912" s="384" t="str">
        <f t="shared" si="30"/>
        <v>Yes-SH</v>
      </c>
      <c r="AN912" s="196"/>
    </row>
    <row r="913" spans="1:40" s="181" customFormat="1" x14ac:dyDescent="0.25">
      <c r="A913" s="381" t="s">
        <v>3224</v>
      </c>
      <c r="B913" s="382" t="s">
        <v>847</v>
      </c>
      <c r="C913" s="382" t="s">
        <v>30</v>
      </c>
      <c r="D913" s="382" t="s">
        <v>2257</v>
      </c>
      <c r="E913" s="382" t="s">
        <v>3</v>
      </c>
      <c r="F913" s="383"/>
      <c r="G913" s="383">
        <v>8</v>
      </c>
      <c r="H913" s="383" t="s">
        <v>11</v>
      </c>
      <c r="I913" s="383"/>
      <c r="J913" s="383">
        <v>8</v>
      </c>
      <c r="K913" s="383" t="s">
        <v>11</v>
      </c>
      <c r="L913" s="385"/>
      <c r="M913" s="383">
        <v>3</v>
      </c>
      <c r="N913" s="383" t="s">
        <v>11</v>
      </c>
      <c r="O913" s="385"/>
      <c r="P913" s="385"/>
      <c r="Q913" s="386" t="s">
        <v>11</v>
      </c>
      <c r="R913" s="383"/>
      <c r="S913" s="383">
        <v>7</v>
      </c>
      <c r="T913" s="386" t="s">
        <v>11</v>
      </c>
      <c r="U913" s="386"/>
      <c r="V913" s="386">
        <v>5</v>
      </c>
      <c r="W913" s="386" t="s">
        <v>11</v>
      </c>
      <c r="X913" s="383"/>
      <c r="Y913" s="383">
        <v>7</v>
      </c>
      <c r="Z913" s="386" t="s">
        <v>11</v>
      </c>
      <c r="AA913" s="386"/>
      <c r="AB913" s="386">
        <v>5</v>
      </c>
      <c r="AC913" s="386" t="s">
        <v>11</v>
      </c>
      <c r="AD913" s="383"/>
      <c r="AE913" s="383" t="s">
        <v>36</v>
      </c>
      <c r="AF913" s="383">
        <v>82</v>
      </c>
      <c r="AG913" s="383" t="s">
        <v>40</v>
      </c>
      <c r="AH913" s="383" t="s">
        <v>36</v>
      </c>
      <c r="AI913" s="383" t="s">
        <v>34</v>
      </c>
      <c r="AJ913" s="383" t="s">
        <v>3554</v>
      </c>
      <c r="AK913" s="384" t="str">
        <f t="shared" si="29"/>
        <v>NA</v>
      </c>
      <c r="AL913" s="384" t="str">
        <f t="shared" si="30"/>
        <v>NA</v>
      </c>
      <c r="AN913" s="196"/>
    </row>
    <row r="914" spans="1:40" s="181" customFormat="1" x14ac:dyDescent="0.25">
      <c r="A914" s="381" t="s">
        <v>3224</v>
      </c>
      <c r="B914" s="382" t="s">
        <v>163</v>
      </c>
      <c r="C914" s="382" t="s">
        <v>30</v>
      </c>
      <c r="D914" s="382" t="s">
        <v>164</v>
      </c>
      <c r="E914" s="382" t="s">
        <v>3</v>
      </c>
      <c r="F914" s="383"/>
      <c r="G914" s="383">
        <v>0</v>
      </c>
      <c r="H914" s="383" t="s">
        <v>11</v>
      </c>
      <c r="I914" s="383"/>
      <c r="J914" s="383">
        <v>0</v>
      </c>
      <c r="K914" s="383" t="s">
        <v>11</v>
      </c>
      <c r="L914" s="385"/>
      <c r="M914" s="383">
        <v>0</v>
      </c>
      <c r="N914" s="383" t="s">
        <v>11</v>
      </c>
      <c r="O914" s="385"/>
      <c r="P914" s="385"/>
      <c r="Q914" s="386" t="s">
        <v>11</v>
      </c>
      <c r="R914" s="383"/>
      <c r="S914" s="383">
        <v>0</v>
      </c>
      <c r="T914" s="386" t="s">
        <v>11</v>
      </c>
      <c r="U914" s="386"/>
      <c r="V914" s="386">
        <v>0</v>
      </c>
      <c r="W914" s="386" t="s">
        <v>11</v>
      </c>
      <c r="X914" s="383"/>
      <c r="Y914" s="383">
        <v>0</v>
      </c>
      <c r="Z914" s="386" t="s">
        <v>11</v>
      </c>
      <c r="AA914" s="386"/>
      <c r="AB914" s="386">
        <v>0</v>
      </c>
      <c r="AC914" s="386" t="s">
        <v>11</v>
      </c>
      <c r="AD914" s="383" t="s">
        <v>33</v>
      </c>
      <c r="AE914" s="383" t="s">
        <v>36</v>
      </c>
      <c r="AF914" s="383">
        <v>79</v>
      </c>
      <c r="AG914" s="383" t="s">
        <v>35</v>
      </c>
      <c r="AH914" s="383" t="s">
        <v>34</v>
      </c>
      <c r="AI914" s="383" t="s">
        <v>36</v>
      </c>
      <c r="AJ914" s="383" t="s">
        <v>3554</v>
      </c>
      <c r="AK914" s="384" t="str">
        <f t="shared" si="29"/>
        <v>NA</v>
      </c>
      <c r="AL914" s="384" t="str">
        <f t="shared" si="30"/>
        <v>NA</v>
      </c>
      <c r="AN914" s="196"/>
    </row>
    <row r="915" spans="1:40" s="181" customFormat="1" x14ac:dyDescent="0.25">
      <c r="A915" s="381" t="s">
        <v>3224</v>
      </c>
      <c r="B915" s="382" t="s">
        <v>165</v>
      </c>
      <c r="C915" s="382" t="s">
        <v>30</v>
      </c>
      <c r="D915" s="382" t="s">
        <v>166</v>
      </c>
      <c r="E915" s="382" t="s">
        <v>3</v>
      </c>
      <c r="F915" s="383"/>
      <c r="G915" s="383">
        <v>10</v>
      </c>
      <c r="H915" s="383" t="s">
        <v>11</v>
      </c>
      <c r="I915" s="383"/>
      <c r="J915" s="383">
        <v>10</v>
      </c>
      <c r="K915" s="383" t="s">
        <v>11</v>
      </c>
      <c r="L915" s="385"/>
      <c r="M915" s="383">
        <v>3</v>
      </c>
      <c r="N915" s="383" t="s">
        <v>11</v>
      </c>
      <c r="O915" s="385"/>
      <c r="P915" s="385"/>
      <c r="Q915" s="386" t="s">
        <v>11</v>
      </c>
      <c r="R915" s="383"/>
      <c r="S915" s="383">
        <v>9</v>
      </c>
      <c r="T915" s="386" t="s">
        <v>11</v>
      </c>
      <c r="U915" s="386"/>
      <c r="V915" s="386">
        <v>7</v>
      </c>
      <c r="W915" s="386" t="s">
        <v>11</v>
      </c>
      <c r="X915" s="383"/>
      <c r="Y915" s="383">
        <v>9</v>
      </c>
      <c r="Z915" s="386" t="s">
        <v>11</v>
      </c>
      <c r="AA915" s="386"/>
      <c r="AB915" s="386">
        <v>7</v>
      </c>
      <c r="AC915" s="386" t="s">
        <v>11</v>
      </c>
      <c r="AD915" s="383" t="s">
        <v>33</v>
      </c>
      <c r="AE915" s="383" t="s">
        <v>36</v>
      </c>
      <c r="AF915" s="383">
        <v>74</v>
      </c>
      <c r="AG915" s="383" t="s">
        <v>40</v>
      </c>
      <c r="AH915" s="383" t="s">
        <v>34</v>
      </c>
      <c r="AI915" s="383" t="s">
        <v>36</v>
      </c>
      <c r="AJ915" s="383" t="s">
        <v>3554</v>
      </c>
      <c r="AK915" s="384" t="str">
        <f t="shared" si="29"/>
        <v>NA</v>
      </c>
      <c r="AL915" s="384" t="str">
        <f t="shared" si="30"/>
        <v>NA</v>
      </c>
      <c r="AN915" s="196"/>
    </row>
    <row r="916" spans="1:40" s="181" customFormat="1" x14ac:dyDescent="0.25">
      <c r="A916" s="381" t="s">
        <v>3224</v>
      </c>
      <c r="B916" s="382" t="s">
        <v>167</v>
      </c>
      <c r="C916" s="382" t="s">
        <v>30</v>
      </c>
      <c r="D916" s="382" t="s">
        <v>168</v>
      </c>
      <c r="E916" s="382" t="s">
        <v>3</v>
      </c>
      <c r="F916" s="383">
        <v>100</v>
      </c>
      <c r="G916" s="383">
        <v>372</v>
      </c>
      <c r="H916" s="383" t="s">
        <v>835</v>
      </c>
      <c r="I916" s="383">
        <v>100</v>
      </c>
      <c r="J916" s="383">
        <v>372</v>
      </c>
      <c r="K916" s="383" t="s">
        <v>835</v>
      </c>
      <c r="L916" s="385"/>
      <c r="M916" s="383">
        <v>116</v>
      </c>
      <c r="N916" s="383" t="s">
        <v>835</v>
      </c>
      <c r="O916" s="385"/>
      <c r="P916" s="385"/>
      <c r="Q916" s="386" t="s">
        <v>11</v>
      </c>
      <c r="R916" s="383">
        <v>66</v>
      </c>
      <c r="S916" s="383">
        <v>360</v>
      </c>
      <c r="T916" s="386" t="s">
        <v>36</v>
      </c>
      <c r="U916" s="386">
        <v>65</v>
      </c>
      <c r="V916" s="386">
        <v>355</v>
      </c>
      <c r="W916" s="386" t="s">
        <v>834</v>
      </c>
      <c r="X916" s="383">
        <v>68</v>
      </c>
      <c r="Y916" s="383">
        <v>360</v>
      </c>
      <c r="Z916" s="386" t="s">
        <v>36</v>
      </c>
      <c r="AA916" s="386">
        <v>66</v>
      </c>
      <c r="AB916" s="386">
        <v>355</v>
      </c>
      <c r="AC916" s="386" t="s">
        <v>834</v>
      </c>
      <c r="AD916" s="383" t="s">
        <v>57</v>
      </c>
      <c r="AE916" s="383" t="s">
        <v>36</v>
      </c>
      <c r="AF916" s="383">
        <v>85</v>
      </c>
      <c r="AG916" s="383" t="s">
        <v>35</v>
      </c>
      <c r="AH916" s="383" t="s">
        <v>34</v>
      </c>
      <c r="AI916" s="383" t="s">
        <v>36</v>
      </c>
      <c r="AJ916" s="383" t="s">
        <v>3554</v>
      </c>
      <c r="AK916" s="384" t="str">
        <f t="shared" si="29"/>
        <v>NO</v>
      </c>
      <c r="AL916" s="384" t="str">
        <f t="shared" si="30"/>
        <v>NO</v>
      </c>
      <c r="AN916" s="196"/>
    </row>
    <row r="917" spans="1:40" s="181" customFormat="1" x14ac:dyDescent="0.25">
      <c r="A917" s="381" t="s">
        <v>3224</v>
      </c>
      <c r="B917" s="382" t="s">
        <v>169</v>
      </c>
      <c r="C917" s="382" t="s">
        <v>30</v>
      </c>
      <c r="D917" s="382" t="s">
        <v>170</v>
      </c>
      <c r="E917" s="382" t="s">
        <v>3</v>
      </c>
      <c r="F917" s="383">
        <v>100</v>
      </c>
      <c r="G917" s="383">
        <v>96</v>
      </c>
      <c r="H917" s="383" t="s">
        <v>835</v>
      </c>
      <c r="I917" s="383">
        <v>100</v>
      </c>
      <c r="J917" s="383">
        <v>96</v>
      </c>
      <c r="K917" s="383" t="s">
        <v>835</v>
      </c>
      <c r="L917" s="385"/>
      <c r="M917" s="383">
        <v>27</v>
      </c>
      <c r="N917" s="383" t="s">
        <v>11</v>
      </c>
      <c r="O917" s="385"/>
      <c r="P917" s="385"/>
      <c r="Q917" s="386" t="s">
        <v>11</v>
      </c>
      <c r="R917" s="383">
        <v>60</v>
      </c>
      <c r="S917" s="383">
        <v>96</v>
      </c>
      <c r="T917" s="386" t="s">
        <v>36</v>
      </c>
      <c r="U917" s="386">
        <v>75</v>
      </c>
      <c r="V917" s="386">
        <v>95</v>
      </c>
      <c r="W917" s="386" t="s">
        <v>834</v>
      </c>
      <c r="X917" s="383">
        <v>71</v>
      </c>
      <c r="Y917" s="383">
        <v>96</v>
      </c>
      <c r="Z917" s="386" t="s">
        <v>34</v>
      </c>
      <c r="AA917" s="386">
        <v>72</v>
      </c>
      <c r="AB917" s="386">
        <v>95</v>
      </c>
      <c r="AC917" s="386" t="s">
        <v>11</v>
      </c>
      <c r="AD917" s="383" t="s">
        <v>33</v>
      </c>
      <c r="AE917" s="383" t="s">
        <v>36</v>
      </c>
      <c r="AF917" s="383">
        <v>82</v>
      </c>
      <c r="AG917" s="383" t="s">
        <v>35</v>
      </c>
      <c r="AH917" s="383" t="s">
        <v>34</v>
      </c>
      <c r="AI917" s="383" t="s">
        <v>36</v>
      </c>
      <c r="AJ917" s="383" t="s">
        <v>3554</v>
      </c>
      <c r="AK917" s="384" t="str">
        <f t="shared" si="29"/>
        <v>NO</v>
      </c>
      <c r="AL917" s="384" t="str">
        <f t="shared" si="30"/>
        <v>Yes-SH</v>
      </c>
      <c r="AN917" s="196"/>
    </row>
    <row r="918" spans="1:40" s="181" customFormat="1" x14ac:dyDescent="0.25">
      <c r="A918" s="381" t="s">
        <v>3224</v>
      </c>
      <c r="B918" s="382" t="s">
        <v>171</v>
      </c>
      <c r="C918" s="382" t="s">
        <v>30</v>
      </c>
      <c r="D918" s="382" t="s">
        <v>172</v>
      </c>
      <c r="E918" s="382" t="s">
        <v>3</v>
      </c>
      <c r="F918" s="383"/>
      <c r="G918" s="383">
        <v>3</v>
      </c>
      <c r="H918" s="383" t="s">
        <v>11</v>
      </c>
      <c r="I918" s="383"/>
      <c r="J918" s="383">
        <v>3</v>
      </c>
      <c r="K918" s="383" t="s">
        <v>11</v>
      </c>
      <c r="L918" s="385"/>
      <c r="M918" s="383">
        <v>0</v>
      </c>
      <c r="N918" s="383" t="s">
        <v>11</v>
      </c>
      <c r="O918" s="385"/>
      <c r="P918" s="385"/>
      <c r="Q918" s="386" t="s">
        <v>11</v>
      </c>
      <c r="R918" s="383"/>
      <c r="S918" s="383">
        <v>2</v>
      </c>
      <c r="T918" s="386" t="s">
        <v>11</v>
      </c>
      <c r="U918" s="386"/>
      <c r="V918" s="386">
        <v>2</v>
      </c>
      <c r="W918" s="386" t="s">
        <v>11</v>
      </c>
      <c r="X918" s="383"/>
      <c r="Y918" s="383">
        <v>2</v>
      </c>
      <c r="Z918" s="386" t="s">
        <v>11</v>
      </c>
      <c r="AA918" s="386"/>
      <c r="AB918" s="386">
        <v>2</v>
      </c>
      <c r="AC918" s="386" t="s">
        <v>11</v>
      </c>
      <c r="AD918" s="383" t="s">
        <v>33</v>
      </c>
      <c r="AE918" s="383" t="s">
        <v>36</v>
      </c>
      <c r="AF918" s="383">
        <v>97</v>
      </c>
      <c r="AG918" s="383" t="s">
        <v>35</v>
      </c>
      <c r="AH918" s="383" t="s">
        <v>34</v>
      </c>
      <c r="AI918" s="383" t="s">
        <v>36</v>
      </c>
      <c r="AJ918" s="383" t="s">
        <v>3554</v>
      </c>
      <c r="AK918" s="384" t="str">
        <f t="shared" si="29"/>
        <v>NA</v>
      </c>
      <c r="AL918" s="384" t="str">
        <f t="shared" si="30"/>
        <v>NA</v>
      </c>
      <c r="AN918" s="196"/>
    </row>
    <row r="919" spans="1:40" s="181" customFormat="1" x14ac:dyDescent="0.25">
      <c r="A919" s="381" t="s">
        <v>3224</v>
      </c>
      <c r="B919" s="382" t="s">
        <v>173</v>
      </c>
      <c r="C919" s="382" t="s">
        <v>30</v>
      </c>
      <c r="D919" s="382" t="s">
        <v>174</v>
      </c>
      <c r="E919" s="382" t="s">
        <v>3</v>
      </c>
      <c r="F919" s="383">
        <v>100</v>
      </c>
      <c r="G919" s="383">
        <v>43</v>
      </c>
      <c r="H919" s="383" t="s">
        <v>835</v>
      </c>
      <c r="I919" s="383">
        <v>100</v>
      </c>
      <c r="J919" s="383">
        <v>43</v>
      </c>
      <c r="K919" s="383" t="s">
        <v>835</v>
      </c>
      <c r="L919" s="385"/>
      <c r="M919" s="383">
        <v>22</v>
      </c>
      <c r="N919" s="383" t="s">
        <v>11</v>
      </c>
      <c r="O919" s="385"/>
      <c r="P919" s="385"/>
      <c r="Q919" s="386" t="s">
        <v>11</v>
      </c>
      <c r="R919" s="383"/>
      <c r="S919" s="383">
        <v>43</v>
      </c>
      <c r="T919" s="386" t="s">
        <v>11</v>
      </c>
      <c r="U919" s="386"/>
      <c r="V919" s="386">
        <v>42</v>
      </c>
      <c r="W919" s="386" t="s">
        <v>11</v>
      </c>
      <c r="X919" s="383"/>
      <c r="Y919" s="383">
        <v>43</v>
      </c>
      <c r="Z919" s="386" t="s">
        <v>11</v>
      </c>
      <c r="AA919" s="386"/>
      <c r="AB919" s="386">
        <v>42</v>
      </c>
      <c r="AC919" s="386" t="s">
        <v>11</v>
      </c>
      <c r="AD919" s="383" t="s">
        <v>33</v>
      </c>
      <c r="AE919" s="383" t="s">
        <v>36</v>
      </c>
      <c r="AF919" s="383">
        <v>90</v>
      </c>
      <c r="AG919" s="383" t="s">
        <v>40</v>
      </c>
      <c r="AH919" s="383" t="s">
        <v>36</v>
      </c>
      <c r="AI919" s="383" t="s">
        <v>36</v>
      </c>
      <c r="AJ919" s="383" t="s">
        <v>3554</v>
      </c>
      <c r="AK919" s="384" t="str">
        <f t="shared" si="29"/>
        <v>NA</v>
      </c>
      <c r="AL919" s="384" t="str">
        <f t="shared" si="30"/>
        <v>NA</v>
      </c>
      <c r="AN919" s="196"/>
    </row>
    <row r="920" spans="1:40" x14ac:dyDescent="0.25">
      <c r="A920" s="381" t="s">
        <v>3224</v>
      </c>
      <c r="B920" s="382" t="s">
        <v>175</v>
      </c>
      <c r="C920" s="382" t="s">
        <v>30</v>
      </c>
      <c r="D920" s="382" t="s">
        <v>176</v>
      </c>
      <c r="E920" s="382" t="s">
        <v>3</v>
      </c>
      <c r="F920" s="383">
        <v>100</v>
      </c>
      <c r="G920" s="383">
        <v>74</v>
      </c>
      <c r="H920" s="383" t="s">
        <v>835</v>
      </c>
      <c r="I920" s="383">
        <v>100</v>
      </c>
      <c r="J920" s="383">
        <v>74</v>
      </c>
      <c r="K920" s="383" t="s">
        <v>835</v>
      </c>
      <c r="L920" s="385"/>
      <c r="M920" s="383">
        <v>18</v>
      </c>
      <c r="N920" s="383" t="s">
        <v>11</v>
      </c>
      <c r="O920" s="385"/>
      <c r="P920" s="385"/>
      <c r="Q920" s="386" t="s">
        <v>11</v>
      </c>
      <c r="R920" s="383">
        <v>33</v>
      </c>
      <c r="S920" s="383">
        <v>70</v>
      </c>
      <c r="T920" s="386" t="s">
        <v>34</v>
      </c>
      <c r="U920" s="386">
        <v>41</v>
      </c>
      <c r="V920" s="386">
        <v>70</v>
      </c>
      <c r="W920" s="386" t="s">
        <v>11</v>
      </c>
      <c r="X920" s="383">
        <v>56</v>
      </c>
      <c r="Y920" s="383">
        <v>70</v>
      </c>
      <c r="Z920" s="386" t="s">
        <v>34</v>
      </c>
      <c r="AA920" s="386">
        <v>61</v>
      </c>
      <c r="AB920" s="386">
        <v>70</v>
      </c>
      <c r="AC920" s="386" t="s">
        <v>11</v>
      </c>
      <c r="AD920" s="383" t="s">
        <v>57</v>
      </c>
      <c r="AE920" s="383" t="s">
        <v>36</v>
      </c>
      <c r="AF920" s="383">
        <v>90</v>
      </c>
      <c r="AG920" s="383" t="s">
        <v>35</v>
      </c>
      <c r="AH920" s="383" t="s">
        <v>34</v>
      </c>
      <c r="AI920" s="383" t="s">
        <v>36</v>
      </c>
      <c r="AJ920" s="383" t="s">
        <v>3554</v>
      </c>
      <c r="AK920" s="384" t="str">
        <f t="shared" si="29"/>
        <v>Yes-SH</v>
      </c>
      <c r="AL920" s="384" t="str">
        <f t="shared" si="30"/>
        <v>Yes-SH</v>
      </c>
    </row>
    <row r="921" spans="1:40" x14ac:dyDescent="0.25">
      <c r="A921" s="381" t="s">
        <v>3224</v>
      </c>
      <c r="B921" s="382" t="s">
        <v>177</v>
      </c>
      <c r="C921" s="382" t="s">
        <v>30</v>
      </c>
      <c r="D921" s="382" t="s">
        <v>178</v>
      </c>
      <c r="E921" s="382" t="s">
        <v>3</v>
      </c>
      <c r="F921" s="383"/>
      <c r="G921" s="383">
        <v>4</v>
      </c>
      <c r="H921" s="383" t="s">
        <v>11</v>
      </c>
      <c r="I921" s="383"/>
      <c r="J921" s="383">
        <v>4</v>
      </c>
      <c r="K921" s="383" t="s">
        <v>11</v>
      </c>
      <c r="L921" s="385"/>
      <c r="M921" s="383">
        <v>2</v>
      </c>
      <c r="N921" s="383" t="s">
        <v>11</v>
      </c>
      <c r="O921" s="385"/>
      <c r="P921" s="385"/>
      <c r="Q921" s="386" t="s">
        <v>11</v>
      </c>
      <c r="R921" s="383"/>
      <c r="S921" s="383">
        <v>4</v>
      </c>
      <c r="T921" s="386" t="s">
        <v>11</v>
      </c>
      <c r="U921" s="386"/>
      <c r="V921" s="386">
        <v>4</v>
      </c>
      <c r="W921" s="386" t="s">
        <v>11</v>
      </c>
      <c r="X921" s="383"/>
      <c r="Y921" s="383">
        <v>4</v>
      </c>
      <c r="Z921" s="386" t="s">
        <v>11</v>
      </c>
      <c r="AA921" s="386"/>
      <c r="AB921" s="386">
        <v>4</v>
      </c>
      <c r="AC921" s="386" t="s">
        <v>11</v>
      </c>
      <c r="AD921" s="383" t="s">
        <v>33</v>
      </c>
      <c r="AE921" s="383" t="s">
        <v>36</v>
      </c>
      <c r="AF921" s="383">
        <v>90</v>
      </c>
      <c r="AG921" s="383" t="s">
        <v>35</v>
      </c>
      <c r="AH921" s="383" t="s">
        <v>34</v>
      </c>
      <c r="AI921" s="383" t="s">
        <v>36</v>
      </c>
      <c r="AJ921" s="383" t="s">
        <v>3554</v>
      </c>
      <c r="AK921" s="384" t="str">
        <f t="shared" si="29"/>
        <v>NA</v>
      </c>
      <c r="AL921" s="384" t="str">
        <f t="shared" si="30"/>
        <v>NA</v>
      </c>
    </row>
    <row r="922" spans="1:40" x14ac:dyDescent="0.25">
      <c r="A922" s="381" t="s">
        <v>3224</v>
      </c>
      <c r="B922" s="382" t="s">
        <v>179</v>
      </c>
      <c r="C922" s="382" t="s">
        <v>30</v>
      </c>
      <c r="D922" s="382" t="s">
        <v>180</v>
      </c>
      <c r="E922" s="382" t="s">
        <v>3</v>
      </c>
      <c r="F922" s="383">
        <v>100</v>
      </c>
      <c r="G922" s="383">
        <v>132</v>
      </c>
      <c r="H922" s="383" t="s">
        <v>835</v>
      </c>
      <c r="I922" s="383">
        <v>100</v>
      </c>
      <c r="J922" s="383">
        <v>132</v>
      </c>
      <c r="K922" s="383" t="s">
        <v>835</v>
      </c>
      <c r="L922" s="385"/>
      <c r="M922" s="383">
        <v>45</v>
      </c>
      <c r="N922" s="383" t="s">
        <v>835</v>
      </c>
      <c r="O922" s="385"/>
      <c r="P922" s="385"/>
      <c r="Q922" s="386" t="s">
        <v>11</v>
      </c>
      <c r="R922" s="383">
        <v>57</v>
      </c>
      <c r="S922" s="383">
        <v>130</v>
      </c>
      <c r="T922" s="386" t="s">
        <v>36</v>
      </c>
      <c r="U922" s="386">
        <v>53</v>
      </c>
      <c r="V922" s="386">
        <v>129</v>
      </c>
      <c r="W922" s="386" t="s">
        <v>834</v>
      </c>
      <c r="X922" s="383">
        <v>69</v>
      </c>
      <c r="Y922" s="383">
        <v>130</v>
      </c>
      <c r="Z922" s="386" t="s">
        <v>34</v>
      </c>
      <c r="AA922" s="386">
        <v>70</v>
      </c>
      <c r="AB922" s="386">
        <v>129</v>
      </c>
      <c r="AC922" s="386" t="s">
        <v>11</v>
      </c>
      <c r="AD922" s="383" t="s">
        <v>33</v>
      </c>
      <c r="AE922" s="383" t="s">
        <v>36</v>
      </c>
      <c r="AF922" s="383">
        <v>92</v>
      </c>
      <c r="AG922" s="383" t="s">
        <v>35</v>
      </c>
      <c r="AH922" s="383" t="s">
        <v>34</v>
      </c>
      <c r="AI922" s="383" t="s">
        <v>36</v>
      </c>
      <c r="AJ922" s="383" t="s">
        <v>3554</v>
      </c>
      <c r="AK922" s="384" t="str">
        <f t="shared" si="29"/>
        <v>NO</v>
      </c>
      <c r="AL922" s="384" t="str">
        <f t="shared" si="30"/>
        <v>Yes-SH</v>
      </c>
    </row>
    <row r="923" spans="1:40" x14ac:dyDescent="0.25">
      <c r="A923" s="381" t="s">
        <v>3224</v>
      </c>
      <c r="B923" s="382" t="s">
        <v>181</v>
      </c>
      <c r="C923" s="382" t="s">
        <v>30</v>
      </c>
      <c r="D923" s="382" t="s">
        <v>182</v>
      </c>
      <c r="E923" s="382" t="s">
        <v>3</v>
      </c>
      <c r="F923" s="383">
        <v>100</v>
      </c>
      <c r="G923" s="383">
        <v>99</v>
      </c>
      <c r="H923" s="383" t="s">
        <v>835</v>
      </c>
      <c r="I923" s="383">
        <v>100</v>
      </c>
      <c r="J923" s="383">
        <v>99</v>
      </c>
      <c r="K923" s="383" t="s">
        <v>835</v>
      </c>
      <c r="L923" s="385"/>
      <c r="M923" s="383">
        <v>28</v>
      </c>
      <c r="N923" s="383" t="s">
        <v>11</v>
      </c>
      <c r="O923" s="385"/>
      <c r="P923" s="385"/>
      <c r="Q923" s="386" t="s">
        <v>11</v>
      </c>
      <c r="R923" s="383">
        <v>44</v>
      </c>
      <c r="S923" s="383">
        <v>91</v>
      </c>
      <c r="T923" s="386" t="s">
        <v>36</v>
      </c>
      <c r="U923" s="386">
        <v>48</v>
      </c>
      <c r="V923" s="386">
        <v>88</v>
      </c>
      <c r="W923" s="386" t="s">
        <v>834</v>
      </c>
      <c r="X923" s="383">
        <v>52</v>
      </c>
      <c r="Y923" s="383">
        <v>91</v>
      </c>
      <c r="Z923" s="386" t="s">
        <v>34</v>
      </c>
      <c r="AA923" s="386">
        <v>56</v>
      </c>
      <c r="AB923" s="386">
        <v>89</v>
      </c>
      <c r="AC923" s="386" t="s">
        <v>11</v>
      </c>
      <c r="AD923" s="383" t="s">
        <v>57</v>
      </c>
      <c r="AE923" s="383" t="s">
        <v>36</v>
      </c>
      <c r="AF923" s="383">
        <v>90</v>
      </c>
      <c r="AG923" s="383" t="s">
        <v>35</v>
      </c>
      <c r="AH923" s="383" t="s">
        <v>34</v>
      </c>
      <c r="AI923" s="383" t="s">
        <v>36</v>
      </c>
      <c r="AJ923" s="383" t="s">
        <v>3554</v>
      </c>
      <c r="AK923" s="384" t="str">
        <f t="shared" si="29"/>
        <v>NO</v>
      </c>
      <c r="AL923" s="384" t="str">
        <f t="shared" si="30"/>
        <v>Yes-SH</v>
      </c>
    </row>
    <row r="924" spans="1:40" x14ac:dyDescent="0.25">
      <c r="A924" s="381" t="s">
        <v>3224</v>
      </c>
      <c r="B924" s="382" t="s">
        <v>183</v>
      </c>
      <c r="C924" s="382" t="s">
        <v>30</v>
      </c>
      <c r="D924" s="382" t="s">
        <v>184</v>
      </c>
      <c r="E924" s="382" t="s">
        <v>3</v>
      </c>
      <c r="F924" s="383"/>
      <c r="G924" s="383">
        <v>5</v>
      </c>
      <c r="H924" s="383" t="s">
        <v>11</v>
      </c>
      <c r="I924" s="383"/>
      <c r="J924" s="383">
        <v>5</v>
      </c>
      <c r="K924" s="383" t="s">
        <v>11</v>
      </c>
      <c r="L924" s="385"/>
      <c r="M924" s="383">
        <v>2</v>
      </c>
      <c r="N924" s="383" t="s">
        <v>11</v>
      </c>
      <c r="O924" s="385"/>
      <c r="P924" s="385"/>
      <c r="Q924" s="386" t="s">
        <v>11</v>
      </c>
      <c r="R924" s="383"/>
      <c r="S924" s="383">
        <v>5</v>
      </c>
      <c r="T924" s="386" t="s">
        <v>11</v>
      </c>
      <c r="U924" s="386"/>
      <c r="V924" s="386">
        <v>5</v>
      </c>
      <c r="W924" s="386" t="s">
        <v>11</v>
      </c>
      <c r="X924" s="383"/>
      <c r="Y924" s="383">
        <v>5</v>
      </c>
      <c r="Z924" s="386" t="s">
        <v>11</v>
      </c>
      <c r="AA924" s="386"/>
      <c r="AB924" s="386">
        <v>5</v>
      </c>
      <c r="AC924" s="386" t="s">
        <v>11</v>
      </c>
      <c r="AD924" s="383" t="s">
        <v>33</v>
      </c>
      <c r="AE924" s="383" t="s">
        <v>36</v>
      </c>
      <c r="AF924" s="383">
        <v>92</v>
      </c>
      <c r="AG924" s="383" t="s">
        <v>35</v>
      </c>
      <c r="AH924" s="383" t="s">
        <v>34</v>
      </c>
      <c r="AI924" s="383" t="s">
        <v>36</v>
      </c>
      <c r="AJ924" s="383" t="s">
        <v>3554</v>
      </c>
      <c r="AK924" s="384" t="str">
        <f t="shared" si="29"/>
        <v>NA</v>
      </c>
      <c r="AL924" s="384" t="str">
        <f t="shared" si="30"/>
        <v>NA</v>
      </c>
    </row>
    <row r="925" spans="1:40" x14ac:dyDescent="0.25">
      <c r="A925" s="381" t="s">
        <v>3224</v>
      </c>
      <c r="B925" s="382" t="s">
        <v>185</v>
      </c>
      <c r="C925" s="382" t="s">
        <v>30</v>
      </c>
      <c r="D925" s="382" t="s">
        <v>186</v>
      </c>
      <c r="E925" s="382" t="s">
        <v>3</v>
      </c>
      <c r="F925" s="383"/>
      <c r="G925" s="383">
        <v>15</v>
      </c>
      <c r="H925" s="383" t="s">
        <v>11</v>
      </c>
      <c r="I925" s="383"/>
      <c r="J925" s="383">
        <v>15</v>
      </c>
      <c r="K925" s="383" t="s">
        <v>11</v>
      </c>
      <c r="L925" s="385"/>
      <c r="M925" s="383">
        <v>4</v>
      </c>
      <c r="N925" s="383" t="s">
        <v>11</v>
      </c>
      <c r="O925" s="385"/>
      <c r="P925" s="385"/>
      <c r="Q925" s="386" t="s">
        <v>11</v>
      </c>
      <c r="R925" s="383"/>
      <c r="S925" s="383">
        <v>15</v>
      </c>
      <c r="T925" s="386" t="s">
        <v>11</v>
      </c>
      <c r="U925" s="386"/>
      <c r="V925" s="386">
        <v>14</v>
      </c>
      <c r="W925" s="386" t="s">
        <v>11</v>
      </c>
      <c r="X925" s="383"/>
      <c r="Y925" s="383">
        <v>15</v>
      </c>
      <c r="Z925" s="386" t="s">
        <v>11</v>
      </c>
      <c r="AA925" s="386"/>
      <c r="AB925" s="386">
        <v>14</v>
      </c>
      <c r="AC925" s="386" t="s">
        <v>11</v>
      </c>
      <c r="AD925" s="383" t="s">
        <v>33</v>
      </c>
      <c r="AE925" s="383" t="s">
        <v>36</v>
      </c>
      <c r="AF925" s="383">
        <v>85</v>
      </c>
      <c r="AG925" s="383" t="s">
        <v>35</v>
      </c>
      <c r="AH925" s="383" t="s">
        <v>34</v>
      </c>
      <c r="AI925" s="383" t="s">
        <v>36</v>
      </c>
      <c r="AJ925" s="383" t="s">
        <v>3554</v>
      </c>
      <c r="AK925" s="384" t="str">
        <f t="shared" si="29"/>
        <v>NA</v>
      </c>
      <c r="AL925" s="384" t="str">
        <f t="shared" si="30"/>
        <v>NA</v>
      </c>
    </row>
    <row r="926" spans="1:40" x14ac:dyDescent="0.25">
      <c r="A926" s="381" t="s">
        <v>3224</v>
      </c>
      <c r="B926" s="382" t="s">
        <v>187</v>
      </c>
      <c r="C926" s="382" t="s">
        <v>30</v>
      </c>
      <c r="D926" s="382" t="s">
        <v>188</v>
      </c>
      <c r="E926" s="382" t="s">
        <v>3</v>
      </c>
      <c r="F926" s="383">
        <v>100</v>
      </c>
      <c r="G926" s="383">
        <v>188</v>
      </c>
      <c r="H926" s="383" t="s">
        <v>835</v>
      </c>
      <c r="I926" s="383">
        <v>100</v>
      </c>
      <c r="J926" s="383">
        <v>188</v>
      </c>
      <c r="K926" s="383" t="s">
        <v>835</v>
      </c>
      <c r="L926" s="385">
        <v>92</v>
      </c>
      <c r="M926" s="383">
        <v>62</v>
      </c>
      <c r="N926" s="383" t="s">
        <v>835</v>
      </c>
      <c r="O926" s="385"/>
      <c r="P926" s="385"/>
      <c r="Q926" s="386" t="s">
        <v>11</v>
      </c>
      <c r="R926" s="383">
        <v>45</v>
      </c>
      <c r="S926" s="383">
        <v>175</v>
      </c>
      <c r="T926" s="386" t="s">
        <v>36</v>
      </c>
      <c r="U926" s="386">
        <v>49</v>
      </c>
      <c r="V926" s="386">
        <v>173</v>
      </c>
      <c r="W926" s="386" t="s">
        <v>834</v>
      </c>
      <c r="X926" s="383">
        <v>58</v>
      </c>
      <c r="Y926" s="383">
        <v>175</v>
      </c>
      <c r="Z926" s="386" t="s">
        <v>36</v>
      </c>
      <c r="AA926" s="386">
        <v>58</v>
      </c>
      <c r="AB926" s="386">
        <v>172</v>
      </c>
      <c r="AC926" s="386" t="s">
        <v>834</v>
      </c>
      <c r="AD926" s="383" t="s">
        <v>46</v>
      </c>
      <c r="AE926" s="383" t="s">
        <v>36</v>
      </c>
      <c r="AF926" s="383">
        <v>82</v>
      </c>
      <c r="AG926" s="383" t="s">
        <v>35</v>
      </c>
      <c r="AH926" s="383" t="s">
        <v>34</v>
      </c>
      <c r="AI926" s="383" t="s">
        <v>36</v>
      </c>
      <c r="AJ926" s="383" t="s">
        <v>3554</v>
      </c>
      <c r="AK926" s="384" t="str">
        <f t="shared" si="29"/>
        <v>NO</v>
      </c>
      <c r="AL926" s="384" t="str">
        <f t="shared" si="30"/>
        <v>NO</v>
      </c>
    </row>
    <row r="927" spans="1:40" x14ac:dyDescent="0.25">
      <c r="A927" s="381" t="s">
        <v>3224</v>
      </c>
      <c r="B927" s="382" t="s">
        <v>189</v>
      </c>
      <c r="C927" s="382" t="s">
        <v>30</v>
      </c>
      <c r="D927" s="382" t="s">
        <v>190</v>
      </c>
      <c r="E927" s="382" t="s">
        <v>3</v>
      </c>
      <c r="F927" s="383">
        <v>100</v>
      </c>
      <c r="G927" s="383">
        <v>162</v>
      </c>
      <c r="H927" s="383" t="s">
        <v>835</v>
      </c>
      <c r="I927" s="383">
        <v>100</v>
      </c>
      <c r="J927" s="383">
        <v>162</v>
      </c>
      <c r="K927" s="383" t="s">
        <v>835</v>
      </c>
      <c r="L927" s="385"/>
      <c r="M927" s="383">
        <v>45</v>
      </c>
      <c r="N927" s="383" t="s">
        <v>835</v>
      </c>
      <c r="O927" s="385"/>
      <c r="P927" s="385"/>
      <c r="Q927" s="386" t="s">
        <v>11</v>
      </c>
      <c r="R927" s="383">
        <v>48</v>
      </c>
      <c r="S927" s="383">
        <v>151</v>
      </c>
      <c r="T927" s="386" t="s">
        <v>36</v>
      </c>
      <c r="U927" s="386">
        <v>55</v>
      </c>
      <c r="V927" s="386">
        <v>148</v>
      </c>
      <c r="W927" s="386" t="s">
        <v>834</v>
      </c>
      <c r="X927" s="383">
        <v>56</v>
      </c>
      <c r="Y927" s="383">
        <v>151</v>
      </c>
      <c r="Z927" s="386" t="s">
        <v>34</v>
      </c>
      <c r="AA927" s="386">
        <v>56</v>
      </c>
      <c r="AB927" s="386">
        <v>147</v>
      </c>
      <c r="AC927" s="386" t="s">
        <v>11</v>
      </c>
      <c r="AD927" s="383" t="s">
        <v>46</v>
      </c>
      <c r="AE927" s="383" t="s">
        <v>36</v>
      </c>
      <c r="AF927" s="383">
        <v>79</v>
      </c>
      <c r="AG927" s="383" t="s">
        <v>35</v>
      </c>
      <c r="AH927" s="383" t="s">
        <v>34</v>
      </c>
      <c r="AI927" s="383" t="s">
        <v>36</v>
      </c>
      <c r="AJ927" s="383" t="s">
        <v>3554</v>
      </c>
      <c r="AK927" s="384" t="str">
        <f t="shared" si="29"/>
        <v>NO</v>
      </c>
      <c r="AL927" s="384" t="str">
        <f t="shared" si="30"/>
        <v>Yes-SH</v>
      </c>
    </row>
    <row r="928" spans="1:40" x14ac:dyDescent="0.25">
      <c r="A928" s="381" t="s">
        <v>3224</v>
      </c>
      <c r="B928" s="382" t="s">
        <v>191</v>
      </c>
      <c r="C928" s="382" t="s">
        <v>30</v>
      </c>
      <c r="D928" s="382" t="s">
        <v>192</v>
      </c>
      <c r="E928" s="382" t="s">
        <v>3</v>
      </c>
      <c r="F928" s="383"/>
      <c r="G928" s="383">
        <v>0</v>
      </c>
      <c r="H928" s="383" t="s">
        <v>11</v>
      </c>
      <c r="I928" s="383"/>
      <c r="J928" s="383">
        <v>0</v>
      </c>
      <c r="K928" s="383" t="s">
        <v>11</v>
      </c>
      <c r="L928" s="385"/>
      <c r="M928" s="383">
        <v>0</v>
      </c>
      <c r="N928" s="383" t="s">
        <v>11</v>
      </c>
      <c r="O928" s="385"/>
      <c r="P928" s="385"/>
      <c r="Q928" s="386" t="s">
        <v>11</v>
      </c>
      <c r="R928" s="383"/>
      <c r="S928" s="383">
        <v>0</v>
      </c>
      <c r="T928" s="386" t="s">
        <v>11</v>
      </c>
      <c r="U928" s="386"/>
      <c r="V928" s="386">
        <v>0</v>
      </c>
      <c r="W928" s="386" t="s">
        <v>11</v>
      </c>
      <c r="X928" s="383"/>
      <c r="Y928" s="383">
        <v>0</v>
      </c>
      <c r="Z928" s="386" t="s">
        <v>11</v>
      </c>
      <c r="AA928" s="386"/>
      <c r="AB928" s="386">
        <v>0</v>
      </c>
      <c r="AC928" s="386" t="s">
        <v>11</v>
      </c>
      <c r="AD928" s="383" t="s">
        <v>33</v>
      </c>
      <c r="AE928" s="383" t="s">
        <v>36</v>
      </c>
      <c r="AF928" s="383">
        <v>82</v>
      </c>
      <c r="AG928" s="383" t="s">
        <v>35</v>
      </c>
      <c r="AH928" s="383" t="s">
        <v>34</v>
      </c>
      <c r="AI928" s="383" t="s">
        <v>36</v>
      </c>
      <c r="AJ928" s="383" t="s">
        <v>3554</v>
      </c>
      <c r="AK928" s="384" t="str">
        <f t="shared" si="29"/>
        <v>NA</v>
      </c>
      <c r="AL928" s="384" t="str">
        <f t="shared" si="30"/>
        <v>NA</v>
      </c>
    </row>
    <row r="929" spans="1:40" x14ac:dyDescent="0.25">
      <c r="A929" s="381" t="s">
        <v>3224</v>
      </c>
      <c r="B929" s="382" t="s">
        <v>193</v>
      </c>
      <c r="C929" s="382" t="s">
        <v>30</v>
      </c>
      <c r="D929" s="382" t="s">
        <v>194</v>
      </c>
      <c r="E929" s="382" t="s">
        <v>3</v>
      </c>
      <c r="F929" s="383">
        <v>100</v>
      </c>
      <c r="G929" s="383">
        <v>200</v>
      </c>
      <c r="H929" s="383" t="s">
        <v>835</v>
      </c>
      <c r="I929" s="383">
        <v>100</v>
      </c>
      <c r="J929" s="383">
        <v>200</v>
      </c>
      <c r="K929" s="383" t="s">
        <v>835</v>
      </c>
      <c r="L929" s="385"/>
      <c r="M929" s="383">
        <v>49</v>
      </c>
      <c r="N929" s="383" t="s">
        <v>835</v>
      </c>
      <c r="O929" s="385"/>
      <c r="P929" s="385"/>
      <c r="Q929" s="386" t="s">
        <v>11</v>
      </c>
      <c r="R929" s="383">
        <v>54</v>
      </c>
      <c r="S929" s="383">
        <v>196</v>
      </c>
      <c r="T929" s="386" t="s">
        <v>36</v>
      </c>
      <c r="U929" s="386">
        <v>58</v>
      </c>
      <c r="V929" s="386">
        <v>193</v>
      </c>
      <c r="W929" s="386" t="s">
        <v>834</v>
      </c>
      <c r="X929" s="383">
        <v>82</v>
      </c>
      <c r="Y929" s="383">
        <v>196</v>
      </c>
      <c r="Z929" s="386" t="s">
        <v>34</v>
      </c>
      <c r="AA929" s="386">
        <v>83</v>
      </c>
      <c r="AB929" s="386">
        <v>193</v>
      </c>
      <c r="AC929" s="386" t="s">
        <v>11</v>
      </c>
      <c r="AD929" s="383" t="s">
        <v>33</v>
      </c>
      <c r="AE929" s="383" t="s">
        <v>36</v>
      </c>
      <c r="AF929" s="383">
        <v>92</v>
      </c>
      <c r="AG929" s="383" t="s">
        <v>35</v>
      </c>
      <c r="AH929" s="383" t="s">
        <v>34</v>
      </c>
      <c r="AI929" s="383" t="s">
        <v>36</v>
      </c>
      <c r="AJ929" s="383" t="s">
        <v>3554</v>
      </c>
      <c r="AK929" s="384" t="str">
        <f t="shared" si="29"/>
        <v>NO</v>
      </c>
      <c r="AL929" s="384" t="str">
        <f t="shared" si="30"/>
        <v>Yes-AB</v>
      </c>
    </row>
    <row r="930" spans="1:40" x14ac:dyDescent="0.25">
      <c r="A930" s="381" t="s">
        <v>3224</v>
      </c>
      <c r="B930" s="382" t="s">
        <v>195</v>
      </c>
      <c r="C930" s="382" t="s">
        <v>30</v>
      </c>
      <c r="D930" s="382" t="s">
        <v>196</v>
      </c>
      <c r="E930" s="382" t="s">
        <v>3</v>
      </c>
      <c r="F930" s="383"/>
      <c r="G930" s="383">
        <v>9</v>
      </c>
      <c r="H930" s="383" t="s">
        <v>11</v>
      </c>
      <c r="I930" s="383"/>
      <c r="J930" s="383">
        <v>9</v>
      </c>
      <c r="K930" s="383" t="s">
        <v>11</v>
      </c>
      <c r="L930" s="385"/>
      <c r="M930" s="383">
        <v>3</v>
      </c>
      <c r="N930" s="383" t="s">
        <v>11</v>
      </c>
      <c r="O930" s="385"/>
      <c r="P930" s="385"/>
      <c r="Q930" s="386" t="s">
        <v>11</v>
      </c>
      <c r="R930" s="383"/>
      <c r="S930" s="383">
        <v>9</v>
      </c>
      <c r="T930" s="386" t="s">
        <v>11</v>
      </c>
      <c r="U930" s="386"/>
      <c r="V930" s="386">
        <v>9</v>
      </c>
      <c r="W930" s="386" t="s">
        <v>11</v>
      </c>
      <c r="X930" s="383"/>
      <c r="Y930" s="383">
        <v>9</v>
      </c>
      <c r="Z930" s="386" t="s">
        <v>11</v>
      </c>
      <c r="AA930" s="386"/>
      <c r="AB930" s="386">
        <v>9</v>
      </c>
      <c r="AC930" s="386" t="s">
        <v>11</v>
      </c>
      <c r="AD930" s="383" t="s">
        <v>33</v>
      </c>
      <c r="AE930" s="383" t="s">
        <v>34</v>
      </c>
      <c r="AF930" s="383">
        <v>100</v>
      </c>
      <c r="AG930" s="383" t="s">
        <v>35</v>
      </c>
      <c r="AH930" s="383" t="s">
        <v>36</v>
      </c>
      <c r="AI930" s="383" t="s">
        <v>36</v>
      </c>
      <c r="AJ930" s="383" t="s">
        <v>3554</v>
      </c>
      <c r="AK930" s="384" t="str">
        <f t="shared" si="29"/>
        <v>NA</v>
      </c>
      <c r="AL930" s="384" t="str">
        <f t="shared" si="30"/>
        <v>NA</v>
      </c>
    </row>
    <row r="931" spans="1:40" x14ac:dyDescent="0.25">
      <c r="A931" s="381" t="s">
        <v>3224</v>
      </c>
      <c r="B931" s="382" t="s">
        <v>197</v>
      </c>
      <c r="C931" s="382" t="s">
        <v>30</v>
      </c>
      <c r="D931" s="382" t="s">
        <v>198</v>
      </c>
      <c r="E931" s="382" t="s">
        <v>3</v>
      </c>
      <c r="F931" s="383"/>
      <c r="G931" s="383">
        <v>5</v>
      </c>
      <c r="H931" s="383" t="s">
        <v>11</v>
      </c>
      <c r="I931" s="383"/>
      <c r="J931" s="383">
        <v>5</v>
      </c>
      <c r="K931" s="383" t="s">
        <v>11</v>
      </c>
      <c r="L931" s="385"/>
      <c r="M931" s="383">
        <v>2</v>
      </c>
      <c r="N931" s="383" t="s">
        <v>11</v>
      </c>
      <c r="O931" s="385"/>
      <c r="P931" s="385"/>
      <c r="Q931" s="386" t="s">
        <v>11</v>
      </c>
      <c r="R931" s="383"/>
      <c r="S931" s="383">
        <v>5</v>
      </c>
      <c r="T931" s="386" t="s">
        <v>11</v>
      </c>
      <c r="U931" s="386"/>
      <c r="V931" s="386">
        <v>5</v>
      </c>
      <c r="W931" s="386" t="s">
        <v>11</v>
      </c>
      <c r="X931" s="383"/>
      <c r="Y931" s="383">
        <v>5</v>
      </c>
      <c r="Z931" s="386" t="s">
        <v>11</v>
      </c>
      <c r="AA931" s="386"/>
      <c r="AB931" s="386">
        <v>5</v>
      </c>
      <c r="AC931" s="386" t="s">
        <v>11</v>
      </c>
      <c r="AD931" s="383" t="s">
        <v>33</v>
      </c>
      <c r="AE931" s="383" t="s">
        <v>36</v>
      </c>
      <c r="AF931" s="383">
        <v>79</v>
      </c>
      <c r="AG931" s="383" t="s">
        <v>40</v>
      </c>
      <c r="AH931" s="383" t="s">
        <v>34</v>
      </c>
      <c r="AI931" s="383" t="s">
        <v>36</v>
      </c>
      <c r="AJ931" s="383" t="s">
        <v>3554</v>
      </c>
      <c r="AK931" s="384" t="str">
        <f t="shared" si="29"/>
        <v>NA</v>
      </c>
      <c r="AL931" s="384" t="str">
        <f t="shared" si="30"/>
        <v>NA</v>
      </c>
    </row>
    <row r="932" spans="1:40" x14ac:dyDescent="0.25">
      <c r="A932" s="381" t="s">
        <v>3224</v>
      </c>
      <c r="B932" s="382" t="s">
        <v>199</v>
      </c>
      <c r="C932" s="382" t="s">
        <v>30</v>
      </c>
      <c r="D932" s="382" t="s">
        <v>200</v>
      </c>
      <c r="E932" s="382" t="s">
        <v>3</v>
      </c>
      <c r="F932" s="383"/>
      <c r="G932" s="383">
        <v>29</v>
      </c>
      <c r="H932" s="383" t="s">
        <v>11</v>
      </c>
      <c r="I932" s="383"/>
      <c r="J932" s="383">
        <v>29</v>
      </c>
      <c r="K932" s="383" t="s">
        <v>11</v>
      </c>
      <c r="L932" s="385"/>
      <c r="M932" s="383">
        <v>10</v>
      </c>
      <c r="N932" s="383" t="s">
        <v>11</v>
      </c>
      <c r="O932" s="385"/>
      <c r="P932" s="385"/>
      <c r="Q932" s="386" t="s">
        <v>11</v>
      </c>
      <c r="R932" s="383"/>
      <c r="S932" s="383">
        <v>27</v>
      </c>
      <c r="T932" s="386" t="s">
        <v>11</v>
      </c>
      <c r="U932" s="386"/>
      <c r="V932" s="386">
        <v>26</v>
      </c>
      <c r="W932" s="386" t="s">
        <v>11</v>
      </c>
      <c r="X932" s="383"/>
      <c r="Y932" s="383">
        <v>27</v>
      </c>
      <c r="Z932" s="386" t="s">
        <v>11</v>
      </c>
      <c r="AA932" s="386"/>
      <c r="AB932" s="386">
        <v>26</v>
      </c>
      <c r="AC932" s="386" t="s">
        <v>11</v>
      </c>
      <c r="AD932" s="383" t="s">
        <v>33</v>
      </c>
      <c r="AE932" s="383" t="s">
        <v>34</v>
      </c>
      <c r="AF932" s="383">
        <v>100</v>
      </c>
      <c r="AG932" s="383" t="s">
        <v>35</v>
      </c>
      <c r="AH932" s="383" t="s">
        <v>36</v>
      </c>
      <c r="AI932" s="383" t="s">
        <v>36</v>
      </c>
      <c r="AJ932" s="383" t="s">
        <v>3554</v>
      </c>
      <c r="AK932" s="384" t="str">
        <f t="shared" si="29"/>
        <v>NA</v>
      </c>
      <c r="AL932" s="384" t="str">
        <f t="shared" si="30"/>
        <v>NA</v>
      </c>
    </row>
    <row r="933" spans="1:40" x14ac:dyDescent="0.25">
      <c r="A933" s="381" t="s">
        <v>3224</v>
      </c>
      <c r="B933" s="382" t="s">
        <v>201</v>
      </c>
      <c r="C933" s="382" t="s">
        <v>30</v>
      </c>
      <c r="D933" s="382" t="s">
        <v>202</v>
      </c>
      <c r="E933" s="382" t="s">
        <v>3</v>
      </c>
      <c r="F933" s="383"/>
      <c r="G933" s="383">
        <v>1</v>
      </c>
      <c r="H933" s="383" t="s">
        <v>11</v>
      </c>
      <c r="I933" s="383"/>
      <c r="J933" s="383">
        <v>1</v>
      </c>
      <c r="K933" s="383" t="s">
        <v>11</v>
      </c>
      <c r="L933" s="385"/>
      <c r="M933" s="383">
        <v>1</v>
      </c>
      <c r="N933" s="383" t="s">
        <v>11</v>
      </c>
      <c r="O933" s="385"/>
      <c r="P933" s="385"/>
      <c r="Q933" s="386" t="s">
        <v>11</v>
      </c>
      <c r="R933" s="383"/>
      <c r="S933" s="383">
        <v>1</v>
      </c>
      <c r="T933" s="386" t="s">
        <v>11</v>
      </c>
      <c r="U933" s="386"/>
      <c r="V933" s="386">
        <v>1</v>
      </c>
      <c r="W933" s="386" t="s">
        <v>11</v>
      </c>
      <c r="X933" s="383"/>
      <c r="Y933" s="383">
        <v>1</v>
      </c>
      <c r="Z933" s="386" t="s">
        <v>11</v>
      </c>
      <c r="AA933" s="386"/>
      <c r="AB933" s="386">
        <v>1</v>
      </c>
      <c r="AC933" s="386" t="s">
        <v>11</v>
      </c>
      <c r="AD933" s="383" t="s">
        <v>33</v>
      </c>
      <c r="AE933" s="383" t="s">
        <v>36</v>
      </c>
      <c r="AF933" s="383">
        <v>97</v>
      </c>
      <c r="AG933" s="383" t="s">
        <v>35</v>
      </c>
      <c r="AH933" s="383" t="s">
        <v>34</v>
      </c>
      <c r="AI933" s="383" t="s">
        <v>36</v>
      </c>
      <c r="AJ933" s="383" t="s">
        <v>3554</v>
      </c>
      <c r="AK933" s="384" t="str">
        <f t="shared" si="29"/>
        <v>NA</v>
      </c>
      <c r="AL933" s="384" t="str">
        <f t="shared" si="30"/>
        <v>NA</v>
      </c>
    </row>
    <row r="934" spans="1:40" x14ac:dyDescent="0.25">
      <c r="A934" s="381" t="s">
        <v>3224</v>
      </c>
      <c r="B934" s="382" t="s">
        <v>203</v>
      </c>
      <c r="C934" s="382" t="s">
        <v>30</v>
      </c>
      <c r="D934" s="382" t="s">
        <v>204</v>
      </c>
      <c r="E934" s="382" t="s">
        <v>3</v>
      </c>
      <c r="F934" s="383"/>
      <c r="G934" s="383">
        <v>7</v>
      </c>
      <c r="H934" s="383" t="s">
        <v>11</v>
      </c>
      <c r="I934" s="383"/>
      <c r="J934" s="383">
        <v>7</v>
      </c>
      <c r="K934" s="383" t="s">
        <v>11</v>
      </c>
      <c r="L934" s="385"/>
      <c r="M934" s="383">
        <v>3</v>
      </c>
      <c r="N934" s="383" t="s">
        <v>11</v>
      </c>
      <c r="O934" s="385"/>
      <c r="P934" s="385"/>
      <c r="Q934" s="386" t="s">
        <v>11</v>
      </c>
      <c r="R934" s="383"/>
      <c r="S934" s="383">
        <v>7</v>
      </c>
      <c r="T934" s="386" t="s">
        <v>11</v>
      </c>
      <c r="U934" s="386"/>
      <c r="V934" s="386">
        <v>7</v>
      </c>
      <c r="W934" s="386" t="s">
        <v>11</v>
      </c>
      <c r="X934" s="383"/>
      <c r="Y934" s="383">
        <v>7</v>
      </c>
      <c r="Z934" s="386" t="s">
        <v>11</v>
      </c>
      <c r="AA934" s="386"/>
      <c r="AB934" s="386">
        <v>7</v>
      </c>
      <c r="AC934" s="386" t="s">
        <v>11</v>
      </c>
      <c r="AD934" s="383" t="s">
        <v>33</v>
      </c>
      <c r="AE934" s="383" t="s">
        <v>36</v>
      </c>
      <c r="AF934" s="383">
        <v>97</v>
      </c>
      <c r="AG934" s="383" t="s">
        <v>35</v>
      </c>
      <c r="AH934" s="383" t="s">
        <v>34</v>
      </c>
      <c r="AI934" s="383" t="s">
        <v>36</v>
      </c>
      <c r="AJ934" s="383" t="s">
        <v>3554</v>
      </c>
      <c r="AK934" s="384" t="str">
        <f t="shared" si="29"/>
        <v>NA</v>
      </c>
      <c r="AL934" s="384" t="str">
        <f t="shared" si="30"/>
        <v>NA</v>
      </c>
    </row>
    <row r="935" spans="1:40" x14ac:dyDescent="0.25">
      <c r="A935" s="381" t="s">
        <v>3224</v>
      </c>
      <c r="B935" s="382" t="s">
        <v>205</v>
      </c>
      <c r="C935" s="382" t="s">
        <v>30</v>
      </c>
      <c r="D935" s="382" t="s">
        <v>206</v>
      </c>
      <c r="E935" s="382" t="s">
        <v>3</v>
      </c>
      <c r="F935" s="383"/>
      <c r="G935" s="383">
        <v>0</v>
      </c>
      <c r="H935" s="383" t="s">
        <v>11</v>
      </c>
      <c r="I935" s="383"/>
      <c r="J935" s="383">
        <v>0</v>
      </c>
      <c r="K935" s="383" t="s">
        <v>11</v>
      </c>
      <c r="L935" s="385"/>
      <c r="M935" s="383">
        <v>0</v>
      </c>
      <c r="N935" s="383" t="s">
        <v>11</v>
      </c>
      <c r="O935" s="385"/>
      <c r="P935" s="385"/>
      <c r="Q935" s="386" t="s">
        <v>11</v>
      </c>
      <c r="R935" s="383"/>
      <c r="S935" s="383">
        <v>0</v>
      </c>
      <c r="T935" s="386" t="s">
        <v>11</v>
      </c>
      <c r="U935" s="386"/>
      <c r="V935" s="386">
        <v>0</v>
      </c>
      <c r="W935" s="386" t="s">
        <v>11</v>
      </c>
      <c r="X935" s="383"/>
      <c r="Y935" s="383">
        <v>0</v>
      </c>
      <c r="Z935" s="386" t="s">
        <v>11</v>
      </c>
      <c r="AA935" s="386"/>
      <c r="AB935" s="386">
        <v>0</v>
      </c>
      <c r="AC935" s="386" t="s">
        <v>11</v>
      </c>
      <c r="AD935" s="383" t="s">
        <v>33</v>
      </c>
      <c r="AE935" s="383" t="s">
        <v>36</v>
      </c>
      <c r="AF935" s="383">
        <v>79</v>
      </c>
      <c r="AG935" s="383" t="s">
        <v>35</v>
      </c>
      <c r="AH935" s="383" t="s">
        <v>34</v>
      </c>
      <c r="AI935" s="383" t="s">
        <v>36</v>
      </c>
      <c r="AJ935" s="383" t="s">
        <v>3554</v>
      </c>
      <c r="AK935" s="384" t="str">
        <f t="shared" si="29"/>
        <v>NA</v>
      </c>
      <c r="AL935" s="384" t="str">
        <f t="shared" si="30"/>
        <v>NA</v>
      </c>
    </row>
    <row r="936" spans="1:40" x14ac:dyDescent="0.25">
      <c r="A936" s="381" t="s">
        <v>3224</v>
      </c>
      <c r="B936" s="382" t="s">
        <v>207</v>
      </c>
      <c r="C936" s="382" t="s">
        <v>30</v>
      </c>
      <c r="D936" s="382" t="s">
        <v>208</v>
      </c>
      <c r="E936" s="382" t="s">
        <v>3</v>
      </c>
      <c r="F936" s="383"/>
      <c r="G936" s="383">
        <v>0</v>
      </c>
      <c r="H936" s="383" t="s">
        <v>11</v>
      </c>
      <c r="I936" s="383"/>
      <c r="J936" s="383">
        <v>0</v>
      </c>
      <c r="K936" s="383" t="s">
        <v>11</v>
      </c>
      <c r="L936" s="385"/>
      <c r="M936" s="383">
        <v>0</v>
      </c>
      <c r="N936" s="383" t="s">
        <v>11</v>
      </c>
      <c r="O936" s="385"/>
      <c r="P936" s="385"/>
      <c r="Q936" s="386" t="s">
        <v>11</v>
      </c>
      <c r="R936" s="383"/>
      <c r="S936" s="383">
        <v>0</v>
      </c>
      <c r="T936" s="386" t="s">
        <v>11</v>
      </c>
      <c r="U936" s="386"/>
      <c r="V936" s="386">
        <v>0</v>
      </c>
      <c r="W936" s="386" t="s">
        <v>11</v>
      </c>
      <c r="X936" s="383"/>
      <c r="Y936" s="383">
        <v>0</v>
      </c>
      <c r="Z936" s="386" t="s">
        <v>11</v>
      </c>
      <c r="AA936" s="386"/>
      <c r="AB936" s="386">
        <v>0</v>
      </c>
      <c r="AC936" s="386" t="s">
        <v>11</v>
      </c>
      <c r="AD936" s="383" t="s">
        <v>33</v>
      </c>
      <c r="AE936" s="383" t="s">
        <v>36</v>
      </c>
      <c r="AF936" s="383">
        <v>87</v>
      </c>
      <c r="AG936" s="383" t="s">
        <v>35</v>
      </c>
      <c r="AH936" s="383" t="s">
        <v>34</v>
      </c>
      <c r="AI936" s="383" t="s">
        <v>36</v>
      </c>
      <c r="AJ936" s="383" t="s">
        <v>3554</v>
      </c>
      <c r="AK936" s="384" t="str">
        <f t="shared" si="29"/>
        <v>NA</v>
      </c>
      <c r="AL936" s="384" t="str">
        <f t="shared" si="30"/>
        <v>NA</v>
      </c>
    </row>
    <row r="937" spans="1:40" x14ac:dyDescent="0.25">
      <c r="A937" s="381" t="s">
        <v>3224</v>
      </c>
      <c r="B937" s="382" t="s">
        <v>209</v>
      </c>
      <c r="C937" s="382" t="s">
        <v>30</v>
      </c>
      <c r="D937" s="382" t="s">
        <v>210</v>
      </c>
      <c r="E937" s="382" t="s">
        <v>3</v>
      </c>
      <c r="F937" s="383"/>
      <c r="G937" s="383">
        <v>5</v>
      </c>
      <c r="H937" s="383" t="s">
        <v>11</v>
      </c>
      <c r="I937" s="383"/>
      <c r="J937" s="383">
        <v>5</v>
      </c>
      <c r="K937" s="383" t="s">
        <v>11</v>
      </c>
      <c r="L937" s="385"/>
      <c r="M937" s="383">
        <v>3</v>
      </c>
      <c r="N937" s="383" t="s">
        <v>11</v>
      </c>
      <c r="O937" s="385"/>
      <c r="P937" s="385"/>
      <c r="Q937" s="386" t="s">
        <v>11</v>
      </c>
      <c r="R937" s="383"/>
      <c r="S937" s="383">
        <v>5</v>
      </c>
      <c r="T937" s="386" t="s">
        <v>11</v>
      </c>
      <c r="U937" s="386"/>
      <c r="V937" s="386">
        <v>5</v>
      </c>
      <c r="W937" s="386" t="s">
        <v>11</v>
      </c>
      <c r="X937" s="383"/>
      <c r="Y937" s="383">
        <v>5</v>
      </c>
      <c r="Z937" s="386" t="s">
        <v>11</v>
      </c>
      <c r="AA937" s="386"/>
      <c r="AB937" s="386">
        <v>5</v>
      </c>
      <c r="AC937" s="386" t="s">
        <v>11</v>
      </c>
      <c r="AD937" s="383" t="s">
        <v>33</v>
      </c>
      <c r="AE937" s="383" t="s">
        <v>36</v>
      </c>
      <c r="AF937" s="383">
        <v>79</v>
      </c>
      <c r="AG937" s="383" t="s">
        <v>35</v>
      </c>
      <c r="AH937" s="383" t="s">
        <v>34</v>
      </c>
      <c r="AI937" s="383" t="s">
        <v>36</v>
      </c>
      <c r="AJ937" s="383" t="s">
        <v>3554</v>
      </c>
      <c r="AK937" s="384" t="str">
        <f t="shared" si="29"/>
        <v>NA</v>
      </c>
      <c r="AL937" s="384" t="str">
        <f t="shared" si="30"/>
        <v>NA</v>
      </c>
    </row>
    <row r="938" spans="1:40" s="181" customFormat="1" x14ac:dyDescent="0.25">
      <c r="A938" s="381" t="s">
        <v>3224</v>
      </c>
      <c r="B938" s="382" t="s">
        <v>211</v>
      </c>
      <c r="C938" s="382" t="s">
        <v>30</v>
      </c>
      <c r="D938" s="382" t="s">
        <v>212</v>
      </c>
      <c r="E938" s="382" t="s">
        <v>3</v>
      </c>
      <c r="F938" s="383">
        <v>100</v>
      </c>
      <c r="G938" s="383">
        <v>208</v>
      </c>
      <c r="H938" s="383" t="s">
        <v>835</v>
      </c>
      <c r="I938" s="383">
        <v>100</v>
      </c>
      <c r="J938" s="383">
        <v>208</v>
      </c>
      <c r="K938" s="383" t="s">
        <v>835</v>
      </c>
      <c r="L938" s="385">
        <v>94</v>
      </c>
      <c r="M938" s="383">
        <v>70</v>
      </c>
      <c r="N938" s="383" t="s">
        <v>835</v>
      </c>
      <c r="O938" s="385"/>
      <c r="P938" s="385"/>
      <c r="Q938" s="386" t="s">
        <v>11</v>
      </c>
      <c r="R938" s="383">
        <v>41</v>
      </c>
      <c r="S938" s="383">
        <v>186</v>
      </c>
      <c r="T938" s="386" t="s">
        <v>36</v>
      </c>
      <c r="U938" s="386">
        <v>52</v>
      </c>
      <c r="V938" s="386">
        <v>184</v>
      </c>
      <c r="W938" s="386" t="s">
        <v>834</v>
      </c>
      <c r="X938" s="383">
        <v>50</v>
      </c>
      <c r="Y938" s="383">
        <v>185</v>
      </c>
      <c r="Z938" s="386" t="s">
        <v>36</v>
      </c>
      <c r="AA938" s="386">
        <v>50</v>
      </c>
      <c r="AB938" s="386">
        <v>183</v>
      </c>
      <c r="AC938" s="386" t="s">
        <v>834</v>
      </c>
      <c r="AD938" s="383" t="s">
        <v>46</v>
      </c>
      <c r="AE938" s="383" t="s">
        <v>36</v>
      </c>
      <c r="AF938" s="383">
        <v>82</v>
      </c>
      <c r="AG938" s="383" t="s">
        <v>35</v>
      </c>
      <c r="AH938" s="383" t="s">
        <v>34</v>
      </c>
      <c r="AI938" s="383" t="s">
        <v>36</v>
      </c>
      <c r="AJ938" s="383" t="s">
        <v>3554</v>
      </c>
      <c r="AK938" s="384" t="str">
        <f t="shared" si="29"/>
        <v>NO</v>
      </c>
      <c r="AL938" s="384" t="str">
        <f t="shared" si="30"/>
        <v>NO</v>
      </c>
      <c r="AN938" s="196"/>
    </row>
    <row r="939" spans="1:40" s="181" customFormat="1" x14ac:dyDescent="0.25">
      <c r="A939" s="381" t="s">
        <v>3224</v>
      </c>
      <c r="B939" s="382" t="s">
        <v>2313</v>
      </c>
      <c r="C939" s="382" t="s">
        <v>30</v>
      </c>
      <c r="D939" s="382" t="s">
        <v>2314</v>
      </c>
      <c r="E939" s="382" t="s">
        <v>3</v>
      </c>
      <c r="F939" s="383"/>
      <c r="G939" s="383">
        <v>1</v>
      </c>
      <c r="H939" s="383" t="s">
        <v>11</v>
      </c>
      <c r="I939" s="383"/>
      <c r="J939" s="383">
        <v>1</v>
      </c>
      <c r="K939" s="383" t="s">
        <v>11</v>
      </c>
      <c r="L939" s="385"/>
      <c r="M939" s="383">
        <v>0</v>
      </c>
      <c r="N939" s="383" t="s">
        <v>11</v>
      </c>
      <c r="O939" s="385"/>
      <c r="P939" s="385"/>
      <c r="Q939" s="386" t="s">
        <v>11</v>
      </c>
      <c r="R939" s="383"/>
      <c r="S939" s="383">
        <v>1</v>
      </c>
      <c r="T939" s="386" t="s">
        <v>11</v>
      </c>
      <c r="U939" s="386"/>
      <c r="V939" s="386">
        <v>1</v>
      </c>
      <c r="W939" s="386" t="s">
        <v>11</v>
      </c>
      <c r="X939" s="383"/>
      <c r="Y939" s="383">
        <v>1</v>
      </c>
      <c r="Z939" s="386" t="s">
        <v>11</v>
      </c>
      <c r="AA939" s="386"/>
      <c r="AB939" s="386">
        <v>1</v>
      </c>
      <c r="AC939" s="386" t="s">
        <v>11</v>
      </c>
      <c r="AD939" s="383"/>
      <c r="AE939" s="383" t="s">
        <v>36</v>
      </c>
      <c r="AF939" s="383">
        <v>95</v>
      </c>
      <c r="AG939" s="383" t="s">
        <v>35</v>
      </c>
      <c r="AH939" s="383" t="s">
        <v>36</v>
      </c>
      <c r="AI939" s="383" t="s">
        <v>34</v>
      </c>
      <c r="AJ939" s="383" t="s">
        <v>3554</v>
      </c>
      <c r="AK939" s="384" t="str">
        <f t="shared" si="29"/>
        <v>NA</v>
      </c>
      <c r="AL939" s="384" t="str">
        <f t="shared" si="30"/>
        <v>NA</v>
      </c>
      <c r="AN939" s="196"/>
    </row>
    <row r="940" spans="1:40" s="181" customFormat="1" x14ac:dyDescent="0.25">
      <c r="A940" s="381" t="s">
        <v>3224</v>
      </c>
      <c r="B940" s="382" t="s">
        <v>215</v>
      </c>
      <c r="C940" s="382" t="s">
        <v>30</v>
      </c>
      <c r="D940" s="382" t="s">
        <v>216</v>
      </c>
      <c r="E940" s="382" t="s">
        <v>3</v>
      </c>
      <c r="F940" s="383">
        <v>100</v>
      </c>
      <c r="G940" s="383">
        <v>42</v>
      </c>
      <c r="H940" s="383" t="s">
        <v>835</v>
      </c>
      <c r="I940" s="383">
        <v>100</v>
      </c>
      <c r="J940" s="383">
        <v>42</v>
      </c>
      <c r="K940" s="383" t="s">
        <v>835</v>
      </c>
      <c r="L940" s="385"/>
      <c r="M940" s="383">
        <v>13</v>
      </c>
      <c r="N940" s="383" t="s">
        <v>11</v>
      </c>
      <c r="O940" s="385"/>
      <c r="P940" s="385"/>
      <c r="Q940" s="386" t="s">
        <v>11</v>
      </c>
      <c r="R940" s="383">
        <v>46</v>
      </c>
      <c r="S940" s="383">
        <v>41</v>
      </c>
      <c r="T940" s="386" t="s">
        <v>36</v>
      </c>
      <c r="U940" s="386">
        <v>56</v>
      </c>
      <c r="V940" s="386">
        <v>41</v>
      </c>
      <c r="W940" s="386" t="s">
        <v>834</v>
      </c>
      <c r="X940" s="383">
        <v>61</v>
      </c>
      <c r="Y940" s="383">
        <v>41</v>
      </c>
      <c r="Z940" s="386" t="s">
        <v>34</v>
      </c>
      <c r="AA940" s="386">
        <v>73</v>
      </c>
      <c r="AB940" s="386">
        <v>41</v>
      </c>
      <c r="AC940" s="386" t="s">
        <v>11</v>
      </c>
      <c r="AD940" s="383" t="s">
        <v>57</v>
      </c>
      <c r="AE940" s="383" t="s">
        <v>36</v>
      </c>
      <c r="AF940" s="383">
        <v>92</v>
      </c>
      <c r="AG940" s="383" t="s">
        <v>35</v>
      </c>
      <c r="AH940" s="383" t="s">
        <v>34</v>
      </c>
      <c r="AI940" s="383" t="s">
        <v>34</v>
      </c>
      <c r="AJ940" s="383" t="s">
        <v>3554</v>
      </c>
      <c r="AK940" s="384" t="str">
        <f t="shared" si="29"/>
        <v>NO</v>
      </c>
      <c r="AL940" s="384" t="str">
        <f t="shared" si="30"/>
        <v>Yes-SH</v>
      </c>
      <c r="AN940" s="196"/>
    </row>
    <row r="941" spans="1:40" s="181" customFormat="1" x14ac:dyDescent="0.25">
      <c r="A941" s="381" t="s">
        <v>3224</v>
      </c>
      <c r="B941" s="382" t="s">
        <v>849</v>
      </c>
      <c r="C941" s="382" t="s">
        <v>30</v>
      </c>
      <c r="D941" s="382" t="s">
        <v>2238</v>
      </c>
      <c r="E941" s="382" t="s">
        <v>3</v>
      </c>
      <c r="F941" s="383"/>
      <c r="G941" s="383">
        <v>4</v>
      </c>
      <c r="H941" s="383" t="s">
        <v>11</v>
      </c>
      <c r="I941" s="383"/>
      <c r="J941" s="383">
        <v>4</v>
      </c>
      <c r="K941" s="383" t="s">
        <v>11</v>
      </c>
      <c r="L941" s="385"/>
      <c r="M941" s="383">
        <v>1</v>
      </c>
      <c r="N941" s="383" t="s">
        <v>11</v>
      </c>
      <c r="O941" s="385"/>
      <c r="P941" s="385"/>
      <c r="Q941" s="386" t="s">
        <v>11</v>
      </c>
      <c r="R941" s="383"/>
      <c r="S941" s="383">
        <v>4</v>
      </c>
      <c r="T941" s="386" t="s">
        <v>11</v>
      </c>
      <c r="U941" s="386"/>
      <c r="V941" s="386">
        <v>4</v>
      </c>
      <c r="W941" s="386" t="s">
        <v>11</v>
      </c>
      <c r="X941" s="383"/>
      <c r="Y941" s="383">
        <v>4</v>
      </c>
      <c r="Z941" s="386" t="s">
        <v>11</v>
      </c>
      <c r="AA941" s="386"/>
      <c r="AB941" s="386">
        <v>4</v>
      </c>
      <c r="AC941" s="386" t="s">
        <v>11</v>
      </c>
      <c r="AD941" s="383" t="s">
        <v>33</v>
      </c>
      <c r="AE941" s="383" t="s">
        <v>34</v>
      </c>
      <c r="AF941" s="383">
        <v>100</v>
      </c>
      <c r="AG941" s="383" t="s">
        <v>35</v>
      </c>
      <c r="AH941" s="383" t="s">
        <v>36</v>
      </c>
      <c r="AI941" s="383" t="s">
        <v>34</v>
      </c>
      <c r="AJ941" s="383" t="s">
        <v>3554</v>
      </c>
      <c r="AK941" s="384" t="str">
        <f t="shared" si="29"/>
        <v>NA</v>
      </c>
      <c r="AL941" s="384" t="str">
        <f t="shared" si="30"/>
        <v>NA</v>
      </c>
      <c r="AN941" s="196"/>
    </row>
    <row r="942" spans="1:40" s="181" customFormat="1" x14ac:dyDescent="0.25">
      <c r="A942" s="381" t="s">
        <v>3224</v>
      </c>
      <c r="B942" s="382" t="s">
        <v>850</v>
      </c>
      <c r="C942" s="382" t="s">
        <v>30</v>
      </c>
      <c r="D942" s="382" t="s">
        <v>851</v>
      </c>
      <c r="E942" s="382" t="s">
        <v>3</v>
      </c>
      <c r="F942" s="383"/>
      <c r="G942" s="383">
        <v>8</v>
      </c>
      <c r="H942" s="383" t="s">
        <v>11</v>
      </c>
      <c r="I942" s="383"/>
      <c r="J942" s="383">
        <v>8</v>
      </c>
      <c r="K942" s="383" t="s">
        <v>11</v>
      </c>
      <c r="L942" s="385"/>
      <c r="M942" s="383">
        <v>3</v>
      </c>
      <c r="N942" s="383" t="s">
        <v>11</v>
      </c>
      <c r="O942" s="385"/>
      <c r="P942" s="385"/>
      <c r="Q942" s="386" t="s">
        <v>11</v>
      </c>
      <c r="R942" s="383"/>
      <c r="S942" s="383">
        <v>8</v>
      </c>
      <c r="T942" s="386" t="s">
        <v>11</v>
      </c>
      <c r="U942" s="386"/>
      <c r="V942" s="386">
        <v>8</v>
      </c>
      <c r="W942" s="386" t="s">
        <v>11</v>
      </c>
      <c r="X942" s="383"/>
      <c r="Y942" s="383">
        <v>8</v>
      </c>
      <c r="Z942" s="386" t="s">
        <v>11</v>
      </c>
      <c r="AA942" s="386"/>
      <c r="AB942" s="386">
        <v>8</v>
      </c>
      <c r="AC942" s="386" t="s">
        <v>11</v>
      </c>
      <c r="AD942" s="383" t="s">
        <v>33</v>
      </c>
      <c r="AE942" s="383" t="s">
        <v>36</v>
      </c>
      <c r="AF942" s="383">
        <v>95</v>
      </c>
      <c r="AG942" s="383" t="s">
        <v>35</v>
      </c>
      <c r="AH942" s="383" t="s">
        <v>36</v>
      </c>
      <c r="AI942" s="383" t="s">
        <v>34</v>
      </c>
      <c r="AJ942" s="383" t="s">
        <v>3554</v>
      </c>
      <c r="AK942" s="384" t="str">
        <f t="shared" si="29"/>
        <v>NA</v>
      </c>
      <c r="AL942" s="384" t="str">
        <f t="shared" si="30"/>
        <v>NA</v>
      </c>
      <c r="AN942" s="196"/>
    </row>
    <row r="943" spans="1:40" s="181" customFormat="1" x14ac:dyDescent="0.25">
      <c r="A943" s="381" t="s">
        <v>3224</v>
      </c>
      <c r="B943" s="382" t="s">
        <v>217</v>
      </c>
      <c r="C943" s="382" t="s">
        <v>30</v>
      </c>
      <c r="D943" s="382" t="s">
        <v>218</v>
      </c>
      <c r="E943" s="382" t="s">
        <v>3</v>
      </c>
      <c r="F943" s="383">
        <v>100</v>
      </c>
      <c r="G943" s="383">
        <v>59</v>
      </c>
      <c r="H943" s="383" t="s">
        <v>835</v>
      </c>
      <c r="I943" s="383">
        <v>100</v>
      </c>
      <c r="J943" s="383">
        <v>59</v>
      </c>
      <c r="K943" s="383" t="s">
        <v>835</v>
      </c>
      <c r="L943" s="385"/>
      <c r="M943" s="383">
        <v>14</v>
      </c>
      <c r="N943" s="383" t="s">
        <v>11</v>
      </c>
      <c r="O943" s="385"/>
      <c r="P943" s="385"/>
      <c r="Q943" s="386" t="s">
        <v>11</v>
      </c>
      <c r="R943" s="383">
        <v>78</v>
      </c>
      <c r="S943" s="383">
        <v>59</v>
      </c>
      <c r="T943" s="386" t="s">
        <v>34</v>
      </c>
      <c r="U943" s="386">
        <v>79</v>
      </c>
      <c r="V943" s="386">
        <v>58</v>
      </c>
      <c r="W943" s="386" t="s">
        <v>11</v>
      </c>
      <c r="X943" s="383">
        <v>76</v>
      </c>
      <c r="Y943" s="383">
        <v>59</v>
      </c>
      <c r="Z943" s="386" t="s">
        <v>36</v>
      </c>
      <c r="AA943" s="386">
        <v>72</v>
      </c>
      <c r="AB943" s="386">
        <v>58</v>
      </c>
      <c r="AC943" s="386" t="s">
        <v>834</v>
      </c>
      <c r="AD943" s="383" t="s">
        <v>33</v>
      </c>
      <c r="AE943" s="383" t="s">
        <v>36</v>
      </c>
      <c r="AF943" s="383">
        <v>79</v>
      </c>
      <c r="AG943" s="383" t="s">
        <v>35</v>
      </c>
      <c r="AH943" s="383" t="s">
        <v>34</v>
      </c>
      <c r="AI943" s="383" t="s">
        <v>36</v>
      </c>
      <c r="AJ943" s="383" t="s">
        <v>3554</v>
      </c>
      <c r="AK943" s="384" t="str">
        <f t="shared" si="29"/>
        <v>Yes-SH</v>
      </c>
      <c r="AL943" s="384" t="str">
        <f t="shared" si="30"/>
        <v>NO</v>
      </c>
      <c r="AN943" s="196"/>
    </row>
    <row r="944" spans="1:40" s="181" customFormat="1" x14ac:dyDescent="0.25">
      <c r="A944" s="381" t="s">
        <v>3224</v>
      </c>
      <c r="B944" s="382" t="s">
        <v>219</v>
      </c>
      <c r="C944" s="382" t="s">
        <v>30</v>
      </c>
      <c r="D944" s="382" t="s">
        <v>220</v>
      </c>
      <c r="E944" s="382" t="s">
        <v>3</v>
      </c>
      <c r="F944" s="383">
        <v>100</v>
      </c>
      <c r="G944" s="383">
        <v>219</v>
      </c>
      <c r="H944" s="383" t="s">
        <v>835</v>
      </c>
      <c r="I944" s="383">
        <v>100</v>
      </c>
      <c r="J944" s="383">
        <v>219</v>
      </c>
      <c r="K944" s="383" t="s">
        <v>835</v>
      </c>
      <c r="L944" s="385">
        <v>94</v>
      </c>
      <c r="M944" s="383">
        <v>66</v>
      </c>
      <c r="N944" s="383" t="s">
        <v>835</v>
      </c>
      <c r="O944" s="385"/>
      <c r="P944" s="385"/>
      <c r="Q944" s="386" t="s">
        <v>11</v>
      </c>
      <c r="R944" s="383">
        <v>52</v>
      </c>
      <c r="S944" s="383">
        <v>201</v>
      </c>
      <c r="T944" s="386" t="s">
        <v>36</v>
      </c>
      <c r="U944" s="386">
        <v>58</v>
      </c>
      <c r="V944" s="386">
        <v>196</v>
      </c>
      <c r="W944" s="386" t="s">
        <v>834</v>
      </c>
      <c r="X944" s="383">
        <v>60</v>
      </c>
      <c r="Y944" s="383">
        <v>201</v>
      </c>
      <c r="Z944" s="386" t="s">
        <v>34</v>
      </c>
      <c r="AA944" s="386">
        <v>62</v>
      </c>
      <c r="AB944" s="386">
        <v>196</v>
      </c>
      <c r="AC944" s="386" t="s">
        <v>11</v>
      </c>
      <c r="AD944" s="383" t="s">
        <v>104</v>
      </c>
      <c r="AE944" s="383" t="s">
        <v>36</v>
      </c>
      <c r="AF944" s="383">
        <v>87</v>
      </c>
      <c r="AG944" s="383" t="s">
        <v>35</v>
      </c>
      <c r="AH944" s="383" t="s">
        <v>34</v>
      </c>
      <c r="AI944" s="383" t="s">
        <v>36</v>
      </c>
      <c r="AJ944" s="383" t="s">
        <v>3554</v>
      </c>
      <c r="AK944" s="384" t="str">
        <f t="shared" si="29"/>
        <v>NO</v>
      </c>
      <c r="AL944" s="384" t="str">
        <f t="shared" si="30"/>
        <v>Yes-SH</v>
      </c>
      <c r="AN944" s="196"/>
    </row>
    <row r="945" spans="1:40" s="181" customFormat="1" x14ac:dyDescent="0.25">
      <c r="A945" s="381" t="s">
        <v>3224</v>
      </c>
      <c r="B945" s="382" t="s">
        <v>221</v>
      </c>
      <c r="C945" s="382" t="s">
        <v>30</v>
      </c>
      <c r="D945" s="382" t="s">
        <v>2239</v>
      </c>
      <c r="E945" s="382" t="s">
        <v>3</v>
      </c>
      <c r="F945" s="383">
        <v>99</v>
      </c>
      <c r="G945" s="383">
        <v>160</v>
      </c>
      <c r="H945" s="383" t="s">
        <v>835</v>
      </c>
      <c r="I945" s="383">
        <v>99</v>
      </c>
      <c r="J945" s="383">
        <v>160</v>
      </c>
      <c r="K945" s="383" t="s">
        <v>835</v>
      </c>
      <c r="L945" s="385"/>
      <c r="M945" s="383">
        <v>41</v>
      </c>
      <c r="N945" s="383" t="s">
        <v>835</v>
      </c>
      <c r="O945" s="385"/>
      <c r="P945" s="385">
        <v>0</v>
      </c>
      <c r="Q945" s="386" t="s">
        <v>11</v>
      </c>
      <c r="R945" s="383">
        <v>24</v>
      </c>
      <c r="S945" s="383">
        <v>153</v>
      </c>
      <c r="T945" s="386" t="s">
        <v>36</v>
      </c>
      <c r="U945" s="386">
        <v>40</v>
      </c>
      <c r="V945" s="386">
        <v>147</v>
      </c>
      <c r="W945" s="386" t="s">
        <v>834</v>
      </c>
      <c r="X945" s="383">
        <v>37</v>
      </c>
      <c r="Y945" s="383">
        <v>153</v>
      </c>
      <c r="Z945" s="386" t="s">
        <v>34</v>
      </c>
      <c r="AA945" s="386">
        <v>50</v>
      </c>
      <c r="AB945" s="386">
        <v>147</v>
      </c>
      <c r="AC945" s="386" t="s">
        <v>11</v>
      </c>
      <c r="AD945" s="383" t="s">
        <v>46</v>
      </c>
      <c r="AE945" s="383" t="s">
        <v>36</v>
      </c>
      <c r="AF945" s="383">
        <v>90</v>
      </c>
      <c r="AG945" s="383" t="s">
        <v>40</v>
      </c>
      <c r="AH945" s="383" t="s">
        <v>34</v>
      </c>
      <c r="AI945" s="383" t="s">
        <v>34</v>
      </c>
      <c r="AJ945" s="383" t="s">
        <v>3554</v>
      </c>
      <c r="AK945" s="384" t="str">
        <f t="shared" si="29"/>
        <v>NO</v>
      </c>
      <c r="AL945" s="384" t="str">
        <f t="shared" si="30"/>
        <v>Yes-SH</v>
      </c>
      <c r="AN945" s="196"/>
    </row>
    <row r="946" spans="1:40" s="181" customFormat="1" x14ac:dyDescent="0.25">
      <c r="A946" s="381" t="s">
        <v>3224</v>
      </c>
      <c r="B946" s="382" t="s">
        <v>223</v>
      </c>
      <c r="C946" s="382" t="s">
        <v>30</v>
      </c>
      <c r="D946" s="382" t="s">
        <v>224</v>
      </c>
      <c r="E946" s="382" t="s">
        <v>3</v>
      </c>
      <c r="F946" s="383">
        <v>100</v>
      </c>
      <c r="G946" s="383">
        <v>215</v>
      </c>
      <c r="H946" s="383" t="s">
        <v>835</v>
      </c>
      <c r="I946" s="383">
        <v>100</v>
      </c>
      <c r="J946" s="383">
        <v>214</v>
      </c>
      <c r="K946" s="383" t="s">
        <v>835</v>
      </c>
      <c r="L946" s="385"/>
      <c r="M946" s="383">
        <v>71</v>
      </c>
      <c r="N946" s="383" t="s">
        <v>835</v>
      </c>
      <c r="O946" s="385"/>
      <c r="P946" s="385"/>
      <c r="Q946" s="386" t="s">
        <v>11</v>
      </c>
      <c r="R946" s="383">
        <v>51</v>
      </c>
      <c r="S946" s="383">
        <v>195</v>
      </c>
      <c r="T946" s="386" t="s">
        <v>36</v>
      </c>
      <c r="U946" s="386">
        <v>56</v>
      </c>
      <c r="V946" s="386">
        <v>192</v>
      </c>
      <c r="W946" s="386" t="s">
        <v>834</v>
      </c>
      <c r="X946" s="383">
        <v>65</v>
      </c>
      <c r="Y946" s="383">
        <v>195</v>
      </c>
      <c r="Z946" s="386" t="s">
        <v>36</v>
      </c>
      <c r="AA946" s="386">
        <v>66</v>
      </c>
      <c r="AB946" s="386">
        <v>193</v>
      </c>
      <c r="AC946" s="386" t="s">
        <v>834</v>
      </c>
      <c r="AD946" s="383" t="s">
        <v>57</v>
      </c>
      <c r="AE946" s="383" t="s">
        <v>36</v>
      </c>
      <c r="AF946" s="383">
        <v>77</v>
      </c>
      <c r="AG946" s="383" t="s">
        <v>35</v>
      </c>
      <c r="AH946" s="383" t="s">
        <v>34</v>
      </c>
      <c r="AI946" s="383" t="s">
        <v>36</v>
      </c>
      <c r="AJ946" s="383" t="s">
        <v>3554</v>
      </c>
      <c r="AK946" s="384" t="str">
        <f t="shared" si="29"/>
        <v>NO</v>
      </c>
      <c r="AL946" s="384" t="str">
        <f t="shared" si="30"/>
        <v>NO</v>
      </c>
      <c r="AN946" s="196"/>
    </row>
    <row r="947" spans="1:40" s="181" customFormat="1" x14ac:dyDescent="0.25">
      <c r="A947" s="381" t="s">
        <v>3224</v>
      </c>
      <c r="B947" s="382" t="s">
        <v>225</v>
      </c>
      <c r="C947" s="382" t="s">
        <v>30</v>
      </c>
      <c r="D947" s="382" t="s">
        <v>226</v>
      </c>
      <c r="E947" s="382" t="s">
        <v>3</v>
      </c>
      <c r="F947" s="383"/>
      <c r="G947" s="383">
        <v>2</v>
      </c>
      <c r="H947" s="383" t="s">
        <v>11</v>
      </c>
      <c r="I947" s="383"/>
      <c r="J947" s="383">
        <v>2</v>
      </c>
      <c r="K947" s="383" t="s">
        <v>11</v>
      </c>
      <c r="L947" s="385"/>
      <c r="M947" s="383">
        <v>1</v>
      </c>
      <c r="N947" s="383" t="s">
        <v>11</v>
      </c>
      <c r="O947" s="385"/>
      <c r="P947" s="385"/>
      <c r="Q947" s="386" t="s">
        <v>11</v>
      </c>
      <c r="R947" s="383"/>
      <c r="S947" s="383">
        <v>2</v>
      </c>
      <c r="T947" s="386" t="s">
        <v>11</v>
      </c>
      <c r="U947" s="386"/>
      <c r="V947" s="386">
        <v>2</v>
      </c>
      <c r="W947" s="386" t="s">
        <v>11</v>
      </c>
      <c r="X947" s="383"/>
      <c r="Y947" s="383">
        <v>2</v>
      </c>
      <c r="Z947" s="386" t="s">
        <v>11</v>
      </c>
      <c r="AA947" s="386"/>
      <c r="AB947" s="386">
        <v>2</v>
      </c>
      <c r="AC947" s="386" t="s">
        <v>11</v>
      </c>
      <c r="AD947" s="383" t="s">
        <v>33</v>
      </c>
      <c r="AE947" s="383" t="s">
        <v>36</v>
      </c>
      <c r="AF947" s="383">
        <v>87</v>
      </c>
      <c r="AG947" s="383" t="s">
        <v>35</v>
      </c>
      <c r="AH947" s="383" t="s">
        <v>34</v>
      </c>
      <c r="AI947" s="383" t="s">
        <v>36</v>
      </c>
      <c r="AJ947" s="383" t="s">
        <v>3554</v>
      </c>
      <c r="AK947" s="384" t="str">
        <f t="shared" si="29"/>
        <v>NA</v>
      </c>
      <c r="AL947" s="384" t="str">
        <f t="shared" si="30"/>
        <v>NA</v>
      </c>
      <c r="AN947" s="196"/>
    </row>
    <row r="948" spans="1:40" s="181" customFormat="1" x14ac:dyDescent="0.25">
      <c r="A948" s="381" t="s">
        <v>3224</v>
      </c>
      <c r="B948" s="382" t="s">
        <v>227</v>
      </c>
      <c r="C948" s="382" t="s">
        <v>30</v>
      </c>
      <c r="D948" s="382" t="s">
        <v>228</v>
      </c>
      <c r="E948" s="382" t="s">
        <v>3</v>
      </c>
      <c r="F948" s="383"/>
      <c r="G948" s="383">
        <v>27</v>
      </c>
      <c r="H948" s="383" t="s">
        <v>11</v>
      </c>
      <c r="I948" s="383"/>
      <c r="J948" s="383">
        <v>27</v>
      </c>
      <c r="K948" s="383" t="s">
        <v>11</v>
      </c>
      <c r="L948" s="385"/>
      <c r="M948" s="383">
        <v>12</v>
      </c>
      <c r="N948" s="383" t="s">
        <v>11</v>
      </c>
      <c r="O948" s="385"/>
      <c r="P948" s="385"/>
      <c r="Q948" s="386" t="s">
        <v>11</v>
      </c>
      <c r="R948" s="383"/>
      <c r="S948" s="383">
        <v>26</v>
      </c>
      <c r="T948" s="386" t="s">
        <v>11</v>
      </c>
      <c r="U948" s="386"/>
      <c r="V948" s="386">
        <v>26</v>
      </c>
      <c r="W948" s="386" t="s">
        <v>11</v>
      </c>
      <c r="X948" s="383"/>
      <c r="Y948" s="383">
        <v>26</v>
      </c>
      <c r="Z948" s="386" t="s">
        <v>11</v>
      </c>
      <c r="AA948" s="386"/>
      <c r="AB948" s="386">
        <v>26</v>
      </c>
      <c r="AC948" s="386" t="s">
        <v>11</v>
      </c>
      <c r="AD948" s="383" t="s">
        <v>33</v>
      </c>
      <c r="AE948" s="383" t="s">
        <v>36</v>
      </c>
      <c r="AF948" s="383">
        <v>95</v>
      </c>
      <c r="AG948" s="383" t="s">
        <v>35</v>
      </c>
      <c r="AH948" s="383" t="s">
        <v>34</v>
      </c>
      <c r="AI948" s="383" t="s">
        <v>36</v>
      </c>
      <c r="AJ948" s="383" t="s">
        <v>3554</v>
      </c>
      <c r="AK948" s="384" t="str">
        <f t="shared" si="29"/>
        <v>NA</v>
      </c>
      <c r="AL948" s="384" t="str">
        <f t="shared" si="30"/>
        <v>NA</v>
      </c>
      <c r="AN948" s="196"/>
    </row>
    <row r="949" spans="1:40" s="181" customFormat="1" x14ac:dyDescent="0.25">
      <c r="A949" s="381" t="s">
        <v>3224</v>
      </c>
      <c r="B949" s="382" t="s">
        <v>229</v>
      </c>
      <c r="C949" s="382" t="s">
        <v>30</v>
      </c>
      <c r="D949" s="382" t="s">
        <v>230</v>
      </c>
      <c r="E949" s="382" t="s">
        <v>3</v>
      </c>
      <c r="F949" s="383">
        <v>100</v>
      </c>
      <c r="G949" s="383">
        <v>131</v>
      </c>
      <c r="H949" s="383" t="s">
        <v>835</v>
      </c>
      <c r="I949" s="383">
        <v>100</v>
      </c>
      <c r="J949" s="383">
        <v>131</v>
      </c>
      <c r="K949" s="383" t="s">
        <v>835</v>
      </c>
      <c r="L949" s="385"/>
      <c r="M949" s="383">
        <v>37</v>
      </c>
      <c r="N949" s="383" t="s">
        <v>835</v>
      </c>
      <c r="O949" s="385"/>
      <c r="P949" s="385"/>
      <c r="Q949" s="386" t="s">
        <v>11</v>
      </c>
      <c r="R949" s="383">
        <v>46</v>
      </c>
      <c r="S949" s="383">
        <v>123</v>
      </c>
      <c r="T949" s="386" t="s">
        <v>36</v>
      </c>
      <c r="U949" s="386">
        <v>54</v>
      </c>
      <c r="V949" s="386">
        <v>119</v>
      </c>
      <c r="W949" s="386" t="s">
        <v>834</v>
      </c>
      <c r="X949" s="383">
        <v>61</v>
      </c>
      <c r="Y949" s="383">
        <v>123</v>
      </c>
      <c r="Z949" s="386" t="s">
        <v>34</v>
      </c>
      <c r="AA949" s="386">
        <v>58</v>
      </c>
      <c r="AB949" s="386">
        <v>118</v>
      </c>
      <c r="AC949" s="386" t="s">
        <v>11</v>
      </c>
      <c r="AD949" s="383" t="s">
        <v>57</v>
      </c>
      <c r="AE949" s="383" t="s">
        <v>36</v>
      </c>
      <c r="AF949" s="383">
        <v>87</v>
      </c>
      <c r="AG949" s="383" t="s">
        <v>35</v>
      </c>
      <c r="AH949" s="383" t="s">
        <v>34</v>
      </c>
      <c r="AI949" s="383" t="s">
        <v>36</v>
      </c>
      <c r="AJ949" s="383" t="s">
        <v>3554</v>
      </c>
      <c r="AK949" s="384" t="str">
        <f t="shared" si="29"/>
        <v>NO</v>
      </c>
      <c r="AL949" s="384" t="str">
        <f t="shared" si="30"/>
        <v>Yes-SH</v>
      </c>
      <c r="AN949" s="196"/>
    </row>
    <row r="950" spans="1:40" s="181" customFormat="1" x14ac:dyDescent="0.25">
      <c r="A950" s="381" t="s">
        <v>3224</v>
      </c>
      <c r="B950" s="382" t="s">
        <v>231</v>
      </c>
      <c r="C950" s="382" t="s">
        <v>30</v>
      </c>
      <c r="D950" s="382" t="s">
        <v>232</v>
      </c>
      <c r="E950" s="382" t="s">
        <v>3</v>
      </c>
      <c r="F950" s="383">
        <v>100</v>
      </c>
      <c r="G950" s="383">
        <v>111</v>
      </c>
      <c r="H950" s="383" t="s">
        <v>835</v>
      </c>
      <c r="I950" s="383">
        <v>100</v>
      </c>
      <c r="J950" s="383">
        <v>111</v>
      </c>
      <c r="K950" s="383" t="s">
        <v>835</v>
      </c>
      <c r="L950" s="385">
        <v>94</v>
      </c>
      <c r="M950" s="383">
        <v>32</v>
      </c>
      <c r="N950" s="383" t="s">
        <v>835</v>
      </c>
      <c r="O950" s="385"/>
      <c r="P950" s="385"/>
      <c r="Q950" s="386" t="s">
        <v>11</v>
      </c>
      <c r="R950" s="383">
        <v>72</v>
      </c>
      <c r="S950" s="383">
        <v>105</v>
      </c>
      <c r="T950" s="386" t="s">
        <v>34</v>
      </c>
      <c r="U950" s="386">
        <v>83</v>
      </c>
      <c r="V950" s="386">
        <v>103</v>
      </c>
      <c r="W950" s="386" t="s">
        <v>835</v>
      </c>
      <c r="X950" s="383">
        <v>70</v>
      </c>
      <c r="Y950" s="383">
        <v>105</v>
      </c>
      <c r="Z950" s="386" t="s">
        <v>34</v>
      </c>
      <c r="AA950" s="386">
        <v>73</v>
      </c>
      <c r="AB950" s="386">
        <v>103</v>
      </c>
      <c r="AC950" s="386" t="s">
        <v>11</v>
      </c>
      <c r="AD950" s="383" t="s">
        <v>33</v>
      </c>
      <c r="AE950" s="383" t="s">
        <v>36</v>
      </c>
      <c r="AF950" s="383">
        <v>90</v>
      </c>
      <c r="AG950" s="383" t="s">
        <v>35</v>
      </c>
      <c r="AH950" s="383" t="s">
        <v>34</v>
      </c>
      <c r="AI950" s="383" t="s">
        <v>36</v>
      </c>
      <c r="AJ950" s="383" t="s">
        <v>3554</v>
      </c>
      <c r="AK950" s="384" t="str">
        <f t="shared" si="29"/>
        <v>Yes-GM</v>
      </c>
      <c r="AL950" s="384" t="str">
        <f t="shared" si="30"/>
        <v>Yes-SH</v>
      </c>
      <c r="AN950" s="196"/>
    </row>
    <row r="951" spans="1:40" s="181" customFormat="1" x14ac:dyDescent="0.25">
      <c r="A951" s="381" t="s">
        <v>3224</v>
      </c>
      <c r="B951" s="382" t="s">
        <v>233</v>
      </c>
      <c r="C951" s="382" t="s">
        <v>30</v>
      </c>
      <c r="D951" s="382" t="s">
        <v>234</v>
      </c>
      <c r="E951" s="382" t="s">
        <v>3</v>
      </c>
      <c r="F951" s="383">
        <v>100</v>
      </c>
      <c r="G951" s="383">
        <v>79</v>
      </c>
      <c r="H951" s="383" t="s">
        <v>835</v>
      </c>
      <c r="I951" s="383">
        <v>100</v>
      </c>
      <c r="J951" s="383">
        <v>79</v>
      </c>
      <c r="K951" s="383" t="s">
        <v>835</v>
      </c>
      <c r="L951" s="385"/>
      <c r="M951" s="383">
        <v>18</v>
      </c>
      <c r="N951" s="383" t="s">
        <v>11</v>
      </c>
      <c r="O951" s="385"/>
      <c r="P951" s="385"/>
      <c r="Q951" s="386" t="s">
        <v>11</v>
      </c>
      <c r="R951" s="383"/>
      <c r="S951" s="383">
        <v>75</v>
      </c>
      <c r="T951" s="386" t="s">
        <v>11</v>
      </c>
      <c r="U951" s="386"/>
      <c r="V951" s="386">
        <v>74</v>
      </c>
      <c r="W951" s="386" t="s">
        <v>11</v>
      </c>
      <c r="X951" s="383"/>
      <c r="Y951" s="383">
        <v>75</v>
      </c>
      <c r="Z951" s="386" t="s">
        <v>11</v>
      </c>
      <c r="AA951" s="386"/>
      <c r="AB951" s="386">
        <v>74</v>
      </c>
      <c r="AC951" s="386" t="s">
        <v>11</v>
      </c>
      <c r="AD951" s="383" t="s">
        <v>33</v>
      </c>
      <c r="AE951" s="383" t="s">
        <v>36</v>
      </c>
      <c r="AF951" s="383">
        <v>85</v>
      </c>
      <c r="AG951" s="383" t="s">
        <v>35</v>
      </c>
      <c r="AH951" s="383" t="s">
        <v>34</v>
      </c>
      <c r="AI951" s="383" t="s">
        <v>36</v>
      </c>
      <c r="AJ951" s="383" t="s">
        <v>3554</v>
      </c>
      <c r="AK951" s="384" t="str">
        <f t="shared" si="29"/>
        <v>NA</v>
      </c>
      <c r="AL951" s="384" t="str">
        <f t="shared" si="30"/>
        <v>NA</v>
      </c>
      <c r="AN951" s="196"/>
    </row>
    <row r="952" spans="1:40" s="181" customFormat="1" x14ac:dyDescent="0.25">
      <c r="A952" s="381" t="s">
        <v>3224</v>
      </c>
      <c r="B952" s="382" t="s">
        <v>235</v>
      </c>
      <c r="C952" s="382" t="s">
        <v>30</v>
      </c>
      <c r="D952" s="382" t="s">
        <v>236</v>
      </c>
      <c r="E952" s="382" t="s">
        <v>3</v>
      </c>
      <c r="F952" s="383">
        <v>100</v>
      </c>
      <c r="G952" s="383">
        <v>312</v>
      </c>
      <c r="H952" s="383" t="s">
        <v>835</v>
      </c>
      <c r="I952" s="383">
        <v>100</v>
      </c>
      <c r="J952" s="383">
        <v>312</v>
      </c>
      <c r="K952" s="383" t="s">
        <v>835</v>
      </c>
      <c r="L952" s="385">
        <v>89</v>
      </c>
      <c r="M952" s="383">
        <v>83</v>
      </c>
      <c r="N952" s="383" t="s">
        <v>835</v>
      </c>
      <c r="O952" s="385"/>
      <c r="P952" s="385"/>
      <c r="Q952" s="386" t="s">
        <v>11</v>
      </c>
      <c r="R952" s="383">
        <v>54</v>
      </c>
      <c r="S952" s="383">
        <v>288</v>
      </c>
      <c r="T952" s="386" t="s">
        <v>36</v>
      </c>
      <c r="U952" s="386">
        <v>56</v>
      </c>
      <c r="V952" s="386">
        <v>282</v>
      </c>
      <c r="W952" s="386" t="s">
        <v>834</v>
      </c>
      <c r="X952" s="383">
        <v>55</v>
      </c>
      <c r="Y952" s="383">
        <v>288</v>
      </c>
      <c r="Z952" s="386" t="s">
        <v>36</v>
      </c>
      <c r="AA952" s="386">
        <v>56</v>
      </c>
      <c r="AB952" s="386">
        <v>282</v>
      </c>
      <c r="AC952" s="386" t="s">
        <v>834</v>
      </c>
      <c r="AD952" s="383" t="s">
        <v>104</v>
      </c>
      <c r="AE952" s="383" t="s">
        <v>36</v>
      </c>
      <c r="AF952" s="383">
        <v>79</v>
      </c>
      <c r="AG952" s="383" t="s">
        <v>35</v>
      </c>
      <c r="AH952" s="383" t="s">
        <v>34</v>
      </c>
      <c r="AI952" s="383" t="s">
        <v>36</v>
      </c>
      <c r="AJ952" s="383" t="s">
        <v>3554</v>
      </c>
      <c r="AK952" s="384" t="str">
        <f t="shared" si="29"/>
        <v>NO</v>
      </c>
      <c r="AL952" s="384" t="str">
        <f t="shared" si="30"/>
        <v>NO</v>
      </c>
      <c r="AN952" s="196"/>
    </row>
    <row r="953" spans="1:40" s="181" customFormat="1" x14ac:dyDescent="0.25">
      <c r="A953" s="381" t="s">
        <v>3224</v>
      </c>
      <c r="B953" s="382" t="s">
        <v>237</v>
      </c>
      <c r="C953" s="382" t="s">
        <v>30</v>
      </c>
      <c r="D953" s="382" t="s">
        <v>238</v>
      </c>
      <c r="E953" s="382" t="s">
        <v>3</v>
      </c>
      <c r="F953" s="383"/>
      <c r="G953" s="383">
        <v>0</v>
      </c>
      <c r="H953" s="383" t="s">
        <v>11</v>
      </c>
      <c r="I953" s="383"/>
      <c r="J953" s="383">
        <v>1</v>
      </c>
      <c r="K953" s="383" t="s">
        <v>11</v>
      </c>
      <c r="L953" s="385"/>
      <c r="M953" s="383">
        <v>0</v>
      </c>
      <c r="N953" s="383" t="s">
        <v>11</v>
      </c>
      <c r="O953" s="385"/>
      <c r="P953" s="385"/>
      <c r="Q953" s="386" t="s">
        <v>11</v>
      </c>
      <c r="R953" s="383"/>
      <c r="S953" s="383">
        <v>0</v>
      </c>
      <c r="T953" s="386" t="s">
        <v>11</v>
      </c>
      <c r="U953" s="386"/>
      <c r="V953" s="386">
        <v>0</v>
      </c>
      <c r="W953" s="386" t="s">
        <v>11</v>
      </c>
      <c r="X953" s="383"/>
      <c r="Y953" s="383">
        <v>1</v>
      </c>
      <c r="Z953" s="386" t="s">
        <v>11</v>
      </c>
      <c r="AA953" s="386"/>
      <c r="AB953" s="386">
        <v>1</v>
      </c>
      <c r="AC953" s="386" t="s">
        <v>11</v>
      </c>
      <c r="AD953" s="383" t="s">
        <v>33</v>
      </c>
      <c r="AE953" s="383" t="s">
        <v>36</v>
      </c>
      <c r="AF953" s="383">
        <v>85</v>
      </c>
      <c r="AG953" s="383" t="s">
        <v>35</v>
      </c>
      <c r="AH953" s="383" t="s">
        <v>34</v>
      </c>
      <c r="AI953" s="383" t="s">
        <v>36</v>
      </c>
      <c r="AJ953" s="383" t="s">
        <v>3554</v>
      </c>
      <c r="AK953" s="384" t="str">
        <f t="shared" si="29"/>
        <v>NA</v>
      </c>
      <c r="AL953" s="384" t="str">
        <f t="shared" si="30"/>
        <v>NA</v>
      </c>
      <c r="AN953" s="196"/>
    </row>
    <row r="954" spans="1:40" s="181" customFormat="1" x14ac:dyDescent="0.25">
      <c r="A954" s="381" t="s">
        <v>3224</v>
      </c>
      <c r="B954" s="382" t="s">
        <v>239</v>
      </c>
      <c r="C954" s="382" t="s">
        <v>30</v>
      </c>
      <c r="D954" s="382" t="s">
        <v>240</v>
      </c>
      <c r="E954" s="382" t="s">
        <v>3</v>
      </c>
      <c r="F954" s="383">
        <v>100</v>
      </c>
      <c r="G954" s="383">
        <v>146</v>
      </c>
      <c r="H954" s="383" t="s">
        <v>835</v>
      </c>
      <c r="I954" s="383">
        <v>100</v>
      </c>
      <c r="J954" s="383">
        <v>146</v>
      </c>
      <c r="K954" s="383" t="s">
        <v>835</v>
      </c>
      <c r="L954" s="385"/>
      <c r="M954" s="383">
        <v>46</v>
      </c>
      <c r="N954" s="383" t="s">
        <v>835</v>
      </c>
      <c r="O954" s="385"/>
      <c r="P954" s="385"/>
      <c r="Q954" s="386" t="s">
        <v>11</v>
      </c>
      <c r="R954" s="383">
        <v>56</v>
      </c>
      <c r="S954" s="383">
        <v>140</v>
      </c>
      <c r="T954" s="386" t="s">
        <v>36</v>
      </c>
      <c r="U954" s="386">
        <v>62</v>
      </c>
      <c r="V954" s="386">
        <v>133</v>
      </c>
      <c r="W954" s="386" t="s">
        <v>834</v>
      </c>
      <c r="X954" s="383">
        <v>51</v>
      </c>
      <c r="Y954" s="383">
        <v>140</v>
      </c>
      <c r="Z954" s="386" t="s">
        <v>36</v>
      </c>
      <c r="AA954" s="386">
        <v>54</v>
      </c>
      <c r="AB954" s="386">
        <v>133</v>
      </c>
      <c r="AC954" s="386" t="s">
        <v>834</v>
      </c>
      <c r="AD954" s="383" t="s">
        <v>104</v>
      </c>
      <c r="AE954" s="383" t="s">
        <v>36</v>
      </c>
      <c r="AF954" s="383">
        <v>77</v>
      </c>
      <c r="AG954" s="383" t="s">
        <v>35</v>
      </c>
      <c r="AH954" s="383" t="s">
        <v>34</v>
      </c>
      <c r="AI954" s="383" t="s">
        <v>36</v>
      </c>
      <c r="AJ954" s="383" t="s">
        <v>3554</v>
      </c>
      <c r="AK954" s="384" t="str">
        <f t="shared" si="29"/>
        <v>NO</v>
      </c>
      <c r="AL954" s="384" t="str">
        <f t="shared" si="30"/>
        <v>NO</v>
      </c>
      <c r="AN954" s="196"/>
    </row>
    <row r="955" spans="1:40" s="181" customFormat="1" x14ac:dyDescent="0.25">
      <c r="A955" s="381" t="s">
        <v>3224</v>
      </c>
      <c r="B955" s="382" t="s">
        <v>241</v>
      </c>
      <c r="C955" s="382" t="s">
        <v>30</v>
      </c>
      <c r="D955" s="382" t="s">
        <v>242</v>
      </c>
      <c r="E955" s="382" t="s">
        <v>3</v>
      </c>
      <c r="F955" s="383">
        <v>100</v>
      </c>
      <c r="G955" s="383">
        <v>84</v>
      </c>
      <c r="H955" s="383" t="s">
        <v>835</v>
      </c>
      <c r="I955" s="383">
        <v>100</v>
      </c>
      <c r="J955" s="383">
        <v>84</v>
      </c>
      <c r="K955" s="383" t="s">
        <v>835</v>
      </c>
      <c r="L955" s="385"/>
      <c r="M955" s="383">
        <v>24</v>
      </c>
      <c r="N955" s="383" t="s">
        <v>11</v>
      </c>
      <c r="O955" s="385"/>
      <c r="P955" s="385"/>
      <c r="Q955" s="386" t="s">
        <v>11</v>
      </c>
      <c r="R955" s="383">
        <v>55</v>
      </c>
      <c r="S955" s="383">
        <v>80</v>
      </c>
      <c r="T955" s="386" t="s">
        <v>36</v>
      </c>
      <c r="U955" s="386">
        <v>43</v>
      </c>
      <c r="V955" s="386">
        <v>75</v>
      </c>
      <c r="W955" s="386" t="s">
        <v>834</v>
      </c>
      <c r="X955" s="383">
        <v>56</v>
      </c>
      <c r="Y955" s="383">
        <v>80</v>
      </c>
      <c r="Z955" s="386" t="s">
        <v>36</v>
      </c>
      <c r="AA955" s="386">
        <v>48</v>
      </c>
      <c r="AB955" s="386">
        <v>75</v>
      </c>
      <c r="AC955" s="386" t="s">
        <v>834</v>
      </c>
      <c r="AD955" s="383" t="s">
        <v>57</v>
      </c>
      <c r="AE955" s="383" t="s">
        <v>36</v>
      </c>
      <c r="AF955" s="383">
        <v>74</v>
      </c>
      <c r="AG955" s="383" t="s">
        <v>35</v>
      </c>
      <c r="AH955" s="383" t="s">
        <v>34</v>
      </c>
      <c r="AI955" s="383" t="s">
        <v>36</v>
      </c>
      <c r="AJ955" s="383" t="s">
        <v>3554</v>
      </c>
      <c r="AK955" s="384" t="str">
        <f t="shared" si="29"/>
        <v>NO</v>
      </c>
      <c r="AL955" s="384" t="str">
        <f t="shared" si="30"/>
        <v>NO</v>
      </c>
      <c r="AN955" s="196"/>
    </row>
    <row r="956" spans="1:40" s="181" customFormat="1" x14ac:dyDescent="0.25">
      <c r="A956" s="381" t="s">
        <v>3224</v>
      </c>
      <c r="B956" s="382" t="s">
        <v>243</v>
      </c>
      <c r="C956" s="382" t="s">
        <v>30</v>
      </c>
      <c r="D956" s="382" t="s">
        <v>244</v>
      </c>
      <c r="E956" s="382" t="s">
        <v>3</v>
      </c>
      <c r="F956" s="383"/>
      <c r="G956" s="383">
        <v>3</v>
      </c>
      <c r="H956" s="383" t="s">
        <v>11</v>
      </c>
      <c r="I956" s="383"/>
      <c r="J956" s="383">
        <v>3</v>
      </c>
      <c r="K956" s="383" t="s">
        <v>11</v>
      </c>
      <c r="L956" s="385"/>
      <c r="M956" s="383">
        <v>1</v>
      </c>
      <c r="N956" s="383" t="s">
        <v>11</v>
      </c>
      <c r="O956" s="385"/>
      <c r="P956" s="385"/>
      <c r="Q956" s="386" t="s">
        <v>11</v>
      </c>
      <c r="R956" s="383"/>
      <c r="S956" s="383">
        <v>3</v>
      </c>
      <c r="T956" s="386" t="s">
        <v>11</v>
      </c>
      <c r="U956" s="386"/>
      <c r="V956" s="386">
        <v>3</v>
      </c>
      <c r="W956" s="386" t="s">
        <v>11</v>
      </c>
      <c r="X956" s="383"/>
      <c r="Y956" s="383">
        <v>3</v>
      </c>
      <c r="Z956" s="386" t="s">
        <v>11</v>
      </c>
      <c r="AA956" s="386"/>
      <c r="AB956" s="386">
        <v>3</v>
      </c>
      <c r="AC956" s="386" t="s">
        <v>11</v>
      </c>
      <c r="AD956" s="383" t="s">
        <v>33</v>
      </c>
      <c r="AE956" s="383" t="s">
        <v>36</v>
      </c>
      <c r="AF956" s="383">
        <v>90</v>
      </c>
      <c r="AG956" s="383" t="s">
        <v>35</v>
      </c>
      <c r="AH956" s="383" t="s">
        <v>34</v>
      </c>
      <c r="AI956" s="383" t="s">
        <v>36</v>
      </c>
      <c r="AJ956" s="383" t="s">
        <v>3554</v>
      </c>
      <c r="AK956" s="384" t="str">
        <f t="shared" si="29"/>
        <v>NA</v>
      </c>
      <c r="AL956" s="384" t="str">
        <f t="shared" si="30"/>
        <v>NA</v>
      </c>
      <c r="AN956" s="196"/>
    </row>
    <row r="957" spans="1:40" s="181" customFormat="1" x14ac:dyDescent="0.25">
      <c r="A957" s="381" t="s">
        <v>3224</v>
      </c>
      <c r="B957" s="382" t="s">
        <v>245</v>
      </c>
      <c r="C957" s="382" t="s">
        <v>30</v>
      </c>
      <c r="D957" s="382" t="s">
        <v>246</v>
      </c>
      <c r="E957" s="382" t="s">
        <v>3</v>
      </c>
      <c r="F957" s="383"/>
      <c r="G957" s="383">
        <v>2</v>
      </c>
      <c r="H957" s="383" t="s">
        <v>11</v>
      </c>
      <c r="I957" s="383"/>
      <c r="J957" s="383">
        <v>2</v>
      </c>
      <c r="K957" s="383" t="s">
        <v>11</v>
      </c>
      <c r="L957" s="385"/>
      <c r="M957" s="383">
        <v>0</v>
      </c>
      <c r="N957" s="383" t="s">
        <v>11</v>
      </c>
      <c r="O957" s="385"/>
      <c r="P957" s="385"/>
      <c r="Q957" s="386" t="s">
        <v>11</v>
      </c>
      <c r="R957" s="383"/>
      <c r="S957" s="383">
        <v>2</v>
      </c>
      <c r="T957" s="386" t="s">
        <v>11</v>
      </c>
      <c r="U957" s="386"/>
      <c r="V957" s="386">
        <v>2</v>
      </c>
      <c r="W957" s="386" t="s">
        <v>11</v>
      </c>
      <c r="X957" s="383"/>
      <c r="Y957" s="383">
        <v>2</v>
      </c>
      <c r="Z957" s="386" t="s">
        <v>11</v>
      </c>
      <c r="AA957" s="386"/>
      <c r="AB957" s="386">
        <v>2</v>
      </c>
      <c r="AC957" s="386" t="s">
        <v>11</v>
      </c>
      <c r="AD957" s="383" t="s">
        <v>33</v>
      </c>
      <c r="AE957" s="383" t="s">
        <v>36</v>
      </c>
      <c r="AF957" s="383">
        <v>85</v>
      </c>
      <c r="AG957" s="383" t="s">
        <v>35</v>
      </c>
      <c r="AH957" s="383" t="s">
        <v>34</v>
      </c>
      <c r="AI957" s="383" t="s">
        <v>36</v>
      </c>
      <c r="AJ957" s="383" t="s">
        <v>3554</v>
      </c>
      <c r="AK957" s="384" t="str">
        <f t="shared" si="29"/>
        <v>NA</v>
      </c>
      <c r="AL957" s="384" t="str">
        <f t="shared" si="30"/>
        <v>NA</v>
      </c>
      <c r="AN957" s="196"/>
    </row>
    <row r="958" spans="1:40" s="181" customFormat="1" x14ac:dyDescent="0.25">
      <c r="A958" s="381" t="s">
        <v>3224</v>
      </c>
      <c r="B958" s="382" t="s">
        <v>247</v>
      </c>
      <c r="C958" s="382" t="s">
        <v>30</v>
      </c>
      <c r="D958" s="382" t="s">
        <v>248</v>
      </c>
      <c r="E958" s="382" t="s">
        <v>3</v>
      </c>
      <c r="F958" s="383">
        <v>100</v>
      </c>
      <c r="G958" s="383">
        <v>75</v>
      </c>
      <c r="H958" s="383" t="s">
        <v>835</v>
      </c>
      <c r="I958" s="383">
        <v>100</v>
      </c>
      <c r="J958" s="383">
        <v>75</v>
      </c>
      <c r="K958" s="383" t="s">
        <v>835</v>
      </c>
      <c r="L958" s="385"/>
      <c r="M958" s="383">
        <v>23</v>
      </c>
      <c r="N958" s="383" t="s">
        <v>11</v>
      </c>
      <c r="O958" s="385"/>
      <c r="P958" s="385"/>
      <c r="Q958" s="386" t="s">
        <v>11</v>
      </c>
      <c r="R958" s="383">
        <v>59</v>
      </c>
      <c r="S958" s="383">
        <v>64</v>
      </c>
      <c r="T958" s="386" t="s">
        <v>34</v>
      </c>
      <c r="U958" s="386">
        <v>60</v>
      </c>
      <c r="V958" s="386">
        <v>63</v>
      </c>
      <c r="W958" s="386" t="s">
        <v>11</v>
      </c>
      <c r="X958" s="383">
        <v>59</v>
      </c>
      <c r="Y958" s="383">
        <v>64</v>
      </c>
      <c r="Z958" s="386" t="s">
        <v>34</v>
      </c>
      <c r="AA958" s="386">
        <v>68</v>
      </c>
      <c r="AB958" s="386">
        <v>63</v>
      </c>
      <c r="AC958" s="386" t="s">
        <v>11</v>
      </c>
      <c r="AD958" s="383" t="s">
        <v>33</v>
      </c>
      <c r="AE958" s="383" t="s">
        <v>36</v>
      </c>
      <c r="AF958" s="383">
        <v>79</v>
      </c>
      <c r="AG958" s="383" t="s">
        <v>35</v>
      </c>
      <c r="AH958" s="383" t="s">
        <v>34</v>
      </c>
      <c r="AI958" s="383" t="s">
        <v>36</v>
      </c>
      <c r="AJ958" s="383" t="s">
        <v>3554</v>
      </c>
      <c r="AK958" s="384" t="str">
        <f t="shared" si="29"/>
        <v>Yes-SH</v>
      </c>
      <c r="AL958" s="384" t="str">
        <f t="shared" si="30"/>
        <v>Yes-SH</v>
      </c>
      <c r="AN958" s="196"/>
    </row>
    <row r="959" spans="1:40" s="181" customFormat="1" x14ac:dyDescent="0.25">
      <c r="A959" s="381" t="s">
        <v>3224</v>
      </c>
      <c r="B959" s="382" t="s">
        <v>249</v>
      </c>
      <c r="C959" s="382" t="s">
        <v>30</v>
      </c>
      <c r="D959" s="382" t="s">
        <v>250</v>
      </c>
      <c r="E959" s="382" t="s">
        <v>3</v>
      </c>
      <c r="F959" s="383"/>
      <c r="G959" s="383">
        <v>23</v>
      </c>
      <c r="H959" s="383" t="s">
        <v>11</v>
      </c>
      <c r="I959" s="383"/>
      <c r="J959" s="383">
        <v>23</v>
      </c>
      <c r="K959" s="383" t="s">
        <v>11</v>
      </c>
      <c r="L959" s="385"/>
      <c r="M959" s="383">
        <v>10</v>
      </c>
      <c r="N959" s="383" t="s">
        <v>11</v>
      </c>
      <c r="O959" s="385"/>
      <c r="P959" s="385"/>
      <c r="Q959" s="386" t="s">
        <v>11</v>
      </c>
      <c r="R959" s="383"/>
      <c r="S959" s="383">
        <v>23</v>
      </c>
      <c r="T959" s="386" t="s">
        <v>11</v>
      </c>
      <c r="U959" s="386"/>
      <c r="V959" s="386">
        <v>23</v>
      </c>
      <c r="W959" s="386" t="s">
        <v>11</v>
      </c>
      <c r="X959" s="383"/>
      <c r="Y959" s="383">
        <v>23</v>
      </c>
      <c r="Z959" s="386" t="s">
        <v>11</v>
      </c>
      <c r="AA959" s="386"/>
      <c r="AB959" s="386">
        <v>23</v>
      </c>
      <c r="AC959" s="386" t="s">
        <v>11</v>
      </c>
      <c r="AD959" s="383" t="s">
        <v>104</v>
      </c>
      <c r="AE959" s="383" t="s">
        <v>36</v>
      </c>
      <c r="AF959" s="383">
        <v>79</v>
      </c>
      <c r="AG959" s="383" t="s">
        <v>35</v>
      </c>
      <c r="AH959" s="383" t="s">
        <v>34</v>
      </c>
      <c r="AI959" s="383" t="s">
        <v>36</v>
      </c>
      <c r="AJ959" s="383" t="s">
        <v>3554</v>
      </c>
      <c r="AK959" s="384" t="str">
        <f t="shared" si="29"/>
        <v>NA</v>
      </c>
      <c r="AL959" s="384" t="str">
        <f t="shared" si="30"/>
        <v>NA</v>
      </c>
      <c r="AN959" s="196"/>
    </row>
    <row r="960" spans="1:40" s="181" customFormat="1" x14ac:dyDescent="0.25">
      <c r="A960" s="381" t="s">
        <v>3224</v>
      </c>
      <c r="B960" s="382" t="s">
        <v>251</v>
      </c>
      <c r="C960" s="382" t="s">
        <v>30</v>
      </c>
      <c r="D960" s="382" t="s">
        <v>252</v>
      </c>
      <c r="E960" s="382" t="s">
        <v>3</v>
      </c>
      <c r="F960" s="383"/>
      <c r="G960" s="383">
        <v>3</v>
      </c>
      <c r="H960" s="383" t="s">
        <v>11</v>
      </c>
      <c r="I960" s="383"/>
      <c r="J960" s="383">
        <v>3</v>
      </c>
      <c r="K960" s="383" t="s">
        <v>11</v>
      </c>
      <c r="L960" s="385"/>
      <c r="M960" s="383">
        <v>1</v>
      </c>
      <c r="N960" s="383" t="s">
        <v>11</v>
      </c>
      <c r="O960" s="385"/>
      <c r="P960" s="385"/>
      <c r="Q960" s="386" t="s">
        <v>11</v>
      </c>
      <c r="R960" s="383"/>
      <c r="S960" s="383">
        <v>3</v>
      </c>
      <c r="T960" s="386" t="s">
        <v>11</v>
      </c>
      <c r="U960" s="386"/>
      <c r="V960" s="386">
        <v>3</v>
      </c>
      <c r="W960" s="386" t="s">
        <v>11</v>
      </c>
      <c r="X960" s="383"/>
      <c r="Y960" s="383">
        <v>3</v>
      </c>
      <c r="Z960" s="386" t="s">
        <v>11</v>
      </c>
      <c r="AA960" s="386"/>
      <c r="AB960" s="386">
        <v>3</v>
      </c>
      <c r="AC960" s="386" t="s">
        <v>11</v>
      </c>
      <c r="AD960" s="383" t="s">
        <v>33</v>
      </c>
      <c r="AE960" s="383" t="s">
        <v>36</v>
      </c>
      <c r="AF960" s="383">
        <v>90</v>
      </c>
      <c r="AG960" s="383" t="s">
        <v>35</v>
      </c>
      <c r="AH960" s="383" t="s">
        <v>34</v>
      </c>
      <c r="AI960" s="383" t="s">
        <v>36</v>
      </c>
      <c r="AJ960" s="383" t="s">
        <v>3554</v>
      </c>
      <c r="AK960" s="384" t="str">
        <f t="shared" si="29"/>
        <v>NA</v>
      </c>
      <c r="AL960" s="384" t="str">
        <f t="shared" si="30"/>
        <v>NA</v>
      </c>
      <c r="AN960" s="196"/>
    </row>
    <row r="961" spans="1:40" s="181" customFormat="1" x14ac:dyDescent="0.25">
      <c r="A961" s="381" t="s">
        <v>3224</v>
      </c>
      <c r="B961" s="382" t="s">
        <v>253</v>
      </c>
      <c r="C961" s="382" t="s">
        <v>30</v>
      </c>
      <c r="D961" s="382" t="s">
        <v>254</v>
      </c>
      <c r="E961" s="382" t="s">
        <v>3</v>
      </c>
      <c r="F961" s="383">
        <v>100</v>
      </c>
      <c r="G961" s="383">
        <v>312</v>
      </c>
      <c r="H961" s="383" t="s">
        <v>835</v>
      </c>
      <c r="I961" s="383">
        <v>100</v>
      </c>
      <c r="J961" s="383">
        <v>312</v>
      </c>
      <c r="K961" s="383" t="s">
        <v>835</v>
      </c>
      <c r="L961" s="385"/>
      <c r="M961" s="383">
        <v>98</v>
      </c>
      <c r="N961" s="383" t="s">
        <v>835</v>
      </c>
      <c r="O961" s="385"/>
      <c r="P961" s="385"/>
      <c r="Q961" s="386" t="s">
        <v>11</v>
      </c>
      <c r="R961" s="383">
        <v>62</v>
      </c>
      <c r="S961" s="383">
        <v>296</v>
      </c>
      <c r="T961" s="386" t="s">
        <v>34</v>
      </c>
      <c r="U961" s="386">
        <v>71</v>
      </c>
      <c r="V961" s="386">
        <v>288</v>
      </c>
      <c r="W961" s="386" t="s">
        <v>11</v>
      </c>
      <c r="X961" s="383">
        <v>64</v>
      </c>
      <c r="Y961" s="383">
        <v>296</v>
      </c>
      <c r="Z961" s="386" t="s">
        <v>36</v>
      </c>
      <c r="AA961" s="386">
        <v>66</v>
      </c>
      <c r="AB961" s="386">
        <v>288</v>
      </c>
      <c r="AC961" s="386" t="s">
        <v>834</v>
      </c>
      <c r="AD961" s="383" t="s">
        <v>57</v>
      </c>
      <c r="AE961" s="383" t="s">
        <v>36</v>
      </c>
      <c r="AF961" s="383">
        <v>95</v>
      </c>
      <c r="AG961" s="383" t="s">
        <v>35</v>
      </c>
      <c r="AH961" s="383" t="s">
        <v>34</v>
      </c>
      <c r="AI961" s="383" t="s">
        <v>36</v>
      </c>
      <c r="AJ961" s="383" t="s">
        <v>3554</v>
      </c>
      <c r="AK961" s="384" t="str">
        <f t="shared" si="29"/>
        <v>Yes-SH</v>
      </c>
      <c r="AL961" s="384" t="str">
        <f t="shared" si="30"/>
        <v>NO</v>
      </c>
      <c r="AN961" s="196"/>
    </row>
    <row r="962" spans="1:40" s="181" customFormat="1" x14ac:dyDescent="0.25">
      <c r="A962" s="381" t="s">
        <v>3224</v>
      </c>
      <c r="B962" s="382" t="s">
        <v>255</v>
      </c>
      <c r="C962" s="382" t="s">
        <v>30</v>
      </c>
      <c r="D962" s="382" t="s">
        <v>256</v>
      </c>
      <c r="E962" s="382" t="s">
        <v>3</v>
      </c>
      <c r="F962" s="383">
        <v>100</v>
      </c>
      <c r="G962" s="383">
        <v>52</v>
      </c>
      <c r="H962" s="383" t="s">
        <v>835</v>
      </c>
      <c r="I962" s="383">
        <v>100</v>
      </c>
      <c r="J962" s="383">
        <v>52</v>
      </c>
      <c r="K962" s="383" t="s">
        <v>835</v>
      </c>
      <c r="L962" s="385"/>
      <c r="M962" s="383">
        <v>20</v>
      </c>
      <c r="N962" s="383" t="s">
        <v>11</v>
      </c>
      <c r="O962" s="385"/>
      <c r="P962" s="385"/>
      <c r="Q962" s="386" t="s">
        <v>11</v>
      </c>
      <c r="R962" s="383">
        <v>71</v>
      </c>
      <c r="S962" s="383">
        <v>49</v>
      </c>
      <c r="T962" s="386" t="s">
        <v>34</v>
      </c>
      <c r="U962" s="386">
        <v>80</v>
      </c>
      <c r="V962" s="386">
        <v>46</v>
      </c>
      <c r="W962" s="386" t="s">
        <v>11</v>
      </c>
      <c r="X962" s="383">
        <v>65</v>
      </c>
      <c r="Y962" s="383">
        <v>49</v>
      </c>
      <c r="Z962" s="386" t="s">
        <v>34</v>
      </c>
      <c r="AA962" s="386">
        <v>76</v>
      </c>
      <c r="AB962" s="386">
        <v>46</v>
      </c>
      <c r="AC962" s="386" t="s">
        <v>11</v>
      </c>
      <c r="AD962" s="383" t="s">
        <v>33</v>
      </c>
      <c r="AE962" s="383" t="s">
        <v>34</v>
      </c>
      <c r="AF962" s="383">
        <v>100</v>
      </c>
      <c r="AG962" s="383" t="s">
        <v>35</v>
      </c>
      <c r="AH962" s="383" t="s">
        <v>36</v>
      </c>
      <c r="AI962" s="383" t="s">
        <v>36</v>
      </c>
      <c r="AJ962" s="383" t="s">
        <v>3554</v>
      </c>
      <c r="AK962" s="384" t="str">
        <f t="shared" si="29"/>
        <v>Yes-SH</v>
      </c>
      <c r="AL962" s="384" t="str">
        <f t="shared" si="30"/>
        <v>Yes-SH</v>
      </c>
      <c r="AN962" s="196"/>
    </row>
    <row r="963" spans="1:40" s="181" customFormat="1" x14ac:dyDescent="0.25">
      <c r="A963" s="381" t="s">
        <v>3224</v>
      </c>
      <c r="B963" s="382" t="s">
        <v>257</v>
      </c>
      <c r="C963" s="382" t="s">
        <v>30</v>
      </c>
      <c r="D963" s="382" t="s">
        <v>258</v>
      </c>
      <c r="E963" s="382" t="s">
        <v>3</v>
      </c>
      <c r="F963" s="383">
        <v>100</v>
      </c>
      <c r="G963" s="383">
        <v>244</v>
      </c>
      <c r="H963" s="383" t="s">
        <v>835</v>
      </c>
      <c r="I963" s="383">
        <v>100</v>
      </c>
      <c r="J963" s="383">
        <v>244</v>
      </c>
      <c r="K963" s="383" t="s">
        <v>835</v>
      </c>
      <c r="L963" s="385">
        <v>94</v>
      </c>
      <c r="M963" s="383">
        <v>64</v>
      </c>
      <c r="N963" s="383" t="s">
        <v>835</v>
      </c>
      <c r="O963" s="385"/>
      <c r="P963" s="385"/>
      <c r="Q963" s="386" t="s">
        <v>11</v>
      </c>
      <c r="R963" s="383">
        <v>44</v>
      </c>
      <c r="S963" s="383">
        <v>222</v>
      </c>
      <c r="T963" s="386" t="s">
        <v>36</v>
      </c>
      <c r="U963" s="386">
        <v>55</v>
      </c>
      <c r="V963" s="386">
        <v>220</v>
      </c>
      <c r="W963" s="386" t="s">
        <v>834</v>
      </c>
      <c r="X963" s="383">
        <v>65</v>
      </c>
      <c r="Y963" s="383">
        <v>222</v>
      </c>
      <c r="Z963" s="386" t="s">
        <v>36</v>
      </c>
      <c r="AA963" s="386">
        <v>65</v>
      </c>
      <c r="AB963" s="386">
        <v>220</v>
      </c>
      <c r="AC963" s="386" t="s">
        <v>834</v>
      </c>
      <c r="AD963" s="383" t="s">
        <v>57</v>
      </c>
      <c r="AE963" s="383" t="s">
        <v>36</v>
      </c>
      <c r="AF963" s="383">
        <v>85</v>
      </c>
      <c r="AG963" s="383" t="s">
        <v>35</v>
      </c>
      <c r="AH963" s="383" t="s">
        <v>34</v>
      </c>
      <c r="AI963" s="383" t="s">
        <v>36</v>
      </c>
      <c r="AJ963" s="383" t="s">
        <v>3554</v>
      </c>
      <c r="AK963" s="384" t="str">
        <f t="shared" ref="AK963:AK1026" si="31">IF(OR(T963="NA",T963="NO"),T963,(IF(T963="","NA",IF(OR(R963&gt;78,AND(T963="Yes",R963="")),"Yes-AB",IF(W963="NA","Yes-SH","Yes-GM")))))</f>
        <v>NO</v>
      </c>
      <c r="AL963" s="384" t="str">
        <f t="shared" ref="AL963:AL1026" si="32">IF(OR(Z963="NA",Z963="NO"),Z963,(IF(Z963="","NA",IF(OR(X963&gt;79,AND(Z963="Yes",X963="")),"Yes-AB",IF(AC963="NA","Yes-SH","Yes-GM")))))</f>
        <v>NO</v>
      </c>
      <c r="AN963" s="196"/>
    </row>
    <row r="964" spans="1:40" s="181" customFormat="1" x14ac:dyDescent="0.25">
      <c r="A964" s="381" t="s">
        <v>3224</v>
      </c>
      <c r="B964" s="382" t="s">
        <v>259</v>
      </c>
      <c r="C964" s="382" t="s">
        <v>30</v>
      </c>
      <c r="D964" s="382" t="s">
        <v>260</v>
      </c>
      <c r="E964" s="382" t="s">
        <v>3</v>
      </c>
      <c r="F964" s="383"/>
      <c r="G964" s="383">
        <v>3</v>
      </c>
      <c r="H964" s="383" t="s">
        <v>11</v>
      </c>
      <c r="I964" s="383"/>
      <c r="J964" s="383">
        <v>3</v>
      </c>
      <c r="K964" s="383" t="s">
        <v>11</v>
      </c>
      <c r="L964" s="385"/>
      <c r="M964" s="383">
        <v>0</v>
      </c>
      <c r="N964" s="383" t="s">
        <v>11</v>
      </c>
      <c r="O964" s="385"/>
      <c r="P964" s="385"/>
      <c r="Q964" s="386" t="s">
        <v>11</v>
      </c>
      <c r="R964" s="383"/>
      <c r="S964" s="383">
        <v>3</v>
      </c>
      <c r="T964" s="386" t="s">
        <v>11</v>
      </c>
      <c r="U964" s="386"/>
      <c r="V964" s="386">
        <v>3</v>
      </c>
      <c r="W964" s="386" t="s">
        <v>11</v>
      </c>
      <c r="X964" s="383"/>
      <c r="Y964" s="383">
        <v>3</v>
      </c>
      <c r="Z964" s="386" t="s">
        <v>11</v>
      </c>
      <c r="AA964" s="386"/>
      <c r="AB964" s="386">
        <v>3</v>
      </c>
      <c r="AC964" s="386" t="s">
        <v>11</v>
      </c>
      <c r="AD964" s="383" t="s">
        <v>33</v>
      </c>
      <c r="AE964" s="383" t="s">
        <v>36</v>
      </c>
      <c r="AF964" s="383">
        <v>97</v>
      </c>
      <c r="AG964" s="383" t="s">
        <v>35</v>
      </c>
      <c r="AH964" s="383" t="s">
        <v>34</v>
      </c>
      <c r="AI964" s="383" t="s">
        <v>36</v>
      </c>
      <c r="AJ964" s="383" t="s">
        <v>3554</v>
      </c>
      <c r="AK964" s="384" t="str">
        <f t="shared" si="31"/>
        <v>NA</v>
      </c>
      <c r="AL964" s="384" t="str">
        <f t="shared" si="32"/>
        <v>NA</v>
      </c>
      <c r="AN964" s="196"/>
    </row>
    <row r="965" spans="1:40" s="181" customFormat="1" x14ac:dyDescent="0.25">
      <c r="A965" s="381" t="s">
        <v>3224</v>
      </c>
      <c r="B965" s="382" t="s">
        <v>261</v>
      </c>
      <c r="C965" s="382" t="s">
        <v>30</v>
      </c>
      <c r="D965" s="382" t="s">
        <v>262</v>
      </c>
      <c r="E965" s="382" t="s">
        <v>3</v>
      </c>
      <c r="F965" s="383"/>
      <c r="G965" s="383">
        <v>22</v>
      </c>
      <c r="H965" s="383" t="s">
        <v>11</v>
      </c>
      <c r="I965" s="383"/>
      <c r="J965" s="383">
        <v>22</v>
      </c>
      <c r="K965" s="383" t="s">
        <v>11</v>
      </c>
      <c r="L965" s="385"/>
      <c r="M965" s="383">
        <v>4</v>
      </c>
      <c r="N965" s="383" t="s">
        <v>11</v>
      </c>
      <c r="O965" s="385"/>
      <c r="P965" s="385"/>
      <c r="Q965" s="386" t="s">
        <v>11</v>
      </c>
      <c r="R965" s="383"/>
      <c r="S965" s="383">
        <v>20</v>
      </c>
      <c r="T965" s="386" t="s">
        <v>11</v>
      </c>
      <c r="U965" s="386"/>
      <c r="V965" s="386">
        <v>19</v>
      </c>
      <c r="W965" s="386" t="s">
        <v>11</v>
      </c>
      <c r="X965" s="383"/>
      <c r="Y965" s="383">
        <v>20</v>
      </c>
      <c r="Z965" s="386" t="s">
        <v>11</v>
      </c>
      <c r="AA965" s="386"/>
      <c r="AB965" s="386">
        <v>19</v>
      </c>
      <c r="AC965" s="386" t="s">
        <v>11</v>
      </c>
      <c r="AD965" s="383" t="s">
        <v>33</v>
      </c>
      <c r="AE965" s="383" t="s">
        <v>34</v>
      </c>
      <c r="AF965" s="383">
        <v>100</v>
      </c>
      <c r="AG965" s="383" t="s">
        <v>35</v>
      </c>
      <c r="AH965" s="383" t="s">
        <v>34</v>
      </c>
      <c r="AI965" s="383" t="s">
        <v>36</v>
      </c>
      <c r="AJ965" s="383" t="s">
        <v>3554</v>
      </c>
      <c r="AK965" s="384" t="str">
        <f t="shared" si="31"/>
        <v>NA</v>
      </c>
      <c r="AL965" s="384" t="str">
        <f t="shared" si="32"/>
        <v>NA</v>
      </c>
      <c r="AN965" s="196"/>
    </row>
    <row r="966" spans="1:40" s="181" customFormat="1" x14ac:dyDescent="0.25">
      <c r="A966" s="381" t="s">
        <v>3224</v>
      </c>
      <c r="B966" s="382" t="s">
        <v>263</v>
      </c>
      <c r="C966" s="382" t="s">
        <v>30</v>
      </c>
      <c r="D966" s="382" t="s">
        <v>264</v>
      </c>
      <c r="E966" s="382" t="s">
        <v>3</v>
      </c>
      <c r="F966" s="383">
        <v>100</v>
      </c>
      <c r="G966" s="383">
        <v>31</v>
      </c>
      <c r="H966" s="383" t="s">
        <v>835</v>
      </c>
      <c r="I966" s="383">
        <v>100</v>
      </c>
      <c r="J966" s="383">
        <v>31</v>
      </c>
      <c r="K966" s="383" t="s">
        <v>835</v>
      </c>
      <c r="L966" s="385"/>
      <c r="M966" s="383">
        <v>0</v>
      </c>
      <c r="N966" s="383" t="s">
        <v>11</v>
      </c>
      <c r="O966" s="385"/>
      <c r="P966" s="385"/>
      <c r="Q966" s="386" t="s">
        <v>11</v>
      </c>
      <c r="R966" s="383"/>
      <c r="S966" s="383">
        <v>27</v>
      </c>
      <c r="T966" s="386" t="s">
        <v>11</v>
      </c>
      <c r="U966" s="386"/>
      <c r="V966" s="386">
        <v>27</v>
      </c>
      <c r="W966" s="386" t="s">
        <v>11</v>
      </c>
      <c r="X966" s="383"/>
      <c r="Y966" s="383">
        <v>27</v>
      </c>
      <c r="Z966" s="386" t="s">
        <v>11</v>
      </c>
      <c r="AA966" s="386"/>
      <c r="AB966" s="386">
        <v>27</v>
      </c>
      <c r="AC966" s="386" t="s">
        <v>11</v>
      </c>
      <c r="AD966" s="383"/>
      <c r="AE966" s="383" t="s">
        <v>36</v>
      </c>
      <c r="AF966" s="383">
        <v>95</v>
      </c>
      <c r="AG966" s="383" t="s">
        <v>35</v>
      </c>
      <c r="AH966" s="383" t="s">
        <v>34</v>
      </c>
      <c r="AI966" s="383" t="s">
        <v>36</v>
      </c>
      <c r="AJ966" s="383" t="s">
        <v>3554</v>
      </c>
      <c r="AK966" s="384" t="str">
        <f t="shared" si="31"/>
        <v>NA</v>
      </c>
      <c r="AL966" s="384" t="str">
        <f t="shared" si="32"/>
        <v>NA</v>
      </c>
      <c r="AN966" s="196"/>
    </row>
    <row r="967" spans="1:40" s="181" customFormat="1" x14ac:dyDescent="0.25">
      <c r="A967" s="381" t="s">
        <v>3224</v>
      </c>
      <c r="B967" s="382" t="s">
        <v>265</v>
      </c>
      <c r="C967" s="382" t="s">
        <v>30</v>
      </c>
      <c r="D967" s="382" t="s">
        <v>266</v>
      </c>
      <c r="E967" s="382" t="s">
        <v>3</v>
      </c>
      <c r="F967" s="383">
        <v>100</v>
      </c>
      <c r="G967" s="383">
        <v>68</v>
      </c>
      <c r="H967" s="383" t="s">
        <v>835</v>
      </c>
      <c r="I967" s="383">
        <v>100</v>
      </c>
      <c r="J967" s="383">
        <v>68</v>
      </c>
      <c r="K967" s="383" t="s">
        <v>835</v>
      </c>
      <c r="L967" s="385"/>
      <c r="M967" s="383">
        <v>21</v>
      </c>
      <c r="N967" s="383" t="s">
        <v>11</v>
      </c>
      <c r="O967" s="385"/>
      <c r="P967" s="385"/>
      <c r="Q967" s="386" t="s">
        <v>11</v>
      </c>
      <c r="R967" s="383">
        <v>38</v>
      </c>
      <c r="S967" s="383">
        <v>56</v>
      </c>
      <c r="T967" s="386" t="s">
        <v>36</v>
      </c>
      <c r="U967" s="386">
        <v>49</v>
      </c>
      <c r="V967" s="386">
        <v>55</v>
      </c>
      <c r="W967" s="386" t="s">
        <v>834</v>
      </c>
      <c r="X967" s="383">
        <v>38</v>
      </c>
      <c r="Y967" s="383">
        <v>56</v>
      </c>
      <c r="Z967" s="386" t="s">
        <v>36</v>
      </c>
      <c r="AA967" s="386">
        <v>33</v>
      </c>
      <c r="AB967" s="386">
        <v>55</v>
      </c>
      <c r="AC967" s="386" t="s">
        <v>834</v>
      </c>
      <c r="AD967" s="383" t="s">
        <v>104</v>
      </c>
      <c r="AE967" s="383" t="s">
        <v>36</v>
      </c>
      <c r="AF967" s="383">
        <v>85</v>
      </c>
      <c r="AG967" s="383" t="s">
        <v>35</v>
      </c>
      <c r="AH967" s="383" t="s">
        <v>36</v>
      </c>
      <c r="AI967" s="383" t="s">
        <v>36</v>
      </c>
      <c r="AJ967" s="383" t="s">
        <v>3554</v>
      </c>
      <c r="AK967" s="384" t="str">
        <f t="shared" si="31"/>
        <v>NO</v>
      </c>
      <c r="AL967" s="384" t="str">
        <f t="shared" si="32"/>
        <v>NO</v>
      </c>
      <c r="AN967" s="196"/>
    </row>
    <row r="968" spans="1:40" s="181" customFormat="1" x14ac:dyDescent="0.25">
      <c r="A968" s="381" t="s">
        <v>3224</v>
      </c>
      <c r="B968" s="382" t="s">
        <v>267</v>
      </c>
      <c r="C968" s="382" t="s">
        <v>30</v>
      </c>
      <c r="D968" s="382" t="s">
        <v>268</v>
      </c>
      <c r="E968" s="382" t="s">
        <v>3</v>
      </c>
      <c r="F968" s="383">
        <v>100</v>
      </c>
      <c r="G968" s="383">
        <v>294</v>
      </c>
      <c r="H968" s="383" t="s">
        <v>835</v>
      </c>
      <c r="I968" s="383">
        <v>100</v>
      </c>
      <c r="J968" s="383">
        <v>294</v>
      </c>
      <c r="K968" s="383" t="s">
        <v>835</v>
      </c>
      <c r="L968" s="385"/>
      <c r="M968" s="383">
        <v>105</v>
      </c>
      <c r="N968" s="383" t="s">
        <v>835</v>
      </c>
      <c r="O968" s="385"/>
      <c r="P968" s="385"/>
      <c r="Q968" s="386" t="s">
        <v>11</v>
      </c>
      <c r="R968" s="383">
        <v>68</v>
      </c>
      <c r="S968" s="383">
        <v>281</v>
      </c>
      <c r="T968" s="386" t="s">
        <v>34</v>
      </c>
      <c r="U968" s="386">
        <v>73</v>
      </c>
      <c r="V968" s="386">
        <v>274</v>
      </c>
      <c r="W968" s="386" t="s">
        <v>11</v>
      </c>
      <c r="X968" s="383">
        <v>69</v>
      </c>
      <c r="Y968" s="383">
        <v>281</v>
      </c>
      <c r="Z968" s="386" t="s">
        <v>34</v>
      </c>
      <c r="AA968" s="386">
        <v>66</v>
      </c>
      <c r="AB968" s="386">
        <v>274</v>
      </c>
      <c r="AC968" s="386" t="s">
        <v>11</v>
      </c>
      <c r="AD968" s="383" t="s">
        <v>33</v>
      </c>
      <c r="AE968" s="383" t="s">
        <v>34</v>
      </c>
      <c r="AF968" s="383">
        <v>100</v>
      </c>
      <c r="AG968" s="383" t="s">
        <v>35</v>
      </c>
      <c r="AH968" s="383" t="s">
        <v>34</v>
      </c>
      <c r="AI968" s="383" t="s">
        <v>36</v>
      </c>
      <c r="AJ968" s="383" t="s">
        <v>3554</v>
      </c>
      <c r="AK968" s="384" t="str">
        <f t="shared" si="31"/>
        <v>Yes-SH</v>
      </c>
      <c r="AL968" s="384" t="str">
        <f t="shared" si="32"/>
        <v>Yes-SH</v>
      </c>
      <c r="AN968" s="196"/>
    </row>
    <row r="969" spans="1:40" s="181" customFormat="1" x14ac:dyDescent="0.25">
      <c r="A969" s="381" t="s">
        <v>3224</v>
      </c>
      <c r="B969" s="382" t="s">
        <v>269</v>
      </c>
      <c r="C969" s="382" t="s">
        <v>30</v>
      </c>
      <c r="D969" s="382" t="s">
        <v>270</v>
      </c>
      <c r="E969" s="382" t="s">
        <v>3</v>
      </c>
      <c r="F969" s="383"/>
      <c r="G969" s="383">
        <v>8</v>
      </c>
      <c r="H969" s="383" t="s">
        <v>11</v>
      </c>
      <c r="I969" s="383"/>
      <c r="J969" s="383">
        <v>8</v>
      </c>
      <c r="K969" s="383" t="s">
        <v>11</v>
      </c>
      <c r="L969" s="385"/>
      <c r="M969" s="383">
        <v>1</v>
      </c>
      <c r="N969" s="383" t="s">
        <v>11</v>
      </c>
      <c r="O969" s="385"/>
      <c r="P969" s="385"/>
      <c r="Q969" s="386" t="s">
        <v>11</v>
      </c>
      <c r="R969" s="383"/>
      <c r="S969" s="383">
        <v>8</v>
      </c>
      <c r="T969" s="386" t="s">
        <v>11</v>
      </c>
      <c r="U969" s="386"/>
      <c r="V969" s="386">
        <v>8</v>
      </c>
      <c r="W969" s="386" t="s">
        <v>11</v>
      </c>
      <c r="X969" s="383"/>
      <c r="Y969" s="383">
        <v>8</v>
      </c>
      <c r="Z969" s="386" t="s">
        <v>11</v>
      </c>
      <c r="AA969" s="386"/>
      <c r="AB969" s="386">
        <v>8</v>
      </c>
      <c r="AC969" s="386" t="s">
        <v>11</v>
      </c>
      <c r="AD969" s="383" t="s">
        <v>33</v>
      </c>
      <c r="AE969" s="383" t="s">
        <v>36</v>
      </c>
      <c r="AF969" s="383">
        <v>97</v>
      </c>
      <c r="AG969" s="383" t="s">
        <v>35</v>
      </c>
      <c r="AH969" s="383" t="s">
        <v>36</v>
      </c>
      <c r="AI969" s="383" t="s">
        <v>36</v>
      </c>
      <c r="AJ969" s="383" t="s">
        <v>3554</v>
      </c>
      <c r="AK969" s="384" t="str">
        <f t="shared" si="31"/>
        <v>NA</v>
      </c>
      <c r="AL969" s="384" t="str">
        <f t="shared" si="32"/>
        <v>NA</v>
      </c>
      <c r="AN969" s="196"/>
    </row>
    <row r="970" spans="1:40" s="181" customFormat="1" x14ac:dyDescent="0.25">
      <c r="A970" s="381" t="s">
        <v>3224</v>
      </c>
      <c r="B970" s="382" t="s">
        <v>271</v>
      </c>
      <c r="C970" s="382" t="s">
        <v>30</v>
      </c>
      <c r="D970" s="382" t="s">
        <v>272</v>
      </c>
      <c r="E970" s="382" t="s">
        <v>3</v>
      </c>
      <c r="F970" s="383"/>
      <c r="G970" s="383">
        <v>13</v>
      </c>
      <c r="H970" s="383" t="s">
        <v>11</v>
      </c>
      <c r="I970" s="383"/>
      <c r="J970" s="383">
        <v>13</v>
      </c>
      <c r="K970" s="383" t="s">
        <v>11</v>
      </c>
      <c r="L970" s="385"/>
      <c r="M970" s="383">
        <v>4</v>
      </c>
      <c r="N970" s="383" t="s">
        <v>11</v>
      </c>
      <c r="O970" s="385"/>
      <c r="P970" s="385"/>
      <c r="Q970" s="386" t="s">
        <v>11</v>
      </c>
      <c r="R970" s="383"/>
      <c r="S970" s="383">
        <v>13</v>
      </c>
      <c r="T970" s="386" t="s">
        <v>11</v>
      </c>
      <c r="U970" s="386"/>
      <c r="V970" s="386">
        <v>12</v>
      </c>
      <c r="W970" s="386" t="s">
        <v>11</v>
      </c>
      <c r="X970" s="383"/>
      <c r="Y970" s="383">
        <v>13</v>
      </c>
      <c r="Z970" s="386" t="s">
        <v>11</v>
      </c>
      <c r="AA970" s="386"/>
      <c r="AB970" s="386">
        <v>12</v>
      </c>
      <c r="AC970" s="386" t="s">
        <v>11</v>
      </c>
      <c r="AD970" s="383" t="s">
        <v>33</v>
      </c>
      <c r="AE970" s="383" t="s">
        <v>36</v>
      </c>
      <c r="AF970" s="383">
        <v>95</v>
      </c>
      <c r="AG970" s="383" t="s">
        <v>35</v>
      </c>
      <c r="AH970" s="383" t="s">
        <v>34</v>
      </c>
      <c r="AI970" s="383" t="s">
        <v>36</v>
      </c>
      <c r="AJ970" s="383" t="s">
        <v>3554</v>
      </c>
      <c r="AK970" s="384" t="str">
        <f t="shared" si="31"/>
        <v>NA</v>
      </c>
      <c r="AL970" s="384" t="str">
        <f t="shared" si="32"/>
        <v>NA</v>
      </c>
      <c r="AN970" s="196"/>
    </row>
    <row r="971" spans="1:40" s="181" customFormat="1" x14ac:dyDescent="0.25">
      <c r="A971" s="381" t="s">
        <v>3224</v>
      </c>
      <c r="B971" s="382" t="s">
        <v>273</v>
      </c>
      <c r="C971" s="382" t="s">
        <v>30</v>
      </c>
      <c r="D971" s="382" t="s">
        <v>274</v>
      </c>
      <c r="E971" s="382" t="s">
        <v>3</v>
      </c>
      <c r="F971" s="383"/>
      <c r="G971" s="383">
        <v>4</v>
      </c>
      <c r="H971" s="383" t="s">
        <v>11</v>
      </c>
      <c r="I971" s="383"/>
      <c r="J971" s="383">
        <v>4</v>
      </c>
      <c r="K971" s="383" t="s">
        <v>11</v>
      </c>
      <c r="L971" s="385"/>
      <c r="M971" s="383">
        <v>1</v>
      </c>
      <c r="N971" s="383" t="s">
        <v>11</v>
      </c>
      <c r="O971" s="385"/>
      <c r="P971" s="385"/>
      <c r="Q971" s="386" t="s">
        <v>11</v>
      </c>
      <c r="R971" s="383"/>
      <c r="S971" s="383">
        <v>4</v>
      </c>
      <c r="T971" s="386" t="s">
        <v>11</v>
      </c>
      <c r="U971" s="386"/>
      <c r="V971" s="386">
        <v>4</v>
      </c>
      <c r="W971" s="386" t="s">
        <v>11</v>
      </c>
      <c r="X971" s="383"/>
      <c r="Y971" s="383">
        <v>4</v>
      </c>
      <c r="Z971" s="386" t="s">
        <v>11</v>
      </c>
      <c r="AA971" s="386"/>
      <c r="AB971" s="386">
        <v>4</v>
      </c>
      <c r="AC971" s="386" t="s">
        <v>11</v>
      </c>
      <c r="AD971" s="383" t="s">
        <v>104</v>
      </c>
      <c r="AE971" s="383" t="s">
        <v>36</v>
      </c>
      <c r="AF971" s="383">
        <v>74</v>
      </c>
      <c r="AG971" s="383" t="s">
        <v>35</v>
      </c>
      <c r="AH971" s="383" t="s">
        <v>34</v>
      </c>
      <c r="AI971" s="383" t="s">
        <v>36</v>
      </c>
      <c r="AJ971" s="383" t="s">
        <v>3554</v>
      </c>
      <c r="AK971" s="384" t="str">
        <f t="shared" si="31"/>
        <v>NA</v>
      </c>
      <c r="AL971" s="384" t="str">
        <f t="shared" si="32"/>
        <v>NA</v>
      </c>
      <c r="AN971" s="196"/>
    </row>
    <row r="972" spans="1:40" s="181" customFormat="1" x14ac:dyDescent="0.25">
      <c r="A972" s="381" t="s">
        <v>3224</v>
      </c>
      <c r="B972" s="382" t="s">
        <v>275</v>
      </c>
      <c r="C972" s="382" t="s">
        <v>30</v>
      </c>
      <c r="D972" s="382" t="s">
        <v>276</v>
      </c>
      <c r="E972" s="382" t="s">
        <v>3</v>
      </c>
      <c r="F972" s="383">
        <v>100</v>
      </c>
      <c r="G972" s="383">
        <v>40</v>
      </c>
      <c r="H972" s="383" t="s">
        <v>835</v>
      </c>
      <c r="I972" s="383">
        <v>100</v>
      </c>
      <c r="J972" s="383">
        <v>40</v>
      </c>
      <c r="K972" s="383" t="s">
        <v>835</v>
      </c>
      <c r="L972" s="385"/>
      <c r="M972" s="383">
        <v>22</v>
      </c>
      <c r="N972" s="383" t="s">
        <v>11</v>
      </c>
      <c r="O972" s="385"/>
      <c r="P972" s="385"/>
      <c r="Q972" s="386" t="s">
        <v>11</v>
      </c>
      <c r="R972" s="383"/>
      <c r="S972" s="383">
        <v>37</v>
      </c>
      <c r="T972" s="386" t="s">
        <v>11</v>
      </c>
      <c r="U972" s="386"/>
      <c r="V972" s="386">
        <v>36</v>
      </c>
      <c r="W972" s="386" t="s">
        <v>11</v>
      </c>
      <c r="X972" s="383"/>
      <c r="Y972" s="383">
        <v>37</v>
      </c>
      <c r="Z972" s="386" t="s">
        <v>11</v>
      </c>
      <c r="AA972" s="386"/>
      <c r="AB972" s="386">
        <v>36</v>
      </c>
      <c r="AC972" s="386" t="s">
        <v>11</v>
      </c>
      <c r="AD972" s="383" t="s">
        <v>33</v>
      </c>
      <c r="AE972" s="383" t="s">
        <v>36</v>
      </c>
      <c r="AF972" s="383">
        <v>79</v>
      </c>
      <c r="AG972" s="383" t="s">
        <v>40</v>
      </c>
      <c r="AH972" s="383" t="s">
        <v>36</v>
      </c>
      <c r="AI972" s="383" t="s">
        <v>36</v>
      </c>
      <c r="AJ972" s="383" t="s">
        <v>3554</v>
      </c>
      <c r="AK972" s="384" t="str">
        <f t="shared" si="31"/>
        <v>NA</v>
      </c>
      <c r="AL972" s="384" t="str">
        <f t="shared" si="32"/>
        <v>NA</v>
      </c>
      <c r="AN972" s="196"/>
    </row>
    <row r="973" spans="1:40" s="181" customFormat="1" x14ac:dyDescent="0.25">
      <c r="A973" s="381" t="s">
        <v>3224</v>
      </c>
      <c r="B973" s="382" t="s">
        <v>277</v>
      </c>
      <c r="C973" s="382" t="s">
        <v>30</v>
      </c>
      <c r="D973" s="382" t="s">
        <v>278</v>
      </c>
      <c r="E973" s="382" t="s">
        <v>3</v>
      </c>
      <c r="F973" s="383"/>
      <c r="G973" s="383">
        <v>18</v>
      </c>
      <c r="H973" s="383" t="s">
        <v>11</v>
      </c>
      <c r="I973" s="383"/>
      <c r="J973" s="383">
        <v>18</v>
      </c>
      <c r="K973" s="383" t="s">
        <v>11</v>
      </c>
      <c r="L973" s="385"/>
      <c r="M973" s="383">
        <v>9</v>
      </c>
      <c r="N973" s="383" t="s">
        <v>11</v>
      </c>
      <c r="O973" s="385"/>
      <c r="P973" s="385"/>
      <c r="Q973" s="386" t="s">
        <v>11</v>
      </c>
      <c r="R973" s="383"/>
      <c r="S973" s="383">
        <v>18</v>
      </c>
      <c r="T973" s="386" t="s">
        <v>11</v>
      </c>
      <c r="U973" s="386"/>
      <c r="V973" s="386">
        <v>18</v>
      </c>
      <c r="W973" s="386" t="s">
        <v>11</v>
      </c>
      <c r="X973" s="383"/>
      <c r="Y973" s="383">
        <v>18</v>
      </c>
      <c r="Z973" s="386" t="s">
        <v>11</v>
      </c>
      <c r="AA973" s="386"/>
      <c r="AB973" s="386">
        <v>18</v>
      </c>
      <c r="AC973" s="386" t="s">
        <v>11</v>
      </c>
      <c r="AD973" s="383" t="s">
        <v>33</v>
      </c>
      <c r="AE973" s="383" t="s">
        <v>36</v>
      </c>
      <c r="AF973" s="383">
        <v>97</v>
      </c>
      <c r="AG973" s="383" t="s">
        <v>40</v>
      </c>
      <c r="AH973" s="383" t="s">
        <v>36</v>
      </c>
      <c r="AI973" s="383" t="s">
        <v>36</v>
      </c>
      <c r="AJ973" s="383" t="s">
        <v>3554</v>
      </c>
      <c r="AK973" s="384" t="str">
        <f t="shared" si="31"/>
        <v>NA</v>
      </c>
      <c r="AL973" s="384" t="str">
        <f t="shared" si="32"/>
        <v>NA</v>
      </c>
      <c r="AN973" s="196"/>
    </row>
    <row r="974" spans="1:40" s="181" customFormat="1" x14ac:dyDescent="0.25">
      <c r="A974" s="381" t="s">
        <v>3224</v>
      </c>
      <c r="B974" s="382" t="s">
        <v>279</v>
      </c>
      <c r="C974" s="382" t="s">
        <v>30</v>
      </c>
      <c r="D974" s="382" t="s">
        <v>280</v>
      </c>
      <c r="E974" s="382" t="s">
        <v>3</v>
      </c>
      <c r="F974" s="383"/>
      <c r="G974" s="383">
        <v>1</v>
      </c>
      <c r="H974" s="383" t="s">
        <v>11</v>
      </c>
      <c r="I974" s="383"/>
      <c r="J974" s="383">
        <v>1</v>
      </c>
      <c r="K974" s="383" t="s">
        <v>11</v>
      </c>
      <c r="L974" s="385"/>
      <c r="M974" s="383">
        <v>0</v>
      </c>
      <c r="N974" s="383" t="s">
        <v>11</v>
      </c>
      <c r="O974" s="385"/>
      <c r="P974" s="385"/>
      <c r="Q974" s="386" t="s">
        <v>11</v>
      </c>
      <c r="R974" s="383"/>
      <c r="S974" s="383">
        <v>1</v>
      </c>
      <c r="T974" s="386" t="s">
        <v>11</v>
      </c>
      <c r="U974" s="386"/>
      <c r="V974" s="386">
        <v>1</v>
      </c>
      <c r="W974" s="386" t="s">
        <v>11</v>
      </c>
      <c r="X974" s="383"/>
      <c r="Y974" s="383">
        <v>1</v>
      </c>
      <c r="Z974" s="386" t="s">
        <v>11</v>
      </c>
      <c r="AA974" s="386"/>
      <c r="AB974" s="386">
        <v>1</v>
      </c>
      <c r="AC974" s="386" t="s">
        <v>11</v>
      </c>
      <c r="AD974" s="383" t="s">
        <v>33</v>
      </c>
      <c r="AE974" s="383" t="s">
        <v>36</v>
      </c>
      <c r="AF974" s="383">
        <v>79</v>
      </c>
      <c r="AG974" s="383" t="s">
        <v>35</v>
      </c>
      <c r="AH974" s="383" t="s">
        <v>34</v>
      </c>
      <c r="AI974" s="383" t="s">
        <v>36</v>
      </c>
      <c r="AJ974" s="383" t="s">
        <v>3554</v>
      </c>
      <c r="AK974" s="384" t="str">
        <f t="shared" si="31"/>
        <v>NA</v>
      </c>
      <c r="AL974" s="384" t="str">
        <f t="shared" si="32"/>
        <v>NA</v>
      </c>
      <c r="AN974" s="196"/>
    </row>
    <row r="975" spans="1:40" s="181" customFormat="1" x14ac:dyDescent="0.25">
      <c r="A975" s="381" t="s">
        <v>3224</v>
      </c>
      <c r="B975" s="382" t="s">
        <v>281</v>
      </c>
      <c r="C975" s="382" t="s">
        <v>30</v>
      </c>
      <c r="D975" s="382" t="s">
        <v>282</v>
      </c>
      <c r="E975" s="382" t="s">
        <v>3</v>
      </c>
      <c r="F975" s="383">
        <v>100</v>
      </c>
      <c r="G975" s="383">
        <v>58</v>
      </c>
      <c r="H975" s="383" t="s">
        <v>835</v>
      </c>
      <c r="I975" s="383">
        <v>100</v>
      </c>
      <c r="J975" s="383">
        <v>58</v>
      </c>
      <c r="K975" s="383" t="s">
        <v>835</v>
      </c>
      <c r="L975" s="385"/>
      <c r="M975" s="383">
        <v>16</v>
      </c>
      <c r="N975" s="383" t="s">
        <v>11</v>
      </c>
      <c r="O975" s="385"/>
      <c r="P975" s="385"/>
      <c r="Q975" s="386" t="s">
        <v>11</v>
      </c>
      <c r="R975" s="383">
        <v>61</v>
      </c>
      <c r="S975" s="383">
        <v>56</v>
      </c>
      <c r="T975" s="386" t="s">
        <v>34</v>
      </c>
      <c r="U975" s="386">
        <v>68</v>
      </c>
      <c r="V975" s="386">
        <v>56</v>
      </c>
      <c r="W975" s="386" t="s">
        <v>11</v>
      </c>
      <c r="X975" s="383">
        <v>70</v>
      </c>
      <c r="Y975" s="383">
        <v>56</v>
      </c>
      <c r="Z975" s="386" t="s">
        <v>34</v>
      </c>
      <c r="AA975" s="386">
        <v>71</v>
      </c>
      <c r="AB975" s="386">
        <v>56</v>
      </c>
      <c r="AC975" s="386" t="s">
        <v>11</v>
      </c>
      <c r="AD975" s="383" t="s">
        <v>57</v>
      </c>
      <c r="AE975" s="383" t="s">
        <v>36</v>
      </c>
      <c r="AF975" s="383">
        <v>95</v>
      </c>
      <c r="AG975" s="383" t="s">
        <v>35</v>
      </c>
      <c r="AH975" s="383" t="s">
        <v>34</v>
      </c>
      <c r="AI975" s="383" t="s">
        <v>36</v>
      </c>
      <c r="AJ975" s="383" t="s">
        <v>3554</v>
      </c>
      <c r="AK975" s="384" t="str">
        <f t="shared" si="31"/>
        <v>Yes-SH</v>
      </c>
      <c r="AL975" s="384" t="str">
        <f t="shared" si="32"/>
        <v>Yes-SH</v>
      </c>
      <c r="AN975" s="196"/>
    </row>
    <row r="976" spans="1:40" s="181" customFormat="1" x14ac:dyDescent="0.25">
      <c r="A976" s="381" t="s">
        <v>3224</v>
      </c>
      <c r="B976" s="382" t="s">
        <v>283</v>
      </c>
      <c r="C976" s="382" t="s">
        <v>30</v>
      </c>
      <c r="D976" s="382" t="s">
        <v>284</v>
      </c>
      <c r="E976" s="382" t="s">
        <v>3</v>
      </c>
      <c r="F976" s="383">
        <v>99</v>
      </c>
      <c r="G976" s="383">
        <v>188</v>
      </c>
      <c r="H976" s="383" t="s">
        <v>835</v>
      </c>
      <c r="I976" s="383">
        <v>100</v>
      </c>
      <c r="J976" s="383">
        <v>188</v>
      </c>
      <c r="K976" s="383" t="s">
        <v>835</v>
      </c>
      <c r="L976" s="385"/>
      <c r="M976" s="383">
        <v>67</v>
      </c>
      <c r="N976" s="383" t="s">
        <v>835</v>
      </c>
      <c r="O976" s="385"/>
      <c r="P976" s="385"/>
      <c r="Q976" s="386" t="s">
        <v>11</v>
      </c>
      <c r="R976" s="383">
        <v>58</v>
      </c>
      <c r="S976" s="383">
        <v>177</v>
      </c>
      <c r="T976" s="386" t="s">
        <v>36</v>
      </c>
      <c r="U976" s="386">
        <v>66</v>
      </c>
      <c r="V976" s="386">
        <v>174</v>
      </c>
      <c r="W976" s="386" t="s">
        <v>834</v>
      </c>
      <c r="X976" s="383">
        <v>68</v>
      </c>
      <c r="Y976" s="383">
        <v>177</v>
      </c>
      <c r="Z976" s="386" t="s">
        <v>34</v>
      </c>
      <c r="AA976" s="386">
        <v>67</v>
      </c>
      <c r="AB976" s="386">
        <v>174</v>
      </c>
      <c r="AC976" s="386" t="s">
        <v>11</v>
      </c>
      <c r="AD976" s="383" t="s">
        <v>33</v>
      </c>
      <c r="AE976" s="383" t="s">
        <v>36</v>
      </c>
      <c r="AF976" s="383">
        <v>82</v>
      </c>
      <c r="AG976" s="383" t="s">
        <v>35</v>
      </c>
      <c r="AH976" s="383" t="s">
        <v>34</v>
      </c>
      <c r="AI976" s="383" t="s">
        <v>36</v>
      </c>
      <c r="AJ976" s="383" t="s">
        <v>3554</v>
      </c>
      <c r="AK976" s="384" t="str">
        <f t="shared" si="31"/>
        <v>NO</v>
      </c>
      <c r="AL976" s="384" t="str">
        <f t="shared" si="32"/>
        <v>Yes-SH</v>
      </c>
      <c r="AN976" s="196"/>
    </row>
    <row r="977" spans="1:40" s="181" customFormat="1" x14ac:dyDescent="0.25">
      <c r="A977" s="381" t="s">
        <v>3224</v>
      </c>
      <c r="B977" s="382" t="s">
        <v>285</v>
      </c>
      <c r="C977" s="382" t="s">
        <v>30</v>
      </c>
      <c r="D977" s="382" t="s">
        <v>286</v>
      </c>
      <c r="E977" s="382" t="s">
        <v>3</v>
      </c>
      <c r="F977" s="383">
        <v>91</v>
      </c>
      <c r="G977" s="383">
        <v>29</v>
      </c>
      <c r="H977" s="383" t="s">
        <v>834</v>
      </c>
      <c r="I977" s="383"/>
      <c r="J977" s="383">
        <v>17</v>
      </c>
      <c r="K977" s="383" t="s">
        <v>11</v>
      </c>
      <c r="L977" s="385"/>
      <c r="M977" s="383">
        <v>12</v>
      </c>
      <c r="N977" s="383" t="s">
        <v>11</v>
      </c>
      <c r="O977" s="385"/>
      <c r="P977" s="385">
        <v>12</v>
      </c>
      <c r="Q977" s="386" t="s">
        <v>11</v>
      </c>
      <c r="R977" s="383"/>
      <c r="S977" s="383">
        <v>23</v>
      </c>
      <c r="T977" s="386" t="s">
        <v>11</v>
      </c>
      <c r="U977" s="386"/>
      <c r="V977" s="386">
        <v>21</v>
      </c>
      <c r="W977" s="386" t="s">
        <v>11</v>
      </c>
      <c r="X977" s="383"/>
      <c r="Y977" s="383">
        <v>13</v>
      </c>
      <c r="Z977" s="386" t="s">
        <v>11</v>
      </c>
      <c r="AA977" s="386"/>
      <c r="AB977" s="386">
        <v>13</v>
      </c>
      <c r="AC977" s="386" t="s">
        <v>11</v>
      </c>
      <c r="AD977" s="383"/>
      <c r="AE977" s="383" t="s">
        <v>36</v>
      </c>
      <c r="AF977" s="383">
        <v>77</v>
      </c>
      <c r="AG977" s="383" t="s">
        <v>40</v>
      </c>
      <c r="AH977" s="383" t="s">
        <v>34</v>
      </c>
      <c r="AI977" s="383" t="s">
        <v>36</v>
      </c>
      <c r="AJ977" s="383" t="s">
        <v>3554</v>
      </c>
      <c r="AK977" s="384" t="str">
        <f t="shared" si="31"/>
        <v>NA</v>
      </c>
      <c r="AL977" s="384" t="str">
        <f t="shared" si="32"/>
        <v>NA</v>
      </c>
      <c r="AN977" s="196"/>
    </row>
    <row r="978" spans="1:40" s="181" customFormat="1" x14ac:dyDescent="0.25">
      <c r="A978" s="381" t="s">
        <v>3224</v>
      </c>
      <c r="B978" s="382" t="s">
        <v>287</v>
      </c>
      <c r="C978" s="382" t="s">
        <v>30</v>
      </c>
      <c r="D978" s="382" t="s">
        <v>288</v>
      </c>
      <c r="E978" s="382" t="s">
        <v>3</v>
      </c>
      <c r="F978" s="383">
        <v>100</v>
      </c>
      <c r="G978" s="383">
        <v>36</v>
      </c>
      <c r="H978" s="383" t="s">
        <v>835</v>
      </c>
      <c r="I978" s="383">
        <v>100</v>
      </c>
      <c r="J978" s="383">
        <v>36</v>
      </c>
      <c r="K978" s="383" t="s">
        <v>835</v>
      </c>
      <c r="L978" s="385"/>
      <c r="M978" s="383">
        <v>11</v>
      </c>
      <c r="N978" s="383" t="s">
        <v>11</v>
      </c>
      <c r="O978" s="385"/>
      <c r="P978" s="385"/>
      <c r="Q978" s="386" t="s">
        <v>11</v>
      </c>
      <c r="R978" s="383"/>
      <c r="S978" s="383">
        <v>36</v>
      </c>
      <c r="T978" s="386" t="s">
        <v>11</v>
      </c>
      <c r="U978" s="386"/>
      <c r="V978" s="386">
        <v>36</v>
      </c>
      <c r="W978" s="386" t="s">
        <v>11</v>
      </c>
      <c r="X978" s="383"/>
      <c r="Y978" s="383">
        <v>36</v>
      </c>
      <c r="Z978" s="386" t="s">
        <v>11</v>
      </c>
      <c r="AA978" s="386"/>
      <c r="AB978" s="386">
        <v>36</v>
      </c>
      <c r="AC978" s="386" t="s">
        <v>11</v>
      </c>
      <c r="AD978" s="383" t="s">
        <v>33</v>
      </c>
      <c r="AE978" s="383" t="s">
        <v>36</v>
      </c>
      <c r="AF978" s="383">
        <v>97</v>
      </c>
      <c r="AG978" s="383" t="s">
        <v>40</v>
      </c>
      <c r="AH978" s="383" t="s">
        <v>36</v>
      </c>
      <c r="AI978" s="383" t="s">
        <v>36</v>
      </c>
      <c r="AJ978" s="383" t="s">
        <v>3554</v>
      </c>
      <c r="AK978" s="384" t="str">
        <f t="shared" si="31"/>
        <v>NA</v>
      </c>
      <c r="AL978" s="384" t="str">
        <f t="shared" si="32"/>
        <v>NA</v>
      </c>
      <c r="AN978" s="196"/>
    </row>
    <row r="979" spans="1:40" s="181" customFormat="1" x14ac:dyDescent="0.25">
      <c r="A979" s="381" t="s">
        <v>3224</v>
      </c>
      <c r="B979" s="382" t="s">
        <v>289</v>
      </c>
      <c r="C979" s="382" t="s">
        <v>30</v>
      </c>
      <c r="D979" s="382" t="s">
        <v>290</v>
      </c>
      <c r="E979" s="382" t="s">
        <v>3</v>
      </c>
      <c r="F979" s="383"/>
      <c r="G979" s="383">
        <v>19</v>
      </c>
      <c r="H979" s="383" t="s">
        <v>11</v>
      </c>
      <c r="I979" s="383"/>
      <c r="J979" s="383">
        <v>19</v>
      </c>
      <c r="K979" s="383" t="s">
        <v>11</v>
      </c>
      <c r="L979" s="385"/>
      <c r="M979" s="383">
        <v>8</v>
      </c>
      <c r="N979" s="383" t="s">
        <v>11</v>
      </c>
      <c r="O979" s="385"/>
      <c r="P979" s="385"/>
      <c r="Q979" s="386" t="s">
        <v>11</v>
      </c>
      <c r="R979" s="383"/>
      <c r="S979" s="383">
        <v>19</v>
      </c>
      <c r="T979" s="386" t="s">
        <v>11</v>
      </c>
      <c r="U979" s="386"/>
      <c r="V979" s="386">
        <v>19</v>
      </c>
      <c r="W979" s="386" t="s">
        <v>11</v>
      </c>
      <c r="X979" s="383"/>
      <c r="Y979" s="383">
        <v>19</v>
      </c>
      <c r="Z979" s="386" t="s">
        <v>11</v>
      </c>
      <c r="AA979" s="386"/>
      <c r="AB979" s="386">
        <v>19</v>
      </c>
      <c r="AC979" s="386" t="s">
        <v>11</v>
      </c>
      <c r="AD979" s="383" t="s">
        <v>33</v>
      </c>
      <c r="AE979" s="383" t="s">
        <v>36</v>
      </c>
      <c r="AF979" s="383">
        <v>97</v>
      </c>
      <c r="AG979" s="383" t="s">
        <v>35</v>
      </c>
      <c r="AH979" s="383" t="s">
        <v>36</v>
      </c>
      <c r="AI979" s="383" t="s">
        <v>36</v>
      </c>
      <c r="AJ979" s="383" t="s">
        <v>3554</v>
      </c>
      <c r="AK979" s="384" t="str">
        <f t="shared" si="31"/>
        <v>NA</v>
      </c>
      <c r="AL979" s="384" t="str">
        <f t="shared" si="32"/>
        <v>NA</v>
      </c>
      <c r="AN979" s="196"/>
    </row>
    <row r="980" spans="1:40" s="181" customFormat="1" x14ac:dyDescent="0.25">
      <c r="A980" s="381" t="s">
        <v>3224</v>
      </c>
      <c r="B980" s="382" t="s">
        <v>291</v>
      </c>
      <c r="C980" s="382" t="s">
        <v>30</v>
      </c>
      <c r="D980" s="382" t="s">
        <v>292</v>
      </c>
      <c r="E980" s="382" t="s">
        <v>3</v>
      </c>
      <c r="F980" s="383">
        <v>100</v>
      </c>
      <c r="G980" s="383">
        <v>116</v>
      </c>
      <c r="H980" s="383" t="s">
        <v>835</v>
      </c>
      <c r="I980" s="383">
        <v>100</v>
      </c>
      <c r="J980" s="383">
        <v>116</v>
      </c>
      <c r="K980" s="383" t="s">
        <v>835</v>
      </c>
      <c r="L980" s="385"/>
      <c r="M980" s="383">
        <v>27</v>
      </c>
      <c r="N980" s="383" t="s">
        <v>11</v>
      </c>
      <c r="O980" s="385"/>
      <c r="P980" s="385"/>
      <c r="Q980" s="386" t="s">
        <v>11</v>
      </c>
      <c r="R980" s="383">
        <v>41</v>
      </c>
      <c r="S980" s="383">
        <v>105</v>
      </c>
      <c r="T980" s="386" t="s">
        <v>36</v>
      </c>
      <c r="U980" s="386">
        <v>41</v>
      </c>
      <c r="V980" s="386">
        <v>103</v>
      </c>
      <c r="W980" s="386" t="s">
        <v>834</v>
      </c>
      <c r="X980" s="383">
        <v>45</v>
      </c>
      <c r="Y980" s="383">
        <v>105</v>
      </c>
      <c r="Z980" s="386" t="s">
        <v>36</v>
      </c>
      <c r="AA980" s="386">
        <v>49</v>
      </c>
      <c r="AB980" s="386">
        <v>104</v>
      </c>
      <c r="AC980" s="386" t="s">
        <v>834</v>
      </c>
      <c r="AD980" s="383" t="s">
        <v>57</v>
      </c>
      <c r="AE980" s="383" t="s">
        <v>36</v>
      </c>
      <c r="AF980" s="383">
        <v>82</v>
      </c>
      <c r="AG980" s="383" t="s">
        <v>40</v>
      </c>
      <c r="AH980" s="383" t="s">
        <v>34</v>
      </c>
      <c r="AI980" s="383" t="s">
        <v>36</v>
      </c>
      <c r="AJ980" s="383" t="s">
        <v>3554</v>
      </c>
      <c r="AK980" s="384" t="str">
        <f t="shared" si="31"/>
        <v>NO</v>
      </c>
      <c r="AL980" s="384" t="str">
        <f t="shared" si="32"/>
        <v>NO</v>
      </c>
      <c r="AN980" s="196"/>
    </row>
    <row r="981" spans="1:40" s="181" customFormat="1" x14ac:dyDescent="0.25">
      <c r="A981" s="381" t="s">
        <v>3224</v>
      </c>
      <c r="B981" s="382" t="s">
        <v>293</v>
      </c>
      <c r="C981" s="382" t="s">
        <v>30</v>
      </c>
      <c r="D981" s="382" t="s">
        <v>294</v>
      </c>
      <c r="E981" s="382" t="s">
        <v>3</v>
      </c>
      <c r="F981" s="383">
        <v>100</v>
      </c>
      <c r="G981" s="383">
        <v>616</v>
      </c>
      <c r="H981" s="383" t="s">
        <v>835</v>
      </c>
      <c r="I981" s="383">
        <v>100</v>
      </c>
      <c r="J981" s="383">
        <v>616</v>
      </c>
      <c r="K981" s="383" t="s">
        <v>835</v>
      </c>
      <c r="L981" s="385"/>
      <c r="M981" s="383">
        <v>197</v>
      </c>
      <c r="N981" s="383" t="s">
        <v>835</v>
      </c>
      <c r="O981" s="385"/>
      <c r="P981" s="385"/>
      <c r="Q981" s="386" t="s">
        <v>11</v>
      </c>
      <c r="R981" s="383">
        <v>57</v>
      </c>
      <c r="S981" s="383">
        <v>572</v>
      </c>
      <c r="T981" s="386" t="s">
        <v>36</v>
      </c>
      <c r="U981" s="386">
        <v>59</v>
      </c>
      <c r="V981" s="386">
        <v>551</v>
      </c>
      <c r="W981" s="386" t="s">
        <v>834</v>
      </c>
      <c r="X981" s="383">
        <v>62</v>
      </c>
      <c r="Y981" s="383">
        <v>571</v>
      </c>
      <c r="Z981" s="386" t="s">
        <v>34</v>
      </c>
      <c r="AA981" s="386">
        <v>62</v>
      </c>
      <c r="AB981" s="386">
        <v>551</v>
      </c>
      <c r="AC981" s="386" t="s">
        <v>11</v>
      </c>
      <c r="AD981" s="383" t="s">
        <v>33</v>
      </c>
      <c r="AE981" s="383" t="s">
        <v>36</v>
      </c>
      <c r="AF981" s="383">
        <v>90</v>
      </c>
      <c r="AG981" s="383" t="s">
        <v>40</v>
      </c>
      <c r="AH981" s="383" t="s">
        <v>34</v>
      </c>
      <c r="AI981" s="383" t="s">
        <v>36</v>
      </c>
      <c r="AJ981" s="383" t="s">
        <v>3554</v>
      </c>
      <c r="AK981" s="384" t="str">
        <f t="shared" si="31"/>
        <v>NO</v>
      </c>
      <c r="AL981" s="384" t="str">
        <f t="shared" si="32"/>
        <v>Yes-SH</v>
      </c>
      <c r="AN981" s="196"/>
    </row>
    <row r="982" spans="1:40" s="181" customFormat="1" x14ac:dyDescent="0.25">
      <c r="A982" s="381" t="s">
        <v>3224</v>
      </c>
      <c r="B982" s="382" t="s">
        <v>295</v>
      </c>
      <c r="C982" s="382" t="s">
        <v>30</v>
      </c>
      <c r="D982" s="382" t="s">
        <v>296</v>
      </c>
      <c r="E982" s="382" t="s">
        <v>3</v>
      </c>
      <c r="F982" s="383">
        <v>100</v>
      </c>
      <c r="G982" s="383">
        <v>169</v>
      </c>
      <c r="H982" s="383" t="s">
        <v>835</v>
      </c>
      <c r="I982" s="383">
        <v>100</v>
      </c>
      <c r="J982" s="383">
        <v>169</v>
      </c>
      <c r="K982" s="383" t="s">
        <v>835</v>
      </c>
      <c r="L982" s="385"/>
      <c r="M982" s="383">
        <v>64</v>
      </c>
      <c r="N982" s="383" t="s">
        <v>835</v>
      </c>
      <c r="O982" s="385"/>
      <c r="P982" s="385"/>
      <c r="Q982" s="386" t="s">
        <v>11</v>
      </c>
      <c r="R982" s="383">
        <v>30</v>
      </c>
      <c r="S982" s="383">
        <v>154</v>
      </c>
      <c r="T982" s="386" t="s">
        <v>36</v>
      </c>
      <c r="U982" s="386">
        <v>38</v>
      </c>
      <c r="V982" s="386">
        <v>149</v>
      </c>
      <c r="W982" s="386" t="s">
        <v>834</v>
      </c>
      <c r="X982" s="383">
        <v>38</v>
      </c>
      <c r="Y982" s="383">
        <v>156</v>
      </c>
      <c r="Z982" s="386" t="s">
        <v>36</v>
      </c>
      <c r="AA982" s="386">
        <v>35</v>
      </c>
      <c r="AB982" s="386">
        <v>151</v>
      </c>
      <c r="AC982" s="386" t="s">
        <v>834</v>
      </c>
      <c r="AD982" s="383" t="s">
        <v>46</v>
      </c>
      <c r="AE982" s="383" t="s">
        <v>36</v>
      </c>
      <c r="AF982" s="383">
        <v>72</v>
      </c>
      <c r="AG982" s="383" t="s">
        <v>35</v>
      </c>
      <c r="AH982" s="383" t="s">
        <v>34</v>
      </c>
      <c r="AI982" s="383" t="s">
        <v>36</v>
      </c>
      <c r="AJ982" s="383" t="s">
        <v>3554</v>
      </c>
      <c r="AK982" s="384" t="str">
        <f t="shared" si="31"/>
        <v>NO</v>
      </c>
      <c r="AL982" s="384" t="str">
        <f t="shared" si="32"/>
        <v>NO</v>
      </c>
      <c r="AN982" s="196"/>
    </row>
    <row r="983" spans="1:40" s="181" customFormat="1" x14ac:dyDescent="0.25">
      <c r="A983" s="381" t="s">
        <v>3224</v>
      </c>
      <c r="B983" s="382" t="s">
        <v>297</v>
      </c>
      <c r="C983" s="382" t="s">
        <v>30</v>
      </c>
      <c r="D983" s="382" t="s">
        <v>298</v>
      </c>
      <c r="E983" s="382" t="s">
        <v>3</v>
      </c>
      <c r="F983" s="383">
        <v>100</v>
      </c>
      <c r="G983" s="383">
        <v>124</v>
      </c>
      <c r="H983" s="383" t="s">
        <v>835</v>
      </c>
      <c r="I983" s="383">
        <v>100</v>
      </c>
      <c r="J983" s="383">
        <v>124</v>
      </c>
      <c r="K983" s="383" t="s">
        <v>835</v>
      </c>
      <c r="L983" s="385"/>
      <c r="M983" s="383">
        <v>40</v>
      </c>
      <c r="N983" s="383" t="s">
        <v>835</v>
      </c>
      <c r="O983" s="385"/>
      <c r="P983" s="385"/>
      <c r="Q983" s="386" t="s">
        <v>11</v>
      </c>
      <c r="R983" s="383">
        <v>58</v>
      </c>
      <c r="S983" s="383">
        <v>114</v>
      </c>
      <c r="T983" s="386" t="s">
        <v>36</v>
      </c>
      <c r="U983" s="386">
        <v>60</v>
      </c>
      <c r="V983" s="386">
        <v>113</v>
      </c>
      <c r="W983" s="386" t="s">
        <v>834</v>
      </c>
      <c r="X983" s="383">
        <v>67</v>
      </c>
      <c r="Y983" s="383">
        <v>115</v>
      </c>
      <c r="Z983" s="386" t="s">
        <v>36</v>
      </c>
      <c r="AA983" s="386">
        <v>61</v>
      </c>
      <c r="AB983" s="386">
        <v>114</v>
      </c>
      <c r="AC983" s="386" t="s">
        <v>834</v>
      </c>
      <c r="AD983" s="383" t="s">
        <v>57</v>
      </c>
      <c r="AE983" s="383" t="s">
        <v>36</v>
      </c>
      <c r="AF983" s="383">
        <v>85</v>
      </c>
      <c r="AG983" s="383" t="s">
        <v>35</v>
      </c>
      <c r="AH983" s="383" t="s">
        <v>34</v>
      </c>
      <c r="AI983" s="383" t="s">
        <v>36</v>
      </c>
      <c r="AJ983" s="383" t="s">
        <v>3554</v>
      </c>
      <c r="AK983" s="384" t="str">
        <f t="shared" si="31"/>
        <v>NO</v>
      </c>
      <c r="AL983" s="384" t="str">
        <f t="shared" si="32"/>
        <v>NO</v>
      </c>
      <c r="AN983" s="196"/>
    </row>
    <row r="984" spans="1:40" s="181" customFormat="1" x14ac:dyDescent="0.25">
      <c r="A984" s="381" t="s">
        <v>3224</v>
      </c>
      <c r="B984" s="382" t="s">
        <v>299</v>
      </c>
      <c r="C984" s="382" t="s">
        <v>30</v>
      </c>
      <c r="D984" s="382" t="s">
        <v>2240</v>
      </c>
      <c r="E984" s="382" t="s">
        <v>3</v>
      </c>
      <c r="F984" s="383">
        <v>100</v>
      </c>
      <c r="G984" s="383">
        <v>195</v>
      </c>
      <c r="H984" s="383" t="s">
        <v>835</v>
      </c>
      <c r="I984" s="383">
        <v>100</v>
      </c>
      <c r="J984" s="383">
        <v>195</v>
      </c>
      <c r="K984" s="383" t="s">
        <v>835</v>
      </c>
      <c r="L984" s="385">
        <v>93</v>
      </c>
      <c r="M984" s="383">
        <v>61</v>
      </c>
      <c r="N984" s="383" t="s">
        <v>835</v>
      </c>
      <c r="O984" s="385"/>
      <c r="P984" s="385"/>
      <c r="Q984" s="386" t="s">
        <v>11</v>
      </c>
      <c r="R984" s="383">
        <v>35</v>
      </c>
      <c r="S984" s="383">
        <v>183</v>
      </c>
      <c r="T984" s="386" t="s">
        <v>36</v>
      </c>
      <c r="U984" s="386">
        <v>48</v>
      </c>
      <c r="V984" s="386">
        <v>180</v>
      </c>
      <c r="W984" s="386" t="s">
        <v>834</v>
      </c>
      <c r="X984" s="383">
        <v>60</v>
      </c>
      <c r="Y984" s="383">
        <v>182</v>
      </c>
      <c r="Z984" s="386" t="s">
        <v>34</v>
      </c>
      <c r="AA984" s="386">
        <v>68</v>
      </c>
      <c r="AB984" s="386">
        <v>179</v>
      </c>
      <c r="AC984" s="386" t="s">
        <v>11</v>
      </c>
      <c r="AD984" s="383" t="s">
        <v>57</v>
      </c>
      <c r="AE984" s="383" t="s">
        <v>36</v>
      </c>
      <c r="AF984" s="383">
        <v>90</v>
      </c>
      <c r="AG984" s="383" t="s">
        <v>35</v>
      </c>
      <c r="AH984" s="383" t="s">
        <v>34</v>
      </c>
      <c r="AI984" s="383" t="s">
        <v>36</v>
      </c>
      <c r="AJ984" s="383" t="s">
        <v>3554</v>
      </c>
      <c r="AK984" s="384" t="str">
        <f t="shared" si="31"/>
        <v>NO</v>
      </c>
      <c r="AL984" s="384" t="str">
        <f t="shared" si="32"/>
        <v>Yes-SH</v>
      </c>
      <c r="AN984" s="196"/>
    </row>
    <row r="985" spans="1:40" s="181" customFormat="1" x14ac:dyDescent="0.25">
      <c r="A985" s="381" t="s">
        <v>3224</v>
      </c>
      <c r="B985" s="382" t="s">
        <v>2315</v>
      </c>
      <c r="C985" s="382" t="s">
        <v>30</v>
      </c>
      <c r="D985" s="382" t="s">
        <v>2316</v>
      </c>
      <c r="E985" s="382" t="s">
        <v>3</v>
      </c>
      <c r="F985" s="383">
        <v>100</v>
      </c>
      <c r="G985" s="383">
        <v>140</v>
      </c>
      <c r="H985" s="383" t="s">
        <v>835</v>
      </c>
      <c r="I985" s="383">
        <v>100</v>
      </c>
      <c r="J985" s="383">
        <v>140</v>
      </c>
      <c r="K985" s="383" t="s">
        <v>835</v>
      </c>
      <c r="L985" s="385"/>
      <c r="M985" s="383">
        <v>41</v>
      </c>
      <c r="N985" s="383" t="s">
        <v>835</v>
      </c>
      <c r="O985" s="385"/>
      <c r="P985" s="385"/>
      <c r="Q985" s="386" t="s">
        <v>11</v>
      </c>
      <c r="R985" s="383">
        <v>34</v>
      </c>
      <c r="S985" s="383">
        <v>123</v>
      </c>
      <c r="T985" s="386" t="s">
        <v>36</v>
      </c>
      <c r="U985" s="386">
        <v>42</v>
      </c>
      <c r="V985" s="386">
        <v>110</v>
      </c>
      <c r="W985" s="386" t="s">
        <v>834</v>
      </c>
      <c r="X985" s="383">
        <v>42</v>
      </c>
      <c r="Y985" s="383">
        <v>123</v>
      </c>
      <c r="Z985" s="386" t="s">
        <v>36</v>
      </c>
      <c r="AA985" s="386">
        <v>48</v>
      </c>
      <c r="AB985" s="386">
        <v>110</v>
      </c>
      <c r="AC985" s="386" t="s">
        <v>834</v>
      </c>
      <c r="AD985" s="383" t="s">
        <v>214</v>
      </c>
      <c r="AE985" s="383" t="s">
        <v>36</v>
      </c>
      <c r="AF985" s="383">
        <v>82</v>
      </c>
      <c r="AG985" s="383" t="s">
        <v>35</v>
      </c>
      <c r="AH985" s="383" t="s">
        <v>36</v>
      </c>
      <c r="AI985" s="383" t="s">
        <v>34</v>
      </c>
      <c r="AJ985" s="383" t="s">
        <v>3554</v>
      </c>
      <c r="AK985" s="384" t="str">
        <f t="shared" si="31"/>
        <v>NO</v>
      </c>
      <c r="AL985" s="384" t="str">
        <f t="shared" si="32"/>
        <v>NO</v>
      </c>
      <c r="AN985" s="196"/>
    </row>
    <row r="986" spans="1:40" s="181" customFormat="1" x14ac:dyDescent="0.25">
      <c r="A986" s="381" t="s">
        <v>3224</v>
      </c>
      <c r="B986" s="382" t="s">
        <v>300</v>
      </c>
      <c r="C986" s="382" t="s">
        <v>30</v>
      </c>
      <c r="D986" s="382" t="s">
        <v>301</v>
      </c>
      <c r="E986" s="382" t="s">
        <v>3</v>
      </c>
      <c r="F986" s="383"/>
      <c r="G986" s="383">
        <v>5</v>
      </c>
      <c r="H986" s="383" t="s">
        <v>11</v>
      </c>
      <c r="I986" s="383"/>
      <c r="J986" s="383">
        <v>5</v>
      </c>
      <c r="K986" s="383" t="s">
        <v>11</v>
      </c>
      <c r="L986" s="385"/>
      <c r="M986" s="383">
        <v>2</v>
      </c>
      <c r="N986" s="383" t="s">
        <v>11</v>
      </c>
      <c r="O986" s="385"/>
      <c r="P986" s="385"/>
      <c r="Q986" s="386" t="s">
        <v>11</v>
      </c>
      <c r="R986" s="383"/>
      <c r="S986" s="383">
        <v>5</v>
      </c>
      <c r="T986" s="386" t="s">
        <v>11</v>
      </c>
      <c r="U986" s="386"/>
      <c r="V986" s="386">
        <v>5</v>
      </c>
      <c r="W986" s="386" t="s">
        <v>11</v>
      </c>
      <c r="X986" s="383"/>
      <c r="Y986" s="383">
        <v>5</v>
      </c>
      <c r="Z986" s="386" t="s">
        <v>11</v>
      </c>
      <c r="AA986" s="386"/>
      <c r="AB986" s="386">
        <v>5</v>
      </c>
      <c r="AC986" s="386" t="s">
        <v>11</v>
      </c>
      <c r="AD986" s="383" t="s">
        <v>33</v>
      </c>
      <c r="AE986" s="383" t="s">
        <v>34</v>
      </c>
      <c r="AF986" s="383">
        <v>100</v>
      </c>
      <c r="AG986" s="383" t="s">
        <v>35</v>
      </c>
      <c r="AH986" s="383" t="s">
        <v>36</v>
      </c>
      <c r="AI986" s="383" t="s">
        <v>34</v>
      </c>
      <c r="AJ986" s="383" t="s">
        <v>3554</v>
      </c>
      <c r="AK986" s="384" t="str">
        <f t="shared" si="31"/>
        <v>NA</v>
      </c>
      <c r="AL986" s="384" t="str">
        <f t="shared" si="32"/>
        <v>NA</v>
      </c>
      <c r="AN986" s="196"/>
    </row>
    <row r="987" spans="1:40" s="181" customFormat="1" x14ac:dyDescent="0.25">
      <c r="A987" s="381" t="s">
        <v>3224</v>
      </c>
      <c r="B987" s="382" t="s">
        <v>302</v>
      </c>
      <c r="C987" s="382" t="s">
        <v>30</v>
      </c>
      <c r="D987" s="382" t="s">
        <v>303</v>
      </c>
      <c r="E987" s="382" t="s">
        <v>3</v>
      </c>
      <c r="F987" s="383">
        <v>100</v>
      </c>
      <c r="G987" s="383">
        <v>164</v>
      </c>
      <c r="H987" s="383" t="s">
        <v>835</v>
      </c>
      <c r="I987" s="383">
        <v>100</v>
      </c>
      <c r="J987" s="383">
        <v>164</v>
      </c>
      <c r="K987" s="383" t="s">
        <v>835</v>
      </c>
      <c r="L987" s="385"/>
      <c r="M987" s="383">
        <v>66</v>
      </c>
      <c r="N987" s="383" t="s">
        <v>835</v>
      </c>
      <c r="O987" s="385"/>
      <c r="P987" s="385"/>
      <c r="Q987" s="386" t="s">
        <v>11</v>
      </c>
      <c r="R987" s="383">
        <v>54</v>
      </c>
      <c r="S987" s="383">
        <v>155</v>
      </c>
      <c r="T987" s="386" t="s">
        <v>36</v>
      </c>
      <c r="U987" s="386">
        <v>56</v>
      </c>
      <c r="V987" s="386">
        <v>152</v>
      </c>
      <c r="W987" s="386" t="s">
        <v>834</v>
      </c>
      <c r="X987" s="383">
        <v>57</v>
      </c>
      <c r="Y987" s="383">
        <v>155</v>
      </c>
      <c r="Z987" s="386" t="s">
        <v>36</v>
      </c>
      <c r="AA987" s="386">
        <v>53</v>
      </c>
      <c r="AB987" s="386">
        <v>152</v>
      </c>
      <c r="AC987" s="386" t="s">
        <v>834</v>
      </c>
      <c r="AD987" s="383" t="s">
        <v>57</v>
      </c>
      <c r="AE987" s="383" t="s">
        <v>36</v>
      </c>
      <c r="AF987" s="383">
        <v>79</v>
      </c>
      <c r="AG987" s="383" t="s">
        <v>35</v>
      </c>
      <c r="AH987" s="383" t="s">
        <v>34</v>
      </c>
      <c r="AI987" s="383" t="s">
        <v>36</v>
      </c>
      <c r="AJ987" s="383" t="s">
        <v>3554</v>
      </c>
      <c r="AK987" s="384" t="str">
        <f t="shared" si="31"/>
        <v>NO</v>
      </c>
      <c r="AL987" s="384" t="str">
        <f t="shared" si="32"/>
        <v>NO</v>
      </c>
      <c r="AN987" s="196"/>
    </row>
    <row r="988" spans="1:40" s="181" customFormat="1" x14ac:dyDescent="0.25">
      <c r="A988" s="381" t="s">
        <v>3224</v>
      </c>
      <c r="B988" s="382" t="s">
        <v>304</v>
      </c>
      <c r="C988" s="382" t="s">
        <v>30</v>
      </c>
      <c r="D988" s="382" t="s">
        <v>305</v>
      </c>
      <c r="E988" s="382" t="s">
        <v>3</v>
      </c>
      <c r="F988" s="383">
        <v>100</v>
      </c>
      <c r="G988" s="383">
        <v>182</v>
      </c>
      <c r="H988" s="383" t="s">
        <v>835</v>
      </c>
      <c r="I988" s="383">
        <v>100</v>
      </c>
      <c r="J988" s="383">
        <v>182</v>
      </c>
      <c r="K988" s="383" t="s">
        <v>835</v>
      </c>
      <c r="L988" s="385"/>
      <c r="M988" s="383">
        <v>60</v>
      </c>
      <c r="N988" s="383" t="s">
        <v>835</v>
      </c>
      <c r="O988" s="385"/>
      <c r="P988" s="385"/>
      <c r="Q988" s="386" t="s">
        <v>11</v>
      </c>
      <c r="R988" s="383">
        <v>54</v>
      </c>
      <c r="S988" s="383">
        <v>155</v>
      </c>
      <c r="T988" s="386" t="s">
        <v>36</v>
      </c>
      <c r="U988" s="386">
        <v>54</v>
      </c>
      <c r="V988" s="386">
        <v>154</v>
      </c>
      <c r="W988" s="386" t="s">
        <v>834</v>
      </c>
      <c r="X988" s="383">
        <v>67</v>
      </c>
      <c r="Y988" s="383">
        <v>155</v>
      </c>
      <c r="Z988" s="386" t="s">
        <v>36</v>
      </c>
      <c r="AA988" s="386">
        <v>58</v>
      </c>
      <c r="AB988" s="386">
        <v>154</v>
      </c>
      <c r="AC988" s="386" t="s">
        <v>834</v>
      </c>
      <c r="AD988" s="383" t="s">
        <v>57</v>
      </c>
      <c r="AE988" s="383" t="s">
        <v>36</v>
      </c>
      <c r="AF988" s="383">
        <v>79</v>
      </c>
      <c r="AG988" s="383" t="s">
        <v>35</v>
      </c>
      <c r="AH988" s="383" t="s">
        <v>34</v>
      </c>
      <c r="AI988" s="383" t="s">
        <v>36</v>
      </c>
      <c r="AJ988" s="383" t="s">
        <v>3554</v>
      </c>
      <c r="AK988" s="384" t="str">
        <f t="shared" si="31"/>
        <v>NO</v>
      </c>
      <c r="AL988" s="384" t="str">
        <f t="shared" si="32"/>
        <v>NO</v>
      </c>
      <c r="AN988" s="196"/>
    </row>
    <row r="989" spans="1:40" s="181" customFormat="1" x14ac:dyDescent="0.25">
      <c r="A989" s="381" t="s">
        <v>3224</v>
      </c>
      <c r="B989" s="382" t="s">
        <v>306</v>
      </c>
      <c r="C989" s="382" t="s">
        <v>30</v>
      </c>
      <c r="D989" s="382" t="s">
        <v>307</v>
      </c>
      <c r="E989" s="382" t="s">
        <v>3</v>
      </c>
      <c r="F989" s="383">
        <v>100</v>
      </c>
      <c r="G989" s="383">
        <v>43</v>
      </c>
      <c r="H989" s="383" t="s">
        <v>835</v>
      </c>
      <c r="I989" s="383">
        <v>100</v>
      </c>
      <c r="J989" s="383">
        <v>43</v>
      </c>
      <c r="K989" s="383" t="s">
        <v>835</v>
      </c>
      <c r="L989" s="385"/>
      <c r="M989" s="383">
        <v>15</v>
      </c>
      <c r="N989" s="383" t="s">
        <v>11</v>
      </c>
      <c r="O989" s="385"/>
      <c r="P989" s="385"/>
      <c r="Q989" s="386" t="s">
        <v>11</v>
      </c>
      <c r="R989" s="383">
        <v>45</v>
      </c>
      <c r="S989" s="383">
        <v>40</v>
      </c>
      <c r="T989" s="386" t="s">
        <v>36</v>
      </c>
      <c r="U989" s="386">
        <v>58</v>
      </c>
      <c r="V989" s="386">
        <v>40</v>
      </c>
      <c r="W989" s="386" t="s">
        <v>834</v>
      </c>
      <c r="X989" s="383">
        <v>40</v>
      </c>
      <c r="Y989" s="383">
        <v>40</v>
      </c>
      <c r="Z989" s="386" t="s">
        <v>36</v>
      </c>
      <c r="AA989" s="386">
        <v>53</v>
      </c>
      <c r="AB989" s="386">
        <v>40</v>
      </c>
      <c r="AC989" s="386" t="s">
        <v>834</v>
      </c>
      <c r="AD989" s="383" t="s">
        <v>33</v>
      </c>
      <c r="AE989" s="383" t="s">
        <v>36</v>
      </c>
      <c r="AF989" s="383">
        <v>82</v>
      </c>
      <c r="AG989" s="383" t="s">
        <v>35</v>
      </c>
      <c r="AH989" s="383" t="s">
        <v>36</v>
      </c>
      <c r="AI989" s="383" t="s">
        <v>36</v>
      </c>
      <c r="AJ989" s="383" t="s">
        <v>3554</v>
      </c>
      <c r="AK989" s="384" t="str">
        <f t="shared" si="31"/>
        <v>NO</v>
      </c>
      <c r="AL989" s="384" t="str">
        <f t="shared" si="32"/>
        <v>NO</v>
      </c>
      <c r="AN989" s="196"/>
    </row>
    <row r="990" spans="1:40" s="181" customFormat="1" x14ac:dyDescent="0.25">
      <c r="A990" s="381" t="s">
        <v>3224</v>
      </c>
      <c r="B990" s="382" t="s">
        <v>308</v>
      </c>
      <c r="C990" s="382" t="s">
        <v>30</v>
      </c>
      <c r="D990" s="382" t="s">
        <v>309</v>
      </c>
      <c r="E990" s="382" t="s">
        <v>3</v>
      </c>
      <c r="F990" s="383"/>
      <c r="G990" s="383">
        <v>4</v>
      </c>
      <c r="H990" s="383" t="s">
        <v>11</v>
      </c>
      <c r="I990" s="383"/>
      <c r="J990" s="383">
        <v>4</v>
      </c>
      <c r="K990" s="383" t="s">
        <v>11</v>
      </c>
      <c r="L990" s="385"/>
      <c r="M990" s="383">
        <v>2</v>
      </c>
      <c r="N990" s="383" t="s">
        <v>11</v>
      </c>
      <c r="O990" s="385"/>
      <c r="P990" s="385"/>
      <c r="Q990" s="386" t="s">
        <v>11</v>
      </c>
      <c r="R990" s="383"/>
      <c r="S990" s="383">
        <v>4</v>
      </c>
      <c r="T990" s="386" t="s">
        <v>11</v>
      </c>
      <c r="U990" s="386"/>
      <c r="V990" s="386">
        <v>4</v>
      </c>
      <c r="W990" s="386" t="s">
        <v>11</v>
      </c>
      <c r="X990" s="383"/>
      <c r="Y990" s="383">
        <v>4</v>
      </c>
      <c r="Z990" s="386" t="s">
        <v>11</v>
      </c>
      <c r="AA990" s="386"/>
      <c r="AB990" s="386">
        <v>4</v>
      </c>
      <c r="AC990" s="386" t="s">
        <v>11</v>
      </c>
      <c r="AD990" s="383" t="s">
        <v>33</v>
      </c>
      <c r="AE990" s="383" t="s">
        <v>36</v>
      </c>
      <c r="AF990" s="383">
        <v>97</v>
      </c>
      <c r="AG990" s="383" t="s">
        <v>35</v>
      </c>
      <c r="AH990" s="383" t="s">
        <v>34</v>
      </c>
      <c r="AI990" s="383" t="s">
        <v>34</v>
      </c>
      <c r="AJ990" s="383" t="s">
        <v>3554</v>
      </c>
      <c r="AK990" s="384" t="str">
        <f t="shared" si="31"/>
        <v>NA</v>
      </c>
      <c r="AL990" s="384" t="str">
        <f t="shared" si="32"/>
        <v>NA</v>
      </c>
      <c r="AN990" s="196"/>
    </row>
    <row r="991" spans="1:40" s="181" customFormat="1" x14ac:dyDescent="0.25">
      <c r="A991" s="381" t="s">
        <v>3224</v>
      </c>
      <c r="B991" s="382" t="s">
        <v>310</v>
      </c>
      <c r="C991" s="382" t="s">
        <v>30</v>
      </c>
      <c r="D991" s="382" t="s">
        <v>311</v>
      </c>
      <c r="E991" s="382" t="s">
        <v>3</v>
      </c>
      <c r="F991" s="383">
        <v>100</v>
      </c>
      <c r="G991" s="383">
        <v>432</v>
      </c>
      <c r="H991" s="383" t="s">
        <v>835</v>
      </c>
      <c r="I991" s="383">
        <v>100</v>
      </c>
      <c r="J991" s="383">
        <v>432</v>
      </c>
      <c r="K991" s="383" t="s">
        <v>835</v>
      </c>
      <c r="L991" s="385"/>
      <c r="M991" s="383">
        <v>128</v>
      </c>
      <c r="N991" s="383" t="s">
        <v>835</v>
      </c>
      <c r="O991" s="385"/>
      <c r="P991" s="385"/>
      <c r="Q991" s="386" t="s">
        <v>11</v>
      </c>
      <c r="R991" s="383">
        <v>87</v>
      </c>
      <c r="S991" s="383">
        <v>431</v>
      </c>
      <c r="T991" s="386" t="s">
        <v>34</v>
      </c>
      <c r="U991" s="386">
        <v>86</v>
      </c>
      <c r="V991" s="386">
        <v>427</v>
      </c>
      <c r="W991" s="386" t="s">
        <v>11</v>
      </c>
      <c r="X991" s="383">
        <v>87</v>
      </c>
      <c r="Y991" s="383">
        <v>431</v>
      </c>
      <c r="Z991" s="386" t="s">
        <v>34</v>
      </c>
      <c r="AA991" s="386">
        <v>81</v>
      </c>
      <c r="AB991" s="386">
        <v>427</v>
      </c>
      <c r="AC991" s="386" t="s">
        <v>11</v>
      </c>
      <c r="AD991" s="383" t="s">
        <v>33</v>
      </c>
      <c r="AE991" s="383" t="s">
        <v>34</v>
      </c>
      <c r="AF991" s="383">
        <v>100</v>
      </c>
      <c r="AG991" s="383" t="s">
        <v>40</v>
      </c>
      <c r="AH991" s="383" t="s">
        <v>36</v>
      </c>
      <c r="AI991" s="383" t="s">
        <v>36</v>
      </c>
      <c r="AJ991" s="383" t="s">
        <v>3554</v>
      </c>
      <c r="AK991" s="384" t="str">
        <f t="shared" si="31"/>
        <v>Yes-AB</v>
      </c>
      <c r="AL991" s="384" t="str">
        <f t="shared" si="32"/>
        <v>Yes-AB</v>
      </c>
      <c r="AN991" s="196"/>
    </row>
    <row r="992" spans="1:40" s="181" customFormat="1" x14ac:dyDescent="0.25">
      <c r="A992" s="381" t="s">
        <v>3224</v>
      </c>
      <c r="B992" s="382" t="s">
        <v>312</v>
      </c>
      <c r="C992" s="382" t="s">
        <v>30</v>
      </c>
      <c r="D992" s="382" t="s">
        <v>313</v>
      </c>
      <c r="E992" s="382" t="s">
        <v>3</v>
      </c>
      <c r="F992" s="383"/>
      <c r="G992" s="383">
        <v>0</v>
      </c>
      <c r="H992" s="383" t="s">
        <v>11</v>
      </c>
      <c r="I992" s="383"/>
      <c r="J992" s="383">
        <v>0</v>
      </c>
      <c r="K992" s="383" t="s">
        <v>11</v>
      </c>
      <c r="L992" s="385"/>
      <c r="M992" s="383">
        <v>0</v>
      </c>
      <c r="N992" s="383" t="s">
        <v>11</v>
      </c>
      <c r="O992" s="385"/>
      <c r="P992" s="385"/>
      <c r="Q992" s="386" t="s">
        <v>11</v>
      </c>
      <c r="R992" s="383"/>
      <c r="S992" s="383">
        <v>0</v>
      </c>
      <c r="T992" s="386" t="s">
        <v>11</v>
      </c>
      <c r="U992" s="386"/>
      <c r="V992" s="386">
        <v>0</v>
      </c>
      <c r="W992" s="386" t="s">
        <v>11</v>
      </c>
      <c r="X992" s="383"/>
      <c r="Y992" s="383">
        <v>0</v>
      </c>
      <c r="Z992" s="386" t="s">
        <v>11</v>
      </c>
      <c r="AA992" s="386"/>
      <c r="AB992" s="386">
        <v>0</v>
      </c>
      <c r="AC992" s="386" t="s">
        <v>11</v>
      </c>
      <c r="AD992" s="383" t="s">
        <v>33</v>
      </c>
      <c r="AE992" s="383" t="s">
        <v>34</v>
      </c>
      <c r="AF992" s="383">
        <v>100</v>
      </c>
      <c r="AG992" s="383" t="s">
        <v>35</v>
      </c>
      <c r="AH992" s="383" t="s">
        <v>34</v>
      </c>
      <c r="AI992" s="383" t="s">
        <v>36</v>
      </c>
      <c r="AJ992" s="383" t="s">
        <v>3554</v>
      </c>
      <c r="AK992" s="384" t="str">
        <f t="shared" si="31"/>
        <v>NA</v>
      </c>
      <c r="AL992" s="384" t="str">
        <f t="shared" si="32"/>
        <v>NA</v>
      </c>
      <c r="AN992" s="196"/>
    </row>
    <row r="993" spans="1:40" s="181" customFormat="1" x14ac:dyDescent="0.25">
      <c r="A993" s="381" t="s">
        <v>3224</v>
      </c>
      <c r="B993" s="382" t="s">
        <v>314</v>
      </c>
      <c r="C993" s="382" t="s">
        <v>30</v>
      </c>
      <c r="D993" s="382" t="s">
        <v>315</v>
      </c>
      <c r="E993" s="382" t="s">
        <v>3</v>
      </c>
      <c r="F993" s="383"/>
      <c r="G993" s="383">
        <v>5</v>
      </c>
      <c r="H993" s="383" t="s">
        <v>11</v>
      </c>
      <c r="I993" s="383"/>
      <c r="J993" s="383">
        <v>5</v>
      </c>
      <c r="K993" s="383" t="s">
        <v>11</v>
      </c>
      <c r="L993" s="385"/>
      <c r="M993" s="383">
        <v>2</v>
      </c>
      <c r="N993" s="383" t="s">
        <v>11</v>
      </c>
      <c r="O993" s="385"/>
      <c r="P993" s="385"/>
      <c r="Q993" s="386" t="s">
        <v>11</v>
      </c>
      <c r="R993" s="383"/>
      <c r="S993" s="383">
        <v>5</v>
      </c>
      <c r="T993" s="386" t="s">
        <v>11</v>
      </c>
      <c r="U993" s="386"/>
      <c r="V993" s="386">
        <v>5</v>
      </c>
      <c r="W993" s="386" t="s">
        <v>11</v>
      </c>
      <c r="X993" s="383"/>
      <c r="Y993" s="383">
        <v>5</v>
      </c>
      <c r="Z993" s="386" t="s">
        <v>11</v>
      </c>
      <c r="AA993" s="386"/>
      <c r="AB993" s="386">
        <v>5</v>
      </c>
      <c r="AC993" s="386" t="s">
        <v>11</v>
      </c>
      <c r="AD993" s="383" t="s">
        <v>33</v>
      </c>
      <c r="AE993" s="383" t="s">
        <v>36</v>
      </c>
      <c r="AF993" s="383">
        <v>79</v>
      </c>
      <c r="AG993" s="383" t="s">
        <v>35</v>
      </c>
      <c r="AH993" s="383" t="s">
        <v>34</v>
      </c>
      <c r="AI993" s="383" t="s">
        <v>36</v>
      </c>
      <c r="AJ993" s="383" t="s">
        <v>3554</v>
      </c>
      <c r="AK993" s="384" t="str">
        <f t="shared" si="31"/>
        <v>NA</v>
      </c>
      <c r="AL993" s="384" t="str">
        <f t="shared" si="32"/>
        <v>NA</v>
      </c>
      <c r="AN993" s="196"/>
    </row>
    <row r="994" spans="1:40" s="181" customFormat="1" x14ac:dyDescent="0.25">
      <c r="A994" s="381" t="s">
        <v>3224</v>
      </c>
      <c r="B994" s="382" t="s">
        <v>316</v>
      </c>
      <c r="C994" s="382" t="s">
        <v>30</v>
      </c>
      <c r="D994" s="382" t="s">
        <v>317</v>
      </c>
      <c r="E994" s="382" t="s">
        <v>3</v>
      </c>
      <c r="F994" s="383">
        <v>100</v>
      </c>
      <c r="G994" s="383">
        <v>60</v>
      </c>
      <c r="H994" s="383" t="s">
        <v>835</v>
      </c>
      <c r="I994" s="383">
        <v>100</v>
      </c>
      <c r="J994" s="383">
        <v>60</v>
      </c>
      <c r="K994" s="383" t="s">
        <v>835</v>
      </c>
      <c r="L994" s="385"/>
      <c r="M994" s="383">
        <v>17</v>
      </c>
      <c r="N994" s="383" t="s">
        <v>11</v>
      </c>
      <c r="O994" s="385"/>
      <c r="P994" s="385"/>
      <c r="Q994" s="386" t="s">
        <v>11</v>
      </c>
      <c r="R994" s="383">
        <v>41</v>
      </c>
      <c r="S994" s="383">
        <v>54</v>
      </c>
      <c r="T994" s="386" t="s">
        <v>34</v>
      </c>
      <c r="U994" s="386">
        <v>43</v>
      </c>
      <c r="V994" s="386">
        <v>53</v>
      </c>
      <c r="W994" s="386" t="s">
        <v>11</v>
      </c>
      <c r="X994" s="383">
        <v>39</v>
      </c>
      <c r="Y994" s="383">
        <v>54</v>
      </c>
      <c r="Z994" s="386" t="s">
        <v>34</v>
      </c>
      <c r="AA994" s="386">
        <v>41</v>
      </c>
      <c r="AB994" s="386">
        <v>54</v>
      </c>
      <c r="AC994" s="386" t="s">
        <v>11</v>
      </c>
      <c r="AD994" s="383" t="s">
        <v>57</v>
      </c>
      <c r="AE994" s="383" t="s">
        <v>36</v>
      </c>
      <c r="AF994" s="383">
        <v>77</v>
      </c>
      <c r="AG994" s="383" t="s">
        <v>35</v>
      </c>
      <c r="AH994" s="383" t="s">
        <v>34</v>
      </c>
      <c r="AI994" s="383" t="s">
        <v>36</v>
      </c>
      <c r="AJ994" s="383" t="s">
        <v>3554</v>
      </c>
      <c r="AK994" s="384" t="str">
        <f t="shared" si="31"/>
        <v>Yes-SH</v>
      </c>
      <c r="AL994" s="384" t="str">
        <f t="shared" si="32"/>
        <v>Yes-SH</v>
      </c>
      <c r="AN994" s="196"/>
    </row>
    <row r="995" spans="1:40" s="181" customFormat="1" x14ac:dyDescent="0.25">
      <c r="A995" s="381" t="s">
        <v>3224</v>
      </c>
      <c r="B995" s="382" t="s">
        <v>318</v>
      </c>
      <c r="C995" s="382" t="s">
        <v>30</v>
      </c>
      <c r="D995" s="382" t="s">
        <v>319</v>
      </c>
      <c r="E995" s="382" t="s">
        <v>3</v>
      </c>
      <c r="F995" s="383">
        <v>100</v>
      </c>
      <c r="G995" s="383">
        <v>64</v>
      </c>
      <c r="H995" s="383" t="s">
        <v>835</v>
      </c>
      <c r="I995" s="383">
        <v>100</v>
      </c>
      <c r="J995" s="383">
        <v>64</v>
      </c>
      <c r="K995" s="383" t="s">
        <v>835</v>
      </c>
      <c r="L995" s="385"/>
      <c r="M995" s="383">
        <v>12</v>
      </c>
      <c r="N995" s="383" t="s">
        <v>11</v>
      </c>
      <c r="O995" s="385"/>
      <c r="P995" s="385"/>
      <c r="Q995" s="386" t="s">
        <v>11</v>
      </c>
      <c r="R995" s="383"/>
      <c r="S995" s="383">
        <v>64</v>
      </c>
      <c r="T995" s="386" t="s">
        <v>11</v>
      </c>
      <c r="U995" s="386"/>
      <c r="V995" s="386">
        <v>64</v>
      </c>
      <c r="W995" s="386" t="s">
        <v>11</v>
      </c>
      <c r="X995" s="383"/>
      <c r="Y995" s="383">
        <v>64</v>
      </c>
      <c r="Z995" s="386" t="s">
        <v>11</v>
      </c>
      <c r="AA995" s="386"/>
      <c r="AB995" s="386">
        <v>64</v>
      </c>
      <c r="AC995" s="386" t="s">
        <v>11</v>
      </c>
      <c r="AD995" s="383" t="s">
        <v>33</v>
      </c>
      <c r="AE995" s="383" t="s">
        <v>34</v>
      </c>
      <c r="AF995" s="383">
        <v>100</v>
      </c>
      <c r="AG995" s="383" t="s">
        <v>40</v>
      </c>
      <c r="AH995" s="383" t="s">
        <v>36</v>
      </c>
      <c r="AI995" s="383" t="s">
        <v>36</v>
      </c>
      <c r="AJ995" s="383" t="s">
        <v>3554</v>
      </c>
      <c r="AK995" s="384" t="str">
        <f t="shared" si="31"/>
        <v>NA</v>
      </c>
      <c r="AL995" s="384" t="str">
        <f t="shared" si="32"/>
        <v>NA</v>
      </c>
      <c r="AN995" s="196"/>
    </row>
    <row r="996" spans="1:40" s="181" customFormat="1" x14ac:dyDescent="0.25">
      <c r="A996" s="381" t="s">
        <v>3224</v>
      </c>
      <c r="B996" s="382" t="s">
        <v>320</v>
      </c>
      <c r="C996" s="382" t="s">
        <v>30</v>
      </c>
      <c r="D996" s="382" t="s">
        <v>321</v>
      </c>
      <c r="E996" s="382" t="s">
        <v>3</v>
      </c>
      <c r="F996" s="383">
        <v>100</v>
      </c>
      <c r="G996" s="383">
        <v>55</v>
      </c>
      <c r="H996" s="383" t="s">
        <v>835</v>
      </c>
      <c r="I996" s="383">
        <v>100</v>
      </c>
      <c r="J996" s="383">
        <v>55</v>
      </c>
      <c r="K996" s="383" t="s">
        <v>835</v>
      </c>
      <c r="L996" s="385"/>
      <c r="M996" s="383">
        <v>12</v>
      </c>
      <c r="N996" s="383" t="s">
        <v>11</v>
      </c>
      <c r="O996" s="385"/>
      <c r="P996" s="385"/>
      <c r="Q996" s="386" t="s">
        <v>11</v>
      </c>
      <c r="R996" s="383">
        <v>58</v>
      </c>
      <c r="S996" s="383">
        <v>50</v>
      </c>
      <c r="T996" s="386" t="s">
        <v>36</v>
      </c>
      <c r="U996" s="386">
        <v>58</v>
      </c>
      <c r="V996" s="386">
        <v>50</v>
      </c>
      <c r="W996" s="386" t="s">
        <v>834</v>
      </c>
      <c r="X996" s="383">
        <v>56</v>
      </c>
      <c r="Y996" s="383">
        <v>50</v>
      </c>
      <c r="Z996" s="386" t="s">
        <v>36</v>
      </c>
      <c r="AA996" s="386">
        <v>56</v>
      </c>
      <c r="AB996" s="386">
        <v>50</v>
      </c>
      <c r="AC996" s="386" t="s">
        <v>834</v>
      </c>
      <c r="AD996" s="383" t="s">
        <v>104</v>
      </c>
      <c r="AE996" s="383" t="s">
        <v>36</v>
      </c>
      <c r="AF996" s="383">
        <v>74</v>
      </c>
      <c r="AG996" s="383" t="s">
        <v>35</v>
      </c>
      <c r="AH996" s="383" t="s">
        <v>34</v>
      </c>
      <c r="AI996" s="383" t="s">
        <v>36</v>
      </c>
      <c r="AJ996" s="383" t="s">
        <v>3554</v>
      </c>
      <c r="AK996" s="384" t="str">
        <f t="shared" si="31"/>
        <v>NO</v>
      </c>
      <c r="AL996" s="384" t="str">
        <f t="shared" si="32"/>
        <v>NO</v>
      </c>
      <c r="AN996" s="196"/>
    </row>
    <row r="997" spans="1:40" s="181" customFormat="1" x14ac:dyDescent="0.25">
      <c r="A997" s="381" t="s">
        <v>3224</v>
      </c>
      <c r="B997" s="382" t="s">
        <v>322</v>
      </c>
      <c r="C997" s="382" t="s">
        <v>30</v>
      </c>
      <c r="D997" s="382" t="s">
        <v>323</v>
      </c>
      <c r="E997" s="382" t="s">
        <v>3</v>
      </c>
      <c r="F997" s="383">
        <v>100</v>
      </c>
      <c r="G997" s="383">
        <v>40</v>
      </c>
      <c r="H997" s="383" t="s">
        <v>835</v>
      </c>
      <c r="I997" s="383">
        <v>100</v>
      </c>
      <c r="J997" s="383">
        <v>40</v>
      </c>
      <c r="K997" s="383" t="s">
        <v>835</v>
      </c>
      <c r="L997" s="385"/>
      <c r="M997" s="383">
        <v>15</v>
      </c>
      <c r="N997" s="383" t="s">
        <v>11</v>
      </c>
      <c r="O997" s="385"/>
      <c r="P997" s="385"/>
      <c r="Q997" s="386" t="s">
        <v>11</v>
      </c>
      <c r="R997" s="383"/>
      <c r="S997" s="383">
        <v>37</v>
      </c>
      <c r="T997" s="386" t="s">
        <v>11</v>
      </c>
      <c r="U997" s="386"/>
      <c r="V997" s="386">
        <v>37</v>
      </c>
      <c r="W997" s="386" t="s">
        <v>11</v>
      </c>
      <c r="X997" s="383"/>
      <c r="Y997" s="383">
        <v>37</v>
      </c>
      <c r="Z997" s="386" t="s">
        <v>11</v>
      </c>
      <c r="AA997" s="386"/>
      <c r="AB997" s="386">
        <v>37</v>
      </c>
      <c r="AC997" s="386" t="s">
        <v>11</v>
      </c>
      <c r="AD997" s="383" t="s">
        <v>104</v>
      </c>
      <c r="AE997" s="383" t="s">
        <v>36</v>
      </c>
      <c r="AF997" s="383">
        <v>74</v>
      </c>
      <c r="AG997" s="383" t="s">
        <v>35</v>
      </c>
      <c r="AH997" s="383" t="s">
        <v>34</v>
      </c>
      <c r="AI997" s="383" t="s">
        <v>36</v>
      </c>
      <c r="AJ997" s="383" t="s">
        <v>3554</v>
      </c>
      <c r="AK997" s="384" t="str">
        <f t="shared" si="31"/>
        <v>NA</v>
      </c>
      <c r="AL997" s="384" t="str">
        <f t="shared" si="32"/>
        <v>NA</v>
      </c>
      <c r="AN997" s="196"/>
    </row>
    <row r="998" spans="1:40" s="181" customFormat="1" x14ac:dyDescent="0.25">
      <c r="A998" s="381" t="s">
        <v>3224</v>
      </c>
      <c r="B998" s="382" t="s">
        <v>324</v>
      </c>
      <c r="C998" s="382" t="s">
        <v>30</v>
      </c>
      <c r="D998" s="382" t="s">
        <v>325</v>
      </c>
      <c r="E998" s="382" t="s">
        <v>3</v>
      </c>
      <c r="F998" s="383">
        <v>100</v>
      </c>
      <c r="G998" s="383">
        <v>42</v>
      </c>
      <c r="H998" s="383" t="s">
        <v>835</v>
      </c>
      <c r="I998" s="383">
        <v>100</v>
      </c>
      <c r="J998" s="383">
        <v>42</v>
      </c>
      <c r="K998" s="383" t="s">
        <v>835</v>
      </c>
      <c r="L998" s="385"/>
      <c r="M998" s="383">
        <v>16</v>
      </c>
      <c r="N998" s="383" t="s">
        <v>11</v>
      </c>
      <c r="O998" s="385"/>
      <c r="P998" s="385"/>
      <c r="Q998" s="386" t="s">
        <v>11</v>
      </c>
      <c r="R998" s="383"/>
      <c r="S998" s="383">
        <v>41</v>
      </c>
      <c r="T998" s="386" t="s">
        <v>11</v>
      </c>
      <c r="U998" s="386"/>
      <c r="V998" s="386">
        <v>41</v>
      </c>
      <c r="W998" s="386" t="s">
        <v>11</v>
      </c>
      <c r="X998" s="383"/>
      <c r="Y998" s="383">
        <v>41</v>
      </c>
      <c r="Z998" s="386" t="s">
        <v>11</v>
      </c>
      <c r="AA998" s="386"/>
      <c r="AB998" s="386">
        <v>41</v>
      </c>
      <c r="AC998" s="386" t="s">
        <v>11</v>
      </c>
      <c r="AD998" s="383" t="s">
        <v>33</v>
      </c>
      <c r="AE998" s="383" t="s">
        <v>36</v>
      </c>
      <c r="AF998" s="383">
        <v>82</v>
      </c>
      <c r="AG998" s="383" t="s">
        <v>40</v>
      </c>
      <c r="AH998" s="383" t="s">
        <v>36</v>
      </c>
      <c r="AI998" s="383" t="s">
        <v>36</v>
      </c>
      <c r="AJ998" s="383" t="s">
        <v>3554</v>
      </c>
      <c r="AK998" s="384" t="str">
        <f t="shared" si="31"/>
        <v>NA</v>
      </c>
      <c r="AL998" s="384" t="str">
        <f t="shared" si="32"/>
        <v>NA</v>
      </c>
      <c r="AN998" s="196"/>
    </row>
    <row r="999" spans="1:40" s="181" customFormat="1" x14ac:dyDescent="0.25">
      <c r="A999" s="381" t="s">
        <v>3224</v>
      </c>
      <c r="B999" s="382" t="s">
        <v>326</v>
      </c>
      <c r="C999" s="382" t="s">
        <v>30</v>
      </c>
      <c r="D999" s="382" t="s">
        <v>327</v>
      </c>
      <c r="E999" s="382" t="s">
        <v>3</v>
      </c>
      <c r="F999" s="383">
        <v>99</v>
      </c>
      <c r="G999" s="383">
        <v>149</v>
      </c>
      <c r="H999" s="383" t="s">
        <v>835</v>
      </c>
      <c r="I999" s="383">
        <v>99</v>
      </c>
      <c r="J999" s="383">
        <v>149</v>
      </c>
      <c r="K999" s="383" t="s">
        <v>835</v>
      </c>
      <c r="L999" s="385">
        <v>91</v>
      </c>
      <c r="M999" s="383">
        <v>44</v>
      </c>
      <c r="N999" s="383" t="s">
        <v>835</v>
      </c>
      <c r="O999" s="385"/>
      <c r="P999" s="385"/>
      <c r="Q999" s="386" t="s">
        <v>11</v>
      </c>
      <c r="R999" s="383">
        <v>36</v>
      </c>
      <c r="S999" s="383">
        <v>141</v>
      </c>
      <c r="T999" s="386" t="s">
        <v>36</v>
      </c>
      <c r="U999" s="386">
        <v>41</v>
      </c>
      <c r="V999" s="386">
        <v>140</v>
      </c>
      <c r="W999" s="386" t="s">
        <v>834</v>
      </c>
      <c r="X999" s="383">
        <v>48</v>
      </c>
      <c r="Y999" s="383">
        <v>141</v>
      </c>
      <c r="Z999" s="386" t="s">
        <v>36</v>
      </c>
      <c r="AA999" s="386">
        <v>46</v>
      </c>
      <c r="AB999" s="386">
        <v>140</v>
      </c>
      <c r="AC999" s="386" t="s">
        <v>834</v>
      </c>
      <c r="AD999" s="383" t="s">
        <v>46</v>
      </c>
      <c r="AE999" s="383" t="s">
        <v>36</v>
      </c>
      <c r="AF999" s="383">
        <v>72</v>
      </c>
      <c r="AG999" s="383" t="s">
        <v>35</v>
      </c>
      <c r="AH999" s="383" t="s">
        <v>34</v>
      </c>
      <c r="AI999" s="383" t="s">
        <v>36</v>
      </c>
      <c r="AJ999" s="383" t="s">
        <v>3554</v>
      </c>
      <c r="AK999" s="384" t="str">
        <f t="shared" si="31"/>
        <v>NO</v>
      </c>
      <c r="AL999" s="384" t="str">
        <f t="shared" si="32"/>
        <v>NO</v>
      </c>
      <c r="AN999" s="196"/>
    </row>
    <row r="1000" spans="1:40" s="181" customFormat="1" x14ac:dyDescent="0.25">
      <c r="A1000" s="381" t="s">
        <v>3224</v>
      </c>
      <c r="B1000" s="382" t="s">
        <v>328</v>
      </c>
      <c r="C1000" s="382" t="s">
        <v>30</v>
      </c>
      <c r="D1000" s="382" t="s">
        <v>329</v>
      </c>
      <c r="E1000" s="382" t="s">
        <v>3</v>
      </c>
      <c r="F1000" s="383">
        <v>100</v>
      </c>
      <c r="G1000" s="383">
        <v>243</v>
      </c>
      <c r="H1000" s="383" t="s">
        <v>835</v>
      </c>
      <c r="I1000" s="383">
        <v>100</v>
      </c>
      <c r="J1000" s="383">
        <v>243</v>
      </c>
      <c r="K1000" s="383" t="s">
        <v>835</v>
      </c>
      <c r="L1000" s="385"/>
      <c r="M1000" s="383">
        <v>68</v>
      </c>
      <c r="N1000" s="383" t="s">
        <v>835</v>
      </c>
      <c r="O1000" s="385"/>
      <c r="P1000" s="385"/>
      <c r="Q1000" s="386" t="s">
        <v>11</v>
      </c>
      <c r="R1000" s="383">
        <v>69</v>
      </c>
      <c r="S1000" s="383">
        <v>228</v>
      </c>
      <c r="T1000" s="386" t="s">
        <v>34</v>
      </c>
      <c r="U1000" s="386">
        <v>72</v>
      </c>
      <c r="V1000" s="386">
        <v>225</v>
      </c>
      <c r="W1000" s="386" t="s">
        <v>11</v>
      </c>
      <c r="X1000" s="383">
        <v>75</v>
      </c>
      <c r="Y1000" s="383">
        <v>229</v>
      </c>
      <c r="Z1000" s="386" t="s">
        <v>36</v>
      </c>
      <c r="AA1000" s="386">
        <v>73</v>
      </c>
      <c r="AB1000" s="386">
        <v>226</v>
      </c>
      <c r="AC1000" s="386" t="s">
        <v>834</v>
      </c>
      <c r="AD1000" s="383" t="s">
        <v>33</v>
      </c>
      <c r="AE1000" s="383" t="s">
        <v>36</v>
      </c>
      <c r="AF1000" s="383">
        <v>87</v>
      </c>
      <c r="AG1000" s="383" t="s">
        <v>35</v>
      </c>
      <c r="AH1000" s="383" t="s">
        <v>34</v>
      </c>
      <c r="AI1000" s="383" t="s">
        <v>36</v>
      </c>
      <c r="AJ1000" s="383" t="s">
        <v>3554</v>
      </c>
      <c r="AK1000" s="384" t="str">
        <f t="shared" si="31"/>
        <v>Yes-SH</v>
      </c>
      <c r="AL1000" s="384" t="str">
        <f t="shared" si="32"/>
        <v>NO</v>
      </c>
      <c r="AN1000" s="196"/>
    </row>
    <row r="1001" spans="1:40" s="181" customFormat="1" x14ac:dyDescent="0.25">
      <c r="A1001" s="381" t="s">
        <v>3224</v>
      </c>
      <c r="B1001" s="382" t="s">
        <v>330</v>
      </c>
      <c r="C1001" s="382" t="s">
        <v>30</v>
      </c>
      <c r="D1001" s="382" t="s">
        <v>331</v>
      </c>
      <c r="E1001" s="382" t="s">
        <v>3</v>
      </c>
      <c r="F1001" s="383"/>
      <c r="G1001" s="383">
        <v>19</v>
      </c>
      <c r="H1001" s="383" t="s">
        <v>11</v>
      </c>
      <c r="I1001" s="383"/>
      <c r="J1001" s="383">
        <v>19</v>
      </c>
      <c r="K1001" s="383" t="s">
        <v>11</v>
      </c>
      <c r="L1001" s="385"/>
      <c r="M1001" s="383">
        <v>6</v>
      </c>
      <c r="N1001" s="383" t="s">
        <v>11</v>
      </c>
      <c r="O1001" s="385"/>
      <c r="P1001" s="385"/>
      <c r="Q1001" s="386" t="s">
        <v>11</v>
      </c>
      <c r="R1001" s="383"/>
      <c r="S1001" s="383">
        <v>18</v>
      </c>
      <c r="T1001" s="386" t="s">
        <v>11</v>
      </c>
      <c r="U1001" s="386"/>
      <c r="V1001" s="386">
        <v>18</v>
      </c>
      <c r="W1001" s="386" t="s">
        <v>11</v>
      </c>
      <c r="X1001" s="383"/>
      <c r="Y1001" s="383">
        <v>18</v>
      </c>
      <c r="Z1001" s="386" t="s">
        <v>11</v>
      </c>
      <c r="AA1001" s="386"/>
      <c r="AB1001" s="386">
        <v>18</v>
      </c>
      <c r="AC1001" s="386" t="s">
        <v>11</v>
      </c>
      <c r="AD1001" s="383" t="s">
        <v>33</v>
      </c>
      <c r="AE1001" s="383" t="s">
        <v>36</v>
      </c>
      <c r="AF1001" s="383">
        <v>92</v>
      </c>
      <c r="AG1001" s="383" t="s">
        <v>35</v>
      </c>
      <c r="AH1001" s="383" t="s">
        <v>34</v>
      </c>
      <c r="AI1001" s="383" t="s">
        <v>36</v>
      </c>
      <c r="AJ1001" s="383" t="s">
        <v>3554</v>
      </c>
      <c r="AK1001" s="384" t="str">
        <f t="shared" si="31"/>
        <v>NA</v>
      </c>
      <c r="AL1001" s="384" t="str">
        <f t="shared" si="32"/>
        <v>NA</v>
      </c>
      <c r="AN1001" s="196"/>
    </row>
    <row r="1002" spans="1:40" s="181" customFormat="1" x14ac:dyDescent="0.25">
      <c r="A1002" s="381" t="s">
        <v>3224</v>
      </c>
      <c r="B1002" s="382" t="s">
        <v>332</v>
      </c>
      <c r="C1002" s="382" t="s">
        <v>30</v>
      </c>
      <c r="D1002" s="382" t="s">
        <v>333</v>
      </c>
      <c r="E1002" s="382" t="s">
        <v>3</v>
      </c>
      <c r="F1002" s="383"/>
      <c r="G1002" s="383">
        <v>8</v>
      </c>
      <c r="H1002" s="383" t="s">
        <v>11</v>
      </c>
      <c r="I1002" s="383"/>
      <c r="J1002" s="383">
        <v>8</v>
      </c>
      <c r="K1002" s="383" t="s">
        <v>11</v>
      </c>
      <c r="L1002" s="385"/>
      <c r="M1002" s="383">
        <v>3</v>
      </c>
      <c r="N1002" s="383" t="s">
        <v>11</v>
      </c>
      <c r="O1002" s="385"/>
      <c r="P1002" s="385"/>
      <c r="Q1002" s="386" t="s">
        <v>11</v>
      </c>
      <c r="R1002" s="383"/>
      <c r="S1002" s="383">
        <v>8</v>
      </c>
      <c r="T1002" s="386" t="s">
        <v>11</v>
      </c>
      <c r="U1002" s="386"/>
      <c r="V1002" s="386">
        <v>8</v>
      </c>
      <c r="W1002" s="386" t="s">
        <v>11</v>
      </c>
      <c r="X1002" s="383"/>
      <c r="Y1002" s="383">
        <v>8</v>
      </c>
      <c r="Z1002" s="386" t="s">
        <v>11</v>
      </c>
      <c r="AA1002" s="386"/>
      <c r="AB1002" s="386">
        <v>8</v>
      </c>
      <c r="AC1002" s="386" t="s">
        <v>11</v>
      </c>
      <c r="AD1002" s="383" t="s">
        <v>104</v>
      </c>
      <c r="AE1002" s="383" t="s">
        <v>36</v>
      </c>
      <c r="AF1002" s="383">
        <v>74</v>
      </c>
      <c r="AG1002" s="383" t="s">
        <v>40</v>
      </c>
      <c r="AH1002" s="383" t="s">
        <v>34</v>
      </c>
      <c r="AI1002" s="383" t="s">
        <v>36</v>
      </c>
      <c r="AJ1002" s="383" t="s">
        <v>3554</v>
      </c>
      <c r="AK1002" s="384" t="str">
        <f t="shared" si="31"/>
        <v>NA</v>
      </c>
      <c r="AL1002" s="384" t="str">
        <f t="shared" si="32"/>
        <v>NA</v>
      </c>
      <c r="AN1002" s="196"/>
    </row>
    <row r="1003" spans="1:40" s="181" customFormat="1" x14ac:dyDescent="0.25">
      <c r="A1003" s="381" t="s">
        <v>3224</v>
      </c>
      <c r="B1003" s="382" t="s">
        <v>334</v>
      </c>
      <c r="C1003" s="382" t="s">
        <v>30</v>
      </c>
      <c r="D1003" s="382" t="s">
        <v>335</v>
      </c>
      <c r="E1003" s="382" t="s">
        <v>3</v>
      </c>
      <c r="F1003" s="383">
        <v>100</v>
      </c>
      <c r="G1003" s="383">
        <v>247</v>
      </c>
      <c r="H1003" s="383" t="s">
        <v>835</v>
      </c>
      <c r="I1003" s="383">
        <v>100</v>
      </c>
      <c r="J1003" s="383">
        <v>247</v>
      </c>
      <c r="K1003" s="383" t="s">
        <v>835</v>
      </c>
      <c r="L1003" s="385"/>
      <c r="M1003" s="383">
        <v>72</v>
      </c>
      <c r="N1003" s="383" t="s">
        <v>835</v>
      </c>
      <c r="O1003" s="385"/>
      <c r="P1003" s="385"/>
      <c r="Q1003" s="386" t="s">
        <v>11</v>
      </c>
      <c r="R1003" s="383">
        <v>59</v>
      </c>
      <c r="S1003" s="383">
        <v>239</v>
      </c>
      <c r="T1003" s="386" t="s">
        <v>36</v>
      </c>
      <c r="U1003" s="386">
        <v>60</v>
      </c>
      <c r="V1003" s="386">
        <v>231</v>
      </c>
      <c r="W1003" s="386" t="s">
        <v>834</v>
      </c>
      <c r="X1003" s="383">
        <v>63</v>
      </c>
      <c r="Y1003" s="383">
        <v>239</v>
      </c>
      <c r="Z1003" s="386" t="s">
        <v>36</v>
      </c>
      <c r="AA1003" s="386">
        <v>65</v>
      </c>
      <c r="AB1003" s="386">
        <v>231</v>
      </c>
      <c r="AC1003" s="386" t="s">
        <v>834</v>
      </c>
      <c r="AD1003" s="383" t="s">
        <v>104</v>
      </c>
      <c r="AE1003" s="383" t="s">
        <v>36</v>
      </c>
      <c r="AF1003" s="383">
        <v>82</v>
      </c>
      <c r="AG1003" s="383" t="s">
        <v>35</v>
      </c>
      <c r="AH1003" s="383" t="s">
        <v>34</v>
      </c>
      <c r="AI1003" s="383" t="s">
        <v>36</v>
      </c>
      <c r="AJ1003" s="383" t="s">
        <v>3554</v>
      </c>
      <c r="AK1003" s="384" t="str">
        <f t="shared" si="31"/>
        <v>NO</v>
      </c>
      <c r="AL1003" s="384" t="str">
        <f t="shared" si="32"/>
        <v>NO</v>
      </c>
      <c r="AN1003" s="196"/>
    </row>
    <row r="1004" spans="1:40" s="181" customFormat="1" x14ac:dyDescent="0.25">
      <c r="A1004" s="381" t="s">
        <v>3224</v>
      </c>
      <c r="B1004" s="382" t="s">
        <v>336</v>
      </c>
      <c r="C1004" s="382" t="s">
        <v>30</v>
      </c>
      <c r="D1004" s="382" t="s">
        <v>337</v>
      </c>
      <c r="E1004" s="382" t="s">
        <v>3</v>
      </c>
      <c r="F1004" s="383">
        <v>100</v>
      </c>
      <c r="G1004" s="383">
        <v>141</v>
      </c>
      <c r="H1004" s="383" t="s">
        <v>835</v>
      </c>
      <c r="I1004" s="383">
        <v>100</v>
      </c>
      <c r="J1004" s="383">
        <v>141</v>
      </c>
      <c r="K1004" s="383" t="s">
        <v>835</v>
      </c>
      <c r="L1004" s="385">
        <v>94</v>
      </c>
      <c r="M1004" s="383">
        <v>36</v>
      </c>
      <c r="N1004" s="383" t="s">
        <v>835</v>
      </c>
      <c r="O1004" s="385"/>
      <c r="P1004" s="385"/>
      <c r="Q1004" s="386" t="s">
        <v>11</v>
      </c>
      <c r="R1004" s="383">
        <v>57</v>
      </c>
      <c r="S1004" s="383">
        <v>134</v>
      </c>
      <c r="T1004" s="386" t="s">
        <v>36</v>
      </c>
      <c r="U1004" s="386">
        <v>65</v>
      </c>
      <c r="V1004" s="386">
        <v>130</v>
      </c>
      <c r="W1004" s="386" t="s">
        <v>834</v>
      </c>
      <c r="X1004" s="383">
        <v>60</v>
      </c>
      <c r="Y1004" s="383">
        <v>134</v>
      </c>
      <c r="Z1004" s="386" t="s">
        <v>34</v>
      </c>
      <c r="AA1004" s="386">
        <v>55</v>
      </c>
      <c r="AB1004" s="386">
        <v>130</v>
      </c>
      <c r="AC1004" s="386" t="s">
        <v>11</v>
      </c>
      <c r="AD1004" s="383" t="s">
        <v>33</v>
      </c>
      <c r="AE1004" s="383" t="s">
        <v>36</v>
      </c>
      <c r="AF1004" s="383">
        <v>87</v>
      </c>
      <c r="AG1004" s="383" t="s">
        <v>35</v>
      </c>
      <c r="AH1004" s="383" t="s">
        <v>34</v>
      </c>
      <c r="AI1004" s="383" t="s">
        <v>36</v>
      </c>
      <c r="AJ1004" s="383" t="s">
        <v>3554</v>
      </c>
      <c r="AK1004" s="384" t="str">
        <f t="shared" si="31"/>
        <v>NO</v>
      </c>
      <c r="AL1004" s="384" t="str">
        <f t="shared" si="32"/>
        <v>Yes-SH</v>
      </c>
      <c r="AN1004" s="196"/>
    </row>
    <row r="1005" spans="1:40" s="181" customFormat="1" x14ac:dyDescent="0.25">
      <c r="A1005" s="381" t="s">
        <v>3224</v>
      </c>
      <c r="B1005" s="382" t="s">
        <v>338</v>
      </c>
      <c r="C1005" s="382" t="s">
        <v>30</v>
      </c>
      <c r="D1005" s="382" t="s">
        <v>339</v>
      </c>
      <c r="E1005" s="382" t="s">
        <v>3</v>
      </c>
      <c r="F1005" s="383">
        <v>100</v>
      </c>
      <c r="G1005" s="383">
        <v>156</v>
      </c>
      <c r="H1005" s="383" t="s">
        <v>835</v>
      </c>
      <c r="I1005" s="383">
        <v>100</v>
      </c>
      <c r="J1005" s="383">
        <v>156</v>
      </c>
      <c r="K1005" s="383" t="s">
        <v>835</v>
      </c>
      <c r="L1005" s="385"/>
      <c r="M1005" s="383">
        <v>48</v>
      </c>
      <c r="N1005" s="383" t="s">
        <v>835</v>
      </c>
      <c r="O1005" s="385"/>
      <c r="P1005" s="385"/>
      <c r="Q1005" s="386" t="s">
        <v>11</v>
      </c>
      <c r="R1005" s="383">
        <v>47</v>
      </c>
      <c r="S1005" s="383">
        <v>152</v>
      </c>
      <c r="T1005" s="386" t="s">
        <v>36</v>
      </c>
      <c r="U1005" s="386">
        <v>51</v>
      </c>
      <c r="V1005" s="386">
        <v>148</v>
      </c>
      <c r="W1005" s="386" t="s">
        <v>834</v>
      </c>
      <c r="X1005" s="383">
        <v>45</v>
      </c>
      <c r="Y1005" s="383">
        <v>152</v>
      </c>
      <c r="Z1005" s="386" t="s">
        <v>36</v>
      </c>
      <c r="AA1005" s="386">
        <v>45</v>
      </c>
      <c r="AB1005" s="386">
        <v>147</v>
      </c>
      <c r="AC1005" s="386" t="s">
        <v>834</v>
      </c>
      <c r="AD1005" s="383" t="s">
        <v>46</v>
      </c>
      <c r="AE1005" s="383" t="s">
        <v>36</v>
      </c>
      <c r="AF1005" s="383">
        <v>82</v>
      </c>
      <c r="AG1005" s="383" t="s">
        <v>35</v>
      </c>
      <c r="AH1005" s="383" t="s">
        <v>34</v>
      </c>
      <c r="AI1005" s="383" t="s">
        <v>36</v>
      </c>
      <c r="AJ1005" s="383" t="s">
        <v>3554</v>
      </c>
      <c r="AK1005" s="384" t="str">
        <f t="shared" si="31"/>
        <v>NO</v>
      </c>
      <c r="AL1005" s="384" t="str">
        <f t="shared" si="32"/>
        <v>NO</v>
      </c>
      <c r="AN1005" s="196"/>
    </row>
    <row r="1006" spans="1:40" s="181" customFormat="1" x14ac:dyDescent="0.25">
      <c r="A1006" s="381" t="s">
        <v>3224</v>
      </c>
      <c r="B1006" s="382" t="s">
        <v>340</v>
      </c>
      <c r="C1006" s="382" t="s">
        <v>30</v>
      </c>
      <c r="D1006" s="382" t="s">
        <v>341</v>
      </c>
      <c r="E1006" s="382" t="s">
        <v>3</v>
      </c>
      <c r="F1006" s="383">
        <v>100</v>
      </c>
      <c r="G1006" s="383">
        <v>137</v>
      </c>
      <c r="H1006" s="383" t="s">
        <v>835</v>
      </c>
      <c r="I1006" s="383">
        <v>100</v>
      </c>
      <c r="J1006" s="383">
        <v>137</v>
      </c>
      <c r="K1006" s="383" t="s">
        <v>835</v>
      </c>
      <c r="L1006" s="385"/>
      <c r="M1006" s="383">
        <v>32</v>
      </c>
      <c r="N1006" s="383" t="s">
        <v>835</v>
      </c>
      <c r="O1006" s="385"/>
      <c r="P1006" s="385"/>
      <c r="Q1006" s="386" t="s">
        <v>11</v>
      </c>
      <c r="R1006" s="383">
        <v>42</v>
      </c>
      <c r="S1006" s="383">
        <v>130</v>
      </c>
      <c r="T1006" s="386" t="s">
        <v>36</v>
      </c>
      <c r="U1006" s="386">
        <v>49</v>
      </c>
      <c r="V1006" s="386">
        <v>125</v>
      </c>
      <c r="W1006" s="386" t="s">
        <v>834</v>
      </c>
      <c r="X1006" s="383">
        <v>45</v>
      </c>
      <c r="Y1006" s="383">
        <v>130</v>
      </c>
      <c r="Z1006" s="386" t="s">
        <v>36</v>
      </c>
      <c r="AA1006" s="386">
        <v>51</v>
      </c>
      <c r="AB1006" s="386">
        <v>125</v>
      </c>
      <c r="AC1006" s="386" t="s">
        <v>834</v>
      </c>
      <c r="AD1006" s="383" t="s">
        <v>46</v>
      </c>
      <c r="AE1006" s="383" t="s">
        <v>36</v>
      </c>
      <c r="AF1006" s="383">
        <v>82</v>
      </c>
      <c r="AG1006" s="383" t="s">
        <v>35</v>
      </c>
      <c r="AH1006" s="383" t="s">
        <v>34</v>
      </c>
      <c r="AI1006" s="383" t="s">
        <v>36</v>
      </c>
      <c r="AJ1006" s="383" t="s">
        <v>3554</v>
      </c>
      <c r="AK1006" s="384" t="str">
        <f t="shared" si="31"/>
        <v>NO</v>
      </c>
      <c r="AL1006" s="384" t="str">
        <f t="shared" si="32"/>
        <v>NO</v>
      </c>
      <c r="AN1006" s="196"/>
    </row>
    <row r="1007" spans="1:40" s="181" customFormat="1" x14ac:dyDescent="0.25">
      <c r="A1007" s="381" t="s">
        <v>3224</v>
      </c>
      <c r="B1007" s="382" t="s">
        <v>342</v>
      </c>
      <c r="C1007" s="382" t="s">
        <v>30</v>
      </c>
      <c r="D1007" s="382" t="s">
        <v>343</v>
      </c>
      <c r="E1007" s="382" t="s">
        <v>3</v>
      </c>
      <c r="F1007" s="383">
        <v>100</v>
      </c>
      <c r="G1007" s="383">
        <v>202</v>
      </c>
      <c r="H1007" s="383" t="s">
        <v>835</v>
      </c>
      <c r="I1007" s="383">
        <v>100</v>
      </c>
      <c r="J1007" s="383">
        <v>202</v>
      </c>
      <c r="K1007" s="383" t="s">
        <v>835</v>
      </c>
      <c r="L1007" s="385"/>
      <c r="M1007" s="383">
        <v>51</v>
      </c>
      <c r="N1007" s="383" t="s">
        <v>835</v>
      </c>
      <c r="O1007" s="385"/>
      <c r="P1007" s="385"/>
      <c r="Q1007" s="386" t="s">
        <v>11</v>
      </c>
      <c r="R1007" s="383">
        <v>44</v>
      </c>
      <c r="S1007" s="383">
        <v>189</v>
      </c>
      <c r="T1007" s="386" t="s">
        <v>36</v>
      </c>
      <c r="U1007" s="386">
        <v>50</v>
      </c>
      <c r="V1007" s="386">
        <v>184</v>
      </c>
      <c r="W1007" s="386" t="s">
        <v>834</v>
      </c>
      <c r="X1007" s="383">
        <v>57</v>
      </c>
      <c r="Y1007" s="383">
        <v>189</v>
      </c>
      <c r="Z1007" s="386" t="s">
        <v>34</v>
      </c>
      <c r="AA1007" s="386">
        <v>57</v>
      </c>
      <c r="AB1007" s="386">
        <v>185</v>
      </c>
      <c r="AC1007" s="386" t="s">
        <v>11</v>
      </c>
      <c r="AD1007" s="383" t="s">
        <v>104</v>
      </c>
      <c r="AE1007" s="383" t="s">
        <v>36</v>
      </c>
      <c r="AF1007" s="383">
        <v>90</v>
      </c>
      <c r="AG1007" s="383" t="s">
        <v>35</v>
      </c>
      <c r="AH1007" s="383" t="s">
        <v>34</v>
      </c>
      <c r="AI1007" s="383" t="s">
        <v>34</v>
      </c>
      <c r="AJ1007" s="383" t="s">
        <v>3554</v>
      </c>
      <c r="AK1007" s="384" t="str">
        <f t="shared" si="31"/>
        <v>NO</v>
      </c>
      <c r="AL1007" s="384" t="str">
        <f t="shared" si="32"/>
        <v>Yes-SH</v>
      </c>
      <c r="AN1007" s="196"/>
    </row>
    <row r="1008" spans="1:40" s="181" customFormat="1" x14ac:dyDescent="0.25">
      <c r="A1008" s="381" t="s">
        <v>3224</v>
      </c>
      <c r="B1008" s="382" t="s">
        <v>344</v>
      </c>
      <c r="C1008" s="382" t="s">
        <v>30</v>
      </c>
      <c r="D1008" s="382" t="s">
        <v>345</v>
      </c>
      <c r="E1008" s="382" t="s">
        <v>3</v>
      </c>
      <c r="F1008" s="383">
        <v>100</v>
      </c>
      <c r="G1008" s="383">
        <v>134</v>
      </c>
      <c r="H1008" s="383" t="s">
        <v>835</v>
      </c>
      <c r="I1008" s="383">
        <v>100</v>
      </c>
      <c r="J1008" s="383">
        <v>134</v>
      </c>
      <c r="K1008" s="383" t="s">
        <v>835</v>
      </c>
      <c r="L1008" s="385"/>
      <c r="M1008" s="383">
        <v>38</v>
      </c>
      <c r="N1008" s="383" t="s">
        <v>835</v>
      </c>
      <c r="O1008" s="385"/>
      <c r="P1008" s="385"/>
      <c r="Q1008" s="386" t="s">
        <v>11</v>
      </c>
      <c r="R1008" s="383">
        <v>59</v>
      </c>
      <c r="S1008" s="383">
        <v>128</v>
      </c>
      <c r="T1008" s="386" t="s">
        <v>36</v>
      </c>
      <c r="U1008" s="386">
        <v>63</v>
      </c>
      <c r="V1008" s="386">
        <v>115</v>
      </c>
      <c r="W1008" s="386" t="s">
        <v>834</v>
      </c>
      <c r="X1008" s="383">
        <v>46</v>
      </c>
      <c r="Y1008" s="383">
        <v>128</v>
      </c>
      <c r="Z1008" s="386" t="s">
        <v>36</v>
      </c>
      <c r="AA1008" s="386">
        <v>42</v>
      </c>
      <c r="AB1008" s="386">
        <v>116</v>
      </c>
      <c r="AC1008" s="386" t="s">
        <v>834</v>
      </c>
      <c r="AD1008" s="383" t="s">
        <v>104</v>
      </c>
      <c r="AE1008" s="383" t="s">
        <v>36</v>
      </c>
      <c r="AF1008" s="383">
        <v>77</v>
      </c>
      <c r="AG1008" s="383" t="s">
        <v>40</v>
      </c>
      <c r="AH1008" s="383" t="s">
        <v>36</v>
      </c>
      <c r="AI1008" s="383" t="s">
        <v>34</v>
      </c>
      <c r="AJ1008" s="383" t="s">
        <v>3554</v>
      </c>
      <c r="AK1008" s="384" t="str">
        <f t="shared" si="31"/>
        <v>NO</v>
      </c>
      <c r="AL1008" s="384" t="str">
        <f t="shared" si="32"/>
        <v>NO</v>
      </c>
      <c r="AN1008" s="196"/>
    </row>
    <row r="1009" spans="1:40" s="181" customFormat="1" x14ac:dyDescent="0.25">
      <c r="A1009" s="381" t="s">
        <v>3224</v>
      </c>
      <c r="B1009" s="382" t="s">
        <v>346</v>
      </c>
      <c r="C1009" s="382" t="s">
        <v>30</v>
      </c>
      <c r="D1009" s="382" t="s">
        <v>347</v>
      </c>
      <c r="E1009" s="382" t="s">
        <v>3</v>
      </c>
      <c r="F1009" s="383">
        <v>99</v>
      </c>
      <c r="G1009" s="383">
        <v>389</v>
      </c>
      <c r="H1009" s="383" t="s">
        <v>835</v>
      </c>
      <c r="I1009" s="383">
        <v>99</v>
      </c>
      <c r="J1009" s="383">
        <v>389</v>
      </c>
      <c r="K1009" s="383" t="s">
        <v>835</v>
      </c>
      <c r="L1009" s="385">
        <v>94</v>
      </c>
      <c r="M1009" s="383">
        <v>121</v>
      </c>
      <c r="N1009" s="383" t="s">
        <v>835</v>
      </c>
      <c r="O1009" s="385"/>
      <c r="P1009" s="385"/>
      <c r="Q1009" s="386" t="s">
        <v>11</v>
      </c>
      <c r="R1009" s="383">
        <v>49</v>
      </c>
      <c r="S1009" s="383">
        <v>358</v>
      </c>
      <c r="T1009" s="386" t="s">
        <v>36</v>
      </c>
      <c r="U1009" s="386">
        <v>51</v>
      </c>
      <c r="V1009" s="386">
        <v>343</v>
      </c>
      <c r="W1009" s="386" t="s">
        <v>834</v>
      </c>
      <c r="X1009" s="383">
        <v>57</v>
      </c>
      <c r="Y1009" s="383">
        <v>357</v>
      </c>
      <c r="Z1009" s="386" t="s">
        <v>34</v>
      </c>
      <c r="AA1009" s="386">
        <v>58</v>
      </c>
      <c r="AB1009" s="386">
        <v>343</v>
      </c>
      <c r="AC1009" s="386" t="s">
        <v>11</v>
      </c>
      <c r="AD1009" s="383" t="s">
        <v>104</v>
      </c>
      <c r="AE1009" s="383" t="s">
        <v>36</v>
      </c>
      <c r="AF1009" s="383">
        <v>72</v>
      </c>
      <c r="AG1009" s="383" t="s">
        <v>40</v>
      </c>
      <c r="AH1009" s="383" t="s">
        <v>34</v>
      </c>
      <c r="AI1009" s="383" t="s">
        <v>36</v>
      </c>
      <c r="AJ1009" s="383" t="s">
        <v>3554</v>
      </c>
      <c r="AK1009" s="384" t="str">
        <f t="shared" si="31"/>
        <v>NO</v>
      </c>
      <c r="AL1009" s="384" t="str">
        <f t="shared" si="32"/>
        <v>Yes-SH</v>
      </c>
      <c r="AN1009" s="196"/>
    </row>
    <row r="1010" spans="1:40" s="181" customFormat="1" x14ac:dyDescent="0.25">
      <c r="A1010" s="381" t="s">
        <v>3224</v>
      </c>
      <c r="B1010" s="382" t="s">
        <v>348</v>
      </c>
      <c r="C1010" s="382" t="s">
        <v>30</v>
      </c>
      <c r="D1010" s="382" t="s">
        <v>349</v>
      </c>
      <c r="E1010" s="382" t="s">
        <v>3</v>
      </c>
      <c r="F1010" s="383">
        <v>100</v>
      </c>
      <c r="G1010" s="383">
        <v>232</v>
      </c>
      <c r="H1010" s="383" t="s">
        <v>835</v>
      </c>
      <c r="I1010" s="383">
        <v>100</v>
      </c>
      <c r="J1010" s="383">
        <v>232</v>
      </c>
      <c r="K1010" s="383" t="s">
        <v>835</v>
      </c>
      <c r="L1010" s="385"/>
      <c r="M1010" s="383">
        <v>76</v>
      </c>
      <c r="N1010" s="383" t="s">
        <v>835</v>
      </c>
      <c r="O1010" s="385"/>
      <c r="P1010" s="385"/>
      <c r="Q1010" s="386" t="s">
        <v>11</v>
      </c>
      <c r="R1010" s="383">
        <v>54</v>
      </c>
      <c r="S1010" s="383">
        <v>218</v>
      </c>
      <c r="T1010" s="386" t="s">
        <v>36</v>
      </c>
      <c r="U1010" s="386">
        <v>61</v>
      </c>
      <c r="V1010" s="386">
        <v>214</v>
      </c>
      <c r="W1010" s="386" t="s">
        <v>834</v>
      </c>
      <c r="X1010" s="383">
        <v>59</v>
      </c>
      <c r="Y1010" s="383">
        <v>218</v>
      </c>
      <c r="Z1010" s="386" t="s">
        <v>36</v>
      </c>
      <c r="AA1010" s="386">
        <v>64</v>
      </c>
      <c r="AB1010" s="386">
        <v>214</v>
      </c>
      <c r="AC1010" s="386" t="s">
        <v>834</v>
      </c>
      <c r="AD1010" s="383" t="s">
        <v>33</v>
      </c>
      <c r="AE1010" s="383" t="s">
        <v>36</v>
      </c>
      <c r="AF1010" s="383">
        <v>79</v>
      </c>
      <c r="AG1010" s="383" t="s">
        <v>35</v>
      </c>
      <c r="AH1010" s="383" t="s">
        <v>34</v>
      </c>
      <c r="AI1010" s="383" t="s">
        <v>36</v>
      </c>
      <c r="AJ1010" s="383" t="s">
        <v>3554</v>
      </c>
      <c r="AK1010" s="384" t="str">
        <f t="shared" si="31"/>
        <v>NO</v>
      </c>
      <c r="AL1010" s="384" t="str">
        <f t="shared" si="32"/>
        <v>NO</v>
      </c>
      <c r="AN1010" s="196"/>
    </row>
    <row r="1011" spans="1:40" s="181" customFormat="1" x14ac:dyDescent="0.25">
      <c r="A1011" s="381" t="s">
        <v>3224</v>
      </c>
      <c r="B1011" s="382" t="s">
        <v>350</v>
      </c>
      <c r="C1011" s="382" t="s">
        <v>30</v>
      </c>
      <c r="D1011" s="382" t="s">
        <v>351</v>
      </c>
      <c r="E1011" s="382" t="s">
        <v>3</v>
      </c>
      <c r="F1011" s="383">
        <v>100</v>
      </c>
      <c r="G1011" s="383">
        <v>284</v>
      </c>
      <c r="H1011" s="383" t="s">
        <v>835</v>
      </c>
      <c r="I1011" s="383">
        <v>100</v>
      </c>
      <c r="J1011" s="383">
        <v>284</v>
      </c>
      <c r="K1011" s="383" t="s">
        <v>835</v>
      </c>
      <c r="L1011" s="385"/>
      <c r="M1011" s="383">
        <v>89</v>
      </c>
      <c r="N1011" s="383" t="s">
        <v>835</v>
      </c>
      <c r="O1011" s="385"/>
      <c r="P1011" s="385"/>
      <c r="Q1011" s="386" t="s">
        <v>11</v>
      </c>
      <c r="R1011" s="383">
        <v>62</v>
      </c>
      <c r="S1011" s="383">
        <v>262</v>
      </c>
      <c r="T1011" s="386" t="s">
        <v>34</v>
      </c>
      <c r="U1011" s="386">
        <v>64</v>
      </c>
      <c r="V1011" s="386">
        <v>257</v>
      </c>
      <c r="W1011" s="386" t="s">
        <v>11</v>
      </c>
      <c r="X1011" s="383">
        <v>70</v>
      </c>
      <c r="Y1011" s="383">
        <v>262</v>
      </c>
      <c r="Z1011" s="386" t="s">
        <v>34</v>
      </c>
      <c r="AA1011" s="386">
        <v>71</v>
      </c>
      <c r="AB1011" s="386">
        <v>257</v>
      </c>
      <c r="AC1011" s="386" t="s">
        <v>11</v>
      </c>
      <c r="AD1011" s="383" t="s">
        <v>104</v>
      </c>
      <c r="AE1011" s="383" t="s">
        <v>34</v>
      </c>
      <c r="AF1011" s="383">
        <v>100</v>
      </c>
      <c r="AG1011" s="383" t="s">
        <v>35</v>
      </c>
      <c r="AH1011" s="383" t="s">
        <v>34</v>
      </c>
      <c r="AI1011" s="383" t="s">
        <v>36</v>
      </c>
      <c r="AJ1011" s="383" t="s">
        <v>3554</v>
      </c>
      <c r="AK1011" s="384" t="str">
        <f t="shared" si="31"/>
        <v>Yes-SH</v>
      </c>
      <c r="AL1011" s="384" t="str">
        <f t="shared" si="32"/>
        <v>Yes-SH</v>
      </c>
      <c r="AN1011" s="196"/>
    </row>
    <row r="1012" spans="1:40" s="181" customFormat="1" x14ac:dyDescent="0.25">
      <c r="A1012" s="381" t="s">
        <v>3224</v>
      </c>
      <c r="B1012" s="382" t="s">
        <v>352</v>
      </c>
      <c r="C1012" s="382" t="s">
        <v>30</v>
      </c>
      <c r="D1012" s="382" t="s">
        <v>353</v>
      </c>
      <c r="E1012" s="382" t="s">
        <v>3</v>
      </c>
      <c r="F1012" s="383"/>
      <c r="G1012" s="383">
        <v>19</v>
      </c>
      <c r="H1012" s="383" t="s">
        <v>11</v>
      </c>
      <c r="I1012" s="383"/>
      <c r="J1012" s="383">
        <v>19</v>
      </c>
      <c r="K1012" s="383" t="s">
        <v>11</v>
      </c>
      <c r="L1012" s="385"/>
      <c r="M1012" s="383">
        <v>5</v>
      </c>
      <c r="N1012" s="383" t="s">
        <v>11</v>
      </c>
      <c r="O1012" s="385"/>
      <c r="P1012" s="385"/>
      <c r="Q1012" s="386" t="s">
        <v>11</v>
      </c>
      <c r="R1012" s="383"/>
      <c r="S1012" s="383">
        <v>18</v>
      </c>
      <c r="T1012" s="386" t="s">
        <v>11</v>
      </c>
      <c r="U1012" s="386"/>
      <c r="V1012" s="386">
        <v>17</v>
      </c>
      <c r="W1012" s="386" t="s">
        <v>11</v>
      </c>
      <c r="X1012" s="383"/>
      <c r="Y1012" s="383">
        <v>17</v>
      </c>
      <c r="Z1012" s="386" t="s">
        <v>11</v>
      </c>
      <c r="AA1012" s="386"/>
      <c r="AB1012" s="386">
        <v>16</v>
      </c>
      <c r="AC1012" s="386" t="s">
        <v>11</v>
      </c>
      <c r="AD1012" s="383" t="s">
        <v>33</v>
      </c>
      <c r="AE1012" s="383" t="s">
        <v>36</v>
      </c>
      <c r="AF1012" s="383">
        <v>97</v>
      </c>
      <c r="AG1012" s="383" t="s">
        <v>35</v>
      </c>
      <c r="AH1012" s="383" t="s">
        <v>36</v>
      </c>
      <c r="AI1012" s="383" t="s">
        <v>36</v>
      </c>
      <c r="AJ1012" s="383" t="s">
        <v>3554</v>
      </c>
      <c r="AK1012" s="384" t="str">
        <f t="shared" si="31"/>
        <v>NA</v>
      </c>
      <c r="AL1012" s="384" t="str">
        <f t="shared" si="32"/>
        <v>NA</v>
      </c>
      <c r="AN1012" s="196"/>
    </row>
    <row r="1013" spans="1:40" s="181" customFormat="1" x14ac:dyDescent="0.25">
      <c r="A1013" s="381" t="s">
        <v>3224</v>
      </c>
      <c r="B1013" s="382" t="s">
        <v>354</v>
      </c>
      <c r="C1013" s="382" t="s">
        <v>30</v>
      </c>
      <c r="D1013" s="382" t="s">
        <v>355</v>
      </c>
      <c r="E1013" s="382" t="s">
        <v>3</v>
      </c>
      <c r="F1013" s="383">
        <v>100</v>
      </c>
      <c r="G1013" s="383">
        <v>143</v>
      </c>
      <c r="H1013" s="383" t="s">
        <v>835</v>
      </c>
      <c r="I1013" s="383">
        <v>100</v>
      </c>
      <c r="J1013" s="383">
        <v>143</v>
      </c>
      <c r="K1013" s="383" t="s">
        <v>835</v>
      </c>
      <c r="L1013" s="385"/>
      <c r="M1013" s="383">
        <v>43</v>
      </c>
      <c r="N1013" s="383" t="s">
        <v>835</v>
      </c>
      <c r="O1013" s="385"/>
      <c r="P1013" s="385"/>
      <c r="Q1013" s="386" t="s">
        <v>11</v>
      </c>
      <c r="R1013" s="383">
        <v>51</v>
      </c>
      <c r="S1013" s="383">
        <v>131</v>
      </c>
      <c r="T1013" s="386" t="s">
        <v>36</v>
      </c>
      <c r="U1013" s="386">
        <v>55</v>
      </c>
      <c r="V1013" s="386">
        <v>130</v>
      </c>
      <c r="W1013" s="386" t="s">
        <v>834</v>
      </c>
      <c r="X1013" s="383">
        <v>73</v>
      </c>
      <c r="Y1013" s="383">
        <v>131</v>
      </c>
      <c r="Z1013" s="386" t="s">
        <v>34</v>
      </c>
      <c r="AA1013" s="386">
        <v>65</v>
      </c>
      <c r="AB1013" s="386">
        <v>130</v>
      </c>
      <c r="AC1013" s="386" t="s">
        <v>11</v>
      </c>
      <c r="AD1013" s="383" t="s">
        <v>57</v>
      </c>
      <c r="AE1013" s="383" t="s">
        <v>36</v>
      </c>
      <c r="AF1013" s="383">
        <v>92</v>
      </c>
      <c r="AG1013" s="383" t="s">
        <v>35</v>
      </c>
      <c r="AH1013" s="383" t="s">
        <v>34</v>
      </c>
      <c r="AI1013" s="383" t="s">
        <v>36</v>
      </c>
      <c r="AJ1013" s="383" t="s">
        <v>3554</v>
      </c>
      <c r="AK1013" s="384" t="str">
        <f t="shared" si="31"/>
        <v>NO</v>
      </c>
      <c r="AL1013" s="384" t="str">
        <f t="shared" si="32"/>
        <v>Yes-SH</v>
      </c>
      <c r="AN1013" s="196"/>
    </row>
    <row r="1014" spans="1:40" s="181" customFormat="1" x14ac:dyDescent="0.25">
      <c r="A1014" s="381" t="s">
        <v>3224</v>
      </c>
      <c r="B1014" s="382" t="s">
        <v>356</v>
      </c>
      <c r="C1014" s="382" t="s">
        <v>30</v>
      </c>
      <c r="D1014" s="382" t="s">
        <v>357</v>
      </c>
      <c r="E1014" s="382" t="s">
        <v>3</v>
      </c>
      <c r="F1014" s="383">
        <v>100</v>
      </c>
      <c r="G1014" s="383">
        <v>172</v>
      </c>
      <c r="H1014" s="383" t="s">
        <v>835</v>
      </c>
      <c r="I1014" s="383">
        <v>100</v>
      </c>
      <c r="J1014" s="383">
        <v>171</v>
      </c>
      <c r="K1014" s="383" t="s">
        <v>835</v>
      </c>
      <c r="L1014" s="385"/>
      <c r="M1014" s="383">
        <v>51</v>
      </c>
      <c r="N1014" s="383" t="s">
        <v>835</v>
      </c>
      <c r="O1014" s="385"/>
      <c r="P1014" s="385"/>
      <c r="Q1014" s="386" t="s">
        <v>11</v>
      </c>
      <c r="R1014" s="383">
        <v>47</v>
      </c>
      <c r="S1014" s="383">
        <v>154</v>
      </c>
      <c r="T1014" s="386" t="s">
        <v>34</v>
      </c>
      <c r="U1014" s="386">
        <v>55</v>
      </c>
      <c r="V1014" s="386">
        <v>153</v>
      </c>
      <c r="W1014" s="386" t="s">
        <v>11</v>
      </c>
      <c r="X1014" s="383">
        <v>59</v>
      </c>
      <c r="Y1014" s="383">
        <v>154</v>
      </c>
      <c r="Z1014" s="386" t="s">
        <v>34</v>
      </c>
      <c r="AA1014" s="386">
        <v>56</v>
      </c>
      <c r="AB1014" s="386">
        <v>153</v>
      </c>
      <c r="AC1014" s="386" t="s">
        <v>11</v>
      </c>
      <c r="AD1014" s="383" t="s">
        <v>57</v>
      </c>
      <c r="AE1014" s="383" t="s">
        <v>34</v>
      </c>
      <c r="AF1014" s="383">
        <v>100</v>
      </c>
      <c r="AG1014" s="383" t="s">
        <v>35</v>
      </c>
      <c r="AH1014" s="383" t="s">
        <v>34</v>
      </c>
      <c r="AI1014" s="383" t="s">
        <v>36</v>
      </c>
      <c r="AJ1014" s="383" t="s">
        <v>3554</v>
      </c>
      <c r="AK1014" s="384" t="str">
        <f t="shared" si="31"/>
        <v>Yes-SH</v>
      </c>
      <c r="AL1014" s="384" t="str">
        <f t="shared" si="32"/>
        <v>Yes-SH</v>
      </c>
      <c r="AN1014" s="196"/>
    </row>
    <row r="1015" spans="1:40" s="181" customFormat="1" x14ac:dyDescent="0.25">
      <c r="A1015" s="381" t="s">
        <v>3224</v>
      </c>
      <c r="B1015" s="382" t="s">
        <v>358</v>
      </c>
      <c r="C1015" s="382" t="s">
        <v>30</v>
      </c>
      <c r="D1015" s="382" t="s">
        <v>359</v>
      </c>
      <c r="E1015" s="382" t="s">
        <v>3</v>
      </c>
      <c r="F1015" s="383">
        <v>100</v>
      </c>
      <c r="G1015" s="383">
        <v>53</v>
      </c>
      <c r="H1015" s="383" t="s">
        <v>835</v>
      </c>
      <c r="I1015" s="383">
        <v>100</v>
      </c>
      <c r="J1015" s="383">
        <v>53</v>
      </c>
      <c r="K1015" s="383" t="s">
        <v>835</v>
      </c>
      <c r="L1015" s="385"/>
      <c r="M1015" s="383">
        <v>16</v>
      </c>
      <c r="N1015" s="383" t="s">
        <v>11</v>
      </c>
      <c r="O1015" s="385"/>
      <c r="P1015" s="385"/>
      <c r="Q1015" s="386" t="s">
        <v>11</v>
      </c>
      <c r="R1015" s="383">
        <v>47</v>
      </c>
      <c r="S1015" s="383">
        <v>51</v>
      </c>
      <c r="T1015" s="386" t="s">
        <v>34</v>
      </c>
      <c r="U1015" s="386">
        <v>52</v>
      </c>
      <c r="V1015" s="386">
        <v>50</v>
      </c>
      <c r="W1015" s="386" t="s">
        <v>11</v>
      </c>
      <c r="X1015" s="383">
        <v>47</v>
      </c>
      <c r="Y1015" s="383">
        <v>51</v>
      </c>
      <c r="Z1015" s="386" t="s">
        <v>34</v>
      </c>
      <c r="AA1015" s="386">
        <v>56</v>
      </c>
      <c r="AB1015" s="386">
        <v>50</v>
      </c>
      <c r="AC1015" s="386" t="s">
        <v>11</v>
      </c>
      <c r="AD1015" s="383" t="s">
        <v>33</v>
      </c>
      <c r="AE1015" s="383" t="s">
        <v>36</v>
      </c>
      <c r="AF1015" s="383">
        <v>79</v>
      </c>
      <c r="AG1015" s="383" t="s">
        <v>35</v>
      </c>
      <c r="AH1015" s="383" t="s">
        <v>34</v>
      </c>
      <c r="AI1015" s="383" t="s">
        <v>36</v>
      </c>
      <c r="AJ1015" s="383" t="s">
        <v>3554</v>
      </c>
      <c r="AK1015" s="384" t="str">
        <f t="shared" si="31"/>
        <v>Yes-SH</v>
      </c>
      <c r="AL1015" s="384" t="str">
        <f t="shared" si="32"/>
        <v>Yes-SH</v>
      </c>
      <c r="AN1015" s="196"/>
    </row>
    <row r="1016" spans="1:40" s="181" customFormat="1" x14ac:dyDescent="0.25">
      <c r="A1016" s="381" t="s">
        <v>3224</v>
      </c>
      <c r="B1016" s="382" t="s">
        <v>360</v>
      </c>
      <c r="C1016" s="382" t="s">
        <v>30</v>
      </c>
      <c r="D1016" s="382" t="s">
        <v>361</v>
      </c>
      <c r="E1016" s="382" t="s">
        <v>3</v>
      </c>
      <c r="F1016" s="383"/>
      <c r="G1016" s="383">
        <v>1</v>
      </c>
      <c r="H1016" s="383" t="s">
        <v>11</v>
      </c>
      <c r="I1016" s="383"/>
      <c r="J1016" s="383">
        <v>1</v>
      </c>
      <c r="K1016" s="383" t="s">
        <v>11</v>
      </c>
      <c r="L1016" s="385"/>
      <c r="M1016" s="383">
        <v>0</v>
      </c>
      <c r="N1016" s="383" t="s">
        <v>11</v>
      </c>
      <c r="O1016" s="385"/>
      <c r="P1016" s="385"/>
      <c r="Q1016" s="386" t="s">
        <v>11</v>
      </c>
      <c r="R1016" s="383"/>
      <c r="S1016" s="383">
        <v>1</v>
      </c>
      <c r="T1016" s="386" t="s">
        <v>11</v>
      </c>
      <c r="U1016" s="386"/>
      <c r="V1016" s="386">
        <v>1</v>
      </c>
      <c r="W1016" s="386" t="s">
        <v>11</v>
      </c>
      <c r="X1016" s="383"/>
      <c r="Y1016" s="383">
        <v>1</v>
      </c>
      <c r="Z1016" s="386" t="s">
        <v>11</v>
      </c>
      <c r="AA1016" s="386"/>
      <c r="AB1016" s="386">
        <v>1</v>
      </c>
      <c r="AC1016" s="386" t="s">
        <v>11</v>
      </c>
      <c r="AD1016" s="383" t="s">
        <v>104</v>
      </c>
      <c r="AE1016" s="383" t="s">
        <v>36</v>
      </c>
      <c r="AF1016" s="383">
        <v>82</v>
      </c>
      <c r="AG1016" s="383" t="s">
        <v>35</v>
      </c>
      <c r="AH1016" s="383" t="s">
        <v>34</v>
      </c>
      <c r="AI1016" s="383" t="s">
        <v>36</v>
      </c>
      <c r="AJ1016" s="383" t="s">
        <v>3554</v>
      </c>
      <c r="AK1016" s="384" t="str">
        <f t="shared" si="31"/>
        <v>NA</v>
      </c>
      <c r="AL1016" s="384" t="str">
        <f t="shared" si="32"/>
        <v>NA</v>
      </c>
      <c r="AN1016" s="196"/>
    </row>
    <row r="1017" spans="1:40" s="181" customFormat="1" x14ac:dyDescent="0.25">
      <c r="A1017" s="381" t="s">
        <v>3224</v>
      </c>
      <c r="B1017" s="382" t="s">
        <v>362</v>
      </c>
      <c r="C1017" s="382" t="s">
        <v>30</v>
      </c>
      <c r="D1017" s="382" t="s">
        <v>363</v>
      </c>
      <c r="E1017" s="382" t="s">
        <v>3</v>
      </c>
      <c r="F1017" s="383">
        <v>100</v>
      </c>
      <c r="G1017" s="383">
        <v>266</v>
      </c>
      <c r="H1017" s="383" t="s">
        <v>835</v>
      </c>
      <c r="I1017" s="383">
        <v>100</v>
      </c>
      <c r="J1017" s="383">
        <v>266</v>
      </c>
      <c r="K1017" s="383" t="s">
        <v>835</v>
      </c>
      <c r="L1017" s="385"/>
      <c r="M1017" s="383">
        <v>83</v>
      </c>
      <c r="N1017" s="383" t="s">
        <v>835</v>
      </c>
      <c r="O1017" s="385"/>
      <c r="P1017" s="385"/>
      <c r="Q1017" s="386" t="s">
        <v>11</v>
      </c>
      <c r="R1017" s="383">
        <v>53</v>
      </c>
      <c r="S1017" s="383">
        <v>241</v>
      </c>
      <c r="T1017" s="386" t="s">
        <v>36</v>
      </c>
      <c r="U1017" s="386">
        <v>66</v>
      </c>
      <c r="V1017" s="386">
        <v>236</v>
      </c>
      <c r="W1017" s="386" t="s">
        <v>834</v>
      </c>
      <c r="X1017" s="383">
        <v>60</v>
      </c>
      <c r="Y1017" s="383">
        <v>241</v>
      </c>
      <c r="Z1017" s="386" t="s">
        <v>36</v>
      </c>
      <c r="AA1017" s="386">
        <v>57</v>
      </c>
      <c r="AB1017" s="386">
        <v>237</v>
      </c>
      <c r="AC1017" s="386" t="s">
        <v>834</v>
      </c>
      <c r="AD1017" s="383" t="s">
        <v>57</v>
      </c>
      <c r="AE1017" s="383" t="s">
        <v>36</v>
      </c>
      <c r="AF1017" s="383">
        <v>79</v>
      </c>
      <c r="AG1017" s="383" t="s">
        <v>35</v>
      </c>
      <c r="AH1017" s="383" t="s">
        <v>34</v>
      </c>
      <c r="AI1017" s="383" t="s">
        <v>36</v>
      </c>
      <c r="AJ1017" s="383" t="s">
        <v>3554</v>
      </c>
      <c r="AK1017" s="384" t="str">
        <f t="shared" si="31"/>
        <v>NO</v>
      </c>
      <c r="AL1017" s="384" t="str">
        <f t="shared" si="32"/>
        <v>NO</v>
      </c>
      <c r="AN1017" s="196"/>
    </row>
    <row r="1018" spans="1:40" s="181" customFormat="1" x14ac:dyDescent="0.25">
      <c r="A1018" s="381" t="s">
        <v>3224</v>
      </c>
      <c r="B1018" s="382" t="s">
        <v>364</v>
      </c>
      <c r="C1018" s="382" t="s">
        <v>30</v>
      </c>
      <c r="D1018" s="382" t="s">
        <v>365</v>
      </c>
      <c r="E1018" s="382" t="s">
        <v>3</v>
      </c>
      <c r="F1018" s="383"/>
      <c r="G1018" s="383">
        <v>17</v>
      </c>
      <c r="H1018" s="383" t="s">
        <v>11</v>
      </c>
      <c r="I1018" s="383"/>
      <c r="J1018" s="383">
        <v>17</v>
      </c>
      <c r="K1018" s="383" t="s">
        <v>11</v>
      </c>
      <c r="L1018" s="385"/>
      <c r="M1018" s="383">
        <v>2</v>
      </c>
      <c r="N1018" s="383" t="s">
        <v>11</v>
      </c>
      <c r="O1018" s="385"/>
      <c r="P1018" s="385"/>
      <c r="Q1018" s="386" t="s">
        <v>11</v>
      </c>
      <c r="R1018" s="383"/>
      <c r="S1018" s="383">
        <v>15</v>
      </c>
      <c r="T1018" s="386" t="s">
        <v>11</v>
      </c>
      <c r="U1018" s="386"/>
      <c r="V1018" s="386">
        <v>15</v>
      </c>
      <c r="W1018" s="386" t="s">
        <v>11</v>
      </c>
      <c r="X1018" s="383"/>
      <c r="Y1018" s="383">
        <v>15</v>
      </c>
      <c r="Z1018" s="386" t="s">
        <v>11</v>
      </c>
      <c r="AA1018" s="386"/>
      <c r="AB1018" s="386">
        <v>15</v>
      </c>
      <c r="AC1018" s="386" t="s">
        <v>11</v>
      </c>
      <c r="AD1018" s="383" t="s">
        <v>33</v>
      </c>
      <c r="AE1018" s="383" t="s">
        <v>36</v>
      </c>
      <c r="AF1018" s="383">
        <v>85</v>
      </c>
      <c r="AG1018" s="383" t="s">
        <v>35</v>
      </c>
      <c r="AH1018" s="383" t="s">
        <v>34</v>
      </c>
      <c r="AI1018" s="383" t="s">
        <v>36</v>
      </c>
      <c r="AJ1018" s="383" t="s">
        <v>3554</v>
      </c>
      <c r="AK1018" s="384" t="str">
        <f t="shared" si="31"/>
        <v>NA</v>
      </c>
      <c r="AL1018" s="384" t="str">
        <f t="shared" si="32"/>
        <v>NA</v>
      </c>
      <c r="AN1018" s="196"/>
    </row>
    <row r="1019" spans="1:40" s="181" customFormat="1" x14ac:dyDescent="0.25">
      <c r="A1019" s="381" t="s">
        <v>3224</v>
      </c>
      <c r="B1019" s="382" t="s">
        <v>857</v>
      </c>
      <c r="C1019" s="382" t="s">
        <v>30</v>
      </c>
      <c r="D1019" s="382" t="s">
        <v>2258</v>
      </c>
      <c r="E1019" s="382" t="s">
        <v>3</v>
      </c>
      <c r="F1019" s="383"/>
      <c r="G1019" s="383">
        <v>13</v>
      </c>
      <c r="H1019" s="383" t="s">
        <v>11</v>
      </c>
      <c r="I1019" s="383"/>
      <c r="J1019" s="383">
        <v>13</v>
      </c>
      <c r="K1019" s="383" t="s">
        <v>11</v>
      </c>
      <c r="L1019" s="385"/>
      <c r="M1019" s="383">
        <v>3</v>
      </c>
      <c r="N1019" s="383" t="s">
        <v>11</v>
      </c>
      <c r="O1019" s="385"/>
      <c r="P1019" s="385"/>
      <c r="Q1019" s="386" t="s">
        <v>11</v>
      </c>
      <c r="R1019" s="383"/>
      <c r="S1019" s="383">
        <v>12</v>
      </c>
      <c r="T1019" s="386" t="s">
        <v>11</v>
      </c>
      <c r="U1019" s="386"/>
      <c r="V1019" s="386">
        <v>12</v>
      </c>
      <c r="W1019" s="386" t="s">
        <v>11</v>
      </c>
      <c r="X1019" s="383"/>
      <c r="Y1019" s="383">
        <v>12</v>
      </c>
      <c r="Z1019" s="386" t="s">
        <v>11</v>
      </c>
      <c r="AA1019" s="386"/>
      <c r="AB1019" s="386">
        <v>12</v>
      </c>
      <c r="AC1019" s="386" t="s">
        <v>11</v>
      </c>
      <c r="AD1019" s="383"/>
      <c r="AE1019" s="383" t="s">
        <v>36</v>
      </c>
      <c r="AF1019" s="383">
        <v>90</v>
      </c>
      <c r="AG1019" s="383" t="s">
        <v>35</v>
      </c>
      <c r="AH1019" s="383" t="s">
        <v>36</v>
      </c>
      <c r="AI1019" s="383" t="s">
        <v>34</v>
      </c>
      <c r="AJ1019" s="383" t="s">
        <v>3554</v>
      </c>
      <c r="AK1019" s="384" t="str">
        <f t="shared" si="31"/>
        <v>NA</v>
      </c>
      <c r="AL1019" s="384" t="str">
        <f t="shared" si="32"/>
        <v>NA</v>
      </c>
      <c r="AN1019" s="196"/>
    </row>
    <row r="1020" spans="1:40" s="181" customFormat="1" x14ac:dyDescent="0.25">
      <c r="A1020" s="381" t="s">
        <v>3224</v>
      </c>
      <c r="B1020" s="382" t="s">
        <v>366</v>
      </c>
      <c r="C1020" s="382" t="s">
        <v>30</v>
      </c>
      <c r="D1020" s="382" t="s">
        <v>367</v>
      </c>
      <c r="E1020" s="382" t="s">
        <v>3</v>
      </c>
      <c r="F1020" s="383">
        <v>100</v>
      </c>
      <c r="G1020" s="383">
        <v>219</v>
      </c>
      <c r="H1020" s="383" t="s">
        <v>835</v>
      </c>
      <c r="I1020" s="383">
        <v>100</v>
      </c>
      <c r="J1020" s="383">
        <v>219</v>
      </c>
      <c r="K1020" s="383" t="s">
        <v>835</v>
      </c>
      <c r="L1020" s="385"/>
      <c r="M1020" s="383">
        <v>72</v>
      </c>
      <c r="N1020" s="383" t="s">
        <v>835</v>
      </c>
      <c r="O1020" s="385"/>
      <c r="P1020" s="385"/>
      <c r="Q1020" s="386" t="s">
        <v>11</v>
      </c>
      <c r="R1020" s="383">
        <v>76</v>
      </c>
      <c r="S1020" s="383">
        <v>210</v>
      </c>
      <c r="T1020" s="386" t="s">
        <v>34</v>
      </c>
      <c r="U1020" s="386">
        <v>76</v>
      </c>
      <c r="V1020" s="386">
        <v>209</v>
      </c>
      <c r="W1020" s="386" t="s">
        <v>11</v>
      </c>
      <c r="X1020" s="383">
        <v>87</v>
      </c>
      <c r="Y1020" s="383">
        <v>210</v>
      </c>
      <c r="Z1020" s="386" t="s">
        <v>34</v>
      </c>
      <c r="AA1020" s="386">
        <v>83</v>
      </c>
      <c r="AB1020" s="386">
        <v>209</v>
      </c>
      <c r="AC1020" s="386" t="s">
        <v>11</v>
      </c>
      <c r="AD1020" s="383" t="s">
        <v>33</v>
      </c>
      <c r="AE1020" s="383" t="s">
        <v>36</v>
      </c>
      <c r="AF1020" s="383">
        <v>95</v>
      </c>
      <c r="AG1020" s="383" t="s">
        <v>35</v>
      </c>
      <c r="AH1020" s="383" t="s">
        <v>34</v>
      </c>
      <c r="AI1020" s="383" t="s">
        <v>36</v>
      </c>
      <c r="AJ1020" s="383" t="s">
        <v>3554</v>
      </c>
      <c r="AK1020" s="384" t="str">
        <f t="shared" si="31"/>
        <v>Yes-SH</v>
      </c>
      <c r="AL1020" s="384" t="str">
        <f t="shared" si="32"/>
        <v>Yes-AB</v>
      </c>
      <c r="AN1020" s="196"/>
    </row>
    <row r="1021" spans="1:40" s="181" customFormat="1" x14ac:dyDescent="0.25">
      <c r="A1021" s="381" t="s">
        <v>3224</v>
      </c>
      <c r="B1021" s="382" t="s">
        <v>368</v>
      </c>
      <c r="C1021" s="382" t="s">
        <v>30</v>
      </c>
      <c r="D1021" s="382" t="s">
        <v>369</v>
      </c>
      <c r="E1021" s="382" t="s">
        <v>3</v>
      </c>
      <c r="F1021" s="383">
        <v>100</v>
      </c>
      <c r="G1021" s="383">
        <v>361</v>
      </c>
      <c r="H1021" s="383" t="s">
        <v>835</v>
      </c>
      <c r="I1021" s="383">
        <v>100</v>
      </c>
      <c r="J1021" s="383">
        <v>361</v>
      </c>
      <c r="K1021" s="383" t="s">
        <v>835</v>
      </c>
      <c r="L1021" s="385">
        <v>92</v>
      </c>
      <c r="M1021" s="383">
        <v>107</v>
      </c>
      <c r="N1021" s="383" t="s">
        <v>835</v>
      </c>
      <c r="O1021" s="385"/>
      <c r="P1021" s="385"/>
      <c r="Q1021" s="386" t="s">
        <v>11</v>
      </c>
      <c r="R1021" s="383">
        <v>62</v>
      </c>
      <c r="S1021" s="383">
        <v>339</v>
      </c>
      <c r="T1021" s="386" t="s">
        <v>36</v>
      </c>
      <c r="U1021" s="386">
        <v>66</v>
      </c>
      <c r="V1021" s="386">
        <v>331</v>
      </c>
      <c r="W1021" s="386" t="s">
        <v>834</v>
      </c>
      <c r="X1021" s="383">
        <v>69</v>
      </c>
      <c r="Y1021" s="383">
        <v>339</v>
      </c>
      <c r="Z1021" s="386" t="s">
        <v>36</v>
      </c>
      <c r="AA1021" s="386">
        <v>69</v>
      </c>
      <c r="AB1021" s="386">
        <v>331</v>
      </c>
      <c r="AC1021" s="386" t="s">
        <v>834</v>
      </c>
      <c r="AD1021" s="383" t="s">
        <v>104</v>
      </c>
      <c r="AE1021" s="383" t="s">
        <v>36</v>
      </c>
      <c r="AF1021" s="383">
        <v>82</v>
      </c>
      <c r="AG1021" s="383" t="s">
        <v>35</v>
      </c>
      <c r="AH1021" s="383" t="s">
        <v>34</v>
      </c>
      <c r="AI1021" s="383" t="s">
        <v>36</v>
      </c>
      <c r="AJ1021" s="383" t="s">
        <v>3554</v>
      </c>
      <c r="AK1021" s="384" t="str">
        <f t="shared" si="31"/>
        <v>NO</v>
      </c>
      <c r="AL1021" s="384" t="str">
        <f t="shared" si="32"/>
        <v>NO</v>
      </c>
      <c r="AN1021" s="196"/>
    </row>
    <row r="1022" spans="1:40" s="181" customFormat="1" x14ac:dyDescent="0.25">
      <c r="A1022" s="381" t="s">
        <v>3224</v>
      </c>
      <c r="B1022" s="382" t="s">
        <v>858</v>
      </c>
      <c r="C1022" s="382" t="s">
        <v>30</v>
      </c>
      <c r="D1022" s="382" t="s">
        <v>2241</v>
      </c>
      <c r="E1022" s="382" t="s">
        <v>3</v>
      </c>
      <c r="F1022" s="383">
        <v>100</v>
      </c>
      <c r="G1022" s="383">
        <v>168</v>
      </c>
      <c r="H1022" s="383" t="s">
        <v>835</v>
      </c>
      <c r="I1022" s="383">
        <v>100</v>
      </c>
      <c r="J1022" s="383">
        <v>168</v>
      </c>
      <c r="K1022" s="383" t="s">
        <v>835</v>
      </c>
      <c r="L1022" s="385"/>
      <c r="M1022" s="383">
        <v>51</v>
      </c>
      <c r="N1022" s="383" t="s">
        <v>835</v>
      </c>
      <c r="O1022" s="385"/>
      <c r="P1022" s="385"/>
      <c r="Q1022" s="386" t="s">
        <v>11</v>
      </c>
      <c r="R1022" s="383">
        <v>59</v>
      </c>
      <c r="S1022" s="383">
        <v>143</v>
      </c>
      <c r="T1022" s="386" t="s">
        <v>36</v>
      </c>
      <c r="U1022" s="386">
        <v>66</v>
      </c>
      <c r="V1022" s="386">
        <v>140</v>
      </c>
      <c r="W1022" s="386" t="s">
        <v>834</v>
      </c>
      <c r="X1022" s="383">
        <v>56</v>
      </c>
      <c r="Y1022" s="383">
        <v>143</v>
      </c>
      <c r="Z1022" s="386" t="s">
        <v>36</v>
      </c>
      <c r="AA1022" s="386">
        <v>51</v>
      </c>
      <c r="AB1022" s="386">
        <v>139</v>
      </c>
      <c r="AC1022" s="386" t="s">
        <v>834</v>
      </c>
      <c r="AD1022" s="383" t="s">
        <v>57</v>
      </c>
      <c r="AE1022" s="383" t="s">
        <v>36</v>
      </c>
      <c r="AF1022" s="383">
        <v>72</v>
      </c>
      <c r="AG1022" s="383" t="s">
        <v>35</v>
      </c>
      <c r="AH1022" s="383" t="s">
        <v>34</v>
      </c>
      <c r="AI1022" s="383" t="s">
        <v>36</v>
      </c>
      <c r="AJ1022" s="383" t="s">
        <v>3554</v>
      </c>
      <c r="AK1022" s="384" t="str">
        <f t="shared" si="31"/>
        <v>NO</v>
      </c>
      <c r="AL1022" s="384" t="str">
        <f t="shared" si="32"/>
        <v>NO</v>
      </c>
      <c r="AN1022" s="196"/>
    </row>
    <row r="1023" spans="1:40" s="181" customFormat="1" x14ac:dyDescent="0.25">
      <c r="A1023" s="381" t="s">
        <v>3224</v>
      </c>
      <c r="B1023" s="382" t="s">
        <v>370</v>
      </c>
      <c r="C1023" s="382" t="s">
        <v>30</v>
      </c>
      <c r="D1023" s="382" t="s">
        <v>371</v>
      </c>
      <c r="E1023" s="382" t="s">
        <v>3</v>
      </c>
      <c r="F1023" s="383">
        <v>100</v>
      </c>
      <c r="G1023" s="383">
        <v>130</v>
      </c>
      <c r="H1023" s="383" t="s">
        <v>835</v>
      </c>
      <c r="I1023" s="383">
        <v>100</v>
      </c>
      <c r="J1023" s="383">
        <v>130</v>
      </c>
      <c r="K1023" s="383" t="s">
        <v>835</v>
      </c>
      <c r="L1023" s="385"/>
      <c r="M1023" s="383">
        <v>36</v>
      </c>
      <c r="N1023" s="383" t="s">
        <v>835</v>
      </c>
      <c r="O1023" s="385"/>
      <c r="P1023" s="385"/>
      <c r="Q1023" s="386" t="s">
        <v>11</v>
      </c>
      <c r="R1023" s="383">
        <v>75</v>
      </c>
      <c r="S1023" s="383">
        <v>123</v>
      </c>
      <c r="T1023" s="386" t="s">
        <v>34</v>
      </c>
      <c r="U1023" s="386">
        <v>79</v>
      </c>
      <c r="V1023" s="386">
        <v>120</v>
      </c>
      <c r="W1023" s="386" t="s">
        <v>11</v>
      </c>
      <c r="X1023" s="383">
        <v>67</v>
      </c>
      <c r="Y1023" s="383">
        <v>124</v>
      </c>
      <c r="Z1023" s="386" t="s">
        <v>36</v>
      </c>
      <c r="AA1023" s="386">
        <v>64</v>
      </c>
      <c r="AB1023" s="386">
        <v>121</v>
      </c>
      <c r="AC1023" s="386" t="s">
        <v>834</v>
      </c>
      <c r="AD1023" s="383" t="s">
        <v>33</v>
      </c>
      <c r="AE1023" s="383" t="s">
        <v>36</v>
      </c>
      <c r="AF1023" s="383">
        <v>87</v>
      </c>
      <c r="AG1023" s="383" t="s">
        <v>35</v>
      </c>
      <c r="AH1023" s="383" t="s">
        <v>34</v>
      </c>
      <c r="AI1023" s="383" t="s">
        <v>36</v>
      </c>
      <c r="AJ1023" s="383" t="s">
        <v>3554</v>
      </c>
      <c r="AK1023" s="384" t="str">
        <f t="shared" si="31"/>
        <v>Yes-SH</v>
      </c>
      <c r="AL1023" s="384" t="str">
        <f t="shared" si="32"/>
        <v>NO</v>
      </c>
      <c r="AN1023" s="196"/>
    </row>
    <row r="1024" spans="1:40" s="181" customFormat="1" x14ac:dyDescent="0.25">
      <c r="A1024" s="381" t="s">
        <v>3224</v>
      </c>
      <c r="B1024" s="382" t="s">
        <v>372</v>
      </c>
      <c r="C1024" s="382" t="s">
        <v>30</v>
      </c>
      <c r="D1024" s="382" t="s">
        <v>373</v>
      </c>
      <c r="E1024" s="382" t="s">
        <v>3</v>
      </c>
      <c r="F1024" s="383">
        <v>100</v>
      </c>
      <c r="G1024" s="383">
        <v>164</v>
      </c>
      <c r="H1024" s="383" t="s">
        <v>835</v>
      </c>
      <c r="I1024" s="383">
        <v>100</v>
      </c>
      <c r="J1024" s="383">
        <v>164</v>
      </c>
      <c r="K1024" s="383" t="s">
        <v>835</v>
      </c>
      <c r="L1024" s="385"/>
      <c r="M1024" s="383">
        <v>49</v>
      </c>
      <c r="N1024" s="383" t="s">
        <v>835</v>
      </c>
      <c r="O1024" s="385"/>
      <c r="P1024" s="385"/>
      <c r="Q1024" s="386" t="s">
        <v>11</v>
      </c>
      <c r="R1024" s="383">
        <v>54</v>
      </c>
      <c r="S1024" s="383">
        <v>149</v>
      </c>
      <c r="T1024" s="386" t="s">
        <v>34</v>
      </c>
      <c r="U1024" s="386">
        <v>56</v>
      </c>
      <c r="V1024" s="386">
        <v>148</v>
      </c>
      <c r="W1024" s="386" t="s">
        <v>11</v>
      </c>
      <c r="X1024" s="383">
        <v>60</v>
      </c>
      <c r="Y1024" s="383">
        <v>149</v>
      </c>
      <c r="Z1024" s="386" t="s">
        <v>34</v>
      </c>
      <c r="AA1024" s="386">
        <v>57</v>
      </c>
      <c r="AB1024" s="386">
        <v>148</v>
      </c>
      <c r="AC1024" s="386" t="s">
        <v>11</v>
      </c>
      <c r="AD1024" s="383" t="s">
        <v>57</v>
      </c>
      <c r="AE1024" s="383" t="s">
        <v>36</v>
      </c>
      <c r="AF1024" s="383">
        <v>97</v>
      </c>
      <c r="AG1024" s="383" t="s">
        <v>35</v>
      </c>
      <c r="AH1024" s="383" t="s">
        <v>34</v>
      </c>
      <c r="AI1024" s="383" t="s">
        <v>36</v>
      </c>
      <c r="AJ1024" s="383" t="s">
        <v>3554</v>
      </c>
      <c r="AK1024" s="384" t="str">
        <f t="shared" si="31"/>
        <v>Yes-SH</v>
      </c>
      <c r="AL1024" s="384" t="str">
        <f t="shared" si="32"/>
        <v>Yes-SH</v>
      </c>
      <c r="AN1024" s="196"/>
    </row>
    <row r="1025" spans="1:40" s="181" customFormat="1" x14ac:dyDescent="0.25">
      <c r="A1025" s="381" t="s">
        <v>3224</v>
      </c>
      <c r="B1025" s="382" t="s">
        <v>374</v>
      </c>
      <c r="C1025" s="382" t="s">
        <v>30</v>
      </c>
      <c r="D1025" s="382" t="s">
        <v>375</v>
      </c>
      <c r="E1025" s="382" t="s">
        <v>3</v>
      </c>
      <c r="F1025" s="383"/>
      <c r="G1025" s="383">
        <v>4</v>
      </c>
      <c r="H1025" s="383" t="s">
        <v>11</v>
      </c>
      <c r="I1025" s="383"/>
      <c r="J1025" s="383">
        <v>4</v>
      </c>
      <c r="K1025" s="383" t="s">
        <v>11</v>
      </c>
      <c r="L1025" s="385"/>
      <c r="M1025" s="383">
        <v>0</v>
      </c>
      <c r="N1025" s="383" t="s">
        <v>11</v>
      </c>
      <c r="O1025" s="385"/>
      <c r="P1025" s="385"/>
      <c r="Q1025" s="386" t="s">
        <v>11</v>
      </c>
      <c r="R1025" s="383"/>
      <c r="S1025" s="383">
        <v>4</v>
      </c>
      <c r="T1025" s="386" t="s">
        <v>11</v>
      </c>
      <c r="U1025" s="386"/>
      <c r="V1025" s="386">
        <v>4</v>
      </c>
      <c r="W1025" s="386" t="s">
        <v>11</v>
      </c>
      <c r="X1025" s="383"/>
      <c r="Y1025" s="383">
        <v>4</v>
      </c>
      <c r="Z1025" s="386" t="s">
        <v>11</v>
      </c>
      <c r="AA1025" s="386"/>
      <c r="AB1025" s="386">
        <v>4</v>
      </c>
      <c r="AC1025" s="386" t="s">
        <v>11</v>
      </c>
      <c r="AD1025" s="383" t="s">
        <v>57</v>
      </c>
      <c r="AE1025" s="383" t="s">
        <v>36</v>
      </c>
      <c r="AF1025" s="383">
        <v>74</v>
      </c>
      <c r="AG1025" s="383" t="s">
        <v>35</v>
      </c>
      <c r="AH1025" s="383" t="s">
        <v>34</v>
      </c>
      <c r="AI1025" s="383" t="s">
        <v>36</v>
      </c>
      <c r="AJ1025" s="383" t="s">
        <v>3554</v>
      </c>
      <c r="AK1025" s="384" t="str">
        <f t="shared" si="31"/>
        <v>NA</v>
      </c>
      <c r="AL1025" s="384" t="str">
        <f t="shared" si="32"/>
        <v>NA</v>
      </c>
      <c r="AN1025" s="196"/>
    </row>
    <row r="1026" spans="1:40" s="181" customFormat="1" x14ac:dyDescent="0.25">
      <c r="A1026" s="381" t="s">
        <v>3224</v>
      </c>
      <c r="B1026" s="382" t="s">
        <v>376</v>
      </c>
      <c r="C1026" s="382" t="s">
        <v>30</v>
      </c>
      <c r="D1026" s="382" t="s">
        <v>377</v>
      </c>
      <c r="E1026" s="382" t="s">
        <v>3</v>
      </c>
      <c r="F1026" s="383">
        <v>100</v>
      </c>
      <c r="G1026" s="383">
        <v>118</v>
      </c>
      <c r="H1026" s="383" t="s">
        <v>835</v>
      </c>
      <c r="I1026" s="383">
        <v>100</v>
      </c>
      <c r="J1026" s="383">
        <v>118</v>
      </c>
      <c r="K1026" s="383" t="s">
        <v>835</v>
      </c>
      <c r="L1026" s="385"/>
      <c r="M1026" s="383">
        <v>36</v>
      </c>
      <c r="N1026" s="383" t="s">
        <v>835</v>
      </c>
      <c r="O1026" s="385"/>
      <c r="P1026" s="385"/>
      <c r="Q1026" s="386" t="s">
        <v>11</v>
      </c>
      <c r="R1026" s="383">
        <v>42</v>
      </c>
      <c r="S1026" s="383">
        <v>105</v>
      </c>
      <c r="T1026" s="386" t="s">
        <v>36</v>
      </c>
      <c r="U1026" s="386">
        <v>47</v>
      </c>
      <c r="V1026" s="386">
        <v>104</v>
      </c>
      <c r="W1026" s="386" t="s">
        <v>834</v>
      </c>
      <c r="X1026" s="383">
        <v>36</v>
      </c>
      <c r="Y1026" s="383">
        <v>105</v>
      </c>
      <c r="Z1026" s="386" t="s">
        <v>36</v>
      </c>
      <c r="AA1026" s="386">
        <v>38</v>
      </c>
      <c r="AB1026" s="386">
        <v>104</v>
      </c>
      <c r="AC1026" s="386" t="s">
        <v>834</v>
      </c>
      <c r="AD1026" s="383" t="s">
        <v>46</v>
      </c>
      <c r="AE1026" s="383" t="s">
        <v>36</v>
      </c>
      <c r="AF1026" s="383">
        <v>77</v>
      </c>
      <c r="AG1026" s="383" t="s">
        <v>35</v>
      </c>
      <c r="AH1026" s="383" t="s">
        <v>34</v>
      </c>
      <c r="AI1026" s="383" t="s">
        <v>36</v>
      </c>
      <c r="AJ1026" s="383" t="s">
        <v>3554</v>
      </c>
      <c r="AK1026" s="384" t="str">
        <f t="shared" si="31"/>
        <v>NO</v>
      </c>
      <c r="AL1026" s="384" t="str">
        <f t="shared" si="32"/>
        <v>NO</v>
      </c>
      <c r="AN1026" s="196"/>
    </row>
    <row r="1027" spans="1:40" s="181" customFormat="1" x14ac:dyDescent="0.25">
      <c r="A1027" s="381" t="s">
        <v>3224</v>
      </c>
      <c r="B1027" s="382" t="s">
        <v>378</v>
      </c>
      <c r="C1027" s="382" t="s">
        <v>30</v>
      </c>
      <c r="D1027" s="382" t="s">
        <v>379</v>
      </c>
      <c r="E1027" s="382" t="s">
        <v>3</v>
      </c>
      <c r="F1027" s="383">
        <v>100</v>
      </c>
      <c r="G1027" s="383">
        <v>174</v>
      </c>
      <c r="H1027" s="383" t="s">
        <v>835</v>
      </c>
      <c r="I1027" s="383">
        <v>100</v>
      </c>
      <c r="J1027" s="383">
        <v>174</v>
      </c>
      <c r="K1027" s="383" t="s">
        <v>835</v>
      </c>
      <c r="L1027" s="385">
        <v>89</v>
      </c>
      <c r="M1027" s="383">
        <v>45</v>
      </c>
      <c r="N1027" s="383" t="s">
        <v>835</v>
      </c>
      <c r="O1027" s="385"/>
      <c r="P1027" s="385"/>
      <c r="Q1027" s="386" t="s">
        <v>11</v>
      </c>
      <c r="R1027" s="383">
        <v>49</v>
      </c>
      <c r="S1027" s="383">
        <v>160</v>
      </c>
      <c r="T1027" s="386" t="s">
        <v>36</v>
      </c>
      <c r="U1027" s="386">
        <v>56</v>
      </c>
      <c r="V1027" s="386">
        <v>158</v>
      </c>
      <c r="W1027" s="386" t="s">
        <v>834</v>
      </c>
      <c r="X1027" s="383">
        <v>51</v>
      </c>
      <c r="Y1027" s="383">
        <v>160</v>
      </c>
      <c r="Z1027" s="386" t="s">
        <v>34</v>
      </c>
      <c r="AA1027" s="386">
        <v>54</v>
      </c>
      <c r="AB1027" s="386">
        <v>158</v>
      </c>
      <c r="AC1027" s="386" t="s">
        <v>11</v>
      </c>
      <c r="AD1027" s="383" t="s">
        <v>57</v>
      </c>
      <c r="AE1027" s="383" t="s">
        <v>36</v>
      </c>
      <c r="AF1027" s="383">
        <v>87</v>
      </c>
      <c r="AG1027" s="383" t="s">
        <v>35</v>
      </c>
      <c r="AH1027" s="383" t="s">
        <v>34</v>
      </c>
      <c r="AI1027" s="383" t="s">
        <v>36</v>
      </c>
      <c r="AJ1027" s="383" t="s">
        <v>3554</v>
      </c>
      <c r="AK1027" s="384" t="str">
        <f t="shared" ref="AK1027:AK1090" si="33">IF(OR(T1027="NA",T1027="NO"),T1027,(IF(T1027="","NA",IF(OR(R1027&gt;78,AND(T1027="Yes",R1027="")),"Yes-AB",IF(W1027="NA","Yes-SH","Yes-GM")))))</f>
        <v>NO</v>
      </c>
      <c r="AL1027" s="384" t="str">
        <f t="shared" ref="AL1027:AL1090" si="34">IF(OR(Z1027="NA",Z1027="NO"),Z1027,(IF(Z1027="","NA",IF(OR(X1027&gt;79,AND(Z1027="Yes",X1027="")),"Yes-AB",IF(AC1027="NA","Yes-SH","Yes-GM")))))</f>
        <v>Yes-SH</v>
      </c>
      <c r="AN1027" s="196"/>
    </row>
    <row r="1028" spans="1:40" x14ac:dyDescent="0.25">
      <c r="A1028" s="381" t="s">
        <v>3224</v>
      </c>
      <c r="B1028" s="382" t="s">
        <v>380</v>
      </c>
      <c r="C1028" s="382" t="s">
        <v>30</v>
      </c>
      <c r="D1028" s="382" t="s">
        <v>381</v>
      </c>
      <c r="E1028" s="382" t="s">
        <v>3</v>
      </c>
      <c r="F1028" s="383">
        <v>98</v>
      </c>
      <c r="G1028" s="383">
        <v>40</v>
      </c>
      <c r="H1028" s="383" t="s">
        <v>835</v>
      </c>
      <c r="I1028" s="383">
        <v>98</v>
      </c>
      <c r="J1028" s="383">
        <v>40</v>
      </c>
      <c r="K1028" s="383" t="s">
        <v>835</v>
      </c>
      <c r="L1028" s="385"/>
      <c r="M1028" s="383">
        <v>12</v>
      </c>
      <c r="N1028" s="383" t="s">
        <v>11</v>
      </c>
      <c r="O1028" s="385"/>
      <c r="P1028" s="385"/>
      <c r="Q1028" s="386" t="s">
        <v>11</v>
      </c>
      <c r="R1028" s="383"/>
      <c r="S1028" s="383">
        <v>40</v>
      </c>
      <c r="T1028" s="386" t="s">
        <v>11</v>
      </c>
      <c r="U1028" s="386"/>
      <c r="V1028" s="386">
        <v>38</v>
      </c>
      <c r="W1028" s="386" t="s">
        <v>11</v>
      </c>
      <c r="X1028" s="383"/>
      <c r="Y1028" s="383">
        <v>40</v>
      </c>
      <c r="Z1028" s="386" t="s">
        <v>11</v>
      </c>
      <c r="AA1028" s="386"/>
      <c r="AB1028" s="386">
        <v>38</v>
      </c>
      <c r="AC1028" s="386" t="s">
        <v>11</v>
      </c>
      <c r="AD1028" s="383" t="s">
        <v>33</v>
      </c>
      <c r="AE1028" s="383" t="s">
        <v>36</v>
      </c>
      <c r="AF1028" s="383">
        <v>92</v>
      </c>
      <c r="AG1028" s="383" t="s">
        <v>35</v>
      </c>
      <c r="AH1028" s="383" t="s">
        <v>36</v>
      </c>
      <c r="AI1028" s="383" t="s">
        <v>36</v>
      </c>
      <c r="AJ1028" s="383" t="s">
        <v>3554</v>
      </c>
      <c r="AK1028" s="384" t="str">
        <f t="shared" si="33"/>
        <v>NA</v>
      </c>
      <c r="AL1028" s="384" t="str">
        <f t="shared" si="34"/>
        <v>NA</v>
      </c>
    </row>
    <row r="1029" spans="1:40" x14ac:dyDescent="0.25">
      <c r="A1029" s="381" t="s">
        <v>3224</v>
      </c>
      <c r="B1029" s="382" t="s">
        <v>382</v>
      </c>
      <c r="C1029" s="382" t="s">
        <v>30</v>
      </c>
      <c r="D1029" s="382" t="s">
        <v>383</v>
      </c>
      <c r="E1029" s="382" t="s">
        <v>3</v>
      </c>
      <c r="F1029" s="383"/>
      <c r="G1029" s="383">
        <v>7</v>
      </c>
      <c r="H1029" s="383" t="s">
        <v>11</v>
      </c>
      <c r="I1029" s="383"/>
      <c r="J1029" s="383">
        <v>7</v>
      </c>
      <c r="K1029" s="383" t="s">
        <v>11</v>
      </c>
      <c r="L1029" s="385"/>
      <c r="M1029" s="383">
        <v>1</v>
      </c>
      <c r="N1029" s="383" t="s">
        <v>11</v>
      </c>
      <c r="O1029" s="385"/>
      <c r="P1029" s="385"/>
      <c r="Q1029" s="386" t="s">
        <v>11</v>
      </c>
      <c r="R1029" s="383"/>
      <c r="S1029" s="383">
        <v>7</v>
      </c>
      <c r="T1029" s="386" t="s">
        <v>11</v>
      </c>
      <c r="U1029" s="386"/>
      <c r="V1029" s="386">
        <v>7</v>
      </c>
      <c r="W1029" s="386" t="s">
        <v>11</v>
      </c>
      <c r="X1029" s="383"/>
      <c r="Y1029" s="383">
        <v>7</v>
      </c>
      <c r="Z1029" s="386" t="s">
        <v>11</v>
      </c>
      <c r="AA1029" s="386"/>
      <c r="AB1029" s="386">
        <v>7</v>
      </c>
      <c r="AC1029" s="386" t="s">
        <v>11</v>
      </c>
      <c r="AD1029" s="383" t="s">
        <v>33</v>
      </c>
      <c r="AE1029" s="383" t="s">
        <v>36</v>
      </c>
      <c r="AF1029" s="383">
        <v>90</v>
      </c>
      <c r="AG1029" s="383" t="s">
        <v>35</v>
      </c>
      <c r="AH1029" s="383" t="s">
        <v>34</v>
      </c>
      <c r="AI1029" s="383" t="s">
        <v>36</v>
      </c>
      <c r="AJ1029" s="383" t="s">
        <v>3554</v>
      </c>
      <c r="AK1029" s="384" t="str">
        <f t="shared" si="33"/>
        <v>NA</v>
      </c>
      <c r="AL1029" s="384" t="str">
        <f t="shared" si="34"/>
        <v>NA</v>
      </c>
    </row>
    <row r="1030" spans="1:40" x14ac:dyDescent="0.25">
      <c r="A1030" s="381" t="s">
        <v>3224</v>
      </c>
      <c r="B1030" s="382" t="s">
        <v>384</v>
      </c>
      <c r="C1030" s="382" t="s">
        <v>30</v>
      </c>
      <c r="D1030" s="382" t="s">
        <v>385</v>
      </c>
      <c r="E1030" s="382" t="s">
        <v>3</v>
      </c>
      <c r="F1030" s="383"/>
      <c r="G1030" s="383">
        <v>1</v>
      </c>
      <c r="H1030" s="383" t="s">
        <v>11</v>
      </c>
      <c r="I1030" s="383"/>
      <c r="J1030" s="383">
        <v>1</v>
      </c>
      <c r="K1030" s="383" t="s">
        <v>11</v>
      </c>
      <c r="L1030" s="385"/>
      <c r="M1030" s="383">
        <v>1</v>
      </c>
      <c r="N1030" s="383" t="s">
        <v>11</v>
      </c>
      <c r="O1030" s="385"/>
      <c r="P1030" s="385"/>
      <c r="Q1030" s="386" t="s">
        <v>11</v>
      </c>
      <c r="R1030" s="383"/>
      <c r="S1030" s="383">
        <v>1</v>
      </c>
      <c r="T1030" s="386" t="s">
        <v>11</v>
      </c>
      <c r="U1030" s="386"/>
      <c r="V1030" s="386">
        <v>1</v>
      </c>
      <c r="W1030" s="386" t="s">
        <v>11</v>
      </c>
      <c r="X1030" s="383"/>
      <c r="Y1030" s="383">
        <v>1</v>
      </c>
      <c r="Z1030" s="386" t="s">
        <v>11</v>
      </c>
      <c r="AA1030" s="386"/>
      <c r="AB1030" s="386">
        <v>1</v>
      </c>
      <c r="AC1030" s="386" t="s">
        <v>11</v>
      </c>
      <c r="AD1030" s="383" t="s">
        <v>33</v>
      </c>
      <c r="AE1030" s="383" t="s">
        <v>36</v>
      </c>
      <c r="AF1030" s="383">
        <v>79</v>
      </c>
      <c r="AG1030" s="383" t="s">
        <v>35</v>
      </c>
      <c r="AH1030" s="383" t="s">
        <v>34</v>
      </c>
      <c r="AI1030" s="383" t="s">
        <v>36</v>
      </c>
      <c r="AJ1030" s="383" t="s">
        <v>3554</v>
      </c>
      <c r="AK1030" s="384" t="str">
        <f t="shared" si="33"/>
        <v>NA</v>
      </c>
      <c r="AL1030" s="384" t="str">
        <f t="shared" si="34"/>
        <v>NA</v>
      </c>
    </row>
    <row r="1031" spans="1:40" x14ac:dyDescent="0.25">
      <c r="A1031" s="381" t="s">
        <v>3224</v>
      </c>
      <c r="B1031" s="382" t="s">
        <v>386</v>
      </c>
      <c r="C1031" s="382" t="s">
        <v>30</v>
      </c>
      <c r="D1031" s="382" t="s">
        <v>387</v>
      </c>
      <c r="E1031" s="382" t="s">
        <v>3</v>
      </c>
      <c r="F1031" s="383"/>
      <c r="G1031" s="383">
        <v>25</v>
      </c>
      <c r="H1031" s="383" t="s">
        <v>11</v>
      </c>
      <c r="I1031" s="383"/>
      <c r="J1031" s="383">
        <v>25</v>
      </c>
      <c r="K1031" s="383" t="s">
        <v>11</v>
      </c>
      <c r="L1031" s="385"/>
      <c r="M1031" s="383">
        <v>10</v>
      </c>
      <c r="N1031" s="383" t="s">
        <v>11</v>
      </c>
      <c r="O1031" s="385"/>
      <c r="P1031" s="385"/>
      <c r="Q1031" s="386" t="s">
        <v>11</v>
      </c>
      <c r="R1031" s="383"/>
      <c r="S1031" s="383">
        <v>24</v>
      </c>
      <c r="T1031" s="386" t="s">
        <v>11</v>
      </c>
      <c r="U1031" s="386"/>
      <c r="V1031" s="386">
        <v>24</v>
      </c>
      <c r="W1031" s="386" t="s">
        <v>11</v>
      </c>
      <c r="X1031" s="383"/>
      <c r="Y1031" s="383">
        <v>24</v>
      </c>
      <c r="Z1031" s="386" t="s">
        <v>11</v>
      </c>
      <c r="AA1031" s="386"/>
      <c r="AB1031" s="386">
        <v>24</v>
      </c>
      <c r="AC1031" s="386" t="s">
        <v>11</v>
      </c>
      <c r="AD1031" s="383" t="s">
        <v>33</v>
      </c>
      <c r="AE1031" s="383" t="s">
        <v>36</v>
      </c>
      <c r="AF1031" s="383">
        <v>95</v>
      </c>
      <c r="AG1031" s="383" t="s">
        <v>35</v>
      </c>
      <c r="AH1031" s="383" t="s">
        <v>34</v>
      </c>
      <c r="AI1031" s="383" t="s">
        <v>36</v>
      </c>
      <c r="AJ1031" s="383" t="s">
        <v>3554</v>
      </c>
      <c r="AK1031" s="384" t="str">
        <f t="shared" si="33"/>
        <v>NA</v>
      </c>
      <c r="AL1031" s="384" t="str">
        <f t="shared" si="34"/>
        <v>NA</v>
      </c>
    </row>
    <row r="1032" spans="1:40" x14ac:dyDescent="0.25">
      <c r="A1032" s="381" t="s">
        <v>3224</v>
      </c>
      <c r="B1032" s="382" t="s">
        <v>388</v>
      </c>
      <c r="C1032" s="382" t="s">
        <v>30</v>
      </c>
      <c r="D1032" s="382" t="s">
        <v>389</v>
      </c>
      <c r="E1032" s="382" t="s">
        <v>3</v>
      </c>
      <c r="F1032" s="383">
        <v>100</v>
      </c>
      <c r="G1032" s="383">
        <v>174</v>
      </c>
      <c r="H1032" s="383" t="s">
        <v>835</v>
      </c>
      <c r="I1032" s="383">
        <v>100</v>
      </c>
      <c r="J1032" s="383">
        <v>174</v>
      </c>
      <c r="K1032" s="383" t="s">
        <v>835</v>
      </c>
      <c r="L1032" s="385"/>
      <c r="M1032" s="383">
        <v>55</v>
      </c>
      <c r="N1032" s="383" t="s">
        <v>835</v>
      </c>
      <c r="O1032" s="385"/>
      <c r="P1032" s="385"/>
      <c r="Q1032" s="386" t="s">
        <v>11</v>
      </c>
      <c r="R1032" s="383">
        <v>78</v>
      </c>
      <c r="S1032" s="383">
        <v>168</v>
      </c>
      <c r="T1032" s="386" t="s">
        <v>34</v>
      </c>
      <c r="U1032" s="386">
        <v>81</v>
      </c>
      <c r="V1032" s="386">
        <v>160</v>
      </c>
      <c r="W1032" s="386" t="s">
        <v>11</v>
      </c>
      <c r="X1032" s="383">
        <v>75</v>
      </c>
      <c r="Y1032" s="383">
        <v>168</v>
      </c>
      <c r="Z1032" s="386" t="s">
        <v>34</v>
      </c>
      <c r="AA1032" s="386">
        <v>83</v>
      </c>
      <c r="AB1032" s="386">
        <v>160</v>
      </c>
      <c r="AC1032" s="386" t="s">
        <v>11</v>
      </c>
      <c r="AD1032" s="383" t="s">
        <v>33</v>
      </c>
      <c r="AE1032" s="383" t="s">
        <v>34</v>
      </c>
      <c r="AF1032" s="383">
        <v>100</v>
      </c>
      <c r="AG1032" s="383" t="s">
        <v>35</v>
      </c>
      <c r="AH1032" s="383" t="s">
        <v>34</v>
      </c>
      <c r="AI1032" s="383" t="s">
        <v>36</v>
      </c>
      <c r="AJ1032" s="383" t="s">
        <v>3554</v>
      </c>
      <c r="AK1032" s="384" t="str">
        <f t="shared" si="33"/>
        <v>Yes-SH</v>
      </c>
      <c r="AL1032" s="384" t="str">
        <f t="shared" si="34"/>
        <v>Yes-SH</v>
      </c>
    </row>
    <row r="1033" spans="1:40" x14ac:dyDescent="0.25">
      <c r="A1033" s="381" t="s">
        <v>3224</v>
      </c>
      <c r="B1033" s="382" t="s">
        <v>390</v>
      </c>
      <c r="C1033" s="382" t="s">
        <v>30</v>
      </c>
      <c r="D1033" s="382" t="s">
        <v>391</v>
      </c>
      <c r="E1033" s="382" t="s">
        <v>3</v>
      </c>
      <c r="F1033" s="383">
        <v>100</v>
      </c>
      <c r="G1033" s="383">
        <v>178</v>
      </c>
      <c r="H1033" s="383" t="s">
        <v>835</v>
      </c>
      <c r="I1033" s="383">
        <v>100</v>
      </c>
      <c r="J1033" s="383">
        <v>178</v>
      </c>
      <c r="K1033" s="383" t="s">
        <v>835</v>
      </c>
      <c r="L1033" s="385"/>
      <c r="M1033" s="383">
        <v>54</v>
      </c>
      <c r="N1033" s="383" t="s">
        <v>835</v>
      </c>
      <c r="O1033" s="385"/>
      <c r="P1033" s="385"/>
      <c r="Q1033" s="386" t="s">
        <v>11</v>
      </c>
      <c r="R1033" s="383">
        <v>63</v>
      </c>
      <c r="S1033" s="383">
        <v>169</v>
      </c>
      <c r="T1033" s="386" t="s">
        <v>34</v>
      </c>
      <c r="U1033" s="386">
        <v>72</v>
      </c>
      <c r="V1033" s="386">
        <v>165</v>
      </c>
      <c r="W1033" s="386" t="s">
        <v>11</v>
      </c>
      <c r="X1033" s="383">
        <v>67</v>
      </c>
      <c r="Y1033" s="383">
        <v>169</v>
      </c>
      <c r="Z1033" s="386" t="s">
        <v>36</v>
      </c>
      <c r="AA1033" s="386">
        <v>68</v>
      </c>
      <c r="AB1033" s="386">
        <v>165</v>
      </c>
      <c r="AC1033" s="386" t="s">
        <v>834</v>
      </c>
      <c r="AD1033" s="383" t="s">
        <v>104</v>
      </c>
      <c r="AE1033" s="383" t="s">
        <v>36</v>
      </c>
      <c r="AF1033" s="383">
        <v>92</v>
      </c>
      <c r="AG1033" s="383" t="s">
        <v>35</v>
      </c>
      <c r="AH1033" s="383" t="s">
        <v>34</v>
      </c>
      <c r="AI1033" s="383" t="s">
        <v>36</v>
      </c>
      <c r="AJ1033" s="383" t="s">
        <v>3554</v>
      </c>
      <c r="AK1033" s="384" t="str">
        <f t="shared" si="33"/>
        <v>Yes-SH</v>
      </c>
      <c r="AL1033" s="384" t="str">
        <f t="shared" si="34"/>
        <v>NO</v>
      </c>
    </row>
    <row r="1034" spans="1:40" x14ac:dyDescent="0.25">
      <c r="A1034" s="381" t="s">
        <v>3224</v>
      </c>
      <c r="B1034" s="382" t="s">
        <v>392</v>
      </c>
      <c r="C1034" s="382" t="s">
        <v>30</v>
      </c>
      <c r="D1034" s="382" t="s">
        <v>393</v>
      </c>
      <c r="E1034" s="382" t="s">
        <v>3</v>
      </c>
      <c r="F1034" s="383">
        <v>100</v>
      </c>
      <c r="G1034" s="383">
        <v>147</v>
      </c>
      <c r="H1034" s="383" t="s">
        <v>835</v>
      </c>
      <c r="I1034" s="383">
        <v>100</v>
      </c>
      <c r="J1034" s="383">
        <v>147</v>
      </c>
      <c r="K1034" s="383" t="s">
        <v>835</v>
      </c>
      <c r="L1034" s="385"/>
      <c r="M1034" s="383">
        <v>46</v>
      </c>
      <c r="N1034" s="383" t="s">
        <v>835</v>
      </c>
      <c r="O1034" s="385"/>
      <c r="P1034" s="385"/>
      <c r="Q1034" s="386" t="s">
        <v>11</v>
      </c>
      <c r="R1034" s="383">
        <v>64</v>
      </c>
      <c r="S1034" s="383">
        <v>143</v>
      </c>
      <c r="T1034" s="386" t="s">
        <v>36</v>
      </c>
      <c r="U1034" s="386">
        <v>66</v>
      </c>
      <c r="V1034" s="386">
        <v>140</v>
      </c>
      <c r="W1034" s="386" t="s">
        <v>834</v>
      </c>
      <c r="X1034" s="383">
        <v>58</v>
      </c>
      <c r="Y1034" s="383">
        <v>143</v>
      </c>
      <c r="Z1034" s="386" t="s">
        <v>36</v>
      </c>
      <c r="AA1034" s="386">
        <v>56</v>
      </c>
      <c r="AB1034" s="386">
        <v>140</v>
      </c>
      <c r="AC1034" s="386" t="s">
        <v>834</v>
      </c>
      <c r="AD1034" s="383" t="s">
        <v>33</v>
      </c>
      <c r="AE1034" s="383" t="s">
        <v>36</v>
      </c>
      <c r="AF1034" s="383">
        <v>85</v>
      </c>
      <c r="AG1034" s="383" t="s">
        <v>35</v>
      </c>
      <c r="AH1034" s="383" t="s">
        <v>34</v>
      </c>
      <c r="AI1034" s="383" t="s">
        <v>36</v>
      </c>
      <c r="AJ1034" s="383" t="s">
        <v>3554</v>
      </c>
      <c r="AK1034" s="384" t="str">
        <f t="shared" si="33"/>
        <v>NO</v>
      </c>
      <c r="AL1034" s="384" t="str">
        <f t="shared" si="34"/>
        <v>NO</v>
      </c>
    </row>
    <row r="1035" spans="1:40" x14ac:dyDescent="0.25">
      <c r="A1035" s="381" t="s">
        <v>3224</v>
      </c>
      <c r="B1035" s="382" t="s">
        <v>394</v>
      </c>
      <c r="C1035" s="382" t="s">
        <v>30</v>
      </c>
      <c r="D1035" s="382" t="s">
        <v>395</v>
      </c>
      <c r="E1035" s="382" t="s">
        <v>3</v>
      </c>
      <c r="F1035" s="383">
        <v>100</v>
      </c>
      <c r="G1035" s="383">
        <v>64</v>
      </c>
      <c r="H1035" s="383" t="s">
        <v>835</v>
      </c>
      <c r="I1035" s="383">
        <v>100</v>
      </c>
      <c r="J1035" s="383">
        <v>64</v>
      </c>
      <c r="K1035" s="383" t="s">
        <v>835</v>
      </c>
      <c r="L1035" s="385"/>
      <c r="M1035" s="383">
        <v>18</v>
      </c>
      <c r="N1035" s="383" t="s">
        <v>11</v>
      </c>
      <c r="O1035" s="385"/>
      <c r="P1035" s="385"/>
      <c r="Q1035" s="386" t="s">
        <v>11</v>
      </c>
      <c r="R1035" s="383">
        <v>45</v>
      </c>
      <c r="S1035" s="383">
        <v>60</v>
      </c>
      <c r="T1035" s="386" t="s">
        <v>36</v>
      </c>
      <c r="U1035" s="386">
        <v>53</v>
      </c>
      <c r="V1035" s="386">
        <v>60</v>
      </c>
      <c r="W1035" s="386" t="s">
        <v>834</v>
      </c>
      <c r="X1035" s="383">
        <v>30</v>
      </c>
      <c r="Y1035" s="383">
        <v>60</v>
      </c>
      <c r="Z1035" s="386" t="s">
        <v>36</v>
      </c>
      <c r="AA1035" s="386">
        <v>20</v>
      </c>
      <c r="AB1035" s="386">
        <v>60</v>
      </c>
      <c r="AC1035" s="386" t="s">
        <v>834</v>
      </c>
      <c r="AD1035" s="383" t="s">
        <v>46</v>
      </c>
      <c r="AE1035" s="383" t="s">
        <v>36</v>
      </c>
      <c r="AF1035" s="383">
        <v>67</v>
      </c>
      <c r="AG1035" s="383" t="s">
        <v>35</v>
      </c>
      <c r="AH1035" s="383" t="s">
        <v>34</v>
      </c>
      <c r="AI1035" s="383" t="s">
        <v>36</v>
      </c>
      <c r="AJ1035" s="383" t="s">
        <v>3554</v>
      </c>
      <c r="AK1035" s="384" t="str">
        <f t="shared" si="33"/>
        <v>NO</v>
      </c>
      <c r="AL1035" s="384" t="str">
        <f t="shared" si="34"/>
        <v>NO</v>
      </c>
    </row>
    <row r="1036" spans="1:40" x14ac:dyDescent="0.25">
      <c r="A1036" s="381" t="s">
        <v>3224</v>
      </c>
      <c r="B1036" s="382" t="s">
        <v>396</v>
      </c>
      <c r="C1036" s="382" t="s">
        <v>30</v>
      </c>
      <c r="D1036" s="382" t="s">
        <v>397</v>
      </c>
      <c r="E1036" s="382" t="s">
        <v>3</v>
      </c>
      <c r="F1036" s="383">
        <v>100</v>
      </c>
      <c r="G1036" s="383">
        <v>86</v>
      </c>
      <c r="H1036" s="383" t="s">
        <v>835</v>
      </c>
      <c r="I1036" s="383">
        <v>100</v>
      </c>
      <c r="J1036" s="383">
        <v>86</v>
      </c>
      <c r="K1036" s="383" t="s">
        <v>835</v>
      </c>
      <c r="L1036" s="385"/>
      <c r="M1036" s="383">
        <v>29</v>
      </c>
      <c r="N1036" s="383" t="s">
        <v>11</v>
      </c>
      <c r="O1036" s="385"/>
      <c r="P1036" s="385"/>
      <c r="Q1036" s="386" t="s">
        <v>11</v>
      </c>
      <c r="R1036" s="383">
        <v>38</v>
      </c>
      <c r="S1036" s="383">
        <v>78</v>
      </c>
      <c r="T1036" s="386" t="s">
        <v>36</v>
      </c>
      <c r="U1036" s="386">
        <v>47</v>
      </c>
      <c r="V1036" s="386">
        <v>77</v>
      </c>
      <c r="W1036" s="386" t="s">
        <v>834</v>
      </c>
      <c r="X1036" s="383">
        <v>33</v>
      </c>
      <c r="Y1036" s="383">
        <v>78</v>
      </c>
      <c r="Z1036" s="386" t="s">
        <v>36</v>
      </c>
      <c r="AA1036" s="386">
        <v>27</v>
      </c>
      <c r="AB1036" s="386">
        <v>77</v>
      </c>
      <c r="AC1036" s="386" t="s">
        <v>834</v>
      </c>
      <c r="AD1036" s="383" t="s">
        <v>214</v>
      </c>
      <c r="AE1036" s="383" t="s">
        <v>36</v>
      </c>
      <c r="AF1036" s="383">
        <v>72</v>
      </c>
      <c r="AG1036" s="383" t="s">
        <v>35</v>
      </c>
      <c r="AH1036" s="383" t="s">
        <v>34</v>
      </c>
      <c r="AI1036" s="383" t="s">
        <v>36</v>
      </c>
      <c r="AJ1036" s="383" t="s">
        <v>3554</v>
      </c>
      <c r="AK1036" s="384" t="str">
        <f t="shared" si="33"/>
        <v>NO</v>
      </c>
      <c r="AL1036" s="384" t="str">
        <f t="shared" si="34"/>
        <v>NO</v>
      </c>
    </row>
    <row r="1037" spans="1:40" s="181" customFormat="1" x14ac:dyDescent="0.25">
      <c r="A1037" s="381" t="s">
        <v>3224</v>
      </c>
      <c r="B1037" s="382" t="s">
        <v>398</v>
      </c>
      <c r="C1037" s="382" t="s">
        <v>30</v>
      </c>
      <c r="D1037" s="382" t="s">
        <v>399</v>
      </c>
      <c r="E1037" s="382" t="s">
        <v>3</v>
      </c>
      <c r="F1037" s="383"/>
      <c r="G1037" s="383">
        <v>26</v>
      </c>
      <c r="H1037" s="383" t="s">
        <v>11</v>
      </c>
      <c r="I1037" s="383"/>
      <c r="J1037" s="383">
        <v>26</v>
      </c>
      <c r="K1037" s="383" t="s">
        <v>11</v>
      </c>
      <c r="L1037" s="385"/>
      <c r="M1037" s="383">
        <v>9</v>
      </c>
      <c r="N1037" s="383" t="s">
        <v>11</v>
      </c>
      <c r="O1037" s="385"/>
      <c r="P1037" s="385"/>
      <c r="Q1037" s="386" t="s">
        <v>11</v>
      </c>
      <c r="R1037" s="383"/>
      <c r="S1037" s="383">
        <v>26</v>
      </c>
      <c r="T1037" s="386" t="s">
        <v>11</v>
      </c>
      <c r="U1037" s="386"/>
      <c r="V1037" s="386">
        <v>24</v>
      </c>
      <c r="W1037" s="386" t="s">
        <v>11</v>
      </c>
      <c r="X1037" s="383"/>
      <c r="Y1037" s="383">
        <v>26</v>
      </c>
      <c r="Z1037" s="386" t="s">
        <v>11</v>
      </c>
      <c r="AA1037" s="386"/>
      <c r="AB1037" s="386">
        <v>24</v>
      </c>
      <c r="AC1037" s="386" t="s">
        <v>11</v>
      </c>
      <c r="AD1037" s="383" t="s">
        <v>33</v>
      </c>
      <c r="AE1037" s="383" t="s">
        <v>34</v>
      </c>
      <c r="AF1037" s="383">
        <v>100</v>
      </c>
      <c r="AG1037" s="383" t="s">
        <v>35</v>
      </c>
      <c r="AH1037" s="383" t="s">
        <v>36</v>
      </c>
      <c r="AI1037" s="383" t="s">
        <v>36</v>
      </c>
      <c r="AJ1037" s="383" t="s">
        <v>3554</v>
      </c>
      <c r="AK1037" s="384" t="str">
        <f t="shared" si="33"/>
        <v>NA</v>
      </c>
      <c r="AL1037" s="384" t="str">
        <f t="shared" si="34"/>
        <v>NA</v>
      </c>
      <c r="AN1037" s="196"/>
    </row>
    <row r="1038" spans="1:40" s="181" customFormat="1" x14ac:dyDescent="0.25">
      <c r="A1038" s="381" t="s">
        <v>3224</v>
      </c>
      <c r="B1038" s="382" t="s">
        <v>400</v>
      </c>
      <c r="C1038" s="382" t="s">
        <v>30</v>
      </c>
      <c r="D1038" s="382" t="s">
        <v>401</v>
      </c>
      <c r="E1038" s="382" t="s">
        <v>3</v>
      </c>
      <c r="F1038" s="383">
        <v>100</v>
      </c>
      <c r="G1038" s="383">
        <v>138</v>
      </c>
      <c r="H1038" s="383" t="s">
        <v>835</v>
      </c>
      <c r="I1038" s="383">
        <v>100</v>
      </c>
      <c r="J1038" s="383">
        <v>138</v>
      </c>
      <c r="K1038" s="383" t="s">
        <v>835</v>
      </c>
      <c r="L1038" s="385">
        <v>93</v>
      </c>
      <c r="M1038" s="383">
        <v>42</v>
      </c>
      <c r="N1038" s="383" t="s">
        <v>835</v>
      </c>
      <c r="O1038" s="385"/>
      <c r="P1038" s="385"/>
      <c r="Q1038" s="386" t="s">
        <v>11</v>
      </c>
      <c r="R1038" s="383">
        <v>48</v>
      </c>
      <c r="S1038" s="383">
        <v>131</v>
      </c>
      <c r="T1038" s="386" t="s">
        <v>36</v>
      </c>
      <c r="U1038" s="386">
        <v>54</v>
      </c>
      <c r="V1038" s="386">
        <v>127</v>
      </c>
      <c r="W1038" s="386" t="s">
        <v>834</v>
      </c>
      <c r="X1038" s="383">
        <v>47</v>
      </c>
      <c r="Y1038" s="383">
        <v>131</v>
      </c>
      <c r="Z1038" s="386" t="s">
        <v>36</v>
      </c>
      <c r="AA1038" s="386">
        <v>46</v>
      </c>
      <c r="AB1038" s="386">
        <v>127</v>
      </c>
      <c r="AC1038" s="386" t="s">
        <v>834</v>
      </c>
      <c r="AD1038" s="383" t="s">
        <v>104</v>
      </c>
      <c r="AE1038" s="383" t="s">
        <v>36</v>
      </c>
      <c r="AF1038" s="383">
        <v>69</v>
      </c>
      <c r="AG1038" s="383" t="s">
        <v>35</v>
      </c>
      <c r="AH1038" s="383" t="s">
        <v>34</v>
      </c>
      <c r="AI1038" s="383" t="s">
        <v>36</v>
      </c>
      <c r="AJ1038" s="383" t="s">
        <v>3554</v>
      </c>
      <c r="AK1038" s="384" t="str">
        <f t="shared" si="33"/>
        <v>NO</v>
      </c>
      <c r="AL1038" s="384" t="str">
        <f t="shared" si="34"/>
        <v>NO</v>
      </c>
      <c r="AN1038" s="196"/>
    </row>
    <row r="1039" spans="1:40" s="181" customFormat="1" x14ac:dyDescent="0.25">
      <c r="A1039" s="381" t="s">
        <v>3224</v>
      </c>
      <c r="B1039" s="382" t="s">
        <v>402</v>
      </c>
      <c r="C1039" s="382" t="s">
        <v>30</v>
      </c>
      <c r="D1039" s="382" t="s">
        <v>403</v>
      </c>
      <c r="E1039" s="382" t="s">
        <v>3</v>
      </c>
      <c r="F1039" s="383">
        <v>100</v>
      </c>
      <c r="G1039" s="383">
        <v>106</v>
      </c>
      <c r="H1039" s="383" t="s">
        <v>835</v>
      </c>
      <c r="I1039" s="383">
        <v>100</v>
      </c>
      <c r="J1039" s="383">
        <v>106</v>
      </c>
      <c r="K1039" s="383" t="s">
        <v>835</v>
      </c>
      <c r="L1039" s="385"/>
      <c r="M1039" s="383">
        <v>32</v>
      </c>
      <c r="N1039" s="383" t="s">
        <v>835</v>
      </c>
      <c r="O1039" s="385"/>
      <c r="P1039" s="385"/>
      <c r="Q1039" s="386" t="s">
        <v>11</v>
      </c>
      <c r="R1039" s="383">
        <v>42</v>
      </c>
      <c r="S1039" s="383">
        <v>97</v>
      </c>
      <c r="T1039" s="386" t="s">
        <v>36</v>
      </c>
      <c r="U1039" s="386">
        <v>51</v>
      </c>
      <c r="V1039" s="386">
        <v>96</v>
      </c>
      <c r="W1039" s="386" t="s">
        <v>834</v>
      </c>
      <c r="X1039" s="383">
        <v>49</v>
      </c>
      <c r="Y1039" s="383">
        <v>97</v>
      </c>
      <c r="Z1039" s="386" t="s">
        <v>34</v>
      </c>
      <c r="AA1039" s="386">
        <v>55</v>
      </c>
      <c r="AB1039" s="386">
        <v>97</v>
      </c>
      <c r="AC1039" s="386" t="s">
        <v>11</v>
      </c>
      <c r="AD1039" s="383" t="s">
        <v>57</v>
      </c>
      <c r="AE1039" s="383" t="s">
        <v>36</v>
      </c>
      <c r="AF1039" s="383">
        <v>87</v>
      </c>
      <c r="AG1039" s="383" t="s">
        <v>35</v>
      </c>
      <c r="AH1039" s="383" t="s">
        <v>34</v>
      </c>
      <c r="AI1039" s="383" t="s">
        <v>36</v>
      </c>
      <c r="AJ1039" s="383" t="s">
        <v>3554</v>
      </c>
      <c r="AK1039" s="384" t="str">
        <f t="shared" si="33"/>
        <v>NO</v>
      </c>
      <c r="AL1039" s="384" t="str">
        <f t="shared" si="34"/>
        <v>Yes-SH</v>
      </c>
      <c r="AN1039" s="196"/>
    </row>
    <row r="1040" spans="1:40" s="181" customFormat="1" x14ac:dyDescent="0.25">
      <c r="A1040" s="381" t="s">
        <v>3224</v>
      </c>
      <c r="B1040" s="382" t="s">
        <v>404</v>
      </c>
      <c r="C1040" s="382" t="s">
        <v>30</v>
      </c>
      <c r="D1040" s="382" t="s">
        <v>405</v>
      </c>
      <c r="E1040" s="382" t="s">
        <v>3</v>
      </c>
      <c r="F1040" s="383">
        <v>100</v>
      </c>
      <c r="G1040" s="383">
        <v>339</v>
      </c>
      <c r="H1040" s="383" t="s">
        <v>835</v>
      </c>
      <c r="I1040" s="383">
        <v>99</v>
      </c>
      <c r="J1040" s="383">
        <v>338</v>
      </c>
      <c r="K1040" s="383" t="s">
        <v>835</v>
      </c>
      <c r="L1040" s="385"/>
      <c r="M1040" s="383">
        <v>110</v>
      </c>
      <c r="N1040" s="383" t="s">
        <v>835</v>
      </c>
      <c r="O1040" s="385"/>
      <c r="P1040" s="385"/>
      <c r="Q1040" s="386" t="s">
        <v>11</v>
      </c>
      <c r="R1040" s="383">
        <v>55</v>
      </c>
      <c r="S1040" s="383">
        <v>321</v>
      </c>
      <c r="T1040" s="386" t="s">
        <v>36</v>
      </c>
      <c r="U1040" s="386">
        <v>63</v>
      </c>
      <c r="V1040" s="386">
        <v>314</v>
      </c>
      <c r="W1040" s="386" t="s">
        <v>834</v>
      </c>
      <c r="X1040" s="383">
        <v>70</v>
      </c>
      <c r="Y1040" s="383">
        <v>321</v>
      </c>
      <c r="Z1040" s="386" t="s">
        <v>34</v>
      </c>
      <c r="AA1040" s="386">
        <v>71</v>
      </c>
      <c r="AB1040" s="386">
        <v>315</v>
      </c>
      <c r="AC1040" s="386" t="s">
        <v>11</v>
      </c>
      <c r="AD1040" s="383" t="s">
        <v>33</v>
      </c>
      <c r="AE1040" s="383" t="s">
        <v>36</v>
      </c>
      <c r="AF1040" s="383">
        <v>87</v>
      </c>
      <c r="AG1040" s="383" t="s">
        <v>35</v>
      </c>
      <c r="AH1040" s="383" t="s">
        <v>34</v>
      </c>
      <c r="AI1040" s="383" t="s">
        <v>36</v>
      </c>
      <c r="AJ1040" s="383" t="s">
        <v>3554</v>
      </c>
      <c r="AK1040" s="384" t="str">
        <f t="shared" si="33"/>
        <v>NO</v>
      </c>
      <c r="AL1040" s="384" t="str">
        <f t="shared" si="34"/>
        <v>Yes-SH</v>
      </c>
      <c r="AN1040" s="196"/>
    </row>
    <row r="1041" spans="1:40" s="181" customFormat="1" x14ac:dyDescent="0.25">
      <c r="A1041" s="381" t="s">
        <v>3224</v>
      </c>
      <c r="B1041" s="382" t="s">
        <v>406</v>
      </c>
      <c r="C1041" s="382" t="s">
        <v>30</v>
      </c>
      <c r="D1041" s="382" t="s">
        <v>407</v>
      </c>
      <c r="E1041" s="382" t="s">
        <v>3</v>
      </c>
      <c r="F1041" s="383">
        <v>100</v>
      </c>
      <c r="G1041" s="383">
        <v>189</v>
      </c>
      <c r="H1041" s="383" t="s">
        <v>835</v>
      </c>
      <c r="I1041" s="383">
        <v>100</v>
      </c>
      <c r="J1041" s="383">
        <v>189</v>
      </c>
      <c r="K1041" s="383" t="s">
        <v>835</v>
      </c>
      <c r="L1041" s="385">
        <v>90</v>
      </c>
      <c r="M1041" s="383">
        <v>63</v>
      </c>
      <c r="N1041" s="383" t="s">
        <v>835</v>
      </c>
      <c r="O1041" s="385"/>
      <c r="P1041" s="385"/>
      <c r="Q1041" s="386" t="s">
        <v>11</v>
      </c>
      <c r="R1041" s="383">
        <v>44</v>
      </c>
      <c r="S1041" s="383">
        <v>182</v>
      </c>
      <c r="T1041" s="386" t="s">
        <v>36</v>
      </c>
      <c r="U1041" s="386">
        <v>53</v>
      </c>
      <c r="V1041" s="386">
        <v>179</v>
      </c>
      <c r="W1041" s="386" t="s">
        <v>834</v>
      </c>
      <c r="X1041" s="383">
        <v>75</v>
      </c>
      <c r="Y1041" s="383">
        <v>182</v>
      </c>
      <c r="Z1041" s="386" t="s">
        <v>34</v>
      </c>
      <c r="AA1041" s="386">
        <v>73</v>
      </c>
      <c r="AB1041" s="386">
        <v>180</v>
      </c>
      <c r="AC1041" s="386" t="s">
        <v>11</v>
      </c>
      <c r="AD1041" s="383" t="s">
        <v>57</v>
      </c>
      <c r="AE1041" s="383" t="s">
        <v>36</v>
      </c>
      <c r="AF1041" s="383">
        <v>90</v>
      </c>
      <c r="AG1041" s="383" t="s">
        <v>35</v>
      </c>
      <c r="AH1041" s="383" t="s">
        <v>34</v>
      </c>
      <c r="AI1041" s="383" t="s">
        <v>36</v>
      </c>
      <c r="AJ1041" s="383" t="s">
        <v>3554</v>
      </c>
      <c r="AK1041" s="384" t="str">
        <f t="shared" si="33"/>
        <v>NO</v>
      </c>
      <c r="AL1041" s="384" t="str">
        <f t="shared" si="34"/>
        <v>Yes-SH</v>
      </c>
      <c r="AN1041" s="196"/>
    </row>
    <row r="1042" spans="1:40" s="181" customFormat="1" x14ac:dyDescent="0.25">
      <c r="A1042" s="381" t="s">
        <v>3224</v>
      </c>
      <c r="B1042" s="382" t="s">
        <v>408</v>
      </c>
      <c r="C1042" s="382" t="s">
        <v>30</v>
      </c>
      <c r="D1042" s="382" t="s">
        <v>409</v>
      </c>
      <c r="E1042" s="382" t="s">
        <v>3</v>
      </c>
      <c r="F1042" s="383"/>
      <c r="G1042" s="383">
        <v>16</v>
      </c>
      <c r="H1042" s="383" t="s">
        <v>11</v>
      </c>
      <c r="I1042" s="383"/>
      <c r="J1042" s="383">
        <v>16</v>
      </c>
      <c r="K1042" s="383" t="s">
        <v>11</v>
      </c>
      <c r="L1042" s="385"/>
      <c r="M1042" s="383">
        <v>6</v>
      </c>
      <c r="N1042" s="383" t="s">
        <v>11</v>
      </c>
      <c r="O1042" s="385"/>
      <c r="P1042" s="385"/>
      <c r="Q1042" s="386" t="s">
        <v>11</v>
      </c>
      <c r="R1042" s="383"/>
      <c r="S1042" s="383">
        <v>16</v>
      </c>
      <c r="T1042" s="386" t="s">
        <v>11</v>
      </c>
      <c r="U1042" s="386"/>
      <c r="V1042" s="386">
        <v>16</v>
      </c>
      <c r="W1042" s="386" t="s">
        <v>11</v>
      </c>
      <c r="X1042" s="383"/>
      <c r="Y1042" s="383">
        <v>16</v>
      </c>
      <c r="Z1042" s="386" t="s">
        <v>11</v>
      </c>
      <c r="AA1042" s="386"/>
      <c r="AB1042" s="386">
        <v>16</v>
      </c>
      <c r="AC1042" s="386" t="s">
        <v>11</v>
      </c>
      <c r="AD1042" s="383" t="s">
        <v>33</v>
      </c>
      <c r="AE1042" s="383" t="s">
        <v>36</v>
      </c>
      <c r="AF1042" s="383">
        <v>85</v>
      </c>
      <c r="AG1042" s="383" t="s">
        <v>35</v>
      </c>
      <c r="AH1042" s="383" t="s">
        <v>34</v>
      </c>
      <c r="AI1042" s="383" t="s">
        <v>36</v>
      </c>
      <c r="AJ1042" s="383" t="s">
        <v>3554</v>
      </c>
      <c r="AK1042" s="384" t="str">
        <f t="shared" si="33"/>
        <v>NA</v>
      </c>
      <c r="AL1042" s="384" t="str">
        <f t="shared" si="34"/>
        <v>NA</v>
      </c>
      <c r="AN1042" s="196"/>
    </row>
    <row r="1043" spans="1:40" s="181" customFormat="1" x14ac:dyDescent="0.25">
      <c r="A1043" s="381" t="s">
        <v>3224</v>
      </c>
      <c r="B1043" s="382" t="s">
        <v>410</v>
      </c>
      <c r="C1043" s="382" t="s">
        <v>30</v>
      </c>
      <c r="D1043" s="382" t="s">
        <v>411</v>
      </c>
      <c r="E1043" s="382" t="s">
        <v>3</v>
      </c>
      <c r="F1043" s="383">
        <v>100</v>
      </c>
      <c r="G1043" s="383">
        <v>214</v>
      </c>
      <c r="H1043" s="383" t="s">
        <v>835</v>
      </c>
      <c r="I1043" s="383">
        <v>100</v>
      </c>
      <c r="J1043" s="383">
        <v>214</v>
      </c>
      <c r="K1043" s="383" t="s">
        <v>835</v>
      </c>
      <c r="L1043" s="385"/>
      <c r="M1043" s="383">
        <v>63</v>
      </c>
      <c r="N1043" s="383" t="s">
        <v>835</v>
      </c>
      <c r="O1043" s="385"/>
      <c r="P1043" s="385"/>
      <c r="Q1043" s="386" t="s">
        <v>11</v>
      </c>
      <c r="R1043" s="383">
        <v>61</v>
      </c>
      <c r="S1043" s="383">
        <v>199</v>
      </c>
      <c r="T1043" s="386" t="s">
        <v>34</v>
      </c>
      <c r="U1043" s="386">
        <v>66</v>
      </c>
      <c r="V1043" s="386">
        <v>195</v>
      </c>
      <c r="W1043" s="386" t="s">
        <v>11</v>
      </c>
      <c r="X1043" s="383">
        <v>63</v>
      </c>
      <c r="Y1043" s="383">
        <v>199</v>
      </c>
      <c r="Z1043" s="386" t="s">
        <v>34</v>
      </c>
      <c r="AA1043" s="386">
        <v>66</v>
      </c>
      <c r="AB1043" s="386">
        <v>195</v>
      </c>
      <c r="AC1043" s="386" t="s">
        <v>11</v>
      </c>
      <c r="AD1043" s="383" t="s">
        <v>57</v>
      </c>
      <c r="AE1043" s="383" t="s">
        <v>34</v>
      </c>
      <c r="AF1043" s="383">
        <v>100</v>
      </c>
      <c r="AG1043" s="383" t="s">
        <v>35</v>
      </c>
      <c r="AH1043" s="383" t="s">
        <v>34</v>
      </c>
      <c r="AI1043" s="383" t="s">
        <v>36</v>
      </c>
      <c r="AJ1043" s="383" t="s">
        <v>3554</v>
      </c>
      <c r="AK1043" s="384" t="str">
        <f t="shared" si="33"/>
        <v>Yes-SH</v>
      </c>
      <c r="AL1043" s="384" t="str">
        <f t="shared" si="34"/>
        <v>Yes-SH</v>
      </c>
      <c r="AN1043" s="196"/>
    </row>
    <row r="1044" spans="1:40" s="181" customFormat="1" x14ac:dyDescent="0.25">
      <c r="A1044" s="381" t="s">
        <v>3224</v>
      </c>
      <c r="B1044" s="382" t="s">
        <v>412</v>
      </c>
      <c r="C1044" s="382" t="s">
        <v>30</v>
      </c>
      <c r="D1044" s="382" t="s">
        <v>413</v>
      </c>
      <c r="E1044" s="382" t="s">
        <v>3</v>
      </c>
      <c r="F1044" s="383"/>
      <c r="G1044" s="383">
        <v>18</v>
      </c>
      <c r="H1044" s="383" t="s">
        <v>11</v>
      </c>
      <c r="I1044" s="383"/>
      <c r="J1044" s="383">
        <v>18</v>
      </c>
      <c r="K1044" s="383" t="s">
        <v>11</v>
      </c>
      <c r="L1044" s="385"/>
      <c r="M1044" s="383">
        <v>7</v>
      </c>
      <c r="N1044" s="383" t="s">
        <v>11</v>
      </c>
      <c r="O1044" s="385"/>
      <c r="P1044" s="385"/>
      <c r="Q1044" s="386" t="s">
        <v>11</v>
      </c>
      <c r="R1044" s="383"/>
      <c r="S1044" s="383">
        <v>18</v>
      </c>
      <c r="T1044" s="386" t="s">
        <v>11</v>
      </c>
      <c r="U1044" s="386"/>
      <c r="V1044" s="386">
        <v>17</v>
      </c>
      <c r="W1044" s="386" t="s">
        <v>11</v>
      </c>
      <c r="X1044" s="383"/>
      <c r="Y1044" s="383">
        <v>18</v>
      </c>
      <c r="Z1044" s="386" t="s">
        <v>11</v>
      </c>
      <c r="AA1044" s="386"/>
      <c r="AB1044" s="386">
        <v>17</v>
      </c>
      <c r="AC1044" s="386" t="s">
        <v>11</v>
      </c>
      <c r="AD1044" s="383" t="s">
        <v>33</v>
      </c>
      <c r="AE1044" s="383" t="s">
        <v>36</v>
      </c>
      <c r="AF1044" s="383">
        <v>97</v>
      </c>
      <c r="AG1044" s="383" t="s">
        <v>35</v>
      </c>
      <c r="AH1044" s="383" t="s">
        <v>34</v>
      </c>
      <c r="AI1044" s="383" t="s">
        <v>36</v>
      </c>
      <c r="AJ1044" s="383" t="s">
        <v>3554</v>
      </c>
      <c r="AK1044" s="384" t="str">
        <f t="shared" si="33"/>
        <v>NA</v>
      </c>
      <c r="AL1044" s="384" t="str">
        <f t="shared" si="34"/>
        <v>NA</v>
      </c>
      <c r="AN1044" s="196"/>
    </row>
    <row r="1045" spans="1:40" s="181" customFormat="1" x14ac:dyDescent="0.25">
      <c r="A1045" s="381" t="s">
        <v>3224</v>
      </c>
      <c r="B1045" s="382" t="s">
        <v>414</v>
      </c>
      <c r="C1045" s="382" t="s">
        <v>30</v>
      </c>
      <c r="D1045" s="382" t="s">
        <v>415</v>
      </c>
      <c r="E1045" s="382" t="s">
        <v>3</v>
      </c>
      <c r="F1045" s="383"/>
      <c r="G1045" s="383">
        <v>14</v>
      </c>
      <c r="H1045" s="383" t="s">
        <v>11</v>
      </c>
      <c r="I1045" s="383"/>
      <c r="J1045" s="383">
        <v>14</v>
      </c>
      <c r="K1045" s="383" t="s">
        <v>11</v>
      </c>
      <c r="L1045" s="385"/>
      <c r="M1045" s="383">
        <v>0</v>
      </c>
      <c r="N1045" s="383" t="s">
        <v>11</v>
      </c>
      <c r="O1045" s="385"/>
      <c r="P1045" s="385"/>
      <c r="Q1045" s="386" t="s">
        <v>11</v>
      </c>
      <c r="R1045" s="383"/>
      <c r="S1045" s="383">
        <v>12</v>
      </c>
      <c r="T1045" s="386" t="s">
        <v>11</v>
      </c>
      <c r="U1045" s="386"/>
      <c r="V1045" s="386">
        <v>12</v>
      </c>
      <c r="W1045" s="386" t="s">
        <v>11</v>
      </c>
      <c r="X1045" s="383"/>
      <c r="Y1045" s="383">
        <v>12</v>
      </c>
      <c r="Z1045" s="386" t="s">
        <v>11</v>
      </c>
      <c r="AA1045" s="386"/>
      <c r="AB1045" s="386">
        <v>12</v>
      </c>
      <c r="AC1045" s="386" t="s">
        <v>11</v>
      </c>
      <c r="AD1045" s="383"/>
      <c r="AE1045" s="383" t="s">
        <v>36</v>
      </c>
      <c r="AF1045" s="383">
        <v>90</v>
      </c>
      <c r="AG1045" s="383" t="s">
        <v>35</v>
      </c>
      <c r="AH1045" s="383" t="s">
        <v>34</v>
      </c>
      <c r="AI1045" s="383" t="s">
        <v>36</v>
      </c>
      <c r="AJ1045" s="383" t="s">
        <v>3554</v>
      </c>
      <c r="AK1045" s="384" t="str">
        <f t="shared" si="33"/>
        <v>NA</v>
      </c>
      <c r="AL1045" s="384" t="str">
        <f t="shared" si="34"/>
        <v>NA</v>
      </c>
      <c r="AN1045" s="196"/>
    </row>
    <row r="1046" spans="1:40" s="181" customFormat="1" x14ac:dyDescent="0.25">
      <c r="A1046" s="381" t="s">
        <v>3224</v>
      </c>
      <c r="B1046" s="382" t="s">
        <v>416</v>
      </c>
      <c r="C1046" s="382" t="s">
        <v>30</v>
      </c>
      <c r="D1046" s="382" t="s">
        <v>417</v>
      </c>
      <c r="E1046" s="382" t="s">
        <v>3</v>
      </c>
      <c r="F1046" s="383">
        <v>100</v>
      </c>
      <c r="G1046" s="383">
        <v>102</v>
      </c>
      <c r="H1046" s="383" t="s">
        <v>835</v>
      </c>
      <c r="I1046" s="383">
        <v>100</v>
      </c>
      <c r="J1046" s="383">
        <v>102</v>
      </c>
      <c r="K1046" s="383" t="s">
        <v>835</v>
      </c>
      <c r="L1046" s="385"/>
      <c r="M1046" s="383">
        <v>33</v>
      </c>
      <c r="N1046" s="383" t="s">
        <v>835</v>
      </c>
      <c r="O1046" s="385"/>
      <c r="P1046" s="385"/>
      <c r="Q1046" s="386" t="s">
        <v>11</v>
      </c>
      <c r="R1046" s="383">
        <v>44</v>
      </c>
      <c r="S1046" s="383">
        <v>94</v>
      </c>
      <c r="T1046" s="386" t="s">
        <v>34</v>
      </c>
      <c r="U1046" s="386">
        <v>56</v>
      </c>
      <c r="V1046" s="386">
        <v>94</v>
      </c>
      <c r="W1046" s="386" t="s">
        <v>11</v>
      </c>
      <c r="X1046" s="383">
        <v>43</v>
      </c>
      <c r="Y1046" s="383">
        <v>94</v>
      </c>
      <c r="Z1046" s="386" t="s">
        <v>36</v>
      </c>
      <c r="AA1046" s="386">
        <v>41</v>
      </c>
      <c r="AB1046" s="386">
        <v>94</v>
      </c>
      <c r="AC1046" s="386" t="s">
        <v>834</v>
      </c>
      <c r="AD1046" s="383" t="s">
        <v>57</v>
      </c>
      <c r="AE1046" s="383" t="s">
        <v>36</v>
      </c>
      <c r="AF1046" s="383">
        <v>92</v>
      </c>
      <c r="AG1046" s="383" t="s">
        <v>35</v>
      </c>
      <c r="AH1046" s="383" t="s">
        <v>34</v>
      </c>
      <c r="AI1046" s="383" t="s">
        <v>36</v>
      </c>
      <c r="AJ1046" s="383" t="s">
        <v>3554</v>
      </c>
      <c r="AK1046" s="384" t="str">
        <f t="shared" si="33"/>
        <v>Yes-SH</v>
      </c>
      <c r="AL1046" s="384" t="str">
        <f t="shared" si="34"/>
        <v>NO</v>
      </c>
      <c r="AN1046" s="196"/>
    </row>
    <row r="1047" spans="1:40" s="181" customFormat="1" x14ac:dyDescent="0.25">
      <c r="A1047" s="381" t="s">
        <v>3224</v>
      </c>
      <c r="B1047" s="382" t="s">
        <v>418</v>
      </c>
      <c r="C1047" s="382" t="s">
        <v>30</v>
      </c>
      <c r="D1047" s="382" t="s">
        <v>419</v>
      </c>
      <c r="E1047" s="382" t="s">
        <v>3</v>
      </c>
      <c r="F1047" s="383"/>
      <c r="G1047" s="383">
        <v>10</v>
      </c>
      <c r="H1047" s="383" t="s">
        <v>11</v>
      </c>
      <c r="I1047" s="383"/>
      <c r="J1047" s="383">
        <v>10</v>
      </c>
      <c r="K1047" s="383" t="s">
        <v>11</v>
      </c>
      <c r="L1047" s="385"/>
      <c r="M1047" s="383">
        <v>3</v>
      </c>
      <c r="N1047" s="383" t="s">
        <v>11</v>
      </c>
      <c r="O1047" s="385"/>
      <c r="P1047" s="385"/>
      <c r="Q1047" s="386" t="s">
        <v>11</v>
      </c>
      <c r="R1047" s="383"/>
      <c r="S1047" s="383">
        <v>8</v>
      </c>
      <c r="T1047" s="386" t="s">
        <v>11</v>
      </c>
      <c r="U1047" s="386"/>
      <c r="V1047" s="386">
        <v>8</v>
      </c>
      <c r="W1047" s="386" t="s">
        <v>11</v>
      </c>
      <c r="X1047" s="383"/>
      <c r="Y1047" s="383">
        <v>8</v>
      </c>
      <c r="Z1047" s="386" t="s">
        <v>11</v>
      </c>
      <c r="AA1047" s="386"/>
      <c r="AB1047" s="386">
        <v>8</v>
      </c>
      <c r="AC1047" s="386" t="s">
        <v>11</v>
      </c>
      <c r="AD1047" s="383" t="s">
        <v>57</v>
      </c>
      <c r="AE1047" s="383" t="s">
        <v>36</v>
      </c>
      <c r="AF1047" s="383">
        <v>79</v>
      </c>
      <c r="AG1047" s="383" t="s">
        <v>35</v>
      </c>
      <c r="AH1047" s="383" t="s">
        <v>34</v>
      </c>
      <c r="AI1047" s="383" t="s">
        <v>36</v>
      </c>
      <c r="AJ1047" s="383" t="s">
        <v>3554</v>
      </c>
      <c r="AK1047" s="384" t="str">
        <f t="shared" si="33"/>
        <v>NA</v>
      </c>
      <c r="AL1047" s="384" t="str">
        <f t="shared" si="34"/>
        <v>NA</v>
      </c>
      <c r="AN1047" s="196"/>
    </row>
    <row r="1048" spans="1:40" s="181" customFormat="1" x14ac:dyDescent="0.25">
      <c r="A1048" s="381" t="s">
        <v>3224</v>
      </c>
      <c r="B1048" s="382" t="s">
        <v>420</v>
      </c>
      <c r="C1048" s="382" t="s">
        <v>30</v>
      </c>
      <c r="D1048" s="382" t="s">
        <v>421</v>
      </c>
      <c r="E1048" s="382" t="s">
        <v>3</v>
      </c>
      <c r="F1048" s="383"/>
      <c r="G1048" s="383">
        <v>6</v>
      </c>
      <c r="H1048" s="383" t="s">
        <v>11</v>
      </c>
      <c r="I1048" s="383"/>
      <c r="J1048" s="383">
        <v>6</v>
      </c>
      <c r="K1048" s="383" t="s">
        <v>11</v>
      </c>
      <c r="L1048" s="385"/>
      <c r="M1048" s="383">
        <v>2</v>
      </c>
      <c r="N1048" s="383" t="s">
        <v>11</v>
      </c>
      <c r="O1048" s="385"/>
      <c r="P1048" s="385"/>
      <c r="Q1048" s="386" t="s">
        <v>11</v>
      </c>
      <c r="R1048" s="383"/>
      <c r="S1048" s="383">
        <v>6</v>
      </c>
      <c r="T1048" s="386" t="s">
        <v>11</v>
      </c>
      <c r="U1048" s="386"/>
      <c r="V1048" s="386">
        <v>6</v>
      </c>
      <c r="W1048" s="386" t="s">
        <v>11</v>
      </c>
      <c r="X1048" s="383"/>
      <c r="Y1048" s="383">
        <v>6</v>
      </c>
      <c r="Z1048" s="386" t="s">
        <v>11</v>
      </c>
      <c r="AA1048" s="386"/>
      <c r="AB1048" s="386">
        <v>6</v>
      </c>
      <c r="AC1048" s="386" t="s">
        <v>11</v>
      </c>
      <c r="AD1048" s="383" t="s">
        <v>33</v>
      </c>
      <c r="AE1048" s="383" t="s">
        <v>36</v>
      </c>
      <c r="AF1048" s="383">
        <v>85</v>
      </c>
      <c r="AG1048" s="383" t="s">
        <v>40</v>
      </c>
      <c r="AH1048" s="383" t="s">
        <v>36</v>
      </c>
      <c r="AI1048" s="383" t="s">
        <v>36</v>
      </c>
      <c r="AJ1048" s="383" t="s">
        <v>3554</v>
      </c>
      <c r="AK1048" s="384" t="str">
        <f t="shared" si="33"/>
        <v>NA</v>
      </c>
      <c r="AL1048" s="384" t="str">
        <f t="shared" si="34"/>
        <v>NA</v>
      </c>
      <c r="AN1048" s="196"/>
    </row>
    <row r="1049" spans="1:40" s="181" customFormat="1" x14ac:dyDescent="0.25">
      <c r="A1049" s="381" t="s">
        <v>3224</v>
      </c>
      <c r="B1049" s="382" t="s">
        <v>422</v>
      </c>
      <c r="C1049" s="382" t="s">
        <v>30</v>
      </c>
      <c r="D1049" s="382" t="s">
        <v>423</v>
      </c>
      <c r="E1049" s="382" t="s">
        <v>3</v>
      </c>
      <c r="F1049" s="383"/>
      <c r="G1049" s="383">
        <v>1</v>
      </c>
      <c r="H1049" s="383" t="s">
        <v>11</v>
      </c>
      <c r="I1049" s="383"/>
      <c r="J1049" s="383">
        <v>1</v>
      </c>
      <c r="K1049" s="383" t="s">
        <v>11</v>
      </c>
      <c r="L1049" s="385"/>
      <c r="M1049" s="383">
        <v>0</v>
      </c>
      <c r="N1049" s="383" t="s">
        <v>11</v>
      </c>
      <c r="O1049" s="385"/>
      <c r="P1049" s="385"/>
      <c r="Q1049" s="386" t="s">
        <v>11</v>
      </c>
      <c r="R1049" s="383"/>
      <c r="S1049" s="383">
        <v>1</v>
      </c>
      <c r="T1049" s="386" t="s">
        <v>11</v>
      </c>
      <c r="U1049" s="386"/>
      <c r="V1049" s="386">
        <v>1</v>
      </c>
      <c r="W1049" s="386" t="s">
        <v>11</v>
      </c>
      <c r="X1049" s="383"/>
      <c r="Y1049" s="383">
        <v>1</v>
      </c>
      <c r="Z1049" s="386" t="s">
        <v>11</v>
      </c>
      <c r="AA1049" s="386"/>
      <c r="AB1049" s="386">
        <v>1</v>
      </c>
      <c r="AC1049" s="386" t="s">
        <v>11</v>
      </c>
      <c r="AD1049" s="383" t="s">
        <v>33</v>
      </c>
      <c r="AE1049" s="383" t="s">
        <v>36</v>
      </c>
      <c r="AF1049" s="383">
        <v>92</v>
      </c>
      <c r="AG1049" s="383" t="s">
        <v>35</v>
      </c>
      <c r="AH1049" s="383" t="s">
        <v>34</v>
      </c>
      <c r="AI1049" s="383" t="s">
        <v>36</v>
      </c>
      <c r="AJ1049" s="383" t="s">
        <v>3554</v>
      </c>
      <c r="AK1049" s="384" t="str">
        <f t="shared" si="33"/>
        <v>NA</v>
      </c>
      <c r="AL1049" s="384" t="str">
        <f t="shared" si="34"/>
        <v>NA</v>
      </c>
      <c r="AN1049" s="196"/>
    </row>
    <row r="1050" spans="1:40" s="181" customFormat="1" x14ac:dyDescent="0.25">
      <c r="A1050" s="381" t="s">
        <v>3224</v>
      </c>
      <c r="B1050" s="382" t="s">
        <v>424</v>
      </c>
      <c r="C1050" s="382" t="s">
        <v>30</v>
      </c>
      <c r="D1050" s="382" t="s">
        <v>425</v>
      </c>
      <c r="E1050" s="382" t="s">
        <v>3</v>
      </c>
      <c r="F1050" s="383"/>
      <c r="G1050" s="383">
        <v>2</v>
      </c>
      <c r="H1050" s="383" t="s">
        <v>11</v>
      </c>
      <c r="I1050" s="383"/>
      <c r="J1050" s="383">
        <v>2</v>
      </c>
      <c r="K1050" s="383" t="s">
        <v>11</v>
      </c>
      <c r="L1050" s="385"/>
      <c r="M1050" s="383">
        <v>1</v>
      </c>
      <c r="N1050" s="383" t="s">
        <v>11</v>
      </c>
      <c r="O1050" s="385"/>
      <c r="P1050" s="385"/>
      <c r="Q1050" s="386" t="s">
        <v>11</v>
      </c>
      <c r="R1050" s="383"/>
      <c r="S1050" s="383">
        <v>2</v>
      </c>
      <c r="T1050" s="386" t="s">
        <v>11</v>
      </c>
      <c r="U1050" s="386"/>
      <c r="V1050" s="386">
        <v>2</v>
      </c>
      <c r="W1050" s="386" t="s">
        <v>11</v>
      </c>
      <c r="X1050" s="383"/>
      <c r="Y1050" s="383">
        <v>2</v>
      </c>
      <c r="Z1050" s="386" t="s">
        <v>11</v>
      </c>
      <c r="AA1050" s="386"/>
      <c r="AB1050" s="386">
        <v>2</v>
      </c>
      <c r="AC1050" s="386" t="s">
        <v>11</v>
      </c>
      <c r="AD1050" s="383" t="s">
        <v>33</v>
      </c>
      <c r="AE1050" s="383" t="s">
        <v>36</v>
      </c>
      <c r="AF1050" s="383">
        <v>95</v>
      </c>
      <c r="AG1050" s="383" t="s">
        <v>35</v>
      </c>
      <c r="AH1050" s="383" t="s">
        <v>34</v>
      </c>
      <c r="AI1050" s="383" t="s">
        <v>36</v>
      </c>
      <c r="AJ1050" s="383" t="s">
        <v>3554</v>
      </c>
      <c r="AK1050" s="384" t="str">
        <f t="shared" si="33"/>
        <v>NA</v>
      </c>
      <c r="AL1050" s="384" t="str">
        <f t="shared" si="34"/>
        <v>NA</v>
      </c>
      <c r="AN1050" s="196"/>
    </row>
    <row r="1051" spans="1:40" s="181" customFormat="1" x14ac:dyDescent="0.25">
      <c r="A1051" s="381" t="s">
        <v>3224</v>
      </c>
      <c r="B1051" s="382" t="s">
        <v>426</v>
      </c>
      <c r="C1051" s="382" t="s">
        <v>30</v>
      </c>
      <c r="D1051" s="382" t="s">
        <v>427</v>
      </c>
      <c r="E1051" s="382" t="s">
        <v>3</v>
      </c>
      <c r="F1051" s="383"/>
      <c r="G1051" s="383">
        <v>0</v>
      </c>
      <c r="H1051" s="383" t="s">
        <v>11</v>
      </c>
      <c r="I1051" s="383"/>
      <c r="J1051" s="383">
        <v>0</v>
      </c>
      <c r="K1051" s="383" t="s">
        <v>11</v>
      </c>
      <c r="L1051" s="385"/>
      <c r="M1051" s="383">
        <v>0</v>
      </c>
      <c r="N1051" s="383" t="s">
        <v>11</v>
      </c>
      <c r="O1051" s="385"/>
      <c r="P1051" s="385"/>
      <c r="Q1051" s="386" t="s">
        <v>11</v>
      </c>
      <c r="R1051" s="383"/>
      <c r="S1051" s="383">
        <v>0</v>
      </c>
      <c r="T1051" s="386" t="s">
        <v>11</v>
      </c>
      <c r="U1051" s="386"/>
      <c r="V1051" s="386">
        <v>0</v>
      </c>
      <c r="W1051" s="386" t="s">
        <v>11</v>
      </c>
      <c r="X1051" s="383"/>
      <c r="Y1051" s="383">
        <v>0</v>
      </c>
      <c r="Z1051" s="386" t="s">
        <v>11</v>
      </c>
      <c r="AA1051" s="386"/>
      <c r="AB1051" s="386">
        <v>0</v>
      </c>
      <c r="AC1051" s="386" t="s">
        <v>11</v>
      </c>
      <c r="AD1051" s="383" t="s">
        <v>33</v>
      </c>
      <c r="AE1051" s="383" t="s">
        <v>36</v>
      </c>
      <c r="AF1051" s="383">
        <v>95</v>
      </c>
      <c r="AG1051" s="383" t="s">
        <v>35</v>
      </c>
      <c r="AH1051" s="383" t="s">
        <v>34</v>
      </c>
      <c r="AI1051" s="383" t="s">
        <v>36</v>
      </c>
      <c r="AJ1051" s="383" t="s">
        <v>3554</v>
      </c>
      <c r="AK1051" s="384" t="str">
        <f t="shared" si="33"/>
        <v>NA</v>
      </c>
      <c r="AL1051" s="384" t="str">
        <f t="shared" si="34"/>
        <v>NA</v>
      </c>
      <c r="AN1051" s="196"/>
    </row>
    <row r="1052" spans="1:40" s="181" customFormat="1" x14ac:dyDescent="0.25">
      <c r="A1052" s="381" t="s">
        <v>3224</v>
      </c>
      <c r="B1052" s="382" t="s">
        <v>428</v>
      </c>
      <c r="C1052" s="382" t="s">
        <v>30</v>
      </c>
      <c r="D1052" s="382" t="s">
        <v>429</v>
      </c>
      <c r="E1052" s="382" t="s">
        <v>3</v>
      </c>
      <c r="F1052" s="383">
        <v>100</v>
      </c>
      <c r="G1052" s="383">
        <v>345</v>
      </c>
      <c r="H1052" s="383" t="s">
        <v>835</v>
      </c>
      <c r="I1052" s="383">
        <v>100</v>
      </c>
      <c r="J1052" s="383">
        <v>345</v>
      </c>
      <c r="K1052" s="383" t="s">
        <v>835</v>
      </c>
      <c r="L1052" s="385"/>
      <c r="M1052" s="383">
        <v>108</v>
      </c>
      <c r="N1052" s="383" t="s">
        <v>835</v>
      </c>
      <c r="O1052" s="385"/>
      <c r="P1052" s="385"/>
      <c r="Q1052" s="386" t="s">
        <v>11</v>
      </c>
      <c r="R1052" s="383">
        <v>61</v>
      </c>
      <c r="S1052" s="383">
        <v>326</v>
      </c>
      <c r="T1052" s="386" t="s">
        <v>36</v>
      </c>
      <c r="U1052" s="386">
        <v>65</v>
      </c>
      <c r="V1052" s="386">
        <v>320</v>
      </c>
      <c r="W1052" s="386" t="s">
        <v>834</v>
      </c>
      <c r="X1052" s="383">
        <v>68</v>
      </c>
      <c r="Y1052" s="383">
        <v>326</v>
      </c>
      <c r="Z1052" s="386" t="s">
        <v>36</v>
      </c>
      <c r="AA1052" s="386">
        <v>67</v>
      </c>
      <c r="AB1052" s="386">
        <v>320</v>
      </c>
      <c r="AC1052" s="386" t="s">
        <v>834</v>
      </c>
      <c r="AD1052" s="383" t="s">
        <v>33</v>
      </c>
      <c r="AE1052" s="383" t="s">
        <v>36</v>
      </c>
      <c r="AF1052" s="383">
        <v>85</v>
      </c>
      <c r="AG1052" s="383" t="s">
        <v>35</v>
      </c>
      <c r="AH1052" s="383" t="s">
        <v>34</v>
      </c>
      <c r="AI1052" s="383" t="s">
        <v>36</v>
      </c>
      <c r="AJ1052" s="383" t="s">
        <v>3554</v>
      </c>
      <c r="AK1052" s="384" t="str">
        <f t="shared" si="33"/>
        <v>NO</v>
      </c>
      <c r="AL1052" s="384" t="str">
        <f t="shared" si="34"/>
        <v>NO</v>
      </c>
      <c r="AN1052" s="196"/>
    </row>
    <row r="1053" spans="1:40" s="181" customFormat="1" x14ac:dyDescent="0.25">
      <c r="A1053" s="381" t="s">
        <v>3224</v>
      </c>
      <c r="B1053" s="382" t="s">
        <v>430</v>
      </c>
      <c r="C1053" s="382" t="s">
        <v>30</v>
      </c>
      <c r="D1053" s="382" t="s">
        <v>431</v>
      </c>
      <c r="E1053" s="382" t="s">
        <v>3</v>
      </c>
      <c r="F1053" s="383">
        <v>100</v>
      </c>
      <c r="G1053" s="383">
        <v>89</v>
      </c>
      <c r="H1053" s="383" t="s">
        <v>835</v>
      </c>
      <c r="I1053" s="383">
        <v>100</v>
      </c>
      <c r="J1053" s="383">
        <v>89</v>
      </c>
      <c r="K1053" s="383" t="s">
        <v>835</v>
      </c>
      <c r="L1053" s="385"/>
      <c r="M1053" s="383">
        <v>26</v>
      </c>
      <c r="N1053" s="383" t="s">
        <v>11</v>
      </c>
      <c r="O1053" s="385"/>
      <c r="P1053" s="385"/>
      <c r="Q1053" s="386" t="s">
        <v>11</v>
      </c>
      <c r="R1053" s="383">
        <v>50</v>
      </c>
      <c r="S1053" s="383">
        <v>82</v>
      </c>
      <c r="T1053" s="386" t="s">
        <v>36</v>
      </c>
      <c r="U1053" s="386">
        <v>56</v>
      </c>
      <c r="V1053" s="386">
        <v>82</v>
      </c>
      <c r="W1053" s="386" t="s">
        <v>834</v>
      </c>
      <c r="X1053" s="383">
        <v>59</v>
      </c>
      <c r="Y1053" s="383">
        <v>82</v>
      </c>
      <c r="Z1053" s="386" t="s">
        <v>34</v>
      </c>
      <c r="AA1053" s="386">
        <v>52</v>
      </c>
      <c r="AB1053" s="386">
        <v>82</v>
      </c>
      <c r="AC1053" s="386" t="s">
        <v>11</v>
      </c>
      <c r="AD1053" s="383" t="s">
        <v>104</v>
      </c>
      <c r="AE1053" s="383" t="s">
        <v>36</v>
      </c>
      <c r="AF1053" s="383">
        <v>85</v>
      </c>
      <c r="AG1053" s="383" t="s">
        <v>35</v>
      </c>
      <c r="AH1053" s="383" t="s">
        <v>34</v>
      </c>
      <c r="AI1053" s="383" t="s">
        <v>36</v>
      </c>
      <c r="AJ1053" s="383" t="s">
        <v>3554</v>
      </c>
      <c r="AK1053" s="384" t="str">
        <f t="shared" si="33"/>
        <v>NO</v>
      </c>
      <c r="AL1053" s="384" t="str">
        <f t="shared" si="34"/>
        <v>Yes-SH</v>
      </c>
      <c r="AN1053" s="196"/>
    </row>
    <row r="1054" spans="1:40" s="181" customFormat="1" x14ac:dyDescent="0.25">
      <c r="A1054" s="381" t="s">
        <v>3224</v>
      </c>
      <c r="B1054" s="382" t="s">
        <v>432</v>
      </c>
      <c r="C1054" s="382" t="s">
        <v>30</v>
      </c>
      <c r="D1054" s="382" t="s">
        <v>433</v>
      </c>
      <c r="E1054" s="382" t="s">
        <v>3</v>
      </c>
      <c r="F1054" s="383">
        <v>100</v>
      </c>
      <c r="G1054" s="383">
        <v>244</v>
      </c>
      <c r="H1054" s="383" t="s">
        <v>835</v>
      </c>
      <c r="I1054" s="383">
        <v>100</v>
      </c>
      <c r="J1054" s="383">
        <v>244</v>
      </c>
      <c r="K1054" s="383" t="s">
        <v>835</v>
      </c>
      <c r="L1054" s="385"/>
      <c r="M1054" s="383">
        <v>71</v>
      </c>
      <c r="N1054" s="383" t="s">
        <v>835</v>
      </c>
      <c r="O1054" s="385"/>
      <c r="P1054" s="385"/>
      <c r="Q1054" s="386" t="s">
        <v>11</v>
      </c>
      <c r="R1054" s="383">
        <v>61</v>
      </c>
      <c r="S1054" s="383">
        <v>240</v>
      </c>
      <c r="T1054" s="386" t="s">
        <v>36</v>
      </c>
      <c r="U1054" s="386">
        <v>64</v>
      </c>
      <c r="V1054" s="386">
        <v>235</v>
      </c>
      <c r="W1054" s="386" t="s">
        <v>834</v>
      </c>
      <c r="X1054" s="383">
        <v>62</v>
      </c>
      <c r="Y1054" s="383">
        <v>238</v>
      </c>
      <c r="Z1054" s="386" t="s">
        <v>36</v>
      </c>
      <c r="AA1054" s="386">
        <v>60</v>
      </c>
      <c r="AB1054" s="386">
        <v>234</v>
      </c>
      <c r="AC1054" s="386" t="s">
        <v>834</v>
      </c>
      <c r="AD1054" s="383" t="s">
        <v>33</v>
      </c>
      <c r="AE1054" s="383" t="s">
        <v>36</v>
      </c>
      <c r="AF1054" s="383">
        <v>85</v>
      </c>
      <c r="AG1054" s="383" t="s">
        <v>35</v>
      </c>
      <c r="AH1054" s="383" t="s">
        <v>34</v>
      </c>
      <c r="AI1054" s="383" t="s">
        <v>36</v>
      </c>
      <c r="AJ1054" s="383" t="s">
        <v>3554</v>
      </c>
      <c r="AK1054" s="384" t="str">
        <f t="shared" si="33"/>
        <v>NO</v>
      </c>
      <c r="AL1054" s="384" t="str">
        <f t="shared" si="34"/>
        <v>NO</v>
      </c>
      <c r="AN1054" s="196"/>
    </row>
    <row r="1055" spans="1:40" x14ac:dyDescent="0.25">
      <c r="A1055" s="381" t="s">
        <v>3224</v>
      </c>
      <c r="B1055" s="382" t="s">
        <v>434</v>
      </c>
      <c r="C1055" s="382" t="s">
        <v>30</v>
      </c>
      <c r="D1055" s="382" t="s">
        <v>435</v>
      </c>
      <c r="E1055" s="382" t="s">
        <v>3</v>
      </c>
      <c r="F1055" s="383"/>
      <c r="G1055" s="383">
        <v>6</v>
      </c>
      <c r="H1055" s="383" t="s">
        <v>11</v>
      </c>
      <c r="I1055" s="383"/>
      <c r="J1055" s="383">
        <v>6</v>
      </c>
      <c r="K1055" s="383" t="s">
        <v>11</v>
      </c>
      <c r="L1055" s="385"/>
      <c r="M1055" s="383">
        <v>1</v>
      </c>
      <c r="N1055" s="383" t="s">
        <v>11</v>
      </c>
      <c r="O1055" s="385"/>
      <c r="P1055" s="385"/>
      <c r="Q1055" s="386" t="s">
        <v>11</v>
      </c>
      <c r="R1055" s="383"/>
      <c r="S1055" s="383">
        <v>6</v>
      </c>
      <c r="T1055" s="386" t="s">
        <v>11</v>
      </c>
      <c r="U1055" s="386"/>
      <c r="V1055" s="386">
        <v>6</v>
      </c>
      <c r="W1055" s="386" t="s">
        <v>11</v>
      </c>
      <c r="X1055" s="383"/>
      <c r="Y1055" s="383">
        <v>6</v>
      </c>
      <c r="Z1055" s="386" t="s">
        <v>11</v>
      </c>
      <c r="AA1055" s="386"/>
      <c r="AB1055" s="386">
        <v>6</v>
      </c>
      <c r="AC1055" s="386" t="s">
        <v>11</v>
      </c>
      <c r="AD1055" s="383" t="s">
        <v>33</v>
      </c>
      <c r="AE1055" s="383" t="s">
        <v>34</v>
      </c>
      <c r="AF1055" s="383">
        <v>100</v>
      </c>
      <c r="AG1055" s="383" t="s">
        <v>35</v>
      </c>
      <c r="AH1055" s="383" t="s">
        <v>34</v>
      </c>
      <c r="AI1055" s="383" t="s">
        <v>36</v>
      </c>
      <c r="AJ1055" s="383" t="s">
        <v>3554</v>
      </c>
      <c r="AK1055" s="384" t="str">
        <f t="shared" si="33"/>
        <v>NA</v>
      </c>
      <c r="AL1055" s="384" t="str">
        <f t="shared" si="34"/>
        <v>NA</v>
      </c>
    </row>
    <row r="1056" spans="1:40" x14ac:dyDescent="0.25">
      <c r="A1056" s="381" t="s">
        <v>3224</v>
      </c>
      <c r="B1056" s="382" t="s">
        <v>436</v>
      </c>
      <c r="C1056" s="382" t="s">
        <v>30</v>
      </c>
      <c r="D1056" s="382" t="s">
        <v>437</v>
      </c>
      <c r="E1056" s="382" t="s">
        <v>3</v>
      </c>
      <c r="F1056" s="383">
        <v>100</v>
      </c>
      <c r="G1056" s="383">
        <v>122</v>
      </c>
      <c r="H1056" s="383" t="s">
        <v>835</v>
      </c>
      <c r="I1056" s="383">
        <v>100</v>
      </c>
      <c r="J1056" s="383">
        <v>122</v>
      </c>
      <c r="K1056" s="383" t="s">
        <v>835</v>
      </c>
      <c r="L1056" s="385"/>
      <c r="M1056" s="383">
        <v>29</v>
      </c>
      <c r="N1056" s="383" t="s">
        <v>11</v>
      </c>
      <c r="O1056" s="385"/>
      <c r="P1056" s="385"/>
      <c r="Q1056" s="386" t="s">
        <v>11</v>
      </c>
      <c r="R1056" s="383">
        <v>61</v>
      </c>
      <c r="S1056" s="383">
        <v>107</v>
      </c>
      <c r="T1056" s="386" t="s">
        <v>34</v>
      </c>
      <c r="U1056" s="386">
        <v>71</v>
      </c>
      <c r="V1056" s="386">
        <v>107</v>
      </c>
      <c r="W1056" s="386" t="s">
        <v>11</v>
      </c>
      <c r="X1056" s="383">
        <v>70</v>
      </c>
      <c r="Y1056" s="383">
        <v>107</v>
      </c>
      <c r="Z1056" s="386" t="s">
        <v>36</v>
      </c>
      <c r="AA1056" s="386">
        <v>71</v>
      </c>
      <c r="AB1056" s="386">
        <v>107</v>
      </c>
      <c r="AC1056" s="386" t="s">
        <v>834</v>
      </c>
      <c r="AD1056" s="383" t="s">
        <v>33</v>
      </c>
      <c r="AE1056" s="383" t="s">
        <v>36</v>
      </c>
      <c r="AF1056" s="383">
        <v>97</v>
      </c>
      <c r="AG1056" s="383" t="s">
        <v>35</v>
      </c>
      <c r="AH1056" s="383" t="s">
        <v>34</v>
      </c>
      <c r="AI1056" s="383" t="s">
        <v>36</v>
      </c>
      <c r="AJ1056" s="383" t="s">
        <v>3554</v>
      </c>
      <c r="AK1056" s="384" t="str">
        <f t="shared" si="33"/>
        <v>Yes-SH</v>
      </c>
      <c r="AL1056" s="384" t="str">
        <f t="shared" si="34"/>
        <v>NO</v>
      </c>
    </row>
    <row r="1057" spans="1:38" x14ac:dyDescent="0.25">
      <c r="A1057" s="381" t="s">
        <v>3224</v>
      </c>
      <c r="B1057" s="382" t="s">
        <v>438</v>
      </c>
      <c r="C1057" s="382" t="s">
        <v>30</v>
      </c>
      <c r="D1057" s="382" t="s">
        <v>439</v>
      </c>
      <c r="E1057" s="382" t="s">
        <v>3</v>
      </c>
      <c r="F1057" s="383"/>
      <c r="G1057" s="383">
        <v>2</v>
      </c>
      <c r="H1057" s="383" t="s">
        <v>11</v>
      </c>
      <c r="I1057" s="383"/>
      <c r="J1057" s="383">
        <v>2</v>
      </c>
      <c r="K1057" s="383" t="s">
        <v>11</v>
      </c>
      <c r="L1057" s="385"/>
      <c r="M1057" s="383">
        <v>0</v>
      </c>
      <c r="N1057" s="383" t="s">
        <v>11</v>
      </c>
      <c r="O1057" s="385"/>
      <c r="P1057" s="385"/>
      <c r="Q1057" s="386" t="s">
        <v>11</v>
      </c>
      <c r="R1057" s="383"/>
      <c r="S1057" s="383">
        <v>2</v>
      </c>
      <c r="T1057" s="386" t="s">
        <v>11</v>
      </c>
      <c r="U1057" s="386"/>
      <c r="V1057" s="386">
        <v>2</v>
      </c>
      <c r="W1057" s="386" t="s">
        <v>11</v>
      </c>
      <c r="X1057" s="383"/>
      <c r="Y1057" s="383">
        <v>2</v>
      </c>
      <c r="Z1057" s="386" t="s">
        <v>11</v>
      </c>
      <c r="AA1057" s="386"/>
      <c r="AB1057" s="386">
        <v>2</v>
      </c>
      <c r="AC1057" s="386" t="s">
        <v>11</v>
      </c>
      <c r="AD1057" s="383" t="s">
        <v>57</v>
      </c>
      <c r="AE1057" s="383" t="s">
        <v>36</v>
      </c>
      <c r="AF1057" s="383">
        <v>79</v>
      </c>
      <c r="AG1057" s="383" t="s">
        <v>35</v>
      </c>
      <c r="AH1057" s="383" t="s">
        <v>34</v>
      </c>
      <c r="AI1057" s="383" t="s">
        <v>36</v>
      </c>
      <c r="AJ1057" s="383" t="s">
        <v>3554</v>
      </c>
      <c r="AK1057" s="384" t="str">
        <f t="shared" si="33"/>
        <v>NA</v>
      </c>
      <c r="AL1057" s="384" t="str">
        <f t="shared" si="34"/>
        <v>NA</v>
      </c>
    </row>
    <row r="1058" spans="1:38" x14ac:dyDescent="0.25">
      <c r="A1058" s="381" t="s">
        <v>3224</v>
      </c>
      <c r="B1058" s="382" t="s">
        <v>440</v>
      </c>
      <c r="C1058" s="382" t="s">
        <v>30</v>
      </c>
      <c r="D1058" s="382" t="s">
        <v>441</v>
      </c>
      <c r="E1058" s="382" t="s">
        <v>3</v>
      </c>
      <c r="F1058" s="383">
        <v>100</v>
      </c>
      <c r="G1058" s="383">
        <v>181</v>
      </c>
      <c r="H1058" s="383" t="s">
        <v>835</v>
      </c>
      <c r="I1058" s="383">
        <v>100</v>
      </c>
      <c r="J1058" s="383">
        <v>181</v>
      </c>
      <c r="K1058" s="383" t="s">
        <v>835</v>
      </c>
      <c r="L1058" s="385"/>
      <c r="M1058" s="383">
        <v>67</v>
      </c>
      <c r="N1058" s="383" t="s">
        <v>835</v>
      </c>
      <c r="O1058" s="385"/>
      <c r="P1058" s="385"/>
      <c r="Q1058" s="386" t="s">
        <v>11</v>
      </c>
      <c r="R1058" s="383">
        <v>51</v>
      </c>
      <c r="S1058" s="383">
        <v>167</v>
      </c>
      <c r="T1058" s="386" t="s">
        <v>36</v>
      </c>
      <c r="U1058" s="386">
        <v>50</v>
      </c>
      <c r="V1058" s="386">
        <v>161</v>
      </c>
      <c r="W1058" s="386" t="s">
        <v>834</v>
      </c>
      <c r="X1058" s="383">
        <v>48</v>
      </c>
      <c r="Y1058" s="383">
        <v>167</v>
      </c>
      <c r="Z1058" s="386" t="s">
        <v>36</v>
      </c>
      <c r="AA1058" s="386">
        <v>45</v>
      </c>
      <c r="AB1058" s="386">
        <v>161</v>
      </c>
      <c r="AC1058" s="386" t="s">
        <v>834</v>
      </c>
      <c r="AD1058" s="383" t="s">
        <v>57</v>
      </c>
      <c r="AE1058" s="383" t="s">
        <v>36</v>
      </c>
      <c r="AF1058" s="383">
        <v>64</v>
      </c>
      <c r="AG1058" s="383" t="s">
        <v>40</v>
      </c>
      <c r="AH1058" s="383" t="s">
        <v>34</v>
      </c>
      <c r="AI1058" s="383" t="s">
        <v>36</v>
      </c>
      <c r="AJ1058" s="383" t="s">
        <v>3554</v>
      </c>
      <c r="AK1058" s="384" t="str">
        <f t="shared" si="33"/>
        <v>NO</v>
      </c>
      <c r="AL1058" s="384" t="str">
        <f t="shared" si="34"/>
        <v>NO</v>
      </c>
    </row>
    <row r="1059" spans="1:38" x14ac:dyDescent="0.25">
      <c r="A1059" s="381" t="s">
        <v>3224</v>
      </c>
      <c r="B1059" s="382" t="s">
        <v>442</v>
      </c>
      <c r="C1059" s="382" t="s">
        <v>30</v>
      </c>
      <c r="D1059" s="382" t="s">
        <v>443</v>
      </c>
      <c r="E1059" s="382" t="s">
        <v>3</v>
      </c>
      <c r="F1059" s="383">
        <v>100</v>
      </c>
      <c r="G1059" s="383">
        <v>367</v>
      </c>
      <c r="H1059" s="383" t="s">
        <v>835</v>
      </c>
      <c r="I1059" s="383">
        <v>100</v>
      </c>
      <c r="J1059" s="383">
        <v>367</v>
      </c>
      <c r="K1059" s="383" t="s">
        <v>835</v>
      </c>
      <c r="L1059" s="385"/>
      <c r="M1059" s="383">
        <v>121</v>
      </c>
      <c r="N1059" s="383" t="s">
        <v>835</v>
      </c>
      <c r="O1059" s="385"/>
      <c r="P1059" s="385"/>
      <c r="Q1059" s="386" t="s">
        <v>11</v>
      </c>
      <c r="R1059" s="383">
        <v>58</v>
      </c>
      <c r="S1059" s="383">
        <v>339</v>
      </c>
      <c r="T1059" s="386" t="s">
        <v>36</v>
      </c>
      <c r="U1059" s="386">
        <v>64</v>
      </c>
      <c r="V1059" s="386">
        <v>327</v>
      </c>
      <c r="W1059" s="386" t="s">
        <v>834</v>
      </c>
      <c r="X1059" s="383">
        <v>57</v>
      </c>
      <c r="Y1059" s="383">
        <v>338</v>
      </c>
      <c r="Z1059" s="386" t="s">
        <v>36</v>
      </c>
      <c r="AA1059" s="386">
        <v>55</v>
      </c>
      <c r="AB1059" s="386">
        <v>324</v>
      </c>
      <c r="AC1059" s="386" t="s">
        <v>834</v>
      </c>
      <c r="AD1059" s="383" t="s">
        <v>33</v>
      </c>
      <c r="AE1059" s="383" t="s">
        <v>36</v>
      </c>
      <c r="AF1059" s="383">
        <v>77</v>
      </c>
      <c r="AG1059" s="383" t="s">
        <v>40</v>
      </c>
      <c r="AH1059" s="383" t="s">
        <v>34</v>
      </c>
      <c r="AI1059" s="383" t="s">
        <v>36</v>
      </c>
      <c r="AJ1059" s="383" t="s">
        <v>3554</v>
      </c>
      <c r="AK1059" s="384" t="str">
        <f t="shared" si="33"/>
        <v>NO</v>
      </c>
      <c r="AL1059" s="384" t="str">
        <f t="shared" si="34"/>
        <v>NO</v>
      </c>
    </row>
    <row r="1060" spans="1:38" x14ac:dyDescent="0.25">
      <c r="A1060" s="381" t="s">
        <v>3224</v>
      </c>
      <c r="B1060" s="382" t="s">
        <v>861</v>
      </c>
      <c r="C1060" s="382" t="s">
        <v>30</v>
      </c>
      <c r="D1060" s="382" t="s">
        <v>2242</v>
      </c>
      <c r="E1060" s="382" t="s">
        <v>3</v>
      </c>
      <c r="F1060" s="383"/>
      <c r="G1060" s="383">
        <v>13</v>
      </c>
      <c r="H1060" s="383" t="s">
        <v>11</v>
      </c>
      <c r="I1060" s="383"/>
      <c r="J1060" s="383">
        <v>13</v>
      </c>
      <c r="K1060" s="383" t="s">
        <v>11</v>
      </c>
      <c r="L1060" s="385"/>
      <c r="M1060" s="383">
        <v>1</v>
      </c>
      <c r="N1060" s="383" t="s">
        <v>11</v>
      </c>
      <c r="O1060" s="385"/>
      <c r="P1060" s="385"/>
      <c r="Q1060" s="386" t="s">
        <v>11</v>
      </c>
      <c r="R1060" s="383"/>
      <c r="S1060" s="383">
        <v>13</v>
      </c>
      <c r="T1060" s="386" t="s">
        <v>11</v>
      </c>
      <c r="U1060" s="386"/>
      <c r="V1060" s="386">
        <v>10</v>
      </c>
      <c r="W1060" s="386" t="s">
        <v>11</v>
      </c>
      <c r="X1060" s="383"/>
      <c r="Y1060" s="383">
        <v>13</v>
      </c>
      <c r="Z1060" s="386" t="s">
        <v>11</v>
      </c>
      <c r="AA1060" s="386"/>
      <c r="AB1060" s="386">
        <v>10</v>
      </c>
      <c r="AC1060" s="386" t="s">
        <v>11</v>
      </c>
      <c r="AD1060" s="383" t="s">
        <v>33</v>
      </c>
      <c r="AE1060" s="383" t="s">
        <v>34</v>
      </c>
      <c r="AF1060" s="383">
        <v>100</v>
      </c>
      <c r="AG1060" s="383" t="s">
        <v>40</v>
      </c>
      <c r="AH1060" s="383" t="s">
        <v>34</v>
      </c>
      <c r="AI1060" s="383" t="s">
        <v>34</v>
      </c>
      <c r="AJ1060" s="383" t="s">
        <v>3554</v>
      </c>
      <c r="AK1060" s="384" t="str">
        <f t="shared" si="33"/>
        <v>NA</v>
      </c>
      <c r="AL1060" s="384" t="str">
        <f t="shared" si="34"/>
        <v>NA</v>
      </c>
    </row>
    <row r="1061" spans="1:38" x14ac:dyDescent="0.25">
      <c r="A1061" s="381" t="s">
        <v>3224</v>
      </c>
      <c r="B1061" s="382" t="s">
        <v>444</v>
      </c>
      <c r="C1061" s="382" t="s">
        <v>30</v>
      </c>
      <c r="D1061" s="382" t="s">
        <v>445</v>
      </c>
      <c r="E1061" s="382" t="s">
        <v>3</v>
      </c>
      <c r="F1061" s="383"/>
      <c r="G1061" s="383">
        <v>8</v>
      </c>
      <c r="H1061" s="383" t="s">
        <v>11</v>
      </c>
      <c r="I1061" s="383"/>
      <c r="J1061" s="383">
        <v>8</v>
      </c>
      <c r="K1061" s="383" t="s">
        <v>11</v>
      </c>
      <c r="L1061" s="385"/>
      <c r="M1061" s="383">
        <v>2</v>
      </c>
      <c r="N1061" s="383" t="s">
        <v>11</v>
      </c>
      <c r="O1061" s="385"/>
      <c r="P1061" s="385"/>
      <c r="Q1061" s="386" t="s">
        <v>11</v>
      </c>
      <c r="R1061" s="383"/>
      <c r="S1061" s="383">
        <v>8</v>
      </c>
      <c r="T1061" s="386" t="s">
        <v>11</v>
      </c>
      <c r="U1061" s="386"/>
      <c r="V1061" s="386">
        <v>8</v>
      </c>
      <c r="W1061" s="386" t="s">
        <v>11</v>
      </c>
      <c r="X1061" s="383"/>
      <c r="Y1061" s="383">
        <v>8</v>
      </c>
      <c r="Z1061" s="386" t="s">
        <v>11</v>
      </c>
      <c r="AA1061" s="386"/>
      <c r="AB1061" s="386">
        <v>8</v>
      </c>
      <c r="AC1061" s="386" t="s">
        <v>11</v>
      </c>
      <c r="AD1061" s="383" t="s">
        <v>33</v>
      </c>
      <c r="AE1061" s="383" t="s">
        <v>34</v>
      </c>
      <c r="AF1061" s="383">
        <v>100</v>
      </c>
      <c r="AG1061" s="383" t="s">
        <v>35</v>
      </c>
      <c r="AH1061" s="383" t="s">
        <v>36</v>
      </c>
      <c r="AI1061" s="383" t="s">
        <v>34</v>
      </c>
      <c r="AJ1061" s="383" t="s">
        <v>3554</v>
      </c>
      <c r="AK1061" s="384" t="str">
        <f t="shared" si="33"/>
        <v>NA</v>
      </c>
      <c r="AL1061" s="384" t="str">
        <f t="shared" si="34"/>
        <v>NA</v>
      </c>
    </row>
    <row r="1062" spans="1:38" x14ac:dyDescent="0.25">
      <c r="A1062" s="381" t="s">
        <v>3224</v>
      </c>
      <c r="B1062" s="382" t="s">
        <v>446</v>
      </c>
      <c r="C1062" s="382" t="s">
        <v>30</v>
      </c>
      <c r="D1062" s="382" t="s">
        <v>447</v>
      </c>
      <c r="E1062" s="382" t="s">
        <v>3</v>
      </c>
      <c r="F1062" s="383"/>
      <c r="G1062" s="383">
        <v>5</v>
      </c>
      <c r="H1062" s="383" t="s">
        <v>11</v>
      </c>
      <c r="I1062" s="383"/>
      <c r="J1062" s="383">
        <v>5</v>
      </c>
      <c r="K1062" s="383" t="s">
        <v>11</v>
      </c>
      <c r="L1062" s="385"/>
      <c r="M1062" s="383">
        <v>3</v>
      </c>
      <c r="N1062" s="383" t="s">
        <v>11</v>
      </c>
      <c r="O1062" s="385"/>
      <c r="P1062" s="385"/>
      <c r="Q1062" s="386" t="s">
        <v>11</v>
      </c>
      <c r="R1062" s="383"/>
      <c r="S1062" s="383">
        <v>5</v>
      </c>
      <c r="T1062" s="386" t="s">
        <v>11</v>
      </c>
      <c r="U1062" s="386"/>
      <c r="V1062" s="386">
        <v>5</v>
      </c>
      <c r="W1062" s="386" t="s">
        <v>11</v>
      </c>
      <c r="X1062" s="383"/>
      <c r="Y1062" s="383">
        <v>5</v>
      </c>
      <c r="Z1062" s="386" t="s">
        <v>11</v>
      </c>
      <c r="AA1062" s="386"/>
      <c r="AB1062" s="386">
        <v>5</v>
      </c>
      <c r="AC1062" s="386" t="s">
        <v>11</v>
      </c>
      <c r="AD1062" s="383" t="s">
        <v>33</v>
      </c>
      <c r="AE1062" s="383" t="s">
        <v>36</v>
      </c>
      <c r="AF1062" s="383">
        <v>82</v>
      </c>
      <c r="AG1062" s="383" t="s">
        <v>35</v>
      </c>
      <c r="AH1062" s="383" t="s">
        <v>34</v>
      </c>
      <c r="AI1062" s="383" t="s">
        <v>36</v>
      </c>
      <c r="AJ1062" s="383" t="s">
        <v>3554</v>
      </c>
      <c r="AK1062" s="384" t="str">
        <f t="shared" si="33"/>
        <v>NA</v>
      </c>
      <c r="AL1062" s="384" t="str">
        <f t="shared" si="34"/>
        <v>NA</v>
      </c>
    </row>
    <row r="1063" spans="1:38" x14ac:dyDescent="0.25">
      <c r="A1063" s="381" t="s">
        <v>3224</v>
      </c>
      <c r="B1063" s="382" t="s">
        <v>2317</v>
      </c>
      <c r="C1063" s="382" t="s">
        <v>30</v>
      </c>
      <c r="D1063" s="382" t="s">
        <v>2318</v>
      </c>
      <c r="E1063" s="382" t="s">
        <v>3</v>
      </c>
      <c r="F1063" s="383"/>
      <c r="G1063" s="383">
        <v>3</v>
      </c>
      <c r="H1063" s="383" t="s">
        <v>11</v>
      </c>
      <c r="I1063" s="383"/>
      <c r="J1063" s="383">
        <v>3</v>
      </c>
      <c r="K1063" s="383" t="s">
        <v>11</v>
      </c>
      <c r="L1063" s="385"/>
      <c r="M1063" s="383">
        <v>2</v>
      </c>
      <c r="N1063" s="383" t="s">
        <v>11</v>
      </c>
      <c r="O1063" s="385"/>
      <c r="P1063" s="385"/>
      <c r="Q1063" s="386" t="s">
        <v>11</v>
      </c>
      <c r="R1063" s="383"/>
      <c r="S1063" s="383">
        <v>3</v>
      </c>
      <c r="T1063" s="386" t="s">
        <v>11</v>
      </c>
      <c r="U1063" s="386"/>
      <c r="V1063" s="386">
        <v>3</v>
      </c>
      <c r="W1063" s="386" t="s">
        <v>11</v>
      </c>
      <c r="X1063" s="383"/>
      <c r="Y1063" s="383">
        <v>3</v>
      </c>
      <c r="Z1063" s="386" t="s">
        <v>11</v>
      </c>
      <c r="AA1063" s="386"/>
      <c r="AB1063" s="386">
        <v>3</v>
      </c>
      <c r="AC1063" s="386" t="s">
        <v>11</v>
      </c>
      <c r="AD1063" s="383"/>
      <c r="AE1063" s="383" t="s">
        <v>36</v>
      </c>
      <c r="AF1063" s="383">
        <v>95</v>
      </c>
      <c r="AG1063" s="383" t="s">
        <v>35</v>
      </c>
      <c r="AH1063" s="383" t="s">
        <v>36</v>
      </c>
      <c r="AI1063" s="383" t="s">
        <v>34</v>
      </c>
      <c r="AJ1063" s="383" t="s">
        <v>3554</v>
      </c>
      <c r="AK1063" s="384" t="str">
        <f t="shared" si="33"/>
        <v>NA</v>
      </c>
      <c r="AL1063" s="384" t="str">
        <f t="shared" si="34"/>
        <v>NA</v>
      </c>
    </row>
    <row r="1064" spans="1:38" x14ac:dyDescent="0.25">
      <c r="A1064" s="381" t="s">
        <v>3224</v>
      </c>
      <c r="B1064" s="382" t="s">
        <v>862</v>
      </c>
      <c r="C1064" s="382" t="s">
        <v>30</v>
      </c>
      <c r="D1064" s="382" t="s">
        <v>2243</v>
      </c>
      <c r="E1064" s="382" t="s">
        <v>3</v>
      </c>
      <c r="F1064" s="383"/>
      <c r="G1064" s="383">
        <v>27</v>
      </c>
      <c r="H1064" s="383" t="s">
        <v>11</v>
      </c>
      <c r="I1064" s="383"/>
      <c r="J1064" s="383">
        <v>27</v>
      </c>
      <c r="K1064" s="383" t="s">
        <v>11</v>
      </c>
      <c r="L1064" s="385"/>
      <c r="M1064" s="383">
        <v>5</v>
      </c>
      <c r="N1064" s="383" t="s">
        <v>11</v>
      </c>
      <c r="O1064" s="385"/>
      <c r="P1064" s="385"/>
      <c r="Q1064" s="386" t="s">
        <v>11</v>
      </c>
      <c r="R1064" s="383"/>
      <c r="S1064" s="383">
        <v>27</v>
      </c>
      <c r="T1064" s="386" t="s">
        <v>11</v>
      </c>
      <c r="U1064" s="386"/>
      <c r="V1064" s="386">
        <v>26</v>
      </c>
      <c r="W1064" s="386" t="s">
        <v>11</v>
      </c>
      <c r="X1064" s="383"/>
      <c r="Y1064" s="383">
        <v>27</v>
      </c>
      <c r="Z1064" s="386" t="s">
        <v>11</v>
      </c>
      <c r="AA1064" s="386"/>
      <c r="AB1064" s="386">
        <v>25</v>
      </c>
      <c r="AC1064" s="386" t="s">
        <v>11</v>
      </c>
      <c r="AD1064" s="383" t="s">
        <v>104</v>
      </c>
      <c r="AE1064" s="383" t="s">
        <v>36</v>
      </c>
      <c r="AF1064" s="383">
        <v>97</v>
      </c>
      <c r="AG1064" s="383" t="s">
        <v>40</v>
      </c>
      <c r="AH1064" s="383" t="s">
        <v>34</v>
      </c>
      <c r="AI1064" s="383" t="s">
        <v>34</v>
      </c>
      <c r="AJ1064" s="383" t="s">
        <v>3554</v>
      </c>
      <c r="AK1064" s="384" t="str">
        <f t="shared" si="33"/>
        <v>NA</v>
      </c>
      <c r="AL1064" s="384" t="str">
        <f t="shared" si="34"/>
        <v>NA</v>
      </c>
    </row>
    <row r="1065" spans="1:38" x14ac:dyDescent="0.25">
      <c r="A1065" s="381" t="s">
        <v>3224</v>
      </c>
      <c r="B1065" s="382" t="s">
        <v>448</v>
      </c>
      <c r="C1065" s="382" t="s">
        <v>30</v>
      </c>
      <c r="D1065" s="382" t="s">
        <v>2244</v>
      </c>
      <c r="E1065" s="382" t="s">
        <v>3</v>
      </c>
      <c r="F1065" s="383"/>
      <c r="G1065" s="383">
        <v>8</v>
      </c>
      <c r="H1065" s="383" t="s">
        <v>11</v>
      </c>
      <c r="I1065" s="383"/>
      <c r="J1065" s="383">
        <v>8</v>
      </c>
      <c r="K1065" s="383" t="s">
        <v>11</v>
      </c>
      <c r="L1065" s="385"/>
      <c r="M1065" s="383">
        <v>4</v>
      </c>
      <c r="N1065" s="383" t="s">
        <v>11</v>
      </c>
      <c r="O1065" s="385"/>
      <c r="P1065" s="385"/>
      <c r="Q1065" s="386" t="s">
        <v>11</v>
      </c>
      <c r="R1065" s="383"/>
      <c r="S1065" s="383">
        <v>8</v>
      </c>
      <c r="T1065" s="386" t="s">
        <v>11</v>
      </c>
      <c r="U1065" s="386"/>
      <c r="V1065" s="386">
        <v>8</v>
      </c>
      <c r="W1065" s="386" t="s">
        <v>11</v>
      </c>
      <c r="X1065" s="383"/>
      <c r="Y1065" s="383">
        <v>8</v>
      </c>
      <c r="Z1065" s="386" t="s">
        <v>11</v>
      </c>
      <c r="AA1065" s="386"/>
      <c r="AB1065" s="386">
        <v>8</v>
      </c>
      <c r="AC1065" s="386" t="s">
        <v>11</v>
      </c>
      <c r="AD1065" s="383" t="s">
        <v>104</v>
      </c>
      <c r="AE1065" s="383" t="s">
        <v>36</v>
      </c>
      <c r="AF1065" s="383">
        <v>92</v>
      </c>
      <c r="AG1065" s="383" t="s">
        <v>40</v>
      </c>
      <c r="AH1065" s="383" t="s">
        <v>34</v>
      </c>
      <c r="AI1065" s="383" t="s">
        <v>34</v>
      </c>
      <c r="AJ1065" s="383" t="s">
        <v>3554</v>
      </c>
      <c r="AK1065" s="384" t="str">
        <f t="shared" si="33"/>
        <v>NA</v>
      </c>
      <c r="AL1065" s="384" t="str">
        <f t="shared" si="34"/>
        <v>NA</v>
      </c>
    </row>
    <row r="1066" spans="1:38" x14ac:dyDescent="0.25">
      <c r="A1066" s="381" t="s">
        <v>3224</v>
      </c>
      <c r="B1066" s="382" t="s">
        <v>449</v>
      </c>
      <c r="C1066" s="382" t="s">
        <v>30</v>
      </c>
      <c r="D1066" s="382" t="s">
        <v>450</v>
      </c>
      <c r="E1066" s="382" t="s">
        <v>3</v>
      </c>
      <c r="F1066" s="383"/>
      <c r="G1066" s="383">
        <v>0</v>
      </c>
      <c r="H1066" s="383" t="s">
        <v>11</v>
      </c>
      <c r="I1066" s="383"/>
      <c r="J1066" s="383">
        <v>0</v>
      </c>
      <c r="K1066" s="383" t="s">
        <v>11</v>
      </c>
      <c r="L1066" s="385"/>
      <c r="M1066" s="383">
        <v>0</v>
      </c>
      <c r="N1066" s="383" t="s">
        <v>11</v>
      </c>
      <c r="O1066" s="385"/>
      <c r="P1066" s="385"/>
      <c r="Q1066" s="386" t="s">
        <v>11</v>
      </c>
      <c r="R1066" s="383"/>
      <c r="S1066" s="383">
        <v>0</v>
      </c>
      <c r="T1066" s="386" t="s">
        <v>11</v>
      </c>
      <c r="U1066" s="386"/>
      <c r="V1066" s="386">
        <v>0</v>
      </c>
      <c r="W1066" s="386" t="s">
        <v>11</v>
      </c>
      <c r="X1066" s="383"/>
      <c r="Y1066" s="383">
        <v>0</v>
      </c>
      <c r="Z1066" s="386" t="s">
        <v>11</v>
      </c>
      <c r="AA1066" s="386"/>
      <c r="AB1066" s="386">
        <v>0</v>
      </c>
      <c r="AC1066" s="386" t="s">
        <v>11</v>
      </c>
      <c r="AD1066" s="383"/>
      <c r="AE1066" s="383" t="s">
        <v>36</v>
      </c>
      <c r="AF1066" s="383">
        <v>95</v>
      </c>
      <c r="AG1066" s="383" t="s">
        <v>40</v>
      </c>
      <c r="AH1066" s="383" t="s">
        <v>36</v>
      </c>
      <c r="AI1066" s="383" t="s">
        <v>34</v>
      </c>
      <c r="AJ1066" s="383" t="s">
        <v>3554</v>
      </c>
      <c r="AK1066" s="384" t="str">
        <f t="shared" si="33"/>
        <v>NA</v>
      </c>
      <c r="AL1066" s="384" t="str">
        <f t="shared" si="34"/>
        <v>NA</v>
      </c>
    </row>
    <row r="1067" spans="1:38" x14ac:dyDescent="0.25">
      <c r="A1067" s="381" t="s">
        <v>3224</v>
      </c>
      <c r="B1067" s="382" t="s">
        <v>863</v>
      </c>
      <c r="C1067" s="382" t="s">
        <v>30</v>
      </c>
      <c r="D1067" s="382" t="s">
        <v>864</v>
      </c>
      <c r="E1067" s="382" t="s">
        <v>3</v>
      </c>
      <c r="F1067" s="383">
        <v>100</v>
      </c>
      <c r="G1067" s="383">
        <v>89</v>
      </c>
      <c r="H1067" s="383" t="s">
        <v>835</v>
      </c>
      <c r="I1067" s="383">
        <v>100</v>
      </c>
      <c r="J1067" s="383">
        <v>89</v>
      </c>
      <c r="K1067" s="383" t="s">
        <v>835</v>
      </c>
      <c r="L1067" s="385"/>
      <c r="M1067" s="383">
        <v>18</v>
      </c>
      <c r="N1067" s="383" t="s">
        <v>11</v>
      </c>
      <c r="O1067" s="385"/>
      <c r="P1067" s="385"/>
      <c r="Q1067" s="386" t="s">
        <v>11</v>
      </c>
      <c r="R1067" s="383">
        <v>40</v>
      </c>
      <c r="S1067" s="383">
        <v>81</v>
      </c>
      <c r="T1067" s="386" t="s">
        <v>34</v>
      </c>
      <c r="U1067" s="386">
        <v>56</v>
      </c>
      <c r="V1067" s="386">
        <v>81</v>
      </c>
      <c r="W1067" s="386" t="s">
        <v>11</v>
      </c>
      <c r="X1067" s="383">
        <v>42</v>
      </c>
      <c r="Y1067" s="383">
        <v>81</v>
      </c>
      <c r="Z1067" s="386" t="s">
        <v>36</v>
      </c>
      <c r="AA1067" s="386">
        <v>53</v>
      </c>
      <c r="AB1067" s="386">
        <v>81</v>
      </c>
      <c r="AC1067" s="386" t="s">
        <v>834</v>
      </c>
      <c r="AD1067" s="383" t="s">
        <v>104</v>
      </c>
      <c r="AE1067" s="383" t="s">
        <v>36</v>
      </c>
      <c r="AF1067" s="383">
        <v>87</v>
      </c>
      <c r="AG1067" s="383" t="s">
        <v>40</v>
      </c>
      <c r="AH1067" s="383" t="s">
        <v>34</v>
      </c>
      <c r="AI1067" s="383" t="s">
        <v>34</v>
      </c>
      <c r="AJ1067" s="383" t="s">
        <v>3554</v>
      </c>
      <c r="AK1067" s="384" t="str">
        <f t="shared" si="33"/>
        <v>Yes-SH</v>
      </c>
      <c r="AL1067" s="384" t="str">
        <f t="shared" si="34"/>
        <v>NO</v>
      </c>
    </row>
    <row r="1068" spans="1:38" x14ac:dyDescent="0.25">
      <c r="A1068" s="381" t="s">
        <v>3224</v>
      </c>
      <c r="B1068" s="382" t="s">
        <v>451</v>
      </c>
      <c r="C1068" s="382" t="s">
        <v>30</v>
      </c>
      <c r="D1068" s="382" t="s">
        <v>452</v>
      </c>
      <c r="E1068" s="382" t="s">
        <v>3</v>
      </c>
      <c r="F1068" s="383"/>
      <c r="G1068" s="383">
        <v>6</v>
      </c>
      <c r="H1068" s="383" t="s">
        <v>11</v>
      </c>
      <c r="I1068" s="383"/>
      <c r="J1068" s="383">
        <v>6</v>
      </c>
      <c r="K1068" s="383" t="s">
        <v>11</v>
      </c>
      <c r="L1068" s="385"/>
      <c r="M1068" s="383">
        <v>0</v>
      </c>
      <c r="N1068" s="383" t="s">
        <v>11</v>
      </c>
      <c r="O1068" s="385"/>
      <c r="P1068" s="385"/>
      <c r="Q1068" s="386" t="s">
        <v>11</v>
      </c>
      <c r="R1068" s="383"/>
      <c r="S1068" s="383">
        <v>5</v>
      </c>
      <c r="T1068" s="386" t="s">
        <v>11</v>
      </c>
      <c r="U1068" s="386"/>
      <c r="V1068" s="386">
        <v>5</v>
      </c>
      <c r="W1068" s="386" t="s">
        <v>11</v>
      </c>
      <c r="X1068" s="383"/>
      <c r="Y1068" s="383">
        <v>5</v>
      </c>
      <c r="Z1068" s="386" t="s">
        <v>11</v>
      </c>
      <c r="AA1068" s="386"/>
      <c r="AB1068" s="386">
        <v>5</v>
      </c>
      <c r="AC1068" s="386" t="s">
        <v>11</v>
      </c>
      <c r="AD1068" s="383" t="s">
        <v>57</v>
      </c>
      <c r="AE1068" s="383" t="s">
        <v>36</v>
      </c>
      <c r="AF1068" s="383">
        <v>74</v>
      </c>
      <c r="AG1068" s="383" t="s">
        <v>35</v>
      </c>
      <c r="AH1068" s="383" t="s">
        <v>34</v>
      </c>
      <c r="AI1068" s="383" t="s">
        <v>36</v>
      </c>
      <c r="AJ1068" s="383" t="s">
        <v>3554</v>
      </c>
      <c r="AK1068" s="384" t="str">
        <f t="shared" si="33"/>
        <v>NA</v>
      </c>
      <c r="AL1068" s="384" t="str">
        <f t="shared" si="34"/>
        <v>NA</v>
      </c>
    </row>
    <row r="1069" spans="1:38" x14ac:dyDescent="0.25">
      <c r="A1069" s="381" t="s">
        <v>3224</v>
      </c>
      <c r="B1069" s="382" t="s">
        <v>2319</v>
      </c>
      <c r="C1069" s="382" t="s">
        <v>30</v>
      </c>
      <c r="D1069" s="382" t="s">
        <v>2320</v>
      </c>
      <c r="E1069" s="382" t="s">
        <v>3</v>
      </c>
      <c r="F1069" s="383"/>
      <c r="G1069" s="383">
        <v>4</v>
      </c>
      <c r="H1069" s="383" t="s">
        <v>11</v>
      </c>
      <c r="I1069" s="383"/>
      <c r="J1069" s="383">
        <v>4</v>
      </c>
      <c r="K1069" s="383" t="s">
        <v>11</v>
      </c>
      <c r="L1069" s="385"/>
      <c r="M1069" s="383">
        <v>0</v>
      </c>
      <c r="N1069" s="383" t="s">
        <v>11</v>
      </c>
      <c r="O1069" s="385"/>
      <c r="P1069" s="385"/>
      <c r="Q1069" s="386" t="s">
        <v>11</v>
      </c>
      <c r="R1069" s="383"/>
      <c r="S1069" s="383">
        <v>3</v>
      </c>
      <c r="T1069" s="386" t="s">
        <v>11</v>
      </c>
      <c r="U1069" s="386"/>
      <c r="V1069" s="386">
        <v>3</v>
      </c>
      <c r="W1069" s="386" t="s">
        <v>11</v>
      </c>
      <c r="X1069" s="383"/>
      <c r="Y1069" s="383">
        <v>3</v>
      </c>
      <c r="Z1069" s="386" t="s">
        <v>11</v>
      </c>
      <c r="AA1069" s="386"/>
      <c r="AB1069" s="386">
        <v>3</v>
      </c>
      <c r="AC1069" s="386" t="s">
        <v>11</v>
      </c>
      <c r="AD1069" s="383"/>
      <c r="AE1069" s="383" t="s">
        <v>36</v>
      </c>
      <c r="AF1069" s="383">
        <v>97</v>
      </c>
      <c r="AG1069" s="383" t="s">
        <v>35</v>
      </c>
      <c r="AH1069" s="383" t="s">
        <v>36</v>
      </c>
      <c r="AI1069" s="383" t="s">
        <v>34</v>
      </c>
      <c r="AJ1069" s="383" t="s">
        <v>3554</v>
      </c>
      <c r="AK1069" s="384" t="str">
        <f t="shared" si="33"/>
        <v>NA</v>
      </c>
      <c r="AL1069" s="384" t="str">
        <f t="shared" si="34"/>
        <v>NA</v>
      </c>
    </row>
    <row r="1070" spans="1:38" x14ac:dyDescent="0.25">
      <c r="A1070" s="381" t="s">
        <v>3224</v>
      </c>
      <c r="B1070" s="382" t="s">
        <v>2321</v>
      </c>
      <c r="C1070" s="382" t="s">
        <v>30</v>
      </c>
      <c r="D1070" s="382" t="s">
        <v>2322</v>
      </c>
      <c r="E1070" s="382" t="s">
        <v>3</v>
      </c>
      <c r="F1070" s="383"/>
      <c r="G1070" s="383">
        <v>1</v>
      </c>
      <c r="H1070" s="383" t="s">
        <v>11</v>
      </c>
      <c r="I1070" s="383"/>
      <c r="J1070" s="383">
        <v>1</v>
      </c>
      <c r="K1070" s="383" t="s">
        <v>11</v>
      </c>
      <c r="L1070" s="385"/>
      <c r="M1070" s="383">
        <v>0</v>
      </c>
      <c r="N1070" s="383" t="s">
        <v>11</v>
      </c>
      <c r="O1070" s="385"/>
      <c r="P1070" s="385"/>
      <c r="Q1070" s="386" t="s">
        <v>11</v>
      </c>
      <c r="R1070" s="383"/>
      <c r="S1070" s="383">
        <v>0</v>
      </c>
      <c r="T1070" s="386" t="s">
        <v>11</v>
      </c>
      <c r="U1070" s="386"/>
      <c r="V1070" s="386">
        <v>0</v>
      </c>
      <c r="W1070" s="386" t="s">
        <v>11</v>
      </c>
      <c r="X1070" s="383"/>
      <c r="Y1070" s="383">
        <v>0</v>
      </c>
      <c r="Z1070" s="386" t="s">
        <v>11</v>
      </c>
      <c r="AA1070" s="386"/>
      <c r="AB1070" s="386">
        <v>0</v>
      </c>
      <c r="AC1070" s="386" t="s">
        <v>11</v>
      </c>
      <c r="AD1070" s="383" t="s">
        <v>104</v>
      </c>
      <c r="AE1070" s="383" t="s">
        <v>36</v>
      </c>
      <c r="AF1070" s="383">
        <v>79</v>
      </c>
      <c r="AG1070" s="383" t="s">
        <v>40</v>
      </c>
      <c r="AH1070" s="383" t="s">
        <v>36</v>
      </c>
      <c r="AI1070" s="383" t="s">
        <v>34</v>
      </c>
      <c r="AJ1070" s="383" t="s">
        <v>3554</v>
      </c>
      <c r="AK1070" s="384" t="str">
        <f t="shared" si="33"/>
        <v>NA</v>
      </c>
      <c r="AL1070" s="384" t="str">
        <f t="shared" si="34"/>
        <v>NA</v>
      </c>
    </row>
    <row r="1071" spans="1:38" x14ac:dyDescent="0.25">
      <c r="A1071" s="381" t="s">
        <v>3224</v>
      </c>
      <c r="B1071" s="382" t="s">
        <v>2323</v>
      </c>
      <c r="C1071" s="382" t="s">
        <v>30</v>
      </c>
      <c r="D1071" s="382" t="s">
        <v>2324</v>
      </c>
      <c r="E1071" s="382" t="s">
        <v>3</v>
      </c>
      <c r="F1071" s="383"/>
      <c r="G1071" s="383">
        <v>0</v>
      </c>
      <c r="H1071" s="383" t="s">
        <v>11</v>
      </c>
      <c r="I1071" s="383"/>
      <c r="J1071" s="383">
        <v>0</v>
      </c>
      <c r="K1071" s="383" t="s">
        <v>11</v>
      </c>
      <c r="L1071" s="385"/>
      <c r="M1071" s="383">
        <v>0</v>
      </c>
      <c r="N1071" s="383" t="s">
        <v>11</v>
      </c>
      <c r="O1071" s="385"/>
      <c r="P1071" s="385"/>
      <c r="Q1071" s="386" t="s">
        <v>11</v>
      </c>
      <c r="R1071" s="383"/>
      <c r="S1071" s="383">
        <v>0</v>
      </c>
      <c r="T1071" s="386" t="s">
        <v>11</v>
      </c>
      <c r="U1071" s="386"/>
      <c r="V1071" s="386">
        <v>0</v>
      </c>
      <c r="W1071" s="386" t="s">
        <v>11</v>
      </c>
      <c r="X1071" s="383"/>
      <c r="Y1071" s="383">
        <v>0</v>
      </c>
      <c r="Z1071" s="386" t="s">
        <v>11</v>
      </c>
      <c r="AA1071" s="386"/>
      <c r="AB1071" s="386">
        <v>0</v>
      </c>
      <c r="AC1071" s="386" t="s">
        <v>11</v>
      </c>
      <c r="AD1071" s="383" t="s">
        <v>33</v>
      </c>
      <c r="AE1071" s="383" t="s">
        <v>36</v>
      </c>
      <c r="AF1071" s="383">
        <v>97</v>
      </c>
      <c r="AG1071" s="383" t="s">
        <v>35</v>
      </c>
      <c r="AH1071" s="383" t="s">
        <v>36</v>
      </c>
      <c r="AI1071" s="383" t="s">
        <v>34</v>
      </c>
      <c r="AJ1071" s="383" t="s">
        <v>3554</v>
      </c>
      <c r="AK1071" s="384" t="str">
        <f t="shared" si="33"/>
        <v>NA</v>
      </c>
      <c r="AL1071" s="384" t="str">
        <f t="shared" si="34"/>
        <v>NA</v>
      </c>
    </row>
    <row r="1072" spans="1:38" x14ac:dyDescent="0.25">
      <c r="A1072" s="381" t="s">
        <v>3224</v>
      </c>
      <c r="B1072" s="382" t="s">
        <v>453</v>
      </c>
      <c r="C1072" s="382" t="s">
        <v>30</v>
      </c>
      <c r="D1072" s="382" t="s">
        <v>454</v>
      </c>
      <c r="E1072" s="382" t="s">
        <v>3</v>
      </c>
      <c r="F1072" s="383"/>
      <c r="G1072" s="383">
        <v>4</v>
      </c>
      <c r="H1072" s="383" t="s">
        <v>11</v>
      </c>
      <c r="I1072" s="383"/>
      <c r="J1072" s="383">
        <v>4</v>
      </c>
      <c r="K1072" s="383" t="s">
        <v>11</v>
      </c>
      <c r="L1072" s="385"/>
      <c r="M1072" s="383">
        <v>2</v>
      </c>
      <c r="N1072" s="383" t="s">
        <v>11</v>
      </c>
      <c r="O1072" s="385"/>
      <c r="P1072" s="385"/>
      <c r="Q1072" s="386" t="s">
        <v>11</v>
      </c>
      <c r="R1072" s="383"/>
      <c r="S1072" s="383">
        <v>4</v>
      </c>
      <c r="T1072" s="386" t="s">
        <v>11</v>
      </c>
      <c r="U1072" s="386"/>
      <c r="V1072" s="386">
        <v>4</v>
      </c>
      <c r="W1072" s="386" t="s">
        <v>11</v>
      </c>
      <c r="X1072" s="383"/>
      <c r="Y1072" s="383">
        <v>4</v>
      </c>
      <c r="Z1072" s="386" t="s">
        <v>11</v>
      </c>
      <c r="AA1072" s="386"/>
      <c r="AB1072" s="386">
        <v>4</v>
      </c>
      <c r="AC1072" s="386" t="s">
        <v>11</v>
      </c>
      <c r="AD1072" s="383" t="s">
        <v>33</v>
      </c>
      <c r="AE1072" s="383" t="s">
        <v>36</v>
      </c>
      <c r="AF1072" s="383">
        <v>97</v>
      </c>
      <c r="AG1072" s="383" t="s">
        <v>35</v>
      </c>
      <c r="AH1072" s="383" t="s">
        <v>34</v>
      </c>
      <c r="AI1072" s="383" t="s">
        <v>36</v>
      </c>
      <c r="AJ1072" s="383" t="s">
        <v>3554</v>
      </c>
      <c r="AK1072" s="384" t="str">
        <f t="shared" si="33"/>
        <v>NA</v>
      </c>
      <c r="AL1072" s="384" t="str">
        <f t="shared" si="34"/>
        <v>NA</v>
      </c>
    </row>
    <row r="1073" spans="1:40" s="181" customFormat="1" x14ac:dyDescent="0.25">
      <c r="A1073" s="381" t="s">
        <v>3224</v>
      </c>
      <c r="B1073" s="382" t="s">
        <v>455</v>
      </c>
      <c r="C1073" s="382" t="s">
        <v>30</v>
      </c>
      <c r="D1073" s="382" t="s">
        <v>456</v>
      </c>
      <c r="E1073" s="382" t="s">
        <v>3</v>
      </c>
      <c r="F1073" s="383"/>
      <c r="G1073" s="383">
        <v>0</v>
      </c>
      <c r="H1073" s="383" t="s">
        <v>11</v>
      </c>
      <c r="I1073" s="383"/>
      <c r="J1073" s="383">
        <v>0</v>
      </c>
      <c r="K1073" s="383" t="s">
        <v>11</v>
      </c>
      <c r="L1073" s="385"/>
      <c r="M1073" s="383">
        <v>0</v>
      </c>
      <c r="N1073" s="383" t="s">
        <v>11</v>
      </c>
      <c r="O1073" s="385"/>
      <c r="P1073" s="385"/>
      <c r="Q1073" s="386" t="s">
        <v>11</v>
      </c>
      <c r="R1073" s="383"/>
      <c r="S1073" s="383">
        <v>0</v>
      </c>
      <c r="T1073" s="386" t="s">
        <v>11</v>
      </c>
      <c r="U1073" s="386"/>
      <c r="V1073" s="386">
        <v>0</v>
      </c>
      <c r="W1073" s="386" t="s">
        <v>11</v>
      </c>
      <c r="X1073" s="383"/>
      <c r="Y1073" s="383">
        <v>0</v>
      </c>
      <c r="Z1073" s="386" t="s">
        <v>11</v>
      </c>
      <c r="AA1073" s="386"/>
      <c r="AB1073" s="386">
        <v>0</v>
      </c>
      <c r="AC1073" s="386" t="s">
        <v>11</v>
      </c>
      <c r="AD1073" s="383" t="s">
        <v>33</v>
      </c>
      <c r="AE1073" s="383" t="s">
        <v>34</v>
      </c>
      <c r="AF1073" s="383">
        <v>100</v>
      </c>
      <c r="AG1073" s="383" t="s">
        <v>35</v>
      </c>
      <c r="AH1073" s="383" t="s">
        <v>34</v>
      </c>
      <c r="AI1073" s="383" t="s">
        <v>36</v>
      </c>
      <c r="AJ1073" s="383" t="s">
        <v>3554</v>
      </c>
      <c r="AK1073" s="384" t="str">
        <f t="shared" si="33"/>
        <v>NA</v>
      </c>
      <c r="AL1073" s="384" t="str">
        <f t="shared" si="34"/>
        <v>NA</v>
      </c>
      <c r="AN1073" s="196"/>
    </row>
    <row r="1074" spans="1:40" s="181" customFormat="1" x14ac:dyDescent="0.25">
      <c r="A1074" s="381" t="s">
        <v>3224</v>
      </c>
      <c r="B1074" s="382" t="s">
        <v>457</v>
      </c>
      <c r="C1074" s="382" t="s">
        <v>30</v>
      </c>
      <c r="D1074" s="382" t="s">
        <v>458</v>
      </c>
      <c r="E1074" s="382" t="s">
        <v>3</v>
      </c>
      <c r="F1074" s="383">
        <v>100</v>
      </c>
      <c r="G1074" s="383">
        <v>113</v>
      </c>
      <c r="H1074" s="383" t="s">
        <v>835</v>
      </c>
      <c r="I1074" s="383">
        <v>100</v>
      </c>
      <c r="J1074" s="383">
        <v>113</v>
      </c>
      <c r="K1074" s="383" t="s">
        <v>835</v>
      </c>
      <c r="L1074" s="385"/>
      <c r="M1074" s="383">
        <v>42</v>
      </c>
      <c r="N1074" s="383" t="s">
        <v>835</v>
      </c>
      <c r="O1074" s="385"/>
      <c r="P1074" s="385"/>
      <c r="Q1074" s="386" t="s">
        <v>11</v>
      </c>
      <c r="R1074" s="383">
        <v>56</v>
      </c>
      <c r="S1074" s="383">
        <v>109</v>
      </c>
      <c r="T1074" s="386" t="s">
        <v>36</v>
      </c>
      <c r="U1074" s="386">
        <v>55</v>
      </c>
      <c r="V1074" s="386">
        <v>108</v>
      </c>
      <c r="W1074" s="386" t="s">
        <v>834</v>
      </c>
      <c r="X1074" s="383">
        <v>56</v>
      </c>
      <c r="Y1074" s="383">
        <v>109</v>
      </c>
      <c r="Z1074" s="386" t="s">
        <v>36</v>
      </c>
      <c r="AA1074" s="386">
        <v>52</v>
      </c>
      <c r="AB1074" s="386">
        <v>108</v>
      </c>
      <c r="AC1074" s="386" t="s">
        <v>834</v>
      </c>
      <c r="AD1074" s="383" t="s">
        <v>57</v>
      </c>
      <c r="AE1074" s="383" t="s">
        <v>36</v>
      </c>
      <c r="AF1074" s="383">
        <v>74</v>
      </c>
      <c r="AG1074" s="383" t="s">
        <v>35</v>
      </c>
      <c r="AH1074" s="383" t="s">
        <v>34</v>
      </c>
      <c r="AI1074" s="383" t="s">
        <v>36</v>
      </c>
      <c r="AJ1074" s="383" t="s">
        <v>3554</v>
      </c>
      <c r="AK1074" s="384" t="str">
        <f t="shared" si="33"/>
        <v>NO</v>
      </c>
      <c r="AL1074" s="384" t="str">
        <f t="shared" si="34"/>
        <v>NO</v>
      </c>
      <c r="AN1074" s="196"/>
    </row>
    <row r="1075" spans="1:40" s="181" customFormat="1" x14ac:dyDescent="0.25">
      <c r="A1075" s="381" t="s">
        <v>3224</v>
      </c>
      <c r="B1075" s="382" t="s">
        <v>459</v>
      </c>
      <c r="C1075" s="382" t="s">
        <v>30</v>
      </c>
      <c r="D1075" s="382" t="s">
        <v>460</v>
      </c>
      <c r="E1075" s="382" t="s">
        <v>3</v>
      </c>
      <c r="F1075" s="383"/>
      <c r="G1075" s="383">
        <v>8</v>
      </c>
      <c r="H1075" s="383" t="s">
        <v>11</v>
      </c>
      <c r="I1075" s="383"/>
      <c r="J1075" s="383">
        <v>8</v>
      </c>
      <c r="K1075" s="383" t="s">
        <v>11</v>
      </c>
      <c r="L1075" s="385"/>
      <c r="M1075" s="383">
        <v>3</v>
      </c>
      <c r="N1075" s="383" t="s">
        <v>11</v>
      </c>
      <c r="O1075" s="385"/>
      <c r="P1075" s="385"/>
      <c r="Q1075" s="386" t="s">
        <v>11</v>
      </c>
      <c r="R1075" s="383"/>
      <c r="S1075" s="383">
        <v>7</v>
      </c>
      <c r="T1075" s="386" t="s">
        <v>11</v>
      </c>
      <c r="U1075" s="386"/>
      <c r="V1075" s="386">
        <v>7</v>
      </c>
      <c r="W1075" s="386" t="s">
        <v>11</v>
      </c>
      <c r="X1075" s="383"/>
      <c r="Y1075" s="383">
        <v>7</v>
      </c>
      <c r="Z1075" s="386" t="s">
        <v>11</v>
      </c>
      <c r="AA1075" s="386"/>
      <c r="AB1075" s="386">
        <v>7</v>
      </c>
      <c r="AC1075" s="386" t="s">
        <v>11</v>
      </c>
      <c r="AD1075" s="383" t="s">
        <v>33</v>
      </c>
      <c r="AE1075" s="383" t="s">
        <v>36</v>
      </c>
      <c r="AF1075" s="383">
        <v>92</v>
      </c>
      <c r="AG1075" s="383" t="s">
        <v>35</v>
      </c>
      <c r="AH1075" s="383" t="s">
        <v>34</v>
      </c>
      <c r="AI1075" s="383" t="s">
        <v>36</v>
      </c>
      <c r="AJ1075" s="383" t="s">
        <v>3554</v>
      </c>
      <c r="AK1075" s="384" t="str">
        <f t="shared" si="33"/>
        <v>NA</v>
      </c>
      <c r="AL1075" s="384" t="str">
        <f t="shared" si="34"/>
        <v>NA</v>
      </c>
      <c r="AN1075" s="196"/>
    </row>
    <row r="1076" spans="1:40" s="181" customFormat="1" x14ac:dyDescent="0.25">
      <c r="A1076" s="381" t="s">
        <v>3224</v>
      </c>
      <c r="B1076" s="382" t="s">
        <v>461</v>
      </c>
      <c r="C1076" s="382" t="s">
        <v>30</v>
      </c>
      <c r="D1076" s="382" t="s">
        <v>462</v>
      </c>
      <c r="E1076" s="382" t="s">
        <v>3</v>
      </c>
      <c r="F1076" s="383"/>
      <c r="G1076" s="383">
        <v>9</v>
      </c>
      <c r="H1076" s="383" t="s">
        <v>11</v>
      </c>
      <c r="I1076" s="383"/>
      <c r="J1076" s="383">
        <v>9</v>
      </c>
      <c r="K1076" s="383" t="s">
        <v>11</v>
      </c>
      <c r="L1076" s="385"/>
      <c r="M1076" s="383">
        <v>3</v>
      </c>
      <c r="N1076" s="383" t="s">
        <v>11</v>
      </c>
      <c r="O1076" s="385"/>
      <c r="P1076" s="385"/>
      <c r="Q1076" s="386" t="s">
        <v>11</v>
      </c>
      <c r="R1076" s="383"/>
      <c r="S1076" s="383">
        <v>9</v>
      </c>
      <c r="T1076" s="386" t="s">
        <v>11</v>
      </c>
      <c r="U1076" s="386"/>
      <c r="V1076" s="386">
        <v>7</v>
      </c>
      <c r="W1076" s="386" t="s">
        <v>11</v>
      </c>
      <c r="X1076" s="383"/>
      <c r="Y1076" s="383">
        <v>9</v>
      </c>
      <c r="Z1076" s="386" t="s">
        <v>11</v>
      </c>
      <c r="AA1076" s="386"/>
      <c r="AB1076" s="386">
        <v>7</v>
      </c>
      <c r="AC1076" s="386" t="s">
        <v>11</v>
      </c>
      <c r="AD1076" s="383" t="s">
        <v>33</v>
      </c>
      <c r="AE1076" s="383" t="s">
        <v>36</v>
      </c>
      <c r="AF1076" s="383">
        <v>97</v>
      </c>
      <c r="AG1076" s="383" t="s">
        <v>35</v>
      </c>
      <c r="AH1076" s="383" t="s">
        <v>36</v>
      </c>
      <c r="AI1076" s="383" t="s">
        <v>36</v>
      </c>
      <c r="AJ1076" s="383" t="s">
        <v>3554</v>
      </c>
      <c r="AK1076" s="384" t="str">
        <f t="shared" si="33"/>
        <v>NA</v>
      </c>
      <c r="AL1076" s="384" t="str">
        <f t="shared" si="34"/>
        <v>NA</v>
      </c>
      <c r="AN1076" s="196"/>
    </row>
    <row r="1077" spans="1:40" s="181" customFormat="1" x14ac:dyDescent="0.25">
      <c r="A1077" s="381" t="s">
        <v>3224</v>
      </c>
      <c r="B1077" s="382" t="s">
        <v>463</v>
      </c>
      <c r="C1077" s="382" t="s">
        <v>30</v>
      </c>
      <c r="D1077" s="382" t="s">
        <v>464</v>
      </c>
      <c r="E1077" s="382" t="s">
        <v>3</v>
      </c>
      <c r="F1077" s="383"/>
      <c r="G1077" s="383">
        <v>5</v>
      </c>
      <c r="H1077" s="383" t="s">
        <v>11</v>
      </c>
      <c r="I1077" s="383"/>
      <c r="J1077" s="383">
        <v>5</v>
      </c>
      <c r="K1077" s="383" t="s">
        <v>11</v>
      </c>
      <c r="L1077" s="385"/>
      <c r="M1077" s="383">
        <v>2</v>
      </c>
      <c r="N1077" s="383" t="s">
        <v>11</v>
      </c>
      <c r="O1077" s="385"/>
      <c r="P1077" s="385"/>
      <c r="Q1077" s="386" t="s">
        <v>11</v>
      </c>
      <c r="R1077" s="383"/>
      <c r="S1077" s="383">
        <v>5</v>
      </c>
      <c r="T1077" s="386" t="s">
        <v>11</v>
      </c>
      <c r="U1077" s="386"/>
      <c r="V1077" s="386">
        <v>5</v>
      </c>
      <c r="W1077" s="386" t="s">
        <v>11</v>
      </c>
      <c r="X1077" s="383"/>
      <c r="Y1077" s="383">
        <v>5</v>
      </c>
      <c r="Z1077" s="386" t="s">
        <v>11</v>
      </c>
      <c r="AA1077" s="386"/>
      <c r="AB1077" s="386">
        <v>5</v>
      </c>
      <c r="AC1077" s="386" t="s">
        <v>11</v>
      </c>
      <c r="AD1077" s="383" t="s">
        <v>33</v>
      </c>
      <c r="AE1077" s="383" t="s">
        <v>36</v>
      </c>
      <c r="AF1077" s="383">
        <v>90</v>
      </c>
      <c r="AG1077" s="383" t="s">
        <v>35</v>
      </c>
      <c r="AH1077" s="383" t="s">
        <v>36</v>
      </c>
      <c r="AI1077" s="383" t="s">
        <v>36</v>
      </c>
      <c r="AJ1077" s="383" t="s">
        <v>3554</v>
      </c>
      <c r="AK1077" s="384" t="str">
        <f t="shared" si="33"/>
        <v>NA</v>
      </c>
      <c r="AL1077" s="384" t="str">
        <f t="shared" si="34"/>
        <v>NA</v>
      </c>
      <c r="AN1077" s="196"/>
    </row>
    <row r="1078" spans="1:40" s="181" customFormat="1" x14ac:dyDescent="0.25">
      <c r="A1078" s="381" t="s">
        <v>3224</v>
      </c>
      <c r="B1078" s="382" t="s">
        <v>465</v>
      </c>
      <c r="C1078" s="382" t="s">
        <v>30</v>
      </c>
      <c r="D1078" s="382" t="s">
        <v>466</v>
      </c>
      <c r="E1078" s="382" t="s">
        <v>3</v>
      </c>
      <c r="F1078" s="383">
        <v>100</v>
      </c>
      <c r="G1078" s="383">
        <v>116</v>
      </c>
      <c r="H1078" s="383" t="s">
        <v>835</v>
      </c>
      <c r="I1078" s="383">
        <v>100</v>
      </c>
      <c r="J1078" s="383">
        <v>116</v>
      </c>
      <c r="K1078" s="383" t="s">
        <v>835</v>
      </c>
      <c r="L1078" s="385"/>
      <c r="M1078" s="383">
        <v>42</v>
      </c>
      <c r="N1078" s="383" t="s">
        <v>835</v>
      </c>
      <c r="O1078" s="385"/>
      <c r="P1078" s="385"/>
      <c r="Q1078" s="386" t="s">
        <v>11</v>
      </c>
      <c r="R1078" s="383">
        <v>90</v>
      </c>
      <c r="S1078" s="383">
        <v>116</v>
      </c>
      <c r="T1078" s="386" t="s">
        <v>34</v>
      </c>
      <c r="U1078" s="386">
        <v>89</v>
      </c>
      <c r="V1078" s="386">
        <v>114</v>
      </c>
      <c r="W1078" s="386" t="s">
        <v>11</v>
      </c>
      <c r="X1078" s="383">
        <v>91</v>
      </c>
      <c r="Y1078" s="383">
        <v>116</v>
      </c>
      <c r="Z1078" s="386" t="s">
        <v>34</v>
      </c>
      <c r="AA1078" s="386">
        <v>85</v>
      </c>
      <c r="AB1078" s="386">
        <v>114</v>
      </c>
      <c r="AC1078" s="386" t="s">
        <v>11</v>
      </c>
      <c r="AD1078" s="383" t="s">
        <v>33</v>
      </c>
      <c r="AE1078" s="383" t="s">
        <v>34</v>
      </c>
      <c r="AF1078" s="383">
        <v>100</v>
      </c>
      <c r="AG1078" s="383" t="s">
        <v>35</v>
      </c>
      <c r="AH1078" s="383" t="s">
        <v>34</v>
      </c>
      <c r="AI1078" s="383" t="s">
        <v>36</v>
      </c>
      <c r="AJ1078" s="383" t="s">
        <v>3554</v>
      </c>
      <c r="AK1078" s="384" t="str">
        <f t="shared" si="33"/>
        <v>Yes-AB</v>
      </c>
      <c r="AL1078" s="384" t="str">
        <f t="shared" si="34"/>
        <v>Yes-AB</v>
      </c>
      <c r="AN1078" s="196"/>
    </row>
    <row r="1079" spans="1:40" s="181" customFormat="1" x14ac:dyDescent="0.25">
      <c r="A1079" s="381" t="s">
        <v>3224</v>
      </c>
      <c r="B1079" s="382" t="s">
        <v>467</v>
      </c>
      <c r="C1079" s="382" t="s">
        <v>30</v>
      </c>
      <c r="D1079" s="382" t="s">
        <v>468</v>
      </c>
      <c r="E1079" s="382" t="s">
        <v>3</v>
      </c>
      <c r="F1079" s="383">
        <v>100</v>
      </c>
      <c r="G1079" s="383">
        <v>366</v>
      </c>
      <c r="H1079" s="383" t="s">
        <v>835</v>
      </c>
      <c r="I1079" s="383">
        <v>100</v>
      </c>
      <c r="J1079" s="383">
        <v>366</v>
      </c>
      <c r="K1079" s="383" t="s">
        <v>835</v>
      </c>
      <c r="L1079" s="385"/>
      <c r="M1079" s="383">
        <v>84</v>
      </c>
      <c r="N1079" s="383" t="s">
        <v>835</v>
      </c>
      <c r="O1079" s="385"/>
      <c r="P1079" s="385"/>
      <c r="Q1079" s="386" t="s">
        <v>11</v>
      </c>
      <c r="R1079" s="383">
        <v>55</v>
      </c>
      <c r="S1079" s="383">
        <v>331</v>
      </c>
      <c r="T1079" s="386" t="s">
        <v>36</v>
      </c>
      <c r="U1079" s="386">
        <v>62</v>
      </c>
      <c r="V1079" s="386">
        <v>320</v>
      </c>
      <c r="W1079" s="386" t="s">
        <v>834</v>
      </c>
      <c r="X1079" s="383">
        <v>60</v>
      </c>
      <c r="Y1079" s="383">
        <v>329</v>
      </c>
      <c r="Z1079" s="386" t="s">
        <v>36</v>
      </c>
      <c r="AA1079" s="386">
        <v>53</v>
      </c>
      <c r="AB1079" s="386">
        <v>318</v>
      </c>
      <c r="AC1079" s="386" t="s">
        <v>834</v>
      </c>
      <c r="AD1079" s="383" t="s">
        <v>57</v>
      </c>
      <c r="AE1079" s="383" t="s">
        <v>36</v>
      </c>
      <c r="AF1079" s="383">
        <v>74</v>
      </c>
      <c r="AG1079" s="383" t="s">
        <v>35</v>
      </c>
      <c r="AH1079" s="383" t="s">
        <v>34</v>
      </c>
      <c r="AI1079" s="383" t="s">
        <v>36</v>
      </c>
      <c r="AJ1079" s="383" t="s">
        <v>3554</v>
      </c>
      <c r="AK1079" s="384" t="str">
        <f t="shared" si="33"/>
        <v>NO</v>
      </c>
      <c r="AL1079" s="384" t="str">
        <f t="shared" si="34"/>
        <v>NO</v>
      </c>
      <c r="AN1079" s="196"/>
    </row>
    <row r="1080" spans="1:40" s="181" customFormat="1" x14ac:dyDescent="0.25">
      <c r="A1080" s="381" t="s">
        <v>3224</v>
      </c>
      <c r="B1080" s="382" t="s">
        <v>469</v>
      </c>
      <c r="C1080" s="382" t="s">
        <v>30</v>
      </c>
      <c r="D1080" s="382" t="s">
        <v>470</v>
      </c>
      <c r="E1080" s="382" t="s">
        <v>3</v>
      </c>
      <c r="F1080" s="383"/>
      <c r="G1080" s="383">
        <v>28</v>
      </c>
      <c r="H1080" s="383" t="s">
        <v>11</v>
      </c>
      <c r="I1080" s="383"/>
      <c r="J1080" s="383">
        <v>28</v>
      </c>
      <c r="K1080" s="383" t="s">
        <v>11</v>
      </c>
      <c r="L1080" s="385"/>
      <c r="M1080" s="383">
        <v>12</v>
      </c>
      <c r="N1080" s="383" t="s">
        <v>11</v>
      </c>
      <c r="O1080" s="385"/>
      <c r="P1080" s="385"/>
      <c r="Q1080" s="386" t="s">
        <v>11</v>
      </c>
      <c r="R1080" s="383"/>
      <c r="S1080" s="383">
        <v>28</v>
      </c>
      <c r="T1080" s="386" t="s">
        <v>11</v>
      </c>
      <c r="U1080" s="386"/>
      <c r="V1080" s="386">
        <v>27</v>
      </c>
      <c r="W1080" s="386" t="s">
        <v>11</v>
      </c>
      <c r="X1080" s="383"/>
      <c r="Y1080" s="383">
        <v>28</v>
      </c>
      <c r="Z1080" s="386" t="s">
        <v>11</v>
      </c>
      <c r="AA1080" s="386"/>
      <c r="AB1080" s="386">
        <v>27</v>
      </c>
      <c r="AC1080" s="386" t="s">
        <v>11</v>
      </c>
      <c r="AD1080" s="383" t="s">
        <v>104</v>
      </c>
      <c r="AE1080" s="383" t="s">
        <v>36</v>
      </c>
      <c r="AF1080" s="383">
        <v>82</v>
      </c>
      <c r="AG1080" s="383" t="s">
        <v>35</v>
      </c>
      <c r="AH1080" s="383" t="s">
        <v>34</v>
      </c>
      <c r="AI1080" s="383" t="s">
        <v>36</v>
      </c>
      <c r="AJ1080" s="383" t="s">
        <v>3554</v>
      </c>
      <c r="AK1080" s="384" t="str">
        <f t="shared" si="33"/>
        <v>NA</v>
      </c>
      <c r="AL1080" s="384" t="str">
        <f t="shared" si="34"/>
        <v>NA</v>
      </c>
      <c r="AN1080" s="196"/>
    </row>
    <row r="1081" spans="1:40" s="181" customFormat="1" x14ac:dyDescent="0.25">
      <c r="A1081" s="381" t="s">
        <v>3224</v>
      </c>
      <c r="B1081" s="382" t="s">
        <v>471</v>
      </c>
      <c r="C1081" s="382" t="s">
        <v>30</v>
      </c>
      <c r="D1081" s="382" t="s">
        <v>472</v>
      </c>
      <c r="E1081" s="382" t="s">
        <v>3</v>
      </c>
      <c r="F1081" s="383">
        <v>100</v>
      </c>
      <c r="G1081" s="383">
        <v>84</v>
      </c>
      <c r="H1081" s="383" t="s">
        <v>835</v>
      </c>
      <c r="I1081" s="383">
        <v>100</v>
      </c>
      <c r="J1081" s="383">
        <v>84</v>
      </c>
      <c r="K1081" s="383" t="s">
        <v>835</v>
      </c>
      <c r="L1081" s="385"/>
      <c r="M1081" s="383">
        <v>25</v>
      </c>
      <c r="N1081" s="383" t="s">
        <v>11</v>
      </c>
      <c r="O1081" s="385"/>
      <c r="P1081" s="385"/>
      <c r="Q1081" s="386" t="s">
        <v>11</v>
      </c>
      <c r="R1081" s="383"/>
      <c r="S1081" s="383">
        <v>81</v>
      </c>
      <c r="T1081" s="386" t="s">
        <v>11</v>
      </c>
      <c r="U1081" s="386"/>
      <c r="V1081" s="386">
        <v>79</v>
      </c>
      <c r="W1081" s="386" t="s">
        <v>11</v>
      </c>
      <c r="X1081" s="383"/>
      <c r="Y1081" s="383">
        <v>81</v>
      </c>
      <c r="Z1081" s="386" t="s">
        <v>11</v>
      </c>
      <c r="AA1081" s="386"/>
      <c r="AB1081" s="386">
        <v>79</v>
      </c>
      <c r="AC1081" s="386" t="s">
        <v>11</v>
      </c>
      <c r="AD1081" s="383" t="s">
        <v>33</v>
      </c>
      <c r="AE1081" s="383" t="s">
        <v>36</v>
      </c>
      <c r="AF1081" s="383">
        <v>92</v>
      </c>
      <c r="AG1081" s="383" t="s">
        <v>40</v>
      </c>
      <c r="AH1081" s="383" t="s">
        <v>34</v>
      </c>
      <c r="AI1081" s="383" t="s">
        <v>36</v>
      </c>
      <c r="AJ1081" s="383" t="s">
        <v>3554</v>
      </c>
      <c r="AK1081" s="384" t="str">
        <f t="shared" si="33"/>
        <v>NA</v>
      </c>
      <c r="AL1081" s="384" t="str">
        <f t="shared" si="34"/>
        <v>NA</v>
      </c>
      <c r="AN1081" s="196"/>
    </row>
    <row r="1082" spans="1:40" s="181" customFormat="1" x14ac:dyDescent="0.25">
      <c r="A1082" s="381" t="s">
        <v>3224</v>
      </c>
      <c r="B1082" s="382" t="s">
        <v>473</v>
      </c>
      <c r="C1082" s="382" t="s">
        <v>30</v>
      </c>
      <c r="D1082" s="382" t="s">
        <v>474</v>
      </c>
      <c r="E1082" s="382" t="s">
        <v>3</v>
      </c>
      <c r="F1082" s="383">
        <v>100</v>
      </c>
      <c r="G1082" s="383">
        <v>58</v>
      </c>
      <c r="H1082" s="383" t="s">
        <v>835</v>
      </c>
      <c r="I1082" s="383">
        <v>100</v>
      </c>
      <c r="J1082" s="383">
        <v>58</v>
      </c>
      <c r="K1082" s="383" t="s">
        <v>835</v>
      </c>
      <c r="L1082" s="385"/>
      <c r="M1082" s="383">
        <v>20</v>
      </c>
      <c r="N1082" s="383" t="s">
        <v>11</v>
      </c>
      <c r="O1082" s="385"/>
      <c r="P1082" s="385"/>
      <c r="Q1082" s="386" t="s">
        <v>11</v>
      </c>
      <c r="R1082" s="383">
        <v>52</v>
      </c>
      <c r="S1082" s="383">
        <v>54</v>
      </c>
      <c r="T1082" s="386" t="s">
        <v>36</v>
      </c>
      <c r="U1082" s="386">
        <v>59</v>
      </c>
      <c r="V1082" s="386">
        <v>51</v>
      </c>
      <c r="W1082" s="386" t="s">
        <v>834</v>
      </c>
      <c r="X1082" s="383">
        <v>56</v>
      </c>
      <c r="Y1082" s="383">
        <v>54</v>
      </c>
      <c r="Z1082" s="386" t="s">
        <v>36</v>
      </c>
      <c r="AA1082" s="386">
        <v>57</v>
      </c>
      <c r="AB1082" s="386">
        <v>51</v>
      </c>
      <c r="AC1082" s="386" t="s">
        <v>834</v>
      </c>
      <c r="AD1082" s="383" t="s">
        <v>33</v>
      </c>
      <c r="AE1082" s="383" t="s">
        <v>36</v>
      </c>
      <c r="AF1082" s="383">
        <v>79</v>
      </c>
      <c r="AG1082" s="383" t="s">
        <v>35</v>
      </c>
      <c r="AH1082" s="383" t="s">
        <v>34</v>
      </c>
      <c r="AI1082" s="383" t="s">
        <v>36</v>
      </c>
      <c r="AJ1082" s="383" t="s">
        <v>3554</v>
      </c>
      <c r="AK1082" s="384" t="str">
        <f t="shared" si="33"/>
        <v>NO</v>
      </c>
      <c r="AL1082" s="384" t="str">
        <f t="shared" si="34"/>
        <v>NO</v>
      </c>
      <c r="AN1082" s="196"/>
    </row>
    <row r="1083" spans="1:40" s="181" customFormat="1" x14ac:dyDescent="0.25">
      <c r="A1083" s="381" t="s">
        <v>3224</v>
      </c>
      <c r="B1083" s="382" t="s">
        <v>475</v>
      </c>
      <c r="C1083" s="382" t="s">
        <v>30</v>
      </c>
      <c r="D1083" s="382" t="s">
        <v>476</v>
      </c>
      <c r="E1083" s="382" t="s">
        <v>3</v>
      </c>
      <c r="F1083" s="383"/>
      <c r="G1083" s="383">
        <v>12</v>
      </c>
      <c r="H1083" s="383" t="s">
        <v>11</v>
      </c>
      <c r="I1083" s="383"/>
      <c r="J1083" s="383">
        <v>12</v>
      </c>
      <c r="K1083" s="383" t="s">
        <v>11</v>
      </c>
      <c r="L1083" s="385"/>
      <c r="M1083" s="383">
        <v>4</v>
      </c>
      <c r="N1083" s="383" t="s">
        <v>11</v>
      </c>
      <c r="O1083" s="385"/>
      <c r="P1083" s="385"/>
      <c r="Q1083" s="386" t="s">
        <v>11</v>
      </c>
      <c r="R1083" s="383"/>
      <c r="S1083" s="383">
        <v>12</v>
      </c>
      <c r="T1083" s="386" t="s">
        <v>11</v>
      </c>
      <c r="U1083" s="386"/>
      <c r="V1083" s="386">
        <v>12</v>
      </c>
      <c r="W1083" s="386" t="s">
        <v>11</v>
      </c>
      <c r="X1083" s="383"/>
      <c r="Y1083" s="383">
        <v>12</v>
      </c>
      <c r="Z1083" s="386" t="s">
        <v>11</v>
      </c>
      <c r="AA1083" s="386"/>
      <c r="AB1083" s="386">
        <v>12</v>
      </c>
      <c r="AC1083" s="386" t="s">
        <v>11</v>
      </c>
      <c r="AD1083" s="383" t="s">
        <v>33</v>
      </c>
      <c r="AE1083" s="383" t="s">
        <v>36</v>
      </c>
      <c r="AF1083" s="383">
        <v>79</v>
      </c>
      <c r="AG1083" s="383" t="s">
        <v>35</v>
      </c>
      <c r="AH1083" s="383" t="s">
        <v>34</v>
      </c>
      <c r="AI1083" s="383" t="s">
        <v>36</v>
      </c>
      <c r="AJ1083" s="383" t="s">
        <v>3554</v>
      </c>
      <c r="AK1083" s="384" t="str">
        <f t="shared" si="33"/>
        <v>NA</v>
      </c>
      <c r="AL1083" s="384" t="str">
        <f t="shared" si="34"/>
        <v>NA</v>
      </c>
      <c r="AN1083" s="196"/>
    </row>
    <row r="1084" spans="1:40" s="181" customFormat="1" x14ac:dyDescent="0.25">
      <c r="A1084" s="381" t="s">
        <v>3224</v>
      </c>
      <c r="B1084" s="382" t="s">
        <v>477</v>
      </c>
      <c r="C1084" s="382" t="s">
        <v>30</v>
      </c>
      <c r="D1084" s="382" t="s">
        <v>478</v>
      </c>
      <c r="E1084" s="382" t="s">
        <v>3</v>
      </c>
      <c r="F1084" s="383"/>
      <c r="G1084" s="383">
        <v>3</v>
      </c>
      <c r="H1084" s="383" t="s">
        <v>11</v>
      </c>
      <c r="I1084" s="383"/>
      <c r="J1084" s="383">
        <v>3</v>
      </c>
      <c r="K1084" s="383" t="s">
        <v>11</v>
      </c>
      <c r="L1084" s="385"/>
      <c r="M1084" s="383">
        <v>2</v>
      </c>
      <c r="N1084" s="383" t="s">
        <v>11</v>
      </c>
      <c r="O1084" s="385"/>
      <c r="P1084" s="385"/>
      <c r="Q1084" s="386" t="s">
        <v>11</v>
      </c>
      <c r="R1084" s="383"/>
      <c r="S1084" s="383">
        <v>3</v>
      </c>
      <c r="T1084" s="386" t="s">
        <v>11</v>
      </c>
      <c r="U1084" s="386"/>
      <c r="V1084" s="386">
        <v>3</v>
      </c>
      <c r="W1084" s="386" t="s">
        <v>11</v>
      </c>
      <c r="X1084" s="383"/>
      <c r="Y1084" s="383">
        <v>3</v>
      </c>
      <c r="Z1084" s="386" t="s">
        <v>11</v>
      </c>
      <c r="AA1084" s="386"/>
      <c r="AB1084" s="386">
        <v>3</v>
      </c>
      <c r="AC1084" s="386" t="s">
        <v>11</v>
      </c>
      <c r="AD1084" s="383" t="s">
        <v>33</v>
      </c>
      <c r="AE1084" s="383" t="s">
        <v>34</v>
      </c>
      <c r="AF1084" s="383">
        <v>100</v>
      </c>
      <c r="AG1084" s="383" t="s">
        <v>35</v>
      </c>
      <c r="AH1084" s="383" t="s">
        <v>34</v>
      </c>
      <c r="AI1084" s="383" t="s">
        <v>36</v>
      </c>
      <c r="AJ1084" s="383" t="s">
        <v>3554</v>
      </c>
      <c r="AK1084" s="384" t="str">
        <f t="shared" si="33"/>
        <v>NA</v>
      </c>
      <c r="AL1084" s="384" t="str">
        <f t="shared" si="34"/>
        <v>NA</v>
      </c>
      <c r="AN1084" s="196"/>
    </row>
    <row r="1085" spans="1:40" s="181" customFormat="1" x14ac:dyDescent="0.25">
      <c r="A1085" s="381" t="s">
        <v>3224</v>
      </c>
      <c r="B1085" s="382" t="s">
        <v>479</v>
      </c>
      <c r="C1085" s="382" t="s">
        <v>30</v>
      </c>
      <c r="D1085" s="382" t="s">
        <v>480</v>
      </c>
      <c r="E1085" s="382" t="s">
        <v>3</v>
      </c>
      <c r="F1085" s="383"/>
      <c r="G1085" s="383">
        <v>17</v>
      </c>
      <c r="H1085" s="383" t="s">
        <v>11</v>
      </c>
      <c r="I1085" s="383"/>
      <c r="J1085" s="383">
        <v>17</v>
      </c>
      <c r="K1085" s="383" t="s">
        <v>11</v>
      </c>
      <c r="L1085" s="385"/>
      <c r="M1085" s="383">
        <v>6</v>
      </c>
      <c r="N1085" s="383" t="s">
        <v>11</v>
      </c>
      <c r="O1085" s="385"/>
      <c r="P1085" s="385"/>
      <c r="Q1085" s="386" t="s">
        <v>11</v>
      </c>
      <c r="R1085" s="383"/>
      <c r="S1085" s="383">
        <v>15</v>
      </c>
      <c r="T1085" s="386" t="s">
        <v>11</v>
      </c>
      <c r="U1085" s="386"/>
      <c r="V1085" s="386">
        <v>14</v>
      </c>
      <c r="W1085" s="386" t="s">
        <v>11</v>
      </c>
      <c r="X1085" s="383"/>
      <c r="Y1085" s="383">
        <v>15</v>
      </c>
      <c r="Z1085" s="386" t="s">
        <v>11</v>
      </c>
      <c r="AA1085" s="386"/>
      <c r="AB1085" s="386">
        <v>14</v>
      </c>
      <c r="AC1085" s="386" t="s">
        <v>11</v>
      </c>
      <c r="AD1085" s="383" t="s">
        <v>33</v>
      </c>
      <c r="AE1085" s="383" t="s">
        <v>36</v>
      </c>
      <c r="AF1085" s="383">
        <v>90</v>
      </c>
      <c r="AG1085" s="383" t="s">
        <v>35</v>
      </c>
      <c r="AH1085" s="383" t="s">
        <v>34</v>
      </c>
      <c r="AI1085" s="383" t="s">
        <v>36</v>
      </c>
      <c r="AJ1085" s="383" t="s">
        <v>3554</v>
      </c>
      <c r="AK1085" s="384" t="str">
        <f t="shared" si="33"/>
        <v>NA</v>
      </c>
      <c r="AL1085" s="384" t="str">
        <f t="shared" si="34"/>
        <v>NA</v>
      </c>
      <c r="AN1085" s="196"/>
    </row>
    <row r="1086" spans="1:40" s="181" customFormat="1" x14ac:dyDescent="0.25">
      <c r="A1086" s="381" t="s">
        <v>3224</v>
      </c>
      <c r="B1086" s="382" t="s">
        <v>481</v>
      </c>
      <c r="C1086" s="382" t="s">
        <v>30</v>
      </c>
      <c r="D1086" s="382" t="s">
        <v>482</v>
      </c>
      <c r="E1086" s="382" t="s">
        <v>3</v>
      </c>
      <c r="F1086" s="383"/>
      <c r="G1086" s="383">
        <v>27</v>
      </c>
      <c r="H1086" s="383" t="s">
        <v>11</v>
      </c>
      <c r="I1086" s="383"/>
      <c r="J1086" s="383">
        <v>27</v>
      </c>
      <c r="K1086" s="383" t="s">
        <v>11</v>
      </c>
      <c r="L1086" s="385"/>
      <c r="M1086" s="383">
        <v>6</v>
      </c>
      <c r="N1086" s="383" t="s">
        <v>11</v>
      </c>
      <c r="O1086" s="385"/>
      <c r="P1086" s="385"/>
      <c r="Q1086" s="386" t="s">
        <v>11</v>
      </c>
      <c r="R1086" s="383"/>
      <c r="S1086" s="383">
        <v>27</v>
      </c>
      <c r="T1086" s="386" t="s">
        <v>11</v>
      </c>
      <c r="U1086" s="386"/>
      <c r="V1086" s="386">
        <v>27</v>
      </c>
      <c r="W1086" s="386" t="s">
        <v>11</v>
      </c>
      <c r="X1086" s="383"/>
      <c r="Y1086" s="383">
        <v>27</v>
      </c>
      <c r="Z1086" s="386" t="s">
        <v>11</v>
      </c>
      <c r="AA1086" s="386"/>
      <c r="AB1086" s="386">
        <v>27</v>
      </c>
      <c r="AC1086" s="386" t="s">
        <v>11</v>
      </c>
      <c r="AD1086" s="383" t="s">
        <v>33</v>
      </c>
      <c r="AE1086" s="383" t="s">
        <v>34</v>
      </c>
      <c r="AF1086" s="383">
        <v>100</v>
      </c>
      <c r="AG1086" s="383" t="s">
        <v>35</v>
      </c>
      <c r="AH1086" s="383" t="s">
        <v>36</v>
      </c>
      <c r="AI1086" s="383" t="s">
        <v>36</v>
      </c>
      <c r="AJ1086" s="383" t="s">
        <v>3554</v>
      </c>
      <c r="AK1086" s="384" t="str">
        <f t="shared" si="33"/>
        <v>NA</v>
      </c>
      <c r="AL1086" s="384" t="str">
        <f t="shared" si="34"/>
        <v>NA</v>
      </c>
      <c r="AN1086" s="196"/>
    </row>
    <row r="1087" spans="1:40" s="181" customFormat="1" x14ac:dyDescent="0.25">
      <c r="A1087" s="381" t="s">
        <v>3224</v>
      </c>
      <c r="B1087" s="382" t="s">
        <v>483</v>
      </c>
      <c r="C1087" s="382" t="s">
        <v>30</v>
      </c>
      <c r="D1087" s="382" t="s">
        <v>484</v>
      </c>
      <c r="E1087" s="382" t="s">
        <v>3</v>
      </c>
      <c r="F1087" s="383"/>
      <c r="G1087" s="383">
        <v>8</v>
      </c>
      <c r="H1087" s="383" t="s">
        <v>11</v>
      </c>
      <c r="I1087" s="383"/>
      <c r="J1087" s="383">
        <v>8</v>
      </c>
      <c r="K1087" s="383" t="s">
        <v>11</v>
      </c>
      <c r="L1087" s="385"/>
      <c r="M1087" s="383">
        <v>2</v>
      </c>
      <c r="N1087" s="383" t="s">
        <v>11</v>
      </c>
      <c r="O1087" s="385"/>
      <c r="P1087" s="385"/>
      <c r="Q1087" s="386" t="s">
        <v>11</v>
      </c>
      <c r="R1087" s="383"/>
      <c r="S1087" s="383">
        <v>7</v>
      </c>
      <c r="T1087" s="386" t="s">
        <v>11</v>
      </c>
      <c r="U1087" s="386"/>
      <c r="V1087" s="386">
        <v>6</v>
      </c>
      <c r="W1087" s="386" t="s">
        <v>11</v>
      </c>
      <c r="X1087" s="383"/>
      <c r="Y1087" s="383">
        <v>7</v>
      </c>
      <c r="Z1087" s="386" t="s">
        <v>11</v>
      </c>
      <c r="AA1087" s="386"/>
      <c r="AB1087" s="386">
        <v>6</v>
      </c>
      <c r="AC1087" s="386" t="s">
        <v>11</v>
      </c>
      <c r="AD1087" s="383" t="s">
        <v>33</v>
      </c>
      <c r="AE1087" s="383" t="s">
        <v>36</v>
      </c>
      <c r="AF1087" s="383">
        <v>97</v>
      </c>
      <c r="AG1087" s="383" t="s">
        <v>35</v>
      </c>
      <c r="AH1087" s="383" t="s">
        <v>34</v>
      </c>
      <c r="AI1087" s="383" t="s">
        <v>36</v>
      </c>
      <c r="AJ1087" s="383" t="s">
        <v>3554</v>
      </c>
      <c r="AK1087" s="384" t="str">
        <f t="shared" si="33"/>
        <v>NA</v>
      </c>
      <c r="AL1087" s="384" t="str">
        <f t="shared" si="34"/>
        <v>NA</v>
      </c>
      <c r="AN1087" s="196"/>
    </row>
    <row r="1088" spans="1:40" s="181" customFormat="1" x14ac:dyDescent="0.25">
      <c r="A1088" s="381" t="s">
        <v>3224</v>
      </c>
      <c r="B1088" s="382" t="s">
        <v>485</v>
      </c>
      <c r="C1088" s="382" t="s">
        <v>30</v>
      </c>
      <c r="D1088" s="382" t="s">
        <v>486</v>
      </c>
      <c r="E1088" s="382" t="s">
        <v>3</v>
      </c>
      <c r="F1088" s="383"/>
      <c r="G1088" s="383">
        <v>3</v>
      </c>
      <c r="H1088" s="383" t="s">
        <v>11</v>
      </c>
      <c r="I1088" s="383"/>
      <c r="J1088" s="383">
        <v>3</v>
      </c>
      <c r="K1088" s="383" t="s">
        <v>11</v>
      </c>
      <c r="L1088" s="385"/>
      <c r="M1088" s="383">
        <v>0</v>
      </c>
      <c r="N1088" s="383" t="s">
        <v>11</v>
      </c>
      <c r="O1088" s="385"/>
      <c r="P1088" s="385"/>
      <c r="Q1088" s="386" t="s">
        <v>11</v>
      </c>
      <c r="R1088" s="383"/>
      <c r="S1088" s="383">
        <v>2</v>
      </c>
      <c r="T1088" s="386" t="s">
        <v>11</v>
      </c>
      <c r="U1088" s="386"/>
      <c r="V1088" s="386">
        <v>2</v>
      </c>
      <c r="W1088" s="386" t="s">
        <v>11</v>
      </c>
      <c r="X1088" s="383"/>
      <c r="Y1088" s="383">
        <v>2</v>
      </c>
      <c r="Z1088" s="386" t="s">
        <v>11</v>
      </c>
      <c r="AA1088" s="386"/>
      <c r="AB1088" s="386">
        <v>2</v>
      </c>
      <c r="AC1088" s="386" t="s">
        <v>11</v>
      </c>
      <c r="AD1088" s="383" t="s">
        <v>33</v>
      </c>
      <c r="AE1088" s="383" t="s">
        <v>36</v>
      </c>
      <c r="AF1088" s="383">
        <v>79</v>
      </c>
      <c r="AG1088" s="383" t="s">
        <v>35</v>
      </c>
      <c r="AH1088" s="383" t="s">
        <v>34</v>
      </c>
      <c r="AI1088" s="383" t="s">
        <v>36</v>
      </c>
      <c r="AJ1088" s="383" t="s">
        <v>3554</v>
      </c>
      <c r="AK1088" s="384" t="str">
        <f t="shared" si="33"/>
        <v>NA</v>
      </c>
      <c r="AL1088" s="384" t="str">
        <f t="shared" si="34"/>
        <v>NA</v>
      </c>
      <c r="AN1088" s="196"/>
    </row>
    <row r="1089" spans="1:40" s="181" customFormat="1" x14ac:dyDescent="0.25">
      <c r="A1089" s="381" t="s">
        <v>3224</v>
      </c>
      <c r="B1089" s="382" t="s">
        <v>487</v>
      </c>
      <c r="C1089" s="382" t="s">
        <v>30</v>
      </c>
      <c r="D1089" s="382" t="s">
        <v>488</v>
      </c>
      <c r="E1089" s="382" t="s">
        <v>3</v>
      </c>
      <c r="F1089" s="383"/>
      <c r="G1089" s="383">
        <v>3</v>
      </c>
      <c r="H1089" s="383" t="s">
        <v>11</v>
      </c>
      <c r="I1089" s="383"/>
      <c r="J1089" s="383">
        <v>3</v>
      </c>
      <c r="K1089" s="383" t="s">
        <v>11</v>
      </c>
      <c r="L1089" s="385"/>
      <c r="M1089" s="383">
        <v>2</v>
      </c>
      <c r="N1089" s="383" t="s">
        <v>11</v>
      </c>
      <c r="O1089" s="385"/>
      <c r="P1089" s="385"/>
      <c r="Q1089" s="386" t="s">
        <v>11</v>
      </c>
      <c r="R1089" s="383"/>
      <c r="S1089" s="383">
        <v>3</v>
      </c>
      <c r="T1089" s="386" t="s">
        <v>11</v>
      </c>
      <c r="U1089" s="386"/>
      <c r="V1089" s="386">
        <v>3</v>
      </c>
      <c r="W1089" s="386" t="s">
        <v>11</v>
      </c>
      <c r="X1089" s="383"/>
      <c r="Y1089" s="383">
        <v>3</v>
      </c>
      <c r="Z1089" s="386" t="s">
        <v>11</v>
      </c>
      <c r="AA1089" s="386"/>
      <c r="AB1089" s="386">
        <v>3</v>
      </c>
      <c r="AC1089" s="386" t="s">
        <v>11</v>
      </c>
      <c r="AD1089" s="383" t="s">
        <v>33</v>
      </c>
      <c r="AE1089" s="383" t="s">
        <v>36</v>
      </c>
      <c r="AF1089" s="383">
        <v>79</v>
      </c>
      <c r="AG1089" s="383" t="s">
        <v>35</v>
      </c>
      <c r="AH1089" s="383" t="s">
        <v>34</v>
      </c>
      <c r="AI1089" s="383" t="s">
        <v>36</v>
      </c>
      <c r="AJ1089" s="383" t="s">
        <v>3554</v>
      </c>
      <c r="AK1089" s="384" t="str">
        <f t="shared" si="33"/>
        <v>NA</v>
      </c>
      <c r="AL1089" s="384" t="str">
        <f t="shared" si="34"/>
        <v>NA</v>
      </c>
      <c r="AN1089" s="196"/>
    </row>
    <row r="1090" spans="1:40" s="181" customFormat="1" x14ac:dyDescent="0.25">
      <c r="A1090" s="381" t="s">
        <v>3224</v>
      </c>
      <c r="B1090" s="382" t="s">
        <v>489</v>
      </c>
      <c r="C1090" s="382" t="s">
        <v>30</v>
      </c>
      <c r="D1090" s="382" t="s">
        <v>490</v>
      </c>
      <c r="E1090" s="382" t="s">
        <v>3</v>
      </c>
      <c r="F1090" s="383">
        <v>100</v>
      </c>
      <c r="G1090" s="383">
        <v>45</v>
      </c>
      <c r="H1090" s="383" t="s">
        <v>835</v>
      </c>
      <c r="I1090" s="383">
        <v>99</v>
      </c>
      <c r="J1090" s="383">
        <v>44</v>
      </c>
      <c r="K1090" s="383" t="s">
        <v>835</v>
      </c>
      <c r="L1090" s="385"/>
      <c r="M1090" s="383">
        <v>16</v>
      </c>
      <c r="N1090" s="383" t="s">
        <v>11</v>
      </c>
      <c r="O1090" s="385"/>
      <c r="P1090" s="385"/>
      <c r="Q1090" s="386" t="s">
        <v>11</v>
      </c>
      <c r="R1090" s="383"/>
      <c r="S1090" s="383">
        <v>44</v>
      </c>
      <c r="T1090" s="386" t="s">
        <v>11</v>
      </c>
      <c r="U1090" s="386"/>
      <c r="V1090" s="386">
        <v>43</v>
      </c>
      <c r="W1090" s="386" t="s">
        <v>11</v>
      </c>
      <c r="X1090" s="383"/>
      <c r="Y1090" s="383">
        <v>43</v>
      </c>
      <c r="Z1090" s="386" t="s">
        <v>11</v>
      </c>
      <c r="AA1090" s="386"/>
      <c r="AB1090" s="386">
        <v>42</v>
      </c>
      <c r="AC1090" s="386" t="s">
        <v>11</v>
      </c>
      <c r="AD1090" s="383" t="s">
        <v>33</v>
      </c>
      <c r="AE1090" s="383" t="s">
        <v>36</v>
      </c>
      <c r="AF1090" s="383">
        <v>85</v>
      </c>
      <c r="AG1090" s="383" t="s">
        <v>35</v>
      </c>
      <c r="AH1090" s="383" t="s">
        <v>34</v>
      </c>
      <c r="AI1090" s="383" t="s">
        <v>36</v>
      </c>
      <c r="AJ1090" s="383" t="s">
        <v>3554</v>
      </c>
      <c r="AK1090" s="384" t="str">
        <f t="shared" si="33"/>
        <v>NA</v>
      </c>
      <c r="AL1090" s="384" t="str">
        <f t="shared" si="34"/>
        <v>NA</v>
      </c>
      <c r="AN1090" s="196"/>
    </row>
    <row r="1091" spans="1:40" x14ac:dyDescent="0.25">
      <c r="A1091" s="381" t="s">
        <v>3224</v>
      </c>
      <c r="B1091" s="382" t="s">
        <v>491</v>
      </c>
      <c r="C1091" s="382" t="s">
        <v>30</v>
      </c>
      <c r="D1091" s="382" t="s">
        <v>492</v>
      </c>
      <c r="E1091" s="382" t="s">
        <v>3</v>
      </c>
      <c r="F1091" s="383"/>
      <c r="G1091" s="383">
        <v>3</v>
      </c>
      <c r="H1091" s="383" t="s">
        <v>11</v>
      </c>
      <c r="I1091" s="383"/>
      <c r="J1091" s="383">
        <v>3</v>
      </c>
      <c r="K1091" s="383" t="s">
        <v>11</v>
      </c>
      <c r="L1091" s="385"/>
      <c r="M1091" s="383">
        <v>0</v>
      </c>
      <c r="N1091" s="383" t="s">
        <v>11</v>
      </c>
      <c r="O1091" s="385"/>
      <c r="P1091" s="385"/>
      <c r="Q1091" s="386" t="s">
        <v>11</v>
      </c>
      <c r="R1091" s="383"/>
      <c r="S1091" s="383">
        <v>3</v>
      </c>
      <c r="T1091" s="386" t="s">
        <v>11</v>
      </c>
      <c r="U1091" s="386"/>
      <c r="V1091" s="386">
        <v>3</v>
      </c>
      <c r="W1091" s="386" t="s">
        <v>11</v>
      </c>
      <c r="X1091" s="383"/>
      <c r="Y1091" s="383">
        <v>3</v>
      </c>
      <c r="Z1091" s="386" t="s">
        <v>11</v>
      </c>
      <c r="AA1091" s="386"/>
      <c r="AB1091" s="386">
        <v>3</v>
      </c>
      <c r="AC1091" s="386" t="s">
        <v>11</v>
      </c>
      <c r="AD1091" s="383" t="s">
        <v>33</v>
      </c>
      <c r="AE1091" s="383" t="s">
        <v>36</v>
      </c>
      <c r="AF1091" s="383">
        <v>79</v>
      </c>
      <c r="AG1091" s="383" t="s">
        <v>35</v>
      </c>
      <c r="AH1091" s="383" t="s">
        <v>34</v>
      </c>
      <c r="AI1091" s="383" t="s">
        <v>36</v>
      </c>
      <c r="AJ1091" s="383" t="s">
        <v>3554</v>
      </c>
      <c r="AK1091" s="384" t="str">
        <f t="shared" ref="AK1091:AK1154" si="35">IF(OR(T1091="NA",T1091="NO"),T1091,(IF(T1091="","NA",IF(OR(R1091&gt;78,AND(T1091="Yes",R1091="")),"Yes-AB",IF(W1091="NA","Yes-SH","Yes-GM")))))</f>
        <v>NA</v>
      </c>
      <c r="AL1091" s="384" t="str">
        <f t="shared" ref="AL1091:AL1154" si="36">IF(OR(Z1091="NA",Z1091="NO"),Z1091,(IF(Z1091="","NA",IF(OR(X1091&gt;79,AND(Z1091="Yes",X1091="")),"Yes-AB",IF(AC1091="NA","Yes-SH","Yes-GM")))))</f>
        <v>NA</v>
      </c>
    </row>
    <row r="1092" spans="1:40" x14ac:dyDescent="0.25">
      <c r="A1092" s="381" t="s">
        <v>3224</v>
      </c>
      <c r="B1092" s="382" t="s">
        <v>493</v>
      </c>
      <c r="C1092" s="382" t="s">
        <v>30</v>
      </c>
      <c r="D1092" s="382" t="s">
        <v>494</v>
      </c>
      <c r="E1092" s="382" t="s">
        <v>3</v>
      </c>
      <c r="F1092" s="383">
        <v>100</v>
      </c>
      <c r="G1092" s="383">
        <v>63</v>
      </c>
      <c r="H1092" s="383" t="s">
        <v>835</v>
      </c>
      <c r="I1092" s="383">
        <v>100</v>
      </c>
      <c r="J1092" s="383">
        <v>63</v>
      </c>
      <c r="K1092" s="383" t="s">
        <v>835</v>
      </c>
      <c r="L1092" s="385"/>
      <c r="M1092" s="383">
        <v>16</v>
      </c>
      <c r="N1092" s="383" t="s">
        <v>11</v>
      </c>
      <c r="O1092" s="385"/>
      <c r="P1092" s="385"/>
      <c r="Q1092" s="386" t="s">
        <v>11</v>
      </c>
      <c r="R1092" s="383">
        <v>54</v>
      </c>
      <c r="S1092" s="383">
        <v>59</v>
      </c>
      <c r="T1092" s="386" t="s">
        <v>34</v>
      </c>
      <c r="U1092" s="386">
        <v>57</v>
      </c>
      <c r="V1092" s="386">
        <v>58</v>
      </c>
      <c r="W1092" s="386" t="s">
        <v>11</v>
      </c>
      <c r="X1092" s="383">
        <v>59</v>
      </c>
      <c r="Y1092" s="383">
        <v>59</v>
      </c>
      <c r="Z1092" s="386" t="s">
        <v>36</v>
      </c>
      <c r="AA1092" s="386">
        <v>66</v>
      </c>
      <c r="AB1092" s="386">
        <v>58</v>
      </c>
      <c r="AC1092" s="386" t="s">
        <v>834</v>
      </c>
      <c r="AD1092" s="383" t="s">
        <v>33</v>
      </c>
      <c r="AE1092" s="383" t="s">
        <v>36</v>
      </c>
      <c r="AF1092" s="383">
        <v>87</v>
      </c>
      <c r="AG1092" s="383" t="s">
        <v>35</v>
      </c>
      <c r="AH1092" s="383" t="s">
        <v>34</v>
      </c>
      <c r="AI1092" s="383" t="s">
        <v>36</v>
      </c>
      <c r="AJ1092" s="383" t="s">
        <v>3554</v>
      </c>
      <c r="AK1092" s="384" t="str">
        <f t="shared" si="35"/>
        <v>Yes-SH</v>
      </c>
      <c r="AL1092" s="384" t="str">
        <f t="shared" si="36"/>
        <v>NO</v>
      </c>
    </row>
    <row r="1093" spans="1:40" x14ac:dyDescent="0.25">
      <c r="A1093" s="381" t="s">
        <v>3224</v>
      </c>
      <c r="B1093" s="382" t="s">
        <v>495</v>
      </c>
      <c r="C1093" s="382" t="s">
        <v>30</v>
      </c>
      <c r="D1093" s="382" t="s">
        <v>496</v>
      </c>
      <c r="E1093" s="382" t="s">
        <v>3</v>
      </c>
      <c r="F1093" s="383"/>
      <c r="G1093" s="383">
        <v>6</v>
      </c>
      <c r="H1093" s="383" t="s">
        <v>11</v>
      </c>
      <c r="I1093" s="383"/>
      <c r="J1093" s="383">
        <v>6</v>
      </c>
      <c r="K1093" s="383" t="s">
        <v>11</v>
      </c>
      <c r="L1093" s="385"/>
      <c r="M1093" s="383">
        <v>3</v>
      </c>
      <c r="N1093" s="383" t="s">
        <v>11</v>
      </c>
      <c r="O1093" s="385"/>
      <c r="P1093" s="385"/>
      <c r="Q1093" s="386" t="s">
        <v>11</v>
      </c>
      <c r="R1093" s="383"/>
      <c r="S1093" s="383">
        <v>5</v>
      </c>
      <c r="T1093" s="386" t="s">
        <v>11</v>
      </c>
      <c r="U1093" s="386"/>
      <c r="V1093" s="386">
        <v>5</v>
      </c>
      <c r="W1093" s="386" t="s">
        <v>11</v>
      </c>
      <c r="X1093" s="383"/>
      <c r="Y1093" s="383">
        <v>5</v>
      </c>
      <c r="Z1093" s="386" t="s">
        <v>11</v>
      </c>
      <c r="AA1093" s="386"/>
      <c r="AB1093" s="386">
        <v>5</v>
      </c>
      <c r="AC1093" s="386" t="s">
        <v>11</v>
      </c>
      <c r="AD1093" s="383" t="s">
        <v>33</v>
      </c>
      <c r="AE1093" s="383" t="s">
        <v>36</v>
      </c>
      <c r="AF1093" s="383">
        <v>97</v>
      </c>
      <c r="AG1093" s="383" t="s">
        <v>35</v>
      </c>
      <c r="AH1093" s="383" t="s">
        <v>34</v>
      </c>
      <c r="AI1093" s="383" t="s">
        <v>36</v>
      </c>
      <c r="AJ1093" s="383" t="s">
        <v>3554</v>
      </c>
      <c r="AK1093" s="384" t="str">
        <f t="shared" si="35"/>
        <v>NA</v>
      </c>
      <c r="AL1093" s="384" t="str">
        <f t="shared" si="36"/>
        <v>NA</v>
      </c>
    </row>
    <row r="1094" spans="1:40" x14ac:dyDescent="0.25">
      <c r="A1094" s="381" t="s">
        <v>3224</v>
      </c>
      <c r="B1094" s="382" t="s">
        <v>497</v>
      </c>
      <c r="C1094" s="382" t="s">
        <v>30</v>
      </c>
      <c r="D1094" s="382" t="s">
        <v>498</v>
      </c>
      <c r="E1094" s="382" t="s">
        <v>3</v>
      </c>
      <c r="F1094" s="383"/>
      <c r="G1094" s="383">
        <v>3</v>
      </c>
      <c r="H1094" s="383" t="s">
        <v>11</v>
      </c>
      <c r="I1094" s="383"/>
      <c r="J1094" s="383">
        <v>3</v>
      </c>
      <c r="K1094" s="383" t="s">
        <v>11</v>
      </c>
      <c r="L1094" s="385"/>
      <c r="M1094" s="383">
        <v>0</v>
      </c>
      <c r="N1094" s="383" t="s">
        <v>11</v>
      </c>
      <c r="O1094" s="385"/>
      <c r="P1094" s="385"/>
      <c r="Q1094" s="386" t="s">
        <v>11</v>
      </c>
      <c r="R1094" s="383"/>
      <c r="S1094" s="383">
        <v>3</v>
      </c>
      <c r="T1094" s="386" t="s">
        <v>11</v>
      </c>
      <c r="U1094" s="386"/>
      <c r="V1094" s="386">
        <v>3</v>
      </c>
      <c r="W1094" s="386" t="s">
        <v>11</v>
      </c>
      <c r="X1094" s="383"/>
      <c r="Y1094" s="383">
        <v>3</v>
      </c>
      <c r="Z1094" s="386" t="s">
        <v>11</v>
      </c>
      <c r="AA1094" s="386"/>
      <c r="AB1094" s="386">
        <v>3</v>
      </c>
      <c r="AC1094" s="386" t="s">
        <v>11</v>
      </c>
      <c r="AD1094" s="383" t="s">
        <v>33</v>
      </c>
      <c r="AE1094" s="383" t="s">
        <v>34</v>
      </c>
      <c r="AF1094" s="383">
        <v>100</v>
      </c>
      <c r="AG1094" s="383" t="s">
        <v>35</v>
      </c>
      <c r="AH1094" s="383" t="s">
        <v>34</v>
      </c>
      <c r="AI1094" s="383" t="s">
        <v>36</v>
      </c>
      <c r="AJ1094" s="383" t="s">
        <v>3554</v>
      </c>
      <c r="AK1094" s="384" t="str">
        <f t="shared" si="35"/>
        <v>NA</v>
      </c>
      <c r="AL1094" s="384" t="str">
        <f t="shared" si="36"/>
        <v>NA</v>
      </c>
    </row>
    <row r="1095" spans="1:40" x14ac:dyDescent="0.25">
      <c r="A1095" s="381" t="s">
        <v>3224</v>
      </c>
      <c r="B1095" s="382" t="s">
        <v>499</v>
      </c>
      <c r="C1095" s="382" t="s">
        <v>30</v>
      </c>
      <c r="D1095" s="382" t="s">
        <v>500</v>
      </c>
      <c r="E1095" s="382" t="s">
        <v>3</v>
      </c>
      <c r="F1095" s="383">
        <v>100</v>
      </c>
      <c r="G1095" s="383">
        <v>66</v>
      </c>
      <c r="H1095" s="383" t="s">
        <v>835</v>
      </c>
      <c r="I1095" s="383">
        <v>100</v>
      </c>
      <c r="J1095" s="383">
        <v>66</v>
      </c>
      <c r="K1095" s="383" t="s">
        <v>835</v>
      </c>
      <c r="L1095" s="385"/>
      <c r="M1095" s="383">
        <v>19</v>
      </c>
      <c r="N1095" s="383" t="s">
        <v>11</v>
      </c>
      <c r="O1095" s="385"/>
      <c r="P1095" s="385"/>
      <c r="Q1095" s="386" t="s">
        <v>11</v>
      </c>
      <c r="R1095" s="383"/>
      <c r="S1095" s="383">
        <v>62</v>
      </c>
      <c r="T1095" s="386" t="s">
        <v>11</v>
      </c>
      <c r="U1095" s="386"/>
      <c r="V1095" s="386">
        <v>62</v>
      </c>
      <c r="W1095" s="386" t="s">
        <v>11</v>
      </c>
      <c r="X1095" s="383"/>
      <c r="Y1095" s="383">
        <v>62</v>
      </c>
      <c r="Z1095" s="386" t="s">
        <v>11</v>
      </c>
      <c r="AA1095" s="386"/>
      <c r="AB1095" s="386">
        <v>62</v>
      </c>
      <c r="AC1095" s="386" t="s">
        <v>11</v>
      </c>
      <c r="AD1095" s="383" t="s">
        <v>33</v>
      </c>
      <c r="AE1095" s="383" t="s">
        <v>34</v>
      </c>
      <c r="AF1095" s="383">
        <v>100</v>
      </c>
      <c r="AG1095" s="383" t="s">
        <v>40</v>
      </c>
      <c r="AH1095" s="383" t="s">
        <v>36</v>
      </c>
      <c r="AI1095" s="383" t="s">
        <v>36</v>
      </c>
      <c r="AJ1095" s="383" t="s">
        <v>3554</v>
      </c>
      <c r="AK1095" s="384" t="str">
        <f t="shared" si="35"/>
        <v>NA</v>
      </c>
      <c r="AL1095" s="384" t="str">
        <f t="shared" si="36"/>
        <v>NA</v>
      </c>
    </row>
    <row r="1096" spans="1:40" x14ac:dyDescent="0.25">
      <c r="A1096" s="381" t="s">
        <v>3224</v>
      </c>
      <c r="B1096" s="382" t="s">
        <v>501</v>
      </c>
      <c r="C1096" s="382" t="s">
        <v>30</v>
      </c>
      <c r="D1096" s="382" t="s">
        <v>502</v>
      </c>
      <c r="E1096" s="382" t="s">
        <v>3</v>
      </c>
      <c r="F1096" s="383"/>
      <c r="G1096" s="383">
        <v>10</v>
      </c>
      <c r="H1096" s="383" t="s">
        <v>11</v>
      </c>
      <c r="I1096" s="383"/>
      <c r="J1096" s="383">
        <v>10</v>
      </c>
      <c r="K1096" s="383" t="s">
        <v>11</v>
      </c>
      <c r="L1096" s="385"/>
      <c r="M1096" s="383">
        <v>4</v>
      </c>
      <c r="N1096" s="383" t="s">
        <v>11</v>
      </c>
      <c r="O1096" s="385"/>
      <c r="P1096" s="385"/>
      <c r="Q1096" s="386" t="s">
        <v>11</v>
      </c>
      <c r="R1096" s="383"/>
      <c r="S1096" s="383">
        <v>9</v>
      </c>
      <c r="T1096" s="386" t="s">
        <v>11</v>
      </c>
      <c r="U1096" s="386"/>
      <c r="V1096" s="386">
        <v>9</v>
      </c>
      <c r="W1096" s="386" t="s">
        <v>11</v>
      </c>
      <c r="X1096" s="383"/>
      <c r="Y1096" s="383">
        <v>9</v>
      </c>
      <c r="Z1096" s="386" t="s">
        <v>11</v>
      </c>
      <c r="AA1096" s="386"/>
      <c r="AB1096" s="386">
        <v>9</v>
      </c>
      <c r="AC1096" s="386" t="s">
        <v>11</v>
      </c>
      <c r="AD1096" s="383"/>
      <c r="AE1096" s="383" t="s">
        <v>36</v>
      </c>
      <c r="AF1096" s="383">
        <v>95</v>
      </c>
      <c r="AG1096" s="383" t="s">
        <v>40</v>
      </c>
      <c r="AH1096" s="383" t="s">
        <v>36</v>
      </c>
      <c r="AI1096" s="383" t="s">
        <v>34</v>
      </c>
      <c r="AJ1096" s="383" t="s">
        <v>3554</v>
      </c>
      <c r="AK1096" s="384" t="str">
        <f t="shared" si="35"/>
        <v>NA</v>
      </c>
      <c r="AL1096" s="384" t="str">
        <f t="shared" si="36"/>
        <v>NA</v>
      </c>
    </row>
    <row r="1097" spans="1:40" x14ac:dyDescent="0.25">
      <c r="A1097" s="381" t="s">
        <v>3224</v>
      </c>
      <c r="B1097" s="382" t="s">
        <v>503</v>
      </c>
      <c r="C1097" s="382" t="s">
        <v>30</v>
      </c>
      <c r="D1097" s="382" t="s">
        <v>504</v>
      </c>
      <c r="E1097" s="382" t="s">
        <v>3</v>
      </c>
      <c r="F1097" s="383"/>
      <c r="G1097" s="383">
        <v>0</v>
      </c>
      <c r="H1097" s="383" t="s">
        <v>11</v>
      </c>
      <c r="I1097" s="383"/>
      <c r="J1097" s="383">
        <v>0</v>
      </c>
      <c r="K1097" s="383" t="s">
        <v>11</v>
      </c>
      <c r="L1097" s="385"/>
      <c r="M1097" s="383">
        <v>0</v>
      </c>
      <c r="N1097" s="383" t="s">
        <v>11</v>
      </c>
      <c r="O1097" s="385"/>
      <c r="P1097" s="385"/>
      <c r="Q1097" s="386" t="s">
        <v>11</v>
      </c>
      <c r="R1097" s="383"/>
      <c r="S1097" s="383">
        <v>0</v>
      </c>
      <c r="T1097" s="386" t="s">
        <v>11</v>
      </c>
      <c r="U1097" s="386"/>
      <c r="V1097" s="386">
        <v>0</v>
      </c>
      <c r="W1097" s="386" t="s">
        <v>11</v>
      </c>
      <c r="X1097" s="383"/>
      <c r="Y1097" s="383">
        <v>0</v>
      </c>
      <c r="Z1097" s="386" t="s">
        <v>11</v>
      </c>
      <c r="AA1097" s="386"/>
      <c r="AB1097" s="386">
        <v>0</v>
      </c>
      <c r="AC1097" s="386" t="s">
        <v>11</v>
      </c>
      <c r="AD1097" s="383" t="s">
        <v>33</v>
      </c>
      <c r="AE1097" s="383" t="s">
        <v>36</v>
      </c>
      <c r="AF1097" s="383">
        <v>79</v>
      </c>
      <c r="AG1097" s="383" t="s">
        <v>35</v>
      </c>
      <c r="AH1097" s="383" t="s">
        <v>34</v>
      </c>
      <c r="AI1097" s="383" t="s">
        <v>36</v>
      </c>
      <c r="AJ1097" s="383" t="s">
        <v>3554</v>
      </c>
      <c r="AK1097" s="384" t="str">
        <f t="shared" si="35"/>
        <v>NA</v>
      </c>
      <c r="AL1097" s="384" t="str">
        <f t="shared" si="36"/>
        <v>NA</v>
      </c>
    </row>
    <row r="1098" spans="1:40" x14ac:dyDescent="0.25">
      <c r="A1098" s="381" t="s">
        <v>3224</v>
      </c>
      <c r="B1098" s="382" t="s">
        <v>505</v>
      </c>
      <c r="C1098" s="382" t="s">
        <v>30</v>
      </c>
      <c r="D1098" s="382" t="s">
        <v>506</v>
      </c>
      <c r="E1098" s="382" t="s">
        <v>3</v>
      </c>
      <c r="F1098" s="383">
        <v>100</v>
      </c>
      <c r="G1098" s="383">
        <v>102</v>
      </c>
      <c r="H1098" s="383" t="s">
        <v>835</v>
      </c>
      <c r="I1098" s="383">
        <v>100</v>
      </c>
      <c r="J1098" s="383">
        <v>102</v>
      </c>
      <c r="K1098" s="383" t="s">
        <v>835</v>
      </c>
      <c r="L1098" s="385"/>
      <c r="M1098" s="383">
        <v>25</v>
      </c>
      <c r="N1098" s="383" t="s">
        <v>11</v>
      </c>
      <c r="O1098" s="385"/>
      <c r="P1098" s="385"/>
      <c r="Q1098" s="386" t="s">
        <v>11</v>
      </c>
      <c r="R1098" s="383">
        <v>40</v>
      </c>
      <c r="S1098" s="383">
        <v>80</v>
      </c>
      <c r="T1098" s="386" t="s">
        <v>36</v>
      </c>
      <c r="U1098" s="386">
        <v>44</v>
      </c>
      <c r="V1098" s="386">
        <v>77</v>
      </c>
      <c r="W1098" s="386" t="s">
        <v>834</v>
      </c>
      <c r="X1098" s="383">
        <v>37</v>
      </c>
      <c r="Y1098" s="383">
        <v>89</v>
      </c>
      <c r="Z1098" s="386" t="s">
        <v>36</v>
      </c>
      <c r="AA1098" s="386">
        <v>33</v>
      </c>
      <c r="AB1098" s="386">
        <v>86</v>
      </c>
      <c r="AC1098" s="386" t="s">
        <v>834</v>
      </c>
      <c r="AD1098" s="383" t="s">
        <v>46</v>
      </c>
      <c r="AE1098" s="383" t="s">
        <v>36</v>
      </c>
      <c r="AF1098" s="383">
        <v>72</v>
      </c>
      <c r="AG1098" s="383" t="s">
        <v>35</v>
      </c>
      <c r="AH1098" s="383" t="s">
        <v>34</v>
      </c>
      <c r="AI1098" s="383" t="s">
        <v>36</v>
      </c>
      <c r="AJ1098" s="383" t="s">
        <v>3554</v>
      </c>
      <c r="AK1098" s="384" t="str">
        <f t="shared" si="35"/>
        <v>NO</v>
      </c>
      <c r="AL1098" s="384" t="str">
        <f t="shared" si="36"/>
        <v>NO</v>
      </c>
    </row>
    <row r="1099" spans="1:40" x14ac:dyDescent="0.25">
      <c r="A1099" s="381" t="s">
        <v>3224</v>
      </c>
      <c r="B1099" s="382" t="s">
        <v>507</v>
      </c>
      <c r="C1099" s="382" t="s">
        <v>30</v>
      </c>
      <c r="D1099" s="382" t="s">
        <v>508</v>
      </c>
      <c r="E1099" s="382" t="s">
        <v>3</v>
      </c>
      <c r="F1099" s="383"/>
      <c r="G1099" s="383">
        <v>19</v>
      </c>
      <c r="H1099" s="383" t="s">
        <v>11</v>
      </c>
      <c r="I1099" s="383"/>
      <c r="J1099" s="383">
        <v>19</v>
      </c>
      <c r="K1099" s="383" t="s">
        <v>11</v>
      </c>
      <c r="L1099" s="385"/>
      <c r="M1099" s="383">
        <v>7</v>
      </c>
      <c r="N1099" s="383" t="s">
        <v>11</v>
      </c>
      <c r="O1099" s="385"/>
      <c r="P1099" s="385"/>
      <c r="Q1099" s="386" t="s">
        <v>11</v>
      </c>
      <c r="R1099" s="383"/>
      <c r="S1099" s="383">
        <v>19</v>
      </c>
      <c r="T1099" s="386" t="s">
        <v>11</v>
      </c>
      <c r="U1099" s="386"/>
      <c r="V1099" s="386">
        <v>19</v>
      </c>
      <c r="W1099" s="386" t="s">
        <v>11</v>
      </c>
      <c r="X1099" s="383"/>
      <c r="Y1099" s="383">
        <v>19</v>
      </c>
      <c r="Z1099" s="386" t="s">
        <v>11</v>
      </c>
      <c r="AA1099" s="386"/>
      <c r="AB1099" s="386">
        <v>19</v>
      </c>
      <c r="AC1099" s="386" t="s">
        <v>11</v>
      </c>
      <c r="AD1099" s="383" t="s">
        <v>33</v>
      </c>
      <c r="AE1099" s="383" t="s">
        <v>34</v>
      </c>
      <c r="AF1099" s="383">
        <v>100</v>
      </c>
      <c r="AG1099" s="383" t="s">
        <v>35</v>
      </c>
      <c r="AH1099" s="383" t="s">
        <v>36</v>
      </c>
      <c r="AI1099" s="383" t="s">
        <v>36</v>
      </c>
      <c r="AJ1099" s="383" t="s">
        <v>3554</v>
      </c>
      <c r="AK1099" s="384" t="str">
        <f t="shared" si="35"/>
        <v>NA</v>
      </c>
      <c r="AL1099" s="384" t="str">
        <f t="shared" si="36"/>
        <v>NA</v>
      </c>
    </row>
    <row r="1100" spans="1:40" s="181" customFormat="1" x14ac:dyDescent="0.25">
      <c r="A1100" s="381" t="s">
        <v>3224</v>
      </c>
      <c r="B1100" s="382" t="s">
        <v>509</v>
      </c>
      <c r="C1100" s="382" t="s">
        <v>30</v>
      </c>
      <c r="D1100" s="382" t="s">
        <v>510</v>
      </c>
      <c r="E1100" s="382" t="s">
        <v>3</v>
      </c>
      <c r="F1100" s="383">
        <v>100</v>
      </c>
      <c r="G1100" s="383">
        <v>103</v>
      </c>
      <c r="H1100" s="383" t="s">
        <v>835</v>
      </c>
      <c r="I1100" s="383">
        <v>100</v>
      </c>
      <c r="J1100" s="383">
        <v>103</v>
      </c>
      <c r="K1100" s="383" t="s">
        <v>835</v>
      </c>
      <c r="L1100" s="385"/>
      <c r="M1100" s="383">
        <v>23</v>
      </c>
      <c r="N1100" s="383" t="s">
        <v>11</v>
      </c>
      <c r="O1100" s="385"/>
      <c r="P1100" s="385"/>
      <c r="Q1100" s="386" t="s">
        <v>11</v>
      </c>
      <c r="R1100" s="383">
        <v>40</v>
      </c>
      <c r="S1100" s="383">
        <v>92</v>
      </c>
      <c r="T1100" s="386" t="s">
        <v>36</v>
      </c>
      <c r="U1100" s="386">
        <v>51</v>
      </c>
      <c r="V1100" s="386">
        <v>90</v>
      </c>
      <c r="W1100" s="386" t="s">
        <v>834</v>
      </c>
      <c r="X1100" s="383">
        <v>64</v>
      </c>
      <c r="Y1100" s="383">
        <v>92</v>
      </c>
      <c r="Z1100" s="386" t="s">
        <v>34</v>
      </c>
      <c r="AA1100" s="386">
        <v>71</v>
      </c>
      <c r="AB1100" s="386">
        <v>90</v>
      </c>
      <c r="AC1100" s="386" t="s">
        <v>11</v>
      </c>
      <c r="AD1100" s="383" t="s">
        <v>57</v>
      </c>
      <c r="AE1100" s="383" t="s">
        <v>36</v>
      </c>
      <c r="AF1100" s="383">
        <v>82</v>
      </c>
      <c r="AG1100" s="383" t="s">
        <v>35</v>
      </c>
      <c r="AH1100" s="383" t="s">
        <v>34</v>
      </c>
      <c r="AI1100" s="383" t="s">
        <v>36</v>
      </c>
      <c r="AJ1100" s="383" t="s">
        <v>3554</v>
      </c>
      <c r="AK1100" s="384" t="str">
        <f t="shared" si="35"/>
        <v>NO</v>
      </c>
      <c r="AL1100" s="384" t="str">
        <f t="shared" si="36"/>
        <v>Yes-SH</v>
      </c>
      <c r="AN1100" s="196"/>
    </row>
    <row r="1101" spans="1:40" s="181" customFormat="1" x14ac:dyDescent="0.25">
      <c r="A1101" s="381" t="s">
        <v>3224</v>
      </c>
      <c r="B1101" s="382" t="s">
        <v>511</v>
      </c>
      <c r="C1101" s="382" t="s">
        <v>30</v>
      </c>
      <c r="D1101" s="382" t="s">
        <v>512</v>
      </c>
      <c r="E1101" s="382" t="s">
        <v>3</v>
      </c>
      <c r="F1101" s="383">
        <v>100</v>
      </c>
      <c r="G1101" s="383">
        <v>181</v>
      </c>
      <c r="H1101" s="383" t="s">
        <v>835</v>
      </c>
      <c r="I1101" s="383">
        <v>100</v>
      </c>
      <c r="J1101" s="383">
        <v>181</v>
      </c>
      <c r="K1101" s="383" t="s">
        <v>835</v>
      </c>
      <c r="L1101" s="385"/>
      <c r="M1101" s="383">
        <v>61</v>
      </c>
      <c r="N1101" s="383" t="s">
        <v>835</v>
      </c>
      <c r="O1101" s="385"/>
      <c r="P1101" s="385"/>
      <c r="Q1101" s="386" t="s">
        <v>11</v>
      </c>
      <c r="R1101" s="383">
        <v>47</v>
      </c>
      <c r="S1101" s="383">
        <v>174</v>
      </c>
      <c r="T1101" s="386" t="s">
        <v>36</v>
      </c>
      <c r="U1101" s="386">
        <v>55</v>
      </c>
      <c r="V1101" s="386">
        <v>167</v>
      </c>
      <c r="W1101" s="386" t="s">
        <v>834</v>
      </c>
      <c r="X1101" s="383">
        <v>66</v>
      </c>
      <c r="Y1101" s="383">
        <v>175</v>
      </c>
      <c r="Z1101" s="386" t="s">
        <v>36</v>
      </c>
      <c r="AA1101" s="386">
        <v>69</v>
      </c>
      <c r="AB1101" s="386">
        <v>167</v>
      </c>
      <c r="AC1101" s="386" t="s">
        <v>834</v>
      </c>
      <c r="AD1101" s="383" t="s">
        <v>57</v>
      </c>
      <c r="AE1101" s="383" t="s">
        <v>36</v>
      </c>
      <c r="AF1101" s="383">
        <v>85</v>
      </c>
      <c r="AG1101" s="383" t="s">
        <v>35</v>
      </c>
      <c r="AH1101" s="383" t="s">
        <v>34</v>
      </c>
      <c r="AI1101" s="383" t="s">
        <v>36</v>
      </c>
      <c r="AJ1101" s="383" t="s">
        <v>3554</v>
      </c>
      <c r="AK1101" s="384" t="str">
        <f t="shared" si="35"/>
        <v>NO</v>
      </c>
      <c r="AL1101" s="384" t="str">
        <f t="shared" si="36"/>
        <v>NO</v>
      </c>
      <c r="AN1101" s="196"/>
    </row>
    <row r="1102" spans="1:40" s="181" customFormat="1" x14ac:dyDescent="0.25">
      <c r="A1102" s="381" t="s">
        <v>3224</v>
      </c>
      <c r="B1102" s="382" t="s">
        <v>513</v>
      </c>
      <c r="C1102" s="382" t="s">
        <v>30</v>
      </c>
      <c r="D1102" s="382" t="s">
        <v>514</v>
      </c>
      <c r="E1102" s="382" t="s">
        <v>3</v>
      </c>
      <c r="F1102" s="383">
        <v>100</v>
      </c>
      <c r="G1102" s="383">
        <v>75</v>
      </c>
      <c r="H1102" s="383" t="s">
        <v>835</v>
      </c>
      <c r="I1102" s="383">
        <v>100</v>
      </c>
      <c r="J1102" s="383">
        <v>75</v>
      </c>
      <c r="K1102" s="383" t="s">
        <v>835</v>
      </c>
      <c r="L1102" s="385"/>
      <c r="M1102" s="383">
        <v>17</v>
      </c>
      <c r="N1102" s="383" t="s">
        <v>11</v>
      </c>
      <c r="O1102" s="385"/>
      <c r="P1102" s="385"/>
      <c r="Q1102" s="386" t="s">
        <v>11</v>
      </c>
      <c r="R1102" s="383">
        <v>59</v>
      </c>
      <c r="S1102" s="383">
        <v>68</v>
      </c>
      <c r="T1102" s="386" t="s">
        <v>34</v>
      </c>
      <c r="U1102" s="386">
        <v>59</v>
      </c>
      <c r="V1102" s="386">
        <v>66</v>
      </c>
      <c r="W1102" s="386" t="s">
        <v>11</v>
      </c>
      <c r="X1102" s="383">
        <v>78</v>
      </c>
      <c r="Y1102" s="383">
        <v>68</v>
      </c>
      <c r="Z1102" s="386" t="s">
        <v>34</v>
      </c>
      <c r="AA1102" s="386">
        <v>71</v>
      </c>
      <c r="AB1102" s="386">
        <v>66</v>
      </c>
      <c r="AC1102" s="386" t="s">
        <v>11</v>
      </c>
      <c r="AD1102" s="383" t="s">
        <v>33</v>
      </c>
      <c r="AE1102" s="383" t="s">
        <v>34</v>
      </c>
      <c r="AF1102" s="383">
        <v>100</v>
      </c>
      <c r="AG1102" s="383" t="s">
        <v>35</v>
      </c>
      <c r="AH1102" s="383" t="s">
        <v>34</v>
      </c>
      <c r="AI1102" s="383" t="s">
        <v>36</v>
      </c>
      <c r="AJ1102" s="383" t="s">
        <v>3554</v>
      </c>
      <c r="AK1102" s="384" t="str">
        <f t="shared" si="35"/>
        <v>Yes-SH</v>
      </c>
      <c r="AL1102" s="384" t="str">
        <f t="shared" si="36"/>
        <v>Yes-SH</v>
      </c>
      <c r="AN1102" s="196"/>
    </row>
    <row r="1103" spans="1:40" s="181" customFormat="1" x14ac:dyDescent="0.25">
      <c r="A1103" s="381" t="s">
        <v>3224</v>
      </c>
      <c r="B1103" s="382" t="s">
        <v>515</v>
      </c>
      <c r="C1103" s="382" t="s">
        <v>30</v>
      </c>
      <c r="D1103" s="382" t="s">
        <v>516</v>
      </c>
      <c r="E1103" s="382" t="s">
        <v>3</v>
      </c>
      <c r="F1103" s="383">
        <v>100</v>
      </c>
      <c r="G1103" s="383">
        <v>50</v>
      </c>
      <c r="H1103" s="383" t="s">
        <v>835</v>
      </c>
      <c r="I1103" s="383">
        <v>100</v>
      </c>
      <c r="J1103" s="383">
        <v>50</v>
      </c>
      <c r="K1103" s="383" t="s">
        <v>835</v>
      </c>
      <c r="L1103" s="385"/>
      <c r="M1103" s="383">
        <v>19</v>
      </c>
      <c r="N1103" s="383" t="s">
        <v>11</v>
      </c>
      <c r="O1103" s="385"/>
      <c r="P1103" s="385"/>
      <c r="Q1103" s="386" t="s">
        <v>11</v>
      </c>
      <c r="R1103" s="383"/>
      <c r="S1103" s="383">
        <v>49</v>
      </c>
      <c r="T1103" s="386" t="s">
        <v>11</v>
      </c>
      <c r="U1103" s="386"/>
      <c r="V1103" s="386">
        <v>49</v>
      </c>
      <c r="W1103" s="386" t="s">
        <v>11</v>
      </c>
      <c r="X1103" s="383"/>
      <c r="Y1103" s="383">
        <v>49</v>
      </c>
      <c r="Z1103" s="386" t="s">
        <v>11</v>
      </c>
      <c r="AA1103" s="386"/>
      <c r="AB1103" s="386">
        <v>49</v>
      </c>
      <c r="AC1103" s="386" t="s">
        <v>11</v>
      </c>
      <c r="AD1103" s="383" t="s">
        <v>33</v>
      </c>
      <c r="AE1103" s="383" t="s">
        <v>36</v>
      </c>
      <c r="AF1103" s="383">
        <v>90</v>
      </c>
      <c r="AG1103" s="383" t="s">
        <v>35</v>
      </c>
      <c r="AH1103" s="383" t="s">
        <v>36</v>
      </c>
      <c r="AI1103" s="383" t="s">
        <v>36</v>
      </c>
      <c r="AJ1103" s="383" t="s">
        <v>3554</v>
      </c>
      <c r="AK1103" s="384" t="str">
        <f t="shared" si="35"/>
        <v>NA</v>
      </c>
      <c r="AL1103" s="384" t="str">
        <f t="shared" si="36"/>
        <v>NA</v>
      </c>
      <c r="AN1103" s="196"/>
    </row>
    <row r="1104" spans="1:40" s="181" customFormat="1" x14ac:dyDescent="0.25">
      <c r="A1104" s="381" t="s">
        <v>3224</v>
      </c>
      <c r="B1104" s="382" t="s">
        <v>517</v>
      </c>
      <c r="C1104" s="382" t="s">
        <v>30</v>
      </c>
      <c r="D1104" s="382" t="s">
        <v>518</v>
      </c>
      <c r="E1104" s="382" t="s">
        <v>3</v>
      </c>
      <c r="F1104" s="383"/>
      <c r="G1104" s="383">
        <v>11</v>
      </c>
      <c r="H1104" s="383" t="s">
        <v>11</v>
      </c>
      <c r="I1104" s="383"/>
      <c r="J1104" s="383">
        <v>11</v>
      </c>
      <c r="K1104" s="383" t="s">
        <v>11</v>
      </c>
      <c r="L1104" s="385"/>
      <c r="M1104" s="383">
        <v>4</v>
      </c>
      <c r="N1104" s="383" t="s">
        <v>11</v>
      </c>
      <c r="O1104" s="385"/>
      <c r="P1104" s="385"/>
      <c r="Q1104" s="386" t="s">
        <v>11</v>
      </c>
      <c r="R1104" s="383"/>
      <c r="S1104" s="383">
        <v>11</v>
      </c>
      <c r="T1104" s="386" t="s">
        <v>11</v>
      </c>
      <c r="U1104" s="386"/>
      <c r="V1104" s="386">
        <v>11</v>
      </c>
      <c r="W1104" s="386" t="s">
        <v>11</v>
      </c>
      <c r="X1104" s="383"/>
      <c r="Y1104" s="383">
        <v>11</v>
      </c>
      <c r="Z1104" s="386" t="s">
        <v>11</v>
      </c>
      <c r="AA1104" s="386"/>
      <c r="AB1104" s="386">
        <v>11</v>
      </c>
      <c r="AC1104" s="386" t="s">
        <v>11</v>
      </c>
      <c r="AD1104" s="383" t="s">
        <v>33</v>
      </c>
      <c r="AE1104" s="383" t="s">
        <v>36</v>
      </c>
      <c r="AF1104" s="383">
        <v>92</v>
      </c>
      <c r="AG1104" s="383" t="s">
        <v>40</v>
      </c>
      <c r="AH1104" s="383" t="s">
        <v>34</v>
      </c>
      <c r="AI1104" s="383" t="s">
        <v>36</v>
      </c>
      <c r="AJ1104" s="383" t="s">
        <v>3554</v>
      </c>
      <c r="AK1104" s="384" t="str">
        <f t="shared" si="35"/>
        <v>NA</v>
      </c>
      <c r="AL1104" s="384" t="str">
        <f t="shared" si="36"/>
        <v>NA</v>
      </c>
      <c r="AN1104" s="196"/>
    </row>
    <row r="1105" spans="1:40" s="181" customFormat="1" x14ac:dyDescent="0.25">
      <c r="A1105" s="381" t="s">
        <v>3224</v>
      </c>
      <c r="B1105" s="382" t="s">
        <v>519</v>
      </c>
      <c r="C1105" s="382" t="s">
        <v>30</v>
      </c>
      <c r="D1105" s="382" t="s">
        <v>520</v>
      </c>
      <c r="E1105" s="382" t="s">
        <v>3</v>
      </c>
      <c r="F1105" s="383">
        <v>100</v>
      </c>
      <c r="G1105" s="383">
        <v>128</v>
      </c>
      <c r="H1105" s="383" t="s">
        <v>835</v>
      </c>
      <c r="I1105" s="383">
        <v>100</v>
      </c>
      <c r="J1105" s="383">
        <v>128</v>
      </c>
      <c r="K1105" s="383" t="s">
        <v>835</v>
      </c>
      <c r="L1105" s="385">
        <v>92</v>
      </c>
      <c r="M1105" s="383">
        <v>37</v>
      </c>
      <c r="N1105" s="383" t="s">
        <v>835</v>
      </c>
      <c r="O1105" s="385"/>
      <c r="P1105" s="385"/>
      <c r="Q1105" s="386" t="s">
        <v>11</v>
      </c>
      <c r="R1105" s="383">
        <v>52</v>
      </c>
      <c r="S1105" s="383">
        <v>112</v>
      </c>
      <c r="T1105" s="386" t="s">
        <v>34</v>
      </c>
      <c r="U1105" s="386">
        <v>56</v>
      </c>
      <c r="V1105" s="386">
        <v>108</v>
      </c>
      <c r="W1105" s="386" t="s">
        <v>11</v>
      </c>
      <c r="X1105" s="383">
        <v>41</v>
      </c>
      <c r="Y1105" s="383">
        <v>112</v>
      </c>
      <c r="Z1105" s="386" t="s">
        <v>36</v>
      </c>
      <c r="AA1105" s="386">
        <v>36</v>
      </c>
      <c r="AB1105" s="386">
        <v>108</v>
      </c>
      <c r="AC1105" s="386" t="s">
        <v>834</v>
      </c>
      <c r="AD1105" s="383" t="s">
        <v>46</v>
      </c>
      <c r="AE1105" s="383" t="s">
        <v>36</v>
      </c>
      <c r="AF1105" s="383">
        <v>90</v>
      </c>
      <c r="AG1105" s="383" t="s">
        <v>35</v>
      </c>
      <c r="AH1105" s="383" t="s">
        <v>34</v>
      </c>
      <c r="AI1105" s="383" t="s">
        <v>36</v>
      </c>
      <c r="AJ1105" s="383" t="s">
        <v>3554</v>
      </c>
      <c r="AK1105" s="384" t="str">
        <f t="shared" si="35"/>
        <v>Yes-SH</v>
      </c>
      <c r="AL1105" s="384" t="str">
        <f t="shared" si="36"/>
        <v>NO</v>
      </c>
      <c r="AN1105" s="196"/>
    </row>
    <row r="1106" spans="1:40" s="181" customFormat="1" x14ac:dyDescent="0.25">
      <c r="A1106" s="381" t="s">
        <v>3224</v>
      </c>
      <c r="B1106" s="382" t="s">
        <v>521</v>
      </c>
      <c r="C1106" s="382" t="s">
        <v>30</v>
      </c>
      <c r="D1106" s="382" t="s">
        <v>522</v>
      </c>
      <c r="E1106" s="382" t="s">
        <v>3</v>
      </c>
      <c r="F1106" s="383">
        <v>100</v>
      </c>
      <c r="G1106" s="383">
        <v>97</v>
      </c>
      <c r="H1106" s="383" t="s">
        <v>835</v>
      </c>
      <c r="I1106" s="383">
        <v>100</v>
      </c>
      <c r="J1106" s="383">
        <v>97</v>
      </c>
      <c r="K1106" s="383" t="s">
        <v>835</v>
      </c>
      <c r="L1106" s="385"/>
      <c r="M1106" s="383">
        <v>30</v>
      </c>
      <c r="N1106" s="383" t="s">
        <v>835</v>
      </c>
      <c r="O1106" s="385"/>
      <c r="P1106" s="385"/>
      <c r="Q1106" s="386" t="s">
        <v>11</v>
      </c>
      <c r="R1106" s="383">
        <v>61</v>
      </c>
      <c r="S1106" s="383">
        <v>90</v>
      </c>
      <c r="T1106" s="386" t="s">
        <v>34</v>
      </c>
      <c r="U1106" s="386">
        <v>64</v>
      </c>
      <c r="V1106" s="386">
        <v>88</v>
      </c>
      <c r="W1106" s="386" t="s">
        <v>11</v>
      </c>
      <c r="X1106" s="383">
        <v>54</v>
      </c>
      <c r="Y1106" s="383">
        <v>90</v>
      </c>
      <c r="Z1106" s="386" t="s">
        <v>36</v>
      </c>
      <c r="AA1106" s="386">
        <v>53</v>
      </c>
      <c r="AB1106" s="386">
        <v>88</v>
      </c>
      <c r="AC1106" s="386" t="s">
        <v>834</v>
      </c>
      <c r="AD1106" s="383" t="s">
        <v>104</v>
      </c>
      <c r="AE1106" s="383" t="s">
        <v>36</v>
      </c>
      <c r="AF1106" s="383">
        <v>90</v>
      </c>
      <c r="AG1106" s="383" t="s">
        <v>35</v>
      </c>
      <c r="AH1106" s="383" t="s">
        <v>34</v>
      </c>
      <c r="AI1106" s="383" t="s">
        <v>36</v>
      </c>
      <c r="AJ1106" s="383" t="s">
        <v>3554</v>
      </c>
      <c r="AK1106" s="384" t="str">
        <f t="shared" si="35"/>
        <v>Yes-SH</v>
      </c>
      <c r="AL1106" s="384" t="str">
        <f t="shared" si="36"/>
        <v>NO</v>
      </c>
      <c r="AN1106" s="196"/>
    </row>
    <row r="1107" spans="1:40" s="181" customFormat="1" x14ac:dyDescent="0.25">
      <c r="A1107" s="381" t="s">
        <v>3224</v>
      </c>
      <c r="B1107" s="382" t="s">
        <v>523</v>
      </c>
      <c r="C1107" s="382" t="s">
        <v>30</v>
      </c>
      <c r="D1107" s="382" t="s">
        <v>524</v>
      </c>
      <c r="E1107" s="382" t="s">
        <v>3</v>
      </c>
      <c r="F1107" s="383">
        <v>100</v>
      </c>
      <c r="G1107" s="383">
        <v>107</v>
      </c>
      <c r="H1107" s="383" t="s">
        <v>835</v>
      </c>
      <c r="I1107" s="383">
        <v>100</v>
      </c>
      <c r="J1107" s="383">
        <v>107</v>
      </c>
      <c r="K1107" s="383" t="s">
        <v>835</v>
      </c>
      <c r="L1107" s="385"/>
      <c r="M1107" s="383">
        <v>29</v>
      </c>
      <c r="N1107" s="383" t="s">
        <v>11</v>
      </c>
      <c r="O1107" s="385"/>
      <c r="P1107" s="385"/>
      <c r="Q1107" s="386" t="s">
        <v>11</v>
      </c>
      <c r="R1107" s="383">
        <v>64</v>
      </c>
      <c r="S1107" s="383">
        <v>105</v>
      </c>
      <c r="T1107" s="386" t="s">
        <v>36</v>
      </c>
      <c r="U1107" s="386">
        <v>66</v>
      </c>
      <c r="V1107" s="386">
        <v>102</v>
      </c>
      <c r="W1107" s="386" t="s">
        <v>834</v>
      </c>
      <c r="X1107" s="383">
        <v>62</v>
      </c>
      <c r="Y1107" s="383">
        <v>105</v>
      </c>
      <c r="Z1107" s="386" t="s">
        <v>36</v>
      </c>
      <c r="AA1107" s="386">
        <v>65</v>
      </c>
      <c r="AB1107" s="386">
        <v>102</v>
      </c>
      <c r="AC1107" s="386" t="s">
        <v>834</v>
      </c>
      <c r="AD1107" s="383" t="s">
        <v>57</v>
      </c>
      <c r="AE1107" s="383" t="s">
        <v>36</v>
      </c>
      <c r="AF1107" s="383">
        <v>74</v>
      </c>
      <c r="AG1107" s="383" t="s">
        <v>35</v>
      </c>
      <c r="AH1107" s="383" t="s">
        <v>34</v>
      </c>
      <c r="AI1107" s="383" t="s">
        <v>36</v>
      </c>
      <c r="AJ1107" s="383" t="s">
        <v>3554</v>
      </c>
      <c r="AK1107" s="384" t="str">
        <f t="shared" si="35"/>
        <v>NO</v>
      </c>
      <c r="AL1107" s="384" t="str">
        <f t="shared" si="36"/>
        <v>NO</v>
      </c>
      <c r="AN1107" s="196"/>
    </row>
    <row r="1108" spans="1:40" s="181" customFormat="1" x14ac:dyDescent="0.25">
      <c r="A1108" s="381" t="s">
        <v>3224</v>
      </c>
      <c r="B1108" s="382" t="s">
        <v>525</v>
      </c>
      <c r="C1108" s="382" t="s">
        <v>30</v>
      </c>
      <c r="D1108" s="382" t="s">
        <v>526</v>
      </c>
      <c r="E1108" s="382" t="s">
        <v>3</v>
      </c>
      <c r="F1108" s="383">
        <v>100</v>
      </c>
      <c r="G1108" s="383">
        <v>149</v>
      </c>
      <c r="H1108" s="383" t="s">
        <v>835</v>
      </c>
      <c r="I1108" s="383">
        <v>100</v>
      </c>
      <c r="J1108" s="383">
        <v>149</v>
      </c>
      <c r="K1108" s="383" t="s">
        <v>835</v>
      </c>
      <c r="L1108" s="385"/>
      <c r="M1108" s="383">
        <v>45</v>
      </c>
      <c r="N1108" s="383" t="s">
        <v>835</v>
      </c>
      <c r="O1108" s="385"/>
      <c r="P1108" s="385"/>
      <c r="Q1108" s="386" t="s">
        <v>11</v>
      </c>
      <c r="R1108" s="383">
        <v>91</v>
      </c>
      <c r="S1108" s="383">
        <v>149</v>
      </c>
      <c r="T1108" s="386" t="s">
        <v>34</v>
      </c>
      <c r="U1108" s="386">
        <v>90</v>
      </c>
      <c r="V1108" s="386">
        <v>147</v>
      </c>
      <c r="W1108" s="386" t="s">
        <v>11</v>
      </c>
      <c r="X1108" s="383">
        <v>88</v>
      </c>
      <c r="Y1108" s="383">
        <v>149</v>
      </c>
      <c r="Z1108" s="386" t="s">
        <v>34</v>
      </c>
      <c r="AA1108" s="386">
        <v>87</v>
      </c>
      <c r="AB1108" s="386">
        <v>147</v>
      </c>
      <c r="AC1108" s="386" t="s">
        <v>11</v>
      </c>
      <c r="AD1108" s="383" t="s">
        <v>33</v>
      </c>
      <c r="AE1108" s="383" t="s">
        <v>34</v>
      </c>
      <c r="AF1108" s="383">
        <v>100</v>
      </c>
      <c r="AG1108" s="383" t="s">
        <v>222</v>
      </c>
      <c r="AH1108" s="383" t="s">
        <v>36</v>
      </c>
      <c r="AI1108" s="383" t="s">
        <v>36</v>
      </c>
      <c r="AJ1108" s="383" t="s">
        <v>3554</v>
      </c>
      <c r="AK1108" s="384" t="str">
        <f t="shared" si="35"/>
        <v>Yes-AB</v>
      </c>
      <c r="AL1108" s="384" t="str">
        <f t="shared" si="36"/>
        <v>Yes-AB</v>
      </c>
      <c r="AN1108" s="196"/>
    </row>
    <row r="1109" spans="1:40" s="181" customFormat="1" x14ac:dyDescent="0.25">
      <c r="A1109" s="381" t="s">
        <v>3224</v>
      </c>
      <c r="B1109" s="382" t="s">
        <v>527</v>
      </c>
      <c r="C1109" s="382" t="s">
        <v>30</v>
      </c>
      <c r="D1109" s="382" t="s">
        <v>528</v>
      </c>
      <c r="E1109" s="382" t="s">
        <v>3</v>
      </c>
      <c r="F1109" s="383"/>
      <c r="G1109" s="383">
        <v>3</v>
      </c>
      <c r="H1109" s="383" t="s">
        <v>11</v>
      </c>
      <c r="I1109" s="383"/>
      <c r="J1109" s="383">
        <v>3</v>
      </c>
      <c r="K1109" s="383" t="s">
        <v>11</v>
      </c>
      <c r="L1109" s="385"/>
      <c r="M1109" s="383">
        <v>0</v>
      </c>
      <c r="N1109" s="383" t="s">
        <v>11</v>
      </c>
      <c r="O1109" s="385"/>
      <c r="P1109" s="385"/>
      <c r="Q1109" s="386" t="s">
        <v>11</v>
      </c>
      <c r="R1109" s="383"/>
      <c r="S1109" s="383">
        <v>3</v>
      </c>
      <c r="T1109" s="386" t="s">
        <v>11</v>
      </c>
      <c r="U1109" s="386"/>
      <c r="V1109" s="386">
        <v>3</v>
      </c>
      <c r="W1109" s="386" t="s">
        <v>11</v>
      </c>
      <c r="X1109" s="383"/>
      <c r="Y1109" s="383">
        <v>3</v>
      </c>
      <c r="Z1109" s="386" t="s">
        <v>11</v>
      </c>
      <c r="AA1109" s="386"/>
      <c r="AB1109" s="386">
        <v>3</v>
      </c>
      <c r="AC1109" s="386" t="s">
        <v>11</v>
      </c>
      <c r="AD1109" s="383" t="s">
        <v>33</v>
      </c>
      <c r="AE1109" s="383" t="s">
        <v>36</v>
      </c>
      <c r="AF1109" s="383">
        <v>90</v>
      </c>
      <c r="AG1109" s="383" t="s">
        <v>222</v>
      </c>
      <c r="AH1109" s="383" t="s">
        <v>36</v>
      </c>
      <c r="AI1109" s="383" t="s">
        <v>34</v>
      </c>
      <c r="AJ1109" s="383" t="s">
        <v>3554</v>
      </c>
      <c r="AK1109" s="384" t="str">
        <f t="shared" si="35"/>
        <v>NA</v>
      </c>
      <c r="AL1109" s="384" t="str">
        <f t="shared" si="36"/>
        <v>NA</v>
      </c>
      <c r="AN1109" s="196"/>
    </row>
    <row r="1110" spans="1:40" s="181" customFormat="1" x14ac:dyDescent="0.25">
      <c r="A1110" s="381" t="s">
        <v>3224</v>
      </c>
      <c r="B1110" s="382" t="s">
        <v>529</v>
      </c>
      <c r="C1110" s="382" t="s">
        <v>30</v>
      </c>
      <c r="D1110" s="382" t="s">
        <v>530</v>
      </c>
      <c r="E1110" s="382" t="s">
        <v>3</v>
      </c>
      <c r="F1110" s="383"/>
      <c r="G1110" s="383">
        <v>10</v>
      </c>
      <c r="H1110" s="383" t="s">
        <v>11</v>
      </c>
      <c r="I1110" s="383"/>
      <c r="J1110" s="383">
        <v>10</v>
      </c>
      <c r="K1110" s="383" t="s">
        <v>11</v>
      </c>
      <c r="L1110" s="385"/>
      <c r="M1110" s="383">
        <v>6</v>
      </c>
      <c r="N1110" s="383" t="s">
        <v>11</v>
      </c>
      <c r="O1110" s="385"/>
      <c r="P1110" s="385"/>
      <c r="Q1110" s="386" t="s">
        <v>11</v>
      </c>
      <c r="R1110" s="383"/>
      <c r="S1110" s="383">
        <v>10</v>
      </c>
      <c r="T1110" s="386" t="s">
        <v>11</v>
      </c>
      <c r="U1110" s="386"/>
      <c r="V1110" s="386">
        <v>10</v>
      </c>
      <c r="W1110" s="386" t="s">
        <v>11</v>
      </c>
      <c r="X1110" s="383"/>
      <c r="Y1110" s="383">
        <v>10</v>
      </c>
      <c r="Z1110" s="386" t="s">
        <v>11</v>
      </c>
      <c r="AA1110" s="386"/>
      <c r="AB1110" s="386">
        <v>10</v>
      </c>
      <c r="AC1110" s="386" t="s">
        <v>11</v>
      </c>
      <c r="AD1110" s="383" t="s">
        <v>33</v>
      </c>
      <c r="AE1110" s="383" t="s">
        <v>34</v>
      </c>
      <c r="AF1110" s="383">
        <v>100</v>
      </c>
      <c r="AG1110" s="383" t="s">
        <v>222</v>
      </c>
      <c r="AH1110" s="383" t="s">
        <v>36</v>
      </c>
      <c r="AI1110" s="383" t="s">
        <v>34</v>
      </c>
      <c r="AJ1110" s="383" t="s">
        <v>3554</v>
      </c>
      <c r="AK1110" s="384" t="str">
        <f t="shared" si="35"/>
        <v>NA</v>
      </c>
      <c r="AL1110" s="384" t="str">
        <f t="shared" si="36"/>
        <v>NA</v>
      </c>
      <c r="AN1110" s="196"/>
    </row>
    <row r="1111" spans="1:40" s="181" customFormat="1" x14ac:dyDescent="0.25">
      <c r="A1111" s="381" t="s">
        <v>3224</v>
      </c>
      <c r="B1111" s="382" t="s">
        <v>531</v>
      </c>
      <c r="C1111" s="382" t="s">
        <v>30</v>
      </c>
      <c r="D1111" s="382" t="s">
        <v>532</v>
      </c>
      <c r="E1111" s="382" t="s">
        <v>3</v>
      </c>
      <c r="F1111" s="383">
        <v>100</v>
      </c>
      <c r="G1111" s="383">
        <v>36</v>
      </c>
      <c r="H1111" s="383" t="s">
        <v>835</v>
      </c>
      <c r="I1111" s="383">
        <v>100</v>
      </c>
      <c r="J1111" s="383">
        <v>36</v>
      </c>
      <c r="K1111" s="383" t="s">
        <v>835</v>
      </c>
      <c r="L1111" s="385"/>
      <c r="M1111" s="383">
        <v>13</v>
      </c>
      <c r="N1111" s="383" t="s">
        <v>11</v>
      </c>
      <c r="O1111" s="385"/>
      <c r="P1111" s="385"/>
      <c r="Q1111" s="386" t="s">
        <v>11</v>
      </c>
      <c r="R1111" s="383">
        <v>49</v>
      </c>
      <c r="S1111" s="383">
        <v>35</v>
      </c>
      <c r="T1111" s="386" t="s">
        <v>34</v>
      </c>
      <c r="U1111" s="386">
        <v>56</v>
      </c>
      <c r="V1111" s="386">
        <v>34</v>
      </c>
      <c r="W1111" s="386" t="s">
        <v>11</v>
      </c>
      <c r="X1111" s="383">
        <v>46</v>
      </c>
      <c r="Y1111" s="383">
        <v>35</v>
      </c>
      <c r="Z1111" s="386" t="s">
        <v>34</v>
      </c>
      <c r="AA1111" s="386">
        <v>46</v>
      </c>
      <c r="AB1111" s="386">
        <v>35</v>
      </c>
      <c r="AC1111" s="386" t="s">
        <v>11</v>
      </c>
      <c r="AD1111" s="383" t="s">
        <v>104</v>
      </c>
      <c r="AE1111" s="383" t="s">
        <v>36</v>
      </c>
      <c r="AF1111" s="383">
        <v>92</v>
      </c>
      <c r="AG1111" s="383" t="s">
        <v>222</v>
      </c>
      <c r="AH1111" s="383" t="s">
        <v>34</v>
      </c>
      <c r="AI1111" s="383" t="s">
        <v>34</v>
      </c>
      <c r="AJ1111" s="383" t="s">
        <v>3554</v>
      </c>
      <c r="AK1111" s="384" t="str">
        <f t="shared" si="35"/>
        <v>Yes-SH</v>
      </c>
      <c r="AL1111" s="384" t="str">
        <f t="shared" si="36"/>
        <v>Yes-SH</v>
      </c>
      <c r="AN1111" s="196"/>
    </row>
    <row r="1112" spans="1:40" s="181" customFormat="1" x14ac:dyDescent="0.25">
      <c r="A1112" s="381" t="s">
        <v>3224</v>
      </c>
      <c r="B1112" s="382" t="s">
        <v>533</v>
      </c>
      <c r="C1112" s="382" t="s">
        <v>30</v>
      </c>
      <c r="D1112" s="382" t="s">
        <v>534</v>
      </c>
      <c r="E1112" s="382" t="s">
        <v>3</v>
      </c>
      <c r="F1112" s="383"/>
      <c r="G1112" s="383">
        <v>25</v>
      </c>
      <c r="H1112" s="383" t="s">
        <v>11</v>
      </c>
      <c r="I1112" s="383"/>
      <c r="J1112" s="383">
        <v>25</v>
      </c>
      <c r="K1112" s="383" t="s">
        <v>11</v>
      </c>
      <c r="L1112" s="385"/>
      <c r="M1112" s="383">
        <v>9</v>
      </c>
      <c r="N1112" s="383" t="s">
        <v>11</v>
      </c>
      <c r="O1112" s="385"/>
      <c r="P1112" s="385"/>
      <c r="Q1112" s="386" t="s">
        <v>11</v>
      </c>
      <c r="R1112" s="383"/>
      <c r="S1112" s="383">
        <v>24</v>
      </c>
      <c r="T1112" s="386" t="s">
        <v>11</v>
      </c>
      <c r="U1112" s="386"/>
      <c r="V1112" s="386">
        <v>23</v>
      </c>
      <c r="W1112" s="386" t="s">
        <v>11</v>
      </c>
      <c r="X1112" s="383"/>
      <c r="Y1112" s="383">
        <v>24</v>
      </c>
      <c r="Z1112" s="386" t="s">
        <v>11</v>
      </c>
      <c r="AA1112" s="386"/>
      <c r="AB1112" s="386">
        <v>23</v>
      </c>
      <c r="AC1112" s="386" t="s">
        <v>11</v>
      </c>
      <c r="AD1112" s="383" t="s">
        <v>57</v>
      </c>
      <c r="AE1112" s="383" t="s">
        <v>36</v>
      </c>
      <c r="AF1112" s="383">
        <v>85</v>
      </c>
      <c r="AG1112" s="383" t="s">
        <v>222</v>
      </c>
      <c r="AH1112" s="383" t="s">
        <v>34</v>
      </c>
      <c r="AI1112" s="383" t="s">
        <v>34</v>
      </c>
      <c r="AJ1112" s="383" t="s">
        <v>3554</v>
      </c>
      <c r="AK1112" s="384" t="str">
        <f t="shared" si="35"/>
        <v>NA</v>
      </c>
      <c r="AL1112" s="384" t="str">
        <f t="shared" si="36"/>
        <v>NA</v>
      </c>
      <c r="AN1112" s="196"/>
    </row>
    <row r="1113" spans="1:40" s="181" customFormat="1" x14ac:dyDescent="0.25">
      <c r="A1113" s="381" t="s">
        <v>3224</v>
      </c>
      <c r="B1113" s="382" t="s">
        <v>535</v>
      </c>
      <c r="C1113" s="382" t="s">
        <v>30</v>
      </c>
      <c r="D1113" s="382" t="s">
        <v>536</v>
      </c>
      <c r="E1113" s="382" t="s">
        <v>3</v>
      </c>
      <c r="F1113" s="383">
        <v>100</v>
      </c>
      <c r="G1113" s="383">
        <v>314</v>
      </c>
      <c r="H1113" s="383" t="s">
        <v>835</v>
      </c>
      <c r="I1113" s="383">
        <v>100</v>
      </c>
      <c r="J1113" s="383">
        <v>314</v>
      </c>
      <c r="K1113" s="383" t="s">
        <v>835</v>
      </c>
      <c r="L1113" s="385"/>
      <c r="M1113" s="383">
        <v>95</v>
      </c>
      <c r="N1113" s="383" t="s">
        <v>835</v>
      </c>
      <c r="O1113" s="385"/>
      <c r="P1113" s="385"/>
      <c r="Q1113" s="386" t="s">
        <v>11</v>
      </c>
      <c r="R1113" s="383">
        <v>53</v>
      </c>
      <c r="S1113" s="383">
        <v>292</v>
      </c>
      <c r="T1113" s="386" t="s">
        <v>36</v>
      </c>
      <c r="U1113" s="386">
        <v>55</v>
      </c>
      <c r="V1113" s="386">
        <v>271</v>
      </c>
      <c r="W1113" s="386" t="s">
        <v>834</v>
      </c>
      <c r="X1113" s="383">
        <v>60</v>
      </c>
      <c r="Y1113" s="383">
        <v>292</v>
      </c>
      <c r="Z1113" s="386" t="s">
        <v>36</v>
      </c>
      <c r="AA1113" s="386">
        <v>62</v>
      </c>
      <c r="AB1113" s="386">
        <v>271</v>
      </c>
      <c r="AC1113" s="386" t="s">
        <v>834</v>
      </c>
      <c r="AD1113" s="383" t="s">
        <v>104</v>
      </c>
      <c r="AE1113" s="383" t="s">
        <v>36</v>
      </c>
      <c r="AF1113" s="383">
        <v>85</v>
      </c>
      <c r="AG1113" s="383" t="s">
        <v>222</v>
      </c>
      <c r="AH1113" s="383" t="s">
        <v>34</v>
      </c>
      <c r="AI1113" s="383" t="s">
        <v>34</v>
      </c>
      <c r="AJ1113" s="383" t="s">
        <v>3554</v>
      </c>
      <c r="AK1113" s="384" t="str">
        <f t="shared" si="35"/>
        <v>NO</v>
      </c>
      <c r="AL1113" s="384" t="str">
        <f t="shared" si="36"/>
        <v>NO</v>
      </c>
      <c r="AN1113" s="196"/>
    </row>
    <row r="1114" spans="1:40" s="181" customFormat="1" x14ac:dyDescent="0.25">
      <c r="A1114" s="381" t="s">
        <v>3224</v>
      </c>
      <c r="B1114" s="382" t="s">
        <v>537</v>
      </c>
      <c r="C1114" s="382" t="s">
        <v>30</v>
      </c>
      <c r="D1114" s="382" t="s">
        <v>538</v>
      </c>
      <c r="E1114" s="382" t="s">
        <v>3</v>
      </c>
      <c r="F1114" s="383">
        <v>100</v>
      </c>
      <c r="G1114" s="383">
        <v>409</v>
      </c>
      <c r="H1114" s="383" t="s">
        <v>835</v>
      </c>
      <c r="I1114" s="383">
        <v>100</v>
      </c>
      <c r="J1114" s="383">
        <v>409</v>
      </c>
      <c r="K1114" s="383" t="s">
        <v>835</v>
      </c>
      <c r="L1114" s="385"/>
      <c r="M1114" s="383">
        <v>126</v>
      </c>
      <c r="N1114" s="383" t="s">
        <v>835</v>
      </c>
      <c r="O1114" s="385"/>
      <c r="P1114" s="385"/>
      <c r="Q1114" s="386" t="s">
        <v>11</v>
      </c>
      <c r="R1114" s="383">
        <v>32</v>
      </c>
      <c r="S1114" s="383">
        <v>381</v>
      </c>
      <c r="T1114" s="386" t="s">
        <v>36</v>
      </c>
      <c r="U1114" s="386">
        <v>32</v>
      </c>
      <c r="V1114" s="386">
        <v>367</v>
      </c>
      <c r="W1114" s="386" t="s">
        <v>834</v>
      </c>
      <c r="X1114" s="383">
        <v>24</v>
      </c>
      <c r="Y1114" s="383">
        <v>383</v>
      </c>
      <c r="Z1114" s="386" t="s">
        <v>36</v>
      </c>
      <c r="AA1114" s="386">
        <v>27</v>
      </c>
      <c r="AB1114" s="386">
        <v>365</v>
      </c>
      <c r="AC1114" s="386" t="s">
        <v>834</v>
      </c>
      <c r="AD1114" s="383" t="s">
        <v>46</v>
      </c>
      <c r="AE1114" s="383" t="s">
        <v>36</v>
      </c>
      <c r="AF1114" s="383">
        <v>72</v>
      </c>
      <c r="AG1114" s="383" t="s">
        <v>222</v>
      </c>
      <c r="AH1114" s="383" t="s">
        <v>34</v>
      </c>
      <c r="AI1114" s="383" t="s">
        <v>36</v>
      </c>
      <c r="AJ1114" s="383" t="s">
        <v>3554</v>
      </c>
      <c r="AK1114" s="384" t="str">
        <f t="shared" si="35"/>
        <v>NO</v>
      </c>
      <c r="AL1114" s="384" t="str">
        <f t="shared" si="36"/>
        <v>NO</v>
      </c>
      <c r="AN1114" s="196"/>
    </row>
    <row r="1115" spans="1:40" s="181" customFormat="1" x14ac:dyDescent="0.25">
      <c r="A1115" s="381" t="s">
        <v>3224</v>
      </c>
      <c r="B1115" s="382" t="s">
        <v>539</v>
      </c>
      <c r="C1115" s="382" t="s">
        <v>30</v>
      </c>
      <c r="D1115" s="382" t="s">
        <v>540</v>
      </c>
      <c r="E1115" s="382" t="s">
        <v>3</v>
      </c>
      <c r="F1115" s="383">
        <v>100</v>
      </c>
      <c r="G1115" s="383">
        <v>50</v>
      </c>
      <c r="H1115" s="383" t="s">
        <v>835</v>
      </c>
      <c r="I1115" s="383">
        <v>100</v>
      </c>
      <c r="J1115" s="383">
        <v>50</v>
      </c>
      <c r="K1115" s="383" t="s">
        <v>835</v>
      </c>
      <c r="L1115" s="385"/>
      <c r="M1115" s="383">
        <v>15</v>
      </c>
      <c r="N1115" s="383" t="s">
        <v>11</v>
      </c>
      <c r="O1115" s="385"/>
      <c r="P1115" s="385"/>
      <c r="Q1115" s="386" t="s">
        <v>11</v>
      </c>
      <c r="R1115" s="383"/>
      <c r="S1115" s="383">
        <v>50</v>
      </c>
      <c r="T1115" s="386" t="s">
        <v>11</v>
      </c>
      <c r="U1115" s="386"/>
      <c r="V1115" s="386">
        <v>48</v>
      </c>
      <c r="W1115" s="386" t="s">
        <v>11</v>
      </c>
      <c r="X1115" s="383"/>
      <c r="Y1115" s="383">
        <v>49</v>
      </c>
      <c r="Z1115" s="386" t="s">
        <v>11</v>
      </c>
      <c r="AA1115" s="386"/>
      <c r="AB1115" s="386">
        <v>47</v>
      </c>
      <c r="AC1115" s="386" t="s">
        <v>11</v>
      </c>
      <c r="AD1115" s="383" t="s">
        <v>33</v>
      </c>
      <c r="AE1115" s="383" t="s">
        <v>36</v>
      </c>
      <c r="AF1115" s="383">
        <v>92</v>
      </c>
      <c r="AG1115" s="383" t="s">
        <v>222</v>
      </c>
      <c r="AH1115" s="383" t="s">
        <v>34</v>
      </c>
      <c r="AI1115" s="383" t="s">
        <v>34</v>
      </c>
      <c r="AJ1115" s="383" t="s">
        <v>3554</v>
      </c>
      <c r="AK1115" s="384" t="str">
        <f t="shared" si="35"/>
        <v>NA</v>
      </c>
      <c r="AL1115" s="384" t="str">
        <f t="shared" si="36"/>
        <v>NA</v>
      </c>
      <c r="AN1115" s="196"/>
    </row>
    <row r="1116" spans="1:40" s="181" customFormat="1" x14ac:dyDescent="0.25">
      <c r="A1116" s="381" t="s">
        <v>3224</v>
      </c>
      <c r="B1116" s="382" t="s">
        <v>865</v>
      </c>
      <c r="C1116" s="382" t="s">
        <v>30</v>
      </c>
      <c r="D1116" s="382" t="s">
        <v>2245</v>
      </c>
      <c r="E1116" s="382" t="s">
        <v>3</v>
      </c>
      <c r="F1116" s="383"/>
      <c r="G1116" s="383">
        <v>12</v>
      </c>
      <c r="H1116" s="383" t="s">
        <v>11</v>
      </c>
      <c r="I1116" s="383"/>
      <c r="J1116" s="383">
        <v>12</v>
      </c>
      <c r="K1116" s="383" t="s">
        <v>11</v>
      </c>
      <c r="L1116" s="385"/>
      <c r="M1116" s="383">
        <v>6</v>
      </c>
      <c r="N1116" s="383" t="s">
        <v>11</v>
      </c>
      <c r="O1116" s="385"/>
      <c r="P1116" s="385"/>
      <c r="Q1116" s="386" t="s">
        <v>11</v>
      </c>
      <c r="R1116" s="383"/>
      <c r="S1116" s="383">
        <v>12</v>
      </c>
      <c r="T1116" s="386" t="s">
        <v>11</v>
      </c>
      <c r="U1116" s="386"/>
      <c r="V1116" s="386">
        <v>12</v>
      </c>
      <c r="W1116" s="386" t="s">
        <v>11</v>
      </c>
      <c r="X1116" s="383"/>
      <c r="Y1116" s="383">
        <v>12</v>
      </c>
      <c r="Z1116" s="386" t="s">
        <v>11</v>
      </c>
      <c r="AA1116" s="386"/>
      <c r="AB1116" s="386">
        <v>12</v>
      </c>
      <c r="AC1116" s="386" t="s">
        <v>11</v>
      </c>
      <c r="AD1116" s="383" t="s">
        <v>33</v>
      </c>
      <c r="AE1116" s="383" t="s">
        <v>36</v>
      </c>
      <c r="AF1116" s="383">
        <v>90</v>
      </c>
      <c r="AG1116" s="383" t="s">
        <v>222</v>
      </c>
      <c r="AH1116" s="383" t="s">
        <v>36</v>
      </c>
      <c r="AI1116" s="383" t="s">
        <v>34</v>
      </c>
      <c r="AJ1116" s="383" t="s">
        <v>3554</v>
      </c>
      <c r="AK1116" s="384" t="str">
        <f t="shared" si="35"/>
        <v>NA</v>
      </c>
      <c r="AL1116" s="384" t="str">
        <f t="shared" si="36"/>
        <v>NA</v>
      </c>
      <c r="AN1116" s="196"/>
    </row>
    <row r="1117" spans="1:40" s="181" customFormat="1" x14ac:dyDescent="0.25">
      <c r="A1117" s="381" t="s">
        <v>3224</v>
      </c>
      <c r="B1117" s="382" t="s">
        <v>541</v>
      </c>
      <c r="C1117" s="382" t="s">
        <v>30</v>
      </c>
      <c r="D1117" s="382" t="s">
        <v>2325</v>
      </c>
      <c r="E1117" s="382" t="s">
        <v>3</v>
      </c>
      <c r="F1117" s="383">
        <v>100</v>
      </c>
      <c r="G1117" s="383">
        <v>428</v>
      </c>
      <c r="H1117" s="383" t="s">
        <v>835</v>
      </c>
      <c r="I1117" s="383">
        <v>100</v>
      </c>
      <c r="J1117" s="383">
        <v>428</v>
      </c>
      <c r="K1117" s="383" t="s">
        <v>835</v>
      </c>
      <c r="L1117" s="385"/>
      <c r="M1117" s="383">
        <v>135</v>
      </c>
      <c r="N1117" s="383" t="s">
        <v>835</v>
      </c>
      <c r="O1117" s="385"/>
      <c r="P1117" s="385"/>
      <c r="Q1117" s="386" t="s">
        <v>11</v>
      </c>
      <c r="R1117" s="383">
        <v>56</v>
      </c>
      <c r="S1117" s="383">
        <v>423</v>
      </c>
      <c r="T1117" s="386" t="s">
        <v>36</v>
      </c>
      <c r="U1117" s="386">
        <v>58</v>
      </c>
      <c r="V1117" s="386">
        <v>409</v>
      </c>
      <c r="W1117" s="386" t="s">
        <v>834</v>
      </c>
      <c r="X1117" s="383">
        <v>50</v>
      </c>
      <c r="Y1117" s="383">
        <v>423</v>
      </c>
      <c r="Z1117" s="386" t="s">
        <v>36</v>
      </c>
      <c r="AA1117" s="386">
        <v>53</v>
      </c>
      <c r="AB1117" s="386">
        <v>409</v>
      </c>
      <c r="AC1117" s="386" t="s">
        <v>834</v>
      </c>
      <c r="AD1117" s="383" t="s">
        <v>104</v>
      </c>
      <c r="AE1117" s="383" t="s">
        <v>36</v>
      </c>
      <c r="AF1117" s="383">
        <v>79</v>
      </c>
      <c r="AG1117" s="383" t="s">
        <v>222</v>
      </c>
      <c r="AH1117" s="383" t="s">
        <v>34</v>
      </c>
      <c r="AI1117" s="383" t="s">
        <v>34</v>
      </c>
      <c r="AJ1117" s="383" t="s">
        <v>3554</v>
      </c>
      <c r="AK1117" s="384" t="str">
        <f t="shared" si="35"/>
        <v>NO</v>
      </c>
      <c r="AL1117" s="384" t="str">
        <f t="shared" si="36"/>
        <v>NO</v>
      </c>
      <c r="AN1117" s="196"/>
    </row>
    <row r="1118" spans="1:40" s="181" customFormat="1" x14ac:dyDescent="0.25">
      <c r="A1118" s="381" t="s">
        <v>3224</v>
      </c>
      <c r="B1118" s="382" t="s">
        <v>542</v>
      </c>
      <c r="C1118" s="382" t="s">
        <v>30</v>
      </c>
      <c r="D1118" s="382" t="s">
        <v>543</v>
      </c>
      <c r="E1118" s="382" t="s">
        <v>3</v>
      </c>
      <c r="F1118" s="383">
        <v>100</v>
      </c>
      <c r="G1118" s="383">
        <v>167</v>
      </c>
      <c r="H1118" s="383" t="s">
        <v>835</v>
      </c>
      <c r="I1118" s="383">
        <v>100</v>
      </c>
      <c r="J1118" s="383">
        <v>167</v>
      </c>
      <c r="K1118" s="383" t="s">
        <v>835</v>
      </c>
      <c r="L1118" s="385"/>
      <c r="M1118" s="383">
        <v>69</v>
      </c>
      <c r="N1118" s="383" t="s">
        <v>835</v>
      </c>
      <c r="O1118" s="385"/>
      <c r="P1118" s="385"/>
      <c r="Q1118" s="386" t="s">
        <v>11</v>
      </c>
      <c r="R1118" s="383">
        <v>50</v>
      </c>
      <c r="S1118" s="383">
        <v>158</v>
      </c>
      <c r="T1118" s="386" t="s">
        <v>36</v>
      </c>
      <c r="U1118" s="386">
        <v>49</v>
      </c>
      <c r="V1118" s="386">
        <v>153</v>
      </c>
      <c r="W1118" s="386" t="s">
        <v>834</v>
      </c>
      <c r="X1118" s="383">
        <v>53</v>
      </c>
      <c r="Y1118" s="383">
        <v>158</v>
      </c>
      <c r="Z1118" s="386" t="s">
        <v>34</v>
      </c>
      <c r="AA1118" s="386">
        <v>53</v>
      </c>
      <c r="AB1118" s="386">
        <v>152</v>
      </c>
      <c r="AC1118" s="386" t="s">
        <v>11</v>
      </c>
      <c r="AD1118" s="383" t="s">
        <v>33</v>
      </c>
      <c r="AE1118" s="383" t="s">
        <v>36</v>
      </c>
      <c r="AF1118" s="383">
        <v>95</v>
      </c>
      <c r="AG1118" s="383" t="s">
        <v>222</v>
      </c>
      <c r="AH1118" s="383" t="s">
        <v>36</v>
      </c>
      <c r="AI1118" s="383" t="s">
        <v>36</v>
      </c>
      <c r="AJ1118" s="383" t="s">
        <v>3554</v>
      </c>
      <c r="AK1118" s="384" t="str">
        <f t="shared" si="35"/>
        <v>NO</v>
      </c>
      <c r="AL1118" s="384" t="str">
        <f t="shared" si="36"/>
        <v>Yes-SH</v>
      </c>
      <c r="AN1118" s="196"/>
    </row>
    <row r="1119" spans="1:40" s="181" customFormat="1" x14ac:dyDescent="0.25">
      <c r="A1119" s="381" t="s">
        <v>3224</v>
      </c>
      <c r="B1119" s="382" t="s">
        <v>544</v>
      </c>
      <c r="C1119" s="382" t="s">
        <v>30</v>
      </c>
      <c r="D1119" s="382" t="s">
        <v>545</v>
      </c>
      <c r="E1119" s="382" t="s">
        <v>3</v>
      </c>
      <c r="F1119" s="383"/>
      <c r="G1119" s="383">
        <v>5</v>
      </c>
      <c r="H1119" s="383" t="s">
        <v>11</v>
      </c>
      <c r="I1119" s="383"/>
      <c r="J1119" s="383">
        <v>5</v>
      </c>
      <c r="K1119" s="383" t="s">
        <v>11</v>
      </c>
      <c r="L1119" s="385"/>
      <c r="M1119" s="383">
        <v>1</v>
      </c>
      <c r="N1119" s="383" t="s">
        <v>11</v>
      </c>
      <c r="O1119" s="385"/>
      <c r="P1119" s="385"/>
      <c r="Q1119" s="386" t="s">
        <v>11</v>
      </c>
      <c r="R1119" s="383"/>
      <c r="S1119" s="383">
        <v>5</v>
      </c>
      <c r="T1119" s="386" t="s">
        <v>11</v>
      </c>
      <c r="U1119" s="386"/>
      <c r="V1119" s="386">
        <v>5</v>
      </c>
      <c r="W1119" s="386" t="s">
        <v>11</v>
      </c>
      <c r="X1119" s="383"/>
      <c r="Y1119" s="383">
        <v>5</v>
      </c>
      <c r="Z1119" s="386" t="s">
        <v>11</v>
      </c>
      <c r="AA1119" s="386"/>
      <c r="AB1119" s="386">
        <v>5</v>
      </c>
      <c r="AC1119" s="386" t="s">
        <v>11</v>
      </c>
      <c r="AD1119" s="383" t="s">
        <v>33</v>
      </c>
      <c r="AE1119" s="383" t="s">
        <v>36</v>
      </c>
      <c r="AF1119" s="383">
        <v>90</v>
      </c>
      <c r="AG1119" s="383" t="s">
        <v>222</v>
      </c>
      <c r="AH1119" s="383" t="s">
        <v>36</v>
      </c>
      <c r="AI1119" s="383" t="s">
        <v>34</v>
      </c>
      <c r="AJ1119" s="383" t="s">
        <v>3554</v>
      </c>
      <c r="AK1119" s="384" t="str">
        <f t="shared" si="35"/>
        <v>NA</v>
      </c>
      <c r="AL1119" s="384" t="str">
        <f t="shared" si="36"/>
        <v>NA</v>
      </c>
      <c r="AN1119" s="196"/>
    </row>
    <row r="1120" spans="1:40" s="181" customFormat="1" x14ac:dyDescent="0.25">
      <c r="A1120" s="381" t="s">
        <v>3224</v>
      </c>
      <c r="B1120" s="382" t="s">
        <v>546</v>
      </c>
      <c r="C1120" s="382" t="s">
        <v>30</v>
      </c>
      <c r="D1120" s="382" t="s">
        <v>547</v>
      </c>
      <c r="E1120" s="382" t="s">
        <v>3</v>
      </c>
      <c r="F1120" s="383">
        <v>100</v>
      </c>
      <c r="G1120" s="383">
        <v>994</v>
      </c>
      <c r="H1120" s="383" t="s">
        <v>835</v>
      </c>
      <c r="I1120" s="383">
        <v>100</v>
      </c>
      <c r="J1120" s="383">
        <v>994</v>
      </c>
      <c r="K1120" s="383" t="s">
        <v>835</v>
      </c>
      <c r="L1120" s="385"/>
      <c r="M1120" s="383">
        <v>300</v>
      </c>
      <c r="N1120" s="383" t="s">
        <v>835</v>
      </c>
      <c r="O1120" s="385"/>
      <c r="P1120" s="385"/>
      <c r="Q1120" s="386" t="s">
        <v>11</v>
      </c>
      <c r="R1120" s="383">
        <v>52</v>
      </c>
      <c r="S1120" s="383">
        <v>936</v>
      </c>
      <c r="T1120" s="386" t="s">
        <v>36</v>
      </c>
      <c r="U1120" s="386">
        <v>54</v>
      </c>
      <c r="V1120" s="386">
        <v>895</v>
      </c>
      <c r="W1120" s="386" t="s">
        <v>834</v>
      </c>
      <c r="X1120" s="383">
        <v>57</v>
      </c>
      <c r="Y1120" s="383">
        <v>933</v>
      </c>
      <c r="Z1120" s="386" t="s">
        <v>36</v>
      </c>
      <c r="AA1120" s="386">
        <v>60</v>
      </c>
      <c r="AB1120" s="386">
        <v>891</v>
      </c>
      <c r="AC1120" s="386" t="s">
        <v>834</v>
      </c>
      <c r="AD1120" s="383" t="s">
        <v>104</v>
      </c>
      <c r="AE1120" s="383" t="s">
        <v>36</v>
      </c>
      <c r="AF1120" s="383">
        <v>85</v>
      </c>
      <c r="AG1120" s="383" t="s">
        <v>222</v>
      </c>
      <c r="AH1120" s="383" t="s">
        <v>34</v>
      </c>
      <c r="AI1120" s="383" t="s">
        <v>36</v>
      </c>
      <c r="AJ1120" s="383" t="s">
        <v>3554</v>
      </c>
      <c r="AK1120" s="384" t="str">
        <f t="shared" si="35"/>
        <v>NO</v>
      </c>
      <c r="AL1120" s="384" t="str">
        <f t="shared" si="36"/>
        <v>NO</v>
      </c>
      <c r="AN1120" s="196"/>
    </row>
    <row r="1121" spans="1:40" s="181" customFormat="1" x14ac:dyDescent="0.25">
      <c r="A1121" s="381" t="s">
        <v>3224</v>
      </c>
      <c r="B1121" s="382" t="s">
        <v>548</v>
      </c>
      <c r="C1121" s="382" t="s">
        <v>30</v>
      </c>
      <c r="D1121" s="382" t="s">
        <v>549</v>
      </c>
      <c r="E1121" s="382" t="s">
        <v>3</v>
      </c>
      <c r="F1121" s="383"/>
      <c r="G1121" s="383">
        <v>14</v>
      </c>
      <c r="H1121" s="383" t="s">
        <v>11</v>
      </c>
      <c r="I1121" s="383"/>
      <c r="J1121" s="383">
        <v>14</v>
      </c>
      <c r="K1121" s="383" t="s">
        <v>11</v>
      </c>
      <c r="L1121" s="385"/>
      <c r="M1121" s="383">
        <v>3</v>
      </c>
      <c r="N1121" s="383" t="s">
        <v>11</v>
      </c>
      <c r="O1121" s="385"/>
      <c r="P1121" s="385"/>
      <c r="Q1121" s="386" t="s">
        <v>11</v>
      </c>
      <c r="R1121" s="383"/>
      <c r="S1121" s="383">
        <v>13</v>
      </c>
      <c r="T1121" s="386" t="s">
        <v>11</v>
      </c>
      <c r="U1121" s="386"/>
      <c r="V1121" s="386">
        <v>12</v>
      </c>
      <c r="W1121" s="386" t="s">
        <v>11</v>
      </c>
      <c r="X1121" s="383"/>
      <c r="Y1121" s="383">
        <v>13</v>
      </c>
      <c r="Z1121" s="386" t="s">
        <v>11</v>
      </c>
      <c r="AA1121" s="386"/>
      <c r="AB1121" s="386">
        <v>12</v>
      </c>
      <c r="AC1121" s="386" t="s">
        <v>11</v>
      </c>
      <c r="AD1121" s="383" t="s">
        <v>33</v>
      </c>
      <c r="AE1121" s="383" t="s">
        <v>36</v>
      </c>
      <c r="AF1121" s="383">
        <v>92</v>
      </c>
      <c r="AG1121" s="383" t="s">
        <v>222</v>
      </c>
      <c r="AH1121" s="383" t="s">
        <v>36</v>
      </c>
      <c r="AI1121" s="383" t="s">
        <v>34</v>
      </c>
      <c r="AJ1121" s="383" t="s">
        <v>3554</v>
      </c>
      <c r="AK1121" s="384" t="str">
        <f t="shared" si="35"/>
        <v>NA</v>
      </c>
      <c r="AL1121" s="384" t="str">
        <f t="shared" si="36"/>
        <v>NA</v>
      </c>
      <c r="AN1121" s="196"/>
    </row>
    <row r="1122" spans="1:40" s="181" customFormat="1" x14ac:dyDescent="0.25">
      <c r="A1122" s="381" t="s">
        <v>3224</v>
      </c>
      <c r="B1122" s="382" t="s">
        <v>550</v>
      </c>
      <c r="C1122" s="382" t="s">
        <v>30</v>
      </c>
      <c r="D1122" s="382" t="s">
        <v>551</v>
      </c>
      <c r="E1122" s="382" t="s">
        <v>3</v>
      </c>
      <c r="F1122" s="383"/>
      <c r="G1122" s="383">
        <v>7</v>
      </c>
      <c r="H1122" s="383" t="s">
        <v>11</v>
      </c>
      <c r="I1122" s="383"/>
      <c r="J1122" s="383">
        <v>7</v>
      </c>
      <c r="K1122" s="383" t="s">
        <v>11</v>
      </c>
      <c r="L1122" s="385"/>
      <c r="M1122" s="383">
        <v>3</v>
      </c>
      <c r="N1122" s="383" t="s">
        <v>11</v>
      </c>
      <c r="O1122" s="385"/>
      <c r="P1122" s="385"/>
      <c r="Q1122" s="386" t="s">
        <v>11</v>
      </c>
      <c r="R1122" s="383"/>
      <c r="S1122" s="383">
        <v>7</v>
      </c>
      <c r="T1122" s="386" t="s">
        <v>11</v>
      </c>
      <c r="U1122" s="386"/>
      <c r="V1122" s="386">
        <v>6</v>
      </c>
      <c r="W1122" s="386" t="s">
        <v>11</v>
      </c>
      <c r="X1122" s="383"/>
      <c r="Y1122" s="383">
        <v>7</v>
      </c>
      <c r="Z1122" s="386" t="s">
        <v>11</v>
      </c>
      <c r="AA1122" s="386"/>
      <c r="AB1122" s="386">
        <v>6</v>
      </c>
      <c r="AC1122" s="386" t="s">
        <v>11</v>
      </c>
      <c r="AD1122" s="383" t="s">
        <v>33</v>
      </c>
      <c r="AE1122" s="383" t="s">
        <v>36</v>
      </c>
      <c r="AF1122" s="383">
        <v>92</v>
      </c>
      <c r="AG1122" s="383" t="s">
        <v>222</v>
      </c>
      <c r="AH1122" s="383" t="s">
        <v>36</v>
      </c>
      <c r="AI1122" s="383" t="s">
        <v>34</v>
      </c>
      <c r="AJ1122" s="383" t="s">
        <v>3554</v>
      </c>
      <c r="AK1122" s="384" t="str">
        <f t="shared" si="35"/>
        <v>NA</v>
      </c>
      <c r="AL1122" s="384" t="str">
        <f t="shared" si="36"/>
        <v>NA</v>
      </c>
      <c r="AN1122" s="196"/>
    </row>
    <row r="1123" spans="1:40" s="181" customFormat="1" x14ac:dyDescent="0.25">
      <c r="A1123" s="381" t="s">
        <v>3224</v>
      </c>
      <c r="B1123" s="382" t="s">
        <v>552</v>
      </c>
      <c r="C1123" s="382" t="s">
        <v>30</v>
      </c>
      <c r="D1123" s="382" t="s">
        <v>553</v>
      </c>
      <c r="E1123" s="382" t="s">
        <v>3</v>
      </c>
      <c r="F1123" s="383">
        <v>99</v>
      </c>
      <c r="G1123" s="383">
        <v>514</v>
      </c>
      <c r="H1123" s="383" t="s">
        <v>835</v>
      </c>
      <c r="I1123" s="383">
        <v>99</v>
      </c>
      <c r="J1123" s="383">
        <v>514</v>
      </c>
      <c r="K1123" s="383" t="s">
        <v>835</v>
      </c>
      <c r="L1123" s="385"/>
      <c r="M1123" s="383">
        <v>166</v>
      </c>
      <c r="N1123" s="383" t="s">
        <v>835</v>
      </c>
      <c r="O1123" s="385"/>
      <c r="P1123" s="385"/>
      <c r="Q1123" s="386" t="s">
        <v>11</v>
      </c>
      <c r="R1123" s="383">
        <v>31</v>
      </c>
      <c r="S1123" s="383">
        <v>476</v>
      </c>
      <c r="T1123" s="386" t="s">
        <v>36</v>
      </c>
      <c r="U1123" s="386">
        <v>30</v>
      </c>
      <c r="V1123" s="386">
        <v>467</v>
      </c>
      <c r="W1123" s="386" t="s">
        <v>834</v>
      </c>
      <c r="X1123" s="383">
        <v>32</v>
      </c>
      <c r="Y1123" s="383">
        <v>475</v>
      </c>
      <c r="Z1123" s="386" t="s">
        <v>36</v>
      </c>
      <c r="AA1123" s="386">
        <v>33</v>
      </c>
      <c r="AB1123" s="386">
        <v>467</v>
      </c>
      <c r="AC1123" s="386" t="s">
        <v>834</v>
      </c>
      <c r="AD1123" s="383" t="s">
        <v>46</v>
      </c>
      <c r="AE1123" s="383" t="s">
        <v>36</v>
      </c>
      <c r="AF1123" s="383">
        <v>77</v>
      </c>
      <c r="AG1123" s="383" t="s">
        <v>222</v>
      </c>
      <c r="AH1123" s="383" t="s">
        <v>34</v>
      </c>
      <c r="AI1123" s="383" t="s">
        <v>36</v>
      </c>
      <c r="AJ1123" s="383" t="s">
        <v>3554</v>
      </c>
      <c r="AK1123" s="384" t="str">
        <f t="shared" si="35"/>
        <v>NO</v>
      </c>
      <c r="AL1123" s="384" t="str">
        <f t="shared" si="36"/>
        <v>NO</v>
      </c>
      <c r="AN1123" s="196"/>
    </row>
    <row r="1124" spans="1:40" s="181" customFormat="1" x14ac:dyDescent="0.25">
      <c r="A1124" s="381" t="s">
        <v>3224</v>
      </c>
      <c r="B1124" s="382" t="s">
        <v>554</v>
      </c>
      <c r="C1124" s="382" t="s">
        <v>30</v>
      </c>
      <c r="D1124" s="382" t="s">
        <v>555</v>
      </c>
      <c r="E1124" s="382" t="s">
        <v>3</v>
      </c>
      <c r="F1124" s="383"/>
      <c r="G1124" s="383">
        <v>16</v>
      </c>
      <c r="H1124" s="383" t="s">
        <v>11</v>
      </c>
      <c r="I1124" s="383"/>
      <c r="J1124" s="383">
        <v>16</v>
      </c>
      <c r="K1124" s="383" t="s">
        <v>11</v>
      </c>
      <c r="L1124" s="385"/>
      <c r="M1124" s="383">
        <v>7</v>
      </c>
      <c r="N1124" s="383" t="s">
        <v>11</v>
      </c>
      <c r="O1124" s="385"/>
      <c r="P1124" s="385"/>
      <c r="Q1124" s="386" t="s">
        <v>11</v>
      </c>
      <c r="R1124" s="383"/>
      <c r="S1124" s="383">
        <v>15</v>
      </c>
      <c r="T1124" s="386" t="s">
        <v>11</v>
      </c>
      <c r="U1124" s="386"/>
      <c r="V1124" s="386">
        <v>14</v>
      </c>
      <c r="W1124" s="386" t="s">
        <v>11</v>
      </c>
      <c r="X1124" s="383"/>
      <c r="Y1124" s="383">
        <v>16</v>
      </c>
      <c r="Z1124" s="386" t="s">
        <v>11</v>
      </c>
      <c r="AA1124" s="386"/>
      <c r="AB1124" s="386">
        <v>15</v>
      </c>
      <c r="AC1124" s="386" t="s">
        <v>11</v>
      </c>
      <c r="AD1124" s="383" t="s">
        <v>104</v>
      </c>
      <c r="AE1124" s="383" t="s">
        <v>36</v>
      </c>
      <c r="AF1124" s="383">
        <v>85</v>
      </c>
      <c r="AG1124" s="383" t="s">
        <v>222</v>
      </c>
      <c r="AH1124" s="383" t="s">
        <v>34</v>
      </c>
      <c r="AI1124" s="383" t="s">
        <v>34</v>
      </c>
      <c r="AJ1124" s="383" t="s">
        <v>3554</v>
      </c>
      <c r="AK1124" s="384" t="str">
        <f t="shared" si="35"/>
        <v>NA</v>
      </c>
      <c r="AL1124" s="384" t="str">
        <f t="shared" si="36"/>
        <v>NA</v>
      </c>
      <c r="AN1124" s="196"/>
    </row>
    <row r="1125" spans="1:40" s="181" customFormat="1" x14ac:dyDescent="0.25">
      <c r="A1125" s="381" t="s">
        <v>3224</v>
      </c>
      <c r="B1125" s="382" t="s">
        <v>556</v>
      </c>
      <c r="C1125" s="382" t="s">
        <v>30</v>
      </c>
      <c r="D1125" s="382" t="s">
        <v>557</v>
      </c>
      <c r="E1125" s="382" t="s">
        <v>3</v>
      </c>
      <c r="F1125" s="383">
        <v>100</v>
      </c>
      <c r="G1125" s="383">
        <v>182</v>
      </c>
      <c r="H1125" s="383" t="s">
        <v>835</v>
      </c>
      <c r="I1125" s="383">
        <v>100</v>
      </c>
      <c r="J1125" s="383">
        <v>135</v>
      </c>
      <c r="K1125" s="383" t="s">
        <v>835</v>
      </c>
      <c r="L1125" s="385"/>
      <c r="M1125" s="383">
        <v>71</v>
      </c>
      <c r="N1125" s="383" t="s">
        <v>835</v>
      </c>
      <c r="O1125" s="385"/>
      <c r="P1125" s="385">
        <v>27</v>
      </c>
      <c r="Q1125" s="386" t="s">
        <v>11</v>
      </c>
      <c r="R1125" s="383">
        <v>72</v>
      </c>
      <c r="S1125" s="383">
        <v>179</v>
      </c>
      <c r="T1125" s="386" t="s">
        <v>34</v>
      </c>
      <c r="U1125" s="386">
        <v>71</v>
      </c>
      <c r="V1125" s="386">
        <v>168</v>
      </c>
      <c r="W1125" s="386" t="s">
        <v>11</v>
      </c>
      <c r="X1125" s="383">
        <v>89</v>
      </c>
      <c r="Y1125" s="383">
        <v>134</v>
      </c>
      <c r="Z1125" s="386" t="s">
        <v>34</v>
      </c>
      <c r="AA1125" s="386">
        <v>92</v>
      </c>
      <c r="AB1125" s="386">
        <v>130</v>
      </c>
      <c r="AC1125" s="386" t="s">
        <v>11</v>
      </c>
      <c r="AD1125" s="383"/>
      <c r="AE1125" s="383" t="s">
        <v>36</v>
      </c>
      <c r="AF1125" s="383">
        <v>97</v>
      </c>
      <c r="AG1125" s="383" t="s">
        <v>40</v>
      </c>
      <c r="AH1125" s="383" t="s">
        <v>36</v>
      </c>
      <c r="AI1125" s="383" t="s">
        <v>34</v>
      </c>
      <c r="AJ1125" s="383" t="s">
        <v>3554</v>
      </c>
      <c r="AK1125" s="384" t="str">
        <f t="shared" si="35"/>
        <v>Yes-SH</v>
      </c>
      <c r="AL1125" s="384" t="str">
        <f t="shared" si="36"/>
        <v>Yes-AB</v>
      </c>
      <c r="AN1125" s="196"/>
    </row>
    <row r="1126" spans="1:40" s="181" customFormat="1" x14ac:dyDescent="0.25">
      <c r="A1126" s="381" t="s">
        <v>3224</v>
      </c>
      <c r="B1126" s="382" t="s">
        <v>558</v>
      </c>
      <c r="C1126" s="382" t="s">
        <v>30</v>
      </c>
      <c r="D1126" s="382" t="s">
        <v>559</v>
      </c>
      <c r="E1126" s="382" t="s">
        <v>3</v>
      </c>
      <c r="F1126" s="383"/>
      <c r="G1126" s="383">
        <v>1</v>
      </c>
      <c r="H1126" s="383" t="s">
        <v>11</v>
      </c>
      <c r="I1126" s="383"/>
      <c r="J1126" s="383">
        <v>1</v>
      </c>
      <c r="K1126" s="383" t="s">
        <v>11</v>
      </c>
      <c r="L1126" s="385"/>
      <c r="M1126" s="383">
        <v>1</v>
      </c>
      <c r="N1126" s="383" t="s">
        <v>11</v>
      </c>
      <c r="O1126" s="385"/>
      <c r="P1126" s="385"/>
      <c r="Q1126" s="386" t="s">
        <v>11</v>
      </c>
      <c r="R1126" s="383"/>
      <c r="S1126" s="383">
        <v>1</v>
      </c>
      <c r="T1126" s="386" t="s">
        <v>11</v>
      </c>
      <c r="U1126" s="386"/>
      <c r="V1126" s="386">
        <v>1</v>
      </c>
      <c r="W1126" s="386" t="s">
        <v>11</v>
      </c>
      <c r="X1126" s="383"/>
      <c r="Y1126" s="383">
        <v>1</v>
      </c>
      <c r="Z1126" s="386" t="s">
        <v>11</v>
      </c>
      <c r="AA1126" s="386"/>
      <c r="AB1126" s="386">
        <v>1</v>
      </c>
      <c r="AC1126" s="386" t="s">
        <v>11</v>
      </c>
      <c r="AD1126" s="383" t="s">
        <v>57</v>
      </c>
      <c r="AE1126" s="383" t="s">
        <v>36</v>
      </c>
      <c r="AF1126" s="383">
        <v>74</v>
      </c>
      <c r="AG1126" s="383" t="s">
        <v>222</v>
      </c>
      <c r="AH1126" s="383" t="s">
        <v>34</v>
      </c>
      <c r="AI1126" s="383" t="s">
        <v>36</v>
      </c>
      <c r="AJ1126" s="383" t="s">
        <v>3554</v>
      </c>
      <c r="AK1126" s="384" t="str">
        <f t="shared" si="35"/>
        <v>NA</v>
      </c>
      <c r="AL1126" s="384" t="str">
        <f t="shared" si="36"/>
        <v>NA</v>
      </c>
      <c r="AN1126" s="196"/>
    </row>
    <row r="1127" spans="1:40" s="181" customFormat="1" x14ac:dyDescent="0.25">
      <c r="A1127" s="381" t="s">
        <v>3224</v>
      </c>
      <c r="B1127" s="382" t="s">
        <v>560</v>
      </c>
      <c r="C1127" s="382" t="s">
        <v>30</v>
      </c>
      <c r="D1127" s="382" t="s">
        <v>561</v>
      </c>
      <c r="E1127" s="382" t="s">
        <v>3</v>
      </c>
      <c r="F1127" s="383"/>
      <c r="G1127" s="383">
        <v>2</v>
      </c>
      <c r="H1127" s="383" t="s">
        <v>11</v>
      </c>
      <c r="I1127" s="383"/>
      <c r="J1127" s="383">
        <v>2</v>
      </c>
      <c r="K1127" s="383" t="s">
        <v>11</v>
      </c>
      <c r="L1127" s="385"/>
      <c r="M1127" s="383">
        <v>1</v>
      </c>
      <c r="N1127" s="383" t="s">
        <v>11</v>
      </c>
      <c r="O1127" s="385"/>
      <c r="P1127" s="385"/>
      <c r="Q1127" s="386" t="s">
        <v>11</v>
      </c>
      <c r="R1127" s="383"/>
      <c r="S1127" s="383">
        <v>2</v>
      </c>
      <c r="T1127" s="386" t="s">
        <v>11</v>
      </c>
      <c r="U1127" s="386"/>
      <c r="V1127" s="386">
        <v>2</v>
      </c>
      <c r="W1127" s="386" t="s">
        <v>11</v>
      </c>
      <c r="X1127" s="383"/>
      <c r="Y1127" s="383">
        <v>2</v>
      </c>
      <c r="Z1127" s="386" t="s">
        <v>11</v>
      </c>
      <c r="AA1127" s="386"/>
      <c r="AB1127" s="386">
        <v>2</v>
      </c>
      <c r="AC1127" s="386" t="s">
        <v>11</v>
      </c>
      <c r="AD1127" s="383" t="s">
        <v>104</v>
      </c>
      <c r="AE1127" s="383" t="s">
        <v>36</v>
      </c>
      <c r="AF1127" s="383">
        <v>87</v>
      </c>
      <c r="AG1127" s="383" t="s">
        <v>222</v>
      </c>
      <c r="AH1127" s="383" t="s">
        <v>36</v>
      </c>
      <c r="AI1127" s="383" t="s">
        <v>34</v>
      </c>
      <c r="AJ1127" s="383" t="s">
        <v>3554</v>
      </c>
      <c r="AK1127" s="384" t="str">
        <f t="shared" si="35"/>
        <v>NA</v>
      </c>
      <c r="AL1127" s="384" t="str">
        <f t="shared" si="36"/>
        <v>NA</v>
      </c>
      <c r="AN1127" s="196"/>
    </row>
    <row r="1128" spans="1:40" s="181" customFormat="1" x14ac:dyDescent="0.25">
      <c r="A1128" s="381" t="s">
        <v>3224</v>
      </c>
      <c r="B1128" s="382" t="s">
        <v>866</v>
      </c>
      <c r="C1128" s="382" t="s">
        <v>30</v>
      </c>
      <c r="D1128" s="382" t="s">
        <v>2247</v>
      </c>
      <c r="E1128" s="382" t="s">
        <v>3</v>
      </c>
      <c r="F1128" s="383"/>
      <c r="G1128" s="383">
        <v>3</v>
      </c>
      <c r="H1128" s="383" t="s">
        <v>11</v>
      </c>
      <c r="I1128" s="383"/>
      <c r="J1128" s="383">
        <v>3</v>
      </c>
      <c r="K1128" s="383" t="s">
        <v>11</v>
      </c>
      <c r="L1128" s="385"/>
      <c r="M1128" s="383">
        <v>0</v>
      </c>
      <c r="N1128" s="383" t="s">
        <v>11</v>
      </c>
      <c r="O1128" s="385"/>
      <c r="P1128" s="385"/>
      <c r="Q1128" s="386" t="s">
        <v>11</v>
      </c>
      <c r="R1128" s="383"/>
      <c r="S1128" s="383">
        <v>3</v>
      </c>
      <c r="T1128" s="386" t="s">
        <v>11</v>
      </c>
      <c r="U1128" s="386"/>
      <c r="V1128" s="386">
        <v>3</v>
      </c>
      <c r="W1128" s="386" t="s">
        <v>11</v>
      </c>
      <c r="X1128" s="383"/>
      <c r="Y1128" s="383">
        <v>3</v>
      </c>
      <c r="Z1128" s="386" t="s">
        <v>11</v>
      </c>
      <c r="AA1128" s="386"/>
      <c r="AB1128" s="386">
        <v>3</v>
      </c>
      <c r="AC1128" s="386" t="s">
        <v>11</v>
      </c>
      <c r="AD1128" s="383" t="s">
        <v>33</v>
      </c>
      <c r="AE1128" s="383" t="s">
        <v>36</v>
      </c>
      <c r="AF1128" s="383">
        <v>87</v>
      </c>
      <c r="AG1128" s="383" t="s">
        <v>222</v>
      </c>
      <c r="AH1128" s="383" t="s">
        <v>34</v>
      </c>
      <c r="AI1128" s="383" t="s">
        <v>34</v>
      </c>
      <c r="AJ1128" s="383" t="s">
        <v>3554</v>
      </c>
      <c r="AK1128" s="384" t="str">
        <f t="shared" si="35"/>
        <v>NA</v>
      </c>
      <c r="AL1128" s="384" t="str">
        <f t="shared" si="36"/>
        <v>NA</v>
      </c>
      <c r="AN1128" s="196"/>
    </row>
    <row r="1129" spans="1:40" s="181" customFormat="1" x14ac:dyDescent="0.25">
      <c r="A1129" s="381" t="s">
        <v>3224</v>
      </c>
      <c r="B1129" s="382" t="s">
        <v>563</v>
      </c>
      <c r="C1129" s="382" t="s">
        <v>30</v>
      </c>
      <c r="D1129" s="382" t="s">
        <v>564</v>
      </c>
      <c r="E1129" s="382" t="s">
        <v>3</v>
      </c>
      <c r="F1129" s="383"/>
      <c r="G1129" s="383">
        <v>18</v>
      </c>
      <c r="H1129" s="383" t="s">
        <v>11</v>
      </c>
      <c r="I1129" s="383"/>
      <c r="J1129" s="383">
        <v>18</v>
      </c>
      <c r="K1129" s="383" t="s">
        <v>11</v>
      </c>
      <c r="L1129" s="385"/>
      <c r="M1129" s="383">
        <v>7</v>
      </c>
      <c r="N1129" s="383" t="s">
        <v>11</v>
      </c>
      <c r="O1129" s="385"/>
      <c r="P1129" s="385"/>
      <c r="Q1129" s="386" t="s">
        <v>11</v>
      </c>
      <c r="R1129" s="383"/>
      <c r="S1129" s="383">
        <v>18</v>
      </c>
      <c r="T1129" s="386" t="s">
        <v>11</v>
      </c>
      <c r="U1129" s="386"/>
      <c r="V1129" s="386">
        <v>18</v>
      </c>
      <c r="W1129" s="386" t="s">
        <v>11</v>
      </c>
      <c r="X1129" s="383"/>
      <c r="Y1129" s="383">
        <v>18</v>
      </c>
      <c r="Z1129" s="386" t="s">
        <v>11</v>
      </c>
      <c r="AA1129" s="386"/>
      <c r="AB1129" s="386">
        <v>18</v>
      </c>
      <c r="AC1129" s="386" t="s">
        <v>11</v>
      </c>
      <c r="AD1129" s="383" t="s">
        <v>33</v>
      </c>
      <c r="AE1129" s="383" t="s">
        <v>36</v>
      </c>
      <c r="AF1129" s="383">
        <v>85</v>
      </c>
      <c r="AG1129" s="383" t="s">
        <v>222</v>
      </c>
      <c r="AH1129" s="383" t="s">
        <v>34</v>
      </c>
      <c r="AI1129" s="383" t="s">
        <v>34</v>
      </c>
      <c r="AJ1129" s="383" t="s">
        <v>3554</v>
      </c>
      <c r="AK1129" s="384" t="str">
        <f t="shared" si="35"/>
        <v>NA</v>
      </c>
      <c r="AL1129" s="384" t="str">
        <f t="shared" si="36"/>
        <v>NA</v>
      </c>
      <c r="AN1129" s="196"/>
    </row>
    <row r="1130" spans="1:40" s="181" customFormat="1" x14ac:dyDescent="0.25">
      <c r="A1130" s="381" t="s">
        <v>3224</v>
      </c>
      <c r="B1130" s="382" t="s">
        <v>565</v>
      </c>
      <c r="C1130" s="382" t="s">
        <v>30</v>
      </c>
      <c r="D1130" s="382" t="s">
        <v>566</v>
      </c>
      <c r="E1130" s="382" t="s">
        <v>3</v>
      </c>
      <c r="F1130" s="383"/>
      <c r="G1130" s="383">
        <v>17</v>
      </c>
      <c r="H1130" s="383" t="s">
        <v>11</v>
      </c>
      <c r="I1130" s="383"/>
      <c r="J1130" s="383">
        <v>17</v>
      </c>
      <c r="K1130" s="383" t="s">
        <v>11</v>
      </c>
      <c r="L1130" s="385"/>
      <c r="M1130" s="383">
        <v>3</v>
      </c>
      <c r="N1130" s="383" t="s">
        <v>11</v>
      </c>
      <c r="O1130" s="385"/>
      <c r="P1130" s="385"/>
      <c r="Q1130" s="386" t="s">
        <v>11</v>
      </c>
      <c r="R1130" s="383"/>
      <c r="S1130" s="383">
        <v>17</v>
      </c>
      <c r="T1130" s="386" t="s">
        <v>11</v>
      </c>
      <c r="U1130" s="386"/>
      <c r="V1130" s="386">
        <v>17</v>
      </c>
      <c r="W1130" s="386" t="s">
        <v>11</v>
      </c>
      <c r="X1130" s="383"/>
      <c r="Y1130" s="383">
        <v>17</v>
      </c>
      <c r="Z1130" s="386" t="s">
        <v>11</v>
      </c>
      <c r="AA1130" s="386"/>
      <c r="AB1130" s="386">
        <v>17</v>
      </c>
      <c r="AC1130" s="386" t="s">
        <v>11</v>
      </c>
      <c r="AD1130" s="383" t="s">
        <v>57</v>
      </c>
      <c r="AE1130" s="383" t="s">
        <v>36</v>
      </c>
      <c r="AF1130" s="383">
        <v>85</v>
      </c>
      <c r="AG1130" s="383" t="s">
        <v>222</v>
      </c>
      <c r="AH1130" s="383" t="s">
        <v>34</v>
      </c>
      <c r="AI1130" s="383" t="s">
        <v>34</v>
      </c>
      <c r="AJ1130" s="383" t="s">
        <v>3554</v>
      </c>
      <c r="AK1130" s="384" t="str">
        <f t="shared" si="35"/>
        <v>NA</v>
      </c>
      <c r="AL1130" s="384" t="str">
        <f t="shared" si="36"/>
        <v>NA</v>
      </c>
      <c r="AN1130" s="196"/>
    </row>
    <row r="1131" spans="1:40" s="181" customFormat="1" x14ac:dyDescent="0.25">
      <c r="A1131" s="381" t="s">
        <v>3224</v>
      </c>
      <c r="B1131" s="382" t="s">
        <v>567</v>
      </c>
      <c r="C1131" s="382" t="s">
        <v>30</v>
      </c>
      <c r="D1131" s="382" t="s">
        <v>568</v>
      </c>
      <c r="E1131" s="382" t="s">
        <v>3</v>
      </c>
      <c r="F1131" s="383"/>
      <c r="G1131" s="383">
        <v>23</v>
      </c>
      <c r="H1131" s="383" t="s">
        <v>11</v>
      </c>
      <c r="I1131" s="383"/>
      <c r="J1131" s="383">
        <v>23</v>
      </c>
      <c r="K1131" s="383" t="s">
        <v>11</v>
      </c>
      <c r="L1131" s="385"/>
      <c r="M1131" s="383">
        <v>4</v>
      </c>
      <c r="N1131" s="383" t="s">
        <v>11</v>
      </c>
      <c r="O1131" s="385"/>
      <c r="P1131" s="385"/>
      <c r="Q1131" s="386" t="s">
        <v>11</v>
      </c>
      <c r="R1131" s="383"/>
      <c r="S1131" s="383">
        <v>20</v>
      </c>
      <c r="T1131" s="386" t="s">
        <v>11</v>
      </c>
      <c r="U1131" s="386"/>
      <c r="V1131" s="386">
        <v>18</v>
      </c>
      <c r="W1131" s="386" t="s">
        <v>11</v>
      </c>
      <c r="X1131" s="383"/>
      <c r="Y1131" s="383">
        <v>20</v>
      </c>
      <c r="Z1131" s="386" t="s">
        <v>11</v>
      </c>
      <c r="AA1131" s="386"/>
      <c r="AB1131" s="386">
        <v>18</v>
      </c>
      <c r="AC1131" s="386" t="s">
        <v>11</v>
      </c>
      <c r="AD1131" s="383" t="s">
        <v>57</v>
      </c>
      <c r="AE1131" s="383" t="s">
        <v>36</v>
      </c>
      <c r="AF1131" s="383">
        <v>85</v>
      </c>
      <c r="AG1131" s="383" t="s">
        <v>222</v>
      </c>
      <c r="AH1131" s="383" t="s">
        <v>36</v>
      </c>
      <c r="AI1131" s="383" t="s">
        <v>34</v>
      </c>
      <c r="AJ1131" s="383" t="s">
        <v>3554</v>
      </c>
      <c r="AK1131" s="384" t="str">
        <f t="shared" si="35"/>
        <v>NA</v>
      </c>
      <c r="AL1131" s="384" t="str">
        <f t="shared" si="36"/>
        <v>NA</v>
      </c>
      <c r="AN1131" s="196"/>
    </row>
    <row r="1132" spans="1:40" s="181" customFormat="1" x14ac:dyDescent="0.25">
      <c r="A1132" s="381" t="s">
        <v>3224</v>
      </c>
      <c r="B1132" s="382" t="s">
        <v>569</v>
      </c>
      <c r="C1132" s="382" t="s">
        <v>30</v>
      </c>
      <c r="D1132" s="382" t="s">
        <v>570</v>
      </c>
      <c r="E1132" s="382" t="s">
        <v>3</v>
      </c>
      <c r="F1132" s="383">
        <v>100</v>
      </c>
      <c r="G1132" s="383">
        <v>688</v>
      </c>
      <c r="H1132" s="383" t="s">
        <v>835</v>
      </c>
      <c r="I1132" s="383">
        <v>100</v>
      </c>
      <c r="J1132" s="383">
        <v>688</v>
      </c>
      <c r="K1132" s="383" t="s">
        <v>835</v>
      </c>
      <c r="L1132" s="385"/>
      <c r="M1132" s="383">
        <v>218</v>
      </c>
      <c r="N1132" s="383" t="s">
        <v>835</v>
      </c>
      <c r="O1132" s="385"/>
      <c r="P1132" s="385"/>
      <c r="Q1132" s="386" t="s">
        <v>11</v>
      </c>
      <c r="R1132" s="383">
        <v>33</v>
      </c>
      <c r="S1132" s="383">
        <v>628</v>
      </c>
      <c r="T1132" s="386" t="s">
        <v>36</v>
      </c>
      <c r="U1132" s="386">
        <v>32</v>
      </c>
      <c r="V1132" s="386">
        <v>614</v>
      </c>
      <c r="W1132" s="386" t="s">
        <v>834</v>
      </c>
      <c r="X1132" s="383">
        <v>35</v>
      </c>
      <c r="Y1132" s="383">
        <v>624</v>
      </c>
      <c r="Z1132" s="386" t="s">
        <v>36</v>
      </c>
      <c r="AA1132" s="386">
        <v>36</v>
      </c>
      <c r="AB1132" s="386">
        <v>610</v>
      </c>
      <c r="AC1132" s="386" t="s">
        <v>834</v>
      </c>
      <c r="AD1132" s="383" t="s">
        <v>46</v>
      </c>
      <c r="AE1132" s="383" t="s">
        <v>36</v>
      </c>
      <c r="AF1132" s="383">
        <v>82</v>
      </c>
      <c r="AG1132" s="383" t="s">
        <v>222</v>
      </c>
      <c r="AH1132" s="383" t="s">
        <v>34</v>
      </c>
      <c r="AI1132" s="383" t="s">
        <v>36</v>
      </c>
      <c r="AJ1132" s="383" t="s">
        <v>3554</v>
      </c>
      <c r="AK1132" s="384" t="str">
        <f t="shared" si="35"/>
        <v>NO</v>
      </c>
      <c r="AL1132" s="384" t="str">
        <f t="shared" si="36"/>
        <v>NO</v>
      </c>
      <c r="AN1132" s="196"/>
    </row>
    <row r="1133" spans="1:40" s="181" customFormat="1" x14ac:dyDescent="0.25">
      <c r="A1133" s="381" t="s">
        <v>3224</v>
      </c>
      <c r="B1133" s="382" t="s">
        <v>571</v>
      </c>
      <c r="C1133" s="382" t="s">
        <v>30</v>
      </c>
      <c r="D1133" s="382" t="s">
        <v>572</v>
      </c>
      <c r="E1133" s="382" t="s">
        <v>3</v>
      </c>
      <c r="F1133" s="383"/>
      <c r="G1133" s="383">
        <v>5</v>
      </c>
      <c r="H1133" s="383" t="s">
        <v>11</v>
      </c>
      <c r="I1133" s="383"/>
      <c r="J1133" s="383">
        <v>5</v>
      </c>
      <c r="K1133" s="383" t="s">
        <v>11</v>
      </c>
      <c r="L1133" s="385"/>
      <c r="M1133" s="383">
        <v>1</v>
      </c>
      <c r="N1133" s="383" t="s">
        <v>11</v>
      </c>
      <c r="O1133" s="385"/>
      <c r="P1133" s="385"/>
      <c r="Q1133" s="386" t="s">
        <v>11</v>
      </c>
      <c r="R1133" s="383"/>
      <c r="S1133" s="383">
        <v>4</v>
      </c>
      <c r="T1133" s="386" t="s">
        <v>11</v>
      </c>
      <c r="U1133" s="386"/>
      <c r="V1133" s="386">
        <v>3</v>
      </c>
      <c r="W1133" s="386" t="s">
        <v>11</v>
      </c>
      <c r="X1133" s="383"/>
      <c r="Y1133" s="383">
        <v>4</v>
      </c>
      <c r="Z1133" s="386" t="s">
        <v>11</v>
      </c>
      <c r="AA1133" s="386"/>
      <c r="AB1133" s="386">
        <v>3</v>
      </c>
      <c r="AC1133" s="386" t="s">
        <v>11</v>
      </c>
      <c r="AD1133" s="383" t="s">
        <v>33</v>
      </c>
      <c r="AE1133" s="383" t="s">
        <v>36</v>
      </c>
      <c r="AF1133" s="383">
        <v>74</v>
      </c>
      <c r="AG1133" s="383" t="s">
        <v>222</v>
      </c>
      <c r="AH1133" s="383" t="s">
        <v>34</v>
      </c>
      <c r="AI1133" s="383" t="s">
        <v>36</v>
      </c>
      <c r="AJ1133" s="383" t="s">
        <v>3554</v>
      </c>
      <c r="AK1133" s="384" t="str">
        <f t="shared" si="35"/>
        <v>NA</v>
      </c>
      <c r="AL1133" s="384" t="str">
        <f t="shared" si="36"/>
        <v>NA</v>
      </c>
      <c r="AN1133" s="196"/>
    </row>
    <row r="1134" spans="1:40" s="181" customFormat="1" x14ac:dyDescent="0.25">
      <c r="A1134" s="381" t="s">
        <v>3224</v>
      </c>
      <c r="B1134" s="382" t="s">
        <v>867</v>
      </c>
      <c r="C1134" s="382" t="s">
        <v>30</v>
      </c>
      <c r="D1134" s="382" t="s">
        <v>2248</v>
      </c>
      <c r="E1134" s="382" t="s">
        <v>3</v>
      </c>
      <c r="F1134" s="383"/>
      <c r="G1134" s="383">
        <v>1</v>
      </c>
      <c r="H1134" s="383" t="s">
        <v>11</v>
      </c>
      <c r="I1134" s="383"/>
      <c r="J1134" s="383">
        <v>1</v>
      </c>
      <c r="K1134" s="383" t="s">
        <v>11</v>
      </c>
      <c r="L1134" s="385"/>
      <c r="M1134" s="383">
        <v>0</v>
      </c>
      <c r="N1134" s="383" t="s">
        <v>11</v>
      </c>
      <c r="O1134" s="385"/>
      <c r="P1134" s="385"/>
      <c r="Q1134" s="386" t="s">
        <v>11</v>
      </c>
      <c r="R1134" s="383"/>
      <c r="S1134" s="383">
        <v>1</v>
      </c>
      <c r="T1134" s="386" t="s">
        <v>11</v>
      </c>
      <c r="U1134" s="386"/>
      <c r="V1134" s="386">
        <v>1</v>
      </c>
      <c r="W1134" s="386" t="s">
        <v>11</v>
      </c>
      <c r="X1134" s="383"/>
      <c r="Y1134" s="383">
        <v>1</v>
      </c>
      <c r="Z1134" s="386" t="s">
        <v>11</v>
      </c>
      <c r="AA1134" s="386"/>
      <c r="AB1134" s="386">
        <v>1</v>
      </c>
      <c r="AC1134" s="386" t="s">
        <v>11</v>
      </c>
      <c r="AD1134" s="383" t="s">
        <v>33</v>
      </c>
      <c r="AE1134" s="383" t="s">
        <v>34</v>
      </c>
      <c r="AF1134" s="383">
        <v>100</v>
      </c>
      <c r="AG1134" s="383" t="s">
        <v>222</v>
      </c>
      <c r="AH1134" s="383" t="s">
        <v>36</v>
      </c>
      <c r="AI1134" s="383" t="s">
        <v>34</v>
      </c>
      <c r="AJ1134" s="383" t="s">
        <v>3554</v>
      </c>
      <c r="AK1134" s="384" t="str">
        <f t="shared" si="35"/>
        <v>NA</v>
      </c>
      <c r="AL1134" s="384" t="str">
        <f t="shared" si="36"/>
        <v>NA</v>
      </c>
      <c r="AN1134" s="196"/>
    </row>
    <row r="1135" spans="1:40" s="181" customFormat="1" x14ac:dyDescent="0.25">
      <c r="A1135" s="381" t="s">
        <v>3224</v>
      </c>
      <c r="B1135" s="382" t="s">
        <v>573</v>
      </c>
      <c r="C1135" s="382" t="s">
        <v>30</v>
      </c>
      <c r="D1135" s="382" t="s">
        <v>574</v>
      </c>
      <c r="E1135" s="382" t="s">
        <v>3</v>
      </c>
      <c r="F1135" s="383"/>
      <c r="G1135" s="383">
        <v>14</v>
      </c>
      <c r="H1135" s="383" t="s">
        <v>11</v>
      </c>
      <c r="I1135" s="383"/>
      <c r="J1135" s="383">
        <v>14</v>
      </c>
      <c r="K1135" s="383" t="s">
        <v>11</v>
      </c>
      <c r="L1135" s="385"/>
      <c r="M1135" s="383">
        <v>2</v>
      </c>
      <c r="N1135" s="383" t="s">
        <v>11</v>
      </c>
      <c r="O1135" s="385"/>
      <c r="P1135" s="385"/>
      <c r="Q1135" s="386" t="s">
        <v>11</v>
      </c>
      <c r="R1135" s="383"/>
      <c r="S1135" s="383">
        <v>13</v>
      </c>
      <c r="T1135" s="386" t="s">
        <v>11</v>
      </c>
      <c r="U1135" s="386"/>
      <c r="V1135" s="386">
        <v>13</v>
      </c>
      <c r="W1135" s="386" t="s">
        <v>11</v>
      </c>
      <c r="X1135" s="383"/>
      <c r="Y1135" s="383">
        <v>13</v>
      </c>
      <c r="Z1135" s="386" t="s">
        <v>11</v>
      </c>
      <c r="AA1135" s="386"/>
      <c r="AB1135" s="386">
        <v>13</v>
      </c>
      <c r="AC1135" s="386" t="s">
        <v>11</v>
      </c>
      <c r="AD1135" s="383" t="s">
        <v>33</v>
      </c>
      <c r="AE1135" s="383" t="s">
        <v>36</v>
      </c>
      <c r="AF1135" s="383">
        <v>97</v>
      </c>
      <c r="AG1135" s="383" t="s">
        <v>222</v>
      </c>
      <c r="AH1135" s="383" t="s">
        <v>34</v>
      </c>
      <c r="AI1135" s="383" t="s">
        <v>34</v>
      </c>
      <c r="AJ1135" s="383" t="s">
        <v>3554</v>
      </c>
      <c r="AK1135" s="384" t="str">
        <f t="shared" si="35"/>
        <v>NA</v>
      </c>
      <c r="AL1135" s="384" t="str">
        <f t="shared" si="36"/>
        <v>NA</v>
      </c>
      <c r="AN1135" s="196"/>
    </row>
    <row r="1136" spans="1:40" x14ac:dyDescent="0.25">
      <c r="A1136" s="381" t="s">
        <v>3224</v>
      </c>
      <c r="B1136" s="382" t="s">
        <v>575</v>
      </c>
      <c r="C1136" s="382" t="s">
        <v>30</v>
      </c>
      <c r="D1136" s="382" t="s">
        <v>576</v>
      </c>
      <c r="E1136" s="382" t="s">
        <v>3</v>
      </c>
      <c r="F1136" s="383">
        <v>99</v>
      </c>
      <c r="G1136" s="383">
        <v>386</v>
      </c>
      <c r="H1136" s="383" t="s">
        <v>835</v>
      </c>
      <c r="I1136" s="383">
        <v>99</v>
      </c>
      <c r="J1136" s="383">
        <v>386</v>
      </c>
      <c r="K1136" s="383" t="s">
        <v>835</v>
      </c>
      <c r="L1136" s="385">
        <v>94</v>
      </c>
      <c r="M1136" s="383">
        <v>116</v>
      </c>
      <c r="N1136" s="383" t="s">
        <v>835</v>
      </c>
      <c r="O1136" s="385"/>
      <c r="P1136" s="385"/>
      <c r="Q1136" s="386" t="s">
        <v>11</v>
      </c>
      <c r="R1136" s="383">
        <v>24</v>
      </c>
      <c r="S1136" s="383">
        <v>348</v>
      </c>
      <c r="T1136" s="386" t="s">
        <v>36</v>
      </c>
      <c r="U1136" s="386">
        <v>21</v>
      </c>
      <c r="V1136" s="386">
        <v>333</v>
      </c>
      <c r="W1136" s="386" t="s">
        <v>834</v>
      </c>
      <c r="X1136" s="383">
        <v>25</v>
      </c>
      <c r="Y1136" s="383">
        <v>347</v>
      </c>
      <c r="Z1136" s="386" t="s">
        <v>36</v>
      </c>
      <c r="AA1136" s="386">
        <v>27</v>
      </c>
      <c r="AB1136" s="386">
        <v>333</v>
      </c>
      <c r="AC1136" s="386" t="s">
        <v>834</v>
      </c>
      <c r="AD1136" s="383" t="s">
        <v>46</v>
      </c>
      <c r="AE1136" s="383" t="s">
        <v>36</v>
      </c>
      <c r="AF1136" s="383">
        <v>72</v>
      </c>
      <c r="AG1136" s="383" t="s">
        <v>222</v>
      </c>
      <c r="AH1136" s="383" t="s">
        <v>34</v>
      </c>
      <c r="AI1136" s="383" t="s">
        <v>36</v>
      </c>
      <c r="AJ1136" s="383" t="s">
        <v>3554</v>
      </c>
      <c r="AK1136" s="384" t="str">
        <f t="shared" si="35"/>
        <v>NO</v>
      </c>
      <c r="AL1136" s="384" t="str">
        <f t="shared" si="36"/>
        <v>NO</v>
      </c>
    </row>
    <row r="1137" spans="1:40" x14ac:dyDescent="0.25">
      <c r="A1137" s="381" t="s">
        <v>3224</v>
      </c>
      <c r="B1137" s="382" t="s">
        <v>577</v>
      </c>
      <c r="C1137" s="382" t="s">
        <v>30</v>
      </c>
      <c r="D1137" s="382" t="s">
        <v>578</v>
      </c>
      <c r="E1137" s="382" t="s">
        <v>3</v>
      </c>
      <c r="F1137" s="383">
        <v>100</v>
      </c>
      <c r="G1137" s="383">
        <v>178</v>
      </c>
      <c r="H1137" s="383" t="s">
        <v>835</v>
      </c>
      <c r="I1137" s="383">
        <v>100</v>
      </c>
      <c r="J1137" s="383">
        <v>178</v>
      </c>
      <c r="K1137" s="383" t="s">
        <v>835</v>
      </c>
      <c r="L1137" s="385"/>
      <c r="M1137" s="383">
        <v>49</v>
      </c>
      <c r="N1137" s="383" t="s">
        <v>835</v>
      </c>
      <c r="O1137" s="385"/>
      <c r="P1137" s="385"/>
      <c r="Q1137" s="386" t="s">
        <v>11</v>
      </c>
      <c r="R1137" s="383">
        <v>48</v>
      </c>
      <c r="S1137" s="383">
        <v>176</v>
      </c>
      <c r="T1137" s="386" t="s">
        <v>36</v>
      </c>
      <c r="U1137" s="386">
        <v>48</v>
      </c>
      <c r="V1137" s="386">
        <v>171</v>
      </c>
      <c r="W1137" s="386" t="s">
        <v>834</v>
      </c>
      <c r="X1137" s="383">
        <v>56</v>
      </c>
      <c r="Y1137" s="383">
        <v>175</v>
      </c>
      <c r="Z1137" s="386" t="s">
        <v>36</v>
      </c>
      <c r="AA1137" s="386">
        <v>59</v>
      </c>
      <c r="AB1137" s="386">
        <v>170</v>
      </c>
      <c r="AC1137" s="386" t="s">
        <v>834</v>
      </c>
      <c r="AD1137" s="383" t="s">
        <v>57</v>
      </c>
      <c r="AE1137" s="383" t="s">
        <v>36</v>
      </c>
      <c r="AF1137" s="383">
        <v>82</v>
      </c>
      <c r="AG1137" s="383" t="s">
        <v>222</v>
      </c>
      <c r="AH1137" s="383" t="s">
        <v>34</v>
      </c>
      <c r="AI1137" s="383" t="s">
        <v>34</v>
      </c>
      <c r="AJ1137" s="383" t="s">
        <v>3554</v>
      </c>
      <c r="AK1137" s="384" t="str">
        <f t="shared" si="35"/>
        <v>NO</v>
      </c>
      <c r="AL1137" s="384" t="str">
        <f t="shared" si="36"/>
        <v>NO</v>
      </c>
    </row>
    <row r="1138" spans="1:40" x14ac:dyDescent="0.25">
      <c r="A1138" s="381" t="s">
        <v>3224</v>
      </c>
      <c r="B1138" s="382" t="s">
        <v>579</v>
      </c>
      <c r="C1138" s="382" t="s">
        <v>30</v>
      </c>
      <c r="D1138" s="382" t="s">
        <v>580</v>
      </c>
      <c r="E1138" s="382" t="s">
        <v>3</v>
      </c>
      <c r="F1138" s="383">
        <v>100</v>
      </c>
      <c r="G1138" s="383">
        <v>68</v>
      </c>
      <c r="H1138" s="383" t="s">
        <v>835</v>
      </c>
      <c r="I1138" s="383">
        <v>100</v>
      </c>
      <c r="J1138" s="383">
        <v>68</v>
      </c>
      <c r="K1138" s="383" t="s">
        <v>835</v>
      </c>
      <c r="L1138" s="385"/>
      <c r="M1138" s="383">
        <v>17</v>
      </c>
      <c r="N1138" s="383" t="s">
        <v>11</v>
      </c>
      <c r="O1138" s="385"/>
      <c r="P1138" s="385"/>
      <c r="Q1138" s="386" t="s">
        <v>11</v>
      </c>
      <c r="R1138" s="383"/>
      <c r="S1138" s="383">
        <v>68</v>
      </c>
      <c r="T1138" s="386" t="s">
        <v>11</v>
      </c>
      <c r="U1138" s="386"/>
      <c r="V1138" s="386">
        <v>66</v>
      </c>
      <c r="W1138" s="386" t="s">
        <v>11</v>
      </c>
      <c r="X1138" s="383"/>
      <c r="Y1138" s="383">
        <v>68</v>
      </c>
      <c r="Z1138" s="386" t="s">
        <v>11</v>
      </c>
      <c r="AA1138" s="386"/>
      <c r="AB1138" s="386">
        <v>66</v>
      </c>
      <c r="AC1138" s="386" t="s">
        <v>11</v>
      </c>
      <c r="AD1138" s="383" t="s">
        <v>33</v>
      </c>
      <c r="AE1138" s="383" t="s">
        <v>34</v>
      </c>
      <c r="AF1138" s="383">
        <v>100</v>
      </c>
      <c r="AG1138" s="383" t="s">
        <v>222</v>
      </c>
      <c r="AH1138" s="383" t="s">
        <v>36</v>
      </c>
      <c r="AI1138" s="383" t="s">
        <v>36</v>
      </c>
      <c r="AJ1138" s="383" t="s">
        <v>3554</v>
      </c>
      <c r="AK1138" s="384" t="str">
        <f t="shared" si="35"/>
        <v>NA</v>
      </c>
      <c r="AL1138" s="384" t="str">
        <f t="shared" si="36"/>
        <v>NA</v>
      </c>
    </row>
    <row r="1139" spans="1:40" x14ac:dyDescent="0.25">
      <c r="A1139" s="381" t="s">
        <v>3224</v>
      </c>
      <c r="B1139" s="382" t="s">
        <v>581</v>
      </c>
      <c r="C1139" s="382" t="s">
        <v>30</v>
      </c>
      <c r="D1139" s="382" t="s">
        <v>582</v>
      </c>
      <c r="E1139" s="382" t="s">
        <v>3</v>
      </c>
      <c r="F1139" s="383">
        <v>100</v>
      </c>
      <c r="G1139" s="383">
        <v>377</v>
      </c>
      <c r="H1139" s="383" t="s">
        <v>835</v>
      </c>
      <c r="I1139" s="383">
        <v>100</v>
      </c>
      <c r="J1139" s="383">
        <v>377</v>
      </c>
      <c r="K1139" s="383" t="s">
        <v>835</v>
      </c>
      <c r="L1139" s="385">
        <v>94</v>
      </c>
      <c r="M1139" s="383">
        <v>125</v>
      </c>
      <c r="N1139" s="383" t="s">
        <v>835</v>
      </c>
      <c r="O1139" s="385"/>
      <c r="P1139" s="385"/>
      <c r="Q1139" s="386" t="s">
        <v>11</v>
      </c>
      <c r="R1139" s="383">
        <v>32</v>
      </c>
      <c r="S1139" s="383">
        <v>356</v>
      </c>
      <c r="T1139" s="386" t="s">
        <v>36</v>
      </c>
      <c r="U1139" s="386">
        <v>30</v>
      </c>
      <c r="V1139" s="386">
        <v>338</v>
      </c>
      <c r="W1139" s="386" t="s">
        <v>834</v>
      </c>
      <c r="X1139" s="383">
        <v>28</v>
      </c>
      <c r="Y1139" s="383">
        <v>358</v>
      </c>
      <c r="Z1139" s="386" t="s">
        <v>36</v>
      </c>
      <c r="AA1139" s="386">
        <v>27</v>
      </c>
      <c r="AB1139" s="386">
        <v>341</v>
      </c>
      <c r="AC1139" s="386" t="s">
        <v>834</v>
      </c>
      <c r="AD1139" s="383" t="s">
        <v>57</v>
      </c>
      <c r="AE1139" s="383" t="s">
        <v>36</v>
      </c>
      <c r="AF1139" s="383">
        <v>74</v>
      </c>
      <c r="AG1139" s="383" t="s">
        <v>222</v>
      </c>
      <c r="AH1139" s="383" t="s">
        <v>34</v>
      </c>
      <c r="AI1139" s="383" t="s">
        <v>36</v>
      </c>
      <c r="AJ1139" s="383" t="s">
        <v>3554</v>
      </c>
      <c r="AK1139" s="384" t="str">
        <f t="shared" si="35"/>
        <v>NO</v>
      </c>
      <c r="AL1139" s="384" t="str">
        <f t="shared" si="36"/>
        <v>NO</v>
      </c>
    </row>
    <row r="1140" spans="1:40" x14ac:dyDescent="0.25">
      <c r="A1140" s="381" t="s">
        <v>3224</v>
      </c>
      <c r="B1140" s="382" t="s">
        <v>583</v>
      </c>
      <c r="C1140" s="382" t="s">
        <v>30</v>
      </c>
      <c r="D1140" s="382" t="s">
        <v>584</v>
      </c>
      <c r="E1140" s="382" t="s">
        <v>3</v>
      </c>
      <c r="F1140" s="383">
        <v>100</v>
      </c>
      <c r="G1140" s="383">
        <v>55</v>
      </c>
      <c r="H1140" s="383" t="s">
        <v>835</v>
      </c>
      <c r="I1140" s="383">
        <v>100</v>
      </c>
      <c r="J1140" s="383">
        <v>55</v>
      </c>
      <c r="K1140" s="383" t="s">
        <v>835</v>
      </c>
      <c r="L1140" s="385"/>
      <c r="M1140" s="383">
        <v>15</v>
      </c>
      <c r="N1140" s="383" t="s">
        <v>11</v>
      </c>
      <c r="O1140" s="385"/>
      <c r="P1140" s="385"/>
      <c r="Q1140" s="386" t="s">
        <v>11</v>
      </c>
      <c r="R1140" s="383"/>
      <c r="S1140" s="383">
        <v>49</v>
      </c>
      <c r="T1140" s="386" t="s">
        <v>11</v>
      </c>
      <c r="U1140" s="386"/>
      <c r="V1140" s="386">
        <v>47</v>
      </c>
      <c r="W1140" s="386" t="s">
        <v>11</v>
      </c>
      <c r="X1140" s="383"/>
      <c r="Y1140" s="383">
        <v>49</v>
      </c>
      <c r="Z1140" s="386" t="s">
        <v>11</v>
      </c>
      <c r="AA1140" s="386"/>
      <c r="AB1140" s="386">
        <v>47</v>
      </c>
      <c r="AC1140" s="386" t="s">
        <v>11</v>
      </c>
      <c r="AD1140" s="383" t="s">
        <v>57</v>
      </c>
      <c r="AE1140" s="383" t="s">
        <v>36</v>
      </c>
      <c r="AF1140" s="383">
        <v>72</v>
      </c>
      <c r="AG1140" s="383" t="s">
        <v>222</v>
      </c>
      <c r="AH1140" s="383" t="s">
        <v>34</v>
      </c>
      <c r="AI1140" s="383" t="s">
        <v>36</v>
      </c>
      <c r="AJ1140" s="383" t="s">
        <v>3554</v>
      </c>
      <c r="AK1140" s="384" t="str">
        <f t="shared" si="35"/>
        <v>NA</v>
      </c>
      <c r="AL1140" s="384" t="str">
        <f t="shared" si="36"/>
        <v>NA</v>
      </c>
    </row>
    <row r="1141" spans="1:40" x14ac:dyDescent="0.25">
      <c r="A1141" s="381" t="s">
        <v>3224</v>
      </c>
      <c r="B1141" s="382" t="s">
        <v>585</v>
      </c>
      <c r="C1141" s="382" t="s">
        <v>30</v>
      </c>
      <c r="D1141" s="382" t="s">
        <v>586</v>
      </c>
      <c r="E1141" s="382" t="s">
        <v>3</v>
      </c>
      <c r="F1141" s="383">
        <v>99</v>
      </c>
      <c r="G1141" s="383">
        <v>257</v>
      </c>
      <c r="H1141" s="383" t="s">
        <v>835</v>
      </c>
      <c r="I1141" s="383">
        <v>99</v>
      </c>
      <c r="J1141" s="383">
        <v>256</v>
      </c>
      <c r="K1141" s="383" t="s">
        <v>835</v>
      </c>
      <c r="L1141" s="385"/>
      <c r="M1141" s="383">
        <v>79</v>
      </c>
      <c r="N1141" s="383" t="s">
        <v>835</v>
      </c>
      <c r="O1141" s="385"/>
      <c r="P1141" s="385"/>
      <c r="Q1141" s="386" t="s">
        <v>11</v>
      </c>
      <c r="R1141" s="383">
        <v>39</v>
      </c>
      <c r="S1141" s="383">
        <v>238</v>
      </c>
      <c r="T1141" s="386" t="s">
        <v>36</v>
      </c>
      <c r="U1141" s="386">
        <v>38</v>
      </c>
      <c r="V1141" s="386">
        <v>227</v>
      </c>
      <c r="W1141" s="386" t="s">
        <v>834</v>
      </c>
      <c r="X1141" s="383">
        <v>27</v>
      </c>
      <c r="Y1141" s="383">
        <v>237</v>
      </c>
      <c r="Z1141" s="386" t="s">
        <v>36</v>
      </c>
      <c r="AA1141" s="386">
        <v>30</v>
      </c>
      <c r="AB1141" s="386">
        <v>219</v>
      </c>
      <c r="AC1141" s="386" t="s">
        <v>834</v>
      </c>
      <c r="AD1141" s="383" t="s">
        <v>57</v>
      </c>
      <c r="AE1141" s="383" t="s">
        <v>36</v>
      </c>
      <c r="AF1141" s="383">
        <v>74</v>
      </c>
      <c r="AG1141" s="383" t="s">
        <v>222</v>
      </c>
      <c r="AH1141" s="383" t="s">
        <v>34</v>
      </c>
      <c r="AI1141" s="383" t="s">
        <v>36</v>
      </c>
      <c r="AJ1141" s="383" t="s">
        <v>3554</v>
      </c>
      <c r="AK1141" s="384" t="str">
        <f t="shared" si="35"/>
        <v>NO</v>
      </c>
      <c r="AL1141" s="384" t="str">
        <f t="shared" si="36"/>
        <v>NO</v>
      </c>
    </row>
    <row r="1142" spans="1:40" x14ac:dyDescent="0.25">
      <c r="A1142" s="381" t="s">
        <v>3224</v>
      </c>
      <c r="B1142" s="382" t="s">
        <v>587</v>
      </c>
      <c r="C1142" s="382" t="s">
        <v>30</v>
      </c>
      <c r="D1142" s="382" t="s">
        <v>588</v>
      </c>
      <c r="E1142" s="382" t="s">
        <v>3</v>
      </c>
      <c r="F1142" s="383"/>
      <c r="G1142" s="383">
        <v>17</v>
      </c>
      <c r="H1142" s="383" t="s">
        <v>11</v>
      </c>
      <c r="I1142" s="383"/>
      <c r="J1142" s="383">
        <v>17</v>
      </c>
      <c r="K1142" s="383" t="s">
        <v>11</v>
      </c>
      <c r="L1142" s="385"/>
      <c r="M1142" s="383">
        <v>4</v>
      </c>
      <c r="N1142" s="383" t="s">
        <v>11</v>
      </c>
      <c r="O1142" s="385"/>
      <c r="P1142" s="385"/>
      <c r="Q1142" s="386" t="s">
        <v>11</v>
      </c>
      <c r="R1142" s="383"/>
      <c r="S1142" s="383">
        <v>15</v>
      </c>
      <c r="T1142" s="386" t="s">
        <v>11</v>
      </c>
      <c r="U1142" s="386"/>
      <c r="V1142" s="386">
        <v>14</v>
      </c>
      <c r="W1142" s="386" t="s">
        <v>11</v>
      </c>
      <c r="X1142" s="383"/>
      <c r="Y1142" s="383">
        <v>15</v>
      </c>
      <c r="Z1142" s="386" t="s">
        <v>11</v>
      </c>
      <c r="AA1142" s="386"/>
      <c r="AB1142" s="386">
        <v>14</v>
      </c>
      <c r="AC1142" s="386" t="s">
        <v>11</v>
      </c>
      <c r="AD1142" s="383" t="s">
        <v>33</v>
      </c>
      <c r="AE1142" s="383" t="s">
        <v>36</v>
      </c>
      <c r="AF1142" s="383">
        <v>82</v>
      </c>
      <c r="AG1142" s="383" t="s">
        <v>222</v>
      </c>
      <c r="AH1142" s="383" t="s">
        <v>34</v>
      </c>
      <c r="AI1142" s="383" t="s">
        <v>36</v>
      </c>
      <c r="AJ1142" s="383" t="s">
        <v>3554</v>
      </c>
      <c r="AK1142" s="384" t="str">
        <f t="shared" si="35"/>
        <v>NA</v>
      </c>
      <c r="AL1142" s="384" t="str">
        <f t="shared" si="36"/>
        <v>NA</v>
      </c>
    </row>
    <row r="1143" spans="1:40" x14ac:dyDescent="0.25">
      <c r="A1143" s="381" t="s">
        <v>3224</v>
      </c>
      <c r="B1143" s="382" t="s">
        <v>589</v>
      </c>
      <c r="C1143" s="382" t="s">
        <v>30</v>
      </c>
      <c r="D1143" s="382" t="s">
        <v>590</v>
      </c>
      <c r="E1143" s="382" t="s">
        <v>3</v>
      </c>
      <c r="F1143" s="383"/>
      <c r="G1143" s="383">
        <v>17</v>
      </c>
      <c r="H1143" s="383" t="s">
        <v>11</v>
      </c>
      <c r="I1143" s="383"/>
      <c r="J1143" s="383">
        <v>17</v>
      </c>
      <c r="K1143" s="383" t="s">
        <v>11</v>
      </c>
      <c r="L1143" s="385"/>
      <c r="M1143" s="383">
        <v>7</v>
      </c>
      <c r="N1143" s="383" t="s">
        <v>11</v>
      </c>
      <c r="O1143" s="385"/>
      <c r="P1143" s="385"/>
      <c r="Q1143" s="386" t="s">
        <v>11</v>
      </c>
      <c r="R1143" s="383"/>
      <c r="S1143" s="383">
        <v>16</v>
      </c>
      <c r="T1143" s="386" t="s">
        <v>11</v>
      </c>
      <c r="U1143" s="386"/>
      <c r="V1143" s="386">
        <v>12</v>
      </c>
      <c r="W1143" s="386" t="s">
        <v>11</v>
      </c>
      <c r="X1143" s="383"/>
      <c r="Y1143" s="383">
        <v>16</v>
      </c>
      <c r="Z1143" s="386" t="s">
        <v>11</v>
      </c>
      <c r="AA1143" s="386"/>
      <c r="AB1143" s="386">
        <v>12</v>
      </c>
      <c r="AC1143" s="386" t="s">
        <v>11</v>
      </c>
      <c r="AD1143" s="383" t="s">
        <v>104</v>
      </c>
      <c r="AE1143" s="383" t="s">
        <v>36</v>
      </c>
      <c r="AF1143" s="383">
        <v>74</v>
      </c>
      <c r="AG1143" s="383" t="s">
        <v>222</v>
      </c>
      <c r="AH1143" s="383" t="s">
        <v>34</v>
      </c>
      <c r="AI1143" s="383" t="s">
        <v>36</v>
      </c>
      <c r="AJ1143" s="383" t="s">
        <v>3554</v>
      </c>
      <c r="AK1143" s="384" t="str">
        <f t="shared" si="35"/>
        <v>NA</v>
      </c>
      <c r="AL1143" s="384" t="str">
        <f t="shared" si="36"/>
        <v>NA</v>
      </c>
    </row>
    <row r="1144" spans="1:40" x14ac:dyDescent="0.25">
      <c r="A1144" s="381" t="s">
        <v>3224</v>
      </c>
      <c r="B1144" s="382" t="s">
        <v>591</v>
      </c>
      <c r="C1144" s="382" t="s">
        <v>30</v>
      </c>
      <c r="D1144" s="382" t="s">
        <v>592</v>
      </c>
      <c r="E1144" s="382" t="s">
        <v>3</v>
      </c>
      <c r="F1144" s="383">
        <v>99</v>
      </c>
      <c r="G1144" s="383">
        <v>429</v>
      </c>
      <c r="H1144" s="383" t="s">
        <v>835</v>
      </c>
      <c r="I1144" s="383">
        <v>99</v>
      </c>
      <c r="J1144" s="383">
        <v>429</v>
      </c>
      <c r="K1144" s="383" t="s">
        <v>835</v>
      </c>
      <c r="L1144" s="385"/>
      <c r="M1144" s="383">
        <v>139</v>
      </c>
      <c r="N1144" s="383" t="s">
        <v>835</v>
      </c>
      <c r="O1144" s="385"/>
      <c r="P1144" s="385"/>
      <c r="Q1144" s="386" t="s">
        <v>11</v>
      </c>
      <c r="R1144" s="383">
        <v>32</v>
      </c>
      <c r="S1144" s="383">
        <v>405</v>
      </c>
      <c r="T1144" s="386" t="s">
        <v>36</v>
      </c>
      <c r="U1144" s="386">
        <v>31</v>
      </c>
      <c r="V1144" s="386">
        <v>402</v>
      </c>
      <c r="W1144" s="386" t="s">
        <v>834</v>
      </c>
      <c r="X1144" s="383">
        <v>31</v>
      </c>
      <c r="Y1144" s="383">
        <v>407</v>
      </c>
      <c r="Z1144" s="386" t="s">
        <v>36</v>
      </c>
      <c r="AA1144" s="386">
        <v>32</v>
      </c>
      <c r="AB1144" s="386">
        <v>404</v>
      </c>
      <c r="AC1144" s="386" t="s">
        <v>834</v>
      </c>
      <c r="AD1144" s="383" t="s">
        <v>46</v>
      </c>
      <c r="AE1144" s="383" t="s">
        <v>36</v>
      </c>
      <c r="AF1144" s="383">
        <v>82</v>
      </c>
      <c r="AG1144" s="383" t="s">
        <v>222</v>
      </c>
      <c r="AH1144" s="383" t="s">
        <v>34</v>
      </c>
      <c r="AI1144" s="383" t="s">
        <v>36</v>
      </c>
      <c r="AJ1144" s="383" t="s">
        <v>3554</v>
      </c>
      <c r="AK1144" s="384" t="str">
        <f t="shared" si="35"/>
        <v>NO</v>
      </c>
      <c r="AL1144" s="384" t="str">
        <f t="shared" si="36"/>
        <v>NO</v>
      </c>
    </row>
    <row r="1145" spans="1:40" s="181" customFormat="1" x14ac:dyDescent="0.25">
      <c r="A1145" s="381" t="s">
        <v>3224</v>
      </c>
      <c r="B1145" s="382" t="s">
        <v>593</v>
      </c>
      <c r="C1145" s="382" t="s">
        <v>30</v>
      </c>
      <c r="D1145" s="382" t="s">
        <v>594</v>
      </c>
      <c r="E1145" s="382" t="s">
        <v>3</v>
      </c>
      <c r="F1145" s="383">
        <v>100</v>
      </c>
      <c r="G1145" s="383">
        <v>97</v>
      </c>
      <c r="H1145" s="383" t="s">
        <v>835</v>
      </c>
      <c r="I1145" s="383">
        <v>100</v>
      </c>
      <c r="J1145" s="383">
        <v>97</v>
      </c>
      <c r="K1145" s="383" t="s">
        <v>835</v>
      </c>
      <c r="L1145" s="385"/>
      <c r="M1145" s="383">
        <v>24</v>
      </c>
      <c r="N1145" s="383" t="s">
        <v>11</v>
      </c>
      <c r="O1145" s="385"/>
      <c r="P1145" s="385"/>
      <c r="Q1145" s="386" t="s">
        <v>11</v>
      </c>
      <c r="R1145" s="383"/>
      <c r="S1145" s="383">
        <v>96</v>
      </c>
      <c r="T1145" s="386" t="s">
        <v>11</v>
      </c>
      <c r="U1145" s="386"/>
      <c r="V1145" s="386">
        <v>88</v>
      </c>
      <c r="W1145" s="386" t="s">
        <v>11</v>
      </c>
      <c r="X1145" s="383"/>
      <c r="Y1145" s="383">
        <v>96</v>
      </c>
      <c r="Z1145" s="386" t="s">
        <v>11</v>
      </c>
      <c r="AA1145" s="386"/>
      <c r="AB1145" s="386">
        <v>89</v>
      </c>
      <c r="AC1145" s="386" t="s">
        <v>11</v>
      </c>
      <c r="AD1145" s="383" t="s">
        <v>33</v>
      </c>
      <c r="AE1145" s="383" t="s">
        <v>36</v>
      </c>
      <c r="AF1145" s="383">
        <v>82</v>
      </c>
      <c r="AG1145" s="383" t="s">
        <v>222</v>
      </c>
      <c r="AH1145" s="383" t="s">
        <v>36</v>
      </c>
      <c r="AI1145" s="383" t="s">
        <v>36</v>
      </c>
      <c r="AJ1145" s="383" t="s">
        <v>3554</v>
      </c>
      <c r="AK1145" s="384" t="str">
        <f t="shared" si="35"/>
        <v>NA</v>
      </c>
      <c r="AL1145" s="384" t="str">
        <f t="shared" si="36"/>
        <v>NA</v>
      </c>
      <c r="AN1145" s="196"/>
    </row>
    <row r="1146" spans="1:40" s="181" customFormat="1" x14ac:dyDescent="0.25">
      <c r="A1146" s="381" t="s">
        <v>3224</v>
      </c>
      <c r="B1146" s="382" t="s">
        <v>595</v>
      </c>
      <c r="C1146" s="382" t="s">
        <v>30</v>
      </c>
      <c r="D1146" s="382" t="s">
        <v>596</v>
      </c>
      <c r="E1146" s="382" t="s">
        <v>3</v>
      </c>
      <c r="F1146" s="383">
        <v>99</v>
      </c>
      <c r="G1146" s="383">
        <v>385</v>
      </c>
      <c r="H1146" s="383" t="s">
        <v>835</v>
      </c>
      <c r="I1146" s="383">
        <v>99</v>
      </c>
      <c r="J1146" s="383">
        <v>385</v>
      </c>
      <c r="K1146" s="383" t="s">
        <v>835</v>
      </c>
      <c r="L1146" s="385">
        <v>93</v>
      </c>
      <c r="M1146" s="383">
        <v>121</v>
      </c>
      <c r="N1146" s="383" t="s">
        <v>835</v>
      </c>
      <c r="O1146" s="385"/>
      <c r="P1146" s="385"/>
      <c r="Q1146" s="386" t="s">
        <v>11</v>
      </c>
      <c r="R1146" s="383">
        <v>42</v>
      </c>
      <c r="S1146" s="383">
        <v>372</v>
      </c>
      <c r="T1146" s="386" t="s">
        <v>36</v>
      </c>
      <c r="U1146" s="386">
        <v>43</v>
      </c>
      <c r="V1146" s="386">
        <v>359</v>
      </c>
      <c r="W1146" s="386" t="s">
        <v>834</v>
      </c>
      <c r="X1146" s="383">
        <v>33</v>
      </c>
      <c r="Y1146" s="383">
        <v>370</v>
      </c>
      <c r="Z1146" s="386" t="s">
        <v>36</v>
      </c>
      <c r="AA1146" s="386">
        <v>34</v>
      </c>
      <c r="AB1146" s="386">
        <v>356</v>
      </c>
      <c r="AC1146" s="386" t="s">
        <v>834</v>
      </c>
      <c r="AD1146" s="383" t="s">
        <v>57</v>
      </c>
      <c r="AE1146" s="383" t="s">
        <v>36</v>
      </c>
      <c r="AF1146" s="383">
        <v>79</v>
      </c>
      <c r="AG1146" s="383" t="s">
        <v>222</v>
      </c>
      <c r="AH1146" s="383" t="s">
        <v>34</v>
      </c>
      <c r="AI1146" s="383" t="s">
        <v>36</v>
      </c>
      <c r="AJ1146" s="383" t="s">
        <v>3554</v>
      </c>
      <c r="AK1146" s="384" t="str">
        <f t="shared" si="35"/>
        <v>NO</v>
      </c>
      <c r="AL1146" s="384" t="str">
        <f t="shared" si="36"/>
        <v>NO</v>
      </c>
      <c r="AN1146" s="196"/>
    </row>
    <row r="1147" spans="1:40" s="181" customFormat="1" x14ac:dyDescent="0.25">
      <c r="A1147" s="381" t="s">
        <v>3224</v>
      </c>
      <c r="B1147" s="382" t="s">
        <v>597</v>
      </c>
      <c r="C1147" s="382" t="s">
        <v>30</v>
      </c>
      <c r="D1147" s="382" t="s">
        <v>598</v>
      </c>
      <c r="E1147" s="382" t="s">
        <v>3</v>
      </c>
      <c r="F1147" s="383"/>
      <c r="G1147" s="383">
        <v>10</v>
      </c>
      <c r="H1147" s="383" t="s">
        <v>11</v>
      </c>
      <c r="I1147" s="383"/>
      <c r="J1147" s="383">
        <v>10</v>
      </c>
      <c r="K1147" s="383" t="s">
        <v>11</v>
      </c>
      <c r="L1147" s="385"/>
      <c r="M1147" s="383">
        <v>5</v>
      </c>
      <c r="N1147" s="383" t="s">
        <v>11</v>
      </c>
      <c r="O1147" s="385"/>
      <c r="P1147" s="385"/>
      <c r="Q1147" s="386" t="s">
        <v>11</v>
      </c>
      <c r="R1147" s="383"/>
      <c r="S1147" s="383">
        <v>10</v>
      </c>
      <c r="T1147" s="386" t="s">
        <v>11</v>
      </c>
      <c r="U1147" s="386"/>
      <c r="V1147" s="386">
        <v>10</v>
      </c>
      <c r="W1147" s="386" t="s">
        <v>11</v>
      </c>
      <c r="X1147" s="383"/>
      <c r="Y1147" s="383">
        <v>10</v>
      </c>
      <c r="Z1147" s="386" t="s">
        <v>11</v>
      </c>
      <c r="AA1147" s="386"/>
      <c r="AB1147" s="386">
        <v>10</v>
      </c>
      <c r="AC1147" s="386" t="s">
        <v>11</v>
      </c>
      <c r="AD1147" s="383" t="s">
        <v>33</v>
      </c>
      <c r="AE1147" s="383" t="s">
        <v>36</v>
      </c>
      <c r="AF1147" s="383">
        <v>79</v>
      </c>
      <c r="AG1147" s="383" t="s">
        <v>222</v>
      </c>
      <c r="AH1147" s="383" t="s">
        <v>34</v>
      </c>
      <c r="AI1147" s="383" t="s">
        <v>36</v>
      </c>
      <c r="AJ1147" s="383" t="s">
        <v>3554</v>
      </c>
      <c r="AK1147" s="384" t="str">
        <f t="shared" si="35"/>
        <v>NA</v>
      </c>
      <c r="AL1147" s="384" t="str">
        <f t="shared" si="36"/>
        <v>NA</v>
      </c>
      <c r="AN1147" s="196"/>
    </row>
    <row r="1148" spans="1:40" s="181" customFormat="1" x14ac:dyDescent="0.25">
      <c r="A1148" s="381" t="s">
        <v>3224</v>
      </c>
      <c r="B1148" s="382" t="s">
        <v>599</v>
      </c>
      <c r="C1148" s="382" t="s">
        <v>30</v>
      </c>
      <c r="D1148" s="382" t="s">
        <v>600</v>
      </c>
      <c r="E1148" s="382" t="s">
        <v>3</v>
      </c>
      <c r="F1148" s="383"/>
      <c r="G1148" s="383">
        <v>25</v>
      </c>
      <c r="H1148" s="383" t="s">
        <v>11</v>
      </c>
      <c r="I1148" s="383"/>
      <c r="J1148" s="383">
        <v>25</v>
      </c>
      <c r="K1148" s="383" t="s">
        <v>11</v>
      </c>
      <c r="L1148" s="385"/>
      <c r="M1148" s="383">
        <v>15</v>
      </c>
      <c r="N1148" s="383" t="s">
        <v>11</v>
      </c>
      <c r="O1148" s="385"/>
      <c r="P1148" s="385"/>
      <c r="Q1148" s="386" t="s">
        <v>11</v>
      </c>
      <c r="R1148" s="383"/>
      <c r="S1148" s="383">
        <v>25</v>
      </c>
      <c r="T1148" s="386" t="s">
        <v>11</v>
      </c>
      <c r="U1148" s="386"/>
      <c r="V1148" s="386">
        <v>21</v>
      </c>
      <c r="W1148" s="386" t="s">
        <v>11</v>
      </c>
      <c r="X1148" s="383"/>
      <c r="Y1148" s="383">
        <v>25</v>
      </c>
      <c r="Z1148" s="386" t="s">
        <v>11</v>
      </c>
      <c r="AA1148" s="386"/>
      <c r="AB1148" s="386">
        <v>21</v>
      </c>
      <c r="AC1148" s="386" t="s">
        <v>11</v>
      </c>
      <c r="AD1148" s="383" t="s">
        <v>33</v>
      </c>
      <c r="AE1148" s="383" t="s">
        <v>36</v>
      </c>
      <c r="AF1148" s="383">
        <v>97</v>
      </c>
      <c r="AG1148" s="383" t="s">
        <v>222</v>
      </c>
      <c r="AH1148" s="383" t="s">
        <v>34</v>
      </c>
      <c r="AI1148" s="383" t="s">
        <v>36</v>
      </c>
      <c r="AJ1148" s="383" t="s">
        <v>3554</v>
      </c>
      <c r="AK1148" s="384" t="str">
        <f t="shared" si="35"/>
        <v>NA</v>
      </c>
      <c r="AL1148" s="384" t="str">
        <f t="shared" si="36"/>
        <v>NA</v>
      </c>
      <c r="AN1148" s="196"/>
    </row>
    <row r="1149" spans="1:40" s="181" customFormat="1" x14ac:dyDescent="0.25">
      <c r="A1149" s="381" t="s">
        <v>3224</v>
      </c>
      <c r="B1149" s="382" t="s">
        <v>601</v>
      </c>
      <c r="C1149" s="382" t="s">
        <v>30</v>
      </c>
      <c r="D1149" s="382" t="s">
        <v>602</v>
      </c>
      <c r="E1149" s="382" t="s">
        <v>3</v>
      </c>
      <c r="F1149" s="383">
        <v>100</v>
      </c>
      <c r="G1149" s="383">
        <v>93</v>
      </c>
      <c r="H1149" s="383" t="s">
        <v>835</v>
      </c>
      <c r="I1149" s="383">
        <v>100</v>
      </c>
      <c r="J1149" s="383">
        <v>93</v>
      </c>
      <c r="K1149" s="383" t="s">
        <v>835</v>
      </c>
      <c r="L1149" s="385"/>
      <c r="M1149" s="383">
        <v>26</v>
      </c>
      <c r="N1149" s="383" t="s">
        <v>11</v>
      </c>
      <c r="O1149" s="385"/>
      <c r="P1149" s="385"/>
      <c r="Q1149" s="386" t="s">
        <v>11</v>
      </c>
      <c r="R1149" s="383"/>
      <c r="S1149" s="383">
        <v>91</v>
      </c>
      <c r="T1149" s="386" t="s">
        <v>11</v>
      </c>
      <c r="U1149" s="386"/>
      <c r="V1149" s="386">
        <v>86</v>
      </c>
      <c r="W1149" s="386" t="s">
        <v>11</v>
      </c>
      <c r="X1149" s="383"/>
      <c r="Y1149" s="383">
        <v>90</v>
      </c>
      <c r="Z1149" s="386" t="s">
        <v>11</v>
      </c>
      <c r="AA1149" s="386"/>
      <c r="AB1149" s="386">
        <v>85</v>
      </c>
      <c r="AC1149" s="386" t="s">
        <v>11</v>
      </c>
      <c r="AD1149" s="383" t="s">
        <v>33</v>
      </c>
      <c r="AE1149" s="383" t="s">
        <v>36</v>
      </c>
      <c r="AF1149" s="383">
        <v>69</v>
      </c>
      <c r="AG1149" s="383" t="s">
        <v>222</v>
      </c>
      <c r="AH1149" s="383" t="s">
        <v>34</v>
      </c>
      <c r="AI1149" s="383" t="s">
        <v>36</v>
      </c>
      <c r="AJ1149" s="383" t="s">
        <v>3554</v>
      </c>
      <c r="AK1149" s="384" t="str">
        <f t="shared" si="35"/>
        <v>NA</v>
      </c>
      <c r="AL1149" s="384" t="str">
        <f t="shared" si="36"/>
        <v>NA</v>
      </c>
      <c r="AN1149" s="196"/>
    </row>
    <row r="1150" spans="1:40" s="181" customFormat="1" x14ac:dyDescent="0.25">
      <c r="A1150" s="381" t="s">
        <v>3224</v>
      </c>
      <c r="B1150" s="382" t="s">
        <v>603</v>
      </c>
      <c r="C1150" s="382" t="s">
        <v>30</v>
      </c>
      <c r="D1150" s="382" t="s">
        <v>604</v>
      </c>
      <c r="E1150" s="382" t="s">
        <v>3</v>
      </c>
      <c r="F1150" s="383">
        <v>100</v>
      </c>
      <c r="G1150" s="383">
        <v>46</v>
      </c>
      <c r="H1150" s="383" t="s">
        <v>835</v>
      </c>
      <c r="I1150" s="383">
        <v>100</v>
      </c>
      <c r="J1150" s="383">
        <v>46</v>
      </c>
      <c r="K1150" s="383" t="s">
        <v>835</v>
      </c>
      <c r="L1150" s="385"/>
      <c r="M1150" s="383">
        <v>18</v>
      </c>
      <c r="N1150" s="383" t="s">
        <v>11</v>
      </c>
      <c r="O1150" s="385"/>
      <c r="P1150" s="385"/>
      <c r="Q1150" s="386" t="s">
        <v>11</v>
      </c>
      <c r="R1150" s="383"/>
      <c r="S1150" s="383">
        <v>43</v>
      </c>
      <c r="T1150" s="386" t="s">
        <v>11</v>
      </c>
      <c r="U1150" s="386"/>
      <c r="V1150" s="386">
        <v>42</v>
      </c>
      <c r="W1150" s="386" t="s">
        <v>11</v>
      </c>
      <c r="X1150" s="383"/>
      <c r="Y1150" s="383">
        <v>42</v>
      </c>
      <c r="Z1150" s="386" t="s">
        <v>11</v>
      </c>
      <c r="AA1150" s="386"/>
      <c r="AB1150" s="386">
        <v>41</v>
      </c>
      <c r="AC1150" s="386" t="s">
        <v>11</v>
      </c>
      <c r="AD1150" s="383" t="s">
        <v>57</v>
      </c>
      <c r="AE1150" s="383" t="s">
        <v>36</v>
      </c>
      <c r="AF1150" s="383">
        <v>74</v>
      </c>
      <c r="AG1150" s="383" t="s">
        <v>222</v>
      </c>
      <c r="AH1150" s="383" t="s">
        <v>34</v>
      </c>
      <c r="AI1150" s="383" t="s">
        <v>36</v>
      </c>
      <c r="AJ1150" s="383" t="s">
        <v>3554</v>
      </c>
      <c r="AK1150" s="384" t="str">
        <f t="shared" si="35"/>
        <v>NA</v>
      </c>
      <c r="AL1150" s="384" t="str">
        <f t="shared" si="36"/>
        <v>NA</v>
      </c>
      <c r="AN1150" s="196"/>
    </row>
    <row r="1151" spans="1:40" s="181" customFormat="1" x14ac:dyDescent="0.25">
      <c r="A1151" s="381" t="s">
        <v>3224</v>
      </c>
      <c r="B1151" s="382" t="s">
        <v>605</v>
      </c>
      <c r="C1151" s="382" t="s">
        <v>30</v>
      </c>
      <c r="D1151" s="382" t="s">
        <v>606</v>
      </c>
      <c r="E1151" s="382" t="s">
        <v>3</v>
      </c>
      <c r="F1151" s="383">
        <v>100</v>
      </c>
      <c r="G1151" s="383">
        <v>551</v>
      </c>
      <c r="H1151" s="383" t="s">
        <v>835</v>
      </c>
      <c r="I1151" s="383">
        <v>100</v>
      </c>
      <c r="J1151" s="383">
        <v>552</v>
      </c>
      <c r="K1151" s="383" t="s">
        <v>835</v>
      </c>
      <c r="L1151" s="385"/>
      <c r="M1151" s="383">
        <v>197</v>
      </c>
      <c r="N1151" s="383" t="s">
        <v>835</v>
      </c>
      <c r="O1151" s="385"/>
      <c r="P1151" s="385"/>
      <c r="Q1151" s="386" t="s">
        <v>11</v>
      </c>
      <c r="R1151" s="383">
        <v>61</v>
      </c>
      <c r="S1151" s="383">
        <v>526</v>
      </c>
      <c r="T1151" s="386" t="s">
        <v>36</v>
      </c>
      <c r="U1151" s="386">
        <v>64</v>
      </c>
      <c r="V1151" s="386">
        <v>503</v>
      </c>
      <c r="W1151" s="386" t="s">
        <v>834</v>
      </c>
      <c r="X1151" s="383">
        <v>55</v>
      </c>
      <c r="Y1151" s="383">
        <v>528</v>
      </c>
      <c r="Z1151" s="386" t="s">
        <v>36</v>
      </c>
      <c r="AA1151" s="386">
        <v>59</v>
      </c>
      <c r="AB1151" s="386">
        <v>504</v>
      </c>
      <c r="AC1151" s="386" t="s">
        <v>834</v>
      </c>
      <c r="AD1151" s="383" t="s">
        <v>33</v>
      </c>
      <c r="AE1151" s="383" t="s">
        <v>36</v>
      </c>
      <c r="AF1151" s="383">
        <v>79</v>
      </c>
      <c r="AG1151" s="383" t="s">
        <v>222</v>
      </c>
      <c r="AH1151" s="383" t="s">
        <v>34</v>
      </c>
      <c r="AI1151" s="383" t="s">
        <v>36</v>
      </c>
      <c r="AJ1151" s="383" t="s">
        <v>3554</v>
      </c>
      <c r="AK1151" s="384" t="str">
        <f t="shared" si="35"/>
        <v>NO</v>
      </c>
      <c r="AL1151" s="384" t="str">
        <f t="shared" si="36"/>
        <v>NO</v>
      </c>
      <c r="AN1151" s="196"/>
    </row>
    <row r="1152" spans="1:40" s="181" customFormat="1" x14ac:dyDescent="0.25">
      <c r="A1152" s="381" t="s">
        <v>3224</v>
      </c>
      <c r="B1152" s="382" t="s">
        <v>607</v>
      </c>
      <c r="C1152" s="382" t="s">
        <v>30</v>
      </c>
      <c r="D1152" s="382" t="s">
        <v>608</v>
      </c>
      <c r="E1152" s="382" t="s">
        <v>3</v>
      </c>
      <c r="F1152" s="383">
        <v>100</v>
      </c>
      <c r="G1152" s="383">
        <v>227</v>
      </c>
      <c r="H1152" s="383" t="s">
        <v>835</v>
      </c>
      <c r="I1152" s="383">
        <v>100</v>
      </c>
      <c r="J1152" s="383">
        <v>227</v>
      </c>
      <c r="K1152" s="383" t="s">
        <v>835</v>
      </c>
      <c r="L1152" s="385"/>
      <c r="M1152" s="383">
        <v>71</v>
      </c>
      <c r="N1152" s="383" t="s">
        <v>835</v>
      </c>
      <c r="O1152" s="385"/>
      <c r="P1152" s="385"/>
      <c r="Q1152" s="386" t="s">
        <v>11</v>
      </c>
      <c r="R1152" s="383">
        <v>43</v>
      </c>
      <c r="S1152" s="383">
        <v>208</v>
      </c>
      <c r="T1152" s="386" t="s">
        <v>36</v>
      </c>
      <c r="U1152" s="386">
        <v>43</v>
      </c>
      <c r="V1152" s="386">
        <v>197</v>
      </c>
      <c r="W1152" s="386" t="s">
        <v>834</v>
      </c>
      <c r="X1152" s="383">
        <v>39</v>
      </c>
      <c r="Y1152" s="383">
        <v>209</v>
      </c>
      <c r="Z1152" s="386" t="s">
        <v>36</v>
      </c>
      <c r="AA1152" s="386">
        <v>43</v>
      </c>
      <c r="AB1152" s="386">
        <v>198</v>
      </c>
      <c r="AC1152" s="386" t="s">
        <v>834</v>
      </c>
      <c r="AD1152" s="383" t="s">
        <v>57</v>
      </c>
      <c r="AE1152" s="383" t="s">
        <v>36</v>
      </c>
      <c r="AF1152" s="383">
        <v>74</v>
      </c>
      <c r="AG1152" s="383" t="s">
        <v>222</v>
      </c>
      <c r="AH1152" s="383" t="s">
        <v>34</v>
      </c>
      <c r="AI1152" s="383" t="s">
        <v>36</v>
      </c>
      <c r="AJ1152" s="383" t="s">
        <v>3554</v>
      </c>
      <c r="AK1152" s="384" t="str">
        <f t="shared" si="35"/>
        <v>NO</v>
      </c>
      <c r="AL1152" s="384" t="str">
        <f t="shared" si="36"/>
        <v>NO</v>
      </c>
      <c r="AN1152" s="196"/>
    </row>
    <row r="1153" spans="1:40" s="181" customFormat="1" x14ac:dyDescent="0.25">
      <c r="A1153" s="381" t="s">
        <v>3224</v>
      </c>
      <c r="B1153" s="382" t="s">
        <v>609</v>
      </c>
      <c r="C1153" s="382" t="s">
        <v>30</v>
      </c>
      <c r="D1153" s="382" t="s">
        <v>610</v>
      </c>
      <c r="E1153" s="382" t="s">
        <v>3</v>
      </c>
      <c r="F1153" s="383">
        <v>100</v>
      </c>
      <c r="G1153" s="383">
        <v>477</v>
      </c>
      <c r="H1153" s="383" t="s">
        <v>835</v>
      </c>
      <c r="I1153" s="383">
        <v>100</v>
      </c>
      <c r="J1153" s="383">
        <v>477</v>
      </c>
      <c r="K1153" s="383" t="s">
        <v>835</v>
      </c>
      <c r="L1153" s="385">
        <v>87</v>
      </c>
      <c r="M1153" s="383">
        <v>182</v>
      </c>
      <c r="N1153" s="383" t="s">
        <v>834</v>
      </c>
      <c r="O1153" s="385"/>
      <c r="P1153" s="385">
        <v>7</v>
      </c>
      <c r="Q1153" s="386" t="s">
        <v>11</v>
      </c>
      <c r="R1153" s="383">
        <v>38</v>
      </c>
      <c r="S1153" s="383">
        <v>430</v>
      </c>
      <c r="T1153" s="386" t="s">
        <v>36</v>
      </c>
      <c r="U1153" s="386">
        <v>40</v>
      </c>
      <c r="V1153" s="386">
        <v>413</v>
      </c>
      <c r="W1153" s="386" t="s">
        <v>834</v>
      </c>
      <c r="X1153" s="383">
        <v>39</v>
      </c>
      <c r="Y1153" s="383">
        <v>427</v>
      </c>
      <c r="Z1153" s="386" t="s">
        <v>36</v>
      </c>
      <c r="AA1153" s="386">
        <v>41</v>
      </c>
      <c r="AB1153" s="386">
        <v>410</v>
      </c>
      <c r="AC1153" s="386" t="s">
        <v>834</v>
      </c>
      <c r="AD1153" s="383" t="s">
        <v>46</v>
      </c>
      <c r="AE1153" s="383" t="s">
        <v>36</v>
      </c>
      <c r="AF1153" s="383">
        <v>72</v>
      </c>
      <c r="AG1153" s="383" t="s">
        <v>222</v>
      </c>
      <c r="AH1153" s="383" t="s">
        <v>34</v>
      </c>
      <c r="AI1153" s="383" t="s">
        <v>36</v>
      </c>
      <c r="AJ1153" s="383" t="s">
        <v>3554</v>
      </c>
      <c r="AK1153" s="384" t="str">
        <f t="shared" si="35"/>
        <v>NO</v>
      </c>
      <c r="AL1153" s="384" t="str">
        <f t="shared" si="36"/>
        <v>NO</v>
      </c>
      <c r="AN1153" s="196"/>
    </row>
    <row r="1154" spans="1:40" s="181" customFormat="1" x14ac:dyDescent="0.25">
      <c r="A1154" s="381" t="s">
        <v>3224</v>
      </c>
      <c r="B1154" s="382" t="s">
        <v>611</v>
      </c>
      <c r="C1154" s="382" t="s">
        <v>30</v>
      </c>
      <c r="D1154" s="382" t="s">
        <v>612</v>
      </c>
      <c r="E1154" s="382" t="s">
        <v>3</v>
      </c>
      <c r="F1154" s="383">
        <v>100</v>
      </c>
      <c r="G1154" s="383">
        <v>948</v>
      </c>
      <c r="H1154" s="383" t="s">
        <v>835</v>
      </c>
      <c r="I1154" s="383">
        <v>100</v>
      </c>
      <c r="J1154" s="383">
        <v>948</v>
      </c>
      <c r="K1154" s="383" t="s">
        <v>835</v>
      </c>
      <c r="L1154" s="385">
        <v>94</v>
      </c>
      <c r="M1154" s="383">
        <v>307</v>
      </c>
      <c r="N1154" s="383" t="s">
        <v>835</v>
      </c>
      <c r="O1154" s="385"/>
      <c r="P1154" s="385"/>
      <c r="Q1154" s="386" t="s">
        <v>11</v>
      </c>
      <c r="R1154" s="383">
        <v>58</v>
      </c>
      <c r="S1154" s="383">
        <v>905</v>
      </c>
      <c r="T1154" s="386" t="s">
        <v>36</v>
      </c>
      <c r="U1154" s="386">
        <v>60</v>
      </c>
      <c r="V1154" s="386">
        <v>878</v>
      </c>
      <c r="W1154" s="386" t="s">
        <v>834</v>
      </c>
      <c r="X1154" s="383">
        <v>58</v>
      </c>
      <c r="Y1154" s="383">
        <v>902</v>
      </c>
      <c r="Z1154" s="386" t="s">
        <v>36</v>
      </c>
      <c r="AA1154" s="386">
        <v>60</v>
      </c>
      <c r="AB1154" s="386">
        <v>877</v>
      </c>
      <c r="AC1154" s="386" t="s">
        <v>834</v>
      </c>
      <c r="AD1154" s="383" t="s">
        <v>33</v>
      </c>
      <c r="AE1154" s="383" t="s">
        <v>36</v>
      </c>
      <c r="AF1154" s="383">
        <v>74</v>
      </c>
      <c r="AG1154" s="383" t="s">
        <v>222</v>
      </c>
      <c r="AH1154" s="383" t="s">
        <v>34</v>
      </c>
      <c r="AI1154" s="383" t="s">
        <v>36</v>
      </c>
      <c r="AJ1154" s="383" t="s">
        <v>3554</v>
      </c>
      <c r="AK1154" s="384" t="str">
        <f t="shared" si="35"/>
        <v>NO</v>
      </c>
      <c r="AL1154" s="384" t="str">
        <f t="shared" si="36"/>
        <v>NO</v>
      </c>
      <c r="AN1154" s="196"/>
    </row>
    <row r="1155" spans="1:40" s="181" customFormat="1" x14ac:dyDescent="0.25">
      <c r="A1155" s="381" t="s">
        <v>3224</v>
      </c>
      <c r="B1155" s="382" t="s">
        <v>613</v>
      </c>
      <c r="C1155" s="382" t="s">
        <v>30</v>
      </c>
      <c r="D1155" s="382" t="s">
        <v>614</v>
      </c>
      <c r="E1155" s="382" t="s">
        <v>3</v>
      </c>
      <c r="F1155" s="383"/>
      <c r="G1155" s="383">
        <v>7</v>
      </c>
      <c r="H1155" s="383" t="s">
        <v>11</v>
      </c>
      <c r="I1155" s="383"/>
      <c r="J1155" s="383">
        <v>7</v>
      </c>
      <c r="K1155" s="383" t="s">
        <v>11</v>
      </c>
      <c r="L1155" s="385"/>
      <c r="M1155" s="383">
        <v>5</v>
      </c>
      <c r="N1155" s="383" t="s">
        <v>11</v>
      </c>
      <c r="O1155" s="385"/>
      <c r="P1155" s="385"/>
      <c r="Q1155" s="386" t="s">
        <v>11</v>
      </c>
      <c r="R1155" s="383"/>
      <c r="S1155" s="383">
        <v>7</v>
      </c>
      <c r="T1155" s="386" t="s">
        <v>11</v>
      </c>
      <c r="U1155" s="386"/>
      <c r="V1155" s="386">
        <v>7</v>
      </c>
      <c r="W1155" s="386" t="s">
        <v>11</v>
      </c>
      <c r="X1155" s="383"/>
      <c r="Y1155" s="383">
        <v>7</v>
      </c>
      <c r="Z1155" s="386" t="s">
        <v>11</v>
      </c>
      <c r="AA1155" s="386"/>
      <c r="AB1155" s="386">
        <v>7</v>
      </c>
      <c r="AC1155" s="386" t="s">
        <v>11</v>
      </c>
      <c r="AD1155" s="383" t="s">
        <v>104</v>
      </c>
      <c r="AE1155" s="383" t="s">
        <v>36</v>
      </c>
      <c r="AF1155" s="383">
        <v>74</v>
      </c>
      <c r="AG1155" s="383" t="s">
        <v>222</v>
      </c>
      <c r="AH1155" s="383" t="s">
        <v>34</v>
      </c>
      <c r="AI1155" s="383" t="s">
        <v>36</v>
      </c>
      <c r="AJ1155" s="383" t="s">
        <v>3554</v>
      </c>
      <c r="AK1155" s="384" t="str">
        <f t="shared" ref="AK1155:AK1218" si="37">IF(OR(T1155="NA",T1155="NO"),T1155,(IF(T1155="","NA",IF(OR(R1155&gt;78,AND(T1155="Yes",R1155="")),"Yes-AB",IF(W1155="NA","Yes-SH","Yes-GM")))))</f>
        <v>NA</v>
      </c>
      <c r="AL1155" s="384" t="str">
        <f t="shared" ref="AL1155:AL1218" si="38">IF(OR(Z1155="NA",Z1155="NO"),Z1155,(IF(Z1155="","NA",IF(OR(X1155&gt;79,AND(Z1155="Yes",X1155="")),"Yes-AB",IF(AC1155="NA","Yes-SH","Yes-GM")))))</f>
        <v>NA</v>
      </c>
      <c r="AN1155" s="196"/>
    </row>
    <row r="1156" spans="1:40" s="181" customFormat="1" x14ac:dyDescent="0.25">
      <c r="A1156" s="381" t="s">
        <v>3224</v>
      </c>
      <c r="B1156" s="382" t="s">
        <v>615</v>
      </c>
      <c r="C1156" s="382" t="s">
        <v>30</v>
      </c>
      <c r="D1156" s="382" t="s">
        <v>616</v>
      </c>
      <c r="E1156" s="382" t="s">
        <v>3</v>
      </c>
      <c r="F1156" s="383">
        <v>99</v>
      </c>
      <c r="G1156" s="383">
        <v>329</v>
      </c>
      <c r="H1156" s="383" t="s">
        <v>835</v>
      </c>
      <c r="I1156" s="383">
        <v>99</v>
      </c>
      <c r="J1156" s="383">
        <v>329</v>
      </c>
      <c r="K1156" s="383" t="s">
        <v>835</v>
      </c>
      <c r="L1156" s="385"/>
      <c r="M1156" s="383">
        <v>108</v>
      </c>
      <c r="N1156" s="383" t="s">
        <v>835</v>
      </c>
      <c r="O1156" s="385"/>
      <c r="P1156" s="385"/>
      <c r="Q1156" s="386" t="s">
        <v>11</v>
      </c>
      <c r="R1156" s="383">
        <v>40</v>
      </c>
      <c r="S1156" s="383">
        <v>307</v>
      </c>
      <c r="T1156" s="386" t="s">
        <v>36</v>
      </c>
      <c r="U1156" s="386">
        <v>40</v>
      </c>
      <c r="V1156" s="386">
        <v>302</v>
      </c>
      <c r="W1156" s="386" t="s">
        <v>834</v>
      </c>
      <c r="X1156" s="383">
        <v>53</v>
      </c>
      <c r="Y1156" s="383">
        <v>308</v>
      </c>
      <c r="Z1156" s="386" t="s">
        <v>34</v>
      </c>
      <c r="AA1156" s="386">
        <v>53</v>
      </c>
      <c r="AB1156" s="386">
        <v>302</v>
      </c>
      <c r="AC1156" s="386" t="s">
        <v>11</v>
      </c>
      <c r="AD1156" s="383" t="s">
        <v>104</v>
      </c>
      <c r="AE1156" s="383" t="s">
        <v>36</v>
      </c>
      <c r="AF1156" s="383">
        <v>90</v>
      </c>
      <c r="AG1156" s="383" t="s">
        <v>222</v>
      </c>
      <c r="AH1156" s="383" t="s">
        <v>34</v>
      </c>
      <c r="AI1156" s="383" t="s">
        <v>36</v>
      </c>
      <c r="AJ1156" s="383" t="s">
        <v>3554</v>
      </c>
      <c r="AK1156" s="384" t="str">
        <f t="shared" si="37"/>
        <v>NO</v>
      </c>
      <c r="AL1156" s="384" t="str">
        <f t="shared" si="38"/>
        <v>Yes-SH</v>
      </c>
      <c r="AN1156" s="196"/>
    </row>
    <row r="1157" spans="1:40" s="181" customFormat="1" x14ac:dyDescent="0.25">
      <c r="A1157" s="381" t="s">
        <v>3224</v>
      </c>
      <c r="B1157" s="382" t="s">
        <v>617</v>
      </c>
      <c r="C1157" s="382" t="s">
        <v>30</v>
      </c>
      <c r="D1157" s="382" t="s">
        <v>618</v>
      </c>
      <c r="E1157" s="382" t="s">
        <v>3</v>
      </c>
      <c r="F1157" s="383">
        <v>99</v>
      </c>
      <c r="G1157" s="383">
        <v>236</v>
      </c>
      <c r="H1157" s="383" t="s">
        <v>835</v>
      </c>
      <c r="I1157" s="383">
        <v>99</v>
      </c>
      <c r="J1157" s="383">
        <v>236</v>
      </c>
      <c r="K1157" s="383" t="s">
        <v>835</v>
      </c>
      <c r="L1157" s="385">
        <v>93</v>
      </c>
      <c r="M1157" s="383">
        <v>85</v>
      </c>
      <c r="N1157" s="383" t="s">
        <v>835</v>
      </c>
      <c r="O1157" s="385"/>
      <c r="P1157" s="385"/>
      <c r="Q1157" s="386" t="s">
        <v>11</v>
      </c>
      <c r="R1157" s="383">
        <v>38</v>
      </c>
      <c r="S1157" s="383">
        <v>223</v>
      </c>
      <c r="T1157" s="386" t="s">
        <v>34</v>
      </c>
      <c r="U1157" s="386">
        <v>38</v>
      </c>
      <c r="V1157" s="386">
        <v>214</v>
      </c>
      <c r="W1157" s="386" t="s">
        <v>11</v>
      </c>
      <c r="X1157" s="383">
        <v>27</v>
      </c>
      <c r="Y1157" s="383">
        <v>223</v>
      </c>
      <c r="Z1157" s="386" t="s">
        <v>36</v>
      </c>
      <c r="AA1157" s="386">
        <v>29</v>
      </c>
      <c r="AB1157" s="386">
        <v>213</v>
      </c>
      <c r="AC1157" s="386" t="s">
        <v>834</v>
      </c>
      <c r="AD1157" s="383" t="s">
        <v>57</v>
      </c>
      <c r="AE1157" s="383" t="s">
        <v>36</v>
      </c>
      <c r="AF1157" s="383">
        <v>90</v>
      </c>
      <c r="AG1157" s="383" t="s">
        <v>222</v>
      </c>
      <c r="AH1157" s="383" t="s">
        <v>34</v>
      </c>
      <c r="AI1157" s="383" t="s">
        <v>36</v>
      </c>
      <c r="AJ1157" s="383" t="s">
        <v>3554</v>
      </c>
      <c r="AK1157" s="384" t="str">
        <f t="shared" si="37"/>
        <v>Yes-SH</v>
      </c>
      <c r="AL1157" s="384" t="str">
        <f t="shared" si="38"/>
        <v>NO</v>
      </c>
      <c r="AN1157" s="196"/>
    </row>
    <row r="1158" spans="1:40" s="181" customFormat="1" x14ac:dyDescent="0.25">
      <c r="A1158" s="381" t="s">
        <v>3224</v>
      </c>
      <c r="B1158" s="382" t="s">
        <v>619</v>
      </c>
      <c r="C1158" s="382" t="s">
        <v>30</v>
      </c>
      <c r="D1158" s="382" t="s">
        <v>620</v>
      </c>
      <c r="E1158" s="382" t="s">
        <v>3</v>
      </c>
      <c r="F1158" s="383">
        <v>99</v>
      </c>
      <c r="G1158" s="383">
        <v>394</v>
      </c>
      <c r="H1158" s="383" t="s">
        <v>835</v>
      </c>
      <c r="I1158" s="383">
        <v>99</v>
      </c>
      <c r="J1158" s="383">
        <v>394</v>
      </c>
      <c r="K1158" s="383" t="s">
        <v>835</v>
      </c>
      <c r="L1158" s="385"/>
      <c r="M1158" s="383">
        <v>139</v>
      </c>
      <c r="N1158" s="383" t="s">
        <v>835</v>
      </c>
      <c r="O1158" s="385"/>
      <c r="P1158" s="385"/>
      <c r="Q1158" s="386" t="s">
        <v>11</v>
      </c>
      <c r="R1158" s="383">
        <v>32</v>
      </c>
      <c r="S1158" s="383">
        <v>360</v>
      </c>
      <c r="T1158" s="386" t="s">
        <v>36</v>
      </c>
      <c r="U1158" s="386">
        <v>33</v>
      </c>
      <c r="V1158" s="386">
        <v>347</v>
      </c>
      <c r="W1158" s="386" t="s">
        <v>834</v>
      </c>
      <c r="X1158" s="383">
        <v>36</v>
      </c>
      <c r="Y1158" s="383">
        <v>359</v>
      </c>
      <c r="Z1158" s="386" t="s">
        <v>36</v>
      </c>
      <c r="AA1158" s="386">
        <v>39</v>
      </c>
      <c r="AB1158" s="386">
        <v>346</v>
      </c>
      <c r="AC1158" s="386" t="s">
        <v>834</v>
      </c>
      <c r="AD1158" s="383" t="s">
        <v>46</v>
      </c>
      <c r="AE1158" s="383" t="s">
        <v>36</v>
      </c>
      <c r="AF1158" s="383">
        <v>79</v>
      </c>
      <c r="AG1158" s="383" t="s">
        <v>222</v>
      </c>
      <c r="AH1158" s="383" t="s">
        <v>34</v>
      </c>
      <c r="AI1158" s="383" t="s">
        <v>36</v>
      </c>
      <c r="AJ1158" s="383" t="s">
        <v>3554</v>
      </c>
      <c r="AK1158" s="384" t="str">
        <f t="shared" si="37"/>
        <v>NO</v>
      </c>
      <c r="AL1158" s="384" t="str">
        <f t="shared" si="38"/>
        <v>NO</v>
      </c>
      <c r="AN1158" s="196"/>
    </row>
    <row r="1159" spans="1:40" s="181" customFormat="1" x14ac:dyDescent="0.25">
      <c r="A1159" s="381" t="s">
        <v>3224</v>
      </c>
      <c r="B1159" s="382" t="s">
        <v>621</v>
      </c>
      <c r="C1159" s="382" t="s">
        <v>30</v>
      </c>
      <c r="D1159" s="382" t="s">
        <v>622</v>
      </c>
      <c r="E1159" s="382" t="s">
        <v>3</v>
      </c>
      <c r="F1159" s="383">
        <v>100</v>
      </c>
      <c r="G1159" s="383">
        <v>630</v>
      </c>
      <c r="H1159" s="383" t="s">
        <v>835</v>
      </c>
      <c r="I1159" s="383">
        <v>100</v>
      </c>
      <c r="J1159" s="383">
        <v>630</v>
      </c>
      <c r="K1159" s="383" t="s">
        <v>835</v>
      </c>
      <c r="L1159" s="385">
        <v>93</v>
      </c>
      <c r="M1159" s="383">
        <v>196</v>
      </c>
      <c r="N1159" s="383" t="s">
        <v>835</v>
      </c>
      <c r="O1159" s="385"/>
      <c r="P1159" s="385"/>
      <c r="Q1159" s="386" t="s">
        <v>11</v>
      </c>
      <c r="R1159" s="383">
        <v>45</v>
      </c>
      <c r="S1159" s="383">
        <v>590</v>
      </c>
      <c r="T1159" s="386" t="s">
        <v>36</v>
      </c>
      <c r="U1159" s="386">
        <v>46</v>
      </c>
      <c r="V1159" s="386">
        <v>578</v>
      </c>
      <c r="W1159" s="386" t="s">
        <v>834</v>
      </c>
      <c r="X1159" s="383">
        <v>46</v>
      </c>
      <c r="Y1159" s="383">
        <v>585</v>
      </c>
      <c r="Z1159" s="386" t="s">
        <v>34</v>
      </c>
      <c r="AA1159" s="386">
        <v>48</v>
      </c>
      <c r="AB1159" s="386">
        <v>565</v>
      </c>
      <c r="AC1159" s="386" t="s">
        <v>11</v>
      </c>
      <c r="AD1159" s="383" t="s">
        <v>57</v>
      </c>
      <c r="AE1159" s="383" t="s">
        <v>36</v>
      </c>
      <c r="AF1159" s="383">
        <v>90</v>
      </c>
      <c r="AG1159" s="383" t="s">
        <v>222</v>
      </c>
      <c r="AH1159" s="383" t="s">
        <v>34</v>
      </c>
      <c r="AI1159" s="383" t="s">
        <v>36</v>
      </c>
      <c r="AJ1159" s="383" t="s">
        <v>3554</v>
      </c>
      <c r="AK1159" s="384" t="str">
        <f t="shared" si="37"/>
        <v>NO</v>
      </c>
      <c r="AL1159" s="384" t="str">
        <f t="shared" si="38"/>
        <v>Yes-SH</v>
      </c>
      <c r="AN1159" s="196"/>
    </row>
    <row r="1160" spans="1:40" s="181" customFormat="1" x14ac:dyDescent="0.25">
      <c r="A1160" s="381" t="s">
        <v>3224</v>
      </c>
      <c r="B1160" s="382" t="s">
        <v>623</v>
      </c>
      <c r="C1160" s="382" t="s">
        <v>30</v>
      </c>
      <c r="D1160" s="382" t="s">
        <v>624</v>
      </c>
      <c r="E1160" s="382" t="s">
        <v>3</v>
      </c>
      <c r="F1160" s="383"/>
      <c r="G1160" s="383">
        <v>7</v>
      </c>
      <c r="H1160" s="383" t="s">
        <v>11</v>
      </c>
      <c r="I1160" s="383"/>
      <c r="J1160" s="383">
        <v>7</v>
      </c>
      <c r="K1160" s="383" t="s">
        <v>11</v>
      </c>
      <c r="L1160" s="385"/>
      <c r="M1160" s="383">
        <v>3</v>
      </c>
      <c r="N1160" s="383" t="s">
        <v>11</v>
      </c>
      <c r="O1160" s="385"/>
      <c r="P1160" s="385"/>
      <c r="Q1160" s="386" t="s">
        <v>11</v>
      </c>
      <c r="R1160" s="383"/>
      <c r="S1160" s="383">
        <v>5</v>
      </c>
      <c r="T1160" s="386" t="s">
        <v>11</v>
      </c>
      <c r="U1160" s="386"/>
      <c r="V1160" s="386">
        <v>5</v>
      </c>
      <c r="W1160" s="386" t="s">
        <v>11</v>
      </c>
      <c r="X1160" s="383"/>
      <c r="Y1160" s="383">
        <v>5</v>
      </c>
      <c r="Z1160" s="386" t="s">
        <v>11</v>
      </c>
      <c r="AA1160" s="386"/>
      <c r="AB1160" s="386">
        <v>5</v>
      </c>
      <c r="AC1160" s="386" t="s">
        <v>11</v>
      </c>
      <c r="AD1160" s="383" t="s">
        <v>57</v>
      </c>
      <c r="AE1160" s="383" t="s">
        <v>36</v>
      </c>
      <c r="AF1160" s="383">
        <v>82</v>
      </c>
      <c r="AG1160" s="383" t="s">
        <v>222</v>
      </c>
      <c r="AH1160" s="383" t="s">
        <v>34</v>
      </c>
      <c r="AI1160" s="383" t="s">
        <v>36</v>
      </c>
      <c r="AJ1160" s="383" t="s">
        <v>3554</v>
      </c>
      <c r="AK1160" s="384" t="str">
        <f t="shared" si="37"/>
        <v>NA</v>
      </c>
      <c r="AL1160" s="384" t="str">
        <f t="shared" si="38"/>
        <v>NA</v>
      </c>
      <c r="AN1160" s="196"/>
    </row>
    <row r="1161" spans="1:40" s="181" customFormat="1" x14ac:dyDescent="0.25">
      <c r="A1161" s="381" t="s">
        <v>3224</v>
      </c>
      <c r="B1161" s="382" t="s">
        <v>625</v>
      </c>
      <c r="C1161" s="382" t="s">
        <v>30</v>
      </c>
      <c r="D1161" s="382" t="s">
        <v>626</v>
      </c>
      <c r="E1161" s="382" t="s">
        <v>3</v>
      </c>
      <c r="F1161" s="383">
        <v>99</v>
      </c>
      <c r="G1161" s="383">
        <v>277</v>
      </c>
      <c r="H1161" s="383" t="s">
        <v>835</v>
      </c>
      <c r="I1161" s="383">
        <v>99</v>
      </c>
      <c r="J1161" s="383">
        <v>277</v>
      </c>
      <c r="K1161" s="383" t="s">
        <v>835</v>
      </c>
      <c r="L1161" s="385"/>
      <c r="M1161" s="383">
        <v>75</v>
      </c>
      <c r="N1161" s="383" t="s">
        <v>835</v>
      </c>
      <c r="O1161" s="385"/>
      <c r="P1161" s="385"/>
      <c r="Q1161" s="386" t="s">
        <v>11</v>
      </c>
      <c r="R1161" s="383">
        <v>33</v>
      </c>
      <c r="S1161" s="383">
        <v>258</v>
      </c>
      <c r="T1161" s="386" t="s">
        <v>36</v>
      </c>
      <c r="U1161" s="386">
        <v>34</v>
      </c>
      <c r="V1161" s="386">
        <v>254</v>
      </c>
      <c r="W1161" s="386" t="s">
        <v>834</v>
      </c>
      <c r="X1161" s="383">
        <v>32</v>
      </c>
      <c r="Y1161" s="383">
        <v>259</v>
      </c>
      <c r="Z1161" s="386" t="s">
        <v>36</v>
      </c>
      <c r="AA1161" s="386">
        <v>34</v>
      </c>
      <c r="AB1161" s="386">
        <v>256</v>
      </c>
      <c r="AC1161" s="386" t="s">
        <v>834</v>
      </c>
      <c r="AD1161" s="383" t="s">
        <v>57</v>
      </c>
      <c r="AE1161" s="383" t="s">
        <v>36</v>
      </c>
      <c r="AF1161" s="383">
        <v>74</v>
      </c>
      <c r="AG1161" s="383" t="s">
        <v>222</v>
      </c>
      <c r="AH1161" s="383" t="s">
        <v>34</v>
      </c>
      <c r="AI1161" s="383" t="s">
        <v>36</v>
      </c>
      <c r="AJ1161" s="383" t="s">
        <v>3554</v>
      </c>
      <c r="AK1161" s="384" t="str">
        <f t="shared" si="37"/>
        <v>NO</v>
      </c>
      <c r="AL1161" s="384" t="str">
        <f t="shared" si="38"/>
        <v>NO</v>
      </c>
      <c r="AN1161" s="196"/>
    </row>
    <row r="1162" spans="1:40" s="181" customFormat="1" x14ac:dyDescent="0.25">
      <c r="A1162" s="381" t="s">
        <v>3224</v>
      </c>
      <c r="B1162" s="382" t="s">
        <v>627</v>
      </c>
      <c r="C1162" s="382" t="s">
        <v>30</v>
      </c>
      <c r="D1162" s="382" t="s">
        <v>628</v>
      </c>
      <c r="E1162" s="382" t="s">
        <v>3</v>
      </c>
      <c r="F1162" s="383"/>
      <c r="G1162" s="383">
        <v>9</v>
      </c>
      <c r="H1162" s="383" t="s">
        <v>11</v>
      </c>
      <c r="I1162" s="383"/>
      <c r="J1162" s="383">
        <v>9</v>
      </c>
      <c r="K1162" s="383" t="s">
        <v>11</v>
      </c>
      <c r="L1162" s="385"/>
      <c r="M1162" s="383">
        <v>5</v>
      </c>
      <c r="N1162" s="383" t="s">
        <v>11</v>
      </c>
      <c r="O1162" s="385"/>
      <c r="P1162" s="385"/>
      <c r="Q1162" s="386" t="s">
        <v>11</v>
      </c>
      <c r="R1162" s="383"/>
      <c r="S1162" s="383">
        <v>9</v>
      </c>
      <c r="T1162" s="386" t="s">
        <v>11</v>
      </c>
      <c r="U1162" s="386"/>
      <c r="V1162" s="386">
        <v>9</v>
      </c>
      <c r="W1162" s="386" t="s">
        <v>11</v>
      </c>
      <c r="X1162" s="383"/>
      <c r="Y1162" s="383">
        <v>9</v>
      </c>
      <c r="Z1162" s="386" t="s">
        <v>11</v>
      </c>
      <c r="AA1162" s="386"/>
      <c r="AB1162" s="386">
        <v>9</v>
      </c>
      <c r="AC1162" s="386" t="s">
        <v>11</v>
      </c>
      <c r="AD1162" s="383" t="s">
        <v>33</v>
      </c>
      <c r="AE1162" s="383" t="s">
        <v>36</v>
      </c>
      <c r="AF1162" s="383">
        <v>82</v>
      </c>
      <c r="AG1162" s="383" t="s">
        <v>222</v>
      </c>
      <c r="AH1162" s="383" t="s">
        <v>34</v>
      </c>
      <c r="AI1162" s="383" t="s">
        <v>36</v>
      </c>
      <c r="AJ1162" s="383" t="s">
        <v>3554</v>
      </c>
      <c r="AK1162" s="384" t="str">
        <f t="shared" si="37"/>
        <v>NA</v>
      </c>
      <c r="AL1162" s="384" t="str">
        <f t="shared" si="38"/>
        <v>NA</v>
      </c>
      <c r="AN1162" s="196"/>
    </row>
    <row r="1163" spans="1:40" s="181" customFormat="1" x14ac:dyDescent="0.25">
      <c r="A1163" s="381" t="s">
        <v>3224</v>
      </c>
      <c r="B1163" s="382" t="s">
        <v>629</v>
      </c>
      <c r="C1163" s="382" t="s">
        <v>30</v>
      </c>
      <c r="D1163" s="382" t="s">
        <v>630</v>
      </c>
      <c r="E1163" s="382" t="s">
        <v>3</v>
      </c>
      <c r="F1163" s="383">
        <v>100</v>
      </c>
      <c r="G1163" s="383">
        <v>437</v>
      </c>
      <c r="H1163" s="383" t="s">
        <v>835</v>
      </c>
      <c r="I1163" s="383">
        <v>100</v>
      </c>
      <c r="J1163" s="383">
        <v>436</v>
      </c>
      <c r="K1163" s="383" t="s">
        <v>835</v>
      </c>
      <c r="L1163" s="385"/>
      <c r="M1163" s="383">
        <v>123</v>
      </c>
      <c r="N1163" s="383" t="s">
        <v>835</v>
      </c>
      <c r="O1163" s="385"/>
      <c r="P1163" s="385"/>
      <c r="Q1163" s="386" t="s">
        <v>11</v>
      </c>
      <c r="R1163" s="383">
        <v>27</v>
      </c>
      <c r="S1163" s="383">
        <v>382</v>
      </c>
      <c r="T1163" s="386" t="s">
        <v>36</v>
      </c>
      <c r="U1163" s="386">
        <v>28</v>
      </c>
      <c r="V1163" s="386">
        <v>369</v>
      </c>
      <c r="W1163" s="386" t="s">
        <v>834</v>
      </c>
      <c r="X1163" s="383">
        <v>40</v>
      </c>
      <c r="Y1163" s="383">
        <v>383</v>
      </c>
      <c r="Z1163" s="386" t="s">
        <v>36</v>
      </c>
      <c r="AA1163" s="386">
        <v>43</v>
      </c>
      <c r="AB1163" s="386">
        <v>374</v>
      </c>
      <c r="AC1163" s="386" t="s">
        <v>834</v>
      </c>
      <c r="AD1163" s="383" t="s">
        <v>46</v>
      </c>
      <c r="AE1163" s="383" t="s">
        <v>36</v>
      </c>
      <c r="AF1163" s="383">
        <v>77</v>
      </c>
      <c r="AG1163" s="383" t="s">
        <v>222</v>
      </c>
      <c r="AH1163" s="383" t="s">
        <v>34</v>
      </c>
      <c r="AI1163" s="383" t="s">
        <v>36</v>
      </c>
      <c r="AJ1163" s="383" t="s">
        <v>3554</v>
      </c>
      <c r="AK1163" s="384" t="str">
        <f t="shared" si="37"/>
        <v>NO</v>
      </c>
      <c r="AL1163" s="384" t="str">
        <f t="shared" si="38"/>
        <v>NO</v>
      </c>
      <c r="AN1163" s="196"/>
    </row>
    <row r="1164" spans="1:40" s="181" customFormat="1" x14ac:dyDescent="0.25">
      <c r="A1164" s="381" t="s">
        <v>3224</v>
      </c>
      <c r="B1164" s="382" t="s">
        <v>631</v>
      </c>
      <c r="C1164" s="382" t="s">
        <v>30</v>
      </c>
      <c r="D1164" s="382" t="s">
        <v>632</v>
      </c>
      <c r="E1164" s="382" t="s">
        <v>3</v>
      </c>
      <c r="F1164" s="383">
        <v>100</v>
      </c>
      <c r="G1164" s="383">
        <v>83</v>
      </c>
      <c r="H1164" s="383" t="s">
        <v>835</v>
      </c>
      <c r="I1164" s="383">
        <v>100</v>
      </c>
      <c r="J1164" s="383">
        <v>83</v>
      </c>
      <c r="K1164" s="383" t="s">
        <v>835</v>
      </c>
      <c r="L1164" s="385"/>
      <c r="M1164" s="383">
        <v>32</v>
      </c>
      <c r="N1164" s="383" t="s">
        <v>11</v>
      </c>
      <c r="O1164" s="385"/>
      <c r="P1164" s="385"/>
      <c r="Q1164" s="386" t="s">
        <v>11</v>
      </c>
      <c r="R1164" s="383"/>
      <c r="S1164" s="383">
        <v>79</v>
      </c>
      <c r="T1164" s="386" t="s">
        <v>11</v>
      </c>
      <c r="U1164" s="386"/>
      <c r="V1164" s="386">
        <v>75</v>
      </c>
      <c r="W1164" s="386" t="s">
        <v>11</v>
      </c>
      <c r="X1164" s="383"/>
      <c r="Y1164" s="383">
        <v>79</v>
      </c>
      <c r="Z1164" s="386" t="s">
        <v>11</v>
      </c>
      <c r="AA1164" s="386"/>
      <c r="AB1164" s="386">
        <v>75</v>
      </c>
      <c r="AC1164" s="386" t="s">
        <v>11</v>
      </c>
      <c r="AD1164" s="383" t="s">
        <v>33</v>
      </c>
      <c r="AE1164" s="383" t="s">
        <v>36</v>
      </c>
      <c r="AF1164" s="383">
        <v>87</v>
      </c>
      <c r="AG1164" s="383" t="s">
        <v>222</v>
      </c>
      <c r="AH1164" s="383" t="s">
        <v>34</v>
      </c>
      <c r="AI1164" s="383" t="s">
        <v>36</v>
      </c>
      <c r="AJ1164" s="383" t="s">
        <v>3554</v>
      </c>
      <c r="AK1164" s="384" t="str">
        <f t="shared" si="37"/>
        <v>NA</v>
      </c>
      <c r="AL1164" s="384" t="str">
        <f t="shared" si="38"/>
        <v>NA</v>
      </c>
      <c r="AN1164" s="196"/>
    </row>
    <row r="1165" spans="1:40" s="181" customFormat="1" x14ac:dyDescent="0.25">
      <c r="A1165" s="381" t="s">
        <v>3224</v>
      </c>
      <c r="B1165" s="382" t="s">
        <v>633</v>
      </c>
      <c r="C1165" s="382" t="s">
        <v>30</v>
      </c>
      <c r="D1165" s="382" t="s">
        <v>634</v>
      </c>
      <c r="E1165" s="382" t="s">
        <v>3</v>
      </c>
      <c r="F1165" s="383">
        <v>100</v>
      </c>
      <c r="G1165" s="383">
        <v>214</v>
      </c>
      <c r="H1165" s="383" t="s">
        <v>835</v>
      </c>
      <c r="I1165" s="383">
        <v>100</v>
      </c>
      <c r="J1165" s="383">
        <v>214</v>
      </c>
      <c r="K1165" s="383" t="s">
        <v>835</v>
      </c>
      <c r="L1165" s="385"/>
      <c r="M1165" s="383">
        <v>73</v>
      </c>
      <c r="N1165" s="383" t="s">
        <v>835</v>
      </c>
      <c r="O1165" s="385"/>
      <c r="P1165" s="385"/>
      <c r="Q1165" s="386" t="s">
        <v>11</v>
      </c>
      <c r="R1165" s="383">
        <v>45</v>
      </c>
      <c r="S1165" s="383">
        <v>210</v>
      </c>
      <c r="T1165" s="386" t="s">
        <v>36</v>
      </c>
      <c r="U1165" s="386">
        <v>45</v>
      </c>
      <c r="V1165" s="386">
        <v>207</v>
      </c>
      <c r="W1165" s="386" t="s">
        <v>834</v>
      </c>
      <c r="X1165" s="383">
        <v>43</v>
      </c>
      <c r="Y1165" s="383">
        <v>209</v>
      </c>
      <c r="Z1165" s="386" t="s">
        <v>36</v>
      </c>
      <c r="AA1165" s="386">
        <v>43</v>
      </c>
      <c r="AB1165" s="386">
        <v>206</v>
      </c>
      <c r="AC1165" s="386" t="s">
        <v>834</v>
      </c>
      <c r="AD1165" s="383" t="s">
        <v>104</v>
      </c>
      <c r="AE1165" s="383" t="s">
        <v>36</v>
      </c>
      <c r="AF1165" s="383">
        <v>69</v>
      </c>
      <c r="AG1165" s="383" t="s">
        <v>222</v>
      </c>
      <c r="AH1165" s="383" t="s">
        <v>34</v>
      </c>
      <c r="AI1165" s="383" t="s">
        <v>36</v>
      </c>
      <c r="AJ1165" s="383" t="s">
        <v>3554</v>
      </c>
      <c r="AK1165" s="384" t="str">
        <f t="shared" si="37"/>
        <v>NO</v>
      </c>
      <c r="AL1165" s="384" t="str">
        <f t="shared" si="38"/>
        <v>NO</v>
      </c>
      <c r="AN1165" s="196"/>
    </row>
    <row r="1166" spans="1:40" s="181" customFormat="1" x14ac:dyDescent="0.25">
      <c r="A1166" s="381" t="s">
        <v>3224</v>
      </c>
      <c r="B1166" s="382" t="s">
        <v>635</v>
      </c>
      <c r="C1166" s="382" t="s">
        <v>30</v>
      </c>
      <c r="D1166" s="382" t="s">
        <v>636</v>
      </c>
      <c r="E1166" s="382" t="s">
        <v>3</v>
      </c>
      <c r="F1166" s="383">
        <v>100</v>
      </c>
      <c r="G1166" s="383">
        <v>133</v>
      </c>
      <c r="H1166" s="383" t="s">
        <v>835</v>
      </c>
      <c r="I1166" s="383">
        <v>100</v>
      </c>
      <c r="J1166" s="383">
        <v>133</v>
      </c>
      <c r="K1166" s="383" t="s">
        <v>835</v>
      </c>
      <c r="L1166" s="385">
        <v>94</v>
      </c>
      <c r="M1166" s="383">
        <v>62</v>
      </c>
      <c r="N1166" s="383" t="s">
        <v>835</v>
      </c>
      <c r="O1166" s="385"/>
      <c r="P1166" s="385"/>
      <c r="Q1166" s="386" t="s">
        <v>11</v>
      </c>
      <c r="R1166" s="383">
        <v>49</v>
      </c>
      <c r="S1166" s="383">
        <v>130</v>
      </c>
      <c r="T1166" s="386" t="s">
        <v>36</v>
      </c>
      <c r="U1166" s="386">
        <v>48</v>
      </c>
      <c r="V1166" s="386">
        <v>120</v>
      </c>
      <c r="W1166" s="386" t="s">
        <v>834</v>
      </c>
      <c r="X1166" s="383">
        <v>53</v>
      </c>
      <c r="Y1166" s="383">
        <v>130</v>
      </c>
      <c r="Z1166" s="386" t="s">
        <v>34</v>
      </c>
      <c r="AA1166" s="386">
        <v>58</v>
      </c>
      <c r="AB1166" s="386">
        <v>120</v>
      </c>
      <c r="AC1166" s="386" t="s">
        <v>11</v>
      </c>
      <c r="AD1166" s="383" t="s">
        <v>104</v>
      </c>
      <c r="AE1166" s="383" t="s">
        <v>36</v>
      </c>
      <c r="AF1166" s="383">
        <v>74</v>
      </c>
      <c r="AG1166" s="383" t="s">
        <v>222</v>
      </c>
      <c r="AH1166" s="383" t="s">
        <v>34</v>
      </c>
      <c r="AI1166" s="383" t="s">
        <v>36</v>
      </c>
      <c r="AJ1166" s="383" t="s">
        <v>3554</v>
      </c>
      <c r="AK1166" s="384" t="str">
        <f t="shared" si="37"/>
        <v>NO</v>
      </c>
      <c r="AL1166" s="384" t="str">
        <f t="shared" si="38"/>
        <v>Yes-SH</v>
      </c>
      <c r="AN1166" s="196"/>
    </row>
    <row r="1167" spans="1:40" s="181" customFormat="1" x14ac:dyDescent="0.25">
      <c r="A1167" s="381" t="s">
        <v>3224</v>
      </c>
      <c r="B1167" s="382" t="s">
        <v>637</v>
      </c>
      <c r="C1167" s="382" t="s">
        <v>30</v>
      </c>
      <c r="D1167" s="382" t="s">
        <v>638</v>
      </c>
      <c r="E1167" s="382" t="s">
        <v>3</v>
      </c>
      <c r="F1167" s="383">
        <v>100</v>
      </c>
      <c r="G1167" s="383">
        <v>758</v>
      </c>
      <c r="H1167" s="383" t="s">
        <v>835</v>
      </c>
      <c r="I1167" s="383">
        <v>100</v>
      </c>
      <c r="J1167" s="383">
        <v>756</v>
      </c>
      <c r="K1167" s="383" t="s">
        <v>835</v>
      </c>
      <c r="L1167" s="385"/>
      <c r="M1167" s="383">
        <v>249</v>
      </c>
      <c r="N1167" s="383" t="s">
        <v>835</v>
      </c>
      <c r="O1167" s="385"/>
      <c r="P1167" s="385"/>
      <c r="Q1167" s="386" t="s">
        <v>11</v>
      </c>
      <c r="R1167" s="383">
        <v>50</v>
      </c>
      <c r="S1167" s="383">
        <v>725</v>
      </c>
      <c r="T1167" s="386" t="s">
        <v>36</v>
      </c>
      <c r="U1167" s="386">
        <v>49</v>
      </c>
      <c r="V1167" s="386">
        <v>710</v>
      </c>
      <c r="W1167" s="386" t="s">
        <v>834</v>
      </c>
      <c r="X1167" s="383">
        <v>49</v>
      </c>
      <c r="Y1167" s="383">
        <v>720</v>
      </c>
      <c r="Z1167" s="386" t="s">
        <v>34</v>
      </c>
      <c r="AA1167" s="386">
        <v>51</v>
      </c>
      <c r="AB1167" s="386">
        <v>706</v>
      </c>
      <c r="AC1167" s="386" t="s">
        <v>11</v>
      </c>
      <c r="AD1167" s="383" t="s">
        <v>57</v>
      </c>
      <c r="AE1167" s="383" t="s">
        <v>36</v>
      </c>
      <c r="AF1167" s="383">
        <v>92</v>
      </c>
      <c r="AG1167" s="383" t="s">
        <v>222</v>
      </c>
      <c r="AH1167" s="383" t="s">
        <v>34</v>
      </c>
      <c r="AI1167" s="383" t="s">
        <v>36</v>
      </c>
      <c r="AJ1167" s="383" t="s">
        <v>3554</v>
      </c>
      <c r="AK1167" s="384" t="str">
        <f t="shared" si="37"/>
        <v>NO</v>
      </c>
      <c r="AL1167" s="384" t="str">
        <f t="shared" si="38"/>
        <v>Yes-SH</v>
      </c>
      <c r="AN1167" s="196"/>
    </row>
    <row r="1168" spans="1:40" s="181" customFormat="1" x14ac:dyDescent="0.25">
      <c r="A1168" s="381" t="s">
        <v>3224</v>
      </c>
      <c r="B1168" s="382" t="s">
        <v>639</v>
      </c>
      <c r="C1168" s="382" t="s">
        <v>30</v>
      </c>
      <c r="D1168" s="382" t="s">
        <v>640</v>
      </c>
      <c r="E1168" s="382" t="s">
        <v>3</v>
      </c>
      <c r="F1168" s="383">
        <v>99</v>
      </c>
      <c r="G1168" s="383">
        <v>515</v>
      </c>
      <c r="H1168" s="383" t="s">
        <v>835</v>
      </c>
      <c r="I1168" s="383">
        <v>98</v>
      </c>
      <c r="J1168" s="383">
        <v>510</v>
      </c>
      <c r="K1168" s="383" t="s">
        <v>835</v>
      </c>
      <c r="L1168" s="385">
        <v>94</v>
      </c>
      <c r="M1168" s="383">
        <v>178</v>
      </c>
      <c r="N1168" s="383" t="s">
        <v>835</v>
      </c>
      <c r="O1168" s="385"/>
      <c r="P1168" s="385"/>
      <c r="Q1168" s="386" t="s">
        <v>11</v>
      </c>
      <c r="R1168" s="383">
        <v>45</v>
      </c>
      <c r="S1168" s="383">
        <v>484</v>
      </c>
      <c r="T1168" s="386" t="s">
        <v>36</v>
      </c>
      <c r="U1168" s="386">
        <v>46</v>
      </c>
      <c r="V1168" s="386">
        <v>480</v>
      </c>
      <c r="W1168" s="386" t="s">
        <v>11</v>
      </c>
      <c r="X1168" s="383">
        <v>37</v>
      </c>
      <c r="Y1168" s="383">
        <v>483</v>
      </c>
      <c r="Z1168" s="386" t="s">
        <v>36</v>
      </c>
      <c r="AA1168" s="386">
        <v>39</v>
      </c>
      <c r="AB1168" s="386">
        <v>479</v>
      </c>
      <c r="AC1168" s="386" t="s">
        <v>11</v>
      </c>
      <c r="AD1168" s="383" t="s">
        <v>46</v>
      </c>
      <c r="AE1168" s="383" t="s">
        <v>36</v>
      </c>
      <c r="AF1168" s="383">
        <v>77</v>
      </c>
      <c r="AG1168" s="383" t="s">
        <v>222</v>
      </c>
      <c r="AH1168" s="383" t="s">
        <v>34</v>
      </c>
      <c r="AI1168" s="383" t="s">
        <v>36</v>
      </c>
      <c r="AJ1168" s="383" t="s">
        <v>3554</v>
      </c>
      <c r="AK1168" s="384" t="str">
        <f t="shared" si="37"/>
        <v>NO</v>
      </c>
      <c r="AL1168" s="384" t="str">
        <f t="shared" si="38"/>
        <v>NO</v>
      </c>
      <c r="AN1168" s="196"/>
    </row>
    <row r="1169" spans="1:40" s="181" customFormat="1" x14ac:dyDescent="0.25">
      <c r="A1169" s="381" t="s">
        <v>3224</v>
      </c>
      <c r="B1169" s="382" t="s">
        <v>641</v>
      </c>
      <c r="C1169" s="382" t="s">
        <v>30</v>
      </c>
      <c r="D1169" s="382" t="s">
        <v>642</v>
      </c>
      <c r="E1169" s="382" t="s">
        <v>3</v>
      </c>
      <c r="F1169" s="383">
        <v>100</v>
      </c>
      <c r="G1169" s="383">
        <v>267</v>
      </c>
      <c r="H1169" s="383" t="s">
        <v>835</v>
      </c>
      <c r="I1169" s="383">
        <v>100</v>
      </c>
      <c r="J1169" s="383">
        <v>267</v>
      </c>
      <c r="K1169" s="383" t="s">
        <v>835</v>
      </c>
      <c r="L1169" s="385"/>
      <c r="M1169" s="383">
        <v>87</v>
      </c>
      <c r="N1169" s="383" t="s">
        <v>835</v>
      </c>
      <c r="O1169" s="385"/>
      <c r="P1169" s="385"/>
      <c r="Q1169" s="386" t="s">
        <v>11</v>
      </c>
      <c r="R1169" s="383">
        <v>56</v>
      </c>
      <c r="S1169" s="383">
        <v>260</v>
      </c>
      <c r="T1169" s="386" t="s">
        <v>36</v>
      </c>
      <c r="U1169" s="386">
        <v>55</v>
      </c>
      <c r="V1169" s="386">
        <v>253</v>
      </c>
      <c r="W1169" s="386" t="s">
        <v>834</v>
      </c>
      <c r="X1169" s="383">
        <v>48</v>
      </c>
      <c r="Y1169" s="383">
        <v>259</v>
      </c>
      <c r="Z1169" s="386" t="s">
        <v>36</v>
      </c>
      <c r="AA1169" s="386">
        <v>47</v>
      </c>
      <c r="AB1169" s="386">
        <v>254</v>
      </c>
      <c r="AC1169" s="386" t="s">
        <v>834</v>
      </c>
      <c r="AD1169" s="383" t="s">
        <v>104</v>
      </c>
      <c r="AE1169" s="383" t="s">
        <v>36</v>
      </c>
      <c r="AF1169" s="383">
        <v>69</v>
      </c>
      <c r="AG1169" s="383" t="s">
        <v>222</v>
      </c>
      <c r="AH1169" s="383" t="s">
        <v>34</v>
      </c>
      <c r="AI1169" s="383" t="s">
        <v>36</v>
      </c>
      <c r="AJ1169" s="383" t="s">
        <v>3554</v>
      </c>
      <c r="AK1169" s="384" t="str">
        <f t="shared" si="37"/>
        <v>NO</v>
      </c>
      <c r="AL1169" s="384" t="str">
        <f t="shared" si="38"/>
        <v>NO</v>
      </c>
      <c r="AN1169" s="196"/>
    </row>
    <row r="1170" spans="1:40" s="181" customFormat="1" x14ac:dyDescent="0.25">
      <c r="A1170" s="381" t="s">
        <v>3224</v>
      </c>
      <c r="B1170" s="382" t="s">
        <v>643</v>
      </c>
      <c r="C1170" s="382" t="s">
        <v>30</v>
      </c>
      <c r="D1170" s="382" t="s">
        <v>644</v>
      </c>
      <c r="E1170" s="382" t="s">
        <v>3</v>
      </c>
      <c r="F1170" s="383">
        <v>100</v>
      </c>
      <c r="G1170" s="383">
        <v>905</v>
      </c>
      <c r="H1170" s="383" t="s">
        <v>835</v>
      </c>
      <c r="I1170" s="383">
        <v>100</v>
      </c>
      <c r="J1170" s="383">
        <v>904</v>
      </c>
      <c r="K1170" s="383" t="s">
        <v>835</v>
      </c>
      <c r="L1170" s="385">
        <v>92</v>
      </c>
      <c r="M1170" s="383">
        <v>321</v>
      </c>
      <c r="N1170" s="383" t="s">
        <v>835</v>
      </c>
      <c r="O1170" s="385"/>
      <c r="P1170" s="385"/>
      <c r="Q1170" s="386" t="s">
        <v>11</v>
      </c>
      <c r="R1170" s="383">
        <v>39</v>
      </c>
      <c r="S1170" s="383">
        <v>793</v>
      </c>
      <c r="T1170" s="386" t="s">
        <v>36</v>
      </c>
      <c r="U1170" s="386">
        <v>42</v>
      </c>
      <c r="V1170" s="386">
        <v>763</v>
      </c>
      <c r="W1170" s="386" t="s">
        <v>834</v>
      </c>
      <c r="X1170" s="383">
        <v>40</v>
      </c>
      <c r="Y1170" s="383">
        <v>792</v>
      </c>
      <c r="Z1170" s="386" t="s">
        <v>36</v>
      </c>
      <c r="AA1170" s="386">
        <v>44</v>
      </c>
      <c r="AB1170" s="386">
        <v>764</v>
      </c>
      <c r="AC1170" s="386" t="s">
        <v>834</v>
      </c>
      <c r="AD1170" s="383" t="s">
        <v>57</v>
      </c>
      <c r="AE1170" s="383" t="s">
        <v>36</v>
      </c>
      <c r="AF1170" s="383">
        <v>79</v>
      </c>
      <c r="AG1170" s="383" t="s">
        <v>222</v>
      </c>
      <c r="AH1170" s="383" t="s">
        <v>34</v>
      </c>
      <c r="AI1170" s="383" t="s">
        <v>36</v>
      </c>
      <c r="AJ1170" s="383" t="s">
        <v>3554</v>
      </c>
      <c r="AK1170" s="384" t="str">
        <f t="shared" si="37"/>
        <v>NO</v>
      </c>
      <c r="AL1170" s="384" t="str">
        <f t="shared" si="38"/>
        <v>NO</v>
      </c>
      <c r="AN1170" s="196"/>
    </row>
    <row r="1171" spans="1:40" s="181" customFormat="1" x14ac:dyDescent="0.25">
      <c r="A1171" s="381" t="s">
        <v>3224</v>
      </c>
      <c r="B1171" s="382" t="s">
        <v>645</v>
      </c>
      <c r="C1171" s="382" t="s">
        <v>30</v>
      </c>
      <c r="D1171" s="382" t="s">
        <v>646</v>
      </c>
      <c r="E1171" s="382" t="s">
        <v>3</v>
      </c>
      <c r="F1171" s="383"/>
      <c r="G1171" s="383">
        <v>14</v>
      </c>
      <c r="H1171" s="383" t="s">
        <v>11</v>
      </c>
      <c r="I1171" s="383"/>
      <c r="J1171" s="383">
        <v>14</v>
      </c>
      <c r="K1171" s="383" t="s">
        <v>11</v>
      </c>
      <c r="L1171" s="385"/>
      <c r="M1171" s="383">
        <v>8</v>
      </c>
      <c r="N1171" s="383" t="s">
        <v>11</v>
      </c>
      <c r="O1171" s="385"/>
      <c r="P1171" s="385"/>
      <c r="Q1171" s="386" t="s">
        <v>11</v>
      </c>
      <c r="R1171" s="383"/>
      <c r="S1171" s="383">
        <v>14</v>
      </c>
      <c r="T1171" s="386" t="s">
        <v>11</v>
      </c>
      <c r="U1171" s="386"/>
      <c r="V1171" s="386">
        <v>13</v>
      </c>
      <c r="W1171" s="386" t="s">
        <v>11</v>
      </c>
      <c r="X1171" s="383"/>
      <c r="Y1171" s="383">
        <v>14</v>
      </c>
      <c r="Z1171" s="386" t="s">
        <v>11</v>
      </c>
      <c r="AA1171" s="386"/>
      <c r="AB1171" s="386">
        <v>13</v>
      </c>
      <c r="AC1171" s="386" t="s">
        <v>11</v>
      </c>
      <c r="AD1171" s="383" t="s">
        <v>33</v>
      </c>
      <c r="AE1171" s="383" t="s">
        <v>36</v>
      </c>
      <c r="AF1171" s="383">
        <v>85</v>
      </c>
      <c r="AG1171" s="383" t="s">
        <v>222</v>
      </c>
      <c r="AH1171" s="383" t="s">
        <v>34</v>
      </c>
      <c r="AI1171" s="383" t="s">
        <v>36</v>
      </c>
      <c r="AJ1171" s="383" t="s">
        <v>3554</v>
      </c>
      <c r="AK1171" s="384" t="str">
        <f t="shared" si="37"/>
        <v>NA</v>
      </c>
      <c r="AL1171" s="384" t="str">
        <f t="shared" si="38"/>
        <v>NA</v>
      </c>
      <c r="AN1171" s="196"/>
    </row>
    <row r="1172" spans="1:40" s="181" customFormat="1" x14ac:dyDescent="0.25">
      <c r="A1172" s="381" t="s">
        <v>3224</v>
      </c>
      <c r="B1172" s="382" t="s">
        <v>647</v>
      </c>
      <c r="C1172" s="382" t="s">
        <v>30</v>
      </c>
      <c r="D1172" s="382" t="s">
        <v>648</v>
      </c>
      <c r="E1172" s="382" t="s">
        <v>3</v>
      </c>
      <c r="F1172" s="383">
        <v>100</v>
      </c>
      <c r="G1172" s="383">
        <v>151</v>
      </c>
      <c r="H1172" s="383" t="s">
        <v>835</v>
      </c>
      <c r="I1172" s="383">
        <v>100</v>
      </c>
      <c r="J1172" s="383">
        <v>151</v>
      </c>
      <c r="K1172" s="383" t="s">
        <v>835</v>
      </c>
      <c r="L1172" s="385"/>
      <c r="M1172" s="383">
        <v>47</v>
      </c>
      <c r="N1172" s="383" t="s">
        <v>835</v>
      </c>
      <c r="O1172" s="385"/>
      <c r="P1172" s="385"/>
      <c r="Q1172" s="386" t="s">
        <v>11</v>
      </c>
      <c r="R1172" s="383">
        <v>41</v>
      </c>
      <c r="S1172" s="383">
        <v>144</v>
      </c>
      <c r="T1172" s="386" t="s">
        <v>36</v>
      </c>
      <c r="U1172" s="386">
        <v>44</v>
      </c>
      <c r="V1172" s="386">
        <v>137</v>
      </c>
      <c r="W1172" s="386" t="s">
        <v>834</v>
      </c>
      <c r="X1172" s="383">
        <v>37</v>
      </c>
      <c r="Y1172" s="383">
        <v>144</v>
      </c>
      <c r="Z1172" s="386" t="s">
        <v>36</v>
      </c>
      <c r="AA1172" s="386">
        <v>41</v>
      </c>
      <c r="AB1172" s="386">
        <v>137</v>
      </c>
      <c r="AC1172" s="386" t="s">
        <v>834</v>
      </c>
      <c r="AD1172" s="383" t="s">
        <v>33</v>
      </c>
      <c r="AE1172" s="383" t="s">
        <v>36</v>
      </c>
      <c r="AF1172" s="383">
        <v>79</v>
      </c>
      <c r="AG1172" s="383" t="s">
        <v>222</v>
      </c>
      <c r="AH1172" s="383" t="s">
        <v>36</v>
      </c>
      <c r="AI1172" s="383" t="s">
        <v>36</v>
      </c>
      <c r="AJ1172" s="383" t="s">
        <v>3554</v>
      </c>
      <c r="AK1172" s="384" t="str">
        <f t="shared" si="37"/>
        <v>NO</v>
      </c>
      <c r="AL1172" s="384" t="str">
        <f t="shared" si="38"/>
        <v>NO</v>
      </c>
      <c r="AN1172" s="196"/>
    </row>
    <row r="1173" spans="1:40" s="181" customFormat="1" x14ac:dyDescent="0.25">
      <c r="A1173" s="381" t="s">
        <v>3224</v>
      </c>
      <c r="B1173" s="382" t="s">
        <v>649</v>
      </c>
      <c r="C1173" s="382" t="s">
        <v>30</v>
      </c>
      <c r="D1173" s="382" t="s">
        <v>650</v>
      </c>
      <c r="E1173" s="382" t="s">
        <v>3</v>
      </c>
      <c r="F1173" s="383">
        <v>99</v>
      </c>
      <c r="G1173" s="383">
        <v>397</v>
      </c>
      <c r="H1173" s="383" t="s">
        <v>835</v>
      </c>
      <c r="I1173" s="383">
        <v>99</v>
      </c>
      <c r="J1173" s="383">
        <v>396</v>
      </c>
      <c r="K1173" s="383" t="s">
        <v>835</v>
      </c>
      <c r="L1173" s="385"/>
      <c r="M1173" s="383">
        <v>111</v>
      </c>
      <c r="N1173" s="383" t="s">
        <v>835</v>
      </c>
      <c r="O1173" s="385"/>
      <c r="P1173" s="385"/>
      <c r="Q1173" s="386" t="s">
        <v>11</v>
      </c>
      <c r="R1173" s="383">
        <v>38</v>
      </c>
      <c r="S1173" s="383">
        <v>366</v>
      </c>
      <c r="T1173" s="386" t="s">
        <v>36</v>
      </c>
      <c r="U1173" s="386">
        <v>39</v>
      </c>
      <c r="V1173" s="386">
        <v>352</v>
      </c>
      <c r="W1173" s="386" t="s">
        <v>834</v>
      </c>
      <c r="X1173" s="383">
        <v>33</v>
      </c>
      <c r="Y1173" s="383">
        <v>364</v>
      </c>
      <c r="Z1173" s="386" t="s">
        <v>36</v>
      </c>
      <c r="AA1173" s="386">
        <v>36</v>
      </c>
      <c r="AB1173" s="386">
        <v>353</v>
      </c>
      <c r="AC1173" s="386" t="s">
        <v>834</v>
      </c>
      <c r="AD1173" s="383" t="s">
        <v>46</v>
      </c>
      <c r="AE1173" s="383" t="s">
        <v>36</v>
      </c>
      <c r="AF1173" s="383">
        <v>77</v>
      </c>
      <c r="AG1173" s="383" t="s">
        <v>222</v>
      </c>
      <c r="AH1173" s="383" t="s">
        <v>34</v>
      </c>
      <c r="AI1173" s="383" t="s">
        <v>36</v>
      </c>
      <c r="AJ1173" s="383" t="s">
        <v>3554</v>
      </c>
      <c r="AK1173" s="384" t="str">
        <f t="shared" si="37"/>
        <v>NO</v>
      </c>
      <c r="AL1173" s="384" t="str">
        <f t="shared" si="38"/>
        <v>NO</v>
      </c>
      <c r="AN1173" s="196"/>
    </row>
    <row r="1174" spans="1:40" s="181" customFormat="1" x14ac:dyDescent="0.25">
      <c r="A1174" s="381" t="s">
        <v>3224</v>
      </c>
      <c r="B1174" s="382" t="s">
        <v>651</v>
      </c>
      <c r="C1174" s="382" t="s">
        <v>30</v>
      </c>
      <c r="D1174" s="382" t="s">
        <v>652</v>
      </c>
      <c r="E1174" s="382" t="s">
        <v>3</v>
      </c>
      <c r="F1174" s="383">
        <v>100</v>
      </c>
      <c r="G1174" s="383">
        <v>177</v>
      </c>
      <c r="H1174" s="383" t="s">
        <v>835</v>
      </c>
      <c r="I1174" s="383">
        <v>100</v>
      </c>
      <c r="J1174" s="383">
        <v>177</v>
      </c>
      <c r="K1174" s="383" t="s">
        <v>835</v>
      </c>
      <c r="L1174" s="385"/>
      <c r="M1174" s="383">
        <v>57</v>
      </c>
      <c r="N1174" s="383" t="s">
        <v>835</v>
      </c>
      <c r="O1174" s="385"/>
      <c r="P1174" s="385"/>
      <c r="Q1174" s="386" t="s">
        <v>11</v>
      </c>
      <c r="R1174" s="383">
        <v>45</v>
      </c>
      <c r="S1174" s="383">
        <v>165</v>
      </c>
      <c r="T1174" s="386" t="s">
        <v>36</v>
      </c>
      <c r="U1174" s="386">
        <v>46</v>
      </c>
      <c r="V1174" s="386">
        <v>158</v>
      </c>
      <c r="W1174" s="386" t="s">
        <v>834</v>
      </c>
      <c r="X1174" s="383">
        <v>38</v>
      </c>
      <c r="Y1174" s="383">
        <v>165</v>
      </c>
      <c r="Z1174" s="386" t="s">
        <v>36</v>
      </c>
      <c r="AA1174" s="386">
        <v>39</v>
      </c>
      <c r="AB1174" s="386">
        <v>158</v>
      </c>
      <c r="AC1174" s="386" t="s">
        <v>834</v>
      </c>
      <c r="AD1174" s="383" t="s">
        <v>33</v>
      </c>
      <c r="AE1174" s="383" t="s">
        <v>36</v>
      </c>
      <c r="AF1174" s="383">
        <v>72</v>
      </c>
      <c r="AG1174" s="383" t="s">
        <v>222</v>
      </c>
      <c r="AH1174" s="383" t="s">
        <v>34</v>
      </c>
      <c r="AI1174" s="383" t="s">
        <v>36</v>
      </c>
      <c r="AJ1174" s="383" t="s">
        <v>3554</v>
      </c>
      <c r="AK1174" s="384" t="str">
        <f t="shared" si="37"/>
        <v>NO</v>
      </c>
      <c r="AL1174" s="384" t="str">
        <f t="shared" si="38"/>
        <v>NO</v>
      </c>
      <c r="AN1174" s="196"/>
    </row>
    <row r="1175" spans="1:40" s="181" customFormat="1" x14ac:dyDescent="0.25">
      <c r="A1175" s="381" t="s">
        <v>3224</v>
      </c>
      <c r="B1175" s="382" t="s">
        <v>653</v>
      </c>
      <c r="C1175" s="382" t="s">
        <v>30</v>
      </c>
      <c r="D1175" s="382" t="s">
        <v>654</v>
      </c>
      <c r="E1175" s="382" t="s">
        <v>3</v>
      </c>
      <c r="F1175" s="383"/>
      <c r="G1175" s="383">
        <v>25</v>
      </c>
      <c r="H1175" s="383" t="s">
        <v>11</v>
      </c>
      <c r="I1175" s="383"/>
      <c r="J1175" s="383">
        <v>25</v>
      </c>
      <c r="K1175" s="383" t="s">
        <v>11</v>
      </c>
      <c r="L1175" s="385"/>
      <c r="M1175" s="383">
        <v>10</v>
      </c>
      <c r="N1175" s="383" t="s">
        <v>11</v>
      </c>
      <c r="O1175" s="385"/>
      <c r="P1175" s="385"/>
      <c r="Q1175" s="386" t="s">
        <v>11</v>
      </c>
      <c r="R1175" s="383"/>
      <c r="S1175" s="383">
        <v>24</v>
      </c>
      <c r="T1175" s="386" t="s">
        <v>11</v>
      </c>
      <c r="U1175" s="386"/>
      <c r="V1175" s="386">
        <v>24</v>
      </c>
      <c r="W1175" s="386" t="s">
        <v>11</v>
      </c>
      <c r="X1175" s="383"/>
      <c r="Y1175" s="383">
        <v>24</v>
      </c>
      <c r="Z1175" s="386" t="s">
        <v>11</v>
      </c>
      <c r="AA1175" s="386"/>
      <c r="AB1175" s="386">
        <v>24</v>
      </c>
      <c r="AC1175" s="386" t="s">
        <v>11</v>
      </c>
      <c r="AD1175" s="383" t="s">
        <v>33</v>
      </c>
      <c r="AE1175" s="383" t="s">
        <v>36</v>
      </c>
      <c r="AF1175" s="383">
        <v>77</v>
      </c>
      <c r="AG1175" s="383" t="s">
        <v>222</v>
      </c>
      <c r="AH1175" s="383" t="s">
        <v>34</v>
      </c>
      <c r="AI1175" s="383" t="s">
        <v>36</v>
      </c>
      <c r="AJ1175" s="383" t="s">
        <v>3554</v>
      </c>
      <c r="AK1175" s="384" t="str">
        <f t="shared" si="37"/>
        <v>NA</v>
      </c>
      <c r="AL1175" s="384" t="str">
        <f t="shared" si="38"/>
        <v>NA</v>
      </c>
      <c r="AN1175" s="196"/>
    </row>
    <row r="1176" spans="1:40" s="181" customFormat="1" x14ac:dyDescent="0.25">
      <c r="A1176" s="381" t="s">
        <v>3224</v>
      </c>
      <c r="B1176" s="382" t="s">
        <v>655</v>
      </c>
      <c r="C1176" s="382" t="s">
        <v>30</v>
      </c>
      <c r="D1176" s="382" t="s">
        <v>656</v>
      </c>
      <c r="E1176" s="382" t="s">
        <v>3</v>
      </c>
      <c r="F1176" s="383">
        <v>100</v>
      </c>
      <c r="G1176" s="383">
        <v>227</v>
      </c>
      <c r="H1176" s="383" t="s">
        <v>835</v>
      </c>
      <c r="I1176" s="383">
        <v>100</v>
      </c>
      <c r="J1176" s="383">
        <v>227</v>
      </c>
      <c r="K1176" s="383" t="s">
        <v>835</v>
      </c>
      <c r="L1176" s="385"/>
      <c r="M1176" s="383">
        <v>81</v>
      </c>
      <c r="N1176" s="383" t="s">
        <v>835</v>
      </c>
      <c r="O1176" s="385"/>
      <c r="P1176" s="385"/>
      <c r="Q1176" s="386" t="s">
        <v>11</v>
      </c>
      <c r="R1176" s="383">
        <v>31</v>
      </c>
      <c r="S1176" s="383">
        <v>216</v>
      </c>
      <c r="T1176" s="386" t="s">
        <v>36</v>
      </c>
      <c r="U1176" s="386">
        <v>31</v>
      </c>
      <c r="V1176" s="386">
        <v>210</v>
      </c>
      <c r="W1176" s="386" t="s">
        <v>834</v>
      </c>
      <c r="X1176" s="383">
        <v>29</v>
      </c>
      <c r="Y1176" s="383">
        <v>214</v>
      </c>
      <c r="Z1176" s="386" t="s">
        <v>36</v>
      </c>
      <c r="AA1176" s="386">
        <v>28</v>
      </c>
      <c r="AB1176" s="386">
        <v>209</v>
      </c>
      <c r="AC1176" s="386" t="s">
        <v>834</v>
      </c>
      <c r="AD1176" s="383" t="s">
        <v>57</v>
      </c>
      <c r="AE1176" s="383" t="s">
        <v>36</v>
      </c>
      <c r="AF1176" s="383">
        <v>74</v>
      </c>
      <c r="AG1176" s="383" t="s">
        <v>222</v>
      </c>
      <c r="AH1176" s="383" t="s">
        <v>34</v>
      </c>
      <c r="AI1176" s="383" t="s">
        <v>36</v>
      </c>
      <c r="AJ1176" s="383" t="s">
        <v>3554</v>
      </c>
      <c r="AK1176" s="384" t="str">
        <f t="shared" si="37"/>
        <v>NO</v>
      </c>
      <c r="AL1176" s="384" t="str">
        <f t="shared" si="38"/>
        <v>NO</v>
      </c>
      <c r="AN1176" s="196"/>
    </row>
    <row r="1177" spans="1:40" s="181" customFormat="1" x14ac:dyDescent="0.25">
      <c r="A1177" s="381" t="s">
        <v>3224</v>
      </c>
      <c r="B1177" s="382" t="s">
        <v>657</v>
      </c>
      <c r="C1177" s="382" t="s">
        <v>30</v>
      </c>
      <c r="D1177" s="382" t="s">
        <v>658</v>
      </c>
      <c r="E1177" s="382" t="s">
        <v>3</v>
      </c>
      <c r="F1177" s="383">
        <v>100</v>
      </c>
      <c r="G1177" s="383">
        <v>110</v>
      </c>
      <c r="H1177" s="383" t="s">
        <v>835</v>
      </c>
      <c r="I1177" s="383">
        <v>100</v>
      </c>
      <c r="J1177" s="383">
        <v>110</v>
      </c>
      <c r="K1177" s="383" t="s">
        <v>835</v>
      </c>
      <c r="L1177" s="385"/>
      <c r="M1177" s="383">
        <v>45</v>
      </c>
      <c r="N1177" s="383" t="s">
        <v>835</v>
      </c>
      <c r="O1177" s="385"/>
      <c r="P1177" s="385"/>
      <c r="Q1177" s="386" t="s">
        <v>11</v>
      </c>
      <c r="R1177" s="383">
        <v>57</v>
      </c>
      <c r="S1177" s="383">
        <v>107</v>
      </c>
      <c r="T1177" s="386" t="s">
        <v>36</v>
      </c>
      <c r="U1177" s="386"/>
      <c r="V1177" s="386">
        <v>99</v>
      </c>
      <c r="W1177" s="386" t="s">
        <v>11</v>
      </c>
      <c r="X1177" s="383">
        <v>52</v>
      </c>
      <c r="Y1177" s="383">
        <v>107</v>
      </c>
      <c r="Z1177" s="386" t="s">
        <v>36</v>
      </c>
      <c r="AA1177" s="386"/>
      <c r="AB1177" s="386">
        <v>99</v>
      </c>
      <c r="AC1177" s="386" t="s">
        <v>11</v>
      </c>
      <c r="AD1177" s="383" t="s">
        <v>33</v>
      </c>
      <c r="AE1177" s="383" t="s">
        <v>36</v>
      </c>
      <c r="AF1177" s="383">
        <v>79</v>
      </c>
      <c r="AG1177" s="383" t="s">
        <v>222</v>
      </c>
      <c r="AH1177" s="383" t="s">
        <v>34</v>
      </c>
      <c r="AI1177" s="383" t="s">
        <v>36</v>
      </c>
      <c r="AJ1177" s="383" t="s">
        <v>3554</v>
      </c>
      <c r="AK1177" s="384" t="str">
        <f t="shared" si="37"/>
        <v>NO</v>
      </c>
      <c r="AL1177" s="384" t="str">
        <f t="shared" si="38"/>
        <v>NO</v>
      </c>
      <c r="AN1177" s="196"/>
    </row>
    <row r="1178" spans="1:40" s="181" customFormat="1" x14ac:dyDescent="0.25">
      <c r="A1178" s="381" t="s">
        <v>3224</v>
      </c>
      <c r="B1178" s="382" t="s">
        <v>659</v>
      </c>
      <c r="C1178" s="382" t="s">
        <v>30</v>
      </c>
      <c r="D1178" s="382" t="s">
        <v>660</v>
      </c>
      <c r="E1178" s="382" t="s">
        <v>3</v>
      </c>
      <c r="F1178" s="383">
        <v>100</v>
      </c>
      <c r="G1178" s="383">
        <v>385</v>
      </c>
      <c r="H1178" s="383" t="s">
        <v>835</v>
      </c>
      <c r="I1178" s="383">
        <v>100</v>
      </c>
      <c r="J1178" s="383">
        <v>385</v>
      </c>
      <c r="K1178" s="383" t="s">
        <v>835</v>
      </c>
      <c r="L1178" s="385"/>
      <c r="M1178" s="383">
        <v>127</v>
      </c>
      <c r="N1178" s="383" t="s">
        <v>835</v>
      </c>
      <c r="O1178" s="385"/>
      <c r="P1178" s="385"/>
      <c r="Q1178" s="386" t="s">
        <v>11</v>
      </c>
      <c r="R1178" s="383">
        <v>47</v>
      </c>
      <c r="S1178" s="383">
        <v>371</v>
      </c>
      <c r="T1178" s="386" t="s">
        <v>36</v>
      </c>
      <c r="U1178" s="386">
        <v>48</v>
      </c>
      <c r="V1178" s="386">
        <v>353</v>
      </c>
      <c r="W1178" s="386" t="s">
        <v>834</v>
      </c>
      <c r="X1178" s="383">
        <v>41</v>
      </c>
      <c r="Y1178" s="383">
        <v>370</v>
      </c>
      <c r="Z1178" s="386" t="s">
        <v>36</v>
      </c>
      <c r="AA1178" s="386">
        <v>44</v>
      </c>
      <c r="AB1178" s="386">
        <v>356</v>
      </c>
      <c r="AC1178" s="386" t="s">
        <v>834</v>
      </c>
      <c r="AD1178" s="383" t="s">
        <v>57</v>
      </c>
      <c r="AE1178" s="383" t="s">
        <v>36</v>
      </c>
      <c r="AF1178" s="383">
        <v>74</v>
      </c>
      <c r="AG1178" s="383" t="s">
        <v>222</v>
      </c>
      <c r="AH1178" s="383" t="s">
        <v>34</v>
      </c>
      <c r="AI1178" s="383" t="s">
        <v>36</v>
      </c>
      <c r="AJ1178" s="383" t="s">
        <v>3554</v>
      </c>
      <c r="AK1178" s="384" t="str">
        <f t="shared" si="37"/>
        <v>NO</v>
      </c>
      <c r="AL1178" s="384" t="str">
        <f t="shared" si="38"/>
        <v>NO</v>
      </c>
      <c r="AN1178" s="196"/>
    </row>
    <row r="1179" spans="1:40" s="181" customFormat="1" x14ac:dyDescent="0.25">
      <c r="A1179" s="381" t="s">
        <v>3224</v>
      </c>
      <c r="B1179" s="382" t="s">
        <v>661</v>
      </c>
      <c r="C1179" s="382" t="s">
        <v>30</v>
      </c>
      <c r="D1179" s="382" t="s">
        <v>662</v>
      </c>
      <c r="E1179" s="382" t="s">
        <v>3</v>
      </c>
      <c r="F1179" s="383"/>
      <c r="G1179" s="383">
        <v>11</v>
      </c>
      <c r="H1179" s="383" t="s">
        <v>11</v>
      </c>
      <c r="I1179" s="383"/>
      <c r="J1179" s="383">
        <v>11</v>
      </c>
      <c r="K1179" s="383" t="s">
        <v>11</v>
      </c>
      <c r="L1179" s="385"/>
      <c r="M1179" s="383">
        <v>5</v>
      </c>
      <c r="N1179" s="383" t="s">
        <v>11</v>
      </c>
      <c r="O1179" s="385"/>
      <c r="P1179" s="385"/>
      <c r="Q1179" s="386" t="s">
        <v>11</v>
      </c>
      <c r="R1179" s="383"/>
      <c r="S1179" s="383">
        <v>11</v>
      </c>
      <c r="T1179" s="386" t="s">
        <v>11</v>
      </c>
      <c r="U1179" s="386"/>
      <c r="V1179" s="386">
        <v>10</v>
      </c>
      <c r="W1179" s="386" t="s">
        <v>11</v>
      </c>
      <c r="X1179" s="383"/>
      <c r="Y1179" s="383">
        <v>11</v>
      </c>
      <c r="Z1179" s="386" t="s">
        <v>11</v>
      </c>
      <c r="AA1179" s="386"/>
      <c r="AB1179" s="386">
        <v>9</v>
      </c>
      <c r="AC1179" s="386" t="s">
        <v>11</v>
      </c>
      <c r="AD1179" s="383" t="s">
        <v>104</v>
      </c>
      <c r="AE1179" s="383" t="s">
        <v>36</v>
      </c>
      <c r="AF1179" s="383">
        <v>74</v>
      </c>
      <c r="AG1179" s="383" t="s">
        <v>222</v>
      </c>
      <c r="AH1179" s="383" t="s">
        <v>34</v>
      </c>
      <c r="AI1179" s="383" t="s">
        <v>36</v>
      </c>
      <c r="AJ1179" s="383" t="s">
        <v>3554</v>
      </c>
      <c r="AK1179" s="384" t="str">
        <f t="shared" si="37"/>
        <v>NA</v>
      </c>
      <c r="AL1179" s="384" t="str">
        <f t="shared" si="38"/>
        <v>NA</v>
      </c>
      <c r="AN1179" s="196"/>
    </row>
    <row r="1180" spans="1:40" s="181" customFormat="1" x14ac:dyDescent="0.25">
      <c r="A1180" s="381" t="s">
        <v>3224</v>
      </c>
      <c r="B1180" s="382" t="s">
        <v>663</v>
      </c>
      <c r="C1180" s="382" t="s">
        <v>30</v>
      </c>
      <c r="D1180" s="382" t="s">
        <v>664</v>
      </c>
      <c r="E1180" s="382" t="s">
        <v>3</v>
      </c>
      <c r="F1180" s="383"/>
      <c r="G1180" s="383">
        <v>27</v>
      </c>
      <c r="H1180" s="383" t="s">
        <v>11</v>
      </c>
      <c r="I1180" s="383"/>
      <c r="J1180" s="383">
        <v>27</v>
      </c>
      <c r="K1180" s="383" t="s">
        <v>11</v>
      </c>
      <c r="L1180" s="385"/>
      <c r="M1180" s="383">
        <v>3</v>
      </c>
      <c r="N1180" s="383" t="s">
        <v>11</v>
      </c>
      <c r="O1180" s="385"/>
      <c r="P1180" s="385"/>
      <c r="Q1180" s="386" t="s">
        <v>11</v>
      </c>
      <c r="R1180" s="383"/>
      <c r="S1180" s="383">
        <v>26</v>
      </c>
      <c r="T1180" s="386" t="s">
        <v>11</v>
      </c>
      <c r="U1180" s="386"/>
      <c r="V1180" s="386">
        <v>25</v>
      </c>
      <c r="W1180" s="386" t="s">
        <v>11</v>
      </c>
      <c r="X1180" s="383"/>
      <c r="Y1180" s="383">
        <v>26</v>
      </c>
      <c r="Z1180" s="386" t="s">
        <v>11</v>
      </c>
      <c r="AA1180" s="386"/>
      <c r="AB1180" s="386">
        <v>26</v>
      </c>
      <c r="AC1180" s="386" t="s">
        <v>11</v>
      </c>
      <c r="AD1180" s="383" t="s">
        <v>33</v>
      </c>
      <c r="AE1180" s="383" t="s">
        <v>36</v>
      </c>
      <c r="AF1180" s="383">
        <v>82</v>
      </c>
      <c r="AG1180" s="383" t="s">
        <v>222</v>
      </c>
      <c r="AH1180" s="383" t="s">
        <v>34</v>
      </c>
      <c r="AI1180" s="383" t="s">
        <v>36</v>
      </c>
      <c r="AJ1180" s="383" t="s">
        <v>3554</v>
      </c>
      <c r="AK1180" s="384" t="str">
        <f t="shared" si="37"/>
        <v>NA</v>
      </c>
      <c r="AL1180" s="384" t="str">
        <f t="shared" si="38"/>
        <v>NA</v>
      </c>
      <c r="AN1180" s="196"/>
    </row>
    <row r="1181" spans="1:40" s="181" customFormat="1" x14ac:dyDescent="0.25">
      <c r="A1181" s="381" t="s">
        <v>3224</v>
      </c>
      <c r="B1181" s="382" t="s">
        <v>665</v>
      </c>
      <c r="C1181" s="382" t="s">
        <v>30</v>
      </c>
      <c r="D1181" s="382" t="s">
        <v>666</v>
      </c>
      <c r="E1181" s="382" t="s">
        <v>3</v>
      </c>
      <c r="F1181" s="383">
        <v>100</v>
      </c>
      <c r="G1181" s="383">
        <v>35</v>
      </c>
      <c r="H1181" s="383" t="s">
        <v>835</v>
      </c>
      <c r="I1181" s="383">
        <v>100</v>
      </c>
      <c r="J1181" s="383">
        <v>35</v>
      </c>
      <c r="K1181" s="383" t="s">
        <v>835</v>
      </c>
      <c r="L1181" s="385"/>
      <c r="M1181" s="383">
        <v>9</v>
      </c>
      <c r="N1181" s="383" t="s">
        <v>11</v>
      </c>
      <c r="O1181" s="385"/>
      <c r="P1181" s="385"/>
      <c r="Q1181" s="386" t="s">
        <v>11</v>
      </c>
      <c r="R1181" s="383"/>
      <c r="S1181" s="383">
        <v>34</v>
      </c>
      <c r="T1181" s="386" t="s">
        <v>11</v>
      </c>
      <c r="U1181" s="386"/>
      <c r="V1181" s="386">
        <v>34</v>
      </c>
      <c r="W1181" s="386" t="s">
        <v>11</v>
      </c>
      <c r="X1181" s="383"/>
      <c r="Y1181" s="383">
        <v>34</v>
      </c>
      <c r="Z1181" s="386" t="s">
        <v>11</v>
      </c>
      <c r="AA1181" s="386"/>
      <c r="AB1181" s="386">
        <v>34</v>
      </c>
      <c r="AC1181" s="386" t="s">
        <v>11</v>
      </c>
      <c r="AD1181" s="383" t="s">
        <v>57</v>
      </c>
      <c r="AE1181" s="383" t="s">
        <v>36</v>
      </c>
      <c r="AF1181" s="383">
        <v>74</v>
      </c>
      <c r="AG1181" s="383" t="s">
        <v>222</v>
      </c>
      <c r="AH1181" s="383" t="s">
        <v>34</v>
      </c>
      <c r="AI1181" s="383" t="s">
        <v>36</v>
      </c>
      <c r="AJ1181" s="383" t="s">
        <v>3554</v>
      </c>
      <c r="AK1181" s="384" t="str">
        <f t="shared" si="37"/>
        <v>NA</v>
      </c>
      <c r="AL1181" s="384" t="str">
        <f t="shared" si="38"/>
        <v>NA</v>
      </c>
      <c r="AN1181" s="196"/>
    </row>
    <row r="1182" spans="1:40" s="181" customFormat="1" x14ac:dyDescent="0.25">
      <c r="A1182" s="381" t="s">
        <v>3224</v>
      </c>
      <c r="B1182" s="382" t="s">
        <v>667</v>
      </c>
      <c r="C1182" s="382" t="s">
        <v>30</v>
      </c>
      <c r="D1182" s="382" t="s">
        <v>668</v>
      </c>
      <c r="E1182" s="382" t="s">
        <v>3</v>
      </c>
      <c r="F1182" s="383">
        <v>100</v>
      </c>
      <c r="G1182" s="383">
        <v>331</v>
      </c>
      <c r="H1182" s="383" t="s">
        <v>835</v>
      </c>
      <c r="I1182" s="383">
        <v>100</v>
      </c>
      <c r="J1182" s="383">
        <v>331</v>
      </c>
      <c r="K1182" s="383" t="s">
        <v>835</v>
      </c>
      <c r="L1182" s="385"/>
      <c r="M1182" s="383">
        <v>100</v>
      </c>
      <c r="N1182" s="383" t="s">
        <v>835</v>
      </c>
      <c r="O1182" s="385"/>
      <c r="P1182" s="385"/>
      <c r="Q1182" s="386" t="s">
        <v>11</v>
      </c>
      <c r="R1182" s="383">
        <v>56</v>
      </c>
      <c r="S1182" s="383">
        <v>317</v>
      </c>
      <c r="T1182" s="386" t="s">
        <v>36</v>
      </c>
      <c r="U1182" s="386">
        <v>56</v>
      </c>
      <c r="V1182" s="386">
        <v>305</v>
      </c>
      <c r="W1182" s="386" t="s">
        <v>834</v>
      </c>
      <c r="X1182" s="383">
        <v>54</v>
      </c>
      <c r="Y1182" s="383">
        <v>317</v>
      </c>
      <c r="Z1182" s="386" t="s">
        <v>34</v>
      </c>
      <c r="AA1182" s="386">
        <v>54</v>
      </c>
      <c r="AB1182" s="386">
        <v>305</v>
      </c>
      <c r="AC1182" s="386" t="s">
        <v>11</v>
      </c>
      <c r="AD1182" s="383" t="s">
        <v>33</v>
      </c>
      <c r="AE1182" s="383" t="s">
        <v>36</v>
      </c>
      <c r="AF1182" s="383">
        <v>85</v>
      </c>
      <c r="AG1182" s="383" t="s">
        <v>222</v>
      </c>
      <c r="AH1182" s="383" t="s">
        <v>36</v>
      </c>
      <c r="AI1182" s="383" t="s">
        <v>36</v>
      </c>
      <c r="AJ1182" s="383" t="s">
        <v>3554</v>
      </c>
      <c r="AK1182" s="384" t="str">
        <f t="shared" si="37"/>
        <v>NO</v>
      </c>
      <c r="AL1182" s="384" t="str">
        <f t="shared" si="38"/>
        <v>Yes-SH</v>
      </c>
      <c r="AN1182" s="196"/>
    </row>
    <row r="1183" spans="1:40" s="181" customFormat="1" x14ac:dyDescent="0.25">
      <c r="A1183" s="381" t="s">
        <v>3224</v>
      </c>
      <c r="B1183" s="382" t="s">
        <v>669</v>
      </c>
      <c r="C1183" s="382" t="s">
        <v>30</v>
      </c>
      <c r="D1183" s="382" t="s">
        <v>670</v>
      </c>
      <c r="E1183" s="382" t="s">
        <v>3</v>
      </c>
      <c r="F1183" s="383">
        <v>100</v>
      </c>
      <c r="G1183" s="383">
        <v>127</v>
      </c>
      <c r="H1183" s="383" t="s">
        <v>835</v>
      </c>
      <c r="I1183" s="383">
        <v>100</v>
      </c>
      <c r="J1183" s="383">
        <v>127</v>
      </c>
      <c r="K1183" s="383" t="s">
        <v>835</v>
      </c>
      <c r="L1183" s="385"/>
      <c r="M1183" s="383">
        <v>40</v>
      </c>
      <c r="N1183" s="383" t="s">
        <v>835</v>
      </c>
      <c r="O1183" s="385"/>
      <c r="P1183" s="385"/>
      <c r="Q1183" s="386" t="s">
        <v>11</v>
      </c>
      <c r="R1183" s="383">
        <v>51</v>
      </c>
      <c r="S1183" s="383">
        <v>123</v>
      </c>
      <c r="T1183" s="386" t="s">
        <v>36</v>
      </c>
      <c r="U1183" s="386">
        <v>52</v>
      </c>
      <c r="V1183" s="386">
        <v>122</v>
      </c>
      <c r="W1183" s="386" t="s">
        <v>834</v>
      </c>
      <c r="X1183" s="383">
        <v>54</v>
      </c>
      <c r="Y1183" s="383">
        <v>123</v>
      </c>
      <c r="Z1183" s="386" t="s">
        <v>36</v>
      </c>
      <c r="AA1183" s="386">
        <v>56</v>
      </c>
      <c r="AB1183" s="386">
        <v>122</v>
      </c>
      <c r="AC1183" s="386" t="s">
        <v>834</v>
      </c>
      <c r="AD1183" s="383" t="s">
        <v>33</v>
      </c>
      <c r="AE1183" s="383" t="s">
        <v>36</v>
      </c>
      <c r="AF1183" s="383">
        <v>90</v>
      </c>
      <c r="AG1183" s="383" t="s">
        <v>222</v>
      </c>
      <c r="AH1183" s="383" t="s">
        <v>36</v>
      </c>
      <c r="AI1183" s="383" t="s">
        <v>36</v>
      </c>
      <c r="AJ1183" s="383" t="s">
        <v>3554</v>
      </c>
      <c r="AK1183" s="384" t="str">
        <f t="shared" si="37"/>
        <v>NO</v>
      </c>
      <c r="AL1183" s="384" t="str">
        <f t="shared" si="38"/>
        <v>NO</v>
      </c>
      <c r="AN1183" s="196"/>
    </row>
    <row r="1184" spans="1:40" s="181" customFormat="1" x14ac:dyDescent="0.25">
      <c r="A1184" s="381" t="s">
        <v>3224</v>
      </c>
      <c r="B1184" s="382" t="s">
        <v>671</v>
      </c>
      <c r="C1184" s="382" t="s">
        <v>30</v>
      </c>
      <c r="D1184" s="382" t="s">
        <v>672</v>
      </c>
      <c r="E1184" s="382" t="s">
        <v>3</v>
      </c>
      <c r="F1184" s="383"/>
      <c r="G1184" s="383">
        <v>7</v>
      </c>
      <c r="H1184" s="383" t="s">
        <v>11</v>
      </c>
      <c r="I1184" s="383"/>
      <c r="J1184" s="383">
        <v>7</v>
      </c>
      <c r="K1184" s="383" t="s">
        <v>11</v>
      </c>
      <c r="L1184" s="385"/>
      <c r="M1184" s="383">
        <v>3</v>
      </c>
      <c r="N1184" s="383" t="s">
        <v>11</v>
      </c>
      <c r="O1184" s="385"/>
      <c r="P1184" s="385"/>
      <c r="Q1184" s="386" t="s">
        <v>11</v>
      </c>
      <c r="R1184" s="383"/>
      <c r="S1184" s="383">
        <v>6</v>
      </c>
      <c r="T1184" s="386" t="s">
        <v>11</v>
      </c>
      <c r="U1184" s="386"/>
      <c r="V1184" s="386">
        <v>6</v>
      </c>
      <c r="W1184" s="386" t="s">
        <v>11</v>
      </c>
      <c r="X1184" s="383"/>
      <c r="Y1184" s="383">
        <v>6</v>
      </c>
      <c r="Z1184" s="386" t="s">
        <v>11</v>
      </c>
      <c r="AA1184" s="386"/>
      <c r="AB1184" s="386">
        <v>6</v>
      </c>
      <c r="AC1184" s="386" t="s">
        <v>11</v>
      </c>
      <c r="AD1184" s="383" t="s">
        <v>33</v>
      </c>
      <c r="AE1184" s="383" t="s">
        <v>36</v>
      </c>
      <c r="AF1184" s="383">
        <v>92</v>
      </c>
      <c r="AG1184" s="383" t="s">
        <v>222</v>
      </c>
      <c r="AH1184" s="383" t="s">
        <v>34</v>
      </c>
      <c r="AI1184" s="383" t="s">
        <v>36</v>
      </c>
      <c r="AJ1184" s="383" t="s">
        <v>3554</v>
      </c>
      <c r="AK1184" s="384" t="str">
        <f t="shared" si="37"/>
        <v>NA</v>
      </c>
      <c r="AL1184" s="384" t="str">
        <f t="shared" si="38"/>
        <v>NA</v>
      </c>
      <c r="AN1184" s="196"/>
    </row>
    <row r="1185" spans="1:40" s="181" customFormat="1" x14ac:dyDescent="0.25">
      <c r="A1185" s="381" t="s">
        <v>3224</v>
      </c>
      <c r="B1185" s="382" t="s">
        <v>673</v>
      </c>
      <c r="C1185" s="382" t="s">
        <v>30</v>
      </c>
      <c r="D1185" s="382" t="s">
        <v>674</v>
      </c>
      <c r="E1185" s="382" t="s">
        <v>3</v>
      </c>
      <c r="F1185" s="383"/>
      <c r="G1185" s="383">
        <v>18</v>
      </c>
      <c r="H1185" s="383" t="s">
        <v>11</v>
      </c>
      <c r="I1185" s="383"/>
      <c r="J1185" s="383">
        <v>18</v>
      </c>
      <c r="K1185" s="383" t="s">
        <v>11</v>
      </c>
      <c r="L1185" s="385"/>
      <c r="M1185" s="383">
        <v>4</v>
      </c>
      <c r="N1185" s="383" t="s">
        <v>11</v>
      </c>
      <c r="O1185" s="385"/>
      <c r="P1185" s="385"/>
      <c r="Q1185" s="386" t="s">
        <v>11</v>
      </c>
      <c r="R1185" s="383"/>
      <c r="S1185" s="383">
        <v>17</v>
      </c>
      <c r="T1185" s="386" t="s">
        <v>11</v>
      </c>
      <c r="U1185" s="386"/>
      <c r="V1185" s="386">
        <v>17</v>
      </c>
      <c r="W1185" s="386" t="s">
        <v>11</v>
      </c>
      <c r="X1185" s="383"/>
      <c r="Y1185" s="383">
        <v>17</v>
      </c>
      <c r="Z1185" s="386" t="s">
        <v>11</v>
      </c>
      <c r="AA1185" s="386"/>
      <c r="AB1185" s="386">
        <v>17</v>
      </c>
      <c r="AC1185" s="386" t="s">
        <v>11</v>
      </c>
      <c r="AD1185" s="383" t="s">
        <v>33</v>
      </c>
      <c r="AE1185" s="383" t="s">
        <v>36</v>
      </c>
      <c r="AF1185" s="383">
        <v>97</v>
      </c>
      <c r="AG1185" s="383" t="s">
        <v>222</v>
      </c>
      <c r="AH1185" s="383" t="s">
        <v>34</v>
      </c>
      <c r="AI1185" s="383" t="s">
        <v>36</v>
      </c>
      <c r="AJ1185" s="383" t="s">
        <v>3554</v>
      </c>
      <c r="AK1185" s="384" t="str">
        <f t="shared" si="37"/>
        <v>NA</v>
      </c>
      <c r="AL1185" s="384" t="str">
        <f t="shared" si="38"/>
        <v>NA</v>
      </c>
      <c r="AN1185" s="196"/>
    </row>
    <row r="1186" spans="1:40" s="181" customFormat="1" x14ac:dyDescent="0.25">
      <c r="A1186" s="381" t="s">
        <v>3224</v>
      </c>
      <c r="B1186" s="382" t="s">
        <v>675</v>
      </c>
      <c r="C1186" s="382" t="s">
        <v>30</v>
      </c>
      <c r="D1186" s="382" t="s">
        <v>676</v>
      </c>
      <c r="E1186" s="382" t="s">
        <v>3</v>
      </c>
      <c r="F1186" s="383"/>
      <c r="G1186" s="383">
        <v>2</v>
      </c>
      <c r="H1186" s="383" t="s">
        <v>11</v>
      </c>
      <c r="I1186" s="383"/>
      <c r="J1186" s="383">
        <v>2</v>
      </c>
      <c r="K1186" s="383" t="s">
        <v>11</v>
      </c>
      <c r="L1186" s="385"/>
      <c r="M1186" s="383">
        <v>1</v>
      </c>
      <c r="N1186" s="383" t="s">
        <v>11</v>
      </c>
      <c r="O1186" s="385"/>
      <c r="P1186" s="385"/>
      <c r="Q1186" s="386" t="s">
        <v>11</v>
      </c>
      <c r="R1186" s="383"/>
      <c r="S1186" s="383">
        <v>2</v>
      </c>
      <c r="T1186" s="386" t="s">
        <v>11</v>
      </c>
      <c r="U1186" s="386"/>
      <c r="V1186" s="386">
        <v>2</v>
      </c>
      <c r="W1186" s="386" t="s">
        <v>11</v>
      </c>
      <c r="X1186" s="383"/>
      <c r="Y1186" s="383">
        <v>2</v>
      </c>
      <c r="Z1186" s="386" t="s">
        <v>11</v>
      </c>
      <c r="AA1186" s="386"/>
      <c r="AB1186" s="386">
        <v>2</v>
      </c>
      <c r="AC1186" s="386" t="s">
        <v>11</v>
      </c>
      <c r="AD1186" s="383" t="s">
        <v>104</v>
      </c>
      <c r="AE1186" s="383" t="s">
        <v>36</v>
      </c>
      <c r="AF1186" s="383">
        <v>74</v>
      </c>
      <c r="AG1186" s="383" t="s">
        <v>222</v>
      </c>
      <c r="AH1186" s="383" t="s">
        <v>34</v>
      </c>
      <c r="AI1186" s="383" t="s">
        <v>36</v>
      </c>
      <c r="AJ1186" s="383" t="s">
        <v>3554</v>
      </c>
      <c r="AK1186" s="384" t="str">
        <f t="shared" si="37"/>
        <v>NA</v>
      </c>
      <c r="AL1186" s="384" t="str">
        <f t="shared" si="38"/>
        <v>NA</v>
      </c>
      <c r="AN1186" s="196"/>
    </row>
    <row r="1187" spans="1:40" s="181" customFormat="1" x14ac:dyDescent="0.25">
      <c r="A1187" s="381" t="s">
        <v>3224</v>
      </c>
      <c r="B1187" s="382" t="s">
        <v>677</v>
      </c>
      <c r="C1187" s="382" t="s">
        <v>30</v>
      </c>
      <c r="D1187" s="382" t="s">
        <v>678</v>
      </c>
      <c r="E1187" s="382" t="s">
        <v>3</v>
      </c>
      <c r="F1187" s="383">
        <v>100</v>
      </c>
      <c r="G1187" s="383">
        <v>505</v>
      </c>
      <c r="H1187" s="383" t="s">
        <v>835</v>
      </c>
      <c r="I1187" s="383">
        <v>100</v>
      </c>
      <c r="J1187" s="383">
        <v>505</v>
      </c>
      <c r="K1187" s="383" t="s">
        <v>835</v>
      </c>
      <c r="L1187" s="385"/>
      <c r="M1187" s="383">
        <v>156</v>
      </c>
      <c r="N1187" s="383" t="s">
        <v>835</v>
      </c>
      <c r="O1187" s="385"/>
      <c r="P1187" s="385"/>
      <c r="Q1187" s="386" t="s">
        <v>11</v>
      </c>
      <c r="R1187" s="383">
        <v>37</v>
      </c>
      <c r="S1187" s="383">
        <v>465</v>
      </c>
      <c r="T1187" s="386" t="s">
        <v>36</v>
      </c>
      <c r="U1187" s="386">
        <v>37</v>
      </c>
      <c r="V1187" s="386">
        <v>440</v>
      </c>
      <c r="W1187" s="386" t="s">
        <v>834</v>
      </c>
      <c r="X1187" s="383">
        <v>37</v>
      </c>
      <c r="Y1187" s="383">
        <v>460</v>
      </c>
      <c r="Z1187" s="386" t="s">
        <v>36</v>
      </c>
      <c r="AA1187" s="386">
        <v>38</v>
      </c>
      <c r="AB1187" s="386">
        <v>437</v>
      </c>
      <c r="AC1187" s="386" t="s">
        <v>834</v>
      </c>
      <c r="AD1187" s="383" t="s">
        <v>57</v>
      </c>
      <c r="AE1187" s="383" t="s">
        <v>36</v>
      </c>
      <c r="AF1187" s="383">
        <v>74</v>
      </c>
      <c r="AG1187" s="383" t="s">
        <v>222</v>
      </c>
      <c r="AH1187" s="383" t="s">
        <v>34</v>
      </c>
      <c r="AI1187" s="383" t="s">
        <v>36</v>
      </c>
      <c r="AJ1187" s="383" t="s">
        <v>3554</v>
      </c>
      <c r="AK1187" s="384" t="str">
        <f t="shared" si="37"/>
        <v>NO</v>
      </c>
      <c r="AL1187" s="384" t="str">
        <f t="shared" si="38"/>
        <v>NO</v>
      </c>
      <c r="AN1187" s="196"/>
    </row>
    <row r="1188" spans="1:40" s="181" customFormat="1" x14ac:dyDescent="0.25">
      <c r="A1188" s="381" t="s">
        <v>3224</v>
      </c>
      <c r="B1188" s="382" t="s">
        <v>868</v>
      </c>
      <c r="C1188" s="382" t="s">
        <v>30</v>
      </c>
      <c r="D1188" s="382" t="s">
        <v>2326</v>
      </c>
      <c r="E1188" s="382" t="s">
        <v>3</v>
      </c>
      <c r="F1188" s="383"/>
      <c r="G1188" s="383">
        <v>10</v>
      </c>
      <c r="H1188" s="383" t="s">
        <v>11</v>
      </c>
      <c r="I1188" s="383"/>
      <c r="J1188" s="383">
        <v>9</v>
      </c>
      <c r="K1188" s="383" t="s">
        <v>11</v>
      </c>
      <c r="L1188" s="385"/>
      <c r="M1188" s="383">
        <v>4</v>
      </c>
      <c r="N1188" s="383" t="s">
        <v>11</v>
      </c>
      <c r="O1188" s="385"/>
      <c r="P1188" s="385">
        <v>1</v>
      </c>
      <c r="Q1188" s="386" t="s">
        <v>11</v>
      </c>
      <c r="R1188" s="383"/>
      <c r="S1188" s="383">
        <v>9</v>
      </c>
      <c r="T1188" s="386" t="s">
        <v>11</v>
      </c>
      <c r="U1188" s="386"/>
      <c r="V1188" s="386">
        <v>9</v>
      </c>
      <c r="W1188" s="386" t="s">
        <v>11</v>
      </c>
      <c r="X1188" s="383"/>
      <c r="Y1188" s="383">
        <v>8</v>
      </c>
      <c r="Z1188" s="386" t="s">
        <v>11</v>
      </c>
      <c r="AA1188" s="386"/>
      <c r="AB1188" s="386">
        <v>8</v>
      </c>
      <c r="AC1188" s="386" t="s">
        <v>11</v>
      </c>
      <c r="AD1188" s="383"/>
      <c r="AE1188" s="383" t="s">
        <v>36</v>
      </c>
      <c r="AF1188" s="383">
        <v>87</v>
      </c>
      <c r="AG1188" s="383" t="s">
        <v>40</v>
      </c>
      <c r="AH1188" s="383" t="s">
        <v>36</v>
      </c>
      <c r="AI1188" s="383" t="s">
        <v>36</v>
      </c>
      <c r="AJ1188" s="383" t="s">
        <v>3554</v>
      </c>
      <c r="AK1188" s="384" t="str">
        <f t="shared" si="37"/>
        <v>NA</v>
      </c>
      <c r="AL1188" s="384" t="str">
        <f t="shared" si="38"/>
        <v>NA</v>
      </c>
      <c r="AN1188" s="196"/>
    </row>
    <row r="1189" spans="1:40" s="181" customFormat="1" x14ac:dyDescent="0.25">
      <c r="A1189" s="381" t="s">
        <v>3224</v>
      </c>
      <c r="B1189" s="382" t="s">
        <v>679</v>
      </c>
      <c r="C1189" s="382" t="s">
        <v>30</v>
      </c>
      <c r="D1189" s="382" t="s">
        <v>680</v>
      </c>
      <c r="E1189" s="382" t="s">
        <v>3</v>
      </c>
      <c r="F1189" s="383"/>
      <c r="G1189" s="383">
        <v>3</v>
      </c>
      <c r="H1189" s="383" t="s">
        <v>11</v>
      </c>
      <c r="I1189" s="383"/>
      <c r="J1189" s="383">
        <v>1</v>
      </c>
      <c r="K1189" s="383" t="s">
        <v>11</v>
      </c>
      <c r="L1189" s="385"/>
      <c r="M1189" s="383">
        <v>1</v>
      </c>
      <c r="N1189" s="383" t="s">
        <v>11</v>
      </c>
      <c r="O1189" s="385"/>
      <c r="P1189" s="385">
        <v>3</v>
      </c>
      <c r="Q1189" s="386" t="s">
        <v>11</v>
      </c>
      <c r="R1189" s="383"/>
      <c r="S1189" s="383">
        <v>3</v>
      </c>
      <c r="T1189" s="386" t="s">
        <v>11</v>
      </c>
      <c r="U1189" s="386"/>
      <c r="V1189" s="386">
        <v>3</v>
      </c>
      <c r="W1189" s="386" t="s">
        <v>11</v>
      </c>
      <c r="X1189" s="383"/>
      <c r="Y1189" s="383">
        <v>1</v>
      </c>
      <c r="Z1189" s="386" t="s">
        <v>11</v>
      </c>
      <c r="AA1189" s="386"/>
      <c r="AB1189" s="386">
        <v>1</v>
      </c>
      <c r="AC1189" s="386" t="s">
        <v>11</v>
      </c>
      <c r="AD1189" s="383"/>
      <c r="AE1189" s="383" t="s">
        <v>36</v>
      </c>
      <c r="AF1189" s="383">
        <v>92</v>
      </c>
      <c r="AG1189" s="383" t="s">
        <v>681</v>
      </c>
      <c r="AH1189" s="383" t="s">
        <v>36</v>
      </c>
      <c r="AI1189" s="383" t="s">
        <v>34</v>
      </c>
      <c r="AJ1189" s="383" t="s">
        <v>3554</v>
      </c>
      <c r="AK1189" s="384" t="str">
        <f t="shared" si="37"/>
        <v>NA</v>
      </c>
      <c r="AL1189" s="384" t="str">
        <f t="shared" si="38"/>
        <v>NA</v>
      </c>
      <c r="AN1189" s="196"/>
    </row>
    <row r="1190" spans="1:40" s="181" customFormat="1" x14ac:dyDescent="0.25">
      <c r="A1190" s="381" t="s">
        <v>3224</v>
      </c>
      <c r="B1190" s="382" t="s">
        <v>682</v>
      </c>
      <c r="C1190" s="382" t="s">
        <v>30</v>
      </c>
      <c r="D1190" s="382" t="s">
        <v>683</v>
      </c>
      <c r="E1190" s="382" t="s">
        <v>3</v>
      </c>
      <c r="F1190" s="383"/>
      <c r="G1190" s="383">
        <v>0</v>
      </c>
      <c r="H1190" s="383" t="s">
        <v>11</v>
      </c>
      <c r="I1190" s="383"/>
      <c r="J1190" s="383">
        <v>0</v>
      </c>
      <c r="K1190" s="383" t="s">
        <v>11</v>
      </c>
      <c r="L1190" s="385"/>
      <c r="M1190" s="383">
        <v>0</v>
      </c>
      <c r="N1190" s="383" t="s">
        <v>11</v>
      </c>
      <c r="O1190" s="385"/>
      <c r="P1190" s="385">
        <v>1</v>
      </c>
      <c r="Q1190" s="386" t="s">
        <v>11</v>
      </c>
      <c r="R1190" s="383"/>
      <c r="S1190" s="383">
        <v>0</v>
      </c>
      <c r="T1190" s="386" t="s">
        <v>11</v>
      </c>
      <c r="U1190" s="386"/>
      <c r="V1190" s="386">
        <v>0</v>
      </c>
      <c r="W1190" s="386" t="s">
        <v>11</v>
      </c>
      <c r="X1190" s="383"/>
      <c r="Y1190" s="383">
        <v>0</v>
      </c>
      <c r="Z1190" s="386" t="s">
        <v>11</v>
      </c>
      <c r="AA1190" s="386"/>
      <c r="AB1190" s="386">
        <v>0</v>
      </c>
      <c r="AC1190" s="386" t="s">
        <v>11</v>
      </c>
      <c r="AD1190" s="383" t="s">
        <v>33</v>
      </c>
      <c r="AE1190" s="383" t="s">
        <v>36</v>
      </c>
      <c r="AF1190" s="383">
        <v>92</v>
      </c>
      <c r="AG1190" s="383" t="s">
        <v>681</v>
      </c>
      <c r="AH1190" s="383" t="s">
        <v>36</v>
      </c>
      <c r="AI1190" s="383" t="s">
        <v>34</v>
      </c>
      <c r="AJ1190" s="383" t="s">
        <v>3554</v>
      </c>
      <c r="AK1190" s="384" t="str">
        <f t="shared" si="37"/>
        <v>NA</v>
      </c>
      <c r="AL1190" s="384" t="str">
        <f t="shared" si="38"/>
        <v>NA</v>
      </c>
      <c r="AN1190" s="196"/>
    </row>
    <row r="1191" spans="1:40" s="181" customFormat="1" x14ac:dyDescent="0.25">
      <c r="A1191" s="381" t="s">
        <v>3224</v>
      </c>
      <c r="B1191" s="382" t="s">
        <v>684</v>
      </c>
      <c r="C1191" s="382" t="s">
        <v>30</v>
      </c>
      <c r="D1191" s="382" t="s">
        <v>685</v>
      </c>
      <c r="E1191" s="382" t="s">
        <v>3</v>
      </c>
      <c r="F1191" s="383">
        <v>100</v>
      </c>
      <c r="G1191" s="383">
        <v>271</v>
      </c>
      <c r="H1191" s="383" t="s">
        <v>835</v>
      </c>
      <c r="I1191" s="383">
        <v>99</v>
      </c>
      <c r="J1191" s="383">
        <v>133</v>
      </c>
      <c r="K1191" s="383" t="s">
        <v>835</v>
      </c>
      <c r="L1191" s="385">
        <v>92</v>
      </c>
      <c r="M1191" s="383">
        <v>131</v>
      </c>
      <c r="N1191" s="383" t="s">
        <v>835</v>
      </c>
      <c r="O1191" s="385">
        <v>75</v>
      </c>
      <c r="P1191" s="385">
        <v>129</v>
      </c>
      <c r="Q1191" s="386" t="s">
        <v>835</v>
      </c>
      <c r="R1191" s="383">
        <v>27</v>
      </c>
      <c r="S1191" s="383">
        <v>264</v>
      </c>
      <c r="T1191" s="386" t="s">
        <v>36</v>
      </c>
      <c r="U1191" s="386">
        <v>26</v>
      </c>
      <c r="V1191" s="386">
        <v>253</v>
      </c>
      <c r="W1191" s="386" t="s">
        <v>834</v>
      </c>
      <c r="X1191" s="383">
        <v>55</v>
      </c>
      <c r="Y1191" s="383">
        <v>129</v>
      </c>
      <c r="Z1191" s="386" t="s">
        <v>36</v>
      </c>
      <c r="AA1191" s="386">
        <v>53</v>
      </c>
      <c r="AB1191" s="386">
        <v>124</v>
      </c>
      <c r="AC1191" s="386" t="s">
        <v>834</v>
      </c>
      <c r="AD1191" s="383"/>
      <c r="AE1191" s="383" t="s">
        <v>36</v>
      </c>
      <c r="AF1191" s="383">
        <v>77</v>
      </c>
      <c r="AG1191" s="383" t="s">
        <v>681</v>
      </c>
      <c r="AH1191" s="383" t="s">
        <v>34</v>
      </c>
      <c r="AI1191" s="383" t="s">
        <v>36</v>
      </c>
      <c r="AJ1191" s="383" t="s">
        <v>3554</v>
      </c>
      <c r="AK1191" s="384" t="str">
        <f t="shared" si="37"/>
        <v>NO</v>
      </c>
      <c r="AL1191" s="384" t="str">
        <f t="shared" si="38"/>
        <v>NO</v>
      </c>
      <c r="AN1191" s="196"/>
    </row>
    <row r="1192" spans="1:40" s="181" customFormat="1" x14ac:dyDescent="0.25">
      <c r="A1192" s="381" t="s">
        <v>3224</v>
      </c>
      <c r="B1192" s="382" t="s">
        <v>686</v>
      </c>
      <c r="C1192" s="382" t="s">
        <v>30</v>
      </c>
      <c r="D1192" s="382" t="s">
        <v>687</v>
      </c>
      <c r="E1192" s="382" t="s">
        <v>3</v>
      </c>
      <c r="F1192" s="383"/>
      <c r="G1192" s="383">
        <v>2</v>
      </c>
      <c r="H1192" s="383" t="s">
        <v>11</v>
      </c>
      <c r="I1192" s="383"/>
      <c r="J1192" s="383">
        <v>1</v>
      </c>
      <c r="K1192" s="383" t="s">
        <v>11</v>
      </c>
      <c r="L1192" s="385"/>
      <c r="M1192" s="383">
        <v>1</v>
      </c>
      <c r="N1192" s="383" t="s">
        <v>11</v>
      </c>
      <c r="O1192" s="385"/>
      <c r="P1192" s="385">
        <v>0</v>
      </c>
      <c r="Q1192" s="386" t="s">
        <v>11</v>
      </c>
      <c r="R1192" s="383"/>
      <c r="S1192" s="383">
        <v>2</v>
      </c>
      <c r="T1192" s="386" t="s">
        <v>11</v>
      </c>
      <c r="U1192" s="386"/>
      <c r="V1192" s="386">
        <v>2</v>
      </c>
      <c r="W1192" s="386" t="s">
        <v>11</v>
      </c>
      <c r="X1192" s="383"/>
      <c r="Y1192" s="383">
        <v>1</v>
      </c>
      <c r="Z1192" s="386" t="s">
        <v>11</v>
      </c>
      <c r="AA1192" s="386"/>
      <c r="AB1192" s="386">
        <v>1</v>
      </c>
      <c r="AC1192" s="386" t="s">
        <v>11</v>
      </c>
      <c r="AD1192" s="383" t="s">
        <v>33</v>
      </c>
      <c r="AE1192" s="383" t="s">
        <v>34</v>
      </c>
      <c r="AF1192" s="383">
        <v>100</v>
      </c>
      <c r="AG1192" s="383" t="s">
        <v>681</v>
      </c>
      <c r="AH1192" s="383" t="s">
        <v>34</v>
      </c>
      <c r="AI1192" s="383" t="s">
        <v>34</v>
      </c>
      <c r="AJ1192" s="383" t="s">
        <v>3554</v>
      </c>
      <c r="AK1192" s="384" t="str">
        <f t="shared" si="37"/>
        <v>NA</v>
      </c>
      <c r="AL1192" s="384" t="str">
        <f t="shared" si="38"/>
        <v>NA</v>
      </c>
      <c r="AN1192" s="196"/>
    </row>
    <row r="1193" spans="1:40" s="181" customFormat="1" x14ac:dyDescent="0.25">
      <c r="A1193" s="381" t="s">
        <v>3224</v>
      </c>
      <c r="B1193" s="382" t="s">
        <v>688</v>
      </c>
      <c r="C1193" s="382" t="s">
        <v>30</v>
      </c>
      <c r="D1193" s="382" t="s">
        <v>689</v>
      </c>
      <c r="E1193" s="382" t="s">
        <v>3</v>
      </c>
      <c r="F1193" s="383">
        <v>75</v>
      </c>
      <c r="G1193" s="383">
        <v>119</v>
      </c>
      <c r="H1193" s="383" t="s">
        <v>834</v>
      </c>
      <c r="I1193" s="383">
        <v>74</v>
      </c>
      <c r="J1193" s="383">
        <v>54</v>
      </c>
      <c r="K1193" s="383" t="s">
        <v>834</v>
      </c>
      <c r="L1193" s="385"/>
      <c r="M1193" s="383">
        <v>22</v>
      </c>
      <c r="N1193" s="383" t="s">
        <v>11</v>
      </c>
      <c r="O1193" s="385">
        <v>7</v>
      </c>
      <c r="P1193" s="385">
        <v>60</v>
      </c>
      <c r="Q1193" s="386" t="s">
        <v>835</v>
      </c>
      <c r="R1193" s="383">
        <v>7</v>
      </c>
      <c r="S1193" s="383">
        <v>30</v>
      </c>
      <c r="T1193" s="386" t="s">
        <v>36</v>
      </c>
      <c r="U1193" s="386"/>
      <c r="V1193" s="386">
        <v>18</v>
      </c>
      <c r="W1193" s="386" t="s">
        <v>11</v>
      </c>
      <c r="X1193" s="383"/>
      <c r="Y1193" s="383">
        <v>10</v>
      </c>
      <c r="Z1193" s="386" t="s">
        <v>11</v>
      </c>
      <c r="AA1193" s="386"/>
      <c r="AB1193" s="386">
        <v>5</v>
      </c>
      <c r="AC1193" s="386" t="s">
        <v>11</v>
      </c>
      <c r="AD1193" s="383"/>
      <c r="AE1193" s="383" t="s">
        <v>36</v>
      </c>
      <c r="AF1193" s="383">
        <v>67</v>
      </c>
      <c r="AG1193" s="383" t="s">
        <v>681</v>
      </c>
      <c r="AH1193" s="383" t="s">
        <v>34</v>
      </c>
      <c r="AI1193" s="383" t="s">
        <v>34</v>
      </c>
      <c r="AJ1193" s="383" t="s">
        <v>3554</v>
      </c>
      <c r="AK1193" s="384" t="str">
        <f t="shared" si="37"/>
        <v>NO</v>
      </c>
      <c r="AL1193" s="384" t="str">
        <f t="shared" si="38"/>
        <v>NA</v>
      </c>
      <c r="AN1193" s="196"/>
    </row>
    <row r="1194" spans="1:40" s="181" customFormat="1" x14ac:dyDescent="0.25">
      <c r="A1194" s="381" t="s">
        <v>3224</v>
      </c>
      <c r="B1194" s="382" t="s">
        <v>692</v>
      </c>
      <c r="C1194" s="382" t="s">
        <v>30</v>
      </c>
      <c r="D1194" s="382" t="s">
        <v>693</v>
      </c>
      <c r="E1194" s="382" t="s">
        <v>3</v>
      </c>
      <c r="F1194" s="383"/>
      <c r="G1194" s="383">
        <v>10</v>
      </c>
      <c r="H1194" s="383" t="s">
        <v>11</v>
      </c>
      <c r="I1194" s="383"/>
      <c r="J1194" s="383">
        <v>4</v>
      </c>
      <c r="K1194" s="383" t="s">
        <v>11</v>
      </c>
      <c r="L1194" s="385"/>
      <c r="M1194" s="383">
        <v>4</v>
      </c>
      <c r="N1194" s="383" t="s">
        <v>11</v>
      </c>
      <c r="O1194" s="385"/>
      <c r="P1194" s="385">
        <v>4</v>
      </c>
      <c r="Q1194" s="386" t="s">
        <v>11</v>
      </c>
      <c r="R1194" s="383"/>
      <c r="S1194" s="383">
        <v>10</v>
      </c>
      <c r="T1194" s="386" t="s">
        <v>11</v>
      </c>
      <c r="U1194" s="386"/>
      <c r="V1194" s="386">
        <v>9</v>
      </c>
      <c r="W1194" s="386" t="s">
        <v>11</v>
      </c>
      <c r="X1194" s="383"/>
      <c r="Y1194" s="383">
        <v>4</v>
      </c>
      <c r="Z1194" s="386" t="s">
        <v>11</v>
      </c>
      <c r="AA1194" s="386"/>
      <c r="AB1194" s="386">
        <v>3</v>
      </c>
      <c r="AC1194" s="386" t="s">
        <v>11</v>
      </c>
      <c r="AD1194" s="383"/>
      <c r="AE1194" s="383" t="s">
        <v>36</v>
      </c>
      <c r="AF1194" s="383">
        <v>92</v>
      </c>
      <c r="AG1194" s="383" t="s">
        <v>681</v>
      </c>
      <c r="AH1194" s="383" t="s">
        <v>36</v>
      </c>
      <c r="AI1194" s="383" t="s">
        <v>34</v>
      </c>
      <c r="AJ1194" s="383" t="s">
        <v>3554</v>
      </c>
      <c r="AK1194" s="384" t="str">
        <f t="shared" si="37"/>
        <v>NA</v>
      </c>
      <c r="AL1194" s="384" t="str">
        <f t="shared" si="38"/>
        <v>NA</v>
      </c>
      <c r="AN1194" s="196"/>
    </row>
    <row r="1195" spans="1:40" s="181" customFormat="1" x14ac:dyDescent="0.25">
      <c r="A1195" s="381" t="s">
        <v>3224</v>
      </c>
      <c r="B1195" s="382" t="s">
        <v>694</v>
      </c>
      <c r="C1195" s="382" t="s">
        <v>30</v>
      </c>
      <c r="D1195" s="382" t="s">
        <v>695</v>
      </c>
      <c r="E1195" s="382" t="s">
        <v>3</v>
      </c>
      <c r="F1195" s="383"/>
      <c r="G1195" s="383">
        <v>8</v>
      </c>
      <c r="H1195" s="383" t="s">
        <v>11</v>
      </c>
      <c r="I1195" s="383"/>
      <c r="J1195" s="383">
        <v>4</v>
      </c>
      <c r="K1195" s="383" t="s">
        <v>11</v>
      </c>
      <c r="L1195" s="385"/>
      <c r="M1195" s="383">
        <v>4</v>
      </c>
      <c r="N1195" s="383" t="s">
        <v>11</v>
      </c>
      <c r="O1195" s="385"/>
      <c r="P1195" s="385">
        <v>2</v>
      </c>
      <c r="Q1195" s="386" t="s">
        <v>11</v>
      </c>
      <c r="R1195" s="383"/>
      <c r="S1195" s="383">
        <v>8</v>
      </c>
      <c r="T1195" s="386" t="s">
        <v>11</v>
      </c>
      <c r="U1195" s="386"/>
      <c r="V1195" s="386">
        <v>7</v>
      </c>
      <c r="W1195" s="386" t="s">
        <v>11</v>
      </c>
      <c r="X1195" s="383"/>
      <c r="Y1195" s="383">
        <v>4</v>
      </c>
      <c r="Z1195" s="386" t="s">
        <v>11</v>
      </c>
      <c r="AA1195" s="386"/>
      <c r="AB1195" s="386">
        <v>4</v>
      </c>
      <c r="AC1195" s="386" t="s">
        <v>11</v>
      </c>
      <c r="AD1195" s="383"/>
      <c r="AE1195" s="383" t="s">
        <v>34</v>
      </c>
      <c r="AF1195" s="383">
        <v>100</v>
      </c>
      <c r="AG1195" s="383" t="s">
        <v>681</v>
      </c>
      <c r="AH1195" s="383" t="s">
        <v>36</v>
      </c>
      <c r="AI1195" s="383" t="s">
        <v>34</v>
      </c>
      <c r="AJ1195" s="383" t="s">
        <v>3554</v>
      </c>
      <c r="AK1195" s="384" t="str">
        <f t="shared" si="37"/>
        <v>NA</v>
      </c>
      <c r="AL1195" s="384" t="str">
        <f t="shared" si="38"/>
        <v>NA</v>
      </c>
      <c r="AN1195" s="196"/>
    </row>
    <row r="1196" spans="1:40" s="181" customFormat="1" x14ac:dyDescent="0.25">
      <c r="A1196" s="381" t="s">
        <v>3224</v>
      </c>
      <c r="B1196" s="382" t="s">
        <v>696</v>
      </c>
      <c r="C1196" s="382" t="s">
        <v>30</v>
      </c>
      <c r="D1196" s="382" t="s">
        <v>697</v>
      </c>
      <c r="E1196" s="382" t="s">
        <v>3</v>
      </c>
      <c r="F1196" s="383"/>
      <c r="G1196" s="383">
        <v>23</v>
      </c>
      <c r="H1196" s="383" t="s">
        <v>11</v>
      </c>
      <c r="I1196" s="383"/>
      <c r="J1196" s="383">
        <v>11</v>
      </c>
      <c r="K1196" s="383" t="s">
        <v>11</v>
      </c>
      <c r="L1196" s="385"/>
      <c r="M1196" s="383">
        <v>12</v>
      </c>
      <c r="N1196" s="383" t="s">
        <v>11</v>
      </c>
      <c r="O1196" s="385"/>
      <c r="P1196" s="385">
        <v>5</v>
      </c>
      <c r="Q1196" s="386" t="s">
        <v>11</v>
      </c>
      <c r="R1196" s="383"/>
      <c r="S1196" s="383">
        <v>23</v>
      </c>
      <c r="T1196" s="386" t="s">
        <v>11</v>
      </c>
      <c r="U1196" s="386"/>
      <c r="V1196" s="386">
        <v>21</v>
      </c>
      <c r="W1196" s="386" t="s">
        <v>11</v>
      </c>
      <c r="X1196" s="383"/>
      <c r="Y1196" s="383">
        <v>11</v>
      </c>
      <c r="Z1196" s="386" t="s">
        <v>11</v>
      </c>
      <c r="AA1196" s="386"/>
      <c r="AB1196" s="386">
        <v>10</v>
      </c>
      <c r="AC1196" s="386" t="s">
        <v>11</v>
      </c>
      <c r="AD1196" s="383"/>
      <c r="AE1196" s="383" t="s">
        <v>36</v>
      </c>
      <c r="AF1196" s="383">
        <v>82</v>
      </c>
      <c r="AG1196" s="383" t="s">
        <v>681</v>
      </c>
      <c r="AH1196" s="383" t="s">
        <v>36</v>
      </c>
      <c r="AI1196" s="383" t="s">
        <v>34</v>
      </c>
      <c r="AJ1196" s="383" t="s">
        <v>3554</v>
      </c>
      <c r="AK1196" s="384" t="str">
        <f t="shared" si="37"/>
        <v>NA</v>
      </c>
      <c r="AL1196" s="384" t="str">
        <f t="shared" si="38"/>
        <v>NA</v>
      </c>
      <c r="AN1196" s="196"/>
    </row>
    <row r="1197" spans="1:40" s="181" customFormat="1" x14ac:dyDescent="0.25">
      <c r="A1197" s="381" t="s">
        <v>3224</v>
      </c>
      <c r="B1197" s="382" t="s">
        <v>870</v>
      </c>
      <c r="C1197" s="382" t="s">
        <v>30</v>
      </c>
      <c r="D1197" s="382" t="s">
        <v>911</v>
      </c>
      <c r="E1197" s="382" t="s">
        <v>3</v>
      </c>
      <c r="F1197" s="383"/>
      <c r="G1197" s="383">
        <v>2</v>
      </c>
      <c r="H1197" s="383" t="s">
        <v>11</v>
      </c>
      <c r="I1197" s="383"/>
      <c r="J1197" s="383">
        <v>0</v>
      </c>
      <c r="K1197" s="383" t="s">
        <v>11</v>
      </c>
      <c r="L1197" s="385"/>
      <c r="M1197" s="383">
        <v>0</v>
      </c>
      <c r="N1197" s="383" t="s">
        <v>11</v>
      </c>
      <c r="O1197" s="385"/>
      <c r="P1197" s="385"/>
      <c r="Q1197" s="386" t="s">
        <v>11</v>
      </c>
      <c r="R1197" s="383"/>
      <c r="S1197" s="383">
        <v>2</v>
      </c>
      <c r="T1197" s="386" t="s">
        <v>11</v>
      </c>
      <c r="U1197" s="386"/>
      <c r="V1197" s="386">
        <v>2</v>
      </c>
      <c r="W1197" s="386" t="s">
        <v>11</v>
      </c>
      <c r="X1197" s="383"/>
      <c r="Y1197" s="383">
        <v>0</v>
      </c>
      <c r="Z1197" s="386" t="s">
        <v>11</v>
      </c>
      <c r="AA1197" s="386"/>
      <c r="AB1197" s="386">
        <v>0</v>
      </c>
      <c r="AC1197" s="386" t="s">
        <v>11</v>
      </c>
      <c r="AD1197" s="383"/>
      <c r="AE1197" s="383" t="s">
        <v>36</v>
      </c>
      <c r="AF1197" s="383">
        <v>97</v>
      </c>
      <c r="AG1197" s="383" t="s">
        <v>681</v>
      </c>
      <c r="AH1197" s="383" t="s">
        <v>34</v>
      </c>
      <c r="AI1197" s="383" t="s">
        <v>34</v>
      </c>
      <c r="AJ1197" s="383" t="s">
        <v>3554</v>
      </c>
      <c r="AK1197" s="384" t="str">
        <f t="shared" si="37"/>
        <v>NA</v>
      </c>
      <c r="AL1197" s="384" t="str">
        <f t="shared" si="38"/>
        <v>NA</v>
      </c>
      <c r="AN1197" s="196"/>
    </row>
    <row r="1198" spans="1:40" s="181" customFormat="1" x14ac:dyDescent="0.25">
      <c r="A1198" s="381" t="s">
        <v>3224</v>
      </c>
      <c r="B1198" s="382" t="s">
        <v>871</v>
      </c>
      <c r="C1198" s="382" t="s">
        <v>30</v>
      </c>
      <c r="D1198" s="382" t="s">
        <v>2249</v>
      </c>
      <c r="E1198" s="382" t="s">
        <v>3</v>
      </c>
      <c r="F1198" s="383">
        <v>100</v>
      </c>
      <c r="G1198" s="383">
        <v>39</v>
      </c>
      <c r="H1198" s="383" t="s">
        <v>835</v>
      </c>
      <c r="I1198" s="383"/>
      <c r="J1198" s="383">
        <v>20</v>
      </c>
      <c r="K1198" s="383" t="s">
        <v>11</v>
      </c>
      <c r="L1198" s="385"/>
      <c r="M1198" s="383">
        <v>21</v>
      </c>
      <c r="N1198" s="383" t="s">
        <v>11</v>
      </c>
      <c r="O1198" s="385"/>
      <c r="P1198" s="385"/>
      <c r="Q1198" s="386" t="s">
        <v>11</v>
      </c>
      <c r="R1198" s="383"/>
      <c r="S1198" s="383">
        <v>37</v>
      </c>
      <c r="T1198" s="386" t="s">
        <v>11</v>
      </c>
      <c r="U1198" s="386"/>
      <c r="V1198" s="386">
        <v>37</v>
      </c>
      <c r="W1198" s="386" t="s">
        <v>11</v>
      </c>
      <c r="X1198" s="383"/>
      <c r="Y1198" s="383">
        <v>19</v>
      </c>
      <c r="Z1198" s="386" t="s">
        <v>11</v>
      </c>
      <c r="AA1198" s="386"/>
      <c r="AB1198" s="386">
        <v>19</v>
      </c>
      <c r="AC1198" s="386" t="s">
        <v>11</v>
      </c>
      <c r="AD1198" s="383" t="s">
        <v>33</v>
      </c>
      <c r="AE1198" s="383" t="s">
        <v>34</v>
      </c>
      <c r="AF1198" s="383">
        <v>100</v>
      </c>
      <c r="AG1198" s="383" t="s">
        <v>681</v>
      </c>
      <c r="AH1198" s="383" t="s">
        <v>36</v>
      </c>
      <c r="AI1198" s="383" t="s">
        <v>36</v>
      </c>
      <c r="AJ1198" s="383" t="s">
        <v>3554</v>
      </c>
      <c r="AK1198" s="384" t="str">
        <f t="shared" si="37"/>
        <v>NA</v>
      </c>
      <c r="AL1198" s="384" t="str">
        <f t="shared" si="38"/>
        <v>NA</v>
      </c>
      <c r="AN1198" s="196"/>
    </row>
    <row r="1199" spans="1:40" x14ac:dyDescent="0.25">
      <c r="A1199" s="381" t="s">
        <v>3224</v>
      </c>
      <c r="B1199" s="382" t="s">
        <v>873</v>
      </c>
      <c r="C1199" s="382" t="s">
        <v>30</v>
      </c>
      <c r="D1199" s="382" t="s">
        <v>2250</v>
      </c>
      <c r="E1199" s="382" t="s">
        <v>3</v>
      </c>
      <c r="F1199" s="383">
        <v>100</v>
      </c>
      <c r="G1199" s="383">
        <v>64</v>
      </c>
      <c r="H1199" s="383" t="s">
        <v>835</v>
      </c>
      <c r="I1199" s="383">
        <v>100</v>
      </c>
      <c r="J1199" s="383">
        <v>34</v>
      </c>
      <c r="K1199" s="383" t="s">
        <v>835</v>
      </c>
      <c r="L1199" s="385"/>
      <c r="M1199" s="383">
        <v>34</v>
      </c>
      <c r="N1199" s="383" t="s">
        <v>835</v>
      </c>
      <c r="O1199" s="385"/>
      <c r="P1199" s="385"/>
      <c r="Q1199" s="386" t="s">
        <v>11</v>
      </c>
      <c r="R1199" s="383">
        <v>63</v>
      </c>
      <c r="S1199" s="383">
        <v>64</v>
      </c>
      <c r="T1199" s="386" t="s">
        <v>36</v>
      </c>
      <c r="U1199" s="386">
        <v>60</v>
      </c>
      <c r="V1199" s="386">
        <v>62</v>
      </c>
      <c r="W1199" s="386" t="s">
        <v>834</v>
      </c>
      <c r="X1199" s="383">
        <v>85</v>
      </c>
      <c r="Y1199" s="383">
        <v>34</v>
      </c>
      <c r="Z1199" s="386" t="s">
        <v>34</v>
      </c>
      <c r="AA1199" s="386">
        <v>85</v>
      </c>
      <c r="AB1199" s="386">
        <v>34</v>
      </c>
      <c r="AC1199" s="386" t="s">
        <v>11</v>
      </c>
      <c r="AD1199" s="383" t="s">
        <v>33</v>
      </c>
      <c r="AE1199" s="383" t="s">
        <v>36</v>
      </c>
      <c r="AF1199" s="383">
        <v>90</v>
      </c>
      <c r="AG1199" s="383" t="s">
        <v>681</v>
      </c>
      <c r="AH1199" s="383" t="s">
        <v>34</v>
      </c>
      <c r="AI1199" s="383" t="s">
        <v>36</v>
      </c>
      <c r="AJ1199" s="383" t="s">
        <v>3554</v>
      </c>
      <c r="AK1199" s="384" t="str">
        <f t="shared" si="37"/>
        <v>NO</v>
      </c>
      <c r="AL1199" s="384" t="str">
        <f t="shared" si="38"/>
        <v>Yes-AB</v>
      </c>
    </row>
    <row r="1200" spans="1:40" x14ac:dyDescent="0.25">
      <c r="A1200" s="381" t="s">
        <v>3224</v>
      </c>
      <c r="B1200" s="382" t="s">
        <v>698</v>
      </c>
      <c r="C1200" s="382" t="s">
        <v>30</v>
      </c>
      <c r="D1200" s="382" t="s">
        <v>699</v>
      </c>
      <c r="E1200" s="382" t="s">
        <v>3</v>
      </c>
      <c r="F1200" s="383"/>
      <c r="G1200" s="383">
        <v>11</v>
      </c>
      <c r="H1200" s="383" t="s">
        <v>11</v>
      </c>
      <c r="I1200" s="383"/>
      <c r="J1200" s="383">
        <v>3</v>
      </c>
      <c r="K1200" s="383" t="s">
        <v>11</v>
      </c>
      <c r="L1200" s="385"/>
      <c r="M1200" s="383">
        <v>3</v>
      </c>
      <c r="N1200" s="383" t="s">
        <v>11</v>
      </c>
      <c r="O1200" s="385"/>
      <c r="P1200" s="385">
        <v>0</v>
      </c>
      <c r="Q1200" s="386" t="s">
        <v>11</v>
      </c>
      <c r="R1200" s="383"/>
      <c r="S1200" s="383">
        <v>11</v>
      </c>
      <c r="T1200" s="386" t="s">
        <v>11</v>
      </c>
      <c r="U1200" s="386"/>
      <c r="V1200" s="386">
        <v>10</v>
      </c>
      <c r="W1200" s="386" t="s">
        <v>11</v>
      </c>
      <c r="X1200" s="383"/>
      <c r="Y1200" s="383">
        <v>3</v>
      </c>
      <c r="Z1200" s="386" t="s">
        <v>11</v>
      </c>
      <c r="AA1200" s="386"/>
      <c r="AB1200" s="386">
        <v>2</v>
      </c>
      <c r="AC1200" s="386" t="s">
        <v>11</v>
      </c>
      <c r="AD1200" s="383"/>
      <c r="AE1200" s="383" t="s">
        <v>36</v>
      </c>
      <c r="AF1200" s="383">
        <v>90</v>
      </c>
      <c r="AG1200" s="383" t="s">
        <v>681</v>
      </c>
      <c r="AH1200" s="383" t="s">
        <v>34</v>
      </c>
      <c r="AI1200" s="383" t="s">
        <v>34</v>
      </c>
      <c r="AJ1200" s="383" t="s">
        <v>3554</v>
      </c>
      <c r="AK1200" s="384" t="str">
        <f t="shared" si="37"/>
        <v>NA</v>
      </c>
      <c r="AL1200" s="384" t="str">
        <f t="shared" si="38"/>
        <v>NA</v>
      </c>
    </row>
    <row r="1201" spans="1:40" x14ac:dyDescent="0.25">
      <c r="A1201" s="381" t="s">
        <v>3224</v>
      </c>
      <c r="B1201" s="382" t="s">
        <v>700</v>
      </c>
      <c r="C1201" s="382" t="s">
        <v>30</v>
      </c>
      <c r="D1201" s="382" t="s">
        <v>701</v>
      </c>
      <c r="E1201" s="382" t="s">
        <v>3</v>
      </c>
      <c r="F1201" s="383"/>
      <c r="G1201" s="383">
        <v>13</v>
      </c>
      <c r="H1201" s="383" t="s">
        <v>11</v>
      </c>
      <c r="I1201" s="383"/>
      <c r="J1201" s="383">
        <v>9</v>
      </c>
      <c r="K1201" s="383" t="s">
        <v>11</v>
      </c>
      <c r="L1201" s="385"/>
      <c r="M1201" s="383">
        <v>7</v>
      </c>
      <c r="N1201" s="383" t="s">
        <v>11</v>
      </c>
      <c r="O1201" s="385"/>
      <c r="P1201" s="385">
        <v>0</v>
      </c>
      <c r="Q1201" s="386" t="s">
        <v>11</v>
      </c>
      <c r="R1201" s="383"/>
      <c r="S1201" s="383">
        <v>11</v>
      </c>
      <c r="T1201" s="386" t="s">
        <v>11</v>
      </c>
      <c r="U1201" s="386"/>
      <c r="V1201" s="386">
        <v>9</v>
      </c>
      <c r="W1201" s="386" t="s">
        <v>11</v>
      </c>
      <c r="X1201" s="383"/>
      <c r="Y1201" s="383">
        <v>7</v>
      </c>
      <c r="Z1201" s="386" t="s">
        <v>11</v>
      </c>
      <c r="AA1201" s="386"/>
      <c r="AB1201" s="386">
        <v>5</v>
      </c>
      <c r="AC1201" s="386" t="s">
        <v>11</v>
      </c>
      <c r="AD1201" s="383"/>
      <c r="AE1201" s="383" t="s">
        <v>36</v>
      </c>
      <c r="AF1201" s="383">
        <v>85</v>
      </c>
      <c r="AG1201" s="383" t="s">
        <v>681</v>
      </c>
      <c r="AH1201" s="383" t="s">
        <v>34</v>
      </c>
      <c r="AI1201" s="383" t="s">
        <v>34</v>
      </c>
      <c r="AJ1201" s="383" t="s">
        <v>3554</v>
      </c>
      <c r="AK1201" s="384" t="str">
        <f t="shared" si="37"/>
        <v>NA</v>
      </c>
      <c r="AL1201" s="384" t="str">
        <f t="shared" si="38"/>
        <v>NA</v>
      </c>
    </row>
    <row r="1202" spans="1:40" x14ac:dyDescent="0.25">
      <c r="A1202" s="381" t="s">
        <v>3224</v>
      </c>
      <c r="B1202" s="382" t="s">
        <v>702</v>
      </c>
      <c r="C1202" s="382" t="s">
        <v>30</v>
      </c>
      <c r="D1202" s="382" t="s">
        <v>703</v>
      </c>
      <c r="E1202" s="382" t="s">
        <v>3</v>
      </c>
      <c r="F1202" s="383"/>
      <c r="G1202" s="383">
        <v>13</v>
      </c>
      <c r="H1202" s="383" t="s">
        <v>11</v>
      </c>
      <c r="I1202" s="383"/>
      <c r="J1202" s="383">
        <v>5</v>
      </c>
      <c r="K1202" s="383" t="s">
        <v>11</v>
      </c>
      <c r="L1202" s="385"/>
      <c r="M1202" s="383">
        <v>5</v>
      </c>
      <c r="N1202" s="383" t="s">
        <v>11</v>
      </c>
      <c r="O1202" s="385"/>
      <c r="P1202" s="385">
        <v>0</v>
      </c>
      <c r="Q1202" s="386" t="s">
        <v>11</v>
      </c>
      <c r="R1202" s="383"/>
      <c r="S1202" s="383">
        <v>13</v>
      </c>
      <c r="T1202" s="386" t="s">
        <v>11</v>
      </c>
      <c r="U1202" s="386"/>
      <c r="V1202" s="386">
        <v>13</v>
      </c>
      <c r="W1202" s="386" t="s">
        <v>11</v>
      </c>
      <c r="X1202" s="383"/>
      <c r="Y1202" s="383">
        <v>5</v>
      </c>
      <c r="Z1202" s="386" t="s">
        <v>11</v>
      </c>
      <c r="AA1202" s="386"/>
      <c r="AB1202" s="386">
        <v>5</v>
      </c>
      <c r="AC1202" s="386" t="s">
        <v>11</v>
      </c>
      <c r="AD1202" s="383"/>
      <c r="AE1202" s="383" t="s">
        <v>36</v>
      </c>
      <c r="AF1202" s="383">
        <v>92</v>
      </c>
      <c r="AG1202" s="383" t="s">
        <v>681</v>
      </c>
      <c r="AH1202" s="383" t="s">
        <v>34</v>
      </c>
      <c r="AI1202" s="383" t="s">
        <v>34</v>
      </c>
      <c r="AJ1202" s="383" t="s">
        <v>3554</v>
      </c>
      <c r="AK1202" s="384" t="str">
        <f t="shared" si="37"/>
        <v>NA</v>
      </c>
      <c r="AL1202" s="384" t="str">
        <f t="shared" si="38"/>
        <v>NA</v>
      </c>
    </row>
    <row r="1203" spans="1:40" x14ac:dyDescent="0.25">
      <c r="A1203" s="381" t="s">
        <v>3224</v>
      </c>
      <c r="B1203" s="382" t="s">
        <v>877</v>
      </c>
      <c r="C1203" s="382" t="s">
        <v>30</v>
      </c>
      <c r="D1203" s="382" t="s">
        <v>2251</v>
      </c>
      <c r="E1203" s="382" t="s">
        <v>3</v>
      </c>
      <c r="F1203" s="383">
        <v>99</v>
      </c>
      <c r="G1203" s="383">
        <v>187</v>
      </c>
      <c r="H1203" s="383" t="s">
        <v>835</v>
      </c>
      <c r="I1203" s="383">
        <v>98</v>
      </c>
      <c r="J1203" s="383">
        <v>98</v>
      </c>
      <c r="K1203" s="383" t="s">
        <v>835</v>
      </c>
      <c r="L1203" s="385">
        <v>94</v>
      </c>
      <c r="M1203" s="383">
        <v>99</v>
      </c>
      <c r="N1203" s="383" t="s">
        <v>835</v>
      </c>
      <c r="O1203" s="385"/>
      <c r="P1203" s="385"/>
      <c r="Q1203" s="386" t="s">
        <v>11</v>
      </c>
      <c r="R1203" s="383">
        <v>33</v>
      </c>
      <c r="S1203" s="383">
        <v>175</v>
      </c>
      <c r="T1203" s="386" t="s">
        <v>36</v>
      </c>
      <c r="U1203" s="386">
        <v>34</v>
      </c>
      <c r="V1203" s="386">
        <v>167</v>
      </c>
      <c r="W1203" s="386" t="s">
        <v>834</v>
      </c>
      <c r="X1203" s="383">
        <v>55</v>
      </c>
      <c r="Y1203" s="383">
        <v>91</v>
      </c>
      <c r="Z1203" s="386" t="s">
        <v>36</v>
      </c>
      <c r="AA1203" s="386">
        <v>56</v>
      </c>
      <c r="AB1203" s="386">
        <v>89</v>
      </c>
      <c r="AC1203" s="386" t="s">
        <v>834</v>
      </c>
      <c r="AD1203" s="383" t="s">
        <v>57</v>
      </c>
      <c r="AE1203" s="383" t="s">
        <v>36</v>
      </c>
      <c r="AF1203" s="383">
        <v>77</v>
      </c>
      <c r="AG1203" s="383" t="s">
        <v>681</v>
      </c>
      <c r="AH1203" s="383" t="s">
        <v>36</v>
      </c>
      <c r="AI1203" s="383" t="s">
        <v>36</v>
      </c>
      <c r="AJ1203" s="383" t="s">
        <v>3554</v>
      </c>
      <c r="AK1203" s="384" t="str">
        <f t="shared" si="37"/>
        <v>NO</v>
      </c>
      <c r="AL1203" s="384" t="str">
        <f t="shared" si="38"/>
        <v>NO</v>
      </c>
    </row>
    <row r="1204" spans="1:40" x14ac:dyDescent="0.25">
      <c r="A1204" s="381" t="s">
        <v>3224</v>
      </c>
      <c r="B1204" s="382" t="s">
        <v>704</v>
      </c>
      <c r="C1204" s="382" t="s">
        <v>30</v>
      </c>
      <c r="D1204" s="382" t="s">
        <v>705</v>
      </c>
      <c r="E1204" s="382" t="s">
        <v>3</v>
      </c>
      <c r="F1204" s="383"/>
      <c r="G1204" s="383">
        <v>14</v>
      </c>
      <c r="H1204" s="383" t="s">
        <v>11</v>
      </c>
      <c r="I1204" s="383"/>
      <c r="J1204" s="383">
        <v>5</v>
      </c>
      <c r="K1204" s="383" t="s">
        <v>11</v>
      </c>
      <c r="L1204" s="385"/>
      <c r="M1204" s="383">
        <v>4</v>
      </c>
      <c r="N1204" s="383" t="s">
        <v>11</v>
      </c>
      <c r="O1204" s="385"/>
      <c r="P1204" s="385">
        <v>9</v>
      </c>
      <c r="Q1204" s="386" t="s">
        <v>11</v>
      </c>
      <c r="R1204" s="383"/>
      <c r="S1204" s="383">
        <v>13</v>
      </c>
      <c r="T1204" s="386" t="s">
        <v>11</v>
      </c>
      <c r="U1204" s="386"/>
      <c r="V1204" s="386">
        <v>13</v>
      </c>
      <c r="W1204" s="386" t="s">
        <v>11</v>
      </c>
      <c r="X1204" s="383"/>
      <c r="Y1204" s="383">
        <v>4</v>
      </c>
      <c r="Z1204" s="386" t="s">
        <v>11</v>
      </c>
      <c r="AA1204" s="386"/>
      <c r="AB1204" s="386">
        <v>4</v>
      </c>
      <c r="AC1204" s="386" t="s">
        <v>11</v>
      </c>
      <c r="AD1204" s="383"/>
      <c r="AE1204" s="383" t="s">
        <v>36</v>
      </c>
      <c r="AF1204" s="383">
        <v>77</v>
      </c>
      <c r="AG1204" s="383" t="s">
        <v>681</v>
      </c>
      <c r="AH1204" s="383" t="s">
        <v>34</v>
      </c>
      <c r="AI1204" s="383" t="s">
        <v>36</v>
      </c>
      <c r="AJ1204" s="383" t="s">
        <v>3554</v>
      </c>
      <c r="AK1204" s="384" t="str">
        <f t="shared" si="37"/>
        <v>NA</v>
      </c>
      <c r="AL1204" s="384" t="str">
        <f t="shared" si="38"/>
        <v>NA</v>
      </c>
    </row>
    <row r="1205" spans="1:40" x14ac:dyDescent="0.25">
      <c r="A1205" s="381" t="s">
        <v>3224</v>
      </c>
      <c r="B1205" s="382" t="s">
        <v>706</v>
      </c>
      <c r="C1205" s="382" t="s">
        <v>30</v>
      </c>
      <c r="D1205" s="382" t="s">
        <v>707</v>
      </c>
      <c r="E1205" s="382" t="s">
        <v>3</v>
      </c>
      <c r="F1205" s="383"/>
      <c r="G1205" s="383">
        <v>29</v>
      </c>
      <c r="H1205" s="383" t="s">
        <v>11</v>
      </c>
      <c r="I1205" s="383"/>
      <c r="J1205" s="383">
        <v>15</v>
      </c>
      <c r="K1205" s="383" t="s">
        <v>11</v>
      </c>
      <c r="L1205" s="385"/>
      <c r="M1205" s="383">
        <v>15</v>
      </c>
      <c r="N1205" s="383" t="s">
        <v>11</v>
      </c>
      <c r="O1205" s="385"/>
      <c r="P1205" s="385">
        <v>10</v>
      </c>
      <c r="Q1205" s="386" t="s">
        <v>11</v>
      </c>
      <c r="R1205" s="383"/>
      <c r="S1205" s="383">
        <v>28</v>
      </c>
      <c r="T1205" s="386" t="s">
        <v>11</v>
      </c>
      <c r="U1205" s="386"/>
      <c r="V1205" s="386">
        <v>26</v>
      </c>
      <c r="W1205" s="386" t="s">
        <v>11</v>
      </c>
      <c r="X1205" s="383"/>
      <c r="Y1205" s="383">
        <v>14</v>
      </c>
      <c r="Z1205" s="386" t="s">
        <v>11</v>
      </c>
      <c r="AA1205" s="386"/>
      <c r="AB1205" s="386">
        <v>12</v>
      </c>
      <c r="AC1205" s="386" t="s">
        <v>11</v>
      </c>
      <c r="AD1205" s="383"/>
      <c r="AE1205" s="383" t="s">
        <v>36</v>
      </c>
      <c r="AF1205" s="383">
        <v>79</v>
      </c>
      <c r="AG1205" s="383" t="s">
        <v>681</v>
      </c>
      <c r="AH1205" s="383" t="s">
        <v>34</v>
      </c>
      <c r="AI1205" s="383" t="s">
        <v>36</v>
      </c>
      <c r="AJ1205" s="383" t="s">
        <v>3554</v>
      </c>
      <c r="AK1205" s="384" t="str">
        <f t="shared" si="37"/>
        <v>NA</v>
      </c>
      <c r="AL1205" s="384" t="str">
        <f t="shared" si="38"/>
        <v>NA</v>
      </c>
    </row>
    <row r="1206" spans="1:40" x14ac:dyDescent="0.25">
      <c r="A1206" s="381" t="s">
        <v>3224</v>
      </c>
      <c r="B1206" s="382" t="s">
        <v>878</v>
      </c>
      <c r="C1206" s="382" t="s">
        <v>30</v>
      </c>
      <c r="D1206" s="382" t="s">
        <v>2252</v>
      </c>
      <c r="E1206" s="382" t="s">
        <v>3</v>
      </c>
      <c r="F1206" s="383"/>
      <c r="G1206" s="383">
        <v>2</v>
      </c>
      <c r="H1206" s="383" t="s">
        <v>11</v>
      </c>
      <c r="I1206" s="383"/>
      <c r="J1206" s="383">
        <v>1</v>
      </c>
      <c r="K1206" s="383" t="s">
        <v>11</v>
      </c>
      <c r="L1206" s="385"/>
      <c r="M1206" s="383">
        <v>1</v>
      </c>
      <c r="N1206" s="383" t="s">
        <v>11</v>
      </c>
      <c r="O1206" s="385"/>
      <c r="P1206" s="385"/>
      <c r="Q1206" s="386" t="s">
        <v>11</v>
      </c>
      <c r="R1206" s="383"/>
      <c r="S1206" s="383">
        <v>2</v>
      </c>
      <c r="T1206" s="386" t="s">
        <v>11</v>
      </c>
      <c r="U1206" s="386"/>
      <c r="V1206" s="386">
        <v>2</v>
      </c>
      <c r="W1206" s="386" t="s">
        <v>11</v>
      </c>
      <c r="X1206" s="383"/>
      <c r="Y1206" s="383">
        <v>1</v>
      </c>
      <c r="Z1206" s="386" t="s">
        <v>11</v>
      </c>
      <c r="AA1206" s="386"/>
      <c r="AB1206" s="386">
        <v>1</v>
      </c>
      <c r="AC1206" s="386" t="s">
        <v>11</v>
      </c>
      <c r="AD1206" s="383" t="s">
        <v>104</v>
      </c>
      <c r="AE1206" s="383" t="s">
        <v>36</v>
      </c>
      <c r="AF1206" s="383">
        <v>97</v>
      </c>
      <c r="AG1206" s="383" t="s">
        <v>681</v>
      </c>
      <c r="AH1206" s="383" t="s">
        <v>36</v>
      </c>
      <c r="AI1206" s="383" t="s">
        <v>34</v>
      </c>
      <c r="AJ1206" s="383" t="s">
        <v>3554</v>
      </c>
      <c r="AK1206" s="384" t="str">
        <f t="shared" si="37"/>
        <v>NA</v>
      </c>
      <c r="AL1206" s="384" t="str">
        <f t="shared" si="38"/>
        <v>NA</v>
      </c>
    </row>
    <row r="1207" spans="1:40" x14ac:dyDescent="0.25">
      <c r="A1207" s="381" t="s">
        <v>3224</v>
      </c>
      <c r="B1207" s="382" t="s">
        <v>708</v>
      </c>
      <c r="C1207" s="382" t="s">
        <v>30</v>
      </c>
      <c r="D1207" s="382" t="s">
        <v>709</v>
      </c>
      <c r="E1207" s="382" t="s">
        <v>3</v>
      </c>
      <c r="F1207" s="383">
        <v>100</v>
      </c>
      <c r="G1207" s="383">
        <v>57</v>
      </c>
      <c r="H1207" s="383" t="s">
        <v>835</v>
      </c>
      <c r="I1207" s="383">
        <v>100</v>
      </c>
      <c r="J1207" s="383">
        <v>43</v>
      </c>
      <c r="K1207" s="383" t="s">
        <v>835</v>
      </c>
      <c r="L1207" s="385"/>
      <c r="M1207" s="383">
        <v>12</v>
      </c>
      <c r="N1207" s="383" t="s">
        <v>11</v>
      </c>
      <c r="O1207" s="385"/>
      <c r="P1207" s="385">
        <v>2</v>
      </c>
      <c r="Q1207" s="386" t="s">
        <v>11</v>
      </c>
      <c r="R1207" s="383">
        <v>81</v>
      </c>
      <c r="S1207" s="383">
        <v>57</v>
      </c>
      <c r="T1207" s="386" t="s">
        <v>34</v>
      </c>
      <c r="U1207" s="386">
        <v>83</v>
      </c>
      <c r="V1207" s="386">
        <v>54</v>
      </c>
      <c r="W1207" s="386" t="s">
        <v>11</v>
      </c>
      <c r="X1207" s="383">
        <v>84</v>
      </c>
      <c r="Y1207" s="383">
        <v>43</v>
      </c>
      <c r="Z1207" s="386" t="s">
        <v>34</v>
      </c>
      <c r="AA1207" s="386">
        <v>85</v>
      </c>
      <c r="AB1207" s="386">
        <v>40</v>
      </c>
      <c r="AC1207" s="386" t="s">
        <v>11</v>
      </c>
      <c r="AD1207" s="383"/>
      <c r="AE1207" s="383" t="s">
        <v>34</v>
      </c>
      <c r="AF1207" s="383">
        <v>100</v>
      </c>
      <c r="AG1207" s="383" t="s">
        <v>40</v>
      </c>
      <c r="AH1207" s="383" t="s">
        <v>34</v>
      </c>
      <c r="AI1207" s="383" t="s">
        <v>36</v>
      </c>
      <c r="AJ1207" s="383" t="s">
        <v>3554</v>
      </c>
      <c r="AK1207" s="384" t="str">
        <f t="shared" si="37"/>
        <v>Yes-AB</v>
      </c>
      <c r="AL1207" s="384" t="str">
        <f t="shared" si="38"/>
        <v>Yes-AB</v>
      </c>
    </row>
    <row r="1208" spans="1:40" s="181" customFormat="1" x14ac:dyDescent="0.25">
      <c r="A1208" s="381" t="s">
        <v>3224</v>
      </c>
      <c r="B1208" s="382" t="s">
        <v>710</v>
      </c>
      <c r="C1208" s="382" t="s">
        <v>30</v>
      </c>
      <c r="D1208" s="382" t="s">
        <v>711</v>
      </c>
      <c r="E1208" s="382" t="s">
        <v>3</v>
      </c>
      <c r="F1208" s="383">
        <v>100</v>
      </c>
      <c r="G1208" s="383">
        <v>51</v>
      </c>
      <c r="H1208" s="383" t="s">
        <v>835</v>
      </c>
      <c r="I1208" s="383"/>
      <c r="J1208" s="383">
        <v>28</v>
      </c>
      <c r="K1208" s="383" t="s">
        <v>11</v>
      </c>
      <c r="L1208" s="385"/>
      <c r="M1208" s="383">
        <v>28</v>
      </c>
      <c r="N1208" s="383" t="s">
        <v>11</v>
      </c>
      <c r="O1208" s="385"/>
      <c r="P1208" s="385"/>
      <c r="Q1208" s="386" t="s">
        <v>11</v>
      </c>
      <c r="R1208" s="383">
        <v>29</v>
      </c>
      <c r="S1208" s="383">
        <v>51</v>
      </c>
      <c r="T1208" s="386" t="s">
        <v>36</v>
      </c>
      <c r="U1208" s="386">
        <v>29</v>
      </c>
      <c r="V1208" s="386">
        <v>48</v>
      </c>
      <c r="W1208" s="386" t="s">
        <v>834</v>
      </c>
      <c r="X1208" s="383"/>
      <c r="Y1208" s="383">
        <v>28</v>
      </c>
      <c r="Z1208" s="386" t="s">
        <v>11</v>
      </c>
      <c r="AA1208" s="386"/>
      <c r="AB1208" s="386">
        <v>28</v>
      </c>
      <c r="AC1208" s="386" t="s">
        <v>11</v>
      </c>
      <c r="AD1208" s="383"/>
      <c r="AE1208" s="383" t="s">
        <v>36</v>
      </c>
      <c r="AF1208" s="383">
        <v>87</v>
      </c>
      <c r="AG1208" s="383" t="s">
        <v>681</v>
      </c>
      <c r="AH1208" s="383" t="s">
        <v>34</v>
      </c>
      <c r="AI1208" s="383" t="s">
        <v>36</v>
      </c>
      <c r="AJ1208" s="383" t="s">
        <v>3554</v>
      </c>
      <c r="AK1208" s="384" t="str">
        <f t="shared" si="37"/>
        <v>NO</v>
      </c>
      <c r="AL1208" s="384" t="str">
        <f t="shared" si="38"/>
        <v>NA</v>
      </c>
      <c r="AN1208" s="196"/>
    </row>
    <row r="1209" spans="1:40" s="181" customFormat="1" x14ac:dyDescent="0.25">
      <c r="A1209" s="381" t="s">
        <v>3224</v>
      </c>
      <c r="B1209" s="382" t="s">
        <v>879</v>
      </c>
      <c r="C1209" s="382" t="s">
        <v>30</v>
      </c>
      <c r="D1209" s="382" t="s">
        <v>2253</v>
      </c>
      <c r="E1209" s="382" t="s">
        <v>3</v>
      </c>
      <c r="F1209" s="383"/>
      <c r="G1209" s="383">
        <v>1</v>
      </c>
      <c r="H1209" s="383" t="s">
        <v>11</v>
      </c>
      <c r="I1209" s="383"/>
      <c r="J1209" s="383">
        <v>1</v>
      </c>
      <c r="K1209" s="383" t="s">
        <v>11</v>
      </c>
      <c r="L1209" s="385"/>
      <c r="M1209" s="383">
        <v>1</v>
      </c>
      <c r="N1209" s="383" t="s">
        <v>11</v>
      </c>
      <c r="O1209" s="385"/>
      <c r="P1209" s="385"/>
      <c r="Q1209" s="386" t="s">
        <v>11</v>
      </c>
      <c r="R1209" s="383"/>
      <c r="S1209" s="383">
        <v>1</v>
      </c>
      <c r="T1209" s="386" t="s">
        <v>11</v>
      </c>
      <c r="U1209" s="386"/>
      <c r="V1209" s="386">
        <v>1</v>
      </c>
      <c r="W1209" s="386" t="s">
        <v>11</v>
      </c>
      <c r="X1209" s="383"/>
      <c r="Y1209" s="383">
        <v>1</v>
      </c>
      <c r="Z1209" s="386" t="s">
        <v>11</v>
      </c>
      <c r="AA1209" s="386"/>
      <c r="AB1209" s="386">
        <v>1</v>
      </c>
      <c r="AC1209" s="386" t="s">
        <v>11</v>
      </c>
      <c r="AD1209" s="383"/>
      <c r="AE1209" s="383" t="s">
        <v>36</v>
      </c>
      <c r="AF1209" s="383">
        <v>90</v>
      </c>
      <c r="AG1209" s="383" t="s">
        <v>681</v>
      </c>
      <c r="AH1209" s="383" t="s">
        <v>34</v>
      </c>
      <c r="AI1209" s="383" t="s">
        <v>34</v>
      </c>
      <c r="AJ1209" s="383" t="s">
        <v>3554</v>
      </c>
      <c r="AK1209" s="384" t="str">
        <f t="shared" si="37"/>
        <v>NA</v>
      </c>
      <c r="AL1209" s="384" t="str">
        <f t="shared" si="38"/>
        <v>NA</v>
      </c>
      <c r="AN1209" s="196"/>
    </row>
    <row r="1210" spans="1:40" s="181" customFormat="1" x14ac:dyDescent="0.25">
      <c r="A1210" s="381" t="s">
        <v>3224</v>
      </c>
      <c r="B1210" s="382" t="s">
        <v>880</v>
      </c>
      <c r="C1210" s="382" t="s">
        <v>30</v>
      </c>
      <c r="D1210" s="382" t="s">
        <v>2254</v>
      </c>
      <c r="E1210" s="382" t="s">
        <v>3</v>
      </c>
      <c r="F1210" s="383">
        <v>100</v>
      </c>
      <c r="G1210" s="383">
        <v>106</v>
      </c>
      <c r="H1210" s="383" t="s">
        <v>835</v>
      </c>
      <c r="I1210" s="383">
        <v>100</v>
      </c>
      <c r="J1210" s="383">
        <v>87</v>
      </c>
      <c r="K1210" s="383" t="s">
        <v>835</v>
      </c>
      <c r="L1210" s="385"/>
      <c r="M1210" s="383">
        <v>26</v>
      </c>
      <c r="N1210" s="383" t="s">
        <v>11</v>
      </c>
      <c r="O1210" s="385"/>
      <c r="P1210" s="385"/>
      <c r="Q1210" s="386" t="s">
        <v>11</v>
      </c>
      <c r="R1210" s="383">
        <v>77</v>
      </c>
      <c r="S1210" s="383">
        <v>103</v>
      </c>
      <c r="T1210" s="386" t="s">
        <v>36</v>
      </c>
      <c r="U1210" s="386">
        <v>77</v>
      </c>
      <c r="V1210" s="386">
        <v>98</v>
      </c>
      <c r="W1210" s="386" t="s">
        <v>834</v>
      </c>
      <c r="X1210" s="383">
        <v>60</v>
      </c>
      <c r="Y1210" s="383">
        <v>84</v>
      </c>
      <c r="Z1210" s="386" t="s">
        <v>36</v>
      </c>
      <c r="AA1210" s="386">
        <v>57</v>
      </c>
      <c r="AB1210" s="386">
        <v>79</v>
      </c>
      <c r="AC1210" s="386" t="s">
        <v>834</v>
      </c>
      <c r="AD1210" s="383"/>
      <c r="AE1210" s="383" t="s">
        <v>36</v>
      </c>
      <c r="AF1210" s="383">
        <v>82</v>
      </c>
      <c r="AG1210" s="383" t="s">
        <v>40</v>
      </c>
      <c r="AH1210" s="383" t="s">
        <v>36</v>
      </c>
      <c r="AI1210" s="383" t="s">
        <v>34</v>
      </c>
      <c r="AJ1210" s="383" t="s">
        <v>3554</v>
      </c>
      <c r="AK1210" s="384" t="str">
        <f t="shared" si="37"/>
        <v>NO</v>
      </c>
      <c r="AL1210" s="384" t="str">
        <f t="shared" si="38"/>
        <v>NO</v>
      </c>
      <c r="AN1210" s="196"/>
    </row>
    <row r="1211" spans="1:40" s="181" customFormat="1" x14ac:dyDescent="0.25">
      <c r="A1211" s="381" t="s">
        <v>3224</v>
      </c>
      <c r="B1211" s="382" t="s">
        <v>882</v>
      </c>
      <c r="C1211" s="382" t="s">
        <v>30</v>
      </c>
      <c r="D1211" s="382" t="s">
        <v>2327</v>
      </c>
      <c r="E1211" s="382" t="s">
        <v>3</v>
      </c>
      <c r="F1211" s="383">
        <v>81</v>
      </c>
      <c r="G1211" s="383">
        <v>160</v>
      </c>
      <c r="H1211" s="383" t="s">
        <v>834</v>
      </c>
      <c r="I1211" s="383">
        <v>84</v>
      </c>
      <c r="J1211" s="383">
        <v>88</v>
      </c>
      <c r="K1211" s="383" t="s">
        <v>834</v>
      </c>
      <c r="L1211" s="385"/>
      <c r="M1211" s="383">
        <v>53</v>
      </c>
      <c r="N1211" s="383" t="s">
        <v>11</v>
      </c>
      <c r="O1211" s="385"/>
      <c r="P1211" s="385">
        <v>71</v>
      </c>
      <c r="Q1211" s="386" t="s">
        <v>11</v>
      </c>
      <c r="R1211" s="383"/>
      <c r="S1211" s="383">
        <v>69</v>
      </c>
      <c r="T1211" s="386" t="s">
        <v>36</v>
      </c>
      <c r="U1211" s="386"/>
      <c r="V1211" s="386">
        <v>51</v>
      </c>
      <c r="W1211" s="386" t="s">
        <v>11</v>
      </c>
      <c r="X1211" s="383">
        <v>27</v>
      </c>
      <c r="Y1211" s="383">
        <v>44</v>
      </c>
      <c r="Z1211" s="386" t="s">
        <v>36</v>
      </c>
      <c r="AA1211" s="386">
        <v>32</v>
      </c>
      <c r="AB1211" s="386">
        <v>34</v>
      </c>
      <c r="AC1211" s="386" t="s">
        <v>11</v>
      </c>
      <c r="AD1211" s="383"/>
      <c r="AE1211" s="383" t="s">
        <v>36</v>
      </c>
      <c r="AF1211" s="383">
        <v>67</v>
      </c>
      <c r="AG1211" s="383" t="s">
        <v>681</v>
      </c>
      <c r="AH1211" s="383" t="s">
        <v>34</v>
      </c>
      <c r="AI1211" s="383" t="s">
        <v>34</v>
      </c>
      <c r="AJ1211" s="383" t="s">
        <v>3554</v>
      </c>
      <c r="AK1211" s="384" t="str">
        <f t="shared" si="37"/>
        <v>NO</v>
      </c>
      <c r="AL1211" s="384" t="str">
        <f t="shared" si="38"/>
        <v>NO</v>
      </c>
      <c r="AN1211" s="196"/>
    </row>
    <row r="1212" spans="1:40" s="181" customFormat="1" x14ac:dyDescent="0.25">
      <c r="A1212" s="381" t="s">
        <v>3224</v>
      </c>
      <c r="B1212" s="382" t="s">
        <v>883</v>
      </c>
      <c r="C1212" s="382" t="s">
        <v>30</v>
      </c>
      <c r="D1212" s="382" t="s">
        <v>2328</v>
      </c>
      <c r="E1212" s="382" t="s">
        <v>3</v>
      </c>
      <c r="F1212" s="383">
        <v>81</v>
      </c>
      <c r="G1212" s="383">
        <v>58</v>
      </c>
      <c r="H1212" s="383" t="s">
        <v>834</v>
      </c>
      <c r="I1212" s="383">
        <v>89</v>
      </c>
      <c r="J1212" s="383">
        <v>32</v>
      </c>
      <c r="K1212" s="383" t="s">
        <v>834</v>
      </c>
      <c r="L1212" s="385"/>
      <c r="M1212" s="383">
        <v>20</v>
      </c>
      <c r="N1212" s="383" t="s">
        <v>11</v>
      </c>
      <c r="O1212" s="385"/>
      <c r="P1212" s="385">
        <v>68</v>
      </c>
      <c r="Q1212" s="386" t="s">
        <v>11</v>
      </c>
      <c r="R1212" s="383"/>
      <c r="S1212" s="383">
        <v>37</v>
      </c>
      <c r="T1212" s="386" t="s">
        <v>36</v>
      </c>
      <c r="U1212" s="386"/>
      <c r="V1212" s="386">
        <v>29</v>
      </c>
      <c r="W1212" s="386" t="s">
        <v>11</v>
      </c>
      <c r="X1212" s="383"/>
      <c r="Y1212" s="383">
        <v>21</v>
      </c>
      <c r="Z1212" s="386" t="s">
        <v>11</v>
      </c>
      <c r="AA1212" s="386"/>
      <c r="AB1212" s="386">
        <v>17</v>
      </c>
      <c r="AC1212" s="386" t="s">
        <v>11</v>
      </c>
      <c r="AD1212" s="383"/>
      <c r="AE1212" s="383" t="s">
        <v>36</v>
      </c>
      <c r="AF1212" s="383">
        <v>64</v>
      </c>
      <c r="AG1212" s="383" t="s">
        <v>681</v>
      </c>
      <c r="AH1212" s="383" t="s">
        <v>34</v>
      </c>
      <c r="AI1212" s="383" t="s">
        <v>34</v>
      </c>
      <c r="AJ1212" s="383" t="s">
        <v>3554</v>
      </c>
      <c r="AK1212" s="384" t="str">
        <f t="shared" si="37"/>
        <v>NO</v>
      </c>
      <c r="AL1212" s="384" t="str">
        <f t="shared" si="38"/>
        <v>NA</v>
      </c>
      <c r="AN1212" s="196"/>
    </row>
    <row r="1213" spans="1:40" s="181" customFormat="1" x14ac:dyDescent="0.25">
      <c r="A1213" s="381" t="s">
        <v>3224</v>
      </c>
      <c r="B1213" s="382" t="s">
        <v>712</v>
      </c>
      <c r="C1213" s="382" t="s">
        <v>30</v>
      </c>
      <c r="D1213" s="382" t="s">
        <v>713</v>
      </c>
      <c r="E1213" s="382" t="s">
        <v>3</v>
      </c>
      <c r="F1213" s="383">
        <v>100</v>
      </c>
      <c r="G1213" s="383">
        <v>91</v>
      </c>
      <c r="H1213" s="383" t="s">
        <v>835</v>
      </c>
      <c r="I1213" s="383">
        <v>100</v>
      </c>
      <c r="J1213" s="383">
        <v>44</v>
      </c>
      <c r="K1213" s="383" t="s">
        <v>835</v>
      </c>
      <c r="L1213" s="385"/>
      <c r="M1213" s="383">
        <v>43</v>
      </c>
      <c r="N1213" s="383" t="s">
        <v>835</v>
      </c>
      <c r="O1213" s="385">
        <v>77</v>
      </c>
      <c r="P1213" s="385">
        <v>66</v>
      </c>
      <c r="Q1213" s="386" t="s">
        <v>835</v>
      </c>
      <c r="R1213" s="383"/>
      <c r="S1213" s="383">
        <v>86</v>
      </c>
      <c r="T1213" s="386" t="s">
        <v>11</v>
      </c>
      <c r="U1213" s="386"/>
      <c r="V1213" s="386">
        <v>81</v>
      </c>
      <c r="W1213" s="386" t="s">
        <v>11</v>
      </c>
      <c r="X1213" s="383"/>
      <c r="Y1213" s="383">
        <v>40</v>
      </c>
      <c r="Z1213" s="386" t="s">
        <v>11</v>
      </c>
      <c r="AA1213" s="386"/>
      <c r="AB1213" s="386">
        <v>38</v>
      </c>
      <c r="AC1213" s="386" t="s">
        <v>11</v>
      </c>
      <c r="AD1213" s="383"/>
      <c r="AE1213" s="383" t="s">
        <v>36</v>
      </c>
      <c r="AF1213" s="383">
        <v>85</v>
      </c>
      <c r="AG1213" s="383" t="s">
        <v>681</v>
      </c>
      <c r="AH1213" s="383" t="s">
        <v>34</v>
      </c>
      <c r="AI1213" s="383" t="s">
        <v>36</v>
      </c>
      <c r="AJ1213" s="383" t="s">
        <v>3554</v>
      </c>
      <c r="AK1213" s="384" t="str">
        <f t="shared" si="37"/>
        <v>NA</v>
      </c>
      <c r="AL1213" s="384" t="str">
        <f t="shared" si="38"/>
        <v>NA</v>
      </c>
      <c r="AN1213" s="196"/>
    </row>
    <row r="1214" spans="1:40" s="181" customFormat="1" x14ac:dyDescent="0.25">
      <c r="A1214" s="381" t="s">
        <v>3224</v>
      </c>
      <c r="B1214" s="382" t="s">
        <v>714</v>
      </c>
      <c r="C1214" s="382" t="s">
        <v>30</v>
      </c>
      <c r="D1214" s="382" t="s">
        <v>2255</v>
      </c>
      <c r="E1214" s="382" t="s">
        <v>3</v>
      </c>
      <c r="F1214" s="383">
        <v>100</v>
      </c>
      <c r="G1214" s="383">
        <v>42</v>
      </c>
      <c r="H1214" s="383" t="s">
        <v>835</v>
      </c>
      <c r="I1214" s="383"/>
      <c r="J1214" s="383">
        <v>27</v>
      </c>
      <c r="K1214" s="383" t="s">
        <v>11</v>
      </c>
      <c r="L1214" s="385"/>
      <c r="M1214" s="383">
        <v>27</v>
      </c>
      <c r="N1214" s="383" t="s">
        <v>11</v>
      </c>
      <c r="O1214" s="385"/>
      <c r="P1214" s="385">
        <v>17</v>
      </c>
      <c r="Q1214" s="386" t="s">
        <v>11</v>
      </c>
      <c r="R1214" s="383">
        <v>71</v>
      </c>
      <c r="S1214" s="383">
        <v>42</v>
      </c>
      <c r="T1214" s="386" t="s">
        <v>34</v>
      </c>
      <c r="U1214" s="386">
        <v>71</v>
      </c>
      <c r="V1214" s="386">
        <v>42</v>
      </c>
      <c r="W1214" s="386" t="s">
        <v>11</v>
      </c>
      <c r="X1214" s="383"/>
      <c r="Y1214" s="383">
        <v>27</v>
      </c>
      <c r="Z1214" s="386" t="s">
        <v>11</v>
      </c>
      <c r="AA1214" s="386"/>
      <c r="AB1214" s="386">
        <v>27</v>
      </c>
      <c r="AC1214" s="386" t="s">
        <v>11</v>
      </c>
      <c r="AD1214" s="383"/>
      <c r="AE1214" s="383" t="s">
        <v>36</v>
      </c>
      <c r="AF1214" s="383">
        <v>97</v>
      </c>
      <c r="AG1214" s="383" t="s">
        <v>681</v>
      </c>
      <c r="AH1214" s="383" t="s">
        <v>36</v>
      </c>
      <c r="AI1214" s="383" t="s">
        <v>36</v>
      </c>
      <c r="AJ1214" s="383" t="s">
        <v>3554</v>
      </c>
      <c r="AK1214" s="384" t="str">
        <f t="shared" si="37"/>
        <v>Yes-SH</v>
      </c>
      <c r="AL1214" s="384" t="str">
        <f t="shared" si="38"/>
        <v>NA</v>
      </c>
      <c r="AN1214" s="196"/>
    </row>
    <row r="1215" spans="1:40" s="181" customFormat="1" x14ac:dyDescent="0.25">
      <c r="A1215" s="381" t="s">
        <v>3224</v>
      </c>
      <c r="B1215" s="382" t="s">
        <v>715</v>
      </c>
      <c r="C1215" s="382" t="s">
        <v>30</v>
      </c>
      <c r="D1215" s="382" t="s">
        <v>716</v>
      </c>
      <c r="E1215" s="382" t="s">
        <v>3</v>
      </c>
      <c r="F1215" s="383">
        <v>100</v>
      </c>
      <c r="G1215" s="383">
        <v>260</v>
      </c>
      <c r="H1215" s="383" t="s">
        <v>835</v>
      </c>
      <c r="I1215" s="383">
        <v>100</v>
      </c>
      <c r="J1215" s="383">
        <v>112</v>
      </c>
      <c r="K1215" s="383" t="s">
        <v>835</v>
      </c>
      <c r="L1215" s="385"/>
      <c r="M1215" s="383">
        <v>111</v>
      </c>
      <c r="N1215" s="383" t="s">
        <v>835</v>
      </c>
      <c r="O1215" s="385"/>
      <c r="P1215" s="385">
        <v>104</v>
      </c>
      <c r="Q1215" s="386" t="s">
        <v>835</v>
      </c>
      <c r="R1215" s="383">
        <v>63</v>
      </c>
      <c r="S1215" s="383">
        <v>260</v>
      </c>
      <c r="T1215" s="386" t="s">
        <v>36</v>
      </c>
      <c r="U1215" s="386">
        <v>63</v>
      </c>
      <c r="V1215" s="386">
        <v>251</v>
      </c>
      <c r="W1215" s="386" t="s">
        <v>834</v>
      </c>
      <c r="X1215" s="383">
        <v>77</v>
      </c>
      <c r="Y1215" s="383">
        <v>110</v>
      </c>
      <c r="Z1215" s="386" t="s">
        <v>36</v>
      </c>
      <c r="AA1215" s="386">
        <v>78</v>
      </c>
      <c r="AB1215" s="386">
        <v>109</v>
      </c>
      <c r="AC1215" s="386" t="s">
        <v>834</v>
      </c>
      <c r="AD1215" s="383"/>
      <c r="AE1215" s="383" t="s">
        <v>36</v>
      </c>
      <c r="AF1215" s="383">
        <v>87</v>
      </c>
      <c r="AG1215" s="383" t="s">
        <v>681</v>
      </c>
      <c r="AH1215" s="383" t="s">
        <v>36</v>
      </c>
      <c r="AI1215" s="383" t="s">
        <v>36</v>
      </c>
      <c r="AJ1215" s="383" t="s">
        <v>3554</v>
      </c>
      <c r="AK1215" s="384" t="str">
        <f t="shared" si="37"/>
        <v>NO</v>
      </c>
      <c r="AL1215" s="384" t="str">
        <f t="shared" si="38"/>
        <v>NO</v>
      </c>
      <c r="AN1215" s="196"/>
    </row>
    <row r="1216" spans="1:40" s="181" customFormat="1" x14ac:dyDescent="0.25">
      <c r="A1216" s="381" t="s">
        <v>3224</v>
      </c>
      <c r="B1216" s="382" t="s">
        <v>717</v>
      </c>
      <c r="C1216" s="382" t="s">
        <v>30</v>
      </c>
      <c r="D1216" s="382" t="s">
        <v>718</v>
      </c>
      <c r="E1216" s="382" t="s">
        <v>3</v>
      </c>
      <c r="F1216" s="383">
        <v>99</v>
      </c>
      <c r="G1216" s="383">
        <v>68</v>
      </c>
      <c r="H1216" s="383" t="s">
        <v>835</v>
      </c>
      <c r="I1216" s="383">
        <v>100</v>
      </c>
      <c r="J1216" s="383">
        <v>32</v>
      </c>
      <c r="K1216" s="383" t="s">
        <v>835</v>
      </c>
      <c r="L1216" s="385"/>
      <c r="M1216" s="383">
        <v>28</v>
      </c>
      <c r="N1216" s="383" t="s">
        <v>11</v>
      </c>
      <c r="O1216" s="385">
        <v>90</v>
      </c>
      <c r="P1216" s="385">
        <v>73</v>
      </c>
      <c r="Q1216" s="386" t="s">
        <v>835</v>
      </c>
      <c r="R1216" s="383"/>
      <c r="S1216" s="383">
        <v>63</v>
      </c>
      <c r="T1216" s="386" t="s">
        <v>11</v>
      </c>
      <c r="U1216" s="386"/>
      <c r="V1216" s="386">
        <v>60</v>
      </c>
      <c r="W1216" s="386" t="s">
        <v>11</v>
      </c>
      <c r="X1216" s="383"/>
      <c r="Y1216" s="383">
        <v>31</v>
      </c>
      <c r="Z1216" s="386" t="s">
        <v>11</v>
      </c>
      <c r="AA1216" s="386"/>
      <c r="AB1216" s="386">
        <v>27</v>
      </c>
      <c r="AC1216" s="386" t="s">
        <v>11</v>
      </c>
      <c r="AD1216" s="383"/>
      <c r="AE1216" s="383" t="s">
        <v>36</v>
      </c>
      <c r="AF1216" s="383">
        <v>74</v>
      </c>
      <c r="AG1216" s="383" t="s">
        <v>681</v>
      </c>
      <c r="AH1216" s="383" t="s">
        <v>34</v>
      </c>
      <c r="AI1216" s="383" t="s">
        <v>36</v>
      </c>
      <c r="AJ1216" s="383" t="s">
        <v>3554</v>
      </c>
      <c r="AK1216" s="384" t="str">
        <f t="shared" si="37"/>
        <v>NA</v>
      </c>
      <c r="AL1216" s="384" t="str">
        <f t="shared" si="38"/>
        <v>NA</v>
      </c>
      <c r="AN1216" s="196"/>
    </row>
    <row r="1217" spans="1:40" s="181" customFormat="1" x14ac:dyDescent="0.25">
      <c r="A1217" s="381" t="s">
        <v>3224</v>
      </c>
      <c r="B1217" s="382" t="s">
        <v>719</v>
      </c>
      <c r="C1217" s="382" t="s">
        <v>30</v>
      </c>
      <c r="D1217" s="382" t="s">
        <v>720</v>
      </c>
      <c r="E1217" s="382" t="s">
        <v>3</v>
      </c>
      <c r="F1217" s="383">
        <v>99</v>
      </c>
      <c r="G1217" s="383">
        <v>63</v>
      </c>
      <c r="H1217" s="383" t="s">
        <v>835</v>
      </c>
      <c r="I1217" s="383">
        <v>99</v>
      </c>
      <c r="J1217" s="383">
        <v>31</v>
      </c>
      <c r="K1217" s="383" t="s">
        <v>835</v>
      </c>
      <c r="L1217" s="385">
        <v>94</v>
      </c>
      <c r="M1217" s="383">
        <v>34</v>
      </c>
      <c r="N1217" s="383" t="s">
        <v>835</v>
      </c>
      <c r="O1217" s="385"/>
      <c r="P1217" s="385">
        <v>17</v>
      </c>
      <c r="Q1217" s="386" t="s">
        <v>11</v>
      </c>
      <c r="R1217" s="383"/>
      <c r="S1217" s="383">
        <v>61</v>
      </c>
      <c r="T1217" s="386" t="s">
        <v>11</v>
      </c>
      <c r="U1217" s="386"/>
      <c r="V1217" s="386">
        <v>59</v>
      </c>
      <c r="W1217" s="386" t="s">
        <v>11</v>
      </c>
      <c r="X1217" s="383"/>
      <c r="Y1217" s="383">
        <v>31</v>
      </c>
      <c r="Z1217" s="386" t="s">
        <v>11</v>
      </c>
      <c r="AA1217" s="386"/>
      <c r="AB1217" s="386">
        <v>31</v>
      </c>
      <c r="AC1217" s="386" t="s">
        <v>11</v>
      </c>
      <c r="AD1217" s="383"/>
      <c r="AE1217" s="383" t="s">
        <v>36</v>
      </c>
      <c r="AF1217" s="383">
        <v>87</v>
      </c>
      <c r="AG1217" s="383" t="s">
        <v>681</v>
      </c>
      <c r="AH1217" s="383" t="s">
        <v>36</v>
      </c>
      <c r="AI1217" s="383" t="s">
        <v>36</v>
      </c>
      <c r="AJ1217" s="383" t="s">
        <v>3554</v>
      </c>
      <c r="AK1217" s="384" t="str">
        <f t="shared" si="37"/>
        <v>NA</v>
      </c>
      <c r="AL1217" s="384" t="str">
        <f t="shared" si="38"/>
        <v>NA</v>
      </c>
      <c r="AN1217" s="196"/>
    </row>
    <row r="1218" spans="1:40" s="181" customFormat="1" x14ac:dyDescent="0.25">
      <c r="A1218" s="381" t="s">
        <v>3224</v>
      </c>
      <c r="B1218" s="382" t="s">
        <v>721</v>
      </c>
      <c r="C1218" s="382" t="s">
        <v>30</v>
      </c>
      <c r="D1218" s="382" t="s">
        <v>722</v>
      </c>
      <c r="E1218" s="382" t="s">
        <v>3</v>
      </c>
      <c r="F1218" s="383">
        <v>99</v>
      </c>
      <c r="G1218" s="383">
        <v>201</v>
      </c>
      <c r="H1218" s="383" t="s">
        <v>835</v>
      </c>
      <c r="I1218" s="383">
        <v>99</v>
      </c>
      <c r="J1218" s="383">
        <v>102</v>
      </c>
      <c r="K1218" s="383" t="s">
        <v>835</v>
      </c>
      <c r="L1218" s="385"/>
      <c r="M1218" s="383">
        <v>103</v>
      </c>
      <c r="N1218" s="383" t="s">
        <v>835</v>
      </c>
      <c r="O1218" s="385">
        <v>62</v>
      </c>
      <c r="P1218" s="385">
        <v>154</v>
      </c>
      <c r="Q1218" s="386" t="s">
        <v>835</v>
      </c>
      <c r="R1218" s="383">
        <v>12</v>
      </c>
      <c r="S1218" s="383">
        <v>180</v>
      </c>
      <c r="T1218" s="386" t="s">
        <v>36</v>
      </c>
      <c r="U1218" s="386">
        <v>12</v>
      </c>
      <c r="V1218" s="386">
        <v>172</v>
      </c>
      <c r="W1218" s="386" t="s">
        <v>834</v>
      </c>
      <c r="X1218" s="383">
        <v>42</v>
      </c>
      <c r="Y1218" s="383">
        <v>96</v>
      </c>
      <c r="Z1218" s="386" t="s">
        <v>36</v>
      </c>
      <c r="AA1218" s="386">
        <v>42</v>
      </c>
      <c r="AB1218" s="386">
        <v>93</v>
      </c>
      <c r="AC1218" s="386" t="s">
        <v>834</v>
      </c>
      <c r="AD1218" s="383"/>
      <c r="AE1218" s="383" t="s">
        <v>36</v>
      </c>
      <c r="AF1218" s="383">
        <v>74</v>
      </c>
      <c r="AG1218" s="383" t="s">
        <v>681</v>
      </c>
      <c r="AH1218" s="383" t="s">
        <v>34</v>
      </c>
      <c r="AI1218" s="383" t="s">
        <v>36</v>
      </c>
      <c r="AJ1218" s="383" t="s">
        <v>3554</v>
      </c>
      <c r="AK1218" s="384" t="str">
        <f t="shared" si="37"/>
        <v>NO</v>
      </c>
      <c r="AL1218" s="384" t="str">
        <f t="shared" si="38"/>
        <v>NO</v>
      </c>
      <c r="AN1218" s="196"/>
    </row>
    <row r="1219" spans="1:40" s="181" customFormat="1" x14ac:dyDescent="0.25">
      <c r="A1219" s="381" t="s">
        <v>3224</v>
      </c>
      <c r="B1219" s="382" t="s">
        <v>723</v>
      </c>
      <c r="C1219" s="382" t="s">
        <v>30</v>
      </c>
      <c r="D1219" s="382" t="s">
        <v>724</v>
      </c>
      <c r="E1219" s="382" t="s">
        <v>3</v>
      </c>
      <c r="F1219" s="383">
        <v>99</v>
      </c>
      <c r="G1219" s="383">
        <v>650</v>
      </c>
      <c r="H1219" s="383" t="s">
        <v>835</v>
      </c>
      <c r="I1219" s="383">
        <v>99</v>
      </c>
      <c r="J1219" s="383">
        <v>293</v>
      </c>
      <c r="K1219" s="383" t="s">
        <v>835</v>
      </c>
      <c r="L1219" s="385">
        <v>92</v>
      </c>
      <c r="M1219" s="383">
        <v>292</v>
      </c>
      <c r="N1219" s="383" t="s">
        <v>835</v>
      </c>
      <c r="O1219" s="385">
        <v>87</v>
      </c>
      <c r="P1219" s="385">
        <v>233</v>
      </c>
      <c r="Q1219" s="386" t="s">
        <v>835</v>
      </c>
      <c r="R1219" s="383">
        <v>41</v>
      </c>
      <c r="S1219" s="383">
        <v>621</v>
      </c>
      <c r="T1219" s="386" t="s">
        <v>36</v>
      </c>
      <c r="U1219" s="386">
        <v>43</v>
      </c>
      <c r="V1219" s="386">
        <v>593</v>
      </c>
      <c r="W1219" s="386" t="s">
        <v>834</v>
      </c>
      <c r="X1219" s="383">
        <v>73</v>
      </c>
      <c r="Y1219" s="383">
        <v>278</v>
      </c>
      <c r="Z1219" s="386" t="s">
        <v>36</v>
      </c>
      <c r="AA1219" s="386">
        <v>74</v>
      </c>
      <c r="AB1219" s="386">
        <v>269</v>
      </c>
      <c r="AC1219" s="386" t="s">
        <v>834</v>
      </c>
      <c r="AD1219" s="383"/>
      <c r="AE1219" s="383" t="s">
        <v>36</v>
      </c>
      <c r="AF1219" s="383">
        <v>87</v>
      </c>
      <c r="AG1219" s="383" t="s">
        <v>681</v>
      </c>
      <c r="AH1219" s="383" t="s">
        <v>36</v>
      </c>
      <c r="AI1219" s="383" t="s">
        <v>36</v>
      </c>
      <c r="AJ1219" s="383" t="s">
        <v>3554</v>
      </c>
      <c r="AK1219" s="384" t="str">
        <f t="shared" ref="AK1219:AK1282" si="39">IF(OR(T1219="NA",T1219="NO"),T1219,(IF(T1219="","NA",IF(OR(R1219&gt;78,AND(T1219="Yes",R1219="")),"Yes-AB",IF(W1219="NA","Yes-SH","Yes-GM")))))</f>
        <v>NO</v>
      </c>
      <c r="AL1219" s="384" t="str">
        <f t="shared" ref="AL1219:AL1282" si="40">IF(OR(Z1219="NA",Z1219="NO"),Z1219,(IF(Z1219="","NA",IF(OR(X1219&gt;79,AND(Z1219="Yes",X1219="")),"Yes-AB",IF(AC1219="NA","Yes-SH","Yes-GM")))))</f>
        <v>NO</v>
      </c>
      <c r="AN1219" s="196"/>
    </row>
    <row r="1220" spans="1:40" s="181" customFormat="1" x14ac:dyDescent="0.25">
      <c r="A1220" s="381" t="s">
        <v>3224</v>
      </c>
      <c r="B1220" s="382" t="s">
        <v>725</v>
      </c>
      <c r="C1220" s="382" t="s">
        <v>30</v>
      </c>
      <c r="D1220" s="382" t="s">
        <v>726</v>
      </c>
      <c r="E1220" s="382" t="s">
        <v>3</v>
      </c>
      <c r="F1220" s="383">
        <v>98</v>
      </c>
      <c r="G1220" s="383">
        <v>433</v>
      </c>
      <c r="H1220" s="383" t="s">
        <v>835</v>
      </c>
      <c r="I1220" s="383">
        <v>97</v>
      </c>
      <c r="J1220" s="383">
        <v>205</v>
      </c>
      <c r="K1220" s="383" t="s">
        <v>835</v>
      </c>
      <c r="L1220" s="385">
        <v>89</v>
      </c>
      <c r="M1220" s="383">
        <v>180</v>
      </c>
      <c r="N1220" s="383" t="s">
        <v>834</v>
      </c>
      <c r="O1220" s="385">
        <v>58</v>
      </c>
      <c r="P1220" s="385">
        <v>214</v>
      </c>
      <c r="Q1220" s="386" t="s">
        <v>834</v>
      </c>
      <c r="R1220" s="383">
        <v>15</v>
      </c>
      <c r="S1220" s="383">
        <v>380</v>
      </c>
      <c r="T1220" s="386" t="s">
        <v>36</v>
      </c>
      <c r="U1220" s="386">
        <v>15</v>
      </c>
      <c r="V1220" s="386">
        <v>358</v>
      </c>
      <c r="W1220" s="386" t="s">
        <v>11</v>
      </c>
      <c r="X1220" s="383">
        <v>45</v>
      </c>
      <c r="Y1220" s="383">
        <v>178</v>
      </c>
      <c r="Z1220" s="386" t="s">
        <v>36</v>
      </c>
      <c r="AA1220" s="386">
        <v>45</v>
      </c>
      <c r="AB1220" s="386">
        <v>167</v>
      </c>
      <c r="AC1220" s="386" t="s">
        <v>11</v>
      </c>
      <c r="AD1220" s="383"/>
      <c r="AE1220" s="383" t="s">
        <v>36</v>
      </c>
      <c r="AF1220" s="383">
        <v>67</v>
      </c>
      <c r="AG1220" s="383" t="s">
        <v>681</v>
      </c>
      <c r="AH1220" s="383" t="s">
        <v>34</v>
      </c>
      <c r="AI1220" s="383" t="s">
        <v>36</v>
      </c>
      <c r="AJ1220" s="383" t="s">
        <v>3554</v>
      </c>
      <c r="AK1220" s="384" t="str">
        <f t="shared" si="39"/>
        <v>NO</v>
      </c>
      <c r="AL1220" s="384" t="str">
        <f t="shared" si="40"/>
        <v>NO</v>
      </c>
      <c r="AN1220" s="196"/>
    </row>
    <row r="1221" spans="1:40" s="181" customFormat="1" x14ac:dyDescent="0.25">
      <c r="A1221" s="381" t="s">
        <v>3224</v>
      </c>
      <c r="B1221" s="382" t="s">
        <v>727</v>
      </c>
      <c r="C1221" s="382" t="s">
        <v>30</v>
      </c>
      <c r="D1221" s="382" t="s">
        <v>728</v>
      </c>
      <c r="E1221" s="382" t="s">
        <v>3</v>
      </c>
      <c r="F1221" s="383"/>
      <c r="G1221" s="383">
        <v>16</v>
      </c>
      <c r="H1221" s="383" t="s">
        <v>11</v>
      </c>
      <c r="I1221" s="383"/>
      <c r="J1221" s="383">
        <v>7</v>
      </c>
      <c r="K1221" s="383" t="s">
        <v>11</v>
      </c>
      <c r="L1221" s="385"/>
      <c r="M1221" s="383">
        <v>7</v>
      </c>
      <c r="N1221" s="383" t="s">
        <v>11</v>
      </c>
      <c r="O1221" s="385"/>
      <c r="P1221" s="385">
        <v>12</v>
      </c>
      <c r="Q1221" s="386" t="s">
        <v>11</v>
      </c>
      <c r="R1221" s="383"/>
      <c r="S1221" s="383">
        <v>16</v>
      </c>
      <c r="T1221" s="386" t="s">
        <v>11</v>
      </c>
      <c r="U1221" s="386"/>
      <c r="V1221" s="386">
        <v>16</v>
      </c>
      <c r="W1221" s="386" t="s">
        <v>11</v>
      </c>
      <c r="X1221" s="383"/>
      <c r="Y1221" s="383">
        <v>6</v>
      </c>
      <c r="Z1221" s="386" t="s">
        <v>11</v>
      </c>
      <c r="AA1221" s="386"/>
      <c r="AB1221" s="386">
        <v>6</v>
      </c>
      <c r="AC1221" s="386" t="s">
        <v>11</v>
      </c>
      <c r="AD1221" s="383"/>
      <c r="AE1221" s="383" t="s">
        <v>36</v>
      </c>
      <c r="AF1221" s="383">
        <v>90</v>
      </c>
      <c r="AG1221" s="383" t="s">
        <v>681</v>
      </c>
      <c r="AH1221" s="383" t="s">
        <v>34</v>
      </c>
      <c r="AI1221" s="383" t="s">
        <v>34</v>
      </c>
      <c r="AJ1221" s="383" t="s">
        <v>3554</v>
      </c>
      <c r="AK1221" s="384" t="str">
        <f t="shared" si="39"/>
        <v>NA</v>
      </c>
      <c r="AL1221" s="384" t="str">
        <f t="shared" si="40"/>
        <v>NA</v>
      </c>
      <c r="AN1221" s="196"/>
    </row>
    <row r="1222" spans="1:40" s="181" customFormat="1" x14ac:dyDescent="0.25">
      <c r="A1222" s="381" t="s">
        <v>3224</v>
      </c>
      <c r="B1222" s="382" t="s">
        <v>729</v>
      </c>
      <c r="C1222" s="382" t="s">
        <v>30</v>
      </c>
      <c r="D1222" s="382" t="s">
        <v>915</v>
      </c>
      <c r="E1222" s="382" t="s">
        <v>3</v>
      </c>
      <c r="F1222" s="383"/>
      <c r="G1222" s="383">
        <v>20</v>
      </c>
      <c r="H1222" s="383" t="s">
        <v>11</v>
      </c>
      <c r="I1222" s="383"/>
      <c r="J1222" s="383">
        <v>12</v>
      </c>
      <c r="K1222" s="383" t="s">
        <v>11</v>
      </c>
      <c r="L1222" s="385"/>
      <c r="M1222" s="383">
        <v>12</v>
      </c>
      <c r="N1222" s="383" t="s">
        <v>11</v>
      </c>
      <c r="O1222" s="385"/>
      <c r="P1222" s="385">
        <v>30</v>
      </c>
      <c r="Q1222" s="386" t="s">
        <v>835</v>
      </c>
      <c r="R1222" s="383"/>
      <c r="S1222" s="383">
        <v>20</v>
      </c>
      <c r="T1222" s="386" t="s">
        <v>11</v>
      </c>
      <c r="U1222" s="386"/>
      <c r="V1222" s="386">
        <v>20</v>
      </c>
      <c r="W1222" s="386" t="s">
        <v>11</v>
      </c>
      <c r="X1222" s="383"/>
      <c r="Y1222" s="383">
        <v>12</v>
      </c>
      <c r="Z1222" s="386" t="s">
        <v>11</v>
      </c>
      <c r="AA1222" s="386"/>
      <c r="AB1222" s="386">
        <v>12</v>
      </c>
      <c r="AC1222" s="386" t="s">
        <v>11</v>
      </c>
      <c r="AD1222" s="383"/>
      <c r="AE1222" s="383" t="s">
        <v>36</v>
      </c>
      <c r="AF1222" s="383">
        <v>97</v>
      </c>
      <c r="AG1222" s="383" t="s">
        <v>681</v>
      </c>
      <c r="AH1222" s="383" t="s">
        <v>36</v>
      </c>
      <c r="AI1222" s="383" t="s">
        <v>36</v>
      </c>
      <c r="AJ1222" s="383" t="s">
        <v>3554</v>
      </c>
      <c r="AK1222" s="384" t="str">
        <f t="shared" si="39"/>
        <v>NA</v>
      </c>
      <c r="AL1222" s="384" t="str">
        <f t="shared" si="40"/>
        <v>NA</v>
      </c>
      <c r="AN1222" s="196"/>
    </row>
    <row r="1223" spans="1:40" s="181" customFormat="1" x14ac:dyDescent="0.25">
      <c r="A1223" s="381" t="s">
        <v>3224</v>
      </c>
      <c r="B1223" s="382" t="s">
        <v>730</v>
      </c>
      <c r="C1223" s="382" t="s">
        <v>30</v>
      </c>
      <c r="D1223" s="382" t="s">
        <v>731</v>
      </c>
      <c r="E1223" s="382" t="s">
        <v>3</v>
      </c>
      <c r="F1223" s="383"/>
      <c r="G1223" s="383">
        <v>23</v>
      </c>
      <c r="H1223" s="383" t="s">
        <v>11</v>
      </c>
      <c r="I1223" s="383"/>
      <c r="J1223" s="383">
        <v>8</v>
      </c>
      <c r="K1223" s="383" t="s">
        <v>11</v>
      </c>
      <c r="L1223" s="385"/>
      <c r="M1223" s="383">
        <v>8</v>
      </c>
      <c r="N1223" s="383" t="s">
        <v>11</v>
      </c>
      <c r="O1223" s="385"/>
      <c r="P1223" s="385">
        <v>0</v>
      </c>
      <c r="Q1223" s="386" t="s">
        <v>11</v>
      </c>
      <c r="R1223" s="383"/>
      <c r="S1223" s="383">
        <v>23</v>
      </c>
      <c r="T1223" s="386" t="s">
        <v>11</v>
      </c>
      <c r="U1223" s="386"/>
      <c r="V1223" s="386">
        <v>23</v>
      </c>
      <c r="W1223" s="386" t="s">
        <v>11</v>
      </c>
      <c r="X1223" s="383"/>
      <c r="Y1223" s="383">
        <v>8</v>
      </c>
      <c r="Z1223" s="386" t="s">
        <v>11</v>
      </c>
      <c r="AA1223" s="386"/>
      <c r="AB1223" s="386">
        <v>8</v>
      </c>
      <c r="AC1223" s="386" t="s">
        <v>11</v>
      </c>
      <c r="AD1223" s="383"/>
      <c r="AE1223" s="383" t="s">
        <v>36</v>
      </c>
      <c r="AF1223" s="383">
        <v>82</v>
      </c>
      <c r="AG1223" s="383" t="s">
        <v>681</v>
      </c>
      <c r="AH1223" s="383" t="s">
        <v>34</v>
      </c>
      <c r="AI1223" s="383" t="s">
        <v>36</v>
      </c>
      <c r="AJ1223" s="383" t="s">
        <v>3554</v>
      </c>
      <c r="AK1223" s="384" t="str">
        <f t="shared" si="39"/>
        <v>NA</v>
      </c>
      <c r="AL1223" s="384" t="str">
        <f t="shared" si="40"/>
        <v>NA</v>
      </c>
      <c r="AN1223" s="196"/>
    </row>
    <row r="1224" spans="1:40" s="181" customFormat="1" x14ac:dyDescent="0.25">
      <c r="A1224" s="381" t="s">
        <v>3224</v>
      </c>
      <c r="B1224" s="382" t="s">
        <v>732</v>
      </c>
      <c r="C1224" s="382" t="s">
        <v>30</v>
      </c>
      <c r="D1224" s="382" t="s">
        <v>733</v>
      </c>
      <c r="E1224" s="382" t="s">
        <v>3</v>
      </c>
      <c r="F1224" s="383">
        <v>100</v>
      </c>
      <c r="G1224" s="383">
        <v>91</v>
      </c>
      <c r="H1224" s="383" t="s">
        <v>835</v>
      </c>
      <c r="I1224" s="383">
        <v>97</v>
      </c>
      <c r="J1224" s="383">
        <v>50</v>
      </c>
      <c r="K1224" s="383" t="s">
        <v>835</v>
      </c>
      <c r="L1224" s="385"/>
      <c r="M1224" s="383">
        <v>49</v>
      </c>
      <c r="N1224" s="383" t="s">
        <v>835</v>
      </c>
      <c r="O1224" s="385">
        <v>72</v>
      </c>
      <c r="P1224" s="385">
        <v>69</v>
      </c>
      <c r="Q1224" s="386" t="s">
        <v>835</v>
      </c>
      <c r="R1224" s="383"/>
      <c r="S1224" s="383">
        <v>87</v>
      </c>
      <c r="T1224" s="386" t="s">
        <v>11</v>
      </c>
      <c r="U1224" s="386"/>
      <c r="V1224" s="386">
        <v>81</v>
      </c>
      <c r="W1224" s="386" t="s">
        <v>11</v>
      </c>
      <c r="X1224" s="383"/>
      <c r="Y1224" s="383">
        <v>49</v>
      </c>
      <c r="Z1224" s="386" t="s">
        <v>11</v>
      </c>
      <c r="AA1224" s="386"/>
      <c r="AB1224" s="386">
        <v>44</v>
      </c>
      <c r="AC1224" s="386" t="s">
        <v>11</v>
      </c>
      <c r="AD1224" s="387"/>
      <c r="AE1224" s="383" t="s">
        <v>36</v>
      </c>
      <c r="AF1224" s="383">
        <v>74</v>
      </c>
      <c r="AG1224" s="383" t="s">
        <v>681</v>
      </c>
      <c r="AH1224" s="383" t="s">
        <v>34</v>
      </c>
      <c r="AI1224" s="383" t="s">
        <v>36</v>
      </c>
      <c r="AJ1224" s="383" t="s">
        <v>3554</v>
      </c>
      <c r="AK1224" s="384" t="str">
        <f t="shared" si="39"/>
        <v>NA</v>
      </c>
      <c r="AL1224" s="384" t="str">
        <f t="shared" si="40"/>
        <v>NA</v>
      </c>
      <c r="AN1224" s="196"/>
    </row>
    <row r="1225" spans="1:40" s="181" customFormat="1" x14ac:dyDescent="0.25">
      <c r="A1225" s="381" t="s">
        <v>3224</v>
      </c>
      <c r="B1225" s="382" t="s">
        <v>734</v>
      </c>
      <c r="C1225" s="382" t="s">
        <v>30</v>
      </c>
      <c r="D1225" s="382" t="s">
        <v>735</v>
      </c>
      <c r="E1225" s="382" t="s">
        <v>3</v>
      </c>
      <c r="F1225" s="383">
        <v>99</v>
      </c>
      <c r="G1225" s="383">
        <v>826</v>
      </c>
      <c r="H1225" s="383" t="s">
        <v>835</v>
      </c>
      <c r="I1225" s="383">
        <v>99</v>
      </c>
      <c r="J1225" s="383">
        <v>380</v>
      </c>
      <c r="K1225" s="383" t="s">
        <v>835</v>
      </c>
      <c r="L1225" s="385">
        <v>92</v>
      </c>
      <c r="M1225" s="383">
        <v>360</v>
      </c>
      <c r="N1225" s="383" t="s">
        <v>835</v>
      </c>
      <c r="O1225" s="385">
        <v>63</v>
      </c>
      <c r="P1225" s="385">
        <v>460</v>
      </c>
      <c r="Q1225" s="386" t="s">
        <v>835</v>
      </c>
      <c r="R1225" s="383">
        <v>17</v>
      </c>
      <c r="S1225" s="383">
        <v>760</v>
      </c>
      <c r="T1225" s="386" t="s">
        <v>36</v>
      </c>
      <c r="U1225" s="386">
        <v>17</v>
      </c>
      <c r="V1225" s="386">
        <v>723</v>
      </c>
      <c r="W1225" s="386" t="s">
        <v>834</v>
      </c>
      <c r="X1225" s="383">
        <v>46</v>
      </c>
      <c r="Y1225" s="383">
        <v>352</v>
      </c>
      <c r="Z1225" s="386" t="s">
        <v>36</v>
      </c>
      <c r="AA1225" s="386">
        <v>48</v>
      </c>
      <c r="AB1225" s="386">
        <v>340</v>
      </c>
      <c r="AC1225" s="386" t="s">
        <v>834</v>
      </c>
      <c r="AD1225" s="387"/>
      <c r="AE1225" s="383" t="s">
        <v>36</v>
      </c>
      <c r="AF1225" s="383">
        <v>79</v>
      </c>
      <c r="AG1225" s="383" t="s">
        <v>681</v>
      </c>
      <c r="AH1225" s="383" t="s">
        <v>34</v>
      </c>
      <c r="AI1225" s="383" t="s">
        <v>36</v>
      </c>
      <c r="AJ1225" s="383" t="s">
        <v>3554</v>
      </c>
      <c r="AK1225" s="384" t="str">
        <f t="shared" si="39"/>
        <v>NO</v>
      </c>
      <c r="AL1225" s="384" t="str">
        <f t="shared" si="40"/>
        <v>NO</v>
      </c>
      <c r="AN1225" s="196"/>
    </row>
    <row r="1226" spans="1:40" s="181" customFormat="1" x14ac:dyDescent="0.25">
      <c r="A1226" s="381" t="s">
        <v>3224</v>
      </c>
      <c r="B1226" s="382" t="s">
        <v>736</v>
      </c>
      <c r="C1226" s="382" t="s">
        <v>30</v>
      </c>
      <c r="D1226" s="382" t="s">
        <v>737</v>
      </c>
      <c r="E1226" s="382" t="s">
        <v>3</v>
      </c>
      <c r="F1226" s="383"/>
      <c r="G1226" s="383">
        <v>15</v>
      </c>
      <c r="H1226" s="383" t="s">
        <v>11</v>
      </c>
      <c r="I1226" s="383"/>
      <c r="J1226" s="383">
        <v>8</v>
      </c>
      <c r="K1226" s="383" t="s">
        <v>11</v>
      </c>
      <c r="L1226" s="385"/>
      <c r="M1226" s="383">
        <v>7</v>
      </c>
      <c r="N1226" s="383" t="s">
        <v>11</v>
      </c>
      <c r="O1226" s="385"/>
      <c r="P1226" s="385">
        <v>8</v>
      </c>
      <c r="Q1226" s="386" t="s">
        <v>11</v>
      </c>
      <c r="R1226" s="383"/>
      <c r="S1226" s="383">
        <v>12</v>
      </c>
      <c r="T1226" s="386" t="s">
        <v>11</v>
      </c>
      <c r="U1226" s="386"/>
      <c r="V1226" s="386">
        <v>11</v>
      </c>
      <c r="W1226" s="386" t="s">
        <v>11</v>
      </c>
      <c r="X1226" s="383"/>
      <c r="Y1226" s="383">
        <v>7</v>
      </c>
      <c r="Z1226" s="386" t="s">
        <v>11</v>
      </c>
      <c r="AA1226" s="386"/>
      <c r="AB1226" s="386">
        <v>7</v>
      </c>
      <c r="AC1226" s="386" t="s">
        <v>11</v>
      </c>
      <c r="AD1226" s="387"/>
      <c r="AE1226" s="383" t="s">
        <v>36</v>
      </c>
      <c r="AF1226" s="383">
        <v>85</v>
      </c>
      <c r="AG1226" s="383" t="s">
        <v>681</v>
      </c>
      <c r="AH1226" s="383" t="s">
        <v>36</v>
      </c>
      <c r="AI1226" s="383" t="s">
        <v>36</v>
      </c>
      <c r="AJ1226" s="383" t="s">
        <v>3554</v>
      </c>
      <c r="AK1226" s="384" t="str">
        <f t="shared" si="39"/>
        <v>NA</v>
      </c>
      <c r="AL1226" s="384" t="str">
        <f t="shared" si="40"/>
        <v>NA</v>
      </c>
      <c r="AN1226" s="196"/>
    </row>
    <row r="1227" spans="1:40" s="181" customFormat="1" x14ac:dyDescent="0.25">
      <c r="A1227" s="381" t="s">
        <v>3224</v>
      </c>
      <c r="B1227" s="382" t="s">
        <v>738</v>
      </c>
      <c r="C1227" s="382" t="s">
        <v>30</v>
      </c>
      <c r="D1227" s="382" t="s">
        <v>739</v>
      </c>
      <c r="E1227" s="382" t="s">
        <v>3</v>
      </c>
      <c r="F1227" s="383">
        <v>99</v>
      </c>
      <c r="G1227" s="383">
        <v>763</v>
      </c>
      <c r="H1227" s="383" t="s">
        <v>835</v>
      </c>
      <c r="I1227" s="383">
        <v>99</v>
      </c>
      <c r="J1227" s="383">
        <v>353</v>
      </c>
      <c r="K1227" s="383" t="s">
        <v>835</v>
      </c>
      <c r="L1227" s="385">
        <v>94</v>
      </c>
      <c r="M1227" s="383">
        <v>317</v>
      </c>
      <c r="N1227" s="383" t="s">
        <v>835</v>
      </c>
      <c r="O1227" s="385">
        <v>66</v>
      </c>
      <c r="P1227" s="385">
        <v>329</v>
      </c>
      <c r="Q1227" s="386" t="s">
        <v>834</v>
      </c>
      <c r="R1227" s="383">
        <v>14</v>
      </c>
      <c r="S1227" s="383">
        <v>665</v>
      </c>
      <c r="T1227" s="386" t="s">
        <v>36</v>
      </c>
      <c r="U1227" s="386">
        <v>15</v>
      </c>
      <c r="V1227" s="386">
        <v>644</v>
      </c>
      <c r="W1227" s="386" t="s">
        <v>834</v>
      </c>
      <c r="X1227" s="383">
        <v>43</v>
      </c>
      <c r="Y1227" s="383">
        <v>318</v>
      </c>
      <c r="Z1227" s="386" t="s">
        <v>36</v>
      </c>
      <c r="AA1227" s="386">
        <v>44</v>
      </c>
      <c r="AB1227" s="386">
        <v>305</v>
      </c>
      <c r="AC1227" s="386" t="s">
        <v>834</v>
      </c>
      <c r="AD1227" s="387"/>
      <c r="AE1227" s="383" t="s">
        <v>36</v>
      </c>
      <c r="AF1227" s="383">
        <v>74</v>
      </c>
      <c r="AG1227" s="383" t="s">
        <v>681</v>
      </c>
      <c r="AH1227" s="383" t="s">
        <v>34</v>
      </c>
      <c r="AI1227" s="383" t="s">
        <v>36</v>
      </c>
      <c r="AJ1227" s="383" t="s">
        <v>3554</v>
      </c>
      <c r="AK1227" s="384" t="str">
        <f t="shared" si="39"/>
        <v>NO</v>
      </c>
      <c r="AL1227" s="384" t="str">
        <f t="shared" si="40"/>
        <v>NO</v>
      </c>
      <c r="AN1227" s="196"/>
    </row>
    <row r="1228" spans="1:40" s="181" customFormat="1" x14ac:dyDescent="0.25">
      <c r="A1228" s="381" t="s">
        <v>3224</v>
      </c>
      <c r="B1228" s="382" t="s">
        <v>740</v>
      </c>
      <c r="C1228" s="382" t="s">
        <v>30</v>
      </c>
      <c r="D1228" s="382" t="s">
        <v>741</v>
      </c>
      <c r="E1228" s="382" t="s">
        <v>3</v>
      </c>
      <c r="F1228" s="383">
        <v>81</v>
      </c>
      <c r="G1228" s="383">
        <v>50</v>
      </c>
      <c r="H1228" s="383" t="s">
        <v>834</v>
      </c>
      <c r="I1228" s="383">
        <v>80</v>
      </c>
      <c r="J1228" s="383">
        <v>36</v>
      </c>
      <c r="K1228" s="383" t="s">
        <v>834</v>
      </c>
      <c r="L1228" s="385"/>
      <c r="M1228" s="383">
        <v>16</v>
      </c>
      <c r="N1228" s="383" t="s">
        <v>11</v>
      </c>
      <c r="O1228" s="385"/>
      <c r="P1228" s="385">
        <v>14</v>
      </c>
      <c r="Q1228" s="386" t="s">
        <v>11</v>
      </c>
      <c r="R1228" s="383"/>
      <c r="S1228" s="383">
        <v>29</v>
      </c>
      <c r="T1228" s="386" t="s">
        <v>11</v>
      </c>
      <c r="U1228" s="386"/>
      <c r="V1228" s="386">
        <v>27</v>
      </c>
      <c r="W1228" s="386" t="s">
        <v>11</v>
      </c>
      <c r="X1228" s="383"/>
      <c r="Y1228" s="383">
        <v>16</v>
      </c>
      <c r="Z1228" s="386" t="s">
        <v>11</v>
      </c>
      <c r="AA1228" s="386"/>
      <c r="AB1228" s="386">
        <v>13</v>
      </c>
      <c r="AC1228" s="386" t="s">
        <v>11</v>
      </c>
      <c r="AD1228" s="387"/>
      <c r="AE1228" s="383" t="s">
        <v>36</v>
      </c>
      <c r="AF1228" s="383">
        <v>72</v>
      </c>
      <c r="AG1228" s="383" t="s">
        <v>40</v>
      </c>
      <c r="AH1228" s="383" t="s">
        <v>34</v>
      </c>
      <c r="AI1228" s="383" t="s">
        <v>36</v>
      </c>
      <c r="AJ1228" s="383" t="s">
        <v>3554</v>
      </c>
      <c r="AK1228" s="384" t="str">
        <f t="shared" si="39"/>
        <v>NA</v>
      </c>
      <c r="AL1228" s="384" t="str">
        <f t="shared" si="40"/>
        <v>NA</v>
      </c>
      <c r="AN1228" s="196"/>
    </row>
    <row r="1229" spans="1:40" s="181" customFormat="1" x14ac:dyDescent="0.25">
      <c r="A1229" s="381" t="s">
        <v>3224</v>
      </c>
      <c r="B1229" s="382" t="s">
        <v>742</v>
      </c>
      <c r="C1229" s="382" t="s">
        <v>30</v>
      </c>
      <c r="D1229" s="382" t="s">
        <v>743</v>
      </c>
      <c r="E1229" s="382" t="s">
        <v>3</v>
      </c>
      <c r="F1229" s="383"/>
      <c r="G1229" s="383">
        <v>5</v>
      </c>
      <c r="H1229" s="383" t="s">
        <v>11</v>
      </c>
      <c r="I1229" s="383"/>
      <c r="J1229" s="383">
        <v>4</v>
      </c>
      <c r="K1229" s="383" t="s">
        <v>11</v>
      </c>
      <c r="L1229" s="385"/>
      <c r="M1229" s="383">
        <v>4</v>
      </c>
      <c r="N1229" s="383" t="s">
        <v>11</v>
      </c>
      <c r="O1229" s="385"/>
      <c r="P1229" s="385"/>
      <c r="Q1229" s="386" t="s">
        <v>11</v>
      </c>
      <c r="R1229" s="383"/>
      <c r="S1229" s="383">
        <v>5</v>
      </c>
      <c r="T1229" s="386" t="s">
        <v>11</v>
      </c>
      <c r="U1229" s="386"/>
      <c r="V1229" s="386">
        <v>5</v>
      </c>
      <c r="W1229" s="386" t="s">
        <v>11</v>
      </c>
      <c r="X1229" s="383"/>
      <c r="Y1229" s="383">
        <v>4</v>
      </c>
      <c r="Z1229" s="386" t="s">
        <v>11</v>
      </c>
      <c r="AA1229" s="386"/>
      <c r="AB1229" s="386">
        <v>4</v>
      </c>
      <c r="AC1229" s="386" t="s">
        <v>11</v>
      </c>
      <c r="AD1229" s="387" t="s">
        <v>33</v>
      </c>
      <c r="AE1229" s="383" t="s">
        <v>34</v>
      </c>
      <c r="AF1229" s="383">
        <v>100</v>
      </c>
      <c r="AG1229" s="383" t="s">
        <v>681</v>
      </c>
      <c r="AH1229" s="383" t="s">
        <v>34</v>
      </c>
      <c r="AI1229" s="383" t="s">
        <v>34</v>
      </c>
      <c r="AJ1229" s="383" t="s">
        <v>3554</v>
      </c>
      <c r="AK1229" s="384" t="str">
        <f t="shared" si="39"/>
        <v>NA</v>
      </c>
      <c r="AL1229" s="384" t="str">
        <f t="shared" si="40"/>
        <v>NA</v>
      </c>
      <c r="AN1229" s="196"/>
    </row>
    <row r="1230" spans="1:40" s="181" customFormat="1" x14ac:dyDescent="0.25">
      <c r="A1230" s="381" t="s">
        <v>3224</v>
      </c>
      <c r="B1230" s="382" t="s">
        <v>744</v>
      </c>
      <c r="C1230" s="382" t="s">
        <v>30</v>
      </c>
      <c r="D1230" s="382" t="s">
        <v>745</v>
      </c>
      <c r="E1230" s="382" t="s">
        <v>3</v>
      </c>
      <c r="F1230" s="383"/>
      <c r="G1230" s="383">
        <v>0</v>
      </c>
      <c r="H1230" s="383" t="s">
        <v>11</v>
      </c>
      <c r="I1230" s="383"/>
      <c r="J1230" s="383">
        <v>0</v>
      </c>
      <c r="K1230" s="383" t="s">
        <v>11</v>
      </c>
      <c r="L1230" s="385"/>
      <c r="M1230" s="383">
        <v>0</v>
      </c>
      <c r="N1230" s="383" t="s">
        <v>11</v>
      </c>
      <c r="O1230" s="385"/>
      <c r="P1230" s="385"/>
      <c r="Q1230" s="386" t="s">
        <v>11</v>
      </c>
      <c r="R1230" s="383"/>
      <c r="S1230" s="383">
        <v>0</v>
      </c>
      <c r="T1230" s="386" t="s">
        <v>11</v>
      </c>
      <c r="U1230" s="386"/>
      <c r="V1230" s="386">
        <v>0</v>
      </c>
      <c r="W1230" s="386" t="s">
        <v>11</v>
      </c>
      <c r="X1230" s="383"/>
      <c r="Y1230" s="383">
        <v>0</v>
      </c>
      <c r="Z1230" s="386" t="s">
        <v>11</v>
      </c>
      <c r="AA1230" s="386"/>
      <c r="AB1230" s="386">
        <v>0</v>
      </c>
      <c r="AC1230" s="386" t="s">
        <v>11</v>
      </c>
      <c r="AD1230" s="387" t="s">
        <v>33</v>
      </c>
      <c r="AE1230" s="383" t="s">
        <v>34</v>
      </c>
      <c r="AF1230" s="383">
        <v>100</v>
      </c>
      <c r="AG1230" s="383" t="s">
        <v>681</v>
      </c>
      <c r="AH1230" s="383" t="s">
        <v>36</v>
      </c>
      <c r="AI1230" s="383" t="s">
        <v>34</v>
      </c>
      <c r="AJ1230" s="383" t="s">
        <v>3554</v>
      </c>
      <c r="AK1230" s="384" t="str">
        <f t="shared" si="39"/>
        <v>NA</v>
      </c>
      <c r="AL1230" s="384" t="str">
        <f t="shared" si="40"/>
        <v>NA</v>
      </c>
      <c r="AN1230" s="196"/>
    </row>
    <row r="1231" spans="1:40" s="181" customFormat="1" x14ac:dyDescent="0.25">
      <c r="A1231" s="381" t="s">
        <v>3224</v>
      </c>
      <c r="B1231" s="382" t="s">
        <v>746</v>
      </c>
      <c r="C1231" s="382" t="s">
        <v>30</v>
      </c>
      <c r="D1231" s="382" t="s">
        <v>747</v>
      </c>
      <c r="E1231" s="382" t="s">
        <v>3</v>
      </c>
      <c r="F1231" s="383"/>
      <c r="G1231" s="383">
        <v>28</v>
      </c>
      <c r="H1231" s="383" t="s">
        <v>11</v>
      </c>
      <c r="I1231" s="383"/>
      <c r="J1231" s="383">
        <v>14</v>
      </c>
      <c r="K1231" s="383" t="s">
        <v>11</v>
      </c>
      <c r="L1231" s="385"/>
      <c r="M1231" s="383">
        <v>14</v>
      </c>
      <c r="N1231" s="383" t="s">
        <v>11</v>
      </c>
      <c r="O1231" s="385"/>
      <c r="P1231" s="385">
        <v>26</v>
      </c>
      <c r="Q1231" s="386" t="s">
        <v>11</v>
      </c>
      <c r="R1231" s="383"/>
      <c r="S1231" s="383">
        <v>28</v>
      </c>
      <c r="T1231" s="386" t="s">
        <v>11</v>
      </c>
      <c r="U1231" s="386"/>
      <c r="V1231" s="386">
        <v>28</v>
      </c>
      <c r="W1231" s="386" t="s">
        <v>11</v>
      </c>
      <c r="X1231" s="383"/>
      <c r="Y1231" s="383">
        <v>14</v>
      </c>
      <c r="Z1231" s="386" t="s">
        <v>11</v>
      </c>
      <c r="AA1231" s="386"/>
      <c r="AB1231" s="386">
        <v>14</v>
      </c>
      <c r="AC1231" s="386" t="s">
        <v>11</v>
      </c>
      <c r="AD1231" s="387"/>
      <c r="AE1231" s="383" t="s">
        <v>36</v>
      </c>
      <c r="AF1231" s="383">
        <v>74</v>
      </c>
      <c r="AG1231" s="383" t="s">
        <v>681</v>
      </c>
      <c r="AH1231" s="383" t="s">
        <v>34</v>
      </c>
      <c r="AI1231" s="383" t="s">
        <v>36</v>
      </c>
      <c r="AJ1231" s="383" t="s">
        <v>3554</v>
      </c>
      <c r="AK1231" s="384" t="str">
        <f t="shared" si="39"/>
        <v>NA</v>
      </c>
      <c r="AL1231" s="384" t="str">
        <f t="shared" si="40"/>
        <v>NA</v>
      </c>
      <c r="AN1231" s="196"/>
    </row>
    <row r="1232" spans="1:40" s="181" customFormat="1" x14ac:dyDescent="0.25">
      <c r="A1232" s="381" t="s">
        <v>3224</v>
      </c>
      <c r="B1232" s="382" t="s">
        <v>748</v>
      </c>
      <c r="C1232" s="382" t="s">
        <v>30</v>
      </c>
      <c r="D1232" s="382" t="s">
        <v>749</v>
      </c>
      <c r="E1232" s="382" t="s">
        <v>3</v>
      </c>
      <c r="F1232" s="383">
        <v>99</v>
      </c>
      <c r="G1232" s="383">
        <v>415</v>
      </c>
      <c r="H1232" s="383" t="s">
        <v>835</v>
      </c>
      <c r="I1232" s="383">
        <v>99</v>
      </c>
      <c r="J1232" s="383">
        <v>201</v>
      </c>
      <c r="K1232" s="383" t="s">
        <v>835</v>
      </c>
      <c r="L1232" s="385">
        <v>90</v>
      </c>
      <c r="M1232" s="383">
        <v>174</v>
      </c>
      <c r="N1232" s="383" t="s">
        <v>835</v>
      </c>
      <c r="O1232" s="385">
        <v>68</v>
      </c>
      <c r="P1232" s="385">
        <v>253</v>
      </c>
      <c r="Q1232" s="386" t="s">
        <v>835</v>
      </c>
      <c r="R1232" s="383">
        <v>16</v>
      </c>
      <c r="S1232" s="383">
        <v>344</v>
      </c>
      <c r="T1232" s="386" t="s">
        <v>36</v>
      </c>
      <c r="U1232" s="386">
        <v>17</v>
      </c>
      <c r="V1232" s="386">
        <v>322</v>
      </c>
      <c r="W1232" s="386" t="s">
        <v>834</v>
      </c>
      <c r="X1232" s="383">
        <v>41</v>
      </c>
      <c r="Y1232" s="383">
        <v>171</v>
      </c>
      <c r="Z1232" s="386" t="s">
        <v>36</v>
      </c>
      <c r="AA1232" s="386">
        <v>47</v>
      </c>
      <c r="AB1232" s="386">
        <v>161</v>
      </c>
      <c r="AC1232" s="386" t="s">
        <v>834</v>
      </c>
      <c r="AD1232" s="387"/>
      <c r="AE1232" s="383" t="s">
        <v>36</v>
      </c>
      <c r="AF1232" s="383">
        <v>79</v>
      </c>
      <c r="AG1232" s="383" t="s">
        <v>681</v>
      </c>
      <c r="AH1232" s="383" t="s">
        <v>34</v>
      </c>
      <c r="AI1232" s="383" t="s">
        <v>36</v>
      </c>
      <c r="AJ1232" s="383" t="s">
        <v>3554</v>
      </c>
      <c r="AK1232" s="384" t="str">
        <f t="shared" si="39"/>
        <v>NO</v>
      </c>
      <c r="AL1232" s="384" t="str">
        <f t="shared" si="40"/>
        <v>NO</v>
      </c>
      <c r="AN1232" s="196"/>
    </row>
    <row r="1233" spans="1:40" s="181" customFormat="1" x14ac:dyDescent="0.25">
      <c r="A1233" s="381" t="s">
        <v>3224</v>
      </c>
      <c r="B1233" s="382" t="s">
        <v>750</v>
      </c>
      <c r="C1233" s="382" t="s">
        <v>30</v>
      </c>
      <c r="D1233" s="382" t="s">
        <v>751</v>
      </c>
      <c r="E1233" s="382" t="s">
        <v>3</v>
      </c>
      <c r="F1233" s="383">
        <v>100</v>
      </c>
      <c r="G1233" s="383">
        <v>204</v>
      </c>
      <c r="H1233" s="383" t="s">
        <v>835</v>
      </c>
      <c r="I1233" s="383">
        <v>99</v>
      </c>
      <c r="J1233" s="383">
        <v>112</v>
      </c>
      <c r="K1233" s="383" t="s">
        <v>835</v>
      </c>
      <c r="L1233" s="385"/>
      <c r="M1233" s="383">
        <v>110</v>
      </c>
      <c r="N1233" s="383" t="s">
        <v>835</v>
      </c>
      <c r="O1233" s="385">
        <v>77</v>
      </c>
      <c r="P1233" s="385">
        <v>150</v>
      </c>
      <c r="Q1233" s="386" t="s">
        <v>835</v>
      </c>
      <c r="R1233" s="383">
        <v>11</v>
      </c>
      <c r="S1233" s="383">
        <v>187</v>
      </c>
      <c r="T1233" s="386" t="s">
        <v>36</v>
      </c>
      <c r="U1233" s="386">
        <v>13</v>
      </c>
      <c r="V1233" s="386">
        <v>175</v>
      </c>
      <c r="W1233" s="386" t="s">
        <v>834</v>
      </c>
      <c r="X1233" s="383">
        <v>45</v>
      </c>
      <c r="Y1233" s="383">
        <v>105</v>
      </c>
      <c r="Z1233" s="386" t="s">
        <v>36</v>
      </c>
      <c r="AA1233" s="386">
        <v>46</v>
      </c>
      <c r="AB1233" s="386">
        <v>101</v>
      </c>
      <c r="AC1233" s="386" t="s">
        <v>834</v>
      </c>
      <c r="AD1233" s="387"/>
      <c r="AE1233" s="383" t="s">
        <v>36</v>
      </c>
      <c r="AF1233" s="383">
        <v>79</v>
      </c>
      <c r="AG1233" s="383" t="s">
        <v>681</v>
      </c>
      <c r="AH1233" s="383" t="s">
        <v>34</v>
      </c>
      <c r="AI1233" s="383" t="s">
        <v>36</v>
      </c>
      <c r="AJ1233" s="383" t="s">
        <v>3554</v>
      </c>
      <c r="AK1233" s="384" t="str">
        <f t="shared" si="39"/>
        <v>NO</v>
      </c>
      <c r="AL1233" s="384" t="str">
        <f t="shared" si="40"/>
        <v>NO</v>
      </c>
      <c r="AN1233" s="196"/>
    </row>
    <row r="1234" spans="1:40" s="181" customFormat="1" x14ac:dyDescent="0.25">
      <c r="A1234" s="381" t="s">
        <v>3224</v>
      </c>
      <c r="B1234" s="382" t="s">
        <v>752</v>
      </c>
      <c r="C1234" s="382" t="s">
        <v>30</v>
      </c>
      <c r="D1234" s="382" t="s">
        <v>753</v>
      </c>
      <c r="E1234" s="382" t="s">
        <v>3</v>
      </c>
      <c r="F1234" s="383">
        <v>99</v>
      </c>
      <c r="G1234" s="383">
        <v>292</v>
      </c>
      <c r="H1234" s="383" t="s">
        <v>835</v>
      </c>
      <c r="I1234" s="383">
        <v>99</v>
      </c>
      <c r="J1234" s="383">
        <v>137</v>
      </c>
      <c r="K1234" s="383" t="s">
        <v>835</v>
      </c>
      <c r="L1234" s="385">
        <v>94</v>
      </c>
      <c r="M1234" s="383">
        <v>135</v>
      </c>
      <c r="N1234" s="383" t="s">
        <v>835</v>
      </c>
      <c r="O1234" s="385">
        <v>72</v>
      </c>
      <c r="P1234" s="385">
        <v>177</v>
      </c>
      <c r="Q1234" s="386" t="s">
        <v>834</v>
      </c>
      <c r="R1234" s="383">
        <v>25</v>
      </c>
      <c r="S1234" s="383">
        <v>276</v>
      </c>
      <c r="T1234" s="386" t="s">
        <v>36</v>
      </c>
      <c r="U1234" s="386">
        <v>25</v>
      </c>
      <c r="V1234" s="386">
        <v>258</v>
      </c>
      <c r="W1234" s="386" t="s">
        <v>834</v>
      </c>
      <c r="X1234" s="383">
        <v>56</v>
      </c>
      <c r="Y1234" s="383">
        <v>131</v>
      </c>
      <c r="Z1234" s="386" t="s">
        <v>36</v>
      </c>
      <c r="AA1234" s="386">
        <v>58</v>
      </c>
      <c r="AB1234" s="386">
        <v>125</v>
      </c>
      <c r="AC1234" s="386" t="s">
        <v>834</v>
      </c>
      <c r="AD1234" s="387"/>
      <c r="AE1234" s="383" t="s">
        <v>36</v>
      </c>
      <c r="AF1234" s="383">
        <v>69</v>
      </c>
      <c r="AG1234" s="383" t="s">
        <v>681</v>
      </c>
      <c r="AH1234" s="383" t="s">
        <v>36</v>
      </c>
      <c r="AI1234" s="383" t="s">
        <v>36</v>
      </c>
      <c r="AJ1234" s="383" t="s">
        <v>3554</v>
      </c>
      <c r="AK1234" s="384" t="str">
        <f t="shared" si="39"/>
        <v>NO</v>
      </c>
      <c r="AL1234" s="384" t="str">
        <f t="shared" si="40"/>
        <v>NO</v>
      </c>
      <c r="AN1234" s="196"/>
    </row>
    <row r="1235" spans="1:40" x14ac:dyDescent="0.25">
      <c r="A1235" s="381" t="s">
        <v>3224</v>
      </c>
      <c r="B1235" s="382" t="s">
        <v>754</v>
      </c>
      <c r="C1235" s="382" t="s">
        <v>30</v>
      </c>
      <c r="D1235" s="382" t="s">
        <v>755</v>
      </c>
      <c r="E1235" s="382" t="s">
        <v>3</v>
      </c>
      <c r="F1235" s="383">
        <v>100</v>
      </c>
      <c r="G1235" s="383">
        <v>248</v>
      </c>
      <c r="H1235" s="383" t="s">
        <v>835</v>
      </c>
      <c r="I1235" s="383">
        <v>100</v>
      </c>
      <c r="J1235" s="383">
        <v>119</v>
      </c>
      <c r="K1235" s="383" t="s">
        <v>835</v>
      </c>
      <c r="L1235" s="385"/>
      <c r="M1235" s="383">
        <v>119</v>
      </c>
      <c r="N1235" s="383" t="s">
        <v>835</v>
      </c>
      <c r="O1235" s="385"/>
      <c r="P1235" s="385">
        <v>86</v>
      </c>
      <c r="Q1235" s="386" t="s">
        <v>835</v>
      </c>
      <c r="R1235" s="383">
        <v>50</v>
      </c>
      <c r="S1235" s="383">
        <v>247</v>
      </c>
      <c r="T1235" s="386" t="s">
        <v>36</v>
      </c>
      <c r="U1235" s="386">
        <v>50</v>
      </c>
      <c r="V1235" s="386">
        <v>245</v>
      </c>
      <c r="W1235" s="386" t="s">
        <v>834</v>
      </c>
      <c r="X1235" s="383">
        <v>78</v>
      </c>
      <c r="Y1235" s="383">
        <v>118</v>
      </c>
      <c r="Z1235" s="386" t="s">
        <v>34</v>
      </c>
      <c r="AA1235" s="386">
        <v>78</v>
      </c>
      <c r="AB1235" s="386">
        <v>118</v>
      </c>
      <c r="AC1235" s="386" t="s">
        <v>11</v>
      </c>
      <c r="AD1235" s="387"/>
      <c r="AE1235" s="383" t="s">
        <v>36</v>
      </c>
      <c r="AF1235" s="383">
        <v>87</v>
      </c>
      <c r="AG1235" s="383" t="s">
        <v>681</v>
      </c>
      <c r="AH1235" s="383" t="s">
        <v>36</v>
      </c>
      <c r="AI1235" s="383" t="s">
        <v>36</v>
      </c>
      <c r="AJ1235" s="383" t="s">
        <v>3554</v>
      </c>
      <c r="AK1235" s="384" t="str">
        <f t="shared" si="39"/>
        <v>NO</v>
      </c>
      <c r="AL1235" s="384" t="str">
        <f t="shared" si="40"/>
        <v>Yes-SH</v>
      </c>
    </row>
    <row r="1236" spans="1:40" x14ac:dyDescent="0.25">
      <c r="A1236" s="381" t="s">
        <v>3224</v>
      </c>
      <c r="B1236" s="382" t="s">
        <v>756</v>
      </c>
      <c r="C1236" s="382" t="s">
        <v>30</v>
      </c>
      <c r="D1236" s="382" t="s">
        <v>757</v>
      </c>
      <c r="E1236" s="382" t="s">
        <v>3</v>
      </c>
      <c r="F1236" s="383">
        <v>99</v>
      </c>
      <c r="G1236" s="383">
        <v>693</v>
      </c>
      <c r="H1236" s="383" t="s">
        <v>835</v>
      </c>
      <c r="I1236" s="383">
        <v>99</v>
      </c>
      <c r="J1236" s="383">
        <v>331</v>
      </c>
      <c r="K1236" s="383" t="s">
        <v>835</v>
      </c>
      <c r="L1236" s="385">
        <v>94</v>
      </c>
      <c r="M1236" s="383">
        <v>295</v>
      </c>
      <c r="N1236" s="383" t="s">
        <v>835</v>
      </c>
      <c r="O1236" s="385">
        <v>65</v>
      </c>
      <c r="P1236" s="385">
        <v>451</v>
      </c>
      <c r="Q1236" s="386" t="s">
        <v>835</v>
      </c>
      <c r="R1236" s="383">
        <v>18</v>
      </c>
      <c r="S1236" s="383">
        <v>631</v>
      </c>
      <c r="T1236" s="386" t="s">
        <v>36</v>
      </c>
      <c r="U1236" s="386">
        <v>18</v>
      </c>
      <c r="V1236" s="386">
        <v>596</v>
      </c>
      <c r="W1236" s="386" t="s">
        <v>834</v>
      </c>
      <c r="X1236" s="383">
        <v>46</v>
      </c>
      <c r="Y1236" s="383">
        <v>297</v>
      </c>
      <c r="Z1236" s="386" t="s">
        <v>36</v>
      </c>
      <c r="AA1236" s="386">
        <v>49</v>
      </c>
      <c r="AB1236" s="386">
        <v>277</v>
      </c>
      <c r="AC1236" s="386" t="s">
        <v>834</v>
      </c>
      <c r="AD1236" s="387"/>
      <c r="AE1236" s="383" t="s">
        <v>36</v>
      </c>
      <c r="AF1236" s="383">
        <v>85</v>
      </c>
      <c r="AG1236" s="383" t="s">
        <v>681</v>
      </c>
      <c r="AH1236" s="383" t="s">
        <v>34</v>
      </c>
      <c r="AI1236" s="383" t="s">
        <v>36</v>
      </c>
      <c r="AJ1236" s="383" t="s">
        <v>3554</v>
      </c>
      <c r="AK1236" s="384" t="str">
        <f t="shared" si="39"/>
        <v>NO</v>
      </c>
      <c r="AL1236" s="384" t="str">
        <f t="shared" si="40"/>
        <v>NO</v>
      </c>
    </row>
    <row r="1237" spans="1:40" x14ac:dyDescent="0.25">
      <c r="A1237" s="381" t="s">
        <v>3224</v>
      </c>
      <c r="B1237" s="382" t="s">
        <v>758</v>
      </c>
      <c r="C1237" s="382" t="s">
        <v>30</v>
      </c>
      <c r="D1237" s="382" t="s">
        <v>759</v>
      </c>
      <c r="E1237" s="382" t="s">
        <v>3</v>
      </c>
      <c r="F1237" s="383">
        <v>100</v>
      </c>
      <c r="G1237" s="383">
        <v>212</v>
      </c>
      <c r="H1237" s="383" t="s">
        <v>835</v>
      </c>
      <c r="I1237" s="383">
        <v>100</v>
      </c>
      <c r="J1237" s="383">
        <v>102</v>
      </c>
      <c r="K1237" s="383" t="s">
        <v>835</v>
      </c>
      <c r="L1237" s="385"/>
      <c r="M1237" s="383">
        <v>103</v>
      </c>
      <c r="N1237" s="383" t="s">
        <v>835</v>
      </c>
      <c r="O1237" s="385"/>
      <c r="P1237" s="385">
        <v>49</v>
      </c>
      <c r="Q1237" s="386" t="s">
        <v>835</v>
      </c>
      <c r="R1237" s="383">
        <v>48</v>
      </c>
      <c r="S1237" s="383">
        <v>211</v>
      </c>
      <c r="T1237" s="386" t="s">
        <v>36</v>
      </c>
      <c r="U1237" s="386">
        <v>48</v>
      </c>
      <c r="V1237" s="386">
        <v>204</v>
      </c>
      <c r="W1237" s="386" t="s">
        <v>834</v>
      </c>
      <c r="X1237" s="383">
        <v>67</v>
      </c>
      <c r="Y1237" s="383">
        <v>101</v>
      </c>
      <c r="Z1237" s="386" t="s">
        <v>36</v>
      </c>
      <c r="AA1237" s="386">
        <v>68</v>
      </c>
      <c r="AB1237" s="386">
        <v>99</v>
      </c>
      <c r="AC1237" s="386" t="s">
        <v>834</v>
      </c>
      <c r="AD1237" s="387"/>
      <c r="AE1237" s="383" t="s">
        <v>36</v>
      </c>
      <c r="AF1237" s="383">
        <v>87</v>
      </c>
      <c r="AG1237" s="383" t="s">
        <v>681</v>
      </c>
      <c r="AH1237" s="383" t="s">
        <v>34</v>
      </c>
      <c r="AI1237" s="383" t="s">
        <v>36</v>
      </c>
      <c r="AJ1237" s="383" t="s">
        <v>3554</v>
      </c>
      <c r="AK1237" s="384" t="str">
        <f t="shared" si="39"/>
        <v>NO</v>
      </c>
      <c r="AL1237" s="384" t="str">
        <f t="shared" si="40"/>
        <v>NO</v>
      </c>
    </row>
    <row r="1238" spans="1:40" x14ac:dyDescent="0.25">
      <c r="A1238" s="381" t="s">
        <v>3224</v>
      </c>
      <c r="B1238" s="382" t="s">
        <v>760</v>
      </c>
      <c r="C1238" s="382" t="s">
        <v>30</v>
      </c>
      <c r="D1238" s="382" t="s">
        <v>761</v>
      </c>
      <c r="E1238" s="382" t="s">
        <v>3</v>
      </c>
      <c r="F1238" s="383">
        <v>99</v>
      </c>
      <c r="G1238" s="383">
        <v>757</v>
      </c>
      <c r="H1238" s="383" t="s">
        <v>835</v>
      </c>
      <c r="I1238" s="383">
        <v>99</v>
      </c>
      <c r="J1238" s="383">
        <v>352</v>
      </c>
      <c r="K1238" s="383" t="s">
        <v>835</v>
      </c>
      <c r="L1238" s="385"/>
      <c r="M1238" s="383">
        <v>331</v>
      </c>
      <c r="N1238" s="383" t="s">
        <v>835</v>
      </c>
      <c r="O1238" s="385">
        <v>74</v>
      </c>
      <c r="P1238" s="385">
        <v>474</v>
      </c>
      <c r="Q1238" s="386" t="s">
        <v>835</v>
      </c>
      <c r="R1238" s="383">
        <v>17</v>
      </c>
      <c r="S1238" s="383">
        <v>705</v>
      </c>
      <c r="T1238" s="386" t="s">
        <v>36</v>
      </c>
      <c r="U1238" s="386">
        <v>17</v>
      </c>
      <c r="V1238" s="386">
        <v>684</v>
      </c>
      <c r="W1238" s="386" t="s">
        <v>834</v>
      </c>
      <c r="X1238" s="383">
        <v>49</v>
      </c>
      <c r="Y1238" s="383">
        <v>318</v>
      </c>
      <c r="Z1238" s="386" t="s">
        <v>36</v>
      </c>
      <c r="AA1238" s="386">
        <v>50</v>
      </c>
      <c r="AB1238" s="386">
        <v>310</v>
      </c>
      <c r="AC1238" s="386" t="s">
        <v>834</v>
      </c>
      <c r="AD1238" s="387"/>
      <c r="AE1238" s="383" t="s">
        <v>36</v>
      </c>
      <c r="AF1238" s="383">
        <v>79</v>
      </c>
      <c r="AG1238" s="383" t="s">
        <v>681</v>
      </c>
      <c r="AH1238" s="383" t="s">
        <v>34</v>
      </c>
      <c r="AI1238" s="383" t="s">
        <v>36</v>
      </c>
      <c r="AJ1238" s="383" t="s">
        <v>3554</v>
      </c>
      <c r="AK1238" s="384" t="str">
        <f t="shared" si="39"/>
        <v>NO</v>
      </c>
      <c r="AL1238" s="384" t="str">
        <f t="shared" si="40"/>
        <v>NO</v>
      </c>
    </row>
    <row r="1239" spans="1:40" x14ac:dyDescent="0.25">
      <c r="A1239" s="381" t="s">
        <v>3224</v>
      </c>
      <c r="B1239" s="382" t="s">
        <v>762</v>
      </c>
      <c r="C1239" s="382" t="s">
        <v>30</v>
      </c>
      <c r="D1239" s="382" t="s">
        <v>763</v>
      </c>
      <c r="E1239" s="382" t="s">
        <v>3</v>
      </c>
      <c r="F1239" s="383">
        <v>98</v>
      </c>
      <c r="G1239" s="383">
        <v>253</v>
      </c>
      <c r="H1239" s="383" t="s">
        <v>835</v>
      </c>
      <c r="I1239" s="383">
        <v>99</v>
      </c>
      <c r="J1239" s="383">
        <v>142</v>
      </c>
      <c r="K1239" s="383" t="s">
        <v>835</v>
      </c>
      <c r="L1239" s="385">
        <v>89</v>
      </c>
      <c r="M1239" s="383">
        <v>134</v>
      </c>
      <c r="N1239" s="383" t="s">
        <v>834</v>
      </c>
      <c r="O1239" s="385">
        <v>73</v>
      </c>
      <c r="P1239" s="385">
        <v>134</v>
      </c>
      <c r="Q1239" s="386" t="s">
        <v>835</v>
      </c>
      <c r="R1239" s="383">
        <v>28</v>
      </c>
      <c r="S1239" s="383">
        <v>240</v>
      </c>
      <c r="T1239" s="386" t="s">
        <v>36</v>
      </c>
      <c r="U1239" s="386">
        <v>27</v>
      </c>
      <c r="V1239" s="386">
        <v>225</v>
      </c>
      <c r="W1239" s="386" t="s">
        <v>834</v>
      </c>
      <c r="X1239" s="383">
        <v>51</v>
      </c>
      <c r="Y1239" s="383">
        <v>135</v>
      </c>
      <c r="Z1239" s="386" t="s">
        <v>36</v>
      </c>
      <c r="AA1239" s="386">
        <v>51</v>
      </c>
      <c r="AB1239" s="386">
        <v>129</v>
      </c>
      <c r="AC1239" s="386" t="s">
        <v>834</v>
      </c>
      <c r="AD1239" s="387"/>
      <c r="AE1239" s="383" t="s">
        <v>36</v>
      </c>
      <c r="AF1239" s="383">
        <v>74</v>
      </c>
      <c r="AG1239" s="383" t="s">
        <v>681</v>
      </c>
      <c r="AH1239" s="383" t="s">
        <v>36</v>
      </c>
      <c r="AI1239" s="383" t="s">
        <v>36</v>
      </c>
      <c r="AJ1239" s="383" t="s">
        <v>3554</v>
      </c>
      <c r="AK1239" s="384" t="str">
        <f t="shared" si="39"/>
        <v>NO</v>
      </c>
      <c r="AL1239" s="384" t="str">
        <f t="shared" si="40"/>
        <v>NO</v>
      </c>
    </row>
    <row r="1240" spans="1:40" x14ac:dyDescent="0.25">
      <c r="A1240" s="381" t="s">
        <v>3224</v>
      </c>
      <c r="B1240" s="382" t="s">
        <v>764</v>
      </c>
      <c r="C1240" s="382" t="s">
        <v>30</v>
      </c>
      <c r="D1240" s="382" t="s">
        <v>765</v>
      </c>
      <c r="E1240" s="382" t="s">
        <v>3</v>
      </c>
      <c r="F1240" s="383">
        <v>100</v>
      </c>
      <c r="G1240" s="383">
        <v>41</v>
      </c>
      <c r="H1240" s="383" t="s">
        <v>835</v>
      </c>
      <c r="I1240" s="383"/>
      <c r="J1240" s="383">
        <v>25</v>
      </c>
      <c r="K1240" s="383" t="s">
        <v>11</v>
      </c>
      <c r="L1240" s="385"/>
      <c r="M1240" s="383">
        <v>24</v>
      </c>
      <c r="N1240" s="383" t="s">
        <v>11</v>
      </c>
      <c r="O1240" s="385">
        <v>79</v>
      </c>
      <c r="P1240" s="385">
        <v>34</v>
      </c>
      <c r="Q1240" s="386" t="s">
        <v>834</v>
      </c>
      <c r="R1240" s="383"/>
      <c r="S1240" s="383">
        <v>38</v>
      </c>
      <c r="T1240" s="386" t="s">
        <v>11</v>
      </c>
      <c r="U1240" s="386"/>
      <c r="V1240" s="386">
        <v>37</v>
      </c>
      <c r="W1240" s="386" t="s">
        <v>11</v>
      </c>
      <c r="X1240" s="383"/>
      <c r="Y1240" s="383">
        <v>25</v>
      </c>
      <c r="Z1240" s="386" t="s">
        <v>11</v>
      </c>
      <c r="AA1240" s="386"/>
      <c r="AB1240" s="386">
        <v>25</v>
      </c>
      <c r="AC1240" s="386" t="s">
        <v>11</v>
      </c>
      <c r="AD1240" s="387"/>
      <c r="AE1240" s="383" t="s">
        <v>36</v>
      </c>
      <c r="AF1240" s="383">
        <v>74</v>
      </c>
      <c r="AG1240" s="383" t="s">
        <v>681</v>
      </c>
      <c r="AH1240" s="383" t="s">
        <v>34</v>
      </c>
      <c r="AI1240" s="383" t="s">
        <v>36</v>
      </c>
      <c r="AJ1240" s="383" t="s">
        <v>3554</v>
      </c>
      <c r="AK1240" s="384" t="str">
        <f t="shared" si="39"/>
        <v>NA</v>
      </c>
      <c r="AL1240" s="384" t="str">
        <f t="shared" si="40"/>
        <v>NA</v>
      </c>
    </row>
    <row r="1241" spans="1:40" x14ac:dyDescent="0.25">
      <c r="A1241" s="381" t="s">
        <v>3224</v>
      </c>
      <c r="B1241" s="382" t="s">
        <v>766</v>
      </c>
      <c r="C1241" s="382" t="s">
        <v>30</v>
      </c>
      <c r="D1241" s="382" t="s">
        <v>767</v>
      </c>
      <c r="E1241" s="382" t="s">
        <v>3</v>
      </c>
      <c r="F1241" s="383">
        <v>99</v>
      </c>
      <c r="G1241" s="383">
        <v>107</v>
      </c>
      <c r="H1241" s="383" t="s">
        <v>835</v>
      </c>
      <c r="I1241" s="383">
        <v>100</v>
      </c>
      <c r="J1241" s="383">
        <v>49</v>
      </c>
      <c r="K1241" s="383" t="s">
        <v>835</v>
      </c>
      <c r="L1241" s="385"/>
      <c r="M1241" s="383">
        <v>43</v>
      </c>
      <c r="N1241" s="383" t="s">
        <v>835</v>
      </c>
      <c r="O1241" s="385">
        <v>78</v>
      </c>
      <c r="P1241" s="385">
        <v>59</v>
      </c>
      <c r="Q1241" s="386" t="s">
        <v>835</v>
      </c>
      <c r="R1241" s="383">
        <v>21</v>
      </c>
      <c r="S1241" s="383">
        <v>100</v>
      </c>
      <c r="T1241" s="386" t="s">
        <v>36</v>
      </c>
      <c r="U1241" s="386"/>
      <c r="V1241" s="386">
        <v>96</v>
      </c>
      <c r="W1241" s="386" t="s">
        <v>11</v>
      </c>
      <c r="X1241" s="383"/>
      <c r="Y1241" s="383">
        <v>43</v>
      </c>
      <c r="Z1241" s="386" t="s">
        <v>11</v>
      </c>
      <c r="AA1241" s="386"/>
      <c r="AB1241" s="386">
        <v>43</v>
      </c>
      <c r="AC1241" s="386" t="s">
        <v>11</v>
      </c>
      <c r="AD1241" s="387"/>
      <c r="AE1241" s="383" t="s">
        <v>36</v>
      </c>
      <c r="AF1241" s="383">
        <v>77</v>
      </c>
      <c r="AG1241" s="383" t="s">
        <v>681</v>
      </c>
      <c r="AH1241" s="383" t="s">
        <v>34</v>
      </c>
      <c r="AI1241" s="383" t="s">
        <v>36</v>
      </c>
      <c r="AJ1241" s="383" t="s">
        <v>3554</v>
      </c>
      <c r="AK1241" s="384" t="str">
        <f t="shared" si="39"/>
        <v>NO</v>
      </c>
      <c r="AL1241" s="384" t="str">
        <f t="shared" si="40"/>
        <v>NA</v>
      </c>
    </row>
    <row r="1242" spans="1:40" x14ac:dyDescent="0.25">
      <c r="A1242" s="381" t="s">
        <v>3224</v>
      </c>
      <c r="B1242" s="382" t="s">
        <v>768</v>
      </c>
      <c r="C1242" s="382" t="s">
        <v>30</v>
      </c>
      <c r="D1242" s="382" t="s">
        <v>769</v>
      </c>
      <c r="E1242" s="382" t="s">
        <v>3</v>
      </c>
      <c r="F1242" s="383">
        <v>99</v>
      </c>
      <c r="G1242" s="383">
        <v>68</v>
      </c>
      <c r="H1242" s="383" t="s">
        <v>835</v>
      </c>
      <c r="I1242" s="383">
        <v>97</v>
      </c>
      <c r="J1242" s="383">
        <v>35</v>
      </c>
      <c r="K1242" s="383" t="s">
        <v>835</v>
      </c>
      <c r="L1242" s="385">
        <v>92</v>
      </c>
      <c r="M1242" s="383">
        <v>36</v>
      </c>
      <c r="N1242" s="383" t="s">
        <v>835</v>
      </c>
      <c r="O1242" s="385">
        <v>75</v>
      </c>
      <c r="P1242" s="385">
        <v>48</v>
      </c>
      <c r="Q1242" s="386" t="s">
        <v>834</v>
      </c>
      <c r="R1242" s="383"/>
      <c r="S1242" s="383">
        <v>65</v>
      </c>
      <c r="T1242" s="386" t="s">
        <v>11</v>
      </c>
      <c r="U1242" s="386"/>
      <c r="V1242" s="386">
        <v>63</v>
      </c>
      <c r="W1242" s="386" t="s">
        <v>11</v>
      </c>
      <c r="X1242" s="383"/>
      <c r="Y1242" s="383">
        <v>34</v>
      </c>
      <c r="Z1242" s="386" t="s">
        <v>11</v>
      </c>
      <c r="AA1242" s="386"/>
      <c r="AB1242" s="386">
        <v>34</v>
      </c>
      <c r="AC1242" s="386" t="s">
        <v>11</v>
      </c>
      <c r="AD1242" s="387"/>
      <c r="AE1242" s="383" t="s">
        <v>36</v>
      </c>
      <c r="AF1242" s="383">
        <v>74</v>
      </c>
      <c r="AG1242" s="383" t="s">
        <v>681</v>
      </c>
      <c r="AH1242" s="383" t="s">
        <v>34</v>
      </c>
      <c r="AI1242" s="383" t="s">
        <v>36</v>
      </c>
      <c r="AJ1242" s="383" t="s">
        <v>3554</v>
      </c>
      <c r="AK1242" s="384" t="str">
        <f t="shared" si="39"/>
        <v>NA</v>
      </c>
      <c r="AL1242" s="384" t="str">
        <f t="shared" si="40"/>
        <v>NA</v>
      </c>
    </row>
    <row r="1243" spans="1:40" x14ac:dyDescent="0.25">
      <c r="A1243" s="381" t="s">
        <v>3224</v>
      </c>
      <c r="B1243" s="382" t="s">
        <v>770</v>
      </c>
      <c r="C1243" s="382" t="s">
        <v>30</v>
      </c>
      <c r="D1243" s="382" t="s">
        <v>771</v>
      </c>
      <c r="E1243" s="382" t="s">
        <v>3</v>
      </c>
      <c r="F1243" s="383">
        <v>99</v>
      </c>
      <c r="G1243" s="383">
        <v>837</v>
      </c>
      <c r="H1243" s="383" t="s">
        <v>835</v>
      </c>
      <c r="I1243" s="383">
        <v>99</v>
      </c>
      <c r="J1243" s="383">
        <v>402</v>
      </c>
      <c r="K1243" s="383" t="s">
        <v>835</v>
      </c>
      <c r="L1243" s="385">
        <v>93</v>
      </c>
      <c r="M1243" s="383">
        <v>377</v>
      </c>
      <c r="N1243" s="383" t="s">
        <v>835</v>
      </c>
      <c r="O1243" s="385">
        <v>77</v>
      </c>
      <c r="P1243" s="385">
        <v>474</v>
      </c>
      <c r="Q1243" s="386" t="s">
        <v>835</v>
      </c>
      <c r="R1243" s="383">
        <v>30</v>
      </c>
      <c r="S1243" s="383">
        <v>758</v>
      </c>
      <c r="T1243" s="386" t="s">
        <v>36</v>
      </c>
      <c r="U1243" s="386">
        <v>31</v>
      </c>
      <c r="V1243" s="386">
        <v>725</v>
      </c>
      <c r="W1243" s="386" t="s">
        <v>11</v>
      </c>
      <c r="X1243" s="383">
        <v>64</v>
      </c>
      <c r="Y1243" s="383">
        <v>366</v>
      </c>
      <c r="Z1243" s="386" t="s">
        <v>36</v>
      </c>
      <c r="AA1243" s="386">
        <v>66</v>
      </c>
      <c r="AB1243" s="386">
        <v>353</v>
      </c>
      <c r="AC1243" s="386" t="s">
        <v>11</v>
      </c>
      <c r="AD1243" s="387"/>
      <c r="AE1243" s="383" t="s">
        <v>36</v>
      </c>
      <c r="AF1243" s="383">
        <v>77</v>
      </c>
      <c r="AG1243" s="383" t="s">
        <v>681</v>
      </c>
      <c r="AH1243" s="383" t="s">
        <v>34</v>
      </c>
      <c r="AI1243" s="383" t="s">
        <v>36</v>
      </c>
      <c r="AJ1243" s="383" t="s">
        <v>3554</v>
      </c>
      <c r="AK1243" s="384" t="str">
        <f t="shared" si="39"/>
        <v>NO</v>
      </c>
      <c r="AL1243" s="384" t="str">
        <f t="shared" si="40"/>
        <v>NO</v>
      </c>
    </row>
    <row r="1244" spans="1:40" x14ac:dyDescent="0.25">
      <c r="A1244" s="381" t="s">
        <v>3224</v>
      </c>
      <c r="B1244" s="382" t="s">
        <v>772</v>
      </c>
      <c r="C1244" s="382" t="s">
        <v>30</v>
      </c>
      <c r="D1244" s="382" t="s">
        <v>773</v>
      </c>
      <c r="E1244" s="382" t="s">
        <v>3</v>
      </c>
      <c r="F1244" s="383">
        <v>99</v>
      </c>
      <c r="G1244" s="383">
        <v>1179</v>
      </c>
      <c r="H1244" s="383" t="s">
        <v>835</v>
      </c>
      <c r="I1244" s="383">
        <v>99</v>
      </c>
      <c r="J1244" s="383">
        <v>580</v>
      </c>
      <c r="K1244" s="383" t="s">
        <v>835</v>
      </c>
      <c r="L1244" s="385">
        <v>90</v>
      </c>
      <c r="M1244" s="383">
        <v>554</v>
      </c>
      <c r="N1244" s="383" t="s">
        <v>835</v>
      </c>
      <c r="O1244" s="385">
        <v>65</v>
      </c>
      <c r="P1244" s="385">
        <v>578</v>
      </c>
      <c r="Q1244" s="386" t="s">
        <v>835</v>
      </c>
      <c r="R1244" s="383">
        <v>21</v>
      </c>
      <c r="S1244" s="383">
        <v>1062</v>
      </c>
      <c r="T1244" s="386" t="s">
        <v>36</v>
      </c>
      <c r="U1244" s="386">
        <v>23</v>
      </c>
      <c r="V1244" s="386">
        <v>1000</v>
      </c>
      <c r="W1244" s="386" t="s">
        <v>834</v>
      </c>
      <c r="X1244" s="383">
        <v>47</v>
      </c>
      <c r="Y1244" s="383">
        <v>509</v>
      </c>
      <c r="Z1244" s="386" t="s">
        <v>36</v>
      </c>
      <c r="AA1244" s="386">
        <v>52</v>
      </c>
      <c r="AB1244" s="386">
        <v>483</v>
      </c>
      <c r="AC1244" s="386" t="s">
        <v>834</v>
      </c>
      <c r="AD1244" s="387"/>
      <c r="AE1244" s="383" t="s">
        <v>36</v>
      </c>
      <c r="AF1244" s="383">
        <v>74</v>
      </c>
      <c r="AG1244" s="383" t="s">
        <v>681</v>
      </c>
      <c r="AH1244" s="383" t="s">
        <v>34</v>
      </c>
      <c r="AI1244" s="383" t="s">
        <v>36</v>
      </c>
      <c r="AJ1244" s="383" t="s">
        <v>3554</v>
      </c>
      <c r="AK1244" s="384" t="str">
        <f t="shared" si="39"/>
        <v>NO</v>
      </c>
      <c r="AL1244" s="384" t="str">
        <f t="shared" si="40"/>
        <v>NO</v>
      </c>
    </row>
    <row r="1245" spans="1:40" x14ac:dyDescent="0.25">
      <c r="A1245" s="381" t="s">
        <v>3224</v>
      </c>
      <c r="B1245" s="382" t="s">
        <v>774</v>
      </c>
      <c r="C1245" s="382" t="s">
        <v>30</v>
      </c>
      <c r="D1245" s="382" t="s">
        <v>775</v>
      </c>
      <c r="E1245" s="382" t="s">
        <v>3</v>
      </c>
      <c r="F1245" s="383">
        <v>100</v>
      </c>
      <c r="G1245" s="383">
        <v>544</v>
      </c>
      <c r="H1245" s="383" t="s">
        <v>835</v>
      </c>
      <c r="I1245" s="383">
        <v>100</v>
      </c>
      <c r="J1245" s="383">
        <v>286</v>
      </c>
      <c r="K1245" s="383" t="s">
        <v>835</v>
      </c>
      <c r="L1245" s="385"/>
      <c r="M1245" s="383">
        <v>286</v>
      </c>
      <c r="N1245" s="383" t="s">
        <v>835</v>
      </c>
      <c r="O1245" s="385">
        <v>94</v>
      </c>
      <c r="P1245" s="385">
        <v>296</v>
      </c>
      <c r="Q1245" s="386" t="s">
        <v>835</v>
      </c>
      <c r="R1245" s="383">
        <v>41</v>
      </c>
      <c r="S1245" s="383">
        <v>542</v>
      </c>
      <c r="T1245" s="386" t="s">
        <v>36</v>
      </c>
      <c r="U1245" s="386">
        <v>42</v>
      </c>
      <c r="V1245" s="386">
        <v>523</v>
      </c>
      <c r="W1245" s="386" t="s">
        <v>834</v>
      </c>
      <c r="X1245" s="383">
        <v>74</v>
      </c>
      <c r="Y1245" s="383">
        <v>271</v>
      </c>
      <c r="Z1245" s="386" t="s">
        <v>36</v>
      </c>
      <c r="AA1245" s="386">
        <v>75</v>
      </c>
      <c r="AB1245" s="386">
        <v>269</v>
      </c>
      <c r="AC1245" s="386" t="s">
        <v>834</v>
      </c>
      <c r="AD1245" s="387"/>
      <c r="AE1245" s="383" t="s">
        <v>36</v>
      </c>
      <c r="AF1245" s="383">
        <v>79</v>
      </c>
      <c r="AG1245" s="383" t="s">
        <v>681</v>
      </c>
      <c r="AH1245" s="383" t="s">
        <v>34</v>
      </c>
      <c r="AI1245" s="383" t="s">
        <v>36</v>
      </c>
      <c r="AJ1245" s="383" t="s">
        <v>3554</v>
      </c>
      <c r="AK1245" s="384" t="str">
        <f t="shared" si="39"/>
        <v>NO</v>
      </c>
      <c r="AL1245" s="384" t="str">
        <f t="shared" si="40"/>
        <v>NO</v>
      </c>
    </row>
    <row r="1246" spans="1:40" x14ac:dyDescent="0.25">
      <c r="A1246" s="381" t="s">
        <v>3224</v>
      </c>
      <c r="B1246" s="382" t="s">
        <v>776</v>
      </c>
      <c r="C1246" s="382" t="s">
        <v>30</v>
      </c>
      <c r="D1246" s="382" t="s">
        <v>777</v>
      </c>
      <c r="E1246" s="382" t="s">
        <v>3</v>
      </c>
      <c r="F1246" s="383">
        <v>78</v>
      </c>
      <c r="G1246" s="383">
        <v>31</v>
      </c>
      <c r="H1246" s="383" t="s">
        <v>834</v>
      </c>
      <c r="I1246" s="383">
        <v>81</v>
      </c>
      <c r="J1246" s="383">
        <v>25</v>
      </c>
      <c r="K1246" s="383" t="s">
        <v>834</v>
      </c>
      <c r="L1246" s="385"/>
      <c r="M1246" s="383">
        <v>9</v>
      </c>
      <c r="N1246" s="383" t="s">
        <v>11</v>
      </c>
      <c r="O1246" s="385"/>
      <c r="P1246" s="385">
        <v>15</v>
      </c>
      <c r="Q1246" s="386" t="s">
        <v>11</v>
      </c>
      <c r="R1246" s="383"/>
      <c r="S1246" s="383">
        <v>20</v>
      </c>
      <c r="T1246" s="386" t="s">
        <v>11</v>
      </c>
      <c r="U1246" s="386"/>
      <c r="V1246" s="386">
        <v>16</v>
      </c>
      <c r="W1246" s="386" t="s">
        <v>11</v>
      </c>
      <c r="X1246" s="383"/>
      <c r="Y1246" s="383">
        <v>16</v>
      </c>
      <c r="Z1246" s="386" t="s">
        <v>11</v>
      </c>
      <c r="AA1246" s="386"/>
      <c r="AB1246" s="386">
        <v>12</v>
      </c>
      <c r="AC1246" s="386" t="s">
        <v>11</v>
      </c>
      <c r="AD1246" s="387"/>
      <c r="AE1246" s="383" t="s">
        <v>36</v>
      </c>
      <c r="AF1246" s="383">
        <v>62</v>
      </c>
      <c r="AG1246" s="383" t="s">
        <v>40</v>
      </c>
      <c r="AH1246" s="383" t="s">
        <v>34</v>
      </c>
      <c r="AI1246" s="383" t="s">
        <v>36</v>
      </c>
      <c r="AJ1246" s="383" t="s">
        <v>3554</v>
      </c>
      <c r="AK1246" s="384" t="str">
        <f t="shared" si="39"/>
        <v>NA</v>
      </c>
      <c r="AL1246" s="384" t="str">
        <f t="shared" si="40"/>
        <v>NA</v>
      </c>
    </row>
    <row r="1247" spans="1:40" x14ac:dyDescent="0.25">
      <c r="A1247" s="381" t="s">
        <v>3224</v>
      </c>
      <c r="B1247" s="382" t="s">
        <v>778</v>
      </c>
      <c r="C1247" s="382" t="s">
        <v>30</v>
      </c>
      <c r="D1247" s="382" t="s">
        <v>779</v>
      </c>
      <c r="E1247" s="382" t="s">
        <v>3</v>
      </c>
      <c r="F1247" s="383">
        <v>99</v>
      </c>
      <c r="G1247" s="383">
        <v>352</v>
      </c>
      <c r="H1247" s="383" t="s">
        <v>835</v>
      </c>
      <c r="I1247" s="383">
        <v>100</v>
      </c>
      <c r="J1247" s="383">
        <v>176</v>
      </c>
      <c r="K1247" s="383" t="s">
        <v>835</v>
      </c>
      <c r="L1247" s="385"/>
      <c r="M1247" s="383">
        <v>170</v>
      </c>
      <c r="N1247" s="383" t="s">
        <v>835</v>
      </c>
      <c r="O1247" s="385">
        <v>72</v>
      </c>
      <c r="P1247" s="385">
        <v>152</v>
      </c>
      <c r="Q1247" s="386" t="s">
        <v>835</v>
      </c>
      <c r="R1247" s="383">
        <v>21</v>
      </c>
      <c r="S1247" s="383">
        <v>334</v>
      </c>
      <c r="T1247" s="386" t="s">
        <v>36</v>
      </c>
      <c r="U1247" s="386">
        <v>21</v>
      </c>
      <c r="V1247" s="386">
        <v>324</v>
      </c>
      <c r="W1247" s="386" t="s">
        <v>834</v>
      </c>
      <c r="X1247" s="383">
        <v>43</v>
      </c>
      <c r="Y1247" s="383">
        <v>169</v>
      </c>
      <c r="Z1247" s="386" t="s">
        <v>36</v>
      </c>
      <c r="AA1247" s="386">
        <v>43</v>
      </c>
      <c r="AB1247" s="386">
        <v>161</v>
      </c>
      <c r="AC1247" s="386" t="s">
        <v>834</v>
      </c>
      <c r="AD1247" s="387"/>
      <c r="AE1247" s="383" t="s">
        <v>36</v>
      </c>
      <c r="AF1247" s="383">
        <v>72</v>
      </c>
      <c r="AG1247" s="383" t="s">
        <v>681</v>
      </c>
      <c r="AH1247" s="383" t="s">
        <v>34</v>
      </c>
      <c r="AI1247" s="383" t="s">
        <v>36</v>
      </c>
      <c r="AJ1247" s="383" t="s">
        <v>3554</v>
      </c>
      <c r="AK1247" s="384" t="str">
        <f t="shared" si="39"/>
        <v>NO</v>
      </c>
      <c r="AL1247" s="384" t="str">
        <f t="shared" si="40"/>
        <v>NO</v>
      </c>
    </row>
    <row r="1248" spans="1:40" x14ac:dyDescent="0.25">
      <c r="A1248" s="381" t="s">
        <v>3224</v>
      </c>
      <c r="B1248" s="382" t="s">
        <v>780</v>
      </c>
      <c r="C1248" s="382" t="s">
        <v>30</v>
      </c>
      <c r="D1248" s="382" t="s">
        <v>781</v>
      </c>
      <c r="E1248" s="382" t="s">
        <v>3</v>
      </c>
      <c r="F1248" s="383">
        <v>99</v>
      </c>
      <c r="G1248" s="383">
        <v>75</v>
      </c>
      <c r="H1248" s="383" t="s">
        <v>835</v>
      </c>
      <c r="I1248" s="383">
        <v>100</v>
      </c>
      <c r="J1248" s="383">
        <v>37</v>
      </c>
      <c r="K1248" s="383" t="s">
        <v>835</v>
      </c>
      <c r="L1248" s="385">
        <v>87</v>
      </c>
      <c r="M1248" s="383">
        <v>39</v>
      </c>
      <c r="N1248" s="383" t="s">
        <v>834</v>
      </c>
      <c r="O1248" s="385">
        <v>65</v>
      </c>
      <c r="P1248" s="385">
        <v>40</v>
      </c>
      <c r="Q1248" s="386" t="s">
        <v>834</v>
      </c>
      <c r="R1248" s="383"/>
      <c r="S1248" s="383">
        <v>68</v>
      </c>
      <c r="T1248" s="386" t="s">
        <v>11</v>
      </c>
      <c r="U1248" s="386"/>
      <c r="V1248" s="386">
        <v>67</v>
      </c>
      <c r="W1248" s="386" t="s">
        <v>11</v>
      </c>
      <c r="X1248" s="383"/>
      <c r="Y1248" s="383">
        <v>34</v>
      </c>
      <c r="Z1248" s="386" t="s">
        <v>11</v>
      </c>
      <c r="AA1248" s="386"/>
      <c r="AB1248" s="386">
        <v>33</v>
      </c>
      <c r="AC1248" s="386" t="s">
        <v>11</v>
      </c>
      <c r="AD1248" s="387"/>
      <c r="AE1248" s="383" t="s">
        <v>36</v>
      </c>
      <c r="AF1248" s="383">
        <v>74</v>
      </c>
      <c r="AG1248" s="383" t="s">
        <v>681</v>
      </c>
      <c r="AH1248" s="383" t="s">
        <v>34</v>
      </c>
      <c r="AI1248" s="383" t="s">
        <v>36</v>
      </c>
      <c r="AJ1248" s="383" t="s">
        <v>3554</v>
      </c>
      <c r="AK1248" s="384" t="str">
        <f t="shared" si="39"/>
        <v>NA</v>
      </c>
      <c r="AL1248" s="384" t="str">
        <f t="shared" si="40"/>
        <v>NA</v>
      </c>
    </row>
    <row r="1249" spans="1:38" x14ac:dyDescent="0.25">
      <c r="A1249" s="381" t="s">
        <v>3224</v>
      </c>
      <c r="B1249" s="382" t="s">
        <v>782</v>
      </c>
      <c r="C1249" s="382" t="s">
        <v>30</v>
      </c>
      <c r="D1249" s="382" t="s">
        <v>783</v>
      </c>
      <c r="E1249" s="382" t="s">
        <v>3</v>
      </c>
      <c r="F1249" s="383">
        <v>98</v>
      </c>
      <c r="G1249" s="383">
        <v>418</v>
      </c>
      <c r="H1249" s="383" t="s">
        <v>835</v>
      </c>
      <c r="I1249" s="383">
        <v>98</v>
      </c>
      <c r="J1249" s="383">
        <v>183</v>
      </c>
      <c r="K1249" s="383" t="s">
        <v>835</v>
      </c>
      <c r="L1249" s="385">
        <v>92</v>
      </c>
      <c r="M1249" s="383">
        <v>169</v>
      </c>
      <c r="N1249" s="383" t="s">
        <v>835</v>
      </c>
      <c r="O1249" s="385">
        <v>64</v>
      </c>
      <c r="P1249" s="385">
        <v>311</v>
      </c>
      <c r="Q1249" s="386" t="s">
        <v>835</v>
      </c>
      <c r="R1249" s="383">
        <v>18</v>
      </c>
      <c r="S1249" s="383">
        <v>391</v>
      </c>
      <c r="T1249" s="386" t="s">
        <v>36</v>
      </c>
      <c r="U1249" s="386">
        <v>18</v>
      </c>
      <c r="V1249" s="386">
        <v>373</v>
      </c>
      <c r="W1249" s="386" t="s">
        <v>834</v>
      </c>
      <c r="X1249" s="383">
        <v>43</v>
      </c>
      <c r="Y1249" s="383">
        <v>171</v>
      </c>
      <c r="Z1249" s="386" t="s">
        <v>36</v>
      </c>
      <c r="AA1249" s="386">
        <v>43</v>
      </c>
      <c r="AB1249" s="386">
        <v>160</v>
      </c>
      <c r="AC1249" s="386" t="s">
        <v>834</v>
      </c>
      <c r="AD1249" s="387"/>
      <c r="AE1249" s="383" t="s">
        <v>36</v>
      </c>
      <c r="AF1249" s="383">
        <v>74</v>
      </c>
      <c r="AG1249" s="383" t="s">
        <v>681</v>
      </c>
      <c r="AH1249" s="383" t="s">
        <v>34</v>
      </c>
      <c r="AI1249" s="383" t="s">
        <v>36</v>
      </c>
      <c r="AJ1249" s="383" t="s">
        <v>3554</v>
      </c>
      <c r="AK1249" s="384" t="str">
        <f t="shared" si="39"/>
        <v>NO</v>
      </c>
      <c r="AL1249" s="384" t="str">
        <f t="shared" si="40"/>
        <v>NO</v>
      </c>
    </row>
    <row r="1250" spans="1:38" x14ac:dyDescent="0.25">
      <c r="A1250" s="381" t="s">
        <v>3224</v>
      </c>
      <c r="B1250" s="382" t="s">
        <v>784</v>
      </c>
      <c r="C1250" s="382" t="s">
        <v>30</v>
      </c>
      <c r="D1250" s="382" t="s">
        <v>785</v>
      </c>
      <c r="E1250" s="382" t="s">
        <v>3</v>
      </c>
      <c r="F1250" s="383"/>
      <c r="G1250" s="383">
        <v>14</v>
      </c>
      <c r="H1250" s="383" t="s">
        <v>11</v>
      </c>
      <c r="I1250" s="383"/>
      <c r="J1250" s="383">
        <v>5</v>
      </c>
      <c r="K1250" s="383" t="s">
        <v>11</v>
      </c>
      <c r="L1250" s="385"/>
      <c r="M1250" s="383">
        <v>6</v>
      </c>
      <c r="N1250" s="383" t="s">
        <v>11</v>
      </c>
      <c r="O1250" s="385"/>
      <c r="P1250" s="385">
        <v>7</v>
      </c>
      <c r="Q1250" s="386" t="s">
        <v>11</v>
      </c>
      <c r="R1250" s="383"/>
      <c r="S1250" s="383">
        <v>12</v>
      </c>
      <c r="T1250" s="386" t="s">
        <v>11</v>
      </c>
      <c r="U1250" s="386"/>
      <c r="V1250" s="386">
        <v>12</v>
      </c>
      <c r="W1250" s="386" t="s">
        <v>11</v>
      </c>
      <c r="X1250" s="383"/>
      <c r="Y1250" s="383">
        <v>5</v>
      </c>
      <c r="Z1250" s="386" t="s">
        <v>11</v>
      </c>
      <c r="AA1250" s="386"/>
      <c r="AB1250" s="386">
        <v>5</v>
      </c>
      <c r="AC1250" s="386" t="s">
        <v>11</v>
      </c>
      <c r="AD1250" s="387"/>
      <c r="AE1250" s="383" t="s">
        <v>36</v>
      </c>
      <c r="AF1250" s="383">
        <v>77</v>
      </c>
      <c r="AG1250" s="383" t="s">
        <v>681</v>
      </c>
      <c r="AH1250" s="383" t="s">
        <v>34</v>
      </c>
      <c r="AI1250" s="383" t="s">
        <v>36</v>
      </c>
      <c r="AJ1250" s="383" t="s">
        <v>3554</v>
      </c>
      <c r="AK1250" s="384" t="str">
        <f t="shared" si="39"/>
        <v>NA</v>
      </c>
      <c r="AL1250" s="384" t="str">
        <f t="shared" si="40"/>
        <v>NA</v>
      </c>
    </row>
    <row r="1251" spans="1:38" x14ac:dyDescent="0.25">
      <c r="A1251" s="381" t="s">
        <v>3224</v>
      </c>
      <c r="B1251" s="382" t="s">
        <v>786</v>
      </c>
      <c r="C1251" s="382" t="s">
        <v>30</v>
      </c>
      <c r="D1251" s="382" t="s">
        <v>787</v>
      </c>
      <c r="E1251" s="382" t="s">
        <v>3</v>
      </c>
      <c r="F1251" s="383">
        <v>99</v>
      </c>
      <c r="G1251" s="383">
        <v>78</v>
      </c>
      <c r="H1251" s="383" t="s">
        <v>835</v>
      </c>
      <c r="I1251" s="383">
        <v>98</v>
      </c>
      <c r="J1251" s="383">
        <v>32</v>
      </c>
      <c r="K1251" s="383" t="s">
        <v>835</v>
      </c>
      <c r="L1251" s="385"/>
      <c r="M1251" s="383">
        <v>27</v>
      </c>
      <c r="N1251" s="383" t="s">
        <v>11</v>
      </c>
      <c r="O1251" s="385"/>
      <c r="P1251" s="385">
        <v>26</v>
      </c>
      <c r="Q1251" s="386" t="s">
        <v>11</v>
      </c>
      <c r="R1251" s="383"/>
      <c r="S1251" s="383">
        <v>72</v>
      </c>
      <c r="T1251" s="386" t="s">
        <v>11</v>
      </c>
      <c r="U1251" s="386"/>
      <c r="V1251" s="386">
        <v>67</v>
      </c>
      <c r="W1251" s="386" t="s">
        <v>11</v>
      </c>
      <c r="X1251" s="383"/>
      <c r="Y1251" s="383">
        <v>29</v>
      </c>
      <c r="Z1251" s="386" t="s">
        <v>11</v>
      </c>
      <c r="AA1251" s="386"/>
      <c r="AB1251" s="386">
        <v>25</v>
      </c>
      <c r="AC1251" s="386" t="s">
        <v>11</v>
      </c>
      <c r="AD1251" s="387"/>
      <c r="AE1251" s="383" t="s">
        <v>36</v>
      </c>
      <c r="AF1251" s="383">
        <v>79</v>
      </c>
      <c r="AG1251" s="383" t="s">
        <v>681</v>
      </c>
      <c r="AH1251" s="383" t="s">
        <v>36</v>
      </c>
      <c r="AI1251" s="383" t="s">
        <v>36</v>
      </c>
      <c r="AJ1251" s="383" t="s">
        <v>3554</v>
      </c>
      <c r="AK1251" s="384" t="str">
        <f t="shared" si="39"/>
        <v>NA</v>
      </c>
      <c r="AL1251" s="384" t="str">
        <f t="shared" si="40"/>
        <v>NA</v>
      </c>
    </row>
    <row r="1252" spans="1:38" x14ac:dyDescent="0.25">
      <c r="A1252" s="381" t="s">
        <v>3224</v>
      </c>
      <c r="B1252" s="382" t="s">
        <v>788</v>
      </c>
      <c r="C1252" s="382" t="s">
        <v>30</v>
      </c>
      <c r="D1252" s="382" t="s">
        <v>789</v>
      </c>
      <c r="E1252" s="382" t="s">
        <v>3</v>
      </c>
      <c r="F1252" s="383">
        <v>99</v>
      </c>
      <c r="G1252" s="383">
        <v>84</v>
      </c>
      <c r="H1252" s="383" t="s">
        <v>835</v>
      </c>
      <c r="I1252" s="383">
        <v>97</v>
      </c>
      <c r="J1252" s="383">
        <v>47</v>
      </c>
      <c r="K1252" s="383" t="s">
        <v>835</v>
      </c>
      <c r="L1252" s="385"/>
      <c r="M1252" s="383">
        <v>48</v>
      </c>
      <c r="N1252" s="383" t="s">
        <v>835</v>
      </c>
      <c r="O1252" s="385">
        <v>83</v>
      </c>
      <c r="P1252" s="385">
        <v>54</v>
      </c>
      <c r="Q1252" s="386" t="s">
        <v>835</v>
      </c>
      <c r="R1252" s="383"/>
      <c r="S1252" s="383">
        <v>77</v>
      </c>
      <c r="T1252" s="386" t="s">
        <v>11</v>
      </c>
      <c r="U1252" s="386"/>
      <c r="V1252" s="386">
        <v>70</v>
      </c>
      <c r="W1252" s="386" t="s">
        <v>11</v>
      </c>
      <c r="X1252" s="383"/>
      <c r="Y1252" s="383">
        <v>46</v>
      </c>
      <c r="Z1252" s="386" t="s">
        <v>11</v>
      </c>
      <c r="AA1252" s="386"/>
      <c r="AB1252" s="386">
        <v>41</v>
      </c>
      <c r="AC1252" s="386" t="s">
        <v>11</v>
      </c>
      <c r="AD1252" s="387"/>
      <c r="AE1252" s="383" t="s">
        <v>36</v>
      </c>
      <c r="AF1252" s="383">
        <v>74</v>
      </c>
      <c r="AG1252" s="383" t="s">
        <v>681</v>
      </c>
      <c r="AH1252" s="383" t="s">
        <v>36</v>
      </c>
      <c r="AI1252" s="383" t="s">
        <v>36</v>
      </c>
      <c r="AJ1252" s="383" t="s">
        <v>3554</v>
      </c>
      <c r="AK1252" s="384" t="str">
        <f t="shared" si="39"/>
        <v>NA</v>
      </c>
      <c r="AL1252" s="384" t="str">
        <f t="shared" si="40"/>
        <v>NA</v>
      </c>
    </row>
    <row r="1253" spans="1:38" x14ac:dyDescent="0.25">
      <c r="A1253" s="381" t="s">
        <v>3224</v>
      </c>
      <c r="B1253" s="382" t="s">
        <v>790</v>
      </c>
      <c r="C1253" s="382" t="s">
        <v>30</v>
      </c>
      <c r="D1253" s="382" t="s">
        <v>791</v>
      </c>
      <c r="E1253" s="382" t="s">
        <v>3</v>
      </c>
      <c r="F1253" s="383">
        <v>99</v>
      </c>
      <c r="G1253" s="383">
        <v>233</v>
      </c>
      <c r="H1253" s="383" t="s">
        <v>835</v>
      </c>
      <c r="I1253" s="383">
        <v>99</v>
      </c>
      <c r="J1253" s="383">
        <v>126</v>
      </c>
      <c r="K1253" s="383" t="s">
        <v>835</v>
      </c>
      <c r="L1253" s="385">
        <v>88</v>
      </c>
      <c r="M1253" s="383">
        <v>116</v>
      </c>
      <c r="N1253" s="383" t="s">
        <v>835</v>
      </c>
      <c r="O1253" s="385">
        <v>73</v>
      </c>
      <c r="P1253" s="385">
        <v>183</v>
      </c>
      <c r="Q1253" s="386" t="s">
        <v>835</v>
      </c>
      <c r="R1253" s="383">
        <v>16</v>
      </c>
      <c r="S1253" s="383">
        <v>217</v>
      </c>
      <c r="T1253" s="386" t="s">
        <v>36</v>
      </c>
      <c r="U1253" s="386">
        <v>15</v>
      </c>
      <c r="V1253" s="386">
        <v>205</v>
      </c>
      <c r="W1253" s="386" t="s">
        <v>834</v>
      </c>
      <c r="X1253" s="383">
        <v>55</v>
      </c>
      <c r="Y1253" s="383">
        <v>119</v>
      </c>
      <c r="Z1253" s="386" t="s">
        <v>34</v>
      </c>
      <c r="AA1253" s="386">
        <v>57</v>
      </c>
      <c r="AB1253" s="386">
        <v>111</v>
      </c>
      <c r="AC1253" s="386" t="s">
        <v>11</v>
      </c>
      <c r="AD1253" s="387"/>
      <c r="AE1253" s="383" t="s">
        <v>36</v>
      </c>
      <c r="AF1253" s="383">
        <v>77</v>
      </c>
      <c r="AG1253" s="383" t="s">
        <v>681</v>
      </c>
      <c r="AH1253" s="383" t="s">
        <v>34</v>
      </c>
      <c r="AI1253" s="383" t="s">
        <v>36</v>
      </c>
      <c r="AJ1253" s="383" t="s">
        <v>3554</v>
      </c>
      <c r="AK1253" s="384" t="str">
        <f t="shared" si="39"/>
        <v>NO</v>
      </c>
      <c r="AL1253" s="384" t="str">
        <f t="shared" si="40"/>
        <v>Yes-SH</v>
      </c>
    </row>
    <row r="1254" spans="1:38" x14ac:dyDescent="0.25">
      <c r="A1254" s="381" t="s">
        <v>3224</v>
      </c>
      <c r="B1254" s="382" t="s">
        <v>795</v>
      </c>
      <c r="C1254" s="382" t="s">
        <v>30</v>
      </c>
      <c r="D1254" s="382" t="s">
        <v>796</v>
      </c>
      <c r="E1254" s="382" t="s">
        <v>3</v>
      </c>
      <c r="F1254" s="383"/>
      <c r="G1254" s="383">
        <v>12</v>
      </c>
      <c r="H1254" s="383" t="s">
        <v>11</v>
      </c>
      <c r="I1254" s="383"/>
      <c r="J1254" s="383">
        <v>5</v>
      </c>
      <c r="K1254" s="383" t="s">
        <v>11</v>
      </c>
      <c r="L1254" s="385"/>
      <c r="M1254" s="383">
        <v>4</v>
      </c>
      <c r="N1254" s="383" t="s">
        <v>11</v>
      </c>
      <c r="O1254" s="385"/>
      <c r="P1254" s="385">
        <v>4</v>
      </c>
      <c r="Q1254" s="386" t="s">
        <v>11</v>
      </c>
      <c r="R1254" s="383"/>
      <c r="S1254" s="383">
        <v>6</v>
      </c>
      <c r="T1254" s="386" t="s">
        <v>11</v>
      </c>
      <c r="U1254" s="386"/>
      <c r="V1254" s="386">
        <v>2</v>
      </c>
      <c r="W1254" s="386" t="s">
        <v>11</v>
      </c>
      <c r="X1254" s="383"/>
      <c r="Y1254" s="383">
        <v>4</v>
      </c>
      <c r="Z1254" s="386" t="s">
        <v>11</v>
      </c>
      <c r="AA1254" s="386"/>
      <c r="AB1254" s="386">
        <v>1</v>
      </c>
      <c r="AC1254" s="386" t="s">
        <v>11</v>
      </c>
      <c r="AD1254" s="387"/>
      <c r="AE1254" s="383" t="s">
        <v>36</v>
      </c>
      <c r="AF1254" s="383">
        <v>92</v>
      </c>
      <c r="AG1254" s="383" t="s">
        <v>794</v>
      </c>
      <c r="AH1254" s="383" t="s">
        <v>36</v>
      </c>
      <c r="AI1254" s="383" t="s">
        <v>36</v>
      </c>
      <c r="AJ1254" s="383" t="s">
        <v>3554</v>
      </c>
      <c r="AK1254" s="384" t="str">
        <f t="shared" si="39"/>
        <v>NA</v>
      </c>
      <c r="AL1254" s="384" t="str">
        <f t="shared" si="40"/>
        <v>NA</v>
      </c>
    </row>
    <row r="1255" spans="1:38" x14ac:dyDescent="0.25">
      <c r="A1255" s="381" t="s">
        <v>3224</v>
      </c>
      <c r="B1255" s="382" t="s">
        <v>800</v>
      </c>
      <c r="C1255" s="382" t="s">
        <v>30</v>
      </c>
      <c r="D1255" s="382" t="s">
        <v>801</v>
      </c>
      <c r="E1255" s="382" t="s">
        <v>3</v>
      </c>
      <c r="F1255" s="383"/>
      <c r="G1255" s="383">
        <v>19</v>
      </c>
      <c r="H1255" s="383" t="s">
        <v>11</v>
      </c>
      <c r="I1255" s="383"/>
      <c r="J1255" s="383">
        <v>14</v>
      </c>
      <c r="K1255" s="383" t="s">
        <v>11</v>
      </c>
      <c r="L1255" s="385"/>
      <c r="M1255" s="383">
        <v>6</v>
      </c>
      <c r="N1255" s="383" t="s">
        <v>11</v>
      </c>
      <c r="O1255" s="385"/>
      <c r="P1255" s="385">
        <v>7</v>
      </c>
      <c r="Q1255" s="386" t="s">
        <v>11</v>
      </c>
      <c r="R1255" s="383"/>
      <c r="S1255" s="383">
        <v>7</v>
      </c>
      <c r="T1255" s="386" t="s">
        <v>11</v>
      </c>
      <c r="U1255" s="386"/>
      <c r="V1255" s="386">
        <v>6</v>
      </c>
      <c r="W1255" s="386" t="s">
        <v>11</v>
      </c>
      <c r="X1255" s="383"/>
      <c r="Y1255" s="383">
        <v>5</v>
      </c>
      <c r="Z1255" s="386" t="s">
        <v>11</v>
      </c>
      <c r="AA1255" s="386"/>
      <c r="AB1255" s="386">
        <v>4</v>
      </c>
      <c r="AC1255" s="386" t="s">
        <v>11</v>
      </c>
      <c r="AD1255" s="387"/>
      <c r="AE1255" s="383" t="s">
        <v>36</v>
      </c>
      <c r="AF1255" s="383">
        <v>77</v>
      </c>
      <c r="AG1255" s="383" t="s">
        <v>40</v>
      </c>
      <c r="AH1255" s="383" t="s">
        <v>34</v>
      </c>
      <c r="AI1255" s="383" t="s">
        <v>36</v>
      </c>
      <c r="AJ1255" s="383" t="s">
        <v>3554</v>
      </c>
      <c r="AK1255" s="384" t="str">
        <f t="shared" si="39"/>
        <v>NA</v>
      </c>
      <c r="AL1255" s="384" t="str">
        <f t="shared" si="40"/>
        <v>NA</v>
      </c>
    </row>
    <row r="1256" spans="1:38" x14ac:dyDescent="0.25">
      <c r="A1256" s="381" t="s">
        <v>3224</v>
      </c>
      <c r="B1256" s="382" t="s">
        <v>803</v>
      </c>
      <c r="C1256" s="382" t="s">
        <v>30</v>
      </c>
      <c r="D1256" s="382" t="s">
        <v>804</v>
      </c>
      <c r="E1256" s="382" t="s">
        <v>3</v>
      </c>
      <c r="F1256" s="383">
        <v>81</v>
      </c>
      <c r="G1256" s="383">
        <v>59</v>
      </c>
      <c r="H1256" s="383" t="s">
        <v>834</v>
      </c>
      <c r="I1256" s="383">
        <v>82</v>
      </c>
      <c r="J1256" s="383">
        <v>42</v>
      </c>
      <c r="K1256" s="383" t="s">
        <v>834</v>
      </c>
      <c r="L1256" s="385"/>
      <c r="M1256" s="383">
        <v>21</v>
      </c>
      <c r="N1256" s="383" t="s">
        <v>11</v>
      </c>
      <c r="O1256" s="385"/>
      <c r="P1256" s="385">
        <v>36</v>
      </c>
      <c r="Q1256" s="386" t="s">
        <v>11</v>
      </c>
      <c r="R1256" s="383"/>
      <c r="S1256" s="383">
        <v>39</v>
      </c>
      <c r="T1256" s="386" t="s">
        <v>36</v>
      </c>
      <c r="U1256" s="386">
        <v>9</v>
      </c>
      <c r="V1256" s="386">
        <v>33</v>
      </c>
      <c r="W1256" s="386" t="s">
        <v>11</v>
      </c>
      <c r="X1256" s="383"/>
      <c r="Y1256" s="383">
        <v>28</v>
      </c>
      <c r="Z1256" s="386" t="s">
        <v>11</v>
      </c>
      <c r="AA1256" s="386"/>
      <c r="AB1256" s="386">
        <v>25</v>
      </c>
      <c r="AC1256" s="386" t="s">
        <v>11</v>
      </c>
      <c r="AD1256" s="387"/>
      <c r="AE1256" s="383" t="s">
        <v>36</v>
      </c>
      <c r="AF1256" s="383">
        <v>72</v>
      </c>
      <c r="AG1256" s="383" t="s">
        <v>40</v>
      </c>
      <c r="AH1256" s="383" t="s">
        <v>36</v>
      </c>
      <c r="AI1256" s="383" t="s">
        <v>36</v>
      </c>
      <c r="AJ1256" s="383" t="s">
        <v>3554</v>
      </c>
      <c r="AK1256" s="384" t="str">
        <f t="shared" si="39"/>
        <v>NO</v>
      </c>
      <c r="AL1256" s="384" t="str">
        <f t="shared" si="40"/>
        <v>NA</v>
      </c>
    </row>
    <row r="1257" spans="1:38" x14ac:dyDescent="0.25">
      <c r="A1257" s="381" t="s">
        <v>3224</v>
      </c>
      <c r="B1257" s="382" t="s">
        <v>807</v>
      </c>
      <c r="C1257" s="382" t="s">
        <v>30</v>
      </c>
      <c r="D1257" s="382" t="s">
        <v>808</v>
      </c>
      <c r="E1257" s="382" t="s">
        <v>3</v>
      </c>
      <c r="F1257" s="383">
        <v>97</v>
      </c>
      <c r="G1257" s="383">
        <v>35</v>
      </c>
      <c r="H1257" s="383" t="s">
        <v>835</v>
      </c>
      <c r="I1257" s="383"/>
      <c r="J1257" s="383">
        <v>21</v>
      </c>
      <c r="K1257" s="383" t="s">
        <v>11</v>
      </c>
      <c r="L1257" s="385"/>
      <c r="M1257" s="383">
        <v>14</v>
      </c>
      <c r="N1257" s="383" t="s">
        <v>11</v>
      </c>
      <c r="O1257" s="385"/>
      <c r="P1257" s="385">
        <v>47</v>
      </c>
      <c r="Q1257" s="386" t="s">
        <v>834</v>
      </c>
      <c r="R1257" s="383"/>
      <c r="S1257" s="383">
        <v>22</v>
      </c>
      <c r="T1257" s="386" t="s">
        <v>11</v>
      </c>
      <c r="U1257" s="386"/>
      <c r="V1257" s="386">
        <v>15</v>
      </c>
      <c r="W1257" s="386" t="s">
        <v>11</v>
      </c>
      <c r="X1257" s="383"/>
      <c r="Y1257" s="383">
        <v>14</v>
      </c>
      <c r="Z1257" s="386" t="s">
        <v>11</v>
      </c>
      <c r="AA1257" s="386"/>
      <c r="AB1257" s="386">
        <v>7</v>
      </c>
      <c r="AC1257" s="386" t="s">
        <v>11</v>
      </c>
      <c r="AD1257" s="387"/>
      <c r="AE1257" s="383" t="s">
        <v>36</v>
      </c>
      <c r="AF1257" s="383">
        <v>92</v>
      </c>
      <c r="AG1257" s="383" t="s">
        <v>40</v>
      </c>
      <c r="AH1257" s="383" t="s">
        <v>36</v>
      </c>
      <c r="AI1257" s="383" t="s">
        <v>36</v>
      </c>
      <c r="AJ1257" s="383" t="s">
        <v>3554</v>
      </c>
      <c r="AK1257" s="384" t="str">
        <f t="shared" si="39"/>
        <v>NA</v>
      </c>
      <c r="AL1257" s="384" t="str">
        <f t="shared" si="40"/>
        <v>NA</v>
      </c>
    </row>
    <row r="1258" spans="1:38" x14ac:dyDescent="0.25">
      <c r="A1258" s="381" t="s">
        <v>3224</v>
      </c>
      <c r="B1258" s="382" t="s">
        <v>809</v>
      </c>
      <c r="C1258" s="382" t="s">
        <v>30</v>
      </c>
      <c r="D1258" s="382" t="s">
        <v>810</v>
      </c>
      <c r="E1258" s="382" t="s">
        <v>3</v>
      </c>
      <c r="F1258" s="383">
        <v>100</v>
      </c>
      <c r="G1258" s="383">
        <v>51</v>
      </c>
      <c r="H1258" s="383" t="s">
        <v>835</v>
      </c>
      <c r="I1258" s="383"/>
      <c r="J1258" s="383">
        <v>16</v>
      </c>
      <c r="K1258" s="383" t="s">
        <v>11</v>
      </c>
      <c r="L1258" s="385"/>
      <c r="M1258" s="383">
        <v>17</v>
      </c>
      <c r="N1258" s="383" t="s">
        <v>11</v>
      </c>
      <c r="O1258" s="385"/>
      <c r="P1258" s="385">
        <v>16</v>
      </c>
      <c r="Q1258" s="386" t="s">
        <v>11</v>
      </c>
      <c r="R1258" s="383">
        <v>67</v>
      </c>
      <c r="S1258" s="383">
        <v>51</v>
      </c>
      <c r="T1258" s="386" t="s">
        <v>34</v>
      </c>
      <c r="U1258" s="386">
        <v>67</v>
      </c>
      <c r="V1258" s="386">
        <v>51</v>
      </c>
      <c r="W1258" s="386" t="s">
        <v>11</v>
      </c>
      <c r="X1258" s="383"/>
      <c r="Y1258" s="383">
        <v>16</v>
      </c>
      <c r="Z1258" s="386" t="s">
        <v>11</v>
      </c>
      <c r="AA1258" s="386"/>
      <c r="AB1258" s="386">
        <v>16</v>
      </c>
      <c r="AC1258" s="386" t="s">
        <v>11</v>
      </c>
      <c r="AD1258" s="387"/>
      <c r="AE1258" s="383" t="s">
        <v>36</v>
      </c>
      <c r="AF1258" s="383">
        <v>92</v>
      </c>
      <c r="AG1258" s="383" t="s">
        <v>681</v>
      </c>
      <c r="AH1258" s="383" t="s">
        <v>36</v>
      </c>
      <c r="AI1258" s="383" t="s">
        <v>36</v>
      </c>
      <c r="AJ1258" s="383" t="s">
        <v>3554</v>
      </c>
      <c r="AK1258" s="384" t="str">
        <f t="shared" si="39"/>
        <v>Yes-SH</v>
      </c>
      <c r="AL1258" s="384" t="str">
        <f t="shared" si="40"/>
        <v>NA</v>
      </c>
    </row>
    <row r="1259" spans="1:38" x14ac:dyDescent="0.25">
      <c r="A1259" s="381" t="s">
        <v>3224</v>
      </c>
      <c r="B1259" s="382" t="s">
        <v>811</v>
      </c>
      <c r="C1259" s="382" t="s">
        <v>30</v>
      </c>
      <c r="D1259" s="382" t="s">
        <v>812</v>
      </c>
      <c r="E1259" s="382" t="s">
        <v>3</v>
      </c>
      <c r="F1259" s="383"/>
      <c r="G1259" s="383">
        <v>20</v>
      </c>
      <c r="H1259" s="383" t="s">
        <v>11</v>
      </c>
      <c r="I1259" s="383"/>
      <c r="J1259" s="383">
        <v>16</v>
      </c>
      <c r="K1259" s="383" t="s">
        <v>11</v>
      </c>
      <c r="L1259" s="385"/>
      <c r="M1259" s="383">
        <v>7</v>
      </c>
      <c r="N1259" s="383" t="s">
        <v>11</v>
      </c>
      <c r="O1259" s="385"/>
      <c r="P1259" s="385">
        <v>13</v>
      </c>
      <c r="Q1259" s="386" t="s">
        <v>11</v>
      </c>
      <c r="R1259" s="383"/>
      <c r="S1259" s="383">
        <v>9</v>
      </c>
      <c r="T1259" s="386" t="s">
        <v>11</v>
      </c>
      <c r="U1259" s="386"/>
      <c r="V1259" s="386">
        <v>7</v>
      </c>
      <c r="W1259" s="386" t="s">
        <v>11</v>
      </c>
      <c r="X1259" s="383"/>
      <c r="Y1259" s="383">
        <v>8</v>
      </c>
      <c r="Z1259" s="386" t="s">
        <v>11</v>
      </c>
      <c r="AA1259" s="386"/>
      <c r="AB1259" s="386">
        <v>7</v>
      </c>
      <c r="AC1259" s="386" t="s">
        <v>11</v>
      </c>
      <c r="AD1259" s="387"/>
      <c r="AE1259" s="383" t="s">
        <v>36</v>
      </c>
      <c r="AF1259" s="383">
        <v>92</v>
      </c>
      <c r="AG1259" s="383" t="s">
        <v>681</v>
      </c>
      <c r="AH1259" s="383" t="s">
        <v>34</v>
      </c>
      <c r="AI1259" s="383" t="s">
        <v>36</v>
      </c>
      <c r="AJ1259" s="383" t="s">
        <v>3554</v>
      </c>
      <c r="AK1259" s="384" t="str">
        <f t="shared" si="39"/>
        <v>NA</v>
      </c>
      <c r="AL1259" s="384" t="str">
        <f t="shared" si="40"/>
        <v>NA</v>
      </c>
    </row>
    <row r="1260" spans="1:38" x14ac:dyDescent="0.25">
      <c r="A1260" s="381" t="s">
        <v>3224</v>
      </c>
      <c r="B1260" s="382" t="s">
        <v>813</v>
      </c>
      <c r="C1260" s="382" t="s">
        <v>30</v>
      </c>
      <c r="D1260" s="382" t="s">
        <v>814</v>
      </c>
      <c r="E1260" s="382" t="s">
        <v>3</v>
      </c>
      <c r="F1260" s="383">
        <v>98</v>
      </c>
      <c r="G1260" s="383">
        <v>29</v>
      </c>
      <c r="H1260" s="383" t="s">
        <v>835</v>
      </c>
      <c r="I1260" s="383"/>
      <c r="J1260" s="383">
        <v>24</v>
      </c>
      <c r="K1260" s="383" t="s">
        <v>11</v>
      </c>
      <c r="L1260" s="385"/>
      <c r="M1260" s="383">
        <v>10</v>
      </c>
      <c r="N1260" s="383" t="s">
        <v>11</v>
      </c>
      <c r="O1260" s="385"/>
      <c r="P1260" s="385">
        <v>10</v>
      </c>
      <c r="Q1260" s="386" t="s">
        <v>11</v>
      </c>
      <c r="R1260" s="383"/>
      <c r="S1260" s="383">
        <v>14</v>
      </c>
      <c r="T1260" s="386" t="s">
        <v>11</v>
      </c>
      <c r="U1260" s="386"/>
      <c r="V1260" s="386">
        <v>11</v>
      </c>
      <c r="W1260" s="386" t="s">
        <v>11</v>
      </c>
      <c r="X1260" s="383"/>
      <c r="Y1260" s="383">
        <v>12</v>
      </c>
      <c r="Z1260" s="386" t="s">
        <v>11</v>
      </c>
      <c r="AA1260" s="386"/>
      <c r="AB1260" s="386">
        <v>9</v>
      </c>
      <c r="AC1260" s="386" t="s">
        <v>11</v>
      </c>
      <c r="AD1260" s="387"/>
      <c r="AE1260" s="383" t="s">
        <v>36</v>
      </c>
      <c r="AF1260" s="383">
        <v>95</v>
      </c>
      <c r="AG1260" s="383" t="s">
        <v>40</v>
      </c>
      <c r="AH1260" s="383" t="s">
        <v>34</v>
      </c>
      <c r="AI1260" s="383" t="s">
        <v>36</v>
      </c>
      <c r="AJ1260" s="383" t="s">
        <v>3554</v>
      </c>
      <c r="AK1260" s="384" t="str">
        <f t="shared" si="39"/>
        <v>NA</v>
      </c>
      <c r="AL1260" s="384" t="str">
        <f t="shared" si="40"/>
        <v>NA</v>
      </c>
    </row>
    <row r="1261" spans="1:38" x14ac:dyDescent="0.25">
      <c r="A1261" s="381" t="s">
        <v>3224</v>
      </c>
      <c r="B1261" s="382" t="s">
        <v>815</v>
      </c>
      <c r="C1261" s="382" t="s">
        <v>30</v>
      </c>
      <c r="D1261" s="382" t="s">
        <v>816</v>
      </c>
      <c r="E1261" s="382" t="s">
        <v>3</v>
      </c>
      <c r="F1261" s="383">
        <v>95</v>
      </c>
      <c r="G1261" s="383">
        <v>38</v>
      </c>
      <c r="H1261" s="383" t="s">
        <v>835</v>
      </c>
      <c r="I1261" s="383">
        <v>95</v>
      </c>
      <c r="J1261" s="383">
        <v>38</v>
      </c>
      <c r="K1261" s="383" t="s">
        <v>835</v>
      </c>
      <c r="L1261" s="385"/>
      <c r="M1261" s="383">
        <v>19</v>
      </c>
      <c r="N1261" s="383" t="s">
        <v>11</v>
      </c>
      <c r="O1261" s="385"/>
      <c r="P1261" s="385"/>
      <c r="Q1261" s="386" t="s">
        <v>11</v>
      </c>
      <c r="R1261" s="383"/>
      <c r="S1261" s="383">
        <v>38</v>
      </c>
      <c r="T1261" s="386" t="s">
        <v>36</v>
      </c>
      <c r="U1261" s="386"/>
      <c r="V1261" s="386">
        <v>36</v>
      </c>
      <c r="W1261" s="386" t="s">
        <v>11</v>
      </c>
      <c r="X1261" s="383"/>
      <c r="Y1261" s="383">
        <v>38</v>
      </c>
      <c r="Z1261" s="386" t="s">
        <v>36</v>
      </c>
      <c r="AA1261" s="386"/>
      <c r="AB1261" s="386">
        <v>37</v>
      </c>
      <c r="AC1261" s="386" t="s">
        <v>11</v>
      </c>
      <c r="AD1261" s="387"/>
      <c r="AE1261" s="383" t="s">
        <v>36</v>
      </c>
      <c r="AF1261" s="383">
        <v>77</v>
      </c>
      <c r="AG1261" s="383" t="s">
        <v>40</v>
      </c>
      <c r="AH1261" s="383" t="s">
        <v>34</v>
      </c>
      <c r="AI1261" s="383" t="s">
        <v>36</v>
      </c>
      <c r="AJ1261" s="383" t="s">
        <v>3554</v>
      </c>
      <c r="AK1261" s="384" t="str">
        <f t="shared" si="39"/>
        <v>NO</v>
      </c>
      <c r="AL1261" s="384" t="str">
        <f t="shared" si="40"/>
        <v>NO</v>
      </c>
    </row>
    <row r="1262" spans="1:38" x14ac:dyDescent="0.25">
      <c r="A1262" s="381" t="s">
        <v>3224</v>
      </c>
      <c r="B1262" s="382" t="s">
        <v>817</v>
      </c>
      <c r="C1262" s="382" t="s">
        <v>30</v>
      </c>
      <c r="D1262" s="382" t="s">
        <v>818</v>
      </c>
      <c r="E1262" s="382" t="s">
        <v>3</v>
      </c>
      <c r="F1262" s="383">
        <v>94</v>
      </c>
      <c r="G1262" s="383">
        <v>45</v>
      </c>
      <c r="H1262" s="383" t="s">
        <v>834</v>
      </c>
      <c r="I1262" s="383">
        <v>93</v>
      </c>
      <c r="J1262" s="383">
        <v>30</v>
      </c>
      <c r="K1262" s="383" t="s">
        <v>834</v>
      </c>
      <c r="L1262" s="385"/>
      <c r="M1262" s="383">
        <v>20</v>
      </c>
      <c r="N1262" s="383" t="s">
        <v>11</v>
      </c>
      <c r="O1262" s="385"/>
      <c r="P1262" s="385">
        <v>24</v>
      </c>
      <c r="Q1262" s="386" t="s">
        <v>11</v>
      </c>
      <c r="R1262" s="383"/>
      <c r="S1262" s="383">
        <v>26</v>
      </c>
      <c r="T1262" s="386" t="s">
        <v>11</v>
      </c>
      <c r="U1262" s="386"/>
      <c r="V1262" s="386">
        <v>24</v>
      </c>
      <c r="W1262" s="386" t="s">
        <v>11</v>
      </c>
      <c r="X1262" s="383"/>
      <c r="Y1262" s="383">
        <v>19</v>
      </c>
      <c r="Z1262" s="386" t="s">
        <v>11</v>
      </c>
      <c r="AA1262" s="386"/>
      <c r="AB1262" s="386">
        <v>17</v>
      </c>
      <c r="AC1262" s="386" t="s">
        <v>11</v>
      </c>
      <c r="AD1262" s="387"/>
      <c r="AE1262" s="383" t="s">
        <v>36</v>
      </c>
      <c r="AF1262" s="383">
        <v>74</v>
      </c>
      <c r="AG1262" s="383" t="s">
        <v>40</v>
      </c>
      <c r="AH1262" s="383" t="s">
        <v>34</v>
      </c>
      <c r="AI1262" s="383" t="s">
        <v>36</v>
      </c>
      <c r="AJ1262" s="383" t="s">
        <v>3554</v>
      </c>
      <c r="AK1262" s="384" t="str">
        <f t="shared" si="39"/>
        <v>NA</v>
      </c>
      <c r="AL1262" s="384" t="str">
        <f t="shared" si="40"/>
        <v>NA</v>
      </c>
    </row>
    <row r="1263" spans="1:38" x14ac:dyDescent="0.25">
      <c r="A1263" s="381" t="s">
        <v>3224</v>
      </c>
      <c r="B1263" s="382" t="s">
        <v>819</v>
      </c>
      <c r="C1263" s="382" t="s">
        <v>30</v>
      </c>
      <c r="D1263" s="382" t="s">
        <v>820</v>
      </c>
      <c r="E1263" s="382" t="s">
        <v>3</v>
      </c>
      <c r="F1263" s="383"/>
      <c r="G1263" s="383">
        <v>21</v>
      </c>
      <c r="H1263" s="383" t="s">
        <v>11</v>
      </c>
      <c r="I1263" s="383"/>
      <c r="J1263" s="383">
        <v>13</v>
      </c>
      <c r="K1263" s="383" t="s">
        <v>11</v>
      </c>
      <c r="L1263" s="385"/>
      <c r="M1263" s="383">
        <v>9</v>
      </c>
      <c r="N1263" s="383" t="s">
        <v>11</v>
      </c>
      <c r="O1263" s="385"/>
      <c r="P1263" s="385">
        <v>25</v>
      </c>
      <c r="Q1263" s="386" t="s">
        <v>11</v>
      </c>
      <c r="R1263" s="383"/>
      <c r="S1263" s="383">
        <v>16</v>
      </c>
      <c r="T1263" s="386" t="s">
        <v>11</v>
      </c>
      <c r="U1263" s="386"/>
      <c r="V1263" s="386">
        <v>13</v>
      </c>
      <c r="W1263" s="386" t="s">
        <v>11</v>
      </c>
      <c r="X1263" s="383"/>
      <c r="Y1263" s="383">
        <v>9</v>
      </c>
      <c r="Z1263" s="386" t="s">
        <v>11</v>
      </c>
      <c r="AA1263" s="386"/>
      <c r="AB1263" s="386">
        <v>8</v>
      </c>
      <c r="AC1263" s="386" t="s">
        <v>11</v>
      </c>
      <c r="AD1263" s="387"/>
      <c r="AE1263" s="383" t="s">
        <v>36</v>
      </c>
      <c r="AF1263" s="383">
        <v>92</v>
      </c>
      <c r="AG1263" s="383" t="s">
        <v>40</v>
      </c>
      <c r="AH1263" s="383" t="s">
        <v>34</v>
      </c>
      <c r="AI1263" s="383" t="s">
        <v>36</v>
      </c>
      <c r="AJ1263" s="383" t="s">
        <v>3554</v>
      </c>
      <c r="AK1263" s="384" t="str">
        <f t="shared" si="39"/>
        <v>NA</v>
      </c>
      <c r="AL1263" s="384" t="str">
        <f t="shared" si="40"/>
        <v>NA</v>
      </c>
    </row>
    <row r="1264" spans="1:38" x14ac:dyDescent="0.25">
      <c r="A1264" s="381" t="s">
        <v>3224</v>
      </c>
      <c r="B1264" s="382" t="s">
        <v>821</v>
      </c>
      <c r="C1264" s="382" t="s">
        <v>30</v>
      </c>
      <c r="D1264" s="382" t="s">
        <v>822</v>
      </c>
      <c r="E1264" s="382" t="s">
        <v>3</v>
      </c>
      <c r="F1264" s="383">
        <v>93</v>
      </c>
      <c r="G1264" s="383">
        <v>49</v>
      </c>
      <c r="H1264" s="383" t="s">
        <v>834</v>
      </c>
      <c r="I1264" s="383">
        <v>96</v>
      </c>
      <c r="J1264" s="383">
        <v>46</v>
      </c>
      <c r="K1264" s="383" t="s">
        <v>835</v>
      </c>
      <c r="L1264" s="385"/>
      <c r="M1264" s="383">
        <v>19</v>
      </c>
      <c r="N1264" s="383" t="s">
        <v>11</v>
      </c>
      <c r="O1264" s="385"/>
      <c r="P1264" s="385">
        <v>9</v>
      </c>
      <c r="Q1264" s="386" t="s">
        <v>11</v>
      </c>
      <c r="R1264" s="383">
        <v>38</v>
      </c>
      <c r="S1264" s="383">
        <v>37</v>
      </c>
      <c r="T1264" s="386" t="s">
        <v>36</v>
      </c>
      <c r="U1264" s="386">
        <v>40</v>
      </c>
      <c r="V1264" s="386">
        <v>35</v>
      </c>
      <c r="W1264" s="386" t="s">
        <v>11</v>
      </c>
      <c r="X1264" s="383">
        <v>35</v>
      </c>
      <c r="Y1264" s="383">
        <v>34</v>
      </c>
      <c r="Z1264" s="386" t="s">
        <v>36</v>
      </c>
      <c r="AA1264" s="386">
        <v>34</v>
      </c>
      <c r="AB1264" s="386">
        <v>32</v>
      </c>
      <c r="AC1264" s="386" t="s">
        <v>11</v>
      </c>
      <c r="AD1264" s="387"/>
      <c r="AE1264" s="383" t="s">
        <v>36</v>
      </c>
      <c r="AF1264" s="383">
        <v>56</v>
      </c>
      <c r="AG1264" s="383" t="s">
        <v>40</v>
      </c>
      <c r="AH1264" s="383" t="s">
        <v>34</v>
      </c>
      <c r="AI1264" s="383" t="s">
        <v>36</v>
      </c>
      <c r="AJ1264" s="383" t="s">
        <v>3554</v>
      </c>
      <c r="AK1264" s="384" t="str">
        <f t="shared" si="39"/>
        <v>NO</v>
      </c>
      <c r="AL1264" s="384" t="str">
        <f t="shared" si="40"/>
        <v>NO</v>
      </c>
    </row>
    <row r="1265" spans="1:38" x14ac:dyDescent="0.25">
      <c r="A1265" s="381" t="s">
        <v>3224</v>
      </c>
      <c r="B1265" s="382" t="s">
        <v>823</v>
      </c>
      <c r="C1265" s="382" t="s">
        <v>30</v>
      </c>
      <c r="D1265" s="382" t="s">
        <v>824</v>
      </c>
      <c r="E1265" s="382" t="s">
        <v>3</v>
      </c>
      <c r="F1265" s="383"/>
      <c r="G1265" s="383">
        <v>29</v>
      </c>
      <c r="H1265" s="383" t="s">
        <v>11</v>
      </c>
      <c r="I1265" s="383"/>
      <c r="J1265" s="383">
        <v>18</v>
      </c>
      <c r="K1265" s="383" t="s">
        <v>11</v>
      </c>
      <c r="L1265" s="385"/>
      <c r="M1265" s="383">
        <v>17</v>
      </c>
      <c r="N1265" s="383" t="s">
        <v>11</v>
      </c>
      <c r="O1265" s="385">
        <v>56</v>
      </c>
      <c r="P1265" s="385">
        <v>50</v>
      </c>
      <c r="Q1265" s="386" t="s">
        <v>835</v>
      </c>
      <c r="R1265" s="383"/>
      <c r="S1265" s="383">
        <v>24</v>
      </c>
      <c r="T1265" s="386" t="s">
        <v>11</v>
      </c>
      <c r="U1265" s="386"/>
      <c r="V1265" s="386">
        <v>23</v>
      </c>
      <c r="W1265" s="386" t="s">
        <v>11</v>
      </c>
      <c r="X1265" s="383"/>
      <c r="Y1265" s="383">
        <v>17</v>
      </c>
      <c r="Z1265" s="386" t="s">
        <v>11</v>
      </c>
      <c r="AA1265" s="386"/>
      <c r="AB1265" s="386">
        <v>16</v>
      </c>
      <c r="AC1265" s="386" t="s">
        <v>11</v>
      </c>
      <c r="AD1265" s="387"/>
      <c r="AE1265" s="383" t="s">
        <v>36</v>
      </c>
      <c r="AF1265" s="383">
        <v>97</v>
      </c>
      <c r="AG1265" s="383" t="s">
        <v>681</v>
      </c>
      <c r="AH1265" s="383" t="s">
        <v>34</v>
      </c>
      <c r="AI1265" s="383" t="s">
        <v>36</v>
      </c>
      <c r="AJ1265" s="383" t="s">
        <v>3554</v>
      </c>
      <c r="AK1265" s="384" t="str">
        <f t="shared" si="39"/>
        <v>NA</v>
      </c>
      <c r="AL1265" s="384" t="str">
        <f t="shared" si="40"/>
        <v>NA</v>
      </c>
    </row>
    <row r="1266" spans="1:38" x14ac:dyDescent="0.25">
      <c r="A1266" s="381" t="s">
        <v>3224</v>
      </c>
      <c r="B1266" s="382" t="s">
        <v>827</v>
      </c>
      <c r="C1266" s="382" t="s">
        <v>30</v>
      </c>
      <c r="D1266" s="382" t="s">
        <v>828</v>
      </c>
      <c r="E1266" s="382" t="s">
        <v>3</v>
      </c>
      <c r="F1266" s="383">
        <v>90</v>
      </c>
      <c r="G1266" s="383">
        <v>29</v>
      </c>
      <c r="H1266" s="383" t="s">
        <v>834</v>
      </c>
      <c r="I1266" s="383"/>
      <c r="J1266" s="383">
        <v>28</v>
      </c>
      <c r="K1266" s="383" t="s">
        <v>11</v>
      </c>
      <c r="L1266" s="385"/>
      <c r="M1266" s="383">
        <v>12</v>
      </c>
      <c r="N1266" s="383" t="s">
        <v>11</v>
      </c>
      <c r="O1266" s="374"/>
      <c r="P1266" s="385">
        <v>7</v>
      </c>
      <c r="Q1266" s="386" t="s">
        <v>11</v>
      </c>
      <c r="R1266" s="383"/>
      <c r="S1266" s="383">
        <v>27</v>
      </c>
      <c r="T1266" s="386" t="s">
        <v>11</v>
      </c>
      <c r="U1266" s="386"/>
      <c r="V1266" s="386">
        <v>24</v>
      </c>
      <c r="W1266" s="386" t="s">
        <v>11</v>
      </c>
      <c r="X1266" s="383"/>
      <c r="Y1266" s="383">
        <v>26</v>
      </c>
      <c r="Z1266" s="386" t="s">
        <v>11</v>
      </c>
      <c r="AA1266" s="386"/>
      <c r="AB1266" s="386">
        <v>23</v>
      </c>
      <c r="AC1266" s="386" t="s">
        <v>11</v>
      </c>
      <c r="AD1266" s="387"/>
      <c r="AE1266" s="383" t="s">
        <v>36</v>
      </c>
      <c r="AF1266" s="383">
        <v>64</v>
      </c>
      <c r="AG1266" s="383" t="s">
        <v>40</v>
      </c>
      <c r="AH1266" s="383" t="s">
        <v>34</v>
      </c>
      <c r="AI1266" s="383" t="s">
        <v>36</v>
      </c>
      <c r="AJ1266" s="383" t="s">
        <v>3554</v>
      </c>
      <c r="AK1266" s="384" t="str">
        <f t="shared" si="39"/>
        <v>NA</v>
      </c>
      <c r="AL1266" s="384" t="str">
        <f t="shared" si="40"/>
        <v>NA</v>
      </c>
    </row>
    <row r="1267" spans="1:38" x14ac:dyDescent="0.25">
      <c r="A1267" s="381" t="s">
        <v>3224</v>
      </c>
      <c r="B1267" s="382" t="s">
        <v>831</v>
      </c>
      <c r="C1267" s="382" t="s">
        <v>30</v>
      </c>
      <c r="D1267" s="382" t="s">
        <v>832</v>
      </c>
      <c r="E1267" s="382" t="s">
        <v>3</v>
      </c>
      <c r="F1267" s="383">
        <v>94</v>
      </c>
      <c r="G1267" s="383">
        <v>41</v>
      </c>
      <c r="H1267" s="383" t="s">
        <v>834</v>
      </c>
      <c r="I1267" s="383">
        <v>97</v>
      </c>
      <c r="J1267" s="383">
        <v>35</v>
      </c>
      <c r="K1267" s="383" t="s">
        <v>835</v>
      </c>
      <c r="L1267" s="385"/>
      <c r="M1267" s="383">
        <v>7</v>
      </c>
      <c r="N1267" s="383" t="s">
        <v>11</v>
      </c>
      <c r="O1267" s="374"/>
      <c r="P1267" s="385">
        <v>8</v>
      </c>
      <c r="Q1267" s="386" t="s">
        <v>11</v>
      </c>
      <c r="R1267" s="383"/>
      <c r="S1267" s="383">
        <v>23</v>
      </c>
      <c r="T1267" s="386" t="s">
        <v>11</v>
      </c>
      <c r="U1267" s="386"/>
      <c r="V1267" s="386">
        <v>22</v>
      </c>
      <c r="W1267" s="386" t="s">
        <v>11</v>
      </c>
      <c r="X1267" s="383"/>
      <c r="Y1267" s="383">
        <v>21</v>
      </c>
      <c r="Z1267" s="386" t="s">
        <v>11</v>
      </c>
      <c r="AA1267" s="386"/>
      <c r="AB1267" s="386">
        <v>20</v>
      </c>
      <c r="AC1267" s="386" t="s">
        <v>11</v>
      </c>
      <c r="AD1267" s="387"/>
      <c r="AE1267" s="383" t="s">
        <v>36</v>
      </c>
      <c r="AF1267" s="383">
        <v>62</v>
      </c>
      <c r="AG1267" s="383" t="s">
        <v>40</v>
      </c>
      <c r="AH1267" s="383" t="s">
        <v>36</v>
      </c>
      <c r="AI1267" s="383" t="s">
        <v>36</v>
      </c>
      <c r="AJ1267" s="383" t="s">
        <v>3554</v>
      </c>
      <c r="AK1267" s="384" t="str">
        <f t="shared" si="39"/>
        <v>NA</v>
      </c>
      <c r="AL1267" s="384" t="str">
        <f t="shared" si="40"/>
        <v>NA</v>
      </c>
    </row>
    <row r="1268" spans="1:38" x14ac:dyDescent="0.25">
      <c r="A1268" s="381" t="s">
        <v>3224</v>
      </c>
      <c r="B1268" s="381" t="s">
        <v>833</v>
      </c>
      <c r="C1268" s="382" t="s">
        <v>30</v>
      </c>
      <c r="D1268" s="381" t="s">
        <v>892</v>
      </c>
      <c r="E1268" s="382" t="s">
        <v>3</v>
      </c>
      <c r="F1268" s="385">
        <v>99</v>
      </c>
      <c r="G1268" s="383">
        <v>51510</v>
      </c>
      <c r="H1268" s="383" t="s">
        <v>835</v>
      </c>
      <c r="I1268" s="385">
        <v>99</v>
      </c>
      <c r="J1268" s="383">
        <v>44932</v>
      </c>
      <c r="K1268" s="383" t="s">
        <v>835</v>
      </c>
      <c r="L1268" s="385"/>
      <c r="M1268" s="383">
        <v>18375</v>
      </c>
      <c r="N1268" s="383" t="s">
        <v>835</v>
      </c>
      <c r="O1268" s="385">
        <v>63</v>
      </c>
      <c r="P1268" s="383">
        <v>7347</v>
      </c>
      <c r="Q1268" s="383" t="s">
        <v>835</v>
      </c>
      <c r="R1268" s="385">
        <v>44</v>
      </c>
      <c r="S1268" s="383">
        <v>49640</v>
      </c>
      <c r="T1268" s="386" t="s">
        <v>36</v>
      </c>
      <c r="U1268" s="386">
        <v>47</v>
      </c>
      <c r="V1268" s="386">
        <v>47874</v>
      </c>
      <c r="W1268" s="386" t="s">
        <v>834</v>
      </c>
      <c r="X1268" s="385">
        <v>53</v>
      </c>
      <c r="Y1268" s="383">
        <v>43376</v>
      </c>
      <c r="Z1268" s="386" t="s">
        <v>36</v>
      </c>
      <c r="AA1268" s="386">
        <v>54</v>
      </c>
      <c r="AB1268" s="386">
        <v>41971</v>
      </c>
      <c r="AC1268" s="386" t="s">
        <v>834</v>
      </c>
      <c r="AD1268" s="386"/>
      <c r="AE1268" s="383" t="s">
        <v>36</v>
      </c>
      <c r="AF1268" s="383">
        <v>62</v>
      </c>
      <c r="AG1268" s="383"/>
      <c r="AH1268" s="383"/>
      <c r="AI1268" s="383"/>
      <c r="AJ1268" s="386">
        <v>5</v>
      </c>
      <c r="AK1268" s="384" t="str">
        <f t="shared" si="39"/>
        <v>NO</v>
      </c>
      <c r="AL1268" s="384" t="str">
        <f t="shared" si="40"/>
        <v>NO</v>
      </c>
    </row>
    <row r="1269" spans="1:38" x14ac:dyDescent="0.25">
      <c r="A1269" s="392" t="s">
        <v>3224</v>
      </c>
      <c r="B1269" s="393" t="s">
        <v>29</v>
      </c>
      <c r="C1269" s="393" t="s">
        <v>30</v>
      </c>
      <c r="D1269" s="393" t="s">
        <v>31</v>
      </c>
      <c r="E1269" s="393" t="s">
        <v>836</v>
      </c>
      <c r="F1269" s="394">
        <v>100</v>
      </c>
      <c r="G1269" s="394">
        <v>189</v>
      </c>
      <c r="H1269" s="394" t="s">
        <v>835</v>
      </c>
      <c r="I1269" s="394">
        <v>100</v>
      </c>
      <c r="J1269" s="394">
        <v>189</v>
      </c>
      <c r="K1269" s="394" t="s">
        <v>835</v>
      </c>
      <c r="L1269" s="394"/>
      <c r="M1269" s="394">
        <v>55</v>
      </c>
      <c r="N1269" s="394" t="s">
        <v>835</v>
      </c>
      <c r="O1269" s="396"/>
      <c r="P1269" s="396"/>
      <c r="Q1269" s="395" t="s">
        <v>11</v>
      </c>
      <c r="R1269" s="394">
        <v>87</v>
      </c>
      <c r="S1269" s="394">
        <v>189</v>
      </c>
      <c r="T1269" s="394" t="s">
        <v>34</v>
      </c>
      <c r="U1269" s="394">
        <v>82</v>
      </c>
      <c r="V1269" s="394">
        <v>188</v>
      </c>
      <c r="W1269" s="394" t="s">
        <v>11</v>
      </c>
      <c r="X1269" s="394">
        <v>83</v>
      </c>
      <c r="Y1269" s="394">
        <v>189</v>
      </c>
      <c r="Z1269" s="394" t="s">
        <v>34</v>
      </c>
      <c r="AA1269" s="394">
        <v>75</v>
      </c>
      <c r="AB1269" s="394">
        <v>188</v>
      </c>
      <c r="AC1269" s="394" t="s">
        <v>11</v>
      </c>
      <c r="AD1269" s="394" t="s">
        <v>33</v>
      </c>
      <c r="AE1269" s="394" t="s">
        <v>36</v>
      </c>
      <c r="AF1269" s="394">
        <v>97</v>
      </c>
      <c r="AG1269" s="394" t="s">
        <v>35</v>
      </c>
      <c r="AH1269" s="394" t="s">
        <v>34</v>
      </c>
      <c r="AI1269" s="394" t="s">
        <v>36</v>
      </c>
      <c r="AJ1269" s="394" t="s">
        <v>3554</v>
      </c>
      <c r="AK1269" s="384" t="str">
        <f t="shared" si="39"/>
        <v>Yes-AB</v>
      </c>
      <c r="AL1269" s="384" t="str">
        <f t="shared" si="40"/>
        <v>Yes-AB</v>
      </c>
    </row>
    <row r="1270" spans="1:38" x14ac:dyDescent="0.25">
      <c r="A1270" s="381" t="s">
        <v>3224</v>
      </c>
      <c r="B1270" s="382" t="s">
        <v>38</v>
      </c>
      <c r="C1270" s="382" t="s">
        <v>30</v>
      </c>
      <c r="D1270" s="382" t="s">
        <v>39</v>
      </c>
      <c r="E1270" s="382" t="s">
        <v>836</v>
      </c>
      <c r="F1270" s="383">
        <v>100</v>
      </c>
      <c r="G1270" s="383">
        <v>69</v>
      </c>
      <c r="H1270" s="383" t="s">
        <v>835</v>
      </c>
      <c r="I1270" s="383">
        <v>100</v>
      </c>
      <c r="J1270" s="383">
        <v>69</v>
      </c>
      <c r="K1270" s="383" t="s">
        <v>835</v>
      </c>
      <c r="L1270" s="383"/>
      <c r="M1270" s="383">
        <v>23</v>
      </c>
      <c r="N1270" s="383" t="s">
        <v>11</v>
      </c>
      <c r="O1270" s="383"/>
      <c r="P1270" s="383"/>
      <c r="Q1270" s="383" t="s">
        <v>11</v>
      </c>
      <c r="R1270" s="383">
        <v>78</v>
      </c>
      <c r="S1270" s="383">
        <v>69</v>
      </c>
      <c r="T1270" s="383" t="s">
        <v>34</v>
      </c>
      <c r="U1270" s="383">
        <v>81</v>
      </c>
      <c r="V1270" s="383">
        <v>68</v>
      </c>
      <c r="W1270" s="383" t="s">
        <v>835</v>
      </c>
      <c r="X1270" s="383">
        <v>67</v>
      </c>
      <c r="Y1270" s="383">
        <v>69</v>
      </c>
      <c r="Z1270" s="383" t="s">
        <v>36</v>
      </c>
      <c r="AA1270" s="383">
        <v>69</v>
      </c>
      <c r="AB1270" s="383">
        <v>68</v>
      </c>
      <c r="AC1270" s="383" t="s">
        <v>834</v>
      </c>
      <c r="AD1270" s="383" t="s">
        <v>33</v>
      </c>
      <c r="AE1270" s="383" t="s">
        <v>36</v>
      </c>
      <c r="AF1270" s="383">
        <v>87</v>
      </c>
      <c r="AG1270" s="383" t="s">
        <v>40</v>
      </c>
      <c r="AH1270" s="383" t="s">
        <v>36</v>
      </c>
      <c r="AI1270" s="383" t="s">
        <v>34</v>
      </c>
      <c r="AJ1270" s="383" t="s">
        <v>3554</v>
      </c>
      <c r="AK1270" s="384" t="str">
        <f t="shared" si="39"/>
        <v>Yes-GM</v>
      </c>
      <c r="AL1270" s="384" t="str">
        <f t="shared" si="40"/>
        <v>NO</v>
      </c>
    </row>
    <row r="1271" spans="1:38" x14ac:dyDescent="0.25">
      <c r="A1271" s="381" t="s">
        <v>3224</v>
      </c>
      <c r="B1271" s="382" t="s">
        <v>41</v>
      </c>
      <c r="C1271" s="382" t="s">
        <v>30</v>
      </c>
      <c r="D1271" s="382" t="s">
        <v>42</v>
      </c>
      <c r="E1271" s="382" t="s">
        <v>836</v>
      </c>
      <c r="F1271" s="383">
        <v>100</v>
      </c>
      <c r="G1271" s="383">
        <v>372</v>
      </c>
      <c r="H1271" s="383" t="s">
        <v>835</v>
      </c>
      <c r="I1271" s="383">
        <v>100</v>
      </c>
      <c r="J1271" s="383">
        <v>373</v>
      </c>
      <c r="K1271" s="383" t="s">
        <v>835</v>
      </c>
      <c r="L1271" s="383"/>
      <c r="M1271" s="383">
        <v>106</v>
      </c>
      <c r="N1271" s="383" t="s">
        <v>835</v>
      </c>
      <c r="O1271" s="385"/>
      <c r="P1271" s="385"/>
      <c r="Q1271" s="386" t="s">
        <v>11</v>
      </c>
      <c r="R1271" s="383">
        <v>73</v>
      </c>
      <c r="S1271" s="383">
        <v>360</v>
      </c>
      <c r="T1271" s="383" t="s">
        <v>36</v>
      </c>
      <c r="U1271" s="383">
        <v>75</v>
      </c>
      <c r="V1271" s="383">
        <v>353</v>
      </c>
      <c r="W1271" s="383" t="s">
        <v>834</v>
      </c>
      <c r="X1271" s="383">
        <v>68</v>
      </c>
      <c r="Y1271" s="383">
        <v>359</v>
      </c>
      <c r="Z1271" s="383" t="s">
        <v>36</v>
      </c>
      <c r="AA1271" s="383">
        <v>68</v>
      </c>
      <c r="AB1271" s="383">
        <v>352</v>
      </c>
      <c r="AC1271" s="383" t="s">
        <v>834</v>
      </c>
      <c r="AD1271" s="383" t="s">
        <v>33</v>
      </c>
      <c r="AE1271" s="383" t="s">
        <v>36</v>
      </c>
      <c r="AF1271" s="383">
        <v>82</v>
      </c>
      <c r="AG1271" s="383" t="s">
        <v>40</v>
      </c>
      <c r="AH1271" s="383" t="s">
        <v>36</v>
      </c>
      <c r="AI1271" s="383" t="s">
        <v>36</v>
      </c>
      <c r="AJ1271" s="383" t="s">
        <v>3554</v>
      </c>
      <c r="AK1271" s="384" t="str">
        <f t="shared" si="39"/>
        <v>NO</v>
      </c>
      <c r="AL1271" s="384" t="str">
        <f t="shared" si="40"/>
        <v>NO</v>
      </c>
    </row>
    <row r="1272" spans="1:38" x14ac:dyDescent="0.25">
      <c r="A1272" s="381" t="s">
        <v>3224</v>
      </c>
      <c r="B1272" s="382" t="s">
        <v>43</v>
      </c>
      <c r="C1272" s="382" t="s">
        <v>30</v>
      </c>
      <c r="D1272" s="382" t="s">
        <v>2233</v>
      </c>
      <c r="E1272" s="382" t="s">
        <v>836</v>
      </c>
      <c r="F1272" s="383">
        <v>100</v>
      </c>
      <c r="G1272" s="383">
        <v>144</v>
      </c>
      <c r="H1272" s="383" t="s">
        <v>835</v>
      </c>
      <c r="I1272" s="383">
        <v>100</v>
      </c>
      <c r="J1272" s="383">
        <v>144</v>
      </c>
      <c r="K1272" s="383" t="s">
        <v>835</v>
      </c>
      <c r="L1272" s="383"/>
      <c r="M1272" s="383">
        <v>31</v>
      </c>
      <c r="N1272" s="383" t="s">
        <v>835</v>
      </c>
      <c r="O1272" s="385"/>
      <c r="P1272" s="385"/>
      <c r="Q1272" s="386" t="s">
        <v>11</v>
      </c>
      <c r="R1272" s="383">
        <v>65</v>
      </c>
      <c r="S1272" s="383">
        <v>142</v>
      </c>
      <c r="T1272" s="383" t="s">
        <v>34</v>
      </c>
      <c r="U1272" s="383">
        <v>67</v>
      </c>
      <c r="V1272" s="383">
        <v>140</v>
      </c>
      <c r="W1272" s="383" t="s">
        <v>11</v>
      </c>
      <c r="X1272" s="383">
        <v>64</v>
      </c>
      <c r="Y1272" s="383">
        <v>142</v>
      </c>
      <c r="Z1272" s="383" t="s">
        <v>36</v>
      </c>
      <c r="AA1272" s="383">
        <v>64</v>
      </c>
      <c r="AB1272" s="383">
        <v>140</v>
      </c>
      <c r="AC1272" s="383" t="s">
        <v>834</v>
      </c>
      <c r="AD1272" s="383" t="s">
        <v>33</v>
      </c>
      <c r="AE1272" s="383" t="s">
        <v>36</v>
      </c>
      <c r="AF1272" s="383">
        <v>90</v>
      </c>
      <c r="AG1272" s="383" t="s">
        <v>40</v>
      </c>
      <c r="AH1272" s="383" t="s">
        <v>36</v>
      </c>
      <c r="AI1272" s="383" t="s">
        <v>34</v>
      </c>
      <c r="AJ1272" s="383" t="s">
        <v>3554</v>
      </c>
      <c r="AK1272" s="384" t="str">
        <f t="shared" si="39"/>
        <v>Yes-SH</v>
      </c>
      <c r="AL1272" s="384" t="str">
        <f t="shared" si="40"/>
        <v>NO</v>
      </c>
    </row>
    <row r="1273" spans="1:38" x14ac:dyDescent="0.25">
      <c r="A1273" s="381" t="s">
        <v>3224</v>
      </c>
      <c r="B1273" s="382" t="s">
        <v>44</v>
      </c>
      <c r="C1273" s="382" t="s">
        <v>30</v>
      </c>
      <c r="D1273" s="382" t="s">
        <v>45</v>
      </c>
      <c r="E1273" s="382" t="s">
        <v>836</v>
      </c>
      <c r="F1273" s="383">
        <v>100</v>
      </c>
      <c r="G1273" s="383">
        <v>799</v>
      </c>
      <c r="H1273" s="383" t="s">
        <v>835</v>
      </c>
      <c r="I1273" s="383">
        <v>100</v>
      </c>
      <c r="J1273" s="383">
        <v>799</v>
      </c>
      <c r="K1273" s="383" t="s">
        <v>835</v>
      </c>
      <c r="L1273" s="383">
        <v>94</v>
      </c>
      <c r="M1273" s="383">
        <v>237</v>
      </c>
      <c r="N1273" s="383" t="s">
        <v>835</v>
      </c>
      <c r="O1273" s="383"/>
      <c r="P1273" s="383"/>
      <c r="Q1273" s="383" t="s">
        <v>11</v>
      </c>
      <c r="R1273" s="383">
        <v>40</v>
      </c>
      <c r="S1273" s="383">
        <v>725</v>
      </c>
      <c r="T1273" s="383" t="s">
        <v>36</v>
      </c>
      <c r="U1273" s="383">
        <v>44</v>
      </c>
      <c r="V1273" s="383">
        <v>709</v>
      </c>
      <c r="W1273" s="383" t="s">
        <v>834</v>
      </c>
      <c r="X1273" s="383">
        <v>49</v>
      </c>
      <c r="Y1273" s="383">
        <v>724</v>
      </c>
      <c r="Z1273" s="383" t="s">
        <v>36</v>
      </c>
      <c r="AA1273" s="383">
        <v>49</v>
      </c>
      <c r="AB1273" s="383">
        <v>709</v>
      </c>
      <c r="AC1273" s="383" t="s">
        <v>834</v>
      </c>
      <c r="AD1273" s="383" t="s">
        <v>46</v>
      </c>
      <c r="AE1273" s="383" t="s">
        <v>36</v>
      </c>
      <c r="AF1273" s="383">
        <v>69</v>
      </c>
      <c r="AG1273" s="383" t="s">
        <v>40</v>
      </c>
      <c r="AH1273" s="383" t="s">
        <v>34</v>
      </c>
      <c r="AI1273" s="383" t="s">
        <v>36</v>
      </c>
      <c r="AJ1273" s="383" t="s">
        <v>3554</v>
      </c>
      <c r="AK1273" s="384" t="str">
        <f t="shared" si="39"/>
        <v>NO</v>
      </c>
      <c r="AL1273" s="384" t="str">
        <f t="shared" si="40"/>
        <v>NO</v>
      </c>
    </row>
    <row r="1274" spans="1:38" x14ac:dyDescent="0.25">
      <c r="A1274" s="381" t="s">
        <v>3224</v>
      </c>
      <c r="B1274" s="382" t="s">
        <v>47</v>
      </c>
      <c r="C1274" s="382" t="s">
        <v>30</v>
      </c>
      <c r="D1274" s="382" t="s">
        <v>48</v>
      </c>
      <c r="E1274" s="382" t="s">
        <v>836</v>
      </c>
      <c r="F1274" s="383">
        <v>100</v>
      </c>
      <c r="G1274" s="383">
        <v>236</v>
      </c>
      <c r="H1274" s="383" t="s">
        <v>835</v>
      </c>
      <c r="I1274" s="383">
        <v>100</v>
      </c>
      <c r="J1274" s="383">
        <v>236</v>
      </c>
      <c r="K1274" s="383" t="s">
        <v>835</v>
      </c>
      <c r="L1274" s="383">
        <v>88</v>
      </c>
      <c r="M1274" s="383">
        <v>69</v>
      </c>
      <c r="N1274" s="383" t="s">
        <v>834</v>
      </c>
      <c r="O1274" s="385"/>
      <c r="P1274" s="385"/>
      <c r="Q1274" s="386" t="s">
        <v>11</v>
      </c>
      <c r="R1274" s="383">
        <v>44</v>
      </c>
      <c r="S1274" s="383">
        <v>202</v>
      </c>
      <c r="T1274" s="383" t="s">
        <v>36</v>
      </c>
      <c r="U1274" s="383">
        <v>48</v>
      </c>
      <c r="V1274" s="383">
        <v>202</v>
      </c>
      <c r="W1274" s="383" t="s">
        <v>834</v>
      </c>
      <c r="X1274" s="383">
        <v>45</v>
      </c>
      <c r="Y1274" s="383">
        <v>202</v>
      </c>
      <c r="Z1274" s="383" t="s">
        <v>36</v>
      </c>
      <c r="AA1274" s="383">
        <v>48</v>
      </c>
      <c r="AB1274" s="383">
        <v>202</v>
      </c>
      <c r="AC1274" s="383" t="s">
        <v>834</v>
      </c>
      <c r="AD1274" s="383" t="s">
        <v>214</v>
      </c>
      <c r="AE1274" s="383" t="s">
        <v>36</v>
      </c>
      <c r="AF1274" s="383">
        <v>72</v>
      </c>
      <c r="AG1274" s="383" t="s">
        <v>35</v>
      </c>
      <c r="AH1274" s="383" t="s">
        <v>34</v>
      </c>
      <c r="AI1274" s="383" t="s">
        <v>36</v>
      </c>
      <c r="AJ1274" s="383" t="s">
        <v>3554</v>
      </c>
      <c r="AK1274" s="384" t="str">
        <f t="shared" si="39"/>
        <v>NO</v>
      </c>
      <c r="AL1274" s="384" t="str">
        <f t="shared" si="40"/>
        <v>NO</v>
      </c>
    </row>
    <row r="1275" spans="1:38" x14ac:dyDescent="0.25">
      <c r="A1275" s="381" t="s">
        <v>3224</v>
      </c>
      <c r="B1275" s="382" t="s">
        <v>49</v>
      </c>
      <c r="C1275" s="382" t="s">
        <v>30</v>
      </c>
      <c r="D1275" s="382" t="s">
        <v>50</v>
      </c>
      <c r="E1275" s="382" t="s">
        <v>836</v>
      </c>
      <c r="F1275" s="383">
        <v>100</v>
      </c>
      <c r="G1275" s="383">
        <v>738</v>
      </c>
      <c r="H1275" s="383" t="s">
        <v>835</v>
      </c>
      <c r="I1275" s="383">
        <v>100</v>
      </c>
      <c r="J1275" s="383">
        <v>737</v>
      </c>
      <c r="K1275" s="383" t="s">
        <v>835</v>
      </c>
      <c r="L1275" s="383"/>
      <c r="M1275" s="383">
        <v>249</v>
      </c>
      <c r="N1275" s="383" t="s">
        <v>835</v>
      </c>
      <c r="O1275" s="385"/>
      <c r="P1275" s="385"/>
      <c r="Q1275" s="386" t="s">
        <v>11</v>
      </c>
      <c r="R1275" s="383">
        <v>71</v>
      </c>
      <c r="S1275" s="383">
        <v>712</v>
      </c>
      <c r="T1275" s="383" t="s">
        <v>36</v>
      </c>
      <c r="U1275" s="383">
        <v>72</v>
      </c>
      <c r="V1275" s="383">
        <v>703</v>
      </c>
      <c r="W1275" s="383" t="s">
        <v>834</v>
      </c>
      <c r="X1275" s="383">
        <v>71</v>
      </c>
      <c r="Y1275" s="383">
        <v>709</v>
      </c>
      <c r="Z1275" s="383" t="s">
        <v>36</v>
      </c>
      <c r="AA1275" s="383">
        <v>71</v>
      </c>
      <c r="AB1275" s="383">
        <v>699</v>
      </c>
      <c r="AC1275" s="383" t="s">
        <v>834</v>
      </c>
      <c r="AD1275" s="383" t="s">
        <v>33</v>
      </c>
      <c r="AE1275" s="383" t="s">
        <v>36</v>
      </c>
      <c r="AF1275" s="383">
        <v>79</v>
      </c>
      <c r="AG1275" s="383" t="s">
        <v>40</v>
      </c>
      <c r="AH1275" s="383" t="s">
        <v>36</v>
      </c>
      <c r="AI1275" s="383" t="s">
        <v>36</v>
      </c>
      <c r="AJ1275" s="383" t="s">
        <v>3554</v>
      </c>
      <c r="AK1275" s="384" t="str">
        <f t="shared" si="39"/>
        <v>NO</v>
      </c>
      <c r="AL1275" s="384" t="str">
        <f t="shared" si="40"/>
        <v>NO</v>
      </c>
    </row>
    <row r="1276" spans="1:38" x14ac:dyDescent="0.25">
      <c r="A1276" s="381" t="s">
        <v>3224</v>
      </c>
      <c r="B1276" s="382" t="s">
        <v>51</v>
      </c>
      <c r="C1276" s="382" t="s">
        <v>30</v>
      </c>
      <c r="D1276" s="382" t="s">
        <v>52</v>
      </c>
      <c r="E1276" s="382" t="s">
        <v>836</v>
      </c>
      <c r="F1276" s="383">
        <v>100</v>
      </c>
      <c r="G1276" s="383">
        <v>542</v>
      </c>
      <c r="H1276" s="383" t="s">
        <v>835</v>
      </c>
      <c r="I1276" s="383">
        <v>100</v>
      </c>
      <c r="J1276" s="383">
        <v>542</v>
      </c>
      <c r="K1276" s="383" t="s">
        <v>835</v>
      </c>
      <c r="L1276" s="383"/>
      <c r="M1276" s="383">
        <v>185</v>
      </c>
      <c r="N1276" s="383" t="s">
        <v>835</v>
      </c>
      <c r="O1276" s="385"/>
      <c r="P1276" s="383"/>
      <c r="Q1276" s="383" t="s">
        <v>11</v>
      </c>
      <c r="R1276" s="385">
        <v>79</v>
      </c>
      <c r="S1276" s="383">
        <v>508</v>
      </c>
      <c r="T1276" s="383" t="s">
        <v>34</v>
      </c>
      <c r="U1276" s="383">
        <v>80</v>
      </c>
      <c r="V1276" s="383">
        <v>488</v>
      </c>
      <c r="W1276" s="383" t="s">
        <v>11</v>
      </c>
      <c r="X1276" s="383">
        <v>86</v>
      </c>
      <c r="Y1276" s="383">
        <v>508</v>
      </c>
      <c r="Z1276" s="383" t="s">
        <v>34</v>
      </c>
      <c r="AA1276" s="383">
        <v>84</v>
      </c>
      <c r="AB1276" s="383">
        <v>488</v>
      </c>
      <c r="AC1276" s="383" t="s">
        <v>11</v>
      </c>
      <c r="AD1276" s="383" t="s">
        <v>33</v>
      </c>
      <c r="AE1276" s="383" t="s">
        <v>34</v>
      </c>
      <c r="AF1276" s="383">
        <v>100</v>
      </c>
      <c r="AG1276" s="383" t="s">
        <v>40</v>
      </c>
      <c r="AH1276" s="383" t="s">
        <v>36</v>
      </c>
      <c r="AI1276" s="383" t="s">
        <v>36</v>
      </c>
      <c r="AJ1276" s="383" t="s">
        <v>3554</v>
      </c>
      <c r="AK1276" s="384" t="str">
        <f t="shared" si="39"/>
        <v>Yes-AB</v>
      </c>
      <c r="AL1276" s="384" t="str">
        <f t="shared" si="40"/>
        <v>Yes-AB</v>
      </c>
    </row>
    <row r="1277" spans="1:38" x14ac:dyDescent="0.25">
      <c r="A1277" s="381" t="s">
        <v>3224</v>
      </c>
      <c r="B1277" s="382" t="s">
        <v>53</v>
      </c>
      <c r="C1277" s="382" t="s">
        <v>30</v>
      </c>
      <c r="D1277" s="382" t="s">
        <v>54</v>
      </c>
      <c r="E1277" s="382" t="s">
        <v>836</v>
      </c>
      <c r="F1277" s="383">
        <v>100</v>
      </c>
      <c r="G1277" s="383">
        <v>259</v>
      </c>
      <c r="H1277" s="383" t="s">
        <v>835</v>
      </c>
      <c r="I1277" s="383">
        <v>100</v>
      </c>
      <c r="J1277" s="383">
        <v>259</v>
      </c>
      <c r="K1277" s="383" t="s">
        <v>835</v>
      </c>
      <c r="L1277" s="383"/>
      <c r="M1277" s="383">
        <v>84</v>
      </c>
      <c r="N1277" s="383" t="s">
        <v>835</v>
      </c>
      <c r="O1277" s="385"/>
      <c r="P1277" s="385"/>
      <c r="Q1277" s="386" t="s">
        <v>11</v>
      </c>
      <c r="R1277" s="383">
        <v>80</v>
      </c>
      <c r="S1277" s="383">
        <v>259</v>
      </c>
      <c r="T1277" s="383" t="s">
        <v>34</v>
      </c>
      <c r="U1277" s="383">
        <v>83</v>
      </c>
      <c r="V1277" s="383">
        <v>258</v>
      </c>
      <c r="W1277" s="383" t="s">
        <v>11</v>
      </c>
      <c r="X1277" s="383">
        <v>85</v>
      </c>
      <c r="Y1277" s="383">
        <v>259</v>
      </c>
      <c r="Z1277" s="383" t="s">
        <v>34</v>
      </c>
      <c r="AA1277" s="383">
        <v>84</v>
      </c>
      <c r="AB1277" s="383">
        <v>258</v>
      </c>
      <c r="AC1277" s="383" t="s">
        <v>11</v>
      </c>
      <c r="AD1277" s="383" t="s">
        <v>33</v>
      </c>
      <c r="AE1277" s="383" t="s">
        <v>34</v>
      </c>
      <c r="AF1277" s="383">
        <v>100</v>
      </c>
      <c r="AG1277" s="383" t="s">
        <v>35</v>
      </c>
      <c r="AH1277" s="383" t="s">
        <v>34</v>
      </c>
      <c r="AI1277" s="383" t="s">
        <v>34</v>
      </c>
      <c r="AJ1277" s="383" t="s">
        <v>3554</v>
      </c>
      <c r="AK1277" s="384" t="str">
        <f t="shared" si="39"/>
        <v>Yes-AB</v>
      </c>
      <c r="AL1277" s="384" t="str">
        <f t="shared" si="40"/>
        <v>Yes-AB</v>
      </c>
    </row>
    <row r="1278" spans="1:38" x14ac:dyDescent="0.25">
      <c r="A1278" s="381" t="s">
        <v>3224</v>
      </c>
      <c r="B1278" s="382" t="s">
        <v>55</v>
      </c>
      <c r="C1278" s="382" t="s">
        <v>30</v>
      </c>
      <c r="D1278" s="382" t="s">
        <v>56</v>
      </c>
      <c r="E1278" s="382" t="s">
        <v>836</v>
      </c>
      <c r="F1278" s="383">
        <v>100</v>
      </c>
      <c r="G1278" s="383">
        <v>224</v>
      </c>
      <c r="H1278" s="383" t="s">
        <v>835</v>
      </c>
      <c r="I1278" s="383">
        <v>100</v>
      </c>
      <c r="J1278" s="383">
        <v>224</v>
      </c>
      <c r="K1278" s="383" t="s">
        <v>835</v>
      </c>
      <c r="L1278" s="383">
        <v>93</v>
      </c>
      <c r="M1278" s="383">
        <v>60</v>
      </c>
      <c r="N1278" s="383" t="s">
        <v>835</v>
      </c>
      <c r="O1278" s="385"/>
      <c r="P1278" s="385"/>
      <c r="Q1278" s="386" t="s">
        <v>11</v>
      </c>
      <c r="R1278" s="383">
        <v>52</v>
      </c>
      <c r="S1278" s="383">
        <v>207</v>
      </c>
      <c r="T1278" s="383" t="s">
        <v>34</v>
      </c>
      <c r="U1278" s="383">
        <v>62</v>
      </c>
      <c r="V1278" s="383">
        <v>205</v>
      </c>
      <c r="W1278" s="383" t="s">
        <v>11</v>
      </c>
      <c r="X1278" s="383">
        <v>62</v>
      </c>
      <c r="Y1278" s="383">
        <v>207</v>
      </c>
      <c r="Z1278" s="383" t="s">
        <v>34</v>
      </c>
      <c r="AA1278" s="383">
        <v>68</v>
      </c>
      <c r="AB1278" s="383">
        <v>205</v>
      </c>
      <c r="AC1278" s="383" t="s">
        <v>11</v>
      </c>
      <c r="AD1278" s="383" t="s">
        <v>104</v>
      </c>
      <c r="AE1278" s="383" t="s">
        <v>36</v>
      </c>
      <c r="AF1278" s="383">
        <v>92</v>
      </c>
      <c r="AG1278" s="383" t="s">
        <v>35</v>
      </c>
      <c r="AH1278" s="383" t="s">
        <v>34</v>
      </c>
      <c r="AI1278" s="383" t="s">
        <v>36</v>
      </c>
      <c r="AJ1278" s="383" t="s">
        <v>3554</v>
      </c>
      <c r="AK1278" s="384" t="str">
        <f t="shared" si="39"/>
        <v>Yes-SH</v>
      </c>
      <c r="AL1278" s="384" t="str">
        <f t="shared" si="40"/>
        <v>Yes-SH</v>
      </c>
    </row>
    <row r="1279" spans="1:38" x14ac:dyDescent="0.25">
      <c r="A1279" s="381" t="s">
        <v>3224</v>
      </c>
      <c r="B1279" s="382" t="s">
        <v>58</v>
      </c>
      <c r="C1279" s="382" t="s">
        <v>30</v>
      </c>
      <c r="D1279" s="382" t="s">
        <v>59</v>
      </c>
      <c r="E1279" s="382" t="s">
        <v>836</v>
      </c>
      <c r="F1279" s="383">
        <v>100</v>
      </c>
      <c r="G1279" s="383">
        <v>167</v>
      </c>
      <c r="H1279" s="383" t="s">
        <v>835</v>
      </c>
      <c r="I1279" s="383">
        <v>100</v>
      </c>
      <c r="J1279" s="383">
        <v>167</v>
      </c>
      <c r="K1279" s="383" t="s">
        <v>835</v>
      </c>
      <c r="L1279" s="385"/>
      <c r="M1279" s="383">
        <v>55</v>
      </c>
      <c r="N1279" s="383" t="s">
        <v>835</v>
      </c>
      <c r="O1279" s="385"/>
      <c r="P1279" s="385"/>
      <c r="Q1279" s="386" t="s">
        <v>11</v>
      </c>
      <c r="R1279" s="383">
        <v>49</v>
      </c>
      <c r="S1279" s="383">
        <v>164</v>
      </c>
      <c r="T1279" s="386" t="s">
        <v>36</v>
      </c>
      <c r="U1279" s="386">
        <v>57</v>
      </c>
      <c r="V1279" s="386">
        <v>157</v>
      </c>
      <c r="W1279" s="386" t="s">
        <v>834</v>
      </c>
      <c r="X1279" s="383">
        <v>65</v>
      </c>
      <c r="Y1279" s="383">
        <v>164</v>
      </c>
      <c r="Z1279" s="386" t="s">
        <v>36</v>
      </c>
      <c r="AA1279" s="386">
        <v>65</v>
      </c>
      <c r="AB1279" s="386">
        <v>163</v>
      </c>
      <c r="AC1279" s="386" t="s">
        <v>834</v>
      </c>
      <c r="AD1279" s="383" t="s">
        <v>57</v>
      </c>
      <c r="AE1279" s="383" t="s">
        <v>36</v>
      </c>
      <c r="AF1279" s="383">
        <v>79</v>
      </c>
      <c r="AG1279" s="383" t="s">
        <v>35</v>
      </c>
      <c r="AH1279" s="383" t="s">
        <v>34</v>
      </c>
      <c r="AI1279" s="383" t="s">
        <v>34</v>
      </c>
      <c r="AJ1279" s="383" t="s">
        <v>3554</v>
      </c>
      <c r="AK1279" s="384" t="str">
        <f t="shared" si="39"/>
        <v>NO</v>
      </c>
      <c r="AL1279" s="384" t="str">
        <f t="shared" si="40"/>
        <v>NO</v>
      </c>
    </row>
    <row r="1280" spans="1:38" x14ac:dyDescent="0.25">
      <c r="A1280" s="381" t="s">
        <v>3224</v>
      </c>
      <c r="B1280" s="382" t="s">
        <v>60</v>
      </c>
      <c r="C1280" s="382" t="s">
        <v>30</v>
      </c>
      <c r="D1280" s="382" t="s">
        <v>61</v>
      </c>
      <c r="E1280" s="382" t="s">
        <v>836</v>
      </c>
      <c r="F1280" s="383">
        <v>100</v>
      </c>
      <c r="G1280" s="383">
        <v>257</v>
      </c>
      <c r="H1280" s="383" t="s">
        <v>835</v>
      </c>
      <c r="I1280" s="383">
        <v>100</v>
      </c>
      <c r="J1280" s="383">
        <v>257</v>
      </c>
      <c r="K1280" s="383" t="s">
        <v>835</v>
      </c>
      <c r="L1280" s="385"/>
      <c r="M1280" s="383">
        <v>77</v>
      </c>
      <c r="N1280" s="383" t="s">
        <v>835</v>
      </c>
      <c r="O1280" s="385"/>
      <c r="P1280" s="385"/>
      <c r="Q1280" s="386" t="s">
        <v>11</v>
      </c>
      <c r="R1280" s="383">
        <v>55</v>
      </c>
      <c r="S1280" s="383">
        <v>247</v>
      </c>
      <c r="T1280" s="386" t="s">
        <v>36</v>
      </c>
      <c r="U1280" s="386">
        <v>60</v>
      </c>
      <c r="V1280" s="386">
        <v>246</v>
      </c>
      <c r="W1280" s="386" t="s">
        <v>834</v>
      </c>
      <c r="X1280" s="383">
        <v>68</v>
      </c>
      <c r="Y1280" s="383">
        <v>246</v>
      </c>
      <c r="Z1280" s="386" t="s">
        <v>36</v>
      </c>
      <c r="AA1280" s="386">
        <v>69</v>
      </c>
      <c r="AB1280" s="386">
        <v>245</v>
      </c>
      <c r="AC1280" s="386" t="s">
        <v>834</v>
      </c>
      <c r="AD1280" s="383" t="s">
        <v>57</v>
      </c>
      <c r="AE1280" s="383" t="s">
        <v>36</v>
      </c>
      <c r="AF1280" s="383">
        <v>85</v>
      </c>
      <c r="AG1280" s="383" t="s">
        <v>35</v>
      </c>
      <c r="AH1280" s="383" t="s">
        <v>34</v>
      </c>
      <c r="AI1280" s="383" t="s">
        <v>36</v>
      </c>
      <c r="AJ1280" s="383" t="s">
        <v>3554</v>
      </c>
      <c r="AK1280" s="384" t="str">
        <f t="shared" si="39"/>
        <v>NO</v>
      </c>
      <c r="AL1280" s="384" t="str">
        <f t="shared" si="40"/>
        <v>NO</v>
      </c>
    </row>
    <row r="1281" spans="1:38" x14ac:dyDescent="0.25">
      <c r="A1281" s="381" t="s">
        <v>3224</v>
      </c>
      <c r="B1281" s="382" t="s">
        <v>62</v>
      </c>
      <c r="C1281" s="382" t="s">
        <v>30</v>
      </c>
      <c r="D1281" s="382" t="s">
        <v>63</v>
      </c>
      <c r="E1281" s="382" t="s">
        <v>836</v>
      </c>
      <c r="F1281" s="383">
        <v>99</v>
      </c>
      <c r="G1281" s="383">
        <v>79</v>
      </c>
      <c r="H1281" s="383" t="s">
        <v>835</v>
      </c>
      <c r="I1281" s="383">
        <v>99</v>
      </c>
      <c r="J1281" s="383">
        <v>79</v>
      </c>
      <c r="K1281" s="383" t="s">
        <v>835</v>
      </c>
      <c r="L1281" s="385"/>
      <c r="M1281" s="383">
        <v>12</v>
      </c>
      <c r="N1281" s="383" t="s">
        <v>11</v>
      </c>
      <c r="O1281" s="385"/>
      <c r="P1281" s="385"/>
      <c r="Q1281" s="386" t="s">
        <v>11</v>
      </c>
      <c r="R1281" s="383">
        <v>47</v>
      </c>
      <c r="S1281" s="383">
        <v>70</v>
      </c>
      <c r="T1281" s="386" t="s">
        <v>36</v>
      </c>
      <c r="U1281" s="386">
        <v>55</v>
      </c>
      <c r="V1281" s="386">
        <v>69</v>
      </c>
      <c r="W1281" s="386" t="s">
        <v>834</v>
      </c>
      <c r="X1281" s="383">
        <v>58</v>
      </c>
      <c r="Y1281" s="383">
        <v>69</v>
      </c>
      <c r="Z1281" s="386" t="s">
        <v>34</v>
      </c>
      <c r="AA1281" s="386">
        <v>65</v>
      </c>
      <c r="AB1281" s="386">
        <v>68</v>
      </c>
      <c r="AC1281" s="386" t="s">
        <v>11</v>
      </c>
      <c r="AD1281" s="383" t="s">
        <v>33</v>
      </c>
      <c r="AE1281" s="383" t="s">
        <v>36</v>
      </c>
      <c r="AF1281" s="383">
        <v>87</v>
      </c>
      <c r="AG1281" s="383" t="s">
        <v>40</v>
      </c>
      <c r="AH1281" s="383" t="s">
        <v>34</v>
      </c>
      <c r="AI1281" s="383" t="s">
        <v>34</v>
      </c>
      <c r="AJ1281" s="383" t="s">
        <v>3554</v>
      </c>
      <c r="AK1281" s="384" t="str">
        <f t="shared" si="39"/>
        <v>NO</v>
      </c>
      <c r="AL1281" s="384" t="str">
        <f t="shared" si="40"/>
        <v>Yes-SH</v>
      </c>
    </row>
    <row r="1282" spans="1:38" x14ac:dyDescent="0.25">
      <c r="A1282" s="381" t="s">
        <v>3224</v>
      </c>
      <c r="B1282" s="382" t="s">
        <v>64</v>
      </c>
      <c r="C1282" s="382" t="s">
        <v>30</v>
      </c>
      <c r="D1282" s="382" t="s">
        <v>65</v>
      </c>
      <c r="E1282" s="382" t="s">
        <v>836</v>
      </c>
      <c r="F1282" s="383">
        <v>100</v>
      </c>
      <c r="G1282" s="383">
        <v>434</v>
      </c>
      <c r="H1282" s="383" t="s">
        <v>835</v>
      </c>
      <c r="I1282" s="383">
        <v>100</v>
      </c>
      <c r="J1282" s="383">
        <v>434</v>
      </c>
      <c r="K1282" s="383" t="s">
        <v>835</v>
      </c>
      <c r="L1282" s="385">
        <v>92</v>
      </c>
      <c r="M1282" s="383">
        <v>153</v>
      </c>
      <c r="N1282" s="383" t="s">
        <v>835</v>
      </c>
      <c r="O1282" s="385"/>
      <c r="P1282" s="385"/>
      <c r="Q1282" s="386" t="s">
        <v>11</v>
      </c>
      <c r="R1282" s="383">
        <v>62</v>
      </c>
      <c r="S1282" s="383">
        <v>403</v>
      </c>
      <c r="T1282" s="386" t="s">
        <v>36</v>
      </c>
      <c r="U1282" s="386">
        <v>67</v>
      </c>
      <c r="V1282" s="386">
        <v>398</v>
      </c>
      <c r="W1282" s="386" t="s">
        <v>834</v>
      </c>
      <c r="X1282" s="383">
        <v>60</v>
      </c>
      <c r="Y1282" s="383">
        <v>403</v>
      </c>
      <c r="Z1282" s="386" t="s">
        <v>36</v>
      </c>
      <c r="AA1282" s="386">
        <v>60</v>
      </c>
      <c r="AB1282" s="386">
        <v>398</v>
      </c>
      <c r="AC1282" s="386" t="s">
        <v>834</v>
      </c>
      <c r="AD1282" s="383" t="s">
        <v>104</v>
      </c>
      <c r="AE1282" s="383" t="s">
        <v>36</v>
      </c>
      <c r="AF1282" s="383">
        <v>74</v>
      </c>
      <c r="AG1282" s="383" t="s">
        <v>35</v>
      </c>
      <c r="AH1282" s="383" t="s">
        <v>34</v>
      </c>
      <c r="AI1282" s="383" t="s">
        <v>36</v>
      </c>
      <c r="AJ1282" s="383" t="s">
        <v>3554</v>
      </c>
      <c r="AK1282" s="384" t="str">
        <f t="shared" si="39"/>
        <v>NO</v>
      </c>
      <c r="AL1282" s="384" t="str">
        <f t="shared" si="40"/>
        <v>NO</v>
      </c>
    </row>
    <row r="1283" spans="1:38" x14ac:dyDescent="0.25">
      <c r="A1283" s="381" t="s">
        <v>3224</v>
      </c>
      <c r="B1283" s="382" t="s">
        <v>66</v>
      </c>
      <c r="C1283" s="382" t="s">
        <v>30</v>
      </c>
      <c r="D1283" s="382" t="s">
        <v>67</v>
      </c>
      <c r="E1283" s="382" t="s">
        <v>836</v>
      </c>
      <c r="F1283" s="383">
        <v>100</v>
      </c>
      <c r="G1283" s="383">
        <v>430</v>
      </c>
      <c r="H1283" s="383" t="s">
        <v>835</v>
      </c>
      <c r="I1283" s="383">
        <v>100</v>
      </c>
      <c r="J1283" s="383">
        <v>430</v>
      </c>
      <c r="K1283" s="383" t="s">
        <v>835</v>
      </c>
      <c r="L1283" s="385">
        <v>93</v>
      </c>
      <c r="M1283" s="383">
        <v>129</v>
      </c>
      <c r="N1283" s="383" t="s">
        <v>835</v>
      </c>
      <c r="O1283" s="385"/>
      <c r="P1283" s="385"/>
      <c r="Q1283" s="386" t="s">
        <v>11</v>
      </c>
      <c r="R1283" s="383">
        <v>68</v>
      </c>
      <c r="S1283" s="383">
        <v>393</v>
      </c>
      <c r="T1283" s="386" t="s">
        <v>36</v>
      </c>
      <c r="U1283" s="386">
        <v>72</v>
      </c>
      <c r="V1283" s="386">
        <v>380</v>
      </c>
      <c r="W1283" s="386" t="s">
        <v>834</v>
      </c>
      <c r="X1283" s="383">
        <v>70</v>
      </c>
      <c r="Y1283" s="383">
        <v>393</v>
      </c>
      <c r="Z1283" s="386" t="s">
        <v>36</v>
      </c>
      <c r="AA1283" s="386">
        <v>69</v>
      </c>
      <c r="AB1283" s="386">
        <v>381</v>
      </c>
      <c r="AC1283" s="386" t="s">
        <v>834</v>
      </c>
      <c r="AD1283" s="383" t="s">
        <v>33</v>
      </c>
      <c r="AE1283" s="383" t="s">
        <v>36</v>
      </c>
      <c r="AF1283" s="383">
        <v>82</v>
      </c>
      <c r="AG1283" s="383" t="s">
        <v>40</v>
      </c>
      <c r="AH1283" s="383" t="s">
        <v>36</v>
      </c>
      <c r="AI1283" s="383" t="s">
        <v>36</v>
      </c>
      <c r="AJ1283" s="383" t="s">
        <v>3554</v>
      </c>
      <c r="AK1283" s="384" t="str">
        <f t="shared" ref="AK1283:AK1346" si="41">IF(OR(T1283="NA",T1283="NO"),T1283,(IF(T1283="","NA",IF(OR(R1283&gt;78,AND(T1283="Yes",R1283="")),"Yes-AB",IF(W1283="NA","Yes-SH","Yes-GM")))))</f>
        <v>NO</v>
      </c>
      <c r="AL1283" s="384" t="str">
        <f t="shared" ref="AL1283:AL1346" si="42">IF(OR(Z1283="NA",Z1283="NO"),Z1283,(IF(Z1283="","NA",IF(OR(X1283&gt;79,AND(Z1283="Yes",X1283="")),"Yes-AB",IF(AC1283="NA","Yes-SH","Yes-GM")))))</f>
        <v>NO</v>
      </c>
    </row>
    <row r="1284" spans="1:38" x14ac:dyDescent="0.25">
      <c r="A1284" s="381" t="s">
        <v>3224</v>
      </c>
      <c r="B1284" s="382" t="s">
        <v>68</v>
      </c>
      <c r="C1284" s="382" t="s">
        <v>30</v>
      </c>
      <c r="D1284" s="382" t="s">
        <v>69</v>
      </c>
      <c r="E1284" s="382" t="s">
        <v>836</v>
      </c>
      <c r="F1284" s="383">
        <v>100</v>
      </c>
      <c r="G1284" s="383">
        <v>409</v>
      </c>
      <c r="H1284" s="383" t="s">
        <v>835</v>
      </c>
      <c r="I1284" s="383">
        <v>100</v>
      </c>
      <c r="J1284" s="383">
        <v>409</v>
      </c>
      <c r="K1284" s="383" t="s">
        <v>835</v>
      </c>
      <c r="L1284" s="385"/>
      <c r="M1284" s="383">
        <v>151</v>
      </c>
      <c r="N1284" s="383" t="s">
        <v>835</v>
      </c>
      <c r="O1284" s="385"/>
      <c r="P1284" s="385"/>
      <c r="Q1284" s="386" t="s">
        <v>11</v>
      </c>
      <c r="R1284" s="383">
        <v>78</v>
      </c>
      <c r="S1284" s="383">
        <v>394</v>
      </c>
      <c r="T1284" s="386" t="s">
        <v>36</v>
      </c>
      <c r="U1284" s="386">
        <v>76</v>
      </c>
      <c r="V1284" s="386">
        <v>391</v>
      </c>
      <c r="W1284" s="386" t="s">
        <v>834</v>
      </c>
      <c r="X1284" s="383">
        <v>81</v>
      </c>
      <c r="Y1284" s="383">
        <v>394</v>
      </c>
      <c r="Z1284" s="386" t="s">
        <v>34</v>
      </c>
      <c r="AA1284" s="386">
        <v>69</v>
      </c>
      <c r="AB1284" s="386">
        <v>391</v>
      </c>
      <c r="AC1284" s="386" t="s">
        <v>11</v>
      </c>
      <c r="AD1284" s="383" t="s">
        <v>33</v>
      </c>
      <c r="AE1284" s="383" t="s">
        <v>36</v>
      </c>
      <c r="AF1284" s="383">
        <v>95</v>
      </c>
      <c r="AG1284" s="383" t="s">
        <v>35</v>
      </c>
      <c r="AH1284" s="383" t="s">
        <v>36</v>
      </c>
      <c r="AI1284" s="383" t="s">
        <v>36</v>
      </c>
      <c r="AJ1284" s="383" t="s">
        <v>3554</v>
      </c>
      <c r="AK1284" s="384" t="str">
        <f t="shared" si="41"/>
        <v>NO</v>
      </c>
      <c r="AL1284" s="384" t="str">
        <f t="shared" si="42"/>
        <v>Yes-AB</v>
      </c>
    </row>
    <row r="1285" spans="1:38" x14ac:dyDescent="0.25">
      <c r="A1285" s="381" t="s">
        <v>3224</v>
      </c>
      <c r="B1285" s="382" t="s">
        <v>70</v>
      </c>
      <c r="C1285" s="382" t="s">
        <v>30</v>
      </c>
      <c r="D1285" s="382" t="s">
        <v>71</v>
      </c>
      <c r="E1285" s="382" t="s">
        <v>836</v>
      </c>
      <c r="F1285" s="383">
        <v>100</v>
      </c>
      <c r="G1285" s="383">
        <v>146</v>
      </c>
      <c r="H1285" s="383" t="s">
        <v>835</v>
      </c>
      <c r="I1285" s="383">
        <v>100</v>
      </c>
      <c r="J1285" s="383">
        <v>146</v>
      </c>
      <c r="K1285" s="383" t="s">
        <v>835</v>
      </c>
      <c r="L1285" s="385"/>
      <c r="M1285" s="383">
        <v>0</v>
      </c>
      <c r="N1285" s="383" t="s">
        <v>11</v>
      </c>
      <c r="O1285" s="385"/>
      <c r="P1285" s="385"/>
      <c r="Q1285" s="386" t="s">
        <v>11</v>
      </c>
      <c r="R1285" s="383">
        <v>51</v>
      </c>
      <c r="S1285" s="383">
        <v>138</v>
      </c>
      <c r="T1285" s="386" t="s">
        <v>36</v>
      </c>
      <c r="U1285" s="386">
        <v>55</v>
      </c>
      <c r="V1285" s="386">
        <v>138</v>
      </c>
      <c r="W1285" s="386" t="s">
        <v>834</v>
      </c>
      <c r="X1285" s="383">
        <v>72</v>
      </c>
      <c r="Y1285" s="383">
        <v>138</v>
      </c>
      <c r="Z1285" s="386" t="s">
        <v>36</v>
      </c>
      <c r="AA1285" s="386">
        <v>73</v>
      </c>
      <c r="AB1285" s="386">
        <v>138</v>
      </c>
      <c r="AC1285" s="386" t="s">
        <v>834</v>
      </c>
      <c r="AD1285" s="383"/>
      <c r="AE1285" s="383" t="s">
        <v>36</v>
      </c>
      <c r="AF1285" s="383">
        <v>82</v>
      </c>
      <c r="AG1285" s="383" t="s">
        <v>35</v>
      </c>
      <c r="AH1285" s="383" t="s">
        <v>34</v>
      </c>
      <c r="AI1285" s="383" t="s">
        <v>36</v>
      </c>
      <c r="AJ1285" s="383" t="s">
        <v>3554</v>
      </c>
      <c r="AK1285" s="384" t="str">
        <f t="shared" si="41"/>
        <v>NO</v>
      </c>
      <c r="AL1285" s="384" t="str">
        <f t="shared" si="42"/>
        <v>NO</v>
      </c>
    </row>
    <row r="1286" spans="1:38" x14ac:dyDescent="0.25">
      <c r="A1286" s="381" t="s">
        <v>3224</v>
      </c>
      <c r="B1286" s="382" t="s">
        <v>72</v>
      </c>
      <c r="C1286" s="382" t="s">
        <v>30</v>
      </c>
      <c r="D1286" s="382" t="s">
        <v>73</v>
      </c>
      <c r="E1286" s="382" t="s">
        <v>836</v>
      </c>
      <c r="F1286" s="383">
        <v>100</v>
      </c>
      <c r="G1286" s="383">
        <v>149</v>
      </c>
      <c r="H1286" s="383" t="s">
        <v>835</v>
      </c>
      <c r="I1286" s="383">
        <v>100</v>
      </c>
      <c r="J1286" s="383">
        <v>149</v>
      </c>
      <c r="K1286" s="383" t="s">
        <v>835</v>
      </c>
      <c r="L1286" s="385"/>
      <c r="M1286" s="383">
        <v>49</v>
      </c>
      <c r="N1286" s="383" t="s">
        <v>835</v>
      </c>
      <c r="O1286" s="385"/>
      <c r="P1286" s="385"/>
      <c r="Q1286" s="386" t="s">
        <v>11</v>
      </c>
      <c r="R1286" s="383">
        <v>71</v>
      </c>
      <c r="S1286" s="383">
        <v>143</v>
      </c>
      <c r="T1286" s="386" t="s">
        <v>36</v>
      </c>
      <c r="U1286" s="386">
        <v>74</v>
      </c>
      <c r="V1286" s="386">
        <v>141</v>
      </c>
      <c r="W1286" s="386" t="s">
        <v>834</v>
      </c>
      <c r="X1286" s="383">
        <v>79</v>
      </c>
      <c r="Y1286" s="383">
        <v>143</v>
      </c>
      <c r="Z1286" s="386" t="s">
        <v>36</v>
      </c>
      <c r="AA1286" s="386">
        <v>77</v>
      </c>
      <c r="AB1286" s="386">
        <v>141</v>
      </c>
      <c r="AC1286" s="386" t="s">
        <v>834</v>
      </c>
      <c r="AD1286" s="383" t="s">
        <v>104</v>
      </c>
      <c r="AE1286" s="383" t="s">
        <v>36</v>
      </c>
      <c r="AF1286" s="383">
        <v>79</v>
      </c>
      <c r="AG1286" s="383" t="s">
        <v>35</v>
      </c>
      <c r="AH1286" s="383" t="s">
        <v>34</v>
      </c>
      <c r="AI1286" s="383" t="s">
        <v>36</v>
      </c>
      <c r="AJ1286" s="383" t="s">
        <v>3554</v>
      </c>
      <c r="AK1286" s="384" t="str">
        <f t="shared" si="41"/>
        <v>NO</v>
      </c>
      <c r="AL1286" s="384" t="str">
        <f t="shared" si="42"/>
        <v>NO</v>
      </c>
    </row>
    <row r="1287" spans="1:38" x14ac:dyDescent="0.25">
      <c r="A1287" s="381" t="s">
        <v>3224</v>
      </c>
      <c r="B1287" s="382" t="s">
        <v>74</v>
      </c>
      <c r="C1287" s="382" t="s">
        <v>30</v>
      </c>
      <c r="D1287" s="382" t="s">
        <v>75</v>
      </c>
      <c r="E1287" s="382" t="s">
        <v>836</v>
      </c>
      <c r="F1287" s="383">
        <v>100</v>
      </c>
      <c r="G1287" s="383">
        <v>295</v>
      </c>
      <c r="H1287" s="383" t="s">
        <v>835</v>
      </c>
      <c r="I1287" s="383">
        <v>100</v>
      </c>
      <c r="J1287" s="383">
        <v>295</v>
      </c>
      <c r="K1287" s="383" t="s">
        <v>835</v>
      </c>
      <c r="L1287" s="385"/>
      <c r="M1287" s="383">
        <v>97</v>
      </c>
      <c r="N1287" s="383" t="s">
        <v>835</v>
      </c>
      <c r="O1287" s="385"/>
      <c r="P1287" s="385"/>
      <c r="Q1287" s="386" t="s">
        <v>11</v>
      </c>
      <c r="R1287" s="383">
        <v>74</v>
      </c>
      <c r="S1287" s="383">
        <v>288</v>
      </c>
      <c r="T1287" s="386" t="s">
        <v>36</v>
      </c>
      <c r="U1287" s="386">
        <v>77</v>
      </c>
      <c r="V1287" s="386">
        <v>286</v>
      </c>
      <c r="W1287" s="386" t="s">
        <v>834</v>
      </c>
      <c r="X1287" s="383">
        <v>78</v>
      </c>
      <c r="Y1287" s="383">
        <v>288</v>
      </c>
      <c r="Z1287" s="386" t="s">
        <v>34</v>
      </c>
      <c r="AA1287" s="386">
        <v>76</v>
      </c>
      <c r="AB1287" s="386">
        <v>286</v>
      </c>
      <c r="AC1287" s="386" t="s">
        <v>11</v>
      </c>
      <c r="AD1287" s="383" t="s">
        <v>104</v>
      </c>
      <c r="AE1287" s="383" t="s">
        <v>36</v>
      </c>
      <c r="AF1287" s="383">
        <v>95</v>
      </c>
      <c r="AG1287" s="383" t="s">
        <v>35</v>
      </c>
      <c r="AH1287" s="383" t="s">
        <v>34</v>
      </c>
      <c r="AI1287" s="383" t="s">
        <v>36</v>
      </c>
      <c r="AJ1287" s="383" t="s">
        <v>3554</v>
      </c>
      <c r="AK1287" s="384" t="str">
        <f t="shared" si="41"/>
        <v>NO</v>
      </c>
      <c r="AL1287" s="384" t="str">
        <f t="shared" si="42"/>
        <v>Yes-SH</v>
      </c>
    </row>
    <row r="1288" spans="1:38" x14ac:dyDescent="0.25">
      <c r="A1288" s="381" t="s">
        <v>3224</v>
      </c>
      <c r="B1288" s="382" t="s">
        <v>841</v>
      </c>
      <c r="C1288" s="382" t="s">
        <v>30</v>
      </c>
      <c r="D1288" s="382" t="s">
        <v>2234</v>
      </c>
      <c r="E1288" s="382" t="s">
        <v>836</v>
      </c>
      <c r="F1288" s="383">
        <v>100</v>
      </c>
      <c r="G1288" s="383">
        <v>63</v>
      </c>
      <c r="H1288" s="383" t="s">
        <v>835</v>
      </c>
      <c r="I1288" s="383">
        <v>100</v>
      </c>
      <c r="J1288" s="383">
        <v>63</v>
      </c>
      <c r="K1288" s="383" t="s">
        <v>835</v>
      </c>
      <c r="L1288" s="385"/>
      <c r="M1288" s="383">
        <v>18</v>
      </c>
      <c r="N1288" s="383" t="s">
        <v>11</v>
      </c>
      <c r="O1288" s="385"/>
      <c r="P1288" s="385"/>
      <c r="Q1288" s="386" t="s">
        <v>11</v>
      </c>
      <c r="R1288" s="383">
        <v>34</v>
      </c>
      <c r="S1288" s="383">
        <v>59</v>
      </c>
      <c r="T1288" s="386" t="s">
        <v>36</v>
      </c>
      <c r="U1288" s="386">
        <v>39</v>
      </c>
      <c r="V1288" s="386">
        <v>59</v>
      </c>
      <c r="W1288" s="386" t="s">
        <v>834</v>
      </c>
      <c r="X1288" s="383">
        <v>42</v>
      </c>
      <c r="Y1288" s="383">
        <v>60</v>
      </c>
      <c r="Z1288" s="386" t="s">
        <v>36</v>
      </c>
      <c r="AA1288" s="386">
        <v>33</v>
      </c>
      <c r="AB1288" s="386">
        <v>60</v>
      </c>
      <c r="AC1288" s="386" t="s">
        <v>834</v>
      </c>
      <c r="AD1288" s="383" t="s">
        <v>214</v>
      </c>
      <c r="AE1288" s="383" t="s">
        <v>36</v>
      </c>
      <c r="AF1288" s="383">
        <v>82</v>
      </c>
      <c r="AG1288" s="383" t="s">
        <v>35</v>
      </c>
      <c r="AH1288" s="383" t="s">
        <v>34</v>
      </c>
      <c r="AI1288" s="383" t="s">
        <v>34</v>
      </c>
      <c r="AJ1288" s="383" t="s">
        <v>3554</v>
      </c>
      <c r="AK1288" s="384" t="str">
        <f t="shared" si="41"/>
        <v>NO</v>
      </c>
      <c r="AL1288" s="384" t="str">
        <f t="shared" si="42"/>
        <v>NO</v>
      </c>
    </row>
    <row r="1289" spans="1:38" x14ac:dyDescent="0.25">
      <c r="A1289" s="381" t="s">
        <v>3224</v>
      </c>
      <c r="B1289" s="382" t="s">
        <v>76</v>
      </c>
      <c r="C1289" s="382" t="s">
        <v>30</v>
      </c>
      <c r="D1289" s="382" t="s">
        <v>77</v>
      </c>
      <c r="E1289" s="382" t="s">
        <v>836</v>
      </c>
      <c r="F1289" s="383">
        <v>100</v>
      </c>
      <c r="G1289" s="383">
        <v>625</v>
      </c>
      <c r="H1289" s="383" t="s">
        <v>835</v>
      </c>
      <c r="I1289" s="383">
        <v>100</v>
      </c>
      <c r="J1289" s="383">
        <v>624</v>
      </c>
      <c r="K1289" s="383" t="s">
        <v>835</v>
      </c>
      <c r="L1289" s="385"/>
      <c r="M1289" s="383">
        <v>204</v>
      </c>
      <c r="N1289" s="383" t="s">
        <v>835</v>
      </c>
      <c r="O1289" s="385"/>
      <c r="P1289" s="385"/>
      <c r="Q1289" s="386" t="s">
        <v>11</v>
      </c>
      <c r="R1289" s="383">
        <v>70</v>
      </c>
      <c r="S1289" s="383">
        <v>580</v>
      </c>
      <c r="T1289" s="386" t="s">
        <v>36</v>
      </c>
      <c r="U1289" s="386">
        <v>70</v>
      </c>
      <c r="V1289" s="386">
        <v>558</v>
      </c>
      <c r="W1289" s="386" t="s">
        <v>834</v>
      </c>
      <c r="X1289" s="383">
        <v>69</v>
      </c>
      <c r="Y1289" s="383">
        <v>577</v>
      </c>
      <c r="Z1289" s="386" t="s">
        <v>36</v>
      </c>
      <c r="AA1289" s="386">
        <v>64</v>
      </c>
      <c r="AB1289" s="386">
        <v>555</v>
      </c>
      <c r="AC1289" s="386" t="s">
        <v>834</v>
      </c>
      <c r="AD1289" s="383" t="s">
        <v>33</v>
      </c>
      <c r="AE1289" s="383" t="s">
        <v>36</v>
      </c>
      <c r="AF1289" s="383">
        <v>77</v>
      </c>
      <c r="AG1289" s="383" t="s">
        <v>40</v>
      </c>
      <c r="AH1289" s="383" t="s">
        <v>36</v>
      </c>
      <c r="AI1289" s="383" t="s">
        <v>36</v>
      </c>
      <c r="AJ1289" s="383" t="s">
        <v>3554</v>
      </c>
      <c r="AK1289" s="384" t="str">
        <f t="shared" si="41"/>
        <v>NO</v>
      </c>
      <c r="AL1289" s="384" t="str">
        <f t="shared" si="42"/>
        <v>NO</v>
      </c>
    </row>
    <row r="1290" spans="1:38" x14ac:dyDescent="0.25">
      <c r="A1290" s="381" t="s">
        <v>3224</v>
      </c>
      <c r="B1290" s="382" t="s">
        <v>78</v>
      </c>
      <c r="C1290" s="382" t="s">
        <v>30</v>
      </c>
      <c r="D1290" s="382" t="s">
        <v>79</v>
      </c>
      <c r="E1290" s="382" t="s">
        <v>836</v>
      </c>
      <c r="F1290" s="383">
        <v>100</v>
      </c>
      <c r="G1290" s="383">
        <v>347</v>
      </c>
      <c r="H1290" s="383" t="s">
        <v>835</v>
      </c>
      <c r="I1290" s="383">
        <v>100</v>
      </c>
      <c r="J1290" s="383">
        <v>347</v>
      </c>
      <c r="K1290" s="383" t="s">
        <v>835</v>
      </c>
      <c r="L1290" s="385"/>
      <c r="M1290" s="383">
        <v>106</v>
      </c>
      <c r="N1290" s="383" t="s">
        <v>835</v>
      </c>
      <c r="O1290" s="385"/>
      <c r="P1290" s="385"/>
      <c r="Q1290" s="386" t="s">
        <v>11</v>
      </c>
      <c r="R1290" s="383">
        <v>81</v>
      </c>
      <c r="S1290" s="383">
        <v>335</v>
      </c>
      <c r="T1290" s="386" t="s">
        <v>34</v>
      </c>
      <c r="U1290" s="386">
        <v>81</v>
      </c>
      <c r="V1290" s="386">
        <v>325</v>
      </c>
      <c r="W1290" s="386" t="s">
        <v>11</v>
      </c>
      <c r="X1290" s="383">
        <v>87</v>
      </c>
      <c r="Y1290" s="383">
        <v>335</v>
      </c>
      <c r="Z1290" s="386" t="s">
        <v>34</v>
      </c>
      <c r="AA1290" s="386">
        <v>85</v>
      </c>
      <c r="AB1290" s="386">
        <v>325</v>
      </c>
      <c r="AC1290" s="386" t="s">
        <v>11</v>
      </c>
      <c r="AD1290" s="383" t="s">
        <v>33</v>
      </c>
      <c r="AE1290" s="383" t="s">
        <v>34</v>
      </c>
      <c r="AF1290" s="383">
        <v>100</v>
      </c>
      <c r="AG1290" s="383" t="s">
        <v>40</v>
      </c>
      <c r="AH1290" s="383" t="s">
        <v>36</v>
      </c>
      <c r="AI1290" s="383" t="s">
        <v>36</v>
      </c>
      <c r="AJ1290" s="383" t="s">
        <v>3554</v>
      </c>
      <c r="AK1290" s="384" t="str">
        <f t="shared" si="41"/>
        <v>Yes-AB</v>
      </c>
      <c r="AL1290" s="384" t="str">
        <f t="shared" si="42"/>
        <v>Yes-AB</v>
      </c>
    </row>
    <row r="1291" spans="1:38" x14ac:dyDescent="0.25">
      <c r="A1291" s="381" t="s">
        <v>3224</v>
      </c>
      <c r="B1291" s="382" t="s">
        <v>80</v>
      </c>
      <c r="C1291" s="382" t="s">
        <v>30</v>
      </c>
      <c r="D1291" s="382" t="s">
        <v>81</v>
      </c>
      <c r="E1291" s="382" t="s">
        <v>836</v>
      </c>
      <c r="F1291" s="383">
        <v>100</v>
      </c>
      <c r="G1291" s="383">
        <v>264</v>
      </c>
      <c r="H1291" s="383" t="s">
        <v>835</v>
      </c>
      <c r="I1291" s="383">
        <v>100</v>
      </c>
      <c r="J1291" s="383">
        <v>264</v>
      </c>
      <c r="K1291" s="383" t="s">
        <v>835</v>
      </c>
      <c r="L1291" s="385"/>
      <c r="M1291" s="383">
        <v>89</v>
      </c>
      <c r="N1291" s="383" t="s">
        <v>835</v>
      </c>
      <c r="O1291" s="385"/>
      <c r="P1291" s="385"/>
      <c r="Q1291" s="386" t="s">
        <v>11</v>
      </c>
      <c r="R1291" s="383">
        <v>90</v>
      </c>
      <c r="S1291" s="383">
        <v>260</v>
      </c>
      <c r="T1291" s="386" t="s">
        <v>34</v>
      </c>
      <c r="U1291" s="386">
        <v>91</v>
      </c>
      <c r="V1291" s="386">
        <v>257</v>
      </c>
      <c r="W1291" s="386" t="s">
        <v>11</v>
      </c>
      <c r="X1291" s="383">
        <v>93</v>
      </c>
      <c r="Y1291" s="383">
        <v>259</v>
      </c>
      <c r="Z1291" s="386" t="s">
        <v>34</v>
      </c>
      <c r="AA1291" s="386">
        <v>89</v>
      </c>
      <c r="AB1291" s="386">
        <v>256</v>
      </c>
      <c r="AC1291" s="386" t="s">
        <v>11</v>
      </c>
      <c r="AD1291" s="383" t="s">
        <v>33</v>
      </c>
      <c r="AE1291" s="383" t="s">
        <v>34</v>
      </c>
      <c r="AF1291" s="383">
        <v>100</v>
      </c>
      <c r="AG1291" s="383" t="s">
        <v>35</v>
      </c>
      <c r="AH1291" s="383" t="s">
        <v>34</v>
      </c>
      <c r="AI1291" s="383" t="s">
        <v>36</v>
      </c>
      <c r="AJ1291" s="383" t="s">
        <v>3554</v>
      </c>
      <c r="AK1291" s="384" t="str">
        <f t="shared" si="41"/>
        <v>Yes-AB</v>
      </c>
      <c r="AL1291" s="384" t="str">
        <f t="shared" si="42"/>
        <v>Yes-AB</v>
      </c>
    </row>
    <row r="1292" spans="1:38" x14ac:dyDescent="0.25">
      <c r="A1292" s="381" t="s">
        <v>3224</v>
      </c>
      <c r="B1292" s="382" t="s">
        <v>82</v>
      </c>
      <c r="C1292" s="382" t="s">
        <v>30</v>
      </c>
      <c r="D1292" s="382" t="s">
        <v>83</v>
      </c>
      <c r="E1292" s="382" t="s">
        <v>836</v>
      </c>
      <c r="F1292" s="383">
        <v>100</v>
      </c>
      <c r="G1292" s="383">
        <v>201</v>
      </c>
      <c r="H1292" s="383" t="s">
        <v>835</v>
      </c>
      <c r="I1292" s="383">
        <v>100</v>
      </c>
      <c r="J1292" s="383">
        <v>201</v>
      </c>
      <c r="K1292" s="383" t="s">
        <v>835</v>
      </c>
      <c r="L1292" s="385">
        <v>94</v>
      </c>
      <c r="M1292" s="383">
        <v>63</v>
      </c>
      <c r="N1292" s="383" t="s">
        <v>835</v>
      </c>
      <c r="O1292" s="385"/>
      <c r="P1292" s="385"/>
      <c r="Q1292" s="386" t="s">
        <v>11</v>
      </c>
      <c r="R1292" s="383">
        <v>51</v>
      </c>
      <c r="S1292" s="383">
        <v>187</v>
      </c>
      <c r="T1292" s="386" t="s">
        <v>36</v>
      </c>
      <c r="U1292" s="386">
        <v>52</v>
      </c>
      <c r="V1292" s="386">
        <v>182</v>
      </c>
      <c r="W1292" s="386" t="s">
        <v>834</v>
      </c>
      <c r="X1292" s="383">
        <v>54</v>
      </c>
      <c r="Y1292" s="383">
        <v>187</v>
      </c>
      <c r="Z1292" s="386" t="s">
        <v>36</v>
      </c>
      <c r="AA1292" s="386">
        <v>48</v>
      </c>
      <c r="AB1292" s="386">
        <v>181</v>
      </c>
      <c r="AC1292" s="386" t="s">
        <v>834</v>
      </c>
      <c r="AD1292" s="383" t="s">
        <v>57</v>
      </c>
      <c r="AE1292" s="383" t="s">
        <v>36</v>
      </c>
      <c r="AF1292" s="383">
        <v>72</v>
      </c>
      <c r="AG1292" s="383" t="s">
        <v>35</v>
      </c>
      <c r="AH1292" s="383" t="s">
        <v>34</v>
      </c>
      <c r="AI1292" s="383" t="s">
        <v>36</v>
      </c>
      <c r="AJ1292" s="383" t="s">
        <v>3554</v>
      </c>
      <c r="AK1292" s="384" t="str">
        <f t="shared" si="41"/>
        <v>NO</v>
      </c>
      <c r="AL1292" s="384" t="str">
        <f t="shared" si="42"/>
        <v>NO</v>
      </c>
    </row>
    <row r="1293" spans="1:38" x14ac:dyDescent="0.25">
      <c r="A1293" s="381" t="s">
        <v>3224</v>
      </c>
      <c r="B1293" s="382" t="s">
        <v>84</v>
      </c>
      <c r="C1293" s="382" t="s">
        <v>30</v>
      </c>
      <c r="D1293" s="382" t="s">
        <v>85</v>
      </c>
      <c r="E1293" s="382" t="s">
        <v>836</v>
      </c>
      <c r="F1293" s="383">
        <v>100</v>
      </c>
      <c r="G1293" s="383">
        <v>216</v>
      </c>
      <c r="H1293" s="383" t="s">
        <v>835</v>
      </c>
      <c r="I1293" s="383">
        <v>100</v>
      </c>
      <c r="J1293" s="383">
        <v>216</v>
      </c>
      <c r="K1293" s="383" t="s">
        <v>835</v>
      </c>
      <c r="L1293" s="385"/>
      <c r="M1293" s="383">
        <v>61</v>
      </c>
      <c r="N1293" s="383" t="s">
        <v>835</v>
      </c>
      <c r="O1293" s="385"/>
      <c r="P1293" s="385"/>
      <c r="Q1293" s="386" t="s">
        <v>11</v>
      </c>
      <c r="R1293" s="383">
        <v>80</v>
      </c>
      <c r="S1293" s="383">
        <v>207</v>
      </c>
      <c r="T1293" s="386" t="s">
        <v>34</v>
      </c>
      <c r="U1293" s="386">
        <v>83</v>
      </c>
      <c r="V1293" s="386">
        <v>207</v>
      </c>
      <c r="W1293" s="386" t="s">
        <v>11</v>
      </c>
      <c r="X1293" s="383">
        <v>83</v>
      </c>
      <c r="Y1293" s="383">
        <v>207</v>
      </c>
      <c r="Z1293" s="386" t="s">
        <v>34</v>
      </c>
      <c r="AA1293" s="386">
        <v>84</v>
      </c>
      <c r="AB1293" s="386">
        <v>207</v>
      </c>
      <c r="AC1293" s="386" t="s">
        <v>11</v>
      </c>
      <c r="AD1293" s="383" t="s">
        <v>33</v>
      </c>
      <c r="AE1293" s="383" t="s">
        <v>36</v>
      </c>
      <c r="AF1293" s="383">
        <v>95</v>
      </c>
      <c r="AG1293" s="383" t="s">
        <v>35</v>
      </c>
      <c r="AH1293" s="383" t="s">
        <v>34</v>
      </c>
      <c r="AI1293" s="383" t="s">
        <v>36</v>
      </c>
      <c r="AJ1293" s="383" t="s">
        <v>3554</v>
      </c>
      <c r="AK1293" s="384" t="str">
        <f t="shared" si="41"/>
        <v>Yes-AB</v>
      </c>
      <c r="AL1293" s="384" t="str">
        <f t="shared" si="42"/>
        <v>Yes-AB</v>
      </c>
    </row>
    <row r="1294" spans="1:38" x14ac:dyDescent="0.25">
      <c r="A1294" s="381" t="s">
        <v>3224</v>
      </c>
      <c r="B1294" s="382" t="s">
        <v>86</v>
      </c>
      <c r="C1294" s="382" t="s">
        <v>30</v>
      </c>
      <c r="D1294" s="382" t="s">
        <v>87</v>
      </c>
      <c r="E1294" s="382" t="s">
        <v>836</v>
      </c>
      <c r="F1294" s="383">
        <v>100</v>
      </c>
      <c r="G1294" s="383">
        <v>239</v>
      </c>
      <c r="H1294" s="383" t="s">
        <v>835</v>
      </c>
      <c r="I1294" s="383">
        <v>100</v>
      </c>
      <c r="J1294" s="383">
        <v>239</v>
      </c>
      <c r="K1294" s="383" t="s">
        <v>835</v>
      </c>
      <c r="L1294" s="385"/>
      <c r="M1294" s="383">
        <v>85</v>
      </c>
      <c r="N1294" s="383" t="s">
        <v>835</v>
      </c>
      <c r="O1294" s="385"/>
      <c r="P1294" s="385"/>
      <c r="Q1294" s="386" t="s">
        <v>11</v>
      </c>
      <c r="R1294" s="383">
        <v>53</v>
      </c>
      <c r="S1294" s="383">
        <v>215</v>
      </c>
      <c r="T1294" s="386" t="s">
        <v>36</v>
      </c>
      <c r="U1294" s="386">
        <v>62</v>
      </c>
      <c r="V1294" s="386">
        <v>210</v>
      </c>
      <c r="W1294" s="386" t="s">
        <v>834</v>
      </c>
      <c r="X1294" s="383">
        <v>64</v>
      </c>
      <c r="Y1294" s="383">
        <v>214</v>
      </c>
      <c r="Z1294" s="386" t="s">
        <v>34</v>
      </c>
      <c r="AA1294" s="386">
        <v>70</v>
      </c>
      <c r="AB1294" s="386">
        <v>209</v>
      </c>
      <c r="AC1294" s="386" t="s">
        <v>11</v>
      </c>
      <c r="AD1294" s="383" t="s">
        <v>33</v>
      </c>
      <c r="AE1294" s="383" t="s">
        <v>36</v>
      </c>
      <c r="AF1294" s="383">
        <v>87</v>
      </c>
      <c r="AG1294" s="383" t="s">
        <v>35</v>
      </c>
      <c r="AH1294" s="383" t="s">
        <v>34</v>
      </c>
      <c r="AI1294" s="383" t="s">
        <v>36</v>
      </c>
      <c r="AJ1294" s="383" t="s">
        <v>3554</v>
      </c>
      <c r="AK1294" s="384" t="str">
        <f t="shared" si="41"/>
        <v>NO</v>
      </c>
      <c r="AL1294" s="384" t="str">
        <f t="shared" si="42"/>
        <v>Yes-SH</v>
      </c>
    </row>
    <row r="1295" spans="1:38" x14ac:dyDescent="0.25">
      <c r="A1295" s="381" t="s">
        <v>3224</v>
      </c>
      <c r="B1295" s="382" t="s">
        <v>88</v>
      </c>
      <c r="C1295" s="382" t="s">
        <v>30</v>
      </c>
      <c r="D1295" s="382" t="s">
        <v>89</v>
      </c>
      <c r="E1295" s="382" t="s">
        <v>836</v>
      </c>
      <c r="F1295" s="383">
        <v>100</v>
      </c>
      <c r="G1295" s="383">
        <v>164</v>
      </c>
      <c r="H1295" s="383" t="s">
        <v>835</v>
      </c>
      <c r="I1295" s="383">
        <v>100</v>
      </c>
      <c r="J1295" s="383">
        <v>164</v>
      </c>
      <c r="K1295" s="383" t="s">
        <v>835</v>
      </c>
      <c r="L1295" s="385"/>
      <c r="M1295" s="383">
        <v>57</v>
      </c>
      <c r="N1295" s="383" t="s">
        <v>835</v>
      </c>
      <c r="O1295" s="385"/>
      <c r="P1295" s="385"/>
      <c r="Q1295" s="386" t="s">
        <v>11</v>
      </c>
      <c r="R1295" s="383">
        <v>74</v>
      </c>
      <c r="S1295" s="383">
        <v>163</v>
      </c>
      <c r="T1295" s="386" t="s">
        <v>36</v>
      </c>
      <c r="U1295" s="386">
        <v>70</v>
      </c>
      <c r="V1295" s="386">
        <v>161</v>
      </c>
      <c r="W1295" s="386" t="s">
        <v>834</v>
      </c>
      <c r="X1295" s="383">
        <v>82</v>
      </c>
      <c r="Y1295" s="383">
        <v>163</v>
      </c>
      <c r="Z1295" s="386" t="s">
        <v>34</v>
      </c>
      <c r="AA1295" s="386">
        <v>79</v>
      </c>
      <c r="AB1295" s="386">
        <v>161</v>
      </c>
      <c r="AC1295" s="386" t="s">
        <v>11</v>
      </c>
      <c r="AD1295" s="383" t="s">
        <v>33</v>
      </c>
      <c r="AE1295" s="383" t="s">
        <v>36</v>
      </c>
      <c r="AF1295" s="383">
        <v>92</v>
      </c>
      <c r="AG1295" s="383" t="s">
        <v>35</v>
      </c>
      <c r="AH1295" s="383" t="s">
        <v>36</v>
      </c>
      <c r="AI1295" s="383" t="s">
        <v>34</v>
      </c>
      <c r="AJ1295" s="383" t="s">
        <v>3554</v>
      </c>
      <c r="AK1295" s="384" t="str">
        <f t="shared" si="41"/>
        <v>NO</v>
      </c>
      <c r="AL1295" s="384" t="str">
        <f t="shared" si="42"/>
        <v>Yes-AB</v>
      </c>
    </row>
    <row r="1296" spans="1:38" x14ac:dyDescent="0.25">
      <c r="A1296" s="381" t="s">
        <v>3224</v>
      </c>
      <c r="B1296" s="382" t="s">
        <v>90</v>
      </c>
      <c r="C1296" s="382" t="s">
        <v>30</v>
      </c>
      <c r="D1296" s="382" t="s">
        <v>91</v>
      </c>
      <c r="E1296" s="382" t="s">
        <v>836</v>
      </c>
      <c r="F1296" s="383">
        <v>100</v>
      </c>
      <c r="G1296" s="383">
        <v>350</v>
      </c>
      <c r="H1296" s="383" t="s">
        <v>835</v>
      </c>
      <c r="I1296" s="383">
        <v>100</v>
      </c>
      <c r="J1296" s="383">
        <v>350</v>
      </c>
      <c r="K1296" s="383" t="s">
        <v>835</v>
      </c>
      <c r="L1296" s="385">
        <v>93</v>
      </c>
      <c r="M1296" s="383">
        <v>118</v>
      </c>
      <c r="N1296" s="383" t="s">
        <v>835</v>
      </c>
      <c r="O1296" s="385"/>
      <c r="P1296" s="385"/>
      <c r="Q1296" s="386" t="s">
        <v>11</v>
      </c>
      <c r="R1296" s="383">
        <v>60</v>
      </c>
      <c r="S1296" s="383">
        <v>328</v>
      </c>
      <c r="T1296" s="386" t="s">
        <v>36</v>
      </c>
      <c r="U1296" s="386">
        <v>69</v>
      </c>
      <c r="V1296" s="386">
        <v>323</v>
      </c>
      <c r="W1296" s="386" t="s">
        <v>834</v>
      </c>
      <c r="X1296" s="383">
        <v>69</v>
      </c>
      <c r="Y1296" s="383">
        <v>328</v>
      </c>
      <c r="Z1296" s="386" t="s">
        <v>36</v>
      </c>
      <c r="AA1296" s="386">
        <v>71</v>
      </c>
      <c r="AB1296" s="386">
        <v>322</v>
      </c>
      <c r="AC1296" s="386" t="s">
        <v>834</v>
      </c>
      <c r="AD1296" s="383" t="s">
        <v>104</v>
      </c>
      <c r="AE1296" s="383" t="s">
        <v>36</v>
      </c>
      <c r="AF1296" s="383">
        <v>79</v>
      </c>
      <c r="AG1296" s="383" t="s">
        <v>35</v>
      </c>
      <c r="AH1296" s="383" t="s">
        <v>34</v>
      </c>
      <c r="AI1296" s="383" t="s">
        <v>36</v>
      </c>
      <c r="AJ1296" s="383" t="s">
        <v>3554</v>
      </c>
      <c r="AK1296" s="384" t="str">
        <f t="shared" si="41"/>
        <v>NO</v>
      </c>
      <c r="AL1296" s="384" t="str">
        <f t="shared" si="42"/>
        <v>NO</v>
      </c>
    </row>
    <row r="1297" spans="1:38" x14ac:dyDescent="0.25">
      <c r="A1297" s="381" t="s">
        <v>3224</v>
      </c>
      <c r="B1297" s="382" t="s">
        <v>92</v>
      </c>
      <c r="C1297" s="382" t="s">
        <v>30</v>
      </c>
      <c r="D1297" s="382" t="s">
        <v>93</v>
      </c>
      <c r="E1297" s="382" t="s">
        <v>836</v>
      </c>
      <c r="F1297" s="383">
        <v>100</v>
      </c>
      <c r="G1297" s="383">
        <v>549</v>
      </c>
      <c r="H1297" s="383" t="s">
        <v>835</v>
      </c>
      <c r="I1297" s="383">
        <v>100</v>
      </c>
      <c r="J1297" s="383">
        <v>549</v>
      </c>
      <c r="K1297" s="383" t="s">
        <v>835</v>
      </c>
      <c r="L1297" s="385"/>
      <c r="M1297" s="383">
        <v>161</v>
      </c>
      <c r="N1297" s="383" t="s">
        <v>835</v>
      </c>
      <c r="O1297" s="385"/>
      <c r="P1297" s="385"/>
      <c r="Q1297" s="386" t="s">
        <v>11</v>
      </c>
      <c r="R1297" s="383">
        <v>72</v>
      </c>
      <c r="S1297" s="383">
        <v>546</v>
      </c>
      <c r="T1297" s="386" t="s">
        <v>34</v>
      </c>
      <c r="U1297" s="386">
        <v>74</v>
      </c>
      <c r="V1297" s="386">
        <v>544</v>
      </c>
      <c r="W1297" s="386" t="s">
        <v>11</v>
      </c>
      <c r="X1297" s="383">
        <v>57</v>
      </c>
      <c r="Y1297" s="383">
        <v>546</v>
      </c>
      <c r="Z1297" s="386" t="s">
        <v>36</v>
      </c>
      <c r="AA1297" s="386">
        <v>55</v>
      </c>
      <c r="AB1297" s="386">
        <v>544</v>
      </c>
      <c r="AC1297" s="386" t="s">
        <v>834</v>
      </c>
      <c r="AD1297" s="383" t="s">
        <v>104</v>
      </c>
      <c r="AE1297" s="383" t="s">
        <v>36</v>
      </c>
      <c r="AF1297" s="383">
        <v>87</v>
      </c>
      <c r="AG1297" s="383" t="s">
        <v>40</v>
      </c>
      <c r="AH1297" s="383" t="s">
        <v>34</v>
      </c>
      <c r="AI1297" s="383" t="s">
        <v>34</v>
      </c>
      <c r="AJ1297" s="383" t="s">
        <v>3554</v>
      </c>
      <c r="AK1297" s="384" t="str">
        <f t="shared" si="41"/>
        <v>Yes-SH</v>
      </c>
      <c r="AL1297" s="384" t="str">
        <f t="shared" si="42"/>
        <v>NO</v>
      </c>
    </row>
    <row r="1298" spans="1:38" x14ac:dyDescent="0.25">
      <c r="A1298" s="381" t="s">
        <v>3224</v>
      </c>
      <c r="B1298" s="382" t="s">
        <v>842</v>
      </c>
      <c r="C1298" s="382" t="s">
        <v>30</v>
      </c>
      <c r="D1298" s="382" t="s">
        <v>2235</v>
      </c>
      <c r="E1298" s="382" t="s">
        <v>836</v>
      </c>
      <c r="F1298" s="383">
        <v>100</v>
      </c>
      <c r="G1298" s="383">
        <v>96</v>
      </c>
      <c r="H1298" s="383" t="s">
        <v>835</v>
      </c>
      <c r="I1298" s="383">
        <v>100</v>
      </c>
      <c r="J1298" s="383">
        <v>96</v>
      </c>
      <c r="K1298" s="383" t="s">
        <v>835</v>
      </c>
      <c r="L1298" s="385"/>
      <c r="M1298" s="383">
        <v>32</v>
      </c>
      <c r="N1298" s="383" t="s">
        <v>835</v>
      </c>
      <c r="O1298" s="385"/>
      <c r="P1298" s="385"/>
      <c r="Q1298" s="386" t="s">
        <v>11</v>
      </c>
      <c r="R1298" s="383">
        <v>68</v>
      </c>
      <c r="S1298" s="383">
        <v>92</v>
      </c>
      <c r="T1298" s="386" t="s">
        <v>34</v>
      </c>
      <c r="U1298" s="386">
        <v>73</v>
      </c>
      <c r="V1298" s="386">
        <v>92</v>
      </c>
      <c r="W1298" s="386" t="s">
        <v>11</v>
      </c>
      <c r="X1298" s="383">
        <v>80</v>
      </c>
      <c r="Y1298" s="383">
        <v>92</v>
      </c>
      <c r="Z1298" s="386" t="s">
        <v>34</v>
      </c>
      <c r="AA1298" s="386">
        <v>83</v>
      </c>
      <c r="AB1298" s="386">
        <v>92</v>
      </c>
      <c r="AC1298" s="386" t="s">
        <v>11</v>
      </c>
      <c r="AD1298" s="383" t="s">
        <v>33</v>
      </c>
      <c r="AE1298" s="383" t="s">
        <v>34</v>
      </c>
      <c r="AF1298" s="383">
        <v>100</v>
      </c>
      <c r="AG1298" s="383" t="s">
        <v>35</v>
      </c>
      <c r="AH1298" s="383" t="s">
        <v>34</v>
      </c>
      <c r="AI1298" s="383" t="s">
        <v>34</v>
      </c>
      <c r="AJ1298" s="383" t="s">
        <v>3554</v>
      </c>
      <c r="AK1298" s="384" t="str">
        <f t="shared" si="41"/>
        <v>Yes-SH</v>
      </c>
      <c r="AL1298" s="384" t="str">
        <f t="shared" si="42"/>
        <v>Yes-AB</v>
      </c>
    </row>
    <row r="1299" spans="1:38" x14ac:dyDescent="0.25">
      <c r="A1299" s="381" t="s">
        <v>3224</v>
      </c>
      <c r="B1299" s="382" t="s">
        <v>94</v>
      </c>
      <c r="C1299" s="382" t="s">
        <v>30</v>
      </c>
      <c r="D1299" s="382" t="s">
        <v>95</v>
      </c>
      <c r="E1299" s="382" t="s">
        <v>836</v>
      </c>
      <c r="F1299" s="383">
        <v>100</v>
      </c>
      <c r="G1299" s="383">
        <v>308</v>
      </c>
      <c r="H1299" s="383" t="s">
        <v>835</v>
      </c>
      <c r="I1299" s="383">
        <v>100</v>
      </c>
      <c r="J1299" s="383">
        <v>308</v>
      </c>
      <c r="K1299" s="383" t="s">
        <v>835</v>
      </c>
      <c r="L1299" s="385">
        <v>90</v>
      </c>
      <c r="M1299" s="383">
        <v>83</v>
      </c>
      <c r="N1299" s="383" t="s">
        <v>835</v>
      </c>
      <c r="O1299" s="385"/>
      <c r="P1299" s="385"/>
      <c r="Q1299" s="386" t="s">
        <v>11</v>
      </c>
      <c r="R1299" s="383">
        <v>65</v>
      </c>
      <c r="S1299" s="383">
        <v>268</v>
      </c>
      <c r="T1299" s="386" t="s">
        <v>36</v>
      </c>
      <c r="U1299" s="386">
        <v>73</v>
      </c>
      <c r="V1299" s="386">
        <v>262</v>
      </c>
      <c r="W1299" s="386" t="s">
        <v>834</v>
      </c>
      <c r="X1299" s="383">
        <v>62</v>
      </c>
      <c r="Y1299" s="383">
        <v>268</v>
      </c>
      <c r="Z1299" s="386" t="s">
        <v>36</v>
      </c>
      <c r="AA1299" s="386">
        <v>65</v>
      </c>
      <c r="AB1299" s="386">
        <v>262</v>
      </c>
      <c r="AC1299" s="386" t="s">
        <v>834</v>
      </c>
      <c r="AD1299" s="383" t="s">
        <v>33</v>
      </c>
      <c r="AE1299" s="383" t="s">
        <v>36</v>
      </c>
      <c r="AF1299" s="383">
        <v>79</v>
      </c>
      <c r="AG1299" s="383" t="s">
        <v>35</v>
      </c>
      <c r="AH1299" s="383" t="s">
        <v>34</v>
      </c>
      <c r="AI1299" s="383" t="s">
        <v>36</v>
      </c>
      <c r="AJ1299" s="383" t="s">
        <v>3554</v>
      </c>
      <c r="AK1299" s="384" t="str">
        <f t="shared" si="41"/>
        <v>NO</v>
      </c>
      <c r="AL1299" s="384" t="str">
        <f t="shared" si="42"/>
        <v>NO</v>
      </c>
    </row>
    <row r="1300" spans="1:38" x14ac:dyDescent="0.25">
      <c r="A1300" s="381" t="s">
        <v>3224</v>
      </c>
      <c r="B1300" s="382" t="s">
        <v>96</v>
      </c>
      <c r="C1300" s="382" t="s">
        <v>30</v>
      </c>
      <c r="D1300" s="382" t="s">
        <v>97</v>
      </c>
      <c r="E1300" s="382" t="s">
        <v>836</v>
      </c>
      <c r="F1300" s="383">
        <v>100</v>
      </c>
      <c r="G1300" s="383">
        <v>217</v>
      </c>
      <c r="H1300" s="383" t="s">
        <v>835</v>
      </c>
      <c r="I1300" s="383">
        <v>100</v>
      </c>
      <c r="J1300" s="383">
        <v>217</v>
      </c>
      <c r="K1300" s="383" t="s">
        <v>835</v>
      </c>
      <c r="L1300" s="385"/>
      <c r="M1300" s="383">
        <v>82</v>
      </c>
      <c r="N1300" s="383" t="s">
        <v>835</v>
      </c>
      <c r="O1300" s="385"/>
      <c r="P1300" s="385"/>
      <c r="Q1300" s="386" t="s">
        <v>11</v>
      </c>
      <c r="R1300" s="383">
        <v>80</v>
      </c>
      <c r="S1300" s="383">
        <v>212</v>
      </c>
      <c r="T1300" s="386" t="s">
        <v>34</v>
      </c>
      <c r="U1300" s="386">
        <v>79</v>
      </c>
      <c r="V1300" s="386">
        <v>212</v>
      </c>
      <c r="W1300" s="386" t="s">
        <v>11</v>
      </c>
      <c r="X1300" s="383">
        <v>83</v>
      </c>
      <c r="Y1300" s="383">
        <v>212</v>
      </c>
      <c r="Z1300" s="386" t="s">
        <v>34</v>
      </c>
      <c r="AA1300" s="386">
        <v>84</v>
      </c>
      <c r="AB1300" s="386">
        <v>212</v>
      </c>
      <c r="AC1300" s="386" t="s">
        <v>11</v>
      </c>
      <c r="AD1300" s="383" t="s">
        <v>33</v>
      </c>
      <c r="AE1300" s="383" t="s">
        <v>34</v>
      </c>
      <c r="AF1300" s="383">
        <v>100</v>
      </c>
      <c r="AG1300" s="383" t="s">
        <v>35</v>
      </c>
      <c r="AH1300" s="383" t="s">
        <v>36</v>
      </c>
      <c r="AI1300" s="383" t="s">
        <v>34</v>
      </c>
      <c r="AJ1300" s="383" t="s">
        <v>3554</v>
      </c>
      <c r="AK1300" s="384" t="str">
        <f t="shared" si="41"/>
        <v>Yes-AB</v>
      </c>
      <c r="AL1300" s="384" t="str">
        <f t="shared" si="42"/>
        <v>Yes-AB</v>
      </c>
    </row>
    <row r="1301" spans="1:38" x14ac:dyDescent="0.25">
      <c r="A1301" s="381" t="s">
        <v>3224</v>
      </c>
      <c r="B1301" s="382" t="s">
        <v>98</v>
      </c>
      <c r="C1301" s="382" t="s">
        <v>30</v>
      </c>
      <c r="D1301" s="382" t="s">
        <v>99</v>
      </c>
      <c r="E1301" s="382" t="s">
        <v>836</v>
      </c>
      <c r="F1301" s="383">
        <v>100</v>
      </c>
      <c r="G1301" s="383">
        <v>264</v>
      </c>
      <c r="H1301" s="383" t="s">
        <v>835</v>
      </c>
      <c r="I1301" s="383">
        <v>100</v>
      </c>
      <c r="J1301" s="383">
        <v>264</v>
      </c>
      <c r="K1301" s="383" t="s">
        <v>835</v>
      </c>
      <c r="L1301" s="385">
        <v>94</v>
      </c>
      <c r="M1301" s="383">
        <v>83</v>
      </c>
      <c r="N1301" s="383" t="s">
        <v>835</v>
      </c>
      <c r="O1301" s="385"/>
      <c r="P1301" s="385"/>
      <c r="Q1301" s="386" t="s">
        <v>11</v>
      </c>
      <c r="R1301" s="383">
        <v>55</v>
      </c>
      <c r="S1301" s="383">
        <v>247</v>
      </c>
      <c r="T1301" s="386" t="s">
        <v>36</v>
      </c>
      <c r="U1301" s="386">
        <v>62</v>
      </c>
      <c r="V1301" s="386">
        <v>241</v>
      </c>
      <c r="W1301" s="386" t="s">
        <v>834</v>
      </c>
      <c r="X1301" s="383">
        <v>56</v>
      </c>
      <c r="Y1301" s="383">
        <v>248</v>
      </c>
      <c r="Z1301" s="386" t="s">
        <v>36</v>
      </c>
      <c r="AA1301" s="386">
        <v>60</v>
      </c>
      <c r="AB1301" s="386">
        <v>242</v>
      </c>
      <c r="AC1301" s="386" t="s">
        <v>834</v>
      </c>
      <c r="AD1301" s="383" t="s">
        <v>57</v>
      </c>
      <c r="AE1301" s="383" t="s">
        <v>36</v>
      </c>
      <c r="AF1301" s="383">
        <v>79</v>
      </c>
      <c r="AG1301" s="383" t="s">
        <v>35</v>
      </c>
      <c r="AH1301" s="383" t="s">
        <v>34</v>
      </c>
      <c r="AI1301" s="383" t="s">
        <v>36</v>
      </c>
      <c r="AJ1301" s="383" t="s">
        <v>3554</v>
      </c>
      <c r="AK1301" s="384" t="str">
        <f t="shared" si="41"/>
        <v>NO</v>
      </c>
      <c r="AL1301" s="384" t="str">
        <f t="shared" si="42"/>
        <v>NO</v>
      </c>
    </row>
    <row r="1302" spans="1:38" x14ac:dyDescent="0.25">
      <c r="A1302" s="381" t="s">
        <v>3224</v>
      </c>
      <c r="B1302" s="382" t="s">
        <v>100</v>
      </c>
      <c r="C1302" s="382" t="s">
        <v>30</v>
      </c>
      <c r="D1302" s="382" t="s">
        <v>101</v>
      </c>
      <c r="E1302" s="382" t="s">
        <v>836</v>
      </c>
      <c r="F1302" s="383">
        <v>100</v>
      </c>
      <c r="G1302" s="383">
        <v>58</v>
      </c>
      <c r="H1302" s="383" t="s">
        <v>835</v>
      </c>
      <c r="I1302" s="383">
        <v>100</v>
      </c>
      <c r="J1302" s="383">
        <v>58</v>
      </c>
      <c r="K1302" s="383" t="s">
        <v>835</v>
      </c>
      <c r="L1302" s="385"/>
      <c r="M1302" s="383">
        <v>25</v>
      </c>
      <c r="N1302" s="383" t="s">
        <v>11</v>
      </c>
      <c r="O1302" s="385"/>
      <c r="P1302" s="385"/>
      <c r="Q1302" s="386" t="s">
        <v>11</v>
      </c>
      <c r="R1302" s="383">
        <v>85</v>
      </c>
      <c r="S1302" s="383">
        <v>53</v>
      </c>
      <c r="T1302" s="386" t="s">
        <v>34</v>
      </c>
      <c r="U1302" s="386">
        <v>80</v>
      </c>
      <c r="V1302" s="386">
        <v>50</v>
      </c>
      <c r="W1302" s="386" t="s">
        <v>11</v>
      </c>
      <c r="X1302" s="383">
        <v>91</v>
      </c>
      <c r="Y1302" s="383">
        <v>53</v>
      </c>
      <c r="Z1302" s="386" t="s">
        <v>34</v>
      </c>
      <c r="AA1302" s="386">
        <v>84</v>
      </c>
      <c r="AB1302" s="386">
        <v>50</v>
      </c>
      <c r="AC1302" s="386" t="s">
        <v>11</v>
      </c>
      <c r="AD1302" s="383" t="s">
        <v>33</v>
      </c>
      <c r="AE1302" s="383" t="s">
        <v>34</v>
      </c>
      <c r="AF1302" s="383">
        <v>100</v>
      </c>
      <c r="AG1302" s="383" t="s">
        <v>35</v>
      </c>
      <c r="AH1302" s="383" t="s">
        <v>36</v>
      </c>
      <c r="AI1302" s="383" t="s">
        <v>34</v>
      </c>
      <c r="AJ1302" s="383" t="s">
        <v>3554</v>
      </c>
      <c r="AK1302" s="384" t="str">
        <f t="shared" si="41"/>
        <v>Yes-AB</v>
      </c>
      <c r="AL1302" s="384" t="str">
        <f t="shared" si="42"/>
        <v>Yes-AB</v>
      </c>
    </row>
    <row r="1303" spans="1:38" x14ac:dyDescent="0.25">
      <c r="A1303" s="381" t="s">
        <v>3224</v>
      </c>
      <c r="B1303" s="382" t="s">
        <v>102</v>
      </c>
      <c r="C1303" s="382" t="s">
        <v>30</v>
      </c>
      <c r="D1303" s="382" t="s">
        <v>103</v>
      </c>
      <c r="E1303" s="382" t="s">
        <v>836</v>
      </c>
      <c r="F1303" s="383">
        <v>100</v>
      </c>
      <c r="G1303" s="383">
        <v>260</v>
      </c>
      <c r="H1303" s="383" t="s">
        <v>835</v>
      </c>
      <c r="I1303" s="383">
        <v>100</v>
      </c>
      <c r="J1303" s="383">
        <v>260</v>
      </c>
      <c r="K1303" s="383" t="s">
        <v>835</v>
      </c>
      <c r="L1303" s="385"/>
      <c r="M1303" s="383">
        <v>88</v>
      </c>
      <c r="N1303" s="383" t="s">
        <v>835</v>
      </c>
      <c r="O1303" s="385"/>
      <c r="P1303" s="385"/>
      <c r="Q1303" s="386" t="s">
        <v>11</v>
      </c>
      <c r="R1303" s="383">
        <v>60</v>
      </c>
      <c r="S1303" s="383">
        <v>241</v>
      </c>
      <c r="T1303" s="386" t="s">
        <v>34</v>
      </c>
      <c r="U1303" s="386">
        <v>69</v>
      </c>
      <c r="V1303" s="386">
        <v>236</v>
      </c>
      <c r="W1303" s="386" t="s">
        <v>11</v>
      </c>
      <c r="X1303" s="383">
        <v>74</v>
      </c>
      <c r="Y1303" s="383">
        <v>241</v>
      </c>
      <c r="Z1303" s="386" t="s">
        <v>34</v>
      </c>
      <c r="AA1303" s="386">
        <v>77</v>
      </c>
      <c r="AB1303" s="386">
        <v>235</v>
      </c>
      <c r="AC1303" s="386" t="s">
        <v>11</v>
      </c>
      <c r="AD1303" s="383" t="s">
        <v>33</v>
      </c>
      <c r="AE1303" s="383" t="s">
        <v>36</v>
      </c>
      <c r="AF1303" s="383">
        <v>95</v>
      </c>
      <c r="AG1303" s="383" t="s">
        <v>35</v>
      </c>
      <c r="AH1303" s="383" t="s">
        <v>34</v>
      </c>
      <c r="AI1303" s="383" t="s">
        <v>36</v>
      </c>
      <c r="AJ1303" s="383" t="s">
        <v>3554</v>
      </c>
      <c r="AK1303" s="384" t="str">
        <f t="shared" si="41"/>
        <v>Yes-SH</v>
      </c>
      <c r="AL1303" s="384" t="str">
        <f t="shared" si="42"/>
        <v>Yes-SH</v>
      </c>
    </row>
    <row r="1304" spans="1:38" x14ac:dyDescent="0.25">
      <c r="A1304" s="381" t="s">
        <v>3224</v>
      </c>
      <c r="B1304" s="382" t="s">
        <v>105</v>
      </c>
      <c r="C1304" s="382" t="s">
        <v>30</v>
      </c>
      <c r="D1304" s="382" t="s">
        <v>106</v>
      </c>
      <c r="E1304" s="382" t="s">
        <v>836</v>
      </c>
      <c r="F1304" s="383">
        <v>100</v>
      </c>
      <c r="G1304" s="383">
        <v>137</v>
      </c>
      <c r="H1304" s="383" t="s">
        <v>835</v>
      </c>
      <c r="I1304" s="383">
        <v>100</v>
      </c>
      <c r="J1304" s="383">
        <v>137</v>
      </c>
      <c r="K1304" s="383" t="s">
        <v>835</v>
      </c>
      <c r="L1304" s="385"/>
      <c r="M1304" s="383">
        <v>49</v>
      </c>
      <c r="N1304" s="383" t="s">
        <v>835</v>
      </c>
      <c r="O1304" s="385"/>
      <c r="P1304" s="385"/>
      <c r="Q1304" s="386" t="s">
        <v>11</v>
      </c>
      <c r="R1304" s="383">
        <v>74</v>
      </c>
      <c r="S1304" s="383">
        <v>133</v>
      </c>
      <c r="T1304" s="386" t="s">
        <v>36</v>
      </c>
      <c r="U1304" s="386">
        <v>65</v>
      </c>
      <c r="V1304" s="386">
        <v>133</v>
      </c>
      <c r="W1304" s="386" t="s">
        <v>834</v>
      </c>
      <c r="X1304" s="383">
        <v>74</v>
      </c>
      <c r="Y1304" s="383">
        <v>133</v>
      </c>
      <c r="Z1304" s="386" t="s">
        <v>36</v>
      </c>
      <c r="AA1304" s="386">
        <v>58</v>
      </c>
      <c r="AB1304" s="386">
        <v>133</v>
      </c>
      <c r="AC1304" s="386" t="s">
        <v>834</v>
      </c>
      <c r="AD1304" s="383" t="s">
        <v>33</v>
      </c>
      <c r="AE1304" s="383" t="s">
        <v>36</v>
      </c>
      <c r="AF1304" s="383">
        <v>74</v>
      </c>
      <c r="AG1304" s="383" t="s">
        <v>35</v>
      </c>
      <c r="AH1304" s="383" t="s">
        <v>34</v>
      </c>
      <c r="AI1304" s="383" t="s">
        <v>36</v>
      </c>
      <c r="AJ1304" s="383" t="s">
        <v>3554</v>
      </c>
      <c r="AK1304" s="384" t="str">
        <f t="shared" si="41"/>
        <v>NO</v>
      </c>
      <c r="AL1304" s="384" t="str">
        <f t="shared" si="42"/>
        <v>NO</v>
      </c>
    </row>
    <row r="1305" spans="1:38" x14ac:dyDescent="0.25">
      <c r="A1305" s="381" t="s">
        <v>3224</v>
      </c>
      <c r="B1305" s="382" t="s">
        <v>107</v>
      </c>
      <c r="C1305" s="382" t="s">
        <v>30</v>
      </c>
      <c r="D1305" s="382" t="s">
        <v>108</v>
      </c>
      <c r="E1305" s="382" t="s">
        <v>836</v>
      </c>
      <c r="F1305" s="383">
        <v>100</v>
      </c>
      <c r="G1305" s="383">
        <v>357</v>
      </c>
      <c r="H1305" s="383" t="s">
        <v>835</v>
      </c>
      <c r="I1305" s="383">
        <v>100</v>
      </c>
      <c r="J1305" s="383">
        <v>357</v>
      </c>
      <c r="K1305" s="383" t="s">
        <v>835</v>
      </c>
      <c r="L1305" s="385"/>
      <c r="M1305" s="383">
        <v>101</v>
      </c>
      <c r="N1305" s="383" t="s">
        <v>835</v>
      </c>
      <c r="O1305" s="385"/>
      <c r="P1305" s="385"/>
      <c r="Q1305" s="386" t="s">
        <v>11</v>
      </c>
      <c r="R1305" s="383">
        <v>70</v>
      </c>
      <c r="S1305" s="383">
        <v>342</v>
      </c>
      <c r="T1305" s="386" t="s">
        <v>36</v>
      </c>
      <c r="U1305" s="386">
        <v>74</v>
      </c>
      <c r="V1305" s="386">
        <v>339</v>
      </c>
      <c r="W1305" s="386" t="s">
        <v>834</v>
      </c>
      <c r="X1305" s="383">
        <v>72</v>
      </c>
      <c r="Y1305" s="383">
        <v>342</v>
      </c>
      <c r="Z1305" s="386" t="s">
        <v>36</v>
      </c>
      <c r="AA1305" s="386">
        <v>68</v>
      </c>
      <c r="AB1305" s="386">
        <v>340</v>
      </c>
      <c r="AC1305" s="386" t="s">
        <v>834</v>
      </c>
      <c r="AD1305" s="383" t="s">
        <v>33</v>
      </c>
      <c r="AE1305" s="383" t="s">
        <v>36</v>
      </c>
      <c r="AF1305" s="383">
        <v>79</v>
      </c>
      <c r="AG1305" s="383" t="s">
        <v>35</v>
      </c>
      <c r="AH1305" s="383" t="s">
        <v>34</v>
      </c>
      <c r="AI1305" s="383" t="s">
        <v>36</v>
      </c>
      <c r="AJ1305" s="383" t="s">
        <v>3554</v>
      </c>
      <c r="AK1305" s="384" t="str">
        <f t="shared" si="41"/>
        <v>NO</v>
      </c>
      <c r="AL1305" s="384" t="str">
        <f t="shared" si="42"/>
        <v>NO</v>
      </c>
    </row>
    <row r="1306" spans="1:38" x14ac:dyDescent="0.25">
      <c r="A1306" s="381" t="s">
        <v>3224</v>
      </c>
      <c r="B1306" s="382" t="s">
        <v>109</v>
      </c>
      <c r="C1306" s="382" t="s">
        <v>30</v>
      </c>
      <c r="D1306" s="382" t="s">
        <v>110</v>
      </c>
      <c r="E1306" s="382" t="s">
        <v>836</v>
      </c>
      <c r="F1306" s="383">
        <v>100</v>
      </c>
      <c r="G1306" s="383">
        <v>341</v>
      </c>
      <c r="H1306" s="383" t="s">
        <v>835</v>
      </c>
      <c r="I1306" s="383">
        <v>100</v>
      </c>
      <c r="J1306" s="383">
        <v>341</v>
      </c>
      <c r="K1306" s="383" t="s">
        <v>835</v>
      </c>
      <c r="L1306" s="385"/>
      <c r="M1306" s="383">
        <v>102</v>
      </c>
      <c r="N1306" s="383" t="s">
        <v>835</v>
      </c>
      <c r="O1306" s="385"/>
      <c r="P1306" s="385"/>
      <c r="Q1306" s="386" t="s">
        <v>11</v>
      </c>
      <c r="R1306" s="383">
        <v>54</v>
      </c>
      <c r="S1306" s="383">
        <v>304</v>
      </c>
      <c r="T1306" s="386" t="s">
        <v>36</v>
      </c>
      <c r="U1306" s="386">
        <v>62</v>
      </c>
      <c r="V1306" s="386">
        <v>298</v>
      </c>
      <c r="W1306" s="386" t="s">
        <v>834</v>
      </c>
      <c r="X1306" s="383">
        <v>70</v>
      </c>
      <c r="Y1306" s="383">
        <v>304</v>
      </c>
      <c r="Z1306" s="386" t="s">
        <v>34</v>
      </c>
      <c r="AA1306" s="386">
        <v>72</v>
      </c>
      <c r="AB1306" s="386">
        <v>298</v>
      </c>
      <c r="AC1306" s="386" t="s">
        <v>11</v>
      </c>
      <c r="AD1306" s="383" t="s">
        <v>104</v>
      </c>
      <c r="AE1306" s="383" t="s">
        <v>36</v>
      </c>
      <c r="AF1306" s="383">
        <v>92</v>
      </c>
      <c r="AG1306" s="383" t="s">
        <v>35</v>
      </c>
      <c r="AH1306" s="383" t="s">
        <v>34</v>
      </c>
      <c r="AI1306" s="383" t="s">
        <v>36</v>
      </c>
      <c r="AJ1306" s="383" t="s">
        <v>3554</v>
      </c>
      <c r="AK1306" s="384" t="str">
        <f t="shared" si="41"/>
        <v>NO</v>
      </c>
      <c r="AL1306" s="384" t="str">
        <f t="shared" si="42"/>
        <v>Yes-SH</v>
      </c>
    </row>
    <row r="1307" spans="1:38" x14ac:dyDescent="0.25">
      <c r="A1307" s="381" t="s">
        <v>3224</v>
      </c>
      <c r="B1307" s="382" t="s">
        <v>111</v>
      </c>
      <c r="C1307" s="382" t="s">
        <v>30</v>
      </c>
      <c r="D1307" s="382" t="s">
        <v>112</v>
      </c>
      <c r="E1307" s="382" t="s">
        <v>836</v>
      </c>
      <c r="F1307" s="383">
        <v>100</v>
      </c>
      <c r="G1307" s="383">
        <v>347</v>
      </c>
      <c r="H1307" s="383" t="s">
        <v>835</v>
      </c>
      <c r="I1307" s="383">
        <v>100</v>
      </c>
      <c r="J1307" s="383">
        <v>347</v>
      </c>
      <c r="K1307" s="383" t="s">
        <v>835</v>
      </c>
      <c r="L1307" s="385"/>
      <c r="M1307" s="383">
        <v>125</v>
      </c>
      <c r="N1307" s="383" t="s">
        <v>835</v>
      </c>
      <c r="O1307" s="385"/>
      <c r="P1307" s="385"/>
      <c r="Q1307" s="386" t="s">
        <v>11</v>
      </c>
      <c r="R1307" s="383">
        <v>69</v>
      </c>
      <c r="S1307" s="383">
        <v>320</v>
      </c>
      <c r="T1307" s="386" t="s">
        <v>34</v>
      </c>
      <c r="U1307" s="386">
        <v>73</v>
      </c>
      <c r="V1307" s="386">
        <v>316</v>
      </c>
      <c r="W1307" s="386" t="s">
        <v>11</v>
      </c>
      <c r="X1307" s="383">
        <v>72</v>
      </c>
      <c r="Y1307" s="383">
        <v>320</v>
      </c>
      <c r="Z1307" s="386" t="s">
        <v>34</v>
      </c>
      <c r="AA1307" s="386">
        <v>67</v>
      </c>
      <c r="AB1307" s="386">
        <v>316</v>
      </c>
      <c r="AC1307" s="386" t="s">
        <v>11</v>
      </c>
      <c r="AD1307" s="383" t="s">
        <v>33</v>
      </c>
      <c r="AE1307" s="383" t="s">
        <v>36</v>
      </c>
      <c r="AF1307" s="383">
        <v>92</v>
      </c>
      <c r="AG1307" s="383" t="s">
        <v>35</v>
      </c>
      <c r="AH1307" s="383" t="s">
        <v>34</v>
      </c>
      <c r="AI1307" s="383" t="s">
        <v>36</v>
      </c>
      <c r="AJ1307" s="383" t="s">
        <v>3554</v>
      </c>
      <c r="AK1307" s="384" t="str">
        <f t="shared" si="41"/>
        <v>Yes-SH</v>
      </c>
      <c r="AL1307" s="384" t="str">
        <f t="shared" si="42"/>
        <v>Yes-SH</v>
      </c>
    </row>
    <row r="1308" spans="1:38" x14ac:dyDescent="0.25">
      <c r="A1308" s="381" t="s">
        <v>3224</v>
      </c>
      <c r="B1308" s="382" t="s">
        <v>113</v>
      </c>
      <c r="C1308" s="382" t="s">
        <v>30</v>
      </c>
      <c r="D1308" s="382" t="s">
        <v>114</v>
      </c>
      <c r="E1308" s="382" t="s">
        <v>836</v>
      </c>
      <c r="F1308" s="383">
        <v>100</v>
      </c>
      <c r="G1308" s="383">
        <v>104</v>
      </c>
      <c r="H1308" s="383" t="s">
        <v>835</v>
      </c>
      <c r="I1308" s="383">
        <v>100</v>
      </c>
      <c r="J1308" s="383">
        <v>104</v>
      </c>
      <c r="K1308" s="383" t="s">
        <v>835</v>
      </c>
      <c r="L1308" s="385"/>
      <c r="M1308" s="383">
        <v>35</v>
      </c>
      <c r="N1308" s="383" t="s">
        <v>835</v>
      </c>
      <c r="O1308" s="385"/>
      <c r="P1308" s="385"/>
      <c r="Q1308" s="386" t="s">
        <v>11</v>
      </c>
      <c r="R1308" s="383">
        <v>94</v>
      </c>
      <c r="S1308" s="383">
        <v>101</v>
      </c>
      <c r="T1308" s="386" t="s">
        <v>34</v>
      </c>
      <c r="U1308" s="386">
        <v>90</v>
      </c>
      <c r="V1308" s="386">
        <v>101</v>
      </c>
      <c r="W1308" s="386" t="s">
        <v>11</v>
      </c>
      <c r="X1308" s="383">
        <v>92</v>
      </c>
      <c r="Y1308" s="383">
        <v>101</v>
      </c>
      <c r="Z1308" s="386" t="s">
        <v>34</v>
      </c>
      <c r="AA1308" s="386">
        <v>74</v>
      </c>
      <c r="AB1308" s="386">
        <v>101</v>
      </c>
      <c r="AC1308" s="386" t="s">
        <v>11</v>
      </c>
      <c r="AD1308" s="383" t="s">
        <v>33</v>
      </c>
      <c r="AE1308" s="383" t="s">
        <v>34</v>
      </c>
      <c r="AF1308" s="383">
        <v>100</v>
      </c>
      <c r="AG1308" s="383" t="s">
        <v>35</v>
      </c>
      <c r="AH1308" s="383" t="s">
        <v>36</v>
      </c>
      <c r="AI1308" s="383" t="s">
        <v>34</v>
      </c>
      <c r="AJ1308" s="383" t="s">
        <v>3554</v>
      </c>
      <c r="AK1308" s="384" t="str">
        <f t="shared" si="41"/>
        <v>Yes-AB</v>
      </c>
      <c r="AL1308" s="384" t="str">
        <f t="shared" si="42"/>
        <v>Yes-AB</v>
      </c>
    </row>
    <row r="1309" spans="1:38" x14ac:dyDescent="0.25">
      <c r="A1309" s="381" t="s">
        <v>3224</v>
      </c>
      <c r="B1309" s="382" t="s">
        <v>115</v>
      </c>
      <c r="C1309" s="382" t="s">
        <v>30</v>
      </c>
      <c r="D1309" s="382" t="s">
        <v>116</v>
      </c>
      <c r="E1309" s="382" t="s">
        <v>836</v>
      </c>
      <c r="F1309" s="383">
        <v>100</v>
      </c>
      <c r="G1309" s="383">
        <v>158</v>
      </c>
      <c r="H1309" s="383" t="s">
        <v>835</v>
      </c>
      <c r="I1309" s="383">
        <v>100</v>
      </c>
      <c r="J1309" s="383">
        <v>158</v>
      </c>
      <c r="K1309" s="383" t="s">
        <v>835</v>
      </c>
      <c r="L1309" s="385"/>
      <c r="M1309" s="383">
        <v>49</v>
      </c>
      <c r="N1309" s="383" t="s">
        <v>835</v>
      </c>
      <c r="O1309" s="385"/>
      <c r="P1309" s="385"/>
      <c r="Q1309" s="386" t="s">
        <v>11</v>
      </c>
      <c r="R1309" s="383">
        <v>90</v>
      </c>
      <c r="S1309" s="383">
        <v>154</v>
      </c>
      <c r="T1309" s="386" t="s">
        <v>34</v>
      </c>
      <c r="U1309" s="386">
        <v>91</v>
      </c>
      <c r="V1309" s="386">
        <v>154</v>
      </c>
      <c r="W1309" s="386" t="s">
        <v>11</v>
      </c>
      <c r="X1309" s="383">
        <v>86</v>
      </c>
      <c r="Y1309" s="383">
        <v>155</v>
      </c>
      <c r="Z1309" s="386" t="s">
        <v>34</v>
      </c>
      <c r="AA1309" s="386">
        <v>82</v>
      </c>
      <c r="AB1309" s="386">
        <v>155</v>
      </c>
      <c r="AC1309" s="386" t="s">
        <v>11</v>
      </c>
      <c r="AD1309" s="383" t="s">
        <v>33</v>
      </c>
      <c r="AE1309" s="383" t="s">
        <v>34</v>
      </c>
      <c r="AF1309" s="383">
        <v>100</v>
      </c>
      <c r="AG1309" s="383" t="s">
        <v>35</v>
      </c>
      <c r="AH1309" s="383" t="s">
        <v>36</v>
      </c>
      <c r="AI1309" s="383" t="s">
        <v>34</v>
      </c>
      <c r="AJ1309" s="383" t="s">
        <v>3554</v>
      </c>
      <c r="AK1309" s="384" t="str">
        <f t="shared" si="41"/>
        <v>Yes-AB</v>
      </c>
      <c r="AL1309" s="384" t="str">
        <f t="shared" si="42"/>
        <v>Yes-AB</v>
      </c>
    </row>
    <row r="1310" spans="1:38" x14ac:dyDescent="0.25">
      <c r="A1310" s="381" t="s">
        <v>3224</v>
      </c>
      <c r="B1310" s="382" t="s">
        <v>117</v>
      </c>
      <c r="C1310" s="382" t="s">
        <v>30</v>
      </c>
      <c r="D1310" s="382" t="s">
        <v>118</v>
      </c>
      <c r="E1310" s="382" t="s">
        <v>836</v>
      </c>
      <c r="F1310" s="383">
        <v>100</v>
      </c>
      <c r="G1310" s="383">
        <v>199</v>
      </c>
      <c r="H1310" s="383" t="s">
        <v>835</v>
      </c>
      <c r="I1310" s="383">
        <v>100</v>
      </c>
      <c r="J1310" s="383">
        <v>199</v>
      </c>
      <c r="K1310" s="383" t="s">
        <v>835</v>
      </c>
      <c r="L1310" s="385"/>
      <c r="M1310" s="383">
        <v>75</v>
      </c>
      <c r="N1310" s="383" t="s">
        <v>835</v>
      </c>
      <c r="O1310" s="385"/>
      <c r="P1310" s="385"/>
      <c r="Q1310" s="386" t="s">
        <v>11</v>
      </c>
      <c r="R1310" s="383">
        <v>48</v>
      </c>
      <c r="S1310" s="383">
        <v>192</v>
      </c>
      <c r="T1310" s="386" t="s">
        <v>36</v>
      </c>
      <c r="U1310" s="386">
        <v>58</v>
      </c>
      <c r="V1310" s="386">
        <v>191</v>
      </c>
      <c r="W1310" s="386" t="s">
        <v>834</v>
      </c>
      <c r="X1310" s="383">
        <v>61</v>
      </c>
      <c r="Y1310" s="383">
        <v>193</v>
      </c>
      <c r="Z1310" s="386" t="s">
        <v>36</v>
      </c>
      <c r="AA1310" s="386">
        <v>58</v>
      </c>
      <c r="AB1310" s="386">
        <v>192</v>
      </c>
      <c r="AC1310" s="386" t="s">
        <v>834</v>
      </c>
      <c r="AD1310" s="383" t="s">
        <v>57</v>
      </c>
      <c r="AE1310" s="383" t="s">
        <v>36</v>
      </c>
      <c r="AF1310" s="383">
        <v>77</v>
      </c>
      <c r="AG1310" s="383" t="s">
        <v>35</v>
      </c>
      <c r="AH1310" s="383" t="s">
        <v>34</v>
      </c>
      <c r="AI1310" s="383" t="s">
        <v>36</v>
      </c>
      <c r="AJ1310" s="383" t="s">
        <v>3554</v>
      </c>
      <c r="AK1310" s="384" t="str">
        <f t="shared" si="41"/>
        <v>NO</v>
      </c>
      <c r="AL1310" s="384" t="str">
        <f t="shared" si="42"/>
        <v>NO</v>
      </c>
    </row>
    <row r="1311" spans="1:38" x14ac:dyDescent="0.25">
      <c r="A1311" s="381" t="s">
        <v>3224</v>
      </c>
      <c r="B1311" s="382" t="s">
        <v>119</v>
      </c>
      <c r="C1311" s="382" t="s">
        <v>30</v>
      </c>
      <c r="D1311" s="382" t="s">
        <v>120</v>
      </c>
      <c r="E1311" s="382" t="s">
        <v>836</v>
      </c>
      <c r="F1311" s="383">
        <v>100</v>
      </c>
      <c r="G1311" s="383">
        <v>347</v>
      </c>
      <c r="H1311" s="383" t="s">
        <v>835</v>
      </c>
      <c r="I1311" s="383">
        <v>100</v>
      </c>
      <c r="J1311" s="383">
        <v>347</v>
      </c>
      <c r="K1311" s="383" t="s">
        <v>835</v>
      </c>
      <c r="L1311" s="385">
        <v>93</v>
      </c>
      <c r="M1311" s="383">
        <v>99</v>
      </c>
      <c r="N1311" s="383" t="s">
        <v>835</v>
      </c>
      <c r="O1311" s="385"/>
      <c r="P1311" s="385"/>
      <c r="Q1311" s="386" t="s">
        <v>11</v>
      </c>
      <c r="R1311" s="383">
        <v>56</v>
      </c>
      <c r="S1311" s="383">
        <v>326</v>
      </c>
      <c r="T1311" s="386" t="s">
        <v>36</v>
      </c>
      <c r="U1311" s="386">
        <v>60</v>
      </c>
      <c r="V1311" s="386">
        <v>319</v>
      </c>
      <c r="W1311" s="386" t="s">
        <v>834</v>
      </c>
      <c r="X1311" s="383">
        <v>64</v>
      </c>
      <c r="Y1311" s="383">
        <v>326</v>
      </c>
      <c r="Z1311" s="386" t="s">
        <v>34</v>
      </c>
      <c r="AA1311" s="386">
        <v>67</v>
      </c>
      <c r="AB1311" s="386">
        <v>319</v>
      </c>
      <c r="AC1311" s="386" t="s">
        <v>11</v>
      </c>
      <c r="AD1311" s="383" t="s">
        <v>46</v>
      </c>
      <c r="AE1311" s="383" t="s">
        <v>36</v>
      </c>
      <c r="AF1311" s="383">
        <v>85</v>
      </c>
      <c r="AG1311" s="383" t="s">
        <v>35</v>
      </c>
      <c r="AH1311" s="383" t="s">
        <v>34</v>
      </c>
      <c r="AI1311" s="383" t="s">
        <v>36</v>
      </c>
      <c r="AJ1311" s="383" t="s">
        <v>3554</v>
      </c>
      <c r="AK1311" s="384" t="str">
        <f t="shared" si="41"/>
        <v>NO</v>
      </c>
      <c r="AL1311" s="384" t="str">
        <f t="shared" si="42"/>
        <v>Yes-SH</v>
      </c>
    </row>
    <row r="1312" spans="1:38" x14ac:dyDescent="0.25">
      <c r="A1312" s="381" t="s">
        <v>3224</v>
      </c>
      <c r="B1312" s="382" t="s">
        <v>121</v>
      </c>
      <c r="C1312" s="382" t="s">
        <v>30</v>
      </c>
      <c r="D1312" s="382" t="s">
        <v>122</v>
      </c>
      <c r="E1312" s="382" t="s">
        <v>836</v>
      </c>
      <c r="F1312" s="383">
        <v>100</v>
      </c>
      <c r="G1312" s="383">
        <v>129</v>
      </c>
      <c r="H1312" s="383" t="s">
        <v>835</v>
      </c>
      <c r="I1312" s="383">
        <v>100</v>
      </c>
      <c r="J1312" s="383">
        <v>129</v>
      </c>
      <c r="K1312" s="383" t="s">
        <v>835</v>
      </c>
      <c r="L1312" s="385"/>
      <c r="M1312" s="383">
        <v>41</v>
      </c>
      <c r="N1312" s="383" t="s">
        <v>835</v>
      </c>
      <c r="O1312" s="385"/>
      <c r="P1312" s="385"/>
      <c r="Q1312" s="386" t="s">
        <v>11</v>
      </c>
      <c r="R1312" s="383">
        <v>87</v>
      </c>
      <c r="S1312" s="383">
        <v>127</v>
      </c>
      <c r="T1312" s="386" t="s">
        <v>34</v>
      </c>
      <c r="U1312" s="386">
        <v>87</v>
      </c>
      <c r="V1312" s="386">
        <v>127</v>
      </c>
      <c r="W1312" s="386" t="s">
        <v>11</v>
      </c>
      <c r="X1312" s="383">
        <v>83</v>
      </c>
      <c r="Y1312" s="383">
        <v>127</v>
      </c>
      <c r="Z1312" s="386" t="s">
        <v>34</v>
      </c>
      <c r="AA1312" s="386">
        <v>76</v>
      </c>
      <c r="AB1312" s="386">
        <v>127</v>
      </c>
      <c r="AC1312" s="386" t="s">
        <v>11</v>
      </c>
      <c r="AD1312" s="383" t="s">
        <v>33</v>
      </c>
      <c r="AE1312" s="383" t="s">
        <v>34</v>
      </c>
      <c r="AF1312" s="383">
        <v>100</v>
      </c>
      <c r="AG1312" s="383" t="s">
        <v>35</v>
      </c>
      <c r="AH1312" s="383" t="s">
        <v>36</v>
      </c>
      <c r="AI1312" s="383" t="s">
        <v>34</v>
      </c>
      <c r="AJ1312" s="383" t="s">
        <v>3554</v>
      </c>
      <c r="AK1312" s="384" t="str">
        <f t="shared" si="41"/>
        <v>Yes-AB</v>
      </c>
      <c r="AL1312" s="384" t="str">
        <f t="shared" si="42"/>
        <v>Yes-AB</v>
      </c>
    </row>
    <row r="1313" spans="1:38" x14ac:dyDescent="0.25">
      <c r="A1313" s="381" t="s">
        <v>3224</v>
      </c>
      <c r="B1313" s="382" t="s">
        <v>123</v>
      </c>
      <c r="C1313" s="382" t="s">
        <v>30</v>
      </c>
      <c r="D1313" s="382" t="s">
        <v>124</v>
      </c>
      <c r="E1313" s="382" t="s">
        <v>836</v>
      </c>
      <c r="F1313" s="383">
        <v>100</v>
      </c>
      <c r="G1313" s="383">
        <v>145</v>
      </c>
      <c r="H1313" s="383" t="s">
        <v>835</v>
      </c>
      <c r="I1313" s="383">
        <v>100</v>
      </c>
      <c r="J1313" s="383">
        <v>145</v>
      </c>
      <c r="K1313" s="383" t="s">
        <v>835</v>
      </c>
      <c r="L1313" s="385">
        <v>80</v>
      </c>
      <c r="M1313" s="383">
        <v>45</v>
      </c>
      <c r="N1313" s="383" t="s">
        <v>834</v>
      </c>
      <c r="O1313" s="385"/>
      <c r="P1313" s="385"/>
      <c r="Q1313" s="386" t="s">
        <v>11</v>
      </c>
      <c r="R1313" s="383">
        <v>51</v>
      </c>
      <c r="S1313" s="383">
        <v>138</v>
      </c>
      <c r="T1313" s="386" t="s">
        <v>36</v>
      </c>
      <c r="U1313" s="386">
        <v>56</v>
      </c>
      <c r="V1313" s="386">
        <v>131</v>
      </c>
      <c r="W1313" s="386" t="s">
        <v>834</v>
      </c>
      <c r="X1313" s="383">
        <v>66</v>
      </c>
      <c r="Y1313" s="383">
        <v>137</v>
      </c>
      <c r="Z1313" s="386" t="s">
        <v>36</v>
      </c>
      <c r="AA1313" s="386">
        <v>62</v>
      </c>
      <c r="AB1313" s="386">
        <v>130</v>
      </c>
      <c r="AC1313" s="386" t="s">
        <v>834</v>
      </c>
      <c r="AD1313" s="383" t="s">
        <v>57</v>
      </c>
      <c r="AE1313" s="383" t="s">
        <v>36</v>
      </c>
      <c r="AF1313" s="383">
        <v>87</v>
      </c>
      <c r="AG1313" s="383" t="s">
        <v>35</v>
      </c>
      <c r="AH1313" s="383" t="s">
        <v>34</v>
      </c>
      <c r="AI1313" s="383" t="s">
        <v>36</v>
      </c>
      <c r="AJ1313" s="383" t="s">
        <v>3554</v>
      </c>
      <c r="AK1313" s="384" t="str">
        <f t="shared" si="41"/>
        <v>NO</v>
      </c>
      <c r="AL1313" s="384" t="str">
        <f t="shared" si="42"/>
        <v>NO</v>
      </c>
    </row>
    <row r="1314" spans="1:38" x14ac:dyDescent="0.25">
      <c r="A1314" s="381" t="s">
        <v>3224</v>
      </c>
      <c r="B1314" s="382" t="s">
        <v>125</v>
      </c>
      <c r="C1314" s="382" t="s">
        <v>30</v>
      </c>
      <c r="D1314" s="382" t="s">
        <v>126</v>
      </c>
      <c r="E1314" s="382" t="s">
        <v>836</v>
      </c>
      <c r="F1314" s="383">
        <v>100</v>
      </c>
      <c r="G1314" s="383">
        <v>316</v>
      </c>
      <c r="H1314" s="383" t="s">
        <v>835</v>
      </c>
      <c r="I1314" s="383">
        <v>100</v>
      </c>
      <c r="J1314" s="383">
        <v>316</v>
      </c>
      <c r="K1314" s="383" t="s">
        <v>835</v>
      </c>
      <c r="L1314" s="385">
        <v>88</v>
      </c>
      <c r="M1314" s="383">
        <v>83</v>
      </c>
      <c r="N1314" s="383" t="s">
        <v>834</v>
      </c>
      <c r="O1314" s="385"/>
      <c r="P1314" s="385"/>
      <c r="Q1314" s="386" t="s">
        <v>11</v>
      </c>
      <c r="R1314" s="383">
        <v>50</v>
      </c>
      <c r="S1314" s="383">
        <v>281</v>
      </c>
      <c r="T1314" s="386" t="s">
        <v>36</v>
      </c>
      <c r="U1314" s="386">
        <v>59</v>
      </c>
      <c r="V1314" s="386">
        <v>277</v>
      </c>
      <c r="W1314" s="386" t="s">
        <v>834</v>
      </c>
      <c r="X1314" s="383">
        <v>57</v>
      </c>
      <c r="Y1314" s="383">
        <v>281</v>
      </c>
      <c r="Z1314" s="386" t="s">
        <v>36</v>
      </c>
      <c r="AA1314" s="386">
        <v>55</v>
      </c>
      <c r="AB1314" s="386">
        <v>277</v>
      </c>
      <c r="AC1314" s="386" t="s">
        <v>834</v>
      </c>
      <c r="AD1314" s="383" t="s">
        <v>57</v>
      </c>
      <c r="AE1314" s="383" t="s">
        <v>36</v>
      </c>
      <c r="AF1314" s="383">
        <v>72</v>
      </c>
      <c r="AG1314" s="383" t="s">
        <v>35</v>
      </c>
      <c r="AH1314" s="383" t="s">
        <v>34</v>
      </c>
      <c r="AI1314" s="383" t="s">
        <v>36</v>
      </c>
      <c r="AJ1314" s="383" t="s">
        <v>3554</v>
      </c>
      <c r="AK1314" s="384" t="str">
        <f t="shared" si="41"/>
        <v>NO</v>
      </c>
      <c r="AL1314" s="384" t="str">
        <f t="shared" si="42"/>
        <v>NO</v>
      </c>
    </row>
    <row r="1315" spans="1:38" x14ac:dyDescent="0.25">
      <c r="A1315" s="381" t="s">
        <v>3224</v>
      </c>
      <c r="B1315" s="382" t="s">
        <v>127</v>
      </c>
      <c r="C1315" s="382" t="s">
        <v>30</v>
      </c>
      <c r="D1315" s="382" t="s">
        <v>128</v>
      </c>
      <c r="E1315" s="382" t="s">
        <v>836</v>
      </c>
      <c r="F1315" s="383">
        <v>100</v>
      </c>
      <c r="G1315" s="383">
        <v>297</v>
      </c>
      <c r="H1315" s="383" t="s">
        <v>835</v>
      </c>
      <c r="I1315" s="383">
        <v>100</v>
      </c>
      <c r="J1315" s="383">
        <v>297</v>
      </c>
      <c r="K1315" s="383" t="s">
        <v>835</v>
      </c>
      <c r="L1315" s="385">
        <v>89</v>
      </c>
      <c r="M1315" s="383">
        <v>73</v>
      </c>
      <c r="N1315" s="383" t="s">
        <v>835</v>
      </c>
      <c r="O1315" s="385"/>
      <c r="P1315" s="385"/>
      <c r="Q1315" s="386" t="s">
        <v>11</v>
      </c>
      <c r="R1315" s="383">
        <v>45</v>
      </c>
      <c r="S1315" s="383">
        <v>276</v>
      </c>
      <c r="T1315" s="386" t="s">
        <v>36</v>
      </c>
      <c r="U1315" s="386">
        <v>48</v>
      </c>
      <c r="V1315" s="386">
        <v>274</v>
      </c>
      <c r="W1315" s="386" t="s">
        <v>834</v>
      </c>
      <c r="X1315" s="383">
        <v>60</v>
      </c>
      <c r="Y1315" s="383">
        <v>276</v>
      </c>
      <c r="Z1315" s="386" t="s">
        <v>36</v>
      </c>
      <c r="AA1315" s="386">
        <v>59</v>
      </c>
      <c r="AB1315" s="386">
        <v>274</v>
      </c>
      <c r="AC1315" s="386" t="s">
        <v>834</v>
      </c>
      <c r="AD1315" s="383" t="s">
        <v>57</v>
      </c>
      <c r="AE1315" s="383" t="s">
        <v>36</v>
      </c>
      <c r="AF1315" s="383">
        <v>69</v>
      </c>
      <c r="AG1315" s="383" t="s">
        <v>35</v>
      </c>
      <c r="AH1315" s="383" t="s">
        <v>34</v>
      </c>
      <c r="AI1315" s="383" t="s">
        <v>36</v>
      </c>
      <c r="AJ1315" s="383" t="s">
        <v>3554</v>
      </c>
      <c r="AK1315" s="384" t="str">
        <f t="shared" si="41"/>
        <v>NO</v>
      </c>
      <c r="AL1315" s="384" t="str">
        <f t="shared" si="42"/>
        <v>NO</v>
      </c>
    </row>
    <row r="1316" spans="1:38" x14ac:dyDescent="0.25">
      <c r="A1316" s="381" t="s">
        <v>3224</v>
      </c>
      <c r="B1316" s="382" t="s">
        <v>129</v>
      </c>
      <c r="C1316" s="382" t="s">
        <v>30</v>
      </c>
      <c r="D1316" s="382" t="s">
        <v>130</v>
      </c>
      <c r="E1316" s="382" t="s">
        <v>836</v>
      </c>
      <c r="F1316" s="383">
        <v>100</v>
      </c>
      <c r="G1316" s="383">
        <v>195</v>
      </c>
      <c r="H1316" s="383" t="s">
        <v>835</v>
      </c>
      <c r="I1316" s="383">
        <v>100</v>
      </c>
      <c r="J1316" s="383">
        <v>195</v>
      </c>
      <c r="K1316" s="383" t="s">
        <v>835</v>
      </c>
      <c r="L1316" s="385"/>
      <c r="M1316" s="383">
        <v>58</v>
      </c>
      <c r="N1316" s="383" t="s">
        <v>835</v>
      </c>
      <c r="O1316" s="385"/>
      <c r="P1316" s="385"/>
      <c r="Q1316" s="386" t="s">
        <v>11</v>
      </c>
      <c r="R1316" s="383">
        <v>85</v>
      </c>
      <c r="S1316" s="383">
        <v>188</v>
      </c>
      <c r="T1316" s="386" t="s">
        <v>34</v>
      </c>
      <c r="U1316" s="386">
        <v>82</v>
      </c>
      <c r="V1316" s="386">
        <v>185</v>
      </c>
      <c r="W1316" s="386" t="s">
        <v>11</v>
      </c>
      <c r="X1316" s="383">
        <v>91</v>
      </c>
      <c r="Y1316" s="383">
        <v>188</v>
      </c>
      <c r="Z1316" s="386" t="s">
        <v>34</v>
      </c>
      <c r="AA1316" s="386">
        <v>79</v>
      </c>
      <c r="AB1316" s="386">
        <v>185</v>
      </c>
      <c r="AC1316" s="386" t="s">
        <v>11</v>
      </c>
      <c r="AD1316" s="383" t="s">
        <v>33</v>
      </c>
      <c r="AE1316" s="383" t="s">
        <v>34</v>
      </c>
      <c r="AF1316" s="383">
        <v>100</v>
      </c>
      <c r="AG1316" s="383" t="s">
        <v>35</v>
      </c>
      <c r="AH1316" s="383" t="s">
        <v>36</v>
      </c>
      <c r="AI1316" s="383" t="s">
        <v>36</v>
      </c>
      <c r="AJ1316" s="383" t="s">
        <v>3554</v>
      </c>
      <c r="AK1316" s="384" t="str">
        <f t="shared" si="41"/>
        <v>Yes-AB</v>
      </c>
      <c r="AL1316" s="384" t="str">
        <f t="shared" si="42"/>
        <v>Yes-AB</v>
      </c>
    </row>
    <row r="1317" spans="1:38" x14ac:dyDescent="0.25">
      <c r="A1317" s="381" t="s">
        <v>3224</v>
      </c>
      <c r="B1317" s="382" t="s">
        <v>131</v>
      </c>
      <c r="C1317" s="382" t="s">
        <v>30</v>
      </c>
      <c r="D1317" s="382" t="s">
        <v>132</v>
      </c>
      <c r="E1317" s="382" t="s">
        <v>836</v>
      </c>
      <c r="F1317" s="383">
        <v>100</v>
      </c>
      <c r="G1317" s="383">
        <v>270</v>
      </c>
      <c r="H1317" s="383" t="s">
        <v>835</v>
      </c>
      <c r="I1317" s="383">
        <v>100</v>
      </c>
      <c r="J1317" s="383">
        <v>270</v>
      </c>
      <c r="K1317" s="383" t="s">
        <v>835</v>
      </c>
      <c r="L1317" s="385"/>
      <c r="M1317" s="383">
        <v>72</v>
      </c>
      <c r="N1317" s="383" t="s">
        <v>835</v>
      </c>
      <c r="O1317" s="385"/>
      <c r="P1317" s="385"/>
      <c r="Q1317" s="386" t="s">
        <v>11</v>
      </c>
      <c r="R1317" s="383">
        <v>53</v>
      </c>
      <c r="S1317" s="383">
        <v>255</v>
      </c>
      <c r="T1317" s="386" t="s">
        <v>36</v>
      </c>
      <c r="U1317" s="386">
        <v>60</v>
      </c>
      <c r="V1317" s="386">
        <v>252</v>
      </c>
      <c r="W1317" s="386" t="s">
        <v>834</v>
      </c>
      <c r="X1317" s="383">
        <v>76</v>
      </c>
      <c r="Y1317" s="383">
        <v>255</v>
      </c>
      <c r="Z1317" s="386" t="s">
        <v>34</v>
      </c>
      <c r="AA1317" s="386">
        <v>75</v>
      </c>
      <c r="AB1317" s="386">
        <v>252</v>
      </c>
      <c r="AC1317" s="386" t="s">
        <v>11</v>
      </c>
      <c r="AD1317" s="383" t="s">
        <v>104</v>
      </c>
      <c r="AE1317" s="383" t="s">
        <v>36</v>
      </c>
      <c r="AF1317" s="383">
        <v>90</v>
      </c>
      <c r="AG1317" s="383" t="s">
        <v>35</v>
      </c>
      <c r="AH1317" s="383" t="s">
        <v>34</v>
      </c>
      <c r="AI1317" s="383" t="s">
        <v>36</v>
      </c>
      <c r="AJ1317" s="383" t="s">
        <v>3554</v>
      </c>
      <c r="AK1317" s="384" t="str">
        <f t="shared" si="41"/>
        <v>NO</v>
      </c>
      <c r="AL1317" s="384" t="str">
        <f t="shared" si="42"/>
        <v>Yes-SH</v>
      </c>
    </row>
    <row r="1318" spans="1:38" x14ac:dyDescent="0.25">
      <c r="A1318" s="381" t="s">
        <v>3224</v>
      </c>
      <c r="B1318" s="382" t="s">
        <v>133</v>
      </c>
      <c r="C1318" s="382" t="s">
        <v>30</v>
      </c>
      <c r="D1318" s="382" t="s">
        <v>134</v>
      </c>
      <c r="E1318" s="382" t="s">
        <v>836</v>
      </c>
      <c r="F1318" s="383">
        <v>100</v>
      </c>
      <c r="G1318" s="383">
        <v>192</v>
      </c>
      <c r="H1318" s="383" t="s">
        <v>835</v>
      </c>
      <c r="I1318" s="383">
        <v>100</v>
      </c>
      <c r="J1318" s="383">
        <v>192</v>
      </c>
      <c r="K1318" s="383" t="s">
        <v>835</v>
      </c>
      <c r="L1318" s="385"/>
      <c r="M1318" s="383">
        <v>63</v>
      </c>
      <c r="N1318" s="383" t="s">
        <v>835</v>
      </c>
      <c r="O1318" s="385"/>
      <c r="P1318" s="385"/>
      <c r="Q1318" s="386" t="s">
        <v>11</v>
      </c>
      <c r="R1318" s="383">
        <v>54</v>
      </c>
      <c r="S1318" s="383">
        <v>170</v>
      </c>
      <c r="T1318" s="386" t="s">
        <v>36</v>
      </c>
      <c r="U1318" s="386">
        <v>61</v>
      </c>
      <c r="V1318" s="386">
        <v>169</v>
      </c>
      <c r="W1318" s="386" t="s">
        <v>834</v>
      </c>
      <c r="X1318" s="383">
        <v>51</v>
      </c>
      <c r="Y1318" s="383">
        <v>170</v>
      </c>
      <c r="Z1318" s="386" t="s">
        <v>36</v>
      </c>
      <c r="AA1318" s="386">
        <v>49</v>
      </c>
      <c r="AB1318" s="386">
        <v>169</v>
      </c>
      <c r="AC1318" s="386" t="s">
        <v>834</v>
      </c>
      <c r="AD1318" s="383" t="s">
        <v>57</v>
      </c>
      <c r="AE1318" s="383" t="s">
        <v>36</v>
      </c>
      <c r="AF1318" s="383">
        <v>79</v>
      </c>
      <c r="AG1318" s="383" t="s">
        <v>35</v>
      </c>
      <c r="AH1318" s="383" t="s">
        <v>34</v>
      </c>
      <c r="AI1318" s="383" t="s">
        <v>36</v>
      </c>
      <c r="AJ1318" s="383" t="s">
        <v>3554</v>
      </c>
      <c r="AK1318" s="384" t="str">
        <f t="shared" si="41"/>
        <v>NO</v>
      </c>
      <c r="AL1318" s="384" t="str">
        <f t="shared" si="42"/>
        <v>NO</v>
      </c>
    </row>
    <row r="1319" spans="1:38" x14ac:dyDescent="0.25">
      <c r="A1319" s="381" t="s">
        <v>3224</v>
      </c>
      <c r="B1319" s="382" t="s">
        <v>135</v>
      </c>
      <c r="C1319" s="382" t="s">
        <v>30</v>
      </c>
      <c r="D1319" s="382" t="s">
        <v>136</v>
      </c>
      <c r="E1319" s="382" t="s">
        <v>836</v>
      </c>
      <c r="F1319" s="383">
        <v>100</v>
      </c>
      <c r="G1319" s="383">
        <v>490</v>
      </c>
      <c r="H1319" s="383" t="s">
        <v>835</v>
      </c>
      <c r="I1319" s="383">
        <v>100</v>
      </c>
      <c r="J1319" s="383">
        <v>490</v>
      </c>
      <c r="K1319" s="383" t="s">
        <v>835</v>
      </c>
      <c r="L1319" s="385"/>
      <c r="M1319" s="383">
        <v>133</v>
      </c>
      <c r="N1319" s="383" t="s">
        <v>835</v>
      </c>
      <c r="O1319" s="385"/>
      <c r="P1319" s="385"/>
      <c r="Q1319" s="386" t="s">
        <v>11</v>
      </c>
      <c r="R1319" s="383">
        <v>55</v>
      </c>
      <c r="S1319" s="383">
        <v>455</v>
      </c>
      <c r="T1319" s="386" t="s">
        <v>36</v>
      </c>
      <c r="U1319" s="386">
        <v>59</v>
      </c>
      <c r="V1319" s="386">
        <v>450</v>
      </c>
      <c r="W1319" s="386" t="s">
        <v>834</v>
      </c>
      <c r="X1319" s="383">
        <v>61</v>
      </c>
      <c r="Y1319" s="383">
        <v>455</v>
      </c>
      <c r="Z1319" s="386" t="s">
        <v>36</v>
      </c>
      <c r="AA1319" s="386">
        <v>64</v>
      </c>
      <c r="AB1319" s="386">
        <v>450</v>
      </c>
      <c r="AC1319" s="386" t="s">
        <v>834</v>
      </c>
      <c r="AD1319" s="383" t="s">
        <v>33</v>
      </c>
      <c r="AE1319" s="383" t="s">
        <v>36</v>
      </c>
      <c r="AF1319" s="383">
        <v>74</v>
      </c>
      <c r="AG1319" s="383" t="s">
        <v>40</v>
      </c>
      <c r="AH1319" s="383" t="s">
        <v>34</v>
      </c>
      <c r="AI1319" s="383" t="s">
        <v>36</v>
      </c>
      <c r="AJ1319" s="383" t="s">
        <v>3554</v>
      </c>
      <c r="AK1319" s="384" t="str">
        <f t="shared" si="41"/>
        <v>NO</v>
      </c>
      <c r="AL1319" s="384" t="str">
        <f t="shared" si="42"/>
        <v>NO</v>
      </c>
    </row>
    <row r="1320" spans="1:38" x14ac:dyDescent="0.25">
      <c r="A1320" s="381" t="s">
        <v>3224</v>
      </c>
      <c r="B1320" s="382" t="s">
        <v>137</v>
      </c>
      <c r="C1320" s="382" t="s">
        <v>30</v>
      </c>
      <c r="D1320" s="382" t="s">
        <v>138</v>
      </c>
      <c r="E1320" s="382" t="s">
        <v>836</v>
      </c>
      <c r="F1320" s="383">
        <v>100</v>
      </c>
      <c r="G1320" s="383">
        <v>154</v>
      </c>
      <c r="H1320" s="383" t="s">
        <v>835</v>
      </c>
      <c r="I1320" s="383">
        <v>100</v>
      </c>
      <c r="J1320" s="383">
        <v>153</v>
      </c>
      <c r="K1320" s="383" t="s">
        <v>835</v>
      </c>
      <c r="L1320" s="385"/>
      <c r="M1320" s="383">
        <v>48</v>
      </c>
      <c r="N1320" s="383" t="s">
        <v>835</v>
      </c>
      <c r="O1320" s="385"/>
      <c r="P1320" s="385"/>
      <c r="Q1320" s="386" t="s">
        <v>11</v>
      </c>
      <c r="R1320" s="383">
        <v>50</v>
      </c>
      <c r="S1320" s="383">
        <v>142</v>
      </c>
      <c r="T1320" s="386" t="s">
        <v>36</v>
      </c>
      <c r="U1320" s="386">
        <v>51</v>
      </c>
      <c r="V1320" s="386">
        <v>136</v>
      </c>
      <c r="W1320" s="386" t="s">
        <v>834</v>
      </c>
      <c r="X1320" s="383">
        <v>70</v>
      </c>
      <c r="Y1320" s="383">
        <v>141</v>
      </c>
      <c r="Z1320" s="386" t="s">
        <v>34</v>
      </c>
      <c r="AA1320" s="386">
        <v>59</v>
      </c>
      <c r="AB1320" s="386">
        <v>135</v>
      </c>
      <c r="AC1320" s="386" t="s">
        <v>11</v>
      </c>
      <c r="AD1320" s="383" t="s">
        <v>57</v>
      </c>
      <c r="AE1320" s="383" t="s">
        <v>36</v>
      </c>
      <c r="AF1320" s="383">
        <v>85</v>
      </c>
      <c r="AG1320" s="383" t="s">
        <v>35</v>
      </c>
      <c r="AH1320" s="383" t="s">
        <v>34</v>
      </c>
      <c r="AI1320" s="383" t="s">
        <v>36</v>
      </c>
      <c r="AJ1320" s="383" t="s">
        <v>3554</v>
      </c>
      <c r="AK1320" s="384" t="str">
        <f t="shared" si="41"/>
        <v>NO</v>
      </c>
      <c r="AL1320" s="384" t="str">
        <f t="shared" si="42"/>
        <v>Yes-SH</v>
      </c>
    </row>
    <row r="1321" spans="1:38" x14ac:dyDescent="0.25">
      <c r="A1321" s="381" t="s">
        <v>3224</v>
      </c>
      <c r="B1321" s="382" t="s">
        <v>139</v>
      </c>
      <c r="C1321" s="382" t="s">
        <v>30</v>
      </c>
      <c r="D1321" s="382" t="s">
        <v>140</v>
      </c>
      <c r="E1321" s="382" t="s">
        <v>836</v>
      </c>
      <c r="F1321" s="383">
        <v>100</v>
      </c>
      <c r="G1321" s="383">
        <v>443</v>
      </c>
      <c r="H1321" s="383" t="s">
        <v>835</v>
      </c>
      <c r="I1321" s="383">
        <v>100</v>
      </c>
      <c r="J1321" s="383">
        <v>443</v>
      </c>
      <c r="K1321" s="383" t="s">
        <v>835</v>
      </c>
      <c r="L1321" s="385">
        <v>92</v>
      </c>
      <c r="M1321" s="383">
        <v>127</v>
      </c>
      <c r="N1321" s="383" t="s">
        <v>835</v>
      </c>
      <c r="O1321" s="385"/>
      <c r="P1321" s="385"/>
      <c r="Q1321" s="386" t="s">
        <v>11</v>
      </c>
      <c r="R1321" s="383">
        <v>49</v>
      </c>
      <c r="S1321" s="383">
        <v>403</v>
      </c>
      <c r="T1321" s="386" t="s">
        <v>34</v>
      </c>
      <c r="U1321" s="386">
        <v>56</v>
      </c>
      <c r="V1321" s="386">
        <v>400</v>
      </c>
      <c r="W1321" s="386" t="s">
        <v>11</v>
      </c>
      <c r="X1321" s="383">
        <v>53</v>
      </c>
      <c r="Y1321" s="383">
        <v>403</v>
      </c>
      <c r="Z1321" s="386" t="s">
        <v>36</v>
      </c>
      <c r="AA1321" s="386">
        <v>53</v>
      </c>
      <c r="AB1321" s="386">
        <v>400</v>
      </c>
      <c r="AC1321" s="386" t="s">
        <v>834</v>
      </c>
      <c r="AD1321" s="383" t="s">
        <v>57</v>
      </c>
      <c r="AE1321" s="383" t="s">
        <v>36</v>
      </c>
      <c r="AF1321" s="383">
        <v>87</v>
      </c>
      <c r="AG1321" s="383" t="s">
        <v>35</v>
      </c>
      <c r="AH1321" s="383" t="s">
        <v>34</v>
      </c>
      <c r="AI1321" s="383" t="s">
        <v>36</v>
      </c>
      <c r="AJ1321" s="383" t="s">
        <v>3554</v>
      </c>
      <c r="AK1321" s="384" t="str">
        <f t="shared" si="41"/>
        <v>Yes-SH</v>
      </c>
      <c r="AL1321" s="384" t="str">
        <f t="shared" si="42"/>
        <v>NO</v>
      </c>
    </row>
    <row r="1322" spans="1:38" x14ac:dyDescent="0.25">
      <c r="A1322" s="381" t="s">
        <v>3224</v>
      </c>
      <c r="B1322" s="382" t="s">
        <v>141</v>
      </c>
      <c r="C1322" s="382" t="s">
        <v>30</v>
      </c>
      <c r="D1322" s="382" t="s">
        <v>142</v>
      </c>
      <c r="E1322" s="382" t="s">
        <v>836</v>
      </c>
      <c r="F1322" s="383">
        <v>100</v>
      </c>
      <c r="G1322" s="383">
        <v>274</v>
      </c>
      <c r="H1322" s="383" t="s">
        <v>835</v>
      </c>
      <c r="I1322" s="383">
        <v>100</v>
      </c>
      <c r="J1322" s="383">
        <v>274</v>
      </c>
      <c r="K1322" s="383" t="s">
        <v>835</v>
      </c>
      <c r="L1322" s="385"/>
      <c r="M1322" s="383">
        <v>76</v>
      </c>
      <c r="N1322" s="383" t="s">
        <v>835</v>
      </c>
      <c r="O1322" s="385"/>
      <c r="P1322" s="385"/>
      <c r="Q1322" s="386" t="s">
        <v>11</v>
      </c>
      <c r="R1322" s="383">
        <v>76</v>
      </c>
      <c r="S1322" s="383">
        <v>258</v>
      </c>
      <c r="T1322" s="386" t="s">
        <v>36</v>
      </c>
      <c r="U1322" s="386">
        <v>77</v>
      </c>
      <c r="V1322" s="386">
        <v>253</v>
      </c>
      <c r="W1322" s="386" t="s">
        <v>834</v>
      </c>
      <c r="X1322" s="383">
        <v>76</v>
      </c>
      <c r="Y1322" s="383">
        <v>259</v>
      </c>
      <c r="Z1322" s="386" t="s">
        <v>36</v>
      </c>
      <c r="AA1322" s="386">
        <v>70</v>
      </c>
      <c r="AB1322" s="386">
        <v>254</v>
      </c>
      <c r="AC1322" s="386" t="s">
        <v>834</v>
      </c>
      <c r="AD1322" s="383" t="s">
        <v>33</v>
      </c>
      <c r="AE1322" s="383" t="s">
        <v>36</v>
      </c>
      <c r="AF1322" s="383">
        <v>77</v>
      </c>
      <c r="AG1322" s="383" t="s">
        <v>35</v>
      </c>
      <c r="AH1322" s="383" t="s">
        <v>34</v>
      </c>
      <c r="AI1322" s="383" t="s">
        <v>36</v>
      </c>
      <c r="AJ1322" s="383" t="s">
        <v>3554</v>
      </c>
      <c r="AK1322" s="384" t="str">
        <f t="shared" si="41"/>
        <v>NO</v>
      </c>
      <c r="AL1322" s="384" t="str">
        <f t="shared" si="42"/>
        <v>NO</v>
      </c>
    </row>
    <row r="1323" spans="1:38" x14ac:dyDescent="0.25">
      <c r="A1323" s="381" t="s">
        <v>3224</v>
      </c>
      <c r="B1323" s="382" t="s">
        <v>143</v>
      </c>
      <c r="C1323" s="382" t="s">
        <v>30</v>
      </c>
      <c r="D1323" s="382" t="s">
        <v>144</v>
      </c>
      <c r="E1323" s="382" t="s">
        <v>836</v>
      </c>
      <c r="F1323" s="383">
        <v>100</v>
      </c>
      <c r="G1323" s="383">
        <v>100</v>
      </c>
      <c r="H1323" s="383" t="s">
        <v>835</v>
      </c>
      <c r="I1323" s="383">
        <v>100</v>
      </c>
      <c r="J1323" s="383">
        <v>100</v>
      </c>
      <c r="K1323" s="383" t="s">
        <v>835</v>
      </c>
      <c r="L1323" s="385"/>
      <c r="M1323" s="383">
        <v>31</v>
      </c>
      <c r="N1323" s="383" t="s">
        <v>835</v>
      </c>
      <c r="O1323" s="385"/>
      <c r="P1323" s="385"/>
      <c r="Q1323" s="386" t="s">
        <v>11</v>
      </c>
      <c r="R1323" s="383">
        <v>70</v>
      </c>
      <c r="S1323" s="383">
        <v>93</v>
      </c>
      <c r="T1323" s="386" t="s">
        <v>36</v>
      </c>
      <c r="U1323" s="386">
        <v>67</v>
      </c>
      <c r="V1323" s="386">
        <v>91</v>
      </c>
      <c r="W1323" s="386" t="s">
        <v>834</v>
      </c>
      <c r="X1323" s="383">
        <v>69</v>
      </c>
      <c r="Y1323" s="383">
        <v>93</v>
      </c>
      <c r="Z1323" s="386" t="s">
        <v>36</v>
      </c>
      <c r="AA1323" s="386">
        <v>73</v>
      </c>
      <c r="AB1323" s="386">
        <v>91</v>
      </c>
      <c r="AC1323" s="386" t="s">
        <v>834</v>
      </c>
      <c r="AD1323" s="383" t="s">
        <v>33</v>
      </c>
      <c r="AE1323" s="383" t="s">
        <v>36</v>
      </c>
      <c r="AF1323" s="383">
        <v>90</v>
      </c>
      <c r="AG1323" s="383" t="s">
        <v>35</v>
      </c>
      <c r="AH1323" s="383" t="s">
        <v>34</v>
      </c>
      <c r="AI1323" s="383" t="s">
        <v>36</v>
      </c>
      <c r="AJ1323" s="383" t="s">
        <v>3554</v>
      </c>
      <c r="AK1323" s="384" t="str">
        <f t="shared" si="41"/>
        <v>NO</v>
      </c>
      <c r="AL1323" s="384" t="str">
        <f t="shared" si="42"/>
        <v>NO</v>
      </c>
    </row>
    <row r="1324" spans="1:38" x14ac:dyDescent="0.25">
      <c r="A1324" s="381" t="s">
        <v>3224</v>
      </c>
      <c r="B1324" s="382" t="s">
        <v>145</v>
      </c>
      <c r="C1324" s="382" t="s">
        <v>30</v>
      </c>
      <c r="D1324" s="382" t="s">
        <v>146</v>
      </c>
      <c r="E1324" s="382" t="s">
        <v>836</v>
      </c>
      <c r="F1324" s="383">
        <v>100</v>
      </c>
      <c r="G1324" s="383">
        <v>122</v>
      </c>
      <c r="H1324" s="383" t="s">
        <v>835</v>
      </c>
      <c r="I1324" s="383">
        <v>100</v>
      </c>
      <c r="J1324" s="383">
        <v>122</v>
      </c>
      <c r="K1324" s="383" t="s">
        <v>835</v>
      </c>
      <c r="L1324" s="385"/>
      <c r="M1324" s="383">
        <v>38</v>
      </c>
      <c r="N1324" s="383" t="s">
        <v>835</v>
      </c>
      <c r="O1324" s="385"/>
      <c r="P1324" s="385"/>
      <c r="Q1324" s="386" t="s">
        <v>11</v>
      </c>
      <c r="R1324" s="383">
        <v>66</v>
      </c>
      <c r="S1324" s="383">
        <v>115</v>
      </c>
      <c r="T1324" s="386" t="s">
        <v>34</v>
      </c>
      <c r="U1324" s="386">
        <v>68</v>
      </c>
      <c r="V1324" s="386">
        <v>114</v>
      </c>
      <c r="W1324" s="386" t="s">
        <v>11</v>
      </c>
      <c r="X1324" s="383">
        <v>74</v>
      </c>
      <c r="Y1324" s="383">
        <v>115</v>
      </c>
      <c r="Z1324" s="386" t="s">
        <v>34</v>
      </c>
      <c r="AA1324" s="386">
        <v>65</v>
      </c>
      <c r="AB1324" s="386">
        <v>114</v>
      </c>
      <c r="AC1324" s="386" t="s">
        <v>11</v>
      </c>
      <c r="AD1324" s="383" t="s">
        <v>104</v>
      </c>
      <c r="AE1324" s="383" t="s">
        <v>34</v>
      </c>
      <c r="AF1324" s="383">
        <v>100</v>
      </c>
      <c r="AG1324" s="383" t="s">
        <v>35</v>
      </c>
      <c r="AH1324" s="383" t="s">
        <v>34</v>
      </c>
      <c r="AI1324" s="383" t="s">
        <v>36</v>
      </c>
      <c r="AJ1324" s="383" t="s">
        <v>3554</v>
      </c>
      <c r="AK1324" s="384" t="str">
        <f t="shared" si="41"/>
        <v>Yes-SH</v>
      </c>
      <c r="AL1324" s="384" t="str">
        <f t="shared" si="42"/>
        <v>Yes-SH</v>
      </c>
    </row>
    <row r="1325" spans="1:38" x14ac:dyDescent="0.25">
      <c r="A1325" s="381" t="s">
        <v>3224</v>
      </c>
      <c r="B1325" s="382" t="s">
        <v>147</v>
      </c>
      <c r="C1325" s="382" t="s">
        <v>30</v>
      </c>
      <c r="D1325" s="382" t="s">
        <v>148</v>
      </c>
      <c r="E1325" s="382" t="s">
        <v>836</v>
      </c>
      <c r="F1325" s="383">
        <v>100</v>
      </c>
      <c r="G1325" s="383">
        <v>256</v>
      </c>
      <c r="H1325" s="383" t="s">
        <v>835</v>
      </c>
      <c r="I1325" s="383">
        <v>100</v>
      </c>
      <c r="J1325" s="383">
        <v>256</v>
      </c>
      <c r="K1325" s="383" t="s">
        <v>835</v>
      </c>
      <c r="L1325" s="385">
        <v>94</v>
      </c>
      <c r="M1325" s="383">
        <v>84</v>
      </c>
      <c r="N1325" s="383" t="s">
        <v>835</v>
      </c>
      <c r="O1325" s="385"/>
      <c r="P1325" s="385"/>
      <c r="Q1325" s="386" t="s">
        <v>11</v>
      </c>
      <c r="R1325" s="383">
        <v>47</v>
      </c>
      <c r="S1325" s="383">
        <v>236</v>
      </c>
      <c r="T1325" s="386" t="s">
        <v>36</v>
      </c>
      <c r="U1325" s="386">
        <v>57</v>
      </c>
      <c r="V1325" s="386">
        <v>233</v>
      </c>
      <c r="W1325" s="386" t="s">
        <v>834</v>
      </c>
      <c r="X1325" s="383">
        <v>52</v>
      </c>
      <c r="Y1325" s="383">
        <v>236</v>
      </c>
      <c r="Z1325" s="386" t="s">
        <v>36</v>
      </c>
      <c r="AA1325" s="386">
        <v>51</v>
      </c>
      <c r="AB1325" s="386">
        <v>233</v>
      </c>
      <c r="AC1325" s="386" t="s">
        <v>834</v>
      </c>
      <c r="AD1325" s="383" t="s">
        <v>214</v>
      </c>
      <c r="AE1325" s="383" t="s">
        <v>36</v>
      </c>
      <c r="AF1325" s="383">
        <v>77</v>
      </c>
      <c r="AG1325" s="383" t="s">
        <v>35</v>
      </c>
      <c r="AH1325" s="383" t="s">
        <v>34</v>
      </c>
      <c r="AI1325" s="383" t="s">
        <v>36</v>
      </c>
      <c r="AJ1325" s="383" t="s">
        <v>3554</v>
      </c>
      <c r="AK1325" s="384" t="str">
        <f t="shared" si="41"/>
        <v>NO</v>
      </c>
      <c r="AL1325" s="384" t="str">
        <f t="shared" si="42"/>
        <v>NO</v>
      </c>
    </row>
    <row r="1326" spans="1:38" x14ac:dyDescent="0.25">
      <c r="A1326" s="381" t="s">
        <v>3224</v>
      </c>
      <c r="B1326" s="382" t="s">
        <v>149</v>
      </c>
      <c r="C1326" s="382" t="s">
        <v>30</v>
      </c>
      <c r="D1326" s="382" t="s">
        <v>150</v>
      </c>
      <c r="E1326" s="382" t="s">
        <v>836</v>
      </c>
      <c r="F1326" s="383">
        <v>98</v>
      </c>
      <c r="G1326" s="383">
        <v>43</v>
      </c>
      <c r="H1326" s="383" t="s">
        <v>835</v>
      </c>
      <c r="I1326" s="383">
        <v>100</v>
      </c>
      <c r="J1326" s="383">
        <v>43</v>
      </c>
      <c r="K1326" s="383" t="s">
        <v>835</v>
      </c>
      <c r="L1326" s="385"/>
      <c r="M1326" s="383">
        <v>15</v>
      </c>
      <c r="N1326" s="383" t="s">
        <v>11</v>
      </c>
      <c r="O1326" s="385"/>
      <c r="P1326" s="385">
        <v>7</v>
      </c>
      <c r="Q1326" s="386" t="s">
        <v>11</v>
      </c>
      <c r="R1326" s="383"/>
      <c r="S1326" s="383">
        <v>38</v>
      </c>
      <c r="T1326" s="386" t="s">
        <v>36</v>
      </c>
      <c r="U1326" s="386"/>
      <c r="V1326" s="386">
        <v>35</v>
      </c>
      <c r="W1326" s="386" t="s">
        <v>834</v>
      </c>
      <c r="X1326" s="383"/>
      <c r="Y1326" s="383">
        <v>39</v>
      </c>
      <c r="Z1326" s="386" t="s">
        <v>36</v>
      </c>
      <c r="AA1326" s="386"/>
      <c r="AB1326" s="386">
        <v>35</v>
      </c>
      <c r="AC1326" s="386" t="s">
        <v>834</v>
      </c>
      <c r="AD1326" s="383"/>
      <c r="AE1326" s="383" t="s">
        <v>36</v>
      </c>
      <c r="AF1326" s="383">
        <v>82</v>
      </c>
      <c r="AG1326" s="383" t="s">
        <v>40</v>
      </c>
      <c r="AH1326" s="383" t="s">
        <v>34</v>
      </c>
      <c r="AI1326" s="383" t="s">
        <v>36</v>
      </c>
      <c r="AJ1326" s="383" t="s">
        <v>3554</v>
      </c>
      <c r="AK1326" s="384" t="str">
        <f t="shared" si="41"/>
        <v>NO</v>
      </c>
      <c r="AL1326" s="384" t="str">
        <f t="shared" si="42"/>
        <v>NO</v>
      </c>
    </row>
    <row r="1327" spans="1:38" x14ac:dyDescent="0.25">
      <c r="A1327" s="381" t="s">
        <v>3224</v>
      </c>
      <c r="B1327" s="382" t="s">
        <v>151</v>
      </c>
      <c r="C1327" s="382" t="s">
        <v>30</v>
      </c>
      <c r="D1327" s="382" t="s">
        <v>152</v>
      </c>
      <c r="E1327" s="382" t="s">
        <v>836</v>
      </c>
      <c r="F1327" s="383">
        <v>100</v>
      </c>
      <c r="G1327" s="383">
        <v>85</v>
      </c>
      <c r="H1327" s="383" t="s">
        <v>835</v>
      </c>
      <c r="I1327" s="383">
        <v>100</v>
      </c>
      <c r="J1327" s="383">
        <v>85</v>
      </c>
      <c r="K1327" s="383" t="s">
        <v>835</v>
      </c>
      <c r="L1327" s="385"/>
      <c r="M1327" s="383">
        <v>33</v>
      </c>
      <c r="N1327" s="383" t="s">
        <v>835</v>
      </c>
      <c r="O1327" s="385"/>
      <c r="P1327" s="385"/>
      <c r="Q1327" s="386" t="s">
        <v>11</v>
      </c>
      <c r="R1327" s="383"/>
      <c r="S1327" s="383">
        <v>84</v>
      </c>
      <c r="T1327" s="386" t="s">
        <v>11</v>
      </c>
      <c r="U1327" s="386"/>
      <c r="V1327" s="386">
        <v>84</v>
      </c>
      <c r="W1327" s="386" t="s">
        <v>11</v>
      </c>
      <c r="X1327" s="383"/>
      <c r="Y1327" s="383">
        <v>84</v>
      </c>
      <c r="Z1327" s="386" t="s">
        <v>11</v>
      </c>
      <c r="AA1327" s="386"/>
      <c r="AB1327" s="386">
        <v>84</v>
      </c>
      <c r="AC1327" s="386" t="s">
        <v>11</v>
      </c>
      <c r="AD1327" s="383" t="s">
        <v>33</v>
      </c>
      <c r="AE1327" s="383" t="s">
        <v>34</v>
      </c>
      <c r="AF1327" s="383">
        <v>100</v>
      </c>
      <c r="AG1327" s="383" t="s">
        <v>40</v>
      </c>
      <c r="AH1327" s="383" t="s">
        <v>36</v>
      </c>
      <c r="AI1327" s="383" t="s">
        <v>34</v>
      </c>
      <c r="AJ1327" s="383" t="s">
        <v>3554</v>
      </c>
      <c r="AK1327" s="384" t="str">
        <f t="shared" si="41"/>
        <v>NA</v>
      </c>
      <c r="AL1327" s="384" t="str">
        <f t="shared" si="42"/>
        <v>NA</v>
      </c>
    </row>
    <row r="1328" spans="1:38" x14ac:dyDescent="0.25">
      <c r="A1328" s="381" t="s">
        <v>3224</v>
      </c>
      <c r="B1328" s="382" t="s">
        <v>153</v>
      </c>
      <c r="C1328" s="382" t="s">
        <v>30</v>
      </c>
      <c r="D1328" s="382" t="s">
        <v>2312</v>
      </c>
      <c r="E1328" s="382" t="s">
        <v>836</v>
      </c>
      <c r="F1328" s="383">
        <v>100</v>
      </c>
      <c r="G1328" s="383">
        <v>117</v>
      </c>
      <c r="H1328" s="383" t="s">
        <v>835</v>
      </c>
      <c r="I1328" s="383">
        <v>100</v>
      </c>
      <c r="J1328" s="383">
        <v>117</v>
      </c>
      <c r="K1328" s="383" t="s">
        <v>835</v>
      </c>
      <c r="L1328" s="385"/>
      <c r="M1328" s="383">
        <v>30</v>
      </c>
      <c r="N1328" s="383" t="s">
        <v>835</v>
      </c>
      <c r="O1328" s="385"/>
      <c r="P1328" s="385"/>
      <c r="Q1328" s="386" t="s">
        <v>11</v>
      </c>
      <c r="R1328" s="383">
        <v>77</v>
      </c>
      <c r="S1328" s="383">
        <v>117</v>
      </c>
      <c r="T1328" s="386" t="s">
        <v>36</v>
      </c>
      <c r="U1328" s="386">
        <v>77</v>
      </c>
      <c r="V1328" s="386">
        <v>117</v>
      </c>
      <c r="W1328" s="386" t="s">
        <v>834</v>
      </c>
      <c r="X1328" s="383">
        <v>76</v>
      </c>
      <c r="Y1328" s="383">
        <v>117</v>
      </c>
      <c r="Z1328" s="386" t="s">
        <v>36</v>
      </c>
      <c r="AA1328" s="386">
        <v>72</v>
      </c>
      <c r="AB1328" s="386">
        <v>116</v>
      </c>
      <c r="AC1328" s="386" t="s">
        <v>834</v>
      </c>
      <c r="AD1328" s="383" t="s">
        <v>33</v>
      </c>
      <c r="AE1328" s="383" t="s">
        <v>36</v>
      </c>
      <c r="AF1328" s="383">
        <v>95</v>
      </c>
      <c r="AG1328" s="383" t="s">
        <v>35</v>
      </c>
      <c r="AH1328" s="383" t="s">
        <v>36</v>
      </c>
      <c r="AI1328" s="383" t="s">
        <v>36</v>
      </c>
      <c r="AJ1328" s="383" t="s">
        <v>3554</v>
      </c>
      <c r="AK1328" s="384" t="str">
        <f t="shared" si="41"/>
        <v>NO</v>
      </c>
      <c r="AL1328" s="384" t="str">
        <f t="shared" si="42"/>
        <v>NO</v>
      </c>
    </row>
    <row r="1329" spans="1:38" x14ac:dyDescent="0.25">
      <c r="A1329" s="381" t="s">
        <v>3224</v>
      </c>
      <c r="B1329" s="382" t="s">
        <v>154</v>
      </c>
      <c r="C1329" s="382" t="s">
        <v>30</v>
      </c>
      <c r="D1329" s="382" t="s">
        <v>155</v>
      </c>
      <c r="E1329" s="382" t="s">
        <v>836</v>
      </c>
      <c r="F1329" s="383">
        <v>100</v>
      </c>
      <c r="G1329" s="383">
        <v>377</v>
      </c>
      <c r="H1329" s="383" t="s">
        <v>835</v>
      </c>
      <c r="I1329" s="383">
        <v>100</v>
      </c>
      <c r="J1329" s="383">
        <v>377</v>
      </c>
      <c r="K1329" s="383" t="s">
        <v>835</v>
      </c>
      <c r="L1329" s="385"/>
      <c r="M1329" s="383">
        <v>127</v>
      </c>
      <c r="N1329" s="383" t="s">
        <v>835</v>
      </c>
      <c r="O1329" s="385"/>
      <c r="P1329" s="385"/>
      <c r="Q1329" s="386" t="s">
        <v>11</v>
      </c>
      <c r="R1329" s="383">
        <v>86</v>
      </c>
      <c r="S1329" s="383">
        <v>363</v>
      </c>
      <c r="T1329" s="386" t="s">
        <v>34</v>
      </c>
      <c r="U1329" s="386">
        <v>87</v>
      </c>
      <c r="V1329" s="386">
        <v>360</v>
      </c>
      <c r="W1329" s="386" t="s">
        <v>11</v>
      </c>
      <c r="X1329" s="383">
        <v>88</v>
      </c>
      <c r="Y1329" s="383">
        <v>363</v>
      </c>
      <c r="Z1329" s="386" t="s">
        <v>34</v>
      </c>
      <c r="AA1329" s="386">
        <v>82</v>
      </c>
      <c r="AB1329" s="386">
        <v>360</v>
      </c>
      <c r="AC1329" s="386" t="s">
        <v>11</v>
      </c>
      <c r="AD1329" s="383" t="s">
        <v>33</v>
      </c>
      <c r="AE1329" s="383" t="s">
        <v>36</v>
      </c>
      <c r="AF1329" s="383">
        <v>95</v>
      </c>
      <c r="AG1329" s="383" t="s">
        <v>35</v>
      </c>
      <c r="AH1329" s="383" t="s">
        <v>34</v>
      </c>
      <c r="AI1329" s="383" t="s">
        <v>36</v>
      </c>
      <c r="AJ1329" s="383" t="s">
        <v>3554</v>
      </c>
      <c r="AK1329" s="384" t="str">
        <f t="shared" si="41"/>
        <v>Yes-AB</v>
      </c>
      <c r="AL1329" s="384" t="str">
        <f t="shared" si="42"/>
        <v>Yes-AB</v>
      </c>
    </row>
    <row r="1330" spans="1:38" x14ac:dyDescent="0.25">
      <c r="A1330" s="381" t="s">
        <v>3224</v>
      </c>
      <c r="B1330" s="382" t="s">
        <v>156</v>
      </c>
      <c r="C1330" s="382" t="s">
        <v>30</v>
      </c>
      <c r="D1330" s="382" t="s">
        <v>157</v>
      </c>
      <c r="E1330" s="382" t="s">
        <v>836</v>
      </c>
      <c r="F1330" s="383">
        <v>100</v>
      </c>
      <c r="G1330" s="383">
        <v>305</v>
      </c>
      <c r="H1330" s="383" t="s">
        <v>835</v>
      </c>
      <c r="I1330" s="383">
        <v>100</v>
      </c>
      <c r="J1330" s="383">
        <v>305</v>
      </c>
      <c r="K1330" s="383" t="s">
        <v>835</v>
      </c>
      <c r="L1330" s="385"/>
      <c r="M1330" s="383">
        <v>113</v>
      </c>
      <c r="N1330" s="383" t="s">
        <v>835</v>
      </c>
      <c r="O1330" s="385"/>
      <c r="P1330" s="385"/>
      <c r="Q1330" s="386" t="s">
        <v>11</v>
      </c>
      <c r="R1330" s="383">
        <v>73</v>
      </c>
      <c r="S1330" s="383">
        <v>294</v>
      </c>
      <c r="T1330" s="386" t="s">
        <v>34</v>
      </c>
      <c r="U1330" s="386">
        <v>72</v>
      </c>
      <c r="V1330" s="386">
        <v>294</v>
      </c>
      <c r="W1330" s="386" t="s">
        <v>11</v>
      </c>
      <c r="X1330" s="383">
        <v>71</v>
      </c>
      <c r="Y1330" s="383">
        <v>294</v>
      </c>
      <c r="Z1330" s="386" t="s">
        <v>34</v>
      </c>
      <c r="AA1330" s="386">
        <v>68</v>
      </c>
      <c r="AB1330" s="386">
        <v>294</v>
      </c>
      <c r="AC1330" s="386" t="s">
        <v>11</v>
      </c>
      <c r="AD1330" s="383" t="s">
        <v>33</v>
      </c>
      <c r="AE1330" s="383" t="s">
        <v>36</v>
      </c>
      <c r="AF1330" s="383">
        <v>92</v>
      </c>
      <c r="AG1330" s="383" t="s">
        <v>40</v>
      </c>
      <c r="AH1330" s="383" t="s">
        <v>36</v>
      </c>
      <c r="AI1330" s="383" t="s">
        <v>34</v>
      </c>
      <c r="AJ1330" s="383" t="s">
        <v>3554</v>
      </c>
      <c r="AK1330" s="384" t="str">
        <f t="shared" si="41"/>
        <v>Yes-SH</v>
      </c>
      <c r="AL1330" s="384" t="str">
        <f t="shared" si="42"/>
        <v>Yes-SH</v>
      </c>
    </row>
    <row r="1331" spans="1:38" x14ac:dyDescent="0.25">
      <c r="A1331" s="381" t="s">
        <v>3224</v>
      </c>
      <c r="B1331" s="382" t="s">
        <v>845</v>
      </c>
      <c r="C1331" s="382" t="s">
        <v>30</v>
      </c>
      <c r="D1331" s="382" t="s">
        <v>2236</v>
      </c>
      <c r="E1331" s="382" t="s">
        <v>836</v>
      </c>
      <c r="F1331" s="383">
        <v>100</v>
      </c>
      <c r="G1331" s="383">
        <v>118</v>
      </c>
      <c r="H1331" s="383" t="s">
        <v>835</v>
      </c>
      <c r="I1331" s="383">
        <v>100</v>
      </c>
      <c r="J1331" s="383">
        <v>118</v>
      </c>
      <c r="K1331" s="383" t="s">
        <v>835</v>
      </c>
      <c r="L1331" s="385"/>
      <c r="M1331" s="383">
        <v>29</v>
      </c>
      <c r="N1331" s="383" t="s">
        <v>11</v>
      </c>
      <c r="O1331" s="385"/>
      <c r="P1331" s="385"/>
      <c r="Q1331" s="386" t="s">
        <v>11</v>
      </c>
      <c r="R1331" s="383">
        <v>53</v>
      </c>
      <c r="S1331" s="383">
        <v>107</v>
      </c>
      <c r="T1331" s="386" t="s">
        <v>36</v>
      </c>
      <c r="U1331" s="386">
        <v>61</v>
      </c>
      <c r="V1331" s="386">
        <v>104</v>
      </c>
      <c r="W1331" s="386" t="s">
        <v>834</v>
      </c>
      <c r="X1331" s="383">
        <v>60</v>
      </c>
      <c r="Y1331" s="383">
        <v>107</v>
      </c>
      <c r="Z1331" s="386" t="s">
        <v>36</v>
      </c>
      <c r="AA1331" s="386">
        <v>63</v>
      </c>
      <c r="AB1331" s="386">
        <v>104</v>
      </c>
      <c r="AC1331" s="386" t="s">
        <v>834</v>
      </c>
      <c r="AD1331" s="383" t="s">
        <v>33</v>
      </c>
      <c r="AE1331" s="383" t="s">
        <v>36</v>
      </c>
      <c r="AF1331" s="383">
        <v>85</v>
      </c>
      <c r="AG1331" s="383" t="s">
        <v>35</v>
      </c>
      <c r="AH1331" s="383" t="s">
        <v>34</v>
      </c>
      <c r="AI1331" s="383" t="s">
        <v>34</v>
      </c>
      <c r="AJ1331" s="383" t="s">
        <v>3554</v>
      </c>
      <c r="AK1331" s="384" t="str">
        <f t="shared" si="41"/>
        <v>NO</v>
      </c>
      <c r="AL1331" s="384" t="str">
        <f t="shared" si="42"/>
        <v>NO</v>
      </c>
    </row>
    <row r="1332" spans="1:38" x14ac:dyDescent="0.25">
      <c r="A1332" s="381" t="s">
        <v>3224</v>
      </c>
      <c r="B1332" s="382" t="s">
        <v>846</v>
      </c>
      <c r="C1332" s="382" t="s">
        <v>30</v>
      </c>
      <c r="D1332" s="382" t="s">
        <v>2237</v>
      </c>
      <c r="E1332" s="382" t="s">
        <v>836</v>
      </c>
      <c r="F1332" s="383">
        <v>100</v>
      </c>
      <c r="G1332" s="383">
        <v>110</v>
      </c>
      <c r="H1332" s="383" t="s">
        <v>835</v>
      </c>
      <c r="I1332" s="383">
        <v>100</v>
      </c>
      <c r="J1332" s="383">
        <v>110</v>
      </c>
      <c r="K1332" s="383" t="s">
        <v>835</v>
      </c>
      <c r="L1332" s="385"/>
      <c r="M1332" s="383">
        <v>32</v>
      </c>
      <c r="N1332" s="383" t="s">
        <v>835</v>
      </c>
      <c r="O1332" s="385"/>
      <c r="P1332" s="385"/>
      <c r="Q1332" s="386" t="s">
        <v>11</v>
      </c>
      <c r="R1332" s="383">
        <v>63</v>
      </c>
      <c r="S1332" s="383">
        <v>108</v>
      </c>
      <c r="T1332" s="386" t="s">
        <v>34</v>
      </c>
      <c r="U1332" s="386">
        <v>62</v>
      </c>
      <c r="V1332" s="386">
        <v>108</v>
      </c>
      <c r="W1332" s="386" t="s">
        <v>11</v>
      </c>
      <c r="X1332" s="383">
        <v>78</v>
      </c>
      <c r="Y1332" s="383">
        <v>108</v>
      </c>
      <c r="Z1332" s="386" t="s">
        <v>34</v>
      </c>
      <c r="AA1332" s="386">
        <v>67</v>
      </c>
      <c r="AB1332" s="386">
        <v>108</v>
      </c>
      <c r="AC1332" s="386" t="s">
        <v>11</v>
      </c>
      <c r="AD1332" s="383" t="s">
        <v>57</v>
      </c>
      <c r="AE1332" s="383" t="s">
        <v>36</v>
      </c>
      <c r="AF1332" s="383">
        <v>90</v>
      </c>
      <c r="AG1332" s="383" t="s">
        <v>35</v>
      </c>
      <c r="AH1332" s="383" t="s">
        <v>34</v>
      </c>
      <c r="AI1332" s="383" t="s">
        <v>34</v>
      </c>
      <c r="AJ1332" s="383" t="s">
        <v>3554</v>
      </c>
      <c r="AK1332" s="384" t="str">
        <f t="shared" si="41"/>
        <v>Yes-SH</v>
      </c>
      <c r="AL1332" s="384" t="str">
        <f t="shared" si="42"/>
        <v>Yes-SH</v>
      </c>
    </row>
    <row r="1333" spans="1:38" x14ac:dyDescent="0.25">
      <c r="A1333" s="381" t="s">
        <v>3224</v>
      </c>
      <c r="B1333" s="382" t="s">
        <v>159</v>
      </c>
      <c r="C1333" s="382" t="s">
        <v>30</v>
      </c>
      <c r="D1333" s="382" t="s">
        <v>160</v>
      </c>
      <c r="E1333" s="382" t="s">
        <v>836</v>
      </c>
      <c r="F1333" s="383">
        <v>100</v>
      </c>
      <c r="G1333" s="383">
        <v>355</v>
      </c>
      <c r="H1333" s="383" t="s">
        <v>835</v>
      </c>
      <c r="I1333" s="383">
        <v>100</v>
      </c>
      <c r="J1333" s="383">
        <v>355</v>
      </c>
      <c r="K1333" s="383" t="s">
        <v>835</v>
      </c>
      <c r="L1333" s="385"/>
      <c r="M1333" s="383">
        <v>117</v>
      </c>
      <c r="N1333" s="383" t="s">
        <v>835</v>
      </c>
      <c r="O1333" s="385"/>
      <c r="P1333" s="385"/>
      <c r="Q1333" s="386" t="s">
        <v>11</v>
      </c>
      <c r="R1333" s="383">
        <v>75</v>
      </c>
      <c r="S1333" s="383">
        <v>349</v>
      </c>
      <c r="T1333" s="386" t="s">
        <v>36</v>
      </c>
      <c r="U1333" s="386">
        <v>76</v>
      </c>
      <c r="V1333" s="386">
        <v>337</v>
      </c>
      <c r="W1333" s="386" t="s">
        <v>834</v>
      </c>
      <c r="X1333" s="383">
        <v>75</v>
      </c>
      <c r="Y1333" s="383">
        <v>347</v>
      </c>
      <c r="Z1333" s="386" t="s">
        <v>36</v>
      </c>
      <c r="AA1333" s="386">
        <v>76</v>
      </c>
      <c r="AB1333" s="386">
        <v>335</v>
      </c>
      <c r="AC1333" s="386" t="s">
        <v>834</v>
      </c>
      <c r="AD1333" s="383" t="s">
        <v>33</v>
      </c>
      <c r="AE1333" s="383" t="s">
        <v>36</v>
      </c>
      <c r="AF1333" s="383">
        <v>90</v>
      </c>
      <c r="AG1333" s="383" t="s">
        <v>40</v>
      </c>
      <c r="AH1333" s="383" t="s">
        <v>34</v>
      </c>
      <c r="AI1333" s="383" t="s">
        <v>34</v>
      </c>
      <c r="AJ1333" s="383" t="s">
        <v>3554</v>
      </c>
      <c r="AK1333" s="384" t="str">
        <f t="shared" si="41"/>
        <v>NO</v>
      </c>
      <c r="AL1333" s="384" t="str">
        <f t="shared" si="42"/>
        <v>NO</v>
      </c>
    </row>
    <row r="1334" spans="1:38" x14ac:dyDescent="0.25">
      <c r="A1334" s="381" t="s">
        <v>3224</v>
      </c>
      <c r="B1334" s="382" t="s">
        <v>161</v>
      </c>
      <c r="C1334" s="382" t="s">
        <v>30</v>
      </c>
      <c r="D1334" s="382" t="s">
        <v>162</v>
      </c>
      <c r="E1334" s="382" t="s">
        <v>836</v>
      </c>
      <c r="F1334" s="383">
        <v>100</v>
      </c>
      <c r="G1334" s="383">
        <v>168</v>
      </c>
      <c r="H1334" s="383" t="s">
        <v>835</v>
      </c>
      <c r="I1334" s="383">
        <v>100</v>
      </c>
      <c r="J1334" s="383">
        <v>168</v>
      </c>
      <c r="K1334" s="383" t="s">
        <v>835</v>
      </c>
      <c r="L1334" s="385"/>
      <c r="M1334" s="383">
        <v>51</v>
      </c>
      <c r="N1334" s="383" t="s">
        <v>835</v>
      </c>
      <c r="O1334" s="385"/>
      <c r="P1334" s="385"/>
      <c r="Q1334" s="386" t="s">
        <v>11</v>
      </c>
      <c r="R1334" s="383">
        <v>68</v>
      </c>
      <c r="S1334" s="383">
        <v>167</v>
      </c>
      <c r="T1334" s="386" t="s">
        <v>36</v>
      </c>
      <c r="U1334" s="386">
        <v>74</v>
      </c>
      <c r="V1334" s="386">
        <v>163</v>
      </c>
      <c r="W1334" s="386" t="s">
        <v>834</v>
      </c>
      <c r="X1334" s="383">
        <v>68</v>
      </c>
      <c r="Y1334" s="383">
        <v>167</v>
      </c>
      <c r="Z1334" s="386" t="s">
        <v>36</v>
      </c>
      <c r="AA1334" s="386">
        <v>69</v>
      </c>
      <c r="AB1334" s="386">
        <v>163</v>
      </c>
      <c r="AC1334" s="386" t="s">
        <v>834</v>
      </c>
      <c r="AD1334" s="383" t="s">
        <v>33</v>
      </c>
      <c r="AE1334" s="383" t="s">
        <v>36</v>
      </c>
      <c r="AF1334" s="383">
        <v>87</v>
      </c>
      <c r="AG1334" s="383" t="s">
        <v>35</v>
      </c>
      <c r="AH1334" s="383" t="s">
        <v>36</v>
      </c>
      <c r="AI1334" s="383" t="s">
        <v>36</v>
      </c>
      <c r="AJ1334" s="383" t="s">
        <v>3554</v>
      </c>
      <c r="AK1334" s="384" t="str">
        <f t="shared" si="41"/>
        <v>NO</v>
      </c>
      <c r="AL1334" s="384" t="str">
        <f t="shared" si="42"/>
        <v>NO</v>
      </c>
    </row>
    <row r="1335" spans="1:38" x14ac:dyDescent="0.25">
      <c r="A1335" s="381" t="s">
        <v>3224</v>
      </c>
      <c r="B1335" s="382" t="s">
        <v>847</v>
      </c>
      <c r="C1335" s="382" t="s">
        <v>30</v>
      </c>
      <c r="D1335" s="382" t="s">
        <v>2257</v>
      </c>
      <c r="E1335" s="382" t="s">
        <v>836</v>
      </c>
      <c r="F1335" s="383"/>
      <c r="G1335" s="383">
        <v>6</v>
      </c>
      <c r="H1335" s="383" t="s">
        <v>11</v>
      </c>
      <c r="I1335" s="383"/>
      <c r="J1335" s="383">
        <v>6</v>
      </c>
      <c r="K1335" s="383" t="s">
        <v>11</v>
      </c>
      <c r="L1335" s="385"/>
      <c r="M1335" s="383">
        <v>2</v>
      </c>
      <c r="N1335" s="383" t="s">
        <v>11</v>
      </c>
      <c r="O1335" s="385"/>
      <c r="P1335" s="385"/>
      <c r="Q1335" s="386" t="s">
        <v>11</v>
      </c>
      <c r="R1335" s="383"/>
      <c r="S1335" s="383">
        <v>6</v>
      </c>
      <c r="T1335" s="386" t="s">
        <v>11</v>
      </c>
      <c r="U1335" s="386"/>
      <c r="V1335" s="386">
        <v>5</v>
      </c>
      <c r="W1335" s="386" t="s">
        <v>11</v>
      </c>
      <c r="X1335" s="383"/>
      <c r="Y1335" s="383">
        <v>6</v>
      </c>
      <c r="Z1335" s="386" t="s">
        <v>11</v>
      </c>
      <c r="AA1335" s="386"/>
      <c r="AB1335" s="386">
        <v>5</v>
      </c>
      <c r="AC1335" s="386" t="s">
        <v>11</v>
      </c>
      <c r="AD1335" s="383"/>
      <c r="AE1335" s="383" t="s">
        <v>36</v>
      </c>
      <c r="AF1335" s="383">
        <v>82</v>
      </c>
      <c r="AG1335" s="383" t="s">
        <v>40</v>
      </c>
      <c r="AH1335" s="383" t="s">
        <v>36</v>
      </c>
      <c r="AI1335" s="383" t="s">
        <v>34</v>
      </c>
      <c r="AJ1335" s="383" t="s">
        <v>3554</v>
      </c>
      <c r="AK1335" s="384" t="str">
        <f t="shared" si="41"/>
        <v>NA</v>
      </c>
      <c r="AL1335" s="384" t="str">
        <f t="shared" si="42"/>
        <v>NA</v>
      </c>
    </row>
    <row r="1336" spans="1:38" x14ac:dyDescent="0.25">
      <c r="A1336" s="381" t="s">
        <v>3224</v>
      </c>
      <c r="B1336" s="382" t="s">
        <v>163</v>
      </c>
      <c r="C1336" s="382" t="s">
        <v>30</v>
      </c>
      <c r="D1336" s="382" t="s">
        <v>164</v>
      </c>
      <c r="E1336" s="382" t="s">
        <v>836</v>
      </c>
      <c r="F1336" s="383">
        <v>100</v>
      </c>
      <c r="G1336" s="383">
        <v>265</v>
      </c>
      <c r="H1336" s="383" t="s">
        <v>835</v>
      </c>
      <c r="I1336" s="383">
        <v>100</v>
      </c>
      <c r="J1336" s="383">
        <v>265</v>
      </c>
      <c r="K1336" s="383" t="s">
        <v>835</v>
      </c>
      <c r="L1336" s="385"/>
      <c r="M1336" s="383">
        <v>80</v>
      </c>
      <c r="N1336" s="383" t="s">
        <v>835</v>
      </c>
      <c r="O1336" s="385"/>
      <c r="P1336" s="385"/>
      <c r="Q1336" s="386" t="s">
        <v>11</v>
      </c>
      <c r="R1336" s="383">
        <v>66</v>
      </c>
      <c r="S1336" s="383">
        <v>236</v>
      </c>
      <c r="T1336" s="386" t="s">
        <v>36</v>
      </c>
      <c r="U1336" s="386">
        <v>70</v>
      </c>
      <c r="V1336" s="386">
        <v>234</v>
      </c>
      <c r="W1336" s="386" t="s">
        <v>834</v>
      </c>
      <c r="X1336" s="383">
        <v>72</v>
      </c>
      <c r="Y1336" s="383">
        <v>236</v>
      </c>
      <c r="Z1336" s="386" t="s">
        <v>36</v>
      </c>
      <c r="AA1336" s="386">
        <v>73</v>
      </c>
      <c r="AB1336" s="386">
        <v>234</v>
      </c>
      <c r="AC1336" s="386" t="s">
        <v>834</v>
      </c>
      <c r="AD1336" s="383" t="s">
        <v>33</v>
      </c>
      <c r="AE1336" s="383" t="s">
        <v>36</v>
      </c>
      <c r="AF1336" s="383">
        <v>79</v>
      </c>
      <c r="AG1336" s="383" t="s">
        <v>35</v>
      </c>
      <c r="AH1336" s="383" t="s">
        <v>34</v>
      </c>
      <c r="AI1336" s="383" t="s">
        <v>36</v>
      </c>
      <c r="AJ1336" s="383" t="s">
        <v>3554</v>
      </c>
      <c r="AK1336" s="384" t="str">
        <f t="shared" si="41"/>
        <v>NO</v>
      </c>
      <c r="AL1336" s="384" t="str">
        <f t="shared" si="42"/>
        <v>NO</v>
      </c>
    </row>
    <row r="1337" spans="1:38" x14ac:dyDescent="0.25">
      <c r="A1337" s="381" t="s">
        <v>3224</v>
      </c>
      <c r="B1337" s="382" t="s">
        <v>165</v>
      </c>
      <c r="C1337" s="382" t="s">
        <v>30</v>
      </c>
      <c r="D1337" s="382" t="s">
        <v>166</v>
      </c>
      <c r="E1337" s="382" t="s">
        <v>836</v>
      </c>
      <c r="F1337" s="383">
        <v>100</v>
      </c>
      <c r="G1337" s="383">
        <v>769</v>
      </c>
      <c r="H1337" s="383" t="s">
        <v>835</v>
      </c>
      <c r="I1337" s="383">
        <v>100</v>
      </c>
      <c r="J1337" s="383">
        <v>769</v>
      </c>
      <c r="K1337" s="383" t="s">
        <v>835</v>
      </c>
      <c r="L1337" s="385"/>
      <c r="M1337" s="383">
        <v>244</v>
      </c>
      <c r="N1337" s="383" t="s">
        <v>835</v>
      </c>
      <c r="O1337" s="385"/>
      <c r="P1337" s="385"/>
      <c r="Q1337" s="386" t="s">
        <v>11</v>
      </c>
      <c r="R1337" s="383">
        <v>67</v>
      </c>
      <c r="S1337" s="383">
        <v>719</v>
      </c>
      <c r="T1337" s="386" t="s">
        <v>36</v>
      </c>
      <c r="U1337" s="386">
        <v>68</v>
      </c>
      <c r="V1337" s="386">
        <v>702</v>
      </c>
      <c r="W1337" s="386" t="s">
        <v>834</v>
      </c>
      <c r="X1337" s="383">
        <v>61</v>
      </c>
      <c r="Y1337" s="383">
        <v>719</v>
      </c>
      <c r="Z1337" s="386" t="s">
        <v>36</v>
      </c>
      <c r="AA1337" s="386">
        <v>59</v>
      </c>
      <c r="AB1337" s="386">
        <v>702</v>
      </c>
      <c r="AC1337" s="386" t="s">
        <v>834</v>
      </c>
      <c r="AD1337" s="383" t="s">
        <v>33</v>
      </c>
      <c r="AE1337" s="383" t="s">
        <v>36</v>
      </c>
      <c r="AF1337" s="383">
        <v>74</v>
      </c>
      <c r="AG1337" s="383" t="s">
        <v>40</v>
      </c>
      <c r="AH1337" s="383" t="s">
        <v>34</v>
      </c>
      <c r="AI1337" s="383" t="s">
        <v>36</v>
      </c>
      <c r="AJ1337" s="383" t="s">
        <v>3554</v>
      </c>
      <c r="AK1337" s="384" t="str">
        <f t="shared" si="41"/>
        <v>NO</v>
      </c>
      <c r="AL1337" s="384" t="str">
        <f t="shared" si="42"/>
        <v>NO</v>
      </c>
    </row>
    <row r="1338" spans="1:38" x14ac:dyDescent="0.25">
      <c r="A1338" s="381" t="s">
        <v>3224</v>
      </c>
      <c r="B1338" s="382" t="s">
        <v>167</v>
      </c>
      <c r="C1338" s="382" t="s">
        <v>30</v>
      </c>
      <c r="D1338" s="382" t="s">
        <v>168</v>
      </c>
      <c r="E1338" s="382" t="s">
        <v>836</v>
      </c>
      <c r="F1338" s="383">
        <v>100</v>
      </c>
      <c r="G1338" s="383">
        <v>322</v>
      </c>
      <c r="H1338" s="383" t="s">
        <v>835</v>
      </c>
      <c r="I1338" s="383">
        <v>100</v>
      </c>
      <c r="J1338" s="383">
        <v>322</v>
      </c>
      <c r="K1338" s="383" t="s">
        <v>835</v>
      </c>
      <c r="L1338" s="385"/>
      <c r="M1338" s="383">
        <v>103</v>
      </c>
      <c r="N1338" s="383" t="s">
        <v>835</v>
      </c>
      <c r="O1338" s="385"/>
      <c r="P1338" s="385"/>
      <c r="Q1338" s="386" t="s">
        <v>11</v>
      </c>
      <c r="R1338" s="383">
        <v>64</v>
      </c>
      <c r="S1338" s="383">
        <v>309</v>
      </c>
      <c r="T1338" s="386" t="s">
        <v>36</v>
      </c>
      <c r="U1338" s="386">
        <v>63</v>
      </c>
      <c r="V1338" s="386">
        <v>304</v>
      </c>
      <c r="W1338" s="386" t="s">
        <v>834</v>
      </c>
      <c r="X1338" s="383">
        <v>68</v>
      </c>
      <c r="Y1338" s="383">
        <v>309</v>
      </c>
      <c r="Z1338" s="386" t="s">
        <v>36</v>
      </c>
      <c r="AA1338" s="386">
        <v>68</v>
      </c>
      <c r="AB1338" s="386">
        <v>304</v>
      </c>
      <c r="AC1338" s="386" t="s">
        <v>834</v>
      </c>
      <c r="AD1338" s="383" t="s">
        <v>57</v>
      </c>
      <c r="AE1338" s="383" t="s">
        <v>36</v>
      </c>
      <c r="AF1338" s="383">
        <v>85</v>
      </c>
      <c r="AG1338" s="383" t="s">
        <v>35</v>
      </c>
      <c r="AH1338" s="383" t="s">
        <v>34</v>
      </c>
      <c r="AI1338" s="383" t="s">
        <v>36</v>
      </c>
      <c r="AJ1338" s="383" t="s">
        <v>3554</v>
      </c>
      <c r="AK1338" s="384" t="str">
        <f t="shared" si="41"/>
        <v>NO</v>
      </c>
      <c r="AL1338" s="384" t="str">
        <f t="shared" si="42"/>
        <v>NO</v>
      </c>
    </row>
    <row r="1339" spans="1:38" x14ac:dyDescent="0.25">
      <c r="A1339" s="381" t="s">
        <v>3224</v>
      </c>
      <c r="B1339" s="382" t="s">
        <v>169</v>
      </c>
      <c r="C1339" s="382" t="s">
        <v>30</v>
      </c>
      <c r="D1339" s="382" t="s">
        <v>170</v>
      </c>
      <c r="E1339" s="382" t="s">
        <v>836</v>
      </c>
      <c r="F1339" s="383">
        <v>100</v>
      </c>
      <c r="G1339" s="383">
        <v>290</v>
      </c>
      <c r="H1339" s="383" t="s">
        <v>835</v>
      </c>
      <c r="I1339" s="383">
        <v>100</v>
      </c>
      <c r="J1339" s="383">
        <v>290</v>
      </c>
      <c r="K1339" s="383" t="s">
        <v>835</v>
      </c>
      <c r="L1339" s="385"/>
      <c r="M1339" s="383">
        <v>87</v>
      </c>
      <c r="N1339" s="383" t="s">
        <v>835</v>
      </c>
      <c r="O1339" s="385"/>
      <c r="P1339" s="385"/>
      <c r="Q1339" s="386" t="s">
        <v>11</v>
      </c>
      <c r="R1339" s="383">
        <v>69</v>
      </c>
      <c r="S1339" s="383">
        <v>280</v>
      </c>
      <c r="T1339" s="386" t="s">
        <v>36</v>
      </c>
      <c r="U1339" s="386">
        <v>75</v>
      </c>
      <c r="V1339" s="386">
        <v>277</v>
      </c>
      <c r="W1339" s="386" t="s">
        <v>834</v>
      </c>
      <c r="X1339" s="383">
        <v>75</v>
      </c>
      <c r="Y1339" s="383">
        <v>280</v>
      </c>
      <c r="Z1339" s="386" t="s">
        <v>34</v>
      </c>
      <c r="AA1339" s="386">
        <v>73</v>
      </c>
      <c r="AB1339" s="386">
        <v>277</v>
      </c>
      <c r="AC1339" s="386" t="s">
        <v>11</v>
      </c>
      <c r="AD1339" s="383" t="s">
        <v>33</v>
      </c>
      <c r="AE1339" s="383" t="s">
        <v>36</v>
      </c>
      <c r="AF1339" s="383">
        <v>82</v>
      </c>
      <c r="AG1339" s="383" t="s">
        <v>35</v>
      </c>
      <c r="AH1339" s="383" t="s">
        <v>34</v>
      </c>
      <c r="AI1339" s="383" t="s">
        <v>36</v>
      </c>
      <c r="AJ1339" s="383" t="s">
        <v>3554</v>
      </c>
      <c r="AK1339" s="384" t="str">
        <f t="shared" si="41"/>
        <v>NO</v>
      </c>
      <c r="AL1339" s="384" t="str">
        <f t="shared" si="42"/>
        <v>Yes-SH</v>
      </c>
    </row>
    <row r="1340" spans="1:38" x14ac:dyDescent="0.25">
      <c r="A1340" s="381" t="s">
        <v>3224</v>
      </c>
      <c r="B1340" s="382" t="s">
        <v>171</v>
      </c>
      <c r="C1340" s="382" t="s">
        <v>30</v>
      </c>
      <c r="D1340" s="382" t="s">
        <v>172</v>
      </c>
      <c r="E1340" s="382" t="s">
        <v>836</v>
      </c>
      <c r="F1340" s="383">
        <v>100</v>
      </c>
      <c r="G1340" s="383">
        <v>124</v>
      </c>
      <c r="H1340" s="383" t="s">
        <v>835</v>
      </c>
      <c r="I1340" s="383">
        <v>100</v>
      </c>
      <c r="J1340" s="383">
        <v>124</v>
      </c>
      <c r="K1340" s="383" t="s">
        <v>835</v>
      </c>
      <c r="L1340" s="385"/>
      <c r="M1340" s="383">
        <v>34</v>
      </c>
      <c r="N1340" s="383" t="s">
        <v>835</v>
      </c>
      <c r="O1340" s="385"/>
      <c r="P1340" s="385"/>
      <c r="Q1340" s="386" t="s">
        <v>11</v>
      </c>
      <c r="R1340" s="383">
        <v>81</v>
      </c>
      <c r="S1340" s="383">
        <v>119</v>
      </c>
      <c r="T1340" s="386" t="s">
        <v>34</v>
      </c>
      <c r="U1340" s="386">
        <v>73</v>
      </c>
      <c r="V1340" s="386">
        <v>117</v>
      </c>
      <c r="W1340" s="386" t="s">
        <v>11</v>
      </c>
      <c r="X1340" s="383">
        <v>82</v>
      </c>
      <c r="Y1340" s="383">
        <v>119</v>
      </c>
      <c r="Z1340" s="386" t="s">
        <v>34</v>
      </c>
      <c r="AA1340" s="386">
        <v>74</v>
      </c>
      <c r="AB1340" s="386">
        <v>117</v>
      </c>
      <c r="AC1340" s="386" t="s">
        <v>11</v>
      </c>
      <c r="AD1340" s="383" t="s">
        <v>33</v>
      </c>
      <c r="AE1340" s="383" t="s">
        <v>36</v>
      </c>
      <c r="AF1340" s="383">
        <v>97</v>
      </c>
      <c r="AG1340" s="383" t="s">
        <v>35</v>
      </c>
      <c r="AH1340" s="383" t="s">
        <v>34</v>
      </c>
      <c r="AI1340" s="383" t="s">
        <v>36</v>
      </c>
      <c r="AJ1340" s="383" t="s">
        <v>3554</v>
      </c>
      <c r="AK1340" s="384" t="str">
        <f t="shared" si="41"/>
        <v>Yes-AB</v>
      </c>
      <c r="AL1340" s="384" t="str">
        <f t="shared" si="42"/>
        <v>Yes-AB</v>
      </c>
    </row>
    <row r="1341" spans="1:38" x14ac:dyDescent="0.25">
      <c r="A1341" s="381" t="s">
        <v>3224</v>
      </c>
      <c r="B1341" s="382" t="s">
        <v>173</v>
      </c>
      <c r="C1341" s="382" t="s">
        <v>30</v>
      </c>
      <c r="D1341" s="382" t="s">
        <v>174</v>
      </c>
      <c r="E1341" s="382" t="s">
        <v>836</v>
      </c>
      <c r="F1341" s="383">
        <v>100</v>
      </c>
      <c r="G1341" s="383">
        <v>530</v>
      </c>
      <c r="H1341" s="383" t="s">
        <v>835</v>
      </c>
      <c r="I1341" s="383">
        <v>100</v>
      </c>
      <c r="J1341" s="383">
        <v>530</v>
      </c>
      <c r="K1341" s="383" t="s">
        <v>835</v>
      </c>
      <c r="L1341" s="385"/>
      <c r="M1341" s="383">
        <v>174</v>
      </c>
      <c r="N1341" s="383" t="s">
        <v>835</v>
      </c>
      <c r="O1341" s="385"/>
      <c r="P1341" s="385"/>
      <c r="Q1341" s="386" t="s">
        <v>11</v>
      </c>
      <c r="R1341" s="383">
        <v>76</v>
      </c>
      <c r="S1341" s="383">
        <v>514</v>
      </c>
      <c r="T1341" s="386" t="s">
        <v>36</v>
      </c>
      <c r="U1341" s="386">
        <v>75</v>
      </c>
      <c r="V1341" s="386">
        <v>504</v>
      </c>
      <c r="W1341" s="386" t="s">
        <v>834</v>
      </c>
      <c r="X1341" s="383">
        <v>75</v>
      </c>
      <c r="Y1341" s="383">
        <v>516</v>
      </c>
      <c r="Z1341" s="386" t="s">
        <v>36</v>
      </c>
      <c r="AA1341" s="386">
        <v>76</v>
      </c>
      <c r="AB1341" s="386">
        <v>506</v>
      </c>
      <c r="AC1341" s="386" t="s">
        <v>834</v>
      </c>
      <c r="AD1341" s="383" t="s">
        <v>33</v>
      </c>
      <c r="AE1341" s="383" t="s">
        <v>36</v>
      </c>
      <c r="AF1341" s="383">
        <v>90</v>
      </c>
      <c r="AG1341" s="383" t="s">
        <v>40</v>
      </c>
      <c r="AH1341" s="383" t="s">
        <v>36</v>
      </c>
      <c r="AI1341" s="383" t="s">
        <v>36</v>
      </c>
      <c r="AJ1341" s="383" t="s">
        <v>3554</v>
      </c>
      <c r="AK1341" s="384" t="str">
        <f t="shared" si="41"/>
        <v>NO</v>
      </c>
      <c r="AL1341" s="384" t="str">
        <f t="shared" si="42"/>
        <v>NO</v>
      </c>
    </row>
    <row r="1342" spans="1:38" x14ac:dyDescent="0.25">
      <c r="A1342" s="381" t="s">
        <v>3224</v>
      </c>
      <c r="B1342" s="382" t="s">
        <v>175</v>
      </c>
      <c r="C1342" s="382" t="s">
        <v>30</v>
      </c>
      <c r="D1342" s="382" t="s">
        <v>176</v>
      </c>
      <c r="E1342" s="382" t="s">
        <v>836</v>
      </c>
      <c r="F1342" s="383">
        <v>100</v>
      </c>
      <c r="G1342" s="383">
        <v>170</v>
      </c>
      <c r="H1342" s="383" t="s">
        <v>835</v>
      </c>
      <c r="I1342" s="383">
        <v>100</v>
      </c>
      <c r="J1342" s="383">
        <v>170</v>
      </c>
      <c r="K1342" s="383" t="s">
        <v>835</v>
      </c>
      <c r="L1342" s="385">
        <v>91</v>
      </c>
      <c r="M1342" s="383">
        <v>44</v>
      </c>
      <c r="N1342" s="383" t="s">
        <v>835</v>
      </c>
      <c r="O1342" s="385"/>
      <c r="P1342" s="385"/>
      <c r="Q1342" s="386" t="s">
        <v>11</v>
      </c>
      <c r="R1342" s="383">
        <v>35</v>
      </c>
      <c r="S1342" s="383">
        <v>136</v>
      </c>
      <c r="T1342" s="386" t="s">
        <v>36</v>
      </c>
      <c r="U1342" s="386">
        <v>44</v>
      </c>
      <c r="V1342" s="386">
        <v>131</v>
      </c>
      <c r="W1342" s="386" t="s">
        <v>834</v>
      </c>
      <c r="X1342" s="383">
        <v>57</v>
      </c>
      <c r="Y1342" s="383">
        <v>136</v>
      </c>
      <c r="Z1342" s="386" t="s">
        <v>34</v>
      </c>
      <c r="AA1342" s="386">
        <v>64</v>
      </c>
      <c r="AB1342" s="386">
        <v>131</v>
      </c>
      <c r="AC1342" s="386" t="s">
        <v>11</v>
      </c>
      <c r="AD1342" s="383" t="s">
        <v>57</v>
      </c>
      <c r="AE1342" s="383" t="s">
        <v>36</v>
      </c>
      <c r="AF1342" s="383">
        <v>90</v>
      </c>
      <c r="AG1342" s="383" t="s">
        <v>35</v>
      </c>
      <c r="AH1342" s="383" t="s">
        <v>34</v>
      </c>
      <c r="AI1342" s="383" t="s">
        <v>36</v>
      </c>
      <c r="AJ1342" s="383" t="s">
        <v>3554</v>
      </c>
      <c r="AK1342" s="384" t="str">
        <f t="shared" si="41"/>
        <v>NO</v>
      </c>
      <c r="AL1342" s="384" t="str">
        <f t="shared" si="42"/>
        <v>Yes-SH</v>
      </c>
    </row>
    <row r="1343" spans="1:38" x14ac:dyDescent="0.25">
      <c r="A1343" s="381" t="s">
        <v>3224</v>
      </c>
      <c r="B1343" s="382" t="s">
        <v>177</v>
      </c>
      <c r="C1343" s="382" t="s">
        <v>30</v>
      </c>
      <c r="D1343" s="382" t="s">
        <v>178</v>
      </c>
      <c r="E1343" s="382" t="s">
        <v>836</v>
      </c>
      <c r="F1343" s="383">
        <v>100</v>
      </c>
      <c r="G1343" s="383">
        <v>486</v>
      </c>
      <c r="H1343" s="383" t="s">
        <v>835</v>
      </c>
      <c r="I1343" s="383">
        <v>100</v>
      </c>
      <c r="J1343" s="383">
        <v>486</v>
      </c>
      <c r="K1343" s="383" t="s">
        <v>835</v>
      </c>
      <c r="L1343" s="385">
        <v>94</v>
      </c>
      <c r="M1343" s="383">
        <v>140</v>
      </c>
      <c r="N1343" s="383" t="s">
        <v>835</v>
      </c>
      <c r="O1343" s="385"/>
      <c r="P1343" s="385"/>
      <c r="Q1343" s="386" t="s">
        <v>11</v>
      </c>
      <c r="R1343" s="383">
        <v>72</v>
      </c>
      <c r="S1343" s="383">
        <v>461</v>
      </c>
      <c r="T1343" s="386" t="s">
        <v>36</v>
      </c>
      <c r="U1343" s="386">
        <v>76</v>
      </c>
      <c r="V1343" s="386">
        <v>456</v>
      </c>
      <c r="W1343" s="386" t="s">
        <v>834</v>
      </c>
      <c r="X1343" s="383">
        <v>79</v>
      </c>
      <c r="Y1343" s="383">
        <v>461</v>
      </c>
      <c r="Z1343" s="386" t="s">
        <v>34</v>
      </c>
      <c r="AA1343" s="386">
        <v>78</v>
      </c>
      <c r="AB1343" s="386">
        <v>456</v>
      </c>
      <c r="AC1343" s="386" t="s">
        <v>11</v>
      </c>
      <c r="AD1343" s="383" t="s">
        <v>33</v>
      </c>
      <c r="AE1343" s="383" t="s">
        <v>36</v>
      </c>
      <c r="AF1343" s="383">
        <v>90</v>
      </c>
      <c r="AG1343" s="383" t="s">
        <v>35</v>
      </c>
      <c r="AH1343" s="383" t="s">
        <v>34</v>
      </c>
      <c r="AI1343" s="383" t="s">
        <v>36</v>
      </c>
      <c r="AJ1343" s="383" t="s">
        <v>3554</v>
      </c>
      <c r="AK1343" s="384" t="str">
        <f t="shared" si="41"/>
        <v>NO</v>
      </c>
      <c r="AL1343" s="384" t="str">
        <f t="shared" si="42"/>
        <v>Yes-SH</v>
      </c>
    </row>
    <row r="1344" spans="1:38" x14ac:dyDescent="0.25">
      <c r="A1344" s="381" t="s">
        <v>3224</v>
      </c>
      <c r="B1344" s="382" t="s">
        <v>179</v>
      </c>
      <c r="C1344" s="382" t="s">
        <v>30</v>
      </c>
      <c r="D1344" s="382" t="s">
        <v>180</v>
      </c>
      <c r="E1344" s="382" t="s">
        <v>836</v>
      </c>
      <c r="F1344" s="383">
        <v>100</v>
      </c>
      <c r="G1344" s="383">
        <v>134</v>
      </c>
      <c r="H1344" s="383" t="s">
        <v>835</v>
      </c>
      <c r="I1344" s="383">
        <v>100</v>
      </c>
      <c r="J1344" s="383">
        <v>134</v>
      </c>
      <c r="K1344" s="383" t="s">
        <v>835</v>
      </c>
      <c r="L1344" s="385"/>
      <c r="M1344" s="383">
        <v>45</v>
      </c>
      <c r="N1344" s="383" t="s">
        <v>835</v>
      </c>
      <c r="O1344" s="385"/>
      <c r="P1344" s="385"/>
      <c r="Q1344" s="386" t="s">
        <v>11</v>
      </c>
      <c r="R1344" s="383">
        <v>56</v>
      </c>
      <c r="S1344" s="383">
        <v>131</v>
      </c>
      <c r="T1344" s="386" t="s">
        <v>36</v>
      </c>
      <c r="U1344" s="386">
        <v>52</v>
      </c>
      <c r="V1344" s="386">
        <v>129</v>
      </c>
      <c r="W1344" s="386" t="s">
        <v>834</v>
      </c>
      <c r="X1344" s="383">
        <v>69</v>
      </c>
      <c r="Y1344" s="383">
        <v>131</v>
      </c>
      <c r="Z1344" s="386" t="s">
        <v>34</v>
      </c>
      <c r="AA1344" s="386">
        <v>69</v>
      </c>
      <c r="AB1344" s="386">
        <v>129</v>
      </c>
      <c r="AC1344" s="386" t="s">
        <v>11</v>
      </c>
      <c r="AD1344" s="383" t="s">
        <v>33</v>
      </c>
      <c r="AE1344" s="383" t="s">
        <v>36</v>
      </c>
      <c r="AF1344" s="383">
        <v>92</v>
      </c>
      <c r="AG1344" s="383" t="s">
        <v>35</v>
      </c>
      <c r="AH1344" s="383" t="s">
        <v>34</v>
      </c>
      <c r="AI1344" s="383" t="s">
        <v>36</v>
      </c>
      <c r="AJ1344" s="383" t="s">
        <v>3554</v>
      </c>
      <c r="AK1344" s="384" t="str">
        <f t="shared" si="41"/>
        <v>NO</v>
      </c>
      <c r="AL1344" s="384" t="str">
        <f t="shared" si="42"/>
        <v>Yes-SH</v>
      </c>
    </row>
    <row r="1345" spans="1:38" x14ac:dyDescent="0.25">
      <c r="A1345" s="381" t="s">
        <v>3224</v>
      </c>
      <c r="B1345" s="382" t="s">
        <v>181</v>
      </c>
      <c r="C1345" s="382" t="s">
        <v>30</v>
      </c>
      <c r="D1345" s="382" t="s">
        <v>182</v>
      </c>
      <c r="E1345" s="382" t="s">
        <v>836</v>
      </c>
      <c r="F1345" s="383">
        <v>100</v>
      </c>
      <c r="G1345" s="383">
        <v>153</v>
      </c>
      <c r="H1345" s="383" t="s">
        <v>835</v>
      </c>
      <c r="I1345" s="383">
        <v>100</v>
      </c>
      <c r="J1345" s="383">
        <v>153</v>
      </c>
      <c r="K1345" s="383" t="s">
        <v>835</v>
      </c>
      <c r="L1345" s="385"/>
      <c r="M1345" s="383">
        <v>44</v>
      </c>
      <c r="N1345" s="383" t="s">
        <v>835</v>
      </c>
      <c r="O1345" s="385"/>
      <c r="P1345" s="385"/>
      <c r="Q1345" s="386" t="s">
        <v>11</v>
      </c>
      <c r="R1345" s="383">
        <v>47</v>
      </c>
      <c r="S1345" s="383">
        <v>135</v>
      </c>
      <c r="T1345" s="386" t="s">
        <v>36</v>
      </c>
      <c r="U1345" s="386">
        <v>52</v>
      </c>
      <c r="V1345" s="386">
        <v>130</v>
      </c>
      <c r="W1345" s="386" t="s">
        <v>834</v>
      </c>
      <c r="X1345" s="383">
        <v>54</v>
      </c>
      <c r="Y1345" s="383">
        <v>135</v>
      </c>
      <c r="Z1345" s="386" t="s">
        <v>34</v>
      </c>
      <c r="AA1345" s="386">
        <v>59</v>
      </c>
      <c r="AB1345" s="386">
        <v>131</v>
      </c>
      <c r="AC1345" s="386" t="s">
        <v>11</v>
      </c>
      <c r="AD1345" s="383" t="s">
        <v>57</v>
      </c>
      <c r="AE1345" s="383" t="s">
        <v>36</v>
      </c>
      <c r="AF1345" s="383">
        <v>90</v>
      </c>
      <c r="AG1345" s="383" t="s">
        <v>35</v>
      </c>
      <c r="AH1345" s="383" t="s">
        <v>34</v>
      </c>
      <c r="AI1345" s="383" t="s">
        <v>36</v>
      </c>
      <c r="AJ1345" s="383" t="s">
        <v>3554</v>
      </c>
      <c r="AK1345" s="384" t="str">
        <f t="shared" si="41"/>
        <v>NO</v>
      </c>
      <c r="AL1345" s="384" t="str">
        <f t="shared" si="42"/>
        <v>Yes-SH</v>
      </c>
    </row>
    <row r="1346" spans="1:38" x14ac:dyDescent="0.25">
      <c r="A1346" s="381" t="s">
        <v>3224</v>
      </c>
      <c r="B1346" s="382" t="s">
        <v>183</v>
      </c>
      <c r="C1346" s="382" t="s">
        <v>30</v>
      </c>
      <c r="D1346" s="382" t="s">
        <v>184</v>
      </c>
      <c r="E1346" s="382" t="s">
        <v>836</v>
      </c>
      <c r="F1346" s="383">
        <v>100</v>
      </c>
      <c r="G1346" s="383">
        <v>348</v>
      </c>
      <c r="H1346" s="383" t="s">
        <v>835</v>
      </c>
      <c r="I1346" s="383">
        <v>100</v>
      </c>
      <c r="J1346" s="383">
        <v>348</v>
      </c>
      <c r="K1346" s="383" t="s">
        <v>835</v>
      </c>
      <c r="L1346" s="385">
        <v>94</v>
      </c>
      <c r="M1346" s="383">
        <v>97</v>
      </c>
      <c r="N1346" s="383" t="s">
        <v>835</v>
      </c>
      <c r="O1346" s="385"/>
      <c r="P1346" s="385"/>
      <c r="Q1346" s="386" t="s">
        <v>11</v>
      </c>
      <c r="R1346" s="383">
        <v>73</v>
      </c>
      <c r="S1346" s="383">
        <v>321</v>
      </c>
      <c r="T1346" s="386" t="s">
        <v>34</v>
      </c>
      <c r="U1346" s="386">
        <v>76</v>
      </c>
      <c r="V1346" s="386">
        <v>320</v>
      </c>
      <c r="W1346" s="386" t="s">
        <v>11</v>
      </c>
      <c r="X1346" s="383">
        <v>78</v>
      </c>
      <c r="Y1346" s="383">
        <v>321</v>
      </c>
      <c r="Z1346" s="386" t="s">
        <v>36</v>
      </c>
      <c r="AA1346" s="386">
        <v>71</v>
      </c>
      <c r="AB1346" s="386">
        <v>319</v>
      </c>
      <c r="AC1346" s="386" t="s">
        <v>834</v>
      </c>
      <c r="AD1346" s="383" t="s">
        <v>33</v>
      </c>
      <c r="AE1346" s="383" t="s">
        <v>36</v>
      </c>
      <c r="AF1346" s="383">
        <v>92</v>
      </c>
      <c r="AG1346" s="383" t="s">
        <v>35</v>
      </c>
      <c r="AH1346" s="383" t="s">
        <v>34</v>
      </c>
      <c r="AI1346" s="383" t="s">
        <v>36</v>
      </c>
      <c r="AJ1346" s="383" t="s">
        <v>3554</v>
      </c>
      <c r="AK1346" s="384" t="str">
        <f t="shared" si="41"/>
        <v>Yes-SH</v>
      </c>
      <c r="AL1346" s="384" t="str">
        <f t="shared" si="42"/>
        <v>NO</v>
      </c>
    </row>
    <row r="1347" spans="1:38" x14ac:dyDescent="0.25">
      <c r="A1347" s="381" t="s">
        <v>3224</v>
      </c>
      <c r="B1347" s="382" t="s">
        <v>185</v>
      </c>
      <c r="C1347" s="382" t="s">
        <v>30</v>
      </c>
      <c r="D1347" s="382" t="s">
        <v>186</v>
      </c>
      <c r="E1347" s="382" t="s">
        <v>836</v>
      </c>
      <c r="F1347" s="383">
        <v>100</v>
      </c>
      <c r="G1347" s="383">
        <v>234</v>
      </c>
      <c r="H1347" s="383" t="s">
        <v>835</v>
      </c>
      <c r="I1347" s="383">
        <v>100</v>
      </c>
      <c r="J1347" s="383">
        <v>234</v>
      </c>
      <c r="K1347" s="383" t="s">
        <v>835</v>
      </c>
      <c r="L1347" s="385">
        <v>90</v>
      </c>
      <c r="M1347" s="383">
        <v>81</v>
      </c>
      <c r="N1347" s="383" t="s">
        <v>835</v>
      </c>
      <c r="O1347" s="385"/>
      <c r="P1347" s="385"/>
      <c r="Q1347" s="386" t="s">
        <v>11</v>
      </c>
      <c r="R1347" s="383">
        <v>63</v>
      </c>
      <c r="S1347" s="383">
        <v>225</v>
      </c>
      <c r="T1347" s="386" t="s">
        <v>36</v>
      </c>
      <c r="U1347" s="386">
        <v>73</v>
      </c>
      <c r="V1347" s="386">
        <v>223</v>
      </c>
      <c r="W1347" s="386" t="s">
        <v>834</v>
      </c>
      <c r="X1347" s="383">
        <v>70</v>
      </c>
      <c r="Y1347" s="383">
        <v>224</v>
      </c>
      <c r="Z1347" s="386" t="s">
        <v>34</v>
      </c>
      <c r="AA1347" s="386">
        <v>73</v>
      </c>
      <c r="AB1347" s="386">
        <v>221</v>
      </c>
      <c r="AC1347" s="386" t="s">
        <v>11</v>
      </c>
      <c r="AD1347" s="383" t="s">
        <v>33</v>
      </c>
      <c r="AE1347" s="383" t="s">
        <v>36</v>
      </c>
      <c r="AF1347" s="383">
        <v>85</v>
      </c>
      <c r="AG1347" s="383" t="s">
        <v>35</v>
      </c>
      <c r="AH1347" s="383" t="s">
        <v>34</v>
      </c>
      <c r="AI1347" s="383" t="s">
        <v>36</v>
      </c>
      <c r="AJ1347" s="383" t="s">
        <v>3554</v>
      </c>
      <c r="AK1347" s="384" t="str">
        <f t="shared" ref="AK1347:AK1410" si="43">IF(OR(T1347="NA",T1347="NO"),T1347,(IF(T1347="","NA",IF(OR(R1347&gt;78,AND(T1347="Yes",R1347="")),"Yes-AB",IF(W1347="NA","Yes-SH","Yes-GM")))))</f>
        <v>NO</v>
      </c>
      <c r="AL1347" s="384" t="str">
        <f t="shared" ref="AL1347:AL1410" si="44">IF(OR(Z1347="NA",Z1347="NO"),Z1347,(IF(Z1347="","NA",IF(OR(X1347&gt;79,AND(Z1347="Yes",X1347="")),"Yes-AB",IF(AC1347="NA","Yes-SH","Yes-GM")))))</f>
        <v>Yes-SH</v>
      </c>
    </row>
    <row r="1348" spans="1:38" x14ac:dyDescent="0.25">
      <c r="A1348" s="381" t="s">
        <v>3224</v>
      </c>
      <c r="B1348" s="382" t="s">
        <v>187</v>
      </c>
      <c r="C1348" s="382" t="s">
        <v>30</v>
      </c>
      <c r="D1348" s="382" t="s">
        <v>188</v>
      </c>
      <c r="E1348" s="382" t="s">
        <v>836</v>
      </c>
      <c r="F1348" s="383">
        <v>100</v>
      </c>
      <c r="G1348" s="383">
        <v>222</v>
      </c>
      <c r="H1348" s="383" t="s">
        <v>835</v>
      </c>
      <c r="I1348" s="383">
        <v>100</v>
      </c>
      <c r="J1348" s="383">
        <v>222</v>
      </c>
      <c r="K1348" s="383" t="s">
        <v>835</v>
      </c>
      <c r="L1348" s="385">
        <v>93</v>
      </c>
      <c r="M1348" s="383">
        <v>73</v>
      </c>
      <c r="N1348" s="383" t="s">
        <v>835</v>
      </c>
      <c r="O1348" s="385"/>
      <c r="P1348" s="385"/>
      <c r="Q1348" s="386" t="s">
        <v>11</v>
      </c>
      <c r="R1348" s="383">
        <v>48</v>
      </c>
      <c r="S1348" s="383">
        <v>206</v>
      </c>
      <c r="T1348" s="386" t="s">
        <v>36</v>
      </c>
      <c r="U1348" s="386">
        <v>52</v>
      </c>
      <c r="V1348" s="386">
        <v>204</v>
      </c>
      <c r="W1348" s="386" t="s">
        <v>834</v>
      </c>
      <c r="X1348" s="383">
        <v>62</v>
      </c>
      <c r="Y1348" s="383">
        <v>207</v>
      </c>
      <c r="Z1348" s="386" t="s">
        <v>36</v>
      </c>
      <c r="AA1348" s="386">
        <v>62</v>
      </c>
      <c r="AB1348" s="386">
        <v>202</v>
      </c>
      <c r="AC1348" s="386" t="s">
        <v>834</v>
      </c>
      <c r="AD1348" s="383" t="s">
        <v>46</v>
      </c>
      <c r="AE1348" s="383" t="s">
        <v>36</v>
      </c>
      <c r="AF1348" s="383">
        <v>82</v>
      </c>
      <c r="AG1348" s="383" t="s">
        <v>35</v>
      </c>
      <c r="AH1348" s="383" t="s">
        <v>34</v>
      </c>
      <c r="AI1348" s="383" t="s">
        <v>36</v>
      </c>
      <c r="AJ1348" s="383" t="s">
        <v>3554</v>
      </c>
      <c r="AK1348" s="384" t="str">
        <f t="shared" si="43"/>
        <v>NO</v>
      </c>
      <c r="AL1348" s="384" t="str">
        <f t="shared" si="44"/>
        <v>NO</v>
      </c>
    </row>
    <row r="1349" spans="1:38" x14ac:dyDescent="0.25">
      <c r="A1349" s="381" t="s">
        <v>3224</v>
      </c>
      <c r="B1349" s="382" t="s">
        <v>189</v>
      </c>
      <c r="C1349" s="382" t="s">
        <v>30</v>
      </c>
      <c r="D1349" s="382" t="s">
        <v>190</v>
      </c>
      <c r="E1349" s="382" t="s">
        <v>836</v>
      </c>
      <c r="F1349" s="383">
        <v>100</v>
      </c>
      <c r="G1349" s="383">
        <v>166</v>
      </c>
      <c r="H1349" s="383" t="s">
        <v>835</v>
      </c>
      <c r="I1349" s="383">
        <v>100</v>
      </c>
      <c r="J1349" s="383">
        <v>166</v>
      </c>
      <c r="K1349" s="383" t="s">
        <v>835</v>
      </c>
      <c r="L1349" s="385"/>
      <c r="M1349" s="383">
        <v>45</v>
      </c>
      <c r="N1349" s="383" t="s">
        <v>835</v>
      </c>
      <c r="O1349" s="385"/>
      <c r="P1349" s="385"/>
      <c r="Q1349" s="386" t="s">
        <v>11</v>
      </c>
      <c r="R1349" s="383">
        <v>50</v>
      </c>
      <c r="S1349" s="383">
        <v>155</v>
      </c>
      <c r="T1349" s="386" t="s">
        <v>36</v>
      </c>
      <c r="U1349" s="386">
        <v>56</v>
      </c>
      <c r="V1349" s="386">
        <v>152</v>
      </c>
      <c r="W1349" s="386" t="s">
        <v>834</v>
      </c>
      <c r="X1349" s="383">
        <v>59</v>
      </c>
      <c r="Y1349" s="383">
        <v>155</v>
      </c>
      <c r="Z1349" s="386" t="s">
        <v>34</v>
      </c>
      <c r="AA1349" s="386">
        <v>59</v>
      </c>
      <c r="AB1349" s="386">
        <v>150</v>
      </c>
      <c r="AC1349" s="386" t="s">
        <v>11</v>
      </c>
      <c r="AD1349" s="383" t="s">
        <v>46</v>
      </c>
      <c r="AE1349" s="383" t="s">
        <v>36</v>
      </c>
      <c r="AF1349" s="383">
        <v>79</v>
      </c>
      <c r="AG1349" s="383" t="s">
        <v>35</v>
      </c>
      <c r="AH1349" s="383" t="s">
        <v>34</v>
      </c>
      <c r="AI1349" s="383" t="s">
        <v>36</v>
      </c>
      <c r="AJ1349" s="383" t="s">
        <v>3554</v>
      </c>
      <c r="AK1349" s="384" t="str">
        <f t="shared" si="43"/>
        <v>NO</v>
      </c>
      <c r="AL1349" s="384" t="str">
        <f t="shared" si="44"/>
        <v>Yes-SH</v>
      </c>
    </row>
    <row r="1350" spans="1:38" x14ac:dyDescent="0.25">
      <c r="A1350" s="381" t="s">
        <v>3224</v>
      </c>
      <c r="B1350" s="382" t="s">
        <v>191</v>
      </c>
      <c r="C1350" s="382" t="s">
        <v>30</v>
      </c>
      <c r="D1350" s="382" t="s">
        <v>192</v>
      </c>
      <c r="E1350" s="382" t="s">
        <v>836</v>
      </c>
      <c r="F1350" s="383">
        <v>100</v>
      </c>
      <c r="G1350" s="383">
        <v>147</v>
      </c>
      <c r="H1350" s="383" t="s">
        <v>835</v>
      </c>
      <c r="I1350" s="383">
        <v>100</v>
      </c>
      <c r="J1350" s="383">
        <v>147</v>
      </c>
      <c r="K1350" s="383" t="s">
        <v>835</v>
      </c>
      <c r="L1350" s="385"/>
      <c r="M1350" s="383">
        <v>48</v>
      </c>
      <c r="N1350" s="383" t="s">
        <v>835</v>
      </c>
      <c r="O1350" s="385"/>
      <c r="P1350" s="385"/>
      <c r="Q1350" s="386" t="s">
        <v>11</v>
      </c>
      <c r="R1350" s="383">
        <v>68</v>
      </c>
      <c r="S1350" s="383">
        <v>133</v>
      </c>
      <c r="T1350" s="386" t="s">
        <v>36</v>
      </c>
      <c r="U1350" s="386">
        <v>77</v>
      </c>
      <c r="V1350" s="386">
        <v>132</v>
      </c>
      <c r="W1350" s="386" t="s">
        <v>834</v>
      </c>
      <c r="X1350" s="383">
        <v>72</v>
      </c>
      <c r="Y1350" s="383">
        <v>133</v>
      </c>
      <c r="Z1350" s="386" t="s">
        <v>36</v>
      </c>
      <c r="AA1350" s="386">
        <v>67</v>
      </c>
      <c r="AB1350" s="386">
        <v>132</v>
      </c>
      <c r="AC1350" s="386" t="s">
        <v>834</v>
      </c>
      <c r="AD1350" s="383" t="s">
        <v>33</v>
      </c>
      <c r="AE1350" s="383" t="s">
        <v>36</v>
      </c>
      <c r="AF1350" s="383">
        <v>82</v>
      </c>
      <c r="AG1350" s="383" t="s">
        <v>35</v>
      </c>
      <c r="AH1350" s="383" t="s">
        <v>34</v>
      </c>
      <c r="AI1350" s="383" t="s">
        <v>36</v>
      </c>
      <c r="AJ1350" s="383" t="s">
        <v>3554</v>
      </c>
      <c r="AK1350" s="384" t="str">
        <f t="shared" si="43"/>
        <v>NO</v>
      </c>
      <c r="AL1350" s="384" t="str">
        <f t="shared" si="44"/>
        <v>NO</v>
      </c>
    </row>
    <row r="1351" spans="1:38" x14ac:dyDescent="0.25">
      <c r="A1351" s="381" t="s">
        <v>3224</v>
      </c>
      <c r="B1351" s="382" t="s">
        <v>193</v>
      </c>
      <c r="C1351" s="382" t="s">
        <v>30</v>
      </c>
      <c r="D1351" s="382" t="s">
        <v>194</v>
      </c>
      <c r="E1351" s="382" t="s">
        <v>836</v>
      </c>
      <c r="F1351" s="383">
        <v>100</v>
      </c>
      <c r="G1351" s="383">
        <v>207</v>
      </c>
      <c r="H1351" s="383" t="s">
        <v>835</v>
      </c>
      <c r="I1351" s="383">
        <v>100</v>
      </c>
      <c r="J1351" s="383">
        <v>207</v>
      </c>
      <c r="K1351" s="383" t="s">
        <v>835</v>
      </c>
      <c r="L1351" s="385"/>
      <c r="M1351" s="383">
        <v>50</v>
      </c>
      <c r="N1351" s="383" t="s">
        <v>835</v>
      </c>
      <c r="O1351" s="385"/>
      <c r="P1351" s="385"/>
      <c r="Q1351" s="386" t="s">
        <v>11</v>
      </c>
      <c r="R1351" s="383">
        <v>56</v>
      </c>
      <c r="S1351" s="383">
        <v>203</v>
      </c>
      <c r="T1351" s="386" t="s">
        <v>36</v>
      </c>
      <c r="U1351" s="386">
        <v>61</v>
      </c>
      <c r="V1351" s="386">
        <v>200</v>
      </c>
      <c r="W1351" s="386" t="s">
        <v>834</v>
      </c>
      <c r="X1351" s="383">
        <v>82</v>
      </c>
      <c r="Y1351" s="383">
        <v>203</v>
      </c>
      <c r="Z1351" s="386" t="s">
        <v>34</v>
      </c>
      <c r="AA1351" s="386">
        <v>83</v>
      </c>
      <c r="AB1351" s="386">
        <v>200</v>
      </c>
      <c r="AC1351" s="386" t="s">
        <v>11</v>
      </c>
      <c r="AD1351" s="383" t="s">
        <v>33</v>
      </c>
      <c r="AE1351" s="383" t="s">
        <v>36</v>
      </c>
      <c r="AF1351" s="383">
        <v>92</v>
      </c>
      <c r="AG1351" s="383" t="s">
        <v>35</v>
      </c>
      <c r="AH1351" s="383" t="s">
        <v>34</v>
      </c>
      <c r="AI1351" s="383" t="s">
        <v>36</v>
      </c>
      <c r="AJ1351" s="383" t="s">
        <v>3554</v>
      </c>
      <c r="AK1351" s="384" t="str">
        <f t="shared" si="43"/>
        <v>NO</v>
      </c>
      <c r="AL1351" s="384" t="str">
        <f t="shared" si="44"/>
        <v>Yes-AB</v>
      </c>
    </row>
    <row r="1352" spans="1:38" x14ac:dyDescent="0.25">
      <c r="A1352" s="381" t="s">
        <v>3224</v>
      </c>
      <c r="B1352" s="382" t="s">
        <v>195</v>
      </c>
      <c r="C1352" s="382" t="s">
        <v>30</v>
      </c>
      <c r="D1352" s="382" t="s">
        <v>196</v>
      </c>
      <c r="E1352" s="382" t="s">
        <v>836</v>
      </c>
      <c r="F1352" s="383">
        <v>100</v>
      </c>
      <c r="G1352" s="383">
        <v>185</v>
      </c>
      <c r="H1352" s="383" t="s">
        <v>835</v>
      </c>
      <c r="I1352" s="383">
        <v>100</v>
      </c>
      <c r="J1352" s="383">
        <v>185</v>
      </c>
      <c r="K1352" s="383" t="s">
        <v>835</v>
      </c>
      <c r="L1352" s="385"/>
      <c r="M1352" s="383">
        <v>64</v>
      </c>
      <c r="N1352" s="383" t="s">
        <v>835</v>
      </c>
      <c r="O1352" s="385"/>
      <c r="P1352" s="385"/>
      <c r="Q1352" s="386" t="s">
        <v>11</v>
      </c>
      <c r="R1352" s="383">
        <v>86</v>
      </c>
      <c r="S1352" s="383">
        <v>182</v>
      </c>
      <c r="T1352" s="386" t="s">
        <v>34</v>
      </c>
      <c r="U1352" s="386">
        <v>85</v>
      </c>
      <c r="V1352" s="386">
        <v>180</v>
      </c>
      <c r="W1352" s="386" t="s">
        <v>11</v>
      </c>
      <c r="X1352" s="383">
        <v>88</v>
      </c>
      <c r="Y1352" s="383">
        <v>182</v>
      </c>
      <c r="Z1352" s="386" t="s">
        <v>34</v>
      </c>
      <c r="AA1352" s="386">
        <v>80</v>
      </c>
      <c r="AB1352" s="386">
        <v>180</v>
      </c>
      <c r="AC1352" s="386" t="s">
        <v>11</v>
      </c>
      <c r="AD1352" s="383" t="s">
        <v>33</v>
      </c>
      <c r="AE1352" s="383" t="s">
        <v>34</v>
      </c>
      <c r="AF1352" s="383">
        <v>100</v>
      </c>
      <c r="AG1352" s="383" t="s">
        <v>35</v>
      </c>
      <c r="AH1352" s="383" t="s">
        <v>36</v>
      </c>
      <c r="AI1352" s="383" t="s">
        <v>36</v>
      </c>
      <c r="AJ1352" s="383" t="s">
        <v>3554</v>
      </c>
      <c r="AK1352" s="384" t="str">
        <f t="shared" si="43"/>
        <v>Yes-AB</v>
      </c>
      <c r="AL1352" s="384" t="str">
        <f t="shared" si="44"/>
        <v>Yes-AB</v>
      </c>
    </row>
    <row r="1353" spans="1:38" x14ac:dyDescent="0.25">
      <c r="A1353" s="381" t="s">
        <v>3224</v>
      </c>
      <c r="B1353" s="382" t="s">
        <v>197</v>
      </c>
      <c r="C1353" s="382" t="s">
        <v>30</v>
      </c>
      <c r="D1353" s="382" t="s">
        <v>198</v>
      </c>
      <c r="E1353" s="382" t="s">
        <v>836</v>
      </c>
      <c r="F1353" s="383">
        <v>100</v>
      </c>
      <c r="G1353" s="383">
        <v>549</v>
      </c>
      <c r="H1353" s="383" t="s">
        <v>835</v>
      </c>
      <c r="I1353" s="383">
        <v>100</v>
      </c>
      <c r="J1353" s="383">
        <v>549</v>
      </c>
      <c r="K1353" s="383" t="s">
        <v>835</v>
      </c>
      <c r="L1353" s="385"/>
      <c r="M1353" s="383">
        <v>166</v>
      </c>
      <c r="N1353" s="383" t="s">
        <v>835</v>
      </c>
      <c r="O1353" s="385"/>
      <c r="P1353" s="385"/>
      <c r="Q1353" s="386" t="s">
        <v>11</v>
      </c>
      <c r="R1353" s="383">
        <v>74</v>
      </c>
      <c r="S1353" s="383">
        <v>509</v>
      </c>
      <c r="T1353" s="386" t="s">
        <v>36</v>
      </c>
      <c r="U1353" s="386">
        <v>74</v>
      </c>
      <c r="V1353" s="386">
        <v>502</v>
      </c>
      <c r="W1353" s="386" t="s">
        <v>834</v>
      </c>
      <c r="X1353" s="383">
        <v>71</v>
      </c>
      <c r="Y1353" s="383">
        <v>509</v>
      </c>
      <c r="Z1353" s="386" t="s">
        <v>36</v>
      </c>
      <c r="AA1353" s="386">
        <v>67</v>
      </c>
      <c r="AB1353" s="386">
        <v>503</v>
      </c>
      <c r="AC1353" s="386" t="s">
        <v>834</v>
      </c>
      <c r="AD1353" s="383" t="s">
        <v>33</v>
      </c>
      <c r="AE1353" s="383" t="s">
        <v>36</v>
      </c>
      <c r="AF1353" s="383">
        <v>79</v>
      </c>
      <c r="AG1353" s="383" t="s">
        <v>40</v>
      </c>
      <c r="AH1353" s="383" t="s">
        <v>34</v>
      </c>
      <c r="AI1353" s="383" t="s">
        <v>36</v>
      </c>
      <c r="AJ1353" s="383" t="s">
        <v>3554</v>
      </c>
      <c r="AK1353" s="384" t="str">
        <f t="shared" si="43"/>
        <v>NO</v>
      </c>
      <c r="AL1353" s="384" t="str">
        <f t="shared" si="44"/>
        <v>NO</v>
      </c>
    </row>
    <row r="1354" spans="1:38" x14ac:dyDescent="0.25">
      <c r="A1354" s="381" t="s">
        <v>3224</v>
      </c>
      <c r="B1354" s="382" t="s">
        <v>199</v>
      </c>
      <c r="C1354" s="382" t="s">
        <v>30</v>
      </c>
      <c r="D1354" s="382" t="s">
        <v>200</v>
      </c>
      <c r="E1354" s="382" t="s">
        <v>836</v>
      </c>
      <c r="F1354" s="383">
        <v>100</v>
      </c>
      <c r="G1354" s="383">
        <v>105</v>
      </c>
      <c r="H1354" s="383" t="s">
        <v>835</v>
      </c>
      <c r="I1354" s="383">
        <v>100</v>
      </c>
      <c r="J1354" s="383">
        <v>105</v>
      </c>
      <c r="K1354" s="383" t="s">
        <v>835</v>
      </c>
      <c r="L1354" s="385"/>
      <c r="M1354" s="383">
        <v>31</v>
      </c>
      <c r="N1354" s="383" t="s">
        <v>835</v>
      </c>
      <c r="O1354" s="385"/>
      <c r="P1354" s="385"/>
      <c r="Q1354" s="386" t="s">
        <v>11</v>
      </c>
      <c r="R1354" s="383">
        <v>78</v>
      </c>
      <c r="S1354" s="383">
        <v>101</v>
      </c>
      <c r="T1354" s="386" t="s">
        <v>34</v>
      </c>
      <c r="U1354" s="386">
        <v>75</v>
      </c>
      <c r="V1354" s="386">
        <v>99</v>
      </c>
      <c r="W1354" s="386" t="s">
        <v>11</v>
      </c>
      <c r="X1354" s="383">
        <v>80</v>
      </c>
      <c r="Y1354" s="383">
        <v>101</v>
      </c>
      <c r="Z1354" s="386" t="s">
        <v>34</v>
      </c>
      <c r="AA1354" s="386">
        <v>68</v>
      </c>
      <c r="AB1354" s="386">
        <v>99</v>
      </c>
      <c r="AC1354" s="386" t="s">
        <v>11</v>
      </c>
      <c r="AD1354" s="383" t="s">
        <v>33</v>
      </c>
      <c r="AE1354" s="383" t="s">
        <v>34</v>
      </c>
      <c r="AF1354" s="383">
        <v>100</v>
      </c>
      <c r="AG1354" s="383" t="s">
        <v>35</v>
      </c>
      <c r="AH1354" s="383" t="s">
        <v>36</v>
      </c>
      <c r="AI1354" s="383" t="s">
        <v>36</v>
      </c>
      <c r="AJ1354" s="383" t="s">
        <v>3554</v>
      </c>
      <c r="AK1354" s="384" t="str">
        <f t="shared" si="43"/>
        <v>Yes-SH</v>
      </c>
      <c r="AL1354" s="384" t="str">
        <f t="shared" si="44"/>
        <v>Yes-AB</v>
      </c>
    </row>
    <row r="1355" spans="1:38" x14ac:dyDescent="0.25">
      <c r="A1355" s="381" t="s">
        <v>3224</v>
      </c>
      <c r="B1355" s="382" t="s">
        <v>201</v>
      </c>
      <c r="C1355" s="382" t="s">
        <v>30</v>
      </c>
      <c r="D1355" s="382" t="s">
        <v>202</v>
      </c>
      <c r="E1355" s="382" t="s">
        <v>836</v>
      </c>
      <c r="F1355" s="383">
        <v>100</v>
      </c>
      <c r="G1355" s="383">
        <v>285</v>
      </c>
      <c r="H1355" s="383" t="s">
        <v>835</v>
      </c>
      <c r="I1355" s="383">
        <v>100</v>
      </c>
      <c r="J1355" s="383">
        <v>285</v>
      </c>
      <c r="K1355" s="383" t="s">
        <v>835</v>
      </c>
      <c r="L1355" s="385">
        <v>94</v>
      </c>
      <c r="M1355" s="383">
        <v>106</v>
      </c>
      <c r="N1355" s="383" t="s">
        <v>835</v>
      </c>
      <c r="O1355" s="385"/>
      <c r="P1355" s="385"/>
      <c r="Q1355" s="386" t="s">
        <v>11</v>
      </c>
      <c r="R1355" s="383">
        <v>79</v>
      </c>
      <c r="S1355" s="383">
        <v>253</v>
      </c>
      <c r="T1355" s="386" t="s">
        <v>34</v>
      </c>
      <c r="U1355" s="386">
        <v>79</v>
      </c>
      <c r="V1355" s="386">
        <v>249</v>
      </c>
      <c r="W1355" s="386" t="s">
        <v>11</v>
      </c>
      <c r="X1355" s="383">
        <v>83</v>
      </c>
      <c r="Y1355" s="383">
        <v>254</v>
      </c>
      <c r="Z1355" s="386" t="s">
        <v>34</v>
      </c>
      <c r="AA1355" s="386">
        <v>78</v>
      </c>
      <c r="AB1355" s="386">
        <v>250</v>
      </c>
      <c r="AC1355" s="386" t="s">
        <v>11</v>
      </c>
      <c r="AD1355" s="383" t="s">
        <v>33</v>
      </c>
      <c r="AE1355" s="383" t="s">
        <v>36</v>
      </c>
      <c r="AF1355" s="383">
        <v>97</v>
      </c>
      <c r="AG1355" s="383" t="s">
        <v>35</v>
      </c>
      <c r="AH1355" s="383" t="s">
        <v>34</v>
      </c>
      <c r="AI1355" s="383" t="s">
        <v>36</v>
      </c>
      <c r="AJ1355" s="383" t="s">
        <v>3554</v>
      </c>
      <c r="AK1355" s="384" t="str">
        <f t="shared" si="43"/>
        <v>Yes-AB</v>
      </c>
      <c r="AL1355" s="384" t="str">
        <f t="shared" si="44"/>
        <v>Yes-AB</v>
      </c>
    </row>
    <row r="1356" spans="1:38" x14ac:dyDescent="0.25">
      <c r="A1356" s="381" t="s">
        <v>3224</v>
      </c>
      <c r="B1356" s="382" t="s">
        <v>203</v>
      </c>
      <c r="C1356" s="382" t="s">
        <v>30</v>
      </c>
      <c r="D1356" s="382" t="s">
        <v>204</v>
      </c>
      <c r="E1356" s="382" t="s">
        <v>836</v>
      </c>
      <c r="F1356" s="383">
        <v>100</v>
      </c>
      <c r="G1356" s="383">
        <v>210</v>
      </c>
      <c r="H1356" s="383" t="s">
        <v>835</v>
      </c>
      <c r="I1356" s="383">
        <v>100</v>
      </c>
      <c r="J1356" s="383">
        <v>210</v>
      </c>
      <c r="K1356" s="383" t="s">
        <v>835</v>
      </c>
      <c r="L1356" s="385">
        <v>93</v>
      </c>
      <c r="M1356" s="383">
        <v>61</v>
      </c>
      <c r="N1356" s="383" t="s">
        <v>835</v>
      </c>
      <c r="O1356" s="385"/>
      <c r="P1356" s="385"/>
      <c r="Q1356" s="386" t="s">
        <v>11</v>
      </c>
      <c r="R1356" s="383">
        <v>85</v>
      </c>
      <c r="S1356" s="383">
        <v>195</v>
      </c>
      <c r="T1356" s="386" t="s">
        <v>34</v>
      </c>
      <c r="U1356" s="386">
        <v>83</v>
      </c>
      <c r="V1356" s="386">
        <v>195</v>
      </c>
      <c r="W1356" s="386" t="s">
        <v>11</v>
      </c>
      <c r="X1356" s="383">
        <v>84</v>
      </c>
      <c r="Y1356" s="383">
        <v>195</v>
      </c>
      <c r="Z1356" s="386" t="s">
        <v>34</v>
      </c>
      <c r="AA1356" s="386">
        <v>79</v>
      </c>
      <c r="AB1356" s="386">
        <v>195</v>
      </c>
      <c r="AC1356" s="386" t="s">
        <v>11</v>
      </c>
      <c r="AD1356" s="383" t="s">
        <v>33</v>
      </c>
      <c r="AE1356" s="383" t="s">
        <v>36</v>
      </c>
      <c r="AF1356" s="383">
        <v>97</v>
      </c>
      <c r="AG1356" s="383" t="s">
        <v>35</v>
      </c>
      <c r="AH1356" s="383" t="s">
        <v>34</v>
      </c>
      <c r="AI1356" s="383" t="s">
        <v>36</v>
      </c>
      <c r="AJ1356" s="383" t="s">
        <v>3554</v>
      </c>
      <c r="AK1356" s="384" t="str">
        <f t="shared" si="43"/>
        <v>Yes-AB</v>
      </c>
      <c r="AL1356" s="384" t="str">
        <f t="shared" si="44"/>
        <v>Yes-AB</v>
      </c>
    </row>
    <row r="1357" spans="1:38" x14ac:dyDescent="0.25">
      <c r="A1357" s="381" t="s">
        <v>3224</v>
      </c>
      <c r="B1357" s="382" t="s">
        <v>205</v>
      </c>
      <c r="C1357" s="382" t="s">
        <v>30</v>
      </c>
      <c r="D1357" s="382" t="s">
        <v>206</v>
      </c>
      <c r="E1357" s="382" t="s">
        <v>836</v>
      </c>
      <c r="F1357" s="383">
        <v>100</v>
      </c>
      <c r="G1357" s="383">
        <v>222</v>
      </c>
      <c r="H1357" s="383" t="s">
        <v>835</v>
      </c>
      <c r="I1357" s="383">
        <v>100</v>
      </c>
      <c r="J1357" s="383">
        <v>222</v>
      </c>
      <c r="K1357" s="383" t="s">
        <v>835</v>
      </c>
      <c r="L1357" s="385">
        <v>92</v>
      </c>
      <c r="M1357" s="383">
        <v>66</v>
      </c>
      <c r="N1357" s="383" t="s">
        <v>835</v>
      </c>
      <c r="O1357" s="385"/>
      <c r="P1357" s="385"/>
      <c r="Q1357" s="386" t="s">
        <v>11</v>
      </c>
      <c r="R1357" s="383">
        <v>73</v>
      </c>
      <c r="S1357" s="383">
        <v>209</v>
      </c>
      <c r="T1357" s="386" t="s">
        <v>36</v>
      </c>
      <c r="U1357" s="386">
        <v>78</v>
      </c>
      <c r="V1357" s="386">
        <v>209</v>
      </c>
      <c r="W1357" s="386" t="s">
        <v>834</v>
      </c>
      <c r="X1357" s="383">
        <v>74</v>
      </c>
      <c r="Y1357" s="383">
        <v>209</v>
      </c>
      <c r="Z1357" s="386" t="s">
        <v>36</v>
      </c>
      <c r="AA1357" s="386">
        <v>71</v>
      </c>
      <c r="AB1357" s="386">
        <v>209</v>
      </c>
      <c r="AC1357" s="386" t="s">
        <v>834</v>
      </c>
      <c r="AD1357" s="383" t="s">
        <v>33</v>
      </c>
      <c r="AE1357" s="383" t="s">
        <v>36</v>
      </c>
      <c r="AF1357" s="383">
        <v>79</v>
      </c>
      <c r="AG1357" s="383" t="s">
        <v>35</v>
      </c>
      <c r="AH1357" s="383" t="s">
        <v>34</v>
      </c>
      <c r="AI1357" s="383" t="s">
        <v>36</v>
      </c>
      <c r="AJ1357" s="383" t="s">
        <v>3554</v>
      </c>
      <c r="AK1357" s="384" t="str">
        <f t="shared" si="43"/>
        <v>NO</v>
      </c>
      <c r="AL1357" s="384" t="str">
        <f t="shared" si="44"/>
        <v>NO</v>
      </c>
    </row>
    <row r="1358" spans="1:38" x14ac:dyDescent="0.25">
      <c r="A1358" s="381" t="s">
        <v>3224</v>
      </c>
      <c r="B1358" s="382" t="s">
        <v>207</v>
      </c>
      <c r="C1358" s="382" t="s">
        <v>30</v>
      </c>
      <c r="D1358" s="382" t="s">
        <v>208</v>
      </c>
      <c r="E1358" s="382" t="s">
        <v>836</v>
      </c>
      <c r="F1358" s="383">
        <v>100</v>
      </c>
      <c r="G1358" s="383">
        <v>375</v>
      </c>
      <c r="H1358" s="383" t="s">
        <v>835</v>
      </c>
      <c r="I1358" s="383">
        <v>100</v>
      </c>
      <c r="J1358" s="383">
        <v>375</v>
      </c>
      <c r="K1358" s="383" t="s">
        <v>835</v>
      </c>
      <c r="L1358" s="385">
        <v>92</v>
      </c>
      <c r="M1358" s="383">
        <v>121</v>
      </c>
      <c r="N1358" s="383" t="s">
        <v>835</v>
      </c>
      <c r="O1358" s="385"/>
      <c r="P1358" s="385"/>
      <c r="Q1358" s="386" t="s">
        <v>11</v>
      </c>
      <c r="R1358" s="383">
        <v>74</v>
      </c>
      <c r="S1358" s="383">
        <v>342</v>
      </c>
      <c r="T1358" s="386" t="s">
        <v>34</v>
      </c>
      <c r="U1358" s="386">
        <v>80</v>
      </c>
      <c r="V1358" s="386">
        <v>340</v>
      </c>
      <c r="W1358" s="386" t="s">
        <v>835</v>
      </c>
      <c r="X1358" s="383">
        <v>73</v>
      </c>
      <c r="Y1358" s="383">
        <v>342</v>
      </c>
      <c r="Z1358" s="386" t="s">
        <v>36</v>
      </c>
      <c r="AA1358" s="386">
        <v>69</v>
      </c>
      <c r="AB1358" s="386">
        <v>340</v>
      </c>
      <c r="AC1358" s="386" t="s">
        <v>834</v>
      </c>
      <c r="AD1358" s="383" t="s">
        <v>33</v>
      </c>
      <c r="AE1358" s="383" t="s">
        <v>36</v>
      </c>
      <c r="AF1358" s="383">
        <v>87</v>
      </c>
      <c r="AG1358" s="383" t="s">
        <v>35</v>
      </c>
      <c r="AH1358" s="383" t="s">
        <v>34</v>
      </c>
      <c r="AI1358" s="383" t="s">
        <v>36</v>
      </c>
      <c r="AJ1358" s="383" t="s">
        <v>3554</v>
      </c>
      <c r="AK1358" s="384" t="str">
        <f t="shared" si="43"/>
        <v>Yes-GM</v>
      </c>
      <c r="AL1358" s="384" t="str">
        <f t="shared" si="44"/>
        <v>NO</v>
      </c>
    </row>
    <row r="1359" spans="1:38" x14ac:dyDescent="0.25">
      <c r="A1359" s="381" t="s">
        <v>3224</v>
      </c>
      <c r="B1359" s="382" t="s">
        <v>209</v>
      </c>
      <c r="C1359" s="382" t="s">
        <v>30</v>
      </c>
      <c r="D1359" s="382" t="s">
        <v>210</v>
      </c>
      <c r="E1359" s="382" t="s">
        <v>836</v>
      </c>
      <c r="F1359" s="383">
        <v>100</v>
      </c>
      <c r="G1359" s="383">
        <v>397</v>
      </c>
      <c r="H1359" s="383" t="s">
        <v>835</v>
      </c>
      <c r="I1359" s="383">
        <v>100</v>
      </c>
      <c r="J1359" s="383">
        <v>397</v>
      </c>
      <c r="K1359" s="383" t="s">
        <v>835</v>
      </c>
      <c r="L1359" s="385"/>
      <c r="M1359" s="383">
        <v>110</v>
      </c>
      <c r="N1359" s="383" t="s">
        <v>835</v>
      </c>
      <c r="O1359" s="385"/>
      <c r="P1359" s="385"/>
      <c r="Q1359" s="386" t="s">
        <v>11</v>
      </c>
      <c r="R1359" s="383">
        <v>59</v>
      </c>
      <c r="S1359" s="383">
        <v>375</v>
      </c>
      <c r="T1359" s="386" t="s">
        <v>36</v>
      </c>
      <c r="U1359" s="386">
        <v>64</v>
      </c>
      <c r="V1359" s="386">
        <v>368</v>
      </c>
      <c r="W1359" s="386" t="s">
        <v>834</v>
      </c>
      <c r="X1359" s="383">
        <v>63</v>
      </c>
      <c r="Y1359" s="383">
        <v>375</v>
      </c>
      <c r="Z1359" s="386" t="s">
        <v>36</v>
      </c>
      <c r="AA1359" s="386">
        <v>67</v>
      </c>
      <c r="AB1359" s="386">
        <v>368</v>
      </c>
      <c r="AC1359" s="386" t="s">
        <v>834</v>
      </c>
      <c r="AD1359" s="383" t="s">
        <v>33</v>
      </c>
      <c r="AE1359" s="383" t="s">
        <v>36</v>
      </c>
      <c r="AF1359" s="383">
        <v>79</v>
      </c>
      <c r="AG1359" s="383" t="s">
        <v>35</v>
      </c>
      <c r="AH1359" s="383" t="s">
        <v>34</v>
      </c>
      <c r="AI1359" s="383" t="s">
        <v>36</v>
      </c>
      <c r="AJ1359" s="383" t="s">
        <v>3554</v>
      </c>
      <c r="AK1359" s="384" t="str">
        <f t="shared" si="43"/>
        <v>NO</v>
      </c>
      <c r="AL1359" s="384" t="str">
        <f t="shared" si="44"/>
        <v>NO</v>
      </c>
    </row>
    <row r="1360" spans="1:38" x14ac:dyDescent="0.25">
      <c r="A1360" s="381" t="s">
        <v>3224</v>
      </c>
      <c r="B1360" s="382" t="s">
        <v>211</v>
      </c>
      <c r="C1360" s="382" t="s">
        <v>30</v>
      </c>
      <c r="D1360" s="382" t="s">
        <v>212</v>
      </c>
      <c r="E1360" s="382" t="s">
        <v>836</v>
      </c>
      <c r="F1360" s="383">
        <v>100</v>
      </c>
      <c r="G1360" s="383">
        <v>385</v>
      </c>
      <c r="H1360" s="383" t="s">
        <v>835</v>
      </c>
      <c r="I1360" s="383">
        <v>100</v>
      </c>
      <c r="J1360" s="383">
        <v>385</v>
      </c>
      <c r="K1360" s="383" t="s">
        <v>835</v>
      </c>
      <c r="L1360" s="385">
        <v>92</v>
      </c>
      <c r="M1360" s="383">
        <v>132</v>
      </c>
      <c r="N1360" s="383" t="s">
        <v>835</v>
      </c>
      <c r="O1360" s="385"/>
      <c r="P1360" s="385"/>
      <c r="Q1360" s="386" t="s">
        <v>11</v>
      </c>
      <c r="R1360" s="383">
        <v>51</v>
      </c>
      <c r="S1360" s="383">
        <v>350</v>
      </c>
      <c r="T1360" s="386" t="s">
        <v>34</v>
      </c>
      <c r="U1360" s="386">
        <v>60</v>
      </c>
      <c r="V1360" s="386">
        <v>347</v>
      </c>
      <c r="W1360" s="386" t="s">
        <v>11</v>
      </c>
      <c r="X1360" s="383">
        <v>60</v>
      </c>
      <c r="Y1360" s="383">
        <v>349</v>
      </c>
      <c r="Z1360" s="386" t="s">
        <v>34</v>
      </c>
      <c r="AA1360" s="386">
        <v>60</v>
      </c>
      <c r="AB1360" s="386">
        <v>346</v>
      </c>
      <c r="AC1360" s="386" t="s">
        <v>11</v>
      </c>
      <c r="AD1360" s="383" t="s">
        <v>46</v>
      </c>
      <c r="AE1360" s="383" t="s">
        <v>36</v>
      </c>
      <c r="AF1360" s="383">
        <v>82</v>
      </c>
      <c r="AG1360" s="383" t="s">
        <v>35</v>
      </c>
      <c r="AH1360" s="383" t="s">
        <v>34</v>
      </c>
      <c r="AI1360" s="383" t="s">
        <v>36</v>
      </c>
      <c r="AJ1360" s="383" t="s">
        <v>3554</v>
      </c>
      <c r="AK1360" s="384" t="str">
        <f t="shared" si="43"/>
        <v>Yes-SH</v>
      </c>
      <c r="AL1360" s="384" t="str">
        <f t="shared" si="44"/>
        <v>Yes-SH</v>
      </c>
    </row>
    <row r="1361" spans="1:38" x14ac:dyDescent="0.25">
      <c r="A1361" s="381" t="s">
        <v>3224</v>
      </c>
      <c r="B1361" s="382" t="s">
        <v>2313</v>
      </c>
      <c r="C1361" s="382" t="s">
        <v>30</v>
      </c>
      <c r="D1361" s="382" t="s">
        <v>2314</v>
      </c>
      <c r="E1361" s="382" t="s">
        <v>836</v>
      </c>
      <c r="F1361" s="383">
        <v>100</v>
      </c>
      <c r="G1361" s="383">
        <v>30</v>
      </c>
      <c r="H1361" s="383" t="s">
        <v>835</v>
      </c>
      <c r="I1361" s="383">
        <v>100</v>
      </c>
      <c r="J1361" s="383">
        <v>30</v>
      </c>
      <c r="K1361" s="383" t="s">
        <v>835</v>
      </c>
      <c r="L1361" s="385"/>
      <c r="M1361" s="383">
        <v>15</v>
      </c>
      <c r="N1361" s="383" t="s">
        <v>11</v>
      </c>
      <c r="O1361" s="385"/>
      <c r="P1361" s="385"/>
      <c r="Q1361" s="386" t="s">
        <v>11</v>
      </c>
      <c r="R1361" s="383"/>
      <c r="S1361" s="383">
        <v>28</v>
      </c>
      <c r="T1361" s="386" t="s">
        <v>11</v>
      </c>
      <c r="U1361" s="386"/>
      <c r="V1361" s="386">
        <v>23</v>
      </c>
      <c r="W1361" s="386" t="s">
        <v>11</v>
      </c>
      <c r="X1361" s="383"/>
      <c r="Y1361" s="383">
        <v>28</v>
      </c>
      <c r="Z1361" s="386" t="s">
        <v>11</v>
      </c>
      <c r="AA1361" s="386"/>
      <c r="AB1361" s="386">
        <v>23</v>
      </c>
      <c r="AC1361" s="386" t="s">
        <v>11</v>
      </c>
      <c r="AD1361" s="383"/>
      <c r="AE1361" s="383" t="s">
        <v>36</v>
      </c>
      <c r="AF1361" s="383">
        <v>95</v>
      </c>
      <c r="AG1361" s="383" t="s">
        <v>35</v>
      </c>
      <c r="AH1361" s="383" t="s">
        <v>36</v>
      </c>
      <c r="AI1361" s="383" t="s">
        <v>34</v>
      </c>
      <c r="AJ1361" s="383" t="s">
        <v>3554</v>
      </c>
      <c r="AK1361" s="384" t="str">
        <f t="shared" si="43"/>
        <v>NA</v>
      </c>
      <c r="AL1361" s="384" t="str">
        <f t="shared" si="44"/>
        <v>NA</v>
      </c>
    </row>
    <row r="1362" spans="1:38" x14ac:dyDescent="0.25">
      <c r="A1362" s="381" t="s">
        <v>3224</v>
      </c>
      <c r="B1362" s="382" t="s">
        <v>215</v>
      </c>
      <c r="C1362" s="382" t="s">
        <v>30</v>
      </c>
      <c r="D1362" s="382" t="s">
        <v>216</v>
      </c>
      <c r="E1362" s="382" t="s">
        <v>836</v>
      </c>
      <c r="F1362" s="383">
        <v>100</v>
      </c>
      <c r="G1362" s="383">
        <v>36</v>
      </c>
      <c r="H1362" s="383" t="s">
        <v>835</v>
      </c>
      <c r="I1362" s="383">
        <v>100</v>
      </c>
      <c r="J1362" s="383">
        <v>36</v>
      </c>
      <c r="K1362" s="383" t="s">
        <v>835</v>
      </c>
      <c r="L1362" s="385"/>
      <c r="M1362" s="383">
        <v>11</v>
      </c>
      <c r="N1362" s="383" t="s">
        <v>11</v>
      </c>
      <c r="O1362" s="385"/>
      <c r="P1362" s="385"/>
      <c r="Q1362" s="386" t="s">
        <v>11</v>
      </c>
      <c r="R1362" s="383">
        <v>40</v>
      </c>
      <c r="S1362" s="383">
        <v>35</v>
      </c>
      <c r="T1362" s="386" t="s">
        <v>36</v>
      </c>
      <c r="U1362" s="386">
        <v>51</v>
      </c>
      <c r="V1362" s="386">
        <v>35</v>
      </c>
      <c r="W1362" s="386" t="s">
        <v>834</v>
      </c>
      <c r="X1362" s="383">
        <v>57</v>
      </c>
      <c r="Y1362" s="383">
        <v>35</v>
      </c>
      <c r="Z1362" s="386" t="s">
        <v>34</v>
      </c>
      <c r="AA1362" s="386">
        <v>69</v>
      </c>
      <c r="AB1362" s="386">
        <v>35</v>
      </c>
      <c r="AC1362" s="386" t="s">
        <v>11</v>
      </c>
      <c r="AD1362" s="383" t="s">
        <v>57</v>
      </c>
      <c r="AE1362" s="383" t="s">
        <v>36</v>
      </c>
      <c r="AF1362" s="383">
        <v>92</v>
      </c>
      <c r="AG1362" s="383" t="s">
        <v>35</v>
      </c>
      <c r="AH1362" s="383" t="s">
        <v>34</v>
      </c>
      <c r="AI1362" s="383" t="s">
        <v>34</v>
      </c>
      <c r="AJ1362" s="383" t="s">
        <v>3554</v>
      </c>
      <c r="AK1362" s="384" t="str">
        <f t="shared" si="43"/>
        <v>NO</v>
      </c>
      <c r="AL1362" s="384" t="str">
        <f t="shared" si="44"/>
        <v>Yes-SH</v>
      </c>
    </row>
    <row r="1363" spans="1:38" x14ac:dyDescent="0.25">
      <c r="A1363" s="381" t="s">
        <v>3224</v>
      </c>
      <c r="B1363" s="382" t="s">
        <v>849</v>
      </c>
      <c r="C1363" s="382" t="s">
        <v>30</v>
      </c>
      <c r="D1363" s="382" t="s">
        <v>2238</v>
      </c>
      <c r="E1363" s="382" t="s">
        <v>836</v>
      </c>
      <c r="F1363" s="383"/>
      <c r="G1363" s="383">
        <v>16</v>
      </c>
      <c r="H1363" s="383" t="s">
        <v>11</v>
      </c>
      <c r="I1363" s="383"/>
      <c r="J1363" s="383">
        <v>16</v>
      </c>
      <c r="K1363" s="383" t="s">
        <v>11</v>
      </c>
      <c r="L1363" s="385"/>
      <c r="M1363" s="383">
        <v>7</v>
      </c>
      <c r="N1363" s="383" t="s">
        <v>11</v>
      </c>
      <c r="O1363" s="385"/>
      <c r="P1363" s="385"/>
      <c r="Q1363" s="386" t="s">
        <v>11</v>
      </c>
      <c r="R1363" s="383"/>
      <c r="S1363" s="383">
        <v>16</v>
      </c>
      <c r="T1363" s="386" t="s">
        <v>11</v>
      </c>
      <c r="U1363" s="386"/>
      <c r="V1363" s="386">
        <v>16</v>
      </c>
      <c r="W1363" s="386" t="s">
        <v>11</v>
      </c>
      <c r="X1363" s="383"/>
      <c r="Y1363" s="383">
        <v>16</v>
      </c>
      <c r="Z1363" s="386" t="s">
        <v>11</v>
      </c>
      <c r="AA1363" s="386"/>
      <c r="AB1363" s="386">
        <v>16</v>
      </c>
      <c r="AC1363" s="386" t="s">
        <v>11</v>
      </c>
      <c r="AD1363" s="383" t="s">
        <v>33</v>
      </c>
      <c r="AE1363" s="383" t="s">
        <v>34</v>
      </c>
      <c r="AF1363" s="383">
        <v>100</v>
      </c>
      <c r="AG1363" s="383" t="s">
        <v>35</v>
      </c>
      <c r="AH1363" s="383" t="s">
        <v>36</v>
      </c>
      <c r="AI1363" s="383" t="s">
        <v>34</v>
      </c>
      <c r="AJ1363" s="383" t="s">
        <v>3554</v>
      </c>
      <c r="AK1363" s="384" t="str">
        <f t="shared" si="43"/>
        <v>NA</v>
      </c>
      <c r="AL1363" s="384" t="str">
        <f t="shared" si="44"/>
        <v>NA</v>
      </c>
    </row>
    <row r="1364" spans="1:38" x14ac:dyDescent="0.25">
      <c r="A1364" s="381" t="s">
        <v>3224</v>
      </c>
      <c r="B1364" s="382" t="s">
        <v>850</v>
      </c>
      <c r="C1364" s="382" t="s">
        <v>30</v>
      </c>
      <c r="D1364" s="382" t="s">
        <v>851</v>
      </c>
      <c r="E1364" s="382" t="s">
        <v>836</v>
      </c>
      <c r="F1364" s="383"/>
      <c r="G1364" s="383">
        <v>22</v>
      </c>
      <c r="H1364" s="383" t="s">
        <v>11</v>
      </c>
      <c r="I1364" s="383"/>
      <c r="J1364" s="383">
        <v>22</v>
      </c>
      <c r="K1364" s="383" t="s">
        <v>11</v>
      </c>
      <c r="L1364" s="385"/>
      <c r="M1364" s="383">
        <v>11</v>
      </c>
      <c r="N1364" s="383" t="s">
        <v>11</v>
      </c>
      <c r="O1364" s="385"/>
      <c r="P1364" s="385"/>
      <c r="Q1364" s="386" t="s">
        <v>11</v>
      </c>
      <c r="R1364" s="383"/>
      <c r="S1364" s="383">
        <v>20</v>
      </c>
      <c r="T1364" s="386" t="s">
        <v>11</v>
      </c>
      <c r="U1364" s="386"/>
      <c r="V1364" s="386">
        <v>19</v>
      </c>
      <c r="W1364" s="386" t="s">
        <v>11</v>
      </c>
      <c r="X1364" s="383"/>
      <c r="Y1364" s="383">
        <v>20</v>
      </c>
      <c r="Z1364" s="386" t="s">
        <v>11</v>
      </c>
      <c r="AA1364" s="386"/>
      <c r="AB1364" s="386">
        <v>19</v>
      </c>
      <c r="AC1364" s="386" t="s">
        <v>11</v>
      </c>
      <c r="AD1364" s="383" t="s">
        <v>33</v>
      </c>
      <c r="AE1364" s="383" t="s">
        <v>36</v>
      </c>
      <c r="AF1364" s="383">
        <v>95</v>
      </c>
      <c r="AG1364" s="383" t="s">
        <v>35</v>
      </c>
      <c r="AH1364" s="383" t="s">
        <v>36</v>
      </c>
      <c r="AI1364" s="383" t="s">
        <v>34</v>
      </c>
      <c r="AJ1364" s="383" t="s">
        <v>3554</v>
      </c>
      <c r="AK1364" s="384" t="str">
        <f t="shared" si="43"/>
        <v>NA</v>
      </c>
      <c r="AL1364" s="384" t="str">
        <f t="shared" si="44"/>
        <v>NA</v>
      </c>
    </row>
    <row r="1365" spans="1:38" x14ac:dyDescent="0.25">
      <c r="A1365" s="381" t="s">
        <v>3224</v>
      </c>
      <c r="B1365" s="382" t="s">
        <v>217</v>
      </c>
      <c r="C1365" s="382" t="s">
        <v>30</v>
      </c>
      <c r="D1365" s="382" t="s">
        <v>218</v>
      </c>
      <c r="E1365" s="382" t="s">
        <v>836</v>
      </c>
      <c r="F1365" s="383">
        <v>100</v>
      </c>
      <c r="G1365" s="383">
        <v>177</v>
      </c>
      <c r="H1365" s="383" t="s">
        <v>835</v>
      </c>
      <c r="I1365" s="383">
        <v>100</v>
      </c>
      <c r="J1365" s="383">
        <v>177</v>
      </c>
      <c r="K1365" s="383" t="s">
        <v>835</v>
      </c>
      <c r="L1365" s="385"/>
      <c r="M1365" s="383">
        <v>52</v>
      </c>
      <c r="N1365" s="383" t="s">
        <v>835</v>
      </c>
      <c r="O1365" s="385"/>
      <c r="P1365" s="385"/>
      <c r="Q1365" s="386" t="s">
        <v>11</v>
      </c>
      <c r="R1365" s="383">
        <v>74</v>
      </c>
      <c r="S1365" s="383">
        <v>172</v>
      </c>
      <c r="T1365" s="386" t="s">
        <v>36</v>
      </c>
      <c r="U1365" s="386">
        <v>75</v>
      </c>
      <c r="V1365" s="386">
        <v>171</v>
      </c>
      <c r="W1365" s="386" t="s">
        <v>834</v>
      </c>
      <c r="X1365" s="383">
        <v>79</v>
      </c>
      <c r="Y1365" s="383">
        <v>172</v>
      </c>
      <c r="Z1365" s="386" t="s">
        <v>36</v>
      </c>
      <c r="AA1365" s="386">
        <v>73</v>
      </c>
      <c r="AB1365" s="386">
        <v>171</v>
      </c>
      <c r="AC1365" s="386" t="s">
        <v>834</v>
      </c>
      <c r="AD1365" s="383" t="s">
        <v>33</v>
      </c>
      <c r="AE1365" s="383" t="s">
        <v>36</v>
      </c>
      <c r="AF1365" s="383">
        <v>79</v>
      </c>
      <c r="AG1365" s="383" t="s">
        <v>35</v>
      </c>
      <c r="AH1365" s="383" t="s">
        <v>34</v>
      </c>
      <c r="AI1365" s="383" t="s">
        <v>36</v>
      </c>
      <c r="AJ1365" s="383" t="s">
        <v>3554</v>
      </c>
      <c r="AK1365" s="384" t="str">
        <f t="shared" si="43"/>
        <v>NO</v>
      </c>
      <c r="AL1365" s="384" t="str">
        <f t="shared" si="44"/>
        <v>NO</v>
      </c>
    </row>
    <row r="1366" spans="1:38" x14ac:dyDescent="0.25">
      <c r="A1366" s="381" t="s">
        <v>3224</v>
      </c>
      <c r="B1366" s="382" t="s">
        <v>219</v>
      </c>
      <c r="C1366" s="382" t="s">
        <v>30</v>
      </c>
      <c r="D1366" s="382" t="s">
        <v>220</v>
      </c>
      <c r="E1366" s="382" t="s">
        <v>836</v>
      </c>
      <c r="F1366" s="383">
        <v>100</v>
      </c>
      <c r="G1366" s="383">
        <v>243</v>
      </c>
      <c r="H1366" s="383" t="s">
        <v>835</v>
      </c>
      <c r="I1366" s="383">
        <v>100</v>
      </c>
      <c r="J1366" s="383">
        <v>243</v>
      </c>
      <c r="K1366" s="383" t="s">
        <v>835</v>
      </c>
      <c r="L1366" s="385">
        <v>94</v>
      </c>
      <c r="M1366" s="383">
        <v>72</v>
      </c>
      <c r="N1366" s="383" t="s">
        <v>835</v>
      </c>
      <c r="O1366" s="385"/>
      <c r="P1366" s="385"/>
      <c r="Q1366" s="386" t="s">
        <v>11</v>
      </c>
      <c r="R1366" s="383">
        <v>54</v>
      </c>
      <c r="S1366" s="383">
        <v>223</v>
      </c>
      <c r="T1366" s="386" t="s">
        <v>36</v>
      </c>
      <c r="U1366" s="386">
        <v>60</v>
      </c>
      <c r="V1366" s="386">
        <v>218</v>
      </c>
      <c r="W1366" s="386" t="s">
        <v>834</v>
      </c>
      <c r="X1366" s="383">
        <v>63</v>
      </c>
      <c r="Y1366" s="383">
        <v>224</v>
      </c>
      <c r="Z1366" s="386" t="s">
        <v>34</v>
      </c>
      <c r="AA1366" s="386">
        <v>65</v>
      </c>
      <c r="AB1366" s="386">
        <v>219</v>
      </c>
      <c r="AC1366" s="386" t="s">
        <v>11</v>
      </c>
      <c r="AD1366" s="383" t="s">
        <v>104</v>
      </c>
      <c r="AE1366" s="383" t="s">
        <v>36</v>
      </c>
      <c r="AF1366" s="383">
        <v>87</v>
      </c>
      <c r="AG1366" s="383" t="s">
        <v>35</v>
      </c>
      <c r="AH1366" s="383" t="s">
        <v>34</v>
      </c>
      <c r="AI1366" s="383" t="s">
        <v>36</v>
      </c>
      <c r="AJ1366" s="383" t="s">
        <v>3554</v>
      </c>
      <c r="AK1366" s="384" t="str">
        <f t="shared" si="43"/>
        <v>NO</v>
      </c>
      <c r="AL1366" s="384" t="str">
        <f t="shared" si="44"/>
        <v>Yes-SH</v>
      </c>
    </row>
    <row r="1367" spans="1:38" x14ac:dyDescent="0.25">
      <c r="A1367" s="381" t="s">
        <v>3224</v>
      </c>
      <c r="B1367" s="382" t="s">
        <v>221</v>
      </c>
      <c r="C1367" s="382" t="s">
        <v>30</v>
      </c>
      <c r="D1367" s="382" t="s">
        <v>2239</v>
      </c>
      <c r="E1367" s="382" t="s">
        <v>836</v>
      </c>
      <c r="F1367" s="383">
        <v>99</v>
      </c>
      <c r="G1367" s="383">
        <v>150</v>
      </c>
      <c r="H1367" s="383" t="s">
        <v>835</v>
      </c>
      <c r="I1367" s="383">
        <v>99</v>
      </c>
      <c r="J1367" s="383">
        <v>150</v>
      </c>
      <c r="K1367" s="383" t="s">
        <v>835</v>
      </c>
      <c r="L1367" s="385"/>
      <c r="M1367" s="383">
        <v>41</v>
      </c>
      <c r="N1367" s="383" t="s">
        <v>835</v>
      </c>
      <c r="O1367" s="385"/>
      <c r="P1367" s="385">
        <v>1</v>
      </c>
      <c r="Q1367" s="386" t="s">
        <v>11</v>
      </c>
      <c r="R1367" s="383">
        <v>26</v>
      </c>
      <c r="S1367" s="383">
        <v>144</v>
      </c>
      <c r="T1367" s="386" t="s">
        <v>36</v>
      </c>
      <c r="U1367" s="386">
        <v>42</v>
      </c>
      <c r="V1367" s="386">
        <v>139</v>
      </c>
      <c r="W1367" s="386" t="s">
        <v>834</v>
      </c>
      <c r="X1367" s="383">
        <v>36</v>
      </c>
      <c r="Y1367" s="383">
        <v>144</v>
      </c>
      <c r="Z1367" s="386" t="s">
        <v>34</v>
      </c>
      <c r="AA1367" s="386">
        <v>46</v>
      </c>
      <c r="AB1367" s="386">
        <v>139</v>
      </c>
      <c r="AC1367" s="386" t="s">
        <v>11</v>
      </c>
      <c r="AD1367" s="383" t="s">
        <v>46</v>
      </c>
      <c r="AE1367" s="383" t="s">
        <v>36</v>
      </c>
      <c r="AF1367" s="383">
        <v>90</v>
      </c>
      <c r="AG1367" s="383" t="s">
        <v>40</v>
      </c>
      <c r="AH1367" s="383" t="s">
        <v>34</v>
      </c>
      <c r="AI1367" s="383" t="s">
        <v>34</v>
      </c>
      <c r="AJ1367" s="383" t="s">
        <v>3554</v>
      </c>
      <c r="AK1367" s="384" t="str">
        <f t="shared" si="43"/>
        <v>NO</v>
      </c>
      <c r="AL1367" s="384" t="str">
        <f t="shared" si="44"/>
        <v>Yes-SH</v>
      </c>
    </row>
    <row r="1368" spans="1:38" x14ac:dyDescent="0.25">
      <c r="A1368" s="381" t="s">
        <v>3224</v>
      </c>
      <c r="B1368" s="382" t="s">
        <v>223</v>
      </c>
      <c r="C1368" s="382" t="s">
        <v>30</v>
      </c>
      <c r="D1368" s="382" t="s">
        <v>224</v>
      </c>
      <c r="E1368" s="382" t="s">
        <v>836</v>
      </c>
      <c r="F1368" s="383">
        <v>100</v>
      </c>
      <c r="G1368" s="383">
        <v>263</v>
      </c>
      <c r="H1368" s="383" t="s">
        <v>835</v>
      </c>
      <c r="I1368" s="383">
        <v>100</v>
      </c>
      <c r="J1368" s="383">
        <v>262</v>
      </c>
      <c r="K1368" s="383" t="s">
        <v>835</v>
      </c>
      <c r="L1368" s="385"/>
      <c r="M1368" s="383">
        <v>79</v>
      </c>
      <c r="N1368" s="383" t="s">
        <v>835</v>
      </c>
      <c r="O1368" s="385"/>
      <c r="P1368" s="385"/>
      <c r="Q1368" s="386" t="s">
        <v>11</v>
      </c>
      <c r="R1368" s="383">
        <v>53</v>
      </c>
      <c r="S1368" s="383">
        <v>232</v>
      </c>
      <c r="T1368" s="386" t="s">
        <v>36</v>
      </c>
      <c r="U1368" s="386">
        <v>58</v>
      </c>
      <c r="V1368" s="386">
        <v>229</v>
      </c>
      <c r="W1368" s="386" t="s">
        <v>834</v>
      </c>
      <c r="X1368" s="383">
        <v>68</v>
      </c>
      <c r="Y1368" s="383">
        <v>232</v>
      </c>
      <c r="Z1368" s="386" t="s">
        <v>36</v>
      </c>
      <c r="AA1368" s="386">
        <v>67</v>
      </c>
      <c r="AB1368" s="386">
        <v>230</v>
      </c>
      <c r="AC1368" s="386" t="s">
        <v>834</v>
      </c>
      <c r="AD1368" s="383" t="s">
        <v>57</v>
      </c>
      <c r="AE1368" s="383" t="s">
        <v>36</v>
      </c>
      <c r="AF1368" s="383">
        <v>77</v>
      </c>
      <c r="AG1368" s="383" t="s">
        <v>35</v>
      </c>
      <c r="AH1368" s="383" t="s">
        <v>34</v>
      </c>
      <c r="AI1368" s="383" t="s">
        <v>36</v>
      </c>
      <c r="AJ1368" s="383" t="s">
        <v>3554</v>
      </c>
      <c r="AK1368" s="384" t="str">
        <f t="shared" si="43"/>
        <v>NO</v>
      </c>
      <c r="AL1368" s="384" t="str">
        <f t="shared" si="44"/>
        <v>NO</v>
      </c>
    </row>
    <row r="1369" spans="1:38" x14ac:dyDescent="0.25">
      <c r="A1369" s="381" t="s">
        <v>3224</v>
      </c>
      <c r="B1369" s="382" t="s">
        <v>225</v>
      </c>
      <c r="C1369" s="382" t="s">
        <v>30</v>
      </c>
      <c r="D1369" s="382" t="s">
        <v>226</v>
      </c>
      <c r="E1369" s="382" t="s">
        <v>836</v>
      </c>
      <c r="F1369" s="383">
        <v>100</v>
      </c>
      <c r="G1369" s="383">
        <v>418</v>
      </c>
      <c r="H1369" s="383" t="s">
        <v>835</v>
      </c>
      <c r="I1369" s="383">
        <v>100</v>
      </c>
      <c r="J1369" s="383">
        <v>418</v>
      </c>
      <c r="K1369" s="383" t="s">
        <v>835</v>
      </c>
      <c r="L1369" s="385">
        <v>93</v>
      </c>
      <c r="M1369" s="383">
        <v>127</v>
      </c>
      <c r="N1369" s="383" t="s">
        <v>835</v>
      </c>
      <c r="O1369" s="385"/>
      <c r="P1369" s="385"/>
      <c r="Q1369" s="386" t="s">
        <v>11</v>
      </c>
      <c r="R1369" s="383">
        <v>69</v>
      </c>
      <c r="S1369" s="383">
        <v>403</v>
      </c>
      <c r="T1369" s="386" t="s">
        <v>36</v>
      </c>
      <c r="U1369" s="386">
        <v>73</v>
      </c>
      <c r="V1369" s="386">
        <v>402</v>
      </c>
      <c r="W1369" s="386" t="s">
        <v>834</v>
      </c>
      <c r="X1369" s="383">
        <v>73</v>
      </c>
      <c r="Y1369" s="383">
        <v>404</v>
      </c>
      <c r="Z1369" s="386" t="s">
        <v>34</v>
      </c>
      <c r="AA1369" s="386">
        <v>73</v>
      </c>
      <c r="AB1369" s="386">
        <v>403</v>
      </c>
      <c r="AC1369" s="386" t="s">
        <v>11</v>
      </c>
      <c r="AD1369" s="383" t="s">
        <v>33</v>
      </c>
      <c r="AE1369" s="383" t="s">
        <v>36</v>
      </c>
      <c r="AF1369" s="383">
        <v>87</v>
      </c>
      <c r="AG1369" s="383" t="s">
        <v>35</v>
      </c>
      <c r="AH1369" s="383" t="s">
        <v>34</v>
      </c>
      <c r="AI1369" s="383" t="s">
        <v>36</v>
      </c>
      <c r="AJ1369" s="383" t="s">
        <v>3554</v>
      </c>
      <c r="AK1369" s="384" t="str">
        <f t="shared" si="43"/>
        <v>NO</v>
      </c>
      <c r="AL1369" s="384" t="str">
        <f t="shared" si="44"/>
        <v>Yes-SH</v>
      </c>
    </row>
    <row r="1370" spans="1:38" x14ac:dyDescent="0.25">
      <c r="A1370" s="381" t="s">
        <v>3224</v>
      </c>
      <c r="B1370" s="382" t="s">
        <v>227</v>
      </c>
      <c r="C1370" s="382" t="s">
        <v>30</v>
      </c>
      <c r="D1370" s="382" t="s">
        <v>228</v>
      </c>
      <c r="E1370" s="382" t="s">
        <v>836</v>
      </c>
      <c r="F1370" s="383">
        <v>100</v>
      </c>
      <c r="G1370" s="383">
        <v>337</v>
      </c>
      <c r="H1370" s="383" t="s">
        <v>835</v>
      </c>
      <c r="I1370" s="383">
        <v>100</v>
      </c>
      <c r="J1370" s="383">
        <v>337</v>
      </c>
      <c r="K1370" s="383" t="s">
        <v>835</v>
      </c>
      <c r="L1370" s="385"/>
      <c r="M1370" s="383">
        <v>114</v>
      </c>
      <c r="N1370" s="383" t="s">
        <v>835</v>
      </c>
      <c r="O1370" s="385"/>
      <c r="P1370" s="385"/>
      <c r="Q1370" s="386" t="s">
        <v>11</v>
      </c>
      <c r="R1370" s="383">
        <v>78</v>
      </c>
      <c r="S1370" s="383">
        <v>326</v>
      </c>
      <c r="T1370" s="386" t="s">
        <v>34</v>
      </c>
      <c r="U1370" s="386">
        <v>81</v>
      </c>
      <c r="V1370" s="386">
        <v>323</v>
      </c>
      <c r="W1370" s="386" t="s">
        <v>11</v>
      </c>
      <c r="X1370" s="383">
        <v>77</v>
      </c>
      <c r="Y1370" s="383">
        <v>326</v>
      </c>
      <c r="Z1370" s="386" t="s">
        <v>34</v>
      </c>
      <c r="AA1370" s="386">
        <v>72</v>
      </c>
      <c r="AB1370" s="386">
        <v>323</v>
      </c>
      <c r="AC1370" s="386" t="s">
        <v>11</v>
      </c>
      <c r="AD1370" s="383" t="s">
        <v>33</v>
      </c>
      <c r="AE1370" s="383" t="s">
        <v>36</v>
      </c>
      <c r="AF1370" s="383">
        <v>95</v>
      </c>
      <c r="AG1370" s="383" t="s">
        <v>35</v>
      </c>
      <c r="AH1370" s="383" t="s">
        <v>34</v>
      </c>
      <c r="AI1370" s="383" t="s">
        <v>36</v>
      </c>
      <c r="AJ1370" s="383" t="s">
        <v>3554</v>
      </c>
      <c r="AK1370" s="384" t="str">
        <f t="shared" si="43"/>
        <v>Yes-SH</v>
      </c>
      <c r="AL1370" s="384" t="str">
        <f t="shared" si="44"/>
        <v>Yes-SH</v>
      </c>
    </row>
    <row r="1371" spans="1:38" x14ac:dyDescent="0.25">
      <c r="A1371" s="381" t="s">
        <v>3224</v>
      </c>
      <c r="B1371" s="382" t="s">
        <v>229</v>
      </c>
      <c r="C1371" s="382" t="s">
        <v>30</v>
      </c>
      <c r="D1371" s="382" t="s">
        <v>230</v>
      </c>
      <c r="E1371" s="382" t="s">
        <v>836</v>
      </c>
      <c r="F1371" s="383">
        <v>100</v>
      </c>
      <c r="G1371" s="383">
        <v>140</v>
      </c>
      <c r="H1371" s="383" t="s">
        <v>835</v>
      </c>
      <c r="I1371" s="383">
        <v>100</v>
      </c>
      <c r="J1371" s="383">
        <v>140</v>
      </c>
      <c r="K1371" s="383" t="s">
        <v>835</v>
      </c>
      <c r="L1371" s="385"/>
      <c r="M1371" s="383">
        <v>44</v>
      </c>
      <c r="N1371" s="383" t="s">
        <v>835</v>
      </c>
      <c r="O1371" s="385"/>
      <c r="P1371" s="385"/>
      <c r="Q1371" s="386" t="s">
        <v>11</v>
      </c>
      <c r="R1371" s="383">
        <v>49</v>
      </c>
      <c r="S1371" s="383">
        <v>131</v>
      </c>
      <c r="T1371" s="386" t="s">
        <v>36</v>
      </c>
      <c r="U1371" s="386">
        <v>59</v>
      </c>
      <c r="V1371" s="386">
        <v>126</v>
      </c>
      <c r="W1371" s="386" t="s">
        <v>834</v>
      </c>
      <c r="X1371" s="383">
        <v>63</v>
      </c>
      <c r="Y1371" s="383">
        <v>131</v>
      </c>
      <c r="Z1371" s="386" t="s">
        <v>34</v>
      </c>
      <c r="AA1371" s="386">
        <v>60</v>
      </c>
      <c r="AB1371" s="386">
        <v>125</v>
      </c>
      <c r="AC1371" s="386" t="s">
        <v>11</v>
      </c>
      <c r="AD1371" s="383" t="s">
        <v>57</v>
      </c>
      <c r="AE1371" s="383" t="s">
        <v>36</v>
      </c>
      <c r="AF1371" s="383">
        <v>87</v>
      </c>
      <c r="AG1371" s="383" t="s">
        <v>35</v>
      </c>
      <c r="AH1371" s="383" t="s">
        <v>34</v>
      </c>
      <c r="AI1371" s="383" t="s">
        <v>36</v>
      </c>
      <c r="AJ1371" s="383" t="s">
        <v>3554</v>
      </c>
      <c r="AK1371" s="384" t="str">
        <f t="shared" si="43"/>
        <v>NO</v>
      </c>
      <c r="AL1371" s="384" t="str">
        <f t="shared" si="44"/>
        <v>Yes-SH</v>
      </c>
    </row>
    <row r="1372" spans="1:38" x14ac:dyDescent="0.25">
      <c r="A1372" s="381" t="s">
        <v>3224</v>
      </c>
      <c r="B1372" s="382" t="s">
        <v>231</v>
      </c>
      <c r="C1372" s="382" t="s">
        <v>30</v>
      </c>
      <c r="D1372" s="382" t="s">
        <v>232</v>
      </c>
      <c r="E1372" s="382" t="s">
        <v>836</v>
      </c>
      <c r="F1372" s="383">
        <v>100</v>
      </c>
      <c r="G1372" s="383">
        <v>350</v>
      </c>
      <c r="H1372" s="383" t="s">
        <v>835</v>
      </c>
      <c r="I1372" s="383">
        <v>100</v>
      </c>
      <c r="J1372" s="383">
        <v>350</v>
      </c>
      <c r="K1372" s="383" t="s">
        <v>835</v>
      </c>
      <c r="L1372" s="385"/>
      <c r="M1372" s="383">
        <v>107</v>
      </c>
      <c r="N1372" s="383" t="s">
        <v>835</v>
      </c>
      <c r="O1372" s="385"/>
      <c r="P1372" s="385"/>
      <c r="Q1372" s="386" t="s">
        <v>11</v>
      </c>
      <c r="R1372" s="383">
        <v>69</v>
      </c>
      <c r="S1372" s="383">
        <v>330</v>
      </c>
      <c r="T1372" s="386" t="s">
        <v>36</v>
      </c>
      <c r="U1372" s="386">
        <v>75</v>
      </c>
      <c r="V1372" s="386">
        <v>322</v>
      </c>
      <c r="W1372" s="386" t="s">
        <v>834</v>
      </c>
      <c r="X1372" s="383">
        <v>72</v>
      </c>
      <c r="Y1372" s="383">
        <v>330</v>
      </c>
      <c r="Z1372" s="386" t="s">
        <v>34</v>
      </c>
      <c r="AA1372" s="386">
        <v>70</v>
      </c>
      <c r="AB1372" s="386">
        <v>322</v>
      </c>
      <c r="AC1372" s="386" t="s">
        <v>11</v>
      </c>
      <c r="AD1372" s="383" t="s">
        <v>33</v>
      </c>
      <c r="AE1372" s="383" t="s">
        <v>36</v>
      </c>
      <c r="AF1372" s="383">
        <v>90</v>
      </c>
      <c r="AG1372" s="383" t="s">
        <v>35</v>
      </c>
      <c r="AH1372" s="383" t="s">
        <v>34</v>
      </c>
      <c r="AI1372" s="383" t="s">
        <v>36</v>
      </c>
      <c r="AJ1372" s="383" t="s">
        <v>3554</v>
      </c>
      <c r="AK1372" s="384" t="str">
        <f t="shared" si="43"/>
        <v>NO</v>
      </c>
      <c r="AL1372" s="384" t="str">
        <f t="shared" si="44"/>
        <v>Yes-SH</v>
      </c>
    </row>
    <row r="1373" spans="1:38" x14ac:dyDescent="0.25">
      <c r="A1373" s="381" t="s">
        <v>3224</v>
      </c>
      <c r="B1373" s="382" t="s">
        <v>233</v>
      </c>
      <c r="C1373" s="382" t="s">
        <v>30</v>
      </c>
      <c r="D1373" s="382" t="s">
        <v>234</v>
      </c>
      <c r="E1373" s="382" t="s">
        <v>836</v>
      </c>
      <c r="F1373" s="383">
        <v>100</v>
      </c>
      <c r="G1373" s="383">
        <v>672</v>
      </c>
      <c r="H1373" s="383" t="s">
        <v>835</v>
      </c>
      <c r="I1373" s="383">
        <v>100</v>
      </c>
      <c r="J1373" s="383">
        <v>672</v>
      </c>
      <c r="K1373" s="383" t="s">
        <v>835</v>
      </c>
      <c r="L1373" s="385"/>
      <c r="M1373" s="383">
        <v>213</v>
      </c>
      <c r="N1373" s="383" t="s">
        <v>835</v>
      </c>
      <c r="O1373" s="385"/>
      <c r="P1373" s="385"/>
      <c r="Q1373" s="386" t="s">
        <v>11</v>
      </c>
      <c r="R1373" s="383">
        <v>69</v>
      </c>
      <c r="S1373" s="383">
        <v>647</v>
      </c>
      <c r="T1373" s="386" t="s">
        <v>36</v>
      </c>
      <c r="U1373" s="386">
        <v>74</v>
      </c>
      <c r="V1373" s="386">
        <v>632</v>
      </c>
      <c r="W1373" s="386" t="s">
        <v>834</v>
      </c>
      <c r="X1373" s="383">
        <v>79</v>
      </c>
      <c r="Y1373" s="383">
        <v>647</v>
      </c>
      <c r="Z1373" s="386" t="s">
        <v>36</v>
      </c>
      <c r="AA1373" s="386">
        <v>78</v>
      </c>
      <c r="AB1373" s="386">
        <v>632</v>
      </c>
      <c r="AC1373" s="386" t="s">
        <v>834</v>
      </c>
      <c r="AD1373" s="383" t="s">
        <v>33</v>
      </c>
      <c r="AE1373" s="383" t="s">
        <v>36</v>
      </c>
      <c r="AF1373" s="383">
        <v>85</v>
      </c>
      <c r="AG1373" s="383" t="s">
        <v>35</v>
      </c>
      <c r="AH1373" s="383" t="s">
        <v>34</v>
      </c>
      <c r="AI1373" s="383" t="s">
        <v>36</v>
      </c>
      <c r="AJ1373" s="383" t="s">
        <v>3554</v>
      </c>
      <c r="AK1373" s="384" t="str">
        <f t="shared" si="43"/>
        <v>NO</v>
      </c>
      <c r="AL1373" s="384" t="str">
        <f t="shared" si="44"/>
        <v>NO</v>
      </c>
    </row>
    <row r="1374" spans="1:38" x14ac:dyDescent="0.25">
      <c r="A1374" s="381" t="s">
        <v>3224</v>
      </c>
      <c r="B1374" s="382" t="s">
        <v>235</v>
      </c>
      <c r="C1374" s="382" t="s">
        <v>30</v>
      </c>
      <c r="D1374" s="382" t="s">
        <v>236</v>
      </c>
      <c r="E1374" s="382" t="s">
        <v>836</v>
      </c>
      <c r="F1374" s="383">
        <v>100</v>
      </c>
      <c r="G1374" s="383">
        <v>345</v>
      </c>
      <c r="H1374" s="383" t="s">
        <v>835</v>
      </c>
      <c r="I1374" s="383">
        <v>100</v>
      </c>
      <c r="J1374" s="383">
        <v>345</v>
      </c>
      <c r="K1374" s="383" t="s">
        <v>835</v>
      </c>
      <c r="L1374" s="385">
        <v>90</v>
      </c>
      <c r="M1374" s="383">
        <v>86</v>
      </c>
      <c r="N1374" s="383" t="s">
        <v>835</v>
      </c>
      <c r="O1374" s="385"/>
      <c r="P1374" s="385"/>
      <c r="Q1374" s="386" t="s">
        <v>11</v>
      </c>
      <c r="R1374" s="383">
        <v>55</v>
      </c>
      <c r="S1374" s="383">
        <v>320</v>
      </c>
      <c r="T1374" s="386" t="s">
        <v>36</v>
      </c>
      <c r="U1374" s="386">
        <v>57</v>
      </c>
      <c r="V1374" s="386">
        <v>314</v>
      </c>
      <c r="W1374" s="386" t="s">
        <v>834</v>
      </c>
      <c r="X1374" s="383">
        <v>57</v>
      </c>
      <c r="Y1374" s="383">
        <v>319</v>
      </c>
      <c r="Z1374" s="386" t="s">
        <v>36</v>
      </c>
      <c r="AA1374" s="386">
        <v>58</v>
      </c>
      <c r="AB1374" s="386">
        <v>313</v>
      </c>
      <c r="AC1374" s="386" t="s">
        <v>834</v>
      </c>
      <c r="AD1374" s="383" t="s">
        <v>104</v>
      </c>
      <c r="AE1374" s="383" t="s">
        <v>36</v>
      </c>
      <c r="AF1374" s="383">
        <v>79</v>
      </c>
      <c r="AG1374" s="383" t="s">
        <v>35</v>
      </c>
      <c r="AH1374" s="383" t="s">
        <v>34</v>
      </c>
      <c r="AI1374" s="383" t="s">
        <v>36</v>
      </c>
      <c r="AJ1374" s="383" t="s">
        <v>3554</v>
      </c>
      <c r="AK1374" s="384" t="str">
        <f t="shared" si="43"/>
        <v>NO</v>
      </c>
      <c r="AL1374" s="384" t="str">
        <f t="shared" si="44"/>
        <v>NO</v>
      </c>
    </row>
    <row r="1375" spans="1:38" x14ac:dyDescent="0.25">
      <c r="A1375" s="381" t="s">
        <v>3224</v>
      </c>
      <c r="B1375" s="382" t="s">
        <v>237</v>
      </c>
      <c r="C1375" s="382" t="s">
        <v>30</v>
      </c>
      <c r="D1375" s="382" t="s">
        <v>238</v>
      </c>
      <c r="E1375" s="382" t="s">
        <v>836</v>
      </c>
      <c r="F1375" s="383">
        <v>100</v>
      </c>
      <c r="G1375" s="383">
        <v>190</v>
      </c>
      <c r="H1375" s="383" t="s">
        <v>835</v>
      </c>
      <c r="I1375" s="383">
        <v>100</v>
      </c>
      <c r="J1375" s="383">
        <v>191</v>
      </c>
      <c r="K1375" s="383" t="s">
        <v>835</v>
      </c>
      <c r="L1375" s="385"/>
      <c r="M1375" s="383">
        <v>55</v>
      </c>
      <c r="N1375" s="383" t="s">
        <v>835</v>
      </c>
      <c r="O1375" s="385"/>
      <c r="P1375" s="385"/>
      <c r="Q1375" s="386" t="s">
        <v>11</v>
      </c>
      <c r="R1375" s="383">
        <v>70</v>
      </c>
      <c r="S1375" s="383">
        <v>182</v>
      </c>
      <c r="T1375" s="386" t="s">
        <v>36</v>
      </c>
      <c r="U1375" s="386">
        <v>76</v>
      </c>
      <c r="V1375" s="386">
        <v>181</v>
      </c>
      <c r="W1375" s="386" t="s">
        <v>834</v>
      </c>
      <c r="X1375" s="383">
        <v>70</v>
      </c>
      <c r="Y1375" s="383">
        <v>183</v>
      </c>
      <c r="Z1375" s="386" t="s">
        <v>34</v>
      </c>
      <c r="AA1375" s="386">
        <v>64</v>
      </c>
      <c r="AB1375" s="386">
        <v>182</v>
      </c>
      <c r="AC1375" s="386" t="s">
        <v>11</v>
      </c>
      <c r="AD1375" s="383" t="s">
        <v>33</v>
      </c>
      <c r="AE1375" s="383" t="s">
        <v>36</v>
      </c>
      <c r="AF1375" s="383">
        <v>85</v>
      </c>
      <c r="AG1375" s="383" t="s">
        <v>35</v>
      </c>
      <c r="AH1375" s="383" t="s">
        <v>34</v>
      </c>
      <c r="AI1375" s="383" t="s">
        <v>36</v>
      </c>
      <c r="AJ1375" s="383" t="s">
        <v>3554</v>
      </c>
      <c r="AK1375" s="384" t="str">
        <f t="shared" si="43"/>
        <v>NO</v>
      </c>
      <c r="AL1375" s="384" t="str">
        <f t="shared" si="44"/>
        <v>Yes-SH</v>
      </c>
    </row>
    <row r="1376" spans="1:38" x14ac:dyDescent="0.25">
      <c r="A1376" s="381" t="s">
        <v>3224</v>
      </c>
      <c r="B1376" s="382" t="s">
        <v>239</v>
      </c>
      <c r="C1376" s="382" t="s">
        <v>30</v>
      </c>
      <c r="D1376" s="382" t="s">
        <v>240</v>
      </c>
      <c r="E1376" s="382" t="s">
        <v>836</v>
      </c>
      <c r="F1376" s="383">
        <v>100</v>
      </c>
      <c r="G1376" s="383">
        <v>331</v>
      </c>
      <c r="H1376" s="383" t="s">
        <v>835</v>
      </c>
      <c r="I1376" s="383">
        <v>100</v>
      </c>
      <c r="J1376" s="383">
        <v>332</v>
      </c>
      <c r="K1376" s="383" t="s">
        <v>835</v>
      </c>
      <c r="L1376" s="385"/>
      <c r="M1376" s="383">
        <v>101</v>
      </c>
      <c r="N1376" s="383" t="s">
        <v>835</v>
      </c>
      <c r="O1376" s="385"/>
      <c r="P1376" s="385"/>
      <c r="Q1376" s="386" t="s">
        <v>11</v>
      </c>
      <c r="R1376" s="383">
        <v>59</v>
      </c>
      <c r="S1376" s="383">
        <v>310</v>
      </c>
      <c r="T1376" s="386" t="s">
        <v>36</v>
      </c>
      <c r="U1376" s="386">
        <v>65</v>
      </c>
      <c r="V1376" s="386">
        <v>305</v>
      </c>
      <c r="W1376" s="386" t="s">
        <v>834</v>
      </c>
      <c r="X1376" s="383">
        <v>63</v>
      </c>
      <c r="Y1376" s="383">
        <v>311</v>
      </c>
      <c r="Z1376" s="386" t="s">
        <v>36</v>
      </c>
      <c r="AA1376" s="386">
        <v>61</v>
      </c>
      <c r="AB1376" s="386">
        <v>305</v>
      </c>
      <c r="AC1376" s="386" t="s">
        <v>834</v>
      </c>
      <c r="AD1376" s="383" t="s">
        <v>104</v>
      </c>
      <c r="AE1376" s="383" t="s">
        <v>36</v>
      </c>
      <c r="AF1376" s="383">
        <v>77</v>
      </c>
      <c r="AG1376" s="383" t="s">
        <v>35</v>
      </c>
      <c r="AH1376" s="383" t="s">
        <v>34</v>
      </c>
      <c r="AI1376" s="383" t="s">
        <v>36</v>
      </c>
      <c r="AJ1376" s="383" t="s">
        <v>3554</v>
      </c>
      <c r="AK1376" s="384" t="str">
        <f t="shared" si="43"/>
        <v>NO</v>
      </c>
      <c r="AL1376" s="384" t="str">
        <f t="shared" si="44"/>
        <v>NO</v>
      </c>
    </row>
    <row r="1377" spans="1:38" x14ac:dyDescent="0.25">
      <c r="A1377" s="381" t="s">
        <v>3224</v>
      </c>
      <c r="B1377" s="382" t="s">
        <v>241</v>
      </c>
      <c r="C1377" s="382" t="s">
        <v>30</v>
      </c>
      <c r="D1377" s="382" t="s">
        <v>242</v>
      </c>
      <c r="E1377" s="382" t="s">
        <v>836</v>
      </c>
      <c r="F1377" s="383">
        <v>100</v>
      </c>
      <c r="G1377" s="383">
        <v>253</v>
      </c>
      <c r="H1377" s="383" t="s">
        <v>835</v>
      </c>
      <c r="I1377" s="383">
        <v>100</v>
      </c>
      <c r="J1377" s="383">
        <v>253</v>
      </c>
      <c r="K1377" s="383" t="s">
        <v>835</v>
      </c>
      <c r="L1377" s="385">
        <v>90</v>
      </c>
      <c r="M1377" s="383">
        <v>77</v>
      </c>
      <c r="N1377" s="383" t="s">
        <v>835</v>
      </c>
      <c r="O1377" s="385"/>
      <c r="P1377" s="385"/>
      <c r="Q1377" s="386" t="s">
        <v>11</v>
      </c>
      <c r="R1377" s="383">
        <v>62</v>
      </c>
      <c r="S1377" s="383">
        <v>245</v>
      </c>
      <c r="T1377" s="386" t="s">
        <v>36</v>
      </c>
      <c r="U1377" s="386">
        <v>58</v>
      </c>
      <c r="V1377" s="386">
        <v>239</v>
      </c>
      <c r="W1377" s="386" t="s">
        <v>834</v>
      </c>
      <c r="X1377" s="383">
        <v>68</v>
      </c>
      <c r="Y1377" s="383">
        <v>245</v>
      </c>
      <c r="Z1377" s="386" t="s">
        <v>36</v>
      </c>
      <c r="AA1377" s="386">
        <v>60</v>
      </c>
      <c r="AB1377" s="386">
        <v>239</v>
      </c>
      <c r="AC1377" s="386" t="s">
        <v>834</v>
      </c>
      <c r="AD1377" s="383" t="s">
        <v>57</v>
      </c>
      <c r="AE1377" s="383" t="s">
        <v>36</v>
      </c>
      <c r="AF1377" s="383">
        <v>74</v>
      </c>
      <c r="AG1377" s="383" t="s">
        <v>35</v>
      </c>
      <c r="AH1377" s="383" t="s">
        <v>34</v>
      </c>
      <c r="AI1377" s="383" t="s">
        <v>36</v>
      </c>
      <c r="AJ1377" s="383" t="s">
        <v>3554</v>
      </c>
      <c r="AK1377" s="384" t="str">
        <f t="shared" si="43"/>
        <v>NO</v>
      </c>
      <c r="AL1377" s="384" t="str">
        <f t="shared" si="44"/>
        <v>NO</v>
      </c>
    </row>
    <row r="1378" spans="1:38" x14ac:dyDescent="0.25">
      <c r="A1378" s="381" t="s">
        <v>3224</v>
      </c>
      <c r="B1378" s="382" t="s">
        <v>243</v>
      </c>
      <c r="C1378" s="382" t="s">
        <v>30</v>
      </c>
      <c r="D1378" s="382" t="s">
        <v>244</v>
      </c>
      <c r="E1378" s="382" t="s">
        <v>836</v>
      </c>
      <c r="F1378" s="383">
        <v>100</v>
      </c>
      <c r="G1378" s="383">
        <v>390</v>
      </c>
      <c r="H1378" s="383" t="s">
        <v>835</v>
      </c>
      <c r="I1378" s="383">
        <v>100</v>
      </c>
      <c r="J1378" s="383">
        <v>390</v>
      </c>
      <c r="K1378" s="383" t="s">
        <v>835</v>
      </c>
      <c r="L1378" s="385"/>
      <c r="M1378" s="383">
        <v>127</v>
      </c>
      <c r="N1378" s="383" t="s">
        <v>835</v>
      </c>
      <c r="O1378" s="385"/>
      <c r="P1378" s="385"/>
      <c r="Q1378" s="386" t="s">
        <v>11</v>
      </c>
      <c r="R1378" s="383">
        <v>72</v>
      </c>
      <c r="S1378" s="383">
        <v>370</v>
      </c>
      <c r="T1378" s="386" t="s">
        <v>36</v>
      </c>
      <c r="U1378" s="386">
        <v>74</v>
      </c>
      <c r="V1378" s="386">
        <v>369</v>
      </c>
      <c r="W1378" s="386" t="s">
        <v>834</v>
      </c>
      <c r="X1378" s="383">
        <v>80</v>
      </c>
      <c r="Y1378" s="383">
        <v>370</v>
      </c>
      <c r="Z1378" s="386" t="s">
        <v>34</v>
      </c>
      <c r="AA1378" s="386">
        <v>79</v>
      </c>
      <c r="AB1378" s="386">
        <v>369</v>
      </c>
      <c r="AC1378" s="386" t="s">
        <v>11</v>
      </c>
      <c r="AD1378" s="383" t="s">
        <v>33</v>
      </c>
      <c r="AE1378" s="383" t="s">
        <v>36</v>
      </c>
      <c r="AF1378" s="383">
        <v>90</v>
      </c>
      <c r="AG1378" s="383" t="s">
        <v>35</v>
      </c>
      <c r="AH1378" s="383" t="s">
        <v>34</v>
      </c>
      <c r="AI1378" s="383" t="s">
        <v>36</v>
      </c>
      <c r="AJ1378" s="383" t="s">
        <v>3554</v>
      </c>
      <c r="AK1378" s="384" t="str">
        <f t="shared" si="43"/>
        <v>NO</v>
      </c>
      <c r="AL1378" s="384" t="str">
        <f t="shared" si="44"/>
        <v>Yes-AB</v>
      </c>
    </row>
    <row r="1379" spans="1:38" x14ac:dyDescent="0.25">
      <c r="A1379" s="381" t="s">
        <v>3224</v>
      </c>
      <c r="B1379" s="382" t="s">
        <v>245</v>
      </c>
      <c r="C1379" s="382" t="s">
        <v>30</v>
      </c>
      <c r="D1379" s="382" t="s">
        <v>246</v>
      </c>
      <c r="E1379" s="382" t="s">
        <v>836</v>
      </c>
      <c r="F1379" s="383">
        <v>100</v>
      </c>
      <c r="G1379" s="383">
        <v>248</v>
      </c>
      <c r="H1379" s="383" t="s">
        <v>835</v>
      </c>
      <c r="I1379" s="383">
        <v>100</v>
      </c>
      <c r="J1379" s="383">
        <v>248</v>
      </c>
      <c r="K1379" s="383" t="s">
        <v>835</v>
      </c>
      <c r="L1379" s="385"/>
      <c r="M1379" s="383">
        <v>84</v>
      </c>
      <c r="N1379" s="383" t="s">
        <v>835</v>
      </c>
      <c r="O1379" s="385"/>
      <c r="P1379" s="385"/>
      <c r="Q1379" s="386" t="s">
        <v>11</v>
      </c>
      <c r="R1379" s="383">
        <v>76</v>
      </c>
      <c r="S1379" s="383">
        <v>233</v>
      </c>
      <c r="T1379" s="386" t="s">
        <v>36</v>
      </c>
      <c r="U1379" s="386">
        <v>76</v>
      </c>
      <c r="V1379" s="386">
        <v>231</v>
      </c>
      <c r="W1379" s="386" t="s">
        <v>834</v>
      </c>
      <c r="X1379" s="383">
        <v>76</v>
      </c>
      <c r="Y1379" s="383">
        <v>233</v>
      </c>
      <c r="Z1379" s="386" t="s">
        <v>36</v>
      </c>
      <c r="AA1379" s="386">
        <v>74</v>
      </c>
      <c r="AB1379" s="386">
        <v>231</v>
      </c>
      <c r="AC1379" s="386" t="s">
        <v>834</v>
      </c>
      <c r="AD1379" s="383" t="s">
        <v>33</v>
      </c>
      <c r="AE1379" s="383" t="s">
        <v>36</v>
      </c>
      <c r="AF1379" s="383">
        <v>85</v>
      </c>
      <c r="AG1379" s="383" t="s">
        <v>35</v>
      </c>
      <c r="AH1379" s="383" t="s">
        <v>34</v>
      </c>
      <c r="AI1379" s="383" t="s">
        <v>36</v>
      </c>
      <c r="AJ1379" s="383" t="s">
        <v>3554</v>
      </c>
      <c r="AK1379" s="384" t="str">
        <f t="shared" si="43"/>
        <v>NO</v>
      </c>
      <c r="AL1379" s="384" t="str">
        <f t="shared" si="44"/>
        <v>NO</v>
      </c>
    </row>
    <row r="1380" spans="1:38" x14ac:dyDescent="0.25">
      <c r="A1380" s="381" t="s">
        <v>3224</v>
      </c>
      <c r="B1380" s="382" t="s">
        <v>247</v>
      </c>
      <c r="C1380" s="382" t="s">
        <v>30</v>
      </c>
      <c r="D1380" s="382" t="s">
        <v>248</v>
      </c>
      <c r="E1380" s="382" t="s">
        <v>836</v>
      </c>
      <c r="F1380" s="383">
        <v>100</v>
      </c>
      <c r="G1380" s="383">
        <v>283</v>
      </c>
      <c r="H1380" s="383" t="s">
        <v>835</v>
      </c>
      <c r="I1380" s="383">
        <v>100</v>
      </c>
      <c r="J1380" s="383">
        <v>283</v>
      </c>
      <c r="K1380" s="383" t="s">
        <v>835</v>
      </c>
      <c r="L1380" s="385"/>
      <c r="M1380" s="383">
        <v>92</v>
      </c>
      <c r="N1380" s="383" t="s">
        <v>835</v>
      </c>
      <c r="O1380" s="385"/>
      <c r="P1380" s="385"/>
      <c r="Q1380" s="386" t="s">
        <v>11</v>
      </c>
      <c r="R1380" s="383">
        <v>58</v>
      </c>
      <c r="S1380" s="383">
        <v>260</v>
      </c>
      <c r="T1380" s="386" t="s">
        <v>36</v>
      </c>
      <c r="U1380" s="386">
        <v>66</v>
      </c>
      <c r="V1380" s="386">
        <v>257</v>
      </c>
      <c r="W1380" s="386" t="s">
        <v>834</v>
      </c>
      <c r="X1380" s="383">
        <v>65</v>
      </c>
      <c r="Y1380" s="383">
        <v>260</v>
      </c>
      <c r="Z1380" s="386" t="s">
        <v>36</v>
      </c>
      <c r="AA1380" s="386">
        <v>67</v>
      </c>
      <c r="AB1380" s="386">
        <v>257</v>
      </c>
      <c r="AC1380" s="386" t="s">
        <v>834</v>
      </c>
      <c r="AD1380" s="383" t="s">
        <v>33</v>
      </c>
      <c r="AE1380" s="383" t="s">
        <v>36</v>
      </c>
      <c r="AF1380" s="383">
        <v>79</v>
      </c>
      <c r="AG1380" s="383" t="s">
        <v>35</v>
      </c>
      <c r="AH1380" s="383" t="s">
        <v>34</v>
      </c>
      <c r="AI1380" s="383" t="s">
        <v>36</v>
      </c>
      <c r="AJ1380" s="383" t="s">
        <v>3554</v>
      </c>
      <c r="AK1380" s="384" t="str">
        <f t="shared" si="43"/>
        <v>NO</v>
      </c>
      <c r="AL1380" s="384" t="str">
        <f t="shared" si="44"/>
        <v>NO</v>
      </c>
    </row>
    <row r="1381" spans="1:38" x14ac:dyDescent="0.25">
      <c r="A1381" s="381" t="s">
        <v>3224</v>
      </c>
      <c r="B1381" s="382" t="s">
        <v>249</v>
      </c>
      <c r="C1381" s="382" t="s">
        <v>30</v>
      </c>
      <c r="D1381" s="382" t="s">
        <v>250</v>
      </c>
      <c r="E1381" s="382" t="s">
        <v>836</v>
      </c>
      <c r="F1381" s="383">
        <v>100</v>
      </c>
      <c r="G1381" s="383">
        <v>392</v>
      </c>
      <c r="H1381" s="383" t="s">
        <v>835</v>
      </c>
      <c r="I1381" s="383">
        <v>100</v>
      </c>
      <c r="J1381" s="383">
        <v>392</v>
      </c>
      <c r="K1381" s="383" t="s">
        <v>835</v>
      </c>
      <c r="L1381" s="385"/>
      <c r="M1381" s="383">
        <v>122</v>
      </c>
      <c r="N1381" s="383" t="s">
        <v>835</v>
      </c>
      <c r="O1381" s="385"/>
      <c r="P1381" s="385"/>
      <c r="Q1381" s="386" t="s">
        <v>11</v>
      </c>
      <c r="R1381" s="383">
        <v>62</v>
      </c>
      <c r="S1381" s="383">
        <v>350</v>
      </c>
      <c r="T1381" s="386" t="s">
        <v>36</v>
      </c>
      <c r="U1381" s="386">
        <v>65</v>
      </c>
      <c r="V1381" s="386">
        <v>350</v>
      </c>
      <c r="W1381" s="386" t="s">
        <v>834</v>
      </c>
      <c r="X1381" s="383">
        <v>67</v>
      </c>
      <c r="Y1381" s="383">
        <v>349</v>
      </c>
      <c r="Z1381" s="386" t="s">
        <v>36</v>
      </c>
      <c r="AA1381" s="386">
        <v>66</v>
      </c>
      <c r="AB1381" s="386">
        <v>349</v>
      </c>
      <c r="AC1381" s="386" t="s">
        <v>834</v>
      </c>
      <c r="AD1381" s="383" t="s">
        <v>104</v>
      </c>
      <c r="AE1381" s="383" t="s">
        <v>36</v>
      </c>
      <c r="AF1381" s="383">
        <v>79</v>
      </c>
      <c r="AG1381" s="383" t="s">
        <v>35</v>
      </c>
      <c r="AH1381" s="383" t="s">
        <v>34</v>
      </c>
      <c r="AI1381" s="383" t="s">
        <v>36</v>
      </c>
      <c r="AJ1381" s="383" t="s">
        <v>3554</v>
      </c>
      <c r="AK1381" s="384" t="str">
        <f t="shared" si="43"/>
        <v>NO</v>
      </c>
      <c r="AL1381" s="384" t="str">
        <f t="shared" si="44"/>
        <v>NO</v>
      </c>
    </row>
    <row r="1382" spans="1:38" x14ac:dyDescent="0.25">
      <c r="A1382" s="381" t="s">
        <v>3224</v>
      </c>
      <c r="B1382" s="382" t="s">
        <v>251</v>
      </c>
      <c r="C1382" s="382" t="s">
        <v>30</v>
      </c>
      <c r="D1382" s="382" t="s">
        <v>252</v>
      </c>
      <c r="E1382" s="382" t="s">
        <v>836</v>
      </c>
      <c r="F1382" s="383">
        <v>100</v>
      </c>
      <c r="G1382" s="383">
        <v>519</v>
      </c>
      <c r="H1382" s="383" t="s">
        <v>835</v>
      </c>
      <c r="I1382" s="383">
        <v>100</v>
      </c>
      <c r="J1382" s="383">
        <v>519</v>
      </c>
      <c r="K1382" s="383" t="s">
        <v>835</v>
      </c>
      <c r="L1382" s="385"/>
      <c r="M1382" s="383">
        <v>179</v>
      </c>
      <c r="N1382" s="383" t="s">
        <v>835</v>
      </c>
      <c r="O1382" s="385"/>
      <c r="P1382" s="385"/>
      <c r="Q1382" s="386" t="s">
        <v>11</v>
      </c>
      <c r="R1382" s="383">
        <v>66</v>
      </c>
      <c r="S1382" s="383">
        <v>485</v>
      </c>
      <c r="T1382" s="386" t="s">
        <v>36</v>
      </c>
      <c r="U1382" s="386">
        <v>71</v>
      </c>
      <c r="V1382" s="386">
        <v>479</v>
      </c>
      <c r="W1382" s="386" t="s">
        <v>834</v>
      </c>
      <c r="X1382" s="383">
        <v>78</v>
      </c>
      <c r="Y1382" s="383">
        <v>485</v>
      </c>
      <c r="Z1382" s="386" t="s">
        <v>34</v>
      </c>
      <c r="AA1382" s="386">
        <v>76</v>
      </c>
      <c r="AB1382" s="386">
        <v>479</v>
      </c>
      <c r="AC1382" s="386" t="s">
        <v>11</v>
      </c>
      <c r="AD1382" s="383" t="s">
        <v>33</v>
      </c>
      <c r="AE1382" s="383" t="s">
        <v>36</v>
      </c>
      <c r="AF1382" s="383">
        <v>90</v>
      </c>
      <c r="AG1382" s="383" t="s">
        <v>35</v>
      </c>
      <c r="AH1382" s="383" t="s">
        <v>34</v>
      </c>
      <c r="AI1382" s="383" t="s">
        <v>36</v>
      </c>
      <c r="AJ1382" s="383" t="s">
        <v>3554</v>
      </c>
      <c r="AK1382" s="384" t="str">
        <f t="shared" si="43"/>
        <v>NO</v>
      </c>
      <c r="AL1382" s="384" t="str">
        <f t="shared" si="44"/>
        <v>Yes-SH</v>
      </c>
    </row>
    <row r="1383" spans="1:38" x14ac:dyDescent="0.25">
      <c r="A1383" s="381" t="s">
        <v>3224</v>
      </c>
      <c r="B1383" s="382" t="s">
        <v>253</v>
      </c>
      <c r="C1383" s="382" t="s">
        <v>30</v>
      </c>
      <c r="D1383" s="382" t="s">
        <v>254</v>
      </c>
      <c r="E1383" s="382" t="s">
        <v>836</v>
      </c>
      <c r="F1383" s="383">
        <v>100</v>
      </c>
      <c r="G1383" s="383">
        <v>288</v>
      </c>
      <c r="H1383" s="383" t="s">
        <v>835</v>
      </c>
      <c r="I1383" s="383">
        <v>100</v>
      </c>
      <c r="J1383" s="383">
        <v>288</v>
      </c>
      <c r="K1383" s="383" t="s">
        <v>835</v>
      </c>
      <c r="L1383" s="385"/>
      <c r="M1383" s="383">
        <v>90</v>
      </c>
      <c r="N1383" s="383" t="s">
        <v>835</v>
      </c>
      <c r="O1383" s="385"/>
      <c r="P1383" s="385"/>
      <c r="Q1383" s="386" t="s">
        <v>11</v>
      </c>
      <c r="R1383" s="383">
        <v>64</v>
      </c>
      <c r="S1383" s="383">
        <v>272</v>
      </c>
      <c r="T1383" s="386" t="s">
        <v>34</v>
      </c>
      <c r="U1383" s="386">
        <v>73</v>
      </c>
      <c r="V1383" s="386">
        <v>265</v>
      </c>
      <c r="W1383" s="386" t="s">
        <v>11</v>
      </c>
      <c r="X1383" s="383">
        <v>66</v>
      </c>
      <c r="Y1383" s="383">
        <v>272</v>
      </c>
      <c r="Z1383" s="386" t="s">
        <v>34</v>
      </c>
      <c r="AA1383" s="386">
        <v>68</v>
      </c>
      <c r="AB1383" s="386">
        <v>265</v>
      </c>
      <c r="AC1383" s="386" t="s">
        <v>11</v>
      </c>
      <c r="AD1383" s="383" t="s">
        <v>57</v>
      </c>
      <c r="AE1383" s="383" t="s">
        <v>36</v>
      </c>
      <c r="AF1383" s="383">
        <v>95</v>
      </c>
      <c r="AG1383" s="383" t="s">
        <v>35</v>
      </c>
      <c r="AH1383" s="383" t="s">
        <v>34</v>
      </c>
      <c r="AI1383" s="383" t="s">
        <v>36</v>
      </c>
      <c r="AJ1383" s="383" t="s">
        <v>3554</v>
      </c>
      <c r="AK1383" s="384" t="str">
        <f t="shared" si="43"/>
        <v>Yes-SH</v>
      </c>
      <c r="AL1383" s="384" t="str">
        <f t="shared" si="44"/>
        <v>Yes-SH</v>
      </c>
    </row>
    <row r="1384" spans="1:38" x14ac:dyDescent="0.25">
      <c r="A1384" s="381" t="s">
        <v>3224</v>
      </c>
      <c r="B1384" s="382" t="s">
        <v>255</v>
      </c>
      <c r="C1384" s="382" t="s">
        <v>30</v>
      </c>
      <c r="D1384" s="382" t="s">
        <v>256</v>
      </c>
      <c r="E1384" s="382" t="s">
        <v>836</v>
      </c>
      <c r="F1384" s="383">
        <v>100</v>
      </c>
      <c r="G1384" s="383">
        <v>104</v>
      </c>
      <c r="H1384" s="383" t="s">
        <v>835</v>
      </c>
      <c r="I1384" s="383">
        <v>100</v>
      </c>
      <c r="J1384" s="383">
        <v>104</v>
      </c>
      <c r="K1384" s="383" t="s">
        <v>835</v>
      </c>
      <c r="L1384" s="385"/>
      <c r="M1384" s="383">
        <v>39</v>
      </c>
      <c r="N1384" s="383" t="s">
        <v>835</v>
      </c>
      <c r="O1384" s="385"/>
      <c r="P1384" s="385"/>
      <c r="Q1384" s="386" t="s">
        <v>11</v>
      </c>
      <c r="R1384" s="383">
        <v>79</v>
      </c>
      <c r="S1384" s="383">
        <v>97</v>
      </c>
      <c r="T1384" s="386" t="s">
        <v>34</v>
      </c>
      <c r="U1384" s="386">
        <v>81</v>
      </c>
      <c r="V1384" s="386">
        <v>95</v>
      </c>
      <c r="W1384" s="386" t="s">
        <v>11</v>
      </c>
      <c r="X1384" s="383">
        <v>77</v>
      </c>
      <c r="Y1384" s="383">
        <v>97</v>
      </c>
      <c r="Z1384" s="386" t="s">
        <v>34</v>
      </c>
      <c r="AA1384" s="386">
        <v>80</v>
      </c>
      <c r="AB1384" s="386">
        <v>95</v>
      </c>
      <c r="AC1384" s="386" t="s">
        <v>11</v>
      </c>
      <c r="AD1384" s="383" t="s">
        <v>33</v>
      </c>
      <c r="AE1384" s="383" t="s">
        <v>34</v>
      </c>
      <c r="AF1384" s="383">
        <v>100</v>
      </c>
      <c r="AG1384" s="383" t="s">
        <v>35</v>
      </c>
      <c r="AH1384" s="383" t="s">
        <v>36</v>
      </c>
      <c r="AI1384" s="383" t="s">
        <v>36</v>
      </c>
      <c r="AJ1384" s="383" t="s">
        <v>3554</v>
      </c>
      <c r="AK1384" s="384" t="str">
        <f t="shared" si="43"/>
        <v>Yes-AB</v>
      </c>
      <c r="AL1384" s="384" t="str">
        <f t="shared" si="44"/>
        <v>Yes-SH</v>
      </c>
    </row>
    <row r="1385" spans="1:38" x14ac:dyDescent="0.25">
      <c r="A1385" s="381" t="s">
        <v>3224</v>
      </c>
      <c r="B1385" s="382" t="s">
        <v>257</v>
      </c>
      <c r="C1385" s="382" t="s">
        <v>30</v>
      </c>
      <c r="D1385" s="382" t="s">
        <v>258</v>
      </c>
      <c r="E1385" s="382" t="s">
        <v>836</v>
      </c>
      <c r="F1385" s="383">
        <v>100</v>
      </c>
      <c r="G1385" s="383">
        <v>259</v>
      </c>
      <c r="H1385" s="383" t="s">
        <v>835</v>
      </c>
      <c r="I1385" s="383">
        <v>100</v>
      </c>
      <c r="J1385" s="383">
        <v>259</v>
      </c>
      <c r="K1385" s="383" t="s">
        <v>835</v>
      </c>
      <c r="L1385" s="385">
        <v>94</v>
      </c>
      <c r="M1385" s="383">
        <v>67</v>
      </c>
      <c r="N1385" s="383" t="s">
        <v>835</v>
      </c>
      <c r="O1385" s="385"/>
      <c r="P1385" s="385"/>
      <c r="Q1385" s="386" t="s">
        <v>11</v>
      </c>
      <c r="R1385" s="383">
        <v>42</v>
      </c>
      <c r="S1385" s="383">
        <v>238</v>
      </c>
      <c r="T1385" s="386" t="s">
        <v>36</v>
      </c>
      <c r="U1385" s="386">
        <v>54</v>
      </c>
      <c r="V1385" s="386">
        <v>233</v>
      </c>
      <c r="W1385" s="386" t="s">
        <v>834</v>
      </c>
      <c r="X1385" s="383">
        <v>65</v>
      </c>
      <c r="Y1385" s="383">
        <v>238</v>
      </c>
      <c r="Z1385" s="386" t="s">
        <v>36</v>
      </c>
      <c r="AA1385" s="386">
        <v>65</v>
      </c>
      <c r="AB1385" s="386">
        <v>233</v>
      </c>
      <c r="AC1385" s="386" t="s">
        <v>834</v>
      </c>
      <c r="AD1385" s="383" t="s">
        <v>57</v>
      </c>
      <c r="AE1385" s="383" t="s">
        <v>36</v>
      </c>
      <c r="AF1385" s="383">
        <v>85</v>
      </c>
      <c r="AG1385" s="383" t="s">
        <v>35</v>
      </c>
      <c r="AH1385" s="383" t="s">
        <v>34</v>
      </c>
      <c r="AI1385" s="383" t="s">
        <v>36</v>
      </c>
      <c r="AJ1385" s="383" t="s">
        <v>3554</v>
      </c>
      <c r="AK1385" s="384" t="str">
        <f t="shared" si="43"/>
        <v>NO</v>
      </c>
      <c r="AL1385" s="384" t="str">
        <f t="shared" si="44"/>
        <v>NO</v>
      </c>
    </row>
    <row r="1386" spans="1:38" x14ac:dyDescent="0.25">
      <c r="A1386" s="381" t="s">
        <v>3224</v>
      </c>
      <c r="B1386" s="382" t="s">
        <v>259</v>
      </c>
      <c r="C1386" s="382" t="s">
        <v>30</v>
      </c>
      <c r="D1386" s="382" t="s">
        <v>260</v>
      </c>
      <c r="E1386" s="382" t="s">
        <v>836</v>
      </c>
      <c r="F1386" s="383">
        <v>100</v>
      </c>
      <c r="G1386" s="383">
        <v>347</v>
      </c>
      <c r="H1386" s="383" t="s">
        <v>835</v>
      </c>
      <c r="I1386" s="383">
        <v>100</v>
      </c>
      <c r="J1386" s="383">
        <v>347</v>
      </c>
      <c r="K1386" s="383" t="s">
        <v>835</v>
      </c>
      <c r="L1386" s="385"/>
      <c r="M1386" s="383">
        <v>97</v>
      </c>
      <c r="N1386" s="383" t="s">
        <v>835</v>
      </c>
      <c r="O1386" s="385"/>
      <c r="P1386" s="385"/>
      <c r="Q1386" s="386" t="s">
        <v>11</v>
      </c>
      <c r="R1386" s="383">
        <v>78</v>
      </c>
      <c r="S1386" s="383">
        <v>321</v>
      </c>
      <c r="T1386" s="386" t="s">
        <v>34</v>
      </c>
      <c r="U1386" s="386">
        <v>79</v>
      </c>
      <c r="V1386" s="386">
        <v>315</v>
      </c>
      <c r="W1386" s="386" t="s">
        <v>11</v>
      </c>
      <c r="X1386" s="383">
        <v>81</v>
      </c>
      <c r="Y1386" s="383">
        <v>321</v>
      </c>
      <c r="Z1386" s="386" t="s">
        <v>34</v>
      </c>
      <c r="AA1386" s="386">
        <v>78</v>
      </c>
      <c r="AB1386" s="386">
        <v>315</v>
      </c>
      <c r="AC1386" s="386" t="s">
        <v>11</v>
      </c>
      <c r="AD1386" s="383" t="s">
        <v>33</v>
      </c>
      <c r="AE1386" s="383" t="s">
        <v>36</v>
      </c>
      <c r="AF1386" s="383">
        <v>97</v>
      </c>
      <c r="AG1386" s="383" t="s">
        <v>35</v>
      </c>
      <c r="AH1386" s="383" t="s">
        <v>34</v>
      </c>
      <c r="AI1386" s="383" t="s">
        <v>36</v>
      </c>
      <c r="AJ1386" s="383" t="s">
        <v>3554</v>
      </c>
      <c r="AK1386" s="384" t="str">
        <f t="shared" si="43"/>
        <v>Yes-SH</v>
      </c>
      <c r="AL1386" s="384" t="str">
        <f t="shared" si="44"/>
        <v>Yes-AB</v>
      </c>
    </row>
    <row r="1387" spans="1:38" x14ac:dyDescent="0.25">
      <c r="A1387" s="381" t="s">
        <v>3224</v>
      </c>
      <c r="B1387" s="382" t="s">
        <v>261</v>
      </c>
      <c r="C1387" s="382" t="s">
        <v>30</v>
      </c>
      <c r="D1387" s="382" t="s">
        <v>262</v>
      </c>
      <c r="E1387" s="382" t="s">
        <v>836</v>
      </c>
      <c r="F1387" s="383">
        <v>100</v>
      </c>
      <c r="G1387" s="383">
        <v>321</v>
      </c>
      <c r="H1387" s="383" t="s">
        <v>835</v>
      </c>
      <c r="I1387" s="383">
        <v>100</v>
      </c>
      <c r="J1387" s="383">
        <v>321</v>
      </c>
      <c r="K1387" s="383" t="s">
        <v>835</v>
      </c>
      <c r="L1387" s="385"/>
      <c r="M1387" s="383">
        <v>103</v>
      </c>
      <c r="N1387" s="383" t="s">
        <v>835</v>
      </c>
      <c r="O1387" s="385"/>
      <c r="P1387" s="385"/>
      <c r="Q1387" s="386" t="s">
        <v>11</v>
      </c>
      <c r="R1387" s="383">
        <v>83</v>
      </c>
      <c r="S1387" s="383">
        <v>302</v>
      </c>
      <c r="T1387" s="386" t="s">
        <v>34</v>
      </c>
      <c r="U1387" s="386">
        <v>80</v>
      </c>
      <c r="V1387" s="386">
        <v>296</v>
      </c>
      <c r="W1387" s="386" t="s">
        <v>11</v>
      </c>
      <c r="X1387" s="383">
        <v>82</v>
      </c>
      <c r="Y1387" s="383">
        <v>302</v>
      </c>
      <c r="Z1387" s="386" t="s">
        <v>34</v>
      </c>
      <c r="AA1387" s="386">
        <v>80</v>
      </c>
      <c r="AB1387" s="386">
        <v>295</v>
      </c>
      <c r="AC1387" s="386" t="s">
        <v>11</v>
      </c>
      <c r="AD1387" s="383" t="s">
        <v>33</v>
      </c>
      <c r="AE1387" s="383" t="s">
        <v>34</v>
      </c>
      <c r="AF1387" s="383">
        <v>100</v>
      </c>
      <c r="AG1387" s="383" t="s">
        <v>35</v>
      </c>
      <c r="AH1387" s="383" t="s">
        <v>34</v>
      </c>
      <c r="AI1387" s="383" t="s">
        <v>36</v>
      </c>
      <c r="AJ1387" s="383" t="s">
        <v>3554</v>
      </c>
      <c r="AK1387" s="384" t="str">
        <f t="shared" si="43"/>
        <v>Yes-AB</v>
      </c>
      <c r="AL1387" s="384" t="str">
        <f t="shared" si="44"/>
        <v>Yes-AB</v>
      </c>
    </row>
    <row r="1388" spans="1:38" x14ac:dyDescent="0.25">
      <c r="A1388" s="381" t="s">
        <v>3224</v>
      </c>
      <c r="B1388" s="382" t="s">
        <v>263</v>
      </c>
      <c r="C1388" s="382" t="s">
        <v>30</v>
      </c>
      <c r="D1388" s="382" t="s">
        <v>264</v>
      </c>
      <c r="E1388" s="382" t="s">
        <v>836</v>
      </c>
      <c r="F1388" s="383">
        <v>100</v>
      </c>
      <c r="G1388" s="383">
        <v>33</v>
      </c>
      <c r="H1388" s="383" t="s">
        <v>835</v>
      </c>
      <c r="I1388" s="383">
        <v>100</v>
      </c>
      <c r="J1388" s="383">
        <v>33</v>
      </c>
      <c r="K1388" s="383" t="s">
        <v>835</v>
      </c>
      <c r="L1388" s="385"/>
      <c r="M1388" s="383">
        <v>0</v>
      </c>
      <c r="N1388" s="383" t="s">
        <v>11</v>
      </c>
      <c r="O1388" s="385"/>
      <c r="P1388" s="385"/>
      <c r="Q1388" s="386" t="s">
        <v>11</v>
      </c>
      <c r="R1388" s="383"/>
      <c r="S1388" s="383">
        <v>29</v>
      </c>
      <c r="T1388" s="386" t="s">
        <v>11</v>
      </c>
      <c r="U1388" s="386"/>
      <c r="V1388" s="386">
        <v>29</v>
      </c>
      <c r="W1388" s="386" t="s">
        <v>11</v>
      </c>
      <c r="X1388" s="383"/>
      <c r="Y1388" s="383">
        <v>29</v>
      </c>
      <c r="Z1388" s="386" t="s">
        <v>11</v>
      </c>
      <c r="AA1388" s="386"/>
      <c r="AB1388" s="386">
        <v>29</v>
      </c>
      <c r="AC1388" s="386" t="s">
        <v>11</v>
      </c>
      <c r="AD1388" s="383"/>
      <c r="AE1388" s="383" t="s">
        <v>36</v>
      </c>
      <c r="AF1388" s="383">
        <v>95</v>
      </c>
      <c r="AG1388" s="383" t="s">
        <v>35</v>
      </c>
      <c r="AH1388" s="383" t="s">
        <v>34</v>
      </c>
      <c r="AI1388" s="383" t="s">
        <v>36</v>
      </c>
      <c r="AJ1388" s="383" t="s">
        <v>3554</v>
      </c>
      <c r="AK1388" s="384" t="str">
        <f t="shared" si="43"/>
        <v>NA</v>
      </c>
      <c r="AL1388" s="384" t="str">
        <f t="shared" si="44"/>
        <v>NA</v>
      </c>
    </row>
    <row r="1389" spans="1:38" x14ac:dyDescent="0.25">
      <c r="A1389" s="381" t="s">
        <v>3224</v>
      </c>
      <c r="B1389" s="382" t="s">
        <v>265</v>
      </c>
      <c r="C1389" s="382" t="s">
        <v>30</v>
      </c>
      <c r="D1389" s="382" t="s">
        <v>266</v>
      </c>
      <c r="E1389" s="382" t="s">
        <v>836</v>
      </c>
      <c r="F1389" s="383">
        <v>100</v>
      </c>
      <c r="G1389" s="383">
        <v>117</v>
      </c>
      <c r="H1389" s="383" t="s">
        <v>835</v>
      </c>
      <c r="I1389" s="383">
        <v>100</v>
      </c>
      <c r="J1389" s="383">
        <v>117</v>
      </c>
      <c r="K1389" s="383" t="s">
        <v>835</v>
      </c>
      <c r="L1389" s="385"/>
      <c r="M1389" s="383">
        <v>34</v>
      </c>
      <c r="N1389" s="383" t="s">
        <v>835</v>
      </c>
      <c r="O1389" s="385"/>
      <c r="P1389" s="385"/>
      <c r="Q1389" s="386" t="s">
        <v>11</v>
      </c>
      <c r="R1389" s="383">
        <v>52</v>
      </c>
      <c r="S1389" s="383">
        <v>101</v>
      </c>
      <c r="T1389" s="386" t="s">
        <v>36</v>
      </c>
      <c r="U1389" s="386">
        <v>57</v>
      </c>
      <c r="V1389" s="386">
        <v>101</v>
      </c>
      <c r="W1389" s="386" t="s">
        <v>834</v>
      </c>
      <c r="X1389" s="383">
        <v>57</v>
      </c>
      <c r="Y1389" s="383">
        <v>101</v>
      </c>
      <c r="Z1389" s="386" t="s">
        <v>36</v>
      </c>
      <c r="AA1389" s="386">
        <v>56</v>
      </c>
      <c r="AB1389" s="386">
        <v>101</v>
      </c>
      <c r="AC1389" s="386" t="s">
        <v>834</v>
      </c>
      <c r="AD1389" s="383" t="s">
        <v>104</v>
      </c>
      <c r="AE1389" s="383" t="s">
        <v>36</v>
      </c>
      <c r="AF1389" s="383">
        <v>85</v>
      </c>
      <c r="AG1389" s="383" t="s">
        <v>35</v>
      </c>
      <c r="AH1389" s="383" t="s">
        <v>36</v>
      </c>
      <c r="AI1389" s="383" t="s">
        <v>36</v>
      </c>
      <c r="AJ1389" s="383" t="s">
        <v>3554</v>
      </c>
      <c r="AK1389" s="384" t="str">
        <f t="shared" si="43"/>
        <v>NO</v>
      </c>
      <c r="AL1389" s="384" t="str">
        <f t="shared" si="44"/>
        <v>NO</v>
      </c>
    </row>
    <row r="1390" spans="1:38" x14ac:dyDescent="0.25">
      <c r="A1390" s="381" t="s">
        <v>3224</v>
      </c>
      <c r="B1390" s="382" t="s">
        <v>267</v>
      </c>
      <c r="C1390" s="382" t="s">
        <v>30</v>
      </c>
      <c r="D1390" s="382" t="s">
        <v>268</v>
      </c>
      <c r="E1390" s="382" t="s">
        <v>836</v>
      </c>
      <c r="F1390" s="383">
        <v>100</v>
      </c>
      <c r="G1390" s="383">
        <v>341</v>
      </c>
      <c r="H1390" s="383" t="s">
        <v>835</v>
      </c>
      <c r="I1390" s="383">
        <v>100</v>
      </c>
      <c r="J1390" s="383">
        <v>341</v>
      </c>
      <c r="K1390" s="383" t="s">
        <v>835</v>
      </c>
      <c r="L1390" s="385"/>
      <c r="M1390" s="383">
        <v>119</v>
      </c>
      <c r="N1390" s="383" t="s">
        <v>835</v>
      </c>
      <c r="O1390" s="385"/>
      <c r="P1390" s="385"/>
      <c r="Q1390" s="386" t="s">
        <v>11</v>
      </c>
      <c r="R1390" s="383">
        <v>68</v>
      </c>
      <c r="S1390" s="383">
        <v>328</v>
      </c>
      <c r="T1390" s="386" t="s">
        <v>34</v>
      </c>
      <c r="U1390" s="386">
        <v>71</v>
      </c>
      <c r="V1390" s="386">
        <v>322</v>
      </c>
      <c r="W1390" s="386" t="s">
        <v>11</v>
      </c>
      <c r="X1390" s="383">
        <v>69</v>
      </c>
      <c r="Y1390" s="383">
        <v>328</v>
      </c>
      <c r="Z1390" s="386" t="s">
        <v>34</v>
      </c>
      <c r="AA1390" s="386">
        <v>66</v>
      </c>
      <c r="AB1390" s="386">
        <v>322</v>
      </c>
      <c r="AC1390" s="386" t="s">
        <v>11</v>
      </c>
      <c r="AD1390" s="383" t="s">
        <v>33</v>
      </c>
      <c r="AE1390" s="383" t="s">
        <v>34</v>
      </c>
      <c r="AF1390" s="383">
        <v>100</v>
      </c>
      <c r="AG1390" s="383" t="s">
        <v>35</v>
      </c>
      <c r="AH1390" s="383" t="s">
        <v>34</v>
      </c>
      <c r="AI1390" s="383" t="s">
        <v>36</v>
      </c>
      <c r="AJ1390" s="383" t="s">
        <v>3554</v>
      </c>
      <c r="AK1390" s="384" t="str">
        <f t="shared" si="43"/>
        <v>Yes-SH</v>
      </c>
      <c r="AL1390" s="384" t="str">
        <f t="shared" si="44"/>
        <v>Yes-SH</v>
      </c>
    </row>
    <row r="1391" spans="1:38" x14ac:dyDescent="0.25">
      <c r="A1391" s="381" t="s">
        <v>3224</v>
      </c>
      <c r="B1391" s="382" t="s">
        <v>269</v>
      </c>
      <c r="C1391" s="382" t="s">
        <v>30</v>
      </c>
      <c r="D1391" s="382" t="s">
        <v>270</v>
      </c>
      <c r="E1391" s="382" t="s">
        <v>836</v>
      </c>
      <c r="F1391" s="383">
        <v>100</v>
      </c>
      <c r="G1391" s="383">
        <v>137</v>
      </c>
      <c r="H1391" s="383" t="s">
        <v>835</v>
      </c>
      <c r="I1391" s="383">
        <v>100</v>
      </c>
      <c r="J1391" s="383">
        <v>137</v>
      </c>
      <c r="K1391" s="383" t="s">
        <v>835</v>
      </c>
      <c r="L1391" s="385"/>
      <c r="M1391" s="383">
        <v>44</v>
      </c>
      <c r="N1391" s="383" t="s">
        <v>835</v>
      </c>
      <c r="O1391" s="385"/>
      <c r="P1391" s="385"/>
      <c r="Q1391" s="386" t="s">
        <v>11</v>
      </c>
      <c r="R1391" s="383">
        <v>88</v>
      </c>
      <c r="S1391" s="383">
        <v>129</v>
      </c>
      <c r="T1391" s="386" t="s">
        <v>34</v>
      </c>
      <c r="U1391" s="386">
        <v>88</v>
      </c>
      <c r="V1391" s="386">
        <v>128</v>
      </c>
      <c r="W1391" s="386" t="s">
        <v>11</v>
      </c>
      <c r="X1391" s="383">
        <v>84</v>
      </c>
      <c r="Y1391" s="383">
        <v>129</v>
      </c>
      <c r="Z1391" s="386" t="s">
        <v>34</v>
      </c>
      <c r="AA1391" s="386">
        <v>80</v>
      </c>
      <c r="AB1391" s="386">
        <v>128</v>
      </c>
      <c r="AC1391" s="386" t="s">
        <v>11</v>
      </c>
      <c r="AD1391" s="383" t="s">
        <v>33</v>
      </c>
      <c r="AE1391" s="383" t="s">
        <v>36</v>
      </c>
      <c r="AF1391" s="383">
        <v>97</v>
      </c>
      <c r="AG1391" s="383" t="s">
        <v>35</v>
      </c>
      <c r="AH1391" s="383" t="s">
        <v>36</v>
      </c>
      <c r="AI1391" s="383" t="s">
        <v>36</v>
      </c>
      <c r="AJ1391" s="383" t="s">
        <v>3554</v>
      </c>
      <c r="AK1391" s="384" t="str">
        <f t="shared" si="43"/>
        <v>Yes-AB</v>
      </c>
      <c r="AL1391" s="384" t="str">
        <f t="shared" si="44"/>
        <v>Yes-AB</v>
      </c>
    </row>
    <row r="1392" spans="1:38" x14ac:dyDescent="0.25">
      <c r="A1392" s="381" t="s">
        <v>3224</v>
      </c>
      <c r="B1392" s="382" t="s">
        <v>271</v>
      </c>
      <c r="C1392" s="382" t="s">
        <v>30</v>
      </c>
      <c r="D1392" s="382" t="s">
        <v>272</v>
      </c>
      <c r="E1392" s="382" t="s">
        <v>836</v>
      </c>
      <c r="F1392" s="383">
        <v>100</v>
      </c>
      <c r="G1392" s="383">
        <v>297</v>
      </c>
      <c r="H1392" s="383" t="s">
        <v>835</v>
      </c>
      <c r="I1392" s="383">
        <v>100</v>
      </c>
      <c r="J1392" s="383">
        <v>297</v>
      </c>
      <c r="K1392" s="383" t="s">
        <v>835</v>
      </c>
      <c r="L1392" s="385"/>
      <c r="M1392" s="383">
        <v>97</v>
      </c>
      <c r="N1392" s="383" t="s">
        <v>835</v>
      </c>
      <c r="O1392" s="385"/>
      <c r="P1392" s="385"/>
      <c r="Q1392" s="386" t="s">
        <v>11</v>
      </c>
      <c r="R1392" s="383">
        <v>78</v>
      </c>
      <c r="S1392" s="383">
        <v>283</v>
      </c>
      <c r="T1392" s="386" t="s">
        <v>34</v>
      </c>
      <c r="U1392" s="386">
        <v>81</v>
      </c>
      <c r="V1392" s="386">
        <v>279</v>
      </c>
      <c r="W1392" s="386" t="s">
        <v>11</v>
      </c>
      <c r="X1392" s="383">
        <v>77</v>
      </c>
      <c r="Y1392" s="383">
        <v>283</v>
      </c>
      <c r="Z1392" s="386" t="s">
        <v>34</v>
      </c>
      <c r="AA1392" s="386">
        <v>76</v>
      </c>
      <c r="AB1392" s="386">
        <v>279</v>
      </c>
      <c r="AC1392" s="386" t="s">
        <v>11</v>
      </c>
      <c r="AD1392" s="383" t="s">
        <v>33</v>
      </c>
      <c r="AE1392" s="383" t="s">
        <v>36</v>
      </c>
      <c r="AF1392" s="383">
        <v>95</v>
      </c>
      <c r="AG1392" s="383" t="s">
        <v>35</v>
      </c>
      <c r="AH1392" s="383" t="s">
        <v>34</v>
      </c>
      <c r="AI1392" s="383" t="s">
        <v>36</v>
      </c>
      <c r="AJ1392" s="383" t="s">
        <v>3554</v>
      </c>
      <c r="AK1392" s="384" t="str">
        <f t="shared" si="43"/>
        <v>Yes-SH</v>
      </c>
      <c r="AL1392" s="384" t="str">
        <f t="shared" si="44"/>
        <v>Yes-SH</v>
      </c>
    </row>
    <row r="1393" spans="1:38" x14ac:dyDescent="0.25">
      <c r="A1393" s="381" t="s">
        <v>3224</v>
      </c>
      <c r="B1393" s="382" t="s">
        <v>273</v>
      </c>
      <c r="C1393" s="382" t="s">
        <v>30</v>
      </c>
      <c r="D1393" s="382" t="s">
        <v>274</v>
      </c>
      <c r="E1393" s="382" t="s">
        <v>836</v>
      </c>
      <c r="F1393" s="383">
        <v>100</v>
      </c>
      <c r="G1393" s="383">
        <v>548</v>
      </c>
      <c r="H1393" s="383" t="s">
        <v>835</v>
      </c>
      <c r="I1393" s="383">
        <v>99</v>
      </c>
      <c r="J1393" s="383">
        <v>547</v>
      </c>
      <c r="K1393" s="383" t="s">
        <v>835</v>
      </c>
      <c r="L1393" s="385">
        <v>90</v>
      </c>
      <c r="M1393" s="383">
        <v>162</v>
      </c>
      <c r="N1393" s="383" t="s">
        <v>835</v>
      </c>
      <c r="O1393" s="385"/>
      <c r="P1393" s="385"/>
      <c r="Q1393" s="386" t="s">
        <v>11</v>
      </c>
      <c r="R1393" s="383">
        <v>61</v>
      </c>
      <c r="S1393" s="383">
        <v>509</v>
      </c>
      <c r="T1393" s="386" t="s">
        <v>36</v>
      </c>
      <c r="U1393" s="386">
        <v>68</v>
      </c>
      <c r="V1393" s="386">
        <v>508</v>
      </c>
      <c r="W1393" s="386" t="s">
        <v>834</v>
      </c>
      <c r="X1393" s="383">
        <v>55</v>
      </c>
      <c r="Y1393" s="383">
        <v>508</v>
      </c>
      <c r="Z1393" s="386" t="s">
        <v>36</v>
      </c>
      <c r="AA1393" s="386">
        <v>57</v>
      </c>
      <c r="AB1393" s="386">
        <v>507</v>
      </c>
      <c r="AC1393" s="386" t="s">
        <v>834</v>
      </c>
      <c r="AD1393" s="383" t="s">
        <v>104</v>
      </c>
      <c r="AE1393" s="383" t="s">
        <v>36</v>
      </c>
      <c r="AF1393" s="383">
        <v>74</v>
      </c>
      <c r="AG1393" s="383" t="s">
        <v>35</v>
      </c>
      <c r="AH1393" s="383" t="s">
        <v>34</v>
      </c>
      <c r="AI1393" s="383" t="s">
        <v>36</v>
      </c>
      <c r="AJ1393" s="383" t="s">
        <v>3554</v>
      </c>
      <c r="AK1393" s="384" t="str">
        <f t="shared" si="43"/>
        <v>NO</v>
      </c>
      <c r="AL1393" s="384" t="str">
        <f t="shared" si="44"/>
        <v>NO</v>
      </c>
    </row>
    <row r="1394" spans="1:38" x14ac:dyDescent="0.25">
      <c r="A1394" s="381" t="s">
        <v>3224</v>
      </c>
      <c r="B1394" s="382" t="s">
        <v>275</v>
      </c>
      <c r="C1394" s="382" t="s">
        <v>30</v>
      </c>
      <c r="D1394" s="382" t="s">
        <v>276</v>
      </c>
      <c r="E1394" s="382" t="s">
        <v>836</v>
      </c>
      <c r="F1394" s="383">
        <v>100</v>
      </c>
      <c r="G1394" s="383">
        <v>376</v>
      </c>
      <c r="H1394" s="383" t="s">
        <v>835</v>
      </c>
      <c r="I1394" s="383">
        <v>100</v>
      </c>
      <c r="J1394" s="383">
        <v>376</v>
      </c>
      <c r="K1394" s="383" t="s">
        <v>835</v>
      </c>
      <c r="L1394" s="385"/>
      <c r="M1394" s="383">
        <v>129</v>
      </c>
      <c r="N1394" s="383" t="s">
        <v>835</v>
      </c>
      <c r="O1394" s="385"/>
      <c r="P1394" s="385"/>
      <c r="Q1394" s="386" t="s">
        <v>11</v>
      </c>
      <c r="R1394" s="383">
        <v>68</v>
      </c>
      <c r="S1394" s="383">
        <v>345</v>
      </c>
      <c r="T1394" s="386" t="s">
        <v>36</v>
      </c>
      <c r="U1394" s="386">
        <v>69</v>
      </c>
      <c r="V1394" s="386">
        <v>334</v>
      </c>
      <c r="W1394" s="386" t="s">
        <v>834</v>
      </c>
      <c r="X1394" s="383">
        <v>70</v>
      </c>
      <c r="Y1394" s="383">
        <v>345</v>
      </c>
      <c r="Z1394" s="386" t="s">
        <v>36</v>
      </c>
      <c r="AA1394" s="386">
        <v>67</v>
      </c>
      <c r="AB1394" s="386">
        <v>334</v>
      </c>
      <c r="AC1394" s="386" t="s">
        <v>834</v>
      </c>
      <c r="AD1394" s="383" t="s">
        <v>33</v>
      </c>
      <c r="AE1394" s="383" t="s">
        <v>36</v>
      </c>
      <c r="AF1394" s="383">
        <v>79</v>
      </c>
      <c r="AG1394" s="383" t="s">
        <v>40</v>
      </c>
      <c r="AH1394" s="383" t="s">
        <v>36</v>
      </c>
      <c r="AI1394" s="383" t="s">
        <v>36</v>
      </c>
      <c r="AJ1394" s="383" t="s">
        <v>3554</v>
      </c>
      <c r="AK1394" s="384" t="str">
        <f t="shared" si="43"/>
        <v>NO</v>
      </c>
      <c r="AL1394" s="384" t="str">
        <f t="shared" si="44"/>
        <v>NO</v>
      </c>
    </row>
    <row r="1395" spans="1:38" x14ac:dyDescent="0.25">
      <c r="A1395" s="381" t="s">
        <v>3224</v>
      </c>
      <c r="B1395" s="382" t="s">
        <v>277</v>
      </c>
      <c r="C1395" s="382" t="s">
        <v>30</v>
      </c>
      <c r="D1395" s="382" t="s">
        <v>278</v>
      </c>
      <c r="E1395" s="382" t="s">
        <v>836</v>
      </c>
      <c r="F1395" s="383">
        <v>100</v>
      </c>
      <c r="G1395" s="383">
        <v>103</v>
      </c>
      <c r="H1395" s="383" t="s">
        <v>835</v>
      </c>
      <c r="I1395" s="383">
        <v>100</v>
      </c>
      <c r="J1395" s="383">
        <v>103</v>
      </c>
      <c r="K1395" s="383" t="s">
        <v>835</v>
      </c>
      <c r="L1395" s="385"/>
      <c r="M1395" s="383">
        <v>38</v>
      </c>
      <c r="N1395" s="383" t="s">
        <v>835</v>
      </c>
      <c r="O1395" s="385"/>
      <c r="P1395" s="385"/>
      <c r="Q1395" s="386" t="s">
        <v>11</v>
      </c>
      <c r="R1395" s="383">
        <v>84</v>
      </c>
      <c r="S1395" s="383">
        <v>101</v>
      </c>
      <c r="T1395" s="386" t="s">
        <v>34</v>
      </c>
      <c r="U1395" s="386"/>
      <c r="V1395" s="386">
        <v>97</v>
      </c>
      <c r="W1395" s="386" t="s">
        <v>11</v>
      </c>
      <c r="X1395" s="383">
        <v>73</v>
      </c>
      <c r="Y1395" s="383">
        <v>101</v>
      </c>
      <c r="Z1395" s="386" t="s">
        <v>36</v>
      </c>
      <c r="AA1395" s="386"/>
      <c r="AB1395" s="386">
        <v>97</v>
      </c>
      <c r="AC1395" s="386" t="s">
        <v>11</v>
      </c>
      <c r="AD1395" s="383" t="s">
        <v>33</v>
      </c>
      <c r="AE1395" s="383" t="s">
        <v>36</v>
      </c>
      <c r="AF1395" s="383">
        <v>97</v>
      </c>
      <c r="AG1395" s="383" t="s">
        <v>40</v>
      </c>
      <c r="AH1395" s="383" t="s">
        <v>36</v>
      </c>
      <c r="AI1395" s="383" t="s">
        <v>36</v>
      </c>
      <c r="AJ1395" s="383" t="s">
        <v>3554</v>
      </c>
      <c r="AK1395" s="384" t="str">
        <f t="shared" si="43"/>
        <v>Yes-AB</v>
      </c>
      <c r="AL1395" s="384" t="str">
        <f t="shared" si="44"/>
        <v>NO</v>
      </c>
    </row>
    <row r="1396" spans="1:38" x14ac:dyDescent="0.25">
      <c r="A1396" s="381" t="s">
        <v>3224</v>
      </c>
      <c r="B1396" s="382" t="s">
        <v>279</v>
      </c>
      <c r="C1396" s="382" t="s">
        <v>30</v>
      </c>
      <c r="D1396" s="382" t="s">
        <v>280</v>
      </c>
      <c r="E1396" s="382" t="s">
        <v>836</v>
      </c>
      <c r="F1396" s="383">
        <v>100</v>
      </c>
      <c r="G1396" s="383">
        <v>433</v>
      </c>
      <c r="H1396" s="383" t="s">
        <v>835</v>
      </c>
      <c r="I1396" s="383">
        <v>100</v>
      </c>
      <c r="J1396" s="383">
        <v>433</v>
      </c>
      <c r="K1396" s="383" t="s">
        <v>835</v>
      </c>
      <c r="L1396" s="385"/>
      <c r="M1396" s="383">
        <v>117</v>
      </c>
      <c r="N1396" s="383" t="s">
        <v>835</v>
      </c>
      <c r="O1396" s="385"/>
      <c r="P1396" s="385"/>
      <c r="Q1396" s="386" t="s">
        <v>11</v>
      </c>
      <c r="R1396" s="383">
        <v>67</v>
      </c>
      <c r="S1396" s="383">
        <v>393</v>
      </c>
      <c r="T1396" s="386" t="s">
        <v>36</v>
      </c>
      <c r="U1396" s="386">
        <v>69</v>
      </c>
      <c r="V1396" s="386">
        <v>388</v>
      </c>
      <c r="W1396" s="386" t="s">
        <v>834</v>
      </c>
      <c r="X1396" s="383">
        <v>67</v>
      </c>
      <c r="Y1396" s="383">
        <v>393</v>
      </c>
      <c r="Z1396" s="386" t="s">
        <v>36</v>
      </c>
      <c r="AA1396" s="386">
        <v>68</v>
      </c>
      <c r="AB1396" s="386">
        <v>388</v>
      </c>
      <c r="AC1396" s="386" t="s">
        <v>834</v>
      </c>
      <c r="AD1396" s="383" t="s">
        <v>33</v>
      </c>
      <c r="AE1396" s="383" t="s">
        <v>36</v>
      </c>
      <c r="AF1396" s="383">
        <v>79</v>
      </c>
      <c r="AG1396" s="383" t="s">
        <v>35</v>
      </c>
      <c r="AH1396" s="383" t="s">
        <v>34</v>
      </c>
      <c r="AI1396" s="383" t="s">
        <v>36</v>
      </c>
      <c r="AJ1396" s="383" t="s">
        <v>3554</v>
      </c>
      <c r="AK1396" s="384" t="str">
        <f t="shared" si="43"/>
        <v>NO</v>
      </c>
      <c r="AL1396" s="384" t="str">
        <f t="shared" si="44"/>
        <v>NO</v>
      </c>
    </row>
    <row r="1397" spans="1:38" x14ac:dyDescent="0.25">
      <c r="A1397" s="381" t="s">
        <v>3224</v>
      </c>
      <c r="B1397" s="382" t="s">
        <v>281</v>
      </c>
      <c r="C1397" s="382" t="s">
        <v>30</v>
      </c>
      <c r="D1397" s="382" t="s">
        <v>282</v>
      </c>
      <c r="E1397" s="382" t="s">
        <v>836</v>
      </c>
      <c r="F1397" s="383">
        <v>100</v>
      </c>
      <c r="G1397" s="383">
        <v>134</v>
      </c>
      <c r="H1397" s="383" t="s">
        <v>835</v>
      </c>
      <c r="I1397" s="383">
        <v>100</v>
      </c>
      <c r="J1397" s="383">
        <v>134</v>
      </c>
      <c r="K1397" s="383" t="s">
        <v>835</v>
      </c>
      <c r="L1397" s="385">
        <v>93</v>
      </c>
      <c r="M1397" s="383">
        <v>40</v>
      </c>
      <c r="N1397" s="383" t="s">
        <v>835</v>
      </c>
      <c r="O1397" s="385"/>
      <c r="P1397" s="385"/>
      <c r="Q1397" s="386" t="s">
        <v>11</v>
      </c>
      <c r="R1397" s="383">
        <v>59</v>
      </c>
      <c r="S1397" s="383">
        <v>121</v>
      </c>
      <c r="T1397" s="386" t="s">
        <v>34</v>
      </c>
      <c r="U1397" s="386">
        <v>67</v>
      </c>
      <c r="V1397" s="386">
        <v>121</v>
      </c>
      <c r="W1397" s="386" t="s">
        <v>11</v>
      </c>
      <c r="X1397" s="383">
        <v>68</v>
      </c>
      <c r="Y1397" s="383">
        <v>122</v>
      </c>
      <c r="Z1397" s="386" t="s">
        <v>34</v>
      </c>
      <c r="AA1397" s="386">
        <v>66</v>
      </c>
      <c r="AB1397" s="386">
        <v>122</v>
      </c>
      <c r="AC1397" s="386" t="s">
        <v>11</v>
      </c>
      <c r="AD1397" s="383" t="s">
        <v>57</v>
      </c>
      <c r="AE1397" s="383" t="s">
        <v>36</v>
      </c>
      <c r="AF1397" s="383">
        <v>95</v>
      </c>
      <c r="AG1397" s="383" t="s">
        <v>35</v>
      </c>
      <c r="AH1397" s="383" t="s">
        <v>34</v>
      </c>
      <c r="AI1397" s="383" t="s">
        <v>36</v>
      </c>
      <c r="AJ1397" s="383" t="s">
        <v>3554</v>
      </c>
      <c r="AK1397" s="384" t="str">
        <f t="shared" si="43"/>
        <v>Yes-SH</v>
      </c>
      <c r="AL1397" s="384" t="str">
        <f t="shared" si="44"/>
        <v>Yes-SH</v>
      </c>
    </row>
    <row r="1398" spans="1:38" x14ac:dyDescent="0.25">
      <c r="A1398" s="381" t="s">
        <v>3224</v>
      </c>
      <c r="B1398" s="382" t="s">
        <v>283</v>
      </c>
      <c r="C1398" s="382" t="s">
        <v>30</v>
      </c>
      <c r="D1398" s="382" t="s">
        <v>284</v>
      </c>
      <c r="E1398" s="382" t="s">
        <v>836</v>
      </c>
      <c r="F1398" s="383">
        <v>100</v>
      </c>
      <c r="G1398" s="383">
        <v>237</v>
      </c>
      <c r="H1398" s="383" t="s">
        <v>835</v>
      </c>
      <c r="I1398" s="383">
        <v>100</v>
      </c>
      <c r="J1398" s="383">
        <v>237</v>
      </c>
      <c r="K1398" s="383" t="s">
        <v>835</v>
      </c>
      <c r="L1398" s="385">
        <v>94</v>
      </c>
      <c r="M1398" s="383">
        <v>79</v>
      </c>
      <c r="N1398" s="383" t="s">
        <v>835</v>
      </c>
      <c r="O1398" s="385"/>
      <c r="P1398" s="385"/>
      <c r="Q1398" s="386" t="s">
        <v>11</v>
      </c>
      <c r="R1398" s="383">
        <v>58</v>
      </c>
      <c r="S1398" s="383">
        <v>224</v>
      </c>
      <c r="T1398" s="386" t="s">
        <v>36</v>
      </c>
      <c r="U1398" s="386">
        <v>65</v>
      </c>
      <c r="V1398" s="386">
        <v>220</v>
      </c>
      <c r="W1398" s="386" t="s">
        <v>834</v>
      </c>
      <c r="X1398" s="383">
        <v>67</v>
      </c>
      <c r="Y1398" s="383">
        <v>224</v>
      </c>
      <c r="Z1398" s="386" t="s">
        <v>34</v>
      </c>
      <c r="AA1398" s="386">
        <v>67</v>
      </c>
      <c r="AB1398" s="386">
        <v>220</v>
      </c>
      <c r="AC1398" s="386" t="s">
        <v>11</v>
      </c>
      <c r="AD1398" s="383" t="s">
        <v>33</v>
      </c>
      <c r="AE1398" s="383" t="s">
        <v>36</v>
      </c>
      <c r="AF1398" s="383">
        <v>82</v>
      </c>
      <c r="AG1398" s="383" t="s">
        <v>35</v>
      </c>
      <c r="AH1398" s="383" t="s">
        <v>34</v>
      </c>
      <c r="AI1398" s="383" t="s">
        <v>36</v>
      </c>
      <c r="AJ1398" s="383" t="s">
        <v>3554</v>
      </c>
      <c r="AK1398" s="384" t="str">
        <f t="shared" si="43"/>
        <v>NO</v>
      </c>
      <c r="AL1398" s="384" t="str">
        <f t="shared" si="44"/>
        <v>Yes-SH</v>
      </c>
    </row>
    <row r="1399" spans="1:38" x14ac:dyDescent="0.25">
      <c r="A1399" s="381" t="s">
        <v>3224</v>
      </c>
      <c r="B1399" s="382" t="s">
        <v>285</v>
      </c>
      <c r="C1399" s="382" t="s">
        <v>30</v>
      </c>
      <c r="D1399" s="382" t="s">
        <v>286</v>
      </c>
      <c r="E1399" s="382" t="s">
        <v>836</v>
      </c>
      <c r="F1399" s="383">
        <v>90</v>
      </c>
      <c r="G1399" s="383">
        <v>53</v>
      </c>
      <c r="H1399" s="383" t="s">
        <v>834</v>
      </c>
      <c r="I1399" s="383">
        <v>90</v>
      </c>
      <c r="J1399" s="383">
        <v>32</v>
      </c>
      <c r="K1399" s="383" t="s">
        <v>834</v>
      </c>
      <c r="L1399" s="385"/>
      <c r="M1399" s="383">
        <v>18</v>
      </c>
      <c r="N1399" s="383" t="s">
        <v>11</v>
      </c>
      <c r="O1399" s="385"/>
      <c r="P1399" s="385">
        <v>11</v>
      </c>
      <c r="Q1399" s="386" t="s">
        <v>11</v>
      </c>
      <c r="R1399" s="383">
        <v>20</v>
      </c>
      <c r="S1399" s="383">
        <v>41</v>
      </c>
      <c r="T1399" s="386" t="s">
        <v>36</v>
      </c>
      <c r="U1399" s="386">
        <v>16</v>
      </c>
      <c r="V1399" s="386">
        <v>38</v>
      </c>
      <c r="W1399" s="386" t="s">
        <v>11</v>
      </c>
      <c r="X1399" s="383"/>
      <c r="Y1399" s="383">
        <v>22</v>
      </c>
      <c r="Z1399" s="386" t="s">
        <v>11</v>
      </c>
      <c r="AA1399" s="386"/>
      <c r="AB1399" s="386">
        <v>21</v>
      </c>
      <c r="AC1399" s="386" t="s">
        <v>11</v>
      </c>
      <c r="AD1399" s="383"/>
      <c r="AE1399" s="383" t="s">
        <v>36</v>
      </c>
      <c r="AF1399" s="383">
        <v>77</v>
      </c>
      <c r="AG1399" s="383" t="s">
        <v>40</v>
      </c>
      <c r="AH1399" s="383" t="s">
        <v>34</v>
      </c>
      <c r="AI1399" s="383" t="s">
        <v>36</v>
      </c>
      <c r="AJ1399" s="383" t="s">
        <v>3554</v>
      </c>
      <c r="AK1399" s="384" t="str">
        <f t="shared" si="43"/>
        <v>NO</v>
      </c>
      <c r="AL1399" s="384" t="str">
        <f t="shared" si="44"/>
        <v>NA</v>
      </c>
    </row>
    <row r="1400" spans="1:38" x14ac:dyDescent="0.25">
      <c r="A1400" s="381" t="s">
        <v>3224</v>
      </c>
      <c r="B1400" s="382" t="s">
        <v>287</v>
      </c>
      <c r="C1400" s="382" t="s">
        <v>30</v>
      </c>
      <c r="D1400" s="382" t="s">
        <v>288</v>
      </c>
      <c r="E1400" s="382" t="s">
        <v>836</v>
      </c>
      <c r="F1400" s="383">
        <v>100</v>
      </c>
      <c r="G1400" s="383">
        <v>92</v>
      </c>
      <c r="H1400" s="383" t="s">
        <v>835</v>
      </c>
      <c r="I1400" s="383">
        <v>100</v>
      </c>
      <c r="J1400" s="383">
        <v>92</v>
      </c>
      <c r="K1400" s="383" t="s">
        <v>835</v>
      </c>
      <c r="L1400" s="385"/>
      <c r="M1400" s="383">
        <v>21</v>
      </c>
      <c r="N1400" s="383" t="s">
        <v>11</v>
      </c>
      <c r="O1400" s="385"/>
      <c r="P1400" s="385"/>
      <c r="Q1400" s="386" t="s">
        <v>11</v>
      </c>
      <c r="R1400" s="383">
        <v>76</v>
      </c>
      <c r="S1400" s="383">
        <v>88</v>
      </c>
      <c r="T1400" s="386" t="s">
        <v>36</v>
      </c>
      <c r="U1400" s="386">
        <v>76</v>
      </c>
      <c r="V1400" s="386">
        <v>87</v>
      </c>
      <c r="W1400" s="386" t="s">
        <v>834</v>
      </c>
      <c r="X1400" s="383">
        <v>69</v>
      </c>
      <c r="Y1400" s="383">
        <v>88</v>
      </c>
      <c r="Z1400" s="386" t="s">
        <v>34</v>
      </c>
      <c r="AA1400" s="386">
        <v>68</v>
      </c>
      <c r="AB1400" s="386">
        <v>87</v>
      </c>
      <c r="AC1400" s="386" t="s">
        <v>11</v>
      </c>
      <c r="AD1400" s="383" t="s">
        <v>33</v>
      </c>
      <c r="AE1400" s="383" t="s">
        <v>36</v>
      </c>
      <c r="AF1400" s="383">
        <v>97</v>
      </c>
      <c r="AG1400" s="383" t="s">
        <v>40</v>
      </c>
      <c r="AH1400" s="383" t="s">
        <v>36</v>
      </c>
      <c r="AI1400" s="383" t="s">
        <v>36</v>
      </c>
      <c r="AJ1400" s="383" t="s">
        <v>3554</v>
      </c>
      <c r="AK1400" s="384" t="str">
        <f t="shared" si="43"/>
        <v>NO</v>
      </c>
      <c r="AL1400" s="384" t="str">
        <f t="shared" si="44"/>
        <v>Yes-SH</v>
      </c>
    </row>
    <row r="1401" spans="1:38" x14ac:dyDescent="0.25">
      <c r="A1401" s="381" t="s">
        <v>3224</v>
      </c>
      <c r="B1401" s="382" t="s">
        <v>289</v>
      </c>
      <c r="C1401" s="382" t="s">
        <v>30</v>
      </c>
      <c r="D1401" s="382" t="s">
        <v>290</v>
      </c>
      <c r="E1401" s="382" t="s">
        <v>836</v>
      </c>
      <c r="F1401" s="383">
        <v>100</v>
      </c>
      <c r="G1401" s="383">
        <v>187</v>
      </c>
      <c r="H1401" s="383" t="s">
        <v>835</v>
      </c>
      <c r="I1401" s="383">
        <v>100</v>
      </c>
      <c r="J1401" s="383">
        <v>187</v>
      </c>
      <c r="K1401" s="383" t="s">
        <v>835</v>
      </c>
      <c r="L1401" s="385"/>
      <c r="M1401" s="383">
        <v>56</v>
      </c>
      <c r="N1401" s="383" t="s">
        <v>835</v>
      </c>
      <c r="O1401" s="385"/>
      <c r="P1401" s="385"/>
      <c r="Q1401" s="386" t="s">
        <v>11</v>
      </c>
      <c r="R1401" s="383">
        <v>75</v>
      </c>
      <c r="S1401" s="383">
        <v>175</v>
      </c>
      <c r="T1401" s="386" t="s">
        <v>34</v>
      </c>
      <c r="U1401" s="386">
        <v>79</v>
      </c>
      <c r="V1401" s="386">
        <v>172</v>
      </c>
      <c r="W1401" s="386" t="s">
        <v>835</v>
      </c>
      <c r="X1401" s="383">
        <v>76</v>
      </c>
      <c r="Y1401" s="383">
        <v>176</v>
      </c>
      <c r="Z1401" s="386" t="s">
        <v>34</v>
      </c>
      <c r="AA1401" s="386">
        <v>81</v>
      </c>
      <c r="AB1401" s="386">
        <v>173</v>
      </c>
      <c r="AC1401" s="386" t="s">
        <v>835</v>
      </c>
      <c r="AD1401" s="383" t="s">
        <v>33</v>
      </c>
      <c r="AE1401" s="383" t="s">
        <v>36</v>
      </c>
      <c r="AF1401" s="383">
        <v>97</v>
      </c>
      <c r="AG1401" s="383" t="s">
        <v>35</v>
      </c>
      <c r="AH1401" s="383" t="s">
        <v>36</v>
      </c>
      <c r="AI1401" s="383" t="s">
        <v>36</v>
      </c>
      <c r="AJ1401" s="383" t="s">
        <v>3554</v>
      </c>
      <c r="AK1401" s="384" t="str">
        <f t="shared" si="43"/>
        <v>Yes-GM</v>
      </c>
      <c r="AL1401" s="384" t="str">
        <f t="shared" si="44"/>
        <v>Yes-GM</v>
      </c>
    </row>
    <row r="1402" spans="1:38" x14ac:dyDescent="0.25">
      <c r="A1402" s="381" t="s">
        <v>3224</v>
      </c>
      <c r="B1402" s="382" t="s">
        <v>291</v>
      </c>
      <c r="C1402" s="382" t="s">
        <v>30</v>
      </c>
      <c r="D1402" s="382" t="s">
        <v>292</v>
      </c>
      <c r="E1402" s="382" t="s">
        <v>836</v>
      </c>
      <c r="F1402" s="383">
        <v>100</v>
      </c>
      <c r="G1402" s="383">
        <v>695</v>
      </c>
      <c r="H1402" s="383" t="s">
        <v>835</v>
      </c>
      <c r="I1402" s="383">
        <v>100</v>
      </c>
      <c r="J1402" s="383">
        <v>694</v>
      </c>
      <c r="K1402" s="383" t="s">
        <v>835</v>
      </c>
      <c r="L1402" s="385">
        <v>94</v>
      </c>
      <c r="M1402" s="383">
        <v>192</v>
      </c>
      <c r="N1402" s="383" t="s">
        <v>835</v>
      </c>
      <c r="O1402" s="385"/>
      <c r="P1402" s="385"/>
      <c r="Q1402" s="386" t="s">
        <v>11</v>
      </c>
      <c r="R1402" s="383">
        <v>47</v>
      </c>
      <c r="S1402" s="383">
        <v>659</v>
      </c>
      <c r="T1402" s="386" t="s">
        <v>36</v>
      </c>
      <c r="U1402" s="386">
        <v>51</v>
      </c>
      <c r="V1402" s="386">
        <v>654</v>
      </c>
      <c r="W1402" s="386" t="s">
        <v>834</v>
      </c>
      <c r="X1402" s="383">
        <v>58</v>
      </c>
      <c r="Y1402" s="383">
        <v>657</v>
      </c>
      <c r="Z1402" s="386" t="s">
        <v>34</v>
      </c>
      <c r="AA1402" s="386">
        <v>60</v>
      </c>
      <c r="AB1402" s="386">
        <v>653</v>
      </c>
      <c r="AC1402" s="386" t="s">
        <v>11</v>
      </c>
      <c r="AD1402" s="383" t="s">
        <v>57</v>
      </c>
      <c r="AE1402" s="383" t="s">
        <v>36</v>
      </c>
      <c r="AF1402" s="383">
        <v>82</v>
      </c>
      <c r="AG1402" s="383" t="s">
        <v>40</v>
      </c>
      <c r="AH1402" s="383" t="s">
        <v>34</v>
      </c>
      <c r="AI1402" s="383" t="s">
        <v>36</v>
      </c>
      <c r="AJ1402" s="383" t="s">
        <v>3554</v>
      </c>
      <c r="AK1402" s="384" t="str">
        <f t="shared" si="43"/>
        <v>NO</v>
      </c>
      <c r="AL1402" s="384" t="str">
        <f t="shared" si="44"/>
        <v>Yes-SH</v>
      </c>
    </row>
    <row r="1403" spans="1:38" x14ac:dyDescent="0.25">
      <c r="A1403" s="381" t="s">
        <v>3224</v>
      </c>
      <c r="B1403" s="382" t="s">
        <v>293</v>
      </c>
      <c r="C1403" s="382" t="s">
        <v>30</v>
      </c>
      <c r="D1403" s="382" t="s">
        <v>294</v>
      </c>
      <c r="E1403" s="382" t="s">
        <v>836</v>
      </c>
      <c r="F1403" s="383">
        <v>100</v>
      </c>
      <c r="G1403" s="383">
        <v>633</v>
      </c>
      <c r="H1403" s="383" t="s">
        <v>835</v>
      </c>
      <c r="I1403" s="383">
        <v>100</v>
      </c>
      <c r="J1403" s="383">
        <v>633</v>
      </c>
      <c r="K1403" s="383" t="s">
        <v>835</v>
      </c>
      <c r="L1403" s="385"/>
      <c r="M1403" s="383">
        <v>199</v>
      </c>
      <c r="N1403" s="383" t="s">
        <v>835</v>
      </c>
      <c r="O1403" s="385"/>
      <c r="P1403" s="385"/>
      <c r="Q1403" s="386" t="s">
        <v>11</v>
      </c>
      <c r="R1403" s="383">
        <v>57</v>
      </c>
      <c r="S1403" s="383">
        <v>590</v>
      </c>
      <c r="T1403" s="386" t="s">
        <v>36</v>
      </c>
      <c r="U1403" s="386">
        <v>59</v>
      </c>
      <c r="V1403" s="386">
        <v>570</v>
      </c>
      <c r="W1403" s="386" t="s">
        <v>834</v>
      </c>
      <c r="X1403" s="383">
        <v>62</v>
      </c>
      <c r="Y1403" s="383">
        <v>589</v>
      </c>
      <c r="Z1403" s="386" t="s">
        <v>34</v>
      </c>
      <c r="AA1403" s="386">
        <v>62</v>
      </c>
      <c r="AB1403" s="386">
        <v>571</v>
      </c>
      <c r="AC1403" s="386" t="s">
        <v>11</v>
      </c>
      <c r="AD1403" s="383" t="s">
        <v>33</v>
      </c>
      <c r="AE1403" s="383" t="s">
        <v>36</v>
      </c>
      <c r="AF1403" s="383">
        <v>90</v>
      </c>
      <c r="AG1403" s="383" t="s">
        <v>40</v>
      </c>
      <c r="AH1403" s="383" t="s">
        <v>34</v>
      </c>
      <c r="AI1403" s="383" t="s">
        <v>36</v>
      </c>
      <c r="AJ1403" s="383" t="s">
        <v>3554</v>
      </c>
      <c r="AK1403" s="384" t="str">
        <f t="shared" si="43"/>
        <v>NO</v>
      </c>
      <c r="AL1403" s="384" t="str">
        <f t="shared" si="44"/>
        <v>Yes-SH</v>
      </c>
    </row>
    <row r="1404" spans="1:38" x14ac:dyDescent="0.25">
      <c r="A1404" s="381" t="s">
        <v>3224</v>
      </c>
      <c r="B1404" s="382" t="s">
        <v>295</v>
      </c>
      <c r="C1404" s="382" t="s">
        <v>30</v>
      </c>
      <c r="D1404" s="382" t="s">
        <v>296</v>
      </c>
      <c r="E1404" s="382" t="s">
        <v>836</v>
      </c>
      <c r="F1404" s="383">
        <v>100</v>
      </c>
      <c r="G1404" s="383">
        <v>398</v>
      </c>
      <c r="H1404" s="383" t="s">
        <v>835</v>
      </c>
      <c r="I1404" s="383">
        <v>100</v>
      </c>
      <c r="J1404" s="383">
        <v>398</v>
      </c>
      <c r="K1404" s="383" t="s">
        <v>835</v>
      </c>
      <c r="L1404" s="385"/>
      <c r="M1404" s="383">
        <v>134</v>
      </c>
      <c r="N1404" s="383" t="s">
        <v>835</v>
      </c>
      <c r="O1404" s="385"/>
      <c r="P1404" s="385"/>
      <c r="Q1404" s="386" t="s">
        <v>11</v>
      </c>
      <c r="R1404" s="383">
        <v>35</v>
      </c>
      <c r="S1404" s="383">
        <v>367</v>
      </c>
      <c r="T1404" s="386" t="s">
        <v>36</v>
      </c>
      <c r="U1404" s="386">
        <v>44</v>
      </c>
      <c r="V1404" s="386">
        <v>361</v>
      </c>
      <c r="W1404" s="386" t="s">
        <v>834</v>
      </c>
      <c r="X1404" s="383">
        <v>47</v>
      </c>
      <c r="Y1404" s="383">
        <v>369</v>
      </c>
      <c r="Z1404" s="386" t="s">
        <v>36</v>
      </c>
      <c r="AA1404" s="386">
        <v>45</v>
      </c>
      <c r="AB1404" s="386">
        <v>363</v>
      </c>
      <c r="AC1404" s="386" t="s">
        <v>834</v>
      </c>
      <c r="AD1404" s="383" t="s">
        <v>46</v>
      </c>
      <c r="AE1404" s="383" t="s">
        <v>36</v>
      </c>
      <c r="AF1404" s="383">
        <v>72</v>
      </c>
      <c r="AG1404" s="383" t="s">
        <v>35</v>
      </c>
      <c r="AH1404" s="383" t="s">
        <v>34</v>
      </c>
      <c r="AI1404" s="383" t="s">
        <v>36</v>
      </c>
      <c r="AJ1404" s="383" t="s">
        <v>3554</v>
      </c>
      <c r="AK1404" s="384" t="str">
        <f t="shared" si="43"/>
        <v>NO</v>
      </c>
      <c r="AL1404" s="384" t="str">
        <f t="shared" si="44"/>
        <v>NO</v>
      </c>
    </row>
    <row r="1405" spans="1:38" x14ac:dyDescent="0.25">
      <c r="A1405" s="381" t="s">
        <v>3224</v>
      </c>
      <c r="B1405" s="382" t="s">
        <v>297</v>
      </c>
      <c r="C1405" s="382" t="s">
        <v>30</v>
      </c>
      <c r="D1405" s="382" t="s">
        <v>298</v>
      </c>
      <c r="E1405" s="382" t="s">
        <v>836</v>
      </c>
      <c r="F1405" s="383">
        <v>100</v>
      </c>
      <c r="G1405" s="383">
        <v>127</v>
      </c>
      <c r="H1405" s="383" t="s">
        <v>835</v>
      </c>
      <c r="I1405" s="383">
        <v>100</v>
      </c>
      <c r="J1405" s="383">
        <v>127</v>
      </c>
      <c r="K1405" s="383" t="s">
        <v>835</v>
      </c>
      <c r="L1405" s="385"/>
      <c r="M1405" s="383">
        <v>42</v>
      </c>
      <c r="N1405" s="383" t="s">
        <v>835</v>
      </c>
      <c r="O1405" s="385"/>
      <c r="P1405" s="385"/>
      <c r="Q1405" s="386" t="s">
        <v>11</v>
      </c>
      <c r="R1405" s="383">
        <v>58</v>
      </c>
      <c r="S1405" s="383">
        <v>117</v>
      </c>
      <c r="T1405" s="386" t="s">
        <v>36</v>
      </c>
      <c r="U1405" s="386">
        <v>61</v>
      </c>
      <c r="V1405" s="386">
        <v>116</v>
      </c>
      <c r="W1405" s="386" t="s">
        <v>834</v>
      </c>
      <c r="X1405" s="383">
        <v>66</v>
      </c>
      <c r="Y1405" s="383">
        <v>118</v>
      </c>
      <c r="Z1405" s="386" t="s">
        <v>36</v>
      </c>
      <c r="AA1405" s="386">
        <v>59</v>
      </c>
      <c r="AB1405" s="386">
        <v>117</v>
      </c>
      <c r="AC1405" s="386" t="s">
        <v>834</v>
      </c>
      <c r="AD1405" s="383" t="s">
        <v>57</v>
      </c>
      <c r="AE1405" s="383" t="s">
        <v>36</v>
      </c>
      <c r="AF1405" s="383">
        <v>85</v>
      </c>
      <c r="AG1405" s="383" t="s">
        <v>35</v>
      </c>
      <c r="AH1405" s="383" t="s">
        <v>34</v>
      </c>
      <c r="AI1405" s="383" t="s">
        <v>36</v>
      </c>
      <c r="AJ1405" s="383" t="s">
        <v>3554</v>
      </c>
      <c r="AK1405" s="384" t="str">
        <f t="shared" si="43"/>
        <v>NO</v>
      </c>
      <c r="AL1405" s="384" t="str">
        <f t="shared" si="44"/>
        <v>NO</v>
      </c>
    </row>
    <row r="1406" spans="1:38" x14ac:dyDescent="0.25">
      <c r="A1406" s="381" t="s">
        <v>3224</v>
      </c>
      <c r="B1406" s="382" t="s">
        <v>299</v>
      </c>
      <c r="C1406" s="382" t="s">
        <v>30</v>
      </c>
      <c r="D1406" s="382" t="s">
        <v>2240</v>
      </c>
      <c r="E1406" s="382" t="s">
        <v>836</v>
      </c>
      <c r="F1406" s="383">
        <v>100</v>
      </c>
      <c r="G1406" s="383">
        <v>243</v>
      </c>
      <c r="H1406" s="383" t="s">
        <v>835</v>
      </c>
      <c r="I1406" s="383">
        <v>100</v>
      </c>
      <c r="J1406" s="383">
        <v>244</v>
      </c>
      <c r="K1406" s="383" t="s">
        <v>835</v>
      </c>
      <c r="L1406" s="385">
        <v>90</v>
      </c>
      <c r="M1406" s="383">
        <v>73</v>
      </c>
      <c r="N1406" s="383" t="s">
        <v>835</v>
      </c>
      <c r="O1406" s="385"/>
      <c r="P1406" s="385"/>
      <c r="Q1406" s="386" t="s">
        <v>11</v>
      </c>
      <c r="R1406" s="383">
        <v>34</v>
      </c>
      <c r="S1406" s="383">
        <v>221</v>
      </c>
      <c r="T1406" s="386" t="s">
        <v>36</v>
      </c>
      <c r="U1406" s="386">
        <v>47</v>
      </c>
      <c r="V1406" s="386">
        <v>216</v>
      </c>
      <c r="W1406" s="386" t="s">
        <v>834</v>
      </c>
      <c r="X1406" s="383">
        <v>61</v>
      </c>
      <c r="Y1406" s="383">
        <v>221</v>
      </c>
      <c r="Z1406" s="386" t="s">
        <v>34</v>
      </c>
      <c r="AA1406" s="386">
        <v>67</v>
      </c>
      <c r="AB1406" s="386">
        <v>216</v>
      </c>
      <c r="AC1406" s="386" t="s">
        <v>11</v>
      </c>
      <c r="AD1406" s="383" t="s">
        <v>57</v>
      </c>
      <c r="AE1406" s="383" t="s">
        <v>36</v>
      </c>
      <c r="AF1406" s="383">
        <v>90</v>
      </c>
      <c r="AG1406" s="383" t="s">
        <v>35</v>
      </c>
      <c r="AH1406" s="383" t="s">
        <v>34</v>
      </c>
      <c r="AI1406" s="383" t="s">
        <v>36</v>
      </c>
      <c r="AJ1406" s="383" t="s">
        <v>3554</v>
      </c>
      <c r="AK1406" s="384" t="str">
        <f t="shared" si="43"/>
        <v>NO</v>
      </c>
      <c r="AL1406" s="384" t="str">
        <f t="shared" si="44"/>
        <v>Yes-SH</v>
      </c>
    </row>
    <row r="1407" spans="1:38" x14ac:dyDescent="0.25">
      <c r="A1407" s="381" t="s">
        <v>3224</v>
      </c>
      <c r="B1407" s="382" t="s">
        <v>2315</v>
      </c>
      <c r="C1407" s="382" t="s">
        <v>30</v>
      </c>
      <c r="D1407" s="382" t="s">
        <v>2316</v>
      </c>
      <c r="E1407" s="382" t="s">
        <v>836</v>
      </c>
      <c r="F1407" s="383">
        <v>100</v>
      </c>
      <c r="G1407" s="383">
        <v>141</v>
      </c>
      <c r="H1407" s="383" t="s">
        <v>835</v>
      </c>
      <c r="I1407" s="383">
        <v>100</v>
      </c>
      <c r="J1407" s="383">
        <v>141</v>
      </c>
      <c r="K1407" s="383" t="s">
        <v>835</v>
      </c>
      <c r="L1407" s="385"/>
      <c r="M1407" s="383">
        <v>39</v>
      </c>
      <c r="N1407" s="383" t="s">
        <v>835</v>
      </c>
      <c r="O1407" s="385"/>
      <c r="P1407" s="385"/>
      <c r="Q1407" s="386" t="s">
        <v>11</v>
      </c>
      <c r="R1407" s="383">
        <v>33</v>
      </c>
      <c r="S1407" s="383">
        <v>121</v>
      </c>
      <c r="T1407" s="386" t="s">
        <v>36</v>
      </c>
      <c r="U1407" s="386">
        <v>40</v>
      </c>
      <c r="V1407" s="386">
        <v>111</v>
      </c>
      <c r="W1407" s="386" t="s">
        <v>834</v>
      </c>
      <c r="X1407" s="383">
        <v>42</v>
      </c>
      <c r="Y1407" s="383">
        <v>121</v>
      </c>
      <c r="Z1407" s="386" t="s">
        <v>36</v>
      </c>
      <c r="AA1407" s="386">
        <v>48</v>
      </c>
      <c r="AB1407" s="386">
        <v>111</v>
      </c>
      <c r="AC1407" s="386" t="s">
        <v>834</v>
      </c>
      <c r="AD1407" s="383" t="s">
        <v>214</v>
      </c>
      <c r="AE1407" s="383" t="s">
        <v>36</v>
      </c>
      <c r="AF1407" s="383">
        <v>82</v>
      </c>
      <c r="AG1407" s="383" t="s">
        <v>35</v>
      </c>
      <c r="AH1407" s="383" t="s">
        <v>36</v>
      </c>
      <c r="AI1407" s="383" t="s">
        <v>34</v>
      </c>
      <c r="AJ1407" s="383" t="s">
        <v>3554</v>
      </c>
      <c r="AK1407" s="384" t="str">
        <f t="shared" si="43"/>
        <v>NO</v>
      </c>
      <c r="AL1407" s="384" t="str">
        <f t="shared" si="44"/>
        <v>NO</v>
      </c>
    </row>
    <row r="1408" spans="1:38" x14ac:dyDescent="0.25">
      <c r="A1408" s="381" t="s">
        <v>3224</v>
      </c>
      <c r="B1408" s="382" t="s">
        <v>300</v>
      </c>
      <c r="C1408" s="382" t="s">
        <v>30</v>
      </c>
      <c r="D1408" s="382" t="s">
        <v>301</v>
      </c>
      <c r="E1408" s="382" t="s">
        <v>836</v>
      </c>
      <c r="F1408" s="383">
        <v>100</v>
      </c>
      <c r="G1408" s="383">
        <v>158</v>
      </c>
      <c r="H1408" s="383" t="s">
        <v>835</v>
      </c>
      <c r="I1408" s="383">
        <v>100</v>
      </c>
      <c r="J1408" s="383">
        <v>158</v>
      </c>
      <c r="K1408" s="383" t="s">
        <v>835</v>
      </c>
      <c r="L1408" s="385"/>
      <c r="M1408" s="383">
        <v>53</v>
      </c>
      <c r="N1408" s="383" t="s">
        <v>835</v>
      </c>
      <c r="O1408" s="385"/>
      <c r="P1408" s="385"/>
      <c r="Q1408" s="386" t="s">
        <v>11</v>
      </c>
      <c r="R1408" s="383">
        <v>88</v>
      </c>
      <c r="S1408" s="383">
        <v>154</v>
      </c>
      <c r="T1408" s="386" t="s">
        <v>34</v>
      </c>
      <c r="U1408" s="386">
        <v>88</v>
      </c>
      <c r="V1408" s="386">
        <v>153</v>
      </c>
      <c r="W1408" s="386" t="s">
        <v>11</v>
      </c>
      <c r="X1408" s="383">
        <v>94</v>
      </c>
      <c r="Y1408" s="383">
        <v>154</v>
      </c>
      <c r="Z1408" s="386" t="s">
        <v>34</v>
      </c>
      <c r="AA1408" s="386">
        <v>82</v>
      </c>
      <c r="AB1408" s="386">
        <v>153</v>
      </c>
      <c r="AC1408" s="386" t="s">
        <v>11</v>
      </c>
      <c r="AD1408" s="383" t="s">
        <v>33</v>
      </c>
      <c r="AE1408" s="383" t="s">
        <v>34</v>
      </c>
      <c r="AF1408" s="383">
        <v>100</v>
      </c>
      <c r="AG1408" s="383" t="s">
        <v>35</v>
      </c>
      <c r="AH1408" s="383" t="s">
        <v>36</v>
      </c>
      <c r="AI1408" s="383" t="s">
        <v>34</v>
      </c>
      <c r="AJ1408" s="383" t="s">
        <v>3554</v>
      </c>
      <c r="AK1408" s="384" t="str">
        <f t="shared" si="43"/>
        <v>Yes-AB</v>
      </c>
      <c r="AL1408" s="384" t="str">
        <f t="shared" si="44"/>
        <v>Yes-AB</v>
      </c>
    </row>
    <row r="1409" spans="1:38" x14ac:dyDescent="0.25">
      <c r="A1409" s="381" t="s">
        <v>3224</v>
      </c>
      <c r="B1409" s="382" t="s">
        <v>302</v>
      </c>
      <c r="C1409" s="382" t="s">
        <v>30</v>
      </c>
      <c r="D1409" s="382" t="s">
        <v>303</v>
      </c>
      <c r="E1409" s="382" t="s">
        <v>836</v>
      </c>
      <c r="F1409" s="383">
        <v>100</v>
      </c>
      <c r="G1409" s="383">
        <v>198</v>
      </c>
      <c r="H1409" s="383" t="s">
        <v>835</v>
      </c>
      <c r="I1409" s="383">
        <v>100</v>
      </c>
      <c r="J1409" s="383">
        <v>198</v>
      </c>
      <c r="K1409" s="383" t="s">
        <v>835</v>
      </c>
      <c r="L1409" s="385"/>
      <c r="M1409" s="383">
        <v>78</v>
      </c>
      <c r="N1409" s="383" t="s">
        <v>835</v>
      </c>
      <c r="O1409" s="385"/>
      <c r="P1409" s="385"/>
      <c r="Q1409" s="386" t="s">
        <v>11</v>
      </c>
      <c r="R1409" s="383">
        <v>54</v>
      </c>
      <c r="S1409" s="383">
        <v>185</v>
      </c>
      <c r="T1409" s="386" t="s">
        <v>36</v>
      </c>
      <c r="U1409" s="386">
        <v>57</v>
      </c>
      <c r="V1409" s="386">
        <v>182</v>
      </c>
      <c r="W1409" s="386" t="s">
        <v>834</v>
      </c>
      <c r="X1409" s="383">
        <v>56</v>
      </c>
      <c r="Y1409" s="383">
        <v>185</v>
      </c>
      <c r="Z1409" s="386" t="s">
        <v>36</v>
      </c>
      <c r="AA1409" s="386">
        <v>52</v>
      </c>
      <c r="AB1409" s="386">
        <v>182</v>
      </c>
      <c r="AC1409" s="386" t="s">
        <v>834</v>
      </c>
      <c r="AD1409" s="383" t="s">
        <v>57</v>
      </c>
      <c r="AE1409" s="383" t="s">
        <v>36</v>
      </c>
      <c r="AF1409" s="383">
        <v>79</v>
      </c>
      <c r="AG1409" s="383" t="s">
        <v>35</v>
      </c>
      <c r="AH1409" s="383" t="s">
        <v>34</v>
      </c>
      <c r="AI1409" s="383" t="s">
        <v>36</v>
      </c>
      <c r="AJ1409" s="383" t="s">
        <v>3554</v>
      </c>
      <c r="AK1409" s="384" t="str">
        <f t="shared" si="43"/>
        <v>NO</v>
      </c>
      <c r="AL1409" s="384" t="str">
        <f t="shared" si="44"/>
        <v>NO</v>
      </c>
    </row>
    <row r="1410" spans="1:38" x14ac:dyDescent="0.25">
      <c r="A1410" s="381" t="s">
        <v>3224</v>
      </c>
      <c r="B1410" s="382" t="s">
        <v>304</v>
      </c>
      <c r="C1410" s="382" t="s">
        <v>30</v>
      </c>
      <c r="D1410" s="382" t="s">
        <v>305</v>
      </c>
      <c r="E1410" s="382" t="s">
        <v>836</v>
      </c>
      <c r="F1410" s="383">
        <v>100</v>
      </c>
      <c r="G1410" s="383">
        <v>194</v>
      </c>
      <c r="H1410" s="383" t="s">
        <v>835</v>
      </c>
      <c r="I1410" s="383">
        <v>100</v>
      </c>
      <c r="J1410" s="383">
        <v>194</v>
      </c>
      <c r="K1410" s="383" t="s">
        <v>835</v>
      </c>
      <c r="L1410" s="385"/>
      <c r="M1410" s="383">
        <v>60</v>
      </c>
      <c r="N1410" s="383" t="s">
        <v>835</v>
      </c>
      <c r="O1410" s="385"/>
      <c r="P1410" s="385"/>
      <c r="Q1410" s="386" t="s">
        <v>11</v>
      </c>
      <c r="R1410" s="383">
        <v>54</v>
      </c>
      <c r="S1410" s="383">
        <v>162</v>
      </c>
      <c r="T1410" s="386" t="s">
        <v>36</v>
      </c>
      <c r="U1410" s="386">
        <v>54</v>
      </c>
      <c r="V1410" s="386">
        <v>161</v>
      </c>
      <c r="W1410" s="386" t="s">
        <v>834</v>
      </c>
      <c r="X1410" s="383">
        <v>67</v>
      </c>
      <c r="Y1410" s="383">
        <v>162</v>
      </c>
      <c r="Z1410" s="386" t="s">
        <v>36</v>
      </c>
      <c r="AA1410" s="386">
        <v>58</v>
      </c>
      <c r="AB1410" s="386">
        <v>161</v>
      </c>
      <c r="AC1410" s="386" t="s">
        <v>834</v>
      </c>
      <c r="AD1410" s="383" t="s">
        <v>57</v>
      </c>
      <c r="AE1410" s="383" t="s">
        <v>36</v>
      </c>
      <c r="AF1410" s="383">
        <v>79</v>
      </c>
      <c r="AG1410" s="383" t="s">
        <v>35</v>
      </c>
      <c r="AH1410" s="383" t="s">
        <v>34</v>
      </c>
      <c r="AI1410" s="383" t="s">
        <v>36</v>
      </c>
      <c r="AJ1410" s="383" t="s">
        <v>3554</v>
      </c>
      <c r="AK1410" s="384" t="str">
        <f t="shared" si="43"/>
        <v>NO</v>
      </c>
      <c r="AL1410" s="384" t="str">
        <f t="shared" si="44"/>
        <v>NO</v>
      </c>
    </row>
    <row r="1411" spans="1:38" x14ac:dyDescent="0.25">
      <c r="A1411" s="381" t="s">
        <v>3224</v>
      </c>
      <c r="B1411" s="382" t="s">
        <v>306</v>
      </c>
      <c r="C1411" s="382" t="s">
        <v>30</v>
      </c>
      <c r="D1411" s="382" t="s">
        <v>307</v>
      </c>
      <c r="E1411" s="382" t="s">
        <v>836</v>
      </c>
      <c r="F1411" s="383">
        <v>100</v>
      </c>
      <c r="G1411" s="383">
        <v>112</v>
      </c>
      <c r="H1411" s="383" t="s">
        <v>835</v>
      </c>
      <c r="I1411" s="383">
        <v>100</v>
      </c>
      <c r="J1411" s="383">
        <v>112</v>
      </c>
      <c r="K1411" s="383" t="s">
        <v>835</v>
      </c>
      <c r="L1411" s="385">
        <v>93</v>
      </c>
      <c r="M1411" s="383">
        <v>46</v>
      </c>
      <c r="N1411" s="383" t="s">
        <v>835</v>
      </c>
      <c r="O1411" s="385"/>
      <c r="P1411" s="385"/>
      <c r="Q1411" s="386" t="s">
        <v>11</v>
      </c>
      <c r="R1411" s="383">
        <v>59</v>
      </c>
      <c r="S1411" s="383">
        <v>101</v>
      </c>
      <c r="T1411" s="386" t="s">
        <v>36</v>
      </c>
      <c r="U1411" s="386">
        <v>69</v>
      </c>
      <c r="V1411" s="386">
        <v>99</v>
      </c>
      <c r="W1411" s="386" t="s">
        <v>834</v>
      </c>
      <c r="X1411" s="383">
        <v>60</v>
      </c>
      <c r="Y1411" s="383">
        <v>101</v>
      </c>
      <c r="Z1411" s="386" t="s">
        <v>36</v>
      </c>
      <c r="AA1411" s="386">
        <v>66</v>
      </c>
      <c r="AB1411" s="386">
        <v>99</v>
      </c>
      <c r="AC1411" s="386" t="s">
        <v>834</v>
      </c>
      <c r="AD1411" s="383" t="s">
        <v>33</v>
      </c>
      <c r="AE1411" s="383" t="s">
        <v>36</v>
      </c>
      <c r="AF1411" s="383">
        <v>82</v>
      </c>
      <c r="AG1411" s="383" t="s">
        <v>35</v>
      </c>
      <c r="AH1411" s="383" t="s">
        <v>36</v>
      </c>
      <c r="AI1411" s="383" t="s">
        <v>36</v>
      </c>
      <c r="AJ1411" s="383" t="s">
        <v>3554</v>
      </c>
      <c r="AK1411" s="384" t="str">
        <f t="shared" ref="AK1411:AK1474" si="45">IF(OR(T1411="NA",T1411="NO"),T1411,(IF(T1411="","NA",IF(OR(R1411&gt;78,AND(T1411="Yes",R1411="")),"Yes-AB",IF(W1411="NA","Yes-SH","Yes-GM")))))</f>
        <v>NO</v>
      </c>
      <c r="AL1411" s="384" t="str">
        <f t="shared" ref="AL1411:AL1474" si="46">IF(OR(Z1411="NA",Z1411="NO"),Z1411,(IF(Z1411="","NA",IF(OR(X1411&gt;79,AND(Z1411="Yes",X1411="")),"Yes-AB",IF(AC1411="NA","Yes-SH","Yes-GM")))))</f>
        <v>NO</v>
      </c>
    </row>
    <row r="1412" spans="1:38" x14ac:dyDescent="0.25">
      <c r="A1412" s="381" t="s">
        <v>3224</v>
      </c>
      <c r="B1412" s="382" t="s">
        <v>308</v>
      </c>
      <c r="C1412" s="382" t="s">
        <v>30</v>
      </c>
      <c r="D1412" s="382" t="s">
        <v>309</v>
      </c>
      <c r="E1412" s="382" t="s">
        <v>836</v>
      </c>
      <c r="F1412" s="383">
        <v>100</v>
      </c>
      <c r="G1412" s="383">
        <v>183</v>
      </c>
      <c r="H1412" s="383" t="s">
        <v>835</v>
      </c>
      <c r="I1412" s="383">
        <v>100</v>
      </c>
      <c r="J1412" s="383">
        <v>183</v>
      </c>
      <c r="K1412" s="383" t="s">
        <v>835</v>
      </c>
      <c r="L1412" s="385"/>
      <c r="M1412" s="383">
        <v>60</v>
      </c>
      <c r="N1412" s="383" t="s">
        <v>835</v>
      </c>
      <c r="O1412" s="385"/>
      <c r="P1412" s="385"/>
      <c r="Q1412" s="386" t="s">
        <v>11</v>
      </c>
      <c r="R1412" s="383">
        <v>80</v>
      </c>
      <c r="S1412" s="383">
        <v>182</v>
      </c>
      <c r="T1412" s="386" t="s">
        <v>34</v>
      </c>
      <c r="U1412" s="386">
        <v>80</v>
      </c>
      <c r="V1412" s="386">
        <v>182</v>
      </c>
      <c r="W1412" s="386" t="s">
        <v>11</v>
      </c>
      <c r="X1412" s="383">
        <v>93</v>
      </c>
      <c r="Y1412" s="383">
        <v>182</v>
      </c>
      <c r="Z1412" s="386" t="s">
        <v>34</v>
      </c>
      <c r="AA1412" s="386">
        <v>83</v>
      </c>
      <c r="AB1412" s="386">
        <v>182</v>
      </c>
      <c r="AC1412" s="386" t="s">
        <v>11</v>
      </c>
      <c r="AD1412" s="383" t="s">
        <v>33</v>
      </c>
      <c r="AE1412" s="383" t="s">
        <v>36</v>
      </c>
      <c r="AF1412" s="383">
        <v>97</v>
      </c>
      <c r="AG1412" s="383" t="s">
        <v>35</v>
      </c>
      <c r="AH1412" s="383" t="s">
        <v>34</v>
      </c>
      <c r="AI1412" s="383" t="s">
        <v>34</v>
      </c>
      <c r="AJ1412" s="383" t="s">
        <v>3554</v>
      </c>
      <c r="AK1412" s="384" t="str">
        <f t="shared" si="45"/>
        <v>Yes-AB</v>
      </c>
      <c r="AL1412" s="384" t="str">
        <f t="shared" si="46"/>
        <v>Yes-AB</v>
      </c>
    </row>
    <row r="1413" spans="1:38" x14ac:dyDescent="0.25">
      <c r="A1413" s="381" t="s">
        <v>3224</v>
      </c>
      <c r="B1413" s="382" t="s">
        <v>310</v>
      </c>
      <c r="C1413" s="382" t="s">
        <v>30</v>
      </c>
      <c r="D1413" s="382" t="s">
        <v>311</v>
      </c>
      <c r="E1413" s="382" t="s">
        <v>836</v>
      </c>
      <c r="F1413" s="383">
        <v>100</v>
      </c>
      <c r="G1413" s="383">
        <v>295</v>
      </c>
      <c r="H1413" s="383" t="s">
        <v>835</v>
      </c>
      <c r="I1413" s="383">
        <v>100</v>
      </c>
      <c r="J1413" s="383">
        <v>295</v>
      </c>
      <c r="K1413" s="383" t="s">
        <v>835</v>
      </c>
      <c r="L1413" s="385"/>
      <c r="M1413" s="383">
        <v>89</v>
      </c>
      <c r="N1413" s="383" t="s">
        <v>835</v>
      </c>
      <c r="O1413" s="385"/>
      <c r="P1413" s="385"/>
      <c r="Q1413" s="386" t="s">
        <v>11</v>
      </c>
      <c r="R1413" s="383">
        <v>86</v>
      </c>
      <c r="S1413" s="383">
        <v>293</v>
      </c>
      <c r="T1413" s="386" t="s">
        <v>34</v>
      </c>
      <c r="U1413" s="386">
        <v>86</v>
      </c>
      <c r="V1413" s="386">
        <v>291</v>
      </c>
      <c r="W1413" s="386" t="s">
        <v>11</v>
      </c>
      <c r="X1413" s="383">
        <v>89</v>
      </c>
      <c r="Y1413" s="383">
        <v>293</v>
      </c>
      <c r="Z1413" s="386" t="s">
        <v>34</v>
      </c>
      <c r="AA1413" s="386">
        <v>85</v>
      </c>
      <c r="AB1413" s="386">
        <v>291</v>
      </c>
      <c r="AC1413" s="386" t="s">
        <v>11</v>
      </c>
      <c r="AD1413" s="383" t="s">
        <v>33</v>
      </c>
      <c r="AE1413" s="383" t="s">
        <v>34</v>
      </c>
      <c r="AF1413" s="383">
        <v>100</v>
      </c>
      <c r="AG1413" s="383" t="s">
        <v>40</v>
      </c>
      <c r="AH1413" s="383" t="s">
        <v>36</v>
      </c>
      <c r="AI1413" s="383" t="s">
        <v>36</v>
      </c>
      <c r="AJ1413" s="383" t="s">
        <v>3554</v>
      </c>
      <c r="AK1413" s="384" t="str">
        <f t="shared" si="45"/>
        <v>Yes-AB</v>
      </c>
      <c r="AL1413" s="384" t="str">
        <f t="shared" si="46"/>
        <v>Yes-AB</v>
      </c>
    </row>
    <row r="1414" spans="1:38" x14ac:dyDescent="0.25">
      <c r="A1414" s="381" t="s">
        <v>3224</v>
      </c>
      <c r="B1414" s="382" t="s">
        <v>312</v>
      </c>
      <c r="C1414" s="382" t="s">
        <v>30</v>
      </c>
      <c r="D1414" s="382" t="s">
        <v>313</v>
      </c>
      <c r="E1414" s="382" t="s">
        <v>836</v>
      </c>
      <c r="F1414" s="383">
        <v>100</v>
      </c>
      <c r="G1414" s="383">
        <v>203</v>
      </c>
      <c r="H1414" s="383" t="s">
        <v>835</v>
      </c>
      <c r="I1414" s="383">
        <v>100</v>
      </c>
      <c r="J1414" s="383">
        <v>203</v>
      </c>
      <c r="K1414" s="383" t="s">
        <v>835</v>
      </c>
      <c r="L1414" s="385"/>
      <c r="M1414" s="383">
        <v>80</v>
      </c>
      <c r="N1414" s="383" t="s">
        <v>835</v>
      </c>
      <c r="O1414" s="385"/>
      <c r="P1414" s="385"/>
      <c r="Q1414" s="386" t="s">
        <v>11</v>
      </c>
      <c r="R1414" s="383">
        <v>82</v>
      </c>
      <c r="S1414" s="383">
        <v>184</v>
      </c>
      <c r="T1414" s="386" t="s">
        <v>34</v>
      </c>
      <c r="U1414" s="386">
        <v>81</v>
      </c>
      <c r="V1414" s="386">
        <v>183</v>
      </c>
      <c r="W1414" s="386" t="s">
        <v>11</v>
      </c>
      <c r="X1414" s="383">
        <v>84</v>
      </c>
      <c r="Y1414" s="383">
        <v>184</v>
      </c>
      <c r="Z1414" s="386" t="s">
        <v>34</v>
      </c>
      <c r="AA1414" s="386">
        <v>72</v>
      </c>
      <c r="AB1414" s="386">
        <v>183</v>
      </c>
      <c r="AC1414" s="386" t="s">
        <v>11</v>
      </c>
      <c r="AD1414" s="383" t="s">
        <v>33</v>
      </c>
      <c r="AE1414" s="383" t="s">
        <v>34</v>
      </c>
      <c r="AF1414" s="383">
        <v>100</v>
      </c>
      <c r="AG1414" s="383" t="s">
        <v>35</v>
      </c>
      <c r="AH1414" s="383" t="s">
        <v>34</v>
      </c>
      <c r="AI1414" s="383" t="s">
        <v>36</v>
      </c>
      <c r="AJ1414" s="383" t="s">
        <v>3554</v>
      </c>
      <c r="AK1414" s="384" t="str">
        <f t="shared" si="45"/>
        <v>Yes-AB</v>
      </c>
      <c r="AL1414" s="384" t="str">
        <f t="shared" si="46"/>
        <v>Yes-AB</v>
      </c>
    </row>
    <row r="1415" spans="1:38" x14ac:dyDescent="0.25">
      <c r="A1415" s="381" t="s">
        <v>3224</v>
      </c>
      <c r="B1415" s="382" t="s">
        <v>314</v>
      </c>
      <c r="C1415" s="382" t="s">
        <v>30</v>
      </c>
      <c r="D1415" s="382" t="s">
        <v>315</v>
      </c>
      <c r="E1415" s="382" t="s">
        <v>836</v>
      </c>
      <c r="F1415" s="383">
        <v>100</v>
      </c>
      <c r="G1415" s="383">
        <v>569</v>
      </c>
      <c r="H1415" s="383" t="s">
        <v>835</v>
      </c>
      <c r="I1415" s="383">
        <v>100</v>
      </c>
      <c r="J1415" s="383">
        <v>569</v>
      </c>
      <c r="K1415" s="383" t="s">
        <v>835</v>
      </c>
      <c r="L1415" s="385"/>
      <c r="M1415" s="383">
        <v>178</v>
      </c>
      <c r="N1415" s="383" t="s">
        <v>835</v>
      </c>
      <c r="O1415" s="385"/>
      <c r="P1415" s="385"/>
      <c r="Q1415" s="386" t="s">
        <v>11</v>
      </c>
      <c r="R1415" s="383">
        <v>63</v>
      </c>
      <c r="S1415" s="383">
        <v>528</v>
      </c>
      <c r="T1415" s="386" t="s">
        <v>36</v>
      </c>
      <c r="U1415" s="386">
        <v>69</v>
      </c>
      <c r="V1415" s="386">
        <v>528</v>
      </c>
      <c r="W1415" s="386" t="s">
        <v>834</v>
      </c>
      <c r="X1415" s="383">
        <v>72</v>
      </c>
      <c r="Y1415" s="383">
        <v>528</v>
      </c>
      <c r="Z1415" s="386" t="s">
        <v>36</v>
      </c>
      <c r="AA1415" s="386">
        <v>70</v>
      </c>
      <c r="AB1415" s="386">
        <v>528</v>
      </c>
      <c r="AC1415" s="386" t="s">
        <v>834</v>
      </c>
      <c r="AD1415" s="383" t="s">
        <v>33</v>
      </c>
      <c r="AE1415" s="383" t="s">
        <v>36</v>
      </c>
      <c r="AF1415" s="383">
        <v>79</v>
      </c>
      <c r="AG1415" s="383" t="s">
        <v>35</v>
      </c>
      <c r="AH1415" s="383" t="s">
        <v>34</v>
      </c>
      <c r="AI1415" s="383" t="s">
        <v>36</v>
      </c>
      <c r="AJ1415" s="383" t="s">
        <v>3554</v>
      </c>
      <c r="AK1415" s="384" t="str">
        <f t="shared" si="45"/>
        <v>NO</v>
      </c>
      <c r="AL1415" s="384" t="str">
        <f t="shared" si="46"/>
        <v>NO</v>
      </c>
    </row>
    <row r="1416" spans="1:38" x14ac:dyDescent="0.25">
      <c r="A1416" s="381" t="s">
        <v>3224</v>
      </c>
      <c r="B1416" s="382" t="s">
        <v>316</v>
      </c>
      <c r="C1416" s="382" t="s">
        <v>30</v>
      </c>
      <c r="D1416" s="382" t="s">
        <v>317</v>
      </c>
      <c r="E1416" s="382" t="s">
        <v>836</v>
      </c>
      <c r="F1416" s="383">
        <v>100</v>
      </c>
      <c r="G1416" s="383">
        <v>277</v>
      </c>
      <c r="H1416" s="383" t="s">
        <v>835</v>
      </c>
      <c r="I1416" s="383">
        <v>100</v>
      </c>
      <c r="J1416" s="383">
        <v>277</v>
      </c>
      <c r="K1416" s="383" t="s">
        <v>835</v>
      </c>
      <c r="L1416" s="385">
        <v>94</v>
      </c>
      <c r="M1416" s="383">
        <v>71</v>
      </c>
      <c r="N1416" s="383" t="s">
        <v>835</v>
      </c>
      <c r="O1416" s="385"/>
      <c r="P1416" s="385"/>
      <c r="Q1416" s="386" t="s">
        <v>11</v>
      </c>
      <c r="R1416" s="383">
        <v>49</v>
      </c>
      <c r="S1416" s="383">
        <v>254</v>
      </c>
      <c r="T1416" s="386" t="s">
        <v>36</v>
      </c>
      <c r="U1416" s="386">
        <v>52</v>
      </c>
      <c r="V1416" s="386">
        <v>248</v>
      </c>
      <c r="W1416" s="386" t="s">
        <v>834</v>
      </c>
      <c r="X1416" s="383">
        <v>51</v>
      </c>
      <c r="Y1416" s="383">
        <v>254</v>
      </c>
      <c r="Z1416" s="386" t="s">
        <v>36</v>
      </c>
      <c r="AA1416" s="386">
        <v>55</v>
      </c>
      <c r="AB1416" s="386">
        <v>249</v>
      </c>
      <c r="AC1416" s="386" t="s">
        <v>834</v>
      </c>
      <c r="AD1416" s="383" t="s">
        <v>57</v>
      </c>
      <c r="AE1416" s="383" t="s">
        <v>36</v>
      </c>
      <c r="AF1416" s="383">
        <v>77</v>
      </c>
      <c r="AG1416" s="383" t="s">
        <v>35</v>
      </c>
      <c r="AH1416" s="383" t="s">
        <v>34</v>
      </c>
      <c r="AI1416" s="383" t="s">
        <v>36</v>
      </c>
      <c r="AJ1416" s="383" t="s">
        <v>3554</v>
      </c>
      <c r="AK1416" s="384" t="str">
        <f t="shared" si="45"/>
        <v>NO</v>
      </c>
      <c r="AL1416" s="384" t="str">
        <f t="shared" si="46"/>
        <v>NO</v>
      </c>
    </row>
    <row r="1417" spans="1:38" x14ac:dyDescent="0.25">
      <c r="A1417" s="381" t="s">
        <v>3224</v>
      </c>
      <c r="B1417" s="382" t="s">
        <v>318</v>
      </c>
      <c r="C1417" s="382" t="s">
        <v>30</v>
      </c>
      <c r="D1417" s="382" t="s">
        <v>319</v>
      </c>
      <c r="E1417" s="382" t="s">
        <v>836</v>
      </c>
      <c r="F1417" s="383">
        <v>100</v>
      </c>
      <c r="G1417" s="383">
        <v>185</v>
      </c>
      <c r="H1417" s="383" t="s">
        <v>835</v>
      </c>
      <c r="I1417" s="383">
        <v>100</v>
      </c>
      <c r="J1417" s="383">
        <v>185</v>
      </c>
      <c r="K1417" s="383" t="s">
        <v>835</v>
      </c>
      <c r="L1417" s="385"/>
      <c r="M1417" s="383">
        <v>52</v>
      </c>
      <c r="N1417" s="383" t="s">
        <v>835</v>
      </c>
      <c r="O1417" s="385"/>
      <c r="P1417" s="385"/>
      <c r="Q1417" s="386" t="s">
        <v>11</v>
      </c>
      <c r="R1417" s="383">
        <v>80</v>
      </c>
      <c r="S1417" s="383">
        <v>185</v>
      </c>
      <c r="T1417" s="386" t="s">
        <v>34</v>
      </c>
      <c r="U1417" s="386">
        <v>79</v>
      </c>
      <c r="V1417" s="386">
        <v>185</v>
      </c>
      <c r="W1417" s="386" t="s">
        <v>11</v>
      </c>
      <c r="X1417" s="383">
        <v>90</v>
      </c>
      <c r="Y1417" s="383">
        <v>185</v>
      </c>
      <c r="Z1417" s="386" t="s">
        <v>34</v>
      </c>
      <c r="AA1417" s="386">
        <v>84</v>
      </c>
      <c r="AB1417" s="386">
        <v>185</v>
      </c>
      <c r="AC1417" s="386" t="s">
        <v>11</v>
      </c>
      <c r="AD1417" s="383" t="s">
        <v>33</v>
      </c>
      <c r="AE1417" s="383" t="s">
        <v>34</v>
      </c>
      <c r="AF1417" s="383">
        <v>100</v>
      </c>
      <c r="AG1417" s="383" t="s">
        <v>40</v>
      </c>
      <c r="AH1417" s="383" t="s">
        <v>36</v>
      </c>
      <c r="AI1417" s="383" t="s">
        <v>36</v>
      </c>
      <c r="AJ1417" s="383" t="s">
        <v>3554</v>
      </c>
      <c r="AK1417" s="384" t="str">
        <f t="shared" si="45"/>
        <v>Yes-AB</v>
      </c>
      <c r="AL1417" s="384" t="str">
        <f t="shared" si="46"/>
        <v>Yes-AB</v>
      </c>
    </row>
    <row r="1418" spans="1:38" x14ac:dyDescent="0.25">
      <c r="A1418" s="381" t="s">
        <v>3224</v>
      </c>
      <c r="B1418" s="382" t="s">
        <v>320</v>
      </c>
      <c r="C1418" s="382" t="s">
        <v>30</v>
      </c>
      <c r="D1418" s="382" t="s">
        <v>321</v>
      </c>
      <c r="E1418" s="382" t="s">
        <v>836</v>
      </c>
      <c r="F1418" s="383">
        <v>100</v>
      </c>
      <c r="G1418" s="383">
        <v>143</v>
      </c>
      <c r="H1418" s="383" t="s">
        <v>835</v>
      </c>
      <c r="I1418" s="383">
        <v>100</v>
      </c>
      <c r="J1418" s="383">
        <v>143</v>
      </c>
      <c r="K1418" s="383" t="s">
        <v>835</v>
      </c>
      <c r="L1418" s="385"/>
      <c r="M1418" s="383">
        <v>48</v>
      </c>
      <c r="N1418" s="383" t="s">
        <v>835</v>
      </c>
      <c r="O1418" s="385"/>
      <c r="P1418" s="385"/>
      <c r="Q1418" s="386" t="s">
        <v>11</v>
      </c>
      <c r="R1418" s="383">
        <v>60</v>
      </c>
      <c r="S1418" s="383">
        <v>129</v>
      </c>
      <c r="T1418" s="386" t="s">
        <v>36</v>
      </c>
      <c r="U1418" s="386">
        <v>60</v>
      </c>
      <c r="V1418" s="386">
        <v>126</v>
      </c>
      <c r="W1418" s="386" t="s">
        <v>834</v>
      </c>
      <c r="X1418" s="383">
        <v>64</v>
      </c>
      <c r="Y1418" s="383">
        <v>129</v>
      </c>
      <c r="Z1418" s="386" t="s">
        <v>36</v>
      </c>
      <c r="AA1418" s="386">
        <v>60</v>
      </c>
      <c r="AB1418" s="386">
        <v>126</v>
      </c>
      <c r="AC1418" s="386" t="s">
        <v>834</v>
      </c>
      <c r="AD1418" s="383" t="s">
        <v>104</v>
      </c>
      <c r="AE1418" s="383" t="s">
        <v>36</v>
      </c>
      <c r="AF1418" s="383">
        <v>74</v>
      </c>
      <c r="AG1418" s="383" t="s">
        <v>35</v>
      </c>
      <c r="AH1418" s="383" t="s">
        <v>34</v>
      </c>
      <c r="AI1418" s="383" t="s">
        <v>36</v>
      </c>
      <c r="AJ1418" s="383" t="s">
        <v>3554</v>
      </c>
      <c r="AK1418" s="384" t="str">
        <f t="shared" si="45"/>
        <v>NO</v>
      </c>
      <c r="AL1418" s="384" t="str">
        <f t="shared" si="46"/>
        <v>NO</v>
      </c>
    </row>
    <row r="1419" spans="1:38" x14ac:dyDescent="0.25">
      <c r="A1419" s="381" t="s">
        <v>3224</v>
      </c>
      <c r="B1419" s="382" t="s">
        <v>322</v>
      </c>
      <c r="C1419" s="382" t="s">
        <v>30</v>
      </c>
      <c r="D1419" s="382" t="s">
        <v>323</v>
      </c>
      <c r="E1419" s="382" t="s">
        <v>836</v>
      </c>
      <c r="F1419" s="383">
        <v>100</v>
      </c>
      <c r="G1419" s="383">
        <v>463</v>
      </c>
      <c r="H1419" s="383" t="s">
        <v>835</v>
      </c>
      <c r="I1419" s="383">
        <v>100</v>
      </c>
      <c r="J1419" s="383">
        <v>463</v>
      </c>
      <c r="K1419" s="383" t="s">
        <v>835</v>
      </c>
      <c r="L1419" s="385">
        <v>92</v>
      </c>
      <c r="M1419" s="383">
        <v>150</v>
      </c>
      <c r="N1419" s="383" t="s">
        <v>835</v>
      </c>
      <c r="O1419" s="385"/>
      <c r="P1419" s="385"/>
      <c r="Q1419" s="386" t="s">
        <v>11</v>
      </c>
      <c r="R1419" s="383">
        <v>65</v>
      </c>
      <c r="S1419" s="383">
        <v>431</v>
      </c>
      <c r="T1419" s="386" t="s">
        <v>36</v>
      </c>
      <c r="U1419" s="386">
        <v>69</v>
      </c>
      <c r="V1419" s="386">
        <v>429</v>
      </c>
      <c r="W1419" s="386" t="s">
        <v>834</v>
      </c>
      <c r="X1419" s="383">
        <v>67</v>
      </c>
      <c r="Y1419" s="383">
        <v>432</v>
      </c>
      <c r="Z1419" s="386" t="s">
        <v>36</v>
      </c>
      <c r="AA1419" s="386">
        <v>64</v>
      </c>
      <c r="AB1419" s="386">
        <v>430</v>
      </c>
      <c r="AC1419" s="386" t="s">
        <v>834</v>
      </c>
      <c r="AD1419" s="383" t="s">
        <v>104</v>
      </c>
      <c r="AE1419" s="383" t="s">
        <v>36</v>
      </c>
      <c r="AF1419" s="383">
        <v>74</v>
      </c>
      <c r="AG1419" s="383" t="s">
        <v>35</v>
      </c>
      <c r="AH1419" s="383" t="s">
        <v>34</v>
      </c>
      <c r="AI1419" s="383" t="s">
        <v>36</v>
      </c>
      <c r="AJ1419" s="383" t="s">
        <v>3554</v>
      </c>
      <c r="AK1419" s="384" t="str">
        <f t="shared" si="45"/>
        <v>NO</v>
      </c>
      <c r="AL1419" s="384" t="str">
        <f t="shared" si="46"/>
        <v>NO</v>
      </c>
    </row>
    <row r="1420" spans="1:38" x14ac:dyDescent="0.25">
      <c r="A1420" s="381" t="s">
        <v>3224</v>
      </c>
      <c r="B1420" s="382" t="s">
        <v>324</v>
      </c>
      <c r="C1420" s="382" t="s">
        <v>30</v>
      </c>
      <c r="D1420" s="382" t="s">
        <v>325</v>
      </c>
      <c r="E1420" s="382" t="s">
        <v>836</v>
      </c>
      <c r="F1420" s="383">
        <v>100</v>
      </c>
      <c r="G1420" s="383">
        <v>527</v>
      </c>
      <c r="H1420" s="383" t="s">
        <v>835</v>
      </c>
      <c r="I1420" s="383">
        <v>100</v>
      </c>
      <c r="J1420" s="383">
        <v>527</v>
      </c>
      <c r="K1420" s="383" t="s">
        <v>835</v>
      </c>
      <c r="L1420" s="385"/>
      <c r="M1420" s="383">
        <v>178</v>
      </c>
      <c r="N1420" s="383" t="s">
        <v>835</v>
      </c>
      <c r="O1420" s="385"/>
      <c r="P1420" s="385"/>
      <c r="Q1420" s="386" t="s">
        <v>11</v>
      </c>
      <c r="R1420" s="383">
        <v>64</v>
      </c>
      <c r="S1420" s="383">
        <v>511</v>
      </c>
      <c r="T1420" s="386" t="s">
        <v>36</v>
      </c>
      <c r="U1420" s="386">
        <v>65</v>
      </c>
      <c r="V1420" s="386">
        <v>504</v>
      </c>
      <c r="W1420" s="386" t="s">
        <v>834</v>
      </c>
      <c r="X1420" s="383">
        <v>65</v>
      </c>
      <c r="Y1420" s="383">
        <v>510</v>
      </c>
      <c r="Z1420" s="386" t="s">
        <v>36</v>
      </c>
      <c r="AA1420" s="386">
        <v>64</v>
      </c>
      <c r="AB1420" s="386">
        <v>503</v>
      </c>
      <c r="AC1420" s="386" t="s">
        <v>834</v>
      </c>
      <c r="AD1420" s="383" t="s">
        <v>33</v>
      </c>
      <c r="AE1420" s="383" t="s">
        <v>36</v>
      </c>
      <c r="AF1420" s="383">
        <v>82</v>
      </c>
      <c r="AG1420" s="383" t="s">
        <v>40</v>
      </c>
      <c r="AH1420" s="383" t="s">
        <v>36</v>
      </c>
      <c r="AI1420" s="383" t="s">
        <v>36</v>
      </c>
      <c r="AJ1420" s="383" t="s">
        <v>3554</v>
      </c>
      <c r="AK1420" s="384" t="str">
        <f t="shared" si="45"/>
        <v>NO</v>
      </c>
      <c r="AL1420" s="384" t="str">
        <f t="shared" si="46"/>
        <v>NO</v>
      </c>
    </row>
    <row r="1421" spans="1:38" x14ac:dyDescent="0.25">
      <c r="A1421" s="381" t="s">
        <v>3224</v>
      </c>
      <c r="B1421" s="382" t="s">
        <v>326</v>
      </c>
      <c r="C1421" s="382" t="s">
        <v>30</v>
      </c>
      <c r="D1421" s="382" t="s">
        <v>327</v>
      </c>
      <c r="E1421" s="382" t="s">
        <v>836</v>
      </c>
      <c r="F1421" s="383">
        <v>100</v>
      </c>
      <c r="G1421" s="383">
        <v>221</v>
      </c>
      <c r="H1421" s="383" t="s">
        <v>835</v>
      </c>
      <c r="I1421" s="383">
        <v>100</v>
      </c>
      <c r="J1421" s="383">
        <v>221</v>
      </c>
      <c r="K1421" s="383" t="s">
        <v>835</v>
      </c>
      <c r="L1421" s="385">
        <v>91</v>
      </c>
      <c r="M1421" s="383">
        <v>66</v>
      </c>
      <c r="N1421" s="383" t="s">
        <v>835</v>
      </c>
      <c r="O1421" s="385"/>
      <c r="P1421" s="385"/>
      <c r="Q1421" s="386" t="s">
        <v>11</v>
      </c>
      <c r="R1421" s="383">
        <v>37</v>
      </c>
      <c r="S1421" s="383">
        <v>207</v>
      </c>
      <c r="T1421" s="386" t="s">
        <v>36</v>
      </c>
      <c r="U1421" s="386">
        <v>42</v>
      </c>
      <c r="V1421" s="386">
        <v>206</v>
      </c>
      <c r="W1421" s="386" t="s">
        <v>834</v>
      </c>
      <c r="X1421" s="383">
        <v>50</v>
      </c>
      <c r="Y1421" s="383">
        <v>205</v>
      </c>
      <c r="Z1421" s="386" t="s">
        <v>36</v>
      </c>
      <c r="AA1421" s="386">
        <v>47</v>
      </c>
      <c r="AB1421" s="386">
        <v>204</v>
      </c>
      <c r="AC1421" s="386" t="s">
        <v>834</v>
      </c>
      <c r="AD1421" s="383" t="s">
        <v>46</v>
      </c>
      <c r="AE1421" s="383" t="s">
        <v>36</v>
      </c>
      <c r="AF1421" s="383">
        <v>72</v>
      </c>
      <c r="AG1421" s="383" t="s">
        <v>35</v>
      </c>
      <c r="AH1421" s="383" t="s">
        <v>34</v>
      </c>
      <c r="AI1421" s="383" t="s">
        <v>36</v>
      </c>
      <c r="AJ1421" s="383" t="s">
        <v>3554</v>
      </c>
      <c r="AK1421" s="384" t="str">
        <f t="shared" si="45"/>
        <v>NO</v>
      </c>
      <c r="AL1421" s="384" t="str">
        <f t="shared" si="46"/>
        <v>NO</v>
      </c>
    </row>
    <row r="1422" spans="1:38" x14ac:dyDescent="0.25">
      <c r="A1422" s="381" t="s">
        <v>3224</v>
      </c>
      <c r="B1422" s="382" t="s">
        <v>328</v>
      </c>
      <c r="C1422" s="382" t="s">
        <v>30</v>
      </c>
      <c r="D1422" s="382" t="s">
        <v>329</v>
      </c>
      <c r="E1422" s="382" t="s">
        <v>836</v>
      </c>
      <c r="F1422" s="383">
        <v>100</v>
      </c>
      <c r="G1422" s="383">
        <v>277</v>
      </c>
      <c r="H1422" s="383" t="s">
        <v>835</v>
      </c>
      <c r="I1422" s="383">
        <v>100</v>
      </c>
      <c r="J1422" s="383">
        <v>277</v>
      </c>
      <c r="K1422" s="383" t="s">
        <v>835</v>
      </c>
      <c r="L1422" s="385"/>
      <c r="M1422" s="383">
        <v>84</v>
      </c>
      <c r="N1422" s="383" t="s">
        <v>835</v>
      </c>
      <c r="O1422" s="385"/>
      <c r="P1422" s="385"/>
      <c r="Q1422" s="386" t="s">
        <v>11</v>
      </c>
      <c r="R1422" s="383">
        <v>71</v>
      </c>
      <c r="S1422" s="383">
        <v>261</v>
      </c>
      <c r="T1422" s="386" t="s">
        <v>34</v>
      </c>
      <c r="U1422" s="386">
        <v>73</v>
      </c>
      <c r="V1422" s="386">
        <v>256</v>
      </c>
      <c r="W1422" s="386" t="s">
        <v>11</v>
      </c>
      <c r="X1422" s="383">
        <v>74</v>
      </c>
      <c r="Y1422" s="383">
        <v>262</v>
      </c>
      <c r="Z1422" s="386" t="s">
        <v>36</v>
      </c>
      <c r="AA1422" s="386">
        <v>72</v>
      </c>
      <c r="AB1422" s="386">
        <v>257</v>
      </c>
      <c r="AC1422" s="386" t="s">
        <v>834</v>
      </c>
      <c r="AD1422" s="383" t="s">
        <v>33</v>
      </c>
      <c r="AE1422" s="383" t="s">
        <v>36</v>
      </c>
      <c r="AF1422" s="383">
        <v>87</v>
      </c>
      <c r="AG1422" s="383" t="s">
        <v>35</v>
      </c>
      <c r="AH1422" s="383" t="s">
        <v>34</v>
      </c>
      <c r="AI1422" s="383" t="s">
        <v>36</v>
      </c>
      <c r="AJ1422" s="383" t="s">
        <v>3554</v>
      </c>
      <c r="AK1422" s="384" t="str">
        <f t="shared" si="45"/>
        <v>Yes-SH</v>
      </c>
      <c r="AL1422" s="384" t="str">
        <f t="shared" si="46"/>
        <v>NO</v>
      </c>
    </row>
    <row r="1423" spans="1:38" x14ac:dyDescent="0.25">
      <c r="A1423" s="381" t="s">
        <v>3224</v>
      </c>
      <c r="B1423" s="382" t="s">
        <v>330</v>
      </c>
      <c r="C1423" s="382" t="s">
        <v>30</v>
      </c>
      <c r="D1423" s="382" t="s">
        <v>331</v>
      </c>
      <c r="E1423" s="382" t="s">
        <v>836</v>
      </c>
      <c r="F1423" s="383">
        <v>100</v>
      </c>
      <c r="G1423" s="383">
        <v>255</v>
      </c>
      <c r="H1423" s="383" t="s">
        <v>835</v>
      </c>
      <c r="I1423" s="383">
        <v>100</v>
      </c>
      <c r="J1423" s="383">
        <v>255</v>
      </c>
      <c r="K1423" s="383" t="s">
        <v>835</v>
      </c>
      <c r="L1423" s="385"/>
      <c r="M1423" s="383">
        <v>79</v>
      </c>
      <c r="N1423" s="383" t="s">
        <v>835</v>
      </c>
      <c r="O1423" s="385"/>
      <c r="P1423" s="385"/>
      <c r="Q1423" s="386" t="s">
        <v>11</v>
      </c>
      <c r="R1423" s="383">
        <v>75</v>
      </c>
      <c r="S1423" s="383">
        <v>237</v>
      </c>
      <c r="T1423" s="386" t="s">
        <v>34</v>
      </c>
      <c r="U1423" s="386">
        <v>78</v>
      </c>
      <c r="V1423" s="386">
        <v>237</v>
      </c>
      <c r="W1423" s="386" t="s">
        <v>11</v>
      </c>
      <c r="X1423" s="383">
        <v>72</v>
      </c>
      <c r="Y1423" s="383">
        <v>237</v>
      </c>
      <c r="Z1423" s="386" t="s">
        <v>36</v>
      </c>
      <c r="AA1423" s="386">
        <v>70</v>
      </c>
      <c r="AB1423" s="386">
        <v>237</v>
      </c>
      <c r="AC1423" s="386" t="s">
        <v>834</v>
      </c>
      <c r="AD1423" s="383" t="s">
        <v>33</v>
      </c>
      <c r="AE1423" s="383" t="s">
        <v>36</v>
      </c>
      <c r="AF1423" s="383">
        <v>92</v>
      </c>
      <c r="AG1423" s="383" t="s">
        <v>35</v>
      </c>
      <c r="AH1423" s="383" t="s">
        <v>34</v>
      </c>
      <c r="AI1423" s="383" t="s">
        <v>36</v>
      </c>
      <c r="AJ1423" s="383" t="s">
        <v>3554</v>
      </c>
      <c r="AK1423" s="384" t="str">
        <f t="shared" si="45"/>
        <v>Yes-SH</v>
      </c>
      <c r="AL1423" s="384" t="str">
        <f t="shared" si="46"/>
        <v>NO</v>
      </c>
    </row>
    <row r="1424" spans="1:38" x14ac:dyDescent="0.25">
      <c r="A1424" s="381" t="s">
        <v>3224</v>
      </c>
      <c r="B1424" s="382" t="s">
        <v>332</v>
      </c>
      <c r="C1424" s="382" t="s">
        <v>30</v>
      </c>
      <c r="D1424" s="382" t="s">
        <v>333</v>
      </c>
      <c r="E1424" s="382" t="s">
        <v>836</v>
      </c>
      <c r="F1424" s="383">
        <v>100</v>
      </c>
      <c r="G1424" s="383">
        <v>787</v>
      </c>
      <c r="H1424" s="383" t="s">
        <v>835</v>
      </c>
      <c r="I1424" s="383">
        <v>100</v>
      </c>
      <c r="J1424" s="383">
        <v>787</v>
      </c>
      <c r="K1424" s="383" t="s">
        <v>835</v>
      </c>
      <c r="L1424" s="385">
        <v>94</v>
      </c>
      <c r="M1424" s="383">
        <v>249</v>
      </c>
      <c r="N1424" s="383" t="s">
        <v>835</v>
      </c>
      <c r="O1424" s="385"/>
      <c r="P1424" s="385"/>
      <c r="Q1424" s="386" t="s">
        <v>11</v>
      </c>
      <c r="R1424" s="383">
        <v>61</v>
      </c>
      <c r="S1424" s="383">
        <v>736</v>
      </c>
      <c r="T1424" s="386" t="s">
        <v>36</v>
      </c>
      <c r="U1424" s="386">
        <v>66</v>
      </c>
      <c r="V1424" s="386">
        <v>726</v>
      </c>
      <c r="W1424" s="386" t="s">
        <v>834</v>
      </c>
      <c r="X1424" s="383">
        <v>55</v>
      </c>
      <c r="Y1424" s="383">
        <v>736</v>
      </c>
      <c r="Z1424" s="386" t="s">
        <v>36</v>
      </c>
      <c r="AA1424" s="386">
        <v>57</v>
      </c>
      <c r="AB1424" s="386">
        <v>726</v>
      </c>
      <c r="AC1424" s="386" t="s">
        <v>834</v>
      </c>
      <c r="AD1424" s="383" t="s">
        <v>104</v>
      </c>
      <c r="AE1424" s="383" t="s">
        <v>36</v>
      </c>
      <c r="AF1424" s="383">
        <v>74</v>
      </c>
      <c r="AG1424" s="383" t="s">
        <v>40</v>
      </c>
      <c r="AH1424" s="383" t="s">
        <v>34</v>
      </c>
      <c r="AI1424" s="383" t="s">
        <v>36</v>
      </c>
      <c r="AJ1424" s="383" t="s">
        <v>3554</v>
      </c>
      <c r="AK1424" s="384" t="str">
        <f t="shared" si="45"/>
        <v>NO</v>
      </c>
      <c r="AL1424" s="384" t="str">
        <f t="shared" si="46"/>
        <v>NO</v>
      </c>
    </row>
    <row r="1425" spans="1:38" x14ac:dyDescent="0.25">
      <c r="A1425" s="381" t="s">
        <v>3224</v>
      </c>
      <c r="B1425" s="382" t="s">
        <v>334</v>
      </c>
      <c r="C1425" s="382" t="s">
        <v>30</v>
      </c>
      <c r="D1425" s="382" t="s">
        <v>335</v>
      </c>
      <c r="E1425" s="382" t="s">
        <v>836</v>
      </c>
      <c r="F1425" s="383">
        <v>100</v>
      </c>
      <c r="G1425" s="383">
        <v>288</v>
      </c>
      <c r="H1425" s="383" t="s">
        <v>835</v>
      </c>
      <c r="I1425" s="383">
        <v>100</v>
      </c>
      <c r="J1425" s="383">
        <v>288</v>
      </c>
      <c r="K1425" s="383" t="s">
        <v>835</v>
      </c>
      <c r="L1425" s="385"/>
      <c r="M1425" s="383">
        <v>81</v>
      </c>
      <c r="N1425" s="383" t="s">
        <v>835</v>
      </c>
      <c r="O1425" s="385"/>
      <c r="P1425" s="385"/>
      <c r="Q1425" s="386" t="s">
        <v>11</v>
      </c>
      <c r="R1425" s="383">
        <v>58</v>
      </c>
      <c r="S1425" s="383">
        <v>276</v>
      </c>
      <c r="T1425" s="386" t="s">
        <v>36</v>
      </c>
      <c r="U1425" s="386">
        <v>61</v>
      </c>
      <c r="V1425" s="386">
        <v>270</v>
      </c>
      <c r="W1425" s="386" t="s">
        <v>834</v>
      </c>
      <c r="X1425" s="383">
        <v>66</v>
      </c>
      <c r="Y1425" s="383">
        <v>276</v>
      </c>
      <c r="Z1425" s="386" t="s">
        <v>36</v>
      </c>
      <c r="AA1425" s="386">
        <v>66</v>
      </c>
      <c r="AB1425" s="386">
        <v>270</v>
      </c>
      <c r="AC1425" s="386" t="s">
        <v>834</v>
      </c>
      <c r="AD1425" s="383" t="s">
        <v>104</v>
      </c>
      <c r="AE1425" s="383" t="s">
        <v>36</v>
      </c>
      <c r="AF1425" s="383">
        <v>82</v>
      </c>
      <c r="AG1425" s="383" t="s">
        <v>35</v>
      </c>
      <c r="AH1425" s="383" t="s">
        <v>34</v>
      </c>
      <c r="AI1425" s="383" t="s">
        <v>36</v>
      </c>
      <c r="AJ1425" s="383" t="s">
        <v>3554</v>
      </c>
      <c r="AK1425" s="384" t="str">
        <f t="shared" si="45"/>
        <v>NO</v>
      </c>
      <c r="AL1425" s="384" t="str">
        <f t="shared" si="46"/>
        <v>NO</v>
      </c>
    </row>
    <row r="1426" spans="1:38" x14ac:dyDescent="0.25">
      <c r="A1426" s="381" t="s">
        <v>3224</v>
      </c>
      <c r="B1426" s="382" t="s">
        <v>336</v>
      </c>
      <c r="C1426" s="382" t="s">
        <v>30</v>
      </c>
      <c r="D1426" s="382" t="s">
        <v>337</v>
      </c>
      <c r="E1426" s="382" t="s">
        <v>836</v>
      </c>
      <c r="F1426" s="383">
        <v>100</v>
      </c>
      <c r="G1426" s="383">
        <v>186</v>
      </c>
      <c r="H1426" s="383" t="s">
        <v>835</v>
      </c>
      <c r="I1426" s="383">
        <v>100</v>
      </c>
      <c r="J1426" s="383">
        <v>185</v>
      </c>
      <c r="K1426" s="383" t="s">
        <v>835</v>
      </c>
      <c r="L1426" s="385"/>
      <c r="M1426" s="383">
        <v>46</v>
      </c>
      <c r="N1426" s="383" t="s">
        <v>835</v>
      </c>
      <c r="O1426" s="385"/>
      <c r="P1426" s="385"/>
      <c r="Q1426" s="386" t="s">
        <v>11</v>
      </c>
      <c r="R1426" s="383">
        <v>58</v>
      </c>
      <c r="S1426" s="383">
        <v>174</v>
      </c>
      <c r="T1426" s="386" t="s">
        <v>36</v>
      </c>
      <c r="U1426" s="386">
        <v>65</v>
      </c>
      <c r="V1426" s="386">
        <v>168</v>
      </c>
      <c r="W1426" s="386" t="s">
        <v>834</v>
      </c>
      <c r="X1426" s="383">
        <v>64</v>
      </c>
      <c r="Y1426" s="383">
        <v>174</v>
      </c>
      <c r="Z1426" s="386" t="s">
        <v>36</v>
      </c>
      <c r="AA1426" s="386">
        <v>58</v>
      </c>
      <c r="AB1426" s="386">
        <v>168</v>
      </c>
      <c r="AC1426" s="386" t="s">
        <v>834</v>
      </c>
      <c r="AD1426" s="383" t="s">
        <v>33</v>
      </c>
      <c r="AE1426" s="383" t="s">
        <v>36</v>
      </c>
      <c r="AF1426" s="383">
        <v>87</v>
      </c>
      <c r="AG1426" s="383" t="s">
        <v>35</v>
      </c>
      <c r="AH1426" s="383" t="s">
        <v>34</v>
      </c>
      <c r="AI1426" s="383" t="s">
        <v>36</v>
      </c>
      <c r="AJ1426" s="383" t="s">
        <v>3554</v>
      </c>
      <c r="AK1426" s="384" t="str">
        <f t="shared" si="45"/>
        <v>NO</v>
      </c>
      <c r="AL1426" s="384" t="str">
        <f t="shared" si="46"/>
        <v>NO</v>
      </c>
    </row>
    <row r="1427" spans="1:38" x14ac:dyDescent="0.25">
      <c r="A1427" s="381" t="s">
        <v>3224</v>
      </c>
      <c r="B1427" s="382" t="s">
        <v>338</v>
      </c>
      <c r="C1427" s="382" t="s">
        <v>30</v>
      </c>
      <c r="D1427" s="382" t="s">
        <v>339</v>
      </c>
      <c r="E1427" s="382" t="s">
        <v>836</v>
      </c>
      <c r="F1427" s="383">
        <v>100</v>
      </c>
      <c r="G1427" s="383">
        <v>178</v>
      </c>
      <c r="H1427" s="383" t="s">
        <v>835</v>
      </c>
      <c r="I1427" s="383">
        <v>100</v>
      </c>
      <c r="J1427" s="383">
        <v>178</v>
      </c>
      <c r="K1427" s="383" t="s">
        <v>835</v>
      </c>
      <c r="L1427" s="385"/>
      <c r="M1427" s="383">
        <v>55</v>
      </c>
      <c r="N1427" s="383" t="s">
        <v>835</v>
      </c>
      <c r="O1427" s="385"/>
      <c r="P1427" s="385"/>
      <c r="Q1427" s="386" t="s">
        <v>11</v>
      </c>
      <c r="R1427" s="383">
        <v>51</v>
      </c>
      <c r="S1427" s="383">
        <v>168</v>
      </c>
      <c r="T1427" s="386" t="s">
        <v>36</v>
      </c>
      <c r="U1427" s="386">
        <v>54</v>
      </c>
      <c r="V1427" s="386">
        <v>164</v>
      </c>
      <c r="W1427" s="386" t="s">
        <v>834</v>
      </c>
      <c r="X1427" s="383">
        <v>47</v>
      </c>
      <c r="Y1427" s="383">
        <v>168</v>
      </c>
      <c r="Z1427" s="386" t="s">
        <v>36</v>
      </c>
      <c r="AA1427" s="386">
        <v>45</v>
      </c>
      <c r="AB1427" s="386">
        <v>163</v>
      </c>
      <c r="AC1427" s="386" t="s">
        <v>834</v>
      </c>
      <c r="AD1427" s="383" t="s">
        <v>46</v>
      </c>
      <c r="AE1427" s="383" t="s">
        <v>36</v>
      </c>
      <c r="AF1427" s="383">
        <v>82</v>
      </c>
      <c r="AG1427" s="383" t="s">
        <v>35</v>
      </c>
      <c r="AH1427" s="383" t="s">
        <v>34</v>
      </c>
      <c r="AI1427" s="383" t="s">
        <v>36</v>
      </c>
      <c r="AJ1427" s="383" t="s">
        <v>3554</v>
      </c>
      <c r="AK1427" s="384" t="str">
        <f t="shared" si="45"/>
        <v>NO</v>
      </c>
      <c r="AL1427" s="384" t="str">
        <f t="shared" si="46"/>
        <v>NO</v>
      </c>
    </row>
    <row r="1428" spans="1:38" x14ac:dyDescent="0.25">
      <c r="A1428" s="381" t="s">
        <v>3224</v>
      </c>
      <c r="B1428" s="382" t="s">
        <v>340</v>
      </c>
      <c r="C1428" s="382" t="s">
        <v>30</v>
      </c>
      <c r="D1428" s="382" t="s">
        <v>341</v>
      </c>
      <c r="E1428" s="382" t="s">
        <v>836</v>
      </c>
      <c r="F1428" s="383">
        <v>100</v>
      </c>
      <c r="G1428" s="383">
        <v>150</v>
      </c>
      <c r="H1428" s="383" t="s">
        <v>835</v>
      </c>
      <c r="I1428" s="383">
        <v>100</v>
      </c>
      <c r="J1428" s="383">
        <v>150</v>
      </c>
      <c r="K1428" s="383" t="s">
        <v>835</v>
      </c>
      <c r="L1428" s="385"/>
      <c r="M1428" s="383">
        <v>33</v>
      </c>
      <c r="N1428" s="383" t="s">
        <v>835</v>
      </c>
      <c r="O1428" s="385"/>
      <c r="P1428" s="385"/>
      <c r="Q1428" s="386" t="s">
        <v>11</v>
      </c>
      <c r="R1428" s="383">
        <v>40</v>
      </c>
      <c r="S1428" s="383">
        <v>141</v>
      </c>
      <c r="T1428" s="386" t="s">
        <v>36</v>
      </c>
      <c r="U1428" s="386">
        <v>47</v>
      </c>
      <c r="V1428" s="386">
        <v>136</v>
      </c>
      <c r="W1428" s="386" t="s">
        <v>834</v>
      </c>
      <c r="X1428" s="383">
        <v>43</v>
      </c>
      <c r="Y1428" s="383">
        <v>141</v>
      </c>
      <c r="Z1428" s="386" t="s">
        <v>36</v>
      </c>
      <c r="AA1428" s="386">
        <v>49</v>
      </c>
      <c r="AB1428" s="386">
        <v>136</v>
      </c>
      <c r="AC1428" s="386" t="s">
        <v>834</v>
      </c>
      <c r="AD1428" s="383" t="s">
        <v>46</v>
      </c>
      <c r="AE1428" s="383" t="s">
        <v>36</v>
      </c>
      <c r="AF1428" s="383">
        <v>82</v>
      </c>
      <c r="AG1428" s="383" t="s">
        <v>35</v>
      </c>
      <c r="AH1428" s="383" t="s">
        <v>34</v>
      </c>
      <c r="AI1428" s="383" t="s">
        <v>36</v>
      </c>
      <c r="AJ1428" s="383" t="s">
        <v>3554</v>
      </c>
      <c r="AK1428" s="384" t="str">
        <f t="shared" si="45"/>
        <v>NO</v>
      </c>
      <c r="AL1428" s="384" t="str">
        <f t="shared" si="46"/>
        <v>NO</v>
      </c>
    </row>
    <row r="1429" spans="1:38" x14ac:dyDescent="0.25">
      <c r="A1429" s="381" t="s">
        <v>3224</v>
      </c>
      <c r="B1429" s="382" t="s">
        <v>342</v>
      </c>
      <c r="C1429" s="382" t="s">
        <v>30</v>
      </c>
      <c r="D1429" s="382" t="s">
        <v>343</v>
      </c>
      <c r="E1429" s="382" t="s">
        <v>836</v>
      </c>
      <c r="F1429" s="383">
        <v>100</v>
      </c>
      <c r="G1429" s="383">
        <v>291</v>
      </c>
      <c r="H1429" s="383" t="s">
        <v>835</v>
      </c>
      <c r="I1429" s="383">
        <v>100</v>
      </c>
      <c r="J1429" s="383">
        <v>291</v>
      </c>
      <c r="K1429" s="383" t="s">
        <v>835</v>
      </c>
      <c r="L1429" s="385"/>
      <c r="M1429" s="383">
        <v>78</v>
      </c>
      <c r="N1429" s="383" t="s">
        <v>835</v>
      </c>
      <c r="O1429" s="385"/>
      <c r="P1429" s="385"/>
      <c r="Q1429" s="386" t="s">
        <v>11</v>
      </c>
      <c r="R1429" s="383">
        <v>49</v>
      </c>
      <c r="S1429" s="383">
        <v>276</v>
      </c>
      <c r="T1429" s="386" t="s">
        <v>36</v>
      </c>
      <c r="U1429" s="386">
        <v>56</v>
      </c>
      <c r="V1429" s="386">
        <v>267</v>
      </c>
      <c r="W1429" s="386" t="s">
        <v>834</v>
      </c>
      <c r="X1429" s="383">
        <v>61</v>
      </c>
      <c r="Y1429" s="383">
        <v>276</v>
      </c>
      <c r="Z1429" s="386" t="s">
        <v>34</v>
      </c>
      <c r="AA1429" s="386">
        <v>65</v>
      </c>
      <c r="AB1429" s="386">
        <v>269</v>
      </c>
      <c r="AC1429" s="386" t="s">
        <v>11</v>
      </c>
      <c r="AD1429" s="383" t="s">
        <v>104</v>
      </c>
      <c r="AE1429" s="383" t="s">
        <v>36</v>
      </c>
      <c r="AF1429" s="383">
        <v>90</v>
      </c>
      <c r="AG1429" s="383" t="s">
        <v>35</v>
      </c>
      <c r="AH1429" s="383" t="s">
        <v>34</v>
      </c>
      <c r="AI1429" s="383" t="s">
        <v>34</v>
      </c>
      <c r="AJ1429" s="383" t="s">
        <v>3554</v>
      </c>
      <c r="AK1429" s="384" t="str">
        <f t="shared" si="45"/>
        <v>NO</v>
      </c>
      <c r="AL1429" s="384" t="str">
        <f t="shared" si="46"/>
        <v>Yes-SH</v>
      </c>
    </row>
    <row r="1430" spans="1:38" x14ac:dyDescent="0.25">
      <c r="A1430" s="381" t="s">
        <v>3224</v>
      </c>
      <c r="B1430" s="382" t="s">
        <v>344</v>
      </c>
      <c r="C1430" s="382" t="s">
        <v>30</v>
      </c>
      <c r="D1430" s="382" t="s">
        <v>345</v>
      </c>
      <c r="E1430" s="382" t="s">
        <v>836</v>
      </c>
      <c r="F1430" s="383">
        <v>100</v>
      </c>
      <c r="G1430" s="383">
        <v>658</v>
      </c>
      <c r="H1430" s="383" t="s">
        <v>835</v>
      </c>
      <c r="I1430" s="383">
        <v>100</v>
      </c>
      <c r="J1430" s="383">
        <v>658</v>
      </c>
      <c r="K1430" s="383" t="s">
        <v>835</v>
      </c>
      <c r="L1430" s="385"/>
      <c r="M1430" s="383">
        <v>201</v>
      </c>
      <c r="N1430" s="383" t="s">
        <v>835</v>
      </c>
      <c r="O1430" s="385"/>
      <c r="P1430" s="385"/>
      <c r="Q1430" s="386" t="s">
        <v>11</v>
      </c>
      <c r="R1430" s="383">
        <v>61</v>
      </c>
      <c r="S1430" s="383">
        <v>625</v>
      </c>
      <c r="T1430" s="386" t="s">
        <v>36</v>
      </c>
      <c r="U1430" s="386">
        <v>66</v>
      </c>
      <c r="V1430" s="386">
        <v>593</v>
      </c>
      <c r="W1430" s="386" t="s">
        <v>834</v>
      </c>
      <c r="X1430" s="383">
        <v>53</v>
      </c>
      <c r="Y1430" s="383">
        <v>624</v>
      </c>
      <c r="Z1430" s="386" t="s">
        <v>36</v>
      </c>
      <c r="AA1430" s="386">
        <v>52</v>
      </c>
      <c r="AB1430" s="386">
        <v>593</v>
      </c>
      <c r="AC1430" s="386" t="s">
        <v>834</v>
      </c>
      <c r="AD1430" s="383" t="s">
        <v>104</v>
      </c>
      <c r="AE1430" s="383" t="s">
        <v>36</v>
      </c>
      <c r="AF1430" s="383">
        <v>77</v>
      </c>
      <c r="AG1430" s="383" t="s">
        <v>40</v>
      </c>
      <c r="AH1430" s="383" t="s">
        <v>36</v>
      </c>
      <c r="AI1430" s="383" t="s">
        <v>34</v>
      </c>
      <c r="AJ1430" s="383" t="s">
        <v>3554</v>
      </c>
      <c r="AK1430" s="384" t="str">
        <f t="shared" si="45"/>
        <v>NO</v>
      </c>
      <c r="AL1430" s="384" t="str">
        <f t="shared" si="46"/>
        <v>NO</v>
      </c>
    </row>
    <row r="1431" spans="1:38" x14ac:dyDescent="0.25">
      <c r="A1431" s="381" t="s">
        <v>3224</v>
      </c>
      <c r="B1431" s="382" t="s">
        <v>346</v>
      </c>
      <c r="C1431" s="382" t="s">
        <v>30</v>
      </c>
      <c r="D1431" s="382" t="s">
        <v>347</v>
      </c>
      <c r="E1431" s="382" t="s">
        <v>836</v>
      </c>
      <c r="F1431" s="383">
        <v>100</v>
      </c>
      <c r="G1431" s="383">
        <v>752</v>
      </c>
      <c r="H1431" s="383" t="s">
        <v>835</v>
      </c>
      <c r="I1431" s="383">
        <v>100</v>
      </c>
      <c r="J1431" s="383">
        <v>753</v>
      </c>
      <c r="K1431" s="383" t="s">
        <v>835</v>
      </c>
      <c r="L1431" s="385">
        <v>93</v>
      </c>
      <c r="M1431" s="383">
        <v>237</v>
      </c>
      <c r="N1431" s="383" t="s">
        <v>835</v>
      </c>
      <c r="O1431" s="385"/>
      <c r="P1431" s="385"/>
      <c r="Q1431" s="386" t="s">
        <v>11</v>
      </c>
      <c r="R1431" s="383">
        <v>51</v>
      </c>
      <c r="S1431" s="383">
        <v>695</v>
      </c>
      <c r="T1431" s="386" t="s">
        <v>36</v>
      </c>
      <c r="U1431" s="386">
        <v>54</v>
      </c>
      <c r="V1431" s="386">
        <v>670</v>
      </c>
      <c r="W1431" s="386" t="s">
        <v>834</v>
      </c>
      <c r="X1431" s="383">
        <v>61</v>
      </c>
      <c r="Y1431" s="383">
        <v>695</v>
      </c>
      <c r="Z1431" s="386" t="s">
        <v>36</v>
      </c>
      <c r="AA1431" s="386">
        <v>61</v>
      </c>
      <c r="AB1431" s="386">
        <v>670</v>
      </c>
      <c r="AC1431" s="386" t="s">
        <v>834</v>
      </c>
      <c r="AD1431" s="383" t="s">
        <v>104</v>
      </c>
      <c r="AE1431" s="383" t="s">
        <v>36</v>
      </c>
      <c r="AF1431" s="383">
        <v>72</v>
      </c>
      <c r="AG1431" s="383" t="s">
        <v>40</v>
      </c>
      <c r="AH1431" s="383" t="s">
        <v>34</v>
      </c>
      <c r="AI1431" s="383" t="s">
        <v>36</v>
      </c>
      <c r="AJ1431" s="383" t="s">
        <v>3554</v>
      </c>
      <c r="AK1431" s="384" t="str">
        <f t="shared" si="45"/>
        <v>NO</v>
      </c>
      <c r="AL1431" s="384" t="str">
        <f t="shared" si="46"/>
        <v>NO</v>
      </c>
    </row>
    <row r="1432" spans="1:38" x14ac:dyDescent="0.25">
      <c r="A1432" s="381" t="s">
        <v>3224</v>
      </c>
      <c r="B1432" s="382" t="s">
        <v>348</v>
      </c>
      <c r="C1432" s="382" t="s">
        <v>30</v>
      </c>
      <c r="D1432" s="382" t="s">
        <v>349</v>
      </c>
      <c r="E1432" s="382" t="s">
        <v>836</v>
      </c>
      <c r="F1432" s="383">
        <v>100</v>
      </c>
      <c r="G1432" s="383">
        <v>249</v>
      </c>
      <c r="H1432" s="383" t="s">
        <v>835</v>
      </c>
      <c r="I1432" s="383">
        <v>100</v>
      </c>
      <c r="J1432" s="383">
        <v>249</v>
      </c>
      <c r="K1432" s="383" t="s">
        <v>835</v>
      </c>
      <c r="L1432" s="385"/>
      <c r="M1432" s="383">
        <v>79</v>
      </c>
      <c r="N1432" s="383" t="s">
        <v>835</v>
      </c>
      <c r="O1432" s="385"/>
      <c r="P1432" s="385"/>
      <c r="Q1432" s="386" t="s">
        <v>11</v>
      </c>
      <c r="R1432" s="383">
        <v>53</v>
      </c>
      <c r="S1432" s="383">
        <v>230</v>
      </c>
      <c r="T1432" s="386" t="s">
        <v>36</v>
      </c>
      <c r="U1432" s="386">
        <v>62</v>
      </c>
      <c r="V1432" s="386">
        <v>229</v>
      </c>
      <c r="W1432" s="386" t="s">
        <v>834</v>
      </c>
      <c r="X1432" s="383">
        <v>61</v>
      </c>
      <c r="Y1432" s="383">
        <v>230</v>
      </c>
      <c r="Z1432" s="386" t="s">
        <v>36</v>
      </c>
      <c r="AA1432" s="386">
        <v>66</v>
      </c>
      <c r="AB1432" s="386">
        <v>229</v>
      </c>
      <c r="AC1432" s="386" t="s">
        <v>834</v>
      </c>
      <c r="AD1432" s="383" t="s">
        <v>33</v>
      </c>
      <c r="AE1432" s="383" t="s">
        <v>36</v>
      </c>
      <c r="AF1432" s="383">
        <v>79</v>
      </c>
      <c r="AG1432" s="383" t="s">
        <v>35</v>
      </c>
      <c r="AH1432" s="383" t="s">
        <v>34</v>
      </c>
      <c r="AI1432" s="383" t="s">
        <v>36</v>
      </c>
      <c r="AJ1432" s="383" t="s">
        <v>3554</v>
      </c>
      <c r="AK1432" s="384" t="str">
        <f t="shared" si="45"/>
        <v>NO</v>
      </c>
      <c r="AL1432" s="384" t="str">
        <f t="shared" si="46"/>
        <v>NO</v>
      </c>
    </row>
    <row r="1433" spans="1:38" x14ac:dyDescent="0.25">
      <c r="A1433" s="381" t="s">
        <v>3224</v>
      </c>
      <c r="B1433" s="382" t="s">
        <v>350</v>
      </c>
      <c r="C1433" s="382" t="s">
        <v>30</v>
      </c>
      <c r="D1433" s="382" t="s">
        <v>351</v>
      </c>
      <c r="E1433" s="382" t="s">
        <v>836</v>
      </c>
      <c r="F1433" s="383">
        <v>100</v>
      </c>
      <c r="G1433" s="383">
        <v>280</v>
      </c>
      <c r="H1433" s="383" t="s">
        <v>835</v>
      </c>
      <c r="I1433" s="383">
        <v>100</v>
      </c>
      <c r="J1433" s="383">
        <v>280</v>
      </c>
      <c r="K1433" s="383" t="s">
        <v>835</v>
      </c>
      <c r="L1433" s="385"/>
      <c r="M1433" s="383">
        <v>86</v>
      </c>
      <c r="N1433" s="383" t="s">
        <v>835</v>
      </c>
      <c r="O1433" s="385"/>
      <c r="P1433" s="385"/>
      <c r="Q1433" s="386" t="s">
        <v>11</v>
      </c>
      <c r="R1433" s="383">
        <v>61</v>
      </c>
      <c r="S1433" s="383">
        <v>258</v>
      </c>
      <c r="T1433" s="386" t="s">
        <v>34</v>
      </c>
      <c r="U1433" s="386">
        <v>63</v>
      </c>
      <c r="V1433" s="386">
        <v>253</v>
      </c>
      <c r="W1433" s="386" t="s">
        <v>11</v>
      </c>
      <c r="X1433" s="383">
        <v>71</v>
      </c>
      <c r="Y1433" s="383">
        <v>258</v>
      </c>
      <c r="Z1433" s="386" t="s">
        <v>34</v>
      </c>
      <c r="AA1433" s="386">
        <v>70</v>
      </c>
      <c r="AB1433" s="386">
        <v>253</v>
      </c>
      <c r="AC1433" s="386" t="s">
        <v>11</v>
      </c>
      <c r="AD1433" s="383" t="s">
        <v>104</v>
      </c>
      <c r="AE1433" s="383" t="s">
        <v>34</v>
      </c>
      <c r="AF1433" s="383">
        <v>100</v>
      </c>
      <c r="AG1433" s="383" t="s">
        <v>35</v>
      </c>
      <c r="AH1433" s="383" t="s">
        <v>34</v>
      </c>
      <c r="AI1433" s="383" t="s">
        <v>36</v>
      </c>
      <c r="AJ1433" s="383" t="s">
        <v>3554</v>
      </c>
      <c r="AK1433" s="384" t="str">
        <f t="shared" si="45"/>
        <v>Yes-SH</v>
      </c>
      <c r="AL1433" s="384" t="str">
        <f t="shared" si="46"/>
        <v>Yes-SH</v>
      </c>
    </row>
    <row r="1434" spans="1:38" x14ac:dyDescent="0.25">
      <c r="A1434" s="381" t="s">
        <v>3224</v>
      </c>
      <c r="B1434" s="382" t="s">
        <v>352</v>
      </c>
      <c r="C1434" s="382" t="s">
        <v>30</v>
      </c>
      <c r="D1434" s="382" t="s">
        <v>353</v>
      </c>
      <c r="E1434" s="382" t="s">
        <v>836</v>
      </c>
      <c r="F1434" s="383">
        <v>100</v>
      </c>
      <c r="G1434" s="383">
        <v>172</v>
      </c>
      <c r="H1434" s="383" t="s">
        <v>835</v>
      </c>
      <c r="I1434" s="383">
        <v>100</v>
      </c>
      <c r="J1434" s="383">
        <v>172</v>
      </c>
      <c r="K1434" s="383" t="s">
        <v>835</v>
      </c>
      <c r="L1434" s="385"/>
      <c r="M1434" s="383">
        <v>49</v>
      </c>
      <c r="N1434" s="383" t="s">
        <v>835</v>
      </c>
      <c r="O1434" s="385"/>
      <c r="P1434" s="385"/>
      <c r="Q1434" s="386" t="s">
        <v>11</v>
      </c>
      <c r="R1434" s="383">
        <v>80</v>
      </c>
      <c r="S1434" s="383">
        <v>164</v>
      </c>
      <c r="T1434" s="386" t="s">
        <v>34</v>
      </c>
      <c r="U1434" s="386">
        <v>81</v>
      </c>
      <c r="V1434" s="386">
        <v>160</v>
      </c>
      <c r="W1434" s="386" t="s">
        <v>11</v>
      </c>
      <c r="X1434" s="383">
        <v>88</v>
      </c>
      <c r="Y1434" s="383">
        <v>164</v>
      </c>
      <c r="Z1434" s="386" t="s">
        <v>34</v>
      </c>
      <c r="AA1434" s="386">
        <v>85</v>
      </c>
      <c r="AB1434" s="386">
        <v>160</v>
      </c>
      <c r="AC1434" s="386" t="s">
        <v>11</v>
      </c>
      <c r="AD1434" s="383" t="s">
        <v>33</v>
      </c>
      <c r="AE1434" s="383" t="s">
        <v>36</v>
      </c>
      <c r="AF1434" s="383">
        <v>97</v>
      </c>
      <c r="AG1434" s="383" t="s">
        <v>35</v>
      </c>
      <c r="AH1434" s="383" t="s">
        <v>36</v>
      </c>
      <c r="AI1434" s="383" t="s">
        <v>36</v>
      </c>
      <c r="AJ1434" s="383" t="s">
        <v>3554</v>
      </c>
      <c r="AK1434" s="384" t="str">
        <f t="shared" si="45"/>
        <v>Yes-AB</v>
      </c>
      <c r="AL1434" s="384" t="str">
        <f t="shared" si="46"/>
        <v>Yes-AB</v>
      </c>
    </row>
    <row r="1435" spans="1:38" x14ac:dyDescent="0.25">
      <c r="A1435" s="381" t="s">
        <v>3224</v>
      </c>
      <c r="B1435" s="382" t="s">
        <v>354</v>
      </c>
      <c r="C1435" s="382" t="s">
        <v>30</v>
      </c>
      <c r="D1435" s="382" t="s">
        <v>355</v>
      </c>
      <c r="E1435" s="382" t="s">
        <v>836</v>
      </c>
      <c r="F1435" s="383">
        <v>100</v>
      </c>
      <c r="G1435" s="383">
        <v>146</v>
      </c>
      <c r="H1435" s="383" t="s">
        <v>835</v>
      </c>
      <c r="I1435" s="383">
        <v>100</v>
      </c>
      <c r="J1435" s="383">
        <v>146</v>
      </c>
      <c r="K1435" s="383" t="s">
        <v>835</v>
      </c>
      <c r="L1435" s="385"/>
      <c r="M1435" s="383">
        <v>42</v>
      </c>
      <c r="N1435" s="383" t="s">
        <v>835</v>
      </c>
      <c r="O1435" s="385"/>
      <c r="P1435" s="385"/>
      <c r="Q1435" s="386" t="s">
        <v>11</v>
      </c>
      <c r="R1435" s="383">
        <v>51</v>
      </c>
      <c r="S1435" s="383">
        <v>134</v>
      </c>
      <c r="T1435" s="386" t="s">
        <v>36</v>
      </c>
      <c r="U1435" s="386">
        <v>54</v>
      </c>
      <c r="V1435" s="386">
        <v>132</v>
      </c>
      <c r="W1435" s="386" t="s">
        <v>834</v>
      </c>
      <c r="X1435" s="383">
        <v>72</v>
      </c>
      <c r="Y1435" s="383">
        <v>134</v>
      </c>
      <c r="Z1435" s="386" t="s">
        <v>34</v>
      </c>
      <c r="AA1435" s="386">
        <v>67</v>
      </c>
      <c r="AB1435" s="386">
        <v>132</v>
      </c>
      <c r="AC1435" s="386" t="s">
        <v>11</v>
      </c>
      <c r="AD1435" s="383" t="s">
        <v>57</v>
      </c>
      <c r="AE1435" s="383" t="s">
        <v>36</v>
      </c>
      <c r="AF1435" s="383">
        <v>92</v>
      </c>
      <c r="AG1435" s="383" t="s">
        <v>35</v>
      </c>
      <c r="AH1435" s="383" t="s">
        <v>34</v>
      </c>
      <c r="AI1435" s="383" t="s">
        <v>36</v>
      </c>
      <c r="AJ1435" s="383" t="s">
        <v>3554</v>
      </c>
      <c r="AK1435" s="384" t="str">
        <f t="shared" si="45"/>
        <v>NO</v>
      </c>
      <c r="AL1435" s="384" t="str">
        <f t="shared" si="46"/>
        <v>Yes-SH</v>
      </c>
    </row>
    <row r="1436" spans="1:38" x14ac:dyDescent="0.25">
      <c r="A1436" s="381" t="s">
        <v>3224</v>
      </c>
      <c r="B1436" s="382" t="s">
        <v>356</v>
      </c>
      <c r="C1436" s="382" t="s">
        <v>30</v>
      </c>
      <c r="D1436" s="382" t="s">
        <v>357</v>
      </c>
      <c r="E1436" s="382" t="s">
        <v>836</v>
      </c>
      <c r="F1436" s="383">
        <v>100</v>
      </c>
      <c r="G1436" s="383">
        <v>170</v>
      </c>
      <c r="H1436" s="383" t="s">
        <v>835</v>
      </c>
      <c r="I1436" s="383">
        <v>100</v>
      </c>
      <c r="J1436" s="383">
        <v>169</v>
      </c>
      <c r="K1436" s="383" t="s">
        <v>835</v>
      </c>
      <c r="L1436" s="385"/>
      <c r="M1436" s="383">
        <v>51</v>
      </c>
      <c r="N1436" s="383" t="s">
        <v>835</v>
      </c>
      <c r="O1436" s="385"/>
      <c r="P1436" s="385"/>
      <c r="Q1436" s="386" t="s">
        <v>11</v>
      </c>
      <c r="R1436" s="383">
        <v>44</v>
      </c>
      <c r="S1436" s="383">
        <v>151</v>
      </c>
      <c r="T1436" s="386" t="s">
        <v>34</v>
      </c>
      <c r="U1436" s="386">
        <v>52</v>
      </c>
      <c r="V1436" s="386">
        <v>150</v>
      </c>
      <c r="W1436" s="386" t="s">
        <v>11</v>
      </c>
      <c r="X1436" s="383">
        <v>58</v>
      </c>
      <c r="Y1436" s="383">
        <v>151</v>
      </c>
      <c r="Z1436" s="386" t="s">
        <v>34</v>
      </c>
      <c r="AA1436" s="386">
        <v>54</v>
      </c>
      <c r="AB1436" s="386">
        <v>150</v>
      </c>
      <c r="AC1436" s="386" t="s">
        <v>11</v>
      </c>
      <c r="AD1436" s="383" t="s">
        <v>57</v>
      </c>
      <c r="AE1436" s="383" t="s">
        <v>34</v>
      </c>
      <c r="AF1436" s="383">
        <v>100</v>
      </c>
      <c r="AG1436" s="383" t="s">
        <v>35</v>
      </c>
      <c r="AH1436" s="383" t="s">
        <v>34</v>
      </c>
      <c r="AI1436" s="383" t="s">
        <v>36</v>
      </c>
      <c r="AJ1436" s="383" t="s">
        <v>3554</v>
      </c>
      <c r="AK1436" s="384" t="str">
        <f t="shared" si="45"/>
        <v>Yes-SH</v>
      </c>
      <c r="AL1436" s="384" t="str">
        <f t="shared" si="46"/>
        <v>Yes-SH</v>
      </c>
    </row>
    <row r="1437" spans="1:38" x14ac:dyDescent="0.25">
      <c r="A1437" s="381" t="s">
        <v>3224</v>
      </c>
      <c r="B1437" s="382" t="s">
        <v>358</v>
      </c>
      <c r="C1437" s="382" t="s">
        <v>30</v>
      </c>
      <c r="D1437" s="382" t="s">
        <v>359</v>
      </c>
      <c r="E1437" s="382" t="s">
        <v>836</v>
      </c>
      <c r="F1437" s="383">
        <v>100</v>
      </c>
      <c r="G1437" s="383">
        <v>163</v>
      </c>
      <c r="H1437" s="383" t="s">
        <v>835</v>
      </c>
      <c r="I1437" s="383">
        <v>100</v>
      </c>
      <c r="J1437" s="383">
        <v>163</v>
      </c>
      <c r="K1437" s="383" t="s">
        <v>835</v>
      </c>
      <c r="L1437" s="385">
        <v>94</v>
      </c>
      <c r="M1437" s="383">
        <v>49</v>
      </c>
      <c r="N1437" s="383" t="s">
        <v>835</v>
      </c>
      <c r="O1437" s="385"/>
      <c r="P1437" s="385"/>
      <c r="Q1437" s="386" t="s">
        <v>11</v>
      </c>
      <c r="R1437" s="383">
        <v>56</v>
      </c>
      <c r="S1437" s="383">
        <v>152</v>
      </c>
      <c r="T1437" s="386" t="s">
        <v>36</v>
      </c>
      <c r="U1437" s="386">
        <v>61</v>
      </c>
      <c r="V1437" s="386">
        <v>151</v>
      </c>
      <c r="W1437" s="386" t="s">
        <v>834</v>
      </c>
      <c r="X1437" s="383">
        <v>58</v>
      </c>
      <c r="Y1437" s="383">
        <v>152</v>
      </c>
      <c r="Z1437" s="386" t="s">
        <v>36</v>
      </c>
      <c r="AA1437" s="386">
        <v>62</v>
      </c>
      <c r="AB1437" s="386">
        <v>151</v>
      </c>
      <c r="AC1437" s="386" t="s">
        <v>834</v>
      </c>
      <c r="AD1437" s="383" t="s">
        <v>33</v>
      </c>
      <c r="AE1437" s="383" t="s">
        <v>36</v>
      </c>
      <c r="AF1437" s="383">
        <v>79</v>
      </c>
      <c r="AG1437" s="383" t="s">
        <v>35</v>
      </c>
      <c r="AH1437" s="383" t="s">
        <v>34</v>
      </c>
      <c r="AI1437" s="383" t="s">
        <v>36</v>
      </c>
      <c r="AJ1437" s="383" t="s">
        <v>3554</v>
      </c>
      <c r="AK1437" s="384" t="str">
        <f t="shared" si="45"/>
        <v>NO</v>
      </c>
      <c r="AL1437" s="384" t="str">
        <f t="shared" si="46"/>
        <v>NO</v>
      </c>
    </row>
    <row r="1438" spans="1:38" x14ac:dyDescent="0.25">
      <c r="A1438" s="381" t="s">
        <v>3224</v>
      </c>
      <c r="B1438" s="382" t="s">
        <v>360</v>
      </c>
      <c r="C1438" s="382" t="s">
        <v>30</v>
      </c>
      <c r="D1438" s="382" t="s">
        <v>361</v>
      </c>
      <c r="E1438" s="382" t="s">
        <v>836</v>
      </c>
      <c r="F1438" s="383">
        <v>100</v>
      </c>
      <c r="G1438" s="383">
        <v>312</v>
      </c>
      <c r="H1438" s="383" t="s">
        <v>835</v>
      </c>
      <c r="I1438" s="383">
        <v>100</v>
      </c>
      <c r="J1438" s="383">
        <v>312</v>
      </c>
      <c r="K1438" s="383" t="s">
        <v>835</v>
      </c>
      <c r="L1438" s="385">
        <v>91</v>
      </c>
      <c r="M1438" s="383">
        <v>92</v>
      </c>
      <c r="N1438" s="383" t="s">
        <v>835</v>
      </c>
      <c r="O1438" s="385"/>
      <c r="P1438" s="385"/>
      <c r="Q1438" s="386" t="s">
        <v>11</v>
      </c>
      <c r="R1438" s="383">
        <v>65</v>
      </c>
      <c r="S1438" s="383">
        <v>289</v>
      </c>
      <c r="T1438" s="386" t="s">
        <v>36</v>
      </c>
      <c r="U1438" s="386">
        <v>71</v>
      </c>
      <c r="V1438" s="386">
        <v>282</v>
      </c>
      <c r="W1438" s="386" t="s">
        <v>834</v>
      </c>
      <c r="X1438" s="383">
        <v>69</v>
      </c>
      <c r="Y1438" s="383">
        <v>289</v>
      </c>
      <c r="Z1438" s="386" t="s">
        <v>36</v>
      </c>
      <c r="AA1438" s="386">
        <v>61</v>
      </c>
      <c r="AB1438" s="386">
        <v>282</v>
      </c>
      <c r="AC1438" s="386" t="s">
        <v>834</v>
      </c>
      <c r="AD1438" s="383" t="s">
        <v>104</v>
      </c>
      <c r="AE1438" s="383" t="s">
        <v>36</v>
      </c>
      <c r="AF1438" s="383">
        <v>82</v>
      </c>
      <c r="AG1438" s="383" t="s">
        <v>35</v>
      </c>
      <c r="AH1438" s="383" t="s">
        <v>34</v>
      </c>
      <c r="AI1438" s="383" t="s">
        <v>36</v>
      </c>
      <c r="AJ1438" s="383" t="s">
        <v>3554</v>
      </c>
      <c r="AK1438" s="384" t="str">
        <f t="shared" si="45"/>
        <v>NO</v>
      </c>
      <c r="AL1438" s="384" t="str">
        <f t="shared" si="46"/>
        <v>NO</v>
      </c>
    </row>
    <row r="1439" spans="1:38" x14ac:dyDescent="0.25">
      <c r="A1439" s="381" t="s">
        <v>3224</v>
      </c>
      <c r="B1439" s="382" t="s">
        <v>362</v>
      </c>
      <c r="C1439" s="382" t="s">
        <v>30</v>
      </c>
      <c r="D1439" s="382" t="s">
        <v>363</v>
      </c>
      <c r="E1439" s="382" t="s">
        <v>836</v>
      </c>
      <c r="F1439" s="383">
        <v>100</v>
      </c>
      <c r="G1439" s="383">
        <v>279</v>
      </c>
      <c r="H1439" s="383" t="s">
        <v>835</v>
      </c>
      <c r="I1439" s="383">
        <v>100</v>
      </c>
      <c r="J1439" s="383">
        <v>279</v>
      </c>
      <c r="K1439" s="383" t="s">
        <v>835</v>
      </c>
      <c r="L1439" s="385"/>
      <c r="M1439" s="383">
        <v>86</v>
      </c>
      <c r="N1439" s="383" t="s">
        <v>835</v>
      </c>
      <c r="O1439" s="385"/>
      <c r="P1439" s="385"/>
      <c r="Q1439" s="386" t="s">
        <v>11</v>
      </c>
      <c r="R1439" s="383">
        <v>51</v>
      </c>
      <c r="S1439" s="383">
        <v>253</v>
      </c>
      <c r="T1439" s="386" t="s">
        <v>36</v>
      </c>
      <c r="U1439" s="386">
        <v>63</v>
      </c>
      <c r="V1439" s="386">
        <v>246</v>
      </c>
      <c r="W1439" s="386" t="s">
        <v>834</v>
      </c>
      <c r="X1439" s="383">
        <v>58</v>
      </c>
      <c r="Y1439" s="383">
        <v>253</v>
      </c>
      <c r="Z1439" s="386" t="s">
        <v>36</v>
      </c>
      <c r="AA1439" s="386">
        <v>55</v>
      </c>
      <c r="AB1439" s="386">
        <v>247</v>
      </c>
      <c r="AC1439" s="386" t="s">
        <v>834</v>
      </c>
      <c r="AD1439" s="383" t="s">
        <v>57</v>
      </c>
      <c r="AE1439" s="383" t="s">
        <v>36</v>
      </c>
      <c r="AF1439" s="383">
        <v>79</v>
      </c>
      <c r="AG1439" s="383" t="s">
        <v>35</v>
      </c>
      <c r="AH1439" s="383" t="s">
        <v>34</v>
      </c>
      <c r="AI1439" s="383" t="s">
        <v>36</v>
      </c>
      <c r="AJ1439" s="383" t="s">
        <v>3554</v>
      </c>
      <c r="AK1439" s="384" t="str">
        <f t="shared" si="45"/>
        <v>NO</v>
      </c>
      <c r="AL1439" s="384" t="str">
        <f t="shared" si="46"/>
        <v>NO</v>
      </c>
    </row>
    <row r="1440" spans="1:38" x14ac:dyDescent="0.25">
      <c r="A1440" s="381" t="s">
        <v>3224</v>
      </c>
      <c r="B1440" s="382" t="s">
        <v>364</v>
      </c>
      <c r="C1440" s="382" t="s">
        <v>30</v>
      </c>
      <c r="D1440" s="382" t="s">
        <v>365</v>
      </c>
      <c r="E1440" s="382" t="s">
        <v>836</v>
      </c>
      <c r="F1440" s="383">
        <v>100</v>
      </c>
      <c r="G1440" s="383">
        <v>272</v>
      </c>
      <c r="H1440" s="383" t="s">
        <v>835</v>
      </c>
      <c r="I1440" s="383">
        <v>100</v>
      </c>
      <c r="J1440" s="383">
        <v>272</v>
      </c>
      <c r="K1440" s="383" t="s">
        <v>835</v>
      </c>
      <c r="L1440" s="385">
        <v>94</v>
      </c>
      <c r="M1440" s="383">
        <v>82</v>
      </c>
      <c r="N1440" s="383" t="s">
        <v>835</v>
      </c>
      <c r="O1440" s="385"/>
      <c r="P1440" s="385"/>
      <c r="Q1440" s="386" t="s">
        <v>11</v>
      </c>
      <c r="R1440" s="383">
        <v>67</v>
      </c>
      <c r="S1440" s="383">
        <v>245</v>
      </c>
      <c r="T1440" s="386" t="s">
        <v>36</v>
      </c>
      <c r="U1440" s="386">
        <v>69</v>
      </c>
      <c r="V1440" s="386">
        <v>243</v>
      </c>
      <c r="W1440" s="386" t="s">
        <v>834</v>
      </c>
      <c r="X1440" s="383">
        <v>79</v>
      </c>
      <c r="Y1440" s="383">
        <v>245</v>
      </c>
      <c r="Z1440" s="386" t="s">
        <v>36</v>
      </c>
      <c r="AA1440" s="386">
        <v>72</v>
      </c>
      <c r="AB1440" s="386">
        <v>243</v>
      </c>
      <c r="AC1440" s="386" t="s">
        <v>834</v>
      </c>
      <c r="AD1440" s="383" t="s">
        <v>33</v>
      </c>
      <c r="AE1440" s="383" t="s">
        <v>36</v>
      </c>
      <c r="AF1440" s="383">
        <v>85</v>
      </c>
      <c r="AG1440" s="383" t="s">
        <v>35</v>
      </c>
      <c r="AH1440" s="383" t="s">
        <v>34</v>
      </c>
      <c r="AI1440" s="383" t="s">
        <v>36</v>
      </c>
      <c r="AJ1440" s="383" t="s">
        <v>3554</v>
      </c>
      <c r="AK1440" s="384" t="str">
        <f t="shared" si="45"/>
        <v>NO</v>
      </c>
      <c r="AL1440" s="384" t="str">
        <f t="shared" si="46"/>
        <v>NO</v>
      </c>
    </row>
    <row r="1441" spans="1:38" x14ac:dyDescent="0.25">
      <c r="A1441" s="381" t="s">
        <v>3224</v>
      </c>
      <c r="B1441" s="382" t="s">
        <v>857</v>
      </c>
      <c r="C1441" s="382" t="s">
        <v>30</v>
      </c>
      <c r="D1441" s="382" t="s">
        <v>2258</v>
      </c>
      <c r="E1441" s="382" t="s">
        <v>836</v>
      </c>
      <c r="F1441" s="383">
        <v>100</v>
      </c>
      <c r="G1441" s="383">
        <v>48</v>
      </c>
      <c r="H1441" s="383" t="s">
        <v>835</v>
      </c>
      <c r="I1441" s="383">
        <v>100</v>
      </c>
      <c r="J1441" s="383">
        <v>48</v>
      </c>
      <c r="K1441" s="383" t="s">
        <v>835</v>
      </c>
      <c r="L1441" s="385"/>
      <c r="M1441" s="383">
        <v>15</v>
      </c>
      <c r="N1441" s="383" t="s">
        <v>11</v>
      </c>
      <c r="O1441" s="385"/>
      <c r="P1441" s="385"/>
      <c r="Q1441" s="386" t="s">
        <v>11</v>
      </c>
      <c r="R1441" s="383">
        <v>85</v>
      </c>
      <c r="S1441" s="383">
        <v>47</v>
      </c>
      <c r="T1441" s="386" t="s">
        <v>34</v>
      </c>
      <c r="U1441" s="386">
        <v>87</v>
      </c>
      <c r="V1441" s="386">
        <v>47</v>
      </c>
      <c r="W1441" s="386" t="s">
        <v>11</v>
      </c>
      <c r="X1441" s="383">
        <v>77</v>
      </c>
      <c r="Y1441" s="383">
        <v>47</v>
      </c>
      <c r="Z1441" s="386" t="s">
        <v>36</v>
      </c>
      <c r="AA1441" s="386">
        <v>62</v>
      </c>
      <c r="AB1441" s="386">
        <v>47</v>
      </c>
      <c r="AC1441" s="386" t="s">
        <v>834</v>
      </c>
      <c r="AD1441" s="383"/>
      <c r="AE1441" s="383" t="s">
        <v>36</v>
      </c>
      <c r="AF1441" s="383">
        <v>90</v>
      </c>
      <c r="AG1441" s="383" t="s">
        <v>35</v>
      </c>
      <c r="AH1441" s="383" t="s">
        <v>36</v>
      </c>
      <c r="AI1441" s="383" t="s">
        <v>34</v>
      </c>
      <c r="AJ1441" s="383" t="s">
        <v>3554</v>
      </c>
      <c r="AK1441" s="384" t="str">
        <f t="shared" si="45"/>
        <v>Yes-AB</v>
      </c>
      <c r="AL1441" s="384" t="str">
        <f t="shared" si="46"/>
        <v>NO</v>
      </c>
    </row>
    <row r="1442" spans="1:38" x14ac:dyDescent="0.25">
      <c r="A1442" s="381" t="s">
        <v>3224</v>
      </c>
      <c r="B1442" s="382" t="s">
        <v>366</v>
      </c>
      <c r="C1442" s="382" t="s">
        <v>30</v>
      </c>
      <c r="D1442" s="382" t="s">
        <v>367</v>
      </c>
      <c r="E1442" s="382" t="s">
        <v>836</v>
      </c>
      <c r="F1442" s="383">
        <v>100</v>
      </c>
      <c r="G1442" s="383">
        <v>197</v>
      </c>
      <c r="H1442" s="383" t="s">
        <v>835</v>
      </c>
      <c r="I1442" s="383">
        <v>100</v>
      </c>
      <c r="J1442" s="383">
        <v>197</v>
      </c>
      <c r="K1442" s="383" t="s">
        <v>835</v>
      </c>
      <c r="L1442" s="385"/>
      <c r="M1442" s="383">
        <v>68</v>
      </c>
      <c r="N1442" s="383" t="s">
        <v>835</v>
      </c>
      <c r="O1442" s="385"/>
      <c r="P1442" s="385"/>
      <c r="Q1442" s="386" t="s">
        <v>11</v>
      </c>
      <c r="R1442" s="383">
        <v>75</v>
      </c>
      <c r="S1442" s="383">
        <v>190</v>
      </c>
      <c r="T1442" s="386" t="s">
        <v>34</v>
      </c>
      <c r="U1442" s="386">
        <v>77</v>
      </c>
      <c r="V1442" s="386">
        <v>188</v>
      </c>
      <c r="W1442" s="386" t="s">
        <v>11</v>
      </c>
      <c r="X1442" s="383">
        <v>85</v>
      </c>
      <c r="Y1442" s="383">
        <v>190</v>
      </c>
      <c r="Z1442" s="386" t="s">
        <v>34</v>
      </c>
      <c r="AA1442" s="386">
        <v>82</v>
      </c>
      <c r="AB1442" s="386">
        <v>188</v>
      </c>
      <c r="AC1442" s="386" t="s">
        <v>11</v>
      </c>
      <c r="AD1442" s="383" t="s">
        <v>33</v>
      </c>
      <c r="AE1442" s="383" t="s">
        <v>36</v>
      </c>
      <c r="AF1442" s="383">
        <v>95</v>
      </c>
      <c r="AG1442" s="383" t="s">
        <v>35</v>
      </c>
      <c r="AH1442" s="383" t="s">
        <v>34</v>
      </c>
      <c r="AI1442" s="383" t="s">
        <v>36</v>
      </c>
      <c r="AJ1442" s="383" t="s">
        <v>3554</v>
      </c>
      <c r="AK1442" s="384" t="str">
        <f t="shared" si="45"/>
        <v>Yes-SH</v>
      </c>
      <c r="AL1442" s="384" t="str">
        <f t="shared" si="46"/>
        <v>Yes-AB</v>
      </c>
    </row>
    <row r="1443" spans="1:38" x14ac:dyDescent="0.25">
      <c r="A1443" s="381" t="s">
        <v>3224</v>
      </c>
      <c r="B1443" s="382" t="s">
        <v>368</v>
      </c>
      <c r="C1443" s="382" t="s">
        <v>30</v>
      </c>
      <c r="D1443" s="382" t="s">
        <v>369</v>
      </c>
      <c r="E1443" s="382" t="s">
        <v>836</v>
      </c>
      <c r="F1443" s="383">
        <v>100</v>
      </c>
      <c r="G1443" s="383">
        <v>377</v>
      </c>
      <c r="H1443" s="383" t="s">
        <v>835</v>
      </c>
      <c r="I1443" s="383">
        <v>100</v>
      </c>
      <c r="J1443" s="383">
        <v>377</v>
      </c>
      <c r="K1443" s="383" t="s">
        <v>835</v>
      </c>
      <c r="L1443" s="385">
        <v>94</v>
      </c>
      <c r="M1443" s="383">
        <v>109</v>
      </c>
      <c r="N1443" s="383" t="s">
        <v>835</v>
      </c>
      <c r="O1443" s="385"/>
      <c r="P1443" s="385"/>
      <c r="Q1443" s="386" t="s">
        <v>11</v>
      </c>
      <c r="R1443" s="383">
        <v>62</v>
      </c>
      <c r="S1443" s="383">
        <v>352</v>
      </c>
      <c r="T1443" s="386" t="s">
        <v>36</v>
      </c>
      <c r="U1443" s="386">
        <v>66</v>
      </c>
      <c r="V1443" s="386">
        <v>344</v>
      </c>
      <c r="W1443" s="386" t="s">
        <v>834</v>
      </c>
      <c r="X1443" s="383">
        <v>70</v>
      </c>
      <c r="Y1443" s="383">
        <v>352</v>
      </c>
      <c r="Z1443" s="386" t="s">
        <v>34</v>
      </c>
      <c r="AA1443" s="386">
        <v>69</v>
      </c>
      <c r="AB1443" s="386">
        <v>344</v>
      </c>
      <c r="AC1443" s="386" t="s">
        <v>11</v>
      </c>
      <c r="AD1443" s="383" t="s">
        <v>104</v>
      </c>
      <c r="AE1443" s="383" t="s">
        <v>36</v>
      </c>
      <c r="AF1443" s="383">
        <v>82</v>
      </c>
      <c r="AG1443" s="383" t="s">
        <v>35</v>
      </c>
      <c r="AH1443" s="383" t="s">
        <v>34</v>
      </c>
      <c r="AI1443" s="383" t="s">
        <v>36</v>
      </c>
      <c r="AJ1443" s="383" t="s">
        <v>3554</v>
      </c>
      <c r="AK1443" s="384" t="str">
        <f t="shared" si="45"/>
        <v>NO</v>
      </c>
      <c r="AL1443" s="384" t="str">
        <f t="shared" si="46"/>
        <v>Yes-SH</v>
      </c>
    </row>
    <row r="1444" spans="1:38" x14ac:dyDescent="0.25">
      <c r="A1444" s="381" t="s">
        <v>3224</v>
      </c>
      <c r="B1444" s="382" t="s">
        <v>858</v>
      </c>
      <c r="C1444" s="382" t="s">
        <v>30</v>
      </c>
      <c r="D1444" s="382" t="s">
        <v>2241</v>
      </c>
      <c r="E1444" s="382" t="s">
        <v>836</v>
      </c>
      <c r="F1444" s="383">
        <v>100</v>
      </c>
      <c r="G1444" s="383">
        <v>447</v>
      </c>
      <c r="H1444" s="383" t="s">
        <v>835</v>
      </c>
      <c r="I1444" s="383">
        <v>100</v>
      </c>
      <c r="J1444" s="383">
        <v>447</v>
      </c>
      <c r="K1444" s="383" t="s">
        <v>835</v>
      </c>
      <c r="L1444" s="385"/>
      <c r="M1444" s="383">
        <v>133</v>
      </c>
      <c r="N1444" s="383" t="s">
        <v>835</v>
      </c>
      <c r="O1444" s="385"/>
      <c r="P1444" s="385"/>
      <c r="Q1444" s="386" t="s">
        <v>11</v>
      </c>
      <c r="R1444" s="383">
        <v>58</v>
      </c>
      <c r="S1444" s="383">
        <v>397</v>
      </c>
      <c r="T1444" s="386" t="s">
        <v>36</v>
      </c>
      <c r="U1444" s="386">
        <v>64</v>
      </c>
      <c r="V1444" s="386">
        <v>388</v>
      </c>
      <c r="W1444" s="386" t="s">
        <v>834</v>
      </c>
      <c r="X1444" s="383">
        <v>56</v>
      </c>
      <c r="Y1444" s="383">
        <v>397</v>
      </c>
      <c r="Z1444" s="386" t="s">
        <v>36</v>
      </c>
      <c r="AA1444" s="386">
        <v>51</v>
      </c>
      <c r="AB1444" s="386">
        <v>388</v>
      </c>
      <c r="AC1444" s="386" t="s">
        <v>834</v>
      </c>
      <c r="AD1444" s="383" t="s">
        <v>57</v>
      </c>
      <c r="AE1444" s="383" t="s">
        <v>36</v>
      </c>
      <c r="AF1444" s="383">
        <v>72</v>
      </c>
      <c r="AG1444" s="383" t="s">
        <v>35</v>
      </c>
      <c r="AH1444" s="383" t="s">
        <v>34</v>
      </c>
      <c r="AI1444" s="383" t="s">
        <v>36</v>
      </c>
      <c r="AJ1444" s="383" t="s">
        <v>3554</v>
      </c>
      <c r="AK1444" s="384" t="str">
        <f t="shared" si="45"/>
        <v>NO</v>
      </c>
      <c r="AL1444" s="384" t="str">
        <f t="shared" si="46"/>
        <v>NO</v>
      </c>
    </row>
    <row r="1445" spans="1:38" x14ac:dyDescent="0.25">
      <c r="A1445" s="381" t="s">
        <v>3224</v>
      </c>
      <c r="B1445" s="382" t="s">
        <v>370</v>
      </c>
      <c r="C1445" s="382" t="s">
        <v>30</v>
      </c>
      <c r="D1445" s="382" t="s">
        <v>371</v>
      </c>
      <c r="E1445" s="382" t="s">
        <v>836</v>
      </c>
      <c r="F1445" s="383">
        <v>100</v>
      </c>
      <c r="G1445" s="383">
        <v>326</v>
      </c>
      <c r="H1445" s="383" t="s">
        <v>835</v>
      </c>
      <c r="I1445" s="383">
        <v>100</v>
      </c>
      <c r="J1445" s="383">
        <v>326</v>
      </c>
      <c r="K1445" s="383" t="s">
        <v>835</v>
      </c>
      <c r="L1445" s="385"/>
      <c r="M1445" s="383">
        <v>102</v>
      </c>
      <c r="N1445" s="383" t="s">
        <v>835</v>
      </c>
      <c r="O1445" s="385"/>
      <c r="P1445" s="385"/>
      <c r="Q1445" s="386" t="s">
        <v>11</v>
      </c>
      <c r="R1445" s="383">
        <v>77</v>
      </c>
      <c r="S1445" s="383">
        <v>306</v>
      </c>
      <c r="T1445" s="386" t="s">
        <v>36</v>
      </c>
      <c r="U1445" s="386">
        <v>78</v>
      </c>
      <c r="V1445" s="386">
        <v>301</v>
      </c>
      <c r="W1445" s="386" t="s">
        <v>834</v>
      </c>
      <c r="X1445" s="383">
        <v>76</v>
      </c>
      <c r="Y1445" s="383">
        <v>308</v>
      </c>
      <c r="Z1445" s="386" t="s">
        <v>36</v>
      </c>
      <c r="AA1445" s="386">
        <v>68</v>
      </c>
      <c r="AB1445" s="386">
        <v>304</v>
      </c>
      <c r="AC1445" s="386" t="s">
        <v>834</v>
      </c>
      <c r="AD1445" s="383" t="s">
        <v>33</v>
      </c>
      <c r="AE1445" s="383" t="s">
        <v>36</v>
      </c>
      <c r="AF1445" s="383">
        <v>87</v>
      </c>
      <c r="AG1445" s="383" t="s">
        <v>35</v>
      </c>
      <c r="AH1445" s="383" t="s">
        <v>34</v>
      </c>
      <c r="AI1445" s="383" t="s">
        <v>36</v>
      </c>
      <c r="AJ1445" s="383" t="s">
        <v>3554</v>
      </c>
      <c r="AK1445" s="384" t="str">
        <f t="shared" si="45"/>
        <v>NO</v>
      </c>
      <c r="AL1445" s="384" t="str">
        <f t="shared" si="46"/>
        <v>NO</v>
      </c>
    </row>
    <row r="1446" spans="1:38" x14ac:dyDescent="0.25">
      <c r="A1446" s="381" t="s">
        <v>3224</v>
      </c>
      <c r="B1446" s="382" t="s">
        <v>372</v>
      </c>
      <c r="C1446" s="382" t="s">
        <v>30</v>
      </c>
      <c r="D1446" s="382" t="s">
        <v>373</v>
      </c>
      <c r="E1446" s="382" t="s">
        <v>836</v>
      </c>
      <c r="F1446" s="383">
        <v>100</v>
      </c>
      <c r="G1446" s="383">
        <v>175</v>
      </c>
      <c r="H1446" s="383" t="s">
        <v>835</v>
      </c>
      <c r="I1446" s="383">
        <v>100</v>
      </c>
      <c r="J1446" s="383">
        <v>175</v>
      </c>
      <c r="K1446" s="383" t="s">
        <v>835</v>
      </c>
      <c r="L1446" s="385"/>
      <c r="M1446" s="383">
        <v>55</v>
      </c>
      <c r="N1446" s="383" t="s">
        <v>835</v>
      </c>
      <c r="O1446" s="385"/>
      <c r="P1446" s="385"/>
      <c r="Q1446" s="386" t="s">
        <v>11</v>
      </c>
      <c r="R1446" s="383">
        <v>54</v>
      </c>
      <c r="S1446" s="383">
        <v>161</v>
      </c>
      <c r="T1446" s="386" t="s">
        <v>34</v>
      </c>
      <c r="U1446" s="386">
        <v>54</v>
      </c>
      <c r="V1446" s="386">
        <v>160</v>
      </c>
      <c r="W1446" s="386" t="s">
        <v>11</v>
      </c>
      <c r="X1446" s="383">
        <v>63</v>
      </c>
      <c r="Y1446" s="383">
        <v>161</v>
      </c>
      <c r="Z1446" s="386" t="s">
        <v>34</v>
      </c>
      <c r="AA1446" s="386">
        <v>58</v>
      </c>
      <c r="AB1446" s="386">
        <v>160</v>
      </c>
      <c r="AC1446" s="386" t="s">
        <v>11</v>
      </c>
      <c r="AD1446" s="383" t="s">
        <v>57</v>
      </c>
      <c r="AE1446" s="383" t="s">
        <v>36</v>
      </c>
      <c r="AF1446" s="383">
        <v>97</v>
      </c>
      <c r="AG1446" s="383" t="s">
        <v>35</v>
      </c>
      <c r="AH1446" s="383" t="s">
        <v>34</v>
      </c>
      <c r="AI1446" s="383" t="s">
        <v>36</v>
      </c>
      <c r="AJ1446" s="383" t="s">
        <v>3554</v>
      </c>
      <c r="AK1446" s="384" t="str">
        <f t="shared" si="45"/>
        <v>Yes-SH</v>
      </c>
      <c r="AL1446" s="384" t="str">
        <f t="shared" si="46"/>
        <v>Yes-SH</v>
      </c>
    </row>
    <row r="1447" spans="1:38" x14ac:dyDescent="0.25">
      <c r="A1447" s="381" t="s">
        <v>3224</v>
      </c>
      <c r="B1447" s="382" t="s">
        <v>374</v>
      </c>
      <c r="C1447" s="382" t="s">
        <v>30</v>
      </c>
      <c r="D1447" s="382" t="s">
        <v>375</v>
      </c>
      <c r="E1447" s="382" t="s">
        <v>836</v>
      </c>
      <c r="F1447" s="383">
        <v>100</v>
      </c>
      <c r="G1447" s="383">
        <v>237</v>
      </c>
      <c r="H1447" s="383" t="s">
        <v>835</v>
      </c>
      <c r="I1447" s="383">
        <v>100</v>
      </c>
      <c r="J1447" s="383">
        <v>237</v>
      </c>
      <c r="K1447" s="383" t="s">
        <v>835</v>
      </c>
      <c r="L1447" s="385"/>
      <c r="M1447" s="383">
        <v>80</v>
      </c>
      <c r="N1447" s="383" t="s">
        <v>835</v>
      </c>
      <c r="O1447" s="385"/>
      <c r="P1447" s="385"/>
      <c r="Q1447" s="386" t="s">
        <v>11</v>
      </c>
      <c r="R1447" s="383">
        <v>67</v>
      </c>
      <c r="S1447" s="383">
        <v>223</v>
      </c>
      <c r="T1447" s="386" t="s">
        <v>36</v>
      </c>
      <c r="U1447" s="386">
        <v>71</v>
      </c>
      <c r="V1447" s="386">
        <v>222</v>
      </c>
      <c r="W1447" s="386" t="s">
        <v>834</v>
      </c>
      <c r="X1447" s="383">
        <v>65</v>
      </c>
      <c r="Y1447" s="383">
        <v>223</v>
      </c>
      <c r="Z1447" s="386" t="s">
        <v>36</v>
      </c>
      <c r="AA1447" s="386">
        <v>61</v>
      </c>
      <c r="AB1447" s="386">
        <v>222</v>
      </c>
      <c r="AC1447" s="386" t="s">
        <v>834</v>
      </c>
      <c r="AD1447" s="383" t="s">
        <v>57</v>
      </c>
      <c r="AE1447" s="383" t="s">
        <v>36</v>
      </c>
      <c r="AF1447" s="383">
        <v>74</v>
      </c>
      <c r="AG1447" s="383" t="s">
        <v>35</v>
      </c>
      <c r="AH1447" s="383" t="s">
        <v>34</v>
      </c>
      <c r="AI1447" s="383" t="s">
        <v>36</v>
      </c>
      <c r="AJ1447" s="383" t="s">
        <v>3554</v>
      </c>
      <c r="AK1447" s="384" t="str">
        <f t="shared" si="45"/>
        <v>NO</v>
      </c>
      <c r="AL1447" s="384" t="str">
        <f t="shared" si="46"/>
        <v>NO</v>
      </c>
    </row>
    <row r="1448" spans="1:38" x14ac:dyDescent="0.25">
      <c r="A1448" s="381" t="s">
        <v>3224</v>
      </c>
      <c r="B1448" s="382" t="s">
        <v>376</v>
      </c>
      <c r="C1448" s="382" t="s">
        <v>30</v>
      </c>
      <c r="D1448" s="382" t="s">
        <v>377</v>
      </c>
      <c r="E1448" s="382" t="s">
        <v>836</v>
      </c>
      <c r="F1448" s="383">
        <v>100</v>
      </c>
      <c r="G1448" s="383">
        <v>154</v>
      </c>
      <c r="H1448" s="383" t="s">
        <v>835</v>
      </c>
      <c r="I1448" s="383">
        <v>100</v>
      </c>
      <c r="J1448" s="383">
        <v>154</v>
      </c>
      <c r="K1448" s="383" t="s">
        <v>835</v>
      </c>
      <c r="L1448" s="385"/>
      <c r="M1448" s="383">
        <v>49</v>
      </c>
      <c r="N1448" s="383" t="s">
        <v>835</v>
      </c>
      <c r="O1448" s="385"/>
      <c r="P1448" s="385"/>
      <c r="Q1448" s="386" t="s">
        <v>11</v>
      </c>
      <c r="R1448" s="383">
        <v>46</v>
      </c>
      <c r="S1448" s="383">
        <v>138</v>
      </c>
      <c r="T1448" s="386" t="s">
        <v>36</v>
      </c>
      <c r="U1448" s="386">
        <v>51</v>
      </c>
      <c r="V1448" s="386">
        <v>137</v>
      </c>
      <c r="W1448" s="386" t="s">
        <v>834</v>
      </c>
      <c r="X1448" s="383">
        <v>42</v>
      </c>
      <c r="Y1448" s="383">
        <v>139</v>
      </c>
      <c r="Z1448" s="386" t="s">
        <v>36</v>
      </c>
      <c r="AA1448" s="386">
        <v>46</v>
      </c>
      <c r="AB1448" s="386">
        <v>138</v>
      </c>
      <c r="AC1448" s="386" t="s">
        <v>834</v>
      </c>
      <c r="AD1448" s="383" t="s">
        <v>46</v>
      </c>
      <c r="AE1448" s="383" t="s">
        <v>36</v>
      </c>
      <c r="AF1448" s="383">
        <v>77</v>
      </c>
      <c r="AG1448" s="383" t="s">
        <v>35</v>
      </c>
      <c r="AH1448" s="383" t="s">
        <v>34</v>
      </c>
      <c r="AI1448" s="383" t="s">
        <v>36</v>
      </c>
      <c r="AJ1448" s="383" t="s">
        <v>3554</v>
      </c>
      <c r="AK1448" s="384" t="str">
        <f t="shared" si="45"/>
        <v>NO</v>
      </c>
      <c r="AL1448" s="384" t="str">
        <f t="shared" si="46"/>
        <v>NO</v>
      </c>
    </row>
    <row r="1449" spans="1:38" x14ac:dyDescent="0.25">
      <c r="A1449" s="381" t="s">
        <v>3224</v>
      </c>
      <c r="B1449" s="382" t="s">
        <v>378</v>
      </c>
      <c r="C1449" s="382" t="s">
        <v>30</v>
      </c>
      <c r="D1449" s="382" t="s">
        <v>379</v>
      </c>
      <c r="E1449" s="382" t="s">
        <v>836</v>
      </c>
      <c r="F1449" s="383">
        <v>100</v>
      </c>
      <c r="G1449" s="383">
        <v>178</v>
      </c>
      <c r="H1449" s="383" t="s">
        <v>835</v>
      </c>
      <c r="I1449" s="383">
        <v>100</v>
      </c>
      <c r="J1449" s="383">
        <v>178</v>
      </c>
      <c r="K1449" s="383" t="s">
        <v>835</v>
      </c>
      <c r="L1449" s="385">
        <v>90</v>
      </c>
      <c r="M1449" s="383">
        <v>52</v>
      </c>
      <c r="N1449" s="383" t="s">
        <v>835</v>
      </c>
      <c r="O1449" s="385"/>
      <c r="P1449" s="385"/>
      <c r="Q1449" s="386" t="s">
        <v>11</v>
      </c>
      <c r="R1449" s="383">
        <v>48</v>
      </c>
      <c r="S1449" s="383">
        <v>165</v>
      </c>
      <c r="T1449" s="386" t="s">
        <v>36</v>
      </c>
      <c r="U1449" s="386">
        <v>55</v>
      </c>
      <c r="V1449" s="386">
        <v>162</v>
      </c>
      <c r="W1449" s="386" t="s">
        <v>834</v>
      </c>
      <c r="X1449" s="383">
        <v>53</v>
      </c>
      <c r="Y1449" s="383">
        <v>165</v>
      </c>
      <c r="Z1449" s="386" t="s">
        <v>34</v>
      </c>
      <c r="AA1449" s="386">
        <v>56</v>
      </c>
      <c r="AB1449" s="386">
        <v>162</v>
      </c>
      <c r="AC1449" s="386" t="s">
        <v>11</v>
      </c>
      <c r="AD1449" s="383" t="s">
        <v>57</v>
      </c>
      <c r="AE1449" s="383" t="s">
        <v>36</v>
      </c>
      <c r="AF1449" s="383">
        <v>87</v>
      </c>
      <c r="AG1449" s="383" t="s">
        <v>35</v>
      </c>
      <c r="AH1449" s="383" t="s">
        <v>34</v>
      </c>
      <c r="AI1449" s="383" t="s">
        <v>36</v>
      </c>
      <c r="AJ1449" s="383" t="s">
        <v>3554</v>
      </c>
      <c r="AK1449" s="384" t="str">
        <f t="shared" si="45"/>
        <v>NO</v>
      </c>
      <c r="AL1449" s="384" t="str">
        <f t="shared" si="46"/>
        <v>Yes-SH</v>
      </c>
    </row>
    <row r="1450" spans="1:38" x14ac:dyDescent="0.25">
      <c r="A1450" s="381" t="s">
        <v>3224</v>
      </c>
      <c r="B1450" s="382" t="s">
        <v>380</v>
      </c>
      <c r="C1450" s="382" t="s">
        <v>30</v>
      </c>
      <c r="D1450" s="382" t="s">
        <v>381</v>
      </c>
      <c r="E1450" s="382" t="s">
        <v>836</v>
      </c>
      <c r="F1450" s="383">
        <v>99</v>
      </c>
      <c r="G1450" s="383">
        <v>89</v>
      </c>
      <c r="H1450" s="383" t="s">
        <v>835</v>
      </c>
      <c r="I1450" s="383">
        <v>99</v>
      </c>
      <c r="J1450" s="383">
        <v>89</v>
      </c>
      <c r="K1450" s="383" t="s">
        <v>835</v>
      </c>
      <c r="L1450" s="385"/>
      <c r="M1450" s="383">
        <v>27</v>
      </c>
      <c r="N1450" s="383" t="s">
        <v>11</v>
      </c>
      <c r="O1450" s="385"/>
      <c r="P1450" s="385"/>
      <c r="Q1450" s="386" t="s">
        <v>11</v>
      </c>
      <c r="R1450" s="383">
        <v>63</v>
      </c>
      <c r="S1450" s="383">
        <v>86</v>
      </c>
      <c r="T1450" s="386" t="s">
        <v>36</v>
      </c>
      <c r="U1450" s="386">
        <v>68</v>
      </c>
      <c r="V1450" s="386">
        <v>84</v>
      </c>
      <c r="W1450" s="386" t="s">
        <v>834</v>
      </c>
      <c r="X1450" s="383">
        <v>60</v>
      </c>
      <c r="Y1450" s="383">
        <v>86</v>
      </c>
      <c r="Z1450" s="386" t="s">
        <v>36</v>
      </c>
      <c r="AA1450" s="386">
        <v>63</v>
      </c>
      <c r="AB1450" s="386">
        <v>84</v>
      </c>
      <c r="AC1450" s="386" t="s">
        <v>834</v>
      </c>
      <c r="AD1450" s="383" t="s">
        <v>33</v>
      </c>
      <c r="AE1450" s="383" t="s">
        <v>36</v>
      </c>
      <c r="AF1450" s="383">
        <v>92</v>
      </c>
      <c r="AG1450" s="383" t="s">
        <v>35</v>
      </c>
      <c r="AH1450" s="383" t="s">
        <v>36</v>
      </c>
      <c r="AI1450" s="383" t="s">
        <v>36</v>
      </c>
      <c r="AJ1450" s="383" t="s">
        <v>3554</v>
      </c>
      <c r="AK1450" s="384" t="str">
        <f t="shared" si="45"/>
        <v>NO</v>
      </c>
      <c r="AL1450" s="384" t="str">
        <f t="shared" si="46"/>
        <v>NO</v>
      </c>
    </row>
    <row r="1451" spans="1:38" x14ac:dyDescent="0.25">
      <c r="A1451" s="381" t="s">
        <v>3224</v>
      </c>
      <c r="B1451" s="382" t="s">
        <v>382</v>
      </c>
      <c r="C1451" s="382" t="s">
        <v>30</v>
      </c>
      <c r="D1451" s="382" t="s">
        <v>383</v>
      </c>
      <c r="E1451" s="382" t="s">
        <v>836</v>
      </c>
      <c r="F1451" s="383">
        <v>100</v>
      </c>
      <c r="G1451" s="383">
        <v>404</v>
      </c>
      <c r="H1451" s="383" t="s">
        <v>835</v>
      </c>
      <c r="I1451" s="383">
        <v>100</v>
      </c>
      <c r="J1451" s="383">
        <v>404</v>
      </c>
      <c r="K1451" s="383" t="s">
        <v>835</v>
      </c>
      <c r="L1451" s="385"/>
      <c r="M1451" s="383">
        <v>108</v>
      </c>
      <c r="N1451" s="383" t="s">
        <v>835</v>
      </c>
      <c r="O1451" s="385"/>
      <c r="P1451" s="385"/>
      <c r="Q1451" s="386" t="s">
        <v>11</v>
      </c>
      <c r="R1451" s="383">
        <v>71</v>
      </c>
      <c r="S1451" s="383">
        <v>383</v>
      </c>
      <c r="T1451" s="386" t="s">
        <v>36</v>
      </c>
      <c r="U1451" s="386">
        <v>77</v>
      </c>
      <c r="V1451" s="386">
        <v>375</v>
      </c>
      <c r="W1451" s="386" t="s">
        <v>834</v>
      </c>
      <c r="X1451" s="383">
        <v>73</v>
      </c>
      <c r="Y1451" s="383">
        <v>383</v>
      </c>
      <c r="Z1451" s="386" t="s">
        <v>34</v>
      </c>
      <c r="AA1451" s="386">
        <v>70</v>
      </c>
      <c r="AB1451" s="386">
        <v>376</v>
      </c>
      <c r="AC1451" s="386" t="s">
        <v>11</v>
      </c>
      <c r="AD1451" s="383" t="s">
        <v>33</v>
      </c>
      <c r="AE1451" s="383" t="s">
        <v>36</v>
      </c>
      <c r="AF1451" s="383">
        <v>90</v>
      </c>
      <c r="AG1451" s="383" t="s">
        <v>35</v>
      </c>
      <c r="AH1451" s="383" t="s">
        <v>34</v>
      </c>
      <c r="AI1451" s="383" t="s">
        <v>36</v>
      </c>
      <c r="AJ1451" s="383" t="s">
        <v>3554</v>
      </c>
      <c r="AK1451" s="384" t="str">
        <f t="shared" si="45"/>
        <v>NO</v>
      </c>
      <c r="AL1451" s="384" t="str">
        <f t="shared" si="46"/>
        <v>Yes-SH</v>
      </c>
    </row>
    <row r="1452" spans="1:38" x14ac:dyDescent="0.25">
      <c r="A1452" s="381" t="s">
        <v>3224</v>
      </c>
      <c r="B1452" s="382" t="s">
        <v>384</v>
      </c>
      <c r="C1452" s="382" t="s">
        <v>30</v>
      </c>
      <c r="D1452" s="382" t="s">
        <v>385</v>
      </c>
      <c r="E1452" s="382" t="s">
        <v>836</v>
      </c>
      <c r="F1452" s="383">
        <v>100</v>
      </c>
      <c r="G1452" s="383">
        <v>338</v>
      </c>
      <c r="H1452" s="383" t="s">
        <v>835</v>
      </c>
      <c r="I1452" s="383">
        <v>100</v>
      </c>
      <c r="J1452" s="383">
        <v>338</v>
      </c>
      <c r="K1452" s="383" t="s">
        <v>835</v>
      </c>
      <c r="L1452" s="385">
        <v>93</v>
      </c>
      <c r="M1452" s="383">
        <v>113</v>
      </c>
      <c r="N1452" s="383" t="s">
        <v>835</v>
      </c>
      <c r="O1452" s="385"/>
      <c r="P1452" s="385"/>
      <c r="Q1452" s="386" t="s">
        <v>11</v>
      </c>
      <c r="R1452" s="383">
        <v>67</v>
      </c>
      <c r="S1452" s="383">
        <v>311</v>
      </c>
      <c r="T1452" s="386" t="s">
        <v>36</v>
      </c>
      <c r="U1452" s="386">
        <v>72</v>
      </c>
      <c r="V1452" s="386">
        <v>310</v>
      </c>
      <c r="W1452" s="386" t="s">
        <v>834</v>
      </c>
      <c r="X1452" s="383">
        <v>78</v>
      </c>
      <c r="Y1452" s="383">
        <v>311</v>
      </c>
      <c r="Z1452" s="386" t="s">
        <v>36</v>
      </c>
      <c r="AA1452" s="386">
        <v>71</v>
      </c>
      <c r="AB1452" s="386">
        <v>310</v>
      </c>
      <c r="AC1452" s="386" t="s">
        <v>834</v>
      </c>
      <c r="AD1452" s="383" t="s">
        <v>33</v>
      </c>
      <c r="AE1452" s="383" t="s">
        <v>36</v>
      </c>
      <c r="AF1452" s="383">
        <v>79</v>
      </c>
      <c r="AG1452" s="383" t="s">
        <v>35</v>
      </c>
      <c r="AH1452" s="383" t="s">
        <v>34</v>
      </c>
      <c r="AI1452" s="383" t="s">
        <v>36</v>
      </c>
      <c r="AJ1452" s="383" t="s">
        <v>3554</v>
      </c>
      <c r="AK1452" s="384" t="str">
        <f t="shared" si="45"/>
        <v>NO</v>
      </c>
      <c r="AL1452" s="384" t="str">
        <f t="shared" si="46"/>
        <v>NO</v>
      </c>
    </row>
    <row r="1453" spans="1:38" x14ac:dyDescent="0.25">
      <c r="A1453" s="381" t="s">
        <v>3224</v>
      </c>
      <c r="B1453" s="382" t="s">
        <v>386</v>
      </c>
      <c r="C1453" s="382" t="s">
        <v>30</v>
      </c>
      <c r="D1453" s="382" t="s">
        <v>387</v>
      </c>
      <c r="E1453" s="382" t="s">
        <v>836</v>
      </c>
      <c r="F1453" s="383">
        <v>100</v>
      </c>
      <c r="G1453" s="383">
        <v>323</v>
      </c>
      <c r="H1453" s="383" t="s">
        <v>835</v>
      </c>
      <c r="I1453" s="383">
        <v>100</v>
      </c>
      <c r="J1453" s="383">
        <v>323</v>
      </c>
      <c r="K1453" s="383" t="s">
        <v>835</v>
      </c>
      <c r="L1453" s="385"/>
      <c r="M1453" s="383">
        <v>94</v>
      </c>
      <c r="N1453" s="383" t="s">
        <v>835</v>
      </c>
      <c r="O1453" s="385"/>
      <c r="P1453" s="385"/>
      <c r="Q1453" s="386" t="s">
        <v>11</v>
      </c>
      <c r="R1453" s="383">
        <v>72</v>
      </c>
      <c r="S1453" s="383">
        <v>304</v>
      </c>
      <c r="T1453" s="386" t="s">
        <v>34</v>
      </c>
      <c r="U1453" s="386">
        <v>80</v>
      </c>
      <c r="V1453" s="386">
        <v>299</v>
      </c>
      <c r="W1453" s="386" t="s">
        <v>835</v>
      </c>
      <c r="X1453" s="383">
        <v>86</v>
      </c>
      <c r="Y1453" s="383">
        <v>304</v>
      </c>
      <c r="Z1453" s="386" t="s">
        <v>34</v>
      </c>
      <c r="AA1453" s="386">
        <v>80</v>
      </c>
      <c r="AB1453" s="386">
        <v>299</v>
      </c>
      <c r="AC1453" s="386" t="s">
        <v>11</v>
      </c>
      <c r="AD1453" s="383" t="s">
        <v>33</v>
      </c>
      <c r="AE1453" s="383" t="s">
        <v>36</v>
      </c>
      <c r="AF1453" s="383">
        <v>95</v>
      </c>
      <c r="AG1453" s="383" t="s">
        <v>35</v>
      </c>
      <c r="AH1453" s="383" t="s">
        <v>34</v>
      </c>
      <c r="AI1453" s="383" t="s">
        <v>36</v>
      </c>
      <c r="AJ1453" s="383" t="s">
        <v>3554</v>
      </c>
      <c r="AK1453" s="384" t="str">
        <f t="shared" si="45"/>
        <v>Yes-GM</v>
      </c>
      <c r="AL1453" s="384" t="str">
        <f t="shared" si="46"/>
        <v>Yes-AB</v>
      </c>
    </row>
    <row r="1454" spans="1:38" x14ac:dyDescent="0.25">
      <c r="A1454" s="381" t="s">
        <v>3224</v>
      </c>
      <c r="B1454" s="382" t="s">
        <v>388</v>
      </c>
      <c r="C1454" s="382" t="s">
        <v>30</v>
      </c>
      <c r="D1454" s="382" t="s">
        <v>389</v>
      </c>
      <c r="E1454" s="382" t="s">
        <v>836</v>
      </c>
      <c r="F1454" s="383">
        <v>100</v>
      </c>
      <c r="G1454" s="383">
        <v>176</v>
      </c>
      <c r="H1454" s="383" t="s">
        <v>835</v>
      </c>
      <c r="I1454" s="383">
        <v>100</v>
      </c>
      <c r="J1454" s="383">
        <v>176</v>
      </c>
      <c r="K1454" s="383" t="s">
        <v>835</v>
      </c>
      <c r="L1454" s="385"/>
      <c r="M1454" s="383">
        <v>55</v>
      </c>
      <c r="N1454" s="383" t="s">
        <v>835</v>
      </c>
      <c r="O1454" s="385"/>
      <c r="P1454" s="385"/>
      <c r="Q1454" s="386" t="s">
        <v>11</v>
      </c>
      <c r="R1454" s="383">
        <v>76</v>
      </c>
      <c r="S1454" s="383">
        <v>169</v>
      </c>
      <c r="T1454" s="386" t="s">
        <v>34</v>
      </c>
      <c r="U1454" s="386">
        <v>80</v>
      </c>
      <c r="V1454" s="386">
        <v>161</v>
      </c>
      <c r="W1454" s="386" t="s">
        <v>11</v>
      </c>
      <c r="X1454" s="383">
        <v>74</v>
      </c>
      <c r="Y1454" s="383">
        <v>169</v>
      </c>
      <c r="Z1454" s="386" t="s">
        <v>34</v>
      </c>
      <c r="AA1454" s="386">
        <v>81</v>
      </c>
      <c r="AB1454" s="386">
        <v>161</v>
      </c>
      <c r="AC1454" s="386" t="s">
        <v>11</v>
      </c>
      <c r="AD1454" s="383" t="s">
        <v>33</v>
      </c>
      <c r="AE1454" s="383" t="s">
        <v>34</v>
      </c>
      <c r="AF1454" s="383">
        <v>100</v>
      </c>
      <c r="AG1454" s="383" t="s">
        <v>35</v>
      </c>
      <c r="AH1454" s="383" t="s">
        <v>34</v>
      </c>
      <c r="AI1454" s="383" t="s">
        <v>36</v>
      </c>
      <c r="AJ1454" s="383" t="s">
        <v>3554</v>
      </c>
      <c r="AK1454" s="384" t="str">
        <f t="shared" si="45"/>
        <v>Yes-SH</v>
      </c>
      <c r="AL1454" s="384" t="str">
        <f t="shared" si="46"/>
        <v>Yes-SH</v>
      </c>
    </row>
    <row r="1455" spans="1:38" x14ac:dyDescent="0.25">
      <c r="A1455" s="381" t="s">
        <v>3224</v>
      </c>
      <c r="B1455" s="382" t="s">
        <v>390</v>
      </c>
      <c r="C1455" s="382" t="s">
        <v>30</v>
      </c>
      <c r="D1455" s="382" t="s">
        <v>391</v>
      </c>
      <c r="E1455" s="382" t="s">
        <v>836</v>
      </c>
      <c r="F1455" s="383">
        <v>100</v>
      </c>
      <c r="G1455" s="383">
        <v>172</v>
      </c>
      <c r="H1455" s="383" t="s">
        <v>835</v>
      </c>
      <c r="I1455" s="383">
        <v>100</v>
      </c>
      <c r="J1455" s="383">
        <v>172</v>
      </c>
      <c r="K1455" s="383" t="s">
        <v>835</v>
      </c>
      <c r="L1455" s="385"/>
      <c r="M1455" s="383">
        <v>52</v>
      </c>
      <c r="N1455" s="383" t="s">
        <v>835</v>
      </c>
      <c r="O1455" s="385"/>
      <c r="P1455" s="385"/>
      <c r="Q1455" s="386" t="s">
        <v>11</v>
      </c>
      <c r="R1455" s="383">
        <v>62</v>
      </c>
      <c r="S1455" s="383">
        <v>165</v>
      </c>
      <c r="T1455" s="386" t="s">
        <v>34</v>
      </c>
      <c r="U1455" s="386">
        <v>73</v>
      </c>
      <c r="V1455" s="386">
        <v>161</v>
      </c>
      <c r="W1455" s="386" t="s">
        <v>11</v>
      </c>
      <c r="X1455" s="383">
        <v>67</v>
      </c>
      <c r="Y1455" s="383">
        <v>165</v>
      </c>
      <c r="Z1455" s="386" t="s">
        <v>34</v>
      </c>
      <c r="AA1455" s="386">
        <v>67</v>
      </c>
      <c r="AB1455" s="386">
        <v>161</v>
      </c>
      <c r="AC1455" s="386" t="s">
        <v>11</v>
      </c>
      <c r="AD1455" s="383" t="s">
        <v>104</v>
      </c>
      <c r="AE1455" s="383" t="s">
        <v>36</v>
      </c>
      <c r="AF1455" s="383">
        <v>92</v>
      </c>
      <c r="AG1455" s="383" t="s">
        <v>35</v>
      </c>
      <c r="AH1455" s="383" t="s">
        <v>34</v>
      </c>
      <c r="AI1455" s="383" t="s">
        <v>36</v>
      </c>
      <c r="AJ1455" s="383" t="s">
        <v>3554</v>
      </c>
      <c r="AK1455" s="384" t="str">
        <f t="shared" si="45"/>
        <v>Yes-SH</v>
      </c>
      <c r="AL1455" s="384" t="str">
        <f t="shared" si="46"/>
        <v>Yes-SH</v>
      </c>
    </row>
    <row r="1456" spans="1:38" x14ac:dyDescent="0.25">
      <c r="A1456" s="381" t="s">
        <v>3224</v>
      </c>
      <c r="B1456" s="382" t="s">
        <v>392</v>
      </c>
      <c r="C1456" s="382" t="s">
        <v>30</v>
      </c>
      <c r="D1456" s="382" t="s">
        <v>393</v>
      </c>
      <c r="E1456" s="382" t="s">
        <v>836</v>
      </c>
      <c r="F1456" s="383">
        <v>100</v>
      </c>
      <c r="G1456" s="383">
        <v>292</v>
      </c>
      <c r="H1456" s="383" t="s">
        <v>835</v>
      </c>
      <c r="I1456" s="383">
        <v>100</v>
      </c>
      <c r="J1456" s="383">
        <v>292</v>
      </c>
      <c r="K1456" s="383" t="s">
        <v>835</v>
      </c>
      <c r="L1456" s="385"/>
      <c r="M1456" s="383">
        <v>97</v>
      </c>
      <c r="N1456" s="383" t="s">
        <v>835</v>
      </c>
      <c r="O1456" s="385"/>
      <c r="P1456" s="385"/>
      <c r="Q1456" s="386" t="s">
        <v>11</v>
      </c>
      <c r="R1456" s="383">
        <v>69</v>
      </c>
      <c r="S1456" s="383">
        <v>286</v>
      </c>
      <c r="T1456" s="386" t="s">
        <v>36</v>
      </c>
      <c r="U1456" s="386">
        <v>72</v>
      </c>
      <c r="V1456" s="386">
        <v>283</v>
      </c>
      <c r="W1456" s="386" t="s">
        <v>834</v>
      </c>
      <c r="X1456" s="383">
        <v>69</v>
      </c>
      <c r="Y1456" s="383">
        <v>286</v>
      </c>
      <c r="Z1456" s="386" t="s">
        <v>36</v>
      </c>
      <c r="AA1456" s="386">
        <v>67</v>
      </c>
      <c r="AB1456" s="386">
        <v>283</v>
      </c>
      <c r="AC1456" s="386" t="s">
        <v>834</v>
      </c>
      <c r="AD1456" s="383" t="s">
        <v>33</v>
      </c>
      <c r="AE1456" s="383" t="s">
        <v>36</v>
      </c>
      <c r="AF1456" s="383">
        <v>85</v>
      </c>
      <c r="AG1456" s="383" t="s">
        <v>35</v>
      </c>
      <c r="AH1456" s="383" t="s">
        <v>34</v>
      </c>
      <c r="AI1456" s="383" t="s">
        <v>36</v>
      </c>
      <c r="AJ1456" s="383" t="s">
        <v>3554</v>
      </c>
      <c r="AK1456" s="384" t="str">
        <f t="shared" si="45"/>
        <v>NO</v>
      </c>
      <c r="AL1456" s="384" t="str">
        <f t="shared" si="46"/>
        <v>NO</v>
      </c>
    </row>
    <row r="1457" spans="1:38" x14ac:dyDescent="0.25">
      <c r="A1457" s="381" t="s">
        <v>3224</v>
      </c>
      <c r="B1457" s="382" t="s">
        <v>394</v>
      </c>
      <c r="C1457" s="382" t="s">
        <v>30</v>
      </c>
      <c r="D1457" s="382" t="s">
        <v>395</v>
      </c>
      <c r="E1457" s="382" t="s">
        <v>836</v>
      </c>
      <c r="F1457" s="383">
        <v>100</v>
      </c>
      <c r="G1457" s="383">
        <v>276</v>
      </c>
      <c r="H1457" s="383" t="s">
        <v>835</v>
      </c>
      <c r="I1457" s="383">
        <v>100</v>
      </c>
      <c r="J1457" s="383">
        <v>276</v>
      </c>
      <c r="K1457" s="383" t="s">
        <v>835</v>
      </c>
      <c r="L1457" s="385"/>
      <c r="M1457" s="383">
        <v>82</v>
      </c>
      <c r="N1457" s="383" t="s">
        <v>835</v>
      </c>
      <c r="O1457" s="385"/>
      <c r="P1457" s="385"/>
      <c r="Q1457" s="386" t="s">
        <v>11</v>
      </c>
      <c r="R1457" s="383">
        <v>52</v>
      </c>
      <c r="S1457" s="383">
        <v>261</v>
      </c>
      <c r="T1457" s="386" t="s">
        <v>36</v>
      </c>
      <c r="U1457" s="386">
        <v>60</v>
      </c>
      <c r="V1457" s="386">
        <v>259</v>
      </c>
      <c r="W1457" s="386" t="s">
        <v>834</v>
      </c>
      <c r="X1457" s="383">
        <v>41</v>
      </c>
      <c r="Y1457" s="383">
        <v>260</v>
      </c>
      <c r="Z1457" s="386" t="s">
        <v>36</v>
      </c>
      <c r="AA1457" s="386">
        <v>30</v>
      </c>
      <c r="AB1457" s="386">
        <v>258</v>
      </c>
      <c r="AC1457" s="386" t="s">
        <v>834</v>
      </c>
      <c r="AD1457" s="383" t="s">
        <v>46</v>
      </c>
      <c r="AE1457" s="383" t="s">
        <v>36</v>
      </c>
      <c r="AF1457" s="383">
        <v>67</v>
      </c>
      <c r="AG1457" s="383" t="s">
        <v>35</v>
      </c>
      <c r="AH1457" s="383" t="s">
        <v>34</v>
      </c>
      <c r="AI1457" s="383" t="s">
        <v>36</v>
      </c>
      <c r="AJ1457" s="383" t="s">
        <v>3554</v>
      </c>
      <c r="AK1457" s="384" t="str">
        <f t="shared" si="45"/>
        <v>NO</v>
      </c>
      <c r="AL1457" s="384" t="str">
        <f t="shared" si="46"/>
        <v>NO</v>
      </c>
    </row>
    <row r="1458" spans="1:38" x14ac:dyDescent="0.25">
      <c r="A1458" s="381" t="s">
        <v>3224</v>
      </c>
      <c r="B1458" s="382" t="s">
        <v>396</v>
      </c>
      <c r="C1458" s="382" t="s">
        <v>30</v>
      </c>
      <c r="D1458" s="382" t="s">
        <v>397</v>
      </c>
      <c r="E1458" s="382" t="s">
        <v>836</v>
      </c>
      <c r="F1458" s="383">
        <v>100</v>
      </c>
      <c r="G1458" s="383">
        <v>171</v>
      </c>
      <c r="H1458" s="383" t="s">
        <v>835</v>
      </c>
      <c r="I1458" s="383">
        <v>100</v>
      </c>
      <c r="J1458" s="383">
        <v>171</v>
      </c>
      <c r="K1458" s="383" t="s">
        <v>835</v>
      </c>
      <c r="L1458" s="385"/>
      <c r="M1458" s="383">
        <v>51</v>
      </c>
      <c r="N1458" s="383" t="s">
        <v>835</v>
      </c>
      <c r="O1458" s="385"/>
      <c r="P1458" s="385"/>
      <c r="Q1458" s="386" t="s">
        <v>11</v>
      </c>
      <c r="R1458" s="383">
        <v>41</v>
      </c>
      <c r="S1458" s="383">
        <v>150</v>
      </c>
      <c r="T1458" s="386" t="s">
        <v>36</v>
      </c>
      <c r="U1458" s="386">
        <v>52</v>
      </c>
      <c r="V1458" s="386">
        <v>148</v>
      </c>
      <c r="W1458" s="386" t="s">
        <v>834</v>
      </c>
      <c r="X1458" s="383">
        <v>41</v>
      </c>
      <c r="Y1458" s="383">
        <v>150</v>
      </c>
      <c r="Z1458" s="386" t="s">
        <v>36</v>
      </c>
      <c r="AA1458" s="386">
        <v>36</v>
      </c>
      <c r="AB1458" s="386">
        <v>148</v>
      </c>
      <c r="AC1458" s="386" t="s">
        <v>834</v>
      </c>
      <c r="AD1458" s="383" t="s">
        <v>214</v>
      </c>
      <c r="AE1458" s="383" t="s">
        <v>36</v>
      </c>
      <c r="AF1458" s="383">
        <v>72</v>
      </c>
      <c r="AG1458" s="383" t="s">
        <v>35</v>
      </c>
      <c r="AH1458" s="383" t="s">
        <v>34</v>
      </c>
      <c r="AI1458" s="383" t="s">
        <v>36</v>
      </c>
      <c r="AJ1458" s="383" t="s">
        <v>3554</v>
      </c>
      <c r="AK1458" s="384" t="str">
        <f t="shared" si="45"/>
        <v>NO</v>
      </c>
      <c r="AL1458" s="384" t="str">
        <f t="shared" si="46"/>
        <v>NO</v>
      </c>
    </row>
    <row r="1459" spans="1:38" x14ac:dyDescent="0.25">
      <c r="A1459" s="381" t="s">
        <v>3224</v>
      </c>
      <c r="B1459" s="382" t="s">
        <v>398</v>
      </c>
      <c r="C1459" s="382" t="s">
        <v>30</v>
      </c>
      <c r="D1459" s="382" t="s">
        <v>399</v>
      </c>
      <c r="E1459" s="382" t="s">
        <v>836</v>
      </c>
      <c r="F1459" s="383">
        <v>100</v>
      </c>
      <c r="G1459" s="383">
        <v>80</v>
      </c>
      <c r="H1459" s="383" t="s">
        <v>835</v>
      </c>
      <c r="I1459" s="383">
        <v>100</v>
      </c>
      <c r="J1459" s="383">
        <v>80</v>
      </c>
      <c r="K1459" s="383" t="s">
        <v>835</v>
      </c>
      <c r="L1459" s="385"/>
      <c r="M1459" s="383">
        <v>22</v>
      </c>
      <c r="N1459" s="383" t="s">
        <v>11</v>
      </c>
      <c r="O1459" s="385"/>
      <c r="P1459" s="385"/>
      <c r="Q1459" s="386" t="s">
        <v>11</v>
      </c>
      <c r="R1459" s="383">
        <v>81</v>
      </c>
      <c r="S1459" s="383">
        <v>78</v>
      </c>
      <c r="T1459" s="386" t="s">
        <v>34</v>
      </c>
      <c r="U1459" s="386">
        <v>80</v>
      </c>
      <c r="V1459" s="386">
        <v>75</v>
      </c>
      <c r="W1459" s="386" t="s">
        <v>11</v>
      </c>
      <c r="X1459" s="383">
        <v>82</v>
      </c>
      <c r="Y1459" s="383">
        <v>78</v>
      </c>
      <c r="Z1459" s="386" t="s">
        <v>34</v>
      </c>
      <c r="AA1459" s="386">
        <v>79</v>
      </c>
      <c r="AB1459" s="386">
        <v>76</v>
      </c>
      <c r="AC1459" s="386" t="s">
        <v>11</v>
      </c>
      <c r="AD1459" s="383" t="s">
        <v>33</v>
      </c>
      <c r="AE1459" s="383" t="s">
        <v>34</v>
      </c>
      <c r="AF1459" s="383">
        <v>100</v>
      </c>
      <c r="AG1459" s="383" t="s">
        <v>35</v>
      </c>
      <c r="AH1459" s="383" t="s">
        <v>36</v>
      </c>
      <c r="AI1459" s="383" t="s">
        <v>36</v>
      </c>
      <c r="AJ1459" s="383" t="s">
        <v>3554</v>
      </c>
      <c r="AK1459" s="384" t="str">
        <f t="shared" si="45"/>
        <v>Yes-AB</v>
      </c>
      <c r="AL1459" s="384" t="str">
        <f t="shared" si="46"/>
        <v>Yes-AB</v>
      </c>
    </row>
    <row r="1460" spans="1:38" x14ac:dyDescent="0.25">
      <c r="A1460" s="381" t="s">
        <v>3224</v>
      </c>
      <c r="B1460" s="382" t="s">
        <v>400</v>
      </c>
      <c r="C1460" s="382" t="s">
        <v>30</v>
      </c>
      <c r="D1460" s="382" t="s">
        <v>401</v>
      </c>
      <c r="E1460" s="382" t="s">
        <v>836</v>
      </c>
      <c r="F1460" s="383">
        <v>100</v>
      </c>
      <c r="G1460" s="383">
        <v>197</v>
      </c>
      <c r="H1460" s="383" t="s">
        <v>835</v>
      </c>
      <c r="I1460" s="383">
        <v>100</v>
      </c>
      <c r="J1460" s="383">
        <v>197</v>
      </c>
      <c r="K1460" s="383" t="s">
        <v>835</v>
      </c>
      <c r="L1460" s="385">
        <v>92</v>
      </c>
      <c r="M1460" s="383">
        <v>64</v>
      </c>
      <c r="N1460" s="383" t="s">
        <v>835</v>
      </c>
      <c r="O1460" s="385"/>
      <c r="P1460" s="385"/>
      <c r="Q1460" s="386" t="s">
        <v>11</v>
      </c>
      <c r="R1460" s="383">
        <v>51</v>
      </c>
      <c r="S1460" s="383">
        <v>184</v>
      </c>
      <c r="T1460" s="386" t="s">
        <v>36</v>
      </c>
      <c r="U1460" s="386">
        <v>56</v>
      </c>
      <c r="V1460" s="386">
        <v>180</v>
      </c>
      <c r="W1460" s="386" t="s">
        <v>834</v>
      </c>
      <c r="X1460" s="383">
        <v>51</v>
      </c>
      <c r="Y1460" s="383">
        <v>184</v>
      </c>
      <c r="Z1460" s="386" t="s">
        <v>36</v>
      </c>
      <c r="AA1460" s="386">
        <v>51</v>
      </c>
      <c r="AB1460" s="386">
        <v>180</v>
      </c>
      <c r="AC1460" s="386" t="s">
        <v>834</v>
      </c>
      <c r="AD1460" s="383" t="s">
        <v>104</v>
      </c>
      <c r="AE1460" s="383" t="s">
        <v>36</v>
      </c>
      <c r="AF1460" s="383">
        <v>69</v>
      </c>
      <c r="AG1460" s="383" t="s">
        <v>35</v>
      </c>
      <c r="AH1460" s="383" t="s">
        <v>34</v>
      </c>
      <c r="AI1460" s="383" t="s">
        <v>36</v>
      </c>
      <c r="AJ1460" s="383" t="s">
        <v>3554</v>
      </c>
      <c r="AK1460" s="384" t="str">
        <f t="shared" si="45"/>
        <v>NO</v>
      </c>
      <c r="AL1460" s="384" t="str">
        <f t="shared" si="46"/>
        <v>NO</v>
      </c>
    </row>
    <row r="1461" spans="1:38" x14ac:dyDescent="0.25">
      <c r="A1461" s="381" t="s">
        <v>3224</v>
      </c>
      <c r="B1461" s="382" t="s">
        <v>402</v>
      </c>
      <c r="C1461" s="382" t="s">
        <v>30</v>
      </c>
      <c r="D1461" s="382" t="s">
        <v>403</v>
      </c>
      <c r="E1461" s="382" t="s">
        <v>836</v>
      </c>
      <c r="F1461" s="383">
        <v>100</v>
      </c>
      <c r="G1461" s="383">
        <v>141</v>
      </c>
      <c r="H1461" s="383" t="s">
        <v>835</v>
      </c>
      <c r="I1461" s="383">
        <v>100</v>
      </c>
      <c r="J1461" s="383">
        <v>141</v>
      </c>
      <c r="K1461" s="383" t="s">
        <v>835</v>
      </c>
      <c r="L1461" s="385"/>
      <c r="M1461" s="383">
        <v>47</v>
      </c>
      <c r="N1461" s="383" t="s">
        <v>835</v>
      </c>
      <c r="O1461" s="385"/>
      <c r="P1461" s="385"/>
      <c r="Q1461" s="386" t="s">
        <v>11</v>
      </c>
      <c r="R1461" s="383">
        <v>48</v>
      </c>
      <c r="S1461" s="383">
        <v>130</v>
      </c>
      <c r="T1461" s="386" t="s">
        <v>36</v>
      </c>
      <c r="U1461" s="386">
        <v>57</v>
      </c>
      <c r="V1461" s="386">
        <v>129</v>
      </c>
      <c r="W1461" s="386" t="s">
        <v>834</v>
      </c>
      <c r="X1461" s="383">
        <v>54</v>
      </c>
      <c r="Y1461" s="383">
        <v>131</v>
      </c>
      <c r="Z1461" s="386" t="s">
        <v>34</v>
      </c>
      <c r="AA1461" s="386">
        <v>56</v>
      </c>
      <c r="AB1461" s="386">
        <v>131</v>
      </c>
      <c r="AC1461" s="386" t="s">
        <v>11</v>
      </c>
      <c r="AD1461" s="383" t="s">
        <v>57</v>
      </c>
      <c r="AE1461" s="383" t="s">
        <v>36</v>
      </c>
      <c r="AF1461" s="383">
        <v>87</v>
      </c>
      <c r="AG1461" s="383" t="s">
        <v>35</v>
      </c>
      <c r="AH1461" s="383" t="s">
        <v>34</v>
      </c>
      <c r="AI1461" s="383" t="s">
        <v>36</v>
      </c>
      <c r="AJ1461" s="383" t="s">
        <v>3554</v>
      </c>
      <c r="AK1461" s="384" t="str">
        <f t="shared" si="45"/>
        <v>NO</v>
      </c>
      <c r="AL1461" s="384" t="str">
        <f t="shared" si="46"/>
        <v>Yes-SH</v>
      </c>
    </row>
    <row r="1462" spans="1:38" x14ac:dyDescent="0.25">
      <c r="A1462" s="381" t="s">
        <v>3224</v>
      </c>
      <c r="B1462" s="382" t="s">
        <v>404</v>
      </c>
      <c r="C1462" s="382" t="s">
        <v>30</v>
      </c>
      <c r="D1462" s="382" t="s">
        <v>405</v>
      </c>
      <c r="E1462" s="382" t="s">
        <v>836</v>
      </c>
      <c r="F1462" s="383">
        <v>100</v>
      </c>
      <c r="G1462" s="383">
        <v>396</v>
      </c>
      <c r="H1462" s="383" t="s">
        <v>835</v>
      </c>
      <c r="I1462" s="383">
        <v>99</v>
      </c>
      <c r="J1462" s="383">
        <v>395</v>
      </c>
      <c r="K1462" s="383" t="s">
        <v>835</v>
      </c>
      <c r="L1462" s="385"/>
      <c r="M1462" s="383">
        <v>130</v>
      </c>
      <c r="N1462" s="383" t="s">
        <v>835</v>
      </c>
      <c r="O1462" s="385"/>
      <c r="P1462" s="385"/>
      <c r="Q1462" s="386" t="s">
        <v>11</v>
      </c>
      <c r="R1462" s="383">
        <v>55</v>
      </c>
      <c r="S1462" s="383">
        <v>374</v>
      </c>
      <c r="T1462" s="386" t="s">
        <v>36</v>
      </c>
      <c r="U1462" s="386">
        <v>65</v>
      </c>
      <c r="V1462" s="386">
        <v>367</v>
      </c>
      <c r="W1462" s="386" t="s">
        <v>834</v>
      </c>
      <c r="X1462" s="383">
        <v>69</v>
      </c>
      <c r="Y1462" s="383">
        <v>374</v>
      </c>
      <c r="Z1462" s="386" t="s">
        <v>34</v>
      </c>
      <c r="AA1462" s="386">
        <v>71</v>
      </c>
      <c r="AB1462" s="386">
        <v>368</v>
      </c>
      <c r="AC1462" s="386" t="s">
        <v>11</v>
      </c>
      <c r="AD1462" s="383" t="s">
        <v>33</v>
      </c>
      <c r="AE1462" s="383" t="s">
        <v>36</v>
      </c>
      <c r="AF1462" s="383">
        <v>87</v>
      </c>
      <c r="AG1462" s="383" t="s">
        <v>35</v>
      </c>
      <c r="AH1462" s="383" t="s">
        <v>34</v>
      </c>
      <c r="AI1462" s="383" t="s">
        <v>36</v>
      </c>
      <c r="AJ1462" s="383" t="s">
        <v>3554</v>
      </c>
      <c r="AK1462" s="384" t="str">
        <f t="shared" si="45"/>
        <v>NO</v>
      </c>
      <c r="AL1462" s="384" t="str">
        <f t="shared" si="46"/>
        <v>Yes-SH</v>
      </c>
    </row>
    <row r="1463" spans="1:38" x14ac:dyDescent="0.25">
      <c r="A1463" s="381" t="s">
        <v>3224</v>
      </c>
      <c r="B1463" s="382" t="s">
        <v>406</v>
      </c>
      <c r="C1463" s="382" t="s">
        <v>30</v>
      </c>
      <c r="D1463" s="382" t="s">
        <v>407</v>
      </c>
      <c r="E1463" s="382" t="s">
        <v>836</v>
      </c>
      <c r="F1463" s="383">
        <v>100</v>
      </c>
      <c r="G1463" s="383">
        <v>200</v>
      </c>
      <c r="H1463" s="383" t="s">
        <v>835</v>
      </c>
      <c r="I1463" s="383">
        <v>100</v>
      </c>
      <c r="J1463" s="383">
        <v>200</v>
      </c>
      <c r="K1463" s="383" t="s">
        <v>835</v>
      </c>
      <c r="L1463" s="385">
        <v>89</v>
      </c>
      <c r="M1463" s="383">
        <v>65</v>
      </c>
      <c r="N1463" s="383" t="s">
        <v>835</v>
      </c>
      <c r="O1463" s="385"/>
      <c r="P1463" s="385"/>
      <c r="Q1463" s="386" t="s">
        <v>11</v>
      </c>
      <c r="R1463" s="383">
        <v>46</v>
      </c>
      <c r="S1463" s="383">
        <v>192</v>
      </c>
      <c r="T1463" s="386" t="s">
        <v>36</v>
      </c>
      <c r="U1463" s="386">
        <v>54</v>
      </c>
      <c r="V1463" s="386">
        <v>188</v>
      </c>
      <c r="W1463" s="386" t="s">
        <v>834</v>
      </c>
      <c r="X1463" s="383">
        <v>74</v>
      </c>
      <c r="Y1463" s="383">
        <v>192</v>
      </c>
      <c r="Z1463" s="386" t="s">
        <v>34</v>
      </c>
      <c r="AA1463" s="386">
        <v>72</v>
      </c>
      <c r="AB1463" s="386">
        <v>189</v>
      </c>
      <c r="AC1463" s="386" t="s">
        <v>11</v>
      </c>
      <c r="AD1463" s="383" t="s">
        <v>57</v>
      </c>
      <c r="AE1463" s="383" t="s">
        <v>36</v>
      </c>
      <c r="AF1463" s="383">
        <v>90</v>
      </c>
      <c r="AG1463" s="383" t="s">
        <v>35</v>
      </c>
      <c r="AH1463" s="383" t="s">
        <v>34</v>
      </c>
      <c r="AI1463" s="383" t="s">
        <v>36</v>
      </c>
      <c r="AJ1463" s="383" t="s">
        <v>3554</v>
      </c>
      <c r="AK1463" s="384" t="str">
        <f t="shared" si="45"/>
        <v>NO</v>
      </c>
      <c r="AL1463" s="384" t="str">
        <f t="shared" si="46"/>
        <v>Yes-SH</v>
      </c>
    </row>
    <row r="1464" spans="1:38" x14ac:dyDescent="0.25">
      <c r="A1464" s="381" t="s">
        <v>3224</v>
      </c>
      <c r="B1464" s="382" t="s">
        <v>408</v>
      </c>
      <c r="C1464" s="382" t="s">
        <v>30</v>
      </c>
      <c r="D1464" s="382" t="s">
        <v>409</v>
      </c>
      <c r="E1464" s="382" t="s">
        <v>836</v>
      </c>
      <c r="F1464" s="383">
        <v>100</v>
      </c>
      <c r="G1464" s="383">
        <v>254</v>
      </c>
      <c r="H1464" s="383" t="s">
        <v>835</v>
      </c>
      <c r="I1464" s="383">
        <v>100</v>
      </c>
      <c r="J1464" s="383">
        <v>254</v>
      </c>
      <c r="K1464" s="383" t="s">
        <v>835</v>
      </c>
      <c r="L1464" s="385"/>
      <c r="M1464" s="383">
        <v>94</v>
      </c>
      <c r="N1464" s="383" t="s">
        <v>835</v>
      </c>
      <c r="O1464" s="385"/>
      <c r="P1464" s="385"/>
      <c r="Q1464" s="386" t="s">
        <v>11</v>
      </c>
      <c r="R1464" s="383">
        <v>71</v>
      </c>
      <c r="S1464" s="383">
        <v>241</v>
      </c>
      <c r="T1464" s="386" t="s">
        <v>36</v>
      </c>
      <c r="U1464" s="386">
        <v>72</v>
      </c>
      <c r="V1464" s="386">
        <v>239</v>
      </c>
      <c r="W1464" s="386" t="s">
        <v>834</v>
      </c>
      <c r="X1464" s="383">
        <v>77</v>
      </c>
      <c r="Y1464" s="383">
        <v>241</v>
      </c>
      <c r="Z1464" s="386" t="s">
        <v>36</v>
      </c>
      <c r="AA1464" s="386">
        <v>70</v>
      </c>
      <c r="AB1464" s="386">
        <v>239</v>
      </c>
      <c r="AC1464" s="386" t="s">
        <v>834</v>
      </c>
      <c r="AD1464" s="383" t="s">
        <v>33</v>
      </c>
      <c r="AE1464" s="383" t="s">
        <v>36</v>
      </c>
      <c r="AF1464" s="383">
        <v>85</v>
      </c>
      <c r="AG1464" s="383" t="s">
        <v>35</v>
      </c>
      <c r="AH1464" s="383" t="s">
        <v>34</v>
      </c>
      <c r="AI1464" s="383" t="s">
        <v>36</v>
      </c>
      <c r="AJ1464" s="383" t="s">
        <v>3554</v>
      </c>
      <c r="AK1464" s="384" t="str">
        <f t="shared" si="45"/>
        <v>NO</v>
      </c>
      <c r="AL1464" s="384" t="str">
        <f t="shared" si="46"/>
        <v>NO</v>
      </c>
    </row>
    <row r="1465" spans="1:38" x14ac:dyDescent="0.25">
      <c r="A1465" s="381" t="s">
        <v>3224</v>
      </c>
      <c r="B1465" s="382" t="s">
        <v>410</v>
      </c>
      <c r="C1465" s="382" t="s">
        <v>30</v>
      </c>
      <c r="D1465" s="382" t="s">
        <v>411</v>
      </c>
      <c r="E1465" s="382" t="s">
        <v>836</v>
      </c>
      <c r="F1465" s="383">
        <v>100</v>
      </c>
      <c r="G1465" s="383">
        <v>218</v>
      </c>
      <c r="H1465" s="383" t="s">
        <v>835</v>
      </c>
      <c r="I1465" s="383">
        <v>100</v>
      </c>
      <c r="J1465" s="383">
        <v>218</v>
      </c>
      <c r="K1465" s="383" t="s">
        <v>835</v>
      </c>
      <c r="L1465" s="385">
        <v>92</v>
      </c>
      <c r="M1465" s="383">
        <v>63</v>
      </c>
      <c r="N1465" s="383" t="s">
        <v>835</v>
      </c>
      <c r="O1465" s="385"/>
      <c r="P1465" s="385"/>
      <c r="Q1465" s="386" t="s">
        <v>11</v>
      </c>
      <c r="R1465" s="383">
        <v>60</v>
      </c>
      <c r="S1465" s="383">
        <v>202</v>
      </c>
      <c r="T1465" s="386" t="s">
        <v>34</v>
      </c>
      <c r="U1465" s="386">
        <v>64</v>
      </c>
      <c r="V1465" s="386">
        <v>199</v>
      </c>
      <c r="W1465" s="386" t="s">
        <v>11</v>
      </c>
      <c r="X1465" s="383">
        <v>62</v>
      </c>
      <c r="Y1465" s="383">
        <v>202</v>
      </c>
      <c r="Z1465" s="386" t="s">
        <v>34</v>
      </c>
      <c r="AA1465" s="386">
        <v>64</v>
      </c>
      <c r="AB1465" s="386">
        <v>199</v>
      </c>
      <c r="AC1465" s="386" t="s">
        <v>11</v>
      </c>
      <c r="AD1465" s="383" t="s">
        <v>57</v>
      </c>
      <c r="AE1465" s="383" t="s">
        <v>34</v>
      </c>
      <c r="AF1465" s="383">
        <v>100</v>
      </c>
      <c r="AG1465" s="383" t="s">
        <v>35</v>
      </c>
      <c r="AH1465" s="383" t="s">
        <v>34</v>
      </c>
      <c r="AI1465" s="383" t="s">
        <v>36</v>
      </c>
      <c r="AJ1465" s="383" t="s">
        <v>3554</v>
      </c>
      <c r="AK1465" s="384" t="str">
        <f t="shared" si="45"/>
        <v>Yes-SH</v>
      </c>
      <c r="AL1465" s="384" t="str">
        <f t="shared" si="46"/>
        <v>Yes-SH</v>
      </c>
    </row>
    <row r="1466" spans="1:38" x14ac:dyDescent="0.25">
      <c r="A1466" s="381" t="s">
        <v>3224</v>
      </c>
      <c r="B1466" s="382" t="s">
        <v>412</v>
      </c>
      <c r="C1466" s="382" t="s">
        <v>30</v>
      </c>
      <c r="D1466" s="382" t="s">
        <v>413</v>
      </c>
      <c r="E1466" s="382" t="s">
        <v>836</v>
      </c>
      <c r="F1466" s="383">
        <v>100</v>
      </c>
      <c r="G1466" s="383">
        <v>386</v>
      </c>
      <c r="H1466" s="383" t="s">
        <v>835</v>
      </c>
      <c r="I1466" s="383">
        <v>100</v>
      </c>
      <c r="J1466" s="383">
        <v>386</v>
      </c>
      <c r="K1466" s="383" t="s">
        <v>835</v>
      </c>
      <c r="L1466" s="385"/>
      <c r="M1466" s="383">
        <v>114</v>
      </c>
      <c r="N1466" s="383" t="s">
        <v>835</v>
      </c>
      <c r="O1466" s="385"/>
      <c r="P1466" s="385"/>
      <c r="Q1466" s="386" t="s">
        <v>11</v>
      </c>
      <c r="R1466" s="383">
        <v>66</v>
      </c>
      <c r="S1466" s="383">
        <v>362</v>
      </c>
      <c r="T1466" s="386" t="s">
        <v>34</v>
      </c>
      <c r="U1466" s="386">
        <v>72</v>
      </c>
      <c r="V1466" s="386">
        <v>359</v>
      </c>
      <c r="W1466" s="386" t="s">
        <v>11</v>
      </c>
      <c r="X1466" s="383">
        <v>71</v>
      </c>
      <c r="Y1466" s="383">
        <v>362</v>
      </c>
      <c r="Z1466" s="386" t="s">
        <v>34</v>
      </c>
      <c r="AA1466" s="386">
        <v>72</v>
      </c>
      <c r="AB1466" s="386">
        <v>359</v>
      </c>
      <c r="AC1466" s="386" t="s">
        <v>11</v>
      </c>
      <c r="AD1466" s="383" t="s">
        <v>33</v>
      </c>
      <c r="AE1466" s="383" t="s">
        <v>36</v>
      </c>
      <c r="AF1466" s="383">
        <v>97</v>
      </c>
      <c r="AG1466" s="383" t="s">
        <v>35</v>
      </c>
      <c r="AH1466" s="383" t="s">
        <v>34</v>
      </c>
      <c r="AI1466" s="383" t="s">
        <v>36</v>
      </c>
      <c r="AJ1466" s="383" t="s">
        <v>3554</v>
      </c>
      <c r="AK1466" s="384" t="str">
        <f t="shared" si="45"/>
        <v>Yes-SH</v>
      </c>
      <c r="AL1466" s="384" t="str">
        <f t="shared" si="46"/>
        <v>Yes-SH</v>
      </c>
    </row>
    <row r="1467" spans="1:38" x14ac:dyDescent="0.25">
      <c r="A1467" s="381" t="s">
        <v>3224</v>
      </c>
      <c r="B1467" s="382" t="s">
        <v>414</v>
      </c>
      <c r="C1467" s="382" t="s">
        <v>30</v>
      </c>
      <c r="D1467" s="382" t="s">
        <v>415</v>
      </c>
      <c r="E1467" s="382" t="s">
        <v>836</v>
      </c>
      <c r="F1467" s="383">
        <v>100</v>
      </c>
      <c r="G1467" s="383">
        <v>155</v>
      </c>
      <c r="H1467" s="383" t="s">
        <v>835</v>
      </c>
      <c r="I1467" s="383">
        <v>100</v>
      </c>
      <c r="J1467" s="383">
        <v>155</v>
      </c>
      <c r="K1467" s="383" t="s">
        <v>835</v>
      </c>
      <c r="L1467" s="385"/>
      <c r="M1467" s="383">
        <v>0</v>
      </c>
      <c r="N1467" s="383" t="s">
        <v>11</v>
      </c>
      <c r="O1467" s="385"/>
      <c r="P1467" s="385"/>
      <c r="Q1467" s="386" t="s">
        <v>11</v>
      </c>
      <c r="R1467" s="383">
        <v>57</v>
      </c>
      <c r="S1467" s="383">
        <v>148</v>
      </c>
      <c r="T1467" s="386" t="s">
        <v>36</v>
      </c>
      <c r="U1467" s="386">
        <v>57</v>
      </c>
      <c r="V1467" s="386">
        <v>148</v>
      </c>
      <c r="W1467" s="386" t="s">
        <v>834</v>
      </c>
      <c r="X1467" s="383">
        <v>80</v>
      </c>
      <c r="Y1467" s="383">
        <v>148</v>
      </c>
      <c r="Z1467" s="386" t="s">
        <v>34</v>
      </c>
      <c r="AA1467" s="386">
        <v>78</v>
      </c>
      <c r="AB1467" s="386">
        <v>148</v>
      </c>
      <c r="AC1467" s="386" t="s">
        <v>11</v>
      </c>
      <c r="AD1467" s="383"/>
      <c r="AE1467" s="383" t="s">
        <v>36</v>
      </c>
      <c r="AF1467" s="383">
        <v>90</v>
      </c>
      <c r="AG1467" s="383" t="s">
        <v>35</v>
      </c>
      <c r="AH1467" s="383" t="s">
        <v>34</v>
      </c>
      <c r="AI1467" s="383" t="s">
        <v>36</v>
      </c>
      <c r="AJ1467" s="383" t="s">
        <v>3554</v>
      </c>
      <c r="AK1467" s="384" t="str">
        <f t="shared" si="45"/>
        <v>NO</v>
      </c>
      <c r="AL1467" s="384" t="str">
        <f t="shared" si="46"/>
        <v>Yes-AB</v>
      </c>
    </row>
    <row r="1468" spans="1:38" x14ac:dyDescent="0.25">
      <c r="A1468" s="381" t="s">
        <v>3224</v>
      </c>
      <c r="B1468" s="382" t="s">
        <v>416</v>
      </c>
      <c r="C1468" s="382" t="s">
        <v>30</v>
      </c>
      <c r="D1468" s="382" t="s">
        <v>417</v>
      </c>
      <c r="E1468" s="382" t="s">
        <v>836</v>
      </c>
      <c r="F1468" s="383">
        <v>100</v>
      </c>
      <c r="G1468" s="383">
        <v>117</v>
      </c>
      <c r="H1468" s="383" t="s">
        <v>835</v>
      </c>
      <c r="I1468" s="383">
        <v>100</v>
      </c>
      <c r="J1468" s="383">
        <v>117</v>
      </c>
      <c r="K1468" s="383" t="s">
        <v>835</v>
      </c>
      <c r="L1468" s="385"/>
      <c r="M1468" s="383">
        <v>40</v>
      </c>
      <c r="N1468" s="383" t="s">
        <v>835</v>
      </c>
      <c r="O1468" s="385"/>
      <c r="P1468" s="385"/>
      <c r="Q1468" s="386" t="s">
        <v>11</v>
      </c>
      <c r="R1468" s="383">
        <v>51</v>
      </c>
      <c r="S1468" s="383">
        <v>109</v>
      </c>
      <c r="T1468" s="386" t="s">
        <v>34</v>
      </c>
      <c r="U1468" s="386">
        <v>62</v>
      </c>
      <c r="V1468" s="386">
        <v>109</v>
      </c>
      <c r="W1468" s="386" t="s">
        <v>11</v>
      </c>
      <c r="X1468" s="383">
        <v>51</v>
      </c>
      <c r="Y1468" s="383">
        <v>109</v>
      </c>
      <c r="Z1468" s="386" t="s">
        <v>36</v>
      </c>
      <c r="AA1468" s="386">
        <v>50</v>
      </c>
      <c r="AB1468" s="386">
        <v>109</v>
      </c>
      <c r="AC1468" s="386" t="s">
        <v>834</v>
      </c>
      <c r="AD1468" s="383" t="s">
        <v>57</v>
      </c>
      <c r="AE1468" s="383" t="s">
        <v>36</v>
      </c>
      <c r="AF1468" s="383">
        <v>92</v>
      </c>
      <c r="AG1468" s="383" t="s">
        <v>35</v>
      </c>
      <c r="AH1468" s="383" t="s">
        <v>34</v>
      </c>
      <c r="AI1468" s="383" t="s">
        <v>36</v>
      </c>
      <c r="AJ1468" s="383" t="s">
        <v>3554</v>
      </c>
      <c r="AK1468" s="384" t="str">
        <f t="shared" si="45"/>
        <v>Yes-SH</v>
      </c>
      <c r="AL1468" s="384" t="str">
        <f t="shared" si="46"/>
        <v>NO</v>
      </c>
    </row>
    <row r="1469" spans="1:38" x14ac:dyDescent="0.25">
      <c r="A1469" s="381" t="s">
        <v>3224</v>
      </c>
      <c r="B1469" s="382" t="s">
        <v>418</v>
      </c>
      <c r="C1469" s="382" t="s">
        <v>30</v>
      </c>
      <c r="D1469" s="382" t="s">
        <v>419</v>
      </c>
      <c r="E1469" s="382" t="s">
        <v>836</v>
      </c>
      <c r="F1469" s="383">
        <v>100</v>
      </c>
      <c r="G1469" s="383">
        <v>439</v>
      </c>
      <c r="H1469" s="383" t="s">
        <v>835</v>
      </c>
      <c r="I1469" s="383">
        <v>100</v>
      </c>
      <c r="J1469" s="383">
        <v>439</v>
      </c>
      <c r="K1469" s="383" t="s">
        <v>835</v>
      </c>
      <c r="L1469" s="385"/>
      <c r="M1469" s="383">
        <v>131</v>
      </c>
      <c r="N1469" s="383" t="s">
        <v>835</v>
      </c>
      <c r="O1469" s="385"/>
      <c r="P1469" s="385"/>
      <c r="Q1469" s="386" t="s">
        <v>11</v>
      </c>
      <c r="R1469" s="383">
        <v>49</v>
      </c>
      <c r="S1469" s="383">
        <v>422</v>
      </c>
      <c r="T1469" s="386" t="s">
        <v>36</v>
      </c>
      <c r="U1469" s="386">
        <v>58</v>
      </c>
      <c r="V1469" s="386">
        <v>421</v>
      </c>
      <c r="W1469" s="386" t="s">
        <v>834</v>
      </c>
      <c r="X1469" s="383">
        <v>50</v>
      </c>
      <c r="Y1469" s="383">
        <v>422</v>
      </c>
      <c r="Z1469" s="386" t="s">
        <v>36</v>
      </c>
      <c r="AA1469" s="386">
        <v>51</v>
      </c>
      <c r="AB1469" s="386">
        <v>421</v>
      </c>
      <c r="AC1469" s="386" t="s">
        <v>834</v>
      </c>
      <c r="AD1469" s="383" t="s">
        <v>57</v>
      </c>
      <c r="AE1469" s="383" t="s">
        <v>36</v>
      </c>
      <c r="AF1469" s="383">
        <v>79</v>
      </c>
      <c r="AG1469" s="383" t="s">
        <v>35</v>
      </c>
      <c r="AH1469" s="383" t="s">
        <v>34</v>
      </c>
      <c r="AI1469" s="383" t="s">
        <v>36</v>
      </c>
      <c r="AJ1469" s="383" t="s">
        <v>3554</v>
      </c>
      <c r="AK1469" s="384" t="str">
        <f t="shared" si="45"/>
        <v>NO</v>
      </c>
      <c r="AL1469" s="384" t="str">
        <f t="shared" si="46"/>
        <v>NO</v>
      </c>
    </row>
    <row r="1470" spans="1:38" x14ac:dyDescent="0.25">
      <c r="A1470" s="381" t="s">
        <v>3224</v>
      </c>
      <c r="B1470" s="382" t="s">
        <v>420</v>
      </c>
      <c r="C1470" s="382" t="s">
        <v>30</v>
      </c>
      <c r="D1470" s="382" t="s">
        <v>421</v>
      </c>
      <c r="E1470" s="382" t="s">
        <v>836</v>
      </c>
      <c r="F1470" s="383">
        <v>100</v>
      </c>
      <c r="G1470" s="383">
        <v>333</v>
      </c>
      <c r="H1470" s="383" t="s">
        <v>835</v>
      </c>
      <c r="I1470" s="383">
        <v>100</v>
      </c>
      <c r="J1470" s="383">
        <v>333</v>
      </c>
      <c r="K1470" s="383" t="s">
        <v>835</v>
      </c>
      <c r="L1470" s="385"/>
      <c r="M1470" s="383">
        <v>103</v>
      </c>
      <c r="N1470" s="383" t="s">
        <v>835</v>
      </c>
      <c r="O1470" s="385"/>
      <c r="P1470" s="385"/>
      <c r="Q1470" s="386" t="s">
        <v>11</v>
      </c>
      <c r="R1470" s="383">
        <v>75</v>
      </c>
      <c r="S1470" s="383">
        <v>318</v>
      </c>
      <c r="T1470" s="386" t="s">
        <v>34</v>
      </c>
      <c r="U1470" s="386">
        <v>73</v>
      </c>
      <c r="V1470" s="386">
        <v>312</v>
      </c>
      <c r="W1470" s="386" t="s">
        <v>11</v>
      </c>
      <c r="X1470" s="383">
        <v>71</v>
      </c>
      <c r="Y1470" s="383">
        <v>318</v>
      </c>
      <c r="Z1470" s="386" t="s">
        <v>36</v>
      </c>
      <c r="AA1470" s="386">
        <v>69</v>
      </c>
      <c r="AB1470" s="386">
        <v>313</v>
      </c>
      <c r="AC1470" s="386" t="s">
        <v>834</v>
      </c>
      <c r="AD1470" s="383" t="s">
        <v>33</v>
      </c>
      <c r="AE1470" s="383" t="s">
        <v>36</v>
      </c>
      <c r="AF1470" s="383">
        <v>85</v>
      </c>
      <c r="AG1470" s="383" t="s">
        <v>40</v>
      </c>
      <c r="AH1470" s="383" t="s">
        <v>36</v>
      </c>
      <c r="AI1470" s="383" t="s">
        <v>36</v>
      </c>
      <c r="AJ1470" s="383" t="s">
        <v>3554</v>
      </c>
      <c r="AK1470" s="384" t="str">
        <f t="shared" si="45"/>
        <v>Yes-SH</v>
      </c>
      <c r="AL1470" s="384" t="str">
        <f t="shared" si="46"/>
        <v>NO</v>
      </c>
    </row>
    <row r="1471" spans="1:38" x14ac:dyDescent="0.25">
      <c r="A1471" s="381" t="s">
        <v>3224</v>
      </c>
      <c r="B1471" s="382" t="s">
        <v>422</v>
      </c>
      <c r="C1471" s="382" t="s">
        <v>30</v>
      </c>
      <c r="D1471" s="382" t="s">
        <v>423</v>
      </c>
      <c r="E1471" s="382" t="s">
        <v>836</v>
      </c>
      <c r="F1471" s="383">
        <v>100</v>
      </c>
      <c r="G1471" s="383">
        <v>187</v>
      </c>
      <c r="H1471" s="383" t="s">
        <v>835</v>
      </c>
      <c r="I1471" s="383">
        <v>100</v>
      </c>
      <c r="J1471" s="383">
        <v>187</v>
      </c>
      <c r="K1471" s="383" t="s">
        <v>835</v>
      </c>
      <c r="L1471" s="385"/>
      <c r="M1471" s="383">
        <v>68</v>
      </c>
      <c r="N1471" s="383" t="s">
        <v>835</v>
      </c>
      <c r="O1471" s="385"/>
      <c r="P1471" s="385"/>
      <c r="Q1471" s="386" t="s">
        <v>11</v>
      </c>
      <c r="R1471" s="383">
        <v>73</v>
      </c>
      <c r="S1471" s="383">
        <v>180</v>
      </c>
      <c r="T1471" s="386" t="s">
        <v>36</v>
      </c>
      <c r="U1471" s="386">
        <v>75</v>
      </c>
      <c r="V1471" s="386">
        <v>178</v>
      </c>
      <c r="W1471" s="386" t="s">
        <v>834</v>
      </c>
      <c r="X1471" s="383">
        <v>79</v>
      </c>
      <c r="Y1471" s="383">
        <v>179</v>
      </c>
      <c r="Z1471" s="386" t="s">
        <v>34</v>
      </c>
      <c r="AA1471" s="386">
        <v>78</v>
      </c>
      <c r="AB1471" s="386">
        <v>177</v>
      </c>
      <c r="AC1471" s="386" t="s">
        <v>11</v>
      </c>
      <c r="AD1471" s="383" t="s">
        <v>33</v>
      </c>
      <c r="AE1471" s="383" t="s">
        <v>36</v>
      </c>
      <c r="AF1471" s="383">
        <v>92</v>
      </c>
      <c r="AG1471" s="383" t="s">
        <v>35</v>
      </c>
      <c r="AH1471" s="383" t="s">
        <v>34</v>
      </c>
      <c r="AI1471" s="383" t="s">
        <v>36</v>
      </c>
      <c r="AJ1471" s="383" t="s">
        <v>3554</v>
      </c>
      <c r="AK1471" s="384" t="str">
        <f t="shared" si="45"/>
        <v>NO</v>
      </c>
      <c r="AL1471" s="384" t="str">
        <f t="shared" si="46"/>
        <v>Yes-SH</v>
      </c>
    </row>
    <row r="1472" spans="1:38" x14ac:dyDescent="0.25">
      <c r="A1472" s="381" t="s">
        <v>3224</v>
      </c>
      <c r="B1472" s="382" t="s">
        <v>424</v>
      </c>
      <c r="C1472" s="382" t="s">
        <v>30</v>
      </c>
      <c r="D1472" s="382" t="s">
        <v>425</v>
      </c>
      <c r="E1472" s="382" t="s">
        <v>836</v>
      </c>
      <c r="F1472" s="383">
        <v>100</v>
      </c>
      <c r="G1472" s="383">
        <v>337</v>
      </c>
      <c r="H1472" s="383" t="s">
        <v>835</v>
      </c>
      <c r="I1472" s="383">
        <v>100</v>
      </c>
      <c r="J1472" s="383">
        <v>337</v>
      </c>
      <c r="K1472" s="383" t="s">
        <v>835</v>
      </c>
      <c r="L1472" s="385">
        <v>93</v>
      </c>
      <c r="M1472" s="383">
        <v>105</v>
      </c>
      <c r="N1472" s="383" t="s">
        <v>835</v>
      </c>
      <c r="O1472" s="385"/>
      <c r="P1472" s="385"/>
      <c r="Q1472" s="386" t="s">
        <v>11</v>
      </c>
      <c r="R1472" s="383">
        <v>74</v>
      </c>
      <c r="S1472" s="383">
        <v>316</v>
      </c>
      <c r="T1472" s="386" t="s">
        <v>36</v>
      </c>
      <c r="U1472" s="386">
        <v>78</v>
      </c>
      <c r="V1472" s="386">
        <v>315</v>
      </c>
      <c r="W1472" s="386" t="s">
        <v>834</v>
      </c>
      <c r="X1472" s="383">
        <v>86</v>
      </c>
      <c r="Y1472" s="383">
        <v>316</v>
      </c>
      <c r="Z1472" s="386" t="s">
        <v>34</v>
      </c>
      <c r="AA1472" s="386">
        <v>85</v>
      </c>
      <c r="AB1472" s="386">
        <v>315</v>
      </c>
      <c r="AC1472" s="386" t="s">
        <v>11</v>
      </c>
      <c r="AD1472" s="383" t="s">
        <v>33</v>
      </c>
      <c r="AE1472" s="383" t="s">
        <v>36</v>
      </c>
      <c r="AF1472" s="383">
        <v>95</v>
      </c>
      <c r="AG1472" s="383" t="s">
        <v>35</v>
      </c>
      <c r="AH1472" s="383" t="s">
        <v>34</v>
      </c>
      <c r="AI1472" s="383" t="s">
        <v>36</v>
      </c>
      <c r="AJ1472" s="383" t="s">
        <v>3554</v>
      </c>
      <c r="AK1472" s="384" t="str">
        <f t="shared" si="45"/>
        <v>NO</v>
      </c>
      <c r="AL1472" s="384" t="str">
        <f t="shared" si="46"/>
        <v>Yes-AB</v>
      </c>
    </row>
    <row r="1473" spans="1:38" x14ac:dyDescent="0.25">
      <c r="A1473" s="381" t="s">
        <v>3224</v>
      </c>
      <c r="B1473" s="382" t="s">
        <v>426</v>
      </c>
      <c r="C1473" s="382" t="s">
        <v>30</v>
      </c>
      <c r="D1473" s="382" t="s">
        <v>427</v>
      </c>
      <c r="E1473" s="382" t="s">
        <v>836</v>
      </c>
      <c r="F1473" s="383">
        <v>100</v>
      </c>
      <c r="G1473" s="383">
        <v>232</v>
      </c>
      <c r="H1473" s="383" t="s">
        <v>835</v>
      </c>
      <c r="I1473" s="383">
        <v>100</v>
      </c>
      <c r="J1473" s="383">
        <v>232</v>
      </c>
      <c r="K1473" s="383" t="s">
        <v>835</v>
      </c>
      <c r="L1473" s="385"/>
      <c r="M1473" s="383">
        <v>77</v>
      </c>
      <c r="N1473" s="383" t="s">
        <v>835</v>
      </c>
      <c r="O1473" s="385"/>
      <c r="P1473" s="385"/>
      <c r="Q1473" s="386" t="s">
        <v>11</v>
      </c>
      <c r="R1473" s="383">
        <v>77</v>
      </c>
      <c r="S1473" s="383">
        <v>216</v>
      </c>
      <c r="T1473" s="386" t="s">
        <v>34</v>
      </c>
      <c r="U1473" s="386">
        <v>81</v>
      </c>
      <c r="V1473" s="386">
        <v>216</v>
      </c>
      <c r="W1473" s="386" t="s">
        <v>835</v>
      </c>
      <c r="X1473" s="383">
        <v>81</v>
      </c>
      <c r="Y1473" s="383">
        <v>216</v>
      </c>
      <c r="Z1473" s="386" t="s">
        <v>34</v>
      </c>
      <c r="AA1473" s="386">
        <v>69</v>
      </c>
      <c r="AB1473" s="386">
        <v>216</v>
      </c>
      <c r="AC1473" s="386" t="s">
        <v>11</v>
      </c>
      <c r="AD1473" s="383" t="s">
        <v>33</v>
      </c>
      <c r="AE1473" s="383" t="s">
        <v>36</v>
      </c>
      <c r="AF1473" s="383">
        <v>95</v>
      </c>
      <c r="AG1473" s="383" t="s">
        <v>35</v>
      </c>
      <c r="AH1473" s="383" t="s">
        <v>34</v>
      </c>
      <c r="AI1473" s="383" t="s">
        <v>36</v>
      </c>
      <c r="AJ1473" s="383" t="s">
        <v>3554</v>
      </c>
      <c r="AK1473" s="384" t="str">
        <f t="shared" si="45"/>
        <v>Yes-GM</v>
      </c>
      <c r="AL1473" s="384" t="str">
        <f t="shared" si="46"/>
        <v>Yes-AB</v>
      </c>
    </row>
    <row r="1474" spans="1:38" x14ac:dyDescent="0.25">
      <c r="A1474" s="381" t="s">
        <v>3224</v>
      </c>
      <c r="B1474" s="382" t="s">
        <v>428</v>
      </c>
      <c r="C1474" s="382" t="s">
        <v>30</v>
      </c>
      <c r="D1474" s="382" t="s">
        <v>429</v>
      </c>
      <c r="E1474" s="382" t="s">
        <v>836</v>
      </c>
      <c r="F1474" s="383">
        <v>100</v>
      </c>
      <c r="G1474" s="383">
        <v>396</v>
      </c>
      <c r="H1474" s="383" t="s">
        <v>835</v>
      </c>
      <c r="I1474" s="383">
        <v>100</v>
      </c>
      <c r="J1474" s="383">
        <v>396</v>
      </c>
      <c r="K1474" s="383" t="s">
        <v>835</v>
      </c>
      <c r="L1474" s="385"/>
      <c r="M1474" s="383">
        <v>124</v>
      </c>
      <c r="N1474" s="383" t="s">
        <v>835</v>
      </c>
      <c r="O1474" s="385"/>
      <c r="P1474" s="385"/>
      <c r="Q1474" s="386" t="s">
        <v>11</v>
      </c>
      <c r="R1474" s="383">
        <v>60</v>
      </c>
      <c r="S1474" s="383">
        <v>374</v>
      </c>
      <c r="T1474" s="386" t="s">
        <v>36</v>
      </c>
      <c r="U1474" s="386">
        <v>65</v>
      </c>
      <c r="V1474" s="386">
        <v>369</v>
      </c>
      <c r="W1474" s="386" t="s">
        <v>834</v>
      </c>
      <c r="X1474" s="383">
        <v>68</v>
      </c>
      <c r="Y1474" s="383">
        <v>374</v>
      </c>
      <c r="Z1474" s="386" t="s">
        <v>36</v>
      </c>
      <c r="AA1474" s="386">
        <v>67</v>
      </c>
      <c r="AB1474" s="386">
        <v>369</v>
      </c>
      <c r="AC1474" s="386" t="s">
        <v>834</v>
      </c>
      <c r="AD1474" s="383" t="s">
        <v>33</v>
      </c>
      <c r="AE1474" s="383" t="s">
        <v>36</v>
      </c>
      <c r="AF1474" s="383">
        <v>85</v>
      </c>
      <c r="AG1474" s="383" t="s">
        <v>35</v>
      </c>
      <c r="AH1474" s="383" t="s">
        <v>34</v>
      </c>
      <c r="AI1474" s="383" t="s">
        <v>36</v>
      </c>
      <c r="AJ1474" s="383" t="s">
        <v>3554</v>
      </c>
      <c r="AK1474" s="384" t="str">
        <f t="shared" si="45"/>
        <v>NO</v>
      </c>
      <c r="AL1474" s="384" t="str">
        <f t="shared" si="46"/>
        <v>NO</v>
      </c>
    </row>
    <row r="1475" spans="1:38" x14ac:dyDescent="0.25">
      <c r="A1475" s="381" t="s">
        <v>3224</v>
      </c>
      <c r="B1475" s="382" t="s">
        <v>430</v>
      </c>
      <c r="C1475" s="382" t="s">
        <v>30</v>
      </c>
      <c r="D1475" s="382" t="s">
        <v>431</v>
      </c>
      <c r="E1475" s="382" t="s">
        <v>836</v>
      </c>
      <c r="F1475" s="383">
        <v>100</v>
      </c>
      <c r="G1475" s="383">
        <v>259</v>
      </c>
      <c r="H1475" s="383" t="s">
        <v>835</v>
      </c>
      <c r="I1475" s="383">
        <v>100</v>
      </c>
      <c r="J1475" s="383">
        <v>259</v>
      </c>
      <c r="K1475" s="383" t="s">
        <v>835</v>
      </c>
      <c r="L1475" s="385"/>
      <c r="M1475" s="383">
        <v>84</v>
      </c>
      <c r="N1475" s="383" t="s">
        <v>835</v>
      </c>
      <c r="O1475" s="385"/>
      <c r="P1475" s="385"/>
      <c r="Q1475" s="386" t="s">
        <v>11</v>
      </c>
      <c r="R1475" s="383">
        <v>53</v>
      </c>
      <c r="S1475" s="383">
        <v>240</v>
      </c>
      <c r="T1475" s="386" t="s">
        <v>36</v>
      </c>
      <c r="U1475" s="386">
        <v>58</v>
      </c>
      <c r="V1475" s="386">
        <v>238</v>
      </c>
      <c r="W1475" s="386" t="s">
        <v>834</v>
      </c>
      <c r="X1475" s="383">
        <v>67</v>
      </c>
      <c r="Y1475" s="383">
        <v>240</v>
      </c>
      <c r="Z1475" s="386" t="s">
        <v>34</v>
      </c>
      <c r="AA1475" s="386">
        <v>63</v>
      </c>
      <c r="AB1475" s="386">
        <v>238</v>
      </c>
      <c r="AC1475" s="386" t="s">
        <v>11</v>
      </c>
      <c r="AD1475" s="383" t="s">
        <v>104</v>
      </c>
      <c r="AE1475" s="383" t="s">
        <v>36</v>
      </c>
      <c r="AF1475" s="383">
        <v>85</v>
      </c>
      <c r="AG1475" s="383" t="s">
        <v>35</v>
      </c>
      <c r="AH1475" s="383" t="s">
        <v>34</v>
      </c>
      <c r="AI1475" s="383" t="s">
        <v>36</v>
      </c>
      <c r="AJ1475" s="383" t="s">
        <v>3554</v>
      </c>
      <c r="AK1475" s="384" t="str">
        <f t="shared" ref="AK1475:AK1538" si="47">IF(OR(T1475="NA",T1475="NO"),T1475,(IF(T1475="","NA",IF(OR(R1475&gt;78,AND(T1475="Yes",R1475="")),"Yes-AB",IF(W1475="NA","Yes-SH","Yes-GM")))))</f>
        <v>NO</v>
      </c>
      <c r="AL1475" s="384" t="str">
        <f t="shared" ref="AL1475:AL1538" si="48">IF(OR(Z1475="NA",Z1475="NO"),Z1475,(IF(Z1475="","NA",IF(OR(X1475&gt;79,AND(Z1475="Yes",X1475="")),"Yes-AB",IF(AC1475="NA","Yes-SH","Yes-GM")))))</f>
        <v>Yes-SH</v>
      </c>
    </row>
    <row r="1476" spans="1:38" x14ac:dyDescent="0.25">
      <c r="A1476" s="381" t="s">
        <v>3224</v>
      </c>
      <c r="B1476" s="382" t="s">
        <v>432</v>
      </c>
      <c r="C1476" s="382" t="s">
        <v>30</v>
      </c>
      <c r="D1476" s="382" t="s">
        <v>433</v>
      </c>
      <c r="E1476" s="382" t="s">
        <v>836</v>
      </c>
      <c r="F1476" s="383">
        <v>100</v>
      </c>
      <c r="G1476" s="383">
        <v>232</v>
      </c>
      <c r="H1476" s="383" t="s">
        <v>835</v>
      </c>
      <c r="I1476" s="383">
        <v>100</v>
      </c>
      <c r="J1476" s="383">
        <v>232</v>
      </c>
      <c r="K1476" s="383" t="s">
        <v>835</v>
      </c>
      <c r="L1476" s="385"/>
      <c r="M1476" s="383">
        <v>66</v>
      </c>
      <c r="N1476" s="383" t="s">
        <v>835</v>
      </c>
      <c r="O1476" s="385"/>
      <c r="P1476" s="385"/>
      <c r="Q1476" s="386" t="s">
        <v>11</v>
      </c>
      <c r="R1476" s="383">
        <v>60</v>
      </c>
      <c r="S1476" s="383">
        <v>227</v>
      </c>
      <c r="T1476" s="386" t="s">
        <v>36</v>
      </c>
      <c r="U1476" s="386">
        <v>64</v>
      </c>
      <c r="V1476" s="386">
        <v>221</v>
      </c>
      <c r="W1476" s="386" t="s">
        <v>834</v>
      </c>
      <c r="X1476" s="383">
        <v>62</v>
      </c>
      <c r="Y1476" s="383">
        <v>225</v>
      </c>
      <c r="Z1476" s="386" t="s">
        <v>36</v>
      </c>
      <c r="AA1476" s="386">
        <v>62</v>
      </c>
      <c r="AB1476" s="386">
        <v>219</v>
      </c>
      <c r="AC1476" s="386" t="s">
        <v>834</v>
      </c>
      <c r="AD1476" s="383" t="s">
        <v>33</v>
      </c>
      <c r="AE1476" s="383" t="s">
        <v>36</v>
      </c>
      <c r="AF1476" s="383">
        <v>85</v>
      </c>
      <c r="AG1476" s="383" t="s">
        <v>35</v>
      </c>
      <c r="AH1476" s="383" t="s">
        <v>34</v>
      </c>
      <c r="AI1476" s="383" t="s">
        <v>36</v>
      </c>
      <c r="AJ1476" s="383" t="s">
        <v>3554</v>
      </c>
      <c r="AK1476" s="384" t="str">
        <f t="shared" si="47"/>
        <v>NO</v>
      </c>
      <c r="AL1476" s="384" t="str">
        <f t="shared" si="48"/>
        <v>NO</v>
      </c>
    </row>
    <row r="1477" spans="1:38" x14ac:dyDescent="0.25">
      <c r="A1477" s="381" t="s">
        <v>3224</v>
      </c>
      <c r="B1477" s="382" t="s">
        <v>434</v>
      </c>
      <c r="C1477" s="382" t="s">
        <v>30</v>
      </c>
      <c r="D1477" s="382" t="s">
        <v>435</v>
      </c>
      <c r="E1477" s="382" t="s">
        <v>836</v>
      </c>
      <c r="F1477" s="383">
        <v>100</v>
      </c>
      <c r="G1477" s="383">
        <v>216</v>
      </c>
      <c r="H1477" s="383" t="s">
        <v>835</v>
      </c>
      <c r="I1477" s="383">
        <v>100</v>
      </c>
      <c r="J1477" s="383">
        <v>216</v>
      </c>
      <c r="K1477" s="383" t="s">
        <v>835</v>
      </c>
      <c r="L1477" s="385"/>
      <c r="M1477" s="383">
        <v>70</v>
      </c>
      <c r="N1477" s="383" t="s">
        <v>835</v>
      </c>
      <c r="O1477" s="385"/>
      <c r="P1477" s="385"/>
      <c r="Q1477" s="386" t="s">
        <v>11</v>
      </c>
      <c r="R1477" s="383">
        <v>78</v>
      </c>
      <c r="S1477" s="383">
        <v>196</v>
      </c>
      <c r="T1477" s="386" t="s">
        <v>34</v>
      </c>
      <c r="U1477" s="386">
        <v>79</v>
      </c>
      <c r="V1477" s="386">
        <v>196</v>
      </c>
      <c r="W1477" s="386" t="s">
        <v>835</v>
      </c>
      <c r="X1477" s="383">
        <v>82</v>
      </c>
      <c r="Y1477" s="383">
        <v>196</v>
      </c>
      <c r="Z1477" s="386" t="s">
        <v>34</v>
      </c>
      <c r="AA1477" s="386">
        <v>73</v>
      </c>
      <c r="AB1477" s="386">
        <v>196</v>
      </c>
      <c r="AC1477" s="386" t="s">
        <v>11</v>
      </c>
      <c r="AD1477" s="383" t="s">
        <v>33</v>
      </c>
      <c r="AE1477" s="383" t="s">
        <v>34</v>
      </c>
      <c r="AF1477" s="383">
        <v>100</v>
      </c>
      <c r="AG1477" s="383" t="s">
        <v>35</v>
      </c>
      <c r="AH1477" s="383" t="s">
        <v>34</v>
      </c>
      <c r="AI1477" s="383" t="s">
        <v>36</v>
      </c>
      <c r="AJ1477" s="383" t="s">
        <v>3554</v>
      </c>
      <c r="AK1477" s="384" t="str">
        <f t="shared" si="47"/>
        <v>Yes-GM</v>
      </c>
      <c r="AL1477" s="384" t="str">
        <f t="shared" si="48"/>
        <v>Yes-AB</v>
      </c>
    </row>
    <row r="1478" spans="1:38" x14ac:dyDescent="0.25">
      <c r="A1478" s="381" t="s">
        <v>3224</v>
      </c>
      <c r="B1478" s="382" t="s">
        <v>436</v>
      </c>
      <c r="C1478" s="382" t="s">
        <v>30</v>
      </c>
      <c r="D1478" s="382" t="s">
        <v>437</v>
      </c>
      <c r="E1478" s="382" t="s">
        <v>836</v>
      </c>
      <c r="F1478" s="383">
        <v>100</v>
      </c>
      <c r="G1478" s="383">
        <v>141</v>
      </c>
      <c r="H1478" s="383" t="s">
        <v>835</v>
      </c>
      <c r="I1478" s="383">
        <v>100</v>
      </c>
      <c r="J1478" s="383">
        <v>141</v>
      </c>
      <c r="K1478" s="383" t="s">
        <v>835</v>
      </c>
      <c r="L1478" s="385"/>
      <c r="M1478" s="383">
        <v>34</v>
      </c>
      <c r="N1478" s="383" t="s">
        <v>835</v>
      </c>
      <c r="O1478" s="385"/>
      <c r="P1478" s="385"/>
      <c r="Q1478" s="386" t="s">
        <v>11</v>
      </c>
      <c r="R1478" s="383">
        <v>61</v>
      </c>
      <c r="S1478" s="383">
        <v>124</v>
      </c>
      <c r="T1478" s="386" t="s">
        <v>34</v>
      </c>
      <c r="U1478" s="386">
        <v>73</v>
      </c>
      <c r="V1478" s="386">
        <v>124</v>
      </c>
      <c r="W1478" s="386" t="s">
        <v>11</v>
      </c>
      <c r="X1478" s="383">
        <v>70</v>
      </c>
      <c r="Y1478" s="383">
        <v>124</v>
      </c>
      <c r="Z1478" s="386" t="s">
        <v>34</v>
      </c>
      <c r="AA1478" s="386">
        <v>73</v>
      </c>
      <c r="AB1478" s="386">
        <v>124</v>
      </c>
      <c r="AC1478" s="386" t="s">
        <v>11</v>
      </c>
      <c r="AD1478" s="383" t="s">
        <v>33</v>
      </c>
      <c r="AE1478" s="383" t="s">
        <v>36</v>
      </c>
      <c r="AF1478" s="383">
        <v>97</v>
      </c>
      <c r="AG1478" s="383" t="s">
        <v>35</v>
      </c>
      <c r="AH1478" s="383" t="s">
        <v>34</v>
      </c>
      <c r="AI1478" s="383" t="s">
        <v>36</v>
      </c>
      <c r="AJ1478" s="383" t="s">
        <v>3554</v>
      </c>
      <c r="AK1478" s="384" t="str">
        <f t="shared" si="47"/>
        <v>Yes-SH</v>
      </c>
      <c r="AL1478" s="384" t="str">
        <f t="shared" si="48"/>
        <v>Yes-SH</v>
      </c>
    </row>
    <row r="1479" spans="1:38" x14ac:dyDescent="0.25">
      <c r="A1479" s="381" t="s">
        <v>3224</v>
      </c>
      <c r="B1479" s="382" t="s">
        <v>438</v>
      </c>
      <c r="C1479" s="382" t="s">
        <v>30</v>
      </c>
      <c r="D1479" s="382" t="s">
        <v>439</v>
      </c>
      <c r="E1479" s="382" t="s">
        <v>836</v>
      </c>
      <c r="F1479" s="383">
        <v>100</v>
      </c>
      <c r="G1479" s="383">
        <v>479</v>
      </c>
      <c r="H1479" s="383" t="s">
        <v>835</v>
      </c>
      <c r="I1479" s="383">
        <v>100</v>
      </c>
      <c r="J1479" s="383">
        <v>479</v>
      </c>
      <c r="K1479" s="383" t="s">
        <v>835</v>
      </c>
      <c r="L1479" s="385"/>
      <c r="M1479" s="383">
        <v>151</v>
      </c>
      <c r="N1479" s="383" t="s">
        <v>835</v>
      </c>
      <c r="O1479" s="385"/>
      <c r="P1479" s="385"/>
      <c r="Q1479" s="386" t="s">
        <v>11</v>
      </c>
      <c r="R1479" s="383">
        <v>56</v>
      </c>
      <c r="S1479" s="383">
        <v>444</v>
      </c>
      <c r="T1479" s="386" t="s">
        <v>36</v>
      </c>
      <c r="U1479" s="386">
        <v>59</v>
      </c>
      <c r="V1479" s="386">
        <v>441</v>
      </c>
      <c r="W1479" s="386" t="s">
        <v>834</v>
      </c>
      <c r="X1479" s="383">
        <v>62</v>
      </c>
      <c r="Y1479" s="383">
        <v>444</v>
      </c>
      <c r="Z1479" s="386" t="s">
        <v>36</v>
      </c>
      <c r="AA1479" s="386">
        <v>59</v>
      </c>
      <c r="AB1479" s="386">
        <v>441</v>
      </c>
      <c r="AC1479" s="386" t="s">
        <v>834</v>
      </c>
      <c r="AD1479" s="383" t="s">
        <v>57</v>
      </c>
      <c r="AE1479" s="383" t="s">
        <v>36</v>
      </c>
      <c r="AF1479" s="383">
        <v>79</v>
      </c>
      <c r="AG1479" s="383" t="s">
        <v>35</v>
      </c>
      <c r="AH1479" s="383" t="s">
        <v>34</v>
      </c>
      <c r="AI1479" s="383" t="s">
        <v>36</v>
      </c>
      <c r="AJ1479" s="383" t="s">
        <v>3554</v>
      </c>
      <c r="AK1479" s="384" t="str">
        <f t="shared" si="47"/>
        <v>NO</v>
      </c>
      <c r="AL1479" s="384" t="str">
        <f t="shared" si="48"/>
        <v>NO</v>
      </c>
    </row>
    <row r="1480" spans="1:38" x14ac:dyDescent="0.25">
      <c r="A1480" s="381" t="s">
        <v>3224</v>
      </c>
      <c r="B1480" s="382" t="s">
        <v>440</v>
      </c>
      <c r="C1480" s="382" t="s">
        <v>30</v>
      </c>
      <c r="D1480" s="382" t="s">
        <v>441</v>
      </c>
      <c r="E1480" s="382" t="s">
        <v>836</v>
      </c>
      <c r="F1480" s="383">
        <v>100</v>
      </c>
      <c r="G1480" s="383">
        <v>1233</v>
      </c>
      <c r="H1480" s="383" t="s">
        <v>835</v>
      </c>
      <c r="I1480" s="383">
        <v>100</v>
      </c>
      <c r="J1480" s="383">
        <v>1232</v>
      </c>
      <c r="K1480" s="383" t="s">
        <v>835</v>
      </c>
      <c r="L1480" s="385">
        <v>92</v>
      </c>
      <c r="M1480" s="383">
        <v>491</v>
      </c>
      <c r="N1480" s="383" t="s">
        <v>835</v>
      </c>
      <c r="O1480" s="385"/>
      <c r="P1480" s="385"/>
      <c r="Q1480" s="386" t="s">
        <v>11</v>
      </c>
      <c r="R1480" s="383">
        <v>49</v>
      </c>
      <c r="S1480" s="383">
        <v>1174</v>
      </c>
      <c r="T1480" s="386" t="s">
        <v>36</v>
      </c>
      <c r="U1480" s="386">
        <v>50</v>
      </c>
      <c r="V1480" s="386">
        <v>1146</v>
      </c>
      <c r="W1480" s="386" t="s">
        <v>834</v>
      </c>
      <c r="X1480" s="383">
        <v>50</v>
      </c>
      <c r="Y1480" s="383">
        <v>1169</v>
      </c>
      <c r="Z1480" s="386" t="s">
        <v>36</v>
      </c>
      <c r="AA1480" s="386">
        <v>46</v>
      </c>
      <c r="AB1480" s="386">
        <v>1139</v>
      </c>
      <c r="AC1480" s="386" t="s">
        <v>834</v>
      </c>
      <c r="AD1480" s="383" t="s">
        <v>57</v>
      </c>
      <c r="AE1480" s="383" t="s">
        <v>36</v>
      </c>
      <c r="AF1480" s="383">
        <v>64</v>
      </c>
      <c r="AG1480" s="383" t="s">
        <v>40</v>
      </c>
      <c r="AH1480" s="383" t="s">
        <v>34</v>
      </c>
      <c r="AI1480" s="383" t="s">
        <v>36</v>
      </c>
      <c r="AJ1480" s="383" t="s">
        <v>3554</v>
      </c>
      <c r="AK1480" s="384" t="str">
        <f t="shared" si="47"/>
        <v>NO</v>
      </c>
      <c r="AL1480" s="384" t="str">
        <f t="shared" si="48"/>
        <v>NO</v>
      </c>
    </row>
    <row r="1481" spans="1:38" x14ac:dyDescent="0.25">
      <c r="A1481" s="381" t="s">
        <v>3224</v>
      </c>
      <c r="B1481" s="382" t="s">
        <v>442</v>
      </c>
      <c r="C1481" s="382" t="s">
        <v>30</v>
      </c>
      <c r="D1481" s="382" t="s">
        <v>443</v>
      </c>
      <c r="E1481" s="382" t="s">
        <v>836</v>
      </c>
      <c r="F1481" s="383">
        <v>100</v>
      </c>
      <c r="G1481" s="383">
        <v>697</v>
      </c>
      <c r="H1481" s="383" t="s">
        <v>835</v>
      </c>
      <c r="I1481" s="383">
        <v>100</v>
      </c>
      <c r="J1481" s="383">
        <v>697</v>
      </c>
      <c r="K1481" s="383" t="s">
        <v>835</v>
      </c>
      <c r="L1481" s="385"/>
      <c r="M1481" s="383">
        <v>217</v>
      </c>
      <c r="N1481" s="383" t="s">
        <v>835</v>
      </c>
      <c r="O1481" s="385"/>
      <c r="P1481" s="385"/>
      <c r="Q1481" s="386" t="s">
        <v>11</v>
      </c>
      <c r="R1481" s="383">
        <v>60</v>
      </c>
      <c r="S1481" s="383">
        <v>645</v>
      </c>
      <c r="T1481" s="386" t="s">
        <v>36</v>
      </c>
      <c r="U1481" s="386">
        <v>66</v>
      </c>
      <c r="V1481" s="386">
        <v>630</v>
      </c>
      <c r="W1481" s="386" t="s">
        <v>834</v>
      </c>
      <c r="X1481" s="383">
        <v>60</v>
      </c>
      <c r="Y1481" s="383">
        <v>644</v>
      </c>
      <c r="Z1481" s="386" t="s">
        <v>36</v>
      </c>
      <c r="AA1481" s="386">
        <v>57</v>
      </c>
      <c r="AB1481" s="386">
        <v>629</v>
      </c>
      <c r="AC1481" s="386" t="s">
        <v>834</v>
      </c>
      <c r="AD1481" s="383" t="s">
        <v>33</v>
      </c>
      <c r="AE1481" s="383" t="s">
        <v>36</v>
      </c>
      <c r="AF1481" s="383">
        <v>77</v>
      </c>
      <c r="AG1481" s="383" t="s">
        <v>40</v>
      </c>
      <c r="AH1481" s="383" t="s">
        <v>34</v>
      </c>
      <c r="AI1481" s="383" t="s">
        <v>36</v>
      </c>
      <c r="AJ1481" s="383" t="s">
        <v>3554</v>
      </c>
      <c r="AK1481" s="384" t="str">
        <f t="shared" si="47"/>
        <v>NO</v>
      </c>
      <c r="AL1481" s="384" t="str">
        <f t="shared" si="48"/>
        <v>NO</v>
      </c>
    </row>
    <row r="1482" spans="1:38" x14ac:dyDescent="0.25">
      <c r="A1482" s="381" t="s">
        <v>3224</v>
      </c>
      <c r="B1482" s="382" t="s">
        <v>861</v>
      </c>
      <c r="C1482" s="382" t="s">
        <v>30</v>
      </c>
      <c r="D1482" s="382" t="s">
        <v>2242</v>
      </c>
      <c r="E1482" s="382" t="s">
        <v>836</v>
      </c>
      <c r="F1482" s="383">
        <v>100</v>
      </c>
      <c r="G1482" s="383">
        <v>152</v>
      </c>
      <c r="H1482" s="383" t="s">
        <v>835</v>
      </c>
      <c r="I1482" s="383">
        <v>100</v>
      </c>
      <c r="J1482" s="383">
        <v>152</v>
      </c>
      <c r="K1482" s="383" t="s">
        <v>835</v>
      </c>
      <c r="L1482" s="385">
        <v>94</v>
      </c>
      <c r="M1482" s="383">
        <v>35</v>
      </c>
      <c r="N1482" s="383" t="s">
        <v>835</v>
      </c>
      <c r="O1482" s="385"/>
      <c r="P1482" s="385"/>
      <c r="Q1482" s="386" t="s">
        <v>11</v>
      </c>
      <c r="R1482" s="383">
        <v>56</v>
      </c>
      <c r="S1482" s="383">
        <v>143</v>
      </c>
      <c r="T1482" s="386" t="s">
        <v>34</v>
      </c>
      <c r="U1482" s="386">
        <v>65</v>
      </c>
      <c r="V1482" s="386">
        <v>130</v>
      </c>
      <c r="W1482" s="386" t="s">
        <v>11</v>
      </c>
      <c r="X1482" s="383">
        <v>54</v>
      </c>
      <c r="Y1482" s="383">
        <v>143</v>
      </c>
      <c r="Z1482" s="386" t="s">
        <v>34</v>
      </c>
      <c r="AA1482" s="386">
        <v>65</v>
      </c>
      <c r="AB1482" s="386">
        <v>130</v>
      </c>
      <c r="AC1482" s="386" t="s">
        <v>11</v>
      </c>
      <c r="AD1482" s="383" t="s">
        <v>33</v>
      </c>
      <c r="AE1482" s="383" t="s">
        <v>34</v>
      </c>
      <c r="AF1482" s="383">
        <v>100</v>
      </c>
      <c r="AG1482" s="383" t="s">
        <v>40</v>
      </c>
      <c r="AH1482" s="383" t="s">
        <v>34</v>
      </c>
      <c r="AI1482" s="383" t="s">
        <v>34</v>
      </c>
      <c r="AJ1482" s="383" t="s">
        <v>3554</v>
      </c>
      <c r="AK1482" s="384" t="str">
        <f t="shared" si="47"/>
        <v>Yes-SH</v>
      </c>
      <c r="AL1482" s="384" t="str">
        <f t="shared" si="48"/>
        <v>Yes-SH</v>
      </c>
    </row>
    <row r="1483" spans="1:38" x14ac:dyDescent="0.25">
      <c r="A1483" s="381" t="s">
        <v>3224</v>
      </c>
      <c r="B1483" s="382" t="s">
        <v>444</v>
      </c>
      <c r="C1483" s="382" t="s">
        <v>30</v>
      </c>
      <c r="D1483" s="382" t="s">
        <v>445</v>
      </c>
      <c r="E1483" s="382" t="s">
        <v>836</v>
      </c>
      <c r="F1483" s="383"/>
      <c r="G1483" s="383">
        <v>26</v>
      </c>
      <c r="H1483" s="383" t="s">
        <v>11</v>
      </c>
      <c r="I1483" s="383"/>
      <c r="J1483" s="383">
        <v>26</v>
      </c>
      <c r="K1483" s="383" t="s">
        <v>11</v>
      </c>
      <c r="L1483" s="385"/>
      <c r="M1483" s="383">
        <v>6</v>
      </c>
      <c r="N1483" s="383" t="s">
        <v>11</v>
      </c>
      <c r="O1483" s="385"/>
      <c r="P1483" s="385"/>
      <c r="Q1483" s="386" t="s">
        <v>11</v>
      </c>
      <c r="R1483" s="383"/>
      <c r="S1483" s="383">
        <v>23</v>
      </c>
      <c r="T1483" s="386" t="s">
        <v>11</v>
      </c>
      <c r="U1483" s="386"/>
      <c r="V1483" s="386">
        <v>21</v>
      </c>
      <c r="W1483" s="386" t="s">
        <v>11</v>
      </c>
      <c r="X1483" s="383"/>
      <c r="Y1483" s="383">
        <v>23</v>
      </c>
      <c r="Z1483" s="386" t="s">
        <v>11</v>
      </c>
      <c r="AA1483" s="386"/>
      <c r="AB1483" s="386">
        <v>21</v>
      </c>
      <c r="AC1483" s="386" t="s">
        <v>11</v>
      </c>
      <c r="AD1483" s="383" t="s">
        <v>33</v>
      </c>
      <c r="AE1483" s="383" t="s">
        <v>34</v>
      </c>
      <c r="AF1483" s="383">
        <v>100</v>
      </c>
      <c r="AG1483" s="383" t="s">
        <v>35</v>
      </c>
      <c r="AH1483" s="383" t="s">
        <v>36</v>
      </c>
      <c r="AI1483" s="383" t="s">
        <v>34</v>
      </c>
      <c r="AJ1483" s="383" t="s">
        <v>3554</v>
      </c>
      <c r="AK1483" s="384" t="str">
        <f t="shared" si="47"/>
        <v>NA</v>
      </c>
      <c r="AL1483" s="384" t="str">
        <f t="shared" si="48"/>
        <v>NA</v>
      </c>
    </row>
    <row r="1484" spans="1:38" x14ac:dyDescent="0.25">
      <c r="A1484" s="381" t="s">
        <v>3224</v>
      </c>
      <c r="B1484" s="382" t="s">
        <v>446</v>
      </c>
      <c r="C1484" s="382" t="s">
        <v>30</v>
      </c>
      <c r="D1484" s="382" t="s">
        <v>447</v>
      </c>
      <c r="E1484" s="382" t="s">
        <v>836</v>
      </c>
      <c r="F1484" s="383">
        <v>100</v>
      </c>
      <c r="G1484" s="383">
        <v>509</v>
      </c>
      <c r="H1484" s="383" t="s">
        <v>835</v>
      </c>
      <c r="I1484" s="383">
        <v>100</v>
      </c>
      <c r="J1484" s="383">
        <v>509</v>
      </c>
      <c r="K1484" s="383" t="s">
        <v>835</v>
      </c>
      <c r="L1484" s="385">
        <v>92</v>
      </c>
      <c r="M1484" s="383">
        <v>154</v>
      </c>
      <c r="N1484" s="383" t="s">
        <v>835</v>
      </c>
      <c r="O1484" s="385"/>
      <c r="P1484" s="385"/>
      <c r="Q1484" s="386" t="s">
        <v>11</v>
      </c>
      <c r="R1484" s="383">
        <v>70</v>
      </c>
      <c r="S1484" s="383">
        <v>468</v>
      </c>
      <c r="T1484" s="386" t="s">
        <v>36</v>
      </c>
      <c r="U1484" s="386">
        <v>72</v>
      </c>
      <c r="V1484" s="386">
        <v>465</v>
      </c>
      <c r="W1484" s="386" t="s">
        <v>834</v>
      </c>
      <c r="X1484" s="383">
        <v>75</v>
      </c>
      <c r="Y1484" s="383">
        <v>467</v>
      </c>
      <c r="Z1484" s="386" t="s">
        <v>36</v>
      </c>
      <c r="AA1484" s="386">
        <v>72</v>
      </c>
      <c r="AB1484" s="386">
        <v>464</v>
      </c>
      <c r="AC1484" s="386" t="s">
        <v>834</v>
      </c>
      <c r="AD1484" s="383" t="s">
        <v>33</v>
      </c>
      <c r="AE1484" s="383" t="s">
        <v>36</v>
      </c>
      <c r="AF1484" s="383">
        <v>82</v>
      </c>
      <c r="AG1484" s="383" t="s">
        <v>35</v>
      </c>
      <c r="AH1484" s="383" t="s">
        <v>34</v>
      </c>
      <c r="AI1484" s="383" t="s">
        <v>36</v>
      </c>
      <c r="AJ1484" s="383" t="s">
        <v>3554</v>
      </c>
      <c r="AK1484" s="384" t="str">
        <f t="shared" si="47"/>
        <v>NO</v>
      </c>
      <c r="AL1484" s="384" t="str">
        <f t="shared" si="48"/>
        <v>NO</v>
      </c>
    </row>
    <row r="1485" spans="1:38" x14ac:dyDescent="0.25">
      <c r="A1485" s="381" t="s">
        <v>3224</v>
      </c>
      <c r="B1485" s="382" t="s">
        <v>2317</v>
      </c>
      <c r="C1485" s="382" t="s">
        <v>30</v>
      </c>
      <c r="D1485" s="382" t="s">
        <v>2318</v>
      </c>
      <c r="E1485" s="382" t="s">
        <v>836</v>
      </c>
      <c r="F1485" s="383"/>
      <c r="G1485" s="383">
        <v>19</v>
      </c>
      <c r="H1485" s="383" t="s">
        <v>11</v>
      </c>
      <c r="I1485" s="383"/>
      <c r="J1485" s="383">
        <v>19</v>
      </c>
      <c r="K1485" s="383" t="s">
        <v>11</v>
      </c>
      <c r="L1485" s="385"/>
      <c r="M1485" s="383">
        <v>9</v>
      </c>
      <c r="N1485" s="383" t="s">
        <v>11</v>
      </c>
      <c r="O1485" s="385"/>
      <c r="P1485" s="385"/>
      <c r="Q1485" s="386" t="s">
        <v>11</v>
      </c>
      <c r="R1485" s="383"/>
      <c r="S1485" s="383">
        <v>14</v>
      </c>
      <c r="T1485" s="386" t="s">
        <v>11</v>
      </c>
      <c r="U1485" s="386"/>
      <c r="V1485" s="386">
        <v>12</v>
      </c>
      <c r="W1485" s="386" t="s">
        <v>11</v>
      </c>
      <c r="X1485" s="383"/>
      <c r="Y1485" s="383">
        <v>13</v>
      </c>
      <c r="Z1485" s="386" t="s">
        <v>11</v>
      </c>
      <c r="AA1485" s="386"/>
      <c r="AB1485" s="386">
        <v>11</v>
      </c>
      <c r="AC1485" s="386" t="s">
        <v>11</v>
      </c>
      <c r="AD1485" s="383"/>
      <c r="AE1485" s="383" t="s">
        <v>36</v>
      </c>
      <c r="AF1485" s="383">
        <v>95</v>
      </c>
      <c r="AG1485" s="383" t="s">
        <v>35</v>
      </c>
      <c r="AH1485" s="383" t="s">
        <v>36</v>
      </c>
      <c r="AI1485" s="383" t="s">
        <v>34</v>
      </c>
      <c r="AJ1485" s="383" t="s">
        <v>3554</v>
      </c>
      <c r="AK1485" s="384" t="str">
        <f t="shared" si="47"/>
        <v>NA</v>
      </c>
      <c r="AL1485" s="384" t="str">
        <f t="shared" si="48"/>
        <v>NA</v>
      </c>
    </row>
    <row r="1486" spans="1:38" x14ac:dyDescent="0.25">
      <c r="A1486" s="381" t="s">
        <v>3224</v>
      </c>
      <c r="B1486" s="382" t="s">
        <v>862</v>
      </c>
      <c r="C1486" s="382" t="s">
        <v>30</v>
      </c>
      <c r="D1486" s="382" t="s">
        <v>2243</v>
      </c>
      <c r="E1486" s="382" t="s">
        <v>836</v>
      </c>
      <c r="F1486" s="383">
        <v>100</v>
      </c>
      <c r="G1486" s="383">
        <v>293</v>
      </c>
      <c r="H1486" s="383" t="s">
        <v>835</v>
      </c>
      <c r="I1486" s="383">
        <v>100</v>
      </c>
      <c r="J1486" s="383">
        <v>293</v>
      </c>
      <c r="K1486" s="383" t="s">
        <v>835</v>
      </c>
      <c r="L1486" s="385">
        <v>89</v>
      </c>
      <c r="M1486" s="383">
        <v>71</v>
      </c>
      <c r="N1486" s="383" t="s">
        <v>835</v>
      </c>
      <c r="O1486" s="385"/>
      <c r="P1486" s="385"/>
      <c r="Q1486" s="386" t="s">
        <v>11</v>
      </c>
      <c r="R1486" s="383">
        <v>37</v>
      </c>
      <c r="S1486" s="383">
        <v>245</v>
      </c>
      <c r="T1486" s="386" t="s">
        <v>34</v>
      </c>
      <c r="U1486" s="386">
        <v>48</v>
      </c>
      <c r="V1486" s="386">
        <v>237</v>
      </c>
      <c r="W1486" s="386" t="s">
        <v>11</v>
      </c>
      <c r="X1486" s="383">
        <v>41</v>
      </c>
      <c r="Y1486" s="383">
        <v>246</v>
      </c>
      <c r="Z1486" s="386" t="s">
        <v>34</v>
      </c>
      <c r="AA1486" s="386">
        <v>55</v>
      </c>
      <c r="AB1486" s="386">
        <v>238</v>
      </c>
      <c r="AC1486" s="386" t="s">
        <v>11</v>
      </c>
      <c r="AD1486" s="383" t="s">
        <v>104</v>
      </c>
      <c r="AE1486" s="383" t="s">
        <v>36</v>
      </c>
      <c r="AF1486" s="383">
        <v>97</v>
      </c>
      <c r="AG1486" s="383" t="s">
        <v>40</v>
      </c>
      <c r="AH1486" s="383" t="s">
        <v>34</v>
      </c>
      <c r="AI1486" s="383" t="s">
        <v>34</v>
      </c>
      <c r="AJ1486" s="383" t="s">
        <v>3554</v>
      </c>
      <c r="AK1486" s="384" t="str">
        <f t="shared" si="47"/>
        <v>Yes-SH</v>
      </c>
      <c r="AL1486" s="384" t="str">
        <f t="shared" si="48"/>
        <v>Yes-SH</v>
      </c>
    </row>
    <row r="1487" spans="1:38" x14ac:dyDescent="0.25">
      <c r="A1487" s="381" t="s">
        <v>3224</v>
      </c>
      <c r="B1487" s="382" t="s">
        <v>448</v>
      </c>
      <c r="C1487" s="382" t="s">
        <v>30</v>
      </c>
      <c r="D1487" s="382" t="s">
        <v>2244</v>
      </c>
      <c r="E1487" s="382" t="s">
        <v>836</v>
      </c>
      <c r="F1487" s="383">
        <v>100</v>
      </c>
      <c r="G1487" s="383">
        <v>394</v>
      </c>
      <c r="H1487" s="383" t="s">
        <v>835</v>
      </c>
      <c r="I1487" s="383">
        <v>100</v>
      </c>
      <c r="J1487" s="383">
        <v>394</v>
      </c>
      <c r="K1487" s="383" t="s">
        <v>835</v>
      </c>
      <c r="L1487" s="385"/>
      <c r="M1487" s="383">
        <v>121</v>
      </c>
      <c r="N1487" s="383" t="s">
        <v>835</v>
      </c>
      <c r="O1487" s="385"/>
      <c r="P1487" s="385"/>
      <c r="Q1487" s="386" t="s">
        <v>11</v>
      </c>
      <c r="R1487" s="383">
        <v>60</v>
      </c>
      <c r="S1487" s="383">
        <v>345</v>
      </c>
      <c r="T1487" s="386" t="s">
        <v>34</v>
      </c>
      <c r="U1487" s="386">
        <v>63</v>
      </c>
      <c r="V1487" s="386">
        <v>339</v>
      </c>
      <c r="W1487" s="386" t="s">
        <v>11</v>
      </c>
      <c r="X1487" s="383">
        <v>48</v>
      </c>
      <c r="Y1487" s="383">
        <v>345</v>
      </c>
      <c r="Z1487" s="386" t="s">
        <v>36</v>
      </c>
      <c r="AA1487" s="386">
        <v>51</v>
      </c>
      <c r="AB1487" s="386">
        <v>339</v>
      </c>
      <c r="AC1487" s="386" t="s">
        <v>834</v>
      </c>
      <c r="AD1487" s="383" t="s">
        <v>104</v>
      </c>
      <c r="AE1487" s="383" t="s">
        <v>36</v>
      </c>
      <c r="AF1487" s="383">
        <v>92</v>
      </c>
      <c r="AG1487" s="383" t="s">
        <v>40</v>
      </c>
      <c r="AH1487" s="383" t="s">
        <v>34</v>
      </c>
      <c r="AI1487" s="383" t="s">
        <v>34</v>
      </c>
      <c r="AJ1487" s="383" t="s">
        <v>3554</v>
      </c>
      <c r="AK1487" s="384" t="str">
        <f t="shared" si="47"/>
        <v>Yes-SH</v>
      </c>
      <c r="AL1487" s="384" t="str">
        <f t="shared" si="48"/>
        <v>NO</v>
      </c>
    </row>
    <row r="1488" spans="1:38" x14ac:dyDescent="0.25">
      <c r="A1488" s="381" t="s">
        <v>3224</v>
      </c>
      <c r="B1488" s="382" t="s">
        <v>449</v>
      </c>
      <c r="C1488" s="382" t="s">
        <v>30</v>
      </c>
      <c r="D1488" s="382" t="s">
        <v>450</v>
      </c>
      <c r="E1488" s="382" t="s">
        <v>836</v>
      </c>
      <c r="F1488" s="383"/>
      <c r="G1488" s="383">
        <v>5</v>
      </c>
      <c r="H1488" s="383" t="s">
        <v>11</v>
      </c>
      <c r="I1488" s="383"/>
      <c r="J1488" s="383">
        <v>5</v>
      </c>
      <c r="K1488" s="383" t="s">
        <v>11</v>
      </c>
      <c r="L1488" s="385"/>
      <c r="M1488" s="383">
        <v>1</v>
      </c>
      <c r="N1488" s="383" t="s">
        <v>11</v>
      </c>
      <c r="O1488" s="385"/>
      <c r="P1488" s="385"/>
      <c r="Q1488" s="386" t="s">
        <v>11</v>
      </c>
      <c r="R1488" s="383"/>
      <c r="S1488" s="383">
        <v>5</v>
      </c>
      <c r="T1488" s="386" t="s">
        <v>11</v>
      </c>
      <c r="U1488" s="386"/>
      <c r="V1488" s="386">
        <v>5</v>
      </c>
      <c r="W1488" s="386" t="s">
        <v>11</v>
      </c>
      <c r="X1488" s="383"/>
      <c r="Y1488" s="383">
        <v>5</v>
      </c>
      <c r="Z1488" s="386" t="s">
        <v>11</v>
      </c>
      <c r="AA1488" s="386"/>
      <c r="AB1488" s="386">
        <v>5</v>
      </c>
      <c r="AC1488" s="386" t="s">
        <v>11</v>
      </c>
      <c r="AD1488" s="383"/>
      <c r="AE1488" s="383" t="s">
        <v>36</v>
      </c>
      <c r="AF1488" s="383">
        <v>95</v>
      </c>
      <c r="AG1488" s="383" t="s">
        <v>40</v>
      </c>
      <c r="AH1488" s="383" t="s">
        <v>36</v>
      </c>
      <c r="AI1488" s="383" t="s">
        <v>34</v>
      </c>
      <c r="AJ1488" s="383" t="s">
        <v>3554</v>
      </c>
      <c r="AK1488" s="384" t="str">
        <f t="shared" si="47"/>
        <v>NA</v>
      </c>
      <c r="AL1488" s="384" t="str">
        <f t="shared" si="48"/>
        <v>NA</v>
      </c>
    </row>
    <row r="1489" spans="1:38" x14ac:dyDescent="0.25">
      <c r="A1489" s="381" t="s">
        <v>3224</v>
      </c>
      <c r="B1489" s="382" t="s">
        <v>863</v>
      </c>
      <c r="C1489" s="382" t="s">
        <v>30</v>
      </c>
      <c r="D1489" s="382" t="s">
        <v>864</v>
      </c>
      <c r="E1489" s="382" t="s">
        <v>836</v>
      </c>
      <c r="F1489" s="383">
        <v>100</v>
      </c>
      <c r="G1489" s="383">
        <v>110</v>
      </c>
      <c r="H1489" s="383" t="s">
        <v>835</v>
      </c>
      <c r="I1489" s="383">
        <v>100</v>
      </c>
      <c r="J1489" s="383">
        <v>110</v>
      </c>
      <c r="K1489" s="383" t="s">
        <v>835</v>
      </c>
      <c r="L1489" s="385"/>
      <c r="M1489" s="383">
        <v>26</v>
      </c>
      <c r="N1489" s="383" t="s">
        <v>11</v>
      </c>
      <c r="O1489" s="385"/>
      <c r="P1489" s="385"/>
      <c r="Q1489" s="386" t="s">
        <v>11</v>
      </c>
      <c r="R1489" s="383">
        <v>38</v>
      </c>
      <c r="S1489" s="383">
        <v>102</v>
      </c>
      <c r="T1489" s="386" t="s">
        <v>36</v>
      </c>
      <c r="U1489" s="386">
        <v>53</v>
      </c>
      <c r="V1489" s="386">
        <v>99</v>
      </c>
      <c r="W1489" s="386" t="s">
        <v>834</v>
      </c>
      <c r="X1489" s="383">
        <v>45</v>
      </c>
      <c r="Y1489" s="383">
        <v>102</v>
      </c>
      <c r="Z1489" s="386" t="s">
        <v>36</v>
      </c>
      <c r="AA1489" s="386">
        <v>55</v>
      </c>
      <c r="AB1489" s="386">
        <v>99</v>
      </c>
      <c r="AC1489" s="386" t="s">
        <v>834</v>
      </c>
      <c r="AD1489" s="383" t="s">
        <v>104</v>
      </c>
      <c r="AE1489" s="383" t="s">
        <v>36</v>
      </c>
      <c r="AF1489" s="383">
        <v>87</v>
      </c>
      <c r="AG1489" s="383" t="s">
        <v>40</v>
      </c>
      <c r="AH1489" s="383" t="s">
        <v>34</v>
      </c>
      <c r="AI1489" s="383" t="s">
        <v>34</v>
      </c>
      <c r="AJ1489" s="383" t="s">
        <v>3554</v>
      </c>
      <c r="AK1489" s="384" t="str">
        <f t="shared" si="47"/>
        <v>NO</v>
      </c>
      <c r="AL1489" s="384" t="str">
        <f t="shared" si="48"/>
        <v>NO</v>
      </c>
    </row>
    <row r="1490" spans="1:38" x14ac:dyDescent="0.25">
      <c r="A1490" s="381" t="s">
        <v>3224</v>
      </c>
      <c r="B1490" s="382" t="s">
        <v>451</v>
      </c>
      <c r="C1490" s="382" t="s">
        <v>30</v>
      </c>
      <c r="D1490" s="382" t="s">
        <v>452</v>
      </c>
      <c r="E1490" s="382" t="s">
        <v>836</v>
      </c>
      <c r="F1490" s="383">
        <v>100</v>
      </c>
      <c r="G1490" s="383">
        <v>213</v>
      </c>
      <c r="H1490" s="383" t="s">
        <v>835</v>
      </c>
      <c r="I1490" s="383">
        <v>100</v>
      </c>
      <c r="J1490" s="383">
        <v>213</v>
      </c>
      <c r="K1490" s="383" t="s">
        <v>835</v>
      </c>
      <c r="L1490" s="385"/>
      <c r="M1490" s="383">
        <v>63</v>
      </c>
      <c r="N1490" s="383" t="s">
        <v>835</v>
      </c>
      <c r="O1490" s="385"/>
      <c r="P1490" s="385"/>
      <c r="Q1490" s="386" t="s">
        <v>11</v>
      </c>
      <c r="R1490" s="383">
        <v>56</v>
      </c>
      <c r="S1490" s="383">
        <v>202</v>
      </c>
      <c r="T1490" s="386" t="s">
        <v>36</v>
      </c>
      <c r="U1490" s="386">
        <v>61</v>
      </c>
      <c r="V1490" s="386">
        <v>202</v>
      </c>
      <c r="W1490" s="386" t="s">
        <v>834</v>
      </c>
      <c r="X1490" s="383">
        <v>56</v>
      </c>
      <c r="Y1490" s="383">
        <v>202</v>
      </c>
      <c r="Z1490" s="386" t="s">
        <v>36</v>
      </c>
      <c r="AA1490" s="386">
        <v>48</v>
      </c>
      <c r="AB1490" s="386">
        <v>202</v>
      </c>
      <c r="AC1490" s="386" t="s">
        <v>834</v>
      </c>
      <c r="AD1490" s="383" t="s">
        <v>57</v>
      </c>
      <c r="AE1490" s="383" t="s">
        <v>36</v>
      </c>
      <c r="AF1490" s="383">
        <v>74</v>
      </c>
      <c r="AG1490" s="383" t="s">
        <v>35</v>
      </c>
      <c r="AH1490" s="383" t="s">
        <v>34</v>
      </c>
      <c r="AI1490" s="383" t="s">
        <v>36</v>
      </c>
      <c r="AJ1490" s="383" t="s">
        <v>3554</v>
      </c>
      <c r="AK1490" s="384" t="str">
        <f t="shared" si="47"/>
        <v>NO</v>
      </c>
      <c r="AL1490" s="384" t="str">
        <f t="shared" si="48"/>
        <v>NO</v>
      </c>
    </row>
    <row r="1491" spans="1:38" x14ac:dyDescent="0.25">
      <c r="A1491" s="381" t="s">
        <v>3224</v>
      </c>
      <c r="B1491" s="382" t="s">
        <v>2319</v>
      </c>
      <c r="C1491" s="382" t="s">
        <v>30</v>
      </c>
      <c r="D1491" s="382" t="s">
        <v>2320</v>
      </c>
      <c r="E1491" s="382" t="s">
        <v>836</v>
      </c>
      <c r="F1491" s="383"/>
      <c r="G1491" s="383">
        <v>15</v>
      </c>
      <c r="H1491" s="383" t="s">
        <v>11</v>
      </c>
      <c r="I1491" s="383"/>
      <c r="J1491" s="383">
        <v>15</v>
      </c>
      <c r="K1491" s="383" t="s">
        <v>11</v>
      </c>
      <c r="L1491" s="385"/>
      <c r="M1491" s="383">
        <v>0</v>
      </c>
      <c r="N1491" s="383" t="s">
        <v>11</v>
      </c>
      <c r="O1491" s="385"/>
      <c r="P1491" s="385"/>
      <c r="Q1491" s="386" t="s">
        <v>11</v>
      </c>
      <c r="R1491" s="383"/>
      <c r="S1491" s="383">
        <v>13</v>
      </c>
      <c r="T1491" s="386" t="s">
        <v>11</v>
      </c>
      <c r="U1491" s="386"/>
      <c r="V1491" s="386">
        <v>13</v>
      </c>
      <c r="W1491" s="386" t="s">
        <v>11</v>
      </c>
      <c r="X1491" s="383"/>
      <c r="Y1491" s="383">
        <v>13</v>
      </c>
      <c r="Z1491" s="386" t="s">
        <v>11</v>
      </c>
      <c r="AA1491" s="386"/>
      <c r="AB1491" s="386">
        <v>13</v>
      </c>
      <c r="AC1491" s="386" t="s">
        <v>11</v>
      </c>
      <c r="AD1491" s="383"/>
      <c r="AE1491" s="383" t="s">
        <v>36</v>
      </c>
      <c r="AF1491" s="383">
        <v>97</v>
      </c>
      <c r="AG1491" s="383" t="s">
        <v>35</v>
      </c>
      <c r="AH1491" s="383" t="s">
        <v>36</v>
      </c>
      <c r="AI1491" s="383" t="s">
        <v>34</v>
      </c>
      <c r="AJ1491" s="383" t="s">
        <v>3554</v>
      </c>
      <c r="AK1491" s="384" t="str">
        <f t="shared" si="47"/>
        <v>NA</v>
      </c>
      <c r="AL1491" s="384" t="str">
        <f t="shared" si="48"/>
        <v>NA</v>
      </c>
    </row>
    <row r="1492" spans="1:38" x14ac:dyDescent="0.25">
      <c r="A1492" s="381" t="s">
        <v>3224</v>
      </c>
      <c r="B1492" s="382" t="s">
        <v>2321</v>
      </c>
      <c r="C1492" s="382" t="s">
        <v>30</v>
      </c>
      <c r="D1492" s="382" t="s">
        <v>2322</v>
      </c>
      <c r="E1492" s="382" t="s">
        <v>836</v>
      </c>
      <c r="F1492" s="383">
        <v>100</v>
      </c>
      <c r="G1492" s="383">
        <v>103</v>
      </c>
      <c r="H1492" s="383" t="s">
        <v>835</v>
      </c>
      <c r="I1492" s="383">
        <v>100</v>
      </c>
      <c r="J1492" s="383">
        <v>103</v>
      </c>
      <c r="K1492" s="383" t="s">
        <v>835</v>
      </c>
      <c r="L1492" s="385"/>
      <c r="M1492" s="383">
        <v>16</v>
      </c>
      <c r="N1492" s="383" t="s">
        <v>11</v>
      </c>
      <c r="O1492" s="385"/>
      <c r="P1492" s="385"/>
      <c r="Q1492" s="386" t="s">
        <v>11</v>
      </c>
      <c r="R1492" s="383">
        <v>70</v>
      </c>
      <c r="S1492" s="383">
        <v>73</v>
      </c>
      <c r="T1492" s="386" t="s">
        <v>36</v>
      </c>
      <c r="U1492" s="386">
        <v>70</v>
      </c>
      <c r="V1492" s="386">
        <v>63</v>
      </c>
      <c r="W1492" s="386" t="s">
        <v>834</v>
      </c>
      <c r="X1492" s="383">
        <v>59</v>
      </c>
      <c r="Y1492" s="383">
        <v>73</v>
      </c>
      <c r="Z1492" s="386" t="s">
        <v>36</v>
      </c>
      <c r="AA1492" s="386">
        <v>48</v>
      </c>
      <c r="AB1492" s="386">
        <v>63</v>
      </c>
      <c r="AC1492" s="386" t="s">
        <v>834</v>
      </c>
      <c r="AD1492" s="383" t="s">
        <v>104</v>
      </c>
      <c r="AE1492" s="383" t="s">
        <v>36</v>
      </c>
      <c r="AF1492" s="383">
        <v>79</v>
      </c>
      <c r="AG1492" s="383" t="s">
        <v>40</v>
      </c>
      <c r="AH1492" s="383" t="s">
        <v>36</v>
      </c>
      <c r="AI1492" s="383" t="s">
        <v>34</v>
      </c>
      <c r="AJ1492" s="383" t="s">
        <v>3554</v>
      </c>
      <c r="AK1492" s="384" t="str">
        <f t="shared" si="47"/>
        <v>NO</v>
      </c>
      <c r="AL1492" s="384" t="str">
        <f t="shared" si="48"/>
        <v>NO</v>
      </c>
    </row>
    <row r="1493" spans="1:38" x14ac:dyDescent="0.25">
      <c r="A1493" s="381" t="s">
        <v>3224</v>
      </c>
      <c r="B1493" s="382" t="s">
        <v>2323</v>
      </c>
      <c r="C1493" s="382" t="s">
        <v>30</v>
      </c>
      <c r="D1493" s="382" t="s">
        <v>2324</v>
      </c>
      <c r="E1493" s="382" t="s">
        <v>836</v>
      </c>
      <c r="F1493" s="383">
        <v>100</v>
      </c>
      <c r="G1493" s="383">
        <v>81</v>
      </c>
      <c r="H1493" s="383" t="s">
        <v>835</v>
      </c>
      <c r="I1493" s="383">
        <v>100</v>
      </c>
      <c r="J1493" s="383">
        <v>81</v>
      </c>
      <c r="K1493" s="383" t="s">
        <v>835</v>
      </c>
      <c r="L1493" s="385"/>
      <c r="M1493" s="383">
        <v>32</v>
      </c>
      <c r="N1493" s="383" t="s">
        <v>835</v>
      </c>
      <c r="O1493" s="385"/>
      <c r="P1493" s="385"/>
      <c r="Q1493" s="386" t="s">
        <v>11</v>
      </c>
      <c r="R1493" s="383">
        <v>74</v>
      </c>
      <c r="S1493" s="383">
        <v>78</v>
      </c>
      <c r="T1493" s="386" t="s">
        <v>34</v>
      </c>
      <c r="U1493" s="386">
        <v>81</v>
      </c>
      <c r="V1493" s="386">
        <v>78</v>
      </c>
      <c r="W1493" s="386" t="s">
        <v>835</v>
      </c>
      <c r="X1493" s="383">
        <v>83</v>
      </c>
      <c r="Y1493" s="383">
        <v>78</v>
      </c>
      <c r="Z1493" s="386" t="s">
        <v>34</v>
      </c>
      <c r="AA1493" s="386">
        <v>79</v>
      </c>
      <c r="AB1493" s="386">
        <v>78</v>
      </c>
      <c r="AC1493" s="386" t="s">
        <v>11</v>
      </c>
      <c r="AD1493" s="383" t="s">
        <v>33</v>
      </c>
      <c r="AE1493" s="383" t="s">
        <v>36</v>
      </c>
      <c r="AF1493" s="383">
        <v>97</v>
      </c>
      <c r="AG1493" s="383" t="s">
        <v>35</v>
      </c>
      <c r="AH1493" s="383" t="s">
        <v>36</v>
      </c>
      <c r="AI1493" s="383" t="s">
        <v>34</v>
      </c>
      <c r="AJ1493" s="383" t="s">
        <v>3554</v>
      </c>
      <c r="AK1493" s="384" t="str">
        <f t="shared" si="47"/>
        <v>Yes-GM</v>
      </c>
      <c r="AL1493" s="384" t="str">
        <f t="shared" si="48"/>
        <v>Yes-AB</v>
      </c>
    </row>
    <row r="1494" spans="1:38" x14ac:dyDescent="0.25">
      <c r="A1494" s="381" t="s">
        <v>3224</v>
      </c>
      <c r="B1494" s="382" t="s">
        <v>453</v>
      </c>
      <c r="C1494" s="382" t="s">
        <v>30</v>
      </c>
      <c r="D1494" s="382" t="s">
        <v>454</v>
      </c>
      <c r="E1494" s="382" t="s">
        <v>836</v>
      </c>
      <c r="F1494" s="383">
        <v>100</v>
      </c>
      <c r="G1494" s="383">
        <v>584</v>
      </c>
      <c r="H1494" s="383" t="s">
        <v>835</v>
      </c>
      <c r="I1494" s="383">
        <v>100</v>
      </c>
      <c r="J1494" s="383">
        <v>584</v>
      </c>
      <c r="K1494" s="383" t="s">
        <v>835</v>
      </c>
      <c r="L1494" s="385"/>
      <c r="M1494" s="383">
        <v>210</v>
      </c>
      <c r="N1494" s="383" t="s">
        <v>835</v>
      </c>
      <c r="O1494" s="385"/>
      <c r="P1494" s="385"/>
      <c r="Q1494" s="386" t="s">
        <v>11</v>
      </c>
      <c r="R1494" s="383">
        <v>77</v>
      </c>
      <c r="S1494" s="383">
        <v>560</v>
      </c>
      <c r="T1494" s="386" t="s">
        <v>34</v>
      </c>
      <c r="U1494" s="386">
        <v>79</v>
      </c>
      <c r="V1494" s="386">
        <v>556</v>
      </c>
      <c r="W1494" s="386" t="s">
        <v>835</v>
      </c>
      <c r="X1494" s="383">
        <v>82</v>
      </c>
      <c r="Y1494" s="383">
        <v>560</v>
      </c>
      <c r="Z1494" s="386" t="s">
        <v>34</v>
      </c>
      <c r="AA1494" s="386">
        <v>82</v>
      </c>
      <c r="AB1494" s="386">
        <v>556</v>
      </c>
      <c r="AC1494" s="386" t="s">
        <v>11</v>
      </c>
      <c r="AD1494" s="383" t="s">
        <v>33</v>
      </c>
      <c r="AE1494" s="383" t="s">
        <v>36</v>
      </c>
      <c r="AF1494" s="383">
        <v>97</v>
      </c>
      <c r="AG1494" s="383" t="s">
        <v>35</v>
      </c>
      <c r="AH1494" s="383" t="s">
        <v>34</v>
      </c>
      <c r="AI1494" s="383" t="s">
        <v>36</v>
      </c>
      <c r="AJ1494" s="383" t="s">
        <v>3554</v>
      </c>
      <c r="AK1494" s="384" t="str">
        <f t="shared" si="47"/>
        <v>Yes-GM</v>
      </c>
      <c r="AL1494" s="384" t="str">
        <f t="shared" si="48"/>
        <v>Yes-AB</v>
      </c>
    </row>
    <row r="1495" spans="1:38" x14ac:dyDescent="0.25">
      <c r="A1495" s="381" t="s">
        <v>3224</v>
      </c>
      <c r="B1495" s="382" t="s">
        <v>455</v>
      </c>
      <c r="C1495" s="382" t="s">
        <v>30</v>
      </c>
      <c r="D1495" s="382" t="s">
        <v>456</v>
      </c>
      <c r="E1495" s="382" t="s">
        <v>836</v>
      </c>
      <c r="F1495" s="383">
        <v>100</v>
      </c>
      <c r="G1495" s="383">
        <v>224</v>
      </c>
      <c r="H1495" s="383" t="s">
        <v>835</v>
      </c>
      <c r="I1495" s="383">
        <v>100</v>
      </c>
      <c r="J1495" s="383">
        <v>224</v>
      </c>
      <c r="K1495" s="383" t="s">
        <v>835</v>
      </c>
      <c r="L1495" s="385"/>
      <c r="M1495" s="383">
        <v>63</v>
      </c>
      <c r="N1495" s="383" t="s">
        <v>835</v>
      </c>
      <c r="O1495" s="385"/>
      <c r="P1495" s="385"/>
      <c r="Q1495" s="386" t="s">
        <v>11</v>
      </c>
      <c r="R1495" s="383">
        <v>86</v>
      </c>
      <c r="S1495" s="383">
        <v>212</v>
      </c>
      <c r="T1495" s="386" t="s">
        <v>34</v>
      </c>
      <c r="U1495" s="386">
        <v>88</v>
      </c>
      <c r="V1495" s="386">
        <v>211</v>
      </c>
      <c r="W1495" s="386" t="s">
        <v>11</v>
      </c>
      <c r="X1495" s="383">
        <v>90</v>
      </c>
      <c r="Y1495" s="383">
        <v>212</v>
      </c>
      <c r="Z1495" s="386" t="s">
        <v>34</v>
      </c>
      <c r="AA1495" s="386">
        <v>80</v>
      </c>
      <c r="AB1495" s="386">
        <v>211</v>
      </c>
      <c r="AC1495" s="386" t="s">
        <v>11</v>
      </c>
      <c r="AD1495" s="383" t="s">
        <v>33</v>
      </c>
      <c r="AE1495" s="383" t="s">
        <v>34</v>
      </c>
      <c r="AF1495" s="383">
        <v>100</v>
      </c>
      <c r="AG1495" s="383" t="s">
        <v>35</v>
      </c>
      <c r="AH1495" s="383" t="s">
        <v>34</v>
      </c>
      <c r="AI1495" s="383" t="s">
        <v>36</v>
      </c>
      <c r="AJ1495" s="383" t="s">
        <v>3554</v>
      </c>
      <c r="AK1495" s="384" t="str">
        <f t="shared" si="47"/>
        <v>Yes-AB</v>
      </c>
      <c r="AL1495" s="384" t="str">
        <f t="shared" si="48"/>
        <v>Yes-AB</v>
      </c>
    </row>
    <row r="1496" spans="1:38" x14ac:dyDescent="0.25">
      <c r="A1496" s="381" t="s">
        <v>3224</v>
      </c>
      <c r="B1496" s="382" t="s">
        <v>457</v>
      </c>
      <c r="C1496" s="382" t="s">
        <v>30</v>
      </c>
      <c r="D1496" s="382" t="s">
        <v>458</v>
      </c>
      <c r="E1496" s="382" t="s">
        <v>836</v>
      </c>
      <c r="F1496" s="383">
        <v>100</v>
      </c>
      <c r="G1496" s="383">
        <v>226</v>
      </c>
      <c r="H1496" s="383" t="s">
        <v>835</v>
      </c>
      <c r="I1496" s="383">
        <v>100</v>
      </c>
      <c r="J1496" s="383">
        <v>226</v>
      </c>
      <c r="K1496" s="383" t="s">
        <v>835</v>
      </c>
      <c r="L1496" s="385"/>
      <c r="M1496" s="383">
        <v>75</v>
      </c>
      <c r="N1496" s="383" t="s">
        <v>835</v>
      </c>
      <c r="O1496" s="385"/>
      <c r="P1496" s="385"/>
      <c r="Q1496" s="386" t="s">
        <v>11</v>
      </c>
      <c r="R1496" s="383">
        <v>55</v>
      </c>
      <c r="S1496" s="383">
        <v>212</v>
      </c>
      <c r="T1496" s="386" t="s">
        <v>36</v>
      </c>
      <c r="U1496" s="386">
        <v>60</v>
      </c>
      <c r="V1496" s="386">
        <v>210</v>
      </c>
      <c r="W1496" s="386" t="s">
        <v>834</v>
      </c>
      <c r="X1496" s="383">
        <v>58</v>
      </c>
      <c r="Y1496" s="383">
        <v>212</v>
      </c>
      <c r="Z1496" s="386" t="s">
        <v>36</v>
      </c>
      <c r="AA1496" s="386">
        <v>57</v>
      </c>
      <c r="AB1496" s="386">
        <v>210</v>
      </c>
      <c r="AC1496" s="386" t="s">
        <v>834</v>
      </c>
      <c r="AD1496" s="383" t="s">
        <v>57</v>
      </c>
      <c r="AE1496" s="383" t="s">
        <v>36</v>
      </c>
      <c r="AF1496" s="383">
        <v>74</v>
      </c>
      <c r="AG1496" s="383" t="s">
        <v>35</v>
      </c>
      <c r="AH1496" s="383" t="s">
        <v>34</v>
      </c>
      <c r="AI1496" s="383" t="s">
        <v>36</v>
      </c>
      <c r="AJ1496" s="383" t="s">
        <v>3554</v>
      </c>
      <c r="AK1496" s="384" t="str">
        <f t="shared" si="47"/>
        <v>NO</v>
      </c>
      <c r="AL1496" s="384" t="str">
        <f t="shared" si="48"/>
        <v>NO</v>
      </c>
    </row>
    <row r="1497" spans="1:38" x14ac:dyDescent="0.25">
      <c r="A1497" s="381" t="s">
        <v>3224</v>
      </c>
      <c r="B1497" s="382" t="s">
        <v>459</v>
      </c>
      <c r="C1497" s="382" t="s">
        <v>30</v>
      </c>
      <c r="D1497" s="382" t="s">
        <v>460</v>
      </c>
      <c r="E1497" s="382" t="s">
        <v>836</v>
      </c>
      <c r="F1497" s="383">
        <v>100</v>
      </c>
      <c r="G1497" s="383">
        <v>120</v>
      </c>
      <c r="H1497" s="383" t="s">
        <v>835</v>
      </c>
      <c r="I1497" s="383">
        <v>100</v>
      </c>
      <c r="J1497" s="383">
        <v>120</v>
      </c>
      <c r="K1497" s="383" t="s">
        <v>835</v>
      </c>
      <c r="L1497" s="385"/>
      <c r="M1497" s="383">
        <v>38</v>
      </c>
      <c r="N1497" s="383" t="s">
        <v>835</v>
      </c>
      <c r="O1497" s="385"/>
      <c r="P1497" s="385"/>
      <c r="Q1497" s="386" t="s">
        <v>11</v>
      </c>
      <c r="R1497" s="383">
        <v>77</v>
      </c>
      <c r="S1497" s="383">
        <v>114</v>
      </c>
      <c r="T1497" s="386" t="s">
        <v>36</v>
      </c>
      <c r="U1497" s="386">
        <v>75</v>
      </c>
      <c r="V1497" s="386">
        <v>113</v>
      </c>
      <c r="W1497" s="386" t="s">
        <v>834</v>
      </c>
      <c r="X1497" s="383">
        <v>84</v>
      </c>
      <c r="Y1497" s="383">
        <v>114</v>
      </c>
      <c r="Z1497" s="386" t="s">
        <v>34</v>
      </c>
      <c r="AA1497" s="386">
        <v>76</v>
      </c>
      <c r="AB1497" s="386">
        <v>113</v>
      </c>
      <c r="AC1497" s="386" t="s">
        <v>11</v>
      </c>
      <c r="AD1497" s="383" t="s">
        <v>33</v>
      </c>
      <c r="AE1497" s="383" t="s">
        <v>36</v>
      </c>
      <c r="AF1497" s="383">
        <v>92</v>
      </c>
      <c r="AG1497" s="383" t="s">
        <v>35</v>
      </c>
      <c r="AH1497" s="383" t="s">
        <v>34</v>
      </c>
      <c r="AI1497" s="383" t="s">
        <v>36</v>
      </c>
      <c r="AJ1497" s="383" t="s">
        <v>3554</v>
      </c>
      <c r="AK1497" s="384" t="str">
        <f t="shared" si="47"/>
        <v>NO</v>
      </c>
      <c r="AL1497" s="384" t="str">
        <f t="shared" si="48"/>
        <v>Yes-AB</v>
      </c>
    </row>
    <row r="1498" spans="1:38" x14ac:dyDescent="0.25">
      <c r="A1498" s="381" t="s">
        <v>3224</v>
      </c>
      <c r="B1498" s="382" t="s">
        <v>461</v>
      </c>
      <c r="C1498" s="382" t="s">
        <v>30</v>
      </c>
      <c r="D1498" s="382" t="s">
        <v>462</v>
      </c>
      <c r="E1498" s="382" t="s">
        <v>836</v>
      </c>
      <c r="F1498" s="383">
        <v>100</v>
      </c>
      <c r="G1498" s="383">
        <v>228</v>
      </c>
      <c r="H1498" s="383" t="s">
        <v>835</v>
      </c>
      <c r="I1498" s="383">
        <v>100</v>
      </c>
      <c r="J1498" s="383">
        <v>228</v>
      </c>
      <c r="K1498" s="383" t="s">
        <v>835</v>
      </c>
      <c r="L1498" s="385"/>
      <c r="M1498" s="383">
        <v>64</v>
      </c>
      <c r="N1498" s="383" t="s">
        <v>835</v>
      </c>
      <c r="O1498" s="385"/>
      <c r="P1498" s="385"/>
      <c r="Q1498" s="386" t="s">
        <v>11</v>
      </c>
      <c r="R1498" s="383">
        <v>75</v>
      </c>
      <c r="S1498" s="383">
        <v>208</v>
      </c>
      <c r="T1498" s="386" t="s">
        <v>36</v>
      </c>
      <c r="U1498" s="386">
        <v>77</v>
      </c>
      <c r="V1498" s="386">
        <v>205</v>
      </c>
      <c r="W1498" s="386" t="s">
        <v>834</v>
      </c>
      <c r="X1498" s="383">
        <v>80</v>
      </c>
      <c r="Y1498" s="383">
        <v>208</v>
      </c>
      <c r="Z1498" s="386" t="s">
        <v>34</v>
      </c>
      <c r="AA1498" s="386">
        <v>77</v>
      </c>
      <c r="AB1498" s="386">
        <v>205</v>
      </c>
      <c r="AC1498" s="386" t="s">
        <v>11</v>
      </c>
      <c r="AD1498" s="383" t="s">
        <v>33</v>
      </c>
      <c r="AE1498" s="383" t="s">
        <v>36</v>
      </c>
      <c r="AF1498" s="383">
        <v>97</v>
      </c>
      <c r="AG1498" s="383" t="s">
        <v>35</v>
      </c>
      <c r="AH1498" s="383" t="s">
        <v>36</v>
      </c>
      <c r="AI1498" s="383" t="s">
        <v>36</v>
      </c>
      <c r="AJ1498" s="383" t="s">
        <v>3554</v>
      </c>
      <c r="AK1498" s="384" t="str">
        <f t="shared" si="47"/>
        <v>NO</v>
      </c>
      <c r="AL1498" s="384" t="str">
        <f t="shared" si="48"/>
        <v>Yes-AB</v>
      </c>
    </row>
    <row r="1499" spans="1:38" x14ac:dyDescent="0.25">
      <c r="A1499" s="381" t="s">
        <v>3224</v>
      </c>
      <c r="B1499" s="382" t="s">
        <v>463</v>
      </c>
      <c r="C1499" s="382" t="s">
        <v>30</v>
      </c>
      <c r="D1499" s="382" t="s">
        <v>464</v>
      </c>
      <c r="E1499" s="382" t="s">
        <v>836</v>
      </c>
      <c r="F1499" s="383">
        <v>100</v>
      </c>
      <c r="G1499" s="383">
        <v>175</v>
      </c>
      <c r="H1499" s="383" t="s">
        <v>835</v>
      </c>
      <c r="I1499" s="383">
        <v>100</v>
      </c>
      <c r="J1499" s="383">
        <v>175</v>
      </c>
      <c r="K1499" s="383" t="s">
        <v>835</v>
      </c>
      <c r="L1499" s="385">
        <v>86</v>
      </c>
      <c r="M1499" s="383">
        <v>43</v>
      </c>
      <c r="N1499" s="383" t="s">
        <v>834</v>
      </c>
      <c r="O1499" s="385"/>
      <c r="P1499" s="385"/>
      <c r="Q1499" s="386" t="s">
        <v>11</v>
      </c>
      <c r="R1499" s="383">
        <v>78</v>
      </c>
      <c r="S1499" s="383">
        <v>162</v>
      </c>
      <c r="T1499" s="386" t="s">
        <v>36</v>
      </c>
      <c r="U1499" s="386">
        <v>83</v>
      </c>
      <c r="V1499" s="386">
        <v>160</v>
      </c>
      <c r="W1499" s="386" t="s">
        <v>834</v>
      </c>
      <c r="X1499" s="383">
        <v>78</v>
      </c>
      <c r="Y1499" s="383">
        <v>162</v>
      </c>
      <c r="Z1499" s="386" t="s">
        <v>36</v>
      </c>
      <c r="AA1499" s="386">
        <v>72</v>
      </c>
      <c r="AB1499" s="386">
        <v>161</v>
      </c>
      <c r="AC1499" s="386" t="s">
        <v>834</v>
      </c>
      <c r="AD1499" s="383" t="s">
        <v>33</v>
      </c>
      <c r="AE1499" s="383" t="s">
        <v>36</v>
      </c>
      <c r="AF1499" s="383">
        <v>90</v>
      </c>
      <c r="AG1499" s="383" t="s">
        <v>35</v>
      </c>
      <c r="AH1499" s="383" t="s">
        <v>36</v>
      </c>
      <c r="AI1499" s="383" t="s">
        <v>36</v>
      </c>
      <c r="AJ1499" s="383" t="s">
        <v>3554</v>
      </c>
      <c r="AK1499" s="384" t="str">
        <f t="shared" si="47"/>
        <v>NO</v>
      </c>
      <c r="AL1499" s="384" t="str">
        <f t="shared" si="48"/>
        <v>NO</v>
      </c>
    </row>
    <row r="1500" spans="1:38" x14ac:dyDescent="0.25">
      <c r="A1500" s="381" t="s">
        <v>3224</v>
      </c>
      <c r="B1500" s="382" t="s">
        <v>465</v>
      </c>
      <c r="C1500" s="382" t="s">
        <v>30</v>
      </c>
      <c r="D1500" s="382" t="s">
        <v>466</v>
      </c>
      <c r="E1500" s="382" t="s">
        <v>836</v>
      </c>
      <c r="F1500" s="383">
        <v>100</v>
      </c>
      <c r="G1500" s="383">
        <v>159</v>
      </c>
      <c r="H1500" s="383" t="s">
        <v>835</v>
      </c>
      <c r="I1500" s="383">
        <v>100</v>
      </c>
      <c r="J1500" s="383">
        <v>159</v>
      </c>
      <c r="K1500" s="383" t="s">
        <v>835</v>
      </c>
      <c r="L1500" s="385"/>
      <c r="M1500" s="383">
        <v>50</v>
      </c>
      <c r="N1500" s="383" t="s">
        <v>835</v>
      </c>
      <c r="O1500" s="385"/>
      <c r="P1500" s="385"/>
      <c r="Q1500" s="386" t="s">
        <v>11</v>
      </c>
      <c r="R1500" s="383">
        <v>89</v>
      </c>
      <c r="S1500" s="383">
        <v>159</v>
      </c>
      <c r="T1500" s="386" t="s">
        <v>34</v>
      </c>
      <c r="U1500" s="386">
        <v>88</v>
      </c>
      <c r="V1500" s="386">
        <v>158</v>
      </c>
      <c r="W1500" s="386" t="s">
        <v>11</v>
      </c>
      <c r="X1500" s="383">
        <v>91</v>
      </c>
      <c r="Y1500" s="383">
        <v>159</v>
      </c>
      <c r="Z1500" s="386" t="s">
        <v>34</v>
      </c>
      <c r="AA1500" s="386">
        <v>81</v>
      </c>
      <c r="AB1500" s="386">
        <v>158</v>
      </c>
      <c r="AC1500" s="386" t="s">
        <v>11</v>
      </c>
      <c r="AD1500" s="383" t="s">
        <v>33</v>
      </c>
      <c r="AE1500" s="383" t="s">
        <v>34</v>
      </c>
      <c r="AF1500" s="383">
        <v>100</v>
      </c>
      <c r="AG1500" s="383" t="s">
        <v>35</v>
      </c>
      <c r="AH1500" s="383" t="s">
        <v>34</v>
      </c>
      <c r="AI1500" s="383" t="s">
        <v>36</v>
      </c>
      <c r="AJ1500" s="383" t="s">
        <v>3554</v>
      </c>
      <c r="AK1500" s="384" t="str">
        <f t="shared" si="47"/>
        <v>Yes-AB</v>
      </c>
      <c r="AL1500" s="384" t="str">
        <f t="shared" si="48"/>
        <v>Yes-AB</v>
      </c>
    </row>
    <row r="1501" spans="1:38" x14ac:dyDescent="0.25">
      <c r="A1501" s="381" t="s">
        <v>3224</v>
      </c>
      <c r="B1501" s="382" t="s">
        <v>467</v>
      </c>
      <c r="C1501" s="382" t="s">
        <v>30</v>
      </c>
      <c r="D1501" s="382" t="s">
        <v>468</v>
      </c>
      <c r="E1501" s="382" t="s">
        <v>836</v>
      </c>
      <c r="F1501" s="383">
        <v>100</v>
      </c>
      <c r="G1501" s="383">
        <v>413</v>
      </c>
      <c r="H1501" s="383" t="s">
        <v>835</v>
      </c>
      <c r="I1501" s="383">
        <v>100</v>
      </c>
      <c r="J1501" s="383">
        <v>413</v>
      </c>
      <c r="K1501" s="383" t="s">
        <v>835</v>
      </c>
      <c r="L1501" s="385"/>
      <c r="M1501" s="383">
        <v>94</v>
      </c>
      <c r="N1501" s="383" t="s">
        <v>835</v>
      </c>
      <c r="O1501" s="385"/>
      <c r="P1501" s="385"/>
      <c r="Q1501" s="386" t="s">
        <v>11</v>
      </c>
      <c r="R1501" s="383">
        <v>55</v>
      </c>
      <c r="S1501" s="383">
        <v>373</v>
      </c>
      <c r="T1501" s="386" t="s">
        <v>36</v>
      </c>
      <c r="U1501" s="386">
        <v>61</v>
      </c>
      <c r="V1501" s="386">
        <v>361</v>
      </c>
      <c r="W1501" s="386" t="s">
        <v>834</v>
      </c>
      <c r="X1501" s="383">
        <v>60</v>
      </c>
      <c r="Y1501" s="383">
        <v>370</v>
      </c>
      <c r="Z1501" s="386" t="s">
        <v>36</v>
      </c>
      <c r="AA1501" s="386">
        <v>54</v>
      </c>
      <c r="AB1501" s="386">
        <v>358</v>
      </c>
      <c r="AC1501" s="386" t="s">
        <v>834</v>
      </c>
      <c r="AD1501" s="383" t="s">
        <v>57</v>
      </c>
      <c r="AE1501" s="383" t="s">
        <v>36</v>
      </c>
      <c r="AF1501" s="383">
        <v>74</v>
      </c>
      <c r="AG1501" s="383" t="s">
        <v>35</v>
      </c>
      <c r="AH1501" s="383" t="s">
        <v>34</v>
      </c>
      <c r="AI1501" s="383" t="s">
        <v>36</v>
      </c>
      <c r="AJ1501" s="383" t="s">
        <v>3554</v>
      </c>
      <c r="AK1501" s="384" t="str">
        <f t="shared" si="47"/>
        <v>NO</v>
      </c>
      <c r="AL1501" s="384" t="str">
        <f t="shared" si="48"/>
        <v>NO</v>
      </c>
    </row>
    <row r="1502" spans="1:38" x14ac:dyDescent="0.25">
      <c r="A1502" s="381" t="s">
        <v>3224</v>
      </c>
      <c r="B1502" s="382" t="s">
        <v>469</v>
      </c>
      <c r="C1502" s="382" t="s">
        <v>30</v>
      </c>
      <c r="D1502" s="382" t="s">
        <v>470</v>
      </c>
      <c r="E1502" s="382" t="s">
        <v>836</v>
      </c>
      <c r="F1502" s="383">
        <v>100</v>
      </c>
      <c r="G1502" s="383">
        <v>566</v>
      </c>
      <c r="H1502" s="383" t="s">
        <v>835</v>
      </c>
      <c r="I1502" s="383">
        <v>100</v>
      </c>
      <c r="J1502" s="383">
        <v>566</v>
      </c>
      <c r="K1502" s="383" t="s">
        <v>835</v>
      </c>
      <c r="L1502" s="385"/>
      <c r="M1502" s="383">
        <v>169</v>
      </c>
      <c r="N1502" s="383" t="s">
        <v>835</v>
      </c>
      <c r="O1502" s="385"/>
      <c r="P1502" s="385"/>
      <c r="Q1502" s="386" t="s">
        <v>11</v>
      </c>
      <c r="R1502" s="383">
        <v>66</v>
      </c>
      <c r="S1502" s="383">
        <v>528</v>
      </c>
      <c r="T1502" s="386" t="s">
        <v>36</v>
      </c>
      <c r="U1502" s="386">
        <v>70</v>
      </c>
      <c r="V1502" s="386">
        <v>524</v>
      </c>
      <c r="W1502" s="386" t="s">
        <v>834</v>
      </c>
      <c r="X1502" s="383">
        <v>74</v>
      </c>
      <c r="Y1502" s="383">
        <v>528</v>
      </c>
      <c r="Z1502" s="386" t="s">
        <v>36</v>
      </c>
      <c r="AA1502" s="386">
        <v>73</v>
      </c>
      <c r="AB1502" s="386">
        <v>524</v>
      </c>
      <c r="AC1502" s="386" t="s">
        <v>834</v>
      </c>
      <c r="AD1502" s="383" t="s">
        <v>104</v>
      </c>
      <c r="AE1502" s="383" t="s">
        <v>36</v>
      </c>
      <c r="AF1502" s="383">
        <v>82</v>
      </c>
      <c r="AG1502" s="383" t="s">
        <v>35</v>
      </c>
      <c r="AH1502" s="383" t="s">
        <v>34</v>
      </c>
      <c r="AI1502" s="383" t="s">
        <v>36</v>
      </c>
      <c r="AJ1502" s="383" t="s">
        <v>3554</v>
      </c>
      <c r="AK1502" s="384" t="str">
        <f t="shared" si="47"/>
        <v>NO</v>
      </c>
      <c r="AL1502" s="384" t="str">
        <f t="shared" si="48"/>
        <v>NO</v>
      </c>
    </row>
    <row r="1503" spans="1:38" x14ac:dyDescent="0.25">
      <c r="A1503" s="381" t="s">
        <v>3224</v>
      </c>
      <c r="B1503" s="382" t="s">
        <v>471</v>
      </c>
      <c r="C1503" s="382" t="s">
        <v>30</v>
      </c>
      <c r="D1503" s="382" t="s">
        <v>472</v>
      </c>
      <c r="E1503" s="382" t="s">
        <v>836</v>
      </c>
      <c r="F1503" s="383">
        <v>100</v>
      </c>
      <c r="G1503" s="383">
        <v>350</v>
      </c>
      <c r="H1503" s="383" t="s">
        <v>835</v>
      </c>
      <c r="I1503" s="383">
        <v>100</v>
      </c>
      <c r="J1503" s="383">
        <v>350</v>
      </c>
      <c r="K1503" s="383" t="s">
        <v>835</v>
      </c>
      <c r="L1503" s="385"/>
      <c r="M1503" s="383">
        <v>110</v>
      </c>
      <c r="N1503" s="383" t="s">
        <v>835</v>
      </c>
      <c r="O1503" s="385"/>
      <c r="P1503" s="385"/>
      <c r="Q1503" s="386" t="s">
        <v>11</v>
      </c>
      <c r="R1503" s="383">
        <v>72</v>
      </c>
      <c r="S1503" s="383">
        <v>341</v>
      </c>
      <c r="T1503" s="386" t="s">
        <v>36</v>
      </c>
      <c r="U1503" s="386">
        <v>75</v>
      </c>
      <c r="V1503" s="386">
        <v>339</v>
      </c>
      <c r="W1503" s="386" t="s">
        <v>834</v>
      </c>
      <c r="X1503" s="383">
        <v>71</v>
      </c>
      <c r="Y1503" s="383">
        <v>341</v>
      </c>
      <c r="Z1503" s="386" t="s">
        <v>36</v>
      </c>
      <c r="AA1503" s="386">
        <v>71</v>
      </c>
      <c r="AB1503" s="386">
        <v>339</v>
      </c>
      <c r="AC1503" s="386" t="s">
        <v>834</v>
      </c>
      <c r="AD1503" s="383" t="s">
        <v>33</v>
      </c>
      <c r="AE1503" s="383" t="s">
        <v>36</v>
      </c>
      <c r="AF1503" s="383">
        <v>92</v>
      </c>
      <c r="AG1503" s="383" t="s">
        <v>40</v>
      </c>
      <c r="AH1503" s="383" t="s">
        <v>34</v>
      </c>
      <c r="AI1503" s="383" t="s">
        <v>36</v>
      </c>
      <c r="AJ1503" s="383" t="s">
        <v>3554</v>
      </c>
      <c r="AK1503" s="384" t="str">
        <f t="shared" si="47"/>
        <v>NO</v>
      </c>
      <c r="AL1503" s="384" t="str">
        <f t="shared" si="48"/>
        <v>NO</v>
      </c>
    </row>
    <row r="1504" spans="1:38" x14ac:dyDescent="0.25">
      <c r="A1504" s="381" t="s">
        <v>3224</v>
      </c>
      <c r="B1504" s="382" t="s">
        <v>473</v>
      </c>
      <c r="C1504" s="382" t="s">
        <v>30</v>
      </c>
      <c r="D1504" s="382" t="s">
        <v>474</v>
      </c>
      <c r="E1504" s="382" t="s">
        <v>836</v>
      </c>
      <c r="F1504" s="383">
        <v>100</v>
      </c>
      <c r="G1504" s="383">
        <v>301</v>
      </c>
      <c r="H1504" s="383" t="s">
        <v>835</v>
      </c>
      <c r="I1504" s="383">
        <v>100</v>
      </c>
      <c r="J1504" s="383">
        <v>301</v>
      </c>
      <c r="K1504" s="383" t="s">
        <v>835</v>
      </c>
      <c r="L1504" s="385"/>
      <c r="M1504" s="383">
        <v>79</v>
      </c>
      <c r="N1504" s="383" t="s">
        <v>835</v>
      </c>
      <c r="O1504" s="385"/>
      <c r="P1504" s="385"/>
      <c r="Q1504" s="386" t="s">
        <v>11</v>
      </c>
      <c r="R1504" s="383">
        <v>67</v>
      </c>
      <c r="S1504" s="383">
        <v>271</v>
      </c>
      <c r="T1504" s="386" t="s">
        <v>36</v>
      </c>
      <c r="U1504" s="386">
        <v>71</v>
      </c>
      <c r="V1504" s="386">
        <v>266</v>
      </c>
      <c r="W1504" s="386" t="s">
        <v>834</v>
      </c>
      <c r="X1504" s="383">
        <v>69</v>
      </c>
      <c r="Y1504" s="383">
        <v>270</v>
      </c>
      <c r="Z1504" s="386" t="s">
        <v>36</v>
      </c>
      <c r="AA1504" s="386">
        <v>68</v>
      </c>
      <c r="AB1504" s="386">
        <v>265</v>
      </c>
      <c r="AC1504" s="386" t="s">
        <v>834</v>
      </c>
      <c r="AD1504" s="383" t="s">
        <v>33</v>
      </c>
      <c r="AE1504" s="383" t="s">
        <v>36</v>
      </c>
      <c r="AF1504" s="383">
        <v>79</v>
      </c>
      <c r="AG1504" s="383" t="s">
        <v>35</v>
      </c>
      <c r="AH1504" s="383" t="s">
        <v>34</v>
      </c>
      <c r="AI1504" s="383" t="s">
        <v>36</v>
      </c>
      <c r="AJ1504" s="383" t="s">
        <v>3554</v>
      </c>
      <c r="AK1504" s="384" t="str">
        <f t="shared" si="47"/>
        <v>NO</v>
      </c>
      <c r="AL1504" s="384" t="str">
        <f t="shared" si="48"/>
        <v>NO</v>
      </c>
    </row>
    <row r="1505" spans="1:38" x14ac:dyDescent="0.25">
      <c r="A1505" s="381" t="s">
        <v>3224</v>
      </c>
      <c r="B1505" s="382" t="s">
        <v>475</v>
      </c>
      <c r="C1505" s="382" t="s">
        <v>30</v>
      </c>
      <c r="D1505" s="382" t="s">
        <v>476</v>
      </c>
      <c r="E1505" s="382" t="s">
        <v>836</v>
      </c>
      <c r="F1505" s="383">
        <v>100</v>
      </c>
      <c r="G1505" s="383">
        <v>161</v>
      </c>
      <c r="H1505" s="383" t="s">
        <v>835</v>
      </c>
      <c r="I1505" s="383">
        <v>100</v>
      </c>
      <c r="J1505" s="383">
        <v>161</v>
      </c>
      <c r="K1505" s="383" t="s">
        <v>835</v>
      </c>
      <c r="L1505" s="385"/>
      <c r="M1505" s="383">
        <v>37</v>
      </c>
      <c r="N1505" s="383" t="s">
        <v>835</v>
      </c>
      <c r="O1505" s="385"/>
      <c r="P1505" s="385"/>
      <c r="Q1505" s="386" t="s">
        <v>11</v>
      </c>
      <c r="R1505" s="383">
        <v>69</v>
      </c>
      <c r="S1505" s="383">
        <v>147</v>
      </c>
      <c r="T1505" s="386" t="s">
        <v>36</v>
      </c>
      <c r="U1505" s="386">
        <v>72</v>
      </c>
      <c r="V1505" s="386">
        <v>144</v>
      </c>
      <c r="W1505" s="386" t="s">
        <v>834</v>
      </c>
      <c r="X1505" s="383">
        <v>68</v>
      </c>
      <c r="Y1505" s="383">
        <v>148</v>
      </c>
      <c r="Z1505" s="386" t="s">
        <v>36</v>
      </c>
      <c r="AA1505" s="386">
        <v>67</v>
      </c>
      <c r="AB1505" s="386">
        <v>144</v>
      </c>
      <c r="AC1505" s="386" t="s">
        <v>834</v>
      </c>
      <c r="AD1505" s="383" t="s">
        <v>33</v>
      </c>
      <c r="AE1505" s="383" t="s">
        <v>36</v>
      </c>
      <c r="AF1505" s="383">
        <v>79</v>
      </c>
      <c r="AG1505" s="383" t="s">
        <v>35</v>
      </c>
      <c r="AH1505" s="383" t="s">
        <v>34</v>
      </c>
      <c r="AI1505" s="383" t="s">
        <v>36</v>
      </c>
      <c r="AJ1505" s="383" t="s">
        <v>3554</v>
      </c>
      <c r="AK1505" s="384" t="str">
        <f t="shared" si="47"/>
        <v>NO</v>
      </c>
      <c r="AL1505" s="384" t="str">
        <f t="shared" si="48"/>
        <v>NO</v>
      </c>
    </row>
    <row r="1506" spans="1:38" x14ac:dyDescent="0.25">
      <c r="A1506" s="381" t="s">
        <v>3224</v>
      </c>
      <c r="B1506" s="382" t="s">
        <v>477</v>
      </c>
      <c r="C1506" s="382" t="s">
        <v>30</v>
      </c>
      <c r="D1506" s="382" t="s">
        <v>478</v>
      </c>
      <c r="E1506" s="382" t="s">
        <v>836</v>
      </c>
      <c r="F1506" s="383">
        <v>100</v>
      </c>
      <c r="G1506" s="383">
        <v>144</v>
      </c>
      <c r="H1506" s="383" t="s">
        <v>835</v>
      </c>
      <c r="I1506" s="383">
        <v>100</v>
      </c>
      <c r="J1506" s="383">
        <v>144</v>
      </c>
      <c r="K1506" s="383" t="s">
        <v>835</v>
      </c>
      <c r="L1506" s="385"/>
      <c r="M1506" s="383">
        <v>53</v>
      </c>
      <c r="N1506" s="383" t="s">
        <v>835</v>
      </c>
      <c r="O1506" s="385"/>
      <c r="P1506" s="385"/>
      <c r="Q1506" s="386" t="s">
        <v>11</v>
      </c>
      <c r="R1506" s="383">
        <v>78</v>
      </c>
      <c r="S1506" s="383">
        <v>133</v>
      </c>
      <c r="T1506" s="386" t="s">
        <v>34</v>
      </c>
      <c r="U1506" s="386">
        <v>81</v>
      </c>
      <c r="V1506" s="386">
        <v>132</v>
      </c>
      <c r="W1506" s="386" t="s">
        <v>11</v>
      </c>
      <c r="X1506" s="383">
        <v>80</v>
      </c>
      <c r="Y1506" s="383">
        <v>133</v>
      </c>
      <c r="Z1506" s="386" t="s">
        <v>34</v>
      </c>
      <c r="AA1506" s="386">
        <v>67</v>
      </c>
      <c r="AB1506" s="386">
        <v>132</v>
      </c>
      <c r="AC1506" s="386" t="s">
        <v>11</v>
      </c>
      <c r="AD1506" s="383" t="s">
        <v>33</v>
      </c>
      <c r="AE1506" s="383" t="s">
        <v>34</v>
      </c>
      <c r="AF1506" s="383">
        <v>100</v>
      </c>
      <c r="AG1506" s="383" t="s">
        <v>35</v>
      </c>
      <c r="AH1506" s="383" t="s">
        <v>34</v>
      </c>
      <c r="AI1506" s="383" t="s">
        <v>36</v>
      </c>
      <c r="AJ1506" s="383" t="s">
        <v>3554</v>
      </c>
      <c r="AK1506" s="384" t="str">
        <f t="shared" si="47"/>
        <v>Yes-SH</v>
      </c>
      <c r="AL1506" s="384" t="str">
        <f t="shared" si="48"/>
        <v>Yes-AB</v>
      </c>
    </row>
    <row r="1507" spans="1:38" x14ac:dyDescent="0.25">
      <c r="A1507" s="381" t="s">
        <v>3224</v>
      </c>
      <c r="B1507" s="382" t="s">
        <v>479</v>
      </c>
      <c r="C1507" s="382" t="s">
        <v>30</v>
      </c>
      <c r="D1507" s="382" t="s">
        <v>480</v>
      </c>
      <c r="E1507" s="382" t="s">
        <v>836</v>
      </c>
      <c r="F1507" s="383">
        <v>100</v>
      </c>
      <c r="G1507" s="383">
        <v>366</v>
      </c>
      <c r="H1507" s="383" t="s">
        <v>835</v>
      </c>
      <c r="I1507" s="383">
        <v>100</v>
      </c>
      <c r="J1507" s="383">
        <v>366</v>
      </c>
      <c r="K1507" s="383" t="s">
        <v>835</v>
      </c>
      <c r="L1507" s="385">
        <v>94</v>
      </c>
      <c r="M1507" s="383">
        <v>111</v>
      </c>
      <c r="N1507" s="383" t="s">
        <v>835</v>
      </c>
      <c r="O1507" s="385"/>
      <c r="P1507" s="385"/>
      <c r="Q1507" s="386" t="s">
        <v>11</v>
      </c>
      <c r="R1507" s="383">
        <v>72</v>
      </c>
      <c r="S1507" s="383">
        <v>334</v>
      </c>
      <c r="T1507" s="386" t="s">
        <v>36</v>
      </c>
      <c r="U1507" s="386">
        <v>72</v>
      </c>
      <c r="V1507" s="386">
        <v>327</v>
      </c>
      <c r="W1507" s="386" t="s">
        <v>834</v>
      </c>
      <c r="X1507" s="383">
        <v>75</v>
      </c>
      <c r="Y1507" s="383">
        <v>334</v>
      </c>
      <c r="Z1507" s="386" t="s">
        <v>34</v>
      </c>
      <c r="AA1507" s="386">
        <v>69</v>
      </c>
      <c r="AB1507" s="386">
        <v>327</v>
      </c>
      <c r="AC1507" s="386" t="s">
        <v>11</v>
      </c>
      <c r="AD1507" s="383" t="s">
        <v>33</v>
      </c>
      <c r="AE1507" s="383" t="s">
        <v>36</v>
      </c>
      <c r="AF1507" s="383">
        <v>90</v>
      </c>
      <c r="AG1507" s="383" t="s">
        <v>35</v>
      </c>
      <c r="AH1507" s="383" t="s">
        <v>34</v>
      </c>
      <c r="AI1507" s="383" t="s">
        <v>36</v>
      </c>
      <c r="AJ1507" s="383" t="s">
        <v>3554</v>
      </c>
      <c r="AK1507" s="384" t="str">
        <f t="shared" si="47"/>
        <v>NO</v>
      </c>
      <c r="AL1507" s="384" t="str">
        <f t="shared" si="48"/>
        <v>Yes-SH</v>
      </c>
    </row>
    <row r="1508" spans="1:38" x14ac:dyDescent="0.25">
      <c r="A1508" s="381" t="s">
        <v>3224</v>
      </c>
      <c r="B1508" s="382" t="s">
        <v>481</v>
      </c>
      <c r="C1508" s="382" t="s">
        <v>30</v>
      </c>
      <c r="D1508" s="382" t="s">
        <v>482</v>
      </c>
      <c r="E1508" s="382" t="s">
        <v>836</v>
      </c>
      <c r="F1508" s="383">
        <v>100</v>
      </c>
      <c r="G1508" s="383">
        <v>130</v>
      </c>
      <c r="H1508" s="383" t="s">
        <v>835</v>
      </c>
      <c r="I1508" s="383">
        <v>100</v>
      </c>
      <c r="J1508" s="383">
        <v>130</v>
      </c>
      <c r="K1508" s="383" t="s">
        <v>835</v>
      </c>
      <c r="L1508" s="385"/>
      <c r="M1508" s="383">
        <v>47</v>
      </c>
      <c r="N1508" s="383" t="s">
        <v>835</v>
      </c>
      <c r="O1508" s="385"/>
      <c r="P1508" s="385"/>
      <c r="Q1508" s="386" t="s">
        <v>11</v>
      </c>
      <c r="R1508" s="383">
        <v>88</v>
      </c>
      <c r="S1508" s="383">
        <v>130</v>
      </c>
      <c r="T1508" s="386" t="s">
        <v>34</v>
      </c>
      <c r="U1508" s="386">
        <v>87</v>
      </c>
      <c r="V1508" s="386">
        <v>129</v>
      </c>
      <c r="W1508" s="386" t="s">
        <v>11</v>
      </c>
      <c r="X1508" s="383">
        <v>85</v>
      </c>
      <c r="Y1508" s="383">
        <v>130</v>
      </c>
      <c r="Z1508" s="386" t="s">
        <v>34</v>
      </c>
      <c r="AA1508" s="386">
        <v>79</v>
      </c>
      <c r="AB1508" s="386">
        <v>129</v>
      </c>
      <c r="AC1508" s="386" t="s">
        <v>11</v>
      </c>
      <c r="AD1508" s="383" t="s">
        <v>33</v>
      </c>
      <c r="AE1508" s="383" t="s">
        <v>34</v>
      </c>
      <c r="AF1508" s="383">
        <v>100</v>
      </c>
      <c r="AG1508" s="383" t="s">
        <v>35</v>
      </c>
      <c r="AH1508" s="383" t="s">
        <v>36</v>
      </c>
      <c r="AI1508" s="383" t="s">
        <v>36</v>
      </c>
      <c r="AJ1508" s="383" t="s">
        <v>3554</v>
      </c>
      <c r="AK1508" s="384" t="str">
        <f t="shared" si="47"/>
        <v>Yes-AB</v>
      </c>
      <c r="AL1508" s="384" t="str">
        <f t="shared" si="48"/>
        <v>Yes-AB</v>
      </c>
    </row>
    <row r="1509" spans="1:38" x14ac:dyDescent="0.25">
      <c r="A1509" s="381" t="s">
        <v>3224</v>
      </c>
      <c r="B1509" s="382" t="s">
        <v>483</v>
      </c>
      <c r="C1509" s="382" t="s">
        <v>30</v>
      </c>
      <c r="D1509" s="382" t="s">
        <v>484</v>
      </c>
      <c r="E1509" s="382" t="s">
        <v>836</v>
      </c>
      <c r="F1509" s="383">
        <v>100</v>
      </c>
      <c r="G1509" s="383">
        <v>232</v>
      </c>
      <c r="H1509" s="383" t="s">
        <v>835</v>
      </c>
      <c r="I1509" s="383">
        <v>100</v>
      </c>
      <c r="J1509" s="383">
        <v>232</v>
      </c>
      <c r="K1509" s="383" t="s">
        <v>835</v>
      </c>
      <c r="L1509" s="385"/>
      <c r="M1509" s="383">
        <v>83</v>
      </c>
      <c r="N1509" s="383" t="s">
        <v>835</v>
      </c>
      <c r="O1509" s="385"/>
      <c r="P1509" s="385"/>
      <c r="Q1509" s="386" t="s">
        <v>11</v>
      </c>
      <c r="R1509" s="383">
        <v>78</v>
      </c>
      <c r="S1509" s="383">
        <v>216</v>
      </c>
      <c r="T1509" s="386" t="s">
        <v>34</v>
      </c>
      <c r="U1509" s="386">
        <v>83</v>
      </c>
      <c r="V1509" s="386">
        <v>213</v>
      </c>
      <c r="W1509" s="386" t="s">
        <v>11</v>
      </c>
      <c r="X1509" s="383">
        <v>81</v>
      </c>
      <c r="Y1509" s="383">
        <v>216</v>
      </c>
      <c r="Z1509" s="386" t="s">
        <v>34</v>
      </c>
      <c r="AA1509" s="386">
        <v>72</v>
      </c>
      <c r="AB1509" s="386">
        <v>213</v>
      </c>
      <c r="AC1509" s="386" t="s">
        <v>11</v>
      </c>
      <c r="AD1509" s="383" t="s">
        <v>33</v>
      </c>
      <c r="AE1509" s="383" t="s">
        <v>36</v>
      </c>
      <c r="AF1509" s="383">
        <v>97</v>
      </c>
      <c r="AG1509" s="383" t="s">
        <v>35</v>
      </c>
      <c r="AH1509" s="383" t="s">
        <v>34</v>
      </c>
      <c r="AI1509" s="383" t="s">
        <v>36</v>
      </c>
      <c r="AJ1509" s="383" t="s">
        <v>3554</v>
      </c>
      <c r="AK1509" s="384" t="str">
        <f t="shared" si="47"/>
        <v>Yes-SH</v>
      </c>
      <c r="AL1509" s="384" t="str">
        <f t="shared" si="48"/>
        <v>Yes-AB</v>
      </c>
    </row>
    <row r="1510" spans="1:38" x14ac:dyDescent="0.25">
      <c r="A1510" s="381" t="s">
        <v>3224</v>
      </c>
      <c r="B1510" s="382" t="s">
        <v>485</v>
      </c>
      <c r="C1510" s="382" t="s">
        <v>30</v>
      </c>
      <c r="D1510" s="382" t="s">
        <v>486</v>
      </c>
      <c r="E1510" s="382" t="s">
        <v>836</v>
      </c>
      <c r="F1510" s="383">
        <v>100</v>
      </c>
      <c r="G1510" s="383">
        <v>427</v>
      </c>
      <c r="H1510" s="383" t="s">
        <v>835</v>
      </c>
      <c r="I1510" s="383">
        <v>100</v>
      </c>
      <c r="J1510" s="383">
        <v>427</v>
      </c>
      <c r="K1510" s="383" t="s">
        <v>835</v>
      </c>
      <c r="L1510" s="385"/>
      <c r="M1510" s="383">
        <v>138</v>
      </c>
      <c r="N1510" s="383" t="s">
        <v>835</v>
      </c>
      <c r="O1510" s="385"/>
      <c r="P1510" s="385"/>
      <c r="Q1510" s="386" t="s">
        <v>11</v>
      </c>
      <c r="R1510" s="383">
        <v>68</v>
      </c>
      <c r="S1510" s="383">
        <v>416</v>
      </c>
      <c r="T1510" s="386" t="s">
        <v>36</v>
      </c>
      <c r="U1510" s="386">
        <v>73</v>
      </c>
      <c r="V1510" s="386">
        <v>405</v>
      </c>
      <c r="W1510" s="386" t="s">
        <v>834</v>
      </c>
      <c r="X1510" s="383">
        <v>70</v>
      </c>
      <c r="Y1510" s="383">
        <v>416</v>
      </c>
      <c r="Z1510" s="386" t="s">
        <v>36</v>
      </c>
      <c r="AA1510" s="386">
        <v>65</v>
      </c>
      <c r="AB1510" s="386">
        <v>405</v>
      </c>
      <c r="AC1510" s="386" t="s">
        <v>834</v>
      </c>
      <c r="AD1510" s="383" t="s">
        <v>33</v>
      </c>
      <c r="AE1510" s="383" t="s">
        <v>36</v>
      </c>
      <c r="AF1510" s="383">
        <v>79</v>
      </c>
      <c r="AG1510" s="383" t="s">
        <v>35</v>
      </c>
      <c r="AH1510" s="383" t="s">
        <v>34</v>
      </c>
      <c r="AI1510" s="383" t="s">
        <v>36</v>
      </c>
      <c r="AJ1510" s="383" t="s">
        <v>3554</v>
      </c>
      <c r="AK1510" s="384" t="str">
        <f t="shared" si="47"/>
        <v>NO</v>
      </c>
      <c r="AL1510" s="384" t="str">
        <f t="shared" si="48"/>
        <v>NO</v>
      </c>
    </row>
    <row r="1511" spans="1:38" x14ac:dyDescent="0.25">
      <c r="A1511" s="381" t="s">
        <v>3224</v>
      </c>
      <c r="B1511" s="382" t="s">
        <v>487</v>
      </c>
      <c r="C1511" s="382" t="s">
        <v>30</v>
      </c>
      <c r="D1511" s="382" t="s">
        <v>488</v>
      </c>
      <c r="E1511" s="382" t="s">
        <v>836</v>
      </c>
      <c r="F1511" s="383">
        <v>100</v>
      </c>
      <c r="G1511" s="383">
        <v>232</v>
      </c>
      <c r="H1511" s="383" t="s">
        <v>835</v>
      </c>
      <c r="I1511" s="383">
        <v>100</v>
      </c>
      <c r="J1511" s="383">
        <v>232</v>
      </c>
      <c r="K1511" s="383" t="s">
        <v>835</v>
      </c>
      <c r="L1511" s="385"/>
      <c r="M1511" s="383">
        <v>71</v>
      </c>
      <c r="N1511" s="383" t="s">
        <v>835</v>
      </c>
      <c r="O1511" s="385"/>
      <c r="P1511" s="385"/>
      <c r="Q1511" s="386" t="s">
        <v>11</v>
      </c>
      <c r="R1511" s="383">
        <v>67</v>
      </c>
      <c r="S1511" s="383">
        <v>219</v>
      </c>
      <c r="T1511" s="386" t="s">
        <v>36</v>
      </c>
      <c r="U1511" s="386">
        <v>72</v>
      </c>
      <c r="V1511" s="386">
        <v>217</v>
      </c>
      <c r="W1511" s="386" t="s">
        <v>834</v>
      </c>
      <c r="X1511" s="383">
        <v>63</v>
      </c>
      <c r="Y1511" s="383">
        <v>219</v>
      </c>
      <c r="Z1511" s="386" t="s">
        <v>36</v>
      </c>
      <c r="AA1511" s="386">
        <v>65</v>
      </c>
      <c r="AB1511" s="386">
        <v>217</v>
      </c>
      <c r="AC1511" s="386" t="s">
        <v>834</v>
      </c>
      <c r="AD1511" s="383" t="s">
        <v>33</v>
      </c>
      <c r="AE1511" s="383" t="s">
        <v>36</v>
      </c>
      <c r="AF1511" s="383">
        <v>79</v>
      </c>
      <c r="AG1511" s="383" t="s">
        <v>35</v>
      </c>
      <c r="AH1511" s="383" t="s">
        <v>34</v>
      </c>
      <c r="AI1511" s="383" t="s">
        <v>36</v>
      </c>
      <c r="AJ1511" s="383" t="s">
        <v>3554</v>
      </c>
      <c r="AK1511" s="384" t="str">
        <f t="shared" si="47"/>
        <v>NO</v>
      </c>
      <c r="AL1511" s="384" t="str">
        <f t="shared" si="48"/>
        <v>NO</v>
      </c>
    </row>
    <row r="1512" spans="1:38" x14ac:dyDescent="0.25">
      <c r="A1512" s="381" t="s">
        <v>3224</v>
      </c>
      <c r="B1512" s="382" t="s">
        <v>489</v>
      </c>
      <c r="C1512" s="382" t="s">
        <v>30</v>
      </c>
      <c r="D1512" s="382" t="s">
        <v>490</v>
      </c>
      <c r="E1512" s="382" t="s">
        <v>836</v>
      </c>
      <c r="F1512" s="383">
        <v>100</v>
      </c>
      <c r="G1512" s="383">
        <v>289</v>
      </c>
      <c r="H1512" s="383" t="s">
        <v>835</v>
      </c>
      <c r="I1512" s="383">
        <v>100</v>
      </c>
      <c r="J1512" s="383">
        <v>288</v>
      </c>
      <c r="K1512" s="383" t="s">
        <v>835</v>
      </c>
      <c r="L1512" s="385"/>
      <c r="M1512" s="383">
        <v>75</v>
      </c>
      <c r="N1512" s="383" t="s">
        <v>835</v>
      </c>
      <c r="O1512" s="385"/>
      <c r="P1512" s="385"/>
      <c r="Q1512" s="386" t="s">
        <v>11</v>
      </c>
      <c r="R1512" s="383">
        <v>68</v>
      </c>
      <c r="S1512" s="383">
        <v>268</v>
      </c>
      <c r="T1512" s="386" t="s">
        <v>36</v>
      </c>
      <c r="U1512" s="386">
        <v>74</v>
      </c>
      <c r="V1512" s="386">
        <v>262</v>
      </c>
      <c r="W1512" s="386" t="s">
        <v>834</v>
      </c>
      <c r="X1512" s="383">
        <v>73</v>
      </c>
      <c r="Y1512" s="383">
        <v>267</v>
      </c>
      <c r="Z1512" s="386" t="s">
        <v>36</v>
      </c>
      <c r="AA1512" s="386">
        <v>73</v>
      </c>
      <c r="AB1512" s="386">
        <v>261</v>
      </c>
      <c r="AC1512" s="386" t="s">
        <v>834</v>
      </c>
      <c r="AD1512" s="383" t="s">
        <v>33</v>
      </c>
      <c r="AE1512" s="383" t="s">
        <v>36</v>
      </c>
      <c r="AF1512" s="383">
        <v>85</v>
      </c>
      <c r="AG1512" s="383" t="s">
        <v>35</v>
      </c>
      <c r="AH1512" s="383" t="s">
        <v>34</v>
      </c>
      <c r="AI1512" s="383" t="s">
        <v>36</v>
      </c>
      <c r="AJ1512" s="383" t="s">
        <v>3554</v>
      </c>
      <c r="AK1512" s="384" t="str">
        <f t="shared" si="47"/>
        <v>NO</v>
      </c>
      <c r="AL1512" s="384" t="str">
        <f t="shared" si="48"/>
        <v>NO</v>
      </c>
    </row>
    <row r="1513" spans="1:38" x14ac:dyDescent="0.25">
      <c r="A1513" s="381" t="s">
        <v>3224</v>
      </c>
      <c r="B1513" s="382" t="s">
        <v>491</v>
      </c>
      <c r="C1513" s="382" t="s">
        <v>30</v>
      </c>
      <c r="D1513" s="382" t="s">
        <v>492</v>
      </c>
      <c r="E1513" s="382" t="s">
        <v>836</v>
      </c>
      <c r="F1513" s="383">
        <v>100</v>
      </c>
      <c r="G1513" s="383">
        <v>160</v>
      </c>
      <c r="H1513" s="383" t="s">
        <v>835</v>
      </c>
      <c r="I1513" s="383">
        <v>100</v>
      </c>
      <c r="J1513" s="383">
        <v>160</v>
      </c>
      <c r="K1513" s="383" t="s">
        <v>835</v>
      </c>
      <c r="L1513" s="385"/>
      <c r="M1513" s="383">
        <v>44</v>
      </c>
      <c r="N1513" s="383" t="s">
        <v>835</v>
      </c>
      <c r="O1513" s="385"/>
      <c r="P1513" s="385"/>
      <c r="Q1513" s="386" t="s">
        <v>11</v>
      </c>
      <c r="R1513" s="383">
        <v>71</v>
      </c>
      <c r="S1513" s="383">
        <v>156</v>
      </c>
      <c r="T1513" s="386" t="s">
        <v>34</v>
      </c>
      <c r="U1513" s="386">
        <v>75</v>
      </c>
      <c r="V1513" s="386">
        <v>155</v>
      </c>
      <c r="W1513" s="386" t="s">
        <v>11</v>
      </c>
      <c r="X1513" s="383">
        <v>67</v>
      </c>
      <c r="Y1513" s="383">
        <v>156</v>
      </c>
      <c r="Z1513" s="386" t="s">
        <v>36</v>
      </c>
      <c r="AA1513" s="386">
        <v>63</v>
      </c>
      <c r="AB1513" s="386">
        <v>155</v>
      </c>
      <c r="AC1513" s="386" t="s">
        <v>834</v>
      </c>
      <c r="AD1513" s="383" t="s">
        <v>33</v>
      </c>
      <c r="AE1513" s="383" t="s">
        <v>36</v>
      </c>
      <c r="AF1513" s="383">
        <v>79</v>
      </c>
      <c r="AG1513" s="383" t="s">
        <v>35</v>
      </c>
      <c r="AH1513" s="383" t="s">
        <v>34</v>
      </c>
      <c r="AI1513" s="383" t="s">
        <v>36</v>
      </c>
      <c r="AJ1513" s="383" t="s">
        <v>3554</v>
      </c>
      <c r="AK1513" s="384" t="str">
        <f t="shared" si="47"/>
        <v>Yes-SH</v>
      </c>
      <c r="AL1513" s="384" t="str">
        <f t="shared" si="48"/>
        <v>NO</v>
      </c>
    </row>
    <row r="1514" spans="1:38" x14ac:dyDescent="0.25">
      <c r="A1514" s="381" t="s">
        <v>3224</v>
      </c>
      <c r="B1514" s="382" t="s">
        <v>493</v>
      </c>
      <c r="C1514" s="382" t="s">
        <v>30</v>
      </c>
      <c r="D1514" s="382" t="s">
        <v>494</v>
      </c>
      <c r="E1514" s="382" t="s">
        <v>836</v>
      </c>
      <c r="F1514" s="383">
        <v>100</v>
      </c>
      <c r="G1514" s="383">
        <v>173</v>
      </c>
      <c r="H1514" s="383" t="s">
        <v>835</v>
      </c>
      <c r="I1514" s="383">
        <v>100</v>
      </c>
      <c r="J1514" s="383">
        <v>173</v>
      </c>
      <c r="K1514" s="383" t="s">
        <v>835</v>
      </c>
      <c r="L1514" s="385">
        <v>93</v>
      </c>
      <c r="M1514" s="383">
        <v>58</v>
      </c>
      <c r="N1514" s="383" t="s">
        <v>835</v>
      </c>
      <c r="O1514" s="385"/>
      <c r="P1514" s="385"/>
      <c r="Q1514" s="386" t="s">
        <v>11</v>
      </c>
      <c r="R1514" s="383">
        <v>64</v>
      </c>
      <c r="S1514" s="383">
        <v>159</v>
      </c>
      <c r="T1514" s="386" t="s">
        <v>34</v>
      </c>
      <c r="U1514" s="386">
        <v>68</v>
      </c>
      <c r="V1514" s="386">
        <v>155</v>
      </c>
      <c r="W1514" s="386" t="s">
        <v>11</v>
      </c>
      <c r="X1514" s="383">
        <v>65</v>
      </c>
      <c r="Y1514" s="383">
        <v>159</v>
      </c>
      <c r="Z1514" s="386" t="s">
        <v>36</v>
      </c>
      <c r="AA1514" s="386">
        <v>69</v>
      </c>
      <c r="AB1514" s="386">
        <v>155</v>
      </c>
      <c r="AC1514" s="386" t="s">
        <v>834</v>
      </c>
      <c r="AD1514" s="383" t="s">
        <v>33</v>
      </c>
      <c r="AE1514" s="383" t="s">
        <v>36</v>
      </c>
      <c r="AF1514" s="383">
        <v>87</v>
      </c>
      <c r="AG1514" s="383" t="s">
        <v>35</v>
      </c>
      <c r="AH1514" s="383" t="s">
        <v>34</v>
      </c>
      <c r="AI1514" s="383" t="s">
        <v>36</v>
      </c>
      <c r="AJ1514" s="383" t="s">
        <v>3554</v>
      </c>
      <c r="AK1514" s="384" t="str">
        <f t="shared" si="47"/>
        <v>Yes-SH</v>
      </c>
      <c r="AL1514" s="384" t="str">
        <f t="shared" si="48"/>
        <v>NO</v>
      </c>
    </row>
    <row r="1515" spans="1:38" x14ac:dyDescent="0.25">
      <c r="A1515" s="381" t="s">
        <v>3224</v>
      </c>
      <c r="B1515" s="382" t="s">
        <v>495</v>
      </c>
      <c r="C1515" s="382" t="s">
        <v>30</v>
      </c>
      <c r="D1515" s="382" t="s">
        <v>496</v>
      </c>
      <c r="E1515" s="382" t="s">
        <v>836</v>
      </c>
      <c r="F1515" s="383">
        <v>100</v>
      </c>
      <c r="G1515" s="383">
        <v>276</v>
      </c>
      <c r="H1515" s="383" t="s">
        <v>835</v>
      </c>
      <c r="I1515" s="383">
        <v>100</v>
      </c>
      <c r="J1515" s="383">
        <v>276</v>
      </c>
      <c r="K1515" s="383" t="s">
        <v>835</v>
      </c>
      <c r="L1515" s="385"/>
      <c r="M1515" s="383">
        <v>88</v>
      </c>
      <c r="N1515" s="383" t="s">
        <v>835</v>
      </c>
      <c r="O1515" s="385"/>
      <c r="P1515" s="385"/>
      <c r="Q1515" s="386" t="s">
        <v>11</v>
      </c>
      <c r="R1515" s="383">
        <v>83</v>
      </c>
      <c r="S1515" s="383">
        <v>258</v>
      </c>
      <c r="T1515" s="386" t="s">
        <v>34</v>
      </c>
      <c r="U1515" s="386">
        <v>82</v>
      </c>
      <c r="V1515" s="386">
        <v>255</v>
      </c>
      <c r="W1515" s="386" t="s">
        <v>11</v>
      </c>
      <c r="X1515" s="383">
        <v>89</v>
      </c>
      <c r="Y1515" s="383">
        <v>258</v>
      </c>
      <c r="Z1515" s="386" t="s">
        <v>34</v>
      </c>
      <c r="AA1515" s="386">
        <v>85</v>
      </c>
      <c r="AB1515" s="386">
        <v>255</v>
      </c>
      <c r="AC1515" s="386" t="s">
        <v>11</v>
      </c>
      <c r="AD1515" s="383" t="s">
        <v>33</v>
      </c>
      <c r="AE1515" s="383" t="s">
        <v>36</v>
      </c>
      <c r="AF1515" s="383">
        <v>97</v>
      </c>
      <c r="AG1515" s="383" t="s">
        <v>35</v>
      </c>
      <c r="AH1515" s="383" t="s">
        <v>34</v>
      </c>
      <c r="AI1515" s="383" t="s">
        <v>36</v>
      </c>
      <c r="AJ1515" s="383" t="s">
        <v>3554</v>
      </c>
      <c r="AK1515" s="384" t="str">
        <f t="shared" si="47"/>
        <v>Yes-AB</v>
      </c>
      <c r="AL1515" s="384" t="str">
        <f t="shared" si="48"/>
        <v>Yes-AB</v>
      </c>
    </row>
    <row r="1516" spans="1:38" x14ac:dyDescent="0.25">
      <c r="A1516" s="381" t="s">
        <v>3224</v>
      </c>
      <c r="B1516" s="382" t="s">
        <v>497</v>
      </c>
      <c r="C1516" s="382" t="s">
        <v>30</v>
      </c>
      <c r="D1516" s="382" t="s">
        <v>498</v>
      </c>
      <c r="E1516" s="382" t="s">
        <v>836</v>
      </c>
      <c r="F1516" s="383">
        <v>100</v>
      </c>
      <c r="G1516" s="383">
        <v>132</v>
      </c>
      <c r="H1516" s="383" t="s">
        <v>835</v>
      </c>
      <c r="I1516" s="383">
        <v>100</v>
      </c>
      <c r="J1516" s="383">
        <v>132</v>
      </c>
      <c r="K1516" s="383" t="s">
        <v>835</v>
      </c>
      <c r="L1516" s="385"/>
      <c r="M1516" s="383">
        <v>38</v>
      </c>
      <c r="N1516" s="383" t="s">
        <v>835</v>
      </c>
      <c r="O1516" s="385"/>
      <c r="P1516" s="385"/>
      <c r="Q1516" s="386" t="s">
        <v>11</v>
      </c>
      <c r="R1516" s="383">
        <v>82</v>
      </c>
      <c r="S1516" s="383">
        <v>125</v>
      </c>
      <c r="T1516" s="386" t="s">
        <v>34</v>
      </c>
      <c r="U1516" s="386">
        <v>84</v>
      </c>
      <c r="V1516" s="386">
        <v>124</v>
      </c>
      <c r="W1516" s="386" t="s">
        <v>11</v>
      </c>
      <c r="X1516" s="383">
        <v>85</v>
      </c>
      <c r="Y1516" s="383">
        <v>125</v>
      </c>
      <c r="Z1516" s="386" t="s">
        <v>34</v>
      </c>
      <c r="AA1516" s="386">
        <v>82</v>
      </c>
      <c r="AB1516" s="386">
        <v>124</v>
      </c>
      <c r="AC1516" s="386" t="s">
        <v>11</v>
      </c>
      <c r="AD1516" s="383" t="s">
        <v>33</v>
      </c>
      <c r="AE1516" s="383" t="s">
        <v>34</v>
      </c>
      <c r="AF1516" s="383">
        <v>100</v>
      </c>
      <c r="AG1516" s="383" t="s">
        <v>35</v>
      </c>
      <c r="AH1516" s="383" t="s">
        <v>34</v>
      </c>
      <c r="AI1516" s="383" t="s">
        <v>36</v>
      </c>
      <c r="AJ1516" s="383" t="s">
        <v>3554</v>
      </c>
      <c r="AK1516" s="384" t="str">
        <f t="shared" si="47"/>
        <v>Yes-AB</v>
      </c>
      <c r="AL1516" s="384" t="str">
        <f t="shared" si="48"/>
        <v>Yes-AB</v>
      </c>
    </row>
    <row r="1517" spans="1:38" x14ac:dyDescent="0.25">
      <c r="A1517" s="381" t="s">
        <v>3224</v>
      </c>
      <c r="B1517" s="382" t="s">
        <v>499</v>
      </c>
      <c r="C1517" s="382" t="s">
        <v>30</v>
      </c>
      <c r="D1517" s="382" t="s">
        <v>500</v>
      </c>
      <c r="E1517" s="382" t="s">
        <v>836</v>
      </c>
      <c r="F1517" s="383">
        <v>100</v>
      </c>
      <c r="G1517" s="383">
        <v>171</v>
      </c>
      <c r="H1517" s="383" t="s">
        <v>835</v>
      </c>
      <c r="I1517" s="383">
        <v>100</v>
      </c>
      <c r="J1517" s="383">
        <v>171</v>
      </c>
      <c r="K1517" s="383" t="s">
        <v>835</v>
      </c>
      <c r="L1517" s="385"/>
      <c r="M1517" s="383">
        <v>63</v>
      </c>
      <c r="N1517" s="383" t="s">
        <v>835</v>
      </c>
      <c r="O1517" s="385"/>
      <c r="P1517" s="385"/>
      <c r="Q1517" s="386" t="s">
        <v>11</v>
      </c>
      <c r="R1517" s="383">
        <v>75</v>
      </c>
      <c r="S1517" s="383">
        <v>163</v>
      </c>
      <c r="T1517" s="386" t="s">
        <v>34</v>
      </c>
      <c r="U1517" s="386">
        <v>73</v>
      </c>
      <c r="V1517" s="386">
        <v>158</v>
      </c>
      <c r="W1517" s="386" t="s">
        <v>11</v>
      </c>
      <c r="X1517" s="383">
        <v>74</v>
      </c>
      <c r="Y1517" s="383">
        <v>163</v>
      </c>
      <c r="Z1517" s="386" t="s">
        <v>34</v>
      </c>
      <c r="AA1517" s="386">
        <v>70</v>
      </c>
      <c r="AB1517" s="386">
        <v>158</v>
      </c>
      <c r="AC1517" s="386" t="s">
        <v>11</v>
      </c>
      <c r="AD1517" s="383" t="s">
        <v>33</v>
      </c>
      <c r="AE1517" s="383" t="s">
        <v>34</v>
      </c>
      <c r="AF1517" s="383">
        <v>100</v>
      </c>
      <c r="AG1517" s="383" t="s">
        <v>40</v>
      </c>
      <c r="AH1517" s="383" t="s">
        <v>36</v>
      </c>
      <c r="AI1517" s="383" t="s">
        <v>36</v>
      </c>
      <c r="AJ1517" s="383" t="s">
        <v>3554</v>
      </c>
      <c r="AK1517" s="384" t="str">
        <f t="shared" si="47"/>
        <v>Yes-SH</v>
      </c>
      <c r="AL1517" s="384" t="str">
        <f t="shared" si="48"/>
        <v>Yes-SH</v>
      </c>
    </row>
    <row r="1518" spans="1:38" x14ac:dyDescent="0.25">
      <c r="A1518" s="381" t="s">
        <v>3224</v>
      </c>
      <c r="B1518" s="382" t="s">
        <v>501</v>
      </c>
      <c r="C1518" s="382" t="s">
        <v>30</v>
      </c>
      <c r="D1518" s="382" t="s">
        <v>502</v>
      </c>
      <c r="E1518" s="382" t="s">
        <v>836</v>
      </c>
      <c r="F1518" s="383"/>
      <c r="G1518" s="383">
        <v>8</v>
      </c>
      <c r="H1518" s="383" t="s">
        <v>11</v>
      </c>
      <c r="I1518" s="383"/>
      <c r="J1518" s="383">
        <v>8</v>
      </c>
      <c r="K1518" s="383" t="s">
        <v>11</v>
      </c>
      <c r="L1518" s="385"/>
      <c r="M1518" s="383">
        <v>3</v>
      </c>
      <c r="N1518" s="383" t="s">
        <v>11</v>
      </c>
      <c r="O1518" s="385"/>
      <c r="P1518" s="385"/>
      <c r="Q1518" s="386" t="s">
        <v>11</v>
      </c>
      <c r="R1518" s="383"/>
      <c r="S1518" s="383">
        <v>8</v>
      </c>
      <c r="T1518" s="386" t="s">
        <v>11</v>
      </c>
      <c r="U1518" s="386"/>
      <c r="V1518" s="386">
        <v>8</v>
      </c>
      <c r="W1518" s="386" t="s">
        <v>11</v>
      </c>
      <c r="X1518" s="383"/>
      <c r="Y1518" s="383">
        <v>8</v>
      </c>
      <c r="Z1518" s="386" t="s">
        <v>11</v>
      </c>
      <c r="AA1518" s="386"/>
      <c r="AB1518" s="386">
        <v>8</v>
      </c>
      <c r="AC1518" s="386" t="s">
        <v>11</v>
      </c>
      <c r="AD1518" s="383"/>
      <c r="AE1518" s="383" t="s">
        <v>36</v>
      </c>
      <c r="AF1518" s="383">
        <v>95</v>
      </c>
      <c r="AG1518" s="383" t="s">
        <v>40</v>
      </c>
      <c r="AH1518" s="383" t="s">
        <v>36</v>
      </c>
      <c r="AI1518" s="383" t="s">
        <v>34</v>
      </c>
      <c r="AJ1518" s="383" t="s">
        <v>3554</v>
      </c>
      <c r="AK1518" s="384" t="str">
        <f t="shared" si="47"/>
        <v>NA</v>
      </c>
      <c r="AL1518" s="384" t="str">
        <f t="shared" si="48"/>
        <v>NA</v>
      </c>
    </row>
    <row r="1519" spans="1:38" x14ac:dyDescent="0.25">
      <c r="A1519" s="381" t="s">
        <v>3224</v>
      </c>
      <c r="B1519" s="382" t="s">
        <v>503</v>
      </c>
      <c r="C1519" s="382" t="s">
        <v>30</v>
      </c>
      <c r="D1519" s="382" t="s">
        <v>504</v>
      </c>
      <c r="E1519" s="382" t="s">
        <v>836</v>
      </c>
      <c r="F1519" s="383">
        <v>100</v>
      </c>
      <c r="G1519" s="383">
        <v>368</v>
      </c>
      <c r="H1519" s="383" t="s">
        <v>835</v>
      </c>
      <c r="I1519" s="383">
        <v>100</v>
      </c>
      <c r="J1519" s="383">
        <v>367</v>
      </c>
      <c r="K1519" s="383" t="s">
        <v>835</v>
      </c>
      <c r="L1519" s="385"/>
      <c r="M1519" s="383">
        <v>107</v>
      </c>
      <c r="N1519" s="383" t="s">
        <v>835</v>
      </c>
      <c r="O1519" s="385"/>
      <c r="P1519" s="385"/>
      <c r="Q1519" s="386" t="s">
        <v>11</v>
      </c>
      <c r="R1519" s="383">
        <v>63</v>
      </c>
      <c r="S1519" s="383">
        <v>335</v>
      </c>
      <c r="T1519" s="386" t="s">
        <v>36</v>
      </c>
      <c r="U1519" s="386">
        <v>73</v>
      </c>
      <c r="V1519" s="386">
        <v>334</v>
      </c>
      <c r="W1519" s="386" t="s">
        <v>834</v>
      </c>
      <c r="X1519" s="383">
        <v>66</v>
      </c>
      <c r="Y1519" s="383">
        <v>334</v>
      </c>
      <c r="Z1519" s="386" t="s">
        <v>36</v>
      </c>
      <c r="AA1519" s="386">
        <v>67</v>
      </c>
      <c r="AB1519" s="386">
        <v>333</v>
      </c>
      <c r="AC1519" s="386" t="s">
        <v>834</v>
      </c>
      <c r="AD1519" s="383" t="s">
        <v>33</v>
      </c>
      <c r="AE1519" s="383" t="s">
        <v>36</v>
      </c>
      <c r="AF1519" s="383">
        <v>79</v>
      </c>
      <c r="AG1519" s="383" t="s">
        <v>35</v>
      </c>
      <c r="AH1519" s="383" t="s">
        <v>34</v>
      </c>
      <c r="AI1519" s="383" t="s">
        <v>36</v>
      </c>
      <c r="AJ1519" s="383" t="s">
        <v>3554</v>
      </c>
      <c r="AK1519" s="384" t="str">
        <f t="shared" si="47"/>
        <v>NO</v>
      </c>
      <c r="AL1519" s="384" t="str">
        <f t="shared" si="48"/>
        <v>NO</v>
      </c>
    </row>
    <row r="1520" spans="1:38" x14ac:dyDescent="0.25">
      <c r="A1520" s="381" t="s">
        <v>3224</v>
      </c>
      <c r="B1520" s="382" t="s">
        <v>505</v>
      </c>
      <c r="C1520" s="382" t="s">
        <v>30</v>
      </c>
      <c r="D1520" s="382" t="s">
        <v>506</v>
      </c>
      <c r="E1520" s="382" t="s">
        <v>836</v>
      </c>
      <c r="F1520" s="383">
        <v>100</v>
      </c>
      <c r="G1520" s="383">
        <v>294</v>
      </c>
      <c r="H1520" s="383" t="s">
        <v>835</v>
      </c>
      <c r="I1520" s="383">
        <v>100</v>
      </c>
      <c r="J1520" s="383">
        <v>294</v>
      </c>
      <c r="K1520" s="383" t="s">
        <v>835</v>
      </c>
      <c r="L1520" s="385">
        <v>93</v>
      </c>
      <c r="M1520" s="383">
        <v>72</v>
      </c>
      <c r="N1520" s="383" t="s">
        <v>835</v>
      </c>
      <c r="O1520" s="385"/>
      <c r="P1520" s="385"/>
      <c r="Q1520" s="386" t="s">
        <v>11</v>
      </c>
      <c r="R1520" s="383">
        <v>43</v>
      </c>
      <c r="S1520" s="383">
        <v>246</v>
      </c>
      <c r="T1520" s="386" t="s">
        <v>36</v>
      </c>
      <c r="U1520" s="386">
        <v>47</v>
      </c>
      <c r="V1520" s="386">
        <v>241</v>
      </c>
      <c r="W1520" s="386" t="s">
        <v>834</v>
      </c>
      <c r="X1520" s="383">
        <v>50</v>
      </c>
      <c r="Y1520" s="383">
        <v>264</v>
      </c>
      <c r="Z1520" s="386" t="s">
        <v>36</v>
      </c>
      <c r="AA1520" s="386">
        <v>40</v>
      </c>
      <c r="AB1520" s="386">
        <v>259</v>
      </c>
      <c r="AC1520" s="386" t="s">
        <v>834</v>
      </c>
      <c r="AD1520" s="383" t="s">
        <v>46</v>
      </c>
      <c r="AE1520" s="383" t="s">
        <v>36</v>
      </c>
      <c r="AF1520" s="383">
        <v>72</v>
      </c>
      <c r="AG1520" s="383" t="s">
        <v>35</v>
      </c>
      <c r="AH1520" s="383" t="s">
        <v>34</v>
      </c>
      <c r="AI1520" s="383" t="s">
        <v>36</v>
      </c>
      <c r="AJ1520" s="383" t="s">
        <v>3554</v>
      </c>
      <c r="AK1520" s="384" t="str">
        <f t="shared" si="47"/>
        <v>NO</v>
      </c>
      <c r="AL1520" s="384" t="str">
        <f t="shared" si="48"/>
        <v>NO</v>
      </c>
    </row>
    <row r="1521" spans="1:38" x14ac:dyDescent="0.25">
      <c r="A1521" s="381" t="s">
        <v>3224</v>
      </c>
      <c r="B1521" s="382" t="s">
        <v>507</v>
      </c>
      <c r="C1521" s="382" t="s">
        <v>30</v>
      </c>
      <c r="D1521" s="382" t="s">
        <v>508</v>
      </c>
      <c r="E1521" s="382" t="s">
        <v>836</v>
      </c>
      <c r="F1521" s="383"/>
      <c r="G1521" s="383">
        <v>22</v>
      </c>
      <c r="H1521" s="383" t="s">
        <v>11</v>
      </c>
      <c r="I1521" s="383"/>
      <c r="J1521" s="383">
        <v>22</v>
      </c>
      <c r="K1521" s="383" t="s">
        <v>11</v>
      </c>
      <c r="L1521" s="385"/>
      <c r="M1521" s="383">
        <v>8</v>
      </c>
      <c r="N1521" s="383" t="s">
        <v>11</v>
      </c>
      <c r="O1521" s="385"/>
      <c r="P1521" s="385"/>
      <c r="Q1521" s="386" t="s">
        <v>11</v>
      </c>
      <c r="R1521" s="383"/>
      <c r="S1521" s="383">
        <v>22</v>
      </c>
      <c r="T1521" s="386" t="s">
        <v>11</v>
      </c>
      <c r="U1521" s="386"/>
      <c r="V1521" s="386">
        <v>22</v>
      </c>
      <c r="W1521" s="386" t="s">
        <v>11</v>
      </c>
      <c r="X1521" s="383"/>
      <c r="Y1521" s="383">
        <v>22</v>
      </c>
      <c r="Z1521" s="386" t="s">
        <v>11</v>
      </c>
      <c r="AA1521" s="386"/>
      <c r="AB1521" s="386">
        <v>22</v>
      </c>
      <c r="AC1521" s="386" t="s">
        <v>11</v>
      </c>
      <c r="AD1521" s="383" t="s">
        <v>33</v>
      </c>
      <c r="AE1521" s="383" t="s">
        <v>34</v>
      </c>
      <c r="AF1521" s="383">
        <v>100</v>
      </c>
      <c r="AG1521" s="383" t="s">
        <v>35</v>
      </c>
      <c r="AH1521" s="383" t="s">
        <v>36</v>
      </c>
      <c r="AI1521" s="383" t="s">
        <v>36</v>
      </c>
      <c r="AJ1521" s="383" t="s">
        <v>3554</v>
      </c>
      <c r="AK1521" s="384" t="str">
        <f t="shared" si="47"/>
        <v>NA</v>
      </c>
      <c r="AL1521" s="384" t="str">
        <f t="shared" si="48"/>
        <v>NA</v>
      </c>
    </row>
    <row r="1522" spans="1:38" x14ac:dyDescent="0.25">
      <c r="A1522" s="381" t="s">
        <v>3224</v>
      </c>
      <c r="B1522" s="382" t="s">
        <v>509</v>
      </c>
      <c r="C1522" s="382" t="s">
        <v>30</v>
      </c>
      <c r="D1522" s="382" t="s">
        <v>510</v>
      </c>
      <c r="E1522" s="382" t="s">
        <v>836</v>
      </c>
      <c r="F1522" s="383">
        <v>99</v>
      </c>
      <c r="G1522" s="383">
        <v>154</v>
      </c>
      <c r="H1522" s="383" t="s">
        <v>835</v>
      </c>
      <c r="I1522" s="383">
        <v>99</v>
      </c>
      <c r="J1522" s="383">
        <v>154</v>
      </c>
      <c r="K1522" s="383" t="s">
        <v>835</v>
      </c>
      <c r="L1522" s="385">
        <v>80</v>
      </c>
      <c r="M1522" s="383">
        <v>40</v>
      </c>
      <c r="N1522" s="383" t="s">
        <v>834</v>
      </c>
      <c r="O1522" s="385"/>
      <c r="P1522" s="385"/>
      <c r="Q1522" s="386" t="s">
        <v>11</v>
      </c>
      <c r="R1522" s="383">
        <v>42</v>
      </c>
      <c r="S1522" s="383">
        <v>136</v>
      </c>
      <c r="T1522" s="386" t="s">
        <v>36</v>
      </c>
      <c r="U1522" s="386">
        <v>54</v>
      </c>
      <c r="V1522" s="386">
        <v>132</v>
      </c>
      <c r="W1522" s="386" t="s">
        <v>834</v>
      </c>
      <c r="X1522" s="383">
        <v>62</v>
      </c>
      <c r="Y1522" s="383">
        <v>136</v>
      </c>
      <c r="Z1522" s="386" t="s">
        <v>36</v>
      </c>
      <c r="AA1522" s="386">
        <v>67</v>
      </c>
      <c r="AB1522" s="386">
        <v>132</v>
      </c>
      <c r="AC1522" s="386" t="s">
        <v>834</v>
      </c>
      <c r="AD1522" s="383" t="s">
        <v>57</v>
      </c>
      <c r="AE1522" s="383" t="s">
        <v>36</v>
      </c>
      <c r="AF1522" s="383">
        <v>82</v>
      </c>
      <c r="AG1522" s="383" t="s">
        <v>35</v>
      </c>
      <c r="AH1522" s="383" t="s">
        <v>34</v>
      </c>
      <c r="AI1522" s="383" t="s">
        <v>36</v>
      </c>
      <c r="AJ1522" s="383" t="s">
        <v>3554</v>
      </c>
      <c r="AK1522" s="384" t="str">
        <f t="shared" si="47"/>
        <v>NO</v>
      </c>
      <c r="AL1522" s="384" t="str">
        <f t="shared" si="48"/>
        <v>NO</v>
      </c>
    </row>
    <row r="1523" spans="1:38" x14ac:dyDescent="0.25">
      <c r="A1523" s="381" t="s">
        <v>3224</v>
      </c>
      <c r="B1523" s="382" t="s">
        <v>511</v>
      </c>
      <c r="C1523" s="382" t="s">
        <v>30</v>
      </c>
      <c r="D1523" s="382" t="s">
        <v>512</v>
      </c>
      <c r="E1523" s="382" t="s">
        <v>836</v>
      </c>
      <c r="F1523" s="383">
        <v>100</v>
      </c>
      <c r="G1523" s="383">
        <v>198</v>
      </c>
      <c r="H1523" s="383" t="s">
        <v>835</v>
      </c>
      <c r="I1523" s="383">
        <v>100</v>
      </c>
      <c r="J1523" s="383">
        <v>198</v>
      </c>
      <c r="K1523" s="383" t="s">
        <v>835</v>
      </c>
      <c r="L1523" s="385"/>
      <c r="M1523" s="383">
        <v>63</v>
      </c>
      <c r="N1523" s="383" t="s">
        <v>835</v>
      </c>
      <c r="O1523" s="385"/>
      <c r="P1523" s="385"/>
      <c r="Q1523" s="386" t="s">
        <v>11</v>
      </c>
      <c r="R1523" s="383">
        <v>46</v>
      </c>
      <c r="S1523" s="383">
        <v>188</v>
      </c>
      <c r="T1523" s="386" t="s">
        <v>36</v>
      </c>
      <c r="U1523" s="386">
        <v>54</v>
      </c>
      <c r="V1523" s="386">
        <v>181</v>
      </c>
      <c r="W1523" s="386" t="s">
        <v>834</v>
      </c>
      <c r="X1523" s="383">
        <v>67</v>
      </c>
      <c r="Y1523" s="383">
        <v>189</v>
      </c>
      <c r="Z1523" s="386" t="s">
        <v>34</v>
      </c>
      <c r="AA1523" s="386">
        <v>69</v>
      </c>
      <c r="AB1523" s="386">
        <v>181</v>
      </c>
      <c r="AC1523" s="386" t="s">
        <v>11</v>
      </c>
      <c r="AD1523" s="383" t="s">
        <v>57</v>
      </c>
      <c r="AE1523" s="383" t="s">
        <v>36</v>
      </c>
      <c r="AF1523" s="383">
        <v>85</v>
      </c>
      <c r="AG1523" s="383" t="s">
        <v>35</v>
      </c>
      <c r="AH1523" s="383" t="s">
        <v>34</v>
      </c>
      <c r="AI1523" s="383" t="s">
        <v>36</v>
      </c>
      <c r="AJ1523" s="383" t="s">
        <v>3554</v>
      </c>
      <c r="AK1523" s="384" t="str">
        <f t="shared" si="47"/>
        <v>NO</v>
      </c>
      <c r="AL1523" s="384" t="str">
        <f t="shared" si="48"/>
        <v>Yes-SH</v>
      </c>
    </row>
    <row r="1524" spans="1:38" x14ac:dyDescent="0.25">
      <c r="A1524" s="381" t="s">
        <v>3224</v>
      </c>
      <c r="B1524" s="382" t="s">
        <v>513</v>
      </c>
      <c r="C1524" s="382" t="s">
        <v>30</v>
      </c>
      <c r="D1524" s="382" t="s">
        <v>514</v>
      </c>
      <c r="E1524" s="382" t="s">
        <v>836</v>
      </c>
      <c r="F1524" s="383">
        <v>100</v>
      </c>
      <c r="G1524" s="383">
        <v>82</v>
      </c>
      <c r="H1524" s="383" t="s">
        <v>835</v>
      </c>
      <c r="I1524" s="383">
        <v>100</v>
      </c>
      <c r="J1524" s="383">
        <v>82</v>
      </c>
      <c r="K1524" s="383" t="s">
        <v>835</v>
      </c>
      <c r="L1524" s="385"/>
      <c r="M1524" s="383">
        <v>19</v>
      </c>
      <c r="N1524" s="383" t="s">
        <v>11</v>
      </c>
      <c r="O1524" s="385"/>
      <c r="P1524" s="385"/>
      <c r="Q1524" s="386" t="s">
        <v>11</v>
      </c>
      <c r="R1524" s="383">
        <v>60</v>
      </c>
      <c r="S1524" s="383">
        <v>73</v>
      </c>
      <c r="T1524" s="386" t="s">
        <v>34</v>
      </c>
      <c r="U1524" s="386">
        <v>61</v>
      </c>
      <c r="V1524" s="386">
        <v>71</v>
      </c>
      <c r="W1524" s="386" t="s">
        <v>11</v>
      </c>
      <c r="X1524" s="383">
        <v>79</v>
      </c>
      <c r="Y1524" s="383">
        <v>73</v>
      </c>
      <c r="Z1524" s="386" t="s">
        <v>34</v>
      </c>
      <c r="AA1524" s="386">
        <v>73</v>
      </c>
      <c r="AB1524" s="386">
        <v>71</v>
      </c>
      <c r="AC1524" s="386" t="s">
        <v>11</v>
      </c>
      <c r="AD1524" s="383" t="s">
        <v>33</v>
      </c>
      <c r="AE1524" s="383" t="s">
        <v>34</v>
      </c>
      <c r="AF1524" s="383">
        <v>100</v>
      </c>
      <c r="AG1524" s="383" t="s">
        <v>35</v>
      </c>
      <c r="AH1524" s="383" t="s">
        <v>34</v>
      </c>
      <c r="AI1524" s="383" t="s">
        <v>36</v>
      </c>
      <c r="AJ1524" s="383" t="s">
        <v>3554</v>
      </c>
      <c r="AK1524" s="384" t="str">
        <f t="shared" si="47"/>
        <v>Yes-SH</v>
      </c>
      <c r="AL1524" s="384" t="str">
        <f t="shared" si="48"/>
        <v>Yes-SH</v>
      </c>
    </row>
    <row r="1525" spans="1:38" x14ac:dyDescent="0.25">
      <c r="A1525" s="381" t="s">
        <v>3224</v>
      </c>
      <c r="B1525" s="382" t="s">
        <v>515</v>
      </c>
      <c r="C1525" s="382" t="s">
        <v>30</v>
      </c>
      <c r="D1525" s="382" t="s">
        <v>516</v>
      </c>
      <c r="E1525" s="382" t="s">
        <v>836</v>
      </c>
      <c r="F1525" s="383">
        <v>100</v>
      </c>
      <c r="G1525" s="383">
        <v>188</v>
      </c>
      <c r="H1525" s="383" t="s">
        <v>835</v>
      </c>
      <c r="I1525" s="383">
        <v>100</v>
      </c>
      <c r="J1525" s="383">
        <v>188</v>
      </c>
      <c r="K1525" s="383" t="s">
        <v>835</v>
      </c>
      <c r="L1525" s="385"/>
      <c r="M1525" s="383">
        <v>64</v>
      </c>
      <c r="N1525" s="383" t="s">
        <v>835</v>
      </c>
      <c r="O1525" s="385"/>
      <c r="P1525" s="385"/>
      <c r="Q1525" s="386" t="s">
        <v>11</v>
      </c>
      <c r="R1525" s="383">
        <v>69</v>
      </c>
      <c r="S1525" s="383">
        <v>176</v>
      </c>
      <c r="T1525" s="386" t="s">
        <v>36</v>
      </c>
      <c r="U1525" s="386">
        <v>72</v>
      </c>
      <c r="V1525" s="386">
        <v>173</v>
      </c>
      <c r="W1525" s="386" t="s">
        <v>834</v>
      </c>
      <c r="X1525" s="383">
        <v>67</v>
      </c>
      <c r="Y1525" s="383">
        <v>176</v>
      </c>
      <c r="Z1525" s="386" t="s">
        <v>36</v>
      </c>
      <c r="AA1525" s="386">
        <v>65</v>
      </c>
      <c r="AB1525" s="386">
        <v>173</v>
      </c>
      <c r="AC1525" s="386" t="s">
        <v>834</v>
      </c>
      <c r="AD1525" s="383" t="s">
        <v>33</v>
      </c>
      <c r="AE1525" s="383" t="s">
        <v>36</v>
      </c>
      <c r="AF1525" s="383">
        <v>90</v>
      </c>
      <c r="AG1525" s="383" t="s">
        <v>35</v>
      </c>
      <c r="AH1525" s="383" t="s">
        <v>36</v>
      </c>
      <c r="AI1525" s="383" t="s">
        <v>36</v>
      </c>
      <c r="AJ1525" s="383" t="s">
        <v>3554</v>
      </c>
      <c r="AK1525" s="384" t="str">
        <f t="shared" si="47"/>
        <v>NO</v>
      </c>
      <c r="AL1525" s="384" t="str">
        <f t="shared" si="48"/>
        <v>NO</v>
      </c>
    </row>
    <row r="1526" spans="1:38" x14ac:dyDescent="0.25">
      <c r="A1526" s="381" t="s">
        <v>3224</v>
      </c>
      <c r="B1526" s="382" t="s">
        <v>517</v>
      </c>
      <c r="C1526" s="382" t="s">
        <v>30</v>
      </c>
      <c r="D1526" s="382" t="s">
        <v>518</v>
      </c>
      <c r="E1526" s="382" t="s">
        <v>836</v>
      </c>
      <c r="F1526" s="383">
        <v>100</v>
      </c>
      <c r="G1526" s="383">
        <v>660</v>
      </c>
      <c r="H1526" s="383" t="s">
        <v>835</v>
      </c>
      <c r="I1526" s="383">
        <v>100</v>
      </c>
      <c r="J1526" s="383">
        <v>660</v>
      </c>
      <c r="K1526" s="383" t="s">
        <v>835</v>
      </c>
      <c r="L1526" s="385"/>
      <c r="M1526" s="383">
        <v>221</v>
      </c>
      <c r="N1526" s="383" t="s">
        <v>835</v>
      </c>
      <c r="O1526" s="385"/>
      <c r="P1526" s="385"/>
      <c r="Q1526" s="386" t="s">
        <v>11</v>
      </c>
      <c r="R1526" s="383">
        <v>75</v>
      </c>
      <c r="S1526" s="383">
        <v>627</v>
      </c>
      <c r="T1526" s="386" t="s">
        <v>36</v>
      </c>
      <c r="U1526" s="386">
        <v>75</v>
      </c>
      <c r="V1526" s="386">
        <v>620</v>
      </c>
      <c r="W1526" s="386" t="s">
        <v>834</v>
      </c>
      <c r="X1526" s="383">
        <v>80</v>
      </c>
      <c r="Y1526" s="383">
        <v>628</v>
      </c>
      <c r="Z1526" s="386" t="s">
        <v>34</v>
      </c>
      <c r="AA1526" s="386">
        <v>78</v>
      </c>
      <c r="AB1526" s="386">
        <v>620</v>
      </c>
      <c r="AC1526" s="386" t="s">
        <v>11</v>
      </c>
      <c r="AD1526" s="383" t="s">
        <v>33</v>
      </c>
      <c r="AE1526" s="383" t="s">
        <v>36</v>
      </c>
      <c r="AF1526" s="383">
        <v>92</v>
      </c>
      <c r="AG1526" s="383" t="s">
        <v>40</v>
      </c>
      <c r="AH1526" s="383" t="s">
        <v>34</v>
      </c>
      <c r="AI1526" s="383" t="s">
        <v>36</v>
      </c>
      <c r="AJ1526" s="383" t="s">
        <v>3554</v>
      </c>
      <c r="AK1526" s="384" t="str">
        <f t="shared" si="47"/>
        <v>NO</v>
      </c>
      <c r="AL1526" s="384" t="str">
        <f t="shared" si="48"/>
        <v>Yes-AB</v>
      </c>
    </row>
    <row r="1527" spans="1:38" x14ac:dyDescent="0.25">
      <c r="A1527" s="381" t="s">
        <v>3224</v>
      </c>
      <c r="B1527" s="382" t="s">
        <v>519</v>
      </c>
      <c r="C1527" s="382" t="s">
        <v>30</v>
      </c>
      <c r="D1527" s="382" t="s">
        <v>520</v>
      </c>
      <c r="E1527" s="382" t="s">
        <v>836</v>
      </c>
      <c r="F1527" s="383">
        <v>100</v>
      </c>
      <c r="G1527" s="383">
        <v>130</v>
      </c>
      <c r="H1527" s="383" t="s">
        <v>835</v>
      </c>
      <c r="I1527" s="383">
        <v>100</v>
      </c>
      <c r="J1527" s="383">
        <v>130</v>
      </c>
      <c r="K1527" s="383" t="s">
        <v>835</v>
      </c>
      <c r="L1527" s="385">
        <v>92</v>
      </c>
      <c r="M1527" s="383">
        <v>38</v>
      </c>
      <c r="N1527" s="383" t="s">
        <v>835</v>
      </c>
      <c r="O1527" s="385"/>
      <c r="P1527" s="385"/>
      <c r="Q1527" s="386" t="s">
        <v>11</v>
      </c>
      <c r="R1527" s="383">
        <v>50</v>
      </c>
      <c r="S1527" s="383">
        <v>112</v>
      </c>
      <c r="T1527" s="386" t="s">
        <v>34</v>
      </c>
      <c r="U1527" s="386">
        <v>53</v>
      </c>
      <c r="V1527" s="386">
        <v>108</v>
      </c>
      <c r="W1527" s="386" t="s">
        <v>11</v>
      </c>
      <c r="X1527" s="383">
        <v>41</v>
      </c>
      <c r="Y1527" s="383">
        <v>112</v>
      </c>
      <c r="Z1527" s="386" t="s">
        <v>36</v>
      </c>
      <c r="AA1527" s="386">
        <v>36</v>
      </c>
      <c r="AB1527" s="386">
        <v>108</v>
      </c>
      <c r="AC1527" s="386" t="s">
        <v>834</v>
      </c>
      <c r="AD1527" s="383" t="s">
        <v>46</v>
      </c>
      <c r="AE1527" s="383" t="s">
        <v>36</v>
      </c>
      <c r="AF1527" s="383">
        <v>90</v>
      </c>
      <c r="AG1527" s="383" t="s">
        <v>35</v>
      </c>
      <c r="AH1527" s="383" t="s">
        <v>34</v>
      </c>
      <c r="AI1527" s="383" t="s">
        <v>36</v>
      </c>
      <c r="AJ1527" s="383" t="s">
        <v>3554</v>
      </c>
      <c r="AK1527" s="384" t="str">
        <f t="shared" si="47"/>
        <v>Yes-SH</v>
      </c>
      <c r="AL1527" s="384" t="str">
        <f t="shared" si="48"/>
        <v>NO</v>
      </c>
    </row>
    <row r="1528" spans="1:38" x14ac:dyDescent="0.25">
      <c r="A1528" s="381" t="s">
        <v>3224</v>
      </c>
      <c r="B1528" s="382" t="s">
        <v>521</v>
      </c>
      <c r="C1528" s="382" t="s">
        <v>30</v>
      </c>
      <c r="D1528" s="382" t="s">
        <v>522</v>
      </c>
      <c r="E1528" s="382" t="s">
        <v>836</v>
      </c>
      <c r="F1528" s="383">
        <v>100</v>
      </c>
      <c r="G1528" s="383">
        <v>233</v>
      </c>
      <c r="H1528" s="383" t="s">
        <v>835</v>
      </c>
      <c r="I1528" s="383">
        <v>100</v>
      </c>
      <c r="J1528" s="383">
        <v>233</v>
      </c>
      <c r="K1528" s="383" t="s">
        <v>835</v>
      </c>
      <c r="L1528" s="385"/>
      <c r="M1528" s="383">
        <v>68</v>
      </c>
      <c r="N1528" s="383" t="s">
        <v>835</v>
      </c>
      <c r="O1528" s="385"/>
      <c r="P1528" s="385"/>
      <c r="Q1528" s="386" t="s">
        <v>11</v>
      </c>
      <c r="R1528" s="383">
        <v>66</v>
      </c>
      <c r="S1528" s="383">
        <v>214</v>
      </c>
      <c r="T1528" s="386" t="s">
        <v>34</v>
      </c>
      <c r="U1528" s="386">
        <v>68</v>
      </c>
      <c r="V1528" s="386">
        <v>206</v>
      </c>
      <c r="W1528" s="386" t="s">
        <v>11</v>
      </c>
      <c r="X1528" s="383">
        <v>57</v>
      </c>
      <c r="Y1528" s="383">
        <v>214</v>
      </c>
      <c r="Z1528" s="386" t="s">
        <v>36</v>
      </c>
      <c r="AA1528" s="386">
        <v>59</v>
      </c>
      <c r="AB1528" s="386">
        <v>207</v>
      </c>
      <c r="AC1528" s="386" t="s">
        <v>834</v>
      </c>
      <c r="AD1528" s="383" t="s">
        <v>104</v>
      </c>
      <c r="AE1528" s="383" t="s">
        <v>36</v>
      </c>
      <c r="AF1528" s="383">
        <v>90</v>
      </c>
      <c r="AG1528" s="383" t="s">
        <v>35</v>
      </c>
      <c r="AH1528" s="383" t="s">
        <v>34</v>
      </c>
      <c r="AI1528" s="383" t="s">
        <v>36</v>
      </c>
      <c r="AJ1528" s="383" t="s">
        <v>3554</v>
      </c>
      <c r="AK1528" s="384" t="str">
        <f t="shared" si="47"/>
        <v>Yes-SH</v>
      </c>
      <c r="AL1528" s="384" t="str">
        <f t="shared" si="48"/>
        <v>NO</v>
      </c>
    </row>
    <row r="1529" spans="1:38" x14ac:dyDescent="0.25">
      <c r="A1529" s="381" t="s">
        <v>3224</v>
      </c>
      <c r="B1529" s="382" t="s">
        <v>523</v>
      </c>
      <c r="C1529" s="382" t="s">
        <v>30</v>
      </c>
      <c r="D1529" s="382" t="s">
        <v>524</v>
      </c>
      <c r="E1529" s="382" t="s">
        <v>836</v>
      </c>
      <c r="F1529" s="383">
        <v>100</v>
      </c>
      <c r="G1529" s="383">
        <v>440</v>
      </c>
      <c r="H1529" s="383" t="s">
        <v>835</v>
      </c>
      <c r="I1529" s="383">
        <v>100</v>
      </c>
      <c r="J1529" s="383">
        <v>440</v>
      </c>
      <c r="K1529" s="383" t="s">
        <v>835</v>
      </c>
      <c r="L1529" s="385">
        <v>94</v>
      </c>
      <c r="M1529" s="383">
        <v>123</v>
      </c>
      <c r="N1529" s="383" t="s">
        <v>835</v>
      </c>
      <c r="O1529" s="385"/>
      <c r="P1529" s="385"/>
      <c r="Q1529" s="386" t="s">
        <v>11</v>
      </c>
      <c r="R1529" s="383">
        <v>58</v>
      </c>
      <c r="S1529" s="383">
        <v>411</v>
      </c>
      <c r="T1529" s="386" t="s">
        <v>36</v>
      </c>
      <c r="U1529" s="386">
        <v>62</v>
      </c>
      <c r="V1529" s="386">
        <v>408</v>
      </c>
      <c r="W1529" s="386" t="s">
        <v>834</v>
      </c>
      <c r="X1529" s="383">
        <v>57</v>
      </c>
      <c r="Y1529" s="383">
        <v>411</v>
      </c>
      <c r="Z1529" s="386" t="s">
        <v>36</v>
      </c>
      <c r="AA1529" s="386">
        <v>58</v>
      </c>
      <c r="AB1529" s="386">
        <v>408</v>
      </c>
      <c r="AC1529" s="386" t="s">
        <v>834</v>
      </c>
      <c r="AD1529" s="383" t="s">
        <v>57</v>
      </c>
      <c r="AE1529" s="383" t="s">
        <v>36</v>
      </c>
      <c r="AF1529" s="383">
        <v>74</v>
      </c>
      <c r="AG1529" s="383" t="s">
        <v>35</v>
      </c>
      <c r="AH1529" s="383" t="s">
        <v>34</v>
      </c>
      <c r="AI1529" s="383" t="s">
        <v>36</v>
      </c>
      <c r="AJ1529" s="383" t="s">
        <v>3554</v>
      </c>
      <c r="AK1529" s="384" t="str">
        <f t="shared" si="47"/>
        <v>NO</v>
      </c>
      <c r="AL1529" s="384" t="str">
        <f t="shared" si="48"/>
        <v>NO</v>
      </c>
    </row>
    <row r="1530" spans="1:38" x14ac:dyDescent="0.25">
      <c r="A1530" s="381" t="s">
        <v>3224</v>
      </c>
      <c r="B1530" s="382" t="s">
        <v>525</v>
      </c>
      <c r="C1530" s="382" t="s">
        <v>30</v>
      </c>
      <c r="D1530" s="382" t="s">
        <v>526</v>
      </c>
      <c r="E1530" s="382" t="s">
        <v>836</v>
      </c>
      <c r="F1530" s="383">
        <v>100</v>
      </c>
      <c r="G1530" s="383">
        <v>568</v>
      </c>
      <c r="H1530" s="383" t="s">
        <v>835</v>
      </c>
      <c r="I1530" s="383">
        <v>100</v>
      </c>
      <c r="J1530" s="383">
        <v>568</v>
      </c>
      <c r="K1530" s="383" t="s">
        <v>835</v>
      </c>
      <c r="L1530" s="385"/>
      <c r="M1530" s="383">
        <v>200</v>
      </c>
      <c r="N1530" s="383" t="s">
        <v>835</v>
      </c>
      <c r="O1530" s="385"/>
      <c r="P1530" s="385"/>
      <c r="Q1530" s="386" t="s">
        <v>11</v>
      </c>
      <c r="R1530" s="383">
        <v>92</v>
      </c>
      <c r="S1530" s="383">
        <v>566</v>
      </c>
      <c r="T1530" s="386" t="s">
        <v>34</v>
      </c>
      <c r="U1530" s="386">
        <v>92</v>
      </c>
      <c r="V1530" s="386">
        <v>565</v>
      </c>
      <c r="W1530" s="386" t="s">
        <v>11</v>
      </c>
      <c r="X1530" s="383">
        <v>92</v>
      </c>
      <c r="Y1530" s="383">
        <v>568</v>
      </c>
      <c r="Z1530" s="386" t="s">
        <v>34</v>
      </c>
      <c r="AA1530" s="386">
        <v>92</v>
      </c>
      <c r="AB1530" s="386">
        <v>567</v>
      </c>
      <c r="AC1530" s="386" t="s">
        <v>11</v>
      </c>
      <c r="AD1530" s="383" t="s">
        <v>33</v>
      </c>
      <c r="AE1530" s="383" t="s">
        <v>34</v>
      </c>
      <c r="AF1530" s="383">
        <v>100</v>
      </c>
      <c r="AG1530" s="383" t="s">
        <v>222</v>
      </c>
      <c r="AH1530" s="383" t="s">
        <v>36</v>
      </c>
      <c r="AI1530" s="383" t="s">
        <v>36</v>
      </c>
      <c r="AJ1530" s="383" t="s">
        <v>3554</v>
      </c>
      <c r="AK1530" s="384" t="str">
        <f t="shared" si="47"/>
        <v>Yes-AB</v>
      </c>
      <c r="AL1530" s="384" t="str">
        <f t="shared" si="48"/>
        <v>Yes-AB</v>
      </c>
    </row>
    <row r="1531" spans="1:38" x14ac:dyDescent="0.25">
      <c r="A1531" s="381" t="s">
        <v>3224</v>
      </c>
      <c r="B1531" s="382" t="s">
        <v>527</v>
      </c>
      <c r="C1531" s="382" t="s">
        <v>30</v>
      </c>
      <c r="D1531" s="382" t="s">
        <v>528</v>
      </c>
      <c r="E1531" s="382" t="s">
        <v>836</v>
      </c>
      <c r="F1531" s="383">
        <v>100</v>
      </c>
      <c r="G1531" s="383">
        <v>80</v>
      </c>
      <c r="H1531" s="383" t="s">
        <v>835</v>
      </c>
      <c r="I1531" s="383">
        <v>100</v>
      </c>
      <c r="J1531" s="383">
        <v>80</v>
      </c>
      <c r="K1531" s="383" t="s">
        <v>835</v>
      </c>
      <c r="L1531" s="385"/>
      <c r="M1531" s="383">
        <v>16</v>
      </c>
      <c r="N1531" s="383" t="s">
        <v>11</v>
      </c>
      <c r="O1531" s="385"/>
      <c r="P1531" s="385"/>
      <c r="Q1531" s="386" t="s">
        <v>11</v>
      </c>
      <c r="R1531" s="383">
        <v>78</v>
      </c>
      <c r="S1531" s="383">
        <v>79</v>
      </c>
      <c r="T1531" s="386" t="s">
        <v>36</v>
      </c>
      <c r="U1531" s="386">
        <v>77</v>
      </c>
      <c r="V1531" s="386">
        <v>79</v>
      </c>
      <c r="W1531" s="386" t="s">
        <v>834</v>
      </c>
      <c r="X1531" s="383">
        <v>76</v>
      </c>
      <c r="Y1531" s="383">
        <v>79</v>
      </c>
      <c r="Z1531" s="386" t="s">
        <v>36</v>
      </c>
      <c r="AA1531" s="386">
        <v>76</v>
      </c>
      <c r="AB1531" s="386">
        <v>79</v>
      </c>
      <c r="AC1531" s="386" t="s">
        <v>834</v>
      </c>
      <c r="AD1531" s="383" t="s">
        <v>33</v>
      </c>
      <c r="AE1531" s="383" t="s">
        <v>36</v>
      </c>
      <c r="AF1531" s="383">
        <v>90</v>
      </c>
      <c r="AG1531" s="383" t="s">
        <v>222</v>
      </c>
      <c r="AH1531" s="383" t="s">
        <v>36</v>
      </c>
      <c r="AI1531" s="383" t="s">
        <v>34</v>
      </c>
      <c r="AJ1531" s="383" t="s">
        <v>3554</v>
      </c>
      <c r="AK1531" s="384" t="str">
        <f t="shared" si="47"/>
        <v>NO</v>
      </c>
      <c r="AL1531" s="384" t="str">
        <f t="shared" si="48"/>
        <v>NO</v>
      </c>
    </row>
    <row r="1532" spans="1:38" x14ac:dyDescent="0.25">
      <c r="A1532" s="381" t="s">
        <v>3224</v>
      </c>
      <c r="B1532" s="382" t="s">
        <v>529</v>
      </c>
      <c r="C1532" s="382" t="s">
        <v>30</v>
      </c>
      <c r="D1532" s="382" t="s">
        <v>530</v>
      </c>
      <c r="E1532" s="382" t="s">
        <v>836</v>
      </c>
      <c r="F1532" s="383">
        <v>100</v>
      </c>
      <c r="G1532" s="383">
        <v>114</v>
      </c>
      <c r="H1532" s="383" t="s">
        <v>835</v>
      </c>
      <c r="I1532" s="383">
        <v>100</v>
      </c>
      <c r="J1532" s="383">
        <v>114</v>
      </c>
      <c r="K1532" s="383" t="s">
        <v>835</v>
      </c>
      <c r="L1532" s="385"/>
      <c r="M1532" s="383">
        <v>31</v>
      </c>
      <c r="N1532" s="383" t="s">
        <v>835</v>
      </c>
      <c r="O1532" s="385"/>
      <c r="P1532" s="385"/>
      <c r="Q1532" s="386" t="s">
        <v>11</v>
      </c>
      <c r="R1532" s="383"/>
      <c r="S1532" s="383">
        <v>106</v>
      </c>
      <c r="T1532" s="386" t="s">
        <v>34</v>
      </c>
      <c r="U1532" s="386"/>
      <c r="V1532" s="386">
        <v>106</v>
      </c>
      <c r="W1532" s="386" t="s">
        <v>11</v>
      </c>
      <c r="X1532" s="383"/>
      <c r="Y1532" s="383">
        <v>106</v>
      </c>
      <c r="Z1532" s="386" t="s">
        <v>34</v>
      </c>
      <c r="AA1532" s="386"/>
      <c r="AB1532" s="386">
        <v>106</v>
      </c>
      <c r="AC1532" s="386" t="s">
        <v>11</v>
      </c>
      <c r="AD1532" s="383" t="s">
        <v>33</v>
      </c>
      <c r="AE1532" s="383" t="s">
        <v>34</v>
      </c>
      <c r="AF1532" s="383">
        <v>100</v>
      </c>
      <c r="AG1532" s="383" t="s">
        <v>222</v>
      </c>
      <c r="AH1532" s="383" t="s">
        <v>36</v>
      </c>
      <c r="AI1532" s="383" t="s">
        <v>34</v>
      </c>
      <c r="AJ1532" s="383" t="s">
        <v>3554</v>
      </c>
      <c r="AK1532" s="384" t="str">
        <f t="shared" si="47"/>
        <v>Yes-AB</v>
      </c>
      <c r="AL1532" s="384" t="str">
        <f t="shared" si="48"/>
        <v>Yes-AB</v>
      </c>
    </row>
    <row r="1533" spans="1:38" x14ac:dyDescent="0.25">
      <c r="A1533" s="381" t="s">
        <v>3224</v>
      </c>
      <c r="B1533" s="382" t="s">
        <v>531</v>
      </c>
      <c r="C1533" s="382" t="s">
        <v>30</v>
      </c>
      <c r="D1533" s="382" t="s">
        <v>532</v>
      </c>
      <c r="E1533" s="382" t="s">
        <v>836</v>
      </c>
      <c r="F1533" s="383">
        <v>100</v>
      </c>
      <c r="G1533" s="383">
        <v>104</v>
      </c>
      <c r="H1533" s="383" t="s">
        <v>835</v>
      </c>
      <c r="I1533" s="383">
        <v>100</v>
      </c>
      <c r="J1533" s="383">
        <v>104</v>
      </c>
      <c r="K1533" s="383" t="s">
        <v>835</v>
      </c>
      <c r="L1533" s="385"/>
      <c r="M1533" s="383">
        <v>27</v>
      </c>
      <c r="N1533" s="383" t="s">
        <v>11</v>
      </c>
      <c r="O1533" s="385"/>
      <c r="P1533" s="385"/>
      <c r="Q1533" s="386" t="s">
        <v>11</v>
      </c>
      <c r="R1533" s="383">
        <v>41</v>
      </c>
      <c r="S1533" s="383">
        <v>102</v>
      </c>
      <c r="T1533" s="386" t="s">
        <v>36</v>
      </c>
      <c r="U1533" s="386">
        <v>44</v>
      </c>
      <c r="V1533" s="386">
        <v>97</v>
      </c>
      <c r="W1533" s="386" t="s">
        <v>834</v>
      </c>
      <c r="X1533" s="383">
        <v>50</v>
      </c>
      <c r="Y1533" s="383">
        <v>101</v>
      </c>
      <c r="Z1533" s="386" t="s">
        <v>34</v>
      </c>
      <c r="AA1533" s="386">
        <v>50</v>
      </c>
      <c r="AB1533" s="386">
        <v>100</v>
      </c>
      <c r="AC1533" s="386" t="s">
        <v>11</v>
      </c>
      <c r="AD1533" s="383" t="s">
        <v>104</v>
      </c>
      <c r="AE1533" s="383" t="s">
        <v>36</v>
      </c>
      <c r="AF1533" s="383">
        <v>92</v>
      </c>
      <c r="AG1533" s="383" t="s">
        <v>222</v>
      </c>
      <c r="AH1533" s="383" t="s">
        <v>34</v>
      </c>
      <c r="AI1533" s="383" t="s">
        <v>34</v>
      </c>
      <c r="AJ1533" s="383" t="s">
        <v>3554</v>
      </c>
      <c r="AK1533" s="384" t="str">
        <f t="shared" si="47"/>
        <v>NO</v>
      </c>
      <c r="AL1533" s="384" t="str">
        <f t="shared" si="48"/>
        <v>Yes-SH</v>
      </c>
    </row>
    <row r="1534" spans="1:38" x14ac:dyDescent="0.25">
      <c r="A1534" s="381" t="s">
        <v>3224</v>
      </c>
      <c r="B1534" s="382" t="s">
        <v>533</v>
      </c>
      <c r="C1534" s="382" t="s">
        <v>30</v>
      </c>
      <c r="D1534" s="382" t="s">
        <v>534</v>
      </c>
      <c r="E1534" s="382" t="s">
        <v>836</v>
      </c>
      <c r="F1534" s="383">
        <v>100</v>
      </c>
      <c r="G1534" s="383">
        <v>286</v>
      </c>
      <c r="H1534" s="383" t="s">
        <v>835</v>
      </c>
      <c r="I1534" s="383">
        <v>100</v>
      </c>
      <c r="J1534" s="383">
        <v>286</v>
      </c>
      <c r="K1534" s="383" t="s">
        <v>835</v>
      </c>
      <c r="L1534" s="385"/>
      <c r="M1534" s="383">
        <v>105</v>
      </c>
      <c r="N1534" s="383" t="s">
        <v>835</v>
      </c>
      <c r="O1534" s="385"/>
      <c r="P1534" s="385"/>
      <c r="Q1534" s="386" t="s">
        <v>11</v>
      </c>
      <c r="R1534" s="383">
        <v>54</v>
      </c>
      <c r="S1534" s="383">
        <v>276</v>
      </c>
      <c r="T1534" s="386" t="s">
        <v>36</v>
      </c>
      <c r="U1534" s="386">
        <v>53</v>
      </c>
      <c r="V1534" s="386">
        <v>274</v>
      </c>
      <c r="W1534" s="386" t="s">
        <v>834</v>
      </c>
      <c r="X1534" s="383">
        <v>58</v>
      </c>
      <c r="Y1534" s="383">
        <v>276</v>
      </c>
      <c r="Z1534" s="386" t="s">
        <v>36</v>
      </c>
      <c r="AA1534" s="386">
        <v>58</v>
      </c>
      <c r="AB1534" s="386">
        <v>274</v>
      </c>
      <c r="AC1534" s="386" t="s">
        <v>834</v>
      </c>
      <c r="AD1534" s="383" t="s">
        <v>57</v>
      </c>
      <c r="AE1534" s="383" t="s">
        <v>36</v>
      </c>
      <c r="AF1534" s="383">
        <v>85</v>
      </c>
      <c r="AG1534" s="383" t="s">
        <v>222</v>
      </c>
      <c r="AH1534" s="383" t="s">
        <v>34</v>
      </c>
      <c r="AI1534" s="383" t="s">
        <v>34</v>
      </c>
      <c r="AJ1534" s="383" t="s">
        <v>3554</v>
      </c>
      <c r="AK1534" s="384" t="str">
        <f t="shared" si="47"/>
        <v>NO</v>
      </c>
      <c r="AL1534" s="384" t="str">
        <f t="shared" si="48"/>
        <v>NO</v>
      </c>
    </row>
    <row r="1535" spans="1:38" x14ac:dyDescent="0.25">
      <c r="A1535" s="381" t="s">
        <v>3224</v>
      </c>
      <c r="B1535" s="382" t="s">
        <v>535</v>
      </c>
      <c r="C1535" s="382" t="s">
        <v>30</v>
      </c>
      <c r="D1535" s="382" t="s">
        <v>536</v>
      </c>
      <c r="E1535" s="382" t="s">
        <v>836</v>
      </c>
      <c r="F1535" s="383">
        <v>100</v>
      </c>
      <c r="G1535" s="383">
        <v>317</v>
      </c>
      <c r="H1535" s="383" t="s">
        <v>835</v>
      </c>
      <c r="I1535" s="383">
        <v>100</v>
      </c>
      <c r="J1535" s="383">
        <v>317</v>
      </c>
      <c r="K1535" s="383" t="s">
        <v>835</v>
      </c>
      <c r="L1535" s="385"/>
      <c r="M1535" s="383">
        <v>90</v>
      </c>
      <c r="N1535" s="383" t="s">
        <v>835</v>
      </c>
      <c r="O1535" s="385"/>
      <c r="P1535" s="385"/>
      <c r="Q1535" s="386" t="s">
        <v>11</v>
      </c>
      <c r="R1535" s="383">
        <v>53</v>
      </c>
      <c r="S1535" s="383">
        <v>295</v>
      </c>
      <c r="T1535" s="386" t="s">
        <v>36</v>
      </c>
      <c r="U1535" s="386">
        <v>55</v>
      </c>
      <c r="V1535" s="386">
        <v>276</v>
      </c>
      <c r="W1535" s="386" t="s">
        <v>834</v>
      </c>
      <c r="X1535" s="383">
        <v>60</v>
      </c>
      <c r="Y1535" s="383">
        <v>295</v>
      </c>
      <c r="Z1535" s="386" t="s">
        <v>36</v>
      </c>
      <c r="AA1535" s="386">
        <v>62</v>
      </c>
      <c r="AB1535" s="386">
        <v>276</v>
      </c>
      <c r="AC1535" s="386" t="s">
        <v>834</v>
      </c>
      <c r="AD1535" s="383" t="s">
        <v>104</v>
      </c>
      <c r="AE1535" s="383" t="s">
        <v>36</v>
      </c>
      <c r="AF1535" s="383">
        <v>85</v>
      </c>
      <c r="AG1535" s="383" t="s">
        <v>222</v>
      </c>
      <c r="AH1535" s="383" t="s">
        <v>34</v>
      </c>
      <c r="AI1535" s="383" t="s">
        <v>34</v>
      </c>
      <c r="AJ1535" s="383" t="s">
        <v>3554</v>
      </c>
      <c r="AK1535" s="384" t="str">
        <f t="shared" si="47"/>
        <v>NO</v>
      </c>
      <c r="AL1535" s="384" t="str">
        <f t="shared" si="48"/>
        <v>NO</v>
      </c>
    </row>
    <row r="1536" spans="1:38" x14ac:dyDescent="0.25">
      <c r="A1536" s="381" t="s">
        <v>3224</v>
      </c>
      <c r="B1536" s="382" t="s">
        <v>537</v>
      </c>
      <c r="C1536" s="382" t="s">
        <v>30</v>
      </c>
      <c r="D1536" s="382" t="s">
        <v>538</v>
      </c>
      <c r="E1536" s="382" t="s">
        <v>836</v>
      </c>
      <c r="F1536" s="383">
        <v>100</v>
      </c>
      <c r="G1536" s="383">
        <v>615</v>
      </c>
      <c r="H1536" s="383" t="s">
        <v>835</v>
      </c>
      <c r="I1536" s="383">
        <v>100</v>
      </c>
      <c r="J1536" s="383">
        <v>615</v>
      </c>
      <c r="K1536" s="383" t="s">
        <v>835</v>
      </c>
      <c r="L1536" s="385">
        <v>93</v>
      </c>
      <c r="M1536" s="383">
        <v>206</v>
      </c>
      <c r="N1536" s="383" t="s">
        <v>835</v>
      </c>
      <c r="O1536" s="385"/>
      <c r="P1536" s="385"/>
      <c r="Q1536" s="386" t="s">
        <v>11</v>
      </c>
      <c r="R1536" s="383">
        <v>33</v>
      </c>
      <c r="S1536" s="383">
        <v>566</v>
      </c>
      <c r="T1536" s="386" t="s">
        <v>36</v>
      </c>
      <c r="U1536" s="386">
        <v>34</v>
      </c>
      <c r="V1536" s="386">
        <v>541</v>
      </c>
      <c r="W1536" s="386" t="s">
        <v>834</v>
      </c>
      <c r="X1536" s="383">
        <v>29</v>
      </c>
      <c r="Y1536" s="383">
        <v>565</v>
      </c>
      <c r="Z1536" s="386" t="s">
        <v>36</v>
      </c>
      <c r="AA1536" s="386">
        <v>32</v>
      </c>
      <c r="AB1536" s="386">
        <v>539</v>
      </c>
      <c r="AC1536" s="386" t="s">
        <v>834</v>
      </c>
      <c r="AD1536" s="383" t="s">
        <v>46</v>
      </c>
      <c r="AE1536" s="383" t="s">
        <v>36</v>
      </c>
      <c r="AF1536" s="383">
        <v>72</v>
      </c>
      <c r="AG1536" s="383" t="s">
        <v>222</v>
      </c>
      <c r="AH1536" s="383" t="s">
        <v>34</v>
      </c>
      <c r="AI1536" s="383" t="s">
        <v>36</v>
      </c>
      <c r="AJ1536" s="383" t="s">
        <v>3554</v>
      </c>
      <c r="AK1536" s="384" t="str">
        <f t="shared" si="47"/>
        <v>NO</v>
      </c>
      <c r="AL1536" s="384" t="str">
        <f t="shared" si="48"/>
        <v>NO</v>
      </c>
    </row>
    <row r="1537" spans="1:38" x14ac:dyDescent="0.25">
      <c r="A1537" s="381" t="s">
        <v>3224</v>
      </c>
      <c r="B1537" s="382" t="s">
        <v>539</v>
      </c>
      <c r="C1537" s="382" t="s">
        <v>30</v>
      </c>
      <c r="D1537" s="382" t="s">
        <v>540</v>
      </c>
      <c r="E1537" s="382" t="s">
        <v>836</v>
      </c>
      <c r="F1537" s="383">
        <v>100</v>
      </c>
      <c r="G1537" s="383">
        <v>1041</v>
      </c>
      <c r="H1537" s="383" t="s">
        <v>835</v>
      </c>
      <c r="I1537" s="383">
        <v>100</v>
      </c>
      <c r="J1537" s="383">
        <v>1041</v>
      </c>
      <c r="K1537" s="383" t="s">
        <v>835</v>
      </c>
      <c r="L1537" s="385"/>
      <c r="M1537" s="383">
        <v>333</v>
      </c>
      <c r="N1537" s="383" t="s">
        <v>835</v>
      </c>
      <c r="O1537" s="385"/>
      <c r="P1537" s="385"/>
      <c r="Q1537" s="386" t="s">
        <v>11</v>
      </c>
      <c r="R1537" s="383">
        <v>72</v>
      </c>
      <c r="S1537" s="383">
        <v>1032</v>
      </c>
      <c r="T1537" s="386" t="s">
        <v>36</v>
      </c>
      <c r="U1537" s="386">
        <v>73</v>
      </c>
      <c r="V1537" s="386">
        <v>1024</v>
      </c>
      <c r="W1537" s="386" t="s">
        <v>834</v>
      </c>
      <c r="X1537" s="383">
        <v>77</v>
      </c>
      <c r="Y1537" s="383">
        <v>1025</v>
      </c>
      <c r="Z1537" s="386" t="s">
        <v>34</v>
      </c>
      <c r="AA1537" s="386">
        <v>78</v>
      </c>
      <c r="AB1537" s="386">
        <v>1018</v>
      </c>
      <c r="AC1537" s="386" t="s">
        <v>11</v>
      </c>
      <c r="AD1537" s="383" t="s">
        <v>33</v>
      </c>
      <c r="AE1537" s="383" t="s">
        <v>36</v>
      </c>
      <c r="AF1537" s="383">
        <v>92</v>
      </c>
      <c r="AG1537" s="383" t="s">
        <v>222</v>
      </c>
      <c r="AH1537" s="383" t="s">
        <v>34</v>
      </c>
      <c r="AI1537" s="383" t="s">
        <v>34</v>
      </c>
      <c r="AJ1537" s="383" t="s">
        <v>3554</v>
      </c>
      <c r="AK1537" s="384" t="str">
        <f t="shared" si="47"/>
        <v>NO</v>
      </c>
      <c r="AL1537" s="384" t="str">
        <f t="shared" si="48"/>
        <v>Yes-SH</v>
      </c>
    </row>
    <row r="1538" spans="1:38" x14ac:dyDescent="0.25">
      <c r="A1538" s="381" t="s">
        <v>3224</v>
      </c>
      <c r="B1538" s="382" t="s">
        <v>865</v>
      </c>
      <c r="C1538" s="382" t="s">
        <v>30</v>
      </c>
      <c r="D1538" s="382" t="s">
        <v>2245</v>
      </c>
      <c r="E1538" s="382" t="s">
        <v>836</v>
      </c>
      <c r="F1538" s="383">
        <v>100</v>
      </c>
      <c r="G1538" s="383">
        <v>65</v>
      </c>
      <c r="H1538" s="383" t="s">
        <v>835</v>
      </c>
      <c r="I1538" s="383">
        <v>100</v>
      </c>
      <c r="J1538" s="383">
        <v>65</v>
      </c>
      <c r="K1538" s="383" t="s">
        <v>835</v>
      </c>
      <c r="L1538" s="385"/>
      <c r="M1538" s="383">
        <v>23</v>
      </c>
      <c r="N1538" s="383" t="s">
        <v>11</v>
      </c>
      <c r="O1538" s="385"/>
      <c r="P1538" s="385"/>
      <c r="Q1538" s="386" t="s">
        <v>11</v>
      </c>
      <c r="R1538" s="383">
        <v>63</v>
      </c>
      <c r="S1538" s="383">
        <v>63</v>
      </c>
      <c r="T1538" s="386" t="s">
        <v>36</v>
      </c>
      <c r="U1538" s="386">
        <v>59</v>
      </c>
      <c r="V1538" s="386">
        <v>63</v>
      </c>
      <c r="W1538" s="386" t="s">
        <v>834</v>
      </c>
      <c r="X1538" s="383">
        <v>64</v>
      </c>
      <c r="Y1538" s="383">
        <v>64</v>
      </c>
      <c r="Z1538" s="386" t="s">
        <v>36</v>
      </c>
      <c r="AA1538" s="386">
        <v>75</v>
      </c>
      <c r="AB1538" s="386">
        <v>64</v>
      </c>
      <c r="AC1538" s="386" t="s">
        <v>834</v>
      </c>
      <c r="AD1538" s="383" t="s">
        <v>33</v>
      </c>
      <c r="AE1538" s="383" t="s">
        <v>36</v>
      </c>
      <c r="AF1538" s="383">
        <v>90</v>
      </c>
      <c r="AG1538" s="383" t="s">
        <v>222</v>
      </c>
      <c r="AH1538" s="383" t="s">
        <v>36</v>
      </c>
      <c r="AI1538" s="383" t="s">
        <v>34</v>
      </c>
      <c r="AJ1538" s="383" t="s">
        <v>3554</v>
      </c>
      <c r="AK1538" s="384" t="str">
        <f t="shared" si="47"/>
        <v>NO</v>
      </c>
      <c r="AL1538" s="384" t="str">
        <f t="shared" si="48"/>
        <v>NO</v>
      </c>
    </row>
    <row r="1539" spans="1:38" x14ac:dyDescent="0.25">
      <c r="A1539" s="381" t="s">
        <v>3224</v>
      </c>
      <c r="B1539" s="382" t="s">
        <v>541</v>
      </c>
      <c r="C1539" s="382" t="s">
        <v>30</v>
      </c>
      <c r="D1539" s="382" t="s">
        <v>2325</v>
      </c>
      <c r="E1539" s="382" t="s">
        <v>836</v>
      </c>
      <c r="F1539" s="383">
        <v>100</v>
      </c>
      <c r="G1539" s="383">
        <v>582</v>
      </c>
      <c r="H1539" s="383" t="s">
        <v>835</v>
      </c>
      <c r="I1539" s="383">
        <v>100</v>
      </c>
      <c r="J1539" s="383">
        <v>582</v>
      </c>
      <c r="K1539" s="383" t="s">
        <v>835</v>
      </c>
      <c r="L1539" s="385"/>
      <c r="M1539" s="383">
        <v>177</v>
      </c>
      <c r="N1539" s="383" t="s">
        <v>835</v>
      </c>
      <c r="O1539" s="385"/>
      <c r="P1539" s="385"/>
      <c r="Q1539" s="386" t="s">
        <v>11</v>
      </c>
      <c r="R1539" s="383">
        <v>57</v>
      </c>
      <c r="S1539" s="383">
        <v>572</v>
      </c>
      <c r="T1539" s="386" t="s">
        <v>36</v>
      </c>
      <c r="U1539" s="386">
        <v>59</v>
      </c>
      <c r="V1539" s="386">
        <v>556</v>
      </c>
      <c r="W1539" s="386" t="s">
        <v>834</v>
      </c>
      <c r="X1539" s="383">
        <v>49</v>
      </c>
      <c r="Y1539" s="383">
        <v>574</v>
      </c>
      <c r="Z1539" s="386" t="s">
        <v>36</v>
      </c>
      <c r="AA1539" s="386">
        <v>52</v>
      </c>
      <c r="AB1539" s="386">
        <v>558</v>
      </c>
      <c r="AC1539" s="386" t="s">
        <v>834</v>
      </c>
      <c r="AD1539" s="383" t="s">
        <v>104</v>
      </c>
      <c r="AE1539" s="383" t="s">
        <v>36</v>
      </c>
      <c r="AF1539" s="383">
        <v>79</v>
      </c>
      <c r="AG1539" s="383" t="s">
        <v>222</v>
      </c>
      <c r="AH1539" s="383" t="s">
        <v>34</v>
      </c>
      <c r="AI1539" s="383" t="s">
        <v>34</v>
      </c>
      <c r="AJ1539" s="383" t="s">
        <v>3554</v>
      </c>
      <c r="AK1539" s="384" t="str">
        <f t="shared" ref="AK1539:AK1602" si="49">IF(OR(T1539="NA",T1539="NO"),T1539,(IF(T1539="","NA",IF(OR(R1539&gt;78,AND(T1539="Yes",R1539="")),"Yes-AB",IF(W1539="NA","Yes-SH","Yes-GM")))))</f>
        <v>NO</v>
      </c>
      <c r="AL1539" s="384" t="str">
        <f t="shared" ref="AL1539:AL1602" si="50">IF(OR(Z1539="NA",Z1539="NO"),Z1539,(IF(Z1539="","NA",IF(OR(X1539&gt;79,AND(Z1539="Yes",X1539="")),"Yes-AB",IF(AC1539="NA","Yes-SH","Yes-GM")))))</f>
        <v>NO</v>
      </c>
    </row>
    <row r="1540" spans="1:38" x14ac:dyDescent="0.25">
      <c r="A1540" s="381" t="s">
        <v>3224</v>
      </c>
      <c r="B1540" s="382" t="s">
        <v>542</v>
      </c>
      <c r="C1540" s="382" t="s">
        <v>30</v>
      </c>
      <c r="D1540" s="382" t="s">
        <v>543</v>
      </c>
      <c r="E1540" s="382" t="s">
        <v>836</v>
      </c>
      <c r="F1540" s="383">
        <v>100</v>
      </c>
      <c r="G1540" s="383">
        <v>694</v>
      </c>
      <c r="H1540" s="383" t="s">
        <v>835</v>
      </c>
      <c r="I1540" s="383">
        <v>100</v>
      </c>
      <c r="J1540" s="383">
        <v>694</v>
      </c>
      <c r="K1540" s="383" t="s">
        <v>835</v>
      </c>
      <c r="L1540" s="385"/>
      <c r="M1540" s="383">
        <v>221</v>
      </c>
      <c r="N1540" s="383" t="s">
        <v>835</v>
      </c>
      <c r="O1540" s="385"/>
      <c r="P1540" s="385"/>
      <c r="Q1540" s="386" t="s">
        <v>11</v>
      </c>
      <c r="R1540" s="383">
        <v>73</v>
      </c>
      <c r="S1540" s="383">
        <v>662</v>
      </c>
      <c r="T1540" s="386" t="s">
        <v>34</v>
      </c>
      <c r="U1540" s="386">
        <v>74</v>
      </c>
      <c r="V1540" s="386">
        <v>645</v>
      </c>
      <c r="W1540" s="386" t="s">
        <v>11</v>
      </c>
      <c r="X1540" s="383">
        <v>74</v>
      </c>
      <c r="Y1540" s="383">
        <v>663</v>
      </c>
      <c r="Z1540" s="386" t="s">
        <v>34</v>
      </c>
      <c r="AA1540" s="386">
        <v>75</v>
      </c>
      <c r="AB1540" s="386">
        <v>647</v>
      </c>
      <c r="AC1540" s="386" t="s">
        <v>11</v>
      </c>
      <c r="AD1540" s="383" t="s">
        <v>33</v>
      </c>
      <c r="AE1540" s="383" t="s">
        <v>36</v>
      </c>
      <c r="AF1540" s="383">
        <v>95</v>
      </c>
      <c r="AG1540" s="383" t="s">
        <v>222</v>
      </c>
      <c r="AH1540" s="383" t="s">
        <v>36</v>
      </c>
      <c r="AI1540" s="383" t="s">
        <v>36</v>
      </c>
      <c r="AJ1540" s="383" t="s">
        <v>3554</v>
      </c>
      <c r="AK1540" s="384" t="str">
        <f t="shared" si="49"/>
        <v>Yes-SH</v>
      </c>
      <c r="AL1540" s="384" t="str">
        <f t="shared" si="50"/>
        <v>Yes-SH</v>
      </c>
    </row>
    <row r="1541" spans="1:38" x14ac:dyDescent="0.25">
      <c r="A1541" s="381" t="s">
        <v>3224</v>
      </c>
      <c r="B1541" s="382" t="s">
        <v>544</v>
      </c>
      <c r="C1541" s="382" t="s">
        <v>30</v>
      </c>
      <c r="D1541" s="382" t="s">
        <v>545</v>
      </c>
      <c r="E1541" s="382" t="s">
        <v>836</v>
      </c>
      <c r="F1541" s="383">
        <v>100</v>
      </c>
      <c r="G1541" s="383">
        <v>399</v>
      </c>
      <c r="H1541" s="383" t="s">
        <v>835</v>
      </c>
      <c r="I1541" s="383">
        <v>100</v>
      </c>
      <c r="J1541" s="383">
        <v>399</v>
      </c>
      <c r="K1541" s="383" t="s">
        <v>835</v>
      </c>
      <c r="L1541" s="385"/>
      <c r="M1541" s="383">
        <v>96</v>
      </c>
      <c r="N1541" s="383" t="s">
        <v>835</v>
      </c>
      <c r="O1541" s="385"/>
      <c r="P1541" s="385"/>
      <c r="Q1541" s="386" t="s">
        <v>11</v>
      </c>
      <c r="R1541" s="383">
        <v>72</v>
      </c>
      <c r="S1541" s="383">
        <v>384</v>
      </c>
      <c r="T1541" s="386" t="s">
        <v>36</v>
      </c>
      <c r="U1541" s="386">
        <v>71</v>
      </c>
      <c r="V1541" s="386">
        <v>378</v>
      </c>
      <c r="W1541" s="386" t="s">
        <v>834</v>
      </c>
      <c r="X1541" s="383">
        <v>62</v>
      </c>
      <c r="Y1541" s="383">
        <v>380</v>
      </c>
      <c r="Z1541" s="386" t="s">
        <v>36</v>
      </c>
      <c r="AA1541" s="386">
        <v>65</v>
      </c>
      <c r="AB1541" s="386">
        <v>373</v>
      </c>
      <c r="AC1541" s="386" t="s">
        <v>834</v>
      </c>
      <c r="AD1541" s="383" t="s">
        <v>33</v>
      </c>
      <c r="AE1541" s="383" t="s">
        <v>36</v>
      </c>
      <c r="AF1541" s="383">
        <v>90</v>
      </c>
      <c r="AG1541" s="383" t="s">
        <v>222</v>
      </c>
      <c r="AH1541" s="383" t="s">
        <v>36</v>
      </c>
      <c r="AI1541" s="383" t="s">
        <v>34</v>
      </c>
      <c r="AJ1541" s="383" t="s">
        <v>3554</v>
      </c>
      <c r="AK1541" s="384" t="str">
        <f t="shared" si="49"/>
        <v>NO</v>
      </c>
      <c r="AL1541" s="384" t="str">
        <f t="shared" si="50"/>
        <v>NO</v>
      </c>
    </row>
    <row r="1542" spans="1:38" x14ac:dyDescent="0.25">
      <c r="A1542" s="381" t="s">
        <v>3224</v>
      </c>
      <c r="B1542" s="382" t="s">
        <v>546</v>
      </c>
      <c r="C1542" s="382" t="s">
        <v>30</v>
      </c>
      <c r="D1542" s="382" t="s">
        <v>547</v>
      </c>
      <c r="E1542" s="382" t="s">
        <v>836</v>
      </c>
      <c r="F1542" s="383">
        <v>100</v>
      </c>
      <c r="G1542" s="383">
        <v>896</v>
      </c>
      <c r="H1542" s="383" t="s">
        <v>835</v>
      </c>
      <c r="I1542" s="383">
        <v>100</v>
      </c>
      <c r="J1542" s="383">
        <v>896</v>
      </c>
      <c r="K1542" s="383" t="s">
        <v>835</v>
      </c>
      <c r="L1542" s="385"/>
      <c r="M1542" s="383">
        <v>275</v>
      </c>
      <c r="N1542" s="383" t="s">
        <v>835</v>
      </c>
      <c r="O1542" s="385"/>
      <c r="P1542" s="385"/>
      <c r="Q1542" s="386" t="s">
        <v>11</v>
      </c>
      <c r="R1542" s="383">
        <v>52</v>
      </c>
      <c r="S1542" s="383">
        <v>847</v>
      </c>
      <c r="T1542" s="386" t="s">
        <v>36</v>
      </c>
      <c r="U1542" s="386">
        <v>53</v>
      </c>
      <c r="V1542" s="386">
        <v>815</v>
      </c>
      <c r="W1542" s="386" t="s">
        <v>834</v>
      </c>
      <c r="X1542" s="383">
        <v>58</v>
      </c>
      <c r="Y1542" s="383">
        <v>845</v>
      </c>
      <c r="Z1542" s="386" t="s">
        <v>36</v>
      </c>
      <c r="AA1542" s="386">
        <v>60</v>
      </c>
      <c r="AB1542" s="386">
        <v>812</v>
      </c>
      <c r="AC1542" s="386" t="s">
        <v>834</v>
      </c>
      <c r="AD1542" s="383" t="s">
        <v>104</v>
      </c>
      <c r="AE1542" s="383" t="s">
        <v>36</v>
      </c>
      <c r="AF1542" s="383">
        <v>85</v>
      </c>
      <c r="AG1542" s="383" t="s">
        <v>222</v>
      </c>
      <c r="AH1542" s="383" t="s">
        <v>34</v>
      </c>
      <c r="AI1542" s="383" t="s">
        <v>36</v>
      </c>
      <c r="AJ1542" s="383" t="s">
        <v>3554</v>
      </c>
      <c r="AK1542" s="384" t="str">
        <f t="shared" si="49"/>
        <v>NO</v>
      </c>
      <c r="AL1542" s="384" t="str">
        <f t="shared" si="50"/>
        <v>NO</v>
      </c>
    </row>
    <row r="1543" spans="1:38" x14ac:dyDescent="0.25">
      <c r="A1543" s="381" t="s">
        <v>3224</v>
      </c>
      <c r="B1543" s="382" t="s">
        <v>548</v>
      </c>
      <c r="C1543" s="382" t="s">
        <v>30</v>
      </c>
      <c r="D1543" s="382" t="s">
        <v>549</v>
      </c>
      <c r="E1543" s="382" t="s">
        <v>836</v>
      </c>
      <c r="F1543" s="383">
        <v>100</v>
      </c>
      <c r="G1543" s="383">
        <v>45</v>
      </c>
      <c r="H1543" s="383" t="s">
        <v>835</v>
      </c>
      <c r="I1543" s="383">
        <v>100</v>
      </c>
      <c r="J1543" s="383">
        <v>45</v>
      </c>
      <c r="K1543" s="383" t="s">
        <v>835</v>
      </c>
      <c r="L1543" s="385"/>
      <c r="M1543" s="383">
        <v>2</v>
      </c>
      <c r="N1543" s="383" t="s">
        <v>11</v>
      </c>
      <c r="O1543" s="385"/>
      <c r="P1543" s="385"/>
      <c r="Q1543" s="386" t="s">
        <v>11</v>
      </c>
      <c r="R1543" s="383"/>
      <c r="S1543" s="383">
        <v>30</v>
      </c>
      <c r="T1543" s="386" t="s">
        <v>11</v>
      </c>
      <c r="U1543" s="386"/>
      <c r="V1543" s="386">
        <v>30</v>
      </c>
      <c r="W1543" s="386" t="s">
        <v>11</v>
      </c>
      <c r="X1543" s="383"/>
      <c r="Y1543" s="383">
        <v>30</v>
      </c>
      <c r="Z1543" s="386" t="s">
        <v>11</v>
      </c>
      <c r="AA1543" s="386"/>
      <c r="AB1543" s="386">
        <v>30</v>
      </c>
      <c r="AC1543" s="386" t="s">
        <v>11</v>
      </c>
      <c r="AD1543" s="383" t="s">
        <v>33</v>
      </c>
      <c r="AE1543" s="383" t="s">
        <v>36</v>
      </c>
      <c r="AF1543" s="383">
        <v>92</v>
      </c>
      <c r="AG1543" s="383" t="s">
        <v>222</v>
      </c>
      <c r="AH1543" s="383" t="s">
        <v>36</v>
      </c>
      <c r="AI1543" s="383" t="s">
        <v>34</v>
      </c>
      <c r="AJ1543" s="383" t="s">
        <v>3554</v>
      </c>
      <c r="AK1543" s="384" t="str">
        <f t="shared" si="49"/>
        <v>NA</v>
      </c>
      <c r="AL1543" s="384" t="str">
        <f t="shared" si="50"/>
        <v>NA</v>
      </c>
    </row>
    <row r="1544" spans="1:38" x14ac:dyDescent="0.25">
      <c r="A1544" s="381" t="s">
        <v>3224</v>
      </c>
      <c r="B1544" s="382" t="s">
        <v>550</v>
      </c>
      <c r="C1544" s="382" t="s">
        <v>30</v>
      </c>
      <c r="D1544" s="382" t="s">
        <v>551</v>
      </c>
      <c r="E1544" s="382" t="s">
        <v>836</v>
      </c>
      <c r="F1544" s="383">
        <v>100</v>
      </c>
      <c r="G1544" s="383">
        <v>527</v>
      </c>
      <c r="H1544" s="383" t="s">
        <v>835</v>
      </c>
      <c r="I1544" s="383">
        <v>100</v>
      </c>
      <c r="J1544" s="383">
        <v>527</v>
      </c>
      <c r="K1544" s="383" t="s">
        <v>835</v>
      </c>
      <c r="L1544" s="385"/>
      <c r="M1544" s="383">
        <v>174</v>
      </c>
      <c r="N1544" s="383" t="s">
        <v>835</v>
      </c>
      <c r="O1544" s="385"/>
      <c r="P1544" s="385"/>
      <c r="Q1544" s="386" t="s">
        <v>11</v>
      </c>
      <c r="R1544" s="383">
        <v>80</v>
      </c>
      <c r="S1544" s="383">
        <v>519</v>
      </c>
      <c r="T1544" s="386" t="s">
        <v>34</v>
      </c>
      <c r="U1544" s="386">
        <v>80</v>
      </c>
      <c r="V1544" s="386">
        <v>514</v>
      </c>
      <c r="W1544" s="386" t="s">
        <v>11</v>
      </c>
      <c r="X1544" s="383">
        <v>77</v>
      </c>
      <c r="Y1544" s="383">
        <v>519</v>
      </c>
      <c r="Z1544" s="386" t="s">
        <v>36</v>
      </c>
      <c r="AA1544" s="386">
        <v>77</v>
      </c>
      <c r="AB1544" s="386">
        <v>513</v>
      </c>
      <c r="AC1544" s="386" t="s">
        <v>834</v>
      </c>
      <c r="AD1544" s="383" t="s">
        <v>33</v>
      </c>
      <c r="AE1544" s="383" t="s">
        <v>36</v>
      </c>
      <c r="AF1544" s="383">
        <v>92</v>
      </c>
      <c r="AG1544" s="383" t="s">
        <v>222</v>
      </c>
      <c r="AH1544" s="383" t="s">
        <v>36</v>
      </c>
      <c r="AI1544" s="383" t="s">
        <v>34</v>
      </c>
      <c r="AJ1544" s="383" t="s">
        <v>3554</v>
      </c>
      <c r="AK1544" s="384" t="str">
        <f t="shared" si="49"/>
        <v>Yes-AB</v>
      </c>
      <c r="AL1544" s="384" t="str">
        <f t="shared" si="50"/>
        <v>NO</v>
      </c>
    </row>
    <row r="1545" spans="1:38" x14ac:dyDescent="0.25">
      <c r="A1545" s="381" t="s">
        <v>3224</v>
      </c>
      <c r="B1545" s="382" t="s">
        <v>552</v>
      </c>
      <c r="C1545" s="382" t="s">
        <v>30</v>
      </c>
      <c r="D1545" s="382" t="s">
        <v>553</v>
      </c>
      <c r="E1545" s="382" t="s">
        <v>836</v>
      </c>
      <c r="F1545" s="383">
        <v>99</v>
      </c>
      <c r="G1545" s="383">
        <v>663</v>
      </c>
      <c r="H1545" s="383" t="s">
        <v>835</v>
      </c>
      <c r="I1545" s="383">
        <v>99</v>
      </c>
      <c r="J1545" s="383">
        <v>663</v>
      </c>
      <c r="K1545" s="383" t="s">
        <v>835</v>
      </c>
      <c r="L1545" s="385"/>
      <c r="M1545" s="383">
        <v>205</v>
      </c>
      <c r="N1545" s="383" t="s">
        <v>835</v>
      </c>
      <c r="O1545" s="385"/>
      <c r="P1545" s="385"/>
      <c r="Q1545" s="386" t="s">
        <v>11</v>
      </c>
      <c r="R1545" s="383">
        <v>32</v>
      </c>
      <c r="S1545" s="383">
        <v>618</v>
      </c>
      <c r="T1545" s="386" t="s">
        <v>36</v>
      </c>
      <c r="U1545" s="386">
        <v>31</v>
      </c>
      <c r="V1545" s="386">
        <v>605</v>
      </c>
      <c r="W1545" s="386" t="s">
        <v>834</v>
      </c>
      <c r="X1545" s="383">
        <v>32</v>
      </c>
      <c r="Y1545" s="383">
        <v>615</v>
      </c>
      <c r="Z1545" s="386" t="s">
        <v>36</v>
      </c>
      <c r="AA1545" s="386">
        <v>34</v>
      </c>
      <c r="AB1545" s="386">
        <v>604</v>
      </c>
      <c r="AC1545" s="386" t="s">
        <v>834</v>
      </c>
      <c r="AD1545" s="383" t="s">
        <v>46</v>
      </c>
      <c r="AE1545" s="383" t="s">
        <v>36</v>
      </c>
      <c r="AF1545" s="383">
        <v>77</v>
      </c>
      <c r="AG1545" s="383" t="s">
        <v>222</v>
      </c>
      <c r="AH1545" s="383" t="s">
        <v>34</v>
      </c>
      <c r="AI1545" s="383" t="s">
        <v>36</v>
      </c>
      <c r="AJ1545" s="383" t="s">
        <v>3554</v>
      </c>
      <c r="AK1545" s="384" t="str">
        <f t="shared" si="49"/>
        <v>NO</v>
      </c>
      <c r="AL1545" s="384" t="str">
        <f t="shared" si="50"/>
        <v>NO</v>
      </c>
    </row>
    <row r="1546" spans="1:38" x14ac:dyDescent="0.25">
      <c r="A1546" s="381" t="s">
        <v>3224</v>
      </c>
      <c r="B1546" s="382" t="s">
        <v>554</v>
      </c>
      <c r="C1546" s="382" t="s">
        <v>30</v>
      </c>
      <c r="D1546" s="382" t="s">
        <v>555</v>
      </c>
      <c r="E1546" s="382" t="s">
        <v>836</v>
      </c>
      <c r="F1546" s="383">
        <v>100</v>
      </c>
      <c r="G1546" s="383">
        <v>353</v>
      </c>
      <c r="H1546" s="383" t="s">
        <v>835</v>
      </c>
      <c r="I1546" s="383">
        <v>100</v>
      </c>
      <c r="J1546" s="383">
        <v>353</v>
      </c>
      <c r="K1546" s="383" t="s">
        <v>835</v>
      </c>
      <c r="L1546" s="385"/>
      <c r="M1546" s="383">
        <v>108</v>
      </c>
      <c r="N1546" s="383" t="s">
        <v>835</v>
      </c>
      <c r="O1546" s="385"/>
      <c r="P1546" s="385"/>
      <c r="Q1546" s="386" t="s">
        <v>11</v>
      </c>
      <c r="R1546" s="383">
        <v>67</v>
      </c>
      <c r="S1546" s="383">
        <v>323</v>
      </c>
      <c r="T1546" s="386" t="s">
        <v>36</v>
      </c>
      <c r="U1546" s="386">
        <v>68</v>
      </c>
      <c r="V1546" s="386">
        <v>320</v>
      </c>
      <c r="W1546" s="386" t="s">
        <v>834</v>
      </c>
      <c r="X1546" s="383">
        <v>72</v>
      </c>
      <c r="Y1546" s="383">
        <v>324</v>
      </c>
      <c r="Z1546" s="386" t="s">
        <v>36</v>
      </c>
      <c r="AA1546" s="386">
        <v>72</v>
      </c>
      <c r="AB1546" s="386">
        <v>321</v>
      </c>
      <c r="AC1546" s="386" t="s">
        <v>834</v>
      </c>
      <c r="AD1546" s="383" t="s">
        <v>104</v>
      </c>
      <c r="AE1546" s="383" t="s">
        <v>36</v>
      </c>
      <c r="AF1546" s="383">
        <v>85</v>
      </c>
      <c r="AG1546" s="383" t="s">
        <v>222</v>
      </c>
      <c r="AH1546" s="383" t="s">
        <v>34</v>
      </c>
      <c r="AI1546" s="383" t="s">
        <v>34</v>
      </c>
      <c r="AJ1546" s="383" t="s">
        <v>3554</v>
      </c>
      <c r="AK1546" s="384" t="str">
        <f t="shared" si="49"/>
        <v>NO</v>
      </c>
      <c r="AL1546" s="384" t="str">
        <f t="shared" si="50"/>
        <v>NO</v>
      </c>
    </row>
    <row r="1547" spans="1:38" x14ac:dyDescent="0.25">
      <c r="A1547" s="381" t="s">
        <v>3224</v>
      </c>
      <c r="B1547" s="382" t="s">
        <v>556</v>
      </c>
      <c r="C1547" s="382" t="s">
        <v>30</v>
      </c>
      <c r="D1547" s="382" t="s">
        <v>557</v>
      </c>
      <c r="E1547" s="382" t="s">
        <v>836</v>
      </c>
      <c r="F1547" s="383">
        <v>100</v>
      </c>
      <c r="G1547" s="383">
        <v>102</v>
      </c>
      <c r="H1547" s="383" t="s">
        <v>835</v>
      </c>
      <c r="I1547" s="383">
        <v>100</v>
      </c>
      <c r="J1547" s="383">
        <v>79</v>
      </c>
      <c r="K1547" s="383" t="s">
        <v>835</v>
      </c>
      <c r="L1547" s="385"/>
      <c r="M1547" s="383">
        <v>38</v>
      </c>
      <c r="N1547" s="383" t="s">
        <v>835</v>
      </c>
      <c r="O1547" s="385"/>
      <c r="P1547" s="385">
        <v>11</v>
      </c>
      <c r="Q1547" s="386" t="s">
        <v>11</v>
      </c>
      <c r="R1547" s="383">
        <v>68</v>
      </c>
      <c r="S1547" s="383">
        <v>97</v>
      </c>
      <c r="T1547" s="386" t="s">
        <v>36</v>
      </c>
      <c r="U1547" s="386">
        <v>67</v>
      </c>
      <c r="V1547" s="386">
        <v>93</v>
      </c>
      <c r="W1547" s="386" t="s">
        <v>834</v>
      </c>
      <c r="X1547" s="383">
        <v>86</v>
      </c>
      <c r="Y1547" s="383">
        <v>76</v>
      </c>
      <c r="Z1547" s="386" t="s">
        <v>34</v>
      </c>
      <c r="AA1547" s="386">
        <v>87</v>
      </c>
      <c r="AB1547" s="386">
        <v>75</v>
      </c>
      <c r="AC1547" s="386" t="s">
        <v>11</v>
      </c>
      <c r="AD1547" s="383"/>
      <c r="AE1547" s="383" t="s">
        <v>36</v>
      </c>
      <c r="AF1547" s="383">
        <v>97</v>
      </c>
      <c r="AG1547" s="383" t="s">
        <v>40</v>
      </c>
      <c r="AH1547" s="383" t="s">
        <v>36</v>
      </c>
      <c r="AI1547" s="383" t="s">
        <v>34</v>
      </c>
      <c r="AJ1547" s="383" t="s">
        <v>3554</v>
      </c>
      <c r="AK1547" s="384" t="str">
        <f t="shared" si="49"/>
        <v>NO</v>
      </c>
      <c r="AL1547" s="384" t="str">
        <f t="shared" si="50"/>
        <v>Yes-AB</v>
      </c>
    </row>
    <row r="1548" spans="1:38" x14ac:dyDescent="0.25">
      <c r="A1548" s="381" t="s">
        <v>3224</v>
      </c>
      <c r="B1548" s="382" t="s">
        <v>558</v>
      </c>
      <c r="C1548" s="382" t="s">
        <v>30</v>
      </c>
      <c r="D1548" s="382" t="s">
        <v>559</v>
      </c>
      <c r="E1548" s="382" t="s">
        <v>836</v>
      </c>
      <c r="F1548" s="383">
        <v>100</v>
      </c>
      <c r="G1548" s="383">
        <v>678</v>
      </c>
      <c r="H1548" s="383" t="s">
        <v>835</v>
      </c>
      <c r="I1548" s="383">
        <v>100</v>
      </c>
      <c r="J1548" s="383">
        <v>678</v>
      </c>
      <c r="K1548" s="383" t="s">
        <v>835</v>
      </c>
      <c r="L1548" s="385"/>
      <c r="M1548" s="383">
        <v>232</v>
      </c>
      <c r="N1548" s="383" t="s">
        <v>835</v>
      </c>
      <c r="O1548" s="385"/>
      <c r="P1548" s="385"/>
      <c r="Q1548" s="386" t="s">
        <v>11</v>
      </c>
      <c r="R1548" s="383">
        <v>56</v>
      </c>
      <c r="S1548" s="383">
        <v>627</v>
      </c>
      <c r="T1548" s="386" t="s">
        <v>36</v>
      </c>
      <c r="U1548" s="386">
        <v>55</v>
      </c>
      <c r="V1548" s="386">
        <v>621</v>
      </c>
      <c r="W1548" s="386" t="s">
        <v>834</v>
      </c>
      <c r="X1548" s="383">
        <v>45</v>
      </c>
      <c r="Y1548" s="383">
        <v>635</v>
      </c>
      <c r="Z1548" s="386" t="s">
        <v>36</v>
      </c>
      <c r="AA1548" s="386">
        <v>46</v>
      </c>
      <c r="AB1548" s="386">
        <v>630</v>
      </c>
      <c r="AC1548" s="386" t="s">
        <v>834</v>
      </c>
      <c r="AD1548" s="383" t="s">
        <v>57</v>
      </c>
      <c r="AE1548" s="383" t="s">
        <v>36</v>
      </c>
      <c r="AF1548" s="383">
        <v>74</v>
      </c>
      <c r="AG1548" s="383" t="s">
        <v>222</v>
      </c>
      <c r="AH1548" s="383" t="s">
        <v>34</v>
      </c>
      <c r="AI1548" s="383" t="s">
        <v>36</v>
      </c>
      <c r="AJ1548" s="383" t="s">
        <v>3554</v>
      </c>
      <c r="AK1548" s="384" t="str">
        <f t="shared" si="49"/>
        <v>NO</v>
      </c>
      <c r="AL1548" s="384" t="str">
        <f t="shared" si="50"/>
        <v>NO</v>
      </c>
    </row>
    <row r="1549" spans="1:38" x14ac:dyDescent="0.25">
      <c r="A1549" s="381" t="s">
        <v>3224</v>
      </c>
      <c r="B1549" s="382" t="s">
        <v>560</v>
      </c>
      <c r="C1549" s="382" t="s">
        <v>30</v>
      </c>
      <c r="D1549" s="382" t="s">
        <v>561</v>
      </c>
      <c r="E1549" s="382" t="s">
        <v>836</v>
      </c>
      <c r="F1549" s="383">
        <v>100</v>
      </c>
      <c r="G1549" s="383">
        <v>49</v>
      </c>
      <c r="H1549" s="383" t="s">
        <v>835</v>
      </c>
      <c r="I1549" s="383">
        <v>100</v>
      </c>
      <c r="J1549" s="383">
        <v>49</v>
      </c>
      <c r="K1549" s="383" t="s">
        <v>835</v>
      </c>
      <c r="L1549" s="385"/>
      <c r="M1549" s="383">
        <v>3</v>
      </c>
      <c r="N1549" s="383" t="s">
        <v>11</v>
      </c>
      <c r="O1549" s="385"/>
      <c r="P1549" s="385"/>
      <c r="Q1549" s="386" t="s">
        <v>11</v>
      </c>
      <c r="R1549" s="383">
        <v>74</v>
      </c>
      <c r="S1549" s="383">
        <v>46</v>
      </c>
      <c r="T1549" s="386" t="s">
        <v>36</v>
      </c>
      <c r="U1549" s="386">
        <v>72</v>
      </c>
      <c r="V1549" s="386">
        <v>46</v>
      </c>
      <c r="W1549" s="386" t="s">
        <v>834</v>
      </c>
      <c r="X1549" s="383">
        <v>61</v>
      </c>
      <c r="Y1549" s="383">
        <v>46</v>
      </c>
      <c r="Z1549" s="386" t="s">
        <v>36</v>
      </c>
      <c r="AA1549" s="386">
        <v>63</v>
      </c>
      <c r="AB1549" s="386">
        <v>46</v>
      </c>
      <c r="AC1549" s="386" t="s">
        <v>834</v>
      </c>
      <c r="AD1549" s="383" t="s">
        <v>104</v>
      </c>
      <c r="AE1549" s="383" t="s">
        <v>36</v>
      </c>
      <c r="AF1549" s="383">
        <v>87</v>
      </c>
      <c r="AG1549" s="383" t="s">
        <v>222</v>
      </c>
      <c r="AH1549" s="383" t="s">
        <v>36</v>
      </c>
      <c r="AI1549" s="383" t="s">
        <v>34</v>
      </c>
      <c r="AJ1549" s="383" t="s">
        <v>3554</v>
      </c>
      <c r="AK1549" s="384" t="str">
        <f t="shared" si="49"/>
        <v>NO</v>
      </c>
      <c r="AL1549" s="384" t="str">
        <f t="shared" si="50"/>
        <v>NO</v>
      </c>
    </row>
    <row r="1550" spans="1:38" x14ac:dyDescent="0.25">
      <c r="A1550" s="381" t="s">
        <v>3224</v>
      </c>
      <c r="B1550" s="382" t="s">
        <v>866</v>
      </c>
      <c r="C1550" s="382" t="s">
        <v>30</v>
      </c>
      <c r="D1550" s="382" t="s">
        <v>2247</v>
      </c>
      <c r="E1550" s="382" t="s">
        <v>836</v>
      </c>
      <c r="F1550" s="383">
        <v>100</v>
      </c>
      <c r="G1550" s="383">
        <v>137</v>
      </c>
      <c r="H1550" s="383" t="s">
        <v>835</v>
      </c>
      <c r="I1550" s="383">
        <v>100</v>
      </c>
      <c r="J1550" s="383">
        <v>137</v>
      </c>
      <c r="K1550" s="383" t="s">
        <v>835</v>
      </c>
      <c r="L1550" s="385">
        <v>91</v>
      </c>
      <c r="M1550" s="383">
        <v>32</v>
      </c>
      <c r="N1550" s="383" t="s">
        <v>835</v>
      </c>
      <c r="O1550" s="385"/>
      <c r="P1550" s="385"/>
      <c r="Q1550" s="386" t="s">
        <v>11</v>
      </c>
      <c r="R1550" s="383">
        <v>67</v>
      </c>
      <c r="S1550" s="383">
        <v>125</v>
      </c>
      <c r="T1550" s="386" t="s">
        <v>36</v>
      </c>
      <c r="U1550" s="386">
        <v>70</v>
      </c>
      <c r="V1550" s="386">
        <v>119</v>
      </c>
      <c r="W1550" s="386" t="s">
        <v>834</v>
      </c>
      <c r="X1550" s="383">
        <v>75</v>
      </c>
      <c r="Y1550" s="383">
        <v>126</v>
      </c>
      <c r="Z1550" s="386" t="s">
        <v>34</v>
      </c>
      <c r="AA1550" s="386">
        <v>80</v>
      </c>
      <c r="AB1550" s="386">
        <v>120</v>
      </c>
      <c r="AC1550" s="386" t="s">
        <v>11</v>
      </c>
      <c r="AD1550" s="383" t="s">
        <v>33</v>
      </c>
      <c r="AE1550" s="383" t="s">
        <v>36</v>
      </c>
      <c r="AF1550" s="383">
        <v>87</v>
      </c>
      <c r="AG1550" s="383" t="s">
        <v>222</v>
      </c>
      <c r="AH1550" s="383" t="s">
        <v>34</v>
      </c>
      <c r="AI1550" s="383" t="s">
        <v>34</v>
      </c>
      <c r="AJ1550" s="383" t="s">
        <v>3554</v>
      </c>
      <c r="AK1550" s="384" t="str">
        <f t="shared" si="49"/>
        <v>NO</v>
      </c>
      <c r="AL1550" s="384" t="str">
        <f t="shared" si="50"/>
        <v>Yes-SH</v>
      </c>
    </row>
    <row r="1551" spans="1:38" x14ac:dyDescent="0.25">
      <c r="A1551" s="381" t="s">
        <v>3224</v>
      </c>
      <c r="B1551" s="382" t="s">
        <v>563</v>
      </c>
      <c r="C1551" s="382" t="s">
        <v>30</v>
      </c>
      <c r="D1551" s="382" t="s">
        <v>564</v>
      </c>
      <c r="E1551" s="382" t="s">
        <v>836</v>
      </c>
      <c r="F1551" s="383">
        <v>100</v>
      </c>
      <c r="G1551" s="383">
        <v>96</v>
      </c>
      <c r="H1551" s="383" t="s">
        <v>835</v>
      </c>
      <c r="I1551" s="383">
        <v>100</v>
      </c>
      <c r="J1551" s="383">
        <v>96</v>
      </c>
      <c r="K1551" s="383" t="s">
        <v>835</v>
      </c>
      <c r="L1551" s="385"/>
      <c r="M1551" s="383">
        <v>19</v>
      </c>
      <c r="N1551" s="383" t="s">
        <v>11</v>
      </c>
      <c r="O1551" s="385"/>
      <c r="P1551" s="385"/>
      <c r="Q1551" s="386" t="s">
        <v>11</v>
      </c>
      <c r="R1551" s="383">
        <v>73</v>
      </c>
      <c r="S1551" s="383">
        <v>95</v>
      </c>
      <c r="T1551" s="386" t="s">
        <v>36</v>
      </c>
      <c r="U1551" s="386">
        <v>68</v>
      </c>
      <c r="V1551" s="386">
        <v>93</v>
      </c>
      <c r="W1551" s="386" t="s">
        <v>834</v>
      </c>
      <c r="X1551" s="383">
        <v>55</v>
      </c>
      <c r="Y1551" s="383">
        <v>95</v>
      </c>
      <c r="Z1551" s="386" t="s">
        <v>36</v>
      </c>
      <c r="AA1551" s="386">
        <v>54</v>
      </c>
      <c r="AB1551" s="386">
        <v>93</v>
      </c>
      <c r="AC1551" s="386" t="s">
        <v>834</v>
      </c>
      <c r="AD1551" s="383" t="s">
        <v>33</v>
      </c>
      <c r="AE1551" s="383" t="s">
        <v>36</v>
      </c>
      <c r="AF1551" s="383">
        <v>85</v>
      </c>
      <c r="AG1551" s="383" t="s">
        <v>222</v>
      </c>
      <c r="AH1551" s="383" t="s">
        <v>34</v>
      </c>
      <c r="AI1551" s="383" t="s">
        <v>34</v>
      </c>
      <c r="AJ1551" s="383" t="s">
        <v>3554</v>
      </c>
      <c r="AK1551" s="384" t="str">
        <f t="shared" si="49"/>
        <v>NO</v>
      </c>
      <c r="AL1551" s="384" t="str">
        <f t="shared" si="50"/>
        <v>NO</v>
      </c>
    </row>
    <row r="1552" spans="1:38" x14ac:dyDescent="0.25">
      <c r="A1552" s="381" t="s">
        <v>3224</v>
      </c>
      <c r="B1552" s="382" t="s">
        <v>565</v>
      </c>
      <c r="C1552" s="382" t="s">
        <v>30</v>
      </c>
      <c r="D1552" s="382" t="s">
        <v>566</v>
      </c>
      <c r="E1552" s="382" t="s">
        <v>836</v>
      </c>
      <c r="F1552" s="383">
        <v>100</v>
      </c>
      <c r="G1552" s="383">
        <v>126</v>
      </c>
      <c r="H1552" s="383" t="s">
        <v>835</v>
      </c>
      <c r="I1552" s="383">
        <v>100</v>
      </c>
      <c r="J1552" s="383">
        <v>126</v>
      </c>
      <c r="K1552" s="383" t="s">
        <v>835</v>
      </c>
      <c r="L1552" s="385"/>
      <c r="M1552" s="383">
        <v>23</v>
      </c>
      <c r="N1552" s="383" t="s">
        <v>11</v>
      </c>
      <c r="O1552" s="385"/>
      <c r="P1552" s="385"/>
      <c r="Q1552" s="386" t="s">
        <v>11</v>
      </c>
      <c r="R1552" s="383">
        <v>53</v>
      </c>
      <c r="S1552" s="383">
        <v>123</v>
      </c>
      <c r="T1552" s="386" t="s">
        <v>36</v>
      </c>
      <c r="U1552" s="386">
        <v>51</v>
      </c>
      <c r="V1552" s="386">
        <v>123</v>
      </c>
      <c r="W1552" s="386" t="s">
        <v>834</v>
      </c>
      <c r="X1552" s="383">
        <v>60</v>
      </c>
      <c r="Y1552" s="383">
        <v>123</v>
      </c>
      <c r="Z1552" s="386" t="s">
        <v>36</v>
      </c>
      <c r="AA1552" s="386">
        <v>61</v>
      </c>
      <c r="AB1552" s="386">
        <v>123</v>
      </c>
      <c r="AC1552" s="386" t="s">
        <v>834</v>
      </c>
      <c r="AD1552" s="383" t="s">
        <v>57</v>
      </c>
      <c r="AE1552" s="383" t="s">
        <v>36</v>
      </c>
      <c r="AF1552" s="383">
        <v>85</v>
      </c>
      <c r="AG1552" s="383" t="s">
        <v>222</v>
      </c>
      <c r="AH1552" s="383" t="s">
        <v>34</v>
      </c>
      <c r="AI1552" s="383" t="s">
        <v>34</v>
      </c>
      <c r="AJ1552" s="383" t="s">
        <v>3554</v>
      </c>
      <c r="AK1552" s="384" t="str">
        <f t="shared" si="49"/>
        <v>NO</v>
      </c>
      <c r="AL1552" s="384" t="str">
        <f t="shared" si="50"/>
        <v>NO</v>
      </c>
    </row>
    <row r="1553" spans="1:38" x14ac:dyDescent="0.25">
      <c r="A1553" s="381" t="s">
        <v>3224</v>
      </c>
      <c r="B1553" s="382" t="s">
        <v>567</v>
      </c>
      <c r="C1553" s="382" t="s">
        <v>30</v>
      </c>
      <c r="D1553" s="382" t="s">
        <v>568</v>
      </c>
      <c r="E1553" s="382" t="s">
        <v>836</v>
      </c>
      <c r="F1553" s="383">
        <v>100</v>
      </c>
      <c r="G1553" s="383">
        <v>58</v>
      </c>
      <c r="H1553" s="383" t="s">
        <v>835</v>
      </c>
      <c r="I1553" s="383">
        <v>100</v>
      </c>
      <c r="J1553" s="383">
        <v>58</v>
      </c>
      <c r="K1553" s="383" t="s">
        <v>835</v>
      </c>
      <c r="L1553" s="385"/>
      <c r="M1553" s="383">
        <v>15</v>
      </c>
      <c r="N1553" s="383" t="s">
        <v>11</v>
      </c>
      <c r="O1553" s="385"/>
      <c r="P1553" s="385"/>
      <c r="Q1553" s="386" t="s">
        <v>11</v>
      </c>
      <c r="R1553" s="383">
        <v>35</v>
      </c>
      <c r="S1553" s="383">
        <v>54</v>
      </c>
      <c r="T1553" s="386" t="s">
        <v>36</v>
      </c>
      <c r="U1553" s="386">
        <v>39</v>
      </c>
      <c r="V1553" s="386">
        <v>49</v>
      </c>
      <c r="W1553" s="386" t="s">
        <v>834</v>
      </c>
      <c r="X1553" s="383">
        <v>28</v>
      </c>
      <c r="Y1553" s="383">
        <v>54</v>
      </c>
      <c r="Z1553" s="386" t="s">
        <v>36</v>
      </c>
      <c r="AA1553" s="386">
        <v>31</v>
      </c>
      <c r="AB1553" s="386">
        <v>49</v>
      </c>
      <c r="AC1553" s="386" t="s">
        <v>834</v>
      </c>
      <c r="AD1553" s="383" t="s">
        <v>57</v>
      </c>
      <c r="AE1553" s="383" t="s">
        <v>36</v>
      </c>
      <c r="AF1553" s="383">
        <v>85</v>
      </c>
      <c r="AG1553" s="383" t="s">
        <v>222</v>
      </c>
      <c r="AH1553" s="383" t="s">
        <v>36</v>
      </c>
      <c r="AI1553" s="383" t="s">
        <v>34</v>
      </c>
      <c r="AJ1553" s="383" t="s">
        <v>3554</v>
      </c>
      <c r="AK1553" s="384" t="str">
        <f t="shared" si="49"/>
        <v>NO</v>
      </c>
      <c r="AL1553" s="384" t="str">
        <f t="shared" si="50"/>
        <v>NO</v>
      </c>
    </row>
    <row r="1554" spans="1:38" x14ac:dyDescent="0.25">
      <c r="A1554" s="381" t="s">
        <v>3224</v>
      </c>
      <c r="B1554" s="382" t="s">
        <v>569</v>
      </c>
      <c r="C1554" s="382" t="s">
        <v>30</v>
      </c>
      <c r="D1554" s="382" t="s">
        <v>570</v>
      </c>
      <c r="E1554" s="382" t="s">
        <v>836</v>
      </c>
      <c r="F1554" s="383">
        <v>100</v>
      </c>
      <c r="G1554" s="383">
        <v>730</v>
      </c>
      <c r="H1554" s="383" t="s">
        <v>835</v>
      </c>
      <c r="I1554" s="383">
        <v>100</v>
      </c>
      <c r="J1554" s="383">
        <v>730</v>
      </c>
      <c r="K1554" s="383" t="s">
        <v>835</v>
      </c>
      <c r="L1554" s="385">
        <v>94</v>
      </c>
      <c r="M1554" s="383">
        <v>232</v>
      </c>
      <c r="N1554" s="383" t="s">
        <v>835</v>
      </c>
      <c r="O1554" s="385"/>
      <c r="P1554" s="385"/>
      <c r="Q1554" s="386" t="s">
        <v>11</v>
      </c>
      <c r="R1554" s="383">
        <v>34</v>
      </c>
      <c r="S1554" s="383">
        <v>665</v>
      </c>
      <c r="T1554" s="386" t="s">
        <v>36</v>
      </c>
      <c r="U1554" s="386">
        <v>33</v>
      </c>
      <c r="V1554" s="386">
        <v>648</v>
      </c>
      <c r="W1554" s="386" t="s">
        <v>834</v>
      </c>
      <c r="X1554" s="383">
        <v>36</v>
      </c>
      <c r="Y1554" s="383">
        <v>661</v>
      </c>
      <c r="Z1554" s="386" t="s">
        <v>36</v>
      </c>
      <c r="AA1554" s="386">
        <v>38</v>
      </c>
      <c r="AB1554" s="386">
        <v>645</v>
      </c>
      <c r="AC1554" s="386" t="s">
        <v>834</v>
      </c>
      <c r="AD1554" s="383" t="s">
        <v>46</v>
      </c>
      <c r="AE1554" s="383" t="s">
        <v>36</v>
      </c>
      <c r="AF1554" s="383">
        <v>82</v>
      </c>
      <c r="AG1554" s="383" t="s">
        <v>222</v>
      </c>
      <c r="AH1554" s="383" t="s">
        <v>34</v>
      </c>
      <c r="AI1554" s="383" t="s">
        <v>36</v>
      </c>
      <c r="AJ1554" s="383" t="s">
        <v>3554</v>
      </c>
      <c r="AK1554" s="384" t="str">
        <f t="shared" si="49"/>
        <v>NO</v>
      </c>
      <c r="AL1554" s="384" t="str">
        <f t="shared" si="50"/>
        <v>NO</v>
      </c>
    </row>
    <row r="1555" spans="1:38" x14ac:dyDescent="0.25">
      <c r="A1555" s="381" t="s">
        <v>3224</v>
      </c>
      <c r="B1555" s="382" t="s">
        <v>571</v>
      </c>
      <c r="C1555" s="382" t="s">
        <v>30</v>
      </c>
      <c r="D1555" s="382" t="s">
        <v>572</v>
      </c>
      <c r="E1555" s="382" t="s">
        <v>836</v>
      </c>
      <c r="F1555" s="383">
        <v>100</v>
      </c>
      <c r="G1555" s="383">
        <v>989</v>
      </c>
      <c r="H1555" s="383" t="s">
        <v>835</v>
      </c>
      <c r="I1555" s="383">
        <v>100</v>
      </c>
      <c r="J1555" s="383">
        <v>989</v>
      </c>
      <c r="K1555" s="383" t="s">
        <v>835</v>
      </c>
      <c r="L1555" s="385"/>
      <c r="M1555" s="383">
        <v>273</v>
      </c>
      <c r="N1555" s="383" t="s">
        <v>835</v>
      </c>
      <c r="O1555" s="385"/>
      <c r="P1555" s="385"/>
      <c r="Q1555" s="386" t="s">
        <v>11</v>
      </c>
      <c r="R1555" s="383">
        <v>72</v>
      </c>
      <c r="S1555" s="383">
        <v>935</v>
      </c>
      <c r="T1555" s="386" t="s">
        <v>36</v>
      </c>
      <c r="U1555" s="386">
        <v>73</v>
      </c>
      <c r="V1555" s="386">
        <v>924</v>
      </c>
      <c r="W1555" s="386" t="s">
        <v>834</v>
      </c>
      <c r="X1555" s="383">
        <v>66</v>
      </c>
      <c r="Y1555" s="383">
        <v>933</v>
      </c>
      <c r="Z1555" s="386" t="s">
        <v>36</v>
      </c>
      <c r="AA1555" s="386">
        <v>68</v>
      </c>
      <c r="AB1555" s="386">
        <v>922</v>
      </c>
      <c r="AC1555" s="386" t="s">
        <v>834</v>
      </c>
      <c r="AD1555" s="383" t="s">
        <v>33</v>
      </c>
      <c r="AE1555" s="383" t="s">
        <v>36</v>
      </c>
      <c r="AF1555" s="383">
        <v>74</v>
      </c>
      <c r="AG1555" s="383" t="s">
        <v>222</v>
      </c>
      <c r="AH1555" s="383" t="s">
        <v>34</v>
      </c>
      <c r="AI1555" s="383" t="s">
        <v>36</v>
      </c>
      <c r="AJ1555" s="383" t="s">
        <v>3554</v>
      </c>
      <c r="AK1555" s="384" t="str">
        <f t="shared" si="49"/>
        <v>NO</v>
      </c>
      <c r="AL1555" s="384" t="str">
        <f t="shared" si="50"/>
        <v>NO</v>
      </c>
    </row>
    <row r="1556" spans="1:38" x14ac:dyDescent="0.25">
      <c r="A1556" s="381" t="s">
        <v>3224</v>
      </c>
      <c r="B1556" s="382" t="s">
        <v>867</v>
      </c>
      <c r="C1556" s="382" t="s">
        <v>30</v>
      </c>
      <c r="D1556" s="382" t="s">
        <v>2248</v>
      </c>
      <c r="E1556" s="382" t="s">
        <v>836</v>
      </c>
      <c r="F1556" s="383"/>
      <c r="G1556" s="383">
        <v>6</v>
      </c>
      <c r="H1556" s="383" t="s">
        <v>11</v>
      </c>
      <c r="I1556" s="383"/>
      <c r="J1556" s="383">
        <v>6</v>
      </c>
      <c r="K1556" s="383" t="s">
        <v>11</v>
      </c>
      <c r="L1556" s="385"/>
      <c r="M1556" s="383">
        <v>0</v>
      </c>
      <c r="N1556" s="383" t="s">
        <v>11</v>
      </c>
      <c r="O1556" s="385"/>
      <c r="P1556" s="385"/>
      <c r="Q1556" s="386" t="s">
        <v>11</v>
      </c>
      <c r="R1556" s="383"/>
      <c r="S1556" s="383">
        <v>6</v>
      </c>
      <c r="T1556" s="386" t="s">
        <v>11</v>
      </c>
      <c r="U1556" s="386"/>
      <c r="V1556" s="386">
        <v>6</v>
      </c>
      <c r="W1556" s="386" t="s">
        <v>11</v>
      </c>
      <c r="X1556" s="383"/>
      <c r="Y1556" s="383">
        <v>6</v>
      </c>
      <c r="Z1556" s="386" t="s">
        <v>11</v>
      </c>
      <c r="AA1556" s="386"/>
      <c r="AB1556" s="386">
        <v>6</v>
      </c>
      <c r="AC1556" s="386" t="s">
        <v>11</v>
      </c>
      <c r="AD1556" s="383" t="s">
        <v>33</v>
      </c>
      <c r="AE1556" s="383" t="s">
        <v>34</v>
      </c>
      <c r="AF1556" s="383">
        <v>100</v>
      </c>
      <c r="AG1556" s="383" t="s">
        <v>222</v>
      </c>
      <c r="AH1556" s="383" t="s">
        <v>36</v>
      </c>
      <c r="AI1556" s="383" t="s">
        <v>34</v>
      </c>
      <c r="AJ1556" s="383" t="s">
        <v>3554</v>
      </c>
      <c r="AK1556" s="384" t="str">
        <f t="shared" si="49"/>
        <v>NA</v>
      </c>
      <c r="AL1556" s="384" t="str">
        <f t="shared" si="50"/>
        <v>NA</v>
      </c>
    </row>
    <row r="1557" spans="1:38" x14ac:dyDescent="0.25">
      <c r="A1557" s="381" t="s">
        <v>3224</v>
      </c>
      <c r="B1557" s="382" t="s">
        <v>573</v>
      </c>
      <c r="C1557" s="382" t="s">
        <v>30</v>
      </c>
      <c r="D1557" s="382" t="s">
        <v>574</v>
      </c>
      <c r="E1557" s="382" t="s">
        <v>836</v>
      </c>
      <c r="F1557" s="383">
        <v>100</v>
      </c>
      <c r="G1557" s="383">
        <v>287</v>
      </c>
      <c r="H1557" s="383" t="s">
        <v>835</v>
      </c>
      <c r="I1557" s="383">
        <v>100</v>
      </c>
      <c r="J1557" s="383">
        <v>287</v>
      </c>
      <c r="K1557" s="383" t="s">
        <v>835</v>
      </c>
      <c r="L1557" s="385"/>
      <c r="M1557" s="383">
        <v>96</v>
      </c>
      <c r="N1557" s="383" t="s">
        <v>835</v>
      </c>
      <c r="O1557" s="385"/>
      <c r="P1557" s="385"/>
      <c r="Q1557" s="386" t="s">
        <v>11</v>
      </c>
      <c r="R1557" s="383">
        <v>64</v>
      </c>
      <c r="S1557" s="383">
        <v>274</v>
      </c>
      <c r="T1557" s="386" t="s">
        <v>34</v>
      </c>
      <c r="U1557" s="386">
        <v>63</v>
      </c>
      <c r="V1557" s="386">
        <v>268</v>
      </c>
      <c r="W1557" s="386" t="s">
        <v>11</v>
      </c>
      <c r="X1557" s="383">
        <v>73</v>
      </c>
      <c r="Y1557" s="383">
        <v>274</v>
      </c>
      <c r="Z1557" s="386" t="s">
        <v>34</v>
      </c>
      <c r="AA1557" s="386">
        <v>73</v>
      </c>
      <c r="AB1557" s="386">
        <v>269</v>
      </c>
      <c r="AC1557" s="386" t="s">
        <v>11</v>
      </c>
      <c r="AD1557" s="383" t="s">
        <v>33</v>
      </c>
      <c r="AE1557" s="383" t="s">
        <v>36</v>
      </c>
      <c r="AF1557" s="383">
        <v>97</v>
      </c>
      <c r="AG1557" s="383" t="s">
        <v>222</v>
      </c>
      <c r="AH1557" s="383" t="s">
        <v>34</v>
      </c>
      <c r="AI1557" s="383" t="s">
        <v>34</v>
      </c>
      <c r="AJ1557" s="383" t="s">
        <v>3554</v>
      </c>
      <c r="AK1557" s="384" t="str">
        <f t="shared" si="49"/>
        <v>Yes-SH</v>
      </c>
      <c r="AL1557" s="384" t="str">
        <f t="shared" si="50"/>
        <v>Yes-SH</v>
      </c>
    </row>
    <row r="1558" spans="1:38" x14ac:dyDescent="0.25">
      <c r="A1558" s="381" t="s">
        <v>3224</v>
      </c>
      <c r="B1558" s="382" t="s">
        <v>575</v>
      </c>
      <c r="C1558" s="382" t="s">
        <v>30</v>
      </c>
      <c r="D1558" s="382" t="s">
        <v>576</v>
      </c>
      <c r="E1558" s="382" t="s">
        <v>836</v>
      </c>
      <c r="F1558" s="383">
        <v>98</v>
      </c>
      <c r="G1558" s="383">
        <v>665</v>
      </c>
      <c r="H1558" s="383" t="s">
        <v>835</v>
      </c>
      <c r="I1558" s="383">
        <v>98</v>
      </c>
      <c r="J1558" s="383">
        <v>665</v>
      </c>
      <c r="K1558" s="383" t="s">
        <v>835</v>
      </c>
      <c r="L1558" s="385">
        <v>93</v>
      </c>
      <c r="M1558" s="383">
        <v>201</v>
      </c>
      <c r="N1558" s="383" t="s">
        <v>835</v>
      </c>
      <c r="O1558" s="385"/>
      <c r="P1558" s="385"/>
      <c r="Q1558" s="386" t="s">
        <v>11</v>
      </c>
      <c r="R1558" s="383">
        <v>30</v>
      </c>
      <c r="S1558" s="383">
        <v>590</v>
      </c>
      <c r="T1558" s="386" t="s">
        <v>36</v>
      </c>
      <c r="U1558" s="386">
        <v>28</v>
      </c>
      <c r="V1558" s="386">
        <v>563</v>
      </c>
      <c r="W1558" s="386" t="s">
        <v>834</v>
      </c>
      <c r="X1558" s="383">
        <v>32</v>
      </c>
      <c r="Y1558" s="383">
        <v>588</v>
      </c>
      <c r="Z1558" s="386" t="s">
        <v>36</v>
      </c>
      <c r="AA1558" s="386">
        <v>35</v>
      </c>
      <c r="AB1558" s="386">
        <v>562</v>
      </c>
      <c r="AC1558" s="386" t="s">
        <v>834</v>
      </c>
      <c r="AD1558" s="383" t="s">
        <v>46</v>
      </c>
      <c r="AE1558" s="383" t="s">
        <v>36</v>
      </c>
      <c r="AF1558" s="383">
        <v>72</v>
      </c>
      <c r="AG1558" s="383" t="s">
        <v>222</v>
      </c>
      <c r="AH1558" s="383" t="s">
        <v>34</v>
      </c>
      <c r="AI1558" s="383" t="s">
        <v>36</v>
      </c>
      <c r="AJ1558" s="383" t="s">
        <v>3554</v>
      </c>
      <c r="AK1558" s="384" t="str">
        <f t="shared" si="49"/>
        <v>NO</v>
      </c>
      <c r="AL1558" s="384" t="str">
        <f t="shared" si="50"/>
        <v>NO</v>
      </c>
    </row>
    <row r="1559" spans="1:38" x14ac:dyDescent="0.25">
      <c r="A1559" s="381" t="s">
        <v>3224</v>
      </c>
      <c r="B1559" s="382" t="s">
        <v>577</v>
      </c>
      <c r="C1559" s="382" t="s">
        <v>30</v>
      </c>
      <c r="D1559" s="382" t="s">
        <v>578</v>
      </c>
      <c r="E1559" s="382" t="s">
        <v>836</v>
      </c>
      <c r="F1559" s="383">
        <v>100</v>
      </c>
      <c r="G1559" s="383">
        <v>464</v>
      </c>
      <c r="H1559" s="383" t="s">
        <v>835</v>
      </c>
      <c r="I1559" s="383">
        <v>100</v>
      </c>
      <c r="J1559" s="383">
        <v>463</v>
      </c>
      <c r="K1559" s="383" t="s">
        <v>835</v>
      </c>
      <c r="L1559" s="385"/>
      <c r="M1559" s="383">
        <v>113</v>
      </c>
      <c r="N1559" s="383" t="s">
        <v>835</v>
      </c>
      <c r="O1559" s="385"/>
      <c r="P1559" s="385"/>
      <c r="Q1559" s="386" t="s">
        <v>11</v>
      </c>
      <c r="R1559" s="383">
        <v>52</v>
      </c>
      <c r="S1559" s="383">
        <v>450</v>
      </c>
      <c r="T1559" s="386" t="s">
        <v>36</v>
      </c>
      <c r="U1559" s="386">
        <v>52</v>
      </c>
      <c r="V1559" s="386">
        <v>441</v>
      </c>
      <c r="W1559" s="386" t="s">
        <v>834</v>
      </c>
      <c r="X1559" s="383">
        <v>57</v>
      </c>
      <c r="Y1559" s="383">
        <v>448</v>
      </c>
      <c r="Z1559" s="386" t="s">
        <v>36</v>
      </c>
      <c r="AA1559" s="386">
        <v>59</v>
      </c>
      <c r="AB1559" s="386">
        <v>439</v>
      </c>
      <c r="AC1559" s="386" t="s">
        <v>834</v>
      </c>
      <c r="AD1559" s="383" t="s">
        <v>57</v>
      </c>
      <c r="AE1559" s="383" t="s">
        <v>36</v>
      </c>
      <c r="AF1559" s="383">
        <v>82</v>
      </c>
      <c r="AG1559" s="383" t="s">
        <v>222</v>
      </c>
      <c r="AH1559" s="383" t="s">
        <v>34</v>
      </c>
      <c r="AI1559" s="383" t="s">
        <v>34</v>
      </c>
      <c r="AJ1559" s="383" t="s">
        <v>3554</v>
      </c>
      <c r="AK1559" s="384" t="str">
        <f t="shared" si="49"/>
        <v>NO</v>
      </c>
      <c r="AL1559" s="384" t="str">
        <f t="shared" si="50"/>
        <v>NO</v>
      </c>
    </row>
    <row r="1560" spans="1:38" x14ac:dyDescent="0.25">
      <c r="A1560" s="381" t="s">
        <v>3224</v>
      </c>
      <c r="B1560" s="382" t="s">
        <v>579</v>
      </c>
      <c r="C1560" s="382" t="s">
        <v>30</v>
      </c>
      <c r="D1560" s="382" t="s">
        <v>580</v>
      </c>
      <c r="E1560" s="382" t="s">
        <v>836</v>
      </c>
      <c r="F1560" s="383">
        <v>100</v>
      </c>
      <c r="G1560" s="383">
        <v>308</v>
      </c>
      <c r="H1560" s="383" t="s">
        <v>835</v>
      </c>
      <c r="I1560" s="383">
        <v>100</v>
      </c>
      <c r="J1560" s="383">
        <v>308</v>
      </c>
      <c r="K1560" s="383" t="s">
        <v>835</v>
      </c>
      <c r="L1560" s="385"/>
      <c r="M1560" s="383">
        <v>94</v>
      </c>
      <c r="N1560" s="383" t="s">
        <v>835</v>
      </c>
      <c r="O1560" s="385"/>
      <c r="P1560" s="385"/>
      <c r="Q1560" s="386" t="s">
        <v>11</v>
      </c>
      <c r="R1560" s="383"/>
      <c r="S1560" s="383">
        <v>307</v>
      </c>
      <c r="T1560" s="386" t="s">
        <v>34</v>
      </c>
      <c r="U1560" s="386"/>
      <c r="V1560" s="386">
        <v>307</v>
      </c>
      <c r="W1560" s="386" t="s">
        <v>11</v>
      </c>
      <c r="X1560" s="383"/>
      <c r="Y1560" s="383">
        <v>307</v>
      </c>
      <c r="Z1560" s="386" t="s">
        <v>34</v>
      </c>
      <c r="AA1560" s="386"/>
      <c r="AB1560" s="386">
        <v>307</v>
      </c>
      <c r="AC1560" s="386" t="s">
        <v>11</v>
      </c>
      <c r="AD1560" s="383" t="s">
        <v>33</v>
      </c>
      <c r="AE1560" s="383" t="s">
        <v>34</v>
      </c>
      <c r="AF1560" s="383">
        <v>100</v>
      </c>
      <c r="AG1560" s="383" t="s">
        <v>222</v>
      </c>
      <c r="AH1560" s="383" t="s">
        <v>36</v>
      </c>
      <c r="AI1560" s="383" t="s">
        <v>36</v>
      </c>
      <c r="AJ1560" s="383" t="s">
        <v>3554</v>
      </c>
      <c r="AK1560" s="384" t="str">
        <f t="shared" si="49"/>
        <v>Yes-AB</v>
      </c>
      <c r="AL1560" s="384" t="str">
        <f t="shared" si="50"/>
        <v>Yes-AB</v>
      </c>
    </row>
    <row r="1561" spans="1:38" x14ac:dyDescent="0.25">
      <c r="A1561" s="381" t="s">
        <v>3224</v>
      </c>
      <c r="B1561" s="382" t="s">
        <v>581</v>
      </c>
      <c r="C1561" s="382" t="s">
        <v>30</v>
      </c>
      <c r="D1561" s="382" t="s">
        <v>582</v>
      </c>
      <c r="E1561" s="382" t="s">
        <v>836</v>
      </c>
      <c r="F1561" s="383">
        <v>100</v>
      </c>
      <c r="G1561" s="383">
        <v>710</v>
      </c>
      <c r="H1561" s="383" t="s">
        <v>835</v>
      </c>
      <c r="I1561" s="383">
        <v>100</v>
      </c>
      <c r="J1561" s="383">
        <v>710</v>
      </c>
      <c r="K1561" s="383" t="s">
        <v>835</v>
      </c>
      <c r="L1561" s="385"/>
      <c r="M1561" s="383">
        <v>232</v>
      </c>
      <c r="N1561" s="383" t="s">
        <v>835</v>
      </c>
      <c r="O1561" s="385"/>
      <c r="P1561" s="385"/>
      <c r="Q1561" s="386" t="s">
        <v>11</v>
      </c>
      <c r="R1561" s="383">
        <v>40</v>
      </c>
      <c r="S1561" s="383">
        <v>650</v>
      </c>
      <c r="T1561" s="386" t="s">
        <v>36</v>
      </c>
      <c r="U1561" s="386">
        <v>39</v>
      </c>
      <c r="V1561" s="386">
        <v>619</v>
      </c>
      <c r="W1561" s="386" t="s">
        <v>834</v>
      </c>
      <c r="X1561" s="383">
        <v>35</v>
      </c>
      <c r="Y1561" s="383">
        <v>652</v>
      </c>
      <c r="Z1561" s="386" t="s">
        <v>36</v>
      </c>
      <c r="AA1561" s="386">
        <v>35</v>
      </c>
      <c r="AB1561" s="386">
        <v>624</v>
      </c>
      <c r="AC1561" s="386" t="s">
        <v>834</v>
      </c>
      <c r="AD1561" s="383" t="s">
        <v>57</v>
      </c>
      <c r="AE1561" s="383" t="s">
        <v>36</v>
      </c>
      <c r="AF1561" s="383">
        <v>74</v>
      </c>
      <c r="AG1561" s="383" t="s">
        <v>222</v>
      </c>
      <c r="AH1561" s="383" t="s">
        <v>34</v>
      </c>
      <c r="AI1561" s="383" t="s">
        <v>36</v>
      </c>
      <c r="AJ1561" s="383" t="s">
        <v>3554</v>
      </c>
      <c r="AK1561" s="384" t="str">
        <f t="shared" si="49"/>
        <v>NO</v>
      </c>
      <c r="AL1561" s="384" t="str">
        <f t="shared" si="50"/>
        <v>NO</v>
      </c>
    </row>
    <row r="1562" spans="1:38" x14ac:dyDescent="0.25">
      <c r="A1562" s="381" t="s">
        <v>3224</v>
      </c>
      <c r="B1562" s="382" t="s">
        <v>583</v>
      </c>
      <c r="C1562" s="382" t="s">
        <v>30</v>
      </c>
      <c r="D1562" s="382" t="s">
        <v>584</v>
      </c>
      <c r="E1562" s="382" t="s">
        <v>836</v>
      </c>
      <c r="F1562" s="383">
        <v>100</v>
      </c>
      <c r="G1562" s="383">
        <v>988</v>
      </c>
      <c r="H1562" s="383" t="s">
        <v>835</v>
      </c>
      <c r="I1562" s="383">
        <v>100</v>
      </c>
      <c r="J1562" s="383">
        <v>988</v>
      </c>
      <c r="K1562" s="383" t="s">
        <v>835</v>
      </c>
      <c r="L1562" s="385">
        <v>88</v>
      </c>
      <c r="M1562" s="383">
        <v>316</v>
      </c>
      <c r="N1562" s="383" t="s">
        <v>834</v>
      </c>
      <c r="O1562" s="385"/>
      <c r="P1562" s="385"/>
      <c r="Q1562" s="386" t="s">
        <v>11</v>
      </c>
      <c r="R1562" s="383">
        <v>36</v>
      </c>
      <c r="S1562" s="383">
        <v>873</v>
      </c>
      <c r="T1562" s="386" t="s">
        <v>36</v>
      </c>
      <c r="U1562" s="386">
        <v>39</v>
      </c>
      <c r="V1562" s="386">
        <v>856</v>
      </c>
      <c r="W1562" s="386" t="s">
        <v>834</v>
      </c>
      <c r="X1562" s="383">
        <v>32</v>
      </c>
      <c r="Y1562" s="383">
        <v>868</v>
      </c>
      <c r="Z1562" s="386" t="s">
        <v>36</v>
      </c>
      <c r="AA1562" s="386">
        <v>35</v>
      </c>
      <c r="AB1562" s="386">
        <v>850</v>
      </c>
      <c r="AC1562" s="386" t="s">
        <v>834</v>
      </c>
      <c r="AD1562" s="383" t="s">
        <v>57</v>
      </c>
      <c r="AE1562" s="383" t="s">
        <v>36</v>
      </c>
      <c r="AF1562" s="383">
        <v>72</v>
      </c>
      <c r="AG1562" s="383" t="s">
        <v>222</v>
      </c>
      <c r="AH1562" s="383" t="s">
        <v>34</v>
      </c>
      <c r="AI1562" s="383" t="s">
        <v>36</v>
      </c>
      <c r="AJ1562" s="383" t="s">
        <v>3554</v>
      </c>
      <c r="AK1562" s="384" t="str">
        <f t="shared" si="49"/>
        <v>NO</v>
      </c>
      <c r="AL1562" s="384" t="str">
        <f t="shared" si="50"/>
        <v>NO</v>
      </c>
    </row>
    <row r="1563" spans="1:38" x14ac:dyDescent="0.25">
      <c r="A1563" s="381" t="s">
        <v>3224</v>
      </c>
      <c r="B1563" s="382" t="s">
        <v>585</v>
      </c>
      <c r="C1563" s="382" t="s">
        <v>30</v>
      </c>
      <c r="D1563" s="382" t="s">
        <v>586</v>
      </c>
      <c r="E1563" s="382" t="s">
        <v>836</v>
      </c>
      <c r="F1563" s="383">
        <v>100</v>
      </c>
      <c r="G1563" s="383">
        <v>621</v>
      </c>
      <c r="H1563" s="383" t="s">
        <v>835</v>
      </c>
      <c r="I1563" s="383">
        <v>100</v>
      </c>
      <c r="J1563" s="383">
        <v>620</v>
      </c>
      <c r="K1563" s="383" t="s">
        <v>835</v>
      </c>
      <c r="L1563" s="385">
        <v>93</v>
      </c>
      <c r="M1563" s="383">
        <v>203</v>
      </c>
      <c r="N1563" s="383" t="s">
        <v>835</v>
      </c>
      <c r="O1563" s="385"/>
      <c r="P1563" s="385"/>
      <c r="Q1563" s="386" t="s">
        <v>11</v>
      </c>
      <c r="R1563" s="383">
        <v>44</v>
      </c>
      <c r="S1563" s="383">
        <v>572</v>
      </c>
      <c r="T1563" s="386" t="s">
        <v>36</v>
      </c>
      <c r="U1563" s="386">
        <v>44</v>
      </c>
      <c r="V1563" s="386">
        <v>548</v>
      </c>
      <c r="W1563" s="386" t="s">
        <v>834</v>
      </c>
      <c r="X1563" s="383">
        <v>35</v>
      </c>
      <c r="Y1563" s="383">
        <v>573</v>
      </c>
      <c r="Z1563" s="386" t="s">
        <v>36</v>
      </c>
      <c r="AA1563" s="386">
        <v>37</v>
      </c>
      <c r="AB1563" s="386">
        <v>539</v>
      </c>
      <c r="AC1563" s="386" t="s">
        <v>834</v>
      </c>
      <c r="AD1563" s="383" t="s">
        <v>57</v>
      </c>
      <c r="AE1563" s="383" t="s">
        <v>36</v>
      </c>
      <c r="AF1563" s="383">
        <v>74</v>
      </c>
      <c r="AG1563" s="383" t="s">
        <v>222</v>
      </c>
      <c r="AH1563" s="383" t="s">
        <v>34</v>
      </c>
      <c r="AI1563" s="383" t="s">
        <v>36</v>
      </c>
      <c r="AJ1563" s="383" t="s">
        <v>3554</v>
      </c>
      <c r="AK1563" s="384" t="str">
        <f t="shared" si="49"/>
        <v>NO</v>
      </c>
      <c r="AL1563" s="384" t="str">
        <f t="shared" si="50"/>
        <v>NO</v>
      </c>
    </row>
    <row r="1564" spans="1:38" x14ac:dyDescent="0.25">
      <c r="A1564" s="381" t="s">
        <v>3224</v>
      </c>
      <c r="B1564" s="382" t="s">
        <v>587</v>
      </c>
      <c r="C1564" s="382" t="s">
        <v>30</v>
      </c>
      <c r="D1564" s="382" t="s">
        <v>588</v>
      </c>
      <c r="E1564" s="382" t="s">
        <v>836</v>
      </c>
      <c r="F1564" s="383">
        <v>100</v>
      </c>
      <c r="G1564" s="383">
        <v>720</v>
      </c>
      <c r="H1564" s="383" t="s">
        <v>835</v>
      </c>
      <c r="I1564" s="383">
        <v>100</v>
      </c>
      <c r="J1564" s="383">
        <v>720</v>
      </c>
      <c r="K1564" s="383" t="s">
        <v>835</v>
      </c>
      <c r="L1564" s="385"/>
      <c r="M1564" s="383">
        <v>232</v>
      </c>
      <c r="N1564" s="383" t="s">
        <v>835</v>
      </c>
      <c r="O1564" s="385"/>
      <c r="P1564" s="385"/>
      <c r="Q1564" s="386" t="s">
        <v>11</v>
      </c>
      <c r="R1564" s="383">
        <v>60</v>
      </c>
      <c r="S1564" s="383">
        <v>650</v>
      </c>
      <c r="T1564" s="386" t="s">
        <v>36</v>
      </c>
      <c r="U1564" s="386">
        <v>64</v>
      </c>
      <c r="V1564" s="386">
        <v>631</v>
      </c>
      <c r="W1564" s="386" t="s">
        <v>834</v>
      </c>
      <c r="X1564" s="383">
        <v>58</v>
      </c>
      <c r="Y1564" s="383">
        <v>650</v>
      </c>
      <c r="Z1564" s="386" t="s">
        <v>36</v>
      </c>
      <c r="AA1564" s="386">
        <v>61</v>
      </c>
      <c r="AB1564" s="386">
        <v>632</v>
      </c>
      <c r="AC1564" s="386" t="s">
        <v>834</v>
      </c>
      <c r="AD1564" s="383" t="s">
        <v>33</v>
      </c>
      <c r="AE1564" s="383" t="s">
        <v>36</v>
      </c>
      <c r="AF1564" s="383">
        <v>82</v>
      </c>
      <c r="AG1564" s="383" t="s">
        <v>222</v>
      </c>
      <c r="AH1564" s="383" t="s">
        <v>34</v>
      </c>
      <c r="AI1564" s="383" t="s">
        <v>36</v>
      </c>
      <c r="AJ1564" s="383" t="s">
        <v>3554</v>
      </c>
      <c r="AK1564" s="384" t="str">
        <f t="shared" si="49"/>
        <v>NO</v>
      </c>
      <c r="AL1564" s="384" t="str">
        <f t="shared" si="50"/>
        <v>NO</v>
      </c>
    </row>
    <row r="1565" spans="1:38" x14ac:dyDescent="0.25">
      <c r="A1565" s="381" t="s">
        <v>3224</v>
      </c>
      <c r="B1565" s="382" t="s">
        <v>589</v>
      </c>
      <c r="C1565" s="382" t="s">
        <v>30</v>
      </c>
      <c r="D1565" s="382" t="s">
        <v>590</v>
      </c>
      <c r="E1565" s="382" t="s">
        <v>836</v>
      </c>
      <c r="F1565" s="383">
        <v>100</v>
      </c>
      <c r="G1565" s="383">
        <v>642</v>
      </c>
      <c r="H1565" s="383" t="s">
        <v>835</v>
      </c>
      <c r="I1565" s="383">
        <v>100</v>
      </c>
      <c r="J1565" s="383">
        <v>642</v>
      </c>
      <c r="K1565" s="383" t="s">
        <v>835</v>
      </c>
      <c r="L1565" s="385"/>
      <c r="M1565" s="383">
        <v>224</v>
      </c>
      <c r="N1565" s="383" t="s">
        <v>835</v>
      </c>
      <c r="O1565" s="385"/>
      <c r="P1565" s="385"/>
      <c r="Q1565" s="386" t="s">
        <v>11</v>
      </c>
      <c r="R1565" s="383">
        <v>57</v>
      </c>
      <c r="S1565" s="383">
        <v>603</v>
      </c>
      <c r="T1565" s="386" t="s">
        <v>36</v>
      </c>
      <c r="U1565" s="386">
        <v>59</v>
      </c>
      <c r="V1565" s="386">
        <v>591</v>
      </c>
      <c r="W1565" s="386" t="s">
        <v>834</v>
      </c>
      <c r="X1565" s="383">
        <v>51</v>
      </c>
      <c r="Y1565" s="383">
        <v>600</v>
      </c>
      <c r="Z1565" s="386" t="s">
        <v>36</v>
      </c>
      <c r="AA1565" s="386">
        <v>54</v>
      </c>
      <c r="AB1565" s="386">
        <v>589</v>
      </c>
      <c r="AC1565" s="386" t="s">
        <v>834</v>
      </c>
      <c r="AD1565" s="383" t="s">
        <v>104</v>
      </c>
      <c r="AE1565" s="383" t="s">
        <v>36</v>
      </c>
      <c r="AF1565" s="383">
        <v>74</v>
      </c>
      <c r="AG1565" s="383" t="s">
        <v>222</v>
      </c>
      <c r="AH1565" s="383" t="s">
        <v>34</v>
      </c>
      <c r="AI1565" s="383" t="s">
        <v>36</v>
      </c>
      <c r="AJ1565" s="383" t="s">
        <v>3554</v>
      </c>
      <c r="AK1565" s="384" t="str">
        <f t="shared" si="49"/>
        <v>NO</v>
      </c>
      <c r="AL1565" s="384" t="str">
        <f t="shared" si="50"/>
        <v>NO</v>
      </c>
    </row>
    <row r="1566" spans="1:38" x14ac:dyDescent="0.25">
      <c r="A1566" s="381" t="s">
        <v>3224</v>
      </c>
      <c r="B1566" s="382" t="s">
        <v>591</v>
      </c>
      <c r="C1566" s="382" t="s">
        <v>30</v>
      </c>
      <c r="D1566" s="382" t="s">
        <v>592</v>
      </c>
      <c r="E1566" s="382" t="s">
        <v>836</v>
      </c>
      <c r="F1566" s="383">
        <v>99</v>
      </c>
      <c r="G1566" s="383">
        <v>431</v>
      </c>
      <c r="H1566" s="383" t="s">
        <v>835</v>
      </c>
      <c r="I1566" s="383">
        <v>99</v>
      </c>
      <c r="J1566" s="383">
        <v>431</v>
      </c>
      <c r="K1566" s="383" t="s">
        <v>835</v>
      </c>
      <c r="L1566" s="385"/>
      <c r="M1566" s="383">
        <v>134</v>
      </c>
      <c r="N1566" s="383" t="s">
        <v>835</v>
      </c>
      <c r="O1566" s="385"/>
      <c r="P1566" s="385"/>
      <c r="Q1566" s="386" t="s">
        <v>11</v>
      </c>
      <c r="R1566" s="383">
        <v>33</v>
      </c>
      <c r="S1566" s="383">
        <v>405</v>
      </c>
      <c r="T1566" s="386" t="s">
        <v>36</v>
      </c>
      <c r="U1566" s="386">
        <v>31</v>
      </c>
      <c r="V1566" s="386">
        <v>401</v>
      </c>
      <c r="W1566" s="386" t="s">
        <v>834</v>
      </c>
      <c r="X1566" s="383">
        <v>32</v>
      </c>
      <c r="Y1566" s="383">
        <v>406</v>
      </c>
      <c r="Z1566" s="386" t="s">
        <v>36</v>
      </c>
      <c r="AA1566" s="386">
        <v>32</v>
      </c>
      <c r="AB1566" s="386">
        <v>402</v>
      </c>
      <c r="AC1566" s="386" t="s">
        <v>834</v>
      </c>
      <c r="AD1566" s="383" t="s">
        <v>46</v>
      </c>
      <c r="AE1566" s="383" t="s">
        <v>36</v>
      </c>
      <c r="AF1566" s="383">
        <v>82</v>
      </c>
      <c r="AG1566" s="383" t="s">
        <v>222</v>
      </c>
      <c r="AH1566" s="383" t="s">
        <v>34</v>
      </c>
      <c r="AI1566" s="383" t="s">
        <v>36</v>
      </c>
      <c r="AJ1566" s="383" t="s">
        <v>3554</v>
      </c>
      <c r="AK1566" s="384" t="str">
        <f t="shared" si="49"/>
        <v>NO</v>
      </c>
      <c r="AL1566" s="384" t="str">
        <f t="shared" si="50"/>
        <v>NO</v>
      </c>
    </row>
    <row r="1567" spans="1:38" x14ac:dyDescent="0.25">
      <c r="A1567" s="381" t="s">
        <v>3224</v>
      </c>
      <c r="B1567" s="382" t="s">
        <v>593</v>
      </c>
      <c r="C1567" s="382" t="s">
        <v>30</v>
      </c>
      <c r="D1567" s="382" t="s">
        <v>594</v>
      </c>
      <c r="E1567" s="382" t="s">
        <v>836</v>
      </c>
      <c r="F1567" s="383">
        <v>100</v>
      </c>
      <c r="G1567" s="383">
        <v>440</v>
      </c>
      <c r="H1567" s="383" t="s">
        <v>835</v>
      </c>
      <c r="I1567" s="383">
        <v>100</v>
      </c>
      <c r="J1567" s="383">
        <v>440</v>
      </c>
      <c r="K1567" s="383" t="s">
        <v>835</v>
      </c>
      <c r="L1567" s="385"/>
      <c r="M1567" s="383">
        <v>149</v>
      </c>
      <c r="N1567" s="383" t="s">
        <v>835</v>
      </c>
      <c r="O1567" s="385"/>
      <c r="P1567" s="385"/>
      <c r="Q1567" s="386" t="s">
        <v>11</v>
      </c>
      <c r="R1567" s="383">
        <v>64</v>
      </c>
      <c r="S1567" s="383">
        <v>417</v>
      </c>
      <c r="T1567" s="386" t="s">
        <v>36</v>
      </c>
      <c r="U1567" s="386">
        <v>65</v>
      </c>
      <c r="V1567" s="386">
        <v>400</v>
      </c>
      <c r="W1567" s="386" t="s">
        <v>834</v>
      </c>
      <c r="X1567" s="383">
        <v>54</v>
      </c>
      <c r="Y1567" s="383">
        <v>416</v>
      </c>
      <c r="Z1567" s="386" t="s">
        <v>36</v>
      </c>
      <c r="AA1567" s="386">
        <v>55</v>
      </c>
      <c r="AB1567" s="386">
        <v>400</v>
      </c>
      <c r="AC1567" s="386" t="s">
        <v>834</v>
      </c>
      <c r="AD1567" s="383" t="s">
        <v>33</v>
      </c>
      <c r="AE1567" s="383" t="s">
        <v>36</v>
      </c>
      <c r="AF1567" s="383">
        <v>82</v>
      </c>
      <c r="AG1567" s="383" t="s">
        <v>222</v>
      </c>
      <c r="AH1567" s="383" t="s">
        <v>36</v>
      </c>
      <c r="AI1567" s="383" t="s">
        <v>36</v>
      </c>
      <c r="AJ1567" s="383" t="s">
        <v>3554</v>
      </c>
      <c r="AK1567" s="384" t="str">
        <f t="shared" si="49"/>
        <v>NO</v>
      </c>
      <c r="AL1567" s="384" t="str">
        <f t="shared" si="50"/>
        <v>NO</v>
      </c>
    </row>
    <row r="1568" spans="1:38" x14ac:dyDescent="0.25">
      <c r="A1568" s="381" t="s">
        <v>3224</v>
      </c>
      <c r="B1568" s="382" t="s">
        <v>595</v>
      </c>
      <c r="C1568" s="382" t="s">
        <v>30</v>
      </c>
      <c r="D1568" s="382" t="s">
        <v>596</v>
      </c>
      <c r="E1568" s="382" t="s">
        <v>836</v>
      </c>
      <c r="F1568" s="383">
        <v>100</v>
      </c>
      <c r="G1568" s="383">
        <v>711</v>
      </c>
      <c r="H1568" s="383" t="s">
        <v>835</v>
      </c>
      <c r="I1568" s="383">
        <v>100</v>
      </c>
      <c r="J1568" s="383">
        <v>711</v>
      </c>
      <c r="K1568" s="383" t="s">
        <v>835</v>
      </c>
      <c r="L1568" s="385">
        <v>94</v>
      </c>
      <c r="M1568" s="383">
        <v>248</v>
      </c>
      <c r="N1568" s="383" t="s">
        <v>835</v>
      </c>
      <c r="O1568" s="385"/>
      <c r="P1568" s="385"/>
      <c r="Q1568" s="386" t="s">
        <v>11</v>
      </c>
      <c r="R1568" s="383">
        <v>51</v>
      </c>
      <c r="S1568" s="383">
        <v>691</v>
      </c>
      <c r="T1568" s="386" t="s">
        <v>36</v>
      </c>
      <c r="U1568" s="386">
        <v>52</v>
      </c>
      <c r="V1568" s="386">
        <v>673</v>
      </c>
      <c r="W1568" s="386" t="s">
        <v>834</v>
      </c>
      <c r="X1568" s="383">
        <v>41</v>
      </c>
      <c r="Y1568" s="383">
        <v>683</v>
      </c>
      <c r="Z1568" s="386" t="s">
        <v>36</v>
      </c>
      <c r="AA1568" s="386">
        <v>42</v>
      </c>
      <c r="AB1568" s="386">
        <v>663</v>
      </c>
      <c r="AC1568" s="386" t="s">
        <v>834</v>
      </c>
      <c r="AD1568" s="383" t="s">
        <v>57</v>
      </c>
      <c r="AE1568" s="383" t="s">
        <v>36</v>
      </c>
      <c r="AF1568" s="383">
        <v>79</v>
      </c>
      <c r="AG1568" s="383" t="s">
        <v>222</v>
      </c>
      <c r="AH1568" s="383" t="s">
        <v>34</v>
      </c>
      <c r="AI1568" s="383" t="s">
        <v>36</v>
      </c>
      <c r="AJ1568" s="383" t="s">
        <v>3554</v>
      </c>
      <c r="AK1568" s="384" t="str">
        <f t="shared" si="49"/>
        <v>NO</v>
      </c>
      <c r="AL1568" s="384" t="str">
        <f t="shared" si="50"/>
        <v>NO</v>
      </c>
    </row>
    <row r="1569" spans="1:38" x14ac:dyDescent="0.25">
      <c r="A1569" s="381" t="s">
        <v>3224</v>
      </c>
      <c r="B1569" s="382" t="s">
        <v>597</v>
      </c>
      <c r="C1569" s="382" t="s">
        <v>30</v>
      </c>
      <c r="D1569" s="382" t="s">
        <v>598</v>
      </c>
      <c r="E1569" s="382" t="s">
        <v>836</v>
      </c>
      <c r="F1569" s="383">
        <v>100</v>
      </c>
      <c r="G1569" s="383">
        <v>1066</v>
      </c>
      <c r="H1569" s="383" t="s">
        <v>835</v>
      </c>
      <c r="I1569" s="383">
        <v>100</v>
      </c>
      <c r="J1569" s="383">
        <v>1066</v>
      </c>
      <c r="K1569" s="383" t="s">
        <v>835</v>
      </c>
      <c r="L1569" s="385">
        <v>92</v>
      </c>
      <c r="M1569" s="383">
        <v>356</v>
      </c>
      <c r="N1569" s="383" t="s">
        <v>835</v>
      </c>
      <c r="O1569" s="385"/>
      <c r="P1569" s="385"/>
      <c r="Q1569" s="386" t="s">
        <v>11</v>
      </c>
      <c r="R1569" s="383">
        <v>54</v>
      </c>
      <c r="S1569" s="383">
        <v>971</v>
      </c>
      <c r="T1569" s="386" t="s">
        <v>36</v>
      </c>
      <c r="U1569" s="386">
        <v>58</v>
      </c>
      <c r="V1569" s="386">
        <v>962</v>
      </c>
      <c r="W1569" s="386" t="s">
        <v>834</v>
      </c>
      <c r="X1569" s="383">
        <v>56</v>
      </c>
      <c r="Y1569" s="383">
        <v>970</v>
      </c>
      <c r="Z1569" s="386" t="s">
        <v>36</v>
      </c>
      <c r="AA1569" s="386">
        <v>60</v>
      </c>
      <c r="AB1569" s="386">
        <v>961</v>
      </c>
      <c r="AC1569" s="386" t="s">
        <v>834</v>
      </c>
      <c r="AD1569" s="383" t="s">
        <v>33</v>
      </c>
      <c r="AE1569" s="383" t="s">
        <v>36</v>
      </c>
      <c r="AF1569" s="383">
        <v>79</v>
      </c>
      <c r="AG1569" s="383" t="s">
        <v>222</v>
      </c>
      <c r="AH1569" s="383" t="s">
        <v>34</v>
      </c>
      <c r="AI1569" s="383" t="s">
        <v>36</v>
      </c>
      <c r="AJ1569" s="383" t="s">
        <v>3554</v>
      </c>
      <c r="AK1569" s="384" t="str">
        <f t="shared" si="49"/>
        <v>NO</v>
      </c>
      <c r="AL1569" s="384" t="str">
        <f t="shared" si="50"/>
        <v>NO</v>
      </c>
    </row>
    <row r="1570" spans="1:38" x14ac:dyDescent="0.25">
      <c r="A1570" s="381" t="s">
        <v>3224</v>
      </c>
      <c r="B1570" s="382" t="s">
        <v>599</v>
      </c>
      <c r="C1570" s="382" t="s">
        <v>30</v>
      </c>
      <c r="D1570" s="382" t="s">
        <v>600</v>
      </c>
      <c r="E1570" s="382" t="s">
        <v>836</v>
      </c>
      <c r="F1570" s="383">
        <v>100</v>
      </c>
      <c r="G1570" s="383">
        <v>786</v>
      </c>
      <c r="H1570" s="383" t="s">
        <v>835</v>
      </c>
      <c r="I1570" s="383">
        <v>100</v>
      </c>
      <c r="J1570" s="383">
        <v>786</v>
      </c>
      <c r="K1570" s="383" t="s">
        <v>835</v>
      </c>
      <c r="L1570" s="385"/>
      <c r="M1570" s="383">
        <v>284</v>
      </c>
      <c r="N1570" s="383" t="s">
        <v>835</v>
      </c>
      <c r="O1570" s="385"/>
      <c r="P1570" s="385"/>
      <c r="Q1570" s="386" t="s">
        <v>11</v>
      </c>
      <c r="R1570" s="383">
        <v>68</v>
      </c>
      <c r="S1570" s="383">
        <v>745</v>
      </c>
      <c r="T1570" s="386" t="s">
        <v>34</v>
      </c>
      <c r="U1570" s="386">
        <v>70</v>
      </c>
      <c r="V1570" s="386">
        <v>727</v>
      </c>
      <c r="W1570" s="386" t="s">
        <v>11</v>
      </c>
      <c r="X1570" s="383">
        <v>66</v>
      </c>
      <c r="Y1570" s="383">
        <v>748</v>
      </c>
      <c r="Z1570" s="386" t="s">
        <v>34</v>
      </c>
      <c r="AA1570" s="386">
        <v>69</v>
      </c>
      <c r="AB1570" s="386">
        <v>730</v>
      </c>
      <c r="AC1570" s="386" t="s">
        <v>11</v>
      </c>
      <c r="AD1570" s="383" t="s">
        <v>33</v>
      </c>
      <c r="AE1570" s="383" t="s">
        <v>36</v>
      </c>
      <c r="AF1570" s="383">
        <v>97</v>
      </c>
      <c r="AG1570" s="383" t="s">
        <v>222</v>
      </c>
      <c r="AH1570" s="383" t="s">
        <v>34</v>
      </c>
      <c r="AI1570" s="383" t="s">
        <v>36</v>
      </c>
      <c r="AJ1570" s="383" t="s">
        <v>3554</v>
      </c>
      <c r="AK1570" s="384" t="str">
        <f t="shared" si="49"/>
        <v>Yes-SH</v>
      </c>
      <c r="AL1570" s="384" t="str">
        <f t="shared" si="50"/>
        <v>Yes-SH</v>
      </c>
    </row>
    <row r="1571" spans="1:38" x14ac:dyDescent="0.25">
      <c r="A1571" s="381" t="s">
        <v>3224</v>
      </c>
      <c r="B1571" s="382" t="s">
        <v>601</v>
      </c>
      <c r="C1571" s="382" t="s">
        <v>30</v>
      </c>
      <c r="D1571" s="382" t="s">
        <v>602</v>
      </c>
      <c r="E1571" s="382" t="s">
        <v>836</v>
      </c>
      <c r="F1571" s="383">
        <v>100</v>
      </c>
      <c r="G1571" s="383">
        <v>804</v>
      </c>
      <c r="H1571" s="383" t="s">
        <v>835</v>
      </c>
      <c r="I1571" s="383">
        <v>100</v>
      </c>
      <c r="J1571" s="383">
        <v>804</v>
      </c>
      <c r="K1571" s="383" t="s">
        <v>835</v>
      </c>
      <c r="L1571" s="385"/>
      <c r="M1571" s="383">
        <v>279</v>
      </c>
      <c r="N1571" s="383" t="s">
        <v>835</v>
      </c>
      <c r="O1571" s="385"/>
      <c r="P1571" s="385"/>
      <c r="Q1571" s="386" t="s">
        <v>11</v>
      </c>
      <c r="R1571" s="383">
        <v>64</v>
      </c>
      <c r="S1571" s="383">
        <v>767</v>
      </c>
      <c r="T1571" s="386" t="s">
        <v>36</v>
      </c>
      <c r="U1571" s="386">
        <v>66</v>
      </c>
      <c r="V1571" s="386">
        <v>750</v>
      </c>
      <c r="W1571" s="386" t="s">
        <v>834</v>
      </c>
      <c r="X1571" s="383">
        <v>60</v>
      </c>
      <c r="Y1571" s="383">
        <v>763</v>
      </c>
      <c r="Z1571" s="386" t="s">
        <v>36</v>
      </c>
      <c r="AA1571" s="386">
        <v>61</v>
      </c>
      <c r="AB1571" s="386">
        <v>747</v>
      </c>
      <c r="AC1571" s="386" t="s">
        <v>834</v>
      </c>
      <c r="AD1571" s="383" t="s">
        <v>33</v>
      </c>
      <c r="AE1571" s="383" t="s">
        <v>36</v>
      </c>
      <c r="AF1571" s="383">
        <v>69</v>
      </c>
      <c r="AG1571" s="383" t="s">
        <v>222</v>
      </c>
      <c r="AH1571" s="383" t="s">
        <v>34</v>
      </c>
      <c r="AI1571" s="383" t="s">
        <v>36</v>
      </c>
      <c r="AJ1571" s="383" t="s">
        <v>3554</v>
      </c>
      <c r="AK1571" s="384" t="str">
        <f t="shared" si="49"/>
        <v>NO</v>
      </c>
      <c r="AL1571" s="384" t="str">
        <f t="shared" si="50"/>
        <v>NO</v>
      </c>
    </row>
    <row r="1572" spans="1:38" x14ac:dyDescent="0.25">
      <c r="A1572" s="381" t="s">
        <v>3224</v>
      </c>
      <c r="B1572" s="382" t="s">
        <v>603</v>
      </c>
      <c r="C1572" s="382" t="s">
        <v>30</v>
      </c>
      <c r="D1572" s="382" t="s">
        <v>604</v>
      </c>
      <c r="E1572" s="382" t="s">
        <v>836</v>
      </c>
      <c r="F1572" s="383">
        <v>100</v>
      </c>
      <c r="G1572" s="383">
        <v>799</v>
      </c>
      <c r="H1572" s="383" t="s">
        <v>835</v>
      </c>
      <c r="I1572" s="383">
        <v>100</v>
      </c>
      <c r="J1572" s="383">
        <v>797</v>
      </c>
      <c r="K1572" s="383" t="s">
        <v>835</v>
      </c>
      <c r="L1572" s="385">
        <v>89</v>
      </c>
      <c r="M1572" s="383">
        <v>270</v>
      </c>
      <c r="N1572" s="383" t="s">
        <v>835</v>
      </c>
      <c r="O1572" s="385"/>
      <c r="P1572" s="385"/>
      <c r="Q1572" s="386" t="s">
        <v>11</v>
      </c>
      <c r="R1572" s="383">
        <v>49</v>
      </c>
      <c r="S1572" s="383">
        <v>717</v>
      </c>
      <c r="T1572" s="386" t="s">
        <v>36</v>
      </c>
      <c r="U1572" s="386">
        <v>51</v>
      </c>
      <c r="V1572" s="386">
        <v>702</v>
      </c>
      <c r="W1572" s="386" t="s">
        <v>834</v>
      </c>
      <c r="X1572" s="383">
        <v>40</v>
      </c>
      <c r="Y1572" s="383">
        <v>707</v>
      </c>
      <c r="Z1572" s="386" t="s">
        <v>36</v>
      </c>
      <c r="AA1572" s="386">
        <v>44</v>
      </c>
      <c r="AB1572" s="386">
        <v>695</v>
      </c>
      <c r="AC1572" s="386" t="s">
        <v>834</v>
      </c>
      <c r="AD1572" s="383" t="s">
        <v>57</v>
      </c>
      <c r="AE1572" s="383" t="s">
        <v>36</v>
      </c>
      <c r="AF1572" s="383">
        <v>74</v>
      </c>
      <c r="AG1572" s="383" t="s">
        <v>222</v>
      </c>
      <c r="AH1572" s="383" t="s">
        <v>34</v>
      </c>
      <c r="AI1572" s="383" t="s">
        <v>36</v>
      </c>
      <c r="AJ1572" s="383" t="s">
        <v>3554</v>
      </c>
      <c r="AK1572" s="384" t="str">
        <f t="shared" si="49"/>
        <v>NO</v>
      </c>
      <c r="AL1572" s="384" t="str">
        <f t="shared" si="50"/>
        <v>NO</v>
      </c>
    </row>
    <row r="1573" spans="1:38" x14ac:dyDescent="0.25">
      <c r="A1573" s="381" t="s">
        <v>3224</v>
      </c>
      <c r="B1573" s="382" t="s">
        <v>605</v>
      </c>
      <c r="C1573" s="382" t="s">
        <v>30</v>
      </c>
      <c r="D1573" s="382" t="s">
        <v>606</v>
      </c>
      <c r="E1573" s="382" t="s">
        <v>836</v>
      </c>
      <c r="F1573" s="383">
        <v>100</v>
      </c>
      <c r="G1573" s="383">
        <v>783</v>
      </c>
      <c r="H1573" s="383" t="s">
        <v>835</v>
      </c>
      <c r="I1573" s="383">
        <v>100</v>
      </c>
      <c r="J1573" s="383">
        <v>784</v>
      </c>
      <c r="K1573" s="383" t="s">
        <v>835</v>
      </c>
      <c r="L1573" s="385"/>
      <c r="M1573" s="383">
        <v>302</v>
      </c>
      <c r="N1573" s="383" t="s">
        <v>835</v>
      </c>
      <c r="O1573" s="385"/>
      <c r="P1573" s="385"/>
      <c r="Q1573" s="386" t="s">
        <v>11</v>
      </c>
      <c r="R1573" s="383">
        <v>59</v>
      </c>
      <c r="S1573" s="383">
        <v>747</v>
      </c>
      <c r="T1573" s="386" t="s">
        <v>36</v>
      </c>
      <c r="U1573" s="386">
        <v>62</v>
      </c>
      <c r="V1573" s="386">
        <v>717</v>
      </c>
      <c r="W1573" s="386" t="s">
        <v>834</v>
      </c>
      <c r="X1573" s="383">
        <v>56</v>
      </c>
      <c r="Y1573" s="383">
        <v>748</v>
      </c>
      <c r="Z1573" s="386" t="s">
        <v>36</v>
      </c>
      <c r="AA1573" s="386">
        <v>59</v>
      </c>
      <c r="AB1573" s="386">
        <v>716</v>
      </c>
      <c r="AC1573" s="386" t="s">
        <v>834</v>
      </c>
      <c r="AD1573" s="383" t="s">
        <v>33</v>
      </c>
      <c r="AE1573" s="383" t="s">
        <v>36</v>
      </c>
      <c r="AF1573" s="383">
        <v>79</v>
      </c>
      <c r="AG1573" s="383" t="s">
        <v>222</v>
      </c>
      <c r="AH1573" s="383" t="s">
        <v>34</v>
      </c>
      <c r="AI1573" s="383" t="s">
        <v>36</v>
      </c>
      <c r="AJ1573" s="383" t="s">
        <v>3554</v>
      </c>
      <c r="AK1573" s="384" t="str">
        <f t="shared" si="49"/>
        <v>NO</v>
      </c>
      <c r="AL1573" s="384" t="str">
        <f t="shared" si="50"/>
        <v>NO</v>
      </c>
    </row>
    <row r="1574" spans="1:38" x14ac:dyDescent="0.25">
      <c r="A1574" s="381" t="s">
        <v>3224</v>
      </c>
      <c r="B1574" s="382" t="s">
        <v>607</v>
      </c>
      <c r="C1574" s="382" t="s">
        <v>30</v>
      </c>
      <c r="D1574" s="382" t="s">
        <v>608</v>
      </c>
      <c r="E1574" s="382" t="s">
        <v>836</v>
      </c>
      <c r="F1574" s="383">
        <v>100</v>
      </c>
      <c r="G1574" s="383">
        <v>613</v>
      </c>
      <c r="H1574" s="383" t="s">
        <v>835</v>
      </c>
      <c r="I1574" s="383">
        <v>100</v>
      </c>
      <c r="J1574" s="383">
        <v>613</v>
      </c>
      <c r="K1574" s="383" t="s">
        <v>835</v>
      </c>
      <c r="L1574" s="385"/>
      <c r="M1574" s="383">
        <v>188</v>
      </c>
      <c r="N1574" s="383" t="s">
        <v>835</v>
      </c>
      <c r="O1574" s="385"/>
      <c r="P1574" s="385"/>
      <c r="Q1574" s="386" t="s">
        <v>11</v>
      </c>
      <c r="R1574" s="383">
        <v>43</v>
      </c>
      <c r="S1574" s="383">
        <v>568</v>
      </c>
      <c r="T1574" s="386" t="s">
        <v>36</v>
      </c>
      <c r="U1574" s="386">
        <v>44</v>
      </c>
      <c r="V1574" s="386">
        <v>553</v>
      </c>
      <c r="W1574" s="386" t="s">
        <v>834</v>
      </c>
      <c r="X1574" s="383">
        <v>41</v>
      </c>
      <c r="Y1574" s="383">
        <v>567</v>
      </c>
      <c r="Z1574" s="386" t="s">
        <v>36</v>
      </c>
      <c r="AA1574" s="386">
        <v>43</v>
      </c>
      <c r="AB1574" s="386">
        <v>551</v>
      </c>
      <c r="AC1574" s="386" t="s">
        <v>834</v>
      </c>
      <c r="AD1574" s="383" t="s">
        <v>57</v>
      </c>
      <c r="AE1574" s="383" t="s">
        <v>36</v>
      </c>
      <c r="AF1574" s="383">
        <v>74</v>
      </c>
      <c r="AG1574" s="383" t="s">
        <v>222</v>
      </c>
      <c r="AH1574" s="383" t="s">
        <v>34</v>
      </c>
      <c r="AI1574" s="383" t="s">
        <v>36</v>
      </c>
      <c r="AJ1574" s="383" t="s">
        <v>3554</v>
      </c>
      <c r="AK1574" s="384" t="str">
        <f t="shared" si="49"/>
        <v>NO</v>
      </c>
      <c r="AL1574" s="384" t="str">
        <f t="shared" si="50"/>
        <v>NO</v>
      </c>
    </row>
    <row r="1575" spans="1:38" x14ac:dyDescent="0.25">
      <c r="A1575" s="381" t="s">
        <v>3224</v>
      </c>
      <c r="B1575" s="382" t="s">
        <v>609</v>
      </c>
      <c r="C1575" s="382" t="s">
        <v>30</v>
      </c>
      <c r="D1575" s="382" t="s">
        <v>610</v>
      </c>
      <c r="E1575" s="382" t="s">
        <v>836</v>
      </c>
      <c r="F1575" s="383">
        <v>100</v>
      </c>
      <c r="G1575" s="383">
        <v>483</v>
      </c>
      <c r="H1575" s="383" t="s">
        <v>835</v>
      </c>
      <c r="I1575" s="383">
        <v>100</v>
      </c>
      <c r="J1575" s="383">
        <v>483</v>
      </c>
      <c r="K1575" s="383" t="s">
        <v>835</v>
      </c>
      <c r="L1575" s="385">
        <v>87</v>
      </c>
      <c r="M1575" s="383">
        <v>190</v>
      </c>
      <c r="N1575" s="383" t="s">
        <v>834</v>
      </c>
      <c r="O1575" s="385"/>
      <c r="P1575" s="385">
        <v>7</v>
      </c>
      <c r="Q1575" s="386" t="s">
        <v>11</v>
      </c>
      <c r="R1575" s="383">
        <v>37</v>
      </c>
      <c r="S1575" s="383">
        <v>438</v>
      </c>
      <c r="T1575" s="386" t="s">
        <v>36</v>
      </c>
      <c r="U1575" s="386">
        <v>39</v>
      </c>
      <c r="V1575" s="386">
        <v>421</v>
      </c>
      <c r="W1575" s="386" t="s">
        <v>834</v>
      </c>
      <c r="X1575" s="383">
        <v>38</v>
      </c>
      <c r="Y1575" s="383">
        <v>435</v>
      </c>
      <c r="Z1575" s="386" t="s">
        <v>36</v>
      </c>
      <c r="AA1575" s="386">
        <v>41</v>
      </c>
      <c r="AB1575" s="386">
        <v>418</v>
      </c>
      <c r="AC1575" s="386" t="s">
        <v>834</v>
      </c>
      <c r="AD1575" s="383" t="s">
        <v>46</v>
      </c>
      <c r="AE1575" s="383" t="s">
        <v>36</v>
      </c>
      <c r="AF1575" s="383">
        <v>72</v>
      </c>
      <c r="AG1575" s="383" t="s">
        <v>222</v>
      </c>
      <c r="AH1575" s="383" t="s">
        <v>34</v>
      </c>
      <c r="AI1575" s="383" t="s">
        <v>36</v>
      </c>
      <c r="AJ1575" s="383" t="s">
        <v>3554</v>
      </c>
      <c r="AK1575" s="384" t="str">
        <f t="shared" si="49"/>
        <v>NO</v>
      </c>
      <c r="AL1575" s="384" t="str">
        <f t="shared" si="50"/>
        <v>NO</v>
      </c>
    </row>
    <row r="1576" spans="1:38" x14ac:dyDescent="0.25">
      <c r="A1576" s="381" t="s">
        <v>3224</v>
      </c>
      <c r="B1576" s="382" t="s">
        <v>611</v>
      </c>
      <c r="C1576" s="382" t="s">
        <v>30</v>
      </c>
      <c r="D1576" s="382" t="s">
        <v>612</v>
      </c>
      <c r="E1576" s="382" t="s">
        <v>836</v>
      </c>
      <c r="F1576" s="383">
        <v>100</v>
      </c>
      <c r="G1576" s="383">
        <v>1225</v>
      </c>
      <c r="H1576" s="383" t="s">
        <v>835</v>
      </c>
      <c r="I1576" s="383">
        <v>100</v>
      </c>
      <c r="J1576" s="383">
        <v>1225</v>
      </c>
      <c r="K1576" s="383" t="s">
        <v>835</v>
      </c>
      <c r="L1576" s="385"/>
      <c r="M1576" s="383">
        <v>391</v>
      </c>
      <c r="N1576" s="383" t="s">
        <v>835</v>
      </c>
      <c r="O1576" s="385"/>
      <c r="P1576" s="385"/>
      <c r="Q1576" s="386" t="s">
        <v>11</v>
      </c>
      <c r="R1576" s="383">
        <v>58</v>
      </c>
      <c r="S1576" s="383">
        <v>1153</v>
      </c>
      <c r="T1576" s="386" t="s">
        <v>36</v>
      </c>
      <c r="U1576" s="386">
        <v>60</v>
      </c>
      <c r="V1576" s="386">
        <v>1125</v>
      </c>
      <c r="W1576" s="386" t="s">
        <v>834</v>
      </c>
      <c r="X1576" s="383">
        <v>58</v>
      </c>
      <c r="Y1576" s="383">
        <v>1151</v>
      </c>
      <c r="Z1576" s="386" t="s">
        <v>36</v>
      </c>
      <c r="AA1576" s="386">
        <v>60</v>
      </c>
      <c r="AB1576" s="386">
        <v>1124</v>
      </c>
      <c r="AC1576" s="386" t="s">
        <v>834</v>
      </c>
      <c r="AD1576" s="383" t="s">
        <v>33</v>
      </c>
      <c r="AE1576" s="383" t="s">
        <v>36</v>
      </c>
      <c r="AF1576" s="383">
        <v>74</v>
      </c>
      <c r="AG1576" s="383" t="s">
        <v>222</v>
      </c>
      <c r="AH1576" s="383" t="s">
        <v>34</v>
      </c>
      <c r="AI1576" s="383" t="s">
        <v>36</v>
      </c>
      <c r="AJ1576" s="383" t="s">
        <v>3554</v>
      </c>
      <c r="AK1576" s="384" t="str">
        <f t="shared" si="49"/>
        <v>NO</v>
      </c>
      <c r="AL1576" s="384" t="str">
        <f t="shared" si="50"/>
        <v>NO</v>
      </c>
    </row>
    <row r="1577" spans="1:38" x14ac:dyDescent="0.25">
      <c r="A1577" s="381" t="s">
        <v>3224</v>
      </c>
      <c r="B1577" s="382" t="s">
        <v>613</v>
      </c>
      <c r="C1577" s="382" t="s">
        <v>30</v>
      </c>
      <c r="D1577" s="382" t="s">
        <v>614</v>
      </c>
      <c r="E1577" s="382" t="s">
        <v>836</v>
      </c>
      <c r="F1577" s="383">
        <v>100</v>
      </c>
      <c r="G1577" s="383">
        <v>1076</v>
      </c>
      <c r="H1577" s="383" t="s">
        <v>835</v>
      </c>
      <c r="I1577" s="383">
        <v>99</v>
      </c>
      <c r="J1577" s="383">
        <v>1068</v>
      </c>
      <c r="K1577" s="383" t="s">
        <v>835</v>
      </c>
      <c r="L1577" s="385">
        <v>94</v>
      </c>
      <c r="M1577" s="383">
        <v>398</v>
      </c>
      <c r="N1577" s="383" t="s">
        <v>835</v>
      </c>
      <c r="O1577" s="385"/>
      <c r="P1577" s="385"/>
      <c r="Q1577" s="386" t="s">
        <v>11</v>
      </c>
      <c r="R1577" s="383">
        <v>47</v>
      </c>
      <c r="S1577" s="383">
        <v>963</v>
      </c>
      <c r="T1577" s="386" t="s">
        <v>36</v>
      </c>
      <c r="U1577" s="386">
        <v>51</v>
      </c>
      <c r="V1577" s="386">
        <v>942</v>
      </c>
      <c r="W1577" s="386" t="s">
        <v>834</v>
      </c>
      <c r="X1577" s="383">
        <v>51</v>
      </c>
      <c r="Y1577" s="383">
        <v>955</v>
      </c>
      <c r="Z1577" s="386" t="s">
        <v>36</v>
      </c>
      <c r="AA1577" s="386">
        <v>57</v>
      </c>
      <c r="AB1577" s="386">
        <v>931</v>
      </c>
      <c r="AC1577" s="386" t="s">
        <v>834</v>
      </c>
      <c r="AD1577" s="383" t="s">
        <v>104</v>
      </c>
      <c r="AE1577" s="383" t="s">
        <v>36</v>
      </c>
      <c r="AF1577" s="383">
        <v>74</v>
      </c>
      <c r="AG1577" s="383" t="s">
        <v>222</v>
      </c>
      <c r="AH1577" s="383" t="s">
        <v>34</v>
      </c>
      <c r="AI1577" s="383" t="s">
        <v>36</v>
      </c>
      <c r="AJ1577" s="383" t="s">
        <v>3554</v>
      </c>
      <c r="AK1577" s="384" t="str">
        <f t="shared" si="49"/>
        <v>NO</v>
      </c>
      <c r="AL1577" s="384" t="str">
        <f t="shared" si="50"/>
        <v>NO</v>
      </c>
    </row>
    <row r="1578" spans="1:38" x14ac:dyDescent="0.25">
      <c r="A1578" s="381" t="s">
        <v>3224</v>
      </c>
      <c r="B1578" s="382" t="s">
        <v>615</v>
      </c>
      <c r="C1578" s="382" t="s">
        <v>30</v>
      </c>
      <c r="D1578" s="382" t="s">
        <v>616</v>
      </c>
      <c r="E1578" s="382" t="s">
        <v>836</v>
      </c>
      <c r="F1578" s="383">
        <v>99</v>
      </c>
      <c r="G1578" s="383">
        <v>570</v>
      </c>
      <c r="H1578" s="383" t="s">
        <v>835</v>
      </c>
      <c r="I1578" s="383">
        <v>99</v>
      </c>
      <c r="J1578" s="383">
        <v>570</v>
      </c>
      <c r="K1578" s="383" t="s">
        <v>835</v>
      </c>
      <c r="L1578" s="385"/>
      <c r="M1578" s="383">
        <v>183</v>
      </c>
      <c r="N1578" s="383" t="s">
        <v>835</v>
      </c>
      <c r="O1578" s="385"/>
      <c r="P1578" s="385"/>
      <c r="Q1578" s="386" t="s">
        <v>11</v>
      </c>
      <c r="R1578" s="383">
        <v>45</v>
      </c>
      <c r="S1578" s="383">
        <v>528</v>
      </c>
      <c r="T1578" s="386" t="s">
        <v>36</v>
      </c>
      <c r="U1578" s="386">
        <v>44</v>
      </c>
      <c r="V1578" s="386">
        <v>515</v>
      </c>
      <c r="W1578" s="386" t="s">
        <v>834</v>
      </c>
      <c r="X1578" s="383">
        <v>57</v>
      </c>
      <c r="Y1578" s="383">
        <v>527</v>
      </c>
      <c r="Z1578" s="386" t="s">
        <v>34</v>
      </c>
      <c r="AA1578" s="386">
        <v>56</v>
      </c>
      <c r="AB1578" s="386">
        <v>514</v>
      </c>
      <c r="AC1578" s="386" t="s">
        <v>11</v>
      </c>
      <c r="AD1578" s="383" t="s">
        <v>104</v>
      </c>
      <c r="AE1578" s="383" t="s">
        <v>36</v>
      </c>
      <c r="AF1578" s="383">
        <v>90</v>
      </c>
      <c r="AG1578" s="383" t="s">
        <v>222</v>
      </c>
      <c r="AH1578" s="383" t="s">
        <v>34</v>
      </c>
      <c r="AI1578" s="383" t="s">
        <v>36</v>
      </c>
      <c r="AJ1578" s="383" t="s">
        <v>3554</v>
      </c>
      <c r="AK1578" s="384" t="str">
        <f t="shared" si="49"/>
        <v>NO</v>
      </c>
      <c r="AL1578" s="384" t="str">
        <f t="shared" si="50"/>
        <v>Yes-SH</v>
      </c>
    </row>
    <row r="1579" spans="1:38" x14ac:dyDescent="0.25">
      <c r="A1579" s="381" t="s">
        <v>3224</v>
      </c>
      <c r="B1579" s="382" t="s">
        <v>617</v>
      </c>
      <c r="C1579" s="382" t="s">
        <v>30</v>
      </c>
      <c r="D1579" s="382" t="s">
        <v>618</v>
      </c>
      <c r="E1579" s="382" t="s">
        <v>836</v>
      </c>
      <c r="F1579" s="383">
        <v>98</v>
      </c>
      <c r="G1579" s="383">
        <v>483</v>
      </c>
      <c r="H1579" s="383" t="s">
        <v>835</v>
      </c>
      <c r="I1579" s="383">
        <v>98</v>
      </c>
      <c r="J1579" s="383">
        <v>484</v>
      </c>
      <c r="K1579" s="383" t="s">
        <v>835</v>
      </c>
      <c r="L1579" s="385">
        <v>94</v>
      </c>
      <c r="M1579" s="383">
        <v>170</v>
      </c>
      <c r="N1579" s="383" t="s">
        <v>835</v>
      </c>
      <c r="O1579" s="385"/>
      <c r="P1579" s="385"/>
      <c r="Q1579" s="386" t="s">
        <v>11</v>
      </c>
      <c r="R1579" s="383">
        <v>40</v>
      </c>
      <c r="S1579" s="383">
        <v>444</v>
      </c>
      <c r="T1579" s="386" t="s">
        <v>34</v>
      </c>
      <c r="U1579" s="386">
        <v>39</v>
      </c>
      <c r="V1579" s="386">
        <v>424</v>
      </c>
      <c r="W1579" s="386" t="s">
        <v>11</v>
      </c>
      <c r="X1579" s="383">
        <v>31</v>
      </c>
      <c r="Y1579" s="383">
        <v>445</v>
      </c>
      <c r="Z1579" s="386" t="s">
        <v>36</v>
      </c>
      <c r="AA1579" s="386">
        <v>32</v>
      </c>
      <c r="AB1579" s="386">
        <v>421</v>
      </c>
      <c r="AC1579" s="386" t="s">
        <v>834</v>
      </c>
      <c r="AD1579" s="383" t="s">
        <v>57</v>
      </c>
      <c r="AE1579" s="383" t="s">
        <v>36</v>
      </c>
      <c r="AF1579" s="383">
        <v>90</v>
      </c>
      <c r="AG1579" s="383" t="s">
        <v>222</v>
      </c>
      <c r="AH1579" s="383" t="s">
        <v>34</v>
      </c>
      <c r="AI1579" s="383" t="s">
        <v>36</v>
      </c>
      <c r="AJ1579" s="383" t="s">
        <v>3554</v>
      </c>
      <c r="AK1579" s="384" t="str">
        <f t="shared" si="49"/>
        <v>Yes-SH</v>
      </c>
      <c r="AL1579" s="384" t="str">
        <f t="shared" si="50"/>
        <v>NO</v>
      </c>
    </row>
    <row r="1580" spans="1:38" x14ac:dyDescent="0.25">
      <c r="A1580" s="381" t="s">
        <v>3224</v>
      </c>
      <c r="B1580" s="382" t="s">
        <v>619</v>
      </c>
      <c r="C1580" s="382" t="s">
        <v>30</v>
      </c>
      <c r="D1580" s="382" t="s">
        <v>620</v>
      </c>
      <c r="E1580" s="382" t="s">
        <v>836</v>
      </c>
      <c r="F1580" s="383">
        <v>99</v>
      </c>
      <c r="G1580" s="383">
        <v>583</v>
      </c>
      <c r="H1580" s="383" t="s">
        <v>835</v>
      </c>
      <c r="I1580" s="383">
        <v>99</v>
      </c>
      <c r="J1580" s="383">
        <v>583</v>
      </c>
      <c r="K1580" s="383" t="s">
        <v>835</v>
      </c>
      <c r="L1580" s="385"/>
      <c r="M1580" s="383">
        <v>176</v>
      </c>
      <c r="N1580" s="383" t="s">
        <v>835</v>
      </c>
      <c r="O1580" s="385"/>
      <c r="P1580" s="385"/>
      <c r="Q1580" s="386" t="s">
        <v>11</v>
      </c>
      <c r="R1580" s="383">
        <v>33</v>
      </c>
      <c r="S1580" s="383">
        <v>522</v>
      </c>
      <c r="T1580" s="386" t="s">
        <v>36</v>
      </c>
      <c r="U1580" s="386">
        <v>34</v>
      </c>
      <c r="V1580" s="386">
        <v>510</v>
      </c>
      <c r="W1580" s="386" t="s">
        <v>834</v>
      </c>
      <c r="X1580" s="383">
        <v>39</v>
      </c>
      <c r="Y1580" s="383">
        <v>520</v>
      </c>
      <c r="Z1580" s="386" t="s">
        <v>36</v>
      </c>
      <c r="AA1580" s="386">
        <v>41</v>
      </c>
      <c r="AB1580" s="386">
        <v>508</v>
      </c>
      <c r="AC1580" s="386" t="s">
        <v>834</v>
      </c>
      <c r="AD1580" s="383" t="s">
        <v>46</v>
      </c>
      <c r="AE1580" s="383" t="s">
        <v>36</v>
      </c>
      <c r="AF1580" s="383">
        <v>79</v>
      </c>
      <c r="AG1580" s="383" t="s">
        <v>222</v>
      </c>
      <c r="AH1580" s="383" t="s">
        <v>34</v>
      </c>
      <c r="AI1580" s="383" t="s">
        <v>36</v>
      </c>
      <c r="AJ1580" s="383" t="s">
        <v>3554</v>
      </c>
      <c r="AK1580" s="384" t="str">
        <f t="shared" si="49"/>
        <v>NO</v>
      </c>
      <c r="AL1580" s="384" t="str">
        <f t="shared" si="50"/>
        <v>NO</v>
      </c>
    </row>
    <row r="1581" spans="1:38" x14ac:dyDescent="0.25">
      <c r="A1581" s="381" t="s">
        <v>3224</v>
      </c>
      <c r="B1581" s="382" t="s">
        <v>621</v>
      </c>
      <c r="C1581" s="382" t="s">
        <v>30</v>
      </c>
      <c r="D1581" s="382" t="s">
        <v>622</v>
      </c>
      <c r="E1581" s="382" t="s">
        <v>836</v>
      </c>
      <c r="F1581" s="383">
        <v>100</v>
      </c>
      <c r="G1581" s="383">
        <v>701</v>
      </c>
      <c r="H1581" s="383" t="s">
        <v>835</v>
      </c>
      <c r="I1581" s="383">
        <v>100</v>
      </c>
      <c r="J1581" s="383">
        <v>701</v>
      </c>
      <c r="K1581" s="383" t="s">
        <v>835</v>
      </c>
      <c r="L1581" s="385">
        <v>92</v>
      </c>
      <c r="M1581" s="383">
        <v>210</v>
      </c>
      <c r="N1581" s="383" t="s">
        <v>835</v>
      </c>
      <c r="O1581" s="385"/>
      <c r="P1581" s="385"/>
      <c r="Q1581" s="386" t="s">
        <v>11</v>
      </c>
      <c r="R1581" s="383">
        <v>47</v>
      </c>
      <c r="S1581" s="383">
        <v>651</v>
      </c>
      <c r="T1581" s="386" t="s">
        <v>34</v>
      </c>
      <c r="U1581" s="386">
        <v>49</v>
      </c>
      <c r="V1581" s="386">
        <v>640</v>
      </c>
      <c r="W1581" s="386" t="s">
        <v>11</v>
      </c>
      <c r="X1581" s="383">
        <v>48</v>
      </c>
      <c r="Y1581" s="383">
        <v>647</v>
      </c>
      <c r="Z1581" s="386" t="s">
        <v>34</v>
      </c>
      <c r="AA1581" s="386">
        <v>49</v>
      </c>
      <c r="AB1581" s="386">
        <v>628</v>
      </c>
      <c r="AC1581" s="386" t="s">
        <v>11</v>
      </c>
      <c r="AD1581" s="383" t="s">
        <v>57</v>
      </c>
      <c r="AE1581" s="383" t="s">
        <v>36</v>
      </c>
      <c r="AF1581" s="383">
        <v>90</v>
      </c>
      <c r="AG1581" s="383" t="s">
        <v>222</v>
      </c>
      <c r="AH1581" s="383" t="s">
        <v>34</v>
      </c>
      <c r="AI1581" s="383" t="s">
        <v>36</v>
      </c>
      <c r="AJ1581" s="383" t="s">
        <v>3554</v>
      </c>
      <c r="AK1581" s="384" t="str">
        <f t="shared" si="49"/>
        <v>Yes-SH</v>
      </c>
      <c r="AL1581" s="384" t="str">
        <f t="shared" si="50"/>
        <v>Yes-SH</v>
      </c>
    </row>
    <row r="1582" spans="1:38" x14ac:dyDescent="0.25">
      <c r="A1582" s="381" t="s">
        <v>3224</v>
      </c>
      <c r="B1582" s="382" t="s">
        <v>623</v>
      </c>
      <c r="C1582" s="382" t="s">
        <v>30</v>
      </c>
      <c r="D1582" s="382" t="s">
        <v>624</v>
      </c>
      <c r="E1582" s="382" t="s">
        <v>836</v>
      </c>
      <c r="F1582" s="383">
        <v>100</v>
      </c>
      <c r="G1582" s="383">
        <v>692</v>
      </c>
      <c r="H1582" s="383" t="s">
        <v>835</v>
      </c>
      <c r="I1582" s="383">
        <v>100</v>
      </c>
      <c r="J1582" s="383">
        <v>692</v>
      </c>
      <c r="K1582" s="383" t="s">
        <v>835</v>
      </c>
      <c r="L1582" s="385">
        <v>91</v>
      </c>
      <c r="M1582" s="383">
        <v>220</v>
      </c>
      <c r="N1582" s="383" t="s">
        <v>835</v>
      </c>
      <c r="O1582" s="385"/>
      <c r="P1582" s="385"/>
      <c r="Q1582" s="386" t="s">
        <v>11</v>
      </c>
      <c r="R1582" s="383">
        <v>54</v>
      </c>
      <c r="S1582" s="383">
        <v>619</v>
      </c>
      <c r="T1582" s="386" t="s">
        <v>34</v>
      </c>
      <c r="U1582" s="386">
        <v>57</v>
      </c>
      <c r="V1582" s="386">
        <v>603</v>
      </c>
      <c r="W1582" s="386" t="s">
        <v>11</v>
      </c>
      <c r="X1582" s="383">
        <v>53</v>
      </c>
      <c r="Y1582" s="383">
        <v>616</v>
      </c>
      <c r="Z1582" s="386" t="s">
        <v>36</v>
      </c>
      <c r="AA1582" s="386">
        <v>54</v>
      </c>
      <c r="AB1582" s="386">
        <v>599</v>
      </c>
      <c r="AC1582" s="386" t="s">
        <v>834</v>
      </c>
      <c r="AD1582" s="383" t="s">
        <v>57</v>
      </c>
      <c r="AE1582" s="383" t="s">
        <v>36</v>
      </c>
      <c r="AF1582" s="383">
        <v>82</v>
      </c>
      <c r="AG1582" s="383" t="s">
        <v>222</v>
      </c>
      <c r="AH1582" s="383" t="s">
        <v>34</v>
      </c>
      <c r="AI1582" s="383" t="s">
        <v>36</v>
      </c>
      <c r="AJ1582" s="383" t="s">
        <v>3554</v>
      </c>
      <c r="AK1582" s="384" t="str">
        <f t="shared" si="49"/>
        <v>Yes-SH</v>
      </c>
      <c r="AL1582" s="384" t="str">
        <f t="shared" si="50"/>
        <v>NO</v>
      </c>
    </row>
    <row r="1583" spans="1:38" x14ac:dyDescent="0.25">
      <c r="A1583" s="381" t="s">
        <v>3224</v>
      </c>
      <c r="B1583" s="382" t="s">
        <v>625</v>
      </c>
      <c r="C1583" s="382" t="s">
        <v>30</v>
      </c>
      <c r="D1583" s="382" t="s">
        <v>626</v>
      </c>
      <c r="E1583" s="382" t="s">
        <v>836</v>
      </c>
      <c r="F1583" s="383">
        <v>99</v>
      </c>
      <c r="G1583" s="383">
        <v>495</v>
      </c>
      <c r="H1583" s="383" t="s">
        <v>835</v>
      </c>
      <c r="I1583" s="383">
        <v>99</v>
      </c>
      <c r="J1583" s="383">
        <v>494</v>
      </c>
      <c r="K1583" s="383" t="s">
        <v>835</v>
      </c>
      <c r="L1583" s="385">
        <v>93</v>
      </c>
      <c r="M1583" s="383">
        <v>149</v>
      </c>
      <c r="N1583" s="383" t="s">
        <v>835</v>
      </c>
      <c r="O1583" s="385"/>
      <c r="P1583" s="385"/>
      <c r="Q1583" s="386" t="s">
        <v>11</v>
      </c>
      <c r="R1583" s="383">
        <v>41</v>
      </c>
      <c r="S1583" s="383">
        <v>453</v>
      </c>
      <c r="T1583" s="386" t="s">
        <v>36</v>
      </c>
      <c r="U1583" s="386">
        <v>44</v>
      </c>
      <c r="V1583" s="386">
        <v>445</v>
      </c>
      <c r="W1583" s="386" t="s">
        <v>834</v>
      </c>
      <c r="X1583" s="383">
        <v>39</v>
      </c>
      <c r="Y1583" s="383">
        <v>453</v>
      </c>
      <c r="Z1583" s="386" t="s">
        <v>36</v>
      </c>
      <c r="AA1583" s="386">
        <v>41</v>
      </c>
      <c r="AB1583" s="386">
        <v>446</v>
      </c>
      <c r="AC1583" s="386" t="s">
        <v>834</v>
      </c>
      <c r="AD1583" s="383" t="s">
        <v>57</v>
      </c>
      <c r="AE1583" s="383" t="s">
        <v>36</v>
      </c>
      <c r="AF1583" s="383">
        <v>74</v>
      </c>
      <c r="AG1583" s="383" t="s">
        <v>222</v>
      </c>
      <c r="AH1583" s="383" t="s">
        <v>34</v>
      </c>
      <c r="AI1583" s="383" t="s">
        <v>36</v>
      </c>
      <c r="AJ1583" s="383" t="s">
        <v>3554</v>
      </c>
      <c r="AK1583" s="384" t="str">
        <f t="shared" si="49"/>
        <v>NO</v>
      </c>
      <c r="AL1583" s="384" t="str">
        <f t="shared" si="50"/>
        <v>NO</v>
      </c>
    </row>
    <row r="1584" spans="1:38" x14ac:dyDescent="0.25">
      <c r="A1584" s="381" t="s">
        <v>3224</v>
      </c>
      <c r="B1584" s="382" t="s">
        <v>627</v>
      </c>
      <c r="C1584" s="382" t="s">
        <v>30</v>
      </c>
      <c r="D1584" s="382" t="s">
        <v>628</v>
      </c>
      <c r="E1584" s="382" t="s">
        <v>836</v>
      </c>
      <c r="F1584" s="383">
        <v>100</v>
      </c>
      <c r="G1584" s="383">
        <v>693</v>
      </c>
      <c r="H1584" s="383" t="s">
        <v>835</v>
      </c>
      <c r="I1584" s="383">
        <v>100</v>
      </c>
      <c r="J1584" s="383">
        <v>693</v>
      </c>
      <c r="K1584" s="383" t="s">
        <v>835</v>
      </c>
      <c r="L1584" s="385"/>
      <c r="M1584" s="383">
        <v>259</v>
      </c>
      <c r="N1584" s="383" t="s">
        <v>835</v>
      </c>
      <c r="O1584" s="385"/>
      <c r="P1584" s="385"/>
      <c r="Q1584" s="386" t="s">
        <v>11</v>
      </c>
      <c r="R1584" s="383">
        <v>65</v>
      </c>
      <c r="S1584" s="383">
        <v>641</v>
      </c>
      <c r="T1584" s="386" t="s">
        <v>36</v>
      </c>
      <c r="U1584" s="386">
        <v>66</v>
      </c>
      <c r="V1584" s="386">
        <v>625</v>
      </c>
      <c r="W1584" s="386" t="s">
        <v>834</v>
      </c>
      <c r="X1584" s="383">
        <v>70</v>
      </c>
      <c r="Y1584" s="383">
        <v>637</v>
      </c>
      <c r="Z1584" s="386" t="s">
        <v>36</v>
      </c>
      <c r="AA1584" s="386">
        <v>72</v>
      </c>
      <c r="AB1584" s="386">
        <v>621</v>
      </c>
      <c r="AC1584" s="386" t="s">
        <v>834</v>
      </c>
      <c r="AD1584" s="383" t="s">
        <v>33</v>
      </c>
      <c r="AE1584" s="383" t="s">
        <v>36</v>
      </c>
      <c r="AF1584" s="383">
        <v>82</v>
      </c>
      <c r="AG1584" s="383" t="s">
        <v>222</v>
      </c>
      <c r="AH1584" s="383" t="s">
        <v>34</v>
      </c>
      <c r="AI1584" s="383" t="s">
        <v>36</v>
      </c>
      <c r="AJ1584" s="383" t="s">
        <v>3554</v>
      </c>
      <c r="AK1584" s="384" t="str">
        <f t="shared" si="49"/>
        <v>NO</v>
      </c>
      <c r="AL1584" s="384" t="str">
        <f t="shared" si="50"/>
        <v>NO</v>
      </c>
    </row>
    <row r="1585" spans="1:38" x14ac:dyDescent="0.25">
      <c r="A1585" s="381" t="s">
        <v>3224</v>
      </c>
      <c r="B1585" s="382" t="s">
        <v>629</v>
      </c>
      <c r="C1585" s="382" t="s">
        <v>30</v>
      </c>
      <c r="D1585" s="382" t="s">
        <v>630</v>
      </c>
      <c r="E1585" s="382" t="s">
        <v>836</v>
      </c>
      <c r="F1585" s="383">
        <v>100</v>
      </c>
      <c r="G1585" s="383">
        <v>484</v>
      </c>
      <c r="H1585" s="383" t="s">
        <v>835</v>
      </c>
      <c r="I1585" s="383">
        <v>100</v>
      </c>
      <c r="J1585" s="383">
        <v>483</v>
      </c>
      <c r="K1585" s="383" t="s">
        <v>835</v>
      </c>
      <c r="L1585" s="385">
        <v>94</v>
      </c>
      <c r="M1585" s="383">
        <v>139</v>
      </c>
      <c r="N1585" s="383" t="s">
        <v>835</v>
      </c>
      <c r="O1585" s="385"/>
      <c r="P1585" s="385"/>
      <c r="Q1585" s="386" t="s">
        <v>11</v>
      </c>
      <c r="R1585" s="383">
        <v>27</v>
      </c>
      <c r="S1585" s="383">
        <v>427</v>
      </c>
      <c r="T1585" s="386" t="s">
        <v>36</v>
      </c>
      <c r="U1585" s="386">
        <v>29</v>
      </c>
      <c r="V1585" s="386">
        <v>415</v>
      </c>
      <c r="W1585" s="386" t="s">
        <v>834</v>
      </c>
      <c r="X1585" s="383">
        <v>43</v>
      </c>
      <c r="Y1585" s="383">
        <v>428</v>
      </c>
      <c r="Z1585" s="386" t="s">
        <v>36</v>
      </c>
      <c r="AA1585" s="386">
        <v>45</v>
      </c>
      <c r="AB1585" s="386">
        <v>420</v>
      </c>
      <c r="AC1585" s="386" t="s">
        <v>834</v>
      </c>
      <c r="AD1585" s="383" t="s">
        <v>46</v>
      </c>
      <c r="AE1585" s="383" t="s">
        <v>36</v>
      </c>
      <c r="AF1585" s="383">
        <v>77</v>
      </c>
      <c r="AG1585" s="383" t="s">
        <v>222</v>
      </c>
      <c r="AH1585" s="383" t="s">
        <v>34</v>
      </c>
      <c r="AI1585" s="383" t="s">
        <v>36</v>
      </c>
      <c r="AJ1585" s="383" t="s">
        <v>3554</v>
      </c>
      <c r="AK1585" s="384" t="str">
        <f t="shared" si="49"/>
        <v>NO</v>
      </c>
      <c r="AL1585" s="384" t="str">
        <f t="shared" si="50"/>
        <v>NO</v>
      </c>
    </row>
    <row r="1586" spans="1:38" x14ac:dyDescent="0.25">
      <c r="A1586" s="381" t="s">
        <v>3224</v>
      </c>
      <c r="B1586" s="382" t="s">
        <v>631</v>
      </c>
      <c r="C1586" s="382" t="s">
        <v>30</v>
      </c>
      <c r="D1586" s="382" t="s">
        <v>632</v>
      </c>
      <c r="E1586" s="382" t="s">
        <v>836</v>
      </c>
      <c r="F1586" s="383">
        <v>100</v>
      </c>
      <c r="G1586" s="383">
        <v>652</v>
      </c>
      <c r="H1586" s="383" t="s">
        <v>835</v>
      </c>
      <c r="I1586" s="383">
        <v>100</v>
      </c>
      <c r="J1586" s="383">
        <v>652</v>
      </c>
      <c r="K1586" s="383" t="s">
        <v>835</v>
      </c>
      <c r="L1586" s="385">
        <v>92</v>
      </c>
      <c r="M1586" s="383">
        <v>212</v>
      </c>
      <c r="N1586" s="383" t="s">
        <v>835</v>
      </c>
      <c r="O1586" s="385"/>
      <c r="P1586" s="385"/>
      <c r="Q1586" s="386" t="s">
        <v>11</v>
      </c>
      <c r="R1586" s="383">
        <v>62</v>
      </c>
      <c r="S1586" s="383">
        <v>603</v>
      </c>
      <c r="T1586" s="386" t="s">
        <v>36</v>
      </c>
      <c r="U1586" s="386">
        <v>62</v>
      </c>
      <c r="V1586" s="386">
        <v>592</v>
      </c>
      <c r="W1586" s="386" t="s">
        <v>834</v>
      </c>
      <c r="X1586" s="383">
        <v>62</v>
      </c>
      <c r="Y1586" s="383">
        <v>599</v>
      </c>
      <c r="Z1586" s="386" t="s">
        <v>36</v>
      </c>
      <c r="AA1586" s="386">
        <v>62</v>
      </c>
      <c r="AB1586" s="386">
        <v>587</v>
      </c>
      <c r="AC1586" s="386" t="s">
        <v>834</v>
      </c>
      <c r="AD1586" s="383" t="s">
        <v>33</v>
      </c>
      <c r="AE1586" s="383" t="s">
        <v>36</v>
      </c>
      <c r="AF1586" s="383">
        <v>87</v>
      </c>
      <c r="AG1586" s="383" t="s">
        <v>222</v>
      </c>
      <c r="AH1586" s="383" t="s">
        <v>34</v>
      </c>
      <c r="AI1586" s="383" t="s">
        <v>36</v>
      </c>
      <c r="AJ1586" s="383" t="s">
        <v>3554</v>
      </c>
      <c r="AK1586" s="384" t="str">
        <f t="shared" si="49"/>
        <v>NO</v>
      </c>
      <c r="AL1586" s="384" t="str">
        <f t="shared" si="50"/>
        <v>NO</v>
      </c>
    </row>
    <row r="1587" spans="1:38" x14ac:dyDescent="0.25">
      <c r="A1587" s="381" t="s">
        <v>3224</v>
      </c>
      <c r="B1587" s="382" t="s">
        <v>633</v>
      </c>
      <c r="C1587" s="382" t="s">
        <v>30</v>
      </c>
      <c r="D1587" s="382" t="s">
        <v>634</v>
      </c>
      <c r="E1587" s="382" t="s">
        <v>836</v>
      </c>
      <c r="F1587" s="383">
        <v>100</v>
      </c>
      <c r="G1587" s="383">
        <v>1350</v>
      </c>
      <c r="H1587" s="383" t="s">
        <v>835</v>
      </c>
      <c r="I1587" s="383">
        <v>100</v>
      </c>
      <c r="J1587" s="383">
        <v>1350</v>
      </c>
      <c r="K1587" s="383" t="s">
        <v>835</v>
      </c>
      <c r="L1587" s="385">
        <v>94</v>
      </c>
      <c r="M1587" s="383">
        <v>440</v>
      </c>
      <c r="N1587" s="383" t="s">
        <v>835</v>
      </c>
      <c r="O1587" s="385"/>
      <c r="P1587" s="385"/>
      <c r="Q1587" s="386" t="s">
        <v>11</v>
      </c>
      <c r="R1587" s="383">
        <v>54</v>
      </c>
      <c r="S1587" s="383">
        <v>1238</v>
      </c>
      <c r="T1587" s="386" t="s">
        <v>36</v>
      </c>
      <c r="U1587" s="386">
        <v>55</v>
      </c>
      <c r="V1587" s="386">
        <v>1217</v>
      </c>
      <c r="W1587" s="386" t="s">
        <v>834</v>
      </c>
      <c r="X1587" s="383">
        <v>50</v>
      </c>
      <c r="Y1587" s="383">
        <v>1232</v>
      </c>
      <c r="Z1587" s="386" t="s">
        <v>36</v>
      </c>
      <c r="AA1587" s="386">
        <v>52</v>
      </c>
      <c r="AB1587" s="386">
        <v>1212</v>
      </c>
      <c r="AC1587" s="386" t="s">
        <v>834</v>
      </c>
      <c r="AD1587" s="383" t="s">
        <v>104</v>
      </c>
      <c r="AE1587" s="383" t="s">
        <v>36</v>
      </c>
      <c r="AF1587" s="383">
        <v>69</v>
      </c>
      <c r="AG1587" s="383" t="s">
        <v>222</v>
      </c>
      <c r="AH1587" s="383" t="s">
        <v>34</v>
      </c>
      <c r="AI1587" s="383" t="s">
        <v>36</v>
      </c>
      <c r="AJ1587" s="383" t="s">
        <v>3554</v>
      </c>
      <c r="AK1587" s="384" t="str">
        <f t="shared" si="49"/>
        <v>NO</v>
      </c>
      <c r="AL1587" s="384" t="str">
        <f t="shared" si="50"/>
        <v>NO</v>
      </c>
    </row>
    <row r="1588" spans="1:38" x14ac:dyDescent="0.25">
      <c r="A1588" s="381" t="s">
        <v>3224</v>
      </c>
      <c r="B1588" s="382" t="s">
        <v>635</v>
      </c>
      <c r="C1588" s="382" t="s">
        <v>30</v>
      </c>
      <c r="D1588" s="382" t="s">
        <v>636</v>
      </c>
      <c r="E1588" s="382" t="s">
        <v>836</v>
      </c>
      <c r="F1588" s="383">
        <v>100</v>
      </c>
      <c r="G1588" s="383">
        <v>851</v>
      </c>
      <c r="H1588" s="383" t="s">
        <v>835</v>
      </c>
      <c r="I1588" s="383">
        <v>100</v>
      </c>
      <c r="J1588" s="383">
        <v>850</v>
      </c>
      <c r="K1588" s="383" t="s">
        <v>835</v>
      </c>
      <c r="L1588" s="385"/>
      <c r="M1588" s="383">
        <v>326</v>
      </c>
      <c r="N1588" s="383" t="s">
        <v>835</v>
      </c>
      <c r="O1588" s="385"/>
      <c r="P1588" s="385"/>
      <c r="Q1588" s="386" t="s">
        <v>11</v>
      </c>
      <c r="R1588" s="383">
        <v>59</v>
      </c>
      <c r="S1588" s="383">
        <v>796</v>
      </c>
      <c r="T1588" s="386" t="s">
        <v>36</v>
      </c>
      <c r="U1588" s="386">
        <v>61</v>
      </c>
      <c r="V1588" s="386">
        <v>767</v>
      </c>
      <c r="W1588" s="386" t="s">
        <v>834</v>
      </c>
      <c r="X1588" s="383">
        <v>59</v>
      </c>
      <c r="Y1588" s="383">
        <v>793</v>
      </c>
      <c r="Z1588" s="386" t="s">
        <v>36</v>
      </c>
      <c r="AA1588" s="386">
        <v>62</v>
      </c>
      <c r="AB1588" s="386">
        <v>764</v>
      </c>
      <c r="AC1588" s="386" t="s">
        <v>834</v>
      </c>
      <c r="AD1588" s="383" t="s">
        <v>104</v>
      </c>
      <c r="AE1588" s="383" t="s">
        <v>36</v>
      </c>
      <c r="AF1588" s="383">
        <v>74</v>
      </c>
      <c r="AG1588" s="383" t="s">
        <v>222</v>
      </c>
      <c r="AH1588" s="383" t="s">
        <v>34</v>
      </c>
      <c r="AI1588" s="383" t="s">
        <v>36</v>
      </c>
      <c r="AJ1588" s="383" t="s">
        <v>3554</v>
      </c>
      <c r="AK1588" s="384" t="str">
        <f t="shared" si="49"/>
        <v>NO</v>
      </c>
      <c r="AL1588" s="384" t="str">
        <f t="shared" si="50"/>
        <v>NO</v>
      </c>
    </row>
    <row r="1589" spans="1:38" x14ac:dyDescent="0.25">
      <c r="A1589" s="381" t="s">
        <v>3224</v>
      </c>
      <c r="B1589" s="382" t="s">
        <v>637</v>
      </c>
      <c r="C1589" s="382" t="s">
        <v>30</v>
      </c>
      <c r="D1589" s="382" t="s">
        <v>638</v>
      </c>
      <c r="E1589" s="382" t="s">
        <v>836</v>
      </c>
      <c r="F1589" s="383">
        <v>100</v>
      </c>
      <c r="G1589" s="383">
        <v>669</v>
      </c>
      <c r="H1589" s="383" t="s">
        <v>835</v>
      </c>
      <c r="I1589" s="383">
        <v>100</v>
      </c>
      <c r="J1589" s="383">
        <v>667</v>
      </c>
      <c r="K1589" s="383" t="s">
        <v>835</v>
      </c>
      <c r="L1589" s="385"/>
      <c r="M1589" s="383">
        <v>216</v>
      </c>
      <c r="N1589" s="383" t="s">
        <v>835</v>
      </c>
      <c r="O1589" s="385"/>
      <c r="P1589" s="385"/>
      <c r="Q1589" s="386" t="s">
        <v>11</v>
      </c>
      <c r="R1589" s="383">
        <v>48</v>
      </c>
      <c r="S1589" s="383">
        <v>638</v>
      </c>
      <c r="T1589" s="386" t="s">
        <v>36</v>
      </c>
      <c r="U1589" s="386">
        <v>47</v>
      </c>
      <c r="V1589" s="386">
        <v>623</v>
      </c>
      <c r="W1589" s="386" t="s">
        <v>834</v>
      </c>
      <c r="X1589" s="383">
        <v>50</v>
      </c>
      <c r="Y1589" s="383">
        <v>636</v>
      </c>
      <c r="Z1589" s="386" t="s">
        <v>34</v>
      </c>
      <c r="AA1589" s="386">
        <v>52</v>
      </c>
      <c r="AB1589" s="386">
        <v>622</v>
      </c>
      <c r="AC1589" s="386" t="s">
        <v>11</v>
      </c>
      <c r="AD1589" s="383" t="s">
        <v>57</v>
      </c>
      <c r="AE1589" s="383" t="s">
        <v>36</v>
      </c>
      <c r="AF1589" s="383">
        <v>92</v>
      </c>
      <c r="AG1589" s="383" t="s">
        <v>222</v>
      </c>
      <c r="AH1589" s="383" t="s">
        <v>34</v>
      </c>
      <c r="AI1589" s="383" t="s">
        <v>36</v>
      </c>
      <c r="AJ1589" s="383" t="s">
        <v>3554</v>
      </c>
      <c r="AK1589" s="384" t="str">
        <f t="shared" si="49"/>
        <v>NO</v>
      </c>
      <c r="AL1589" s="384" t="str">
        <f t="shared" si="50"/>
        <v>Yes-SH</v>
      </c>
    </row>
    <row r="1590" spans="1:38" x14ac:dyDescent="0.25">
      <c r="A1590" s="381" t="s">
        <v>3224</v>
      </c>
      <c r="B1590" s="382" t="s">
        <v>639</v>
      </c>
      <c r="C1590" s="382" t="s">
        <v>30</v>
      </c>
      <c r="D1590" s="382" t="s">
        <v>640</v>
      </c>
      <c r="E1590" s="382" t="s">
        <v>836</v>
      </c>
      <c r="F1590" s="383">
        <v>99</v>
      </c>
      <c r="G1590" s="383">
        <v>522</v>
      </c>
      <c r="H1590" s="383" t="s">
        <v>835</v>
      </c>
      <c r="I1590" s="383">
        <v>98</v>
      </c>
      <c r="J1590" s="383">
        <v>517</v>
      </c>
      <c r="K1590" s="383" t="s">
        <v>835</v>
      </c>
      <c r="L1590" s="385"/>
      <c r="M1590" s="383">
        <v>169</v>
      </c>
      <c r="N1590" s="383" t="s">
        <v>835</v>
      </c>
      <c r="O1590" s="385"/>
      <c r="P1590" s="385"/>
      <c r="Q1590" s="386" t="s">
        <v>11</v>
      </c>
      <c r="R1590" s="383">
        <v>45</v>
      </c>
      <c r="S1590" s="383">
        <v>485</v>
      </c>
      <c r="T1590" s="386" t="s">
        <v>36</v>
      </c>
      <c r="U1590" s="386">
        <v>45</v>
      </c>
      <c r="V1590" s="386">
        <v>482</v>
      </c>
      <c r="W1590" s="386" t="s">
        <v>11</v>
      </c>
      <c r="X1590" s="383">
        <v>37</v>
      </c>
      <c r="Y1590" s="383">
        <v>487</v>
      </c>
      <c r="Z1590" s="386" t="s">
        <v>36</v>
      </c>
      <c r="AA1590" s="386">
        <v>40</v>
      </c>
      <c r="AB1590" s="386">
        <v>483</v>
      </c>
      <c r="AC1590" s="386" t="s">
        <v>11</v>
      </c>
      <c r="AD1590" s="383" t="s">
        <v>46</v>
      </c>
      <c r="AE1590" s="383" t="s">
        <v>36</v>
      </c>
      <c r="AF1590" s="383">
        <v>77</v>
      </c>
      <c r="AG1590" s="383" t="s">
        <v>222</v>
      </c>
      <c r="AH1590" s="383" t="s">
        <v>34</v>
      </c>
      <c r="AI1590" s="383" t="s">
        <v>36</v>
      </c>
      <c r="AJ1590" s="383" t="s">
        <v>3554</v>
      </c>
      <c r="AK1590" s="384" t="str">
        <f t="shared" si="49"/>
        <v>NO</v>
      </c>
      <c r="AL1590" s="384" t="str">
        <f t="shared" si="50"/>
        <v>NO</v>
      </c>
    </row>
    <row r="1591" spans="1:38" x14ac:dyDescent="0.25">
      <c r="A1591" s="381" t="s">
        <v>3224</v>
      </c>
      <c r="B1591" s="382" t="s">
        <v>641</v>
      </c>
      <c r="C1591" s="382" t="s">
        <v>30</v>
      </c>
      <c r="D1591" s="382" t="s">
        <v>642</v>
      </c>
      <c r="E1591" s="382" t="s">
        <v>836</v>
      </c>
      <c r="F1591" s="383">
        <v>100</v>
      </c>
      <c r="G1591" s="383">
        <v>1122</v>
      </c>
      <c r="H1591" s="383" t="s">
        <v>835</v>
      </c>
      <c r="I1591" s="383">
        <v>100</v>
      </c>
      <c r="J1591" s="383">
        <v>1122</v>
      </c>
      <c r="K1591" s="383" t="s">
        <v>835</v>
      </c>
      <c r="L1591" s="385">
        <v>92</v>
      </c>
      <c r="M1591" s="383">
        <v>370</v>
      </c>
      <c r="N1591" s="383" t="s">
        <v>835</v>
      </c>
      <c r="O1591" s="385"/>
      <c r="P1591" s="385"/>
      <c r="Q1591" s="386" t="s">
        <v>11</v>
      </c>
      <c r="R1591" s="383">
        <v>57</v>
      </c>
      <c r="S1591" s="383">
        <v>1049</v>
      </c>
      <c r="T1591" s="386" t="s">
        <v>36</v>
      </c>
      <c r="U1591" s="386">
        <v>58</v>
      </c>
      <c r="V1591" s="386">
        <v>1025</v>
      </c>
      <c r="W1591" s="386" t="s">
        <v>834</v>
      </c>
      <c r="X1591" s="383">
        <v>52</v>
      </c>
      <c r="Y1591" s="383">
        <v>1047</v>
      </c>
      <c r="Z1591" s="386" t="s">
        <v>36</v>
      </c>
      <c r="AA1591" s="386">
        <v>55</v>
      </c>
      <c r="AB1591" s="386">
        <v>1022</v>
      </c>
      <c r="AC1591" s="386" t="s">
        <v>834</v>
      </c>
      <c r="AD1591" s="383" t="s">
        <v>104</v>
      </c>
      <c r="AE1591" s="383" t="s">
        <v>36</v>
      </c>
      <c r="AF1591" s="383">
        <v>69</v>
      </c>
      <c r="AG1591" s="383" t="s">
        <v>222</v>
      </c>
      <c r="AH1591" s="383" t="s">
        <v>34</v>
      </c>
      <c r="AI1591" s="383" t="s">
        <v>36</v>
      </c>
      <c r="AJ1591" s="383" t="s">
        <v>3554</v>
      </c>
      <c r="AK1591" s="384" t="str">
        <f t="shared" si="49"/>
        <v>NO</v>
      </c>
      <c r="AL1591" s="384" t="str">
        <f t="shared" si="50"/>
        <v>NO</v>
      </c>
    </row>
    <row r="1592" spans="1:38" x14ac:dyDescent="0.25">
      <c r="A1592" s="381" t="s">
        <v>3224</v>
      </c>
      <c r="B1592" s="382" t="s">
        <v>643</v>
      </c>
      <c r="C1592" s="382" t="s">
        <v>30</v>
      </c>
      <c r="D1592" s="382" t="s">
        <v>644</v>
      </c>
      <c r="E1592" s="382" t="s">
        <v>836</v>
      </c>
      <c r="F1592" s="383">
        <v>100</v>
      </c>
      <c r="G1592" s="383">
        <v>977</v>
      </c>
      <c r="H1592" s="383" t="s">
        <v>835</v>
      </c>
      <c r="I1592" s="383">
        <v>100</v>
      </c>
      <c r="J1592" s="383">
        <v>975</v>
      </c>
      <c r="K1592" s="383" t="s">
        <v>835</v>
      </c>
      <c r="L1592" s="385">
        <v>92</v>
      </c>
      <c r="M1592" s="383">
        <v>346</v>
      </c>
      <c r="N1592" s="383" t="s">
        <v>835</v>
      </c>
      <c r="O1592" s="385"/>
      <c r="P1592" s="385"/>
      <c r="Q1592" s="386" t="s">
        <v>11</v>
      </c>
      <c r="R1592" s="383">
        <v>40</v>
      </c>
      <c r="S1592" s="383">
        <v>865</v>
      </c>
      <c r="T1592" s="386" t="s">
        <v>36</v>
      </c>
      <c r="U1592" s="386">
        <v>43</v>
      </c>
      <c r="V1592" s="386">
        <v>829</v>
      </c>
      <c r="W1592" s="386" t="s">
        <v>834</v>
      </c>
      <c r="X1592" s="383">
        <v>41</v>
      </c>
      <c r="Y1592" s="383">
        <v>863</v>
      </c>
      <c r="Z1592" s="386" t="s">
        <v>36</v>
      </c>
      <c r="AA1592" s="386">
        <v>44</v>
      </c>
      <c r="AB1592" s="386">
        <v>829</v>
      </c>
      <c r="AC1592" s="386" t="s">
        <v>834</v>
      </c>
      <c r="AD1592" s="383" t="s">
        <v>57</v>
      </c>
      <c r="AE1592" s="383" t="s">
        <v>36</v>
      </c>
      <c r="AF1592" s="383">
        <v>79</v>
      </c>
      <c r="AG1592" s="383" t="s">
        <v>222</v>
      </c>
      <c r="AH1592" s="383" t="s">
        <v>34</v>
      </c>
      <c r="AI1592" s="383" t="s">
        <v>36</v>
      </c>
      <c r="AJ1592" s="383" t="s">
        <v>3554</v>
      </c>
      <c r="AK1592" s="384" t="str">
        <f t="shared" si="49"/>
        <v>NO</v>
      </c>
      <c r="AL1592" s="384" t="str">
        <f t="shared" si="50"/>
        <v>NO</v>
      </c>
    </row>
    <row r="1593" spans="1:38" x14ac:dyDescent="0.25">
      <c r="A1593" s="381" t="s">
        <v>3224</v>
      </c>
      <c r="B1593" s="382" t="s">
        <v>645</v>
      </c>
      <c r="C1593" s="382" t="s">
        <v>30</v>
      </c>
      <c r="D1593" s="382" t="s">
        <v>646</v>
      </c>
      <c r="E1593" s="382" t="s">
        <v>836</v>
      </c>
      <c r="F1593" s="383">
        <v>100</v>
      </c>
      <c r="G1593" s="383">
        <v>990</v>
      </c>
      <c r="H1593" s="383" t="s">
        <v>835</v>
      </c>
      <c r="I1593" s="383">
        <v>100</v>
      </c>
      <c r="J1593" s="383">
        <v>990</v>
      </c>
      <c r="K1593" s="383" t="s">
        <v>835</v>
      </c>
      <c r="L1593" s="385">
        <v>94</v>
      </c>
      <c r="M1593" s="383">
        <v>336</v>
      </c>
      <c r="N1593" s="383" t="s">
        <v>835</v>
      </c>
      <c r="O1593" s="385"/>
      <c r="P1593" s="385"/>
      <c r="Q1593" s="386" t="s">
        <v>11</v>
      </c>
      <c r="R1593" s="383">
        <v>54</v>
      </c>
      <c r="S1593" s="383">
        <v>905</v>
      </c>
      <c r="T1593" s="386" t="s">
        <v>36</v>
      </c>
      <c r="U1593" s="386">
        <v>58</v>
      </c>
      <c r="V1593" s="386">
        <v>893</v>
      </c>
      <c r="W1593" s="386" t="s">
        <v>834</v>
      </c>
      <c r="X1593" s="383">
        <v>59</v>
      </c>
      <c r="Y1593" s="383">
        <v>886</v>
      </c>
      <c r="Z1593" s="386" t="s">
        <v>34</v>
      </c>
      <c r="AA1593" s="386">
        <v>60</v>
      </c>
      <c r="AB1593" s="386">
        <v>873</v>
      </c>
      <c r="AC1593" s="386" t="s">
        <v>11</v>
      </c>
      <c r="AD1593" s="383" t="s">
        <v>33</v>
      </c>
      <c r="AE1593" s="383" t="s">
        <v>36</v>
      </c>
      <c r="AF1593" s="383">
        <v>85</v>
      </c>
      <c r="AG1593" s="383" t="s">
        <v>222</v>
      </c>
      <c r="AH1593" s="383" t="s">
        <v>34</v>
      </c>
      <c r="AI1593" s="383" t="s">
        <v>36</v>
      </c>
      <c r="AJ1593" s="383" t="s">
        <v>3554</v>
      </c>
      <c r="AK1593" s="384" t="str">
        <f t="shared" si="49"/>
        <v>NO</v>
      </c>
      <c r="AL1593" s="384" t="str">
        <f t="shared" si="50"/>
        <v>Yes-SH</v>
      </c>
    </row>
    <row r="1594" spans="1:38" x14ac:dyDescent="0.25">
      <c r="A1594" s="381" t="s">
        <v>3224</v>
      </c>
      <c r="B1594" s="382" t="s">
        <v>647</v>
      </c>
      <c r="C1594" s="382" t="s">
        <v>30</v>
      </c>
      <c r="D1594" s="382" t="s">
        <v>648</v>
      </c>
      <c r="E1594" s="382" t="s">
        <v>836</v>
      </c>
      <c r="F1594" s="383">
        <v>100</v>
      </c>
      <c r="G1594" s="383">
        <v>329</v>
      </c>
      <c r="H1594" s="383" t="s">
        <v>835</v>
      </c>
      <c r="I1594" s="383">
        <v>100</v>
      </c>
      <c r="J1594" s="383">
        <v>329</v>
      </c>
      <c r="K1594" s="383" t="s">
        <v>835</v>
      </c>
      <c r="L1594" s="385"/>
      <c r="M1594" s="383">
        <v>112</v>
      </c>
      <c r="N1594" s="383" t="s">
        <v>835</v>
      </c>
      <c r="O1594" s="385"/>
      <c r="P1594" s="385"/>
      <c r="Q1594" s="386" t="s">
        <v>11</v>
      </c>
      <c r="R1594" s="383">
        <v>60</v>
      </c>
      <c r="S1594" s="383">
        <v>310</v>
      </c>
      <c r="T1594" s="386" t="s">
        <v>36</v>
      </c>
      <c r="U1594" s="386">
        <v>63</v>
      </c>
      <c r="V1594" s="386">
        <v>297</v>
      </c>
      <c r="W1594" s="386" t="s">
        <v>834</v>
      </c>
      <c r="X1594" s="383">
        <v>55</v>
      </c>
      <c r="Y1594" s="383">
        <v>310</v>
      </c>
      <c r="Z1594" s="386" t="s">
        <v>36</v>
      </c>
      <c r="AA1594" s="386">
        <v>58</v>
      </c>
      <c r="AB1594" s="386">
        <v>297</v>
      </c>
      <c r="AC1594" s="386" t="s">
        <v>834</v>
      </c>
      <c r="AD1594" s="383" t="s">
        <v>33</v>
      </c>
      <c r="AE1594" s="383" t="s">
        <v>36</v>
      </c>
      <c r="AF1594" s="383">
        <v>79</v>
      </c>
      <c r="AG1594" s="383" t="s">
        <v>222</v>
      </c>
      <c r="AH1594" s="383" t="s">
        <v>36</v>
      </c>
      <c r="AI1594" s="383" t="s">
        <v>36</v>
      </c>
      <c r="AJ1594" s="383" t="s">
        <v>3554</v>
      </c>
      <c r="AK1594" s="384" t="str">
        <f t="shared" si="49"/>
        <v>NO</v>
      </c>
      <c r="AL1594" s="384" t="str">
        <f t="shared" si="50"/>
        <v>NO</v>
      </c>
    </row>
    <row r="1595" spans="1:38" x14ac:dyDescent="0.25">
      <c r="A1595" s="381" t="s">
        <v>3224</v>
      </c>
      <c r="B1595" s="382" t="s">
        <v>649</v>
      </c>
      <c r="C1595" s="382" t="s">
        <v>30</v>
      </c>
      <c r="D1595" s="382" t="s">
        <v>650</v>
      </c>
      <c r="E1595" s="382" t="s">
        <v>836</v>
      </c>
      <c r="F1595" s="383">
        <v>99</v>
      </c>
      <c r="G1595" s="383">
        <v>381</v>
      </c>
      <c r="H1595" s="383" t="s">
        <v>835</v>
      </c>
      <c r="I1595" s="383">
        <v>99</v>
      </c>
      <c r="J1595" s="383">
        <v>380</v>
      </c>
      <c r="K1595" s="383" t="s">
        <v>835</v>
      </c>
      <c r="L1595" s="385"/>
      <c r="M1595" s="383">
        <v>102</v>
      </c>
      <c r="N1595" s="383" t="s">
        <v>835</v>
      </c>
      <c r="O1595" s="385"/>
      <c r="P1595" s="385"/>
      <c r="Q1595" s="386" t="s">
        <v>11</v>
      </c>
      <c r="R1595" s="383">
        <v>38</v>
      </c>
      <c r="S1595" s="383">
        <v>351</v>
      </c>
      <c r="T1595" s="386" t="s">
        <v>36</v>
      </c>
      <c r="U1595" s="386">
        <v>39</v>
      </c>
      <c r="V1595" s="386">
        <v>338</v>
      </c>
      <c r="W1595" s="386" t="s">
        <v>834</v>
      </c>
      <c r="X1595" s="383">
        <v>33</v>
      </c>
      <c r="Y1595" s="383">
        <v>349</v>
      </c>
      <c r="Z1595" s="386" t="s">
        <v>36</v>
      </c>
      <c r="AA1595" s="386">
        <v>35</v>
      </c>
      <c r="AB1595" s="386">
        <v>339</v>
      </c>
      <c r="AC1595" s="386" t="s">
        <v>834</v>
      </c>
      <c r="AD1595" s="383" t="s">
        <v>46</v>
      </c>
      <c r="AE1595" s="383" t="s">
        <v>36</v>
      </c>
      <c r="AF1595" s="383">
        <v>77</v>
      </c>
      <c r="AG1595" s="383" t="s">
        <v>222</v>
      </c>
      <c r="AH1595" s="383" t="s">
        <v>34</v>
      </c>
      <c r="AI1595" s="383" t="s">
        <v>36</v>
      </c>
      <c r="AJ1595" s="383" t="s">
        <v>3554</v>
      </c>
      <c r="AK1595" s="384" t="str">
        <f t="shared" si="49"/>
        <v>NO</v>
      </c>
      <c r="AL1595" s="384" t="str">
        <f t="shared" si="50"/>
        <v>NO</v>
      </c>
    </row>
    <row r="1596" spans="1:38" x14ac:dyDescent="0.25">
      <c r="A1596" s="381" t="s">
        <v>3224</v>
      </c>
      <c r="B1596" s="382" t="s">
        <v>651</v>
      </c>
      <c r="C1596" s="382" t="s">
        <v>30</v>
      </c>
      <c r="D1596" s="382" t="s">
        <v>652</v>
      </c>
      <c r="E1596" s="382" t="s">
        <v>836</v>
      </c>
      <c r="F1596" s="383">
        <v>100</v>
      </c>
      <c r="G1596" s="383">
        <v>892</v>
      </c>
      <c r="H1596" s="383" t="s">
        <v>835</v>
      </c>
      <c r="I1596" s="383">
        <v>100</v>
      </c>
      <c r="J1596" s="383">
        <v>892</v>
      </c>
      <c r="K1596" s="383" t="s">
        <v>835</v>
      </c>
      <c r="L1596" s="385"/>
      <c r="M1596" s="383">
        <v>263</v>
      </c>
      <c r="N1596" s="383" t="s">
        <v>835</v>
      </c>
      <c r="O1596" s="385"/>
      <c r="P1596" s="385"/>
      <c r="Q1596" s="386" t="s">
        <v>11</v>
      </c>
      <c r="R1596" s="383">
        <v>58</v>
      </c>
      <c r="S1596" s="383">
        <v>809</v>
      </c>
      <c r="T1596" s="386" t="s">
        <v>36</v>
      </c>
      <c r="U1596" s="386">
        <v>59</v>
      </c>
      <c r="V1596" s="386">
        <v>787</v>
      </c>
      <c r="W1596" s="386" t="s">
        <v>834</v>
      </c>
      <c r="X1596" s="383">
        <v>54</v>
      </c>
      <c r="Y1596" s="383">
        <v>807</v>
      </c>
      <c r="Z1596" s="386" t="s">
        <v>36</v>
      </c>
      <c r="AA1596" s="386">
        <v>57</v>
      </c>
      <c r="AB1596" s="386">
        <v>785</v>
      </c>
      <c r="AC1596" s="386" t="s">
        <v>834</v>
      </c>
      <c r="AD1596" s="383" t="s">
        <v>33</v>
      </c>
      <c r="AE1596" s="383" t="s">
        <v>36</v>
      </c>
      <c r="AF1596" s="383">
        <v>72</v>
      </c>
      <c r="AG1596" s="383" t="s">
        <v>222</v>
      </c>
      <c r="AH1596" s="383" t="s">
        <v>34</v>
      </c>
      <c r="AI1596" s="383" t="s">
        <v>36</v>
      </c>
      <c r="AJ1596" s="383" t="s">
        <v>3554</v>
      </c>
      <c r="AK1596" s="384" t="str">
        <f t="shared" si="49"/>
        <v>NO</v>
      </c>
      <c r="AL1596" s="384" t="str">
        <f t="shared" si="50"/>
        <v>NO</v>
      </c>
    </row>
    <row r="1597" spans="1:38" x14ac:dyDescent="0.25">
      <c r="A1597" s="381" t="s">
        <v>3224</v>
      </c>
      <c r="B1597" s="382" t="s">
        <v>653</v>
      </c>
      <c r="C1597" s="382" t="s">
        <v>30</v>
      </c>
      <c r="D1597" s="382" t="s">
        <v>654</v>
      </c>
      <c r="E1597" s="382" t="s">
        <v>836</v>
      </c>
      <c r="F1597" s="383">
        <v>100</v>
      </c>
      <c r="G1597" s="383">
        <v>1452</v>
      </c>
      <c r="H1597" s="383" t="s">
        <v>835</v>
      </c>
      <c r="I1597" s="383">
        <v>100</v>
      </c>
      <c r="J1597" s="383">
        <v>1452</v>
      </c>
      <c r="K1597" s="383" t="s">
        <v>835</v>
      </c>
      <c r="L1597" s="385"/>
      <c r="M1597" s="383">
        <v>402</v>
      </c>
      <c r="N1597" s="383" t="s">
        <v>835</v>
      </c>
      <c r="O1597" s="385"/>
      <c r="P1597" s="385"/>
      <c r="Q1597" s="386" t="s">
        <v>11</v>
      </c>
      <c r="R1597" s="383">
        <v>64</v>
      </c>
      <c r="S1597" s="383">
        <v>1339</v>
      </c>
      <c r="T1597" s="386" t="s">
        <v>36</v>
      </c>
      <c r="U1597" s="386">
        <v>66</v>
      </c>
      <c r="V1597" s="386">
        <v>1314</v>
      </c>
      <c r="W1597" s="386" t="s">
        <v>834</v>
      </c>
      <c r="X1597" s="383">
        <v>58</v>
      </c>
      <c r="Y1597" s="383">
        <v>1336</v>
      </c>
      <c r="Z1597" s="386" t="s">
        <v>36</v>
      </c>
      <c r="AA1597" s="386">
        <v>60</v>
      </c>
      <c r="AB1597" s="386">
        <v>1310</v>
      </c>
      <c r="AC1597" s="386" t="s">
        <v>834</v>
      </c>
      <c r="AD1597" s="383" t="s">
        <v>33</v>
      </c>
      <c r="AE1597" s="383" t="s">
        <v>36</v>
      </c>
      <c r="AF1597" s="383">
        <v>77</v>
      </c>
      <c r="AG1597" s="383" t="s">
        <v>222</v>
      </c>
      <c r="AH1597" s="383" t="s">
        <v>34</v>
      </c>
      <c r="AI1597" s="383" t="s">
        <v>36</v>
      </c>
      <c r="AJ1597" s="383" t="s">
        <v>3554</v>
      </c>
      <c r="AK1597" s="384" t="str">
        <f t="shared" si="49"/>
        <v>NO</v>
      </c>
      <c r="AL1597" s="384" t="str">
        <f t="shared" si="50"/>
        <v>NO</v>
      </c>
    </row>
    <row r="1598" spans="1:38" x14ac:dyDescent="0.25">
      <c r="A1598" s="381" t="s">
        <v>3224</v>
      </c>
      <c r="B1598" s="382" t="s">
        <v>655</v>
      </c>
      <c r="C1598" s="382" t="s">
        <v>30</v>
      </c>
      <c r="D1598" s="382" t="s">
        <v>656</v>
      </c>
      <c r="E1598" s="382" t="s">
        <v>836</v>
      </c>
      <c r="F1598" s="383">
        <v>100</v>
      </c>
      <c r="G1598" s="383">
        <v>552</v>
      </c>
      <c r="H1598" s="383" t="s">
        <v>835</v>
      </c>
      <c r="I1598" s="383">
        <v>99</v>
      </c>
      <c r="J1598" s="383">
        <v>551</v>
      </c>
      <c r="K1598" s="383" t="s">
        <v>835</v>
      </c>
      <c r="L1598" s="385"/>
      <c r="M1598" s="383">
        <v>205</v>
      </c>
      <c r="N1598" s="383" t="s">
        <v>835</v>
      </c>
      <c r="O1598" s="385"/>
      <c r="P1598" s="385"/>
      <c r="Q1598" s="386" t="s">
        <v>11</v>
      </c>
      <c r="R1598" s="383">
        <v>41</v>
      </c>
      <c r="S1598" s="383">
        <v>504</v>
      </c>
      <c r="T1598" s="386" t="s">
        <v>36</v>
      </c>
      <c r="U1598" s="386">
        <v>42</v>
      </c>
      <c r="V1598" s="386">
        <v>489</v>
      </c>
      <c r="W1598" s="386" t="s">
        <v>834</v>
      </c>
      <c r="X1598" s="383">
        <v>35</v>
      </c>
      <c r="Y1598" s="383">
        <v>497</v>
      </c>
      <c r="Z1598" s="386" t="s">
        <v>36</v>
      </c>
      <c r="AA1598" s="386">
        <v>36</v>
      </c>
      <c r="AB1598" s="386">
        <v>482</v>
      </c>
      <c r="AC1598" s="386" t="s">
        <v>834</v>
      </c>
      <c r="AD1598" s="383" t="s">
        <v>57</v>
      </c>
      <c r="AE1598" s="383" t="s">
        <v>36</v>
      </c>
      <c r="AF1598" s="383">
        <v>74</v>
      </c>
      <c r="AG1598" s="383" t="s">
        <v>222</v>
      </c>
      <c r="AH1598" s="383" t="s">
        <v>34</v>
      </c>
      <c r="AI1598" s="383" t="s">
        <v>36</v>
      </c>
      <c r="AJ1598" s="383" t="s">
        <v>3554</v>
      </c>
      <c r="AK1598" s="384" t="str">
        <f t="shared" si="49"/>
        <v>NO</v>
      </c>
      <c r="AL1598" s="384" t="str">
        <f t="shared" si="50"/>
        <v>NO</v>
      </c>
    </row>
    <row r="1599" spans="1:38" x14ac:dyDescent="0.25">
      <c r="A1599" s="381" t="s">
        <v>3224</v>
      </c>
      <c r="B1599" s="382" t="s">
        <v>657</v>
      </c>
      <c r="C1599" s="382" t="s">
        <v>30</v>
      </c>
      <c r="D1599" s="382" t="s">
        <v>658</v>
      </c>
      <c r="E1599" s="382" t="s">
        <v>836</v>
      </c>
      <c r="F1599" s="383">
        <v>100</v>
      </c>
      <c r="G1599" s="383">
        <v>1287</v>
      </c>
      <c r="H1599" s="383" t="s">
        <v>835</v>
      </c>
      <c r="I1599" s="383">
        <v>100</v>
      </c>
      <c r="J1599" s="383">
        <v>1286</v>
      </c>
      <c r="K1599" s="383" t="s">
        <v>835</v>
      </c>
      <c r="L1599" s="385"/>
      <c r="M1599" s="383">
        <v>419</v>
      </c>
      <c r="N1599" s="383" t="s">
        <v>835</v>
      </c>
      <c r="O1599" s="385"/>
      <c r="P1599" s="385"/>
      <c r="Q1599" s="386" t="s">
        <v>11</v>
      </c>
      <c r="R1599" s="383">
        <v>62</v>
      </c>
      <c r="S1599" s="383">
        <v>1221</v>
      </c>
      <c r="T1599" s="386" t="s">
        <v>34</v>
      </c>
      <c r="U1599" s="386">
        <v>63</v>
      </c>
      <c r="V1599" s="386">
        <v>1203</v>
      </c>
      <c r="W1599" s="386" t="s">
        <v>11</v>
      </c>
      <c r="X1599" s="383">
        <v>57</v>
      </c>
      <c r="Y1599" s="383">
        <v>1219</v>
      </c>
      <c r="Z1599" s="386" t="s">
        <v>36</v>
      </c>
      <c r="AA1599" s="386">
        <v>58</v>
      </c>
      <c r="AB1599" s="386">
        <v>1200</v>
      </c>
      <c r="AC1599" s="386" t="s">
        <v>834</v>
      </c>
      <c r="AD1599" s="383" t="s">
        <v>33</v>
      </c>
      <c r="AE1599" s="383" t="s">
        <v>36</v>
      </c>
      <c r="AF1599" s="383">
        <v>79</v>
      </c>
      <c r="AG1599" s="383" t="s">
        <v>222</v>
      </c>
      <c r="AH1599" s="383" t="s">
        <v>34</v>
      </c>
      <c r="AI1599" s="383" t="s">
        <v>36</v>
      </c>
      <c r="AJ1599" s="383" t="s">
        <v>3554</v>
      </c>
      <c r="AK1599" s="384" t="str">
        <f t="shared" si="49"/>
        <v>Yes-SH</v>
      </c>
      <c r="AL1599" s="384" t="str">
        <f t="shared" si="50"/>
        <v>NO</v>
      </c>
    </row>
    <row r="1600" spans="1:38" x14ac:dyDescent="0.25">
      <c r="A1600" s="381" t="s">
        <v>3224</v>
      </c>
      <c r="B1600" s="382" t="s">
        <v>659</v>
      </c>
      <c r="C1600" s="382" t="s">
        <v>30</v>
      </c>
      <c r="D1600" s="382" t="s">
        <v>660</v>
      </c>
      <c r="E1600" s="382" t="s">
        <v>836</v>
      </c>
      <c r="F1600" s="383">
        <v>99</v>
      </c>
      <c r="G1600" s="383">
        <v>640</v>
      </c>
      <c r="H1600" s="383" t="s">
        <v>835</v>
      </c>
      <c r="I1600" s="383">
        <v>99</v>
      </c>
      <c r="J1600" s="383">
        <v>640</v>
      </c>
      <c r="K1600" s="383" t="s">
        <v>835</v>
      </c>
      <c r="L1600" s="385"/>
      <c r="M1600" s="383">
        <v>225</v>
      </c>
      <c r="N1600" s="383" t="s">
        <v>835</v>
      </c>
      <c r="O1600" s="385"/>
      <c r="P1600" s="385"/>
      <c r="Q1600" s="386" t="s">
        <v>11</v>
      </c>
      <c r="R1600" s="383">
        <v>56</v>
      </c>
      <c r="S1600" s="383">
        <v>611</v>
      </c>
      <c r="T1600" s="386" t="s">
        <v>36</v>
      </c>
      <c r="U1600" s="386">
        <v>57</v>
      </c>
      <c r="V1600" s="386">
        <v>590</v>
      </c>
      <c r="W1600" s="386" t="s">
        <v>834</v>
      </c>
      <c r="X1600" s="383">
        <v>49</v>
      </c>
      <c r="Y1600" s="383">
        <v>609</v>
      </c>
      <c r="Z1600" s="386" t="s">
        <v>36</v>
      </c>
      <c r="AA1600" s="386">
        <v>51</v>
      </c>
      <c r="AB1600" s="386">
        <v>593</v>
      </c>
      <c r="AC1600" s="386" t="s">
        <v>834</v>
      </c>
      <c r="AD1600" s="383" t="s">
        <v>57</v>
      </c>
      <c r="AE1600" s="383" t="s">
        <v>36</v>
      </c>
      <c r="AF1600" s="383">
        <v>74</v>
      </c>
      <c r="AG1600" s="383" t="s">
        <v>222</v>
      </c>
      <c r="AH1600" s="383" t="s">
        <v>34</v>
      </c>
      <c r="AI1600" s="383" t="s">
        <v>36</v>
      </c>
      <c r="AJ1600" s="383" t="s">
        <v>3554</v>
      </c>
      <c r="AK1600" s="384" t="str">
        <f t="shared" si="49"/>
        <v>NO</v>
      </c>
      <c r="AL1600" s="384" t="str">
        <f t="shared" si="50"/>
        <v>NO</v>
      </c>
    </row>
    <row r="1601" spans="1:38" x14ac:dyDescent="0.25">
      <c r="A1601" s="381" t="s">
        <v>3224</v>
      </c>
      <c r="B1601" s="382" t="s">
        <v>661</v>
      </c>
      <c r="C1601" s="382" t="s">
        <v>30</v>
      </c>
      <c r="D1601" s="382" t="s">
        <v>662</v>
      </c>
      <c r="E1601" s="382" t="s">
        <v>836</v>
      </c>
      <c r="F1601" s="383">
        <v>100</v>
      </c>
      <c r="G1601" s="383">
        <v>650</v>
      </c>
      <c r="H1601" s="383" t="s">
        <v>835</v>
      </c>
      <c r="I1601" s="383">
        <v>100</v>
      </c>
      <c r="J1601" s="383">
        <v>650</v>
      </c>
      <c r="K1601" s="383" t="s">
        <v>835</v>
      </c>
      <c r="L1601" s="385">
        <v>88</v>
      </c>
      <c r="M1601" s="383">
        <v>229</v>
      </c>
      <c r="N1601" s="383" t="s">
        <v>834</v>
      </c>
      <c r="O1601" s="385"/>
      <c r="P1601" s="385"/>
      <c r="Q1601" s="386" t="s">
        <v>11</v>
      </c>
      <c r="R1601" s="383">
        <v>57</v>
      </c>
      <c r="S1601" s="383">
        <v>601</v>
      </c>
      <c r="T1601" s="386" t="s">
        <v>36</v>
      </c>
      <c r="U1601" s="386">
        <v>58</v>
      </c>
      <c r="V1601" s="386">
        <v>592</v>
      </c>
      <c r="W1601" s="386" t="s">
        <v>834</v>
      </c>
      <c r="X1601" s="383">
        <v>51</v>
      </c>
      <c r="Y1601" s="383">
        <v>591</v>
      </c>
      <c r="Z1601" s="386" t="s">
        <v>36</v>
      </c>
      <c r="AA1601" s="386">
        <v>51</v>
      </c>
      <c r="AB1601" s="386">
        <v>582</v>
      </c>
      <c r="AC1601" s="386" t="s">
        <v>834</v>
      </c>
      <c r="AD1601" s="383" t="s">
        <v>104</v>
      </c>
      <c r="AE1601" s="383" t="s">
        <v>36</v>
      </c>
      <c r="AF1601" s="383">
        <v>74</v>
      </c>
      <c r="AG1601" s="383" t="s">
        <v>222</v>
      </c>
      <c r="AH1601" s="383" t="s">
        <v>34</v>
      </c>
      <c r="AI1601" s="383" t="s">
        <v>36</v>
      </c>
      <c r="AJ1601" s="383" t="s">
        <v>3554</v>
      </c>
      <c r="AK1601" s="384" t="str">
        <f t="shared" si="49"/>
        <v>NO</v>
      </c>
      <c r="AL1601" s="384" t="str">
        <f t="shared" si="50"/>
        <v>NO</v>
      </c>
    </row>
    <row r="1602" spans="1:38" x14ac:dyDescent="0.25">
      <c r="A1602" s="381" t="s">
        <v>3224</v>
      </c>
      <c r="B1602" s="382" t="s">
        <v>663</v>
      </c>
      <c r="C1602" s="382" t="s">
        <v>30</v>
      </c>
      <c r="D1602" s="382" t="s">
        <v>664</v>
      </c>
      <c r="E1602" s="382" t="s">
        <v>836</v>
      </c>
      <c r="F1602" s="383">
        <v>100</v>
      </c>
      <c r="G1602" s="383">
        <v>953</v>
      </c>
      <c r="H1602" s="383" t="s">
        <v>835</v>
      </c>
      <c r="I1602" s="383">
        <v>100</v>
      </c>
      <c r="J1602" s="383">
        <v>953</v>
      </c>
      <c r="K1602" s="383" t="s">
        <v>835</v>
      </c>
      <c r="L1602" s="385"/>
      <c r="M1602" s="383">
        <v>307</v>
      </c>
      <c r="N1602" s="383" t="s">
        <v>835</v>
      </c>
      <c r="O1602" s="385"/>
      <c r="P1602" s="385"/>
      <c r="Q1602" s="386" t="s">
        <v>11</v>
      </c>
      <c r="R1602" s="383">
        <v>67</v>
      </c>
      <c r="S1602" s="383">
        <v>887</v>
      </c>
      <c r="T1602" s="386" t="s">
        <v>36</v>
      </c>
      <c r="U1602" s="386">
        <v>70</v>
      </c>
      <c r="V1602" s="386">
        <v>876</v>
      </c>
      <c r="W1602" s="386" t="s">
        <v>834</v>
      </c>
      <c r="X1602" s="383">
        <v>67</v>
      </c>
      <c r="Y1602" s="383">
        <v>883</v>
      </c>
      <c r="Z1602" s="386" t="s">
        <v>36</v>
      </c>
      <c r="AA1602" s="386">
        <v>69</v>
      </c>
      <c r="AB1602" s="386">
        <v>871</v>
      </c>
      <c r="AC1602" s="386" t="s">
        <v>834</v>
      </c>
      <c r="AD1602" s="383" t="s">
        <v>33</v>
      </c>
      <c r="AE1602" s="383" t="s">
        <v>36</v>
      </c>
      <c r="AF1602" s="383">
        <v>82</v>
      </c>
      <c r="AG1602" s="383" t="s">
        <v>222</v>
      </c>
      <c r="AH1602" s="383" t="s">
        <v>34</v>
      </c>
      <c r="AI1602" s="383" t="s">
        <v>36</v>
      </c>
      <c r="AJ1602" s="383" t="s">
        <v>3554</v>
      </c>
      <c r="AK1602" s="384" t="str">
        <f t="shared" si="49"/>
        <v>NO</v>
      </c>
      <c r="AL1602" s="384" t="str">
        <f t="shared" si="50"/>
        <v>NO</v>
      </c>
    </row>
    <row r="1603" spans="1:38" x14ac:dyDescent="0.25">
      <c r="A1603" s="381" t="s">
        <v>3224</v>
      </c>
      <c r="B1603" s="382" t="s">
        <v>665</v>
      </c>
      <c r="C1603" s="382" t="s">
        <v>30</v>
      </c>
      <c r="D1603" s="382" t="s">
        <v>666</v>
      </c>
      <c r="E1603" s="382" t="s">
        <v>836</v>
      </c>
      <c r="F1603" s="383">
        <v>100</v>
      </c>
      <c r="G1603" s="383">
        <v>1008</v>
      </c>
      <c r="H1603" s="383" t="s">
        <v>835</v>
      </c>
      <c r="I1603" s="383">
        <v>100</v>
      </c>
      <c r="J1603" s="383">
        <v>1008</v>
      </c>
      <c r="K1603" s="383" t="s">
        <v>835</v>
      </c>
      <c r="L1603" s="385">
        <v>92</v>
      </c>
      <c r="M1603" s="383">
        <v>321</v>
      </c>
      <c r="N1603" s="383" t="s">
        <v>835</v>
      </c>
      <c r="O1603" s="385"/>
      <c r="P1603" s="385"/>
      <c r="Q1603" s="386" t="s">
        <v>11</v>
      </c>
      <c r="R1603" s="383">
        <v>52</v>
      </c>
      <c r="S1603" s="383">
        <v>938</v>
      </c>
      <c r="T1603" s="386" t="s">
        <v>36</v>
      </c>
      <c r="U1603" s="386">
        <v>53</v>
      </c>
      <c r="V1603" s="386">
        <v>928</v>
      </c>
      <c r="W1603" s="386" t="s">
        <v>834</v>
      </c>
      <c r="X1603" s="383">
        <v>44</v>
      </c>
      <c r="Y1603" s="383">
        <v>935</v>
      </c>
      <c r="Z1603" s="386" t="s">
        <v>36</v>
      </c>
      <c r="AA1603" s="386">
        <v>46</v>
      </c>
      <c r="AB1603" s="386">
        <v>925</v>
      </c>
      <c r="AC1603" s="386" t="s">
        <v>834</v>
      </c>
      <c r="AD1603" s="383" t="s">
        <v>57</v>
      </c>
      <c r="AE1603" s="383" t="s">
        <v>36</v>
      </c>
      <c r="AF1603" s="383">
        <v>74</v>
      </c>
      <c r="AG1603" s="383" t="s">
        <v>222</v>
      </c>
      <c r="AH1603" s="383" t="s">
        <v>34</v>
      </c>
      <c r="AI1603" s="383" t="s">
        <v>36</v>
      </c>
      <c r="AJ1603" s="383" t="s">
        <v>3554</v>
      </c>
      <c r="AK1603" s="384" t="str">
        <f t="shared" ref="AK1603:AK1666" si="51">IF(OR(T1603="NA",T1603="NO"),T1603,(IF(T1603="","NA",IF(OR(R1603&gt;78,AND(T1603="Yes",R1603="")),"Yes-AB",IF(W1603="NA","Yes-SH","Yes-GM")))))</f>
        <v>NO</v>
      </c>
      <c r="AL1603" s="384" t="str">
        <f t="shared" ref="AL1603:AL1666" si="52">IF(OR(Z1603="NA",Z1603="NO"),Z1603,(IF(Z1603="","NA",IF(OR(X1603&gt;79,AND(Z1603="Yes",X1603="")),"Yes-AB",IF(AC1603="NA","Yes-SH","Yes-GM")))))</f>
        <v>NO</v>
      </c>
    </row>
    <row r="1604" spans="1:38" x14ac:dyDescent="0.25">
      <c r="A1604" s="381" t="s">
        <v>3224</v>
      </c>
      <c r="B1604" s="382" t="s">
        <v>667</v>
      </c>
      <c r="C1604" s="382" t="s">
        <v>30</v>
      </c>
      <c r="D1604" s="382" t="s">
        <v>668</v>
      </c>
      <c r="E1604" s="382" t="s">
        <v>836</v>
      </c>
      <c r="F1604" s="383">
        <v>100</v>
      </c>
      <c r="G1604" s="383">
        <v>633</v>
      </c>
      <c r="H1604" s="383" t="s">
        <v>835</v>
      </c>
      <c r="I1604" s="383">
        <v>100</v>
      </c>
      <c r="J1604" s="383">
        <v>633</v>
      </c>
      <c r="K1604" s="383" t="s">
        <v>835</v>
      </c>
      <c r="L1604" s="385"/>
      <c r="M1604" s="383">
        <v>196</v>
      </c>
      <c r="N1604" s="383" t="s">
        <v>835</v>
      </c>
      <c r="O1604" s="385"/>
      <c r="P1604" s="385"/>
      <c r="Q1604" s="386" t="s">
        <v>11</v>
      </c>
      <c r="R1604" s="383">
        <v>63</v>
      </c>
      <c r="S1604" s="383">
        <v>604</v>
      </c>
      <c r="T1604" s="386" t="s">
        <v>36</v>
      </c>
      <c r="U1604" s="386">
        <v>63</v>
      </c>
      <c r="V1604" s="386">
        <v>589</v>
      </c>
      <c r="W1604" s="386" t="s">
        <v>834</v>
      </c>
      <c r="X1604" s="383">
        <v>62</v>
      </c>
      <c r="Y1604" s="383">
        <v>605</v>
      </c>
      <c r="Z1604" s="386" t="s">
        <v>36</v>
      </c>
      <c r="AA1604" s="386">
        <v>63</v>
      </c>
      <c r="AB1604" s="386">
        <v>590</v>
      </c>
      <c r="AC1604" s="386" t="s">
        <v>834</v>
      </c>
      <c r="AD1604" s="383" t="s">
        <v>33</v>
      </c>
      <c r="AE1604" s="383" t="s">
        <v>36</v>
      </c>
      <c r="AF1604" s="383">
        <v>85</v>
      </c>
      <c r="AG1604" s="383" t="s">
        <v>222</v>
      </c>
      <c r="AH1604" s="383" t="s">
        <v>36</v>
      </c>
      <c r="AI1604" s="383" t="s">
        <v>36</v>
      </c>
      <c r="AJ1604" s="383" t="s">
        <v>3554</v>
      </c>
      <c r="AK1604" s="384" t="str">
        <f t="shared" si="51"/>
        <v>NO</v>
      </c>
      <c r="AL1604" s="384" t="str">
        <f t="shared" si="52"/>
        <v>NO</v>
      </c>
    </row>
    <row r="1605" spans="1:38" x14ac:dyDescent="0.25">
      <c r="A1605" s="381" t="s">
        <v>3224</v>
      </c>
      <c r="B1605" s="382" t="s">
        <v>669</v>
      </c>
      <c r="C1605" s="382" t="s">
        <v>30</v>
      </c>
      <c r="D1605" s="382" t="s">
        <v>670</v>
      </c>
      <c r="E1605" s="382" t="s">
        <v>836</v>
      </c>
      <c r="F1605" s="383">
        <v>100</v>
      </c>
      <c r="G1605" s="383">
        <v>504</v>
      </c>
      <c r="H1605" s="383" t="s">
        <v>835</v>
      </c>
      <c r="I1605" s="383">
        <v>100</v>
      </c>
      <c r="J1605" s="383">
        <v>504</v>
      </c>
      <c r="K1605" s="383" t="s">
        <v>835</v>
      </c>
      <c r="L1605" s="385"/>
      <c r="M1605" s="383">
        <v>149</v>
      </c>
      <c r="N1605" s="383" t="s">
        <v>835</v>
      </c>
      <c r="O1605" s="385"/>
      <c r="P1605" s="385"/>
      <c r="Q1605" s="386" t="s">
        <v>11</v>
      </c>
      <c r="R1605" s="383">
        <v>68</v>
      </c>
      <c r="S1605" s="383">
        <v>483</v>
      </c>
      <c r="T1605" s="386" t="s">
        <v>36</v>
      </c>
      <c r="U1605" s="386">
        <v>70</v>
      </c>
      <c r="V1605" s="386">
        <v>478</v>
      </c>
      <c r="W1605" s="386" t="s">
        <v>834</v>
      </c>
      <c r="X1605" s="383">
        <v>70</v>
      </c>
      <c r="Y1605" s="383">
        <v>483</v>
      </c>
      <c r="Z1605" s="386" t="s">
        <v>36</v>
      </c>
      <c r="AA1605" s="386">
        <v>73</v>
      </c>
      <c r="AB1605" s="386">
        <v>478</v>
      </c>
      <c r="AC1605" s="386" t="s">
        <v>834</v>
      </c>
      <c r="AD1605" s="383" t="s">
        <v>33</v>
      </c>
      <c r="AE1605" s="383" t="s">
        <v>36</v>
      </c>
      <c r="AF1605" s="383">
        <v>90</v>
      </c>
      <c r="AG1605" s="383" t="s">
        <v>222</v>
      </c>
      <c r="AH1605" s="383" t="s">
        <v>36</v>
      </c>
      <c r="AI1605" s="383" t="s">
        <v>36</v>
      </c>
      <c r="AJ1605" s="383" t="s">
        <v>3554</v>
      </c>
      <c r="AK1605" s="384" t="str">
        <f t="shared" si="51"/>
        <v>NO</v>
      </c>
      <c r="AL1605" s="384" t="str">
        <f t="shared" si="52"/>
        <v>NO</v>
      </c>
    </row>
    <row r="1606" spans="1:38" x14ac:dyDescent="0.25">
      <c r="A1606" s="381" t="s">
        <v>3224</v>
      </c>
      <c r="B1606" s="382" t="s">
        <v>671</v>
      </c>
      <c r="C1606" s="382" t="s">
        <v>30</v>
      </c>
      <c r="D1606" s="382" t="s">
        <v>672</v>
      </c>
      <c r="E1606" s="382" t="s">
        <v>836</v>
      </c>
      <c r="F1606" s="383">
        <v>100</v>
      </c>
      <c r="G1606" s="383">
        <v>493</v>
      </c>
      <c r="H1606" s="383" t="s">
        <v>835</v>
      </c>
      <c r="I1606" s="383">
        <v>100</v>
      </c>
      <c r="J1606" s="383">
        <v>493</v>
      </c>
      <c r="K1606" s="383" t="s">
        <v>835</v>
      </c>
      <c r="L1606" s="385"/>
      <c r="M1606" s="383">
        <v>182</v>
      </c>
      <c r="N1606" s="383" t="s">
        <v>835</v>
      </c>
      <c r="O1606" s="385"/>
      <c r="P1606" s="385"/>
      <c r="Q1606" s="386" t="s">
        <v>11</v>
      </c>
      <c r="R1606" s="383">
        <v>56</v>
      </c>
      <c r="S1606" s="383">
        <v>457</v>
      </c>
      <c r="T1606" s="386" t="s">
        <v>36</v>
      </c>
      <c r="U1606" s="386">
        <v>58</v>
      </c>
      <c r="V1606" s="386">
        <v>450</v>
      </c>
      <c r="W1606" s="386" t="s">
        <v>834</v>
      </c>
      <c r="X1606" s="383">
        <v>57</v>
      </c>
      <c r="Y1606" s="383">
        <v>452</v>
      </c>
      <c r="Z1606" s="386" t="s">
        <v>34</v>
      </c>
      <c r="AA1606" s="386">
        <v>59</v>
      </c>
      <c r="AB1606" s="386">
        <v>446</v>
      </c>
      <c r="AC1606" s="386" t="s">
        <v>11</v>
      </c>
      <c r="AD1606" s="383" t="s">
        <v>33</v>
      </c>
      <c r="AE1606" s="383" t="s">
        <v>36</v>
      </c>
      <c r="AF1606" s="383">
        <v>92</v>
      </c>
      <c r="AG1606" s="383" t="s">
        <v>222</v>
      </c>
      <c r="AH1606" s="383" t="s">
        <v>34</v>
      </c>
      <c r="AI1606" s="383" t="s">
        <v>36</v>
      </c>
      <c r="AJ1606" s="383" t="s">
        <v>3554</v>
      </c>
      <c r="AK1606" s="384" t="str">
        <f t="shared" si="51"/>
        <v>NO</v>
      </c>
      <c r="AL1606" s="384" t="str">
        <f t="shared" si="52"/>
        <v>Yes-SH</v>
      </c>
    </row>
    <row r="1607" spans="1:38" x14ac:dyDescent="0.25">
      <c r="A1607" s="381" t="s">
        <v>3224</v>
      </c>
      <c r="B1607" s="382" t="s">
        <v>673</v>
      </c>
      <c r="C1607" s="382" t="s">
        <v>30</v>
      </c>
      <c r="D1607" s="382" t="s">
        <v>674</v>
      </c>
      <c r="E1607" s="382" t="s">
        <v>836</v>
      </c>
      <c r="F1607" s="383">
        <v>100</v>
      </c>
      <c r="G1607" s="383">
        <v>664</v>
      </c>
      <c r="H1607" s="383" t="s">
        <v>835</v>
      </c>
      <c r="I1607" s="383">
        <v>100</v>
      </c>
      <c r="J1607" s="383">
        <v>664</v>
      </c>
      <c r="K1607" s="383" t="s">
        <v>835</v>
      </c>
      <c r="L1607" s="385"/>
      <c r="M1607" s="383">
        <v>219</v>
      </c>
      <c r="N1607" s="383" t="s">
        <v>835</v>
      </c>
      <c r="O1607" s="385"/>
      <c r="P1607" s="385"/>
      <c r="Q1607" s="386" t="s">
        <v>11</v>
      </c>
      <c r="R1607" s="383">
        <v>78</v>
      </c>
      <c r="S1607" s="383">
        <v>639</v>
      </c>
      <c r="T1607" s="386" t="s">
        <v>34</v>
      </c>
      <c r="U1607" s="386">
        <v>79</v>
      </c>
      <c r="V1607" s="386">
        <v>628</v>
      </c>
      <c r="W1607" s="386" t="s">
        <v>11</v>
      </c>
      <c r="X1607" s="383">
        <v>77</v>
      </c>
      <c r="Y1607" s="383">
        <v>634</v>
      </c>
      <c r="Z1607" s="386" t="s">
        <v>36</v>
      </c>
      <c r="AA1607" s="386">
        <v>78</v>
      </c>
      <c r="AB1607" s="386">
        <v>621</v>
      </c>
      <c r="AC1607" s="386" t="s">
        <v>834</v>
      </c>
      <c r="AD1607" s="383" t="s">
        <v>33</v>
      </c>
      <c r="AE1607" s="383" t="s">
        <v>36</v>
      </c>
      <c r="AF1607" s="383">
        <v>97</v>
      </c>
      <c r="AG1607" s="383" t="s">
        <v>222</v>
      </c>
      <c r="AH1607" s="383" t="s">
        <v>34</v>
      </c>
      <c r="AI1607" s="383" t="s">
        <v>36</v>
      </c>
      <c r="AJ1607" s="383" t="s">
        <v>3554</v>
      </c>
      <c r="AK1607" s="384" t="str">
        <f t="shared" si="51"/>
        <v>Yes-SH</v>
      </c>
      <c r="AL1607" s="384" t="str">
        <f t="shared" si="52"/>
        <v>NO</v>
      </c>
    </row>
    <row r="1608" spans="1:38" x14ac:dyDescent="0.25">
      <c r="A1608" s="381" t="s">
        <v>3224</v>
      </c>
      <c r="B1608" s="382" t="s">
        <v>675</v>
      </c>
      <c r="C1608" s="382" t="s">
        <v>30</v>
      </c>
      <c r="D1608" s="382" t="s">
        <v>676</v>
      </c>
      <c r="E1608" s="382" t="s">
        <v>836</v>
      </c>
      <c r="F1608" s="383">
        <v>100</v>
      </c>
      <c r="G1608" s="383">
        <v>1003</v>
      </c>
      <c r="H1608" s="383" t="s">
        <v>835</v>
      </c>
      <c r="I1608" s="383">
        <v>100</v>
      </c>
      <c r="J1608" s="383">
        <v>1003</v>
      </c>
      <c r="K1608" s="383" t="s">
        <v>835</v>
      </c>
      <c r="L1608" s="385">
        <v>92</v>
      </c>
      <c r="M1608" s="383">
        <v>352</v>
      </c>
      <c r="N1608" s="383" t="s">
        <v>835</v>
      </c>
      <c r="O1608" s="385"/>
      <c r="P1608" s="385"/>
      <c r="Q1608" s="386" t="s">
        <v>11</v>
      </c>
      <c r="R1608" s="383">
        <v>51</v>
      </c>
      <c r="S1608" s="383">
        <v>916</v>
      </c>
      <c r="T1608" s="386" t="s">
        <v>36</v>
      </c>
      <c r="U1608" s="386">
        <v>56</v>
      </c>
      <c r="V1608" s="386">
        <v>903</v>
      </c>
      <c r="W1608" s="386" t="s">
        <v>834</v>
      </c>
      <c r="X1608" s="383">
        <v>50</v>
      </c>
      <c r="Y1608" s="383">
        <v>910</v>
      </c>
      <c r="Z1608" s="386" t="s">
        <v>36</v>
      </c>
      <c r="AA1608" s="386">
        <v>54</v>
      </c>
      <c r="AB1608" s="386">
        <v>896</v>
      </c>
      <c r="AC1608" s="386" t="s">
        <v>834</v>
      </c>
      <c r="AD1608" s="383" t="s">
        <v>104</v>
      </c>
      <c r="AE1608" s="383" t="s">
        <v>36</v>
      </c>
      <c r="AF1608" s="383">
        <v>74</v>
      </c>
      <c r="AG1608" s="383" t="s">
        <v>222</v>
      </c>
      <c r="AH1608" s="383" t="s">
        <v>34</v>
      </c>
      <c r="AI1608" s="383" t="s">
        <v>36</v>
      </c>
      <c r="AJ1608" s="383" t="s">
        <v>3554</v>
      </c>
      <c r="AK1608" s="384" t="str">
        <f t="shared" si="51"/>
        <v>NO</v>
      </c>
      <c r="AL1608" s="384" t="str">
        <f t="shared" si="52"/>
        <v>NO</v>
      </c>
    </row>
    <row r="1609" spans="1:38" x14ac:dyDescent="0.25">
      <c r="A1609" s="381" t="s">
        <v>3224</v>
      </c>
      <c r="B1609" s="382" t="s">
        <v>677</v>
      </c>
      <c r="C1609" s="382" t="s">
        <v>30</v>
      </c>
      <c r="D1609" s="382" t="s">
        <v>678</v>
      </c>
      <c r="E1609" s="382" t="s">
        <v>836</v>
      </c>
      <c r="F1609" s="383">
        <v>100</v>
      </c>
      <c r="G1609" s="383">
        <v>573</v>
      </c>
      <c r="H1609" s="383" t="s">
        <v>835</v>
      </c>
      <c r="I1609" s="383">
        <v>100</v>
      </c>
      <c r="J1609" s="383">
        <v>573</v>
      </c>
      <c r="K1609" s="383" t="s">
        <v>835</v>
      </c>
      <c r="L1609" s="385">
        <v>92</v>
      </c>
      <c r="M1609" s="383">
        <v>179</v>
      </c>
      <c r="N1609" s="383" t="s">
        <v>835</v>
      </c>
      <c r="O1609" s="385"/>
      <c r="P1609" s="385"/>
      <c r="Q1609" s="386" t="s">
        <v>11</v>
      </c>
      <c r="R1609" s="383">
        <v>38</v>
      </c>
      <c r="S1609" s="383">
        <v>531</v>
      </c>
      <c r="T1609" s="386" t="s">
        <v>36</v>
      </c>
      <c r="U1609" s="386">
        <v>38</v>
      </c>
      <c r="V1609" s="386">
        <v>506</v>
      </c>
      <c r="W1609" s="386" t="s">
        <v>834</v>
      </c>
      <c r="X1609" s="383">
        <v>39</v>
      </c>
      <c r="Y1609" s="383">
        <v>526</v>
      </c>
      <c r="Z1609" s="386" t="s">
        <v>36</v>
      </c>
      <c r="AA1609" s="386">
        <v>40</v>
      </c>
      <c r="AB1609" s="386">
        <v>503</v>
      </c>
      <c r="AC1609" s="386" t="s">
        <v>834</v>
      </c>
      <c r="AD1609" s="383" t="s">
        <v>57</v>
      </c>
      <c r="AE1609" s="383" t="s">
        <v>36</v>
      </c>
      <c r="AF1609" s="383">
        <v>74</v>
      </c>
      <c r="AG1609" s="383" t="s">
        <v>222</v>
      </c>
      <c r="AH1609" s="383" t="s">
        <v>34</v>
      </c>
      <c r="AI1609" s="383" t="s">
        <v>36</v>
      </c>
      <c r="AJ1609" s="383" t="s">
        <v>3554</v>
      </c>
      <c r="AK1609" s="384" t="str">
        <f t="shared" si="51"/>
        <v>NO</v>
      </c>
      <c r="AL1609" s="384" t="str">
        <f t="shared" si="52"/>
        <v>NO</v>
      </c>
    </row>
    <row r="1610" spans="1:38" x14ac:dyDescent="0.25">
      <c r="A1610" s="381" t="s">
        <v>3224</v>
      </c>
      <c r="B1610" s="382" t="s">
        <v>868</v>
      </c>
      <c r="C1610" s="382" t="s">
        <v>30</v>
      </c>
      <c r="D1610" s="382" t="s">
        <v>2326</v>
      </c>
      <c r="E1610" s="382" t="s">
        <v>836</v>
      </c>
      <c r="F1610" s="383">
        <v>89</v>
      </c>
      <c r="G1610" s="383">
        <v>31</v>
      </c>
      <c r="H1610" s="383" t="s">
        <v>834</v>
      </c>
      <c r="I1610" s="383"/>
      <c r="J1610" s="383">
        <v>26</v>
      </c>
      <c r="K1610" s="383" t="s">
        <v>11</v>
      </c>
      <c r="L1610" s="385"/>
      <c r="M1610" s="383">
        <v>10</v>
      </c>
      <c r="N1610" s="383" t="s">
        <v>11</v>
      </c>
      <c r="O1610" s="385"/>
      <c r="P1610" s="385">
        <v>4</v>
      </c>
      <c r="Q1610" s="386" t="s">
        <v>11</v>
      </c>
      <c r="R1610" s="383"/>
      <c r="S1610" s="383">
        <v>22</v>
      </c>
      <c r="T1610" s="386" t="s">
        <v>11</v>
      </c>
      <c r="U1610" s="386"/>
      <c r="V1610" s="386">
        <v>22</v>
      </c>
      <c r="W1610" s="386" t="s">
        <v>11</v>
      </c>
      <c r="X1610" s="383"/>
      <c r="Y1610" s="383">
        <v>19</v>
      </c>
      <c r="Z1610" s="386" t="s">
        <v>11</v>
      </c>
      <c r="AA1610" s="386"/>
      <c r="AB1610" s="386">
        <v>19</v>
      </c>
      <c r="AC1610" s="386" t="s">
        <v>11</v>
      </c>
      <c r="AD1610" s="383"/>
      <c r="AE1610" s="383" t="s">
        <v>36</v>
      </c>
      <c r="AF1610" s="383">
        <v>87</v>
      </c>
      <c r="AG1610" s="383" t="s">
        <v>40</v>
      </c>
      <c r="AH1610" s="383" t="s">
        <v>36</v>
      </c>
      <c r="AI1610" s="383" t="s">
        <v>36</v>
      </c>
      <c r="AJ1610" s="383" t="s">
        <v>3554</v>
      </c>
      <c r="AK1610" s="384" t="str">
        <f t="shared" si="51"/>
        <v>NA</v>
      </c>
      <c r="AL1610" s="384" t="str">
        <f t="shared" si="52"/>
        <v>NA</v>
      </c>
    </row>
    <row r="1611" spans="1:38" x14ac:dyDescent="0.25">
      <c r="A1611" s="381" t="s">
        <v>3224</v>
      </c>
      <c r="B1611" s="382" t="s">
        <v>679</v>
      </c>
      <c r="C1611" s="382" t="s">
        <v>30</v>
      </c>
      <c r="D1611" s="382" t="s">
        <v>680</v>
      </c>
      <c r="E1611" s="382" t="s">
        <v>836</v>
      </c>
      <c r="F1611" s="383">
        <v>100</v>
      </c>
      <c r="G1611" s="383">
        <v>112</v>
      </c>
      <c r="H1611" s="383" t="s">
        <v>835</v>
      </c>
      <c r="I1611" s="383">
        <v>100</v>
      </c>
      <c r="J1611" s="383">
        <v>40</v>
      </c>
      <c r="K1611" s="383" t="s">
        <v>835</v>
      </c>
      <c r="L1611" s="385"/>
      <c r="M1611" s="383">
        <v>41</v>
      </c>
      <c r="N1611" s="383" t="s">
        <v>835</v>
      </c>
      <c r="O1611" s="385"/>
      <c r="P1611" s="385">
        <v>18</v>
      </c>
      <c r="Q1611" s="386" t="s">
        <v>11</v>
      </c>
      <c r="R1611" s="383">
        <v>58</v>
      </c>
      <c r="S1611" s="383">
        <v>105</v>
      </c>
      <c r="T1611" s="386" t="s">
        <v>36</v>
      </c>
      <c r="U1611" s="386">
        <v>63</v>
      </c>
      <c r="V1611" s="386">
        <v>94</v>
      </c>
      <c r="W1611" s="386" t="s">
        <v>834</v>
      </c>
      <c r="X1611" s="383">
        <v>92</v>
      </c>
      <c r="Y1611" s="383">
        <v>38</v>
      </c>
      <c r="Z1611" s="386" t="s">
        <v>34</v>
      </c>
      <c r="AA1611" s="386">
        <v>92</v>
      </c>
      <c r="AB1611" s="386">
        <v>37</v>
      </c>
      <c r="AC1611" s="386" t="s">
        <v>11</v>
      </c>
      <c r="AD1611" s="383"/>
      <c r="AE1611" s="383" t="s">
        <v>36</v>
      </c>
      <c r="AF1611" s="383">
        <v>92</v>
      </c>
      <c r="AG1611" s="383" t="s">
        <v>681</v>
      </c>
      <c r="AH1611" s="383" t="s">
        <v>36</v>
      </c>
      <c r="AI1611" s="383" t="s">
        <v>34</v>
      </c>
      <c r="AJ1611" s="383" t="s">
        <v>3554</v>
      </c>
      <c r="AK1611" s="384" t="str">
        <f t="shared" si="51"/>
        <v>NO</v>
      </c>
      <c r="AL1611" s="384" t="str">
        <f t="shared" si="52"/>
        <v>Yes-AB</v>
      </c>
    </row>
    <row r="1612" spans="1:38" x14ac:dyDescent="0.25">
      <c r="A1612" s="381" t="s">
        <v>3224</v>
      </c>
      <c r="B1612" s="382" t="s">
        <v>682</v>
      </c>
      <c r="C1612" s="382" t="s">
        <v>30</v>
      </c>
      <c r="D1612" s="382" t="s">
        <v>683</v>
      </c>
      <c r="E1612" s="382" t="s">
        <v>836</v>
      </c>
      <c r="F1612" s="383">
        <v>98</v>
      </c>
      <c r="G1612" s="383">
        <v>45</v>
      </c>
      <c r="H1612" s="383" t="s">
        <v>835</v>
      </c>
      <c r="I1612" s="383"/>
      <c r="J1612" s="383">
        <v>27</v>
      </c>
      <c r="K1612" s="383" t="s">
        <v>11</v>
      </c>
      <c r="L1612" s="385"/>
      <c r="M1612" s="383">
        <v>27</v>
      </c>
      <c r="N1612" s="383" t="s">
        <v>11</v>
      </c>
      <c r="O1612" s="385"/>
      <c r="P1612" s="385">
        <v>6</v>
      </c>
      <c r="Q1612" s="386" t="s">
        <v>11</v>
      </c>
      <c r="R1612" s="383">
        <v>60</v>
      </c>
      <c r="S1612" s="383">
        <v>45</v>
      </c>
      <c r="T1612" s="386" t="s">
        <v>36</v>
      </c>
      <c r="U1612" s="386">
        <v>60</v>
      </c>
      <c r="V1612" s="386">
        <v>43</v>
      </c>
      <c r="W1612" s="386" t="s">
        <v>834</v>
      </c>
      <c r="X1612" s="383"/>
      <c r="Y1612" s="383">
        <v>27</v>
      </c>
      <c r="Z1612" s="386" t="s">
        <v>11</v>
      </c>
      <c r="AA1612" s="386"/>
      <c r="AB1612" s="386">
        <v>25</v>
      </c>
      <c r="AC1612" s="386" t="s">
        <v>11</v>
      </c>
      <c r="AD1612" s="383" t="s">
        <v>33</v>
      </c>
      <c r="AE1612" s="383" t="s">
        <v>36</v>
      </c>
      <c r="AF1612" s="383">
        <v>92</v>
      </c>
      <c r="AG1612" s="383" t="s">
        <v>681</v>
      </c>
      <c r="AH1612" s="383" t="s">
        <v>36</v>
      </c>
      <c r="AI1612" s="383" t="s">
        <v>34</v>
      </c>
      <c r="AJ1612" s="383" t="s">
        <v>3554</v>
      </c>
      <c r="AK1612" s="384" t="str">
        <f t="shared" si="51"/>
        <v>NO</v>
      </c>
      <c r="AL1612" s="384" t="str">
        <f t="shared" si="52"/>
        <v>NA</v>
      </c>
    </row>
    <row r="1613" spans="1:38" x14ac:dyDescent="0.25">
      <c r="A1613" s="381" t="s">
        <v>3224</v>
      </c>
      <c r="B1613" s="382" t="s">
        <v>684</v>
      </c>
      <c r="C1613" s="382" t="s">
        <v>30</v>
      </c>
      <c r="D1613" s="382" t="s">
        <v>685</v>
      </c>
      <c r="E1613" s="382" t="s">
        <v>836</v>
      </c>
      <c r="F1613" s="383">
        <v>100</v>
      </c>
      <c r="G1613" s="383">
        <v>731</v>
      </c>
      <c r="H1613" s="383" t="s">
        <v>835</v>
      </c>
      <c r="I1613" s="383">
        <v>100</v>
      </c>
      <c r="J1613" s="383">
        <v>347</v>
      </c>
      <c r="K1613" s="383" t="s">
        <v>835</v>
      </c>
      <c r="L1613" s="385">
        <v>87</v>
      </c>
      <c r="M1613" s="383">
        <v>330</v>
      </c>
      <c r="N1613" s="383" t="s">
        <v>834</v>
      </c>
      <c r="O1613" s="385">
        <v>71</v>
      </c>
      <c r="P1613" s="385">
        <v>287</v>
      </c>
      <c r="Q1613" s="386" t="s">
        <v>835</v>
      </c>
      <c r="R1613" s="383">
        <v>30</v>
      </c>
      <c r="S1613" s="383">
        <v>670</v>
      </c>
      <c r="T1613" s="386" t="s">
        <v>36</v>
      </c>
      <c r="U1613" s="386">
        <v>30</v>
      </c>
      <c r="V1613" s="386">
        <v>650</v>
      </c>
      <c r="W1613" s="386" t="s">
        <v>834</v>
      </c>
      <c r="X1613" s="383">
        <v>56</v>
      </c>
      <c r="Y1613" s="383">
        <v>309</v>
      </c>
      <c r="Z1613" s="386" t="s">
        <v>36</v>
      </c>
      <c r="AA1613" s="386">
        <v>56</v>
      </c>
      <c r="AB1613" s="386">
        <v>298</v>
      </c>
      <c r="AC1613" s="386" t="s">
        <v>834</v>
      </c>
      <c r="AD1613" s="383"/>
      <c r="AE1613" s="383" t="s">
        <v>36</v>
      </c>
      <c r="AF1613" s="383">
        <v>77</v>
      </c>
      <c r="AG1613" s="383" t="s">
        <v>681</v>
      </c>
      <c r="AH1613" s="383" t="s">
        <v>34</v>
      </c>
      <c r="AI1613" s="383" t="s">
        <v>36</v>
      </c>
      <c r="AJ1613" s="383" t="s">
        <v>3554</v>
      </c>
      <c r="AK1613" s="384" t="str">
        <f t="shared" si="51"/>
        <v>NO</v>
      </c>
      <c r="AL1613" s="384" t="str">
        <f t="shared" si="52"/>
        <v>NO</v>
      </c>
    </row>
    <row r="1614" spans="1:38" x14ac:dyDescent="0.25">
      <c r="A1614" s="381" t="s">
        <v>3224</v>
      </c>
      <c r="B1614" s="382" t="s">
        <v>686</v>
      </c>
      <c r="C1614" s="382" t="s">
        <v>30</v>
      </c>
      <c r="D1614" s="382" t="s">
        <v>687</v>
      </c>
      <c r="E1614" s="382" t="s">
        <v>836</v>
      </c>
      <c r="F1614" s="383">
        <v>100</v>
      </c>
      <c r="G1614" s="383">
        <v>134</v>
      </c>
      <c r="H1614" s="383" t="s">
        <v>835</v>
      </c>
      <c r="I1614" s="383">
        <v>100</v>
      </c>
      <c r="J1614" s="383">
        <v>56</v>
      </c>
      <c r="K1614" s="383" t="s">
        <v>835</v>
      </c>
      <c r="L1614" s="385"/>
      <c r="M1614" s="383">
        <v>56</v>
      </c>
      <c r="N1614" s="383" t="s">
        <v>835</v>
      </c>
      <c r="O1614" s="385"/>
      <c r="P1614" s="385">
        <v>0</v>
      </c>
      <c r="Q1614" s="386" t="s">
        <v>11</v>
      </c>
      <c r="R1614" s="383">
        <v>68</v>
      </c>
      <c r="S1614" s="383">
        <v>133</v>
      </c>
      <c r="T1614" s="386" t="s">
        <v>34</v>
      </c>
      <c r="U1614" s="386">
        <v>68</v>
      </c>
      <c r="V1614" s="386">
        <v>133</v>
      </c>
      <c r="W1614" s="386" t="s">
        <v>11</v>
      </c>
      <c r="X1614" s="383">
        <v>89</v>
      </c>
      <c r="Y1614" s="383">
        <v>56</v>
      </c>
      <c r="Z1614" s="386" t="s">
        <v>34</v>
      </c>
      <c r="AA1614" s="386">
        <v>89</v>
      </c>
      <c r="AB1614" s="386">
        <v>56</v>
      </c>
      <c r="AC1614" s="386" t="s">
        <v>11</v>
      </c>
      <c r="AD1614" s="383" t="s">
        <v>33</v>
      </c>
      <c r="AE1614" s="383" t="s">
        <v>34</v>
      </c>
      <c r="AF1614" s="383">
        <v>100</v>
      </c>
      <c r="AG1614" s="383" t="s">
        <v>681</v>
      </c>
      <c r="AH1614" s="383" t="s">
        <v>34</v>
      </c>
      <c r="AI1614" s="383" t="s">
        <v>34</v>
      </c>
      <c r="AJ1614" s="383" t="s">
        <v>3554</v>
      </c>
      <c r="AK1614" s="384" t="str">
        <f t="shared" si="51"/>
        <v>Yes-SH</v>
      </c>
      <c r="AL1614" s="384" t="str">
        <f t="shared" si="52"/>
        <v>Yes-AB</v>
      </c>
    </row>
    <row r="1615" spans="1:38" x14ac:dyDescent="0.25">
      <c r="A1615" s="381" t="s">
        <v>3224</v>
      </c>
      <c r="B1615" s="382" t="s">
        <v>688</v>
      </c>
      <c r="C1615" s="382" t="s">
        <v>30</v>
      </c>
      <c r="D1615" s="382" t="s">
        <v>689</v>
      </c>
      <c r="E1615" s="382" t="s">
        <v>836</v>
      </c>
      <c r="F1615" s="383">
        <v>84</v>
      </c>
      <c r="G1615" s="383">
        <v>102</v>
      </c>
      <c r="H1615" s="383" t="s">
        <v>834</v>
      </c>
      <c r="I1615" s="383">
        <v>81</v>
      </c>
      <c r="J1615" s="383">
        <v>45</v>
      </c>
      <c r="K1615" s="383" t="s">
        <v>834</v>
      </c>
      <c r="L1615" s="385"/>
      <c r="M1615" s="383">
        <v>27</v>
      </c>
      <c r="N1615" s="383" t="s">
        <v>11</v>
      </c>
      <c r="O1615" s="385">
        <v>7</v>
      </c>
      <c r="P1615" s="385">
        <v>115</v>
      </c>
      <c r="Q1615" s="386" t="s">
        <v>834</v>
      </c>
      <c r="R1615" s="383"/>
      <c r="S1615" s="383">
        <v>30</v>
      </c>
      <c r="T1615" s="386" t="s">
        <v>36</v>
      </c>
      <c r="U1615" s="386"/>
      <c r="V1615" s="386">
        <v>22</v>
      </c>
      <c r="W1615" s="386" t="s">
        <v>11</v>
      </c>
      <c r="X1615" s="383"/>
      <c r="Y1615" s="383">
        <v>11</v>
      </c>
      <c r="Z1615" s="386" t="s">
        <v>11</v>
      </c>
      <c r="AA1615" s="386"/>
      <c r="AB1615" s="386">
        <v>7</v>
      </c>
      <c r="AC1615" s="386" t="s">
        <v>11</v>
      </c>
      <c r="AD1615" s="383"/>
      <c r="AE1615" s="383" t="s">
        <v>36</v>
      </c>
      <c r="AF1615" s="383">
        <v>67</v>
      </c>
      <c r="AG1615" s="383" t="s">
        <v>681</v>
      </c>
      <c r="AH1615" s="383" t="s">
        <v>34</v>
      </c>
      <c r="AI1615" s="383" t="s">
        <v>34</v>
      </c>
      <c r="AJ1615" s="383" t="s">
        <v>3554</v>
      </c>
      <c r="AK1615" s="384" t="str">
        <f t="shared" si="51"/>
        <v>NO</v>
      </c>
      <c r="AL1615" s="384" t="str">
        <f t="shared" si="52"/>
        <v>NA</v>
      </c>
    </row>
    <row r="1616" spans="1:38" x14ac:dyDescent="0.25">
      <c r="A1616" s="381" t="s">
        <v>3224</v>
      </c>
      <c r="B1616" s="382" t="s">
        <v>692</v>
      </c>
      <c r="C1616" s="382" t="s">
        <v>30</v>
      </c>
      <c r="D1616" s="382" t="s">
        <v>693</v>
      </c>
      <c r="E1616" s="382" t="s">
        <v>836</v>
      </c>
      <c r="F1616" s="383">
        <v>100</v>
      </c>
      <c r="G1616" s="383">
        <v>255</v>
      </c>
      <c r="H1616" s="383" t="s">
        <v>835</v>
      </c>
      <c r="I1616" s="383">
        <v>100</v>
      </c>
      <c r="J1616" s="383">
        <v>115</v>
      </c>
      <c r="K1616" s="383" t="s">
        <v>835</v>
      </c>
      <c r="L1616" s="385"/>
      <c r="M1616" s="383">
        <v>110</v>
      </c>
      <c r="N1616" s="383" t="s">
        <v>835</v>
      </c>
      <c r="O1616" s="385"/>
      <c r="P1616" s="385">
        <v>28</v>
      </c>
      <c r="Q1616" s="386" t="s">
        <v>11</v>
      </c>
      <c r="R1616" s="383">
        <v>42</v>
      </c>
      <c r="S1616" s="383">
        <v>239</v>
      </c>
      <c r="T1616" s="386" t="s">
        <v>36</v>
      </c>
      <c r="U1616" s="386">
        <v>44</v>
      </c>
      <c r="V1616" s="386">
        <v>217</v>
      </c>
      <c r="W1616" s="386" t="s">
        <v>834</v>
      </c>
      <c r="X1616" s="383">
        <v>76</v>
      </c>
      <c r="Y1616" s="383">
        <v>107</v>
      </c>
      <c r="Z1616" s="386" t="s">
        <v>34</v>
      </c>
      <c r="AA1616" s="386">
        <v>81</v>
      </c>
      <c r="AB1616" s="386">
        <v>104</v>
      </c>
      <c r="AC1616" s="386" t="s">
        <v>835</v>
      </c>
      <c r="AD1616" s="383"/>
      <c r="AE1616" s="383" t="s">
        <v>36</v>
      </c>
      <c r="AF1616" s="383">
        <v>92</v>
      </c>
      <c r="AG1616" s="383" t="s">
        <v>681</v>
      </c>
      <c r="AH1616" s="383" t="s">
        <v>36</v>
      </c>
      <c r="AI1616" s="383" t="s">
        <v>34</v>
      </c>
      <c r="AJ1616" s="383" t="s">
        <v>3554</v>
      </c>
      <c r="AK1616" s="384" t="str">
        <f t="shared" si="51"/>
        <v>NO</v>
      </c>
      <c r="AL1616" s="384" t="str">
        <f t="shared" si="52"/>
        <v>Yes-GM</v>
      </c>
    </row>
    <row r="1617" spans="1:38" x14ac:dyDescent="0.25">
      <c r="A1617" s="381" t="s">
        <v>3224</v>
      </c>
      <c r="B1617" s="382" t="s">
        <v>694</v>
      </c>
      <c r="C1617" s="382" t="s">
        <v>30</v>
      </c>
      <c r="D1617" s="382" t="s">
        <v>695</v>
      </c>
      <c r="E1617" s="382" t="s">
        <v>836</v>
      </c>
      <c r="F1617" s="383">
        <v>100</v>
      </c>
      <c r="G1617" s="383">
        <v>303</v>
      </c>
      <c r="H1617" s="383" t="s">
        <v>835</v>
      </c>
      <c r="I1617" s="383">
        <v>100</v>
      </c>
      <c r="J1617" s="383">
        <v>141</v>
      </c>
      <c r="K1617" s="383" t="s">
        <v>835</v>
      </c>
      <c r="L1617" s="385"/>
      <c r="M1617" s="383">
        <v>142</v>
      </c>
      <c r="N1617" s="383" t="s">
        <v>835</v>
      </c>
      <c r="O1617" s="385">
        <v>94</v>
      </c>
      <c r="P1617" s="385">
        <v>90</v>
      </c>
      <c r="Q1617" s="386" t="s">
        <v>835</v>
      </c>
      <c r="R1617" s="383">
        <v>63</v>
      </c>
      <c r="S1617" s="383">
        <v>299</v>
      </c>
      <c r="T1617" s="386" t="s">
        <v>34</v>
      </c>
      <c r="U1617" s="386">
        <v>64</v>
      </c>
      <c r="V1617" s="386">
        <v>291</v>
      </c>
      <c r="W1617" s="386" t="s">
        <v>11</v>
      </c>
      <c r="X1617" s="383">
        <v>87</v>
      </c>
      <c r="Y1617" s="383">
        <v>139</v>
      </c>
      <c r="Z1617" s="386" t="s">
        <v>34</v>
      </c>
      <c r="AA1617" s="386">
        <v>88</v>
      </c>
      <c r="AB1617" s="386">
        <v>135</v>
      </c>
      <c r="AC1617" s="386" t="s">
        <v>11</v>
      </c>
      <c r="AD1617" s="383"/>
      <c r="AE1617" s="383" t="s">
        <v>34</v>
      </c>
      <c r="AF1617" s="383">
        <v>100</v>
      </c>
      <c r="AG1617" s="383" t="s">
        <v>681</v>
      </c>
      <c r="AH1617" s="383" t="s">
        <v>36</v>
      </c>
      <c r="AI1617" s="383" t="s">
        <v>34</v>
      </c>
      <c r="AJ1617" s="383" t="s">
        <v>3554</v>
      </c>
      <c r="AK1617" s="384" t="str">
        <f t="shared" si="51"/>
        <v>Yes-SH</v>
      </c>
      <c r="AL1617" s="384" t="str">
        <f t="shared" si="52"/>
        <v>Yes-AB</v>
      </c>
    </row>
    <row r="1618" spans="1:38" x14ac:dyDescent="0.25">
      <c r="A1618" s="381" t="s">
        <v>3224</v>
      </c>
      <c r="B1618" s="382" t="s">
        <v>696</v>
      </c>
      <c r="C1618" s="382" t="s">
        <v>30</v>
      </c>
      <c r="D1618" s="382" t="s">
        <v>697</v>
      </c>
      <c r="E1618" s="382" t="s">
        <v>836</v>
      </c>
      <c r="F1618" s="383">
        <v>100</v>
      </c>
      <c r="G1618" s="383">
        <v>140</v>
      </c>
      <c r="H1618" s="383" t="s">
        <v>835</v>
      </c>
      <c r="I1618" s="383">
        <v>100</v>
      </c>
      <c r="J1618" s="383">
        <v>65</v>
      </c>
      <c r="K1618" s="383" t="s">
        <v>835</v>
      </c>
      <c r="L1618" s="385"/>
      <c r="M1618" s="383">
        <v>64</v>
      </c>
      <c r="N1618" s="383" t="s">
        <v>835</v>
      </c>
      <c r="O1618" s="385"/>
      <c r="P1618" s="385">
        <v>11</v>
      </c>
      <c r="Q1618" s="386" t="s">
        <v>11</v>
      </c>
      <c r="R1618" s="383">
        <v>53</v>
      </c>
      <c r="S1618" s="383">
        <v>136</v>
      </c>
      <c r="T1618" s="386" t="s">
        <v>36</v>
      </c>
      <c r="U1618" s="386">
        <v>58</v>
      </c>
      <c r="V1618" s="386">
        <v>126</v>
      </c>
      <c r="W1618" s="386" t="s">
        <v>834</v>
      </c>
      <c r="X1618" s="383">
        <v>84</v>
      </c>
      <c r="Y1618" s="383">
        <v>62</v>
      </c>
      <c r="Z1618" s="386" t="s">
        <v>34</v>
      </c>
      <c r="AA1618" s="386">
        <v>88</v>
      </c>
      <c r="AB1618" s="386">
        <v>58</v>
      </c>
      <c r="AC1618" s="386" t="s">
        <v>11</v>
      </c>
      <c r="AD1618" s="383"/>
      <c r="AE1618" s="383" t="s">
        <v>36</v>
      </c>
      <c r="AF1618" s="383">
        <v>82</v>
      </c>
      <c r="AG1618" s="383" t="s">
        <v>681</v>
      </c>
      <c r="AH1618" s="383" t="s">
        <v>36</v>
      </c>
      <c r="AI1618" s="383" t="s">
        <v>34</v>
      </c>
      <c r="AJ1618" s="383" t="s">
        <v>3554</v>
      </c>
      <c r="AK1618" s="384" t="str">
        <f t="shared" si="51"/>
        <v>NO</v>
      </c>
      <c r="AL1618" s="384" t="str">
        <f t="shared" si="52"/>
        <v>Yes-AB</v>
      </c>
    </row>
    <row r="1619" spans="1:38" x14ac:dyDescent="0.25">
      <c r="A1619" s="381" t="s">
        <v>3224</v>
      </c>
      <c r="B1619" s="382" t="s">
        <v>870</v>
      </c>
      <c r="C1619" s="382" t="s">
        <v>30</v>
      </c>
      <c r="D1619" s="382" t="s">
        <v>911</v>
      </c>
      <c r="E1619" s="382" t="s">
        <v>836</v>
      </c>
      <c r="F1619" s="383">
        <v>97</v>
      </c>
      <c r="G1619" s="383">
        <v>38</v>
      </c>
      <c r="H1619" s="383" t="s">
        <v>835</v>
      </c>
      <c r="I1619" s="383"/>
      <c r="J1619" s="383">
        <v>15</v>
      </c>
      <c r="K1619" s="383" t="s">
        <v>11</v>
      </c>
      <c r="L1619" s="385"/>
      <c r="M1619" s="383">
        <v>14</v>
      </c>
      <c r="N1619" s="383" t="s">
        <v>11</v>
      </c>
      <c r="O1619" s="385"/>
      <c r="P1619" s="385"/>
      <c r="Q1619" s="386" t="s">
        <v>11</v>
      </c>
      <c r="R1619" s="383">
        <v>70</v>
      </c>
      <c r="S1619" s="383">
        <v>37</v>
      </c>
      <c r="T1619" s="386" t="s">
        <v>36</v>
      </c>
      <c r="U1619" s="386">
        <v>70</v>
      </c>
      <c r="V1619" s="386">
        <v>37</v>
      </c>
      <c r="W1619" s="386" t="s">
        <v>834</v>
      </c>
      <c r="X1619" s="383"/>
      <c r="Y1619" s="383">
        <v>14</v>
      </c>
      <c r="Z1619" s="386" t="s">
        <v>11</v>
      </c>
      <c r="AA1619" s="386"/>
      <c r="AB1619" s="386">
        <v>14</v>
      </c>
      <c r="AC1619" s="386" t="s">
        <v>11</v>
      </c>
      <c r="AD1619" s="383"/>
      <c r="AE1619" s="383" t="s">
        <v>36</v>
      </c>
      <c r="AF1619" s="383">
        <v>97</v>
      </c>
      <c r="AG1619" s="383" t="s">
        <v>681</v>
      </c>
      <c r="AH1619" s="383" t="s">
        <v>34</v>
      </c>
      <c r="AI1619" s="383" t="s">
        <v>34</v>
      </c>
      <c r="AJ1619" s="383" t="s">
        <v>3554</v>
      </c>
      <c r="AK1619" s="384" t="str">
        <f t="shared" si="51"/>
        <v>NO</v>
      </c>
      <c r="AL1619" s="384" t="str">
        <f t="shared" si="52"/>
        <v>NA</v>
      </c>
    </row>
    <row r="1620" spans="1:38" x14ac:dyDescent="0.25">
      <c r="A1620" s="381" t="s">
        <v>3224</v>
      </c>
      <c r="B1620" s="382" t="s">
        <v>871</v>
      </c>
      <c r="C1620" s="382" t="s">
        <v>30</v>
      </c>
      <c r="D1620" s="382" t="s">
        <v>2249</v>
      </c>
      <c r="E1620" s="382" t="s">
        <v>836</v>
      </c>
      <c r="F1620" s="383">
        <v>100</v>
      </c>
      <c r="G1620" s="383">
        <v>349</v>
      </c>
      <c r="H1620" s="383" t="s">
        <v>835</v>
      </c>
      <c r="I1620" s="383">
        <v>100</v>
      </c>
      <c r="J1620" s="383">
        <v>162</v>
      </c>
      <c r="K1620" s="383" t="s">
        <v>835</v>
      </c>
      <c r="L1620" s="385"/>
      <c r="M1620" s="383">
        <v>161</v>
      </c>
      <c r="N1620" s="383" t="s">
        <v>835</v>
      </c>
      <c r="O1620" s="385"/>
      <c r="P1620" s="385"/>
      <c r="Q1620" s="386" t="s">
        <v>11</v>
      </c>
      <c r="R1620" s="383">
        <v>69</v>
      </c>
      <c r="S1620" s="383">
        <v>344</v>
      </c>
      <c r="T1620" s="386" t="s">
        <v>34</v>
      </c>
      <c r="U1620" s="386">
        <v>69</v>
      </c>
      <c r="V1620" s="386">
        <v>330</v>
      </c>
      <c r="W1620" s="386" t="s">
        <v>11</v>
      </c>
      <c r="X1620" s="383">
        <v>88</v>
      </c>
      <c r="Y1620" s="383">
        <v>154</v>
      </c>
      <c r="Z1620" s="386" t="s">
        <v>34</v>
      </c>
      <c r="AA1620" s="386">
        <v>90</v>
      </c>
      <c r="AB1620" s="386">
        <v>154</v>
      </c>
      <c r="AC1620" s="386" t="s">
        <v>11</v>
      </c>
      <c r="AD1620" s="383" t="s">
        <v>33</v>
      </c>
      <c r="AE1620" s="383" t="s">
        <v>34</v>
      </c>
      <c r="AF1620" s="383">
        <v>100</v>
      </c>
      <c r="AG1620" s="383" t="s">
        <v>681</v>
      </c>
      <c r="AH1620" s="383" t="s">
        <v>36</v>
      </c>
      <c r="AI1620" s="383" t="s">
        <v>36</v>
      </c>
      <c r="AJ1620" s="383" t="s">
        <v>3554</v>
      </c>
      <c r="AK1620" s="384" t="str">
        <f t="shared" si="51"/>
        <v>Yes-SH</v>
      </c>
      <c r="AL1620" s="384" t="str">
        <f t="shared" si="52"/>
        <v>Yes-AB</v>
      </c>
    </row>
    <row r="1621" spans="1:38" x14ac:dyDescent="0.25">
      <c r="A1621" s="381" t="s">
        <v>3224</v>
      </c>
      <c r="B1621" s="382" t="s">
        <v>873</v>
      </c>
      <c r="C1621" s="382" t="s">
        <v>30</v>
      </c>
      <c r="D1621" s="382" t="s">
        <v>2250</v>
      </c>
      <c r="E1621" s="382" t="s">
        <v>836</v>
      </c>
      <c r="F1621" s="383">
        <v>100</v>
      </c>
      <c r="G1621" s="383">
        <v>159</v>
      </c>
      <c r="H1621" s="383" t="s">
        <v>835</v>
      </c>
      <c r="I1621" s="383">
        <v>100</v>
      </c>
      <c r="J1621" s="383">
        <v>63</v>
      </c>
      <c r="K1621" s="383" t="s">
        <v>835</v>
      </c>
      <c r="L1621" s="385"/>
      <c r="M1621" s="383">
        <v>63</v>
      </c>
      <c r="N1621" s="383" t="s">
        <v>835</v>
      </c>
      <c r="O1621" s="385"/>
      <c r="P1621" s="385"/>
      <c r="Q1621" s="386" t="s">
        <v>11</v>
      </c>
      <c r="R1621" s="383">
        <v>64</v>
      </c>
      <c r="S1621" s="383">
        <v>159</v>
      </c>
      <c r="T1621" s="386" t="s">
        <v>36</v>
      </c>
      <c r="U1621" s="386">
        <v>65</v>
      </c>
      <c r="V1621" s="386">
        <v>157</v>
      </c>
      <c r="W1621" s="386" t="s">
        <v>834</v>
      </c>
      <c r="X1621" s="383">
        <v>92</v>
      </c>
      <c r="Y1621" s="383">
        <v>63</v>
      </c>
      <c r="Z1621" s="386" t="s">
        <v>34</v>
      </c>
      <c r="AA1621" s="386">
        <v>92</v>
      </c>
      <c r="AB1621" s="386">
        <v>63</v>
      </c>
      <c r="AC1621" s="386" t="s">
        <v>11</v>
      </c>
      <c r="AD1621" s="383" t="s">
        <v>33</v>
      </c>
      <c r="AE1621" s="383" t="s">
        <v>36</v>
      </c>
      <c r="AF1621" s="383">
        <v>90</v>
      </c>
      <c r="AG1621" s="383" t="s">
        <v>681</v>
      </c>
      <c r="AH1621" s="383" t="s">
        <v>34</v>
      </c>
      <c r="AI1621" s="383" t="s">
        <v>36</v>
      </c>
      <c r="AJ1621" s="383" t="s">
        <v>3554</v>
      </c>
      <c r="AK1621" s="384" t="str">
        <f t="shared" si="51"/>
        <v>NO</v>
      </c>
      <c r="AL1621" s="384" t="str">
        <f t="shared" si="52"/>
        <v>Yes-AB</v>
      </c>
    </row>
    <row r="1622" spans="1:38" x14ac:dyDescent="0.25">
      <c r="A1622" s="381" t="s">
        <v>3224</v>
      </c>
      <c r="B1622" s="382" t="s">
        <v>698</v>
      </c>
      <c r="C1622" s="382" t="s">
        <v>30</v>
      </c>
      <c r="D1622" s="382" t="s">
        <v>699</v>
      </c>
      <c r="E1622" s="382" t="s">
        <v>836</v>
      </c>
      <c r="F1622" s="383">
        <v>100</v>
      </c>
      <c r="G1622" s="383">
        <v>40</v>
      </c>
      <c r="H1622" s="383" t="s">
        <v>835</v>
      </c>
      <c r="I1622" s="383"/>
      <c r="J1622" s="383">
        <v>21</v>
      </c>
      <c r="K1622" s="383" t="s">
        <v>11</v>
      </c>
      <c r="L1622" s="385"/>
      <c r="M1622" s="383">
        <v>21</v>
      </c>
      <c r="N1622" s="383" t="s">
        <v>11</v>
      </c>
      <c r="O1622" s="385"/>
      <c r="P1622" s="385">
        <v>1</v>
      </c>
      <c r="Q1622" s="386" t="s">
        <v>11</v>
      </c>
      <c r="R1622" s="383">
        <v>20</v>
      </c>
      <c r="S1622" s="383">
        <v>40</v>
      </c>
      <c r="T1622" s="386" t="s">
        <v>36</v>
      </c>
      <c r="U1622" s="386">
        <v>23</v>
      </c>
      <c r="V1622" s="386">
        <v>40</v>
      </c>
      <c r="W1622" s="386" t="s">
        <v>834</v>
      </c>
      <c r="X1622" s="383"/>
      <c r="Y1622" s="383">
        <v>19</v>
      </c>
      <c r="Z1622" s="386" t="s">
        <v>11</v>
      </c>
      <c r="AA1622" s="386"/>
      <c r="AB1622" s="386">
        <v>19</v>
      </c>
      <c r="AC1622" s="386" t="s">
        <v>11</v>
      </c>
      <c r="AD1622" s="383"/>
      <c r="AE1622" s="383" t="s">
        <v>36</v>
      </c>
      <c r="AF1622" s="383">
        <v>90</v>
      </c>
      <c r="AG1622" s="383" t="s">
        <v>681</v>
      </c>
      <c r="AH1622" s="383" t="s">
        <v>34</v>
      </c>
      <c r="AI1622" s="383" t="s">
        <v>34</v>
      </c>
      <c r="AJ1622" s="383" t="s">
        <v>3554</v>
      </c>
      <c r="AK1622" s="384" t="str">
        <f t="shared" si="51"/>
        <v>NO</v>
      </c>
      <c r="AL1622" s="384" t="str">
        <f t="shared" si="52"/>
        <v>NA</v>
      </c>
    </row>
    <row r="1623" spans="1:38" x14ac:dyDescent="0.25">
      <c r="A1623" s="381" t="s">
        <v>3224</v>
      </c>
      <c r="B1623" s="382" t="s">
        <v>700</v>
      </c>
      <c r="C1623" s="382" t="s">
        <v>30</v>
      </c>
      <c r="D1623" s="382" t="s">
        <v>701</v>
      </c>
      <c r="E1623" s="382" t="s">
        <v>836</v>
      </c>
      <c r="F1623" s="383">
        <v>100</v>
      </c>
      <c r="G1623" s="383">
        <v>113</v>
      </c>
      <c r="H1623" s="383" t="s">
        <v>835</v>
      </c>
      <c r="I1623" s="383">
        <v>100</v>
      </c>
      <c r="J1623" s="383">
        <v>63</v>
      </c>
      <c r="K1623" s="383" t="s">
        <v>835</v>
      </c>
      <c r="L1623" s="385"/>
      <c r="M1623" s="383">
        <v>61</v>
      </c>
      <c r="N1623" s="383" t="s">
        <v>11</v>
      </c>
      <c r="O1623" s="385"/>
      <c r="P1623" s="385">
        <v>28</v>
      </c>
      <c r="Q1623" s="386" t="s">
        <v>11</v>
      </c>
      <c r="R1623" s="383">
        <v>36</v>
      </c>
      <c r="S1623" s="383">
        <v>107</v>
      </c>
      <c r="T1623" s="386" t="s">
        <v>36</v>
      </c>
      <c r="U1623" s="386">
        <v>39</v>
      </c>
      <c r="V1623" s="386">
        <v>104</v>
      </c>
      <c r="W1623" s="386" t="s">
        <v>834</v>
      </c>
      <c r="X1623" s="383">
        <v>80</v>
      </c>
      <c r="Y1623" s="383">
        <v>56</v>
      </c>
      <c r="Z1623" s="386" t="s">
        <v>34</v>
      </c>
      <c r="AA1623" s="386">
        <v>81</v>
      </c>
      <c r="AB1623" s="386">
        <v>54</v>
      </c>
      <c r="AC1623" s="386" t="s">
        <v>11</v>
      </c>
      <c r="AD1623" s="383"/>
      <c r="AE1623" s="383" t="s">
        <v>36</v>
      </c>
      <c r="AF1623" s="383">
        <v>85</v>
      </c>
      <c r="AG1623" s="383" t="s">
        <v>681</v>
      </c>
      <c r="AH1623" s="383" t="s">
        <v>34</v>
      </c>
      <c r="AI1623" s="383" t="s">
        <v>34</v>
      </c>
      <c r="AJ1623" s="383" t="s">
        <v>3554</v>
      </c>
      <c r="AK1623" s="384" t="str">
        <f t="shared" si="51"/>
        <v>NO</v>
      </c>
      <c r="AL1623" s="384" t="str">
        <f t="shared" si="52"/>
        <v>Yes-AB</v>
      </c>
    </row>
    <row r="1624" spans="1:38" x14ac:dyDescent="0.25">
      <c r="A1624" s="381" t="s">
        <v>3224</v>
      </c>
      <c r="B1624" s="382" t="s">
        <v>702</v>
      </c>
      <c r="C1624" s="382" t="s">
        <v>30</v>
      </c>
      <c r="D1624" s="382" t="s">
        <v>703</v>
      </c>
      <c r="E1624" s="382" t="s">
        <v>836</v>
      </c>
      <c r="F1624" s="383">
        <v>100</v>
      </c>
      <c r="G1624" s="383">
        <v>159</v>
      </c>
      <c r="H1624" s="383" t="s">
        <v>835</v>
      </c>
      <c r="I1624" s="383">
        <v>100</v>
      </c>
      <c r="J1624" s="383">
        <v>67</v>
      </c>
      <c r="K1624" s="383" t="s">
        <v>835</v>
      </c>
      <c r="L1624" s="385"/>
      <c r="M1624" s="383">
        <v>65</v>
      </c>
      <c r="N1624" s="383" t="s">
        <v>835</v>
      </c>
      <c r="O1624" s="385"/>
      <c r="P1624" s="385">
        <v>1</v>
      </c>
      <c r="Q1624" s="386" t="s">
        <v>11</v>
      </c>
      <c r="R1624" s="383">
        <v>35</v>
      </c>
      <c r="S1624" s="383">
        <v>153</v>
      </c>
      <c r="T1624" s="386" t="s">
        <v>36</v>
      </c>
      <c r="U1624" s="386">
        <v>37</v>
      </c>
      <c r="V1624" s="386">
        <v>150</v>
      </c>
      <c r="W1624" s="386" t="s">
        <v>834</v>
      </c>
      <c r="X1624" s="383">
        <v>85</v>
      </c>
      <c r="Y1624" s="383">
        <v>62</v>
      </c>
      <c r="Z1624" s="386" t="s">
        <v>34</v>
      </c>
      <c r="AA1624" s="386">
        <v>89</v>
      </c>
      <c r="AB1624" s="386">
        <v>61</v>
      </c>
      <c r="AC1624" s="386" t="s">
        <v>11</v>
      </c>
      <c r="AD1624" s="383"/>
      <c r="AE1624" s="383" t="s">
        <v>36</v>
      </c>
      <c r="AF1624" s="383">
        <v>92</v>
      </c>
      <c r="AG1624" s="383" t="s">
        <v>681</v>
      </c>
      <c r="AH1624" s="383" t="s">
        <v>34</v>
      </c>
      <c r="AI1624" s="383" t="s">
        <v>34</v>
      </c>
      <c r="AJ1624" s="383" t="s">
        <v>3554</v>
      </c>
      <c r="AK1624" s="384" t="str">
        <f t="shared" si="51"/>
        <v>NO</v>
      </c>
      <c r="AL1624" s="384" t="str">
        <f t="shared" si="52"/>
        <v>Yes-AB</v>
      </c>
    </row>
    <row r="1625" spans="1:38" x14ac:dyDescent="0.25">
      <c r="A1625" s="381" t="s">
        <v>3224</v>
      </c>
      <c r="B1625" s="382" t="s">
        <v>877</v>
      </c>
      <c r="C1625" s="382" t="s">
        <v>30</v>
      </c>
      <c r="D1625" s="382" t="s">
        <v>2251</v>
      </c>
      <c r="E1625" s="382" t="s">
        <v>836</v>
      </c>
      <c r="F1625" s="383">
        <v>99</v>
      </c>
      <c r="G1625" s="383">
        <v>450</v>
      </c>
      <c r="H1625" s="383" t="s">
        <v>835</v>
      </c>
      <c r="I1625" s="383">
        <v>99</v>
      </c>
      <c r="J1625" s="383">
        <v>217</v>
      </c>
      <c r="K1625" s="383" t="s">
        <v>835</v>
      </c>
      <c r="L1625" s="385"/>
      <c r="M1625" s="383">
        <v>219</v>
      </c>
      <c r="N1625" s="383" t="s">
        <v>835</v>
      </c>
      <c r="O1625" s="385"/>
      <c r="P1625" s="385"/>
      <c r="Q1625" s="386" t="s">
        <v>11</v>
      </c>
      <c r="R1625" s="383">
        <v>42</v>
      </c>
      <c r="S1625" s="383">
        <v>427</v>
      </c>
      <c r="T1625" s="386" t="s">
        <v>36</v>
      </c>
      <c r="U1625" s="386">
        <v>43</v>
      </c>
      <c r="V1625" s="386">
        <v>409</v>
      </c>
      <c r="W1625" s="386" t="s">
        <v>834</v>
      </c>
      <c r="X1625" s="383">
        <v>70</v>
      </c>
      <c r="Y1625" s="383">
        <v>209</v>
      </c>
      <c r="Z1625" s="386" t="s">
        <v>36</v>
      </c>
      <c r="AA1625" s="386">
        <v>71</v>
      </c>
      <c r="AB1625" s="386">
        <v>201</v>
      </c>
      <c r="AC1625" s="386" t="s">
        <v>834</v>
      </c>
      <c r="AD1625" s="383" t="s">
        <v>57</v>
      </c>
      <c r="AE1625" s="383" t="s">
        <v>36</v>
      </c>
      <c r="AF1625" s="383">
        <v>77</v>
      </c>
      <c r="AG1625" s="383" t="s">
        <v>681</v>
      </c>
      <c r="AH1625" s="383" t="s">
        <v>36</v>
      </c>
      <c r="AI1625" s="383" t="s">
        <v>36</v>
      </c>
      <c r="AJ1625" s="383" t="s">
        <v>3554</v>
      </c>
      <c r="AK1625" s="384" t="str">
        <f t="shared" si="51"/>
        <v>NO</v>
      </c>
      <c r="AL1625" s="384" t="str">
        <f t="shared" si="52"/>
        <v>NO</v>
      </c>
    </row>
    <row r="1626" spans="1:38" x14ac:dyDescent="0.25">
      <c r="A1626" s="381" t="s">
        <v>3224</v>
      </c>
      <c r="B1626" s="382" t="s">
        <v>704</v>
      </c>
      <c r="C1626" s="382" t="s">
        <v>30</v>
      </c>
      <c r="D1626" s="382" t="s">
        <v>705</v>
      </c>
      <c r="E1626" s="382" t="s">
        <v>836</v>
      </c>
      <c r="F1626" s="383">
        <v>100</v>
      </c>
      <c r="G1626" s="383">
        <v>849</v>
      </c>
      <c r="H1626" s="383" t="s">
        <v>835</v>
      </c>
      <c r="I1626" s="383">
        <v>100</v>
      </c>
      <c r="J1626" s="383">
        <v>391</v>
      </c>
      <c r="K1626" s="383" t="s">
        <v>835</v>
      </c>
      <c r="L1626" s="385">
        <v>87</v>
      </c>
      <c r="M1626" s="383">
        <v>384</v>
      </c>
      <c r="N1626" s="383" t="s">
        <v>834</v>
      </c>
      <c r="O1626" s="385"/>
      <c r="P1626" s="385">
        <v>199</v>
      </c>
      <c r="Q1626" s="386" t="s">
        <v>11</v>
      </c>
      <c r="R1626" s="383">
        <v>32</v>
      </c>
      <c r="S1626" s="383">
        <v>763</v>
      </c>
      <c r="T1626" s="386" t="s">
        <v>36</v>
      </c>
      <c r="U1626" s="386">
        <v>37</v>
      </c>
      <c r="V1626" s="386">
        <v>749</v>
      </c>
      <c r="W1626" s="386" t="s">
        <v>834</v>
      </c>
      <c r="X1626" s="383">
        <v>62</v>
      </c>
      <c r="Y1626" s="383">
        <v>349</v>
      </c>
      <c r="Z1626" s="386" t="s">
        <v>36</v>
      </c>
      <c r="AA1626" s="386">
        <v>65</v>
      </c>
      <c r="AB1626" s="386">
        <v>344</v>
      </c>
      <c r="AC1626" s="386" t="s">
        <v>834</v>
      </c>
      <c r="AD1626" s="383"/>
      <c r="AE1626" s="383" t="s">
        <v>36</v>
      </c>
      <c r="AF1626" s="383">
        <v>77</v>
      </c>
      <c r="AG1626" s="383" t="s">
        <v>681</v>
      </c>
      <c r="AH1626" s="383" t="s">
        <v>34</v>
      </c>
      <c r="AI1626" s="383" t="s">
        <v>36</v>
      </c>
      <c r="AJ1626" s="383" t="s">
        <v>3554</v>
      </c>
      <c r="AK1626" s="384" t="str">
        <f t="shared" si="51"/>
        <v>NO</v>
      </c>
      <c r="AL1626" s="384" t="str">
        <f t="shared" si="52"/>
        <v>NO</v>
      </c>
    </row>
    <row r="1627" spans="1:38" x14ac:dyDescent="0.25">
      <c r="A1627" s="381" t="s">
        <v>3224</v>
      </c>
      <c r="B1627" s="382" t="s">
        <v>706</v>
      </c>
      <c r="C1627" s="382" t="s">
        <v>30</v>
      </c>
      <c r="D1627" s="382" t="s">
        <v>707</v>
      </c>
      <c r="E1627" s="382" t="s">
        <v>836</v>
      </c>
      <c r="F1627" s="383">
        <v>100</v>
      </c>
      <c r="G1627" s="383">
        <v>1155</v>
      </c>
      <c r="H1627" s="383" t="s">
        <v>835</v>
      </c>
      <c r="I1627" s="383">
        <v>98</v>
      </c>
      <c r="J1627" s="383">
        <v>579</v>
      </c>
      <c r="K1627" s="383" t="s">
        <v>835</v>
      </c>
      <c r="L1627" s="385">
        <v>93</v>
      </c>
      <c r="M1627" s="383">
        <v>555</v>
      </c>
      <c r="N1627" s="383" t="s">
        <v>835</v>
      </c>
      <c r="O1627" s="385">
        <v>67</v>
      </c>
      <c r="P1627" s="385">
        <v>416</v>
      </c>
      <c r="Q1627" s="386" t="s">
        <v>835</v>
      </c>
      <c r="R1627" s="383">
        <v>39</v>
      </c>
      <c r="S1627" s="383">
        <v>1062</v>
      </c>
      <c r="T1627" s="386" t="s">
        <v>36</v>
      </c>
      <c r="U1627" s="386">
        <v>40</v>
      </c>
      <c r="V1627" s="386">
        <v>1036</v>
      </c>
      <c r="W1627" s="386" t="s">
        <v>834</v>
      </c>
      <c r="X1627" s="383">
        <v>69</v>
      </c>
      <c r="Y1627" s="383">
        <v>539</v>
      </c>
      <c r="Z1627" s="386" t="s">
        <v>36</v>
      </c>
      <c r="AA1627" s="386">
        <v>69</v>
      </c>
      <c r="AB1627" s="386">
        <v>524</v>
      </c>
      <c r="AC1627" s="386" t="s">
        <v>834</v>
      </c>
      <c r="AD1627" s="383"/>
      <c r="AE1627" s="383" t="s">
        <v>36</v>
      </c>
      <c r="AF1627" s="383">
        <v>79</v>
      </c>
      <c r="AG1627" s="383" t="s">
        <v>681</v>
      </c>
      <c r="AH1627" s="383" t="s">
        <v>34</v>
      </c>
      <c r="AI1627" s="383" t="s">
        <v>36</v>
      </c>
      <c r="AJ1627" s="383" t="s">
        <v>3554</v>
      </c>
      <c r="AK1627" s="384" t="str">
        <f t="shared" si="51"/>
        <v>NO</v>
      </c>
      <c r="AL1627" s="384" t="str">
        <f t="shared" si="52"/>
        <v>NO</v>
      </c>
    </row>
    <row r="1628" spans="1:38" x14ac:dyDescent="0.25">
      <c r="A1628" s="381" t="s">
        <v>3224</v>
      </c>
      <c r="B1628" s="382" t="s">
        <v>878</v>
      </c>
      <c r="C1628" s="382" t="s">
        <v>30</v>
      </c>
      <c r="D1628" s="382" t="s">
        <v>2252</v>
      </c>
      <c r="E1628" s="382" t="s">
        <v>836</v>
      </c>
      <c r="F1628" s="383">
        <v>100</v>
      </c>
      <c r="G1628" s="383">
        <v>72</v>
      </c>
      <c r="H1628" s="383" t="s">
        <v>835</v>
      </c>
      <c r="I1628" s="383"/>
      <c r="J1628" s="383">
        <v>25</v>
      </c>
      <c r="K1628" s="383" t="s">
        <v>11</v>
      </c>
      <c r="L1628" s="385"/>
      <c r="M1628" s="383">
        <v>25</v>
      </c>
      <c r="N1628" s="383" t="s">
        <v>11</v>
      </c>
      <c r="O1628" s="385"/>
      <c r="P1628" s="385"/>
      <c r="Q1628" s="386" t="s">
        <v>11</v>
      </c>
      <c r="R1628" s="383">
        <v>40</v>
      </c>
      <c r="S1628" s="383">
        <v>67</v>
      </c>
      <c r="T1628" s="386" t="s">
        <v>36</v>
      </c>
      <c r="U1628" s="386">
        <v>42</v>
      </c>
      <c r="V1628" s="386">
        <v>62</v>
      </c>
      <c r="W1628" s="386" t="s">
        <v>834</v>
      </c>
      <c r="X1628" s="383"/>
      <c r="Y1628" s="383">
        <v>24</v>
      </c>
      <c r="Z1628" s="386" t="s">
        <v>11</v>
      </c>
      <c r="AA1628" s="386"/>
      <c r="AB1628" s="386">
        <v>22</v>
      </c>
      <c r="AC1628" s="386" t="s">
        <v>11</v>
      </c>
      <c r="AD1628" s="383" t="s">
        <v>104</v>
      </c>
      <c r="AE1628" s="383" t="s">
        <v>36</v>
      </c>
      <c r="AF1628" s="383">
        <v>97</v>
      </c>
      <c r="AG1628" s="383" t="s">
        <v>681</v>
      </c>
      <c r="AH1628" s="383" t="s">
        <v>36</v>
      </c>
      <c r="AI1628" s="383" t="s">
        <v>34</v>
      </c>
      <c r="AJ1628" s="383" t="s">
        <v>3554</v>
      </c>
      <c r="AK1628" s="384" t="str">
        <f t="shared" si="51"/>
        <v>NO</v>
      </c>
      <c r="AL1628" s="384" t="str">
        <f t="shared" si="52"/>
        <v>NA</v>
      </c>
    </row>
    <row r="1629" spans="1:38" x14ac:dyDescent="0.25">
      <c r="A1629" s="381" t="s">
        <v>3224</v>
      </c>
      <c r="B1629" s="382" t="s">
        <v>708</v>
      </c>
      <c r="C1629" s="382" t="s">
        <v>30</v>
      </c>
      <c r="D1629" s="382" t="s">
        <v>709</v>
      </c>
      <c r="E1629" s="382" t="s">
        <v>836</v>
      </c>
      <c r="F1629" s="383">
        <v>100</v>
      </c>
      <c r="G1629" s="383">
        <v>205</v>
      </c>
      <c r="H1629" s="383" t="s">
        <v>835</v>
      </c>
      <c r="I1629" s="383">
        <v>100</v>
      </c>
      <c r="J1629" s="383">
        <v>177</v>
      </c>
      <c r="K1629" s="383" t="s">
        <v>835</v>
      </c>
      <c r="L1629" s="385"/>
      <c r="M1629" s="383">
        <v>61</v>
      </c>
      <c r="N1629" s="383" t="s">
        <v>835</v>
      </c>
      <c r="O1629" s="385"/>
      <c r="P1629" s="385">
        <v>9</v>
      </c>
      <c r="Q1629" s="386" t="s">
        <v>11</v>
      </c>
      <c r="R1629" s="383">
        <v>78</v>
      </c>
      <c r="S1629" s="383">
        <v>204</v>
      </c>
      <c r="T1629" s="386" t="s">
        <v>34</v>
      </c>
      <c r="U1629" s="386">
        <v>79</v>
      </c>
      <c r="V1629" s="386">
        <v>197</v>
      </c>
      <c r="W1629" s="386" t="s">
        <v>835</v>
      </c>
      <c r="X1629" s="383">
        <v>89</v>
      </c>
      <c r="Y1629" s="383">
        <v>175</v>
      </c>
      <c r="Z1629" s="386" t="s">
        <v>34</v>
      </c>
      <c r="AA1629" s="386">
        <v>90</v>
      </c>
      <c r="AB1629" s="386">
        <v>169</v>
      </c>
      <c r="AC1629" s="386" t="s">
        <v>11</v>
      </c>
      <c r="AD1629" s="383"/>
      <c r="AE1629" s="383" t="s">
        <v>34</v>
      </c>
      <c r="AF1629" s="383">
        <v>100</v>
      </c>
      <c r="AG1629" s="383" t="s">
        <v>40</v>
      </c>
      <c r="AH1629" s="383" t="s">
        <v>34</v>
      </c>
      <c r="AI1629" s="383" t="s">
        <v>36</v>
      </c>
      <c r="AJ1629" s="383" t="s">
        <v>3554</v>
      </c>
      <c r="AK1629" s="384" t="str">
        <f t="shared" si="51"/>
        <v>Yes-GM</v>
      </c>
      <c r="AL1629" s="384" t="str">
        <f t="shared" si="52"/>
        <v>Yes-AB</v>
      </c>
    </row>
    <row r="1630" spans="1:38" x14ac:dyDescent="0.25">
      <c r="A1630" s="381" t="s">
        <v>3224</v>
      </c>
      <c r="B1630" s="382" t="s">
        <v>710</v>
      </c>
      <c r="C1630" s="382" t="s">
        <v>30</v>
      </c>
      <c r="D1630" s="382" t="s">
        <v>711</v>
      </c>
      <c r="E1630" s="382" t="s">
        <v>836</v>
      </c>
      <c r="F1630" s="383">
        <v>100</v>
      </c>
      <c r="G1630" s="383">
        <v>53</v>
      </c>
      <c r="H1630" s="383" t="s">
        <v>835</v>
      </c>
      <c r="I1630" s="383"/>
      <c r="J1630" s="383">
        <v>24</v>
      </c>
      <c r="K1630" s="383" t="s">
        <v>11</v>
      </c>
      <c r="L1630" s="385"/>
      <c r="M1630" s="383">
        <v>23</v>
      </c>
      <c r="N1630" s="383" t="s">
        <v>11</v>
      </c>
      <c r="O1630" s="385"/>
      <c r="P1630" s="385"/>
      <c r="Q1630" s="386" t="s">
        <v>11</v>
      </c>
      <c r="R1630" s="383">
        <v>31</v>
      </c>
      <c r="S1630" s="383">
        <v>52</v>
      </c>
      <c r="T1630" s="386" t="s">
        <v>36</v>
      </c>
      <c r="U1630" s="386">
        <v>35</v>
      </c>
      <c r="V1630" s="386">
        <v>48</v>
      </c>
      <c r="W1630" s="386" t="s">
        <v>834</v>
      </c>
      <c r="X1630" s="383"/>
      <c r="Y1630" s="383">
        <v>23</v>
      </c>
      <c r="Z1630" s="386" t="s">
        <v>11</v>
      </c>
      <c r="AA1630" s="386"/>
      <c r="AB1630" s="386">
        <v>22</v>
      </c>
      <c r="AC1630" s="386" t="s">
        <v>11</v>
      </c>
      <c r="AD1630" s="383"/>
      <c r="AE1630" s="383" t="s">
        <v>36</v>
      </c>
      <c r="AF1630" s="383">
        <v>87</v>
      </c>
      <c r="AG1630" s="383" t="s">
        <v>681</v>
      </c>
      <c r="AH1630" s="383" t="s">
        <v>34</v>
      </c>
      <c r="AI1630" s="383" t="s">
        <v>36</v>
      </c>
      <c r="AJ1630" s="383" t="s">
        <v>3554</v>
      </c>
      <c r="AK1630" s="384" t="str">
        <f t="shared" si="51"/>
        <v>NO</v>
      </c>
      <c r="AL1630" s="384" t="str">
        <f t="shared" si="52"/>
        <v>NA</v>
      </c>
    </row>
    <row r="1631" spans="1:38" x14ac:dyDescent="0.25">
      <c r="A1631" s="381" t="s">
        <v>3224</v>
      </c>
      <c r="B1631" s="382" t="s">
        <v>879</v>
      </c>
      <c r="C1631" s="382" t="s">
        <v>30</v>
      </c>
      <c r="D1631" s="382" t="s">
        <v>2253</v>
      </c>
      <c r="E1631" s="382" t="s">
        <v>836</v>
      </c>
      <c r="F1631" s="383">
        <v>100</v>
      </c>
      <c r="G1631" s="383">
        <v>35</v>
      </c>
      <c r="H1631" s="383" t="s">
        <v>835</v>
      </c>
      <c r="I1631" s="383"/>
      <c r="J1631" s="383">
        <v>17</v>
      </c>
      <c r="K1631" s="383" t="s">
        <v>11</v>
      </c>
      <c r="L1631" s="385"/>
      <c r="M1631" s="383">
        <v>17</v>
      </c>
      <c r="N1631" s="383" t="s">
        <v>11</v>
      </c>
      <c r="O1631" s="385"/>
      <c r="P1631" s="385"/>
      <c r="Q1631" s="386" t="s">
        <v>11</v>
      </c>
      <c r="R1631" s="383">
        <v>18</v>
      </c>
      <c r="S1631" s="383">
        <v>34</v>
      </c>
      <c r="T1631" s="386" t="s">
        <v>36</v>
      </c>
      <c r="U1631" s="386">
        <v>21</v>
      </c>
      <c r="V1631" s="386">
        <v>33</v>
      </c>
      <c r="W1631" s="386" t="s">
        <v>834</v>
      </c>
      <c r="X1631" s="383"/>
      <c r="Y1631" s="383">
        <v>17</v>
      </c>
      <c r="Z1631" s="386" t="s">
        <v>11</v>
      </c>
      <c r="AA1631" s="386"/>
      <c r="AB1631" s="386">
        <v>17</v>
      </c>
      <c r="AC1631" s="386" t="s">
        <v>11</v>
      </c>
      <c r="AD1631" s="383"/>
      <c r="AE1631" s="383" t="s">
        <v>36</v>
      </c>
      <c r="AF1631" s="383">
        <v>90</v>
      </c>
      <c r="AG1631" s="383" t="s">
        <v>681</v>
      </c>
      <c r="AH1631" s="383" t="s">
        <v>34</v>
      </c>
      <c r="AI1631" s="383" t="s">
        <v>34</v>
      </c>
      <c r="AJ1631" s="383" t="s">
        <v>3554</v>
      </c>
      <c r="AK1631" s="384" t="str">
        <f t="shared" si="51"/>
        <v>NO</v>
      </c>
      <c r="AL1631" s="384" t="str">
        <f t="shared" si="52"/>
        <v>NA</v>
      </c>
    </row>
    <row r="1632" spans="1:38" x14ac:dyDescent="0.25">
      <c r="A1632" s="381" t="s">
        <v>3224</v>
      </c>
      <c r="B1632" s="382" t="s">
        <v>880</v>
      </c>
      <c r="C1632" s="382" t="s">
        <v>30</v>
      </c>
      <c r="D1632" s="382" t="s">
        <v>2254</v>
      </c>
      <c r="E1632" s="382" t="s">
        <v>836</v>
      </c>
      <c r="F1632" s="383">
        <v>100</v>
      </c>
      <c r="G1632" s="383">
        <v>118</v>
      </c>
      <c r="H1632" s="383" t="s">
        <v>835</v>
      </c>
      <c r="I1632" s="383">
        <v>100</v>
      </c>
      <c r="J1632" s="383">
        <v>98</v>
      </c>
      <c r="K1632" s="383" t="s">
        <v>835</v>
      </c>
      <c r="L1632" s="385">
        <v>93</v>
      </c>
      <c r="M1632" s="383">
        <v>41</v>
      </c>
      <c r="N1632" s="383" t="s">
        <v>835</v>
      </c>
      <c r="O1632" s="385"/>
      <c r="P1632" s="385"/>
      <c r="Q1632" s="386" t="s">
        <v>11</v>
      </c>
      <c r="R1632" s="383">
        <v>67</v>
      </c>
      <c r="S1632" s="383">
        <v>114</v>
      </c>
      <c r="T1632" s="386" t="s">
        <v>36</v>
      </c>
      <c r="U1632" s="386">
        <v>65</v>
      </c>
      <c r="V1632" s="386">
        <v>110</v>
      </c>
      <c r="W1632" s="386" t="s">
        <v>834</v>
      </c>
      <c r="X1632" s="383">
        <v>68</v>
      </c>
      <c r="Y1632" s="383">
        <v>94</v>
      </c>
      <c r="Z1632" s="386" t="s">
        <v>34</v>
      </c>
      <c r="AA1632" s="386">
        <v>68</v>
      </c>
      <c r="AB1632" s="386">
        <v>90</v>
      </c>
      <c r="AC1632" s="386" t="s">
        <v>11</v>
      </c>
      <c r="AD1632" s="383"/>
      <c r="AE1632" s="383" t="s">
        <v>36</v>
      </c>
      <c r="AF1632" s="383">
        <v>82</v>
      </c>
      <c r="AG1632" s="383" t="s">
        <v>40</v>
      </c>
      <c r="AH1632" s="383" t="s">
        <v>36</v>
      </c>
      <c r="AI1632" s="383" t="s">
        <v>34</v>
      </c>
      <c r="AJ1632" s="383" t="s">
        <v>3554</v>
      </c>
      <c r="AK1632" s="384" t="str">
        <f t="shared" si="51"/>
        <v>NO</v>
      </c>
      <c r="AL1632" s="384" t="str">
        <f t="shared" si="52"/>
        <v>Yes-SH</v>
      </c>
    </row>
    <row r="1633" spans="1:38" x14ac:dyDescent="0.25">
      <c r="A1633" s="381" t="s">
        <v>3224</v>
      </c>
      <c r="B1633" s="382" t="s">
        <v>882</v>
      </c>
      <c r="C1633" s="382" t="s">
        <v>30</v>
      </c>
      <c r="D1633" s="382" t="s">
        <v>2327</v>
      </c>
      <c r="E1633" s="382" t="s">
        <v>836</v>
      </c>
      <c r="F1633" s="383">
        <v>78</v>
      </c>
      <c r="G1633" s="383">
        <v>98</v>
      </c>
      <c r="H1633" s="383" t="s">
        <v>834</v>
      </c>
      <c r="I1633" s="383">
        <v>81</v>
      </c>
      <c r="J1633" s="383">
        <v>52</v>
      </c>
      <c r="K1633" s="383" t="s">
        <v>834</v>
      </c>
      <c r="L1633" s="385"/>
      <c r="M1633" s="383">
        <v>27</v>
      </c>
      <c r="N1633" s="383" t="s">
        <v>11</v>
      </c>
      <c r="O1633" s="385"/>
      <c r="P1633" s="385">
        <v>46</v>
      </c>
      <c r="Q1633" s="386" t="s">
        <v>11</v>
      </c>
      <c r="R1633" s="383"/>
      <c r="S1633" s="383">
        <v>30</v>
      </c>
      <c r="T1633" s="386" t="s">
        <v>36</v>
      </c>
      <c r="U1633" s="386"/>
      <c r="V1633" s="386">
        <v>26</v>
      </c>
      <c r="W1633" s="386" t="s">
        <v>11</v>
      </c>
      <c r="X1633" s="383"/>
      <c r="Y1633" s="383">
        <v>22</v>
      </c>
      <c r="Z1633" s="386" t="s">
        <v>11</v>
      </c>
      <c r="AA1633" s="386"/>
      <c r="AB1633" s="386">
        <v>19</v>
      </c>
      <c r="AC1633" s="386" t="s">
        <v>11</v>
      </c>
      <c r="AD1633" s="383"/>
      <c r="AE1633" s="383" t="s">
        <v>36</v>
      </c>
      <c r="AF1633" s="383">
        <v>67</v>
      </c>
      <c r="AG1633" s="383" t="s">
        <v>681</v>
      </c>
      <c r="AH1633" s="383" t="s">
        <v>34</v>
      </c>
      <c r="AI1633" s="383" t="s">
        <v>34</v>
      </c>
      <c r="AJ1633" s="383" t="s">
        <v>3554</v>
      </c>
      <c r="AK1633" s="384" t="str">
        <f t="shared" si="51"/>
        <v>NO</v>
      </c>
      <c r="AL1633" s="384" t="str">
        <f t="shared" si="52"/>
        <v>NA</v>
      </c>
    </row>
    <row r="1634" spans="1:38" x14ac:dyDescent="0.25">
      <c r="A1634" s="381" t="s">
        <v>3224</v>
      </c>
      <c r="B1634" s="382" t="s">
        <v>883</v>
      </c>
      <c r="C1634" s="382" t="s">
        <v>30</v>
      </c>
      <c r="D1634" s="382" t="s">
        <v>2328</v>
      </c>
      <c r="E1634" s="382" t="s">
        <v>836</v>
      </c>
      <c r="F1634" s="383">
        <v>79</v>
      </c>
      <c r="G1634" s="383">
        <v>93</v>
      </c>
      <c r="H1634" s="383" t="s">
        <v>834</v>
      </c>
      <c r="I1634" s="383">
        <v>85</v>
      </c>
      <c r="J1634" s="383">
        <v>50</v>
      </c>
      <c r="K1634" s="383" t="s">
        <v>834</v>
      </c>
      <c r="L1634" s="385">
        <v>92</v>
      </c>
      <c r="M1634" s="383">
        <v>36</v>
      </c>
      <c r="N1634" s="383" t="s">
        <v>835</v>
      </c>
      <c r="O1634" s="385"/>
      <c r="P1634" s="385">
        <v>94</v>
      </c>
      <c r="Q1634" s="386" t="s">
        <v>11</v>
      </c>
      <c r="R1634" s="383"/>
      <c r="S1634" s="383">
        <v>61</v>
      </c>
      <c r="T1634" s="386" t="s">
        <v>36</v>
      </c>
      <c r="U1634" s="386"/>
      <c r="V1634" s="386">
        <v>54</v>
      </c>
      <c r="W1634" s="386" t="s">
        <v>11</v>
      </c>
      <c r="X1634" s="383">
        <v>22</v>
      </c>
      <c r="Y1634" s="383">
        <v>36</v>
      </c>
      <c r="Z1634" s="386" t="s">
        <v>36</v>
      </c>
      <c r="AA1634" s="386">
        <v>26</v>
      </c>
      <c r="AB1634" s="386">
        <v>31</v>
      </c>
      <c r="AC1634" s="386" t="s">
        <v>11</v>
      </c>
      <c r="AD1634" s="383"/>
      <c r="AE1634" s="383" t="s">
        <v>36</v>
      </c>
      <c r="AF1634" s="383">
        <v>64</v>
      </c>
      <c r="AG1634" s="383" t="s">
        <v>681</v>
      </c>
      <c r="AH1634" s="383" t="s">
        <v>34</v>
      </c>
      <c r="AI1634" s="383" t="s">
        <v>34</v>
      </c>
      <c r="AJ1634" s="383" t="s">
        <v>3554</v>
      </c>
      <c r="AK1634" s="384" t="str">
        <f t="shared" si="51"/>
        <v>NO</v>
      </c>
      <c r="AL1634" s="384" t="str">
        <f t="shared" si="52"/>
        <v>NO</v>
      </c>
    </row>
    <row r="1635" spans="1:38" x14ac:dyDescent="0.25">
      <c r="A1635" s="381" t="s">
        <v>3224</v>
      </c>
      <c r="B1635" s="382" t="s">
        <v>712</v>
      </c>
      <c r="C1635" s="382" t="s">
        <v>30</v>
      </c>
      <c r="D1635" s="382" t="s">
        <v>713</v>
      </c>
      <c r="E1635" s="382" t="s">
        <v>836</v>
      </c>
      <c r="F1635" s="383">
        <v>100</v>
      </c>
      <c r="G1635" s="383">
        <v>1126</v>
      </c>
      <c r="H1635" s="383" t="s">
        <v>835</v>
      </c>
      <c r="I1635" s="383">
        <v>100</v>
      </c>
      <c r="J1635" s="383">
        <v>566</v>
      </c>
      <c r="K1635" s="383" t="s">
        <v>835</v>
      </c>
      <c r="L1635" s="385">
        <v>94</v>
      </c>
      <c r="M1635" s="383">
        <v>545</v>
      </c>
      <c r="N1635" s="383" t="s">
        <v>835</v>
      </c>
      <c r="O1635" s="385">
        <v>74</v>
      </c>
      <c r="P1635" s="385">
        <v>431</v>
      </c>
      <c r="Q1635" s="386" t="s">
        <v>835</v>
      </c>
      <c r="R1635" s="383">
        <v>34</v>
      </c>
      <c r="S1635" s="383">
        <v>1021</v>
      </c>
      <c r="T1635" s="386" t="s">
        <v>36</v>
      </c>
      <c r="U1635" s="386">
        <v>37</v>
      </c>
      <c r="V1635" s="386">
        <v>982</v>
      </c>
      <c r="W1635" s="386" t="s">
        <v>834</v>
      </c>
      <c r="X1635" s="383">
        <v>73</v>
      </c>
      <c r="Y1635" s="383">
        <v>506</v>
      </c>
      <c r="Z1635" s="386" t="s">
        <v>34</v>
      </c>
      <c r="AA1635" s="386">
        <v>76</v>
      </c>
      <c r="AB1635" s="386">
        <v>487</v>
      </c>
      <c r="AC1635" s="386" t="s">
        <v>11</v>
      </c>
      <c r="AD1635" s="383"/>
      <c r="AE1635" s="383" t="s">
        <v>36</v>
      </c>
      <c r="AF1635" s="383">
        <v>85</v>
      </c>
      <c r="AG1635" s="383" t="s">
        <v>681</v>
      </c>
      <c r="AH1635" s="383" t="s">
        <v>34</v>
      </c>
      <c r="AI1635" s="383" t="s">
        <v>36</v>
      </c>
      <c r="AJ1635" s="383" t="s">
        <v>3554</v>
      </c>
      <c r="AK1635" s="384" t="str">
        <f t="shared" si="51"/>
        <v>NO</v>
      </c>
      <c r="AL1635" s="384" t="str">
        <f t="shared" si="52"/>
        <v>Yes-SH</v>
      </c>
    </row>
    <row r="1636" spans="1:38" x14ac:dyDescent="0.25">
      <c r="A1636" s="381" t="s">
        <v>3224</v>
      </c>
      <c r="B1636" s="382" t="s">
        <v>714</v>
      </c>
      <c r="C1636" s="382" t="s">
        <v>30</v>
      </c>
      <c r="D1636" s="382" t="s">
        <v>2255</v>
      </c>
      <c r="E1636" s="382" t="s">
        <v>836</v>
      </c>
      <c r="F1636" s="383">
        <v>100</v>
      </c>
      <c r="G1636" s="383">
        <v>101</v>
      </c>
      <c r="H1636" s="383" t="s">
        <v>835</v>
      </c>
      <c r="I1636" s="383">
        <v>100</v>
      </c>
      <c r="J1636" s="383">
        <v>61</v>
      </c>
      <c r="K1636" s="383" t="s">
        <v>835</v>
      </c>
      <c r="L1636" s="385"/>
      <c r="M1636" s="383">
        <v>61</v>
      </c>
      <c r="N1636" s="383" t="s">
        <v>835</v>
      </c>
      <c r="O1636" s="385"/>
      <c r="P1636" s="385">
        <v>28</v>
      </c>
      <c r="Q1636" s="386" t="s">
        <v>11</v>
      </c>
      <c r="R1636" s="383">
        <v>71</v>
      </c>
      <c r="S1636" s="383">
        <v>101</v>
      </c>
      <c r="T1636" s="386" t="s">
        <v>36</v>
      </c>
      <c r="U1636" s="386">
        <v>73</v>
      </c>
      <c r="V1636" s="386">
        <v>100</v>
      </c>
      <c r="W1636" s="386" t="s">
        <v>834</v>
      </c>
      <c r="X1636" s="383">
        <v>92</v>
      </c>
      <c r="Y1636" s="383">
        <v>61</v>
      </c>
      <c r="Z1636" s="386" t="s">
        <v>34</v>
      </c>
      <c r="AA1636" s="386">
        <v>92</v>
      </c>
      <c r="AB1636" s="386">
        <v>61</v>
      </c>
      <c r="AC1636" s="386" t="s">
        <v>11</v>
      </c>
      <c r="AD1636" s="383"/>
      <c r="AE1636" s="383" t="s">
        <v>36</v>
      </c>
      <c r="AF1636" s="383">
        <v>97</v>
      </c>
      <c r="AG1636" s="383" t="s">
        <v>681</v>
      </c>
      <c r="AH1636" s="383" t="s">
        <v>36</v>
      </c>
      <c r="AI1636" s="383" t="s">
        <v>36</v>
      </c>
      <c r="AJ1636" s="383" t="s">
        <v>3554</v>
      </c>
      <c r="AK1636" s="384" t="str">
        <f t="shared" si="51"/>
        <v>NO</v>
      </c>
      <c r="AL1636" s="384" t="str">
        <f t="shared" si="52"/>
        <v>Yes-AB</v>
      </c>
    </row>
    <row r="1637" spans="1:38" x14ac:dyDescent="0.25">
      <c r="A1637" s="381" t="s">
        <v>3224</v>
      </c>
      <c r="B1637" s="382" t="s">
        <v>715</v>
      </c>
      <c r="C1637" s="382" t="s">
        <v>30</v>
      </c>
      <c r="D1637" s="382" t="s">
        <v>716</v>
      </c>
      <c r="E1637" s="382" t="s">
        <v>836</v>
      </c>
      <c r="F1637" s="383">
        <v>100</v>
      </c>
      <c r="G1637" s="383">
        <v>703</v>
      </c>
      <c r="H1637" s="383" t="s">
        <v>835</v>
      </c>
      <c r="I1637" s="383">
        <v>100</v>
      </c>
      <c r="J1637" s="383">
        <v>340</v>
      </c>
      <c r="K1637" s="383" t="s">
        <v>835</v>
      </c>
      <c r="L1637" s="385"/>
      <c r="M1637" s="383">
        <v>332</v>
      </c>
      <c r="N1637" s="383" t="s">
        <v>835</v>
      </c>
      <c r="O1637" s="385"/>
      <c r="P1637" s="385">
        <v>231</v>
      </c>
      <c r="Q1637" s="386" t="s">
        <v>835</v>
      </c>
      <c r="R1637" s="383">
        <v>66</v>
      </c>
      <c r="S1637" s="383">
        <v>701</v>
      </c>
      <c r="T1637" s="386" t="s">
        <v>36</v>
      </c>
      <c r="U1637" s="386">
        <v>66</v>
      </c>
      <c r="V1637" s="386">
        <v>690</v>
      </c>
      <c r="W1637" s="386" t="s">
        <v>834</v>
      </c>
      <c r="X1637" s="383">
        <v>84</v>
      </c>
      <c r="Y1637" s="383">
        <v>338</v>
      </c>
      <c r="Z1637" s="386" t="s">
        <v>34</v>
      </c>
      <c r="AA1637" s="386">
        <v>84</v>
      </c>
      <c r="AB1637" s="386">
        <v>338</v>
      </c>
      <c r="AC1637" s="386" t="s">
        <v>11</v>
      </c>
      <c r="AD1637" s="383"/>
      <c r="AE1637" s="383" t="s">
        <v>36</v>
      </c>
      <c r="AF1637" s="383">
        <v>87</v>
      </c>
      <c r="AG1637" s="383" t="s">
        <v>681</v>
      </c>
      <c r="AH1637" s="383" t="s">
        <v>36</v>
      </c>
      <c r="AI1637" s="383" t="s">
        <v>36</v>
      </c>
      <c r="AJ1637" s="383" t="s">
        <v>3554</v>
      </c>
      <c r="AK1637" s="384" t="str">
        <f t="shared" si="51"/>
        <v>NO</v>
      </c>
      <c r="AL1637" s="384" t="str">
        <f t="shared" si="52"/>
        <v>Yes-AB</v>
      </c>
    </row>
    <row r="1638" spans="1:38" x14ac:dyDescent="0.25">
      <c r="A1638" s="381" t="s">
        <v>3224</v>
      </c>
      <c r="B1638" s="382" t="s">
        <v>717</v>
      </c>
      <c r="C1638" s="382" t="s">
        <v>30</v>
      </c>
      <c r="D1638" s="382" t="s">
        <v>718</v>
      </c>
      <c r="E1638" s="382" t="s">
        <v>836</v>
      </c>
      <c r="F1638" s="383">
        <v>99</v>
      </c>
      <c r="G1638" s="383">
        <v>1267</v>
      </c>
      <c r="H1638" s="383" t="s">
        <v>835</v>
      </c>
      <c r="I1638" s="383">
        <v>99</v>
      </c>
      <c r="J1638" s="383">
        <v>603</v>
      </c>
      <c r="K1638" s="383" t="s">
        <v>835</v>
      </c>
      <c r="L1638" s="385">
        <v>85</v>
      </c>
      <c r="M1638" s="383">
        <v>572</v>
      </c>
      <c r="N1638" s="383" t="s">
        <v>834</v>
      </c>
      <c r="O1638" s="385">
        <v>76</v>
      </c>
      <c r="P1638" s="385">
        <v>632</v>
      </c>
      <c r="Q1638" s="386" t="s">
        <v>835</v>
      </c>
      <c r="R1638" s="383">
        <v>33</v>
      </c>
      <c r="S1638" s="383">
        <v>1143</v>
      </c>
      <c r="T1638" s="386" t="s">
        <v>36</v>
      </c>
      <c r="U1638" s="386">
        <v>33</v>
      </c>
      <c r="V1638" s="386">
        <v>1118</v>
      </c>
      <c r="W1638" s="386" t="s">
        <v>834</v>
      </c>
      <c r="X1638" s="383">
        <v>64</v>
      </c>
      <c r="Y1638" s="383">
        <v>546</v>
      </c>
      <c r="Z1638" s="386" t="s">
        <v>36</v>
      </c>
      <c r="AA1638" s="386">
        <v>66</v>
      </c>
      <c r="AB1638" s="386">
        <v>531</v>
      </c>
      <c r="AC1638" s="386" t="s">
        <v>834</v>
      </c>
      <c r="AD1638" s="383"/>
      <c r="AE1638" s="383" t="s">
        <v>36</v>
      </c>
      <c r="AF1638" s="383">
        <v>74</v>
      </c>
      <c r="AG1638" s="383" t="s">
        <v>681</v>
      </c>
      <c r="AH1638" s="383" t="s">
        <v>34</v>
      </c>
      <c r="AI1638" s="383" t="s">
        <v>36</v>
      </c>
      <c r="AJ1638" s="383" t="s">
        <v>3554</v>
      </c>
      <c r="AK1638" s="384" t="str">
        <f t="shared" si="51"/>
        <v>NO</v>
      </c>
      <c r="AL1638" s="384" t="str">
        <f t="shared" si="52"/>
        <v>NO</v>
      </c>
    </row>
    <row r="1639" spans="1:38" x14ac:dyDescent="0.25">
      <c r="A1639" s="381" t="s">
        <v>3224</v>
      </c>
      <c r="B1639" s="382" t="s">
        <v>719</v>
      </c>
      <c r="C1639" s="382" t="s">
        <v>30</v>
      </c>
      <c r="D1639" s="382" t="s">
        <v>720</v>
      </c>
      <c r="E1639" s="382" t="s">
        <v>836</v>
      </c>
      <c r="F1639" s="383">
        <v>99</v>
      </c>
      <c r="G1639" s="383">
        <v>1280</v>
      </c>
      <c r="H1639" s="383" t="s">
        <v>835</v>
      </c>
      <c r="I1639" s="383">
        <v>99</v>
      </c>
      <c r="J1639" s="383">
        <v>580</v>
      </c>
      <c r="K1639" s="383" t="s">
        <v>835</v>
      </c>
      <c r="L1639" s="385">
        <v>94</v>
      </c>
      <c r="M1639" s="383">
        <v>574</v>
      </c>
      <c r="N1639" s="383" t="s">
        <v>835</v>
      </c>
      <c r="O1639" s="385">
        <v>81</v>
      </c>
      <c r="P1639" s="385">
        <v>445</v>
      </c>
      <c r="Q1639" s="386" t="s">
        <v>835</v>
      </c>
      <c r="R1639" s="383">
        <v>51</v>
      </c>
      <c r="S1639" s="383">
        <v>1201</v>
      </c>
      <c r="T1639" s="386" t="s">
        <v>36</v>
      </c>
      <c r="U1639" s="386">
        <v>53</v>
      </c>
      <c r="V1639" s="386">
        <v>1172</v>
      </c>
      <c r="W1639" s="386" t="s">
        <v>834</v>
      </c>
      <c r="X1639" s="383">
        <v>80</v>
      </c>
      <c r="Y1639" s="383">
        <v>550</v>
      </c>
      <c r="Z1639" s="386" t="s">
        <v>34</v>
      </c>
      <c r="AA1639" s="386">
        <v>81</v>
      </c>
      <c r="AB1639" s="386">
        <v>538</v>
      </c>
      <c r="AC1639" s="386" t="s">
        <v>11</v>
      </c>
      <c r="AD1639" s="383"/>
      <c r="AE1639" s="383" t="s">
        <v>36</v>
      </c>
      <c r="AF1639" s="383">
        <v>87</v>
      </c>
      <c r="AG1639" s="383" t="s">
        <v>681</v>
      </c>
      <c r="AH1639" s="383" t="s">
        <v>36</v>
      </c>
      <c r="AI1639" s="383" t="s">
        <v>36</v>
      </c>
      <c r="AJ1639" s="383" t="s">
        <v>3554</v>
      </c>
      <c r="AK1639" s="384" t="str">
        <f t="shared" si="51"/>
        <v>NO</v>
      </c>
      <c r="AL1639" s="384" t="str">
        <f t="shared" si="52"/>
        <v>Yes-AB</v>
      </c>
    </row>
    <row r="1640" spans="1:38" x14ac:dyDescent="0.25">
      <c r="A1640" s="381" t="s">
        <v>3224</v>
      </c>
      <c r="B1640" s="382" t="s">
        <v>721</v>
      </c>
      <c r="C1640" s="382" t="s">
        <v>30</v>
      </c>
      <c r="D1640" s="382" t="s">
        <v>722</v>
      </c>
      <c r="E1640" s="382" t="s">
        <v>836</v>
      </c>
      <c r="F1640" s="383">
        <v>99</v>
      </c>
      <c r="G1640" s="383">
        <v>745</v>
      </c>
      <c r="H1640" s="383" t="s">
        <v>835</v>
      </c>
      <c r="I1640" s="383">
        <v>99</v>
      </c>
      <c r="J1640" s="383">
        <v>363</v>
      </c>
      <c r="K1640" s="383" t="s">
        <v>835</v>
      </c>
      <c r="L1640" s="385">
        <v>88</v>
      </c>
      <c r="M1640" s="383">
        <v>367</v>
      </c>
      <c r="N1640" s="383" t="s">
        <v>834</v>
      </c>
      <c r="O1640" s="385">
        <v>69</v>
      </c>
      <c r="P1640" s="385">
        <v>335</v>
      </c>
      <c r="Q1640" s="386" t="s">
        <v>835</v>
      </c>
      <c r="R1640" s="383">
        <v>27</v>
      </c>
      <c r="S1640" s="383">
        <v>659</v>
      </c>
      <c r="T1640" s="386" t="s">
        <v>36</v>
      </c>
      <c r="U1640" s="386">
        <v>27</v>
      </c>
      <c r="V1640" s="386">
        <v>635</v>
      </c>
      <c r="W1640" s="386" t="s">
        <v>834</v>
      </c>
      <c r="X1640" s="383">
        <v>54</v>
      </c>
      <c r="Y1640" s="383">
        <v>341</v>
      </c>
      <c r="Z1640" s="386" t="s">
        <v>36</v>
      </c>
      <c r="AA1640" s="386">
        <v>56</v>
      </c>
      <c r="AB1640" s="386">
        <v>330</v>
      </c>
      <c r="AC1640" s="386" t="s">
        <v>834</v>
      </c>
      <c r="AD1640" s="383"/>
      <c r="AE1640" s="383" t="s">
        <v>36</v>
      </c>
      <c r="AF1640" s="383">
        <v>74</v>
      </c>
      <c r="AG1640" s="383" t="s">
        <v>681</v>
      </c>
      <c r="AH1640" s="383" t="s">
        <v>34</v>
      </c>
      <c r="AI1640" s="383" t="s">
        <v>36</v>
      </c>
      <c r="AJ1640" s="383" t="s">
        <v>3554</v>
      </c>
      <c r="AK1640" s="384" t="str">
        <f t="shared" si="51"/>
        <v>NO</v>
      </c>
      <c r="AL1640" s="384" t="str">
        <f t="shared" si="52"/>
        <v>NO</v>
      </c>
    </row>
    <row r="1641" spans="1:38" x14ac:dyDescent="0.25">
      <c r="A1641" s="381" t="s">
        <v>3224</v>
      </c>
      <c r="B1641" s="382" t="s">
        <v>723</v>
      </c>
      <c r="C1641" s="382" t="s">
        <v>30</v>
      </c>
      <c r="D1641" s="382" t="s">
        <v>724</v>
      </c>
      <c r="E1641" s="382" t="s">
        <v>836</v>
      </c>
      <c r="F1641" s="383">
        <v>99</v>
      </c>
      <c r="G1641" s="383">
        <v>730</v>
      </c>
      <c r="H1641" s="383" t="s">
        <v>835</v>
      </c>
      <c r="I1641" s="383">
        <v>99</v>
      </c>
      <c r="J1641" s="383">
        <v>303</v>
      </c>
      <c r="K1641" s="383" t="s">
        <v>835</v>
      </c>
      <c r="L1641" s="385">
        <v>91</v>
      </c>
      <c r="M1641" s="383">
        <v>301</v>
      </c>
      <c r="N1641" s="383" t="s">
        <v>835</v>
      </c>
      <c r="O1641" s="385">
        <v>86</v>
      </c>
      <c r="P1641" s="385">
        <v>235</v>
      </c>
      <c r="Q1641" s="386" t="s">
        <v>835</v>
      </c>
      <c r="R1641" s="383">
        <v>44</v>
      </c>
      <c r="S1641" s="383">
        <v>691</v>
      </c>
      <c r="T1641" s="386" t="s">
        <v>36</v>
      </c>
      <c r="U1641" s="386">
        <v>45</v>
      </c>
      <c r="V1641" s="386">
        <v>660</v>
      </c>
      <c r="W1641" s="386" t="s">
        <v>834</v>
      </c>
      <c r="X1641" s="383">
        <v>74</v>
      </c>
      <c r="Y1641" s="383">
        <v>284</v>
      </c>
      <c r="Z1641" s="386" t="s">
        <v>34</v>
      </c>
      <c r="AA1641" s="386">
        <v>76</v>
      </c>
      <c r="AB1641" s="386">
        <v>277</v>
      </c>
      <c r="AC1641" s="386" t="s">
        <v>11</v>
      </c>
      <c r="AD1641" s="383"/>
      <c r="AE1641" s="383" t="s">
        <v>36</v>
      </c>
      <c r="AF1641" s="383">
        <v>87</v>
      </c>
      <c r="AG1641" s="383" t="s">
        <v>681</v>
      </c>
      <c r="AH1641" s="383" t="s">
        <v>36</v>
      </c>
      <c r="AI1641" s="383" t="s">
        <v>36</v>
      </c>
      <c r="AJ1641" s="383" t="s">
        <v>3554</v>
      </c>
      <c r="AK1641" s="384" t="str">
        <f t="shared" si="51"/>
        <v>NO</v>
      </c>
      <c r="AL1641" s="384" t="str">
        <f t="shared" si="52"/>
        <v>Yes-SH</v>
      </c>
    </row>
    <row r="1642" spans="1:38" x14ac:dyDescent="0.25">
      <c r="A1642" s="381" t="s">
        <v>3224</v>
      </c>
      <c r="B1642" s="382" t="s">
        <v>725</v>
      </c>
      <c r="C1642" s="382" t="s">
        <v>30</v>
      </c>
      <c r="D1642" s="382" t="s">
        <v>726</v>
      </c>
      <c r="E1642" s="382" t="s">
        <v>836</v>
      </c>
      <c r="F1642" s="383">
        <v>98</v>
      </c>
      <c r="G1642" s="383">
        <v>886</v>
      </c>
      <c r="H1642" s="383" t="s">
        <v>835</v>
      </c>
      <c r="I1642" s="383">
        <v>97</v>
      </c>
      <c r="J1642" s="383">
        <v>413</v>
      </c>
      <c r="K1642" s="383" t="s">
        <v>835</v>
      </c>
      <c r="L1642" s="385">
        <v>88</v>
      </c>
      <c r="M1642" s="383">
        <v>372</v>
      </c>
      <c r="N1642" s="383" t="s">
        <v>834</v>
      </c>
      <c r="O1642" s="385">
        <v>60</v>
      </c>
      <c r="P1642" s="385">
        <v>367</v>
      </c>
      <c r="Q1642" s="386" t="s">
        <v>834</v>
      </c>
      <c r="R1642" s="383">
        <v>20</v>
      </c>
      <c r="S1642" s="383">
        <v>781</v>
      </c>
      <c r="T1642" s="386" t="s">
        <v>36</v>
      </c>
      <c r="U1642" s="386">
        <v>19</v>
      </c>
      <c r="V1642" s="386">
        <v>740</v>
      </c>
      <c r="W1642" s="386" t="s">
        <v>11</v>
      </c>
      <c r="X1642" s="383">
        <v>56</v>
      </c>
      <c r="Y1642" s="383">
        <v>363</v>
      </c>
      <c r="Z1642" s="386" t="s">
        <v>36</v>
      </c>
      <c r="AA1642" s="386">
        <v>56</v>
      </c>
      <c r="AB1642" s="386">
        <v>344</v>
      </c>
      <c r="AC1642" s="386" t="s">
        <v>11</v>
      </c>
      <c r="AD1642" s="383"/>
      <c r="AE1642" s="383" t="s">
        <v>36</v>
      </c>
      <c r="AF1642" s="383">
        <v>67</v>
      </c>
      <c r="AG1642" s="383" t="s">
        <v>681</v>
      </c>
      <c r="AH1642" s="383" t="s">
        <v>34</v>
      </c>
      <c r="AI1642" s="383" t="s">
        <v>36</v>
      </c>
      <c r="AJ1642" s="383" t="s">
        <v>3554</v>
      </c>
      <c r="AK1642" s="384" t="str">
        <f t="shared" si="51"/>
        <v>NO</v>
      </c>
      <c r="AL1642" s="384" t="str">
        <f t="shared" si="52"/>
        <v>NO</v>
      </c>
    </row>
    <row r="1643" spans="1:38" x14ac:dyDescent="0.25">
      <c r="A1643" s="381" t="s">
        <v>3224</v>
      </c>
      <c r="B1643" s="382" t="s">
        <v>727</v>
      </c>
      <c r="C1643" s="382" t="s">
        <v>30</v>
      </c>
      <c r="D1643" s="382" t="s">
        <v>728</v>
      </c>
      <c r="E1643" s="382" t="s">
        <v>836</v>
      </c>
      <c r="F1643" s="383">
        <v>100</v>
      </c>
      <c r="G1643" s="383">
        <v>573</v>
      </c>
      <c r="H1643" s="383" t="s">
        <v>835</v>
      </c>
      <c r="I1643" s="383">
        <v>100</v>
      </c>
      <c r="J1643" s="383">
        <v>252</v>
      </c>
      <c r="K1643" s="383" t="s">
        <v>835</v>
      </c>
      <c r="L1643" s="385"/>
      <c r="M1643" s="383">
        <v>249</v>
      </c>
      <c r="N1643" s="383" t="s">
        <v>835</v>
      </c>
      <c r="O1643" s="385"/>
      <c r="P1643" s="385">
        <v>275</v>
      </c>
      <c r="Q1643" s="386" t="s">
        <v>835</v>
      </c>
      <c r="R1643" s="383">
        <v>49</v>
      </c>
      <c r="S1643" s="383">
        <v>556</v>
      </c>
      <c r="T1643" s="386" t="s">
        <v>36</v>
      </c>
      <c r="U1643" s="386">
        <v>52</v>
      </c>
      <c r="V1643" s="386">
        <v>550</v>
      </c>
      <c r="W1643" s="386" t="s">
        <v>834</v>
      </c>
      <c r="X1643" s="383">
        <v>78</v>
      </c>
      <c r="Y1643" s="383">
        <v>237</v>
      </c>
      <c r="Z1643" s="386" t="s">
        <v>36</v>
      </c>
      <c r="AA1643" s="386">
        <v>79</v>
      </c>
      <c r="AB1643" s="386">
        <v>237</v>
      </c>
      <c r="AC1643" s="386" t="s">
        <v>834</v>
      </c>
      <c r="AD1643" s="383"/>
      <c r="AE1643" s="383" t="s">
        <v>36</v>
      </c>
      <c r="AF1643" s="383">
        <v>90</v>
      </c>
      <c r="AG1643" s="383" t="s">
        <v>681</v>
      </c>
      <c r="AH1643" s="383" t="s">
        <v>34</v>
      </c>
      <c r="AI1643" s="383" t="s">
        <v>34</v>
      </c>
      <c r="AJ1643" s="383" t="s">
        <v>3554</v>
      </c>
      <c r="AK1643" s="384" t="str">
        <f t="shared" si="51"/>
        <v>NO</v>
      </c>
      <c r="AL1643" s="384" t="str">
        <f t="shared" si="52"/>
        <v>NO</v>
      </c>
    </row>
    <row r="1644" spans="1:38" x14ac:dyDescent="0.25">
      <c r="A1644" s="381" t="s">
        <v>3224</v>
      </c>
      <c r="B1644" s="382" t="s">
        <v>729</v>
      </c>
      <c r="C1644" s="382" t="s">
        <v>30</v>
      </c>
      <c r="D1644" s="382" t="s">
        <v>915</v>
      </c>
      <c r="E1644" s="382" t="s">
        <v>836</v>
      </c>
      <c r="F1644" s="383">
        <v>100</v>
      </c>
      <c r="G1644" s="383">
        <v>90</v>
      </c>
      <c r="H1644" s="383" t="s">
        <v>835</v>
      </c>
      <c r="I1644" s="383">
        <v>100</v>
      </c>
      <c r="J1644" s="383">
        <v>44</v>
      </c>
      <c r="K1644" s="383" t="s">
        <v>835</v>
      </c>
      <c r="L1644" s="385"/>
      <c r="M1644" s="383">
        <v>44</v>
      </c>
      <c r="N1644" s="383" t="s">
        <v>835</v>
      </c>
      <c r="O1644" s="385"/>
      <c r="P1644" s="385">
        <v>39</v>
      </c>
      <c r="Q1644" s="386" t="s">
        <v>835</v>
      </c>
      <c r="R1644" s="383">
        <v>93</v>
      </c>
      <c r="S1644" s="383">
        <v>90</v>
      </c>
      <c r="T1644" s="386" t="s">
        <v>34</v>
      </c>
      <c r="U1644" s="386">
        <v>93</v>
      </c>
      <c r="V1644" s="386">
        <v>88</v>
      </c>
      <c r="W1644" s="386" t="s">
        <v>11</v>
      </c>
      <c r="X1644" s="383"/>
      <c r="Y1644" s="383">
        <v>44</v>
      </c>
      <c r="Z1644" s="386" t="s">
        <v>34</v>
      </c>
      <c r="AA1644" s="386"/>
      <c r="AB1644" s="386">
        <v>44</v>
      </c>
      <c r="AC1644" s="386" t="s">
        <v>11</v>
      </c>
      <c r="AD1644" s="383"/>
      <c r="AE1644" s="383" t="s">
        <v>36</v>
      </c>
      <c r="AF1644" s="383">
        <v>97</v>
      </c>
      <c r="AG1644" s="383" t="s">
        <v>681</v>
      </c>
      <c r="AH1644" s="383" t="s">
        <v>36</v>
      </c>
      <c r="AI1644" s="383" t="s">
        <v>36</v>
      </c>
      <c r="AJ1644" s="383" t="s">
        <v>3554</v>
      </c>
      <c r="AK1644" s="384" t="str">
        <f t="shared" si="51"/>
        <v>Yes-AB</v>
      </c>
      <c r="AL1644" s="384" t="str">
        <f t="shared" si="52"/>
        <v>Yes-AB</v>
      </c>
    </row>
    <row r="1645" spans="1:38" x14ac:dyDescent="0.25">
      <c r="A1645" s="381" t="s">
        <v>3224</v>
      </c>
      <c r="B1645" s="382" t="s">
        <v>730</v>
      </c>
      <c r="C1645" s="382" t="s">
        <v>30</v>
      </c>
      <c r="D1645" s="382" t="s">
        <v>731</v>
      </c>
      <c r="E1645" s="382" t="s">
        <v>836</v>
      </c>
      <c r="F1645" s="383">
        <v>99</v>
      </c>
      <c r="G1645" s="383">
        <v>1120</v>
      </c>
      <c r="H1645" s="383" t="s">
        <v>835</v>
      </c>
      <c r="I1645" s="383">
        <v>99</v>
      </c>
      <c r="J1645" s="383">
        <v>554</v>
      </c>
      <c r="K1645" s="383" t="s">
        <v>835</v>
      </c>
      <c r="L1645" s="385">
        <v>91</v>
      </c>
      <c r="M1645" s="383">
        <v>522</v>
      </c>
      <c r="N1645" s="383" t="s">
        <v>835</v>
      </c>
      <c r="O1645" s="385"/>
      <c r="P1645" s="385">
        <v>9</v>
      </c>
      <c r="Q1645" s="386" t="s">
        <v>11</v>
      </c>
      <c r="R1645" s="383">
        <v>36</v>
      </c>
      <c r="S1645" s="383">
        <v>1018</v>
      </c>
      <c r="T1645" s="386" t="s">
        <v>36</v>
      </c>
      <c r="U1645" s="386">
        <v>38</v>
      </c>
      <c r="V1645" s="386">
        <v>996</v>
      </c>
      <c r="W1645" s="386" t="s">
        <v>834</v>
      </c>
      <c r="X1645" s="383">
        <v>74</v>
      </c>
      <c r="Y1645" s="383">
        <v>494</v>
      </c>
      <c r="Z1645" s="386" t="s">
        <v>36</v>
      </c>
      <c r="AA1645" s="386">
        <v>76</v>
      </c>
      <c r="AB1645" s="386">
        <v>484</v>
      </c>
      <c r="AC1645" s="386" t="s">
        <v>834</v>
      </c>
      <c r="AD1645" s="387"/>
      <c r="AE1645" s="383" t="s">
        <v>36</v>
      </c>
      <c r="AF1645" s="383">
        <v>82</v>
      </c>
      <c r="AG1645" s="389" t="s">
        <v>681</v>
      </c>
      <c r="AH1645" s="383" t="s">
        <v>34</v>
      </c>
      <c r="AI1645" s="383" t="s">
        <v>36</v>
      </c>
      <c r="AJ1645" s="383" t="s">
        <v>3554</v>
      </c>
      <c r="AK1645" s="384" t="str">
        <f t="shared" si="51"/>
        <v>NO</v>
      </c>
      <c r="AL1645" s="384" t="str">
        <f t="shared" si="52"/>
        <v>NO</v>
      </c>
    </row>
    <row r="1646" spans="1:38" x14ac:dyDescent="0.25">
      <c r="A1646" s="381" t="s">
        <v>3224</v>
      </c>
      <c r="B1646" s="382" t="s">
        <v>732</v>
      </c>
      <c r="C1646" s="382" t="s">
        <v>30</v>
      </c>
      <c r="D1646" s="382" t="s">
        <v>733</v>
      </c>
      <c r="E1646" s="382" t="s">
        <v>836</v>
      </c>
      <c r="F1646" s="383">
        <v>99</v>
      </c>
      <c r="G1646" s="383">
        <v>765</v>
      </c>
      <c r="H1646" s="383" t="s">
        <v>835</v>
      </c>
      <c r="I1646" s="383">
        <v>99</v>
      </c>
      <c r="J1646" s="383">
        <v>340</v>
      </c>
      <c r="K1646" s="383" t="s">
        <v>835</v>
      </c>
      <c r="L1646" s="385">
        <v>93</v>
      </c>
      <c r="M1646" s="383">
        <v>332</v>
      </c>
      <c r="N1646" s="383" t="s">
        <v>835</v>
      </c>
      <c r="O1646" s="385">
        <v>70</v>
      </c>
      <c r="P1646" s="385">
        <v>255</v>
      </c>
      <c r="Q1646" s="386" t="s">
        <v>835</v>
      </c>
      <c r="R1646" s="383">
        <v>37</v>
      </c>
      <c r="S1646" s="383">
        <v>707</v>
      </c>
      <c r="T1646" s="386" t="s">
        <v>36</v>
      </c>
      <c r="U1646" s="386">
        <v>38</v>
      </c>
      <c r="V1646" s="386">
        <v>670</v>
      </c>
      <c r="W1646" s="386" t="s">
        <v>11</v>
      </c>
      <c r="X1646" s="383">
        <v>67</v>
      </c>
      <c r="Y1646" s="383">
        <v>322</v>
      </c>
      <c r="Z1646" s="386" t="s">
        <v>36</v>
      </c>
      <c r="AA1646" s="386">
        <v>70</v>
      </c>
      <c r="AB1646" s="386">
        <v>302</v>
      </c>
      <c r="AC1646" s="386" t="s">
        <v>11</v>
      </c>
      <c r="AD1646" s="387"/>
      <c r="AE1646" s="383" t="s">
        <v>36</v>
      </c>
      <c r="AF1646" s="383">
        <v>74</v>
      </c>
      <c r="AG1646" s="383" t="s">
        <v>681</v>
      </c>
      <c r="AH1646" s="383" t="s">
        <v>34</v>
      </c>
      <c r="AI1646" s="383" t="s">
        <v>36</v>
      </c>
      <c r="AJ1646" s="383" t="s">
        <v>3554</v>
      </c>
      <c r="AK1646" s="384" t="str">
        <f t="shared" si="51"/>
        <v>NO</v>
      </c>
      <c r="AL1646" s="384" t="str">
        <f t="shared" si="52"/>
        <v>NO</v>
      </c>
    </row>
    <row r="1647" spans="1:38" x14ac:dyDescent="0.25">
      <c r="A1647" s="381" t="s">
        <v>3224</v>
      </c>
      <c r="B1647" s="382" t="s">
        <v>734</v>
      </c>
      <c r="C1647" s="382" t="s">
        <v>30</v>
      </c>
      <c r="D1647" s="382" t="s">
        <v>735</v>
      </c>
      <c r="E1647" s="382" t="s">
        <v>836</v>
      </c>
      <c r="F1647" s="383">
        <v>99</v>
      </c>
      <c r="G1647" s="383">
        <v>762</v>
      </c>
      <c r="H1647" s="383" t="s">
        <v>835</v>
      </c>
      <c r="I1647" s="383">
        <v>99</v>
      </c>
      <c r="J1647" s="383">
        <v>347</v>
      </c>
      <c r="K1647" s="383" t="s">
        <v>835</v>
      </c>
      <c r="L1647" s="385">
        <v>90</v>
      </c>
      <c r="M1647" s="383">
        <v>332</v>
      </c>
      <c r="N1647" s="383" t="s">
        <v>835</v>
      </c>
      <c r="O1647" s="385">
        <v>64</v>
      </c>
      <c r="P1647" s="385">
        <v>343</v>
      </c>
      <c r="Q1647" s="386" t="s">
        <v>835</v>
      </c>
      <c r="R1647" s="383">
        <v>18</v>
      </c>
      <c r="S1647" s="383">
        <v>698</v>
      </c>
      <c r="T1647" s="386" t="s">
        <v>36</v>
      </c>
      <c r="U1647" s="386">
        <v>18</v>
      </c>
      <c r="V1647" s="386">
        <v>668</v>
      </c>
      <c r="W1647" s="386" t="s">
        <v>834</v>
      </c>
      <c r="X1647" s="383">
        <v>49</v>
      </c>
      <c r="Y1647" s="383">
        <v>324</v>
      </c>
      <c r="Z1647" s="386" t="s">
        <v>36</v>
      </c>
      <c r="AA1647" s="386">
        <v>51</v>
      </c>
      <c r="AB1647" s="386">
        <v>317</v>
      </c>
      <c r="AC1647" s="386" t="s">
        <v>834</v>
      </c>
      <c r="AD1647" s="387"/>
      <c r="AE1647" s="383" t="s">
        <v>36</v>
      </c>
      <c r="AF1647" s="383">
        <v>79</v>
      </c>
      <c r="AG1647" s="383" t="s">
        <v>681</v>
      </c>
      <c r="AH1647" s="383" t="s">
        <v>34</v>
      </c>
      <c r="AI1647" s="383" t="s">
        <v>36</v>
      </c>
      <c r="AJ1647" s="383" t="s">
        <v>3554</v>
      </c>
      <c r="AK1647" s="384" t="str">
        <f t="shared" si="51"/>
        <v>NO</v>
      </c>
      <c r="AL1647" s="384" t="str">
        <f t="shared" si="52"/>
        <v>NO</v>
      </c>
    </row>
    <row r="1648" spans="1:38" x14ac:dyDescent="0.25">
      <c r="A1648" s="381" t="s">
        <v>3224</v>
      </c>
      <c r="B1648" s="382" t="s">
        <v>736</v>
      </c>
      <c r="C1648" s="382" t="s">
        <v>30</v>
      </c>
      <c r="D1648" s="382" t="s">
        <v>737</v>
      </c>
      <c r="E1648" s="382" t="s">
        <v>836</v>
      </c>
      <c r="F1648" s="383">
        <v>100</v>
      </c>
      <c r="G1648" s="383">
        <v>479</v>
      </c>
      <c r="H1648" s="383" t="s">
        <v>835</v>
      </c>
      <c r="I1648" s="383">
        <v>100</v>
      </c>
      <c r="J1648" s="383">
        <v>234</v>
      </c>
      <c r="K1648" s="383" t="s">
        <v>835</v>
      </c>
      <c r="L1648" s="385"/>
      <c r="M1648" s="383">
        <v>224</v>
      </c>
      <c r="N1648" s="383" t="s">
        <v>835</v>
      </c>
      <c r="O1648" s="385">
        <v>89</v>
      </c>
      <c r="P1648" s="385">
        <v>156</v>
      </c>
      <c r="Q1648" s="386" t="s">
        <v>835</v>
      </c>
      <c r="R1648" s="383">
        <v>50</v>
      </c>
      <c r="S1648" s="383">
        <v>448</v>
      </c>
      <c r="T1648" s="386" t="s">
        <v>36</v>
      </c>
      <c r="U1648" s="386">
        <v>51</v>
      </c>
      <c r="V1648" s="386">
        <v>424</v>
      </c>
      <c r="W1648" s="386" t="s">
        <v>834</v>
      </c>
      <c r="X1648" s="383">
        <v>81</v>
      </c>
      <c r="Y1648" s="383">
        <v>217</v>
      </c>
      <c r="Z1648" s="386" t="s">
        <v>34</v>
      </c>
      <c r="AA1648" s="386">
        <v>82</v>
      </c>
      <c r="AB1648" s="386">
        <v>209</v>
      </c>
      <c r="AC1648" s="386" t="s">
        <v>11</v>
      </c>
      <c r="AD1648" s="387"/>
      <c r="AE1648" s="383" t="s">
        <v>36</v>
      </c>
      <c r="AF1648" s="383">
        <v>85</v>
      </c>
      <c r="AG1648" s="383" t="s">
        <v>681</v>
      </c>
      <c r="AH1648" s="383" t="s">
        <v>36</v>
      </c>
      <c r="AI1648" s="383" t="s">
        <v>36</v>
      </c>
      <c r="AJ1648" s="383" t="s">
        <v>3554</v>
      </c>
      <c r="AK1648" s="384" t="str">
        <f t="shared" si="51"/>
        <v>NO</v>
      </c>
      <c r="AL1648" s="384" t="str">
        <f t="shared" si="52"/>
        <v>Yes-AB</v>
      </c>
    </row>
    <row r="1649" spans="1:38" x14ac:dyDescent="0.25">
      <c r="A1649" s="381" t="s">
        <v>3224</v>
      </c>
      <c r="B1649" s="382" t="s">
        <v>738</v>
      </c>
      <c r="C1649" s="382" t="s">
        <v>30</v>
      </c>
      <c r="D1649" s="382" t="s">
        <v>739</v>
      </c>
      <c r="E1649" s="382" t="s">
        <v>836</v>
      </c>
      <c r="F1649" s="383">
        <v>99</v>
      </c>
      <c r="G1649" s="383">
        <v>790</v>
      </c>
      <c r="H1649" s="383" t="s">
        <v>835</v>
      </c>
      <c r="I1649" s="383">
        <v>99</v>
      </c>
      <c r="J1649" s="383">
        <v>360</v>
      </c>
      <c r="K1649" s="383" t="s">
        <v>835</v>
      </c>
      <c r="L1649" s="385">
        <v>92</v>
      </c>
      <c r="M1649" s="383">
        <v>328</v>
      </c>
      <c r="N1649" s="383" t="s">
        <v>835</v>
      </c>
      <c r="O1649" s="385">
        <v>62</v>
      </c>
      <c r="P1649" s="385">
        <v>255</v>
      </c>
      <c r="Q1649" s="386" t="s">
        <v>834</v>
      </c>
      <c r="R1649" s="383">
        <v>15</v>
      </c>
      <c r="S1649" s="383">
        <v>697</v>
      </c>
      <c r="T1649" s="386" t="s">
        <v>36</v>
      </c>
      <c r="U1649" s="386">
        <v>16</v>
      </c>
      <c r="V1649" s="386">
        <v>676</v>
      </c>
      <c r="W1649" s="386" t="s">
        <v>834</v>
      </c>
      <c r="X1649" s="383">
        <v>45</v>
      </c>
      <c r="Y1649" s="383">
        <v>331</v>
      </c>
      <c r="Z1649" s="386" t="s">
        <v>36</v>
      </c>
      <c r="AA1649" s="386">
        <v>47</v>
      </c>
      <c r="AB1649" s="386">
        <v>318</v>
      </c>
      <c r="AC1649" s="386" t="s">
        <v>834</v>
      </c>
      <c r="AD1649" s="387"/>
      <c r="AE1649" s="383" t="s">
        <v>36</v>
      </c>
      <c r="AF1649" s="383">
        <v>74</v>
      </c>
      <c r="AG1649" s="383" t="s">
        <v>681</v>
      </c>
      <c r="AH1649" s="383" t="s">
        <v>34</v>
      </c>
      <c r="AI1649" s="383" t="s">
        <v>36</v>
      </c>
      <c r="AJ1649" s="383" t="s">
        <v>3554</v>
      </c>
      <c r="AK1649" s="384" t="str">
        <f t="shared" si="51"/>
        <v>NO</v>
      </c>
      <c r="AL1649" s="384" t="str">
        <f t="shared" si="52"/>
        <v>NO</v>
      </c>
    </row>
    <row r="1650" spans="1:38" x14ac:dyDescent="0.25">
      <c r="A1650" s="381" t="s">
        <v>3224</v>
      </c>
      <c r="B1650" s="382" t="s">
        <v>740</v>
      </c>
      <c r="C1650" s="382" t="s">
        <v>30</v>
      </c>
      <c r="D1650" s="382" t="s">
        <v>741</v>
      </c>
      <c r="E1650" s="382" t="s">
        <v>836</v>
      </c>
      <c r="F1650" s="383">
        <v>82</v>
      </c>
      <c r="G1650" s="383">
        <v>58</v>
      </c>
      <c r="H1650" s="383" t="s">
        <v>834</v>
      </c>
      <c r="I1650" s="383">
        <v>83</v>
      </c>
      <c r="J1650" s="383">
        <v>45</v>
      </c>
      <c r="K1650" s="383" t="s">
        <v>834</v>
      </c>
      <c r="L1650" s="385"/>
      <c r="M1650" s="383">
        <v>16</v>
      </c>
      <c r="N1650" s="383" t="s">
        <v>11</v>
      </c>
      <c r="O1650" s="385"/>
      <c r="P1650" s="385">
        <v>10</v>
      </c>
      <c r="Q1650" s="386" t="s">
        <v>11</v>
      </c>
      <c r="R1650" s="383">
        <v>13</v>
      </c>
      <c r="S1650" s="383">
        <v>32</v>
      </c>
      <c r="T1650" s="386" t="s">
        <v>36</v>
      </c>
      <c r="U1650" s="386">
        <v>13</v>
      </c>
      <c r="V1650" s="386">
        <v>30</v>
      </c>
      <c r="W1650" s="386" t="s">
        <v>11</v>
      </c>
      <c r="X1650" s="383"/>
      <c r="Y1650" s="383">
        <v>21</v>
      </c>
      <c r="Z1650" s="386" t="s">
        <v>11</v>
      </c>
      <c r="AA1650" s="386"/>
      <c r="AB1650" s="386">
        <v>17</v>
      </c>
      <c r="AC1650" s="386" t="s">
        <v>11</v>
      </c>
      <c r="AD1650" s="387"/>
      <c r="AE1650" s="383" t="s">
        <v>36</v>
      </c>
      <c r="AF1650" s="383">
        <v>72</v>
      </c>
      <c r="AG1650" s="383" t="s">
        <v>40</v>
      </c>
      <c r="AH1650" s="383" t="s">
        <v>34</v>
      </c>
      <c r="AI1650" s="383" t="s">
        <v>36</v>
      </c>
      <c r="AJ1650" s="383" t="s">
        <v>3554</v>
      </c>
      <c r="AK1650" s="384" t="str">
        <f t="shared" si="51"/>
        <v>NO</v>
      </c>
      <c r="AL1650" s="384" t="str">
        <f t="shared" si="52"/>
        <v>NA</v>
      </c>
    </row>
    <row r="1651" spans="1:38" x14ac:dyDescent="0.25">
      <c r="A1651" s="381" t="s">
        <v>3224</v>
      </c>
      <c r="B1651" s="382" t="s">
        <v>742</v>
      </c>
      <c r="C1651" s="382" t="s">
        <v>30</v>
      </c>
      <c r="D1651" s="382" t="s">
        <v>743</v>
      </c>
      <c r="E1651" s="382" t="s">
        <v>836</v>
      </c>
      <c r="F1651" s="383">
        <v>100</v>
      </c>
      <c r="G1651" s="383">
        <v>187</v>
      </c>
      <c r="H1651" s="383" t="s">
        <v>835</v>
      </c>
      <c r="I1651" s="383">
        <v>100</v>
      </c>
      <c r="J1651" s="383">
        <v>108</v>
      </c>
      <c r="K1651" s="383" t="s">
        <v>835</v>
      </c>
      <c r="L1651" s="385"/>
      <c r="M1651" s="383">
        <v>105</v>
      </c>
      <c r="N1651" s="383" t="s">
        <v>835</v>
      </c>
      <c r="O1651" s="385"/>
      <c r="P1651" s="385"/>
      <c r="Q1651" s="386" t="s">
        <v>11</v>
      </c>
      <c r="R1651" s="383">
        <v>35</v>
      </c>
      <c r="S1651" s="383">
        <v>172</v>
      </c>
      <c r="T1651" s="386" t="s">
        <v>34</v>
      </c>
      <c r="U1651" s="386">
        <v>36</v>
      </c>
      <c r="V1651" s="386">
        <v>165</v>
      </c>
      <c r="W1651" s="386" t="s">
        <v>11</v>
      </c>
      <c r="X1651" s="383">
        <v>85</v>
      </c>
      <c r="Y1651" s="383">
        <v>102</v>
      </c>
      <c r="Z1651" s="386" t="s">
        <v>34</v>
      </c>
      <c r="AA1651" s="386">
        <v>89</v>
      </c>
      <c r="AB1651" s="386">
        <v>99</v>
      </c>
      <c r="AC1651" s="386" t="s">
        <v>11</v>
      </c>
      <c r="AD1651" s="387" t="s">
        <v>33</v>
      </c>
      <c r="AE1651" s="383" t="s">
        <v>34</v>
      </c>
      <c r="AF1651" s="383">
        <v>100</v>
      </c>
      <c r="AG1651" s="383" t="s">
        <v>681</v>
      </c>
      <c r="AH1651" s="383" t="s">
        <v>34</v>
      </c>
      <c r="AI1651" s="383" t="s">
        <v>34</v>
      </c>
      <c r="AJ1651" s="383" t="s">
        <v>3554</v>
      </c>
      <c r="AK1651" s="384" t="str">
        <f t="shared" si="51"/>
        <v>Yes-SH</v>
      </c>
      <c r="AL1651" s="384" t="str">
        <f t="shared" si="52"/>
        <v>Yes-AB</v>
      </c>
    </row>
    <row r="1652" spans="1:38" x14ac:dyDescent="0.25">
      <c r="A1652" s="381" t="s">
        <v>3224</v>
      </c>
      <c r="B1652" s="382" t="s">
        <v>744</v>
      </c>
      <c r="C1652" s="382" t="s">
        <v>30</v>
      </c>
      <c r="D1652" s="382" t="s">
        <v>745</v>
      </c>
      <c r="E1652" s="382" t="s">
        <v>836</v>
      </c>
      <c r="F1652" s="383">
        <v>100</v>
      </c>
      <c r="G1652" s="383">
        <v>35</v>
      </c>
      <c r="H1652" s="383" t="s">
        <v>835</v>
      </c>
      <c r="I1652" s="383"/>
      <c r="J1652" s="383">
        <v>13</v>
      </c>
      <c r="K1652" s="383" t="s">
        <v>11</v>
      </c>
      <c r="L1652" s="385"/>
      <c r="M1652" s="383">
        <v>13</v>
      </c>
      <c r="N1652" s="383" t="s">
        <v>11</v>
      </c>
      <c r="O1652" s="385"/>
      <c r="P1652" s="385"/>
      <c r="Q1652" s="386" t="s">
        <v>11</v>
      </c>
      <c r="R1652" s="383">
        <v>83</v>
      </c>
      <c r="S1652" s="383">
        <v>35</v>
      </c>
      <c r="T1652" s="386" t="s">
        <v>34</v>
      </c>
      <c r="U1652" s="386">
        <v>82</v>
      </c>
      <c r="V1652" s="386">
        <v>33</v>
      </c>
      <c r="W1652" s="386" t="s">
        <v>11</v>
      </c>
      <c r="X1652" s="383"/>
      <c r="Y1652" s="383">
        <v>13</v>
      </c>
      <c r="Z1652" s="386" t="s">
        <v>11</v>
      </c>
      <c r="AA1652" s="386"/>
      <c r="AB1652" s="386">
        <v>11</v>
      </c>
      <c r="AC1652" s="386" t="s">
        <v>11</v>
      </c>
      <c r="AD1652" s="387" t="s">
        <v>33</v>
      </c>
      <c r="AE1652" s="383" t="s">
        <v>34</v>
      </c>
      <c r="AF1652" s="383">
        <v>100</v>
      </c>
      <c r="AG1652" s="383" t="s">
        <v>681</v>
      </c>
      <c r="AH1652" s="383" t="s">
        <v>36</v>
      </c>
      <c r="AI1652" s="383" t="s">
        <v>34</v>
      </c>
      <c r="AJ1652" s="383" t="s">
        <v>3554</v>
      </c>
      <c r="AK1652" s="384" t="str">
        <f t="shared" si="51"/>
        <v>Yes-AB</v>
      </c>
      <c r="AL1652" s="384" t="str">
        <f t="shared" si="52"/>
        <v>NA</v>
      </c>
    </row>
    <row r="1653" spans="1:38" x14ac:dyDescent="0.25">
      <c r="A1653" s="381" t="s">
        <v>3224</v>
      </c>
      <c r="B1653" s="382" t="s">
        <v>746</v>
      </c>
      <c r="C1653" s="382" t="s">
        <v>30</v>
      </c>
      <c r="D1653" s="382" t="s">
        <v>747</v>
      </c>
      <c r="E1653" s="382" t="s">
        <v>836</v>
      </c>
      <c r="F1653" s="383">
        <v>99</v>
      </c>
      <c r="G1653" s="383">
        <v>1099</v>
      </c>
      <c r="H1653" s="383" t="s">
        <v>835</v>
      </c>
      <c r="I1653" s="383">
        <v>99</v>
      </c>
      <c r="J1653" s="383">
        <v>579</v>
      </c>
      <c r="K1653" s="383" t="s">
        <v>835</v>
      </c>
      <c r="L1653" s="385">
        <v>90</v>
      </c>
      <c r="M1653" s="383">
        <v>542</v>
      </c>
      <c r="N1653" s="383" t="s">
        <v>835</v>
      </c>
      <c r="O1653" s="385">
        <v>70</v>
      </c>
      <c r="P1653" s="385">
        <v>463</v>
      </c>
      <c r="Q1653" s="386" t="s">
        <v>834</v>
      </c>
      <c r="R1653" s="383">
        <v>45</v>
      </c>
      <c r="S1653" s="383">
        <v>998</v>
      </c>
      <c r="T1653" s="386" t="s">
        <v>36</v>
      </c>
      <c r="U1653" s="386">
        <v>47</v>
      </c>
      <c r="V1653" s="386">
        <v>974</v>
      </c>
      <c r="W1653" s="386" t="s">
        <v>834</v>
      </c>
      <c r="X1653" s="383">
        <v>69</v>
      </c>
      <c r="Y1653" s="383">
        <v>527</v>
      </c>
      <c r="Z1653" s="386" t="s">
        <v>36</v>
      </c>
      <c r="AA1653" s="386">
        <v>71</v>
      </c>
      <c r="AB1653" s="386">
        <v>517</v>
      </c>
      <c r="AC1653" s="386" t="s">
        <v>834</v>
      </c>
      <c r="AD1653" s="387"/>
      <c r="AE1653" s="383" t="s">
        <v>36</v>
      </c>
      <c r="AF1653" s="383">
        <v>74</v>
      </c>
      <c r="AG1653" s="383" t="s">
        <v>681</v>
      </c>
      <c r="AH1653" s="383" t="s">
        <v>34</v>
      </c>
      <c r="AI1653" s="383" t="s">
        <v>36</v>
      </c>
      <c r="AJ1653" s="383" t="s">
        <v>3554</v>
      </c>
      <c r="AK1653" s="384" t="str">
        <f t="shared" si="51"/>
        <v>NO</v>
      </c>
      <c r="AL1653" s="384" t="str">
        <f t="shared" si="52"/>
        <v>NO</v>
      </c>
    </row>
    <row r="1654" spans="1:38" x14ac:dyDescent="0.25">
      <c r="A1654" s="381" t="s">
        <v>3224</v>
      </c>
      <c r="B1654" s="382" t="s">
        <v>748</v>
      </c>
      <c r="C1654" s="382" t="s">
        <v>30</v>
      </c>
      <c r="D1654" s="382" t="s">
        <v>749</v>
      </c>
      <c r="E1654" s="382" t="s">
        <v>836</v>
      </c>
      <c r="F1654" s="383">
        <v>99</v>
      </c>
      <c r="G1654" s="383">
        <v>426</v>
      </c>
      <c r="H1654" s="383" t="s">
        <v>835</v>
      </c>
      <c r="I1654" s="383">
        <v>99</v>
      </c>
      <c r="J1654" s="383">
        <v>195</v>
      </c>
      <c r="K1654" s="383" t="s">
        <v>835</v>
      </c>
      <c r="L1654" s="385">
        <v>90</v>
      </c>
      <c r="M1654" s="383">
        <v>170</v>
      </c>
      <c r="N1654" s="383" t="s">
        <v>835</v>
      </c>
      <c r="O1654" s="385">
        <v>69</v>
      </c>
      <c r="P1654" s="385">
        <v>196</v>
      </c>
      <c r="Q1654" s="386" t="s">
        <v>835</v>
      </c>
      <c r="R1654" s="383">
        <v>15</v>
      </c>
      <c r="S1654" s="383">
        <v>356</v>
      </c>
      <c r="T1654" s="386" t="s">
        <v>36</v>
      </c>
      <c r="U1654" s="386">
        <v>16</v>
      </c>
      <c r="V1654" s="386">
        <v>336</v>
      </c>
      <c r="W1654" s="386" t="s">
        <v>834</v>
      </c>
      <c r="X1654" s="383">
        <v>45</v>
      </c>
      <c r="Y1654" s="383">
        <v>165</v>
      </c>
      <c r="Z1654" s="386" t="s">
        <v>36</v>
      </c>
      <c r="AA1654" s="386">
        <v>49</v>
      </c>
      <c r="AB1654" s="386">
        <v>157</v>
      </c>
      <c r="AC1654" s="386" t="s">
        <v>834</v>
      </c>
      <c r="AD1654" s="387"/>
      <c r="AE1654" s="383" t="s">
        <v>36</v>
      </c>
      <c r="AF1654" s="383">
        <v>79</v>
      </c>
      <c r="AG1654" s="383" t="s">
        <v>681</v>
      </c>
      <c r="AH1654" s="383" t="s">
        <v>34</v>
      </c>
      <c r="AI1654" s="383" t="s">
        <v>36</v>
      </c>
      <c r="AJ1654" s="383" t="s">
        <v>3554</v>
      </c>
      <c r="AK1654" s="384" t="str">
        <f t="shared" si="51"/>
        <v>NO</v>
      </c>
      <c r="AL1654" s="384" t="str">
        <f t="shared" si="52"/>
        <v>NO</v>
      </c>
    </row>
    <row r="1655" spans="1:38" x14ac:dyDescent="0.25">
      <c r="A1655" s="381" t="s">
        <v>3224</v>
      </c>
      <c r="B1655" s="382" t="s">
        <v>750</v>
      </c>
      <c r="C1655" s="382" t="s">
        <v>30</v>
      </c>
      <c r="D1655" s="382" t="s">
        <v>751</v>
      </c>
      <c r="E1655" s="382" t="s">
        <v>836</v>
      </c>
      <c r="F1655" s="383">
        <v>100</v>
      </c>
      <c r="G1655" s="383">
        <v>564</v>
      </c>
      <c r="H1655" s="383" t="s">
        <v>835</v>
      </c>
      <c r="I1655" s="383">
        <v>99</v>
      </c>
      <c r="J1655" s="383">
        <v>284</v>
      </c>
      <c r="K1655" s="383" t="s">
        <v>835</v>
      </c>
      <c r="L1655" s="385">
        <v>91</v>
      </c>
      <c r="M1655" s="383">
        <v>271</v>
      </c>
      <c r="N1655" s="383" t="s">
        <v>835</v>
      </c>
      <c r="O1655" s="385">
        <v>64</v>
      </c>
      <c r="P1655" s="385">
        <v>253</v>
      </c>
      <c r="Q1655" s="386" t="s">
        <v>835</v>
      </c>
      <c r="R1655" s="383">
        <v>13</v>
      </c>
      <c r="S1655" s="383">
        <v>501</v>
      </c>
      <c r="T1655" s="386" t="s">
        <v>36</v>
      </c>
      <c r="U1655" s="386">
        <v>15</v>
      </c>
      <c r="V1655" s="386">
        <v>475</v>
      </c>
      <c r="W1655" s="386" t="s">
        <v>834</v>
      </c>
      <c r="X1655" s="383">
        <v>51</v>
      </c>
      <c r="Y1655" s="383">
        <v>255</v>
      </c>
      <c r="Z1655" s="386" t="s">
        <v>36</v>
      </c>
      <c r="AA1655" s="386">
        <v>55</v>
      </c>
      <c r="AB1655" s="386">
        <v>243</v>
      </c>
      <c r="AC1655" s="386" t="s">
        <v>834</v>
      </c>
      <c r="AD1655" s="387"/>
      <c r="AE1655" s="383" t="s">
        <v>36</v>
      </c>
      <c r="AF1655" s="383">
        <v>79</v>
      </c>
      <c r="AG1655" s="383" t="s">
        <v>681</v>
      </c>
      <c r="AH1655" s="383" t="s">
        <v>34</v>
      </c>
      <c r="AI1655" s="383" t="s">
        <v>36</v>
      </c>
      <c r="AJ1655" s="383" t="s">
        <v>3554</v>
      </c>
      <c r="AK1655" s="384" t="str">
        <f t="shared" si="51"/>
        <v>NO</v>
      </c>
      <c r="AL1655" s="384" t="str">
        <f t="shared" si="52"/>
        <v>NO</v>
      </c>
    </row>
    <row r="1656" spans="1:38" x14ac:dyDescent="0.25">
      <c r="A1656" s="381" t="s">
        <v>3224</v>
      </c>
      <c r="B1656" s="382" t="s">
        <v>752</v>
      </c>
      <c r="C1656" s="382" t="s">
        <v>30</v>
      </c>
      <c r="D1656" s="382" t="s">
        <v>753</v>
      </c>
      <c r="E1656" s="382" t="s">
        <v>836</v>
      </c>
      <c r="F1656" s="383">
        <v>99</v>
      </c>
      <c r="G1656" s="383">
        <v>759</v>
      </c>
      <c r="H1656" s="383" t="s">
        <v>835</v>
      </c>
      <c r="I1656" s="383">
        <v>99</v>
      </c>
      <c r="J1656" s="383">
        <v>374</v>
      </c>
      <c r="K1656" s="383" t="s">
        <v>835</v>
      </c>
      <c r="L1656" s="385">
        <v>93</v>
      </c>
      <c r="M1656" s="383">
        <v>373</v>
      </c>
      <c r="N1656" s="383" t="s">
        <v>835</v>
      </c>
      <c r="O1656" s="385">
        <v>71</v>
      </c>
      <c r="P1656" s="385">
        <v>283</v>
      </c>
      <c r="Q1656" s="386" t="s">
        <v>834</v>
      </c>
      <c r="R1656" s="383">
        <v>32</v>
      </c>
      <c r="S1656" s="383">
        <v>706</v>
      </c>
      <c r="T1656" s="386" t="s">
        <v>36</v>
      </c>
      <c r="U1656" s="386">
        <v>34</v>
      </c>
      <c r="V1656" s="386">
        <v>671</v>
      </c>
      <c r="W1656" s="386" t="s">
        <v>834</v>
      </c>
      <c r="X1656" s="383">
        <v>64</v>
      </c>
      <c r="Y1656" s="383">
        <v>347</v>
      </c>
      <c r="Z1656" s="386" t="s">
        <v>36</v>
      </c>
      <c r="AA1656" s="386">
        <v>66</v>
      </c>
      <c r="AB1656" s="386">
        <v>337</v>
      </c>
      <c r="AC1656" s="386" t="s">
        <v>834</v>
      </c>
      <c r="AD1656" s="387"/>
      <c r="AE1656" s="383" t="s">
        <v>36</v>
      </c>
      <c r="AF1656" s="383">
        <v>69</v>
      </c>
      <c r="AG1656" s="383" t="s">
        <v>681</v>
      </c>
      <c r="AH1656" s="383" t="s">
        <v>36</v>
      </c>
      <c r="AI1656" s="383" t="s">
        <v>36</v>
      </c>
      <c r="AJ1656" s="383" t="s">
        <v>3554</v>
      </c>
      <c r="AK1656" s="384" t="str">
        <f t="shared" si="51"/>
        <v>NO</v>
      </c>
      <c r="AL1656" s="384" t="str">
        <f t="shared" si="52"/>
        <v>NO</v>
      </c>
    </row>
    <row r="1657" spans="1:38" x14ac:dyDescent="0.25">
      <c r="A1657" s="381" t="s">
        <v>3224</v>
      </c>
      <c r="B1657" s="382" t="s">
        <v>754</v>
      </c>
      <c r="C1657" s="382" t="s">
        <v>30</v>
      </c>
      <c r="D1657" s="382" t="s">
        <v>755</v>
      </c>
      <c r="E1657" s="382" t="s">
        <v>836</v>
      </c>
      <c r="F1657" s="383">
        <v>100</v>
      </c>
      <c r="G1657" s="383">
        <v>669</v>
      </c>
      <c r="H1657" s="383" t="s">
        <v>835</v>
      </c>
      <c r="I1657" s="383">
        <v>100</v>
      </c>
      <c r="J1657" s="383">
        <v>302</v>
      </c>
      <c r="K1657" s="383" t="s">
        <v>835</v>
      </c>
      <c r="L1657" s="385"/>
      <c r="M1657" s="383">
        <v>304</v>
      </c>
      <c r="N1657" s="383" t="s">
        <v>835</v>
      </c>
      <c r="O1657" s="385">
        <v>92</v>
      </c>
      <c r="P1657" s="385">
        <v>238</v>
      </c>
      <c r="Q1657" s="386" t="s">
        <v>835</v>
      </c>
      <c r="R1657" s="383">
        <v>50</v>
      </c>
      <c r="S1657" s="383">
        <v>663</v>
      </c>
      <c r="T1657" s="386" t="s">
        <v>36</v>
      </c>
      <c r="U1657" s="386">
        <v>51</v>
      </c>
      <c r="V1657" s="386">
        <v>651</v>
      </c>
      <c r="W1657" s="386" t="s">
        <v>834</v>
      </c>
      <c r="X1657" s="383">
        <v>79</v>
      </c>
      <c r="Y1657" s="383">
        <v>299</v>
      </c>
      <c r="Z1657" s="386" t="s">
        <v>34</v>
      </c>
      <c r="AA1657" s="386">
        <v>81</v>
      </c>
      <c r="AB1657" s="386">
        <v>295</v>
      </c>
      <c r="AC1657" s="386" t="s">
        <v>11</v>
      </c>
      <c r="AD1657" s="387"/>
      <c r="AE1657" s="383" t="s">
        <v>36</v>
      </c>
      <c r="AF1657" s="383">
        <v>87</v>
      </c>
      <c r="AG1657" s="383" t="s">
        <v>681</v>
      </c>
      <c r="AH1657" s="383" t="s">
        <v>36</v>
      </c>
      <c r="AI1657" s="383" t="s">
        <v>36</v>
      </c>
      <c r="AJ1657" s="383" t="s">
        <v>3554</v>
      </c>
      <c r="AK1657" s="384" t="str">
        <f t="shared" si="51"/>
        <v>NO</v>
      </c>
      <c r="AL1657" s="384" t="str">
        <f t="shared" si="52"/>
        <v>Yes-SH</v>
      </c>
    </row>
    <row r="1658" spans="1:38" x14ac:dyDescent="0.25">
      <c r="A1658" s="381" t="s">
        <v>3224</v>
      </c>
      <c r="B1658" s="382" t="s">
        <v>756</v>
      </c>
      <c r="C1658" s="382" t="s">
        <v>30</v>
      </c>
      <c r="D1658" s="382" t="s">
        <v>757</v>
      </c>
      <c r="E1658" s="382" t="s">
        <v>836</v>
      </c>
      <c r="F1658" s="383">
        <v>99</v>
      </c>
      <c r="G1658" s="383">
        <v>544</v>
      </c>
      <c r="H1658" s="383" t="s">
        <v>835</v>
      </c>
      <c r="I1658" s="383">
        <v>99</v>
      </c>
      <c r="J1658" s="383">
        <v>252</v>
      </c>
      <c r="K1658" s="383" t="s">
        <v>835</v>
      </c>
      <c r="L1658" s="385">
        <v>92</v>
      </c>
      <c r="M1658" s="383">
        <v>227</v>
      </c>
      <c r="N1658" s="383" t="s">
        <v>835</v>
      </c>
      <c r="O1658" s="385">
        <v>66</v>
      </c>
      <c r="P1658" s="385">
        <v>229</v>
      </c>
      <c r="Q1658" s="386" t="s">
        <v>835</v>
      </c>
      <c r="R1658" s="383">
        <v>19</v>
      </c>
      <c r="S1658" s="383">
        <v>496</v>
      </c>
      <c r="T1658" s="386" t="s">
        <v>36</v>
      </c>
      <c r="U1658" s="386">
        <v>19</v>
      </c>
      <c r="V1658" s="386">
        <v>472</v>
      </c>
      <c r="W1658" s="386" t="s">
        <v>834</v>
      </c>
      <c r="X1658" s="383">
        <v>46</v>
      </c>
      <c r="Y1658" s="383">
        <v>229</v>
      </c>
      <c r="Z1658" s="386" t="s">
        <v>36</v>
      </c>
      <c r="AA1658" s="386">
        <v>49</v>
      </c>
      <c r="AB1658" s="386">
        <v>218</v>
      </c>
      <c r="AC1658" s="386" t="s">
        <v>834</v>
      </c>
      <c r="AD1658" s="387"/>
      <c r="AE1658" s="383" t="s">
        <v>36</v>
      </c>
      <c r="AF1658" s="383">
        <v>85</v>
      </c>
      <c r="AG1658" s="383" t="s">
        <v>681</v>
      </c>
      <c r="AH1658" s="383" t="s">
        <v>34</v>
      </c>
      <c r="AI1658" s="383" t="s">
        <v>36</v>
      </c>
      <c r="AJ1658" s="383" t="s">
        <v>3554</v>
      </c>
      <c r="AK1658" s="384" t="str">
        <f t="shared" si="51"/>
        <v>NO</v>
      </c>
      <c r="AL1658" s="384" t="str">
        <f t="shared" si="52"/>
        <v>NO</v>
      </c>
    </row>
    <row r="1659" spans="1:38" x14ac:dyDescent="0.25">
      <c r="A1659" s="381" t="s">
        <v>3224</v>
      </c>
      <c r="B1659" s="382" t="s">
        <v>758</v>
      </c>
      <c r="C1659" s="382" t="s">
        <v>30</v>
      </c>
      <c r="D1659" s="382" t="s">
        <v>759</v>
      </c>
      <c r="E1659" s="382" t="s">
        <v>836</v>
      </c>
      <c r="F1659" s="383">
        <v>100</v>
      </c>
      <c r="G1659" s="383">
        <v>601</v>
      </c>
      <c r="H1659" s="383" t="s">
        <v>835</v>
      </c>
      <c r="I1659" s="383">
        <v>100</v>
      </c>
      <c r="J1659" s="383">
        <v>276</v>
      </c>
      <c r="K1659" s="383" t="s">
        <v>835</v>
      </c>
      <c r="L1659" s="385"/>
      <c r="M1659" s="383">
        <v>277</v>
      </c>
      <c r="N1659" s="383" t="s">
        <v>835</v>
      </c>
      <c r="O1659" s="385">
        <v>92</v>
      </c>
      <c r="P1659" s="385">
        <v>162</v>
      </c>
      <c r="Q1659" s="386" t="s">
        <v>835</v>
      </c>
      <c r="R1659" s="383">
        <v>53</v>
      </c>
      <c r="S1659" s="383">
        <v>598</v>
      </c>
      <c r="T1659" s="386" t="s">
        <v>36</v>
      </c>
      <c r="U1659" s="386">
        <v>53</v>
      </c>
      <c r="V1659" s="386">
        <v>592</v>
      </c>
      <c r="W1659" s="386" t="s">
        <v>834</v>
      </c>
      <c r="X1659" s="383">
        <v>82</v>
      </c>
      <c r="Y1659" s="383">
        <v>274</v>
      </c>
      <c r="Z1659" s="386" t="s">
        <v>34</v>
      </c>
      <c r="AA1659" s="386">
        <v>83</v>
      </c>
      <c r="AB1659" s="386">
        <v>273</v>
      </c>
      <c r="AC1659" s="386" t="s">
        <v>11</v>
      </c>
      <c r="AD1659" s="387"/>
      <c r="AE1659" s="383" t="s">
        <v>36</v>
      </c>
      <c r="AF1659" s="383">
        <v>87</v>
      </c>
      <c r="AG1659" s="383" t="s">
        <v>681</v>
      </c>
      <c r="AH1659" s="383" t="s">
        <v>34</v>
      </c>
      <c r="AI1659" s="383" t="s">
        <v>36</v>
      </c>
      <c r="AJ1659" s="383" t="s">
        <v>3554</v>
      </c>
      <c r="AK1659" s="384" t="str">
        <f t="shared" si="51"/>
        <v>NO</v>
      </c>
      <c r="AL1659" s="384" t="str">
        <f t="shared" si="52"/>
        <v>Yes-AB</v>
      </c>
    </row>
    <row r="1660" spans="1:38" x14ac:dyDescent="0.25">
      <c r="A1660" s="381" t="s">
        <v>3224</v>
      </c>
      <c r="B1660" s="382" t="s">
        <v>760</v>
      </c>
      <c r="C1660" s="382" t="s">
        <v>30</v>
      </c>
      <c r="D1660" s="382" t="s">
        <v>761</v>
      </c>
      <c r="E1660" s="382" t="s">
        <v>836</v>
      </c>
      <c r="F1660" s="383">
        <v>99</v>
      </c>
      <c r="G1660" s="383">
        <v>692</v>
      </c>
      <c r="H1660" s="383" t="s">
        <v>835</v>
      </c>
      <c r="I1660" s="383">
        <v>99</v>
      </c>
      <c r="J1660" s="383">
        <v>322</v>
      </c>
      <c r="K1660" s="383" t="s">
        <v>835</v>
      </c>
      <c r="L1660" s="385">
        <v>94</v>
      </c>
      <c r="M1660" s="383">
        <v>303</v>
      </c>
      <c r="N1660" s="383" t="s">
        <v>835</v>
      </c>
      <c r="O1660" s="385">
        <v>71</v>
      </c>
      <c r="P1660" s="385">
        <v>343</v>
      </c>
      <c r="Q1660" s="386" t="s">
        <v>835</v>
      </c>
      <c r="R1660" s="383">
        <v>17</v>
      </c>
      <c r="S1660" s="383">
        <v>648</v>
      </c>
      <c r="T1660" s="386" t="s">
        <v>36</v>
      </c>
      <c r="U1660" s="386">
        <v>17</v>
      </c>
      <c r="V1660" s="386">
        <v>626</v>
      </c>
      <c r="W1660" s="386" t="s">
        <v>834</v>
      </c>
      <c r="X1660" s="383">
        <v>49</v>
      </c>
      <c r="Y1660" s="383">
        <v>290</v>
      </c>
      <c r="Z1660" s="386" t="s">
        <v>36</v>
      </c>
      <c r="AA1660" s="386">
        <v>50</v>
      </c>
      <c r="AB1660" s="386">
        <v>282</v>
      </c>
      <c r="AC1660" s="386" t="s">
        <v>834</v>
      </c>
      <c r="AD1660" s="387"/>
      <c r="AE1660" s="383" t="s">
        <v>36</v>
      </c>
      <c r="AF1660" s="383">
        <v>79</v>
      </c>
      <c r="AG1660" s="383" t="s">
        <v>681</v>
      </c>
      <c r="AH1660" s="383" t="s">
        <v>34</v>
      </c>
      <c r="AI1660" s="383" t="s">
        <v>36</v>
      </c>
      <c r="AJ1660" s="383" t="s">
        <v>3554</v>
      </c>
      <c r="AK1660" s="384" t="str">
        <f t="shared" si="51"/>
        <v>NO</v>
      </c>
      <c r="AL1660" s="384" t="str">
        <f t="shared" si="52"/>
        <v>NO</v>
      </c>
    </row>
    <row r="1661" spans="1:38" x14ac:dyDescent="0.25">
      <c r="A1661" s="381" t="s">
        <v>3224</v>
      </c>
      <c r="B1661" s="382" t="s">
        <v>762</v>
      </c>
      <c r="C1661" s="382" t="s">
        <v>30</v>
      </c>
      <c r="D1661" s="382" t="s">
        <v>763</v>
      </c>
      <c r="E1661" s="382" t="s">
        <v>836</v>
      </c>
      <c r="F1661" s="383">
        <v>98</v>
      </c>
      <c r="G1661" s="383">
        <v>405</v>
      </c>
      <c r="H1661" s="383" t="s">
        <v>835</v>
      </c>
      <c r="I1661" s="383">
        <v>98</v>
      </c>
      <c r="J1661" s="383">
        <v>213</v>
      </c>
      <c r="K1661" s="383" t="s">
        <v>835</v>
      </c>
      <c r="L1661" s="385">
        <v>89</v>
      </c>
      <c r="M1661" s="383">
        <v>207</v>
      </c>
      <c r="N1661" s="383" t="s">
        <v>834</v>
      </c>
      <c r="O1661" s="385">
        <v>72</v>
      </c>
      <c r="P1661" s="385">
        <v>137</v>
      </c>
      <c r="Q1661" s="386" t="s">
        <v>835</v>
      </c>
      <c r="R1661" s="383">
        <v>30</v>
      </c>
      <c r="S1661" s="383">
        <v>385</v>
      </c>
      <c r="T1661" s="386" t="s">
        <v>36</v>
      </c>
      <c r="U1661" s="386">
        <v>30</v>
      </c>
      <c r="V1661" s="386">
        <v>363</v>
      </c>
      <c r="W1661" s="386" t="s">
        <v>834</v>
      </c>
      <c r="X1661" s="383">
        <v>59</v>
      </c>
      <c r="Y1661" s="383">
        <v>205</v>
      </c>
      <c r="Z1661" s="386" t="s">
        <v>36</v>
      </c>
      <c r="AA1661" s="386">
        <v>59</v>
      </c>
      <c r="AB1661" s="386">
        <v>193</v>
      </c>
      <c r="AC1661" s="386" t="s">
        <v>834</v>
      </c>
      <c r="AD1661" s="387"/>
      <c r="AE1661" s="383" t="s">
        <v>36</v>
      </c>
      <c r="AF1661" s="383">
        <v>74</v>
      </c>
      <c r="AG1661" s="383" t="s">
        <v>681</v>
      </c>
      <c r="AH1661" s="383" t="s">
        <v>36</v>
      </c>
      <c r="AI1661" s="383" t="s">
        <v>36</v>
      </c>
      <c r="AJ1661" s="383" t="s">
        <v>3554</v>
      </c>
      <c r="AK1661" s="384" t="str">
        <f t="shared" si="51"/>
        <v>NO</v>
      </c>
      <c r="AL1661" s="384" t="str">
        <f t="shared" si="52"/>
        <v>NO</v>
      </c>
    </row>
    <row r="1662" spans="1:38" x14ac:dyDescent="0.25">
      <c r="A1662" s="381" t="s">
        <v>3224</v>
      </c>
      <c r="B1662" s="382" t="s">
        <v>764</v>
      </c>
      <c r="C1662" s="382" t="s">
        <v>30</v>
      </c>
      <c r="D1662" s="382" t="s">
        <v>765</v>
      </c>
      <c r="E1662" s="382" t="s">
        <v>836</v>
      </c>
      <c r="F1662" s="383">
        <v>99</v>
      </c>
      <c r="G1662" s="383">
        <v>1156</v>
      </c>
      <c r="H1662" s="383" t="s">
        <v>835</v>
      </c>
      <c r="I1662" s="383">
        <v>99</v>
      </c>
      <c r="J1662" s="383">
        <v>587</v>
      </c>
      <c r="K1662" s="383" t="s">
        <v>835</v>
      </c>
      <c r="L1662" s="385">
        <v>89</v>
      </c>
      <c r="M1662" s="383">
        <v>561</v>
      </c>
      <c r="N1662" s="383" t="s">
        <v>834</v>
      </c>
      <c r="O1662" s="385">
        <v>73</v>
      </c>
      <c r="P1662" s="385">
        <v>554</v>
      </c>
      <c r="Q1662" s="386" t="s">
        <v>835</v>
      </c>
      <c r="R1662" s="383">
        <v>30</v>
      </c>
      <c r="S1662" s="383">
        <v>1045</v>
      </c>
      <c r="T1662" s="386" t="s">
        <v>36</v>
      </c>
      <c r="U1662" s="386">
        <v>33</v>
      </c>
      <c r="V1662" s="386">
        <v>1021</v>
      </c>
      <c r="W1662" s="386" t="s">
        <v>834</v>
      </c>
      <c r="X1662" s="383">
        <v>59</v>
      </c>
      <c r="Y1662" s="383">
        <v>540</v>
      </c>
      <c r="Z1662" s="386" t="s">
        <v>36</v>
      </c>
      <c r="AA1662" s="386">
        <v>63</v>
      </c>
      <c r="AB1662" s="386">
        <v>527</v>
      </c>
      <c r="AC1662" s="386" t="s">
        <v>834</v>
      </c>
      <c r="AD1662" s="387"/>
      <c r="AE1662" s="383" t="s">
        <v>36</v>
      </c>
      <c r="AF1662" s="383">
        <v>74</v>
      </c>
      <c r="AG1662" s="383" t="s">
        <v>681</v>
      </c>
      <c r="AH1662" s="383" t="s">
        <v>34</v>
      </c>
      <c r="AI1662" s="383" t="s">
        <v>36</v>
      </c>
      <c r="AJ1662" s="383" t="s">
        <v>3554</v>
      </c>
      <c r="AK1662" s="384" t="str">
        <f t="shared" si="51"/>
        <v>NO</v>
      </c>
      <c r="AL1662" s="384" t="str">
        <f t="shared" si="52"/>
        <v>NO</v>
      </c>
    </row>
    <row r="1663" spans="1:38" x14ac:dyDescent="0.25">
      <c r="A1663" s="381" t="s">
        <v>3224</v>
      </c>
      <c r="B1663" s="382" t="s">
        <v>766</v>
      </c>
      <c r="C1663" s="382" t="s">
        <v>30</v>
      </c>
      <c r="D1663" s="382" t="s">
        <v>767</v>
      </c>
      <c r="E1663" s="382" t="s">
        <v>836</v>
      </c>
      <c r="F1663" s="383">
        <v>100</v>
      </c>
      <c r="G1663" s="383">
        <v>711</v>
      </c>
      <c r="H1663" s="383" t="s">
        <v>835</v>
      </c>
      <c r="I1663" s="383">
        <v>99</v>
      </c>
      <c r="J1663" s="383">
        <v>351</v>
      </c>
      <c r="K1663" s="383" t="s">
        <v>835</v>
      </c>
      <c r="L1663" s="385">
        <v>89</v>
      </c>
      <c r="M1663" s="383">
        <v>333</v>
      </c>
      <c r="N1663" s="383" t="s">
        <v>834</v>
      </c>
      <c r="O1663" s="385">
        <v>74</v>
      </c>
      <c r="P1663" s="385">
        <v>256</v>
      </c>
      <c r="Q1663" s="386" t="s">
        <v>835</v>
      </c>
      <c r="R1663" s="383">
        <v>30</v>
      </c>
      <c r="S1663" s="383">
        <v>650</v>
      </c>
      <c r="T1663" s="386" t="s">
        <v>36</v>
      </c>
      <c r="U1663" s="386">
        <v>33</v>
      </c>
      <c r="V1663" s="386">
        <v>626</v>
      </c>
      <c r="W1663" s="386" t="s">
        <v>834</v>
      </c>
      <c r="X1663" s="383">
        <v>64</v>
      </c>
      <c r="Y1663" s="383">
        <v>318</v>
      </c>
      <c r="Z1663" s="386" t="s">
        <v>36</v>
      </c>
      <c r="AA1663" s="386">
        <v>68</v>
      </c>
      <c r="AB1663" s="386">
        <v>311</v>
      </c>
      <c r="AC1663" s="386" t="s">
        <v>834</v>
      </c>
      <c r="AD1663" s="387"/>
      <c r="AE1663" s="383" t="s">
        <v>36</v>
      </c>
      <c r="AF1663" s="383">
        <v>77</v>
      </c>
      <c r="AG1663" s="383" t="s">
        <v>681</v>
      </c>
      <c r="AH1663" s="383" t="s">
        <v>34</v>
      </c>
      <c r="AI1663" s="383" t="s">
        <v>36</v>
      </c>
      <c r="AJ1663" s="383" t="s">
        <v>3554</v>
      </c>
      <c r="AK1663" s="384" t="str">
        <f t="shared" si="51"/>
        <v>NO</v>
      </c>
      <c r="AL1663" s="384" t="str">
        <f t="shared" si="52"/>
        <v>NO</v>
      </c>
    </row>
    <row r="1664" spans="1:38" x14ac:dyDescent="0.25">
      <c r="A1664" s="381" t="s">
        <v>3224</v>
      </c>
      <c r="B1664" s="382" t="s">
        <v>768</v>
      </c>
      <c r="C1664" s="382" t="s">
        <v>30</v>
      </c>
      <c r="D1664" s="382" t="s">
        <v>769</v>
      </c>
      <c r="E1664" s="382" t="s">
        <v>836</v>
      </c>
      <c r="F1664" s="383">
        <v>99</v>
      </c>
      <c r="G1664" s="383">
        <v>829</v>
      </c>
      <c r="H1664" s="383" t="s">
        <v>835</v>
      </c>
      <c r="I1664" s="383">
        <v>100</v>
      </c>
      <c r="J1664" s="383">
        <v>398</v>
      </c>
      <c r="K1664" s="383" t="s">
        <v>835</v>
      </c>
      <c r="L1664" s="385">
        <v>94</v>
      </c>
      <c r="M1664" s="383">
        <v>386</v>
      </c>
      <c r="N1664" s="383" t="s">
        <v>835</v>
      </c>
      <c r="O1664" s="385">
        <v>81</v>
      </c>
      <c r="P1664" s="385">
        <v>331</v>
      </c>
      <c r="Q1664" s="386" t="s">
        <v>834</v>
      </c>
      <c r="R1664" s="383">
        <v>36</v>
      </c>
      <c r="S1664" s="383">
        <v>770</v>
      </c>
      <c r="T1664" s="386" t="s">
        <v>36</v>
      </c>
      <c r="U1664" s="386">
        <v>37</v>
      </c>
      <c r="V1664" s="386">
        <v>749</v>
      </c>
      <c r="W1664" s="386" t="s">
        <v>834</v>
      </c>
      <c r="X1664" s="383">
        <v>65</v>
      </c>
      <c r="Y1664" s="383">
        <v>364</v>
      </c>
      <c r="Z1664" s="386" t="s">
        <v>36</v>
      </c>
      <c r="AA1664" s="386">
        <v>67</v>
      </c>
      <c r="AB1664" s="386">
        <v>351</v>
      </c>
      <c r="AC1664" s="386" t="s">
        <v>834</v>
      </c>
      <c r="AD1664" s="387"/>
      <c r="AE1664" s="383" t="s">
        <v>36</v>
      </c>
      <c r="AF1664" s="383">
        <v>74</v>
      </c>
      <c r="AG1664" s="383" t="s">
        <v>681</v>
      </c>
      <c r="AH1664" s="383" t="s">
        <v>34</v>
      </c>
      <c r="AI1664" s="383" t="s">
        <v>36</v>
      </c>
      <c r="AJ1664" s="383" t="s">
        <v>3554</v>
      </c>
      <c r="AK1664" s="384" t="str">
        <f t="shared" si="51"/>
        <v>NO</v>
      </c>
      <c r="AL1664" s="384" t="str">
        <f t="shared" si="52"/>
        <v>NO</v>
      </c>
    </row>
    <row r="1665" spans="1:38" x14ac:dyDescent="0.25">
      <c r="A1665" s="381" t="s">
        <v>3224</v>
      </c>
      <c r="B1665" s="382" t="s">
        <v>770</v>
      </c>
      <c r="C1665" s="382" t="s">
        <v>30</v>
      </c>
      <c r="D1665" s="382" t="s">
        <v>771</v>
      </c>
      <c r="E1665" s="382" t="s">
        <v>836</v>
      </c>
      <c r="F1665" s="383">
        <v>99</v>
      </c>
      <c r="G1665" s="383">
        <v>927</v>
      </c>
      <c r="H1665" s="383" t="s">
        <v>835</v>
      </c>
      <c r="I1665" s="383">
        <v>99</v>
      </c>
      <c r="J1665" s="383">
        <v>452</v>
      </c>
      <c r="K1665" s="383" t="s">
        <v>835</v>
      </c>
      <c r="L1665" s="385">
        <v>93</v>
      </c>
      <c r="M1665" s="383">
        <v>430</v>
      </c>
      <c r="N1665" s="383" t="s">
        <v>835</v>
      </c>
      <c r="O1665" s="385">
        <v>77</v>
      </c>
      <c r="P1665" s="385">
        <v>389</v>
      </c>
      <c r="Q1665" s="386" t="s">
        <v>835</v>
      </c>
      <c r="R1665" s="383">
        <v>32</v>
      </c>
      <c r="S1665" s="383">
        <v>848</v>
      </c>
      <c r="T1665" s="386" t="s">
        <v>36</v>
      </c>
      <c r="U1665" s="386">
        <v>33</v>
      </c>
      <c r="V1665" s="386">
        <v>816</v>
      </c>
      <c r="W1665" s="386" t="s">
        <v>11</v>
      </c>
      <c r="X1665" s="383">
        <v>64</v>
      </c>
      <c r="Y1665" s="383">
        <v>414</v>
      </c>
      <c r="Z1665" s="386" t="s">
        <v>36</v>
      </c>
      <c r="AA1665" s="386">
        <v>67</v>
      </c>
      <c r="AB1665" s="386">
        <v>404</v>
      </c>
      <c r="AC1665" s="386" t="s">
        <v>11</v>
      </c>
      <c r="AD1665" s="387"/>
      <c r="AE1665" s="383" t="s">
        <v>36</v>
      </c>
      <c r="AF1665" s="383">
        <v>77</v>
      </c>
      <c r="AG1665" s="383" t="s">
        <v>681</v>
      </c>
      <c r="AH1665" s="383" t="s">
        <v>34</v>
      </c>
      <c r="AI1665" s="383" t="s">
        <v>36</v>
      </c>
      <c r="AJ1665" s="383" t="s">
        <v>3554</v>
      </c>
      <c r="AK1665" s="384" t="str">
        <f t="shared" si="51"/>
        <v>NO</v>
      </c>
      <c r="AL1665" s="384" t="str">
        <f t="shared" si="52"/>
        <v>NO</v>
      </c>
    </row>
    <row r="1666" spans="1:38" x14ac:dyDescent="0.25">
      <c r="A1666" s="381" t="s">
        <v>3224</v>
      </c>
      <c r="B1666" s="382" t="s">
        <v>772</v>
      </c>
      <c r="C1666" s="382" t="s">
        <v>30</v>
      </c>
      <c r="D1666" s="382" t="s">
        <v>773</v>
      </c>
      <c r="E1666" s="382" t="s">
        <v>836</v>
      </c>
      <c r="F1666" s="383">
        <v>99</v>
      </c>
      <c r="G1666" s="383">
        <v>1041</v>
      </c>
      <c r="H1666" s="383" t="s">
        <v>835</v>
      </c>
      <c r="I1666" s="383">
        <v>99</v>
      </c>
      <c r="J1666" s="383">
        <v>500</v>
      </c>
      <c r="K1666" s="383" t="s">
        <v>835</v>
      </c>
      <c r="L1666" s="385">
        <v>90</v>
      </c>
      <c r="M1666" s="383">
        <v>473</v>
      </c>
      <c r="N1666" s="383" t="s">
        <v>835</v>
      </c>
      <c r="O1666" s="385">
        <v>64</v>
      </c>
      <c r="P1666" s="385">
        <v>419</v>
      </c>
      <c r="Q1666" s="386" t="s">
        <v>834</v>
      </c>
      <c r="R1666" s="383">
        <v>23</v>
      </c>
      <c r="S1666" s="383">
        <v>928</v>
      </c>
      <c r="T1666" s="386" t="s">
        <v>36</v>
      </c>
      <c r="U1666" s="386">
        <v>25</v>
      </c>
      <c r="V1666" s="386">
        <v>874</v>
      </c>
      <c r="W1666" s="386" t="s">
        <v>834</v>
      </c>
      <c r="X1666" s="383">
        <v>48</v>
      </c>
      <c r="Y1666" s="383">
        <v>432</v>
      </c>
      <c r="Z1666" s="386" t="s">
        <v>36</v>
      </c>
      <c r="AA1666" s="386">
        <v>52</v>
      </c>
      <c r="AB1666" s="386">
        <v>410</v>
      </c>
      <c r="AC1666" s="386" t="s">
        <v>834</v>
      </c>
      <c r="AD1666" s="387"/>
      <c r="AE1666" s="383" t="s">
        <v>36</v>
      </c>
      <c r="AF1666" s="383">
        <v>74</v>
      </c>
      <c r="AG1666" s="383" t="s">
        <v>681</v>
      </c>
      <c r="AH1666" s="383" t="s">
        <v>34</v>
      </c>
      <c r="AI1666" s="383" t="s">
        <v>36</v>
      </c>
      <c r="AJ1666" s="383" t="s">
        <v>3554</v>
      </c>
      <c r="AK1666" s="384" t="str">
        <f t="shared" si="51"/>
        <v>NO</v>
      </c>
      <c r="AL1666" s="384" t="str">
        <f t="shared" si="52"/>
        <v>NO</v>
      </c>
    </row>
    <row r="1667" spans="1:38" x14ac:dyDescent="0.25">
      <c r="A1667" s="381" t="s">
        <v>3224</v>
      </c>
      <c r="B1667" s="382" t="s">
        <v>774</v>
      </c>
      <c r="C1667" s="382" t="s">
        <v>30</v>
      </c>
      <c r="D1667" s="382" t="s">
        <v>775</v>
      </c>
      <c r="E1667" s="382" t="s">
        <v>836</v>
      </c>
      <c r="F1667" s="383">
        <v>100</v>
      </c>
      <c r="G1667" s="383">
        <v>575</v>
      </c>
      <c r="H1667" s="383" t="s">
        <v>835</v>
      </c>
      <c r="I1667" s="383">
        <v>100</v>
      </c>
      <c r="J1667" s="383">
        <v>293</v>
      </c>
      <c r="K1667" s="383" t="s">
        <v>835</v>
      </c>
      <c r="L1667" s="385"/>
      <c r="M1667" s="383">
        <v>293</v>
      </c>
      <c r="N1667" s="383" t="s">
        <v>835</v>
      </c>
      <c r="O1667" s="385">
        <v>93</v>
      </c>
      <c r="P1667" s="385">
        <v>269</v>
      </c>
      <c r="Q1667" s="386" t="s">
        <v>835</v>
      </c>
      <c r="R1667" s="383">
        <v>40</v>
      </c>
      <c r="S1667" s="383">
        <v>573</v>
      </c>
      <c r="T1667" s="386" t="s">
        <v>36</v>
      </c>
      <c r="U1667" s="386">
        <v>42</v>
      </c>
      <c r="V1667" s="386">
        <v>558</v>
      </c>
      <c r="W1667" s="386" t="s">
        <v>834</v>
      </c>
      <c r="X1667" s="383">
        <v>74</v>
      </c>
      <c r="Y1667" s="383">
        <v>280</v>
      </c>
      <c r="Z1667" s="386" t="s">
        <v>36</v>
      </c>
      <c r="AA1667" s="386">
        <v>76</v>
      </c>
      <c r="AB1667" s="386">
        <v>278</v>
      </c>
      <c r="AC1667" s="386" t="s">
        <v>834</v>
      </c>
      <c r="AD1667" s="387"/>
      <c r="AE1667" s="383" t="s">
        <v>36</v>
      </c>
      <c r="AF1667" s="383">
        <v>79</v>
      </c>
      <c r="AG1667" s="383" t="s">
        <v>681</v>
      </c>
      <c r="AH1667" s="383" t="s">
        <v>34</v>
      </c>
      <c r="AI1667" s="383" t="s">
        <v>36</v>
      </c>
      <c r="AJ1667" s="383" t="s">
        <v>3554</v>
      </c>
      <c r="AK1667" s="384" t="str">
        <f t="shared" ref="AK1667:AK1730" si="53">IF(OR(T1667="NA",T1667="NO"),T1667,(IF(T1667="","NA",IF(OR(R1667&gt;78,AND(T1667="Yes",R1667="")),"Yes-AB",IF(W1667="NA","Yes-SH","Yes-GM")))))</f>
        <v>NO</v>
      </c>
      <c r="AL1667" s="384" t="str">
        <f t="shared" ref="AL1667:AL1730" si="54">IF(OR(Z1667="NA",Z1667="NO"),Z1667,(IF(Z1667="","NA",IF(OR(X1667&gt;79,AND(Z1667="Yes",X1667="")),"Yes-AB",IF(AC1667="NA","Yes-SH","Yes-GM")))))</f>
        <v>NO</v>
      </c>
    </row>
    <row r="1668" spans="1:38" x14ac:dyDescent="0.25">
      <c r="A1668" s="381" t="s">
        <v>3224</v>
      </c>
      <c r="B1668" s="382" t="s">
        <v>776</v>
      </c>
      <c r="C1668" s="382" t="s">
        <v>30</v>
      </c>
      <c r="D1668" s="382" t="s">
        <v>777</v>
      </c>
      <c r="E1668" s="382" t="s">
        <v>836</v>
      </c>
      <c r="F1668" s="383">
        <v>79</v>
      </c>
      <c r="G1668" s="383">
        <v>56</v>
      </c>
      <c r="H1668" s="383" t="s">
        <v>834</v>
      </c>
      <c r="I1668" s="383">
        <v>83</v>
      </c>
      <c r="J1668" s="383">
        <v>47</v>
      </c>
      <c r="K1668" s="383" t="s">
        <v>834</v>
      </c>
      <c r="L1668" s="385"/>
      <c r="M1668" s="383">
        <v>18</v>
      </c>
      <c r="N1668" s="383" t="s">
        <v>11</v>
      </c>
      <c r="O1668" s="385"/>
      <c r="P1668" s="385">
        <v>22</v>
      </c>
      <c r="Q1668" s="386" t="s">
        <v>11</v>
      </c>
      <c r="R1668" s="383"/>
      <c r="S1668" s="383">
        <v>38</v>
      </c>
      <c r="T1668" s="386" t="s">
        <v>36</v>
      </c>
      <c r="U1668" s="386"/>
      <c r="V1668" s="386">
        <v>31</v>
      </c>
      <c r="W1668" s="386" t="s">
        <v>11</v>
      </c>
      <c r="X1668" s="383">
        <v>13</v>
      </c>
      <c r="Y1668" s="383">
        <v>31</v>
      </c>
      <c r="Z1668" s="386" t="s">
        <v>36</v>
      </c>
      <c r="AA1668" s="386"/>
      <c r="AB1668" s="386">
        <v>23</v>
      </c>
      <c r="AC1668" s="386" t="s">
        <v>11</v>
      </c>
      <c r="AD1668" s="387"/>
      <c r="AE1668" s="383" t="s">
        <v>36</v>
      </c>
      <c r="AF1668" s="383">
        <v>62</v>
      </c>
      <c r="AG1668" s="383" t="s">
        <v>40</v>
      </c>
      <c r="AH1668" s="383" t="s">
        <v>34</v>
      </c>
      <c r="AI1668" s="383" t="s">
        <v>36</v>
      </c>
      <c r="AJ1668" s="383" t="s">
        <v>3554</v>
      </c>
      <c r="AK1668" s="384" t="str">
        <f t="shared" si="53"/>
        <v>NO</v>
      </c>
      <c r="AL1668" s="384" t="str">
        <f t="shared" si="54"/>
        <v>NO</v>
      </c>
    </row>
    <row r="1669" spans="1:38" x14ac:dyDescent="0.25">
      <c r="A1669" s="381" t="s">
        <v>3224</v>
      </c>
      <c r="B1669" s="382" t="s">
        <v>778</v>
      </c>
      <c r="C1669" s="382" t="s">
        <v>30</v>
      </c>
      <c r="D1669" s="382" t="s">
        <v>779</v>
      </c>
      <c r="E1669" s="382" t="s">
        <v>836</v>
      </c>
      <c r="F1669" s="383">
        <v>99</v>
      </c>
      <c r="G1669" s="383">
        <v>1305</v>
      </c>
      <c r="H1669" s="383" t="s">
        <v>835</v>
      </c>
      <c r="I1669" s="383">
        <v>99</v>
      </c>
      <c r="J1669" s="383">
        <v>643</v>
      </c>
      <c r="K1669" s="383" t="s">
        <v>835</v>
      </c>
      <c r="L1669" s="385">
        <v>94</v>
      </c>
      <c r="M1669" s="383">
        <v>634</v>
      </c>
      <c r="N1669" s="383" t="s">
        <v>835</v>
      </c>
      <c r="O1669" s="385">
        <v>72</v>
      </c>
      <c r="P1669" s="385">
        <v>369</v>
      </c>
      <c r="Q1669" s="386" t="s">
        <v>835</v>
      </c>
      <c r="R1669" s="383">
        <v>26</v>
      </c>
      <c r="S1669" s="383">
        <v>1245</v>
      </c>
      <c r="T1669" s="386" t="s">
        <v>36</v>
      </c>
      <c r="U1669" s="386">
        <v>27</v>
      </c>
      <c r="V1669" s="386">
        <v>1205</v>
      </c>
      <c r="W1669" s="386" t="s">
        <v>834</v>
      </c>
      <c r="X1669" s="383">
        <v>56</v>
      </c>
      <c r="Y1669" s="383">
        <v>613</v>
      </c>
      <c r="Z1669" s="386" t="s">
        <v>36</v>
      </c>
      <c r="AA1669" s="386">
        <v>58</v>
      </c>
      <c r="AB1669" s="386">
        <v>591</v>
      </c>
      <c r="AC1669" s="386" t="s">
        <v>834</v>
      </c>
      <c r="AD1669" s="387"/>
      <c r="AE1669" s="383" t="s">
        <v>36</v>
      </c>
      <c r="AF1669" s="383">
        <v>72</v>
      </c>
      <c r="AG1669" s="383" t="s">
        <v>681</v>
      </c>
      <c r="AH1669" s="383" t="s">
        <v>34</v>
      </c>
      <c r="AI1669" s="383" t="s">
        <v>36</v>
      </c>
      <c r="AJ1669" s="383" t="s">
        <v>3554</v>
      </c>
      <c r="AK1669" s="384" t="str">
        <f t="shared" si="53"/>
        <v>NO</v>
      </c>
      <c r="AL1669" s="384" t="str">
        <f t="shared" si="54"/>
        <v>NO</v>
      </c>
    </row>
    <row r="1670" spans="1:38" x14ac:dyDescent="0.25">
      <c r="A1670" s="381" t="s">
        <v>3224</v>
      </c>
      <c r="B1670" s="382" t="s">
        <v>780</v>
      </c>
      <c r="C1670" s="382" t="s">
        <v>30</v>
      </c>
      <c r="D1670" s="382" t="s">
        <v>781</v>
      </c>
      <c r="E1670" s="382" t="s">
        <v>836</v>
      </c>
      <c r="F1670" s="383">
        <v>99</v>
      </c>
      <c r="G1670" s="383">
        <v>830</v>
      </c>
      <c r="H1670" s="383" t="s">
        <v>835</v>
      </c>
      <c r="I1670" s="383">
        <v>98</v>
      </c>
      <c r="J1670" s="383">
        <v>392</v>
      </c>
      <c r="K1670" s="383" t="s">
        <v>835</v>
      </c>
      <c r="L1670" s="385">
        <v>89</v>
      </c>
      <c r="M1670" s="383">
        <v>400</v>
      </c>
      <c r="N1670" s="383" t="s">
        <v>834</v>
      </c>
      <c r="O1670" s="385">
        <v>70</v>
      </c>
      <c r="P1670" s="385">
        <v>378</v>
      </c>
      <c r="Q1670" s="386" t="s">
        <v>835</v>
      </c>
      <c r="R1670" s="383">
        <v>33</v>
      </c>
      <c r="S1670" s="383">
        <v>727</v>
      </c>
      <c r="T1670" s="386" t="s">
        <v>36</v>
      </c>
      <c r="U1670" s="386">
        <v>35</v>
      </c>
      <c r="V1670" s="386">
        <v>715</v>
      </c>
      <c r="W1670" s="386" t="s">
        <v>834</v>
      </c>
      <c r="X1670" s="383">
        <v>64</v>
      </c>
      <c r="Y1670" s="383">
        <v>332</v>
      </c>
      <c r="Z1670" s="386" t="s">
        <v>36</v>
      </c>
      <c r="AA1670" s="386">
        <v>67</v>
      </c>
      <c r="AB1670" s="386">
        <v>327</v>
      </c>
      <c r="AC1670" s="386" t="s">
        <v>834</v>
      </c>
      <c r="AD1670" s="387"/>
      <c r="AE1670" s="383" t="s">
        <v>36</v>
      </c>
      <c r="AF1670" s="383">
        <v>74</v>
      </c>
      <c r="AG1670" s="383" t="s">
        <v>681</v>
      </c>
      <c r="AH1670" s="383" t="s">
        <v>34</v>
      </c>
      <c r="AI1670" s="383" t="s">
        <v>36</v>
      </c>
      <c r="AJ1670" s="383" t="s">
        <v>3554</v>
      </c>
      <c r="AK1670" s="384" t="str">
        <f t="shared" si="53"/>
        <v>NO</v>
      </c>
      <c r="AL1670" s="384" t="str">
        <f t="shared" si="54"/>
        <v>NO</v>
      </c>
    </row>
    <row r="1671" spans="1:38" x14ac:dyDescent="0.25">
      <c r="A1671" s="381" t="s">
        <v>3224</v>
      </c>
      <c r="B1671" s="382" t="s">
        <v>782</v>
      </c>
      <c r="C1671" s="382" t="s">
        <v>30</v>
      </c>
      <c r="D1671" s="382" t="s">
        <v>783</v>
      </c>
      <c r="E1671" s="382" t="s">
        <v>836</v>
      </c>
      <c r="F1671" s="383">
        <v>98</v>
      </c>
      <c r="G1671" s="383">
        <v>841</v>
      </c>
      <c r="H1671" s="383" t="s">
        <v>835</v>
      </c>
      <c r="I1671" s="383">
        <v>98</v>
      </c>
      <c r="J1671" s="383">
        <v>377</v>
      </c>
      <c r="K1671" s="383" t="s">
        <v>835</v>
      </c>
      <c r="L1671" s="385">
        <v>89</v>
      </c>
      <c r="M1671" s="383">
        <v>344</v>
      </c>
      <c r="N1671" s="383" t="s">
        <v>834</v>
      </c>
      <c r="O1671" s="385">
        <v>64</v>
      </c>
      <c r="P1671" s="385">
        <v>435</v>
      </c>
      <c r="Q1671" s="386" t="s">
        <v>835</v>
      </c>
      <c r="R1671" s="383">
        <v>24</v>
      </c>
      <c r="S1671" s="383">
        <v>758</v>
      </c>
      <c r="T1671" s="386" t="s">
        <v>36</v>
      </c>
      <c r="U1671" s="386">
        <v>25</v>
      </c>
      <c r="V1671" s="386">
        <v>716</v>
      </c>
      <c r="W1671" s="386" t="s">
        <v>834</v>
      </c>
      <c r="X1671" s="383">
        <v>53</v>
      </c>
      <c r="Y1671" s="383">
        <v>338</v>
      </c>
      <c r="Z1671" s="386" t="s">
        <v>36</v>
      </c>
      <c r="AA1671" s="386">
        <v>54</v>
      </c>
      <c r="AB1671" s="386">
        <v>316</v>
      </c>
      <c r="AC1671" s="386" t="s">
        <v>834</v>
      </c>
      <c r="AD1671" s="387"/>
      <c r="AE1671" s="383" t="s">
        <v>36</v>
      </c>
      <c r="AF1671" s="383">
        <v>74</v>
      </c>
      <c r="AG1671" s="383" t="s">
        <v>681</v>
      </c>
      <c r="AH1671" s="383" t="s">
        <v>34</v>
      </c>
      <c r="AI1671" s="383" t="s">
        <v>36</v>
      </c>
      <c r="AJ1671" s="383" t="s">
        <v>3554</v>
      </c>
      <c r="AK1671" s="384" t="str">
        <f t="shared" si="53"/>
        <v>NO</v>
      </c>
      <c r="AL1671" s="384" t="str">
        <f t="shared" si="54"/>
        <v>NO</v>
      </c>
    </row>
    <row r="1672" spans="1:38" x14ac:dyDescent="0.25">
      <c r="A1672" s="381" t="s">
        <v>3224</v>
      </c>
      <c r="B1672" s="382" t="s">
        <v>784</v>
      </c>
      <c r="C1672" s="382" t="s">
        <v>30</v>
      </c>
      <c r="D1672" s="382" t="s">
        <v>785</v>
      </c>
      <c r="E1672" s="382" t="s">
        <v>836</v>
      </c>
      <c r="F1672" s="383">
        <v>99</v>
      </c>
      <c r="G1672" s="383">
        <v>1091</v>
      </c>
      <c r="H1672" s="383" t="s">
        <v>835</v>
      </c>
      <c r="I1672" s="383">
        <v>99</v>
      </c>
      <c r="J1672" s="383">
        <v>526</v>
      </c>
      <c r="K1672" s="383" t="s">
        <v>835</v>
      </c>
      <c r="L1672" s="385">
        <v>88</v>
      </c>
      <c r="M1672" s="383">
        <v>513</v>
      </c>
      <c r="N1672" s="383" t="s">
        <v>834</v>
      </c>
      <c r="O1672" s="385">
        <v>82</v>
      </c>
      <c r="P1672" s="385">
        <v>394</v>
      </c>
      <c r="Q1672" s="386" t="s">
        <v>835</v>
      </c>
      <c r="R1672" s="383">
        <v>40</v>
      </c>
      <c r="S1672" s="383">
        <v>993</v>
      </c>
      <c r="T1672" s="386" t="s">
        <v>36</v>
      </c>
      <c r="U1672" s="386">
        <v>41</v>
      </c>
      <c r="V1672" s="386">
        <v>979</v>
      </c>
      <c r="W1672" s="386" t="s">
        <v>834</v>
      </c>
      <c r="X1672" s="383">
        <v>68</v>
      </c>
      <c r="Y1672" s="383">
        <v>472</v>
      </c>
      <c r="Z1672" s="386" t="s">
        <v>36</v>
      </c>
      <c r="AA1672" s="386">
        <v>71</v>
      </c>
      <c r="AB1672" s="386">
        <v>464</v>
      </c>
      <c r="AC1672" s="386" t="s">
        <v>834</v>
      </c>
      <c r="AD1672" s="387"/>
      <c r="AE1672" s="383" t="s">
        <v>36</v>
      </c>
      <c r="AF1672" s="383">
        <v>77</v>
      </c>
      <c r="AG1672" s="383" t="s">
        <v>681</v>
      </c>
      <c r="AH1672" s="383" t="s">
        <v>34</v>
      </c>
      <c r="AI1672" s="383" t="s">
        <v>36</v>
      </c>
      <c r="AJ1672" s="383" t="s">
        <v>3554</v>
      </c>
      <c r="AK1672" s="384" t="str">
        <f t="shared" si="53"/>
        <v>NO</v>
      </c>
      <c r="AL1672" s="384" t="str">
        <f t="shared" si="54"/>
        <v>NO</v>
      </c>
    </row>
    <row r="1673" spans="1:38" x14ac:dyDescent="0.25">
      <c r="A1673" s="381" t="s">
        <v>3224</v>
      </c>
      <c r="B1673" s="382" t="s">
        <v>786</v>
      </c>
      <c r="C1673" s="382" t="s">
        <v>30</v>
      </c>
      <c r="D1673" s="382" t="s">
        <v>787</v>
      </c>
      <c r="E1673" s="382" t="s">
        <v>836</v>
      </c>
      <c r="F1673" s="383">
        <v>98</v>
      </c>
      <c r="G1673" s="383">
        <v>585</v>
      </c>
      <c r="H1673" s="383" t="s">
        <v>835</v>
      </c>
      <c r="I1673" s="383">
        <v>98</v>
      </c>
      <c r="J1673" s="383">
        <v>300</v>
      </c>
      <c r="K1673" s="383" t="s">
        <v>835</v>
      </c>
      <c r="L1673" s="385">
        <v>90</v>
      </c>
      <c r="M1673" s="383">
        <v>285</v>
      </c>
      <c r="N1673" s="383" t="s">
        <v>835</v>
      </c>
      <c r="O1673" s="385">
        <v>63</v>
      </c>
      <c r="P1673" s="385">
        <v>512</v>
      </c>
      <c r="Q1673" s="386" t="s">
        <v>834</v>
      </c>
      <c r="R1673" s="383">
        <v>37</v>
      </c>
      <c r="S1673" s="383">
        <v>542</v>
      </c>
      <c r="T1673" s="386" t="s">
        <v>36</v>
      </c>
      <c r="U1673" s="386">
        <v>37</v>
      </c>
      <c r="V1673" s="386">
        <v>525</v>
      </c>
      <c r="W1673" s="386" t="s">
        <v>834</v>
      </c>
      <c r="X1673" s="383">
        <v>69</v>
      </c>
      <c r="Y1673" s="383">
        <v>281</v>
      </c>
      <c r="Z1673" s="386" t="s">
        <v>36</v>
      </c>
      <c r="AA1673" s="386">
        <v>70</v>
      </c>
      <c r="AB1673" s="386">
        <v>268</v>
      </c>
      <c r="AC1673" s="386" t="s">
        <v>834</v>
      </c>
      <c r="AD1673" s="387"/>
      <c r="AE1673" s="383" t="s">
        <v>36</v>
      </c>
      <c r="AF1673" s="383">
        <v>79</v>
      </c>
      <c r="AG1673" s="383" t="s">
        <v>681</v>
      </c>
      <c r="AH1673" s="383" t="s">
        <v>36</v>
      </c>
      <c r="AI1673" s="383" t="s">
        <v>36</v>
      </c>
      <c r="AJ1673" s="383" t="s">
        <v>3554</v>
      </c>
      <c r="AK1673" s="384" t="str">
        <f t="shared" si="53"/>
        <v>NO</v>
      </c>
      <c r="AL1673" s="384" t="str">
        <f t="shared" si="54"/>
        <v>NO</v>
      </c>
    </row>
    <row r="1674" spans="1:38" x14ac:dyDescent="0.25">
      <c r="A1674" s="381" t="s">
        <v>3224</v>
      </c>
      <c r="B1674" s="382" t="s">
        <v>788</v>
      </c>
      <c r="C1674" s="382" t="s">
        <v>30</v>
      </c>
      <c r="D1674" s="382" t="s">
        <v>789</v>
      </c>
      <c r="E1674" s="382" t="s">
        <v>836</v>
      </c>
      <c r="F1674" s="383">
        <v>99</v>
      </c>
      <c r="G1674" s="383">
        <v>877</v>
      </c>
      <c r="H1674" s="383" t="s">
        <v>835</v>
      </c>
      <c r="I1674" s="383">
        <v>99</v>
      </c>
      <c r="J1674" s="383">
        <v>395</v>
      </c>
      <c r="K1674" s="383" t="s">
        <v>835</v>
      </c>
      <c r="L1674" s="385"/>
      <c r="M1674" s="383">
        <v>394</v>
      </c>
      <c r="N1674" s="383" t="s">
        <v>835</v>
      </c>
      <c r="O1674" s="385">
        <v>76</v>
      </c>
      <c r="P1674" s="385">
        <v>403</v>
      </c>
      <c r="Q1674" s="386" t="s">
        <v>834</v>
      </c>
      <c r="R1674" s="383">
        <v>39</v>
      </c>
      <c r="S1674" s="383">
        <v>834</v>
      </c>
      <c r="T1674" s="386" t="s">
        <v>36</v>
      </c>
      <c r="U1674" s="386">
        <v>41</v>
      </c>
      <c r="V1674" s="386">
        <v>810</v>
      </c>
      <c r="W1674" s="386" t="s">
        <v>834</v>
      </c>
      <c r="X1674" s="383">
        <v>73</v>
      </c>
      <c r="Y1674" s="383">
        <v>374</v>
      </c>
      <c r="Z1674" s="386" t="s">
        <v>36</v>
      </c>
      <c r="AA1674" s="386">
        <v>75</v>
      </c>
      <c r="AB1674" s="386">
        <v>359</v>
      </c>
      <c r="AC1674" s="386" t="s">
        <v>834</v>
      </c>
      <c r="AD1674" s="387"/>
      <c r="AE1674" s="383" t="s">
        <v>36</v>
      </c>
      <c r="AF1674" s="383">
        <v>74</v>
      </c>
      <c r="AG1674" s="383" t="s">
        <v>681</v>
      </c>
      <c r="AH1674" s="383" t="s">
        <v>36</v>
      </c>
      <c r="AI1674" s="383" t="s">
        <v>36</v>
      </c>
      <c r="AJ1674" s="383" t="s">
        <v>3554</v>
      </c>
      <c r="AK1674" s="384" t="str">
        <f t="shared" si="53"/>
        <v>NO</v>
      </c>
      <c r="AL1674" s="384" t="str">
        <f t="shared" si="54"/>
        <v>NO</v>
      </c>
    </row>
    <row r="1675" spans="1:38" x14ac:dyDescent="0.25">
      <c r="A1675" s="381" t="s">
        <v>3224</v>
      </c>
      <c r="B1675" s="382" t="s">
        <v>790</v>
      </c>
      <c r="C1675" s="382" t="s">
        <v>30</v>
      </c>
      <c r="D1675" s="382" t="s">
        <v>791</v>
      </c>
      <c r="E1675" s="382" t="s">
        <v>836</v>
      </c>
      <c r="F1675" s="383">
        <v>99</v>
      </c>
      <c r="G1675" s="383">
        <v>434</v>
      </c>
      <c r="H1675" s="383" t="s">
        <v>835</v>
      </c>
      <c r="I1675" s="383">
        <v>99</v>
      </c>
      <c r="J1675" s="383">
        <v>221</v>
      </c>
      <c r="K1675" s="383" t="s">
        <v>835</v>
      </c>
      <c r="L1675" s="385">
        <v>87</v>
      </c>
      <c r="M1675" s="383">
        <v>200</v>
      </c>
      <c r="N1675" s="383" t="s">
        <v>834</v>
      </c>
      <c r="O1675" s="385">
        <v>69</v>
      </c>
      <c r="P1675" s="385">
        <v>246</v>
      </c>
      <c r="Q1675" s="386" t="s">
        <v>835</v>
      </c>
      <c r="R1675" s="383">
        <v>17</v>
      </c>
      <c r="S1675" s="383">
        <v>391</v>
      </c>
      <c r="T1675" s="386" t="s">
        <v>36</v>
      </c>
      <c r="U1675" s="386">
        <v>16</v>
      </c>
      <c r="V1675" s="386">
        <v>369</v>
      </c>
      <c r="W1675" s="386" t="s">
        <v>834</v>
      </c>
      <c r="X1675" s="383">
        <v>55</v>
      </c>
      <c r="Y1675" s="383">
        <v>202</v>
      </c>
      <c r="Z1675" s="386" t="s">
        <v>36</v>
      </c>
      <c r="AA1675" s="386">
        <v>57</v>
      </c>
      <c r="AB1675" s="386">
        <v>187</v>
      </c>
      <c r="AC1675" s="386" t="s">
        <v>834</v>
      </c>
      <c r="AD1675" s="387"/>
      <c r="AE1675" s="383" t="s">
        <v>36</v>
      </c>
      <c r="AF1675" s="383">
        <v>77</v>
      </c>
      <c r="AG1675" s="383" t="s">
        <v>681</v>
      </c>
      <c r="AH1675" s="383" t="s">
        <v>34</v>
      </c>
      <c r="AI1675" s="383" t="s">
        <v>36</v>
      </c>
      <c r="AJ1675" s="383" t="s">
        <v>3554</v>
      </c>
      <c r="AK1675" s="384" t="str">
        <f t="shared" si="53"/>
        <v>NO</v>
      </c>
      <c r="AL1675" s="384" t="str">
        <f t="shared" si="54"/>
        <v>NO</v>
      </c>
    </row>
    <row r="1676" spans="1:38" x14ac:dyDescent="0.25">
      <c r="A1676" s="381" t="s">
        <v>3224</v>
      </c>
      <c r="B1676" s="382" t="s">
        <v>795</v>
      </c>
      <c r="C1676" s="382" t="s">
        <v>30</v>
      </c>
      <c r="D1676" s="382" t="s">
        <v>796</v>
      </c>
      <c r="E1676" s="382" t="s">
        <v>836</v>
      </c>
      <c r="F1676" s="383"/>
      <c r="G1676" s="383">
        <v>4</v>
      </c>
      <c r="H1676" s="383" t="s">
        <v>11</v>
      </c>
      <c r="I1676" s="383"/>
      <c r="J1676" s="383">
        <v>1</v>
      </c>
      <c r="K1676" s="383" t="s">
        <v>11</v>
      </c>
      <c r="L1676" s="385"/>
      <c r="M1676" s="383">
        <v>1</v>
      </c>
      <c r="N1676" s="383" t="s">
        <v>11</v>
      </c>
      <c r="O1676" s="385"/>
      <c r="P1676" s="385">
        <v>2</v>
      </c>
      <c r="Q1676" s="386" t="s">
        <v>11</v>
      </c>
      <c r="R1676" s="383"/>
      <c r="S1676" s="383">
        <v>0</v>
      </c>
      <c r="T1676" s="386" t="s">
        <v>11</v>
      </c>
      <c r="U1676" s="386"/>
      <c r="V1676" s="386">
        <v>0</v>
      </c>
      <c r="W1676" s="386" t="s">
        <v>11</v>
      </c>
      <c r="X1676" s="383"/>
      <c r="Y1676" s="383">
        <v>0</v>
      </c>
      <c r="Z1676" s="386" t="s">
        <v>11</v>
      </c>
      <c r="AA1676" s="386"/>
      <c r="AB1676" s="386">
        <v>0</v>
      </c>
      <c r="AC1676" s="386" t="s">
        <v>11</v>
      </c>
      <c r="AD1676" s="387"/>
      <c r="AE1676" s="383" t="s">
        <v>36</v>
      </c>
      <c r="AF1676" s="383">
        <v>92</v>
      </c>
      <c r="AG1676" s="383" t="s">
        <v>794</v>
      </c>
      <c r="AH1676" s="383" t="s">
        <v>36</v>
      </c>
      <c r="AI1676" s="383" t="s">
        <v>36</v>
      </c>
      <c r="AJ1676" s="383" t="s">
        <v>3554</v>
      </c>
      <c r="AK1676" s="384" t="str">
        <f t="shared" si="53"/>
        <v>NA</v>
      </c>
      <c r="AL1676" s="384" t="str">
        <f t="shared" si="54"/>
        <v>NA</v>
      </c>
    </row>
    <row r="1677" spans="1:38" x14ac:dyDescent="0.25">
      <c r="A1677" s="381" t="s">
        <v>3224</v>
      </c>
      <c r="B1677" s="382" t="s">
        <v>800</v>
      </c>
      <c r="C1677" s="382" t="s">
        <v>30</v>
      </c>
      <c r="D1677" s="382" t="s">
        <v>801</v>
      </c>
      <c r="E1677" s="382" t="s">
        <v>836</v>
      </c>
      <c r="F1677" s="383">
        <v>84</v>
      </c>
      <c r="G1677" s="383">
        <v>107</v>
      </c>
      <c r="H1677" s="383" t="s">
        <v>834</v>
      </c>
      <c r="I1677" s="383">
        <v>87</v>
      </c>
      <c r="J1677" s="383">
        <v>67</v>
      </c>
      <c r="K1677" s="383" t="s">
        <v>834</v>
      </c>
      <c r="L1677" s="385"/>
      <c r="M1677" s="383">
        <v>28</v>
      </c>
      <c r="N1677" s="383" t="s">
        <v>11</v>
      </c>
      <c r="O1677" s="385">
        <v>24</v>
      </c>
      <c r="P1677" s="385">
        <v>41</v>
      </c>
      <c r="Q1677" s="386" t="s">
        <v>835</v>
      </c>
      <c r="R1677" s="383"/>
      <c r="S1677" s="383">
        <v>31</v>
      </c>
      <c r="T1677" s="386" t="s">
        <v>36</v>
      </c>
      <c r="U1677" s="386"/>
      <c r="V1677" s="386">
        <v>26</v>
      </c>
      <c r="W1677" s="386" t="s">
        <v>11</v>
      </c>
      <c r="X1677" s="383"/>
      <c r="Y1677" s="383">
        <v>21</v>
      </c>
      <c r="Z1677" s="386" t="s">
        <v>11</v>
      </c>
      <c r="AA1677" s="386"/>
      <c r="AB1677" s="386">
        <v>17</v>
      </c>
      <c r="AC1677" s="386" t="s">
        <v>11</v>
      </c>
      <c r="AD1677" s="387"/>
      <c r="AE1677" s="383" t="s">
        <v>36</v>
      </c>
      <c r="AF1677" s="383">
        <v>77</v>
      </c>
      <c r="AG1677" s="383" t="s">
        <v>40</v>
      </c>
      <c r="AH1677" s="383" t="s">
        <v>34</v>
      </c>
      <c r="AI1677" s="383" t="s">
        <v>36</v>
      </c>
      <c r="AJ1677" s="383" t="s">
        <v>3554</v>
      </c>
      <c r="AK1677" s="384" t="str">
        <f t="shared" si="53"/>
        <v>NO</v>
      </c>
      <c r="AL1677" s="384" t="str">
        <f t="shared" si="54"/>
        <v>NA</v>
      </c>
    </row>
    <row r="1678" spans="1:38" x14ac:dyDescent="0.25">
      <c r="A1678" s="381" t="s">
        <v>3224</v>
      </c>
      <c r="B1678" s="382" t="s">
        <v>803</v>
      </c>
      <c r="C1678" s="382" t="s">
        <v>30</v>
      </c>
      <c r="D1678" s="382" t="s">
        <v>804</v>
      </c>
      <c r="E1678" s="382" t="s">
        <v>836</v>
      </c>
      <c r="F1678" s="383">
        <v>80</v>
      </c>
      <c r="G1678" s="383">
        <v>53</v>
      </c>
      <c r="H1678" s="383" t="s">
        <v>834</v>
      </c>
      <c r="I1678" s="383">
        <v>78</v>
      </c>
      <c r="J1678" s="383">
        <v>41</v>
      </c>
      <c r="K1678" s="383" t="s">
        <v>834</v>
      </c>
      <c r="L1678" s="385"/>
      <c r="M1678" s="383">
        <v>17</v>
      </c>
      <c r="N1678" s="383" t="s">
        <v>11</v>
      </c>
      <c r="O1678" s="385"/>
      <c r="P1678" s="385">
        <v>31</v>
      </c>
      <c r="Q1678" s="386" t="s">
        <v>11</v>
      </c>
      <c r="R1678" s="383"/>
      <c r="S1678" s="383">
        <v>28</v>
      </c>
      <c r="T1678" s="386" t="s">
        <v>11</v>
      </c>
      <c r="U1678" s="386"/>
      <c r="V1678" s="386">
        <v>24</v>
      </c>
      <c r="W1678" s="386" t="s">
        <v>11</v>
      </c>
      <c r="X1678" s="383"/>
      <c r="Y1678" s="383">
        <v>22</v>
      </c>
      <c r="Z1678" s="386" t="s">
        <v>11</v>
      </c>
      <c r="AA1678" s="386"/>
      <c r="AB1678" s="386">
        <v>20</v>
      </c>
      <c r="AC1678" s="386" t="s">
        <v>11</v>
      </c>
      <c r="AD1678" s="387"/>
      <c r="AE1678" s="383" t="s">
        <v>36</v>
      </c>
      <c r="AF1678" s="383">
        <v>72</v>
      </c>
      <c r="AG1678" s="383" t="s">
        <v>40</v>
      </c>
      <c r="AH1678" s="383" t="s">
        <v>36</v>
      </c>
      <c r="AI1678" s="383" t="s">
        <v>36</v>
      </c>
      <c r="AJ1678" s="383" t="s">
        <v>3554</v>
      </c>
      <c r="AK1678" s="384" t="str">
        <f t="shared" si="53"/>
        <v>NA</v>
      </c>
      <c r="AL1678" s="384" t="str">
        <f t="shared" si="54"/>
        <v>NA</v>
      </c>
    </row>
    <row r="1679" spans="1:38" x14ac:dyDescent="0.25">
      <c r="A1679" s="381" t="s">
        <v>3224</v>
      </c>
      <c r="B1679" s="382" t="s">
        <v>807</v>
      </c>
      <c r="C1679" s="382" t="s">
        <v>30</v>
      </c>
      <c r="D1679" s="382" t="s">
        <v>808</v>
      </c>
      <c r="E1679" s="382" t="s">
        <v>836</v>
      </c>
      <c r="F1679" s="383">
        <v>95</v>
      </c>
      <c r="G1679" s="383">
        <v>35</v>
      </c>
      <c r="H1679" s="383" t="s">
        <v>835</v>
      </c>
      <c r="I1679" s="383"/>
      <c r="J1679" s="383">
        <v>21</v>
      </c>
      <c r="K1679" s="383" t="s">
        <v>11</v>
      </c>
      <c r="L1679" s="385"/>
      <c r="M1679" s="383">
        <v>16</v>
      </c>
      <c r="N1679" s="383" t="s">
        <v>11</v>
      </c>
      <c r="O1679" s="385"/>
      <c r="P1679" s="385">
        <v>45</v>
      </c>
      <c r="Q1679" s="386" t="s">
        <v>834</v>
      </c>
      <c r="R1679" s="383"/>
      <c r="S1679" s="383">
        <v>25</v>
      </c>
      <c r="T1679" s="386" t="s">
        <v>11</v>
      </c>
      <c r="U1679" s="386"/>
      <c r="V1679" s="386">
        <v>17</v>
      </c>
      <c r="W1679" s="386" t="s">
        <v>11</v>
      </c>
      <c r="X1679" s="383"/>
      <c r="Y1679" s="383">
        <v>16</v>
      </c>
      <c r="Z1679" s="386" t="s">
        <v>11</v>
      </c>
      <c r="AA1679" s="386"/>
      <c r="AB1679" s="386">
        <v>9</v>
      </c>
      <c r="AC1679" s="386" t="s">
        <v>11</v>
      </c>
      <c r="AD1679" s="387"/>
      <c r="AE1679" s="383" t="s">
        <v>36</v>
      </c>
      <c r="AF1679" s="383">
        <v>92</v>
      </c>
      <c r="AG1679" s="383" t="s">
        <v>40</v>
      </c>
      <c r="AH1679" s="383" t="s">
        <v>36</v>
      </c>
      <c r="AI1679" s="383" t="s">
        <v>36</v>
      </c>
      <c r="AJ1679" s="383" t="s">
        <v>3554</v>
      </c>
      <c r="AK1679" s="384" t="str">
        <f t="shared" si="53"/>
        <v>NA</v>
      </c>
      <c r="AL1679" s="384" t="str">
        <f t="shared" si="54"/>
        <v>NA</v>
      </c>
    </row>
    <row r="1680" spans="1:38" x14ac:dyDescent="0.25">
      <c r="A1680" s="381" t="s">
        <v>3224</v>
      </c>
      <c r="B1680" s="382" t="s">
        <v>809</v>
      </c>
      <c r="C1680" s="382" t="s">
        <v>30</v>
      </c>
      <c r="D1680" s="382" t="s">
        <v>810</v>
      </c>
      <c r="E1680" s="382" t="s">
        <v>836</v>
      </c>
      <c r="F1680" s="383">
        <v>100</v>
      </c>
      <c r="G1680" s="383">
        <v>74</v>
      </c>
      <c r="H1680" s="383" t="s">
        <v>835</v>
      </c>
      <c r="I1680" s="383">
        <v>100</v>
      </c>
      <c r="J1680" s="383">
        <v>30</v>
      </c>
      <c r="K1680" s="383" t="s">
        <v>835</v>
      </c>
      <c r="L1680" s="385"/>
      <c r="M1680" s="383">
        <v>30</v>
      </c>
      <c r="N1680" s="383" t="s">
        <v>835</v>
      </c>
      <c r="O1680" s="385"/>
      <c r="P1680" s="385">
        <v>25</v>
      </c>
      <c r="Q1680" s="386" t="s">
        <v>11</v>
      </c>
      <c r="R1680" s="383">
        <v>68</v>
      </c>
      <c r="S1680" s="383">
        <v>74</v>
      </c>
      <c r="T1680" s="386" t="s">
        <v>36</v>
      </c>
      <c r="U1680" s="386">
        <v>73</v>
      </c>
      <c r="V1680" s="386">
        <v>73</v>
      </c>
      <c r="W1680" s="386" t="s">
        <v>834</v>
      </c>
      <c r="X1680" s="383">
        <v>93</v>
      </c>
      <c r="Y1680" s="383">
        <v>30</v>
      </c>
      <c r="Z1680" s="386" t="s">
        <v>34</v>
      </c>
      <c r="AA1680" s="386">
        <v>93</v>
      </c>
      <c r="AB1680" s="386">
        <v>30</v>
      </c>
      <c r="AC1680" s="386" t="s">
        <v>11</v>
      </c>
      <c r="AD1680" s="387"/>
      <c r="AE1680" s="383" t="s">
        <v>36</v>
      </c>
      <c r="AF1680" s="383">
        <v>92</v>
      </c>
      <c r="AG1680" s="383" t="s">
        <v>681</v>
      </c>
      <c r="AH1680" s="383" t="s">
        <v>36</v>
      </c>
      <c r="AI1680" s="383" t="s">
        <v>36</v>
      </c>
      <c r="AJ1680" s="383" t="s">
        <v>3554</v>
      </c>
      <c r="AK1680" s="384" t="str">
        <f t="shared" si="53"/>
        <v>NO</v>
      </c>
      <c r="AL1680" s="384" t="str">
        <f t="shared" si="54"/>
        <v>Yes-AB</v>
      </c>
    </row>
    <row r="1681" spans="1:38" x14ac:dyDescent="0.25">
      <c r="A1681" s="381" t="s">
        <v>3224</v>
      </c>
      <c r="B1681" s="382" t="s">
        <v>811</v>
      </c>
      <c r="C1681" s="382" t="s">
        <v>30</v>
      </c>
      <c r="D1681" s="382" t="s">
        <v>812</v>
      </c>
      <c r="E1681" s="382" t="s">
        <v>836</v>
      </c>
      <c r="F1681" s="383"/>
      <c r="G1681" s="383">
        <v>24</v>
      </c>
      <c r="H1681" s="383" t="s">
        <v>11</v>
      </c>
      <c r="I1681" s="383"/>
      <c r="J1681" s="383">
        <v>17</v>
      </c>
      <c r="K1681" s="383" t="s">
        <v>11</v>
      </c>
      <c r="L1681" s="385"/>
      <c r="M1681" s="383">
        <v>11</v>
      </c>
      <c r="N1681" s="383" t="s">
        <v>11</v>
      </c>
      <c r="O1681" s="385"/>
      <c r="P1681" s="385">
        <v>15</v>
      </c>
      <c r="Q1681" s="386" t="s">
        <v>11</v>
      </c>
      <c r="R1681" s="383"/>
      <c r="S1681" s="383">
        <v>14</v>
      </c>
      <c r="T1681" s="386" t="s">
        <v>11</v>
      </c>
      <c r="U1681" s="386"/>
      <c r="V1681" s="386">
        <v>11</v>
      </c>
      <c r="W1681" s="386" t="s">
        <v>11</v>
      </c>
      <c r="X1681" s="383"/>
      <c r="Y1681" s="383">
        <v>9</v>
      </c>
      <c r="Z1681" s="386" t="s">
        <v>11</v>
      </c>
      <c r="AA1681" s="386"/>
      <c r="AB1681" s="386">
        <v>8</v>
      </c>
      <c r="AC1681" s="386" t="s">
        <v>11</v>
      </c>
      <c r="AD1681" s="387"/>
      <c r="AE1681" s="383" t="s">
        <v>36</v>
      </c>
      <c r="AF1681" s="383">
        <v>92</v>
      </c>
      <c r="AG1681" s="383" t="s">
        <v>681</v>
      </c>
      <c r="AH1681" s="383" t="s">
        <v>34</v>
      </c>
      <c r="AI1681" s="383" t="s">
        <v>36</v>
      </c>
      <c r="AJ1681" s="383" t="s">
        <v>3554</v>
      </c>
      <c r="AK1681" s="384" t="str">
        <f t="shared" si="53"/>
        <v>NA</v>
      </c>
      <c r="AL1681" s="384" t="str">
        <f t="shared" si="54"/>
        <v>NA</v>
      </c>
    </row>
    <row r="1682" spans="1:38" x14ac:dyDescent="0.25">
      <c r="A1682" s="381" t="s">
        <v>3224</v>
      </c>
      <c r="B1682" s="382" t="s">
        <v>813</v>
      </c>
      <c r="C1682" s="382" t="s">
        <v>30</v>
      </c>
      <c r="D1682" s="382" t="s">
        <v>814</v>
      </c>
      <c r="E1682" s="382" t="s">
        <v>836</v>
      </c>
      <c r="F1682" s="383">
        <v>97</v>
      </c>
      <c r="G1682" s="383">
        <v>34</v>
      </c>
      <c r="H1682" s="383" t="s">
        <v>835</v>
      </c>
      <c r="I1682" s="383">
        <v>98</v>
      </c>
      <c r="J1682" s="383">
        <v>29</v>
      </c>
      <c r="K1682" s="383" t="s">
        <v>835</v>
      </c>
      <c r="L1682" s="385"/>
      <c r="M1682" s="383">
        <v>11</v>
      </c>
      <c r="N1682" s="383" t="s">
        <v>11</v>
      </c>
      <c r="O1682" s="385"/>
      <c r="P1682" s="385">
        <v>8</v>
      </c>
      <c r="Q1682" s="386" t="s">
        <v>11</v>
      </c>
      <c r="R1682" s="383"/>
      <c r="S1682" s="383">
        <v>18</v>
      </c>
      <c r="T1682" s="386" t="s">
        <v>11</v>
      </c>
      <c r="U1682" s="386"/>
      <c r="V1682" s="386">
        <v>15</v>
      </c>
      <c r="W1682" s="386" t="s">
        <v>11</v>
      </c>
      <c r="X1682" s="383"/>
      <c r="Y1682" s="383">
        <v>16</v>
      </c>
      <c r="Z1682" s="386" t="s">
        <v>11</v>
      </c>
      <c r="AA1682" s="386"/>
      <c r="AB1682" s="386">
        <v>13</v>
      </c>
      <c r="AC1682" s="386" t="s">
        <v>11</v>
      </c>
      <c r="AD1682" s="387"/>
      <c r="AE1682" s="383" t="s">
        <v>36</v>
      </c>
      <c r="AF1682" s="383">
        <v>95</v>
      </c>
      <c r="AG1682" s="383" t="s">
        <v>40</v>
      </c>
      <c r="AH1682" s="383" t="s">
        <v>34</v>
      </c>
      <c r="AI1682" s="383" t="s">
        <v>36</v>
      </c>
      <c r="AJ1682" s="383" t="s">
        <v>3554</v>
      </c>
      <c r="AK1682" s="384" t="str">
        <f t="shared" si="53"/>
        <v>NA</v>
      </c>
      <c r="AL1682" s="384" t="str">
        <f t="shared" si="54"/>
        <v>NA</v>
      </c>
    </row>
    <row r="1683" spans="1:38" x14ac:dyDescent="0.25">
      <c r="A1683" s="381" t="s">
        <v>3224</v>
      </c>
      <c r="B1683" s="382" t="s">
        <v>815</v>
      </c>
      <c r="C1683" s="382" t="s">
        <v>30</v>
      </c>
      <c r="D1683" s="382" t="s">
        <v>816</v>
      </c>
      <c r="E1683" s="382" t="s">
        <v>836</v>
      </c>
      <c r="F1683" s="383">
        <v>95</v>
      </c>
      <c r="G1683" s="383">
        <v>43</v>
      </c>
      <c r="H1683" s="383" t="s">
        <v>835</v>
      </c>
      <c r="I1683" s="383">
        <v>94</v>
      </c>
      <c r="J1683" s="383">
        <v>42</v>
      </c>
      <c r="K1683" s="383" t="s">
        <v>834</v>
      </c>
      <c r="L1683" s="385"/>
      <c r="M1683" s="383">
        <v>19</v>
      </c>
      <c r="N1683" s="383" t="s">
        <v>11</v>
      </c>
      <c r="O1683" s="385"/>
      <c r="P1683" s="385"/>
      <c r="Q1683" s="386" t="s">
        <v>11</v>
      </c>
      <c r="R1683" s="383"/>
      <c r="S1683" s="383">
        <v>43</v>
      </c>
      <c r="T1683" s="386" t="s">
        <v>36</v>
      </c>
      <c r="U1683" s="386"/>
      <c r="V1683" s="386">
        <v>41</v>
      </c>
      <c r="W1683" s="386" t="s">
        <v>11</v>
      </c>
      <c r="X1683" s="383"/>
      <c r="Y1683" s="383">
        <v>42</v>
      </c>
      <c r="Z1683" s="386" t="s">
        <v>36</v>
      </c>
      <c r="AA1683" s="386">
        <v>7</v>
      </c>
      <c r="AB1683" s="386">
        <v>41</v>
      </c>
      <c r="AC1683" s="386" t="s">
        <v>11</v>
      </c>
      <c r="AD1683" s="387"/>
      <c r="AE1683" s="383" t="s">
        <v>36</v>
      </c>
      <c r="AF1683" s="383">
        <v>77</v>
      </c>
      <c r="AG1683" s="383" t="s">
        <v>40</v>
      </c>
      <c r="AH1683" s="383" t="s">
        <v>34</v>
      </c>
      <c r="AI1683" s="383" t="s">
        <v>36</v>
      </c>
      <c r="AJ1683" s="383" t="s">
        <v>3554</v>
      </c>
      <c r="AK1683" s="384" t="str">
        <f t="shared" si="53"/>
        <v>NO</v>
      </c>
      <c r="AL1683" s="384" t="str">
        <f t="shared" si="54"/>
        <v>NO</v>
      </c>
    </row>
    <row r="1684" spans="1:38" x14ac:dyDescent="0.25">
      <c r="A1684" s="381" t="s">
        <v>3224</v>
      </c>
      <c r="B1684" s="382" t="s">
        <v>817</v>
      </c>
      <c r="C1684" s="382" t="s">
        <v>30</v>
      </c>
      <c r="D1684" s="382" t="s">
        <v>818</v>
      </c>
      <c r="E1684" s="382" t="s">
        <v>836</v>
      </c>
      <c r="F1684" s="383">
        <v>93</v>
      </c>
      <c r="G1684" s="383">
        <v>59</v>
      </c>
      <c r="H1684" s="383" t="s">
        <v>834</v>
      </c>
      <c r="I1684" s="383">
        <v>91</v>
      </c>
      <c r="J1684" s="383">
        <v>41</v>
      </c>
      <c r="K1684" s="383" t="s">
        <v>834</v>
      </c>
      <c r="L1684" s="385"/>
      <c r="M1684" s="383">
        <v>27</v>
      </c>
      <c r="N1684" s="383" t="s">
        <v>11</v>
      </c>
      <c r="O1684" s="385"/>
      <c r="P1684" s="385">
        <v>26</v>
      </c>
      <c r="Q1684" s="386" t="s">
        <v>11</v>
      </c>
      <c r="R1684" s="383">
        <v>6</v>
      </c>
      <c r="S1684" s="383">
        <v>33</v>
      </c>
      <c r="T1684" s="386" t="s">
        <v>36</v>
      </c>
      <c r="U1684" s="386">
        <v>7</v>
      </c>
      <c r="V1684" s="386">
        <v>30</v>
      </c>
      <c r="W1684" s="386" t="s">
        <v>11</v>
      </c>
      <c r="X1684" s="383"/>
      <c r="Y1684" s="383">
        <v>23</v>
      </c>
      <c r="Z1684" s="386" t="s">
        <v>11</v>
      </c>
      <c r="AA1684" s="386"/>
      <c r="AB1684" s="386">
        <v>20</v>
      </c>
      <c r="AC1684" s="386" t="s">
        <v>11</v>
      </c>
      <c r="AD1684" s="387"/>
      <c r="AE1684" s="383" t="s">
        <v>36</v>
      </c>
      <c r="AF1684" s="383">
        <v>74</v>
      </c>
      <c r="AG1684" s="383" t="s">
        <v>40</v>
      </c>
      <c r="AH1684" s="383" t="s">
        <v>34</v>
      </c>
      <c r="AI1684" s="383" t="s">
        <v>36</v>
      </c>
      <c r="AJ1684" s="383" t="s">
        <v>3554</v>
      </c>
      <c r="AK1684" s="384" t="str">
        <f t="shared" si="53"/>
        <v>NO</v>
      </c>
      <c r="AL1684" s="384" t="str">
        <f t="shared" si="54"/>
        <v>NA</v>
      </c>
    </row>
    <row r="1685" spans="1:38" x14ac:dyDescent="0.25">
      <c r="A1685" s="381" t="s">
        <v>3224</v>
      </c>
      <c r="B1685" s="382" t="s">
        <v>819</v>
      </c>
      <c r="C1685" s="382" t="s">
        <v>30</v>
      </c>
      <c r="D1685" s="382" t="s">
        <v>820</v>
      </c>
      <c r="E1685" s="382" t="s">
        <v>836</v>
      </c>
      <c r="F1685" s="383">
        <v>96</v>
      </c>
      <c r="G1685" s="383">
        <v>40</v>
      </c>
      <c r="H1685" s="383" t="s">
        <v>835</v>
      </c>
      <c r="I1685" s="383"/>
      <c r="J1685" s="383">
        <v>26</v>
      </c>
      <c r="K1685" s="383" t="s">
        <v>11</v>
      </c>
      <c r="L1685" s="385"/>
      <c r="M1685" s="383">
        <v>18</v>
      </c>
      <c r="N1685" s="383" t="s">
        <v>11</v>
      </c>
      <c r="O1685" s="385">
        <v>6</v>
      </c>
      <c r="P1685" s="385">
        <v>32</v>
      </c>
      <c r="Q1685" s="386" t="s">
        <v>835</v>
      </c>
      <c r="R1685" s="383"/>
      <c r="S1685" s="383">
        <v>30</v>
      </c>
      <c r="T1685" s="386" t="s">
        <v>36</v>
      </c>
      <c r="U1685" s="386"/>
      <c r="V1685" s="386">
        <v>25</v>
      </c>
      <c r="W1685" s="386" t="s">
        <v>11</v>
      </c>
      <c r="X1685" s="383"/>
      <c r="Y1685" s="383">
        <v>18</v>
      </c>
      <c r="Z1685" s="386" t="s">
        <v>11</v>
      </c>
      <c r="AA1685" s="386"/>
      <c r="AB1685" s="386">
        <v>16</v>
      </c>
      <c r="AC1685" s="386" t="s">
        <v>11</v>
      </c>
      <c r="AD1685" s="387"/>
      <c r="AE1685" s="383" t="s">
        <v>36</v>
      </c>
      <c r="AF1685" s="383">
        <v>92</v>
      </c>
      <c r="AG1685" s="383" t="s">
        <v>40</v>
      </c>
      <c r="AH1685" s="383" t="s">
        <v>34</v>
      </c>
      <c r="AI1685" s="383" t="s">
        <v>36</v>
      </c>
      <c r="AJ1685" s="383" t="s">
        <v>3554</v>
      </c>
      <c r="AK1685" s="384" t="str">
        <f t="shared" si="53"/>
        <v>NO</v>
      </c>
      <c r="AL1685" s="384" t="str">
        <f t="shared" si="54"/>
        <v>NA</v>
      </c>
    </row>
    <row r="1686" spans="1:38" x14ac:dyDescent="0.25">
      <c r="A1686" s="381" t="s">
        <v>3224</v>
      </c>
      <c r="B1686" s="382" t="s">
        <v>821</v>
      </c>
      <c r="C1686" s="382" t="s">
        <v>30</v>
      </c>
      <c r="D1686" s="382" t="s">
        <v>822</v>
      </c>
      <c r="E1686" s="382" t="s">
        <v>836</v>
      </c>
      <c r="F1686" s="383">
        <v>91</v>
      </c>
      <c r="G1686" s="383">
        <v>72</v>
      </c>
      <c r="H1686" s="383" t="s">
        <v>834</v>
      </c>
      <c r="I1686" s="383">
        <v>93</v>
      </c>
      <c r="J1686" s="383">
        <v>70</v>
      </c>
      <c r="K1686" s="383" t="s">
        <v>834</v>
      </c>
      <c r="L1686" s="385"/>
      <c r="M1686" s="383">
        <v>25</v>
      </c>
      <c r="N1686" s="383" t="s">
        <v>11</v>
      </c>
      <c r="O1686" s="385"/>
      <c r="P1686" s="385">
        <v>12</v>
      </c>
      <c r="Q1686" s="386" t="s">
        <v>11</v>
      </c>
      <c r="R1686" s="383">
        <v>39</v>
      </c>
      <c r="S1686" s="383">
        <v>56</v>
      </c>
      <c r="T1686" s="386" t="s">
        <v>36</v>
      </c>
      <c r="U1686" s="386">
        <v>40</v>
      </c>
      <c r="V1686" s="386">
        <v>52</v>
      </c>
      <c r="W1686" s="386" t="s">
        <v>11</v>
      </c>
      <c r="X1686" s="383">
        <v>36</v>
      </c>
      <c r="Y1686" s="383">
        <v>53</v>
      </c>
      <c r="Z1686" s="386" t="s">
        <v>36</v>
      </c>
      <c r="AA1686" s="386">
        <v>32</v>
      </c>
      <c r="AB1686" s="386">
        <v>50</v>
      </c>
      <c r="AC1686" s="386" t="s">
        <v>11</v>
      </c>
      <c r="AD1686" s="387"/>
      <c r="AE1686" s="383" t="s">
        <v>36</v>
      </c>
      <c r="AF1686" s="383">
        <v>56</v>
      </c>
      <c r="AG1686" s="383" t="s">
        <v>40</v>
      </c>
      <c r="AH1686" s="383" t="s">
        <v>34</v>
      </c>
      <c r="AI1686" s="383" t="s">
        <v>36</v>
      </c>
      <c r="AJ1686" s="383" t="s">
        <v>3554</v>
      </c>
      <c r="AK1686" s="384" t="str">
        <f t="shared" si="53"/>
        <v>NO</v>
      </c>
      <c r="AL1686" s="384" t="str">
        <f t="shared" si="54"/>
        <v>NO</v>
      </c>
    </row>
    <row r="1687" spans="1:38" x14ac:dyDescent="0.25">
      <c r="A1687" s="381" t="s">
        <v>3224</v>
      </c>
      <c r="B1687" s="382" t="s">
        <v>823</v>
      </c>
      <c r="C1687" s="382" t="s">
        <v>30</v>
      </c>
      <c r="D1687" s="382" t="s">
        <v>824</v>
      </c>
      <c r="E1687" s="382" t="s">
        <v>836</v>
      </c>
      <c r="F1687" s="383">
        <v>100</v>
      </c>
      <c r="G1687" s="383">
        <v>36</v>
      </c>
      <c r="H1687" s="383" t="s">
        <v>835</v>
      </c>
      <c r="I1687" s="383"/>
      <c r="J1687" s="383">
        <v>22</v>
      </c>
      <c r="K1687" s="383" t="s">
        <v>11</v>
      </c>
      <c r="L1687" s="385"/>
      <c r="M1687" s="383">
        <v>20</v>
      </c>
      <c r="N1687" s="383" t="s">
        <v>11</v>
      </c>
      <c r="O1687" s="385"/>
      <c r="P1687" s="385">
        <v>33</v>
      </c>
      <c r="Q1687" s="386" t="s">
        <v>11</v>
      </c>
      <c r="R1687" s="383"/>
      <c r="S1687" s="383">
        <v>29</v>
      </c>
      <c r="T1687" s="386" t="s">
        <v>11</v>
      </c>
      <c r="U1687" s="386"/>
      <c r="V1687" s="386">
        <v>28</v>
      </c>
      <c r="W1687" s="386" t="s">
        <v>11</v>
      </c>
      <c r="X1687" s="383"/>
      <c r="Y1687" s="383">
        <v>20</v>
      </c>
      <c r="Z1687" s="386" t="s">
        <v>11</v>
      </c>
      <c r="AA1687" s="386"/>
      <c r="AB1687" s="386">
        <v>19</v>
      </c>
      <c r="AC1687" s="386" t="s">
        <v>11</v>
      </c>
      <c r="AD1687" s="387"/>
      <c r="AE1687" s="383" t="s">
        <v>36</v>
      </c>
      <c r="AF1687" s="383">
        <v>97</v>
      </c>
      <c r="AG1687" s="383" t="s">
        <v>681</v>
      </c>
      <c r="AH1687" s="383" t="s">
        <v>34</v>
      </c>
      <c r="AI1687" s="383" t="s">
        <v>36</v>
      </c>
      <c r="AJ1687" s="383" t="s">
        <v>3554</v>
      </c>
      <c r="AK1687" s="384" t="str">
        <f t="shared" si="53"/>
        <v>NA</v>
      </c>
      <c r="AL1687" s="384" t="str">
        <f t="shared" si="54"/>
        <v>NA</v>
      </c>
    </row>
    <row r="1688" spans="1:38" x14ac:dyDescent="0.25">
      <c r="A1688" s="381" t="s">
        <v>3224</v>
      </c>
      <c r="B1688" s="382" t="s">
        <v>827</v>
      </c>
      <c r="C1688" s="382" t="s">
        <v>30</v>
      </c>
      <c r="D1688" s="382" t="s">
        <v>828</v>
      </c>
      <c r="E1688" s="382" t="s">
        <v>836</v>
      </c>
      <c r="F1688" s="383">
        <v>94</v>
      </c>
      <c r="G1688" s="383">
        <v>95</v>
      </c>
      <c r="H1688" s="383" t="s">
        <v>834</v>
      </c>
      <c r="I1688" s="383">
        <v>99</v>
      </c>
      <c r="J1688" s="383">
        <v>91</v>
      </c>
      <c r="K1688" s="383" t="s">
        <v>835</v>
      </c>
      <c r="L1688" s="385">
        <v>70</v>
      </c>
      <c r="M1688" s="383">
        <v>37</v>
      </c>
      <c r="N1688" s="383" t="s">
        <v>834</v>
      </c>
      <c r="O1688" s="374"/>
      <c r="P1688" s="385">
        <v>18</v>
      </c>
      <c r="Q1688" s="386" t="s">
        <v>11</v>
      </c>
      <c r="R1688" s="383">
        <v>42</v>
      </c>
      <c r="S1688" s="383">
        <v>76</v>
      </c>
      <c r="T1688" s="386" t="s">
        <v>36</v>
      </c>
      <c r="U1688" s="386">
        <v>28</v>
      </c>
      <c r="V1688" s="386">
        <v>64</v>
      </c>
      <c r="W1688" s="386" t="s">
        <v>11</v>
      </c>
      <c r="X1688" s="383">
        <v>39</v>
      </c>
      <c r="Y1688" s="383">
        <v>75</v>
      </c>
      <c r="Z1688" s="386" t="s">
        <v>36</v>
      </c>
      <c r="AA1688" s="386">
        <v>21</v>
      </c>
      <c r="AB1688" s="386">
        <v>66</v>
      </c>
      <c r="AC1688" s="386" t="s">
        <v>11</v>
      </c>
      <c r="AD1688" s="387"/>
      <c r="AE1688" s="383" t="s">
        <v>36</v>
      </c>
      <c r="AF1688" s="383">
        <v>64</v>
      </c>
      <c r="AG1688" s="383" t="s">
        <v>40</v>
      </c>
      <c r="AH1688" s="383" t="s">
        <v>34</v>
      </c>
      <c r="AI1688" s="383" t="s">
        <v>36</v>
      </c>
      <c r="AJ1688" s="383" t="s">
        <v>3554</v>
      </c>
      <c r="AK1688" s="384" t="str">
        <f t="shared" si="53"/>
        <v>NO</v>
      </c>
      <c r="AL1688" s="384" t="str">
        <f t="shared" si="54"/>
        <v>NO</v>
      </c>
    </row>
    <row r="1689" spans="1:38" x14ac:dyDescent="0.25">
      <c r="A1689" s="381" t="s">
        <v>3224</v>
      </c>
      <c r="B1689" s="382" t="s">
        <v>831</v>
      </c>
      <c r="C1689" s="382" t="s">
        <v>30</v>
      </c>
      <c r="D1689" s="382" t="s">
        <v>832</v>
      </c>
      <c r="E1689" s="382" t="s">
        <v>836</v>
      </c>
      <c r="F1689" s="383">
        <v>94</v>
      </c>
      <c r="G1689" s="383">
        <v>139</v>
      </c>
      <c r="H1689" s="383" t="s">
        <v>834</v>
      </c>
      <c r="I1689" s="383">
        <v>95</v>
      </c>
      <c r="J1689" s="383">
        <v>114</v>
      </c>
      <c r="K1689" s="383" t="s">
        <v>835</v>
      </c>
      <c r="L1689" s="385"/>
      <c r="M1689" s="383">
        <v>40</v>
      </c>
      <c r="N1689" s="383" t="s">
        <v>11</v>
      </c>
      <c r="O1689" s="374"/>
      <c r="P1689" s="385">
        <v>18</v>
      </c>
      <c r="Q1689" s="386" t="s">
        <v>11</v>
      </c>
      <c r="R1689" s="383">
        <v>28</v>
      </c>
      <c r="S1689" s="383">
        <v>81</v>
      </c>
      <c r="T1689" s="386" t="s">
        <v>36</v>
      </c>
      <c r="U1689" s="386">
        <v>26</v>
      </c>
      <c r="V1689" s="386">
        <v>76</v>
      </c>
      <c r="W1689" s="386" t="s">
        <v>11</v>
      </c>
      <c r="X1689" s="383">
        <v>25</v>
      </c>
      <c r="Y1689" s="383">
        <v>72</v>
      </c>
      <c r="Z1689" s="386" t="s">
        <v>36</v>
      </c>
      <c r="AA1689" s="386">
        <v>19</v>
      </c>
      <c r="AB1689" s="386">
        <v>67</v>
      </c>
      <c r="AC1689" s="386" t="s">
        <v>11</v>
      </c>
      <c r="AD1689" s="387"/>
      <c r="AE1689" s="383" t="s">
        <v>36</v>
      </c>
      <c r="AF1689" s="383">
        <v>62</v>
      </c>
      <c r="AG1689" s="383" t="s">
        <v>40</v>
      </c>
      <c r="AH1689" s="383" t="s">
        <v>36</v>
      </c>
      <c r="AI1689" s="383" t="s">
        <v>36</v>
      </c>
      <c r="AJ1689" s="383" t="s">
        <v>3554</v>
      </c>
      <c r="AK1689" s="384" t="str">
        <f t="shared" si="53"/>
        <v>NO</v>
      </c>
      <c r="AL1689" s="384" t="str">
        <f t="shared" si="54"/>
        <v>NO</v>
      </c>
    </row>
    <row r="1690" spans="1:38" x14ac:dyDescent="0.25">
      <c r="A1690" s="381" t="s">
        <v>3224</v>
      </c>
      <c r="B1690" s="381" t="s">
        <v>833</v>
      </c>
      <c r="C1690" s="382" t="s">
        <v>30</v>
      </c>
      <c r="D1690" s="381" t="s">
        <v>892</v>
      </c>
      <c r="E1690" s="382" t="s">
        <v>836</v>
      </c>
      <c r="F1690" s="383">
        <v>99</v>
      </c>
      <c r="G1690" s="383">
        <v>155531</v>
      </c>
      <c r="H1690" s="383" t="s">
        <v>835</v>
      </c>
      <c r="I1690" s="383">
        <v>100</v>
      </c>
      <c r="J1690" s="383">
        <v>136816</v>
      </c>
      <c r="K1690" s="383" t="s">
        <v>835</v>
      </c>
      <c r="L1690" s="383">
        <v>94</v>
      </c>
      <c r="M1690" s="383">
        <v>55233</v>
      </c>
      <c r="N1690" s="383" t="s">
        <v>835</v>
      </c>
      <c r="O1690" s="383">
        <v>69</v>
      </c>
      <c r="P1690" s="383">
        <v>13702</v>
      </c>
      <c r="Q1690" s="383" t="s">
        <v>835</v>
      </c>
      <c r="R1690" s="383">
        <v>54</v>
      </c>
      <c r="S1690" s="383">
        <v>148659</v>
      </c>
      <c r="T1690" s="383" t="s">
        <v>36</v>
      </c>
      <c r="U1690" s="383">
        <v>56</v>
      </c>
      <c r="V1690" s="383">
        <v>145091</v>
      </c>
      <c r="W1690" s="383" t="s">
        <v>834</v>
      </c>
      <c r="X1690" s="383">
        <v>62</v>
      </c>
      <c r="Y1690" s="383">
        <v>130777</v>
      </c>
      <c r="Z1690" s="383" t="s">
        <v>36</v>
      </c>
      <c r="AA1690" s="383">
        <v>62</v>
      </c>
      <c r="AB1690" s="383">
        <v>127911</v>
      </c>
      <c r="AC1690" s="383" t="s">
        <v>834</v>
      </c>
      <c r="AD1690" s="383"/>
      <c r="AE1690" s="383" t="s">
        <v>36</v>
      </c>
      <c r="AF1690" s="383">
        <v>62</v>
      </c>
      <c r="AG1690" s="383"/>
      <c r="AH1690" s="383"/>
      <c r="AI1690" s="383"/>
      <c r="AJ1690" s="383">
        <v>5</v>
      </c>
      <c r="AK1690" s="384" t="str">
        <f t="shared" si="53"/>
        <v>NO</v>
      </c>
      <c r="AL1690" s="384" t="str">
        <f t="shared" si="54"/>
        <v>NO</v>
      </c>
    </row>
    <row r="1691" spans="1:38" x14ac:dyDescent="0.25">
      <c r="A1691" s="392" t="s">
        <v>3224</v>
      </c>
      <c r="B1691" s="393" t="s">
        <v>29</v>
      </c>
      <c r="C1691" s="393" t="s">
        <v>30</v>
      </c>
      <c r="D1691" s="393" t="s">
        <v>31</v>
      </c>
      <c r="E1691" s="393" t="s">
        <v>837</v>
      </c>
      <c r="F1691" s="394"/>
      <c r="G1691" s="394">
        <v>24</v>
      </c>
      <c r="H1691" s="394" t="s">
        <v>11</v>
      </c>
      <c r="I1691" s="394"/>
      <c r="J1691" s="394">
        <v>24</v>
      </c>
      <c r="K1691" s="394" t="s">
        <v>11</v>
      </c>
      <c r="L1691" s="396"/>
      <c r="M1691" s="394">
        <v>7</v>
      </c>
      <c r="N1691" s="394" t="s">
        <v>11</v>
      </c>
      <c r="O1691" s="396"/>
      <c r="P1691" s="396"/>
      <c r="Q1691" s="394" t="s">
        <v>11</v>
      </c>
      <c r="R1691" s="394"/>
      <c r="S1691" s="394">
        <v>24</v>
      </c>
      <c r="T1691" s="394" t="s">
        <v>11</v>
      </c>
      <c r="U1691" s="394"/>
      <c r="V1691" s="394">
        <v>24</v>
      </c>
      <c r="W1691" s="394" t="s">
        <v>11</v>
      </c>
      <c r="X1691" s="394"/>
      <c r="Y1691" s="394">
        <v>24</v>
      </c>
      <c r="Z1691" s="394" t="s">
        <v>11</v>
      </c>
      <c r="AA1691" s="394"/>
      <c r="AB1691" s="394">
        <v>24</v>
      </c>
      <c r="AC1691" s="394" t="s">
        <v>11</v>
      </c>
      <c r="AD1691" s="394" t="s">
        <v>33</v>
      </c>
      <c r="AE1691" s="394" t="s">
        <v>36</v>
      </c>
      <c r="AF1691" s="394">
        <v>97</v>
      </c>
      <c r="AG1691" s="394" t="s">
        <v>35</v>
      </c>
      <c r="AH1691" s="394" t="s">
        <v>34</v>
      </c>
      <c r="AI1691" s="394" t="s">
        <v>36</v>
      </c>
      <c r="AJ1691" s="394" t="s">
        <v>3554</v>
      </c>
      <c r="AK1691" s="384" t="str">
        <f t="shared" si="53"/>
        <v>NA</v>
      </c>
      <c r="AL1691" s="384" t="str">
        <f t="shared" si="54"/>
        <v>NA</v>
      </c>
    </row>
    <row r="1692" spans="1:38" x14ac:dyDescent="0.25">
      <c r="A1692" s="381" t="s">
        <v>3224</v>
      </c>
      <c r="B1692" s="382" t="s">
        <v>38</v>
      </c>
      <c r="C1692" s="382" t="s">
        <v>30</v>
      </c>
      <c r="D1692" s="382" t="s">
        <v>39</v>
      </c>
      <c r="E1692" s="382" t="s">
        <v>837</v>
      </c>
      <c r="F1692" s="383"/>
      <c r="G1692" s="383">
        <v>2</v>
      </c>
      <c r="H1692" s="383" t="s">
        <v>11</v>
      </c>
      <c r="I1692" s="383"/>
      <c r="J1692" s="383">
        <v>2</v>
      </c>
      <c r="K1692" s="383" t="s">
        <v>11</v>
      </c>
      <c r="L1692" s="383"/>
      <c r="M1692" s="383">
        <v>0</v>
      </c>
      <c r="N1692" s="383" t="s">
        <v>11</v>
      </c>
      <c r="O1692" s="383"/>
      <c r="P1692" s="383"/>
      <c r="Q1692" s="383" t="s">
        <v>11</v>
      </c>
      <c r="R1692" s="383"/>
      <c r="S1692" s="383">
        <v>2</v>
      </c>
      <c r="T1692" s="383" t="s">
        <v>11</v>
      </c>
      <c r="U1692" s="383"/>
      <c r="V1692" s="383">
        <v>2</v>
      </c>
      <c r="W1692" s="383" t="s">
        <v>11</v>
      </c>
      <c r="X1692" s="383"/>
      <c r="Y1692" s="383">
        <v>2</v>
      </c>
      <c r="Z1692" s="383" t="s">
        <v>11</v>
      </c>
      <c r="AA1692" s="383"/>
      <c r="AB1692" s="383">
        <v>2</v>
      </c>
      <c r="AC1692" s="383" t="s">
        <v>11</v>
      </c>
      <c r="AD1692" s="383" t="s">
        <v>33</v>
      </c>
      <c r="AE1692" s="383" t="s">
        <v>36</v>
      </c>
      <c r="AF1692" s="383">
        <v>87</v>
      </c>
      <c r="AG1692" s="383" t="s">
        <v>40</v>
      </c>
      <c r="AH1692" s="383" t="s">
        <v>36</v>
      </c>
      <c r="AI1692" s="383" t="s">
        <v>34</v>
      </c>
      <c r="AJ1692" s="383" t="s">
        <v>3554</v>
      </c>
      <c r="AK1692" s="384" t="str">
        <f t="shared" si="53"/>
        <v>NA</v>
      </c>
      <c r="AL1692" s="384" t="str">
        <f t="shared" si="54"/>
        <v>NA</v>
      </c>
    </row>
    <row r="1693" spans="1:38" x14ac:dyDescent="0.25">
      <c r="A1693" s="381" t="s">
        <v>3224</v>
      </c>
      <c r="B1693" s="382" t="s">
        <v>41</v>
      </c>
      <c r="C1693" s="382" t="s">
        <v>30</v>
      </c>
      <c r="D1693" s="382" t="s">
        <v>42</v>
      </c>
      <c r="E1693" s="382" t="s">
        <v>837</v>
      </c>
      <c r="F1693" s="385">
        <v>100</v>
      </c>
      <c r="G1693" s="383">
        <v>308</v>
      </c>
      <c r="H1693" s="383" t="s">
        <v>835</v>
      </c>
      <c r="I1693" s="385">
        <v>100</v>
      </c>
      <c r="J1693" s="383">
        <v>308</v>
      </c>
      <c r="K1693" s="383" t="s">
        <v>835</v>
      </c>
      <c r="L1693" s="385"/>
      <c r="M1693" s="383">
        <v>95</v>
      </c>
      <c r="N1693" s="383" t="s">
        <v>835</v>
      </c>
      <c r="O1693" s="385"/>
      <c r="P1693" s="385"/>
      <c r="Q1693" s="383" t="s">
        <v>11</v>
      </c>
      <c r="R1693" s="385">
        <v>63</v>
      </c>
      <c r="S1693" s="383">
        <v>242</v>
      </c>
      <c r="T1693" s="386" t="s">
        <v>36</v>
      </c>
      <c r="U1693" s="386">
        <v>72</v>
      </c>
      <c r="V1693" s="386">
        <v>239</v>
      </c>
      <c r="W1693" s="386" t="s">
        <v>834</v>
      </c>
      <c r="X1693" s="385">
        <v>70</v>
      </c>
      <c r="Y1693" s="383">
        <v>240</v>
      </c>
      <c r="Z1693" s="386" t="s">
        <v>36</v>
      </c>
      <c r="AA1693" s="386">
        <v>73</v>
      </c>
      <c r="AB1693" s="386">
        <v>237</v>
      </c>
      <c r="AC1693" s="386" t="s">
        <v>834</v>
      </c>
      <c r="AD1693" s="383" t="s">
        <v>33</v>
      </c>
      <c r="AE1693" s="383" t="s">
        <v>36</v>
      </c>
      <c r="AF1693" s="383">
        <v>82</v>
      </c>
      <c r="AG1693" s="383" t="s">
        <v>40</v>
      </c>
      <c r="AH1693" s="383" t="s">
        <v>36</v>
      </c>
      <c r="AI1693" s="383" t="s">
        <v>36</v>
      </c>
      <c r="AJ1693" s="383" t="s">
        <v>3554</v>
      </c>
      <c r="AK1693" s="384" t="str">
        <f t="shared" si="53"/>
        <v>NO</v>
      </c>
      <c r="AL1693" s="384" t="str">
        <f t="shared" si="54"/>
        <v>NO</v>
      </c>
    </row>
    <row r="1694" spans="1:38" x14ac:dyDescent="0.25">
      <c r="A1694" s="381" t="s">
        <v>3224</v>
      </c>
      <c r="B1694" s="382" t="s">
        <v>43</v>
      </c>
      <c r="C1694" s="382" t="s">
        <v>30</v>
      </c>
      <c r="D1694" s="382" t="s">
        <v>2233</v>
      </c>
      <c r="E1694" s="382" t="s">
        <v>837</v>
      </c>
      <c r="F1694" s="385">
        <v>100</v>
      </c>
      <c r="G1694" s="383">
        <v>73</v>
      </c>
      <c r="H1694" s="383" t="s">
        <v>835</v>
      </c>
      <c r="I1694" s="385">
        <v>100</v>
      </c>
      <c r="J1694" s="383">
        <v>73</v>
      </c>
      <c r="K1694" s="383" t="s">
        <v>835</v>
      </c>
      <c r="L1694" s="385"/>
      <c r="M1694" s="383">
        <v>17</v>
      </c>
      <c r="N1694" s="383" t="s">
        <v>11</v>
      </c>
      <c r="O1694" s="385"/>
      <c r="P1694" s="385"/>
      <c r="Q1694" s="386" t="s">
        <v>11</v>
      </c>
      <c r="R1694" s="385">
        <v>62</v>
      </c>
      <c r="S1694" s="383">
        <v>69</v>
      </c>
      <c r="T1694" s="386" t="s">
        <v>34</v>
      </c>
      <c r="U1694" s="386">
        <v>68</v>
      </c>
      <c r="V1694" s="386">
        <v>69</v>
      </c>
      <c r="W1694" s="386" t="s">
        <v>11</v>
      </c>
      <c r="X1694" s="385">
        <v>65</v>
      </c>
      <c r="Y1694" s="383">
        <v>69</v>
      </c>
      <c r="Z1694" s="386" t="s">
        <v>36</v>
      </c>
      <c r="AA1694" s="386">
        <v>70</v>
      </c>
      <c r="AB1694" s="386">
        <v>69</v>
      </c>
      <c r="AC1694" s="386" t="s">
        <v>834</v>
      </c>
      <c r="AD1694" s="383" t="s">
        <v>33</v>
      </c>
      <c r="AE1694" s="383" t="s">
        <v>36</v>
      </c>
      <c r="AF1694" s="383">
        <v>90</v>
      </c>
      <c r="AG1694" s="383" t="s">
        <v>40</v>
      </c>
      <c r="AH1694" s="383" t="s">
        <v>36</v>
      </c>
      <c r="AI1694" s="383" t="s">
        <v>34</v>
      </c>
      <c r="AJ1694" s="383" t="s">
        <v>3554</v>
      </c>
      <c r="AK1694" s="384" t="str">
        <f t="shared" si="53"/>
        <v>Yes-SH</v>
      </c>
      <c r="AL1694" s="384" t="str">
        <f t="shared" si="54"/>
        <v>NO</v>
      </c>
    </row>
    <row r="1695" spans="1:38" x14ac:dyDescent="0.25">
      <c r="A1695" s="381" t="s">
        <v>3224</v>
      </c>
      <c r="B1695" s="382" t="s">
        <v>44</v>
      </c>
      <c r="C1695" s="382" t="s">
        <v>30</v>
      </c>
      <c r="D1695" s="382" t="s">
        <v>45</v>
      </c>
      <c r="E1695" s="382" t="s">
        <v>837</v>
      </c>
      <c r="F1695" s="383">
        <v>100</v>
      </c>
      <c r="G1695" s="383">
        <v>164</v>
      </c>
      <c r="H1695" s="383" t="s">
        <v>835</v>
      </c>
      <c r="I1695" s="383">
        <v>100</v>
      </c>
      <c r="J1695" s="383">
        <v>164</v>
      </c>
      <c r="K1695" s="383" t="s">
        <v>835</v>
      </c>
      <c r="L1695" s="385">
        <v>91</v>
      </c>
      <c r="M1695" s="383">
        <v>34</v>
      </c>
      <c r="N1695" s="383" t="s">
        <v>835</v>
      </c>
      <c r="O1695" s="385"/>
      <c r="P1695" s="383"/>
      <c r="Q1695" s="383" t="s">
        <v>11</v>
      </c>
      <c r="R1695" s="385">
        <v>32</v>
      </c>
      <c r="S1695" s="383">
        <v>139</v>
      </c>
      <c r="T1695" s="386" t="s">
        <v>36</v>
      </c>
      <c r="U1695" s="386">
        <v>37</v>
      </c>
      <c r="V1695" s="386">
        <v>139</v>
      </c>
      <c r="W1695" s="386" t="s">
        <v>834</v>
      </c>
      <c r="X1695" s="385">
        <v>54</v>
      </c>
      <c r="Y1695" s="383">
        <v>140</v>
      </c>
      <c r="Z1695" s="386" t="s">
        <v>34</v>
      </c>
      <c r="AA1695" s="386">
        <v>50</v>
      </c>
      <c r="AB1695" s="386">
        <v>140</v>
      </c>
      <c r="AC1695" s="386" t="s">
        <v>11</v>
      </c>
      <c r="AD1695" s="383" t="s">
        <v>46</v>
      </c>
      <c r="AE1695" s="383" t="s">
        <v>36</v>
      </c>
      <c r="AF1695" s="383">
        <v>69</v>
      </c>
      <c r="AG1695" s="383" t="s">
        <v>40</v>
      </c>
      <c r="AH1695" s="383" t="s">
        <v>34</v>
      </c>
      <c r="AI1695" s="383" t="s">
        <v>36</v>
      </c>
      <c r="AJ1695" s="383" t="s">
        <v>3554</v>
      </c>
      <c r="AK1695" s="384" t="str">
        <f t="shared" si="53"/>
        <v>NO</v>
      </c>
      <c r="AL1695" s="384" t="str">
        <f t="shared" si="54"/>
        <v>Yes-SH</v>
      </c>
    </row>
    <row r="1696" spans="1:38" x14ac:dyDescent="0.25">
      <c r="A1696" s="381" t="s">
        <v>3224</v>
      </c>
      <c r="B1696" s="382" t="s">
        <v>47</v>
      </c>
      <c r="C1696" s="382" t="s">
        <v>30</v>
      </c>
      <c r="D1696" s="382" t="s">
        <v>48</v>
      </c>
      <c r="E1696" s="382" t="s">
        <v>837</v>
      </c>
      <c r="F1696" s="383">
        <v>100</v>
      </c>
      <c r="G1696" s="383">
        <v>31</v>
      </c>
      <c r="H1696" s="383" t="s">
        <v>835</v>
      </c>
      <c r="I1696" s="383">
        <v>100</v>
      </c>
      <c r="J1696" s="383">
        <v>31</v>
      </c>
      <c r="K1696" s="383" t="s">
        <v>835</v>
      </c>
      <c r="L1696" s="383"/>
      <c r="M1696" s="383">
        <v>11</v>
      </c>
      <c r="N1696" s="383" t="s">
        <v>11</v>
      </c>
      <c r="O1696" s="385"/>
      <c r="P1696" s="385"/>
      <c r="Q1696" s="383" t="s">
        <v>11</v>
      </c>
      <c r="R1696" s="383"/>
      <c r="S1696" s="383">
        <v>24</v>
      </c>
      <c r="T1696" s="383" t="s">
        <v>11</v>
      </c>
      <c r="U1696" s="383"/>
      <c r="V1696" s="383">
        <v>24</v>
      </c>
      <c r="W1696" s="383" t="s">
        <v>11</v>
      </c>
      <c r="X1696" s="383"/>
      <c r="Y1696" s="383">
        <v>24</v>
      </c>
      <c r="Z1696" s="383" t="s">
        <v>11</v>
      </c>
      <c r="AA1696" s="383"/>
      <c r="AB1696" s="383">
        <v>24</v>
      </c>
      <c r="AC1696" s="383" t="s">
        <v>11</v>
      </c>
      <c r="AD1696" s="383" t="s">
        <v>214</v>
      </c>
      <c r="AE1696" s="383" t="s">
        <v>36</v>
      </c>
      <c r="AF1696" s="383">
        <v>72</v>
      </c>
      <c r="AG1696" s="383" t="s">
        <v>35</v>
      </c>
      <c r="AH1696" s="383" t="s">
        <v>34</v>
      </c>
      <c r="AI1696" s="383" t="s">
        <v>36</v>
      </c>
      <c r="AJ1696" s="383" t="s">
        <v>3554</v>
      </c>
      <c r="AK1696" s="384" t="str">
        <f t="shared" si="53"/>
        <v>NA</v>
      </c>
      <c r="AL1696" s="384" t="str">
        <f t="shared" si="54"/>
        <v>NA</v>
      </c>
    </row>
    <row r="1697" spans="1:38" x14ac:dyDescent="0.25">
      <c r="A1697" s="381" t="s">
        <v>3224</v>
      </c>
      <c r="B1697" s="382" t="s">
        <v>49</v>
      </c>
      <c r="C1697" s="382" t="s">
        <v>30</v>
      </c>
      <c r="D1697" s="382" t="s">
        <v>50</v>
      </c>
      <c r="E1697" s="382" t="s">
        <v>837</v>
      </c>
      <c r="F1697" s="385">
        <v>100</v>
      </c>
      <c r="G1697" s="383">
        <v>168</v>
      </c>
      <c r="H1697" s="383" t="s">
        <v>835</v>
      </c>
      <c r="I1697" s="385">
        <v>100</v>
      </c>
      <c r="J1697" s="383">
        <v>168</v>
      </c>
      <c r="K1697" s="383" t="s">
        <v>835</v>
      </c>
      <c r="L1697" s="385">
        <v>91</v>
      </c>
      <c r="M1697" s="383">
        <v>53</v>
      </c>
      <c r="N1697" s="383" t="s">
        <v>835</v>
      </c>
      <c r="O1697" s="385"/>
      <c r="P1697" s="385"/>
      <c r="Q1697" s="386" t="s">
        <v>11</v>
      </c>
      <c r="R1697" s="385">
        <v>60</v>
      </c>
      <c r="S1697" s="383">
        <v>146</v>
      </c>
      <c r="T1697" s="386" t="s">
        <v>36</v>
      </c>
      <c r="U1697" s="386">
        <v>71</v>
      </c>
      <c r="V1697" s="386">
        <v>142</v>
      </c>
      <c r="W1697" s="386" t="s">
        <v>834</v>
      </c>
      <c r="X1697" s="385">
        <v>62</v>
      </c>
      <c r="Y1697" s="383">
        <v>144</v>
      </c>
      <c r="Z1697" s="386" t="s">
        <v>36</v>
      </c>
      <c r="AA1697" s="386">
        <v>71</v>
      </c>
      <c r="AB1697" s="386">
        <v>140</v>
      </c>
      <c r="AC1697" s="386" t="s">
        <v>834</v>
      </c>
      <c r="AD1697" s="383" t="s">
        <v>33</v>
      </c>
      <c r="AE1697" s="383" t="s">
        <v>36</v>
      </c>
      <c r="AF1697" s="383">
        <v>79</v>
      </c>
      <c r="AG1697" s="383" t="s">
        <v>40</v>
      </c>
      <c r="AH1697" s="383" t="s">
        <v>36</v>
      </c>
      <c r="AI1697" s="383" t="s">
        <v>36</v>
      </c>
      <c r="AJ1697" s="383" t="s">
        <v>3554</v>
      </c>
      <c r="AK1697" s="384" t="str">
        <f t="shared" si="53"/>
        <v>NO</v>
      </c>
      <c r="AL1697" s="384" t="str">
        <f t="shared" si="54"/>
        <v>NO</v>
      </c>
    </row>
    <row r="1698" spans="1:38" x14ac:dyDescent="0.25">
      <c r="A1698" s="381" t="s">
        <v>3224</v>
      </c>
      <c r="B1698" s="382" t="s">
        <v>51</v>
      </c>
      <c r="C1698" s="382" t="s">
        <v>30</v>
      </c>
      <c r="D1698" s="382" t="s">
        <v>52</v>
      </c>
      <c r="E1698" s="382" t="s">
        <v>837</v>
      </c>
      <c r="F1698" s="385">
        <v>100</v>
      </c>
      <c r="G1698" s="383">
        <v>238</v>
      </c>
      <c r="H1698" s="383" t="s">
        <v>835</v>
      </c>
      <c r="I1698" s="385">
        <v>100</v>
      </c>
      <c r="J1698" s="383">
        <v>238</v>
      </c>
      <c r="K1698" s="383" t="s">
        <v>835</v>
      </c>
      <c r="L1698" s="385"/>
      <c r="M1698" s="383">
        <v>70</v>
      </c>
      <c r="N1698" s="383" t="s">
        <v>835</v>
      </c>
      <c r="O1698" s="385"/>
      <c r="P1698" s="383"/>
      <c r="Q1698" s="383" t="s">
        <v>11</v>
      </c>
      <c r="R1698" s="385">
        <v>69</v>
      </c>
      <c r="S1698" s="383">
        <v>184</v>
      </c>
      <c r="T1698" s="386" t="s">
        <v>34</v>
      </c>
      <c r="U1698" s="386">
        <v>79</v>
      </c>
      <c r="V1698" s="386">
        <v>184</v>
      </c>
      <c r="W1698" s="386" t="s">
        <v>835</v>
      </c>
      <c r="X1698" s="385">
        <v>82</v>
      </c>
      <c r="Y1698" s="383">
        <v>183</v>
      </c>
      <c r="Z1698" s="386" t="s">
        <v>34</v>
      </c>
      <c r="AA1698" s="386">
        <v>86</v>
      </c>
      <c r="AB1698" s="386">
        <v>182</v>
      </c>
      <c r="AC1698" s="386" t="s">
        <v>11</v>
      </c>
      <c r="AD1698" s="383" t="s">
        <v>33</v>
      </c>
      <c r="AE1698" s="383" t="s">
        <v>34</v>
      </c>
      <c r="AF1698" s="383">
        <v>100</v>
      </c>
      <c r="AG1698" s="383" t="s">
        <v>40</v>
      </c>
      <c r="AH1698" s="383" t="s">
        <v>36</v>
      </c>
      <c r="AI1698" s="383" t="s">
        <v>36</v>
      </c>
      <c r="AJ1698" s="383" t="s">
        <v>3554</v>
      </c>
      <c r="AK1698" s="384" t="str">
        <f t="shared" si="53"/>
        <v>Yes-GM</v>
      </c>
      <c r="AL1698" s="384" t="str">
        <f t="shared" si="54"/>
        <v>Yes-AB</v>
      </c>
    </row>
    <row r="1699" spans="1:38" x14ac:dyDescent="0.25">
      <c r="A1699" s="381" t="s">
        <v>3224</v>
      </c>
      <c r="B1699" s="382" t="s">
        <v>53</v>
      </c>
      <c r="C1699" s="382" t="s">
        <v>30</v>
      </c>
      <c r="D1699" s="382" t="s">
        <v>54</v>
      </c>
      <c r="E1699" s="382" t="s">
        <v>837</v>
      </c>
      <c r="F1699" s="383">
        <v>100</v>
      </c>
      <c r="G1699" s="383">
        <v>138</v>
      </c>
      <c r="H1699" s="383" t="s">
        <v>835</v>
      </c>
      <c r="I1699" s="383">
        <v>100</v>
      </c>
      <c r="J1699" s="383">
        <v>138</v>
      </c>
      <c r="K1699" s="383" t="s">
        <v>835</v>
      </c>
      <c r="L1699" s="383"/>
      <c r="M1699" s="383">
        <v>43</v>
      </c>
      <c r="N1699" s="383" t="s">
        <v>835</v>
      </c>
      <c r="O1699" s="385"/>
      <c r="P1699" s="385"/>
      <c r="Q1699" s="383" t="s">
        <v>11</v>
      </c>
      <c r="R1699" s="383">
        <v>77</v>
      </c>
      <c r="S1699" s="383">
        <v>138</v>
      </c>
      <c r="T1699" s="383" t="s">
        <v>34</v>
      </c>
      <c r="U1699" s="383">
        <v>81</v>
      </c>
      <c r="V1699" s="383">
        <v>138</v>
      </c>
      <c r="W1699" s="383" t="s">
        <v>11</v>
      </c>
      <c r="X1699" s="383">
        <v>80</v>
      </c>
      <c r="Y1699" s="383">
        <v>138</v>
      </c>
      <c r="Z1699" s="383" t="s">
        <v>34</v>
      </c>
      <c r="AA1699" s="383">
        <v>80</v>
      </c>
      <c r="AB1699" s="383">
        <v>138</v>
      </c>
      <c r="AC1699" s="383" t="s">
        <v>11</v>
      </c>
      <c r="AD1699" s="383" t="s">
        <v>33</v>
      </c>
      <c r="AE1699" s="383" t="s">
        <v>34</v>
      </c>
      <c r="AF1699" s="383">
        <v>100</v>
      </c>
      <c r="AG1699" s="383" t="s">
        <v>35</v>
      </c>
      <c r="AH1699" s="383" t="s">
        <v>34</v>
      </c>
      <c r="AI1699" s="383" t="s">
        <v>34</v>
      </c>
      <c r="AJ1699" s="383" t="s">
        <v>3554</v>
      </c>
      <c r="AK1699" s="384" t="str">
        <f t="shared" si="53"/>
        <v>Yes-SH</v>
      </c>
      <c r="AL1699" s="384" t="str">
        <f t="shared" si="54"/>
        <v>Yes-AB</v>
      </c>
    </row>
    <row r="1700" spans="1:38" x14ac:dyDescent="0.25">
      <c r="A1700" s="381" t="s">
        <v>3224</v>
      </c>
      <c r="B1700" s="382" t="s">
        <v>55</v>
      </c>
      <c r="C1700" s="382" t="s">
        <v>30</v>
      </c>
      <c r="D1700" s="382" t="s">
        <v>56</v>
      </c>
      <c r="E1700" s="382" t="s">
        <v>837</v>
      </c>
      <c r="F1700" s="383">
        <v>100</v>
      </c>
      <c r="G1700" s="383">
        <v>43</v>
      </c>
      <c r="H1700" s="383" t="s">
        <v>835</v>
      </c>
      <c r="I1700" s="383">
        <v>100</v>
      </c>
      <c r="J1700" s="383">
        <v>43</v>
      </c>
      <c r="K1700" s="383" t="s">
        <v>835</v>
      </c>
      <c r="L1700" s="383"/>
      <c r="M1700" s="383">
        <v>15</v>
      </c>
      <c r="N1700" s="383" t="s">
        <v>11</v>
      </c>
      <c r="O1700" s="385"/>
      <c r="P1700" s="385"/>
      <c r="Q1700" s="383" t="s">
        <v>11</v>
      </c>
      <c r="R1700" s="383">
        <v>50</v>
      </c>
      <c r="S1700" s="383">
        <v>36</v>
      </c>
      <c r="T1700" s="383" t="s">
        <v>34</v>
      </c>
      <c r="U1700" s="383">
        <v>61</v>
      </c>
      <c r="V1700" s="383">
        <v>36</v>
      </c>
      <c r="W1700" s="383" t="s">
        <v>11</v>
      </c>
      <c r="X1700" s="383">
        <v>53</v>
      </c>
      <c r="Y1700" s="383">
        <v>36</v>
      </c>
      <c r="Z1700" s="383" t="s">
        <v>36</v>
      </c>
      <c r="AA1700" s="383">
        <v>57</v>
      </c>
      <c r="AB1700" s="383">
        <v>35</v>
      </c>
      <c r="AC1700" s="383" t="s">
        <v>834</v>
      </c>
      <c r="AD1700" s="383" t="s">
        <v>104</v>
      </c>
      <c r="AE1700" s="383" t="s">
        <v>36</v>
      </c>
      <c r="AF1700" s="383">
        <v>92</v>
      </c>
      <c r="AG1700" s="383" t="s">
        <v>35</v>
      </c>
      <c r="AH1700" s="383" t="s">
        <v>34</v>
      </c>
      <c r="AI1700" s="383" t="s">
        <v>36</v>
      </c>
      <c r="AJ1700" s="383" t="s">
        <v>3554</v>
      </c>
      <c r="AK1700" s="384" t="str">
        <f t="shared" si="53"/>
        <v>Yes-SH</v>
      </c>
      <c r="AL1700" s="384" t="str">
        <f t="shared" si="54"/>
        <v>NO</v>
      </c>
    </row>
    <row r="1701" spans="1:38" x14ac:dyDescent="0.25">
      <c r="A1701" s="381" t="s">
        <v>3224</v>
      </c>
      <c r="B1701" s="382" t="s">
        <v>58</v>
      </c>
      <c r="C1701" s="382" t="s">
        <v>30</v>
      </c>
      <c r="D1701" s="382" t="s">
        <v>59</v>
      </c>
      <c r="E1701" s="382" t="s">
        <v>837</v>
      </c>
      <c r="F1701" s="383">
        <v>100</v>
      </c>
      <c r="G1701" s="383">
        <v>84</v>
      </c>
      <c r="H1701" s="383" t="s">
        <v>835</v>
      </c>
      <c r="I1701" s="383">
        <v>100</v>
      </c>
      <c r="J1701" s="383">
        <v>84</v>
      </c>
      <c r="K1701" s="383" t="s">
        <v>835</v>
      </c>
      <c r="L1701" s="385"/>
      <c r="M1701" s="383">
        <v>23</v>
      </c>
      <c r="N1701" s="383" t="s">
        <v>11</v>
      </c>
      <c r="O1701" s="385"/>
      <c r="P1701" s="385"/>
      <c r="Q1701" s="386" t="s">
        <v>11</v>
      </c>
      <c r="R1701" s="383">
        <v>48</v>
      </c>
      <c r="S1701" s="383">
        <v>81</v>
      </c>
      <c r="T1701" s="386" t="s">
        <v>36</v>
      </c>
      <c r="U1701" s="386">
        <v>58</v>
      </c>
      <c r="V1701" s="386">
        <v>76</v>
      </c>
      <c r="W1701" s="386" t="s">
        <v>834</v>
      </c>
      <c r="X1701" s="383">
        <v>64</v>
      </c>
      <c r="Y1701" s="383">
        <v>81</v>
      </c>
      <c r="Z1701" s="386" t="s">
        <v>36</v>
      </c>
      <c r="AA1701" s="386">
        <v>63</v>
      </c>
      <c r="AB1701" s="386">
        <v>81</v>
      </c>
      <c r="AC1701" s="386" t="s">
        <v>834</v>
      </c>
      <c r="AD1701" s="383" t="s">
        <v>57</v>
      </c>
      <c r="AE1701" s="383" t="s">
        <v>36</v>
      </c>
      <c r="AF1701" s="383">
        <v>79</v>
      </c>
      <c r="AG1701" s="383" t="s">
        <v>35</v>
      </c>
      <c r="AH1701" s="383" t="s">
        <v>34</v>
      </c>
      <c r="AI1701" s="383" t="s">
        <v>34</v>
      </c>
      <c r="AJ1701" s="383" t="s">
        <v>3554</v>
      </c>
      <c r="AK1701" s="384" t="str">
        <f t="shared" si="53"/>
        <v>NO</v>
      </c>
      <c r="AL1701" s="384" t="str">
        <f t="shared" si="54"/>
        <v>NO</v>
      </c>
    </row>
    <row r="1702" spans="1:38" x14ac:dyDescent="0.25">
      <c r="A1702" s="381" t="s">
        <v>3224</v>
      </c>
      <c r="B1702" s="382" t="s">
        <v>60</v>
      </c>
      <c r="C1702" s="382" t="s">
        <v>30</v>
      </c>
      <c r="D1702" s="382" t="s">
        <v>61</v>
      </c>
      <c r="E1702" s="382" t="s">
        <v>837</v>
      </c>
      <c r="F1702" s="383">
        <v>99</v>
      </c>
      <c r="G1702" s="383">
        <v>122</v>
      </c>
      <c r="H1702" s="383" t="s">
        <v>835</v>
      </c>
      <c r="I1702" s="383">
        <v>99</v>
      </c>
      <c r="J1702" s="383">
        <v>123</v>
      </c>
      <c r="K1702" s="383" t="s">
        <v>835</v>
      </c>
      <c r="L1702" s="385"/>
      <c r="M1702" s="383">
        <v>29</v>
      </c>
      <c r="N1702" s="383" t="s">
        <v>11</v>
      </c>
      <c r="O1702" s="385"/>
      <c r="P1702" s="385"/>
      <c r="Q1702" s="386" t="s">
        <v>11</v>
      </c>
      <c r="R1702" s="383">
        <v>43</v>
      </c>
      <c r="S1702" s="383">
        <v>114</v>
      </c>
      <c r="T1702" s="386" t="s">
        <v>34</v>
      </c>
      <c r="U1702" s="386">
        <v>50</v>
      </c>
      <c r="V1702" s="386">
        <v>113</v>
      </c>
      <c r="W1702" s="386" t="s">
        <v>11</v>
      </c>
      <c r="X1702" s="383">
        <v>68</v>
      </c>
      <c r="Y1702" s="383">
        <v>113</v>
      </c>
      <c r="Z1702" s="386" t="s">
        <v>34</v>
      </c>
      <c r="AA1702" s="386">
        <v>70</v>
      </c>
      <c r="AB1702" s="386">
        <v>112</v>
      </c>
      <c r="AC1702" s="386" t="s">
        <v>11</v>
      </c>
      <c r="AD1702" s="383" t="s">
        <v>57</v>
      </c>
      <c r="AE1702" s="383" t="s">
        <v>36</v>
      </c>
      <c r="AF1702" s="383">
        <v>85</v>
      </c>
      <c r="AG1702" s="383" t="s">
        <v>35</v>
      </c>
      <c r="AH1702" s="383" t="s">
        <v>34</v>
      </c>
      <c r="AI1702" s="383" t="s">
        <v>36</v>
      </c>
      <c r="AJ1702" s="383" t="s">
        <v>3554</v>
      </c>
      <c r="AK1702" s="384" t="str">
        <f t="shared" si="53"/>
        <v>Yes-SH</v>
      </c>
      <c r="AL1702" s="384" t="str">
        <f t="shared" si="54"/>
        <v>Yes-SH</v>
      </c>
    </row>
    <row r="1703" spans="1:38" x14ac:dyDescent="0.25">
      <c r="A1703" s="381" t="s">
        <v>3224</v>
      </c>
      <c r="B1703" s="382" t="s">
        <v>62</v>
      </c>
      <c r="C1703" s="382" t="s">
        <v>30</v>
      </c>
      <c r="D1703" s="382" t="s">
        <v>63</v>
      </c>
      <c r="E1703" s="382" t="s">
        <v>837</v>
      </c>
      <c r="F1703" s="383">
        <v>100</v>
      </c>
      <c r="G1703" s="383">
        <v>30</v>
      </c>
      <c r="H1703" s="383" t="s">
        <v>835</v>
      </c>
      <c r="I1703" s="383">
        <v>100</v>
      </c>
      <c r="J1703" s="383">
        <v>30</v>
      </c>
      <c r="K1703" s="383" t="s">
        <v>835</v>
      </c>
      <c r="L1703" s="385"/>
      <c r="M1703" s="383">
        <v>4</v>
      </c>
      <c r="N1703" s="383" t="s">
        <v>11</v>
      </c>
      <c r="O1703" s="385"/>
      <c r="P1703" s="385"/>
      <c r="Q1703" s="386" t="s">
        <v>11</v>
      </c>
      <c r="R1703" s="383"/>
      <c r="S1703" s="383">
        <v>29</v>
      </c>
      <c r="T1703" s="386" t="s">
        <v>11</v>
      </c>
      <c r="U1703" s="386"/>
      <c r="V1703" s="386">
        <v>29</v>
      </c>
      <c r="W1703" s="386" t="s">
        <v>11</v>
      </c>
      <c r="X1703" s="383"/>
      <c r="Y1703" s="383">
        <v>29</v>
      </c>
      <c r="Z1703" s="386" t="s">
        <v>11</v>
      </c>
      <c r="AA1703" s="386"/>
      <c r="AB1703" s="386">
        <v>29</v>
      </c>
      <c r="AC1703" s="386" t="s">
        <v>11</v>
      </c>
      <c r="AD1703" s="383" t="s">
        <v>33</v>
      </c>
      <c r="AE1703" s="383" t="s">
        <v>36</v>
      </c>
      <c r="AF1703" s="383">
        <v>87</v>
      </c>
      <c r="AG1703" s="383" t="s">
        <v>40</v>
      </c>
      <c r="AH1703" s="383" t="s">
        <v>34</v>
      </c>
      <c r="AI1703" s="383" t="s">
        <v>34</v>
      </c>
      <c r="AJ1703" s="383" t="s">
        <v>3554</v>
      </c>
      <c r="AK1703" s="384" t="str">
        <f t="shared" si="53"/>
        <v>NA</v>
      </c>
      <c r="AL1703" s="384" t="str">
        <f t="shared" si="54"/>
        <v>NA</v>
      </c>
    </row>
    <row r="1704" spans="1:38" x14ac:dyDescent="0.25">
      <c r="A1704" s="381" t="s">
        <v>3224</v>
      </c>
      <c r="B1704" s="382" t="s">
        <v>64</v>
      </c>
      <c r="C1704" s="382" t="s">
        <v>30</v>
      </c>
      <c r="D1704" s="382" t="s">
        <v>65</v>
      </c>
      <c r="E1704" s="382" t="s">
        <v>837</v>
      </c>
      <c r="F1704" s="383">
        <v>100</v>
      </c>
      <c r="G1704" s="383">
        <v>246</v>
      </c>
      <c r="H1704" s="383" t="s">
        <v>835</v>
      </c>
      <c r="I1704" s="383">
        <v>100</v>
      </c>
      <c r="J1704" s="383">
        <v>246</v>
      </c>
      <c r="K1704" s="383" t="s">
        <v>835</v>
      </c>
      <c r="L1704" s="385">
        <v>91</v>
      </c>
      <c r="M1704" s="383">
        <v>76</v>
      </c>
      <c r="N1704" s="383" t="s">
        <v>835</v>
      </c>
      <c r="O1704" s="385"/>
      <c r="P1704" s="385"/>
      <c r="Q1704" s="386" t="s">
        <v>11</v>
      </c>
      <c r="R1704" s="383">
        <v>51</v>
      </c>
      <c r="S1704" s="383">
        <v>218</v>
      </c>
      <c r="T1704" s="386" t="s">
        <v>36</v>
      </c>
      <c r="U1704" s="386">
        <v>61</v>
      </c>
      <c r="V1704" s="386">
        <v>216</v>
      </c>
      <c r="W1704" s="386" t="s">
        <v>834</v>
      </c>
      <c r="X1704" s="383">
        <v>53</v>
      </c>
      <c r="Y1704" s="383">
        <v>218</v>
      </c>
      <c r="Z1704" s="386" t="s">
        <v>36</v>
      </c>
      <c r="AA1704" s="386">
        <v>59</v>
      </c>
      <c r="AB1704" s="386">
        <v>216</v>
      </c>
      <c r="AC1704" s="386" t="s">
        <v>834</v>
      </c>
      <c r="AD1704" s="383" t="s">
        <v>104</v>
      </c>
      <c r="AE1704" s="383" t="s">
        <v>36</v>
      </c>
      <c r="AF1704" s="383">
        <v>74</v>
      </c>
      <c r="AG1704" s="383" t="s">
        <v>35</v>
      </c>
      <c r="AH1704" s="383" t="s">
        <v>34</v>
      </c>
      <c r="AI1704" s="383" t="s">
        <v>36</v>
      </c>
      <c r="AJ1704" s="383" t="s">
        <v>3554</v>
      </c>
      <c r="AK1704" s="384" t="str">
        <f t="shared" si="53"/>
        <v>NO</v>
      </c>
      <c r="AL1704" s="384" t="str">
        <f t="shared" si="54"/>
        <v>NO</v>
      </c>
    </row>
    <row r="1705" spans="1:38" x14ac:dyDescent="0.25">
      <c r="A1705" s="381" t="s">
        <v>3224</v>
      </c>
      <c r="B1705" s="382" t="s">
        <v>66</v>
      </c>
      <c r="C1705" s="382" t="s">
        <v>30</v>
      </c>
      <c r="D1705" s="382" t="s">
        <v>67</v>
      </c>
      <c r="E1705" s="382" t="s">
        <v>837</v>
      </c>
      <c r="F1705" s="383">
        <v>100</v>
      </c>
      <c r="G1705" s="383">
        <v>507</v>
      </c>
      <c r="H1705" s="383" t="s">
        <v>835</v>
      </c>
      <c r="I1705" s="383">
        <v>100</v>
      </c>
      <c r="J1705" s="383">
        <v>507</v>
      </c>
      <c r="K1705" s="383" t="s">
        <v>835</v>
      </c>
      <c r="L1705" s="385">
        <v>91</v>
      </c>
      <c r="M1705" s="383">
        <v>149</v>
      </c>
      <c r="N1705" s="383" t="s">
        <v>835</v>
      </c>
      <c r="O1705" s="385"/>
      <c r="P1705" s="385"/>
      <c r="Q1705" s="386" t="s">
        <v>11</v>
      </c>
      <c r="R1705" s="383">
        <v>66</v>
      </c>
      <c r="S1705" s="383">
        <v>369</v>
      </c>
      <c r="T1705" s="386" t="s">
        <v>36</v>
      </c>
      <c r="U1705" s="386">
        <v>76</v>
      </c>
      <c r="V1705" s="386">
        <v>355</v>
      </c>
      <c r="W1705" s="386" t="s">
        <v>834</v>
      </c>
      <c r="X1705" s="383">
        <v>72</v>
      </c>
      <c r="Y1705" s="383">
        <v>369</v>
      </c>
      <c r="Z1705" s="386" t="s">
        <v>36</v>
      </c>
      <c r="AA1705" s="386">
        <v>72</v>
      </c>
      <c r="AB1705" s="386">
        <v>357</v>
      </c>
      <c r="AC1705" s="386" t="s">
        <v>834</v>
      </c>
      <c r="AD1705" s="383" t="s">
        <v>33</v>
      </c>
      <c r="AE1705" s="383" t="s">
        <v>36</v>
      </c>
      <c r="AF1705" s="383">
        <v>82</v>
      </c>
      <c r="AG1705" s="383" t="s">
        <v>40</v>
      </c>
      <c r="AH1705" s="383" t="s">
        <v>36</v>
      </c>
      <c r="AI1705" s="383" t="s">
        <v>36</v>
      </c>
      <c r="AJ1705" s="383" t="s">
        <v>3554</v>
      </c>
      <c r="AK1705" s="384" t="str">
        <f t="shared" si="53"/>
        <v>NO</v>
      </c>
      <c r="AL1705" s="384" t="str">
        <f t="shared" si="54"/>
        <v>NO</v>
      </c>
    </row>
    <row r="1706" spans="1:38" x14ac:dyDescent="0.25">
      <c r="A1706" s="381" t="s">
        <v>3224</v>
      </c>
      <c r="B1706" s="382" t="s">
        <v>68</v>
      </c>
      <c r="C1706" s="382" t="s">
        <v>30</v>
      </c>
      <c r="D1706" s="382" t="s">
        <v>69</v>
      </c>
      <c r="E1706" s="382" t="s">
        <v>837</v>
      </c>
      <c r="F1706" s="383">
        <v>100</v>
      </c>
      <c r="G1706" s="383">
        <v>157</v>
      </c>
      <c r="H1706" s="383" t="s">
        <v>835</v>
      </c>
      <c r="I1706" s="383">
        <v>100</v>
      </c>
      <c r="J1706" s="383">
        <v>157</v>
      </c>
      <c r="K1706" s="383" t="s">
        <v>835</v>
      </c>
      <c r="L1706" s="385"/>
      <c r="M1706" s="383">
        <v>50</v>
      </c>
      <c r="N1706" s="383" t="s">
        <v>835</v>
      </c>
      <c r="O1706" s="385"/>
      <c r="P1706" s="385"/>
      <c r="Q1706" s="386" t="s">
        <v>11</v>
      </c>
      <c r="R1706" s="383">
        <v>70</v>
      </c>
      <c r="S1706" s="383">
        <v>151</v>
      </c>
      <c r="T1706" s="386" t="s">
        <v>34</v>
      </c>
      <c r="U1706" s="386">
        <v>72</v>
      </c>
      <c r="V1706" s="386">
        <v>150</v>
      </c>
      <c r="W1706" s="386" t="s">
        <v>11</v>
      </c>
      <c r="X1706" s="383">
        <v>78</v>
      </c>
      <c r="Y1706" s="383">
        <v>151</v>
      </c>
      <c r="Z1706" s="386" t="s">
        <v>36</v>
      </c>
      <c r="AA1706" s="386">
        <v>69</v>
      </c>
      <c r="AB1706" s="386">
        <v>150</v>
      </c>
      <c r="AC1706" s="386" t="s">
        <v>834</v>
      </c>
      <c r="AD1706" s="383" t="s">
        <v>33</v>
      </c>
      <c r="AE1706" s="383" t="s">
        <v>36</v>
      </c>
      <c r="AF1706" s="383">
        <v>95</v>
      </c>
      <c r="AG1706" s="383" t="s">
        <v>35</v>
      </c>
      <c r="AH1706" s="383" t="s">
        <v>36</v>
      </c>
      <c r="AI1706" s="383" t="s">
        <v>36</v>
      </c>
      <c r="AJ1706" s="383" t="s">
        <v>3554</v>
      </c>
      <c r="AK1706" s="384" t="str">
        <f t="shared" si="53"/>
        <v>Yes-SH</v>
      </c>
      <c r="AL1706" s="384" t="str">
        <f t="shared" si="54"/>
        <v>NO</v>
      </c>
    </row>
    <row r="1707" spans="1:38" x14ac:dyDescent="0.25">
      <c r="A1707" s="381" t="s">
        <v>3224</v>
      </c>
      <c r="B1707" s="382" t="s">
        <v>70</v>
      </c>
      <c r="C1707" s="382" t="s">
        <v>30</v>
      </c>
      <c r="D1707" s="382" t="s">
        <v>71</v>
      </c>
      <c r="E1707" s="382" t="s">
        <v>837</v>
      </c>
      <c r="F1707" s="383">
        <v>100</v>
      </c>
      <c r="G1707" s="383">
        <v>75</v>
      </c>
      <c r="H1707" s="383" t="s">
        <v>835</v>
      </c>
      <c r="I1707" s="383">
        <v>100</v>
      </c>
      <c r="J1707" s="383">
        <v>75</v>
      </c>
      <c r="K1707" s="383" t="s">
        <v>835</v>
      </c>
      <c r="L1707" s="385"/>
      <c r="M1707" s="383">
        <v>0</v>
      </c>
      <c r="N1707" s="383" t="s">
        <v>11</v>
      </c>
      <c r="O1707" s="385"/>
      <c r="P1707" s="385"/>
      <c r="Q1707" s="386" t="s">
        <v>11</v>
      </c>
      <c r="R1707" s="383">
        <v>47</v>
      </c>
      <c r="S1707" s="383">
        <v>70</v>
      </c>
      <c r="T1707" s="386" t="s">
        <v>36</v>
      </c>
      <c r="U1707" s="386">
        <v>51</v>
      </c>
      <c r="V1707" s="386">
        <v>70</v>
      </c>
      <c r="W1707" s="386" t="s">
        <v>834</v>
      </c>
      <c r="X1707" s="383">
        <v>77</v>
      </c>
      <c r="Y1707" s="383">
        <v>70</v>
      </c>
      <c r="Z1707" s="386" t="s">
        <v>34</v>
      </c>
      <c r="AA1707" s="386">
        <v>77</v>
      </c>
      <c r="AB1707" s="386">
        <v>70</v>
      </c>
      <c r="AC1707" s="386" t="s">
        <v>11</v>
      </c>
      <c r="AD1707" s="383"/>
      <c r="AE1707" s="383" t="s">
        <v>36</v>
      </c>
      <c r="AF1707" s="383">
        <v>82</v>
      </c>
      <c r="AG1707" s="383" t="s">
        <v>35</v>
      </c>
      <c r="AH1707" s="383" t="s">
        <v>34</v>
      </c>
      <c r="AI1707" s="383" t="s">
        <v>36</v>
      </c>
      <c r="AJ1707" s="383" t="s">
        <v>3554</v>
      </c>
      <c r="AK1707" s="384" t="str">
        <f t="shared" si="53"/>
        <v>NO</v>
      </c>
      <c r="AL1707" s="384" t="str">
        <f t="shared" si="54"/>
        <v>Yes-SH</v>
      </c>
    </row>
    <row r="1708" spans="1:38" x14ac:dyDescent="0.25">
      <c r="A1708" s="381" t="s">
        <v>3224</v>
      </c>
      <c r="B1708" s="382" t="s">
        <v>72</v>
      </c>
      <c r="C1708" s="382" t="s">
        <v>30</v>
      </c>
      <c r="D1708" s="382" t="s">
        <v>73</v>
      </c>
      <c r="E1708" s="382" t="s">
        <v>837</v>
      </c>
      <c r="F1708" s="383">
        <v>100</v>
      </c>
      <c r="G1708" s="383">
        <v>93</v>
      </c>
      <c r="H1708" s="383" t="s">
        <v>835</v>
      </c>
      <c r="I1708" s="383">
        <v>100</v>
      </c>
      <c r="J1708" s="383">
        <v>93</v>
      </c>
      <c r="K1708" s="383" t="s">
        <v>835</v>
      </c>
      <c r="L1708" s="385"/>
      <c r="M1708" s="383">
        <v>28</v>
      </c>
      <c r="N1708" s="383" t="s">
        <v>11</v>
      </c>
      <c r="O1708" s="385"/>
      <c r="P1708" s="385"/>
      <c r="Q1708" s="386" t="s">
        <v>11</v>
      </c>
      <c r="R1708" s="383">
        <v>67</v>
      </c>
      <c r="S1708" s="383">
        <v>87</v>
      </c>
      <c r="T1708" s="386" t="s">
        <v>36</v>
      </c>
      <c r="U1708" s="386">
        <v>71</v>
      </c>
      <c r="V1708" s="386">
        <v>87</v>
      </c>
      <c r="W1708" s="386" t="s">
        <v>834</v>
      </c>
      <c r="X1708" s="383">
        <v>78</v>
      </c>
      <c r="Y1708" s="383">
        <v>87</v>
      </c>
      <c r="Z1708" s="386" t="s">
        <v>36</v>
      </c>
      <c r="AA1708" s="386">
        <v>76</v>
      </c>
      <c r="AB1708" s="386">
        <v>87</v>
      </c>
      <c r="AC1708" s="386" t="s">
        <v>834</v>
      </c>
      <c r="AD1708" s="383" t="s">
        <v>104</v>
      </c>
      <c r="AE1708" s="383" t="s">
        <v>36</v>
      </c>
      <c r="AF1708" s="383">
        <v>79</v>
      </c>
      <c r="AG1708" s="383" t="s">
        <v>35</v>
      </c>
      <c r="AH1708" s="383" t="s">
        <v>34</v>
      </c>
      <c r="AI1708" s="383" t="s">
        <v>36</v>
      </c>
      <c r="AJ1708" s="383" t="s">
        <v>3554</v>
      </c>
      <c r="AK1708" s="384" t="str">
        <f t="shared" si="53"/>
        <v>NO</v>
      </c>
      <c r="AL1708" s="384" t="str">
        <f t="shared" si="54"/>
        <v>NO</v>
      </c>
    </row>
    <row r="1709" spans="1:38" x14ac:dyDescent="0.25">
      <c r="A1709" s="381" t="s">
        <v>3224</v>
      </c>
      <c r="B1709" s="382" t="s">
        <v>74</v>
      </c>
      <c r="C1709" s="382" t="s">
        <v>30</v>
      </c>
      <c r="D1709" s="382" t="s">
        <v>75</v>
      </c>
      <c r="E1709" s="382" t="s">
        <v>837</v>
      </c>
      <c r="F1709" s="383">
        <v>99</v>
      </c>
      <c r="G1709" s="383">
        <v>151</v>
      </c>
      <c r="H1709" s="383" t="s">
        <v>835</v>
      </c>
      <c r="I1709" s="383">
        <v>99</v>
      </c>
      <c r="J1709" s="383">
        <v>151</v>
      </c>
      <c r="K1709" s="383" t="s">
        <v>835</v>
      </c>
      <c r="L1709" s="385"/>
      <c r="M1709" s="383">
        <v>37</v>
      </c>
      <c r="N1709" s="383" t="s">
        <v>835</v>
      </c>
      <c r="O1709" s="385"/>
      <c r="P1709" s="385"/>
      <c r="Q1709" s="386" t="s">
        <v>11</v>
      </c>
      <c r="R1709" s="383">
        <v>68</v>
      </c>
      <c r="S1709" s="383">
        <v>146</v>
      </c>
      <c r="T1709" s="386" t="s">
        <v>36</v>
      </c>
      <c r="U1709" s="386">
        <v>74</v>
      </c>
      <c r="V1709" s="386">
        <v>144</v>
      </c>
      <c r="W1709" s="386" t="s">
        <v>834</v>
      </c>
      <c r="X1709" s="383">
        <v>79</v>
      </c>
      <c r="Y1709" s="383">
        <v>146</v>
      </c>
      <c r="Z1709" s="386" t="s">
        <v>34</v>
      </c>
      <c r="AA1709" s="386">
        <v>81</v>
      </c>
      <c r="AB1709" s="386">
        <v>144</v>
      </c>
      <c r="AC1709" s="386" t="s">
        <v>11</v>
      </c>
      <c r="AD1709" s="383" t="s">
        <v>104</v>
      </c>
      <c r="AE1709" s="383" t="s">
        <v>36</v>
      </c>
      <c r="AF1709" s="383">
        <v>95</v>
      </c>
      <c r="AG1709" s="383" t="s">
        <v>35</v>
      </c>
      <c r="AH1709" s="383" t="s">
        <v>34</v>
      </c>
      <c r="AI1709" s="383" t="s">
        <v>36</v>
      </c>
      <c r="AJ1709" s="383" t="s">
        <v>3554</v>
      </c>
      <c r="AK1709" s="384" t="str">
        <f t="shared" si="53"/>
        <v>NO</v>
      </c>
      <c r="AL1709" s="384" t="str">
        <f t="shared" si="54"/>
        <v>Yes-SH</v>
      </c>
    </row>
    <row r="1710" spans="1:38" x14ac:dyDescent="0.25">
      <c r="A1710" s="381" t="s">
        <v>3224</v>
      </c>
      <c r="B1710" s="382" t="s">
        <v>841</v>
      </c>
      <c r="C1710" s="382" t="s">
        <v>30</v>
      </c>
      <c r="D1710" s="382" t="s">
        <v>2234</v>
      </c>
      <c r="E1710" s="382" t="s">
        <v>837</v>
      </c>
      <c r="F1710" s="383"/>
      <c r="G1710" s="383">
        <v>18</v>
      </c>
      <c r="H1710" s="383" t="s">
        <v>11</v>
      </c>
      <c r="I1710" s="383"/>
      <c r="J1710" s="383">
        <v>18</v>
      </c>
      <c r="K1710" s="383" t="s">
        <v>11</v>
      </c>
      <c r="L1710" s="385"/>
      <c r="M1710" s="383">
        <v>2</v>
      </c>
      <c r="N1710" s="383" t="s">
        <v>11</v>
      </c>
      <c r="O1710" s="385"/>
      <c r="P1710" s="385"/>
      <c r="Q1710" s="386" t="s">
        <v>11</v>
      </c>
      <c r="R1710" s="383"/>
      <c r="S1710" s="383">
        <v>17</v>
      </c>
      <c r="T1710" s="386" t="s">
        <v>11</v>
      </c>
      <c r="U1710" s="386"/>
      <c r="V1710" s="386">
        <v>17</v>
      </c>
      <c r="W1710" s="386" t="s">
        <v>11</v>
      </c>
      <c r="X1710" s="383"/>
      <c r="Y1710" s="383">
        <v>17</v>
      </c>
      <c r="Z1710" s="386" t="s">
        <v>11</v>
      </c>
      <c r="AA1710" s="386"/>
      <c r="AB1710" s="386">
        <v>17</v>
      </c>
      <c r="AC1710" s="386" t="s">
        <v>11</v>
      </c>
      <c r="AD1710" s="383" t="s">
        <v>214</v>
      </c>
      <c r="AE1710" s="383" t="s">
        <v>36</v>
      </c>
      <c r="AF1710" s="383">
        <v>82</v>
      </c>
      <c r="AG1710" s="383" t="s">
        <v>35</v>
      </c>
      <c r="AH1710" s="383" t="s">
        <v>34</v>
      </c>
      <c r="AI1710" s="383" t="s">
        <v>34</v>
      </c>
      <c r="AJ1710" s="383" t="s">
        <v>3554</v>
      </c>
      <c r="AK1710" s="384" t="str">
        <f t="shared" si="53"/>
        <v>NA</v>
      </c>
      <c r="AL1710" s="384" t="str">
        <f t="shared" si="54"/>
        <v>NA</v>
      </c>
    </row>
    <row r="1711" spans="1:38" x14ac:dyDescent="0.25">
      <c r="A1711" s="381" t="s">
        <v>3224</v>
      </c>
      <c r="B1711" s="382" t="s">
        <v>76</v>
      </c>
      <c r="C1711" s="382" t="s">
        <v>30</v>
      </c>
      <c r="D1711" s="382" t="s">
        <v>77</v>
      </c>
      <c r="E1711" s="382" t="s">
        <v>837</v>
      </c>
      <c r="F1711" s="383">
        <v>100</v>
      </c>
      <c r="G1711" s="383">
        <v>231</v>
      </c>
      <c r="H1711" s="383" t="s">
        <v>835</v>
      </c>
      <c r="I1711" s="383">
        <v>100</v>
      </c>
      <c r="J1711" s="383">
        <v>231</v>
      </c>
      <c r="K1711" s="383" t="s">
        <v>835</v>
      </c>
      <c r="L1711" s="385"/>
      <c r="M1711" s="383">
        <v>72</v>
      </c>
      <c r="N1711" s="383" t="s">
        <v>835</v>
      </c>
      <c r="O1711" s="385"/>
      <c r="P1711" s="385"/>
      <c r="Q1711" s="386" t="s">
        <v>11</v>
      </c>
      <c r="R1711" s="383">
        <v>59</v>
      </c>
      <c r="S1711" s="383">
        <v>174</v>
      </c>
      <c r="T1711" s="386" t="s">
        <v>36</v>
      </c>
      <c r="U1711" s="386">
        <v>67</v>
      </c>
      <c r="V1711" s="386">
        <v>170</v>
      </c>
      <c r="W1711" s="386" t="s">
        <v>834</v>
      </c>
      <c r="X1711" s="383">
        <v>71</v>
      </c>
      <c r="Y1711" s="383">
        <v>174</v>
      </c>
      <c r="Z1711" s="386" t="s">
        <v>36</v>
      </c>
      <c r="AA1711" s="386">
        <v>72</v>
      </c>
      <c r="AB1711" s="386">
        <v>170</v>
      </c>
      <c r="AC1711" s="386" t="s">
        <v>834</v>
      </c>
      <c r="AD1711" s="383" t="s">
        <v>33</v>
      </c>
      <c r="AE1711" s="383" t="s">
        <v>36</v>
      </c>
      <c r="AF1711" s="383">
        <v>77</v>
      </c>
      <c r="AG1711" s="383" t="s">
        <v>40</v>
      </c>
      <c r="AH1711" s="383" t="s">
        <v>36</v>
      </c>
      <c r="AI1711" s="383" t="s">
        <v>36</v>
      </c>
      <c r="AJ1711" s="383" t="s">
        <v>3554</v>
      </c>
      <c r="AK1711" s="384" t="str">
        <f t="shared" si="53"/>
        <v>NO</v>
      </c>
      <c r="AL1711" s="384" t="str">
        <f t="shared" si="54"/>
        <v>NO</v>
      </c>
    </row>
    <row r="1712" spans="1:38" x14ac:dyDescent="0.25">
      <c r="A1712" s="381" t="s">
        <v>3224</v>
      </c>
      <c r="B1712" s="382" t="s">
        <v>78</v>
      </c>
      <c r="C1712" s="382" t="s">
        <v>30</v>
      </c>
      <c r="D1712" s="382" t="s">
        <v>79</v>
      </c>
      <c r="E1712" s="382" t="s">
        <v>837</v>
      </c>
      <c r="F1712" s="383">
        <v>100</v>
      </c>
      <c r="G1712" s="383">
        <v>101</v>
      </c>
      <c r="H1712" s="383" t="s">
        <v>835</v>
      </c>
      <c r="I1712" s="383">
        <v>100</v>
      </c>
      <c r="J1712" s="383">
        <v>101</v>
      </c>
      <c r="K1712" s="383" t="s">
        <v>835</v>
      </c>
      <c r="L1712" s="385"/>
      <c r="M1712" s="383">
        <v>28</v>
      </c>
      <c r="N1712" s="383" t="s">
        <v>11</v>
      </c>
      <c r="O1712" s="385"/>
      <c r="P1712" s="385"/>
      <c r="Q1712" s="386" t="s">
        <v>11</v>
      </c>
      <c r="R1712" s="383"/>
      <c r="S1712" s="383">
        <v>85</v>
      </c>
      <c r="T1712" s="386" t="s">
        <v>11</v>
      </c>
      <c r="U1712" s="386"/>
      <c r="V1712" s="386">
        <v>84</v>
      </c>
      <c r="W1712" s="386" t="s">
        <v>11</v>
      </c>
      <c r="X1712" s="383"/>
      <c r="Y1712" s="383">
        <v>85</v>
      </c>
      <c r="Z1712" s="386" t="s">
        <v>11</v>
      </c>
      <c r="AA1712" s="386"/>
      <c r="AB1712" s="386">
        <v>84</v>
      </c>
      <c r="AC1712" s="386" t="s">
        <v>11</v>
      </c>
      <c r="AD1712" s="383" t="s">
        <v>33</v>
      </c>
      <c r="AE1712" s="383" t="s">
        <v>34</v>
      </c>
      <c r="AF1712" s="383">
        <v>100</v>
      </c>
      <c r="AG1712" s="383" t="s">
        <v>40</v>
      </c>
      <c r="AH1712" s="383" t="s">
        <v>36</v>
      </c>
      <c r="AI1712" s="383" t="s">
        <v>36</v>
      </c>
      <c r="AJ1712" s="383" t="s">
        <v>3554</v>
      </c>
      <c r="AK1712" s="384" t="str">
        <f t="shared" si="53"/>
        <v>NA</v>
      </c>
      <c r="AL1712" s="384" t="str">
        <f t="shared" si="54"/>
        <v>NA</v>
      </c>
    </row>
    <row r="1713" spans="1:38" x14ac:dyDescent="0.25">
      <c r="A1713" s="381" t="s">
        <v>3224</v>
      </c>
      <c r="B1713" s="382" t="s">
        <v>80</v>
      </c>
      <c r="C1713" s="382" t="s">
        <v>30</v>
      </c>
      <c r="D1713" s="382" t="s">
        <v>81</v>
      </c>
      <c r="E1713" s="382" t="s">
        <v>837</v>
      </c>
      <c r="F1713" s="383">
        <v>100</v>
      </c>
      <c r="G1713" s="383">
        <v>100</v>
      </c>
      <c r="H1713" s="383" t="s">
        <v>835</v>
      </c>
      <c r="I1713" s="383">
        <v>100</v>
      </c>
      <c r="J1713" s="383">
        <v>100</v>
      </c>
      <c r="K1713" s="383" t="s">
        <v>835</v>
      </c>
      <c r="L1713" s="385"/>
      <c r="M1713" s="383">
        <v>46</v>
      </c>
      <c r="N1713" s="383" t="s">
        <v>835</v>
      </c>
      <c r="O1713" s="385"/>
      <c r="P1713" s="385"/>
      <c r="Q1713" s="386" t="s">
        <v>11</v>
      </c>
      <c r="R1713" s="383">
        <v>85</v>
      </c>
      <c r="S1713" s="383">
        <v>95</v>
      </c>
      <c r="T1713" s="386" t="s">
        <v>34</v>
      </c>
      <c r="U1713" s="386">
        <v>87</v>
      </c>
      <c r="V1713" s="386">
        <v>94</v>
      </c>
      <c r="W1713" s="386" t="s">
        <v>11</v>
      </c>
      <c r="X1713" s="383"/>
      <c r="Y1713" s="383">
        <v>95</v>
      </c>
      <c r="Z1713" s="386" t="s">
        <v>34</v>
      </c>
      <c r="AA1713" s="386">
        <v>90</v>
      </c>
      <c r="AB1713" s="386">
        <v>94</v>
      </c>
      <c r="AC1713" s="386" t="s">
        <v>11</v>
      </c>
      <c r="AD1713" s="383" t="s">
        <v>33</v>
      </c>
      <c r="AE1713" s="383" t="s">
        <v>34</v>
      </c>
      <c r="AF1713" s="383">
        <v>100</v>
      </c>
      <c r="AG1713" s="383" t="s">
        <v>35</v>
      </c>
      <c r="AH1713" s="383" t="s">
        <v>34</v>
      </c>
      <c r="AI1713" s="383" t="s">
        <v>36</v>
      </c>
      <c r="AJ1713" s="383" t="s">
        <v>3554</v>
      </c>
      <c r="AK1713" s="384" t="str">
        <f t="shared" si="53"/>
        <v>Yes-AB</v>
      </c>
      <c r="AL1713" s="384" t="str">
        <f t="shared" si="54"/>
        <v>Yes-AB</v>
      </c>
    </row>
    <row r="1714" spans="1:38" x14ac:dyDescent="0.25">
      <c r="A1714" s="381" t="s">
        <v>3224</v>
      </c>
      <c r="B1714" s="382" t="s">
        <v>82</v>
      </c>
      <c r="C1714" s="382" t="s">
        <v>30</v>
      </c>
      <c r="D1714" s="382" t="s">
        <v>83</v>
      </c>
      <c r="E1714" s="382" t="s">
        <v>837</v>
      </c>
      <c r="F1714" s="383">
        <v>100</v>
      </c>
      <c r="G1714" s="383">
        <v>45</v>
      </c>
      <c r="H1714" s="383" t="s">
        <v>835</v>
      </c>
      <c r="I1714" s="383">
        <v>100</v>
      </c>
      <c r="J1714" s="383">
        <v>45</v>
      </c>
      <c r="K1714" s="383" t="s">
        <v>835</v>
      </c>
      <c r="L1714" s="385"/>
      <c r="M1714" s="383">
        <v>14</v>
      </c>
      <c r="N1714" s="383" t="s">
        <v>11</v>
      </c>
      <c r="O1714" s="385"/>
      <c r="P1714" s="385"/>
      <c r="Q1714" s="386" t="s">
        <v>11</v>
      </c>
      <c r="R1714" s="383">
        <v>32</v>
      </c>
      <c r="S1714" s="383">
        <v>38</v>
      </c>
      <c r="T1714" s="386" t="s">
        <v>36</v>
      </c>
      <c r="U1714" s="386">
        <v>50</v>
      </c>
      <c r="V1714" s="386">
        <v>38</v>
      </c>
      <c r="W1714" s="386" t="s">
        <v>834</v>
      </c>
      <c r="X1714" s="383">
        <v>53</v>
      </c>
      <c r="Y1714" s="383">
        <v>38</v>
      </c>
      <c r="Z1714" s="386" t="s">
        <v>36</v>
      </c>
      <c r="AA1714" s="386">
        <v>53</v>
      </c>
      <c r="AB1714" s="386">
        <v>38</v>
      </c>
      <c r="AC1714" s="386" t="s">
        <v>834</v>
      </c>
      <c r="AD1714" s="383" t="s">
        <v>57</v>
      </c>
      <c r="AE1714" s="383" t="s">
        <v>36</v>
      </c>
      <c r="AF1714" s="383">
        <v>72</v>
      </c>
      <c r="AG1714" s="383" t="s">
        <v>35</v>
      </c>
      <c r="AH1714" s="383" t="s">
        <v>34</v>
      </c>
      <c r="AI1714" s="383" t="s">
        <v>36</v>
      </c>
      <c r="AJ1714" s="383" t="s">
        <v>3554</v>
      </c>
      <c r="AK1714" s="384" t="str">
        <f t="shared" si="53"/>
        <v>NO</v>
      </c>
      <c r="AL1714" s="384" t="str">
        <f t="shared" si="54"/>
        <v>NO</v>
      </c>
    </row>
    <row r="1715" spans="1:38" x14ac:dyDescent="0.25">
      <c r="A1715" s="381" t="s">
        <v>3224</v>
      </c>
      <c r="B1715" s="382" t="s">
        <v>84</v>
      </c>
      <c r="C1715" s="382" t="s">
        <v>30</v>
      </c>
      <c r="D1715" s="382" t="s">
        <v>85</v>
      </c>
      <c r="E1715" s="382" t="s">
        <v>837</v>
      </c>
      <c r="F1715" s="383">
        <v>100</v>
      </c>
      <c r="G1715" s="383">
        <v>108</v>
      </c>
      <c r="H1715" s="383" t="s">
        <v>835</v>
      </c>
      <c r="I1715" s="383">
        <v>100</v>
      </c>
      <c r="J1715" s="383">
        <v>108</v>
      </c>
      <c r="K1715" s="383" t="s">
        <v>835</v>
      </c>
      <c r="L1715" s="385"/>
      <c r="M1715" s="383">
        <v>30</v>
      </c>
      <c r="N1715" s="383" t="s">
        <v>835</v>
      </c>
      <c r="O1715" s="385"/>
      <c r="P1715" s="385"/>
      <c r="Q1715" s="386" t="s">
        <v>11</v>
      </c>
      <c r="R1715" s="383">
        <v>78</v>
      </c>
      <c r="S1715" s="383">
        <v>99</v>
      </c>
      <c r="T1715" s="386" t="s">
        <v>34</v>
      </c>
      <c r="U1715" s="386">
        <v>82</v>
      </c>
      <c r="V1715" s="386">
        <v>99</v>
      </c>
      <c r="W1715" s="386" t="s">
        <v>11</v>
      </c>
      <c r="X1715" s="383">
        <v>79</v>
      </c>
      <c r="Y1715" s="383">
        <v>99</v>
      </c>
      <c r="Z1715" s="386" t="s">
        <v>34</v>
      </c>
      <c r="AA1715" s="386">
        <v>83</v>
      </c>
      <c r="AB1715" s="386">
        <v>99</v>
      </c>
      <c r="AC1715" s="386" t="s">
        <v>835</v>
      </c>
      <c r="AD1715" s="383" t="s">
        <v>33</v>
      </c>
      <c r="AE1715" s="383" t="s">
        <v>36</v>
      </c>
      <c r="AF1715" s="383">
        <v>95</v>
      </c>
      <c r="AG1715" s="383" t="s">
        <v>35</v>
      </c>
      <c r="AH1715" s="383" t="s">
        <v>34</v>
      </c>
      <c r="AI1715" s="383" t="s">
        <v>36</v>
      </c>
      <c r="AJ1715" s="383" t="s">
        <v>3554</v>
      </c>
      <c r="AK1715" s="384" t="str">
        <f t="shared" si="53"/>
        <v>Yes-SH</v>
      </c>
      <c r="AL1715" s="384" t="str">
        <f t="shared" si="54"/>
        <v>Yes-GM</v>
      </c>
    </row>
    <row r="1716" spans="1:38" x14ac:dyDescent="0.25">
      <c r="A1716" s="381" t="s">
        <v>3224</v>
      </c>
      <c r="B1716" s="382" t="s">
        <v>86</v>
      </c>
      <c r="C1716" s="382" t="s">
        <v>30</v>
      </c>
      <c r="D1716" s="382" t="s">
        <v>87</v>
      </c>
      <c r="E1716" s="382" t="s">
        <v>837</v>
      </c>
      <c r="F1716" s="383">
        <v>100</v>
      </c>
      <c r="G1716" s="383">
        <v>33</v>
      </c>
      <c r="H1716" s="383" t="s">
        <v>835</v>
      </c>
      <c r="I1716" s="383">
        <v>100</v>
      </c>
      <c r="J1716" s="383">
        <v>33</v>
      </c>
      <c r="K1716" s="383" t="s">
        <v>835</v>
      </c>
      <c r="L1716" s="385"/>
      <c r="M1716" s="383">
        <v>9</v>
      </c>
      <c r="N1716" s="383" t="s">
        <v>11</v>
      </c>
      <c r="O1716" s="385"/>
      <c r="P1716" s="385"/>
      <c r="Q1716" s="386" t="s">
        <v>11</v>
      </c>
      <c r="R1716" s="383"/>
      <c r="S1716" s="383">
        <v>31</v>
      </c>
      <c r="T1716" s="386" t="s">
        <v>11</v>
      </c>
      <c r="U1716" s="386"/>
      <c r="V1716" s="386">
        <v>30</v>
      </c>
      <c r="W1716" s="386" t="s">
        <v>11</v>
      </c>
      <c r="X1716" s="383"/>
      <c r="Y1716" s="383">
        <v>31</v>
      </c>
      <c r="Z1716" s="386" t="s">
        <v>11</v>
      </c>
      <c r="AA1716" s="386"/>
      <c r="AB1716" s="386">
        <v>30</v>
      </c>
      <c r="AC1716" s="386" t="s">
        <v>11</v>
      </c>
      <c r="AD1716" s="383" t="s">
        <v>33</v>
      </c>
      <c r="AE1716" s="383" t="s">
        <v>36</v>
      </c>
      <c r="AF1716" s="383">
        <v>87</v>
      </c>
      <c r="AG1716" s="383" t="s">
        <v>35</v>
      </c>
      <c r="AH1716" s="383" t="s">
        <v>34</v>
      </c>
      <c r="AI1716" s="383" t="s">
        <v>36</v>
      </c>
      <c r="AJ1716" s="383" t="s">
        <v>3554</v>
      </c>
      <c r="AK1716" s="384" t="str">
        <f t="shared" si="53"/>
        <v>NA</v>
      </c>
      <c r="AL1716" s="384" t="str">
        <f t="shared" si="54"/>
        <v>NA</v>
      </c>
    </row>
    <row r="1717" spans="1:38" x14ac:dyDescent="0.25">
      <c r="A1717" s="381" t="s">
        <v>3224</v>
      </c>
      <c r="B1717" s="382" t="s">
        <v>88</v>
      </c>
      <c r="C1717" s="382" t="s">
        <v>30</v>
      </c>
      <c r="D1717" s="382" t="s">
        <v>89</v>
      </c>
      <c r="E1717" s="382" t="s">
        <v>837</v>
      </c>
      <c r="F1717" s="383">
        <v>100</v>
      </c>
      <c r="G1717" s="383">
        <v>60</v>
      </c>
      <c r="H1717" s="383" t="s">
        <v>835</v>
      </c>
      <c r="I1717" s="383">
        <v>100</v>
      </c>
      <c r="J1717" s="383">
        <v>60</v>
      </c>
      <c r="K1717" s="383" t="s">
        <v>835</v>
      </c>
      <c r="L1717" s="385"/>
      <c r="M1717" s="383">
        <v>23</v>
      </c>
      <c r="N1717" s="383" t="s">
        <v>11</v>
      </c>
      <c r="O1717" s="385"/>
      <c r="P1717" s="385"/>
      <c r="Q1717" s="386" t="s">
        <v>11</v>
      </c>
      <c r="R1717" s="383">
        <v>58</v>
      </c>
      <c r="S1717" s="383">
        <v>60</v>
      </c>
      <c r="T1717" s="386" t="s">
        <v>36</v>
      </c>
      <c r="U1717" s="386">
        <v>58</v>
      </c>
      <c r="V1717" s="386">
        <v>59</v>
      </c>
      <c r="W1717" s="386" t="s">
        <v>834</v>
      </c>
      <c r="X1717" s="383">
        <v>77</v>
      </c>
      <c r="Y1717" s="383">
        <v>60</v>
      </c>
      <c r="Z1717" s="386" t="s">
        <v>34</v>
      </c>
      <c r="AA1717" s="386">
        <v>78</v>
      </c>
      <c r="AB1717" s="386">
        <v>59</v>
      </c>
      <c r="AC1717" s="386" t="s">
        <v>11</v>
      </c>
      <c r="AD1717" s="383" t="s">
        <v>33</v>
      </c>
      <c r="AE1717" s="383" t="s">
        <v>36</v>
      </c>
      <c r="AF1717" s="383">
        <v>92</v>
      </c>
      <c r="AG1717" s="383" t="s">
        <v>35</v>
      </c>
      <c r="AH1717" s="383" t="s">
        <v>36</v>
      </c>
      <c r="AI1717" s="383" t="s">
        <v>34</v>
      </c>
      <c r="AJ1717" s="383" t="s">
        <v>3554</v>
      </c>
      <c r="AK1717" s="384" t="str">
        <f t="shared" si="53"/>
        <v>NO</v>
      </c>
      <c r="AL1717" s="384" t="str">
        <f t="shared" si="54"/>
        <v>Yes-SH</v>
      </c>
    </row>
    <row r="1718" spans="1:38" x14ac:dyDescent="0.25">
      <c r="A1718" s="381" t="s">
        <v>3224</v>
      </c>
      <c r="B1718" s="382" t="s">
        <v>90</v>
      </c>
      <c r="C1718" s="382" t="s">
        <v>30</v>
      </c>
      <c r="D1718" s="382" t="s">
        <v>91</v>
      </c>
      <c r="E1718" s="382" t="s">
        <v>837</v>
      </c>
      <c r="F1718" s="383">
        <v>100</v>
      </c>
      <c r="G1718" s="383">
        <v>141</v>
      </c>
      <c r="H1718" s="383" t="s">
        <v>835</v>
      </c>
      <c r="I1718" s="383">
        <v>99</v>
      </c>
      <c r="J1718" s="383">
        <v>140</v>
      </c>
      <c r="K1718" s="383" t="s">
        <v>835</v>
      </c>
      <c r="L1718" s="385">
        <v>88</v>
      </c>
      <c r="M1718" s="383">
        <v>41</v>
      </c>
      <c r="N1718" s="383" t="s">
        <v>835</v>
      </c>
      <c r="O1718" s="385"/>
      <c r="P1718" s="385"/>
      <c r="Q1718" s="386" t="s">
        <v>11</v>
      </c>
      <c r="R1718" s="383">
        <v>52</v>
      </c>
      <c r="S1718" s="383">
        <v>125</v>
      </c>
      <c r="T1718" s="386" t="s">
        <v>36</v>
      </c>
      <c r="U1718" s="386">
        <v>65</v>
      </c>
      <c r="V1718" s="386">
        <v>124</v>
      </c>
      <c r="W1718" s="386" t="s">
        <v>834</v>
      </c>
      <c r="X1718" s="383">
        <v>66</v>
      </c>
      <c r="Y1718" s="383">
        <v>125</v>
      </c>
      <c r="Z1718" s="386" t="s">
        <v>36</v>
      </c>
      <c r="AA1718" s="386">
        <v>69</v>
      </c>
      <c r="AB1718" s="386">
        <v>123</v>
      </c>
      <c r="AC1718" s="386" t="s">
        <v>834</v>
      </c>
      <c r="AD1718" s="383" t="s">
        <v>104</v>
      </c>
      <c r="AE1718" s="383" t="s">
        <v>36</v>
      </c>
      <c r="AF1718" s="383">
        <v>79</v>
      </c>
      <c r="AG1718" s="383" t="s">
        <v>35</v>
      </c>
      <c r="AH1718" s="383" t="s">
        <v>34</v>
      </c>
      <c r="AI1718" s="383" t="s">
        <v>36</v>
      </c>
      <c r="AJ1718" s="383" t="s">
        <v>3554</v>
      </c>
      <c r="AK1718" s="384" t="str">
        <f t="shared" si="53"/>
        <v>NO</v>
      </c>
      <c r="AL1718" s="384" t="str">
        <f t="shared" si="54"/>
        <v>NO</v>
      </c>
    </row>
    <row r="1719" spans="1:38" x14ac:dyDescent="0.25">
      <c r="A1719" s="381" t="s">
        <v>3224</v>
      </c>
      <c r="B1719" s="382" t="s">
        <v>92</v>
      </c>
      <c r="C1719" s="382" t="s">
        <v>30</v>
      </c>
      <c r="D1719" s="382" t="s">
        <v>93</v>
      </c>
      <c r="E1719" s="382" t="s">
        <v>837</v>
      </c>
      <c r="F1719" s="383">
        <v>100</v>
      </c>
      <c r="G1719" s="383">
        <v>110</v>
      </c>
      <c r="H1719" s="383" t="s">
        <v>835</v>
      </c>
      <c r="I1719" s="383">
        <v>100</v>
      </c>
      <c r="J1719" s="383">
        <v>110</v>
      </c>
      <c r="K1719" s="383" t="s">
        <v>835</v>
      </c>
      <c r="L1719" s="385"/>
      <c r="M1719" s="383">
        <v>32</v>
      </c>
      <c r="N1719" s="383" t="s">
        <v>835</v>
      </c>
      <c r="O1719" s="385"/>
      <c r="P1719" s="385"/>
      <c r="Q1719" s="386" t="s">
        <v>11</v>
      </c>
      <c r="R1719" s="383">
        <v>55</v>
      </c>
      <c r="S1719" s="383">
        <v>110</v>
      </c>
      <c r="T1719" s="386" t="s">
        <v>36</v>
      </c>
      <c r="U1719" s="386">
        <v>62</v>
      </c>
      <c r="V1719" s="386">
        <v>110</v>
      </c>
      <c r="W1719" s="386" t="s">
        <v>834</v>
      </c>
      <c r="X1719" s="383">
        <v>39</v>
      </c>
      <c r="Y1719" s="383">
        <v>110</v>
      </c>
      <c r="Z1719" s="386" t="s">
        <v>36</v>
      </c>
      <c r="AA1719" s="386">
        <v>42</v>
      </c>
      <c r="AB1719" s="386">
        <v>110</v>
      </c>
      <c r="AC1719" s="386" t="s">
        <v>834</v>
      </c>
      <c r="AD1719" s="383" t="s">
        <v>104</v>
      </c>
      <c r="AE1719" s="383" t="s">
        <v>36</v>
      </c>
      <c r="AF1719" s="383">
        <v>87</v>
      </c>
      <c r="AG1719" s="383" t="s">
        <v>40</v>
      </c>
      <c r="AH1719" s="383" t="s">
        <v>34</v>
      </c>
      <c r="AI1719" s="383" t="s">
        <v>34</v>
      </c>
      <c r="AJ1719" s="383" t="s">
        <v>3554</v>
      </c>
      <c r="AK1719" s="384" t="str">
        <f t="shared" si="53"/>
        <v>NO</v>
      </c>
      <c r="AL1719" s="384" t="str">
        <f t="shared" si="54"/>
        <v>NO</v>
      </c>
    </row>
    <row r="1720" spans="1:38" x14ac:dyDescent="0.25">
      <c r="A1720" s="381" t="s">
        <v>3224</v>
      </c>
      <c r="B1720" s="382" t="s">
        <v>842</v>
      </c>
      <c r="C1720" s="382" t="s">
        <v>30</v>
      </c>
      <c r="D1720" s="382" t="s">
        <v>2235</v>
      </c>
      <c r="E1720" s="382" t="s">
        <v>837</v>
      </c>
      <c r="F1720" s="383"/>
      <c r="G1720" s="383">
        <v>24</v>
      </c>
      <c r="H1720" s="383" t="s">
        <v>11</v>
      </c>
      <c r="I1720" s="383"/>
      <c r="J1720" s="383">
        <v>24</v>
      </c>
      <c r="K1720" s="383" t="s">
        <v>11</v>
      </c>
      <c r="L1720" s="385"/>
      <c r="M1720" s="383">
        <v>10</v>
      </c>
      <c r="N1720" s="383" t="s">
        <v>11</v>
      </c>
      <c r="O1720" s="385"/>
      <c r="P1720" s="385"/>
      <c r="Q1720" s="386" t="s">
        <v>11</v>
      </c>
      <c r="R1720" s="383"/>
      <c r="S1720" s="383">
        <v>24</v>
      </c>
      <c r="T1720" s="386" t="s">
        <v>11</v>
      </c>
      <c r="U1720" s="386"/>
      <c r="V1720" s="386">
        <v>24</v>
      </c>
      <c r="W1720" s="386" t="s">
        <v>11</v>
      </c>
      <c r="X1720" s="383"/>
      <c r="Y1720" s="383">
        <v>24</v>
      </c>
      <c r="Z1720" s="386" t="s">
        <v>11</v>
      </c>
      <c r="AA1720" s="386"/>
      <c r="AB1720" s="386">
        <v>24</v>
      </c>
      <c r="AC1720" s="386" t="s">
        <v>11</v>
      </c>
      <c r="AD1720" s="383" t="s">
        <v>33</v>
      </c>
      <c r="AE1720" s="383" t="s">
        <v>34</v>
      </c>
      <c r="AF1720" s="383">
        <v>100</v>
      </c>
      <c r="AG1720" s="383" t="s">
        <v>35</v>
      </c>
      <c r="AH1720" s="383" t="s">
        <v>34</v>
      </c>
      <c r="AI1720" s="383" t="s">
        <v>34</v>
      </c>
      <c r="AJ1720" s="383" t="s">
        <v>3554</v>
      </c>
      <c r="AK1720" s="384" t="str">
        <f t="shared" si="53"/>
        <v>NA</v>
      </c>
      <c r="AL1720" s="384" t="str">
        <f t="shared" si="54"/>
        <v>NA</v>
      </c>
    </row>
    <row r="1721" spans="1:38" x14ac:dyDescent="0.25">
      <c r="A1721" s="381" t="s">
        <v>3224</v>
      </c>
      <c r="B1721" s="382" t="s">
        <v>94</v>
      </c>
      <c r="C1721" s="382" t="s">
        <v>30</v>
      </c>
      <c r="D1721" s="382" t="s">
        <v>95</v>
      </c>
      <c r="E1721" s="382" t="s">
        <v>837</v>
      </c>
      <c r="F1721" s="383">
        <v>100</v>
      </c>
      <c r="G1721" s="383">
        <v>168</v>
      </c>
      <c r="H1721" s="383" t="s">
        <v>835</v>
      </c>
      <c r="I1721" s="383">
        <v>100</v>
      </c>
      <c r="J1721" s="383">
        <v>168</v>
      </c>
      <c r="K1721" s="383" t="s">
        <v>835</v>
      </c>
      <c r="L1721" s="385">
        <v>88</v>
      </c>
      <c r="M1721" s="383">
        <v>57</v>
      </c>
      <c r="N1721" s="383" t="s">
        <v>834</v>
      </c>
      <c r="O1721" s="385"/>
      <c r="P1721" s="385"/>
      <c r="Q1721" s="386" t="s">
        <v>11</v>
      </c>
      <c r="R1721" s="383">
        <v>60</v>
      </c>
      <c r="S1721" s="383">
        <v>141</v>
      </c>
      <c r="T1721" s="386" t="s">
        <v>36</v>
      </c>
      <c r="U1721" s="386">
        <v>69</v>
      </c>
      <c r="V1721" s="386">
        <v>137</v>
      </c>
      <c r="W1721" s="386" t="s">
        <v>834</v>
      </c>
      <c r="X1721" s="383">
        <v>58</v>
      </c>
      <c r="Y1721" s="383">
        <v>141</v>
      </c>
      <c r="Z1721" s="386" t="s">
        <v>36</v>
      </c>
      <c r="AA1721" s="386">
        <v>63</v>
      </c>
      <c r="AB1721" s="386">
        <v>137</v>
      </c>
      <c r="AC1721" s="386" t="s">
        <v>834</v>
      </c>
      <c r="AD1721" s="383" t="s">
        <v>33</v>
      </c>
      <c r="AE1721" s="383" t="s">
        <v>36</v>
      </c>
      <c r="AF1721" s="383">
        <v>79</v>
      </c>
      <c r="AG1721" s="383" t="s">
        <v>35</v>
      </c>
      <c r="AH1721" s="383" t="s">
        <v>34</v>
      </c>
      <c r="AI1721" s="383" t="s">
        <v>36</v>
      </c>
      <c r="AJ1721" s="383" t="s">
        <v>3554</v>
      </c>
      <c r="AK1721" s="384" t="str">
        <f t="shared" si="53"/>
        <v>NO</v>
      </c>
      <c r="AL1721" s="384" t="str">
        <f t="shared" si="54"/>
        <v>NO</v>
      </c>
    </row>
    <row r="1722" spans="1:38" x14ac:dyDescent="0.25">
      <c r="A1722" s="381" t="s">
        <v>3224</v>
      </c>
      <c r="B1722" s="382" t="s">
        <v>96</v>
      </c>
      <c r="C1722" s="382" t="s">
        <v>30</v>
      </c>
      <c r="D1722" s="382" t="s">
        <v>97</v>
      </c>
      <c r="E1722" s="382" t="s">
        <v>837</v>
      </c>
      <c r="F1722" s="383">
        <v>100</v>
      </c>
      <c r="G1722" s="383">
        <v>68</v>
      </c>
      <c r="H1722" s="383" t="s">
        <v>835</v>
      </c>
      <c r="I1722" s="383">
        <v>100</v>
      </c>
      <c r="J1722" s="383">
        <v>68</v>
      </c>
      <c r="K1722" s="383" t="s">
        <v>835</v>
      </c>
      <c r="L1722" s="385"/>
      <c r="M1722" s="383">
        <v>25</v>
      </c>
      <c r="N1722" s="383" t="s">
        <v>11</v>
      </c>
      <c r="O1722" s="385"/>
      <c r="P1722" s="385"/>
      <c r="Q1722" s="386" t="s">
        <v>11</v>
      </c>
      <c r="R1722" s="383">
        <v>73</v>
      </c>
      <c r="S1722" s="383">
        <v>64</v>
      </c>
      <c r="T1722" s="386" t="s">
        <v>34</v>
      </c>
      <c r="U1722" s="386">
        <v>81</v>
      </c>
      <c r="V1722" s="386">
        <v>64</v>
      </c>
      <c r="W1722" s="386" t="s">
        <v>11</v>
      </c>
      <c r="X1722" s="383">
        <v>86</v>
      </c>
      <c r="Y1722" s="383">
        <v>64</v>
      </c>
      <c r="Z1722" s="386" t="s">
        <v>34</v>
      </c>
      <c r="AA1722" s="386">
        <v>86</v>
      </c>
      <c r="AB1722" s="386">
        <v>64</v>
      </c>
      <c r="AC1722" s="386" t="s">
        <v>11</v>
      </c>
      <c r="AD1722" s="383" t="s">
        <v>33</v>
      </c>
      <c r="AE1722" s="383" t="s">
        <v>34</v>
      </c>
      <c r="AF1722" s="383">
        <v>100</v>
      </c>
      <c r="AG1722" s="383" t="s">
        <v>35</v>
      </c>
      <c r="AH1722" s="383" t="s">
        <v>36</v>
      </c>
      <c r="AI1722" s="383" t="s">
        <v>34</v>
      </c>
      <c r="AJ1722" s="383" t="s">
        <v>3554</v>
      </c>
      <c r="AK1722" s="384" t="str">
        <f t="shared" si="53"/>
        <v>Yes-SH</v>
      </c>
      <c r="AL1722" s="384" t="str">
        <f t="shared" si="54"/>
        <v>Yes-AB</v>
      </c>
    </row>
    <row r="1723" spans="1:38" x14ac:dyDescent="0.25">
      <c r="A1723" s="381" t="s">
        <v>3224</v>
      </c>
      <c r="B1723" s="382" t="s">
        <v>98</v>
      </c>
      <c r="C1723" s="382" t="s">
        <v>30</v>
      </c>
      <c r="D1723" s="382" t="s">
        <v>99</v>
      </c>
      <c r="E1723" s="382" t="s">
        <v>837</v>
      </c>
      <c r="F1723" s="383">
        <v>100</v>
      </c>
      <c r="G1723" s="383">
        <v>70</v>
      </c>
      <c r="H1723" s="383" t="s">
        <v>835</v>
      </c>
      <c r="I1723" s="383">
        <v>100</v>
      </c>
      <c r="J1723" s="383">
        <v>70</v>
      </c>
      <c r="K1723" s="383" t="s">
        <v>835</v>
      </c>
      <c r="L1723" s="385"/>
      <c r="M1723" s="383">
        <v>22</v>
      </c>
      <c r="N1723" s="383" t="s">
        <v>11</v>
      </c>
      <c r="O1723" s="385"/>
      <c r="P1723" s="385"/>
      <c r="Q1723" s="386" t="s">
        <v>11</v>
      </c>
      <c r="R1723" s="383">
        <v>52</v>
      </c>
      <c r="S1723" s="383">
        <v>64</v>
      </c>
      <c r="T1723" s="386" t="s">
        <v>34</v>
      </c>
      <c r="U1723" s="386">
        <v>63</v>
      </c>
      <c r="V1723" s="386">
        <v>63</v>
      </c>
      <c r="W1723" s="386" t="s">
        <v>11</v>
      </c>
      <c r="X1723" s="383">
        <v>50</v>
      </c>
      <c r="Y1723" s="383">
        <v>64</v>
      </c>
      <c r="Z1723" s="386" t="s">
        <v>36</v>
      </c>
      <c r="AA1723" s="386">
        <v>56</v>
      </c>
      <c r="AB1723" s="386">
        <v>63</v>
      </c>
      <c r="AC1723" s="386" t="s">
        <v>834</v>
      </c>
      <c r="AD1723" s="383" t="s">
        <v>57</v>
      </c>
      <c r="AE1723" s="383" t="s">
        <v>36</v>
      </c>
      <c r="AF1723" s="383">
        <v>79</v>
      </c>
      <c r="AG1723" s="383" t="s">
        <v>35</v>
      </c>
      <c r="AH1723" s="383" t="s">
        <v>34</v>
      </c>
      <c r="AI1723" s="383" t="s">
        <v>36</v>
      </c>
      <c r="AJ1723" s="383" t="s">
        <v>3554</v>
      </c>
      <c r="AK1723" s="384" t="str">
        <f t="shared" si="53"/>
        <v>Yes-SH</v>
      </c>
      <c r="AL1723" s="384" t="str">
        <f t="shared" si="54"/>
        <v>NO</v>
      </c>
    </row>
    <row r="1724" spans="1:38" x14ac:dyDescent="0.25">
      <c r="A1724" s="381" t="s">
        <v>3224</v>
      </c>
      <c r="B1724" s="382" t="s">
        <v>100</v>
      </c>
      <c r="C1724" s="382" t="s">
        <v>30</v>
      </c>
      <c r="D1724" s="382" t="s">
        <v>101</v>
      </c>
      <c r="E1724" s="382" t="s">
        <v>837</v>
      </c>
      <c r="F1724" s="383">
        <v>100</v>
      </c>
      <c r="G1724" s="383">
        <v>54</v>
      </c>
      <c r="H1724" s="383" t="s">
        <v>835</v>
      </c>
      <c r="I1724" s="383">
        <v>100</v>
      </c>
      <c r="J1724" s="383">
        <v>54</v>
      </c>
      <c r="K1724" s="383" t="s">
        <v>835</v>
      </c>
      <c r="L1724" s="385"/>
      <c r="M1724" s="383">
        <v>21</v>
      </c>
      <c r="N1724" s="383" t="s">
        <v>11</v>
      </c>
      <c r="O1724" s="385"/>
      <c r="P1724" s="385"/>
      <c r="Q1724" s="386" t="s">
        <v>11</v>
      </c>
      <c r="R1724" s="383">
        <v>83</v>
      </c>
      <c r="S1724" s="383">
        <v>47</v>
      </c>
      <c r="T1724" s="386" t="s">
        <v>34</v>
      </c>
      <c r="U1724" s="386">
        <v>82</v>
      </c>
      <c r="V1724" s="386">
        <v>45</v>
      </c>
      <c r="W1724" s="386" t="s">
        <v>11</v>
      </c>
      <c r="X1724" s="383">
        <v>94</v>
      </c>
      <c r="Y1724" s="383">
        <v>47</v>
      </c>
      <c r="Z1724" s="386" t="s">
        <v>34</v>
      </c>
      <c r="AA1724" s="386">
        <v>84</v>
      </c>
      <c r="AB1724" s="386">
        <v>45</v>
      </c>
      <c r="AC1724" s="386" t="s">
        <v>11</v>
      </c>
      <c r="AD1724" s="383" t="s">
        <v>33</v>
      </c>
      <c r="AE1724" s="383" t="s">
        <v>34</v>
      </c>
      <c r="AF1724" s="383">
        <v>100</v>
      </c>
      <c r="AG1724" s="383" t="s">
        <v>35</v>
      </c>
      <c r="AH1724" s="383" t="s">
        <v>36</v>
      </c>
      <c r="AI1724" s="383" t="s">
        <v>34</v>
      </c>
      <c r="AJ1724" s="383" t="s">
        <v>3554</v>
      </c>
      <c r="AK1724" s="384" t="str">
        <f t="shared" si="53"/>
        <v>Yes-AB</v>
      </c>
      <c r="AL1724" s="384" t="str">
        <f t="shared" si="54"/>
        <v>Yes-AB</v>
      </c>
    </row>
    <row r="1725" spans="1:38" x14ac:dyDescent="0.25">
      <c r="A1725" s="381" t="s">
        <v>3224</v>
      </c>
      <c r="B1725" s="382" t="s">
        <v>102</v>
      </c>
      <c r="C1725" s="382" t="s">
        <v>30</v>
      </c>
      <c r="D1725" s="382" t="s">
        <v>103</v>
      </c>
      <c r="E1725" s="382" t="s">
        <v>837</v>
      </c>
      <c r="F1725" s="383">
        <v>100</v>
      </c>
      <c r="G1725" s="383">
        <v>66</v>
      </c>
      <c r="H1725" s="383" t="s">
        <v>835</v>
      </c>
      <c r="I1725" s="383">
        <v>100</v>
      </c>
      <c r="J1725" s="383">
        <v>66</v>
      </c>
      <c r="K1725" s="383" t="s">
        <v>835</v>
      </c>
      <c r="L1725" s="385"/>
      <c r="M1725" s="383">
        <v>17</v>
      </c>
      <c r="N1725" s="383" t="s">
        <v>11</v>
      </c>
      <c r="O1725" s="385"/>
      <c r="P1725" s="385"/>
      <c r="Q1725" s="386" t="s">
        <v>11</v>
      </c>
      <c r="R1725" s="383">
        <v>45</v>
      </c>
      <c r="S1725" s="383">
        <v>55</v>
      </c>
      <c r="T1725" s="386" t="s">
        <v>36</v>
      </c>
      <c r="U1725" s="386">
        <v>62</v>
      </c>
      <c r="V1725" s="386">
        <v>53</v>
      </c>
      <c r="W1725" s="386" t="s">
        <v>834</v>
      </c>
      <c r="X1725" s="383">
        <v>62</v>
      </c>
      <c r="Y1725" s="383">
        <v>55</v>
      </c>
      <c r="Z1725" s="386" t="s">
        <v>36</v>
      </c>
      <c r="AA1725" s="386">
        <v>60</v>
      </c>
      <c r="AB1725" s="386">
        <v>53</v>
      </c>
      <c r="AC1725" s="386" t="s">
        <v>834</v>
      </c>
      <c r="AD1725" s="383" t="s">
        <v>33</v>
      </c>
      <c r="AE1725" s="383" t="s">
        <v>36</v>
      </c>
      <c r="AF1725" s="383">
        <v>95</v>
      </c>
      <c r="AG1725" s="383" t="s">
        <v>35</v>
      </c>
      <c r="AH1725" s="383" t="s">
        <v>34</v>
      </c>
      <c r="AI1725" s="383" t="s">
        <v>36</v>
      </c>
      <c r="AJ1725" s="383" t="s">
        <v>3554</v>
      </c>
      <c r="AK1725" s="384" t="str">
        <f t="shared" si="53"/>
        <v>NO</v>
      </c>
      <c r="AL1725" s="384" t="str">
        <f t="shared" si="54"/>
        <v>NO</v>
      </c>
    </row>
    <row r="1726" spans="1:38" x14ac:dyDescent="0.25">
      <c r="A1726" s="381" t="s">
        <v>3224</v>
      </c>
      <c r="B1726" s="382" t="s">
        <v>105</v>
      </c>
      <c r="C1726" s="382" t="s">
        <v>30</v>
      </c>
      <c r="D1726" s="382" t="s">
        <v>106</v>
      </c>
      <c r="E1726" s="382" t="s">
        <v>837</v>
      </c>
      <c r="F1726" s="383">
        <v>99</v>
      </c>
      <c r="G1726" s="383">
        <v>52</v>
      </c>
      <c r="H1726" s="383" t="s">
        <v>835</v>
      </c>
      <c r="I1726" s="383">
        <v>99</v>
      </c>
      <c r="J1726" s="383">
        <v>52</v>
      </c>
      <c r="K1726" s="383" t="s">
        <v>835</v>
      </c>
      <c r="L1726" s="385"/>
      <c r="M1726" s="383">
        <v>19</v>
      </c>
      <c r="N1726" s="383" t="s">
        <v>11</v>
      </c>
      <c r="O1726" s="385"/>
      <c r="P1726" s="385"/>
      <c r="Q1726" s="386" t="s">
        <v>11</v>
      </c>
      <c r="R1726" s="383">
        <v>73</v>
      </c>
      <c r="S1726" s="383">
        <v>49</v>
      </c>
      <c r="T1726" s="386" t="s">
        <v>36</v>
      </c>
      <c r="U1726" s="386">
        <v>76</v>
      </c>
      <c r="V1726" s="386">
        <v>49</v>
      </c>
      <c r="W1726" s="386" t="s">
        <v>834</v>
      </c>
      <c r="X1726" s="383">
        <v>67</v>
      </c>
      <c r="Y1726" s="383">
        <v>49</v>
      </c>
      <c r="Z1726" s="386" t="s">
        <v>36</v>
      </c>
      <c r="AA1726" s="386">
        <v>57</v>
      </c>
      <c r="AB1726" s="386">
        <v>49</v>
      </c>
      <c r="AC1726" s="386" t="s">
        <v>834</v>
      </c>
      <c r="AD1726" s="383" t="s">
        <v>33</v>
      </c>
      <c r="AE1726" s="383" t="s">
        <v>36</v>
      </c>
      <c r="AF1726" s="383">
        <v>74</v>
      </c>
      <c r="AG1726" s="383" t="s">
        <v>35</v>
      </c>
      <c r="AH1726" s="383" t="s">
        <v>34</v>
      </c>
      <c r="AI1726" s="383" t="s">
        <v>36</v>
      </c>
      <c r="AJ1726" s="383" t="s">
        <v>3554</v>
      </c>
      <c r="AK1726" s="384" t="str">
        <f t="shared" si="53"/>
        <v>NO</v>
      </c>
      <c r="AL1726" s="384" t="str">
        <f t="shared" si="54"/>
        <v>NO</v>
      </c>
    </row>
    <row r="1727" spans="1:38" x14ac:dyDescent="0.25">
      <c r="A1727" s="381" t="s">
        <v>3224</v>
      </c>
      <c r="B1727" s="382" t="s">
        <v>107</v>
      </c>
      <c r="C1727" s="382" t="s">
        <v>30</v>
      </c>
      <c r="D1727" s="382" t="s">
        <v>108</v>
      </c>
      <c r="E1727" s="382" t="s">
        <v>837</v>
      </c>
      <c r="F1727" s="383">
        <v>100</v>
      </c>
      <c r="G1727" s="383">
        <v>188</v>
      </c>
      <c r="H1727" s="383" t="s">
        <v>835</v>
      </c>
      <c r="I1727" s="383">
        <v>100</v>
      </c>
      <c r="J1727" s="383">
        <v>188</v>
      </c>
      <c r="K1727" s="383" t="s">
        <v>835</v>
      </c>
      <c r="L1727" s="385"/>
      <c r="M1727" s="383">
        <v>52</v>
      </c>
      <c r="N1727" s="383" t="s">
        <v>835</v>
      </c>
      <c r="O1727" s="385"/>
      <c r="P1727" s="385"/>
      <c r="Q1727" s="386" t="s">
        <v>11</v>
      </c>
      <c r="R1727" s="383">
        <v>60</v>
      </c>
      <c r="S1727" s="383">
        <v>177</v>
      </c>
      <c r="T1727" s="386" t="s">
        <v>36</v>
      </c>
      <c r="U1727" s="386">
        <v>69</v>
      </c>
      <c r="V1727" s="386">
        <v>175</v>
      </c>
      <c r="W1727" s="386" t="s">
        <v>834</v>
      </c>
      <c r="X1727" s="383">
        <v>69</v>
      </c>
      <c r="Y1727" s="383">
        <v>177</v>
      </c>
      <c r="Z1727" s="386" t="s">
        <v>36</v>
      </c>
      <c r="AA1727" s="386">
        <v>65</v>
      </c>
      <c r="AB1727" s="386">
        <v>175</v>
      </c>
      <c r="AC1727" s="386" t="s">
        <v>834</v>
      </c>
      <c r="AD1727" s="383" t="s">
        <v>33</v>
      </c>
      <c r="AE1727" s="383" t="s">
        <v>36</v>
      </c>
      <c r="AF1727" s="383">
        <v>79</v>
      </c>
      <c r="AG1727" s="383" t="s">
        <v>35</v>
      </c>
      <c r="AH1727" s="383" t="s">
        <v>34</v>
      </c>
      <c r="AI1727" s="383" t="s">
        <v>36</v>
      </c>
      <c r="AJ1727" s="383" t="s">
        <v>3554</v>
      </c>
      <c r="AK1727" s="384" t="str">
        <f t="shared" si="53"/>
        <v>NO</v>
      </c>
      <c r="AL1727" s="384" t="str">
        <f t="shared" si="54"/>
        <v>NO</v>
      </c>
    </row>
    <row r="1728" spans="1:38" x14ac:dyDescent="0.25">
      <c r="A1728" s="381" t="s">
        <v>3224</v>
      </c>
      <c r="B1728" s="382" t="s">
        <v>109</v>
      </c>
      <c r="C1728" s="382" t="s">
        <v>30</v>
      </c>
      <c r="D1728" s="382" t="s">
        <v>110</v>
      </c>
      <c r="E1728" s="382" t="s">
        <v>837</v>
      </c>
      <c r="F1728" s="383"/>
      <c r="G1728" s="383">
        <v>12</v>
      </c>
      <c r="H1728" s="383" t="s">
        <v>11</v>
      </c>
      <c r="I1728" s="383"/>
      <c r="J1728" s="383">
        <v>12</v>
      </c>
      <c r="K1728" s="383" t="s">
        <v>11</v>
      </c>
      <c r="L1728" s="385"/>
      <c r="M1728" s="383">
        <v>3</v>
      </c>
      <c r="N1728" s="383" t="s">
        <v>11</v>
      </c>
      <c r="O1728" s="385"/>
      <c r="P1728" s="385"/>
      <c r="Q1728" s="386" t="s">
        <v>11</v>
      </c>
      <c r="R1728" s="383"/>
      <c r="S1728" s="383">
        <v>9</v>
      </c>
      <c r="T1728" s="386" t="s">
        <v>11</v>
      </c>
      <c r="U1728" s="386"/>
      <c r="V1728" s="386">
        <v>9</v>
      </c>
      <c r="W1728" s="386" t="s">
        <v>11</v>
      </c>
      <c r="X1728" s="383"/>
      <c r="Y1728" s="383">
        <v>9</v>
      </c>
      <c r="Z1728" s="386" t="s">
        <v>11</v>
      </c>
      <c r="AA1728" s="386"/>
      <c r="AB1728" s="386">
        <v>9</v>
      </c>
      <c r="AC1728" s="386" t="s">
        <v>11</v>
      </c>
      <c r="AD1728" s="383" t="s">
        <v>104</v>
      </c>
      <c r="AE1728" s="383" t="s">
        <v>36</v>
      </c>
      <c r="AF1728" s="383">
        <v>92</v>
      </c>
      <c r="AG1728" s="383" t="s">
        <v>35</v>
      </c>
      <c r="AH1728" s="383" t="s">
        <v>34</v>
      </c>
      <c r="AI1728" s="383" t="s">
        <v>36</v>
      </c>
      <c r="AJ1728" s="383" t="s">
        <v>3554</v>
      </c>
      <c r="AK1728" s="384" t="str">
        <f t="shared" si="53"/>
        <v>NA</v>
      </c>
      <c r="AL1728" s="384" t="str">
        <f t="shared" si="54"/>
        <v>NA</v>
      </c>
    </row>
    <row r="1729" spans="1:38" x14ac:dyDescent="0.25">
      <c r="A1729" s="381" t="s">
        <v>3224</v>
      </c>
      <c r="B1729" s="382" t="s">
        <v>111</v>
      </c>
      <c r="C1729" s="382" t="s">
        <v>30</v>
      </c>
      <c r="D1729" s="382" t="s">
        <v>112</v>
      </c>
      <c r="E1729" s="382" t="s">
        <v>837</v>
      </c>
      <c r="F1729" s="383">
        <v>100</v>
      </c>
      <c r="G1729" s="383">
        <v>243</v>
      </c>
      <c r="H1729" s="383" t="s">
        <v>835</v>
      </c>
      <c r="I1729" s="383">
        <v>100</v>
      </c>
      <c r="J1729" s="383">
        <v>243</v>
      </c>
      <c r="K1729" s="383" t="s">
        <v>835</v>
      </c>
      <c r="L1729" s="385">
        <v>93</v>
      </c>
      <c r="M1729" s="383">
        <v>76</v>
      </c>
      <c r="N1729" s="383" t="s">
        <v>835</v>
      </c>
      <c r="O1729" s="385"/>
      <c r="P1729" s="385"/>
      <c r="Q1729" s="386" t="s">
        <v>11</v>
      </c>
      <c r="R1729" s="383">
        <v>66</v>
      </c>
      <c r="S1729" s="383">
        <v>221</v>
      </c>
      <c r="T1729" s="386" t="s">
        <v>34</v>
      </c>
      <c r="U1729" s="386">
        <v>74</v>
      </c>
      <c r="V1729" s="386">
        <v>219</v>
      </c>
      <c r="W1729" s="386" t="s">
        <v>11</v>
      </c>
      <c r="X1729" s="383">
        <v>69</v>
      </c>
      <c r="Y1729" s="383">
        <v>221</v>
      </c>
      <c r="Z1729" s="386" t="s">
        <v>36</v>
      </c>
      <c r="AA1729" s="386">
        <v>68</v>
      </c>
      <c r="AB1729" s="386">
        <v>219</v>
      </c>
      <c r="AC1729" s="386" t="s">
        <v>834</v>
      </c>
      <c r="AD1729" s="383" t="s">
        <v>33</v>
      </c>
      <c r="AE1729" s="383" t="s">
        <v>36</v>
      </c>
      <c r="AF1729" s="383">
        <v>92</v>
      </c>
      <c r="AG1729" s="383" t="s">
        <v>35</v>
      </c>
      <c r="AH1729" s="383" t="s">
        <v>34</v>
      </c>
      <c r="AI1729" s="383" t="s">
        <v>36</v>
      </c>
      <c r="AJ1729" s="383" t="s">
        <v>3554</v>
      </c>
      <c r="AK1729" s="384" t="str">
        <f t="shared" si="53"/>
        <v>Yes-SH</v>
      </c>
      <c r="AL1729" s="384" t="str">
        <f t="shared" si="54"/>
        <v>NO</v>
      </c>
    </row>
    <row r="1730" spans="1:38" x14ac:dyDescent="0.25">
      <c r="A1730" s="381" t="s">
        <v>3224</v>
      </c>
      <c r="B1730" s="382" t="s">
        <v>113</v>
      </c>
      <c r="C1730" s="382" t="s">
        <v>30</v>
      </c>
      <c r="D1730" s="382" t="s">
        <v>114</v>
      </c>
      <c r="E1730" s="382" t="s">
        <v>837</v>
      </c>
      <c r="F1730" s="383">
        <v>100</v>
      </c>
      <c r="G1730" s="383">
        <v>37</v>
      </c>
      <c r="H1730" s="383" t="s">
        <v>835</v>
      </c>
      <c r="I1730" s="383">
        <v>100</v>
      </c>
      <c r="J1730" s="383">
        <v>37</v>
      </c>
      <c r="K1730" s="383" t="s">
        <v>835</v>
      </c>
      <c r="L1730" s="385"/>
      <c r="M1730" s="383">
        <v>0</v>
      </c>
      <c r="N1730" s="383" t="s">
        <v>11</v>
      </c>
      <c r="O1730" s="385"/>
      <c r="P1730" s="385"/>
      <c r="Q1730" s="386" t="s">
        <v>11</v>
      </c>
      <c r="R1730" s="383">
        <v>91</v>
      </c>
      <c r="S1730" s="383">
        <v>35</v>
      </c>
      <c r="T1730" s="386" t="s">
        <v>34</v>
      </c>
      <c r="U1730" s="386">
        <v>91</v>
      </c>
      <c r="V1730" s="386">
        <v>35</v>
      </c>
      <c r="W1730" s="386" t="s">
        <v>11</v>
      </c>
      <c r="X1730" s="383">
        <v>94</v>
      </c>
      <c r="Y1730" s="383">
        <v>35</v>
      </c>
      <c r="Z1730" s="386" t="s">
        <v>34</v>
      </c>
      <c r="AA1730" s="386">
        <v>91</v>
      </c>
      <c r="AB1730" s="386">
        <v>35</v>
      </c>
      <c r="AC1730" s="386" t="s">
        <v>11</v>
      </c>
      <c r="AD1730" s="383" t="s">
        <v>33</v>
      </c>
      <c r="AE1730" s="383" t="s">
        <v>34</v>
      </c>
      <c r="AF1730" s="383">
        <v>100</v>
      </c>
      <c r="AG1730" s="383" t="s">
        <v>35</v>
      </c>
      <c r="AH1730" s="383" t="s">
        <v>36</v>
      </c>
      <c r="AI1730" s="383" t="s">
        <v>34</v>
      </c>
      <c r="AJ1730" s="383" t="s">
        <v>3554</v>
      </c>
      <c r="AK1730" s="384" t="str">
        <f t="shared" si="53"/>
        <v>Yes-AB</v>
      </c>
      <c r="AL1730" s="384" t="str">
        <f t="shared" si="54"/>
        <v>Yes-AB</v>
      </c>
    </row>
    <row r="1731" spans="1:38" x14ac:dyDescent="0.25">
      <c r="A1731" s="381" t="s">
        <v>3224</v>
      </c>
      <c r="B1731" s="382" t="s">
        <v>115</v>
      </c>
      <c r="C1731" s="382" t="s">
        <v>30</v>
      </c>
      <c r="D1731" s="382" t="s">
        <v>116</v>
      </c>
      <c r="E1731" s="382" t="s">
        <v>837</v>
      </c>
      <c r="F1731" s="383">
        <v>100</v>
      </c>
      <c r="G1731" s="383">
        <v>47</v>
      </c>
      <c r="H1731" s="383" t="s">
        <v>835</v>
      </c>
      <c r="I1731" s="383">
        <v>100</v>
      </c>
      <c r="J1731" s="383">
        <v>47</v>
      </c>
      <c r="K1731" s="383" t="s">
        <v>835</v>
      </c>
      <c r="L1731" s="385"/>
      <c r="M1731" s="383">
        <v>16</v>
      </c>
      <c r="N1731" s="383" t="s">
        <v>11</v>
      </c>
      <c r="O1731" s="385"/>
      <c r="P1731" s="385"/>
      <c r="Q1731" s="386" t="s">
        <v>11</v>
      </c>
      <c r="R1731" s="383">
        <v>83</v>
      </c>
      <c r="S1731" s="383">
        <v>47</v>
      </c>
      <c r="T1731" s="386" t="s">
        <v>34</v>
      </c>
      <c r="U1731" s="386">
        <v>85</v>
      </c>
      <c r="V1731" s="386">
        <v>47</v>
      </c>
      <c r="W1731" s="386" t="s">
        <v>11</v>
      </c>
      <c r="X1731" s="383">
        <v>94</v>
      </c>
      <c r="Y1731" s="383">
        <v>47</v>
      </c>
      <c r="Z1731" s="386" t="s">
        <v>34</v>
      </c>
      <c r="AA1731" s="386">
        <v>89</v>
      </c>
      <c r="AB1731" s="386">
        <v>47</v>
      </c>
      <c r="AC1731" s="386" t="s">
        <v>11</v>
      </c>
      <c r="AD1731" s="383" t="s">
        <v>33</v>
      </c>
      <c r="AE1731" s="383" t="s">
        <v>34</v>
      </c>
      <c r="AF1731" s="383">
        <v>100</v>
      </c>
      <c r="AG1731" s="383" t="s">
        <v>35</v>
      </c>
      <c r="AH1731" s="383" t="s">
        <v>36</v>
      </c>
      <c r="AI1731" s="383" t="s">
        <v>34</v>
      </c>
      <c r="AJ1731" s="383" t="s">
        <v>3554</v>
      </c>
      <c r="AK1731" s="384" t="str">
        <f t="shared" ref="AK1731:AK1794" si="55">IF(OR(T1731="NA",T1731="NO"),T1731,(IF(T1731="","NA",IF(OR(R1731&gt;78,AND(T1731="Yes",R1731="")),"Yes-AB",IF(W1731="NA","Yes-SH","Yes-GM")))))</f>
        <v>Yes-AB</v>
      </c>
      <c r="AL1731" s="384" t="str">
        <f t="shared" ref="AL1731:AL1794" si="56">IF(OR(Z1731="NA",Z1731="NO"),Z1731,(IF(Z1731="","NA",IF(OR(X1731&gt;79,AND(Z1731="Yes",X1731="")),"Yes-AB",IF(AC1731="NA","Yes-SH","Yes-GM")))))</f>
        <v>Yes-AB</v>
      </c>
    </row>
    <row r="1732" spans="1:38" x14ac:dyDescent="0.25">
      <c r="A1732" s="381" t="s">
        <v>3224</v>
      </c>
      <c r="B1732" s="382" t="s">
        <v>117</v>
      </c>
      <c r="C1732" s="382" t="s">
        <v>30</v>
      </c>
      <c r="D1732" s="382" t="s">
        <v>118</v>
      </c>
      <c r="E1732" s="382" t="s">
        <v>837</v>
      </c>
      <c r="F1732" s="383">
        <v>100</v>
      </c>
      <c r="G1732" s="383">
        <v>82</v>
      </c>
      <c r="H1732" s="383" t="s">
        <v>835</v>
      </c>
      <c r="I1732" s="383">
        <v>100</v>
      </c>
      <c r="J1732" s="383">
        <v>82</v>
      </c>
      <c r="K1732" s="383" t="s">
        <v>835</v>
      </c>
      <c r="L1732" s="385"/>
      <c r="M1732" s="383">
        <v>29</v>
      </c>
      <c r="N1732" s="383" t="s">
        <v>11</v>
      </c>
      <c r="O1732" s="385"/>
      <c r="P1732" s="385"/>
      <c r="Q1732" s="386" t="s">
        <v>11</v>
      </c>
      <c r="R1732" s="383">
        <v>38</v>
      </c>
      <c r="S1732" s="383">
        <v>77</v>
      </c>
      <c r="T1732" s="386" t="s">
        <v>36</v>
      </c>
      <c r="U1732" s="386">
        <v>57</v>
      </c>
      <c r="V1732" s="386">
        <v>77</v>
      </c>
      <c r="W1732" s="386" t="s">
        <v>834</v>
      </c>
      <c r="X1732" s="383">
        <v>56</v>
      </c>
      <c r="Y1732" s="383">
        <v>77</v>
      </c>
      <c r="Z1732" s="386" t="s">
        <v>36</v>
      </c>
      <c r="AA1732" s="386">
        <v>62</v>
      </c>
      <c r="AB1732" s="386">
        <v>77</v>
      </c>
      <c r="AC1732" s="386" t="s">
        <v>834</v>
      </c>
      <c r="AD1732" s="383" t="s">
        <v>57</v>
      </c>
      <c r="AE1732" s="383" t="s">
        <v>36</v>
      </c>
      <c r="AF1732" s="383">
        <v>77</v>
      </c>
      <c r="AG1732" s="383" t="s">
        <v>35</v>
      </c>
      <c r="AH1732" s="383" t="s">
        <v>34</v>
      </c>
      <c r="AI1732" s="383" t="s">
        <v>36</v>
      </c>
      <c r="AJ1732" s="383" t="s">
        <v>3554</v>
      </c>
      <c r="AK1732" s="384" t="str">
        <f t="shared" si="55"/>
        <v>NO</v>
      </c>
      <c r="AL1732" s="384" t="str">
        <f t="shared" si="56"/>
        <v>NO</v>
      </c>
    </row>
    <row r="1733" spans="1:38" x14ac:dyDescent="0.25">
      <c r="A1733" s="381" t="s">
        <v>3224</v>
      </c>
      <c r="B1733" s="382" t="s">
        <v>119</v>
      </c>
      <c r="C1733" s="382" t="s">
        <v>30</v>
      </c>
      <c r="D1733" s="382" t="s">
        <v>120</v>
      </c>
      <c r="E1733" s="382" t="s">
        <v>837</v>
      </c>
      <c r="F1733" s="383">
        <v>100</v>
      </c>
      <c r="G1733" s="383">
        <v>131</v>
      </c>
      <c r="H1733" s="383" t="s">
        <v>835</v>
      </c>
      <c r="I1733" s="383">
        <v>100</v>
      </c>
      <c r="J1733" s="383">
        <v>131</v>
      </c>
      <c r="K1733" s="383" t="s">
        <v>835</v>
      </c>
      <c r="L1733" s="385">
        <v>90</v>
      </c>
      <c r="M1733" s="383">
        <v>30</v>
      </c>
      <c r="N1733" s="383" t="s">
        <v>835</v>
      </c>
      <c r="O1733" s="385"/>
      <c r="P1733" s="385"/>
      <c r="Q1733" s="386" t="s">
        <v>11</v>
      </c>
      <c r="R1733" s="383">
        <v>44</v>
      </c>
      <c r="S1733" s="383">
        <v>117</v>
      </c>
      <c r="T1733" s="386" t="s">
        <v>36</v>
      </c>
      <c r="U1733" s="386">
        <v>54</v>
      </c>
      <c r="V1733" s="386">
        <v>116</v>
      </c>
      <c r="W1733" s="386" t="s">
        <v>834</v>
      </c>
      <c r="X1733" s="383">
        <v>59</v>
      </c>
      <c r="Y1733" s="383">
        <v>117</v>
      </c>
      <c r="Z1733" s="386" t="s">
        <v>34</v>
      </c>
      <c r="AA1733" s="386">
        <v>66</v>
      </c>
      <c r="AB1733" s="386">
        <v>116</v>
      </c>
      <c r="AC1733" s="386" t="s">
        <v>11</v>
      </c>
      <c r="AD1733" s="383" t="s">
        <v>46</v>
      </c>
      <c r="AE1733" s="383" t="s">
        <v>36</v>
      </c>
      <c r="AF1733" s="383">
        <v>85</v>
      </c>
      <c r="AG1733" s="383" t="s">
        <v>35</v>
      </c>
      <c r="AH1733" s="383" t="s">
        <v>34</v>
      </c>
      <c r="AI1733" s="383" t="s">
        <v>36</v>
      </c>
      <c r="AJ1733" s="383" t="s">
        <v>3554</v>
      </c>
      <c r="AK1733" s="384" t="str">
        <f t="shared" si="55"/>
        <v>NO</v>
      </c>
      <c r="AL1733" s="384" t="str">
        <f t="shared" si="56"/>
        <v>Yes-SH</v>
      </c>
    </row>
    <row r="1734" spans="1:38" x14ac:dyDescent="0.25">
      <c r="A1734" s="381" t="s">
        <v>3224</v>
      </c>
      <c r="B1734" s="382" t="s">
        <v>121</v>
      </c>
      <c r="C1734" s="382" t="s">
        <v>30</v>
      </c>
      <c r="D1734" s="382" t="s">
        <v>122</v>
      </c>
      <c r="E1734" s="382" t="s">
        <v>837</v>
      </c>
      <c r="F1734" s="383">
        <v>100</v>
      </c>
      <c r="G1734" s="383">
        <v>42</v>
      </c>
      <c r="H1734" s="383" t="s">
        <v>835</v>
      </c>
      <c r="I1734" s="383">
        <v>100</v>
      </c>
      <c r="J1734" s="383">
        <v>42</v>
      </c>
      <c r="K1734" s="383" t="s">
        <v>835</v>
      </c>
      <c r="L1734" s="385"/>
      <c r="M1734" s="383">
        <v>14</v>
      </c>
      <c r="N1734" s="383" t="s">
        <v>11</v>
      </c>
      <c r="O1734" s="385"/>
      <c r="P1734" s="385"/>
      <c r="Q1734" s="386" t="s">
        <v>11</v>
      </c>
      <c r="R1734" s="383"/>
      <c r="S1734" s="383">
        <v>39</v>
      </c>
      <c r="T1734" s="386" t="s">
        <v>11</v>
      </c>
      <c r="U1734" s="386"/>
      <c r="V1734" s="386">
        <v>39</v>
      </c>
      <c r="W1734" s="386" t="s">
        <v>11</v>
      </c>
      <c r="X1734" s="383"/>
      <c r="Y1734" s="383">
        <v>39</v>
      </c>
      <c r="Z1734" s="386" t="s">
        <v>11</v>
      </c>
      <c r="AA1734" s="386"/>
      <c r="AB1734" s="386">
        <v>39</v>
      </c>
      <c r="AC1734" s="386" t="s">
        <v>11</v>
      </c>
      <c r="AD1734" s="383" t="s">
        <v>33</v>
      </c>
      <c r="AE1734" s="383" t="s">
        <v>34</v>
      </c>
      <c r="AF1734" s="383">
        <v>100</v>
      </c>
      <c r="AG1734" s="383" t="s">
        <v>35</v>
      </c>
      <c r="AH1734" s="383" t="s">
        <v>36</v>
      </c>
      <c r="AI1734" s="383" t="s">
        <v>34</v>
      </c>
      <c r="AJ1734" s="383" t="s">
        <v>3554</v>
      </c>
      <c r="AK1734" s="384" t="str">
        <f t="shared" si="55"/>
        <v>NA</v>
      </c>
      <c r="AL1734" s="384" t="str">
        <f t="shared" si="56"/>
        <v>NA</v>
      </c>
    </row>
    <row r="1735" spans="1:38" x14ac:dyDescent="0.25">
      <c r="A1735" s="381" t="s">
        <v>3224</v>
      </c>
      <c r="B1735" s="382" t="s">
        <v>123</v>
      </c>
      <c r="C1735" s="382" t="s">
        <v>30</v>
      </c>
      <c r="D1735" s="382" t="s">
        <v>124</v>
      </c>
      <c r="E1735" s="382" t="s">
        <v>837</v>
      </c>
      <c r="F1735" s="383"/>
      <c r="G1735" s="383">
        <v>14</v>
      </c>
      <c r="H1735" s="383" t="s">
        <v>11</v>
      </c>
      <c r="I1735" s="383"/>
      <c r="J1735" s="383">
        <v>14</v>
      </c>
      <c r="K1735" s="383" t="s">
        <v>11</v>
      </c>
      <c r="L1735" s="385"/>
      <c r="M1735" s="383">
        <v>5</v>
      </c>
      <c r="N1735" s="383" t="s">
        <v>11</v>
      </c>
      <c r="O1735" s="385"/>
      <c r="P1735" s="385"/>
      <c r="Q1735" s="386" t="s">
        <v>11</v>
      </c>
      <c r="R1735" s="383"/>
      <c r="S1735" s="383">
        <v>14</v>
      </c>
      <c r="T1735" s="386" t="s">
        <v>11</v>
      </c>
      <c r="U1735" s="386"/>
      <c r="V1735" s="386">
        <v>14</v>
      </c>
      <c r="W1735" s="386" t="s">
        <v>11</v>
      </c>
      <c r="X1735" s="383"/>
      <c r="Y1735" s="383">
        <v>14</v>
      </c>
      <c r="Z1735" s="386" t="s">
        <v>11</v>
      </c>
      <c r="AA1735" s="386"/>
      <c r="AB1735" s="386">
        <v>14</v>
      </c>
      <c r="AC1735" s="386" t="s">
        <v>11</v>
      </c>
      <c r="AD1735" s="383" t="s">
        <v>57</v>
      </c>
      <c r="AE1735" s="383" t="s">
        <v>36</v>
      </c>
      <c r="AF1735" s="383">
        <v>87</v>
      </c>
      <c r="AG1735" s="383" t="s">
        <v>35</v>
      </c>
      <c r="AH1735" s="383" t="s">
        <v>34</v>
      </c>
      <c r="AI1735" s="383" t="s">
        <v>36</v>
      </c>
      <c r="AJ1735" s="383" t="s">
        <v>3554</v>
      </c>
      <c r="AK1735" s="384" t="str">
        <f t="shared" si="55"/>
        <v>NA</v>
      </c>
      <c r="AL1735" s="384" t="str">
        <f t="shared" si="56"/>
        <v>NA</v>
      </c>
    </row>
    <row r="1736" spans="1:38" x14ac:dyDescent="0.25">
      <c r="A1736" s="381" t="s">
        <v>3224</v>
      </c>
      <c r="B1736" s="382" t="s">
        <v>125</v>
      </c>
      <c r="C1736" s="382" t="s">
        <v>30</v>
      </c>
      <c r="D1736" s="382" t="s">
        <v>126</v>
      </c>
      <c r="E1736" s="382" t="s">
        <v>837</v>
      </c>
      <c r="F1736" s="383">
        <v>100</v>
      </c>
      <c r="G1736" s="383">
        <v>137</v>
      </c>
      <c r="H1736" s="383" t="s">
        <v>835</v>
      </c>
      <c r="I1736" s="383">
        <v>100</v>
      </c>
      <c r="J1736" s="383">
        <v>137</v>
      </c>
      <c r="K1736" s="383" t="s">
        <v>835</v>
      </c>
      <c r="L1736" s="385">
        <v>82</v>
      </c>
      <c r="M1736" s="383">
        <v>38</v>
      </c>
      <c r="N1736" s="383" t="s">
        <v>834</v>
      </c>
      <c r="O1736" s="385"/>
      <c r="P1736" s="385"/>
      <c r="Q1736" s="386" t="s">
        <v>11</v>
      </c>
      <c r="R1736" s="383">
        <v>40</v>
      </c>
      <c r="S1736" s="383">
        <v>119</v>
      </c>
      <c r="T1736" s="386" t="s">
        <v>36</v>
      </c>
      <c r="U1736" s="386">
        <v>52</v>
      </c>
      <c r="V1736" s="386">
        <v>119</v>
      </c>
      <c r="W1736" s="386" t="s">
        <v>834</v>
      </c>
      <c r="X1736" s="383">
        <v>60</v>
      </c>
      <c r="Y1736" s="383">
        <v>119</v>
      </c>
      <c r="Z1736" s="386" t="s">
        <v>36</v>
      </c>
      <c r="AA1736" s="386">
        <v>61</v>
      </c>
      <c r="AB1736" s="386">
        <v>119</v>
      </c>
      <c r="AC1736" s="386" t="s">
        <v>834</v>
      </c>
      <c r="AD1736" s="383" t="s">
        <v>57</v>
      </c>
      <c r="AE1736" s="383" t="s">
        <v>36</v>
      </c>
      <c r="AF1736" s="383">
        <v>72</v>
      </c>
      <c r="AG1736" s="383" t="s">
        <v>35</v>
      </c>
      <c r="AH1736" s="383" t="s">
        <v>34</v>
      </c>
      <c r="AI1736" s="383" t="s">
        <v>36</v>
      </c>
      <c r="AJ1736" s="383" t="s">
        <v>3554</v>
      </c>
      <c r="AK1736" s="384" t="str">
        <f t="shared" si="55"/>
        <v>NO</v>
      </c>
      <c r="AL1736" s="384" t="str">
        <f t="shared" si="56"/>
        <v>NO</v>
      </c>
    </row>
    <row r="1737" spans="1:38" x14ac:dyDescent="0.25">
      <c r="A1737" s="381" t="s">
        <v>3224</v>
      </c>
      <c r="B1737" s="382" t="s">
        <v>127</v>
      </c>
      <c r="C1737" s="382" t="s">
        <v>30</v>
      </c>
      <c r="D1737" s="382" t="s">
        <v>128</v>
      </c>
      <c r="E1737" s="382" t="s">
        <v>837</v>
      </c>
      <c r="F1737" s="383">
        <v>100</v>
      </c>
      <c r="G1737" s="383">
        <v>67</v>
      </c>
      <c r="H1737" s="383" t="s">
        <v>835</v>
      </c>
      <c r="I1737" s="383">
        <v>100</v>
      </c>
      <c r="J1737" s="383">
        <v>67</v>
      </c>
      <c r="K1737" s="383" t="s">
        <v>835</v>
      </c>
      <c r="L1737" s="385"/>
      <c r="M1737" s="383">
        <v>17</v>
      </c>
      <c r="N1737" s="383" t="s">
        <v>11</v>
      </c>
      <c r="O1737" s="385"/>
      <c r="P1737" s="385"/>
      <c r="Q1737" s="386" t="s">
        <v>11</v>
      </c>
      <c r="R1737" s="383">
        <v>31</v>
      </c>
      <c r="S1737" s="383">
        <v>59</v>
      </c>
      <c r="T1737" s="386" t="s">
        <v>36</v>
      </c>
      <c r="U1737" s="386">
        <v>37</v>
      </c>
      <c r="V1737" s="386">
        <v>59</v>
      </c>
      <c r="W1737" s="386" t="s">
        <v>834</v>
      </c>
      <c r="X1737" s="383">
        <v>64</v>
      </c>
      <c r="Y1737" s="383">
        <v>59</v>
      </c>
      <c r="Z1737" s="386" t="s">
        <v>36</v>
      </c>
      <c r="AA1737" s="386">
        <v>66</v>
      </c>
      <c r="AB1737" s="386">
        <v>59</v>
      </c>
      <c r="AC1737" s="386" t="s">
        <v>834</v>
      </c>
      <c r="AD1737" s="383" t="s">
        <v>57</v>
      </c>
      <c r="AE1737" s="383" t="s">
        <v>36</v>
      </c>
      <c r="AF1737" s="383">
        <v>69</v>
      </c>
      <c r="AG1737" s="383" t="s">
        <v>35</v>
      </c>
      <c r="AH1737" s="383" t="s">
        <v>34</v>
      </c>
      <c r="AI1737" s="383" t="s">
        <v>36</v>
      </c>
      <c r="AJ1737" s="383" t="s">
        <v>3554</v>
      </c>
      <c r="AK1737" s="384" t="str">
        <f t="shared" si="55"/>
        <v>NO</v>
      </c>
      <c r="AL1737" s="384" t="str">
        <f t="shared" si="56"/>
        <v>NO</v>
      </c>
    </row>
    <row r="1738" spans="1:38" x14ac:dyDescent="0.25">
      <c r="A1738" s="381" t="s">
        <v>3224</v>
      </c>
      <c r="B1738" s="382" t="s">
        <v>129</v>
      </c>
      <c r="C1738" s="382" t="s">
        <v>30</v>
      </c>
      <c r="D1738" s="382" t="s">
        <v>130</v>
      </c>
      <c r="E1738" s="382" t="s">
        <v>837</v>
      </c>
      <c r="F1738" s="383">
        <v>100</v>
      </c>
      <c r="G1738" s="383">
        <v>114</v>
      </c>
      <c r="H1738" s="383" t="s">
        <v>835</v>
      </c>
      <c r="I1738" s="383">
        <v>100</v>
      </c>
      <c r="J1738" s="383">
        <v>114</v>
      </c>
      <c r="K1738" s="383" t="s">
        <v>835</v>
      </c>
      <c r="L1738" s="385"/>
      <c r="M1738" s="383">
        <v>32</v>
      </c>
      <c r="N1738" s="383" t="s">
        <v>835</v>
      </c>
      <c r="O1738" s="385"/>
      <c r="P1738" s="385"/>
      <c r="Q1738" s="386" t="s">
        <v>11</v>
      </c>
      <c r="R1738" s="383">
        <v>90</v>
      </c>
      <c r="S1738" s="383">
        <v>105</v>
      </c>
      <c r="T1738" s="386" t="s">
        <v>34</v>
      </c>
      <c r="U1738" s="386">
        <v>90</v>
      </c>
      <c r="V1738" s="386">
        <v>103</v>
      </c>
      <c r="W1738" s="386" t="s">
        <v>11</v>
      </c>
      <c r="X1738" s="383"/>
      <c r="Y1738" s="383">
        <v>105</v>
      </c>
      <c r="Z1738" s="386" t="s">
        <v>34</v>
      </c>
      <c r="AA1738" s="386">
        <v>86</v>
      </c>
      <c r="AB1738" s="386">
        <v>103</v>
      </c>
      <c r="AC1738" s="386" t="s">
        <v>11</v>
      </c>
      <c r="AD1738" s="383" t="s">
        <v>33</v>
      </c>
      <c r="AE1738" s="383" t="s">
        <v>34</v>
      </c>
      <c r="AF1738" s="383">
        <v>100</v>
      </c>
      <c r="AG1738" s="383" t="s">
        <v>35</v>
      </c>
      <c r="AH1738" s="383" t="s">
        <v>36</v>
      </c>
      <c r="AI1738" s="383" t="s">
        <v>36</v>
      </c>
      <c r="AJ1738" s="383" t="s">
        <v>3554</v>
      </c>
      <c r="AK1738" s="384" t="str">
        <f t="shared" si="55"/>
        <v>Yes-AB</v>
      </c>
      <c r="AL1738" s="384" t="str">
        <f t="shared" si="56"/>
        <v>Yes-AB</v>
      </c>
    </row>
    <row r="1739" spans="1:38" x14ac:dyDescent="0.25">
      <c r="A1739" s="381" t="s">
        <v>3224</v>
      </c>
      <c r="B1739" s="382" t="s">
        <v>131</v>
      </c>
      <c r="C1739" s="382" t="s">
        <v>30</v>
      </c>
      <c r="D1739" s="382" t="s">
        <v>132</v>
      </c>
      <c r="E1739" s="382" t="s">
        <v>837</v>
      </c>
      <c r="F1739" s="383"/>
      <c r="G1739" s="383">
        <v>26</v>
      </c>
      <c r="H1739" s="383" t="s">
        <v>11</v>
      </c>
      <c r="I1739" s="383"/>
      <c r="J1739" s="383">
        <v>26</v>
      </c>
      <c r="K1739" s="383" t="s">
        <v>11</v>
      </c>
      <c r="L1739" s="385"/>
      <c r="M1739" s="383">
        <v>6</v>
      </c>
      <c r="N1739" s="383" t="s">
        <v>11</v>
      </c>
      <c r="O1739" s="385"/>
      <c r="P1739" s="385"/>
      <c r="Q1739" s="386" t="s">
        <v>11</v>
      </c>
      <c r="R1739" s="383"/>
      <c r="S1739" s="383">
        <v>22</v>
      </c>
      <c r="T1739" s="386" t="s">
        <v>11</v>
      </c>
      <c r="U1739" s="386"/>
      <c r="V1739" s="386">
        <v>22</v>
      </c>
      <c r="W1739" s="386" t="s">
        <v>11</v>
      </c>
      <c r="X1739" s="383"/>
      <c r="Y1739" s="383">
        <v>22</v>
      </c>
      <c r="Z1739" s="386" t="s">
        <v>11</v>
      </c>
      <c r="AA1739" s="386"/>
      <c r="AB1739" s="386">
        <v>22</v>
      </c>
      <c r="AC1739" s="386" t="s">
        <v>11</v>
      </c>
      <c r="AD1739" s="383" t="s">
        <v>104</v>
      </c>
      <c r="AE1739" s="383" t="s">
        <v>36</v>
      </c>
      <c r="AF1739" s="383">
        <v>90</v>
      </c>
      <c r="AG1739" s="383" t="s">
        <v>35</v>
      </c>
      <c r="AH1739" s="383" t="s">
        <v>34</v>
      </c>
      <c r="AI1739" s="383" t="s">
        <v>36</v>
      </c>
      <c r="AJ1739" s="383" t="s">
        <v>3554</v>
      </c>
      <c r="AK1739" s="384" t="str">
        <f t="shared" si="55"/>
        <v>NA</v>
      </c>
      <c r="AL1739" s="384" t="str">
        <f t="shared" si="56"/>
        <v>NA</v>
      </c>
    </row>
    <row r="1740" spans="1:38" x14ac:dyDescent="0.25">
      <c r="A1740" s="381" t="s">
        <v>3224</v>
      </c>
      <c r="B1740" s="382" t="s">
        <v>133</v>
      </c>
      <c r="C1740" s="382" t="s">
        <v>30</v>
      </c>
      <c r="D1740" s="382" t="s">
        <v>134</v>
      </c>
      <c r="E1740" s="382" t="s">
        <v>837</v>
      </c>
      <c r="F1740" s="383">
        <v>100</v>
      </c>
      <c r="G1740" s="383">
        <v>55</v>
      </c>
      <c r="H1740" s="383" t="s">
        <v>835</v>
      </c>
      <c r="I1740" s="383">
        <v>98</v>
      </c>
      <c r="J1740" s="383">
        <v>53</v>
      </c>
      <c r="K1740" s="383" t="s">
        <v>835</v>
      </c>
      <c r="L1740" s="385"/>
      <c r="M1740" s="383">
        <v>14</v>
      </c>
      <c r="N1740" s="383" t="s">
        <v>11</v>
      </c>
      <c r="O1740" s="385"/>
      <c r="P1740" s="385"/>
      <c r="Q1740" s="386" t="s">
        <v>11</v>
      </c>
      <c r="R1740" s="383"/>
      <c r="S1740" s="383">
        <v>31</v>
      </c>
      <c r="T1740" s="386" t="s">
        <v>11</v>
      </c>
      <c r="U1740" s="386"/>
      <c r="V1740" s="386">
        <v>31</v>
      </c>
      <c r="W1740" s="386" t="s">
        <v>11</v>
      </c>
      <c r="X1740" s="383"/>
      <c r="Y1740" s="383">
        <v>31</v>
      </c>
      <c r="Z1740" s="386" t="s">
        <v>11</v>
      </c>
      <c r="AA1740" s="386"/>
      <c r="AB1740" s="386">
        <v>31</v>
      </c>
      <c r="AC1740" s="386" t="s">
        <v>11</v>
      </c>
      <c r="AD1740" s="383" t="s">
        <v>57</v>
      </c>
      <c r="AE1740" s="383" t="s">
        <v>36</v>
      </c>
      <c r="AF1740" s="383">
        <v>79</v>
      </c>
      <c r="AG1740" s="383" t="s">
        <v>35</v>
      </c>
      <c r="AH1740" s="383" t="s">
        <v>34</v>
      </c>
      <c r="AI1740" s="383" t="s">
        <v>36</v>
      </c>
      <c r="AJ1740" s="383" t="s">
        <v>3554</v>
      </c>
      <c r="AK1740" s="384" t="str">
        <f t="shared" si="55"/>
        <v>NA</v>
      </c>
      <c r="AL1740" s="384" t="str">
        <f t="shared" si="56"/>
        <v>NA</v>
      </c>
    </row>
    <row r="1741" spans="1:38" x14ac:dyDescent="0.25">
      <c r="A1741" s="381" t="s">
        <v>3224</v>
      </c>
      <c r="B1741" s="382" t="s">
        <v>135</v>
      </c>
      <c r="C1741" s="382" t="s">
        <v>30</v>
      </c>
      <c r="D1741" s="382" t="s">
        <v>136</v>
      </c>
      <c r="E1741" s="382" t="s">
        <v>837</v>
      </c>
      <c r="F1741" s="383">
        <v>100</v>
      </c>
      <c r="G1741" s="383">
        <v>158</v>
      </c>
      <c r="H1741" s="383" t="s">
        <v>835</v>
      </c>
      <c r="I1741" s="383">
        <v>100</v>
      </c>
      <c r="J1741" s="383">
        <v>158</v>
      </c>
      <c r="K1741" s="383" t="s">
        <v>835</v>
      </c>
      <c r="L1741" s="385">
        <v>90</v>
      </c>
      <c r="M1741" s="383">
        <v>40</v>
      </c>
      <c r="N1741" s="383" t="s">
        <v>835</v>
      </c>
      <c r="O1741" s="385"/>
      <c r="P1741" s="385"/>
      <c r="Q1741" s="386" t="s">
        <v>11</v>
      </c>
      <c r="R1741" s="383">
        <v>51</v>
      </c>
      <c r="S1741" s="383">
        <v>134</v>
      </c>
      <c r="T1741" s="386" t="s">
        <v>36</v>
      </c>
      <c r="U1741" s="386">
        <v>61</v>
      </c>
      <c r="V1741" s="386">
        <v>133</v>
      </c>
      <c r="W1741" s="386" t="s">
        <v>834</v>
      </c>
      <c r="X1741" s="383">
        <v>59</v>
      </c>
      <c r="Y1741" s="383">
        <v>134</v>
      </c>
      <c r="Z1741" s="386" t="s">
        <v>36</v>
      </c>
      <c r="AA1741" s="386">
        <v>59</v>
      </c>
      <c r="AB1741" s="386">
        <v>133</v>
      </c>
      <c r="AC1741" s="386" t="s">
        <v>834</v>
      </c>
      <c r="AD1741" s="383" t="s">
        <v>33</v>
      </c>
      <c r="AE1741" s="383" t="s">
        <v>36</v>
      </c>
      <c r="AF1741" s="383">
        <v>74</v>
      </c>
      <c r="AG1741" s="383" t="s">
        <v>40</v>
      </c>
      <c r="AH1741" s="383" t="s">
        <v>34</v>
      </c>
      <c r="AI1741" s="383" t="s">
        <v>36</v>
      </c>
      <c r="AJ1741" s="383" t="s">
        <v>3554</v>
      </c>
      <c r="AK1741" s="384" t="str">
        <f t="shared" si="55"/>
        <v>NO</v>
      </c>
      <c r="AL1741" s="384" t="str">
        <f t="shared" si="56"/>
        <v>NO</v>
      </c>
    </row>
    <row r="1742" spans="1:38" x14ac:dyDescent="0.25">
      <c r="A1742" s="381" t="s">
        <v>3224</v>
      </c>
      <c r="B1742" s="382" t="s">
        <v>137</v>
      </c>
      <c r="C1742" s="382" t="s">
        <v>30</v>
      </c>
      <c r="D1742" s="382" t="s">
        <v>138</v>
      </c>
      <c r="E1742" s="382" t="s">
        <v>837</v>
      </c>
      <c r="F1742" s="383"/>
      <c r="G1742" s="383">
        <v>26</v>
      </c>
      <c r="H1742" s="383" t="s">
        <v>11</v>
      </c>
      <c r="I1742" s="383"/>
      <c r="J1742" s="383">
        <v>26</v>
      </c>
      <c r="K1742" s="383" t="s">
        <v>11</v>
      </c>
      <c r="L1742" s="385"/>
      <c r="M1742" s="383">
        <v>9</v>
      </c>
      <c r="N1742" s="383" t="s">
        <v>11</v>
      </c>
      <c r="O1742" s="385"/>
      <c r="P1742" s="385"/>
      <c r="Q1742" s="386" t="s">
        <v>11</v>
      </c>
      <c r="R1742" s="383"/>
      <c r="S1742" s="383">
        <v>25</v>
      </c>
      <c r="T1742" s="386" t="s">
        <v>11</v>
      </c>
      <c r="U1742" s="386"/>
      <c r="V1742" s="386">
        <v>25</v>
      </c>
      <c r="W1742" s="386" t="s">
        <v>11</v>
      </c>
      <c r="X1742" s="383"/>
      <c r="Y1742" s="383">
        <v>25</v>
      </c>
      <c r="Z1742" s="386" t="s">
        <v>11</v>
      </c>
      <c r="AA1742" s="386"/>
      <c r="AB1742" s="386">
        <v>25</v>
      </c>
      <c r="AC1742" s="386" t="s">
        <v>11</v>
      </c>
      <c r="AD1742" s="383" t="s">
        <v>57</v>
      </c>
      <c r="AE1742" s="383" t="s">
        <v>36</v>
      </c>
      <c r="AF1742" s="383">
        <v>85</v>
      </c>
      <c r="AG1742" s="383" t="s">
        <v>35</v>
      </c>
      <c r="AH1742" s="383" t="s">
        <v>34</v>
      </c>
      <c r="AI1742" s="383" t="s">
        <v>36</v>
      </c>
      <c r="AJ1742" s="383" t="s">
        <v>3554</v>
      </c>
      <c r="AK1742" s="384" t="str">
        <f t="shared" si="55"/>
        <v>NA</v>
      </c>
      <c r="AL1742" s="384" t="str">
        <f t="shared" si="56"/>
        <v>NA</v>
      </c>
    </row>
    <row r="1743" spans="1:38" x14ac:dyDescent="0.25">
      <c r="A1743" s="381" t="s">
        <v>3224</v>
      </c>
      <c r="B1743" s="382" t="s">
        <v>139</v>
      </c>
      <c r="C1743" s="382" t="s">
        <v>30</v>
      </c>
      <c r="D1743" s="382" t="s">
        <v>140</v>
      </c>
      <c r="E1743" s="382" t="s">
        <v>837</v>
      </c>
      <c r="F1743" s="383">
        <v>100</v>
      </c>
      <c r="G1743" s="383">
        <v>185</v>
      </c>
      <c r="H1743" s="383" t="s">
        <v>835</v>
      </c>
      <c r="I1743" s="383">
        <v>100</v>
      </c>
      <c r="J1743" s="383">
        <v>185</v>
      </c>
      <c r="K1743" s="383" t="s">
        <v>835</v>
      </c>
      <c r="L1743" s="385">
        <v>84</v>
      </c>
      <c r="M1743" s="383">
        <v>56</v>
      </c>
      <c r="N1743" s="383" t="s">
        <v>835</v>
      </c>
      <c r="O1743" s="385"/>
      <c r="P1743" s="385"/>
      <c r="Q1743" s="386" t="s">
        <v>11</v>
      </c>
      <c r="R1743" s="383">
        <v>37</v>
      </c>
      <c r="S1743" s="383">
        <v>154</v>
      </c>
      <c r="T1743" s="386" t="s">
        <v>36</v>
      </c>
      <c r="U1743" s="386">
        <v>53</v>
      </c>
      <c r="V1743" s="386">
        <v>152</v>
      </c>
      <c r="W1743" s="386" t="s">
        <v>834</v>
      </c>
      <c r="X1743" s="383">
        <v>51</v>
      </c>
      <c r="Y1743" s="383">
        <v>154</v>
      </c>
      <c r="Z1743" s="386" t="s">
        <v>36</v>
      </c>
      <c r="AA1743" s="386">
        <v>53</v>
      </c>
      <c r="AB1743" s="386">
        <v>152</v>
      </c>
      <c r="AC1743" s="386" t="s">
        <v>834</v>
      </c>
      <c r="AD1743" s="383" t="s">
        <v>57</v>
      </c>
      <c r="AE1743" s="383" t="s">
        <v>36</v>
      </c>
      <c r="AF1743" s="383">
        <v>87</v>
      </c>
      <c r="AG1743" s="383" t="s">
        <v>35</v>
      </c>
      <c r="AH1743" s="383" t="s">
        <v>34</v>
      </c>
      <c r="AI1743" s="383" t="s">
        <v>36</v>
      </c>
      <c r="AJ1743" s="383" t="s">
        <v>3554</v>
      </c>
      <c r="AK1743" s="384" t="str">
        <f t="shared" si="55"/>
        <v>NO</v>
      </c>
      <c r="AL1743" s="384" t="str">
        <f t="shared" si="56"/>
        <v>NO</v>
      </c>
    </row>
    <row r="1744" spans="1:38" x14ac:dyDescent="0.25">
      <c r="A1744" s="381" t="s">
        <v>3224</v>
      </c>
      <c r="B1744" s="382" t="s">
        <v>141</v>
      </c>
      <c r="C1744" s="382" t="s">
        <v>30</v>
      </c>
      <c r="D1744" s="382" t="s">
        <v>142</v>
      </c>
      <c r="E1744" s="382" t="s">
        <v>837</v>
      </c>
      <c r="F1744" s="383">
        <v>100</v>
      </c>
      <c r="G1744" s="383">
        <v>140</v>
      </c>
      <c r="H1744" s="383" t="s">
        <v>835</v>
      </c>
      <c r="I1744" s="383">
        <v>100</v>
      </c>
      <c r="J1744" s="383">
        <v>140</v>
      </c>
      <c r="K1744" s="383" t="s">
        <v>835</v>
      </c>
      <c r="L1744" s="385"/>
      <c r="M1744" s="383">
        <v>44</v>
      </c>
      <c r="N1744" s="383" t="s">
        <v>835</v>
      </c>
      <c r="O1744" s="385"/>
      <c r="P1744" s="385"/>
      <c r="Q1744" s="386" t="s">
        <v>11</v>
      </c>
      <c r="R1744" s="383">
        <v>73</v>
      </c>
      <c r="S1744" s="383">
        <v>126</v>
      </c>
      <c r="T1744" s="386" t="s">
        <v>36</v>
      </c>
      <c r="U1744" s="386">
        <v>78</v>
      </c>
      <c r="V1744" s="386">
        <v>123</v>
      </c>
      <c r="W1744" s="386" t="s">
        <v>834</v>
      </c>
      <c r="X1744" s="383">
        <v>79</v>
      </c>
      <c r="Y1744" s="383">
        <v>126</v>
      </c>
      <c r="Z1744" s="386" t="s">
        <v>36</v>
      </c>
      <c r="AA1744" s="386">
        <v>77</v>
      </c>
      <c r="AB1744" s="386">
        <v>123</v>
      </c>
      <c r="AC1744" s="386" t="s">
        <v>834</v>
      </c>
      <c r="AD1744" s="383" t="s">
        <v>33</v>
      </c>
      <c r="AE1744" s="383" t="s">
        <v>36</v>
      </c>
      <c r="AF1744" s="383">
        <v>77</v>
      </c>
      <c r="AG1744" s="383" t="s">
        <v>35</v>
      </c>
      <c r="AH1744" s="383" t="s">
        <v>34</v>
      </c>
      <c r="AI1744" s="383" t="s">
        <v>36</v>
      </c>
      <c r="AJ1744" s="383" t="s">
        <v>3554</v>
      </c>
      <c r="AK1744" s="384" t="str">
        <f t="shared" si="55"/>
        <v>NO</v>
      </c>
      <c r="AL1744" s="384" t="str">
        <f t="shared" si="56"/>
        <v>NO</v>
      </c>
    </row>
    <row r="1745" spans="1:38" x14ac:dyDescent="0.25">
      <c r="A1745" s="381" t="s">
        <v>3224</v>
      </c>
      <c r="B1745" s="382" t="s">
        <v>143</v>
      </c>
      <c r="C1745" s="382" t="s">
        <v>30</v>
      </c>
      <c r="D1745" s="382" t="s">
        <v>144</v>
      </c>
      <c r="E1745" s="382" t="s">
        <v>837</v>
      </c>
      <c r="F1745" s="383">
        <v>100</v>
      </c>
      <c r="G1745" s="383">
        <v>33</v>
      </c>
      <c r="H1745" s="383" t="s">
        <v>835</v>
      </c>
      <c r="I1745" s="383">
        <v>100</v>
      </c>
      <c r="J1745" s="383">
        <v>33</v>
      </c>
      <c r="K1745" s="383" t="s">
        <v>835</v>
      </c>
      <c r="L1745" s="385"/>
      <c r="M1745" s="383">
        <v>8</v>
      </c>
      <c r="N1745" s="383" t="s">
        <v>11</v>
      </c>
      <c r="O1745" s="385"/>
      <c r="P1745" s="385"/>
      <c r="Q1745" s="386" t="s">
        <v>11</v>
      </c>
      <c r="R1745" s="383"/>
      <c r="S1745" s="383">
        <v>24</v>
      </c>
      <c r="T1745" s="386" t="s">
        <v>11</v>
      </c>
      <c r="U1745" s="386"/>
      <c r="V1745" s="386">
        <v>23</v>
      </c>
      <c r="W1745" s="386" t="s">
        <v>11</v>
      </c>
      <c r="X1745" s="383"/>
      <c r="Y1745" s="383">
        <v>24</v>
      </c>
      <c r="Z1745" s="386" t="s">
        <v>11</v>
      </c>
      <c r="AA1745" s="386"/>
      <c r="AB1745" s="386">
        <v>23</v>
      </c>
      <c r="AC1745" s="386" t="s">
        <v>11</v>
      </c>
      <c r="AD1745" s="383" t="s">
        <v>33</v>
      </c>
      <c r="AE1745" s="383" t="s">
        <v>36</v>
      </c>
      <c r="AF1745" s="383">
        <v>90</v>
      </c>
      <c r="AG1745" s="383" t="s">
        <v>35</v>
      </c>
      <c r="AH1745" s="383" t="s">
        <v>34</v>
      </c>
      <c r="AI1745" s="383" t="s">
        <v>36</v>
      </c>
      <c r="AJ1745" s="383" t="s">
        <v>3554</v>
      </c>
      <c r="AK1745" s="384" t="str">
        <f t="shared" si="55"/>
        <v>NA</v>
      </c>
      <c r="AL1745" s="384" t="str">
        <f t="shared" si="56"/>
        <v>NA</v>
      </c>
    </row>
    <row r="1746" spans="1:38" x14ac:dyDescent="0.25">
      <c r="A1746" s="381" t="s">
        <v>3224</v>
      </c>
      <c r="B1746" s="382" t="s">
        <v>145</v>
      </c>
      <c r="C1746" s="382" t="s">
        <v>30</v>
      </c>
      <c r="D1746" s="382" t="s">
        <v>146</v>
      </c>
      <c r="E1746" s="382" t="s">
        <v>837</v>
      </c>
      <c r="F1746" s="383"/>
      <c r="G1746" s="383">
        <v>16</v>
      </c>
      <c r="H1746" s="383" t="s">
        <v>11</v>
      </c>
      <c r="I1746" s="383"/>
      <c r="J1746" s="383">
        <v>16</v>
      </c>
      <c r="K1746" s="383" t="s">
        <v>11</v>
      </c>
      <c r="L1746" s="385"/>
      <c r="M1746" s="383">
        <v>6</v>
      </c>
      <c r="N1746" s="383" t="s">
        <v>11</v>
      </c>
      <c r="O1746" s="385"/>
      <c r="P1746" s="385"/>
      <c r="Q1746" s="386" t="s">
        <v>11</v>
      </c>
      <c r="R1746" s="383"/>
      <c r="S1746" s="383">
        <v>13</v>
      </c>
      <c r="T1746" s="386" t="s">
        <v>11</v>
      </c>
      <c r="U1746" s="386"/>
      <c r="V1746" s="386">
        <v>12</v>
      </c>
      <c r="W1746" s="386" t="s">
        <v>11</v>
      </c>
      <c r="X1746" s="383"/>
      <c r="Y1746" s="383">
        <v>13</v>
      </c>
      <c r="Z1746" s="386" t="s">
        <v>11</v>
      </c>
      <c r="AA1746" s="386"/>
      <c r="AB1746" s="386">
        <v>12</v>
      </c>
      <c r="AC1746" s="386" t="s">
        <v>11</v>
      </c>
      <c r="AD1746" s="383" t="s">
        <v>104</v>
      </c>
      <c r="AE1746" s="383" t="s">
        <v>34</v>
      </c>
      <c r="AF1746" s="383">
        <v>100</v>
      </c>
      <c r="AG1746" s="383" t="s">
        <v>35</v>
      </c>
      <c r="AH1746" s="383" t="s">
        <v>34</v>
      </c>
      <c r="AI1746" s="383" t="s">
        <v>36</v>
      </c>
      <c r="AJ1746" s="383" t="s">
        <v>3554</v>
      </c>
      <c r="AK1746" s="384" t="str">
        <f t="shared" si="55"/>
        <v>NA</v>
      </c>
      <c r="AL1746" s="384" t="str">
        <f t="shared" si="56"/>
        <v>NA</v>
      </c>
    </row>
    <row r="1747" spans="1:38" x14ac:dyDescent="0.25">
      <c r="A1747" s="381" t="s">
        <v>3224</v>
      </c>
      <c r="B1747" s="382" t="s">
        <v>147</v>
      </c>
      <c r="C1747" s="382" t="s">
        <v>30</v>
      </c>
      <c r="D1747" s="382" t="s">
        <v>148</v>
      </c>
      <c r="E1747" s="382" t="s">
        <v>837</v>
      </c>
      <c r="F1747" s="383">
        <v>100</v>
      </c>
      <c r="G1747" s="383">
        <v>147</v>
      </c>
      <c r="H1747" s="383" t="s">
        <v>835</v>
      </c>
      <c r="I1747" s="383">
        <v>100</v>
      </c>
      <c r="J1747" s="383">
        <v>147</v>
      </c>
      <c r="K1747" s="383" t="s">
        <v>835</v>
      </c>
      <c r="L1747" s="385"/>
      <c r="M1747" s="383">
        <v>51</v>
      </c>
      <c r="N1747" s="383" t="s">
        <v>835</v>
      </c>
      <c r="O1747" s="385"/>
      <c r="P1747" s="385"/>
      <c r="Q1747" s="386" t="s">
        <v>11</v>
      </c>
      <c r="R1747" s="383">
        <v>44</v>
      </c>
      <c r="S1747" s="383">
        <v>131</v>
      </c>
      <c r="T1747" s="386" t="s">
        <v>36</v>
      </c>
      <c r="U1747" s="386">
        <v>56</v>
      </c>
      <c r="V1747" s="386">
        <v>129</v>
      </c>
      <c r="W1747" s="386" t="s">
        <v>834</v>
      </c>
      <c r="X1747" s="383">
        <v>54</v>
      </c>
      <c r="Y1747" s="383">
        <v>131</v>
      </c>
      <c r="Z1747" s="386" t="s">
        <v>36</v>
      </c>
      <c r="AA1747" s="386">
        <v>56</v>
      </c>
      <c r="AB1747" s="386">
        <v>129</v>
      </c>
      <c r="AC1747" s="386" t="s">
        <v>834</v>
      </c>
      <c r="AD1747" s="383" t="s">
        <v>214</v>
      </c>
      <c r="AE1747" s="383" t="s">
        <v>36</v>
      </c>
      <c r="AF1747" s="383">
        <v>77</v>
      </c>
      <c r="AG1747" s="383" t="s">
        <v>35</v>
      </c>
      <c r="AH1747" s="383" t="s">
        <v>34</v>
      </c>
      <c r="AI1747" s="383" t="s">
        <v>36</v>
      </c>
      <c r="AJ1747" s="383" t="s">
        <v>3554</v>
      </c>
      <c r="AK1747" s="384" t="str">
        <f t="shared" si="55"/>
        <v>NO</v>
      </c>
      <c r="AL1747" s="384" t="str">
        <f t="shared" si="56"/>
        <v>NO</v>
      </c>
    </row>
    <row r="1748" spans="1:38" x14ac:dyDescent="0.25">
      <c r="A1748" s="381" t="s">
        <v>3224</v>
      </c>
      <c r="B1748" s="382" t="s">
        <v>149</v>
      </c>
      <c r="C1748" s="382" t="s">
        <v>30</v>
      </c>
      <c r="D1748" s="382" t="s">
        <v>150</v>
      </c>
      <c r="E1748" s="382" t="s">
        <v>837</v>
      </c>
      <c r="F1748" s="383"/>
      <c r="G1748" s="383">
        <v>9</v>
      </c>
      <c r="H1748" s="383" t="s">
        <v>11</v>
      </c>
      <c r="I1748" s="383"/>
      <c r="J1748" s="383">
        <v>9</v>
      </c>
      <c r="K1748" s="383" t="s">
        <v>11</v>
      </c>
      <c r="L1748" s="385"/>
      <c r="M1748" s="383">
        <v>5</v>
      </c>
      <c r="N1748" s="383" t="s">
        <v>11</v>
      </c>
      <c r="O1748" s="385"/>
      <c r="P1748" s="385">
        <v>0</v>
      </c>
      <c r="Q1748" s="386" t="s">
        <v>11</v>
      </c>
      <c r="R1748" s="383"/>
      <c r="S1748" s="383">
        <v>8</v>
      </c>
      <c r="T1748" s="386" t="s">
        <v>11</v>
      </c>
      <c r="U1748" s="386"/>
      <c r="V1748" s="386">
        <v>8</v>
      </c>
      <c r="W1748" s="386" t="s">
        <v>11</v>
      </c>
      <c r="X1748" s="383"/>
      <c r="Y1748" s="383">
        <v>8</v>
      </c>
      <c r="Z1748" s="386" t="s">
        <v>11</v>
      </c>
      <c r="AA1748" s="386"/>
      <c r="AB1748" s="386">
        <v>7</v>
      </c>
      <c r="AC1748" s="386" t="s">
        <v>11</v>
      </c>
      <c r="AD1748" s="383"/>
      <c r="AE1748" s="383" t="s">
        <v>36</v>
      </c>
      <c r="AF1748" s="383">
        <v>82</v>
      </c>
      <c r="AG1748" s="383" t="s">
        <v>40</v>
      </c>
      <c r="AH1748" s="383" t="s">
        <v>34</v>
      </c>
      <c r="AI1748" s="383" t="s">
        <v>36</v>
      </c>
      <c r="AJ1748" s="383" t="s">
        <v>3554</v>
      </c>
      <c r="AK1748" s="384" t="str">
        <f t="shared" si="55"/>
        <v>NA</v>
      </c>
      <c r="AL1748" s="384" t="str">
        <f t="shared" si="56"/>
        <v>NA</v>
      </c>
    </row>
    <row r="1749" spans="1:38" x14ac:dyDescent="0.25">
      <c r="A1749" s="381" t="s">
        <v>3224</v>
      </c>
      <c r="B1749" s="382" t="s">
        <v>151</v>
      </c>
      <c r="C1749" s="382" t="s">
        <v>30</v>
      </c>
      <c r="D1749" s="382" t="s">
        <v>152</v>
      </c>
      <c r="E1749" s="382" t="s">
        <v>837</v>
      </c>
      <c r="F1749" s="383">
        <v>100</v>
      </c>
      <c r="G1749" s="383">
        <v>57</v>
      </c>
      <c r="H1749" s="383" t="s">
        <v>835</v>
      </c>
      <c r="I1749" s="383">
        <v>100</v>
      </c>
      <c r="J1749" s="383">
        <v>57</v>
      </c>
      <c r="K1749" s="383" t="s">
        <v>835</v>
      </c>
      <c r="L1749" s="385"/>
      <c r="M1749" s="383">
        <v>16</v>
      </c>
      <c r="N1749" s="383" t="s">
        <v>11</v>
      </c>
      <c r="O1749" s="385"/>
      <c r="P1749" s="385"/>
      <c r="Q1749" s="386" t="s">
        <v>11</v>
      </c>
      <c r="R1749" s="383"/>
      <c r="S1749" s="383">
        <v>53</v>
      </c>
      <c r="T1749" s="386" t="s">
        <v>11</v>
      </c>
      <c r="U1749" s="386"/>
      <c r="V1749" s="386">
        <v>52</v>
      </c>
      <c r="W1749" s="386" t="s">
        <v>11</v>
      </c>
      <c r="X1749" s="383"/>
      <c r="Y1749" s="383">
        <v>53</v>
      </c>
      <c r="Z1749" s="386" t="s">
        <v>11</v>
      </c>
      <c r="AA1749" s="386"/>
      <c r="AB1749" s="386">
        <v>52</v>
      </c>
      <c r="AC1749" s="386" t="s">
        <v>11</v>
      </c>
      <c r="AD1749" s="383" t="s">
        <v>33</v>
      </c>
      <c r="AE1749" s="383" t="s">
        <v>34</v>
      </c>
      <c r="AF1749" s="383">
        <v>100</v>
      </c>
      <c r="AG1749" s="383" t="s">
        <v>40</v>
      </c>
      <c r="AH1749" s="383" t="s">
        <v>36</v>
      </c>
      <c r="AI1749" s="383" t="s">
        <v>34</v>
      </c>
      <c r="AJ1749" s="383" t="s">
        <v>3554</v>
      </c>
      <c r="AK1749" s="384" t="str">
        <f t="shared" si="55"/>
        <v>NA</v>
      </c>
      <c r="AL1749" s="384" t="str">
        <f t="shared" si="56"/>
        <v>NA</v>
      </c>
    </row>
    <row r="1750" spans="1:38" x14ac:dyDescent="0.25">
      <c r="A1750" s="381" t="s">
        <v>3224</v>
      </c>
      <c r="B1750" s="382" t="s">
        <v>153</v>
      </c>
      <c r="C1750" s="382" t="s">
        <v>30</v>
      </c>
      <c r="D1750" s="382" t="s">
        <v>2312</v>
      </c>
      <c r="E1750" s="382" t="s">
        <v>837</v>
      </c>
      <c r="F1750" s="383">
        <v>100</v>
      </c>
      <c r="G1750" s="383">
        <v>38</v>
      </c>
      <c r="H1750" s="383" t="s">
        <v>835</v>
      </c>
      <c r="I1750" s="383">
        <v>100</v>
      </c>
      <c r="J1750" s="383">
        <v>38</v>
      </c>
      <c r="K1750" s="383" t="s">
        <v>835</v>
      </c>
      <c r="L1750" s="385"/>
      <c r="M1750" s="383">
        <v>6</v>
      </c>
      <c r="N1750" s="383" t="s">
        <v>11</v>
      </c>
      <c r="O1750" s="385"/>
      <c r="P1750" s="385"/>
      <c r="Q1750" s="386" t="s">
        <v>11</v>
      </c>
      <c r="R1750" s="383"/>
      <c r="S1750" s="383">
        <v>38</v>
      </c>
      <c r="T1750" s="386" t="s">
        <v>11</v>
      </c>
      <c r="U1750" s="386"/>
      <c r="V1750" s="386">
        <v>38</v>
      </c>
      <c r="W1750" s="386" t="s">
        <v>11</v>
      </c>
      <c r="X1750" s="383"/>
      <c r="Y1750" s="383">
        <v>38</v>
      </c>
      <c r="Z1750" s="386" t="s">
        <v>11</v>
      </c>
      <c r="AA1750" s="386"/>
      <c r="AB1750" s="386">
        <v>38</v>
      </c>
      <c r="AC1750" s="386" t="s">
        <v>11</v>
      </c>
      <c r="AD1750" s="383" t="s">
        <v>33</v>
      </c>
      <c r="AE1750" s="383" t="s">
        <v>36</v>
      </c>
      <c r="AF1750" s="383">
        <v>95</v>
      </c>
      <c r="AG1750" s="383" t="s">
        <v>35</v>
      </c>
      <c r="AH1750" s="383" t="s">
        <v>36</v>
      </c>
      <c r="AI1750" s="383" t="s">
        <v>36</v>
      </c>
      <c r="AJ1750" s="383" t="s">
        <v>3554</v>
      </c>
      <c r="AK1750" s="384" t="str">
        <f t="shared" si="55"/>
        <v>NA</v>
      </c>
      <c r="AL1750" s="384" t="str">
        <f t="shared" si="56"/>
        <v>NA</v>
      </c>
    </row>
    <row r="1751" spans="1:38" x14ac:dyDescent="0.25">
      <c r="A1751" s="381" t="s">
        <v>3224</v>
      </c>
      <c r="B1751" s="382" t="s">
        <v>154</v>
      </c>
      <c r="C1751" s="382" t="s">
        <v>30</v>
      </c>
      <c r="D1751" s="382" t="s">
        <v>155</v>
      </c>
      <c r="E1751" s="382" t="s">
        <v>837</v>
      </c>
      <c r="F1751" s="383">
        <v>100</v>
      </c>
      <c r="G1751" s="383">
        <v>199</v>
      </c>
      <c r="H1751" s="383" t="s">
        <v>835</v>
      </c>
      <c r="I1751" s="383">
        <v>100</v>
      </c>
      <c r="J1751" s="383">
        <v>199</v>
      </c>
      <c r="K1751" s="383" t="s">
        <v>835</v>
      </c>
      <c r="L1751" s="385"/>
      <c r="M1751" s="383">
        <v>57</v>
      </c>
      <c r="N1751" s="383" t="s">
        <v>835</v>
      </c>
      <c r="O1751" s="385"/>
      <c r="P1751" s="385"/>
      <c r="Q1751" s="386" t="s">
        <v>11</v>
      </c>
      <c r="R1751" s="383">
        <v>82</v>
      </c>
      <c r="S1751" s="383">
        <v>184</v>
      </c>
      <c r="T1751" s="386" t="s">
        <v>34</v>
      </c>
      <c r="U1751" s="386">
        <v>87</v>
      </c>
      <c r="V1751" s="386">
        <v>183</v>
      </c>
      <c r="W1751" s="386" t="s">
        <v>11</v>
      </c>
      <c r="X1751" s="383">
        <v>87</v>
      </c>
      <c r="Y1751" s="383">
        <v>184</v>
      </c>
      <c r="Z1751" s="386" t="s">
        <v>34</v>
      </c>
      <c r="AA1751" s="386">
        <v>85</v>
      </c>
      <c r="AB1751" s="386">
        <v>183</v>
      </c>
      <c r="AC1751" s="386" t="s">
        <v>11</v>
      </c>
      <c r="AD1751" s="383" t="s">
        <v>33</v>
      </c>
      <c r="AE1751" s="383" t="s">
        <v>36</v>
      </c>
      <c r="AF1751" s="383">
        <v>95</v>
      </c>
      <c r="AG1751" s="383" t="s">
        <v>35</v>
      </c>
      <c r="AH1751" s="383" t="s">
        <v>34</v>
      </c>
      <c r="AI1751" s="383" t="s">
        <v>36</v>
      </c>
      <c r="AJ1751" s="383" t="s">
        <v>3554</v>
      </c>
      <c r="AK1751" s="384" t="str">
        <f t="shared" si="55"/>
        <v>Yes-AB</v>
      </c>
      <c r="AL1751" s="384" t="str">
        <f t="shared" si="56"/>
        <v>Yes-AB</v>
      </c>
    </row>
    <row r="1752" spans="1:38" x14ac:dyDescent="0.25">
      <c r="A1752" s="381" t="s">
        <v>3224</v>
      </c>
      <c r="B1752" s="382" t="s">
        <v>156</v>
      </c>
      <c r="C1752" s="382" t="s">
        <v>30</v>
      </c>
      <c r="D1752" s="382" t="s">
        <v>157</v>
      </c>
      <c r="E1752" s="382" t="s">
        <v>837</v>
      </c>
      <c r="F1752" s="383">
        <v>100</v>
      </c>
      <c r="G1752" s="383">
        <v>127</v>
      </c>
      <c r="H1752" s="383" t="s">
        <v>835</v>
      </c>
      <c r="I1752" s="383">
        <v>100</v>
      </c>
      <c r="J1752" s="383">
        <v>127</v>
      </c>
      <c r="K1752" s="383" t="s">
        <v>835</v>
      </c>
      <c r="L1752" s="385"/>
      <c r="M1752" s="383">
        <v>57</v>
      </c>
      <c r="N1752" s="383" t="s">
        <v>835</v>
      </c>
      <c r="O1752" s="385"/>
      <c r="P1752" s="385"/>
      <c r="Q1752" s="386" t="s">
        <v>11</v>
      </c>
      <c r="R1752" s="383">
        <v>66</v>
      </c>
      <c r="S1752" s="383">
        <v>120</v>
      </c>
      <c r="T1752" s="386" t="s">
        <v>36</v>
      </c>
      <c r="U1752" s="386">
        <v>72</v>
      </c>
      <c r="V1752" s="386">
        <v>118</v>
      </c>
      <c r="W1752" s="386" t="s">
        <v>834</v>
      </c>
      <c r="X1752" s="383">
        <v>78</v>
      </c>
      <c r="Y1752" s="383">
        <v>120</v>
      </c>
      <c r="Z1752" s="386" t="s">
        <v>34</v>
      </c>
      <c r="AA1752" s="386">
        <v>77</v>
      </c>
      <c r="AB1752" s="386">
        <v>118</v>
      </c>
      <c r="AC1752" s="386" t="s">
        <v>11</v>
      </c>
      <c r="AD1752" s="383" t="s">
        <v>33</v>
      </c>
      <c r="AE1752" s="383" t="s">
        <v>36</v>
      </c>
      <c r="AF1752" s="383">
        <v>92</v>
      </c>
      <c r="AG1752" s="383" t="s">
        <v>40</v>
      </c>
      <c r="AH1752" s="383" t="s">
        <v>36</v>
      </c>
      <c r="AI1752" s="383" t="s">
        <v>34</v>
      </c>
      <c r="AJ1752" s="383" t="s">
        <v>3554</v>
      </c>
      <c r="AK1752" s="384" t="str">
        <f t="shared" si="55"/>
        <v>NO</v>
      </c>
      <c r="AL1752" s="384" t="str">
        <f t="shared" si="56"/>
        <v>Yes-SH</v>
      </c>
    </row>
    <row r="1753" spans="1:38" x14ac:dyDescent="0.25">
      <c r="A1753" s="381" t="s">
        <v>3224</v>
      </c>
      <c r="B1753" s="382" t="s">
        <v>845</v>
      </c>
      <c r="C1753" s="382" t="s">
        <v>30</v>
      </c>
      <c r="D1753" s="382" t="s">
        <v>2236</v>
      </c>
      <c r="E1753" s="382" t="s">
        <v>837</v>
      </c>
      <c r="F1753" s="383">
        <v>100</v>
      </c>
      <c r="G1753" s="383">
        <v>40</v>
      </c>
      <c r="H1753" s="383" t="s">
        <v>835</v>
      </c>
      <c r="I1753" s="383">
        <v>100</v>
      </c>
      <c r="J1753" s="383">
        <v>40</v>
      </c>
      <c r="K1753" s="383" t="s">
        <v>835</v>
      </c>
      <c r="L1753" s="385"/>
      <c r="M1753" s="383">
        <v>7</v>
      </c>
      <c r="N1753" s="383" t="s">
        <v>11</v>
      </c>
      <c r="O1753" s="385"/>
      <c r="P1753" s="385"/>
      <c r="Q1753" s="386" t="s">
        <v>11</v>
      </c>
      <c r="R1753" s="383">
        <v>30</v>
      </c>
      <c r="S1753" s="383">
        <v>30</v>
      </c>
      <c r="T1753" s="386" t="s">
        <v>36</v>
      </c>
      <c r="U1753" s="386">
        <v>40</v>
      </c>
      <c r="V1753" s="386">
        <v>30</v>
      </c>
      <c r="W1753" s="386" t="s">
        <v>834</v>
      </c>
      <c r="X1753" s="383">
        <v>47</v>
      </c>
      <c r="Y1753" s="383">
        <v>30</v>
      </c>
      <c r="Z1753" s="386" t="s">
        <v>36</v>
      </c>
      <c r="AA1753" s="386">
        <v>47</v>
      </c>
      <c r="AB1753" s="386">
        <v>30</v>
      </c>
      <c r="AC1753" s="386" t="s">
        <v>834</v>
      </c>
      <c r="AD1753" s="383" t="s">
        <v>33</v>
      </c>
      <c r="AE1753" s="383" t="s">
        <v>36</v>
      </c>
      <c r="AF1753" s="383">
        <v>85</v>
      </c>
      <c r="AG1753" s="383" t="s">
        <v>35</v>
      </c>
      <c r="AH1753" s="383" t="s">
        <v>34</v>
      </c>
      <c r="AI1753" s="383" t="s">
        <v>34</v>
      </c>
      <c r="AJ1753" s="383" t="s">
        <v>3554</v>
      </c>
      <c r="AK1753" s="384" t="str">
        <f t="shared" si="55"/>
        <v>NO</v>
      </c>
      <c r="AL1753" s="384" t="str">
        <f t="shared" si="56"/>
        <v>NO</v>
      </c>
    </row>
    <row r="1754" spans="1:38" x14ac:dyDescent="0.25">
      <c r="A1754" s="381" t="s">
        <v>3224</v>
      </c>
      <c r="B1754" s="382" t="s">
        <v>846</v>
      </c>
      <c r="C1754" s="382" t="s">
        <v>30</v>
      </c>
      <c r="D1754" s="382" t="s">
        <v>2237</v>
      </c>
      <c r="E1754" s="382" t="s">
        <v>837</v>
      </c>
      <c r="F1754" s="383">
        <v>100</v>
      </c>
      <c r="G1754" s="383">
        <v>52</v>
      </c>
      <c r="H1754" s="383" t="s">
        <v>835</v>
      </c>
      <c r="I1754" s="383">
        <v>100</v>
      </c>
      <c r="J1754" s="383">
        <v>52</v>
      </c>
      <c r="K1754" s="383" t="s">
        <v>835</v>
      </c>
      <c r="L1754" s="385"/>
      <c r="M1754" s="383">
        <v>20</v>
      </c>
      <c r="N1754" s="383" t="s">
        <v>11</v>
      </c>
      <c r="O1754" s="385"/>
      <c r="P1754" s="385"/>
      <c r="Q1754" s="386" t="s">
        <v>11</v>
      </c>
      <c r="R1754" s="383">
        <v>59</v>
      </c>
      <c r="S1754" s="383">
        <v>51</v>
      </c>
      <c r="T1754" s="386" t="s">
        <v>36</v>
      </c>
      <c r="U1754" s="386">
        <v>65</v>
      </c>
      <c r="V1754" s="386">
        <v>51</v>
      </c>
      <c r="W1754" s="386" t="s">
        <v>834</v>
      </c>
      <c r="X1754" s="383">
        <v>78</v>
      </c>
      <c r="Y1754" s="383">
        <v>51</v>
      </c>
      <c r="Z1754" s="386" t="s">
        <v>36</v>
      </c>
      <c r="AA1754" s="386">
        <v>71</v>
      </c>
      <c r="AB1754" s="386">
        <v>51</v>
      </c>
      <c r="AC1754" s="386" t="s">
        <v>834</v>
      </c>
      <c r="AD1754" s="383" t="s">
        <v>57</v>
      </c>
      <c r="AE1754" s="383" t="s">
        <v>36</v>
      </c>
      <c r="AF1754" s="383">
        <v>90</v>
      </c>
      <c r="AG1754" s="383" t="s">
        <v>35</v>
      </c>
      <c r="AH1754" s="383" t="s">
        <v>34</v>
      </c>
      <c r="AI1754" s="383" t="s">
        <v>34</v>
      </c>
      <c r="AJ1754" s="383" t="s">
        <v>3554</v>
      </c>
      <c r="AK1754" s="384" t="str">
        <f t="shared" si="55"/>
        <v>NO</v>
      </c>
      <c r="AL1754" s="384" t="str">
        <f t="shared" si="56"/>
        <v>NO</v>
      </c>
    </row>
    <row r="1755" spans="1:38" x14ac:dyDescent="0.25">
      <c r="A1755" s="381" t="s">
        <v>3224</v>
      </c>
      <c r="B1755" s="382" t="s">
        <v>159</v>
      </c>
      <c r="C1755" s="382" t="s">
        <v>30</v>
      </c>
      <c r="D1755" s="382" t="s">
        <v>160</v>
      </c>
      <c r="E1755" s="382" t="s">
        <v>837</v>
      </c>
      <c r="F1755" s="383">
        <v>100</v>
      </c>
      <c r="G1755" s="383">
        <v>47</v>
      </c>
      <c r="H1755" s="383" t="s">
        <v>835</v>
      </c>
      <c r="I1755" s="383">
        <v>100</v>
      </c>
      <c r="J1755" s="383">
        <v>47</v>
      </c>
      <c r="K1755" s="383" t="s">
        <v>835</v>
      </c>
      <c r="L1755" s="385"/>
      <c r="M1755" s="383">
        <v>18</v>
      </c>
      <c r="N1755" s="383" t="s">
        <v>11</v>
      </c>
      <c r="O1755" s="385"/>
      <c r="P1755" s="385"/>
      <c r="Q1755" s="386" t="s">
        <v>11</v>
      </c>
      <c r="R1755" s="383"/>
      <c r="S1755" s="383">
        <v>46</v>
      </c>
      <c r="T1755" s="386" t="s">
        <v>11</v>
      </c>
      <c r="U1755" s="386"/>
      <c r="V1755" s="386">
        <v>44</v>
      </c>
      <c r="W1755" s="386" t="s">
        <v>11</v>
      </c>
      <c r="X1755" s="383"/>
      <c r="Y1755" s="383">
        <v>46</v>
      </c>
      <c r="Z1755" s="386" t="s">
        <v>11</v>
      </c>
      <c r="AA1755" s="386"/>
      <c r="AB1755" s="386">
        <v>44</v>
      </c>
      <c r="AC1755" s="386" t="s">
        <v>11</v>
      </c>
      <c r="AD1755" s="383" t="s">
        <v>33</v>
      </c>
      <c r="AE1755" s="383" t="s">
        <v>36</v>
      </c>
      <c r="AF1755" s="383">
        <v>90</v>
      </c>
      <c r="AG1755" s="383" t="s">
        <v>40</v>
      </c>
      <c r="AH1755" s="383" t="s">
        <v>34</v>
      </c>
      <c r="AI1755" s="383" t="s">
        <v>34</v>
      </c>
      <c r="AJ1755" s="383" t="s">
        <v>3554</v>
      </c>
      <c r="AK1755" s="384" t="str">
        <f t="shared" si="55"/>
        <v>NA</v>
      </c>
      <c r="AL1755" s="384" t="str">
        <f t="shared" si="56"/>
        <v>NA</v>
      </c>
    </row>
    <row r="1756" spans="1:38" x14ac:dyDescent="0.25">
      <c r="A1756" s="381" t="s">
        <v>3224</v>
      </c>
      <c r="B1756" s="382" t="s">
        <v>161</v>
      </c>
      <c r="C1756" s="382" t="s">
        <v>30</v>
      </c>
      <c r="D1756" s="382" t="s">
        <v>162</v>
      </c>
      <c r="E1756" s="382" t="s">
        <v>837</v>
      </c>
      <c r="F1756" s="383">
        <v>100</v>
      </c>
      <c r="G1756" s="383">
        <v>43</v>
      </c>
      <c r="H1756" s="383" t="s">
        <v>835</v>
      </c>
      <c r="I1756" s="383">
        <v>100</v>
      </c>
      <c r="J1756" s="383">
        <v>43</v>
      </c>
      <c r="K1756" s="383" t="s">
        <v>835</v>
      </c>
      <c r="L1756" s="385"/>
      <c r="M1756" s="383">
        <v>13</v>
      </c>
      <c r="N1756" s="383" t="s">
        <v>11</v>
      </c>
      <c r="O1756" s="385"/>
      <c r="P1756" s="385"/>
      <c r="Q1756" s="386" t="s">
        <v>11</v>
      </c>
      <c r="R1756" s="383"/>
      <c r="S1756" s="383">
        <v>41</v>
      </c>
      <c r="T1756" s="386" t="s">
        <v>11</v>
      </c>
      <c r="U1756" s="386"/>
      <c r="V1756" s="386">
        <v>41</v>
      </c>
      <c r="W1756" s="386" t="s">
        <v>11</v>
      </c>
      <c r="X1756" s="383"/>
      <c r="Y1756" s="383">
        <v>41</v>
      </c>
      <c r="Z1756" s="386" t="s">
        <v>11</v>
      </c>
      <c r="AA1756" s="386"/>
      <c r="AB1756" s="386">
        <v>41</v>
      </c>
      <c r="AC1756" s="386" t="s">
        <v>11</v>
      </c>
      <c r="AD1756" s="383" t="s">
        <v>33</v>
      </c>
      <c r="AE1756" s="383" t="s">
        <v>36</v>
      </c>
      <c r="AF1756" s="383">
        <v>87</v>
      </c>
      <c r="AG1756" s="383" t="s">
        <v>35</v>
      </c>
      <c r="AH1756" s="383" t="s">
        <v>36</v>
      </c>
      <c r="AI1756" s="383" t="s">
        <v>36</v>
      </c>
      <c r="AJ1756" s="383" t="s">
        <v>3554</v>
      </c>
      <c r="AK1756" s="384" t="str">
        <f t="shared" si="55"/>
        <v>NA</v>
      </c>
      <c r="AL1756" s="384" t="str">
        <f t="shared" si="56"/>
        <v>NA</v>
      </c>
    </row>
    <row r="1757" spans="1:38" x14ac:dyDescent="0.25">
      <c r="A1757" s="381" t="s">
        <v>3224</v>
      </c>
      <c r="B1757" s="382" t="s">
        <v>847</v>
      </c>
      <c r="C1757" s="382" t="s">
        <v>30</v>
      </c>
      <c r="D1757" s="382" t="s">
        <v>2257</v>
      </c>
      <c r="E1757" s="382" t="s">
        <v>837</v>
      </c>
      <c r="F1757" s="383"/>
      <c r="G1757" s="383">
        <v>10</v>
      </c>
      <c r="H1757" s="383" t="s">
        <v>11</v>
      </c>
      <c r="I1757" s="383"/>
      <c r="J1757" s="383">
        <v>10</v>
      </c>
      <c r="K1757" s="383" t="s">
        <v>11</v>
      </c>
      <c r="L1757" s="385"/>
      <c r="M1757" s="383">
        <v>1</v>
      </c>
      <c r="N1757" s="383" t="s">
        <v>11</v>
      </c>
      <c r="O1757" s="385"/>
      <c r="P1757" s="385"/>
      <c r="Q1757" s="386" t="s">
        <v>11</v>
      </c>
      <c r="R1757" s="383"/>
      <c r="S1757" s="383">
        <v>10</v>
      </c>
      <c r="T1757" s="386" t="s">
        <v>11</v>
      </c>
      <c r="U1757" s="386"/>
      <c r="V1757" s="386">
        <v>9</v>
      </c>
      <c r="W1757" s="386" t="s">
        <v>11</v>
      </c>
      <c r="X1757" s="383"/>
      <c r="Y1757" s="383">
        <v>10</v>
      </c>
      <c r="Z1757" s="386" t="s">
        <v>11</v>
      </c>
      <c r="AA1757" s="386"/>
      <c r="AB1757" s="386">
        <v>9</v>
      </c>
      <c r="AC1757" s="386" t="s">
        <v>11</v>
      </c>
      <c r="AD1757" s="383"/>
      <c r="AE1757" s="383" t="s">
        <v>36</v>
      </c>
      <c r="AF1757" s="383">
        <v>82</v>
      </c>
      <c r="AG1757" s="383" t="s">
        <v>40</v>
      </c>
      <c r="AH1757" s="383" t="s">
        <v>36</v>
      </c>
      <c r="AI1757" s="383" t="s">
        <v>34</v>
      </c>
      <c r="AJ1757" s="383" t="s">
        <v>3554</v>
      </c>
      <c r="AK1757" s="384" t="str">
        <f t="shared" si="55"/>
        <v>NA</v>
      </c>
      <c r="AL1757" s="384" t="str">
        <f t="shared" si="56"/>
        <v>NA</v>
      </c>
    </row>
    <row r="1758" spans="1:38" x14ac:dyDescent="0.25">
      <c r="A1758" s="381" t="s">
        <v>3224</v>
      </c>
      <c r="B1758" s="382" t="s">
        <v>163</v>
      </c>
      <c r="C1758" s="382" t="s">
        <v>30</v>
      </c>
      <c r="D1758" s="382" t="s">
        <v>164</v>
      </c>
      <c r="E1758" s="382" t="s">
        <v>837</v>
      </c>
      <c r="F1758" s="383">
        <v>99</v>
      </c>
      <c r="G1758" s="383">
        <v>103</v>
      </c>
      <c r="H1758" s="383" t="s">
        <v>835</v>
      </c>
      <c r="I1758" s="383">
        <v>99</v>
      </c>
      <c r="J1758" s="383">
        <v>103</v>
      </c>
      <c r="K1758" s="383" t="s">
        <v>835</v>
      </c>
      <c r="L1758" s="385"/>
      <c r="M1758" s="383">
        <v>16</v>
      </c>
      <c r="N1758" s="383" t="s">
        <v>11</v>
      </c>
      <c r="O1758" s="385"/>
      <c r="P1758" s="385"/>
      <c r="Q1758" s="386" t="s">
        <v>11</v>
      </c>
      <c r="R1758" s="383">
        <v>51</v>
      </c>
      <c r="S1758" s="383">
        <v>79</v>
      </c>
      <c r="T1758" s="386" t="s">
        <v>36</v>
      </c>
      <c r="U1758" s="386">
        <v>65</v>
      </c>
      <c r="V1758" s="386">
        <v>79</v>
      </c>
      <c r="W1758" s="386" t="s">
        <v>834</v>
      </c>
      <c r="X1758" s="383">
        <v>68</v>
      </c>
      <c r="Y1758" s="383">
        <v>79</v>
      </c>
      <c r="Z1758" s="386" t="s">
        <v>36</v>
      </c>
      <c r="AA1758" s="386">
        <v>70</v>
      </c>
      <c r="AB1758" s="386">
        <v>79</v>
      </c>
      <c r="AC1758" s="386" t="s">
        <v>834</v>
      </c>
      <c r="AD1758" s="383" t="s">
        <v>33</v>
      </c>
      <c r="AE1758" s="383" t="s">
        <v>36</v>
      </c>
      <c r="AF1758" s="383">
        <v>79</v>
      </c>
      <c r="AG1758" s="383" t="s">
        <v>35</v>
      </c>
      <c r="AH1758" s="383" t="s">
        <v>34</v>
      </c>
      <c r="AI1758" s="383" t="s">
        <v>36</v>
      </c>
      <c r="AJ1758" s="383" t="s">
        <v>3554</v>
      </c>
      <c r="AK1758" s="384" t="str">
        <f t="shared" si="55"/>
        <v>NO</v>
      </c>
      <c r="AL1758" s="384" t="str">
        <f t="shared" si="56"/>
        <v>NO</v>
      </c>
    </row>
    <row r="1759" spans="1:38" x14ac:dyDescent="0.25">
      <c r="A1759" s="381" t="s">
        <v>3224</v>
      </c>
      <c r="B1759" s="382" t="s">
        <v>165</v>
      </c>
      <c r="C1759" s="382" t="s">
        <v>30</v>
      </c>
      <c r="D1759" s="382" t="s">
        <v>166</v>
      </c>
      <c r="E1759" s="382" t="s">
        <v>837</v>
      </c>
      <c r="F1759" s="383">
        <v>100</v>
      </c>
      <c r="G1759" s="383">
        <v>225</v>
      </c>
      <c r="H1759" s="383" t="s">
        <v>835</v>
      </c>
      <c r="I1759" s="383">
        <v>100</v>
      </c>
      <c r="J1759" s="383">
        <v>225</v>
      </c>
      <c r="K1759" s="383" t="s">
        <v>835</v>
      </c>
      <c r="L1759" s="385">
        <v>88</v>
      </c>
      <c r="M1759" s="383">
        <v>57</v>
      </c>
      <c r="N1759" s="383" t="s">
        <v>835</v>
      </c>
      <c r="O1759" s="385"/>
      <c r="P1759" s="385"/>
      <c r="Q1759" s="386" t="s">
        <v>11</v>
      </c>
      <c r="R1759" s="383">
        <v>47</v>
      </c>
      <c r="S1759" s="383">
        <v>187</v>
      </c>
      <c r="T1759" s="386" t="s">
        <v>36</v>
      </c>
      <c r="U1759" s="386">
        <v>57</v>
      </c>
      <c r="V1759" s="386">
        <v>182</v>
      </c>
      <c r="W1759" s="386" t="s">
        <v>834</v>
      </c>
      <c r="X1759" s="383">
        <v>50</v>
      </c>
      <c r="Y1759" s="383">
        <v>187</v>
      </c>
      <c r="Z1759" s="386" t="s">
        <v>36</v>
      </c>
      <c r="AA1759" s="386">
        <v>63</v>
      </c>
      <c r="AB1759" s="386">
        <v>182</v>
      </c>
      <c r="AC1759" s="386" t="s">
        <v>834</v>
      </c>
      <c r="AD1759" s="383" t="s">
        <v>33</v>
      </c>
      <c r="AE1759" s="383" t="s">
        <v>36</v>
      </c>
      <c r="AF1759" s="383">
        <v>74</v>
      </c>
      <c r="AG1759" s="383" t="s">
        <v>40</v>
      </c>
      <c r="AH1759" s="383" t="s">
        <v>34</v>
      </c>
      <c r="AI1759" s="383" t="s">
        <v>36</v>
      </c>
      <c r="AJ1759" s="383" t="s">
        <v>3554</v>
      </c>
      <c r="AK1759" s="384" t="str">
        <f t="shared" si="55"/>
        <v>NO</v>
      </c>
      <c r="AL1759" s="384" t="str">
        <f t="shared" si="56"/>
        <v>NO</v>
      </c>
    </row>
    <row r="1760" spans="1:38" x14ac:dyDescent="0.25">
      <c r="A1760" s="381" t="s">
        <v>3224</v>
      </c>
      <c r="B1760" s="382" t="s">
        <v>167</v>
      </c>
      <c r="C1760" s="382" t="s">
        <v>30</v>
      </c>
      <c r="D1760" s="382" t="s">
        <v>168</v>
      </c>
      <c r="E1760" s="382" t="s">
        <v>837</v>
      </c>
      <c r="F1760" s="383"/>
      <c r="G1760" s="383">
        <v>3</v>
      </c>
      <c r="H1760" s="383" t="s">
        <v>11</v>
      </c>
      <c r="I1760" s="383"/>
      <c r="J1760" s="383">
        <v>3</v>
      </c>
      <c r="K1760" s="383" t="s">
        <v>11</v>
      </c>
      <c r="L1760" s="385"/>
      <c r="M1760" s="383">
        <v>1</v>
      </c>
      <c r="N1760" s="383" t="s">
        <v>11</v>
      </c>
      <c r="O1760" s="385"/>
      <c r="P1760" s="385"/>
      <c r="Q1760" s="386" t="s">
        <v>11</v>
      </c>
      <c r="R1760" s="383"/>
      <c r="S1760" s="383">
        <v>2</v>
      </c>
      <c r="T1760" s="386" t="s">
        <v>11</v>
      </c>
      <c r="U1760" s="386"/>
      <c r="V1760" s="386">
        <v>2</v>
      </c>
      <c r="W1760" s="386" t="s">
        <v>11</v>
      </c>
      <c r="X1760" s="383"/>
      <c r="Y1760" s="383">
        <v>2</v>
      </c>
      <c r="Z1760" s="386" t="s">
        <v>11</v>
      </c>
      <c r="AA1760" s="386"/>
      <c r="AB1760" s="386">
        <v>2</v>
      </c>
      <c r="AC1760" s="386" t="s">
        <v>11</v>
      </c>
      <c r="AD1760" s="383" t="s">
        <v>57</v>
      </c>
      <c r="AE1760" s="383" t="s">
        <v>36</v>
      </c>
      <c r="AF1760" s="383">
        <v>85</v>
      </c>
      <c r="AG1760" s="383" t="s">
        <v>35</v>
      </c>
      <c r="AH1760" s="383" t="s">
        <v>34</v>
      </c>
      <c r="AI1760" s="383" t="s">
        <v>36</v>
      </c>
      <c r="AJ1760" s="383" t="s">
        <v>3554</v>
      </c>
      <c r="AK1760" s="384" t="str">
        <f t="shared" si="55"/>
        <v>NA</v>
      </c>
      <c r="AL1760" s="384" t="str">
        <f t="shared" si="56"/>
        <v>NA</v>
      </c>
    </row>
    <row r="1761" spans="1:38" x14ac:dyDescent="0.25">
      <c r="A1761" s="381" t="s">
        <v>3224</v>
      </c>
      <c r="B1761" s="382" t="s">
        <v>169</v>
      </c>
      <c r="C1761" s="382" t="s">
        <v>30</v>
      </c>
      <c r="D1761" s="382" t="s">
        <v>170</v>
      </c>
      <c r="E1761" s="382" t="s">
        <v>837</v>
      </c>
      <c r="F1761" s="383">
        <v>100</v>
      </c>
      <c r="G1761" s="383">
        <v>78</v>
      </c>
      <c r="H1761" s="383" t="s">
        <v>835</v>
      </c>
      <c r="I1761" s="383">
        <v>100</v>
      </c>
      <c r="J1761" s="383">
        <v>78</v>
      </c>
      <c r="K1761" s="383" t="s">
        <v>835</v>
      </c>
      <c r="L1761" s="385"/>
      <c r="M1761" s="383">
        <v>29</v>
      </c>
      <c r="N1761" s="383" t="s">
        <v>11</v>
      </c>
      <c r="O1761" s="385"/>
      <c r="P1761" s="385"/>
      <c r="Q1761" s="386" t="s">
        <v>11</v>
      </c>
      <c r="R1761" s="383">
        <v>63</v>
      </c>
      <c r="S1761" s="383">
        <v>71</v>
      </c>
      <c r="T1761" s="386" t="s">
        <v>36</v>
      </c>
      <c r="U1761" s="386">
        <v>67</v>
      </c>
      <c r="V1761" s="386">
        <v>70</v>
      </c>
      <c r="W1761" s="386" t="s">
        <v>834</v>
      </c>
      <c r="X1761" s="383">
        <v>76</v>
      </c>
      <c r="Y1761" s="383">
        <v>71</v>
      </c>
      <c r="Z1761" s="386" t="s">
        <v>36</v>
      </c>
      <c r="AA1761" s="386">
        <v>70</v>
      </c>
      <c r="AB1761" s="386">
        <v>70</v>
      </c>
      <c r="AC1761" s="386" t="s">
        <v>834</v>
      </c>
      <c r="AD1761" s="383" t="s">
        <v>33</v>
      </c>
      <c r="AE1761" s="383" t="s">
        <v>36</v>
      </c>
      <c r="AF1761" s="383">
        <v>82</v>
      </c>
      <c r="AG1761" s="383" t="s">
        <v>35</v>
      </c>
      <c r="AH1761" s="383" t="s">
        <v>34</v>
      </c>
      <c r="AI1761" s="383" t="s">
        <v>36</v>
      </c>
      <c r="AJ1761" s="383" t="s">
        <v>3554</v>
      </c>
      <c r="AK1761" s="384" t="str">
        <f t="shared" si="55"/>
        <v>NO</v>
      </c>
      <c r="AL1761" s="384" t="str">
        <f t="shared" si="56"/>
        <v>NO</v>
      </c>
    </row>
    <row r="1762" spans="1:38" x14ac:dyDescent="0.25">
      <c r="A1762" s="381" t="s">
        <v>3224</v>
      </c>
      <c r="B1762" s="382" t="s">
        <v>171</v>
      </c>
      <c r="C1762" s="382" t="s">
        <v>30</v>
      </c>
      <c r="D1762" s="382" t="s">
        <v>172</v>
      </c>
      <c r="E1762" s="382" t="s">
        <v>837</v>
      </c>
      <c r="F1762" s="383">
        <v>100</v>
      </c>
      <c r="G1762" s="383">
        <v>45</v>
      </c>
      <c r="H1762" s="383" t="s">
        <v>835</v>
      </c>
      <c r="I1762" s="383">
        <v>100</v>
      </c>
      <c r="J1762" s="383">
        <v>45</v>
      </c>
      <c r="K1762" s="383" t="s">
        <v>835</v>
      </c>
      <c r="L1762" s="385"/>
      <c r="M1762" s="383">
        <v>9</v>
      </c>
      <c r="N1762" s="383" t="s">
        <v>11</v>
      </c>
      <c r="O1762" s="385"/>
      <c r="P1762" s="385"/>
      <c r="Q1762" s="386" t="s">
        <v>11</v>
      </c>
      <c r="R1762" s="383">
        <v>63</v>
      </c>
      <c r="S1762" s="383">
        <v>40</v>
      </c>
      <c r="T1762" s="386" t="s">
        <v>36</v>
      </c>
      <c r="U1762" s="386">
        <v>68</v>
      </c>
      <c r="V1762" s="386">
        <v>40</v>
      </c>
      <c r="W1762" s="386" t="s">
        <v>834</v>
      </c>
      <c r="X1762" s="383">
        <v>73</v>
      </c>
      <c r="Y1762" s="383">
        <v>40</v>
      </c>
      <c r="Z1762" s="386" t="s">
        <v>34</v>
      </c>
      <c r="AA1762" s="386">
        <v>80</v>
      </c>
      <c r="AB1762" s="386">
        <v>40</v>
      </c>
      <c r="AC1762" s="386" t="s">
        <v>11</v>
      </c>
      <c r="AD1762" s="383" t="s">
        <v>33</v>
      </c>
      <c r="AE1762" s="383" t="s">
        <v>36</v>
      </c>
      <c r="AF1762" s="383">
        <v>97</v>
      </c>
      <c r="AG1762" s="383" t="s">
        <v>35</v>
      </c>
      <c r="AH1762" s="383" t="s">
        <v>34</v>
      </c>
      <c r="AI1762" s="383" t="s">
        <v>36</v>
      </c>
      <c r="AJ1762" s="383" t="s">
        <v>3554</v>
      </c>
      <c r="AK1762" s="384" t="str">
        <f t="shared" si="55"/>
        <v>NO</v>
      </c>
      <c r="AL1762" s="384" t="str">
        <f t="shared" si="56"/>
        <v>Yes-SH</v>
      </c>
    </row>
    <row r="1763" spans="1:38" x14ac:dyDescent="0.25">
      <c r="A1763" s="381" t="s">
        <v>3224</v>
      </c>
      <c r="B1763" s="382" t="s">
        <v>173</v>
      </c>
      <c r="C1763" s="382" t="s">
        <v>30</v>
      </c>
      <c r="D1763" s="382" t="s">
        <v>174</v>
      </c>
      <c r="E1763" s="382" t="s">
        <v>837</v>
      </c>
      <c r="F1763" s="383">
        <v>100</v>
      </c>
      <c r="G1763" s="383">
        <v>110</v>
      </c>
      <c r="H1763" s="383" t="s">
        <v>835</v>
      </c>
      <c r="I1763" s="383">
        <v>100</v>
      </c>
      <c r="J1763" s="383">
        <v>110</v>
      </c>
      <c r="K1763" s="383" t="s">
        <v>835</v>
      </c>
      <c r="L1763" s="385">
        <v>90</v>
      </c>
      <c r="M1763" s="383">
        <v>31</v>
      </c>
      <c r="N1763" s="383" t="s">
        <v>835</v>
      </c>
      <c r="O1763" s="385"/>
      <c r="P1763" s="385"/>
      <c r="Q1763" s="386" t="s">
        <v>11</v>
      </c>
      <c r="R1763" s="383"/>
      <c r="S1763" s="383">
        <v>91</v>
      </c>
      <c r="T1763" s="386" t="s">
        <v>11</v>
      </c>
      <c r="U1763" s="386"/>
      <c r="V1763" s="386">
        <v>86</v>
      </c>
      <c r="W1763" s="386" t="s">
        <v>11</v>
      </c>
      <c r="X1763" s="383"/>
      <c r="Y1763" s="383">
        <v>92</v>
      </c>
      <c r="Z1763" s="386" t="s">
        <v>11</v>
      </c>
      <c r="AA1763" s="386"/>
      <c r="AB1763" s="386">
        <v>87</v>
      </c>
      <c r="AC1763" s="386" t="s">
        <v>11</v>
      </c>
      <c r="AD1763" s="383" t="s">
        <v>33</v>
      </c>
      <c r="AE1763" s="383" t="s">
        <v>36</v>
      </c>
      <c r="AF1763" s="383">
        <v>90</v>
      </c>
      <c r="AG1763" s="383" t="s">
        <v>40</v>
      </c>
      <c r="AH1763" s="383" t="s">
        <v>36</v>
      </c>
      <c r="AI1763" s="383" t="s">
        <v>36</v>
      </c>
      <c r="AJ1763" s="383" t="s">
        <v>3554</v>
      </c>
      <c r="AK1763" s="384" t="str">
        <f t="shared" si="55"/>
        <v>NA</v>
      </c>
      <c r="AL1763" s="384" t="str">
        <f t="shared" si="56"/>
        <v>NA</v>
      </c>
    </row>
    <row r="1764" spans="1:38" x14ac:dyDescent="0.25">
      <c r="A1764" s="381" t="s">
        <v>3224</v>
      </c>
      <c r="B1764" s="382" t="s">
        <v>175</v>
      </c>
      <c r="C1764" s="382" t="s">
        <v>30</v>
      </c>
      <c r="D1764" s="382" t="s">
        <v>176</v>
      </c>
      <c r="E1764" s="382" t="s">
        <v>837</v>
      </c>
      <c r="F1764" s="383">
        <v>100</v>
      </c>
      <c r="G1764" s="383">
        <v>54</v>
      </c>
      <c r="H1764" s="383" t="s">
        <v>835</v>
      </c>
      <c r="I1764" s="383">
        <v>100</v>
      </c>
      <c r="J1764" s="383">
        <v>54</v>
      </c>
      <c r="K1764" s="383" t="s">
        <v>835</v>
      </c>
      <c r="L1764" s="385"/>
      <c r="M1764" s="383">
        <v>14</v>
      </c>
      <c r="N1764" s="383" t="s">
        <v>11</v>
      </c>
      <c r="O1764" s="385"/>
      <c r="P1764" s="385"/>
      <c r="Q1764" s="386" t="s">
        <v>11</v>
      </c>
      <c r="R1764" s="383">
        <v>31</v>
      </c>
      <c r="S1764" s="383">
        <v>36</v>
      </c>
      <c r="T1764" s="386" t="s">
        <v>36</v>
      </c>
      <c r="U1764" s="386">
        <v>40</v>
      </c>
      <c r="V1764" s="386">
        <v>35</v>
      </c>
      <c r="W1764" s="386" t="s">
        <v>834</v>
      </c>
      <c r="X1764" s="383">
        <v>61</v>
      </c>
      <c r="Y1764" s="383">
        <v>36</v>
      </c>
      <c r="Z1764" s="386" t="s">
        <v>34</v>
      </c>
      <c r="AA1764" s="386">
        <v>66</v>
      </c>
      <c r="AB1764" s="386">
        <v>35</v>
      </c>
      <c r="AC1764" s="386" t="s">
        <v>11</v>
      </c>
      <c r="AD1764" s="383" t="s">
        <v>57</v>
      </c>
      <c r="AE1764" s="383" t="s">
        <v>36</v>
      </c>
      <c r="AF1764" s="383">
        <v>90</v>
      </c>
      <c r="AG1764" s="383" t="s">
        <v>35</v>
      </c>
      <c r="AH1764" s="383" t="s">
        <v>34</v>
      </c>
      <c r="AI1764" s="383" t="s">
        <v>36</v>
      </c>
      <c r="AJ1764" s="383" t="s">
        <v>3554</v>
      </c>
      <c r="AK1764" s="384" t="str">
        <f t="shared" si="55"/>
        <v>NO</v>
      </c>
      <c r="AL1764" s="384" t="str">
        <f t="shared" si="56"/>
        <v>Yes-SH</v>
      </c>
    </row>
    <row r="1765" spans="1:38" x14ac:dyDescent="0.25">
      <c r="A1765" s="381" t="s">
        <v>3224</v>
      </c>
      <c r="B1765" s="382" t="s">
        <v>177</v>
      </c>
      <c r="C1765" s="382" t="s">
        <v>30</v>
      </c>
      <c r="D1765" s="382" t="s">
        <v>178</v>
      </c>
      <c r="E1765" s="382" t="s">
        <v>837</v>
      </c>
      <c r="F1765" s="383">
        <v>100</v>
      </c>
      <c r="G1765" s="383">
        <v>225</v>
      </c>
      <c r="H1765" s="383" t="s">
        <v>835</v>
      </c>
      <c r="I1765" s="383">
        <v>100</v>
      </c>
      <c r="J1765" s="383">
        <v>225</v>
      </c>
      <c r="K1765" s="383" t="s">
        <v>835</v>
      </c>
      <c r="L1765" s="385">
        <v>89</v>
      </c>
      <c r="M1765" s="383">
        <v>57</v>
      </c>
      <c r="N1765" s="383" t="s">
        <v>835</v>
      </c>
      <c r="O1765" s="385"/>
      <c r="P1765" s="385"/>
      <c r="Q1765" s="386" t="s">
        <v>11</v>
      </c>
      <c r="R1765" s="383">
        <v>63</v>
      </c>
      <c r="S1765" s="383">
        <v>204</v>
      </c>
      <c r="T1765" s="386" t="s">
        <v>36</v>
      </c>
      <c r="U1765" s="386">
        <v>73</v>
      </c>
      <c r="V1765" s="386">
        <v>202</v>
      </c>
      <c r="W1765" s="386" t="s">
        <v>834</v>
      </c>
      <c r="X1765" s="383">
        <v>77</v>
      </c>
      <c r="Y1765" s="383">
        <v>204</v>
      </c>
      <c r="Z1765" s="386" t="s">
        <v>34</v>
      </c>
      <c r="AA1765" s="386">
        <v>79</v>
      </c>
      <c r="AB1765" s="386">
        <v>202</v>
      </c>
      <c r="AC1765" s="386" t="s">
        <v>11</v>
      </c>
      <c r="AD1765" s="383" t="s">
        <v>33</v>
      </c>
      <c r="AE1765" s="383" t="s">
        <v>36</v>
      </c>
      <c r="AF1765" s="383">
        <v>90</v>
      </c>
      <c r="AG1765" s="383" t="s">
        <v>35</v>
      </c>
      <c r="AH1765" s="383" t="s">
        <v>34</v>
      </c>
      <c r="AI1765" s="383" t="s">
        <v>36</v>
      </c>
      <c r="AJ1765" s="383" t="s">
        <v>3554</v>
      </c>
      <c r="AK1765" s="384" t="str">
        <f t="shared" si="55"/>
        <v>NO</v>
      </c>
      <c r="AL1765" s="384" t="str">
        <f t="shared" si="56"/>
        <v>Yes-SH</v>
      </c>
    </row>
    <row r="1766" spans="1:38" x14ac:dyDescent="0.25">
      <c r="A1766" s="381" t="s">
        <v>3224</v>
      </c>
      <c r="B1766" s="382" t="s">
        <v>179</v>
      </c>
      <c r="C1766" s="382" t="s">
        <v>30</v>
      </c>
      <c r="D1766" s="382" t="s">
        <v>180</v>
      </c>
      <c r="E1766" s="382" t="s">
        <v>837</v>
      </c>
      <c r="F1766" s="383"/>
      <c r="G1766" s="383">
        <v>3</v>
      </c>
      <c r="H1766" s="383" t="s">
        <v>11</v>
      </c>
      <c r="I1766" s="383"/>
      <c r="J1766" s="383">
        <v>3</v>
      </c>
      <c r="K1766" s="383" t="s">
        <v>11</v>
      </c>
      <c r="L1766" s="385"/>
      <c r="M1766" s="383">
        <v>1</v>
      </c>
      <c r="N1766" s="383" t="s">
        <v>11</v>
      </c>
      <c r="O1766" s="385"/>
      <c r="P1766" s="385"/>
      <c r="Q1766" s="386" t="s">
        <v>11</v>
      </c>
      <c r="R1766" s="383"/>
      <c r="S1766" s="383">
        <v>2</v>
      </c>
      <c r="T1766" s="386" t="s">
        <v>11</v>
      </c>
      <c r="U1766" s="386"/>
      <c r="V1766" s="386">
        <v>2</v>
      </c>
      <c r="W1766" s="386" t="s">
        <v>11</v>
      </c>
      <c r="X1766" s="383"/>
      <c r="Y1766" s="383">
        <v>2</v>
      </c>
      <c r="Z1766" s="386" t="s">
        <v>11</v>
      </c>
      <c r="AA1766" s="386"/>
      <c r="AB1766" s="386">
        <v>2</v>
      </c>
      <c r="AC1766" s="386" t="s">
        <v>11</v>
      </c>
      <c r="AD1766" s="383" t="s">
        <v>33</v>
      </c>
      <c r="AE1766" s="383" t="s">
        <v>36</v>
      </c>
      <c r="AF1766" s="383">
        <v>92</v>
      </c>
      <c r="AG1766" s="383" t="s">
        <v>35</v>
      </c>
      <c r="AH1766" s="383" t="s">
        <v>34</v>
      </c>
      <c r="AI1766" s="383" t="s">
        <v>36</v>
      </c>
      <c r="AJ1766" s="383" t="s">
        <v>3554</v>
      </c>
      <c r="AK1766" s="384" t="str">
        <f t="shared" si="55"/>
        <v>NA</v>
      </c>
      <c r="AL1766" s="384" t="str">
        <f t="shared" si="56"/>
        <v>NA</v>
      </c>
    </row>
    <row r="1767" spans="1:38" x14ac:dyDescent="0.25">
      <c r="A1767" s="381" t="s">
        <v>3224</v>
      </c>
      <c r="B1767" s="382" t="s">
        <v>181</v>
      </c>
      <c r="C1767" s="382" t="s">
        <v>30</v>
      </c>
      <c r="D1767" s="382" t="s">
        <v>182</v>
      </c>
      <c r="E1767" s="382" t="s">
        <v>837</v>
      </c>
      <c r="F1767" s="383">
        <v>100</v>
      </c>
      <c r="G1767" s="383">
        <v>33</v>
      </c>
      <c r="H1767" s="383" t="s">
        <v>835</v>
      </c>
      <c r="I1767" s="383">
        <v>100</v>
      </c>
      <c r="J1767" s="383">
        <v>33</v>
      </c>
      <c r="K1767" s="383" t="s">
        <v>835</v>
      </c>
      <c r="L1767" s="385"/>
      <c r="M1767" s="383">
        <v>8</v>
      </c>
      <c r="N1767" s="383" t="s">
        <v>11</v>
      </c>
      <c r="O1767" s="385"/>
      <c r="P1767" s="385"/>
      <c r="Q1767" s="386" t="s">
        <v>11</v>
      </c>
      <c r="R1767" s="383"/>
      <c r="S1767" s="383">
        <v>25</v>
      </c>
      <c r="T1767" s="386" t="s">
        <v>11</v>
      </c>
      <c r="U1767" s="386"/>
      <c r="V1767" s="386">
        <v>23</v>
      </c>
      <c r="W1767" s="386" t="s">
        <v>11</v>
      </c>
      <c r="X1767" s="383"/>
      <c r="Y1767" s="383">
        <v>25</v>
      </c>
      <c r="Z1767" s="386" t="s">
        <v>11</v>
      </c>
      <c r="AA1767" s="386"/>
      <c r="AB1767" s="386">
        <v>23</v>
      </c>
      <c r="AC1767" s="386" t="s">
        <v>11</v>
      </c>
      <c r="AD1767" s="383" t="s">
        <v>57</v>
      </c>
      <c r="AE1767" s="383" t="s">
        <v>36</v>
      </c>
      <c r="AF1767" s="383">
        <v>90</v>
      </c>
      <c r="AG1767" s="383" t="s">
        <v>35</v>
      </c>
      <c r="AH1767" s="383" t="s">
        <v>34</v>
      </c>
      <c r="AI1767" s="383" t="s">
        <v>36</v>
      </c>
      <c r="AJ1767" s="383" t="s">
        <v>3554</v>
      </c>
      <c r="AK1767" s="384" t="str">
        <f t="shared" si="55"/>
        <v>NA</v>
      </c>
      <c r="AL1767" s="384" t="str">
        <f t="shared" si="56"/>
        <v>NA</v>
      </c>
    </row>
    <row r="1768" spans="1:38" x14ac:dyDescent="0.25">
      <c r="A1768" s="381" t="s">
        <v>3224</v>
      </c>
      <c r="B1768" s="382" t="s">
        <v>183</v>
      </c>
      <c r="C1768" s="382" t="s">
        <v>30</v>
      </c>
      <c r="D1768" s="382" t="s">
        <v>184</v>
      </c>
      <c r="E1768" s="382" t="s">
        <v>837</v>
      </c>
      <c r="F1768" s="383">
        <v>100</v>
      </c>
      <c r="G1768" s="383">
        <v>201</v>
      </c>
      <c r="H1768" s="383" t="s">
        <v>835</v>
      </c>
      <c r="I1768" s="383">
        <v>100</v>
      </c>
      <c r="J1768" s="383">
        <v>201</v>
      </c>
      <c r="K1768" s="383" t="s">
        <v>835</v>
      </c>
      <c r="L1768" s="385">
        <v>90</v>
      </c>
      <c r="M1768" s="383">
        <v>60</v>
      </c>
      <c r="N1768" s="383" t="s">
        <v>835</v>
      </c>
      <c r="O1768" s="385"/>
      <c r="P1768" s="385"/>
      <c r="Q1768" s="386" t="s">
        <v>11</v>
      </c>
      <c r="R1768" s="383">
        <v>70</v>
      </c>
      <c r="S1768" s="383">
        <v>179</v>
      </c>
      <c r="T1768" s="386" t="s">
        <v>36</v>
      </c>
      <c r="U1768" s="386">
        <v>77</v>
      </c>
      <c r="V1768" s="386">
        <v>179</v>
      </c>
      <c r="W1768" s="386" t="s">
        <v>834</v>
      </c>
      <c r="X1768" s="383">
        <v>77</v>
      </c>
      <c r="Y1768" s="383">
        <v>179</v>
      </c>
      <c r="Z1768" s="386" t="s">
        <v>36</v>
      </c>
      <c r="AA1768" s="386">
        <v>69</v>
      </c>
      <c r="AB1768" s="386">
        <v>179</v>
      </c>
      <c r="AC1768" s="386" t="s">
        <v>834</v>
      </c>
      <c r="AD1768" s="383" t="s">
        <v>33</v>
      </c>
      <c r="AE1768" s="383" t="s">
        <v>36</v>
      </c>
      <c r="AF1768" s="383">
        <v>92</v>
      </c>
      <c r="AG1768" s="383" t="s">
        <v>35</v>
      </c>
      <c r="AH1768" s="383" t="s">
        <v>34</v>
      </c>
      <c r="AI1768" s="383" t="s">
        <v>36</v>
      </c>
      <c r="AJ1768" s="383" t="s">
        <v>3554</v>
      </c>
      <c r="AK1768" s="384" t="str">
        <f t="shared" si="55"/>
        <v>NO</v>
      </c>
      <c r="AL1768" s="384" t="str">
        <f t="shared" si="56"/>
        <v>NO</v>
      </c>
    </row>
    <row r="1769" spans="1:38" x14ac:dyDescent="0.25">
      <c r="A1769" s="381" t="s">
        <v>3224</v>
      </c>
      <c r="B1769" s="382" t="s">
        <v>185</v>
      </c>
      <c r="C1769" s="382" t="s">
        <v>30</v>
      </c>
      <c r="D1769" s="382" t="s">
        <v>186</v>
      </c>
      <c r="E1769" s="382" t="s">
        <v>837</v>
      </c>
      <c r="F1769" s="383">
        <v>100</v>
      </c>
      <c r="G1769" s="383">
        <v>156</v>
      </c>
      <c r="H1769" s="383" t="s">
        <v>835</v>
      </c>
      <c r="I1769" s="383">
        <v>100</v>
      </c>
      <c r="J1769" s="383">
        <v>156</v>
      </c>
      <c r="K1769" s="383" t="s">
        <v>835</v>
      </c>
      <c r="L1769" s="385">
        <v>90</v>
      </c>
      <c r="M1769" s="383">
        <v>59</v>
      </c>
      <c r="N1769" s="383" t="s">
        <v>835</v>
      </c>
      <c r="O1769" s="385"/>
      <c r="P1769" s="385"/>
      <c r="Q1769" s="386" t="s">
        <v>11</v>
      </c>
      <c r="R1769" s="383">
        <v>53</v>
      </c>
      <c r="S1769" s="383">
        <v>150</v>
      </c>
      <c r="T1769" s="386" t="s">
        <v>36</v>
      </c>
      <c r="U1769" s="386">
        <v>67</v>
      </c>
      <c r="V1769" s="386">
        <v>150</v>
      </c>
      <c r="W1769" s="386" t="s">
        <v>834</v>
      </c>
      <c r="X1769" s="383">
        <v>64</v>
      </c>
      <c r="Y1769" s="383">
        <v>149</v>
      </c>
      <c r="Z1769" s="386" t="s">
        <v>34</v>
      </c>
      <c r="AA1769" s="386">
        <v>68</v>
      </c>
      <c r="AB1769" s="386">
        <v>148</v>
      </c>
      <c r="AC1769" s="386" t="s">
        <v>11</v>
      </c>
      <c r="AD1769" s="383" t="s">
        <v>33</v>
      </c>
      <c r="AE1769" s="383" t="s">
        <v>36</v>
      </c>
      <c r="AF1769" s="383">
        <v>85</v>
      </c>
      <c r="AG1769" s="383" t="s">
        <v>35</v>
      </c>
      <c r="AH1769" s="383" t="s">
        <v>34</v>
      </c>
      <c r="AI1769" s="383" t="s">
        <v>36</v>
      </c>
      <c r="AJ1769" s="383" t="s">
        <v>3554</v>
      </c>
      <c r="AK1769" s="384" t="str">
        <f t="shared" si="55"/>
        <v>NO</v>
      </c>
      <c r="AL1769" s="384" t="str">
        <f t="shared" si="56"/>
        <v>Yes-SH</v>
      </c>
    </row>
    <row r="1770" spans="1:38" x14ac:dyDescent="0.25">
      <c r="A1770" s="381" t="s">
        <v>3224</v>
      </c>
      <c r="B1770" s="382" t="s">
        <v>187</v>
      </c>
      <c r="C1770" s="382" t="s">
        <v>30</v>
      </c>
      <c r="D1770" s="382" t="s">
        <v>188</v>
      </c>
      <c r="E1770" s="382" t="s">
        <v>837</v>
      </c>
      <c r="F1770" s="383"/>
      <c r="G1770" s="383">
        <v>15</v>
      </c>
      <c r="H1770" s="383" t="s">
        <v>11</v>
      </c>
      <c r="I1770" s="383"/>
      <c r="J1770" s="383">
        <v>15</v>
      </c>
      <c r="K1770" s="383" t="s">
        <v>11</v>
      </c>
      <c r="L1770" s="385"/>
      <c r="M1770" s="383">
        <v>6</v>
      </c>
      <c r="N1770" s="383" t="s">
        <v>11</v>
      </c>
      <c r="O1770" s="385"/>
      <c r="P1770" s="385"/>
      <c r="Q1770" s="386" t="s">
        <v>11</v>
      </c>
      <c r="R1770" s="383"/>
      <c r="S1770" s="383">
        <v>15</v>
      </c>
      <c r="T1770" s="386" t="s">
        <v>11</v>
      </c>
      <c r="U1770" s="386"/>
      <c r="V1770" s="386">
        <v>15</v>
      </c>
      <c r="W1770" s="386" t="s">
        <v>11</v>
      </c>
      <c r="X1770" s="383"/>
      <c r="Y1770" s="383">
        <v>15</v>
      </c>
      <c r="Z1770" s="386" t="s">
        <v>11</v>
      </c>
      <c r="AA1770" s="386"/>
      <c r="AB1770" s="386">
        <v>14</v>
      </c>
      <c r="AC1770" s="386" t="s">
        <v>11</v>
      </c>
      <c r="AD1770" s="383" t="s">
        <v>46</v>
      </c>
      <c r="AE1770" s="383" t="s">
        <v>36</v>
      </c>
      <c r="AF1770" s="383">
        <v>82</v>
      </c>
      <c r="AG1770" s="383" t="s">
        <v>35</v>
      </c>
      <c r="AH1770" s="383" t="s">
        <v>34</v>
      </c>
      <c r="AI1770" s="383" t="s">
        <v>36</v>
      </c>
      <c r="AJ1770" s="383" t="s">
        <v>3554</v>
      </c>
      <c r="AK1770" s="384" t="str">
        <f t="shared" si="55"/>
        <v>NA</v>
      </c>
      <c r="AL1770" s="384" t="str">
        <f t="shared" si="56"/>
        <v>NA</v>
      </c>
    </row>
    <row r="1771" spans="1:38" x14ac:dyDescent="0.25">
      <c r="A1771" s="381" t="s">
        <v>3224</v>
      </c>
      <c r="B1771" s="382" t="s">
        <v>189</v>
      </c>
      <c r="C1771" s="382" t="s">
        <v>30</v>
      </c>
      <c r="D1771" s="382" t="s">
        <v>190</v>
      </c>
      <c r="E1771" s="382" t="s">
        <v>837</v>
      </c>
      <c r="F1771" s="383">
        <v>100</v>
      </c>
      <c r="G1771" s="383">
        <v>47</v>
      </c>
      <c r="H1771" s="383" t="s">
        <v>835</v>
      </c>
      <c r="I1771" s="383">
        <v>100</v>
      </c>
      <c r="J1771" s="383">
        <v>47</v>
      </c>
      <c r="K1771" s="383" t="s">
        <v>835</v>
      </c>
      <c r="L1771" s="385"/>
      <c r="M1771" s="383">
        <v>14</v>
      </c>
      <c r="N1771" s="383" t="s">
        <v>11</v>
      </c>
      <c r="O1771" s="385"/>
      <c r="P1771" s="385"/>
      <c r="Q1771" s="386" t="s">
        <v>11</v>
      </c>
      <c r="R1771" s="383">
        <v>29</v>
      </c>
      <c r="S1771" s="383">
        <v>38</v>
      </c>
      <c r="T1771" s="386" t="s">
        <v>36</v>
      </c>
      <c r="U1771" s="386">
        <v>32</v>
      </c>
      <c r="V1771" s="386">
        <v>38</v>
      </c>
      <c r="W1771" s="386" t="s">
        <v>834</v>
      </c>
      <c r="X1771" s="383">
        <v>45</v>
      </c>
      <c r="Y1771" s="383">
        <v>38</v>
      </c>
      <c r="Z1771" s="386" t="s">
        <v>36</v>
      </c>
      <c r="AA1771" s="386">
        <v>55</v>
      </c>
      <c r="AB1771" s="386">
        <v>38</v>
      </c>
      <c r="AC1771" s="386" t="s">
        <v>834</v>
      </c>
      <c r="AD1771" s="383" t="s">
        <v>46</v>
      </c>
      <c r="AE1771" s="383" t="s">
        <v>36</v>
      </c>
      <c r="AF1771" s="383">
        <v>79</v>
      </c>
      <c r="AG1771" s="383" t="s">
        <v>35</v>
      </c>
      <c r="AH1771" s="383" t="s">
        <v>34</v>
      </c>
      <c r="AI1771" s="383" t="s">
        <v>36</v>
      </c>
      <c r="AJ1771" s="383" t="s">
        <v>3554</v>
      </c>
      <c r="AK1771" s="384" t="str">
        <f t="shared" si="55"/>
        <v>NO</v>
      </c>
      <c r="AL1771" s="384" t="str">
        <f t="shared" si="56"/>
        <v>NO</v>
      </c>
    </row>
    <row r="1772" spans="1:38" x14ac:dyDescent="0.25">
      <c r="A1772" s="381" t="s">
        <v>3224</v>
      </c>
      <c r="B1772" s="382" t="s">
        <v>191</v>
      </c>
      <c r="C1772" s="382" t="s">
        <v>30</v>
      </c>
      <c r="D1772" s="382" t="s">
        <v>192</v>
      </c>
      <c r="E1772" s="382" t="s">
        <v>837</v>
      </c>
      <c r="F1772" s="383">
        <v>100</v>
      </c>
      <c r="G1772" s="383">
        <v>64</v>
      </c>
      <c r="H1772" s="383" t="s">
        <v>835</v>
      </c>
      <c r="I1772" s="383">
        <v>100</v>
      </c>
      <c r="J1772" s="383">
        <v>64</v>
      </c>
      <c r="K1772" s="383" t="s">
        <v>835</v>
      </c>
      <c r="L1772" s="385"/>
      <c r="M1772" s="383">
        <v>21</v>
      </c>
      <c r="N1772" s="383" t="s">
        <v>11</v>
      </c>
      <c r="O1772" s="385"/>
      <c r="P1772" s="385"/>
      <c r="Q1772" s="386" t="s">
        <v>11</v>
      </c>
      <c r="R1772" s="383">
        <v>62</v>
      </c>
      <c r="S1772" s="383">
        <v>53</v>
      </c>
      <c r="T1772" s="386" t="s">
        <v>36</v>
      </c>
      <c r="U1772" s="386">
        <v>77</v>
      </c>
      <c r="V1772" s="386">
        <v>53</v>
      </c>
      <c r="W1772" s="386" t="s">
        <v>834</v>
      </c>
      <c r="X1772" s="383">
        <v>68</v>
      </c>
      <c r="Y1772" s="383">
        <v>53</v>
      </c>
      <c r="Z1772" s="386" t="s">
        <v>36</v>
      </c>
      <c r="AA1772" s="386">
        <v>70</v>
      </c>
      <c r="AB1772" s="386">
        <v>53</v>
      </c>
      <c r="AC1772" s="386" t="s">
        <v>834</v>
      </c>
      <c r="AD1772" s="383" t="s">
        <v>33</v>
      </c>
      <c r="AE1772" s="383" t="s">
        <v>36</v>
      </c>
      <c r="AF1772" s="383">
        <v>82</v>
      </c>
      <c r="AG1772" s="383" t="s">
        <v>35</v>
      </c>
      <c r="AH1772" s="383" t="s">
        <v>34</v>
      </c>
      <c r="AI1772" s="383" t="s">
        <v>36</v>
      </c>
      <c r="AJ1772" s="383" t="s">
        <v>3554</v>
      </c>
      <c r="AK1772" s="384" t="str">
        <f t="shared" si="55"/>
        <v>NO</v>
      </c>
      <c r="AL1772" s="384" t="str">
        <f t="shared" si="56"/>
        <v>NO</v>
      </c>
    </row>
    <row r="1773" spans="1:38" x14ac:dyDescent="0.25">
      <c r="A1773" s="381" t="s">
        <v>3224</v>
      </c>
      <c r="B1773" s="382" t="s">
        <v>193</v>
      </c>
      <c r="C1773" s="382" t="s">
        <v>30</v>
      </c>
      <c r="D1773" s="382" t="s">
        <v>194</v>
      </c>
      <c r="E1773" s="382" t="s">
        <v>837</v>
      </c>
      <c r="F1773" s="383"/>
      <c r="G1773" s="383">
        <v>2</v>
      </c>
      <c r="H1773" s="383" t="s">
        <v>11</v>
      </c>
      <c r="I1773" s="383"/>
      <c r="J1773" s="383">
        <v>2</v>
      </c>
      <c r="K1773" s="383" t="s">
        <v>11</v>
      </c>
      <c r="L1773" s="385"/>
      <c r="M1773" s="383">
        <v>0</v>
      </c>
      <c r="N1773" s="383" t="s">
        <v>11</v>
      </c>
      <c r="O1773" s="385"/>
      <c r="P1773" s="385"/>
      <c r="Q1773" s="386" t="s">
        <v>11</v>
      </c>
      <c r="R1773" s="383"/>
      <c r="S1773" s="383">
        <v>1</v>
      </c>
      <c r="T1773" s="386" t="s">
        <v>11</v>
      </c>
      <c r="U1773" s="386"/>
      <c r="V1773" s="386">
        <v>1</v>
      </c>
      <c r="W1773" s="386" t="s">
        <v>11</v>
      </c>
      <c r="X1773" s="383"/>
      <c r="Y1773" s="383">
        <v>1</v>
      </c>
      <c r="Z1773" s="386" t="s">
        <v>11</v>
      </c>
      <c r="AA1773" s="386"/>
      <c r="AB1773" s="386">
        <v>1</v>
      </c>
      <c r="AC1773" s="386" t="s">
        <v>11</v>
      </c>
      <c r="AD1773" s="383" t="s">
        <v>33</v>
      </c>
      <c r="AE1773" s="383" t="s">
        <v>36</v>
      </c>
      <c r="AF1773" s="383">
        <v>92</v>
      </c>
      <c r="AG1773" s="383" t="s">
        <v>35</v>
      </c>
      <c r="AH1773" s="383" t="s">
        <v>34</v>
      </c>
      <c r="AI1773" s="383" t="s">
        <v>36</v>
      </c>
      <c r="AJ1773" s="383" t="s">
        <v>3554</v>
      </c>
      <c r="AK1773" s="384" t="str">
        <f t="shared" si="55"/>
        <v>NA</v>
      </c>
      <c r="AL1773" s="384" t="str">
        <f t="shared" si="56"/>
        <v>NA</v>
      </c>
    </row>
    <row r="1774" spans="1:38" x14ac:dyDescent="0.25">
      <c r="A1774" s="381" t="s">
        <v>3224</v>
      </c>
      <c r="B1774" s="382" t="s">
        <v>195</v>
      </c>
      <c r="C1774" s="382" t="s">
        <v>30</v>
      </c>
      <c r="D1774" s="382" t="s">
        <v>196</v>
      </c>
      <c r="E1774" s="382" t="s">
        <v>837</v>
      </c>
      <c r="F1774" s="383">
        <v>100</v>
      </c>
      <c r="G1774" s="383">
        <v>56</v>
      </c>
      <c r="H1774" s="383" t="s">
        <v>835</v>
      </c>
      <c r="I1774" s="383">
        <v>100</v>
      </c>
      <c r="J1774" s="383">
        <v>56</v>
      </c>
      <c r="K1774" s="383" t="s">
        <v>835</v>
      </c>
      <c r="L1774" s="385"/>
      <c r="M1774" s="383">
        <v>9</v>
      </c>
      <c r="N1774" s="383" t="s">
        <v>11</v>
      </c>
      <c r="O1774" s="385"/>
      <c r="P1774" s="385"/>
      <c r="Q1774" s="386" t="s">
        <v>11</v>
      </c>
      <c r="R1774" s="383"/>
      <c r="S1774" s="383">
        <v>51</v>
      </c>
      <c r="T1774" s="386" t="s">
        <v>11</v>
      </c>
      <c r="U1774" s="386"/>
      <c r="V1774" s="386">
        <v>51</v>
      </c>
      <c r="W1774" s="386" t="s">
        <v>11</v>
      </c>
      <c r="X1774" s="383"/>
      <c r="Y1774" s="383">
        <v>51</v>
      </c>
      <c r="Z1774" s="386" t="s">
        <v>11</v>
      </c>
      <c r="AA1774" s="386"/>
      <c r="AB1774" s="386">
        <v>51</v>
      </c>
      <c r="AC1774" s="386" t="s">
        <v>11</v>
      </c>
      <c r="AD1774" s="383" t="s">
        <v>33</v>
      </c>
      <c r="AE1774" s="383" t="s">
        <v>34</v>
      </c>
      <c r="AF1774" s="383">
        <v>100</v>
      </c>
      <c r="AG1774" s="383" t="s">
        <v>35</v>
      </c>
      <c r="AH1774" s="383" t="s">
        <v>36</v>
      </c>
      <c r="AI1774" s="383" t="s">
        <v>36</v>
      </c>
      <c r="AJ1774" s="383" t="s">
        <v>3554</v>
      </c>
      <c r="AK1774" s="384" t="str">
        <f t="shared" si="55"/>
        <v>NA</v>
      </c>
      <c r="AL1774" s="384" t="str">
        <f t="shared" si="56"/>
        <v>NA</v>
      </c>
    </row>
    <row r="1775" spans="1:38" x14ac:dyDescent="0.25">
      <c r="A1775" s="381" t="s">
        <v>3224</v>
      </c>
      <c r="B1775" s="382" t="s">
        <v>197</v>
      </c>
      <c r="C1775" s="382" t="s">
        <v>30</v>
      </c>
      <c r="D1775" s="382" t="s">
        <v>198</v>
      </c>
      <c r="E1775" s="382" t="s">
        <v>837</v>
      </c>
      <c r="F1775" s="383">
        <v>100</v>
      </c>
      <c r="G1775" s="383">
        <v>124</v>
      </c>
      <c r="H1775" s="383" t="s">
        <v>835</v>
      </c>
      <c r="I1775" s="383">
        <v>100</v>
      </c>
      <c r="J1775" s="383">
        <v>124</v>
      </c>
      <c r="K1775" s="383" t="s">
        <v>835</v>
      </c>
      <c r="L1775" s="385">
        <v>88</v>
      </c>
      <c r="M1775" s="383">
        <v>32</v>
      </c>
      <c r="N1775" s="383" t="s">
        <v>834</v>
      </c>
      <c r="O1775" s="385"/>
      <c r="P1775" s="385"/>
      <c r="Q1775" s="386" t="s">
        <v>11</v>
      </c>
      <c r="R1775" s="383"/>
      <c r="S1775" s="383">
        <v>97</v>
      </c>
      <c r="T1775" s="386" t="s">
        <v>11</v>
      </c>
      <c r="U1775" s="386"/>
      <c r="V1775" s="386">
        <v>96</v>
      </c>
      <c r="W1775" s="386" t="s">
        <v>11</v>
      </c>
      <c r="X1775" s="383"/>
      <c r="Y1775" s="383">
        <v>97</v>
      </c>
      <c r="Z1775" s="386" t="s">
        <v>11</v>
      </c>
      <c r="AA1775" s="386"/>
      <c r="AB1775" s="386">
        <v>96</v>
      </c>
      <c r="AC1775" s="386" t="s">
        <v>11</v>
      </c>
      <c r="AD1775" s="383" t="s">
        <v>33</v>
      </c>
      <c r="AE1775" s="383" t="s">
        <v>36</v>
      </c>
      <c r="AF1775" s="383">
        <v>79</v>
      </c>
      <c r="AG1775" s="383" t="s">
        <v>40</v>
      </c>
      <c r="AH1775" s="383" t="s">
        <v>34</v>
      </c>
      <c r="AI1775" s="383" t="s">
        <v>36</v>
      </c>
      <c r="AJ1775" s="383" t="s">
        <v>3554</v>
      </c>
      <c r="AK1775" s="384" t="str">
        <f t="shared" si="55"/>
        <v>NA</v>
      </c>
      <c r="AL1775" s="384" t="str">
        <f t="shared" si="56"/>
        <v>NA</v>
      </c>
    </row>
    <row r="1776" spans="1:38" x14ac:dyDescent="0.25">
      <c r="A1776" s="381" t="s">
        <v>3224</v>
      </c>
      <c r="B1776" s="382" t="s">
        <v>199</v>
      </c>
      <c r="C1776" s="382" t="s">
        <v>30</v>
      </c>
      <c r="D1776" s="382" t="s">
        <v>200</v>
      </c>
      <c r="E1776" s="382" t="s">
        <v>837</v>
      </c>
      <c r="F1776" s="383"/>
      <c r="G1776" s="383">
        <v>27</v>
      </c>
      <c r="H1776" s="383" t="s">
        <v>11</v>
      </c>
      <c r="I1776" s="383"/>
      <c r="J1776" s="383">
        <v>27</v>
      </c>
      <c r="K1776" s="383" t="s">
        <v>11</v>
      </c>
      <c r="L1776" s="385"/>
      <c r="M1776" s="383">
        <v>7</v>
      </c>
      <c r="N1776" s="383" t="s">
        <v>11</v>
      </c>
      <c r="O1776" s="385"/>
      <c r="P1776" s="385"/>
      <c r="Q1776" s="386" t="s">
        <v>11</v>
      </c>
      <c r="R1776" s="383"/>
      <c r="S1776" s="383">
        <v>26</v>
      </c>
      <c r="T1776" s="386" t="s">
        <v>11</v>
      </c>
      <c r="U1776" s="386"/>
      <c r="V1776" s="386">
        <v>24</v>
      </c>
      <c r="W1776" s="386" t="s">
        <v>11</v>
      </c>
      <c r="X1776" s="383"/>
      <c r="Y1776" s="383">
        <v>26</v>
      </c>
      <c r="Z1776" s="386" t="s">
        <v>11</v>
      </c>
      <c r="AA1776" s="386"/>
      <c r="AB1776" s="386">
        <v>24</v>
      </c>
      <c r="AC1776" s="386" t="s">
        <v>11</v>
      </c>
      <c r="AD1776" s="383" t="s">
        <v>33</v>
      </c>
      <c r="AE1776" s="383" t="s">
        <v>34</v>
      </c>
      <c r="AF1776" s="383">
        <v>100</v>
      </c>
      <c r="AG1776" s="383" t="s">
        <v>35</v>
      </c>
      <c r="AH1776" s="383" t="s">
        <v>36</v>
      </c>
      <c r="AI1776" s="383" t="s">
        <v>36</v>
      </c>
      <c r="AJ1776" s="383" t="s">
        <v>3554</v>
      </c>
      <c r="AK1776" s="384" t="str">
        <f t="shared" si="55"/>
        <v>NA</v>
      </c>
      <c r="AL1776" s="384" t="str">
        <f t="shared" si="56"/>
        <v>NA</v>
      </c>
    </row>
    <row r="1777" spans="1:38" x14ac:dyDescent="0.25">
      <c r="A1777" s="381" t="s">
        <v>3224</v>
      </c>
      <c r="B1777" s="382" t="s">
        <v>201</v>
      </c>
      <c r="C1777" s="382" t="s">
        <v>30</v>
      </c>
      <c r="D1777" s="382" t="s">
        <v>202</v>
      </c>
      <c r="E1777" s="382" t="s">
        <v>837</v>
      </c>
      <c r="F1777" s="383">
        <v>100</v>
      </c>
      <c r="G1777" s="383">
        <v>195</v>
      </c>
      <c r="H1777" s="383" t="s">
        <v>835</v>
      </c>
      <c r="I1777" s="383">
        <v>100</v>
      </c>
      <c r="J1777" s="383">
        <v>195</v>
      </c>
      <c r="K1777" s="383" t="s">
        <v>835</v>
      </c>
      <c r="L1777" s="385">
        <v>91</v>
      </c>
      <c r="M1777" s="383">
        <v>66</v>
      </c>
      <c r="N1777" s="383" t="s">
        <v>835</v>
      </c>
      <c r="O1777" s="385"/>
      <c r="P1777" s="385"/>
      <c r="Q1777" s="386" t="s">
        <v>11</v>
      </c>
      <c r="R1777" s="383">
        <v>71</v>
      </c>
      <c r="S1777" s="383">
        <v>171</v>
      </c>
      <c r="T1777" s="386" t="s">
        <v>36</v>
      </c>
      <c r="U1777" s="386">
        <v>72</v>
      </c>
      <c r="V1777" s="386">
        <v>169</v>
      </c>
      <c r="W1777" s="386" t="s">
        <v>834</v>
      </c>
      <c r="X1777" s="383">
        <v>81</v>
      </c>
      <c r="Y1777" s="383">
        <v>171</v>
      </c>
      <c r="Z1777" s="386" t="s">
        <v>34</v>
      </c>
      <c r="AA1777" s="386">
        <v>79</v>
      </c>
      <c r="AB1777" s="386">
        <v>169</v>
      </c>
      <c r="AC1777" s="386" t="s">
        <v>11</v>
      </c>
      <c r="AD1777" s="383" t="s">
        <v>33</v>
      </c>
      <c r="AE1777" s="383" t="s">
        <v>36</v>
      </c>
      <c r="AF1777" s="383">
        <v>97</v>
      </c>
      <c r="AG1777" s="383" t="s">
        <v>35</v>
      </c>
      <c r="AH1777" s="383" t="s">
        <v>34</v>
      </c>
      <c r="AI1777" s="383" t="s">
        <v>36</v>
      </c>
      <c r="AJ1777" s="383" t="s">
        <v>3554</v>
      </c>
      <c r="AK1777" s="384" t="str">
        <f t="shared" si="55"/>
        <v>NO</v>
      </c>
      <c r="AL1777" s="384" t="str">
        <f t="shared" si="56"/>
        <v>Yes-AB</v>
      </c>
    </row>
    <row r="1778" spans="1:38" x14ac:dyDescent="0.25">
      <c r="A1778" s="381" t="s">
        <v>3224</v>
      </c>
      <c r="B1778" s="382" t="s">
        <v>203</v>
      </c>
      <c r="C1778" s="382" t="s">
        <v>30</v>
      </c>
      <c r="D1778" s="382" t="s">
        <v>204</v>
      </c>
      <c r="E1778" s="382" t="s">
        <v>837</v>
      </c>
      <c r="F1778" s="383">
        <v>100</v>
      </c>
      <c r="G1778" s="383">
        <v>114</v>
      </c>
      <c r="H1778" s="383" t="s">
        <v>835</v>
      </c>
      <c r="I1778" s="383">
        <v>100</v>
      </c>
      <c r="J1778" s="383">
        <v>114</v>
      </c>
      <c r="K1778" s="383" t="s">
        <v>835</v>
      </c>
      <c r="L1778" s="385">
        <v>91</v>
      </c>
      <c r="M1778" s="383">
        <v>34</v>
      </c>
      <c r="N1778" s="383" t="s">
        <v>835</v>
      </c>
      <c r="O1778" s="385"/>
      <c r="P1778" s="385"/>
      <c r="Q1778" s="386" t="s">
        <v>11</v>
      </c>
      <c r="R1778" s="383">
        <v>80</v>
      </c>
      <c r="S1778" s="383">
        <v>100</v>
      </c>
      <c r="T1778" s="386" t="s">
        <v>34</v>
      </c>
      <c r="U1778" s="386">
        <v>80</v>
      </c>
      <c r="V1778" s="386">
        <v>99</v>
      </c>
      <c r="W1778" s="386" t="s">
        <v>11</v>
      </c>
      <c r="X1778" s="383">
        <v>78</v>
      </c>
      <c r="Y1778" s="383">
        <v>100</v>
      </c>
      <c r="Z1778" s="386" t="s">
        <v>36</v>
      </c>
      <c r="AA1778" s="386">
        <v>76</v>
      </c>
      <c r="AB1778" s="386">
        <v>99</v>
      </c>
      <c r="AC1778" s="386" t="s">
        <v>834</v>
      </c>
      <c r="AD1778" s="383" t="s">
        <v>33</v>
      </c>
      <c r="AE1778" s="383" t="s">
        <v>36</v>
      </c>
      <c r="AF1778" s="383">
        <v>97</v>
      </c>
      <c r="AG1778" s="383" t="s">
        <v>35</v>
      </c>
      <c r="AH1778" s="383" t="s">
        <v>34</v>
      </c>
      <c r="AI1778" s="383" t="s">
        <v>36</v>
      </c>
      <c r="AJ1778" s="383" t="s">
        <v>3554</v>
      </c>
      <c r="AK1778" s="384" t="str">
        <f t="shared" si="55"/>
        <v>Yes-AB</v>
      </c>
      <c r="AL1778" s="384" t="str">
        <f t="shared" si="56"/>
        <v>NO</v>
      </c>
    </row>
    <row r="1779" spans="1:38" x14ac:dyDescent="0.25">
      <c r="A1779" s="381" t="s">
        <v>3224</v>
      </c>
      <c r="B1779" s="382" t="s">
        <v>205</v>
      </c>
      <c r="C1779" s="382" t="s">
        <v>30</v>
      </c>
      <c r="D1779" s="382" t="s">
        <v>206</v>
      </c>
      <c r="E1779" s="382" t="s">
        <v>837</v>
      </c>
      <c r="F1779" s="383">
        <v>100</v>
      </c>
      <c r="G1779" s="383">
        <v>148</v>
      </c>
      <c r="H1779" s="383" t="s">
        <v>835</v>
      </c>
      <c r="I1779" s="383">
        <v>100</v>
      </c>
      <c r="J1779" s="383">
        <v>148</v>
      </c>
      <c r="K1779" s="383" t="s">
        <v>835</v>
      </c>
      <c r="L1779" s="385">
        <v>87</v>
      </c>
      <c r="M1779" s="383">
        <v>47</v>
      </c>
      <c r="N1779" s="383" t="s">
        <v>834</v>
      </c>
      <c r="O1779" s="385"/>
      <c r="P1779" s="385"/>
      <c r="Q1779" s="386" t="s">
        <v>11</v>
      </c>
      <c r="R1779" s="383">
        <v>69</v>
      </c>
      <c r="S1779" s="383">
        <v>135</v>
      </c>
      <c r="T1779" s="386" t="s">
        <v>36</v>
      </c>
      <c r="U1779" s="386">
        <v>79</v>
      </c>
      <c r="V1779" s="386">
        <v>135</v>
      </c>
      <c r="W1779" s="386" t="s">
        <v>834</v>
      </c>
      <c r="X1779" s="383">
        <v>79</v>
      </c>
      <c r="Y1779" s="383">
        <v>135</v>
      </c>
      <c r="Z1779" s="386" t="s">
        <v>36</v>
      </c>
      <c r="AA1779" s="386">
        <v>76</v>
      </c>
      <c r="AB1779" s="386">
        <v>135</v>
      </c>
      <c r="AC1779" s="386" t="s">
        <v>834</v>
      </c>
      <c r="AD1779" s="383" t="s">
        <v>33</v>
      </c>
      <c r="AE1779" s="383" t="s">
        <v>36</v>
      </c>
      <c r="AF1779" s="383">
        <v>79</v>
      </c>
      <c r="AG1779" s="383" t="s">
        <v>35</v>
      </c>
      <c r="AH1779" s="383" t="s">
        <v>34</v>
      </c>
      <c r="AI1779" s="383" t="s">
        <v>36</v>
      </c>
      <c r="AJ1779" s="383" t="s">
        <v>3554</v>
      </c>
      <c r="AK1779" s="384" t="str">
        <f t="shared" si="55"/>
        <v>NO</v>
      </c>
      <c r="AL1779" s="384" t="str">
        <f t="shared" si="56"/>
        <v>NO</v>
      </c>
    </row>
    <row r="1780" spans="1:38" x14ac:dyDescent="0.25">
      <c r="A1780" s="381" t="s">
        <v>3224</v>
      </c>
      <c r="B1780" s="382" t="s">
        <v>207</v>
      </c>
      <c r="C1780" s="382" t="s">
        <v>30</v>
      </c>
      <c r="D1780" s="382" t="s">
        <v>208</v>
      </c>
      <c r="E1780" s="382" t="s">
        <v>837</v>
      </c>
      <c r="F1780" s="383">
        <v>100</v>
      </c>
      <c r="G1780" s="383">
        <v>197</v>
      </c>
      <c r="H1780" s="383" t="s">
        <v>835</v>
      </c>
      <c r="I1780" s="383">
        <v>100</v>
      </c>
      <c r="J1780" s="383">
        <v>197</v>
      </c>
      <c r="K1780" s="383" t="s">
        <v>835</v>
      </c>
      <c r="L1780" s="385">
        <v>86</v>
      </c>
      <c r="M1780" s="383">
        <v>63</v>
      </c>
      <c r="N1780" s="383" t="s">
        <v>834</v>
      </c>
      <c r="O1780" s="385"/>
      <c r="P1780" s="385"/>
      <c r="Q1780" s="386" t="s">
        <v>11</v>
      </c>
      <c r="R1780" s="383">
        <v>66</v>
      </c>
      <c r="S1780" s="383">
        <v>167</v>
      </c>
      <c r="T1780" s="386" t="s">
        <v>36</v>
      </c>
      <c r="U1780" s="386">
        <v>73</v>
      </c>
      <c r="V1780" s="386">
        <v>166</v>
      </c>
      <c r="W1780" s="386" t="s">
        <v>834</v>
      </c>
      <c r="X1780" s="383">
        <v>67</v>
      </c>
      <c r="Y1780" s="383">
        <v>167</v>
      </c>
      <c r="Z1780" s="386" t="s">
        <v>36</v>
      </c>
      <c r="AA1780" s="386">
        <v>69</v>
      </c>
      <c r="AB1780" s="386">
        <v>166</v>
      </c>
      <c r="AC1780" s="386" t="s">
        <v>834</v>
      </c>
      <c r="AD1780" s="383" t="s">
        <v>33</v>
      </c>
      <c r="AE1780" s="383" t="s">
        <v>36</v>
      </c>
      <c r="AF1780" s="383">
        <v>87</v>
      </c>
      <c r="AG1780" s="383" t="s">
        <v>35</v>
      </c>
      <c r="AH1780" s="383" t="s">
        <v>34</v>
      </c>
      <c r="AI1780" s="383" t="s">
        <v>36</v>
      </c>
      <c r="AJ1780" s="383" t="s">
        <v>3554</v>
      </c>
      <c r="AK1780" s="384" t="str">
        <f t="shared" si="55"/>
        <v>NO</v>
      </c>
      <c r="AL1780" s="384" t="str">
        <f t="shared" si="56"/>
        <v>NO</v>
      </c>
    </row>
    <row r="1781" spans="1:38" x14ac:dyDescent="0.25">
      <c r="A1781" s="381" t="s">
        <v>3224</v>
      </c>
      <c r="B1781" s="382" t="s">
        <v>209</v>
      </c>
      <c r="C1781" s="382" t="s">
        <v>30</v>
      </c>
      <c r="D1781" s="382" t="s">
        <v>210</v>
      </c>
      <c r="E1781" s="382" t="s">
        <v>837</v>
      </c>
      <c r="F1781" s="383">
        <v>100</v>
      </c>
      <c r="G1781" s="383">
        <v>172</v>
      </c>
      <c r="H1781" s="383" t="s">
        <v>835</v>
      </c>
      <c r="I1781" s="383">
        <v>100</v>
      </c>
      <c r="J1781" s="383">
        <v>172</v>
      </c>
      <c r="K1781" s="383" t="s">
        <v>835</v>
      </c>
      <c r="L1781" s="385">
        <v>88</v>
      </c>
      <c r="M1781" s="383">
        <v>42</v>
      </c>
      <c r="N1781" s="383" t="s">
        <v>834</v>
      </c>
      <c r="O1781" s="385"/>
      <c r="P1781" s="385"/>
      <c r="Q1781" s="386" t="s">
        <v>11</v>
      </c>
      <c r="R1781" s="383">
        <v>48</v>
      </c>
      <c r="S1781" s="383">
        <v>155</v>
      </c>
      <c r="T1781" s="386" t="s">
        <v>36</v>
      </c>
      <c r="U1781" s="386">
        <v>57</v>
      </c>
      <c r="V1781" s="386">
        <v>152</v>
      </c>
      <c r="W1781" s="386" t="s">
        <v>834</v>
      </c>
      <c r="X1781" s="383">
        <v>56</v>
      </c>
      <c r="Y1781" s="383">
        <v>155</v>
      </c>
      <c r="Z1781" s="386" t="s">
        <v>36</v>
      </c>
      <c r="AA1781" s="386">
        <v>66</v>
      </c>
      <c r="AB1781" s="386">
        <v>152</v>
      </c>
      <c r="AC1781" s="386" t="s">
        <v>834</v>
      </c>
      <c r="AD1781" s="383" t="s">
        <v>33</v>
      </c>
      <c r="AE1781" s="383" t="s">
        <v>36</v>
      </c>
      <c r="AF1781" s="383">
        <v>79</v>
      </c>
      <c r="AG1781" s="383" t="s">
        <v>35</v>
      </c>
      <c r="AH1781" s="383" t="s">
        <v>34</v>
      </c>
      <c r="AI1781" s="383" t="s">
        <v>36</v>
      </c>
      <c r="AJ1781" s="383" t="s">
        <v>3554</v>
      </c>
      <c r="AK1781" s="384" t="str">
        <f t="shared" si="55"/>
        <v>NO</v>
      </c>
      <c r="AL1781" s="384" t="str">
        <f t="shared" si="56"/>
        <v>NO</v>
      </c>
    </row>
    <row r="1782" spans="1:38" x14ac:dyDescent="0.25">
      <c r="A1782" s="381" t="s">
        <v>3224</v>
      </c>
      <c r="B1782" s="382" t="s">
        <v>211</v>
      </c>
      <c r="C1782" s="382" t="s">
        <v>30</v>
      </c>
      <c r="D1782" s="382" t="s">
        <v>212</v>
      </c>
      <c r="E1782" s="382" t="s">
        <v>837</v>
      </c>
      <c r="F1782" s="383">
        <v>100</v>
      </c>
      <c r="G1782" s="383">
        <v>58</v>
      </c>
      <c r="H1782" s="383" t="s">
        <v>835</v>
      </c>
      <c r="I1782" s="383">
        <v>100</v>
      </c>
      <c r="J1782" s="383">
        <v>58</v>
      </c>
      <c r="K1782" s="383" t="s">
        <v>835</v>
      </c>
      <c r="L1782" s="385"/>
      <c r="M1782" s="383">
        <v>22</v>
      </c>
      <c r="N1782" s="383" t="s">
        <v>11</v>
      </c>
      <c r="O1782" s="385"/>
      <c r="P1782" s="385"/>
      <c r="Q1782" s="386" t="s">
        <v>11</v>
      </c>
      <c r="R1782" s="383"/>
      <c r="S1782" s="383">
        <v>49</v>
      </c>
      <c r="T1782" s="386" t="s">
        <v>11</v>
      </c>
      <c r="U1782" s="386"/>
      <c r="V1782" s="386">
        <v>49</v>
      </c>
      <c r="W1782" s="386" t="s">
        <v>11</v>
      </c>
      <c r="X1782" s="383"/>
      <c r="Y1782" s="383">
        <v>49</v>
      </c>
      <c r="Z1782" s="386" t="s">
        <v>11</v>
      </c>
      <c r="AA1782" s="386"/>
      <c r="AB1782" s="386">
        <v>49</v>
      </c>
      <c r="AC1782" s="386" t="s">
        <v>11</v>
      </c>
      <c r="AD1782" s="383" t="s">
        <v>46</v>
      </c>
      <c r="AE1782" s="383" t="s">
        <v>36</v>
      </c>
      <c r="AF1782" s="383">
        <v>82</v>
      </c>
      <c r="AG1782" s="383" t="s">
        <v>35</v>
      </c>
      <c r="AH1782" s="383" t="s">
        <v>34</v>
      </c>
      <c r="AI1782" s="383" t="s">
        <v>36</v>
      </c>
      <c r="AJ1782" s="383" t="s">
        <v>3554</v>
      </c>
      <c r="AK1782" s="384" t="str">
        <f t="shared" si="55"/>
        <v>NA</v>
      </c>
      <c r="AL1782" s="384" t="str">
        <f t="shared" si="56"/>
        <v>NA</v>
      </c>
    </row>
    <row r="1783" spans="1:38" x14ac:dyDescent="0.25">
      <c r="A1783" s="381" t="s">
        <v>3224</v>
      </c>
      <c r="B1783" s="382" t="s">
        <v>2313</v>
      </c>
      <c r="C1783" s="382" t="s">
        <v>30</v>
      </c>
      <c r="D1783" s="382" t="s">
        <v>2314</v>
      </c>
      <c r="E1783" s="382" t="s">
        <v>837</v>
      </c>
      <c r="F1783" s="383"/>
      <c r="G1783" s="383">
        <v>9</v>
      </c>
      <c r="H1783" s="383" t="s">
        <v>11</v>
      </c>
      <c r="I1783" s="383"/>
      <c r="J1783" s="383">
        <v>9</v>
      </c>
      <c r="K1783" s="383" t="s">
        <v>11</v>
      </c>
      <c r="L1783" s="385"/>
      <c r="M1783" s="383">
        <v>6</v>
      </c>
      <c r="N1783" s="383" t="s">
        <v>11</v>
      </c>
      <c r="O1783" s="385"/>
      <c r="P1783" s="385"/>
      <c r="Q1783" s="386" t="s">
        <v>11</v>
      </c>
      <c r="R1783" s="383"/>
      <c r="S1783" s="383">
        <v>8</v>
      </c>
      <c r="T1783" s="386" t="s">
        <v>11</v>
      </c>
      <c r="U1783" s="386"/>
      <c r="V1783" s="386">
        <v>7</v>
      </c>
      <c r="W1783" s="386" t="s">
        <v>11</v>
      </c>
      <c r="X1783" s="383"/>
      <c r="Y1783" s="383">
        <v>8</v>
      </c>
      <c r="Z1783" s="386" t="s">
        <v>11</v>
      </c>
      <c r="AA1783" s="386"/>
      <c r="AB1783" s="386">
        <v>7</v>
      </c>
      <c r="AC1783" s="386" t="s">
        <v>11</v>
      </c>
      <c r="AD1783" s="383"/>
      <c r="AE1783" s="383" t="s">
        <v>36</v>
      </c>
      <c r="AF1783" s="383">
        <v>95</v>
      </c>
      <c r="AG1783" s="383" t="s">
        <v>35</v>
      </c>
      <c r="AH1783" s="383" t="s">
        <v>36</v>
      </c>
      <c r="AI1783" s="383" t="s">
        <v>34</v>
      </c>
      <c r="AJ1783" s="383" t="s">
        <v>3554</v>
      </c>
      <c r="AK1783" s="384" t="str">
        <f t="shared" si="55"/>
        <v>NA</v>
      </c>
      <c r="AL1783" s="384" t="str">
        <f t="shared" si="56"/>
        <v>NA</v>
      </c>
    </row>
    <row r="1784" spans="1:38" x14ac:dyDescent="0.25">
      <c r="A1784" s="381" t="s">
        <v>3224</v>
      </c>
      <c r="B1784" s="382" t="s">
        <v>215</v>
      </c>
      <c r="C1784" s="382" t="s">
        <v>30</v>
      </c>
      <c r="D1784" s="382" t="s">
        <v>216</v>
      </c>
      <c r="E1784" s="382" t="s">
        <v>837</v>
      </c>
      <c r="F1784" s="383"/>
      <c r="G1784" s="383">
        <v>0</v>
      </c>
      <c r="H1784" s="383" t="s">
        <v>11</v>
      </c>
      <c r="I1784" s="383"/>
      <c r="J1784" s="383">
        <v>0</v>
      </c>
      <c r="K1784" s="383" t="s">
        <v>11</v>
      </c>
      <c r="L1784" s="385"/>
      <c r="M1784" s="383">
        <v>0</v>
      </c>
      <c r="N1784" s="383" t="s">
        <v>11</v>
      </c>
      <c r="O1784" s="385"/>
      <c r="P1784" s="385"/>
      <c r="Q1784" s="386" t="s">
        <v>11</v>
      </c>
      <c r="R1784" s="383"/>
      <c r="S1784" s="383">
        <v>0</v>
      </c>
      <c r="T1784" s="386" t="s">
        <v>11</v>
      </c>
      <c r="U1784" s="386"/>
      <c r="V1784" s="386">
        <v>0</v>
      </c>
      <c r="W1784" s="386" t="s">
        <v>11</v>
      </c>
      <c r="X1784" s="383"/>
      <c r="Y1784" s="383">
        <v>0</v>
      </c>
      <c r="Z1784" s="386" t="s">
        <v>11</v>
      </c>
      <c r="AA1784" s="386"/>
      <c r="AB1784" s="386">
        <v>0</v>
      </c>
      <c r="AC1784" s="386" t="s">
        <v>11</v>
      </c>
      <c r="AD1784" s="383" t="s">
        <v>57</v>
      </c>
      <c r="AE1784" s="383" t="s">
        <v>36</v>
      </c>
      <c r="AF1784" s="383">
        <v>92</v>
      </c>
      <c r="AG1784" s="383" t="s">
        <v>35</v>
      </c>
      <c r="AH1784" s="383" t="s">
        <v>34</v>
      </c>
      <c r="AI1784" s="383" t="s">
        <v>34</v>
      </c>
      <c r="AJ1784" s="383" t="s">
        <v>3554</v>
      </c>
      <c r="AK1784" s="384" t="str">
        <f t="shared" si="55"/>
        <v>NA</v>
      </c>
      <c r="AL1784" s="384" t="str">
        <f t="shared" si="56"/>
        <v>NA</v>
      </c>
    </row>
    <row r="1785" spans="1:38" x14ac:dyDescent="0.25">
      <c r="A1785" s="381" t="s">
        <v>3224</v>
      </c>
      <c r="B1785" s="382" t="s">
        <v>849</v>
      </c>
      <c r="C1785" s="382" t="s">
        <v>30</v>
      </c>
      <c r="D1785" s="382" t="s">
        <v>2238</v>
      </c>
      <c r="E1785" s="382" t="s">
        <v>837</v>
      </c>
      <c r="F1785" s="383"/>
      <c r="G1785" s="383">
        <v>2</v>
      </c>
      <c r="H1785" s="383" t="s">
        <v>11</v>
      </c>
      <c r="I1785" s="383"/>
      <c r="J1785" s="383">
        <v>2</v>
      </c>
      <c r="K1785" s="383" t="s">
        <v>11</v>
      </c>
      <c r="L1785" s="385"/>
      <c r="M1785" s="383">
        <v>0</v>
      </c>
      <c r="N1785" s="383" t="s">
        <v>11</v>
      </c>
      <c r="O1785" s="385"/>
      <c r="P1785" s="385"/>
      <c r="Q1785" s="386" t="s">
        <v>11</v>
      </c>
      <c r="R1785" s="383"/>
      <c r="S1785" s="383">
        <v>2</v>
      </c>
      <c r="T1785" s="386" t="s">
        <v>11</v>
      </c>
      <c r="U1785" s="386"/>
      <c r="V1785" s="386">
        <v>2</v>
      </c>
      <c r="W1785" s="386" t="s">
        <v>11</v>
      </c>
      <c r="X1785" s="383"/>
      <c r="Y1785" s="383">
        <v>2</v>
      </c>
      <c r="Z1785" s="386" t="s">
        <v>11</v>
      </c>
      <c r="AA1785" s="386"/>
      <c r="AB1785" s="386">
        <v>2</v>
      </c>
      <c r="AC1785" s="386" t="s">
        <v>11</v>
      </c>
      <c r="AD1785" s="383" t="s">
        <v>33</v>
      </c>
      <c r="AE1785" s="383" t="s">
        <v>34</v>
      </c>
      <c r="AF1785" s="383">
        <v>100</v>
      </c>
      <c r="AG1785" s="383" t="s">
        <v>35</v>
      </c>
      <c r="AH1785" s="383" t="s">
        <v>36</v>
      </c>
      <c r="AI1785" s="383" t="s">
        <v>34</v>
      </c>
      <c r="AJ1785" s="383" t="s">
        <v>3554</v>
      </c>
      <c r="AK1785" s="384" t="str">
        <f t="shared" si="55"/>
        <v>NA</v>
      </c>
      <c r="AL1785" s="384" t="str">
        <f t="shared" si="56"/>
        <v>NA</v>
      </c>
    </row>
    <row r="1786" spans="1:38" x14ac:dyDescent="0.25">
      <c r="A1786" s="381" t="s">
        <v>3224</v>
      </c>
      <c r="B1786" s="382" t="s">
        <v>850</v>
      </c>
      <c r="C1786" s="382" t="s">
        <v>30</v>
      </c>
      <c r="D1786" s="382" t="s">
        <v>851</v>
      </c>
      <c r="E1786" s="382" t="s">
        <v>837</v>
      </c>
      <c r="F1786" s="383"/>
      <c r="G1786" s="383">
        <v>8</v>
      </c>
      <c r="H1786" s="383" t="s">
        <v>11</v>
      </c>
      <c r="I1786" s="383"/>
      <c r="J1786" s="383">
        <v>8</v>
      </c>
      <c r="K1786" s="383" t="s">
        <v>11</v>
      </c>
      <c r="L1786" s="385"/>
      <c r="M1786" s="383">
        <v>2</v>
      </c>
      <c r="N1786" s="383" t="s">
        <v>11</v>
      </c>
      <c r="O1786" s="385"/>
      <c r="P1786" s="385"/>
      <c r="Q1786" s="386" t="s">
        <v>11</v>
      </c>
      <c r="R1786" s="383"/>
      <c r="S1786" s="383">
        <v>8</v>
      </c>
      <c r="T1786" s="386" t="s">
        <v>11</v>
      </c>
      <c r="U1786" s="386"/>
      <c r="V1786" s="386">
        <v>8</v>
      </c>
      <c r="W1786" s="386" t="s">
        <v>11</v>
      </c>
      <c r="X1786" s="383"/>
      <c r="Y1786" s="383">
        <v>8</v>
      </c>
      <c r="Z1786" s="386" t="s">
        <v>11</v>
      </c>
      <c r="AA1786" s="386"/>
      <c r="AB1786" s="386">
        <v>8</v>
      </c>
      <c r="AC1786" s="386" t="s">
        <v>11</v>
      </c>
      <c r="AD1786" s="383" t="s">
        <v>33</v>
      </c>
      <c r="AE1786" s="383" t="s">
        <v>36</v>
      </c>
      <c r="AF1786" s="383">
        <v>95</v>
      </c>
      <c r="AG1786" s="383" t="s">
        <v>35</v>
      </c>
      <c r="AH1786" s="383" t="s">
        <v>36</v>
      </c>
      <c r="AI1786" s="383" t="s">
        <v>34</v>
      </c>
      <c r="AJ1786" s="383" t="s">
        <v>3554</v>
      </c>
      <c r="AK1786" s="384" t="str">
        <f t="shared" si="55"/>
        <v>NA</v>
      </c>
      <c r="AL1786" s="384" t="str">
        <f t="shared" si="56"/>
        <v>NA</v>
      </c>
    </row>
    <row r="1787" spans="1:38" x14ac:dyDescent="0.25">
      <c r="A1787" s="381" t="s">
        <v>3224</v>
      </c>
      <c r="B1787" s="382" t="s">
        <v>217</v>
      </c>
      <c r="C1787" s="382" t="s">
        <v>30</v>
      </c>
      <c r="D1787" s="382" t="s">
        <v>218</v>
      </c>
      <c r="E1787" s="382" t="s">
        <v>837</v>
      </c>
      <c r="F1787" s="383">
        <v>100</v>
      </c>
      <c r="G1787" s="383">
        <v>53</v>
      </c>
      <c r="H1787" s="383" t="s">
        <v>835</v>
      </c>
      <c r="I1787" s="383">
        <v>100</v>
      </c>
      <c r="J1787" s="383">
        <v>53</v>
      </c>
      <c r="K1787" s="383" t="s">
        <v>835</v>
      </c>
      <c r="L1787" s="385"/>
      <c r="M1787" s="383">
        <v>11</v>
      </c>
      <c r="N1787" s="383" t="s">
        <v>11</v>
      </c>
      <c r="O1787" s="385"/>
      <c r="P1787" s="385"/>
      <c r="Q1787" s="386" t="s">
        <v>11</v>
      </c>
      <c r="R1787" s="383">
        <v>63</v>
      </c>
      <c r="S1787" s="383">
        <v>48</v>
      </c>
      <c r="T1787" s="386" t="s">
        <v>36</v>
      </c>
      <c r="U1787" s="386">
        <v>68</v>
      </c>
      <c r="V1787" s="386">
        <v>47</v>
      </c>
      <c r="W1787" s="386" t="s">
        <v>834</v>
      </c>
      <c r="X1787" s="383">
        <v>75</v>
      </c>
      <c r="Y1787" s="383">
        <v>48</v>
      </c>
      <c r="Z1787" s="386" t="s">
        <v>36</v>
      </c>
      <c r="AA1787" s="386">
        <v>74</v>
      </c>
      <c r="AB1787" s="386">
        <v>47</v>
      </c>
      <c r="AC1787" s="386" t="s">
        <v>834</v>
      </c>
      <c r="AD1787" s="383" t="s">
        <v>33</v>
      </c>
      <c r="AE1787" s="383" t="s">
        <v>36</v>
      </c>
      <c r="AF1787" s="383">
        <v>79</v>
      </c>
      <c r="AG1787" s="383" t="s">
        <v>35</v>
      </c>
      <c r="AH1787" s="383" t="s">
        <v>34</v>
      </c>
      <c r="AI1787" s="383" t="s">
        <v>36</v>
      </c>
      <c r="AJ1787" s="383" t="s">
        <v>3554</v>
      </c>
      <c r="AK1787" s="384" t="str">
        <f t="shared" si="55"/>
        <v>NO</v>
      </c>
      <c r="AL1787" s="384" t="str">
        <f t="shared" si="56"/>
        <v>NO</v>
      </c>
    </row>
    <row r="1788" spans="1:38" x14ac:dyDescent="0.25">
      <c r="A1788" s="381" t="s">
        <v>3224</v>
      </c>
      <c r="B1788" s="382" t="s">
        <v>219</v>
      </c>
      <c r="C1788" s="382" t="s">
        <v>30</v>
      </c>
      <c r="D1788" s="382" t="s">
        <v>220</v>
      </c>
      <c r="E1788" s="382" t="s">
        <v>837</v>
      </c>
      <c r="F1788" s="383">
        <v>100</v>
      </c>
      <c r="G1788" s="383">
        <v>93</v>
      </c>
      <c r="H1788" s="383" t="s">
        <v>835</v>
      </c>
      <c r="I1788" s="383">
        <v>100</v>
      </c>
      <c r="J1788" s="383">
        <v>93</v>
      </c>
      <c r="K1788" s="383" t="s">
        <v>835</v>
      </c>
      <c r="L1788" s="385"/>
      <c r="M1788" s="383">
        <v>25</v>
      </c>
      <c r="N1788" s="383" t="s">
        <v>11</v>
      </c>
      <c r="O1788" s="385"/>
      <c r="P1788" s="385"/>
      <c r="Q1788" s="386" t="s">
        <v>11</v>
      </c>
      <c r="R1788" s="383">
        <v>48</v>
      </c>
      <c r="S1788" s="383">
        <v>79</v>
      </c>
      <c r="T1788" s="386" t="s">
        <v>36</v>
      </c>
      <c r="U1788" s="386">
        <v>57</v>
      </c>
      <c r="V1788" s="386">
        <v>76</v>
      </c>
      <c r="W1788" s="386" t="s">
        <v>834</v>
      </c>
      <c r="X1788" s="383">
        <v>60</v>
      </c>
      <c r="Y1788" s="383">
        <v>80</v>
      </c>
      <c r="Z1788" s="386" t="s">
        <v>36</v>
      </c>
      <c r="AA1788" s="386">
        <v>65</v>
      </c>
      <c r="AB1788" s="386">
        <v>77</v>
      </c>
      <c r="AC1788" s="386" t="s">
        <v>834</v>
      </c>
      <c r="AD1788" s="383" t="s">
        <v>104</v>
      </c>
      <c r="AE1788" s="383" t="s">
        <v>36</v>
      </c>
      <c r="AF1788" s="383">
        <v>87</v>
      </c>
      <c r="AG1788" s="383" t="s">
        <v>35</v>
      </c>
      <c r="AH1788" s="383" t="s">
        <v>34</v>
      </c>
      <c r="AI1788" s="383" t="s">
        <v>36</v>
      </c>
      <c r="AJ1788" s="383" t="s">
        <v>3554</v>
      </c>
      <c r="AK1788" s="384" t="str">
        <f t="shared" si="55"/>
        <v>NO</v>
      </c>
      <c r="AL1788" s="384" t="str">
        <f t="shared" si="56"/>
        <v>NO</v>
      </c>
    </row>
    <row r="1789" spans="1:38" x14ac:dyDescent="0.25">
      <c r="A1789" s="381" t="s">
        <v>3224</v>
      </c>
      <c r="B1789" s="382" t="s">
        <v>221</v>
      </c>
      <c r="C1789" s="382" t="s">
        <v>30</v>
      </c>
      <c r="D1789" s="382" t="s">
        <v>2239</v>
      </c>
      <c r="E1789" s="382" t="s">
        <v>837</v>
      </c>
      <c r="F1789" s="383"/>
      <c r="G1789" s="383">
        <v>1</v>
      </c>
      <c r="H1789" s="383" t="s">
        <v>11</v>
      </c>
      <c r="I1789" s="383"/>
      <c r="J1789" s="383">
        <v>1</v>
      </c>
      <c r="K1789" s="383" t="s">
        <v>11</v>
      </c>
      <c r="L1789" s="385"/>
      <c r="M1789" s="383">
        <v>0</v>
      </c>
      <c r="N1789" s="383" t="s">
        <v>11</v>
      </c>
      <c r="O1789" s="385"/>
      <c r="P1789" s="385">
        <v>0</v>
      </c>
      <c r="Q1789" s="386" t="s">
        <v>11</v>
      </c>
      <c r="R1789" s="383"/>
      <c r="S1789" s="383">
        <v>0</v>
      </c>
      <c r="T1789" s="386" t="s">
        <v>11</v>
      </c>
      <c r="U1789" s="386"/>
      <c r="V1789" s="386">
        <v>0</v>
      </c>
      <c r="W1789" s="386" t="s">
        <v>11</v>
      </c>
      <c r="X1789" s="383"/>
      <c r="Y1789" s="383">
        <v>0</v>
      </c>
      <c r="Z1789" s="386" t="s">
        <v>11</v>
      </c>
      <c r="AA1789" s="386"/>
      <c r="AB1789" s="386">
        <v>0</v>
      </c>
      <c r="AC1789" s="386" t="s">
        <v>11</v>
      </c>
      <c r="AD1789" s="383" t="s">
        <v>46</v>
      </c>
      <c r="AE1789" s="383" t="s">
        <v>36</v>
      </c>
      <c r="AF1789" s="383">
        <v>90</v>
      </c>
      <c r="AG1789" s="383" t="s">
        <v>40</v>
      </c>
      <c r="AH1789" s="383" t="s">
        <v>34</v>
      </c>
      <c r="AI1789" s="383" t="s">
        <v>34</v>
      </c>
      <c r="AJ1789" s="383" t="s">
        <v>3554</v>
      </c>
      <c r="AK1789" s="384" t="str">
        <f t="shared" si="55"/>
        <v>NA</v>
      </c>
      <c r="AL1789" s="384" t="str">
        <f t="shared" si="56"/>
        <v>NA</v>
      </c>
    </row>
    <row r="1790" spans="1:38" x14ac:dyDescent="0.25">
      <c r="A1790" s="381" t="s">
        <v>3224</v>
      </c>
      <c r="B1790" s="382" t="s">
        <v>223</v>
      </c>
      <c r="C1790" s="382" t="s">
        <v>30</v>
      </c>
      <c r="D1790" s="382" t="s">
        <v>224</v>
      </c>
      <c r="E1790" s="382" t="s">
        <v>837</v>
      </c>
      <c r="F1790" s="383">
        <v>100</v>
      </c>
      <c r="G1790" s="383">
        <v>106</v>
      </c>
      <c r="H1790" s="383" t="s">
        <v>835</v>
      </c>
      <c r="I1790" s="383">
        <v>100</v>
      </c>
      <c r="J1790" s="383">
        <v>105</v>
      </c>
      <c r="K1790" s="383" t="s">
        <v>835</v>
      </c>
      <c r="L1790" s="385">
        <v>91</v>
      </c>
      <c r="M1790" s="383">
        <v>34</v>
      </c>
      <c r="N1790" s="383" t="s">
        <v>835</v>
      </c>
      <c r="O1790" s="385"/>
      <c r="P1790" s="385"/>
      <c r="Q1790" s="386" t="s">
        <v>11</v>
      </c>
      <c r="R1790" s="383">
        <v>41</v>
      </c>
      <c r="S1790" s="383">
        <v>87</v>
      </c>
      <c r="T1790" s="386" t="s">
        <v>36</v>
      </c>
      <c r="U1790" s="386">
        <v>49</v>
      </c>
      <c r="V1790" s="386">
        <v>85</v>
      </c>
      <c r="W1790" s="386" t="s">
        <v>834</v>
      </c>
      <c r="X1790" s="383">
        <v>66</v>
      </c>
      <c r="Y1790" s="383">
        <v>87</v>
      </c>
      <c r="Z1790" s="386" t="s">
        <v>36</v>
      </c>
      <c r="AA1790" s="386">
        <v>58</v>
      </c>
      <c r="AB1790" s="386">
        <v>86</v>
      </c>
      <c r="AC1790" s="386" t="s">
        <v>834</v>
      </c>
      <c r="AD1790" s="383" t="s">
        <v>57</v>
      </c>
      <c r="AE1790" s="383" t="s">
        <v>36</v>
      </c>
      <c r="AF1790" s="383">
        <v>77</v>
      </c>
      <c r="AG1790" s="383" t="s">
        <v>35</v>
      </c>
      <c r="AH1790" s="383" t="s">
        <v>34</v>
      </c>
      <c r="AI1790" s="383" t="s">
        <v>36</v>
      </c>
      <c r="AJ1790" s="383" t="s">
        <v>3554</v>
      </c>
      <c r="AK1790" s="384" t="str">
        <f t="shared" si="55"/>
        <v>NO</v>
      </c>
      <c r="AL1790" s="384" t="str">
        <f t="shared" si="56"/>
        <v>NO</v>
      </c>
    </row>
    <row r="1791" spans="1:38" x14ac:dyDescent="0.25">
      <c r="A1791" s="381" t="s">
        <v>3224</v>
      </c>
      <c r="B1791" s="382" t="s">
        <v>225</v>
      </c>
      <c r="C1791" s="382" t="s">
        <v>30</v>
      </c>
      <c r="D1791" s="382" t="s">
        <v>226</v>
      </c>
      <c r="E1791" s="382" t="s">
        <v>837</v>
      </c>
      <c r="F1791" s="383">
        <v>100</v>
      </c>
      <c r="G1791" s="383">
        <v>185</v>
      </c>
      <c r="H1791" s="383" t="s">
        <v>835</v>
      </c>
      <c r="I1791" s="383">
        <v>100</v>
      </c>
      <c r="J1791" s="383">
        <v>185</v>
      </c>
      <c r="K1791" s="383" t="s">
        <v>835</v>
      </c>
      <c r="L1791" s="385">
        <v>88</v>
      </c>
      <c r="M1791" s="383">
        <v>42</v>
      </c>
      <c r="N1791" s="383" t="s">
        <v>835</v>
      </c>
      <c r="O1791" s="385"/>
      <c r="P1791" s="385"/>
      <c r="Q1791" s="386" t="s">
        <v>11</v>
      </c>
      <c r="R1791" s="383">
        <v>51</v>
      </c>
      <c r="S1791" s="383">
        <v>172</v>
      </c>
      <c r="T1791" s="386" t="s">
        <v>36</v>
      </c>
      <c r="U1791" s="386">
        <v>58</v>
      </c>
      <c r="V1791" s="386">
        <v>171</v>
      </c>
      <c r="W1791" s="386" t="s">
        <v>834</v>
      </c>
      <c r="X1791" s="383">
        <v>67</v>
      </c>
      <c r="Y1791" s="383">
        <v>172</v>
      </c>
      <c r="Z1791" s="386" t="s">
        <v>34</v>
      </c>
      <c r="AA1791" s="386">
        <v>75</v>
      </c>
      <c r="AB1791" s="386">
        <v>171</v>
      </c>
      <c r="AC1791" s="386" t="s">
        <v>11</v>
      </c>
      <c r="AD1791" s="383" t="s">
        <v>33</v>
      </c>
      <c r="AE1791" s="383" t="s">
        <v>36</v>
      </c>
      <c r="AF1791" s="383">
        <v>87</v>
      </c>
      <c r="AG1791" s="383" t="s">
        <v>35</v>
      </c>
      <c r="AH1791" s="383" t="s">
        <v>34</v>
      </c>
      <c r="AI1791" s="383" t="s">
        <v>36</v>
      </c>
      <c r="AJ1791" s="383" t="s">
        <v>3554</v>
      </c>
      <c r="AK1791" s="384" t="str">
        <f t="shared" si="55"/>
        <v>NO</v>
      </c>
      <c r="AL1791" s="384" t="str">
        <f t="shared" si="56"/>
        <v>Yes-SH</v>
      </c>
    </row>
    <row r="1792" spans="1:38" x14ac:dyDescent="0.25">
      <c r="A1792" s="381" t="s">
        <v>3224</v>
      </c>
      <c r="B1792" s="382" t="s">
        <v>227</v>
      </c>
      <c r="C1792" s="382" t="s">
        <v>30</v>
      </c>
      <c r="D1792" s="382" t="s">
        <v>228</v>
      </c>
      <c r="E1792" s="382" t="s">
        <v>837</v>
      </c>
      <c r="F1792" s="383">
        <v>100</v>
      </c>
      <c r="G1792" s="383">
        <v>124</v>
      </c>
      <c r="H1792" s="383" t="s">
        <v>835</v>
      </c>
      <c r="I1792" s="383">
        <v>100</v>
      </c>
      <c r="J1792" s="383">
        <v>124</v>
      </c>
      <c r="K1792" s="383" t="s">
        <v>835</v>
      </c>
      <c r="L1792" s="385"/>
      <c r="M1792" s="383">
        <v>42</v>
      </c>
      <c r="N1792" s="383" t="s">
        <v>835</v>
      </c>
      <c r="O1792" s="385"/>
      <c r="P1792" s="385"/>
      <c r="Q1792" s="386" t="s">
        <v>11</v>
      </c>
      <c r="R1792" s="383">
        <v>67</v>
      </c>
      <c r="S1792" s="383">
        <v>117</v>
      </c>
      <c r="T1792" s="386" t="s">
        <v>36</v>
      </c>
      <c r="U1792" s="386">
        <v>74</v>
      </c>
      <c r="V1792" s="386">
        <v>117</v>
      </c>
      <c r="W1792" s="386" t="s">
        <v>834</v>
      </c>
      <c r="X1792" s="383">
        <v>70</v>
      </c>
      <c r="Y1792" s="383">
        <v>117</v>
      </c>
      <c r="Z1792" s="386" t="s">
        <v>36</v>
      </c>
      <c r="AA1792" s="386">
        <v>68</v>
      </c>
      <c r="AB1792" s="386">
        <v>117</v>
      </c>
      <c r="AC1792" s="386" t="s">
        <v>834</v>
      </c>
      <c r="AD1792" s="383" t="s">
        <v>33</v>
      </c>
      <c r="AE1792" s="383" t="s">
        <v>36</v>
      </c>
      <c r="AF1792" s="383">
        <v>95</v>
      </c>
      <c r="AG1792" s="383" t="s">
        <v>35</v>
      </c>
      <c r="AH1792" s="383" t="s">
        <v>34</v>
      </c>
      <c r="AI1792" s="383" t="s">
        <v>36</v>
      </c>
      <c r="AJ1792" s="383" t="s">
        <v>3554</v>
      </c>
      <c r="AK1792" s="384" t="str">
        <f t="shared" si="55"/>
        <v>NO</v>
      </c>
      <c r="AL1792" s="384" t="str">
        <f t="shared" si="56"/>
        <v>NO</v>
      </c>
    </row>
    <row r="1793" spans="1:38" x14ac:dyDescent="0.25">
      <c r="A1793" s="381" t="s">
        <v>3224</v>
      </c>
      <c r="B1793" s="382" t="s">
        <v>229</v>
      </c>
      <c r="C1793" s="382" t="s">
        <v>30</v>
      </c>
      <c r="D1793" s="382" t="s">
        <v>230</v>
      </c>
      <c r="E1793" s="382" t="s">
        <v>837</v>
      </c>
      <c r="F1793" s="383"/>
      <c r="G1793" s="383">
        <v>0</v>
      </c>
      <c r="H1793" s="383" t="s">
        <v>11</v>
      </c>
      <c r="I1793" s="383"/>
      <c r="J1793" s="383">
        <v>0</v>
      </c>
      <c r="K1793" s="383" t="s">
        <v>11</v>
      </c>
      <c r="L1793" s="385"/>
      <c r="M1793" s="383">
        <v>0</v>
      </c>
      <c r="N1793" s="383" t="s">
        <v>11</v>
      </c>
      <c r="O1793" s="385"/>
      <c r="P1793" s="385"/>
      <c r="Q1793" s="386" t="s">
        <v>11</v>
      </c>
      <c r="R1793" s="383"/>
      <c r="S1793" s="383">
        <v>0</v>
      </c>
      <c r="T1793" s="386" t="s">
        <v>11</v>
      </c>
      <c r="U1793" s="386"/>
      <c r="V1793" s="386">
        <v>0</v>
      </c>
      <c r="W1793" s="386" t="s">
        <v>11</v>
      </c>
      <c r="X1793" s="383"/>
      <c r="Y1793" s="383">
        <v>0</v>
      </c>
      <c r="Z1793" s="386" t="s">
        <v>11</v>
      </c>
      <c r="AA1793" s="386"/>
      <c r="AB1793" s="386">
        <v>0</v>
      </c>
      <c r="AC1793" s="386" t="s">
        <v>11</v>
      </c>
      <c r="AD1793" s="383" t="s">
        <v>57</v>
      </c>
      <c r="AE1793" s="383" t="s">
        <v>36</v>
      </c>
      <c r="AF1793" s="383">
        <v>87</v>
      </c>
      <c r="AG1793" s="383" t="s">
        <v>35</v>
      </c>
      <c r="AH1793" s="383" t="s">
        <v>34</v>
      </c>
      <c r="AI1793" s="383" t="s">
        <v>36</v>
      </c>
      <c r="AJ1793" s="383" t="s">
        <v>3554</v>
      </c>
      <c r="AK1793" s="384" t="str">
        <f t="shared" si="55"/>
        <v>NA</v>
      </c>
      <c r="AL1793" s="384" t="str">
        <f t="shared" si="56"/>
        <v>NA</v>
      </c>
    </row>
    <row r="1794" spans="1:38" x14ac:dyDescent="0.25">
      <c r="A1794" s="381" t="s">
        <v>3224</v>
      </c>
      <c r="B1794" s="382" t="s">
        <v>231</v>
      </c>
      <c r="C1794" s="382" t="s">
        <v>30</v>
      </c>
      <c r="D1794" s="382" t="s">
        <v>232</v>
      </c>
      <c r="E1794" s="382" t="s">
        <v>837</v>
      </c>
      <c r="F1794" s="383">
        <v>100</v>
      </c>
      <c r="G1794" s="383">
        <v>82</v>
      </c>
      <c r="H1794" s="383" t="s">
        <v>835</v>
      </c>
      <c r="I1794" s="383">
        <v>100</v>
      </c>
      <c r="J1794" s="383">
        <v>82</v>
      </c>
      <c r="K1794" s="383" t="s">
        <v>835</v>
      </c>
      <c r="L1794" s="385"/>
      <c r="M1794" s="383">
        <v>18</v>
      </c>
      <c r="N1794" s="383" t="s">
        <v>11</v>
      </c>
      <c r="O1794" s="385"/>
      <c r="P1794" s="385"/>
      <c r="Q1794" s="386" t="s">
        <v>11</v>
      </c>
      <c r="R1794" s="383">
        <v>52</v>
      </c>
      <c r="S1794" s="383">
        <v>69</v>
      </c>
      <c r="T1794" s="386" t="s">
        <v>36</v>
      </c>
      <c r="U1794" s="386">
        <v>59</v>
      </c>
      <c r="V1794" s="386">
        <v>69</v>
      </c>
      <c r="W1794" s="386" t="s">
        <v>834</v>
      </c>
      <c r="X1794" s="383">
        <v>71</v>
      </c>
      <c r="Y1794" s="383">
        <v>69</v>
      </c>
      <c r="Z1794" s="386" t="s">
        <v>34</v>
      </c>
      <c r="AA1794" s="386">
        <v>72</v>
      </c>
      <c r="AB1794" s="386">
        <v>69</v>
      </c>
      <c r="AC1794" s="386" t="s">
        <v>11</v>
      </c>
      <c r="AD1794" s="383" t="s">
        <v>33</v>
      </c>
      <c r="AE1794" s="383" t="s">
        <v>36</v>
      </c>
      <c r="AF1794" s="383">
        <v>90</v>
      </c>
      <c r="AG1794" s="383" t="s">
        <v>35</v>
      </c>
      <c r="AH1794" s="383" t="s">
        <v>34</v>
      </c>
      <c r="AI1794" s="383" t="s">
        <v>36</v>
      </c>
      <c r="AJ1794" s="383" t="s">
        <v>3554</v>
      </c>
      <c r="AK1794" s="384" t="str">
        <f t="shared" si="55"/>
        <v>NO</v>
      </c>
      <c r="AL1794" s="384" t="str">
        <f t="shared" si="56"/>
        <v>Yes-SH</v>
      </c>
    </row>
    <row r="1795" spans="1:38" x14ac:dyDescent="0.25">
      <c r="A1795" s="381" t="s">
        <v>3224</v>
      </c>
      <c r="B1795" s="382" t="s">
        <v>233</v>
      </c>
      <c r="C1795" s="382" t="s">
        <v>30</v>
      </c>
      <c r="D1795" s="382" t="s">
        <v>234</v>
      </c>
      <c r="E1795" s="382" t="s">
        <v>837</v>
      </c>
      <c r="F1795" s="383">
        <v>100</v>
      </c>
      <c r="G1795" s="383">
        <v>288</v>
      </c>
      <c r="H1795" s="383" t="s">
        <v>835</v>
      </c>
      <c r="I1795" s="383">
        <v>100</v>
      </c>
      <c r="J1795" s="383">
        <v>288</v>
      </c>
      <c r="K1795" s="383" t="s">
        <v>835</v>
      </c>
      <c r="L1795" s="385">
        <v>92</v>
      </c>
      <c r="M1795" s="383">
        <v>100</v>
      </c>
      <c r="N1795" s="383" t="s">
        <v>835</v>
      </c>
      <c r="O1795" s="385"/>
      <c r="P1795" s="385"/>
      <c r="Q1795" s="386" t="s">
        <v>11</v>
      </c>
      <c r="R1795" s="383">
        <v>63</v>
      </c>
      <c r="S1795" s="383">
        <v>270</v>
      </c>
      <c r="T1795" s="386" t="s">
        <v>36</v>
      </c>
      <c r="U1795" s="386">
        <v>71</v>
      </c>
      <c r="V1795" s="386">
        <v>259</v>
      </c>
      <c r="W1795" s="386" t="s">
        <v>834</v>
      </c>
      <c r="X1795" s="383">
        <v>71</v>
      </c>
      <c r="Y1795" s="383">
        <v>270</v>
      </c>
      <c r="Z1795" s="386" t="s">
        <v>36</v>
      </c>
      <c r="AA1795" s="386">
        <v>75</v>
      </c>
      <c r="AB1795" s="386">
        <v>259</v>
      </c>
      <c r="AC1795" s="386" t="s">
        <v>834</v>
      </c>
      <c r="AD1795" s="383" t="s">
        <v>33</v>
      </c>
      <c r="AE1795" s="383" t="s">
        <v>36</v>
      </c>
      <c r="AF1795" s="383">
        <v>85</v>
      </c>
      <c r="AG1795" s="383" t="s">
        <v>35</v>
      </c>
      <c r="AH1795" s="383" t="s">
        <v>34</v>
      </c>
      <c r="AI1795" s="383" t="s">
        <v>36</v>
      </c>
      <c r="AJ1795" s="383" t="s">
        <v>3554</v>
      </c>
      <c r="AK1795" s="384" t="str">
        <f t="shared" ref="AK1795:AK1858" si="57">IF(OR(T1795="NA",T1795="NO"),T1795,(IF(T1795="","NA",IF(OR(R1795&gt;78,AND(T1795="Yes",R1795="")),"Yes-AB",IF(W1795="NA","Yes-SH","Yes-GM")))))</f>
        <v>NO</v>
      </c>
      <c r="AL1795" s="384" t="str">
        <f t="shared" ref="AL1795:AL1858" si="58">IF(OR(Z1795="NA",Z1795="NO"),Z1795,(IF(Z1795="","NA",IF(OR(X1795&gt;79,AND(Z1795="Yes",X1795="")),"Yes-AB",IF(AC1795="NA","Yes-SH","Yes-GM")))))</f>
        <v>NO</v>
      </c>
    </row>
    <row r="1796" spans="1:38" x14ac:dyDescent="0.25">
      <c r="A1796" s="381" t="s">
        <v>3224</v>
      </c>
      <c r="B1796" s="382" t="s">
        <v>235</v>
      </c>
      <c r="C1796" s="382" t="s">
        <v>30</v>
      </c>
      <c r="D1796" s="382" t="s">
        <v>236</v>
      </c>
      <c r="E1796" s="382" t="s">
        <v>837</v>
      </c>
      <c r="F1796" s="383">
        <v>100</v>
      </c>
      <c r="G1796" s="383">
        <v>113</v>
      </c>
      <c r="H1796" s="383" t="s">
        <v>835</v>
      </c>
      <c r="I1796" s="383">
        <v>100</v>
      </c>
      <c r="J1796" s="383">
        <v>113</v>
      </c>
      <c r="K1796" s="383" t="s">
        <v>835</v>
      </c>
      <c r="L1796" s="385"/>
      <c r="M1796" s="383">
        <v>22</v>
      </c>
      <c r="N1796" s="383" t="s">
        <v>11</v>
      </c>
      <c r="O1796" s="385"/>
      <c r="P1796" s="385"/>
      <c r="Q1796" s="386" t="s">
        <v>11</v>
      </c>
      <c r="R1796" s="383">
        <v>40</v>
      </c>
      <c r="S1796" s="383">
        <v>94</v>
      </c>
      <c r="T1796" s="386" t="s">
        <v>36</v>
      </c>
      <c r="U1796" s="386">
        <v>44</v>
      </c>
      <c r="V1796" s="386">
        <v>90</v>
      </c>
      <c r="W1796" s="386" t="s">
        <v>834</v>
      </c>
      <c r="X1796" s="383">
        <v>44</v>
      </c>
      <c r="Y1796" s="383">
        <v>94</v>
      </c>
      <c r="Z1796" s="386" t="s">
        <v>36</v>
      </c>
      <c r="AA1796" s="386">
        <v>51</v>
      </c>
      <c r="AB1796" s="386">
        <v>90</v>
      </c>
      <c r="AC1796" s="386" t="s">
        <v>834</v>
      </c>
      <c r="AD1796" s="383" t="s">
        <v>104</v>
      </c>
      <c r="AE1796" s="383" t="s">
        <v>36</v>
      </c>
      <c r="AF1796" s="383">
        <v>79</v>
      </c>
      <c r="AG1796" s="383" t="s">
        <v>35</v>
      </c>
      <c r="AH1796" s="383" t="s">
        <v>34</v>
      </c>
      <c r="AI1796" s="383" t="s">
        <v>36</v>
      </c>
      <c r="AJ1796" s="383" t="s">
        <v>3554</v>
      </c>
      <c r="AK1796" s="384" t="str">
        <f t="shared" si="57"/>
        <v>NO</v>
      </c>
      <c r="AL1796" s="384" t="str">
        <f t="shared" si="58"/>
        <v>NO</v>
      </c>
    </row>
    <row r="1797" spans="1:38" x14ac:dyDescent="0.25">
      <c r="A1797" s="381" t="s">
        <v>3224</v>
      </c>
      <c r="B1797" s="382" t="s">
        <v>237</v>
      </c>
      <c r="C1797" s="382" t="s">
        <v>30</v>
      </c>
      <c r="D1797" s="382" t="s">
        <v>238</v>
      </c>
      <c r="E1797" s="382" t="s">
        <v>837</v>
      </c>
      <c r="F1797" s="383">
        <v>99</v>
      </c>
      <c r="G1797" s="383">
        <v>60</v>
      </c>
      <c r="H1797" s="383" t="s">
        <v>835</v>
      </c>
      <c r="I1797" s="383">
        <v>99</v>
      </c>
      <c r="J1797" s="383">
        <v>60</v>
      </c>
      <c r="K1797" s="383" t="s">
        <v>835</v>
      </c>
      <c r="L1797" s="385"/>
      <c r="M1797" s="383">
        <v>7</v>
      </c>
      <c r="N1797" s="383" t="s">
        <v>11</v>
      </c>
      <c r="O1797" s="385"/>
      <c r="P1797" s="385"/>
      <c r="Q1797" s="386" t="s">
        <v>11</v>
      </c>
      <c r="R1797" s="383">
        <v>61</v>
      </c>
      <c r="S1797" s="383">
        <v>54</v>
      </c>
      <c r="T1797" s="386" t="s">
        <v>36</v>
      </c>
      <c r="U1797" s="386">
        <v>72</v>
      </c>
      <c r="V1797" s="386">
        <v>53</v>
      </c>
      <c r="W1797" s="386" t="s">
        <v>834</v>
      </c>
      <c r="X1797" s="383">
        <v>80</v>
      </c>
      <c r="Y1797" s="383">
        <v>54</v>
      </c>
      <c r="Z1797" s="386" t="s">
        <v>34</v>
      </c>
      <c r="AA1797" s="386">
        <v>87</v>
      </c>
      <c r="AB1797" s="386">
        <v>53</v>
      </c>
      <c r="AC1797" s="386" t="s">
        <v>11</v>
      </c>
      <c r="AD1797" s="383" t="s">
        <v>33</v>
      </c>
      <c r="AE1797" s="383" t="s">
        <v>36</v>
      </c>
      <c r="AF1797" s="383">
        <v>85</v>
      </c>
      <c r="AG1797" s="383" t="s">
        <v>35</v>
      </c>
      <c r="AH1797" s="383" t="s">
        <v>34</v>
      </c>
      <c r="AI1797" s="383" t="s">
        <v>36</v>
      </c>
      <c r="AJ1797" s="383" t="s">
        <v>3554</v>
      </c>
      <c r="AK1797" s="384" t="str">
        <f t="shared" si="57"/>
        <v>NO</v>
      </c>
      <c r="AL1797" s="384" t="str">
        <f t="shared" si="58"/>
        <v>Yes-AB</v>
      </c>
    </row>
    <row r="1798" spans="1:38" x14ac:dyDescent="0.25">
      <c r="A1798" s="381" t="s">
        <v>3224</v>
      </c>
      <c r="B1798" s="382" t="s">
        <v>239</v>
      </c>
      <c r="C1798" s="382" t="s">
        <v>30</v>
      </c>
      <c r="D1798" s="382" t="s">
        <v>240</v>
      </c>
      <c r="E1798" s="382" t="s">
        <v>837</v>
      </c>
      <c r="F1798" s="383">
        <v>99</v>
      </c>
      <c r="G1798" s="383">
        <v>84</v>
      </c>
      <c r="H1798" s="383" t="s">
        <v>835</v>
      </c>
      <c r="I1798" s="383">
        <v>100</v>
      </c>
      <c r="J1798" s="383">
        <v>85</v>
      </c>
      <c r="K1798" s="383" t="s">
        <v>835</v>
      </c>
      <c r="L1798" s="385"/>
      <c r="M1798" s="383">
        <v>24</v>
      </c>
      <c r="N1798" s="383" t="s">
        <v>11</v>
      </c>
      <c r="O1798" s="385"/>
      <c r="P1798" s="385"/>
      <c r="Q1798" s="386" t="s">
        <v>11</v>
      </c>
      <c r="R1798" s="383">
        <v>30</v>
      </c>
      <c r="S1798" s="383">
        <v>69</v>
      </c>
      <c r="T1798" s="386" t="s">
        <v>36</v>
      </c>
      <c r="U1798" s="386">
        <v>46</v>
      </c>
      <c r="V1798" s="386">
        <v>68</v>
      </c>
      <c r="W1798" s="386" t="s">
        <v>834</v>
      </c>
      <c r="X1798" s="383">
        <v>53</v>
      </c>
      <c r="Y1798" s="383">
        <v>70</v>
      </c>
      <c r="Z1798" s="386" t="s">
        <v>36</v>
      </c>
      <c r="AA1798" s="386">
        <v>58</v>
      </c>
      <c r="AB1798" s="386">
        <v>69</v>
      </c>
      <c r="AC1798" s="386" t="s">
        <v>834</v>
      </c>
      <c r="AD1798" s="383" t="s">
        <v>104</v>
      </c>
      <c r="AE1798" s="383" t="s">
        <v>36</v>
      </c>
      <c r="AF1798" s="383">
        <v>77</v>
      </c>
      <c r="AG1798" s="383" t="s">
        <v>35</v>
      </c>
      <c r="AH1798" s="383" t="s">
        <v>34</v>
      </c>
      <c r="AI1798" s="383" t="s">
        <v>36</v>
      </c>
      <c r="AJ1798" s="383" t="s">
        <v>3554</v>
      </c>
      <c r="AK1798" s="384" t="str">
        <f t="shared" si="57"/>
        <v>NO</v>
      </c>
      <c r="AL1798" s="384" t="str">
        <f t="shared" si="58"/>
        <v>NO</v>
      </c>
    </row>
    <row r="1799" spans="1:38" x14ac:dyDescent="0.25">
      <c r="A1799" s="381" t="s">
        <v>3224</v>
      </c>
      <c r="B1799" s="382" t="s">
        <v>241</v>
      </c>
      <c r="C1799" s="382" t="s">
        <v>30</v>
      </c>
      <c r="D1799" s="382" t="s">
        <v>242</v>
      </c>
      <c r="E1799" s="382" t="s">
        <v>837</v>
      </c>
      <c r="F1799" s="383">
        <v>100</v>
      </c>
      <c r="G1799" s="383">
        <v>44</v>
      </c>
      <c r="H1799" s="383" t="s">
        <v>835</v>
      </c>
      <c r="I1799" s="383">
        <v>100</v>
      </c>
      <c r="J1799" s="383">
        <v>44</v>
      </c>
      <c r="K1799" s="383" t="s">
        <v>835</v>
      </c>
      <c r="L1799" s="385"/>
      <c r="M1799" s="383">
        <v>11</v>
      </c>
      <c r="N1799" s="383" t="s">
        <v>11</v>
      </c>
      <c r="O1799" s="385"/>
      <c r="P1799" s="385"/>
      <c r="Q1799" s="386" t="s">
        <v>11</v>
      </c>
      <c r="R1799" s="383"/>
      <c r="S1799" s="383">
        <v>41</v>
      </c>
      <c r="T1799" s="386" t="s">
        <v>11</v>
      </c>
      <c r="U1799" s="386"/>
      <c r="V1799" s="386">
        <v>41</v>
      </c>
      <c r="W1799" s="386" t="s">
        <v>11</v>
      </c>
      <c r="X1799" s="383"/>
      <c r="Y1799" s="383">
        <v>41</v>
      </c>
      <c r="Z1799" s="386" t="s">
        <v>11</v>
      </c>
      <c r="AA1799" s="386"/>
      <c r="AB1799" s="386">
        <v>41</v>
      </c>
      <c r="AC1799" s="386" t="s">
        <v>11</v>
      </c>
      <c r="AD1799" s="383" t="s">
        <v>57</v>
      </c>
      <c r="AE1799" s="383" t="s">
        <v>36</v>
      </c>
      <c r="AF1799" s="383">
        <v>74</v>
      </c>
      <c r="AG1799" s="383" t="s">
        <v>35</v>
      </c>
      <c r="AH1799" s="383" t="s">
        <v>34</v>
      </c>
      <c r="AI1799" s="383" t="s">
        <v>36</v>
      </c>
      <c r="AJ1799" s="383" t="s">
        <v>3554</v>
      </c>
      <c r="AK1799" s="384" t="str">
        <f t="shared" si="57"/>
        <v>NA</v>
      </c>
      <c r="AL1799" s="384" t="str">
        <f t="shared" si="58"/>
        <v>NA</v>
      </c>
    </row>
    <row r="1800" spans="1:38" x14ac:dyDescent="0.25">
      <c r="A1800" s="381" t="s">
        <v>3224</v>
      </c>
      <c r="B1800" s="382" t="s">
        <v>243</v>
      </c>
      <c r="C1800" s="382" t="s">
        <v>30</v>
      </c>
      <c r="D1800" s="382" t="s">
        <v>244</v>
      </c>
      <c r="E1800" s="382" t="s">
        <v>837</v>
      </c>
      <c r="F1800" s="383">
        <v>100</v>
      </c>
      <c r="G1800" s="383">
        <v>214</v>
      </c>
      <c r="H1800" s="383" t="s">
        <v>835</v>
      </c>
      <c r="I1800" s="383">
        <v>100</v>
      </c>
      <c r="J1800" s="383">
        <v>214</v>
      </c>
      <c r="K1800" s="383" t="s">
        <v>835</v>
      </c>
      <c r="L1800" s="385"/>
      <c r="M1800" s="383">
        <v>56</v>
      </c>
      <c r="N1800" s="383" t="s">
        <v>835</v>
      </c>
      <c r="O1800" s="385"/>
      <c r="P1800" s="385"/>
      <c r="Q1800" s="386" t="s">
        <v>11</v>
      </c>
      <c r="R1800" s="383">
        <v>65</v>
      </c>
      <c r="S1800" s="383">
        <v>196</v>
      </c>
      <c r="T1800" s="386" t="s">
        <v>36</v>
      </c>
      <c r="U1800" s="386">
        <v>71</v>
      </c>
      <c r="V1800" s="386">
        <v>195</v>
      </c>
      <c r="W1800" s="386" t="s">
        <v>834</v>
      </c>
      <c r="X1800" s="383">
        <v>80</v>
      </c>
      <c r="Y1800" s="383">
        <v>196</v>
      </c>
      <c r="Z1800" s="386" t="s">
        <v>34</v>
      </c>
      <c r="AA1800" s="386">
        <v>82</v>
      </c>
      <c r="AB1800" s="386">
        <v>195</v>
      </c>
      <c r="AC1800" s="386" t="s">
        <v>11</v>
      </c>
      <c r="AD1800" s="383" t="s">
        <v>33</v>
      </c>
      <c r="AE1800" s="383" t="s">
        <v>36</v>
      </c>
      <c r="AF1800" s="383">
        <v>90</v>
      </c>
      <c r="AG1800" s="383" t="s">
        <v>35</v>
      </c>
      <c r="AH1800" s="383" t="s">
        <v>34</v>
      </c>
      <c r="AI1800" s="383" t="s">
        <v>36</v>
      </c>
      <c r="AJ1800" s="383" t="s">
        <v>3554</v>
      </c>
      <c r="AK1800" s="384" t="str">
        <f t="shared" si="57"/>
        <v>NO</v>
      </c>
      <c r="AL1800" s="384" t="str">
        <f t="shared" si="58"/>
        <v>Yes-AB</v>
      </c>
    </row>
    <row r="1801" spans="1:38" x14ac:dyDescent="0.25">
      <c r="A1801" s="381" t="s">
        <v>3224</v>
      </c>
      <c r="B1801" s="382" t="s">
        <v>245</v>
      </c>
      <c r="C1801" s="382" t="s">
        <v>30</v>
      </c>
      <c r="D1801" s="382" t="s">
        <v>246</v>
      </c>
      <c r="E1801" s="382" t="s">
        <v>837</v>
      </c>
      <c r="F1801" s="383">
        <v>100</v>
      </c>
      <c r="G1801" s="383">
        <v>144</v>
      </c>
      <c r="H1801" s="383" t="s">
        <v>835</v>
      </c>
      <c r="I1801" s="383">
        <v>100</v>
      </c>
      <c r="J1801" s="383">
        <v>144</v>
      </c>
      <c r="K1801" s="383" t="s">
        <v>835</v>
      </c>
      <c r="L1801" s="385"/>
      <c r="M1801" s="383">
        <v>47</v>
      </c>
      <c r="N1801" s="383" t="s">
        <v>835</v>
      </c>
      <c r="O1801" s="385"/>
      <c r="P1801" s="385"/>
      <c r="Q1801" s="386" t="s">
        <v>11</v>
      </c>
      <c r="R1801" s="383">
        <v>73</v>
      </c>
      <c r="S1801" s="383">
        <v>131</v>
      </c>
      <c r="T1801" s="386" t="s">
        <v>36</v>
      </c>
      <c r="U1801" s="386">
        <v>77</v>
      </c>
      <c r="V1801" s="386">
        <v>131</v>
      </c>
      <c r="W1801" s="386" t="s">
        <v>834</v>
      </c>
      <c r="X1801" s="383">
        <v>76</v>
      </c>
      <c r="Y1801" s="383">
        <v>131</v>
      </c>
      <c r="Z1801" s="386" t="s">
        <v>36</v>
      </c>
      <c r="AA1801" s="386">
        <v>75</v>
      </c>
      <c r="AB1801" s="386">
        <v>131</v>
      </c>
      <c r="AC1801" s="386" t="s">
        <v>834</v>
      </c>
      <c r="AD1801" s="383" t="s">
        <v>33</v>
      </c>
      <c r="AE1801" s="383" t="s">
        <v>36</v>
      </c>
      <c r="AF1801" s="383">
        <v>85</v>
      </c>
      <c r="AG1801" s="383" t="s">
        <v>35</v>
      </c>
      <c r="AH1801" s="383" t="s">
        <v>34</v>
      </c>
      <c r="AI1801" s="383" t="s">
        <v>36</v>
      </c>
      <c r="AJ1801" s="383" t="s">
        <v>3554</v>
      </c>
      <c r="AK1801" s="384" t="str">
        <f t="shared" si="57"/>
        <v>NO</v>
      </c>
      <c r="AL1801" s="384" t="str">
        <f t="shared" si="58"/>
        <v>NO</v>
      </c>
    </row>
    <row r="1802" spans="1:38" x14ac:dyDescent="0.25">
      <c r="A1802" s="381" t="s">
        <v>3224</v>
      </c>
      <c r="B1802" s="382" t="s">
        <v>247</v>
      </c>
      <c r="C1802" s="382" t="s">
        <v>30</v>
      </c>
      <c r="D1802" s="382" t="s">
        <v>248</v>
      </c>
      <c r="E1802" s="382" t="s">
        <v>837</v>
      </c>
      <c r="F1802" s="383">
        <v>100</v>
      </c>
      <c r="G1802" s="383">
        <v>105</v>
      </c>
      <c r="H1802" s="383" t="s">
        <v>835</v>
      </c>
      <c r="I1802" s="383">
        <v>100</v>
      </c>
      <c r="J1802" s="383">
        <v>105</v>
      </c>
      <c r="K1802" s="383" t="s">
        <v>835</v>
      </c>
      <c r="L1802" s="385">
        <v>91</v>
      </c>
      <c r="M1802" s="383">
        <v>35</v>
      </c>
      <c r="N1802" s="383" t="s">
        <v>835</v>
      </c>
      <c r="O1802" s="385"/>
      <c r="P1802" s="385"/>
      <c r="Q1802" s="386" t="s">
        <v>11</v>
      </c>
      <c r="R1802" s="383">
        <v>48</v>
      </c>
      <c r="S1802" s="383">
        <v>93</v>
      </c>
      <c r="T1802" s="386" t="s">
        <v>36</v>
      </c>
      <c r="U1802" s="386">
        <v>63</v>
      </c>
      <c r="V1802" s="386">
        <v>93</v>
      </c>
      <c r="W1802" s="386" t="s">
        <v>834</v>
      </c>
      <c r="X1802" s="383">
        <v>60</v>
      </c>
      <c r="Y1802" s="383">
        <v>93</v>
      </c>
      <c r="Z1802" s="386" t="s">
        <v>36</v>
      </c>
      <c r="AA1802" s="386">
        <v>66</v>
      </c>
      <c r="AB1802" s="386">
        <v>93</v>
      </c>
      <c r="AC1802" s="386" t="s">
        <v>834</v>
      </c>
      <c r="AD1802" s="383" t="s">
        <v>33</v>
      </c>
      <c r="AE1802" s="383" t="s">
        <v>36</v>
      </c>
      <c r="AF1802" s="383">
        <v>79</v>
      </c>
      <c r="AG1802" s="383" t="s">
        <v>35</v>
      </c>
      <c r="AH1802" s="383" t="s">
        <v>34</v>
      </c>
      <c r="AI1802" s="383" t="s">
        <v>36</v>
      </c>
      <c r="AJ1802" s="383" t="s">
        <v>3554</v>
      </c>
      <c r="AK1802" s="384" t="str">
        <f t="shared" si="57"/>
        <v>NO</v>
      </c>
      <c r="AL1802" s="384" t="str">
        <f t="shared" si="58"/>
        <v>NO</v>
      </c>
    </row>
    <row r="1803" spans="1:38" x14ac:dyDescent="0.25">
      <c r="A1803" s="381" t="s">
        <v>3224</v>
      </c>
      <c r="B1803" s="382" t="s">
        <v>249</v>
      </c>
      <c r="C1803" s="382" t="s">
        <v>30</v>
      </c>
      <c r="D1803" s="382" t="s">
        <v>250</v>
      </c>
      <c r="E1803" s="382" t="s">
        <v>837</v>
      </c>
      <c r="F1803" s="383">
        <v>100</v>
      </c>
      <c r="G1803" s="383">
        <v>205</v>
      </c>
      <c r="H1803" s="383" t="s">
        <v>835</v>
      </c>
      <c r="I1803" s="383">
        <v>100</v>
      </c>
      <c r="J1803" s="383">
        <v>205</v>
      </c>
      <c r="K1803" s="383" t="s">
        <v>835</v>
      </c>
      <c r="L1803" s="385">
        <v>94</v>
      </c>
      <c r="M1803" s="383">
        <v>64</v>
      </c>
      <c r="N1803" s="383" t="s">
        <v>835</v>
      </c>
      <c r="O1803" s="385"/>
      <c r="P1803" s="385"/>
      <c r="Q1803" s="386" t="s">
        <v>11</v>
      </c>
      <c r="R1803" s="383">
        <v>51</v>
      </c>
      <c r="S1803" s="383">
        <v>168</v>
      </c>
      <c r="T1803" s="386" t="s">
        <v>36</v>
      </c>
      <c r="U1803" s="386">
        <v>64</v>
      </c>
      <c r="V1803" s="386">
        <v>168</v>
      </c>
      <c r="W1803" s="386" t="s">
        <v>834</v>
      </c>
      <c r="X1803" s="383">
        <v>60</v>
      </c>
      <c r="Y1803" s="383">
        <v>167</v>
      </c>
      <c r="Z1803" s="386" t="s">
        <v>36</v>
      </c>
      <c r="AA1803" s="386">
        <v>69</v>
      </c>
      <c r="AB1803" s="386">
        <v>167</v>
      </c>
      <c r="AC1803" s="386" t="s">
        <v>834</v>
      </c>
      <c r="AD1803" s="383" t="s">
        <v>104</v>
      </c>
      <c r="AE1803" s="383" t="s">
        <v>36</v>
      </c>
      <c r="AF1803" s="383">
        <v>79</v>
      </c>
      <c r="AG1803" s="383" t="s">
        <v>35</v>
      </c>
      <c r="AH1803" s="383" t="s">
        <v>34</v>
      </c>
      <c r="AI1803" s="383" t="s">
        <v>36</v>
      </c>
      <c r="AJ1803" s="383" t="s">
        <v>3554</v>
      </c>
      <c r="AK1803" s="384" t="str">
        <f t="shared" si="57"/>
        <v>NO</v>
      </c>
      <c r="AL1803" s="384" t="str">
        <f t="shared" si="58"/>
        <v>NO</v>
      </c>
    </row>
    <row r="1804" spans="1:38" x14ac:dyDescent="0.25">
      <c r="A1804" s="381" t="s">
        <v>3224</v>
      </c>
      <c r="B1804" s="382" t="s">
        <v>251</v>
      </c>
      <c r="C1804" s="382" t="s">
        <v>30</v>
      </c>
      <c r="D1804" s="382" t="s">
        <v>252</v>
      </c>
      <c r="E1804" s="382" t="s">
        <v>837</v>
      </c>
      <c r="F1804" s="383">
        <v>100</v>
      </c>
      <c r="G1804" s="383">
        <v>313</v>
      </c>
      <c r="H1804" s="383" t="s">
        <v>835</v>
      </c>
      <c r="I1804" s="383">
        <v>100</v>
      </c>
      <c r="J1804" s="383">
        <v>313</v>
      </c>
      <c r="K1804" s="383" t="s">
        <v>835</v>
      </c>
      <c r="L1804" s="385">
        <v>94</v>
      </c>
      <c r="M1804" s="383">
        <v>105</v>
      </c>
      <c r="N1804" s="383" t="s">
        <v>835</v>
      </c>
      <c r="O1804" s="385"/>
      <c r="P1804" s="385"/>
      <c r="Q1804" s="386" t="s">
        <v>11</v>
      </c>
      <c r="R1804" s="383">
        <v>62</v>
      </c>
      <c r="S1804" s="383">
        <v>283</v>
      </c>
      <c r="T1804" s="386" t="s">
        <v>36</v>
      </c>
      <c r="U1804" s="386">
        <v>69</v>
      </c>
      <c r="V1804" s="386">
        <v>281</v>
      </c>
      <c r="W1804" s="386" t="s">
        <v>834</v>
      </c>
      <c r="X1804" s="383">
        <v>77</v>
      </c>
      <c r="Y1804" s="383">
        <v>283</v>
      </c>
      <c r="Z1804" s="386" t="s">
        <v>34</v>
      </c>
      <c r="AA1804" s="386">
        <v>77</v>
      </c>
      <c r="AB1804" s="386">
        <v>281</v>
      </c>
      <c r="AC1804" s="386" t="s">
        <v>11</v>
      </c>
      <c r="AD1804" s="383" t="s">
        <v>33</v>
      </c>
      <c r="AE1804" s="383" t="s">
        <v>36</v>
      </c>
      <c r="AF1804" s="383">
        <v>90</v>
      </c>
      <c r="AG1804" s="383" t="s">
        <v>35</v>
      </c>
      <c r="AH1804" s="383" t="s">
        <v>34</v>
      </c>
      <c r="AI1804" s="383" t="s">
        <v>36</v>
      </c>
      <c r="AJ1804" s="383" t="s">
        <v>3554</v>
      </c>
      <c r="AK1804" s="384" t="str">
        <f t="shared" si="57"/>
        <v>NO</v>
      </c>
      <c r="AL1804" s="384" t="str">
        <f t="shared" si="58"/>
        <v>Yes-SH</v>
      </c>
    </row>
    <row r="1805" spans="1:38" x14ac:dyDescent="0.25">
      <c r="A1805" s="381" t="s">
        <v>3224</v>
      </c>
      <c r="B1805" s="382" t="s">
        <v>253</v>
      </c>
      <c r="C1805" s="382" t="s">
        <v>30</v>
      </c>
      <c r="D1805" s="382" t="s">
        <v>254</v>
      </c>
      <c r="E1805" s="382" t="s">
        <v>837</v>
      </c>
      <c r="F1805" s="383">
        <v>100</v>
      </c>
      <c r="G1805" s="383">
        <v>32</v>
      </c>
      <c r="H1805" s="383" t="s">
        <v>835</v>
      </c>
      <c r="I1805" s="383">
        <v>100</v>
      </c>
      <c r="J1805" s="383">
        <v>32</v>
      </c>
      <c r="K1805" s="383" t="s">
        <v>835</v>
      </c>
      <c r="L1805" s="385"/>
      <c r="M1805" s="383">
        <v>12</v>
      </c>
      <c r="N1805" s="383" t="s">
        <v>11</v>
      </c>
      <c r="O1805" s="385"/>
      <c r="P1805" s="385"/>
      <c r="Q1805" s="386" t="s">
        <v>11</v>
      </c>
      <c r="R1805" s="383"/>
      <c r="S1805" s="383">
        <v>26</v>
      </c>
      <c r="T1805" s="386" t="s">
        <v>11</v>
      </c>
      <c r="U1805" s="386"/>
      <c r="V1805" s="386">
        <v>25</v>
      </c>
      <c r="W1805" s="386" t="s">
        <v>11</v>
      </c>
      <c r="X1805" s="383"/>
      <c r="Y1805" s="383">
        <v>26</v>
      </c>
      <c r="Z1805" s="386" t="s">
        <v>11</v>
      </c>
      <c r="AA1805" s="386"/>
      <c r="AB1805" s="386">
        <v>25</v>
      </c>
      <c r="AC1805" s="386" t="s">
        <v>11</v>
      </c>
      <c r="AD1805" s="383" t="s">
        <v>57</v>
      </c>
      <c r="AE1805" s="383" t="s">
        <v>36</v>
      </c>
      <c r="AF1805" s="383">
        <v>95</v>
      </c>
      <c r="AG1805" s="383" t="s">
        <v>35</v>
      </c>
      <c r="AH1805" s="383" t="s">
        <v>34</v>
      </c>
      <c r="AI1805" s="383" t="s">
        <v>36</v>
      </c>
      <c r="AJ1805" s="383" t="s">
        <v>3554</v>
      </c>
      <c r="AK1805" s="384" t="str">
        <f t="shared" si="57"/>
        <v>NA</v>
      </c>
      <c r="AL1805" s="384" t="str">
        <f t="shared" si="58"/>
        <v>NA</v>
      </c>
    </row>
    <row r="1806" spans="1:38" x14ac:dyDescent="0.25">
      <c r="A1806" s="381" t="s">
        <v>3224</v>
      </c>
      <c r="B1806" s="382" t="s">
        <v>255</v>
      </c>
      <c r="C1806" s="382" t="s">
        <v>30</v>
      </c>
      <c r="D1806" s="382" t="s">
        <v>256</v>
      </c>
      <c r="E1806" s="382" t="s">
        <v>837</v>
      </c>
      <c r="F1806" s="383"/>
      <c r="G1806" s="383">
        <v>18</v>
      </c>
      <c r="H1806" s="383" t="s">
        <v>11</v>
      </c>
      <c r="I1806" s="383"/>
      <c r="J1806" s="383">
        <v>18</v>
      </c>
      <c r="K1806" s="383" t="s">
        <v>11</v>
      </c>
      <c r="L1806" s="385"/>
      <c r="M1806" s="383">
        <v>7</v>
      </c>
      <c r="N1806" s="383" t="s">
        <v>11</v>
      </c>
      <c r="O1806" s="385"/>
      <c r="P1806" s="385"/>
      <c r="Q1806" s="386" t="s">
        <v>11</v>
      </c>
      <c r="R1806" s="383"/>
      <c r="S1806" s="383">
        <v>14</v>
      </c>
      <c r="T1806" s="386" t="s">
        <v>11</v>
      </c>
      <c r="U1806" s="386"/>
      <c r="V1806" s="386">
        <v>14</v>
      </c>
      <c r="W1806" s="386" t="s">
        <v>11</v>
      </c>
      <c r="X1806" s="383"/>
      <c r="Y1806" s="383">
        <v>14</v>
      </c>
      <c r="Z1806" s="386" t="s">
        <v>11</v>
      </c>
      <c r="AA1806" s="386"/>
      <c r="AB1806" s="386">
        <v>14</v>
      </c>
      <c r="AC1806" s="386" t="s">
        <v>11</v>
      </c>
      <c r="AD1806" s="383" t="s">
        <v>33</v>
      </c>
      <c r="AE1806" s="383" t="s">
        <v>34</v>
      </c>
      <c r="AF1806" s="383">
        <v>100</v>
      </c>
      <c r="AG1806" s="383" t="s">
        <v>35</v>
      </c>
      <c r="AH1806" s="383" t="s">
        <v>36</v>
      </c>
      <c r="AI1806" s="383" t="s">
        <v>36</v>
      </c>
      <c r="AJ1806" s="383" t="s">
        <v>3554</v>
      </c>
      <c r="AK1806" s="384" t="str">
        <f t="shared" si="57"/>
        <v>NA</v>
      </c>
      <c r="AL1806" s="384" t="str">
        <f t="shared" si="58"/>
        <v>NA</v>
      </c>
    </row>
    <row r="1807" spans="1:38" x14ac:dyDescent="0.25">
      <c r="A1807" s="381" t="s">
        <v>3224</v>
      </c>
      <c r="B1807" s="382" t="s">
        <v>257</v>
      </c>
      <c r="C1807" s="382" t="s">
        <v>30</v>
      </c>
      <c r="D1807" s="382" t="s">
        <v>258</v>
      </c>
      <c r="E1807" s="382" t="s">
        <v>837</v>
      </c>
      <c r="F1807" s="383"/>
      <c r="G1807" s="383">
        <v>7</v>
      </c>
      <c r="H1807" s="383" t="s">
        <v>11</v>
      </c>
      <c r="I1807" s="383"/>
      <c r="J1807" s="383">
        <v>7</v>
      </c>
      <c r="K1807" s="383" t="s">
        <v>11</v>
      </c>
      <c r="L1807" s="385"/>
      <c r="M1807" s="383">
        <v>3</v>
      </c>
      <c r="N1807" s="383" t="s">
        <v>11</v>
      </c>
      <c r="O1807" s="385"/>
      <c r="P1807" s="385"/>
      <c r="Q1807" s="386" t="s">
        <v>11</v>
      </c>
      <c r="R1807" s="383"/>
      <c r="S1807" s="383">
        <v>7</v>
      </c>
      <c r="T1807" s="386" t="s">
        <v>11</v>
      </c>
      <c r="U1807" s="386"/>
      <c r="V1807" s="386">
        <v>7</v>
      </c>
      <c r="W1807" s="386" t="s">
        <v>11</v>
      </c>
      <c r="X1807" s="383"/>
      <c r="Y1807" s="383">
        <v>7</v>
      </c>
      <c r="Z1807" s="386" t="s">
        <v>11</v>
      </c>
      <c r="AA1807" s="386"/>
      <c r="AB1807" s="386">
        <v>7</v>
      </c>
      <c r="AC1807" s="386" t="s">
        <v>11</v>
      </c>
      <c r="AD1807" s="383" t="s">
        <v>57</v>
      </c>
      <c r="AE1807" s="383" t="s">
        <v>36</v>
      </c>
      <c r="AF1807" s="383">
        <v>85</v>
      </c>
      <c r="AG1807" s="383" t="s">
        <v>35</v>
      </c>
      <c r="AH1807" s="383" t="s">
        <v>34</v>
      </c>
      <c r="AI1807" s="383" t="s">
        <v>36</v>
      </c>
      <c r="AJ1807" s="383" t="s">
        <v>3554</v>
      </c>
      <c r="AK1807" s="384" t="str">
        <f t="shared" si="57"/>
        <v>NA</v>
      </c>
      <c r="AL1807" s="384" t="str">
        <f t="shared" si="58"/>
        <v>NA</v>
      </c>
    </row>
    <row r="1808" spans="1:38" x14ac:dyDescent="0.25">
      <c r="A1808" s="381" t="s">
        <v>3224</v>
      </c>
      <c r="B1808" s="382" t="s">
        <v>259</v>
      </c>
      <c r="C1808" s="382" t="s">
        <v>30</v>
      </c>
      <c r="D1808" s="382" t="s">
        <v>260</v>
      </c>
      <c r="E1808" s="382" t="s">
        <v>837</v>
      </c>
      <c r="F1808" s="383">
        <v>100</v>
      </c>
      <c r="G1808" s="383">
        <v>150</v>
      </c>
      <c r="H1808" s="383" t="s">
        <v>835</v>
      </c>
      <c r="I1808" s="383">
        <v>100</v>
      </c>
      <c r="J1808" s="383">
        <v>150</v>
      </c>
      <c r="K1808" s="383" t="s">
        <v>835</v>
      </c>
      <c r="L1808" s="385"/>
      <c r="M1808" s="383">
        <v>37</v>
      </c>
      <c r="N1808" s="383" t="s">
        <v>835</v>
      </c>
      <c r="O1808" s="385"/>
      <c r="P1808" s="385"/>
      <c r="Q1808" s="386" t="s">
        <v>11</v>
      </c>
      <c r="R1808" s="383">
        <v>64</v>
      </c>
      <c r="S1808" s="383">
        <v>132</v>
      </c>
      <c r="T1808" s="386" t="s">
        <v>36</v>
      </c>
      <c r="U1808" s="386">
        <v>73</v>
      </c>
      <c r="V1808" s="386">
        <v>128</v>
      </c>
      <c r="W1808" s="386" t="s">
        <v>834</v>
      </c>
      <c r="X1808" s="383">
        <v>79</v>
      </c>
      <c r="Y1808" s="383">
        <v>132</v>
      </c>
      <c r="Z1808" s="386" t="s">
        <v>34</v>
      </c>
      <c r="AA1808" s="386">
        <v>80</v>
      </c>
      <c r="AB1808" s="386">
        <v>128</v>
      </c>
      <c r="AC1808" s="386" t="s">
        <v>11</v>
      </c>
      <c r="AD1808" s="383" t="s">
        <v>33</v>
      </c>
      <c r="AE1808" s="383" t="s">
        <v>36</v>
      </c>
      <c r="AF1808" s="383">
        <v>97</v>
      </c>
      <c r="AG1808" s="383" t="s">
        <v>35</v>
      </c>
      <c r="AH1808" s="383" t="s">
        <v>34</v>
      </c>
      <c r="AI1808" s="383" t="s">
        <v>36</v>
      </c>
      <c r="AJ1808" s="383" t="s">
        <v>3554</v>
      </c>
      <c r="AK1808" s="384" t="str">
        <f t="shared" si="57"/>
        <v>NO</v>
      </c>
      <c r="AL1808" s="384" t="str">
        <f t="shared" si="58"/>
        <v>Yes-SH</v>
      </c>
    </row>
    <row r="1809" spans="1:38" x14ac:dyDescent="0.25">
      <c r="A1809" s="381" t="s">
        <v>3224</v>
      </c>
      <c r="B1809" s="382" t="s">
        <v>261</v>
      </c>
      <c r="C1809" s="382" t="s">
        <v>30</v>
      </c>
      <c r="D1809" s="382" t="s">
        <v>262</v>
      </c>
      <c r="E1809" s="382" t="s">
        <v>837</v>
      </c>
      <c r="F1809" s="383">
        <v>100</v>
      </c>
      <c r="G1809" s="383">
        <v>155</v>
      </c>
      <c r="H1809" s="383" t="s">
        <v>835</v>
      </c>
      <c r="I1809" s="383">
        <v>100</v>
      </c>
      <c r="J1809" s="383">
        <v>155</v>
      </c>
      <c r="K1809" s="383" t="s">
        <v>835</v>
      </c>
      <c r="L1809" s="385"/>
      <c r="M1809" s="383">
        <v>45</v>
      </c>
      <c r="N1809" s="383" t="s">
        <v>835</v>
      </c>
      <c r="O1809" s="385"/>
      <c r="P1809" s="385"/>
      <c r="Q1809" s="386" t="s">
        <v>11</v>
      </c>
      <c r="R1809" s="383">
        <v>83</v>
      </c>
      <c r="S1809" s="383">
        <v>134</v>
      </c>
      <c r="T1809" s="386" t="s">
        <v>34</v>
      </c>
      <c r="U1809" s="386">
        <v>86</v>
      </c>
      <c r="V1809" s="386">
        <v>133</v>
      </c>
      <c r="W1809" s="386" t="s">
        <v>11</v>
      </c>
      <c r="X1809" s="383">
        <v>86</v>
      </c>
      <c r="Y1809" s="383">
        <v>134</v>
      </c>
      <c r="Z1809" s="386" t="s">
        <v>34</v>
      </c>
      <c r="AA1809" s="386">
        <v>86</v>
      </c>
      <c r="AB1809" s="386">
        <v>133</v>
      </c>
      <c r="AC1809" s="386" t="s">
        <v>11</v>
      </c>
      <c r="AD1809" s="383" t="s">
        <v>33</v>
      </c>
      <c r="AE1809" s="383" t="s">
        <v>34</v>
      </c>
      <c r="AF1809" s="383">
        <v>100</v>
      </c>
      <c r="AG1809" s="383" t="s">
        <v>35</v>
      </c>
      <c r="AH1809" s="383" t="s">
        <v>34</v>
      </c>
      <c r="AI1809" s="383" t="s">
        <v>36</v>
      </c>
      <c r="AJ1809" s="383" t="s">
        <v>3554</v>
      </c>
      <c r="AK1809" s="384" t="str">
        <f t="shared" si="57"/>
        <v>Yes-AB</v>
      </c>
      <c r="AL1809" s="384" t="str">
        <f t="shared" si="58"/>
        <v>Yes-AB</v>
      </c>
    </row>
    <row r="1810" spans="1:38" x14ac:dyDescent="0.25">
      <c r="A1810" s="381" t="s">
        <v>3224</v>
      </c>
      <c r="B1810" s="382" t="s">
        <v>263</v>
      </c>
      <c r="C1810" s="382" t="s">
        <v>30</v>
      </c>
      <c r="D1810" s="382" t="s">
        <v>264</v>
      </c>
      <c r="E1810" s="382" t="s">
        <v>837</v>
      </c>
      <c r="F1810" s="383"/>
      <c r="G1810" s="383">
        <v>4</v>
      </c>
      <c r="H1810" s="383" t="s">
        <v>11</v>
      </c>
      <c r="I1810" s="383"/>
      <c r="J1810" s="383">
        <v>4</v>
      </c>
      <c r="K1810" s="383" t="s">
        <v>11</v>
      </c>
      <c r="L1810" s="385"/>
      <c r="M1810" s="383">
        <v>0</v>
      </c>
      <c r="N1810" s="383" t="s">
        <v>11</v>
      </c>
      <c r="O1810" s="385"/>
      <c r="P1810" s="385"/>
      <c r="Q1810" s="386" t="s">
        <v>11</v>
      </c>
      <c r="R1810" s="383"/>
      <c r="S1810" s="383">
        <v>3</v>
      </c>
      <c r="T1810" s="386" t="s">
        <v>11</v>
      </c>
      <c r="U1810" s="386"/>
      <c r="V1810" s="386">
        <v>3</v>
      </c>
      <c r="W1810" s="386" t="s">
        <v>11</v>
      </c>
      <c r="X1810" s="383"/>
      <c r="Y1810" s="383">
        <v>3</v>
      </c>
      <c r="Z1810" s="386" t="s">
        <v>11</v>
      </c>
      <c r="AA1810" s="386"/>
      <c r="AB1810" s="386">
        <v>3</v>
      </c>
      <c r="AC1810" s="386" t="s">
        <v>11</v>
      </c>
      <c r="AD1810" s="383"/>
      <c r="AE1810" s="383" t="s">
        <v>36</v>
      </c>
      <c r="AF1810" s="383">
        <v>95</v>
      </c>
      <c r="AG1810" s="383" t="s">
        <v>35</v>
      </c>
      <c r="AH1810" s="383" t="s">
        <v>34</v>
      </c>
      <c r="AI1810" s="383" t="s">
        <v>36</v>
      </c>
      <c r="AJ1810" s="383" t="s">
        <v>3554</v>
      </c>
      <c r="AK1810" s="384" t="str">
        <f t="shared" si="57"/>
        <v>NA</v>
      </c>
      <c r="AL1810" s="384" t="str">
        <f t="shared" si="58"/>
        <v>NA</v>
      </c>
    </row>
    <row r="1811" spans="1:38" x14ac:dyDescent="0.25">
      <c r="A1811" s="381" t="s">
        <v>3224</v>
      </c>
      <c r="B1811" s="382" t="s">
        <v>265</v>
      </c>
      <c r="C1811" s="382" t="s">
        <v>30</v>
      </c>
      <c r="D1811" s="382" t="s">
        <v>266</v>
      </c>
      <c r="E1811" s="382" t="s">
        <v>837</v>
      </c>
      <c r="F1811" s="383"/>
      <c r="G1811" s="383">
        <v>19</v>
      </c>
      <c r="H1811" s="383" t="s">
        <v>11</v>
      </c>
      <c r="I1811" s="383"/>
      <c r="J1811" s="383">
        <v>19</v>
      </c>
      <c r="K1811" s="383" t="s">
        <v>11</v>
      </c>
      <c r="L1811" s="385"/>
      <c r="M1811" s="383">
        <v>5</v>
      </c>
      <c r="N1811" s="383" t="s">
        <v>11</v>
      </c>
      <c r="O1811" s="385"/>
      <c r="P1811" s="385"/>
      <c r="Q1811" s="386" t="s">
        <v>11</v>
      </c>
      <c r="R1811" s="383"/>
      <c r="S1811" s="383">
        <v>17</v>
      </c>
      <c r="T1811" s="386" t="s">
        <v>11</v>
      </c>
      <c r="U1811" s="386"/>
      <c r="V1811" s="386">
        <v>17</v>
      </c>
      <c r="W1811" s="386" t="s">
        <v>11</v>
      </c>
      <c r="X1811" s="383"/>
      <c r="Y1811" s="383">
        <v>17</v>
      </c>
      <c r="Z1811" s="386" t="s">
        <v>11</v>
      </c>
      <c r="AA1811" s="386"/>
      <c r="AB1811" s="386">
        <v>17</v>
      </c>
      <c r="AC1811" s="386" t="s">
        <v>11</v>
      </c>
      <c r="AD1811" s="383" t="s">
        <v>104</v>
      </c>
      <c r="AE1811" s="383" t="s">
        <v>36</v>
      </c>
      <c r="AF1811" s="383">
        <v>85</v>
      </c>
      <c r="AG1811" s="383" t="s">
        <v>35</v>
      </c>
      <c r="AH1811" s="383" t="s">
        <v>36</v>
      </c>
      <c r="AI1811" s="383" t="s">
        <v>36</v>
      </c>
      <c r="AJ1811" s="383" t="s">
        <v>3554</v>
      </c>
      <c r="AK1811" s="384" t="str">
        <f t="shared" si="57"/>
        <v>NA</v>
      </c>
      <c r="AL1811" s="384" t="str">
        <f t="shared" si="58"/>
        <v>NA</v>
      </c>
    </row>
    <row r="1812" spans="1:38" x14ac:dyDescent="0.25">
      <c r="A1812" s="381" t="s">
        <v>3224</v>
      </c>
      <c r="B1812" s="382" t="s">
        <v>267</v>
      </c>
      <c r="C1812" s="382" t="s">
        <v>30</v>
      </c>
      <c r="D1812" s="382" t="s">
        <v>268</v>
      </c>
      <c r="E1812" s="382" t="s">
        <v>837</v>
      </c>
      <c r="F1812" s="383">
        <v>100</v>
      </c>
      <c r="G1812" s="383">
        <v>66</v>
      </c>
      <c r="H1812" s="383" t="s">
        <v>835</v>
      </c>
      <c r="I1812" s="383">
        <v>100</v>
      </c>
      <c r="J1812" s="383">
        <v>66</v>
      </c>
      <c r="K1812" s="383" t="s">
        <v>835</v>
      </c>
      <c r="L1812" s="385"/>
      <c r="M1812" s="383">
        <v>28</v>
      </c>
      <c r="N1812" s="383" t="s">
        <v>11</v>
      </c>
      <c r="O1812" s="385"/>
      <c r="P1812" s="385"/>
      <c r="Q1812" s="386" t="s">
        <v>11</v>
      </c>
      <c r="R1812" s="383"/>
      <c r="S1812" s="383">
        <v>58</v>
      </c>
      <c r="T1812" s="386" t="s">
        <v>11</v>
      </c>
      <c r="U1812" s="386"/>
      <c r="V1812" s="386">
        <v>56</v>
      </c>
      <c r="W1812" s="386" t="s">
        <v>11</v>
      </c>
      <c r="X1812" s="383"/>
      <c r="Y1812" s="383">
        <v>58</v>
      </c>
      <c r="Z1812" s="386" t="s">
        <v>11</v>
      </c>
      <c r="AA1812" s="386"/>
      <c r="AB1812" s="386">
        <v>56</v>
      </c>
      <c r="AC1812" s="386" t="s">
        <v>11</v>
      </c>
      <c r="AD1812" s="383" t="s">
        <v>33</v>
      </c>
      <c r="AE1812" s="383" t="s">
        <v>34</v>
      </c>
      <c r="AF1812" s="383">
        <v>100</v>
      </c>
      <c r="AG1812" s="383" t="s">
        <v>35</v>
      </c>
      <c r="AH1812" s="383" t="s">
        <v>34</v>
      </c>
      <c r="AI1812" s="383" t="s">
        <v>36</v>
      </c>
      <c r="AJ1812" s="383" t="s">
        <v>3554</v>
      </c>
      <c r="AK1812" s="384" t="str">
        <f t="shared" si="57"/>
        <v>NA</v>
      </c>
      <c r="AL1812" s="384" t="str">
        <f t="shared" si="58"/>
        <v>NA</v>
      </c>
    </row>
    <row r="1813" spans="1:38" x14ac:dyDescent="0.25">
      <c r="A1813" s="381" t="s">
        <v>3224</v>
      </c>
      <c r="B1813" s="382" t="s">
        <v>269</v>
      </c>
      <c r="C1813" s="382" t="s">
        <v>30</v>
      </c>
      <c r="D1813" s="382" t="s">
        <v>270</v>
      </c>
      <c r="E1813" s="382" t="s">
        <v>837</v>
      </c>
      <c r="F1813" s="383">
        <v>100</v>
      </c>
      <c r="G1813" s="383">
        <v>51</v>
      </c>
      <c r="H1813" s="383" t="s">
        <v>835</v>
      </c>
      <c r="I1813" s="383">
        <v>100</v>
      </c>
      <c r="J1813" s="383">
        <v>51</v>
      </c>
      <c r="K1813" s="383" t="s">
        <v>835</v>
      </c>
      <c r="L1813" s="385"/>
      <c r="M1813" s="383">
        <v>15</v>
      </c>
      <c r="N1813" s="383" t="s">
        <v>11</v>
      </c>
      <c r="O1813" s="385"/>
      <c r="P1813" s="385"/>
      <c r="Q1813" s="386" t="s">
        <v>11</v>
      </c>
      <c r="R1813" s="383">
        <v>76</v>
      </c>
      <c r="S1813" s="383">
        <v>42</v>
      </c>
      <c r="T1813" s="386" t="s">
        <v>36</v>
      </c>
      <c r="U1813" s="386"/>
      <c r="V1813" s="386">
        <v>40</v>
      </c>
      <c r="W1813" s="386" t="s">
        <v>11</v>
      </c>
      <c r="X1813" s="383">
        <v>83</v>
      </c>
      <c r="Y1813" s="383">
        <v>42</v>
      </c>
      <c r="Z1813" s="386" t="s">
        <v>34</v>
      </c>
      <c r="AA1813" s="386">
        <v>78</v>
      </c>
      <c r="AB1813" s="386">
        <v>41</v>
      </c>
      <c r="AC1813" s="386" t="s">
        <v>11</v>
      </c>
      <c r="AD1813" s="383" t="s">
        <v>33</v>
      </c>
      <c r="AE1813" s="383" t="s">
        <v>36</v>
      </c>
      <c r="AF1813" s="383">
        <v>97</v>
      </c>
      <c r="AG1813" s="383" t="s">
        <v>35</v>
      </c>
      <c r="AH1813" s="383" t="s">
        <v>36</v>
      </c>
      <c r="AI1813" s="383" t="s">
        <v>36</v>
      </c>
      <c r="AJ1813" s="383" t="s">
        <v>3554</v>
      </c>
      <c r="AK1813" s="384" t="str">
        <f t="shared" si="57"/>
        <v>NO</v>
      </c>
      <c r="AL1813" s="384" t="str">
        <f t="shared" si="58"/>
        <v>Yes-AB</v>
      </c>
    </row>
    <row r="1814" spans="1:38" x14ac:dyDescent="0.25">
      <c r="A1814" s="381" t="s">
        <v>3224</v>
      </c>
      <c r="B1814" s="382" t="s">
        <v>271</v>
      </c>
      <c r="C1814" s="382" t="s">
        <v>30</v>
      </c>
      <c r="D1814" s="382" t="s">
        <v>272</v>
      </c>
      <c r="E1814" s="382" t="s">
        <v>837</v>
      </c>
      <c r="F1814" s="383">
        <v>100</v>
      </c>
      <c r="G1814" s="383">
        <v>110</v>
      </c>
      <c r="H1814" s="383" t="s">
        <v>835</v>
      </c>
      <c r="I1814" s="383">
        <v>100</v>
      </c>
      <c r="J1814" s="383">
        <v>110</v>
      </c>
      <c r="K1814" s="383" t="s">
        <v>835</v>
      </c>
      <c r="L1814" s="385"/>
      <c r="M1814" s="383">
        <v>29</v>
      </c>
      <c r="N1814" s="383" t="s">
        <v>11</v>
      </c>
      <c r="O1814" s="385"/>
      <c r="P1814" s="385"/>
      <c r="Q1814" s="386" t="s">
        <v>11</v>
      </c>
      <c r="R1814" s="383">
        <v>76</v>
      </c>
      <c r="S1814" s="383">
        <v>97</v>
      </c>
      <c r="T1814" s="386" t="s">
        <v>34</v>
      </c>
      <c r="U1814" s="386">
        <v>84</v>
      </c>
      <c r="V1814" s="386">
        <v>97</v>
      </c>
      <c r="W1814" s="386" t="s">
        <v>11</v>
      </c>
      <c r="X1814" s="383">
        <v>80</v>
      </c>
      <c r="Y1814" s="383">
        <v>97</v>
      </c>
      <c r="Z1814" s="386" t="s">
        <v>34</v>
      </c>
      <c r="AA1814" s="386">
        <v>78</v>
      </c>
      <c r="AB1814" s="386">
        <v>97</v>
      </c>
      <c r="AC1814" s="386" t="s">
        <v>11</v>
      </c>
      <c r="AD1814" s="383" t="s">
        <v>33</v>
      </c>
      <c r="AE1814" s="383" t="s">
        <v>36</v>
      </c>
      <c r="AF1814" s="383">
        <v>95</v>
      </c>
      <c r="AG1814" s="383" t="s">
        <v>35</v>
      </c>
      <c r="AH1814" s="383" t="s">
        <v>34</v>
      </c>
      <c r="AI1814" s="383" t="s">
        <v>36</v>
      </c>
      <c r="AJ1814" s="383" t="s">
        <v>3554</v>
      </c>
      <c r="AK1814" s="384" t="str">
        <f t="shared" si="57"/>
        <v>Yes-SH</v>
      </c>
      <c r="AL1814" s="384" t="str">
        <f t="shared" si="58"/>
        <v>Yes-AB</v>
      </c>
    </row>
    <row r="1815" spans="1:38" x14ac:dyDescent="0.25">
      <c r="A1815" s="381" t="s">
        <v>3224</v>
      </c>
      <c r="B1815" s="382" t="s">
        <v>273</v>
      </c>
      <c r="C1815" s="382" t="s">
        <v>30</v>
      </c>
      <c r="D1815" s="382" t="s">
        <v>274</v>
      </c>
      <c r="E1815" s="382" t="s">
        <v>837</v>
      </c>
      <c r="F1815" s="383">
        <v>99</v>
      </c>
      <c r="G1815" s="383">
        <v>317</v>
      </c>
      <c r="H1815" s="383" t="s">
        <v>835</v>
      </c>
      <c r="I1815" s="383">
        <v>99</v>
      </c>
      <c r="J1815" s="383">
        <v>316</v>
      </c>
      <c r="K1815" s="383" t="s">
        <v>835</v>
      </c>
      <c r="L1815" s="385">
        <v>87</v>
      </c>
      <c r="M1815" s="383">
        <v>100</v>
      </c>
      <c r="N1815" s="383" t="s">
        <v>835</v>
      </c>
      <c r="O1815" s="385"/>
      <c r="P1815" s="385"/>
      <c r="Q1815" s="386" t="s">
        <v>11</v>
      </c>
      <c r="R1815" s="383">
        <v>53</v>
      </c>
      <c r="S1815" s="383">
        <v>283</v>
      </c>
      <c r="T1815" s="386" t="s">
        <v>36</v>
      </c>
      <c r="U1815" s="386">
        <v>62</v>
      </c>
      <c r="V1815" s="386">
        <v>283</v>
      </c>
      <c r="W1815" s="386" t="s">
        <v>834</v>
      </c>
      <c r="X1815" s="383">
        <v>51</v>
      </c>
      <c r="Y1815" s="383">
        <v>282</v>
      </c>
      <c r="Z1815" s="386" t="s">
        <v>36</v>
      </c>
      <c r="AA1815" s="386">
        <v>56</v>
      </c>
      <c r="AB1815" s="386">
        <v>282</v>
      </c>
      <c r="AC1815" s="386" t="s">
        <v>834</v>
      </c>
      <c r="AD1815" s="383" t="s">
        <v>104</v>
      </c>
      <c r="AE1815" s="383" t="s">
        <v>36</v>
      </c>
      <c r="AF1815" s="383">
        <v>74</v>
      </c>
      <c r="AG1815" s="383" t="s">
        <v>35</v>
      </c>
      <c r="AH1815" s="383" t="s">
        <v>34</v>
      </c>
      <c r="AI1815" s="383" t="s">
        <v>36</v>
      </c>
      <c r="AJ1815" s="383" t="s">
        <v>3554</v>
      </c>
      <c r="AK1815" s="384" t="str">
        <f t="shared" si="57"/>
        <v>NO</v>
      </c>
      <c r="AL1815" s="384" t="str">
        <f t="shared" si="58"/>
        <v>NO</v>
      </c>
    </row>
    <row r="1816" spans="1:38" x14ac:dyDescent="0.25">
      <c r="A1816" s="381" t="s">
        <v>3224</v>
      </c>
      <c r="B1816" s="382" t="s">
        <v>275</v>
      </c>
      <c r="C1816" s="382" t="s">
        <v>30</v>
      </c>
      <c r="D1816" s="382" t="s">
        <v>276</v>
      </c>
      <c r="E1816" s="382" t="s">
        <v>837</v>
      </c>
      <c r="F1816" s="383">
        <v>100</v>
      </c>
      <c r="G1816" s="383">
        <v>98</v>
      </c>
      <c r="H1816" s="383" t="s">
        <v>835</v>
      </c>
      <c r="I1816" s="383">
        <v>100</v>
      </c>
      <c r="J1816" s="383">
        <v>98</v>
      </c>
      <c r="K1816" s="383" t="s">
        <v>835</v>
      </c>
      <c r="L1816" s="385"/>
      <c r="M1816" s="383">
        <v>27</v>
      </c>
      <c r="N1816" s="383" t="s">
        <v>11</v>
      </c>
      <c r="O1816" s="385"/>
      <c r="P1816" s="385"/>
      <c r="Q1816" s="386" t="s">
        <v>11</v>
      </c>
      <c r="R1816" s="383"/>
      <c r="S1816" s="383">
        <v>73</v>
      </c>
      <c r="T1816" s="386" t="s">
        <v>11</v>
      </c>
      <c r="U1816" s="386"/>
      <c r="V1816" s="386">
        <v>71</v>
      </c>
      <c r="W1816" s="386" t="s">
        <v>11</v>
      </c>
      <c r="X1816" s="383"/>
      <c r="Y1816" s="383">
        <v>73</v>
      </c>
      <c r="Z1816" s="386" t="s">
        <v>11</v>
      </c>
      <c r="AA1816" s="386"/>
      <c r="AB1816" s="386">
        <v>70</v>
      </c>
      <c r="AC1816" s="386" t="s">
        <v>11</v>
      </c>
      <c r="AD1816" s="383" t="s">
        <v>33</v>
      </c>
      <c r="AE1816" s="383" t="s">
        <v>36</v>
      </c>
      <c r="AF1816" s="383">
        <v>79</v>
      </c>
      <c r="AG1816" s="383" t="s">
        <v>40</v>
      </c>
      <c r="AH1816" s="383" t="s">
        <v>36</v>
      </c>
      <c r="AI1816" s="383" t="s">
        <v>36</v>
      </c>
      <c r="AJ1816" s="383" t="s">
        <v>3554</v>
      </c>
      <c r="AK1816" s="384" t="str">
        <f t="shared" si="57"/>
        <v>NA</v>
      </c>
      <c r="AL1816" s="384" t="str">
        <f t="shared" si="58"/>
        <v>NA</v>
      </c>
    </row>
    <row r="1817" spans="1:38" x14ac:dyDescent="0.25">
      <c r="A1817" s="381" t="s">
        <v>3224</v>
      </c>
      <c r="B1817" s="382" t="s">
        <v>277</v>
      </c>
      <c r="C1817" s="382" t="s">
        <v>30</v>
      </c>
      <c r="D1817" s="382" t="s">
        <v>278</v>
      </c>
      <c r="E1817" s="382" t="s">
        <v>837</v>
      </c>
      <c r="F1817" s="383">
        <v>100</v>
      </c>
      <c r="G1817" s="383">
        <v>196</v>
      </c>
      <c r="H1817" s="383" t="s">
        <v>835</v>
      </c>
      <c r="I1817" s="383">
        <v>100</v>
      </c>
      <c r="J1817" s="383">
        <v>196</v>
      </c>
      <c r="K1817" s="383" t="s">
        <v>835</v>
      </c>
      <c r="L1817" s="385"/>
      <c r="M1817" s="383">
        <v>52</v>
      </c>
      <c r="N1817" s="383" t="s">
        <v>835</v>
      </c>
      <c r="O1817" s="385"/>
      <c r="P1817" s="385"/>
      <c r="Q1817" s="386" t="s">
        <v>11</v>
      </c>
      <c r="R1817" s="383">
        <v>84</v>
      </c>
      <c r="S1817" s="383">
        <v>158</v>
      </c>
      <c r="T1817" s="386" t="s">
        <v>34</v>
      </c>
      <c r="U1817" s="386">
        <v>86</v>
      </c>
      <c r="V1817" s="386">
        <v>148</v>
      </c>
      <c r="W1817" s="386" t="s">
        <v>11</v>
      </c>
      <c r="X1817" s="383">
        <v>84</v>
      </c>
      <c r="Y1817" s="383">
        <v>158</v>
      </c>
      <c r="Z1817" s="386" t="s">
        <v>34</v>
      </c>
      <c r="AA1817" s="386">
        <v>87</v>
      </c>
      <c r="AB1817" s="386">
        <v>148</v>
      </c>
      <c r="AC1817" s="386" t="s">
        <v>11</v>
      </c>
      <c r="AD1817" s="383" t="s">
        <v>33</v>
      </c>
      <c r="AE1817" s="383" t="s">
        <v>36</v>
      </c>
      <c r="AF1817" s="383">
        <v>97</v>
      </c>
      <c r="AG1817" s="383" t="s">
        <v>40</v>
      </c>
      <c r="AH1817" s="383" t="s">
        <v>36</v>
      </c>
      <c r="AI1817" s="383" t="s">
        <v>36</v>
      </c>
      <c r="AJ1817" s="383" t="s">
        <v>3554</v>
      </c>
      <c r="AK1817" s="384" t="str">
        <f t="shared" si="57"/>
        <v>Yes-AB</v>
      </c>
      <c r="AL1817" s="384" t="str">
        <f t="shared" si="58"/>
        <v>Yes-AB</v>
      </c>
    </row>
    <row r="1818" spans="1:38" x14ac:dyDescent="0.25">
      <c r="A1818" s="381" t="s">
        <v>3224</v>
      </c>
      <c r="B1818" s="382" t="s">
        <v>279</v>
      </c>
      <c r="C1818" s="382" t="s">
        <v>30</v>
      </c>
      <c r="D1818" s="382" t="s">
        <v>280</v>
      </c>
      <c r="E1818" s="382" t="s">
        <v>837</v>
      </c>
      <c r="F1818" s="383">
        <v>100</v>
      </c>
      <c r="G1818" s="383">
        <v>255</v>
      </c>
      <c r="H1818" s="383" t="s">
        <v>835</v>
      </c>
      <c r="I1818" s="383">
        <v>100</v>
      </c>
      <c r="J1818" s="383">
        <v>255</v>
      </c>
      <c r="K1818" s="383" t="s">
        <v>835</v>
      </c>
      <c r="L1818" s="385">
        <v>91</v>
      </c>
      <c r="M1818" s="383">
        <v>66</v>
      </c>
      <c r="N1818" s="383" t="s">
        <v>835</v>
      </c>
      <c r="O1818" s="385"/>
      <c r="P1818" s="385"/>
      <c r="Q1818" s="386" t="s">
        <v>11</v>
      </c>
      <c r="R1818" s="383">
        <v>56</v>
      </c>
      <c r="S1818" s="383">
        <v>214</v>
      </c>
      <c r="T1818" s="386" t="s">
        <v>36</v>
      </c>
      <c r="U1818" s="386">
        <v>64</v>
      </c>
      <c r="V1818" s="386">
        <v>214</v>
      </c>
      <c r="W1818" s="386" t="s">
        <v>834</v>
      </c>
      <c r="X1818" s="383">
        <v>62</v>
      </c>
      <c r="Y1818" s="383">
        <v>214</v>
      </c>
      <c r="Z1818" s="386" t="s">
        <v>36</v>
      </c>
      <c r="AA1818" s="386">
        <v>67</v>
      </c>
      <c r="AB1818" s="386">
        <v>214</v>
      </c>
      <c r="AC1818" s="386" t="s">
        <v>834</v>
      </c>
      <c r="AD1818" s="383" t="s">
        <v>33</v>
      </c>
      <c r="AE1818" s="383" t="s">
        <v>36</v>
      </c>
      <c r="AF1818" s="383">
        <v>79</v>
      </c>
      <c r="AG1818" s="383" t="s">
        <v>35</v>
      </c>
      <c r="AH1818" s="383" t="s">
        <v>34</v>
      </c>
      <c r="AI1818" s="383" t="s">
        <v>36</v>
      </c>
      <c r="AJ1818" s="383" t="s">
        <v>3554</v>
      </c>
      <c r="AK1818" s="384" t="str">
        <f t="shared" si="57"/>
        <v>NO</v>
      </c>
      <c r="AL1818" s="384" t="str">
        <f t="shared" si="58"/>
        <v>NO</v>
      </c>
    </row>
    <row r="1819" spans="1:38" x14ac:dyDescent="0.25">
      <c r="A1819" s="381" t="s">
        <v>3224</v>
      </c>
      <c r="B1819" s="382" t="s">
        <v>281</v>
      </c>
      <c r="C1819" s="382" t="s">
        <v>30</v>
      </c>
      <c r="D1819" s="382" t="s">
        <v>282</v>
      </c>
      <c r="E1819" s="382" t="s">
        <v>837</v>
      </c>
      <c r="F1819" s="383">
        <v>100</v>
      </c>
      <c r="G1819" s="383">
        <v>35</v>
      </c>
      <c r="H1819" s="383" t="s">
        <v>835</v>
      </c>
      <c r="I1819" s="383">
        <v>100</v>
      </c>
      <c r="J1819" s="383">
        <v>35</v>
      </c>
      <c r="K1819" s="383" t="s">
        <v>835</v>
      </c>
      <c r="L1819" s="385"/>
      <c r="M1819" s="383">
        <v>13</v>
      </c>
      <c r="N1819" s="383" t="s">
        <v>11</v>
      </c>
      <c r="O1819" s="385"/>
      <c r="P1819" s="385"/>
      <c r="Q1819" s="386" t="s">
        <v>11</v>
      </c>
      <c r="R1819" s="383"/>
      <c r="S1819" s="383">
        <v>27</v>
      </c>
      <c r="T1819" s="386" t="s">
        <v>11</v>
      </c>
      <c r="U1819" s="386"/>
      <c r="V1819" s="386">
        <v>27</v>
      </c>
      <c r="W1819" s="386" t="s">
        <v>11</v>
      </c>
      <c r="X1819" s="383"/>
      <c r="Y1819" s="383">
        <v>27</v>
      </c>
      <c r="Z1819" s="386" t="s">
        <v>11</v>
      </c>
      <c r="AA1819" s="386"/>
      <c r="AB1819" s="386">
        <v>27</v>
      </c>
      <c r="AC1819" s="386" t="s">
        <v>11</v>
      </c>
      <c r="AD1819" s="383" t="s">
        <v>57</v>
      </c>
      <c r="AE1819" s="383" t="s">
        <v>36</v>
      </c>
      <c r="AF1819" s="383">
        <v>95</v>
      </c>
      <c r="AG1819" s="383" t="s">
        <v>35</v>
      </c>
      <c r="AH1819" s="383" t="s">
        <v>34</v>
      </c>
      <c r="AI1819" s="383" t="s">
        <v>36</v>
      </c>
      <c r="AJ1819" s="383" t="s">
        <v>3554</v>
      </c>
      <c r="AK1819" s="384" t="str">
        <f t="shared" si="57"/>
        <v>NA</v>
      </c>
      <c r="AL1819" s="384" t="str">
        <f t="shared" si="58"/>
        <v>NA</v>
      </c>
    </row>
    <row r="1820" spans="1:38" x14ac:dyDescent="0.25">
      <c r="A1820" s="381" t="s">
        <v>3224</v>
      </c>
      <c r="B1820" s="382" t="s">
        <v>283</v>
      </c>
      <c r="C1820" s="382" t="s">
        <v>30</v>
      </c>
      <c r="D1820" s="382" t="s">
        <v>284</v>
      </c>
      <c r="E1820" s="382" t="s">
        <v>837</v>
      </c>
      <c r="F1820" s="383">
        <v>100</v>
      </c>
      <c r="G1820" s="383">
        <v>115</v>
      </c>
      <c r="H1820" s="383" t="s">
        <v>835</v>
      </c>
      <c r="I1820" s="383">
        <v>100</v>
      </c>
      <c r="J1820" s="383">
        <v>115</v>
      </c>
      <c r="K1820" s="383" t="s">
        <v>835</v>
      </c>
      <c r="L1820" s="385">
        <v>94</v>
      </c>
      <c r="M1820" s="383">
        <v>36</v>
      </c>
      <c r="N1820" s="383" t="s">
        <v>835</v>
      </c>
      <c r="O1820" s="385"/>
      <c r="P1820" s="385"/>
      <c r="Q1820" s="386" t="s">
        <v>11</v>
      </c>
      <c r="R1820" s="383">
        <v>50</v>
      </c>
      <c r="S1820" s="383">
        <v>103</v>
      </c>
      <c r="T1820" s="386" t="s">
        <v>36</v>
      </c>
      <c r="U1820" s="386">
        <v>57</v>
      </c>
      <c r="V1820" s="386">
        <v>103</v>
      </c>
      <c r="W1820" s="386" t="s">
        <v>834</v>
      </c>
      <c r="X1820" s="383">
        <v>71</v>
      </c>
      <c r="Y1820" s="383">
        <v>103</v>
      </c>
      <c r="Z1820" s="386" t="s">
        <v>36</v>
      </c>
      <c r="AA1820" s="386">
        <v>74</v>
      </c>
      <c r="AB1820" s="386">
        <v>103</v>
      </c>
      <c r="AC1820" s="386" t="s">
        <v>834</v>
      </c>
      <c r="AD1820" s="383" t="s">
        <v>33</v>
      </c>
      <c r="AE1820" s="383" t="s">
        <v>36</v>
      </c>
      <c r="AF1820" s="383">
        <v>82</v>
      </c>
      <c r="AG1820" s="383" t="s">
        <v>35</v>
      </c>
      <c r="AH1820" s="383" t="s">
        <v>34</v>
      </c>
      <c r="AI1820" s="383" t="s">
        <v>36</v>
      </c>
      <c r="AJ1820" s="383" t="s">
        <v>3554</v>
      </c>
      <c r="AK1820" s="384" t="str">
        <f t="shared" si="57"/>
        <v>NO</v>
      </c>
      <c r="AL1820" s="384" t="str">
        <f t="shared" si="58"/>
        <v>NO</v>
      </c>
    </row>
    <row r="1821" spans="1:38" x14ac:dyDescent="0.25">
      <c r="A1821" s="381" t="s">
        <v>3224</v>
      </c>
      <c r="B1821" s="382" t="s">
        <v>285</v>
      </c>
      <c r="C1821" s="382" t="s">
        <v>30</v>
      </c>
      <c r="D1821" s="382" t="s">
        <v>286</v>
      </c>
      <c r="E1821" s="382" t="s">
        <v>837</v>
      </c>
      <c r="F1821" s="383"/>
      <c r="G1821" s="383">
        <v>1</v>
      </c>
      <c r="H1821" s="383" t="s">
        <v>11</v>
      </c>
      <c r="I1821" s="383"/>
      <c r="J1821" s="383">
        <v>1</v>
      </c>
      <c r="K1821" s="383" t="s">
        <v>11</v>
      </c>
      <c r="L1821" s="385"/>
      <c r="M1821" s="383">
        <v>0</v>
      </c>
      <c r="N1821" s="383" t="s">
        <v>11</v>
      </c>
      <c r="O1821" s="385"/>
      <c r="P1821" s="385">
        <v>1</v>
      </c>
      <c r="Q1821" s="386" t="s">
        <v>11</v>
      </c>
      <c r="R1821" s="383"/>
      <c r="S1821" s="383">
        <v>0</v>
      </c>
      <c r="T1821" s="386" t="s">
        <v>11</v>
      </c>
      <c r="U1821" s="386"/>
      <c r="V1821" s="386">
        <v>0</v>
      </c>
      <c r="W1821" s="386" t="s">
        <v>11</v>
      </c>
      <c r="X1821" s="383"/>
      <c r="Y1821" s="383">
        <v>0</v>
      </c>
      <c r="Z1821" s="386" t="s">
        <v>11</v>
      </c>
      <c r="AA1821" s="386"/>
      <c r="AB1821" s="386">
        <v>0</v>
      </c>
      <c r="AC1821" s="386" t="s">
        <v>11</v>
      </c>
      <c r="AD1821" s="383"/>
      <c r="AE1821" s="383" t="s">
        <v>36</v>
      </c>
      <c r="AF1821" s="383">
        <v>77</v>
      </c>
      <c r="AG1821" s="383" t="s">
        <v>40</v>
      </c>
      <c r="AH1821" s="383" t="s">
        <v>34</v>
      </c>
      <c r="AI1821" s="383" t="s">
        <v>36</v>
      </c>
      <c r="AJ1821" s="383" t="s">
        <v>3554</v>
      </c>
      <c r="AK1821" s="384" t="str">
        <f t="shared" si="57"/>
        <v>NA</v>
      </c>
      <c r="AL1821" s="384" t="str">
        <f t="shared" si="58"/>
        <v>NA</v>
      </c>
    </row>
    <row r="1822" spans="1:38" x14ac:dyDescent="0.25">
      <c r="A1822" s="381" t="s">
        <v>3224</v>
      </c>
      <c r="B1822" s="382" t="s">
        <v>287</v>
      </c>
      <c r="C1822" s="382" t="s">
        <v>30</v>
      </c>
      <c r="D1822" s="382" t="s">
        <v>288</v>
      </c>
      <c r="E1822" s="382" t="s">
        <v>837</v>
      </c>
      <c r="F1822" s="383"/>
      <c r="G1822" s="383">
        <v>12</v>
      </c>
      <c r="H1822" s="383" t="s">
        <v>11</v>
      </c>
      <c r="I1822" s="383"/>
      <c r="J1822" s="383">
        <v>12</v>
      </c>
      <c r="K1822" s="383" t="s">
        <v>11</v>
      </c>
      <c r="L1822" s="385"/>
      <c r="M1822" s="383">
        <v>4</v>
      </c>
      <c r="N1822" s="383" t="s">
        <v>11</v>
      </c>
      <c r="O1822" s="385"/>
      <c r="P1822" s="385"/>
      <c r="Q1822" s="386" t="s">
        <v>11</v>
      </c>
      <c r="R1822" s="383"/>
      <c r="S1822" s="383">
        <v>10</v>
      </c>
      <c r="T1822" s="386" t="s">
        <v>11</v>
      </c>
      <c r="U1822" s="386"/>
      <c r="V1822" s="386">
        <v>7</v>
      </c>
      <c r="W1822" s="386" t="s">
        <v>11</v>
      </c>
      <c r="X1822" s="383"/>
      <c r="Y1822" s="383">
        <v>10</v>
      </c>
      <c r="Z1822" s="386" t="s">
        <v>11</v>
      </c>
      <c r="AA1822" s="386"/>
      <c r="AB1822" s="386">
        <v>7</v>
      </c>
      <c r="AC1822" s="386" t="s">
        <v>11</v>
      </c>
      <c r="AD1822" s="383" t="s">
        <v>33</v>
      </c>
      <c r="AE1822" s="383" t="s">
        <v>36</v>
      </c>
      <c r="AF1822" s="383">
        <v>97</v>
      </c>
      <c r="AG1822" s="383" t="s">
        <v>40</v>
      </c>
      <c r="AH1822" s="383" t="s">
        <v>36</v>
      </c>
      <c r="AI1822" s="383" t="s">
        <v>36</v>
      </c>
      <c r="AJ1822" s="383" t="s">
        <v>3554</v>
      </c>
      <c r="AK1822" s="384" t="str">
        <f t="shared" si="57"/>
        <v>NA</v>
      </c>
      <c r="AL1822" s="384" t="str">
        <f t="shared" si="58"/>
        <v>NA</v>
      </c>
    </row>
    <row r="1823" spans="1:38" x14ac:dyDescent="0.25">
      <c r="A1823" s="381" t="s">
        <v>3224</v>
      </c>
      <c r="B1823" s="382" t="s">
        <v>289</v>
      </c>
      <c r="C1823" s="382" t="s">
        <v>30</v>
      </c>
      <c r="D1823" s="382" t="s">
        <v>290</v>
      </c>
      <c r="E1823" s="382" t="s">
        <v>837</v>
      </c>
      <c r="F1823" s="383">
        <v>100</v>
      </c>
      <c r="G1823" s="383">
        <v>121</v>
      </c>
      <c r="H1823" s="383" t="s">
        <v>835</v>
      </c>
      <c r="I1823" s="383">
        <v>100</v>
      </c>
      <c r="J1823" s="383">
        <v>121</v>
      </c>
      <c r="K1823" s="383" t="s">
        <v>835</v>
      </c>
      <c r="L1823" s="385"/>
      <c r="M1823" s="383">
        <v>43</v>
      </c>
      <c r="N1823" s="383" t="s">
        <v>835</v>
      </c>
      <c r="O1823" s="385"/>
      <c r="P1823" s="385"/>
      <c r="Q1823" s="386" t="s">
        <v>11</v>
      </c>
      <c r="R1823" s="383">
        <v>75</v>
      </c>
      <c r="S1823" s="383">
        <v>111</v>
      </c>
      <c r="T1823" s="386" t="s">
        <v>34</v>
      </c>
      <c r="U1823" s="386">
        <v>79</v>
      </c>
      <c r="V1823" s="386">
        <v>109</v>
      </c>
      <c r="W1823" s="386" t="s">
        <v>835</v>
      </c>
      <c r="X1823" s="383">
        <v>77</v>
      </c>
      <c r="Y1823" s="383">
        <v>111</v>
      </c>
      <c r="Z1823" s="386" t="s">
        <v>36</v>
      </c>
      <c r="AA1823" s="386">
        <v>76</v>
      </c>
      <c r="AB1823" s="386">
        <v>109</v>
      </c>
      <c r="AC1823" s="386" t="s">
        <v>834</v>
      </c>
      <c r="AD1823" s="383" t="s">
        <v>33</v>
      </c>
      <c r="AE1823" s="383" t="s">
        <v>36</v>
      </c>
      <c r="AF1823" s="383">
        <v>97</v>
      </c>
      <c r="AG1823" s="383" t="s">
        <v>35</v>
      </c>
      <c r="AH1823" s="383" t="s">
        <v>36</v>
      </c>
      <c r="AI1823" s="383" t="s">
        <v>36</v>
      </c>
      <c r="AJ1823" s="383" t="s">
        <v>3554</v>
      </c>
      <c r="AK1823" s="384" t="str">
        <f t="shared" si="57"/>
        <v>Yes-GM</v>
      </c>
      <c r="AL1823" s="384" t="str">
        <f t="shared" si="58"/>
        <v>NO</v>
      </c>
    </row>
    <row r="1824" spans="1:38" x14ac:dyDescent="0.25">
      <c r="A1824" s="381" t="s">
        <v>3224</v>
      </c>
      <c r="B1824" s="382" t="s">
        <v>291</v>
      </c>
      <c r="C1824" s="382" t="s">
        <v>30</v>
      </c>
      <c r="D1824" s="382" t="s">
        <v>292</v>
      </c>
      <c r="E1824" s="382" t="s">
        <v>837</v>
      </c>
      <c r="F1824" s="383">
        <v>100</v>
      </c>
      <c r="G1824" s="383">
        <v>133</v>
      </c>
      <c r="H1824" s="383" t="s">
        <v>835</v>
      </c>
      <c r="I1824" s="383">
        <v>100</v>
      </c>
      <c r="J1824" s="383">
        <v>133</v>
      </c>
      <c r="K1824" s="383" t="s">
        <v>835</v>
      </c>
      <c r="L1824" s="385"/>
      <c r="M1824" s="383">
        <v>27</v>
      </c>
      <c r="N1824" s="383" t="s">
        <v>11</v>
      </c>
      <c r="O1824" s="385"/>
      <c r="P1824" s="385"/>
      <c r="Q1824" s="386" t="s">
        <v>11</v>
      </c>
      <c r="R1824" s="383">
        <v>44</v>
      </c>
      <c r="S1824" s="383">
        <v>119</v>
      </c>
      <c r="T1824" s="386" t="s">
        <v>34</v>
      </c>
      <c r="U1824" s="386">
        <v>50</v>
      </c>
      <c r="V1824" s="386">
        <v>119</v>
      </c>
      <c r="W1824" s="386" t="s">
        <v>11</v>
      </c>
      <c r="X1824" s="383">
        <v>63</v>
      </c>
      <c r="Y1824" s="383">
        <v>119</v>
      </c>
      <c r="Z1824" s="386" t="s">
        <v>34</v>
      </c>
      <c r="AA1824" s="386">
        <v>69</v>
      </c>
      <c r="AB1824" s="386">
        <v>119</v>
      </c>
      <c r="AC1824" s="386" t="s">
        <v>11</v>
      </c>
      <c r="AD1824" s="383" t="s">
        <v>57</v>
      </c>
      <c r="AE1824" s="383" t="s">
        <v>36</v>
      </c>
      <c r="AF1824" s="383">
        <v>82</v>
      </c>
      <c r="AG1824" s="383" t="s">
        <v>40</v>
      </c>
      <c r="AH1824" s="383" t="s">
        <v>34</v>
      </c>
      <c r="AI1824" s="383" t="s">
        <v>36</v>
      </c>
      <c r="AJ1824" s="383" t="s">
        <v>3554</v>
      </c>
      <c r="AK1824" s="384" t="str">
        <f t="shared" si="57"/>
        <v>Yes-SH</v>
      </c>
      <c r="AL1824" s="384" t="str">
        <f t="shared" si="58"/>
        <v>Yes-SH</v>
      </c>
    </row>
    <row r="1825" spans="1:38" x14ac:dyDescent="0.25">
      <c r="A1825" s="381" t="s">
        <v>3224</v>
      </c>
      <c r="B1825" s="382" t="s">
        <v>293</v>
      </c>
      <c r="C1825" s="382" t="s">
        <v>30</v>
      </c>
      <c r="D1825" s="382" t="s">
        <v>294</v>
      </c>
      <c r="E1825" s="382" t="s">
        <v>837</v>
      </c>
      <c r="F1825" s="383">
        <v>100</v>
      </c>
      <c r="G1825" s="383">
        <v>149</v>
      </c>
      <c r="H1825" s="383" t="s">
        <v>835</v>
      </c>
      <c r="I1825" s="383">
        <v>99</v>
      </c>
      <c r="J1825" s="383">
        <v>148</v>
      </c>
      <c r="K1825" s="383" t="s">
        <v>835</v>
      </c>
      <c r="L1825" s="385">
        <v>94</v>
      </c>
      <c r="M1825" s="383">
        <v>51</v>
      </c>
      <c r="N1825" s="383" t="s">
        <v>835</v>
      </c>
      <c r="O1825" s="385"/>
      <c r="P1825" s="385"/>
      <c r="Q1825" s="386" t="s">
        <v>11</v>
      </c>
      <c r="R1825" s="383">
        <v>47</v>
      </c>
      <c r="S1825" s="383">
        <v>122</v>
      </c>
      <c r="T1825" s="386" t="s">
        <v>36</v>
      </c>
      <c r="U1825" s="386">
        <v>54</v>
      </c>
      <c r="V1825" s="386">
        <v>118</v>
      </c>
      <c r="W1825" s="386" t="s">
        <v>834</v>
      </c>
      <c r="X1825" s="383">
        <v>57</v>
      </c>
      <c r="Y1825" s="383">
        <v>122</v>
      </c>
      <c r="Z1825" s="386" t="s">
        <v>34</v>
      </c>
      <c r="AA1825" s="386">
        <v>59</v>
      </c>
      <c r="AB1825" s="386">
        <v>119</v>
      </c>
      <c r="AC1825" s="386" t="s">
        <v>11</v>
      </c>
      <c r="AD1825" s="383" t="s">
        <v>33</v>
      </c>
      <c r="AE1825" s="383" t="s">
        <v>36</v>
      </c>
      <c r="AF1825" s="383">
        <v>90</v>
      </c>
      <c r="AG1825" s="383" t="s">
        <v>40</v>
      </c>
      <c r="AH1825" s="383" t="s">
        <v>34</v>
      </c>
      <c r="AI1825" s="383" t="s">
        <v>36</v>
      </c>
      <c r="AJ1825" s="383" t="s">
        <v>3554</v>
      </c>
      <c r="AK1825" s="384" t="str">
        <f t="shared" si="57"/>
        <v>NO</v>
      </c>
      <c r="AL1825" s="384" t="str">
        <f t="shared" si="58"/>
        <v>Yes-SH</v>
      </c>
    </row>
    <row r="1826" spans="1:38" x14ac:dyDescent="0.25">
      <c r="A1826" s="381" t="s">
        <v>3224</v>
      </c>
      <c r="B1826" s="382" t="s">
        <v>295</v>
      </c>
      <c r="C1826" s="382" t="s">
        <v>30</v>
      </c>
      <c r="D1826" s="382" t="s">
        <v>296</v>
      </c>
      <c r="E1826" s="382" t="s">
        <v>837</v>
      </c>
      <c r="F1826" s="383">
        <v>100</v>
      </c>
      <c r="G1826" s="383">
        <v>174</v>
      </c>
      <c r="H1826" s="383" t="s">
        <v>835</v>
      </c>
      <c r="I1826" s="383">
        <v>100</v>
      </c>
      <c r="J1826" s="383">
        <v>174</v>
      </c>
      <c r="K1826" s="383" t="s">
        <v>835</v>
      </c>
      <c r="L1826" s="385">
        <v>94</v>
      </c>
      <c r="M1826" s="383">
        <v>51</v>
      </c>
      <c r="N1826" s="383" t="s">
        <v>835</v>
      </c>
      <c r="O1826" s="385"/>
      <c r="P1826" s="385"/>
      <c r="Q1826" s="386" t="s">
        <v>11</v>
      </c>
      <c r="R1826" s="383">
        <v>30</v>
      </c>
      <c r="S1826" s="383">
        <v>158</v>
      </c>
      <c r="T1826" s="386" t="s">
        <v>36</v>
      </c>
      <c r="U1826" s="386">
        <v>44</v>
      </c>
      <c r="V1826" s="386">
        <v>158</v>
      </c>
      <c r="W1826" s="386" t="s">
        <v>834</v>
      </c>
      <c r="X1826" s="383">
        <v>53</v>
      </c>
      <c r="Y1826" s="383">
        <v>158</v>
      </c>
      <c r="Z1826" s="386" t="s">
        <v>36</v>
      </c>
      <c r="AA1826" s="386">
        <v>50</v>
      </c>
      <c r="AB1826" s="386">
        <v>158</v>
      </c>
      <c r="AC1826" s="386" t="s">
        <v>834</v>
      </c>
      <c r="AD1826" s="383" t="s">
        <v>46</v>
      </c>
      <c r="AE1826" s="383" t="s">
        <v>36</v>
      </c>
      <c r="AF1826" s="383">
        <v>72</v>
      </c>
      <c r="AG1826" s="383" t="s">
        <v>35</v>
      </c>
      <c r="AH1826" s="383" t="s">
        <v>34</v>
      </c>
      <c r="AI1826" s="383" t="s">
        <v>36</v>
      </c>
      <c r="AJ1826" s="383" t="s">
        <v>3554</v>
      </c>
      <c r="AK1826" s="384" t="str">
        <f t="shared" si="57"/>
        <v>NO</v>
      </c>
      <c r="AL1826" s="384" t="str">
        <f t="shared" si="58"/>
        <v>NO</v>
      </c>
    </row>
    <row r="1827" spans="1:38" x14ac:dyDescent="0.25">
      <c r="A1827" s="381" t="s">
        <v>3224</v>
      </c>
      <c r="B1827" s="382" t="s">
        <v>297</v>
      </c>
      <c r="C1827" s="382" t="s">
        <v>30</v>
      </c>
      <c r="D1827" s="382" t="s">
        <v>298</v>
      </c>
      <c r="E1827" s="382" t="s">
        <v>837</v>
      </c>
      <c r="F1827" s="383"/>
      <c r="G1827" s="383">
        <v>1</v>
      </c>
      <c r="H1827" s="383" t="s">
        <v>11</v>
      </c>
      <c r="I1827" s="383"/>
      <c r="J1827" s="383">
        <v>1</v>
      </c>
      <c r="K1827" s="383" t="s">
        <v>11</v>
      </c>
      <c r="L1827" s="385"/>
      <c r="M1827" s="383">
        <v>0</v>
      </c>
      <c r="N1827" s="383" t="s">
        <v>11</v>
      </c>
      <c r="O1827" s="385"/>
      <c r="P1827" s="385"/>
      <c r="Q1827" s="386" t="s">
        <v>11</v>
      </c>
      <c r="R1827" s="383"/>
      <c r="S1827" s="383">
        <v>1</v>
      </c>
      <c r="T1827" s="386" t="s">
        <v>11</v>
      </c>
      <c r="U1827" s="386"/>
      <c r="V1827" s="386">
        <v>1</v>
      </c>
      <c r="W1827" s="386" t="s">
        <v>11</v>
      </c>
      <c r="X1827" s="383"/>
      <c r="Y1827" s="383">
        <v>1</v>
      </c>
      <c r="Z1827" s="386" t="s">
        <v>11</v>
      </c>
      <c r="AA1827" s="386"/>
      <c r="AB1827" s="386">
        <v>1</v>
      </c>
      <c r="AC1827" s="386" t="s">
        <v>11</v>
      </c>
      <c r="AD1827" s="383" t="s">
        <v>57</v>
      </c>
      <c r="AE1827" s="383" t="s">
        <v>36</v>
      </c>
      <c r="AF1827" s="383">
        <v>85</v>
      </c>
      <c r="AG1827" s="383" t="s">
        <v>35</v>
      </c>
      <c r="AH1827" s="383" t="s">
        <v>34</v>
      </c>
      <c r="AI1827" s="383" t="s">
        <v>36</v>
      </c>
      <c r="AJ1827" s="383" t="s">
        <v>3554</v>
      </c>
      <c r="AK1827" s="384" t="str">
        <f t="shared" si="57"/>
        <v>NA</v>
      </c>
      <c r="AL1827" s="384" t="str">
        <f t="shared" si="58"/>
        <v>NA</v>
      </c>
    </row>
    <row r="1828" spans="1:38" x14ac:dyDescent="0.25">
      <c r="A1828" s="381" t="s">
        <v>3224</v>
      </c>
      <c r="B1828" s="382" t="s">
        <v>299</v>
      </c>
      <c r="C1828" s="382" t="s">
        <v>30</v>
      </c>
      <c r="D1828" s="382" t="s">
        <v>2240</v>
      </c>
      <c r="E1828" s="382" t="s">
        <v>837</v>
      </c>
      <c r="F1828" s="383">
        <v>99</v>
      </c>
      <c r="G1828" s="383">
        <v>91</v>
      </c>
      <c r="H1828" s="383" t="s">
        <v>835</v>
      </c>
      <c r="I1828" s="383">
        <v>100</v>
      </c>
      <c r="J1828" s="383">
        <v>92</v>
      </c>
      <c r="K1828" s="383" t="s">
        <v>835</v>
      </c>
      <c r="L1828" s="385"/>
      <c r="M1828" s="383">
        <v>24</v>
      </c>
      <c r="N1828" s="383" t="s">
        <v>11</v>
      </c>
      <c r="O1828" s="385"/>
      <c r="P1828" s="385"/>
      <c r="Q1828" s="386" t="s">
        <v>11</v>
      </c>
      <c r="R1828" s="383">
        <v>32</v>
      </c>
      <c r="S1828" s="383">
        <v>81</v>
      </c>
      <c r="T1828" s="386" t="s">
        <v>36</v>
      </c>
      <c r="U1828" s="386">
        <v>44</v>
      </c>
      <c r="V1828" s="386">
        <v>80</v>
      </c>
      <c r="W1828" s="386" t="s">
        <v>834</v>
      </c>
      <c r="X1828" s="383">
        <v>60</v>
      </c>
      <c r="Y1828" s="383">
        <v>82</v>
      </c>
      <c r="Z1828" s="386" t="s">
        <v>34</v>
      </c>
      <c r="AA1828" s="386">
        <v>68</v>
      </c>
      <c r="AB1828" s="386">
        <v>81</v>
      </c>
      <c r="AC1828" s="386" t="s">
        <v>11</v>
      </c>
      <c r="AD1828" s="383" t="s">
        <v>57</v>
      </c>
      <c r="AE1828" s="383" t="s">
        <v>36</v>
      </c>
      <c r="AF1828" s="383">
        <v>90</v>
      </c>
      <c r="AG1828" s="383" t="s">
        <v>35</v>
      </c>
      <c r="AH1828" s="383" t="s">
        <v>34</v>
      </c>
      <c r="AI1828" s="383" t="s">
        <v>36</v>
      </c>
      <c r="AJ1828" s="383" t="s">
        <v>3554</v>
      </c>
      <c r="AK1828" s="384" t="str">
        <f t="shared" si="57"/>
        <v>NO</v>
      </c>
      <c r="AL1828" s="384" t="str">
        <f t="shared" si="58"/>
        <v>Yes-SH</v>
      </c>
    </row>
    <row r="1829" spans="1:38" x14ac:dyDescent="0.25">
      <c r="A1829" s="381" t="s">
        <v>3224</v>
      </c>
      <c r="B1829" s="382" t="s">
        <v>2315</v>
      </c>
      <c r="C1829" s="382" t="s">
        <v>30</v>
      </c>
      <c r="D1829" s="382" t="s">
        <v>2316</v>
      </c>
      <c r="E1829" s="382" t="s">
        <v>837</v>
      </c>
      <c r="F1829" s="383"/>
      <c r="G1829" s="383">
        <v>13</v>
      </c>
      <c r="H1829" s="383" t="s">
        <v>11</v>
      </c>
      <c r="I1829" s="383"/>
      <c r="J1829" s="383">
        <v>13</v>
      </c>
      <c r="K1829" s="383" t="s">
        <v>11</v>
      </c>
      <c r="L1829" s="385"/>
      <c r="M1829" s="383">
        <v>2</v>
      </c>
      <c r="N1829" s="383" t="s">
        <v>11</v>
      </c>
      <c r="O1829" s="385"/>
      <c r="P1829" s="385"/>
      <c r="Q1829" s="386" t="s">
        <v>11</v>
      </c>
      <c r="R1829" s="383"/>
      <c r="S1829" s="383">
        <v>10</v>
      </c>
      <c r="T1829" s="386" t="s">
        <v>11</v>
      </c>
      <c r="U1829" s="386"/>
      <c r="V1829" s="386">
        <v>9</v>
      </c>
      <c r="W1829" s="386" t="s">
        <v>11</v>
      </c>
      <c r="X1829" s="383"/>
      <c r="Y1829" s="383">
        <v>10</v>
      </c>
      <c r="Z1829" s="386" t="s">
        <v>11</v>
      </c>
      <c r="AA1829" s="386"/>
      <c r="AB1829" s="386">
        <v>9</v>
      </c>
      <c r="AC1829" s="386" t="s">
        <v>11</v>
      </c>
      <c r="AD1829" s="383" t="s">
        <v>214</v>
      </c>
      <c r="AE1829" s="383" t="s">
        <v>36</v>
      </c>
      <c r="AF1829" s="383">
        <v>82</v>
      </c>
      <c r="AG1829" s="383" t="s">
        <v>35</v>
      </c>
      <c r="AH1829" s="383" t="s">
        <v>36</v>
      </c>
      <c r="AI1829" s="383" t="s">
        <v>34</v>
      </c>
      <c r="AJ1829" s="383" t="s">
        <v>3554</v>
      </c>
      <c r="AK1829" s="384" t="str">
        <f t="shared" si="57"/>
        <v>NA</v>
      </c>
      <c r="AL1829" s="384" t="str">
        <f t="shared" si="58"/>
        <v>NA</v>
      </c>
    </row>
    <row r="1830" spans="1:38" x14ac:dyDescent="0.25">
      <c r="A1830" s="381" t="s">
        <v>3224</v>
      </c>
      <c r="B1830" s="382" t="s">
        <v>300</v>
      </c>
      <c r="C1830" s="382" t="s">
        <v>30</v>
      </c>
      <c r="D1830" s="382" t="s">
        <v>301</v>
      </c>
      <c r="E1830" s="382" t="s">
        <v>837</v>
      </c>
      <c r="F1830" s="383">
        <v>100</v>
      </c>
      <c r="G1830" s="383">
        <v>104</v>
      </c>
      <c r="H1830" s="383" t="s">
        <v>835</v>
      </c>
      <c r="I1830" s="383">
        <v>100</v>
      </c>
      <c r="J1830" s="383">
        <v>104</v>
      </c>
      <c r="K1830" s="383" t="s">
        <v>835</v>
      </c>
      <c r="L1830" s="385"/>
      <c r="M1830" s="383">
        <v>26</v>
      </c>
      <c r="N1830" s="383" t="s">
        <v>11</v>
      </c>
      <c r="O1830" s="385"/>
      <c r="P1830" s="385"/>
      <c r="Q1830" s="386" t="s">
        <v>11</v>
      </c>
      <c r="R1830" s="383">
        <v>87</v>
      </c>
      <c r="S1830" s="383">
        <v>101</v>
      </c>
      <c r="T1830" s="386" t="s">
        <v>34</v>
      </c>
      <c r="U1830" s="386">
        <v>88</v>
      </c>
      <c r="V1830" s="386">
        <v>101</v>
      </c>
      <c r="W1830" s="386" t="s">
        <v>11</v>
      </c>
      <c r="X1830" s="383">
        <v>90</v>
      </c>
      <c r="Y1830" s="383">
        <v>101</v>
      </c>
      <c r="Z1830" s="386" t="s">
        <v>34</v>
      </c>
      <c r="AA1830" s="386">
        <v>83</v>
      </c>
      <c r="AB1830" s="386">
        <v>101</v>
      </c>
      <c r="AC1830" s="386" t="s">
        <v>11</v>
      </c>
      <c r="AD1830" s="383" t="s">
        <v>33</v>
      </c>
      <c r="AE1830" s="383" t="s">
        <v>34</v>
      </c>
      <c r="AF1830" s="383">
        <v>100</v>
      </c>
      <c r="AG1830" s="383" t="s">
        <v>35</v>
      </c>
      <c r="AH1830" s="383" t="s">
        <v>36</v>
      </c>
      <c r="AI1830" s="383" t="s">
        <v>34</v>
      </c>
      <c r="AJ1830" s="383" t="s">
        <v>3554</v>
      </c>
      <c r="AK1830" s="384" t="str">
        <f t="shared" si="57"/>
        <v>Yes-AB</v>
      </c>
      <c r="AL1830" s="384" t="str">
        <f t="shared" si="58"/>
        <v>Yes-AB</v>
      </c>
    </row>
    <row r="1831" spans="1:38" x14ac:dyDescent="0.25">
      <c r="A1831" s="381" t="s">
        <v>3224</v>
      </c>
      <c r="B1831" s="382" t="s">
        <v>302</v>
      </c>
      <c r="C1831" s="382" t="s">
        <v>30</v>
      </c>
      <c r="D1831" s="382" t="s">
        <v>303</v>
      </c>
      <c r="E1831" s="382" t="s">
        <v>837</v>
      </c>
      <c r="F1831" s="383"/>
      <c r="G1831" s="383">
        <v>14</v>
      </c>
      <c r="H1831" s="383" t="s">
        <v>11</v>
      </c>
      <c r="I1831" s="383"/>
      <c r="J1831" s="383">
        <v>14</v>
      </c>
      <c r="K1831" s="383" t="s">
        <v>11</v>
      </c>
      <c r="L1831" s="385"/>
      <c r="M1831" s="383">
        <v>7</v>
      </c>
      <c r="N1831" s="383" t="s">
        <v>11</v>
      </c>
      <c r="O1831" s="385"/>
      <c r="P1831" s="385"/>
      <c r="Q1831" s="386" t="s">
        <v>11</v>
      </c>
      <c r="R1831" s="383"/>
      <c r="S1831" s="383">
        <v>12</v>
      </c>
      <c r="T1831" s="386" t="s">
        <v>11</v>
      </c>
      <c r="U1831" s="386"/>
      <c r="V1831" s="386">
        <v>12</v>
      </c>
      <c r="W1831" s="386" t="s">
        <v>11</v>
      </c>
      <c r="X1831" s="383"/>
      <c r="Y1831" s="383">
        <v>12</v>
      </c>
      <c r="Z1831" s="386" t="s">
        <v>11</v>
      </c>
      <c r="AA1831" s="386"/>
      <c r="AB1831" s="386">
        <v>12</v>
      </c>
      <c r="AC1831" s="386" t="s">
        <v>11</v>
      </c>
      <c r="AD1831" s="383" t="s">
        <v>57</v>
      </c>
      <c r="AE1831" s="383" t="s">
        <v>36</v>
      </c>
      <c r="AF1831" s="383">
        <v>79</v>
      </c>
      <c r="AG1831" s="383" t="s">
        <v>35</v>
      </c>
      <c r="AH1831" s="383" t="s">
        <v>34</v>
      </c>
      <c r="AI1831" s="383" t="s">
        <v>36</v>
      </c>
      <c r="AJ1831" s="383" t="s">
        <v>3554</v>
      </c>
      <c r="AK1831" s="384" t="str">
        <f t="shared" si="57"/>
        <v>NA</v>
      </c>
      <c r="AL1831" s="384" t="str">
        <f t="shared" si="58"/>
        <v>NA</v>
      </c>
    </row>
    <row r="1832" spans="1:38" x14ac:dyDescent="0.25">
      <c r="A1832" s="381" t="s">
        <v>3224</v>
      </c>
      <c r="B1832" s="382" t="s">
        <v>304</v>
      </c>
      <c r="C1832" s="382" t="s">
        <v>30</v>
      </c>
      <c r="D1832" s="382" t="s">
        <v>305</v>
      </c>
      <c r="E1832" s="382" t="s">
        <v>837</v>
      </c>
      <c r="F1832" s="383">
        <v>100</v>
      </c>
      <c r="G1832" s="383">
        <v>83</v>
      </c>
      <c r="H1832" s="383" t="s">
        <v>835</v>
      </c>
      <c r="I1832" s="383">
        <v>100</v>
      </c>
      <c r="J1832" s="383">
        <v>83</v>
      </c>
      <c r="K1832" s="383" t="s">
        <v>835</v>
      </c>
      <c r="L1832" s="385"/>
      <c r="M1832" s="383">
        <v>28</v>
      </c>
      <c r="N1832" s="383" t="s">
        <v>11</v>
      </c>
      <c r="O1832" s="385"/>
      <c r="P1832" s="385"/>
      <c r="Q1832" s="386" t="s">
        <v>11</v>
      </c>
      <c r="R1832" s="383">
        <v>59</v>
      </c>
      <c r="S1832" s="383">
        <v>66</v>
      </c>
      <c r="T1832" s="386" t="s">
        <v>36</v>
      </c>
      <c r="U1832" s="386">
        <v>59</v>
      </c>
      <c r="V1832" s="386">
        <v>66</v>
      </c>
      <c r="W1832" s="386" t="s">
        <v>834</v>
      </c>
      <c r="X1832" s="383">
        <v>65</v>
      </c>
      <c r="Y1832" s="383">
        <v>66</v>
      </c>
      <c r="Z1832" s="386" t="s">
        <v>36</v>
      </c>
      <c r="AA1832" s="386">
        <v>61</v>
      </c>
      <c r="AB1832" s="386">
        <v>66</v>
      </c>
      <c r="AC1832" s="386" t="s">
        <v>834</v>
      </c>
      <c r="AD1832" s="383" t="s">
        <v>57</v>
      </c>
      <c r="AE1832" s="383" t="s">
        <v>36</v>
      </c>
      <c r="AF1832" s="383">
        <v>79</v>
      </c>
      <c r="AG1832" s="383" t="s">
        <v>35</v>
      </c>
      <c r="AH1832" s="383" t="s">
        <v>34</v>
      </c>
      <c r="AI1832" s="383" t="s">
        <v>36</v>
      </c>
      <c r="AJ1832" s="383" t="s">
        <v>3554</v>
      </c>
      <c r="AK1832" s="384" t="str">
        <f t="shared" si="57"/>
        <v>NO</v>
      </c>
      <c r="AL1832" s="384" t="str">
        <f t="shared" si="58"/>
        <v>NO</v>
      </c>
    </row>
    <row r="1833" spans="1:38" x14ac:dyDescent="0.25">
      <c r="A1833" s="381" t="s">
        <v>3224</v>
      </c>
      <c r="B1833" s="382" t="s">
        <v>306</v>
      </c>
      <c r="C1833" s="382" t="s">
        <v>30</v>
      </c>
      <c r="D1833" s="382" t="s">
        <v>307</v>
      </c>
      <c r="E1833" s="382" t="s">
        <v>837</v>
      </c>
      <c r="F1833" s="383">
        <v>100</v>
      </c>
      <c r="G1833" s="383">
        <v>40</v>
      </c>
      <c r="H1833" s="383" t="s">
        <v>835</v>
      </c>
      <c r="I1833" s="383">
        <v>100</v>
      </c>
      <c r="J1833" s="383">
        <v>40</v>
      </c>
      <c r="K1833" s="383" t="s">
        <v>835</v>
      </c>
      <c r="L1833" s="385"/>
      <c r="M1833" s="383">
        <v>19</v>
      </c>
      <c r="N1833" s="383" t="s">
        <v>11</v>
      </c>
      <c r="O1833" s="385"/>
      <c r="P1833" s="385"/>
      <c r="Q1833" s="386" t="s">
        <v>11</v>
      </c>
      <c r="R1833" s="383">
        <v>56</v>
      </c>
      <c r="S1833" s="383">
        <v>34</v>
      </c>
      <c r="T1833" s="386" t="s">
        <v>36</v>
      </c>
      <c r="U1833" s="386">
        <v>71</v>
      </c>
      <c r="V1833" s="386">
        <v>34</v>
      </c>
      <c r="W1833" s="386" t="s">
        <v>834</v>
      </c>
      <c r="X1833" s="383">
        <v>68</v>
      </c>
      <c r="Y1833" s="383">
        <v>34</v>
      </c>
      <c r="Z1833" s="386" t="s">
        <v>36</v>
      </c>
      <c r="AA1833" s="386">
        <v>71</v>
      </c>
      <c r="AB1833" s="386">
        <v>34</v>
      </c>
      <c r="AC1833" s="386" t="s">
        <v>834</v>
      </c>
      <c r="AD1833" s="383" t="s">
        <v>33</v>
      </c>
      <c r="AE1833" s="383" t="s">
        <v>36</v>
      </c>
      <c r="AF1833" s="383">
        <v>82</v>
      </c>
      <c r="AG1833" s="383" t="s">
        <v>35</v>
      </c>
      <c r="AH1833" s="383" t="s">
        <v>36</v>
      </c>
      <c r="AI1833" s="383" t="s">
        <v>36</v>
      </c>
      <c r="AJ1833" s="383" t="s">
        <v>3554</v>
      </c>
      <c r="AK1833" s="384" t="str">
        <f t="shared" si="57"/>
        <v>NO</v>
      </c>
      <c r="AL1833" s="384" t="str">
        <f t="shared" si="58"/>
        <v>NO</v>
      </c>
    </row>
    <row r="1834" spans="1:38" x14ac:dyDescent="0.25">
      <c r="A1834" s="381" t="s">
        <v>3224</v>
      </c>
      <c r="B1834" s="382" t="s">
        <v>308</v>
      </c>
      <c r="C1834" s="382" t="s">
        <v>30</v>
      </c>
      <c r="D1834" s="382" t="s">
        <v>309</v>
      </c>
      <c r="E1834" s="382" t="s">
        <v>837</v>
      </c>
      <c r="F1834" s="383">
        <v>100</v>
      </c>
      <c r="G1834" s="383">
        <v>108</v>
      </c>
      <c r="H1834" s="383" t="s">
        <v>835</v>
      </c>
      <c r="I1834" s="383">
        <v>100</v>
      </c>
      <c r="J1834" s="383">
        <v>108</v>
      </c>
      <c r="K1834" s="383" t="s">
        <v>835</v>
      </c>
      <c r="L1834" s="385"/>
      <c r="M1834" s="383">
        <v>28</v>
      </c>
      <c r="N1834" s="383" t="s">
        <v>11</v>
      </c>
      <c r="O1834" s="385"/>
      <c r="P1834" s="385"/>
      <c r="Q1834" s="386" t="s">
        <v>11</v>
      </c>
      <c r="R1834" s="383">
        <v>75</v>
      </c>
      <c r="S1834" s="383">
        <v>107</v>
      </c>
      <c r="T1834" s="386" t="s">
        <v>36</v>
      </c>
      <c r="U1834" s="386">
        <v>78</v>
      </c>
      <c r="V1834" s="386">
        <v>107</v>
      </c>
      <c r="W1834" s="386" t="s">
        <v>834</v>
      </c>
      <c r="X1834" s="383"/>
      <c r="Y1834" s="383">
        <v>107</v>
      </c>
      <c r="Z1834" s="386" t="s">
        <v>34</v>
      </c>
      <c r="AA1834" s="386">
        <v>84</v>
      </c>
      <c r="AB1834" s="386">
        <v>107</v>
      </c>
      <c r="AC1834" s="386" t="s">
        <v>11</v>
      </c>
      <c r="AD1834" s="383" t="s">
        <v>33</v>
      </c>
      <c r="AE1834" s="383" t="s">
        <v>36</v>
      </c>
      <c r="AF1834" s="383">
        <v>97</v>
      </c>
      <c r="AG1834" s="383" t="s">
        <v>35</v>
      </c>
      <c r="AH1834" s="383" t="s">
        <v>34</v>
      </c>
      <c r="AI1834" s="383" t="s">
        <v>34</v>
      </c>
      <c r="AJ1834" s="383" t="s">
        <v>3554</v>
      </c>
      <c r="AK1834" s="384" t="str">
        <f t="shared" si="57"/>
        <v>NO</v>
      </c>
      <c r="AL1834" s="384" t="str">
        <f t="shared" si="58"/>
        <v>Yes-AB</v>
      </c>
    </row>
    <row r="1835" spans="1:38" x14ac:dyDescent="0.25">
      <c r="A1835" s="381" t="s">
        <v>3224</v>
      </c>
      <c r="B1835" s="382" t="s">
        <v>310</v>
      </c>
      <c r="C1835" s="382" t="s">
        <v>30</v>
      </c>
      <c r="D1835" s="382" t="s">
        <v>311</v>
      </c>
      <c r="E1835" s="382" t="s">
        <v>837</v>
      </c>
      <c r="F1835" s="383"/>
      <c r="G1835" s="383">
        <v>11</v>
      </c>
      <c r="H1835" s="383" t="s">
        <v>11</v>
      </c>
      <c r="I1835" s="383"/>
      <c r="J1835" s="383">
        <v>11</v>
      </c>
      <c r="K1835" s="383" t="s">
        <v>11</v>
      </c>
      <c r="L1835" s="385"/>
      <c r="M1835" s="383">
        <v>3</v>
      </c>
      <c r="N1835" s="383" t="s">
        <v>11</v>
      </c>
      <c r="O1835" s="385"/>
      <c r="P1835" s="385"/>
      <c r="Q1835" s="386" t="s">
        <v>11</v>
      </c>
      <c r="R1835" s="383"/>
      <c r="S1835" s="383">
        <v>11</v>
      </c>
      <c r="T1835" s="386" t="s">
        <v>11</v>
      </c>
      <c r="U1835" s="386"/>
      <c r="V1835" s="386">
        <v>11</v>
      </c>
      <c r="W1835" s="386" t="s">
        <v>11</v>
      </c>
      <c r="X1835" s="383"/>
      <c r="Y1835" s="383">
        <v>11</v>
      </c>
      <c r="Z1835" s="386" t="s">
        <v>11</v>
      </c>
      <c r="AA1835" s="386"/>
      <c r="AB1835" s="386">
        <v>11</v>
      </c>
      <c r="AC1835" s="386" t="s">
        <v>11</v>
      </c>
      <c r="AD1835" s="383" t="s">
        <v>33</v>
      </c>
      <c r="AE1835" s="383" t="s">
        <v>34</v>
      </c>
      <c r="AF1835" s="383">
        <v>100</v>
      </c>
      <c r="AG1835" s="383" t="s">
        <v>40</v>
      </c>
      <c r="AH1835" s="383" t="s">
        <v>36</v>
      </c>
      <c r="AI1835" s="383" t="s">
        <v>36</v>
      </c>
      <c r="AJ1835" s="383" t="s">
        <v>3554</v>
      </c>
      <c r="AK1835" s="384" t="str">
        <f t="shared" si="57"/>
        <v>NA</v>
      </c>
      <c r="AL1835" s="384" t="str">
        <f t="shared" si="58"/>
        <v>NA</v>
      </c>
    </row>
    <row r="1836" spans="1:38" x14ac:dyDescent="0.25">
      <c r="A1836" s="381" t="s">
        <v>3224</v>
      </c>
      <c r="B1836" s="382" t="s">
        <v>312</v>
      </c>
      <c r="C1836" s="382" t="s">
        <v>30</v>
      </c>
      <c r="D1836" s="382" t="s">
        <v>313</v>
      </c>
      <c r="E1836" s="382" t="s">
        <v>837</v>
      </c>
      <c r="F1836" s="383">
        <v>100</v>
      </c>
      <c r="G1836" s="383">
        <v>112</v>
      </c>
      <c r="H1836" s="383" t="s">
        <v>835</v>
      </c>
      <c r="I1836" s="383">
        <v>100</v>
      </c>
      <c r="J1836" s="383">
        <v>112</v>
      </c>
      <c r="K1836" s="383" t="s">
        <v>835</v>
      </c>
      <c r="L1836" s="385"/>
      <c r="M1836" s="383">
        <v>39</v>
      </c>
      <c r="N1836" s="383" t="s">
        <v>835</v>
      </c>
      <c r="O1836" s="385"/>
      <c r="P1836" s="385"/>
      <c r="Q1836" s="386" t="s">
        <v>11</v>
      </c>
      <c r="R1836" s="383">
        <v>76</v>
      </c>
      <c r="S1836" s="383">
        <v>94</v>
      </c>
      <c r="T1836" s="386" t="s">
        <v>34</v>
      </c>
      <c r="U1836" s="386">
        <v>77</v>
      </c>
      <c r="V1836" s="386">
        <v>93</v>
      </c>
      <c r="W1836" s="386" t="s">
        <v>11</v>
      </c>
      <c r="X1836" s="383">
        <v>79</v>
      </c>
      <c r="Y1836" s="383">
        <v>94</v>
      </c>
      <c r="Z1836" s="386" t="s">
        <v>34</v>
      </c>
      <c r="AA1836" s="386">
        <v>75</v>
      </c>
      <c r="AB1836" s="386">
        <v>93</v>
      </c>
      <c r="AC1836" s="386" t="s">
        <v>11</v>
      </c>
      <c r="AD1836" s="383" t="s">
        <v>33</v>
      </c>
      <c r="AE1836" s="383" t="s">
        <v>34</v>
      </c>
      <c r="AF1836" s="383">
        <v>100</v>
      </c>
      <c r="AG1836" s="383" t="s">
        <v>35</v>
      </c>
      <c r="AH1836" s="383" t="s">
        <v>34</v>
      </c>
      <c r="AI1836" s="383" t="s">
        <v>36</v>
      </c>
      <c r="AJ1836" s="383" t="s">
        <v>3554</v>
      </c>
      <c r="AK1836" s="384" t="str">
        <f t="shared" si="57"/>
        <v>Yes-SH</v>
      </c>
      <c r="AL1836" s="384" t="str">
        <f t="shared" si="58"/>
        <v>Yes-SH</v>
      </c>
    </row>
    <row r="1837" spans="1:38" x14ac:dyDescent="0.25">
      <c r="A1837" s="381" t="s">
        <v>3224</v>
      </c>
      <c r="B1837" s="382" t="s">
        <v>314</v>
      </c>
      <c r="C1837" s="382" t="s">
        <v>30</v>
      </c>
      <c r="D1837" s="382" t="s">
        <v>315</v>
      </c>
      <c r="E1837" s="382" t="s">
        <v>837</v>
      </c>
      <c r="F1837" s="383">
        <v>100</v>
      </c>
      <c r="G1837" s="383">
        <v>254</v>
      </c>
      <c r="H1837" s="383" t="s">
        <v>835</v>
      </c>
      <c r="I1837" s="383">
        <v>100</v>
      </c>
      <c r="J1837" s="383">
        <v>254</v>
      </c>
      <c r="K1837" s="383" t="s">
        <v>835</v>
      </c>
      <c r="L1837" s="385">
        <v>90</v>
      </c>
      <c r="M1837" s="383">
        <v>52</v>
      </c>
      <c r="N1837" s="383" t="s">
        <v>835</v>
      </c>
      <c r="O1837" s="385"/>
      <c r="P1837" s="385"/>
      <c r="Q1837" s="386" t="s">
        <v>11</v>
      </c>
      <c r="R1837" s="383">
        <v>47</v>
      </c>
      <c r="S1837" s="383">
        <v>223</v>
      </c>
      <c r="T1837" s="386" t="s">
        <v>36</v>
      </c>
      <c r="U1837" s="386">
        <v>57</v>
      </c>
      <c r="V1837" s="386">
        <v>223</v>
      </c>
      <c r="W1837" s="386" t="s">
        <v>834</v>
      </c>
      <c r="X1837" s="383">
        <v>65</v>
      </c>
      <c r="Y1837" s="383">
        <v>223</v>
      </c>
      <c r="Z1837" s="386" t="s">
        <v>36</v>
      </c>
      <c r="AA1837" s="386">
        <v>69</v>
      </c>
      <c r="AB1837" s="386">
        <v>223</v>
      </c>
      <c r="AC1837" s="386" t="s">
        <v>834</v>
      </c>
      <c r="AD1837" s="383" t="s">
        <v>33</v>
      </c>
      <c r="AE1837" s="383" t="s">
        <v>36</v>
      </c>
      <c r="AF1837" s="383">
        <v>79</v>
      </c>
      <c r="AG1837" s="383" t="s">
        <v>35</v>
      </c>
      <c r="AH1837" s="383" t="s">
        <v>34</v>
      </c>
      <c r="AI1837" s="383" t="s">
        <v>36</v>
      </c>
      <c r="AJ1837" s="383" t="s">
        <v>3554</v>
      </c>
      <c r="AK1837" s="384" t="str">
        <f t="shared" si="57"/>
        <v>NO</v>
      </c>
      <c r="AL1837" s="384" t="str">
        <f t="shared" si="58"/>
        <v>NO</v>
      </c>
    </row>
    <row r="1838" spans="1:38" x14ac:dyDescent="0.25">
      <c r="A1838" s="381" t="s">
        <v>3224</v>
      </c>
      <c r="B1838" s="382" t="s">
        <v>316</v>
      </c>
      <c r="C1838" s="382" t="s">
        <v>30</v>
      </c>
      <c r="D1838" s="382" t="s">
        <v>317</v>
      </c>
      <c r="E1838" s="382" t="s">
        <v>837</v>
      </c>
      <c r="F1838" s="383">
        <v>100</v>
      </c>
      <c r="G1838" s="383">
        <v>87</v>
      </c>
      <c r="H1838" s="383" t="s">
        <v>835</v>
      </c>
      <c r="I1838" s="383">
        <v>100</v>
      </c>
      <c r="J1838" s="383">
        <v>87</v>
      </c>
      <c r="K1838" s="383" t="s">
        <v>835</v>
      </c>
      <c r="L1838" s="385"/>
      <c r="M1838" s="383">
        <v>20</v>
      </c>
      <c r="N1838" s="383" t="s">
        <v>11</v>
      </c>
      <c r="O1838" s="385"/>
      <c r="P1838" s="385"/>
      <c r="Q1838" s="386" t="s">
        <v>11</v>
      </c>
      <c r="R1838" s="383">
        <v>40</v>
      </c>
      <c r="S1838" s="383">
        <v>77</v>
      </c>
      <c r="T1838" s="386" t="s">
        <v>36</v>
      </c>
      <c r="U1838" s="386">
        <v>43</v>
      </c>
      <c r="V1838" s="386">
        <v>76</v>
      </c>
      <c r="W1838" s="386" t="s">
        <v>834</v>
      </c>
      <c r="X1838" s="383">
        <v>44</v>
      </c>
      <c r="Y1838" s="383">
        <v>77</v>
      </c>
      <c r="Z1838" s="386" t="s">
        <v>36</v>
      </c>
      <c r="AA1838" s="386">
        <v>58</v>
      </c>
      <c r="AB1838" s="386">
        <v>76</v>
      </c>
      <c r="AC1838" s="386" t="s">
        <v>834</v>
      </c>
      <c r="AD1838" s="383" t="s">
        <v>57</v>
      </c>
      <c r="AE1838" s="383" t="s">
        <v>36</v>
      </c>
      <c r="AF1838" s="383">
        <v>77</v>
      </c>
      <c r="AG1838" s="383" t="s">
        <v>35</v>
      </c>
      <c r="AH1838" s="383" t="s">
        <v>34</v>
      </c>
      <c r="AI1838" s="383" t="s">
        <v>36</v>
      </c>
      <c r="AJ1838" s="383" t="s">
        <v>3554</v>
      </c>
      <c r="AK1838" s="384" t="str">
        <f t="shared" si="57"/>
        <v>NO</v>
      </c>
      <c r="AL1838" s="384" t="str">
        <f t="shared" si="58"/>
        <v>NO</v>
      </c>
    </row>
    <row r="1839" spans="1:38" x14ac:dyDescent="0.25">
      <c r="A1839" s="381" t="s">
        <v>3224</v>
      </c>
      <c r="B1839" s="382" t="s">
        <v>318</v>
      </c>
      <c r="C1839" s="382" t="s">
        <v>30</v>
      </c>
      <c r="D1839" s="382" t="s">
        <v>319</v>
      </c>
      <c r="E1839" s="382" t="s">
        <v>837</v>
      </c>
      <c r="F1839" s="383">
        <v>100</v>
      </c>
      <c r="G1839" s="383">
        <v>60</v>
      </c>
      <c r="H1839" s="383" t="s">
        <v>835</v>
      </c>
      <c r="I1839" s="383">
        <v>100</v>
      </c>
      <c r="J1839" s="383">
        <v>60</v>
      </c>
      <c r="K1839" s="383" t="s">
        <v>835</v>
      </c>
      <c r="L1839" s="385"/>
      <c r="M1839" s="383">
        <v>15</v>
      </c>
      <c r="N1839" s="383" t="s">
        <v>11</v>
      </c>
      <c r="O1839" s="385"/>
      <c r="P1839" s="385"/>
      <c r="Q1839" s="386" t="s">
        <v>11</v>
      </c>
      <c r="R1839" s="383"/>
      <c r="S1839" s="383">
        <v>60</v>
      </c>
      <c r="T1839" s="386" t="s">
        <v>11</v>
      </c>
      <c r="U1839" s="386"/>
      <c r="V1839" s="386">
        <v>60</v>
      </c>
      <c r="W1839" s="386" t="s">
        <v>11</v>
      </c>
      <c r="X1839" s="383"/>
      <c r="Y1839" s="383">
        <v>60</v>
      </c>
      <c r="Z1839" s="386" t="s">
        <v>11</v>
      </c>
      <c r="AA1839" s="386"/>
      <c r="AB1839" s="386">
        <v>60</v>
      </c>
      <c r="AC1839" s="386" t="s">
        <v>11</v>
      </c>
      <c r="AD1839" s="383" t="s">
        <v>33</v>
      </c>
      <c r="AE1839" s="383" t="s">
        <v>34</v>
      </c>
      <c r="AF1839" s="383">
        <v>100</v>
      </c>
      <c r="AG1839" s="383" t="s">
        <v>40</v>
      </c>
      <c r="AH1839" s="383" t="s">
        <v>36</v>
      </c>
      <c r="AI1839" s="383" t="s">
        <v>36</v>
      </c>
      <c r="AJ1839" s="383" t="s">
        <v>3554</v>
      </c>
      <c r="AK1839" s="384" t="str">
        <f t="shared" si="57"/>
        <v>NA</v>
      </c>
      <c r="AL1839" s="384" t="str">
        <f t="shared" si="58"/>
        <v>NA</v>
      </c>
    </row>
    <row r="1840" spans="1:38" x14ac:dyDescent="0.25">
      <c r="A1840" s="381" t="s">
        <v>3224</v>
      </c>
      <c r="B1840" s="382" t="s">
        <v>320</v>
      </c>
      <c r="C1840" s="382" t="s">
        <v>30</v>
      </c>
      <c r="D1840" s="382" t="s">
        <v>321</v>
      </c>
      <c r="E1840" s="382" t="s">
        <v>837</v>
      </c>
      <c r="F1840" s="383">
        <v>100</v>
      </c>
      <c r="G1840" s="383">
        <v>42</v>
      </c>
      <c r="H1840" s="383" t="s">
        <v>835</v>
      </c>
      <c r="I1840" s="383">
        <v>100</v>
      </c>
      <c r="J1840" s="383">
        <v>42</v>
      </c>
      <c r="K1840" s="383" t="s">
        <v>835</v>
      </c>
      <c r="L1840" s="385"/>
      <c r="M1840" s="383">
        <v>20</v>
      </c>
      <c r="N1840" s="383" t="s">
        <v>11</v>
      </c>
      <c r="O1840" s="385"/>
      <c r="P1840" s="385"/>
      <c r="Q1840" s="386" t="s">
        <v>11</v>
      </c>
      <c r="R1840" s="383">
        <v>43</v>
      </c>
      <c r="S1840" s="383">
        <v>37</v>
      </c>
      <c r="T1840" s="386" t="s">
        <v>36</v>
      </c>
      <c r="U1840" s="386">
        <v>54</v>
      </c>
      <c r="V1840" s="386">
        <v>37</v>
      </c>
      <c r="W1840" s="386" t="s">
        <v>834</v>
      </c>
      <c r="X1840" s="383">
        <v>57</v>
      </c>
      <c r="Y1840" s="383">
        <v>37</v>
      </c>
      <c r="Z1840" s="386" t="s">
        <v>36</v>
      </c>
      <c r="AA1840" s="386">
        <v>57</v>
      </c>
      <c r="AB1840" s="386">
        <v>37</v>
      </c>
      <c r="AC1840" s="386" t="s">
        <v>834</v>
      </c>
      <c r="AD1840" s="383" t="s">
        <v>104</v>
      </c>
      <c r="AE1840" s="383" t="s">
        <v>36</v>
      </c>
      <c r="AF1840" s="383">
        <v>74</v>
      </c>
      <c r="AG1840" s="383" t="s">
        <v>35</v>
      </c>
      <c r="AH1840" s="383" t="s">
        <v>34</v>
      </c>
      <c r="AI1840" s="383" t="s">
        <v>36</v>
      </c>
      <c r="AJ1840" s="383" t="s">
        <v>3554</v>
      </c>
      <c r="AK1840" s="384" t="str">
        <f t="shared" si="57"/>
        <v>NO</v>
      </c>
      <c r="AL1840" s="384" t="str">
        <f t="shared" si="58"/>
        <v>NO</v>
      </c>
    </row>
    <row r="1841" spans="1:38" x14ac:dyDescent="0.25">
      <c r="A1841" s="381" t="s">
        <v>3224</v>
      </c>
      <c r="B1841" s="382" t="s">
        <v>322</v>
      </c>
      <c r="C1841" s="382" t="s">
        <v>30</v>
      </c>
      <c r="D1841" s="382" t="s">
        <v>323</v>
      </c>
      <c r="E1841" s="382" t="s">
        <v>837</v>
      </c>
      <c r="F1841" s="383">
        <v>100</v>
      </c>
      <c r="G1841" s="383">
        <v>168</v>
      </c>
      <c r="H1841" s="383" t="s">
        <v>835</v>
      </c>
      <c r="I1841" s="383">
        <v>100</v>
      </c>
      <c r="J1841" s="383">
        <v>168</v>
      </c>
      <c r="K1841" s="383" t="s">
        <v>835</v>
      </c>
      <c r="L1841" s="385">
        <v>75</v>
      </c>
      <c r="M1841" s="383">
        <v>36</v>
      </c>
      <c r="N1841" s="383" t="s">
        <v>834</v>
      </c>
      <c r="O1841" s="385"/>
      <c r="P1841" s="385"/>
      <c r="Q1841" s="386" t="s">
        <v>11</v>
      </c>
      <c r="R1841" s="383">
        <v>59</v>
      </c>
      <c r="S1841" s="383">
        <v>150</v>
      </c>
      <c r="T1841" s="386" t="s">
        <v>36</v>
      </c>
      <c r="U1841" s="386">
        <v>69</v>
      </c>
      <c r="V1841" s="386">
        <v>150</v>
      </c>
      <c r="W1841" s="386" t="s">
        <v>834</v>
      </c>
      <c r="X1841" s="383">
        <v>69</v>
      </c>
      <c r="Y1841" s="383">
        <v>151</v>
      </c>
      <c r="Z1841" s="386" t="s">
        <v>36</v>
      </c>
      <c r="AA1841" s="386">
        <v>74</v>
      </c>
      <c r="AB1841" s="386">
        <v>151</v>
      </c>
      <c r="AC1841" s="386" t="s">
        <v>834</v>
      </c>
      <c r="AD1841" s="383" t="s">
        <v>104</v>
      </c>
      <c r="AE1841" s="383" t="s">
        <v>36</v>
      </c>
      <c r="AF1841" s="383">
        <v>74</v>
      </c>
      <c r="AG1841" s="383" t="s">
        <v>35</v>
      </c>
      <c r="AH1841" s="383" t="s">
        <v>34</v>
      </c>
      <c r="AI1841" s="383" t="s">
        <v>36</v>
      </c>
      <c r="AJ1841" s="383" t="s">
        <v>3554</v>
      </c>
      <c r="AK1841" s="384" t="str">
        <f t="shared" si="57"/>
        <v>NO</v>
      </c>
      <c r="AL1841" s="384" t="str">
        <f t="shared" si="58"/>
        <v>NO</v>
      </c>
    </row>
    <row r="1842" spans="1:38" x14ac:dyDescent="0.25">
      <c r="A1842" s="381" t="s">
        <v>3224</v>
      </c>
      <c r="B1842" s="382" t="s">
        <v>324</v>
      </c>
      <c r="C1842" s="382" t="s">
        <v>30</v>
      </c>
      <c r="D1842" s="382" t="s">
        <v>325</v>
      </c>
      <c r="E1842" s="382" t="s">
        <v>837</v>
      </c>
      <c r="F1842" s="383">
        <v>100</v>
      </c>
      <c r="G1842" s="383">
        <v>115</v>
      </c>
      <c r="H1842" s="383" t="s">
        <v>835</v>
      </c>
      <c r="I1842" s="383">
        <v>100</v>
      </c>
      <c r="J1842" s="383">
        <v>115</v>
      </c>
      <c r="K1842" s="383" t="s">
        <v>835</v>
      </c>
      <c r="L1842" s="385"/>
      <c r="M1842" s="383">
        <v>32</v>
      </c>
      <c r="N1842" s="383" t="s">
        <v>835</v>
      </c>
      <c r="O1842" s="385"/>
      <c r="P1842" s="385"/>
      <c r="Q1842" s="386" t="s">
        <v>11</v>
      </c>
      <c r="R1842" s="383">
        <v>59</v>
      </c>
      <c r="S1842" s="383">
        <v>102</v>
      </c>
      <c r="T1842" s="386" t="s">
        <v>36</v>
      </c>
      <c r="U1842" s="386"/>
      <c r="V1842" s="386">
        <v>98</v>
      </c>
      <c r="W1842" s="386" t="s">
        <v>11</v>
      </c>
      <c r="X1842" s="383">
        <v>69</v>
      </c>
      <c r="Y1842" s="383">
        <v>102</v>
      </c>
      <c r="Z1842" s="386" t="s">
        <v>36</v>
      </c>
      <c r="AA1842" s="386"/>
      <c r="AB1842" s="386">
        <v>98</v>
      </c>
      <c r="AC1842" s="386" t="s">
        <v>11</v>
      </c>
      <c r="AD1842" s="383" t="s">
        <v>33</v>
      </c>
      <c r="AE1842" s="383" t="s">
        <v>36</v>
      </c>
      <c r="AF1842" s="383">
        <v>82</v>
      </c>
      <c r="AG1842" s="383" t="s">
        <v>40</v>
      </c>
      <c r="AH1842" s="383" t="s">
        <v>36</v>
      </c>
      <c r="AI1842" s="383" t="s">
        <v>36</v>
      </c>
      <c r="AJ1842" s="383" t="s">
        <v>3554</v>
      </c>
      <c r="AK1842" s="384" t="str">
        <f t="shared" si="57"/>
        <v>NO</v>
      </c>
      <c r="AL1842" s="384" t="str">
        <f t="shared" si="58"/>
        <v>NO</v>
      </c>
    </row>
    <row r="1843" spans="1:38" x14ac:dyDescent="0.25">
      <c r="A1843" s="381" t="s">
        <v>3224</v>
      </c>
      <c r="B1843" s="382" t="s">
        <v>326</v>
      </c>
      <c r="C1843" s="382" t="s">
        <v>30</v>
      </c>
      <c r="D1843" s="382" t="s">
        <v>327</v>
      </c>
      <c r="E1843" s="382" t="s">
        <v>837</v>
      </c>
      <c r="F1843" s="383">
        <v>100</v>
      </c>
      <c r="G1843" s="383">
        <v>52</v>
      </c>
      <c r="H1843" s="383" t="s">
        <v>835</v>
      </c>
      <c r="I1843" s="383">
        <v>100</v>
      </c>
      <c r="J1843" s="383">
        <v>52</v>
      </c>
      <c r="K1843" s="383" t="s">
        <v>835</v>
      </c>
      <c r="L1843" s="385"/>
      <c r="M1843" s="383">
        <v>17</v>
      </c>
      <c r="N1843" s="383" t="s">
        <v>11</v>
      </c>
      <c r="O1843" s="385"/>
      <c r="P1843" s="385"/>
      <c r="Q1843" s="386" t="s">
        <v>11</v>
      </c>
      <c r="R1843" s="383">
        <v>43</v>
      </c>
      <c r="S1843" s="383">
        <v>47</v>
      </c>
      <c r="T1843" s="386" t="s">
        <v>34</v>
      </c>
      <c r="U1843" s="386">
        <v>51</v>
      </c>
      <c r="V1843" s="386">
        <v>47</v>
      </c>
      <c r="W1843" s="386" t="s">
        <v>11</v>
      </c>
      <c r="X1843" s="383">
        <v>60</v>
      </c>
      <c r="Y1843" s="383">
        <v>45</v>
      </c>
      <c r="Z1843" s="386" t="s">
        <v>34</v>
      </c>
      <c r="AA1843" s="386">
        <v>58</v>
      </c>
      <c r="AB1843" s="386">
        <v>45</v>
      </c>
      <c r="AC1843" s="386" t="s">
        <v>11</v>
      </c>
      <c r="AD1843" s="383" t="s">
        <v>46</v>
      </c>
      <c r="AE1843" s="383" t="s">
        <v>36</v>
      </c>
      <c r="AF1843" s="383">
        <v>72</v>
      </c>
      <c r="AG1843" s="383" t="s">
        <v>35</v>
      </c>
      <c r="AH1843" s="383" t="s">
        <v>34</v>
      </c>
      <c r="AI1843" s="383" t="s">
        <v>36</v>
      </c>
      <c r="AJ1843" s="383" t="s">
        <v>3554</v>
      </c>
      <c r="AK1843" s="384" t="str">
        <f t="shared" si="57"/>
        <v>Yes-SH</v>
      </c>
      <c r="AL1843" s="384" t="str">
        <f t="shared" si="58"/>
        <v>Yes-SH</v>
      </c>
    </row>
    <row r="1844" spans="1:38" x14ac:dyDescent="0.25">
      <c r="A1844" s="381" t="s">
        <v>3224</v>
      </c>
      <c r="B1844" s="382" t="s">
        <v>328</v>
      </c>
      <c r="C1844" s="382" t="s">
        <v>30</v>
      </c>
      <c r="D1844" s="382" t="s">
        <v>329</v>
      </c>
      <c r="E1844" s="382" t="s">
        <v>837</v>
      </c>
      <c r="F1844" s="383">
        <v>100</v>
      </c>
      <c r="G1844" s="383">
        <v>80</v>
      </c>
      <c r="H1844" s="383" t="s">
        <v>835</v>
      </c>
      <c r="I1844" s="383">
        <v>100</v>
      </c>
      <c r="J1844" s="383">
        <v>80</v>
      </c>
      <c r="K1844" s="383" t="s">
        <v>835</v>
      </c>
      <c r="L1844" s="385">
        <v>94</v>
      </c>
      <c r="M1844" s="383">
        <v>33</v>
      </c>
      <c r="N1844" s="383" t="s">
        <v>835</v>
      </c>
      <c r="O1844" s="385"/>
      <c r="P1844" s="385"/>
      <c r="Q1844" s="386" t="s">
        <v>11</v>
      </c>
      <c r="R1844" s="383">
        <v>57</v>
      </c>
      <c r="S1844" s="383">
        <v>72</v>
      </c>
      <c r="T1844" s="386" t="s">
        <v>36</v>
      </c>
      <c r="U1844" s="386">
        <v>66</v>
      </c>
      <c r="V1844" s="386">
        <v>71</v>
      </c>
      <c r="W1844" s="386" t="s">
        <v>834</v>
      </c>
      <c r="X1844" s="383">
        <v>65</v>
      </c>
      <c r="Y1844" s="383">
        <v>72</v>
      </c>
      <c r="Z1844" s="386" t="s">
        <v>36</v>
      </c>
      <c r="AA1844" s="386">
        <v>63</v>
      </c>
      <c r="AB1844" s="386">
        <v>71</v>
      </c>
      <c r="AC1844" s="386" t="s">
        <v>834</v>
      </c>
      <c r="AD1844" s="383" t="s">
        <v>33</v>
      </c>
      <c r="AE1844" s="383" t="s">
        <v>36</v>
      </c>
      <c r="AF1844" s="383">
        <v>87</v>
      </c>
      <c r="AG1844" s="383" t="s">
        <v>35</v>
      </c>
      <c r="AH1844" s="383" t="s">
        <v>34</v>
      </c>
      <c r="AI1844" s="383" t="s">
        <v>36</v>
      </c>
      <c r="AJ1844" s="383" t="s">
        <v>3554</v>
      </c>
      <c r="AK1844" s="384" t="str">
        <f t="shared" si="57"/>
        <v>NO</v>
      </c>
      <c r="AL1844" s="384" t="str">
        <f t="shared" si="58"/>
        <v>NO</v>
      </c>
    </row>
    <row r="1845" spans="1:38" x14ac:dyDescent="0.25">
      <c r="A1845" s="381" t="s">
        <v>3224</v>
      </c>
      <c r="B1845" s="382" t="s">
        <v>330</v>
      </c>
      <c r="C1845" s="382" t="s">
        <v>30</v>
      </c>
      <c r="D1845" s="382" t="s">
        <v>331</v>
      </c>
      <c r="E1845" s="382" t="s">
        <v>837</v>
      </c>
      <c r="F1845" s="383">
        <v>100</v>
      </c>
      <c r="G1845" s="383">
        <v>89</v>
      </c>
      <c r="H1845" s="383" t="s">
        <v>835</v>
      </c>
      <c r="I1845" s="383">
        <v>100</v>
      </c>
      <c r="J1845" s="383">
        <v>89</v>
      </c>
      <c r="K1845" s="383" t="s">
        <v>835</v>
      </c>
      <c r="L1845" s="385"/>
      <c r="M1845" s="383">
        <v>28</v>
      </c>
      <c r="N1845" s="383" t="s">
        <v>11</v>
      </c>
      <c r="O1845" s="385"/>
      <c r="P1845" s="385"/>
      <c r="Q1845" s="386" t="s">
        <v>11</v>
      </c>
      <c r="R1845" s="383">
        <v>70</v>
      </c>
      <c r="S1845" s="383">
        <v>74</v>
      </c>
      <c r="T1845" s="386" t="s">
        <v>34</v>
      </c>
      <c r="U1845" s="386">
        <v>78</v>
      </c>
      <c r="V1845" s="386">
        <v>74</v>
      </c>
      <c r="W1845" s="386" t="s">
        <v>11</v>
      </c>
      <c r="X1845" s="383">
        <v>65</v>
      </c>
      <c r="Y1845" s="383">
        <v>74</v>
      </c>
      <c r="Z1845" s="386" t="s">
        <v>36</v>
      </c>
      <c r="AA1845" s="386">
        <v>70</v>
      </c>
      <c r="AB1845" s="386">
        <v>74</v>
      </c>
      <c r="AC1845" s="386" t="s">
        <v>834</v>
      </c>
      <c r="AD1845" s="383" t="s">
        <v>33</v>
      </c>
      <c r="AE1845" s="383" t="s">
        <v>36</v>
      </c>
      <c r="AF1845" s="383">
        <v>92</v>
      </c>
      <c r="AG1845" s="383" t="s">
        <v>35</v>
      </c>
      <c r="AH1845" s="383" t="s">
        <v>34</v>
      </c>
      <c r="AI1845" s="383" t="s">
        <v>36</v>
      </c>
      <c r="AJ1845" s="383" t="s">
        <v>3554</v>
      </c>
      <c r="AK1845" s="384" t="str">
        <f t="shared" si="57"/>
        <v>Yes-SH</v>
      </c>
      <c r="AL1845" s="384" t="str">
        <f t="shared" si="58"/>
        <v>NO</v>
      </c>
    </row>
    <row r="1846" spans="1:38" x14ac:dyDescent="0.25">
      <c r="A1846" s="381" t="s">
        <v>3224</v>
      </c>
      <c r="B1846" s="382" t="s">
        <v>332</v>
      </c>
      <c r="C1846" s="382" t="s">
        <v>30</v>
      </c>
      <c r="D1846" s="382" t="s">
        <v>333</v>
      </c>
      <c r="E1846" s="382" t="s">
        <v>837</v>
      </c>
      <c r="F1846" s="383">
        <v>100</v>
      </c>
      <c r="G1846" s="383">
        <v>359</v>
      </c>
      <c r="H1846" s="383" t="s">
        <v>835</v>
      </c>
      <c r="I1846" s="383">
        <v>100</v>
      </c>
      <c r="J1846" s="383">
        <v>359</v>
      </c>
      <c r="K1846" s="383" t="s">
        <v>835</v>
      </c>
      <c r="L1846" s="385">
        <v>93</v>
      </c>
      <c r="M1846" s="383">
        <v>107</v>
      </c>
      <c r="N1846" s="383" t="s">
        <v>835</v>
      </c>
      <c r="O1846" s="385"/>
      <c r="P1846" s="385"/>
      <c r="Q1846" s="386" t="s">
        <v>11</v>
      </c>
      <c r="R1846" s="383">
        <v>53</v>
      </c>
      <c r="S1846" s="383">
        <v>315</v>
      </c>
      <c r="T1846" s="386" t="s">
        <v>36</v>
      </c>
      <c r="U1846" s="386">
        <v>66</v>
      </c>
      <c r="V1846" s="386">
        <v>313</v>
      </c>
      <c r="W1846" s="386" t="s">
        <v>834</v>
      </c>
      <c r="X1846" s="383">
        <v>53</v>
      </c>
      <c r="Y1846" s="383">
        <v>315</v>
      </c>
      <c r="Z1846" s="386" t="s">
        <v>36</v>
      </c>
      <c r="AA1846" s="386">
        <v>61</v>
      </c>
      <c r="AB1846" s="386">
        <v>313</v>
      </c>
      <c r="AC1846" s="386" t="s">
        <v>834</v>
      </c>
      <c r="AD1846" s="383" t="s">
        <v>104</v>
      </c>
      <c r="AE1846" s="383" t="s">
        <v>36</v>
      </c>
      <c r="AF1846" s="383">
        <v>74</v>
      </c>
      <c r="AG1846" s="383" t="s">
        <v>40</v>
      </c>
      <c r="AH1846" s="383" t="s">
        <v>34</v>
      </c>
      <c r="AI1846" s="383" t="s">
        <v>36</v>
      </c>
      <c r="AJ1846" s="383" t="s">
        <v>3554</v>
      </c>
      <c r="AK1846" s="384" t="str">
        <f t="shared" si="57"/>
        <v>NO</v>
      </c>
      <c r="AL1846" s="384" t="str">
        <f t="shared" si="58"/>
        <v>NO</v>
      </c>
    </row>
    <row r="1847" spans="1:38" x14ac:dyDescent="0.25">
      <c r="A1847" s="381" t="s">
        <v>3224</v>
      </c>
      <c r="B1847" s="382" t="s">
        <v>334</v>
      </c>
      <c r="C1847" s="382" t="s">
        <v>30</v>
      </c>
      <c r="D1847" s="382" t="s">
        <v>335</v>
      </c>
      <c r="E1847" s="382" t="s">
        <v>837</v>
      </c>
      <c r="F1847" s="383">
        <v>99</v>
      </c>
      <c r="G1847" s="383">
        <v>77</v>
      </c>
      <c r="H1847" s="383" t="s">
        <v>835</v>
      </c>
      <c r="I1847" s="383">
        <v>99</v>
      </c>
      <c r="J1847" s="383">
        <v>77</v>
      </c>
      <c r="K1847" s="383" t="s">
        <v>835</v>
      </c>
      <c r="L1847" s="385"/>
      <c r="M1847" s="383">
        <v>18</v>
      </c>
      <c r="N1847" s="383" t="s">
        <v>11</v>
      </c>
      <c r="O1847" s="385"/>
      <c r="P1847" s="385"/>
      <c r="Q1847" s="386" t="s">
        <v>11</v>
      </c>
      <c r="R1847" s="383">
        <v>43</v>
      </c>
      <c r="S1847" s="383">
        <v>69</v>
      </c>
      <c r="T1847" s="386" t="s">
        <v>36</v>
      </c>
      <c r="U1847" s="386">
        <v>57</v>
      </c>
      <c r="V1847" s="386">
        <v>67</v>
      </c>
      <c r="W1847" s="386" t="s">
        <v>834</v>
      </c>
      <c r="X1847" s="383">
        <v>57</v>
      </c>
      <c r="Y1847" s="383">
        <v>69</v>
      </c>
      <c r="Z1847" s="386" t="s">
        <v>34</v>
      </c>
      <c r="AA1847" s="386">
        <v>60</v>
      </c>
      <c r="AB1847" s="386">
        <v>67</v>
      </c>
      <c r="AC1847" s="386" t="s">
        <v>11</v>
      </c>
      <c r="AD1847" s="383" t="s">
        <v>104</v>
      </c>
      <c r="AE1847" s="383" t="s">
        <v>36</v>
      </c>
      <c r="AF1847" s="383">
        <v>82</v>
      </c>
      <c r="AG1847" s="383" t="s">
        <v>35</v>
      </c>
      <c r="AH1847" s="383" t="s">
        <v>34</v>
      </c>
      <c r="AI1847" s="383" t="s">
        <v>36</v>
      </c>
      <c r="AJ1847" s="383" t="s">
        <v>3554</v>
      </c>
      <c r="AK1847" s="384" t="str">
        <f t="shared" si="57"/>
        <v>NO</v>
      </c>
      <c r="AL1847" s="384" t="str">
        <f t="shared" si="58"/>
        <v>Yes-SH</v>
      </c>
    </row>
    <row r="1848" spans="1:38" x14ac:dyDescent="0.25">
      <c r="A1848" s="381" t="s">
        <v>3224</v>
      </c>
      <c r="B1848" s="382" t="s">
        <v>336</v>
      </c>
      <c r="C1848" s="382" t="s">
        <v>30</v>
      </c>
      <c r="D1848" s="382" t="s">
        <v>337</v>
      </c>
      <c r="E1848" s="382" t="s">
        <v>837</v>
      </c>
      <c r="F1848" s="383">
        <v>100</v>
      </c>
      <c r="G1848" s="383">
        <v>54</v>
      </c>
      <c r="H1848" s="383" t="s">
        <v>835</v>
      </c>
      <c r="I1848" s="383">
        <v>99</v>
      </c>
      <c r="J1848" s="383">
        <v>53</v>
      </c>
      <c r="K1848" s="383" t="s">
        <v>835</v>
      </c>
      <c r="L1848" s="385"/>
      <c r="M1848" s="383">
        <v>6</v>
      </c>
      <c r="N1848" s="383" t="s">
        <v>11</v>
      </c>
      <c r="O1848" s="385"/>
      <c r="P1848" s="385"/>
      <c r="Q1848" s="386" t="s">
        <v>11</v>
      </c>
      <c r="R1848" s="383">
        <v>36</v>
      </c>
      <c r="S1848" s="383">
        <v>45</v>
      </c>
      <c r="T1848" s="386" t="s">
        <v>34</v>
      </c>
      <c r="U1848" s="386">
        <v>52</v>
      </c>
      <c r="V1848" s="386">
        <v>44</v>
      </c>
      <c r="W1848" s="386" t="s">
        <v>11</v>
      </c>
      <c r="X1848" s="383">
        <v>36</v>
      </c>
      <c r="Y1848" s="383">
        <v>45</v>
      </c>
      <c r="Z1848" s="386" t="s">
        <v>36</v>
      </c>
      <c r="AA1848" s="386">
        <v>43</v>
      </c>
      <c r="AB1848" s="386">
        <v>44</v>
      </c>
      <c r="AC1848" s="386" t="s">
        <v>834</v>
      </c>
      <c r="AD1848" s="383" t="s">
        <v>33</v>
      </c>
      <c r="AE1848" s="383" t="s">
        <v>36</v>
      </c>
      <c r="AF1848" s="383">
        <v>87</v>
      </c>
      <c r="AG1848" s="383" t="s">
        <v>35</v>
      </c>
      <c r="AH1848" s="383" t="s">
        <v>34</v>
      </c>
      <c r="AI1848" s="383" t="s">
        <v>36</v>
      </c>
      <c r="AJ1848" s="383" t="s">
        <v>3554</v>
      </c>
      <c r="AK1848" s="384" t="str">
        <f t="shared" si="57"/>
        <v>Yes-SH</v>
      </c>
      <c r="AL1848" s="384" t="str">
        <f t="shared" si="58"/>
        <v>NO</v>
      </c>
    </row>
    <row r="1849" spans="1:38" x14ac:dyDescent="0.25">
      <c r="A1849" s="381" t="s">
        <v>3224</v>
      </c>
      <c r="B1849" s="382" t="s">
        <v>338</v>
      </c>
      <c r="C1849" s="382" t="s">
        <v>30</v>
      </c>
      <c r="D1849" s="382" t="s">
        <v>339</v>
      </c>
      <c r="E1849" s="382" t="s">
        <v>837</v>
      </c>
      <c r="F1849" s="383"/>
      <c r="G1849" s="383">
        <v>5</v>
      </c>
      <c r="H1849" s="383" t="s">
        <v>11</v>
      </c>
      <c r="I1849" s="383"/>
      <c r="J1849" s="383">
        <v>5</v>
      </c>
      <c r="K1849" s="383" t="s">
        <v>11</v>
      </c>
      <c r="L1849" s="385"/>
      <c r="M1849" s="383">
        <v>1</v>
      </c>
      <c r="N1849" s="383" t="s">
        <v>11</v>
      </c>
      <c r="O1849" s="385"/>
      <c r="P1849" s="385"/>
      <c r="Q1849" s="386" t="s">
        <v>11</v>
      </c>
      <c r="R1849" s="383"/>
      <c r="S1849" s="383">
        <v>5</v>
      </c>
      <c r="T1849" s="386" t="s">
        <v>11</v>
      </c>
      <c r="U1849" s="386"/>
      <c r="V1849" s="386">
        <v>5</v>
      </c>
      <c r="W1849" s="386" t="s">
        <v>11</v>
      </c>
      <c r="X1849" s="383"/>
      <c r="Y1849" s="383">
        <v>5</v>
      </c>
      <c r="Z1849" s="386" t="s">
        <v>11</v>
      </c>
      <c r="AA1849" s="386"/>
      <c r="AB1849" s="386">
        <v>5</v>
      </c>
      <c r="AC1849" s="386" t="s">
        <v>11</v>
      </c>
      <c r="AD1849" s="383" t="s">
        <v>46</v>
      </c>
      <c r="AE1849" s="383" t="s">
        <v>36</v>
      </c>
      <c r="AF1849" s="383">
        <v>82</v>
      </c>
      <c r="AG1849" s="383" t="s">
        <v>35</v>
      </c>
      <c r="AH1849" s="383" t="s">
        <v>34</v>
      </c>
      <c r="AI1849" s="383" t="s">
        <v>36</v>
      </c>
      <c r="AJ1849" s="383" t="s">
        <v>3554</v>
      </c>
      <c r="AK1849" s="384" t="str">
        <f t="shared" si="57"/>
        <v>NA</v>
      </c>
      <c r="AL1849" s="384" t="str">
        <f t="shared" si="58"/>
        <v>NA</v>
      </c>
    </row>
    <row r="1850" spans="1:38" x14ac:dyDescent="0.25">
      <c r="A1850" s="381" t="s">
        <v>3224</v>
      </c>
      <c r="B1850" s="382" t="s">
        <v>340</v>
      </c>
      <c r="C1850" s="382" t="s">
        <v>30</v>
      </c>
      <c r="D1850" s="382" t="s">
        <v>341</v>
      </c>
      <c r="E1850" s="382" t="s">
        <v>837</v>
      </c>
      <c r="F1850" s="383"/>
      <c r="G1850" s="383">
        <v>5</v>
      </c>
      <c r="H1850" s="383" t="s">
        <v>11</v>
      </c>
      <c r="I1850" s="383"/>
      <c r="J1850" s="383">
        <v>5</v>
      </c>
      <c r="K1850" s="383" t="s">
        <v>11</v>
      </c>
      <c r="L1850" s="385"/>
      <c r="M1850" s="383">
        <v>1</v>
      </c>
      <c r="N1850" s="383" t="s">
        <v>11</v>
      </c>
      <c r="O1850" s="385"/>
      <c r="P1850" s="385"/>
      <c r="Q1850" s="386" t="s">
        <v>11</v>
      </c>
      <c r="R1850" s="383"/>
      <c r="S1850" s="383">
        <v>5</v>
      </c>
      <c r="T1850" s="386" t="s">
        <v>11</v>
      </c>
      <c r="U1850" s="386"/>
      <c r="V1850" s="386">
        <v>4</v>
      </c>
      <c r="W1850" s="386" t="s">
        <v>11</v>
      </c>
      <c r="X1850" s="383"/>
      <c r="Y1850" s="383">
        <v>5</v>
      </c>
      <c r="Z1850" s="386" t="s">
        <v>11</v>
      </c>
      <c r="AA1850" s="386"/>
      <c r="AB1850" s="386">
        <v>4</v>
      </c>
      <c r="AC1850" s="386" t="s">
        <v>11</v>
      </c>
      <c r="AD1850" s="383" t="s">
        <v>46</v>
      </c>
      <c r="AE1850" s="383" t="s">
        <v>36</v>
      </c>
      <c r="AF1850" s="383">
        <v>82</v>
      </c>
      <c r="AG1850" s="383" t="s">
        <v>35</v>
      </c>
      <c r="AH1850" s="383" t="s">
        <v>34</v>
      </c>
      <c r="AI1850" s="383" t="s">
        <v>36</v>
      </c>
      <c r="AJ1850" s="383" t="s">
        <v>3554</v>
      </c>
      <c r="AK1850" s="384" t="str">
        <f t="shared" si="57"/>
        <v>NA</v>
      </c>
      <c r="AL1850" s="384" t="str">
        <f t="shared" si="58"/>
        <v>NA</v>
      </c>
    </row>
    <row r="1851" spans="1:38" x14ac:dyDescent="0.25">
      <c r="A1851" s="381" t="s">
        <v>3224</v>
      </c>
      <c r="B1851" s="382" t="s">
        <v>342</v>
      </c>
      <c r="C1851" s="382" t="s">
        <v>30</v>
      </c>
      <c r="D1851" s="382" t="s">
        <v>343</v>
      </c>
      <c r="E1851" s="382" t="s">
        <v>837</v>
      </c>
      <c r="F1851" s="383">
        <v>100</v>
      </c>
      <c r="G1851" s="383">
        <v>46</v>
      </c>
      <c r="H1851" s="383" t="s">
        <v>835</v>
      </c>
      <c r="I1851" s="383">
        <v>100</v>
      </c>
      <c r="J1851" s="383">
        <v>46</v>
      </c>
      <c r="K1851" s="383" t="s">
        <v>835</v>
      </c>
      <c r="L1851" s="385"/>
      <c r="M1851" s="383">
        <v>14</v>
      </c>
      <c r="N1851" s="383" t="s">
        <v>11</v>
      </c>
      <c r="O1851" s="385"/>
      <c r="P1851" s="385"/>
      <c r="Q1851" s="386" t="s">
        <v>11</v>
      </c>
      <c r="R1851" s="383"/>
      <c r="S1851" s="383">
        <v>46</v>
      </c>
      <c r="T1851" s="386" t="s">
        <v>11</v>
      </c>
      <c r="U1851" s="386"/>
      <c r="V1851" s="386">
        <v>44</v>
      </c>
      <c r="W1851" s="386" t="s">
        <v>11</v>
      </c>
      <c r="X1851" s="383"/>
      <c r="Y1851" s="383">
        <v>46</v>
      </c>
      <c r="Z1851" s="386" t="s">
        <v>11</v>
      </c>
      <c r="AA1851" s="386"/>
      <c r="AB1851" s="386">
        <v>45</v>
      </c>
      <c r="AC1851" s="386" t="s">
        <v>11</v>
      </c>
      <c r="AD1851" s="383" t="s">
        <v>104</v>
      </c>
      <c r="AE1851" s="383" t="s">
        <v>36</v>
      </c>
      <c r="AF1851" s="383">
        <v>90</v>
      </c>
      <c r="AG1851" s="383" t="s">
        <v>35</v>
      </c>
      <c r="AH1851" s="383" t="s">
        <v>34</v>
      </c>
      <c r="AI1851" s="383" t="s">
        <v>34</v>
      </c>
      <c r="AJ1851" s="383" t="s">
        <v>3554</v>
      </c>
      <c r="AK1851" s="384" t="str">
        <f t="shared" si="57"/>
        <v>NA</v>
      </c>
      <c r="AL1851" s="384" t="str">
        <f t="shared" si="58"/>
        <v>NA</v>
      </c>
    </row>
    <row r="1852" spans="1:38" x14ac:dyDescent="0.25">
      <c r="A1852" s="381" t="s">
        <v>3224</v>
      </c>
      <c r="B1852" s="382" t="s">
        <v>344</v>
      </c>
      <c r="C1852" s="382" t="s">
        <v>30</v>
      </c>
      <c r="D1852" s="382" t="s">
        <v>345</v>
      </c>
      <c r="E1852" s="382" t="s">
        <v>837</v>
      </c>
      <c r="F1852" s="383">
        <v>100</v>
      </c>
      <c r="G1852" s="383">
        <v>86</v>
      </c>
      <c r="H1852" s="383" t="s">
        <v>835</v>
      </c>
      <c r="I1852" s="383">
        <v>100</v>
      </c>
      <c r="J1852" s="383">
        <v>86</v>
      </c>
      <c r="K1852" s="383" t="s">
        <v>835</v>
      </c>
      <c r="L1852" s="385"/>
      <c r="M1852" s="383">
        <v>26</v>
      </c>
      <c r="N1852" s="383" t="s">
        <v>11</v>
      </c>
      <c r="O1852" s="385"/>
      <c r="P1852" s="385"/>
      <c r="Q1852" s="386" t="s">
        <v>11</v>
      </c>
      <c r="R1852" s="383"/>
      <c r="S1852" s="383">
        <v>71</v>
      </c>
      <c r="T1852" s="386" t="s">
        <v>11</v>
      </c>
      <c r="U1852" s="386"/>
      <c r="V1852" s="386">
        <v>63</v>
      </c>
      <c r="W1852" s="386" t="s">
        <v>11</v>
      </c>
      <c r="X1852" s="383"/>
      <c r="Y1852" s="383">
        <v>71</v>
      </c>
      <c r="Z1852" s="386" t="s">
        <v>11</v>
      </c>
      <c r="AA1852" s="386"/>
      <c r="AB1852" s="386">
        <v>63</v>
      </c>
      <c r="AC1852" s="386" t="s">
        <v>11</v>
      </c>
      <c r="AD1852" s="383" t="s">
        <v>104</v>
      </c>
      <c r="AE1852" s="383" t="s">
        <v>36</v>
      </c>
      <c r="AF1852" s="383">
        <v>77</v>
      </c>
      <c r="AG1852" s="383" t="s">
        <v>40</v>
      </c>
      <c r="AH1852" s="383" t="s">
        <v>36</v>
      </c>
      <c r="AI1852" s="383" t="s">
        <v>34</v>
      </c>
      <c r="AJ1852" s="383" t="s">
        <v>3554</v>
      </c>
      <c r="AK1852" s="384" t="str">
        <f t="shared" si="57"/>
        <v>NA</v>
      </c>
      <c r="AL1852" s="384" t="str">
        <f t="shared" si="58"/>
        <v>NA</v>
      </c>
    </row>
    <row r="1853" spans="1:38" x14ac:dyDescent="0.25">
      <c r="A1853" s="381" t="s">
        <v>3224</v>
      </c>
      <c r="B1853" s="382" t="s">
        <v>346</v>
      </c>
      <c r="C1853" s="382" t="s">
        <v>30</v>
      </c>
      <c r="D1853" s="382" t="s">
        <v>347</v>
      </c>
      <c r="E1853" s="382" t="s">
        <v>837</v>
      </c>
      <c r="F1853" s="383">
        <v>100</v>
      </c>
      <c r="G1853" s="383">
        <v>126</v>
      </c>
      <c r="H1853" s="383" t="s">
        <v>835</v>
      </c>
      <c r="I1853" s="383">
        <v>100</v>
      </c>
      <c r="J1853" s="383">
        <v>126</v>
      </c>
      <c r="K1853" s="383" t="s">
        <v>835</v>
      </c>
      <c r="L1853" s="385">
        <v>78</v>
      </c>
      <c r="M1853" s="383">
        <v>40</v>
      </c>
      <c r="N1853" s="383" t="s">
        <v>834</v>
      </c>
      <c r="O1853" s="385"/>
      <c r="P1853" s="385"/>
      <c r="Q1853" s="386" t="s">
        <v>11</v>
      </c>
      <c r="R1853" s="383">
        <v>41</v>
      </c>
      <c r="S1853" s="383">
        <v>102</v>
      </c>
      <c r="T1853" s="386" t="s">
        <v>36</v>
      </c>
      <c r="U1853" s="386">
        <v>50</v>
      </c>
      <c r="V1853" s="386">
        <v>100</v>
      </c>
      <c r="W1853" s="386" t="s">
        <v>834</v>
      </c>
      <c r="X1853" s="383">
        <v>66</v>
      </c>
      <c r="Y1853" s="383">
        <v>102</v>
      </c>
      <c r="Z1853" s="386" t="s">
        <v>36</v>
      </c>
      <c r="AA1853" s="386">
        <v>68</v>
      </c>
      <c r="AB1853" s="386">
        <v>100</v>
      </c>
      <c r="AC1853" s="386" t="s">
        <v>834</v>
      </c>
      <c r="AD1853" s="383" t="s">
        <v>104</v>
      </c>
      <c r="AE1853" s="383" t="s">
        <v>36</v>
      </c>
      <c r="AF1853" s="383">
        <v>72</v>
      </c>
      <c r="AG1853" s="383" t="s">
        <v>40</v>
      </c>
      <c r="AH1853" s="383" t="s">
        <v>34</v>
      </c>
      <c r="AI1853" s="383" t="s">
        <v>36</v>
      </c>
      <c r="AJ1853" s="383" t="s">
        <v>3554</v>
      </c>
      <c r="AK1853" s="384" t="str">
        <f t="shared" si="57"/>
        <v>NO</v>
      </c>
      <c r="AL1853" s="384" t="str">
        <f t="shared" si="58"/>
        <v>NO</v>
      </c>
    </row>
    <row r="1854" spans="1:38" x14ac:dyDescent="0.25">
      <c r="A1854" s="381" t="s">
        <v>3224</v>
      </c>
      <c r="B1854" s="382" t="s">
        <v>348</v>
      </c>
      <c r="C1854" s="382" t="s">
        <v>30</v>
      </c>
      <c r="D1854" s="382" t="s">
        <v>349</v>
      </c>
      <c r="E1854" s="382" t="s">
        <v>837</v>
      </c>
      <c r="F1854" s="383">
        <v>100</v>
      </c>
      <c r="G1854" s="383">
        <v>104</v>
      </c>
      <c r="H1854" s="383" t="s">
        <v>835</v>
      </c>
      <c r="I1854" s="383">
        <v>100</v>
      </c>
      <c r="J1854" s="383">
        <v>104</v>
      </c>
      <c r="K1854" s="383" t="s">
        <v>835</v>
      </c>
      <c r="L1854" s="385"/>
      <c r="M1854" s="383">
        <v>33</v>
      </c>
      <c r="N1854" s="383" t="s">
        <v>835</v>
      </c>
      <c r="O1854" s="385"/>
      <c r="P1854" s="385"/>
      <c r="Q1854" s="386" t="s">
        <v>11</v>
      </c>
      <c r="R1854" s="383">
        <v>42</v>
      </c>
      <c r="S1854" s="383">
        <v>95</v>
      </c>
      <c r="T1854" s="386" t="s">
        <v>36</v>
      </c>
      <c r="U1854" s="386">
        <v>56</v>
      </c>
      <c r="V1854" s="386">
        <v>94</v>
      </c>
      <c r="W1854" s="386" t="s">
        <v>834</v>
      </c>
      <c r="X1854" s="383">
        <v>52</v>
      </c>
      <c r="Y1854" s="383">
        <v>95</v>
      </c>
      <c r="Z1854" s="386" t="s">
        <v>36</v>
      </c>
      <c r="AA1854" s="386">
        <v>62</v>
      </c>
      <c r="AB1854" s="386">
        <v>94</v>
      </c>
      <c r="AC1854" s="386" t="s">
        <v>834</v>
      </c>
      <c r="AD1854" s="383" t="s">
        <v>33</v>
      </c>
      <c r="AE1854" s="383" t="s">
        <v>36</v>
      </c>
      <c r="AF1854" s="383">
        <v>79</v>
      </c>
      <c r="AG1854" s="383" t="s">
        <v>35</v>
      </c>
      <c r="AH1854" s="383" t="s">
        <v>34</v>
      </c>
      <c r="AI1854" s="383" t="s">
        <v>36</v>
      </c>
      <c r="AJ1854" s="383" t="s">
        <v>3554</v>
      </c>
      <c r="AK1854" s="384" t="str">
        <f t="shared" si="57"/>
        <v>NO</v>
      </c>
      <c r="AL1854" s="384" t="str">
        <f t="shared" si="58"/>
        <v>NO</v>
      </c>
    </row>
    <row r="1855" spans="1:38" x14ac:dyDescent="0.25">
      <c r="A1855" s="381" t="s">
        <v>3224</v>
      </c>
      <c r="B1855" s="382" t="s">
        <v>350</v>
      </c>
      <c r="C1855" s="382" t="s">
        <v>30</v>
      </c>
      <c r="D1855" s="382" t="s">
        <v>351</v>
      </c>
      <c r="E1855" s="382" t="s">
        <v>837</v>
      </c>
      <c r="F1855" s="383">
        <v>100</v>
      </c>
      <c r="G1855" s="383">
        <v>52</v>
      </c>
      <c r="H1855" s="383" t="s">
        <v>835</v>
      </c>
      <c r="I1855" s="383">
        <v>100</v>
      </c>
      <c r="J1855" s="383">
        <v>52</v>
      </c>
      <c r="K1855" s="383" t="s">
        <v>835</v>
      </c>
      <c r="L1855" s="385"/>
      <c r="M1855" s="383">
        <v>11</v>
      </c>
      <c r="N1855" s="383" t="s">
        <v>11</v>
      </c>
      <c r="O1855" s="385"/>
      <c r="P1855" s="385"/>
      <c r="Q1855" s="386" t="s">
        <v>11</v>
      </c>
      <c r="R1855" s="383"/>
      <c r="S1855" s="383">
        <v>42</v>
      </c>
      <c r="T1855" s="386" t="s">
        <v>11</v>
      </c>
      <c r="U1855" s="386"/>
      <c r="V1855" s="386">
        <v>40</v>
      </c>
      <c r="W1855" s="386" t="s">
        <v>11</v>
      </c>
      <c r="X1855" s="383"/>
      <c r="Y1855" s="383">
        <v>42</v>
      </c>
      <c r="Z1855" s="386" t="s">
        <v>11</v>
      </c>
      <c r="AA1855" s="386"/>
      <c r="AB1855" s="386">
        <v>40</v>
      </c>
      <c r="AC1855" s="386" t="s">
        <v>11</v>
      </c>
      <c r="AD1855" s="383" t="s">
        <v>104</v>
      </c>
      <c r="AE1855" s="383" t="s">
        <v>34</v>
      </c>
      <c r="AF1855" s="383">
        <v>100</v>
      </c>
      <c r="AG1855" s="383" t="s">
        <v>35</v>
      </c>
      <c r="AH1855" s="383" t="s">
        <v>34</v>
      </c>
      <c r="AI1855" s="383" t="s">
        <v>36</v>
      </c>
      <c r="AJ1855" s="383" t="s">
        <v>3554</v>
      </c>
      <c r="AK1855" s="384" t="str">
        <f t="shared" si="57"/>
        <v>NA</v>
      </c>
      <c r="AL1855" s="384" t="str">
        <f t="shared" si="58"/>
        <v>NA</v>
      </c>
    </row>
    <row r="1856" spans="1:38" x14ac:dyDescent="0.25">
      <c r="A1856" s="381" t="s">
        <v>3224</v>
      </c>
      <c r="B1856" s="382" t="s">
        <v>352</v>
      </c>
      <c r="C1856" s="382" t="s">
        <v>30</v>
      </c>
      <c r="D1856" s="382" t="s">
        <v>353</v>
      </c>
      <c r="E1856" s="382" t="s">
        <v>837</v>
      </c>
      <c r="F1856" s="383">
        <v>99</v>
      </c>
      <c r="G1856" s="383">
        <v>73</v>
      </c>
      <c r="H1856" s="383" t="s">
        <v>835</v>
      </c>
      <c r="I1856" s="383">
        <v>99</v>
      </c>
      <c r="J1856" s="383">
        <v>73</v>
      </c>
      <c r="K1856" s="383" t="s">
        <v>835</v>
      </c>
      <c r="L1856" s="385"/>
      <c r="M1856" s="383">
        <v>16</v>
      </c>
      <c r="N1856" s="383" t="s">
        <v>11</v>
      </c>
      <c r="O1856" s="385"/>
      <c r="P1856" s="385"/>
      <c r="Q1856" s="386" t="s">
        <v>11</v>
      </c>
      <c r="R1856" s="383">
        <v>70</v>
      </c>
      <c r="S1856" s="383">
        <v>66</v>
      </c>
      <c r="T1856" s="386" t="s">
        <v>36</v>
      </c>
      <c r="U1856" s="386">
        <v>75</v>
      </c>
      <c r="V1856" s="386">
        <v>64</v>
      </c>
      <c r="W1856" s="386" t="s">
        <v>834</v>
      </c>
      <c r="X1856" s="383">
        <v>82</v>
      </c>
      <c r="Y1856" s="383">
        <v>68</v>
      </c>
      <c r="Z1856" s="386" t="s">
        <v>34</v>
      </c>
      <c r="AA1856" s="386">
        <v>85</v>
      </c>
      <c r="AB1856" s="386">
        <v>66</v>
      </c>
      <c r="AC1856" s="386" t="s">
        <v>11</v>
      </c>
      <c r="AD1856" s="383" t="s">
        <v>33</v>
      </c>
      <c r="AE1856" s="383" t="s">
        <v>36</v>
      </c>
      <c r="AF1856" s="383">
        <v>97</v>
      </c>
      <c r="AG1856" s="383" t="s">
        <v>35</v>
      </c>
      <c r="AH1856" s="383" t="s">
        <v>36</v>
      </c>
      <c r="AI1856" s="383" t="s">
        <v>36</v>
      </c>
      <c r="AJ1856" s="383" t="s">
        <v>3554</v>
      </c>
      <c r="AK1856" s="384" t="str">
        <f t="shared" si="57"/>
        <v>NO</v>
      </c>
      <c r="AL1856" s="384" t="str">
        <f t="shared" si="58"/>
        <v>Yes-AB</v>
      </c>
    </row>
    <row r="1857" spans="1:38" x14ac:dyDescent="0.25">
      <c r="A1857" s="381" t="s">
        <v>3224</v>
      </c>
      <c r="B1857" s="382" t="s">
        <v>354</v>
      </c>
      <c r="C1857" s="382" t="s">
        <v>30</v>
      </c>
      <c r="D1857" s="382" t="s">
        <v>355</v>
      </c>
      <c r="E1857" s="382" t="s">
        <v>837</v>
      </c>
      <c r="F1857" s="383"/>
      <c r="G1857" s="383">
        <v>2</v>
      </c>
      <c r="H1857" s="383" t="s">
        <v>11</v>
      </c>
      <c r="I1857" s="383"/>
      <c r="J1857" s="383">
        <v>2</v>
      </c>
      <c r="K1857" s="383" t="s">
        <v>11</v>
      </c>
      <c r="L1857" s="385"/>
      <c r="M1857" s="383">
        <v>0</v>
      </c>
      <c r="N1857" s="383" t="s">
        <v>11</v>
      </c>
      <c r="O1857" s="385"/>
      <c r="P1857" s="385"/>
      <c r="Q1857" s="386" t="s">
        <v>11</v>
      </c>
      <c r="R1857" s="383"/>
      <c r="S1857" s="383">
        <v>2</v>
      </c>
      <c r="T1857" s="386" t="s">
        <v>11</v>
      </c>
      <c r="U1857" s="386"/>
      <c r="V1857" s="386">
        <v>2</v>
      </c>
      <c r="W1857" s="386" t="s">
        <v>11</v>
      </c>
      <c r="X1857" s="383"/>
      <c r="Y1857" s="383">
        <v>2</v>
      </c>
      <c r="Z1857" s="386" t="s">
        <v>11</v>
      </c>
      <c r="AA1857" s="386"/>
      <c r="AB1857" s="386">
        <v>2</v>
      </c>
      <c r="AC1857" s="386" t="s">
        <v>11</v>
      </c>
      <c r="AD1857" s="383" t="s">
        <v>57</v>
      </c>
      <c r="AE1857" s="383" t="s">
        <v>36</v>
      </c>
      <c r="AF1857" s="383">
        <v>92</v>
      </c>
      <c r="AG1857" s="383" t="s">
        <v>35</v>
      </c>
      <c r="AH1857" s="383" t="s">
        <v>34</v>
      </c>
      <c r="AI1857" s="383" t="s">
        <v>36</v>
      </c>
      <c r="AJ1857" s="383" t="s">
        <v>3554</v>
      </c>
      <c r="AK1857" s="384" t="str">
        <f t="shared" si="57"/>
        <v>NA</v>
      </c>
      <c r="AL1857" s="384" t="str">
        <f t="shared" si="58"/>
        <v>NA</v>
      </c>
    </row>
    <row r="1858" spans="1:38" x14ac:dyDescent="0.25">
      <c r="A1858" s="381" t="s">
        <v>3224</v>
      </c>
      <c r="B1858" s="382" t="s">
        <v>356</v>
      </c>
      <c r="C1858" s="382" t="s">
        <v>30</v>
      </c>
      <c r="D1858" s="382" t="s">
        <v>357</v>
      </c>
      <c r="E1858" s="382" t="s">
        <v>837</v>
      </c>
      <c r="F1858" s="383"/>
      <c r="G1858" s="383">
        <v>3</v>
      </c>
      <c r="H1858" s="383" t="s">
        <v>11</v>
      </c>
      <c r="I1858" s="383"/>
      <c r="J1858" s="383">
        <v>3</v>
      </c>
      <c r="K1858" s="383" t="s">
        <v>11</v>
      </c>
      <c r="L1858" s="385"/>
      <c r="M1858" s="383">
        <v>1</v>
      </c>
      <c r="N1858" s="383" t="s">
        <v>11</v>
      </c>
      <c r="O1858" s="385"/>
      <c r="P1858" s="385"/>
      <c r="Q1858" s="386" t="s">
        <v>11</v>
      </c>
      <c r="R1858" s="383"/>
      <c r="S1858" s="383">
        <v>2</v>
      </c>
      <c r="T1858" s="386" t="s">
        <v>11</v>
      </c>
      <c r="U1858" s="386"/>
      <c r="V1858" s="386">
        <v>2</v>
      </c>
      <c r="W1858" s="386" t="s">
        <v>11</v>
      </c>
      <c r="X1858" s="383"/>
      <c r="Y1858" s="383">
        <v>2</v>
      </c>
      <c r="Z1858" s="386" t="s">
        <v>11</v>
      </c>
      <c r="AA1858" s="386"/>
      <c r="AB1858" s="386">
        <v>2</v>
      </c>
      <c r="AC1858" s="386" t="s">
        <v>11</v>
      </c>
      <c r="AD1858" s="383" t="s">
        <v>57</v>
      </c>
      <c r="AE1858" s="383" t="s">
        <v>34</v>
      </c>
      <c r="AF1858" s="383">
        <v>100</v>
      </c>
      <c r="AG1858" s="383" t="s">
        <v>35</v>
      </c>
      <c r="AH1858" s="383" t="s">
        <v>34</v>
      </c>
      <c r="AI1858" s="383" t="s">
        <v>36</v>
      </c>
      <c r="AJ1858" s="383" t="s">
        <v>3554</v>
      </c>
      <c r="AK1858" s="384" t="str">
        <f t="shared" si="57"/>
        <v>NA</v>
      </c>
      <c r="AL1858" s="384" t="str">
        <f t="shared" si="58"/>
        <v>NA</v>
      </c>
    </row>
    <row r="1859" spans="1:38" x14ac:dyDescent="0.25">
      <c r="A1859" s="381" t="s">
        <v>3224</v>
      </c>
      <c r="B1859" s="382" t="s">
        <v>358</v>
      </c>
      <c r="C1859" s="382" t="s">
        <v>30</v>
      </c>
      <c r="D1859" s="382" t="s">
        <v>359</v>
      </c>
      <c r="E1859" s="382" t="s">
        <v>837</v>
      </c>
      <c r="F1859" s="383">
        <v>100</v>
      </c>
      <c r="G1859" s="383">
        <v>49</v>
      </c>
      <c r="H1859" s="383" t="s">
        <v>835</v>
      </c>
      <c r="I1859" s="383">
        <v>100</v>
      </c>
      <c r="J1859" s="383">
        <v>49</v>
      </c>
      <c r="K1859" s="383" t="s">
        <v>835</v>
      </c>
      <c r="L1859" s="385"/>
      <c r="M1859" s="383">
        <v>14</v>
      </c>
      <c r="N1859" s="383" t="s">
        <v>11</v>
      </c>
      <c r="O1859" s="385"/>
      <c r="P1859" s="385"/>
      <c r="Q1859" s="386" t="s">
        <v>11</v>
      </c>
      <c r="R1859" s="383">
        <v>52</v>
      </c>
      <c r="S1859" s="383">
        <v>44</v>
      </c>
      <c r="T1859" s="386" t="s">
        <v>34</v>
      </c>
      <c r="U1859" s="386">
        <v>59</v>
      </c>
      <c r="V1859" s="386">
        <v>44</v>
      </c>
      <c r="W1859" s="386" t="s">
        <v>11</v>
      </c>
      <c r="X1859" s="383">
        <v>61</v>
      </c>
      <c r="Y1859" s="383">
        <v>44</v>
      </c>
      <c r="Z1859" s="386" t="s">
        <v>34</v>
      </c>
      <c r="AA1859" s="386">
        <v>61</v>
      </c>
      <c r="AB1859" s="386">
        <v>44</v>
      </c>
      <c r="AC1859" s="386" t="s">
        <v>11</v>
      </c>
      <c r="AD1859" s="383" t="s">
        <v>33</v>
      </c>
      <c r="AE1859" s="383" t="s">
        <v>36</v>
      </c>
      <c r="AF1859" s="383">
        <v>79</v>
      </c>
      <c r="AG1859" s="383" t="s">
        <v>35</v>
      </c>
      <c r="AH1859" s="383" t="s">
        <v>34</v>
      </c>
      <c r="AI1859" s="383" t="s">
        <v>36</v>
      </c>
      <c r="AJ1859" s="383" t="s">
        <v>3554</v>
      </c>
      <c r="AK1859" s="384" t="str">
        <f t="shared" ref="AK1859:AK1922" si="59">IF(OR(T1859="NA",T1859="NO"),T1859,(IF(T1859="","NA",IF(OR(R1859&gt;78,AND(T1859="Yes",R1859="")),"Yes-AB",IF(W1859="NA","Yes-SH","Yes-GM")))))</f>
        <v>Yes-SH</v>
      </c>
      <c r="AL1859" s="384" t="str">
        <f t="shared" ref="AL1859:AL1922" si="60">IF(OR(Z1859="NA",Z1859="NO"),Z1859,(IF(Z1859="","NA",IF(OR(X1859&gt;79,AND(Z1859="Yes",X1859="")),"Yes-AB",IF(AC1859="NA","Yes-SH","Yes-GM")))))</f>
        <v>Yes-SH</v>
      </c>
    </row>
    <row r="1860" spans="1:38" x14ac:dyDescent="0.25">
      <c r="A1860" s="381" t="s">
        <v>3224</v>
      </c>
      <c r="B1860" s="382" t="s">
        <v>360</v>
      </c>
      <c r="C1860" s="382" t="s">
        <v>30</v>
      </c>
      <c r="D1860" s="382" t="s">
        <v>361</v>
      </c>
      <c r="E1860" s="382" t="s">
        <v>837</v>
      </c>
      <c r="F1860" s="383">
        <v>100</v>
      </c>
      <c r="G1860" s="383">
        <v>211</v>
      </c>
      <c r="H1860" s="383" t="s">
        <v>835</v>
      </c>
      <c r="I1860" s="383">
        <v>100</v>
      </c>
      <c r="J1860" s="383">
        <v>211</v>
      </c>
      <c r="K1860" s="383" t="s">
        <v>835</v>
      </c>
      <c r="L1860" s="385">
        <v>89</v>
      </c>
      <c r="M1860" s="383">
        <v>65</v>
      </c>
      <c r="N1860" s="383" t="s">
        <v>834</v>
      </c>
      <c r="O1860" s="385"/>
      <c r="P1860" s="385"/>
      <c r="Q1860" s="386" t="s">
        <v>11</v>
      </c>
      <c r="R1860" s="383">
        <v>58</v>
      </c>
      <c r="S1860" s="383">
        <v>183</v>
      </c>
      <c r="T1860" s="386" t="s">
        <v>36</v>
      </c>
      <c r="U1860" s="386">
        <v>66</v>
      </c>
      <c r="V1860" s="386">
        <v>178</v>
      </c>
      <c r="W1860" s="386" t="s">
        <v>834</v>
      </c>
      <c r="X1860" s="383">
        <v>67</v>
      </c>
      <c r="Y1860" s="383">
        <v>183</v>
      </c>
      <c r="Z1860" s="386" t="s">
        <v>36</v>
      </c>
      <c r="AA1860" s="386">
        <v>61</v>
      </c>
      <c r="AB1860" s="386">
        <v>178</v>
      </c>
      <c r="AC1860" s="386" t="s">
        <v>834</v>
      </c>
      <c r="AD1860" s="383" t="s">
        <v>104</v>
      </c>
      <c r="AE1860" s="383" t="s">
        <v>36</v>
      </c>
      <c r="AF1860" s="383">
        <v>82</v>
      </c>
      <c r="AG1860" s="383" t="s">
        <v>35</v>
      </c>
      <c r="AH1860" s="383" t="s">
        <v>34</v>
      </c>
      <c r="AI1860" s="383" t="s">
        <v>36</v>
      </c>
      <c r="AJ1860" s="383" t="s">
        <v>3554</v>
      </c>
      <c r="AK1860" s="384" t="str">
        <f t="shared" si="59"/>
        <v>NO</v>
      </c>
      <c r="AL1860" s="384" t="str">
        <f t="shared" si="60"/>
        <v>NO</v>
      </c>
    </row>
    <row r="1861" spans="1:38" x14ac:dyDescent="0.25">
      <c r="A1861" s="381" t="s">
        <v>3224</v>
      </c>
      <c r="B1861" s="382" t="s">
        <v>362</v>
      </c>
      <c r="C1861" s="382" t="s">
        <v>30</v>
      </c>
      <c r="D1861" s="382" t="s">
        <v>363</v>
      </c>
      <c r="E1861" s="382" t="s">
        <v>837</v>
      </c>
      <c r="F1861" s="383">
        <v>100</v>
      </c>
      <c r="G1861" s="383">
        <v>169</v>
      </c>
      <c r="H1861" s="383" t="s">
        <v>835</v>
      </c>
      <c r="I1861" s="383">
        <v>100</v>
      </c>
      <c r="J1861" s="383">
        <v>169</v>
      </c>
      <c r="K1861" s="383" t="s">
        <v>835</v>
      </c>
      <c r="L1861" s="385"/>
      <c r="M1861" s="383">
        <v>58</v>
      </c>
      <c r="N1861" s="383" t="s">
        <v>835</v>
      </c>
      <c r="O1861" s="385"/>
      <c r="P1861" s="385"/>
      <c r="Q1861" s="386" t="s">
        <v>11</v>
      </c>
      <c r="R1861" s="383">
        <v>47</v>
      </c>
      <c r="S1861" s="383">
        <v>152</v>
      </c>
      <c r="T1861" s="386" t="s">
        <v>36</v>
      </c>
      <c r="U1861" s="386">
        <v>62</v>
      </c>
      <c r="V1861" s="386">
        <v>150</v>
      </c>
      <c r="W1861" s="386" t="s">
        <v>834</v>
      </c>
      <c r="X1861" s="383">
        <v>55</v>
      </c>
      <c r="Y1861" s="383">
        <v>152</v>
      </c>
      <c r="Z1861" s="386" t="s">
        <v>36</v>
      </c>
      <c r="AA1861" s="386">
        <v>54</v>
      </c>
      <c r="AB1861" s="386">
        <v>151</v>
      </c>
      <c r="AC1861" s="386" t="s">
        <v>834</v>
      </c>
      <c r="AD1861" s="383" t="s">
        <v>57</v>
      </c>
      <c r="AE1861" s="383" t="s">
        <v>36</v>
      </c>
      <c r="AF1861" s="383">
        <v>79</v>
      </c>
      <c r="AG1861" s="383" t="s">
        <v>35</v>
      </c>
      <c r="AH1861" s="383" t="s">
        <v>34</v>
      </c>
      <c r="AI1861" s="383" t="s">
        <v>36</v>
      </c>
      <c r="AJ1861" s="383" t="s">
        <v>3554</v>
      </c>
      <c r="AK1861" s="384" t="str">
        <f t="shared" si="59"/>
        <v>NO</v>
      </c>
      <c r="AL1861" s="384" t="str">
        <f t="shared" si="60"/>
        <v>NO</v>
      </c>
    </row>
    <row r="1862" spans="1:38" x14ac:dyDescent="0.25">
      <c r="A1862" s="381" t="s">
        <v>3224</v>
      </c>
      <c r="B1862" s="382" t="s">
        <v>364</v>
      </c>
      <c r="C1862" s="382" t="s">
        <v>30</v>
      </c>
      <c r="D1862" s="382" t="s">
        <v>365</v>
      </c>
      <c r="E1862" s="382" t="s">
        <v>837</v>
      </c>
      <c r="F1862" s="383">
        <v>100</v>
      </c>
      <c r="G1862" s="383">
        <v>123</v>
      </c>
      <c r="H1862" s="383" t="s">
        <v>835</v>
      </c>
      <c r="I1862" s="383">
        <v>100</v>
      </c>
      <c r="J1862" s="383">
        <v>123</v>
      </c>
      <c r="K1862" s="383" t="s">
        <v>835</v>
      </c>
      <c r="L1862" s="385">
        <v>85</v>
      </c>
      <c r="M1862" s="383">
        <v>33</v>
      </c>
      <c r="N1862" s="383" t="s">
        <v>834</v>
      </c>
      <c r="O1862" s="385"/>
      <c r="P1862" s="385"/>
      <c r="Q1862" s="386" t="s">
        <v>11</v>
      </c>
      <c r="R1862" s="383">
        <v>65</v>
      </c>
      <c r="S1862" s="383">
        <v>102</v>
      </c>
      <c r="T1862" s="386" t="s">
        <v>36</v>
      </c>
      <c r="U1862" s="386">
        <v>72</v>
      </c>
      <c r="V1862" s="386">
        <v>101</v>
      </c>
      <c r="W1862" s="386" t="s">
        <v>834</v>
      </c>
      <c r="X1862" s="383">
        <v>75</v>
      </c>
      <c r="Y1862" s="383">
        <v>102</v>
      </c>
      <c r="Z1862" s="386" t="s">
        <v>36</v>
      </c>
      <c r="AA1862" s="386">
        <v>73</v>
      </c>
      <c r="AB1862" s="386">
        <v>101</v>
      </c>
      <c r="AC1862" s="386" t="s">
        <v>834</v>
      </c>
      <c r="AD1862" s="383" t="s">
        <v>33</v>
      </c>
      <c r="AE1862" s="383" t="s">
        <v>36</v>
      </c>
      <c r="AF1862" s="383">
        <v>85</v>
      </c>
      <c r="AG1862" s="383" t="s">
        <v>35</v>
      </c>
      <c r="AH1862" s="383" t="s">
        <v>34</v>
      </c>
      <c r="AI1862" s="383" t="s">
        <v>36</v>
      </c>
      <c r="AJ1862" s="383" t="s">
        <v>3554</v>
      </c>
      <c r="AK1862" s="384" t="str">
        <f t="shared" si="59"/>
        <v>NO</v>
      </c>
      <c r="AL1862" s="384" t="str">
        <f t="shared" si="60"/>
        <v>NO</v>
      </c>
    </row>
    <row r="1863" spans="1:38" x14ac:dyDescent="0.25">
      <c r="A1863" s="381" t="s">
        <v>3224</v>
      </c>
      <c r="B1863" s="382" t="s">
        <v>857</v>
      </c>
      <c r="C1863" s="382" t="s">
        <v>30</v>
      </c>
      <c r="D1863" s="382" t="s">
        <v>2258</v>
      </c>
      <c r="E1863" s="382" t="s">
        <v>837</v>
      </c>
      <c r="F1863" s="383"/>
      <c r="G1863" s="383">
        <v>25</v>
      </c>
      <c r="H1863" s="383" t="s">
        <v>11</v>
      </c>
      <c r="I1863" s="383"/>
      <c r="J1863" s="383">
        <v>25</v>
      </c>
      <c r="K1863" s="383" t="s">
        <v>11</v>
      </c>
      <c r="L1863" s="385"/>
      <c r="M1863" s="383">
        <v>9</v>
      </c>
      <c r="N1863" s="383" t="s">
        <v>11</v>
      </c>
      <c r="O1863" s="385"/>
      <c r="P1863" s="385"/>
      <c r="Q1863" s="386" t="s">
        <v>11</v>
      </c>
      <c r="R1863" s="383"/>
      <c r="S1863" s="383">
        <v>25</v>
      </c>
      <c r="T1863" s="386" t="s">
        <v>11</v>
      </c>
      <c r="U1863" s="386"/>
      <c r="V1863" s="386">
        <v>25</v>
      </c>
      <c r="W1863" s="386" t="s">
        <v>11</v>
      </c>
      <c r="X1863" s="383"/>
      <c r="Y1863" s="383">
        <v>25</v>
      </c>
      <c r="Z1863" s="386" t="s">
        <v>11</v>
      </c>
      <c r="AA1863" s="386"/>
      <c r="AB1863" s="386">
        <v>25</v>
      </c>
      <c r="AC1863" s="386" t="s">
        <v>11</v>
      </c>
      <c r="AD1863" s="383"/>
      <c r="AE1863" s="383" t="s">
        <v>36</v>
      </c>
      <c r="AF1863" s="383">
        <v>90</v>
      </c>
      <c r="AG1863" s="383" t="s">
        <v>35</v>
      </c>
      <c r="AH1863" s="383" t="s">
        <v>36</v>
      </c>
      <c r="AI1863" s="383" t="s">
        <v>34</v>
      </c>
      <c r="AJ1863" s="383" t="s">
        <v>3554</v>
      </c>
      <c r="AK1863" s="384" t="str">
        <f t="shared" si="59"/>
        <v>NA</v>
      </c>
      <c r="AL1863" s="384" t="str">
        <f t="shared" si="60"/>
        <v>NA</v>
      </c>
    </row>
    <row r="1864" spans="1:38" x14ac:dyDescent="0.25">
      <c r="A1864" s="381" t="s">
        <v>3224</v>
      </c>
      <c r="B1864" s="382" t="s">
        <v>366</v>
      </c>
      <c r="C1864" s="382" t="s">
        <v>30</v>
      </c>
      <c r="D1864" s="382" t="s">
        <v>367</v>
      </c>
      <c r="E1864" s="382" t="s">
        <v>837</v>
      </c>
      <c r="F1864" s="383"/>
      <c r="G1864" s="383">
        <v>9</v>
      </c>
      <c r="H1864" s="383" t="s">
        <v>11</v>
      </c>
      <c r="I1864" s="383"/>
      <c r="J1864" s="383">
        <v>9</v>
      </c>
      <c r="K1864" s="383" t="s">
        <v>11</v>
      </c>
      <c r="L1864" s="385"/>
      <c r="M1864" s="383">
        <v>1</v>
      </c>
      <c r="N1864" s="383" t="s">
        <v>11</v>
      </c>
      <c r="O1864" s="385"/>
      <c r="P1864" s="385"/>
      <c r="Q1864" s="386" t="s">
        <v>11</v>
      </c>
      <c r="R1864" s="383"/>
      <c r="S1864" s="383">
        <v>7</v>
      </c>
      <c r="T1864" s="386" t="s">
        <v>11</v>
      </c>
      <c r="U1864" s="386"/>
      <c r="V1864" s="386">
        <v>7</v>
      </c>
      <c r="W1864" s="386" t="s">
        <v>11</v>
      </c>
      <c r="X1864" s="383"/>
      <c r="Y1864" s="383">
        <v>7</v>
      </c>
      <c r="Z1864" s="386" t="s">
        <v>11</v>
      </c>
      <c r="AA1864" s="386"/>
      <c r="AB1864" s="386">
        <v>7</v>
      </c>
      <c r="AC1864" s="386" t="s">
        <v>11</v>
      </c>
      <c r="AD1864" s="383" t="s">
        <v>33</v>
      </c>
      <c r="AE1864" s="383" t="s">
        <v>36</v>
      </c>
      <c r="AF1864" s="383">
        <v>95</v>
      </c>
      <c r="AG1864" s="383" t="s">
        <v>35</v>
      </c>
      <c r="AH1864" s="383" t="s">
        <v>34</v>
      </c>
      <c r="AI1864" s="383" t="s">
        <v>36</v>
      </c>
      <c r="AJ1864" s="383" t="s">
        <v>3554</v>
      </c>
      <c r="AK1864" s="384" t="str">
        <f t="shared" si="59"/>
        <v>NA</v>
      </c>
      <c r="AL1864" s="384" t="str">
        <f t="shared" si="60"/>
        <v>NA</v>
      </c>
    </row>
    <row r="1865" spans="1:38" x14ac:dyDescent="0.25">
      <c r="A1865" s="381" t="s">
        <v>3224</v>
      </c>
      <c r="B1865" s="382" t="s">
        <v>368</v>
      </c>
      <c r="C1865" s="382" t="s">
        <v>30</v>
      </c>
      <c r="D1865" s="382" t="s">
        <v>369</v>
      </c>
      <c r="E1865" s="382" t="s">
        <v>837</v>
      </c>
      <c r="F1865" s="383">
        <v>100</v>
      </c>
      <c r="G1865" s="383">
        <v>194</v>
      </c>
      <c r="H1865" s="383" t="s">
        <v>835</v>
      </c>
      <c r="I1865" s="383">
        <v>100</v>
      </c>
      <c r="J1865" s="383">
        <v>194</v>
      </c>
      <c r="K1865" s="383" t="s">
        <v>835</v>
      </c>
      <c r="L1865" s="385">
        <v>87</v>
      </c>
      <c r="M1865" s="383">
        <v>60</v>
      </c>
      <c r="N1865" s="383" t="s">
        <v>834</v>
      </c>
      <c r="O1865" s="385"/>
      <c r="P1865" s="385"/>
      <c r="Q1865" s="386" t="s">
        <v>11</v>
      </c>
      <c r="R1865" s="383">
        <v>57</v>
      </c>
      <c r="S1865" s="383">
        <v>176</v>
      </c>
      <c r="T1865" s="386" t="s">
        <v>36</v>
      </c>
      <c r="U1865" s="386">
        <v>66</v>
      </c>
      <c r="V1865" s="386">
        <v>169</v>
      </c>
      <c r="W1865" s="386" t="s">
        <v>834</v>
      </c>
      <c r="X1865" s="383">
        <v>73</v>
      </c>
      <c r="Y1865" s="383">
        <v>176</v>
      </c>
      <c r="Z1865" s="386" t="s">
        <v>36</v>
      </c>
      <c r="AA1865" s="386">
        <v>75</v>
      </c>
      <c r="AB1865" s="386">
        <v>169</v>
      </c>
      <c r="AC1865" s="386" t="s">
        <v>834</v>
      </c>
      <c r="AD1865" s="383" t="s">
        <v>104</v>
      </c>
      <c r="AE1865" s="383" t="s">
        <v>36</v>
      </c>
      <c r="AF1865" s="383">
        <v>82</v>
      </c>
      <c r="AG1865" s="383" t="s">
        <v>35</v>
      </c>
      <c r="AH1865" s="383" t="s">
        <v>34</v>
      </c>
      <c r="AI1865" s="383" t="s">
        <v>36</v>
      </c>
      <c r="AJ1865" s="383" t="s">
        <v>3554</v>
      </c>
      <c r="AK1865" s="384" t="str">
        <f t="shared" si="59"/>
        <v>NO</v>
      </c>
      <c r="AL1865" s="384" t="str">
        <f t="shared" si="60"/>
        <v>NO</v>
      </c>
    </row>
    <row r="1866" spans="1:38" x14ac:dyDescent="0.25">
      <c r="A1866" s="381" t="s">
        <v>3224</v>
      </c>
      <c r="B1866" s="382" t="s">
        <v>858</v>
      </c>
      <c r="C1866" s="382" t="s">
        <v>30</v>
      </c>
      <c r="D1866" s="382" t="s">
        <v>2241</v>
      </c>
      <c r="E1866" s="382" t="s">
        <v>837</v>
      </c>
      <c r="F1866" s="383">
        <v>100</v>
      </c>
      <c r="G1866" s="383">
        <v>105</v>
      </c>
      <c r="H1866" s="383" t="s">
        <v>835</v>
      </c>
      <c r="I1866" s="383">
        <v>100</v>
      </c>
      <c r="J1866" s="383">
        <v>105</v>
      </c>
      <c r="K1866" s="383" t="s">
        <v>835</v>
      </c>
      <c r="L1866" s="385"/>
      <c r="M1866" s="383">
        <v>32</v>
      </c>
      <c r="N1866" s="383" t="s">
        <v>11</v>
      </c>
      <c r="O1866" s="385"/>
      <c r="P1866" s="385"/>
      <c r="Q1866" s="386" t="s">
        <v>11</v>
      </c>
      <c r="R1866" s="383">
        <v>52</v>
      </c>
      <c r="S1866" s="383">
        <v>89</v>
      </c>
      <c r="T1866" s="386" t="s">
        <v>34</v>
      </c>
      <c r="U1866" s="386">
        <v>59</v>
      </c>
      <c r="V1866" s="386">
        <v>87</v>
      </c>
      <c r="W1866" s="386" t="s">
        <v>11</v>
      </c>
      <c r="X1866" s="383">
        <v>53</v>
      </c>
      <c r="Y1866" s="383">
        <v>89</v>
      </c>
      <c r="Z1866" s="386" t="s">
        <v>36</v>
      </c>
      <c r="AA1866" s="386">
        <v>52</v>
      </c>
      <c r="AB1866" s="386">
        <v>87</v>
      </c>
      <c r="AC1866" s="386" t="s">
        <v>834</v>
      </c>
      <c r="AD1866" s="383" t="s">
        <v>57</v>
      </c>
      <c r="AE1866" s="383" t="s">
        <v>36</v>
      </c>
      <c r="AF1866" s="383">
        <v>72</v>
      </c>
      <c r="AG1866" s="383" t="s">
        <v>35</v>
      </c>
      <c r="AH1866" s="383" t="s">
        <v>34</v>
      </c>
      <c r="AI1866" s="383" t="s">
        <v>36</v>
      </c>
      <c r="AJ1866" s="383" t="s">
        <v>3554</v>
      </c>
      <c r="AK1866" s="384" t="str">
        <f t="shared" si="59"/>
        <v>Yes-SH</v>
      </c>
      <c r="AL1866" s="384" t="str">
        <f t="shared" si="60"/>
        <v>NO</v>
      </c>
    </row>
    <row r="1867" spans="1:38" x14ac:dyDescent="0.25">
      <c r="A1867" s="381" t="s">
        <v>3224</v>
      </c>
      <c r="B1867" s="382" t="s">
        <v>370</v>
      </c>
      <c r="C1867" s="382" t="s">
        <v>30</v>
      </c>
      <c r="D1867" s="382" t="s">
        <v>371</v>
      </c>
      <c r="E1867" s="382" t="s">
        <v>837</v>
      </c>
      <c r="F1867" s="383">
        <v>100</v>
      </c>
      <c r="G1867" s="383">
        <v>114</v>
      </c>
      <c r="H1867" s="383" t="s">
        <v>835</v>
      </c>
      <c r="I1867" s="383">
        <v>100</v>
      </c>
      <c r="J1867" s="383">
        <v>114</v>
      </c>
      <c r="K1867" s="383" t="s">
        <v>835</v>
      </c>
      <c r="L1867" s="385"/>
      <c r="M1867" s="383">
        <v>43</v>
      </c>
      <c r="N1867" s="383" t="s">
        <v>835</v>
      </c>
      <c r="O1867" s="385"/>
      <c r="P1867" s="385"/>
      <c r="Q1867" s="386" t="s">
        <v>11</v>
      </c>
      <c r="R1867" s="383">
        <v>76</v>
      </c>
      <c r="S1867" s="383">
        <v>105</v>
      </c>
      <c r="T1867" s="386" t="s">
        <v>34</v>
      </c>
      <c r="U1867" s="386">
        <v>79</v>
      </c>
      <c r="V1867" s="386">
        <v>104</v>
      </c>
      <c r="W1867" s="386" t="s">
        <v>835</v>
      </c>
      <c r="X1867" s="383">
        <v>79</v>
      </c>
      <c r="Y1867" s="383">
        <v>105</v>
      </c>
      <c r="Z1867" s="386" t="s">
        <v>36</v>
      </c>
      <c r="AA1867" s="386">
        <v>69</v>
      </c>
      <c r="AB1867" s="386">
        <v>104</v>
      </c>
      <c r="AC1867" s="386" t="s">
        <v>834</v>
      </c>
      <c r="AD1867" s="383" t="s">
        <v>33</v>
      </c>
      <c r="AE1867" s="383" t="s">
        <v>36</v>
      </c>
      <c r="AF1867" s="383">
        <v>87</v>
      </c>
      <c r="AG1867" s="383" t="s">
        <v>35</v>
      </c>
      <c r="AH1867" s="383" t="s">
        <v>34</v>
      </c>
      <c r="AI1867" s="383" t="s">
        <v>36</v>
      </c>
      <c r="AJ1867" s="383" t="s">
        <v>3554</v>
      </c>
      <c r="AK1867" s="384" t="str">
        <f t="shared" si="59"/>
        <v>Yes-GM</v>
      </c>
      <c r="AL1867" s="384" t="str">
        <f t="shared" si="60"/>
        <v>NO</v>
      </c>
    </row>
    <row r="1868" spans="1:38" x14ac:dyDescent="0.25">
      <c r="A1868" s="381" t="s">
        <v>3224</v>
      </c>
      <c r="B1868" s="382" t="s">
        <v>372</v>
      </c>
      <c r="C1868" s="382" t="s">
        <v>30</v>
      </c>
      <c r="D1868" s="382" t="s">
        <v>373</v>
      </c>
      <c r="E1868" s="382" t="s">
        <v>837</v>
      </c>
      <c r="F1868" s="383"/>
      <c r="G1868" s="383">
        <v>5</v>
      </c>
      <c r="H1868" s="383" t="s">
        <v>11</v>
      </c>
      <c r="I1868" s="383"/>
      <c r="J1868" s="383">
        <v>5</v>
      </c>
      <c r="K1868" s="383" t="s">
        <v>11</v>
      </c>
      <c r="L1868" s="385"/>
      <c r="M1868" s="383">
        <v>3</v>
      </c>
      <c r="N1868" s="383" t="s">
        <v>11</v>
      </c>
      <c r="O1868" s="385"/>
      <c r="P1868" s="385"/>
      <c r="Q1868" s="386" t="s">
        <v>11</v>
      </c>
      <c r="R1868" s="383"/>
      <c r="S1868" s="383">
        <v>5</v>
      </c>
      <c r="T1868" s="386" t="s">
        <v>11</v>
      </c>
      <c r="U1868" s="386"/>
      <c r="V1868" s="386">
        <v>5</v>
      </c>
      <c r="W1868" s="386" t="s">
        <v>11</v>
      </c>
      <c r="X1868" s="383"/>
      <c r="Y1868" s="383">
        <v>5</v>
      </c>
      <c r="Z1868" s="386" t="s">
        <v>11</v>
      </c>
      <c r="AA1868" s="386"/>
      <c r="AB1868" s="386">
        <v>5</v>
      </c>
      <c r="AC1868" s="386" t="s">
        <v>11</v>
      </c>
      <c r="AD1868" s="383" t="s">
        <v>57</v>
      </c>
      <c r="AE1868" s="383" t="s">
        <v>36</v>
      </c>
      <c r="AF1868" s="383">
        <v>97</v>
      </c>
      <c r="AG1868" s="383" t="s">
        <v>35</v>
      </c>
      <c r="AH1868" s="383" t="s">
        <v>34</v>
      </c>
      <c r="AI1868" s="383" t="s">
        <v>36</v>
      </c>
      <c r="AJ1868" s="383" t="s">
        <v>3554</v>
      </c>
      <c r="AK1868" s="384" t="str">
        <f t="shared" si="59"/>
        <v>NA</v>
      </c>
      <c r="AL1868" s="384" t="str">
        <f t="shared" si="60"/>
        <v>NA</v>
      </c>
    </row>
    <row r="1869" spans="1:38" x14ac:dyDescent="0.25">
      <c r="A1869" s="381" t="s">
        <v>3224</v>
      </c>
      <c r="B1869" s="382" t="s">
        <v>374</v>
      </c>
      <c r="C1869" s="382" t="s">
        <v>30</v>
      </c>
      <c r="D1869" s="382" t="s">
        <v>375</v>
      </c>
      <c r="E1869" s="382" t="s">
        <v>837</v>
      </c>
      <c r="F1869" s="383">
        <v>100</v>
      </c>
      <c r="G1869" s="383">
        <v>149</v>
      </c>
      <c r="H1869" s="383" t="s">
        <v>835</v>
      </c>
      <c r="I1869" s="383">
        <v>100</v>
      </c>
      <c r="J1869" s="383">
        <v>149</v>
      </c>
      <c r="K1869" s="383" t="s">
        <v>835</v>
      </c>
      <c r="L1869" s="385">
        <v>94</v>
      </c>
      <c r="M1869" s="383">
        <v>51</v>
      </c>
      <c r="N1869" s="383" t="s">
        <v>835</v>
      </c>
      <c r="O1869" s="385"/>
      <c r="P1869" s="385"/>
      <c r="Q1869" s="386" t="s">
        <v>11</v>
      </c>
      <c r="R1869" s="383">
        <v>64</v>
      </c>
      <c r="S1869" s="383">
        <v>138</v>
      </c>
      <c r="T1869" s="386" t="s">
        <v>36</v>
      </c>
      <c r="U1869" s="386">
        <v>71</v>
      </c>
      <c r="V1869" s="386">
        <v>137</v>
      </c>
      <c r="W1869" s="386" t="s">
        <v>834</v>
      </c>
      <c r="X1869" s="383">
        <v>64</v>
      </c>
      <c r="Y1869" s="383">
        <v>138</v>
      </c>
      <c r="Z1869" s="386" t="s">
        <v>36</v>
      </c>
      <c r="AA1869" s="386">
        <v>61</v>
      </c>
      <c r="AB1869" s="386">
        <v>137</v>
      </c>
      <c r="AC1869" s="386" t="s">
        <v>834</v>
      </c>
      <c r="AD1869" s="383" t="s">
        <v>57</v>
      </c>
      <c r="AE1869" s="383" t="s">
        <v>36</v>
      </c>
      <c r="AF1869" s="383">
        <v>74</v>
      </c>
      <c r="AG1869" s="383" t="s">
        <v>35</v>
      </c>
      <c r="AH1869" s="383" t="s">
        <v>34</v>
      </c>
      <c r="AI1869" s="383" t="s">
        <v>36</v>
      </c>
      <c r="AJ1869" s="383" t="s">
        <v>3554</v>
      </c>
      <c r="AK1869" s="384" t="str">
        <f t="shared" si="59"/>
        <v>NO</v>
      </c>
      <c r="AL1869" s="384" t="str">
        <f t="shared" si="60"/>
        <v>NO</v>
      </c>
    </row>
    <row r="1870" spans="1:38" x14ac:dyDescent="0.25">
      <c r="A1870" s="381" t="s">
        <v>3224</v>
      </c>
      <c r="B1870" s="382" t="s">
        <v>376</v>
      </c>
      <c r="C1870" s="382" t="s">
        <v>30</v>
      </c>
      <c r="D1870" s="382" t="s">
        <v>377</v>
      </c>
      <c r="E1870" s="382" t="s">
        <v>837</v>
      </c>
      <c r="F1870" s="383"/>
      <c r="G1870" s="383">
        <v>17</v>
      </c>
      <c r="H1870" s="383" t="s">
        <v>11</v>
      </c>
      <c r="I1870" s="383"/>
      <c r="J1870" s="383">
        <v>17</v>
      </c>
      <c r="K1870" s="383" t="s">
        <v>11</v>
      </c>
      <c r="L1870" s="385"/>
      <c r="M1870" s="383">
        <v>5</v>
      </c>
      <c r="N1870" s="383" t="s">
        <v>11</v>
      </c>
      <c r="O1870" s="385"/>
      <c r="P1870" s="385"/>
      <c r="Q1870" s="386" t="s">
        <v>11</v>
      </c>
      <c r="R1870" s="383"/>
      <c r="S1870" s="383">
        <v>15</v>
      </c>
      <c r="T1870" s="386" t="s">
        <v>11</v>
      </c>
      <c r="U1870" s="386"/>
      <c r="V1870" s="386">
        <v>15</v>
      </c>
      <c r="W1870" s="386" t="s">
        <v>11</v>
      </c>
      <c r="X1870" s="383"/>
      <c r="Y1870" s="383">
        <v>15</v>
      </c>
      <c r="Z1870" s="386" t="s">
        <v>11</v>
      </c>
      <c r="AA1870" s="386"/>
      <c r="AB1870" s="386">
        <v>15</v>
      </c>
      <c r="AC1870" s="386" t="s">
        <v>11</v>
      </c>
      <c r="AD1870" s="383" t="s">
        <v>46</v>
      </c>
      <c r="AE1870" s="383" t="s">
        <v>36</v>
      </c>
      <c r="AF1870" s="383">
        <v>77</v>
      </c>
      <c r="AG1870" s="383" t="s">
        <v>35</v>
      </c>
      <c r="AH1870" s="383" t="s">
        <v>34</v>
      </c>
      <c r="AI1870" s="383" t="s">
        <v>36</v>
      </c>
      <c r="AJ1870" s="383" t="s">
        <v>3554</v>
      </c>
      <c r="AK1870" s="384" t="str">
        <f t="shared" si="59"/>
        <v>NA</v>
      </c>
      <c r="AL1870" s="384" t="str">
        <f t="shared" si="60"/>
        <v>NA</v>
      </c>
    </row>
    <row r="1871" spans="1:38" x14ac:dyDescent="0.25">
      <c r="A1871" s="381" t="s">
        <v>3224</v>
      </c>
      <c r="B1871" s="382" t="s">
        <v>378</v>
      </c>
      <c r="C1871" s="382" t="s">
        <v>30</v>
      </c>
      <c r="D1871" s="382" t="s">
        <v>379</v>
      </c>
      <c r="E1871" s="382" t="s">
        <v>837</v>
      </c>
      <c r="F1871" s="383"/>
      <c r="G1871" s="383">
        <v>4</v>
      </c>
      <c r="H1871" s="383" t="s">
        <v>11</v>
      </c>
      <c r="I1871" s="383"/>
      <c r="J1871" s="383">
        <v>4</v>
      </c>
      <c r="K1871" s="383" t="s">
        <v>11</v>
      </c>
      <c r="L1871" s="385"/>
      <c r="M1871" s="383">
        <v>2</v>
      </c>
      <c r="N1871" s="383" t="s">
        <v>11</v>
      </c>
      <c r="O1871" s="385"/>
      <c r="P1871" s="385"/>
      <c r="Q1871" s="386" t="s">
        <v>11</v>
      </c>
      <c r="R1871" s="383"/>
      <c r="S1871" s="383">
        <v>3</v>
      </c>
      <c r="T1871" s="386" t="s">
        <v>11</v>
      </c>
      <c r="U1871" s="386"/>
      <c r="V1871" s="386">
        <v>3</v>
      </c>
      <c r="W1871" s="386" t="s">
        <v>11</v>
      </c>
      <c r="X1871" s="383"/>
      <c r="Y1871" s="383">
        <v>3</v>
      </c>
      <c r="Z1871" s="386" t="s">
        <v>11</v>
      </c>
      <c r="AA1871" s="386"/>
      <c r="AB1871" s="386">
        <v>3</v>
      </c>
      <c r="AC1871" s="386" t="s">
        <v>11</v>
      </c>
      <c r="AD1871" s="383" t="s">
        <v>57</v>
      </c>
      <c r="AE1871" s="383" t="s">
        <v>36</v>
      </c>
      <c r="AF1871" s="383">
        <v>87</v>
      </c>
      <c r="AG1871" s="383" t="s">
        <v>35</v>
      </c>
      <c r="AH1871" s="383" t="s">
        <v>34</v>
      </c>
      <c r="AI1871" s="383" t="s">
        <v>36</v>
      </c>
      <c r="AJ1871" s="383" t="s">
        <v>3554</v>
      </c>
      <c r="AK1871" s="384" t="str">
        <f t="shared" si="59"/>
        <v>NA</v>
      </c>
      <c r="AL1871" s="384" t="str">
        <f t="shared" si="60"/>
        <v>NA</v>
      </c>
    </row>
    <row r="1872" spans="1:38" x14ac:dyDescent="0.25">
      <c r="A1872" s="381" t="s">
        <v>3224</v>
      </c>
      <c r="B1872" s="382" t="s">
        <v>380</v>
      </c>
      <c r="C1872" s="382" t="s">
        <v>30</v>
      </c>
      <c r="D1872" s="382" t="s">
        <v>381</v>
      </c>
      <c r="E1872" s="382" t="s">
        <v>837</v>
      </c>
      <c r="F1872" s="383"/>
      <c r="G1872" s="383">
        <v>18</v>
      </c>
      <c r="H1872" s="383" t="s">
        <v>11</v>
      </c>
      <c r="I1872" s="383"/>
      <c r="J1872" s="383">
        <v>18</v>
      </c>
      <c r="K1872" s="383" t="s">
        <v>11</v>
      </c>
      <c r="L1872" s="385"/>
      <c r="M1872" s="383">
        <v>7</v>
      </c>
      <c r="N1872" s="383" t="s">
        <v>11</v>
      </c>
      <c r="O1872" s="385"/>
      <c r="P1872" s="385"/>
      <c r="Q1872" s="386" t="s">
        <v>11</v>
      </c>
      <c r="R1872" s="383"/>
      <c r="S1872" s="383">
        <v>14</v>
      </c>
      <c r="T1872" s="386" t="s">
        <v>11</v>
      </c>
      <c r="U1872" s="386"/>
      <c r="V1872" s="386">
        <v>14</v>
      </c>
      <c r="W1872" s="386" t="s">
        <v>11</v>
      </c>
      <c r="X1872" s="383"/>
      <c r="Y1872" s="383">
        <v>14</v>
      </c>
      <c r="Z1872" s="386" t="s">
        <v>11</v>
      </c>
      <c r="AA1872" s="386"/>
      <c r="AB1872" s="386">
        <v>14</v>
      </c>
      <c r="AC1872" s="386" t="s">
        <v>11</v>
      </c>
      <c r="AD1872" s="383" t="s">
        <v>33</v>
      </c>
      <c r="AE1872" s="383" t="s">
        <v>36</v>
      </c>
      <c r="AF1872" s="383">
        <v>92</v>
      </c>
      <c r="AG1872" s="383" t="s">
        <v>35</v>
      </c>
      <c r="AH1872" s="383" t="s">
        <v>36</v>
      </c>
      <c r="AI1872" s="383" t="s">
        <v>36</v>
      </c>
      <c r="AJ1872" s="383" t="s">
        <v>3554</v>
      </c>
      <c r="AK1872" s="384" t="str">
        <f t="shared" si="59"/>
        <v>NA</v>
      </c>
      <c r="AL1872" s="384" t="str">
        <f t="shared" si="60"/>
        <v>NA</v>
      </c>
    </row>
    <row r="1873" spans="1:38" x14ac:dyDescent="0.25">
      <c r="A1873" s="381" t="s">
        <v>3224</v>
      </c>
      <c r="B1873" s="382" t="s">
        <v>382</v>
      </c>
      <c r="C1873" s="382" t="s">
        <v>30</v>
      </c>
      <c r="D1873" s="382" t="s">
        <v>383</v>
      </c>
      <c r="E1873" s="382" t="s">
        <v>837</v>
      </c>
      <c r="F1873" s="383">
        <v>100</v>
      </c>
      <c r="G1873" s="383">
        <v>210</v>
      </c>
      <c r="H1873" s="383" t="s">
        <v>835</v>
      </c>
      <c r="I1873" s="383">
        <v>100</v>
      </c>
      <c r="J1873" s="383">
        <v>210</v>
      </c>
      <c r="K1873" s="383" t="s">
        <v>835</v>
      </c>
      <c r="L1873" s="385"/>
      <c r="M1873" s="383">
        <v>64</v>
      </c>
      <c r="N1873" s="383" t="s">
        <v>835</v>
      </c>
      <c r="O1873" s="385"/>
      <c r="P1873" s="385"/>
      <c r="Q1873" s="386" t="s">
        <v>11</v>
      </c>
      <c r="R1873" s="383">
        <v>68</v>
      </c>
      <c r="S1873" s="383">
        <v>190</v>
      </c>
      <c r="T1873" s="386" t="s">
        <v>34</v>
      </c>
      <c r="U1873" s="386">
        <v>77</v>
      </c>
      <c r="V1873" s="386">
        <v>186</v>
      </c>
      <c r="W1873" s="386" t="s">
        <v>11</v>
      </c>
      <c r="X1873" s="383">
        <v>74</v>
      </c>
      <c r="Y1873" s="383">
        <v>190</v>
      </c>
      <c r="Z1873" s="386" t="s">
        <v>36</v>
      </c>
      <c r="AA1873" s="386">
        <v>71</v>
      </c>
      <c r="AB1873" s="386">
        <v>186</v>
      </c>
      <c r="AC1873" s="386" t="s">
        <v>834</v>
      </c>
      <c r="AD1873" s="383" t="s">
        <v>33</v>
      </c>
      <c r="AE1873" s="383" t="s">
        <v>36</v>
      </c>
      <c r="AF1873" s="383">
        <v>90</v>
      </c>
      <c r="AG1873" s="383" t="s">
        <v>35</v>
      </c>
      <c r="AH1873" s="383" t="s">
        <v>34</v>
      </c>
      <c r="AI1873" s="383" t="s">
        <v>36</v>
      </c>
      <c r="AJ1873" s="383" t="s">
        <v>3554</v>
      </c>
      <c r="AK1873" s="384" t="str">
        <f t="shared" si="59"/>
        <v>Yes-SH</v>
      </c>
      <c r="AL1873" s="384" t="str">
        <f t="shared" si="60"/>
        <v>NO</v>
      </c>
    </row>
    <row r="1874" spans="1:38" x14ac:dyDescent="0.25">
      <c r="A1874" s="381" t="s">
        <v>3224</v>
      </c>
      <c r="B1874" s="382" t="s">
        <v>384</v>
      </c>
      <c r="C1874" s="382" t="s">
        <v>30</v>
      </c>
      <c r="D1874" s="382" t="s">
        <v>385</v>
      </c>
      <c r="E1874" s="382" t="s">
        <v>837</v>
      </c>
      <c r="F1874" s="383">
        <v>100</v>
      </c>
      <c r="G1874" s="383">
        <v>182</v>
      </c>
      <c r="H1874" s="383" t="s">
        <v>835</v>
      </c>
      <c r="I1874" s="383">
        <v>100</v>
      </c>
      <c r="J1874" s="383">
        <v>182</v>
      </c>
      <c r="K1874" s="383" t="s">
        <v>835</v>
      </c>
      <c r="L1874" s="385">
        <v>87</v>
      </c>
      <c r="M1874" s="383">
        <v>54</v>
      </c>
      <c r="N1874" s="383" t="s">
        <v>835</v>
      </c>
      <c r="O1874" s="385"/>
      <c r="P1874" s="385"/>
      <c r="Q1874" s="386" t="s">
        <v>11</v>
      </c>
      <c r="R1874" s="383">
        <v>59</v>
      </c>
      <c r="S1874" s="383">
        <v>158</v>
      </c>
      <c r="T1874" s="386" t="s">
        <v>36</v>
      </c>
      <c r="U1874" s="386">
        <v>69</v>
      </c>
      <c r="V1874" s="386">
        <v>158</v>
      </c>
      <c r="W1874" s="386" t="s">
        <v>834</v>
      </c>
      <c r="X1874" s="383">
        <v>72</v>
      </c>
      <c r="Y1874" s="383">
        <v>158</v>
      </c>
      <c r="Z1874" s="386" t="s">
        <v>36</v>
      </c>
      <c r="AA1874" s="386">
        <v>70</v>
      </c>
      <c r="AB1874" s="386">
        <v>158</v>
      </c>
      <c r="AC1874" s="386" t="s">
        <v>834</v>
      </c>
      <c r="AD1874" s="383" t="s">
        <v>33</v>
      </c>
      <c r="AE1874" s="383" t="s">
        <v>36</v>
      </c>
      <c r="AF1874" s="383">
        <v>79</v>
      </c>
      <c r="AG1874" s="383" t="s">
        <v>35</v>
      </c>
      <c r="AH1874" s="383" t="s">
        <v>34</v>
      </c>
      <c r="AI1874" s="383" t="s">
        <v>36</v>
      </c>
      <c r="AJ1874" s="383" t="s">
        <v>3554</v>
      </c>
      <c r="AK1874" s="384" t="str">
        <f t="shared" si="59"/>
        <v>NO</v>
      </c>
      <c r="AL1874" s="384" t="str">
        <f t="shared" si="60"/>
        <v>NO</v>
      </c>
    </row>
    <row r="1875" spans="1:38" x14ac:dyDescent="0.25">
      <c r="A1875" s="381" t="s">
        <v>3224</v>
      </c>
      <c r="B1875" s="382" t="s">
        <v>386</v>
      </c>
      <c r="C1875" s="382" t="s">
        <v>30</v>
      </c>
      <c r="D1875" s="382" t="s">
        <v>387</v>
      </c>
      <c r="E1875" s="382" t="s">
        <v>837</v>
      </c>
      <c r="F1875" s="383">
        <v>100</v>
      </c>
      <c r="G1875" s="383">
        <v>92</v>
      </c>
      <c r="H1875" s="383" t="s">
        <v>835</v>
      </c>
      <c r="I1875" s="383">
        <v>100</v>
      </c>
      <c r="J1875" s="383">
        <v>92</v>
      </c>
      <c r="K1875" s="383" t="s">
        <v>835</v>
      </c>
      <c r="L1875" s="385">
        <v>94</v>
      </c>
      <c r="M1875" s="383">
        <v>33</v>
      </c>
      <c r="N1875" s="383" t="s">
        <v>835</v>
      </c>
      <c r="O1875" s="385"/>
      <c r="P1875" s="385"/>
      <c r="Q1875" s="386" t="s">
        <v>11</v>
      </c>
      <c r="R1875" s="383">
        <v>59</v>
      </c>
      <c r="S1875" s="383">
        <v>83</v>
      </c>
      <c r="T1875" s="386" t="s">
        <v>36</v>
      </c>
      <c r="U1875" s="386">
        <v>72</v>
      </c>
      <c r="V1875" s="386">
        <v>83</v>
      </c>
      <c r="W1875" s="386" t="s">
        <v>834</v>
      </c>
      <c r="X1875" s="383">
        <v>78</v>
      </c>
      <c r="Y1875" s="383">
        <v>83</v>
      </c>
      <c r="Z1875" s="386" t="s">
        <v>36</v>
      </c>
      <c r="AA1875" s="386">
        <v>72</v>
      </c>
      <c r="AB1875" s="386">
        <v>83</v>
      </c>
      <c r="AC1875" s="386" t="s">
        <v>834</v>
      </c>
      <c r="AD1875" s="383" t="s">
        <v>33</v>
      </c>
      <c r="AE1875" s="383" t="s">
        <v>36</v>
      </c>
      <c r="AF1875" s="383">
        <v>95</v>
      </c>
      <c r="AG1875" s="383" t="s">
        <v>35</v>
      </c>
      <c r="AH1875" s="383" t="s">
        <v>34</v>
      </c>
      <c r="AI1875" s="383" t="s">
        <v>36</v>
      </c>
      <c r="AJ1875" s="383" t="s">
        <v>3554</v>
      </c>
      <c r="AK1875" s="384" t="str">
        <f t="shared" si="59"/>
        <v>NO</v>
      </c>
      <c r="AL1875" s="384" t="str">
        <f t="shared" si="60"/>
        <v>NO</v>
      </c>
    </row>
    <row r="1876" spans="1:38" x14ac:dyDescent="0.25">
      <c r="A1876" s="381" t="s">
        <v>3224</v>
      </c>
      <c r="B1876" s="382" t="s">
        <v>388</v>
      </c>
      <c r="C1876" s="382" t="s">
        <v>30</v>
      </c>
      <c r="D1876" s="382" t="s">
        <v>389</v>
      </c>
      <c r="E1876" s="382" t="s">
        <v>837</v>
      </c>
      <c r="F1876" s="383"/>
      <c r="G1876" s="383">
        <v>7</v>
      </c>
      <c r="H1876" s="383" t="s">
        <v>11</v>
      </c>
      <c r="I1876" s="383"/>
      <c r="J1876" s="383">
        <v>7</v>
      </c>
      <c r="K1876" s="383" t="s">
        <v>11</v>
      </c>
      <c r="L1876" s="385"/>
      <c r="M1876" s="383">
        <v>2</v>
      </c>
      <c r="N1876" s="383" t="s">
        <v>11</v>
      </c>
      <c r="O1876" s="385"/>
      <c r="P1876" s="385"/>
      <c r="Q1876" s="386" t="s">
        <v>11</v>
      </c>
      <c r="R1876" s="383"/>
      <c r="S1876" s="383">
        <v>5</v>
      </c>
      <c r="T1876" s="386" t="s">
        <v>11</v>
      </c>
      <c r="U1876" s="386"/>
      <c r="V1876" s="386">
        <v>5</v>
      </c>
      <c r="W1876" s="386" t="s">
        <v>11</v>
      </c>
      <c r="X1876" s="383"/>
      <c r="Y1876" s="383">
        <v>5</v>
      </c>
      <c r="Z1876" s="386" t="s">
        <v>11</v>
      </c>
      <c r="AA1876" s="386"/>
      <c r="AB1876" s="386">
        <v>5</v>
      </c>
      <c r="AC1876" s="386" t="s">
        <v>11</v>
      </c>
      <c r="AD1876" s="383" t="s">
        <v>33</v>
      </c>
      <c r="AE1876" s="383" t="s">
        <v>34</v>
      </c>
      <c r="AF1876" s="383">
        <v>100</v>
      </c>
      <c r="AG1876" s="383" t="s">
        <v>35</v>
      </c>
      <c r="AH1876" s="383" t="s">
        <v>34</v>
      </c>
      <c r="AI1876" s="383" t="s">
        <v>36</v>
      </c>
      <c r="AJ1876" s="383" t="s">
        <v>3554</v>
      </c>
      <c r="AK1876" s="384" t="str">
        <f t="shared" si="59"/>
        <v>NA</v>
      </c>
      <c r="AL1876" s="384" t="str">
        <f t="shared" si="60"/>
        <v>NA</v>
      </c>
    </row>
    <row r="1877" spans="1:38" x14ac:dyDescent="0.25">
      <c r="A1877" s="381" t="s">
        <v>3224</v>
      </c>
      <c r="B1877" s="382" t="s">
        <v>390</v>
      </c>
      <c r="C1877" s="382" t="s">
        <v>30</v>
      </c>
      <c r="D1877" s="382" t="s">
        <v>391</v>
      </c>
      <c r="E1877" s="382" t="s">
        <v>837</v>
      </c>
      <c r="F1877" s="383"/>
      <c r="G1877" s="383">
        <v>12</v>
      </c>
      <c r="H1877" s="383" t="s">
        <v>11</v>
      </c>
      <c r="I1877" s="383"/>
      <c r="J1877" s="383">
        <v>12</v>
      </c>
      <c r="K1877" s="383" t="s">
        <v>11</v>
      </c>
      <c r="L1877" s="385"/>
      <c r="M1877" s="383">
        <v>8</v>
      </c>
      <c r="N1877" s="383" t="s">
        <v>11</v>
      </c>
      <c r="O1877" s="385"/>
      <c r="P1877" s="385"/>
      <c r="Q1877" s="386" t="s">
        <v>11</v>
      </c>
      <c r="R1877" s="383"/>
      <c r="S1877" s="383">
        <v>11</v>
      </c>
      <c r="T1877" s="386" t="s">
        <v>11</v>
      </c>
      <c r="U1877" s="386"/>
      <c r="V1877" s="386">
        <v>11</v>
      </c>
      <c r="W1877" s="386" t="s">
        <v>11</v>
      </c>
      <c r="X1877" s="383"/>
      <c r="Y1877" s="383">
        <v>11</v>
      </c>
      <c r="Z1877" s="386" t="s">
        <v>11</v>
      </c>
      <c r="AA1877" s="386"/>
      <c r="AB1877" s="386">
        <v>11</v>
      </c>
      <c r="AC1877" s="386" t="s">
        <v>11</v>
      </c>
      <c r="AD1877" s="383" t="s">
        <v>104</v>
      </c>
      <c r="AE1877" s="383" t="s">
        <v>36</v>
      </c>
      <c r="AF1877" s="383">
        <v>92</v>
      </c>
      <c r="AG1877" s="383" t="s">
        <v>35</v>
      </c>
      <c r="AH1877" s="383" t="s">
        <v>34</v>
      </c>
      <c r="AI1877" s="383" t="s">
        <v>36</v>
      </c>
      <c r="AJ1877" s="383" t="s">
        <v>3554</v>
      </c>
      <c r="AK1877" s="384" t="str">
        <f t="shared" si="59"/>
        <v>NA</v>
      </c>
      <c r="AL1877" s="384" t="str">
        <f t="shared" si="60"/>
        <v>NA</v>
      </c>
    </row>
    <row r="1878" spans="1:38" x14ac:dyDescent="0.25">
      <c r="A1878" s="381" t="s">
        <v>3224</v>
      </c>
      <c r="B1878" s="382" t="s">
        <v>392</v>
      </c>
      <c r="C1878" s="382" t="s">
        <v>30</v>
      </c>
      <c r="D1878" s="382" t="s">
        <v>393</v>
      </c>
      <c r="E1878" s="382" t="s">
        <v>837</v>
      </c>
      <c r="F1878" s="383">
        <v>100</v>
      </c>
      <c r="G1878" s="383">
        <v>63</v>
      </c>
      <c r="H1878" s="383" t="s">
        <v>835</v>
      </c>
      <c r="I1878" s="383">
        <v>100</v>
      </c>
      <c r="J1878" s="383">
        <v>63</v>
      </c>
      <c r="K1878" s="383" t="s">
        <v>835</v>
      </c>
      <c r="L1878" s="385"/>
      <c r="M1878" s="383">
        <v>13</v>
      </c>
      <c r="N1878" s="383" t="s">
        <v>11</v>
      </c>
      <c r="O1878" s="385"/>
      <c r="P1878" s="385"/>
      <c r="Q1878" s="386" t="s">
        <v>11</v>
      </c>
      <c r="R1878" s="383"/>
      <c r="S1878" s="383">
        <v>61</v>
      </c>
      <c r="T1878" s="386" t="s">
        <v>11</v>
      </c>
      <c r="U1878" s="386"/>
      <c r="V1878" s="386">
        <v>61</v>
      </c>
      <c r="W1878" s="386" t="s">
        <v>11</v>
      </c>
      <c r="X1878" s="383"/>
      <c r="Y1878" s="383">
        <v>61</v>
      </c>
      <c r="Z1878" s="386" t="s">
        <v>11</v>
      </c>
      <c r="AA1878" s="386"/>
      <c r="AB1878" s="386">
        <v>61</v>
      </c>
      <c r="AC1878" s="386" t="s">
        <v>11</v>
      </c>
      <c r="AD1878" s="383" t="s">
        <v>33</v>
      </c>
      <c r="AE1878" s="383" t="s">
        <v>36</v>
      </c>
      <c r="AF1878" s="383">
        <v>85</v>
      </c>
      <c r="AG1878" s="383" t="s">
        <v>35</v>
      </c>
      <c r="AH1878" s="383" t="s">
        <v>34</v>
      </c>
      <c r="AI1878" s="383" t="s">
        <v>36</v>
      </c>
      <c r="AJ1878" s="383" t="s">
        <v>3554</v>
      </c>
      <c r="AK1878" s="384" t="str">
        <f t="shared" si="59"/>
        <v>NA</v>
      </c>
      <c r="AL1878" s="384" t="str">
        <f t="shared" si="60"/>
        <v>NA</v>
      </c>
    </row>
    <row r="1879" spans="1:38" x14ac:dyDescent="0.25">
      <c r="A1879" s="381" t="s">
        <v>3224</v>
      </c>
      <c r="B1879" s="382" t="s">
        <v>394</v>
      </c>
      <c r="C1879" s="382" t="s">
        <v>30</v>
      </c>
      <c r="D1879" s="382" t="s">
        <v>395</v>
      </c>
      <c r="E1879" s="382" t="s">
        <v>837</v>
      </c>
      <c r="F1879" s="383">
        <v>100</v>
      </c>
      <c r="G1879" s="383">
        <v>104</v>
      </c>
      <c r="H1879" s="383" t="s">
        <v>835</v>
      </c>
      <c r="I1879" s="383">
        <v>100</v>
      </c>
      <c r="J1879" s="383">
        <v>104</v>
      </c>
      <c r="K1879" s="383" t="s">
        <v>835</v>
      </c>
      <c r="L1879" s="385"/>
      <c r="M1879" s="383">
        <v>21</v>
      </c>
      <c r="N1879" s="383" t="s">
        <v>11</v>
      </c>
      <c r="O1879" s="385"/>
      <c r="P1879" s="385"/>
      <c r="Q1879" s="386" t="s">
        <v>11</v>
      </c>
      <c r="R1879" s="383">
        <v>49</v>
      </c>
      <c r="S1879" s="383">
        <v>97</v>
      </c>
      <c r="T1879" s="386" t="s">
        <v>36</v>
      </c>
      <c r="U1879" s="386">
        <v>60</v>
      </c>
      <c r="V1879" s="386">
        <v>96</v>
      </c>
      <c r="W1879" s="386" t="s">
        <v>834</v>
      </c>
      <c r="X1879" s="383">
        <v>49</v>
      </c>
      <c r="Y1879" s="383">
        <v>96</v>
      </c>
      <c r="Z1879" s="386" t="s">
        <v>36</v>
      </c>
      <c r="AA1879" s="386">
        <v>46</v>
      </c>
      <c r="AB1879" s="386">
        <v>95</v>
      </c>
      <c r="AC1879" s="386" t="s">
        <v>834</v>
      </c>
      <c r="AD1879" s="383" t="s">
        <v>46</v>
      </c>
      <c r="AE1879" s="383" t="s">
        <v>36</v>
      </c>
      <c r="AF1879" s="383">
        <v>67</v>
      </c>
      <c r="AG1879" s="383" t="s">
        <v>35</v>
      </c>
      <c r="AH1879" s="383" t="s">
        <v>34</v>
      </c>
      <c r="AI1879" s="383" t="s">
        <v>36</v>
      </c>
      <c r="AJ1879" s="383" t="s">
        <v>3554</v>
      </c>
      <c r="AK1879" s="384" t="str">
        <f t="shared" si="59"/>
        <v>NO</v>
      </c>
      <c r="AL1879" s="384" t="str">
        <f t="shared" si="60"/>
        <v>NO</v>
      </c>
    </row>
    <row r="1880" spans="1:38" x14ac:dyDescent="0.25">
      <c r="A1880" s="381" t="s">
        <v>3224</v>
      </c>
      <c r="B1880" s="382" t="s">
        <v>396</v>
      </c>
      <c r="C1880" s="382" t="s">
        <v>30</v>
      </c>
      <c r="D1880" s="382" t="s">
        <v>397</v>
      </c>
      <c r="E1880" s="382" t="s">
        <v>837</v>
      </c>
      <c r="F1880" s="383">
        <v>100</v>
      </c>
      <c r="G1880" s="383">
        <v>70</v>
      </c>
      <c r="H1880" s="383" t="s">
        <v>835</v>
      </c>
      <c r="I1880" s="383">
        <v>100</v>
      </c>
      <c r="J1880" s="383">
        <v>70</v>
      </c>
      <c r="K1880" s="383" t="s">
        <v>835</v>
      </c>
      <c r="L1880" s="385"/>
      <c r="M1880" s="383">
        <v>19</v>
      </c>
      <c r="N1880" s="383" t="s">
        <v>11</v>
      </c>
      <c r="O1880" s="385"/>
      <c r="P1880" s="385"/>
      <c r="Q1880" s="386" t="s">
        <v>11</v>
      </c>
      <c r="R1880" s="383">
        <v>40</v>
      </c>
      <c r="S1880" s="383">
        <v>57</v>
      </c>
      <c r="T1880" s="386" t="s">
        <v>36</v>
      </c>
      <c r="U1880" s="386">
        <v>54</v>
      </c>
      <c r="V1880" s="386">
        <v>57</v>
      </c>
      <c r="W1880" s="386" t="s">
        <v>834</v>
      </c>
      <c r="X1880" s="383">
        <v>53</v>
      </c>
      <c r="Y1880" s="383">
        <v>57</v>
      </c>
      <c r="Z1880" s="386" t="s">
        <v>36</v>
      </c>
      <c r="AA1880" s="386">
        <v>46</v>
      </c>
      <c r="AB1880" s="386">
        <v>57</v>
      </c>
      <c r="AC1880" s="386" t="s">
        <v>834</v>
      </c>
      <c r="AD1880" s="383" t="s">
        <v>214</v>
      </c>
      <c r="AE1880" s="383" t="s">
        <v>36</v>
      </c>
      <c r="AF1880" s="383">
        <v>72</v>
      </c>
      <c r="AG1880" s="383" t="s">
        <v>35</v>
      </c>
      <c r="AH1880" s="383" t="s">
        <v>34</v>
      </c>
      <c r="AI1880" s="383" t="s">
        <v>36</v>
      </c>
      <c r="AJ1880" s="383" t="s">
        <v>3554</v>
      </c>
      <c r="AK1880" s="384" t="str">
        <f t="shared" si="59"/>
        <v>NO</v>
      </c>
      <c r="AL1880" s="384" t="str">
        <f t="shared" si="60"/>
        <v>NO</v>
      </c>
    </row>
    <row r="1881" spans="1:38" x14ac:dyDescent="0.25">
      <c r="A1881" s="381" t="s">
        <v>3224</v>
      </c>
      <c r="B1881" s="382" t="s">
        <v>398</v>
      </c>
      <c r="C1881" s="382" t="s">
        <v>30</v>
      </c>
      <c r="D1881" s="382" t="s">
        <v>399</v>
      </c>
      <c r="E1881" s="382" t="s">
        <v>837</v>
      </c>
      <c r="F1881" s="383">
        <v>100</v>
      </c>
      <c r="G1881" s="383">
        <v>50</v>
      </c>
      <c r="H1881" s="383" t="s">
        <v>835</v>
      </c>
      <c r="I1881" s="383">
        <v>100</v>
      </c>
      <c r="J1881" s="383">
        <v>50</v>
      </c>
      <c r="K1881" s="383" t="s">
        <v>835</v>
      </c>
      <c r="L1881" s="385"/>
      <c r="M1881" s="383">
        <v>16</v>
      </c>
      <c r="N1881" s="383" t="s">
        <v>11</v>
      </c>
      <c r="O1881" s="385"/>
      <c r="P1881" s="385"/>
      <c r="Q1881" s="386" t="s">
        <v>11</v>
      </c>
      <c r="R1881" s="383"/>
      <c r="S1881" s="383">
        <v>45</v>
      </c>
      <c r="T1881" s="386" t="s">
        <v>11</v>
      </c>
      <c r="U1881" s="386"/>
      <c r="V1881" s="386">
        <v>44</v>
      </c>
      <c r="W1881" s="386" t="s">
        <v>11</v>
      </c>
      <c r="X1881" s="383"/>
      <c r="Y1881" s="383">
        <v>45</v>
      </c>
      <c r="Z1881" s="386" t="s">
        <v>11</v>
      </c>
      <c r="AA1881" s="386"/>
      <c r="AB1881" s="386">
        <v>44</v>
      </c>
      <c r="AC1881" s="386" t="s">
        <v>11</v>
      </c>
      <c r="AD1881" s="383" t="s">
        <v>33</v>
      </c>
      <c r="AE1881" s="383" t="s">
        <v>34</v>
      </c>
      <c r="AF1881" s="383">
        <v>100</v>
      </c>
      <c r="AG1881" s="383" t="s">
        <v>35</v>
      </c>
      <c r="AH1881" s="383" t="s">
        <v>36</v>
      </c>
      <c r="AI1881" s="383" t="s">
        <v>36</v>
      </c>
      <c r="AJ1881" s="383" t="s">
        <v>3554</v>
      </c>
      <c r="AK1881" s="384" t="str">
        <f t="shared" si="59"/>
        <v>NA</v>
      </c>
      <c r="AL1881" s="384" t="str">
        <f t="shared" si="60"/>
        <v>NA</v>
      </c>
    </row>
    <row r="1882" spans="1:38" x14ac:dyDescent="0.25">
      <c r="A1882" s="381" t="s">
        <v>3224</v>
      </c>
      <c r="B1882" s="382" t="s">
        <v>400</v>
      </c>
      <c r="C1882" s="382" t="s">
        <v>30</v>
      </c>
      <c r="D1882" s="382" t="s">
        <v>401</v>
      </c>
      <c r="E1882" s="382" t="s">
        <v>837</v>
      </c>
      <c r="F1882" s="383">
        <v>100</v>
      </c>
      <c r="G1882" s="383">
        <v>47</v>
      </c>
      <c r="H1882" s="383" t="s">
        <v>835</v>
      </c>
      <c r="I1882" s="383">
        <v>100</v>
      </c>
      <c r="J1882" s="383">
        <v>47</v>
      </c>
      <c r="K1882" s="383" t="s">
        <v>835</v>
      </c>
      <c r="L1882" s="385"/>
      <c r="M1882" s="383">
        <v>13</v>
      </c>
      <c r="N1882" s="383" t="s">
        <v>11</v>
      </c>
      <c r="O1882" s="385"/>
      <c r="P1882" s="385"/>
      <c r="Q1882" s="386" t="s">
        <v>11</v>
      </c>
      <c r="R1882" s="383">
        <v>51</v>
      </c>
      <c r="S1882" s="383">
        <v>41</v>
      </c>
      <c r="T1882" s="386" t="s">
        <v>36</v>
      </c>
      <c r="U1882" s="386">
        <v>58</v>
      </c>
      <c r="V1882" s="386">
        <v>40</v>
      </c>
      <c r="W1882" s="386" t="s">
        <v>834</v>
      </c>
      <c r="X1882" s="383">
        <v>59</v>
      </c>
      <c r="Y1882" s="383">
        <v>41</v>
      </c>
      <c r="Z1882" s="386" t="s">
        <v>36</v>
      </c>
      <c r="AA1882" s="386">
        <v>55</v>
      </c>
      <c r="AB1882" s="386">
        <v>40</v>
      </c>
      <c r="AC1882" s="386" t="s">
        <v>834</v>
      </c>
      <c r="AD1882" s="383" t="s">
        <v>104</v>
      </c>
      <c r="AE1882" s="383" t="s">
        <v>36</v>
      </c>
      <c r="AF1882" s="383">
        <v>69</v>
      </c>
      <c r="AG1882" s="383" t="s">
        <v>35</v>
      </c>
      <c r="AH1882" s="383" t="s">
        <v>34</v>
      </c>
      <c r="AI1882" s="383" t="s">
        <v>36</v>
      </c>
      <c r="AJ1882" s="383" t="s">
        <v>3554</v>
      </c>
      <c r="AK1882" s="384" t="str">
        <f t="shared" si="59"/>
        <v>NO</v>
      </c>
      <c r="AL1882" s="384" t="str">
        <f t="shared" si="60"/>
        <v>NO</v>
      </c>
    </row>
    <row r="1883" spans="1:38" x14ac:dyDescent="0.25">
      <c r="A1883" s="381" t="s">
        <v>3224</v>
      </c>
      <c r="B1883" s="382" t="s">
        <v>402</v>
      </c>
      <c r="C1883" s="382" t="s">
        <v>30</v>
      </c>
      <c r="D1883" s="382" t="s">
        <v>403</v>
      </c>
      <c r="E1883" s="382" t="s">
        <v>837</v>
      </c>
      <c r="F1883" s="383"/>
      <c r="G1883" s="383">
        <v>14</v>
      </c>
      <c r="H1883" s="383" t="s">
        <v>11</v>
      </c>
      <c r="I1883" s="383"/>
      <c r="J1883" s="383">
        <v>14</v>
      </c>
      <c r="K1883" s="383" t="s">
        <v>11</v>
      </c>
      <c r="L1883" s="385"/>
      <c r="M1883" s="383">
        <v>10</v>
      </c>
      <c r="N1883" s="383" t="s">
        <v>11</v>
      </c>
      <c r="O1883" s="385"/>
      <c r="P1883" s="385"/>
      <c r="Q1883" s="386" t="s">
        <v>11</v>
      </c>
      <c r="R1883" s="383"/>
      <c r="S1883" s="383">
        <v>13</v>
      </c>
      <c r="T1883" s="386" t="s">
        <v>11</v>
      </c>
      <c r="U1883" s="386"/>
      <c r="V1883" s="386">
        <v>13</v>
      </c>
      <c r="W1883" s="386" t="s">
        <v>11</v>
      </c>
      <c r="X1883" s="383"/>
      <c r="Y1883" s="383">
        <v>14</v>
      </c>
      <c r="Z1883" s="386" t="s">
        <v>11</v>
      </c>
      <c r="AA1883" s="386"/>
      <c r="AB1883" s="386">
        <v>14</v>
      </c>
      <c r="AC1883" s="386" t="s">
        <v>11</v>
      </c>
      <c r="AD1883" s="383" t="s">
        <v>57</v>
      </c>
      <c r="AE1883" s="383" t="s">
        <v>36</v>
      </c>
      <c r="AF1883" s="383">
        <v>87</v>
      </c>
      <c r="AG1883" s="383" t="s">
        <v>35</v>
      </c>
      <c r="AH1883" s="383" t="s">
        <v>34</v>
      </c>
      <c r="AI1883" s="383" t="s">
        <v>36</v>
      </c>
      <c r="AJ1883" s="383" t="s">
        <v>3554</v>
      </c>
      <c r="AK1883" s="384" t="str">
        <f t="shared" si="59"/>
        <v>NA</v>
      </c>
      <c r="AL1883" s="384" t="str">
        <f t="shared" si="60"/>
        <v>NA</v>
      </c>
    </row>
    <row r="1884" spans="1:38" x14ac:dyDescent="0.25">
      <c r="A1884" s="381" t="s">
        <v>3224</v>
      </c>
      <c r="B1884" s="382" t="s">
        <v>404</v>
      </c>
      <c r="C1884" s="382" t="s">
        <v>30</v>
      </c>
      <c r="D1884" s="382" t="s">
        <v>405</v>
      </c>
      <c r="E1884" s="382" t="s">
        <v>837</v>
      </c>
      <c r="F1884" s="383">
        <v>100</v>
      </c>
      <c r="G1884" s="383">
        <v>44</v>
      </c>
      <c r="H1884" s="383" t="s">
        <v>835</v>
      </c>
      <c r="I1884" s="383">
        <v>99</v>
      </c>
      <c r="J1884" s="383">
        <v>43</v>
      </c>
      <c r="K1884" s="383" t="s">
        <v>835</v>
      </c>
      <c r="L1884" s="385"/>
      <c r="M1884" s="383">
        <v>12</v>
      </c>
      <c r="N1884" s="383" t="s">
        <v>11</v>
      </c>
      <c r="O1884" s="385"/>
      <c r="P1884" s="385"/>
      <c r="Q1884" s="386" t="s">
        <v>11</v>
      </c>
      <c r="R1884" s="383"/>
      <c r="S1884" s="383">
        <v>39</v>
      </c>
      <c r="T1884" s="386" t="s">
        <v>11</v>
      </c>
      <c r="U1884" s="386"/>
      <c r="V1884" s="386">
        <v>39</v>
      </c>
      <c r="W1884" s="386" t="s">
        <v>11</v>
      </c>
      <c r="X1884" s="383"/>
      <c r="Y1884" s="383">
        <v>39</v>
      </c>
      <c r="Z1884" s="386" t="s">
        <v>11</v>
      </c>
      <c r="AA1884" s="386"/>
      <c r="AB1884" s="386">
        <v>39</v>
      </c>
      <c r="AC1884" s="386" t="s">
        <v>11</v>
      </c>
      <c r="AD1884" s="383" t="s">
        <v>33</v>
      </c>
      <c r="AE1884" s="383" t="s">
        <v>36</v>
      </c>
      <c r="AF1884" s="383">
        <v>87</v>
      </c>
      <c r="AG1884" s="383" t="s">
        <v>35</v>
      </c>
      <c r="AH1884" s="383" t="s">
        <v>34</v>
      </c>
      <c r="AI1884" s="383" t="s">
        <v>36</v>
      </c>
      <c r="AJ1884" s="383" t="s">
        <v>3554</v>
      </c>
      <c r="AK1884" s="384" t="str">
        <f t="shared" si="59"/>
        <v>NA</v>
      </c>
      <c r="AL1884" s="384" t="str">
        <f t="shared" si="60"/>
        <v>NA</v>
      </c>
    </row>
    <row r="1885" spans="1:38" x14ac:dyDescent="0.25">
      <c r="A1885" s="381" t="s">
        <v>3224</v>
      </c>
      <c r="B1885" s="382" t="s">
        <v>406</v>
      </c>
      <c r="C1885" s="382" t="s">
        <v>30</v>
      </c>
      <c r="D1885" s="382" t="s">
        <v>407</v>
      </c>
      <c r="E1885" s="382" t="s">
        <v>837</v>
      </c>
      <c r="F1885" s="383"/>
      <c r="G1885" s="383">
        <v>10</v>
      </c>
      <c r="H1885" s="383" t="s">
        <v>11</v>
      </c>
      <c r="I1885" s="383"/>
      <c r="J1885" s="383">
        <v>10</v>
      </c>
      <c r="K1885" s="383" t="s">
        <v>11</v>
      </c>
      <c r="L1885" s="385"/>
      <c r="M1885" s="383">
        <v>2</v>
      </c>
      <c r="N1885" s="383" t="s">
        <v>11</v>
      </c>
      <c r="O1885" s="385"/>
      <c r="P1885" s="385"/>
      <c r="Q1885" s="386" t="s">
        <v>11</v>
      </c>
      <c r="R1885" s="383"/>
      <c r="S1885" s="383">
        <v>10</v>
      </c>
      <c r="T1885" s="386" t="s">
        <v>11</v>
      </c>
      <c r="U1885" s="386"/>
      <c r="V1885" s="386">
        <v>9</v>
      </c>
      <c r="W1885" s="386" t="s">
        <v>11</v>
      </c>
      <c r="X1885" s="383"/>
      <c r="Y1885" s="383">
        <v>10</v>
      </c>
      <c r="Z1885" s="386" t="s">
        <v>11</v>
      </c>
      <c r="AA1885" s="386"/>
      <c r="AB1885" s="386">
        <v>9</v>
      </c>
      <c r="AC1885" s="386" t="s">
        <v>11</v>
      </c>
      <c r="AD1885" s="383" t="s">
        <v>57</v>
      </c>
      <c r="AE1885" s="383" t="s">
        <v>36</v>
      </c>
      <c r="AF1885" s="383">
        <v>90</v>
      </c>
      <c r="AG1885" s="383" t="s">
        <v>35</v>
      </c>
      <c r="AH1885" s="383" t="s">
        <v>34</v>
      </c>
      <c r="AI1885" s="383" t="s">
        <v>36</v>
      </c>
      <c r="AJ1885" s="383" t="s">
        <v>3554</v>
      </c>
      <c r="AK1885" s="384" t="str">
        <f t="shared" si="59"/>
        <v>NA</v>
      </c>
      <c r="AL1885" s="384" t="str">
        <f t="shared" si="60"/>
        <v>NA</v>
      </c>
    </row>
    <row r="1886" spans="1:38" x14ac:dyDescent="0.25">
      <c r="A1886" s="381" t="s">
        <v>3224</v>
      </c>
      <c r="B1886" s="382" t="s">
        <v>408</v>
      </c>
      <c r="C1886" s="382" t="s">
        <v>30</v>
      </c>
      <c r="D1886" s="382" t="s">
        <v>409</v>
      </c>
      <c r="E1886" s="382" t="s">
        <v>837</v>
      </c>
      <c r="F1886" s="383">
        <v>100</v>
      </c>
      <c r="G1886" s="383">
        <v>86</v>
      </c>
      <c r="H1886" s="383" t="s">
        <v>835</v>
      </c>
      <c r="I1886" s="383">
        <v>100</v>
      </c>
      <c r="J1886" s="383">
        <v>86</v>
      </c>
      <c r="K1886" s="383" t="s">
        <v>835</v>
      </c>
      <c r="L1886" s="385">
        <v>94</v>
      </c>
      <c r="M1886" s="383">
        <v>31</v>
      </c>
      <c r="N1886" s="383" t="s">
        <v>835</v>
      </c>
      <c r="O1886" s="385"/>
      <c r="P1886" s="385"/>
      <c r="Q1886" s="386" t="s">
        <v>11</v>
      </c>
      <c r="R1886" s="383">
        <v>62</v>
      </c>
      <c r="S1886" s="383">
        <v>79</v>
      </c>
      <c r="T1886" s="386" t="s">
        <v>36</v>
      </c>
      <c r="U1886" s="386">
        <v>67</v>
      </c>
      <c r="V1886" s="386">
        <v>78</v>
      </c>
      <c r="W1886" s="386" t="s">
        <v>834</v>
      </c>
      <c r="X1886" s="383">
        <v>70</v>
      </c>
      <c r="Y1886" s="383">
        <v>79</v>
      </c>
      <c r="Z1886" s="386" t="s">
        <v>36</v>
      </c>
      <c r="AA1886" s="386">
        <v>69</v>
      </c>
      <c r="AB1886" s="386">
        <v>78</v>
      </c>
      <c r="AC1886" s="386" t="s">
        <v>834</v>
      </c>
      <c r="AD1886" s="383" t="s">
        <v>33</v>
      </c>
      <c r="AE1886" s="383" t="s">
        <v>36</v>
      </c>
      <c r="AF1886" s="383">
        <v>85</v>
      </c>
      <c r="AG1886" s="383" t="s">
        <v>35</v>
      </c>
      <c r="AH1886" s="383" t="s">
        <v>34</v>
      </c>
      <c r="AI1886" s="383" t="s">
        <v>36</v>
      </c>
      <c r="AJ1886" s="383" t="s">
        <v>3554</v>
      </c>
      <c r="AK1886" s="384" t="str">
        <f t="shared" si="59"/>
        <v>NO</v>
      </c>
      <c r="AL1886" s="384" t="str">
        <f t="shared" si="60"/>
        <v>NO</v>
      </c>
    </row>
    <row r="1887" spans="1:38" x14ac:dyDescent="0.25">
      <c r="A1887" s="381" t="s">
        <v>3224</v>
      </c>
      <c r="B1887" s="382" t="s">
        <v>410</v>
      </c>
      <c r="C1887" s="382" t="s">
        <v>30</v>
      </c>
      <c r="D1887" s="382" t="s">
        <v>411</v>
      </c>
      <c r="E1887" s="382" t="s">
        <v>837</v>
      </c>
      <c r="F1887" s="383"/>
      <c r="G1887" s="383">
        <v>18</v>
      </c>
      <c r="H1887" s="383" t="s">
        <v>11</v>
      </c>
      <c r="I1887" s="383"/>
      <c r="J1887" s="383">
        <v>18</v>
      </c>
      <c r="K1887" s="383" t="s">
        <v>11</v>
      </c>
      <c r="L1887" s="385"/>
      <c r="M1887" s="383">
        <v>4</v>
      </c>
      <c r="N1887" s="383" t="s">
        <v>11</v>
      </c>
      <c r="O1887" s="385"/>
      <c r="P1887" s="385"/>
      <c r="Q1887" s="386" t="s">
        <v>11</v>
      </c>
      <c r="R1887" s="383"/>
      <c r="S1887" s="383">
        <v>14</v>
      </c>
      <c r="T1887" s="386" t="s">
        <v>11</v>
      </c>
      <c r="U1887" s="386"/>
      <c r="V1887" s="386">
        <v>14</v>
      </c>
      <c r="W1887" s="386" t="s">
        <v>11</v>
      </c>
      <c r="X1887" s="383"/>
      <c r="Y1887" s="383">
        <v>14</v>
      </c>
      <c r="Z1887" s="386" t="s">
        <v>11</v>
      </c>
      <c r="AA1887" s="386"/>
      <c r="AB1887" s="386">
        <v>14</v>
      </c>
      <c r="AC1887" s="386" t="s">
        <v>11</v>
      </c>
      <c r="AD1887" s="383" t="s">
        <v>57</v>
      </c>
      <c r="AE1887" s="383" t="s">
        <v>34</v>
      </c>
      <c r="AF1887" s="383">
        <v>100</v>
      </c>
      <c r="AG1887" s="383" t="s">
        <v>35</v>
      </c>
      <c r="AH1887" s="383" t="s">
        <v>34</v>
      </c>
      <c r="AI1887" s="383" t="s">
        <v>36</v>
      </c>
      <c r="AJ1887" s="383" t="s">
        <v>3554</v>
      </c>
      <c r="AK1887" s="384" t="str">
        <f t="shared" si="59"/>
        <v>NA</v>
      </c>
      <c r="AL1887" s="384" t="str">
        <f t="shared" si="60"/>
        <v>NA</v>
      </c>
    </row>
    <row r="1888" spans="1:38" x14ac:dyDescent="0.25">
      <c r="A1888" s="381" t="s">
        <v>3224</v>
      </c>
      <c r="B1888" s="382" t="s">
        <v>412</v>
      </c>
      <c r="C1888" s="382" t="s">
        <v>30</v>
      </c>
      <c r="D1888" s="382" t="s">
        <v>413</v>
      </c>
      <c r="E1888" s="382" t="s">
        <v>837</v>
      </c>
      <c r="F1888" s="383">
        <v>100</v>
      </c>
      <c r="G1888" s="383">
        <v>177</v>
      </c>
      <c r="H1888" s="383" t="s">
        <v>835</v>
      </c>
      <c r="I1888" s="383">
        <v>100</v>
      </c>
      <c r="J1888" s="383">
        <v>177</v>
      </c>
      <c r="K1888" s="383" t="s">
        <v>835</v>
      </c>
      <c r="L1888" s="385">
        <v>93</v>
      </c>
      <c r="M1888" s="383">
        <v>55</v>
      </c>
      <c r="N1888" s="383" t="s">
        <v>835</v>
      </c>
      <c r="O1888" s="385"/>
      <c r="P1888" s="385"/>
      <c r="Q1888" s="386" t="s">
        <v>11</v>
      </c>
      <c r="R1888" s="383">
        <v>55</v>
      </c>
      <c r="S1888" s="383">
        <v>165</v>
      </c>
      <c r="T1888" s="386" t="s">
        <v>36</v>
      </c>
      <c r="U1888" s="386">
        <v>65</v>
      </c>
      <c r="V1888" s="386">
        <v>165</v>
      </c>
      <c r="W1888" s="386" t="s">
        <v>834</v>
      </c>
      <c r="X1888" s="383">
        <v>66</v>
      </c>
      <c r="Y1888" s="383">
        <v>165</v>
      </c>
      <c r="Z1888" s="386" t="s">
        <v>34</v>
      </c>
      <c r="AA1888" s="386">
        <v>70</v>
      </c>
      <c r="AB1888" s="386">
        <v>165</v>
      </c>
      <c r="AC1888" s="386" t="s">
        <v>11</v>
      </c>
      <c r="AD1888" s="383" t="s">
        <v>33</v>
      </c>
      <c r="AE1888" s="383" t="s">
        <v>36</v>
      </c>
      <c r="AF1888" s="383">
        <v>97</v>
      </c>
      <c r="AG1888" s="383" t="s">
        <v>35</v>
      </c>
      <c r="AH1888" s="383" t="s">
        <v>34</v>
      </c>
      <c r="AI1888" s="383" t="s">
        <v>36</v>
      </c>
      <c r="AJ1888" s="383" t="s">
        <v>3554</v>
      </c>
      <c r="AK1888" s="384" t="str">
        <f t="shared" si="59"/>
        <v>NO</v>
      </c>
      <c r="AL1888" s="384" t="str">
        <f t="shared" si="60"/>
        <v>Yes-SH</v>
      </c>
    </row>
    <row r="1889" spans="1:38" x14ac:dyDescent="0.25">
      <c r="A1889" s="381" t="s">
        <v>3224</v>
      </c>
      <c r="B1889" s="382" t="s">
        <v>414</v>
      </c>
      <c r="C1889" s="382" t="s">
        <v>30</v>
      </c>
      <c r="D1889" s="382" t="s">
        <v>415</v>
      </c>
      <c r="E1889" s="382" t="s">
        <v>837</v>
      </c>
      <c r="F1889" s="383">
        <v>100</v>
      </c>
      <c r="G1889" s="383">
        <v>106</v>
      </c>
      <c r="H1889" s="383" t="s">
        <v>835</v>
      </c>
      <c r="I1889" s="383">
        <v>100</v>
      </c>
      <c r="J1889" s="383">
        <v>106</v>
      </c>
      <c r="K1889" s="383" t="s">
        <v>835</v>
      </c>
      <c r="L1889" s="385"/>
      <c r="M1889" s="383">
        <v>0</v>
      </c>
      <c r="N1889" s="383" t="s">
        <v>11</v>
      </c>
      <c r="O1889" s="385"/>
      <c r="P1889" s="385"/>
      <c r="Q1889" s="386" t="s">
        <v>11</v>
      </c>
      <c r="R1889" s="383">
        <v>60</v>
      </c>
      <c r="S1889" s="383">
        <v>102</v>
      </c>
      <c r="T1889" s="386" t="s">
        <v>36</v>
      </c>
      <c r="U1889" s="386">
        <v>60</v>
      </c>
      <c r="V1889" s="386">
        <v>102</v>
      </c>
      <c r="W1889" s="386" t="s">
        <v>834</v>
      </c>
      <c r="X1889" s="383">
        <v>80</v>
      </c>
      <c r="Y1889" s="383">
        <v>102</v>
      </c>
      <c r="Z1889" s="386" t="s">
        <v>34</v>
      </c>
      <c r="AA1889" s="386">
        <v>79</v>
      </c>
      <c r="AB1889" s="386">
        <v>102</v>
      </c>
      <c r="AC1889" s="386" t="s">
        <v>11</v>
      </c>
      <c r="AD1889" s="383"/>
      <c r="AE1889" s="383" t="s">
        <v>36</v>
      </c>
      <c r="AF1889" s="383">
        <v>90</v>
      </c>
      <c r="AG1889" s="383" t="s">
        <v>35</v>
      </c>
      <c r="AH1889" s="383" t="s">
        <v>34</v>
      </c>
      <c r="AI1889" s="383" t="s">
        <v>36</v>
      </c>
      <c r="AJ1889" s="383" t="s">
        <v>3554</v>
      </c>
      <c r="AK1889" s="384" t="str">
        <f t="shared" si="59"/>
        <v>NO</v>
      </c>
      <c r="AL1889" s="384" t="str">
        <f t="shared" si="60"/>
        <v>Yes-AB</v>
      </c>
    </row>
    <row r="1890" spans="1:38" x14ac:dyDescent="0.25">
      <c r="A1890" s="381" t="s">
        <v>3224</v>
      </c>
      <c r="B1890" s="382" t="s">
        <v>416</v>
      </c>
      <c r="C1890" s="382" t="s">
        <v>30</v>
      </c>
      <c r="D1890" s="382" t="s">
        <v>417</v>
      </c>
      <c r="E1890" s="382" t="s">
        <v>837</v>
      </c>
      <c r="F1890" s="383"/>
      <c r="G1890" s="383">
        <v>7</v>
      </c>
      <c r="H1890" s="383" t="s">
        <v>11</v>
      </c>
      <c r="I1890" s="383"/>
      <c r="J1890" s="383">
        <v>7</v>
      </c>
      <c r="K1890" s="383" t="s">
        <v>11</v>
      </c>
      <c r="L1890" s="385"/>
      <c r="M1890" s="383">
        <v>3</v>
      </c>
      <c r="N1890" s="383" t="s">
        <v>11</v>
      </c>
      <c r="O1890" s="385"/>
      <c r="P1890" s="385"/>
      <c r="Q1890" s="386" t="s">
        <v>11</v>
      </c>
      <c r="R1890" s="383"/>
      <c r="S1890" s="383">
        <v>7</v>
      </c>
      <c r="T1890" s="386" t="s">
        <v>11</v>
      </c>
      <c r="U1890" s="386"/>
      <c r="V1890" s="386">
        <v>7</v>
      </c>
      <c r="W1890" s="386" t="s">
        <v>11</v>
      </c>
      <c r="X1890" s="383"/>
      <c r="Y1890" s="383">
        <v>7</v>
      </c>
      <c r="Z1890" s="386" t="s">
        <v>11</v>
      </c>
      <c r="AA1890" s="386"/>
      <c r="AB1890" s="386">
        <v>7</v>
      </c>
      <c r="AC1890" s="386" t="s">
        <v>11</v>
      </c>
      <c r="AD1890" s="383" t="s">
        <v>57</v>
      </c>
      <c r="AE1890" s="383" t="s">
        <v>36</v>
      </c>
      <c r="AF1890" s="383">
        <v>92</v>
      </c>
      <c r="AG1890" s="383" t="s">
        <v>35</v>
      </c>
      <c r="AH1890" s="383" t="s">
        <v>34</v>
      </c>
      <c r="AI1890" s="383" t="s">
        <v>36</v>
      </c>
      <c r="AJ1890" s="383" t="s">
        <v>3554</v>
      </c>
      <c r="AK1890" s="384" t="str">
        <f t="shared" si="59"/>
        <v>NA</v>
      </c>
      <c r="AL1890" s="384" t="str">
        <f t="shared" si="60"/>
        <v>NA</v>
      </c>
    </row>
    <row r="1891" spans="1:38" x14ac:dyDescent="0.25">
      <c r="A1891" s="381" t="s">
        <v>3224</v>
      </c>
      <c r="B1891" s="382" t="s">
        <v>418</v>
      </c>
      <c r="C1891" s="382" t="s">
        <v>30</v>
      </c>
      <c r="D1891" s="382" t="s">
        <v>419</v>
      </c>
      <c r="E1891" s="382" t="s">
        <v>837</v>
      </c>
      <c r="F1891" s="383">
        <v>100</v>
      </c>
      <c r="G1891" s="383">
        <v>270</v>
      </c>
      <c r="H1891" s="383" t="s">
        <v>835</v>
      </c>
      <c r="I1891" s="383">
        <v>100</v>
      </c>
      <c r="J1891" s="383">
        <v>270</v>
      </c>
      <c r="K1891" s="383" t="s">
        <v>835</v>
      </c>
      <c r="L1891" s="385"/>
      <c r="M1891" s="383">
        <v>75</v>
      </c>
      <c r="N1891" s="383" t="s">
        <v>835</v>
      </c>
      <c r="O1891" s="385"/>
      <c r="P1891" s="385"/>
      <c r="Q1891" s="386" t="s">
        <v>11</v>
      </c>
      <c r="R1891" s="383">
        <v>40</v>
      </c>
      <c r="S1891" s="383">
        <v>256</v>
      </c>
      <c r="T1891" s="386" t="s">
        <v>36</v>
      </c>
      <c r="U1891" s="386">
        <v>52</v>
      </c>
      <c r="V1891" s="386">
        <v>256</v>
      </c>
      <c r="W1891" s="386" t="s">
        <v>834</v>
      </c>
      <c r="X1891" s="383">
        <v>45</v>
      </c>
      <c r="Y1891" s="383">
        <v>256</v>
      </c>
      <c r="Z1891" s="386" t="s">
        <v>36</v>
      </c>
      <c r="AA1891" s="386">
        <v>46</v>
      </c>
      <c r="AB1891" s="386">
        <v>256</v>
      </c>
      <c r="AC1891" s="386" t="s">
        <v>834</v>
      </c>
      <c r="AD1891" s="383" t="s">
        <v>57</v>
      </c>
      <c r="AE1891" s="383" t="s">
        <v>36</v>
      </c>
      <c r="AF1891" s="383">
        <v>79</v>
      </c>
      <c r="AG1891" s="383" t="s">
        <v>35</v>
      </c>
      <c r="AH1891" s="383" t="s">
        <v>34</v>
      </c>
      <c r="AI1891" s="383" t="s">
        <v>36</v>
      </c>
      <c r="AJ1891" s="383" t="s">
        <v>3554</v>
      </c>
      <c r="AK1891" s="384" t="str">
        <f t="shared" si="59"/>
        <v>NO</v>
      </c>
      <c r="AL1891" s="384" t="str">
        <f t="shared" si="60"/>
        <v>NO</v>
      </c>
    </row>
    <row r="1892" spans="1:38" x14ac:dyDescent="0.25">
      <c r="A1892" s="381" t="s">
        <v>3224</v>
      </c>
      <c r="B1892" s="382" t="s">
        <v>420</v>
      </c>
      <c r="C1892" s="382" t="s">
        <v>30</v>
      </c>
      <c r="D1892" s="382" t="s">
        <v>421</v>
      </c>
      <c r="E1892" s="382" t="s">
        <v>837</v>
      </c>
      <c r="F1892" s="383">
        <v>100</v>
      </c>
      <c r="G1892" s="383">
        <v>120</v>
      </c>
      <c r="H1892" s="383" t="s">
        <v>835</v>
      </c>
      <c r="I1892" s="383">
        <v>100</v>
      </c>
      <c r="J1892" s="383">
        <v>120</v>
      </c>
      <c r="K1892" s="383" t="s">
        <v>835</v>
      </c>
      <c r="L1892" s="385"/>
      <c r="M1892" s="383">
        <v>26</v>
      </c>
      <c r="N1892" s="383" t="s">
        <v>11</v>
      </c>
      <c r="O1892" s="385"/>
      <c r="P1892" s="385"/>
      <c r="Q1892" s="386" t="s">
        <v>11</v>
      </c>
      <c r="R1892" s="383">
        <v>61</v>
      </c>
      <c r="S1892" s="383">
        <v>112</v>
      </c>
      <c r="T1892" s="386" t="s">
        <v>36</v>
      </c>
      <c r="U1892" s="386">
        <v>61</v>
      </c>
      <c r="V1892" s="386">
        <v>112</v>
      </c>
      <c r="W1892" s="386" t="s">
        <v>834</v>
      </c>
      <c r="X1892" s="383">
        <v>65</v>
      </c>
      <c r="Y1892" s="383">
        <v>112</v>
      </c>
      <c r="Z1892" s="386" t="s">
        <v>36</v>
      </c>
      <c r="AA1892" s="386">
        <v>70</v>
      </c>
      <c r="AB1892" s="386">
        <v>112</v>
      </c>
      <c r="AC1892" s="386" t="s">
        <v>834</v>
      </c>
      <c r="AD1892" s="383" t="s">
        <v>33</v>
      </c>
      <c r="AE1892" s="383" t="s">
        <v>36</v>
      </c>
      <c r="AF1892" s="383">
        <v>85</v>
      </c>
      <c r="AG1892" s="383" t="s">
        <v>40</v>
      </c>
      <c r="AH1892" s="383" t="s">
        <v>36</v>
      </c>
      <c r="AI1892" s="383" t="s">
        <v>36</v>
      </c>
      <c r="AJ1892" s="383" t="s">
        <v>3554</v>
      </c>
      <c r="AK1892" s="384" t="str">
        <f t="shared" si="59"/>
        <v>NO</v>
      </c>
      <c r="AL1892" s="384" t="str">
        <f t="shared" si="60"/>
        <v>NO</v>
      </c>
    </row>
    <row r="1893" spans="1:38" x14ac:dyDescent="0.25">
      <c r="A1893" s="381" t="s">
        <v>3224</v>
      </c>
      <c r="B1893" s="382" t="s">
        <v>422</v>
      </c>
      <c r="C1893" s="382" t="s">
        <v>30</v>
      </c>
      <c r="D1893" s="382" t="s">
        <v>423</v>
      </c>
      <c r="E1893" s="382" t="s">
        <v>837</v>
      </c>
      <c r="F1893" s="383">
        <v>100</v>
      </c>
      <c r="G1893" s="383">
        <v>66</v>
      </c>
      <c r="H1893" s="383" t="s">
        <v>835</v>
      </c>
      <c r="I1893" s="383">
        <v>100</v>
      </c>
      <c r="J1893" s="383">
        <v>66</v>
      </c>
      <c r="K1893" s="383" t="s">
        <v>835</v>
      </c>
      <c r="L1893" s="385"/>
      <c r="M1893" s="383">
        <v>20</v>
      </c>
      <c r="N1893" s="383" t="s">
        <v>11</v>
      </c>
      <c r="O1893" s="385"/>
      <c r="P1893" s="385"/>
      <c r="Q1893" s="386" t="s">
        <v>11</v>
      </c>
      <c r="R1893" s="383">
        <v>74</v>
      </c>
      <c r="S1893" s="383">
        <v>58</v>
      </c>
      <c r="T1893" s="386" t="s">
        <v>34</v>
      </c>
      <c r="U1893" s="386">
        <v>74</v>
      </c>
      <c r="V1893" s="386">
        <v>58</v>
      </c>
      <c r="W1893" s="386" t="s">
        <v>11</v>
      </c>
      <c r="X1893" s="383">
        <v>79</v>
      </c>
      <c r="Y1893" s="383">
        <v>57</v>
      </c>
      <c r="Z1893" s="386" t="s">
        <v>34</v>
      </c>
      <c r="AA1893" s="386">
        <v>82</v>
      </c>
      <c r="AB1893" s="386">
        <v>57</v>
      </c>
      <c r="AC1893" s="386" t="s">
        <v>11</v>
      </c>
      <c r="AD1893" s="383" t="s">
        <v>33</v>
      </c>
      <c r="AE1893" s="383" t="s">
        <v>36</v>
      </c>
      <c r="AF1893" s="383">
        <v>92</v>
      </c>
      <c r="AG1893" s="383" t="s">
        <v>35</v>
      </c>
      <c r="AH1893" s="383" t="s">
        <v>34</v>
      </c>
      <c r="AI1893" s="383" t="s">
        <v>36</v>
      </c>
      <c r="AJ1893" s="383" t="s">
        <v>3554</v>
      </c>
      <c r="AK1893" s="384" t="str">
        <f t="shared" si="59"/>
        <v>Yes-SH</v>
      </c>
      <c r="AL1893" s="384" t="str">
        <f t="shared" si="60"/>
        <v>Yes-SH</v>
      </c>
    </row>
    <row r="1894" spans="1:38" x14ac:dyDescent="0.25">
      <c r="A1894" s="381" t="s">
        <v>3224</v>
      </c>
      <c r="B1894" s="382" t="s">
        <v>424</v>
      </c>
      <c r="C1894" s="382" t="s">
        <v>30</v>
      </c>
      <c r="D1894" s="382" t="s">
        <v>425</v>
      </c>
      <c r="E1894" s="382" t="s">
        <v>837</v>
      </c>
      <c r="F1894" s="383">
        <v>100</v>
      </c>
      <c r="G1894" s="383">
        <v>141</v>
      </c>
      <c r="H1894" s="383" t="s">
        <v>835</v>
      </c>
      <c r="I1894" s="383">
        <v>100</v>
      </c>
      <c r="J1894" s="383">
        <v>141</v>
      </c>
      <c r="K1894" s="383" t="s">
        <v>835</v>
      </c>
      <c r="L1894" s="385">
        <v>85</v>
      </c>
      <c r="M1894" s="383">
        <v>41</v>
      </c>
      <c r="N1894" s="383" t="s">
        <v>834</v>
      </c>
      <c r="O1894" s="385"/>
      <c r="P1894" s="385"/>
      <c r="Q1894" s="386" t="s">
        <v>11</v>
      </c>
      <c r="R1894" s="383">
        <v>64</v>
      </c>
      <c r="S1894" s="383">
        <v>124</v>
      </c>
      <c r="T1894" s="386" t="s">
        <v>36</v>
      </c>
      <c r="U1894" s="386">
        <v>71</v>
      </c>
      <c r="V1894" s="386">
        <v>124</v>
      </c>
      <c r="W1894" s="386" t="s">
        <v>834</v>
      </c>
      <c r="X1894" s="383">
        <v>81</v>
      </c>
      <c r="Y1894" s="383">
        <v>124</v>
      </c>
      <c r="Z1894" s="386" t="s">
        <v>34</v>
      </c>
      <c r="AA1894" s="386">
        <v>83</v>
      </c>
      <c r="AB1894" s="386">
        <v>124</v>
      </c>
      <c r="AC1894" s="386" t="s">
        <v>11</v>
      </c>
      <c r="AD1894" s="383" t="s">
        <v>33</v>
      </c>
      <c r="AE1894" s="383" t="s">
        <v>36</v>
      </c>
      <c r="AF1894" s="383">
        <v>95</v>
      </c>
      <c r="AG1894" s="383" t="s">
        <v>35</v>
      </c>
      <c r="AH1894" s="383" t="s">
        <v>34</v>
      </c>
      <c r="AI1894" s="383" t="s">
        <v>36</v>
      </c>
      <c r="AJ1894" s="383" t="s">
        <v>3554</v>
      </c>
      <c r="AK1894" s="384" t="str">
        <f t="shared" si="59"/>
        <v>NO</v>
      </c>
      <c r="AL1894" s="384" t="str">
        <f t="shared" si="60"/>
        <v>Yes-AB</v>
      </c>
    </row>
    <row r="1895" spans="1:38" x14ac:dyDescent="0.25">
      <c r="A1895" s="381" t="s">
        <v>3224</v>
      </c>
      <c r="B1895" s="382" t="s">
        <v>426</v>
      </c>
      <c r="C1895" s="382" t="s">
        <v>30</v>
      </c>
      <c r="D1895" s="382" t="s">
        <v>427</v>
      </c>
      <c r="E1895" s="382" t="s">
        <v>837</v>
      </c>
      <c r="F1895" s="383">
        <v>100</v>
      </c>
      <c r="G1895" s="383">
        <v>99</v>
      </c>
      <c r="H1895" s="383" t="s">
        <v>835</v>
      </c>
      <c r="I1895" s="383">
        <v>100</v>
      </c>
      <c r="J1895" s="383">
        <v>99</v>
      </c>
      <c r="K1895" s="383" t="s">
        <v>835</v>
      </c>
      <c r="L1895" s="385">
        <v>94</v>
      </c>
      <c r="M1895" s="383">
        <v>32</v>
      </c>
      <c r="N1895" s="383" t="s">
        <v>835</v>
      </c>
      <c r="O1895" s="385"/>
      <c r="P1895" s="385"/>
      <c r="Q1895" s="386" t="s">
        <v>11</v>
      </c>
      <c r="R1895" s="383">
        <v>58</v>
      </c>
      <c r="S1895" s="383">
        <v>86</v>
      </c>
      <c r="T1895" s="386" t="s">
        <v>36</v>
      </c>
      <c r="U1895" s="386">
        <v>67</v>
      </c>
      <c r="V1895" s="386">
        <v>86</v>
      </c>
      <c r="W1895" s="386" t="s">
        <v>834</v>
      </c>
      <c r="X1895" s="383">
        <v>74</v>
      </c>
      <c r="Y1895" s="383">
        <v>86</v>
      </c>
      <c r="Z1895" s="386" t="s">
        <v>36</v>
      </c>
      <c r="AA1895" s="386">
        <v>70</v>
      </c>
      <c r="AB1895" s="386">
        <v>86</v>
      </c>
      <c r="AC1895" s="386" t="s">
        <v>834</v>
      </c>
      <c r="AD1895" s="383" t="s">
        <v>33</v>
      </c>
      <c r="AE1895" s="383" t="s">
        <v>36</v>
      </c>
      <c r="AF1895" s="383">
        <v>95</v>
      </c>
      <c r="AG1895" s="383" t="s">
        <v>35</v>
      </c>
      <c r="AH1895" s="383" t="s">
        <v>34</v>
      </c>
      <c r="AI1895" s="383" t="s">
        <v>36</v>
      </c>
      <c r="AJ1895" s="383" t="s">
        <v>3554</v>
      </c>
      <c r="AK1895" s="384" t="str">
        <f t="shared" si="59"/>
        <v>NO</v>
      </c>
      <c r="AL1895" s="384" t="str">
        <f t="shared" si="60"/>
        <v>NO</v>
      </c>
    </row>
    <row r="1896" spans="1:38" x14ac:dyDescent="0.25">
      <c r="A1896" s="381" t="s">
        <v>3224</v>
      </c>
      <c r="B1896" s="382" t="s">
        <v>428</v>
      </c>
      <c r="C1896" s="382" t="s">
        <v>30</v>
      </c>
      <c r="D1896" s="382" t="s">
        <v>429</v>
      </c>
      <c r="E1896" s="382" t="s">
        <v>837</v>
      </c>
      <c r="F1896" s="383">
        <v>100</v>
      </c>
      <c r="G1896" s="383">
        <v>160</v>
      </c>
      <c r="H1896" s="383" t="s">
        <v>835</v>
      </c>
      <c r="I1896" s="383">
        <v>100</v>
      </c>
      <c r="J1896" s="383">
        <v>160</v>
      </c>
      <c r="K1896" s="383" t="s">
        <v>835</v>
      </c>
      <c r="L1896" s="385"/>
      <c r="M1896" s="383">
        <v>44</v>
      </c>
      <c r="N1896" s="383" t="s">
        <v>835</v>
      </c>
      <c r="O1896" s="385"/>
      <c r="P1896" s="385"/>
      <c r="Q1896" s="386" t="s">
        <v>11</v>
      </c>
      <c r="R1896" s="383">
        <v>58</v>
      </c>
      <c r="S1896" s="383">
        <v>147</v>
      </c>
      <c r="T1896" s="386" t="s">
        <v>34</v>
      </c>
      <c r="U1896" s="386">
        <v>64</v>
      </c>
      <c r="V1896" s="386">
        <v>143</v>
      </c>
      <c r="W1896" s="386" t="s">
        <v>11</v>
      </c>
      <c r="X1896" s="383">
        <v>69</v>
      </c>
      <c r="Y1896" s="383">
        <v>147</v>
      </c>
      <c r="Z1896" s="386" t="s">
        <v>34</v>
      </c>
      <c r="AA1896" s="386">
        <v>70</v>
      </c>
      <c r="AB1896" s="386">
        <v>143</v>
      </c>
      <c r="AC1896" s="386" t="s">
        <v>11</v>
      </c>
      <c r="AD1896" s="383" t="s">
        <v>33</v>
      </c>
      <c r="AE1896" s="383" t="s">
        <v>36</v>
      </c>
      <c r="AF1896" s="383">
        <v>85</v>
      </c>
      <c r="AG1896" s="383" t="s">
        <v>35</v>
      </c>
      <c r="AH1896" s="383" t="s">
        <v>34</v>
      </c>
      <c r="AI1896" s="383" t="s">
        <v>36</v>
      </c>
      <c r="AJ1896" s="383" t="s">
        <v>3554</v>
      </c>
      <c r="AK1896" s="384" t="str">
        <f t="shared" si="59"/>
        <v>Yes-SH</v>
      </c>
      <c r="AL1896" s="384" t="str">
        <f t="shared" si="60"/>
        <v>Yes-SH</v>
      </c>
    </row>
    <row r="1897" spans="1:38" x14ac:dyDescent="0.25">
      <c r="A1897" s="381" t="s">
        <v>3224</v>
      </c>
      <c r="B1897" s="382" t="s">
        <v>430</v>
      </c>
      <c r="C1897" s="382" t="s">
        <v>30</v>
      </c>
      <c r="D1897" s="382" t="s">
        <v>431</v>
      </c>
      <c r="E1897" s="382" t="s">
        <v>837</v>
      </c>
      <c r="F1897" s="383">
        <v>100</v>
      </c>
      <c r="G1897" s="383">
        <v>84</v>
      </c>
      <c r="H1897" s="383" t="s">
        <v>835</v>
      </c>
      <c r="I1897" s="383">
        <v>100</v>
      </c>
      <c r="J1897" s="383">
        <v>84</v>
      </c>
      <c r="K1897" s="383" t="s">
        <v>835</v>
      </c>
      <c r="L1897" s="385"/>
      <c r="M1897" s="383">
        <v>25</v>
      </c>
      <c r="N1897" s="383" t="s">
        <v>11</v>
      </c>
      <c r="O1897" s="385"/>
      <c r="P1897" s="385"/>
      <c r="Q1897" s="386" t="s">
        <v>11</v>
      </c>
      <c r="R1897" s="383">
        <v>45</v>
      </c>
      <c r="S1897" s="383">
        <v>78</v>
      </c>
      <c r="T1897" s="386" t="s">
        <v>36</v>
      </c>
      <c r="U1897" s="386">
        <v>49</v>
      </c>
      <c r="V1897" s="386">
        <v>76</v>
      </c>
      <c r="W1897" s="386" t="s">
        <v>834</v>
      </c>
      <c r="X1897" s="383">
        <v>74</v>
      </c>
      <c r="Y1897" s="383">
        <v>78</v>
      </c>
      <c r="Z1897" s="386" t="s">
        <v>34</v>
      </c>
      <c r="AA1897" s="386">
        <v>71</v>
      </c>
      <c r="AB1897" s="386">
        <v>76</v>
      </c>
      <c r="AC1897" s="386" t="s">
        <v>11</v>
      </c>
      <c r="AD1897" s="383" t="s">
        <v>104</v>
      </c>
      <c r="AE1897" s="383" t="s">
        <v>36</v>
      </c>
      <c r="AF1897" s="383">
        <v>85</v>
      </c>
      <c r="AG1897" s="383" t="s">
        <v>35</v>
      </c>
      <c r="AH1897" s="383" t="s">
        <v>34</v>
      </c>
      <c r="AI1897" s="383" t="s">
        <v>36</v>
      </c>
      <c r="AJ1897" s="383" t="s">
        <v>3554</v>
      </c>
      <c r="AK1897" s="384" t="str">
        <f t="shared" si="59"/>
        <v>NO</v>
      </c>
      <c r="AL1897" s="384" t="str">
        <f t="shared" si="60"/>
        <v>Yes-SH</v>
      </c>
    </row>
    <row r="1898" spans="1:38" x14ac:dyDescent="0.25">
      <c r="A1898" s="381" t="s">
        <v>3224</v>
      </c>
      <c r="B1898" s="382" t="s">
        <v>432</v>
      </c>
      <c r="C1898" s="382" t="s">
        <v>30</v>
      </c>
      <c r="D1898" s="382" t="s">
        <v>433</v>
      </c>
      <c r="E1898" s="382" t="s">
        <v>837</v>
      </c>
      <c r="F1898" s="383"/>
      <c r="G1898" s="383">
        <v>10</v>
      </c>
      <c r="H1898" s="383" t="s">
        <v>11</v>
      </c>
      <c r="I1898" s="383"/>
      <c r="J1898" s="383">
        <v>10</v>
      </c>
      <c r="K1898" s="383" t="s">
        <v>11</v>
      </c>
      <c r="L1898" s="385"/>
      <c r="M1898" s="383">
        <v>2</v>
      </c>
      <c r="N1898" s="383" t="s">
        <v>11</v>
      </c>
      <c r="O1898" s="385"/>
      <c r="P1898" s="385"/>
      <c r="Q1898" s="386" t="s">
        <v>11</v>
      </c>
      <c r="R1898" s="383"/>
      <c r="S1898" s="383">
        <v>8</v>
      </c>
      <c r="T1898" s="386" t="s">
        <v>11</v>
      </c>
      <c r="U1898" s="386"/>
      <c r="V1898" s="386">
        <v>7</v>
      </c>
      <c r="W1898" s="386" t="s">
        <v>11</v>
      </c>
      <c r="X1898" s="383"/>
      <c r="Y1898" s="383">
        <v>7</v>
      </c>
      <c r="Z1898" s="386" t="s">
        <v>11</v>
      </c>
      <c r="AA1898" s="386"/>
      <c r="AB1898" s="386">
        <v>6</v>
      </c>
      <c r="AC1898" s="386" t="s">
        <v>11</v>
      </c>
      <c r="AD1898" s="383" t="s">
        <v>33</v>
      </c>
      <c r="AE1898" s="383" t="s">
        <v>36</v>
      </c>
      <c r="AF1898" s="383">
        <v>85</v>
      </c>
      <c r="AG1898" s="383" t="s">
        <v>35</v>
      </c>
      <c r="AH1898" s="383" t="s">
        <v>34</v>
      </c>
      <c r="AI1898" s="383" t="s">
        <v>36</v>
      </c>
      <c r="AJ1898" s="383" t="s">
        <v>3554</v>
      </c>
      <c r="AK1898" s="384" t="str">
        <f t="shared" si="59"/>
        <v>NA</v>
      </c>
      <c r="AL1898" s="384" t="str">
        <f t="shared" si="60"/>
        <v>NA</v>
      </c>
    </row>
    <row r="1899" spans="1:38" x14ac:dyDescent="0.25">
      <c r="A1899" s="381" t="s">
        <v>3224</v>
      </c>
      <c r="B1899" s="382" t="s">
        <v>434</v>
      </c>
      <c r="C1899" s="382" t="s">
        <v>30</v>
      </c>
      <c r="D1899" s="382" t="s">
        <v>435</v>
      </c>
      <c r="E1899" s="382" t="s">
        <v>837</v>
      </c>
      <c r="F1899" s="383">
        <v>100</v>
      </c>
      <c r="G1899" s="383">
        <v>112</v>
      </c>
      <c r="H1899" s="383" t="s">
        <v>835</v>
      </c>
      <c r="I1899" s="383">
        <v>100</v>
      </c>
      <c r="J1899" s="383">
        <v>112</v>
      </c>
      <c r="K1899" s="383" t="s">
        <v>835</v>
      </c>
      <c r="L1899" s="385">
        <v>92</v>
      </c>
      <c r="M1899" s="383">
        <v>39</v>
      </c>
      <c r="N1899" s="383" t="s">
        <v>835</v>
      </c>
      <c r="O1899" s="385"/>
      <c r="P1899" s="385"/>
      <c r="Q1899" s="386" t="s">
        <v>11</v>
      </c>
      <c r="R1899" s="383">
        <v>74</v>
      </c>
      <c r="S1899" s="383">
        <v>95</v>
      </c>
      <c r="T1899" s="386" t="s">
        <v>34</v>
      </c>
      <c r="U1899" s="386">
        <v>79</v>
      </c>
      <c r="V1899" s="386">
        <v>95</v>
      </c>
      <c r="W1899" s="386" t="s">
        <v>835</v>
      </c>
      <c r="X1899" s="383">
        <v>84</v>
      </c>
      <c r="Y1899" s="383">
        <v>95</v>
      </c>
      <c r="Z1899" s="386" t="s">
        <v>34</v>
      </c>
      <c r="AA1899" s="386">
        <v>75</v>
      </c>
      <c r="AB1899" s="386">
        <v>95</v>
      </c>
      <c r="AC1899" s="386" t="s">
        <v>11</v>
      </c>
      <c r="AD1899" s="383" t="s">
        <v>33</v>
      </c>
      <c r="AE1899" s="383" t="s">
        <v>34</v>
      </c>
      <c r="AF1899" s="383">
        <v>100</v>
      </c>
      <c r="AG1899" s="383" t="s">
        <v>35</v>
      </c>
      <c r="AH1899" s="383" t="s">
        <v>34</v>
      </c>
      <c r="AI1899" s="383" t="s">
        <v>36</v>
      </c>
      <c r="AJ1899" s="383" t="s">
        <v>3554</v>
      </c>
      <c r="AK1899" s="384" t="str">
        <f t="shared" si="59"/>
        <v>Yes-GM</v>
      </c>
      <c r="AL1899" s="384" t="str">
        <f t="shared" si="60"/>
        <v>Yes-AB</v>
      </c>
    </row>
    <row r="1900" spans="1:38" x14ac:dyDescent="0.25">
      <c r="A1900" s="381" t="s">
        <v>3224</v>
      </c>
      <c r="B1900" s="382" t="s">
        <v>436</v>
      </c>
      <c r="C1900" s="382" t="s">
        <v>30</v>
      </c>
      <c r="D1900" s="382" t="s">
        <v>437</v>
      </c>
      <c r="E1900" s="382" t="s">
        <v>837</v>
      </c>
      <c r="F1900" s="383">
        <v>100</v>
      </c>
      <c r="G1900" s="383">
        <v>34</v>
      </c>
      <c r="H1900" s="383" t="s">
        <v>835</v>
      </c>
      <c r="I1900" s="383">
        <v>100</v>
      </c>
      <c r="J1900" s="383">
        <v>34</v>
      </c>
      <c r="K1900" s="383" t="s">
        <v>835</v>
      </c>
      <c r="L1900" s="385"/>
      <c r="M1900" s="383">
        <v>8</v>
      </c>
      <c r="N1900" s="383" t="s">
        <v>11</v>
      </c>
      <c r="O1900" s="385"/>
      <c r="P1900" s="385"/>
      <c r="Q1900" s="386" t="s">
        <v>11</v>
      </c>
      <c r="R1900" s="383"/>
      <c r="S1900" s="383">
        <v>27</v>
      </c>
      <c r="T1900" s="386" t="s">
        <v>11</v>
      </c>
      <c r="U1900" s="386"/>
      <c r="V1900" s="386">
        <v>27</v>
      </c>
      <c r="W1900" s="386" t="s">
        <v>11</v>
      </c>
      <c r="X1900" s="383"/>
      <c r="Y1900" s="383">
        <v>27</v>
      </c>
      <c r="Z1900" s="386" t="s">
        <v>11</v>
      </c>
      <c r="AA1900" s="386"/>
      <c r="AB1900" s="386">
        <v>27</v>
      </c>
      <c r="AC1900" s="386" t="s">
        <v>11</v>
      </c>
      <c r="AD1900" s="383" t="s">
        <v>33</v>
      </c>
      <c r="AE1900" s="383" t="s">
        <v>36</v>
      </c>
      <c r="AF1900" s="383">
        <v>97</v>
      </c>
      <c r="AG1900" s="383" t="s">
        <v>35</v>
      </c>
      <c r="AH1900" s="383" t="s">
        <v>34</v>
      </c>
      <c r="AI1900" s="383" t="s">
        <v>36</v>
      </c>
      <c r="AJ1900" s="383" t="s">
        <v>3554</v>
      </c>
      <c r="AK1900" s="384" t="str">
        <f t="shared" si="59"/>
        <v>NA</v>
      </c>
      <c r="AL1900" s="384" t="str">
        <f t="shared" si="60"/>
        <v>NA</v>
      </c>
    </row>
    <row r="1901" spans="1:38" x14ac:dyDescent="0.25">
      <c r="A1901" s="381" t="s">
        <v>3224</v>
      </c>
      <c r="B1901" s="382" t="s">
        <v>438</v>
      </c>
      <c r="C1901" s="382" t="s">
        <v>30</v>
      </c>
      <c r="D1901" s="382" t="s">
        <v>439</v>
      </c>
      <c r="E1901" s="382" t="s">
        <v>837</v>
      </c>
      <c r="F1901" s="383">
        <v>100</v>
      </c>
      <c r="G1901" s="383">
        <v>240</v>
      </c>
      <c r="H1901" s="383" t="s">
        <v>835</v>
      </c>
      <c r="I1901" s="383">
        <v>100</v>
      </c>
      <c r="J1901" s="383">
        <v>240</v>
      </c>
      <c r="K1901" s="383" t="s">
        <v>835</v>
      </c>
      <c r="L1901" s="385">
        <v>90</v>
      </c>
      <c r="M1901" s="383">
        <v>71</v>
      </c>
      <c r="N1901" s="383" t="s">
        <v>835</v>
      </c>
      <c r="O1901" s="385"/>
      <c r="P1901" s="385"/>
      <c r="Q1901" s="386" t="s">
        <v>11</v>
      </c>
      <c r="R1901" s="383">
        <v>40</v>
      </c>
      <c r="S1901" s="383">
        <v>219</v>
      </c>
      <c r="T1901" s="386" t="s">
        <v>36</v>
      </c>
      <c r="U1901" s="386">
        <v>48</v>
      </c>
      <c r="V1901" s="386">
        <v>219</v>
      </c>
      <c r="W1901" s="386" t="s">
        <v>834</v>
      </c>
      <c r="X1901" s="383">
        <v>56</v>
      </c>
      <c r="Y1901" s="383">
        <v>219</v>
      </c>
      <c r="Z1901" s="386" t="s">
        <v>36</v>
      </c>
      <c r="AA1901" s="386">
        <v>61</v>
      </c>
      <c r="AB1901" s="386">
        <v>219</v>
      </c>
      <c r="AC1901" s="386" t="s">
        <v>834</v>
      </c>
      <c r="AD1901" s="383" t="s">
        <v>57</v>
      </c>
      <c r="AE1901" s="383" t="s">
        <v>36</v>
      </c>
      <c r="AF1901" s="383">
        <v>79</v>
      </c>
      <c r="AG1901" s="383" t="s">
        <v>35</v>
      </c>
      <c r="AH1901" s="383" t="s">
        <v>34</v>
      </c>
      <c r="AI1901" s="383" t="s">
        <v>36</v>
      </c>
      <c r="AJ1901" s="383" t="s">
        <v>3554</v>
      </c>
      <c r="AK1901" s="384" t="str">
        <f t="shared" si="59"/>
        <v>NO</v>
      </c>
      <c r="AL1901" s="384" t="str">
        <f t="shared" si="60"/>
        <v>NO</v>
      </c>
    </row>
    <row r="1902" spans="1:38" x14ac:dyDescent="0.25">
      <c r="A1902" s="381" t="s">
        <v>3224</v>
      </c>
      <c r="B1902" s="382" t="s">
        <v>440</v>
      </c>
      <c r="C1902" s="382" t="s">
        <v>30</v>
      </c>
      <c r="D1902" s="382" t="s">
        <v>441</v>
      </c>
      <c r="E1902" s="382" t="s">
        <v>837</v>
      </c>
      <c r="F1902" s="383">
        <v>100</v>
      </c>
      <c r="G1902" s="383">
        <v>262</v>
      </c>
      <c r="H1902" s="383" t="s">
        <v>835</v>
      </c>
      <c r="I1902" s="383">
        <v>100</v>
      </c>
      <c r="J1902" s="383">
        <v>261</v>
      </c>
      <c r="K1902" s="383" t="s">
        <v>835</v>
      </c>
      <c r="L1902" s="385">
        <v>87</v>
      </c>
      <c r="M1902" s="383">
        <v>146</v>
      </c>
      <c r="N1902" s="383" t="s">
        <v>835</v>
      </c>
      <c r="O1902" s="385"/>
      <c r="P1902" s="385"/>
      <c r="Q1902" s="386" t="s">
        <v>11</v>
      </c>
      <c r="R1902" s="383">
        <v>41</v>
      </c>
      <c r="S1902" s="383">
        <v>238</v>
      </c>
      <c r="T1902" s="386" t="s">
        <v>36</v>
      </c>
      <c r="U1902" s="386">
        <v>50</v>
      </c>
      <c r="V1902" s="386">
        <v>234</v>
      </c>
      <c r="W1902" s="386" t="s">
        <v>834</v>
      </c>
      <c r="X1902" s="383">
        <v>43</v>
      </c>
      <c r="Y1902" s="383">
        <v>237</v>
      </c>
      <c r="Z1902" s="386" t="s">
        <v>36</v>
      </c>
      <c r="AA1902" s="386">
        <v>39</v>
      </c>
      <c r="AB1902" s="386">
        <v>233</v>
      </c>
      <c r="AC1902" s="386" t="s">
        <v>834</v>
      </c>
      <c r="AD1902" s="383" t="s">
        <v>57</v>
      </c>
      <c r="AE1902" s="383" t="s">
        <v>36</v>
      </c>
      <c r="AF1902" s="383">
        <v>64</v>
      </c>
      <c r="AG1902" s="383" t="s">
        <v>40</v>
      </c>
      <c r="AH1902" s="383" t="s">
        <v>34</v>
      </c>
      <c r="AI1902" s="383" t="s">
        <v>36</v>
      </c>
      <c r="AJ1902" s="383" t="s">
        <v>3554</v>
      </c>
      <c r="AK1902" s="384" t="str">
        <f t="shared" si="59"/>
        <v>NO</v>
      </c>
      <c r="AL1902" s="384" t="str">
        <f t="shared" si="60"/>
        <v>NO</v>
      </c>
    </row>
    <row r="1903" spans="1:38" x14ac:dyDescent="0.25">
      <c r="A1903" s="381" t="s">
        <v>3224</v>
      </c>
      <c r="B1903" s="382" t="s">
        <v>442</v>
      </c>
      <c r="C1903" s="382" t="s">
        <v>30</v>
      </c>
      <c r="D1903" s="382" t="s">
        <v>443</v>
      </c>
      <c r="E1903" s="382" t="s">
        <v>837</v>
      </c>
      <c r="F1903" s="383">
        <v>100</v>
      </c>
      <c r="G1903" s="383">
        <v>161</v>
      </c>
      <c r="H1903" s="383" t="s">
        <v>835</v>
      </c>
      <c r="I1903" s="383">
        <v>100</v>
      </c>
      <c r="J1903" s="383">
        <v>161</v>
      </c>
      <c r="K1903" s="383" t="s">
        <v>835</v>
      </c>
      <c r="L1903" s="385">
        <v>89</v>
      </c>
      <c r="M1903" s="383">
        <v>55</v>
      </c>
      <c r="N1903" s="383" t="s">
        <v>834</v>
      </c>
      <c r="O1903" s="385"/>
      <c r="P1903" s="385"/>
      <c r="Q1903" s="386" t="s">
        <v>11</v>
      </c>
      <c r="R1903" s="383">
        <v>48</v>
      </c>
      <c r="S1903" s="383">
        <v>142</v>
      </c>
      <c r="T1903" s="386" t="s">
        <v>36</v>
      </c>
      <c r="U1903" s="386">
        <v>63</v>
      </c>
      <c r="V1903" s="386">
        <v>136</v>
      </c>
      <c r="W1903" s="386" t="s">
        <v>834</v>
      </c>
      <c r="X1903" s="383">
        <v>54</v>
      </c>
      <c r="Y1903" s="383">
        <v>142</v>
      </c>
      <c r="Z1903" s="386" t="s">
        <v>36</v>
      </c>
      <c r="AA1903" s="386">
        <v>50</v>
      </c>
      <c r="AB1903" s="386">
        <v>136</v>
      </c>
      <c r="AC1903" s="386" t="s">
        <v>834</v>
      </c>
      <c r="AD1903" s="383" t="s">
        <v>33</v>
      </c>
      <c r="AE1903" s="383" t="s">
        <v>36</v>
      </c>
      <c r="AF1903" s="383">
        <v>77</v>
      </c>
      <c r="AG1903" s="383" t="s">
        <v>40</v>
      </c>
      <c r="AH1903" s="383" t="s">
        <v>34</v>
      </c>
      <c r="AI1903" s="383" t="s">
        <v>36</v>
      </c>
      <c r="AJ1903" s="383" t="s">
        <v>3554</v>
      </c>
      <c r="AK1903" s="384" t="str">
        <f t="shared" si="59"/>
        <v>NO</v>
      </c>
      <c r="AL1903" s="384" t="str">
        <f t="shared" si="60"/>
        <v>NO</v>
      </c>
    </row>
    <row r="1904" spans="1:38" x14ac:dyDescent="0.25">
      <c r="A1904" s="381" t="s">
        <v>3224</v>
      </c>
      <c r="B1904" s="382" t="s">
        <v>861</v>
      </c>
      <c r="C1904" s="382" t="s">
        <v>30</v>
      </c>
      <c r="D1904" s="382" t="s">
        <v>2242</v>
      </c>
      <c r="E1904" s="382" t="s">
        <v>837</v>
      </c>
      <c r="F1904" s="383">
        <v>100</v>
      </c>
      <c r="G1904" s="383">
        <v>63</v>
      </c>
      <c r="H1904" s="383" t="s">
        <v>835</v>
      </c>
      <c r="I1904" s="383">
        <v>100</v>
      </c>
      <c r="J1904" s="383">
        <v>63</v>
      </c>
      <c r="K1904" s="383" t="s">
        <v>835</v>
      </c>
      <c r="L1904" s="385"/>
      <c r="M1904" s="383">
        <v>13</v>
      </c>
      <c r="N1904" s="383" t="s">
        <v>11</v>
      </c>
      <c r="O1904" s="385"/>
      <c r="P1904" s="385"/>
      <c r="Q1904" s="386" t="s">
        <v>11</v>
      </c>
      <c r="R1904" s="383">
        <v>50</v>
      </c>
      <c r="S1904" s="383">
        <v>52</v>
      </c>
      <c r="T1904" s="386" t="s">
        <v>34</v>
      </c>
      <c r="U1904" s="386">
        <v>71</v>
      </c>
      <c r="V1904" s="386">
        <v>51</v>
      </c>
      <c r="W1904" s="386" t="s">
        <v>11</v>
      </c>
      <c r="X1904" s="383">
        <v>63</v>
      </c>
      <c r="Y1904" s="383">
        <v>52</v>
      </c>
      <c r="Z1904" s="386" t="s">
        <v>34</v>
      </c>
      <c r="AA1904" s="386">
        <v>78</v>
      </c>
      <c r="AB1904" s="386">
        <v>51</v>
      </c>
      <c r="AC1904" s="386" t="s">
        <v>11</v>
      </c>
      <c r="AD1904" s="383" t="s">
        <v>33</v>
      </c>
      <c r="AE1904" s="383" t="s">
        <v>34</v>
      </c>
      <c r="AF1904" s="383">
        <v>100</v>
      </c>
      <c r="AG1904" s="383" t="s">
        <v>40</v>
      </c>
      <c r="AH1904" s="383" t="s">
        <v>34</v>
      </c>
      <c r="AI1904" s="383" t="s">
        <v>34</v>
      </c>
      <c r="AJ1904" s="383" t="s">
        <v>3554</v>
      </c>
      <c r="AK1904" s="384" t="str">
        <f t="shared" si="59"/>
        <v>Yes-SH</v>
      </c>
      <c r="AL1904" s="384" t="str">
        <f t="shared" si="60"/>
        <v>Yes-SH</v>
      </c>
    </row>
    <row r="1905" spans="1:38" x14ac:dyDescent="0.25">
      <c r="A1905" s="381" t="s">
        <v>3224</v>
      </c>
      <c r="B1905" s="382" t="s">
        <v>444</v>
      </c>
      <c r="C1905" s="382" t="s">
        <v>30</v>
      </c>
      <c r="D1905" s="382" t="s">
        <v>445</v>
      </c>
      <c r="E1905" s="382" t="s">
        <v>837</v>
      </c>
      <c r="F1905" s="383"/>
      <c r="G1905" s="383">
        <v>14</v>
      </c>
      <c r="H1905" s="383" t="s">
        <v>11</v>
      </c>
      <c r="I1905" s="383"/>
      <c r="J1905" s="383">
        <v>14</v>
      </c>
      <c r="K1905" s="383" t="s">
        <v>11</v>
      </c>
      <c r="L1905" s="385"/>
      <c r="M1905" s="383">
        <v>2</v>
      </c>
      <c r="N1905" s="383" t="s">
        <v>11</v>
      </c>
      <c r="O1905" s="385"/>
      <c r="P1905" s="385"/>
      <c r="Q1905" s="386" t="s">
        <v>11</v>
      </c>
      <c r="R1905" s="383"/>
      <c r="S1905" s="383">
        <v>14</v>
      </c>
      <c r="T1905" s="386" t="s">
        <v>11</v>
      </c>
      <c r="U1905" s="386"/>
      <c r="V1905" s="386">
        <v>14</v>
      </c>
      <c r="W1905" s="386" t="s">
        <v>11</v>
      </c>
      <c r="X1905" s="383"/>
      <c r="Y1905" s="383">
        <v>14</v>
      </c>
      <c r="Z1905" s="386" t="s">
        <v>11</v>
      </c>
      <c r="AA1905" s="386"/>
      <c r="AB1905" s="386">
        <v>14</v>
      </c>
      <c r="AC1905" s="386" t="s">
        <v>11</v>
      </c>
      <c r="AD1905" s="383" t="s">
        <v>33</v>
      </c>
      <c r="AE1905" s="383" t="s">
        <v>34</v>
      </c>
      <c r="AF1905" s="383">
        <v>100</v>
      </c>
      <c r="AG1905" s="383" t="s">
        <v>35</v>
      </c>
      <c r="AH1905" s="383" t="s">
        <v>36</v>
      </c>
      <c r="AI1905" s="383" t="s">
        <v>34</v>
      </c>
      <c r="AJ1905" s="383" t="s">
        <v>3554</v>
      </c>
      <c r="AK1905" s="384" t="str">
        <f t="shared" si="59"/>
        <v>NA</v>
      </c>
      <c r="AL1905" s="384" t="str">
        <f t="shared" si="60"/>
        <v>NA</v>
      </c>
    </row>
    <row r="1906" spans="1:38" x14ac:dyDescent="0.25">
      <c r="A1906" s="381" t="s">
        <v>3224</v>
      </c>
      <c r="B1906" s="382" t="s">
        <v>446</v>
      </c>
      <c r="C1906" s="382" t="s">
        <v>30</v>
      </c>
      <c r="D1906" s="382" t="s">
        <v>447</v>
      </c>
      <c r="E1906" s="382" t="s">
        <v>837</v>
      </c>
      <c r="F1906" s="383">
        <v>100</v>
      </c>
      <c r="G1906" s="383">
        <v>291</v>
      </c>
      <c r="H1906" s="383" t="s">
        <v>835</v>
      </c>
      <c r="I1906" s="383">
        <v>100</v>
      </c>
      <c r="J1906" s="383">
        <v>291</v>
      </c>
      <c r="K1906" s="383" t="s">
        <v>835</v>
      </c>
      <c r="L1906" s="385">
        <v>87</v>
      </c>
      <c r="M1906" s="383">
        <v>87</v>
      </c>
      <c r="N1906" s="383" t="s">
        <v>834</v>
      </c>
      <c r="O1906" s="385"/>
      <c r="P1906" s="385"/>
      <c r="Q1906" s="386" t="s">
        <v>11</v>
      </c>
      <c r="R1906" s="383">
        <v>61</v>
      </c>
      <c r="S1906" s="383">
        <v>255</v>
      </c>
      <c r="T1906" s="386" t="s">
        <v>36</v>
      </c>
      <c r="U1906" s="386">
        <v>67</v>
      </c>
      <c r="V1906" s="386">
        <v>254</v>
      </c>
      <c r="W1906" s="386" t="s">
        <v>834</v>
      </c>
      <c r="X1906" s="383">
        <v>74</v>
      </c>
      <c r="Y1906" s="383">
        <v>255</v>
      </c>
      <c r="Z1906" s="386" t="s">
        <v>36</v>
      </c>
      <c r="AA1906" s="386">
        <v>73</v>
      </c>
      <c r="AB1906" s="386">
        <v>254</v>
      </c>
      <c r="AC1906" s="386" t="s">
        <v>834</v>
      </c>
      <c r="AD1906" s="383" t="s">
        <v>33</v>
      </c>
      <c r="AE1906" s="383" t="s">
        <v>36</v>
      </c>
      <c r="AF1906" s="383">
        <v>82</v>
      </c>
      <c r="AG1906" s="383" t="s">
        <v>35</v>
      </c>
      <c r="AH1906" s="383" t="s">
        <v>34</v>
      </c>
      <c r="AI1906" s="383" t="s">
        <v>36</v>
      </c>
      <c r="AJ1906" s="383" t="s">
        <v>3554</v>
      </c>
      <c r="AK1906" s="384" t="str">
        <f t="shared" si="59"/>
        <v>NO</v>
      </c>
      <c r="AL1906" s="384" t="str">
        <f t="shared" si="60"/>
        <v>NO</v>
      </c>
    </row>
    <row r="1907" spans="1:38" x14ac:dyDescent="0.25">
      <c r="A1907" s="381" t="s">
        <v>3224</v>
      </c>
      <c r="B1907" s="382" t="s">
        <v>2317</v>
      </c>
      <c r="C1907" s="382" t="s">
        <v>30</v>
      </c>
      <c r="D1907" s="382" t="s">
        <v>2318</v>
      </c>
      <c r="E1907" s="382" t="s">
        <v>837</v>
      </c>
      <c r="F1907" s="383"/>
      <c r="G1907" s="383">
        <v>10</v>
      </c>
      <c r="H1907" s="383" t="s">
        <v>11</v>
      </c>
      <c r="I1907" s="383"/>
      <c r="J1907" s="383">
        <v>10</v>
      </c>
      <c r="K1907" s="383" t="s">
        <v>11</v>
      </c>
      <c r="L1907" s="385"/>
      <c r="M1907" s="383">
        <v>5</v>
      </c>
      <c r="N1907" s="383" t="s">
        <v>11</v>
      </c>
      <c r="O1907" s="385"/>
      <c r="P1907" s="385"/>
      <c r="Q1907" s="386" t="s">
        <v>11</v>
      </c>
      <c r="R1907" s="383"/>
      <c r="S1907" s="383">
        <v>6</v>
      </c>
      <c r="T1907" s="386" t="s">
        <v>11</v>
      </c>
      <c r="U1907" s="386"/>
      <c r="V1907" s="386">
        <v>6</v>
      </c>
      <c r="W1907" s="386" t="s">
        <v>11</v>
      </c>
      <c r="X1907" s="383"/>
      <c r="Y1907" s="383">
        <v>5</v>
      </c>
      <c r="Z1907" s="386" t="s">
        <v>11</v>
      </c>
      <c r="AA1907" s="386"/>
      <c r="AB1907" s="386">
        <v>5</v>
      </c>
      <c r="AC1907" s="386" t="s">
        <v>11</v>
      </c>
      <c r="AD1907" s="383"/>
      <c r="AE1907" s="383" t="s">
        <v>36</v>
      </c>
      <c r="AF1907" s="383">
        <v>95</v>
      </c>
      <c r="AG1907" s="383" t="s">
        <v>35</v>
      </c>
      <c r="AH1907" s="383" t="s">
        <v>36</v>
      </c>
      <c r="AI1907" s="383" t="s">
        <v>34</v>
      </c>
      <c r="AJ1907" s="383" t="s">
        <v>3554</v>
      </c>
      <c r="AK1907" s="384" t="str">
        <f t="shared" si="59"/>
        <v>NA</v>
      </c>
      <c r="AL1907" s="384" t="str">
        <f t="shared" si="60"/>
        <v>NA</v>
      </c>
    </row>
    <row r="1908" spans="1:38" x14ac:dyDescent="0.25">
      <c r="A1908" s="381" t="s">
        <v>3224</v>
      </c>
      <c r="B1908" s="382" t="s">
        <v>862</v>
      </c>
      <c r="C1908" s="382" t="s">
        <v>30</v>
      </c>
      <c r="D1908" s="382" t="s">
        <v>2243</v>
      </c>
      <c r="E1908" s="382" t="s">
        <v>837</v>
      </c>
      <c r="F1908" s="383">
        <v>100</v>
      </c>
      <c r="G1908" s="383">
        <v>198</v>
      </c>
      <c r="H1908" s="383" t="s">
        <v>835</v>
      </c>
      <c r="I1908" s="383">
        <v>100</v>
      </c>
      <c r="J1908" s="383">
        <v>198</v>
      </c>
      <c r="K1908" s="383" t="s">
        <v>835</v>
      </c>
      <c r="L1908" s="385">
        <v>77</v>
      </c>
      <c r="M1908" s="383">
        <v>44</v>
      </c>
      <c r="N1908" s="383" t="s">
        <v>835</v>
      </c>
      <c r="O1908" s="385"/>
      <c r="P1908" s="385"/>
      <c r="Q1908" s="386" t="s">
        <v>11</v>
      </c>
      <c r="R1908" s="383">
        <v>31</v>
      </c>
      <c r="S1908" s="383">
        <v>147</v>
      </c>
      <c r="T1908" s="386" t="s">
        <v>34</v>
      </c>
      <c r="U1908" s="386">
        <v>46</v>
      </c>
      <c r="V1908" s="386">
        <v>144</v>
      </c>
      <c r="W1908" s="386" t="s">
        <v>11</v>
      </c>
      <c r="X1908" s="383">
        <v>42</v>
      </c>
      <c r="Y1908" s="383">
        <v>147</v>
      </c>
      <c r="Z1908" s="386" t="s">
        <v>34</v>
      </c>
      <c r="AA1908" s="386">
        <v>60</v>
      </c>
      <c r="AB1908" s="386">
        <v>145</v>
      </c>
      <c r="AC1908" s="386" t="s">
        <v>11</v>
      </c>
      <c r="AD1908" s="383" t="s">
        <v>104</v>
      </c>
      <c r="AE1908" s="383" t="s">
        <v>36</v>
      </c>
      <c r="AF1908" s="383">
        <v>97</v>
      </c>
      <c r="AG1908" s="383" t="s">
        <v>40</v>
      </c>
      <c r="AH1908" s="383" t="s">
        <v>34</v>
      </c>
      <c r="AI1908" s="383" t="s">
        <v>34</v>
      </c>
      <c r="AJ1908" s="383" t="s">
        <v>3554</v>
      </c>
      <c r="AK1908" s="384" t="str">
        <f t="shared" si="59"/>
        <v>Yes-SH</v>
      </c>
      <c r="AL1908" s="384" t="str">
        <f t="shared" si="60"/>
        <v>Yes-SH</v>
      </c>
    </row>
    <row r="1909" spans="1:38" x14ac:dyDescent="0.25">
      <c r="A1909" s="381" t="s">
        <v>3224</v>
      </c>
      <c r="B1909" s="382" t="s">
        <v>448</v>
      </c>
      <c r="C1909" s="382" t="s">
        <v>30</v>
      </c>
      <c r="D1909" s="382" t="s">
        <v>2244</v>
      </c>
      <c r="E1909" s="382" t="s">
        <v>837</v>
      </c>
      <c r="F1909" s="383">
        <v>100</v>
      </c>
      <c r="G1909" s="383">
        <v>141</v>
      </c>
      <c r="H1909" s="383" t="s">
        <v>835</v>
      </c>
      <c r="I1909" s="383">
        <v>100</v>
      </c>
      <c r="J1909" s="383">
        <v>141</v>
      </c>
      <c r="K1909" s="383" t="s">
        <v>835</v>
      </c>
      <c r="L1909" s="385"/>
      <c r="M1909" s="383">
        <v>27</v>
      </c>
      <c r="N1909" s="383" t="s">
        <v>11</v>
      </c>
      <c r="O1909" s="385"/>
      <c r="P1909" s="385"/>
      <c r="Q1909" s="386" t="s">
        <v>11</v>
      </c>
      <c r="R1909" s="383">
        <v>46</v>
      </c>
      <c r="S1909" s="383">
        <v>115</v>
      </c>
      <c r="T1909" s="386" t="s">
        <v>34</v>
      </c>
      <c r="U1909" s="386">
        <v>53</v>
      </c>
      <c r="V1909" s="386">
        <v>115</v>
      </c>
      <c r="W1909" s="386" t="s">
        <v>11</v>
      </c>
      <c r="X1909" s="383">
        <v>43</v>
      </c>
      <c r="Y1909" s="383">
        <v>115</v>
      </c>
      <c r="Z1909" s="386" t="s">
        <v>34</v>
      </c>
      <c r="AA1909" s="386">
        <v>50</v>
      </c>
      <c r="AB1909" s="386">
        <v>115</v>
      </c>
      <c r="AC1909" s="386" t="s">
        <v>11</v>
      </c>
      <c r="AD1909" s="383" t="s">
        <v>104</v>
      </c>
      <c r="AE1909" s="383" t="s">
        <v>36</v>
      </c>
      <c r="AF1909" s="383">
        <v>92</v>
      </c>
      <c r="AG1909" s="383" t="s">
        <v>40</v>
      </c>
      <c r="AH1909" s="383" t="s">
        <v>34</v>
      </c>
      <c r="AI1909" s="383" t="s">
        <v>34</v>
      </c>
      <c r="AJ1909" s="383" t="s">
        <v>3554</v>
      </c>
      <c r="AK1909" s="384" t="str">
        <f t="shared" si="59"/>
        <v>Yes-SH</v>
      </c>
      <c r="AL1909" s="384" t="str">
        <f t="shared" si="60"/>
        <v>Yes-SH</v>
      </c>
    </row>
    <row r="1910" spans="1:38" x14ac:dyDescent="0.25">
      <c r="A1910" s="381" t="s">
        <v>3224</v>
      </c>
      <c r="B1910" s="382" t="s">
        <v>449</v>
      </c>
      <c r="C1910" s="382" t="s">
        <v>30</v>
      </c>
      <c r="D1910" s="382" t="s">
        <v>450</v>
      </c>
      <c r="E1910" s="382" t="s">
        <v>837</v>
      </c>
      <c r="F1910" s="383"/>
      <c r="G1910" s="383">
        <v>2</v>
      </c>
      <c r="H1910" s="383" t="s">
        <v>11</v>
      </c>
      <c r="I1910" s="383"/>
      <c r="J1910" s="383">
        <v>2</v>
      </c>
      <c r="K1910" s="383" t="s">
        <v>11</v>
      </c>
      <c r="L1910" s="385"/>
      <c r="M1910" s="383">
        <v>1</v>
      </c>
      <c r="N1910" s="383" t="s">
        <v>11</v>
      </c>
      <c r="O1910" s="385"/>
      <c r="P1910" s="385"/>
      <c r="Q1910" s="386" t="s">
        <v>11</v>
      </c>
      <c r="R1910" s="383"/>
      <c r="S1910" s="383">
        <v>2</v>
      </c>
      <c r="T1910" s="386" t="s">
        <v>11</v>
      </c>
      <c r="U1910" s="386"/>
      <c r="V1910" s="386">
        <v>2</v>
      </c>
      <c r="W1910" s="386" t="s">
        <v>11</v>
      </c>
      <c r="X1910" s="383"/>
      <c r="Y1910" s="383">
        <v>2</v>
      </c>
      <c r="Z1910" s="386" t="s">
        <v>11</v>
      </c>
      <c r="AA1910" s="386"/>
      <c r="AB1910" s="386">
        <v>2</v>
      </c>
      <c r="AC1910" s="386" t="s">
        <v>11</v>
      </c>
      <c r="AD1910" s="383"/>
      <c r="AE1910" s="383" t="s">
        <v>36</v>
      </c>
      <c r="AF1910" s="383">
        <v>95</v>
      </c>
      <c r="AG1910" s="383" t="s">
        <v>40</v>
      </c>
      <c r="AH1910" s="383" t="s">
        <v>36</v>
      </c>
      <c r="AI1910" s="383" t="s">
        <v>34</v>
      </c>
      <c r="AJ1910" s="383" t="s">
        <v>3554</v>
      </c>
      <c r="AK1910" s="384" t="str">
        <f t="shared" si="59"/>
        <v>NA</v>
      </c>
      <c r="AL1910" s="384" t="str">
        <f t="shared" si="60"/>
        <v>NA</v>
      </c>
    </row>
    <row r="1911" spans="1:38" x14ac:dyDescent="0.25">
      <c r="A1911" s="381" t="s">
        <v>3224</v>
      </c>
      <c r="B1911" s="382" t="s">
        <v>863</v>
      </c>
      <c r="C1911" s="382" t="s">
        <v>30</v>
      </c>
      <c r="D1911" s="382" t="s">
        <v>864</v>
      </c>
      <c r="E1911" s="382" t="s">
        <v>837</v>
      </c>
      <c r="F1911" s="383"/>
      <c r="G1911" s="383">
        <v>7</v>
      </c>
      <c r="H1911" s="383" t="s">
        <v>11</v>
      </c>
      <c r="I1911" s="383"/>
      <c r="J1911" s="383">
        <v>7</v>
      </c>
      <c r="K1911" s="383" t="s">
        <v>11</v>
      </c>
      <c r="L1911" s="385"/>
      <c r="M1911" s="383">
        <v>1</v>
      </c>
      <c r="N1911" s="383" t="s">
        <v>11</v>
      </c>
      <c r="O1911" s="385"/>
      <c r="P1911" s="385"/>
      <c r="Q1911" s="386" t="s">
        <v>11</v>
      </c>
      <c r="R1911" s="383"/>
      <c r="S1911" s="383">
        <v>7</v>
      </c>
      <c r="T1911" s="386" t="s">
        <v>11</v>
      </c>
      <c r="U1911" s="386"/>
      <c r="V1911" s="386">
        <v>7</v>
      </c>
      <c r="W1911" s="386" t="s">
        <v>11</v>
      </c>
      <c r="X1911" s="383"/>
      <c r="Y1911" s="383">
        <v>7</v>
      </c>
      <c r="Z1911" s="386" t="s">
        <v>11</v>
      </c>
      <c r="AA1911" s="386"/>
      <c r="AB1911" s="386">
        <v>7</v>
      </c>
      <c r="AC1911" s="386" t="s">
        <v>11</v>
      </c>
      <c r="AD1911" s="383" t="s">
        <v>104</v>
      </c>
      <c r="AE1911" s="383" t="s">
        <v>36</v>
      </c>
      <c r="AF1911" s="383">
        <v>87</v>
      </c>
      <c r="AG1911" s="383" t="s">
        <v>40</v>
      </c>
      <c r="AH1911" s="383" t="s">
        <v>34</v>
      </c>
      <c r="AI1911" s="383" t="s">
        <v>34</v>
      </c>
      <c r="AJ1911" s="383" t="s">
        <v>3554</v>
      </c>
      <c r="AK1911" s="384" t="str">
        <f t="shared" si="59"/>
        <v>NA</v>
      </c>
      <c r="AL1911" s="384" t="str">
        <f t="shared" si="60"/>
        <v>NA</v>
      </c>
    </row>
    <row r="1912" spans="1:38" x14ac:dyDescent="0.25">
      <c r="A1912" s="381" t="s">
        <v>3224</v>
      </c>
      <c r="B1912" s="382" t="s">
        <v>451</v>
      </c>
      <c r="C1912" s="382" t="s">
        <v>30</v>
      </c>
      <c r="D1912" s="382" t="s">
        <v>452</v>
      </c>
      <c r="E1912" s="382" t="s">
        <v>837</v>
      </c>
      <c r="F1912" s="383">
        <v>100</v>
      </c>
      <c r="G1912" s="383">
        <v>91</v>
      </c>
      <c r="H1912" s="383" t="s">
        <v>835</v>
      </c>
      <c r="I1912" s="383">
        <v>100</v>
      </c>
      <c r="J1912" s="383">
        <v>91</v>
      </c>
      <c r="K1912" s="383" t="s">
        <v>835</v>
      </c>
      <c r="L1912" s="385"/>
      <c r="M1912" s="383">
        <v>20</v>
      </c>
      <c r="N1912" s="383" t="s">
        <v>11</v>
      </c>
      <c r="O1912" s="385"/>
      <c r="P1912" s="385"/>
      <c r="Q1912" s="386" t="s">
        <v>11</v>
      </c>
      <c r="R1912" s="383">
        <v>49</v>
      </c>
      <c r="S1912" s="383">
        <v>80</v>
      </c>
      <c r="T1912" s="386" t="s">
        <v>36</v>
      </c>
      <c r="U1912" s="386">
        <v>58</v>
      </c>
      <c r="V1912" s="386">
        <v>80</v>
      </c>
      <c r="W1912" s="386" t="s">
        <v>834</v>
      </c>
      <c r="X1912" s="383">
        <v>59</v>
      </c>
      <c r="Y1912" s="383">
        <v>80</v>
      </c>
      <c r="Z1912" s="386" t="s">
        <v>36</v>
      </c>
      <c r="AA1912" s="386">
        <v>53</v>
      </c>
      <c r="AB1912" s="386">
        <v>80</v>
      </c>
      <c r="AC1912" s="386" t="s">
        <v>834</v>
      </c>
      <c r="AD1912" s="383" t="s">
        <v>57</v>
      </c>
      <c r="AE1912" s="383" t="s">
        <v>36</v>
      </c>
      <c r="AF1912" s="383">
        <v>74</v>
      </c>
      <c r="AG1912" s="383" t="s">
        <v>35</v>
      </c>
      <c r="AH1912" s="383" t="s">
        <v>34</v>
      </c>
      <c r="AI1912" s="383" t="s">
        <v>36</v>
      </c>
      <c r="AJ1912" s="383" t="s">
        <v>3554</v>
      </c>
      <c r="AK1912" s="384" t="str">
        <f t="shared" si="59"/>
        <v>NO</v>
      </c>
      <c r="AL1912" s="384" t="str">
        <f t="shared" si="60"/>
        <v>NO</v>
      </c>
    </row>
    <row r="1913" spans="1:38" x14ac:dyDescent="0.25">
      <c r="A1913" s="381" t="s">
        <v>3224</v>
      </c>
      <c r="B1913" s="382" t="s">
        <v>2319</v>
      </c>
      <c r="C1913" s="382" t="s">
        <v>30</v>
      </c>
      <c r="D1913" s="382" t="s">
        <v>2320</v>
      </c>
      <c r="E1913" s="382" t="s">
        <v>837</v>
      </c>
      <c r="F1913" s="383"/>
      <c r="G1913" s="383">
        <v>6</v>
      </c>
      <c r="H1913" s="383" t="s">
        <v>11</v>
      </c>
      <c r="I1913" s="383"/>
      <c r="J1913" s="383">
        <v>6</v>
      </c>
      <c r="K1913" s="383" t="s">
        <v>11</v>
      </c>
      <c r="L1913" s="385"/>
      <c r="M1913" s="383">
        <v>0</v>
      </c>
      <c r="N1913" s="383" t="s">
        <v>11</v>
      </c>
      <c r="O1913" s="385"/>
      <c r="P1913" s="385"/>
      <c r="Q1913" s="386" t="s">
        <v>11</v>
      </c>
      <c r="R1913" s="383"/>
      <c r="S1913" s="383">
        <v>5</v>
      </c>
      <c r="T1913" s="386" t="s">
        <v>11</v>
      </c>
      <c r="U1913" s="386"/>
      <c r="V1913" s="386">
        <v>5</v>
      </c>
      <c r="W1913" s="386" t="s">
        <v>11</v>
      </c>
      <c r="X1913" s="383"/>
      <c r="Y1913" s="383">
        <v>5</v>
      </c>
      <c r="Z1913" s="386" t="s">
        <v>11</v>
      </c>
      <c r="AA1913" s="386"/>
      <c r="AB1913" s="386">
        <v>5</v>
      </c>
      <c r="AC1913" s="386" t="s">
        <v>11</v>
      </c>
      <c r="AD1913" s="383"/>
      <c r="AE1913" s="383" t="s">
        <v>36</v>
      </c>
      <c r="AF1913" s="383">
        <v>97</v>
      </c>
      <c r="AG1913" s="383" t="s">
        <v>35</v>
      </c>
      <c r="AH1913" s="383" t="s">
        <v>36</v>
      </c>
      <c r="AI1913" s="383" t="s">
        <v>34</v>
      </c>
      <c r="AJ1913" s="383" t="s">
        <v>3554</v>
      </c>
      <c r="AK1913" s="384" t="str">
        <f t="shared" si="59"/>
        <v>NA</v>
      </c>
      <c r="AL1913" s="384" t="str">
        <f t="shared" si="60"/>
        <v>NA</v>
      </c>
    </row>
    <row r="1914" spans="1:38" x14ac:dyDescent="0.25">
      <c r="A1914" s="381" t="s">
        <v>3224</v>
      </c>
      <c r="B1914" s="382" t="s">
        <v>2321</v>
      </c>
      <c r="C1914" s="382" t="s">
        <v>30</v>
      </c>
      <c r="D1914" s="382" t="s">
        <v>2322</v>
      </c>
      <c r="E1914" s="382" t="s">
        <v>837</v>
      </c>
      <c r="F1914" s="383">
        <v>100</v>
      </c>
      <c r="G1914" s="383">
        <v>51</v>
      </c>
      <c r="H1914" s="383" t="s">
        <v>835</v>
      </c>
      <c r="I1914" s="383">
        <v>100</v>
      </c>
      <c r="J1914" s="383">
        <v>51</v>
      </c>
      <c r="K1914" s="383" t="s">
        <v>835</v>
      </c>
      <c r="L1914" s="385"/>
      <c r="M1914" s="383">
        <v>8</v>
      </c>
      <c r="N1914" s="383" t="s">
        <v>11</v>
      </c>
      <c r="O1914" s="385"/>
      <c r="P1914" s="385"/>
      <c r="Q1914" s="386" t="s">
        <v>11</v>
      </c>
      <c r="R1914" s="383">
        <v>60</v>
      </c>
      <c r="S1914" s="383">
        <v>30</v>
      </c>
      <c r="T1914" s="386" t="s">
        <v>36</v>
      </c>
      <c r="U1914" s="386"/>
      <c r="V1914" s="386">
        <v>26</v>
      </c>
      <c r="W1914" s="386" t="s">
        <v>11</v>
      </c>
      <c r="X1914" s="383">
        <v>43</v>
      </c>
      <c r="Y1914" s="383">
        <v>30</v>
      </c>
      <c r="Z1914" s="386" t="s">
        <v>36</v>
      </c>
      <c r="AA1914" s="386"/>
      <c r="AB1914" s="386">
        <v>26</v>
      </c>
      <c r="AC1914" s="386" t="s">
        <v>11</v>
      </c>
      <c r="AD1914" s="383" t="s">
        <v>104</v>
      </c>
      <c r="AE1914" s="383" t="s">
        <v>36</v>
      </c>
      <c r="AF1914" s="383">
        <v>79</v>
      </c>
      <c r="AG1914" s="383" t="s">
        <v>40</v>
      </c>
      <c r="AH1914" s="383" t="s">
        <v>36</v>
      </c>
      <c r="AI1914" s="383" t="s">
        <v>34</v>
      </c>
      <c r="AJ1914" s="383" t="s">
        <v>3554</v>
      </c>
      <c r="AK1914" s="384" t="str">
        <f t="shared" si="59"/>
        <v>NO</v>
      </c>
      <c r="AL1914" s="384" t="str">
        <f t="shared" si="60"/>
        <v>NO</v>
      </c>
    </row>
    <row r="1915" spans="1:38" x14ac:dyDescent="0.25">
      <c r="A1915" s="381" t="s">
        <v>3224</v>
      </c>
      <c r="B1915" s="382" t="s">
        <v>2323</v>
      </c>
      <c r="C1915" s="382" t="s">
        <v>30</v>
      </c>
      <c r="D1915" s="382" t="s">
        <v>2324</v>
      </c>
      <c r="E1915" s="382" t="s">
        <v>837</v>
      </c>
      <c r="F1915" s="383">
        <v>100</v>
      </c>
      <c r="G1915" s="383">
        <v>35</v>
      </c>
      <c r="H1915" s="383" t="s">
        <v>835</v>
      </c>
      <c r="I1915" s="383">
        <v>100</v>
      </c>
      <c r="J1915" s="383">
        <v>35</v>
      </c>
      <c r="K1915" s="383" t="s">
        <v>835</v>
      </c>
      <c r="L1915" s="385"/>
      <c r="M1915" s="383">
        <v>14</v>
      </c>
      <c r="N1915" s="383" t="s">
        <v>11</v>
      </c>
      <c r="O1915" s="385"/>
      <c r="P1915" s="385"/>
      <c r="Q1915" s="386" t="s">
        <v>11</v>
      </c>
      <c r="R1915" s="383">
        <v>62</v>
      </c>
      <c r="S1915" s="383">
        <v>34</v>
      </c>
      <c r="T1915" s="386" t="s">
        <v>36</v>
      </c>
      <c r="U1915" s="386">
        <v>74</v>
      </c>
      <c r="V1915" s="386">
        <v>34</v>
      </c>
      <c r="W1915" s="386" t="s">
        <v>834</v>
      </c>
      <c r="X1915" s="383">
        <v>79</v>
      </c>
      <c r="Y1915" s="383">
        <v>34</v>
      </c>
      <c r="Z1915" s="386" t="s">
        <v>34</v>
      </c>
      <c r="AA1915" s="386">
        <v>82</v>
      </c>
      <c r="AB1915" s="386">
        <v>34</v>
      </c>
      <c r="AC1915" s="386" t="s">
        <v>835</v>
      </c>
      <c r="AD1915" s="383" t="s">
        <v>33</v>
      </c>
      <c r="AE1915" s="383" t="s">
        <v>36</v>
      </c>
      <c r="AF1915" s="383">
        <v>97</v>
      </c>
      <c r="AG1915" s="383" t="s">
        <v>35</v>
      </c>
      <c r="AH1915" s="383" t="s">
        <v>36</v>
      </c>
      <c r="AI1915" s="383" t="s">
        <v>34</v>
      </c>
      <c r="AJ1915" s="383" t="s">
        <v>3554</v>
      </c>
      <c r="AK1915" s="384" t="str">
        <f t="shared" si="59"/>
        <v>NO</v>
      </c>
      <c r="AL1915" s="384" t="str">
        <f t="shared" si="60"/>
        <v>Yes-GM</v>
      </c>
    </row>
    <row r="1916" spans="1:38" x14ac:dyDescent="0.25">
      <c r="A1916" s="381" t="s">
        <v>3224</v>
      </c>
      <c r="B1916" s="382" t="s">
        <v>453</v>
      </c>
      <c r="C1916" s="382" t="s">
        <v>30</v>
      </c>
      <c r="D1916" s="382" t="s">
        <v>454</v>
      </c>
      <c r="E1916" s="382" t="s">
        <v>837</v>
      </c>
      <c r="F1916" s="383">
        <v>100</v>
      </c>
      <c r="G1916" s="383">
        <v>339</v>
      </c>
      <c r="H1916" s="383" t="s">
        <v>835</v>
      </c>
      <c r="I1916" s="383">
        <v>100</v>
      </c>
      <c r="J1916" s="383">
        <v>339</v>
      </c>
      <c r="K1916" s="383" t="s">
        <v>835</v>
      </c>
      <c r="L1916" s="385"/>
      <c r="M1916" s="383">
        <v>123</v>
      </c>
      <c r="N1916" s="383" t="s">
        <v>835</v>
      </c>
      <c r="O1916" s="385"/>
      <c r="P1916" s="385"/>
      <c r="Q1916" s="386" t="s">
        <v>11</v>
      </c>
      <c r="R1916" s="383">
        <v>71</v>
      </c>
      <c r="S1916" s="383">
        <v>318</v>
      </c>
      <c r="T1916" s="386" t="s">
        <v>36</v>
      </c>
      <c r="U1916" s="386">
        <v>76</v>
      </c>
      <c r="V1916" s="386">
        <v>317</v>
      </c>
      <c r="W1916" s="386" t="s">
        <v>834</v>
      </c>
      <c r="X1916" s="383">
        <v>77</v>
      </c>
      <c r="Y1916" s="383">
        <v>318</v>
      </c>
      <c r="Z1916" s="386" t="s">
        <v>34</v>
      </c>
      <c r="AA1916" s="386">
        <v>80</v>
      </c>
      <c r="AB1916" s="386">
        <v>317</v>
      </c>
      <c r="AC1916" s="386" t="s">
        <v>835</v>
      </c>
      <c r="AD1916" s="383" t="s">
        <v>33</v>
      </c>
      <c r="AE1916" s="383" t="s">
        <v>36</v>
      </c>
      <c r="AF1916" s="383">
        <v>97</v>
      </c>
      <c r="AG1916" s="383" t="s">
        <v>35</v>
      </c>
      <c r="AH1916" s="383" t="s">
        <v>34</v>
      </c>
      <c r="AI1916" s="383" t="s">
        <v>36</v>
      </c>
      <c r="AJ1916" s="383" t="s">
        <v>3554</v>
      </c>
      <c r="AK1916" s="384" t="str">
        <f t="shared" si="59"/>
        <v>NO</v>
      </c>
      <c r="AL1916" s="384" t="str">
        <f t="shared" si="60"/>
        <v>Yes-GM</v>
      </c>
    </row>
    <row r="1917" spans="1:38" x14ac:dyDescent="0.25">
      <c r="A1917" s="381" t="s">
        <v>3224</v>
      </c>
      <c r="B1917" s="382" t="s">
        <v>455</v>
      </c>
      <c r="C1917" s="382" t="s">
        <v>30</v>
      </c>
      <c r="D1917" s="382" t="s">
        <v>456</v>
      </c>
      <c r="E1917" s="382" t="s">
        <v>837</v>
      </c>
      <c r="F1917" s="383">
        <v>100</v>
      </c>
      <c r="G1917" s="383">
        <v>119</v>
      </c>
      <c r="H1917" s="383" t="s">
        <v>835</v>
      </c>
      <c r="I1917" s="383">
        <v>100</v>
      </c>
      <c r="J1917" s="383">
        <v>119</v>
      </c>
      <c r="K1917" s="383" t="s">
        <v>835</v>
      </c>
      <c r="L1917" s="385"/>
      <c r="M1917" s="383">
        <v>34</v>
      </c>
      <c r="N1917" s="383" t="s">
        <v>835</v>
      </c>
      <c r="O1917" s="385"/>
      <c r="P1917" s="385"/>
      <c r="Q1917" s="386" t="s">
        <v>11</v>
      </c>
      <c r="R1917" s="383">
        <v>87</v>
      </c>
      <c r="S1917" s="383">
        <v>112</v>
      </c>
      <c r="T1917" s="386" t="s">
        <v>34</v>
      </c>
      <c r="U1917" s="386">
        <v>88</v>
      </c>
      <c r="V1917" s="386">
        <v>112</v>
      </c>
      <c r="W1917" s="386" t="s">
        <v>11</v>
      </c>
      <c r="X1917" s="383">
        <v>90</v>
      </c>
      <c r="Y1917" s="383">
        <v>112</v>
      </c>
      <c r="Z1917" s="386" t="s">
        <v>34</v>
      </c>
      <c r="AA1917" s="386">
        <v>80</v>
      </c>
      <c r="AB1917" s="386">
        <v>112</v>
      </c>
      <c r="AC1917" s="386" t="s">
        <v>11</v>
      </c>
      <c r="AD1917" s="383" t="s">
        <v>33</v>
      </c>
      <c r="AE1917" s="383" t="s">
        <v>34</v>
      </c>
      <c r="AF1917" s="383">
        <v>100</v>
      </c>
      <c r="AG1917" s="383" t="s">
        <v>35</v>
      </c>
      <c r="AH1917" s="383" t="s">
        <v>34</v>
      </c>
      <c r="AI1917" s="383" t="s">
        <v>36</v>
      </c>
      <c r="AJ1917" s="383" t="s">
        <v>3554</v>
      </c>
      <c r="AK1917" s="384" t="str">
        <f t="shared" si="59"/>
        <v>Yes-AB</v>
      </c>
      <c r="AL1917" s="384" t="str">
        <f t="shared" si="60"/>
        <v>Yes-AB</v>
      </c>
    </row>
    <row r="1918" spans="1:38" x14ac:dyDescent="0.25">
      <c r="A1918" s="381" t="s">
        <v>3224</v>
      </c>
      <c r="B1918" s="382" t="s">
        <v>457</v>
      </c>
      <c r="C1918" s="382" t="s">
        <v>30</v>
      </c>
      <c r="D1918" s="382" t="s">
        <v>458</v>
      </c>
      <c r="E1918" s="382" t="s">
        <v>837</v>
      </c>
      <c r="F1918" s="383">
        <v>100</v>
      </c>
      <c r="G1918" s="383">
        <v>63</v>
      </c>
      <c r="H1918" s="383" t="s">
        <v>835</v>
      </c>
      <c r="I1918" s="383">
        <v>100</v>
      </c>
      <c r="J1918" s="383">
        <v>63</v>
      </c>
      <c r="K1918" s="383" t="s">
        <v>835</v>
      </c>
      <c r="L1918" s="385"/>
      <c r="M1918" s="383">
        <v>20</v>
      </c>
      <c r="N1918" s="383" t="s">
        <v>11</v>
      </c>
      <c r="O1918" s="385"/>
      <c r="P1918" s="385"/>
      <c r="Q1918" s="386" t="s">
        <v>11</v>
      </c>
      <c r="R1918" s="383">
        <v>42</v>
      </c>
      <c r="S1918" s="383">
        <v>52</v>
      </c>
      <c r="T1918" s="386" t="s">
        <v>36</v>
      </c>
      <c r="U1918" s="386">
        <v>63</v>
      </c>
      <c r="V1918" s="386">
        <v>52</v>
      </c>
      <c r="W1918" s="386" t="s">
        <v>834</v>
      </c>
      <c r="X1918" s="383">
        <v>46</v>
      </c>
      <c r="Y1918" s="383">
        <v>52</v>
      </c>
      <c r="Z1918" s="386" t="s">
        <v>36</v>
      </c>
      <c r="AA1918" s="386">
        <v>54</v>
      </c>
      <c r="AB1918" s="386">
        <v>52</v>
      </c>
      <c r="AC1918" s="386" t="s">
        <v>834</v>
      </c>
      <c r="AD1918" s="383" t="s">
        <v>57</v>
      </c>
      <c r="AE1918" s="383" t="s">
        <v>36</v>
      </c>
      <c r="AF1918" s="383">
        <v>74</v>
      </c>
      <c r="AG1918" s="383" t="s">
        <v>35</v>
      </c>
      <c r="AH1918" s="383" t="s">
        <v>34</v>
      </c>
      <c r="AI1918" s="383" t="s">
        <v>36</v>
      </c>
      <c r="AJ1918" s="383" t="s">
        <v>3554</v>
      </c>
      <c r="AK1918" s="384" t="str">
        <f t="shared" si="59"/>
        <v>NO</v>
      </c>
      <c r="AL1918" s="384" t="str">
        <f t="shared" si="60"/>
        <v>NO</v>
      </c>
    </row>
    <row r="1919" spans="1:38" x14ac:dyDescent="0.25">
      <c r="A1919" s="381" t="s">
        <v>3224</v>
      </c>
      <c r="B1919" s="382" t="s">
        <v>459</v>
      </c>
      <c r="C1919" s="382" t="s">
        <v>30</v>
      </c>
      <c r="D1919" s="382" t="s">
        <v>460</v>
      </c>
      <c r="E1919" s="382" t="s">
        <v>837</v>
      </c>
      <c r="F1919" s="383">
        <v>100</v>
      </c>
      <c r="G1919" s="383">
        <v>77</v>
      </c>
      <c r="H1919" s="383" t="s">
        <v>835</v>
      </c>
      <c r="I1919" s="383">
        <v>100</v>
      </c>
      <c r="J1919" s="383">
        <v>77</v>
      </c>
      <c r="K1919" s="383" t="s">
        <v>835</v>
      </c>
      <c r="L1919" s="385"/>
      <c r="M1919" s="383">
        <v>29</v>
      </c>
      <c r="N1919" s="383" t="s">
        <v>11</v>
      </c>
      <c r="O1919" s="385"/>
      <c r="P1919" s="385"/>
      <c r="Q1919" s="386" t="s">
        <v>11</v>
      </c>
      <c r="R1919" s="383">
        <v>69</v>
      </c>
      <c r="S1919" s="383">
        <v>64</v>
      </c>
      <c r="T1919" s="386" t="s">
        <v>36</v>
      </c>
      <c r="U1919" s="386">
        <v>71</v>
      </c>
      <c r="V1919" s="386">
        <v>63</v>
      </c>
      <c r="W1919" s="386" t="s">
        <v>834</v>
      </c>
      <c r="X1919" s="383">
        <v>75</v>
      </c>
      <c r="Y1919" s="383">
        <v>64</v>
      </c>
      <c r="Z1919" s="386" t="s">
        <v>36</v>
      </c>
      <c r="AA1919" s="386">
        <v>75</v>
      </c>
      <c r="AB1919" s="386">
        <v>63</v>
      </c>
      <c r="AC1919" s="386" t="s">
        <v>834</v>
      </c>
      <c r="AD1919" s="383" t="s">
        <v>33</v>
      </c>
      <c r="AE1919" s="383" t="s">
        <v>36</v>
      </c>
      <c r="AF1919" s="383">
        <v>92</v>
      </c>
      <c r="AG1919" s="383" t="s">
        <v>35</v>
      </c>
      <c r="AH1919" s="383" t="s">
        <v>34</v>
      </c>
      <c r="AI1919" s="383" t="s">
        <v>36</v>
      </c>
      <c r="AJ1919" s="383" t="s">
        <v>3554</v>
      </c>
      <c r="AK1919" s="384" t="str">
        <f t="shared" si="59"/>
        <v>NO</v>
      </c>
      <c r="AL1919" s="384" t="str">
        <f t="shared" si="60"/>
        <v>NO</v>
      </c>
    </row>
    <row r="1920" spans="1:38" x14ac:dyDescent="0.25">
      <c r="A1920" s="381" t="s">
        <v>3224</v>
      </c>
      <c r="B1920" s="382" t="s">
        <v>461</v>
      </c>
      <c r="C1920" s="382" t="s">
        <v>30</v>
      </c>
      <c r="D1920" s="382" t="s">
        <v>462</v>
      </c>
      <c r="E1920" s="382" t="s">
        <v>837</v>
      </c>
      <c r="F1920" s="383">
        <v>100</v>
      </c>
      <c r="G1920" s="383">
        <v>166</v>
      </c>
      <c r="H1920" s="383" t="s">
        <v>835</v>
      </c>
      <c r="I1920" s="383">
        <v>100</v>
      </c>
      <c r="J1920" s="383">
        <v>166</v>
      </c>
      <c r="K1920" s="383" t="s">
        <v>835</v>
      </c>
      <c r="L1920" s="385">
        <v>91</v>
      </c>
      <c r="M1920" s="383">
        <v>35</v>
      </c>
      <c r="N1920" s="383" t="s">
        <v>835</v>
      </c>
      <c r="O1920" s="385"/>
      <c r="P1920" s="385"/>
      <c r="Q1920" s="386" t="s">
        <v>11</v>
      </c>
      <c r="R1920" s="383">
        <v>70</v>
      </c>
      <c r="S1920" s="383">
        <v>142</v>
      </c>
      <c r="T1920" s="386" t="s">
        <v>34</v>
      </c>
      <c r="U1920" s="386">
        <v>77</v>
      </c>
      <c r="V1920" s="386">
        <v>141</v>
      </c>
      <c r="W1920" s="386" t="s">
        <v>11</v>
      </c>
      <c r="X1920" s="383">
        <v>77</v>
      </c>
      <c r="Y1920" s="383">
        <v>142</v>
      </c>
      <c r="Z1920" s="386" t="s">
        <v>34</v>
      </c>
      <c r="AA1920" s="386">
        <v>78</v>
      </c>
      <c r="AB1920" s="386">
        <v>141</v>
      </c>
      <c r="AC1920" s="386" t="s">
        <v>11</v>
      </c>
      <c r="AD1920" s="383" t="s">
        <v>33</v>
      </c>
      <c r="AE1920" s="383" t="s">
        <v>36</v>
      </c>
      <c r="AF1920" s="383">
        <v>97</v>
      </c>
      <c r="AG1920" s="383" t="s">
        <v>35</v>
      </c>
      <c r="AH1920" s="383" t="s">
        <v>36</v>
      </c>
      <c r="AI1920" s="383" t="s">
        <v>36</v>
      </c>
      <c r="AJ1920" s="383" t="s">
        <v>3554</v>
      </c>
      <c r="AK1920" s="384" t="str">
        <f t="shared" si="59"/>
        <v>Yes-SH</v>
      </c>
      <c r="AL1920" s="384" t="str">
        <f t="shared" si="60"/>
        <v>Yes-SH</v>
      </c>
    </row>
    <row r="1921" spans="1:38" x14ac:dyDescent="0.25">
      <c r="A1921" s="381" t="s">
        <v>3224</v>
      </c>
      <c r="B1921" s="382" t="s">
        <v>463</v>
      </c>
      <c r="C1921" s="382" t="s">
        <v>30</v>
      </c>
      <c r="D1921" s="382" t="s">
        <v>464</v>
      </c>
      <c r="E1921" s="382" t="s">
        <v>837</v>
      </c>
      <c r="F1921" s="383">
        <v>100</v>
      </c>
      <c r="G1921" s="383">
        <v>61</v>
      </c>
      <c r="H1921" s="383" t="s">
        <v>835</v>
      </c>
      <c r="I1921" s="383">
        <v>100</v>
      </c>
      <c r="J1921" s="383">
        <v>61</v>
      </c>
      <c r="K1921" s="383" t="s">
        <v>835</v>
      </c>
      <c r="L1921" s="385"/>
      <c r="M1921" s="383">
        <v>15</v>
      </c>
      <c r="N1921" s="383" t="s">
        <v>11</v>
      </c>
      <c r="O1921" s="385"/>
      <c r="P1921" s="385"/>
      <c r="Q1921" s="386" t="s">
        <v>11</v>
      </c>
      <c r="R1921" s="383">
        <v>57</v>
      </c>
      <c r="S1921" s="383">
        <v>49</v>
      </c>
      <c r="T1921" s="386" t="s">
        <v>36</v>
      </c>
      <c r="U1921" s="386">
        <v>63</v>
      </c>
      <c r="V1921" s="386">
        <v>48</v>
      </c>
      <c r="W1921" s="386" t="s">
        <v>834</v>
      </c>
      <c r="X1921" s="383">
        <v>71</v>
      </c>
      <c r="Y1921" s="383">
        <v>49</v>
      </c>
      <c r="Z1921" s="386" t="s">
        <v>36</v>
      </c>
      <c r="AA1921" s="386">
        <v>73</v>
      </c>
      <c r="AB1921" s="386">
        <v>49</v>
      </c>
      <c r="AC1921" s="386" t="s">
        <v>834</v>
      </c>
      <c r="AD1921" s="383" t="s">
        <v>33</v>
      </c>
      <c r="AE1921" s="383" t="s">
        <v>36</v>
      </c>
      <c r="AF1921" s="383">
        <v>90</v>
      </c>
      <c r="AG1921" s="383" t="s">
        <v>35</v>
      </c>
      <c r="AH1921" s="383" t="s">
        <v>36</v>
      </c>
      <c r="AI1921" s="383" t="s">
        <v>36</v>
      </c>
      <c r="AJ1921" s="383" t="s">
        <v>3554</v>
      </c>
      <c r="AK1921" s="384" t="str">
        <f t="shared" si="59"/>
        <v>NO</v>
      </c>
      <c r="AL1921" s="384" t="str">
        <f t="shared" si="60"/>
        <v>NO</v>
      </c>
    </row>
    <row r="1922" spans="1:38" x14ac:dyDescent="0.25">
      <c r="A1922" s="381" t="s">
        <v>3224</v>
      </c>
      <c r="B1922" s="382" t="s">
        <v>465</v>
      </c>
      <c r="C1922" s="382" t="s">
        <v>30</v>
      </c>
      <c r="D1922" s="382" t="s">
        <v>466</v>
      </c>
      <c r="E1922" s="382" t="s">
        <v>837</v>
      </c>
      <c r="F1922" s="383"/>
      <c r="G1922" s="383">
        <v>9</v>
      </c>
      <c r="H1922" s="383" t="s">
        <v>11</v>
      </c>
      <c r="I1922" s="383"/>
      <c r="J1922" s="383">
        <v>9</v>
      </c>
      <c r="K1922" s="383" t="s">
        <v>11</v>
      </c>
      <c r="L1922" s="385"/>
      <c r="M1922" s="383">
        <v>1</v>
      </c>
      <c r="N1922" s="383" t="s">
        <v>11</v>
      </c>
      <c r="O1922" s="385"/>
      <c r="P1922" s="385"/>
      <c r="Q1922" s="386" t="s">
        <v>11</v>
      </c>
      <c r="R1922" s="383"/>
      <c r="S1922" s="383">
        <v>9</v>
      </c>
      <c r="T1922" s="386" t="s">
        <v>11</v>
      </c>
      <c r="U1922" s="386"/>
      <c r="V1922" s="386">
        <v>9</v>
      </c>
      <c r="W1922" s="386" t="s">
        <v>11</v>
      </c>
      <c r="X1922" s="383"/>
      <c r="Y1922" s="383">
        <v>9</v>
      </c>
      <c r="Z1922" s="386" t="s">
        <v>11</v>
      </c>
      <c r="AA1922" s="386"/>
      <c r="AB1922" s="386">
        <v>9</v>
      </c>
      <c r="AC1922" s="386" t="s">
        <v>11</v>
      </c>
      <c r="AD1922" s="383" t="s">
        <v>33</v>
      </c>
      <c r="AE1922" s="383" t="s">
        <v>34</v>
      </c>
      <c r="AF1922" s="383">
        <v>100</v>
      </c>
      <c r="AG1922" s="383" t="s">
        <v>35</v>
      </c>
      <c r="AH1922" s="383" t="s">
        <v>34</v>
      </c>
      <c r="AI1922" s="383" t="s">
        <v>36</v>
      </c>
      <c r="AJ1922" s="383" t="s">
        <v>3554</v>
      </c>
      <c r="AK1922" s="384" t="str">
        <f t="shared" si="59"/>
        <v>NA</v>
      </c>
      <c r="AL1922" s="384" t="str">
        <f t="shared" si="60"/>
        <v>NA</v>
      </c>
    </row>
    <row r="1923" spans="1:38" x14ac:dyDescent="0.25">
      <c r="A1923" s="381" t="s">
        <v>3224</v>
      </c>
      <c r="B1923" s="382" t="s">
        <v>467</v>
      </c>
      <c r="C1923" s="382" t="s">
        <v>30</v>
      </c>
      <c r="D1923" s="382" t="s">
        <v>468</v>
      </c>
      <c r="E1923" s="382" t="s">
        <v>837</v>
      </c>
      <c r="F1923" s="383">
        <v>100</v>
      </c>
      <c r="G1923" s="383">
        <v>152</v>
      </c>
      <c r="H1923" s="383" t="s">
        <v>835</v>
      </c>
      <c r="I1923" s="383">
        <v>100</v>
      </c>
      <c r="J1923" s="383">
        <v>152</v>
      </c>
      <c r="K1923" s="383" t="s">
        <v>835</v>
      </c>
      <c r="L1923" s="385">
        <v>94</v>
      </c>
      <c r="M1923" s="383">
        <v>35</v>
      </c>
      <c r="N1923" s="383" t="s">
        <v>835</v>
      </c>
      <c r="O1923" s="385"/>
      <c r="P1923" s="385"/>
      <c r="Q1923" s="386" t="s">
        <v>11</v>
      </c>
      <c r="R1923" s="383">
        <v>35</v>
      </c>
      <c r="S1923" s="383">
        <v>122</v>
      </c>
      <c r="T1923" s="386" t="s">
        <v>36</v>
      </c>
      <c r="U1923" s="386">
        <v>49</v>
      </c>
      <c r="V1923" s="386">
        <v>113</v>
      </c>
      <c r="W1923" s="386" t="s">
        <v>834</v>
      </c>
      <c r="X1923" s="383">
        <v>57</v>
      </c>
      <c r="Y1923" s="383">
        <v>122</v>
      </c>
      <c r="Z1923" s="386" t="s">
        <v>36</v>
      </c>
      <c r="AA1923" s="386">
        <v>54</v>
      </c>
      <c r="AB1923" s="386">
        <v>113</v>
      </c>
      <c r="AC1923" s="386" t="s">
        <v>834</v>
      </c>
      <c r="AD1923" s="383" t="s">
        <v>57</v>
      </c>
      <c r="AE1923" s="383" t="s">
        <v>36</v>
      </c>
      <c r="AF1923" s="383">
        <v>74</v>
      </c>
      <c r="AG1923" s="383" t="s">
        <v>35</v>
      </c>
      <c r="AH1923" s="383" t="s">
        <v>34</v>
      </c>
      <c r="AI1923" s="383" t="s">
        <v>36</v>
      </c>
      <c r="AJ1923" s="383" t="s">
        <v>3554</v>
      </c>
      <c r="AK1923" s="384" t="str">
        <f t="shared" ref="AK1923:AK1986" si="61">IF(OR(T1923="NA",T1923="NO"),T1923,(IF(T1923="","NA",IF(OR(R1923&gt;78,AND(T1923="Yes",R1923="")),"Yes-AB",IF(W1923="NA","Yes-SH","Yes-GM")))))</f>
        <v>NO</v>
      </c>
      <c r="AL1923" s="384" t="str">
        <f t="shared" ref="AL1923:AL1986" si="62">IF(OR(Z1923="NA",Z1923="NO"),Z1923,(IF(Z1923="","NA",IF(OR(X1923&gt;79,AND(Z1923="Yes",X1923="")),"Yes-AB",IF(AC1923="NA","Yes-SH","Yes-GM")))))</f>
        <v>NO</v>
      </c>
    </row>
    <row r="1924" spans="1:38" x14ac:dyDescent="0.25">
      <c r="A1924" s="381" t="s">
        <v>3224</v>
      </c>
      <c r="B1924" s="382" t="s">
        <v>469</v>
      </c>
      <c r="C1924" s="382" t="s">
        <v>30</v>
      </c>
      <c r="D1924" s="382" t="s">
        <v>470</v>
      </c>
      <c r="E1924" s="382" t="s">
        <v>837</v>
      </c>
      <c r="F1924" s="383">
        <v>100</v>
      </c>
      <c r="G1924" s="383">
        <v>355</v>
      </c>
      <c r="H1924" s="383" t="s">
        <v>835</v>
      </c>
      <c r="I1924" s="383">
        <v>100</v>
      </c>
      <c r="J1924" s="383">
        <v>355</v>
      </c>
      <c r="K1924" s="383" t="s">
        <v>835</v>
      </c>
      <c r="L1924" s="385">
        <v>92</v>
      </c>
      <c r="M1924" s="383">
        <v>114</v>
      </c>
      <c r="N1924" s="383" t="s">
        <v>835</v>
      </c>
      <c r="O1924" s="385"/>
      <c r="P1924" s="385"/>
      <c r="Q1924" s="386" t="s">
        <v>11</v>
      </c>
      <c r="R1924" s="383">
        <v>61</v>
      </c>
      <c r="S1924" s="383">
        <v>321</v>
      </c>
      <c r="T1924" s="386" t="s">
        <v>36</v>
      </c>
      <c r="U1924" s="386">
        <v>67</v>
      </c>
      <c r="V1924" s="386">
        <v>319</v>
      </c>
      <c r="W1924" s="386" t="s">
        <v>834</v>
      </c>
      <c r="X1924" s="383">
        <v>74</v>
      </c>
      <c r="Y1924" s="383">
        <v>321</v>
      </c>
      <c r="Z1924" s="386" t="s">
        <v>34</v>
      </c>
      <c r="AA1924" s="386">
        <v>74</v>
      </c>
      <c r="AB1924" s="386">
        <v>319</v>
      </c>
      <c r="AC1924" s="386" t="s">
        <v>11</v>
      </c>
      <c r="AD1924" s="383" t="s">
        <v>104</v>
      </c>
      <c r="AE1924" s="383" t="s">
        <v>36</v>
      </c>
      <c r="AF1924" s="383">
        <v>82</v>
      </c>
      <c r="AG1924" s="383" t="s">
        <v>35</v>
      </c>
      <c r="AH1924" s="383" t="s">
        <v>34</v>
      </c>
      <c r="AI1924" s="383" t="s">
        <v>36</v>
      </c>
      <c r="AJ1924" s="383" t="s">
        <v>3554</v>
      </c>
      <c r="AK1924" s="384" t="str">
        <f t="shared" si="61"/>
        <v>NO</v>
      </c>
      <c r="AL1924" s="384" t="str">
        <f t="shared" si="62"/>
        <v>Yes-SH</v>
      </c>
    </row>
    <row r="1925" spans="1:38" x14ac:dyDescent="0.25">
      <c r="A1925" s="381" t="s">
        <v>3224</v>
      </c>
      <c r="B1925" s="382" t="s">
        <v>471</v>
      </c>
      <c r="C1925" s="382" t="s">
        <v>30</v>
      </c>
      <c r="D1925" s="382" t="s">
        <v>472</v>
      </c>
      <c r="E1925" s="382" t="s">
        <v>837</v>
      </c>
      <c r="F1925" s="383">
        <v>100</v>
      </c>
      <c r="G1925" s="383">
        <v>77</v>
      </c>
      <c r="H1925" s="383" t="s">
        <v>835</v>
      </c>
      <c r="I1925" s="383">
        <v>100</v>
      </c>
      <c r="J1925" s="383">
        <v>77</v>
      </c>
      <c r="K1925" s="383" t="s">
        <v>835</v>
      </c>
      <c r="L1925" s="385"/>
      <c r="M1925" s="383">
        <v>21</v>
      </c>
      <c r="N1925" s="383" t="s">
        <v>11</v>
      </c>
      <c r="O1925" s="385"/>
      <c r="P1925" s="385"/>
      <c r="Q1925" s="386" t="s">
        <v>11</v>
      </c>
      <c r="R1925" s="383"/>
      <c r="S1925" s="383">
        <v>72</v>
      </c>
      <c r="T1925" s="386" t="s">
        <v>11</v>
      </c>
      <c r="U1925" s="386"/>
      <c r="V1925" s="386">
        <v>72</v>
      </c>
      <c r="W1925" s="386" t="s">
        <v>11</v>
      </c>
      <c r="X1925" s="383"/>
      <c r="Y1925" s="383">
        <v>72</v>
      </c>
      <c r="Z1925" s="386" t="s">
        <v>11</v>
      </c>
      <c r="AA1925" s="386"/>
      <c r="AB1925" s="386">
        <v>72</v>
      </c>
      <c r="AC1925" s="386" t="s">
        <v>11</v>
      </c>
      <c r="AD1925" s="383" t="s">
        <v>33</v>
      </c>
      <c r="AE1925" s="383" t="s">
        <v>36</v>
      </c>
      <c r="AF1925" s="383">
        <v>92</v>
      </c>
      <c r="AG1925" s="383" t="s">
        <v>40</v>
      </c>
      <c r="AH1925" s="383" t="s">
        <v>34</v>
      </c>
      <c r="AI1925" s="383" t="s">
        <v>36</v>
      </c>
      <c r="AJ1925" s="383" t="s">
        <v>3554</v>
      </c>
      <c r="AK1925" s="384" t="str">
        <f t="shared" si="61"/>
        <v>NA</v>
      </c>
      <c r="AL1925" s="384" t="str">
        <f t="shared" si="62"/>
        <v>NA</v>
      </c>
    </row>
    <row r="1926" spans="1:38" x14ac:dyDescent="0.25">
      <c r="A1926" s="381" t="s">
        <v>3224</v>
      </c>
      <c r="B1926" s="382" t="s">
        <v>473</v>
      </c>
      <c r="C1926" s="382" t="s">
        <v>30</v>
      </c>
      <c r="D1926" s="382" t="s">
        <v>474</v>
      </c>
      <c r="E1926" s="382" t="s">
        <v>837</v>
      </c>
      <c r="F1926" s="383">
        <v>100</v>
      </c>
      <c r="G1926" s="383">
        <v>85</v>
      </c>
      <c r="H1926" s="383" t="s">
        <v>835</v>
      </c>
      <c r="I1926" s="383">
        <v>100</v>
      </c>
      <c r="J1926" s="383">
        <v>85</v>
      </c>
      <c r="K1926" s="383" t="s">
        <v>835</v>
      </c>
      <c r="L1926" s="385"/>
      <c r="M1926" s="383">
        <v>22</v>
      </c>
      <c r="N1926" s="383" t="s">
        <v>11</v>
      </c>
      <c r="O1926" s="385"/>
      <c r="P1926" s="385"/>
      <c r="Q1926" s="386" t="s">
        <v>11</v>
      </c>
      <c r="R1926" s="383">
        <v>60</v>
      </c>
      <c r="S1926" s="383">
        <v>72</v>
      </c>
      <c r="T1926" s="386" t="s">
        <v>36</v>
      </c>
      <c r="U1926" s="386">
        <v>64</v>
      </c>
      <c r="V1926" s="386">
        <v>72</v>
      </c>
      <c r="W1926" s="386" t="s">
        <v>834</v>
      </c>
      <c r="X1926" s="383">
        <v>65</v>
      </c>
      <c r="Y1926" s="383">
        <v>72</v>
      </c>
      <c r="Z1926" s="386" t="s">
        <v>36</v>
      </c>
      <c r="AA1926" s="386">
        <v>61</v>
      </c>
      <c r="AB1926" s="386">
        <v>72</v>
      </c>
      <c r="AC1926" s="386" t="s">
        <v>834</v>
      </c>
      <c r="AD1926" s="383" t="s">
        <v>33</v>
      </c>
      <c r="AE1926" s="383" t="s">
        <v>36</v>
      </c>
      <c r="AF1926" s="383">
        <v>79</v>
      </c>
      <c r="AG1926" s="383" t="s">
        <v>35</v>
      </c>
      <c r="AH1926" s="383" t="s">
        <v>34</v>
      </c>
      <c r="AI1926" s="383" t="s">
        <v>36</v>
      </c>
      <c r="AJ1926" s="383" t="s">
        <v>3554</v>
      </c>
      <c r="AK1926" s="384" t="str">
        <f t="shared" si="61"/>
        <v>NO</v>
      </c>
      <c r="AL1926" s="384" t="str">
        <f t="shared" si="62"/>
        <v>NO</v>
      </c>
    </row>
    <row r="1927" spans="1:38" x14ac:dyDescent="0.25">
      <c r="A1927" s="381" t="s">
        <v>3224</v>
      </c>
      <c r="B1927" s="382" t="s">
        <v>475</v>
      </c>
      <c r="C1927" s="382" t="s">
        <v>30</v>
      </c>
      <c r="D1927" s="382" t="s">
        <v>476</v>
      </c>
      <c r="E1927" s="382" t="s">
        <v>837</v>
      </c>
      <c r="F1927" s="383">
        <v>100</v>
      </c>
      <c r="G1927" s="383">
        <v>138</v>
      </c>
      <c r="H1927" s="383" t="s">
        <v>835</v>
      </c>
      <c r="I1927" s="383">
        <v>100</v>
      </c>
      <c r="J1927" s="383">
        <v>138</v>
      </c>
      <c r="K1927" s="383" t="s">
        <v>835</v>
      </c>
      <c r="L1927" s="385"/>
      <c r="M1927" s="383">
        <v>24</v>
      </c>
      <c r="N1927" s="383" t="s">
        <v>11</v>
      </c>
      <c r="O1927" s="385"/>
      <c r="P1927" s="385"/>
      <c r="Q1927" s="386" t="s">
        <v>11</v>
      </c>
      <c r="R1927" s="383">
        <v>65</v>
      </c>
      <c r="S1927" s="383">
        <v>118</v>
      </c>
      <c r="T1927" s="386" t="s">
        <v>36</v>
      </c>
      <c r="U1927" s="386">
        <v>70</v>
      </c>
      <c r="V1927" s="386">
        <v>115</v>
      </c>
      <c r="W1927" s="386" t="s">
        <v>834</v>
      </c>
      <c r="X1927" s="383">
        <v>68</v>
      </c>
      <c r="Y1927" s="383">
        <v>119</v>
      </c>
      <c r="Z1927" s="386" t="s">
        <v>36</v>
      </c>
      <c r="AA1927" s="386">
        <v>72</v>
      </c>
      <c r="AB1927" s="386">
        <v>115</v>
      </c>
      <c r="AC1927" s="386" t="s">
        <v>834</v>
      </c>
      <c r="AD1927" s="383" t="s">
        <v>33</v>
      </c>
      <c r="AE1927" s="383" t="s">
        <v>36</v>
      </c>
      <c r="AF1927" s="383">
        <v>79</v>
      </c>
      <c r="AG1927" s="383" t="s">
        <v>35</v>
      </c>
      <c r="AH1927" s="383" t="s">
        <v>34</v>
      </c>
      <c r="AI1927" s="383" t="s">
        <v>36</v>
      </c>
      <c r="AJ1927" s="383" t="s">
        <v>3554</v>
      </c>
      <c r="AK1927" s="384" t="str">
        <f t="shared" si="61"/>
        <v>NO</v>
      </c>
      <c r="AL1927" s="384" t="str">
        <f t="shared" si="62"/>
        <v>NO</v>
      </c>
    </row>
    <row r="1928" spans="1:38" x14ac:dyDescent="0.25">
      <c r="A1928" s="381" t="s">
        <v>3224</v>
      </c>
      <c r="B1928" s="382" t="s">
        <v>477</v>
      </c>
      <c r="C1928" s="382" t="s">
        <v>30</v>
      </c>
      <c r="D1928" s="382" t="s">
        <v>478</v>
      </c>
      <c r="E1928" s="382" t="s">
        <v>837</v>
      </c>
      <c r="F1928" s="383">
        <v>100</v>
      </c>
      <c r="G1928" s="383">
        <v>68</v>
      </c>
      <c r="H1928" s="383" t="s">
        <v>835</v>
      </c>
      <c r="I1928" s="383">
        <v>100</v>
      </c>
      <c r="J1928" s="383">
        <v>68</v>
      </c>
      <c r="K1928" s="383" t="s">
        <v>835</v>
      </c>
      <c r="L1928" s="385"/>
      <c r="M1928" s="383">
        <v>17</v>
      </c>
      <c r="N1928" s="383" t="s">
        <v>11</v>
      </c>
      <c r="O1928" s="385"/>
      <c r="P1928" s="385"/>
      <c r="Q1928" s="386" t="s">
        <v>11</v>
      </c>
      <c r="R1928" s="383">
        <v>73</v>
      </c>
      <c r="S1928" s="383">
        <v>55</v>
      </c>
      <c r="T1928" s="386" t="s">
        <v>34</v>
      </c>
      <c r="U1928" s="386">
        <v>80</v>
      </c>
      <c r="V1928" s="386">
        <v>55</v>
      </c>
      <c r="W1928" s="386" t="s">
        <v>11</v>
      </c>
      <c r="X1928" s="383">
        <v>82</v>
      </c>
      <c r="Y1928" s="383">
        <v>55</v>
      </c>
      <c r="Z1928" s="386" t="s">
        <v>34</v>
      </c>
      <c r="AA1928" s="386">
        <v>75</v>
      </c>
      <c r="AB1928" s="386">
        <v>55</v>
      </c>
      <c r="AC1928" s="386" t="s">
        <v>11</v>
      </c>
      <c r="AD1928" s="383" t="s">
        <v>33</v>
      </c>
      <c r="AE1928" s="383" t="s">
        <v>34</v>
      </c>
      <c r="AF1928" s="383">
        <v>100</v>
      </c>
      <c r="AG1928" s="383" t="s">
        <v>35</v>
      </c>
      <c r="AH1928" s="383" t="s">
        <v>34</v>
      </c>
      <c r="AI1928" s="383" t="s">
        <v>36</v>
      </c>
      <c r="AJ1928" s="383" t="s">
        <v>3554</v>
      </c>
      <c r="AK1928" s="384" t="str">
        <f t="shared" si="61"/>
        <v>Yes-SH</v>
      </c>
      <c r="AL1928" s="384" t="str">
        <f t="shared" si="62"/>
        <v>Yes-AB</v>
      </c>
    </row>
    <row r="1929" spans="1:38" x14ac:dyDescent="0.25">
      <c r="A1929" s="381" t="s">
        <v>3224</v>
      </c>
      <c r="B1929" s="382" t="s">
        <v>479</v>
      </c>
      <c r="C1929" s="382" t="s">
        <v>30</v>
      </c>
      <c r="D1929" s="382" t="s">
        <v>480</v>
      </c>
      <c r="E1929" s="382" t="s">
        <v>837</v>
      </c>
      <c r="F1929" s="383">
        <v>100</v>
      </c>
      <c r="G1929" s="383">
        <v>242</v>
      </c>
      <c r="H1929" s="383" t="s">
        <v>835</v>
      </c>
      <c r="I1929" s="383">
        <v>100</v>
      </c>
      <c r="J1929" s="383">
        <v>242</v>
      </c>
      <c r="K1929" s="383" t="s">
        <v>835</v>
      </c>
      <c r="L1929" s="385">
        <v>91</v>
      </c>
      <c r="M1929" s="383">
        <v>76</v>
      </c>
      <c r="N1929" s="383" t="s">
        <v>835</v>
      </c>
      <c r="O1929" s="385"/>
      <c r="P1929" s="385"/>
      <c r="Q1929" s="386" t="s">
        <v>11</v>
      </c>
      <c r="R1929" s="383">
        <v>69</v>
      </c>
      <c r="S1929" s="383">
        <v>214</v>
      </c>
      <c r="T1929" s="386" t="s">
        <v>36</v>
      </c>
      <c r="U1929" s="386">
        <v>72</v>
      </c>
      <c r="V1929" s="386">
        <v>213</v>
      </c>
      <c r="W1929" s="386" t="s">
        <v>834</v>
      </c>
      <c r="X1929" s="383">
        <v>75</v>
      </c>
      <c r="Y1929" s="383">
        <v>214</v>
      </c>
      <c r="Z1929" s="386" t="s">
        <v>34</v>
      </c>
      <c r="AA1929" s="386">
        <v>73</v>
      </c>
      <c r="AB1929" s="386">
        <v>213</v>
      </c>
      <c r="AC1929" s="386" t="s">
        <v>11</v>
      </c>
      <c r="AD1929" s="383" t="s">
        <v>33</v>
      </c>
      <c r="AE1929" s="383" t="s">
        <v>36</v>
      </c>
      <c r="AF1929" s="383">
        <v>90</v>
      </c>
      <c r="AG1929" s="383" t="s">
        <v>35</v>
      </c>
      <c r="AH1929" s="383" t="s">
        <v>34</v>
      </c>
      <c r="AI1929" s="383" t="s">
        <v>36</v>
      </c>
      <c r="AJ1929" s="383" t="s">
        <v>3554</v>
      </c>
      <c r="AK1929" s="384" t="str">
        <f t="shared" si="61"/>
        <v>NO</v>
      </c>
      <c r="AL1929" s="384" t="str">
        <f t="shared" si="62"/>
        <v>Yes-SH</v>
      </c>
    </row>
    <row r="1930" spans="1:38" x14ac:dyDescent="0.25">
      <c r="A1930" s="381" t="s">
        <v>3224</v>
      </c>
      <c r="B1930" s="382" t="s">
        <v>481</v>
      </c>
      <c r="C1930" s="382" t="s">
        <v>30</v>
      </c>
      <c r="D1930" s="382" t="s">
        <v>482</v>
      </c>
      <c r="E1930" s="382" t="s">
        <v>837</v>
      </c>
      <c r="F1930" s="383">
        <v>100</v>
      </c>
      <c r="G1930" s="383">
        <v>112</v>
      </c>
      <c r="H1930" s="383" t="s">
        <v>835</v>
      </c>
      <c r="I1930" s="383">
        <v>100</v>
      </c>
      <c r="J1930" s="383">
        <v>112</v>
      </c>
      <c r="K1930" s="383" t="s">
        <v>835</v>
      </c>
      <c r="L1930" s="385"/>
      <c r="M1930" s="383">
        <v>29</v>
      </c>
      <c r="N1930" s="383" t="s">
        <v>11</v>
      </c>
      <c r="O1930" s="385"/>
      <c r="P1930" s="385"/>
      <c r="Q1930" s="386" t="s">
        <v>11</v>
      </c>
      <c r="R1930" s="383">
        <v>89</v>
      </c>
      <c r="S1930" s="383">
        <v>108</v>
      </c>
      <c r="T1930" s="386" t="s">
        <v>34</v>
      </c>
      <c r="U1930" s="386">
        <v>90</v>
      </c>
      <c r="V1930" s="386">
        <v>106</v>
      </c>
      <c r="W1930" s="386" t="s">
        <v>11</v>
      </c>
      <c r="X1930" s="383">
        <v>91</v>
      </c>
      <c r="Y1930" s="383">
        <v>108</v>
      </c>
      <c r="Z1930" s="386" t="s">
        <v>34</v>
      </c>
      <c r="AA1930" s="386">
        <v>85</v>
      </c>
      <c r="AB1930" s="386">
        <v>106</v>
      </c>
      <c r="AC1930" s="386" t="s">
        <v>11</v>
      </c>
      <c r="AD1930" s="383" t="s">
        <v>33</v>
      </c>
      <c r="AE1930" s="383" t="s">
        <v>34</v>
      </c>
      <c r="AF1930" s="383">
        <v>100</v>
      </c>
      <c r="AG1930" s="383" t="s">
        <v>35</v>
      </c>
      <c r="AH1930" s="383" t="s">
        <v>36</v>
      </c>
      <c r="AI1930" s="383" t="s">
        <v>36</v>
      </c>
      <c r="AJ1930" s="383" t="s">
        <v>3554</v>
      </c>
      <c r="AK1930" s="384" t="str">
        <f t="shared" si="61"/>
        <v>Yes-AB</v>
      </c>
      <c r="AL1930" s="384" t="str">
        <f t="shared" si="62"/>
        <v>Yes-AB</v>
      </c>
    </row>
    <row r="1931" spans="1:38" x14ac:dyDescent="0.25">
      <c r="A1931" s="381" t="s">
        <v>3224</v>
      </c>
      <c r="B1931" s="382" t="s">
        <v>483</v>
      </c>
      <c r="C1931" s="382" t="s">
        <v>30</v>
      </c>
      <c r="D1931" s="382" t="s">
        <v>484</v>
      </c>
      <c r="E1931" s="382" t="s">
        <v>837</v>
      </c>
      <c r="F1931" s="383">
        <v>100</v>
      </c>
      <c r="G1931" s="383">
        <v>124</v>
      </c>
      <c r="H1931" s="383" t="s">
        <v>835</v>
      </c>
      <c r="I1931" s="383">
        <v>100</v>
      </c>
      <c r="J1931" s="383">
        <v>124</v>
      </c>
      <c r="K1931" s="383" t="s">
        <v>835</v>
      </c>
      <c r="L1931" s="385"/>
      <c r="M1931" s="383">
        <v>48</v>
      </c>
      <c r="N1931" s="383" t="s">
        <v>835</v>
      </c>
      <c r="O1931" s="385"/>
      <c r="P1931" s="385"/>
      <c r="Q1931" s="386" t="s">
        <v>11</v>
      </c>
      <c r="R1931" s="383">
        <v>72</v>
      </c>
      <c r="S1931" s="383">
        <v>116</v>
      </c>
      <c r="T1931" s="386" t="s">
        <v>34</v>
      </c>
      <c r="U1931" s="386">
        <v>79</v>
      </c>
      <c r="V1931" s="386">
        <v>115</v>
      </c>
      <c r="W1931" s="386" t="s">
        <v>835</v>
      </c>
      <c r="X1931" s="383">
        <v>79</v>
      </c>
      <c r="Y1931" s="383">
        <v>116</v>
      </c>
      <c r="Z1931" s="386" t="s">
        <v>36</v>
      </c>
      <c r="AA1931" s="386">
        <v>74</v>
      </c>
      <c r="AB1931" s="386">
        <v>115</v>
      </c>
      <c r="AC1931" s="386" t="s">
        <v>834</v>
      </c>
      <c r="AD1931" s="383" t="s">
        <v>33</v>
      </c>
      <c r="AE1931" s="383" t="s">
        <v>36</v>
      </c>
      <c r="AF1931" s="383">
        <v>97</v>
      </c>
      <c r="AG1931" s="383" t="s">
        <v>35</v>
      </c>
      <c r="AH1931" s="383" t="s">
        <v>34</v>
      </c>
      <c r="AI1931" s="383" t="s">
        <v>36</v>
      </c>
      <c r="AJ1931" s="383" t="s">
        <v>3554</v>
      </c>
      <c r="AK1931" s="384" t="str">
        <f t="shared" si="61"/>
        <v>Yes-GM</v>
      </c>
      <c r="AL1931" s="384" t="str">
        <f t="shared" si="62"/>
        <v>NO</v>
      </c>
    </row>
    <row r="1932" spans="1:38" x14ac:dyDescent="0.25">
      <c r="A1932" s="381" t="s">
        <v>3224</v>
      </c>
      <c r="B1932" s="382" t="s">
        <v>485</v>
      </c>
      <c r="C1932" s="382" t="s">
        <v>30</v>
      </c>
      <c r="D1932" s="382" t="s">
        <v>486</v>
      </c>
      <c r="E1932" s="382" t="s">
        <v>837</v>
      </c>
      <c r="F1932" s="383">
        <v>100</v>
      </c>
      <c r="G1932" s="383">
        <v>177</v>
      </c>
      <c r="H1932" s="383" t="s">
        <v>835</v>
      </c>
      <c r="I1932" s="383">
        <v>100</v>
      </c>
      <c r="J1932" s="383">
        <v>177</v>
      </c>
      <c r="K1932" s="383" t="s">
        <v>835</v>
      </c>
      <c r="L1932" s="385">
        <v>90</v>
      </c>
      <c r="M1932" s="383">
        <v>50</v>
      </c>
      <c r="N1932" s="383" t="s">
        <v>835</v>
      </c>
      <c r="O1932" s="385"/>
      <c r="P1932" s="385"/>
      <c r="Q1932" s="386" t="s">
        <v>11</v>
      </c>
      <c r="R1932" s="383">
        <v>51</v>
      </c>
      <c r="S1932" s="383">
        <v>168</v>
      </c>
      <c r="T1932" s="386" t="s">
        <v>36</v>
      </c>
      <c r="U1932" s="386">
        <v>63</v>
      </c>
      <c r="V1932" s="386">
        <v>159</v>
      </c>
      <c r="W1932" s="386" t="s">
        <v>834</v>
      </c>
      <c r="X1932" s="383">
        <v>70</v>
      </c>
      <c r="Y1932" s="383">
        <v>168</v>
      </c>
      <c r="Z1932" s="386" t="s">
        <v>36</v>
      </c>
      <c r="AA1932" s="386">
        <v>69</v>
      </c>
      <c r="AB1932" s="386">
        <v>159</v>
      </c>
      <c r="AC1932" s="386" t="s">
        <v>834</v>
      </c>
      <c r="AD1932" s="383" t="s">
        <v>33</v>
      </c>
      <c r="AE1932" s="383" t="s">
        <v>36</v>
      </c>
      <c r="AF1932" s="383">
        <v>79</v>
      </c>
      <c r="AG1932" s="383" t="s">
        <v>35</v>
      </c>
      <c r="AH1932" s="383" t="s">
        <v>34</v>
      </c>
      <c r="AI1932" s="383" t="s">
        <v>36</v>
      </c>
      <c r="AJ1932" s="383" t="s">
        <v>3554</v>
      </c>
      <c r="AK1932" s="384" t="str">
        <f t="shared" si="61"/>
        <v>NO</v>
      </c>
      <c r="AL1932" s="384" t="str">
        <f t="shared" si="62"/>
        <v>NO</v>
      </c>
    </row>
    <row r="1933" spans="1:38" x14ac:dyDescent="0.25">
      <c r="A1933" s="381" t="s">
        <v>3224</v>
      </c>
      <c r="B1933" s="382" t="s">
        <v>487</v>
      </c>
      <c r="C1933" s="382" t="s">
        <v>30</v>
      </c>
      <c r="D1933" s="382" t="s">
        <v>488</v>
      </c>
      <c r="E1933" s="382" t="s">
        <v>837</v>
      </c>
      <c r="F1933" s="383">
        <v>100</v>
      </c>
      <c r="G1933" s="383">
        <v>101</v>
      </c>
      <c r="H1933" s="383" t="s">
        <v>835</v>
      </c>
      <c r="I1933" s="383">
        <v>100</v>
      </c>
      <c r="J1933" s="383">
        <v>101</v>
      </c>
      <c r="K1933" s="383" t="s">
        <v>835</v>
      </c>
      <c r="L1933" s="385"/>
      <c r="M1933" s="383">
        <v>27</v>
      </c>
      <c r="N1933" s="383" t="s">
        <v>11</v>
      </c>
      <c r="O1933" s="385"/>
      <c r="P1933" s="385"/>
      <c r="Q1933" s="386" t="s">
        <v>11</v>
      </c>
      <c r="R1933" s="383">
        <v>56</v>
      </c>
      <c r="S1933" s="383">
        <v>90</v>
      </c>
      <c r="T1933" s="386" t="s">
        <v>36</v>
      </c>
      <c r="U1933" s="386">
        <v>68</v>
      </c>
      <c r="V1933" s="386">
        <v>90</v>
      </c>
      <c r="W1933" s="386" t="s">
        <v>834</v>
      </c>
      <c r="X1933" s="383">
        <v>47</v>
      </c>
      <c r="Y1933" s="383">
        <v>90</v>
      </c>
      <c r="Z1933" s="386" t="s">
        <v>36</v>
      </c>
      <c r="AA1933" s="386">
        <v>58</v>
      </c>
      <c r="AB1933" s="386">
        <v>90</v>
      </c>
      <c r="AC1933" s="386" t="s">
        <v>834</v>
      </c>
      <c r="AD1933" s="383" t="s">
        <v>33</v>
      </c>
      <c r="AE1933" s="383" t="s">
        <v>36</v>
      </c>
      <c r="AF1933" s="383">
        <v>79</v>
      </c>
      <c r="AG1933" s="383" t="s">
        <v>35</v>
      </c>
      <c r="AH1933" s="383" t="s">
        <v>34</v>
      </c>
      <c r="AI1933" s="383" t="s">
        <v>36</v>
      </c>
      <c r="AJ1933" s="383" t="s">
        <v>3554</v>
      </c>
      <c r="AK1933" s="384" t="str">
        <f t="shared" si="61"/>
        <v>NO</v>
      </c>
      <c r="AL1933" s="384" t="str">
        <f t="shared" si="62"/>
        <v>NO</v>
      </c>
    </row>
    <row r="1934" spans="1:38" x14ac:dyDescent="0.25">
      <c r="A1934" s="381" t="s">
        <v>3224</v>
      </c>
      <c r="B1934" s="382" t="s">
        <v>489</v>
      </c>
      <c r="C1934" s="382" t="s">
        <v>30</v>
      </c>
      <c r="D1934" s="382" t="s">
        <v>490</v>
      </c>
      <c r="E1934" s="382" t="s">
        <v>837</v>
      </c>
      <c r="F1934" s="383">
        <v>100</v>
      </c>
      <c r="G1934" s="383">
        <v>156</v>
      </c>
      <c r="H1934" s="383" t="s">
        <v>835</v>
      </c>
      <c r="I1934" s="383">
        <v>100</v>
      </c>
      <c r="J1934" s="383">
        <v>156</v>
      </c>
      <c r="K1934" s="383" t="s">
        <v>835</v>
      </c>
      <c r="L1934" s="385"/>
      <c r="M1934" s="383">
        <v>38</v>
      </c>
      <c r="N1934" s="383" t="s">
        <v>835</v>
      </c>
      <c r="O1934" s="385"/>
      <c r="P1934" s="385"/>
      <c r="Q1934" s="386" t="s">
        <v>11</v>
      </c>
      <c r="R1934" s="383">
        <v>65</v>
      </c>
      <c r="S1934" s="383">
        <v>143</v>
      </c>
      <c r="T1934" s="386" t="s">
        <v>36</v>
      </c>
      <c r="U1934" s="386">
        <v>73</v>
      </c>
      <c r="V1934" s="386">
        <v>143</v>
      </c>
      <c r="W1934" s="386" t="s">
        <v>834</v>
      </c>
      <c r="X1934" s="383">
        <v>75</v>
      </c>
      <c r="Y1934" s="383">
        <v>143</v>
      </c>
      <c r="Z1934" s="386" t="s">
        <v>34</v>
      </c>
      <c r="AA1934" s="386">
        <v>74</v>
      </c>
      <c r="AB1934" s="386">
        <v>143</v>
      </c>
      <c r="AC1934" s="386" t="s">
        <v>11</v>
      </c>
      <c r="AD1934" s="383" t="s">
        <v>33</v>
      </c>
      <c r="AE1934" s="383" t="s">
        <v>36</v>
      </c>
      <c r="AF1934" s="383">
        <v>85</v>
      </c>
      <c r="AG1934" s="383" t="s">
        <v>35</v>
      </c>
      <c r="AH1934" s="383" t="s">
        <v>34</v>
      </c>
      <c r="AI1934" s="383" t="s">
        <v>36</v>
      </c>
      <c r="AJ1934" s="383" t="s">
        <v>3554</v>
      </c>
      <c r="AK1934" s="384" t="str">
        <f t="shared" si="61"/>
        <v>NO</v>
      </c>
      <c r="AL1934" s="384" t="str">
        <f t="shared" si="62"/>
        <v>Yes-SH</v>
      </c>
    </row>
    <row r="1935" spans="1:38" x14ac:dyDescent="0.25">
      <c r="A1935" s="381" t="s">
        <v>3224</v>
      </c>
      <c r="B1935" s="382" t="s">
        <v>491</v>
      </c>
      <c r="C1935" s="382" t="s">
        <v>30</v>
      </c>
      <c r="D1935" s="382" t="s">
        <v>492</v>
      </c>
      <c r="E1935" s="382" t="s">
        <v>837</v>
      </c>
      <c r="F1935" s="383">
        <v>100</v>
      </c>
      <c r="G1935" s="383">
        <v>80</v>
      </c>
      <c r="H1935" s="383" t="s">
        <v>835</v>
      </c>
      <c r="I1935" s="383">
        <v>100</v>
      </c>
      <c r="J1935" s="383">
        <v>80</v>
      </c>
      <c r="K1935" s="383" t="s">
        <v>835</v>
      </c>
      <c r="L1935" s="385"/>
      <c r="M1935" s="383">
        <v>29</v>
      </c>
      <c r="N1935" s="383" t="s">
        <v>11</v>
      </c>
      <c r="O1935" s="385"/>
      <c r="P1935" s="385"/>
      <c r="Q1935" s="386" t="s">
        <v>11</v>
      </c>
      <c r="R1935" s="383">
        <v>65</v>
      </c>
      <c r="S1935" s="383">
        <v>78</v>
      </c>
      <c r="T1935" s="386" t="s">
        <v>36</v>
      </c>
      <c r="U1935" s="386">
        <v>77</v>
      </c>
      <c r="V1935" s="386">
        <v>78</v>
      </c>
      <c r="W1935" s="386" t="s">
        <v>834</v>
      </c>
      <c r="X1935" s="383">
        <v>72</v>
      </c>
      <c r="Y1935" s="383">
        <v>78</v>
      </c>
      <c r="Z1935" s="386" t="s">
        <v>36</v>
      </c>
      <c r="AA1935" s="386">
        <v>64</v>
      </c>
      <c r="AB1935" s="386">
        <v>78</v>
      </c>
      <c r="AC1935" s="386" t="s">
        <v>834</v>
      </c>
      <c r="AD1935" s="383" t="s">
        <v>33</v>
      </c>
      <c r="AE1935" s="383" t="s">
        <v>36</v>
      </c>
      <c r="AF1935" s="383">
        <v>79</v>
      </c>
      <c r="AG1935" s="383" t="s">
        <v>35</v>
      </c>
      <c r="AH1935" s="383" t="s">
        <v>34</v>
      </c>
      <c r="AI1935" s="383" t="s">
        <v>36</v>
      </c>
      <c r="AJ1935" s="383" t="s">
        <v>3554</v>
      </c>
      <c r="AK1935" s="384" t="str">
        <f t="shared" si="61"/>
        <v>NO</v>
      </c>
      <c r="AL1935" s="384" t="str">
        <f t="shared" si="62"/>
        <v>NO</v>
      </c>
    </row>
    <row r="1936" spans="1:38" x14ac:dyDescent="0.25">
      <c r="A1936" s="381" t="s">
        <v>3224</v>
      </c>
      <c r="B1936" s="382" t="s">
        <v>493</v>
      </c>
      <c r="C1936" s="382" t="s">
        <v>30</v>
      </c>
      <c r="D1936" s="382" t="s">
        <v>494</v>
      </c>
      <c r="E1936" s="382" t="s">
        <v>837</v>
      </c>
      <c r="F1936" s="383">
        <v>100</v>
      </c>
      <c r="G1936" s="383">
        <v>59</v>
      </c>
      <c r="H1936" s="383" t="s">
        <v>835</v>
      </c>
      <c r="I1936" s="383">
        <v>100</v>
      </c>
      <c r="J1936" s="383">
        <v>59</v>
      </c>
      <c r="K1936" s="383" t="s">
        <v>835</v>
      </c>
      <c r="L1936" s="385"/>
      <c r="M1936" s="383">
        <v>22</v>
      </c>
      <c r="N1936" s="383" t="s">
        <v>11</v>
      </c>
      <c r="O1936" s="385"/>
      <c r="P1936" s="385"/>
      <c r="Q1936" s="386" t="s">
        <v>11</v>
      </c>
      <c r="R1936" s="383">
        <v>57</v>
      </c>
      <c r="S1936" s="383">
        <v>51</v>
      </c>
      <c r="T1936" s="386" t="s">
        <v>34</v>
      </c>
      <c r="U1936" s="386">
        <v>58</v>
      </c>
      <c r="V1936" s="386">
        <v>48</v>
      </c>
      <c r="W1936" s="386" t="s">
        <v>11</v>
      </c>
      <c r="X1936" s="383">
        <v>59</v>
      </c>
      <c r="Y1936" s="383">
        <v>51</v>
      </c>
      <c r="Z1936" s="386" t="s">
        <v>36</v>
      </c>
      <c r="AA1936" s="386">
        <v>69</v>
      </c>
      <c r="AB1936" s="386">
        <v>48</v>
      </c>
      <c r="AC1936" s="386" t="s">
        <v>834</v>
      </c>
      <c r="AD1936" s="383" t="s">
        <v>33</v>
      </c>
      <c r="AE1936" s="383" t="s">
        <v>36</v>
      </c>
      <c r="AF1936" s="383">
        <v>87</v>
      </c>
      <c r="AG1936" s="383" t="s">
        <v>35</v>
      </c>
      <c r="AH1936" s="383" t="s">
        <v>34</v>
      </c>
      <c r="AI1936" s="383" t="s">
        <v>36</v>
      </c>
      <c r="AJ1936" s="383" t="s">
        <v>3554</v>
      </c>
      <c r="AK1936" s="384" t="str">
        <f t="shared" si="61"/>
        <v>Yes-SH</v>
      </c>
      <c r="AL1936" s="384" t="str">
        <f t="shared" si="62"/>
        <v>NO</v>
      </c>
    </row>
    <row r="1937" spans="1:38" x14ac:dyDescent="0.25">
      <c r="A1937" s="381" t="s">
        <v>3224</v>
      </c>
      <c r="B1937" s="382" t="s">
        <v>495</v>
      </c>
      <c r="C1937" s="382" t="s">
        <v>30</v>
      </c>
      <c r="D1937" s="382" t="s">
        <v>496</v>
      </c>
      <c r="E1937" s="382" t="s">
        <v>837</v>
      </c>
      <c r="F1937" s="383">
        <v>100</v>
      </c>
      <c r="G1937" s="383">
        <v>132</v>
      </c>
      <c r="H1937" s="383" t="s">
        <v>835</v>
      </c>
      <c r="I1937" s="383">
        <v>100</v>
      </c>
      <c r="J1937" s="383">
        <v>132</v>
      </c>
      <c r="K1937" s="383" t="s">
        <v>835</v>
      </c>
      <c r="L1937" s="385">
        <v>94</v>
      </c>
      <c r="M1937" s="383">
        <v>36</v>
      </c>
      <c r="N1937" s="383" t="s">
        <v>835</v>
      </c>
      <c r="O1937" s="385"/>
      <c r="P1937" s="385"/>
      <c r="Q1937" s="386" t="s">
        <v>11</v>
      </c>
      <c r="R1937" s="383">
        <v>74</v>
      </c>
      <c r="S1937" s="383">
        <v>116</v>
      </c>
      <c r="T1937" s="386" t="s">
        <v>36</v>
      </c>
      <c r="U1937" s="386">
        <v>77</v>
      </c>
      <c r="V1937" s="386">
        <v>114</v>
      </c>
      <c r="W1937" s="386" t="s">
        <v>834</v>
      </c>
      <c r="X1937" s="383">
        <v>89</v>
      </c>
      <c r="Y1937" s="383">
        <v>116</v>
      </c>
      <c r="Z1937" s="386" t="s">
        <v>34</v>
      </c>
      <c r="AA1937" s="386">
        <v>82</v>
      </c>
      <c r="AB1937" s="386">
        <v>114</v>
      </c>
      <c r="AC1937" s="386" t="s">
        <v>11</v>
      </c>
      <c r="AD1937" s="383" t="s">
        <v>33</v>
      </c>
      <c r="AE1937" s="383" t="s">
        <v>36</v>
      </c>
      <c r="AF1937" s="383">
        <v>97</v>
      </c>
      <c r="AG1937" s="383" t="s">
        <v>35</v>
      </c>
      <c r="AH1937" s="383" t="s">
        <v>34</v>
      </c>
      <c r="AI1937" s="383" t="s">
        <v>36</v>
      </c>
      <c r="AJ1937" s="383" t="s">
        <v>3554</v>
      </c>
      <c r="AK1937" s="384" t="str">
        <f t="shared" si="61"/>
        <v>NO</v>
      </c>
      <c r="AL1937" s="384" t="str">
        <f t="shared" si="62"/>
        <v>Yes-AB</v>
      </c>
    </row>
    <row r="1938" spans="1:38" x14ac:dyDescent="0.25">
      <c r="A1938" s="381" t="s">
        <v>3224</v>
      </c>
      <c r="B1938" s="382" t="s">
        <v>497</v>
      </c>
      <c r="C1938" s="382" t="s">
        <v>30</v>
      </c>
      <c r="D1938" s="382" t="s">
        <v>498</v>
      </c>
      <c r="E1938" s="382" t="s">
        <v>837</v>
      </c>
      <c r="F1938" s="383">
        <v>100</v>
      </c>
      <c r="G1938" s="383">
        <v>77</v>
      </c>
      <c r="H1938" s="383" t="s">
        <v>835</v>
      </c>
      <c r="I1938" s="383">
        <v>100</v>
      </c>
      <c r="J1938" s="383">
        <v>77</v>
      </c>
      <c r="K1938" s="383" t="s">
        <v>835</v>
      </c>
      <c r="L1938" s="385"/>
      <c r="M1938" s="383">
        <v>23</v>
      </c>
      <c r="N1938" s="383" t="s">
        <v>11</v>
      </c>
      <c r="O1938" s="385"/>
      <c r="P1938" s="385"/>
      <c r="Q1938" s="386" t="s">
        <v>11</v>
      </c>
      <c r="R1938" s="383">
        <v>79</v>
      </c>
      <c r="S1938" s="383">
        <v>72</v>
      </c>
      <c r="T1938" s="386" t="s">
        <v>34</v>
      </c>
      <c r="U1938" s="386">
        <v>85</v>
      </c>
      <c r="V1938" s="386">
        <v>72</v>
      </c>
      <c r="W1938" s="386" t="s">
        <v>11</v>
      </c>
      <c r="X1938" s="383">
        <v>83</v>
      </c>
      <c r="Y1938" s="383">
        <v>72</v>
      </c>
      <c r="Z1938" s="386" t="s">
        <v>34</v>
      </c>
      <c r="AA1938" s="386">
        <v>88</v>
      </c>
      <c r="AB1938" s="386">
        <v>72</v>
      </c>
      <c r="AC1938" s="386" t="s">
        <v>11</v>
      </c>
      <c r="AD1938" s="383" t="s">
        <v>33</v>
      </c>
      <c r="AE1938" s="383" t="s">
        <v>34</v>
      </c>
      <c r="AF1938" s="383">
        <v>100</v>
      </c>
      <c r="AG1938" s="383" t="s">
        <v>35</v>
      </c>
      <c r="AH1938" s="383" t="s">
        <v>34</v>
      </c>
      <c r="AI1938" s="383" t="s">
        <v>36</v>
      </c>
      <c r="AJ1938" s="383" t="s">
        <v>3554</v>
      </c>
      <c r="AK1938" s="384" t="str">
        <f t="shared" si="61"/>
        <v>Yes-AB</v>
      </c>
      <c r="AL1938" s="384" t="str">
        <f t="shared" si="62"/>
        <v>Yes-AB</v>
      </c>
    </row>
    <row r="1939" spans="1:38" x14ac:dyDescent="0.25">
      <c r="A1939" s="381" t="s">
        <v>3224</v>
      </c>
      <c r="B1939" s="382" t="s">
        <v>499</v>
      </c>
      <c r="C1939" s="382" t="s">
        <v>30</v>
      </c>
      <c r="D1939" s="382" t="s">
        <v>500</v>
      </c>
      <c r="E1939" s="382" t="s">
        <v>837</v>
      </c>
      <c r="F1939" s="383">
        <v>100</v>
      </c>
      <c r="G1939" s="383">
        <v>37</v>
      </c>
      <c r="H1939" s="383" t="s">
        <v>835</v>
      </c>
      <c r="I1939" s="383">
        <v>100</v>
      </c>
      <c r="J1939" s="383">
        <v>37</v>
      </c>
      <c r="K1939" s="383" t="s">
        <v>835</v>
      </c>
      <c r="L1939" s="385"/>
      <c r="M1939" s="383">
        <v>11</v>
      </c>
      <c r="N1939" s="383" t="s">
        <v>11</v>
      </c>
      <c r="O1939" s="385"/>
      <c r="P1939" s="385"/>
      <c r="Q1939" s="386" t="s">
        <v>11</v>
      </c>
      <c r="R1939" s="383"/>
      <c r="S1939" s="383">
        <v>31</v>
      </c>
      <c r="T1939" s="386" t="s">
        <v>11</v>
      </c>
      <c r="U1939" s="386"/>
      <c r="V1939" s="386">
        <v>31</v>
      </c>
      <c r="W1939" s="386" t="s">
        <v>11</v>
      </c>
      <c r="X1939" s="383"/>
      <c r="Y1939" s="383">
        <v>31</v>
      </c>
      <c r="Z1939" s="386" t="s">
        <v>11</v>
      </c>
      <c r="AA1939" s="386"/>
      <c r="AB1939" s="386">
        <v>31</v>
      </c>
      <c r="AC1939" s="386" t="s">
        <v>11</v>
      </c>
      <c r="AD1939" s="383" t="s">
        <v>33</v>
      </c>
      <c r="AE1939" s="383" t="s">
        <v>34</v>
      </c>
      <c r="AF1939" s="383">
        <v>100</v>
      </c>
      <c r="AG1939" s="383" t="s">
        <v>40</v>
      </c>
      <c r="AH1939" s="383" t="s">
        <v>36</v>
      </c>
      <c r="AI1939" s="383" t="s">
        <v>36</v>
      </c>
      <c r="AJ1939" s="383" t="s">
        <v>3554</v>
      </c>
      <c r="AK1939" s="384" t="str">
        <f t="shared" si="61"/>
        <v>NA</v>
      </c>
      <c r="AL1939" s="384" t="str">
        <f t="shared" si="62"/>
        <v>NA</v>
      </c>
    </row>
    <row r="1940" spans="1:38" x14ac:dyDescent="0.25">
      <c r="A1940" s="381" t="s">
        <v>3224</v>
      </c>
      <c r="B1940" s="382" t="s">
        <v>501</v>
      </c>
      <c r="C1940" s="382" t="s">
        <v>30</v>
      </c>
      <c r="D1940" s="382" t="s">
        <v>502</v>
      </c>
      <c r="E1940" s="382" t="s">
        <v>837</v>
      </c>
      <c r="F1940" s="383"/>
      <c r="G1940" s="383">
        <v>2</v>
      </c>
      <c r="H1940" s="383" t="s">
        <v>11</v>
      </c>
      <c r="I1940" s="383"/>
      <c r="J1940" s="383">
        <v>2</v>
      </c>
      <c r="K1940" s="383" t="s">
        <v>11</v>
      </c>
      <c r="L1940" s="385"/>
      <c r="M1940" s="383">
        <v>0</v>
      </c>
      <c r="N1940" s="383" t="s">
        <v>11</v>
      </c>
      <c r="O1940" s="385"/>
      <c r="P1940" s="385"/>
      <c r="Q1940" s="386" t="s">
        <v>11</v>
      </c>
      <c r="R1940" s="383"/>
      <c r="S1940" s="383">
        <v>2</v>
      </c>
      <c r="T1940" s="386" t="s">
        <v>11</v>
      </c>
      <c r="U1940" s="386"/>
      <c r="V1940" s="386">
        <v>2</v>
      </c>
      <c r="W1940" s="386" t="s">
        <v>11</v>
      </c>
      <c r="X1940" s="383"/>
      <c r="Y1940" s="383">
        <v>2</v>
      </c>
      <c r="Z1940" s="386" t="s">
        <v>11</v>
      </c>
      <c r="AA1940" s="386"/>
      <c r="AB1940" s="386">
        <v>2</v>
      </c>
      <c r="AC1940" s="386" t="s">
        <v>11</v>
      </c>
      <c r="AD1940" s="383"/>
      <c r="AE1940" s="383" t="s">
        <v>36</v>
      </c>
      <c r="AF1940" s="383">
        <v>95</v>
      </c>
      <c r="AG1940" s="383" t="s">
        <v>40</v>
      </c>
      <c r="AH1940" s="383" t="s">
        <v>36</v>
      </c>
      <c r="AI1940" s="383" t="s">
        <v>34</v>
      </c>
      <c r="AJ1940" s="383" t="s">
        <v>3554</v>
      </c>
      <c r="AK1940" s="384" t="str">
        <f t="shared" si="61"/>
        <v>NA</v>
      </c>
      <c r="AL1940" s="384" t="str">
        <f t="shared" si="62"/>
        <v>NA</v>
      </c>
    </row>
    <row r="1941" spans="1:38" x14ac:dyDescent="0.25">
      <c r="A1941" s="381" t="s">
        <v>3224</v>
      </c>
      <c r="B1941" s="382" t="s">
        <v>503</v>
      </c>
      <c r="C1941" s="382" t="s">
        <v>30</v>
      </c>
      <c r="D1941" s="382" t="s">
        <v>504</v>
      </c>
      <c r="E1941" s="382" t="s">
        <v>837</v>
      </c>
      <c r="F1941" s="383">
        <v>100</v>
      </c>
      <c r="G1941" s="383">
        <v>251</v>
      </c>
      <c r="H1941" s="383" t="s">
        <v>835</v>
      </c>
      <c r="I1941" s="383">
        <v>100</v>
      </c>
      <c r="J1941" s="383">
        <v>250</v>
      </c>
      <c r="K1941" s="383" t="s">
        <v>835</v>
      </c>
      <c r="L1941" s="385"/>
      <c r="M1941" s="383">
        <v>77</v>
      </c>
      <c r="N1941" s="383" t="s">
        <v>835</v>
      </c>
      <c r="O1941" s="385"/>
      <c r="P1941" s="385"/>
      <c r="Q1941" s="386" t="s">
        <v>11</v>
      </c>
      <c r="R1941" s="383">
        <v>53</v>
      </c>
      <c r="S1941" s="383">
        <v>220</v>
      </c>
      <c r="T1941" s="386" t="s">
        <v>36</v>
      </c>
      <c r="U1941" s="386">
        <v>66</v>
      </c>
      <c r="V1941" s="386">
        <v>219</v>
      </c>
      <c r="W1941" s="386" t="s">
        <v>834</v>
      </c>
      <c r="X1941" s="383">
        <v>61</v>
      </c>
      <c r="Y1941" s="383">
        <v>219</v>
      </c>
      <c r="Z1941" s="386" t="s">
        <v>36</v>
      </c>
      <c r="AA1941" s="386">
        <v>64</v>
      </c>
      <c r="AB1941" s="386">
        <v>218</v>
      </c>
      <c r="AC1941" s="386" t="s">
        <v>834</v>
      </c>
      <c r="AD1941" s="383" t="s">
        <v>33</v>
      </c>
      <c r="AE1941" s="383" t="s">
        <v>36</v>
      </c>
      <c r="AF1941" s="383">
        <v>79</v>
      </c>
      <c r="AG1941" s="383" t="s">
        <v>35</v>
      </c>
      <c r="AH1941" s="383" t="s">
        <v>34</v>
      </c>
      <c r="AI1941" s="383" t="s">
        <v>36</v>
      </c>
      <c r="AJ1941" s="383" t="s">
        <v>3554</v>
      </c>
      <c r="AK1941" s="384" t="str">
        <f t="shared" si="61"/>
        <v>NO</v>
      </c>
      <c r="AL1941" s="384" t="str">
        <f t="shared" si="62"/>
        <v>NO</v>
      </c>
    </row>
    <row r="1942" spans="1:38" x14ac:dyDescent="0.25">
      <c r="A1942" s="381" t="s">
        <v>3224</v>
      </c>
      <c r="B1942" s="382" t="s">
        <v>505</v>
      </c>
      <c r="C1942" s="382" t="s">
        <v>30</v>
      </c>
      <c r="D1942" s="382" t="s">
        <v>506</v>
      </c>
      <c r="E1942" s="382" t="s">
        <v>837</v>
      </c>
      <c r="F1942" s="383">
        <v>100</v>
      </c>
      <c r="G1942" s="383">
        <v>106</v>
      </c>
      <c r="H1942" s="383" t="s">
        <v>835</v>
      </c>
      <c r="I1942" s="383">
        <v>100</v>
      </c>
      <c r="J1942" s="383">
        <v>106</v>
      </c>
      <c r="K1942" s="383" t="s">
        <v>835</v>
      </c>
      <c r="L1942" s="385"/>
      <c r="M1942" s="383">
        <v>27</v>
      </c>
      <c r="N1942" s="383" t="s">
        <v>11</v>
      </c>
      <c r="O1942" s="385"/>
      <c r="P1942" s="385"/>
      <c r="Q1942" s="386" t="s">
        <v>11</v>
      </c>
      <c r="R1942" s="383">
        <v>40</v>
      </c>
      <c r="S1942" s="383">
        <v>91</v>
      </c>
      <c r="T1942" s="386" t="s">
        <v>34</v>
      </c>
      <c r="U1942" s="386">
        <v>44</v>
      </c>
      <c r="V1942" s="386">
        <v>90</v>
      </c>
      <c r="W1942" s="386" t="s">
        <v>11</v>
      </c>
      <c r="X1942" s="383">
        <v>62</v>
      </c>
      <c r="Y1942" s="383">
        <v>91</v>
      </c>
      <c r="Z1942" s="386" t="s">
        <v>34</v>
      </c>
      <c r="AA1942" s="386">
        <v>46</v>
      </c>
      <c r="AB1942" s="386">
        <v>90</v>
      </c>
      <c r="AC1942" s="386" t="s">
        <v>11</v>
      </c>
      <c r="AD1942" s="383" t="s">
        <v>46</v>
      </c>
      <c r="AE1942" s="383" t="s">
        <v>36</v>
      </c>
      <c r="AF1942" s="383">
        <v>72</v>
      </c>
      <c r="AG1942" s="383" t="s">
        <v>35</v>
      </c>
      <c r="AH1942" s="383" t="s">
        <v>34</v>
      </c>
      <c r="AI1942" s="383" t="s">
        <v>36</v>
      </c>
      <c r="AJ1942" s="383" t="s">
        <v>3554</v>
      </c>
      <c r="AK1942" s="384" t="str">
        <f t="shared" si="61"/>
        <v>Yes-SH</v>
      </c>
      <c r="AL1942" s="384" t="str">
        <f t="shared" si="62"/>
        <v>Yes-SH</v>
      </c>
    </row>
    <row r="1943" spans="1:38" x14ac:dyDescent="0.25">
      <c r="A1943" s="381" t="s">
        <v>3224</v>
      </c>
      <c r="B1943" s="382" t="s">
        <v>507</v>
      </c>
      <c r="C1943" s="382" t="s">
        <v>30</v>
      </c>
      <c r="D1943" s="382" t="s">
        <v>508</v>
      </c>
      <c r="E1943" s="382" t="s">
        <v>837</v>
      </c>
      <c r="F1943" s="383"/>
      <c r="G1943" s="383">
        <v>0</v>
      </c>
      <c r="H1943" s="383" t="s">
        <v>11</v>
      </c>
      <c r="I1943" s="383"/>
      <c r="J1943" s="383">
        <v>0</v>
      </c>
      <c r="K1943" s="383" t="s">
        <v>11</v>
      </c>
      <c r="L1943" s="385"/>
      <c r="M1943" s="383">
        <v>0</v>
      </c>
      <c r="N1943" s="383" t="s">
        <v>11</v>
      </c>
      <c r="O1943" s="385"/>
      <c r="P1943" s="385"/>
      <c r="Q1943" s="386" t="s">
        <v>11</v>
      </c>
      <c r="R1943" s="383"/>
      <c r="S1943" s="383">
        <v>0</v>
      </c>
      <c r="T1943" s="386" t="s">
        <v>11</v>
      </c>
      <c r="U1943" s="386"/>
      <c r="V1943" s="386">
        <v>0</v>
      </c>
      <c r="W1943" s="386" t="s">
        <v>11</v>
      </c>
      <c r="X1943" s="383"/>
      <c r="Y1943" s="383">
        <v>0</v>
      </c>
      <c r="Z1943" s="386" t="s">
        <v>11</v>
      </c>
      <c r="AA1943" s="386"/>
      <c r="AB1943" s="386">
        <v>0</v>
      </c>
      <c r="AC1943" s="386" t="s">
        <v>11</v>
      </c>
      <c r="AD1943" s="383" t="s">
        <v>33</v>
      </c>
      <c r="AE1943" s="383" t="s">
        <v>34</v>
      </c>
      <c r="AF1943" s="383">
        <v>100</v>
      </c>
      <c r="AG1943" s="383" t="s">
        <v>35</v>
      </c>
      <c r="AH1943" s="383" t="s">
        <v>36</v>
      </c>
      <c r="AI1943" s="383" t="s">
        <v>36</v>
      </c>
      <c r="AJ1943" s="383" t="s">
        <v>3554</v>
      </c>
      <c r="AK1943" s="384" t="str">
        <f t="shared" si="61"/>
        <v>NA</v>
      </c>
      <c r="AL1943" s="384" t="str">
        <f t="shared" si="62"/>
        <v>NA</v>
      </c>
    </row>
    <row r="1944" spans="1:38" x14ac:dyDescent="0.25">
      <c r="A1944" s="381" t="s">
        <v>3224</v>
      </c>
      <c r="B1944" s="382" t="s">
        <v>509</v>
      </c>
      <c r="C1944" s="382" t="s">
        <v>30</v>
      </c>
      <c r="D1944" s="382" t="s">
        <v>510</v>
      </c>
      <c r="E1944" s="382" t="s">
        <v>837</v>
      </c>
      <c r="F1944" s="383">
        <v>99</v>
      </c>
      <c r="G1944" s="383">
        <v>31</v>
      </c>
      <c r="H1944" s="383" t="s">
        <v>835</v>
      </c>
      <c r="I1944" s="383">
        <v>99</v>
      </c>
      <c r="J1944" s="383">
        <v>31</v>
      </c>
      <c r="K1944" s="383" t="s">
        <v>835</v>
      </c>
      <c r="L1944" s="385"/>
      <c r="M1944" s="383">
        <v>8</v>
      </c>
      <c r="N1944" s="383" t="s">
        <v>11</v>
      </c>
      <c r="O1944" s="385"/>
      <c r="P1944" s="385"/>
      <c r="Q1944" s="386" t="s">
        <v>11</v>
      </c>
      <c r="R1944" s="383"/>
      <c r="S1944" s="383">
        <v>24</v>
      </c>
      <c r="T1944" s="386" t="s">
        <v>11</v>
      </c>
      <c r="U1944" s="386"/>
      <c r="V1944" s="386">
        <v>24</v>
      </c>
      <c r="W1944" s="386" t="s">
        <v>11</v>
      </c>
      <c r="X1944" s="383"/>
      <c r="Y1944" s="383">
        <v>24</v>
      </c>
      <c r="Z1944" s="386" t="s">
        <v>11</v>
      </c>
      <c r="AA1944" s="386"/>
      <c r="AB1944" s="386">
        <v>24</v>
      </c>
      <c r="AC1944" s="386" t="s">
        <v>11</v>
      </c>
      <c r="AD1944" s="383" t="s">
        <v>57</v>
      </c>
      <c r="AE1944" s="383" t="s">
        <v>36</v>
      </c>
      <c r="AF1944" s="383">
        <v>82</v>
      </c>
      <c r="AG1944" s="383" t="s">
        <v>35</v>
      </c>
      <c r="AH1944" s="383" t="s">
        <v>34</v>
      </c>
      <c r="AI1944" s="383" t="s">
        <v>36</v>
      </c>
      <c r="AJ1944" s="383" t="s">
        <v>3554</v>
      </c>
      <c r="AK1944" s="384" t="str">
        <f t="shared" si="61"/>
        <v>NA</v>
      </c>
      <c r="AL1944" s="384" t="str">
        <f t="shared" si="62"/>
        <v>NA</v>
      </c>
    </row>
    <row r="1945" spans="1:38" x14ac:dyDescent="0.25">
      <c r="A1945" s="381" t="s">
        <v>3224</v>
      </c>
      <c r="B1945" s="382" t="s">
        <v>511</v>
      </c>
      <c r="C1945" s="382" t="s">
        <v>30</v>
      </c>
      <c r="D1945" s="382" t="s">
        <v>512</v>
      </c>
      <c r="E1945" s="382" t="s">
        <v>837</v>
      </c>
      <c r="F1945" s="383">
        <v>99</v>
      </c>
      <c r="G1945" s="383">
        <v>32</v>
      </c>
      <c r="H1945" s="383" t="s">
        <v>835</v>
      </c>
      <c r="I1945" s="383">
        <v>99</v>
      </c>
      <c r="J1945" s="383">
        <v>32</v>
      </c>
      <c r="K1945" s="383" t="s">
        <v>835</v>
      </c>
      <c r="L1945" s="385"/>
      <c r="M1945" s="383">
        <v>8</v>
      </c>
      <c r="N1945" s="383" t="s">
        <v>11</v>
      </c>
      <c r="O1945" s="385"/>
      <c r="P1945" s="385"/>
      <c r="Q1945" s="386" t="s">
        <v>11</v>
      </c>
      <c r="R1945" s="383"/>
      <c r="S1945" s="383">
        <v>26</v>
      </c>
      <c r="T1945" s="386" t="s">
        <v>11</v>
      </c>
      <c r="U1945" s="386"/>
      <c r="V1945" s="386">
        <v>24</v>
      </c>
      <c r="W1945" s="386" t="s">
        <v>11</v>
      </c>
      <c r="X1945" s="383"/>
      <c r="Y1945" s="383">
        <v>26</v>
      </c>
      <c r="Z1945" s="386" t="s">
        <v>11</v>
      </c>
      <c r="AA1945" s="386"/>
      <c r="AB1945" s="386">
        <v>23</v>
      </c>
      <c r="AC1945" s="386" t="s">
        <v>11</v>
      </c>
      <c r="AD1945" s="383" t="s">
        <v>57</v>
      </c>
      <c r="AE1945" s="383" t="s">
        <v>36</v>
      </c>
      <c r="AF1945" s="383">
        <v>85</v>
      </c>
      <c r="AG1945" s="383" t="s">
        <v>35</v>
      </c>
      <c r="AH1945" s="383" t="s">
        <v>34</v>
      </c>
      <c r="AI1945" s="383" t="s">
        <v>36</v>
      </c>
      <c r="AJ1945" s="383" t="s">
        <v>3554</v>
      </c>
      <c r="AK1945" s="384" t="str">
        <f t="shared" si="61"/>
        <v>NA</v>
      </c>
      <c r="AL1945" s="384" t="str">
        <f t="shared" si="62"/>
        <v>NA</v>
      </c>
    </row>
    <row r="1946" spans="1:38" x14ac:dyDescent="0.25">
      <c r="A1946" s="381" t="s">
        <v>3224</v>
      </c>
      <c r="B1946" s="382" t="s">
        <v>513</v>
      </c>
      <c r="C1946" s="382" t="s">
        <v>30</v>
      </c>
      <c r="D1946" s="382" t="s">
        <v>514</v>
      </c>
      <c r="E1946" s="382" t="s">
        <v>837</v>
      </c>
      <c r="F1946" s="383"/>
      <c r="G1946" s="383">
        <v>2</v>
      </c>
      <c r="H1946" s="383" t="s">
        <v>11</v>
      </c>
      <c r="I1946" s="383"/>
      <c r="J1946" s="383">
        <v>2</v>
      </c>
      <c r="K1946" s="383" t="s">
        <v>11</v>
      </c>
      <c r="L1946" s="385"/>
      <c r="M1946" s="383">
        <v>0</v>
      </c>
      <c r="N1946" s="383" t="s">
        <v>11</v>
      </c>
      <c r="O1946" s="385"/>
      <c r="P1946" s="385"/>
      <c r="Q1946" s="386" t="s">
        <v>11</v>
      </c>
      <c r="R1946" s="383"/>
      <c r="S1946" s="383">
        <v>1</v>
      </c>
      <c r="T1946" s="386" t="s">
        <v>11</v>
      </c>
      <c r="U1946" s="386"/>
      <c r="V1946" s="386">
        <v>1</v>
      </c>
      <c r="W1946" s="386" t="s">
        <v>11</v>
      </c>
      <c r="X1946" s="383"/>
      <c r="Y1946" s="383">
        <v>1</v>
      </c>
      <c r="Z1946" s="386" t="s">
        <v>11</v>
      </c>
      <c r="AA1946" s="386"/>
      <c r="AB1946" s="386">
        <v>1</v>
      </c>
      <c r="AC1946" s="386" t="s">
        <v>11</v>
      </c>
      <c r="AD1946" s="383" t="s">
        <v>33</v>
      </c>
      <c r="AE1946" s="383" t="s">
        <v>34</v>
      </c>
      <c r="AF1946" s="383">
        <v>100</v>
      </c>
      <c r="AG1946" s="383" t="s">
        <v>35</v>
      </c>
      <c r="AH1946" s="383" t="s">
        <v>34</v>
      </c>
      <c r="AI1946" s="383" t="s">
        <v>36</v>
      </c>
      <c r="AJ1946" s="383" t="s">
        <v>3554</v>
      </c>
      <c r="AK1946" s="384" t="str">
        <f t="shared" si="61"/>
        <v>NA</v>
      </c>
      <c r="AL1946" s="384" t="str">
        <f t="shared" si="62"/>
        <v>NA</v>
      </c>
    </row>
    <row r="1947" spans="1:38" x14ac:dyDescent="0.25">
      <c r="A1947" s="381" t="s">
        <v>3224</v>
      </c>
      <c r="B1947" s="382" t="s">
        <v>515</v>
      </c>
      <c r="C1947" s="382" t="s">
        <v>30</v>
      </c>
      <c r="D1947" s="382" t="s">
        <v>516</v>
      </c>
      <c r="E1947" s="382" t="s">
        <v>837</v>
      </c>
      <c r="F1947" s="383"/>
      <c r="G1947" s="383">
        <v>16</v>
      </c>
      <c r="H1947" s="383" t="s">
        <v>11</v>
      </c>
      <c r="I1947" s="383"/>
      <c r="J1947" s="383">
        <v>16</v>
      </c>
      <c r="K1947" s="383" t="s">
        <v>11</v>
      </c>
      <c r="L1947" s="385"/>
      <c r="M1947" s="383">
        <v>3</v>
      </c>
      <c r="N1947" s="383" t="s">
        <v>11</v>
      </c>
      <c r="O1947" s="385"/>
      <c r="P1947" s="385"/>
      <c r="Q1947" s="386" t="s">
        <v>11</v>
      </c>
      <c r="R1947" s="383"/>
      <c r="S1947" s="383">
        <v>12</v>
      </c>
      <c r="T1947" s="386" t="s">
        <v>11</v>
      </c>
      <c r="U1947" s="386"/>
      <c r="V1947" s="386">
        <v>12</v>
      </c>
      <c r="W1947" s="386" t="s">
        <v>11</v>
      </c>
      <c r="X1947" s="383"/>
      <c r="Y1947" s="383">
        <v>12</v>
      </c>
      <c r="Z1947" s="386" t="s">
        <v>11</v>
      </c>
      <c r="AA1947" s="386"/>
      <c r="AB1947" s="386">
        <v>12</v>
      </c>
      <c r="AC1947" s="386" t="s">
        <v>11</v>
      </c>
      <c r="AD1947" s="383" t="s">
        <v>33</v>
      </c>
      <c r="AE1947" s="383" t="s">
        <v>36</v>
      </c>
      <c r="AF1947" s="383">
        <v>90</v>
      </c>
      <c r="AG1947" s="383" t="s">
        <v>35</v>
      </c>
      <c r="AH1947" s="383" t="s">
        <v>36</v>
      </c>
      <c r="AI1947" s="383" t="s">
        <v>36</v>
      </c>
      <c r="AJ1947" s="383" t="s">
        <v>3554</v>
      </c>
      <c r="AK1947" s="384" t="str">
        <f t="shared" si="61"/>
        <v>NA</v>
      </c>
      <c r="AL1947" s="384" t="str">
        <f t="shared" si="62"/>
        <v>NA</v>
      </c>
    </row>
    <row r="1948" spans="1:38" x14ac:dyDescent="0.25">
      <c r="A1948" s="381" t="s">
        <v>3224</v>
      </c>
      <c r="B1948" s="382" t="s">
        <v>517</v>
      </c>
      <c r="C1948" s="382" t="s">
        <v>30</v>
      </c>
      <c r="D1948" s="382" t="s">
        <v>518</v>
      </c>
      <c r="E1948" s="382" t="s">
        <v>837</v>
      </c>
      <c r="F1948" s="383">
        <v>100</v>
      </c>
      <c r="G1948" s="383">
        <v>143</v>
      </c>
      <c r="H1948" s="383" t="s">
        <v>835</v>
      </c>
      <c r="I1948" s="383">
        <v>100</v>
      </c>
      <c r="J1948" s="383">
        <v>143</v>
      </c>
      <c r="K1948" s="383" t="s">
        <v>835</v>
      </c>
      <c r="L1948" s="385">
        <v>85</v>
      </c>
      <c r="M1948" s="383">
        <v>41</v>
      </c>
      <c r="N1948" s="383" t="s">
        <v>834</v>
      </c>
      <c r="O1948" s="385"/>
      <c r="P1948" s="385"/>
      <c r="Q1948" s="386" t="s">
        <v>11</v>
      </c>
      <c r="R1948" s="383">
        <v>56</v>
      </c>
      <c r="S1948" s="383">
        <v>117</v>
      </c>
      <c r="T1948" s="386" t="s">
        <v>36</v>
      </c>
      <c r="U1948" s="386">
        <v>64</v>
      </c>
      <c r="V1948" s="386">
        <v>117</v>
      </c>
      <c r="W1948" s="386" t="s">
        <v>834</v>
      </c>
      <c r="X1948" s="383">
        <v>67</v>
      </c>
      <c r="Y1948" s="383">
        <v>117</v>
      </c>
      <c r="Z1948" s="386" t="s">
        <v>36</v>
      </c>
      <c r="AA1948" s="386">
        <v>79</v>
      </c>
      <c r="AB1948" s="386">
        <v>117</v>
      </c>
      <c r="AC1948" s="386" t="s">
        <v>834</v>
      </c>
      <c r="AD1948" s="383" t="s">
        <v>33</v>
      </c>
      <c r="AE1948" s="383" t="s">
        <v>36</v>
      </c>
      <c r="AF1948" s="383">
        <v>92</v>
      </c>
      <c r="AG1948" s="383" t="s">
        <v>40</v>
      </c>
      <c r="AH1948" s="383" t="s">
        <v>34</v>
      </c>
      <c r="AI1948" s="383" t="s">
        <v>36</v>
      </c>
      <c r="AJ1948" s="383" t="s">
        <v>3554</v>
      </c>
      <c r="AK1948" s="384" t="str">
        <f t="shared" si="61"/>
        <v>NO</v>
      </c>
      <c r="AL1948" s="384" t="str">
        <f t="shared" si="62"/>
        <v>NO</v>
      </c>
    </row>
    <row r="1949" spans="1:38" x14ac:dyDescent="0.25">
      <c r="A1949" s="381" t="s">
        <v>3224</v>
      </c>
      <c r="B1949" s="382" t="s">
        <v>519</v>
      </c>
      <c r="C1949" s="382" t="s">
        <v>30</v>
      </c>
      <c r="D1949" s="382" t="s">
        <v>520</v>
      </c>
      <c r="E1949" s="382" t="s">
        <v>837</v>
      </c>
      <c r="F1949" s="383"/>
      <c r="G1949" s="383">
        <v>4</v>
      </c>
      <c r="H1949" s="383" t="s">
        <v>11</v>
      </c>
      <c r="I1949" s="383"/>
      <c r="J1949" s="383">
        <v>4</v>
      </c>
      <c r="K1949" s="383" t="s">
        <v>11</v>
      </c>
      <c r="L1949" s="385"/>
      <c r="M1949" s="383">
        <v>0</v>
      </c>
      <c r="N1949" s="383" t="s">
        <v>11</v>
      </c>
      <c r="O1949" s="385"/>
      <c r="P1949" s="385"/>
      <c r="Q1949" s="386" t="s">
        <v>11</v>
      </c>
      <c r="R1949" s="383"/>
      <c r="S1949" s="383">
        <v>3</v>
      </c>
      <c r="T1949" s="386" t="s">
        <v>11</v>
      </c>
      <c r="U1949" s="386"/>
      <c r="V1949" s="386">
        <v>3</v>
      </c>
      <c r="W1949" s="386" t="s">
        <v>11</v>
      </c>
      <c r="X1949" s="383"/>
      <c r="Y1949" s="383">
        <v>3</v>
      </c>
      <c r="Z1949" s="386" t="s">
        <v>11</v>
      </c>
      <c r="AA1949" s="386"/>
      <c r="AB1949" s="386">
        <v>3</v>
      </c>
      <c r="AC1949" s="386" t="s">
        <v>11</v>
      </c>
      <c r="AD1949" s="383" t="s">
        <v>46</v>
      </c>
      <c r="AE1949" s="383" t="s">
        <v>36</v>
      </c>
      <c r="AF1949" s="383">
        <v>90</v>
      </c>
      <c r="AG1949" s="383" t="s">
        <v>35</v>
      </c>
      <c r="AH1949" s="383" t="s">
        <v>34</v>
      </c>
      <c r="AI1949" s="383" t="s">
        <v>36</v>
      </c>
      <c r="AJ1949" s="383" t="s">
        <v>3554</v>
      </c>
      <c r="AK1949" s="384" t="str">
        <f t="shared" si="61"/>
        <v>NA</v>
      </c>
      <c r="AL1949" s="384" t="str">
        <f t="shared" si="62"/>
        <v>NA</v>
      </c>
    </row>
    <row r="1950" spans="1:38" x14ac:dyDescent="0.25">
      <c r="A1950" s="381" t="s">
        <v>3224</v>
      </c>
      <c r="B1950" s="382" t="s">
        <v>521</v>
      </c>
      <c r="C1950" s="382" t="s">
        <v>30</v>
      </c>
      <c r="D1950" s="382" t="s">
        <v>522</v>
      </c>
      <c r="E1950" s="382" t="s">
        <v>837</v>
      </c>
      <c r="F1950" s="383">
        <v>100</v>
      </c>
      <c r="G1950" s="383">
        <v>43</v>
      </c>
      <c r="H1950" s="383" t="s">
        <v>835</v>
      </c>
      <c r="I1950" s="383">
        <v>100</v>
      </c>
      <c r="J1950" s="383">
        <v>43</v>
      </c>
      <c r="K1950" s="383" t="s">
        <v>835</v>
      </c>
      <c r="L1950" s="385"/>
      <c r="M1950" s="383">
        <v>10</v>
      </c>
      <c r="N1950" s="383" t="s">
        <v>11</v>
      </c>
      <c r="O1950" s="385"/>
      <c r="P1950" s="385"/>
      <c r="Q1950" s="386" t="s">
        <v>11</v>
      </c>
      <c r="R1950" s="383"/>
      <c r="S1950" s="383">
        <v>33</v>
      </c>
      <c r="T1950" s="386" t="s">
        <v>11</v>
      </c>
      <c r="U1950" s="386"/>
      <c r="V1950" s="386">
        <v>32</v>
      </c>
      <c r="W1950" s="386" t="s">
        <v>11</v>
      </c>
      <c r="X1950" s="383"/>
      <c r="Y1950" s="383">
        <v>33</v>
      </c>
      <c r="Z1950" s="386" t="s">
        <v>11</v>
      </c>
      <c r="AA1950" s="386"/>
      <c r="AB1950" s="386">
        <v>33</v>
      </c>
      <c r="AC1950" s="386" t="s">
        <v>11</v>
      </c>
      <c r="AD1950" s="383" t="s">
        <v>104</v>
      </c>
      <c r="AE1950" s="383" t="s">
        <v>36</v>
      </c>
      <c r="AF1950" s="383">
        <v>90</v>
      </c>
      <c r="AG1950" s="383" t="s">
        <v>35</v>
      </c>
      <c r="AH1950" s="383" t="s">
        <v>34</v>
      </c>
      <c r="AI1950" s="383" t="s">
        <v>36</v>
      </c>
      <c r="AJ1950" s="383" t="s">
        <v>3554</v>
      </c>
      <c r="AK1950" s="384" t="str">
        <f t="shared" si="61"/>
        <v>NA</v>
      </c>
      <c r="AL1950" s="384" t="str">
        <f t="shared" si="62"/>
        <v>NA</v>
      </c>
    </row>
    <row r="1951" spans="1:38" x14ac:dyDescent="0.25">
      <c r="A1951" s="381" t="s">
        <v>3224</v>
      </c>
      <c r="B1951" s="382" t="s">
        <v>523</v>
      </c>
      <c r="C1951" s="382" t="s">
        <v>30</v>
      </c>
      <c r="D1951" s="382" t="s">
        <v>524</v>
      </c>
      <c r="E1951" s="382" t="s">
        <v>837</v>
      </c>
      <c r="F1951" s="383">
        <v>100</v>
      </c>
      <c r="G1951" s="383">
        <v>125</v>
      </c>
      <c r="H1951" s="383" t="s">
        <v>835</v>
      </c>
      <c r="I1951" s="383">
        <v>100</v>
      </c>
      <c r="J1951" s="383">
        <v>125</v>
      </c>
      <c r="K1951" s="383" t="s">
        <v>835</v>
      </c>
      <c r="L1951" s="385">
        <v>87</v>
      </c>
      <c r="M1951" s="383">
        <v>39</v>
      </c>
      <c r="N1951" s="383" t="s">
        <v>835</v>
      </c>
      <c r="O1951" s="385"/>
      <c r="P1951" s="385"/>
      <c r="Q1951" s="386" t="s">
        <v>11</v>
      </c>
      <c r="R1951" s="383">
        <v>35</v>
      </c>
      <c r="S1951" s="383">
        <v>106</v>
      </c>
      <c r="T1951" s="386" t="s">
        <v>36</v>
      </c>
      <c r="U1951" s="386">
        <v>50</v>
      </c>
      <c r="V1951" s="386">
        <v>105</v>
      </c>
      <c r="W1951" s="386" t="s">
        <v>834</v>
      </c>
      <c r="X1951" s="383">
        <v>44</v>
      </c>
      <c r="Y1951" s="383">
        <v>106</v>
      </c>
      <c r="Z1951" s="386" t="s">
        <v>36</v>
      </c>
      <c r="AA1951" s="386">
        <v>50</v>
      </c>
      <c r="AB1951" s="386">
        <v>105</v>
      </c>
      <c r="AC1951" s="386" t="s">
        <v>834</v>
      </c>
      <c r="AD1951" s="383" t="s">
        <v>57</v>
      </c>
      <c r="AE1951" s="383" t="s">
        <v>36</v>
      </c>
      <c r="AF1951" s="383">
        <v>74</v>
      </c>
      <c r="AG1951" s="383" t="s">
        <v>35</v>
      </c>
      <c r="AH1951" s="383" t="s">
        <v>34</v>
      </c>
      <c r="AI1951" s="383" t="s">
        <v>36</v>
      </c>
      <c r="AJ1951" s="383" t="s">
        <v>3554</v>
      </c>
      <c r="AK1951" s="384" t="str">
        <f t="shared" si="61"/>
        <v>NO</v>
      </c>
      <c r="AL1951" s="384" t="str">
        <f t="shared" si="62"/>
        <v>NO</v>
      </c>
    </row>
    <row r="1952" spans="1:38" x14ac:dyDescent="0.25">
      <c r="A1952" s="381" t="s">
        <v>3224</v>
      </c>
      <c r="B1952" s="382" t="s">
        <v>525</v>
      </c>
      <c r="C1952" s="382" t="s">
        <v>30</v>
      </c>
      <c r="D1952" s="382" t="s">
        <v>526</v>
      </c>
      <c r="E1952" s="382" t="s">
        <v>837</v>
      </c>
      <c r="F1952" s="383"/>
      <c r="G1952" s="383">
        <v>18</v>
      </c>
      <c r="H1952" s="383" t="s">
        <v>11</v>
      </c>
      <c r="I1952" s="383"/>
      <c r="J1952" s="383">
        <v>18</v>
      </c>
      <c r="K1952" s="383" t="s">
        <v>11</v>
      </c>
      <c r="L1952" s="385"/>
      <c r="M1952" s="383">
        <v>4</v>
      </c>
      <c r="N1952" s="383" t="s">
        <v>11</v>
      </c>
      <c r="O1952" s="385"/>
      <c r="P1952" s="385"/>
      <c r="Q1952" s="386" t="s">
        <v>11</v>
      </c>
      <c r="R1952" s="383"/>
      <c r="S1952" s="383">
        <v>18</v>
      </c>
      <c r="T1952" s="386" t="s">
        <v>11</v>
      </c>
      <c r="U1952" s="386"/>
      <c r="V1952" s="386">
        <v>18</v>
      </c>
      <c r="W1952" s="386" t="s">
        <v>11</v>
      </c>
      <c r="X1952" s="383"/>
      <c r="Y1952" s="383">
        <v>18</v>
      </c>
      <c r="Z1952" s="386" t="s">
        <v>11</v>
      </c>
      <c r="AA1952" s="386"/>
      <c r="AB1952" s="386">
        <v>18</v>
      </c>
      <c r="AC1952" s="386" t="s">
        <v>11</v>
      </c>
      <c r="AD1952" s="383" t="s">
        <v>33</v>
      </c>
      <c r="AE1952" s="383" t="s">
        <v>34</v>
      </c>
      <c r="AF1952" s="383">
        <v>100</v>
      </c>
      <c r="AG1952" s="383" t="s">
        <v>222</v>
      </c>
      <c r="AH1952" s="383" t="s">
        <v>36</v>
      </c>
      <c r="AI1952" s="383" t="s">
        <v>36</v>
      </c>
      <c r="AJ1952" s="383" t="s">
        <v>3554</v>
      </c>
      <c r="AK1952" s="384" t="str">
        <f t="shared" si="61"/>
        <v>NA</v>
      </c>
      <c r="AL1952" s="384" t="str">
        <f t="shared" si="62"/>
        <v>NA</v>
      </c>
    </row>
    <row r="1953" spans="1:38" x14ac:dyDescent="0.25">
      <c r="A1953" s="381" t="s">
        <v>3224</v>
      </c>
      <c r="B1953" s="382" t="s">
        <v>527</v>
      </c>
      <c r="C1953" s="382" t="s">
        <v>30</v>
      </c>
      <c r="D1953" s="382" t="s">
        <v>528</v>
      </c>
      <c r="E1953" s="382" t="s">
        <v>837</v>
      </c>
      <c r="F1953" s="383"/>
      <c r="G1953" s="383">
        <v>0</v>
      </c>
      <c r="H1953" s="383" t="s">
        <v>11</v>
      </c>
      <c r="I1953" s="383"/>
      <c r="J1953" s="383">
        <v>0</v>
      </c>
      <c r="K1953" s="383" t="s">
        <v>11</v>
      </c>
      <c r="L1953" s="385"/>
      <c r="M1953" s="383">
        <v>0</v>
      </c>
      <c r="N1953" s="383" t="s">
        <v>11</v>
      </c>
      <c r="O1953" s="385"/>
      <c r="P1953" s="385"/>
      <c r="Q1953" s="386" t="s">
        <v>11</v>
      </c>
      <c r="R1953" s="383"/>
      <c r="S1953" s="383">
        <v>0</v>
      </c>
      <c r="T1953" s="386" t="s">
        <v>11</v>
      </c>
      <c r="U1953" s="386"/>
      <c r="V1953" s="386">
        <v>0</v>
      </c>
      <c r="W1953" s="386" t="s">
        <v>11</v>
      </c>
      <c r="X1953" s="383"/>
      <c r="Y1953" s="383">
        <v>0</v>
      </c>
      <c r="Z1953" s="386" t="s">
        <v>11</v>
      </c>
      <c r="AA1953" s="386"/>
      <c r="AB1953" s="386">
        <v>0</v>
      </c>
      <c r="AC1953" s="386" t="s">
        <v>11</v>
      </c>
      <c r="AD1953" s="383" t="s">
        <v>33</v>
      </c>
      <c r="AE1953" s="383" t="s">
        <v>36</v>
      </c>
      <c r="AF1953" s="383">
        <v>90</v>
      </c>
      <c r="AG1953" s="383" t="s">
        <v>222</v>
      </c>
      <c r="AH1953" s="383" t="s">
        <v>36</v>
      </c>
      <c r="AI1953" s="383" t="s">
        <v>34</v>
      </c>
      <c r="AJ1953" s="383" t="s">
        <v>3554</v>
      </c>
      <c r="AK1953" s="384" t="str">
        <f t="shared" si="61"/>
        <v>NA</v>
      </c>
      <c r="AL1953" s="384" t="str">
        <f t="shared" si="62"/>
        <v>NA</v>
      </c>
    </row>
    <row r="1954" spans="1:38" x14ac:dyDescent="0.25">
      <c r="A1954" s="381" t="s">
        <v>3224</v>
      </c>
      <c r="B1954" s="382" t="s">
        <v>529</v>
      </c>
      <c r="C1954" s="382" t="s">
        <v>30</v>
      </c>
      <c r="D1954" s="382" t="s">
        <v>530</v>
      </c>
      <c r="E1954" s="382" t="s">
        <v>837</v>
      </c>
      <c r="F1954" s="383"/>
      <c r="G1954" s="383">
        <v>9</v>
      </c>
      <c r="H1954" s="383" t="s">
        <v>11</v>
      </c>
      <c r="I1954" s="383"/>
      <c r="J1954" s="383">
        <v>9</v>
      </c>
      <c r="K1954" s="383" t="s">
        <v>11</v>
      </c>
      <c r="L1954" s="385"/>
      <c r="M1954" s="383">
        <v>1</v>
      </c>
      <c r="N1954" s="383" t="s">
        <v>11</v>
      </c>
      <c r="O1954" s="385"/>
      <c r="P1954" s="385"/>
      <c r="Q1954" s="386" t="s">
        <v>11</v>
      </c>
      <c r="R1954" s="383"/>
      <c r="S1954" s="383">
        <v>8</v>
      </c>
      <c r="T1954" s="386" t="s">
        <v>11</v>
      </c>
      <c r="U1954" s="386"/>
      <c r="V1954" s="386">
        <v>8</v>
      </c>
      <c r="W1954" s="386" t="s">
        <v>11</v>
      </c>
      <c r="X1954" s="383"/>
      <c r="Y1954" s="383">
        <v>8</v>
      </c>
      <c r="Z1954" s="386" t="s">
        <v>11</v>
      </c>
      <c r="AA1954" s="386"/>
      <c r="AB1954" s="386">
        <v>8</v>
      </c>
      <c r="AC1954" s="386" t="s">
        <v>11</v>
      </c>
      <c r="AD1954" s="383" t="s">
        <v>33</v>
      </c>
      <c r="AE1954" s="383" t="s">
        <v>34</v>
      </c>
      <c r="AF1954" s="383">
        <v>100</v>
      </c>
      <c r="AG1954" s="383" t="s">
        <v>222</v>
      </c>
      <c r="AH1954" s="383" t="s">
        <v>36</v>
      </c>
      <c r="AI1954" s="383" t="s">
        <v>34</v>
      </c>
      <c r="AJ1954" s="383" t="s">
        <v>3554</v>
      </c>
      <c r="AK1954" s="384" t="str">
        <f t="shared" si="61"/>
        <v>NA</v>
      </c>
      <c r="AL1954" s="384" t="str">
        <f t="shared" si="62"/>
        <v>NA</v>
      </c>
    </row>
    <row r="1955" spans="1:38" x14ac:dyDescent="0.25">
      <c r="A1955" s="381" t="s">
        <v>3224</v>
      </c>
      <c r="B1955" s="382" t="s">
        <v>531</v>
      </c>
      <c r="C1955" s="382" t="s">
        <v>30</v>
      </c>
      <c r="D1955" s="382" t="s">
        <v>532</v>
      </c>
      <c r="E1955" s="382" t="s">
        <v>837</v>
      </c>
      <c r="F1955" s="383"/>
      <c r="G1955" s="383">
        <v>9</v>
      </c>
      <c r="H1955" s="383" t="s">
        <v>11</v>
      </c>
      <c r="I1955" s="383"/>
      <c r="J1955" s="383">
        <v>9</v>
      </c>
      <c r="K1955" s="383" t="s">
        <v>11</v>
      </c>
      <c r="L1955" s="385"/>
      <c r="M1955" s="383">
        <v>8</v>
      </c>
      <c r="N1955" s="383" t="s">
        <v>11</v>
      </c>
      <c r="O1955" s="385"/>
      <c r="P1955" s="385"/>
      <c r="Q1955" s="386" t="s">
        <v>11</v>
      </c>
      <c r="R1955" s="383"/>
      <c r="S1955" s="383">
        <v>9</v>
      </c>
      <c r="T1955" s="386" t="s">
        <v>11</v>
      </c>
      <c r="U1955" s="386"/>
      <c r="V1955" s="386">
        <v>9</v>
      </c>
      <c r="W1955" s="386" t="s">
        <v>11</v>
      </c>
      <c r="X1955" s="383"/>
      <c r="Y1955" s="383">
        <v>9</v>
      </c>
      <c r="Z1955" s="386" t="s">
        <v>11</v>
      </c>
      <c r="AA1955" s="386"/>
      <c r="AB1955" s="386">
        <v>9</v>
      </c>
      <c r="AC1955" s="386" t="s">
        <v>11</v>
      </c>
      <c r="AD1955" s="383" t="s">
        <v>104</v>
      </c>
      <c r="AE1955" s="383" t="s">
        <v>36</v>
      </c>
      <c r="AF1955" s="383">
        <v>92</v>
      </c>
      <c r="AG1955" s="383" t="s">
        <v>222</v>
      </c>
      <c r="AH1955" s="383" t="s">
        <v>34</v>
      </c>
      <c r="AI1955" s="383" t="s">
        <v>34</v>
      </c>
      <c r="AJ1955" s="383" t="s">
        <v>3554</v>
      </c>
      <c r="AK1955" s="384" t="str">
        <f t="shared" si="61"/>
        <v>NA</v>
      </c>
      <c r="AL1955" s="384" t="str">
        <f t="shared" si="62"/>
        <v>NA</v>
      </c>
    </row>
    <row r="1956" spans="1:38" x14ac:dyDescent="0.25">
      <c r="A1956" s="381" t="s">
        <v>3224</v>
      </c>
      <c r="B1956" s="382" t="s">
        <v>533</v>
      </c>
      <c r="C1956" s="382" t="s">
        <v>30</v>
      </c>
      <c r="D1956" s="382" t="s">
        <v>534</v>
      </c>
      <c r="E1956" s="382" t="s">
        <v>837</v>
      </c>
      <c r="F1956" s="383">
        <v>100</v>
      </c>
      <c r="G1956" s="383">
        <v>41</v>
      </c>
      <c r="H1956" s="383" t="s">
        <v>835</v>
      </c>
      <c r="I1956" s="383">
        <v>100</v>
      </c>
      <c r="J1956" s="383">
        <v>41</v>
      </c>
      <c r="K1956" s="383" t="s">
        <v>835</v>
      </c>
      <c r="L1956" s="385"/>
      <c r="M1956" s="383">
        <v>13</v>
      </c>
      <c r="N1956" s="383" t="s">
        <v>11</v>
      </c>
      <c r="O1956" s="385"/>
      <c r="P1956" s="385"/>
      <c r="Q1956" s="386" t="s">
        <v>11</v>
      </c>
      <c r="R1956" s="383"/>
      <c r="S1956" s="383">
        <v>37</v>
      </c>
      <c r="T1956" s="386" t="s">
        <v>11</v>
      </c>
      <c r="U1956" s="386"/>
      <c r="V1956" s="386">
        <v>37</v>
      </c>
      <c r="W1956" s="386" t="s">
        <v>11</v>
      </c>
      <c r="X1956" s="383"/>
      <c r="Y1956" s="383">
        <v>37</v>
      </c>
      <c r="Z1956" s="386" t="s">
        <v>11</v>
      </c>
      <c r="AA1956" s="386"/>
      <c r="AB1956" s="386">
        <v>37</v>
      </c>
      <c r="AC1956" s="386" t="s">
        <v>11</v>
      </c>
      <c r="AD1956" s="383" t="s">
        <v>57</v>
      </c>
      <c r="AE1956" s="383" t="s">
        <v>36</v>
      </c>
      <c r="AF1956" s="383">
        <v>85</v>
      </c>
      <c r="AG1956" s="383" t="s">
        <v>222</v>
      </c>
      <c r="AH1956" s="383" t="s">
        <v>34</v>
      </c>
      <c r="AI1956" s="383" t="s">
        <v>34</v>
      </c>
      <c r="AJ1956" s="383" t="s">
        <v>3554</v>
      </c>
      <c r="AK1956" s="384" t="str">
        <f t="shared" si="61"/>
        <v>NA</v>
      </c>
      <c r="AL1956" s="384" t="str">
        <f t="shared" si="62"/>
        <v>NA</v>
      </c>
    </row>
    <row r="1957" spans="1:38" x14ac:dyDescent="0.25">
      <c r="A1957" s="381" t="s">
        <v>3224</v>
      </c>
      <c r="B1957" s="382" t="s">
        <v>535</v>
      </c>
      <c r="C1957" s="382" t="s">
        <v>30</v>
      </c>
      <c r="D1957" s="382" t="s">
        <v>536</v>
      </c>
      <c r="E1957" s="382" t="s">
        <v>837</v>
      </c>
      <c r="F1957" s="383"/>
      <c r="G1957" s="383">
        <v>19</v>
      </c>
      <c r="H1957" s="383" t="s">
        <v>11</v>
      </c>
      <c r="I1957" s="383"/>
      <c r="J1957" s="383">
        <v>19</v>
      </c>
      <c r="K1957" s="383" t="s">
        <v>11</v>
      </c>
      <c r="L1957" s="385"/>
      <c r="M1957" s="383">
        <v>3</v>
      </c>
      <c r="N1957" s="383" t="s">
        <v>11</v>
      </c>
      <c r="O1957" s="385"/>
      <c r="P1957" s="385"/>
      <c r="Q1957" s="386" t="s">
        <v>11</v>
      </c>
      <c r="R1957" s="383"/>
      <c r="S1957" s="383">
        <v>14</v>
      </c>
      <c r="T1957" s="386" t="s">
        <v>11</v>
      </c>
      <c r="U1957" s="386"/>
      <c r="V1957" s="386">
        <v>13</v>
      </c>
      <c r="W1957" s="386" t="s">
        <v>11</v>
      </c>
      <c r="X1957" s="383"/>
      <c r="Y1957" s="383">
        <v>14</v>
      </c>
      <c r="Z1957" s="386" t="s">
        <v>11</v>
      </c>
      <c r="AA1957" s="386"/>
      <c r="AB1957" s="386">
        <v>13</v>
      </c>
      <c r="AC1957" s="386" t="s">
        <v>11</v>
      </c>
      <c r="AD1957" s="383" t="s">
        <v>104</v>
      </c>
      <c r="AE1957" s="383" t="s">
        <v>36</v>
      </c>
      <c r="AF1957" s="383">
        <v>85</v>
      </c>
      <c r="AG1957" s="383" t="s">
        <v>222</v>
      </c>
      <c r="AH1957" s="383" t="s">
        <v>34</v>
      </c>
      <c r="AI1957" s="383" t="s">
        <v>34</v>
      </c>
      <c r="AJ1957" s="383" t="s">
        <v>3554</v>
      </c>
      <c r="AK1957" s="384" t="str">
        <f t="shared" si="61"/>
        <v>NA</v>
      </c>
      <c r="AL1957" s="384" t="str">
        <f t="shared" si="62"/>
        <v>NA</v>
      </c>
    </row>
    <row r="1958" spans="1:38" x14ac:dyDescent="0.25">
      <c r="A1958" s="381" t="s">
        <v>3224</v>
      </c>
      <c r="B1958" s="382" t="s">
        <v>537</v>
      </c>
      <c r="C1958" s="382" t="s">
        <v>30</v>
      </c>
      <c r="D1958" s="382" t="s">
        <v>538</v>
      </c>
      <c r="E1958" s="382" t="s">
        <v>837</v>
      </c>
      <c r="F1958" s="383">
        <v>100</v>
      </c>
      <c r="G1958" s="383">
        <v>56</v>
      </c>
      <c r="H1958" s="383" t="s">
        <v>835</v>
      </c>
      <c r="I1958" s="383">
        <v>100</v>
      </c>
      <c r="J1958" s="383">
        <v>56</v>
      </c>
      <c r="K1958" s="383" t="s">
        <v>835</v>
      </c>
      <c r="L1958" s="385"/>
      <c r="M1958" s="383">
        <v>22</v>
      </c>
      <c r="N1958" s="383" t="s">
        <v>11</v>
      </c>
      <c r="O1958" s="385"/>
      <c r="P1958" s="385"/>
      <c r="Q1958" s="386" t="s">
        <v>11</v>
      </c>
      <c r="R1958" s="383"/>
      <c r="S1958" s="383">
        <v>42</v>
      </c>
      <c r="T1958" s="386" t="s">
        <v>11</v>
      </c>
      <c r="U1958" s="386"/>
      <c r="V1958" s="386">
        <v>37</v>
      </c>
      <c r="W1958" s="386" t="s">
        <v>11</v>
      </c>
      <c r="X1958" s="383"/>
      <c r="Y1958" s="383">
        <v>41</v>
      </c>
      <c r="Z1958" s="386" t="s">
        <v>11</v>
      </c>
      <c r="AA1958" s="386"/>
      <c r="AB1958" s="386">
        <v>37</v>
      </c>
      <c r="AC1958" s="386" t="s">
        <v>11</v>
      </c>
      <c r="AD1958" s="383" t="s">
        <v>46</v>
      </c>
      <c r="AE1958" s="383" t="s">
        <v>36</v>
      </c>
      <c r="AF1958" s="383">
        <v>72</v>
      </c>
      <c r="AG1958" s="383" t="s">
        <v>222</v>
      </c>
      <c r="AH1958" s="383" t="s">
        <v>34</v>
      </c>
      <c r="AI1958" s="383" t="s">
        <v>36</v>
      </c>
      <c r="AJ1958" s="383" t="s">
        <v>3554</v>
      </c>
      <c r="AK1958" s="384" t="str">
        <f t="shared" si="61"/>
        <v>NA</v>
      </c>
      <c r="AL1958" s="384" t="str">
        <f t="shared" si="62"/>
        <v>NA</v>
      </c>
    </row>
    <row r="1959" spans="1:38" x14ac:dyDescent="0.25">
      <c r="A1959" s="381" t="s">
        <v>3224</v>
      </c>
      <c r="B1959" s="382" t="s">
        <v>539</v>
      </c>
      <c r="C1959" s="382" t="s">
        <v>30</v>
      </c>
      <c r="D1959" s="382" t="s">
        <v>540</v>
      </c>
      <c r="E1959" s="382" t="s">
        <v>837</v>
      </c>
      <c r="F1959" s="383">
        <v>100</v>
      </c>
      <c r="G1959" s="383">
        <v>100</v>
      </c>
      <c r="H1959" s="383" t="s">
        <v>835</v>
      </c>
      <c r="I1959" s="383">
        <v>100</v>
      </c>
      <c r="J1959" s="383">
        <v>100</v>
      </c>
      <c r="K1959" s="383" t="s">
        <v>835</v>
      </c>
      <c r="L1959" s="385">
        <v>90</v>
      </c>
      <c r="M1959" s="383">
        <v>30</v>
      </c>
      <c r="N1959" s="383" t="s">
        <v>835</v>
      </c>
      <c r="O1959" s="385"/>
      <c r="P1959" s="385"/>
      <c r="Q1959" s="386" t="s">
        <v>11</v>
      </c>
      <c r="R1959" s="383"/>
      <c r="S1959" s="383">
        <v>95</v>
      </c>
      <c r="T1959" s="386" t="s">
        <v>11</v>
      </c>
      <c r="U1959" s="386"/>
      <c r="V1959" s="386">
        <v>94</v>
      </c>
      <c r="W1959" s="386" t="s">
        <v>11</v>
      </c>
      <c r="X1959" s="383"/>
      <c r="Y1959" s="383">
        <v>95</v>
      </c>
      <c r="Z1959" s="386" t="s">
        <v>11</v>
      </c>
      <c r="AA1959" s="386"/>
      <c r="AB1959" s="386">
        <v>94</v>
      </c>
      <c r="AC1959" s="386" t="s">
        <v>11</v>
      </c>
      <c r="AD1959" s="383" t="s">
        <v>33</v>
      </c>
      <c r="AE1959" s="383" t="s">
        <v>36</v>
      </c>
      <c r="AF1959" s="383">
        <v>92</v>
      </c>
      <c r="AG1959" s="383" t="s">
        <v>222</v>
      </c>
      <c r="AH1959" s="383" t="s">
        <v>34</v>
      </c>
      <c r="AI1959" s="383" t="s">
        <v>34</v>
      </c>
      <c r="AJ1959" s="383" t="s">
        <v>3554</v>
      </c>
      <c r="AK1959" s="384" t="str">
        <f t="shared" si="61"/>
        <v>NA</v>
      </c>
      <c r="AL1959" s="384" t="str">
        <f t="shared" si="62"/>
        <v>NA</v>
      </c>
    </row>
    <row r="1960" spans="1:38" x14ac:dyDescent="0.25">
      <c r="A1960" s="381" t="s">
        <v>3224</v>
      </c>
      <c r="B1960" s="382" t="s">
        <v>865</v>
      </c>
      <c r="C1960" s="382" t="s">
        <v>30</v>
      </c>
      <c r="D1960" s="382" t="s">
        <v>2245</v>
      </c>
      <c r="E1960" s="382" t="s">
        <v>837</v>
      </c>
      <c r="F1960" s="383"/>
      <c r="G1960" s="383">
        <v>5</v>
      </c>
      <c r="H1960" s="383" t="s">
        <v>11</v>
      </c>
      <c r="I1960" s="383"/>
      <c r="J1960" s="383">
        <v>5</v>
      </c>
      <c r="K1960" s="383" t="s">
        <v>11</v>
      </c>
      <c r="L1960" s="385"/>
      <c r="M1960" s="383">
        <v>1</v>
      </c>
      <c r="N1960" s="383" t="s">
        <v>11</v>
      </c>
      <c r="O1960" s="385"/>
      <c r="P1960" s="385"/>
      <c r="Q1960" s="386" t="s">
        <v>11</v>
      </c>
      <c r="R1960" s="383"/>
      <c r="S1960" s="383">
        <v>5</v>
      </c>
      <c r="T1960" s="386" t="s">
        <v>11</v>
      </c>
      <c r="U1960" s="386"/>
      <c r="V1960" s="386">
        <v>5</v>
      </c>
      <c r="W1960" s="386" t="s">
        <v>11</v>
      </c>
      <c r="X1960" s="383"/>
      <c r="Y1960" s="383">
        <v>5</v>
      </c>
      <c r="Z1960" s="386" t="s">
        <v>11</v>
      </c>
      <c r="AA1960" s="386"/>
      <c r="AB1960" s="386">
        <v>5</v>
      </c>
      <c r="AC1960" s="386" t="s">
        <v>11</v>
      </c>
      <c r="AD1960" s="383" t="s">
        <v>33</v>
      </c>
      <c r="AE1960" s="383" t="s">
        <v>36</v>
      </c>
      <c r="AF1960" s="383">
        <v>90</v>
      </c>
      <c r="AG1960" s="383" t="s">
        <v>222</v>
      </c>
      <c r="AH1960" s="383" t="s">
        <v>36</v>
      </c>
      <c r="AI1960" s="383" t="s">
        <v>34</v>
      </c>
      <c r="AJ1960" s="383" t="s">
        <v>3554</v>
      </c>
      <c r="AK1960" s="384" t="str">
        <f t="shared" si="61"/>
        <v>NA</v>
      </c>
      <c r="AL1960" s="384" t="str">
        <f t="shared" si="62"/>
        <v>NA</v>
      </c>
    </row>
    <row r="1961" spans="1:38" x14ac:dyDescent="0.25">
      <c r="A1961" s="381" t="s">
        <v>3224</v>
      </c>
      <c r="B1961" s="382" t="s">
        <v>541</v>
      </c>
      <c r="C1961" s="382" t="s">
        <v>30</v>
      </c>
      <c r="D1961" s="382" t="s">
        <v>2325</v>
      </c>
      <c r="E1961" s="382" t="s">
        <v>837</v>
      </c>
      <c r="F1961" s="383">
        <v>100</v>
      </c>
      <c r="G1961" s="383">
        <v>89</v>
      </c>
      <c r="H1961" s="383" t="s">
        <v>835</v>
      </c>
      <c r="I1961" s="383">
        <v>100</v>
      </c>
      <c r="J1961" s="383">
        <v>89</v>
      </c>
      <c r="K1961" s="383" t="s">
        <v>835</v>
      </c>
      <c r="L1961" s="385"/>
      <c r="M1961" s="383">
        <v>26</v>
      </c>
      <c r="N1961" s="383" t="s">
        <v>11</v>
      </c>
      <c r="O1961" s="385"/>
      <c r="P1961" s="385"/>
      <c r="Q1961" s="386" t="s">
        <v>11</v>
      </c>
      <c r="R1961" s="383"/>
      <c r="S1961" s="383">
        <v>80</v>
      </c>
      <c r="T1961" s="386" t="s">
        <v>11</v>
      </c>
      <c r="U1961" s="386"/>
      <c r="V1961" s="386">
        <v>66</v>
      </c>
      <c r="W1961" s="386" t="s">
        <v>11</v>
      </c>
      <c r="X1961" s="383"/>
      <c r="Y1961" s="383">
        <v>81</v>
      </c>
      <c r="Z1961" s="386" t="s">
        <v>11</v>
      </c>
      <c r="AA1961" s="386"/>
      <c r="AB1961" s="386">
        <v>67</v>
      </c>
      <c r="AC1961" s="386" t="s">
        <v>11</v>
      </c>
      <c r="AD1961" s="383" t="s">
        <v>104</v>
      </c>
      <c r="AE1961" s="383" t="s">
        <v>36</v>
      </c>
      <c r="AF1961" s="383">
        <v>79</v>
      </c>
      <c r="AG1961" s="383" t="s">
        <v>222</v>
      </c>
      <c r="AH1961" s="383" t="s">
        <v>34</v>
      </c>
      <c r="AI1961" s="383" t="s">
        <v>34</v>
      </c>
      <c r="AJ1961" s="383" t="s">
        <v>3554</v>
      </c>
      <c r="AK1961" s="384" t="str">
        <f t="shared" si="61"/>
        <v>NA</v>
      </c>
      <c r="AL1961" s="384" t="str">
        <f t="shared" si="62"/>
        <v>NA</v>
      </c>
    </row>
    <row r="1962" spans="1:38" x14ac:dyDescent="0.25">
      <c r="A1962" s="381" t="s">
        <v>3224</v>
      </c>
      <c r="B1962" s="382" t="s">
        <v>542</v>
      </c>
      <c r="C1962" s="382" t="s">
        <v>30</v>
      </c>
      <c r="D1962" s="382" t="s">
        <v>543</v>
      </c>
      <c r="E1962" s="382" t="s">
        <v>837</v>
      </c>
      <c r="F1962" s="383">
        <v>100</v>
      </c>
      <c r="G1962" s="383">
        <v>73</v>
      </c>
      <c r="H1962" s="383" t="s">
        <v>835</v>
      </c>
      <c r="I1962" s="383">
        <v>100</v>
      </c>
      <c r="J1962" s="383">
        <v>73</v>
      </c>
      <c r="K1962" s="383" t="s">
        <v>835</v>
      </c>
      <c r="L1962" s="385"/>
      <c r="M1962" s="383">
        <v>18</v>
      </c>
      <c r="N1962" s="383" t="s">
        <v>11</v>
      </c>
      <c r="O1962" s="385"/>
      <c r="P1962" s="385"/>
      <c r="Q1962" s="386" t="s">
        <v>11</v>
      </c>
      <c r="R1962" s="383"/>
      <c r="S1962" s="383">
        <v>55</v>
      </c>
      <c r="T1962" s="386" t="s">
        <v>11</v>
      </c>
      <c r="U1962" s="386"/>
      <c r="V1962" s="386">
        <v>51</v>
      </c>
      <c r="W1962" s="386" t="s">
        <v>11</v>
      </c>
      <c r="X1962" s="383"/>
      <c r="Y1962" s="383">
        <v>56</v>
      </c>
      <c r="Z1962" s="386" t="s">
        <v>11</v>
      </c>
      <c r="AA1962" s="386"/>
      <c r="AB1962" s="386">
        <v>53</v>
      </c>
      <c r="AC1962" s="386" t="s">
        <v>11</v>
      </c>
      <c r="AD1962" s="383" t="s">
        <v>33</v>
      </c>
      <c r="AE1962" s="383" t="s">
        <v>36</v>
      </c>
      <c r="AF1962" s="383">
        <v>95</v>
      </c>
      <c r="AG1962" s="383" t="s">
        <v>222</v>
      </c>
      <c r="AH1962" s="383" t="s">
        <v>36</v>
      </c>
      <c r="AI1962" s="383" t="s">
        <v>36</v>
      </c>
      <c r="AJ1962" s="383" t="s">
        <v>3554</v>
      </c>
      <c r="AK1962" s="384" t="str">
        <f t="shared" si="61"/>
        <v>NA</v>
      </c>
      <c r="AL1962" s="384" t="str">
        <f t="shared" si="62"/>
        <v>NA</v>
      </c>
    </row>
    <row r="1963" spans="1:38" x14ac:dyDescent="0.25">
      <c r="A1963" s="381" t="s">
        <v>3224</v>
      </c>
      <c r="B1963" s="382" t="s">
        <v>544</v>
      </c>
      <c r="C1963" s="382" t="s">
        <v>30</v>
      </c>
      <c r="D1963" s="382" t="s">
        <v>545</v>
      </c>
      <c r="E1963" s="382" t="s">
        <v>837</v>
      </c>
      <c r="F1963" s="383">
        <v>100</v>
      </c>
      <c r="G1963" s="383">
        <v>63</v>
      </c>
      <c r="H1963" s="383" t="s">
        <v>835</v>
      </c>
      <c r="I1963" s="383">
        <v>100</v>
      </c>
      <c r="J1963" s="383">
        <v>63</v>
      </c>
      <c r="K1963" s="383" t="s">
        <v>835</v>
      </c>
      <c r="L1963" s="385"/>
      <c r="M1963" s="383">
        <v>13</v>
      </c>
      <c r="N1963" s="383" t="s">
        <v>11</v>
      </c>
      <c r="O1963" s="385"/>
      <c r="P1963" s="385"/>
      <c r="Q1963" s="386" t="s">
        <v>11</v>
      </c>
      <c r="R1963" s="383"/>
      <c r="S1963" s="383">
        <v>56</v>
      </c>
      <c r="T1963" s="386" t="s">
        <v>11</v>
      </c>
      <c r="U1963" s="386"/>
      <c r="V1963" s="386">
        <v>53</v>
      </c>
      <c r="W1963" s="386" t="s">
        <v>11</v>
      </c>
      <c r="X1963" s="383"/>
      <c r="Y1963" s="383">
        <v>56</v>
      </c>
      <c r="Z1963" s="386" t="s">
        <v>11</v>
      </c>
      <c r="AA1963" s="386"/>
      <c r="AB1963" s="386">
        <v>53</v>
      </c>
      <c r="AC1963" s="386" t="s">
        <v>11</v>
      </c>
      <c r="AD1963" s="383" t="s">
        <v>33</v>
      </c>
      <c r="AE1963" s="383" t="s">
        <v>36</v>
      </c>
      <c r="AF1963" s="383">
        <v>90</v>
      </c>
      <c r="AG1963" s="383" t="s">
        <v>222</v>
      </c>
      <c r="AH1963" s="383" t="s">
        <v>36</v>
      </c>
      <c r="AI1963" s="383" t="s">
        <v>34</v>
      </c>
      <c r="AJ1963" s="383" t="s">
        <v>3554</v>
      </c>
      <c r="AK1963" s="384" t="str">
        <f t="shared" si="61"/>
        <v>NA</v>
      </c>
      <c r="AL1963" s="384" t="str">
        <f t="shared" si="62"/>
        <v>NA</v>
      </c>
    </row>
    <row r="1964" spans="1:38" x14ac:dyDescent="0.25">
      <c r="A1964" s="381" t="s">
        <v>3224</v>
      </c>
      <c r="B1964" s="382" t="s">
        <v>546</v>
      </c>
      <c r="C1964" s="382" t="s">
        <v>30</v>
      </c>
      <c r="D1964" s="382" t="s">
        <v>547</v>
      </c>
      <c r="E1964" s="382" t="s">
        <v>837</v>
      </c>
      <c r="F1964" s="383">
        <v>100</v>
      </c>
      <c r="G1964" s="383">
        <v>64</v>
      </c>
      <c r="H1964" s="383" t="s">
        <v>835</v>
      </c>
      <c r="I1964" s="383">
        <v>100</v>
      </c>
      <c r="J1964" s="383">
        <v>64</v>
      </c>
      <c r="K1964" s="383" t="s">
        <v>835</v>
      </c>
      <c r="L1964" s="385"/>
      <c r="M1964" s="383">
        <v>15</v>
      </c>
      <c r="N1964" s="383" t="s">
        <v>11</v>
      </c>
      <c r="O1964" s="385"/>
      <c r="P1964" s="385"/>
      <c r="Q1964" s="386" t="s">
        <v>11</v>
      </c>
      <c r="R1964" s="383"/>
      <c r="S1964" s="383">
        <v>41</v>
      </c>
      <c r="T1964" s="386" t="s">
        <v>11</v>
      </c>
      <c r="U1964" s="386"/>
      <c r="V1964" s="386">
        <v>37</v>
      </c>
      <c r="W1964" s="386" t="s">
        <v>11</v>
      </c>
      <c r="X1964" s="383"/>
      <c r="Y1964" s="383">
        <v>41</v>
      </c>
      <c r="Z1964" s="386" t="s">
        <v>11</v>
      </c>
      <c r="AA1964" s="386"/>
      <c r="AB1964" s="386">
        <v>37</v>
      </c>
      <c r="AC1964" s="386" t="s">
        <v>11</v>
      </c>
      <c r="AD1964" s="383" t="s">
        <v>104</v>
      </c>
      <c r="AE1964" s="383" t="s">
        <v>36</v>
      </c>
      <c r="AF1964" s="383">
        <v>85</v>
      </c>
      <c r="AG1964" s="383" t="s">
        <v>222</v>
      </c>
      <c r="AH1964" s="383" t="s">
        <v>34</v>
      </c>
      <c r="AI1964" s="383" t="s">
        <v>36</v>
      </c>
      <c r="AJ1964" s="383" t="s">
        <v>3554</v>
      </c>
      <c r="AK1964" s="384" t="str">
        <f t="shared" si="61"/>
        <v>NA</v>
      </c>
      <c r="AL1964" s="384" t="str">
        <f t="shared" si="62"/>
        <v>NA</v>
      </c>
    </row>
    <row r="1965" spans="1:38" x14ac:dyDescent="0.25">
      <c r="A1965" s="381" t="s">
        <v>3224</v>
      </c>
      <c r="B1965" s="382" t="s">
        <v>548</v>
      </c>
      <c r="C1965" s="382" t="s">
        <v>30</v>
      </c>
      <c r="D1965" s="382" t="s">
        <v>549</v>
      </c>
      <c r="E1965" s="382" t="s">
        <v>837</v>
      </c>
      <c r="F1965" s="383"/>
      <c r="G1965" s="383">
        <v>24</v>
      </c>
      <c r="H1965" s="383" t="s">
        <v>11</v>
      </c>
      <c r="I1965" s="383"/>
      <c r="J1965" s="383">
        <v>24</v>
      </c>
      <c r="K1965" s="383" t="s">
        <v>11</v>
      </c>
      <c r="L1965" s="385"/>
      <c r="M1965" s="383">
        <v>1</v>
      </c>
      <c r="N1965" s="383" t="s">
        <v>11</v>
      </c>
      <c r="O1965" s="385"/>
      <c r="P1965" s="385"/>
      <c r="Q1965" s="386" t="s">
        <v>11</v>
      </c>
      <c r="R1965" s="383"/>
      <c r="S1965" s="383">
        <v>10</v>
      </c>
      <c r="T1965" s="386" t="s">
        <v>11</v>
      </c>
      <c r="U1965" s="386"/>
      <c r="V1965" s="386">
        <v>10</v>
      </c>
      <c r="W1965" s="386" t="s">
        <v>11</v>
      </c>
      <c r="X1965" s="383"/>
      <c r="Y1965" s="383">
        <v>10</v>
      </c>
      <c r="Z1965" s="386" t="s">
        <v>11</v>
      </c>
      <c r="AA1965" s="386"/>
      <c r="AB1965" s="386">
        <v>10</v>
      </c>
      <c r="AC1965" s="386" t="s">
        <v>11</v>
      </c>
      <c r="AD1965" s="383" t="s">
        <v>33</v>
      </c>
      <c r="AE1965" s="383" t="s">
        <v>36</v>
      </c>
      <c r="AF1965" s="383">
        <v>92</v>
      </c>
      <c r="AG1965" s="383" t="s">
        <v>222</v>
      </c>
      <c r="AH1965" s="383" t="s">
        <v>36</v>
      </c>
      <c r="AI1965" s="383" t="s">
        <v>34</v>
      </c>
      <c r="AJ1965" s="383" t="s">
        <v>3554</v>
      </c>
      <c r="AK1965" s="384" t="str">
        <f t="shared" si="61"/>
        <v>NA</v>
      </c>
      <c r="AL1965" s="384" t="str">
        <f t="shared" si="62"/>
        <v>NA</v>
      </c>
    </row>
    <row r="1966" spans="1:38" x14ac:dyDescent="0.25">
      <c r="A1966" s="381" t="s">
        <v>3224</v>
      </c>
      <c r="B1966" s="382" t="s">
        <v>550</v>
      </c>
      <c r="C1966" s="382" t="s">
        <v>30</v>
      </c>
      <c r="D1966" s="382" t="s">
        <v>551</v>
      </c>
      <c r="E1966" s="382" t="s">
        <v>837</v>
      </c>
      <c r="F1966" s="383">
        <v>100</v>
      </c>
      <c r="G1966" s="383">
        <v>46</v>
      </c>
      <c r="H1966" s="383" t="s">
        <v>835</v>
      </c>
      <c r="I1966" s="383">
        <v>100</v>
      </c>
      <c r="J1966" s="383">
        <v>46</v>
      </c>
      <c r="K1966" s="383" t="s">
        <v>835</v>
      </c>
      <c r="L1966" s="385"/>
      <c r="M1966" s="383">
        <v>18</v>
      </c>
      <c r="N1966" s="383" t="s">
        <v>11</v>
      </c>
      <c r="O1966" s="385"/>
      <c r="P1966" s="385"/>
      <c r="Q1966" s="386" t="s">
        <v>11</v>
      </c>
      <c r="R1966" s="383"/>
      <c r="S1966" s="383">
        <v>43</v>
      </c>
      <c r="T1966" s="386" t="s">
        <v>11</v>
      </c>
      <c r="U1966" s="386"/>
      <c r="V1966" s="386">
        <v>42</v>
      </c>
      <c r="W1966" s="386" t="s">
        <v>11</v>
      </c>
      <c r="X1966" s="383"/>
      <c r="Y1966" s="383">
        <v>43</v>
      </c>
      <c r="Z1966" s="386" t="s">
        <v>11</v>
      </c>
      <c r="AA1966" s="386"/>
      <c r="AB1966" s="386">
        <v>42</v>
      </c>
      <c r="AC1966" s="386" t="s">
        <v>11</v>
      </c>
      <c r="AD1966" s="383" t="s">
        <v>33</v>
      </c>
      <c r="AE1966" s="383" t="s">
        <v>36</v>
      </c>
      <c r="AF1966" s="383">
        <v>92</v>
      </c>
      <c r="AG1966" s="383" t="s">
        <v>222</v>
      </c>
      <c r="AH1966" s="383" t="s">
        <v>36</v>
      </c>
      <c r="AI1966" s="383" t="s">
        <v>34</v>
      </c>
      <c r="AJ1966" s="383" t="s">
        <v>3554</v>
      </c>
      <c r="AK1966" s="384" t="str">
        <f t="shared" si="61"/>
        <v>NA</v>
      </c>
      <c r="AL1966" s="384" t="str">
        <f t="shared" si="62"/>
        <v>NA</v>
      </c>
    </row>
    <row r="1967" spans="1:38" x14ac:dyDescent="0.25">
      <c r="A1967" s="381" t="s">
        <v>3224</v>
      </c>
      <c r="B1967" s="382" t="s">
        <v>552</v>
      </c>
      <c r="C1967" s="382" t="s">
        <v>30</v>
      </c>
      <c r="D1967" s="382" t="s">
        <v>553</v>
      </c>
      <c r="E1967" s="382" t="s">
        <v>837</v>
      </c>
      <c r="F1967" s="383">
        <v>100</v>
      </c>
      <c r="G1967" s="383">
        <v>41</v>
      </c>
      <c r="H1967" s="383" t="s">
        <v>835</v>
      </c>
      <c r="I1967" s="383">
        <v>100</v>
      </c>
      <c r="J1967" s="383">
        <v>41</v>
      </c>
      <c r="K1967" s="383" t="s">
        <v>835</v>
      </c>
      <c r="L1967" s="385"/>
      <c r="M1967" s="383">
        <v>12</v>
      </c>
      <c r="N1967" s="383" t="s">
        <v>11</v>
      </c>
      <c r="O1967" s="385"/>
      <c r="P1967" s="385"/>
      <c r="Q1967" s="386" t="s">
        <v>11</v>
      </c>
      <c r="R1967" s="383"/>
      <c r="S1967" s="383">
        <v>35</v>
      </c>
      <c r="T1967" s="386" t="s">
        <v>11</v>
      </c>
      <c r="U1967" s="386"/>
      <c r="V1967" s="386">
        <v>35</v>
      </c>
      <c r="W1967" s="386" t="s">
        <v>11</v>
      </c>
      <c r="X1967" s="383"/>
      <c r="Y1967" s="383">
        <v>35</v>
      </c>
      <c r="Z1967" s="386" t="s">
        <v>11</v>
      </c>
      <c r="AA1967" s="386"/>
      <c r="AB1967" s="386">
        <v>35</v>
      </c>
      <c r="AC1967" s="386" t="s">
        <v>11</v>
      </c>
      <c r="AD1967" s="383" t="s">
        <v>46</v>
      </c>
      <c r="AE1967" s="383" t="s">
        <v>36</v>
      </c>
      <c r="AF1967" s="383">
        <v>77</v>
      </c>
      <c r="AG1967" s="383" t="s">
        <v>222</v>
      </c>
      <c r="AH1967" s="383" t="s">
        <v>34</v>
      </c>
      <c r="AI1967" s="383" t="s">
        <v>36</v>
      </c>
      <c r="AJ1967" s="383" t="s">
        <v>3554</v>
      </c>
      <c r="AK1967" s="384" t="str">
        <f t="shared" si="61"/>
        <v>NA</v>
      </c>
      <c r="AL1967" s="384" t="str">
        <f t="shared" si="62"/>
        <v>NA</v>
      </c>
    </row>
    <row r="1968" spans="1:38" x14ac:dyDescent="0.25">
      <c r="A1968" s="381" t="s">
        <v>3224</v>
      </c>
      <c r="B1968" s="382" t="s">
        <v>554</v>
      </c>
      <c r="C1968" s="382" t="s">
        <v>30</v>
      </c>
      <c r="D1968" s="382" t="s">
        <v>555</v>
      </c>
      <c r="E1968" s="382" t="s">
        <v>837</v>
      </c>
      <c r="F1968" s="383">
        <v>100</v>
      </c>
      <c r="G1968" s="383">
        <v>33</v>
      </c>
      <c r="H1968" s="383" t="s">
        <v>835</v>
      </c>
      <c r="I1968" s="383">
        <v>100</v>
      </c>
      <c r="J1968" s="383">
        <v>33</v>
      </c>
      <c r="K1968" s="383" t="s">
        <v>835</v>
      </c>
      <c r="L1968" s="385"/>
      <c r="M1968" s="383">
        <v>8</v>
      </c>
      <c r="N1968" s="383" t="s">
        <v>11</v>
      </c>
      <c r="O1968" s="385"/>
      <c r="P1968" s="385"/>
      <c r="Q1968" s="386" t="s">
        <v>11</v>
      </c>
      <c r="R1968" s="383"/>
      <c r="S1968" s="383">
        <v>23</v>
      </c>
      <c r="T1968" s="386" t="s">
        <v>11</v>
      </c>
      <c r="U1968" s="386"/>
      <c r="V1968" s="386">
        <v>22</v>
      </c>
      <c r="W1968" s="386" t="s">
        <v>11</v>
      </c>
      <c r="X1968" s="383"/>
      <c r="Y1968" s="383">
        <v>23</v>
      </c>
      <c r="Z1968" s="386" t="s">
        <v>11</v>
      </c>
      <c r="AA1968" s="386"/>
      <c r="AB1968" s="386">
        <v>22</v>
      </c>
      <c r="AC1968" s="386" t="s">
        <v>11</v>
      </c>
      <c r="AD1968" s="383" t="s">
        <v>104</v>
      </c>
      <c r="AE1968" s="383" t="s">
        <v>36</v>
      </c>
      <c r="AF1968" s="383">
        <v>85</v>
      </c>
      <c r="AG1968" s="383" t="s">
        <v>222</v>
      </c>
      <c r="AH1968" s="383" t="s">
        <v>34</v>
      </c>
      <c r="AI1968" s="383" t="s">
        <v>34</v>
      </c>
      <c r="AJ1968" s="383" t="s">
        <v>3554</v>
      </c>
      <c r="AK1968" s="384" t="str">
        <f t="shared" si="61"/>
        <v>NA</v>
      </c>
      <c r="AL1968" s="384" t="str">
        <f t="shared" si="62"/>
        <v>NA</v>
      </c>
    </row>
    <row r="1969" spans="1:38" x14ac:dyDescent="0.25">
      <c r="A1969" s="381" t="s">
        <v>3224</v>
      </c>
      <c r="B1969" s="382" t="s">
        <v>556</v>
      </c>
      <c r="C1969" s="382" t="s">
        <v>30</v>
      </c>
      <c r="D1969" s="382" t="s">
        <v>557</v>
      </c>
      <c r="E1969" s="382" t="s">
        <v>837</v>
      </c>
      <c r="F1969" s="383"/>
      <c r="G1969" s="383">
        <v>5</v>
      </c>
      <c r="H1969" s="383" t="s">
        <v>11</v>
      </c>
      <c r="I1969" s="383"/>
      <c r="J1969" s="383">
        <v>5</v>
      </c>
      <c r="K1969" s="383" t="s">
        <v>11</v>
      </c>
      <c r="L1969" s="385"/>
      <c r="M1969" s="383">
        <v>2</v>
      </c>
      <c r="N1969" s="383" t="s">
        <v>11</v>
      </c>
      <c r="O1969" s="385"/>
      <c r="P1969" s="385">
        <v>2</v>
      </c>
      <c r="Q1969" s="386" t="s">
        <v>11</v>
      </c>
      <c r="R1969" s="383"/>
      <c r="S1969" s="383">
        <v>5</v>
      </c>
      <c r="T1969" s="386" t="s">
        <v>11</v>
      </c>
      <c r="U1969" s="386"/>
      <c r="V1969" s="386">
        <v>5</v>
      </c>
      <c r="W1969" s="386" t="s">
        <v>11</v>
      </c>
      <c r="X1969" s="383"/>
      <c r="Y1969" s="383">
        <v>5</v>
      </c>
      <c r="Z1969" s="386" t="s">
        <v>11</v>
      </c>
      <c r="AA1969" s="386"/>
      <c r="AB1969" s="386">
        <v>5</v>
      </c>
      <c r="AC1969" s="386" t="s">
        <v>11</v>
      </c>
      <c r="AD1969" s="383"/>
      <c r="AE1969" s="383" t="s">
        <v>36</v>
      </c>
      <c r="AF1969" s="383">
        <v>97</v>
      </c>
      <c r="AG1969" s="383" t="s">
        <v>40</v>
      </c>
      <c r="AH1969" s="383" t="s">
        <v>36</v>
      </c>
      <c r="AI1969" s="383" t="s">
        <v>34</v>
      </c>
      <c r="AJ1969" s="383" t="s">
        <v>3554</v>
      </c>
      <c r="AK1969" s="384" t="str">
        <f t="shared" si="61"/>
        <v>NA</v>
      </c>
      <c r="AL1969" s="384" t="str">
        <f t="shared" si="62"/>
        <v>NA</v>
      </c>
    </row>
    <row r="1970" spans="1:38" x14ac:dyDescent="0.25">
      <c r="A1970" s="381" t="s">
        <v>3224</v>
      </c>
      <c r="B1970" s="382" t="s">
        <v>558</v>
      </c>
      <c r="C1970" s="382" t="s">
        <v>30</v>
      </c>
      <c r="D1970" s="382" t="s">
        <v>559</v>
      </c>
      <c r="E1970" s="382" t="s">
        <v>837</v>
      </c>
      <c r="F1970" s="383">
        <v>100</v>
      </c>
      <c r="G1970" s="383">
        <v>154</v>
      </c>
      <c r="H1970" s="383" t="s">
        <v>835</v>
      </c>
      <c r="I1970" s="383">
        <v>100</v>
      </c>
      <c r="J1970" s="383">
        <v>154</v>
      </c>
      <c r="K1970" s="383" t="s">
        <v>835</v>
      </c>
      <c r="L1970" s="385">
        <v>85</v>
      </c>
      <c r="M1970" s="383">
        <v>47</v>
      </c>
      <c r="N1970" s="383" t="s">
        <v>835</v>
      </c>
      <c r="O1970" s="385"/>
      <c r="P1970" s="385"/>
      <c r="Q1970" s="386" t="s">
        <v>11</v>
      </c>
      <c r="R1970" s="383">
        <v>34</v>
      </c>
      <c r="S1970" s="383">
        <v>125</v>
      </c>
      <c r="T1970" s="386" t="s">
        <v>36</v>
      </c>
      <c r="U1970" s="386">
        <v>41</v>
      </c>
      <c r="V1970" s="386">
        <v>123</v>
      </c>
      <c r="W1970" s="386" t="s">
        <v>834</v>
      </c>
      <c r="X1970" s="383">
        <v>32</v>
      </c>
      <c r="Y1970" s="383">
        <v>122</v>
      </c>
      <c r="Z1970" s="386" t="s">
        <v>36</v>
      </c>
      <c r="AA1970" s="386">
        <v>42</v>
      </c>
      <c r="AB1970" s="386">
        <v>120</v>
      </c>
      <c r="AC1970" s="386" t="s">
        <v>834</v>
      </c>
      <c r="AD1970" s="383" t="s">
        <v>57</v>
      </c>
      <c r="AE1970" s="383" t="s">
        <v>36</v>
      </c>
      <c r="AF1970" s="383">
        <v>74</v>
      </c>
      <c r="AG1970" s="383" t="s">
        <v>222</v>
      </c>
      <c r="AH1970" s="383" t="s">
        <v>34</v>
      </c>
      <c r="AI1970" s="383" t="s">
        <v>36</v>
      </c>
      <c r="AJ1970" s="383" t="s">
        <v>3554</v>
      </c>
      <c r="AK1970" s="384" t="str">
        <f t="shared" si="61"/>
        <v>NO</v>
      </c>
      <c r="AL1970" s="384" t="str">
        <f t="shared" si="62"/>
        <v>NO</v>
      </c>
    </row>
    <row r="1971" spans="1:38" x14ac:dyDescent="0.25">
      <c r="A1971" s="381" t="s">
        <v>3224</v>
      </c>
      <c r="B1971" s="382" t="s">
        <v>560</v>
      </c>
      <c r="C1971" s="382" t="s">
        <v>30</v>
      </c>
      <c r="D1971" s="382" t="s">
        <v>561</v>
      </c>
      <c r="E1971" s="382" t="s">
        <v>837</v>
      </c>
      <c r="F1971" s="383"/>
      <c r="G1971" s="383">
        <v>0</v>
      </c>
      <c r="H1971" s="383" t="s">
        <v>11</v>
      </c>
      <c r="I1971" s="383"/>
      <c r="J1971" s="383">
        <v>0</v>
      </c>
      <c r="K1971" s="383" t="s">
        <v>11</v>
      </c>
      <c r="L1971" s="385"/>
      <c r="M1971" s="383">
        <v>0</v>
      </c>
      <c r="N1971" s="383" t="s">
        <v>11</v>
      </c>
      <c r="O1971" s="385"/>
      <c r="P1971" s="385"/>
      <c r="Q1971" s="386" t="s">
        <v>11</v>
      </c>
      <c r="R1971" s="383"/>
      <c r="S1971" s="383">
        <v>0</v>
      </c>
      <c r="T1971" s="386" t="s">
        <v>11</v>
      </c>
      <c r="U1971" s="386"/>
      <c r="V1971" s="386">
        <v>0</v>
      </c>
      <c r="W1971" s="386" t="s">
        <v>11</v>
      </c>
      <c r="X1971" s="383"/>
      <c r="Y1971" s="383">
        <v>0</v>
      </c>
      <c r="Z1971" s="386" t="s">
        <v>11</v>
      </c>
      <c r="AA1971" s="386"/>
      <c r="AB1971" s="386">
        <v>0</v>
      </c>
      <c r="AC1971" s="386" t="s">
        <v>11</v>
      </c>
      <c r="AD1971" s="383" t="s">
        <v>104</v>
      </c>
      <c r="AE1971" s="383" t="s">
        <v>36</v>
      </c>
      <c r="AF1971" s="383">
        <v>87</v>
      </c>
      <c r="AG1971" s="383" t="s">
        <v>222</v>
      </c>
      <c r="AH1971" s="383" t="s">
        <v>36</v>
      </c>
      <c r="AI1971" s="383" t="s">
        <v>34</v>
      </c>
      <c r="AJ1971" s="383" t="s">
        <v>3554</v>
      </c>
      <c r="AK1971" s="384" t="str">
        <f t="shared" si="61"/>
        <v>NA</v>
      </c>
      <c r="AL1971" s="384" t="str">
        <f t="shared" si="62"/>
        <v>NA</v>
      </c>
    </row>
    <row r="1972" spans="1:38" x14ac:dyDescent="0.25">
      <c r="A1972" s="381" t="s">
        <v>3224</v>
      </c>
      <c r="B1972" s="382" t="s">
        <v>866</v>
      </c>
      <c r="C1972" s="382" t="s">
        <v>30</v>
      </c>
      <c r="D1972" s="382" t="s">
        <v>2247</v>
      </c>
      <c r="E1972" s="382" t="s">
        <v>837</v>
      </c>
      <c r="F1972" s="383">
        <v>100</v>
      </c>
      <c r="G1972" s="383">
        <v>46</v>
      </c>
      <c r="H1972" s="383" t="s">
        <v>835</v>
      </c>
      <c r="I1972" s="383">
        <v>98</v>
      </c>
      <c r="J1972" s="383">
        <v>45</v>
      </c>
      <c r="K1972" s="383" t="s">
        <v>835</v>
      </c>
      <c r="L1972" s="385"/>
      <c r="M1972" s="383">
        <v>15</v>
      </c>
      <c r="N1972" s="383" t="s">
        <v>11</v>
      </c>
      <c r="O1972" s="385"/>
      <c r="P1972" s="385"/>
      <c r="Q1972" s="386" t="s">
        <v>11</v>
      </c>
      <c r="R1972" s="383">
        <v>39</v>
      </c>
      <c r="S1972" s="383">
        <v>31</v>
      </c>
      <c r="T1972" s="386" t="s">
        <v>36</v>
      </c>
      <c r="U1972" s="386"/>
      <c r="V1972" s="386">
        <v>27</v>
      </c>
      <c r="W1972" s="386" t="s">
        <v>11</v>
      </c>
      <c r="X1972" s="383">
        <v>58</v>
      </c>
      <c r="Y1972" s="383">
        <v>31</v>
      </c>
      <c r="Z1972" s="386" t="s">
        <v>36</v>
      </c>
      <c r="AA1972" s="386"/>
      <c r="AB1972" s="386">
        <v>27</v>
      </c>
      <c r="AC1972" s="386" t="s">
        <v>11</v>
      </c>
      <c r="AD1972" s="383" t="s">
        <v>33</v>
      </c>
      <c r="AE1972" s="383" t="s">
        <v>36</v>
      </c>
      <c r="AF1972" s="383">
        <v>87</v>
      </c>
      <c r="AG1972" s="383" t="s">
        <v>222</v>
      </c>
      <c r="AH1972" s="383" t="s">
        <v>34</v>
      </c>
      <c r="AI1972" s="383" t="s">
        <v>34</v>
      </c>
      <c r="AJ1972" s="383" t="s">
        <v>3554</v>
      </c>
      <c r="AK1972" s="384" t="str">
        <f t="shared" si="61"/>
        <v>NO</v>
      </c>
      <c r="AL1972" s="384" t="str">
        <f t="shared" si="62"/>
        <v>NO</v>
      </c>
    </row>
    <row r="1973" spans="1:38" x14ac:dyDescent="0.25">
      <c r="A1973" s="381" t="s">
        <v>3224</v>
      </c>
      <c r="B1973" s="382" t="s">
        <v>563</v>
      </c>
      <c r="C1973" s="382" t="s">
        <v>30</v>
      </c>
      <c r="D1973" s="382" t="s">
        <v>564</v>
      </c>
      <c r="E1973" s="382" t="s">
        <v>837</v>
      </c>
      <c r="F1973" s="383"/>
      <c r="G1973" s="383">
        <v>23</v>
      </c>
      <c r="H1973" s="383" t="s">
        <v>11</v>
      </c>
      <c r="I1973" s="383"/>
      <c r="J1973" s="383">
        <v>23</v>
      </c>
      <c r="K1973" s="383" t="s">
        <v>11</v>
      </c>
      <c r="L1973" s="385"/>
      <c r="M1973" s="383">
        <v>1</v>
      </c>
      <c r="N1973" s="383" t="s">
        <v>11</v>
      </c>
      <c r="O1973" s="385"/>
      <c r="P1973" s="385"/>
      <c r="Q1973" s="386" t="s">
        <v>11</v>
      </c>
      <c r="R1973" s="383"/>
      <c r="S1973" s="383">
        <v>21</v>
      </c>
      <c r="T1973" s="386" t="s">
        <v>11</v>
      </c>
      <c r="U1973" s="386"/>
      <c r="V1973" s="386">
        <v>20</v>
      </c>
      <c r="W1973" s="386" t="s">
        <v>11</v>
      </c>
      <c r="X1973" s="383"/>
      <c r="Y1973" s="383">
        <v>21</v>
      </c>
      <c r="Z1973" s="386" t="s">
        <v>11</v>
      </c>
      <c r="AA1973" s="386"/>
      <c r="AB1973" s="386">
        <v>20</v>
      </c>
      <c r="AC1973" s="386" t="s">
        <v>11</v>
      </c>
      <c r="AD1973" s="383" t="s">
        <v>33</v>
      </c>
      <c r="AE1973" s="383" t="s">
        <v>36</v>
      </c>
      <c r="AF1973" s="383">
        <v>85</v>
      </c>
      <c r="AG1973" s="383" t="s">
        <v>222</v>
      </c>
      <c r="AH1973" s="383" t="s">
        <v>34</v>
      </c>
      <c r="AI1973" s="383" t="s">
        <v>34</v>
      </c>
      <c r="AJ1973" s="383" t="s">
        <v>3554</v>
      </c>
      <c r="AK1973" s="384" t="str">
        <f t="shared" si="61"/>
        <v>NA</v>
      </c>
      <c r="AL1973" s="384" t="str">
        <f t="shared" si="62"/>
        <v>NA</v>
      </c>
    </row>
    <row r="1974" spans="1:38" x14ac:dyDescent="0.25">
      <c r="A1974" s="381" t="s">
        <v>3224</v>
      </c>
      <c r="B1974" s="382" t="s">
        <v>565</v>
      </c>
      <c r="C1974" s="382" t="s">
        <v>30</v>
      </c>
      <c r="D1974" s="382" t="s">
        <v>566</v>
      </c>
      <c r="E1974" s="382" t="s">
        <v>837</v>
      </c>
      <c r="F1974" s="383"/>
      <c r="G1974" s="383">
        <v>20</v>
      </c>
      <c r="H1974" s="383" t="s">
        <v>11</v>
      </c>
      <c r="I1974" s="383"/>
      <c r="J1974" s="383">
        <v>20</v>
      </c>
      <c r="K1974" s="383" t="s">
        <v>11</v>
      </c>
      <c r="L1974" s="385"/>
      <c r="M1974" s="383">
        <v>4</v>
      </c>
      <c r="N1974" s="383" t="s">
        <v>11</v>
      </c>
      <c r="O1974" s="385"/>
      <c r="P1974" s="385"/>
      <c r="Q1974" s="386" t="s">
        <v>11</v>
      </c>
      <c r="R1974" s="383"/>
      <c r="S1974" s="383">
        <v>17</v>
      </c>
      <c r="T1974" s="386" t="s">
        <v>11</v>
      </c>
      <c r="U1974" s="386"/>
      <c r="V1974" s="386">
        <v>17</v>
      </c>
      <c r="W1974" s="386" t="s">
        <v>11</v>
      </c>
      <c r="X1974" s="383"/>
      <c r="Y1974" s="383">
        <v>17</v>
      </c>
      <c r="Z1974" s="386" t="s">
        <v>11</v>
      </c>
      <c r="AA1974" s="386"/>
      <c r="AB1974" s="386">
        <v>17</v>
      </c>
      <c r="AC1974" s="386" t="s">
        <v>11</v>
      </c>
      <c r="AD1974" s="383" t="s">
        <v>57</v>
      </c>
      <c r="AE1974" s="383" t="s">
        <v>36</v>
      </c>
      <c r="AF1974" s="383">
        <v>85</v>
      </c>
      <c r="AG1974" s="383" t="s">
        <v>222</v>
      </c>
      <c r="AH1974" s="383" t="s">
        <v>34</v>
      </c>
      <c r="AI1974" s="383" t="s">
        <v>34</v>
      </c>
      <c r="AJ1974" s="383" t="s">
        <v>3554</v>
      </c>
      <c r="AK1974" s="384" t="str">
        <f t="shared" si="61"/>
        <v>NA</v>
      </c>
      <c r="AL1974" s="384" t="str">
        <f t="shared" si="62"/>
        <v>NA</v>
      </c>
    </row>
    <row r="1975" spans="1:38" x14ac:dyDescent="0.25">
      <c r="A1975" s="381" t="s">
        <v>3224</v>
      </c>
      <c r="B1975" s="382" t="s">
        <v>567</v>
      </c>
      <c r="C1975" s="382" t="s">
        <v>30</v>
      </c>
      <c r="D1975" s="382" t="s">
        <v>568</v>
      </c>
      <c r="E1975" s="382" t="s">
        <v>837</v>
      </c>
      <c r="F1975" s="383"/>
      <c r="G1975" s="383">
        <v>3</v>
      </c>
      <c r="H1975" s="383" t="s">
        <v>11</v>
      </c>
      <c r="I1975" s="383"/>
      <c r="J1975" s="383">
        <v>3</v>
      </c>
      <c r="K1975" s="383" t="s">
        <v>11</v>
      </c>
      <c r="L1975" s="385"/>
      <c r="M1975" s="383">
        <v>1</v>
      </c>
      <c r="N1975" s="383" t="s">
        <v>11</v>
      </c>
      <c r="O1975" s="385"/>
      <c r="P1975" s="385"/>
      <c r="Q1975" s="386" t="s">
        <v>11</v>
      </c>
      <c r="R1975" s="383"/>
      <c r="S1975" s="383">
        <v>3</v>
      </c>
      <c r="T1975" s="386" t="s">
        <v>11</v>
      </c>
      <c r="U1975" s="386"/>
      <c r="V1975" s="386">
        <v>3</v>
      </c>
      <c r="W1975" s="386" t="s">
        <v>11</v>
      </c>
      <c r="X1975" s="383"/>
      <c r="Y1975" s="383">
        <v>3</v>
      </c>
      <c r="Z1975" s="386" t="s">
        <v>11</v>
      </c>
      <c r="AA1975" s="386"/>
      <c r="AB1975" s="386">
        <v>3</v>
      </c>
      <c r="AC1975" s="386" t="s">
        <v>11</v>
      </c>
      <c r="AD1975" s="383" t="s">
        <v>57</v>
      </c>
      <c r="AE1975" s="383" t="s">
        <v>36</v>
      </c>
      <c r="AF1975" s="383">
        <v>85</v>
      </c>
      <c r="AG1975" s="383" t="s">
        <v>222</v>
      </c>
      <c r="AH1975" s="383" t="s">
        <v>36</v>
      </c>
      <c r="AI1975" s="383" t="s">
        <v>34</v>
      </c>
      <c r="AJ1975" s="383" t="s">
        <v>3554</v>
      </c>
      <c r="AK1975" s="384" t="str">
        <f t="shared" si="61"/>
        <v>NA</v>
      </c>
      <c r="AL1975" s="384" t="str">
        <f t="shared" si="62"/>
        <v>NA</v>
      </c>
    </row>
    <row r="1976" spans="1:38" x14ac:dyDescent="0.25">
      <c r="A1976" s="381" t="s">
        <v>3224</v>
      </c>
      <c r="B1976" s="382" t="s">
        <v>569</v>
      </c>
      <c r="C1976" s="382" t="s">
        <v>30</v>
      </c>
      <c r="D1976" s="382" t="s">
        <v>570</v>
      </c>
      <c r="E1976" s="382" t="s">
        <v>837</v>
      </c>
      <c r="F1976" s="383"/>
      <c r="G1976" s="383">
        <v>25</v>
      </c>
      <c r="H1976" s="383" t="s">
        <v>11</v>
      </c>
      <c r="I1976" s="383"/>
      <c r="J1976" s="383">
        <v>25</v>
      </c>
      <c r="K1976" s="383" t="s">
        <v>11</v>
      </c>
      <c r="L1976" s="385"/>
      <c r="M1976" s="383">
        <v>10</v>
      </c>
      <c r="N1976" s="383" t="s">
        <v>11</v>
      </c>
      <c r="O1976" s="385"/>
      <c r="P1976" s="385"/>
      <c r="Q1976" s="386" t="s">
        <v>11</v>
      </c>
      <c r="R1976" s="383"/>
      <c r="S1976" s="383">
        <v>15</v>
      </c>
      <c r="T1976" s="386" t="s">
        <v>11</v>
      </c>
      <c r="U1976" s="386"/>
      <c r="V1976" s="386">
        <v>15</v>
      </c>
      <c r="W1976" s="386" t="s">
        <v>11</v>
      </c>
      <c r="X1976" s="383"/>
      <c r="Y1976" s="383">
        <v>15</v>
      </c>
      <c r="Z1976" s="386" t="s">
        <v>11</v>
      </c>
      <c r="AA1976" s="386"/>
      <c r="AB1976" s="386">
        <v>15</v>
      </c>
      <c r="AC1976" s="386" t="s">
        <v>11</v>
      </c>
      <c r="AD1976" s="383" t="s">
        <v>46</v>
      </c>
      <c r="AE1976" s="383" t="s">
        <v>36</v>
      </c>
      <c r="AF1976" s="383">
        <v>82</v>
      </c>
      <c r="AG1976" s="383" t="s">
        <v>222</v>
      </c>
      <c r="AH1976" s="383" t="s">
        <v>34</v>
      </c>
      <c r="AI1976" s="383" t="s">
        <v>36</v>
      </c>
      <c r="AJ1976" s="383" t="s">
        <v>3554</v>
      </c>
      <c r="AK1976" s="384" t="str">
        <f t="shared" si="61"/>
        <v>NA</v>
      </c>
      <c r="AL1976" s="384" t="str">
        <f t="shared" si="62"/>
        <v>NA</v>
      </c>
    </row>
    <row r="1977" spans="1:38" x14ac:dyDescent="0.25">
      <c r="A1977" s="381" t="s">
        <v>3224</v>
      </c>
      <c r="B1977" s="382" t="s">
        <v>571</v>
      </c>
      <c r="C1977" s="382" t="s">
        <v>30</v>
      </c>
      <c r="D1977" s="382" t="s">
        <v>572</v>
      </c>
      <c r="E1977" s="382" t="s">
        <v>837</v>
      </c>
      <c r="F1977" s="383">
        <v>99</v>
      </c>
      <c r="G1977" s="383">
        <v>152</v>
      </c>
      <c r="H1977" s="383" t="s">
        <v>835</v>
      </c>
      <c r="I1977" s="383">
        <v>99</v>
      </c>
      <c r="J1977" s="383">
        <v>152</v>
      </c>
      <c r="K1977" s="383" t="s">
        <v>835</v>
      </c>
      <c r="L1977" s="385"/>
      <c r="M1977" s="383">
        <v>43</v>
      </c>
      <c r="N1977" s="383" t="s">
        <v>11</v>
      </c>
      <c r="O1977" s="385"/>
      <c r="P1977" s="385"/>
      <c r="Q1977" s="386" t="s">
        <v>11</v>
      </c>
      <c r="R1977" s="383">
        <v>46</v>
      </c>
      <c r="S1977" s="383">
        <v>114</v>
      </c>
      <c r="T1977" s="386" t="s">
        <v>36</v>
      </c>
      <c r="U1977" s="386">
        <v>59</v>
      </c>
      <c r="V1977" s="386">
        <v>113</v>
      </c>
      <c r="W1977" s="386" t="s">
        <v>834</v>
      </c>
      <c r="X1977" s="383">
        <v>54</v>
      </c>
      <c r="Y1977" s="383">
        <v>114</v>
      </c>
      <c r="Z1977" s="386" t="s">
        <v>36</v>
      </c>
      <c r="AA1977" s="386">
        <v>67</v>
      </c>
      <c r="AB1977" s="386">
        <v>113</v>
      </c>
      <c r="AC1977" s="386" t="s">
        <v>834</v>
      </c>
      <c r="AD1977" s="383" t="s">
        <v>33</v>
      </c>
      <c r="AE1977" s="383" t="s">
        <v>36</v>
      </c>
      <c r="AF1977" s="383">
        <v>74</v>
      </c>
      <c r="AG1977" s="383" t="s">
        <v>222</v>
      </c>
      <c r="AH1977" s="383" t="s">
        <v>34</v>
      </c>
      <c r="AI1977" s="383" t="s">
        <v>36</v>
      </c>
      <c r="AJ1977" s="383" t="s">
        <v>3554</v>
      </c>
      <c r="AK1977" s="384" t="str">
        <f t="shared" si="61"/>
        <v>NO</v>
      </c>
      <c r="AL1977" s="384" t="str">
        <f t="shared" si="62"/>
        <v>NO</v>
      </c>
    </row>
    <row r="1978" spans="1:38" x14ac:dyDescent="0.25">
      <c r="A1978" s="381" t="s">
        <v>3224</v>
      </c>
      <c r="B1978" s="382" t="s">
        <v>867</v>
      </c>
      <c r="C1978" s="382" t="s">
        <v>30</v>
      </c>
      <c r="D1978" s="382" t="s">
        <v>2248</v>
      </c>
      <c r="E1978" s="382" t="s">
        <v>837</v>
      </c>
      <c r="F1978" s="383"/>
      <c r="G1978" s="383">
        <v>0</v>
      </c>
      <c r="H1978" s="383" t="s">
        <v>11</v>
      </c>
      <c r="I1978" s="383"/>
      <c r="J1978" s="383">
        <v>0</v>
      </c>
      <c r="K1978" s="383" t="s">
        <v>11</v>
      </c>
      <c r="L1978" s="385"/>
      <c r="M1978" s="383">
        <v>0</v>
      </c>
      <c r="N1978" s="383" t="s">
        <v>11</v>
      </c>
      <c r="O1978" s="385"/>
      <c r="P1978" s="385"/>
      <c r="Q1978" s="386" t="s">
        <v>11</v>
      </c>
      <c r="R1978" s="383"/>
      <c r="S1978" s="383">
        <v>0</v>
      </c>
      <c r="T1978" s="386" t="s">
        <v>11</v>
      </c>
      <c r="U1978" s="386"/>
      <c r="V1978" s="386">
        <v>0</v>
      </c>
      <c r="W1978" s="386" t="s">
        <v>11</v>
      </c>
      <c r="X1978" s="383"/>
      <c r="Y1978" s="383">
        <v>0</v>
      </c>
      <c r="Z1978" s="386" t="s">
        <v>11</v>
      </c>
      <c r="AA1978" s="386"/>
      <c r="AB1978" s="386">
        <v>0</v>
      </c>
      <c r="AC1978" s="386" t="s">
        <v>11</v>
      </c>
      <c r="AD1978" s="383" t="s">
        <v>33</v>
      </c>
      <c r="AE1978" s="383" t="s">
        <v>34</v>
      </c>
      <c r="AF1978" s="383">
        <v>100</v>
      </c>
      <c r="AG1978" s="383" t="s">
        <v>222</v>
      </c>
      <c r="AH1978" s="383" t="s">
        <v>36</v>
      </c>
      <c r="AI1978" s="383" t="s">
        <v>34</v>
      </c>
      <c r="AJ1978" s="383" t="s">
        <v>3554</v>
      </c>
      <c r="AK1978" s="384" t="str">
        <f t="shared" si="61"/>
        <v>NA</v>
      </c>
      <c r="AL1978" s="384" t="str">
        <f t="shared" si="62"/>
        <v>NA</v>
      </c>
    </row>
    <row r="1979" spans="1:38" x14ac:dyDescent="0.25">
      <c r="A1979" s="381" t="s">
        <v>3224</v>
      </c>
      <c r="B1979" s="382" t="s">
        <v>573</v>
      </c>
      <c r="C1979" s="382" t="s">
        <v>30</v>
      </c>
      <c r="D1979" s="382" t="s">
        <v>574</v>
      </c>
      <c r="E1979" s="382" t="s">
        <v>837</v>
      </c>
      <c r="F1979" s="383">
        <v>100</v>
      </c>
      <c r="G1979" s="383">
        <v>30</v>
      </c>
      <c r="H1979" s="383" t="s">
        <v>835</v>
      </c>
      <c r="I1979" s="383">
        <v>100</v>
      </c>
      <c r="J1979" s="383">
        <v>30</v>
      </c>
      <c r="K1979" s="383" t="s">
        <v>835</v>
      </c>
      <c r="L1979" s="385"/>
      <c r="M1979" s="383">
        <v>8</v>
      </c>
      <c r="N1979" s="383" t="s">
        <v>11</v>
      </c>
      <c r="O1979" s="385"/>
      <c r="P1979" s="385"/>
      <c r="Q1979" s="386" t="s">
        <v>11</v>
      </c>
      <c r="R1979" s="383"/>
      <c r="S1979" s="383">
        <v>23</v>
      </c>
      <c r="T1979" s="386" t="s">
        <v>11</v>
      </c>
      <c r="U1979" s="386"/>
      <c r="V1979" s="386">
        <v>20</v>
      </c>
      <c r="W1979" s="386" t="s">
        <v>11</v>
      </c>
      <c r="X1979" s="383"/>
      <c r="Y1979" s="383">
        <v>23</v>
      </c>
      <c r="Z1979" s="386" t="s">
        <v>11</v>
      </c>
      <c r="AA1979" s="386"/>
      <c r="AB1979" s="386">
        <v>21</v>
      </c>
      <c r="AC1979" s="386" t="s">
        <v>11</v>
      </c>
      <c r="AD1979" s="383" t="s">
        <v>33</v>
      </c>
      <c r="AE1979" s="383" t="s">
        <v>36</v>
      </c>
      <c r="AF1979" s="383">
        <v>97</v>
      </c>
      <c r="AG1979" s="383" t="s">
        <v>222</v>
      </c>
      <c r="AH1979" s="383" t="s">
        <v>34</v>
      </c>
      <c r="AI1979" s="383" t="s">
        <v>34</v>
      </c>
      <c r="AJ1979" s="383" t="s">
        <v>3554</v>
      </c>
      <c r="AK1979" s="384" t="str">
        <f t="shared" si="61"/>
        <v>NA</v>
      </c>
      <c r="AL1979" s="384" t="str">
        <f t="shared" si="62"/>
        <v>NA</v>
      </c>
    </row>
    <row r="1980" spans="1:38" x14ac:dyDescent="0.25">
      <c r="A1980" s="381" t="s">
        <v>3224</v>
      </c>
      <c r="B1980" s="382" t="s">
        <v>575</v>
      </c>
      <c r="C1980" s="382" t="s">
        <v>30</v>
      </c>
      <c r="D1980" s="382" t="s">
        <v>576</v>
      </c>
      <c r="E1980" s="382" t="s">
        <v>837</v>
      </c>
      <c r="F1980" s="383">
        <v>99</v>
      </c>
      <c r="G1980" s="383">
        <v>75</v>
      </c>
      <c r="H1980" s="383" t="s">
        <v>835</v>
      </c>
      <c r="I1980" s="383">
        <v>99</v>
      </c>
      <c r="J1980" s="383">
        <v>75</v>
      </c>
      <c r="K1980" s="383" t="s">
        <v>835</v>
      </c>
      <c r="L1980" s="385"/>
      <c r="M1980" s="383">
        <v>21</v>
      </c>
      <c r="N1980" s="383" t="s">
        <v>11</v>
      </c>
      <c r="O1980" s="385"/>
      <c r="P1980" s="385"/>
      <c r="Q1980" s="386" t="s">
        <v>11</v>
      </c>
      <c r="R1980" s="383"/>
      <c r="S1980" s="383">
        <v>54</v>
      </c>
      <c r="T1980" s="386" t="s">
        <v>11</v>
      </c>
      <c r="U1980" s="386"/>
      <c r="V1980" s="386">
        <v>54</v>
      </c>
      <c r="W1980" s="386" t="s">
        <v>11</v>
      </c>
      <c r="X1980" s="383"/>
      <c r="Y1980" s="383">
        <v>54</v>
      </c>
      <c r="Z1980" s="386" t="s">
        <v>11</v>
      </c>
      <c r="AA1980" s="386"/>
      <c r="AB1980" s="386">
        <v>54</v>
      </c>
      <c r="AC1980" s="386" t="s">
        <v>11</v>
      </c>
      <c r="AD1980" s="383" t="s">
        <v>46</v>
      </c>
      <c r="AE1980" s="383" t="s">
        <v>36</v>
      </c>
      <c r="AF1980" s="383">
        <v>72</v>
      </c>
      <c r="AG1980" s="383" t="s">
        <v>222</v>
      </c>
      <c r="AH1980" s="383" t="s">
        <v>34</v>
      </c>
      <c r="AI1980" s="383" t="s">
        <v>36</v>
      </c>
      <c r="AJ1980" s="383" t="s">
        <v>3554</v>
      </c>
      <c r="AK1980" s="384" t="str">
        <f t="shared" si="61"/>
        <v>NA</v>
      </c>
      <c r="AL1980" s="384" t="str">
        <f t="shared" si="62"/>
        <v>NA</v>
      </c>
    </row>
    <row r="1981" spans="1:38" x14ac:dyDescent="0.25">
      <c r="A1981" s="381" t="s">
        <v>3224</v>
      </c>
      <c r="B1981" s="382" t="s">
        <v>577</v>
      </c>
      <c r="C1981" s="382" t="s">
        <v>30</v>
      </c>
      <c r="D1981" s="382" t="s">
        <v>578</v>
      </c>
      <c r="E1981" s="382" t="s">
        <v>837</v>
      </c>
      <c r="F1981" s="383">
        <v>100</v>
      </c>
      <c r="G1981" s="383">
        <v>54</v>
      </c>
      <c r="H1981" s="383" t="s">
        <v>835</v>
      </c>
      <c r="I1981" s="383">
        <v>99</v>
      </c>
      <c r="J1981" s="383">
        <v>53</v>
      </c>
      <c r="K1981" s="383" t="s">
        <v>835</v>
      </c>
      <c r="L1981" s="385"/>
      <c r="M1981" s="383">
        <v>7</v>
      </c>
      <c r="N1981" s="383" t="s">
        <v>11</v>
      </c>
      <c r="O1981" s="385"/>
      <c r="P1981" s="385"/>
      <c r="Q1981" s="386" t="s">
        <v>11</v>
      </c>
      <c r="R1981" s="383"/>
      <c r="S1981" s="383">
        <v>44</v>
      </c>
      <c r="T1981" s="386" t="s">
        <v>11</v>
      </c>
      <c r="U1981" s="386"/>
      <c r="V1981" s="386">
        <v>42</v>
      </c>
      <c r="W1981" s="386" t="s">
        <v>11</v>
      </c>
      <c r="X1981" s="383"/>
      <c r="Y1981" s="383">
        <v>44</v>
      </c>
      <c r="Z1981" s="386" t="s">
        <v>11</v>
      </c>
      <c r="AA1981" s="386"/>
      <c r="AB1981" s="386">
        <v>42</v>
      </c>
      <c r="AC1981" s="386" t="s">
        <v>11</v>
      </c>
      <c r="AD1981" s="383" t="s">
        <v>57</v>
      </c>
      <c r="AE1981" s="383" t="s">
        <v>36</v>
      </c>
      <c r="AF1981" s="383">
        <v>82</v>
      </c>
      <c r="AG1981" s="383" t="s">
        <v>222</v>
      </c>
      <c r="AH1981" s="383" t="s">
        <v>34</v>
      </c>
      <c r="AI1981" s="383" t="s">
        <v>34</v>
      </c>
      <c r="AJ1981" s="383" t="s">
        <v>3554</v>
      </c>
      <c r="AK1981" s="384" t="str">
        <f t="shared" si="61"/>
        <v>NA</v>
      </c>
      <c r="AL1981" s="384" t="str">
        <f t="shared" si="62"/>
        <v>NA</v>
      </c>
    </row>
    <row r="1982" spans="1:38" x14ac:dyDescent="0.25">
      <c r="A1982" s="381" t="s">
        <v>3224</v>
      </c>
      <c r="B1982" s="382" t="s">
        <v>579</v>
      </c>
      <c r="C1982" s="382" t="s">
        <v>30</v>
      </c>
      <c r="D1982" s="382" t="s">
        <v>580</v>
      </c>
      <c r="E1982" s="382" t="s">
        <v>837</v>
      </c>
      <c r="F1982" s="383">
        <v>100</v>
      </c>
      <c r="G1982" s="383">
        <v>59</v>
      </c>
      <c r="H1982" s="383" t="s">
        <v>835</v>
      </c>
      <c r="I1982" s="383">
        <v>100</v>
      </c>
      <c r="J1982" s="383">
        <v>59</v>
      </c>
      <c r="K1982" s="383" t="s">
        <v>835</v>
      </c>
      <c r="L1982" s="385"/>
      <c r="M1982" s="383">
        <v>22</v>
      </c>
      <c r="N1982" s="383" t="s">
        <v>11</v>
      </c>
      <c r="O1982" s="385"/>
      <c r="P1982" s="385"/>
      <c r="Q1982" s="386" t="s">
        <v>11</v>
      </c>
      <c r="R1982" s="383"/>
      <c r="S1982" s="383">
        <v>48</v>
      </c>
      <c r="T1982" s="386" t="s">
        <v>11</v>
      </c>
      <c r="U1982" s="386"/>
      <c r="V1982" s="386">
        <v>47</v>
      </c>
      <c r="W1982" s="386" t="s">
        <v>11</v>
      </c>
      <c r="X1982" s="383"/>
      <c r="Y1982" s="383">
        <v>48</v>
      </c>
      <c r="Z1982" s="386" t="s">
        <v>11</v>
      </c>
      <c r="AA1982" s="386"/>
      <c r="AB1982" s="386">
        <v>47</v>
      </c>
      <c r="AC1982" s="386" t="s">
        <v>11</v>
      </c>
      <c r="AD1982" s="383" t="s">
        <v>33</v>
      </c>
      <c r="AE1982" s="383" t="s">
        <v>34</v>
      </c>
      <c r="AF1982" s="383">
        <v>100</v>
      </c>
      <c r="AG1982" s="383" t="s">
        <v>222</v>
      </c>
      <c r="AH1982" s="383" t="s">
        <v>36</v>
      </c>
      <c r="AI1982" s="383" t="s">
        <v>36</v>
      </c>
      <c r="AJ1982" s="383" t="s">
        <v>3554</v>
      </c>
      <c r="AK1982" s="384" t="str">
        <f t="shared" si="61"/>
        <v>NA</v>
      </c>
      <c r="AL1982" s="384" t="str">
        <f t="shared" si="62"/>
        <v>NA</v>
      </c>
    </row>
    <row r="1983" spans="1:38" x14ac:dyDescent="0.25">
      <c r="A1983" s="381" t="s">
        <v>3224</v>
      </c>
      <c r="B1983" s="382" t="s">
        <v>581</v>
      </c>
      <c r="C1983" s="382" t="s">
        <v>30</v>
      </c>
      <c r="D1983" s="382" t="s">
        <v>582</v>
      </c>
      <c r="E1983" s="382" t="s">
        <v>837</v>
      </c>
      <c r="F1983" s="383">
        <v>99</v>
      </c>
      <c r="G1983" s="383">
        <v>57</v>
      </c>
      <c r="H1983" s="383" t="s">
        <v>835</v>
      </c>
      <c r="I1983" s="383">
        <v>99</v>
      </c>
      <c r="J1983" s="383">
        <v>57</v>
      </c>
      <c r="K1983" s="383" t="s">
        <v>835</v>
      </c>
      <c r="L1983" s="385"/>
      <c r="M1983" s="383">
        <v>18</v>
      </c>
      <c r="N1983" s="383" t="s">
        <v>11</v>
      </c>
      <c r="O1983" s="385"/>
      <c r="P1983" s="385"/>
      <c r="Q1983" s="386" t="s">
        <v>11</v>
      </c>
      <c r="R1983" s="383"/>
      <c r="S1983" s="383">
        <v>38</v>
      </c>
      <c r="T1983" s="386" t="s">
        <v>11</v>
      </c>
      <c r="U1983" s="386"/>
      <c r="V1983" s="386">
        <v>36</v>
      </c>
      <c r="W1983" s="386" t="s">
        <v>11</v>
      </c>
      <c r="X1983" s="383"/>
      <c r="Y1983" s="383">
        <v>38</v>
      </c>
      <c r="Z1983" s="386" t="s">
        <v>11</v>
      </c>
      <c r="AA1983" s="386"/>
      <c r="AB1983" s="386">
        <v>36</v>
      </c>
      <c r="AC1983" s="386" t="s">
        <v>11</v>
      </c>
      <c r="AD1983" s="383" t="s">
        <v>57</v>
      </c>
      <c r="AE1983" s="383" t="s">
        <v>36</v>
      </c>
      <c r="AF1983" s="383">
        <v>74</v>
      </c>
      <c r="AG1983" s="383" t="s">
        <v>222</v>
      </c>
      <c r="AH1983" s="383" t="s">
        <v>34</v>
      </c>
      <c r="AI1983" s="383" t="s">
        <v>36</v>
      </c>
      <c r="AJ1983" s="383" t="s">
        <v>3554</v>
      </c>
      <c r="AK1983" s="384" t="str">
        <f t="shared" si="61"/>
        <v>NA</v>
      </c>
      <c r="AL1983" s="384" t="str">
        <f t="shared" si="62"/>
        <v>NA</v>
      </c>
    </row>
    <row r="1984" spans="1:38" x14ac:dyDescent="0.25">
      <c r="A1984" s="381" t="s">
        <v>3224</v>
      </c>
      <c r="B1984" s="382" t="s">
        <v>583</v>
      </c>
      <c r="C1984" s="382" t="s">
        <v>30</v>
      </c>
      <c r="D1984" s="382" t="s">
        <v>584</v>
      </c>
      <c r="E1984" s="382" t="s">
        <v>837</v>
      </c>
      <c r="F1984" s="383">
        <v>100</v>
      </c>
      <c r="G1984" s="383">
        <v>236</v>
      </c>
      <c r="H1984" s="383" t="s">
        <v>835</v>
      </c>
      <c r="I1984" s="383">
        <v>100</v>
      </c>
      <c r="J1984" s="383">
        <v>236</v>
      </c>
      <c r="K1984" s="383" t="s">
        <v>835</v>
      </c>
      <c r="L1984" s="385">
        <v>75</v>
      </c>
      <c r="M1984" s="383">
        <v>76</v>
      </c>
      <c r="N1984" s="383" t="s">
        <v>835</v>
      </c>
      <c r="O1984" s="385"/>
      <c r="P1984" s="385"/>
      <c r="Q1984" s="386" t="s">
        <v>11</v>
      </c>
      <c r="R1984" s="383">
        <v>18</v>
      </c>
      <c r="S1984" s="383">
        <v>158</v>
      </c>
      <c r="T1984" s="386" t="s">
        <v>36</v>
      </c>
      <c r="U1984" s="386">
        <v>37</v>
      </c>
      <c r="V1984" s="386">
        <v>156</v>
      </c>
      <c r="W1984" s="386" t="s">
        <v>834</v>
      </c>
      <c r="X1984" s="383">
        <v>22</v>
      </c>
      <c r="Y1984" s="383">
        <v>157</v>
      </c>
      <c r="Z1984" s="386" t="s">
        <v>36</v>
      </c>
      <c r="AA1984" s="386">
        <v>39</v>
      </c>
      <c r="AB1984" s="386">
        <v>155</v>
      </c>
      <c r="AC1984" s="386" t="s">
        <v>834</v>
      </c>
      <c r="AD1984" s="383" t="s">
        <v>57</v>
      </c>
      <c r="AE1984" s="383" t="s">
        <v>36</v>
      </c>
      <c r="AF1984" s="383">
        <v>72</v>
      </c>
      <c r="AG1984" s="383" t="s">
        <v>222</v>
      </c>
      <c r="AH1984" s="383" t="s">
        <v>34</v>
      </c>
      <c r="AI1984" s="383" t="s">
        <v>36</v>
      </c>
      <c r="AJ1984" s="383" t="s">
        <v>3554</v>
      </c>
      <c r="AK1984" s="384" t="str">
        <f t="shared" si="61"/>
        <v>NO</v>
      </c>
      <c r="AL1984" s="384" t="str">
        <f t="shared" si="62"/>
        <v>NO</v>
      </c>
    </row>
    <row r="1985" spans="1:40" x14ac:dyDescent="0.25">
      <c r="A1985" s="381" t="s">
        <v>3224</v>
      </c>
      <c r="B1985" s="382" t="s">
        <v>585</v>
      </c>
      <c r="C1985" s="382" t="s">
        <v>30</v>
      </c>
      <c r="D1985" s="382" t="s">
        <v>586</v>
      </c>
      <c r="E1985" s="382" t="s">
        <v>837</v>
      </c>
      <c r="F1985" s="383">
        <v>100</v>
      </c>
      <c r="G1985" s="383">
        <v>60</v>
      </c>
      <c r="H1985" s="383" t="s">
        <v>835</v>
      </c>
      <c r="I1985" s="383">
        <v>100</v>
      </c>
      <c r="J1985" s="383">
        <v>60</v>
      </c>
      <c r="K1985" s="383" t="s">
        <v>835</v>
      </c>
      <c r="L1985" s="385"/>
      <c r="M1985" s="383">
        <v>20</v>
      </c>
      <c r="N1985" s="383" t="s">
        <v>11</v>
      </c>
      <c r="O1985" s="385"/>
      <c r="P1985" s="385"/>
      <c r="Q1985" s="386" t="s">
        <v>11</v>
      </c>
      <c r="R1985" s="383"/>
      <c r="S1985" s="383">
        <v>44</v>
      </c>
      <c r="T1985" s="386" t="s">
        <v>11</v>
      </c>
      <c r="U1985" s="386"/>
      <c r="V1985" s="386">
        <v>41</v>
      </c>
      <c r="W1985" s="386" t="s">
        <v>11</v>
      </c>
      <c r="X1985" s="383"/>
      <c r="Y1985" s="383">
        <v>46</v>
      </c>
      <c r="Z1985" s="386" t="s">
        <v>11</v>
      </c>
      <c r="AA1985" s="386"/>
      <c r="AB1985" s="386">
        <v>43</v>
      </c>
      <c r="AC1985" s="386" t="s">
        <v>11</v>
      </c>
      <c r="AD1985" s="383" t="s">
        <v>57</v>
      </c>
      <c r="AE1985" s="383" t="s">
        <v>36</v>
      </c>
      <c r="AF1985" s="383">
        <v>74</v>
      </c>
      <c r="AG1985" s="383" t="s">
        <v>222</v>
      </c>
      <c r="AH1985" s="383" t="s">
        <v>34</v>
      </c>
      <c r="AI1985" s="383" t="s">
        <v>36</v>
      </c>
      <c r="AJ1985" s="383" t="s">
        <v>3554</v>
      </c>
      <c r="AK1985" s="384" t="str">
        <f t="shared" si="61"/>
        <v>NA</v>
      </c>
      <c r="AL1985" s="384" t="str">
        <f t="shared" si="62"/>
        <v>NA</v>
      </c>
    </row>
    <row r="1986" spans="1:40" x14ac:dyDescent="0.25">
      <c r="A1986" s="381" t="s">
        <v>3224</v>
      </c>
      <c r="B1986" s="382" t="s">
        <v>587</v>
      </c>
      <c r="C1986" s="382" t="s">
        <v>30</v>
      </c>
      <c r="D1986" s="382" t="s">
        <v>588</v>
      </c>
      <c r="E1986" s="382" t="s">
        <v>837</v>
      </c>
      <c r="F1986" s="383">
        <v>100</v>
      </c>
      <c r="G1986" s="383">
        <v>209</v>
      </c>
      <c r="H1986" s="383" t="s">
        <v>835</v>
      </c>
      <c r="I1986" s="383">
        <v>100</v>
      </c>
      <c r="J1986" s="383">
        <v>209</v>
      </c>
      <c r="K1986" s="383" t="s">
        <v>835</v>
      </c>
      <c r="L1986" s="385">
        <v>91</v>
      </c>
      <c r="M1986" s="383">
        <v>65</v>
      </c>
      <c r="N1986" s="383" t="s">
        <v>835</v>
      </c>
      <c r="O1986" s="385"/>
      <c r="P1986" s="385"/>
      <c r="Q1986" s="386" t="s">
        <v>11</v>
      </c>
      <c r="R1986" s="383">
        <v>38</v>
      </c>
      <c r="S1986" s="383">
        <v>147</v>
      </c>
      <c r="T1986" s="386" t="s">
        <v>36</v>
      </c>
      <c r="U1986" s="386">
        <v>56</v>
      </c>
      <c r="V1986" s="386">
        <v>139</v>
      </c>
      <c r="W1986" s="386" t="s">
        <v>834</v>
      </c>
      <c r="X1986" s="383">
        <v>52</v>
      </c>
      <c r="Y1986" s="383">
        <v>147</v>
      </c>
      <c r="Z1986" s="386" t="s">
        <v>34</v>
      </c>
      <c r="AA1986" s="386">
        <v>66</v>
      </c>
      <c r="AB1986" s="386">
        <v>140</v>
      </c>
      <c r="AC1986" s="386" t="s">
        <v>11</v>
      </c>
      <c r="AD1986" s="383" t="s">
        <v>33</v>
      </c>
      <c r="AE1986" s="383" t="s">
        <v>36</v>
      </c>
      <c r="AF1986" s="383">
        <v>82</v>
      </c>
      <c r="AG1986" s="383" t="s">
        <v>222</v>
      </c>
      <c r="AH1986" s="383" t="s">
        <v>34</v>
      </c>
      <c r="AI1986" s="383" t="s">
        <v>36</v>
      </c>
      <c r="AJ1986" s="383" t="s">
        <v>3554</v>
      </c>
      <c r="AK1986" s="384" t="str">
        <f t="shared" si="61"/>
        <v>NO</v>
      </c>
      <c r="AL1986" s="384" t="str">
        <f t="shared" si="62"/>
        <v>Yes-SH</v>
      </c>
    </row>
    <row r="1987" spans="1:40" x14ac:dyDescent="0.25">
      <c r="A1987" s="381" t="s">
        <v>3224</v>
      </c>
      <c r="B1987" s="382" t="s">
        <v>589</v>
      </c>
      <c r="C1987" s="382" t="s">
        <v>30</v>
      </c>
      <c r="D1987" s="382" t="s">
        <v>590</v>
      </c>
      <c r="E1987" s="382" t="s">
        <v>837</v>
      </c>
      <c r="F1987" s="383">
        <v>100</v>
      </c>
      <c r="G1987" s="383">
        <v>136</v>
      </c>
      <c r="H1987" s="383" t="s">
        <v>835</v>
      </c>
      <c r="I1987" s="383">
        <v>100</v>
      </c>
      <c r="J1987" s="383">
        <v>136</v>
      </c>
      <c r="K1987" s="383" t="s">
        <v>835</v>
      </c>
      <c r="L1987" s="385">
        <v>89</v>
      </c>
      <c r="M1987" s="383">
        <v>47</v>
      </c>
      <c r="N1987" s="383" t="s">
        <v>835</v>
      </c>
      <c r="O1987" s="385"/>
      <c r="P1987" s="385"/>
      <c r="Q1987" s="386" t="s">
        <v>11</v>
      </c>
      <c r="R1987" s="383">
        <v>33</v>
      </c>
      <c r="S1987" s="383">
        <v>116</v>
      </c>
      <c r="T1987" s="386" t="s">
        <v>36</v>
      </c>
      <c r="U1987" s="386">
        <v>48</v>
      </c>
      <c r="V1987" s="386">
        <v>114</v>
      </c>
      <c r="W1987" s="386" t="s">
        <v>834</v>
      </c>
      <c r="X1987" s="383">
        <v>37</v>
      </c>
      <c r="Y1987" s="383">
        <v>114</v>
      </c>
      <c r="Z1987" s="386" t="s">
        <v>36</v>
      </c>
      <c r="AA1987" s="386">
        <v>56</v>
      </c>
      <c r="AB1987" s="386">
        <v>112</v>
      </c>
      <c r="AC1987" s="386" t="s">
        <v>834</v>
      </c>
      <c r="AD1987" s="383" t="s">
        <v>104</v>
      </c>
      <c r="AE1987" s="383" t="s">
        <v>36</v>
      </c>
      <c r="AF1987" s="383">
        <v>74</v>
      </c>
      <c r="AG1987" s="383" t="s">
        <v>222</v>
      </c>
      <c r="AH1987" s="383" t="s">
        <v>34</v>
      </c>
      <c r="AI1987" s="383" t="s">
        <v>36</v>
      </c>
      <c r="AJ1987" s="383" t="s">
        <v>3554</v>
      </c>
      <c r="AK1987" s="384" t="str">
        <f t="shared" ref="AK1987:AK2050" si="63">IF(OR(T1987="NA",T1987="NO"),T1987,(IF(T1987="","NA",IF(OR(R1987&gt;78,AND(T1987="Yes",R1987="")),"Yes-AB",IF(W1987="NA","Yes-SH","Yes-GM")))))</f>
        <v>NO</v>
      </c>
      <c r="AL1987" s="384" t="str">
        <f t="shared" ref="AL1987:AL2050" si="64">IF(OR(Z1987="NA",Z1987="NO"),Z1987,(IF(Z1987="","NA",IF(OR(X1987&gt;79,AND(Z1987="Yes",X1987="")),"Yes-AB",IF(AC1987="NA","Yes-SH","Yes-GM")))))</f>
        <v>NO</v>
      </c>
    </row>
    <row r="1988" spans="1:40" x14ac:dyDescent="0.25">
      <c r="A1988" s="381" t="s">
        <v>3224</v>
      </c>
      <c r="B1988" s="382" t="s">
        <v>591</v>
      </c>
      <c r="C1988" s="382" t="s">
        <v>30</v>
      </c>
      <c r="D1988" s="382" t="s">
        <v>592</v>
      </c>
      <c r="E1988" s="382" t="s">
        <v>837</v>
      </c>
      <c r="F1988" s="383"/>
      <c r="G1988" s="383">
        <v>4</v>
      </c>
      <c r="H1988" s="383" t="s">
        <v>11</v>
      </c>
      <c r="I1988" s="383"/>
      <c r="J1988" s="383">
        <v>4</v>
      </c>
      <c r="K1988" s="383" t="s">
        <v>11</v>
      </c>
      <c r="L1988" s="385"/>
      <c r="M1988" s="383">
        <v>1</v>
      </c>
      <c r="N1988" s="383" t="s">
        <v>11</v>
      </c>
      <c r="O1988" s="385"/>
      <c r="P1988" s="385"/>
      <c r="Q1988" s="386" t="s">
        <v>11</v>
      </c>
      <c r="R1988" s="383"/>
      <c r="S1988" s="383">
        <v>4</v>
      </c>
      <c r="T1988" s="386" t="s">
        <v>11</v>
      </c>
      <c r="U1988" s="386"/>
      <c r="V1988" s="386">
        <v>4</v>
      </c>
      <c r="W1988" s="386" t="s">
        <v>11</v>
      </c>
      <c r="X1988" s="383"/>
      <c r="Y1988" s="383">
        <v>4</v>
      </c>
      <c r="Z1988" s="386" t="s">
        <v>11</v>
      </c>
      <c r="AA1988" s="386"/>
      <c r="AB1988" s="386">
        <v>4</v>
      </c>
      <c r="AC1988" s="386" t="s">
        <v>11</v>
      </c>
      <c r="AD1988" s="383" t="s">
        <v>46</v>
      </c>
      <c r="AE1988" s="383" t="s">
        <v>36</v>
      </c>
      <c r="AF1988" s="383">
        <v>82</v>
      </c>
      <c r="AG1988" s="383" t="s">
        <v>222</v>
      </c>
      <c r="AH1988" s="383" t="s">
        <v>34</v>
      </c>
      <c r="AI1988" s="383" t="s">
        <v>36</v>
      </c>
      <c r="AJ1988" s="383" t="s">
        <v>3554</v>
      </c>
      <c r="AK1988" s="384" t="str">
        <f t="shared" si="63"/>
        <v>NA</v>
      </c>
      <c r="AL1988" s="384" t="str">
        <f t="shared" si="64"/>
        <v>NA</v>
      </c>
    </row>
    <row r="1989" spans="1:40" x14ac:dyDescent="0.25">
      <c r="A1989" s="381" t="s">
        <v>3224</v>
      </c>
      <c r="B1989" s="382" t="s">
        <v>593</v>
      </c>
      <c r="C1989" s="382" t="s">
        <v>30</v>
      </c>
      <c r="D1989" s="382" t="s">
        <v>594</v>
      </c>
      <c r="E1989" s="382" t="s">
        <v>837</v>
      </c>
      <c r="F1989" s="383">
        <v>100</v>
      </c>
      <c r="G1989" s="383">
        <v>117</v>
      </c>
      <c r="H1989" s="383" t="s">
        <v>835</v>
      </c>
      <c r="I1989" s="383">
        <v>100</v>
      </c>
      <c r="J1989" s="383">
        <v>117</v>
      </c>
      <c r="K1989" s="383" t="s">
        <v>835</v>
      </c>
      <c r="L1989" s="385"/>
      <c r="M1989" s="383">
        <v>39</v>
      </c>
      <c r="N1989" s="383" t="s">
        <v>835</v>
      </c>
      <c r="O1989" s="385"/>
      <c r="P1989" s="385"/>
      <c r="Q1989" s="386" t="s">
        <v>11</v>
      </c>
      <c r="R1989" s="383">
        <v>62</v>
      </c>
      <c r="S1989" s="383">
        <v>102</v>
      </c>
      <c r="T1989" s="386" t="s">
        <v>34</v>
      </c>
      <c r="U1989" s="386"/>
      <c r="V1989" s="386">
        <v>88</v>
      </c>
      <c r="W1989" s="386" t="s">
        <v>11</v>
      </c>
      <c r="X1989" s="383">
        <v>55</v>
      </c>
      <c r="Y1989" s="383">
        <v>100</v>
      </c>
      <c r="Z1989" s="386" t="s">
        <v>36</v>
      </c>
      <c r="AA1989" s="386"/>
      <c r="AB1989" s="386">
        <v>86</v>
      </c>
      <c r="AC1989" s="386" t="s">
        <v>11</v>
      </c>
      <c r="AD1989" s="383" t="s">
        <v>33</v>
      </c>
      <c r="AE1989" s="383" t="s">
        <v>36</v>
      </c>
      <c r="AF1989" s="383">
        <v>82</v>
      </c>
      <c r="AG1989" s="383" t="s">
        <v>222</v>
      </c>
      <c r="AH1989" s="383" t="s">
        <v>36</v>
      </c>
      <c r="AI1989" s="383" t="s">
        <v>36</v>
      </c>
      <c r="AJ1989" s="383" t="s">
        <v>3554</v>
      </c>
      <c r="AK1989" s="384" t="str">
        <f t="shared" si="63"/>
        <v>Yes-SH</v>
      </c>
      <c r="AL1989" s="384" t="str">
        <f t="shared" si="64"/>
        <v>NO</v>
      </c>
    </row>
    <row r="1990" spans="1:40" x14ac:dyDescent="0.25">
      <c r="A1990" s="381" t="s">
        <v>3224</v>
      </c>
      <c r="B1990" s="382" t="s">
        <v>595</v>
      </c>
      <c r="C1990" s="382" t="s">
        <v>30</v>
      </c>
      <c r="D1990" s="382" t="s">
        <v>596</v>
      </c>
      <c r="E1990" s="382" t="s">
        <v>837</v>
      </c>
      <c r="F1990" s="383">
        <v>100</v>
      </c>
      <c r="G1990" s="383">
        <v>43</v>
      </c>
      <c r="H1990" s="383" t="s">
        <v>835</v>
      </c>
      <c r="I1990" s="383">
        <v>100</v>
      </c>
      <c r="J1990" s="383">
        <v>43</v>
      </c>
      <c r="K1990" s="383" t="s">
        <v>835</v>
      </c>
      <c r="L1990" s="385"/>
      <c r="M1990" s="383">
        <v>18</v>
      </c>
      <c r="N1990" s="383" t="s">
        <v>11</v>
      </c>
      <c r="O1990" s="385"/>
      <c r="P1990" s="385"/>
      <c r="Q1990" s="386" t="s">
        <v>11</v>
      </c>
      <c r="R1990" s="383"/>
      <c r="S1990" s="383">
        <v>37</v>
      </c>
      <c r="T1990" s="386" t="s">
        <v>11</v>
      </c>
      <c r="U1990" s="386"/>
      <c r="V1990" s="386">
        <v>34</v>
      </c>
      <c r="W1990" s="386" t="s">
        <v>11</v>
      </c>
      <c r="X1990" s="383"/>
      <c r="Y1990" s="383">
        <v>33</v>
      </c>
      <c r="Z1990" s="386" t="s">
        <v>11</v>
      </c>
      <c r="AA1990" s="386"/>
      <c r="AB1990" s="386">
        <v>30</v>
      </c>
      <c r="AC1990" s="386" t="s">
        <v>11</v>
      </c>
      <c r="AD1990" s="383" t="s">
        <v>57</v>
      </c>
      <c r="AE1990" s="383" t="s">
        <v>36</v>
      </c>
      <c r="AF1990" s="383">
        <v>79</v>
      </c>
      <c r="AG1990" s="383" t="s">
        <v>222</v>
      </c>
      <c r="AH1990" s="383" t="s">
        <v>34</v>
      </c>
      <c r="AI1990" s="383" t="s">
        <v>36</v>
      </c>
      <c r="AJ1990" s="383" t="s">
        <v>3554</v>
      </c>
      <c r="AK1990" s="384" t="str">
        <f t="shared" si="63"/>
        <v>NA</v>
      </c>
      <c r="AL1990" s="384" t="str">
        <f t="shared" si="64"/>
        <v>NA</v>
      </c>
    </row>
    <row r="1991" spans="1:40" s="181" customFormat="1" x14ac:dyDescent="0.25">
      <c r="A1991" s="381" t="s">
        <v>3224</v>
      </c>
      <c r="B1991" s="382" t="s">
        <v>597</v>
      </c>
      <c r="C1991" s="382" t="s">
        <v>30</v>
      </c>
      <c r="D1991" s="382" t="s">
        <v>598</v>
      </c>
      <c r="E1991" s="382" t="s">
        <v>837</v>
      </c>
      <c r="F1991" s="383">
        <v>100</v>
      </c>
      <c r="G1991" s="383">
        <v>410</v>
      </c>
      <c r="H1991" s="383" t="s">
        <v>835</v>
      </c>
      <c r="I1991" s="383">
        <v>100</v>
      </c>
      <c r="J1991" s="383">
        <v>410</v>
      </c>
      <c r="K1991" s="383" t="s">
        <v>835</v>
      </c>
      <c r="L1991" s="385">
        <v>80</v>
      </c>
      <c r="M1991" s="383">
        <v>125</v>
      </c>
      <c r="N1991" s="383" t="s">
        <v>835</v>
      </c>
      <c r="O1991" s="385"/>
      <c r="P1991" s="385"/>
      <c r="Q1991" s="386" t="s">
        <v>11</v>
      </c>
      <c r="R1991" s="383">
        <v>25</v>
      </c>
      <c r="S1991" s="383">
        <v>327</v>
      </c>
      <c r="T1991" s="386" t="s">
        <v>36</v>
      </c>
      <c r="U1991" s="386">
        <v>38</v>
      </c>
      <c r="V1991" s="386">
        <v>325</v>
      </c>
      <c r="W1991" s="386" t="s">
        <v>834</v>
      </c>
      <c r="X1991" s="383">
        <v>38</v>
      </c>
      <c r="Y1991" s="383">
        <v>327</v>
      </c>
      <c r="Z1991" s="386" t="s">
        <v>36</v>
      </c>
      <c r="AA1991" s="386">
        <v>49</v>
      </c>
      <c r="AB1991" s="386">
        <v>325</v>
      </c>
      <c r="AC1991" s="386" t="s">
        <v>834</v>
      </c>
      <c r="AD1991" s="383" t="s">
        <v>33</v>
      </c>
      <c r="AE1991" s="383" t="s">
        <v>36</v>
      </c>
      <c r="AF1991" s="383">
        <v>79</v>
      </c>
      <c r="AG1991" s="383" t="s">
        <v>222</v>
      </c>
      <c r="AH1991" s="383" t="s">
        <v>34</v>
      </c>
      <c r="AI1991" s="383" t="s">
        <v>36</v>
      </c>
      <c r="AJ1991" s="383" t="s">
        <v>3554</v>
      </c>
      <c r="AK1991" s="384" t="str">
        <f t="shared" si="63"/>
        <v>NO</v>
      </c>
      <c r="AL1991" s="384" t="str">
        <f t="shared" si="64"/>
        <v>NO</v>
      </c>
      <c r="AN1991" s="196"/>
    </row>
    <row r="1992" spans="1:40" s="181" customFormat="1" x14ac:dyDescent="0.25">
      <c r="A1992" s="381" t="s">
        <v>3224</v>
      </c>
      <c r="B1992" s="382" t="s">
        <v>599</v>
      </c>
      <c r="C1992" s="382" t="s">
        <v>30</v>
      </c>
      <c r="D1992" s="382" t="s">
        <v>600</v>
      </c>
      <c r="E1992" s="382" t="s">
        <v>837</v>
      </c>
      <c r="F1992" s="383">
        <v>100</v>
      </c>
      <c r="G1992" s="383">
        <v>125</v>
      </c>
      <c r="H1992" s="383" t="s">
        <v>835</v>
      </c>
      <c r="I1992" s="383">
        <v>100</v>
      </c>
      <c r="J1992" s="383">
        <v>125</v>
      </c>
      <c r="K1992" s="383" t="s">
        <v>835</v>
      </c>
      <c r="L1992" s="385">
        <v>88</v>
      </c>
      <c r="M1992" s="383">
        <v>52</v>
      </c>
      <c r="N1992" s="383" t="s">
        <v>835</v>
      </c>
      <c r="O1992" s="385"/>
      <c r="P1992" s="385"/>
      <c r="Q1992" s="386" t="s">
        <v>11</v>
      </c>
      <c r="R1992" s="383"/>
      <c r="S1992" s="383">
        <v>93</v>
      </c>
      <c r="T1992" s="386" t="s">
        <v>11</v>
      </c>
      <c r="U1992" s="386"/>
      <c r="V1992" s="386">
        <v>92</v>
      </c>
      <c r="W1992" s="386" t="s">
        <v>11</v>
      </c>
      <c r="X1992" s="383"/>
      <c r="Y1992" s="383">
        <v>95</v>
      </c>
      <c r="Z1992" s="386" t="s">
        <v>11</v>
      </c>
      <c r="AA1992" s="386"/>
      <c r="AB1992" s="386">
        <v>94</v>
      </c>
      <c r="AC1992" s="386" t="s">
        <v>11</v>
      </c>
      <c r="AD1992" s="383" t="s">
        <v>33</v>
      </c>
      <c r="AE1992" s="383" t="s">
        <v>36</v>
      </c>
      <c r="AF1992" s="383">
        <v>97</v>
      </c>
      <c r="AG1992" s="383" t="s">
        <v>222</v>
      </c>
      <c r="AH1992" s="383" t="s">
        <v>34</v>
      </c>
      <c r="AI1992" s="383" t="s">
        <v>36</v>
      </c>
      <c r="AJ1992" s="383" t="s">
        <v>3554</v>
      </c>
      <c r="AK1992" s="384" t="str">
        <f t="shared" si="63"/>
        <v>NA</v>
      </c>
      <c r="AL1992" s="384" t="str">
        <f t="shared" si="64"/>
        <v>NA</v>
      </c>
      <c r="AN1992" s="196"/>
    </row>
    <row r="1993" spans="1:40" s="181" customFormat="1" x14ac:dyDescent="0.25">
      <c r="A1993" s="381" t="s">
        <v>3224</v>
      </c>
      <c r="B1993" s="382" t="s">
        <v>601</v>
      </c>
      <c r="C1993" s="382" t="s">
        <v>30</v>
      </c>
      <c r="D1993" s="382" t="s">
        <v>602</v>
      </c>
      <c r="E1993" s="382" t="s">
        <v>837</v>
      </c>
      <c r="F1993" s="383">
        <v>100</v>
      </c>
      <c r="G1993" s="383">
        <v>143</v>
      </c>
      <c r="H1993" s="383" t="s">
        <v>835</v>
      </c>
      <c r="I1993" s="383">
        <v>100</v>
      </c>
      <c r="J1993" s="383">
        <v>143</v>
      </c>
      <c r="K1993" s="383" t="s">
        <v>835</v>
      </c>
      <c r="L1993" s="385">
        <v>76</v>
      </c>
      <c r="M1993" s="383">
        <v>34</v>
      </c>
      <c r="N1993" s="383" t="s">
        <v>834</v>
      </c>
      <c r="O1993" s="385"/>
      <c r="P1993" s="385"/>
      <c r="Q1993" s="386" t="s">
        <v>11</v>
      </c>
      <c r="R1993" s="383">
        <v>35</v>
      </c>
      <c r="S1993" s="383">
        <v>115</v>
      </c>
      <c r="T1993" s="386" t="s">
        <v>36</v>
      </c>
      <c r="U1993" s="386">
        <v>48</v>
      </c>
      <c r="V1993" s="386">
        <v>112</v>
      </c>
      <c r="W1993" s="386" t="s">
        <v>834</v>
      </c>
      <c r="X1993" s="383">
        <v>44</v>
      </c>
      <c r="Y1993" s="383">
        <v>115</v>
      </c>
      <c r="Z1993" s="386" t="s">
        <v>36</v>
      </c>
      <c r="AA1993" s="386">
        <v>54</v>
      </c>
      <c r="AB1993" s="386">
        <v>112</v>
      </c>
      <c r="AC1993" s="386" t="s">
        <v>834</v>
      </c>
      <c r="AD1993" s="383" t="s">
        <v>33</v>
      </c>
      <c r="AE1993" s="383" t="s">
        <v>36</v>
      </c>
      <c r="AF1993" s="383">
        <v>69</v>
      </c>
      <c r="AG1993" s="383" t="s">
        <v>222</v>
      </c>
      <c r="AH1993" s="383" t="s">
        <v>34</v>
      </c>
      <c r="AI1993" s="383" t="s">
        <v>36</v>
      </c>
      <c r="AJ1993" s="383" t="s">
        <v>3554</v>
      </c>
      <c r="AK1993" s="384" t="str">
        <f t="shared" si="63"/>
        <v>NO</v>
      </c>
      <c r="AL1993" s="384" t="str">
        <f t="shared" si="64"/>
        <v>NO</v>
      </c>
      <c r="AN1993" s="196"/>
    </row>
    <row r="1994" spans="1:40" s="181" customFormat="1" x14ac:dyDescent="0.25">
      <c r="A1994" s="381" t="s">
        <v>3224</v>
      </c>
      <c r="B1994" s="382" t="s">
        <v>603</v>
      </c>
      <c r="C1994" s="382" t="s">
        <v>30</v>
      </c>
      <c r="D1994" s="382" t="s">
        <v>604</v>
      </c>
      <c r="E1994" s="382" t="s">
        <v>837</v>
      </c>
      <c r="F1994" s="383">
        <v>100</v>
      </c>
      <c r="G1994" s="383">
        <v>203</v>
      </c>
      <c r="H1994" s="383" t="s">
        <v>835</v>
      </c>
      <c r="I1994" s="383">
        <v>100</v>
      </c>
      <c r="J1994" s="383">
        <v>203</v>
      </c>
      <c r="K1994" s="383" t="s">
        <v>835</v>
      </c>
      <c r="L1994" s="385">
        <v>75</v>
      </c>
      <c r="M1994" s="383">
        <v>59</v>
      </c>
      <c r="N1994" s="383" t="s">
        <v>835</v>
      </c>
      <c r="O1994" s="385"/>
      <c r="P1994" s="385"/>
      <c r="Q1994" s="386" t="s">
        <v>11</v>
      </c>
      <c r="R1994" s="383">
        <v>26</v>
      </c>
      <c r="S1994" s="383">
        <v>151</v>
      </c>
      <c r="T1994" s="386" t="s">
        <v>36</v>
      </c>
      <c r="U1994" s="386">
        <v>41</v>
      </c>
      <c r="V1994" s="386">
        <v>147</v>
      </c>
      <c r="W1994" s="386" t="s">
        <v>834</v>
      </c>
      <c r="X1994" s="383">
        <v>31</v>
      </c>
      <c r="Y1994" s="383">
        <v>149</v>
      </c>
      <c r="Z1994" s="386" t="s">
        <v>36</v>
      </c>
      <c r="AA1994" s="386">
        <v>46</v>
      </c>
      <c r="AB1994" s="386">
        <v>147</v>
      </c>
      <c r="AC1994" s="386" t="s">
        <v>834</v>
      </c>
      <c r="AD1994" s="383" t="s">
        <v>57</v>
      </c>
      <c r="AE1994" s="383" t="s">
        <v>36</v>
      </c>
      <c r="AF1994" s="383">
        <v>74</v>
      </c>
      <c r="AG1994" s="383" t="s">
        <v>222</v>
      </c>
      <c r="AH1994" s="383" t="s">
        <v>34</v>
      </c>
      <c r="AI1994" s="383" t="s">
        <v>36</v>
      </c>
      <c r="AJ1994" s="383" t="s">
        <v>3554</v>
      </c>
      <c r="AK1994" s="384" t="str">
        <f t="shared" si="63"/>
        <v>NO</v>
      </c>
      <c r="AL1994" s="384" t="str">
        <f t="shared" si="64"/>
        <v>NO</v>
      </c>
      <c r="AN1994" s="196"/>
    </row>
    <row r="1995" spans="1:40" s="181" customFormat="1" x14ac:dyDescent="0.25">
      <c r="A1995" s="381" t="s">
        <v>3224</v>
      </c>
      <c r="B1995" s="382" t="s">
        <v>605</v>
      </c>
      <c r="C1995" s="382" t="s">
        <v>30</v>
      </c>
      <c r="D1995" s="382" t="s">
        <v>606</v>
      </c>
      <c r="E1995" s="382" t="s">
        <v>837</v>
      </c>
      <c r="F1995" s="383">
        <v>100</v>
      </c>
      <c r="G1995" s="383">
        <v>93</v>
      </c>
      <c r="H1995" s="383" t="s">
        <v>835</v>
      </c>
      <c r="I1995" s="383">
        <v>100</v>
      </c>
      <c r="J1995" s="383">
        <v>93</v>
      </c>
      <c r="K1995" s="383" t="s">
        <v>835</v>
      </c>
      <c r="L1995" s="385">
        <v>86</v>
      </c>
      <c r="M1995" s="383">
        <v>42</v>
      </c>
      <c r="N1995" s="383" t="s">
        <v>835</v>
      </c>
      <c r="O1995" s="385"/>
      <c r="P1995" s="385"/>
      <c r="Q1995" s="386" t="s">
        <v>11</v>
      </c>
      <c r="R1995" s="383"/>
      <c r="S1995" s="383">
        <v>77</v>
      </c>
      <c r="T1995" s="386" t="s">
        <v>11</v>
      </c>
      <c r="U1995" s="386"/>
      <c r="V1995" s="386">
        <v>66</v>
      </c>
      <c r="W1995" s="386" t="s">
        <v>11</v>
      </c>
      <c r="X1995" s="383"/>
      <c r="Y1995" s="383">
        <v>76</v>
      </c>
      <c r="Z1995" s="386" t="s">
        <v>11</v>
      </c>
      <c r="AA1995" s="386"/>
      <c r="AB1995" s="386">
        <v>65</v>
      </c>
      <c r="AC1995" s="386" t="s">
        <v>11</v>
      </c>
      <c r="AD1995" s="383" t="s">
        <v>33</v>
      </c>
      <c r="AE1995" s="383" t="s">
        <v>36</v>
      </c>
      <c r="AF1995" s="383">
        <v>79</v>
      </c>
      <c r="AG1995" s="383" t="s">
        <v>222</v>
      </c>
      <c r="AH1995" s="383" t="s">
        <v>34</v>
      </c>
      <c r="AI1995" s="383" t="s">
        <v>36</v>
      </c>
      <c r="AJ1995" s="383" t="s">
        <v>3554</v>
      </c>
      <c r="AK1995" s="384" t="str">
        <f t="shared" si="63"/>
        <v>NA</v>
      </c>
      <c r="AL1995" s="384" t="str">
        <f t="shared" si="64"/>
        <v>NA</v>
      </c>
      <c r="AN1995" s="196"/>
    </row>
    <row r="1996" spans="1:40" s="181" customFormat="1" x14ac:dyDescent="0.25">
      <c r="A1996" s="381" t="s">
        <v>3224</v>
      </c>
      <c r="B1996" s="382" t="s">
        <v>607</v>
      </c>
      <c r="C1996" s="382" t="s">
        <v>30</v>
      </c>
      <c r="D1996" s="382" t="s">
        <v>608</v>
      </c>
      <c r="E1996" s="382" t="s">
        <v>837</v>
      </c>
      <c r="F1996" s="383">
        <v>99</v>
      </c>
      <c r="G1996" s="383">
        <v>62</v>
      </c>
      <c r="H1996" s="383" t="s">
        <v>835</v>
      </c>
      <c r="I1996" s="383">
        <v>99</v>
      </c>
      <c r="J1996" s="383">
        <v>62</v>
      </c>
      <c r="K1996" s="383" t="s">
        <v>835</v>
      </c>
      <c r="L1996" s="385"/>
      <c r="M1996" s="383">
        <v>19</v>
      </c>
      <c r="N1996" s="383" t="s">
        <v>11</v>
      </c>
      <c r="O1996" s="385"/>
      <c r="P1996" s="385"/>
      <c r="Q1996" s="386" t="s">
        <v>11</v>
      </c>
      <c r="R1996" s="383"/>
      <c r="S1996" s="383">
        <v>49</v>
      </c>
      <c r="T1996" s="386" t="s">
        <v>11</v>
      </c>
      <c r="U1996" s="386"/>
      <c r="V1996" s="386">
        <v>47</v>
      </c>
      <c r="W1996" s="386" t="s">
        <v>11</v>
      </c>
      <c r="X1996" s="383"/>
      <c r="Y1996" s="383">
        <v>49</v>
      </c>
      <c r="Z1996" s="386" t="s">
        <v>11</v>
      </c>
      <c r="AA1996" s="386"/>
      <c r="AB1996" s="386">
        <v>47</v>
      </c>
      <c r="AC1996" s="386" t="s">
        <v>11</v>
      </c>
      <c r="AD1996" s="383" t="s">
        <v>57</v>
      </c>
      <c r="AE1996" s="383" t="s">
        <v>36</v>
      </c>
      <c r="AF1996" s="383">
        <v>74</v>
      </c>
      <c r="AG1996" s="383" t="s">
        <v>222</v>
      </c>
      <c r="AH1996" s="383" t="s">
        <v>34</v>
      </c>
      <c r="AI1996" s="383" t="s">
        <v>36</v>
      </c>
      <c r="AJ1996" s="383" t="s">
        <v>3554</v>
      </c>
      <c r="AK1996" s="384" t="str">
        <f t="shared" si="63"/>
        <v>NA</v>
      </c>
      <c r="AL1996" s="384" t="str">
        <f t="shared" si="64"/>
        <v>NA</v>
      </c>
      <c r="AN1996" s="196"/>
    </row>
    <row r="1997" spans="1:40" s="181" customFormat="1" x14ac:dyDescent="0.25">
      <c r="A1997" s="381" t="s">
        <v>3224</v>
      </c>
      <c r="B1997" s="382" t="s">
        <v>609</v>
      </c>
      <c r="C1997" s="382" t="s">
        <v>30</v>
      </c>
      <c r="D1997" s="382" t="s">
        <v>610</v>
      </c>
      <c r="E1997" s="382" t="s">
        <v>837</v>
      </c>
      <c r="F1997" s="383">
        <v>100</v>
      </c>
      <c r="G1997" s="383">
        <v>100</v>
      </c>
      <c r="H1997" s="383" t="s">
        <v>835</v>
      </c>
      <c r="I1997" s="383">
        <v>100</v>
      </c>
      <c r="J1997" s="383">
        <v>100</v>
      </c>
      <c r="K1997" s="383" t="s">
        <v>835</v>
      </c>
      <c r="L1997" s="385">
        <v>71</v>
      </c>
      <c r="M1997" s="383">
        <v>34</v>
      </c>
      <c r="N1997" s="383" t="s">
        <v>834</v>
      </c>
      <c r="O1997" s="385"/>
      <c r="P1997" s="385">
        <v>2</v>
      </c>
      <c r="Q1997" s="386" t="s">
        <v>11</v>
      </c>
      <c r="R1997" s="383">
        <v>11</v>
      </c>
      <c r="S1997" s="383">
        <v>73</v>
      </c>
      <c r="T1997" s="386" t="s">
        <v>36</v>
      </c>
      <c r="U1997" s="386"/>
      <c r="V1997" s="386">
        <v>65</v>
      </c>
      <c r="W1997" s="386" t="s">
        <v>11</v>
      </c>
      <c r="X1997" s="383">
        <v>25</v>
      </c>
      <c r="Y1997" s="383">
        <v>72</v>
      </c>
      <c r="Z1997" s="386" t="s">
        <v>36</v>
      </c>
      <c r="AA1997" s="386"/>
      <c r="AB1997" s="386">
        <v>64</v>
      </c>
      <c r="AC1997" s="386" t="s">
        <v>11</v>
      </c>
      <c r="AD1997" s="383" t="s">
        <v>46</v>
      </c>
      <c r="AE1997" s="383" t="s">
        <v>36</v>
      </c>
      <c r="AF1997" s="383">
        <v>72</v>
      </c>
      <c r="AG1997" s="383" t="s">
        <v>222</v>
      </c>
      <c r="AH1997" s="383" t="s">
        <v>34</v>
      </c>
      <c r="AI1997" s="383" t="s">
        <v>36</v>
      </c>
      <c r="AJ1997" s="383" t="s">
        <v>3554</v>
      </c>
      <c r="AK1997" s="384" t="str">
        <f t="shared" si="63"/>
        <v>NO</v>
      </c>
      <c r="AL1997" s="384" t="str">
        <f t="shared" si="64"/>
        <v>NO</v>
      </c>
      <c r="AN1997" s="196"/>
    </row>
    <row r="1998" spans="1:40" s="181" customFormat="1" x14ac:dyDescent="0.25">
      <c r="A1998" s="381" t="s">
        <v>3224</v>
      </c>
      <c r="B1998" s="382" t="s">
        <v>611</v>
      </c>
      <c r="C1998" s="382" t="s">
        <v>30</v>
      </c>
      <c r="D1998" s="382" t="s">
        <v>612</v>
      </c>
      <c r="E1998" s="382" t="s">
        <v>837</v>
      </c>
      <c r="F1998" s="383">
        <v>100</v>
      </c>
      <c r="G1998" s="383">
        <v>165</v>
      </c>
      <c r="H1998" s="383" t="s">
        <v>835</v>
      </c>
      <c r="I1998" s="383">
        <v>100</v>
      </c>
      <c r="J1998" s="383">
        <v>165</v>
      </c>
      <c r="K1998" s="383" t="s">
        <v>835</v>
      </c>
      <c r="L1998" s="385">
        <v>76</v>
      </c>
      <c r="M1998" s="383">
        <v>51</v>
      </c>
      <c r="N1998" s="383" t="s">
        <v>834</v>
      </c>
      <c r="O1998" s="385"/>
      <c r="P1998" s="385"/>
      <c r="Q1998" s="386" t="s">
        <v>11</v>
      </c>
      <c r="R1998" s="383">
        <v>19</v>
      </c>
      <c r="S1998" s="383">
        <v>119</v>
      </c>
      <c r="T1998" s="386" t="s">
        <v>36</v>
      </c>
      <c r="U1998" s="386">
        <v>35</v>
      </c>
      <c r="V1998" s="386">
        <v>110</v>
      </c>
      <c r="W1998" s="386" t="s">
        <v>834</v>
      </c>
      <c r="X1998" s="383">
        <v>29</v>
      </c>
      <c r="Y1998" s="383">
        <v>119</v>
      </c>
      <c r="Z1998" s="386" t="s">
        <v>36</v>
      </c>
      <c r="AA1998" s="386">
        <v>44</v>
      </c>
      <c r="AB1998" s="386">
        <v>109</v>
      </c>
      <c r="AC1998" s="386" t="s">
        <v>834</v>
      </c>
      <c r="AD1998" s="383" t="s">
        <v>33</v>
      </c>
      <c r="AE1998" s="383" t="s">
        <v>36</v>
      </c>
      <c r="AF1998" s="383">
        <v>74</v>
      </c>
      <c r="AG1998" s="383" t="s">
        <v>222</v>
      </c>
      <c r="AH1998" s="383" t="s">
        <v>34</v>
      </c>
      <c r="AI1998" s="383" t="s">
        <v>36</v>
      </c>
      <c r="AJ1998" s="383" t="s">
        <v>3554</v>
      </c>
      <c r="AK1998" s="384" t="str">
        <f t="shared" si="63"/>
        <v>NO</v>
      </c>
      <c r="AL1998" s="384" t="str">
        <f t="shared" si="64"/>
        <v>NO</v>
      </c>
      <c r="AN1998" s="196"/>
    </row>
    <row r="1999" spans="1:40" s="181" customFormat="1" x14ac:dyDescent="0.25">
      <c r="A1999" s="381" t="s">
        <v>3224</v>
      </c>
      <c r="B1999" s="382" t="s">
        <v>613</v>
      </c>
      <c r="C1999" s="382" t="s">
        <v>30</v>
      </c>
      <c r="D1999" s="382" t="s">
        <v>614</v>
      </c>
      <c r="E1999" s="382" t="s">
        <v>837</v>
      </c>
      <c r="F1999" s="383">
        <v>100</v>
      </c>
      <c r="G1999" s="383">
        <v>349</v>
      </c>
      <c r="H1999" s="383" t="s">
        <v>835</v>
      </c>
      <c r="I1999" s="383">
        <v>99</v>
      </c>
      <c r="J1999" s="383">
        <v>348</v>
      </c>
      <c r="K1999" s="383" t="s">
        <v>835</v>
      </c>
      <c r="L1999" s="385">
        <v>81</v>
      </c>
      <c r="M1999" s="383">
        <v>101</v>
      </c>
      <c r="N1999" s="383" t="s">
        <v>834</v>
      </c>
      <c r="O1999" s="385"/>
      <c r="P1999" s="385"/>
      <c r="Q1999" s="386" t="s">
        <v>11</v>
      </c>
      <c r="R1999" s="383">
        <v>25</v>
      </c>
      <c r="S1999" s="383">
        <v>256</v>
      </c>
      <c r="T1999" s="386" t="s">
        <v>36</v>
      </c>
      <c r="U1999" s="386">
        <v>41</v>
      </c>
      <c r="V1999" s="386">
        <v>250</v>
      </c>
      <c r="W1999" s="386" t="s">
        <v>834</v>
      </c>
      <c r="X1999" s="383">
        <v>33</v>
      </c>
      <c r="Y1999" s="383">
        <v>256</v>
      </c>
      <c r="Z1999" s="386" t="s">
        <v>36</v>
      </c>
      <c r="AA1999" s="386">
        <v>53</v>
      </c>
      <c r="AB1999" s="386">
        <v>249</v>
      </c>
      <c r="AC1999" s="386" t="s">
        <v>834</v>
      </c>
      <c r="AD1999" s="383" t="s">
        <v>104</v>
      </c>
      <c r="AE1999" s="383" t="s">
        <v>36</v>
      </c>
      <c r="AF1999" s="383">
        <v>74</v>
      </c>
      <c r="AG1999" s="383" t="s">
        <v>222</v>
      </c>
      <c r="AH1999" s="383" t="s">
        <v>34</v>
      </c>
      <c r="AI1999" s="383" t="s">
        <v>36</v>
      </c>
      <c r="AJ1999" s="383" t="s">
        <v>3554</v>
      </c>
      <c r="AK1999" s="384" t="str">
        <f t="shared" si="63"/>
        <v>NO</v>
      </c>
      <c r="AL1999" s="384" t="str">
        <f t="shared" si="64"/>
        <v>NO</v>
      </c>
      <c r="AN1999" s="196"/>
    </row>
    <row r="2000" spans="1:40" s="181" customFormat="1" x14ac:dyDescent="0.25">
      <c r="A2000" s="381" t="s">
        <v>3224</v>
      </c>
      <c r="B2000" s="382" t="s">
        <v>615</v>
      </c>
      <c r="C2000" s="382" t="s">
        <v>30</v>
      </c>
      <c r="D2000" s="382" t="s">
        <v>616</v>
      </c>
      <c r="E2000" s="382" t="s">
        <v>837</v>
      </c>
      <c r="F2000" s="383">
        <v>100</v>
      </c>
      <c r="G2000" s="383">
        <v>52</v>
      </c>
      <c r="H2000" s="383" t="s">
        <v>835</v>
      </c>
      <c r="I2000" s="383">
        <v>100</v>
      </c>
      <c r="J2000" s="383">
        <v>52</v>
      </c>
      <c r="K2000" s="383" t="s">
        <v>835</v>
      </c>
      <c r="L2000" s="385"/>
      <c r="M2000" s="383">
        <v>15</v>
      </c>
      <c r="N2000" s="383" t="s">
        <v>11</v>
      </c>
      <c r="O2000" s="385"/>
      <c r="P2000" s="385"/>
      <c r="Q2000" s="386" t="s">
        <v>11</v>
      </c>
      <c r="R2000" s="383"/>
      <c r="S2000" s="383">
        <v>38</v>
      </c>
      <c r="T2000" s="386" t="s">
        <v>11</v>
      </c>
      <c r="U2000" s="386"/>
      <c r="V2000" s="386">
        <v>36</v>
      </c>
      <c r="W2000" s="386" t="s">
        <v>11</v>
      </c>
      <c r="X2000" s="383"/>
      <c r="Y2000" s="383">
        <v>37</v>
      </c>
      <c r="Z2000" s="386" t="s">
        <v>11</v>
      </c>
      <c r="AA2000" s="386"/>
      <c r="AB2000" s="386">
        <v>36</v>
      </c>
      <c r="AC2000" s="386" t="s">
        <v>11</v>
      </c>
      <c r="AD2000" s="383" t="s">
        <v>104</v>
      </c>
      <c r="AE2000" s="383" t="s">
        <v>36</v>
      </c>
      <c r="AF2000" s="383">
        <v>90</v>
      </c>
      <c r="AG2000" s="383" t="s">
        <v>222</v>
      </c>
      <c r="AH2000" s="383" t="s">
        <v>34</v>
      </c>
      <c r="AI2000" s="383" t="s">
        <v>36</v>
      </c>
      <c r="AJ2000" s="383" t="s">
        <v>3554</v>
      </c>
      <c r="AK2000" s="384" t="str">
        <f t="shared" si="63"/>
        <v>NA</v>
      </c>
      <c r="AL2000" s="384" t="str">
        <f t="shared" si="64"/>
        <v>NA</v>
      </c>
      <c r="AN2000" s="196"/>
    </row>
    <row r="2001" spans="1:40" s="181" customFormat="1" x14ac:dyDescent="0.25">
      <c r="A2001" s="381" t="s">
        <v>3224</v>
      </c>
      <c r="B2001" s="382" t="s">
        <v>617</v>
      </c>
      <c r="C2001" s="382" t="s">
        <v>30</v>
      </c>
      <c r="D2001" s="382" t="s">
        <v>618</v>
      </c>
      <c r="E2001" s="382" t="s">
        <v>837</v>
      </c>
      <c r="F2001" s="383">
        <v>97</v>
      </c>
      <c r="G2001" s="383">
        <v>55</v>
      </c>
      <c r="H2001" s="383" t="s">
        <v>835</v>
      </c>
      <c r="I2001" s="383">
        <v>95</v>
      </c>
      <c r="J2001" s="383">
        <v>55</v>
      </c>
      <c r="K2001" s="383" t="s">
        <v>835</v>
      </c>
      <c r="L2001" s="385"/>
      <c r="M2001" s="383">
        <v>19</v>
      </c>
      <c r="N2001" s="383" t="s">
        <v>11</v>
      </c>
      <c r="O2001" s="385"/>
      <c r="P2001" s="385"/>
      <c r="Q2001" s="386" t="s">
        <v>11</v>
      </c>
      <c r="R2001" s="383"/>
      <c r="S2001" s="383">
        <v>39</v>
      </c>
      <c r="T2001" s="386" t="s">
        <v>11</v>
      </c>
      <c r="U2001" s="386"/>
      <c r="V2001" s="386">
        <v>36</v>
      </c>
      <c r="W2001" s="386" t="s">
        <v>11</v>
      </c>
      <c r="X2001" s="383"/>
      <c r="Y2001" s="383">
        <v>39</v>
      </c>
      <c r="Z2001" s="386" t="s">
        <v>11</v>
      </c>
      <c r="AA2001" s="386"/>
      <c r="AB2001" s="386">
        <v>36</v>
      </c>
      <c r="AC2001" s="386" t="s">
        <v>11</v>
      </c>
      <c r="AD2001" s="383" t="s">
        <v>57</v>
      </c>
      <c r="AE2001" s="383" t="s">
        <v>36</v>
      </c>
      <c r="AF2001" s="383">
        <v>90</v>
      </c>
      <c r="AG2001" s="383" t="s">
        <v>222</v>
      </c>
      <c r="AH2001" s="383" t="s">
        <v>34</v>
      </c>
      <c r="AI2001" s="383" t="s">
        <v>36</v>
      </c>
      <c r="AJ2001" s="383" t="s">
        <v>3554</v>
      </c>
      <c r="AK2001" s="384" t="str">
        <f t="shared" si="63"/>
        <v>NA</v>
      </c>
      <c r="AL2001" s="384" t="str">
        <f t="shared" si="64"/>
        <v>NA</v>
      </c>
      <c r="AN2001" s="196"/>
    </row>
    <row r="2002" spans="1:40" s="181" customFormat="1" x14ac:dyDescent="0.25">
      <c r="A2002" s="381" t="s">
        <v>3224</v>
      </c>
      <c r="B2002" s="382" t="s">
        <v>619</v>
      </c>
      <c r="C2002" s="382" t="s">
        <v>30</v>
      </c>
      <c r="D2002" s="382" t="s">
        <v>620</v>
      </c>
      <c r="E2002" s="382" t="s">
        <v>837</v>
      </c>
      <c r="F2002" s="383">
        <v>98</v>
      </c>
      <c r="G2002" s="383">
        <v>59</v>
      </c>
      <c r="H2002" s="383" t="s">
        <v>835</v>
      </c>
      <c r="I2002" s="383">
        <v>97</v>
      </c>
      <c r="J2002" s="383">
        <v>58</v>
      </c>
      <c r="K2002" s="383" t="s">
        <v>835</v>
      </c>
      <c r="L2002" s="385"/>
      <c r="M2002" s="383">
        <v>13</v>
      </c>
      <c r="N2002" s="383" t="s">
        <v>11</v>
      </c>
      <c r="O2002" s="385"/>
      <c r="P2002" s="385"/>
      <c r="Q2002" s="386" t="s">
        <v>11</v>
      </c>
      <c r="R2002" s="383"/>
      <c r="S2002" s="383">
        <v>37</v>
      </c>
      <c r="T2002" s="386" t="s">
        <v>11</v>
      </c>
      <c r="U2002" s="386"/>
      <c r="V2002" s="386">
        <v>36</v>
      </c>
      <c r="W2002" s="386" t="s">
        <v>11</v>
      </c>
      <c r="X2002" s="383"/>
      <c r="Y2002" s="383">
        <v>36</v>
      </c>
      <c r="Z2002" s="386" t="s">
        <v>11</v>
      </c>
      <c r="AA2002" s="386"/>
      <c r="AB2002" s="386">
        <v>35</v>
      </c>
      <c r="AC2002" s="386" t="s">
        <v>11</v>
      </c>
      <c r="AD2002" s="383" t="s">
        <v>46</v>
      </c>
      <c r="AE2002" s="383" t="s">
        <v>36</v>
      </c>
      <c r="AF2002" s="383">
        <v>79</v>
      </c>
      <c r="AG2002" s="383" t="s">
        <v>222</v>
      </c>
      <c r="AH2002" s="383" t="s">
        <v>34</v>
      </c>
      <c r="AI2002" s="383" t="s">
        <v>36</v>
      </c>
      <c r="AJ2002" s="383" t="s">
        <v>3554</v>
      </c>
      <c r="AK2002" s="384" t="str">
        <f t="shared" si="63"/>
        <v>NA</v>
      </c>
      <c r="AL2002" s="384" t="str">
        <f t="shared" si="64"/>
        <v>NA</v>
      </c>
      <c r="AN2002" s="196"/>
    </row>
    <row r="2003" spans="1:40" s="181" customFormat="1" x14ac:dyDescent="0.25">
      <c r="A2003" s="381" t="s">
        <v>3224</v>
      </c>
      <c r="B2003" s="382" t="s">
        <v>621</v>
      </c>
      <c r="C2003" s="382" t="s">
        <v>30</v>
      </c>
      <c r="D2003" s="382" t="s">
        <v>622</v>
      </c>
      <c r="E2003" s="382" t="s">
        <v>837</v>
      </c>
      <c r="F2003" s="383">
        <v>100</v>
      </c>
      <c r="G2003" s="383">
        <v>127</v>
      </c>
      <c r="H2003" s="383" t="s">
        <v>835</v>
      </c>
      <c r="I2003" s="383">
        <v>100</v>
      </c>
      <c r="J2003" s="383">
        <v>127</v>
      </c>
      <c r="K2003" s="383" t="s">
        <v>835</v>
      </c>
      <c r="L2003" s="385"/>
      <c r="M2003" s="383">
        <v>36</v>
      </c>
      <c r="N2003" s="383" t="s">
        <v>11</v>
      </c>
      <c r="O2003" s="385"/>
      <c r="P2003" s="385"/>
      <c r="Q2003" s="386" t="s">
        <v>11</v>
      </c>
      <c r="R2003" s="383">
        <v>18</v>
      </c>
      <c r="S2003" s="383">
        <v>102</v>
      </c>
      <c r="T2003" s="386" t="s">
        <v>36</v>
      </c>
      <c r="U2003" s="386"/>
      <c r="V2003" s="386">
        <v>98</v>
      </c>
      <c r="W2003" s="386" t="s">
        <v>11</v>
      </c>
      <c r="X2003" s="383">
        <v>30</v>
      </c>
      <c r="Y2003" s="383">
        <v>100</v>
      </c>
      <c r="Z2003" s="386" t="s">
        <v>36</v>
      </c>
      <c r="AA2003" s="386"/>
      <c r="AB2003" s="386">
        <v>91</v>
      </c>
      <c r="AC2003" s="386" t="s">
        <v>11</v>
      </c>
      <c r="AD2003" s="383" t="s">
        <v>57</v>
      </c>
      <c r="AE2003" s="383" t="s">
        <v>36</v>
      </c>
      <c r="AF2003" s="383">
        <v>90</v>
      </c>
      <c r="AG2003" s="383" t="s">
        <v>222</v>
      </c>
      <c r="AH2003" s="383" t="s">
        <v>34</v>
      </c>
      <c r="AI2003" s="383" t="s">
        <v>36</v>
      </c>
      <c r="AJ2003" s="383" t="s">
        <v>3554</v>
      </c>
      <c r="AK2003" s="384" t="str">
        <f t="shared" si="63"/>
        <v>NO</v>
      </c>
      <c r="AL2003" s="384" t="str">
        <f t="shared" si="64"/>
        <v>NO</v>
      </c>
      <c r="AN2003" s="196"/>
    </row>
    <row r="2004" spans="1:40" s="181" customFormat="1" x14ac:dyDescent="0.25">
      <c r="A2004" s="381" t="s">
        <v>3224</v>
      </c>
      <c r="B2004" s="382" t="s">
        <v>623</v>
      </c>
      <c r="C2004" s="382" t="s">
        <v>30</v>
      </c>
      <c r="D2004" s="382" t="s">
        <v>624</v>
      </c>
      <c r="E2004" s="382" t="s">
        <v>837</v>
      </c>
      <c r="F2004" s="383">
        <v>100</v>
      </c>
      <c r="G2004" s="383">
        <v>190</v>
      </c>
      <c r="H2004" s="383" t="s">
        <v>835</v>
      </c>
      <c r="I2004" s="383">
        <v>100</v>
      </c>
      <c r="J2004" s="383">
        <v>190</v>
      </c>
      <c r="K2004" s="383" t="s">
        <v>835</v>
      </c>
      <c r="L2004" s="385">
        <v>79</v>
      </c>
      <c r="M2004" s="383">
        <v>53</v>
      </c>
      <c r="N2004" s="383" t="s">
        <v>835</v>
      </c>
      <c r="O2004" s="385"/>
      <c r="P2004" s="385"/>
      <c r="Q2004" s="386" t="s">
        <v>11</v>
      </c>
      <c r="R2004" s="383">
        <v>24</v>
      </c>
      <c r="S2004" s="383">
        <v>141</v>
      </c>
      <c r="T2004" s="386" t="s">
        <v>36</v>
      </c>
      <c r="U2004" s="386">
        <v>37</v>
      </c>
      <c r="V2004" s="386">
        <v>137</v>
      </c>
      <c r="W2004" s="386" t="s">
        <v>834</v>
      </c>
      <c r="X2004" s="383">
        <v>43</v>
      </c>
      <c r="Y2004" s="383">
        <v>138</v>
      </c>
      <c r="Z2004" s="386" t="s">
        <v>34</v>
      </c>
      <c r="AA2004" s="386">
        <v>54</v>
      </c>
      <c r="AB2004" s="386">
        <v>134</v>
      </c>
      <c r="AC2004" s="386" t="s">
        <v>11</v>
      </c>
      <c r="AD2004" s="383" t="s">
        <v>57</v>
      </c>
      <c r="AE2004" s="383" t="s">
        <v>36</v>
      </c>
      <c r="AF2004" s="383">
        <v>82</v>
      </c>
      <c r="AG2004" s="383" t="s">
        <v>222</v>
      </c>
      <c r="AH2004" s="383" t="s">
        <v>34</v>
      </c>
      <c r="AI2004" s="383" t="s">
        <v>36</v>
      </c>
      <c r="AJ2004" s="383" t="s">
        <v>3554</v>
      </c>
      <c r="AK2004" s="384" t="str">
        <f t="shared" si="63"/>
        <v>NO</v>
      </c>
      <c r="AL2004" s="384" t="str">
        <f t="shared" si="64"/>
        <v>Yes-SH</v>
      </c>
      <c r="AN2004" s="196"/>
    </row>
    <row r="2005" spans="1:40" s="181" customFormat="1" x14ac:dyDescent="0.25">
      <c r="A2005" s="381" t="s">
        <v>3224</v>
      </c>
      <c r="B2005" s="382" t="s">
        <v>625</v>
      </c>
      <c r="C2005" s="382" t="s">
        <v>30</v>
      </c>
      <c r="D2005" s="382" t="s">
        <v>626</v>
      </c>
      <c r="E2005" s="382" t="s">
        <v>837</v>
      </c>
      <c r="F2005" s="383">
        <v>100</v>
      </c>
      <c r="G2005" s="383">
        <v>48</v>
      </c>
      <c r="H2005" s="383" t="s">
        <v>835</v>
      </c>
      <c r="I2005" s="383">
        <v>100</v>
      </c>
      <c r="J2005" s="383">
        <v>48</v>
      </c>
      <c r="K2005" s="383" t="s">
        <v>835</v>
      </c>
      <c r="L2005" s="385"/>
      <c r="M2005" s="383">
        <v>21</v>
      </c>
      <c r="N2005" s="383" t="s">
        <v>11</v>
      </c>
      <c r="O2005" s="385"/>
      <c r="P2005" s="385"/>
      <c r="Q2005" s="386" t="s">
        <v>11</v>
      </c>
      <c r="R2005" s="383"/>
      <c r="S2005" s="383">
        <v>38</v>
      </c>
      <c r="T2005" s="386" t="s">
        <v>11</v>
      </c>
      <c r="U2005" s="386"/>
      <c r="V2005" s="386">
        <v>38</v>
      </c>
      <c r="W2005" s="386" t="s">
        <v>11</v>
      </c>
      <c r="X2005" s="383"/>
      <c r="Y2005" s="383">
        <v>38</v>
      </c>
      <c r="Z2005" s="386" t="s">
        <v>11</v>
      </c>
      <c r="AA2005" s="386"/>
      <c r="AB2005" s="386">
        <v>38</v>
      </c>
      <c r="AC2005" s="386" t="s">
        <v>11</v>
      </c>
      <c r="AD2005" s="383" t="s">
        <v>57</v>
      </c>
      <c r="AE2005" s="383" t="s">
        <v>36</v>
      </c>
      <c r="AF2005" s="383">
        <v>74</v>
      </c>
      <c r="AG2005" s="383" t="s">
        <v>222</v>
      </c>
      <c r="AH2005" s="383" t="s">
        <v>34</v>
      </c>
      <c r="AI2005" s="383" t="s">
        <v>36</v>
      </c>
      <c r="AJ2005" s="383" t="s">
        <v>3554</v>
      </c>
      <c r="AK2005" s="384" t="str">
        <f t="shared" si="63"/>
        <v>NA</v>
      </c>
      <c r="AL2005" s="384" t="str">
        <f t="shared" si="64"/>
        <v>NA</v>
      </c>
      <c r="AN2005" s="196"/>
    </row>
    <row r="2006" spans="1:40" s="181" customFormat="1" x14ac:dyDescent="0.25">
      <c r="A2006" s="381" t="s">
        <v>3224</v>
      </c>
      <c r="B2006" s="382" t="s">
        <v>627</v>
      </c>
      <c r="C2006" s="382" t="s">
        <v>30</v>
      </c>
      <c r="D2006" s="382" t="s">
        <v>628</v>
      </c>
      <c r="E2006" s="382" t="s">
        <v>837</v>
      </c>
      <c r="F2006" s="383">
        <v>100</v>
      </c>
      <c r="G2006" s="383">
        <v>114</v>
      </c>
      <c r="H2006" s="383" t="s">
        <v>835</v>
      </c>
      <c r="I2006" s="383">
        <v>100</v>
      </c>
      <c r="J2006" s="383">
        <v>114</v>
      </c>
      <c r="K2006" s="383" t="s">
        <v>835</v>
      </c>
      <c r="L2006" s="385">
        <v>84</v>
      </c>
      <c r="M2006" s="383">
        <v>32</v>
      </c>
      <c r="N2006" s="383" t="s">
        <v>835</v>
      </c>
      <c r="O2006" s="385"/>
      <c r="P2006" s="385"/>
      <c r="Q2006" s="386" t="s">
        <v>11</v>
      </c>
      <c r="R2006" s="383"/>
      <c r="S2006" s="383">
        <v>79</v>
      </c>
      <c r="T2006" s="386" t="s">
        <v>11</v>
      </c>
      <c r="U2006" s="386"/>
      <c r="V2006" s="386">
        <v>76</v>
      </c>
      <c r="W2006" s="386" t="s">
        <v>11</v>
      </c>
      <c r="X2006" s="383"/>
      <c r="Y2006" s="383">
        <v>79</v>
      </c>
      <c r="Z2006" s="386" t="s">
        <v>11</v>
      </c>
      <c r="AA2006" s="386"/>
      <c r="AB2006" s="386">
        <v>76</v>
      </c>
      <c r="AC2006" s="386" t="s">
        <v>11</v>
      </c>
      <c r="AD2006" s="383" t="s">
        <v>33</v>
      </c>
      <c r="AE2006" s="383" t="s">
        <v>36</v>
      </c>
      <c r="AF2006" s="383">
        <v>82</v>
      </c>
      <c r="AG2006" s="383" t="s">
        <v>222</v>
      </c>
      <c r="AH2006" s="383" t="s">
        <v>34</v>
      </c>
      <c r="AI2006" s="383" t="s">
        <v>36</v>
      </c>
      <c r="AJ2006" s="383" t="s">
        <v>3554</v>
      </c>
      <c r="AK2006" s="384" t="str">
        <f t="shared" si="63"/>
        <v>NA</v>
      </c>
      <c r="AL2006" s="384" t="str">
        <f t="shared" si="64"/>
        <v>NA</v>
      </c>
      <c r="AN2006" s="196"/>
    </row>
    <row r="2007" spans="1:40" s="181" customFormat="1" x14ac:dyDescent="0.25">
      <c r="A2007" s="381" t="s">
        <v>3224</v>
      </c>
      <c r="B2007" s="382" t="s">
        <v>629</v>
      </c>
      <c r="C2007" s="382" t="s">
        <v>30</v>
      </c>
      <c r="D2007" s="382" t="s">
        <v>630</v>
      </c>
      <c r="E2007" s="382" t="s">
        <v>837</v>
      </c>
      <c r="F2007" s="383">
        <v>100</v>
      </c>
      <c r="G2007" s="383">
        <v>78</v>
      </c>
      <c r="H2007" s="383" t="s">
        <v>835</v>
      </c>
      <c r="I2007" s="383">
        <v>100</v>
      </c>
      <c r="J2007" s="383">
        <v>78</v>
      </c>
      <c r="K2007" s="383" t="s">
        <v>835</v>
      </c>
      <c r="L2007" s="385"/>
      <c r="M2007" s="383">
        <v>19</v>
      </c>
      <c r="N2007" s="383" t="s">
        <v>11</v>
      </c>
      <c r="O2007" s="385"/>
      <c r="P2007" s="385"/>
      <c r="Q2007" s="386" t="s">
        <v>11</v>
      </c>
      <c r="R2007" s="383"/>
      <c r="S2007" s="383">
        <v>51</v>
      </c>
      <c r="T2007" s="386" t="s">
        <v>11</v>
      </c>
      <c r="U2007" s="386"/>
      <c r="V2007" s="386">
        <v>47</v>
      </c>
      <c r="W2007" s="386" t="s">
        <v>11</v>
      </c>
      <c r="X2007" s="383"/>
      <c r="Y2007" s="383">
        <v>51</v>
      </c>
      <c r="Z2007" s="386" t="s">
        <v>11</v>
      </c>
      <c r="AA2007" s="386"/>
      <c r="AB2007" s="386">
        <v>47</v>
      </c>
      <c r="AC2007" s="386" t="s">
        <v>11</v>
      </c>
      <c r="AD2007" s="383" t="s">
        <v>46</v>
      </c>
      <c r="AE2007" s="383" t="s">
        <v>36</v>
      </c>
      <c r="AF2007" s="383">
        <v>77</v>
      </c>
      <c r="AG2007" s="383" t="s">
        <v>222</v>
      </c>
      <c r="AH2007" s="383" t="s">
        <v>34</v>
      </c>
      <c r="AI2007" s="383" t="s">
        <v>36</v>
      </c>
      <c r="AJ2007" s="383" t="s">
        <v>3554</v>
      </c>
      <c r="AK2007" s="384" t="str">
        <f t="shared" si="63"/>
        <v>NA</v>
      </c>
      <c r="AL2007" s="384" t="str">
        <f t="shared" si="64"/>
        <v>NA</v>
      </c>
      <c r="AN2007" s="196"/>
    </row>
    <row r="2008" spans="1:40" s="181" customFormat="1" x14ac:dyDescent="0.25">
      <c r="A2008" s="381" t="s">
        <v>3224</v>
      </c>
      <c r="B2008" s="382" t="s">
        <v>631</v>
      </c>
      <c r="C2008" s="382" t="s">
        <v>30</v>
      </c>
      <c r="D2008" s="382" t="s">
        <v>632</v>
      </c>
      <c r="E2008" s="382" t="s">
        <v>837</v>
      </c>
      <c r="F2008" s="383">
        <v>100</v>
      </c>
      <c r="G2008" s="383">
        <v>112</v>
      </c>
      <c r="H2008" s="383" t="s">
        <v>835</v>
      </c>
      <c r="I2008" s="383">
        <v>100</v>
      </c>
      <c r="J2008" s="383">
        <v>112</v>
      </c>
      <c r="K2008" s="383" t="s">
        <v>835</v>
      </c>
      <c r="L2008" s="385"/>
      <c r="M2008" s="383">
        <v>22</v>
      </c>
      <c r="N2008" s="383" t="s">
        <v>11</v>
      </c>
      <c r="O2008" s="385"/>
      <c r="P2008" s="385"/>
      <c r="Q2008" s="386" t="s">
        <v>11</v>
      </c>
      <c r="R2008" s="383"/>
      <c r="S2008" s="383">
        <v>78</v>
      </c>
      <c r="T2008" s="386" t="s">
        <v>11</v>
      </c>
      <c r="U2008" s="386"/>
      <c r="V2008" s="386">
        <v>76</v>
      </c>
      <c r="W2008" s="386" t="s">
        <v>11</v>
      </c>
      <c r="X2008" s="383"/>
      <c r="Y2008" s="383">
        <v>77</v>
      </c>
      <c r="Z2008" s="386" t="s">
        <v>11</v>
      </c>
      <c r="AA2008" s="386"/>
      <c r="AB2008" s="386">
        <v>75</v>
      </c>
      <c r="AC2008" s="386" t="s">
        <v>11</v>
      </c>
      <c r="AD2008" s="383" t="s">
        <v>33</v>
      </c>
      <c r="AE2008" s="383" t="s">
        <v>36</v>
      </c>
      <c r="AF2008" s="383">
        <v>87</v>
      </c>
      <c r="AG2008" s="383" t="s">
        <v>222</v>
      </c>
      <c r="AH2008" s="383" t="s">
        <v>34</v>
      </c>
      <c r="AI2008" s="383" t="s">
        <v>36</v>
      </c>
      <c r="AJ2008" s="383" t="s">
        <v>3554</v>
      </c>
      <c r="AK2008" s="384" t="str">
        <f t="shared" si="63"/>
        <v>NA</v>
      </c>
      <c r="AL2008" s="384" t="str">
        <f t="shared" si="64"/>
        <v>NA</v>
      </c>
      <c r="AN2008" s="196"/>
    </row>
    <row r="2009" spans="1:40" s="181" customFormat="1" x14ac:dyDescent="0.25">
      <c r="A2009" s="381" t="s">
        <v>3224</v>
      </c>
      <c r="B2009" s="382" t="s">
        <v>633</v>
      </c>
      <c r="C2009" s="382" t="s">
        <v>30</v>
      </c>
      <c r="D2009" s="382" t="s">
        <v>634</v>
      </c>
      <c r="E2009" s="382" t="s">
        <v>837</v>
      </c>
      <c r="F2009" s="383">
        <v>100</v>
      </c>
      <c r="G2009" s="383">
        <v>325</v>
      </c>
      <c r="H2009" s="383" t="s">
        <v>835</v>
      </c>
      <c r="I2009" s="383">
        <v>100</v>
      </c>
      <c r="J2009" s="383">
        <v>325</v>
      </c>
      <c r="K2009" s="383" t="s">
        <v>835</v>
      </c>
      <c r="L2009" s="385">
        <v>75</v>
      </c>
      <c r="M2009" s="383">
        <v>99</v>
      </c>
      <c r="N2009" s="383" t="s">
        <v>834</v>
      </c>
      <c r="O2009" s="385"/>
      <c r="P2009" s="385"/>
      <c r="Q2009" s="386" t="s">
        <v>11</v>
      </c>
      <c r="R2009" s="383">
        <v>30</v>
      </c>
      <c r="S2009" s="383">
        <v>238</v>
      </c>
      <c r="T2009" s="386" t="s">
        <v>36</v>
      </c>
      <c r="U2009" s="386">
        <v>41</v>
      </c>
      <c r="V2009" s="386">
        <v>235</v>
      </c>
      <c r="W2009" s="386" t="s">
        <v>834</v>
      </c>
      <c r="X2009" s="383">
        <v>36</v>
      </c>
      <c r="Y2009" s="383">
        <v>235</v>
      </c>
      <c r="Z2009" s="386" t="s">
        <v>36</v>
      </c>
      <c r="AA2009" s="386">
        <v>47</v>
      </c>
      <c r="AB2009" s="386">
        <v>232</v>
      </c>
      <c r="AC2009" s="386" t="s">
        <v>834</v>
      </c>
      <c r="AD2009" s="383" t="s">
        <v>104</v>
      </c>
      <c r="AE2009" s="383" t="s">
        <v>36</v>
      </c>
      <c r="AF2009" s="383">
        <v>69</v>
      </c>
      <c r="AG2009" s="383" t="s">
        <v>222</v>
      </c>
      <c r="AH2009" s="383" t="s">
        <v>34</v>
      </c>
      <c r="AI2009" s="383" t="s">
        <v>36</v>
      </c>
      <c r="AJ2009" s="383" t="s">
        <v>3554</v>
      </c>
      <c r="AK2009" s="384" t="str">
        <f t="shared" si="63"/>
        <v>NO</v>
      </c>
      <c r="AL2009" s="384" t="str">
        <f t="shared" si="64"/>
        <v>NO</v>
      </c>
      <c r="AN2009" s="196"/>
    </row>
    <row r="2010" spans="1:40" s="181" customFormat="1" x14ac:dyDescent="0.25">
      <c r="A2010" s="381" t="s">
        <v>3224</v>
      </c>
      <c r="B2010" s="382" t="s">
        <v>635</v>
      </c>
      <c r="C2010" s="382" t="s">
        <v>30</v>
      </c>
      <c r="D2010" s="382" t="s">
        <v>636</v>
      </c>
      <c r="E2010" s="382" t="s">
        <v>837</v>
      </c>
      <c r="F2010" s="383">
        <v>100</v>
      </c>
      <c r="G2010" s="383">
        <v>146</v>
      </c>
      <c r="H2010" s="383" t="s">
        <v>835</v>
      </c>
      <c r="I2010" s="383">
        <v>100</v>
      </c>
      <c r="J2010" s="383">
        <v>146</v>
      </c>
      <c r="K2010" s="383" t="s">
        <v>835</v>
      </c>
      <c r="L2010" s="385">
        <v>91</v>
      </c>
      <c r="M2010" s="383">
        <v>46</v>
      </c>
      <c r="N2010" s="383" t="s">
        <v>835</v>
      </c>
      <c r="O2010" s="385"/>
      <c r="P2010" s="385"/>
      <c r="Q2010" s="386" t="s">
        <v>11</v>
      </c>
      <c r="R2010" s="383">
        <v>41</v>
      </c>
      <c r="S2010" s="383">
        <v>116</v>
      </c>
      <c r="T2010" s="386" t="s">
        <v>36</v>
      </c>
      <c r="U2010" s="386">
        <v>51</v>
      </c>
      <c r="V2010" s="386">
        <v>114</v>
      </c>
      <c r="W2010" s="386" t="s">
        <v>834</v>
      </c>
      <c r="X2010" s="383">
        <v>45</v>
      </c>
      <c r="Y2010" s="383">
        <v>116</v>
      </c>
      <c r="Z2010" s="386" t="s">
        <v>36</v>
      </c>
      <c r="AA2010" s="386">
        <v>54</v>
      </c>
      <c r="AB2010" s="386">
        <v>114</v>
      </c>
      <c r="AC2010" s="386" t="s">
        <v>834</v>
      </c>
      <c r="AD2010" s="383" t="s">
        <v>104</v>
      </c>
      <c r="AE2010" s="383" t="s">
        <v>36</v>
      </c>
      <c r="AF2010" s="383">
        <v>74</v>
      </c>
      <c r="AG2010" s="383" t="s">
        <v>222</v>
      </c>
      <c r="AH2010" s="383" t="s">
        <v>34</v>
      </c>
      <c r="AI2010" s="383" t="s">
        <v>36</v>
      </c>
      <c r="AJ2010" s="383" t="s">
        <v>3554</v>
      </c>
      <c r="AK2010" s="384" t="str">
        <f t="shared" si="63"/>
        <v>NO</v>
      </c>
      <c r="AL2010" s="384" t="str">
        <f t="shared" si="64"/>
        <v>NO</v>
      </c>
      <c r="AN2010" s="196"/>
    </row>
    <row r="2011" spans="1:40" s="181" customFormat="1" x14ac:dyDescent="0.25">
      <c r="A2011" s="381" t="s">
        <v>3224</v>
      </c>
      <c r="B2011" s="382" t="s">
        <v>637</v>
      </c>
      <c r="C2011" s="382" t="s">
        <v>30</v>
      </c>
      <c r="D2011" s="382" t="s">
        <v>638</v>
      </c>
      <c r="E2011" s="382" t="s">
        <v>837</v>
      </c>
      <c r="F2011" s="383"/>
      <c r="G2011" s="383">
        <v>21</v>
      </c>
      <c r="H2011" s="383" t="s">
        <v>11</v>
      </c>
      <c r="I2011" s="383"/>
      <c r="J2011" s="383">
        <v>21</v>
      </c>
      <c r="K2011" s="383" t="s">
        <v>11</v>
      </c>
      <c r="L2011" s="385"/>
      <c r="M2011" s="383">
        <v>7</v>
      </c>
      <c r="N2011" s="383" t="s">
        <v>11</v>
      </c>
      <c r="O2011" s="385"/>
      <c r="P2011" s="385"/>
      <c r="Q2011" s="386" t="s">
        <v>11</v>
      </c>
      <c r="R2011" s="383"/>
      <c r="S2011" s="383">
        <v>11</v>
      </c>
      <c r="T2011" s="386" t="s">
        <v>11</v>
      </c>
      <c r="U2011" s="386"/>
      <c r="V2011" s="386">
        <v>11</v>
      </c>
      <c r="W2011" s="386" t="s">
        <v>11</v>
      </c>
      <c r="X2011" s="383"/>
      <c r="Y2011" s="383">
        <v>11</v>
      </c>
      <c r="Z2011" s="386" t="s">
        <v>11</v>
      </c>
      <c r="AA2011" s="386"/>
      <c r="AB2011" s="386">
        <v>11</v>
      </c>
      <c r="AC2011" s="386" t="s">
        <v>11</v>
      </c>
      <c r="AD2011" s="383" t="s">
        <v>57</v>
      </c>
      <c r="AE2011" s="383" t="s">
        <v>36</v>
      </c>
      <c r="AF2011" s="383">
        <v>92</v>
      </c>
      <c r="AG2011" s="383" t="s">
        <v>222</v>
      </c>
      <c r="AH2011" s="383" t="s">
        <v>34</v>
      </c>
      <c r="AI2011" s="383" t="s">
        <v>36</v>
      </c>
      <c r="AJ2011" s="383" t="s">
        <v>3554</v>
      </c>
      <c r="AK2011" s="384" t="str">
        <f t="shared" si="63"/>
        <v>NA</v>
      </c>
      <c r="AL2011" s="384" t="str">
        <f t="shared" si="64"/>
        <v>NA</v>
      </c>
      <c r="AN2011" s="196"/>
    </row>
    <row r="2012" spans="1:40" s="181" customFormat="1" x14ac:dyDescent="0.25">
      <c r="A2012" s="381" t="s">
        <v>3224</v>
      </c>
      <c r="B2012" s="382" t="s">
        <v>639</v>
      </c>
      <c r="C2012" s="382" t="s">
        <v>30</v>
      </c>
      <c r="D2012" s="382" t="s">
        <v>640</v>
      </c>
      <c r="E2012" s="382" t="s">
        <v>837</v>
      </c>
      <c r="F2012" s="383"/>
      <c r="G2012" s="383">
        <v>13</v>
      </c>
      <c r="H2012" s="383" t="s">
        <v>11</v>
      </c>
      <c r="I2012" s="383"/>
      <c r="J2012" s="383">
        <v>13</v>
      </c>
      <c r="K2012" s="383" t="s">
        <v>11</v>
      </c>
      <c r="L2012" s="385"/>
      <c r="M2012" s="383">
        <v>3</v>
      </c>
      <c r="N2012" s="383" t="s">
        <v>11</v>
      </c>
      <c r="O2012" s="385"/>
      <c r="P2012" s="385"/>
      <c r="Q2012" s="386" t="s">
        <v>11</v>
      </c>
      <c r="R2012" s="383"/>
      <c r="S2012" s="383">
        <v>13</v>
      </c>
      <c r="T2012" s="386" t="s">
        <v>11</v>
      </c>
      <c r="U2012" s="386"/>
      <c r="V2012" s="386">
        <v>13</v>
      </c>
      <c r="W2012" s="386" t="s">
        <v>11</v>
      </c>
      <c r="X2012" s="383"/>
      <c r="Y2012" s="383">
        <v>13</v>
      </c>
      <c r="Z2012" s="386" t="s">
        <v>11</v>
      </c>
      <c r="AA2012" s="386"/>
      <c r="AB2012" s="386">
        <v>13</v>
      </c>
      <c r="AC2012" s="386" t="s">
        <v>11</v>
      </c>
      <c r="AD2012" s="383" t="s">
        <v>46</v>
      </c>
      <c r="AE2012" s="383" t="s">
        <v>36</v>
      </c>
      <c r="AF2012" s="383">
        <v>77</v>
      </c>
      <c r="AG2012" s="383" t="s">
        <v>222</v>
      </c>
      <c r="AH2012" s="383" t="s">
        <v>34</v>
      </c>
      <c r="AI2012" s="383" t="s">
        <v>36</v>
      </c>
      <c r="AJ2012" s="383" t="s">
        <v>3554</v>
      </c>
      <c r="AK2012" s="384" t="str">
        <f t="shared" si="63"/>
        <v>NA</v>
      </c>
      <c r="AL2012" s="384" t="str">
        <f t="shared" si="64"/>
        <v>NA</v>
      </c>
      <c r="AN2012" s="196"/>
    </row>
    <row r="2013" spans="1:40" s="181" customFormat="1" x14ac:dyDescent="0.25">
      <c r="A2013" s="381" t="s">
        <v>3224</v>
      </c>
      <c r="B2013" s="382" t="s">
        <v>641</v>
      </c>
      <c r="C2013" s="382" t="s">
        <v>30</v>
      </c>
      <c r="D2013" s="382" t="s">
        <v>642</v>
      </c>
      <c r="E2013" s="382" t="s">
        <v>837</v>
      </c>
      <c r="F2013" s="383">
        <v>100</v>
      </c>
      <c r="G2013" s="383">
        <v>174</v>
      </c>
      <c r="H2013" s="383" t="s">
        <v>835</v>
      </c>
      <c r="I2013" s="383">
        <v>100</v>
      </c>
      <c r="J2013" s="383">
        <v>174</v>
      </c>
      <c r="K2013" s="383" t="s">
        <v>835</v>
      </c>
      <c r="L2013" s="385">
        <v>64</v>
      </c>
      <c r="M2013" s="383">
        <v>50</v>
      </c>
      <c r="N2013" s="383" t="s">
        <v>834</v>
      </c>
      <c r="O2013" s="385"/>
      <c r="P2013" s="385"/>
      <c r="Q2013" s="386" t="s">
        <v>11</v>
      </c>
      <c r="R2013" s="383">
        <v>28</v>
      </c>
      <c r="S2013" s="383">
        <v>129</v>
      </c>
      <c r="T2013" s="386" t="s">
        <v>36</v>
      </c>
      <c r="U2013" s="386">
        <v>42</v>
      </c>
      <c r="V2013" s="386">
        <v>124</v>
      </c>
      <c r="W2013" s="386" t="s">
        <v>834</v>
      </c>
      <c r="X2013" s="383">
        <v>29</v>
      </c>
      <c r="Y2013" s="383">
        <v>129</v>
      </c>
      <c r="Z2013" s="386" t="s">
        <v>36</v>
      </c>
      <c r="AA2013" s="386">
        <v>50</v>
      </c>
      <c r="AB2013" s="386">
        <v>124</v>
      </c>
      <c r="AC2013" s="386" t="s">
        <v>834</v>
      </c>
      <c r="AD2013" s="383" t="s">
        <v>104</v>
      </c>
      <c r="AE2013" s="383" t="s">
        <v>36</v>
      </c>
      <c r="AF2013" s="383">
        <v>69</v>
      </c>
      <c r="AG2013" s="383" t="s">
        <v>222</v>
      </c>
      <c r="AH2013" s="383" t="s">
        <v>34</v>
      </c>
      <c r="AI2013" s="383" t="s">
        <v>36</v>
      </c>
      <c r="AJ2013" s="383" t="s">
        <v>3554</v>
      </c>
      <c r="AK2013" s="384" t="str">
        <f t="shared" si="63"/>
        <v>NO</v>
      </c>
      <c r="AL2013" s="384" t="str">
        <f t="shared" si="64"/>
        <v>NO</v>
      </c>
      <c r="AN2013" s="196"/>
    </row>
    <row r="2014" spans="1:40" s="181" customFormat="1" x14ac:dyDescent="0.25">
      <c r="A2014" s="381" t="s">
        <v>3224</v>
      </c>
      <c r="B2014" s="382" t="s">
        <v>643</v>
      </c>
      <c r="C2014" s="382" t="s">
        <v>30</v>
      </c>
      <c r="D2014" s="382" t="s">
        <v>644</v>
      </c>
      <c r="E2014" s="382" t="s">
        <v>837</v>
      </c>
      <c r="F2014" s="383">
        <v>100</v>
      </c>
      <c r="G2014" s="383">
        <v>234</v>
      </c>
      <c r="H2014" s="383" t="s">
        <v>835</v>
      </c>
      <c r="I2014" s="383">
        <v>100</v>
      </c>
      <c r="J2014" s="383">
        <v>234</v>
      </c>
      <c r="K2014" s="383" t="s">
        <v>835</v>
      </c>
      <c r="L2014" s="385">
        <v>79</v>
      </c>
      <c r="M2014" s="383">
        <v>76</v>
      </c>
      <c r="N2014" s="383" t="s">
        <v>835</v>
      </c>
      <c r="O2014" s="385"/>
      <c r="P2014" s="385"/>
      <c r="Q2014" s="386" t="s">
        <v>11</v>
      </c>
      <c r="R2014" s="383">
        <v>20</v>
      </c>
      <c r="S2014" s="383">
        <v>169</v>
      </c>
      <c r="T2014" s="386" t="s">
        <v>36</v>
      </c>
      <c r="U2014" s="386">
        <v>36</v>
      </c>
      <c r="V2014" s="386">
        <v>154</v>
      </c>
      <c r="W2014" s="386" t="s">
        <v>834</v>
      </c>
      <c r="X2014" s="383">
        <v>29</v>
      </c>
      <c r="Y2014" s="383">
        <v>170</v>
      </c>
      <c r="Z2014" s="386" t="s">
        <v>36</v>
      </c>
      <c r="AA2014" s="386">
        <v>43</v>
      </c>
      <c r="AB2014" s="386">
        <v>155</v>
      </c>
      <c r="AC2014" s="386" t="s">
        <v>834</v>
      </c>
      <c r="AD2014" s="383" t="s">
        <v>57</v>
      </c>
      <c r="AE2014" s="383" t="s">
        <v>36</v>
      </c>
      <c r="AF2014" s="383">
        <v>79</v>
      </c>
      <c r="AG2014" s="383" t="s">
        <v>222</v>
      </c>
      <c r="AH2014" s="383" t="s">
        <v>34</v>
      </c>
      <c r="AI2014" s="383" t="s">
        <v>36</v>
      </c>
      <c r="AJ2014" s="383" t="s">
        <v>3554</v>
      </c>
      <c r="AK2014" s="384" t="str">
        <f t="shared" si="63"/>
        <v>NO</v>
      </c>
      <c r="AL2014" s="384" t="str">
        <f t="shared" si="64"/>
        <v>NO</v>
      </c>
      <c r="AN2014" s="196"/>
    </row>
    <row r="2015" spans="1:40" s="181" customFormat="1" x14ac:dyDescent="0.25">
      <c r="A2015" s="381" t="s">
        <v>3224</v>
      </c>
      <c r="B2015" s="382" t="s">
        <v>645</v>
      </c>
      <c r="C2015" s="382" t="s">
        <v>30</v>
      </c>
      <c r="D2015" s="382" t="s">
        <v>646</v>
      </c>
      <c r="E2015" s="382" t="s">
        <v>837</v>
      </c>
      <c r="F2015" s="383">
        <v>100</v>
      </c>
      <c r="G2015" s="383">
        <v>262</v>
      </c>
      <c r="H2015" s="383" t="s">
        <v>835</v>
      </c>
      <c r="I2015" s="383">
        <v>100</v>
      </c>
      <c r="J2015" s="383">
        <v>262</v>
      </c>
      <c r="K2015" s="383" t="s">
        <v>835</v>
      </c>
      <c r="L2015" s="385">
        <v>79</v>
      </c>
      <c r="M2015" s="383">
        <v>67</v>
      </c>
      <c r="N2015" s="383" t="s">
        <v>835</v>
      </c>
      <c r="O2015" s="385"/>
      <c r="P2015" s="385"/>
      <c r="Q2015" s="386" t="s">
        <v>11</v>
      </c>
      <c r="R2015" s="383">
        <v>28</v>
      </c>
      <c r="S2015" s="383">
        <v>199</v>
      </c>
      <c r="T2015" s="386" t="s">
        <v>36</v>
      </c>
      <c r="U2015" s="386">
        <v>44</v>
      </c>
      <c r="V2015" s="386">
        <v>198</v>
      </c>
      <c r="W2015" s="386" t="s">
        <v>834</v>
      </c>
      <c r="X2015" s="383">
        <v>47</v>
      </c>
      <c r="Y2015" s="383">
        <v>196</v>
      </c>
      <c r="Z2015" s="386" t="s">
        <v>34</v>
      </c>
      <c r="AA2015" s="386">
        <v>54</v>
      </c>
      <c r="AB2015" s="386">
        <v>194</v>
      </c>
      <c r="AC2015" s="386" t="s">
        <v>11</v>
      </c>
      <c r="AD2015" s="383" t="s">
        <v>33</v>
      </c>
      <c r="AE2015" s="383" t="s">
        <v>36</v>
      </c>
      <c r="AF2015" s="383">
        <v>85</v>
      </c>
      <c r="AG2015" s="383" t="s">
        <v>222</v>
      </c>
      <c r="AH2015" s="383" t="s">
        <v>34</v>
      </c>
      <c r="AI2015" s="383" t="s">
        <v>36</v>
      </c>
      <c r="AJ2015" s="383" t="s">
        <v>3554</v>
      </c>
      <c r="AK2015" s="384" t="str">
        <f t="shared" si="63"/>
        <v>NO</v>
      </c>
      <c r="AL2015" s="384" t="str">
        <f t="shared" si="64"/>
        <v>Yes-SH</v>
      </c>
      <c r="AN2015" s="196"/>
    </row>
    <row r="2016" spans="1:40" s="181" customFormat="1" x14ac:dyDescent="0.25">
      <c r="A2016" s="381" t="s">
        <v>3224</v>
      </c>
      <c r="B2016" s="382" t="s">
        <v>647</v>
      </c>
      <c r="C2016" s="382" t="s">
        <v>30</v>
      </c>
      <c r="D2016" s="382" t="s">
        <v>648</v>
      </c>
      <c r="E2016" s="382" t="s">
        <v>837</v>
      </c>
      <c r="F2016" s="383">
        <v>99</v>
      </c>
      <c r="G2016" s="383">
        <v>51</v>
      </c>
      <c r="H2016" s="383" t="s">
        <v>835</v>
      </c>
      <c r="I2016" s="383">
        <v>99</v>
      </c>
      <c r="J2016" s="383">
        <v>51</v>
      </c>
      <c r="K2016" s="383" t="s">
        <v>835</v>
      </c>
      <c r="L2016" s="385"/>
      <c r="M2016" s="383">
        <v>15</v>
      </c>
      <c r="N2016" s="383" t="s">
        <v>11</v>
      </c>
      <c r="O2016" s="385"/>
      <c r="P2016" s="385"/>
      <c r="Q2016" s="386" t="s">
        <v>11</v>
      </c>
      <c r="R2016" s="383"/>
      <c r="S2016" s="383">
        <v>36</v>
      </c>
      <c r="T2016" s="386" t="s">
        <v>11</v>
      </c>
      <c r="U2016" s="386"/>
      <c r="V2016" s="386">
        <v>34</v>
      </c>
      <c r="W2016" s="386" t="s">
        <v>11</v>
      </c>
      <c r="X2016" s="383"/>
      <c r="Y2016" s="383">
        <v>36</v>
      </c>
      <c r="Z2016" s="386" t="s">
        <v>11</v>
      </c>
      <c r="AA2016" s="386"/>
      <c r="AB2016" s="386">
        <v>34</v>
      </c>
      <c r="AC2016" s="386" t="s">
        <v>11</v>
      </c>
      <c r="AD2016" s="383" t="s">
        <v>33</v>
      </c>
      <c r="AE2016" s="383" t="s">
        <v>36</v>
      </c>
      <c r="AF2016" s="383">
        <v>79</v>
      </c>
      <c r="AG2016" s="383" t="s">
        <v>222</v>
      </c>
      <c r="AH2016" s="383" t="s">
        <v>36</v>
      </c>
      <c r="AI2016" s="383" t="s">
        <v>36</v>
      </c>
      <c r="AJ2016" s="383" t="s">
        <v>3554</v>
      </c>
      <c r="AK2016" s="384" t="str">
        <f t="shared" si="63"/>
        <v>NA</v>
      </c>
      <c r="AL2016" s="384" t="str">
        <f t="shared" si="64"/>
        <v>NA</v>
      </c>
      <c r="AN2016" s="196"/>
    </row>
    <row r="2017" spans="1:40" s="181" customFormat="1" x14ac:dyDescent="0.25">
      <c r="A2017" s="381" t="s">
        <v>3224</v>
      </c>
      <c r="B2017" s="382" t="s">
        <v>649</v>
      </c>
      <c r="C2017" s="382" t="s">
        <v>30</v>
      </c>
      <c r="D2017" s="382" t="s">
        <v>650</v>
      </c>
      <c r="E2017" s="382" t="s">
        <v>837</v>
      </c>
      <c r="F2017" s="383"/>
      <c r="G2017" s="383">
        <v>8</v>
      </c>
      <c r="H2017" s="383" t="s">
        <v>11</v>
      </c>
      <c r="I2017" s="383"/>
      <c r="J2017" s="383">
        <v>8</v>
      </c>
      <c r="K2017" s="383" t="s">
        <v>11</v>
      </c>
      <c r="L2017" s="385"/>
      <c r="M2017" s="383">
        <v>2</v>
      </c>
      <c r="N2017" s="383" t="s">
        <v>11</v>
      </c>
      <c r="O2017" s="385"/>
      <c r="P2017" s="385"/>
      <c r="Q2017" s="386" t="s">
        <v>11</v>
      </c>
      <c r="R2017" s="383"/>
      <c r="S2017" s="383">
        <v>6</v>
      </c>
      <c r="T2017" s="386" t="s">
        <v>11</v>
      </c>
      <c r="U2017" s="386"/>
      <c r="V2017" s="386">
        <v>6</v>
      </c>
      <c r="W2017" s="386" t="s">
        <v>11</v>
      </c>
      <c r="X2017" s="383"/>
      <c r="Y2017" s="383">
        <v>6</v>
      </c>
      <c r="Z2017" s="386" t="s">
        <v>11</v>
      </c>
      <c r="AA2017" s="386"/>
      <c r="AB2017" s="386">
        <v>6</v>
      </c>
      <c r="AC2017" s="386" t="s">
        <v>11</v>
      </c>
      <c r="AD2017" s="383" t="s">
        <v>46</v>
      </c>
      <c r="AE2017" s="383" t="s">
        <v>36</v>
      </c>
      <c r="AF2017" s="383">
        <v>77</v>
      </c>
      <c r="AG2017" s="383" t="s">
        <v>222</v>
      </c>
      <c r="AH2017" s="383" t="s">
        <v>34</v>
      </c>
      <c r="AI2017" s="383" t="s">
        <v>36</v>
      </c>
      <c r="AJ2017" s="383" t="s">
        <v>3554</v>
      </c>
      <c r="AK2017" s="384" t="str">
        <f t="shared" si="63"/>
        <v>NA</v>
      </c>
      <c r="AL2017" s="384" t="str">
        <f t="shared" si="64"/>
        <v>NA</v>
      </c>
      <c r="AN2017" s="196"/>
    </row>
    <row r="2018" spans="1:40" s="181" customFormat="1" x14ac:dyDescent="0.25">
      <c r="A2018" s="381" t="s">
        <v>3224</v>
      </c>
      <c r="B2018" s="382" t="s">
        <v>651</v>
      </c>
      <c r="C2018" s="382" t="s">
        <v>30</v>
      </c>
      <c r="D2018" s="382" t="s">
        <v>652</v>
      </c>
      <c r="E2018" s="382" t="s">
        <v>837</v>
      </c>
      <c r="F2018" s="383">
        <v>100</v>
      </c>
      <c r="G2018" s="383">
        <v>157</v>
      </c>
      <c r="H2018" s="383" t="s">
        <v>835</v>
      </c>
      <c r="I2018" s="383">
        <v>100</v>
      </c>
      <c r="J2018" s="383">
        <v>157</v>
      </c>
      <c r="K2018" s="383" t="s">
        <v>835</v>
      </c>
      <c r="L2018" s="385">
        <v>80</v>
      </c>
      <c r="M2018" s="383">
        <v>45</v>
      </c>
      <c r="N2018" s="383" t="s">
        <v>835</v>
      </c>
      <c r="O2018" s="385"/>
      <c r="P2018" s="385"/>
      <c r="Q2018" s="386" t="s">
        <v>11</v>
      </c>
      <c r="R2018" s="383">
        <v>39</v>
      </c>
      <c r="S2018" s="383">
        <v>106</v>
      </c>
      <c r="T2018" s="386" t="s">
        <v>34</v>
      </c>
      <c r="U2018" s="386">
        <v>56</v>
      </c>
      <c r="V2018" s="386">
        <v>103</v>
      </c>
      <c r="W2018" s="386" t="s">
        <v>11</v>
      </c>
      <c r="X2018" s="383">
        <v>42</v>
      </c>
      <c r="Y2018" s="383">
        <v>105</v>
      </c>
      <c r="Z2018" s="386" t="s">
        <v>34</v>
      </c>
      <c r="AA2018" s="386">
        <v>56</v>
      </c>
      <c r="AB2018" s="386">
        <v>103</v>
      </c>
      <c r="AC2018" s="386" t="s">
        <v>11</v>
      </c>
      <c r="AD2018" s="383" t="s">
        <v>33</v>
      </c>
      <c r="AE2018" s="383" t="s">
        <v>36</v>
      </c>
      <c r="AF2018" s="383">
        <v>72</v>
      </c>
      <c r="AG2018" s="383" t="s">
        <v>222</v>
      </c>
      <c r="AH2018" s="383" t="s">
        <v>34</v>
      </c>
      <c r="AI2018" s="383" t="s">
        <v>36</v>
      </c>
      <c r="AJ2018" s="383" t="s">
        <v>3554</v>
      </c>
      <c r="AK2018" s="384" t="str">
        <f t="shared" si="63"/>
        <v>Yes-SH</v>
      </c>
      <c r="AL2018" s="384" t="str">
        <f t="shared" si="64"/>
        <v>Yes-SH</v>
      </c>
      <c r="AN2018" s="196"/>
    </row>
    <row r="2019" spans="1:40" s="181" customFormat="1" x14ac:dyDescent="0.25">
      <c r="A2019" s="381" t="s">
        <v>3224</v>
      </c>
      <c r="B2019" s="382" t="s">
        <v>653</v>
      </c>
      <c r="C2019" s="382" t="s">
        <v>30</v>
      </c>
      <c r="D2019" s="382" t="s">
        <v>654</v>
      </c>
      <c r="E2019" s="382" t="s">
        <v>837</v>
      </c>
      <c r="F2019" s="383">
        <v>100</v>
      </c>
      <c r="G2019" s="383">
        <v>352</v>
      </c>
      <c r="H2019" s="383" t="s">
        <v>835</v>
      </c>
      <c r="I2019" s="383">
        <v>100</v>
      </c>
      <c r="J2019" s="383">
        <v>352</v>
      </c>
      <c r="K2019" s="383" t="s">
        <v>835</v>
      </c>
      <c r="L2019" s="385">
        <v>86</v>
      </c>
      <c r="M2019" s="383">
        <v>80</v>
      </c>
      <c r="N2019" s="383" t="s">
        <v>835</v>
      </c>
      <c r="O2019" s="385"/>
      <c r="P2019" s="385"/>
      <c r="Q2019" s="386" t="s">
        <v>11</v>
      </c>
      <c r="R2019" s="383">
        <v>41</v>
      </c>
      <c r="S2019" s="383">
        <v>263</v>
      </c>
      <c r="T2019" s="386" t="s">
        <v>34</v>
      </c>
      <c r="U2019" s="386">
        <v>56</v>
      </c>
      <c r="V2019" s="386">
        <v>255</v>
      </c>
      <c r="W2019" s="386" t="s">
        <v>11</v>
      </c>
      <c r="X2019" s="383">
        <v>40</v>
      </c>
      <c r="Y2019" s="383">
        <v>263</v>
      </c>
      <c r="Z2019" s="386" t="s">
        <v>36</v>
      </c>
      <c r="AA2019" s="386">
        <v>51</v>
      </c>
      <c r="AB2019" s="386">
        <v>255</v>
      </c>
      <c r="AC2019" s="386" t="s">
        <v>834</v>
      </c>
      <c r="AD2019" s="383" t="s">
        <v>33</v>
      </c>
      <c r="AE2019" s="383" t="s">
        <v>36</v>
      </c>
      <c r="AF2019" s="383">
        <v>77</v>
      </c>
      <c r="AG2019" s="383" t="s">
        <v>222</v>
      </c>
      <c r="AH2019" s="383" t="s">
        <v>34</v>
      </c>
      <c r="AI2019" s="383" t="s">
        <v>36</v>
      </c>
      <c r="AJ2019" s="383" t="s">
        <v>3554</v>
      </c>
      <c r="AK2019" s="384" t="str">
        <f t="shared" si="63"/>
        <v>Yes-SH</v>
      </c>
      <c r="AL2019" s="384" t="str">
        <f t="shared" si="64"/>
        <v>NO</v>
      </c>
      <c r="AN2019" s="196"/>
    </row>
    <row r="2020" spans="1:40" s="181" customFormat="1" x14ac:dyDescent="0.25">
      <c r="A2020" s="381" t="s">
        <v>3224</v>
      </c>
      <c r="B2020" s="382" t="s">
        <v>655</v>
      </c>
      <c r="C2020" s="382" t="s">
        <v>30</v>
      </c>
      <c r="D2020" s="382" t="s">
        <v>656</v>
      </c>
      <c r="E2020" s="382" t="s">
        <v>837</v>
      </c>
      <c r="F2020" s="383">
        <v>98</v>
      </c>
      <c r="G2020" s="383">
        <v>51</v>
      </c>
      <c r="H2020" s="383" t="s">
        <v>835</v>
      </c>
      <c r="I2020" s="383">
        <v>98</v>
      </c>
      <c r="J2020" s="383">
        <v>51</v>
      </c>
      <c r="K2020" s="383" t="s">
        <v>835</v>
      </c>
      <c r="L2020" s="385"/>
      <c r="M2020" s="383">
        <v>20</v>
      </c>
      <c r="N2020" s="383" t="s">
        <v>11</v>
      </c>
      <c r="O2020" s="385"/>
      <c r="P2020" s="385"/>
      <c r="Q2020" s="386" t="s">
        <v>11</v>
      </c>
      <c r="R2020" s="383"/>
      <c r="S2020" s="383">
        <v>36</v>
      </c>
      <c r="T2020" s="386" t="s">
        <v>11</v>
      </c>
      <c r="U2020" s="386"/>
      <c r="V2020" s="386">
        <v>36</v>
      </c>
      <c r="W2020" s="386" t="s">
        <v>11</v>
      </c>
      <c r="X2020" s="383"/>
      <c r="Y2020" s="383">
        <v>34</v>
      </c>
      <c r="Z2020" s="386" t="s">
        <v>11</v>
      </c>
      <c r="AA2020" s="386"/>
      <c r="AB2020" s="386">
        <v>34</v>
      </c>
      <c r="AC2020" s="386" t="s">
        <v>11</v>
      </c>
      <c r="AD2020" s="383" t="s">
        <v>57</v>
      </c>
      <c r="AE2020" s="383" t="s">
        <v>36</v>
      </c>
      <c r="AF2020" s="383">
        <v>74</v>
      </c>
      <c r="AG2020" s="383" t="s">
        <v>222</v>
      </c>
      <c r="AH2020" s="383" t="s">
        <v>34</v>
      </c>
      <c r="AI2020" s="383" t="s">
        <v>36</v>
      </c>
      <c r="AJ2020" s="383" t="s">
        <v>3554</v>
      </c>
      <c r="AK2020" s="384" t="str">
        <f t="shared" si="63"/>
        <v>NA</v>
      </c>
      <c r="AL2020" s="384" t="str">
        <f t="shared" si="64"/>
        <v>NA</v>
      </c>
      <c r="AN2020" s="196"/>
    </row>
    <row r="2021" spans="1:40" s="181" customFormat="1" x14ac:dyDescent="0.25">
      <c r="A2021" s="381" t="s">
        <v>3224</v>
      </c>
      <c r="B2021" s="382" t="s">
        <v>657</v>
      </c>
      <c r="C2021" s="382" t="s">
        <v>30</v>
      </c>
      <c r="D2021" s="382" t="s">
        <v>658</v>
      </c>
      <c r="E2021" s="382" t="s">
        <v>837</v>
      </c>
      <c r="F2021" s="383">
        <v>100</v>
      </c>
      <c r="G2021" s="383">
        <v>178</v>
      </c>
      <c r="H2021" s="383" t="s">
        <v>835</v>
      </c>
      <c r="I2021" s="383">
        <v>100</v>
      </c>
      <c r="J2021" s="383">
        <v>178</v>
      </c>
      <c r="K2021" s="383" t="s">
        <v>835</v>
      </c>
      <c r="L2021" s="385">
        <v>87</v>
      </c>
      <c r="M2021" s="383">
        <v>45</v>
      </c>
      <c r="N2021" s="383" t="s">
        <v>835</v>
      </c>
      <c r="O2021" s="385"/>
      <c r="P2021" s="385"/>
      <c r="Q2021" s="386" t="s">
        <v>11</v>
      </c>
      <c r="R2021" s="383">
        <v>36</v>
      </c>
      <c r="S2021" s="383">
        <v>136</v>
      </c>
      <c r="T2021" s="386" t="s">
        <v>36</v>
      </c>
      <c r="U2021" s="386">
        <v>53</v>
      </c>
      <c r="V2021" s="386">
        <v>133</v>
      </c>
      <c r="W2021" s="386" t="s">
        <v>834</v>
      </c>
      <c r="X2021" s="383">
        <v>41</v>
      </c>
      <c r="Y2021" s="383">
        <v>136</v>
      </c>
      <c r="Z2021" s="386" t="s">
        <v>36</v>
      </c>
      <c r="AA2021" s="386">
        <v>55</v>
      </c>
      <c r="AB2021" s="386">
        <v>132</v>
      </c>
      <c r="AC2021" s="386" t="s">
        <v>834</v>
      </c>
      <c r="AD2021" s="383" t="s">
        <v>33</v>
      </c>
      <c r="AE2021" s="383" t="s">
        <v>36</v>
      </c>
      <c r="AF2021" s="383">
        <v>79</v>
      </c>
      <c r="AG2021" s="383" t="s">
        <v>222</v>
      </c>
      <c r="AH2021" s="383" t="s">
        <v>34</v>
      </c>
      <c r="AI2021" s="383" t="s">
        <v>36</v>
      </c>
      <c r="AJ2021" s="383" t="s">
        <v>3554</v>
      </c>
      <c r="AK2021" s="384" t="str">
        <f t="shared" si="63"/>
        <v>NO</v>
      </c>
      <c r="AL2021" s="384" t="str">
        <f t="shared" si="64"/>
        <v>NO</v>
      </c>
      <c r="AN2021" s="196"/>
    </row>
    <row r="2022" spans="1:40" s="181" customFormat="1" x14ac:dyDescent="0.25">
      <c r="A2022" s="381" t="s">
        <v>3224</v>
      </c>
      <c r="B2022" s="382" t="s">
        <v>659</v>
      </c>
      <c r="C2022" s="382" t="s">
        <v>30</v>
      </c>
      <c r="D2022" s="382" t="s">
        <v>660</v>
      </c>
      <c r="E2022" s="382" t="s">
        <v>837</v>
      </c>
      <c r="F2022" s="383">
        <v>100</v>
      </c>
      <c r="G2022" s="383">
        <v>44</v>
      </c>
      <c r="H2022" s="383" t="s">
        <v>835</v>
      </c>
      <c r="I2022" s="383">
        <v>100</v>
      </c>
      <c r="J2022" s="383">
        <v>44</v>
      </c>
      <c r="K2022" s="383" t="s">
        <v>835</v>
      </c>
      <c r="L2022" s="385"/>
      <c r="M2022" s="383">
        <v>14</v>
      </c>
      <c r="N2022" s="383" t="s">
        <v>11</v>
      </c>
      <c r="O2022" s="385"/>
      <c r="P2022" s="385"/>
      <c r="Q2022" s="386" t="s">
        <v>11</v>
      </c>
      <c r="R2022" s="383"/>
      <c r="S2022" s="383">
        <v>32</v>
      </c>
      <c r="T2022" s="386" t="s">
        <v>11</v>
      </c>
      <c r="U2022" s="386"/>
      <c r="V2022" s="386">
        <v>31</v>
      </c>
      <c r="W2022" s="386" t="s">
        <v>11</v>
      </c>
      <c r="X2022" s="383"/>
      <c r="Y2022" s="383">
        <v>32</v>
      </c>
      <c r="Z2022" s="386" t="s">
        <v>11</v>
      </c>
      <c r="AA2022" s="386"/>
      <c r="AB2022" s="386">
        <v>31</v>
      </c>
      <c r="AC2022" s="386" t="s">
        <v>11</v>
      </c>
      <c r="AD2022" s="383" t="s">
        <v>57</v>
      </c>
      <c r="AE2022" s="383" t="s">
        <v>36</v>
      </c>
      <c r="AF2022" s="383">
        <v>74</v>
      </c>
      <c r="AG2022" s="383" t="s">
        <v>222</v>
      </c>
      <c r="AH2022" s="383" t="s">
        <v>34</v>
      </c>
      <c r="AI2022" s="383" t="s">
        <v>36</v>
      </c>
      <c r="AJ2022" s="383" t="s">
        <v>3554</v>
      </c>
      <c r="AK2022" s="384" t="str">
        <f t="shared" si="63"/>
        <v>NA</v>
      </c>
      <c r="AL2022" s="384" t="str">
        <f t="shared" si="64"/>
        <v>NA</v>
      </c>
      <c r="AN2022" s="196"/>
    </row>
    <row r="2023" spans="1:40" s="181" customFormat="1" x14ac:dyDescent="0.25">
      <c r="A2023" s="381" t="s">
        <v>3224</v>
      </c>
      <c r="B2023" s="382" t="s">
        <v>661</v>
      </c>
      <c r="C2023" s="382" t="s">
        <v>30</v>
      </c>
      <c r="D2023" s="382" t="s">
        <v>662</v>
      </c>
      <c r="E2023" s="382" t="s">
        <v>837</v>
      </c>
      <c r="F2023" s="383">
        <v>100</v>
      </c>
      <c r="G2023" s="383">
        <v>150</v>
      </c>
      <c r="H2023" s="383" t="s">
        <v>835</v>
      </c>
      <c r="I2023" s="383">
        <v>100</v>
      </c>
      <c r="J2023" s="383">
        <v>150</v>
      </c>
      <c r="K2023" s="383" t="s">
        <v>835</v>
      </c>
      <c r="L2023" s="385">
        <v>56</v>
      </c>
      <c r="M2023" s="383">
        <v>43</v>
      </c>
      <c r="N2023" s="383" t="s">
        <v>834</v>
      </c>
      <c r="O2023" s="385"/>
      <c r="P2023" s="385"/>
      <c r="Q2023" s="386" t="s">
        <v>11</v>
      </c>
      <c r="R2023" s="383">
        <v>39</v>
      </c>
      <c r="S2023" s="383">
        <v>111</v>
      </c>
      <c r="T2023" s="386" t="s">
        <v>36</v>
      </c>
      <c r="U2023" s="386">
        <v>48</v>
      </c>
      <c r="V2023" s="386">
        <v>107</v>
      </c>
      <c r="W2023" s="386" t="s">
        <v>834</v>
      </c>
      <c r="X2023" s="383">
        <v>41</v>
      </c>
      <c r="Y2023" s="383">
        <v>106</v>
      </c>
      <c r="Z2023" s="386" t="s">
        <v>36</v>
      </c>
      <c r="AA2023" s="386">
        <v>45</v>
      </c>
      <c r="AB2023" s="386">
        <v>102</v>
      </c>
      <c r="AC2023" s="386" t="s">
        <v>834</v>
      </c>
      <c r="AD2023" s="383" t="s">
        <v>104</v>
      </c>
      <c r="AE2023" s="383" t="s">
        <v>36</v>
      </c>
      <c r="AF2023" s="383">
        <v>74</v>
      </c>
      <c r="AG2023" s="383" t="s">
        <v>222</v>
      </c>
      <c r="AH2023" s="383" t="s">
        <v>34</v>
      </c>
      <c r="AI2023" s="383" t="s">
        <v>36</v>
      </c>
      <c r="AJ2023" s="383" t="s">
        <v>3554</v>
      </c>
      <c r="AK2023" s="384" t="str">
        <f t="shared" si="63"/>
        <v>NO</v>
      </c>
      <c r="AL2023" s="384" t="str">
        <f t="shared" si="64"/>
        <v>NO</v>
      </c>
      <c r="AN2023" s="196"/>
    </row>
    <row r="2024" spans="1:40" s="181" customFormat="1" x14ac:dyDescent="0.25">
      <c r="A2024" s="381" t="s">
        <v>3224</v>
      </c>
      <c r="B2024" s="382" t="s">
        <v>663</v>
      </c>
      <c r="C2024" s="382" t="s">
        <v>30</v>
      </c>
      <c r="D2024" s="382" t="s">
        <v>664</v>
      </c>
      <c r="E2024" s="382" t="s">
        <v>837</v>
      </c>
      <c r="F2024" s="383">
        <v>100</v>
      </c>
      <c r="G2024" s="383">
        <v>231</v>
      </c>
      <c r="H2024" s="383" t="s">
        <v>835</v>
      </c>
      <c r="I2024" s="383">
        <v>100</v>
      </c>
      <c r="J2024" s="383">
        <v>231</v>
      </c>
      <c r="K2024" s="383" t="s">
        <v>835</v>
      </c>
      <c r="L2024" s="385">
        <v>85</v>
      </c>
      <c r="M2024" s="383">
        <v>65</v>
      </c>
      <c r="N2024" s="383" t="s">
        <v>835</v>
      </c>
      <c r="O2024" s="385"/>
      <c r="P2024" s="385"/>
      <c r="Q2024" s="386" t="s">
        <v>11</v>
      </c>
      <c r="R2024" s="383">
        <v>47</v>
      </c>
      <c r="S2024" s="383">
        <v>175</v>
      </c>
      <c r="T2024" s="386" t="s">
        <v>36</v>
      </c>
      <c r="U2024" s="386">
        <v>64</v>
      </c>
      <c r="V2024" s="386">
        <v>173</v>
      </c>
      <c r="W2024" s="386" t="s">
        <v>834</v>
      </c>
      <c r="X2024" s="383">
        <v>58</v>
      </c>
      <c r="Y2024" s="383">
        <v>171</v>
      </c>
      <c r="Z2024" s="386" t="s">
        <v>34</v>
      </c>
      <c r="AA2024" s="386">
        <v>68</v>
      </c>
      <c r="AB2024" s="386">
        <v>170</v>
      </c>
      <c r="AC2024" s="386" t="s">
        <v>11</v>
      </c>
      <c r="AD2024" s="383" t="s">
        <v>33</v>
      </c>
      <c r="AE2024" s="383" t="s">
        <v>36</v>
      </c>
      <c r="AF2024" s="383">
        <v>82</v>
      </c>
      <c r="AG2024" s="383" t="s">
        <v>222</v>
      </c>
      <c r="AH2024" s="383" t="s">
        <v>34</v>
      </c>
      <c r="AI2024" s="383" t="s">
        <v>36</v>
      </c>
      <c r="AJ2024" s="383" t="s">
        <v>3554</v>
      </c>
      <c r="AK2024" s="384" t="str">
        <f t="shared" si="63"/>
        <v>NO</v>
      </c>
      <c r="AL2024" s="384" t="str">
        <f t="shared" si="64"/>
        <v>Yes-SH</v>
      </c>
      <c r="AN2024" s="196"/>
    </row>
    <row r="2025" spans="1:40" s="181" customFormat="1" x14ac:dyDescent="0.25">
      <c r="A2025" s="381" t="s">
        <v>3224</v>
      </c>
      <c r="B2025" s="382" t="s">
        <v>665</v>
      </c>
      <c r="C2025" s="382" t="s">
        <v>30</v>
      </c>
      <c r="D2025" s="382" t="s">
        <v>666</v>
      </c>
      <c r="E2025" s="382" t="s">
        <v>837</v>
      </c>
      <c r="F2025" s="383">
        <v>100</v>
      </c>
      <c r="G2025" s="383">
        <v>218</v>
      </c>
      <c r="H2025" s="383" t="s">
        <v>835</v>
      </c>
      <c r="I2025" s="383">
        <v>100</v>
      </c>
      <c r="J2025" s="383">
        <v>218</v>
      </c>
      <c r="K2025" s="383" t="s">
        <v>835</v>
      </c>
      <c r="L2025" s="385">
        <v>63</v>
      </c>
      <c r="M2025" s="383">
        <v>54</v>
      </c>
      <c r="N2025" s="383" t="s">
        <v>834</v>
      </c>
      <c r="O2025" s="385"/>
      <c r="P2025" s="385"/>
      <c r="Q2025" s="386" t="s">
        <v>11</v>
      </c>
      <c r="R2025" s="383">
        <v>25</v>
      </c>
      <c r="S2025" s="383">
        <v>178</v>
      </c>
      <c r="T2025" s="386" t="s">
        <v>36</v>
      </c>
      <c r="U2025" s="386">
        <v>33</v>
      </c>
      <c r="V2025" s="386">
        <v>176</v>
      </c>
      <c r="W2025" s="386" t="s">
        <v>834</v>
      </c>
      <c r="X2025" s="383">
        <v>22</v>
      </c>
      <c r="Y2025" s="383">
        <v>179</v>
      </c>
      <c r="Z2025" s="386" t="s">
        <v>36</v>
      </c>
      <c r="AA2025" s="386">
        <v>33</v>
      </c>
      <c r="AB2025" s="386">
        <v>177</v>
      </c>
      <c r="AC2025" s="386" t="s">
        <v>834</v>
      </c>
      <c r="AD2025" s="383" t="s">
        <v>57</v>
      </c>
      <c r="AE2025" s="383" t="s">
        <v>36</v>
      </c>
      <c r="AF2025" s="383">
        <v>74</v>
      </c>
      <c r="AG2025" s="383" t="s">
        <v>222</v>
      </c>
      <c r="AH2025" s="383" t="s">
        <v>34</v>
      </c>
      <c r="AI2025" s="383" t="s">
        <v>36</v>
      </c>
      <c r="AJ2025" s="383" t="s">
        <v>3554</v>
      </c>
      <c r="AK2025" s="384" t="str">
        <f t="shared" si="63"/>
        <v>NO</v>
      </c>
      <c r="AL2025" s="384" t="str">
        <f t="shared" si="64"/>
        <v>NO</v>
      </c>
      <c r="AN2025" s="196"/>
    </row>
    <row r="2026" spans="1:40" s="181" customFormat="1" x14ac:dyDescent="0.25">
      <c r="A2026" s="381" t="s">
        <v>3224</v>
      </c>
      <c r="B2026" s="382" t="s">
        <v>667</v>
      </c>
      <c r="C2026" s="382" t="s">
        <v>30</v>
      </c>
      <c r="D2026" s="382" t="s">
        <v>668</v>
      </c>
      <c r="E2026" s="382" t="s">
        <v>837</v>
      </c>
      <c r="F2026" s="383">
        <v>100</v>
      </c>
      <c r="G2026" s="383">
        <v>45</v>
      </c>
      <c r="H2026" s="383" t="s">
        <v>835</v>
      </c>
      <c r="I2026" s="383">
        <v>100</v>
      </c>
      <c r="J2026" s="383">
        <v>45</v>
      </c>
      <c r="K2026" s="383" t="s">
        <v>835</v>
      </c>
      <c r="L2026" s="385"/>
      <c r="M2026" s="383">
        <v>17</v>
      </c>
      <c r="N2026" s="383" t="s">
        <v>11</v>
      </c>
      <c r="O2026" s="385"/>
      <c r="P2026" s="385"/>
      <c r="Q2026" s="386" t="s">
        <v>11</v>
      </c>
      <c r="R2026" s="383"/>
      <c r="S2026" s="383">
        <v>30</v>
      </c>
      <c r="T2026" s="386" t="s">
        <v>11</v>
      </c>
      <c r="U2026" s="386"/>
      <c r="V2026" s="386">
        <v>28</v>
      </c>
      <c r="W2026" s="386" t="s">
        <v>11</v>
      </c>
      <c r="X2026" s="383"/>
      <c r="Y2026" s="383">
        <v>30</v>
      </c>
      <c r="Z2026" s="386" t="s">
        <v>11</v>
      </c>
      <c r="AA2026" s="386"/>
      <c r="AB2026" s="386">
        <v>28</v>
      </c>
      <c r="AC2026" s="386" t="s">
        <v>11</v>
      </c>
      <c r="AD2026" s="383" t="s">
        <v>33</v>
      </c>
      <c r="AE2026" s="383" t="s">
        <v>36</v>
      </c>
      <c r="AF2026" s="383">
        <v>85</v>
      </c>
      <c r="AG2026" s="383" t="s">
        <v>222</v>
      </c>
      <c r="AH2026" s="383" t="s">
        <v>36</v>
      </c>
      <c r="AI2026" s="383" t="s">
        <v>36</v>
      </c>
      <c r="AJ2026" s="383" t="s">
        <v>3554</v>
      </c>
      <c r="AK2026" s="384" t="str">
        <f t="shared" si="63"/>
        <v>NA</v>
      </c>
      <c r="AL2026" s="384" t="str">
        <f t="shared" si="64"/>
        <v>NA</v>
      </c>
      <c r="AN2026" s="196"/>
    </row>
    <row r="2027" spans="1:40" s="181" customFormat="1" x14ac:dyDescent="0.25">
      <c r="A2027" s="381" t="s">
        <v>3224</v>
      </c>
      <c r="B2027" s="382" t="s">
        <v>669</v>
      </c>
      <c r="C2027" s="382" t="s">
        <v>30</v>
      </c>
      <c r="D2027" s="382" t="s">
        <v>670</v>
      </c>
      <c r="E2027" s="382" t="s">
        <v>837</v>
      </c>
      <c r="F2027" s="383">
        <v>100</v>
      </c>
      <c r="G2027" s="383">
        <v>65</v>
      </c>
      <c r="H2027" s="383" t="s">
        <v>835</v>
      </c>
      <c r="I2027" s="383">
        <v>100</v>
      </c>
      <c r="J2027" s="383">
        <v>65</v>
      </c>
      <c r="K2027" s="383" t="s">
        <v>835</v>
      </c>
      <c r="L2027" s="385"/>
      <c r="M2027" s="383">
        <v>16</v>
      </c>
      <c r="N2027" s="383" t="s">
        <v>11</v>
      </c>
      <c r="O2027" s="385"/>
      <c r="P2027" s="385"/>
      <c r="Q2027" s="386" t="s">
        <v>11</v>
      </c>
      <c r="R2027" s="383"/>
      <c r="S2027" s="383">
        <v>47</v>
      </c>
      <c r="T2027" s="386" t="s">
        <v>11</v>
      </c>
      <c r="U2027" s="386"/>
      <c r="V2027" s="386">
        <v>47</v>
      </c>
      <c r="W2027" s="386" t="s">
        <v>11</v>
      </c>
      <c r="X2027" s="383"/>
      <c r="Y2027" s="383">
        <v>46</v>
      </c>
      <c r="Z2027" s="386" t="s">
        <v>11</v>
      </c>
      <c r="AA2027" s="386"/>
      <c r="AB2027" s="386">
        <v>46</v>
      </c>
      <c r="AC2027" s="386" t="s">
        <v>11</v>
      </c>
      <c r="AD2027" s="383" t="s">
        <v>33</v>
      </c>
      <c r="AE2027" s="383" t="s">
        <v>36</v>
      </c>
      <c r="AF2027" s="383">
        <v>90</v>
      </c>
      <c r="AG2027" s="383" t="s">
        <v>222</v>
      </c>
      <c r="AH2027" s="383" t="s">
        <v>36</v>
      </c>
      <c r="AI2027" s="383" t="s">
        <v>36</v>
      </c>
      <c r="AJ2027" s="383" t="s">
        <v>3554</v>
      </c>
      <c r="AK2027" s="384" t="str">
        <f t="shared" si="63"/>
        <v>NA</v>
      </c>
      <c r="AL2027" s="384" t="str">
        <f t="shared" si="64"/>
        <v>NA</v>
      </c>
      <c r="AN2027" s="196"/>
    </row>
    <row r="2028" spans="1:40" s="181" customFormat="1" x14ac:dyDescent="0.25">
      <c r="A2028" s="381" t="s">
        <v>3224</v>
      </c>
      <c r="B2028" s="382" t="s">
        <v>671</v>
      </c>
      <c r="C2028" s="382" t="s">
        <v>30</v>
      </c>
      <c r="D2028" s="382" t="s">
        <v>672</v>
      </c>
      <c r="E2028" s="382" t="s">
        <v>837</v>
      </c>
      <c r="F2028" s="383">
        <v>100</v>
      </c>
      <c r="G2028" s="383">
        <v>111</v>
      </c>
      <c r="H2028" s="383" t="s">
        <v>835</v>
      </c>
      <c r="I2028" s="383">
        <v>100</v>
      </c>
      <c r="J2028" s="383">
        <v>111</v>
      </c>
      <c r="K2028" s="383" t="s">
        <v>835</v>
      </c>
      <c r="L2028" s="385">
        <v>90</v>
      </c>
      <c r="M2028" s="383">
        <v>40</v>
      </c>
      <c r="N2028" s="383" t="s">
        <v>835</v>
      </c>
      <c r="O2028" s="385"/>
      <c r="P2028" s="385"/>
      <c r="Q2028" s="386" t="s">
        <v>11</v>
      </c>
      <c r="R2028" s="383"/>
      <c r="S2028" s="383">
        <v>84</v>
      </c>
      <c r="T2028" s="386" t="s">
        <v>11</v>
      </c>
      <c r="U2028" s="386"/>
      <c r="V2028" s="386">
        <v>82</v>
      </c>
      <c r="W2028" s="386" t="s">
        <v>11</v>
      </c>
      <c r="X2028" s="383"/>
      <c r="Y2028" s="383">
        <v>81</v>
      </c>
      <c r="Z2028" s="386" t="s">
        <v>11</v>
      </c>
      <c r="AA2028" s="386"/>
      <c r="AB2028" s="386">
        <v>80</v>
      </c>
      <c r="AC2028" s="386" t="s">
        <v>11</v>
      </c>
      <c r="AD2028" s="383" t="s">
        <v>33</v>
      </c>
      <c r="AE2028" s="383" t="s">
        <v>36</v>
      </c>
      <c r="AF2028" s="383">
        <v>92</v>
      </c>
      <c r="AG2028" s="383" t="s">
        <v>222</v>
      </c>
      <c r="AH2028" s="383" t="s">
        <v>34</v>
      </c>
      <c r="AI2028" s="383" t="s">
        <v>36</v>
      </c>
      <c r="AJ2028" s="383" t="s">
        <v>3554</v>
      </c>
      <c r="AK2028" s="384" t="str">
        <f t="shared" si="63"/>
        <v>NA</v>
      </c>
      <c r="AL2028" s="384" t="str">
        <f t="shared" si="64"/>
        <v>NA</v>
      </c>
      <c r="AN2028" s="196"/>
    </row>
    <row r="2029" spans="1:40" s="181" customFormat="1" x14ac:dyDescent="0.25">
      <c r="A2029" s="381" t="s">
        <v>3224</v>
      </c>
      <c r="B2029" s="382" t="s">
        <v>673</v>
      </c>
      <c r="C2029" s="382" t="s">
        <v>30</v>
      </c>
      <c r="D2029" s="382" t="s">
        <v>674</v>
      </c>
      <c r="E2029" s="382" t="s">
        <v>837</v>
      </c>
      <c r="F2029" s="383">
        <v>100</v>
      </c>
      <c r="G2029" s="383">
        <v>74</v>
      </c>
      <c r="H2029" s="383" t="s">
        <v>835</v>
      </c>
      <c r="I2029" s="383">
        <v>100</v>
      </c>
      <c r="J2029" s="383">
        <v>74</v>
      </c>
      <c r="K2029" s="383" t="s">
        <v>835</v>
      </c>
      <c r="L2029" s="385"/>
      <c r="M2029" s="383">
        <v>21</v>
      </c>
      <c r="N2029" s="383" t="s">
        <v>11</v>
      </c>
      <c r="O2029" s="385"/>
      <c r="P2029" s="385"/>
      <c r="Q2029" s="386" t="s">
        <v>11</v>
      </c>
      <c r="R2029" s="383"/>
      <c r="S2029" s="383">
        <v>59</v>
      </c>
      <c r="T2029" s="386" t="s">
        <v>11</v>
      </c>
      <c r="U2029" s="386"/>
      <c r="V2029" s="386">
        <v>57</v>
      </c>
      <c r="W2029" s="386" t="s">
        <v>11</v>
      </c>
      <c r="X2029" s="383"/>
      <c r="Y2029" s="383">
        <v>58</v>
      </c>
      <c r="Z2029" s="386" t="s">
        <v>11</v>
      </c>
      <c r="AA2029" s="386"/>
      <c r="AB2029" s="386">
        <v>55</v>
      </c>
      <c r="AC2029" s="386" t="s">
        <v>11</v>
      </c>
      <c r="AD2029" s="383" t="s">
        <v>33</v>
      </c>
      <c r="AE2029" s="383" t="s">
        <v>36</v>
      </c>
      <c r="AF2029" s="383">
        <v>97</v>
      </c>
      <c r="AG2029" s="383" t="s">
        <v>222</v>
      </c>
      <c r="AH2029" s="383" t="s">
        <v>34</v>
      </c>
      <c r="AI2029" s="383" t="s">
        <v>36</v>
      </c>
      <c r="AJ2029" s="383" t="s">
        <v>3554</v>
      </c>
      <c r="AK2029" s="384" t="str">
        <f t="shared" si="63"/>
        <v>NA</v>
      </c>
      <c r="AL2029" s="384" t="str">
        <f t="shared" si="64"/>
        <v>NA</v>
      </c>
      <c r="AN2029" s="196"/>
    </row>
    <row r="2030" spans="1:40" s="181" customFormat="1" x14ac:dyDescent="0.25">
      <c r="A2030" s="381" t="s">
        <v>3224</v>
      </c>
      <c r="B2030" s="382" t="s">
        <v>675</v>
      </c>
      <c r="C2030" s="382" t="s">
        <v>30</v>
      </c>
      <c r="D2030" s="382" t="s">
        <v>676</v>
      </c>
      <c r="E2030" s="382" t="s">
        <v>837</v>
      </c>
      <c r="F2030" s="383">
        <v>100</v>
      </c>
      <c r="G2030" s="383">
        <v>306</v>
      </c>
      <c r="H2030" s="383" t="s">
        <v>835</v>
      </c>
      <c r="I2030" s="383">
        <v>100</v>
      </c>
      <c r="J2030" s="383">
        <v>306</v>
      </c>
      <c r="K2030" s="383" t="s">
        <v>835</v>
      </c>
      <c r="L2030" s="385">
        <v>75</v>
      </c>
      <c r="M2030" s="383">
        <v>87</v>
      </c>
      <c r="N2030" s="383" t="s">
        <v>834</v>
      </c>
      <c r="O2030" s="385"/>
      <c r="P2030" s="385"/>
      <c r="Q2030" s="386" t="s">
        <v>11</v>
      </c>
      <c r="R2030" s="383">
        <v>28</v>
      </c>
      <c r="S2030" s="383">
        <v>238</v>
      </c>
      <c r="T2030" s="386" t="s">
        <v>36</v>
      </c>
      <c r="U2030" s="386">
        <v>48</v>
      </c>
      <c r="V2030" s="386">
        <v>237</v>
      </c>
      <c r="W2030" s="386" t="s">
        <v>834</v>
      </c>
      <c r="X2030" s="383">
        <v>39</v>
      </c>
      <c r="Y2030" s="383">
        <v>235</v>
      </c>
      <c r="Z2030" s="386" t="s">
        <v>36</v>
      </c>
      <c r="AA2030" s="386">
        <v>53</v>
      </c>
      <c r="AB2030" s="386">
        <v>234</v>
      </c>
      <c r="AC2030" s="386" t="s">
        <v>834</v>
      </c>
      <c r="AD2030" s="383" t="s">
        <v>104</v>
      </c>
      <c r="AE2030" s="383" t="s">
        <v>36</v>
      </c>
      <c r="AF2030" s="383">
        <v>74</v>
      </c>
      <c r="AG2030" s="383" t="s">
        <v>222</v>
      </c>
      <c r="AH2030" s="383" t="s">
        <v>34</v>
      </c>
      <c r="AI2030" s="383" t="s">
        <v>36</v>
      </c>
      <c r="AJ2030" s="383" t="s">
        <v>3554</v>
      </c>
      <c r="AK2030" s="384" t="str">
        <f t="shared" si="63"/>
        <v>NO</v>
      </c>
      <c r="AL2030" s="384" t="str">
        <f t="shared" si="64"/>
        <v>NO</v>
      </c>
      <c r="AN2030" s="196"/>
    </row>
    <row r="2031" spans="1:40" s="181" customFormat="1" x14ac:dyDescent="0.25">
      <c r="A2031" s="381" t="s">
        <v>3224</v>
      </c>
      <c r="B2031" s="382" t="s">
        <v>677</v>
      </c>
      <c r="C2031" s="382" t="s">
        <v>30</v>
      </c>
      <c r="D2031" s="382" t="s">
        <v>678</v>
      </c>
      <c r="E2031" s="382" t="s">
        <v>837</v>
      </c>
      <c r="F2031" s="383">
        <v>99</v>
      </c>
      <c r="G2031" s="383">
        <v>83</v>
      </c>
      <c r="H2031" s="383" t="s">
        <v>835</v>
      </c>
      <c r="I2031" s="383">
        <v>99</v>
      </c>
      <c r="J2031" s="383">
        <v>83</v>
      </c>
      <c r="K2031" s="383" t="s">
        <v>835</v>
      </c>
      <c r="L2031" s="385"/>
      <c r="M2031" s="383">
        <v>22</v>
      </c>
      <c r="N2031" s="383" t="s">
        <v>11</v>
      </c>
      <c r="O2031" s="385"/>
      <c r="P2031" s="385"/>
      <c r="Q2031" s="386" t="s">
        <v>11</v>
      </c>
      <c r="R2031" s="383"/>
      <c r="S2031" s="383">
        <v>72</v>
      </c>
      <c r="T2031" s="386" t="s">
        <v>11</v>
      </c>
      <c r="U2031" s="386"/>
      <c r="V2031" s="386">
        <v>65</v>
      </c>
      <c r="W2031" s="386" t="s">
        <v>11</v>
      </c>
      <c r="X2031" s="383"/>
      <c r="Y2031" s="383">
        <v>72</v>
      </c>
      <c r="Z2031" s="386" t="s">
        <v>11</v>
      </c>
      <c r="AA2031" s="386"/>
      <c r="AB2031" s="386">
        <v>65</v>
      </c>
      <c r="AC2031" s="386" t="s">
        <v>11</v>
      </c>
      <c r="AD2031" s="383" t="s">
        <v>57</v>
      </c>
      <c r="AE2031" s="383" t="s">
        <v>36</v>
      </c>
      <c r="AF2031" s="383">
        <v>74</v>
      </c>
      <c r="AG2031" s="383" t="s">
        <v>222</v>
      </c>
      <c r="AH2031" s="383" t="s">
        <v>34</v>
      </c>
      <c r="AI2031" s="383" t="s">
        <v>36</v>
      </c>
      <c r="AJ2031" s="383" t="s">
        <v>3554</v>
      </c>
      <c r="AK2031" s="384" t="str">
        <f t="shared" si="63"/>
        <v>NA</v>
      </c>
      <c r="AL2031" s="384" t="str">
        <f t="shared" si="64"/>
        <v>NA</v>
      </c>
      <c r="AN2031" s="196"/>
    </row>
    <row r="2032" spans="1:40" s="181" customFormat="1" x14ac:dyDescent="0.25">
      <c r="A2032" s="381" t="s">
        <v>3224</v>
      </c>
      <c r="B2032" s="382" t="s">
        <v>868</v>
      </c>
      <c r="C2032" s="382" t="s">
        <v>30</v>
      </c>
      <c r="D2032" s="382" t="s">
        <v>2326</v>
      </c>
      <c r="E2032" s="382" t="s">
        <v>837</v>
      </c>
      <c r="F2032" s="383"/>
      <c r="G2032" s="383">
        <v>1</v>
      </c>
      <c r="H2032" s="383" t="s">
        <v>11</v>
      </c>
      <c r="I2032" s="383"/>
      <c r="J2032" s="383">
        <v>1</v>
      </c>
      <c r="K2032" s="383" t="s">
        <v>11</v>
      </c>
      <c r="L2032" s="385"/>
      <c r="M2032" s="383">
        <v>0</v>
      </c>
      <c r="N2032" s="383" t="s">
        <v>11</v>
      </c>
      <c r="O2032" s="385"/>
      <c r="P2032" s="385">
        <v>0</v>
      </c>
      <c r="Q2032" s="386" t="s">
        <v>11</v>
      </c>
      <c r="R2032" s="383"/>
      <c r="S2032" s="383">
        <v>0</v>
      </c>
      <c r="T2032" s="386" t="s">
        <v>11</v>
      </c>
      <c r="U2032" s="386"/>
      <c r="V2032" s="386">
        <v>0</v>
      </c>
      <c r="W2032" s="386" t="s">
        <v>11</v>
      </c>
      <c r="X2032" s="383"/>
      <c r="Y2032" s="383">
        <v>0</v>
      </c>
      <c r="Z2032" s="386" t="s">
        <v>11</v>
      </c>
      <c r="AA2032" s="386"/>
      <c r="AB2032" s="386">
        <v>0</v>
      </c>
      <c r="AC2032" s="386" t="s">
        <v>11</v>
      </c>
      <c r="AD2032" s="383"/>
      <c r="AE2032" s="383" t="s">
        <v>36</v>
      </c>
      <c r="AF2032" s="383">
        <v>87</v>
      </c>
      <c r="AG2032" s="383" t="s">
        <v>40</v>
      </c>
      <c r="AH2032" s="383" t="s">
        <v>36</v>
      </c>
      <c r="AI2032" s="383" t="s">
        <v>36</v>
      </c>
      <c r="AJ2032" s="383" t="s">
        <v>3554</v>
      </c>
      <c r="AK2032" s="384" t="str">
        <f t="shared" si="63"/>
        <v>NA</v>
      </c>
      <c r="AL2032" s="384" t="str">
        <f t="shared" si="64"/>
        <v>NA</v>
      </c>
      <c r="AN2032" s="196"/>
    </row>
    <row r="2033" spans="1:40" s="181" customFormat="1" x14ac:dyDescent="0.25">
      <c r="A2033" s="381" t="s">
        <v>3224</v>
      </c>
      <c r="B2033" s="382" t="s">
        <v>679</v>
      </c>
      <c r="C2033" s="382" t="s">
        <v>30</v>
      </c>
      <c r="D2033" s="382" t="s">
        <v>680</v>
      </c>
      <c r="E2033" s="382" t="s">
        <v>837</v>
      </c>
      <c r="F2033" s="383">
        <v>100</v>
      </c>
      <c r="G2033" s="383">
        <v>33</v>
      </c>
      <c r="H2033" s="383" t="s">
        <v>835</v>
      </c>
      <c r="I2033" s="383"/>
      <c r="J2033" s="383">
        <v>11</v>
      </c>
      <c r="K2033" s="383" t="s">
        <v>11</v>
      </c>
      <c r="L2033" s="385"/>
      <c r="M2033" s="383">
        <v>11</v>
      </c>
      <c r="N2033" s="383" t="s">
        <v>11</v>
      </c>
      <c r="O2033" s="385"/>
      <c r="P2033" s="385">
        <v>17</v>
      </c>
      <c r="Q2033" s="386" t="s">
        <v>11</v>
      </c>
      <c r="R2033" s="383"/>
      <c r="S2033" s="383">
        <v>20</v>
      </c>
      <c r="T2033" s="386" t="s">
        <v>11</v>
      </c>
      <c r="U2033" s="386"/>
      <c r="V2033" s="386">
        <v>17</v>
      </c>
      <c r="W2033" s="386" t="s">
        <v>11</v>
      </c>
      <c r="X2033" s="383"/>
      <c r="Y2033" s="383">
        <v>7</v>
      </c>
      <c r="Z2033" s="386" t="s">
        <v>11</v>
      </c>
      <c r="AA2033" s="386"/>
      <c r="AB2033" s="386">
        <v>7</v>
      </c>
      <c r="AC2033" s="386" t="s">
        <v>11</v>
      </c>
      <c r="AD2033" s="383"/>
      <c r="AE2033" s="383" t="s">
        <v>36</v>
      </c>
      <c r="AF2033" s="383">
        <v>92</v>
      </c>
      <c r="AG2033" s="383" t="s">
        <v>681</v>
      </c>
      <c r="AH2033" s="383" t="s">
        <v>36</v>
      </c>
      <c r="AI2033" s="383" t="s">
        <v>34</v>
      </c>
      <c r="AJ2033" s="383" t="s">
        <v>3554</v>
      </c>
      <c r="AK2033" s="384" t="str">
        <f t="shared" si="63"/>
        <v>NA</v>
      </c>
      <c r="AL2033" s="384" t="str">
        <f t="shared" si="64"/>
        <v>NA</v>
      </c>
      <c r="AN2033" s="196"/>
    </row>
    <row r="2034" spans="1:40" s="181" customFormat="1" x14ac:dyDescent="0.25">
      <c r="A2034" s="381" t="s">
        <v>3224</v>
      </c>
      <c r="B2034" s="382" t="s">
        <v>682</v>
      </c>
      <c r="C2034" s="382" t="s">
        <v>30</v>
      </c>
      <c r="D2034" s="382" t="s">
        <v>683</v>
      </c>
      <c r="E2034" s="382" t="s">
        <v>837</v>
      </c>
      <c r="F2034" s="383"/>
      <c r="G2034" s="383">
        <v>2</v>
      </c>
      <c r="H2034" s="383" t="s">
        <v>11</v>
      </c>
      <c r="I2034" s="383"/>
      <c r="J2034" s="383">
        <v>1</v>
      </c>
      <c r="K2034" s="383" t="s">
        <v>11</v>
      </c>
      <c r="L2034" s="385"/>
      <c r="M2034" s="383">
        <v>1</v>
      </c>
      <c r="N2034" s="383" t="s">
        <v>11</v>
      </c>
      <c r="O2034" s="385"/>
      <c r="P2034" s="385">
        <v>2</v>
      </c>
      <c r="Q2034" s="386" t="s">
        <v>11</v>
      </c>
      <c r="R2034" s="383"/>
      <c r="S2034" s="383">
        <v>2</v>
      </c>
      <c r="T2034" s="386" t="s">
        <v>11</v>
      </c>
      <c r="U2034" s="386"/>
      <c r="V2034" s="386">
        <v>2</v>
      </c>
      <c r="W2034" s="386" t="s">
        <v>11</v>
      </c>
      <c r="X2034" s="383"/>
      <c r="Y2034" s="383">
        <v>1</v>
      </c>
      <c r="Z2034" s="386" t="s">
        <v>11</v>
      </c>
      <c r="AA2034" s="386"/>
      <c r="AB2034" s="386">
        <v>1</v>
      </c>
      <c r="AC2034" s="386" t="s">
        <v>11</v>
      </c>
      <c r="AD2034" s="383" t="s">
        <v>33</v>
      </c>
      <c r="AE2034" s="383" t="s">
        <v>36</v>
      </c>
      <c r="AF2034" s="383">
        <v>92</v>
      </c>
      <c r="AG2034" s="383" t="s">
        <v>681</v>
      </c>
      <c r="AH2034" s="383" t="s">
        <v>36</v>
      </c>
      <c r="AI2034" s="383" t="s">
        <v>34</v>
      </c>
      <c r="AJ2034" s="383" t="s">
        <v>3554</v>
      </c>
      <c r="AK2034" s="384" t="str">
        <f t="shared" si="63"/>
        <v>NA</v>
      </c>
      <c r="AL2034" s="384" t="str">
        <f t="shared" si="64"/>
        <v>NA</v>
      </c>
      <c r="AN2034" s="196"/>
    </row>
    <row r="2035" spans="1:40" s="181" customFormat="1" x14ac:dyDescent="0.25">
      <c r="A2035" s="381" t="s">
        <v>3224</v>
      </c>
      <c r="B2035" s="382" t="s">
        <v>684</v>
      </c>
      <c r="C2035" s="382" t="s">
        <v>30</v>
      </c>
      <c r="D2035" s="382" t="s">
        <v>685</v>
      </c>
      <c r="E2035" s="382" t="s">
        <v>837</v>
      </c>
      <c r="F2035" s="383">
        <v>100</v>
      </c>
      <c r="G2035" s="383">
        <v>125</v>
      </c>
      <c r="H2035" s="383" t="s">
        <v>835</v>
      </c>
      <c r="I2035" s="383">
        <v>100</v>
      </c>
      <c r="J2035" s="383">
        <v>55</v>
      </c>
      <c r="K2035" s="383" t="s">
        <v>835</v>
      </c>
      <c r="L2035" s="385">
        <v>48</v>
      </c>
      <c r="M2035" s="383">
        <v>50</v>
      </c>
      <c r="N2035" s="383" t="s">
        <v>834</v>
      </c>
      <c r="O2035" s="385">
        <v>51</v>
      </c>
      <c r="P2035" s="385">
        <v>89</v>
      </c>
      <c r="Q2035" s="386" t="s">
        <v>834</v>
      </c>
      <c r="R2035" s="383"/>
      <c r="S2035" s="383">
        <v>83</v>
      </c>
      <c r="T2035" s="386" t="s">
        <v>11</v>
      </c>
      <c r="U2035" s="386"/>
      <c r="V2035" s="386">
        <v>81</v>
      </c>
      <c r="W2035" s="386" t="s">
        <v>11</v>
      </c>
      <c r="X2035" s="383"/>
      <c r="Y2035" s="383">
        <v>28</v>
      </c>
      <c r="Z2035" s="386" t="s">
        <v>11</v>
      </c>
      <c r="AA2035" s="386"/>
      <c r="AB2035" s="386">
        <v>28</v>
      </c>
      <c r="AC2035" s="386" t="s">
        <v>11</v>
      </c>
      <c r="AD2035" s="383"/>
      <c r="AE2035" s="383" t="s">
        <v>36</v>
      </c>
      <c r="AF2035" s="383">
        <v>77</v>
      </c>
      <c r="AG2035" s="383" t="s">
        <v>681</v>
      </c>
      <c r="AH2035" s="383" t="s">
        <v>34</v>
      </c>
      <c r="AI2035" s="383" t="s">
        <v>36</v>
      </c>
      <c r="AJ2035" s="383" t="s">
        <v>3554</v>
      </c>
      <c r="AK2035" s="384" t="str">
        <f t="shared" si="63"/>
        <v>NA</v>
      </c>
      <c r="AL2035" s="384" t="str">
        <f t="shared" si="64"/>
        <v>NA</v>
      </c>
      <c r="AN2035" s="196"/>
    </row>
    <row r="2036" spans="1:40" s="181" customFormat="1" x14ac:dyDescent="0.25">
      <c r="A2036" s="381" t="s">
        <v>3224</v>
      </c>
      <c r="B2036" s="382" t="s">
        <v>686</v>
      </c>
      <c r="C2036" s="382" t="s">
        <v>30</v>
      </c>
      <c r="D2036" s="382" t="s">
        <v>687</v>
      </c>
      <c r="E2036" s="382" t="s">
        <v>837</v>
      </c>
      <c r="F2036" s="383"/>
      <c r="G2036" s="383">
        <v>3</v>
      </c>
      <c r="H2036" s="383" t="s">
        <v>11</v>
      </c>
      <c r="I2036" s="383"/>
      <c r="J2036" s="383">
        <v>1</v>
      </c>
      <c r="K2036" s="383" t="s">
        <v>11</v>
      </c>
      <c r="L2036" s="385"/>
      <c r="M2036" s="383">
        <v>1</v>
      </c>
      <c r="N2036" s="383" t="s">
        <v>11</v>
      </c>
      <c r="O2036" s="385"/>
      <c r="P2036" s="385">
        <v>0</v>
      </c>
      <c r="Q2036" s="386" t="s">
        <v>11</v>
      </c>
      <c r="R2036" s="383"/>
      <c r="S2036" s="383">
        <v>2</v>
      </c>
      <c r="T2036" s="386" t="s">
        <v>11</v>
      </c>
      <c r="U2036" s="386"/>
      <c r="V2036" s="386">
        <v>2</v>
      </c>
      <c r="W2036" s="386" t="s">
        <v>11</v>
      </c>
      <c r="X2036" s="383"/>
      <c r="Y2036" s="383">
        <v>1</v>
      </c>
      <c r="Z2036" s="386" t="s">
        <v>11</v>
      </c>
      <c r="AA2036" s="386"/>
      <c r="AB2036" s="386">
        <v>1</v>
      </c>
      <c r="AC2036" s="386" t="s">
        <v>11</v>
      </c>
      <c r="AD2036" s="383" t="s">
        <v>33</v>
      </c>
      <c r="AE2036" s="383" t="s">
        <v>34</v>
      </c>
      <c r="AF2036" s="383">
        <v>100</v>
      </c>
      <c r="AG2036" s="383" t="s">
        <v>681</v>
      </c>
      <c r="AH2036" s="383" t="s">
        <v>34</v>
      </c>
      <c r="AI2036" s="383" t="s">
        <v>34</v>
      </c>
      <c r="AJ2036" s="383" t="s">
        <v>3554</v>
      </c>
      <c r="AK2036" s="384" t="str">
        <f t="shared" si="63"/>
        <v>NA</v>
      </c>
      <c r="AL2036" s="384" t="str">
        <f t="shared" si="64"/>
        <v>NA</v>
      </c>
      <c r="AN2036" s="196"/>
    </row>
    <row r="2037" spans="1:40" s="181" customFormat="1" x14ac:dyDescent="0.25">
      <c r="A2037" s="381" t="s">
        <v>3224</v>
      </c>
      <c r="B2037" s="382" t="s">
        <v>688</v>
      </c>
      <c r="C2037" s="382" t="s">
        <v>30</v>
      </c>
      <c r="D2037" s="382" t="s">
        <v>689</v>
      </c>
      <c r="E2037" s="382" t="s">
        <v>837</v>
      </c>
      <c r="F2037" s="383"/>
      <c r="G2037" s="383">
        <v>4</v>
      </c>
      <c r="H2037" s="383" t="s">
        <v>11</v>
      </c>
      <c r="I2037" s="383"/>
      <c r="J2037" s="383">
        <v>2</v>
      </c>
      <c r="K2037" s="383" t="s">
        <v>11</v>
      </c>
      <c r="L2037" s="385"/>
      <c r="M2037" s="383">
        <v>5</v>
      </c>
      <c r="N2037" s="383" t="s">
        <v>11</v>
      </c>
      <c r="O2037" s="385"/>
      <c r="P2037" s="385">
        <v>29</v>
      </c>
      <c r="Q2037" s="386" t="s">
        <v>11</v>
      </c>
      <c r="R2037" s="383"/>
      <c r="S2037" s="383">
        <v>4</v>
      </c>
      <c r="T2037" s="386" t="s">
        <v>11</v>
      </c>
      <c r="U2037" s="386"/>
      <c r="V2037" s="386">
        <v>4</v>
      </c>
      <c r="W2037" s="386" t="s">
        <v>11</v>
      </c>
      <c r="X2037" s="383"/>
      <c r="Y2037" s="383">
        <v>2</v>
      </c>
      <c r="Z2037" s="386" t="s">
        <v>11</v>
      </c>
      <c r="AA2037" s="386"/>
      <c r="AB2037" s="386">
        <v>2</v>
      </c>
      <c r="AC2037" s="386" t="s">
        <v>11</v>
      </c>
      <c r="AD2037" s="383"/>
      <c r="AE2037" s="383" t="s">
        <v>36</v>
      </c>
      <c r="AF2037" s="383">
        <v>67</v>
      </c>
      <c r="AG2037" s="383" t="s">
        <v>681</v>
      </c>
      <c r="AH2037" s="383" t="s">
        <v>34</v>
      </c>
      <c r="AI2037" s="383" t="s">
        <v>34</v>
      </c>
      <c r="AJ2037" s="383" t="s">
        <v>3554</v>
      </c>
      <c r="AK2037" s="384" t="str">
        <f t="shared" si="63"/>
        <v>NA</v>
      </c>
      <c r="AL2037" s="384" t="str">
        <f t="shared" si="64"/>
        <v>NA</v>
      </c>
      <c r="AN2037" s="196"/>
    </row>
    <row r="2038" spans="1:40" s="181" customFormat="1" x14ac:dyDescent="0.25">
      <c r="A2038" s="381" t="s">
        <v>3224</v>
      </c>
      <c r="B2038" s="382" t="s">
        <v>692</v>
      </c>
      <c r="C2038" s="382" t="s">
        <v>30</v>
      </c>
      <c r="D2038" s="382" t="s">
        <v>693</v>
      </c>
      <c r="E2038" s="382" t="s">
        <v>837</v>
      </c>
      <c r="F2038" s="383">
        <v>100</v>
      </c>
      <c r="G2038" s="383">
        <v>32</v>
      </c>
      <c r="H2038" s="383" t="s">
        <v>835</v>
      </c>
      <c r="I2038" s="383"/>
      <c r="J2038" s="383">
        <v>5</v>
      </c>
      <c r="K2038" s="383" t="s">
        <v>11</v>
      </c>
      <c r="L2038" s="385"/>
      <c r="M2038" s="383">
        <v>5</v>
      </c>
      <c r="N2038" s="383" t="s">
        <v>11</v>
      </c>
      <c r="O2038" s="385"/>
      <c r="P2038" s="385">
        <v>7</v>
      </c>
      <c r="Q2038" s="386" t="s">
        <v>11</v>
      </c>
      <c r="R2038" s="383"/>
      <c r="S2038" s="383">
        <v>23</v>
      </c>
      <c r="T2038" s="386" t="s">
        <v>11</v>
      </c>
      <c r="U2038" s="386"/>
      <c r="V2038" s="386">
        <v>20</v>
      </c>
      <c r="W2038" s="386" t="s">
        <v>11</v>
      </c>
      <c r="X2038" s="383"/>
      <c r="Y2038" s="383">
        <v>2</v>
      </c>
      <c r="Z2038" s="386" t="s">
        <v>11</v>
      </c>
      <c r="AA2038" s="386"/>
      <c r="AB2038" s="386">
        <v>2</v>
      </c>
      <c r="AC2038" s="386" t="s">
        <v>11</v>
      </c>
      <c r="AD2038" s="383"/>
      <c r="AE2038" s="383" t="s">
        <v>36</v>
      </c>
      <c r="AF2038" s="383">
        <v>92</v>
      </c>
      <c r="AG2038" s="383" t="s">
        <v>681</v>
      </c>
      <c r="AH2038" s="383" t="s">
        <v>36</v>
      </c>
      <c r="AI2038" s="383" t="s">
        <v>34</v>
      </c>
      <c r="AJ2038" s="383" t="s">
        <v>3554</v>
      </c>
      <c r="AK2038" s="384" t="str">
        <f t="shared" si="63"/>
        <v>NA</v>
      </c>
      <c r="AL2038" s="384" t="str">
        <f t="shared" si="64"/>
        <v>NA</v>
      </c>
      <c r="AN2038" s="196"/>
    </row>
    <row r="2039" spans="1:40" s="181" customFormat="1" x14ac:dyDescent="0.25">
      <c r="A2039" s="381" t="s">
        <v>3224</v>
      </c>
      <c r="B2039" s="382" t="s">
        <v>694</v>
      </c>
      <c r="C2039" s="382" t="s">
        <v>30</v>
      </c>
      <c r="D2039" s="382" t="s">
        <v>695</v>
      </c>
      <c r="E2039" s="382" t="s">
        <v>837</v>
      </c>
      <c r="F2039" s="383">
        <v>100</v>
      </c>
      <c r="G2039" s="383">
        <v>32</v>
      </c>
      <c r="H2039" s="383" t="s">
        <v>835</v>
      </c>
      <c r="I2039" s="383"/>
      <c r="J2039" s="383">
        <v>13</v>
      </c>
      <c r="K2039" s="383" t="s">
        <v>11</v>
      </c>
      <c r="L2039" s="385"/>
      <c r="M2039" s="383">
        <v>13</v>
      </c>
      <c r="N2039" s="383" t="s">
        <v>11</v>
      </c>
      <c r="O2039" s="385"/>
      <c r="P2039" s="385">
        <v>23</v>
      </c>
      <c r="Q2039" s="386" t="s">
        <v>11</v>
      </c>
      <c r="R2039" s="383"/>
      <c r="S2039" s="383">
        <v>28</v>
      </c>
      <c r="T2039" s="386" t="s">
        <v>11</v>
      </c>
      <c r="U2039" s="386"/>
      <c r="V2039" s="386">
        <v>27</v>
      </c>
      <c r="W2039" s="386" t="s">
        <v>11</v>
      </c>
      <c r="X2039" s="383"/>
      <c r="Y2039" s="383">
        <v>13</v>
      </c>
      <c r="Z2039" s="386" t="s">
        <v>11</v>
      </c>
      <c r="AA2039" s="386"/>
      <c r="AB2039" s="386">
        <v>12</v>
      </c>
      <c r="AC2039" s="386" t="s">
        <v>11</v>
      </c>
      <c r="AD2039" s="383"/>
      <c r="AE2039" s="383" t="s">
        <v>34</v>
      </c>
      <c r="AF2039" s="383">
        <v>100</v>
      </c>
      <c r="AG2039" s="383" t="s">
        <v>681</v>
      </c>
      <c r="AH2039" s="383" t="s">
        <v>36</v>
      </c>
      <c r="AI2039" s="383" t="s">
        <v>34</v>
      </c>
      <c r="AJ2039" s="383" t="s">
        <v>3554</v>
      </c>
      <c r="AK2039" s="384" t="str">
        <f t="shared" si="63"/>
        <v>NA</v>
      </c>
      <c r="AL2039" s="384" t="str">
        <f t="shared" si="64"/>
        <v>NA</v>
      </c>
      <c r="AN2039" s="196"/>
    </row>
    <row r="2040" spans="1:40" s="181" customFormat="1" x14ac:dyDescent="0.25">
      <c r="A2040" s="381" t="s">
        <v>3224</v>
      </c>
      <c r="B2040" s="382" t="s">
        <v>696</v>
      </c>
      <c r="C2040" s="382" t="s">
        <v>30</v>
      </c>
      <c r="D2040" s="382" t="s">
        <v>697</v>
      </c>
      <c r="E2040" s="382" t="s">
        <v>837</v>
      </c>
      <c r="F2040" s="383"/>
      <c r="G2040" s="383">
        <v>16</v>
      </c>
      <c r="H2040" s="383" t="s">
        <v>11</v>
      </c>
      <c r="I2040" s="383"/>
      <c r="J2040" s="383">
        <v>8</v>
      </c>
      <c r="K2040" s="383" t="s">
        <v>11</v>
      </c>
      <c r="L2040" s="385"/>
      <c r="M2040" s="383">
        <v>8</v>
      </c>
      <c r="N2040" s="383" t="s">
        <v>11</v>
      </c>
      <c r="O2040" s="385"/>
      <c r="P2040" s="385">
        <v>3</v>
      </c>
      <c r="Q2040" s="386" t="s">
        <v>11</v>
      </c>
      <c r="R2040" s="383"/>
      <c r="S2040" s="383">
        <v>11</v>
      </c>
      <c r="T2040" s="386" t="s">
        <v>11</v>
      </c>
      <c r="U2040" s="386"/>
      <c r="V2040" s="386">
        <v>11</v>
      </c>
      <c r="W2040" s="386" t="s">
        <v>11</v>
      </c>
      <c r="X2040" s="383"/>
      <c r="Y2040" s="383">
        <v>5</v>
      </c>
      <c r="Z2040" s="386" t="s">
        <v>11</v>
      </c>
      <c r="AA2040" s="386"/>
      <c r="AB2040" s="386">
        <v>5</v>
      </c>
      <c r="AC2040" s="386" t="s">
        <v>11</v>
      </c>
      <c r="AD2040" s="383"/>
      <c r="AE2040" s="383" t="s">
        <v>36</v>
      </c>
      <c r="AF2040" s="383">
        <v>82</v>
      </c>
      <c r="AG2040" s="383" t="s">
        <v>681</v>
      </c>
      <c r="AH2040" s="383" t="s">
        <v>36</v>
      </c>
      <c r="AI2040" s="383" t="s">
        <v>34</v>
      </c>
      <c r="AJ2040" s="383" t="s">
        <v>3554</v>
      </c>
      <c r="AK2040" s="384" t="str">
        <f t="shared" si="63"/>
        <v>NA</v>
      </c>
      <c r="AL2040" s="384" t="str">
        <f t="shared" si="64"/>
        <v>NA</v>
      </c>
      <c r="AN2040" s="196"/>
    </row>
    <row r="2041" spans="1:40" s="181" customFormat="1" x14ac:dyDescent="0.25">
      <c r="A2041" s="381" t="s">
        <v>3224</v>
      </c>
      <c r="B2041" s="382" t="s">
        <v>870</v>
      </c>
      <c r="C2041" s="382" t="s">
        <v>30</v>
      </c>
      <c r="D2041" s="382" t="s">
        <v>911</v>
      </c>
      <c r="E2041" s="382" t="s">
        <v>837</v>
      </c>
      <c r="F2041" s="383"/>
      <c r="G2041" s="383">
        <v>1</v>
      </c>
      <c r="H2041" s="383" t="s">
        <v>11</v>
      </c>
      <c r="I2041" s="383"/>
      <c r="J2041" s="383">
        <v>0</v>
      </c>
      <c r="K2041" s="383" t="s">
        <v>11</v>
      </c>
      <c r="L2041" s="385"/>
      <c r="M2041" s="383">
        <v>0</v>
      </c>
      <c r="N2041" s="383" t="s">
        <v>11</v>
      </c>
      <c r="O2041" s="385"/>
      <c r="P2041" s="385"/>
      <c r="Q2041" s="386" t="s">
        <v>11</v>
      </c>
      <c r="R2041" s="383"/>
      <c r="S2041" s="383">
        <v>1</v>
      </c>
      <c r="T2041" s="386" t="s">
        <v>11</v>
      </c>
      <c r="U2041" s="386"/>
      <c r="V2041" s="386">
        <v>1</v>
      </c>
      <c r="W2041" s="386" t="s">
        <v>11</v>
      </c>
      <c r="X2041" s="383"/>
      <c r="Y2041" s="383">
        <v>0</v>
      </c>
      <c r="Z2041" s="386" t="s">
        <v>11</v>
      </c>
      <c r="AA2041" s="386"/>
      <c r="AB2041" s="386">
        <v>0</v>
      </c>
      <c r="AC2041" s="386" t="s">
        <v>11</v>
      </c>
      <c r="AD2041" s="383"/>
      <c r="AE2041" s="383" t="s">
        <v>36</v>
      </c>
      <c r="AF2041" s="383">
        <v>97</v>
      </c>
      <c r="AG2041" s="383" t="s">
        <v>681</v>
      </c>
      <c r="AH2041" s="383" t="s">
        <v>34</v>
      </c>
      <c r="AI2041" s="383" t="s">
        <v>34</v>
      </c>
      <c r="AJ2041" s="383" t="s">
        <v>3554</v>
      </c>
      <c r="AK2041" s="384" t="str">
        <f t="shared" si="63"/>
        <v>NA</v>
      </c>
      <c r="AL2041" s="384" t="str">
        <f t="shared" si="64"/>
        <v>NA</v>
      </c>
      <c r="AN2041" s="196"/>
    </row>
    <row r="2042" spans="1:40" s="181" customFormat="1" x14ac:dyDescent="0.25">
      <c r="A2042" s="381" t="s">
        <v>3224</v>
      </c>
      <c r="B2042" s="382" t="s">
        <v>871</v>
      </c>
      <c r="C2042" s="382" t="s">
        <v>30</v>
      </c>
      <c r="D2042" s="382" t="s">
        <v>2249</v>
      </c>
      <c r="E2042" s="382" t="s">
        <v>837</v>
      </c>
      <c r="F2042" s="383"/>
      <c r="G2042" s="383">
        <v>18</v>
      </c>
      <c r="H2042" s="383" t="s">
        <v>11</v>
      </c>
      <c r="I2042" s="383"/>
      <c r="J2042" s="383">
        <v>8</v>
      </c>
      <c r="K2042" s="383" t="s">
        <v>11</v>
      </c>
      <c r="L2042" s="385"/>
      <c r="M2042" s="383">
        <v>8</v>
      </c>
      <c r="N2042" s="383" t="s">
        <v>11</v>
      </c>
      <c r="O2042" s="385"/>
      <c r="P2042" s="385"/>
      <c r="Q2042" s="386" t="s">
        <v>11</v>
      </c>
      <c r="R2042" s="383"/>
      <c r="S2042" s="383">
        <v>18</v>
      </c>
      <c r="T2042" s="386" t="s">
        <v>11</v>
      </c>
      <c r="U2042" s="386"/>
      <c r="V2042" s="386">
        <v>15</v>
      </c>
      <c r="W2042" s="386" t="s">
        <v>11</v>
      </c>
      <c r="X2042" s="383"/>
      <c r="Y2042" s="383">
        <v>8</v>
      </c>
      <c r="Z2042" s="386" t="s">
        <v>11</v>
      </c>
      <c r="AA2042" s="386"/>
      <c r="AB2042" s="386">
        <v>8</v>
      </c>
      <c r="AC2042" s="386" t="s">
        <v>11</v>
      </c>
      <c r="AD2042" s="383" t="s">
        <v>33</v>
      </c>
      <c r="AE2042" s="383" t="s">
        <v>34</v>
      </c>
      <c r="AF2042" s="383">
        <v>100</v>
      </c>
      <c r="AG2042" s="383" t="s">
        <v>681</v>
      </c>
      <c r="AH2042" s="383" t="s">
        <v>36</v>
      </c>
      <c r="AI2042" s="383" t="s">
        <v>36</v>
      </c>
      <c r="AJ2042" s="383" t="s">
        <v>3554</v>
      </c>
      <c r="AK2042" s="384" t="str">
        <f t="shared" si="63"/>
        <v>NA</v>
      </c>
      <c r="AL2042" s="384" t="str">
        <f t="shared" si="64"/>
        <v>NA</v>
      </c>
      <c r="AN2042" s="196"/>
    </row>
    <row r="2043" spans="1:40" s="181" customFormat="1" x14ac:dyDescent="0.25">
      <c r="A2043" s="381" t="s">
        <v>3224</v>
      </c>
      <c r="B2043" s="382" t="s">
        <v>873</v>
      </c>
      <c r="C2043" s="382" t="s">
        <v>30</v>
      </c>
      <c r="D2043" s="382" t="s">
        <v>2250</v>
      </c>
      <c r="E2043" s="382" t="s">
        <v>837</v>
      </c>
      <c r="F2043" s="383"/>
      <c r="G2043" s="383">
        <v>4</v>
      </c>
      <c r="H2043" s="383" t="s">
        <v>11</v>
      </c>
      <c r="I2043" s="383"/>
      <c r="J2043" s="383">
        <v>0</v>
      </c>
      <c r="K2043" s="383" t="s">
        <v>11</v>
      </c>
      <c r="L2043" s="385"/>
      <c r="M2043" s="383">
        <v>0</v>
      </c>
      <c r="N2043" s="383" t="s">
        <v>11</v>
      </c>
      <c r="O2043" s="385"/>
      <c r="P2043" s="385"/>
      <c r="Q2043" s="386" t="s">
        <v>11</v>
      </c>
      <c r="R2043" s="383"/>
      <c r="S2043" s="383">
        <v>4</v>
      </c>
      <c r="T2043" s="386" t="s">
        <v>11</v>
      </c>
      <c r="U2043" s="386"/>
      <c r="V2043" s="386">
        <v>4</v>
      </c>
      <c r="W2043" s="386" t="s">
        <v>11</v>
      </c>
      <c r="X2043" s="383"/>
      <c r="Y2043" s="383">
        <v>0</v>
      </c>
      <c r="Z2043" s="386" t="s">
        <v>11</v>
      </c>
      <c r="AA2043" s="386"/>
      <c r="AB2043" s="386">
        <v>0</v>
      </c>
      <c r="AC2043" s="386" t="s">
        <v>11</v>
      </c>
      <c r="AD2043" s="383" t="s">
        <v>33</v>
      </c>
      <c r="AE2043" s="383" t="s">
        <v>36</v>
      </c>
      <c r="AF2043" s="383">
        <v>90</v>
      </c>
      <c r="AG2043" s="383" t="s">
        <v>681</v>
      </c>
      <c r="AH2043" s="383" t="s">
        <v>34</v>
      </c>
      <c r="AI2043" s="383" t="s">
        <v>36</v>
      </c>
      <c r="AJ2043" s="383" t="s">
        <v>3554</v>
      </c>
      <c r="AK2043" s="384" t="str">
        <f t="shared" si="63"/>
        <v>NA</v>
      </c>
      <c r="AL2043" s="384" t="str">
        <f t="shared" si="64"/>
        <v>NA</v>
      </c>
      <c r="AN2043" s="196"/>
    </row>
    <row r="2044" spans="1:40" s="181" customFormat="1" x14ac:dyDescent="0.25">
      <c r="A2044" s="381" t="s">
        <v>3224</v>
      </c>
      <c r="B2044" s="382" t="s">
        <v>698</v>
      </c>
      <c r="C2044" s="382" t="s">
        <v>30</v>
      </c>
      <c r="D2044" s="382" t="s">
        <v>699</v>
      </c>
      <c r="E2044" s="382" t="s">
        <v>837</v>
      </c>
      <c r="F2044" s="383"/>
      <c r="G2044" s="383">
        <v>3</v>
      </c>
      <c r="H2044" s="383" t="s">
        <v>11</v>
      </c>
      <c r="I2044" s="383"/>
      <c r="J2044" s="383">
        <v>3</v>
      </c>
      <c r="K2044" s="383" t="s">
        <v>11</v>
      </c>
      <c r="L2044" s="385"/>
      <c r="M2044" s="383">
        <v>3</v>
      </c>
      <c r="N2044" s="383" t="s">
        <v>11</v>
      </c>
      <c r="O2044" s="385"/>
      <c r="P2044" s="385">
        <v>0</v>
      </c>
      <c r="Q2044" s="386" t="s">
        <v>11</v>
      </c>
      <c r="R2044" s="383"/>
      <c r="S2044" s="383">
        <v>3</v>
      </c>
      <c r="T2044" s="386" t="s">
        <v>11</v>
      </c>
      <c r="U2044" s="386"/>
      <c r="V2044" s="386">
        <v>3</v>
      </c>
      <c r="W2044" s="386" t="s">
        <v>11</v>
      </c>
      <c r="X2044" s="383"/>
      <c r="Y2044" s="383">
        <v>2</v>
      </c>
      <c r="Z2044" s="386" t="s">
        <v>11</v>
      </c>
      <c r="AA2044" s="386"/>
      <c r="AB2044" s="386">
        <v>2</v>
      </c>
      <c r="AC2044" s="386" t="s">
        <v>11</v>
      </c>
      <c r="AD2044" s="383"/>
      <c r="AE2044" s="383" t="s">
        <v>36</v>
      </c>
      <c r="AF2044" s="383">
        <v>90</v>
      </c>
      <c r="AG2044" s="383" t="s">
        <v>681</v>
      </c>
      <c r="AH2044" s="383" t="s">
        <v>34</v>
      </c>
      <c r="AI2044" s="383" t="s">
        <v>34</v>
      </c>
      <c r="AJ2044" s="383" t="s">
        <v>3554</v>
      </c>
      <c r="AK2044" s="384" t="str">
        <f t="shared" si="63"/>
        <v>NA</v>
      </c>
      <c r="AL2044" s="384" t="str">
        <f t="shared" si="64"/>
        <v>NA</v>
      </c>
      <c r="AN2044" s="196"/>
    </row>
    <row r="2045" spans="1:40" s="181" customFormat="1" x14ac:dyDescent="0.25">
      <c r="A2045" s="381" t="s">
        <v>3224</v>
      </c>
      <c r="B2045" s="382" t="s">
        <v>700</v>
      </c>
      <c r="C2045" s="382" t="s">
        <v>30</v>
      </c>
      <c r="D2045" s="382" t="s">
        <v>701</v>
      </c>
      <c r="E2045" s="382" t="s">
        <v>837</v>
      </c>
      <c r="F2045" s="383">
        <v>100</v>
      </c>
      <c r="G2045" s="383">
        <v>31</v>
      </c>
      <c r="H2045" s="383" t="s">
        <v>835</v>
      </c>
      <c r="I2045" s="383"/>
      <c r="J2045" s="383">
        <v>21</v>
      </c>
      <c r="K2045" s="383" t="s">
        <v>11</v>
      </c>
      <c r="L2045" s="385"/>
      <c r="M2045" s="383">
        <v>19</v>
      </c>
      <c r="N2045" s="383" t="s">
        <v>11</v>
      </c>
      <c r="O2045" s="385"/>
      <c r="P2045" s="385">
        <v>3</v>
      </c>
      <c r="Q2045" s="386" t="s">
        <v>11</v>
      </c>
      <c r="R2045" s="383"/>
      <c r="S2045" s="383">
        <v>26</v>
      </c>
      <c r="T2045" s="386" t="s">
        <v>11</v>
      </c>
      <c r="U2045" s="386"/>
      <c r="V2045" s="386">
        <v>25</v>
      </c>
      <c r="W2045" s="386" t="s">
        <v>11</v>
      </c>
      <c r="X2045" s="383"/>
      <c r="Y2045" s="383">
        <v>15</v>
      </c>
      <c r="Z2045" s="386" t="s">
        <v>11</v>
      </c>
      <c r="AA2045" s="386"/>
      <c r="AB2045" s="386">
        <v>15</v>
      </c>
      <c r="AC2045" s="386" t="s">
        <v>11</v>
      </c>
      <c r="AD2045" s="383"/>
      <c r="AE2045" s="383" t="s">
        <v>36</v>
      </c>
      <c r="AF2045" s="383">
        <v>85</v>
      </c>
      <c r="AG2045" s="383" t="s">
        <v>681</v>
      </c>
      <c r="AH2045" s="383" t="s">
        <v>34</v>
      </c>
      <c r="AI2045" s="383" t="s">
        <v>34</v>
      </c>
      <c r="AJ2045" s="383" t="s">
        <v>3554</v>
      </c>
      <c r="AK2045" s="384" t="str">
        <f t="shared" si="63"/>
        <v>NA</v>
      </c>
      <c r="AL2045" s="384" t="str">
        <f t="shared" si="64"/>
        <v>NA</v>
      </c>
      <c r="AN2045" s="196"/>
    </row>
    <row r="2046" spans="1:40" s="181" customFormat="1" x14ac:dyDescent="0.25">
      <c r="A2046" s="381" t="s">
        <v>3224</v>
      </c>
      <c r="B2046" s="382" t="s">
        <v>702</v>
      </c>
      <c r="C2046" s="382" t="s">
        <v>30</v>
      </c>
      <c r="D2046" s="382" t="s">
        <v>703</v>
      </c>
      <c r="E2046" s="382" t="s">
        <v>837</v>
      </c>
      <c r="F2046" s="383"/>
      <c r="G2046" s="383">
        <v>22</v>
      </c>
      <c r="H2046" s="383" t="s">
        <v>11</v>
      </c>
      <c r="I2046" s="383"/>
      <c r="J2046" s="383">
        <v>10</v>
      </c>
      <c r="K2046" s="383" t="s">
        <v>11</v>
      </c>
      <c r="L2046" s="385"/>
      <c r="M2046" s="383">
        <v>9</v>
      </c>
      <c r="N2046" s="383" t="s">
        <v>11</v>
      </c>
      <c r="O2046" s="385"/>
      <c r="P2046" s="385">
        <v>0</v>
      </c>
      <c r="Q2046" s="386" t="s">
        <v>11</v>
      </c>
      <c r="R2046" s="383"/>
      <c r="S2046" s="383">
        <v>18</v>
      </c>
      <c r="T2046" s="386" t="s">
        <v>11</v>
      </c>
      <c r="U2046" s="386"/>
      <c r="V2046" s="386">
        <v>18</v>
      </c>
      <c r="W2046" s="386" t="s">
        <v>11</v>
      </c>
      <c r="X2046" s="383"/>
      <c r="Y2046" s="383">
        <v>9</v>
      </c>
      <c r="Z2046" s="386" t="s">
        <v>11</v>
      </c>
      <c r="AA2046" s="386"/>
      <c r="AB2046" s="386">
        <v>9</v>
      </c>
      <c r="AC2046" s="386" t="s">
        <v>11</v>
      </c>
      <c r="AD2046" s="383"/>
      <c r="AE2046" s="383" t="s">
        <v>36</v>
      </c>
      <c r="AF2046" s="383">
        <v>92</v>
      </c>
      <c r="AG2046" s="383" t="s">
        <v>681</v>
      </c>
      <c r="AH2046" s="383" t="s">
        <v>34</v>
      </c>
      <c r="AI2046" s="383" t="s">
        <v>34</v>
      </c>
      <c r="AJ2046" s="383" t="s">
        <v>3554</v>
      </c>
      <c r="AK2046" s="384" t="str">
        <f t="shared" si="63"/>
        <v>NA</v>
      </c>
      <c r="AL2046" s="384" t="str">
        <f t="shared" si="64"/>
        <v>NA</v>
      </c>
      <c r="AN2046" s="196"/>
    </row>
    <row r="2047" spans="1:40" s="181" customFormat="1" x14ac:dyDescent="0.25">
      <c r="A2047" s="381" t="s">
        <v>3224</v>
      </c>
      <c r="B2047" s="382" t="s">
        <v>877</v>
      </c>
      <c r="C2047" s="382" t="s">
        <v>30</v>
      </c>
      <c r="D2047" s="382" t="s">
        <v>2251</v>
      </c>
      <c r="E2047" s="382" t="s">
        <v>837</v>
      </c>
      <c r="F2047" s="383">
        <v>100</v>
      </c>
      <c r="G2047" s="383">
        <v>85</v>
      </c>
      <c r="H2047" s="383" t="s">
        <v>835</v>
      </c>
      <c r="I2047" s="383">
        <v>100</v>
      </c>
      <c r="J2047" s="383">
        <v>39</v>
      </c>
      <c r="K2047" s="383" t="s">
        <v>835</v>
      </c>
      <c r="L2047" s="385">
        <v>71</v>
      </c>
      <c r="M2047" s="383">
        <v>35</v>
      </c>
      <c r="N2047" s="383" t="s">
        <v>834</v>
      </c>
      <c r="O2047" s="385"/>
      <c r="P2047" s="385"/>
      <c r="Q2047" s="386" t="s">
        <v>11</v>
      </c>
      <c r="R2047" s="383"/>
      <c r="S2047" s="383">
        <v>64</v>
      </c>
      <c r="T2047" s="386" t="s">
        <v>11</v>
      </c>
      <c r="U2047" s="386"/>
      <c r="V2047" s="386">
        <v>62</v>
      </c>
      <c r="W2047" s="386" t="s">
        <v>11</v>
      </c>
      <c r="X2047" s="383"/>
      <c r="Y2047" s="383">
        <v>31</v>
      </c>
      <c r="Z2047" s="386" t="s">
        <v>11</v>
      </c>
      <c r="AA2047" s="386"/>
      <c r="AB2047" s="386">
        <v>30</v>
      </c>
      <c r="AC2047" s="386" t="s">
        <v>11</v>
      </c>
      <c r="AD2047" s="383" t="s">
        <v>57</v>
      </c>
      <c r="AE2047" s="383" t="s">
        <v>36</v>
      </c>
      <c r="AF2047" s="383">
        <v>77</v>
      </c>
      <c r="AG2047" s="383" t="s">
        <v>681</v>
      </c>
      <c r="AH2047" s="383" t="s">
        <v>36</v>
      </c>
      <c r="AI2047" s="383" t="s">
        <v>36</v>
      </c>
      <c r="AJ2047" s="383" t="s">
        <v>3554</v>
      </c>
      <c r="AK2047" s="384" t="str">
        <f t="shared" si="63"/>
        <v>NA</v>
      </c>
      <c r="AL2047" s="384" t="str">
        <f t="shared" si="64"/>
        <v>NA</v>
      </c>
      <c r="AN2047" s="196"/>
    </row>
    <row r="2048" spans="1:40" s="181" customFormat="1" x14ac:dyDescent="0.25">
      <c r="A2048" s="381" t="s">
        <v>3224</v>
      </c>
      <c r="B2048" s="382" t="s">
        <v>704</v>
      </c>
      <c r="C2048" s="382" t="s">
        <v>30</v>
      </c>
      <c r="D2048" s="382" t="s">
        <v>705</v>
      </c>
      <c r="E2048" s="382" t="s">
        <v>837</v>
      </c>
      <c r="F2048" s="383">
        <v>100</v>
      </c>
      <c r="G2048" s="383">
        <v>346</v>
      </c>
      <c r="H2048" s="383" t="s">
        <v>835</v>
      </c>
      <c r="I2048" s="383">
        <v>100</v>
      </c>
      <c r="J2048" s="383">
        <v>169</v>
      </c>
      <c r="K2048" s="383" t="s">
        <v>835</v>
      </c>
      <c r="L2048" s="385">
        <v>69</v>
      </c>
      <c r="M2048" s="383">
        <v>156</v>
      </c>
      <c r="N2048" s="383" t="s">
        <v>834</v>
      </c>
      <c r="O2048" s="385"/>
      <c r="P2048" s="385">
        <v>151</v>
      </c>
      <c r="Q2048" s="386" t="s">
        <v>11</v>
      </c>
      <c r="R2048" s="383">
        <v>12</v>
      </c>
      <c r="S2048" s="383">
        <v>269</v>
      </c>
      <c r="T2048" s="386" t="s">
        <v>36</v>
      </c>
      <c r="U2048" s="386">
        <v>26</v>
      </c>
      <c r="V2048" s="386">
        <v>265</v>
      </c>
      <c r="W2048" s="386" t="s">
        <v>834</v>
      </c>
      <c r="X2048" s="383">
        <v>47</v>
      </c>
      <c r="Y2048" s="383">
        <v>128</v>
      </c>
      <c r="Z2048" s="386" t="s">
        <v>36</v>
      </c>
      <c r="AA2048" s="386">
        <v>56</v>
      </c>
      <c r="AB2048" s="386">
        <v>126</v>
      </c>
      <c r="AC2048" s="386" t="s">
        <v>834</v>
      </c>
      <c r="AD2048" s="383"/>
      <c r="AE2048" s="383" t="s">
        <v>36</v>
      </c>
      <c r="AF2048" s="383">
        <v>77</v>
      </c>
      <c r="AG2048" s="383" t="s">
        <v>681</v>
      </c>
      <c r="AH2048" s="383" t="s">
        <v>34</v>
      </c>
      <c r="AI2048" s="383" t="s">
        <v>36</v>
      </c>
      <c r="AJ2048" s="383" t="s">
        <v>3554</v>
      </c>
      <c r="AK2048" s="384" t="str">
        <f t="shared" si="63"/>
        <v>NO</v>
      </c>
      <c r="AL2048" s="384" t="str">
        <f t="shared" si="64"/>
        <v>NO</v>
      </c>
      <c r="AN2048" s="196"/>
    </row>
    <row r="2049" spans="1:40" s="181" customFormat="1" x14ac:dyDescent="0.25">
      <c r="A2049" s="381" t="s">
        <v>3224</v>
      </c>
      <c r="B2049" s="382" t="s">
        <v>706</v>
      </c>
      <c r="C2049" s="382" t="s">
        <v>30</v>
      </c>
      <c r="D2049" s="382" t="s">
        <v>707</v>
      </c>
      <c r="E2049" s="382" t="s">
        <v>837</v>
      </c>
      <c r="F2049" s="383">
        <v>100</v>
      </c>
      <c r="G2049" s="383">
        <v>218</v>
      </c>
      <c r="H2049" s="383" t="s">
        <v>835</v>
      </c>
      <c r="I2049" s="383">
        <v>99</v>
      </c>
      <c r="J2049" s="383">
        <v>108</v>
      </c>
      <c r="K2049" s="383" t="s">
        <v>835</v>
      </c>
      <c r="L2049" s="385">
        <v>69</v>
      </c>
      <c r="M2049" s="383">
        <v>98</v>
      </c>
      <c r="N2049" s="383" t="s">
        <v>834</v>
      </c>
      <c r="O2049" s="385">
        <v>52</v>
      </c>
      <c r="P2049" s="385">
        <v>159</v>
      </c>
      <c r="Q2049" s="386" t="s">
        <v>835</v>
      </c>
      <c r="R2049" s="383">
        <v>9</v>
      </c>
      <c r="S2049" s="383">
        <v>163</v>
      </c>
      <c r="T2049" s="386" t="s">
        <v>36</v>
      </c>
      <c r="U2049" s="386">
        <v>18</v>
      </c>
      <c r="V2049" s="386">
        <v>158</v>
      </c>
      <c r="W2049" s="386" t="s">
        <v>834</v>
      </c>
      <c r="X2049" s="383"/>
      <c r="Y2049" s="383">
        <v>81</v>
      </c>
      <c r="Z2049" s="386" t="s">
        <v>11</v>
      </c>
      <c r="AA2049" s="386"/>
      <c r="AB2049" s="386">
        <v>78</v>
      </c>
      <c r="AC2049" s="386" t="s">
        <v>11</v>
      </c>
      <c r="AD2049" s="383"/>
      <c r="AE2049" s="383" t="s">
        <v>36</v>
      </c>
      <c r="AF2049" s="383">
        <v>79</v>
      </c>
      <c r="AG2049" s="383" t="s">
        <v>681</v>
      </c>
      <c r="AH2049" s="383" t="s">
        <v>34</v>
      </c>
      <c r="AI2049" s="383" t="s">
        <v>36</v>
      </c>
      <c r="AJ2049" s="383" t="s">
        <v>3554</v>
      </c>
      <c r="AK2049" s="384" t="str">
        <f t="shared" si="63"/>
        <v>NO</v>
      </c>
      <c r="AL2049" s="384" t="str">
        <f t="shared" si="64"/>
        <v>NA</v>
      </c>
      <c r="AN2049" s="196"/>
    </row>
    <row r="2050" spans="1:40" s="181" customFormat="1" x14ac:dyDescent="0.25">
      <c r="A2050" s="381" t="s">
        <v>3224</v>
      </c>
      <c r="B2050" s="382" t="s">
        <v>878</v>
      </c>
      <c r="C2050" s="382" t="s">
        <v>30</v>
      </c>
      <c r="D2050" s="382" t="s">
        <v>2252</v>
      </c>
      <c r="E2050" s="382" t="s">
        <v>837</v>
      </c>
      <c r="F2050" s="383"/>
      <c r="G2050" s="383">
        <v>10</v>
      </c>
      <c r="H2050" s="383" t="s">
        <v>11</v>
      </c>
      <c r="I2050" s="383"/>
      <c r="J2050" s="383">
        <v>3</v>
      </c>
      <c r="K2050" s="383" t="s">
        <v>11</v>
      </c>
      <c r="L2050" s="385"/>
      <c r="M2050" s="383">
        <v>3</v>
      </c>
      <c r="N2050" s="383" t="s">
        <v>11</v>
      </c>
      <c r="O2050" s="385"/>
      <c r="P2050" s="385"/>
      <c r="Q2050" s="386" t="s">
        <v>11</v>
      </c>
      <c r="R2050" s="383"/>
      <c r="S2050" s="383">
        <v>6</v>
      </c>
      <c r="T2050" s="386" t="s">
        <v>11</v>
      </c>
      <c r="U2050" s="386"/>
      <c r="V2050" s="386">
        <v>6</v>
      </c>
      <c r="W2050" s="386" t="s">
        <v>11</v>
      </c>
      <c r="X2050" s="383"/>
      <c r="Y2050" s="383">
        <v>2</v>
      </c>
      <c r="Z2050" s="386" t="s">
        <v>11</v>
      </c>
      <c r="AA2050" s="386"/>
      <c r="AB2050" s="386">
        <v>2</v>
      </c>
      <c r="AC2050" s="386" t="s">
        <v>11</v>
      </c>
      <c r="AD2050" s="383" t="s">
        <v>104</v>
      </c>
      <c r="AE2050" s="383" t="s">
        <v>36</v>
      </c>
      <c r="AF2050" s="383">
        <v>97</v>
      </c>
      <c r="AG2050" s="383" t="s">
        <v>681</v>
      </c>
      <c r="AH2050" s="383" t="s">
        <v>36</v>
      </c>
      <c r="AI2050" s="383" t="s">
        <v>34</v>
      </c>
      <c r="AJ2050" s="383" t="s">
        <v>3554</v>
      </c>
      <c r="AK2050" s="384" t="str">
        <f t="shared" si="63"/>
        <v>NA</v>
      </c>
      <c r="AL2050" s="384" t="str">
        <f t="shared" si="64"/>
        <v>NA</v>
      </c>
      <c r="AN2050" s="196"/>
    </row>
    <row r="2051" spans="1:40" s="181" customFormat="1" x14ac:dyDescent="0.25">
      <c r="A2051" s="381" t="s">
        <v>3224</v>
      </c>
      <c r="B2051" s="382" t="s">
        <v>708</v>
      </c>
      <c r="C2051" s="382" t="s">
        <v>30</v>
      </c>
      <c r="D2051" s="382" t="s">
        <v>709</v>
      </c>
      <c r="E2051" s="382" t="s">
        <v>837</v>
      </c>
      <c r="F2051" s="383"/>
      <c r="G2051" s="383">
        <v>14</v>
      </c>
      <c r="H2051" s="383" t="s">
        <v>11</v>
      </c>
      <c r="I2051" s="383"/>
      <c r="J2051" s="383">
        <v>14</v>
      </c>
      <c r="K2051" s="383" t="s">
        <v>11</v>
      </c>
      <c r="L2051" s="385"/>
      <c r="M2051" s="383">
        <v>7</v>
      </c>
      <c r="N2051" s="383" t="s">
        <v>11</v>
      </c>
      <c r="O2051" s="385"/>
      <c r="P2051" s="385">
        <v>2</v>
      </c>
      <c r="Q2051" s="386" t="s">
        <v>11</v>
      </c>
      <c r="R2051" s="383"/>
      <c r="S2051" s="383">
        <v>14</v>
      </c>
      <c r="T2051" s="386" t="s">
        <v>11</v>
      </c>
      <c r="U2051" s="386"/>
      <c r="V2051" s="386">
        <v>12</v>
      </c>
      <c r="W2051" s="386" t="s">
        <v>11</v>
      </c>
      <c r="X2051" s="383"/>
      <c r="Y2051" s="383">
        <v>13</v>
      </c>
      <c r="Z2051" s="386" t="s">
        <v>11</v>
      </c>
      <c r="AA2051" s="386"/>
      <c r="AB2051" s="386">
        <v>11</v>
      </c>
      <c r="AC2051" s="386" t="s">
        <v>11</v>
      </c>
      <c r="AD2051" s="383"/>
      <c r="AE2051" s="383" t="s">
        <v>34</v>
      </c>
      <c r="AF2051" s="383">
        <v>100</v>
      </c>
      <c r="AG2051" s="383" t="s">
        <v>40</v>
      </c>
      <c r="AH2051" s="383" t="s">
        <v>34</v>
      </c>
      <c r="AI2051" s="383" t="s">
        <v>36</v>
      </c>
      <c r="AJ2051" s="383" t="s">
        <v>3554</v>
      </c>
      <c r="AK2051" s="384" t="str">
        <f t="shared" ref="AK2051:AK2114" si="65">IF(OR(T2051="NA",T2051="NO"),T2051,(IF(T2051="","NA",IF(OR(R2051&gt;78,AND(T2051="Yes",R2051="")),"Yes-AB",IF(W2051="NA","Yes-SH","Yes-GM")))))</f>
        <v>NA</v>
      </c>
      <c r="AL2051" s="384" t="str">
        <f t="shared" ref="AL2051:AL2114" si="66">IF(OR(Z2051="NA",Z2051="NO"),Z2051,(IF(Z2051="","NA",IF(OR(X2051&gt;79,AND(Z2051="Yes",X2051="")),"Yes-AB",IF(AC2051="NA","Yes-SH","Yes-GM")))))</f>
        <v>NA</v>
      </c>
      <c r="AN2051" s="196"/>
    </row>
    <row r="2052" spans="1:40" s="181" customFormat="1" x14ac:dyDescent="0.25">
      <c r="A2052" s="381" t="s">
        <v>3224</v>
      </c>
      <c r="B2052" s="382" t="s">
        <v>710</v>
      </c>
      <c r="C2052" s="382" t="s">
        <v>30</v>
      </c>
      <c r="D2052" s="382" t="s">
        <v>711</v>
      </c>
      <c r="E2052" s="382" t="s">
        <v>837</v>
      </c>
      <c r="F2052" s="383"/>
      <c r="G2052" s="383">
        <v>3</v>
      </c>
      <c r="H2052" s="383" t="s">
        <v>11</v>
      </c>
      <c r="I2052" s="383"/>
      <c r="J2052" s="383">
        <v>1</v>
      </c>
      <c r="K2052" s="383" t="s">
        <v>11</v>
      </c>
      <c r="L2052" s="385"/>
      <c r="M2052" s="383">
        <v>1</v>
      </c>
      <c r="N2052" s="383" t="s">
        <v>11</v>
      </c>
      <c r="O2052" s="385"/>
      <c r="P2052" s="385"/>
      <c r="Q2052" s="386" t="s">
        <v>11</v>
      </c>
      <c r="R2052" s="383"/>
      <c r="S2052" s="383">
        <v>3</v>
      </c>
      <c r="T2052" s="386" t="s">
        <v>11</v>
      </c>
      <c r="U2052" s="386"/>
      <c r="V2052" s="386">
        <v>2</v>
      </c>
      <c r="W2052" s="386" t="s">
        <v>11</v>
      </c>
      <c r="X2052" s="383"/>
      <c r="Y2052" s="383">
        <v>1</v>
      </c>
      <c r="Z2052" s="386" t="s">
        <v>11</v>
      </c>
      <c r="AA2052" s="386"/>
      <c r="AB2052" s="386">
        <v>1</v>
      </c>
      <c r="AC2052" s="386" t="s">
        <v>11</v>
      </c>
      <c r="AD2052" s="383"/>
      <c r="AE2052" s="383" t="s">
        <v>36</v>
      </c>
      <c r="AF2052" s="383">
        <v>87</v>
      </c>
      <c r="AG2052" s="383" t="s">
        <v>681</v>
      </c>
      <c r="AH2052" s="383" t="s">
        <v>34</v>
      </c>
      <c r="AI2052" s="383" t="s">
        <v>36</v>
      </c>
      <c r="AJ2052" s="383" t="s">
        <v>3554</v>
      </c>
      <c r="AK2052" s="384" t="str">
        <f t="shared" si="65"/>
        <v>NA</v>
      </c>
      <c r="AL2052" s="384" t="str">
        <f t="shared" si="66"/>
        <v>NA</v>
      </c>
      <c r="AN2052" s="196"/>
    </row>
    <row r="2053" spans="1:40" s="181" customFormat="1" x14ac:dyDescent="0.25">
      <c r="A2053" s="381" t="s">
        <v>3224</v>
      </c>
      <c r="B2053" s="382" t="s">
        <v>879</v>
      </c>
      <c r="C2053" s="382" t="s">
        <v>30</v>
      </c>
      <c r="D2053" s="382" t="s">
        <v>2253</v>
      </c>
      <c r="E2053" s="382" t="s">
        <v>837</v>
      </c>
      <c r="F2053" s="383"/>
      <c r="G2053" s="383">
        <v>16</v>
      </c>
      <c r="H2053" s="383" t="s">
        <v>11</v>
      </c>
      <c r="I2053" s="383"/>
      <c r="J2053" s="383">
        <v>8</v>
      </c>
      <c r="K2053" s="383" t="s">
        <v>11</v>
      </c>
      <c r="L2053" s="385"/>
      <c r="M2053" s="383">
        <v>8</v>
      </c>
      <c r="N2053" s="383" t="s">
        <v>11</v>
      </c>
      <c r="O2053" s="385"/>
      <c r="P2053" s="385"/>
      <c r="Q2053" s="386" t="s">
        <v>11</v>
      </c>
      <c r="R2053" s="383"/>
      <c r="S2053" s="383">
        <v>15</v>
      </c>
      <c r="T2053" s="386" t="s">
        <v>11</v>
      </c>
      <c r="U2053" s="386"/>
      <c r="V2053" s="386">
        <v>15</v>
      </c>
      <c r="W2053" s="386" t="s">
        <v>11</v>
      </c>
      <c r="X2053" s="383"/>
      <c r="Y2053" s="383">
        <v>8</v>
      </c>
      <c r="Z2053" s="386" t="s">
        <v>11</v>
      </c>
      <c r="AA2053" s="386"/>
      <c r="AB2053" s="386">
        <v>8</v>
      </c>
      <c r="AC2053" s="386" t="s">
        <v>11</v>
      </c>
      <c r="AD2053" s="383"/>
      <c r="AE2053" s="383" t="s">
        <v>36</v>
      </c>
      <c r="AF2053" s="383">
        <v>90</v>
      </c>
      <c r="AG2053" s="383" t="s">
        <v>681</v>
      </c>
      <c r="AH2053" s="383" t="s">
        <v>34</v>
      </c>
      <c r="AI2053" s="383" t="s">
        <v>34</v>
      </c>
      <c r="AJ2053" s="383" t="s">
        <v>3554</v>
      </c>
      <c r="AK2053" s="384" t="str">
        <f t="shared" si="65"/>
        <v>NA</v>
      </c>
      <c r="AL2053" s="384" t="str">
        <f t="shared" si="66"/>
        <v>NA</v>
      </c>
      <c r="AN2053" s="196"/>
    </row>
    <row r="2054" spans="1:40" s="181" customFormat="1" x14ac:dyDescent="0.25">
      <c r="A2054" s="381" t="s">
        <v>3224</v>
      </c>
      <c r="B2054" s="382" t="s">
        <v>880</v>
      </c>
      <c r="C2054" s="382" t="s">
        <v>30</v>
      </c>
      <c r="D2054" s="382" t="s">
        <v>2254</v>
      </c>
      <c r="E2054" s="382" t="s">
        <v>837</v>
      </c>
      <c r="F2054" s="383"/>
      <c r="G2054" s="383">
        <v>5</v>
      </c>
      <c r="H2054" s="383" t="s">
        <v>11</v>
      </c>
      <c r="I2054" s="383"/>
      <c r="J2054" s="383">
        <v>5</v>
      </c>
      <c r="K2054" s="383" t="s">
        <v>11</v>
      </c>
      <c r="L2054" s="385"/>
      <c r="M2054" s="383">
        <v>0</v>
      </c>
      <c r="N2054" s="383" t="s">
        <v>11</v>
      </c>
      <c r="O2054" s="385"/>
      <c r="P2054" s="385"/>
      <c r="Q2054" s="386" t="s">
        <v>11</v>
      </c>
      <c r="R2054" s="383"/>
      <c r="S2054" s="383">
        <v>5</v>
      </c>
      <c r="T2054" s="386" t="s">
        <v>11</v>
      </c>
      <c r="U2054" s="386"/>
      <c r="V2054" s="386">
        <v>5</v>
      </c>
      <c r="W2054" s="386" t="s">
        <v>11</v>
      </c>
      <c r="X2054" s="383"/>
      <c r="Y2054" s="383">
        <v>5</v>
      </c>
      <c r="Z2054" s="386" t="s">
        <v>11</v>
      </c>
      <c r="AA2054" s="386"/>
      <c r="AB2054" s="386">
        <v>5</v>
      </c>
      <c r="AC2054" s="386" t="s">
        <v>11</v>
      </c>
      <c r="AD2054" s="383"/>
      <c r="AE2054" s="383" t="s">
        <v>36</v>
      </c>
      <c r="AF2054" s="383">
        <v>82</v>
      </c>
      <c r="AG2054" s="383" t="s">
        <v>40</v>
      </c>
      <c r="AH2054" s="383" t="s">
        <v>36</v>
      </c>
      <c r="AI2054" s="383" t="s">
        <v>34</v>
      </c>
      <c r="AJ2054" s="383" t="s">
        <v>3554</v>
      </c>
      <c r="AK2054" s="384" t="str">
        <f t="shared" si="65"/>
        <v>NA</v>
      </c>
      <c r="AL2054" s="384" t="str">
        <f t="shared" si="66"/>
        <v>NA</v>
      </c>
      <c r="AN2054" s="196"/>
    </row>
    <row r="2055" spans="1:40" s="181" customFormat="1" x14ac:dyDescent="0.25">
      <c r="A2055" s="381" t="s">
        <v>3224</v>
      </c>
      <c r="B2055" s="382" t="s">
        <v>882</v>
      </c>
      <c r="C2055" s="382" t="s">
        <v>30</v>
      </c>
      <c r="D2055" s="382" t="s">
        <v>2327</v>
      </c>
      <c r="E2055" s="382" t="s">
        <v>837</v>
      </c>
      <c r="F2055" s="383"/>
      <c r="G2055" s="383">
        <v>7</v>
      </c>
      <c r="H2055" s="383" t="s">
        <v>11</v>
      </c>
      <c r="I2055" s="383"/>
      <c r="J2055" s="383">
        <v>3</v>
      </c>
      <c r="K2055" s="383" t="s">
        <v>11</v>
      </c>
      <c r="L2055" s="385"/>
      <c r="M2055" s="383">
        <v>1</v>
      </c>
      <c r="N2055" s="383" t="s">
        <v>11</v>
      </c>
      <c r="O2055" s="385"/>
      <c r="P2055" s="385">
        <v>11</v>
      </c>
      <c r="Q2055" s="386" t="s">
        <v>11</v>
      </c>
      <c r="R2055" s="383"/>
      <c r="S2055" s="383">
        <v>2</v>
      </c>
      <c r="T2055" s="386" t="s">
        <v>11</v>
      </c>
      <c r="U2055" s="386"/>
      <c r="V2055" s="386">
        <v>1</v>
      </c>
      <c r="W2055" s="386" t="s">
        <v>11</v>
      </c>
      <c r="X2055" s="383"/>
      <c r="Y2055" s="383">
        <v>1</v>
      </c>
      <c r="Z2055" s="386" t="s">
        <v>11</v>
      </c>
      <c r="AA2055" s="386"/>
      <c r="AB2055" s="386">
        <v>1</v>
      </c>
      <c r="AC2055" s="386" t="s">
        <v>11</v>
      </c>
      <c r="AD2055" s="383"/>
      <c r="AE2055" s="383" t="s">
        <v>36</v>
      </c>
      <c r="AF2055" s="383">
        <v>67</v>
      </c>
      <c r="AG2055" s="383" t="s">
        <v>681</v>
      </c>
      <c r="AH2055" s="383" t="s">
        <v>34</v>
      </c>
      <c r="AI2055" s="383" t="s">
        <v>34</v>
      </c>
      <c r="AJ2055" s="383" t="s">
        <v>3554</v>
      </c>
      <c r="AK2055" s="384" t="str">
        <f t="shared" si="65"/>
        <v>NA</v>
      </c>
      <c r="AL2055" s="384" t="str">
        <f t="shared" si="66"/>
        <v>NA</v>
      </c>
      <c r="AN2055" s="196"/>
    </row>
    <row r="2056" spans="1:40" s="181" customFormat="1" x14ac:dyDescent="0.25">
      <c r="A2056" s="381" t="s">
        <v>3224</v>
      </c>
      <c r="B2056" s="382" t="s">
        <v>883</v>
      </c>
      <c r="C2056" s="382" t="s">
        <v>30</v>
      </c>
      <c r="D2056" s="382" t="s">
        <v>2328</v>
      </c>
      <c r="E2056" s="382" t="s">
        <v>837</v>
      </c>
      <c r="F2056" s="383"/>
      <c r="G2056" s="383">
        <v>0</v>
      </c>
      <c r="H2056" s="383" t="s">
        <v>11</v>
      </c>
      <c r="I2056" s="383"/>
      <c r="J2056" s="383">
        <v>0</v>
      </c>
      <c r="K2056" s="383" t="s">
        <v>11</v>
      </c>
      <c r="L2056" s="385"/>
      <c r="M2056" s="383">
        <v>0</v>
      </c>
      <c r="N2056" s="383" t="s">
        <v>11</v>
      </c>
      <c r="O2056" s="385"/>
      <c r="P2056" s="385">
        <v>7</v>
      </c>
      <c r="Q2056" s="386" t="s">
        <v>11</v>
      </c>
      <c r="R2056" s="383"/>
      <c r="S2056" s="383">
        <v>0</v>
      </c>
      <c r="T2056" s="386" t="s">
        <v>11</v>
      </c>
      <c r="U2056" s="386"/>
      <c r="V2056" s="386">
        <v>0</v>
      </c>
      <c r="W2056" s="386" t="s">
        <v>11</v>
      </c>
      <c r="X2056" s="383"/>
      <c r="Y2056" s="383">
        <v>0</v>
      </c>
      <c r="Z2056" s="386" t="s">
        <v>11</v>
      </c>
      <c r="AA2056" s="386"/>
      <c r="AB2056" s="386">
        <v>0</v>
      </c>
      <c r="AC2056" s="386" t="s">
        <v>11</v>
      </c>
      <c r="AD2056" s="383"/>
      <c r="AE2056" s="383" t="s">
        <v>36</v>
      </c>
      <c r="AF2056" s="383">
        <v>64</v>
      </c>
      <c r="AG2056" s="383" t="s">
        <v>681</v>
      </c>
      <c r="AH2056" s="383" t="s">
        <v>34</v>
      </c>
      <c r="AI2056" s="383" t="s">
        <v>34</v>
      </c>
      <c r="AJ2056" s="383" t="s">
        <v>3554</v>
      </c>
      <c r="AK2056" s="384" t="str">
        <f t="shared" si="65"/>
        <v>NA</v>
      </c>
      <c r="AL2056" s="384" t="str">
        <f t="shared" si="66"/>
        <v>NA</v>
      </c>
      <c r="AN2056" s="196"/>
    </row>
    <row r="2057" spans="1:40" s="181" customFormat="1" x14ac:dyDescent="0.25">
      <c r="A2057" s="381" t="s">
        <v>3224</v>
      </c>
      <c r="B2057" s="382" t="s">
        <v>712</v>
      </c>
      <c r="C2057" s="382" t="s">
        <v>30</v>
      </c>
      <c r="D2057" s="382" t="s">
        <v>713</v>
      </c>
      <c r="E2057" s="382" t="s">
        <v>837</v>
      </c>
      <c r="F2057" s="383">
        <v>100</v>
      </c>
      <c r="G2057" s="383">
        <v>309</v>
      </c>
      <c r="H2057" s="383" t="s">
        <v>835</v>
      </c>
      <c r="I2057" s="383">
        <v>99</v>
      </c>
      <c r="J2057" s="383">
        <v>144</v>
      </c>
      <c r="K2057" s="383" t="s">
        <v>835</v>
      </c>
      <c r="L2057" s="385">
        <v>80</v>
      </c>
      <c r="M2057" s="383">
        <v>132</v>
      </c>
      <c r="N2057" s="383" t="s">
        <v>834</v>
      </c>
      <c r="O2057" s="385">
        <v>55</v>
      </c>
      <c r="P2057" s="385">
        <v>191</v>
      </c>
      <c r="Q2057" s="386" t="s">
        <v>835</v>
      </c>
      <c r="R2057" s="383">
        <v>12</v>
      </c>
      <c r="S2057" s="383">
        <v>224</v>
      </c>
      <c r="T2057" s="386" t="s">
        <v>36</v>
      </c>
      <c r="U2057" s="386">
        <v>21</v>
      </c>
      <c r="V2057" s="386">
        <v>218</v>
      </c>
      <c r="W2057" s="386" t="s">
        <v>834</v>
      </c>
      <c r="X2057" s="383"/>
      <c r="Y2057" s="383">
        <v>99</v>
      </c>
      <c r="Z2057" s="386" t="s">
        <v>11</v>
      </c>
      <c r="AA2057" s="386"/>
      <c r="AB2057" s="386">
        <v>94</v>
      </c>
      <c r="AC2057" s="386" t="s">
        <v>11</v>
      </c>
      <c r="AD2057" s="383"/>
      <c r="AE2057" s="383" t="s">
        <v>36</v>
      </c>
      <c r="AF2057" s="383">
        <v>85</v>
      </c>
      <c r="AG2057" s="383" t="s">
        <v>681</v>
      </c>
      <c r="AH2057" s="383" t="s">
        <v>34</v>
      </c>
      <c r="AI2057" s="383" t="s">
        <v>36</v>
      </c>
      <c r="AJ2057" s="383" t="s">
        <v>3554</v>
      </c>
      <c r="AK2057" s="384" t="str">
        <f t="shared" si="65"/>
        <v>NO</v>
      </c>
      <c r="AL2057" s="384" t="str">
        <f t="shared" si="66"/>
        <v>NA</v>
      </c>
      <c r="AN2057" s="196"/>
    </row>
    <row r="2058" spans="1:40" s="181" customFormat="1" x14ac:dyDescent="0.25">
      <c r="A2058" s="381" t="s">
        <v>3224</v>
      </c>
      <c r="B2058" s="382" t="s">
        <v>714</v>
      </c>
      <c r="C2058" s="382" t="s">
        <v>30</v>
      </c>
      <c r="D2058" s="382" t="s">
        <v>2255</v>
      </c>
      <c r="E2058" s="382" t="s">
        <v>837</v>
      </c>
      <c r="F2058" s="383"/>
      <c r="G2058" s="383">
        <v>3</v>
      </c>
      <c r="H2058" s="383" t="s">
        <v>11</v>
      </c>
      <c r="I2058" s="383"/>
      <c r="J2058" s="383">
        <v>1</v>
      </c>
      <c r="K2058" s="383" t="s">
        <v>11</v>
      </c>
      <c r="L2058" s="385"/>
      <c r="M2058" s="383">
        <v>1</v>
      </c>
      <c r="N2058" s="383" t="s">
        <v>11</v>
      </c>
      <c r="O2058" s="385"/>
      <c r="P2058" s="385">
        <v>2</v>
      </c>
      <c r="Q2058" s="386" t="s">
        <v>11</v>
      </c>
      <c r="R2058" s="383"/>
      <c r="S2058" s="383">
        <v>3</v>
      </c>
      <c r="T2058" s="386" t="s">
        <v>11</v>
      </c>
      <c r="U2058" s="386"/>
      <c r="V2058" s="386">
        <v>3</v>
      </c>
      <c r="W2058" s="386" t="s">
        <v>11</v>
      </c>
      <c r="X2058" s="383"/>
      <c r="Y2058" s="383">
        <v>1</v>
      </c>
      <c r="Z2058" s="386" t="s">
        <v>11</v>
      </c>
      <c r="AA2058" s="386"/>
      <c r="AB2058" s="386">
        <v>1</v>
      </c>
      <c r="AC2058" s="386" t="s">
        <v>11</v>
      </c>
      <c r="AD2058" s="383"/>
      <c r="AE2058" s="383" t="s">
        <v>36</v>
      </c>
      <c r="AF2058" s="383">
        <v>97</v>
      </c>
      <c r="AG2058" s="383" t="s">
        <v>681</v>
      </c>
      <c r="AH2058" s="383" t="s">
        <v>36</v>
      </c>
      <c r="AI2058" s="383" t="s">
        <v>36</v>
      </c>
      <c r="AJ2058" s="383" t="s">
        <v>3554</v>
      </c>
      <c r="AK2058" s="384" t="str">
        <f t="shared" si="65"/>
        <v>NA</v>
      </c>
      <c r="AL2058" s="384" t="str">
        <f t="shared" si="66"/>
        <v>NA</v>
      </c>
      <c r="AN2058" s="196"/>
    </row>
    <row r="2059" spans="1:40" s="181" customFormat="1" x14ac:dyDescent="0.25">
      <c r="A2059" s="381" t="s">
        <v>3224</v>
      </c>
      <c r="B2059" s="382" t="s">
        <v>715</v>
      </c>
      <c r="C2059" s="382" t="s">
        <v>30</v>
      </c>
      <c r="D2059" s="382" t="s">
        <v>716</v>
      </c>
      <c r="E2059" s="382" t="s">
        <v>837</v>
      </c>
      <c r="F2059" s="383"/>
      <c r="G2059" s="383">
        <v>19</v>
      </c>
      <c r="H2059" s="383" t="s">
        <v>11</v>
      </c>
      <c r="I2059" s="383"/>
      <c r="J2059" s="383">
        <v>6</v>
      </c>
      <c r="K2059" s="383" t="s">
        <v>11</v>
      </c>
      <c r="L2059" s="385"/>
      <c r="M2059" s="383">
        <v>6</v>
      </c>
      <c r="N2059" s="383" t="s">
        <v>11</v>
      </c>
      <c r="O2059" s="385"/>
      <c r="P2059" s="385">
        <v>11</v>
      </c>
      <c r="Q2059" s="386" t="s">
        <v>11</v>
      </c>
      <c r="R2059" s="383"/>
      <c r="S2059" s="383">
        <v>19</v>
      </c>
      <c r="T2059" s="386" t="s">
        <v>11</v>
      </c>
      <c r="U2059" s="386"/>
      <c r="V2059" s="386">
        <v>17</v>
      </c>
      <c r="W2059" s="386" t="s">
        <v>11</v>
      </c>
      <c r="X2059" s="383"/>
      <c r="Y2059" s="383">
        <v>6</v>
      </c>
      <c r="Z2059" s="386" t="s">
        <v>11</v>
      </c>
      <c r="AA2059" s="386"/>
      <c r="AB2059" s="386">
        <v>6</v>
      </c>
      <c r="AC2059" s="386" t="s">
        <v>11</v>
      </c>
      <c r="AD2059" s="383"/>
      <c r="AE2059" s="383" t="s">
        <v>36</v>
      </c>
      <c r="AF2059" s="383">
        <v>87</v>
      </c>
      <c r="AG2059" s="383" t="s">
        <v>681</v>
      </c>
      <c r="AH2059" s="383" t="s">
        <v>36</v>
      </c>
      <c r="AI2059" s="383" t="s">
        <v>36</v>
      </c>
      <c r="AJ2059" s="383" t="s">
        <v>3554</v>
      </c>
      <c r="AK2059" s="384" t="str">
        <f t="shared" si="65"/>
        <v>NA</v>
      </c>
      <c r="AL2059" s="384" t="str">
        <f t="shared" si="66"/>
        <v>NA</v>
      </c>
      <c r="AN2059" s="196"/>
    </row>
    <row r="2060" spans="1:40" s="181" customFormat="1" x14ac:dyDescent="0.25">
      <c r="A2060" s="381" t="s">
        <v>3224</v>
      </c>
      <c r="B2060" s="382" t="s">
        <v>717</v>
      </c>
      <c r="C2060" s="382" t="s">
        <v>30</v>
      </c>
      <c r="D2060" s="382" t="s">
        <v>718</v>
      </c>
      <c r="E2060" s="382" t="s">
        <v>837</v>
      </c>
      <c r="F2060" s="383">
        <v>99</v>
      </c>
      <c r="G2060" s="383">
        <v>321</v>
      </c>
      <c r="H2060" s="383" t="s">
        <v>835</v>
      </c>
      <c r="I2060" s="383">
        <v>98</v>
      </c>
      <c r="J2060" s="383">
        <v>158</v>
      </c>
      <c r="K2060" s="383" t="s">
        <v>835</v>
      </c>
      <c r="L2060" s="385">
        <v>58</v>
      </c>
      <c r="M2060" s="383">
        <v>141</v>
      </c>
      <c r="N2060" s="383" t="s">
        <v>834</v>
      </c>
      <c r="O2060" s="385">
        <v>53</v>
      </c>
      <c r="P2060" s="385">
        <v>248</v>
      </c>
      <c r="Q2060" s="386" t="s">
        <v>835</v>
      </c>
      <c r="R2060" s="383">
        <v>11</v>
      </c>
      <c r="S2060" s="383">
        <v>222</v>
      </c>
      <c r="T2060" s="386" t="s">
        <v>36</v>
      </c>
      <c r="U2060" s="386">
        <v>17</v>
      </c>
      <c r="V2060" s="386">
        <v>214</v>
      </c>
      <c r="W2060" s="386" t="s">
        <v>834</v>
      </c>
      <c r="X2060" s="383">
        <v>40</v>
      </c>
      <c r="Y2060" s="383">
        <v>112</v>
      </c>
      <c r="Z2060" s="386" t="s">
        <v>36</v>
      </c>
      <c r="AA2060" s="386">
        <v>51</v>
      </c>
      <c r="AB2060" s="386">
        <v>108</v>
      </c>
      <c r="AC2060" s="386" t="s">
        <v>834</v>
      </c>
      <c r="AD2060" s="383"/>
      <c r="AE2060" s="383" t="s">
        <v>36</v>
      </c>
      <c r="AF2060" s="383">
        <v>74</v>
      </c>
      <c r="AG2060" s="383" t="s">
        <v>681</v>
      </c>
      <c r="AH2060" s="383" t="s">
        <v>34</v>
      </c>
      <c r="AI2060" s="383" t="s">
        <v>36</v>
      </c>
      <c r="AJ2060" s="383" t="s">
        <v>3554</v>
      </c>
      <c r="AK2060" s="384" t="str">
        <f t="shared" si="65"/>
        <v>NO</v>
      </c>
      <c r="AL2060" s="384" t="str">
        <f t="shared" si="66"/>
        <v>NO</v>
      </c>
      <c r="AN2060" s="196"/>
    </row>
    <row r="2061" spans="1:40" s="181" customFormat="1" x14ac:dyDescent="0.25">
      <c r="A2061" s="381" t="s">
        <v>3224</v>
      </c>
      <c r="B2061" s="382" t="s">
        <v>719</v>
      </c>
      <c r="C2061" s="382" t="s">
        <v>30</v>
      </c>
      <c r="D2061" s="382" t="s">
        <v>720</v>
      </c>
      <c r="E2061" s="382" t="s">
        <v>837</v>
      </c>
      <c r="F2061" s="383">
        <v>99</v>
      </c>
      <c r="G2061" s="383">
        <v>187</v>
      </c>
      <c r="H2061" s="383" t="s">
        <v>835</v>
      </c>
      <c r="I2061" s="383">
        <v>98</v>
      </c>
      <c r="J2061" s="383">
        <v>87</v>
      </c>
      <c r="K2061" s="383" t="s">
        <v>835</v>
      </c>
      <c r="L2061" s="385">
        <v>76</v>
      </c>
      <c r="M2061" s="383">
        <v>85</v>
      </c>
      <c r="N2061" s="383" t="s">
        <v>834</v>
      </c>
      <c r="O2061" s="385">
        <v>57</v>
      </c>
      <c r="P2061" s="385">
        <v>159</v>
      </c>
      <c r="Q2061" s="386" t="s">
        <v>834</v>
      </c>
      <c r="R2061" s="383">
        <v>28</v>
      </c>
      <c r="S2061" s="383">
        <v>144</v>
      </c>
      <c r="T2061" s="386" t="s">
        <v>36</v>
      </c>
      <c r="U2061" s="386">
        <v>37</v>
      </c>
      <c r="V2061" s="386">
        <v>141</v>
      </c>
      <c r="W2061" s="386" t="s">
        <v>834</v>
      </c>
      <c r="X2061" s="383"/>
      <c r="Y2061" s="383">
        <v>73</v>
      </c>
      <c r="Z2061" s="386" t="s">
        <v>11</v>
      </c>
      <c r="AA2061" s="386"/>
      <c r="AB2061" s="386">
        <v>72</v>
      </c>
      <c r="AC2061" s="386" t="s">
        <v>11</v>
      </c>
      <c r="AD2061" s="383"/>
      <c r="AE2061" s="383" t="s">
        <v>36</v>
      </c>
      <c r="AF2061" s="383">
        <v>87</v>
      </c>
      <c r="AG2061" s="383" t="s">
        <v>681</v>
      </c>
      <c r="AH2061" s="383" t="s">
        <v>36</v>
      </c>
      <c r="AI2061" s="383" t="s">
        <v>36</v>
      </c>
      <c r="AJ2061" s="383" t="s">
        <v>3554</v>
      </c>
      <c r="AK2061" s="384" t="str">
        <f t="shared" si="65"/>
        <v>NO</v>
      </c>
      <c r="AL2061" s="384" t="str">
        <f t="shared" si="66"/>
        <v>NA</v>
      </c>
      <c r="AN2061" s="196"/>
    </row>
    <row r="2062" spans="1:40" s="181" customFormat="1" x14ac:dyDescent="0.25">
      <c r="A2062" s="381" t="s">
        <v>3224</v>
      </c>
      <c r="B2062" s="382" t="s">
        <v>721</v>
      </c>
      <c r="C2062" s="382" t="s">
        <v>30</v>
      </c>
      <c r="D2062" s="382" t="s">
        <v>722</v>
      </c>
      <c r="E2062" s="382" t="s">
        <v>837</v>
      </c>
      <c r="F2062" s="383">
        <v>100</v>
      </c>
      <c r="G2062" s="383">
        <v>158</v>
      </c>
      <c r="H2062" s="383" t="s">
        <v>835</v>
      </c>
      <c r="I2062" s="383">
        <v>100</v>
      </c>
      <c r="J2062" s="383">
        <v>79</v>
      </c>
      <c r="K2062" s="383" t="s">
        <v>835</v>
      </c>
      <c r="L2062" s="385">
        <v>56</v>
      </c>
      <c r="M2062" s="383">
        <v>77</v>
      </c>
      <c r="N2062" s="383" t="s">
        <v>834</v>
      </c>
      <c r="O2062" s="385">
        <v>45</v>
      </c>
      <c r="P2062" s="385">
        <v>97</v>
      </c>
      <c r="Q2062" s="386" t="s">
        <v>834</v>
      </c>
      <c r="R2062" s="383">
        <v>12</v>
      </c>
      <c r="S2062" s="383">
        <v>102</v>
      </c>
      <c r="T2062" s="386" t="s">
        <v>36</v>
      </c>
      <c r="U2062" s="386">
        <v>16</v>
      </c>
      <c r="V2062" s="386">
        <v>100</v>
      </c>
      <c r="W2062" s="386" t="s">
        <v>834</v>
      </c>
      <c r="X2062" s="383"/>
      <c r="Y2062" s="383">
        <v>60</v>
      </c>
      <c r="Z2062" s="386" t="s">
        <v>11</v>
      </c>
      <c r="AA2062" s="386"/>
      <c r="AB2062" s="386">
        <v>59</v>
      </c>
      <c r="AC2062" s="386" t="s">
        <v>11</v>
      </c>
      <c r="AD2062" s="383"/>
      <c r="AE2062" s="383" t="s">
        <v>36</v>
      </c>
      <c r="AF2062" s="383">
        <v>74</v>
      </c>
      <c r="AG2062" s="383" t="s">
        <v>681</v>
      </c>
      <c r="AH2062" s="383" t="s">
        <v>34</v>
      </c>
      <c r="AI2062" s="383" t="s">
        <v>36</v>
      </c>
      <c r="AJ2062" s="383" t="s">
        <v>3554</v>
      </c>
      <c r="AK2062" s="384" t="str">
        <f t="shared" si="65"/>
        <v>NO</v>
      </c>
      <c r="AL2062" s="384" t="str">
        <f t="shared" si="66"/>
        <v>NA</v>
      </c>
      <c r="AN2062" s="196"/>
    </row>
    <row r="2063" spans="1:40" s="181" customFormat="1" x14ac:dyDescent="0.25">
      <c r="A2063" s="381" t="s">
        <v>3224</v>
      </c>
      <c r="B2063" s="382" t="s">
        <v>723</v>
      </c>
      <c r="C2063" s="382" t="s">
        <v>30</v>
      </c>
      <c r="D2063" s="382" t="s">
        <v>724</v>
      </c>
      <c r="E2063" s="382" t="s">
        <v>837</v>
      </c>
      <c r="F2063" s="383">
        <v>100</v>
      </c>
      <c r="G2063" s="383">
        <v>97</v>
      </c>
      <c r="H2063" s="383" t="s">
        <v>835</v>
      </c>
      <c r="I2063" s="383">
        <v>100</v>
      </c>
      <c r="J2063" s="383">
        <v>37</v>
      </c>
      <c r="K2063" s="383" t="s">
        <v>835</v>
      </c>
      <c r="L2063" s="385">
        <v>79</v>
      </c>
      <c r="M2063" s="383">
        <v>34</v>
      </c>
      <c r="N2063" s="383" t="s">
        <v>834</v>
      </c>
      <c r="O2063" s="385">
        <v>72</v>
      </c>
      <c r="P2063" s="385">
        <v>99</v>
      </c>
      <c r="Q2063" s="386" t="s">
        <v>835</v>
      </c>
      <c r="R2063" s="383"/>
      <c r="S2063" s="383">
        <v>65</v>
      </c>
      <c r="T2063" s="386" t="s">
        <v>11</v>
      </c>
      <c r="U2063" s="386"/>
      <c r="V2063" s="386">
        <v>61</v>
      </c>
      <c r="W2063" s="386" t="s">
        <v>11</v>
      </c>
      <c r="X2063" s="383"/>
      <c r="Y2063" s="383">
        <v>29</v>
      </c>
      <c r="Z2063" s="386" t="s">
        <v>11</v>
      </c>
      <c r="AA2063" s="386"/>
      <c r="AB2063" s="386">
        <v>27</v>
      </c>
      <c r="AC2063" s="386" t="s">
        <v>11</v>
      </c>
      <c r="AD2063" s="383"/>
      <c r="AE2063" s="383" t="s">
        <v>36</v>
      </c>
      <c r="AF2063" s="383">
        <v>87</v>
      </c>
      <c r="AG2063" s="383" t="s">
        <v>681</v>
      </c>
      <c r="AH2063" s="383" t="s">
        <v>36</v>
      </c>
      <c r="AI2063" s="383" t="s">
        <v>36</v>
      </c>
      <c r="AJ2063" s="383" t="s">
        <v>3554</v>
      </c>
      <c r="AK2063" s="384" t="str">
        <f t="shared" si="65"/>
        <v>NA</v>
      </c>
      <c r="AL2063" s="384" t="str">
        <f t="shared" si="66"/>
        <v>NA</v>
      </c>
      <c r="AN2063" s="196"/>
    </row>
    <row r="2064" spans="1:40" s="181" customFormat="1" x14ac:dyDescent="0.25">
      <c r="A2064" s="381" t="s">
        <v>3224</v>
      </c>
      <c r="B2064" s="382" t="s">
        <v>725</v>
      </c>
      <c r="C2064" s="382" t="s">
        <v>30</v>
      </c>
      <c r="D2064" s="382" t="s">
        <v>726</v>
      </c>
      <c r="E2064" s="382" t="s">
        <v>837</v>
      </c>
      <c r="F2064" s="383">
        <v>100</v>
      </c>
      <c r="G2064" s="383">
        <v>108</v>
      </c>
      <c r="H2064" s="383" t="s">
        <v>835</v>
      </c>
      <c r="I2064" s="383">
        <v>100</v>
      </c>
      <c r="J2064" s="383">
        <v>46</v>
      </c>
      <c r="K2064" s="383" t="s">
        <v>835</v>
      </c>
      <c r="L2064" s="385">
        <v>60</v>
      </c>
      <c r="M2064" s="383">
        <v>40</v>
      </c>
      <c r="N2064" s="383" t="s">
        <v>834</v>
      </c>
      <c r="O2064" s="385">
        <v>48</v>
      </c>
      <c r="P2064" s="385">
        <v>87</v>
      </c>
      <c r="Q2064" s="386" t="s">
        <v>835</v>
      </c>
      <c r="R2064" s="383"/>
      <c r="S2064" s="383">
        <v>74</v>
      </c>
      <c r="T2064" s="386" t="s">
        <v>11</v>
      </c>
      <c r="U2064" s="386"/>
      <c r="V2064" s="386">
        <v>71</v>
      </c>
      <c r="W2064" s="386" t="s">
        <v>11</v>
      </c>
      <c r="X2064" s="383"/>
      <c r="Y2064" s="383">
        <v>30</v>
      </c>
      <c r="Z2064" s="386" t="s">
        <v>11</v>
      </c>
      <c r="AA2064" s="386"/>
      <c r="AB2064" s="386">
        <v>29</v>
      </c>
      <c r="AC2064" s="386" t="s">
        <v>11</v>
      </c>
      <c r="AD2064" s="383"/>
      <c r="AE2064" s="383" t="s">
        <v>36</v>
      </c>
      <c r="AF2064" s="383">
        <v>67</v>
      </c>
      <c r="AG2064" s="383" t="s">
        <v>681</v>
      </c>
      <c r="AH2064" s="383" t="s">
        <v>34</v>
      </c>
      <c r="AI2064" s="383" t="s">
        <v>36</v>
      </c>
      <c r="AJ2064" s="383" t="s">
        <v>3554</v>
      </c>
      <c r="AK2064" s="384" t="str">
        <f t="shared" si="65"/>
        <v>NA</v>
      </c>
      <c r="AL2064" s="384" t="str">
        <f t="shared" si="66"/>
        <v>NA</v>
      </c>
      <c r="AN2064" s="196"/>
    </row>
    <row r="2065" spans="1:40" s="181" customFormat="1" x14ac:dyDescent="0.25">
      <c r="A2065" s="381" t="s">
        <v>3224</v>
      </c>
      <c r="B2065" s="382" t="s">
        <v>727</v>
      </c>
      <c r="C2065" s="382" t="s">
        <v>30</v>
      </c>
      <c r="D2065" s="382" t="s">
        <v>728</v>
      </c>
      <c r="E2065" s="382" t="s">
        <v>837</v>
      </c>
      <c r="F2065" s="383">
        <v>100</v>
      </c>
      <c r="G2065" s="383">
        <v>88</v>
      </c>
      <c r="H2065" s="383" t="s">
        <v>835</v>
      </c>
      <c r="I2065" s="383">
        <v>100</v>
      </c>
      <c r="J2065" s="383">
        <v>36</v>
      </c>
      <c r="K2065" s="383" t="s">
        <v>835</v>
      </c>
      <c r="L2065" s="385">
        <v>89</v>
      </c>
      <c r="M2065" s="383">
        <v>35</v>
      </c>
      <c r="N2065" s="383" t="s">
        <v>835</v>
      </c>
      <c r="O2065" s="385">
        <v>76</v>
      </c>
      <c r="P2065" s="385">
        <v>33</v>
      </c>
      <c r="Q2065" s="386" t="s">
        <v>834</v>
      </c>
      <c r="R2065" s="383"/>
      <c r="S2065" s="383">
        <v>79</v>
      </c>
      <c r="T2065" s="386" t="s">
        <v>11</v>
      </c>
      <c r="U2065" s="386"/>
      <c r="V2065" s="386">
        <v>79</v>
      </c>
      <c r="W2065" s="386" t="s">
        <v>11</v>
      </c>
      <c r="X2065" s="383"/>
      <c r="Y2065" s="383">
        <v>32</v>
      </c>
      <c r="Z2065" s="386" t="s">
        <v>11</v>
      </c>
      <c r="AA2065" s="386"/>
      <c r="AB2065" s="386">
        <v>32</v>
      </c>
      <c r="AC2065" s="386" t="s">
        <v>11</v>
      </c>
      <c r="AD2065" s="383"/>
      <c r="AE2065" s="383" t="s">
        <v>36</v>
      </c>
      <c r="AF2065" s="383">
        <v>90</v>
      </c>
      <c r="AG2065" s="383" t="s">
        <v>681</v>
      </c>
      <c r="AH2065" s="383" t="s">
        <v>34</v>
      </c>
      <c r="AI2065" s="383" t="s">
        <v>34</v>
      </c>
      <c r="AJ2065" s="383" t="s">
        <v>3554</v>
      </c>
      <c r="AK2065" s="384" t="str">
        <f t="shared" si="65"/>
        <v>NA</v>
      </c>
      <c r="AL2065" s="384" t="str">
        <f t="shared" si="66"/>
        <v>NA</v>
      </c>
      <c r="AN2065" s="196"/>
    </row>
    <row r="2066" spans="1:40" s="181" customFormat="1" x14ac:dyDescent="0.25">
      <c r="A2066" s="381" t="s">
        <v>3224</v>
      </c>
      <c r="B2066" s="382" t="s">
        <v>729</v>
      </c>
      <c r="C2066" s="382" t="s">
        <v>30</v>
      </c>
      <c r="D2066" s="382" t="s">
        <v>915</v>
      </c>
      <c r="E2066" s="382" t="s">
        <v>837</v>
      </c>
      <c r="F2066" s="383"/>
      <c r="G2066" s="383">
        <v>1</v>
      </c>
      <c r="H2066" s="383" t="s">
        <v>11</v>
      </c>
      <c r="I2066" s="383"/>
      <c r="J2066" s="383">
        <v>1</v>
      </c>
      <c r="K2066" s="383" t="s">
        <v>11</v>
      </c>
      <c r="L2066" s="385"/>
      <c r="M2066" s="383">
        <v>0</v>
      </c>
      <c r="N2066" s="383" t="s">
        <v>11</v>
      </c>
      <c r="O2066" s="385"/>
      <c r="P2066" s="385">
        <v>3</v>
      </c>
      <c r="Q2066" s="386" t="s">
        <v>11</v>
      </c>
      <c r="R2066" s="383"/>
      <c r="S2066" s="383">
        <v>0</v>
      </c>
      <c r="T2066" s="386" t="s">
        <v>11</v>
      </c>
      <c r="U2066" s="386"/>
      <c r="V2066" s="386">
        <v>0</v>
      </c>
      <c r="W2066" s="386" t="s">
        <v>11</v>
      </c>
      <c r="X2066" s="383"/>
      <c r="Y2066" s="383">
        <v>0</v>
      </c>
      <c r="Z2066" s="386" t="s">
        <v>11</v>
      </c>
      <c r="AA2066" s="386"/>
      <c r="AB2066" s="386">
        <v>0</v>
      </c>
      <c r="AC2066" s="386" t="s">
        <v>11</v>
      </c>
      <c r="AD2066" s="383"/>
      <c r="AE2066" s="383" t="s">
        <v>36</v>
      </c>
      <c r="AF2066" s="383">
        <v>97</v>
      </c>
      <c r="AG2066" s="383" t="s">
        <v>681</v>
      </c>
      <c r="AH2066" s="383" t="s">
        <v>36</v>
      </c>
      <c r="AI2066" s="383" t="s">
        <v>36</v>
      </c>
      <c r="AJ2066" s="383" t="s">
        <v>3554</v>
      </c>
      <c r="AK2066" s="384" t="str">
        <f t="shared" si="65"/>
        <v>NA</v>
      </c>
      <c r="AL2066" s="384" t="str">
        <f t="shared" si="66"/>
        <v>NA</v>
      </c>
      <c r="AN2066" s="196"/>
    </row>
    <row r="2067" spans="1:40" s="181" customFormat="1" x14ac:dyDescent="0.25">
      <c r="A2067" s="381" t="s">
        <v>3224</v>
      </c>
      <c r="B2067" s="382" t="s">
        <v>730</v>
      </c>
      <c r="C2067" s="382" t="s">
        <v>30</v>
      </c>
      <c r="D2067" s="382" t="s">
        <v>731</v>
      </c>
      <c r="E2067" s="382" t="s">
        <v>837</v>
      </c>
      <c r="F2067" s="383">
        <v>99</v>
      </c>
      <c r="G2067" s="383">
        <v>276</v>
      </c>
      <c r="H2067" s="383" t="s">
        <v>835</v>
      </c>
      <c r="I2067" s="383">
        <v>100</v>
      </c>
      <c r="J2067" s="383">
        <v>131</v>
      </c>
      <c r="K2067" s="383" t="s">
        <v>835</v>
      </c>
      <c r="L2067" s="385">
        <v>67</v>
      </c>
      <c r="M2067" s="383">
        <v>112</v>
      </c>
      <c r="N2067" s="383" t="s">
        <v>834</v>
      </c>
      <c r="O2067" s="385"/>
      <c r="P2067" s="385">
        <v>8</v>
      </c>
      <c r="Q2067" s="386" t="s">
        <v>11</v>
      </c>
      <c r="R2067" s="383">
        <v>11</v>
      </c>
      <c r="S2067" s="383">
        <v>203</v>
      </c>
      <c r="T2067" s="386" t="s">
        <v>36</v>
      </c>
      <c r="U2067" s="386">
        <v>21</v>
      </c>
      <c r="V2067" s="386">
        <v>200</v>
      </c>
      <c r="W2067" s="386" t="s">
        <v>834</v>
      </c>
      <c r="X2067" s="383"/>
      <c r="Y2067" s="383">
        <v>85</v>
      </c>
      <c r="Z2067" s="386" t="s">
        <v>11</v>
      </c>
      <c r="AA2067" s="386"/>
      <c r="AB2067" s="386">
        <v>84</v>
      </c>
      <c r="AC2067" s="386" t="s">
        <v>11</v>
      </c>
      <c r="AD2067" s="387"/>
      <c r="AE2067" s="383" t="s">
        <v>36</v>
      </c>
      <c r="AF2067" s="383">
        <v>82</v>
      </c>
      <c r="AG2067" s="383" t="s">
        <v>681</v>
      </c>
      <c r="AH2067" s="383" t="s">
        <v>34</v>
      </c>
      <c r="AI2067" s="383" t="s">
        <v>36</v>
      </c>
      <c r="AJ2067" s="383" t="s">
        <v>3554</v>
      </c>
      <c r="AK2067" s="384" t="str">
        <f t="shared" si="65"/>
        <v>NO</v>
      </c>
      <c r="AL2067" s="384" t="str">
        <f t="shared" si="66"/>
        <v>NA</v>
      </c>
      <c r="AN2067" s="196"/>
    </row>
    <row r="2068" spans="1:40" s="181" customFormat="1" x14ac:dyDescent="0.25">
      <c r="A2068" s="381" t="s">
        <v>3224</v>
      </c>
      <c r="B2068" s="382" t="s">
        <v>732</v>
      </c>
      <c r="C2068" s="382" t="s">
        <v>30</v>
      </c>
      <c r="D2068" s="382" t="s">
        <v>733</v>
      </c>
      <c r="E2068" s="382" t="s">
        <v>837</v>
      </c>
      <c r="F2068" s="383">
        <v>99</v>
      </c>
      <c r="G2068" s="383">
        <v>152</v>
      </c>
      <c r="H2068" s="383" t="s">
        <v>835</v>
      </c>
      <c r="I2068" s="383">
        <v>99</v>
      </c>
      <c r="J2068" s="383">
        <v>65</v>
      </c>
      <c r="K2068" s="383" t="s">
        <v>835</v>
      </c>
      <c r="L2068" s="385">
        <v>80</v>
      </c>
      <c r="M2068" s="383">
        <v>64</v>
      </c>
      <c r="N2068" s="383" t="s">
        <v>835</v>
      </c>
      <c r="O2068" s="385">
        <v>52</v>
      </c>
      <c r="P2068" s="385">
        <v>113</v>
      </c>
      <c r="Q2068" s="386" t="s">
        <v>834</v>
      </c>
      <c r="R2068" s="383">
        <v>17</v>
      </c>
      <c r="S2068" s="383">
        <v>112</v>
      </c>
      <c r="T2068" s="386" t="s">
        <v>36</v>
      </c>
      <c r="U2068" s="386">
        <v>31</v>
      </c>
      <c r="V2068" s="386">
        <v>107</v>
      </c>
      <c r="W2068" s="386" t="s">
        <v>11</v>
      </c>
      <c r="X2068" s="383"/>
      <c r="Y2068" s="383">
        <v>50</v>
      </c>
      <c r="Z2068" s="386" t="s">
        <v>11</v>
      </c>
      <c r="AA2068" s="386"/>
      <c r="AB2068" s="386">
        <v>48</v>
      </c>
      <c r="AC2068" s="386" t="s">
        <v>11</v>
      </c>
      <c r="AD2068" s="387"/>
      <c r="AE2068" s="383" t="s">
        <v>36</v>
      </c>
      <c r="AF2068" s="383">
        <v>74</v>
      </c>
      <c r="AG2068" s="383" t="s">
        <v>681</v>
      </c>
      <c r="AH2068" s="383" t="s">
        <v>34</v>
      </c>
      <c r="AI2068" s="383" t="s">
        <v>36</v>
      </c>
      <c r="AJ2068" s="383" t="s">
        <v>3554</v>
      </c>
      <c r="AK2068" s="384" t="str">
        <f t="shared" si="65"/>
        <v>NO</v>
      </c>
      <c r="AL2068" s="384" t="str">
        <f t="shared" si="66"/>
        <v>NA</v>
      </c>
      <c r="AN2068" s="196"/>
    </row>
    <row r="2069" spans="1:40" s="181" customFormat="1" x14ac:dyDescent="0.25">
      <c r="A2069" s="381" t="s">
        <v>3224</v>
      </c>
      <c r="B2069" s="382" t="s">
        <v>734</v>
      </c>
      <c r="C2069" s="382" t="s">
        <v>30</v>
      </c>
      <c r="D2069" s="382" t="s">
        <v>735</v>
      </c>
      <c r="E2069" s="382" t="s">
        <v>837</v>
      </c>
      <c r="F2069" s="383"/>
      <c r="G2069" s="383">
        <v>24</v>
      </c>
      <c r="H2069" s="383" t="s">
        <v>11</v>
      </c>
      <c r="I2069" s="383"/>
      <c r="J2069" s="383">
        <v>12</v>
      </c>
      <c r="K2069" s="383" t="s">
        <v>11</v>
      </c>
      <c r="L2069" s="385"/>
      <c r="M2069" s="383">
        <v>11</v>
      </c>
      <c r="N2069" s="383" t="s">
        <v>11</v>
      </c>
      <c r="O2069" s="385"/>
      <c r="P2069" s="385">
        <v>14</v>
      </c>
      <c r="Q2069" s="386" t="s">
        <v>11</v>
      </c>
      <c r="R2069" s="383"/>
      <c r="S2069" s="383">
        <v>9</v>
      </c>
      <c r="T2069" s="386" t="s">
        <v>11</v>
      </c>
      <c r="U2069" s="386"/>
      <c r="V2069" s="386">
        <v>8</v>
      </c>
      <c r="W2069" s="386" t="s">
        <v>11</v>
      </c>
      <c r="X2069" s="383"/>
      <c r="Y2069" s="383">
        <v>4</v>
      </c>
      <c r="Z2069" s="386" t="s">
        <v>11</v>
      </c>
      <c r="AA2069" s="386"/>
      <c r="AB2069" s="386">
        <v>4</v>
      </c>
      <c r="AC2069" s="386" t="s">
        <v>11</v>
      </c>
      <c r="AD2069" s="387"/>
      <c r="AE2069" s="383" t="s">
        <v>36</v>
      </c>
      <c r="AF2069" s="383">
        <v>79</v>
      </c>
      <c r="AG2069" s="383" t="s">
        <v>681</v>
      </c>
      <c r="AH2069" s="383" t="s">
        <v>34</v>
      </c>
      <c r="AI2069" s="383" t="s">
        <v>36</v>
      </c>
      <c r="AJ2069" s="383" t="s">
        <v>3554</v>
      </c>
      <c r="AK2069" s="384" t="str">
        <f t="shared" si="65"/>
        <v>NA</v>
      </c>
      <c r="AL2069" s="384" t="str">
        <f t="shared" si="66"/>
        <v>NA</v>
      </c>
      <c r="AN2069" s="196"/>
    </row>
    <row r="2070" spans="1:40" s="181" customFormat="1" x14ac:dyDescent="0.25">
      <c r="A2070" s="381" t="s">
        <v>3224</v>
      </c>
      <c r="B2070" s="382" t="s">
        <v>736</v>
      </c>
      <c r="C2070" s="382" t="s">
        <v>30</v>
      </c>
      <c r="D2070" s="382" t="s">
        <v>737</v>
      </c>
      <c r="E2070" s="382" t="s">
        <v>837</v>
      </c>
      <c r="F2070" s="383">
        <v>100</v>
      </c>
      <c r="G2070" s="383">
        <v>271</v>
      </c>
      <c r="H2070" s="383" t="s">
        <v>835</v>
      </c>
      <c r="I2070" s="383">
        <v>100</v>
      </c>
      <c r="J2070" s="383">
        <v>132</v>
      </c>
      <c r="K2070" s="383" t="s">
        <v>835</v>
      </c>
      <c r="L2070" s="385">
        <v>89</v>
      </c>
      <c r="M2070" s="383">
        <v>121</v>
      </c>
      <c r="N2070" s="383" t="s">
        <v>834</v>
      </c>
      <c r="O2070" s="385">
        <v>84</v>
      </c>
      <c r="P2070" s="385">
        <v>125</v>
      </c>
      <c r="Q2070" s="386" t="s">
        <v>834</v>
      </c>
      <c r="R2070" s="383">
        <v>30</v>
      </c>
      <c r="S2070" s="383">
        <v>197</v>
      </c>
      <c r="T2070" s="386" t="s">
        <v>36</v>
      </c>
      <c r="U2070" s="386">
        <v>38</v>
      </c>
      <c r="V2070" s="386">
        <v>180</v>
      </c>
      <c r="W2070" s="386" t="s">
        <v>834</v>
      </c>
      <c r="X2070" s="383">
        <v>65</v>
      </c>
      <c r="Y2070" s="383">
        <v>93</v>
      </c>
      <c r="Z2070" s="386" t="s">
        <v>36</v>
      </c>
      <c r="AA2070" s="386">
        <v>69</v>
      </c>
      <c r="AB2070" s="386">
        <v>85</v>
      </c>
      <c r="AC2070" s="386" t="s">
        <v>834</v>
      </c>
      <c r="AD2070" s="387"/>
      <c r="AE2070" s="383" t="s">
        <v>36</v>
      </c>
      <c r="AF2070" s="383">
        <v>85</v>
      </c>
      <c r="AG2070" s="383" t="s">
        <v>681</v>
      </c>
      <c r="AH2070" s="383" t="s">
        <v>36</v>
      </c>
      <c r="AI2070" s="383" t="s">
        <v>36</v>
      </c>
      <c r="AJ2070" s="383" t="s">
        <v>3554</v>
      </c>
      <c r="AK2070" s="384" t="str">
        <f t="shared" si="65"/>
        <v>NO</v>
      </c>
      <c r="AL2070" s="384" t="str">
        <f t="shared" si="66"/>
        <v>NO</v>
      </c>
      <c r="AN2070" s="196"/>
    </row>
    <row r="2071" spans="1:40" s="181" customFormat="1" x14ac:dyDescent="0.25">
      <c r="A2071" s="381" t="s">
        <v>3224</v>
      </c>
      <c r="B2071" s="382" t="s">
        <v>738</v>
      </c>
      <c r="C2071" s="382" t="s">
        <v>30</v>
      </c>
      <c r="D2071" s="382" t="s">
        <v>739</v>
      </c>
      <c r="E2071" s="382" t="s">
        <v>837</v>
      </c>
      <c r="F2071" s="383">
        <v>99</v>
      </c>
      <c r="G2071" s="383">
        <v>119</v>
      </c>
      <c r="H2071" s="383" t="s">
        <v>835</v>
      </c>
      <c r="I2071" s="383">
        <v>100</v>
      </c>
      <c r="J2071" s="383">
        <v>46</v>
      </c>
      <c r="K2071" s="383" t="s">
        <v>835</v>
      </c>
      <c r="L2071" s="385">
        <v>71</v>
      </c>
      <c r="M2071" s="383">
        <v>38</v>
      </c>
      <c r="N2071" s="383" t="s">
        <v>835</v>
      </c>
      <c r="O2071" s="385">
        <v>54</v>
      </c>
      <c r="P2071" s="385">
        <v>74</v>
      </c>
      <c r="Q2071" s="386" t="s">
        <v>835</v>
      </c>
      <c r="R2071" s="383"/>
      <c r="S2071" s="383">
        <v>70</v>
      </c>
      <c r="T2071" s="386" t="s">
        <v>11</v>
      </c>
      <c r="U2071" s="386"/>
      <c r="V2071" s="386">
        <v>67</v>
      </c>
      <c r="W2071" s="386" t="s">
        <v>11</v>
      </c>
      <c r="X2071" s="383"/>
      <c r="Y2071" s="383">
        <v>35</v>
      </c>
      <c r="Z2071" s="386" t="s">
        <v>11</v>
      </c>
      <c r="AA2071" s="386"/>
      <c r="AB2071" s="386">
        <v>32</v>
      </c>
      <c r="AC2071" s="386" t="s">
        <v>11</v>
      </c>
      <c r="AD2071" s="387"/>
      <c r="AE2071" s="383" t="s">
        <v>36</v>
      </c>
      <c r="AF2071" s="383">
        <v>74</v>
      </c>
      <c r="AG2071" s="383" t="s">
        <v>681</v>
      </c>
      <c r="AH2071" s="383" t="s">
        <v>34</v>
      </c>
      <c r="AI2071" s="383" t="s">
        <v>36</v>
      </c>
      <c r="AJ2071" s="383" t="s">
        <v>3554</v>
      </c>
      <c r="AK2071" s="384" t="str">
        <f t="shared" si="65"/>
        <v>NA</v>
      </c>
      <c r="AL2071" s="384" t="str">
        <f t="shared" si="66"/>
        <v>NA</v>
      </c>
      <c r="AN2071" s="196"/>
    </row>
    <row r="2072" spans="1:40" s="181" customFormat="1" x14ac:dyDescent="0.25">
      <c r="A2072" s="381" t="s">
        <v>3224</v>
      </c>
      <c r="B2072" s="382" t="s">
        <v>740</v>
      </c>
      <c r="C2072" s="382" t="s">
        <v>30</v>
      </c>
      <c r="D2072" s="382" t="s">
        <v>741</v>
      </c>
      <c r="E2072" s="382" t="s">
        <v>837</v>
      </c>
      <c r="F2072" s="383"/>
      <c r="G2072" s="383">
        <v>1</v>
      </c>
      <c r="H2072" s="383" t="s">
        <v>11</v>
      </c>
      <c r="I2072" s="383"/>
      <c r="J2072" s="383">
        <v>1</v>
      </c>
      <c r="K2072" s="383" t="s">
        <v>11</v>
      </c>
      <c r="L2072" s="385"/>
      <c r="M2072" s="383">
        <v>0</v>
      </c>
      <c r="N2072" s="383" t="s">
        <v>11</v>
      </c>
      <c r="O2072" s="385"/>
      <c r="P2072" s="385">
        <v>2</v>
      </c>
      <c r="Q2072" s="386" t="s">
        <v>11</v>
      </c>
      <c r="R2072" s="383"/>
      <c r="S2072" s="383">
        <v>0</v>
      </c>
      <c r="T2072" s="386" t="s">
        <v>11</v>
      </c>
      <c r="U2072" s="386"/>
      <c r="V2072" s="386">
        <v>0</v>
      </c>
      <c r="W2072" s="386" t="s">
        <v>11</v>
      </c>
      <c r="X2072" s="383"/>
      <c r="Y2072" s="383">
        <v>0</v>
      </c>
      <c r="Z2072" s="386" t="s">
        <v>11</v>
      </c>
      <c r="AA2072" s="386"/>
      <c r="AB2072" s="386">
        <v>0</v>
      </c>
      <c r="AC2072" s="386" t="s">
        <v>11</v>
      </c>
      <c r="AD2072" s="387"/>
      <c r="AE2072" s="383" t="s">
        <v>36</v>
      </c>
      <c r="AF2072" s="383">
        <v>72</v>
      </c>
      <c r="AG2072" s="383" t="s">
        <v>40</v>
      </c>
      <c r="AH2072" s="383" t="s">
        <v>34</v>
      </c>
      <c r="AI2072" s="383" t="s">
        <v>36</v>
      </c>
      <c r="AJ2072" s="383" t="s">
        <v>3554</v>
      </c>
      <c r="AK2072" s="384" t="str">
        <f t="shared" si="65"/>
        <v>NA</v>
      </c>
      <c r="AL2072" s="384" t="str">
        <f t="shared" si="66"/>
        <v>NA</v>
      </c>
      <c r="AN2072" s="196"/>
    </row>
    <row r="2073" spans="1:40" s="181" customFormat="1" x14ac:dyDescent="0.25">
      <c r="A2073" s="381" t="s">
        <v>3224</v>
      </c>
      <c r="B2073" s="382" t="s">
        <v>742</v>
      </c>
      <c r="C2073" s="382" t="s">
        <v>30</v>
      </c>
      <c r="D2073" s="382" t="s">
        <v>743</v>
      </c>
      <c r="E2073" s="382" t="s">
        <v>837</v>
      </c>
      <c r="F2073" s="383">
        <v>100</v>
      </c>
      <c r="G2073" s="383">
        <v>37</v>
      </c>
      <c r="H2073" s="383" t="s">
        <v>835</v>
      </c>
      <c r="I2073" s="383"/>
      <c r="J2073" s="383">
        <v>23</v>
      </c>
      <c r="K2073" s="383" t="s">
        <v>11</v>
      </c>
      <c r="L2073" s="385"/>
      <c r="M2073" s="383">
        <v>24</v>
      </c>
      <c r="N2073" s="383" t="s">
        <v>11</v>
      </c>
      <c r="O2073" s="385"/>
      <c r="P2073" s="385"/>
      <c r="Q2073" s="386" t="s">
        <v>11</v>
      </c>
      <c r="R2073" s="383">
        <v>15</v>
      </c>
      <c r="S2073" s="383">
        <v>33</v>
      </c>
      <c r="T2073" s="386" t="s">
        <v>34</v>
      </c>
      <c r="U2073" s="386">
        <v>18</v>
      </c>
      <c r="V2073" s="386">
        <v>33</v>
      </c>
      <c r="W2073" s="386" t="s">
        <v>11</v>
      </c>
      <c r="X2073" s="383"/>
      <c r="Y2073" s="383">
        <v>20</v>
      </c>
      <c r="Z2073" s="386" t="s">
        <v>11</v>
      </c>
      <c r="AA2073" s="386"/>
      <c r="AB2073" s="386">
        <v>20</v>
      </c>
      <c r="AC2073" s="386" t="s">
        <v>11</v>
      </c>
      <c r="AD2073" s="387" t="s">
        <v>33</v>
      </c>
      <c r="AE2073" s="383" t="s">
        <v>34</v>
      </c>
      <c r="AF2073" s="383">
        <v>100</v>
      </c>
      <c r="AG2073" s="383" t="s">
        <v>681</v>
      </c>
      <c r="AH2073" s="383" t="s">
        <v>34</v>
      </c>
      <c r="AI2073" s="383" t="s">
        <v>34</v>
      </c>
      <c r="AJ2073" s="383" t="s">
        <v>3554</v>
      </c>
      <c r="AK2073" s="384" t="str">
        <f t="shared" si="65"/>
        <v>Yes-SH</v>
      </c>
      <c r="AL2073" s="384" t="str">
        <f t="shared" si="66"/>
        <v>NA</v>
      </c>
      <c r="AN2073" s="196"/>
    </row>
    <row r="2074" spans="1:40" s="181" customFormat="1" x14ac:dyDescent="0.25">
      <c r="A2074" s="381" t="s">
        <v>3224</v>
      </c>
      <c r="B2074" s="382" t="s">
        <v>744</v>
      </c>
      <c r="C2074" s="382" t="s">
        <v>30</v>
      </c>
      <c r="D2074" s="382" t="s">
        <v>745</v>
      </c>
      <c r="E2074" s="382" t="s">
        <v>837</v>
      </c>
      <c r="F2074" s="383"/>
      <c r="G2074" s="383">
        <v>0</v>
      </c>
      <c r="H2074" s="383" t="s">
        <v>11</v>
      </c>
      <c r="I2074" s="383"/>
      <c r="J2074" s="383">
        <v>0</v>
      </c>
      <c r="K2074" s="383" t="s">
        <v>11</v>
      </c>
      <c r="L2074" s="385"/>
      <c r="M2074" s="383">
        <v>0</v>
      </c>
      <c r="N2074" s="383" t="s">
        <v>11</v>
      </c>
      <c r="O2074" s="385"/>
      <c r="P2074" s="385"/>
      <c r="Q2074" s="386" t="s">
        <v>11</v>
      </c>
      <c r="R2074" s="383"/>
      <c r="S2074" s="383">
        <v>0</v>
      </c>
      <c r="T2074" s="386" t="s">
        <v>11</v>
      </c>
      <c r="U2074" s="386"/>
      <c r="V2074" s="386">
        <v>0</v>
      </c>
      <c r="W2074" s="386" t="s">
        <v>11</v>
      </c>
      <c r="X2074" s="383"/>
      <c r="Y2074" s="383">
        <v>0</v>
      </c>
      <c r="Z2074" s="386" t="s">
        <v>11</v>
      </c>
      <c r="AA2074" s="386"/>
      <c r="AB2074" s="386">
        <v>0</v>
      </c>
      <c r="AC2074" s="386" t="s">
        <v>11</v>
      </c>
      <c r="AD2074" s="387" t="s">
        <v>33</v>
      </c>
      <c r="AE2074" s="383" t="s">
        <v>34</v>
      </c>
      <c r="AF2074" s="383">
        <v>100</v>
      </c>
      <c r="AG2074" s="383" t="s">
        <v>681</v>
      </c>
      <c r="AH2074" s="383" t="s">
        <v>36</v>
      </c>
      <c r="AI2074" s="383" t="s">
        <v>34</v>
      </c>
      <c r="AJ2074" s="383" t="s">
        <v>3554</v>
      </c>
      <c r="AK2074" s="384" t="str">
        <f t="shared" si="65"/>
        <v>NA</v>
      </c>
      <c r="AL2074" s="384" t="str">
        <f t="shared" si="66"/>
        <v>NA</v>
      </c>
      <c r="AN2074" s="196"/>
    </row>
    <row r="2075" spans="1:40" s="181" customFormat="1" x14ac:dyDescent="0.25">
      <c r="A2075" s="381" t="s">
        <v>3224</v>
      </c>
      <c r="B2075" s="382" t="s">
        <v>746</v>
      </c>
      <c r="C2075" s="382" t="s">
        <v>30</v>
      </c>
      <c r="D2075" s="382" t="s">
        <v>747</v>
      </c>
      <c r="E2075" s="382" t="s">
        <v>837</v>
      </c>
      <c r="F2075" s="383">
        <v>100</v>
      </c>
      <c r="G2075" s="383">
        <v>293</v>
      </c>
      <c r="H2075" s="383" t="s">
        <v>835</v>
      </c>
      <c r="I2075" s="383">
        <v>100</v>
      </c>
      <c r="J2075" s="383">
        <v>166</v>
      </c>
      <c r="K2075" s="383" t="s">
        <v>835</v>
      </c>
      <c r="L2075" s="385">
        <v>66</v>
      </c>
      <c r="M2075" s="383">
        <v>134</v>
      </c>
      <c r="N2075" s="383" t="s">
        <v>834</v>
      </c>
      <c r="O2075" s="385">
        <v>50</v>
      </c>
      <c r="P2075" s="385">
        <v>211</v>
      </c>
      <c r="Q2075" s="386" t="s">
        <v>834</v>
      </c>
      <c r="R2075" s="383">
        <v>23</v>
      </c>
      <c r="S2075" s="383">
        <v>207</v>
      </c>
      <c r="T2075" s="386" t="s">
        <v>36</v>
      </c>
      <c r="U2075" s="386">
        <v>37</v>
      </c>
      <c r="V2075" s="386">
        <v>201</v>
      </c>
      <c r="W2075" s="386" t="s">
        <v>834</v>
      </c>
      <c r="X2075" s="383">
        <v>50</v>
      </c>
      <c r="Y2075" s="383">
        <v>118</v>
      </c>
      <c r="Z2075" s="386" t="s">
        <v>36</v>
      </c>
      <c r="AA2075" s="386">
        <v>59</v>
      </c>
      <c r="AB2075" s="386">
        <v>113</v>
      </c>
      <c r="AC2075" s="386" t="s">
        <v>834</v>
      </c>
      <c r="AD2075" s="387"/>
      <c r="AE2075" s="383" t="s">
        <v>36</v>
      </c>
      <c r="AF2075" s="383">
        <v>74</v>
      </c>
      <c r="AG2075" s="383" t="s">
        <v>681</v>
      </c>
      <c r="AH2075" s="383" t="s">
        <v>34</v>
      </c>
      <c r="AI2075" s="383" t="s">
        <v>36</v>
      </c>
      <c r="AJ2075" s="383" t="s">
        <v>3554</v>
      </c>
      <c r="AK2075" s="384" t="str">
        <f t="shared" si="65"/>
        <v>NO</v>
      </c>
      <c r="AL2075" s="384" t="str">
        <f t="shared" si="66"/>
        <v>NO</v>
      </c>
      <c r="AN2075" s="196"/>
    </row>
    <row r="2076" spans="1:40" s="181" customFormat="1" x14ac:dyDescent="0.25">
      <c r="A2076" s="381" t="s">
        <v>3224</v>
      </c>
      <c r="B2076" s="382" t="s">
        <v>748</v>
      </c>
      <c r="C2076" s="382" t="s">
        <v>30</v>
      </c>
      <c r="D2076" s="382" t="s">
        <v>749</v>
      </c>
      <c r="E2076" s="382" t="s">
        <v>837</v>
      </c>
      <c r="F2076" s="383">
        <v>100</v>
      </c>
      <c r="G2076" s="383">
        <v>123</v>
      </c>
      <c r="H2076" s="383" t="s">
        <v>835</v>
      </c>
      <c r="I2076" s="383">
        <v>100</v>
      </c>
      <c r="J2076" s="383">
        <v>51</v>
      </c>
      <c r="K2076" s="383" t="s">
        <v>835</v>
      </c>
      <c r="L2076" s="385">
        <v>76</v>
      </c>
      <c r="M2076" s="383">
        <v>37</v>
      </c>
      <c r="N2076" s="383" t="s">
        <v>835</v>
      </c>
      <c r="O2076" s="385">
        <v>64</v>
      </c>
      <c r="P2076" s="385">
        <v>77</v>
      </c>
      <c r="Q2076" s="386" t="s">
        <v>835</v>
      </c>
      <c r="R2076" s="383"/>
      <c r="S2076" s="383">
        <v>71</v>
      </c>
      <c r="T2076" s="386" t="s">
        <v>36</v>
      </c>
      <c r="U2076" s="386">
        <v>6</v>
      </c>
      <c r="V2076" s="386">
        <v>65</v>
      </c>
      <c r="W2076" s="386" t="s">
        <v>834</v>
      </c>
      <c r="X2076" s="383"/>
      <c r="Y2076" s="383">
        <v>28</v>
      </c>
      <c r="Z2076" s="386" t="s">
        <v>11</v>
      </c>
      <c r="AA2076" s="386"/>
      <c r="AB2076" s="386">
        <v>27</v>
      </c>
      <c r="AC2076" s="386" t="s">
        <v>11</v>
      </c>
      <c r="AD2076" s="387"/>
      <c r="AE2076" s="383" t="s">
        <v>36</v>
      </c>
      <c r="AF2076" s="383">
        <v>79</v>
      </c>
      <c r="AG2076" s="383" t="s">
        <v>681</v>
      </c>
      <c r="AH2076" s="383" t="s">
        <v>34</v>
      </c>
      <c r="AI2076" s="383" t="s">
        <v>36</v>
      </c>
      <c r="AJ2076" s="383" t="s">
        <v>3554</v>
      </c>
      <c r="AK2076" s="384" t="str">
        <f t="shared" si="65"/>
        <v>NO</v>
      </c>
      <c r="AL2076" s="384" t="str">
        <f t="shared" si="66"/>
        <v>NA</v>
      </c>
      <c r="AN2076" s="196"/>
    </row>
    <row r="2077" spans="1:40" s="181" customFormat="1" x14ac:dyDescent="0.25">
      <c r="A2077" s="381" t="s">
        <v>3224</v>
      </c>
      <c r="B2077" s="382" t="s">
        <v>750</v>
      </c>
      <c r="C2077" s="382" t="s">
        <v>30</v>
      </c>
      <c r="D2077" s="382" t="s">
        <v>751</v>
      </c>
      <c r="E2077" s="382" t="s">
        <v>837</v>
      </c>
      <c r="F2077" s="383">
        <v>100</v>
      </c>
      <c r="G2077" s="383">
        <v>93</v>
      </c>
      <c r="H2077" s="383" t="s">
        <v>835</v>
      </c>
      <c r="I2077" s="383">
        <v>98</v>
      </c>
      <c r="J2077" s="383">
        <v>40</v>
      </c>
      <c r="K2077" s="383" t="s">
        <v>835</v>
      </c>
      <c r="L2077" s="385">
        <v>61</v>
      </c>
      <c r="M2077" s="383">
        <v>33</v>
      </c>
      <c r="N2077" s="383" t="s">
        <v>834</v>
      </c>
      <c r="O2077" s="385">
        <v>33</v>
      </c>
      <c r="P2077" s="385">
        <v>88</v>
      </c>
      <c r="Q2077" s="386" t="s">
        <v>835</v>
      </c>
      <c r="R2077" s="383"/>
      <c r="S2077" s="383">
        <v>57</v>
      </c>
      <c r="T2077" s="386" t="s">
        <v>11</v>
      </c>
      <c r="U2077" s="386"/>
      <c r="V2077" s="386">
        <v>54</v>
      </c>
      <c r="W2077" s="386" t="s">
        <v>11</v>
      </c>
      <c r="X2077" s="383"/>
      <c r="Y2077" s="383">
        <v>25</v>
      </c>
      <c r="Z2077" s="386" t="s">
        <v>11</v>
      </c>
      <c r="AA2077" s="386"/>
      <c r="AB2077" s="386">
        <v>24</v>
      </c>
      <c r="AC2077" s="386" t="s">
        <v>11</v>
      </c>
      <c r="AD2077" s="387"/>
      <c r="AE2077" s="383" t="s">
        <v>36</v>
      </c>
      <c r="AF2077" s="383">
        <v>79</v>
      </c>
      <c r="AG2077" s="383" t="s">
        <v>681</v>
      </c>
      <c r="AH2077" s="383" t="s">
        <v>34</v>
      </c>
      <c r="AI2077" s="383" t="s">
        <v>36</v>
      </c>
      <c r="AJ2077" s="383" t="s">
        <v>3554</v>
      </c>
      <c r="AK2077" s="384" t="str">
        <f t="shared" si="65"/>
        <v>NA</v>
      </c>
      <c r="AL2077" s="384" t="str">
        <f t="shared" si="66"/>
        <v>NA</v>
      </c>
      <c r="AN2077" s="196"/>
    </row>
    <row r="2078" spans="1:40" s="181" customFormat="1" x14ac:dyDescent="0.25">
      <c r="A2078" s="381" t="s">
        <v>3224</v>
      </c>
      <c r="B2078" s="382" t="s">
        <v>752</v>
      </c>
      <c r="C2078" s="382" t="s">
        <v>30</v>
      </c>
      <c r="D2078" s="382" t="s">
        <v>753</v>
      </c>
      <c r="E2078" s="382" t="s">
        <v>837</v>
      </c>
      <c r="F2078" s="383">
        <v>100</v>
      </c>
      <c r="G2078" s="383">
        <v>128</v>
      </c>
      <c r="H2078" s="383" t="s">
        <v>835</v>
      </c>
      <c r="I2078" s="383">
        <v>98</v>
      </c>
      <c r="J2078" s="383">
        <v>55</v>
      </c>
      <c r="K2078" s="383" t="s">
        <v>835</v>
      </c>
      <c r="L2078" s="385">
        <v>72</v>
      </c>
      <c r="M2078" s="383">
        <v>57</v>
      </c>
      <c r="N2078" s="383" t="s">
        <v>834</v>
      </c>
      <c r="O2078" s="385">
        <v>59</v>
      </c>
      <c r="P2078" s="385">
        <v>83</v>
      </c>
      <c r="Q2078" s="386" t="s">
        <v>834</v>
      </c>
      <c r="R2078" s="383"/>
      <c r="S2078" s="383">
        <v>92</v>
      </c>
      <c r="T2078" s="386" t="s">
        <v>11</v>
      </c>
      <c r="U2078" s="386"/>
      <c r="V2078" s="386">
        <v>88</v>
      </c>
      <c r="W2078" s="386" t="s">
        <v>11</v>
      </c>
      <c r="X2078" s="383"/>
      <c r="Y2078" s="383">
        <v>39</v>
      </c>
      <c r="Z2078" s="386" t="s">
        <v>11</v>
      </c>
      <c r="AA2078" s="386"/>
      <c r="AB2078" s="386">
        <v>38</v>
      </c>
      <c r="AC2078" s="386" t="s">
        <v>11</v>
      </c>
      <c r="AD2078" s="387"/>
      <c r="AE2078" s="383" t="s">
        <v>36</v>
      </c>
      <c r="AF2078" s="383">
        <v>69</v>
      </c>
      <c r="AG2078" s="383" t="s">
        <v>681</v>
      </c>
      <c r="AH2078" s="383" t="s">
        <v>36</v>
      </c>
      <c r="AI2078" s="383" t="s">
        <v>36</v>
      </c>
      <c r="AJ2078" s="383" t="s">
        <v>3554</v>
      </c>
      <c r="AK2078" s="384" t="str">
        <f t="shared" si="65"/>
        <v>NA</v>
      </c>
      <c r="AL2078" s="384" t="str">
        <f t="shared" si="66"/>
        <v>NA</v>
      </c>
      <c r="AN2078" s="196"/>
    </row>
    <row r="2079" spans="1:40" s="181" customFormat="1" x14ac:dyDescent="0.25">
      <c r="A2079" s="381" t="s">
        <v>3224</v>
      </c>
      <c r="B2079" s="382" t="s">
        <v>754</v>
      </c>
      <c r="C2079" s="382" t="s">
        <v>30</v>
      </c>
      <c r="D2079" s="382" t="s">
        <v>755</v>
      </c>
      <c r="E2079" s="382" t="s">
        <v>837</v>
      </c>
      <c r="F2079" s="383">
        <v>100</v>
      </c>
      <c r="G2079" s="383">
        <v>35</v>
      </c>
      <c r="H2079" s="383" t="s">
        <v>835</v>
      </c>
      <c r="I2079" s="383"/>
      <c r="J2079" s="383">
        <v>17</v>
      </c>
      <c r="K2079" s="383" t="s">
        <v>11</v>
      </c>
      <c r="L2079" s="385"/>
      <c r="M2079" s="383">
        <v>18</v>
      </c>
      <c r="N2079" s="383" t="s">
        <v>11</v>
      </c>
      <c r="O2079" s="385"/>
      <c r="P2079" s="385">
        <v>38</v>
      </c>
      <c r="Q2079" s="386" t="s">
        <v>11</v>
      </c>
      <c r="R2079" s="383"/>
      <c r="S2079" s="383">
        <v>33</v>
      </c>
      <c r="T2079" s="386" t="s">
        <v>11</v>
      </c>
      <c r="U2079" s="386"/>
      <c r="V2079" s="386">
        <v>33</v>
      </c>
      <c r="W2079" s="386" t="s">
        <v>11</v>
      </c>
      <c r="X2079" s="383"/>
      <c r="Y2079" s="383">
        <v>17</v>
      </c>
      <c r="Z2079" s="386" t="s">
        <v>11</v>
      </c>
      <c r="AA2079" s="386"/>
      <c r="AB2079" s="386">
        <v>17</v>
      </c>
      <c r="AC2079" s="386" t="s">
        <v>11</v>
      </c>
      <c r="AD2079" s="387"/>
      <c r="AE2079" s="383" t="s">
        <v>36</v>
      </c>
      <c r="AF2079" s="383">
        <v>87</v>
      </c>
      <c r="AG2079" s="383" t="s">
        <v>681</v>
      </c>
      <c r="AH2079" s="383" t="s">
        <v>36</v>
      </c>
      <c r="AI2079" s="383" t="s">
        <v>36</v>
      </c>
      <c r="AJ2079" s="383" t="s">
        <v>3554</v>
      </c>
      <c r="AK2079" s="384" t="str">
        <f t="shared" si="65"/>
        <v>NA</v>
      </c>
      <c r="AL2079" s="384" t="str">
        <f t="shared" si="66"/>
        <v>NA</v>
      </c>
      <c r="AN2079" s="196"/>
    </row>
    <row r="2080" spans="1:40" s="181" customFormat="1" x14ac:dyDescent="0.25">
      <c r="A2080" s="381" t="s">
        <v>3224</v>
      </c>
      <c r="B2080" s="382" t="s">
        <v>756</v>
      </c>
      <c r="C2080" s="382" t="s">
        <v>30</v>
      </c>
      <c r="D2080" s="382" t="s">
        <v>757</v>
      </c>
      <c r="E2080" s="382" t="s">
        <v>837</v>
      </c>
      <c r="F2080" s="383">
        <v>100</v>
      </c>
      <c r="G2080" s="383">
        <v>32</v>
      </c>
      <c r="H2080" s="383" t="s">
        <v>835</v>
      </c>
      <c r="I2080" s="383"/>
      <c r="J2080" s="383">
        <v>14</v>
      </c>
      <c r="K2080" s="383" t="s">
        <v>11</v>
      </c>
      <c r="L2080" s="385"/>
      <c r="M2080" s="383">
        <v>13</v>
      </c>
      <c r="N2080" s="383" t="s">
        <v>11</v>
      </c>
      <c r="O2080" s="385"/>
      <c r="P2080" s="385">
        <v>26</v>
      </c>
      <c r="Q2080" s="386" t="s">
        <v>11</v>
      </c>
      <c r="R2080" s="383"/>
      <c r="S2080" s="383">
        <v>25</v>
      </c>
      <c r="T2080" s="386" t="s">
        <v>11</v>
      </c>
      <c r="U2080" s="386"/>
      <c r="V2080" s="386">
        <v>24</v>
      </c>
      <c r="W2080" s="386" t="s">
        <v>11</v>
      </c>
      <c r="X2080" s="383"/>
      <c r="Y2080" s="383">
        <v>13</v>
      </c>
      <c r="Z2080" s="386" t="s">
        <v>11</v>
      </c>
      <c r="AA2080" s="386"/>
      <c r="AB2080" s="386">
        <v>13</v>
      </c>
      <c r="AC2080" s="386" t="s">
        <v>11</v>
      </c>
      <c r="AD2080" s="387"/>
      <c r="AE2080" s="383" t="s">
        <v>36</v>
      </c>
      <c r="AF2080" s="383">
        <v>85</v>
      </c>
      <c r="AG2080" s="383" t="s">
        <v>681</v>
      </c>
      <c r="AH2080" s="383" t="s">
        <v>34</v>
      </c>
      <c r="AI2080" s="383" t="s">
        <v>36</v>
      </c>
      <c r="AJ2080" s="383" t="s">
        <v>3554</v>
      </c>
      <c r="AK2080" s="384" t="str">
        <f t="shared" si="65"/>
        <v>NA</v>
      </c>
      <c r="AL2080" s="384" t="str">
        <f t="shared" si="66"/>
        <v>NA</v>
      </c>
      <c r="AN2080" s="196"/>
    </row>
    <row r="2081" spans="1:40" s="181" customFormat="1" x14ac:dyDescent="0.25">
      <c r="A2081" s="381" t="s">
        <v>3224</v>
      </c>
      <c r="B2081" s="382" t="s">
        <v>758</v>
      </c>
      <c r="C2081" s="382" t="s">
        <v>30</v>
      </c>
      <c r="D2081" s="382" t="s">
        <v>759</v>
      </c>
      <c r="E2081" s="382" t="s">
        <v>837</v>
      </c>
      <c r="F2081" s="383">
        <v>100</v>
      </c>
      <c r="G2081" s="383">
        <v>42</v>
      </c>
      <c r="H2081" s="383" t="s">
        <v>835</v>
      </c>
      <c r="I2081" s="383"/>
      <c r="J2081" s="383">
        <v>21</v>
      </c>
      <c r="K2081" s="383" t="s">
        <v>11</v>
      </c>
      <c r="L2081" s="385"/>
      <c r="M2081" s="383">
        <v>21</v>
      </c>
      <c r="N2081" s="383" t="s">
        <v>11</v>
      </c>
      <c r="O2081" s="385">
        <v>93</v>
      </c>
      <c r="P2081" s="385">
        <v>40</v>
      </c>
      <c r="Q2081" s="386" t="s">
        <v>835</v>
      </c>
      <c r="R2081" s="383"/>
      <c r="S2081" s="383">
        <v>42</v>
      </c>
      <c r="T2081" s="386" t="s">
        <v>11</v>
      </c>
      <c r="U2081" s="386"/>
      <c r="V2081" s="386">
        <v>41</v>
      </c>
      <c r="W2081" s="386" t="s">
        <v>11</v>
      </c>
      <c r="X2081" s="383"/>
      <c r="Y2081" s="383">
        <v>21</v>
      </c>
      <c r="Z2081" s="386" t="s">
        <v>11</v>
      </c>
      <c r="AA2081" s="386"/>
      <c r="AB2081" s="386">
        <v>20</v>
      </c>
      <c r="AC2081" s="386" t="s">
        <v>11</v>
      </c>
      <c r="AD2081" s="387"/>
      <c r="AE2081" s="383" t="s">
        <v>36</v>
      </c>
      <c r="AF2081" s="383">
        <v>87</v>
      </c>
      <c r="AG2081" s="383" t="s">
        <v>681</v>
      </c>
      <c r="AH2081" s="383" t="s">
        <v>34</v>
      </c>
      <c r="AI2081" s="383" t="s">
        <v>36</v>
      </c>
      <c r="AJ2081" s="383" t="s">
        <v>3554</v>
      </c>
      <c r="AK2081" s="384" t="str">
        <f t="shared" si="65"/>
        <v>NA</v>
      </c>
      <c r="AL2081" s="384" t="str">
        <f t="shared" si="66"/>
        <v>NA</v>
      </c>
      <c r="AN2081" s="196"/>
    </row>
    <row r="2082" spans="1:40" s="181" customFormat="1" x14ac:dyDescent="0.25">
      <c r="A2082" s="381" t="s">
        <v>3224</v>
      </c>
      <c r="B2082" s="382" t="s">
        <v>760</v>
      </c>
      <c r="C2082" s="382" t="s">
        <v>30</v>
      </c>
      <c r="D2082" s="382" t="s">
        <v>761</v>
      </c>
      <c r="E2082" s="382" t="s">
        <v>837</v>
      </c>
      <c r="F2082" s="383"/>
      <c r="G2082" s="383">
        <v>22</v>
      </c>
      <c r="H2082" s="383" t="s">
        <v>11</v>
      </c>
      <c r="I2082" s="383"/>
      <c r="J2082" s="383">
        <v>11</v>
      </c>
      <c r="K2082" s="383" t="s">
        <v>11</v>
      </c>
      <c r="L2082" s="385"/>
      <c r="M2082" s="383">
        <v>10</v>
      </c>
      <c r="N2082" s="383" t="s">
        <v>11</v>
      </c>
      <c r="O2082" s="385"/>
      <c r="P2082" s="385">
        <v>18</v>
      </c>
      <c r="Q2082" s="386" t="s">
        <v>11</v>
      </c>
      <c r="R2082" s="383"/>
      <c r="S2082" s="383">
        <v>15</v>
      </c>
      <c r="T2082" s="386" t="s">
        <v>11</v>
      </c>
      <c r="U2082" s="386"/>
      <c r="V2082" s="386">
        <v>13</v>
      </c>
      <c r="W2082" s="386" t="s">
        <v>11</v>
      </c>
      <c r="X2082" s="383"/>
      <c r="Y2082" s="383">
        <v>9</v>
      </c>
      <c r="Z2082" s="386" t="s">
        <v>11</v>
      </c>
      <c r="AA2082" s="386"/>
      <c r="AB2082" s="386">
        <v>8</v>
      </c>
      <c r="AC2082" s="386" t="s">
        <v>11</v>
      </c>
      <c r="AD2082" s="387"/>
      <c r="AE2082" s="383" t="s">
        <v>36</v>
      </c>
      <c r="AF2082" s="383">
        <v>79</v>
      </c>
      <c r="AG2082" s="383" t="s">
        <v>681</v>
      </c>
      <c r="AH2082" s="383" t="s">
        <v>34</v>
      </c>
      <c r="AI2082" s="383" t="s">
        <v>36</v>
      </c>
      <c r="AJ2082" s="383" t="s">
        <v>3554</v>
      </c>
      <c r="AK2082" s="384" t="str">
        <f t="shared" si="65"/>
        <v>NA</v>
      </c>
      <c r="AL2082" s="384" t="str">
        <f t="shared" si="66"/>
        <v>NA</v>
      </c>
      <c r="AN2082" s="196"/>
    </row>
    <row r="2083" spans="1:40" s="181" customFormat="1" x14ac:dyDescent="0.25">
      <c r="A2083" s="381" t="s">
        <v>3224</v>
      </c>
      <c r="B2083" s="382" t="s">
        <v>762</v>
      </c>
      <c r="C2083" s="382" t="s">
        <v>30</v>
      </c>
      <c r="D2083" s="382" t="s">
        <v>763</v>
      </c>
      <c r="E2083" s="382" t="s">
        <v>837</v>
      </c>
      <c r="F2083" s="383">
        <v>100</v>
      </c>
      <c r="G2083" s="383">
        <v>57</v>
      </c>
      <c r="H2083" s="383" t="s">
        <v>835</v>
      </c>
      <c r="I2083" s="383">
        <v>100</v>
      </c>
      <c r="J2083" s="383">
        <v>31</v>
      </c>
      <c r="K2083" s="383" t="s">
        <v>835</v>
      </c>
      <c r="L2083" s="385"/>
      <c r="M2083" s="383">
        <v>31</v>
      </c>
      <c r="N2083" s="383" t="s">
        <v>11</v>
      </c>
      <c r="O2083" s="385">
        <v>75</v>
      </c>
      <c r="P2083" s="385">
        <v>36</v>
      </c>
      <c r="Q2083" s="386" t="s">
        <v>835</v>
      </c>
      <c r="R2083" s="383"/>
      <c r="S2083" s="383">
        <v>47</v>
      </c>
      <c r="T2083" s="386" t="s">
        <v>11</v>
      </c>
      <c r="U2083" s="386"/>
      <c r="V2083" s="386">
        <v>42</v>
      </c>
      <c r="W2083" s="386" t="s">
        <v>11</v>
      </c>
      <c r="X2083" s="383"/>
      <c r="Y2083" s="383">
        <v>27</v>
      </c>
      <c r="Z2083" s="386" t="s">
        <v>11</v>
      </c>
      <c r="AA2083" s="386"/>
      <c r="AB2083" s="386">
        <v>23</v>
      </c>
      <c r="AC2083" s="386" t="s">
        <v>11</v>
      </c>
      <c r="AD2083" s="387"/>
      <c r="AE2083" s="383" t="s">
        <v>36</v>
      </c>
      <c r="AF2083" s="383">
        <v>74</v>
      </c>
      <c r="AG2083" s="383" t="s">
        <v>681</v>
      </c>
      <c r="AH2083" s="383" t="s">
        <v>36</v>
      </c>
      <c r="AI2083" s="383" t="s">
        <v>36</v>
      </c>
      <c r="AJ2083" s="383" t="s">
        <v>3554</v>
      </c>
      <c r="AK2083" s="384" t="str">
        <f t="shared" si="65"/>
        <v>NA</v>
      </c>
      <c r="AL2083" s="384" t="str">
        <f t="shared" si="66"/>
        <v>NA</v>
      </c>
      <c r="AN2083" s="196"/>
    </row>
    <row r="2084" spans="1:40" s="181" customFormat="1" x14ac:dyDescent="0.25">
      <c r="A2084" s="381" t="s">
        <v>3224</v>
      </c>
      <c r="B2084" s="382" t="s">
        <v>764</v>
      </c>
      <c r="C2084" s="382" t="s">
        <v>30</v>
      </c>
      <c r="D2084" s="382" t="s">
        <v>765</v>
      </c>
      <c r="E2084" s="382" t="s">
        <v>837</v>
      </c>
      <c r="F2084" s="383">
        <v>99</v>
      </c>
      <c r="G2084" s="383">
        <v>319</v>
      </c>
      <c r="H2084" s="383" t="s">
        <v>835</v>
      </c>
      <c r="I2084" s="383">
        <v>99</v>
      </c>
      <c r="J2084" s="383">
        <v>172</v>
      </c>
      <c r="K2084" s="383" t="s">
        <v>835</v>
      </c>
      <c r="L2084" s="385">
        <v>64</v>
      </c>
      <c r="M2084" s="383">
        <v>154</v>
      </c>
      <c r="N2084" s="383" t="s">
        <v>834</v>
      </c>
      <c r="O2084" s="385">
        <v>47</v>
      </c>
      <c r="P2084" s="385">
        <v>203</v>
      </c>
      <c r="Q2084" s="386" t="s">
        <v>835</v>
      </c>
      <c r="R2084" s="383">
        <v>11</v>
      </c>
      <c r="S2084" s="383">
        <v>228</v>
      </c>
      <c r="T2084" s="386" t="s">
        <v>36</v>
      </c>
      <c r="U2084" s="386">
        <v>24</v>
      </c>
      <c r="V2084" s="386">
        <v>221</v>
      </c>
      <c r="W2084" s="386" t="s">
        <v>834</v>
      </c>
      <c r="X2084" s="383">
        <v>32</v>
      </c>
      <c r="Y2084" s="383">
        <v>125</v>
      </c>
      <c r="Z2084" s="386" t="s">
        <v>36</v>
      </c>
      <c r="AA2084" s="386">
        <v>49</v>
      </c>
      <c r="AB2084" s="386">
        <v>118</v>
      </c>
      <c r="AC2084" s="386" t="s">
        <v>834</v>
      </c>
      <c r="AD2084" s="387"/>
      <c r="AE2084" s="383" t="s">
        <v>36</v>
      </c>
      <c r="AF2084" s="383">
        <v>74</v>
      </c>
      <c r="AG2084" s="383" t="s">
        <v>681</v>
      </c>
      <c r="AH2084" s="383" t="s">
        <v>34</v>
      </c>
      <c r="AI2084" s="383" t="s">
        <v>36</v>
      </c>
      <c r="AJ2084" s="383" t="s">
        <v>3554</v>
      </c>
      <c r="AK2084" s="384" t="str">
        <f t="shared" si="65"/>
        <v>NO</v>
      </c>
      <c r="AL2084" s="384" t="str">
        <f t="shared" si="66"/>
        <v>NO</v>
      </c>
      <c r="AN2084" s="196"/>
    </row>
    <row r="2085" spans="1:40" s="181" customFormat="1" x14ac:dyDescent="0.25">
      <c r="A2085" s="381" t="s">
        <v>3224</v>
      </c>
      <c r="B2085" s="382" t="s">
        <v>766</v>
      </c>
      <c r="C2085" s="382" t="s">
        <v>30</v>
      </c>
      <c r="D2085" s="382" t="s">
        <v>767</v>
      </c>
      <c r="E2085" s="382" t="s">
        <v>837</v>
      </c>
      <c r="F2085" s="383">
        <v>100</v>
      </c>
      <c r="G2085" s="383">
        <v>189</v>
      </c>
      <c r="H2085" s="383" t="s">
        <v>835</v>
      </c>
      <c r="I2085" s="383">
        <v>100</v>
      </c>
      <c r="J2085" s="383">
        <v>98</v>
      </c>
      <c r="K2085" s="383" t="s">
        <v>835</v>
      </c>
      <c r="L2085" s="385">
        <v>69</v>
      </c>
      <c r="M2085" s="383">
        <v>86</v>
      </c>
      <c r="N2085" s="383" t="s">
        <v>835</v>
      </c>
      <c r="O2085" s="385">
        <v>60</v>
      </c>
      <c r="P2085" s="385">
        <v>111</v>
      </c>
      <c r="Q2085" s="386" t="s">
        <v>835</v>
      </c>
      <c r="R2085" s="383">
        <v>11</v>
      </c>
      <c r="S2085" s="383">
        <v>134</v>
      </c>
      <c r="T2085" s="386" t="s">
        <v>36</v>
      </c>
      <c r="U2085" s="386">
        <v>27</v>
      </c>
      <c r="V2085" s="386">
        <v>132</v>
      </c>
      <c r="W2085" s="386" t="s">
        <v>834</v>
      </c>
      <c r="X2085" s="383">
        <v>49</v>
      </c>
      <c r="Y2085" s="383">
        <v>67</v>
      </c>
      <c r="Z2085" s="386" t="s">
        <v>36</v>
      </c>
      <c r="AA2085" s="386">
        <v>61</v>
      </c>
      <c r="AB2085" s="386">
        <v>66</v>
      </c>
      <c r="AC2085" s="386" t="s">
        <v>834</v>
      </c>
      <c r="AD2085" s="387"/>
      <c r="AE2085" s="383" t="s">
        <v>36</v>
      </c>
      <c r="AF2085" s="383">
        <v>77</v>
      </c>
      <c r="AG2085" s="383" t="s">
        <v>681</v>
      </c>
      <c r="AH2085" s="383" t="s">
        <v>34</v>
      </c>
      <c r="AI2085" s="383" t="s">
        <v>36</v>
      </c>
      <c r="AJ2085" s="383" t="s">
        <v>3554</v>
      </c>
      <c r="AK2085" s="384" t="str">
        <f t="shared" si="65"/>
        <v>NO</v>
      </c>
      <c r="AL2085" s="384" t="str">
        <f t="shared" si="66"/>
        <v>NO</v>
      </c>
      <c r="AN2085" s="196"/>
    </row>
    <row r="2086" spans="1:40" s="181" customFormat="1" x14ac:dyDescent="0.25">
      <c r="A2086" s="381" t="s">
        <v>3224</v>
      </c>
      <c r="B2086" s="382" t="s">
        <v>768</v>
      </c>
      <c r="C2086" s="382" t="s">
        <v>30</v>
      </c>
      <c r="D2086" s="382" t="s">
        <v>769</v>
      </c>
      <c r="E2086" s="382" t="s">
        <v>837</v>
      </c>
      <c r="F2086" s="383">
        <v>99</v>
      </c>
      <c r="G2086" s="383">
        <v>157</v>
      </c>
      <c r="H2086" s="383" t="s">
        <v>835</v>
      </c>
      <c r="I2086" s="383">
        <v>100</v>
      </c>
      <c r="J2086" s="383">
        <v>79</v>
      </c>
      <c r="K2086" s="383" t="s">
        <v>835</v>
      </c>
      <c r="L2086" s="385">
        <v>74</v>
      </c>
      <c r="M2086" s="383">
        <v>72</v>
      </c>
      <c r="N2086" s="383" t="s">
        <v>834</v>
      </c>
      <c r="O2086" s="385">
        <v>68</v>
      </c>
      <c r="P2086" s="385">
        <v>106</v>
      </c>
      <c r="Q2086" s="386" t="s">
        <v>834</v>
      </c>
      <c r="R2086" s="383">
        <v>18</v>
      </c>
      <c r="S2086" s="383">
        <v>116</v>
      </c>
      <c r="T2086" s="386" t="s">
        <v>36</v>
      </c>
      <c r="U2086" s="386">
        <v>23</v>
      </c>
      <c r="V2086" s="386">
        <v>107</v>
      </c>
      <c r="W2086" s="386" t="s">
        <v>834</v>
      </c>
      <c r="X2086" s="383"/>
      <c r="Y2086" s="383">
        <v>58</v>
      </c>
      <c r="Z2086" s="386" t="s">
        <v>11</v>
      </c>
      <c r="AA2086" s="386"/>
      <c r="AB2086" s="386">
        <v>52</v>
      </c>
      <c r="AC2086" s="386" t="s">
        <v>11</v>
      </c>
      <c r="AD2086" s="387"/>
      <c r="AE2086" s="383" t="s">
        <v>36</v>
      </c>
      <c r="AF2086" s="383">
        <v>74</v>
      </c>
      <c r="AG2086" s="383" t="s">
        <v>681</v>
      </c>
      <c r="AH2086" s="383" t="s">
        <v>34</v>
      </c>
      <c r="AI2086" s="383" t="s">
        <v>36</v>
      </c>
      <c r="AJ2086" s="383" t="s">
        <v>3554</v>
      </c>
      <c r="AK2086" s="384" t="str">
        <f t="shared" si="65"/>
        <v>NO</v>
      </c>
      <c r="AL2086" s="384" t="str">
        <f t="shared" si="66"/>
        <v>NA</v>
      </c>
      <c r="AN2086" s="196"/>
    </row>
    <row r="2087" spans="1:40" s="181" customFormat="1" x14ac:dyDescent="0.25">
      <c r="A2087" s="381" t="s">
        <v>3224</v>
      </c>
      <c r="B2087" s="382" t="s">
        <v>770</v>
      </c>
      <c r="C2087" s="382" t="s">
        <v>30</v>
      </c>
      <c r="D2087" s="382" t="s">
        <v>771</v>
      </c>
      <c r="E2087" s="382" t="s">
        <v>837</v>
      </c>
      <c r="F2087" s="383">
        <v>100</v>
      </c>
      <c r="G2087" s="383">
        <v>155</v>
      </c>
      <c r="H2087" s="383" t="s">
        <v>835</v>
      </c>
      <c r="I2087" s="383">
        <v>99</v>
      </c>
      <c r="J2087" s="383">
        <v>71</v>
      </c>
      <c r="K2087" s="383" t="s">
        <v>835</v>
      </c>
      <c r="L2087" s="385">
        <v>67</v>
      </c>
      <c r="M2087" s="383">
        <v>61</v>
      </c>
      <c r="N2087" s="383" t="s">
        <v>834</v>
      </c>
      <c r="O2087" s="385">
        <v>54</v>
      </c>
      <c r="P2087" s="385">
        <v>123</v>
      </c>
      <c r="Q2087" s="386" t="s">
        <v>834</v>
      </c>
      <c r="R2087" s="383"/>
      <c r="S2087" s="383">
        <v>96</v>
      </c>
      <c r="T2087" s="386" t="s">
        <v>11</v>
      </c>
      <c r="U2087" s="386"/>
      <c r="V2087" s="386">
        <v>87</v>
      </c>
      <c r="W2087" s="386" t="s">
        <v>11</v>
      </c>
      <c r="X2087" s="383"/>
      <c r="Y2087" s="383">
        <v>42</v>
      </c>
      <c r="Z2087" s="386" t="s">
        <v>11</v>
      </c>
      <c r="AA2087" s="386"/>
      <c r="AB2087" s="386">
        <v>40</v>
      </c>
      <c r="AC2087" s="386" t="s">
        <v>11</v>
      </c>
      <c r="AD2087" s="387"/>
      <c r="AE2087" s="383" t="s">
        <v>36</v>
      </c>
      <c r="AF2087" s="383">
        <v>77</v>
      </c>
      <c r="AG2087" s="383" t="s">
        <v>681</v>
      </c>
      <c r="AH2087" s="383" t="s">
        <v>34</v>
      </c>
      <c r="AI2087" s="383" t="s">
        <v>36</v>
      </c>
      <c r="AJ2087" s="383" t="s">
        <v>3554</v>
      </c>
      <c r="AK2087" s="384" t="str">
        <f t="shared" si="65"/>
        <v>NA</v>
      </c>
      <c r="AL2087" s="384" t="str">
        <f t="shared" si="66"/>
        <v>NA</v>
      </c>
      <c r="AN2087" s="196"/>
    </row>
    <row r="2088" spans="1:40" s="181" customFormat="1" x14ac:dyDescent="0.25">
      <c r="A2088" s="381" t="s">
        <v>3224</v>
      </c>
      <c r="B2088" s="382" t="s">
        <v>772</v>
      </c>
      <c r="C2088" s="382" t="s">
        <v>30</v>
      </c>
      <c r="D2088" s="382" t="s">
        <v>773</v>
      </c>
      <c r="E2088" s="382" t="s">
        <v>837</v>
      </c>
      <c r="F2088" s="383">
        <v>99</v>
      </c>
      <c r="G2088" s="383">
        <v>313</v>
      </c>
      <c r="H2088" s="383" t="s">
        <v>835</v>
      </c>
      <c r="I2088" s="383">
        <v>99</v>
      </c>
      <c r="J2088" s="383">
        <v>158</v>
      </c>
      <c r="K2088" s="383" t="s">
        <v>835</v>
      </c>
      <c r="L2088" s="385">
        <v>71</v>
      </c>
      <c r="M2088" s="383">
        <v>148</v>
      </c>
      <c r="N2088" s="383" t="s">
        <v>834</v>
      </c>
      <c r="O2088" s="385">
        <v>50</v>
      </c>
      <c r="P2088" s="385">
        <v>201</v>
      </c>
      <c r="Q2088" s="386" t="s">
        <v>835</v>
      </c>
      <c r="R2088" s="383"/>
      <c r="S2088" s="383">
        <v>220</v>
      </c>
      <c r="T2088" s="386" t="s">
        <v>36</v>
      </c>
      <c r="U2088" s="386">
        <v>11</v>
      </c>
      <c r="V2088" s="386">
        <v>198</v>
      </c>
      <c r="W2088" s="386" t="s">
        <v>834</v>
      </c>
      <c r="X2088" s="383">
        <v>25</v>
      </c>
      <c r="Y2088" s="383">
        <v>109</v>
      </c>
      <c r="Z2088" s="386" t="s">
        <v>36</v>
      </c>
      <c r="AA2088" s="386">
        <v>40</v>
      </c>
      <c r="AB2088" s="386">
        <v>98</v>
      </c>
      <c r="AC2088" s="386" t="s">
        <v>834</v>
      </c>
      <c r="AD2088" s="387"/>
      <c r="AE2088" s="383" t="s">
        <v>36</v>
      </c>
      <c r="AF2088" s="383">
        <v>74</v>
      </c>
      <c r="AG2088" s="383" t="s">
        <v>681</v>
      </c>
      <c r="AH2088" s="383" t="s">
        <v>34</v>
      </c>
      <c r="AI2088" s="383" t="s">
        <v>36</v>
      </c>
      <c r="AJ2088" s="383" t="s">
        <v>3554</v>
      </c>
      <c r="AK2088" s="384" t="str">
        <f t="shared" si="65"/>
        <v>NO</v>
      </c>
      <c r="AL2088" s="384" t="str">
        <f t="shared" si="66"/>
        <v>NO</v>
      </c>
      <c r="AN2088" s="196"/>
    </row>
    <row r="2089" spans="1:40" s="181" customFormat="1" x14ac:dyDescent="0.25">
      <c r="A2089" s="381" t="s">
        <v>3224</v>
      </c>
      <c r="B2089" s="382" t="s">
        <v>774</v>
      </c>
      <c r="C2089" s="382" t="s">
        <v>30</v>
      </c>
      <c r="D2089" s="382" t="s">
        <v>775</v>
      </c>
      <c r="E2089" s="382" t="s">
        <v>837</v>
      </c>
      <c r="F2089" s="383">
        <v>100</v>
      </c>
      <c r="G2089" s="383">
        <v>42</v>
      </c>
      <c r="H2089" s="383" t="s">
        <v>835</v>
      </c>
      <c r="I2089" s="383"/>
      <c r="J2089" s="383">
        <v>16</v>
      </c>
      <c r="K2089" s="383" t="s">
        <v>11</v>
      </c>
      <c r="L2089" s="385"/>
      <c r="M2089" s="383">
        <v>16</v>
      </c>
      <c r="N2089" s="383" t="s">
        <v>11</v>
      </c>
      <c r="O2089" s="385"/>
      <c r="P2089" s="385">
        <v>18</v>
      </c>
      <c r="Q2089" s="386" t="s">
        <v>11</v>
      </c>
      <c r="R2089" s="383"/>
      <c r="S2089" s="383">
        <v>41</v>
      </c>
      <c r="T2089" s="386" t="s">
        <v>11</v>
      </c>
      <c r="U2089" s="386"/>
      <c r="V2089" s="386">
        <v>40</v>
      </c>
      <c r="W2089" s="386" t="s">
        <v>11</v>
      </c>
      <c r="X2089" s="383"/>
      <c r="Y2089" s="383">
        <v>16</v>
      </c>
      <c r="Z2089" s="386" t="s">
        <v>11</v>
      </c>
      <c r="AA2089" s="386"/>
      <c r="AB2089" s="386">
        <v>16</v>
      </c>
      <c r="AC2089" s="386" t="s">
        <v>11</v>
      </c>
      <c r="AD2089" s="387"/>
      <c r="AE2089" s="383" t="s">
        <v>36</v>
      </c>
      <c r="AF2089" s="383">
        <v>79</v>
      </c>
      <c r="AG2089" s="383" t="s">
        <v>681</v>
      </c>
      <c r="AH2089" s="383" t="s">
        <v>34</v>
      </c>
      <c r="AI2089" s="383" t="s">
        <v>36</v>
      </c>
      <c r="AJ2089" s="383" t="s">
        <v>3554</v>
      </c>
      <c r="AK2089" s="384" t="str">
        <f t="shared" si="65"/>
        <v>NA</v>
      </c>
      <c r="AL2089" s="384" t="str">
        <f t="shared" si="66"/>
        <v>NA</v>
      </c>
      <c r="AN2089" s="196"/>
    </row>
    <row r="2090" spans="1:40" s="181" customFormat="1" x14ac:dyDescent="0.25">
      <c r="A2090" s="381" t="s">
        <v>3224</v>
      </c>
      <c r="B2090" s="382" t="s">
        <v>776</v>
      </c>
      <c r="C2090" s="382" t="s">
        <v>30</v>
      </c>
      <c r="D2090" s="382" t="s">
        <v>777</v>
      </c>
      <c r="E2090" s="382" t="s">
        <v>837</v>
      </c>
      <c r="F2090" s="383"/>
      <c r="G2090" s="383">
        <v>3</v>
      </c>
      <c r="H2090" s="383" t="s">
        <v>11</v>
      </c>
      <c r="I2090" s="383"/>
      <c r="J2090" s="383">
        <v>3</v>
      </c>
      <c r="K2090" s="383" t="s">
        <v>11</v>
      </c>
      <c r="L2090" s="385"/>
      <c r="M2090" s="383">
        <v>0</v>
      </c>
      <c r="N2090" s="383" t="s">
        <v>11</v>
      </c>
      <c r="O2090" s="385"/>
      <c r="P2090" s="385">
        <v>4</v>
      </c>
      <c r="Q2090" s="386" t="s">
        <v>11</v>
      </c>
      <c r="R2090" s="383"/>
      <c r="S2090" s="383">
        <v>1</v>
      </c>
      <c r="T2090" s="386" t="s">
        <v>11</v>
      </c>
      <c r="U2090" s="386"/>
      <c r="V2090" s="386">
        <v>1</v>
      </c>
      <c r="W2090" s="386" t="s">
        <v>11</v>
      </c>
      <c r="X2090" s="383"/>
      <c r="Y2090" s="383">
        <v>1</v>
      </c>
      <c r="Z2090" s="386" t="s">
        <v>11</v>
      </c>
      <c r="AA2090" s="386"/>
      <c r="AB2090" s="386">
        <v>1</v>
      </c>
      <c r="AC2090" s="386" t="s">
        <v>11</v>
      </c>
      <c r="AD2090" s="387"/>
      <c r="AE2090" s="383" t="s">
        <v>36</v>
      </c>
      <c r="AF2090" s="383">
        <v>62</v>
      </c>
      <c r="AG2090" s="383" t="s">
        <v>40</v>
      </c>
      <c r="AH2090" s="383" t="s">
        <v>34</v>
      </c>
      <c r="AI2090" s="383" t="s">
        <v>36</v>
      </c>
      <c r="AJ2090" s="383" t="s">
        <v>3554</v>
      </c>
      <c r="AK2090" s="384" t="str">
        <f t="shared" si="65"/>
        <v>NA</v>
      </c>
      <c r="AL2090" s="384" t="str">
        <f t="shared" si="66"/>
        <v>NA</v>
      </c>
      <c r="AN2090" s="196"/>
    </row>
    <row r="2091" spans="1:40" s="181" customFormat="1" x14ac:dyDescent="0.25">
      <c r="A2091" s="381" t="s">
        <v>3224</v>
      </c>
      <c r="B2091" s="382" t="s">
        <v>778</v>
      </c>
      <c r="C2091" s="382" t="s">
        <v>30</v>
      </c>
      <c r="D2091" s="382" t="s">
        <v>779</v>
      </c>
      <c r="E2091" s="382" t="s">
        <v>837</v>
      </c>
      <c r="F2091" s="383">
        <v>98</v>
      </c>
      <c r="G2091" s="383">
        <v>134</v>
      </c>
      <c r="H2091" s="383" t="s">
        <v>835</v>
      </c>
      <c r="I2091" s="383">
        <v>98</v>
      </c>
      <c r="J2091" s="383">
        <v>63</v>
      </c>
      <c r="K2091" s="383" t="s">
        <v>835</v>
      </c>
      <c r="L2091" s="385">
        <v>69</v>
      </c>
      <c r="M2091" s="383">
        <v>61</v>
      </c>
      <c r="N2091" s="383" t="s">
        <v>834</v>
      </c>
      <c r="O2091" s="385">
        <v>44</v>
      </c>
      <c r="P2091" s="385">
        <v>73</v>
      </c>
      <c r="Q2091" s="386" t="s">
        <v>835</v>
      </c>
      <c r="R2091" s="383">
        <v>10</v>
      </c>
      <c r="S2091" s="383">
        <v>109</v>
      </c>
      <c r="T2091" s="386" t="s">
        <v>36</v>
      </c>
      <c r="U2091" s="386">
        <v>24</v>
      </c>
      <c r="V2091" s="386">
        <v>100</v>
      </c>
      <c r="W2091" s="386" t="s">
        <v>834</v>
      </c>
      <c r="X2091" s="383"/>
      <c r="Y2091" s="383">
        <v>48</v>
      </c>
      <c r="Z2091" s="386" t="s">
        <v>11</v>
      </c>
      <c r="AA2091" s="386"/>
      <c r="AB2091" s="386">
        <v>45</v>
      </c>
      <c r="AC2091" s="386" t="s">
        <v>11</v>
      </c>
      <c r="AD2091" s="387"/>
      <c r="AE2091" s="383" t="s">
        <v>36</v>
      </c>
      <c r="AF2091" s="383">
        <v>72</v>
      </c>
      <c r="AG2091" s="383" t="s">
        <v>681</v>
      </c>
      <c r="AH2091" s="383" t="s">
        <v>34</v>
      </c>
      <c r="AI2091" s="383" t="s">
        <v>36</v>
      </c>
      <c r="AJ2091" s="383" t="s">
        <v>3554</v>
      </c>
      <c r="AK2091" s="384" t="str">
        <f t="shared" si="65"/>
        <v>NO</v>
      </c>
      <c r="AL2091" s="384" t="str">
        <f t="shared" si="66"/>
        <v>NA</v>
      </c>
      <c r="AN2091" s="196"/>
    </row>
    <row r="2092" spans="1:40" s="181" customFormat="1" x14ac:dyDescent="0.25">
      <c r="A2092" s="381" t="s">
        <v>3224</v>
      </c>
      <c r="B2092" s="382" t="s">
        <v>780</v>
      </c>
      <c r="C2092" s="382" t="s">
        <v>30</v>
      </c>
      <c r="D2092" s="382" t="s">
        <v>781</v>
      </c>
      <c r="E2092" s="382" t="s">
        <v>837</v>
      </c>
      <c r="F2092" s="383">
        <v>99</v>
      </c>
      <c r="G2092" s="383">
        <v>239</v>
      </c>
      <c r="H2092" s="383" t="s">
        <v>835</v>
      </c>
      <c r="I2092" s="383">
        <v>98</v>
      </c>
      <c r="J2092" s="383">
        <v>120</v>
      </c>
      <c r="K2092" s="383" t="s">
        <v>835</v>
      </c>
      <c r="L2092" s="385">
        <v>59</v>
      </c>
      <c r="M2092" s="383">
        <v>106</v>
      </c>
      <c r="N2092" s="383" t="s">
        <v>834</v>
      </c>
      <c r="O2092" s="385">
        <v>59</v>
      </c>
      <c r="P2092" s="385">
        <v>147</v>
      </c>
      <c r="Q2092" s="386" t="s">
        <v>835</v>
      </c>
      <c r="R2092" s="383">
        <v>11</v>
      </c>
      <c r="S2092" s="383">
        <v>148</v>
      </c>
      <c r="T2092" s="386" t="s">
        <v>36</v>
      </c>
      <c r="U2092" s="386">
        <v>23</v>
      </c>
      <c r="V2092" s="386">
        <v>146</v>
      </c>
      <c r="W2092" s="386" t="s">
        <v>834</v>
      </c>
      <c r="X2092" s="383"/>
      <c r="Y2092" s="383">
        <v>63</v>
      </c>
      <c r="Z2092" s="386" t="s">
        <v>11</v>
      </c>
      <c r="AA2092" s="386"/>
      <c r="AB2092" s="386">
        <v>62</v>
      </c>
      <c r="AC2092" s="386" t="s">
        <v>11</v>
      </c>
      <c r="AD2092" s="387"/>
      <c r="AE2092" s="383" t="s">
        <v>36</v>
      </c>
      <c r="AF2092" s="383">
        <v>74</v>
      </c>
      <c r="AG2092" s="383" t="s">
        <v>681</v>
      </c>
      <c r="AH2092" s="383" t="s">
        <v>34</v>
      </c>
      <c r="AI2092" s="383" t="s">
        <v>36</v>
      </c>
      <c r="AJ2092" s="383" t="s">
        <v>3554</v>
      </c>
      <c r="AK2092" s="384" t="str">
        <f t="shared" si="65"/>
        <v>NO</v>
      </c>
      <c r="AL2092" s="384" t="str">
        <f t="shared" si="66"/>
        <v>NA</v>
      </c>
      <c r="AN2092" s="196"/>
    </row>
    <row r="2093" spans="1:40" s="181" customFormat="1" x14ac:dyDescent="0.25">
      <c r="A2093" s="381" t="s">
        <v>3224</v>
      </c>
      <c r="B2093" s="382" t="s">
        <v>782</v>
      </c>
      <c r="C2093" s="382" t="s">
        <v>30</v>
      </c>
      <c r="D2093" s="382" t="s">
        <v>783</v>
      </c>
      <c r="E2093" s="382" t="s">
        <v>837</v>
      </c>
      <c r="F2093" s="383">
        <v>99</v>
      </c>
      <c r="G2093" s="383">
        <v>105</v>
      </c>
      <c r="H2093" s="383" t="s">
        <v>835</v>
      </c>
      <c r="I2093" s="383">
        <v>99</v>
      </c>
      <c r="J2093" s="383">
        <v>50</v>
      </c>
      <c r="K2093" s="383" t="s">
        <v>835</v>
      </c>
      <c r="L2093" s="385">
        <v>49</v>
      </c>
      <c r="M2093" s="383">
        <v>41</v>
      </c>
      <c r="N2093" s="383" t="s">
        <v>834</v>
      </c>
      <c r="O2093" s="385">
        <v>38</v>
      </c>
      <c r="P2093" s="385">
        <v>90</v>
      </c>
      <c r="Q2093" s="386" t="s">
        <v>835</v>
      </c>
      <c r="R2093" s="383"/>
      <c r="S2093" s="383">
        <v>63</v>
      </c>
      <c r="T2093" s="386" t="s">
        <v>11</v>
      </c>
      <c r="U2093" s="386"/>
      <c r="V2093" s="386">
        <v>57</v>
      </c>
      <c r="W2093" s="386" t="s">
        <v>11</v>
      </c>
      <c r="X2093" s="383"/>
      <c r="Y2093" s="383">
        <v>28</v>
      </c>
      <c r="Z2093" s="386" t="s">
        <v>11</v>
      </c>
      <c r="AA2093" s="386"/>
      <c r="AB2093" s="386">
        <v>25</v>
      </c>
      <c r="AC2093" s="386" t="s">
        <v>11</v>
      </c>
      <c r="AD2093" s="387"/>
      <c r="AE2093" s="383" t="s">
        <v>36</v>
      </c>
      <c r="AF2093" s="383">
        <v>74</v>
      </c>
      <c r="AG2093" s="383" t="s">
        <v>681</v>
      </c>
      <c r="AH2093" s="383" t="s">
        <v>34</v>
      </c>
      <c r="AI2093" s="383" t="s">
        <v>36</v>
      </c>
      <c r="AJ2093" s="383" t="s">
        <v>3554</v>
      </c>
      <c r="AK2093" s="384" t="str">
        <f t="shared" si="65"/>
        <v>NA</v>
      </c>
      <c r="AL2093" s="384" t="str">
        <f t="shared" si="66"/>
        <v>NA</v>
      </c>
      <c r="AN2093" s="196"/>
    </row>
    <row r="2094" spans="1:40" s="181" customFormat="1" x14ac:dyDescent="0.25">
      <c r="A2094" s="381" t="s">
        <v>3224</v>
      </c>
      <c r="B2094" s="382" t="s">
        <v>784</v>
      </c>
      <c r="C2094" s="382" t="s">
        <v>30</v>
      </c>
      <c r="D2094" s="382" t="s">
        <v>785</v>
      </c>
      <c r="E2094" s="382" t="s">
        <v>837</v>
      </c>
      <c r="F2094" s="383">
        <v>100</v>
      </c>
      <c r="G2094" s="383">
        <v>279</v>
      </c>
      <c r="H2094" s="383" t="s">
        <v>835</v>
      </c>
      <c r="I2094" s="383">
        <v>100</v>
      </c>
      <c r="J2094" s="383">
        <v>132</v>
      </c>
      <c r="K2094" s="383" t="s">
        <v>835</v>
      </c>
      <c r="L2094" s="385">
        <v>65</v>
      </c>
      <c r="M2094" s="383">
        <v>115</v>
      </c>
      <c r="N2094" s="383" t="s">
        <v>834</v>
      </c>
      <c r="O2094" s="385">
        <v>71</v>
      </c>
      <c r="P2094" s="385">
        <v>163</v>
      </c>
      <c r="Q2094" s="386" t="s">
        <v>835</v>
      </c>
      <c r="R2094" s="383">
        <v>17</v>
      </c>
      <c r="S2094" s="383">
        <v>190</v>
      </c>
      <c r="T2094" s="386" t="s">
        <v>36</v>
      </c>
      <c r="U2094" s="386">
        <v>28</v>
      </c>
      <c r="V2094" s="386">
        <v>187</v>
      </c>
      <c r="W2094" s="386" t="s">
        <v>834</v>
      </c>
      <c r="X2094" s="383"/>
      <c r="Y2094" s="383">
        <v>83</v>
      </c>
      <c r="Z2094" s="386" t="s">
        <v>11</v>
      </c>
      <c r="AA2094" s="386"/>
      <c r="AB2094" s="386">
        <v>81</v>
      </c>
      <c r="AC2094" s="386" t="s">
        <v>11</v>
      </c>
      <c r="AD2094" s="387"/>
      <c r="AE2094" s="383" t="s">
        <v>36</v>
      </c>
      <c r="AF2094" s="383">
        <v>77</v>
      </c>
      <c r="AG2094" s="383" t="s">
        <v>681</v>
      </c>
      <c r="AH2094" s="383" t="s">
        <v>34</v>
      </c>
      <c r="AI2094" s="383" t="s">
        <v>36</v>
      </c>
      <c r="AJ2094" s="383" t="s">
        <v>3554</v>
      </c>
      <c r="AK2094" s="384" t="str">
        <f t="shared" si="65"/>
        <v>NO</v>
      </c>
      <c r="AL2094" s="384" t="str">
        <f t="shared" si="66"/>
        <v>NA</v>
      </c>
      <c r="AN2094" s="196"/>
    </row>
    <row r="2095" spans="1:40" s="181" customFormat="1" x14ac:dyDescent="0.25">
      <c r="A2095" s="381" t="s">
        <v>3224</v>
      </c>
      <c r="B2095" s="382" t="s">
        <v>786</v>
      </c>
      <c r="C2095" s="382" t="s">
        <v>30</v>
      </c>
      <c r="D2095" s="382" t="s">
        <v>787</v>
      </c>
      <c r="E2095" s="382" t="s">
        <v>837</v>
      </c>
      <c r="F2095" s="383">
        <v>99</v>
      </c>
      <c r="G2095" s="383">
        <v>78</v>
      </c>
      <c r="H2095" s="383" t="s">
        <v>835</v>
      </c>
      <c r="I2095" s="383">
        <v>97</v>
      </c>
      <c r="J2095" s="383">
        <v>38</v>
      </c>
      <c r="K2095" s="383" t="s">
        <v>835</v>
      </c>
      <c r="L2095" s="385">
        <v>58</v>
      </c>
      <c r="M2095" s="383">
        <v>36</v>
      </c>
      <c r="N2095" s="383" t="s">
        <v>834</v>
      </c>
      <c r="O2095" s="385">
        <v>46</v>
      </c>
      <c r="P2095" s="385">
        <v>231</v>
      </c>
      <c r="Q2095" s="386" t="s">
        <v>835</v>
      </c>
      <c r="R2095" s="383"/>
      <c r="S2095" s="383">
        <v>56</v>
      </c>
      <c r="T2095" s="386" t="s">
        <v>11</v>
      </c>
      <c r="U2095" s="386"/>
      <c r="V2095" s="386">
        <v>52</v>
      </c>
      <c r="W2095" s="386" t="s">
        <v>11</v>
      </c>
      <c r="X2095" s="383"/>
      <c r="Y2095" s="383">
        <v>30</v>
      </c>
      <c r="Z2095" s="386" t="s">
        <v>11</v>
      </c>
      <c r="AA2095" s="386"/>
      <c r="AB2095" s="386">
        <v>26</v>
      </c>
      <c r="AC2095" s="386" t="s">
        <v>11</v>
      </c>
      <c r="AD2095" s="387"/>
      <c r="AE2095" s="383" t="s">
        <v>36</v>
      </c>
      <c r="AF2095" s="383">
        <v>79</v>
      </c>
      <c r="AG2095" s="383" t="s">
        <v>681</v>
      </c>
      <c r="AH2095" s="383" t="s">
        <v>36</v>
      </c>
      <c r="AI2095" s="383" t="s">
        <v>36</v>
      </c>
      <c r="AJ2095" s="383" t="s">
        <v>3554</v>
      </c>
      <c r="AK2095" s="384" t="str">
        <f t="shared" si="65"/>
        <v>NA</v>
      </c>
      <c r="AL2095" s="384" t="str">
        <f t="shared" si="66"/>
        <v>NA</v>
      </c>
      <c r="AN2095" s="196"/>
    </row>
    <row r="2096" spans="1:40" s="181" customFormat="1" x14ac:dyDescent="0.25">
      <c r="A2096" s="381" t="s">
        <v>3224</v>
      </c>
      <c r="B2096" s="382" t="s">
        <v>788</v>
      </c>
      <c r="C2096" s="382" t="s">
        <v>30</v>
      </c>
      <c r="D2096" s="382" t="s">
        <v>789</v>
      </c>
      <c r="E2096" s="382" t="s">
        <v>837</v>
      </c>
      <c r="F2096" s="383">
        <v>100</v>
      </c>
      <c r="G2096" s="383">
        <v>163</v>
      </c>
      <c r="H2096" s="383" t="s">
        <v>835</v>
      </c>
      <c r="I2096" s="383">
        <v>100</v>
      </c>
      <c r="J2096" s="383">
        <v>73</v>
      </c>
      <c r="K2096" s="383" t="s">
        <v>835</v>
      </c>
      <c r="L2096" s="385">
        <v>77</v>
      </c>
      <c r="M2096" s="383">
        <v>62</v>
      </c>
      <c r="N2096" s="383" t="s">
        <v>834</v>
      </c>
      <c r="O2096" s="385">
        <v>60</v>
      </c>
      <c r="P2096" s="385">
        <v>132</v>
      </c>
      <c r="Q2096" s="386" t="s">
        <v>834</v>
      </c>
      <c r="R2096" s="383">
        <v>13</v>
      </c>
      <c r="S2096" s="383">
        <v>125</v>
      </c>
      <c r="T2096" s="386" t="s">
        <v>36</v>
      </c>
      <c r="U2096" s="386">
        <v>26</v>
      </c>
      <c r="V2096" s="386">
        <v>115</v>
      </c>
      <c r="W2096" s="386" t="s">
        <v>834</v>
      </c>
      <c r="X2096" s="383"/>
      <c r="Y2096" s="383">
        <v>55</v>
      </c>
      <c r="Z2096" s="386" t="s">
        <v>11</v>
      </c>
      <c r="AA2096" s="386"/>
      <c r="AB2096" s="386">
        <v>48</v>
      </c>
      <c r="AC2096" s="386" t="s">
        <v>11</v>
      </c>
      <c r="AD2096" s="387"/>
      <c r="AE2096" s="383" t="s">
        <v>36</v>
      </c>
      <c r="AF2096" s="383">
        <v>74</v>
      </c>
      <c r="AG2096" s="383" t="s">
        <v>681</v>
      </c>
      <c r="AH2096" s="383" t="s">
        <v>36</v>
      </c>
      <c r="AI2096" s="383" t="s">
        <v>36</v>
      </c>
      <c r="AJ2096" s="383" t="s">
        <v>3554</v>
      </c>
      <c r="AK2096" s="384" t="str">
        <f t="shared" si="65"/>
        <v>NO</v>
      </c>
      <c r="AL2096" s="384" t="str">
        <f t="shared" si="66"/>
        <v>NA</v>
      </c>
      <c r="AN2096" s="196"/>
    </row>
    <row r="2097" spans="1:40" s="181" customFormat="1" x14ac:dyDescent="0.25">
      <c r="A2097" s="381" t="s">
        <v>3224</v>
      </c>
      <c r="B2097" s="382" t="s">
        <v>790</v>
      </c>
      <c r="C2097" s="382" t="s">
        <v>30</v>
      </c>
      <c r="D2097" s="382" t="s">
        <v>791</v>
      </c>
      <c r="E2097" s="382" t="s">
        <v>837</v>
      </c>
      <c r="F2097" s="383">
        <v>100</v>
      </c>
      <c r="G2097" s="383">
        <v>69</v>
      </c>
      <c r="H2097" s="383" t="s">
        <v>835</v>
      </c>
      <c r="I2097" s="383"/>
      <c r="J2097" s="383">
        <v>27</v>
      </c>
      <c r="K2097" s="383" t="s">
        <v>11</v>
      </c>
      <c r="L2097" s="385"/>
      <c r="M2097" s="383">
        <v>24</v>
      </c>
      <c r="N2097" s="383" t="s">
        <v>11</v>
      </c>
      <c r="O2097" s="385">
        <v>45</v>
      </c>
      <c r="P2097" s="385">
        <v>60</v>
      </c>
      <c r="Q2097" s="386" t="s">
        <v>835</v>
      </c>
      <c r="R2097" s="383"/>
      <c r="S2097" s="383">
        <v>53</v>
      </c>
      <c r="T2097" s="386" t="s">
        <v>11</v>
      </c>
      <c r="U2097" s="386"/>
      <c r="V2097" s="386">
        <v>51</v>
      </c>
      <c r="W2097" s="386" t="s">
        <v>11</v>
      </c>
      <c r="X2097" s="383"/>
      <c r="Y2097" s="383">
        <v>23</v>
      </c>
      <c r="Z2097" s="386" t="s">
        <v>11</v>
      </c>
      <c r="AA2097" s="386"/>
      <c r="AB2097" s="386">
        <v>22</v>
      </c>
      <c r="AC2097" s="386" t="s">
        <v>11</v>
      </c>
      <c r="AD2097" s="387"/>
      <c r="AE2097" s="383" t="s">
        <v>36</v>
      </c>
      <c r="AF2097" s="383">
        <v>77</v>
      </c>
      <c r="AG2097" s="383" t="s">
        <v>681</v>
      </c>
      <c r="AH2097" s="383" t="s">
        <v>34</v>
      </c>
      <c r="AI2097" s="383" t="s">
        <v>36</v>
      </c>
      <c r="AJ2097" s="383" t="s">
        <v>3554</v>
      </c>
      <c r="AK2097" s="384" t="str">
        <f t="shared" si="65"/>
        <v>NA</v>
      </c>
      <c r="AL2097" s="384" t="str">
        <f t="shared" si="66"/>
        <v>NA</v>
      </c>
      <c r="AN2097" s="196"/>
    </row>
    <row r="2098" spans="1:40" s="181" customFormat="1" x14ac:dyDescent="0.25">
      <c r="A2098" s="381" t="s">
        <v>3224</v>
      </c>
      <c r="B2098" s="382" t="s">
        <v>795</v>
      </c>
      <c r="C2098" s="382" t="s">
        <v>30</v>
      </c>
      <c r="D2098" s="382" t="s">
        <v>796</v>
      </c>
      <c r="E2098" s="382" t="s">
        <v>837</v>
      </c>
      <c r="F2098" s="383"/>
      <c r="G2098" s="383">
        <v>0</v>
      </c>
      <c r="H2098" s="383" t="s">
        <v>11</v>
      </c>
      <c r="I2098" s="383"/>
      <c r="J2098" s="383">
        <v>0</v>
      </c>
      <c r="K2098" s="383" t="s">
        <v>11</v>
      </c>
      <c r="L2098" s="385"/>
      <c r="M2098" s="383">
        <v>0</v>
      </c>
      <c r="N2098" s="383" t="s">
        <v>11</v>
      </c>
      <c r="O2098" s="385"/>
      <c r="P2098" s="385">
        <v>0</v>
      </c>
      <c r="Q2098" s="386" t="s">
        <v>11</v>
      </c>
      <c r="R2098" s="383"/>
      <c r="S2098" s="383">
        <v>0</v>
      </c>
      <c r="T2098" s="386" t="s">
        <v>11</v>
      </c>
      <c r="U2098" s="386"/>
      <c r="V2098" s="386">
        <v>0</v>
      </c>
      <c r="W2098" s="386" t="s">
        <v>11</v>
      </c>
      <c r="X2098" s="383"/>
      <c r="Y2098" s="383">
        <v>0</v>
      </c>
      <c r="Z2098" s="386" t="s">
        <v>11</v>
      </c>
      <c r="AA2098" s="386"/>
      <c r="AB2098" s="386">
        <v>0</v>
      </c>
      <c r="AC2098" s="386" t="s">
        <v>11</v>
      </c>
      <c r="AD2098" s="387"/>
      <c r="AE2098" s="383" t="s">
        <v>36</v>
      </c>
      <c r="AF2098" s="383">
        <v>92</v>
      </c>
      <c r="AG2098" s="383" t="s">
        <v>794</v>
      </c>
      <c r="AH2098" s="383" t="s">
        <v>36</v>
      </c>
      <c r="AI2098" s="383" t="s">
        <v>36</v>
      </c>
      <c r="AJ2098" s="383" t="s">
        <v>3554</v>
      </c>
      <c r="AK2098" s="384" t="str">
        <f t="shared" si="65"/>
        <v>NA</v>
      </c>
      <c r="AL2098" s="384" t="str">
        <f t="shared" si="66"/>
        <v>NA</v>
      </c>
      <c r="AN2098" s="196"/>
    </row>
    <row r="2099" spans="1:40" s="181" customFormat="1" x14ac:dyDescent="0.25">
      <c r="A2099" s="381" t="s">
        <v>3224</v>
      </c>
      <c r="B2099" s="382" t="s">
        <v>800</v>
      </c>
      <c r="C2099" s="382" t="s">
        <v>30</v>
      </c>
      <c r="D2099" s="382" t="s">
        <v>801</v>
      </c>
      <c r="E2099" s="382" t="s">
        <v>837</v>
      </c>
      <c r="F2099" s="383"/>
      <c r="G2099" s="383">
        <v>20</v>
      </c>
      <c r="H2099" s="383" t="s">
        <v>11</v>
      </c>
      <c r="I2099" s="383"/>
      <c r="J2099" s="383">
        <v>11</v>
      </c>
      <c r="K2099" s="383" t="s">
        <v>11</v>
      </c>
      <c r="L2099" s="385"/>
      <c r="M2099" s="383">
        <v>4</v>
      </c>
      <c r="N2099" s="383" t="s">
        <v>11</v>
      </c>
      <c r="O2099" s="385"/>
      <c r="P2099" s="385">
        <v>20</v>
      </c>
      <c r="Q2099" s="386" t="s">
        <v>11</v>
      </c>
      <c r="R2099" s="383"/>
      <c r="S2099" s="383">
        <v>5</v>
      </c>
      <c r="T2099" s="386" t="s">
        <v>11</v>
      </c>
      <c r="U2099" s="386"/>
      <c r="V2099" s="386">
        <v>5</v>
      </c>
      <c r="W2099" s="386" t="s">
        <v>11</v>
      </c>
      <c r="X2099" s="383"/>
      <c r="Y2099" s="383">
        <v>3</v>
      </c>
      <c r="Z2099" s="386" t="s">
        <v>11</v>
      </c>
      <c r="AA2099" s="386"/>
      <c r="AB2099" s="386">
        <v>3</v>
      </c>
      <c r="AC2099" s="386" t="s">
        <v>11</v>
      </c>
      <c r="AD2099" s="387"/>
      <c r="AE2099" s="383" t="s">
        <v>36</v>
      </c>
      <c r="AF2099" s="383">
        <v>77</v>
      </c>
      <c r="AG2099" s="383" t="s">
        <v>40</v>
      </c>
      <c r="AH2099" s="383" t="s">
        <v>34</v>
      </c>
      <c r="AI2099" s="383" t="s">
        <v>36</v>
      </c>
      <c r="AJ2099" s="383" t="s">
        <v>3554</v>
      </c>
      <c r="AK2099" s="384" t="str">
        <f t="shared" si="65"/>
        <v>NA</v>
      </c>
      <c r="AL2099" s="384" t="str">
        <f t="shared" si="66"/>
        <v>NA</v>
      </c>
      <c r="AN2099" s="196"/>
    </row>
    <row r="2100" spans="1:40" s="181" customFormat="1" x14ac:dyDescent="0.25">
      <c r="A2100" s="381" t="s">
        <v>3224</v>
      </c>
      <c r="B2100" s="382" t="s">
        <v>803</v>
      </c>
      <c r="C2100" s="382" t="s">
        <v>30</v>
      </c>
      <c r="D2100" s="382" t="s">
        <v>804</v>
      </c>
      <c r="E2100" s="382" t="s">
        <v>837</v>
      </c>
      <c r="F2100" s="383"/>
      <c r="G2100" s="383">
        <v>0</v>
      </c>
      <c r="H2100" s="383" t="s">
        <v>11</v>
      </c>
      <c r="I2100" s="383"/>
      <c r="J2100" s="383">
        <v>0</v>
      </c>
      <c r="K2100" s="383" t="s">
        <v>11</v>
      </c>
      <c r="L2100" s="385"/>
      <c r="M2100" s="383">
        <v>1</v>
      </c>
      <c r="N2100" s="383" t="s">
        <v>11</v>
      </c>
      <c r="O2100" s="385"/>
      <c r="P2100" s="385">
        <v>0</v>
      </c>
      <c r="Q2100" s="386" t="s">
        <v>11</v>
      </c>
      <c r="R2100" s="383"/>
      <c r="S2100" s="383">
        <v>0</v>
      </c>
      <c r="T2100" s="386" t="s">
        <v>11</v>
      </c>
      <c r="U2100" s="386"/>
      <c r="V2100" s="386">
        <v>0</v>
      </c>
      <c r="W2100" s="386" t="s">
        <v>11</v>
      </c>
      <c r="X2100" s="383"/>
      <c r="Y2100" s="383">
        <v>0</v>
      </c>
      <c r="Z2100" s="386" t="s">
        <v>11</v>
      </c>
      <c r="AA2100" s="386"/>
      <c r="AB2100" s="386">
        <v>0</v>
      </c>
      <c r="AC2100" s="386" t="s">
        <v>11</v>
      </c>
      <c r="AD2100" s="387"/>
      <c r="AE2100" s="383" t="s">
        <v>36</v>
      </c>
      <c r="AF2100" s="383">
        <v>72</v>
      </c>
      <c r="AG2100" s="383" t="s">
        <v>40</v>
      </c>
      <c r="AH2100" s="383" t="s">
        <v>36</v>
      </c>
      <c r="AI2100" s="383" t="s">
        <v>36</v>
      </c>
      <c r="AJ2100" s="383" t="s">
        <v>3554</v>
      </c>
      <c r="AK2100" s="384" t="str">
        <f t="shared" si="65"/>
        <v>NA</v>
      </c>
      <c r="AL2100" s="384" t="str">
        <f t="shared" si="66"/>
        <v>NA</v>
      </c>
      <c r="AN2100" s="196"/>
    </row>
    <row r="2101" spans="1:40" s="181" customFormat="1" x14ac:dyDescent="0.25">
      <c r="A2101" s="381" t="s">
        <v>3224</v>
      </c>
      <c r="B2101" s="382" t="s">
        <v>807</v>
      </c>
      <c r="C2101" s="382" t="s">
        <v>30</v>
      </c>
      <c r="D2101" s="382" t="s">
        <v>808</v>
      </c>
      <c r="E2101" s="382" t="s">
        <v>837</v>
      </c>
      <c r="F2101" s="383"/>
      <c r="G2101" s="383">
        <v>0</v>
      </c>
      <c r="H2101" s="383" t="s">
        <v>11</v>
      </c>
      <c r="I2101" s="383"/>
      <c r="J2101" s="383">
        <v>0</v>
      </c>
      <c r="K2101" s="383" t="s">
        <v>11</v>
      </c>
      <c r="L2101" s="385"/>
      <c r="M2101" s="383">
        <v>0</v>
      </c>
      <c r="N2101" s="383" t="s">
        <v>11</v>
      </c>
      <c r="O2101" s="385"/>
      <c r="P2101" s="385">
        <v>3</v>
      </c>
      <c r="Q2101" s="386" t="s">
        <v>11</v>
      </c>
      <c r="R2101" s="383"/>
      <c r="S2101" s="383">
        <v>0</v>
      </c>
      <c r="T2101" s="386" t="s">
        <v>11</v>
      </c>
      <c r="U2101" s="386"/>
      <c r="V2101" s="386">
        <v>0</v>
      </c>
      <c r="W2101" s="386" t="s">
        <v>11</v>
      </c>
      <c r="X2101" s="383"/>
      <c r="Y2101" s="383">
        <v>0</v>
      </c>
      <c r="Z2101" s="386" t="s">
        <v>11</v>
      </c>
      <c r="AA2101" s="386"/>
      <c r="AB2101" s="386">
        <v>0</v>
      </c>
      <c r="AC2101" s="386" t="s">
        <v>11</v>
      </c>
      <c r="AD2101" s="387"/>
      <c r="AE2101" s="383" t="s">
        <v>36</v>
      </c>
      <c r="AF2101" s="383">
        <v>92</v>
      </c>
      <c r="AG2101" s="383" t="s">
        <v>40</v>
      </c>
      <c r="AH2101" s="383" t="s">
        <v>36</v>
      </c>
      <c r="AI2101" s="383" t="s">
        <v>36</v>
      </c>
      <c r="AJ2101" s="383" t="s">
        <v>3554</v>
      </c>
      <c r="AK2101" s="384" t="str">
        <f t="shared" si="65"/>
        <v>NA</v>
      </c>
      <c r="AL2101" s="384" t="str">
        <f t="shared" si="66"/>
        <v>NA</v>
      </c>
      <c r="AN2101" s="196"/>
    </row>
    <row r="2102" spans="1:40" s="181" customFormat="1" x14ac:dyDescent="0.25">
      <c r="A2102" s="381" t="s">
        <v>3224</v>
      </c>
      <c r="B2102" s="382" t="s">
        <v>809</v>
      </c>
      <c r="C2102" s="382" t="s">
        <v>30</v>
      </c>
      <c r="D2102" s="382" t="s">
        <v>810</v>
      </c>
      <c r="E2102" s="382" t="s">
        <v>837</v>
      </c>
      <c r="F2102" s="383"/>
      <c r="G2102" s="383">
        <v>2</v>
      </c>
      <c r="H2102" s="383" t="s">
        <v>11</v>
      </c>
      <c r="I2102" s="383"/>
      <c r="J2102" s="383">
        <v>2</v>
      </c>
      <c r="K2102" s="383" t="s">
        <v>11</v>
      </c>
      <c r="L2102" s="385"/>
      <c r="M2102" s="383">
        <v>2</v>
      </c>
      <c r="N2102" s="383" t="s">
        <v>11</v>
      </c>
      <c r="O2102" s="385"/>
      <c r="P2102" s="385">
        <v>1</v>
      </c>
      <c r="Q2102" s="386" t="s">
        <v>11</v>
      </c>
      <c r="R2102" s="383"/>
      <c r="S2102" s="383">
        <v>2</v>
      </c>
      <c r="T2102" s="386" t="s">
        <v>11</v>
      </c>
      <c r="U2102" s="386"/>
      <c r="V2102" s="386">
        <v>2</v>
      </c>
      <c r="W2102" s="386" t="s">
        <v>11</v>
      </c>
      <c r="X2102" s="383"/>
      <c r="Y2102" s="383">
        <v>2</v>
      </c>
      <c r="Z2102" s="386" t="s">
        <v>11</v>
      </c>
      <c r="AA2102" s="386"/>
      <c r="AB2102" s="386">
        <v>2</v>
      </c>
      <c r="AC2102" s="386" t="s">
        <v>11</v>
      </c>
      <c r="AD2102" s="387"/>
      <c r="AE2102" s="383" t="s">
        <v>36</v>
      </c>
      <c r="AF2102" s="383">
        <v>92</v>
      </c>
      <c r="AG2102" s="383" t="s">
        <v>681</v>
      </c>
      <c r="AH2102" s="383" t="s">
        <v>36</v>
      </c>
      <c r="AI2102" s="383" t="s">
        <v>36</v>
      </c>
      <c r="AJ2102" s="383" t="s">
        <v>3554</v>
      </c>
      <c r="AK2102" s="384" t="str">
        <f t="shared" si="65"/>
        <v>NA</v>
      </c>
      <c r="AL2102" s="384" t="str">
        <f t="shared" si="66"/>
        <v>NA</v>
      </c>
      <c r="AN2102" s="196"/>
    </row>
    <row r="2103" spans="1:40" s="181" customFormat="1" x14ac:dyDescent="0.25">
      <c r="A2103" s="381" t="s">
        <v>3224</v>
      </c>
      <c r="B2103" s="382" t="s">
        <v>811</v>
      </c>
      <c r="C2103" s="382" t="s">
        <v>30</v>
      </c>
      <c r="D2103" s="382" t="s">
        <v>812</v>
      </c>
      <c r="E2103" s="382" t="s">
        <v>837</v>
      </c>
      <c r="F2103" s="383"/>
      <c r="G2103" s="383">
        <v>0</v>
      </c>
      <c r="H2103" s="383" t="s">
        <v>11</v>
      </c>
      <c r="I2103" s="383"/>
      <c r="J2103" s="383">
        <v>0</v>
      </c>
      <c r="K2103" s="383" t="s">
        <v>11</v>
      </c>
      <c r="L2103" s="385"/>
      <c r="M2103" s="383">
        <v>0</v>
      </c>
      <c r="N2103" s="383" t="s">
        <v>11</v>
      </c>
      <c r="O2103" s="385"/>
      <c r="P2103" s="385">
        <v>0</v>
      </c>
      <c r="Q2103" s="386" t="s">
        <v>11</v>
      </c>
      <c r="R2103" s="383"/>
      <c r="S2103" s="383">
        <v>0</v>
      </c>
      <c r="T2103" s="386" t="s">
        <v>11</v>
      </c>
      <c r="U2103" s="386"/>
      <c r="V2103" s="386">
        <v>0</v>
      </c>
      <c r="W2103" s="386" t="s">
        <v>11</v>
      </c>
      <c r="X2103" s="383"/>
      <c r="Y2103" s="383">
        <v>0</v>
      </c>
      <c r="Z2103" s="386" t="s">
        <v>11</v>
      </c>
      <c r="AA2103" s="386"/>
      <c r="AB2103" s="386">
        <v>0</v>
      </c>
      <c r="AC2103" s="386" t="s">
        <v>11</v>
      </c>
      <c r="AD2103" s="387"/>
      <c r="AE2103" s="383" t="s">
        <v>36</v>
      </c>
      <c r="AF2103" s="383">
        <v>92</v>
      </c>
      <c r="AG2103" s="383" t="s">
        <v>681</v>
      </c>
      <c r="AH2103" s="383" t="s">
        <v>34</v>
      </c>
      <c r="AI2103" s="383" t="s">
        <v>36</v>
      </c>
      <c r="AJ2103" s="383" t="s">
        <v>3554</v>
      </c>
      <c r="AK2103" s="384" t="str">
        <f t="shared" si="65"/>
        <v>NA</v>
      </c>
      <c r="AL2103" s="384" t="str">
        <f t="shared" si="66"/>
        <v>NA</v>
      </c>
      <c r="AN2103" s="196"/>
    </row>
    <row r="2104" spans="1:40" s="181" customFormat="1" x14ac:dyDescent="0.25">
      <c r="A2104" s="381" t="s">
        <v>3224</v>
      </c>
      <c r="B2104" s="382" t="s">
        <v>813</v>
      </c>
      <c r="C2104" s="382" t="s">
        <v>30</v>
      </c>
      <c r="D2104" s="382" t="s">
        <v>814</v>
      </c>
      <c r="E2104" s="382" t="s">
        <v>837</v>
      </c>
      <c r="F2104" s="383"/>
      <c r="G2104" s="383">
        <v>1</v>
      </c>
      <c r="H2104" s="383" t="s">
        <v>11</v>
      </c>
      <c r="I2104" s="383"/>
      <c r="J2104" s="383">
        <v>1</v>
      </c>
      <c r="K2104" s="383" t="s">
        <v>11</v>
      </c>
      <c r="L2104" s="385"/>
      <c r="M2104" s="383">
        <v>0</v>
      </c>
      <c r="N2104" s="383" t="s">
        <v>11</v>
      </c>
      <c r="O2104" s="385"/>
      <c r="P2104" s="385">
        <v>1</v>
      </c>
      <c r="Q2104" s="386" t="s">
        <v>11</v>
      </c>
      <c r="R2104" s="383"/>
      <c r="S2104" s="383">
        <v>1</v>
      </c>
      <c r="T2104" s="386" t="s">
        <v>11</v>
      </c>
      <c r="U2104" s="386"/>
      <c r="V2104" s="386">
        <v>1</v>
      </c>
      <c r="W2104" s="386" t="s">
        <v>11</v>
      </c>
      <c r="X2104" s="383"/>
      <c r="Y2104" s="383">
        <v>1</v>
      </c>
      <c r="Z2104" s="386" t="s">
        <v>11</v>
      </c>
      <c r="AA2104" s="386"/>
      <c r="AB2104" s="386">
        <v>1</v>
      </c>
      <c r="AC2104" s="386" t="s">
        <v>11</v>
      </c>
      <c r="AD2104" s="387"/>
      <c r="AE2104" s="383" t="s">
        <v>36</v>
      </c>
      <c r="AF2104" s="383">
        <v>95</v>
      </c>
      <c r="AG2104" s="383" t="s">
        <v>40</v>
      </c>
      <c r="AH2104" s="383" t="s">
        <v>34</v>
      </c>
      <c r="AI2104" s="383" t="s">
        <v>36</v>
      </c>
      <c r="AJ2104" s="383" t="s">
        <v>3554</v>
      </c>
      <c r="AK2104" s="384" t="str">
        <f t="shared" si="65"/>
        <v>NA</v>
      </c>
      <c r="AL2104" s="384" t="str">
        <f t="shared" si="66"/>
        <v>NA</v>
      </c>
      <c r="AN2104" s="196"/>
    </row>
    <row r="2105" spans="1:40" s="181" customFormat="1" x14ac:dyDescent="0.25">
      <c r="A2105" s="381" t="s">
        <v>3224</v>
      </c>
      <c r="B2105" s="382" t="s">
        <v>815</v>
      </c>
      <c r="C2105" s="382" t="s">
        <v>30</v>
      </c>
      <c r="D2105" s="382" t="s">
        <v>816</v>
      </c>
      <c r="E2105" s="382" t="s">
        <v>837</v>
      </c>
      <c r="F2105" s="383"/>
      <c r="G2105" s="383">
        <v>0</v>
      </c>
      <c r="H2105" s="383" t="s">
        <v>11</v>
      </c>
      <c r="I2105" s="383"/>
      <c r="J2105" s="383">
        <v>0</v>
      </c>
      <c r="K2105" s="383" t="s">
        <v>11</v>
      </c>
      <c r="L2105" s="385"/>
      <c r="M2105" s="383">
        <v>0</v>
      </c>
      <c r="N2105" s="383" t="s">
        <v>11</v>
      </c>
      <c r="O2105" s="385"/>
      <c r="P2105" s="385"/>
      <c r="Q2105" s="386" t="s">
        <v>11</v>
      </c>
      <c r="R2105" s="383"/>
      <c r="S2105" s="383">
        <v>0</v>
      </c>
      <c r="T2105" s="386" t="s">
        <v>11</v>
      </c>
      <c r="U2105" s="386"/>
      <c r="V2105" s="386">
        <v>0</v>
      </c>
      <c r="W2105" s="386" t="s">
        <v>11</v>
      </c>
      <c r="X2105" s="383"/>
      <c r="Y2105" s="383">
        <v>0</v>
      </c>
      <c r="Z2105" s="386" t="s">
        <v>11</v>
      </c>
      <c r="AA2105" s="386"/>
      <c r="AB2105" s="386">
        <v>0</v>
      </c>
      <c r="AC2105" s="386" t="s">
        <v>11</v>
      </c>
      <c r="AD2105" s="387"/>
      <c r="AE2105" s="383" t="s">
        <v>36</v>
      </c>
      <c r="AF2105" s="383">
        <v>77</v>
      </c>
      <c r="AG2105" s="383" t="s">
        <v>40</v>
      </c>
      <c r="AH2105" s="383" t="s">
        <v>34</v>
      </c>
      <c r="AI2105" s="383" t="s">
        <v>36</v>
      </c>
      <c r="AJ2105" s="383" t="s">
        <v>3554</v>
      </c>
      <c r="AK2105" s="384" t="str">
        <f t="shared" si="65"/>
        <v>NA</v>
      </c>
      <c r="AL2105" s="384" t="str">
        <f t="shared" si="66"/>
        <v>NA</v>
      </c>
      <c r="AN2105" s="196"/>
    </row>
    <row r="2106" spans="1:40" s="181" customFormat="1" x14ac:dyDescent="0.25">
      <c r="A2106" s="381" t="s">
        <v>3224</v>
      </c>
      <c r="B2106" s="382" t="s">
        <v>817</v>
      </c>
      <c r="C2106" s="382" t="s">
        <v>30</v>
      </c>
      <c r="D2106" s="382" t="s">
        <v>818</v>
      </c>
      <c r="E2106" s="382" t="s">
        <v>837</v>
      </c>
      <c r="F2106" s="383"/>
      <c r="G2106" s="383">
        <v>4</v>
      </c>
      <c r="H2106" s="383" t="s">
        <v>11</v>
      </c>
      <c r="I2106" s="383"/>
      <c r="J2106" s="383">
        <v>3</v>
      </c>
      <c r="K2106" s="383" t="s">
        <v>11</v>
      </c>
      <c r="L2106" s="385"/>
      <c r="M2106" s="383">
        <v>2</v>
      </c>
      <c r="N2106" s="383" t="s">
        <v>11</v>
      </c>
      <c r="O2106" s="385"/>
      <c r="P2106" s="385">
        <v>3</v>
      </c>
      <c r="Q2106" s="386" t="s">
        <v>11</v>
      </c>
      <c r="R2106" s="383"/>
      <c r="S2106" s="383">
        <v>2</v>
      </c>
      <c r="T2106" s="386" t="s">
        <v>11</v>
      </c>
      <c r="U2106" s="386"/>
      <c r="V2106" s="386">
        <v>2</v>
      </c>
      <c r="W2106" s="386" t="s">
        <v>11</v>
      </c>
      <c r="X2106" s="383"/>
      <c r="Y2106" s="383">
        <v>2</v>
      </c>
      <c r="Z2106" s="386" t="s">
        <v>11</v>
      </c>
      <c r="AA2106" s="386"/>
      <c r="AB2106" s="386">
        <v>2</v>
      </c>
      <c r="AC2106" s="386" t="s">
        <v>11</v>
      </c>
      <c r="AD2106" s="387"/>
      <c r="AE2106" s="383" t="s">
        <v>36</v>
      </c>
      <c r="AF2106" s="383">
        <v>74</v>
      </c>
      <c r="AG2106" s="383" t="s">
        <v>40</v>
      </c>
      <c r="AH2106" s="383" t="s">
        <v>34</v>
      </c>
      <c r="AI2106" s="383" t="s">
        <v>36</v>
      </c>
      <c r="AJ2106" s="383" t="s">
        <v>3554</v>
      </c>
      <c r="AK2106" s="384" t="str">
        <f t="shared" si="65"/>
        <v>NA</v>
      </c>
      <c r="AL2106" s="384" t="str">
        <f t="shared" si="66"/>
        <v>NA</v>
      </c>
      <c r="AN2106" s="196"/>
    </row>
    <row r="2107" spans="1:40" s="181" customFormat="1" x14ac:dyDescent="0.25">
      <c r="A2107" s="381" t="s">
        <v>3224</v>
      </c>
      <c r="B2107" s="382" t="s">
        <v>819</v>
      </c>
      <c r="C2107" s="382" t="s">
        <v>30</v>
      </c>
      <c r="D2107" s="382" t="s">
        <v>820</v>
      </c>
      <c r="E2107" s="382" t="s">
        <v>837</v>
      </c>
      <c r="F2107" s="383"/>
      <c r="G2107" s="383">
        <v>2</v>
      </c>
      <c r="H2107" s="383" t="s">
        <v>11</v>
      </c>
      <c r="I2107" s="383"/>
      <c r="J2107" s="383">
        <v>2</v>
      </c>
      <c r="K2107" s="383" t="s">
        <v>11</v>
      </c>
      <c r="L2107" s="385"/>
      <c r="M2107" s="383">
        <v>2</v>
      </c>
      <c r="N2107" s="383" t="s">
        <v>11</v>
      </c>
      <c r="O2107" s="385"/>
      <c r="P2107" s="385">
        <v>2</v>
      </c>
      <c r="Q2107" s="386" t="s">
        <v>11</v>
      </c>
      <c r="R2107" s="383"/>
      <c r="S2107" s="383">
        <v>1</v>
      </c>
      <c r="T2107" s="386" t="s">
        <v>11</v>
      </c>
      <c r="U2107" s="386"/>
      <c r="V2107" s="386">
        <v>1</v>
      </c>
      <c r="W2107" s="386" t="s">
        <v>11</v>
      </c>
      <c r="X2107" s="383"/>
      <c r="Y2107" s="383">
        <v>2</v>
      </c>
      <c r="Z2107" s="386" t="s">
        <v>11</v>
      </c>
      <c r="AA2107" s="386"/>
      <c r="AB2107" s="386">
        <v>1</v>
      </c>
      <c r="AC2107" s="386" t="s">
        <v>11</v>
      </c>
      <c r="AD2107" s="387"/>
      <c r="AE2107" s="383" t="s">
        <v>36</v>
      </c>
      <c r="AF2107" s="383">
        <v>92</v>
      </c>
      <c r="AG2107" s="383" t="s">
        <v>40</v>
      </c>
      <c r="AH2107" s="383" t="s">
        <v>34</v>
      </c>
      <c r="AI2107" s="383" t="s">
        <v>36</v>
      </c>
      <c r="AJ2107" s="383" t="s">
        <v>3554</v>
      </c>
      <c r="AK2107" s="384" t="str">
        <f t="shared" si="65"/>
        <v>NA</v>
      </c>
      <c r="AL2107" s="384" t="str">
        <f t="shared" si="66"/>
        <v>NA</v>
      </c>
      <c r="AN2107" s="196"/>
    </row>
    <row r="2108" spans="1:40" s="181" customFormat="1" x14ac:dyDescent="0.25">
      <c r="A2108" s="381" t="s">
        <v>3224</v>
      </c>
      <c r="B2108" s="382" t="s">
        <v>821</v>
      </c>
      <c r="C2108" s="382" t="s">
        <v>30</v>
      </c>
      <c r="D2108" s="382" t="s">
        <v>822</v>
      </c>
      <c r="E2108" s="382" t="s">
        <v>837</v>
      </c>
      <c r="F2108" s="383"/>
      <c r="G2108" s="383">
        <v>5</v>
      </c>
      <c r="H2108" s="383" t="s">
        <v>11</v>
      </c>
      <c r="I2108" s="383"/>
      <c r="J2108" s="383">
        <v>4</v>
      </c>
      <c r="K2108" s="383" t="s">
        <v>11</v>
      </c>
      <c r="L2108" s="385"/>
      <c r="M2108" s="383">
        <v>2</v>
      </c>
      <c r="N2108" s="383" t="s">
        <v>11</v>
      </c>
      <c r="O2108" s="385"/>
      <c r="P2108" s="385">
        <v>0</v>
      </c>
      <c r="Q2108" s="386" t="s">
        <v>11</v>
      </c>
      <c r="R2108" s="383"/>
      <c r="S2108" s="383">
        <v>3</v>
      </c>
      <c r="T2108" s="386" t="s">
        <v>11</v>
      </c>
      <c r="U2108" s="386"/>
      <c r="V2108" s="386">
        <v>3</v>
      </c>
      <c r="W2108" s="386" t="s">
        <v>11</v>
      </c>
      <c r="X2108" s="383"/>
      <c r="Y2108" s="383">
        <v>3</v>
      </c>
      <c r="Z2108" s="386" t="s">
        <v>11</v>
      </c>
      <c r="AA2108" s="386"/>
      <c r="AB2108" s="386">
        <v>2</v>
      </c>
      <c r="AC2108" s="386" t="s">
        <v>11</v>
      </c>
      <c r="AD2108" s="387"/>
      <c r="AE2108" s="383" t="s">
        <v>36</v>
      </c>
      <c r="AF2108" s="383">
        <v>56</v>
      </c>
      <c r="AG2108" s="383" t="s">
        <v>40</v>
      </c>
      <c r="AH2108" s="383" t="s">
        <v>34</v>
      </c>
      <c r="AI2108" s="383" t="s">
        <v>36</v>
      </c>
      <c r="AJ2108" s="383" t="s">
        <v>3554</v>
      </c>
      <c r="AK2108" s="384" t="str">
        <f t="shared" si="65"/>
        <v>NA</v>
      </c>
      <c r="AL2108" s="384" t="str">
        <f t="shared" si="66"/>
        <v>NA</v>
      </c>
      <c r="AN2108" s="196"/>
    </row>
    <row r="2109" spans="1:40" s="181" customFormat="1" x14ac:dyDescent="0.25">
      <c r="A2109" s="381" t="s">
        <v>3224</v>
      </c>
      <c r="B2109" s="382" t="s">
        <v>823</v>
      </c>
      <c r="C2109" s="382" t="s">
        <v>30</v>
      </c>
      <c r="D2109" s="382" t="s">
        <v>824</v>
      </c>
      <c r="E2109" s="382" t="s">
        <v>837</v>
      </c>
      <c r="F2109" s="383"/>
      <c r="G2109" s="383">
        <v>1</v>
      </c>
      <c r="H2109" s="383" t="s">
        <v>11</v>
      </c>
      <c r="I2109" s="383"/>
      <c r="J2109" s="383">
        <v>0</v>
      </c>
      <c r="K2109" s="383" t="s">
        <v>11</v>
      </c>
      <c r="L2109" s="385"/>
      <c r="M2109" s="383">
        <v>0</v>
      </c>
      <c r="N2109" s="383" t="s">
        <v>11</v>
      </c>
      <c r="O2109" s="385"/>
      <c r="P2109" s="385">
        <v>0</v>
      </c>
      <c r="Q2109" s="386" t="s">
        <v>11</v>
      </c>
      <c r="R2109" s="383"/>
      <c r="S2109" s="383">
        <v>1</v>
      </c>
      <c r="T2109" s="386" t="s">
        <v>11</v>
      </c>
      <c r="U2109" s="386"/>
      <c r="V2109" s="386">
        <v>1</v>
      </c>
      <c r="W2109" s="386" t="s">
        <v>11</v>
      </c>
      <c r="X2109" s="383"/>
      <c r="Y2109" s="383">
        <v>0</v>
      </c>
      <c r="Z2109" s="386" t="s">
        <v>11</v>
      </c>
      <c r="AA2109" s="386"/>
      <c r="AB2109" s="386">
        <v>0</v>
      </c>
      <c r="AC2109" s="386" t="s">
        <v>11</v>
      </c>
      <c r="AD2109" s="387"/>
      <c r="AE2109" s="383" t="s">
        <v>36</v>
      </c>
      <c r="AF2109" s="383">
        <v>97</v>
      </c>
      <c r="AG2109" s="383" t="s">
        <v>681</v>
      </c>
      <c r="AH2109" s="383" t="s">
        <v>34</v>
      </c>
      <c r="AI2109" s="383" t="s">
        <v>36</v>
      </c>
      <c r="AJ2109" s="383" t="s">
        <v>3554</v>
      </c>
      <c r="AK2109" s="384" t="str">
        <f t="shared" si="65"/>
        <v>NA</v>
      </c>
      <c r="AL2109" s="384" t="str">
        <f t="shared" si="66"/>
        <v>NA</v>
      </c>
      <c r="AN2109" s="196"/>
    </row>
    <row r="2110" spans="1:40" s="181" customFormat="1" x14ac:dyDescent="0.25">
      <c r="A2110" s="381" t="s">
        <v>3224</v>
      </c>
      <c r="B2110" s="382" t="s">
        <v>827</v>
      </c>
      <c r="C2110" s="382" t="s">
        <v>30</v>
      </c>
      <c r="D2110" s="382" t="s">
        <v>828</v>
      </c>
      <c r="E2110" s="382" t="s">
        <v>837</v>
      </c>
      <c r="F2110" s="383"/>
      <c r="G2110" s="383">
        <v>5</v>
      </c>
      <c r="H2110" s="383" t="s">
        <v>11</v>
      </c>
      <c r="I2110" s="383"/>
      <c r="J2110" s="383">
        <v>5</v>
      </c>
      <c r="K2110" s="383" t="s">
        <v>11</v>
      </c>
      <c r="L2110" s="385"/>
      <c r="M2110" s="383">
        <v>4</v>
      </c>
      <c r="N2110" s="383" t="s">
        <v>11</v>
      </c>
      <c r="O2110" s="374"/>
      <c r="P2110" s="385">
        <v>0</v>
      </c>
      <c r="Q2110" s="386" t="s">
        <v>11</v>
      </c>
      <c r="R2110" s="383"/>
      <c r="S2110" s="383">
        <v>4</v>
      </c>
      <c r="T2110" s="386" t="s">
        <v>11</v>
      </c>
      <c r="U2110" s="386"/>
      <c r="V2110" s="386">
        <v>3</v>
      </c>
      <c r="W2110" s="386" t="s">
        <v>11</v>
      </c>
      <c r="X2110" s="383"/>
      <c r="Y2110" s="383">
        <v>4</v>
      </c>
      <c r="Z2110" s="386" t="s">
        <v>11</v>
      </c>
      <c r="AA2110" s="386"/>
      <c r="AB2110" s="386">
        <v>3</v>
      </c>
      <c r="AC2110" s="386" t="s">
        <v>11</v>
      </c>
      <c r="AD2110" s="387"/>
      <c r="AE2110" s="383" t="s">
        <v>36</v>
      </c>
      <c r="AF2110" s="383">
        <v>64</v>
      </c>
      <c r="AG2110" s="383" t="s">
        <v>40</v>
      </c>
      <c r="AH2110" s="383" t="s">
        <v>34</v>
      </c>
      <c r="AI2110" s="383" t="s">
        <v>36</v>
      </c>
      <c r="AJ2110" s="383" t="s">
        <v>3554</v>
      </c>
      <c r="AK2110" s="384" t="str">
        <f t="shared" si="65"/>
        <v>NA</v>
      </c>
      <c r="AL2110" s="384" t="str">
        <f t="shared" si="66"/>
        <v>NA</v>
      </c>
      <c r="AN2110" s="196"/>
    </row>
    <row r="2111" spans="1:40" s="181" customFormat="1" x14ac:dyDescent="0.25">
      <c r="A2111" s="381" t="s">
        <v>3224</v>
      </c>
      <c r="B2111" s="382" t="s">
        <v>831</v>
      </c>
      <c r="C2111" s="382" t="s">
        <v>30</v>
      </c>
      <c r="D2111" s="382" t="s">
        <v>832</v>
      </c>
      <c r="E2111" s="382" t="s">
        <v>837</v>
      </c>
      <c r="F2111" s="383">
        <v>95</v>
      </c>
      <c r="G2111" s="383">
        <v>32</v>
      </c>
      <c r="H2111" s="383" t="s">
        <v>835</v>
      </c>
      <c r="I2111" s="383">
        <v>96</v>
      </c>
      <c r="J2111" s="383">
        <v>32</v>
      </c>
      <c r="K2111" s="383" t="s">
        <v>835</v>
      </c>
      <c r="L2111" s="385"/>
      <c r="M2111" s="383">
        <v>12</v>
      </c>
      <c r="N2111" s="383" t="s">
        <v>11</v>
      </c>
      <c r="O2111" s="374"/>
      <c r="P2111" s="385">
        <v>7</v>
      </c>
      <c r="Q2111" s="386" t="s">
        <v>11</v>
      </c>
      <c r="R2111" s="383"/>
      <c r="S2111" s="383">
        <v>22</v>
      </c>
      <c r="T2111" s="386" t="s">
        <v>11</v>
      </c>
      <c r="U2111" s="386"/>
      <c r="V2111" s="386">
        <v>19</v>
      </c>
      <c r="W2111" s="386" t="s">
        <v>11</v>
      </c>
      <c r="X2111" s="383"/>
      <c r="Y2111" s="383">
        <v>21</v>
      </c>
      <c r="Z2111" s="386" t="s">
        <v>11</v>
      </c>
      <c r="AA2111" s="386"/>
      <c r="AB2111" s="386">
        <v>18</v>
      </c>
      <c r="AC2111" s="386" t="s">
        <v>11</v>
      </c>
      <c r="AD2111" s="387"/>
      <c r="AE2111" s="383" t="s">
        <v>36</v>
      </c>
      <c r="AF2111" s="383">
        <v>62</v>
      </c>
      <c r="AG2111" s="383" t="s">
        <v>40</v>
      </c>
      <c r="AH2111" s="383" t="s">
        <v>36</v>
      </c>
      <c r="AI2111" s="383" t="s">
        <v>36</v>
      </c>
      <c r="AJ2111" s="383" t="s">
        <v>3554</v>
      </c>
      <c r="AK2111" s="384" t="str">
        <f t="shared" si="65"/>
        <v>NA</v>
      </c>
      <c r="AL2111" s="384" t="str">
        <f t="shared" si="66"/>
        <v>NA</v>
      </c>
      <c r="AN2111" s="196"/>
    </row>
    <row r="2112" spans="1:40" s="181" customFormat="1" x14ac:dyDescent="0.25">
      <c r="A2112" s="381" t="s">
        <v>3224</v>
      </c>
      <c r="B2112" s="381" t="s">
        <v>833</v>
      </c>
      <c r="C2112" s="382" t="s">
        <v>30</v>
      </c>
      <c r="D2112" s="381" t="s">
        <v>892</v>
      </c>
      <c r="E2112" s="382" t="s">
        <v>837</v>
      </c>
      <c r="F2112" s="383">
        <v>100</v>
      </c>
      <c r="G2112" s="383">
        <v>39706</v>
      </c>
      <c r="H2112" s="383" t="s">
        <v>835</v>
      </c>
      <c r="I2112" s="383">
        <v>100</v>
      </c>
      <c r="J2112" s="383">
        <v>36307</v>
      </c>
      <c r="K2112" s="383" t="s">
        <v>835</v>
      </c>
      <c r="L2112" s="383">
        <v>85</v>
      </c>
      <c r="M2112" s="383">
        <v>12731</v>
      </c>
      <c r="N2112" s="383" t="s">
        <v>835</v>
      </c>
      <c r="O2112" s="383">
        <v>53</v>
      </c>
      <c r="P2112" s="383">
        <v>4256</v>
      </c>
      <c r="Q2112" s="383" t="s">
        <v>835</v>
      </c>
      <c r="R2112" s="383">
        <v>47</v>
      </c>
      <c r="S2112" s="383">
        <v>33533</v>
      </c>
      <c r="T2112" s="383" t="s">
        <v>36</v>
      </c>
      <c r="U2112" s="383">
        <v>57</v>
      </c>
      <c r="V2112" s="383">
        <v>32792</v>
      </c>
      <c r="W2112" s="383" t="s">
        <v>834</v>
      </c>
      <c r="X2112" s="383">
        <v>60</v>
      </c>
      <c r="Y2112" s="383">
        <v>31003</v>
      </c>
      <c r="Z2112" s="383" t="s">
        <v>36</v>
      </c>
      <c r="AA2112" s="383">
        <v>64</v>
      </c>
      <c r="AB2112" s="383">
        <v>30373</v>
      </c>
      <c r="AC2112" s="383" t="s">
        <v>834</v>
      </c>
      <c r="AD2112" s="383"/>
      <c r="AE2112" s="383" t="s">
        <v>36</v>
      </c>
      <c r="AF2112" s="383">
        <v>62</v>
      </c>
      <c r="AG2112" s="383"/>
      <c r="AH2112" s="383"/>
      <c r="AI2112" s="383"/>
      <c r="AJ2112" s="383">
        <v>5</v>
      </c>
      <c r="AK2112" s="384" t="str">
        <f t="shared" si="65"/>
        <v>NO</v>
      </c>
      <c r="AL2112" s="384" t="str">
        <f t="shared" si="66"/>
        <v>NO</v>
      </c>
      <c r="AN2112" s="196"/>
    </row>
    <row r="2113" spans="1:40" s="181" customFormat="1" x14ac:dyDescent="0.25">
      <c r="A2113" s="392" t="s">
        <v>3224</v>
      </c>
      <c r="B2113" s="393" t="s">
        <v>29</v>
      </c>
      <c r="C2113" s="393" t="s">
        <v>30</v>
      </c>
      <c r="D2113" s="393" t="s">
        <v>31</v>
      </c>
      <c r="E2113" s="393" t="s">
        <v>838</v>
      </c>
      <c r="F2113" s="394">
        <v>100</v>
      </c>
      <c r="G2113" s="394">
        <v>204</v>
      </c>
      <c r="H2113" s="394" t="s">
        <v>835</v>
      </c>
      <c r="I2113" s="394">
        <v>100</v>
      </c>
      <c r="J2113" s="394">
        <v>204</v>
      </c>
      <c r="K2113" s="394" t="s">
        <v>835</v>
      </c>
      <c r="L2113" s="394"/>
      <c r="M2113" s="394">
        <v>55</v>
      </c>
      <c r="N2113" s="394" t="s">
        <v>835</v>
      </c>
      <c r="O2113" s="394"/>
      <c r="P2113" s="394"/>
      <c r="Q2113" s="394" t="s">
        <v>11</v>
      </c>
      <c r="R2113" s="394">
        <v>91</v>
      </c>
      <c r="S2113" s="394">
        <v>203</v>
      </c>
      <c r="T2113" s="394" t="s">
        <v>34</v>
      </c>
      <c r="U2113" s="394">
        <v>87</v>
      </c>
      <c r="V2113" s="394">
        <v>203</v>
      </c>
      <c r="W2113" s="394" t="s">
        <v>11</v>
      </c>
      <c r="X2113" s="394">
        <v>87</v>
      </c>
      <c r="Y2113" s="394">
        <v>203</v>
      </c>
      <c r="Z2113" s="394" t="s">
        <v>34</v>
      </c>
      <c r="AA2113" s="394">
        <v>77</v>
      </c>
      <c r="AB2113" s="394">
        <v>203</v>
      </c>
      <c r="AC2113" s="394" t="s">
        <v>11</v>
      </c>
      <c r="AD2113" s="394" t="s">
        <v>33</v>
      </c>
      <c r="AE2113" s="394" t="s">
        <v>36</v>
      </c>
      <c r="AF2113" s="394">
        <v>97</v>
      </c>
      <c r="AG2113" s="394" t="s">
        <v>35</v>
      </c>
      <c r="AH2113" s="394" t="s">
        <v>34</v>
      </c>
      <c r="AI2113" s="394" t="s">
        <v>36</v>
      </c>
      <c r="AJ2113" s="394" t="s">
        <v>3554</v>
      </c>
      <c r="AK2113" s="384" t="str">
        <f t="shared" si="65"/>
        <v>Yes-AB</v>
      </c>
      <c r="AL2113" s="384" t="str">
        <f t="shared" si="66"/>
        <v>Yes-AB</v>
      </c>
      <c r="AN2113" s="196"/>
    </row>
    <row r="2114" spans="1:40" s="181" customFormat="1" x14ac:dyDescent="0.25">
      <c r="A2114" s="381" t="s">
        <v>3224</v>
      </c>
      <c r="B2114" s="382" t="s">
        <v>38</v>
      </c>
      <c r="C2114" s="382" t="s">
        <v>30</v>
      </c>
      <c r="D2114" s="382" t="s">
        <v>39</v>
      </c>
      <c r="E2114" s="382" t="s">
        <v>838</v>
      </c>
      <c r="F2114" s="383">
        <v>100</v>
      </c>
      <c r="G2114" s="383">
        <v>121</v>
      </c>
      <c r="H2114" s="383" t="s">
        <v>835</v>
      </c>
      <c r="I2114" s="383">
        <v>100</v>
      </c>
      <c r="J2114" s="383">
        <v>121</v>
      </c>
      <c r="K2114" s="383" t="s">
        <v>835</v>
      </c>
      <c r="L2114" s="383"/>
      <c r="M2114" s="383">
        <v>36</v>
      </c>
      <c r="N2114" s="383" t="s">
        <v>835</v>
      </c>
      <c r="O2114" s="385"/>
      <c r="P2114" s="385"/>
      <c r="Q2114" s="383" t="s">
        <v>11</v>
      </c>
      <c r="R2114" s="383">
        <v>80</v>
      </c>
      <c r="S2114" s="383">
        <v>121</v>
      </c>
      <c r="T2114" s="383" t="s">
        <v>34</v>
      </c>
      <c r="U2114" s="383">
        <v>81</v>
      </c>
      <c r="V2114" s="383">
        <v>117</v>
      </c>
      <c r="W2114" s="383" t="s">
        <v>11</v>
      </c>
      <c r="X2114" s="383">
        <v>79</v>
      </c>
      <c r="Y2114" s="383">
        <v>121</v>
      </c>
      <c r="Z2114" s="383" t="s">
        <v>36</v>
      </c>
      <c r="AA2114" s="383">
        <v>76</v>
      </c>
      <c r="AB2114" s="383">
        <v>118</v>
      </c>
      <c r="AC2114" s="383" t="s">
        <v>834</v>
      </c>
      <c r="AD2114" s="383" t="s">
        <v>33</v>
      </c>
      <c r="AE2114" s="383" t="s">
        <v>36</v>
      </c>
      <c r="AF2114" s="383">
        <v>87</v>
      </c>
      <c r="AG2114" s="383" t="s">
        <v>40</v>
      </c>
      <c r="AH2114" s="383" t="s">
        <v>36</v>
      </c>
      <c r="AI2114" s="383" t="s">
        <v>34</v>
      </c>
      <c r="AJ2114" s="383" t="s">
        <v>3554</v>
      </c>
      <c r="AK2114" s="384" t="str">
        <f t="shared" si="65"/>
        <v>Yes-AB</v>
      </c>
      <c r="AL2114" s="384" t="str">
        <f t="shared" si="66"/>
        <v>NO</v>
      </c>
      <c r="AN2114" s="196"/>
    </row>
    <row r="2115" spans="1:40" s="181" customFormat="1" x14ac:dyDescent="0.25">
      <c r="A2115" s="381" t="s">
        <v>3224</v>
      </c>
      <c r="B2115" s="382" t="s">
        <v>41</v>
      </c>
      <c r="C2115" s="382" t="s">
        <v>30</v>
      </c>
      <c r="D2115" s="382" t="s">
        <v>42</v>
      </c>
      <c r="E2115" s="382" t="s">
        <v>838</v>
      </c>
      <c r="F2115" s="383">
        <v>100</v>
      </c>
      <c r="G2115" s="383">
        <v>857</v>
      </c>
      <c r="H2115" s="383" t="s">
        <v>835</v>
      </c>
      <c r="I2115" s="383">
        <v>100</v>
      </c>
      <c r="J2115" s="383">
        <v>858</v>
      </c>
      <c r="K2115" s="383" t="s">
        <v>835</v>
      </c>
      <c r="L2115" s="383"/>
      <c r="M2115" s="383">
        <v>261</v>
      </c>
      <c r="N2115" s="383" t="s">
        <v>835</v>
      </c>
      <c r="O2115" s="383"/>
      <c r="P2115" s="383"/>
      <c r="Q2115" s="383" t="s">
        <v>11</v>
      </c>
      <c r="R2115" s="383">
        <v>79</v>
      </c>
      <c r="S2115" s="383">
        <v>784</v>
      </c>
      <c r="T2115" s="383" t="s">
        <v>34</v>
      </c>
      <c r="U2115" s="383">
        <v>81</v>
      </c>
      <c r="V2115" s="383">
        <v>753</v>
      </c>
      <c r="W2115" s="383" t="s">
        <v>11</v>
      </c>
      <c r="X2115" s="383">
        <v>76</v>
      </c>
      <c r="Y2115" s="383">
        <v>781</v>
      </c>
      <c r="Z2115" s="383" t="s">
        <v>36</v>
      </c>
      <c r="AA2115" s="383">
        <v>76</v>
      </c>
      <c r="AB2115" s="383">
        <v>750</v>
      </c>
      <c r="AC2115" s="383" t="s">
        <v>834</v>
      </c>
      <c r="AD2115" s="383" t="s">
        <v>33</v>
      </c>
      <c r="AE2115" s="383" t="s">
        <v>36</v>
      </c>
      <c r="AF2115" s="383">
        <v>82</v>
      </c>
      <c r="AG2115" s="383" t="s">
        <v>40</v>
      </c>
      <c r="AH2115" s="383" t="s">
        <v>36</v>
      </c>
      <c r="AI2115" s="383" t="s">
        <v>36</v>
      </c>
      <c r="AJ2115" s="383" t="s">
        <v>3554</v>
      </c>
      <c r="AK2115" s="384" t="str">
        <f t="shared" ref="AK2115:AK2178" si="67">IF(OR(T2115="NA",T2115="NO"),T2115,(IF(T2115="","NA",IF(OR(R2115&gt;78,AND(T2115="Yes",R2115="")),"Yes-AB",IF(W2115="NA","Yes-SH","Yes-GM")))))</f>
        <v>Yes-AB</v>
      </c>
      <c r="AL2115" s="384" t="str">
        <f t="shared" ref="AL2115:AL2178" si="68">IF(OR(Z2115="NA",Z2115="NO"),Z2115,(IF(Z2115="","NA",IF(OR(X2115&gt;79,AND(Z2115="Yes",X2115="")),"Yes-AB",IF(AC2115="NA","Yes-SH","Yes-GM")))))</f>
        <v>NO</v>
      </c>
      <c r="AN2115" s="196"/>
    </row>
    <row r="2116" spans="1:40" s="181" customFormat="1" x14ac:dyDescent="0.25">
      <c r="A2116" s="381" t="s">
        <v>3224</v>
      </c>
      <c r="B2116" s="382" t="s">
        <v>43</v>
      </c>
      <c r="C2116" s="382" t="s">
        <v>30</v>
      </c>
      <c r="D2116" s="382" t="s">
        <v>2233</v>
      </c>
      <c r="E2116" s="382" t="s">
        <v>838</v>
      </c>
      <c r="F2116" s="383">
        <v>100</v>
      </c>
      <c r="G2116" s="383">
        <v>277</v>
      </c>
      <c r="H2116" s="383" t="s">
        <v>835</v>
      </c>
      <c r="I2116" s="383">
        <v>100</v>
      </c>
      <c r="J2116" s="383">
        <v>277</v>
      </c>
      <c r="K2116" s="383" t="s">
        <v>835</v>
      </c>
      <c r="L2116" s="383"/>
      <c r="M2116" s="383">
        <v>59</v>
      </c>
      <c r="N2116" s="383" t="s">
        <v>835</v>
      </c>
      <c r="O2116" s="385"/>
      <c r="P2116" s="385"/>
      <c r="Q2116" s="383" t="s">
        <v>11</v>
      </c>
      <c r="R2116" s="383">
        <v>71</v>
      </c>
      <c r="S2116" s="383">
        <v>268</v>
      </c>
      <c r="T2116" s="383" t="s">
        <v>34</v>
      </c>
      <c r="U2116" s="383">
        <v>72</v>
      </c>
      <c r="V2116" s="383">
        <v>264</v>
      </c>
      <c r="W2116" s="383" t="s">
        <v>11</v>
      </c>
      <c r="X2116" s="383">
        <v>70</v>
      </c>
      <c r="Y2116" s="383">
        <v>268</v>
      </c>
      <c r="Z2116" s="383" t="s">
        <v>36</v>
      </c>
      <c r="AA2116" s="383">
        <v>69</v>
      </c>
      <c r="AB2116" s="383">
        <v>264</v>
      </c>
      <c r="AC2116" s="383" t="s">
        <v>834</v>
      </c>
      <c r="AD2116" s="383" t="s">
        <v>33</v>
      </c>
      <c r="AE2116" s="383" t="s">
        <v>36</v>
      </c>
      <c r="AF2116" s="383">
        <v>90</v>
      </c>
      <c r="AG2116" s="383" t="s">
        <v>40</v>
      </c>
      <c r="AH2116" s="383" t="s">
        <v>36</v>
      </c>
      <c r="AI2116" s="383" t="s">
        <v>34</v>
      </c>
      <c r="AJ2116" s="383" t="s">
        <v>3554</v>
      </c>
      <c r="AK2116" s="384" t="str">
        <f t="shared" si="67"/>
        <v>Yes-SH</v>
      </c>
      <c r="AL2116" s="384" t="str">
        <f t="shared" si="68"/>
        <v>NO</v>
      </c>
      <c r="AN2116" s="196"/>
    </row>
    <row r="2117" spans="1:40" s="181" customFormat="1" x14ac:dyDescent="0.25">
      <c r="A2117" s="381" t="s">
        <v>3224</v>
      </c>
      <c r="B2117" s="382" t="s">
        <v>44</v>
      </c>
      <c r="C2117" s="382" t="s">
        <v>30</v>
      </c>
      <c r="D2117" s="382" t="s">
        <v>45</v>
      </c>
      <c r="E2117" s="382" t="s">
        <v>838</v>
      </c>
      <c r="F2117" s="383">
        <v>100</v>
      </c>
      <c r="G2117" s="383">
        <v>487</v>
      </c>
      <c r="H2117" s="383" t="s">
        <v>835</v>
      </c>
      <c r="I2117" s="383">
        <v>100</v>
      </c>
      <c r="J2117" s="383">
        <v>487</v>
      </c>
      <c r="K2117" s="383" t="s">
        <v>835</v>
      </c>
      <c r="L2117" s="383"/>
      <c r="M2117" s="383">
        <v>148</v>
      </c>
      <c r="N2117" s="383" t="s">
        <v>835</v>
      </c>
      <c r="O2117" s="385"/>
      <c r="P2117" s="385"/>
      <c r="Q2117" s="386" t="s">
        <v>11</v>
      </c>
      <c r="R2117" s="383">
        <v>42</v>
      </c>
      <c r="S2117" s="383">
        <v>433</v>
      </c>
      <c r="T2117" s="383" t="s">
        <v>36</v>
      </c>
      <c r="U2117" s="383">
        <v>46</v>
      </c>
      <c r="V2117" s="383">
        <v>425</v>
      </c>
      <c r="W2117" s="383" t="s">
        <v>834</v>
      </c>
      <c r="X2117" s="383">
        <v>53</v>
      </c>
      <c r="Y2117" s="383">
        <v>432</v>
      </c>
      <c r="Z2117" s="383" t="s">
        <v>36</v>
      </c>
      <c r="AA2117" s="383">
        <v>50</v>
      </c>
      <c r="AB2117" s="383">
        <v>425</v>
      </c>
      <c r="AC2117" s="383" t="s">
        <v>834</v>
      </c>
      <c r="AD2117" s="383" t="s">
        <v>46</v>
      </c>
      <c r="AE2117" s="383" t="s">
        <v>36</v>
      </c>
      <c r="AF2117" s="383">
        <v>69</v>
      </c>
      <c r="AG2117" s="383" t="s">
        <v>40</v>
      </c>
      <c r="AH2117" s="383" t="s">
        <v>34</v>
      </c>
      <c r="AI2117" s="383" t="s">
        <v>36</v>
      </c>
      <c r="AJ2117" s="383" t="s">
        <v>3554</v>
      </c>
      <c r="AK2117" s="384" t="str">
        <f t="shared" si="67"/>
        <v>NO</v>
      </c>
      <c r="AL2117" s="384" t="str">
        <f t="shared" si="68"/>
        <v>NO</v>
      </c>
      <c r="AN2117" s="196"/>
    </row>
    <row r="2118" spans="1:40" s="181" customFormat="1" x14ac:dyDescent="0.25">
      <c r="A2118" s="381" t="s">
        <v>3224</v>
      </c>
      <c r="B2118" s="382" t="s">
        <v>47</v>
      </c>
      <c r="C2118" s="382" t="s">
        <v>30</v>
      </c>
      <c r="D2118" s="382" t="s">
        <v>48</v>
      </c>
      <c r="E2118" s="382" t="s">
        <v>838</v>
      </c>
      <c r="F2118" s="383">
        <v>100</v>
      </c>
      <c r="G2118" s="383">
        <v>45</v>
      </c>
      <c r="H2118" s="383" t="s">
        <v>835</v>
      </c>
      <c r="I2118" s="383">
        <v>100</v>
      </c>
      <c r="J2118" s="383">
        <v>45</v>
      </c>
      <c r="K2118" s="383" t="s">
        <v>835</v>
      </c>
      <c r="L2118" s="385"/>
      <c r="M2118" s="383">
        <v>17</v>
      </c>
      <c r="N2118" s="383" t="s">
        <v>11</v>
      </c>
      <c r="O2118" s="385"/>
      <c r="P2118" s="383"/>
      <c r="Q2118" s="383" t="s">
        <v>11</v>
      </c>
      <c r="R2118" s="385">
        <v>40</v>
      </c>
      <c r="S2118" s="383">
        <v>35</v>
      </c>
      <c r="T2118" s="386" t="s">
        <v>36</v>
      </c>
      <c r="U2118" s="386">
        <v>40</v>
      </c>
      <c r="V2118" s="386">
        <v>35</v>
      </c>
      <c r="W2118" s="386" t="s">
        <v>834</v>
      </c>
      <c r="X2118" s="385">
        <v>49</v>
      </c>
      <c r="Y2118" s="383">
        <v>35</v>
      </c>
      <c r="Z2118" s="386" t="s">
        <v>34</v>
      </c>
      <c r="AA2118" s="386">
        <v>40</v>
      </c>
      <c r="AB2118" s="386">
        <v>35</v>
      </c>
      <c r="AC2118" s="386" t="s">
        <v>11</v>
      </c>
      <c r="AD2118" s="383" t="s">
        <v>214</v>
      </c>
      <c r="AE2118" s="383" t="s">
        <v>36</v>
      </c>
      <c r="AF2118" s="383">
        <v>72</v>
      </c>
      <c r="AG2118" s="383" t="s">
        <v>35</v>
      </c>
      <c r="AH2118" s="383" t="s">
        <v>34</v>
      </c>
      <c r="AI2118" s="383" t="s">
        <v>36</v>
      </c>
      <c r="AJ2118" s="383" t="s">
        <v>3554</v>
      </c>
      <c r="AK2118" s="384" t="str">
        <f t="shared" si="67"/>
        <v>NO</v>
      </c>
      <c r="AL2118" s="384" t="str">
        <f t="shared" si="68"/>
        <v>Yes-SH</v>
      </c>
      <c r="AN2118" s="196"/>
    </row>
    <row r="2119" spans="1:40" s="181" customFormat="1" x14ac:dyDescent="0.25">
      <c r="A2119" s="381" t="s">
        <v>3224</v>
      </c>
      <c r="B2119" s="382" t="s">
        <v>49</v>
      </c>
      <c r="C2119" s="382" t="s">
        <v>30</v>
      </c>
      <c r="D2119" s="382" t="s">
        <v>50</v>
      </c>
      <c r="E2119" s="382" t="s">
        <v>838</v>
      </c>
      <c r="F2119" s="383">
        <v>100</v>
      </c>
      <c r="G2119" s="383">
        <v>1280</v>
      </c>
      <c r="H2119" s="383" t="s">
        <v>835</v>
      </c>
      <c r="I2119" s="383">
        <v>100</v>
      </c>
      <c r="J2119" s="383">
        <v>1279</v>
      </c>
      <c r="K2119" s="383" t="s">
        <v>835</v>
      </c>
      <c r="L2119" s="383"/>
      <c r="M2119" s="383">
        <v>427</v>
      </c>
      <c r="N2119" s="383" t="s">
        <v>835</v>
      </c>
      <c r="O2119" s="385"/>
      <c r="P2119" s="385"/>
      <c r="Q2119" s="383" t="s">
        <v>11</v>
      </c>
      <c r="R2119" s="383">
        <v>77</v>
      </c>
      <c r="S2119" s="383">
        <v>1242</v>
      </c>
      <c r="T2119" s="383" t="s">
        <v>36</v>
      </c>
      <c r="U2119" s="383">
        <v>77</v>
      </c>
      <c r="V2119" s="383">
        <v>1220</v>
      </c>
      <c r="W2119" s="383" t="s">
        <v>834</v>
      </c>
      <c r="X2119" s="383">
        <v>77</v>
      </c>
      <c r="Y2119" s="383">
        <v>1239</v>
      </c>
      <c r="Z2119" s="383" t="s">
        <v>36</v>
      </c>
      <c r="AA2119" s="383">
        <v>76</v>
      </c>
      <c r="AB2119" s="383">
        <v>1216</v>
      </c>
      <c r="AC2119" s="383" t="s">
        <v>834</v>
      </c>
      <c r="AD2119" s="383" t="s">
        <v>33</v>
      </c>
      <c r="AE2119" s="383" t="s">
        <v>36</v>
      </c>
      <c r="AF2119" s="383">
        <v>79</v>
      </c>
      <c r="AG2119" s="383" t="s">
        <v>40</v>
      </c>
      <c r="AH2119" s="383" t="s">
        <v>36</v>
      </c>
      <c r="AI2119" s="383" t="s">
        <v>36</v>
      </c>
      <c r="AJ2119" s="383" t="s">
        <v>3554</v>
      </c>
      <c r="AK2119" s="384" t="str">
        <f t="shared" si="67"/>
        <v>NO</v>
      </c>
      <c r="AL2119" s="384" t="str">
        <f t="shared" si="68"/>
        <v>NO</v>
      </c>
      <c r="AN2119" s="196"/>
    </row>
    <row r="2120" spans="1:40" s="181" customFormat="1" x14ac:dyDescent="0.25">
      <c r="A2120" s="381" t="s">
        <v>3224</v>
      </c>
      <c r="B2120" s="382" t="s">
        <v>51</v>
      </c>
      <c r="C2120" s="382" t="s">
        <v>30</v>
      </c>
      <c r="D2120" s="382" t="s">
        <v>52</v>
      </c>
      <c r="E2120" s="382" t="s">
        <v>838</v>
      </c>
      <c r="F2120" s="383">
        <v>100</v>
      </c>
      <c r="G2120" s="383">
        <v>607</v>
      </c>
      <c r="H2120" s="383" t="s">
        <v>835</v>
      </c>
      <c r="I2120" s="383">
        <v>100</v>
      </c>
      <c r="J2120" s="383">
        <v>608</v>
      </c>
      <c r="K2120" s="383" t="s">
        <v>835</v>
      </c>
      <c r="L2120" s="383"/>
      <c r="M2120" s="383">
        <v>204</v>
      </c>
      <c r="N2120" s="383" t="s">
        <v>835</v>
      </c>
      <c r="O2120" s="385"/>
      <c r="P2120" s="385"/>
      <c r="Q2120" s="383" t="s">
        <v>11</v>
      </c>
      <c r="R2120" s="383">
        <v>80</v>
      </c>
      <c r="S2120" s="383">
        <v>561</v>
      </c>
      <c r="T2120" s="383" t="s">
        <v>34</v>
      </c>
      <c r="U2120" s="383">
        <v>80</v>
      </c>
      <c r="V2120" s="383">
        <v>544</v>
      </c>
      <c r="W2120" s="383" t="s">
        <v>11</v>
      </c>
      <c r="X2120" s="383">
        <v>86</v>
      </c>
      <c r="Y2120" s="383">
        <v>562</v>
      </c>
      <c r="Z2120" s="383" t="s">
        <v>34</v>
      </c>
      <c r="AA2120" s="383">
        <v>84</v>
      </c>
      <c r="AB2120" s="383">
        <v>544</v>
      </c>
      <c r="AC2120" s="383" t="s">
        <v>11</v>
      </c>
      <c r="AD2120" s="383" t="s">
        <v>33</v>
      </c>
      <c r="AE2120" s="383" t="s">
        <v>34</v>
      </c>
      <c r="AF2120" s="383">
        <v>100</v>
      </c>
      <c r="AG2120" s="383" t="s">
        <v>40</v>
      </c>
      <c r="AH2120" s="383" t="s">
        <v>36</v>
      </c>
      <c r="AI2120" s="383" t="s">
        <v>36</v>
      </c>
      <c r="AJ2120" s="383" t="s">
        <v>3554</v>
      </c>
      <c r="AK2120" s="384" t="str">
        <f t="shared" si="67"/>
        <v>Yes-AB</v>
      </c>
      <c r="AL2120" s="384" t="str">
        <f t="shared" si="68"/>
        <v>Yes-AB</v>
      </c>
      <c r="AN2120" s="196"/>
    </row>
    <row r="2121" spans="1:40" s="181" customFormat="1" x14ac:dyDescent="0.25">
      <c r="A2121" s="381" t="s">
        <v>3224</v>
      </c>
      <c r="B2121" s="382" t="s">
        <v>53</v>
      </c>
      <c r="C2121" s="382" t="s">
        <v>30</v>
      </c>
      <c r="D2121" s="382" t="s">
        <v>54</v>
      </c>
      <c r="E2121" s="382" t="s">
        <v>838</v>
      </c>
      <c r="F2121" s="383">
        <v>100</v>
      </c>
      <c r="G2121" s="383">
        <v>325</v>
      </c>
      <c r="H2121" s="383" t="s">
        <v>835</v>
      </c>
      <c r="I2121" s="383">
        <v>100</v>
      </c>
      <c r="J2121" s="383">
        <v>325</v>
      </c>
      <c r="K2121" s="383" t="s">
        <v>835</v>
      </c>
      <c r="L2121" s="385"/>
      <c r="M2121" s="383">
        <v>113</v>
      </c>
      <c r="N2121" s="383" t="s">
        <v>835</v>
      </c>
      <c r="O2121" s="385"/>
      <c r="P2121" s="383"/>
      <c r="Q2121" s="383" t="s">
        <v>11</v>
      </c>
      <c r="R2121" s="385">
        <v>82</v>
      </c>
      <c r="S2121" s="383">
        <v>325</v>
      </c>
      <c r="T2121" s="383" t="s">
        <v>34</v>
      </c>
      <c r="U2121" s="383">
        <v>85</v>
      </c>
      <c r="V2121" s="383">
        <v>324</v>
      </c>
      <c r="W2121" s="383" t="s">
        <v>11</v>
      </c>
      <c r="X2121" s="383">
        <v>86</v>
      </c>
      <c r="Y2121" s="383">
        <v>325</v>
      </c>
      <c r="Z2121" s="383" t="s">
        <v>34</v>
      </c>
      <c r="AA2121" s="383">
        <v>84</v>
      </c>
      <c r="AB2121" s="383">
        <v>324</v>
      </c>
      <c r="AC2121" s="383" t="s">
        <v>11</v>
      </c>
      <c r="AD2121" s="383" t="s">
        <v>33</v>
      </c>
      <c r="AE2121" s="383" t="s">
        <v>34</v>
      </c>
      <c r="AF2121" s="383">
        <v>100</v>
      </c>
      <c r="AG2121" s="383" t="s">
        <v>35</v>
      </c>
      <c r="AH2121" s="383" t="s">
        <v>34</v>
      </c>
      <c r="AI2121" s="383" t="s">
        <v>34</v>
      </c>
      <c r="AJ2121" s="383" t="s">
        <v>3554</v>
      </c>
      <c r="AK2121" s="384" t="str">
        <f t="shared" si="67"/>
        <v>Yes-AB</v>
      </c>
      <c r="AL2121" s="384" t="str">
        <f t="shared" si="68"/>
        <v>Yes-AB</v>
      </c>
      <c r="AN2121" s="196"/>
    </row>
    <row r="2122" spans="1:40" s="181" customFormat="1" x14ac:dyDescent="0.25">
      <c r="A2122" s="381" t="s">
        <v>3224</v>
      </c>
      <c r="B2122" s="382" t="s">
        <v>55</v>
      </c>
      <c r="C2122" s="382" t="s">
        <v>30</v>
      </c>
      <c r="D2122" s="382" t="s">
        <v>56</v>
      </c>
      <c r="E2122" s="382" t="s">
        <v>838</v>
      </c>
      <c r="F2122" s="383">
        <v>100</v>
      </c>
      <c r="G2122" s="383">
        <v>67</v>
      </c>
      <c r="H2122" s="383" t="s">
        <v>835</v>
      </c>
      <c r="I2122" s="383">
        <v>100</v>
      </c>
      <c r="J2122" s="383">
        <v>67</v>
      </c>
      <c r="K2122" s="383" t="s">
        <v>835</v>
      </c>
      <c r="L2122" s="383"/>
      <c r="M2122" s="383">
        <v>20</v>
      </c>
      <c r="N2122" s="383" t="s">
        <v>11</v>
      </c>
      <c r="O2122" s="385"/>
      <c r="P2122" s="385"/>
      <c r="Q2122" s="383" t="s">
        <v>11</v>
      </c>
      <c r="R2122" s="383">
        <v>58</v>
      </c>
      <c r="S2122" s="383">
        <v>62</v>
      </c>
      <c r="T2122" s="383" t="s">
        <v>34</v>
      </c>
      <c r="U2122" s="383">
        <v>65</v>
      </c>
      <c r="V2122" s="383">
        <v>62</v>
      </c>
      <c r="W2122" s="383" t="s">
        <v>11</v>
      </c>
      <c r="X2122" s="383">
        <v>66</v>
      </c>
      <c r="Y2122" s="383">
        <v>62</v>
      </c>
      <c r="Z2122" s="383" t="s">
        <v>34</v>
      </c>
      <c r="AA2122" s="383">
        <v>67</v>
      </c>
      <c r="AB2122" s="383">
        <v>61</v>
      </c>
      <c r="AC2122" s="383" t="s">
        <v>11</v>
      </c>
      <c r="AD2122" s="383" t="s">
        <v>104</v>
      </c>
      <c r="AE2122" s="383" t="s">
        <v>36</v>
      </c>
      <c r="AF2122" s="383">
        <v>92</v>
      </c>
      <c r="AG2122" s="383" t="s">
        <v>35</v>
      </c>
      <c r="AH2122" s="383" t="s">
        <v>34</v>
      </c>
      <c r="AI2122" s="383" t="s">
        <v>36</v>
      </c>
      <c r="AJ2122" s="383" t="s">
        <v>3554</v>
      </c>
      <c r="AK2122" s="384" t="str">
        <f t="shared" si="67"/>
        <v>Yes-SH</v>
      </c>
      <c r="AL2122" s="384" t="str">
        <f t="shared" si="68"/>
        <v>Yes-SH</v>
      </c>
      <c r="AN2122" s="196"/>
    </row>
    <row r="2123" spans="1:40" s="181" customFormat="1" x14ac:dyDescent="0.25">
      <c r="A2123" s="381" t="s">
        <v>3224</v>
      </c>
      <c r="B2123" s="382" t="s">
        <v>58</v>
      </c>
      <c r="C2123" s="382" t="s">
        <v>30</v>
      </c>
      <c r="D2123" s="382" t="s">
        <v>59</v>
      </c>
      <c r="E2123" s="382" t="s">
        <v>838</v>
      </c>
      <c r="F2123" s="383">
        <v>100</v>
      </c>
      <c r="G2123" s="383">
        <v>167</v>
      </c>
      <c r="H2123" s="383" t="s">
        <v>835</v>
      </c>
      <c r="I2123" s="383">
        <v>100</v>
      </c>
      <c r="J2123" s="383">
        <v>167</v>
      </c>
      <c r="K2123" s="383" t="s">
        <v>835</v>
      </c>
      <c r="L2123" s="385"/>
      <c r="M2123" s="383">
        <v>51</v>
      </c>
      <c r="N2123" s="383" t="s">
        <v>835</v>
      </c>
      <c r="O2123" s="385"/>
      <c r="P2123" s="385"/>
      <c r="Q2123" s="386" t="s">
        <v>11</v>
      </c>
      <c r="R2123" s="383">
        <v>50</v>
      </c>
      <c r="S2123" s="383">
        <v>164</v>
      </c>
      <c r="T2123" s="386" t="s">
        <v>36</v>
      </c>
      <c r="U2123" s="386">
        <v>57</v>
      </c>
      <c r="V2123" s="386">
        <v>159</v>
      </c>
      <c r="W2123" s="386" t="s">
        <v>834</v>
      </c>
      <c r="X2123" s="383">
        <v>63</v>
      </c>
      <c r="Y2123" s="383">
        <v>164</v>
      </c>
      <c r="Z2123" s="386" t="s">
        <v>36</v>
      </c>
      <c r="AA2123" s="386">
        <v>62</v>
      </c>
      <c r="AB2123" s="386">
        <v>163</v>
      </c>
      <c r="AC2123" s="386" t="s">
        <v>834</v>
      </c>
      <c r="AD2123" s="383" t="s">
        <v>57</v>
      </c>
      <c r="AE2123" s="383" t="s">
        <v>36</v>
      </c>
      <c r="AF2123" s="383">
        <v>79</v>
      </c>
      <c r="AG2123" s="383" t="s">
        <v>35</v>
      </c>
      <c r="AH2123" s="383" t="s">
        <v>34</v>
      </c>
      <c r="AI2123" s="383" t="s">
        <v>34</v>
      </c>
      <c r="AJ2123" s="383" t="s">
        <v>3554</v>
      </c>
      <c r="AK2123" s="384" t="str">
        <f t="shared" si="67"/>
        <v>NO</v>
      </c>
      <c r="AL2123" s="384" t="str">
        <f t="shared" si="68"/>
        <v>NO</v>
      </c>
      <c r="AN2123" s="196"/>
    </row>
    <row r="2124" spans="1:40" s="181" customFormat="1" x14ac:dyDescent="0.25">
      <c r="A2124" s="381" t="s">
        <v>3224</v>
      </c>
      <c r="B2124" s="382" t="s">
        <v>60</v>
      </c>
      <c r="C2124" s="382" t="s">
        <v>30</v>
      </c>
      <c r="D2124" s="382" t="s">
        <v>61</v>
      </c>
      <c r="E2124" s="382" t="s">
        <v>838</v>
      </c>
      <c r="F2124" s="383">
        <v>99</v>
      </c>
      <c r="G2124" s="383">
        <v>238</v>
      </c>
      <c r="H2124" s="383" t="s">
        <v>835</v>
      </c>
      <c r="I2124" s="383">
        <v>100</v>
      </c>
      <c r="J2124" s="383">
        <v>239</v>
      </c>
      <c r="K2124" s="383" t="s">
        <v>835</v>
      </c>
      <c r="L2124" s="385"/>
      <c r="M2124" s="383">
        <v>67</v>
      </c>
      <c r="N2124" s="383" t="s">
        <v>835</v>
      </c>
      <c r="O2124" s="385"/>
      <c r="P2124" s="385"/>
      <c r="Q2124" s="386" t="s">
        <v>11</v>
      </c>
      <c r="R2124" s="383">
        <v>54</v>
      </c>
      <c r="S2124" s="383">
        <v>227</v>
      </c>
      <c r="T2124" s="386" t="s">
        <v>36</v>
      </c>
      <c r="U2124" s="386">
        <v>58</v>
      </c>
      <c r="V2124" s="386">
        <v>226</v>
      </c>
      <c r="W2124" s="386" t="s">
        <v>834</v>
      </c>
      <c r="X2124" s="383">
        <v>68</v>
      </c>
      <c r="Y2124" s="383">
        <v>226</v>
      </c>
      <c r="Z2124" s="386" t="s">
        <v>36</v>
      </c>
      <c r="AA2124" s="386">
        <v>68</v>
      </c>
      <c r="AB2124" s="386">
        <v>225</v>
      </c>
      <c r="AC2124" s="386" t="s">
        <v>834</v>
      </c>
      <c r="AD2124" s="383" t="s">
        <v>57</v>
      </c>
      <c r="AE2124" s="383" t="s">
        <v>36</v>
      </c>
      <c r="AF2124" s="383">
        <v>85</v>
      </c>
      <c r="AG2124" s="383" t="s">
        <v>35</v>
      </c>
      <c r="AH2124" s="383" t="s">
        <v>34</v>
      </c>
      <c r="AI2124" s="383" t="s">
        <v>36</v>
      </c>
      <c r="AJ2124" s="383" t="s">
        <v>3554</v>
      </c>
      <c r="AK2124" s="384" t="str">
        <f t="shared" si="67"/>
        <v>NO</v>
      </c>
      <c r="AL2124" s="384" t="str">
        <f t="shared" si="68"/>
        <v>NO</v>
      </c>
      <c r="AN2124" s="196"/>
    </row>
    <row r="2125" spans="1:40" s="181" customFormat="1" x14ac:dyDescent="0.25">
      <c r="A2125" s="381" t="s">
        <v>3224</v>
      </c>
      <c r="B2125" s="382" t="s">
        <v>62</v>
      </c>
      <c r="C2125" s="382" t="s">
        <v>30</v>
      </c>
      <c r="D2125" s="382" t="s">
        <v>63</v>
      </c>
      <c r="E2125" s="382" t="s">
        <v>838</v>
      </c>
      <c r="F2125" s="383">
        <v>99</v>
      </c>
      <c r="G2125" s="383">
        <v>72</v>
      </c>
      <c r="H2125" s="383" t="s">
        <v>835</v>
      </c>
      <c r="I2125" s="383">
        <v>99</v>
      </c>
      <c r="J2125" s="383">
        <v>72</v>
      </c>
      <c r="K2125" s="383" t="s">
        <v>835</v>
      </c>
      <c r="L2125" s="385"/>
      <c r="M2125" s="383">
        <v>6</v>
      </c>
      <c r="N2125" s="383" t="s">
        <v>11</v>
      </c>
      <c r="O2125" s="385"/>
      <c r="P2125" s="385"/>
      <c r="Q2125" s="386" t="s">
        <v>11</v>
      </c>
      <c r="R2125" s="383">
        <v>53</v>
      </c>
      <c r="S2125" s="383">
        <v>64</v>
      </c>
      <c r="T2125" s="386" t="s">
        <v>36</v>
      </c>
      <c r="U2125" s="386">
        <v>56</v>
      </c>
      <c r="V2125" s="386">
        <v>63</v>
      </c>
      <c r="W2125" s="386" t="s">
        <v>834</v>
      </c>
      <c r="X2125" s="383">
        <v>63</v>
      </c>
      <c r="Y2125" s="383">
        <v>64</v>
      </c>
      <c r="Z2125" s="386" t="s">
        <v>34</v>
      </c>
      <c r="AA2125" s="386">
        <v>63</v>
      </c>
      <c r="AB2125" s="386">
        <v>63</v>
      </c>
      <c r="AC2125" s="386" t="s">
        <v>11</v>
      </c>
      <c r="AD2125" s="383" t="s">
        <v>33</v>
      </c>
      <c r="AE2125" s="383" t="s">
        <v>36</v>
      </c>
      <c r="AF2125" s="383">
        <v>87</v>
      </c>
      <c r="AG2125" s="383" t="s">
        <v>40</v>
      </c>
      <c r="AH2125" s="383" t="s">
        <v>34</v>
      </c>
      <c r="AI2125" s="383" t="s">
        <v>34</v>
      </c>
      <c r="AJ2125" s="383" t="s">
        <v>3554</v>
      </c>
      <c r="AK2125" s="384" t="str">
        <f t="shared" si="67"/>
        <v>NO</v>
      </c>
      <c r="AL2125" s="384" t="str">
        <f t="shared" si="68"/>
        <v>Yes-SH</v>
      </c>
      <c r="AN2125" s="196"/>
    </row>
    <row r="2126" spans="1:40" s="181" customFormat="1" x14ac:dyDescent="0.25">
      <c r="A2126" s="381" t="s">
        <v>3224</v>
      </c>
      <c r="B2126" s="382" t="s">
        <v>64</v>
      </c>
      <c r="C2126" s="382" t="s">
        <v>30</v>
      </c>
      <c r="D2126" s="382" t="s">
        <v>65</v>
      </c>
      <c r="E2126" s="382" t="s">
        <v>838</v>
      </c>
      <c r="F2126" s="383">
        <v>100</v>
      </c>
      <c r="G2126" s="383">
        <v>454</v>
      </c>
      <c r="H2126" s="383" t="s">
        <v>835</v>
      </c>
      <c r="I2126" s="383">
        <v>100</v>
      </c>
      <c r="J2126" s="383">
        <v>454</v>
      </c>
      <c r="K2126" s="383" t="s">
        <v>835</v>
      </c>
      <c r="L2126" s="385">
        <v>92</v>
      </c>
      <c r="M2126" s="383">
        <v>156</v>
      </c>
      <c r="N2126" s="383" t="s">
        <v>835</v>
      </c>
      <c r="O2126" s="385"/>
      <c r="P2126" s="385"/>
      <c r="Q2126" s="386" t="s">
        <v>11</v>
      </c>
      <c r="R2126" s="383">
        <v>63</v>
      </c>
      <c r="S2126" s="383">
        <v>422</v>
      </c>
      <c r="T2126" s="386" t="s">
        <v>36</v>
      </c>
      <c r="U2126" s="386">
        <v>68</v>
      </c>
      <c r="V2126" s="386">
        <v>419</v>
      </c>
      <c r="W2126" s="386" t="s">
        <v>834</v>
      </c>
      <c r="X2126" s="383">
        <v>60</v>
      </c>
      <c r="Y2126" s="383">
        <v>422</v>
      </c>
      <c r="Z2126" s="386" t="s">
        <v>36</v>
      </c>
      <c r="AA2126" s="386">
        <v>60</v>
      </c>
      <c r="AB2126" s="386">
        <v>419</v>
      </c>
      <c r="AC2126" s="386" t="s">
        <v>834</v>
      </c>
      <c r="AD2126" s="383" t="s">
        <v>104</v>
      </c>
      <c r="AE2126" s="383" t="s">
        <v>36</v>
      </c>
      <c r="AF2126" s="383">
        <v>74</v>
      </c>
      <c r="AG2126" s="383" t="s">
        <v>35</v>
      </c>
      <c r="AH2126" s="383" t="s">
        <v>34</v>
      </c>
      <c r="AI2126" s="383" t="s">
        <v>36</v>
      </c>
      <c r="AJ2126" s="383" t="s">
        <v>3554</v>
      </c>
      <c r="AK2126" s="384" t="str">
        <f t="shared" si="67"/>
        <v>NO</v>
      </c>
      <c r="AL2126" s="384" t="str">
        <f t="shared" si="68"/>
        <v>NO</v>
      </c>
      <c r="AN2126" s="196"/>
    </row>
    <row r="2127" spans="1:40" s="181" customFormat="1" x14ac:dyDescent="0.25">
      <c r="A2127" s="381" t="s">
        <v>3224</v>
      </c>
      <c r="B2127" s="382" t="s">
        <v>66</v>
      </c>
      <c r="C2127" s="382" t="s">
        <v>30</v>
      </c>
      <c r="D2127" s="382" t="s">
        <v>67</v>
      </c>
      <c r="E2127" s="382" t="s">
        <v>838</v>
      </c>
      <c r="F2127" s="383">
        <v>100</v>
      </c>
      <c r="G2127" s="383">
        <v>1047</v>
      </c>
      <c r="H2127" s="383" t="s">
        <v>835</v>
      </c>
      <c r="I2127" s="383">
        <v>100</v>
      </c>
      <c r="J2127" s="383">
        <v>1047</v>
      </c>
      <c r="K2127" s="383" t="s">
        <v>835</v>
      </c>
      <c r="L2127" s="385"/>
      <c r="M2127" s="383">
        <v>339</v>
      </c>
      <c r="N2127" s="383" t="s">
        <v>835</v>
      </c>
      <c r="O2127" s="385"/>
      <c r="P2127" s="385"/>
      <c r="Q2127" s="386" t="s">
        <v>11</v>
      </c>
      <c r="R2127" s="383">
        <v>74</v>
      </c>
      <c r="S2127" s="383">
        <v>893</v>
      </c>
      <c r="T2127" s="386" t="s">
        <v>36</v>
      </c>
      <c r="U2127" s="386">
        <v>78</v>
      </c>
      <c r="V2127" s="386">
        <v>846</v>
      </c>
      <c r="W2127" s="386" t="s">
        <v>834</v>
      </c>
      <c r="X2127" s="383">
        <v>75</v>
      </c>
      <c r="Y2127" s="383">
        <v>893</v>
      </c>
      <c r="Z2127" s="386" t="s">
        <v>36</v>
      </c>
      <c r="AA2127" s="386">
        <v>73</v>
      </c>
      <c r="AB2127" s="386">
        <v>849</v>
      </c>
      <c r="AC2127" s="386" t="s">
        <v>834</v>
      </c>
      <c r="AD2127" s="383" t="s">
        <v>33</v>
      </c>
      <c r="AE2127" s="383" t="s">
        <v>36</v>
      </c>
      <c r="AF2127" s="383">
        <v>82</v>
      </c>
      <c r="AG2127" s="383" t="s">
        <v>40</v>
      </c>
      <c r="AH2127" s="383" t="s">
        <v>36</v>
      </c>
      <c r="AI2127" s="383" t="s">
        <v>36</v>
      </c>
      <c r="AJ2127" s="383" t="s">
        <v>3554</v>
      </c>
      <c r="AK2127" s="384" t="str">
        <f t="shared" si="67"/>
        <v>NO</v>
      </c>
      <c r="AL2127" s="384" t="str">
        <f t="shared" si="68"/>
        <v>NO</v>
      </c>
      <c r="AN2127" s="196"/>
    </row>
    <row r="2128" spans="1:40" s="181" customFormat="1" x14ac:dyDescent="0.25">
      <c r="A2128" s="381" t="s">
        <v>3224</v>
      </c>
      <c r="B2128" s="382" t="s">
        <v>68</v>
      </c>
      <c r="C2128" s="382" t="s">
        <v>30</v>
      </c>
      <c r="D2128" s="382" t="s">
        <v>69</v>
      </c>
      <c r="E2128" s="382" t="s">
        <v>838</v>
      </c>
      <c r="F2128" s="383">
        <v>100</v>
      </c>
      <c r="G2128" s="383">
        <v>548</v>
      </c>
      <c r="H2128" s="383" t="s">
        <v>835</v>
      </c>
      <c r="I2128" s="383">
        <v>100</v>
      </c>
      <c r="J2128" s="383">
        <v>548</v>
      </c>
      <c r="K2128" s="383" t="s">
        <v>835</v>
      </c>
      <c r="L2128" s="385"/>
      <c r="M2128" s="383">
        <v>195</v>
      </c>
      <c r="N2128" s="383" t="s">
        <v>835</v>
      </c>
      <c r="O2128" s="385"/>
      <c r="P2128" s="385"/>
      <c r="Q2128" s="386" t="s">
        <v>11</v>
      </c>
      <c r="R2128" s="383">
        <v>81</v>
      </c>
      <c r="S2128" s="383">
        <v>531</v>
      </c>
      <c r="T2128" s="386" t="s">
        <v>34</v>
      </c>
      <c r="U2128" s="386">
        <v>79</v>
      </c>
      <c r="V2128" s="386">
        <v>527</v>
      </c>
      <c r="W2128" s="386" t="s">
        <v>11</v>
      </c>
      <c r="X2128" s="383">
        <v>84</v>
      </c>
      <c r="Y2128" s="383">
        <v>531</v>
      </c>
      <c r="Z2128" s="386" t="s">
        <v>34</v>
      </c>
      <c r="AA2128" s="386">
        <v>73</v>
      </c>
      <c r="AB2128" s="386">
        <v>527</v>
      </c>
      <c r="AC2128" s="386" t="s">
        <v>11</v>
      </c>
      <c r="AD2128" s="383" t="s">
        <v>33</v>
      </c>
      <c r="AE2128" s="383" t="s">
        <v>36</v>
      </c>
      <c r="AF2128" s="383">
        <v>95</v>
      </c>
      <c r="AG2128" s="383" t="s">
        <v>35</v>
      </c>
      <c r="AH2128" s="383" t="s">
        <v>36</v>
      </c>
      <c r="AI2128" s="383" t="s">
        <v>36</v>
      </c>
      <c r="AJ2128" s="383" t="s">
        <v>3554</v>
      </c>
      <c r="AK2128" s="384" t="str">
        <f t="shared" si="67"/>
        <v>Yes-AB</v>
      </c>
      <c r="AL2128" s="384" t="str">
        <f t="shared" si="68"/>
        <v>Yes-AB</v>
      </c>
      <c r="AN2128" s="196"/>
    </row>
    <row r="2129" spans="1:40" s="181" customFormat="1" x14ac:dyDescent="0.25">
      <c r="A2129" s="381" t="s">
        <v>3224</v>
      </c>
      <c r="B2129" s="382" t="s">
        <v>70</v>
      </c>
      <c r="C2129" s="382" t="s">
        <v>30</v>
      </c>
      <c r="D2129" s="382" t="s">
        <v>71</v>
      </c>
      <c r="E2129" s="382" t="s">
        <v>838</v>
      </c>
      <c r="F2129" s="383">
        <v>100</v>
      </c>
      <c r="G2129" s="383">
        <v>110</v>
      </c>
      <c r="H2129" s="383" t="s">
        <v>835</v>
      </c>
      <c r="I2129" s="383">
        <v>100</v>
      </c>
      <c r="J2129" s="383">
        <v>110</v>
      </c>
      <c r="K2129" s="383" t="s">
        <v>835</v>
      </c>
      <c r="L2129" s="385"/>
      <c r="M2129" s="383">
        <v>0</v>
      </c>
      <c r="N2129" s="383" t="s">
        <v>11</v>
      </c>
      <c r="O2129" s="385"/>
      <c r="P2129" s="385"/>
      <c r="Q2129" s="386" t="s">
        <v>11</v>
      </c>
      <c r="R2129" s="383">
        <v>54</v>
      </c>
      <c r="S2129" s="383">
        <v>104</v>
      </c>
      <c r="T2129" s="386" t="s">
        <v>36</v>
      </c>
      <c r="U2129" s="386">
        <v>59</v>
      </c>
      <c r="V2129" s="386">
        <v>104</v>
      </c>
      <c r="W2129" s="386" t="s">
        <v>834</v>
      </c>
      <c r="X2129" s="383">
        <v>74</v>
      </c>
      <c r="Y2129" s="383">
        <v>104</v>
      </c>
      <c r="Z2129" s="386" t="s">
        <v>36</v>
      </c>
      <c r="AA2129" s="386">
        <v>75</v>
      </c>
      <c r="AB2129" s="386">
        <v>104</v>
      </c>
      <c r="AC2129" s="386" t="s">
        <v>834</v>
      </c>
      <c r="AD2129" s="383"/>
      <c r="AE2129" s="383" t="s">
        <v>36</v>
      </c>
      <c r="AF2129" s="383">
        <v>82</v>
      </c>
      <c r="AG2129" s="383" t="s">
        <v>35</v>
      </c>
      <c r="AH2129" s="383" t="s">
        <v>34</v>
      </c>
      <c r="AI2129" s="383" t="s">
        <v>36</v>
      </c>
      <c r="AJ2129" s="383" t="s">
        <v>3554</v>
      </c>
      <c r="AK2129" s="384" t="str">
        <f t="shared" si="67"/>
        <v>NO</v>
      </c>
      <c r="AL2129" s="384" t="str">
        <f t="shared" si="68"/>
        <v>NO</v>
      </c>
      <c r="AN2129" s="196"/>
    </row>
    <row r="2130" spans="1:40" s="181" customFormat="1" x14ac:dyDescent="0.25">
      <c r="A2130" s="381" t="s">
        <v>3224</v>
      </c>
      <c r="B2130" s="382" t="s">
        <v>72</v>
      </c>
      <c r="C2130" s="382" t="s">
        <v>30</v>
      </c>
      <c r="D2130" s="382" t="s">
        <v>73</v>
      </c>
      <c r="E2130" s="382" t="s">
        <v>838</v>
      </c>
      <c r="F2130" s="383">
        <v>100</v>
      </c>
      <c r="G2130" s="383">
        <v>179</v>
      </c>
      <c r="H2130" s="383" t="s">
        <v>835</v>
      </c>
      <c r="I2130" s="383">
        <v>100</v>
      </c>
      <c r="J2130" s="383">
        <v>179</v>
      </c>
      <c r="K2130" s="383" t="s">
        <v>835</v>
      </c>
      <c r="L2130" s="385"/>
      <c r="M2130" s="383">
        <v>59</v>
      </c>
      <c r="N2130" s="383" t="s">
        <v>835</v>
      </c>
      <c r="O2130" s="385"/>
      <c r="P2130" s="385"/>
      <c r="Q2130" s="386" t="s">
        <v>11</v>
      </c>
      <c r="R2130" s="383">
        <v>74</v>
      </c>
      <c r="S2130" s="383">
        <v>173</v>
      </c>
      <c r="T2130" s="386" t="s">
        <v>36</v>
      </c>
      <c r="U2130" s="386">
        <v>76</v>
      </c>
      <c r="V2130" s="386">
        <v>171</v>
      </c>
      <c r="W2130" s="386" t="s">
        <v>834</v>
      </c>
      <c r="X2130" s="383">
        <v>83</v>
      </c>
      <c r="Y2130" s="383">
        <v>173</v>
      </c>
      <c r="Z2130" s="386" t="s">
        <v>34</v>
      </c>
      <c r="AA2130" s="386">
        <v>81</v>
      </c>
      <c r="AB2130" s="386">
        <v>171</v>
      </c>
      <c r="AC2130" s="386" t="s">
        <v>11</v>
      </c>
      <c r="AD2130" s="383" t="s">
        <v>104</v>
      </c>
      <c r="AE2130" s="383" t="s">
        <v>36</v>
      </c>
      <c r="AF2130" s="383">
        <v>79</v>
      </c>
      <c r="AG2130" s="383" t="s">
        <v>35</v>
      </c>
      <c r="AH2130" s="383" t="s">
        <v>34</v>
      </c>
      <c r="AI2130" s="383" t="s">
        <v>36</v>
      </c>
      <c r="AJ2130" s="383" t="s">
        <v>3554</v>
      </c>
      <c r="AK2130" s="384" t="str">
        <f t="shared" si="67"/>
        <v>NO</v>
      </c>
      <c r="AL2130" s="384" t="str">
        <f t="shared" si="68"/>
        <v>Yes-AB</v>
      </c>
      <c r="AN2130" s="196"/>
    </row>
    <row r="2131" spans="1:40" s="181" customFormat="1" x14ac:dyDescent="0.25">
      <c r="A2131" s="381" t="s">
        <v>3224</v>
      </c>
      <c r="B2131" s="382" t="s">
        <v>74</v>
      </c>
      <c r="C2131" s="382" t="s">
        <v>30</v>
      </c>
      <c r="D2131" s="382" t="s">
        <v>75</v>
      </c>
      <c r="E2131" s="382" t="s">
        <v>838</v>
      </c>
      <c r="F2131" s="383">
        <v>100</v>
      </c>
      <c r="G2131" s="383">
        <v>409</v>
      </c>
      <c r="H2131" s="383" t="s">
        <v>835</v>
      </c>
      <c r="I2131" s="383">
        <v>100</v>
      </c>
      <c r="J2131" s="383">
        <v>409</v>
      </c>
      <c r="K2131" s="383" t="s">
        <v>835</v>
      </c>
      <c r="L2131" s="385"/>
      <c r="M2131" s="383">
        <v>128</v>
      </c>
      <c r="N2131" s="383" t="s">
        <v>835</v>
      </c>
      <c r="O2131" s="385"/>
      <c r="P2131" s="385"/>
      <c r="Q2131" s="386" t="s">
        <v>11</v>
      </c>
      <c r="R2131" s="383">
        <v>77</v>
      </c>
      <c r="S2131" s="383">
        <v>400</v>
      </c>
      <c r="T2131" s="386" t="s">
        <v>34</v>
      </c>
      <c r="U2131" s="386">
        <v>79</v>
      </c>
      <c r="V2131" s="386">
        <v>396</v>
      </c>
      <c r="W2131" s="386" t="s">
        <v>835</v>
      </c>
      <c r="X2131" s="383">
        <v>81</v>
      </c>
      <c r="Y2131" s="383">
        <v>400</v>
      </c>
      <c r="Z2131" s="386" t="s">
        <v>34</v>
      </c>
      <c r="AA2131" s="386">
        <v>80</v>
      </c>
      <c r="AB2131" s="386">
        <v>396</v>
      </c>
      <c r="AC2131" s="386" t="s">
        <v>11</v>
      </c>
      <c r="AD2131" s="383" t="s">
        <v>104</v>
      </c>
      <c r="AE2131" s="383" t="s">
        <v>36</v>
      </c>
      <c r="AF2131" s="383">
        <v>95</v>
      </c>
      <c r="AG2131" s="383" t="s">
        <v>35</v>
      </c>
      <c r="AH2131" s="383" t="s">
        <v>34</v>
      </c>
      <c r="AI2131" s="383" t="s">
        <v>36</v>
      </c>
      <c r="AJ2131" s="383" t="s">
        <v>3554</v>
      </c>
      <c r="AK2131" s="384" t="str">
        <f t="shared" si="67"/>
        <v>Yes-GM</v>
      </c>
      <c r="AL2131" s="384" t="str">
        <f t="shared" si="68"/>
        <v>Yes-AB</v>
      </c>
      <c r="AN2131" s="196"/>
    </row>
    <row r="2132" spans="1:40" s="181" customFormat="1" x14ac:dyDescent="0.25">
      <c r="A2132" s="381" t="s">
        <v>3224</v>
      </c>
      <c r="B2132" s="382" t="s">
        <v>841</v>
      </c>
      <c r="C2132" s="382" t="s">
        <v>30</v>
      </c>
      <c r="D2132" s="382" t="s">
        <v>2234</v>
      </c>
      <c r="E2132" s="382" t="s">
        <v>838</v>
      </c>
      <c r="F2132" s="383">
        <v>100</v>
      </c>
      <c r="G2132" s="383">
        <v>44</v>
      </c>
      <c r="H2132" s="383" t="s">
        <v>835</v>
      </c>
      <c r="I2132" s="383">
        <v>100</v>
      </c>
      <c r="J2132" s="383">
        <v>44</v>
      </c>
      <c r="K2132" s="383" t="s">
        <v>835</v>
      </c>
      <c r="L2132" s="385"/>
      <c r="M2132" s="383">
        <v>12</v>
      </c>
      <c r="N2132" s="383" t="s">
        <v>11</v>
      </c>
      <c r="O2132" s="385"/>
      <c r="P2132" s="385"/>
      <c r="Q2132" s="386" t="s">
        <v>11</v>
      </c>
      <c r="R2132" s="383">
        <v>29</v>
      </c>
      <c r="S2132" s="383">
        <v>42</v>
      </c>
      <c r="T2132" s="386" t="s">
        <v>36</v>
      </c>
      <c r="U2132" s="386">
        <v>36</v>
      </c>
      <c r="V2132" s="386">
        <v>42</v>
      </c>
      <c r="W2132" s="386" t="s">
        <v>834</v>
      </c>
      <c r="X2132" s="383">
        <v>43</v>
      </c>
      <c r="Y2132" s="383">
        <v>42</v>
      </c>
      <c r="Z2132" s="386" t="s">
        <v>36</v>
      </c>
      <c r="AA2132" s="386">
        <v>31</v>
      </c>
      <c r="AB2132" s="386">
        <v>42</v>
      </c>
      <c r="AC2132" s="386" t="s">
        <v>834</v>
      </c>
      <c r="AD2132" s="383" t="s">
        <v>214</v>
      </c>
      <c r="AE2132" s="383" t="s">
        <v>36</v>
      </c>
      <c r="AF2132" s="383">
        <v>82</v>
      </c>
      <c r="AG2132" s="383" t="s">
        <v>35</v>
      </c>
      <c r="AH2132" s="383" t="s">
        <v>34</v>
      </c>
      <c r="AI2132" s="383" t="s">
        <v>34</v>
      </c>
      <c r="AJ2132" s="383" t="s">
        <v>3554</v>
      </c>
      <c r="AK2132" s="384" t="str">
        <f t="shared" si="67"/>
        <v>NO</v>
      </c>
      <c r="AL2132" s="384" t="str">
        <f t="shared" si="68"/>
        <v>NO</v>
      </c>
      <c r="AN2132" s="196"/>
    </row>
    <row r="2133" spans="1:40" s="181" customFormat="1" x14ac:dyDescent="0.25">
      <c r="A2133" s="381" t="s">
        <v>3224</v>
      </c>
      <c r="B2133" s="382" t="s">
        <v>76</v>
      </c>
      <c r="C2133" s="382" t="s">
        <v>30</v>
      </c>
      <c r="D2133" s="382" t="s">
        <v>77</v>
      </c>
      <c r="E2133" s="382" t="s">
        <v>838</v>
      </c>
      <c r="F2133" s="383">
        <v>100</v>
      </c>
      <c r="G2133" s="383">
        <v>578</v>
      </c>
      <c r="H2133" s="383" t="s">
        <v>835</v>
      </c>
      <c r="I2133" s="383">
        <v>100</v>
      </c>
      <c r="J2133" s="383">
        <v>577</v>
      </c>
      <c r="K2133" s="383" t="s">
        <v>835</v>
      </c>
      <c r="L2133" s="385"/>
      <c r="M2133" s="383">
        <v>173</v>
      </c>
      <c r="N2133" s="383" t="s">
        <v>835</v>
      </c>
      <c r="O2133" s="385"/>
      <c r="P2133" s="385"/>
      <c r="Q2133" s="386" t="s">
        <v>11</v>
      </c>
      <c r="R2133" s="383">
        <v>79</v>
      </c>
      <c r="S2133" s="383">
        <v>522</v>
      </c>
      <c r="T2133" s="386" t="s">
        <v>34</v>
      </c>
      <c r="U2133" s="386">
        <v>79</v>
      </c>
      <c r="V2133" s="386">
        <v>501</v>
      </c>
      <c r="W2133" s="386" t="s">
        <v>11</v>
      </c>
      <c r="X2133" s="383">
        <v>79</v>
      </c>
      <c r="Y2133" s="383">
        <v>520</v>
      </c>
      <c r="Z2133" s="386" t="s">
        <v>36</v>
      </c>
      <c r="AA2133" s="386">
        <v>74</v>
      </c>
      <c r="AB2133" s="386">
        <v>499</v>
      </c>
      <c r="AC2133" s="386" t="s">
        <v>834</v>
      </c>
      <c r="AD2133" s="383" t="s">
        <v>33</v>
      </c>
      <c r="AE2133" s="383" t="s">
        <v>36</v>
      </c>
      <c r="AF2133" s="383">
        <v>77</v>
      </c>
      <c r="AG2133" s="383" t="s">
        <v>40</v>
      </c>
      <c r="AH2133" s="383" t="s">
        <v>36</v>
      </c>
      <c r="AI2133" s="383" t="s">
        <v>36</v>
      </c>
      <c r="AJ2133" s="383" t="s">
        <v>3554</v>
      </c>
      <c r="AK2133" s="384" t="str">
        <f t="shared" si="67"/>
        <v>Yes-AB</v>
      </c>
      <c r="AL2133" s="384" t="str">
        <f t="shared" si="68"/>
        <v>NO</v>
      </c>
      <c r="AN2133" s="196"/>
    </row>
    <row r="2134" spans="1:40" s="181" customFormat="1" x14ac:dyDescent="0.25">
      <c r="A2134" s="381" t="s">
        <v>3224</v>
      </c>
      <c r="B2134" s="382" t="s">
        <v>78</v>
      </c>
      <c r="C2134" s="382" t="s">
        <v>30</v>
      </c>
      <c r="D2134" s="382" t="s">
        <v>79</v>
      </c>
      <c r="E2134" s="382" t="s">
        <v>838</v>
      </c>
      <c r="F2134" s="383">
        <v>100</v>
      </c>
      <c r="G2134" s="383">
        <v>442</v>
      </c>
      <c r="H2134" s="383" t="s">
        <v>835</v>
      </c>
      <c r="I2134" s="383">
        <v>100</v>
      </c>
      <c r="J2134" s="383">
        <v>442</v>
      </c>
      <c r="K2134" s="383" t="s">
        <v>835</v>
      </c>
      <c r="L2134" s="385"/>
      <c r="M2134" s="383">
        <v>139</v>
      </c>
      <c r="N2134" s="383" t="s">
        <v>835</v>
      </c>
      <c r="O2134" s="385"/>
      <c r="P2134" s="385"/>
      <c r="Q2134" s="386" t="s">
        <v>11</v>
      </c>
      <c r="R2134" s="383">
        <v>85</v>
      </c>
      <c r="S2134" s="383">
        <v>426</v>
      </c>
      <c r="T2134" s="386" t="s">
        <v>34</v>
      </c>
      <c r="U2134" s="386">
        <v>84</v>
      </c>
      <c r="V2134" s="386">
        <v>415</v>
      </c>
      <c r="W2134" s="386" t="s">
        <v>11</v>
      </c>
      <c r="X2134" s="383">
        <v>90</v>
      </c>
      <c r="Y2134" s="383">
        <v>426</v>
      </c>
      <c r="Z2134" s="386" t="s">
        <v>34</v>
      </c>
      <c r="AA2134" s="386">
        <v>86</v>
      </c>
      <c r="AB2134" s="386">
        <v>415</v>
      </c>
      <c r="AC2134" s="386" t="s">
        <v>11</v>
      </c>
      <c r="AD2134" s="383" t="s">
        <v>33</v>
      </c>
      <c r="AE2134" s="383" t="s">
        <v>34</v>
      </c>
      <c r="AF2134" s="383">
        <v>100</v>
      </c>
      <c r="AG2134" s="383" t="s">
        <v>40</v>
      </c>
      <c r="AH2134" s="383" t="s">
        <v>36</v>
      </c>
      <c r="AI2134" s="383" t="s">
        <v>36</v>
      </c>
      <c r="AJ2134" s="383" t="s">
        <v>3554</v>
      </c>
      <c r="AK2134" s="384" t="str">
        <f t="shared" si="67"/>
        <v>Yes-AB</v>
      </c>
      <c r="AL2134" s="384" t="str">
        <f t="shared" si="68"/>
        <v>Yes-AB</v>
      </c>
      <c r="AN2134" s="196"/>
    </row>
    <row r="2135" spans="1:40" s="181" customFormat="1" x14ac:dyDescent="0.25">
      <c r="A2135" s="381" t="s">
        <v>3224</v>
      </c>
      <c r="B2135" s="382" t="s">
        <v>80</v>
      </c>
      <c r="C2135" s="382" t="s">
        <v>30</v>
      </c>
      <c r="D2135" s="382" t="s">
        <v>81</v>
      </c>
      <c r="E2135" s="382" t="s">
        <v>838</v>
      </c>
      <c r="F2135" s="383">
        <v>100</v>
      </c>
      <c r="G2135" s="383">
        <v>339</v>
      </c>
      <c r="H2135" s="383" t="s">
        <v>835</v>
      </c>
      <c r="I2135" s="383">
        <v>100</v>
      </c>
      <c r="J2135" s="383">
        <v>339</v>
      </c>
      <c r="K2135" s="383" t="s">
        <v>835</v>
      </c>
      <c r="L2135" s="385"/>
      <c r="M2135" s="383">
        <v>116</v>
      </c>
      <c r="N2135" s="383" t="s">
        <v>835</v>
      </c>
      <c r="O2135" s="385"/>
      <c r="P2135" s="385"/>
      <c r="Q2135" s="386" t="s">
        <v>11</v>
      </c>
      <c r="R2135" s="383">
        <v>91</v>
      </c>
      <c r="S2135" s="383">
        <v>331</v>
      </c>
      <c r="T2135" s="386" t="s">
        <v>34</v>
      </c>
      <c r="U2135" s="386">
        <v>93</v>
      </c>
      <c r="V2135" s="386">
        <v>327</v>
      </c>
      <c r="W2135" s="386" t="s">
        <v>11</v>
      </c>
      <c r="X2135" s="383">
        <v>94</v>
      </c>
      <c r="Y2135" s="383">
        <v>330</v>
      </c>
      <c r="Z2135" s="386" t="s">
        <v>34</v>
      </c>
      <c r="AA2135" s="386">
        <v>90</v>
      </c>
      <c r="AB2135" s="386">
        <v>326</v>
      </c>
      <c r="AC2135" s="386" t="s">
        <v>11</v>
      </c>
      <c r="AD2135" s="383" t="s">
        <v>33</v>
      </c>
      <c r="AE2135" s="383" t="s">
        <v>34</v>
      </c>
      <c r="AF2135" s="383">
        <v>100</v>
      </c>
      <c r="AG2135" s="383" t="s">
        <v>35</v>
      </c>
      <c r="AH2135" s="383" t="s">
        <v>34</v>
      </c>
      <c r="AI2135" s="383" t="s">
        <v>36</v>
      </c>
      <c r="AJ2135" s="383" t="s">
        <v>3554</v>
      </c>
      <c r="AK2135" s="384" t="str">
        <f t="shared" si="67"/>
        <v>Yes-AB</v>
      </c>
      <c r="AL2135" s="384" t="str">
        <f t="shared" si="68"/>
        <v>Yes-AB</v>
      </c>
      <c r="AN2135" s="196"/>
    </row>
    <row r="2136" spans="1:40" s="181" customFormat="1" x14ac:dyDescent="0.25">
      <c r="A2136" s="381" t="s">
        <v>3224</v>
      </c>
      <c r="B2136" s="382" t="s">
        <v>82</v>
      </c>
      <c r="C2136" s="382" t="s">
        <v>30</v>
      </c>
      <c r="D2136" s="382" t="s">
        <v>83</v>
      </c>
      <c r="E2136" s="382" t="s">
        <v>838</v>
      </c>
      <c r="F2136" s="383">
        <v>100</v>
      </c>
      <c r="G2136" s="383">
        <v>87</v>
      </c>
      <c r="H2136" s="383" t="s">
        <v>835</v>
      </c>
      <c r="I2136" s="383">
        <v>100</v>
      </c>
      <c r="J2136" s="383">
        <v>87</v>
      </c>
      <c r="K2136" s="383" t="s">
        <v>835</v>
      </c>
      <c r="L2136" s="385"/>
      <c r="M2136" s="383">
        <v>28</v>
      </c>
      <c r="N2136" s="383" t="s">
        <v>11</v>
      </c>
      <c r="O2136" s="385"/>
      <c r="P2136" s="385"/>
      <c r="Q2136" s="386" t="s">
        <v>11</v>
      </c>
      <c r="R2136" s="383">
        <v>48</v>
      </c>
      <c r="S2136" s="383">
        <v>77</v>
      </c>
      <c r="T2136" s="386" t="s">
        <v>36</v>
      </c>
      <c r="U2136" s="386">
        <v>57</v>
      </c>
      <c r="V2136" s="386">
        <v>75</v>
      </c>
      <c r="W2136" s="386" t="s">
        <v>834</v>
      </c>
      <c r="X2136" s="383">
        <v>62</v>
      </c>
      <c r="Y2136" s="383">
        <v>77</v>
      </c>
      <c r="Z2136" s="386" t="s">
        <v>34</v>
      </c>
      <c r="AA2136" s="386">
        <v>55</v>
      </c>
      <c r="AB2136" s="386">
        <v>75</v>
      </c>
      <c r="AC2136" s="386" t="s">
        <v>11</v>
      </c>
      <c r="AD2136" s="383" t="s">
        <v>57</v>
      </c>
      <c r="AE2136" s="383" t="s">
        <v>36</v>
      </c>
      <c r="AF2136" s="383">
        <v>72</v>
      </c>
      <c r="AG2136" s="383" t="s">
        <v>35</v>
      </c>
      <c r="AH2136" s="383" t="s">
        <v>34</v>
      </c>
      <c r="AI2136" s="383" t="s">
        <v>36</v>
      </c>
      <c r="AJ2136" s="383" t="s">
        <v>3554</v>
      </c>
      <c r="AK2136" s="384" t="str">
        <f t="shared" si="67"/>
        <v>NO</v>
      </c>
      <c r="AL2136" s="384" t="str">
        <f t="shared" si="68"/>
        <v>Yes-SH</v>
      </c>
      <c r="AN2136" s="196"/>
    </row>
    <row r="2137" spans="1:40" s="181" customFormat="1" x14ac:dyDescent="0.25">
      <c r="A2137" s="381" t="s">
        <v>3224</v>
      </c>
      <c r="B2137" s="382" t="s">
        <v>84</v>
      </c>
      <c r="C2137" s="382" t="s">
        <v>30</v>
      </c>
      <c r="D2137" s="382" t="s">
        <v>85</v>
      </c>
      <c r="E2137" s="382" t="s">
        <v>838</v>
      </c>
      <c r="F2137" s="383">
        <v>100</v>
      </c>
      <c r="G2137" s="383">
        <v>264</v>
      </c>
      <c r="H2137" s="383" t="s">
        <v>835</v>
      </c>
      <c r="I2137" s="383">
        <v>100</v>
      </c>
      <c r="J2137" s="383">
        <v>264</v>
      </c>
      <c r="K2137" s="383" t="s">
        <v>835</v>
      </c>
      <c r="L2137" s="385"/>
      <c r="M2137" s="383">
        <v>76</v>
      </c>
      <c r="N2137" s="383" t="s">
        <v>835</v>
      </c>
      <c r="O2137" s="385"/>
      <c r="P2137" s="385"/>
      <c r="Q2137" s="386" t="s">
        <v>11</v>
      </c>
      <c r="R2137" s="383">
        <v>80</v>
      </c>
      <c r="S2137" s="383">
        <v>250</v>
      </c>
      <c r="T2137" s="386" t="s">
        <v>34</v>
      </c>
      <c r="U2137" s="386">
        <v>83</v>
      </c>
      <c r="V2137" s="386">
        <v>249</v>
      </c>
      <c r="W2137" s="386" t="s">
        <v>11</v>
      </c>
      <c r="X2137" s="383">
        <v>83</v>
      </c>
      <c r="Y2137" s="383">
        <v>250</v>
      </c>
      <c r="Z2137" s="386" t="s">
        <v>34</v>
      </c>
      <c r="AA2137" s="386">
        <v>81</v>
      </c>
      <c r="AB2137" s="386">
        <v>248</v>
      </c>
      <c r="AC2137" s="386" t="s">
        <v>11</v>
      </c>
      <c r="AD2137" s="383" t="s">
        <v>33</v>
      </c>
      <c r="AE2137" s="383" t="s">
        <v>36</v>
      </c>
      <c r="AF2137" s="383">
        <v>95</v>
      </c>
      <c r="AG2137" s="383" t="s">
        <v>35</v>
      </c>
      <c r="AH2137" s="383" t="s">
        <v>34</v>
      </c>
      <c r="AI2137" s="383" t="s">
        <v>36</v>
      </c>
      <c r="AJ2137" s="383" t="s">
        <v>3554</v>
      </c>
      <c r="AK2137" s="384" t="str">
        <f t="shared" si="67"/>
        <v>Yes-AB</v>
      </c>
      <c r="AL2137" s="384" t="str">
        <f t="shared" si="68"/>
        <v>Yes-AB</v>
      </c>
      <c r="AN2137" s="196"/>
    </row>
    <row r="2138" spans="1:40" s="181" customFormat="1" x14ac:dyDescent="0.25">
      <c r="A2138" s="381" t="s">
        <v>3224</v>
      </c>
      <c r="B2138" s="382" t="s">
        <v>86</v>
      </c>
      <c r="C2138" s="382" t="s">
        <v>30</v>
      </c>
      <c r="D2138" s="382" t="s">
        <v>87</v>
      </c>
      <c r="E2138" s="382" t="s">
        <v>838</v>
      </c>
      <c r="F2138" s="383">
        <v>100</v>
      </c>
      <c r="G2138" s="383">
        <v>67</v>
      </c>
      <c r="H2138" s="383" t="s">
        <v>835</v>
      </c>
      <c r="I2138" s="383">
        <v>100</v>
      </c>
      <c r="J2138" s="383">
        <v>67</v>
      </c>
      <c r="K2138" s="383" t="s">
        <v>835</v>
      </c>
      <c r="L2138" s="385"/>
      <c r="M2138" s="383">
        <v>19</v>
      </c>
      <c r="N2138" s="383" t="s">
        <v>11</v>
      </c>
      <c r="O2138" s="385"/>
      <c r="P2138" s="385"/>
      <c r="Q2138" s="386" t="s">
        <v>11</v>
      </c>
      <c r="R2138" s="383">
        <v>64</v>
      </c>
      <c r="S2138" s="383">
        <v>58</v>
      </c>
      <c r="T2138" s="386" t="s">
        <v>34</v>
      </c>
      <c r="U2138" s="386">
        <v>71</v>
      </c>
      <c r="V2138" s="386">
        <v>56</v>
      </c>
      <c r="W2138" s="386" t="s">
        <v>11</v>
      </c>
      <c r="X2138" s="383">
        <v>74</v>
      </c>
      <c r="Y2138" s="383">
        <v>58</v>
      </c>
      <c r="Z2138" s="386" t="s">
        <v>34</v>
      </c>
      <c r="AA2138" s="386">
        <v>79</v>
      </c>
      <c r="AB2138" s="386">
        <v>56</v>
      </c>
      <c r="AC2138" s="386" t="s">
        <v>11</v>
      </c>
      <c r="AD2138" s="383" t="s">
        <v>33</v>
      </c>
      <c r="AE2138" s="383" t="s">
        <v>36</v>
      </c>
      <c r="AF2138" s="383">
        <v>87</v>
      </c>
      <c r="AG2138" s="383" t="s">
        <v>35</v>
      </c>
      <c r="AH2138" s="383" t="s">
        <v>34</v>
      </c>
      <c r="AI2138" s="383" t="s">
        <v>36</v>
      </c>
      <c r="AJ2138" s="383" t="s">
        <v>3554</v>
      </c>
      <c r="AK2138" s="384" t="str">
        <f t="shared" si="67"/>
        <v>Yes-SH</v>
      </c>
      <c r="AL2138" s="384" t="str">
        <f t="shared" si="68"/>
        <v>Yes-SH</v>
      </c>
      <c r="AN2138" s="196"/>
    </row>
    <row r="2139" spans="1:40" s="181" customFormat="1" x14ac:dyDescent="0.25">
      <c r="A2139" s="381" t="s">
        <v>3224</v>
      </c>
      <c r="B2139" s="382" t="s">
        <v>88</v>
      </c>
      <c r="C2139" s="382" t="s">
        <v>30</v>
      </c>
      <c r="D2139" s="382" t="s">
        <v>89</v>
      </c>
      <c r="E2139" s="382" t="s">
        <v>838</v>
      </c>
      <c r="F2139" s="383">
        <v>100</v>
      </c>
      <c r="G2139" s="383">
        <v>223</v>
      </c>
      <c r="H2139" s="383" t="s">
        <v>835</v>
      </c>
      <c r="I2139" s="383">
        <v>100</v>
      </c>
      <c r="J2139" s="383">
        <v>223</v>
      </c>
      <c r="K2139" s="383" t="s">
        <v>835</v>
      </c>
      <c r="L2139" s="385"/>
      <c r="M2139" s="383">
        <v>75</v>
      </c>
      <c r="N2139" s="383" t="s">
        <v>835</v>
      </c>
      <c r="O2139" s="385"/>
      <c r="P2139" s="385"/>
      <c r="Q2139" s="386" t="s">
        <v>11</v>
      </c>
      <c r="R2139" s="383">
        <v>78</v>
      </c>
      <c r="S2139" s="383">
        <v>221</v>
      </c>
      <c r="T2139" s="386" t="s">
        <v>36</v>
      </c>
      <c r="U2139" s="386">
        <v>75</v>
      </c>
      <c r="V2139" s="386">
        <v>212</v>
      </c>
      <c r="W2139" s="386" t="s">
        <v>834</v>
      </c>
      <c r="X2139" s="383">
        <v>86</v>
      </c>
      <c r="Y2139" s="383">
        <v>221</v>
      </c>
      <c r="Z2139" s="386" t="s">
        <v>34</v>
      </c>
      <c r="AA2139" s="386">
        <v>81</v>
      </c>
      <c r="AB2139" s="386">
        <v>212</v>
      </c>
      <c r="AC2139" s="386" t="s">
        <v>11</v>
      </c>
      <c r="AD2139" s="383" t="s">
        <v>33</v>
      </c>
      <c r="AE2139" s="383" t="s">
        <v>36</v>
      </c>
      <c r="AF2139" s="383">
        <v>92</v>
      </c>
      <c r="AG2139" s="383" t="s">
        <v>35</v>
      </c>
      <c r="AH2139" s="383" t="s">
        <v>36</v>
      </c>
      <c r="AI2139" s="383" t="s">
        <v>34</v>
      </c>
      <c r="AJ2139" s="383" t="s">
        <v>3554</v>
      </c>
      <c r="AK2139" s="384" t="str">
        <f t="shared" si="67"/>
        <v>NO</v>
      </c>
      <c r="AL2139" s="384" t="str">
        <f t="shared" si="68"/>
        <v>Yes-AB</v>
      </c>
      <c r="AN2139" s="196"/>
    </row>
    <row r="2140" spans="1:40" s="181" customFormat="1" x14ac:dyDescent="0.25">
      <c r="A2140" s="381" t="s">
        <v>3224</v>
      </c>
      <c r="B2140" s="382" t="s">
        <v>90</v>
      </c>
      <c r="C2140" s="382" t="s">
        <v>30</v>
      </c>
      <c r="D2140" s="382" t="s">
        <v>91</v>
      </c>
      <c r="E2140" s="382" t="s">
        <v>838</v>
      </c>
      <c r="F2140" s="383">
        <v>100</v>
      </c>
      <c r="G2140" s="383">
        <v>308</v>
      </c>
      <c r="H2140" s="383" t="s">
        <v>835</v>
      </c>
      <c r="I2140" s="383">
        <v>100</v>
      </c>
      <c r="J2140" s="383">
        <v>308</v>
      </c>
      <c r="K2140" s="383" t="s">
        <v>835</v>
      </c>
      <c r="L2140" s="385">
        <v>92</v>
      </c>
      <c r="M2140" s="383">
        <v>103</v>
      </c>
      <c r="N2140" s="383" t="s">
        <v>835</v>
      </c>
      <c r="O2140" s="385"/>
      <c r="P2140" s="385"/>
      <c r="Q2140" s="386" t="s">
        <v>11</v>
      </c>
      <c r="R2140" s="383">
        <v>61</v>
      </c>
      <c r="S2140" s="383">
        <v>289</v>
      </c>
      <c r="T2140" s="386" t="s">
        <v>36</v>
      </c>
      <c r="U2140" s="386">
        <v>70</v>
      </c>
      <c r="V2140" s="386">
        <v>286</v>
      </c>
      <c r="W2140" s="386" t="s">
        <v>834</v>
      </c>
      <c r="X2140" s="383">
        <v>70</v>
      </c>
      <c r="Y2140" s="383">
        <v>289</v>
      </c>
      <c r="Z2140" s="386" t="s">
        <v>36</v>
      </c>
      <c r="AA2140" s="386">
        <v>71</v>
      </c>
      <c r="AB2140" s="386">
        <v>285</v>
      </c>
      <c r="AC2140" s="386" t="s">
        <v>834</v>
      </c>
      <c r="AD2140" s="383" t="s">
        <v>104</v>
      </c>
      <c r="AE2140" s="383" t="s">
        <v>36</v>
      </c>
      <c r="AF2140" s="383">
        <v>79</v>
      </c>
      <c r="AG2140" s="383" t="s">
        <v>35</v>
      </c>
      <c r="AH2140" s="383" t="s">
        <v>34</v>
      </c>
      <c r="AI2140" s="383" t="s">
        <v>36</v>
      </c>
      <c r="AJ2140" s="383" t="s">
        <v>3554</v>
      </c>
      <c r="AK2140" s="384" t="str">
        <f t="shared" si="67"/>
        <v>NO</v>
      </c>
      <c r="AL2140" s="384" t="str">
        <f t="shared" si="68"/>
        <v>NO</v>
      </c>
      <c r="AN2140" s="196"/>
    </row>
    <row r="2141" spans="1:40" s="181" customFormat="1" x14ac:dyDescent="0.25">
      <c r="A2141" s="381" t="s">
        <v>3224</v>
      </c>
      <c r="B2141" s="382" t="s">
        <v>92</v>
      </c>
      <c r="C2141" s="382" t="s">
        <v>30</v>
      </c>
      <c r="D2141" s="382" t="s">
        <v>93</v>
      </c>
      <c r="E2141" s="382" t="s">
        <v>838</v>
      </c>
      <c r="F2141" s="383">
        <v>100</v>
      </c>
      <c r="G2141" s="383">
        <v>595</v>
      </c>
      <c r="H2141" s="383" t="s">
        <v>835</v>
      </c>
      <c r="I2141" s="383">
        <v>100</v>
      </c>
      <c r="J2141" s="383">
        <v>595</v>
      </c>
      <c r="K2141" s="383" t="s">
        <v>835</v>
      </c>
      <c r="L2141" s="385"/>
      <c r="M2141" s="383">
        <v>181</v>
      </c>
      <c r="N2141" s="383" t="s">
        <v>835</v>
      </c>
      <c r="O2141" s="385"/>
      <c r="P2141" s="385"/>
      <c r="Q2141" s="386" t="s">
        <v>11</v>
      </c>
      <c r="R2141" s="383">
        <v>73</v>
      </c>
      <c r="S2141" s="383">
        <v>591</v>
      </c>
      <c r="T2141" s="386" t="s">
        <v>34</v>
      </c>
      <c r="U2141" s="386">
        <v>74</v>
      </c>
      <c r="V2141" s="386">
        <v>588</v>
      </c>
      <c r="W2141" s="386" t="s">
        <v>11</v>
      </c>
      <c r="X2141" s="383">
        <v>61</v>
      </c>
      <c r="Y2141" s="383">
        <v>591</v>
      </c>
      <c r="Z2141" s="386" t="s">
        <v>36</v>
      </c>
      <c r="AA2141" s="386">
        <v>58</v>
      </c>
      <c r="AB2141" s="386">
        <v>588</v>
      </c>
      <c r="AC2141" s="386" t="s">
        <v>834</v>
      </c>
      <c r="AD2141" s="383" t="s">
        <v>104</v>
      </c>
      <c r="AE2141" s="383" t="s">
        <v>36</v>
      </c>
      <c r="AF2141" s="383">
        <v>87</v>
      </c>
      <c r="AG2141" s="383" t="s">
        <v>40</v>
      </c>
      <c r="AH2141" s="383" t="s">
        <v>34</v>
      </c>
      <c r="AI2141" s="383" t="s">
        <v>34</v>
      </c>
      <c r="AJ2141" s="383" t="s">
        <v>3554</v>
      </c>
      <c r="AK2141" s="384" t="str">
        <f t="shared" si="67"/>
        <v>Yes-SH</v>
      </c>
      <c r="AL2141" s="384" t="str">
        <f t="shared" si="68"/>
        <v>NO</v>
      </c>
      <c r="AN2141" s="196"/>
    </row>
    <row r="2142" spans="1:40" s="181" customFormat="1" x14ac:dyDescent="0.25">
      <c r="A2142" s="381" t="s">
        <v>3224</v>
      </c>
      <c r="B2142" s="382" t="s">
        <v>842</v>
      </c>
      <c r="C2142" s="382" t="s">
        <v>30</v>
      </c>
      <c r="D2142" s="382" t="s">
        <v>2235</v>
      </c>
      <c r="E2142" s="382" t="s">
        <v>838</v>
      </c>
      <c r="F2142" s="383">
        <v>100</v>
      </c>
      <c r="G2142" s="383">
        <v>96</v>
      </c>
      <c r="H2142" s="383" t="s">
        <v>835</v>
      </c>
      <c r="I2142" s="383">
        <v>100</v>
      </c>
      <c r="J2142" s="383">
        <v>96</v>
      </c>
      <c r="K2142" s="383" t="s">
        <v>835</v>
      </c>
      <c r="L2142" s="385"/>
      <c r="M2142" s="383">
        <v>29</v>
      </c>
      <c r="N2142" s="383" t="s">
        <v>11</v>
      </c>
      <c r="O2142" s="385"/>
      <c r="P2142" s="385"/>
      <c r="Q2142" s="386" t="s">
        <v>11</v>
      </c>
      <c r="R2142" s="383">
        <v>73</v>
      </c>
      <c r="S2142" s="383">
        <v>91</v>
      </c>
      <c r="T2142" s="386" t="s">
        <v>34</v>
      </c>
      <c r="U2142" s="386">
        <v>74</v>
      </c>
      <c r="V2142" s="386">
        <v>91</v>
      </c>
      <c r="W2142" s="386" t="s">
        <v>11</v>
      </c>
      <c r="X2142" s="383">
        <v>81</v>
      </c>
      <c r="Y2142" s="383">
        <v>91</v>
      </c>
      <c r="Z2142" s="386" t="s">
        <v>34</v>
      </c>
      <c r="AA2142" s="386">
        <v>85</v>
      </c>
      <c r="AB2142" s="386">
        <v>91</v>
      </c>
      <c r="AC2142" s="386" t="s">
        <v>11</v>
      </c>
      <c r="AD2142" s="383" t="s">
        <v>33</v>
      </c>
      <c r="AE2142" s="383" t="s">
        <v>34</v>
      </c>
      <c r="AF2142" s="383">
        <v>100</v>
      </c>
      <c r="AG2142" s="383" t="s">
        <v>35</v>
      </c>
      <c r="AH2142" s="383" t="s">
        <v>34</v>
      </c>
      <c r="AI2142" s="383" t="s">
        <v>34</v>
      </c>
      <c r="AJ2142" s="383" t="s">
        <v>3554</v>
      </c>
      <c r="AK2142" s="384" t="str">
        <f t="shared" si="67"/>
        <v>Yes-SH</v>
      </c>
      <c r="AL2142" s="384" t="str">
        <f t="shared" si="68"/>
        <v>Yes-AB</v>
      </c>
      <c r="AN2142" s="196"/>
    </row>
    <row r="2143" spans="1:40" s="181" customFormat="1" x14ac:dyDescent="0.25">
      <c r="A2143" s="381" t="s">
        <v>3224</v>
      </c>
      <c r="B2143" s="382" t="s">
        <v>94</v>
      </c>
      <c r="C2143" s="382" t="s">
        <v>30</v>
      </c>
      <c r="D2143" s="382" t="s">
        <v>95</v>
      </c>
      <c r="E2143" s="382" t="s">
        <v>838</v>
      </c>
      <c r="F2143" s="383"/>
      <c r="G2143" s="383">
        <v>26</v>
      </c>
      <c r="H2143" s="383" t="s">
        <v>11</v>
      </c>
      <c r="I2143" s="383"/>
      <c r="J2143" s="383">
        <v>26</v>
      </c>
      <c r="K2143" s="383" t="s">
        <v>11</v>
      </c>
      <c r="L2143" s="385"/>
      <c r="M2143" s="383">
        <v>9</v>
      </c>
      <c r="N2143" s="383" t="s">
        <v>11</v>
      </c>
      <c r="O2143" s="385"/>
      <c r="P2143" s="385"/>
      <c r="Q2143" s="386" t="s">
        <v>11</v>
      </c>
      <c r="R2143" s="383"/>
      <c r="S2143" s="383">
        <v>23</v>
      </c>
      <c r="T2143" s="386" t="s">
        <v>11</v>
      </c>
      <c r="U2143" s="386"/>
      <c r="V2143" s="386">
        <v>21</v>
      </c>
      <c r="W2143" s="386" t="s">
        <v>11</v>
      </c>
      <c r="X2143" s="383"/>
      <c r="Y2143" s="383">
        <v>23</v>
      </c>
      <c r="Z2143" s="386" t="s">
        <v>11</v>
      </c>
      <c r="AA2143" s="386"/>
      <c r="AB2143" s="386">
        <v>21</v>
      </c>
      <c r="AC2143" s="386" t="s">
        <v>11</v>
      </c>
      <c r="AD2143" s="383" t="s">
        <v>33</v>
      </c>
      <c r="AE2143" s="383" t="s">
        <v>36</v>
      </c>
      <c r="AF2143" s="383">
        <v>79</v>
      </c>
      <c r="AG2143" s="383" t="s">
        <v>35</v>
      </c>
      <c r="AH2143" s="383" t="s">
        <v>34</v>
      </c>
      <c r="AI2143" s="383" t="s">
        <v>36</v>
      </c>
      <c r="AJ2143" s="383" t="s">
        <v>3554</v>
      </c>
      <c r="AK2143" s="384" t="str">
        <f t="shared" si="67"/>
        <v>NA</v>
      </c>
      <c r="AL2143" s="384" t="str">
        <f t="shared" si="68"/>
        <v>NA</v>
      </c>
      <c r="AN2143" s="196"/>
    </row>
    <row r="2144" spans="1:40" s="181" customFormat="1" x14ac:dyDescent="0.25">
      <c r="A2144" s="381" t="s">
        <v>3224</v>
      </c>
      <c r="B2144" s="382" t="s">
        <v>96</v>
      </c>
      <c r="C2144" s="382" t="s">
        <v>30</v>
      </c>
      <c r="D2144" s="382" t="s">
        <v>97</v>
      </c>
      <c r="E2144" s="382" t="s">
        <v>838</v>
      </c>
      <c r="F2144" s="383">
        <v>100</v>
      </c>
      <c r="G2144" s="383">
        <v>362</v>
      </c>
      <c r="H2144" s="383" t="s">
        <v>835</v>
      </c>
      <c r="I2144" s="383">
        <v>100</v>
      </c>
      <c r="J2144" s="383">
        <v>362</v>
      </c>
      <c r="K2144" s="383" t="s">
        <v>835</v>
      </c>
      <c r="L2144" s="385"/>
      <c r="M2144" s="383">
        <v>126</v>
      </c>
      <c r="N2144" s="383" t="s">
        <v>835</v>
      </c>
      <c r="O2144" s="385"/>
      <c r="P2144" s="385"/>
      <c r="Q2144" s="386" t="s">
        <v>11</v>
      </c>
      <c r="R2144" s="383">
        <v>83</v>
      </c>
      <c r="S2144" s="383">
        <v>353</v>
      </c>
      <c r="T2144" s="386" t="s">
        <v>34</v>
      </c>
      <c r="U2144" s="386">
        <v>84</v>
      </c>
      <c r="V2144" s="386">
        <v>352</v>
      </c>
      <c r="W2144" s="386" t="s">
        <v>11</v>
      </c>
      <c r="X2144" s="383">
        <v>87</v>
      </c>
      <c r="Y2144" s="383">
        <v>353</v>
      </c>
      <c r="Z2144" s="386" t="s">
        <v>34</v>
      </c>
      <c r="AA2144" s="386">
        <v>84</v>
      </c>
      <c r="AB2144" s="386">
        <v>352</v>
      </c>
      <c r="AC2144" s="386" t="s">
        <v>11</v>
      </c>
      <c r="AD2144" s="383" t="s">
        <v>33</v>
      </c>
      <c r="AE2144" s="383" t="s">
        <v>34</v>
      </c>
      <c r="AF2144" s="383">
        <v>100</v>
      </c>
      <c r="AG2144" s="383" t="s">
        <v>35</v>
      </c>
      <c r="AH2144" s="383" t="s">
        <v>36</v>
      </c>
      <c r="AI2144" s="383" t="s">
        <v>34</v>
      </c>
      <c r="AJ2144" s="383" t="s">
        <v>3554</v>
      </c>
      <c r="AK2144" s="384" t="str">
        <f t="shared" si="67"/>
        <v>Yes-AB</v>
      </c>
      <c r="AL2144" s="384" t="str">
        <f t="shared" si="68"/>
        <v>Yes-AB</v>
      </c>
      <c r="AN2144" s="196"/>
    </row>
    <row r="2145" spans="1:40" s="181" customFormat="1" x14ac:dyDescent="0.25">
      <c r="A2145" s="381" t="s">
        <v>3224</v>
      </c>
      <c r="B2145" s="382" t="s">
        <v>98</v>
      </c>
      <c r="C2145" s="382" t="s">
        <v>30</v>
      </c>
      <c r="D2145" s="382" t="s">
        <v>99</v>
      </c>
      <c r="E2145" s="382" t="s">
        <v>838</v>
      </c>
      <c r="F2145" s="383">
        <v>99</v>
      </c>
      <c r="G2145" s="383">
        <v>35</v>
      </c>
      <c r="H2145" s="383" t="s">
        <v>835</v>
      </c>
      <c r="I2145" s="383">
        <v>99</v>
      </c>
      <c r="J2145" s="383">
        <v>35</v>
      </c>
      <c r="K2145" s="383" t="s">
        <v>835</v>
      </c>
      <c r="L2145" s="385"/>
      <c r="M2145" s="383">
        <v>8</v>
      </c>
      <c r="N2145" s="383" t="s">
        <v>11</v>
      </c>
      <c r="O2145" s="385"/>
      <c r="P2145" s="385"/>
      <c r="Q2145" s="386" t="s">
        <v>11</v>
      </c>
      <c r="R2145" s="383"/>
      <c r="S2145" s="383">
        <v>31</v>
      </c>
      <c r="T2145" s="386" t="s">
        <v>11</v>
      </c>
      <c r="U2145" s="386"/>
      <c r="V2145" s="386">
        <v>30</v>
      </c>
      <c r="W2145" s="386" t="s">
        <v>11</v>
      </c>
      <c r="X2145" s="383"/>
      <c r="Y2145" s="383">
        <v>31</v>
      </c>
      <c r="Z2145" s="386" t="s">
        <v>11</v>
      </c>
      <c r="AA2145" s="386"/>
      <c r="AB2145" s="386">
        <v>30</v>
      </c>
      <c r="AC2145" s="386" t="s">
        <v>11</v>
      </c>
      <c r="AD2145" s="383" t="s">
        <v>57</v>
      </c>
      <c r="AE2145" s="383" t="s">
        <v>36</v>
      </c>
      <c r="AF2145" s="383">
        <v>79</v>
      </c>
      <c r="AG2145" s="383" t="s">
        <v>35</v>
      </c>
      <c r="AH2145" s="383" t="s">
        <v>34</v>
      </c>
      <c r="AI2145" s="383" t="s">
        <v>36</v>
      </c>
      <c r="AJ2145" s="383" t="s">
        <v>3554</v>
      </c>
      <c r="AK2145" s="384" t="str">
        <f t="shared" si="67"/>
        <v>NA</v>
      </c>
      <c r="AL2145" s="384" t="str">
        <f t="shared" si="68"/>
        <v>NA</v>
      </c>
      <c r="AN2145" s="196"/>
    </row>
    <row r="2146" spans="1:40" s="181" customFormat="1" x14ac:dyDescent="0.25">
      <c r="A2146" s="381" t="s">
        <v>3224</v>
      </c>
      <c r="B2146" s="382" t="s">
        <v>100</v>
      </c>
      <c r="C2146" s="382" t="s">
        <v>30</v>
      </c>
      <c r="D2146" s="382" t="s">
        <v>101</v>
      </c>
      <c r="E2146" s="382" t="s">
        <v>838</v>
      </c>
      <c r="F2146" s="383">
        <v>100</v>
      </c>
      <c r="G2146" s="383">
        <v>213</v>
      </c>
      <c r="H2146" s="383" t="s">
        <v>835</v>
      </c>
      <c r="I2146" s="383">
        <v>100</v>
      </c>
      <c r="J2146" s="383">
        <v>213</v>
      </c>
      <c r="K2146" s="383" t="s">
        <v>835</v>
      </c>
      <c r="L2146" s="385"/>
      <c r="M2146" s="383">
        <v>77</v>
      </c>
      <c r="N2146" s="383" t="s">
        <v>835</v>
      </c>
      <c r="O2146" s="385"/>
      <c r="P2146" s="385"/>
      <c r="Q2146" s="386" t="s">
        <v>11</v>
      </c>
      <c r="R2146" s="383">
        <v>89</v>
      </c>
      <c r="S2146" s="383">
        <v>203</v>
      </c>
      <c r="T2146" s="386" t="s">
        <v>34</v>
      </c>
      <c r="U2146" s="386">
        <v>88</v>
      </c>
      <c r="V2146" s="386">
        <v>193</v>
      </c>
      <c r="W2146" s="386" t="s">
        <v>11</v>
      </c>
      <c r="X2146" s="383">
        <v>92</v>
      </c>
      <c r="Y2146" s="383">
        <v>203</v>
      </c>
      <c r="Z2146" s="386" t="s">
        <v>34</v>
      </c>
      <c r="AA2146" s="386">
        <v>84</v>
      </c>
      <c r="AB2146" s="386">
        <v>193</v>
      </c>
      <c r="AC2146" s="386" t="s">
        <v>11</v>
      </c>
      <c r="AD2146" s="383" t="s">
        <v>33</v>
      </c>
      <c r="AE2146" s="383" t="s">
        <v>34</v>
      </c>
      <c r="AF2146" s="383">
        <v>100</v>
      </c>
      <c r="AG2146" s="383" t="s">
        <v>35</v>
      </c>
      <c r="AH2146" s="383" t="s">
        <v>36</v>
      </c>
      <c r="AI2146" s="383" t="s">
        <v>34</v>
      </c>
      <c r="AJ2146" s="383" t="s">
        <v>3554</v>
      </c>
      <c r="AK2146" s="384" t="str">
        <f t="shared" si="67"/>
        <v>Yes-AB</v>
      </c>
      <c r="AL2146" s="384" t="str">
        <f t="shared" si="68"/>
        <v>Yes-AB</v>
      </c>
      <c r="AN2146" s="196"/>
    </row>
    <row r="2147" spans="1:40" s="181" customFormat="1" x14ac:dyDescent="0.25">
      <c r="A2147" s="381" t="s">
        <v>3224</v>
      </c>
      <c r="B2147" s="382" t="s">
        <v>102</v>
      </c>
      <c r="C2147" s="382" t="s">
        <v>30</v>
      </c>
      <c r="D2147" s="382" t="s">
        <v>103</v>
      </c>
      <c r="E2147" s="382" t="s">
        <v>838</v>
      </c>
      <c r="F2147" s="383">
        <v>100</v>
      </c>
      <c r="G2147" s="383">
        <v>54</v>
      </c>
      <c r="H2147" s="383" t="s">
        <v>835</v>
      </c>
      <c r="I2147" s="383">
        <v>100</v>
      </c>
      <c r="J2147" s="383">
        <v>54</v>
      </c>
      <c r="K2147" s="383" t="s">
        <v>835</v>
      </c>
      <c r="L2147" s="385"/>
      <c r="M2147" s="383">
        <v>12</v>
      </c>
      <c r="N2147" s="383" t="s">
        <v>11</v>
      </c>
      <c r="O2147" s="385"/>
      <c r="P2147" s="385"/>
      <c r="Q2147" s="386" t="s">
        <v>11</v>
      </c>
      <c r="R2147" s="383">
        <v>67</v>
      </c>
      <c r="S2147" s="383">
        <v>49</v>
      </c>
      <c r="T2147" s="386" t="s">
        <v>34</v>
      </c>
      <c r="U2147" s="386">
        <v>76</v>
      </c>
      <c r="V2147" s="386">
        <v>49</v>
      </c>
      <c r="W2147" s="386" t="s">
        <v>11</v>
      </c>
      <c r="X2147" s="383">
        <v>71</v>
      </c>
      <c r="Y2147" s="383">
        <v>49</v>
      </c>
      <c r="Z2147" s="386" t="s">
        <v>34</v>
      </c>
      <c r="AA2147" s="386">
        <v>78</v>
      </c>
      <c r="AB2147" s="386">
        <v>49</v>
      </c>
      <c r="AC2147" s="386" t="s">
        <v>11</v>
      </c>
      <c r="AD2147" s="383" t="s">
        <v>33</v>
      </c>
      <c r="AE2147" s="383" t="s">
        <v>36</v>
      </c>
      <c r="AF2147" s="383">
        <v>95</v>
      </c>
      <c r="AG2147" s="383" t="s">
        <v>35</v>
      </c>
      <c r="AH2147" s="383" t="s">
        <v>34</v>
      </c>
      <c r="AI2147" s="383" t="s">
        <v>36</v>
      </c>
      <c r="AJ2147" s="383" t="s">
        <v>3554</v>
      </c>
      <c r="AK2147" s="384" t="str">
        <f t="shared" si="67"/>
        <v>Yes-SH</v>
      </c>
      <c r="AL2147" s="384" t="str">
        <f t="shared" si="68"/>
        <v>Yes-SH</v>
      </c>
      <c r="AN2147" s="196"/>
    </row>
    <row r="2148" spans="1:40" s="181" customFormat="1" x14ac:dyDescent="0.25">
      <c r="A2148" s="381" t="s">
        <v>3224</v>
      </c>
      <c r="B2148" s="382" t="s">
        <v>105</v>
      </c>
      <c r="C2148" s="382" t="s">
        <v>30</v>
      </c>
      <c r="D2148" s="382" t="s">
        <v>106</v>
      </c>
      <c r="E2148" s="382" t="s">
        <v>838</v>
      </c>
      <c r="F2148" s="383">
        <v>100</v>
      </c>
      <c r="G2148" s="383">
        <v>190</v>
      </c>
      <c r="H2148" s="383" t="s">
        <v>835</v>
      </c>
      <c r="I2148" s="383">
        <v>100</v>
      </c>
      <c r="J2148" s="383">
        <v>190</v>
      </c>
      <c r="K2148" s="383" t="s">
        <v>835</v>
      </c>
      <c r="L2148" s="385"/>
      <c r="M2148" s="383">
        <v>66</v>
      </c>
      <c r="N2148" s="383" t="s">
        <v>835</v>
      </c>
      <c r="O2148" s="385"/>
      <c r="P2148" s="385"/>
      <c r="Q2148" s="386" t="s">
        <v>11</v>
      </c>
      <c r="R2148" s="383">
        <v>75</v>
      </c>
      <c r="S2148" s="383">
        <v>185</v>
      </c>
      <c r="T2148" s="386" t="s">
        <v>36</v>
      </c>
      <c r="U2148" s="386">
        <v>67</v>
      </c>
      <c r="V2148" s="386">
        <v>184</v>
      </c>
      <c r="W2148" s="386" t="s">
        <v>834</v>
      </c>
      <c r="X2148" s="383">
        <v>75</v>
      </c>
      <c r="Y2148" s="383">
        <v>185</v>
      </c>
      <c r="Z2148" s="386" t="s">
        <v>36</v>
      </c>
      <c r="AA2148" s="386">
        <v>59</v>
      </c>
      <c r="AB2148" s="386">
        <v>184</v>
      </c>
      <c r="AC2148" s="386" t="s">
        <v>834</v>
      </c>
      <c r="AD2148" s="383" t="s">
        <v>33</v>
      </c>
      <c r="AE2148" s="383" t="s">
        <v>36</v>
      </c>
      <c r="AF2148" s="383">
        <v>74</v>
      </c>
      <c r="AG2148" s="383" t="s">
        <v>35</v>
      </c>
      <c r="AH2148" s="383" t="s">
        <v>34</v>
      </c>
      <c r="AI2148" s="383" t="s">
        <v>36</v>
      </c>
      <c r="AJ2148" s="383" t="s">
        <v>3554</v>
      </c>
      <c r="AK2148" s="384" t="str">
        <f t="shared" si="67"/>
        <v>NO</v>
      </c>
      <c r="AL2148" s="384" t="str">
        <f t="shared" si="68"/>
        <v>NO</v>
      </c>
      <c r="AN2148" s="196"/>
    </row>
    <row r="2149" spans="1:40" s="181" customFormat="1" x14ac:dyDescent="0.25">
      <c r="A2149" s="381" t="s">
        <v>3224</v>
      </c>
      <c r="B2149" s="382" t="s">
        <v>107</v>
      </c>
      <c r="C2149" s="382" t="s">
        <v>30</v>
      </c>
      <c r="D2149" s="382" t="s">
        <v>108</v>
      </c>
      <c r="E2149" s="382" t="s">
        <v>838</v>
      </c>
      <c r="F2149" s="383">
        <v>100</v>
      </c>
      <c r="G2149" s="383">
        <v>426</v>
      </c>
      <c r="H2149" s="383" t="s">
        <v>835</v>
      </c>
      <c r="I2149" s="383">
        <v>100</v>
      </c>
      <c r="J2149" s="383">
        <v>426</v>
      </c>
      <c r="K2149" s="383" t="s">
        <v>835</v>
      </c>
      <c r="L2149" s="385"/>
      <c r="M2149" s="383">
        <v>126</v>
      </c>
      <c r="N2149" s="383" t="s">
        <v>835</v>
      </c>
      <c r="O2149" s="385"/>
      <c r="P2149" s="385"/>
      <c r="Q2149" s="386" t="s">
        <v>11</v>
      </c>
      <c r="R2149" s="383">
        <v>72</v>
      </c>
      <c r="S2149" s="383">
        <v>409</v>
      </c>
      <c r="T2149" s="386" t="s">
        <v>36</v>
      </c>
      <c r="U2149" s="386">
        <v>76</v>
      </c>
      <c r="V2149" s="386">
        <v>407</v>
      </c>
      <c r="W2149" s="386" t="s">
        <v>834</v>
      </c>
      <c r="X2149" s="383">
        <v>74</v>
      </c>
      <c r="Y2149" s="383">
        <v>409</v>
      </c>
      <c r="Z2149" s="386" t="s">
        <v>36</v>
      </c>
      <c r="AA2149" s="386">
        <v>70</v>
      </c>
      <c r="AB2149" s="386">
        <v>408</v>
      </c>
      <c r="AC2149" s="386" t="s">
        <v>834</v>
      </c>
      <c r="AD2149" s="383" t="s">
        <v>33</v>
      </c>
      <c r="AE2149" s="383" t="s">
        <v>36</v>
      </c>
      <c r="AF2149" s="383">
        <v>79</v>
      </c>
      <c r="AG2149" s="383" t="s">
        <v>35</v>
      </c>
      <c r="AH2149" s="383" t="s">
        <v>34</v>
      </c>
      <c r="AI2149" s="383" t="s">
        <v>36</v>
      </c>
      <c r="AJ2149" s="383" t="s">
        <v>3554</v>
      </c>
      <c r="AK2149" s="384" t="str">
        <f t="shared" si="67"/>
        <v>NO</v>
      </c>
      <c r="AL2149" s="384" t="str">
        <f t="shared" si="68"/>
        <v>NO</v>
      </c>
      <c r="AN2149" s="196"/>
    </row>
    <row r="2150" spans="1:40" s="181" customFormat="1" x14ac:dyDescent="0.25">
      <c r="A2150" s="381" t="s">
        <v>3224</v>
      </c>
      <c r="B2150" s="382" t="s">
        <v>109</v>
      </c>
      <c r="C2150" s="382" t="s">
        <v>30</v>
      </c>
      <c r="D2150" s="382" t="s">
        <v>110</v>
      </c>
      <c r="E2150" s="382" t="s">
        <v>838</v>
      </c>
      <c r="F2150" s="383"/>
      <c r="G2150" s="383">
        <v>23</v>
      </c>
      <c r="H2150" s="383" t="s">
        <v>11</v>
      </c>
      <c r="I2150" s="383"/>
      <c r="J2150" s="383">
        <v>23</v>
      </c>
      <c r="K2150" s="383" t="s">
        <v>11</v>
      </c>
      <c r="L2150" s="385"/>
      <c r="M2150" s="383">
        <v>9</v>
      </c>
      <c r="N2150" s="383" t="s">
        <v>11</v>
      </c>
      <c r="O2150" s="385"/>
      <c r="P2150" s="385"/>
      <c r="Q2150" s="386" t="s">
        <v>11</v>
      </c>
      <c r="R2150" s="383"/>
      <c r="S2150" s="383">
        <v>21</v>
      </c>
      <c r="T2150" s="386" t="s">
        <v>11</v>
      </c>
      <c r="U2150" s="386"/>
      <c r="V2150" s="386">
        <v>21</v>
      </c>
      <c r="W2150" s="386" t="s">
        <v>11</v>
      </c>
      <c r="X2150" s="383"/>
      <c r="Y2150" s="383">
        <v>21</v>
      </c>
      <c r="Z2150" s="386" t="s">
        <v>11</v>
      </c>
      <c r="AA2150" s="386"/>
      <c r="AB2150" s="386">
        <v>21</v>
      </c>
      <c r="AC2150" s="386" t="s">
        <v>11</v>
      </c>
      <c r="AD2150" s="383" t="s">
        <v>104</v>
      </c>
      <c r="AE2150" s="383" t="s">
        <v>36</v>
      </c>
      <c r="AF2150" s="383">
        <v>92</v>
      </c>
      <c r="AG2150" s="383" t="s">
        <v>35</v>
      </c>
      <c r="AH2150" s="383" t="s">
        <v>34</v>
      </c>
      <c r="AI2150" s="383" t="s">
        <v>36</v>
      </c>
      <c r="AJ2150" s="383" t="s">
        <v>3554</v>
      </c>
      <c r="AK2150" s="384" t="str">
        <f t="shared" si="67"/>
        <v>NA</v>
      </c>
      <c r="AL2150" s="384" t="str">
        <f t="shared" si="68"/>
        <v>NA</v>
      </c>
      <c r="AN2150" s="196"/>
    </row>
    <row r="2151" spans="1:40" s="181" customFormat="1" x14ac:dyDescent="0.25">
      <c r="A2151" s="381" t="s">
        <v>3224</v>
      </c>
      <c r="B2151" s="382" t="s">
        <v>111</v>
      </c>
      <c r="C2151" s="382" t="s">
        <v>30</v>
      </c>
      <c r="D2151" s="382" t="s">
        <v>112</v>
      </c>
      <c r="E2151" s="382" t="s">
        <v>838</v>
      </c>
      <c r="F2151" s="383">
        <v>100</v>
      </c>
      <c r="G2151" s="383">
        <v>343</v>
      </c>
      <c r="H2151" s="383" t="s">
        <v>835</v>
      </c>
      <c r="I2151" s="383">
        <v>100</v>
      </c>
      <c r="J2151" s="383">
        <v>343</v>
      </c>
      <c r="K2151" s="383" t="s">
        <v>835</v>
      </c>
      <c r="L2151" s="385"/>
      <c r="M2151" s="383">
        <v>129</v>
      </c>
      <c r="N2151" s="383" t="s">
        <v>835</v>
      </c>
      <c r="O2151" s="385"/>
      <c r="P2151" s="385"/>
      <c r="Q2151" s="386" t="s">
        <v>11</v>
      </c>
      <c r="R2151" s="383">
        <v>69</v>
      </c>
      <c r="S2151" s="383">
        <v>318</v>
      </c>
      <c r="T2151" s="386" t="s">
        <v>34</v>
      </c>
      <c r="U2151" s="386">
        <v>73</v>
      </c>
      <c r="V2151" s="386">
        <v>315</v>
      </c>
      <c r="W2151" s="386" t="s">
        <v>11</v>
      </c>
      <c r="X2151" s="383">
        <v>72</v>
      </c>
      <c r="Y2151" s="383">
        <v>318</v>
      </c>
      <c r="Z2151" s="386" t="s">
        <v>36</v>
      </c>
      <c r="AA2151" s="386">
        <v>67</v>
      </c>
      <c r="AB2151" s="386">
        <v>315</v>
      </c>
      <c r="AC2151" s="386" t="s">
        <v>834</v>
      </c>
      <c r="AD2151" s="383" t="s">
        <v>33</v>
      </c>
      <c r="AE2151" s="383" t="s">
        <v>36</v>
      </c>
      <c r="AF2151" s="383">
        <v>92</v>
      </c>
      <c r="AG2151" s="383" t="s">
        <v>35</v>
      </c>
      <c r="AH2151" s="383" t="s">
        <v>34</v>
      </c>
      <c r="AI2151" s="383" t="s">
        <v>36</v>
      </c>
      <c r="AJ2151" s="383" t="s">
        <v>3554</v>
      </c>
      <c r="AK2151" s="384" t="str">
        <f t="shared" si="67"/>
        <v>Yes-SH</v>
      </c>
      <c r="AL2151" s="384" t="str">
        <f t="shared" si="68"/>
        <v>NO</v>
      </c>
      <c r="AN2151" s="196"/>
    </row>
    <row r="2152" spans="1:40" s="181" customFormat="1" x14ac:dyDescent="0.25">
      <c r="A2152" s="381" t="s">
        <v>3224</v>
      </c>
      <c r="B2152" s="382" t="s">
        <v>113</v>
      </c>
      <c r="C2152" s="382" t="s">
        <v>30</v>
      </c>
      <c r="D2152" s="382" t="s">
        <v>114</v>
      </c>
      <c r="E2152" s="382" t="s">
        <v>838</v>
      </c>
      <c r="F2152" s="383">
        <v>100</v>
      </c>
      <c r="G2152" s="383">
        <v>168</v>
      </c>
      <c r="H2152" s="383" t="s">
        <v>835</v>
      </c>
      <c r="I2152" s="383">
        <v>100</v>
      </c>
      <c r="J2152" s="383">
        <v>168</v>
      </c>
      <c r="K2152" s="383" t="s">
        <v>835</v>
      </c>
      <c r="L2152" s="385"/>
      <c r="M2152" s="383">
        <v>45</v>
      </c>
      <c r="N2152" s="383" t="s">
        <v>835</v>
      </c>
      <c r="O2152" s="385"/>
      <c r="P2152" s="385"/>
      <c r="Q2152" s="386" t="s">
        <v>11</v>
      </c>
      <c r="R2152" s="383"/>
      <c r="S2152" s="383">
        <v>165</v>
      </c>
      <c r="T2152" s="386" t="s">
        <v>34</v>
      </c>
      <c r="U2152" s="386">
        <v>91</v>
      </c>
      <c r="V2152" s="386">
        <v>164</v>
      </c>
      <c r="W2152" s="386" t="s">
        <v>11</v>
      </c>
      <c r="X2152" s="383">
        <v>94</v>
      </c>
      <c r="Y2152" s="383">
        <v>165</v>
      </c>
      <c r="Z2152" s="386" t="s">
        <v>34</v>
      </c>
      <c r="AA2152" s="386">
        <v>82</v>
      </c>
      <c r="AB2152" s="386">
        <v>164</v>
      </c>
      <c r="AC2152" s="386" t="s">
        <v>11</v>
      </c>
      <c r="AD2152" s="383" t="s">
        <v>33</v>
      </c>
      <c r="AE2152" s="383" t="s">
        <v>34</v>
      </c>
      <c r="AF2152" s="383">
        <v>100</v>
      </c>
      <c r="AG2152" s="383" t="s">
        <v>35</v>
      </c>
      <c r="AH2152" s="383" t="s">
        <v>36</v>
      </c>
      <c r="AI2152" s="383" t="s">
        <v>34</v>
      </c>
      <c r="AJ2152" s="383" t="s">
        <v>3554</v>
      </c>
      <c r="AK2152" s="384" t="str">
        <f t="shared" si="67"/>
        <v>Yes-AB</v>
      </c>
      <c r="AL2152" s="384" t="str">
        <f t="shared" si="68"/>
        <v>Yes-AB</v>
      </c>
      <c r="AN2152" s="196"/>
    </row>
    <row r="2153" spans="1:40" s="181" customFormat="1" x14ac:dyDescent="0.25">
      <c r="A2153" s="381" t="s">
        <v>3224</v>
      </c>
      <c r="B2153" s="382" t="s">
        <v>115</v>
      </c>
      <c r="C2153" s="382" t="s">
        <v>30</v>
      </c>
      <c r="D2153" s="382" t="s">
        <v>116</v>
      </c>
      <c r="E2153" s="382" t="s">
        <v>838</v>
      </c>
      <c r="F2153" s="383">
        <v>100</v>
      </c>
      <c r="G2153" s="383">
        <v>245</v>
      </c>
      <c r="H2153" s="383" t="s">
        <v>835</v>
      </c>
      <c r="I2153" s="383">
        <v>100</v>
      </c>
      <c r="J2153" s="383">
        <v>245</v>
      </c>
      <c r="K2153" s="383" t="s">
        <v>835</v>
      </c>
      <c r="L2153" s="385"/>
      <c r="M2153" s="383">
        <v>74</v>
      </c>
      <c r="N2153" s="383" t="s">
        <v>835</v>
      </c>
      <c r="O2153" s="385"/>
      <c r="P2153" s="385"/>
      <c r="Q2153" s="386" t="s">
        <v>11</v>
      </c>
      <c r="R2153" s="383">
        <v>88</v>
      </c>
      <c r="S2153" s="383">
        <v>241</v>
      </c>
      <c r="T2153" s="386" t="s">
        <v>34</v>
      </c>
      <c r="U2153" s="386">
        <v>91</v>
      </c>
      <c r="V2153" s="386">
        <v>241</v>
      </c>
      <c r="W2153" s="386" t="s">
        <v>11</v>
      </c>
      <c r="X2153" s="383">
        <v>88</v>
      </c>
      <c r="Y2153" s="383">
        <v>242</v>
      </c>
      <c r="Z2153" s="386" t="s">
        <v>34</v>
      </c>
      <c r="AA2153" s="386">
        <v>86</v>
      </c>
      <c r="AB2153" s="386">
        <v>242</v>
      </c>
      <c r="AC2153" s="386" t="s">
        <v>11</v>
      </c>
      <c r="AD2153" s="383" t="s">
        <v>33</v>
      </c>
      <c r="AE2153" s="383" t="s">
        <v>34</v>
      </c>
      <c r="AF2153" s="383">
        <v>100</v>
      </c>
      <c r="AG2153" s="383" t="s">
        <v>35</v>
      </c>
      <c r="AH2153" s="383" t="s">
        <v>36</v>
      </c>
      <c r="AI2153" s="383" t="s">
        <v>34</v>
      </c>
      <c r="AJ2153" s="383" t="s">
        <v>3554</v>
      </c>
      <c r="AK2153" s="384" t="str">
        <f t="shared" si="67"/>
        <v>Yes-AB</v>
      </c>
      <c r="AL2153" s="384" t="str">
        <f t="shared" si="68"/>
        <v>Yes-AB</v>
      </c>
      <c r="AN2153" s="196"/>
    </row>
    <row r="2154" spans="1:40" s="181" customFormat="1" x14ac:dyDescent="0.25">
      <c r="A2154" s="381" t="s">
        <v>3224</v>
      </c>
      <c r="B2154" s="382" t="s">
        <v>117</v>
      </c>
      <c r="C2154" s="382" t="s">
        <v>30</v>
      </c>
      <c r="D2154" s="382" t="s">
        <v>118</v>
      </c>
      <c r="E2154" s="382" t="s">
        <v>838</v>
      </c>
      <c r="F2154" s="383">
        <v>100</v>
      </c>
      <c r="G2154" s="383">
        <v>137</v>
      </c>
      <c r="H2154" s="383" t="s">
        <v>835</v>
      </c>
      <c r="I2154" s="383">
        <v>100</v>
      </c>
      <c r="J2154" s="383">
        <v>137</v>
      </c>
      <c r="K2154" s="383" t="s">
        <v>835</v>
      </c>
      <c r="L2154" s="385"/>
      <c r="M2154" s="383">
        <v>50</v>
      </c>
      <c r="N2154" s="383" t="s">
        <v>835</v>
      </c>
      <c r="O2154" s="385"/>
      <c r="P2154" s="385"/>
      <c r="Q2154" s="386" t="s">
        <v>11</v>
      </c>
      <c r="R2154" s="383">
        <v>51</v>
      </c>
      <c r="S2154" s="383">
        <v>131</v>
      </c>
      <c r="T2154" s="386" t="s">
        <v>36</v>
      </c>
      <c r="U2154" s="386">
        <v>60</v>
      </c>
      <c r="V2154" s="386">
        <v>129</v>
      </c>
      <c r="W2154" s="386" t="s">
        <v>834</v>
      </c>
      <c r="X2154" s="383">
        <v>61</v>
      </c>
      <c r="Y2154" s="383">
        <v>131</v>
      </c>
      <c r="Z2154" s="386" t="s">
        <v>36</v>
      </c>
      <c r="AA2154" s="386">
        <v>62</v>
      </c>
      <c r="AB2154" s="386">
        <v>129</v>
      </c>
      <c r="AC2154" s="386" t="s">
        <v>834</v>
      </c>
      <c r="AD2154" s="383" t="s">
        <v>57</v>
      </c>
      <c r="AE2154" s="383" t="s">
        <v>36</v>
      </c>
      <c r="AF2154" s="383">
        <v>77</v>
      </c>
      <c r="AG2154" s="383" t="s">
        <v>35</v>
      </c>
      <c r="AH2154" s="383" t="s">
        <v>34</v>
      </c>
      <c r="AI2154" s="383" t="s">
        <v>36</v>
      </c>
      <c r="AJ2154" s="383" t="s">
        <v>3554</v>
      </c>
      <c r="AK2154" s="384" t="str">
        <f t="shared" si="67"/>
        <v>NO</v>
      </c>
      <c r="AL2154" s="384" t="str">
        <f t="shared" si="68"/>
        <v>NO</v>
      </c>
      <c r="AN2154" s="196"/>
    </row>
    <row r="2155" spans="1:40" s="181" customFormat="1" x14ac:dyDescent="0.25">
      <c r="A2155" s="381" t="s">
        <v>3224</v>
      </c>
      <c r="B2155" s="382" t="s">
        <v>119</v>
      </c>
      <c r="C2155" s="382" t="s">
        <v>30</v>
      </c>
      <c r="D2155" s="382" t="s">
        <v>120</v>
      </c>
      <c r="E2155" s="382" t="s">
        <v>838</v>
      </c>
      <c r="F2155" s="383">
        <v>100</v>
      </c>
      <c r="G2155" s="383">
        <v>74</v>
      </c>
      <c r="H2155" s="383" t="s">
        <v>835</v>
      </c>
      <c r="I2155" s="383">
        <v>100</v>
      </c>
      <c r="J2155" s="383">
        <v>74</v>
      </c>
      <c r="K2155" s="383" t="s">
        <v>835</v>
      </c>
      <c r="L2155" s="385"/>
      <c r="M2155" s="383">
        <v>22</v>
      </c>
      <c r="N2155" s="383" t="s">
        <v>11</v>
      </c>
      <c r="O2155" s="385"/>
      <c r="P2155" s="385"/>
      <c r="Q2155" s="386" t="s">
        <v>11</v>
      </c>
      <c r="R2155" s="383">
        <v>57</v>
      </c>
      <c r="S2155" s="383">
        <v>72</v>
      </c>
      <c r="T2155" s="386" t="s">
        <v>36</v>
      </c>
      <c r="U2155" s="386">
        <v>60</v>
      </c>
      <c r="V2155" s="386">
        <v>72</v>
      </c>
      <c r="W2155" s="386" t="s">
        <v>834</v>
      </c>
      <c r="X2155" s="383">
        <v>75</v>
      </c>
      <c r="Y2155" s="383">
        <v>72</v>
      </c>
      <c r="Z2155" s="386" t="s">
        <v>34</v>
      </c>
      <c r="AA2155" s="386">
        <v>74</v>
      </c>
      <c r="AB2155" s="386">
        <v>72</v>
      </c>
      <c r="AC2155" s="386" t="s">
        <v>11</v>
      </c>
      <c r="AD2155" s="383" t="s">
        <v>46</v>
      </c>
      <c r="AE2155" s="383" t="s">
        <v>36</v>
      </c>
      <c r="AF2155" s="383">
        <v>85</v>
      </c>
      <c r="AG2155" s="383" t="s">
        <v>35</v>
      </c>
      <c r="AH2155" s="383" t="s">
        <v>34</v>
      </c>
      <c r="AI2155" s="383" t="s">
        <v>36</v>
      </c>
      <c r="AJ2155" s="383" t="s">
        <v>3554</v>
      </c>
      <c r="AK2155" s="384" t="str">
        <f t="shared" si="67"/>
        <v>NO</v>
      </c>
      <c r="AL2155" s="384" t="str">
        <f t="shared" si="68"/>
        <v>Yes-SH</v>
      </c>
      <c r="AN2155" s="196"/>
    </row>
    <row r="2156" spans="1:40" s="181" customFormat="1" x14ac:dyDescent="0.25">
      <c r="A2156" s="381" t="s">
        <v>3224</v>
      </c>
      <c r="B2156" s="382" t="s">
        <v>121</v>
      </c>
      <c r="C2156" s="382" t="s">
        <v>30</v>
      </c>
      <c r="D2156" s="382" t="s">
        <v>122</v>
      </c>
      <c r="E2156" s="382" t="s">
        <v>838</v>
      </c>
      <c r="F2156" s="383">
        <v>100</v>
      </c>
      <c r="G2156" s="383">
        <v>262</v>
      </c>
      <c r="H2156" s="383" t="s">
        <v>835</v>
      </c>
      <c r="I2156" s="383">
        <v>100</v>
      </c>
      <c r="J2156" s="383">
        <v>262</v>
      </c>
      <c r="K2156" s="383" t="s">
        <v>835</v>
      </c>
      <c r="L2156" s="385"/>
      <c r="M2156" s="383">
        <v>87</v>
      </c>
      <c r="N2156" s="383" t="s">
        <v>835</v>
      </c>
      <c r="O2156" s="385"/>
      <c r="P2156" s="385"/>
      <c r="Q2156" s="386" t="s">
        <v>11</v>
      </c>
      <c r="R2156" s="383">
        <v>89</v>
      </c>
      <c r="S2156" s="383">
        <v>259</v>
      </c>
      <c r="T2156" s="386" t="s">
        <v>34</v>
      </c>
      <c r="U2156" s="386">
        <v>89</v>
      </c>
      <c r="V2156" s="386">
        <v>258</v>
      </c>
      <c r="W2156" s="386" t="s">
        <v>11</v>
      </c>
      <c r="X2156" s="383">
        <v>86</v>
      </c>
      <c r="Y2156" s="383">
        <v>259</v>
      </c>
      <c r="Z2156" s="386" t="s">
        <v>34</v>
      </c>
      <c r="AA2156" s="386">
        <v>78</v>
      </c>
      <c r="AB2156" s="386">
        <v>258</v>
      </c>
      <c r="AC2156" s="386" t="s">
        <v>11</v>
      </c>
      <c r="AD2156" s="383" t="s">
        <v>33</v>
      </c>
      <c r="AE2156" s="383" t="s">
        <v>34</v>
      </c>
      <c r="AF2156" s="383">
        <v>100</v>
      </c>
      <c r="AG2156" s="383" t="s">
        <v>35</v>
      </c>
      <c r="AH2156" s="383" t="s">
        <v>36</v>
      </c>
      <c r="AI2156" s="383" t="s">
        <v>34</v>
      </c>
      <c r="AJ2156" s="383" t="s">
        <v>3554</v>
      </c>
      <c r="AK2156" s="384" t="str">
        <f t="shared" si="67"/>
        <v>Yes-AB</v>
      </c>
      <c r="AL2156" s="384" t="str">
        <f t="shared" si="68"/>
        <v>Yes-AB</v>
      </c>
      <c r="AN2156" s="196"/>
    </row>
    <row r="2157" spans="1:40" s="181" customFormat="1" x14ac:dyDescent="0.25">
      <c r="A2157" s="381" t="s">
        <v>3224</v>
      </c>
      <c r="B2157" s="382" t="s">
        <v>123</v>
      </c>
      <c r="C2157" s="382" t="s">
        <v>30</v>
      </c>
      <c r="D2157" s="382" t="s">
        <v>124</v>
      </c>
      <c r="E2157" s="382" t="s">
        <v>838</v>
      </c>
      <c r="F2157" s="383"/>
      <c r="G2157" s="383">
        <v>23</v>
      </c>
      <c r="H2157" s="383" t="s">
        <v>11</v>
      </c>
      <c r="I2157" s="383"/>
      <c r="J2157" s="383">
        <v>23</v>
      </c>
      <c r="K2157" s="383" t="s">
        <v>11</v>
      </c>
      <c r="L2157" s="385"/>
      <c r="M2157" s="383">
        <v>9</v>
      </c>
      <c r="N2157" s="383" t="s">
        <v>11</v>
      </c>
      <c r="O2157" s="385"/>
      <c r="P2157" s="385"/>
      <c r="Q2157" s="386" t="s">
        <v>11</v>
      </c>
      <c r="R2157" s="383"/>
      <c r="S2157" s="383">
        <v>22</v>
      </c>
      <c r="T2157" s="386" t="s">
        <v>11</v>
      </c>
      <c r="U2157" s="386"/>
      <c r="V2157" s="386">
        <v>21</v>
      </c>
      <c r="W2157" s="386" t="s">
        <v>11</v>
      </c>
      <c r="X2157" s="383"/>
      <c r="Y2157" s="383">
        <v>22</v>
      </c>
      <c r="Z2157" s="386" t="s">
        <v>11</v>
      </c>
      <c r="AA2157" s="386"/>
      <c r="AB2157" s="386">
        <v>21</v>
      </c>
      <c r="AC2157" s="386" t="s">
        <v>11</v>
      </c>
      <c r="AD2157" s="383" t="s">
        <v>57</v>
      </c>
      <c r="AE2157" s="383" t="s">
        <v>36</v>
      </c>
      <c r="AF2157" s="383">
        <v>87</v>
      </c>
      <c r="AG2157" s="383" t="s">
        <v>35</v>
      </c>
      <c r="AH2157" s="383" t="s">
        <v>34</v>
      </c>
      <c r="AI2157" s="383" t="s">
        <v>36</v>
      </c>
      <c r="AJ2157" s="383" t="s">
        <v>3554</v>
      </c>
      <c r="AK2157" s="384" t="str">
        <f t="shared" si="67"/>
        <v>NA</v>
      </c>
      <c r="AL2157" s="384" t="str">
        <f t="shared" si="68"/>
        <v>NA</v>
      </c>
      <c r="AN2157" s="196"/>
    </row>
    <row r="2158" spans="1:40" s="181" customFormat="1" x14ac:dyDescent="0.25">
      <c r="A2158" s="381" t="s">
        <v>3224</v>
      </c>
      <c r="B2158" s="382" t="s">
        <v>125</v>
      </c>
      <c r="C2158" s="382" t="s">
        <v>30</v>
      </c>
      <c r="D2158" s="382" t="s">
        <v>126</v>
      </c>
      <c r="E2158" s="382" t="s">
        <v>838</v>
      </c>
      <c r="F2158" s="383">
        <v>100</v>
      </c>
      <c r="G2158" s="383">
        <v>223</v>
      </c>
      <c r="H2158" s="383" t="s">
        <v>835</v>
      </c>
      <c r="I2158" s="383">
        <v>100</v>
      </c>
      <c r="J2158" s="383">
        <v>223</v>
      </c>
      <c r="K2158" s="383" t="s">
        <v>835</v>
      </c>
      <c r="L2158" s="385">
        <v>86</v>
      </c>
      <c r="M2158" s="383">
        <v>63</v>
      </c>
      <c r="N2158" s="383" t="s">
        <v>834</v>
      </c>
      <c r="O2158" s="385"/>
      <c r="P2158" s="385"/>
      <c r="Q2158" s="386" t="s">
        <v>11</v>
      </c>
      <c r="R2158" s="383">
        <v>50</v>
      </c>
      <c r="S2158" s="383">
        <v>193</v>
      </c>
      <c r="T2158" s="386" t="s">
        <v>36</v>
      </c>
      <c r="U2158" s="386">
        <v>60</v>
      </c>
      <c r="V2158" s="386">
        <v>193</v>
      </c>
      <c r="W2158" s="386" t="s">
        <v>834</v>
      </c>
      <c r="X2158" s="383">
        <v>60</v>
      </c>
      <c r="Y2158" s="383">
        <v>193</v>
      </c>
      <c r="Z2158" s="386" t="s">
        <v>36</v>
      </c>
      <c r="AA2158" s="386">
        <v>59</v>
      </c>
      <c r="AB2158" s="386">
        <v>193</v>
      </c>
      <c r="AC2158" s="386" t="s">
        <v>834</v>
      </c>
      <c r="AD2158" s="383" t="s">
        <v>57</v>
      </c>
      <c r="AE2158" s="383" t="s">
        <v>36</v>
      </c>
      <c r="AF2158" s="383">
        <v>72</v>
      </c>
      <c r="AG2158" s="383" t="s">
        <v>35</v>
      </c>
      <c r="AH2158" s="383" t="s">
        <v>34</v>
      </c>
      <c r="AI2158" s="383" t="s">
        <v>36</v>
      </c>
      <c r="AJ2158" s="383" t="s">
        <v>3554</v>
      </c>
      <c r="AK2158" s="384" t="str">
        <f t="shared" si="67"/>
        <v>NO</v>
      </c>
      <c r="AL2158" s="384" t="str">
        <f t="shared" si="68"/>
        <v>NO</v>
      </c>
      <c r="AN2158" s="196"/>
    </row>
    <row r="2159" spans="1:40" s="181" customFormat="1" x14ac:dyDescent="0.25">
      <c r="A2159" s="381" t="s">
        <v>3224</v>
      </c>
      <c r="B2159" s="382" t="s">
        <v>127</v>
      </c>
      <c r="C2159" s="382" t="s">
        <v>30</v>
      </c>
      <c r="D2159" s="382" t="s">
        <v>128</v>
      </c>
      <c r="E2159" s="382" t="s">
        <v>838</v>
      </c>
      <c r="F2159" s="383">
        <v>99</v>
      </c>
      <c r="G2159" s="383">
        <v>181</v>
      </c>
      <c r="H2159" s="383" t="s">
        <v>835</v>
      </c>
      <c r="I2159" s="383">
        <v>99</v>
      </c>
      <c r="J2159" s="383">
        <v>181</v>
      </c>
      <c r="K2159" s="383" t="s">
        <v>835</v>
      </c>
      <c r="L2159" s="385">
        <v>88</v>
      </c>
      <c r="M2159" s="383">
        <v>49</v>
      </c>
      <c r="N2159" s="383" t="s">
        <v>834</v>
      </c>
      <c r="O2159" s="385"/>
      <c r="P2159" s="385"/>
      <c r="Q2159" s="386" t="s">
        <v>11</v>
      </c>
      <c r="R2159" s="383">
        <v>51</v>
      </c>
      <c r="S2159" s="383">
        <v>170</v>
      </c>
      <c r="T2159" s="386" t="s">
        <v>36</v>
      </c>
      <c r="U2159" s="386">
        <v>51</v>
      </c>
      <c r="V2159" s="386">
        <v>170</v>
      </c>
      <c r="W2159" s="386" t="s">
        <v>834</v>
      </c>
      <c r="X2159" s="383">
        <v>66</v>
      </c>
      <c r="Y2159" s="383">
        <v>170</v>
      </c>
      <c r="Z2159" s="386" t="s">
        <v>36</v>
      </c>
      <c r="AA2159" s="386">
        <v>64</v>
      </c>
      <c r="AB2159" s="386">
        <v>170</v>
      </c>
      <c r="AC2159" s="386" t="s">
        <v>834</v>
      </c>
      <c r="AD2159" s="383" t="s">
        <v>57</v>
      </c>
      <c r="AE2159" s="383" t="s">
        <v>36</v>
      </c>
      <c r="AF2159" s="383">
        <v>69</v>
      </c>
      <c r="AG2159" s="383" t="s">
        <v>35</v>
      </c>
      <c r="AH2159" s="383" t="s">
        <v>34</v>
      </c>
      <c r="AI2159" s="383" t="s">
        <v>36</v>
      </c>
      <c r="AJ2159" s="383" t="s">
        <v>3554</v>
      </c>
      <c r="AK2159" s="384" t="str">
        <f t="shared" si="67"/>
        <v>NO</v>
      </c>
      <c r="AL2159" s="384" t="str">
        <f t="shared" si="68"/>
        <v>NO</v>
      </c>
      <c r="AN2159" s="196"/>
    </row>
    <row r="2160" spans="1:40" s="181" customFormat="1" x14ac:dyDescent="0.25">
      <c r="A2160" s="381" t="s">
        <v>3224</v>
      </c>
      <c r="B2160" s="382" t="s">
        <v>129</v>
      </c>
      <c r="C2160" s="382" t="s">
        <v>30</v>
      </c>
      <c r="D2160" s="382" t="s">
        <v>130</v>
      </c>
      <c r="E2160" s="382" t="s">
        <v>838</v>
      </c>
      <c r="F2160" s="383">
        <v>100</v>
      </c>
      <c r="G2160" s="383">
        <v>280</v>
      </c>
      <c r="H2160" s="383" t="s">
        <v>835</v>
      </c>
      <c r="I2160" s="383">
        <v>100</v>
      </c>
      <c r="J2160" s="383">
        <v>280</v>
      </c>
      <c r="K2160" s="383" t="s">
        <v>835</v>
      </c>
      <c r="L2160" s="385"/>
      <c r="M2160" s="383">
        <v>77</v>
      </c>
      <c r="N2160" s="383" t="s">
        <v>835</v>
      </c>
      <c r="O2160" s="385"/>
      <c r="P2160" s="385"/>
      <c r="Q2160" s="386" t="s">
        <v>11</v>
      </c>
      <c r="R2160" s="383">
        <v>88</v>
      </c>
      <c r="S2160" s="383">
        <v>269</v>
      </c>
      <c r="T2160" s="386" t="s">
        <v>34</v>
      </c>
      <c r="U2160" s="386">
        <v>84</v>
      </c>
      <c r="V2160" s="386">
        <v>267</v>
      </c>
      <c r="W2160" s="386" t="s">
        <v>11</v>
      </c>
      <c r="X2160" s="383">
        <v>94</v>
      </c>
      <c r="Y2160" s="383">
        <v>269</v>
      </c>
      <c r="Z2160" s="386" t="s">
        <v>34</v>
      </c>
      <c r="AA2160" s="386">
        <v>82</v>
      </c>
      <c r="AB2160" s="386">
        <v>267</v>
      </c>
      <c r="AC2160" s="386" t="s">
        <v>11</v>
      </c>
      <c r="AD2160" s="383" t="s">
        <v>33</v>
      </c>
      <c r="AE2160" s="383" t="s">
        <v>34</v>
      </c>
      <c r="AF2160" s="383">
        <v>100</v>
      </c>
      <c r="AG2160" s="383" t="s">
        <v>35</v>
      </c>
      <c r="AH2160" s="383" t="s">
        <v>36</v>
      </c>
      <c r="AI2160" s="383" t="s">
        <v>36</v>
      </c>
      <c r="AJ2160" s="383" t="s">
        <v>3554</v>
      </c>
      <c r="AK2160" s="384" t="str">
        <f t="shared" si="67"/>
        <v>Yes-AB</v>
      </c>
      <c r="AL2160" s="384" t="str">
        <f t="shared" si="68"/>
        <v>Yes-AB</v>
      </c>
      <c r="AN2160" s="196"/>
    </row>
    <row r="2161" spans="1:40" s="181" customFormat="1" x14ac:dyDescent="0.25">
      <c r="A2161" s="381" t="s">
        <v>3224</v>
      </c>
      <c r="B2161" s="382" t="s">
        <v>131</v>
      </c>
      <c r="C2161" s="382" t="s">
        <v>30</v>
      </c>
      <c r="D2161" s="382" t="s">
        <v>132</v>
      </c>
      <c r="E2161" s="382" t="s">
        <v>838</v>
      </c>
      <c r="F2161" s="383">
        <v>100</v>
      </c>
      <c r="G2161" s="383">
        <v>53</v>
      </c>
      <c r="H2161" s="383" t="s">
        <v>835</v>
      </c>
      <c r="I2161" s="383">
        <v>100</v>
      </c>
      <c r="J2161" s="383">
        <v>53</v>
      </c>
      <c r="K2161" s="383" t="s">
        <v>835</v>
      </c>
      <c r="L2161" s="385"/>
      <c r="M2161" s="383">
        <v>15</v>
      </c>
      <c r="N2161" s="383" t="s">
        <v>11</v>
      </c>
      <c r="O2161" s="385"/>
      <c r="P2161" s="385"/>
      <c r="Q2161" s="386" t="s">
        <v>11</v>
      </c>
      <c r="R2161" s="383">
        <v>65</v>
      </c>
      <c r="S2161" s="383">
        <v>48</v>
      </c>
      <c r="T2161" s="386" t="s">
        <v>34</v>
      </c>
      <c r="U2161" s="386">
        <v>70</v>
      </c>
      <c r="V2161" s="386">
        <v>47</v>
      </c>
      <c r="W2161" s="386" t="s">
        <v>11</v>
      </c>
      <c r="X2161" s="383">
        <v>88</v>
      </c>
      <c r="Y2161" s="383">
        <v>48</v>
      </c>
      <c r="Z2161" s="386" t="s">
        <v>34</v>
      </c>
      <c r="AA2161" s="386">
        <v>83</v>
      </c>
      <c r="AB2161" s="386">
        <v>47</v>
      </c>
      <c r="AC2161" s="386" t="s">
        <v>11</v>
      </c>
      <c r="AD2161" s="383" t="s">
        <v>104</v>
      </c>
      <c r="AE2161" s="383" t="s">
        <v>36</v>
      </c>
      <c r="AF2161" s="383">
        <v>90</v>
      </c>
      <c r="AG2161" s="383" t="s">
        <v>35</v>
      </c>
      <c r="AH2161" s="383" t="s">
        <v>34</v>
      </c>
      <c r="AI2161" s="383" t="s">
        <v>36</v>
      </c>
      <c r="AJ2161" s="383" t="s">
        <v>3554</v>
      </c>
      <c r="AK2161" s="384" t="str">
        <f t="shared" si="67"/>
        <v>Yes-SH</v>
      </c>
      <c r="AL2161" s="384" t="str">
        <f t="shared" si="68"/>
        <v>Yes-AB</v>
      </c>
      <c r="AN2161" s="196"/>
    </row>
    <row r="2162" spans="1:40" s="181" customFormat="1" x14ac:dyDescent="0.25">
      <c r="A2162" s="381" t="s">
        <v>3224</v>
      </c>
      <c r="B2162" s="382" t="s">
        <v>133</v>
      </c>
      <c r="C2162" s="382" t="s">
        <v>30</v>
      </c>
      <c r="D2162" s="382" t="s">
        <v>134</v>
      </c>
      <c r="E2162" s="382" t="s">
        <v>838</v>
      </c>
      <c r="F2162" s="383">
        <v>100</v>
      </c>
      <c r="G2162" s="383">
        <v>165</v>
      </c>
      <c r="H2162" s="383" t="s">
        <v>835</v>
      </c>
      <c r="I2162" s="383">
        <v>99</v>
      </c>
      <c r="J2162" s="383">
        <v>164</v>
      </c>
      <c r="K2162" s="383" t="s">
        <v>835</v>
      </c>
      <c r="L2162" s="385"/>
      <c r="M2162" s="383">
        <v>47</v>
      </c>
      <c r="N2162" s="383" t="s">
        <v>835</v>
      </c>
      <c r="O2162" s="385"/>
      <c r="P2162" s="385"/>
      <c r="Q2162" s="386" t="s">
        <v>11</v>
      </c>
      <c r="R2162" s="383">
        <v>64</v>
      </c>
      <c r="S2162" s="383">
        <v>136</v>
      </c>
      <c r="T2162" s="386" t="s">
        <v>36</v>
      </c>
      <c r="U2162" s="386">
        <v>69</v>
      </c>
      <c r="V2162" s="386">
        <v>134</v>
      </c>
      <c r="W2162" s="386" t="s">
        <v>834</v>
      </c>
      <c r="X2162" s="383">
        <v>64</v>
      </c>
      <c r="Y2162" s="383">
        <v>136</v>
      </c>
      <c r="Z2162" s="386" t="s">
        <v>36</v>
      </c>
      <c r="AA2162" s="386">
        <v>63</v>
      </c>
      <c r="AB2162" s="386">
        <v>134</v>
      </c>
      <c r="AC2162" s="386" t="s">
        <v>834</v>
      </c>
      <c r="AD2162" s="383" t="s">
        <v>57</v>
      </c>
      <c r="AE2162" s="383" t="s">
        <v>36</v>
      </c>
      <c r="AF2162" s="383">
        <v>79</v>
      </c>
      <c r="AG2162" s="383" t="s">
        <v>35</v>
      </c>
      <c r="AH2162" s="383" t="s">
        <v>34</v>
      </c>
      <c r="AI2162" s="383" t="s">
        <v>36</v>
      </c>
      <c r="AJ2162" s="383" t="s">
        <v>3554</v>
      </c>
      <c r="AK2162" s="384" t="str">
        <f t="shared" si="67"/>
        <v>NO</v>
      </c>
      <c r="AL2162" s="384" t="str">
        <f t="shared" si="68"/>
        <v>NO</v>
      </c>
      <c r="AN2162" s="196"/>
    </row>
    <row r="2163" spans="1:40" s="181" customFormat="1" x14ac:dyDescent="0.25">
      <c r="A2163" s="381" t="s">
        <v>3224</v>
      </c>
      <c r="B2163" s="382" t="s">
        <v>135</v>
      </c>
      <c r="C2163" s="382" t="s">
        <v>30</v>
      </c>
      <c r="D2163" s="382" t="s">
        <v>136</v>
      </c>
      <c r="E2163" s="382" t="s">
        <v>838</v>
      </c>
      <c r="F2163" s="383">
        <v>100</v>
      </c>
      <c r="G2163" s="383">
        <v>414</v>
      </c>
      <c r="H2163" s="383" t="s">
        <v>835</v>
      </c>
      <c r="I2163" s="383">
        <v>100</v>
      </c>
      <c r="J2163" s="383">
        <v>414</v>
      </c>
      <c r="K2163" s="383" t="s">
        <v>835</v>
      </c>
      <c r="L2163" s="385"/>
      <c r="M2163" s="383">
        <v>109</v>
      </c>
      <c r="N2163" s="383" t="s">
        <v>835</v>
      </c>
      <c r="O2163" s="385"/>
      <c r="P2163" s="385"/>
      <c r="Q2163" s="386" t="s">
        <v>11</v>
      </c>
      <c r="R2163" s="383">
        <v>56</v>
      </c>
      <c r="S2163" s="383">
        <v>384</v>
      </c>
      <c r="T2163" s="386" t="s">
        <v>36</v>
      </c>
      <c r="U2163" s="386">
        <v>60</v>
      </c>
      <c r="V2163" s="386">
        <v>382</v>
      </c>
      <c r="W2163" s="386" t="s">
        <v>834</v>
      </c>
      <c r="X2163" s="383">
        <v>61</v>
      </c>
      <c r="Y2163" s="383">
        <v>384</v>
      </c>
      <c r="Z2163" s="386" t="s">
        <v>36</v>
      </c>
      <c r="AA2163" s="386">
        <v>63</v>
      </c>
      <c r="AB2163" s="386">
        <v>382</v>
      </c>
      <c r="AC2163" s="386" t="s">
        <v>834</v>
      </c>
      <c r="AD2163" s="383" t="s">
        <v>33</v>
      </c>
      <c r="AE2163" s="383" t="s">
        <v>36</v>
      </c>
      <c r="AF2163" s="383">
        <v>74</v>
      </c>
      <c r="AG2163" s="383" t="s">
        <v>40</v>
      </c>
      <c r="AH2163" s="383" t="s">
        <v>34</v>
      </c>
      <c r="AI2163" s="383" t="s">
        <v>36</v>
      </c>
      <c r="AJ2163" s="383" t="s">
        <v>3554</v>
      </c>
      <c r="AK2163" s="384" t="str">
        <f t="shared" si="67"/>
        <v>NO</v>
      </c>
      <c r="AL2163" s="384" t="str">
        <f t="shared" si="68"/>
        <v>NO</v>
      </c>
      <c r="AN2163" s="196"/>
    </row>
    <row r="2164" spans="1:40" s="181" customFormat="1" x14ac:dyDescent="0.25">
      <c r="A2164" s="381" t="s">
        <v>3224</v>
      </c>
      <c r="B2164" s="382" t="s">
        <v>137</v>
      </c>
      <c r="C2164" s="382" t="s">
        <v>30</v>
      </c>
      <c r="D2164" s="382" t="s">
        <v>138</v>
      </c>
      <c r="E2164" s="382" t="s">
        <v>838</v>
      </c>
      <c r="F2164" s="383">
        <v>100</v>
      </c>
      <c r="G2164" s="383">
        <v>60</v>
      </c>
      <c r="H2164" s="383" t="s">
        <v>835</v>
      </c>
      <c r="I2164" s="383">
        <v>100</v>
      </c>
      <c r="J2164" s="383">
        <v>60</v>
      </c>
      <c r="K2164" s="383" t="s">
        <v>835</v>
      </c>
      <c r="L2164" s="385"/>
      <c r="M2164" s="383">
        <v>20</v>
      </c>
      <c r="N2164" s="383" t="s">
        <v>11</v>
      </c>
      <c r="O2164" s="385"/>
      <c r="P2164" s="385"/>
      <c r="Q2164" s="386" t="s">
        <v>11</v>
      </c>
      <c r="R2164" s="383">
        <v>45</v>
      </c>
      <c r="S2164" s="383">
        <v>56</v>
      </c>
      <c r="T2164" s="386" t="s">
        <v>36</v>
      </c>
      <c r="U2164" s="386">
        <v>47</v>
      </c>
      <c r="V2164" s="386">
        <v>53</v>
      </c>
      <c r="W2164" s="386" t="s">
        <v>834</v>
      </c>
      <c r="X2164" s="383">
        <v>61</v>
      </c>
      <c r="Y2164" s="383">
        <v>56</v>
      </c>
      <c r="Z2164" s="386" t="s">
        <v>36</v>
      </c>
      <c r="AA2164" s="386">
        <v>49</v>
      </c>
      <c r="AB2164" s="386">
        <v>53</v>
      </c>
      <c r="AC2164" s="386" t="s">
        <v>834</v>
      </c>
      <c r="AD2164" s="383" t="s">
        <v>57</v>
      </c>
      <c r="AE2164" s="383" t="s">
        <v>36</v>
      </c>
      <c r="AF2164" s="383">
        <v>85</v>
      </c>
      <c r="AG2164" s="383" t="s">
        <v>35</v>
      </c>
      <c r="AH2164" s="383" t="s">
        <v>34</v>
      </c>
      <c r="AI2164" s="383" t="s">
        <v>36</v>
      </c>
      <c r="AJ2164" s="383" t="s">
        <v>3554</v>
      </c>
      <c r="AK2164" s="384" t="str">
        <f t="shared" si="67"/>
        <v>NO</v>
      </c>
      <c r="AL2164" s="384" t="str">
        <f t="shared" si="68"/>
        <v>NO</v>
      </c>
      <c r="AN2164" s="196"/>
    </row>
    <row r="2165" spans="1:40" s="181" customFormat="1" x14ac:dyDescent="0.25">
      <c r="A2165" s="381" t="s">
        <v>3224</v>
      </c>
      <c r="B2165" s="382" t="s">
        <v>139</v>
      </c>
      <c r="C2165" s="382" t="s">
        <v>30</v>
      </c>
      <c r="D2165" s="382" t="s">
        <v>140</v>
      </c>
      <c r="E2165" s="382" t="s">
        <v>838</v>
      </c>
      <c r="F2165" s="383">
        <v>100</v>
      </c>
      <c r="G2165" s="383">
        <v>451</v>
      </c>
      <c r="H2165" s="383" t="s">
        <v>835</v>
      </c>
      <c r="I2165" s="383">
        <v>100</v>
      </c>
      <c r="J2165" s="383">
        <v>451</v>
      </c>
      <c r="K2165" s="383" t="s">
        <v>835</v>
      </c>
      <c r="L2165" s="385">
        <v>92</v>
      </c>
      <c r="M2165" s="383">
        <v>128</v>
      </c>
      <c r="N2165" s="383" t="s">
        <v>835</v>
      </c>
      <c r="O2165" s="385"/>
      <c r="P2165" s="385"/>
      <c r="Q2165" s="386" t="s">
        <v>11</v>
      </c>
      <c r="R2165" s="383">
        <v>49</v>
      </c>
      <c r="S2165" s="383">
        <v>410</v>
      </c>
      <c r="T2165" s="386" t="s">
        <v>34</v>
      </c>
      <c r="U2165" s="386">
        <v>56</v>
      </c>
      <c r="V2165" s="386">
        <v>408</v>
      </c>
      <c r="W2165" s="386" t="s">
        <v>11</v>
      </c>
      <c r="X2165" s="383">
        <v>53</v>
      </c>
      <c r="Y2165" s="383">
        <v>410</v>
      </c>
      <c r="Z2165" s="386" t="s">
        <v>36</v>
      </c>
      <c r="AA2165" s="386">
        <v>53</v>
      </c>
      <c r="AB2165" s="386">
        <v>408</v>
      </c>
      <c r="AC2165" s="386" t="s">
        <v>834</v>
      </c>
      <c r="AD2165" s="383" t="s">
        <v>57</v>
      </c>
      <c r="AE2165" s="383" t="s">
        <v>36</v>
      </c>
      <c r="AF2165" s="383">
        <v>87</v>
      </c>
      <c r="AG2165" s="383" t="s">
        <v>35</v>
      </c>
      <c r="AH2165" s="383" t="s">
        <v>34</v>
      </c>
      <c r="AI2165" s="383" t="s">
        <v>36</v>
      </c>
      <c r="AJ2165" s="383" t="s">
        <v>3554</v>
      </c>
      <c r="AK2165" s="384" t="str">
        <f t="shared" si="67"/>
        <v>Yes-SH</v>
      </c>
      <c r="AL2165" s="384" t="str">
        <f t="shared" si="68"/>
        <v>NO</v>
      </c>
      <c r="AN2165" s="196"/>
    </row>
    <row r="2166" spans="1:40" s="181" customFormat="1" x14ac:dyDescent="0.25">
      <c r="A2166" s="381" t="s">
        <v>3224</v>
      </c>
      <c r="B2166" s="382" t="s">
        <v>141</v>
      </c>
      <c r="C2166" s="382" t="s">
        <v>30</v>
      </c>
      <c r="D2166" s="382" t="s">
        <v>142</v>
      </c>
      <c r="E2166" s="382" t="s">
        <v>838</v>
      </c>
      <c r="F2166" s="383">
        <v>100</v>
      </c>
      <c r="G2166" s="383">
        <v>352</v>
      </c>
      <c r="H2166" s="383" t="s">
        <v>835</v>
      </c>
      <c r="I2166" s="383">
        <v>100</v>
      </c>
      <c r="J2166" s="383">
        <v>352</v>
      </c>
      <c r="K2166" s="383" t="s">
        <v>835</v>
      </c>
      <c r="L2166" s="385"/>
      <c r="M2166" s="383">
        <v>95</v>
      </c>
      <c r="N2166" s="383" t="s">
        <v>835</v>
      </c>
      <c r="O2166" s="385"/>
      <c r="P2166" s="385"/>
      <c r="Q2166" s="386" t="s">
        <v>11</v>
      </c>
      <c r="R2166" s="383">
        <v>78</v>
      </c>
      <c r="S2166" s="383">
        <v>328</v>
      </c>
      <c r="T2166" s="386" t="s">
        <v>36</v>
      </c>
      <c r="U2166" s="386">
        <v>78</v>
      </c>
      <c r="V2166" s="386">
        <v>323</v>
      </c>
      <c r="W2166" s="386" t="s">
        <v>834</v>
      </c>
      <c r="X2166" s="383">
        <v>79</v>
      </c>
      <c r="Y2166" s="383">
        <v>329</v>
      </c>
      <c r="Z2166" s="386" t="s">
        <v>36</v>
      </c>
      <c r="AA2166" s="386">
        <v>74</v>
      </c>
      <c r="AB2166" s="386">
        <v>324</v>
      </c>
      <c r="AC2166" s="386" t="s">
        <v>834</v>
      </c>
      <c r="AD2166" s="383" t="s">
        <v>33</v>
      </c>
      <c r="AE2166" s="383" t="s">
        <v>36</v>
      </c>
      <c r="AF2166" s="383">
        <v>77</v>
      </c>
      <c r="AG2166" s="383" t="s">
        <v>35</v>
      </c>
      <c r="AH2166" s="383" t="s">
        <v>34</v>
      </c>
      <c r="AI2166" s="383" t="s">
        <v>36</v>
      </c>
      <c r="AJ2166" s="383" t="s">
        <v>3554</v>
      </c>
      <c r="AK2166" s="384" t="str">
        <f t="shared" si="67"/>
        <v>NO</v>
      </c>
      <c r="AL2166" s="384" t="str">
        <f t="shared" si="68"/>
        <v>NO</v>
      </c>
      <c r="AN2166" s="196"/>
    </row>
    <row r="2167" spans="1:40" s="181" customFormat="1" x14ac:dyDescent="0.25">
      <c r="A2167" s="381" t="s">
        <v>3224</v>
      </c>
      <c r="B2167" s="382" t="s">
        <v>143</v>
      </c>
      <c r="C2167" s="382" t="s">
        <v>30</v>
      </c>
      <c r="D2167" s="382" t="s">
        <v>144</v>
      </c>
      <c r="E2167" s="382" t="s">
        <v>838</v>
      </c>
      <c r="F2167" s="383">
        <v>100</v>
      </c>
      <c r="G2167" s="383">
        <v>77</v>
      </c>
      <c r="H2167" s="383" t="s">
        <v>835</v>
      </c>
      <c r="I2167" s="383">
        <v>100</v>
      </c>
      <c r="J2167" s="383">
        <v>77</v>
      </c>
      <c r="K2167" s="383" t="s">
        <v>835</v>
      </c>
      <c r="L2167" s="385"/>
      <c r="M2167" s="383">
        <v>25</v>
      </c>
      <c r="N2167" s="383" t="s">
        <v>11</v>
      </c>
      <c r="O2167" s="385"/>
      <c r="P2167" s="385"/>
      <c r="Q2167" s="386" t="s">
        <v>11</v>
      </c>
      <c r="R2167" s="383">
        <v>77</v>
      </c>
      <c r="S2167" s="383">
        <v>66</v>
      </c>
      <c r="T2167" s="386" t="s">
        <v>34</v>
      </c>
      <c r="U2167" s="386">
        <v>77</v>
      </c>
      <c r="V2167" s="386">
        <v>60</v>
      </c>
      <c r="W2167" s="386" t="s">
        <v>11</v>
      </c>
      <c r="X2167" s="383">
        <v>76</v>
      </c>
      <c r="Y2167" s="383">
        <v>66</v>
      </c>
      <c r="Z2167" s="386" t="s">
        <v>34</v>
      </c>
      <c r="AA2167" s="386">
        <v>83</v>
      </c>
      <c r="AB2167" s="386">
        <v>60</v>
      </c>
      <c r="AC2167" s="386" t="s">
        <v>11</v>
      </c>
      <c r="AD2167" s="383" t="s">
        <v>33</v>
      </c>
      <c r="AE2167" s="383" t="s">
        <v>36</v>
      </c>
      <c r="AF2167" s="383">
        <v>90</v>
      </c>
      <c r="AG2167" s="383" t="s">
        <v>35</v>
      </c>
      <c r="AH2167" s="383" t="s">
        <v>34</v>
      </c>
      <c r="AI2167" s="383" t="s">
        <v>36</v>
      </c>
      <c r="AJ2167" s="383" t="s">
        <v>3554</v>
      </c>
      <c r="AK2167" s="384" t="str">
        <f t="shared" si="67"/>
        <v>Yes-SH</v>
      </c>
      <c r="AL2167" s="384" t="str">
        <f t="shared" si="68"/>
        <v>Yes-SH</v>
      </c>
      <c r="AN2167" s="196"/>
    </row>
    <row r="2168" spans="1:40" s="181" customFormat="1" x14ac:dyDescent="0.25">
      <c r="A2168" s="381" t="s">
        <v>3224</v>
      </c>
      <c r="B2168" s="382" t="s">
        <v>145</v>
      </c>
      <c r="C2168" s="382" t="s">
        <v>30</v>
      </c>
      <c r="D2168" s="382" t="s">
        <v>146</v>
      </c>
      <c r="E2168" s="382" t="s">
        <v>838</v>
      </c>
      <c r="F2168" s="383">
        <v>100</v>
      </c>
      <c r="G2168" s="383">
        <v>38</v>
      </c>
      <c r="H2168" s="383" t="s">
        <v>835</v>
      </c>
      <c r="I2168" s="383">
        <v>100</v>
      </c>
      <c r="J2168" s="383">
        <v>38</v>
      </c>
      <c r="K2168" s="383" t="s">
        <v>835</v>
      </c>
      <c r="L2168" s="385"/>
      <c r="M2168" s="383">
        <v>8</v>
      </c>
      <c r="N2168" s="383" t="s">
        <v>11</v>
      </c>
      <c r="O2168" s="385"/>
      <c r="P2168" s="385"/>
      <c r="Q2168" s="386" t="s">
        <v>11</v>
      </c>
      <c r="R2168" s="383">
        <v>81</v>
      </c>
      <c r="S2168" s="383">
        <v>36</v>
      </c>
      <c r="T2168" s="386" t="s">
        <v>34</v>
      </c>
      <c r="U2168" s="386">
        <v>72</v>
      </c>
      <c r="V2168" s="386">
        <v>36</v>
      </c>
      <c r="W2168" s="386" t="s">
        <v>11</v>
      </c>
      <c r="X2168" s="383">
        <v>83</v>
      </c>
      <c r="Y2168" s="383">
        <v>36</v>
      </c>
      <c r="Z2168" s="386" t="s">
        <v>34</v>
      </c>
      <c r="AA2168" s="386">
        <v>72</v>
      </c>
      <c r="AB2168" s="386">
        <v>36</v>
      </c>
      <c r="AC2168" s="386" t="s">
        <v>11</v>
      </c>
      <c r="AD2168" s="383" t="s">
        <v>104</v>
      </c>
      <c r="AE2168" s="383" t="s">
        <v>34</v>
      </c>
      <c r="AF2168" s="383">
        <v>100</v>
      </c>
      <c r="AG2168" s="383" t="s">
        <v>35</v>
      </c>
      <c r="AH2168" s="383" t="s">
        <v>34</v>
      </c>
      <c r="AI2168" s="383" t="s">
        <v>36</v>
      </c>
      <c r="AJ2168" s="383" t="s">
        <v>3554</v>
      </c>
      <c r="AK2168" s="384" t="str">
        <f t="shared" si="67"/>
        <v>Yes-AB</v>
      </c>
      <c r="AL2168" s="384" t="str">
        <f t="shared" si="68"/>
        <v>Yes-AB</v>
      </c>
      <c r="AN2168" s="196"/>
    </row>
    <row r="2169" spans="1:40" s="181" customFormat="1" x14ac:dyDescent="0.25">
      <c r="A2169" s="381" t="s">
        <v>3224</v>
      </c>
      <c r="B2169" s="382" t="s">
        <v>147</v>
      </c>
      <c r="C2169" s="382" t="s">
        <v>30</v>
      </c>
      <c r="D2169" s="382" t="s">
        <v>148</v>
      </c>
      <c r="E2169" s="382" t="s">
        <v>838</v>
      </c>
      <c r="F2169" s="383">
        <v>100</v>
      </c>
      <c r="G2169" s="383">
        <v>236</v>
      </c>
      <c r="H2169" s="383" t="s">
        <v>835</v>
      </c>
      <c r="I2169" s="383">
        <v>100</v>
      </c>
      <c r="J2169" s="383">
        <v>236</v>
      </c>
      <c r="K2169" s="383" t="s">
        <v>835</v>
      </c>
      <c r="L2169" s="385">
        <v>94</v>
      </c>
      <c r="M2169" s="383">
        <v>81</v>
      </c>
      <c r="N2169" s="383" t="s">
        <v>835</v>
      </c>
      <c r="O2169" s="385"/>
      <c r="P2169" s="385"/>
      <c r="Q2169" s="386" t="s">
        <v>11</v>
      </c>
      <c r="R2169" s="383">
        <v>48</v>
      </c>
      <c r="S2169" s="383">
        <v>218</v>
      </c>
      <c r="T2169" s="386" t="s">
        <v>36</v>
      </c>
      <c r="U2169" s="386">
        <v>59</v>
      </c>
      <c r="V2169" s="386">
        <v>215</v>
      </c>
      <c r="W2169" s="386" t="s">
        <v>834</v>
      </c>
      <c r="X2169" s="383">
        <v>53</v>
      </c>
      <c r="Y2169" s="383">
        <v>218</v>
      </c>
      <c r="Z2169" s="386" t="s">
        <v>36</v>
      </c>
      <c r="AA2169" s="386">
        <v>52</v>
      </c>
      <c r="AB2169" s="386">
        <v>215</v>
      </c>
      <c r="AC2169" s="386" t="s">
        <v>834</v>
      </c>
      <c r="AD2169" s="383" t="s">
        <v>214</v>
      </c>
      <c r="AE2169" s="383" t="s">
        <v>36</v>
      </c>
      <c r="AF2169" s="383">
        <v>77</v>
      </c>
      <c r="AG2169" s="383" t="s">
        <v>35</v>
      </c>
      <c r="AH2169" s="383" t="s">
        <v>34</v>
      </c>
      <c r="AI2169" s="383" t="s">
        <v>36</v>
      </c>
      <c r="AJ2169" s="383" t="s">
        <v>3554</v>
      </c>
      <c r="AK2169" s="384" t="str">
        <f t="shared" si="67"/>
        <v>NO</v>
      </c>
      <c r="AL2169" s="384" t="str">
        <f t="shared" si="68"/>
        <v>NO</v>
      </c>
      <c r="AN2169" s="196"/>
    </row>
    <row r="2170" spans="1:40" s="181" customFormat="1" x14ac:dyDescent="0.25">
      <c r="A2170" s="381" t="s">
        <v>3224</v>
      </c>
      <c r="B2170" s="382" t="s">
        <v>149</v>
      </c>
      <c r="C2170" s="382" t="s">
        <v>30</v>
      </c>
      <c r="D2170" s="382" t="s">
        <v>150</v>
      </c>
      <c r="E2170" s="382" t="s">
        <v>838</v>
      </c>
      <c r="F2170" s="383"/>
      <c r="G2170" s="383">
        <v>29</v>
      </c>
      <c r="H2170" s="383" t="s">
        <v>11</v>
      </c>
      <c r="I2170" s="383"/>
      <c r="J2170" s="383">
        <v>29</v>
      </c>
      <c r="K2170" s="383" t="s">
        <v>11</v>
      </c>
      <c r="L2170" s="385"/>
      <c r="M2170" s="383">
        <v>8</v>
      </c>
      <c r="N2170" s="383" t="s">
        <v>11</v>
      </c>
      <c r="O2170" s="385"/>
      <c r="P2170" s="385">
        <v>3</v>
      </c>
      <c r="Q2170" s="386" t="s">
        <v>11</v>
      </c>
      <c r="R2170" s="383"/>
      <c r="S2170" s="383">
        <v>27</v>
      </c>
      <c r="T2170" s="386" t="s">
        <v>11</v>
      </c>
      <c r="U2170" s="386"/>
      <c r="V2170" s="386">
        <v>26</v>
      </c>
      <c r="W2170" s="386" t="s">
        <v>11</v>
      </c>
      <c r="X2170" s="383"/>
      <c r="Y2170" s="383">
        <v>27</v>
      </c>
      <c r="Z2170" s="386" t="s">
        <v>11</v>
      </c>
      <c r="AA2170" s="386"/>
      <c r="AB2170" s="386">
        <v>25</v>
      </c>
      <c r="AC2170" s="386" t="s">
        <v>11</v>
      </c>
      <c r="AD2170" s="383"/>
      <c r="AE2170" s="383" t="s">
        <v>36</v>
      </c>
      <c r="AF2170" s="383">
        <v>82</v>
      </c>
      <c r="AG2170" s="383" t="s">
        <v>40</v>
      </c>
      <c r="AH2170" s="383" t="s">
        <v>34</v>
      </c>
      <c r="AI2170" s="383" t="s">
        <v>36</v>
      </c>
      <c r="AJ2170" s="383" t="s">
        <v>3554</v>
      </c>
      <c r="AK2170" s="384" t="str">
        <f t="shared" si="67"/>
        <v>NA</v>
      </c>
      <c r="AL2170" s="384" t="str">
        <f t="shared" si="68"/>
        <v>NA</v>
      </c>
      <c r="AN2170" s="196"/>
    </row>
    <row r="2171" spans="1:40" s="181" customFormat="1" x14ac:dyDescent="0.25">
      <c r="A2171" s="381" t="s">
        <v>3224</v>
      </c>
      <c r="B2171" s="382" t="s">
        <v>151</v>
      </c>
      <c r="C2171" s="382" t="s">
        <v>30</v>
      </c>
      <c r="D2171" s="382" t="s">
        <v>152</v>
      </c>
      <c r="E2171" s="382" t="s">
        <v>838</v>
      </c>
      <c r="F2171" s="383">
        <v>100</v>
      </c>
      <c r="G2171" s="383">
        <v>236</v>
      </c>
      <c r="H2171" s="383" t="s">
        <v>835</v>
      </c>
      <c r="I2171" s="383">
        <v>100</v>
      </c>
      <c r="J2171" s="383">
        <v>236</v>
      </c>
      <c r="K2171" s="383" t="s">
        <v>835</v>
      </c>
      <c r="L2171" s="385"/>
      <c r="M2171" s="383">
        <v>82</v>
      </c>
      <c r="N2171" s="383" t="s">
        <v>835</v>
      </c>
      <c r="O2171" s="385"/>
      <c r="P2171" s="385"/>
      <c r="Q2171" s="386" t="s">
        <v>11</v>
      </c>
      <c r="R2171" s="383">
        <v>89</v>
      </c>
      <c r="S2171" s="383">
        <v>231</v>
      </c>
      <c r="T2171" s="386" t="s">
        <v>34</v>
      </c>
      <c r="U2171" s="386">
        <v>88</v>
      </c>
      <c r="V2171" s="386">
        <v>225</v>
      </c>
      <c r="W2171" s="386" t="s">
        <v>11</v>
      </c>
      <c r="X2171" s="383">
        <v>89</v>
      </c>
      <c r="Y2171" s="383">
        <v>231</v>
      </c>
      <c r="Z2171" s="386" t="s">
        <v>34</v>
      </c>
      <c r="AA2171" s="386">
        <v>88</v>
      </c>
      <c r="AB2171" s="386">
        <v>225</v>
      </c>
      <c r="AC2171" s="386" t="s">
        <v>11</v>
      </c>
      <c r="AD2171" s="383" t="s">
        <v>33</v>
      </c>
      <c r="AE2171" s="383" t="s">
        <v>34</v>
      </c>
      <c r="AF2171" s="383">
        <v>100</v>
      </c>
      <c r="AG2171" s="383" t="s">
        <v>40</v>
      </c>
      <c r="AH2171" s="383" t="s">
        <v>36</v>
      </c>
      <c r="AI2171" s="383" t="s">
        <v>34</v>
      </c>
      <c r="AJ2171" s="383" t="s">
        <v>3554</v>
      </c>
      <c r="AK2171" s="384" t="str">
        <f t="shared" si="67"/>
        <v>Yes-AB</v>
      </c>
      <c r="AL2171" s="384" t="str">
        <f t="shared" si="68"/>
        <v>Yes-AB</v>
      </c>
      <c r="AN2171" s="196"/>
    </row>
    <row r="2172" spans="1:40" s="181" customFormat="1" x14ac:dyDescent="0.25">
      <c r="A2172" s="381" t="s">
        <v>3224</v>
      </c>
      <c r="B2172" s="382" t="s">
        <v>153</v>
      </c>
      <c r="C2172" s="382" t="s">
        <v>30</v>
      </c>
      <c r="D2172" s="382" t="s">
        <v>2312</v>
      </c>
      <c r="E2172" s="382" t="s">
        <v>838</v>
      </c>
      <c r="F2172" s="383">
        <v>100</v>
      </c>
      <c r="G2172" s="383">
        <v>239</v>
      </c>
      <c r="H2172" s="383" t="s">
        <v>835</v>
      </c>
      <c r="I2172" s="383">
        <v>100</v>
      </c>
      <c r="J2172" s="383">
        <v>239</v>
      </c>
      <c r="K2172" s="383" t="s">
        <v>835</v>
      </c>
      <c r="L2172" s="385"/>
      <c r="M2172" s="383">
        <v>71</v>
      </c>
      <c r="N2172" s="383" t="s">
        <v>835</v>
      </c>
      <c r="O2172" s="385"/>
      <c r="P2172" s="385"/>
      <c r="Q2172" s="386" t="s">
        <v>11</v>
      </c>
      <c r="R2172" s="383">
        <v>86</v>
      </c>
      <c r="S2172" s="383">
        <v>237</v>
      </c>
      <c r="T2172" s="386" t="s">
        <v>34</v>
      </c>
      <c r="U2172" s="386">
        <v>82</v>
      </c>
      <c r="V2172" s="386">
        <v>234</v>
      </c>
      <c r="W2172" s="386" t="s">
        <v>11</v>
      </c>
      <c r="X2172" s="383">
        <v>83</v>
      </c>
      <c r="Y2172" s="383">
        <v>237</v>
      </c>
      <c r="Z2172" s="386" t="s">
        <v>34</v>
      </c>
      <c r="AA2172" s="386">
        <v>77</v>
      </c>
      <c r="AB2172" s="386">
        <v>234</v>
      </c>
      <c r="AC2172" s="386" t="s">
        <v>11</v>
      </c>
      <c r="AD2172" s="383" t="s">
        <v>33</v>
      </c>
      <c r="AE2172" s="383" t="s">
        <v>36</v>
      </c>
      <c r="AF2172" s="383">
        <v>95</v>
      </c>
      <c r="AG2172" s="383" t="s">
        <v>35</v>
      </c>
      <c r="AH2172" s="383" t="s">
        <v>36</v>
      </c>
      <c r="AI2172" s="383" t="s">
        <v>36</v>
      </c>
      <c r="AJ2172" s="383" t="s">
        <v>3554</v>
      </c>
      <c r="AK2172" s="384" t="str">
        <f t="shared" si="67"/>
        <v>Yes-AB</v>
      </c>
      <c r="AL2172" s="384" t="str">
        <f t="shared" si="68"/>
        <v>Yes-AB</v>
      </c>
      <c r="AN2172" s="196"/>
    </row>
    <row r="2173" spans="1:40" s="181" customFormat="1" x14ac:dyDescent="0.25">
      <c r="A2173" s="381" t="s">
        <v>3224</v>
      </c>
      <c r="B2173" s="382" t="s">
        <v>154</v>
      </c>
      <c r="C2173" s="382" t="s">
        <v>30</v>
      </c>
      <c r="D2173" s="382" t="s">
        <v>155</v>
      </c>
      <c r="E2173" s="382" t="s">
        <v>838</v>
      </c>
      <c r="F2173" s="383">
        <v>100</v>
      </c>
      <c r="G2173" s="383">
        <v>508</v>
      </c>
      <c r="H2173" s="383" t="s">
        <v>835</v>
      </c>
      <c r="I2173" s="383">
        <v>100</v>
      </c>
      <c r="J2173" s="383">
        <v>508</v>
      </c>
      <c r="K2173" s="383" t="s">
        <v>835</v>
      </c>
      <c r="L2173" s="385"/>
      <c r="M2173" s="383">
        <v>177</v>
      </c>
      <c r="N2173" s="383" t="s">
        <v>835</v>
      </c>
      <c r="O2173" s="385"/>
      <c r="P2173" s="385"/>
      <c r="Q2173" s="386" t="s">
        <v>11</v>
      </c>
      <c r="R2173" s="383">
        <v>88</v>
      </c>
      <c r="S2173" s="383">
        <v>491</v>
      </c>
      <c r="T2173" s="386" t="s">
        <v>34</v>
      </c>
      <c r="U2173" s="386">
        <v>87</v>
      </c>
      <c r="V2173" s="386">
        <v>487</v>
      </c>
      <c r="W2173" s="386" t="s">
        <v>11</v>
      </c>
      <c r="X2173" s="383">
        <v>89</v>
      </c>
      <c r="Y2173" s="383">
        <v>491</v>
      </c>
      <c r="Z2173" s="386" t="s">
        <v>34</v>
      </c>
      <c r="AA2173" s="386">
        <v>84</v>
      </c>
      <c r="AB2173" s="386">
        <v>487</v>
      </c>
      <c r="AC2173" s="386" t="s">
        <v>11</v>
      </c>
      <c r="AD2173" s="383" t="s">
        <v>33</v>
      </c>
      <c r="AE2173" s="383" t="s">
        <v>36</v>
      </c>
      <c r="AF2173" s="383">
        <v>95</v>
      </c>
      <c r="AG2173" s="383" t="s">
        <v>35</v>
      </c>
      <c r="AH2173" s="383" t="s">
        <v>34</v>
      </c>
      <c r="AI2173" s="383" t="s">
        <v>36</v>
      </c>
      <c r="AJ2173" s="383" t="s">
        <v>3554</v>
      </c>
      <c r="AK2173" s="384" t="str">
        <f t="shared" si="67"/>
        <v>Yes-AB</v>
      </c>
      <c r="AL2173" s="384" t="str">
        <f t="shared" si="68"/>
        <v>Yes-AB</v>
      </c>
      <c r="AN2173" s="196"/>
    </row>
    <row r="2174" spans="1:40" s="181" customFormat="1" x14ac:dyDescent="0.25">
      <c r="A2174" s="381" t="s">
        <v>3224</v>
      </c>
      <c r="B2174" s="382" t="s">
        <v>156</v>
      </c>
      <c r="C2174" s="382" t="s">
        <v>30</v>
      </c>
      <c r="D2174" s="382" t="s">
        <v>157</v>
      </c>
      <c r="E2174" s="382" t="s">
        <v>838</v>
      </c>
      <c r="F2174" s="383">
        <v>100</v>
      </c>
      <c r="G2174" s="383">
        <v>651</v>
      </c>
      <c r="H2174" s="383" t="s">
        <v>835</v>
      </c>
      <c r="I2174" s="383">
        <v>100</v>
      </c>
      <c r="J2174" s="383">
        <v>651</v>
      </c>
      <c r="K2174" s="383" t="s">
        <v>835</v>
      </c>
      <c r="L2174" s="385"/>
      <c r="M2174" s="383">
        <v>224</v>
      </c>
      <c r="N2174" s="383" t="s">
        <v>835</v>
      </c>
      <c r="O2174" s="385"/>
      <c r="P2174" s="385"/>
      <c r="Q2174" s="386" t="s">
        <v>11</v>
      </c>
      <c r="R2174" s="383">
        <v>76</v>
      </c>
      <c r="S2174" s="383">
        <v>636</v>
      </c>
      <c r="T2174" s="386" t="s">
        <v>36</v>
      </c>
      <c r="U2174" s="386">
        <v>76</v>
      </c>
      <c r="V2174" s="386">
        <v>629</v>
      </c>
      <c r="W2174" s="386" t="s">
        <v>834</v>
      </c>
      <c r="X2174" s="383">
        <v>75</v>
      </c>
      <c r="Y2174" s="383">
        <v>636</v>
      </c>
      <c r="Z2174" s="386" t="s">
        <v>34</v>
      </c>
      <c r="AA2174" s="386">
        <v>71</v>
      </c>
      <c r="AB2174" s="386">
        <v>629</v>
      </c>
      <c r="AC2174" s="386" t="s">
        <v>11</v>
      </c>
      <c r="AD2174" s="383" t="s">
        <v>33</v>
      </c>
      <c r="AE2174" s="383" t="s">
        <v>36</v>
      </c>
      <c r="AF2174" s="383">
        <v>92</v>
      </c>
      <c r="AG2174" s="383" t="s">
        <v>40</v>
      </c>
      <c r="AH2174" s="383" t="s">
        <v>36</v>
      </c>
      <c r="AI2174" s="383" t="s">
        <v>34</v>
      </c>
      <c r="AJ2174" s="383" t="s">
        <v>3554</v>
      </c>
      <c r="AK2174" s="384" t="str">
        <f t="shared" si="67"/>
        <v>NO</v>
      </c>
      <c r="AL2174" s="384" t="str">
        <f t="shared" si="68"/>
        <v>Yes-SH</v>
      </c>
      <c r="AN2174" s="196"/>
    </row>
    <row r="2175" spans="1:40" s="181" customFormat="1" x14ac:dyDescent="0.25">
      <c r="A2175" s="381" t="s">
        <v>3224</v>
      </c>
      <c r="B2175" s="382" t="s">
        <v>845</v>
      </c>
      <c r="C2175" s="382" t="s">
        <v>30</v>
      </c>
      <c r="D2175" s="382" t="s">
        <v>2236</v>
      </c>
      <c r="E2175" s="382" t="s">
        <v>838</v>
      </c>
      <c r="F2175" s="383">
        <v>100</v>
      </c>
      <c r="G2175" s="383">
        <v>101</v>
      </c>
      <c r="H2175" s="383" t="s">
        <v>835</v>
      </c>
      <c r="I2175" s="383">
        <v>100</v>
      </c>
      <c r="J2175" s="383">
        <v>101</v>
      </c>
      <c r="K2175" s="383" t="s">
        <v>835</v>
      </c>
      <c r="L2175" s="385"/>
      <c r="M2175" s="383">
        <v>24</v>
      </c>
      <c r="N2175" s="383" t="s">
        <v>11</v>
      </c>
      <c r="O2175" s="385"/>
      <c r="P2175" s="385"/>
      <c r="Q2175" s="386" t="s">
        <v>11</v>
      </c>
      <c r="R2175" s="383">
        <v>53</v>
      </c>
      <c r="S2175" s="383">
        <v>91</v>
      </c>
      <c r="T2175" s="386" t="s">
        <v>36</v>
      </c>
      <c r="U2175" s="386">
        <v>60</v>
      </c>
      <c r="V2175" s="386">
        <v>89</v>
      </c>
      <c r="W2175" s="386" t="s">
        <v>834</v>
      </c>
      <c r="X2175" s="383">
        <v>59</v>
      </c>
      <c r="Y2175" s="383">
        <v>91</v>
      </c>
      <c r="Z2175" s="386" t="s">
        <v>34</v>
      </c>
      <c r="AA2175" s="386">
        <v>64</v>
      </c>
      <c r="AB2175" s="386">
        <v>89</v>
      </c>
      <c r="AC2175" s="386" t="s">
        <v>11</v>
      </c>
      <c r="AD2175" s="383" t="s">
        <v>33</v>
      </c>
      <c r="AE2175" s="383" t="s">
        <v>36</v>
      </c>
      <c r="AF2175" s="383">
        <v>85</v>
      </c>
      <c r="AG2175" s="383" t="s">
        <v>35</v>
      </c>
      <c r="AH2175" s="383" t="s">
        <v>34</v>
      </c>
      <c r="AI2175" s="383" t="s">
        <v>34</v>
      </c>
      <c r="AJ2175" s="383" t="s">
        <v>3554</v>
      </c>
      <c r="AK2175" s="384" t="str">
        <f t="shared" si="67"/>
        <v>NO</v>
      </c>
      <c r="AL2175" s="384" t="str">
        <f t="shared" si="68"/>
        <v>Yes-SH</v>
      </c>
      <c r="AN2175" s="196"/>
    </row>
    <row r="2176" spans="1:40" s="181" customFormat="1" x14ac:dyDescent="0.25">
      <c r="A2176" s="381" t="s">
        <v>3224</v>
      </c>
      <c r="B2176" s="382" t="s">
        <v>846</v>
      </c>
      <c r="C2176" s="382" t="s">
        <v>30</v>
      </c>
      <c r="D2176" s="382" t="s">
        <v>2237</v>
      </c>
      <c r="E2176" s="382" t="s">
        <v>838</v>
      </c>
      <c r="F2176" s="383">
        <v>100</v>
      </c>
      <c r="G2176" s="383">
        <v>104</v>
      </c>
      <c r="H2176" s="383" t="s">
        <v>835</v>
      </c>
      <c r="I2176" s="383">
        <v>100</v>
      </c>
      <c r="J2176" s="383">
        <v>104</v>
      </c>
      <c r="K2176" s="383" t="s">
        <v>835</v>
      </c>
      <c r="L2176" s="385"/>
      <c r="M2176" s="383">
        <v>35</v>
      </c>
      <c r="N2176" s="383" t="s">
        <v>835</v>
      </c>
      <c r="O2176" s="385"/>
      <c r="P2176" s="385"/>
      <c r="Q2176" s="386" t="s">
        <v>11</v>
      </c>
      <c r="R2176" s="383">
        <v>64</v>
      </c>
      <c r="S2176" s="383">
        <v>102</v>
      </c>
      <c r="T2176" s="386" t="s">
        <v>34</v>
      </c>
      <c r="U2176" s="386">
        <v>62</v>
      </c>
      <c r="V2176" s="386">
        <v>100</v>
      </c>
      <c r="W2176" s="386" t="s">
        <v>11</v>
      </c>
      <c r="X2176" s="383">
        <v>77</v>
      </c>
      <c r="Y2176" s="383">
        <v>102</v>
      </c>
      <c r="Z2176" s="386" t="s">
        <v>36</v>
      </c>
      <c r="AA2176" s="386">
        <v>67</v>
      </c>
      <c r="AB2176" s="386">
        <v>100</v>
      </c>
      <c r="AC2176" s="386" t="s">
        <v>834</v>
      </c>
      <c r="AD2176" s="383" t="s">
        <v>57</v>
      </c>
      <c r="AE2176" s="383" t="s">
        <v>36</v>
      </c>
      <c r="AF2176" s="383">
        <v>90</v>
      </c>
      <c r="AG2176" s="383" t="s">
        <v>35</v>
      </c>
      <c r="AH2176" s="383" t="s">
        <v>34</v>
      </c>
      <c r="AI2176" s="383" t="s">
        <v>34</v>
      </c>
      <c r="AJ2176" s="383" t="s">
        <v>3554</v>
      </c>
      <c r="AK2176" s="384" t="str">
        <f t="shared" si="67"/>
        <v>Yes-SH</v>
      </c>
      <c r="AL2176" s="384" t="str">
        <f t="shared" si="68"/>
        <v>NO</v>
      </c>
      <c r="AN2176" s="196"/>
    </row>
    <row r="2177" spans="1:40" s="181" customFormat="1" x14ac:dyDescent="0.25">
      <c r="A2177" s="381" t="s">
        <v>3224</v>
      </c>
      <c r="B2177" s="382" t="s">
        <v>159</v>
      </c>
      <c r="C2177" s="382" t="s">
        <v>30</v>
      </c>
      <c r="D2177" s="382" t="s">
        <v>160</v>
      </c>
      <c r="E2177" s="382" t="s">
        <v>838</v>
      </c>
      <c r="F2177" s="383">
        <v>100</v>
      </c>
      <c r="G2177" s="383">
        <v>396</v>
      </c>
      <c r="H2177" s="383" t="s">
        <v>835</v>
      </c>
      <c r="I2177" s="383">
        <v>100</v>
      </c>
      <c r="J2177" s="383">
        <v>396</v>
      </c>
      <c r="K2177" s="383" t="s">
        <v>835</v>
      </c>
      <c r="L2177" s="385"/>
      <c r="M2177" s="383">
        <v>128</v>
      </c>
      <c r="N2177" s="383" t="s">
        <v>835</v>
      </c>
      <c r="O2177" s="385"/>
      <c r="P2177" s="385"/>
      <c r="Q2177" s="386" t="s">
        <v>11</v>
      </c>
      <c r="R2177" s="383">
        <v>78</v>
      </c>
      <c r="S2177" s="383">
        <v>389</v>
      </c>
      <c r="T2177" s="386" t="s">
        <v>34</v>
      </c>
      <c r="U2177" s="386">
        <v>79</v>
      </c>
      <c r="V2177" s="386">
        <v>376</v>
      </c>
      <c r="W2177" s="386" t="s">
        <v>835</v>
      </c>
      <c r="X2177" s="383">
        <v>75</v>
      </c>
      <c r="Y2177" s="383">
        <v>387</v>
      </c>
      <c r="Z2177" s="386" t="s">
        <v>36</v>
      </c>
      <c r="AA2177" s="386">
        <v>75</v>
      </c>
      <c r="AB2177" s="386">
        <v>374</v>
      </c>
      <c r="AC2177" s="386" t="s">
        <v>834</v>
      </c>
      <c r="AD2177" s="383" t="s">
        <v>33</v>
      </c>
      <c r="AE2177" s="383" t="s">
        <v>36</v>
      </c>
      <c r="AF2177" s="383">
        <v>90</v>
      </c>
      <c r="AG2177" s="383" t="s">
        <v>40</v>
      </c>
      <c r="AH2177" s="383" t="s">
        <v>34</v>
      </c>
      <c r="AI2177" s="383" t="s">
        <v>34</v>
      </c>
      <c r="AJ2177" s="383" t="s">
        <v>3554</v>
      </c>
      <c r="AK2177" s="384" t="str">
        <f t="shared" si="67"/>
        <v>Yes-GM</v>
      </c>
      <c r="AL2177" s="384" t="str">
        <f t="shared" si="68"/>
        <v>NO</v>
      </c>
      <c r="AN2177" s="196"/>
    </row>
    <row r="2178" spans="1:40" s="181" customFormat="1" x14ac:dyDescent="0.25">
      <c r="A2178" s="381" t="s">
        <v>3224</v>
      </c>
      <c r="B2178" s="382" t="s">
        <v>161</v>
      </c>
      <c r="C2178" s="382" t="s">
        <v>30</v>
      </c>
      <c r="D2178" s="382" t="s">
        <v>162</v>
      </c>
      <c r="E2178" s="382" t="s">
        <v>838</v>
      </c>
      <c r="F2178" s="383">
        <v>100</v>
      </c>
      <c r="G2178" s="383">
        <v>192</v>
      </c>
      <c r="H2178" s="383" t="s">
        <v>835</v>
      </c>
      <c r="I2178" s="383">
        <v>100</v>
      </c>
      <c r="J2178" s="383">
        <v>192</v>
      </c>
      <c r="K2178" s="383" t="s">
        <v>835</v>
      </c>
      <c r="L2178" s="385"/>
      <c r="M2178" s="383">
        <v>65</v>
      </c>
      <c r="N2178" s="383" t="s">
        <v>835</v>
      </c>
      <c r="O2178" s="385"/>
      <c r="P2178" s="385"/>
      <c r="Q2178" s="386" t="s">
        <v>11</v>
      </c>
      <c r="R2178" s="383">
        <v>84</v>
      </c>
      <c r="S2178" s="383">
        <v>187</v>
      </c>
      <c r="T2178" s="386" t="s">
        <v>34</v>
      </c>
      <c r="U2178" s="386">
        <v>87</v>
      </c>
      <c r="V2178" s="386">
        <v>182</v>
      </c>
      <c r="W2178" s="386" t="s">
        <v>11</v>
      </c>
      <c r="X2178" s="383">
        <v>85</v>
      </c>
      <c r="Y2178" s="383">
        <v>187</v>
      </c>
      <c r="Z2178" s="386" t="s">
        <v>34</v>
      </c>
      <c r="AA2178" s="386">
        <v>84</v>
      </c>
      <c r="AB2178" s="386">
        <v>182</v>
      </c>
      <c r="AC2178" s="386" t="s">
        <v>11</v>
      </c>
      <c r="AD2178" s="383" t="s">
        <v>33</v>
      </c>
      <c r="AE2178" s="383" t="s">
        <v>36</v>
      </c>
      <c r="AF2178" s="383">
        <v>87</v>
      </c>
      <c r="AG2178" s="383" t="s">
        <v>35</v>
      </c>
      <c r="AH2178" s="383" t="s">
        <v>36</v>
      </c>
      <c r="AI2178" s="383" t="s">
        <v>36</v>
      </c>
      <c r="AJ2178" s="383" t="s">
        <v>3554</v>
      </c>
      <c r="AK2178" s="384" t="str">
        <f t="shared" si="67"/>
        <v>Yes-AB</v>
      </c>
      <c r="AL2178" s="384" t="str">
        <f t="shared" si="68"/>
        <v>Yes-AB</v>
      </c>
      <c r="AN2178" s="196"/>
    </row>
    <row r="2179" spans="1:40" s="181" customFormat="1" x14ac:dyDescent="0.25">
      <c r="A2179" s="381" t="s">
        <v>3224</v>
      </c>
      <c r="B2179" s="382" t="s">
        <v>847</v>
      </c>
      <c r="C2179" s="382" t="s">
        <v>30</v>
      </c>
      <c r="D2179" s="382" t="s">
        <v>2257</v>
      </c>
      <c r="E2179" s="382" t="s">
        <v>838</v>
      </c>
      <c r="F2179" s="383">
        <v>100</v>
      </c>
      <c r="G2179" s="383">
        <v>42</v>
      </c>
      <c r="H2179" s="383" t="s">
        <v>835</v>
      </c>
      <c r="I2179" s="383">
        <v>100</v>
      </c>
      <c r="J2179" s="383">
        <v>42</v>
      </c>
      <c r="K2179" s="383" t="s">
        <v>835</v>
      </c>
      <c r="L2179" s="385"/>
      <c r="M2179" s="383">
        <v>12</v>
      </c>
      <c r="N2179" s="383" t="s">
        <v>11</v>
      </c>
      <c r="O2179" s="385"/>
      <c r="P2179" s="385"/>
      <c r="Q2179" s="386" t="s">
        <v>11</v>
      </c>
      <c r="R2179" s="383">
        <v>21</v>
      </c>
      <c r="S2179" s="383">
        <v>42</v>
      </c>
      <c r="T2179" s="386" t="s">
        <v>36</v>
      </c>
      <c r="U2179" s="386">
        <v>23</v>
      </c>
      <c r="V2179" s="386">
        <v>40</v>
      </c>
      <c r="W2179" s="386" t="s">
        <v>834</v>
      </c>
      <c r="X2179" s="383">
        <v>21</v>
      </c>
      <c r="Y2179" s="383">
        <v>42</v>
      </c>
      <c r="Z2179" s="386" t="s">
        <v>36</v>
      </c>
      <c r="AA2179" s="386">
        <v>28</v>
      </c>
      <c r="AB2179" s="386">
        <v>40</v>
      </c>
      <c r="AC2179" s="386" t="s">
        <v>834</v>
      </c>
      <c r="AD2179" s="383"/>
      <c r="AE2179" s="383" t="s">
        <v>36</v>
      </c>
      <c r="AF2179" s="383">
        <v>82</v>
      </c>
      <c r="AG2179" s="383" t="s">
        <v>40</v>
      </c>
      <c r="AH2179" s="383" t="s">
        <v>36</v>
      </c>
      <c r="AI2179" s="383" t="s">
        <v>34</v>
      </c>
      <c r="AJ2179" s="383" t="s">
        <v>3554</v>
      </c>
      <c r="AK2179" s="384" t="str">
        <f t="shared" ref="AK2179:AK2242" si="69">IF(OR(T2179="NA",T2179="NO"),T2179,(IF(T2179="","NA",IF(OR(R2179&gt;78,AND(T2179="Yes",R2179="")),"Yes-AB",IF(W2179="NA","Yes-SH","Yes-GM")))))</f>
        <v>NO</v>
      </c>
      <c r="AL2179" s="384" t="str">
        <f t="shared" ref="AL2179:AL2242" si="70">IF(OR(Z2179="NA",Z2179="NO"),Z2179,(IF(Z2179="","NA",IF(OR(X2179&gt;79,AND(Z2179="Yes",X2179="")),"Yes-AB",IF(AC2179="NA","Yes-SH","Yes-GM")))))</f>
        <v>NO</v>
      </c>
      <c r="AN2179" s="196"/>
    </row>
    <row r="2180" spans="1:40" s="181" customFormat="1" x14ac:dyDescent="0.25">
      <c r="A2180" s="381" t="s">
        <v>3224</v>
      </c>
      <c r="B2180" s="382" t="s">
        <v>163</v>
      </c>
      <c r="C2180" s="382" t="s">
        <v>30</v>
      </c>
      <c r="D2180" s="382" t="s">
        <v>164</v>
      </c>
      <c r="E2180" s="382" t="s">
        <v>838</v>
      </c>
      <c r="F2180" s="383">
        <v>100</v>
      </c>
      <c r="G2180" s="383">
        <v>286</v>
      </c>
      <c r="H2180" s="383" t="s">
        <v>835</v>
      </c>
      <c r="I2180" s="383">
        <v>100</v>
      </c>
      <c r="J2180" s="383">
        <v>286</v>
      </c>
      <c r="K2180" s="383" t="s">
        <v>835</v>
      </c>
      <c r="L2180" s="385"/>
      <c r="M2180" s="383">
        <v>82</v>
      </c>
      <c r="N2180" s="383" t="s">
        <v>835</v>
      </c>
      <c r="O2180" s="385"/>
      <c r="P2180" s="385"/>
      <c r="Q2180" s="386" t="s">
        <v>11</v>
      </c>
      <c r="R2180" s="383">
        <v>67</v>
      </c>
      <c r="S2180" s="383">
        <v>258</v>
      </c>
      <c r="T2180" s="386" t="s">
        <v>36</v>
      </c>
      <c r="U2180" s="386">
        <v>71</v>
      </c>
      <c r="V2180" s="386">
        <v>256</v>
      </c>
      <c r="W2180" s="386" t="s">
        <v>834</v>
      </c>
      <c r="X2180" s="383">
        <v>72</v>
      </c>
      <c r="Y2180" s="383">
        <v>258</v>
      </c>
      <c r="Z2180" s="386" t="s">
        <v>36</v>
      </c>
      <c r="AA2180" s="386">
        <v>74</v>
      </c>
      <c r="AB2180" s="386">
        <v>256</v>
      </c>
      <c r="AC2180" s="386" t="s">
        <v>834</v>
      </c>
      <c r="AD2180" s="383" t="s">
        <v>33</v>
      </c>
      <c r="AE2180" s="383" t="s">
        <v>36</v>
      </c>
      <c r="AF2180" s="383">
        <v>79</v>
      </c>
      <c r="AG2180" s="383" t="s">
        <v>35</v>
      </c>
      <c r="AH2180" s="383" t="s">
        <v>34</v>
      </c>
      <c r="AI2180" s="383" t="s">
        <v>36</v>
      </c>
      <c r="AJ2180" s="383" t="s">
        <v>3554</v>
      </c>
      <c r="AK2180" s="384" t="str">
        <f t="shared" si="69"/>
        <v>NO</v>
      </c>
      <c r="AL2180" s="384" t="str">
        <f t="shared" si="70"/>
        <v>NO</v>
      </c>
      <c r="AN2180" s="196"/>
    </row>
    <row r="2181" spans="1:40" s="181" customFormat="1" x14ac:dyDescent="0.25">
      <c r="A2181" s="381" t="s">
        <v>3224</v>
      </c>
      <c r="B2181" s="382" t="s">
        <v>165</v>
      </c>
      <c r="C2181" s="382" t="s">
        <v>30</v>
      </c>
      <c r="D2181" s="382" t="s">
        <v>166</v>
      </c>
      <c r="E2181" s="382" t="s">
        <v>838</v>
      </c>
      <c r="F2181" s="383">
        <v>100</v>
      </c>
      <c r="G2181" s="383">
        <v>936</v>
      </c>
      <c r="H2181" s="383" t="s">
        <v>835</v>
      </c>
      <c r="I2181" s="383">
        <v>100</v>
      </c>
      <c r="J2181" s="383">
        <v>936</v>
      </c>
      <c r="K2181" s="383" t="s">
        <v>835</v>
      </c>
      <c r="L2181" s="385"/>
      <c r="M2181" s="383">
        <v>297</v>
      </c>
      <c r="N2181" s="383" t="s">
        <v>835</v>
      </c>
      <c r="O2181" s="385"/>
      <c r="P2181" s="385"/>
      <c r="Q2181" s="386" t="s">
        <v>11</v>
      </c>
      <c r="R2181" s="383">
        <v>71</v>
      </c>
      <c r="S2181" s="383">
        <v>883</v>
      </c>
      <c r="T2181" s="386" t="s">
        <v>36</v>
      </c>
      <c r="U2181" s="386">
        <v>71</v>
      </c>
      <c r="V2181" s="386">
        <v>864</v>
      </c>
      <c r="W2181" s="386" t="s">
        <v>834</v>
      </c>
      <c r="X2181" s="383">
        <v>65</v>
      </c>
      <c r="Y2181" s="383">
        <v>884</v>
      </c>
      <c r="Z2181" s="386" t="s">
        <v>36</v>
      </c>
      <c r="AA2181" s="386">
        <v>62</v>
      </c>
      <c r="AB2181" s="386">
        <v>865</v>
      </c>
      <c r="AC2181" s="386" t="s">
        <v>834</v>
      </c>
      <c r="AD2181" s="383" t="s">
        <v>33</v>
      </c>
      <c r="AE2181" s="383" t="s">
        <v>36</v>
      </c>
      <c r="AF2181" s="383">
        <v>74</v>
      </c>
      <c r="AG2181" s="383" t="s">
        <v>40</v>
      </c>
      <c r="AH2181" s="383" t="s">
        <v>34</v>
      </c>
      <c r="AI2181" s="383" t="s">
        <v>36</v>
      </c>
      <c r="AJ2181" s="383" t="s">
        <v>3554</v>
      </c>
      <c r="AK2181" s="384" t="str">
        <f t="shared" si="69"/>
        <v>NO</v>
      </c>
      <c r="AL2181" s="384" t="str">
        <f t="shared" si="70"/>
        <v>NO</v>
      </c>
      <c r="AN2181" s="196"/>
    </row>
    <row r="2182" spans="1:40" s="181" customFormat="1" x14ac:dyDescent="0.25">
      <c r="A2182" s="381" t="s">
        <v>3224</v>
      </c>
      <c r="B2182" s="382" t="s">
        <v>167</v>
      </c>
      <c r="C2182" s="382" t="s">
        <v>30</v>
      </c>
      <c r="D2182" s="382" t="s">
        <v>168</v>
      </c>
      <c r="E2182" s="382" t="s">
        <v>838</v>
      </c>
      <c r="F2182" s="383"/>
      <c r="G2182" s="383">
        <v>11</v>
      </c>
      <c r="H2182" s="383" t="s">
        <v>11</v>
      </c>
      <c r="I2182" s="383"/>
      <c r="J2182" s="383">
        <v>11</v>
      </c>
      <c r="K2182" s="383" t="s">
        <v>11</v>
      </c>
      <c r="L2182" s="385"/>
      <c r="M2182" s="383">
        <v>6</v>
      </c>
      <c r="N2182" s="383" t="s">
        <v>11</v>
      </c>
      <c r="O2182" s="385"/>
      <c r="P2182" s="385"/>
      <c r="Q2182" s="386" t="s">
        <v>11</v>
      </c>
      <c r="R2182" s="383"/>
      <c r="S2182" s="383">
        <v>10</v>
      </c>
      <c r="T2182" s="386" t="s">
        <v>11</v>
      </c>
      <c r="U2182" s="386"/>
      <c r="V2182" s="386">
        <v>10</v>
      </c>
      <c r="W2182" s="386" t="s">
        <v>11</v>
      </c>
      <c r="X2182" s="383"/>
      <c r="Y2182" s="383">
        <v>10</v>
      </c>
      <c r="Z2182" s="386" t="s">
        <v>11</v>
      </c>
      <c r="AA2182" s="386"/>
      <c r="AB2182" s="386">
        <v>10</v>
      </c>
      <c r="AC2182" s="386" t="s">
        <v>11</v>
      </c>
      <c r="AD2182" s="383" t="s">
        <v>57</v>
      </c>
      <c r="AE2182" s="383" t="s">
        <v>36</v>
      </c>
      <c r="AF2182" s="383">
        <v>85</v>
      </c>
      <c r="AG2182" s="383" t="s">
        <v>35</v>
      </c>
      <c r="AH2182" s="383" t="s">
        <v>34</v>
      </c>
      <c r="AI2182" s="383" t="s">
        <v>36</v>
      </c>
      <c r="AJ2182" s="383" t="s">
        <v>3554</v>
      </c>
      <c r="AK2182" s="384" t="str">
        <f t="shared" si="69"/>
        <v>NA</v>
      </c>
      <c r="AL2182" s="384" t="str">
        <f t="shared" si="70"/>
        <v>NA</v>
      </c>
      <c r="AN2182" s="196"/>
    </row>
    <row r="2183" spans="1:40" s="181" customFormat="1" x14ac:dyDescent="0.25">
      <c r="A2183" s="381" t="s">
        <v>3224</v>
      </c>
      <c r="B2183" s="382" t="s">
        <v>169</v>
      </c>
      <c r="C2183" s="382" t="s">
        <v>30</v>
      </c>
      <c r="D2183" s="382" t="s">
        <v>170</v>
      </c>
      <c r="E2183" s="382" t="s">
        <v>838</v>
      </c>
      <c r="F2183" s="383">
        <v>100</v>
      </c>
      <c r="G2183" s="383">
        <v>252</v>
      </c>
      <c r="H2183" s="383" t="s">
        <v>835</v>
      </c>
      <c r="I2183" s="383">
        <v>100</v>
      </c>
      <c r="J2183" s="383">
        <v>252</v>
      </c>
      <c r="K2183" s="383" t="s">
        <v>835</v>
      </c>
      <c r="L2183" s="385"/>
      <c r="M2183" s="383">
        <v>73</v>
      </c>
      <c r="N2183" s="383" t="s">
        <v>835</v>
      </c>
      <c r="O2183" s="385"/>
      <c r="P2183" s="385"/>
      <c r="Q2183" s="386" t="s">
        <v>11</v>
      </c>
      <c r="R2183" s="383">
        <v>77</v>
      </c>
      <c r="S2183" s="383">
        <v>240</v>
      </c>
      <c r="T2183" s="386" t="s">
        <v>36</v>
      </c>
      <c r="U2183" s="386">
        <v>78</v>
      </c>
      <c r="V2183" s="386">
        <v>237</v>
      </c>
      <c r="W2183" s="386" t="s">
        <v>834</v>
      </c>
      <c r="X2183" s="383">
        <v>78</v>
      </c>
      <c r="Y2183" s="383">
        <v>240</v>
      </c>
      <c r="Z2183" s="386" t="s">
        <v>36</v>
      </c>
      <c r="AA2183" s="386">
        <v>77</v>
      </c>
      <c r="AB2183" s="386">
        <v>237</v>
      </c>
      <c r="AC2183" s="386" t="s">
        <v>834</v>
      </c>
      <c r="AD2183" s="383" t="s">
        <v>33</v>
      </c>
      <c r="AE2183" s="383" t="s">
        <v>36</v>
      </c>
      <c r="AF2183" s="383">
        <v>82</v>
      </c>
      <c r="AG2183" s="383" t="s">
        <v>35</v>
      </c>
      <c r="AH2183" s="383" t="s">
        <v>34</v>
      </c>
      <c r="AI2183" s="383" t="s">
        <v>36</v>
      </c>
      <c r="AJ2183" s="383" t="s">
        <v>3554</v>
      </c>
      <c r="AK2183" s="384" t="str">
        <f t="shared" si="69"/>
        <v>NO</v>
      </c>
      <c r="AL2183" s="384" t="str">
        <f t="shared" si="70"/>
        <v>NO</v>
      </c>
      <c r="AN2183" s="196"/>
    </row>
    <row r="2184" spans="1:40" s="181" customFormat="1" x14ac:dyDescent="0.25">
      <c r="A2184" s="381" t="s">
        <v>3224</v>
      </c>
      <c r="B2184" s="382" t="s">
        <v>171</v>
      </c>
      <c r="C2184" s="382" t="s">
        <v>30</v>
      </c>
      <c r="D2184" s="382" t="s">
        <v>172</v>
      </c>
      <c r="E2184" s="382" t="s">
        <v>838</v>
      </c>
      <c r="F2184" s="383">
        <v>100</v>
      </c>
      <c r="G2184" s="383">
        <v>146</v>
      </c>
      <c r="H2184" s="383" t="s">
        <v>835</v>
      </c>
      <c r="I2184" s="383">
        <v>100</v>
      </c>
      <c r="J2184" s="383">
        <v>146</v>
      </c>
      <c r="K2184" s="383" t="s">
        <v>835</v>
      </c>
      <c r="L2184" s="385"/>
      <c r="M2184" s="383">
        <v>45</v>
      </c>
      <c r="N2184" s="383" t="s">
        <v>835</v>
      </c>
      <c r="O2184" s="385"/>
      <c r="P2184" s="385"/>
      <c r="Q2184" s="386" t="s">
        <v>11</v>
      </c>
      <c r="R2184" s="383">
        <v>83</v>
      </c>
      <c r="S2184" s="383">
        <v>140</v>
      </c>
      <c r="T2184" s="386" t="s">
        <v>34</v>
      </c>
      <c r="U2184" s="386">
        <v>75</v>
      </c>
      <c r="V2184" s="386">
        <v>138</v>
      </c>
      <c r="W2184" s="386" t="s">
        <v>11</v>
      </c>
      <c r="X2184" s="383">
        <v>84</v>
      </c>
      <c r="Y2184" s="383">
        <v>140</v>
      </c>
      <c r="Z2184" s="386" t="s">
        <v>34</v>
      </c>
      <c r="AA2184" s="386">
        <v>75</v>
      </c>
      <c r="AB2184" s="386">
        <v>138</v>
      </c>
      <c r="AC2184" s="386" t="s">
        <v>11</v>
      </c>
      <c r="AD2184" s="383" t="s">
        <v>33</v>
      </c>
      <c r="AE2184" s="383" t="s">
        <v>36</v>
      </c>
      <c r="AF2184" s="383">
        <v>97</v>
      </c>
      <c r="AG2184" s="383" t="s">
        <v>35</v>
      </c>
      <c r="AH2184" s="383" t="s">
        <v>34</v>
      </c>
      <c r="AI2184" s="383" t="s">
        <v>36</v>
      </c>
      <c r="AJ2184" s="383" t="s">
        <v>3554</v>
      </c>
      <c r="AK2184" s="384" t="str">
        <f t="shared" si="69"/>
        <v>Yes-AB</v>
      </c>
      <c r="AL2184" s="384" t="str">
        <f t="shared" si="70"/>
        <v>Yes-AB</v>
      </c>
      <c r="AN2184" s="196"/>
    </row>
    <row r="2185" spans="1:40" s="181" customFormat="1" x14ac:dyDescent="0.25">
      <c r="A2185" s="381" t="s">
        <v>3224</v>
      </c>
      <c r="B2185" s="382" t="s">
        <v>173</v>
      </c>
      <c r="C2185" s="382" t="s">
        <v>30</v>
      </c>
      <c r="D2185" s="382" t="s">
        <v>174</v>
      </c>
      <c r="E2185" s="382" t="s">
        <v>838</v>
      </c>
      <c r="F2185" s="383">
        <v>100</v>
      </c>
      <c r="G2185" s="383">
        <v>805</v>
      </c>
      <c r="H2185" s="383" t="s">
        <v>835</v>
      </c>
      <c r="I2185" s="383">
        <v>100</v>
      </c>
      <c r="J2185" s="383">
        <v>805</v>
      </c>
      <c r="K2185" s="383" t="s">
        <v>835</v>
      </c>
      <c r="L2185" s="385"/>
      <c r="M2185" s="383">
        <v>256</v>
      </c>
      <c r="N2185" s="383" t="s">
        <v>835</v>
      </c>
      <c r="O2185" s="385"/>
      <c r="P2185" s="385"/>
      <c r="Q2185" s="386" t="s">
        <v>11</v>
      </c>
      <c r="R2185" s="383">
        <v>81</v>
      </c>
      <c r="S2185" s="383">
        <v>785</v>
      </c>
      <c r="T2185" s="386" t="s">
        <v>34</v>
      </c>
      <c r="U2185" s="386">
        <v>80</v>
      </c>
      <c r="V2185" s="386">
        <v>774</v>
      </c>
      <c r="W2185" s="386" t="s">
        <v>11</v>
      </c>
      <c r="X2185" s="383">
        <v>82</v>
      </c>
      <c r="Y2185" s="383">
        <v>787</v>
      </c>
      <c r="Z2185" s="386" t="s">
        <v>34</v>
      </c>
      <c r="AA2185" s="386">
        <v>81</v>
      </c>
      <c r="AB2185" s="386">
        <v>776</v>
      </c>
      <c r="AC2185" s="386" t="s">
        <v>11</v>
      </c>
      <c r="AD2185" s="383" t="s">
        <v>33</v>
      </c>
      <c r="AE2185" s="383" t="s">
        <v>36</v>
      </c>
      <c r="AF2185" s="383">
        <v>90</v>
      </c>
      <c r="AG2185" s="383" t="s">
        <v>40</v>
      </c>
      <c r="AH2185" s="383" t="s">
        <v>36</v>
      </c>
      <c r="AI2185" s="383" t="s">
        <v>36</v>
      </c>
      <c r="AJ2185" s="383" t="s">
        <v>3554</v>
      </c>
      <c r="AK2185" s="384" t="str">
        <f t="shared" si="69"/>
        <v>Yes-AB</v>
      </c>
      <c r="AL2185" s="384" t="str">
        <f t="shared" si="70"/>
        <v>Yes-AB</v>
      </c>
      <c r="AN2185" s="196"/>
    </row>
    <row r="2186" spans="1:40" s="181" customFormat="1" x14ac:dyDescent="0.25">
      <c r="A2186" s="381" t="s">
        <v>3224</v>
      </c>
      <c r="B2186" s="382" t="s">
        <v>175</v>
      </c>
      <c r="C2186" s="382" t="s">
        <v>30</v>
      </c>
      <c r="D2186" s="382" t="s">
        <v>176</v>
      </c>
      <c r="E2186" s="382" t="s">
        <v>838</v>
      </c>
      <c r="F2186" s="383">
        <v>100</v>
      </c>
      <c r="G2186" s="383">
        <v>95</v>
      </c>
      <c r="H2186" s="383" t="s">
        <v>835</v>
      </c>
      <c r="I2186" s="383">
        <v>100</v>
      </c>
      <c r="J2186" s="383">
        <v>95</v>
      </c>
      <c r="K2186" s="383" t="s">
        <v>835</v>
      </c>
      <c r="L2186" s="385"/>
      <c r="M2186" s="383">
        <v>27</v>
      </c>
      <c r="N2186" s="383" t="s">
        <v>11</v>
      </c>
      <c r="O2186" s="385"/>
      <c r="P2186" s="385"/>
      <c r="Q2186" s="386" t="s">
        <v>11</v>
      </c>
      <c r="R2186" s="383">
        <v>37</v>
      </c>
      <c r="S2186" s="383">
        <v>70</v>
      </c>
      <c r="T2186" s="386" t="s">
        <v>36</v>
      </c>
      <c r="U2186" s="386">
        <v>46</v>
      </c>
      <c r="V2186" s="386">
        <v>65</v>
      </c>
      <c r="W2186" s="386" t="s">
        <v>834</v>
      </c>
      <c r="X2186" s="383">
        <v>60</v>
      </c>
      <c r="Y2186" s="383">
        <v>70</v>
      </c>
      <c r="Z2186" s="386" t="s">
        <v>34</v>
      </c>
      <c r="AA2186" s="386">
        <v>68</v>
      </c>
      <c r="AB2186" s="386">
        <v>65</v>
      </c>
      <c r="AC2186" s="386" t="s">
        <v>11</v>
      </c>
      <c r="AD2186" s="383" t="s">
        <v>57</v>
      </c>
      <c r="AE2186" s="383" t="s">
        <v>36</v>
      </c>
      <c r="AF2186" s="383">
        <v>90</v>
      </c>
      <c r="AG2186" s="383" t="s">
        <v>35</v>
      </c>
      <c r="AH2186" s="383" t="s">
        <v>34</v>
      </c>
      <c r="AI2186" s="383" t="s">
        <v>36</v>
      </c>
      <c r="AJ2186" s="383" t="s">
        <v>3554</v>
      </c>
      <c r="AK2186" s="384" t="str">
        <f t="shared" si="69"/>
        <v>NO</v>
      </c>
      <c r="AL2186" s="384" t="str">
        <f t="shared" si="70"/>
        <v>Yes-SH</v>
      </c>
      <c r="AN2186" s="196"/>
    </row>
    <row r="2187" spans="1:40" s="181" customFormat="1" x14ac:dyDescent="0.25">
      <c r="A2187" s="381" t="s">
        <v>3224</v>
      </c>
      <c r="B2187" s="382" t="s">
        <v>177</v>
      </c>
      <c r="C2187" s="382" t="s">
        <v>30</v>
      </c>
      <c r="D2187" s="382" t="s">
        <v>178</v>
      </c>
      <c r="E2187" s="382" t="s">
        <v>838</v>
      </c>
      <c r="F2187" s="383">
        <v>100</v>
      </c>
      <c r="G2187" s="383">
        <v>582</v>
      </c>
      <c r="H2187" s="383" t="s">
        <v>835</v>
      </c>
      <c r="I2187" s="383">
        <v>100</v>
      </c>
      <c r="J2187" s="383">
        <v>582</v>
      </c>
      <c r="K2187" s="383" t="s">
        <v>835</v>
      </c>
      <c r="L2187" s="385">
        <v>94</v>
      </c>
      <c r="M2187" s="383">
        <v>170</v>
      </c>
      <c r="N2187" s="383" t="s">
        <v>835</v>
      </c>
      <c r="O2187" s="385"/>
      <c r="P2187" s="385"/>
      <c r="Q2187" s="386" t="s">
        <v>11</v>
      </c>
      <c r="R2187" s="383">
        <v>74</v>
      </c>
      <c r="S2187" s="383">
        <v>557</v>
      </c>
      <c r="T2187" s="386" t="s">
        <v>36</v>
      </c>
      <c r="U2187" s="386">
        <v>78</v>
      </c>
      <c r="V2187" s="386">
        <v>552</v>
      </c>
      <c r="W2187" s="386" t="s">
        <v>834</v>
      </c>
      <c r="X2187" s="383">
        <v>82</v>
      </c>
      <c r="Y2187" s="383">
        <v>557</v>
      </c>
      <c r="Z2187" s="386" t="s">
        <v>34</v>
      </c>
      <c r="AA2187" s="386">
        <v>80</v>
      </c>
      <c r="AB2187" s="386">
        <v>552</v>
      </c>
      <c r="AC2187" s="386" t="s">
        <v>11</v>
      </c>
      <c r="AD2187" s="383" t="s">
        <v>33</v>
      </c>
      <c r="AE2187" s="383" t="s">
        <v>36</v>
      </c>
      <c r="AF2187" s="383">
        <v>90</v>
      </c>
      <c r="AG2187" s="383" t="s">
        <v>35</v>
      </c>
      <c r="AH2187" s="383" t="s">
        <v>34</v>
      </c>
      <c r="AI2187" s="383" t="s">
        <v>36</v>
      </c>
      <c r="AJ2187" s="383" t="s">
        <v>3554</v>
      </c>
      <c r="AK2187" s="384" t="str">
        <f t="shared" si="69"/>
        <v>NO</v>
      </c>
      <c r="AL2187" s="384" t="str">
        <f t="shared" si="70"/>
        <v>Yes-AB</v>
      </c>
      <c r="AN2187" s="196"/>
    </row>
    <row r="2188" spans="1:40" s="181" customFormat="1" x14ac:dyDescent="0.25">
      <c r="A2188" s="381" t="s">
        <v>3224</v>
      </c>
      <c r="B2188" s="382" t="s">
        <v>179</v>
      </c>
      <c r="C2188" s="382" t="s">
        <v>30</v>
      </c>
      <c r="D2188" s="382" t="s">
        <v>180</v>
      </c>
      <c r="E2188" s="382" t="s">
        <v>838</v>
      </c>
      <c r="F2188" s="383"/>
      <c r="G2188" s="383">
        <v>7</v>
      </c>
      <c r="H2188" s="383" t="s">
        <v>11</v>
      </c>
      <c r="I2188" s="383"/>
      <c r="J2188" s="383">
        <v>7</v>
      </c>
      <c r="K2188" s="383" t="s">
        <v>11</v>
      </c>
      <c r="L2188" s="385"/>
      <c r="M2188" s="383">
        <v>1</v>
      </c>
      <c r="N2188" s="383" t="s">
        <v>11</v>
      </c>
      <c r="O2188" s="385"/>
      <c r="P2188" s="385"/>
      <c r="Q2188" s="386" t="s">
        <v>11</v>
      </c>
      <c r="R2188" s="383"/>
      <c r="S2188" s="383">
        <v>6</v>
      </c>
      <c r="T2188" s="386" t="s">
        <v>11</v>
      </c>
      <c r="U2188" s="386"/>
      <c r="V2188" s="386">
        <v>5</v>
      </c>
      <c r="W2188" s="386" t="s">
        <v>11</v>
      </c>
      <c r="X2188" s="383"/>
      <c r="Y2188" s="383">
        <v>6</v>
      </c>
      <c r="Z2188" s="386" t="s">
        <v>11</v>
      </c>
      <c r="AA2188" s="386"/>
      <c r="AB2188" s="386">
        <v>5</v>
      </c>
      <c r="AC2188" s="386" t="s">
        <v>11</v>
      </c>
      <c r="AD2188" s="383" t="s">
        <v>33</v>
      </c>
      <c r="AE2188" s="383" t="s">
        <v>36</v>
      </c>
      <c r="AF2188" s="383">
        <v>92</v>
      </c>
      <c r="AG2188" s="383" t="s">
        <v>35</v>
      </c>
      <c r="AH2188" s="383" t="s">
        <v>34</v>
      </c>
      <c r="AI2188" s="383" t="s">
        <v>36</v>
      </c>
      <c r="AJ2188" s="383" t="s">
        <v>3554</v>
      </c>
      <c r="AK2188" s="384" t="str">
        <f t="shared" si="69"/>
        <v>NA</v>
      </c>
      <c r="AL2188" s="384" t="str">
        <f t="shared" si="70"/>
        <v>NA</v>
      </c>
      <c r="AN2188" s="196"/>
    </row>
    <row r="2189" spans="1:40" s="181" customFormat="1" x14ac:dyDescent="0.25">
      <c r="A2189" s="381" t="s">
        <v>3224</v>
      </c>
      <c r="B2189" s="382" t="s">
        <v>181</v>
      </c>
      <c r="C2189" s="382" t="s">
        <v>30</v>
      </c>
      <c r="D2189" s="382" t="s">
        <v>182</v>
      </c>
      <c r="E2189" s="382" t="s">
        <v>838</v>
      </c>
      <c r="F2189" s="383">
        <v>100</v>
      </c>
      <c r="G2189" s="383">
        <v>63</v>
      </c>
      <c r="H2189" s="383" t="s">
        <v>835</v>
      </c>
      <c r="I2189" s="383">
        <v>100</v>
      </c>
      <c r="J2189" s="383">
        <v>63</v>
      </c>
      <c r="K2189" s="383" t="s">
        <v>835</v>
      </c>
      <c r="L2189" s="385"/>
      <c r="M2189" s="383">
        <v>17</v>
      </c>
      <c r="N2189" s="383" t="s">
        <v>11</v>
      </c>
      <c r="O2189" s="385"/>
      <c r="P2189" s="385"/>
      <c r="Q2189" s="386" t="s">
        <v>11</v>
      </c>
      <c r="R2189" s="383">
        <v>55</v>
      </c>
      <c r="S2189" s="383">
        <v>53</v>
      </c>
      <c r="T2189" s="386" t="s">
        <v>36</v>
      </c>
      <c r="U2189" s="386">
        <v>61</v>
      </c>
      <c r="V2189" s="386">
        <v>51</v>
      </c>
      <c r="W2189" s="386" t="s">
        <v>834</v>
      </c>
      <c r="X2189" s="383">
        <v>62</v>
      </c>
      <c r="Y2189" s="383">
        <v>53</v>
      </c>
      <c r="Z2189" s="386" t="s">
        <v>34</v>
      </c>
      <c r="AA2189" s="386">
        <v>69</v>
      </c>
      <c r="AB2189" s="386">
        <v>51</v>
      </c>
      <c r="AC2189" s="386" t="s">
        <v>11</v>
      </c>
      <c r="AD2189" s="383" t="s">
        <v>57</v>
      </c>
      <c r="AE2189" s="383" t="s">
        <v>36</v>
      </c>
      <c r="AF2189" s="383">
        <v>90</v>
      </c>
      <c r="AG2189" s="383" t="s">
        <v>35</v>
      </c>
      <c r="AH2189" s="383" t="s">
        <v>34</v>
      </c>
      <c r="AI2189" s="383" t="s">
        <v>36</v>
      </c>
      <c r="AJ2189" s="383" t="s">
        <v>3554</v>
      </c>
      <c r="AK2189" s="384" t="str">
        <f t="shared" si="69"/>
        <v>NO</v>
      </c>
      <c r="AL2189" s="384" t="str">
        <f t="shared" si="70"/>
        <v>Yes-SH</v>
      </c>
      <c r="AN2189" s="196"/>
    </row>
    <row r="2190" spans="1:40" s="181" customFormat="1" x14ac:dyDescent="0.25">
      <c r="A2190" s="381" t="s">
        <v>3224</v>
      </c>
      <c r="B2190" s="382" t="s">
        <v>183</v>
      </c>
      <c r="C2190" s="382" t="s">
        <v>30</v>
      </c>
      <c r="D2190" s="382" t="s">
        <v>184</v>
      </c>
      <c r="E2190" s="382" t="s">
        <v>838</v>
      </c>
      <c r="F2190" s="383">
        <v>100</v>
      </c>
      <c r="G2190" s="383">
        <v>392</v>
      </c>
      <c r="H2190" s="383" t="s">
        <v>835</v>
      </c>
      <c r="I2190" s="383">
        <v>100</v>
      </c>
      <c r="J2190" s="383">
        <v>392</v>
      </c>
      <c r="K2190" s="383" t="s">
        <v>835</v>
      </c>
      <c r="L2190" s="385">
        <v>94</v>
      </c>
      <c r="M2190" s="383">
        <v>109</v>
      </c>
      <c r="N2190" s="383" t="s">
        <v>835</v>
      </c>
      <c r="O2190" s="385"/>
      <c r="P2190" s="385"/>
      <c r="Q2190" s="386" t="s">
        <v>11</v>
      </c>
      <c r="R2190" s="383">
        <v>76</v>
      </c>
      <c r="S2190" s="383">
        <v>365</v>
      </c>
      <c r="T2190" s="386" t="s">
        <v>34</v>
      </c>
      <c r="U2190" s="386">
        <v>78</v>
      </c>
      <c r="V2190" s="386">
        <v>362</v>
      </c>
      <c r="W2190" s="386" t="s">
        <v>11</v>
      </c>
      <c r="X2190" s="383">
        <v>80</v>
      </c>
      <c r="Y2190" s="383">
        <v>365</v>
      </c>
      <c r="Z2190" s="386" t="s">
        <v>34</v>
      </c>
      <c r="AA2190" s="386">
        <v>72</v>
      </c>
      <c r="AB2190" s="386">
        <v>361</v>
      </c>
      <c r="AC2190" s="386" t="s">
        <v>11</v>
      </c>
      <c r="AD2190" s="383" t="s">
        <v>33</v>
      </c>
      <c r="AE2190" s="383" t="s">
        <v>36</v>
      </c>
      <c r="AF2190" s="383">
        <v>92</v>
      </c>
      <c r="AG2190" s="383" t="s">
        <v>35</v>
      </c>
      <c r="AH2190" s="383" t="s">
        <v>34</v>
      </c>
      <c r="AI2190" s="383" t="s">
        <v>36</v>
      </c>
      <c r="AJ2190" s="383" t="s">
        <v>3554</v>
      </c>
      <c r="AK2190" s="384" t="str">
        <f t="shared" si="69"/>
        <v>Yes-SH</v>
      </c>
      <c r="AL2190" s="384" t="str">
        <f t="shared" si="70"/>
        <v>Yes-AB</v>
      </c>
      <c r="AN2190" s="196"/>
    </row>
    <row r="2191" spans="1:40" s="181" customFormat="1" x14ac:dyDescent="0.25">
      <c r="A2191" s="381" t="s">
        <v>3224</v>
      </c>
      <c r="B2191" s="382" t="s">
        <v>185</v>
      </c>
      <c r="C2191" s="382" t="s">
        <v>30</v>
      </c>
      <c r="D2191" s="382" t="s">
        <v>186</v>
      </c>
      <c r="E2191" s="382" t="s">
        <v>838</v>
      </c>
      <c r="F2191" s="383">
        <v>100</v>
      </c>
      <c r="G2191" s="383">
        <v>238</v>
      </c>
      <c r="H2191" s="383" t="s">
        <v>835</v>
      </c>
      <c r="I2191" s="383">
        <v>100</v>
      </c>
      <c r="J2191" s="383">
        <v>238</v>
      </c>
      <c r="K2191" s="383" t="s">
        <v>835</v>
      </c>
      <c r="L2191" s="385">
        <v>91</v>
      </c>
      <c r="M2191" s="383">
        <v>81</v>
      </c>
      <c r="N2191" s="383" t="s">
        <v>835</v>
      </c>
      <c r="O2191" s="385"/>
      <c r="P2191" s="385"/>
      <c r="Q2191" s="386" t="s">
        <v>11</v>
      </c>
      <c r="R2191" s="383">
        <v>64</v>
      </c>
      <c r="S2191" s="383">
        <v>229</v>
      </c>
      <c r="T2191" s="386" t="s">
        <v>36</v>
      </c>
      <c r="U2191" s="386">
        <v>73</v>
      </c>
      <c r="V2191" s="386">
        <v>228</v>
      </c>
      <c r="W2191" s="386" t="s">
        <v>834</v>
      </c>
      <c r="X2191" s="383">
        <v>70</v>
      </c>
      <c r="Y2191" s="383">
        <v>228</v>
      </c>
      <c r="Z2191" s="386" t="s">
        <v>34</v>
      </c>
      <c r="AA2191" s="386">
        <v>72</v>
      </c>
      <c r="AB2191" s="386">
        <v>226</v>
      </c>
      <c r="AC2191" s="386" t="s">
        <v>11</v>
      </c>
      <c r="AD2191" s="383" t="s">
        <v>33</v>
      </c>
      <c r="AE2191" s="383" t="s">
        <v>36</v>
      </c>
      <c r="AF2191" s="383">
        <v>85</v>
      </c>
      <c r="AG2191" s="383" t="s">
        <v>35</v>
      </c>
      <c r="AH2191" s="383" t="s">
        <v>34</v>
      </c>
      <c r="AI2191" s="383" t="s">
        <v>36</v>
      </c>
      <c r="AJ2191" s="383" t="s">
        <v>3554</v>
      </c>
      <c r="AK2191" s="384" t="str">
        <f t="shared" si="69"/>
        <v>NO</v>
      </c>
      <c r="AL2191" s="384" t="str">
        <f t="shared" si="70"/>
        <v>Yes-SH</v>
      </c>
      <c r="AN2191" s="196"/>
    </row>
    <row r="2192" spans="1:40" s="181" customFormat="1" x14ac:dyDescent="0.25">
      <c r="A2192" s="381" t="s">
        <v>3224</v>
      </c>
      <c r="B2192" s="382" t="s">
        <v>187</v>
      </c>
      <c r="C2192" s="382" t="s">
        <v>30</v>
      </c>
      <c r="D2192" s="382" t="s">
        <v>188</v>
      </c>
      <c r="E2192" s="382" t="s">
        <v>838</v>
      </c>
      <c r="F2192" s="383">
        <v>100</v>
      </c>
      <c r="G2192" s="383">
        <v>34</v>
      </c>
      <c r="H2192" s="383" t="s">
        <v>835</v>
      </c>
      <c r="I2192" s="383">
        <v>100</v>
      </c>
      <c r="J2192" s="383">
        <v>34</v>
      </c>
      <c r="K2192" s="383" t="s">
        <v>835</v>
      </c>
      <c r="L2192" s="385"/>
      <c r="M2192" s="383">
        <v>11</v>
      </c>
      <c r="N2192" s="383" t="s">
        <v>11</v>
      </c>
      <c r="O2192" s="385"/>
      <c r="P2192" s="385"/>
      <c r="Q2192" s="386" t="s">
        <v>11</v>
      </c>
      <c r="R2192" s="383"/>
      <c r="S2192" s="383">
        <v>31</v>
      </c>
      <c r="T2192" s="386" t="s">
        <v>11</v>
      </c>
      <c r="U2192" s="386"/>
      <c r="V2192" s="386">
        <v>31</v>
      </c>
      <c r="W2192" s="386" t="s">
        <v>11</v>
      </c>
      <c r="X2192" s="383">
        <v>81</v>
      </c>
      <c r="Y2192" s="383">
        <v>32</v>
      </c>
      <c r="Z2192" s="386" t="s">
        <v>34</v>
      </c>
      <c r="AA2192" s="386"/>
      <c r="AB2192" s="386">
        <v>30</v>
      </c>
      <c r="AC2192" s="386" t="s">
        <v>11</v>
      </c>
      <c r="AD2192" s="383" t="s">
        <v>46</v>
      </c>
      <c r="AE2192" s="383" t="s">
        <v>36</v>
      </c>
      <c r="AF2192" s="383">
        <v>82</v>
      </c>
      <c r="AG2192" s="383" t="s">
        <v>35</v>
      </c>
      <c r="AH2192" s="383" t="s">
        <v>34</v>
      </c>
      <c r="AI2192" s="383" t="s">
        <v>36</v>
      </c>
      <c r="AJ2192" s="383" t="s">
        <v>3554</v>
      </c>
      <c r="AK2192" s="384" t="str">
        <f t="shared" si="69"/>
        <v>NA</v>
      </c>
      <c r="AL2192" s="384" t="str">
        <f t="shared" si="70"/>
        <v>Yes-AB</v>
      </c>
      <c r="AN2192" s="196"/>
    </row>
    <row r="2193" spans="1:40" s="181" customFormat="1" x14ac:dyDescent="0.25">
      <c r="A2193" s="381" t="s">
        <v>3224</v>
      </c>
      <c r="B2193" s="382" t="s">
        <v>189</v>
      </c>
      <c r="C2193" s="382" t="s">
        <v>30</v>
      </c>
      <c r="D2193" s="382" t="s">
        <v>190</v>
      </c>
      <c r="E2193" s="382" t="s">
        <v>838</v>
      </c>
      <c r="F2193" s="383"/>
      <c r="G2193" s="383">
        <v>11</v>
      </c>
      <c r="H2193" s="383" t="s">
        <v>11</v>
      </c>
      <c r="I2193" s="383"/>
      <c r="J2193" s="383">
        <v>11</v>
      </c>
      <c r="K2193" s="383" t="s">
        <v>11</v>
      </c>
      <c r="L2193" s="385"/>
      <c r="M2193" s="383">
        <v>3</v>
      </c>
      <c r="N2193" s="383" t="s">
        <v>11</v>
      </c>
      <c r="O2193" s="385"/>
      <c r="P2193" s="385"/>
      <c r="Q2193" s="386" t="s">
        <v>11</v>
      </c>
      <c r="R2193" s="383"/>
      <c r="S2193" s="383">
        <v>11</v>
      </c>
      <c r="T2193" s="386" t="s">
        <v>11</v>
      </c>
      <c r="U2193" s="386"/>
      <c r="V2193" s="386">
        <v>11</v>
      </c>
      <c r="W2193" s="386" t="s">
        <v>11</v>
      </c>
      <c r="X2193" s="383"/>
      <c r="Y2193" s="383">
        <v>11</v>
      </c>
      <c r="Z2193" s="386" t="s">
        <v>11</v>
      </c>
      <c r="AA2193" s="386"/>
      <c r="AB2193" s="386">
        <v>10</v>
      </c>
      <c r="AC2193" s="386" t="s">
        <v>11</v>
      </c>
      <c r="AD2193" s="383" t="s">
        <v>46</v>
      </c>
      <c r="AE2193" s="383" t="s">
        <v>36</v>
      </c>
      <c r="AF2193" s="383">
        <v>79</v>
      </c>
      <c r="AG2193" s="383" t="s">
        <v>35</v>
      </c>
      <c r="AH2193" s="383" t="s">
        <v>34</v>
      </c>
      <c r="AI2193" s="383" t="s">
        <v>36</v>
      </c>
      <c r="AJ2193" s="383" t="s">
        <v>3554</v>
      </c>
      <c r="AK2193" s="384" t="str">
        <f t="shared" si="69"/>
        <v>NA</v>
      </c>
      <c r="AL2193" s="384" t="str">
        <f t="shared" si="70"/>
        <v>NA</v>
      </c>
      <c r="AN2193" s="196"/>
    </row>
    <row r="2194" spans="1:40" s="181" customFormat="1" x14ac:dyDescent="0.25">
      <c r="A2194" s="381" t="s">
        <v>3224</v>
      </c>
      <c r="B2194" s="382" t="s">
        <v>191</v>
      </c>
      <c r="C2194" s="382" t="s">
        <v>30</v>
      </c>
      <c r="D2194" s="382" t="s">
        <v>192</v>
      </c>
      <c r="E2194" s="382" t="s">
        <v>838</v>
      </c>
      <c r="F2194" s="383">
        <v>100</v>
      </c>
      <c r="G2194" s="383">
        <v>185</v>
      </c>
      <c r="H2194" s="383" t="s">
        <v>835</v>
      </c>
      <c r="I2194" s="383">
        <v>100</v>
      </c>
      <c r="J2194" s="383">
        <v>185</v>
      </c>
      <c r="K2194" s="383" t="s">
        <v>835</v>
      </c>
      <c r="L2194" s="385"/>
      <c r="M2194" s="383">
        <v>60</v>
      </c>
      <c r="N2194" s="383" t="s">
        <v>835</v>
      </c>
      <c r="O2194" s="385"/>
      <c r="P2194" s="385"/>
      <c r="Q2194" s="386" t="s">
        <v>11</v>
      </c>
      <c r="R2194" s="383">
        <v>71</v>
      </c>
      <c r="S2194" s="383">
        <v>170</v>
      </c>
      <c r="T2194" s="386" t="s">
        <v>36</v>
      </c>
      <c r="U2194" s="386">
        <v>78</v>
      </c>
      <c r="V2194" s="386">
        <v>169</v>
      </c>
      <c r="W2194" s="386" t="s">
        <v>834</v>
      </c>
      <c r="X2194" s="383">
        <v>76</v>
      </c>
      <c r="Y2194" s="383">
        <v>170</v>
      </c>
      <c r="Z2194" s="386" t="s">
        <v>36</v>
      </c>
      <c r="AA2194" s="386">
        <v>70</v>
      </c>
      <c r="AB2194" s="386">
        <v>169</v>
      </c>
      <c r="AC2194" s="386" t="s">
        <v>834</v>
      </c>
      <c r="AD2194" s="383" t="s">
        <v>33</v>
      </c>
      <c r="AE2194" s="383" t="s">
        <v>36</v>
      </c>
      <c r="AF2194" s="383">
        <v>82</v>
      </c>
      <c r="AG2194" s="383" t="s">
        <v>35</v>
      </c>
      <c r="AH2194" s="383" t="s">
        <v>34</v>
      </c>
      <c r="AI2194" s="383" t="s">
        <v>36</v>
      </c>
      <c r="AJ2194" s="383" t="s">
        <v>3554</v>
      </c>
      <c r="AK2194" s="384" t="str">
        <f t="shared" si="69"/>
        <v>NO</v>
      </c>
      <c r="AL2194" s="384" t="str">
        <f t="shared" si="70"/>
        <v>NO</v>
      </c>
      <c r="AN2194" s="196"/>
    </row>
    <row r="2195" spans="1:40" s="181" customFormat="1" x14ac:dyDescent="0.25">
      <c r="A2195" s="381" t="s">
        <v>3224</v>
      </c>
      <c r="B2195" s="382" t="s">
        <v>193</v>
      </c>
      <c r="C2195" s="382" t="s">
        <v>30</v>
      </c>
      <c r="D2195" s="382" t="s">
        <v>194</v>
      </c>
      <c r="E2195" s="382" t="s">
        <v>838</v>
      </c>
      <c r="F2195" s="383"/>
      <c r="G2195" s="383">
        <v>12</v>
      </c>
      <c r="H2195" s="383" t="s">
        <v>11</v>
      </c>
      <c r="I2195" s="383"/>
      <c r="J2195" s="383">
        <v>12</v>
      </c>
      <c r="K2195" s="383" t="s">
        <v>11</v>
      </c>
      <c r="L2195" s="385"/>
      <c r="M2195" s="383">
        <v>1</v>
      </c>
      <c r="N2195" s="383" t="s">
        <v>11</v>
      </c>
      <c r="O2195" s="385"/>
      <c r="P2195" s="385"/>
      <c r="Q2195" s="386" t="s">
        <v>11</v>
      </c>
      <c r="R2195" s="383"/>
      <c r="S2195" s="383">
        <v>11</v>
      </c>
      <c r="T2195" s="386" t="s">
        <v>11</v>
      </c>
      <c r="U2195" s="386"/>
      <c r="V2195" s="386">
        <v>11</v>
      </c>
      <c r="W2195" s="386" t="s">
        <v>11</v>
      </c>
      <c r="X2195" s="383"/>
      <c r="Y2195" s="383">
        <v>11</v>
      </c>
      <c r="Z2195" s="386" t="s">
        <v>11</v>
      </c>
      <c r="AA2195" s="386"/>
      <c r="AB2195" s="386">
        <v>11</v>
      </c>
      <c r="AC2195" s="386" t="s">
        <v>11</v>
      </c>
      <c r="AD2195" s="383" t="s">
        <v>33</v>
      </c>
      <c r="AE2195" s="383" t="s">
        <v>36</v>
      </c>
      <c r="AF2195" s="383">
        <v>92</v>
      </c>
      <c r="AG2195" s="383" t="s">
        <v>35</v>
      </c>
      <c r="AH2195" s="383" t="s">
        <v>34</v>
      </c>
      <c r="AI2195" s="383" t="s">
        <v>36</v>
      </c>
      <c r="AJ2195" s="383" t="s">
        <v>3554</v>
      </c>
      <c r="AK2195" s="384" t="str">
        <f t="shared" si="69"/>
        <v>NA</v>
      </c>
      <c r="AL2195" s="384" t="str">
        <f t="shared" si="70"/>
        <v>NA</v>
      </c>
      <c r="AN2195" s="196"/>
    </row>
    <row r="2196" spans="1:40" s="181" customFormat="1" x14ac:dyDescent="0.25">
      <c r="A2196" s="381" t="s">
        <v>3224</v>
      </c>
      <c r="B2196" s="382" t="s">
        <v>195</v>
      </c>
      <c r="C2196" s="382" t="s">
        <v>30</v>
      </c>
      <c r="D2196" s="382" t="s">
        <v>196</v>
      </c>
      <c r="E2196" s="382" t="s">
        <v>838</v>
      </c>
      <c r="F2196" s="383">
        <v>100</v>
      </c>
      <c r="G2196" s="383">
        <v>314</v>
      </c>
      <c r="H2196" s="383" t="s">
        <v>835</v>
      </c>
      <c r="I2196" s="383">
        <v>100</v>
      </c>
      <c r="J2196" s="383">
        <v>314</v>
      </c>
      <c r="K2196" s="383" t="s">
        <v>835</v>
      </c>
      <c r="L2196" s="385"/>
      <c r="M2196" s="383">
        <v>105</v>
      </c>
      <c r="N2196" s="383" t="s">
        <v>835</v>
      </c>
      <c r="O2196" s="385"/>
      <c r="P2196" s="385"/>
      <c r="Q2196" s="386" t="s">
        <v>11</v>
      </c>
      <c r="R2196" s="383">
        <v>90</v>
      </c>
      <c r="S2196" s="383">
        <v>307</v>
      </c>
      <c r="T2196" s="386" t="s">
        <v>34</v>
      </c>
      <c r="U2196" s="386">
        <v>88</v>
      </c>
      <c r="V2196" s="386">
        <v>302</v>
      </c>
      <c r="W2196" s="386" t="s">
        <v>11</v>
      </c>
      <c r="X2196" s="383">
        <v>92</v>
      </c>
      <c r="Y2196" s="383">
        <v>307</v>
      </c>
      <c r="Z2196" s="386" t="s">
        <v>34</v>
      </c>
      <c r="AA2196" s="386">
        <v>84</v>
      </c>
      <c r="AB2196" s="386">
        <v>302</v>
      </c>
      <c r="AC2196" s="386" t="s">
        <v>11</v>
      </c>
      <c r="AD2196" s="383" t="s">
        <v>33</v>
      </c>
      <c r="AE2196" s="383" t="s">
        <v>34</v>
      </c>
      <c r="AF2196" s="383">
        <v>100</v>
      </c>
      <c r="AG2196" s="383" t="s">
        <v>35</v>
      </c>
      <c r="AH2196" s="383" t="s">
        <v>36</v>
      </c>
      <c r="AI2196" s="383" t="s">
        <v>36</v>
      </c>
      <c r="AJ2196" s="383" t="s">
        <v>3554</v>
      </c>
      <c r="AK2196" s="384" t="str">
        <f t="shared" si="69"/>
        <v>Yes-AB</v>
      </c>
      <c r="AL2196" s="384" t="str">
        <f t="shared" si="70"/>
        <v>Yes-AB</v>
      </c>
      <c r="AN2196" s="196"/>
    </row>
    <row r="2197" spans="1:40" s="181" customFormat="1" x14ac:dyDescent="0.25">
      <c r="A2197" s="381" t="s">
        <v>3224</v>
      </c>
      <c r="B2197" s="382" t="s">
        <v>197</v>
      </c>
      <c r="C2197" s="382" t="s">
        <v>30</v>
      </c>
      <c r="D2197" s="382" t="s">
        <v>198</v>
      </c>
      <c r="E2197" s="382" t="s">
        <v>838</v>
      </c>
      <c r="F2197" s="383">
        <v>100</v>
      </c>
      <c r="G2197" s="383">
        <v>767</v>
      </c>
      <c r="H2197" s="383" t="s">
        <v>835</v>
      </c>
      <c r="I2197" s="383">
        <v>100</v>
      </c>
      <c r="J2197" s="383">
        <v>767</v>
      </c>
      <c r="K2197" s="383" t="s">
        <v>835</v>
      </c>
      <c r="L2197" s="385"/>
      <c r="M2197" s="383">
        <v>247</v>
      </c>
      <c r="N2197" s="383" t="s">
        <v>835</v>
      </c>
      <c r="O2197" s="385"/>
      <c r="P2197" s="385"/>
      <c r="Q2197" s="386" t="s">
        <v>11</v>
      </c>
      <c r="R2197" s="383">
        <v>77</v>
      </c>
      <c r="S2197" s="383">
        <v>723</v>
      </c>
      <c r="T2197" s="386" t="s">
        <v>36</v>
      </c>
      <c r="U2197" s="386">
        <v>77</v>
      </c>
      <c r="V2197" s="386">
        <v>714</v>
      </c>
      <c r="W2197" s="386" t="s">
        <v>834</v>
      </c>
      <c r="X2197" s="383">
        <v>75</v>
      </c>
      <c r="Y2197" s="383">
        <v>723</v>
      </c>
      <c r="Z2197" s="386" t="s">
        <v>36</v>
      </c>
      <c r="AA2197" s="386">
        <v>71</v>
      </c>
      <c r="AB2197" s="386">
        <v>716</v>
      </c>
      <c r="AC2197" s="386" t="s">
        <v>834</v>
      </c>
      <c r="AD2197" s="383" t="s">
        <v>33</v>
      </c>
      <c r="AE2197" s="383" t="s">
        <v>36</v>
      </c>
      <c r="AF2197" s="383">
        <v>79</v>
      </c>
      <c r="AG2197" s="383" t="s">
        <v>40</v>
      </c>
      <c r="AH2197" s="383" t="s">
        <v>34</v>
      </c>
      <c r="AI2197" s="383" t="s">
        <v>36</v>
      </c>
      <c r="AJ2197" s="383" t="s">
        <v>3554</v>
      </c>
      <c r="AK2197" s="384" t="str">
        <f t="shared" si="69"/>
        <v>NO</v>
      </c>
      <c r="AL2197" s="384" t="str">
        <f t="shared" si="70"/>
        <v>NO</v>
      </c>
      <c r="AN2197" s="196"/>
    </row>
    <row r="2198" spans="1:40" s="181" customFormat="1" x14ac:dyDescent="0.25">
      <c r="A2198" s="381" t="s">
        <v>3224</v>
      </c>
      <c r="B2198" s="382" t="s">
        <v>199</v>
      </c>
      <c r="C2198" s="382" t="s">
        <v>30</v>
      </c>
      <c r="D2198" s="382" t="s">
        <v>200</v>
      </c>
      <c r="E2198" s="382" t="s">
        <v>838</v>
      </c>
      <c r="F2198" s="383">
        <v>100</v>
      </c>
      <c r="G2198" s="383">
        <v>198</v>
      </c>
      <c r="H2198" s="383" t="s">
        <v>835</v>
      </c>
      <c r="I2198" s="383">
        <v>100</v>
      </c>
      <c r="J2198" s="383">
        <v>198</v>
      </c>
      <c r="K2198" s="383" t="s">
        <v>835</v>
      </c>
      <c r="L2198" s="385"/>
      <c r="M2198" s="383">
        <v>63</v>
      </c>
      <c r="N2198" s="383" t="s">
        <v>835</v>
      </c>
      <c r="O2198" s="385"/>
      <c r="P2198" s="385"/>
      <c r="Q2198" s="386" t="s">
        <v>11</v>
      </c>
      <c r="R2198" s="383">
        <v>88</v>
      </c>
      <c r="S2198" s="383">
        <v>192</v>
      </c>
      <c r="T2198" s="386" t="s">
        <v>34</v>
      </c>
      <c r="U2198" s="386">
        <v>84</v>
      </c>
      <c r="V2198" s="386">
        <v>186</v>
      </c>
      <c r="W2198" s="386" t="s">
        <v>11</v>
      </c>
      <c r="X2198" s="383">
        <v>86</v>
      </c>
      <c r="Y2198" s="383">
        <v>192</v>
      </c>
      <c r="Z2198" s="386" t="s">
        <v>34</v>
      </c>
      <c r="AA2198" s="386">
        <v>77</v>
      </c>
      <c r="AB2198" s="386">
        <v>186</v>
      </c>
      <c r="AC2198" s="386" t="s">
        <v>11</v>
      </c>
      <c r="AD2198" s="383" t="s">
        <v>33</v>
      </c>
      <c r="AE2198" s="383" t="s">
        <v>34</v>
      </c>
      <c r="AF2198" s="383">
        <v>100</v>
      </c>
      <c r="AG2198" s="383" t="s">
        <v>35</v>
      </c>
      <c r="AH2198" s="383" t="s">
        <v>36</v>
      </c>
      <c r="AI2198" s="383" t="s">
        <v>36</v>
      </c>
      <c r="AJ2198" s="383" t="s">
        <v>3554</v>
      </c>
      <c r="AK2198" s="384" t="str">
        <f t="shared" si="69"/>
        <v>Yes-AB</v>
      </c>
      <c r="AL2198" s="384" t="str">
        <f t="shared" si="70"/>
        <v>Yes-AB</v>
      </c>
      <c r="AN2198" s="196"/>
    </row>
    <row r="2199" spans="1:40" s="181" customFormat="1" x14ac:dyDescent="0.25">
      <c r="A2199" s="381" t="s">
        <v>3224</v>
      </c>
      <c r="B2199" s="382" t="s">
        <v>201</v>
      </c>
      <c r="C2199" s="382" t="s">
        <v>30</v>
      </c>
      <c r="D2199" s="382" t="s">
        <v>202</v>
      </c>
      <c r="E2199" s="382" t="s">
        <v>838</v>
      </c>
      <c r="F2199" s="383">
        <v>100</v>
      </c>
      <c r="G2199" s="383">
        <v>328</v>
      </c>
      <c r="H2199" s="383" t="s">
        <v>835</v>
      </c>
      <c r="I2199" s="383">
        <v>100</v>
      </c>
      <c r="J2199" s="383">
        <v>328</v>
      </c>
      <c r="K2199" s="383" t="s">
        <v>835</v>
      </c>
      <c r="L2199" s="385"/>
      <c r="M2199" s="383">
        <v>119</v>
      </c>
      <c r="N2199" s="383" t="s">
        <v>835</v>
      </c>
      <c r="O2199" s="385"/>
      <c r="P2199" s="385"/>
      <c r="Q2199" s="386" t="s">
        <v>11</v>
      </c>
      <c r="R2199" s="383">
        <v>80</v>
      </c>
      <c r="S2199" s="383">
        <v>295</v>
      </c>
      <c r="T2199" s="386" t="s">
        <v>34</v>
      </c>
      <c r="U2199" s="386">
        <v>81</v>
      </c>
      <c r="V2199" s="386">
        <v>292</v>
      </c>
      <c r="W2199" s="386" t="s">
        <v>11</v>
      </c>
      <c r="X2199" s="383">
        <v>85</v>
      </c>
      <c r="Y2199" s="383">
        <v>296</v>
      </c>
      <c r="Z2199" s="386" t="s">
        <v>34</v>
      </c>
      <c r="AA2199" s="386">
        <v>80</v>
      </c>
      <c r="AB2199" s="386">
        <v>293</v>
      </c>
      <c r="AC2199" s="386" t="s">
        <v>11</v>
      </c>
      <c r="AD2199" s="383" t="s">
        <v>33</v>
      </c>
      <c r="AE2199" s="383" t="s">
        <v>36</v>
      </c>
      <c r="AF2199" s="383">
        <v>97</v>
      </c>
      <c r="AG2199" s="383" t="s">
        <v>35</v>
      </c>
      <c r="AH2199" s="383" t="s">
        <v>34</v>
      </c>
      <c r="AI2199" s="383" t="s">
        <v>36</v>
      </c>
      <c r="AJ2199" s="383" t="s">
        <v>3554</v>
      </c>
      <c r="AK2199" s="384" t="str">
        <f t="shared" si="69"/>
        <v>Yes-AB</v>
      </c>
      <c r="AL2199" s="384" t="str">
        <f t="shared" si="70"/>
        <v>Yes-AB</v>
      </c>
      <c r="AN2199" s="196"/>
    </row>
    <row r="2200" spans="1:40" s="181" customFormat="1" x14ac:dyDescent="0.25">
      <c r="A2200" s="381" t="s">
        <v>3224</v>
      </c>
      <c r="B2200" s="382" t="s">
        <v>203</v>
      </c>
      <c r="C2200" s="382" t="s">
        <v>30</v>
      </c>
      <c r="D2200" s="382" t="s">
        <v>204</v>
      </c>
      <c r="E2200" s="382" t="s">
        <v>838</v>
      </c>
      <c r="F2200" s="383">
        <v>100</v>
      </c>
      <c r="G2200" s="383">
        <v>253</v>
      </c>
      <c r="H2200" s="383" t="s">
        <v>835</v>
      </c>
      <c r="I2200" s="383">
        <v>100</v>
      </c>
      <c r="J2200" s="383">
        <v>253</v>
      </c>
      <c r="K2200" s="383" t="s">
        <v>835</v>
      </c>
      <c r="L2200" s="385"/>
      <c r="M2200" s="383">
        <v>78</v>
      </c>
      <c r="N2200" s="383" t="s">
        <v>835</v>
      </c>
      <c r="O2200" s="385"/>
      <c r="P2200" s="385"/>
      <c r="Q2200" s="386" t="s">
        <v>11</v>
      </c>
      <c r="R2200" s="383">
        <v>86</v>
      </c>
      <c r="S2200" s="383">
        <v>237</v>
      </c>
      <c r="T2200" s="386" t="s">
        <v>34</v>
      </c>
      <c r="U2200" s="386">
        <v>84</v>
      </c>
      <c r="V2200" s="386">
        <v>236</v>
      </c>
      <c r="W2200" s="386" t="s">
        <v>11</v>
      </c>
      <c r="X2200" s="383">
        <v>86</v>
      </c>
      <c r="Y2200" s="383">
        <v>237</v>
      </c>
      <c r="Z2200" s="386" t="s">
        <v>34</v>
      </c>
      <c r="AA2200" s="386">
        <v>80</v>
      </c>
      <c r="AB2200" s="386">
        <v>236</v>
      </c>
      <c r="AC2200" s="386" t="s">
        <v>11</v>
      </c>
      <c r="AD2200" s="383" t="s">
        <v>33</v>
      </c>
      <c r="AE2200" s="383" t="s">
        <v>36</v>
      </c>
      <c r="AF2200" s="383">
        <v>97</v>
      </c>
      <c r="AG2200" s="383" t="s">
        <v>35</v>
      </c>
      <c r="AH2200" s="383" t="s">
        <v>34</v>
      </c>
      <c r="AI2200" s="383" t="s">
        <v>36</v>
      </c>
      <c r="AJ2200" s="383" t="s">
        <v>3554</v>
      </c>
      <c r="AK2200" s="384" t="str">
        <f t="shared" si="69"/>
        <v>Yes-AB</v>
      </c>
      <c r="AL2200" s="384" t="str">
        <f t="shared" si="70"/>
        <v>Yes-AB</v>
      </c>
      <c r="AN2200" s="196"/>
    </row>
    <row r="2201" spans="1:40" s="181" customFormat="1" x14ac:dyDescent="0.25">
      <c r="A2201" s="381" t="s">
        <v>3224</v>
      </c>
      <c r="B2201" s="382" t="s">
        <v>205</v>
      </c>
      <c r="C2201" s="382" t="s">
        <v>30</v>
      </c>
      <c r="D2201" s="382" t="s">
        <v>206</v>
      </c>
      <c r="E2201" s="382" t="s">
        <v>838</v>
      </c>
      <c r="F2201" s="383">
        <v>100</v>
      </c>
      <c r="G2201" s="383">
        <v>245</v>
      </c>
      <c r="H2201" s="383" t="s">
        <v>835</v>
      </c>
      <c r="I2201" s="383">
        <v>100</v>
      </c>
      <c r="J2201" s="383">
        <v>245</v>
      </c>
      <c r="K2201" s="383" t="s">
        <v>835</v>
      </c>
      <c r="L2201" s="385">
        <v>91</v>
      </c>
      <c r="M2201" s="383">
        <v>74</v>
      </c>
      <c r="N2201" s="383" t="s">
        <v>835</v>
      </c>
      <c r="O2201" s="385"/>
      <c r="P2201" s="385"/>
      <c r="Q2201" s="386" t="s">
        <v>11</v>
      </c>
      <c r="R2201" s="383">
        <v>73</v>
      </c>
      <c r="S2201" s="383">
        <v>231</v>
      </c>
      <c r="T2201" s="386" t="s">
        <v>36</v>
      </c>
      <c r="U2201" s="386">
        <v>77</v>
      </c>
      <c r="V2201" s="386">
        <v>231</v>
      </c>
      <c r="W2201" s="386" t="s">
        <v>834</v>
      </c>
      <c r="X2201" s="383">
        <v>74</v>
      </c>
      <c r="Y2201" s="383">
        <v>231</v>
      </c>
      <c r="Z2201" s="386" t="s">
        <v>36</v>
      </c>
      <c r="AA2201" s="386">
        <v>71</v>
      </c>
      <c r="AB2201" s="386">
        <v>231</v>
      </c>
      <c r="AC2201" s="386" t="s">
        <v>834</v>
      </c>
      <c r="AD2201" s="383" t="s">
        <v>33</v>
      </c>
      <c r="AE2201" s="383" t="s">
        <v>36</v>
      </c>
      <c r="AF2201" s="383">
        <v>79</v>
      </c>
      <c r="AG2201" s="383" t="s">
        <v>35</v>
      </c>
      <c r="AH2201" s="383" t="s">
        <v>34</v>
      </c>
      <c r="AI2201" s="383" t="s">
        <v>36</v>
      </c>
      <c r="AJ2201" s="383" t="s">
        <v>3554</v>
      </c>
      <c r="AK2201" s="384" t="str">
        <f t="shared" si="69"/>
        <v>NO</v>
      </c>
      <c r="AL2201" s="384" t="str">
        <f t="shared" si="70"/>
        <v>NO</v>
      </c>
      <c r="AN2201" s="196"/>
    </row>
    <row r="2202" spans="1:40" s="181" customFormat="1" x14ac:dyDescent="0.25">
      <c r="A2202" s="381" t="s">
        <v>3224</v>
      </c>
      <c r="B2202" s="382" t="s">
        <v>207</v>
      </c>
      <c r="C2202" s="382" t="s">
        <v>30</v>
      </c>
      <c r="D2202" s="382" t="s">
        <v>208</v>
      </c>
      <c r="E2202" s="382" t="s">
        <v>838</v>
      </c>
      <c r="F2202" s="383">
        <v>100</v>
      </c>
      <c r="G2202" s="383">
        <v>407</v>
      </c>
      <c r="H2202" s="383" t="s">
        <v>835</v>
      </c>
      <c r="I2202" s="383">
        <v>100</v>
      </c>
      <c r="J2202" s="383">
        <v>407</v>
      </c>
      <c r="K2202" s="383" t="s">
        <v>835</v>
      </c>
      <c r="L2202" s="385">
        <v>92</v>
      </c>
      <c r="M2202" s="383">
        <v>133</v>
      </c>
      <c r="N2202" s="383" t="s">
        <v>835</v>
      </c>
      <c r="O2202" s="385"/>
      <c r="P2202" s="385"/>
      <c r="Q2202" s="386" t="s">
        <v>11</v>
      </c>
      <c r="R2202" s="383">
        <v>76</v>
      </c>
      <c r="S2202" s="383">
        <v>372</v>
      </c>
      <c r="T2202" s="386" t="s">
        <v>34</v>
      </c>
      <c r="U2202" s="386">
        <v>82</v>
      </c>
      <c r="V2202" s="386">
        <v>369</v>
      </c>
      <c r="W2202" s="386" t="s">
        <v>835</v>
      </c>
      <c r="X2202" s="383">
        <v>75</v>
      </c>
      <c r="Y2202" s="383">
        <v>372</v>
      </c>
      <c r="Z2202" s="386" t="s">
        <v>36</v>
      </c>
      <c r="AA2202" s="386">
        <v>69</v>
      </c>
      <c r="AB2202" s="386">
        <v>369</v>
      </c>
      <c r="AC2202" s="386" t="s">
        <v>834</v>
      </c>
      <c r="AD2202" s="383" t="s">
        <v>33</v>
      </c>
      <c r="AE2202" s="383" t="s">
        <v>36</v>
      </c>
      <c r="AF2202" s="383">
        <v>87</v>
      </c>
      <c r="AG2202" s="383" t="s">
        <v>35</v>
      </c>
      <c r="AH2202" s="383" t="s">
        <v>34</v>
      </c>
      <c r="AI2202" s="383" t="s">
        <v>36</v>
      </c>
      <c r="AJ2202" s="383" t="s">
        <v>3554</v>
      </c>
      <c r="AK2202" s="384" t="str">
        <f t="shared" si="69"/>
        <v>Yes-GM</v>
      </c>
      <c r="AL2202" s="384" t="str">
        <f t="shared" si="70"/>
        <v>NO</v>
      </c>
      <c r="AN2202" s="196"/>
    </row>
    <row r="2203" spans="1:40" s="181" customFormat="1" x14ac:dyDescent="0.25">
      <c r="A2203" s="381" t="s">
        <v>3224</v>
      </c>
      <c r="B2203" s="382" t="s">
        <v>209</v>
      </c>
      <c r="C2203" s="382" t="s">
        <v>30</v>
      </c>
      <c r="D2203" s="382" t="s">
        <v>210</v>
      </c>
      <c r="E2203" s="382" t="s">
        <v>838</v>
      </c>
      <c r="F2203" s="383">
        <v>100</v>
      </c>
      <c r="G2203" s="383">
        <v>428</v>
      </c>
      <c r="H2203" s="383" t="s">
        <v>835</v>
      </c>
      <c r="I2203" s="383">
        <v>100</v>
      </c>
      <c r="J2203" s="383">
        <v>428</v>
      </c>
      <c r="K2203" s="383" t="s">
        <v>835</v>
      </c>
      <c r="L2203" s="385"/>
      <c r="M2203" s="383">
        <v>118</v>
      </c>
      <c r="N2203" s="383" t="s">
        <v>835</v>
      </c>
      <c r="O2203" s="385"/>
      <c r="P2203" s="385"/>
      <c r="Q2203" s="386" t="s">
        <v>11</v>
      </c>
      <c r="R2203" s="383">
        <v>61</v>
      </c>
      <c r="S2203" s="383">
        <v>408</v>
      </c>
      <c r="T2203" s="386" t="s">
        <v>36</v>
      </c>
      <c r="U2203" s="386">
        <v>66</v>
      </c>
      <c r="V2203" s="386">
        <v>404</v>
      </c>
      <c r="W2203" s="386" t="s">
        <v>834</v>
      </c>
      <c r="X2203" s="383">
        <v>65</v>
      </c>
      <c r="Y2203" s="383">
        <v>408</v>
      </c>
      <c r="Z2203" s="386" t="s">
        <v>36</v>
      </c>
      <c r="AA2203" s="386">
        <v>68</v>
      </c>
      <c r="AB2203" s="386">
        <v>404</v>
      </c>
      <c r="AC2203" s="386" t="s">
        <v>834</v>
      </c>
      <c r="AD2203" s="383" t="s">
        <v>33</v>
      </c>
      <c r="AE2203" s="383" t="s">
        <v>36</v>
      </c>
      <c r="AF2203" s="383">
        <v>79</v>
      </c>
      <c r="AG2203" s="383" t="s">
        <v>35</v>
      </c>
      <c r="AH2203" s="383" t="s">
        <v>34</v>
      </c>
      <c r="AI2203" s="383" t="s">
        <v>36</v>
      </c>
      <c r="AJ2203" s="383" t="s">
        <v>3554</v>
      </c>
      <c r="AK2203" s="384" t="str">
        <f t="shared" si="69"/>
        <v>NO</v>
      </c>
      <c r="AL2203" s="384" t="str">
        <f t="shared" si="70"/>
        <v>NO</v>
      </c>
      <c r="AN2203" s="196"/>
    </row>
    <row r="2204" spans="1:40" s="181" customFormat="1" x14ac:dyDescent="0.25">
      <c r="A2204" s="381" t="s">
        <v>3224</v>
      </c>
      <c r="B2204" s="382" t="s">
        <v>211</v>
      </c>
      <c r="C2204" s="382" t="s">
        <v>30</v>
      </c>
      <c r="D2204" s="382" t="s">
        <v>212</v>
      </c>
      <c r="E2204" s="382" t="s">
        <v>838</v>
      </c>
      <c r="F2204" s="383">
        <v>99</v>
      </c>
      <c r="G2204" s="383">
        <v>177</v>
      </c>
      <c r="H2204" s="383" t="s">
        <v>835</v>
      </c>
      <c r="I2204" s="383">
        <v>99</v>
      </c>
      <c r="J2204" s="383">
        <v>177</v>
      </c>
      <c r="K2204" s="383" t="s">
        <v>835</v>
      </c>
      <c r="L2204" s="385">
        <v>88</v>
      </c>
      <c r="M2204" s="383">
        <v>60</v>
      </c>
      <c r="N2204" s="383" t="s">
        <v>834</v>
      </c>
      <c r="O2204" s="385"/>
      <c r="P2204" s="385"/>
      <c r="Q2204" s="386" t="s">
        <v>11</v>
      </c>
      <c r="R2204" s="383">
        <v>62</v>
      </c>
      <c r="S2204" s="383">
        <v>163</v>
      </c>
      <c r="T2204" s="386" t="s">
        <v>36</v>
      </c>
      <c r="U2204" s="386">
        <v>70</v>
      </c>
      <c r="V2204" s="386">
        <v>161</v>
      </c>
      <c r="W2204" s="386" t="s">
        <v>834</v>
      </c>
      <c r="X2204" s="383">
        <v>71</v>
      </c>
      <c r="Y2204" s="383">
        <v>163</v>
      </c>
      <c r="Z2204" s="386" t="s">
        <v>36</v>
      </c>
      <c r="AA2204" s="386">
        <v>71</v>
      </c>
      <c r="AB2204" s="386">
        <v>161</v>
      </c>
      <c r="AC2204" s="386" t="s">
        <v>834</v>
      </c>
      <c r="AD2204" s="383" t="s">
        <v>46</v>
      </c>
      <c r="AE2204" s="383" t="s">
        <v>36</v>
      </c>
      <c r="AF2204" s="383">
        <v>82</v>
      </c>
      <c r="AG2204" s="383" t="s">
        <v>35</v>
      </c>
      <c r="AH2204" s="383" t="s">
        <v>34</v>
      </c>
      <c r="AI2204" s="383" t="s">
        <v>36</v>
      </c>
      <c r="AJ2204" s="383" t="s">
        <v>3554</v>
      </c>
      <c r="AK2204" s="384" t="str">
        <f t="shared" si="69"/>
        <v>NO</v>
      </c>
      <c r="AL2204" s="384" t="str">
        <f t="shared" si="70"/>
        <v>NO</v>
      </c>
      <c r="AN2204" s="196"/>
    </row>
    <row r="2205" spans="1:40" s="181" customFormat="1" x14ac:dyDescent="0.25">
      <c r="A2205" s="381" t="s">
        <v>3224</v>
      </c>
      <c r="B2205" s="382" t="s">
        <v>2313</v>
      </c>
      <c r="C2205" s="382" t="s">
        <v>30</v>
      </c>
      <c r="D2205" s="382" t="s">
        <v>2314</v>
      </c>
      <c r="E2205" s="382" t="s">
        <v>838</v>
      </c>
      <c r="F2205" s="383">
        <v>100</v>
      </c>
      <c r="G2205" s="383">
        <v>84</v>
      </c>
      <c r="H2205" s="383" t="s">
        <v>835</v>
      </c>
      <c r="I2205" s="383">
        <v>100</v>
      </c>
      <c r="J2205" s="383">
        <v>84</v>
      </c>
      <c r="K2205" s="383" t="s">
        <v>835</v>
      </c>
      <c r="L2205" s="385"/>
      <c r="M2205" s="383">
        <v>37</v>
      </c>
      <c r="N2205" s="383" t="s">
        <v>835</v>
      </c>
      <c r="O2205" s="385"/>
      <c r="P2205" s="385"/>
      <c r="Q2205" s="386" t="s">
        <v>11</v>
      </c>
      <c r="R2205" s="383">
        <v>84</v>
      </c>
      <c r="S2205" s="383">
        <v>80</v>
      </c>
      <c r="T2205" s="386" t="s">
        <v>34</v>
      </c>
      <c r="U2205" s="386">
        <v>85</v>
      </c>
      <c r="V2205" s="386">
        <v>52</v>
      </c>
      <c r="W2205" s="386" t="s">
        <v>11</v>
      </c>
      <c r="X2205" s="383">
        <v>71</v>
      </c>
      <c r="Y2205" s="383">
        <v>80</v>
      </c>
      <c r="Z2205" s="386" t="s">
        <v>36</v>
      </c>
      <c r="AA2205" s="386">
        <v>58</v>
      </c>
      <c r="AB2205" s="386">
        <v>52</v>
      </c>
      <c r="AC2205" s="386" t="s">
        <v>834</v>
      </c>
      <c r="AD2205" s="383"/>
      <c r="AE2205" s="383" t="s">
        <v>36</v>
      </c>
      <c r="AF2205" s="383">
        <v>95</v>
      </c>
      <c r="AG2205" s="383" t="s">
        <v>35</v>
      </c>
      <c r="AH2205" s="383" t="s">
        <v>36</v>
      </c>
      <c r="AI2205" s="383" t="s">
        <v>34</v>
      </c>
      <c r="AJ2205" s="383" t="s">
        <v>3554</v>
      </c>
      <c r="AK2205" s="384" t="str">
        <f t="shared" si="69"/>
        <v>Yes-AB</v>
      </c>
      <c r="AL2205" s="384" t="str">
        <f t="shared" si="70"/>
        <v>NO</v>
      </c>
      <c r="AN2205" s="196"/>
    </row>
    <row r="2206" spans="1:40" s="181" customFormat="1" x14ac:dyDescent="0.25">
      <c r="A2206" s="381" t="s">
        <v>3224</v>
      </c>
      <c r="B2206" s="382" t="s">
        <v>215</v>
      </c>
      <c r="C2206" s="382" t="s">
        <v>30</v>
      </c>
      <c r="D2206" s="382" t="s">
        <v>216</v>
      </c>
      <c r="E2206" s="382" t="s">
        <v>838</v>
      </c>
      <c r="F2206" s="383"/>
      <c r="G2206" s="383">
        <v>1</v>
      </c>
      <c r="H2206" s="383" t="s">
        <v>11</v>
      </c>
      <c r="I2206" s="383"/>
      <c r="J2206" s="383">
        <v>1</v>
      </c>
      <c r="K2206" s="383" t="s">
        <v>11</v>
      </c>
      <c r="L2206" s="385"/>
      <c r="M2206" s="383">
        <v>0</v>
      </c>
      <c r="N2206" s="383" t="s">
        <v>11</v>
      </c>
      <c r="O2206" s="385"/>
      <c r="P2206" s="385"/>
      <c r="Q2206" s="386" t="s">
        <v>11</v>
      </c>
      <c r="R2206" s="383"/>
      <c r="S2206" s="383">
        <v>1</v>
      </c>
      <c r="T2206" s="386" t="s">
        <v>11</v>
      </c>
      <c r="U2206" s="386"/>
      <c r="V2206" s="386">
        <v>1</v>
      </c>
      <c r="W2206" s="386" t="s">
        <v>11</v>
      </c>
      <c r="X2206" s="383"/>
      <c r="Y2206" s="383">
        <v>1</v>
      </c>
      <c r="Z2206" s="386" t="s">
        <v>11</v>
      </c>
      <c r="AA2206" s="386"/>
      <c r="AB2206" s="386">
        <v>1</v>
      </c>
      <c r="AC2206" s="386" t="s">
        <v>11</v>
      </c>
      <c r="AD2206" s="383" t="s">
        <v>57</v>
      </c>
      <c r="AE2206" s="383" t="s">
        <v>36</v>
      </c>
      <c r="AF2206" s="383">
        <v>92</v>
      </c>
      <c r="AG2206" s="383" t="s">
        <v>35</v>
      </c>
      <c r="AH2206" s="383" t="s">
        <v>34</v>
      </c>
      <c r="AI2206" s="383" t="s">
        <v>34</v>
      </c>
      <c r="AJ2206" s="383" t="s">
        <v>3554</v>
      </c>
      <c r="AK2206" s="384" t="str">
        <f t="shared" si="69"/>
        <v>NA</v>
      </c>
      <c r="AL2206" s="384" t="str">
        <f t="shared" si="70"/>
        <v>NA</v>
      </c>
      <c r="AN2206" s="196"/>
    </row>
    <row r="2207" spans="1:40" s="181" customFormat="1" x14ac:dyDescent="0.25">
      <c r="A2207" s="381" t="s">
        <v>3224</v>
      </c>
      <c r="B2207" s="382" t="s">
        <v>849</v>
      </c>
      <c r="C2207" s="382" t="s">
        <v>30</v>
      </c>
      <c r="D2207" s="382" t="s">
        <v>2238</v>
      </c>
      <c r="E2207" s="382" t="s">
        <v>838</v>
      </c>
      <c r="F2207" s="383">
        <v>100</v>
      </c>
      <c r="G2207" s="383">
        <v>115</v>
      </c>
      <c r="H2207" s="383" t="s">
        <v>835</v>
      </c>
      <c r="I2207" s="383">
        <v>100</v>
      </c>
      <c r="J2207" s="383">
        <v>115</v>
      </c>
      <c r="K2207" s="383" t="s">
        <v>835</v>
      </c>
      <c r="L2207" s="385"/>
      <c r="M2207" s="383">
        <v>41</v>
      </c>
      <c r="N2207" s="383" t="s">
        <v>835</v>
      </c>
      <c r="O2207" s="385"/>
      <c r="P2207" s="385"/>
      <c r="Q2207" s="386" t="s">
        <v>11</v>
      </c>
      <c r="R2207" s="383">
        <v>91</v>
      </c>
      <c r="S2207" s="383">
        <v>115</v>
      </c>
      <c r="T2207" s="386" t="s">
        <v>34</v>
      </c>
      <c r="U2207" s="386">
        <v>87</v>
      </c>
      <c r="V2207" s="386">
        <v>104</v>
      </c>
      <c r="W2207" s="386" t="s">
        <v>11</v>
      </c>
      <c r="X2207" s="383"/>
      <c r="Y2207" s="383">
        <v>115</v>
      </c>
      <c r="Z2207" s="386" t="s">
        <v>34</v>
      </c>
      <c r="AA2207" s="386">
        <v>92</v>
      </c>
      <c r="AB2207" s="386">
        <v>104</v>
      </c>
      <c r="AC2207" s="386" t="s">
        <v>11</v>
      </c>
      <c r="AD2207" s="383" t="s">
        <v>33</v>
      </c>
      <c r="AE2207" s="383" t="s">
        <v>34</v>
      </c>
      <c r="AF2207" s="383">
        <v>100</v>
      </c>
      <c r="AG2207" s="383" t="s">
        <v>35</v>
      </c>
      <c r="AH2207" s="383" t="s">
        <v>36</v>
      </c>
      <c r="AI2207" s="383" t="s">
        <v>34</v>
      </c>
      <c r="AJ2207" s="383" t="s">
        <v>3554</v>
      </c>
      <c r="AK2207" s="384" t="str">
        <f t="shared" si="69"/>
        <v>Yes-AB</v>
      </c>
      <c r="AL2207" s="384" t="str">
        <f t="shared" si="70"/>
        <v>Yes-AB</v>
      </c>
      <c r="AN2207" s="196"/>
    </row>
    <row r="2208" spans="1:40" s="181" customFormat="1" x14ac:dyDescent="0.25">
      <c r="A2208" s="381" t="s">
        <v>3224</v>
      </c>
      <c r="B2208" s="382" t="s">
        <v>850</v>
      </c>
      <c r="C2208" s="382" t="s">
        <v>30</v>
      </c>
      <c r="D2208" s="382" t="s">
        <v>851</v>
      </c>
      <c r="E2208" s="382" t="s">
        <v>838</v>
      </c>
      <c r="F2208" s="383">
        <v>100</v>
      </c>
      <c r="G2208" s="383">
        <v>38</v>
      </c>
      <c r="H2208" s="383" t="s">
        <v>835</v>
      </c>
      <c r="I2208" s="383">
        <v>100</v>
      </c>
      <c r="J2208" s="383">
        <v>38</v>
      </c>
      <c r="K2208" s="383" t="s">
        <v>835</v>
      </c>
      <c r="L2208" s="385"/>
      <c r="M2208" s="383">
        <v>13</v>
      </c>
      <c r="N2208" s="383" t="s">
        <v>11</v>
      </c>
      <c r="O2208" s="385"/>
      <c r="P2208" s="385"/>
      <c r="Q2208" s="386" t="s">
        <v>11</v>
      </c>
      <c r="R2208" s="383">
        <v>78</v>
      </c>
      <c r="S2208" s="383">
        <v>32</v>
      </c>
      <c r="T2208" s="386" t="s">
        <v>34</v>
      </c>
      <c r="U2208" s="386">
        <v>80</v>
      </c>
      <c r="V2208" s="386">
        <v>30</v>
      </c>
      <c r="W2208" s="386" t="s">
        <v>835</v>
      </c>
      <c r="X2208" s="383">
        <v>88</v>
      </c>
      <c r="Y2208" s="383">
        <v>32</v>
      </c>
      <c r="Z2208" s="386" t="s">
        <v>34</v>
      </c>
      <c r="AA2208" s="386">
        <v>80</v>
      </c>
      <c r="AB2208" s="386">
        <v>30</v>
      </c>
      <c r="AC2208" s="386" t="s">
        <v>11</v>
      </c>
      <c r="AD2208" s="383" t="s">
        <v>33</v>
      </c>
      <c r="AE2208" s="383" t="s">
        <v>36</v>
      </c>
      <c r="AF2208" s="383">
        <v>95</v>
      </c>
      <c r="AG2208" s="383" t="s">
        <v>35</v>
      </c>
      <c r="AH2208" s="383" t="s">
        <v>36</v>
      </c>
      <c r="AI2208" s="383" t="s">
        <v>34</v>
      </c>
      <c r="AJ2208" s="383" t="s">
        <v>3554</v>
      </c>
      <c r="AK2208" s="384" t="str">
        <f t="shared" si="69"/>
        <v>Yes-GM</v>
      </c>
      <c r="AL2208" s="384" t="str">
        <f t="shared" si="70"/>
        <v>Yes-AB</v>
      </c>
      <c r="AN2208" s="196"/>
    </row>
    <row r="2209" spans="1:40" s="181" customFormat="1" x14ac:dyDescent="0.25">
      <c r="A2209" s="381" t="s">
        <v>3224</v>
      </c>
      <c r="B2209" s="382" t="s">
        <v>217</v>
      </c>
      <c r="C2209" s="382" t="s">
        <v>30</v>
      </c>
      <c r="D2209" s="382" t="s">
        <v>218</v>
      </c>
      <c r="E2209" s="382" t="s">
        <v>838</v>
      </c>
      <c r="F2209" s="383">
        <v>100</v>
      </c>
      <c r="G2209" s="383">
        <v>194</v>
      </c>
      <c r="H2209" s="383" t="s">
        <v>835</v>
      </c>
      <c r="I2209" s="383">
        <v>100</v>
      </c>
      <c r="J2209" s="383">
        <v>194</v>
      </c>
      <c r="K2209" s="383" t="s">
        <v>835</v>
      </c>
      <c r="L2209" s="385"/>
      <c r="M2209" s="383">
        <v>61</v>
      </c>
      <c r="N2209" s="383" t="s">
        <v>835</v>
      </c>
      <c r="O2209" s="385"/>
      <c r="P2209" s="385"/>
      <c r="Q2209" s="386" t="s">
        <v>11</v>
      </c>
      <c r="R2209" s="383">
        <v>78</v>
      </c>
      <c r="S2209" s="383">
        <v>186</v>
      </c>
      <c r="T2209" s="386" t="s">
        <v>36</v>
      </c>
      <c r="U2209" s="386">
        <v>78</v>
      </c>
      <c r="V2209" s="386">
        <v>184</v>
      </c>
      <c r="W2209" s="386" t="s">
        <v>834</v>
      </c>
      <c r="X2209" s="383">
        <v>80</v>
      </c>
      <c r="Y2209" s="383">
        <v>186</v>
      </c>
      <c r="Z2209" s="386" t="s">
        <v>34</v>
      </c>
      <c r="AA2209" s="386">
        <v>74</v>
      </c>
      <c r="AB2209" s="386">
        <v>184</v>
      </c>
      <c r="AC2209" s="386" t="s">
        <v>11</v>
      </c>
      <c r="AD2209" s="383" t="s">
        <v>33</v>
      </c>
      <c r="AE2209" s="383" t="s">
        <v>36</v>
      </c>
      <c r="AF2209" s="383">
        <v>79</v>
      </c>
      <c r="AG2209" s="383" t="s">
        <v>35</v>
      </c>
      <c r="AH2209" s="383" t="s">
        <v>34</v>
      </c>
      <c r="AI2209" s="383" t="s">
        <v>36</v>
      </c>
      <c r="AJ2209" s="383" t="s">
        <v>3554</v>
      </c>
      <c r="AK2209" s="384" t="str">
        <f t="shared" si="69"/>
        <v>NO</v>
      </c>
      <c r="AL2209" s="384" t="str">
        <f t="shared" si="70"/>
        <v>Yes-AB</v>
      </c>
      <c r="AN2209" s="196"/>
    </row>
    <row r="2210" spans="1:40" s="181" customFormat="1" x14ac:dyDescent="0.25">
      <c r="A2210" s="381" t="s">
        <v>3224</v>
      </c>
      <c r="B2210" s="382" t="s">
        <v>219</v>
      </c>
      <c r="C2210" s="382" t="s">
        <v>30</v>
      </c>
      <c r="D2210" s="382" t="s">
        <v>220</v>
      </c>
      <c r="E2210" s="382" t="s">
        <v>838</v>
      </c>
      <c r="F2210" s="383">
        <v>100</v>
      </c>
      <c r="G2210" s="383">
        <v>32</v>
      </c>
      <c r="H2210" s="383" t="s">
        <v>835</v>
      </c>
      <c r="I2210" s="383">
        <v>100</v>
      </c>
      <c r="J2210" s="383">
        <v>32</v>
      </c>
      <c r="K2210" s="383" t="s">
        <v>835</v>
      </c>
      <c r="L2210" s="385"/>
      <c r="M2210" s="383">
        <v>11</v>
      </c>
      <c r="N2210" s="383" t="s">
        <v>11</v>
      </c>
      <c r="O2210" s="385"/>
      <c r="P2210" s="385"/>
      <c r="Q2210" s="386" t="s">
        <v>11</v>
      </c>
      <c r="R2210" s="383"/>
      <c r="S2210" s="383">
        <v>28</v>
      </c>
      <c r="T2210" s="386" t="s">
        <v>11</v>
      </c>
      <c r="U2210" s="386"/>
      <c r="V2210" s="386">
        <v>28</v>
      </c>
      <c r="W2210" s="386" t="s">
        <v>11</v>
      </c>
      <c r="X2210" s="383"/>
      <c r="Y2210" s="383">
        <v>29</v>
      </c>
      <c r="Z2210" s="386" t="s">
        <v>11</v>
      </c>
      <c r="AA2210" s="386"/>
      <c r="AB2210" s="386">
        <v>29</v>
      </c>
      <c r="AC2210" s="386" t="s">
        <v>11</v>
      </c>
      <c r="AD2210" s="383" t="s">
        <v>104</v>
      </c>
      <c r="AE2210" s="383" t="s">
        <v>36</v>
      </c>
      <c r="AF2210" s="383">
        <v>87</v>
      </c>
      <c r="AG2210" s="383" t="s">
        <v>35</v>
      </c>
      <c r="AH2210" s="383" t="s">
        <v>34</v>
      </c>
      <c r="AI2210" s="383" t="s">
        <v>36</v>
      </c>
      <c r="AJ2210" s="383" t="s">
        <v>3554</v>
      </c>
      <c r="AK2210" s="384" t="str">
        <f t="shared" si="69"/>
        <v>NA</v>
      </c>
      <c r="AL2210" s="384" t="str">
        <f t="shared" si="70"/>
        <v>NA</v>
      </c>
      <c r="AN2210" s="196"/>
    </row>
    <row r="2211" spans="1:40" s="181" customFormat="1" x14ac:dyDescent="0.25">
      <c r="A2211" s="381" t="s">
        <v>3224</v>
      </c>
      <c r="B2211" s="382" t="s">
        <v>221</v>
      </c>
      <c r="C2211" s="382" t="s">
        <v>30</v>
      </c>
      <c r="D2211" s="382" t="s">
        <v>2239</v>
      </c>
      <c r="E2211" s="382" t="s">
        <v>838</v>
      </c>
      <c r="F2211" s="383"/>
      <c r="G2211" s="383">
        <v>7</v>
      </c>
      <c r="H2211" s="383" t="s">
        <v>11</v>
      </c>
      <c r="I2211" s="383"/>
      <c r="J2211" s="383">
        <v>7</v>
      </c>
      <c r="K2211" s="383" t="s">
        <v>11</v>
      </c>
      <c r="L2211" s="385"/>
      <c r="M2211" s="383">
        <v>3</v>
      </c>
      <c r="N2211" s="383" t="s">
        <v>11</v>
      </c>
      <c r="O2211" s="385"/>
      <c r="P2211" s="385">
        <v>1</v>
      </c>
      <c r="Q2211" s="386" t="s">
        <v>11</v>
      </c>
      <c r="R2211" s="383"/>
      <c r="S2211" s="383">
        <v>6</v>
      </c>
      <c r="T2211" s="386" t="s">
        <v>11</v>
      </c>
      <c r="U2211" s="386"/>
      <c r="V2211" s="386">
        <v>6</v>
      </c>
      <c r="W2211" s="386" t="s">
        <v>11</v>
      </c>
      <c r="X2211" s="383"/>
      <c r="Y2211" s="383">
        <v>6</v>
      </c>
      <c r="Z2211" s="386" t="s">
        <v>11</v>
      </c>
      <c r="AA2211" s="386"/>
      <c r="AB2211" s="386">
        <v>6</v>
      </c>
      <c r="AC2211" s="386" t="s">
        <v>11</v>
      </c>
      <c r="AD2211" s="383" t="s">
        <v>46</v>
      </c>
      <c r="AE2211" s="383" t="s">
        <v>36</v>
      </c>
      <c r="AF2211" s="383">
        <v>90</v>
      </c>
      <c r="AG2211" s="383" t="s">
        <v>40</v>
      </c>
      <c r="AH2211" s="383" t="s">
        <v>34</v>
      </c>
      <c r="AI2211" s="383" t="s">
        <v>34</v>
      </c>
      <c r="AJ2211" s="383" t="s">
        <v>3554</v>
      </c>
      <c r="AK2211" s="384" t="str">
        <f t="shared" si="69"/>
        <v>NA</v>
      </c>
      <c r="AL2211" s="384" t="str">
        <f t="shared" si="70"/>
        <v>NA</v>
      </c>
      <c r="AN2211" s="196"/>
    </row>
    <row r="2212" spans="1:40" s="181" customFormat="1" x14ac:dyDescent="0.25">
      <c r="A2212" s="381" t="s">
        <v>3224</v>
      </c>
      <c r="B2212" s="382" t="s">
        <v>223</v>
      </c>
      <c r="C2212" s="382" t="s">
        <v>30</v>
      </c>
      <c r="D2212" s="382" t="s">
        <v>224</v>
      </c>
      <c r="E2212" s="382" t="s">
        <v>838</v>
      </c>
      <c r="F2212" s="383">
        <v>100</v>
      </c>
      <c r="G2212" s="383">
        <v>49</v>
      </c>
      <c r="H2212" s="383" t="s">
        <v>835</v>
      </c>
      <c r="I2212" s="383">
        <v>100</v>
      </c>
      <c r="J2212" s="383">
        <v>49</v>
      </c>
      <c r="K2212" s="383" t="s">
        <v>835</v>
      </c>
      <c r="L2212" s="385"/>
      <c r="M2212" s="383">
        <v>10</v>
      </c>
      <c r="N2212" s="383" t="s">
        <v>11</v>
      </c>
      <c r="O2212" s="385"/>
      <c r="P2212" s="385"/>
      <c r="Q2212" s="386" t="s">
        <v>11</v>
      </c>
      <c r="R2212" s="383">
        <v>61</v>
      </c>
      <c r="S2212" s="383">
        <v>41</v>
      </c>
      <c r="T2212" s="386" t="s">
        <v>36</v>
      </c>
      <c r="U2212" s="386">
        <v>63</v>
      </c>
      <c r="V2212" s="386">
        <v>41</v>
      </c>
      <c r="W2212" s="386" t="s">
        <v>834</v>
      </c>
      <c r="X2212" s="383">
        <v>83</v>
      </c>
      <c r="Y2212" s="383">
        <v>41</v>
      </c>
      <c r="Z2212" s="386" t="s">
        <v>34</v>
      </c>
      <c r="AA2212" s="386">
        <v>73</v>
      </c>
      <c r="AB2212" s="386">
        <v>41</v>
      </c>
      <c r="AC2212" s="386" t="s">
        <v>11</v>
      </c>
      <c r="AD2212" s="383" t="s">
        <v>57</v>
      </c>
      <c r="AE2212" s="383" t="s">
        <v>36</v>
      </c>
      <c r="AF2212" s="383">
        <v>77</v>
      </c>
      <c r="AG2212" s="383" t="s">
        <v>35</v>
      </c>
      <c r="AH2212" s="383" t="s">
        <v>34</v>
      </c>
      <c r="AI2212" s="383" t="s">
        <v>36</v>
      </c>
      <c r="AJ2212" s="383" t="s">
        <v>3554</v>
      </c>
      <c r="AK2212" s="384" t="str">
        <f t="shared" si="69"/>
        <v>NO</v>
      </c>
      <c r="AL2212" s="384" t="str">
        <f t="shared" si="70"/>
        <v>Yes-AB</v>
      </c>
      <c r="AN2212" s="196"/>
    </row>
    <row r="2213" spans="1:40" s="181" customFormat="1" x14ac:dyDescent="0.25">
      <c r="A2213" s="381" t="s">
        <v>3224</v>
      </c>
      <c r="B2213" s="382" t="s">
        <v>225</v>
      </c>
      <c r="C2213" s="382" t="s">
        <v>30</v>
      </c>
      <c r="D2213" s="382" t="s">
        <v>226</v>
      </c>
      <c r="E2213" s="382" t="s">
        <v>838</v>
      </c>
      <c r="F2213" s="383">
        <v>100</v>
      </c>
      <c r="G2213" s="383">
        <v>502</v>
      </c>
      <c r="H2213" s="383" t="s">
        <v>835</v>
      </c>
      <c r="I2213" s="383">
        <v>100</v>
      </c>
      <c r="J2213" s="383">
        <v>502</v>
      </c>
      <c r="K2213" s="383" t="s">
        <v>835</v>
      </c>
      <c r="L2213" s="385">
        <v>94</v>
      </c>
      <c r="M2213" s="383">
        <v>161</v>
      </c>
      <c r="N2213" s="383" t="s">
        <v>835</v>
      </c>
      <c r="O2213" s="385"/>
      <c r="P2213" s="385"/>
      <c r="Q2213" s="386" t="s">
        <v>11</v>
      </c>
      <c r="R2213" s="383">
        <v>71</v>
      </c>
      <c r="S2213" s="383">
        <v>482</v>
      </c>
      <c r="T2213" s="386" t="s">
        <v>36</v>
      </c>
      <c r="U2213" s="386">
        <v>75</v>
      </c>
      <c r="V2213" s="386">
        <v>479</v>
      </c>
      <c r="W2213" s="386" t="s">
        <v>834</v>
      </c>
      <c r="X2213" s="383">
        <v>75</v>
      </c>
      <c r="Y2213" s="383">
        <v>483</v>
      </c>
      <c r="Z2213" s="386" t="s">
        <v>34</v>
      </c>
      <c r="AA2213" s="386">
        <v>74</v>
      </c>
      <c r="AB2213" s="386">
        <v>480</v>
      </c>
      <c r="AC2213" s="386" t="s">
        <v>11</v>
      </c>
      <c r="AD2213" s="383" t="s">
        <v>33</v>
      </c>
      <c r="AE2213" s="383" t="s">
        <v>36</v>
      </c>
      <c r="AF2213" s="383">
        <v>87</v>
      </c>
      <c r="AG2213" s="383" t="s">
        <v>35</v>
      </c>
      <c r="AH2213" s="383" t="s">
        <v>34</v>
      </c>
      <c r="AI2213" s="383" t="s">
        <v>36</v>
      </c>
      <c r="AJ2213" s="383" t="s">
        <v>3554</v>
      </c>
      <c r="AK2213" s="384" t="str">
        <f t="shared" si="69"/>
        <v>NO</v>
      </c>
      <c r="AL2213" s="384" t="str">
        <f t="shared" si="70"/>
        <v>Yes-SH</v>
      </c>
      <c r="AN2213" s="196"/>
    </row>
    <row r="2214" spans="1:40" s="181" customFormat="1" x14ac:dyDescent="0.25">
      <c r="A2214" s="381" t="s">
        <v>3224</v>
      </c>
      <c r="B2214" s="382" t="s">
        <v>227</v>
      </c>
      <c r="C2214" s="382" t="s">
        <v>30</v>
      </c>
      <c r="D2214" s="382" t="s">
        <v>228</v>
      </c>
      <c r="E2214" s="382" t="s">
        <v>838</v>
      </c>
      <c r="F2214" s="383">
        <v>100</v>
      </c>
      <c r="G2214" s="383">
        <v>447</v>
      </c>
      <c r="H2214" s="383" t="s">
        <v>835</v>
      </c>
      <c r="I2214" s="383">
        <v>100</v>
      </c>
      <c r="J2214" s="383">
        <v>447</v>
      </c>
      <c r="K2214" s="383" t="s">
        <v>835</v>
      </c>
      <c r="L2214" s="385"/>
      <c r="M2214" s="383">
        <v>148</v>
      </c>
      <c r="N2214" s="383" t="s">
        <v>835</v>
      </c>
      <c r="O2214" s="385"/>
      <c r="P2214" s="385"/>
      <c r="Q2214" s="386" t="s">
        <v>11</v>
      </c>
      <c r="R2214" s="383">
        <v>83</v>
      </c>
      <c r="S2214" s="383">
        <v>436</v>
      </c>
      <c r="T2214" s="386" t="s">
        <v>34</v>
      </c>
      <c r="U2214" s="386">
        <v>84</v>
      </c>
      <c r="V2214" s="386">
        <v>433</v>
      </c>
      <c r="W2214" s="386" t="s">
        <v>11</v>
      </c>
      <c r="X2214" s="383">
        <v>81</v>
      </c>
      <c r="Y2214" s="383">
        <v>436</v>
      </c>
      <c r="Z2214" s="386" t="s">
        <v>34</v>
      </c>
      <c r="AA2214" s="386">
        <v>74</v>
      </c>
      <c r="AB2214" s="386">
        <v>433</v>
      </c>
      <c r="AC2214" s="386" t="s">
        <v>11</v>
      </c>
      <c r="AD2214" s="383" t="s">
        <v>33</v>
      </c>
      <c r="AE2214" s="383" t="s">
        <v>36</v>
      </c>
      <c r="AF2214" s="383">
        <v>95</v>
      </c>
      <c r="AG2214" s="383" t="s">
        <v>35</v>
      </c>
      <c r="AH2214" s="383" t="s">
        <v>34</v>
      </c>
      <c r="AI2214" s="383" t="s">
        <v>36</v>
      </c>
      <c r="AJ2214" s="383" t="s">
        <v>3554</v>
      </c>
      <c r="AK2214" s="384" t="str">
        <f t="shared" si="69"/>
        <v>Yes-AB</v>
      </c>
      <c r="AL2214" s="384" t="str">
        <f t="shared" si="70"/>
        <v>Yes-AB</v>
      </c>
      <c r="AN2214" s="196"/>
    </row>
    <row r="2215" spans="1:40" s="181" customFormat="1" x14ac:dyDescent="0.25">
      <c r="A2215" s="381" t="s">
        <v>3224</v>
      </c>
      <c r="B2215" s="382" t="s">
        <v>229</v>
      </c>
      <c r="C2215" s="382" t="s">
        <v>30</v>
      </c>
      <c r="D2215" s="382" t="s">
        <v>230</v>
      </c>
      <c r="E2215" s="382" t="s">
        <v>838</v>
      </c>
      <c r="F2215" s="383"/>
      <c r="G2215" s="383">
        <v>14</v>
      </c>
      <c r="H2215" s="383" t="s">
        <v>11</v>
      </c>
      <c r="I2215" s="383"/>
      <c r="J2215" s="383">
        <v>14</v>
      </c>
      <c r="K2215" s="383" t="s">
        <v>11</v>
      </c>
      <c r="L2215" s="385"/>
      <c r="M2215" s="383">
        <v>9</v>
      </c>
      <c r="N2215" s="383" t="s">
        <v>11</v>
      </c>
      <c r="O2215" s="385"/>
      <c r="P2215" s="385"/>
      <c r="Q2215" s="386" t="s">
        <v>11</v>
      </c>
      <c r="R2215" s="383"/>
      <c r="S2215" s="383">
        <v>13</v>
      </c>
      <c r="T2215" s="386" t="s">
        <v>11</v>
      </c>
      <c r="U2215" s="386"/>
      <c r="V2215" s="386">
        <v>12</v>
      </c>
      <c r="W2215" s="386" t="s">
        <v>11</v>
      </c>
      <c r="X2215" s="383"/>
      <c r="Y2215" s="383">
        <v>13</v>
      </c>
      <c r="Z2215" s="386" t="s">
        <v>11</v>
      </c>
      <c r="AA2215" s="386"/>
      <c r="AB2215" s="386">
        <v>12</v>
      </c>
      <c r="AC2215" s="386" t="s">
        <v>11</v>
      </c>
      <c r="AD2215" s="383" t="s">
        <v>57</v>
      </c>
      <c r="AE2215" s="383" t="s">
        <v>36</v>
      </c>
      <c r="AF2215" s="383">
        <v>87</v>
      </c>
      <c r="AG2215" s="383" t="s">
        <v>35</v>
      </c>
      <c r="AH2215" s="383" t="s">
        <v>34</v>
      </c>
      <c r="AI2215" s="383" t="s">
        <v>36</v>
      </c>
      <c r="AJ2215" s="383" t="s">
        <v>3554</v>
      </c>
      <c r="AK2215" s="384" t="str">
        <f t="shared" si="69"/>
        <v>NA</v>
      </c>
      <c r="AL2215" s="384" t="str">
        <f t="shared" si="70"/>
        <v>NA</v>
      </c>
      <c r="AN2215" s="196"/>
    </row>
    <row r="2216" spans="1:40" s="181" customFormat="1" x14ac:dyDescent="0.25">
      <c r="A2216" s="381" t="s">
        <v>3224</v>
      </c>
      <c r="B2216" s="382" t="s">
        <v>231</v>
      </c>
      <c r="C2216" s="382" t="s">
        <v>30</v>
      </c>
      <c r="D2216" s="382" t="s">
        <v>232</v>
      </c>
      <c r="E2216" s="382" t="s">
        <v>838</v>
      </c>
      <c r="F2216" s="383">
        <v>100</v>
      </c>
      <c r="G2216" s="383">
        <v>309</v>
      </c>
      <c r="H2216" s="383" t="s">
        <v>835</v>
      </c>
      <c r="I2216" s="383">
        <v>100</v>
      </c>
      <c r="J2216" s="383">
        <v>309</v>
      </c>
      <c r="K2216" s="383" t="s">
        <v>835</v>
      </c>
      <c r="L2216" s="385"/>
      <c r="M2216" s="383">
        <v>103</v>
      </c>
      <c r="N2216" s="383" t="s">
        <v>835</v>
      </c>
      <c r="O2216" s="385"/>
      <c r="P2216" s="385"/>
      <c r="Q2216" s="386" t="s">
        <v>11</v>
      </c>
      <c r="R2216" s="383">
        <v>72</v>
      </c>
      <c r="S2216" s="383">
        <v>295</v>
      </c>
      <c r="T2216" s="386" t="s">
        <v>36</v>
      </c>
      <c r="U2216" s="386">
        <v>75</v>
      </c>
      <c r="V2216" s="386">
        <v>287</v>
      </c>
      <c r="W2216" s="386" t="s">
        <v>834</v>
      </c>
      <c r="X2216" s="383">
        <v>77</v>
      </c>
      <c r="Y2216" s="383">
        <v>295</v>
      </c>
      <c r="Z2216" s="386" t="s">
        <v>34</v>
      </c>
      <c r="AA2216" s="386">
        <v>75</v>
      </c>
      <c r="AB2216" s="386">
        <v>287</v>
      </c>
      <c r="AC2216" s="386" t="s">
        <v>11</v>
      </c>
      <c r="AD2216" s="383" t="s">
        <v>33</v>
      </c>
      <c r="AE2216" s="383" t="s">
        <v>36</v>
      </c>
      <c r="AF2216" s="383">
        <v>90</v>
      </c>
      <c r="AG2216" s="383" t="s">
        <v>35</v>
      </c>
      <c r="AH2216" s="383" t="s">
        <v>34</v>
      </c>
      <c r="AI2216" s="383" t="s">
        <v>36</v>
      </c>
      <c r="AJ2216" s="383" t="s">
        <v>3554</v>
      </c>
      <c r="AK2216" s="384" t="str">
        <f t="shared" si="69"/>
        <v>NO</v>
      </c>
      <c r="AL2216" s="384" t="str">
        <f t="shared" si="70"/>
        <v>Yes-SH</v>
      </c>
      <c r="AN2216" s="196"/>
    </row>
    <row r="2217" spans="1:40" s="181" customFormat="1" x14ac:dyDescent="0.25">
      <c r="A2217" s="381" t="s">
        <v>3224</v>
      </c>
      <c r="B2217" s="382" t="s">
        <v>233</v>
      </c>
      <c r="C2217" s="382" t="s">
        <v>30</v>
      </c>
      <c r="D2217" s="382" t="s">
        <v>234</v>
      </c>
      <c r="E2217" s="382" t="s">
        <v>838</v>
      </c>
      <c r="F2217" s="383">
        <v>100</v>
      </c>
      <c r="G2217" s="383">
        <v>750</v>
      </c>
      <c r="H2217" s="383" t="s">
        <v>835</v>
      </c>
      <c r="I2217" s="383">
        <v>100</v>
      </c>
      <c r="J2217" s="383">
        <v>750</v>
      </c>
      <c r="K2217" s="383" t="s">
        <v>835</v>
      </c>
      <c r="L2217" s="385"/>
      <c r="M2217" s="383">
        <v>256</v>
      </c>
      <c r="N2217" s="383" t="s">
        <v>835</v>
      </c>
      <c r="O2217" s="385"/>
      <c r="P2217" s="385"/>
      <c r="Q2217" s="386" t="s">
        <v>11</v>
      </c>
      <c r="R2217" s="383">
        <v>73</v>
      </c>
      <c r="S2217" s="383">
        <v>722</v>
      </c>
      <c r="T2217" s="386" t="s">
        <v>36</v>
      </c>
      <c r="U2217" s="386">
        <v>77</v>
      </c>
      <c r="V2217" s="386">
        <v>709</v>
      </c>
      <c r="W2217" s="386" t="s">
        <v>834</v>
      </c>
      <c r="X2217" s="383">
        <v>81</v>
      </c>
      <c r="Y2217" s="383">
        <v>722</v>
      </c>
      <c r="Z2217" s="386" t="s">
        <v>34</v>
      </c>
      <c r="AA2217" s="386">
        <v>79</v>
      </c>
      <c r="AB2217" s="386">
        <v>709</v>
      </c>
      <c r="AC2217" s="386" t="s">
        <v>11</v>
      </c>
      <c r="AD2217" s="383" t="s">
        <v>33</v>
      </c>
      <c r="AE2217" s="383" t="s">
        <v>36</v>
      </c>
      <c r="AF2217" s="383">
        <v>85</v>
      </c>
      <c r="AG2217" s="383" t="s">
        <v>35</v>
      </c>
      <c r="AH2217" s="383" t="s">
        <v>34</v>
      </c>
      <c r="AI2217" s="383" t="s">
        <v>36</v>
      </c>
      <c r="AJ2217" s="383" t="s">
        <v>3554</v>
      </c>
      <c r="AK2217" s="384" t="str">
        <f t="shared" si="69"/>
        <v>NO</v>
      </c>
      <c r="AL2217" s="384" t="str">
        <f t="shared" si="70"/>
        <v>Yes-AB</v>
      </c>
      <c r="AN2217" s="196"/>
    </row>
    <row r="2218" spans="1:40" s="181" customFormat="1" x14ac:dyDescent="0.25">
      <c r="A2218" s="381" t="s">
        <v>3224</v>
      </c>
      <c r="B2218" s="382" t="s">
        <v>235</v>
      </c>
      <c r="C2218" s="382" t="s">
        <v>30</v>
      </c>
      <c r="D2218" s="382" t="s">
        <v>236</v>
      </c>
      <c r="E2218" s="382" t="s">
        <v>838</v>
      </c>
      <c r="F2218" s="383">
        <v>100</v>
      </c>
      <c r="G2218" s="383">
        <v>41</v>
      </c>
      <c r="H2218" s="383" t="s">
        <v>835</v>
      </c>
      <c r="I2218" s="383">
        <v>100</v>
      </c>
      <c r="J2218" s="383">
        <v>41</v>
      </c>
      <c r="K2218" s="383" t="s">
        <v>835</v>
      </c>
      <c r="L2218" s="385"/>
      <c r="M2218" s="383">
        <v>4</v>
      </c>
      <c r="N2218" s="383" t="s">
        <v>11</v>
      </c>
      <c r="O2218" s="385"/>
      <c r="P2218" s="385"/>
      <c r="Q2218" s="386" t="s">
        <v>11</v>
      </c>
      <c r="R2218" s="383"/>
      <c r="S2218" s="383">
        <v>39</v>
      </c>
      <c r="T2218" s="386" t="s">
        <v>11</v>
      </c>
      <c r="U2218" s="386"/>
      <c r="V2218" s="386">
        <v>39</v>
      </c>
      <c r="W2218" s="386" t="s">
        <v>11</v>
      </c>
      <c r="X2218" s="383"/>
      <c r="Y2218" s="383">
        <v>38</v>
      </c>
      <c r="Z2218" s="386" t="s">
        <v>11</v>
      </c>
      <c r="AA2218" s="386"/>
      <c r="AB2218" s="386">
        <v>38</v>
      </c>
      <c r="AC2218" s="386" t="s">
        <v>11</v>
      </c>
      <c r="AD2218" s="383" t="s">
        <v>104</v>
      </c>
      <c r="AE2218" s="383" t="s">
        <v>36</v>
      </c>
      <c r="AF2218" s="383">
        <v>79</v>
      </c>
      <c r="AG2218" s="383" t="s">
        <v>35</v>
      </c>
      <c r="AH2218" s="383" t="s">
        <v>34</v>
      </c>
      <c r="AI2218" s="383" t="s">
        <v>36</v>
      </c>
      <c r="AJ2218" s="383" t="s">
        <v>3554</v>
      </c>
      <c r="AK2218" s="384" t="str">
        <f t="shared" si="69"/>
        <v>NA</v>
      </c>
      <c r="AL2218" s="384" t="str">
        <f t="shared" si="70"/>
        <v>NA</v>
      </c>
      <c r="AN2218" s="196"/>
    </row>
    <row r="2219" spans="1:40" s="181" customFormat="1" x14ac:dyDescent="0.25">
      <c r="A2219" s="381" t="s">
        <v>3224</v>
      </c>
      <c r="B2219" s="382" t="s">
        <v>237</v>
      </c>
      <c r="C2219" s="382" t="s">
        <v>30</v>
      </c>
      <c r="D2219" s="382" t="s">
        <v>238</v>
      </c>
      <c r="E2219" s="382" t="s">
        <v>838</v>
      </c>
      <c r="F2219" s="383">
        <v>100</v>
      </c>
      <c r="G2219" s="383">
        <v>268</v>
      </c>
      <c r="H2219" s="383" t="s">
        <v>835</v>
      </c>
      <c r="I2219" s="383">
        <v>100</v>
      </c>
      <c r="J2219" s="383">
        <v>268</v>
      </c>
      <c r="K2219" s="383" t="s">
        <v>835</v>
      </c>
      <c r="L2219" s="385"/>
      <c r="M2219" s="383">
        <v>84</v>
      </c>
      <c r="N2219" s="383" t="s">
        <v>835</v>
      </c>
      <c r="O2219" s="385"/>
      <c r="P2219" s="385"/>
      <c r="Q2219" s="386" t="s">
        <v>11</v>
      </c>
      <c r="R2219" s="383">
        <v>72</v>
      </c>
      <c r="S2219" s="383">
        <v>258</v>
      </c>
      <c r="T2219" s="386" t="s">
        <v>36</v>
      </c>
      <c r="U2219" s="386">
        <v>78</v>
      </c>
      <c r="V2219" s="386">
        <v>255</v>
      </c>
      <c r="W2219" s="386" t="s">
        <v>834</v>
      </c>
      <c r="X2219" s="383">
        <v>73</v>
      </c>
      <c r="Y2219" s="383">
        <v>258</v>
      </c>
      <c r="Z2219" s="386" t="s">
        <v>36</v>
      </c>
      <c r="AA2219" s="386">
        <v>67</v>
      </c>
      <c r="AB2219" s="386">
        <v>255</v>
      </c>
      <c r="AC2219" s="386" t="s">
        <v>834</v>
      </c>
      <c r="AD2219" s="383" t="s">
        <v>33</v>
      </c>
      <c r="AE2219" s="383" t="s">
        <v>36</v>
      </c>
      <c r="AF2219" s="383">
        <v>85</v>
      </c>
      <c r="AG2219" s="383" t="s">
        <v>35</v>
      </c>
      <c r="AH2219" s="383" t="s">
        <v>34</v>
      </c>
      <c r="AI2219" s="383" t="s">
        <v>36</v>
      </c>
      <c r="AJ2219" s="383" t="s">
        <v>3554</v>
      </c>
      <c r="AK2219" s="384" t="str">
        <f t="shared" si="69"/>
        <v>NO</v>
      </c>
      <c r="AL2219" s="384" t="str">
        <f t="shared" si="70"/>
        <v>NO</v>
      </c>
      <c r="AN2219" s="196"/>
    </row>
    <row r="2220" spans="1:40" s="181" customFormat="1" x14ac:dyDescent="0.25">
      <c r="A2220" s="381" t="s">
        <v>3224</v>
      </c>
      <c r="B2220" s="382" t="s">
        <v>239</v>
      </c>
      <c r="C2220" s="382" t="s">
        <v>30</v>
      </c>
      <c r="D2220" s="382" t="s">
        <v>240</v>
      </c>
      <c r="E2220" s="382" t="s">
        <v>838</v>
      </c>
      <c r="F2220" s="383">
        <v>100</v>
      </c>
      <c r="G2220" s="383">
        <v>183</v>
      </c>
      <c r="H2220" s="383" t="s">
        <v>835</v>
      </c>
      <c r="I2220" s="383">
        <v>100</v>
      </c>
      <c r="J2220" s="383">
        <v>184</v>
      </c>
      <c r="K2220" s="383" t="s">
        <v>835</v>
      </c>
      <c r="L2220" s="385"/>
      <c r="M2220" s="383">
        <v>56</v>
      </c>
      <c r="N2220" s="383" t="s">
        <v>835</v>
      </c>
      <c r="O2220" s="385"/>
      <c r="P2220" s="385"/>
      <c r="Q2220" s="386" t="s">
        <v>11</v>
      </c>
      <c r="R2220" s="383">
        <v>61</v>
      </c>
      <c r="S2220" s="383">
        <v>168</v>
      </c>
      <c r="T2220" s="386" t="s">
        <v>36</v>
      </c>
      <c r="U2220" s="386">
        <v>67</v>
      </c>
      <c r="V2220" s="386">
        <v>168</v>
      </c>
      <c r="W2220" s="386" t="s">
        <v>834</v>
      </c>
      <c r="X2220" s="383">
        <v>70</v>
      </c>
      <c r="Y2220" s="383">
        <v>169</v>
      </c>
      <c r="Z2220" s="386" t="s">
        <v>34</v>
      </c>
      <c r="AA2220" s="386">
        <v>65</v>
      </c>
      <c r="AB2220" s="386">
        <v>168</v>
      </c>
      <c r="AC2220" s="386" t="s">
        <v>11</v>
      </c>
      <c r="AD2220" s="383" t="s">
        <v>104</v>
      </c>
      <c r="AE2220" s="383" t="s">
        <v>36</v>
      </c>
      <c r="AF2220" s="383">
        <v>77</v>
      </c>
      <c r="AG2220" s="383" t="s">
        <v>35</v>
      </c>
      <c r="AH2220" s="383" t="s">
        <v>34</v>
      </c>
      <c r="AI2220" s="383" t="s">
        <v>36</v>
      </c>
      <c r="AJ2220" s="383" t="s">
        <v>3554</v>
      </c>
      <c r="AK2220" s="384" t="str">
        <f t="shared" si="69"/>
        <v>NO</v>
      </c>
      <c r="AL2220" s="384" t="str">
        <f t="shared" si="70"/>
        <v>Yes-SH</v>
      </c>
      <c r="AN2220" s="196"/>
    </row>
    <row r="2221" spans="1:40" s="320" customFormat="1" x14ac:dyDescent="0.25">
      <c r="A2221" s="381" t="s">
        <v>3224</v>
      </c>
      <c r="B2221" s="382" t="s">
        <v>241</v>
      </c>
      <c r="C2221" s="382" t="s">
        <v>30</v>
      </c>
      <c r="D2221" s="382" t="s">
        <v>242</v>
      </c>
      <c r="E2221" s="382" t="s">
        <v>838</v>
      </c>
      <c r="F2221" s="383">
        <v>100</v>
      </c>
      <c r="G2221" s="383">
        <v>179</v>
      </c>
      <c r="H2221" s="383" t="s">
        <v>835</v>
      </c>
      <c r="I2221" s="383">
        <v>100</v>
      </c>
      <c r="J2221" s="383">
        <v>179</v>
      </c>
      <c r="K2221" s="383" t="s">
        <v>835</v>
      </c>
      <c r="L2221" s="385">
        <v>89</v>
      </c>
      <c r="M2221" s="383">
        <v>53</v>
      </c>
      <c r="N2221" s="383" t="s">
        <v>834</v>
      </c>
      <c r="O2221" s="385"/>
      <c r="P2221" s="385"/>
      <c r="Q2221" s="386" t="s">
        <v>11</v>
      </c>
      <c r="R2221" s="383">
        <v>66</v>
      </c>
      <c r="S2221" s="383">
        <v>175</v>
      </c>
      <c r="T2221" s="386" t="s">
        <v>36</v>
      </c>
      <c r="U2221" s="386">
        <v>65</v>
      </c>
      <c r="V2221" s="386">
        <v>172</v>
      </c>
      <c r="W2221" s="386" t="s">
        <v>834</v>
      </c>
      <c r="X2221" s="383">
        <v>73</v>
      </c>
      <c r="Y2221" s="383">
        <v>175</v>
      </c>
      <c r="Z2221" s="386" t="s">
        <v>36</v>
      </c>
      <c r="AA2221" s="386">
        <v>66</v>
      </c>
      <c r="AB2221" s="386">
        <v>172</v>
      </c>
      <c r="AC2221" s="386" t="s">
        <v>834</v>
      </c>
      <c r="AD2221" s="383" t="s">
        <v>57</v>
      </c>
      <c r="AE2221" s="383" t="s">
        <v>36</v>
      </c>
      <c r="AF2221" s="383">
        <v>74</v>
      </c>
      <c r="AG2221" s="383" t="s">
        <v>35</v>
      </c>
      <c r="AH2221" s="383" t="s">
        <v>34</v>
      </c>
      <c r="AI2221" s="383" t="s">
        <v>36</v>
      </c>
      <c r="AJ2221" s="383" t="s">
        <v>3554</v>
      </c>
      <c r="AK2221" s="384" t="str">
        <f t="shared" si="69"/>
        <v>NO</v>
      </c>
      <c r="AL2221" s="384" t="str">
        <f t="shared" si="70"/>
        <v>NO</v>
      </c>
      <c r="AN2221" s="321"/>
    </row>
    <row r="2222" spans="1:40" s="181" customFormat="1" x14ac:dyDescent="0.25">
      <c r="A2222" s="381" t="s">
        <v>3224</v>
      </c>
      <c r="B2222" s="382" t="s">
        <v>243</v>
      </c>
      <c r="C2222" s="382" t="s">
        <v>30</v>
      </c>
      <c r="D2222" s="382" t="s">
        <v>244</v>
      </c>
      <c r="E2222" s="382" t="s">
        <v>838</v>
      </c>
      <c r="F2222" s="383">
        <v>100</v>
      </c>
      <c r="G2222" s="383">
        <v>457</v>
      </c>
      <c r="H2222" s="383" t="s">
        <v>835</v>
      </c>
      <c r="I2222" s="383">
        <v>100</v>
      </c>
      <c r="J2222" s="383">
        <v>457</v>
      </c>
      <c r="K2222" s="383" t="s">
        <v>835</v>
      </c>
      <c r="L2222" s="385"/>
      <c r="M2222" s="383">
        <v>151</v>
      </c>
      <c r="N2222" s="383" t="s">
        <v>835</v>
      </c>
      <c r="O2222" s="385"/>
      <c r="P2222" s="385"/>
      <c r="Q2222" s="386" t="s">
        <v>11</v>
      </c>
      <c r="R2222" s="383">
        <v>73</v>
      </c>
      <c r="S2222" s="383">
        <v>434</v>
      </c>
      <c r="T2222" s="386" t="s">
        <v>36</v>
      </c>
      <c r="U2222" s="386">
        <v>76</v>
      </c>
      <c r="V2222" s="386">
        <v>433</v>
      </c>
      <c r="W2222" s="386" t="s">
        <v>834</v>
      </c>
      <c r="X2222" s="383">
        <v>81</v>
      </c>
      <c r="Y2222" s="383">
        <v>434</v>
      </c>
      <c r="Z2222" s="386" t="s">
        <v>34</v>
      </c>
      <c r="AA2222" s="386">
        <v>80</v>
      </c>
      <c r="AB2222" s="386">
        <v>433</v>
      </c>
      <c r="AC2222" s="386" t="s">
        <v>11</v>
      </c>
      <c r="AD2222" s="383" t="s">
        <v>33</v>
      </c>
      <c r="AE2222" s="383" t="s">
        <v>36</v>
      </c>
      <c r="AF2222" s="383">
        <v>90</v>
      </c>
      <c r="AG2222" s="383" t="s">
        <v>35</v>
      </c>
      <c r="AH2222" s="383" t="s">
        <v>34</v>
      </c>
      <c r="AI2222" s="383" t="s">
        <v>36</v>
      </c>
      <c r="AJ2222" s="383" t="s">
        <v>3554</v>
      </c>
      <c r="AK2222" s="384" t="str">
        <f t="shared" si="69"/>
        <v>NO</v>
      </c>
      <c r="AL2222" s="384" t="str">
        <f t="shared" si="70"/>
        <v>Yes-AB</v>
      </c>
      <c r="AN2222" s="196"/>
    </row>
    <row r="2223" spans="1:40" s="181" customFormat="1" x14ac:dyDescent="0.25">
      <c r="A2223" s="381" t="s">
        <v>3224</v>
      </c>
      <c r="B2223" s="382" t="s">
        <v>245</v>
      </c>
      <c r="C2223" s="382" t="s">
        <v>30</v>
      </c>
      <c r="D2223" s="382" t="s">
        <v>246</v>
      </c>
      <c r="E2223" s="382" t="s">
        <v>838</v>
      </c>
      <c r="F2223" s="383">
        <v>100</v>
      </c>
      <c r="G2223" s="383">
        <v>351</v>
      </c>
      <c r="H2223" s="383" t="s">
        <v>835</v>
      </c>
      <c r="I2223" s="383">
        <v>100</v>
      </c>
      <c r="J2223" s="383">
        <v>351</v>
      </c>
      <c r="K2223" s="383" t="s">
        <v>835</v>
      </c>
      <c r="L2223" s="385"/>
      <c r="M2223" s="383">
        <v>108</v>
      </c>
      <c r="N2223" s="383" t="s">
        <v>835</v>
      </c>
      <c r="O2223" s="385"/>
      <c r="P2223" s="385"/>
      <c r="Q2223" s="386" t="s">
        <v>11</v>
      </c>
      <c r="R2223" s="383">
        <v>79</v>
      </c>
      <c r="S2223" s="383">
        <v>333</v>
      </c>
      <c r="T2223" s="386" t="s">
        <v>34</v>
      </c>
      <c r="U2223" s="386">
        <v>79</v>
      </c>
      <c r="V2223" s="386">
        <v>332</v>
      </c>
      <c r="W2223" s="386" t="s">
        <v>11</v>
      </c>
      <c r="X2223" s="383">
        <v>81</v>
      </c>
      <c r="Y2223" s="383">
        <v>333</v>
      </c>
      <c r="Z2223" s="386" t="s">
        <v>34</v>
      </c>
      <c r="AA2223" s="386">
        <v>79</v>
      </c>
      <c r="AB2223" s="386">
        <v>332</v>
      </c>
      <c r="AC2223" s="386" t="s">
        <v>11</v>
      </c>
      <c r="AD2223" s="383" t="s">
        <v>33</v>
      </c>
      <c r="AE2223" s="383" t="s">
        <v>36</v>
      </c>
      <c r="AF2223" s="383">
        <v>85</v>
      </c>
      <c r="AG2223" s="383" t="s">
        <v>35</v>
      </c>
      <c r="AH2223" s="383" t="s">
        <v>34</v>
      </c>
      <c r="AI2223" s="383" t="s">
        <v>36</v>
      </c>
      <c r="AJ2223" s="383" t="s">
        <v>3554</v>
      </c>
      <c r="AK2223" s="384" t="str">
        <f t="shared" si="69"/>
        <v>Yes-AB</v>
      </c>
      <c r="AL2223" s="384" t="str">
        <f t="shared" si="70"/>
        <v>Yes-AB</v>
      </c>
      <c r="AN2223" s="196"/>
    </row>
    <row r="2224" spans="1:40" s="181" customFormat="1" x14ac:dyDescent="0.25">
      <c r="A2224" s="381" t="s">
        <v>3224</v>
      </c>
      <c r="B2224" s="382" t="s">
        <v>247</v>
      </c>
      <c r="C2224" s="382" t="s">
        <v>30</v>
      </c>
      <c r="D2224" s="382" t="s">
        <v>248</v>
      </c>
      <c r="E2224" s="382" t="s">
        <v>838</v>
      </c>
      <c r="F2224" s="383">
        <v>100</v>
      </c>
      <c r="G2224" s="383">
        <v>208</v>
      </c>
      <c r="H2224" s="383" t="s">
        <v>835</v>
      </c>
      <c r="I2224" s="383">
        <v>100</v>
      </c>
      <c r="J2224" s="383">
        <v>208</v>
      </c>
      <c r="K2224" s="383" t="s">
        <v>835</v>
      </c>
      <c r="L2224" s="385"/>
      <c r="M2224" s="383">
        <v>69</v>
      </c>
      <c r="N2224" s="383" t="s">
        <v>835</v>
      </c>
      <c r="O2224" s="385"/>
      <c r="P2224" s="385"/>
      <c r="Q2224" s="386" t="s">
        <v>11</v>
      </c>
      <c r="R2224" s="383">
        <v>59</v>
      </c>
      <c r="S2224" s="383">
        <v>196</v>
      </c>
      <c r="T2224" s="386" t="s">
        <v>36</v>
      </c>
      <c r="U2224" s="386">
        <v>69</v>
      </c>
      <c r="V2224" s="386">
        <v>194</v>
      </c>
      <c r="W2224" s="386" t="s">
        <v>834</v>
      </c>
      <c r="X2224" s="383">
        <v>67</v>
      </c>
      <c r="Y2224" s="383">
        <v>196</v>
      </c>
      <c r="Z2224" s="386" t="s">
        <v>36</v>
      </c>
      <c r="AA2224" s="386">
        <v>66</v>
      </c>
      <c r="AB2224" s="386">
        <v>194</v>
      </c>
      <c r="AC2224" s="386" t="s">
        <v>834</v>
      </c>
      <c r="AD2224" s="383" t="s">
        <v>33</v>
      </c>
      <c r="AE2224" s="383" t="s">
        <v>36</v>
      </c>
      <c r="AF2224" s="383">
        <v>79</v>
      </c>
      <c r="AG2224" s="383" t="s">
        <v>35</v>
      </c>
      <c r="AH2224" s="383" t="s">
        <v>34</v>
      </c>
      <c r="AI2224" s="383" t="s">
        <v>36</v>
      </c>
      <c r="AJ2224" s="383" t="s">
        <v>3554</v>
      </c>
      <c r="AK2224" s="384" t="str">
        <f t="shared" si="69"/>
        <v>NO</v>
      </c>
      <c r="AL2224" s="384" t="str">
        <f t="shared" si="70"/>
        <v>NO</v>
      </c>
      <c r="AN2224" s="196"/>
    </row>
    <row r="2225" spans="1:40" s="181" customFormat="1" x14ac:dyDescent="0.25">
      <c r="A2225" s="381" t="s">
        <v>3224</v>
      </c>
      <c r="B2225" s="382" t="s">
        <v>249</v>
      </c>
      <c r="C2225" s="382" t="s">
        <v>30</v>
      </c>
      <c r="D2225" s="382" t="s">
        <v>250</v>
      </c>
      <c r="E2225" s="382" t="s">
        <v>838</v>
      </c>
      <c r="F2225" s="383">
        <v>100</v>
      </c>
      <c r="G2225" s="383">
        <v>396</v>
      </c>
      <c r="H2225" s="383" t="s">
        <v>835</v>
      </c>
      <c r="I2225" s="383">
        <v>100</v>
      </c>
      <c r="J2225" s="383">
        <v>396</v>
      </c>
      <c r="K2225" s="383" t="s">
        <v>835</v>
      </c>
      <c r="L2225" s="385"/>
      <c r="M2225" s="383">
        <v>118</v>
      </c>
      <c r="N2225" s="383" t="s">
        <v>835</v>
      </c>
      <c r="O2225" s="385"/>
      <c r="P2225" s="385"/>
      <c r="Q2225" s="386" t="s">
        <v>11</v>
      </c>
      <c r="R2225" s="383">
        <v>64</v>
      </c>
      <c r="S2225" s="383">
        <v>353</v>
      </c>
      <c r="T2225" s="386" t="s">
        <v>36</v>
      </c>
      <c r="U2225" s="386">
        <v>68</v>
      </c>
      <c r="V2225" s="386">
        <v>353</v>
      </c>
      <c r="W2225" s="386" t="s">
        <v>834</v>
      </c>
      <c r="X2225" s="383">
        <v>69</v>
      </c>
      <c r="Y2225" s="383">
        <v>352</v>
      </c>
      <c r="Z2225" s="386" t="s">
        <v>36</v>
      </c>
      <c r="AA2225" s="386">
        <v>68</v>
      </c>
      <c r="AB2225" s="386">
        <v>352</v>
      </c>
      <c r="AC2225" s="386" t="s">
        <v>834</v>
      </c>
      <c r="AD2225" s="383" t="s">
        <v>104</v>
      </c>
      <c r="AE2225" s="383" t="s">
        <v>36</v>
      </c>
      <c r="AF2225" s="383">
        <v>79</v>
      </c>
      <c r="AG2225" s="383" t="s">
        <v>35</v>
      </c>
      <c r="AH2225" s="383" t="s">
        <v>34</v>
      </c>
      <c r="AI2225" s="383" t="s">
        <v>36</v>
      </c>
      <c r="AJ2225" s="383" t="s">
        <v>3554</v>
      </c>
      <c r="AK2225" s="384" t="str">
        <f t="shared" si="69"/>
        <v>NO</v>
      </c>
      <c r="AL2225" s="384" t="str">
        <f t="shared" si="70"/>
        <v>NO</v>
      </c>
      <c r="AN2225" s="196"/>
    </row>
    <row r="2226" spans="1:40" s="181" customFormat="1" x14ac:dyDescent="0.25">
      <c r="A2226" s="381" t="s">
        <v>3224</v>
      </c>
      <c r="B2226" s="382" t="s">
        <v>251</v>
      </c>
      <c r="C2226" s="382" t="s">
        <v>30</v>
      </c>
      <c r="D2226" s="382" t="s">
        <v>252</v>
      </c>
      <c r="E2226" s="382" t="s">
        <v>838</v>
      </c>
      <c r="F2226" s="383">
        <v>100</v>
      </c>
      <c r="G2226" s="383">
        <v>580</v>
      </c>
      <c r="H2226" s="383" t="s">
        <v>835</v>
      </c>
      <c r="I2226" s="383">
        <v>100</v>
      </c>
      <c r="J2226" s="383">
        <v>580</v>
      </c>
      <c r="K2226" s="383" t="s">
        <v>835</v>
      </c>
      <c r="L2226" s="385"/>
      <c r="M2226" s="383">
        <v>197</v>
      </c>
      <c r="N2226" s="383" t="s">
        <v>835</v>
      </c>
      <c r="O2226" s="385"/>
      <c r="P2226" s="385"/>
      <c r="Q2226" s="386" t="s">
        <v>11</v>
      </c>
      <c r="R2226" s="383">
        <v>68</v>
      </c>
      <c r="S2226" s="383">
        <v>544</v>
      </c>
      <c r="T2226" s="386" t="s">
        <v>36</v>
      </c>
      <c r="U2226" s="386">
        <v>73</v>
      </c>
      <c r="V2226" s="386">
        <v>538</v>
      </c>
      <c r="W2226" s="386" t="s">
        <v>834</v>
      </c>
      <c r="X2226" s="383">
        <v>79</v>
      </c>
      <c r="Y2226" s="383">
        <v>544</v>
      </c>
      <c r="Z2226" s="386" t="s">
        <v>34</v>
      </c>
      <c r="AA2226" s="386">
        <v>78</v>
      </c>
      <c r="AB2226" s="386">
        <v>538</v>
      </c>
      <c r="AC2226" s="386" t="s">
        <v>11</v>
      </c>
      <c r="AD2226" s="383" t="s">
        <v>33</v>
      </c>
      <c r="AE2226" s="383" t="s">
        <v>36</v>
      </c>
      <c r="AF2226" s="383">
        <v>90</v>
      </c>
      <c r="AG2226" s="383" t="s">
        <v>35</v>
      </c>
      <c r="AH2226" s="383" t="s">
        <v>34</v>
      </c>
      <c r="AI2226" s="383" t="s">
        <v>36</v>
      </c>
      <c r="AJ2226" s="383" t="s">
        <v>3554</v>
      </c>
      <c r="AK2226" s="384" t="str">
        <f t="shared" si="69"/>
        <v>NO</v>
      </c>
      <c r="AL2226" s="384" t="str">
        <f t="shared" si="70"/>
        <v>Yes-SH</v>
      </c>
      <c r="AN2226" s="196"/>
    </row>
    <row r="2227" spans="1:40" s="181" customFormat="1" x14ac:dyDescent="0.25">
      <c r="A2227" s="381" t="s">
        <v>3224</v>
      </c>
      <c r="B2227" s="382" t="s">
        <v>253</v>
      </c>
      <c r="C2227" s="382" t="s">
        <v>30</v>
      </c>
      <c r="D2227" s="382" t="s">
        <v>254</v>
      </c>
      <c r="E2227" s="382" t="s">
        <v>838</v>
      </c>
      <c r="F2227" s="383"/>
      <c r="G2227" s="383">
        <v>21</v>
      </c>
      <c r="H2227" s="383" t="s">
        <v>11</v>
      </c>
      <c r="I2227" s="383"/>
      <c r="J2227" s="383">
        <v>21</v>
      </c>
      <c r="K2227" s="383" t="s">
        <v>11</v>
      </c>
      <c r="L2227" s="385"/>
      <c r="M2227" s="383">
        <v>6</v>
      </c>
      <c r="N2227" s="383" t="s">
        <v>11</v>
      </c>
      <c r="O2227" s="385"/>
      <c r="P2227" s="385"/>
      <c r="Q2227" s="386" t="s">
        <v>11</v>
      </c>
      <c r="R2227" s="383"/>
      <c r="S2227" s="383">
        <v>19</v>
      </c>
      <c r="T2227" s="386" t="s">
        <v>11</v>
      </c>
      <c r="U2227" s="386"/>
      <c r="V2227" s="386">
        <v>19</v>
      </c>
      <c r="W2227" s="386" t="s">
        <v>11</v>
      </c>
      <c r="X2227" s="383"/>
      <c r="Y2227" s="383">
        <v>19</v>
      </c>
      <c r="Z2227" s="386" t="s">
        <v>11</v>
      </c>
      <c r="AA2227" s="386"/>
      <c r="AB2227" s="386">
        <v>19</v>
      </c>
      <c r="AC2227" s="386" t="s">
        <v>11</v>
      </c>
      <c r="AD2227" s="383" t="s">
        <v>57</v>
      </c>
      <c r="AE2227" s="383" t="s">
        <v>36</v>
      </c>
      <c r="AF2227" s="383">
        <v>95</v>
      </c>
      <c r="AG2227" s="383" t="s">
        <v>35</v>
      </c>
      <c r="AH2227" s="383" t="s">
        <v>34</v>
      </c>
      <c r="AI2227" s="383" t="s">
        <v>36</v>
      </c>
      <c r="AJ2227" s="383" t="s">
        <v>3554</v>
      </c>
      <c r="AK2227" s="384" t="str">
        <f t="shared" si="69"/>
        <v>NA</v>
      </c>
      <c r="AL2227" s="384" t="str">
        <f t="shared" si="70"/>
        <v>NA</v>
      </c>
      <c r="AN2227" s="196"/>
    </row>
    <row r="2228" spans="1:40" s="181" customFormat="1" x14ac:dyDescent="0.25">
      <c r="A2228" s="381" t="s">
        <v>3224</v>
      </c>
      <c r="B2228" s="382" t="s">
        <v>255</v>
      </c>
      <c r="C2228" s="382" t="s">
        <v>30</v>
      </c>
      <c r="D2228" s="382" t="s">
        <v>256</v>
      </c>
      <c r="E2228" s="382" t="s">
        <v>838</v>
      </c>
      <c r="F2228" s="383">
        <v>100</v>
      </c>
      <c r="G2228" s="383">
        <v>75</v>
      </c>
      <c r="H2228" s="383" t="s">
        <v>835</v>
      </c>
      <c r="I2228" s="383">
        <v>100</v>
      </c>
      <c r="J2228" s="383">
        <v>75</v>
      </c>
      <c r="K2228" s="383" t="s">
        <v>835</v>
      </c>
      <c r="L2228" s="385"/>
      <c r="M2228" s="383">
        <v>30</v>
      </c>
      <c r="N2228" s="383" t="s">
        <v>835</v>
      </c>
      <c r="O2228" s="385"/>
      <c r="P2228" s="385"/>
      <c r="Q2228" s="386" t="s">
        <v>11</v>
      </c>
      <c r="R2228" s="383">
        <v>88</v>
      </c>
      <c r="S2228" s="383">
        <v>72</v>
      </c>
      <c r="T2228" s="386" t="s">
        <v>34</v>
      </c>
      <c r="U2228" s="386">
        <v>87</v>
      </c>
      <c r="V2228" s="386">
        <v>69</v>
      </c>
      <c r="W2228" s="386" t="s">
        <v>11</v>
      </c>
      <c r="X2228" s="383">
        <v>86</v>
      </c>
      <c r="Y2228" s="383">
        <v>72</v>
      </c>
      <c r="Z2228" s="386" t="s">
        <v>34</v>
      </c>
      <c r="AA2228" s="386">
        <v>79</v>
      </c>
      <c r="AB2228" s="386">
        <v>70</v>
      </c>
      <c r="AC2228" s="386" t="s">
        <v>11</v>
      </c>
      <c r="AD2228" s="383" t="s">
        <v>33</v>
      </c>
      <c r="AE2228" s="383" t="s">
        <v>34</v>
      </c>
      <c r="AF2228" s="383">
        <v>100</v>
      </c>
      <c r="AG2228" s="383" t="s">
        <v>35</v>
      </c>
      <c r="AH2228" s="383" t="s">
        <v>36</v>
      </c>
      <c r="AI2228" s="383" t="s">
        <v>36</v>
      </c>
      <c r="AJ2228" s="383" t="s">
        <v>3554</v>
      </c>
      <c r="AK2228" s="384" t="str">
        <f t="shared" si="69"/>
        <v>Yes-AB</v>
      </c>
      <c r="AL2228" s="384" t="str">
        <f t="shared" si="70"/>
        <v>Yes-AB</v>
      </c>
      <c r="AN2228" s="196"/>
    </row>
    <row r="2229" spans="1:40" s="181" customFormat="1" x14ac:dyDescent="0.25">
      <c r="A2229" s="381" t="s">
        <v>3224</v>
      </c>
      <c r="B2229" s="382" t="s">
        <v>257</v>
      </c>
      <c r="C2229" s="382" t="s">
        <v>30</v>
      </c>
      <c r="D2229" s="382" t="s">
        <v>258</v>
      </c>
      <c r="E2229" s="382" t="s">
        <v>838</v>
      </c>
      <c r="F2229" s="383"/>
      <c r="G2229" s="383">
        <v>9</v>
      </c>
      <c r="H2229" s="383" t="s">
        <v>11</v>
      </c>
      <c r="I2229" s="383"/>
      <c r="J2229" s="383">
        <v>9</v>
      </c>
      <c r="K2229" s="383" t="s">
        <v>11</v>
      </c>
      <c r="L2229" s="385"/>
      <c r="M2229" s="383">
        <v>3</v>
      </c>
      <c r="N2229" s="383" t="s">
        <v>11</v>
      </c>
      <c r="O2229" s="385"/>
      <c r="P2229" s="385"/>
      <c r="Q2229" s="386" t="s">
        <v>11</v>
      </c>
      <c r="R2229" s="383"/>
      <c r="S2229" s="383">
        <v>9</v>
      </c>
      <c r="T2229" s="386" t="s">
        <v>11</v>
      </c>
      <c r="U2229" s="386"/>
      <c r="V2229" s="386">
        <v>8</v>
      </c>
      <c r="W2229" s="386" t="s">
        <v>11</v>
      </c>
      <c r="X2229" s="383"/>
      <c r="Y2229" s="383">
        <v>9</v>
      </c>
      <c r="Z2229" s="386" t="s">
        <v>11</v>
      </c>
      <c r="AA2229" s="386"/>
      <c r="AB2229" s="386">
        <v>8</v>
      </c>
      <c r="AC2229" s="386" t="s">
        <v>11</v>
      </c>
      <c r="AD2229" s="383" t="s">
        <v>57</v>
      </c>
      <c r="AE2229" s="383" t="s">
        <v>36</v>
      </c>
      <c r="AF2229" s="383">
        <v>85</v>
      </c>
      <c r="AG2229" s="383" t="s">
        <v>35</v>
      </c>
      <c r="AH2229" s="383" t="s">
        <v>34</v>
      </c>
      <c r="AI2229" s="383" t="s">
        <v>36</v>
      </c>
      <c r="AJ2229" s="383" t="s">
        <v>3554</v>
      </c>
      <c r="AK2229" s="384" t="str">
        <f t="shared" si="69"/>
        <v>NA</v>
      </c>
      <c r="AL2229" s="384" t="str">
        <f t="shared" si="70"/>
        <v>NA</v>
      </c>
      <c r="AN2229" s="196"/>
    </row>
    <row r="2230" spans="1:40" s="181" customFormat="1" x14ac:dyDescent="0.25">
      <c r="A2230" s="381" t="s">
        <v>3224</v>
      </c>
      <c r="B2230" s="382" t="s">
        <v>259</v>
      </c>
      <c r="C2230" s="382" t="s">
        <v>30</v>
      </c>
      <c r="D2230" s="382" t="s">
        <v>260</v>
      </c>
      <c r="E2230" s="382" t="s">
        <v>838</v>
      </c>
      <c r="F2230" s="383">
        <v>100</v>
      </c>
      <c r="G2230" s="383">
        <v>405</v>
      </c>
      <c r="H2230" s="383" t="s">
        <v>835</v>
      </c>
      <c r="I2230" s="383">
        <v>100</v>
      </c>
      <c r="J2230" s="383">
        <v>405</v>
      </c>
      <c r="K2230" s="383" t="s">
        <v>835</v>
      </c>
      <c r="L2230" s="385"/>
      <c r="M2230" s="383">
        <v>115</v>
      </c>
      <c r="N2230" s="383" t="s">
        <v>835</v>
      </c>
      <c r="O2230" s="385"/>
      <c r="P2230" s="385"/>
      <c r="Q2230" s="386" t="s">
        <v>11</v>
      </c>
      <c r="R2230" s="383">
        <v>80</v>
      </c>
      <c r="S2230" s="383">
        <v>378</v>
      </c>
      <c r="T2230" s="386" t="s">
        <v>34</v>
      </c>
      <c r="U2230" s="386">
        <v>81</v>
      </c>
      <c r="V2230" s="386">
        <v>370</v>
      </c>
      <c r="W2230" s="386" t="s">
        <v>11</v>
      </c>
      <c r="X2230" s="383">
        <v>83</v>
      </c>
      <c r="Y2230" s="383">
        <v>378</v>
      </c>
      <c r="Z2230" s="386" t="s">
        <v>34</v>
      </c>
      <c r="AA2230" s="386">
        <v>79</v>
      </c>
      <c r="AB2230" s="386">
        <v>370</v>
      </c>
      <c r="AC2230" s="386" t="s">
        <v>11</v>
      </c>
      <c r="AD2230" s="383" t="s">
        <v>33</v>
      </c>
      <c r="AE2230" s="383" t="s">
        <v>36</v>
      </c>
      <c r="AF2230" s="383">
        <v>97</v>
      </c>
      <c r="AG2230" s="383" t="s">
        <v>35</v>
      </c>
      <c r="AH2230" s="383" t="s">
        <v>34</v>
      </c>
      <c r="AI2230" s="383" t="s">
        <v>36</v>
      </c>
      <c r="AJ2230" s="383" t="s">
        <v>3554</v>
      </c>
      <c r="AK2230" s="384" t="str">
        <f t="shared" si="69"/>
        <v>Yes-AB</v>
      </c>
      <c r="AL2230" s="384" t="str">
        <f t="shared" si="70"/>
        <v>Yes-AB</v>
      </c>
      <c r="AN2230" s="196"/>
    </row>
    <row r="2231" spans="1:40" s="181" customFormat="1" x14ac:dyDescent="0.25">
      <c r="A2231" s="381" t="s">
        <v>3224</v>
      </c>
      <c r="B2231" s="382" t="s">
        <v>261</v>
      </c>
      <c r="C2231" s="382" t="s">
        <v>30</v>
      </c>
      <c r="D2231" s="382" t="s">
        <v>262</v>
      </c>
      <c r="E2231" s="382" t="s">
        <v>838</v>
      </c>
      <c r="F2231" s="383">
        <v>100</v>
      </c>
      <c r="G2231" s="383">
        <v>383</v>
      </c>
      <c r="H2231" s="383" t="s">
        <v>835</v>
      </c>
      <c r="I2231" s="383">
        <v>100</v>
      </c>
      <c r="J2231" s="383">
        <v>383</v>
      </c>
      <c r="K2231" s="383" t="s">
        <v>835</v>
      </c>
      <c r="L2231" s="385"/>
      <c r="M2231" s="383">
        <v>128</v>
      </c>
      <c r="N2231" s="383" t="s">
        <v>835</v>
      </c>
      <c r="O2231" s="385"/>
      <c r="P2231" s="385"/>
      <c r="Q2231" s="386" t="s">
        <v>11</v>
      </c>
      <c r="R2231" s="383">
        <v>83</v>
      </c>
      <c r="S2231" s="383">
        <v>357</v>
      </c>
      <c r="T2231" s="386" t="s">
        <v>34</v>
      </c>
      <c r="U2231" s="386">
        <v>81</v>
      </c>
      <c r="V2231" s="386">
        <v>351</v>
      </c>
      <c r="W2231" s="386" t="s">
        <v>11</v>
      </c>
      <c r="X2231" s="383">
        <v>83</v>
      </c>
      <c r="Y2231" s="383">
        <v>357</v>
      </c>
      <c r="Z2231" s="386" t="s">
        <v>34</v>
      </c>
      <c r="AA2231" s="386">
        <v>80</v>
      </c>
      <c r="AB2231" s="386">
        <v>351</v>
      </c>
      <c r="AC2231" s="386" t="s">
        <v>11</v>
      </c>
      <c r="AD2231" s="383" t="s">
        <v>33</v>
      </c>
      <c r="AE2231" s="383" t="s">
        <v>34</v>
      </c>
      <c r="AF2231" s="383">
        <v>100</v>
      </c>
      <c r="AG2231" s="383" t="s">
        <v>35</v>
      </c>
      <c r="AH2231" s="383" t="s">
        <v>34</v>
      </c>
      <c r="AI2231" s="383" t="s">
        <v>36</v>
      </c>
      <c r="AJ2231" s="383" t="s">
        <v>3554</v>
      </c>
      <c r="AK2231" s="384" t="str">
        <f t="shared" si="69"/>
        <v>Yes-AB</v>
      </c>
      <c r="AL2231" s="384" t="str">
        <f t="shared" si="70"/>
        <v>Yes-AB</v>
      </c>
      <c r="AN2231" s="196"/>
    </row>
    <row r="2232" spans="1:40" s="181" customFormat="1" x14ac:dyDescent="0.25">
      <c r="A2232" s="381" t="s">
        <v>3224</v>
      </c>
      <c r="B2232" s="382" t="s">
        <v>263</v>
      </c>
      <c r="C2232" s="382" t="s">
        <v>30</v>
      </c>
      <c r="D2232" s="382" t="s">
        <v>264</v>
      </c>
      <c r="E2232" s="382" t="s">
        <v>838</v>
      </c>
      <c r="F2232" s="383"/>
      <c r="G2232" s="383">
        <v>3</v>
      </c>
      <c r="H2232" s="383" t="s">
        <v>11</v>
      </c>
      <c r="I2232" s="383"/>
      <c r="J2232" s="383">
        <v>3</v>
      </c>
      <c r="K2232" s="383" t="s">
        <v>11</v>
      </c>
      <c r="L2232" s="385"/>
      <c r="M2232" s="383">
        <v>0</v>
      </c>
      <c r="N2232" s="383" t="s">
        <v>11</v>
      </c>
      <c r="O2232" s="385"/>
      <c r="P2232" s="385"/>
      <c r="Q2232" s="386" t="s">
        <v>11</v>
      </c>
      <c r="R2232" s="383"/>
      <c r="S2232" s="383">
        <v>2</v>
      </c>
      <c r="T2232" s="386" t="s">
        <v>11</v>
      </c>
      <c r="U2232" s="386"/>
      <c r="V2232" s="386">
        <v>2</v>
      </c>
      <c r="W2232" s="386" t="s">
        <v>11</v>
      </c>
      <c r="X2232" s="383"/>
      <c r="Y2232" s="383">
        <v>2</v>
      </c>
      <c r="Z2232" s="386" t="s">
        <v>11</v>
      </c>
      <c r="AA2232" s="386"/>
      <c r="AB2232" s="386">
        <v>2</v>
      </c>
      <c r="AC2232" s="386" t="s">
        <v>11</v>
      </c>
      <c r="AD2232" s="383"/>
      <c r="AE2232" s="383" t="s">
        <v>36</v>
      </c>
      <c r="AF2232" s="383">
        <v>95</v>
      </c>
      <c r="AG2232" s="383" t="s">
        <v>35</v>
      </c>
      <c r="AH2232" s="383" t="s">
        <v>34</v>
      </c>
      <c r="AI2232" s="383" t="s">
        <v>36</v>
      </c>
      <c r="AJ2232" s="383" t="s">
        <v>3554</v>
      </c>
      <c r="AK2232" s="384" t="str">
        <f t="shared" si="69"/>
        <v>NA</v>
      </c>
      <c r="AL2232" s="384" t="str">
        <f t="shared" si="70"/>
        <v>NA</v>
      </c>
      <c r="AN2232" s="196"/>
    </row>
    <row r="2233" spans="1:40" s="181" customFormat="1" x14ac:dyDescent="0.25">
      <c r="A2233" s="381" t="s">
        <v>3224</v>
      </c>
      <c r="B2233" s="382" t="s">
        <v>265</v>
      </c>
      <c r="C2233" s="382" t="s">
        <v>30</v>
      </c>
      <c r="D2233" s="382" t="s">
        <v>266</v>
      </c>
      <c r="E2233" s="382" t="s">
        <v>838</v>
      </c>
      <c r="F2233" s="383">
        <v>100</v>
      </c>
      <c r="G2233" s="383">
        <v>117</v>
      </c>
      <c r="H2233" s="383" t="s">
        <v>835</v>
      </c>
      <c r="I2233" s="383">
        <v>100</v>
      </c>
      <c r="J2233" s="383">
        <v>117</v>
      </c>
      <c r="K2233" s="383" t="s">
        <v>835</v>
      </c>
      <c r="L2233" s="385"/>
      <c r="M2233" s="383">
        <v>35</v>
      </c>
      <c r="N2233" s="383" t="s">
        <v>835</v>
      </c>
      <c r="O2233" s="385"/>
      <c r="P2233" s="385"/>
      <c r="Q2233" s="386" t="s">
        <v>11</v>
      </c>
      <c r="R2233" s="383">
        <v>79</v>
      </c>
      <c r="S2233" s="383">
        <v>111</v>
      </c>
      <c r="T2233" s="386" t="s">
        <v>34</v>
      </c>
      <c r="U2233" s="386">
        <v>83</v>
      </c>
      <c r="V2233" s="386">
        <v>111</v>
      </c>
      <c r="W2233" s="386" t="s">
        <v>11</v>
      </c>
      <c r="X2233" s="383">
        <v>80</v>
      </c>
      <c r="Y2233" s="383">
        <v>111</v>
      </c>
      <c r="Z2233" s="386" t="s">
        <v>34</v>
      </c>
      <c r="AA2233" s="386">
        <v>80</v>
      </c>
      <c r="AB2233" s="386">
        <v>111</v>
      </c>
      <c r="AC2233" s="386" t="s">
        <v>11</v>
      </c>
      <c r="AD2233" s="383" t="s">
        <v>104</v>
      </c>
      <c r="AE2233" s="383" t="s">
        <v>36</v>
      </c>
      <c r="AF2233" s="383">
        <v>85</v>
      </c>
      <c r="AG2233" s="383" t="s">
        <v>35</v>
      </c>
      <c r="AH2233" s="383" t="s">
        <v>36</v>
      </c>
      <c r="AI2233" s="383" t="s">
        <v>36</v>
      </c>
      <c r="AJ2233" s="383" t="s">
        <v>3554</v>
      </c>
      <c r="AK2233" s="384" t="str">
        <f t="shared" si="69"/>
        <v>Yes-AB</v>
      </c>
      <c r="AL2233" s="384" t="str">
        <f t="shared" si="70"/>
        <v>Yes-AB</v>
      </c>
      <c r="AN2233" s="196"/>
    </row>
    <row r="2234" spans="1:40" s="181" customFormat="1" x14ac:dyDescent="0.25">
      <c r="A2234" s="381" t="s">
        <v>3224</v>
      </c>
      <c r="B2234" s="382" t="s">
        <v>267</v>
      </c>
      <c r="C2234" s="382" t="s">
        <v>30</v>
      </c>
      <c r="D2234" s="382" t="s">
        <v>268</v>
      </c>
      <c r="E2234" s="382" t="s">
        <v>838</v>
      </c>
      <c r="F2234" s="383">
        <v>100</v>
      </c>
      <c r="G2234" s="383">
        <v>83</v>
      </c>
      <c r="H2234" s="383" t="s">
        <v>835</v>
      </c>
      <c r="I2234" s="383">
        <v>100</v>
      </c>
      <c r="J2234" s="383">
        <v>83</v>
      </c>
      <c r="K2234" s="383" t="s">
        <v>835</v>
      </c>
      <c r="L2234" s="385"/>
      <c r="M2234" s="383">
        <v>30</v>
      </c>
      <c r="N2234" s="383" t="s">
        <v>835</v>
      </c>
      <c r="O2234" s="385"/>
      <c r="P2234" s="385"/>
      <c r="Q2234" s="386" t="s">
        <v>11</v>
      </c>
      <c r="R2234" s="383">
        <v>67</v>
      </c>
      <c r="S2234" s="383">
        <v>78</v>
      </c>
      <c r="T2234" s="386" t="s">
        <v>34</v>
      </c>
      <c r="U2234" s="386">
        <v>71</v>
      </c>
      <c r="V2234" s="386">
        <v>78</v>
      </c>
      <c r="W2234" s="386" t="s">
        <v>11</v>
      </c>
      <c r="X2234" s="383">
        <v>71</v>
      </c>
      <c r="Y2234" s="383">
        <v>78</v>
      </c>
      <c r="Z2234" s="386" t="s">
        <v>34</v>
      </c>
      <c r="AA2234" s="386">
        <v>71</v>
      </c>
      <c r="AB2234" s="386">
        <v>78</v>
      </c>
      <c r="AC2234" s="386" t="s">
        <v>11</v>
      </c>
      <c r="AD2234" s="383" t="s">
        <v>33</v>
      </c>
      <c r="AE2234" s="383" t="s">
        <v>34</v>
      </c>
      <c r="AF2234" s="383">
        <v>100</v>
      </c>
      <c r="AG2234" s="383" t="s">
        <v>35</v>
      </c>
      <c r="AH2234" s="383" t="s">
        <v>34</v>
      </c>
      <c r="AI2234" s="383" t="s">
        <v>36</v>
      </c>
      <c r="AJ2234" s="383" t="s">
        <v>3554</v>
      </c>
      <c r="AK2234" s="384" t="str">
        <f t="shared" si="69"/>
        <v>Yes-SH</v>
      </c>
      <c r="AL2234" s="384" t="str">
        <f t="shared" si="70"/>
        <v>Yes-SH</v>
      </c>
      <c r="AN2234" s="196"/>
    </row>
    <row r="2235" spans="1:40" s="181" customFormat="1" x14ac:dyDescent="0.25">
      <c r="A2235" s="381" t="s">
        <v>3224</v>
      </c>
      <c r="B2235" s="382" t="s">
        <v>269</v>
      </c>
      <c r="C2235" s="382" t="s">
        <v>30</v>
      </c>
      <c r="D2235" s="382" t="s">
        <v>270</v>
      </c>
      <c r="E2235" s="382" t="s">
        <v>838</v>
      </c>
      <c r="F2235" s="383">
        <v>100</v>
      </c>
      <c r="G2235" s="383">
        <v>215</v>
      </c>
      <c r="H2235" s="383" t="s">
        <v>835</v>
      </c>
      <c r="I2235" s="383">
        <v>100</v>
      </c>
      <c r="J2235" s="383">
        <v>215</v>
      </c>
      <c r="K2235" s="383" t="s">
        <v>835</v>
      </c>
      <c r="L2235" s="385"/>
      <c r="M2235" s="383">
        <v>73</v>
      </c>
      <c r="N2235" s="383" t="s">
        <v>835</v>
      </c>
      <c r="O2235" s="385"/>
      <c r="P2235" s="385"/>
      <c r="Q2235" s="386" t="s">
        <v>11</v>
      </c>
      <c r="R2235" s="383">
        <v>88</v>
      </c>
      <c r="S2235" s="383">
        <v>205</v>
      </c>
      <c r="T2235" s="386" t="s">
        <v>34</v>
      </c>
      <c r="U2235" s="386">
        <v>88</v>
      </c>
      <c r="V2235" s="386">
        <v>203</v>
      </c>
      <c r="W2235" s="386" t="s">
        <v>11</v>
      </c>
      <c r="X2235" s="383">
        <v>88</v>
      </c>
      <c r="Y2235" s="383">
        <v>205</v>
      </c>
      <c r="Z2235" s="386" t="s">
        <v>34</v>
      </c>
      <c r="AA2235" s="386">
        <v>81</v>
      </c>
      <c r="AB2235" s="386">
        <v>204</v>
      </c>
      <c r="AC2235" s="386" t="s">
        <v>11</v>
      </c>
      <c r="AD2235" s="383" t="s">
        <v>33</v>
      </c>
      <c r="AE2235" s="383" t="s">
        <v>36</v>
      </c>
      <c r="AF2235" s="383">
        <v>97</v>
      </c>
      <c r="AG2235" s="383" t="s">
        <v>35</v>
      </c>
      <c r="AH2235" s="383" t="s">
        <v>36</v>
      </c>
      <c r="AI2235" s="383" t="s">
        <v>36</v>
      </c>
      <c r="AJ2235" s="383" t="s">
        <v>3554</v>
      </c>
      <c r="AK2235" s="384" t="str">
        <f t="shared" si="69"/>
        <v>Yes-AB</v>
      </c>
      <c r="AL2235" s="384" t="str">
        <f t="shared" si="70"/>
        <v>Yes-AB</v>
      </c>
      <c r="AN2235" s="196"/>
    </row>
    <row r="2236" spans="1:40" s="181" customFormat="1" x14ac:dyDescent="0.25">
      <c r="A2236" s="381" t="s">
        <v>3224</v>
      </c>
      <c r="B2236" s="382" t="s">
        <v>271</v>
      </c>
      <c r="C2236" s="382" t="s">
        <v>30</v>
      </c>
      <c r="D2236" s="382" t="s">
        <v>272</v>
      </c>
      <c r="E2236" s="382" t="s">
        <v>838</v>
      </c>
      <c r="F2236" s="383">
        <v>100</v>
      </c>
      <c r="G2236" s="383">
        <v>327</v>
      </c>
      <c r="H2236" s="383" t="s">
        <v>835</v>
      </c>
      <c r="I2236" s="383">
        <v>100</v>
      </c>
      <c r="J2236" s="383">
        <v>327</v>
      </c>
      <c r="K2236" s="383" t="s">
        <v>835</v>
      </c>
      <c r="L2236" s="385"/>
      <c r="M2236" s="383">
        <v>107</v>
      </c>
      <c r="N2236" s="383" t="s">
        <v>835</v>
      </c>
      <c r="O2236" s="385"/>
      <c r="P2236" s="385"/>
      <c r="Q2236" s="386" t="s">
        <v>11</v>
      </c>
      <c r="R2236" s="383">
        <v>80</v>
      </c>
      <c r="S2236" s="383">
        <v>311</v>
      </c>
      <c r="T2236" s="386" t="s">
        <v>34</v>
      </c>
      <c r="U2236" s="386">
        <v>83</v>
      </c>
      <c r="V2236" s="386">
        <v>309</v>
      </c>
      <c r="W2236" s="386" t="s">
        <v>11</v>
      </c>
      <c r="X2236" s="383">
        <v>78</v>
      </c>
      <c r="Y2236" s="383">
        <v>311</v>
      </c>
      <c r="Z2236" s="386" t="s">
        <v>34</v>
      </c>
      <c r="AA2236" s="386">
        <v>76</v>
      </c>
      <c r="AB2236" s="386">
        <v>309</v>
      </c>
      <c r="AC2236" s="386" t="s">
        <v>11</v>
      </c>
      <c r="AD2236" s="383" t="s">
        <v>33</v>
      </c>
      <c r="AE2236" s="383" t="s">
        <v>36</v>
      </c>
      <c r="AF2236" s="383">
        <v>95</v>
      </c>
      <c r="AG2236" s="383" t="s">
        <v>35</v>
      </c>
      <c r="AH2236" s="383" t="s">
        <v>34</v>
      </c>
      <c r="AI2236" s="383" t="s">
        <v>36</v>
      </c>
      <c r="AJ2236" s="383" t="s">
        <v>3554</v>
      </c>
      <c r="AK2236" s="384" t="str">
        <f t="shared" si="69"/>
        <v>Yes-AB</v>
      </c>
      <c r="AL2236" s="384" t="str">
        <f t="shared" si="70"/>
        <v>Yes-SH</v>
      </c>
      <c r="AN2236" s="196"/>
    </row>
    <row r="2237" spans="1:40" s="181" customFormat="1" x14ac:dyDescent="0.25">
      <c r="A2237" s="381" t="s">
        <v>3224</v>
      </c>
      <c r="B2237" s="382" t="s">
        <v>273</v>
      </c>
      <c r="C2237" s="382" t="s">
        <v>30</v>
      </c>
      <c r="D2237" s="382" t="s">
        <v>274</v>
      </c>
      <c r="E2237" s="382" t="s">
        <v>838</v>
      </c>
      <c r="F2237" s="383">
        <v>100</v>
      </c>
      <c r="G2237" s="383">
        <v>592</v>
      </c>
      <c r="H2237" s="383" t="s">
        <v>835</v>
      </c>
      <c r="I2237" s="383">
        <v>99</v>
      </c>
      <c r="J2237" s="383">
        <v>591</v>
      </c>
      <c r="K2237" s="383" t="s">
        <v>835</v>
      </c>
      <c r="L2237" s="385">
        <v>90</v>
      </c>
      <c r="M2237" s="383">
        <v>177</v>
      </c>
      <c r="N2237" s="383" t="s">
        <v>835</v>
      </c>
      <c r="O2237" s="385"/>
      <c r="P2237" s="385"/>
      <c r="Q2237" s="386" t="s">
        <v>11</v>
      </c>
      <c r="R2237" s="383">
        <v>62</v>
      </c>
      <c r="S2237" s="383">
        <v>552</v>
      </c>
      <c r="T2237" s="386" t="s">
        <v>36</v>
      </c>
      <c r="U2237" s="386">
        <v>68</v>
      </c>
      <c r="V2237" s="386">
        <v>551</v>
      </c>
      <c r="W2237" s="386" t="s">
        <v>834</v>
      </c>
      <c r="X2237" s="383">
        <v>57</v>
      </c>
      <c r="Y2237" s="383">
        <v>551</v>
      </c>
      <c r="Z2237" s="386" t="s">
        <v>36</v>
      </c>
      <c r="AA2237" s="386">
        <v>58</v>
      </c>
      <c r="AB2237" s="386">
        <v>550</v>
      </c>
      <c r="AC2237" s="386" t="s">
        <v>834</v>
      </c>
      <c r="AD2237" s="383" t="s">
        <v>104</v>
      </c>
      <c r="AE2237" s="383" t="s">
        <v>36</v>
      </c>
      <c r="AF2237" s="383">
        <v>74</v>
      </c>
      <c r="AG2237" s="383" t="s">
        <v>35</v>
      </c>
      <c r="AH2237" s="383" t="s">
        <v>34</v>
      </c>
      <c r="AI2237" s="383" t="s">
        <v>36</v>
      </c>
      <c r="AJ2237" s="383" t="s">
        <v>3554</v>
      </c>
      <c r="AK2237" s="384" t="str">
        <f t="shared" si="69"/>
        <v>NO</v>
      </c>
      <c r="AL2237" s="384" t="str">
        <f t="shared" si="70"/>
        <v>NO</v>
      </c>
      <c r="AN2237" s="196"/>
    </row>
    <row r="2238" spans="1:40" s="181" customFormat="1" x14ac:dyDescent="0.25">
      <c r="A2238" s="381" t="s">
        <v>3224</v>
      </c>
      <c r="B2238" s="382" t="s">
        <v>275</v>
      </c>
      <c r="C2238" s="382" t="s">
        <v>30</v>
      </c>
      <c r="D2238" s="382" t="s">
        <v>276</v>
      </c>
      <c r="E2238" s="382" t="s">
        <v>838</v>
      </c>
      <c r="F2238" s="383">
        <v>100</v>
      </c>
      <c r="G2238" s="383">
        <v>629</v>
      </c>
      <c r="H2238" s="383" t="s">
        <v>835</v>
      </c>
      <c r="I2238" s="383">
        <v>100</v>
      </c>
      <c r="J2238" s="383">
        <v>629</v>
      </c>
      <c r="K2238" s="383" t="s">
        <v>835</v>
      </c>
      <c r="L2238" s="385"/>
      <c r="M2238" s="383">
        <v>205</v>
      </c>
      <c r="N2238" s="383" t="s">
        <v>835</v>
      </c>
      <c r="O2238" s="385"/>
      <c r="P2238" s="385"/>
      <c r="Q2238" s="386" t="s">
        <v>11</v>
      </c>
      <c r="R2238" s="383">
        <v>76</v>
      </c>
      <c r="S2238" s="383">
        <v>599</v>
      </c>
      <c r="T2238" s="386" t="s">
        <v>36</v>
      </c>
      <c r="U2238" s="386">
        <v>75</v>
      </c>
      <c r="V2238" s="386">
        <v>579</v>
      </c>
      <c r="W2238" s="386" t="s">
        <v>834</v>
      </c>
      <c r="X2238" s="383">
        <v>76</v>
      </c>
      <c r="Y2238" s="383">
        <v>599</v>
      </c>
      <c r="Z2238" s="386" t="s">
        <v>36</v>
      </c>
      <c r="AA2238" s="386">
        <v>73</v>
      </c>
      <c r="AB2238" s="386">
        <v>579</v>
      </c>
      <c r="AC2238" s="386" t="s">
        <v>834</v>
      </c>
      <c r="AD2238" s="383" t="s">
        <v>33</v>
      </c>
      <c r="AE2238" s="383" t="s">
        <v>36</v>
      </c>
      <c r="AF2238" s="383">
        <v>79</v>
      </c>
      <c r="AG2238" s="383" t="s">
        <v>40</v>
      </c>
      <c r="AH2238" s="383" t="s">
        <v>36</v>
      </c>
      <c r="AI2238" s="383" t="s">
        <v>36</v>
      </c>
      <c r="AJ2238" s="383" t="s">
        <v>3554</v>
      </c>
      <c r="AK2238" s="384" t="str">
        <f t="shared" si="69"/>
        <v>NO</v>
      </c>
      <c r="AL2238" s="384" t="str">
        <f t="shared" si="70"/>
        <v>NO</v>
      </c>
      <c r="AN2238" s="196"/>
    </row>
    <row r="2239" spans="1:40" s="181" customFormat="1" x14ac:dyDescent="0.25">
      <c r="A2239" s="381" t="s">
        <v>3224</v>
      </c>
      <c r="B2239" s="382" t="s">
        <v>277</v>
      </c>
      <c r="C2239" s="382" t="s">
        <v>30</v>
      </c>
      <c r="D2239" s="382" t="s">
        <v>278</v>
      </c>
      <c r="E2239" s="382" t="s">
        <v>838</v>
      </c>
      <c r="F2239" s="383">
        <v>100</v>
      </c>
      <c r="G2239" s="383">
        <v>587</v>
      </c>
      <c r="H2239" s="383" t="s">
        <v>835</v>
      </c>
      <c r="I2239" s="383">
        <v>100</v>
      </c>
      <c r="J2239" s="383">
        <v>587</v>
      </c>
      <c r="K2239" s="383" t="s">
        <v>835</v>
      </c>
      <c r="L2239" s="385"/>
      <c r="M2239" s="383">
        <v>179</v>
      </c>
      <c r="N2239" s="383" t="s">
        <v>835</v>
      </c>
      <c r="O2239" s="385"/>
      <c r="P2239" s="385"/>
      <c r="Q2239" s="386" t="s">
        <v>11</v>
      </c>
      <c r="R2239" s="383">
        <v>90</v>
      </c>
      <c r="S2239" s="383">
        <v>543</v>
      </c>
      <c r="T2239" s="386" t="s">
        <v>34</v>
      </c>
      <c r="U2239" s="386">
        <v>87</v>
      </c>
      <c r="V2239" s="386">
        <v>506</v>
      </c>
      <c r="W2239" s="386" t="s">
        <v>11</v>
      </c>
      <c r="X2239" s="383">
        <v>86</v>
      </c>
      <c r="Y2239" s="383">
        <v>543</v>
      </c>
      <c r="Z2239" s="386" t="s">
        <v>34</v>
      </c>
      <c r="AA2239" s="386">
        <v>85</v>
      </c>
      <c r="AB2239" s="386">
        <v>506</v>
      </c>
      <c r="AC2239" s="386" t="s">
        <v>11</v>
      </c>
      <c r="AD2239" s="383" t="s">
        <v>33</v>
      </c>
      <c r="AE2239" s="383" t="s">
        <v>36</v>
      </c>
      <c r="AF2239" s="383">
        <v>97</v>
      </c>
      <c r="AG2239" s="383" t="s">
        <v>40</v>
      </c>
      <c r="AH2239" s="383" t="s">
        <v>36</v>
      </c>
      <c r="AI2239" s="383" t="s">
        <v>36</v>
      </c>
      <c r="AJ2239" s="383" t="s">
        <v>3554</v>
      </c>
      <c r="AK2239" s="384" t="str">
        <f t="shared" si="69"/>
        <v>Yes-AB</v>
      </c>
      <c r="AL2239" s="384" t="str">
        <f t="shared" si="70"/>
        <v>Yes-AB</v>
      </c>
      <c r="AN2239" s="196"/>
    </row>
    <row r="2240" spans="1:40" s="181" customFormat="1" x14ac:dyDescent="0.25">
      <c r="A2240" s="381" t="s">
        <v>3224</v>
      </c>
      <c r="B2240" s="382" t="s">
        <v>279</v>
      </c>
      <c r="C2240" s="382" t="s">
        <v>30</v>
      </c>
      <c r="D2240" s="382" t="s">
        <v>280</v>
      </c>
      <c r="E2240" s="382" t="s">
        <v>838</v>
      </c>
      <c r="F2240" s="383">
        <v>100</v>
      </c>
      <c r="G2240" s="383">
        <v>462</v>
      </c>
      <c r="H2240" s="383" t="s">
        <v>835</v>
      </c>
      <c r="I2240" s="383">
        <v>100</v>
      </c>
      <c r="J2240" s="383">
        <v>462</v>
      </c>
      <c r="K2240" s="383" t="s">
        <v>835</v>
      </c>
      <c r="L2240" s="385"/>
      <c r="M2240" s="383">
        <v>128</v>
      </c>
      <c r="N2240" s="383" t="s">
        <v>835</v>
      </c>
      <c r="O2240" s="385"/>
      <c r="P2240" s="385"/>
      <c r="Q2240" s="386" t="s">
        <v>11</v>
      </c>
      <c r="R2240" s="383">
        <v>67</v>
      </c>
      <c r="S2240" s="383">
        <v>418</v>
      </c>
      <c r="T2240" s="386" t="s">
        <v>36</v>
      </c>
      <c r="U2240" s="386">
        <v>69</v>
      </c>
      <c r="V2240" s="386">
        <v>411</v>
      </c>
      <c r="W2240" s="386" t="s">
        <v>834</v>
      </c>
      <c r="X2240" s="383">
        <v>67</v>
      </c>
      <c r="Y2240" s="383">
        <v>418</v>
      </c>
      <c r="Z2240" s="386" t="s">
        <v>36</v>
      </c>
      <c r="AA2240" s="386">
        <v>68</v>
      </c>
      <c r="AB2240" s="386">
        <v>411</v>
      </c>
      <c r="AC2240" s="386" t="s">
        <v>834</v>
      </c>
      <c r="AD2240" s="383" t="s">
        <v>33</v>
      </c>
      <c r="AE2240" s="383" t="s">
        <v>36</v>
      </c>
      <c r="AF2240" s="383">
        <v>79</v>
      </c>
      <c r="AG2240" s="383" t="s">
        <v>35</v>
      </c>
      <c r="AH2240" s="383" t="s">
        <v>34</v>
      </c>
      <c r="AI2240" s="383" t="s">
        <v>36</v>
      </c>
      <c r="AJ2240" s="383" t="s">
        <v>3554</v>
      </c>
      <c r="AK2240" s="384" t="str">
        <f t="shared" si="69"/>
        <v>NO</v>
      </c>
      <c r="AL2240" s="384" t="str">
        <f t="shared" si="70"/>
        <v>NO</v>
      </c>
      <c r="AN2240" s="196"/>
    </row>
    <row r="2241" spans="1:40" s="181" customFormat="1" x14ac:dyDescent="0.25">
      <c r="A2241" s="381" t="s">
        <v>3224</v>
      </c>
      <c r="B2241" s="382" t="s">
        <v>281</v>
      </c>
      <c r="C2241" s="382" t="s">
        <v>30</v>
      </c>
      <c r="D2241" s="382" t="s">
        <v>282</v>
      </c>
      <c r="E2241" s="382" t="s">
        <v>838</v>
      </c>
      <c r="F2241" s="383">
        <v>100</v>
      </c>
      <c r="G2241" s="383">
        <v>84</v>
      </c>
      <c r="H2241" s="383" t="s">
        <v>835</v>
      </c>
      <c r="I2241" s="383">
        <v>100</v>
      </c>
      <c r="J2241" s="383">
        <v>84</v>
      </c>
      <c r="K2241" s="383" t="s">
        <v>835</v>
      </c>
      <c r="L2241" s="385"/>
      <c r="M2241" s="383">
        <v>27</v>
      </c>
      <c r="N2241" s="383" t="s">
        <v>11</v>
      </c>
      <c r="O2241" s="385"/>
      <c r="P2241" s="385"/>
      <c r="Q2241" s="386" t="s">
        <v>11</v>
      </c>
      <c r="R2241" s="383">
        <v>58</v>
      </c>
      <c r="S2241" s="383">
        <v>73</v>
      </c>
      <c r="T2241" s="386" t="s">
        <v>36</v>
      </c>
      <c r="U2241" s="386">
        <v>67</v>
      </c>
      <c r="V2241" s="386">
        <v>73</v>
      </c>
      <c r="W2241" s="386" t="s">
        <v>834</v>
      </c>
      <c r="X2241" s="383">
        <v>65</v>
      </c>
      <c r="Y2241" s="383">
        <v>74</v>
      </c>
      <c r="Z2241" s="386" t="s">
        <v>36</v>
      </c>
      <c r="AA2241" s="386">
        <v>64</v>
      </c>
      <c r="AB2241" s="386">
        <v>74</v>
      </c>
      <c r="AC2241" s="386" t="s">
        <v>834</v>
      </c>
      <c r="AD2241" s="383" t="s">
        <v>57</v>
      </c>
      <c r="AE2241" s="383" t="s">
        <v>36</v>
      </c>
      <c r="AF2241" s="383">
        <v>95</v>
      </c>
      <c r="AG2241" s="383" t="s">
        <v>35</v>
      </c>
      <c r="AH2241" s="383" t="s">
        <v>34</v>
      </c>
      <c r="AI2241" s="383" t="s">
        <v>36</v>
      </c>
      <c r="AJ2241" s="383" t="s">
        <v>3554</v>
      </c>
      <c r="AK2241" s="384" t="str">
        <f t="shared" si="69"/>
        <v>NO</v>
      </c>
      <c r="AL2241" s="384" t="str">
        <f t="shared" si="70"/>
        <v>NO</v>
      </c>
      <c r="AN2241" s="196"/>
    </row>
    <row r="2242" spans="1:40" s="181" customFormat="1" x14ac:dyDescent="0.25">
      <c r="A2242" s="381" t="s">
        <v>3224</v>
      </c>
      <c r="B2242" s="382" t="s">
        <v>283</v>
      </c>
      <c r="C2242" s="382" t="s">
        <v>30</v>
      </c>
      <c r="D2242" s="382" t="s">
        <v>284</v>
      </c>
      <c r="E2242" s="382" t="s">
        <v>838</v>
      </c>
      <c r="F2242" s="383">
        <v>100</v>
      </c>
      <c r="G2242" s="383">
        <v>54</v>
      </c>
      <c r="H2242" s="383" t="s">
        <v>835</v>
      </c>
      <c r="I2242" s="383">
        <v>100</v>
      </c>
      <c r="J2242" s="383">
        <v>54</v>
      </c>
      <c r="K2242" s="383" t="s">
        <v>835</v>
      </c>
      <c r="L2242" s="385"/>
      <c r="M2242" s="383">
        <v>13</v>
      </c>
      <c r="N2242" s="383" t="s">
        <v>11</v>
      </c>
      <c r="O2242" s="385"/>
      <c r="P2242" s="385"/>
      <c r="Q2242" s="386" t="s">
        <v>11</v>
      </c>
      <c r="R2242" s="383">
        <v>56</v>
      </c>
      <c r="S2242" s="383">
        <v>50</v>
      </c>
      <c r="T2242" s="386" t="s">
        <v>36</v>
      </c>
      <c r="U2242" s="386">
        <v>60</v>
      </c>
      <c r="V2242" s="386">
        <v>50</v>
      </c>
      <c r="W2242" s="386" t="s">
        <v>834</v>
      </c>
      <c r="X2242" s="383">
        <v>64</v>
      </c>
      <c r="Y2242" s="383">
        <v>50</v>
      </c>
      <c r="Z2242" s="386" t="s">
        <v>36</v>
      </c>
      <c r="AA2242" s="386">
        <v>68</v>
      </c>
      <c r="AB2242" s="386">
        <v>50</v>
      </c>
      <c r="AC2242" s="386" t="s">
        <v>834</v>
      </c>
      <c r="AD2242" s="383" t="s">
        <v>33</v>
      </c>
      <c r="AE2242" s="383" t="s">
        <v>36</v>
      </c>
      <c r="AF2242" s="383">
        <v>82</v>
      </c>
      <c r="AG2242" s="383" t="s">
        <v>35</v>
      </c>
      <c r="AH2242" s="383" t="s">
        <v>34</v>
      </c>
      <c r="AI2242" s="383" t="s">
        <v>36</v>
      </c>
      <c r="AJ2242" s="383" t="s">
        <v>3554</v>
      </c>
      <c r="AK2242" s="384" t="str">
        <f t="shared" si="69"/>
        <v>NO</v>
      </c>
      <c r="AL2242" s="384" t="str">
        <f t="shared" si="70"/>
        <v>NO</v>
      </c>
      <c r="AN2242" s="196"/>
    </row>
    <row r="2243" spans="1:40" s="181" customFormat="1" x14ac:dyDescent="0.25">
      <c r="A2243" s="381" t="s">
        <v>3224</v>
      </c>
      <c r="B2243" s="382" t="s">
        <v>285</v>
      </c>
      <c r="C2243" s="382" t="s">
        <v>30</v>
      </c>
      <c r="D2243" s="382" t="s">
        <v>286</v>
      </c>
      <c r="E2243" s="382" t="s">
        <v>838</v>
      </c>
      <c r="F2243" s="383"/>
      <c r="G2243" s="383">
        <v>21</v>
      </c>
      <c r="H2243" s="383" t="s">
        <v>11</v>
      </c>
      <c r="I2243" s="383"/>
      <c r="J2243" s="383">
        <v>13</v>
      </c>
      <c r="K2243" s="383" t="s">
        <v>11</v>
      </c>
      <c r="L2243" s="385"/>
      <c r="M2243" s="383">
        <v>5</v>
      </c>
      <c r="N2243" s="383" t="s">
        <v>11</v>
      </c>
      <c r="O2243" s="385"/>
      <c r="P2243" s="385">
        <v>7</v>
      </c>
      <c r="Q2243" s="386" t="s">
        <v>11</v>
      </c>
      <c r="R2243" s="383"/>
      <c r="S2243" s="383">
        <v>15</v>
      </c>
      <c r="T2243" s="386" t="s">
        <v>11</v>
      </c>
      <c r="U2243" s="386"/>
      <c r="V2243" s="386">
        <v>14</v>
      </c>
      <c r="W2243" s="386" t="s">
        <v>11</v>
      </c>
      <c r="X2243" s="383"/>
      <c r="Y2243" s="383">
        <v>7</v>
      </c>
      <c r="Z2243" s="386" t="s">
        <v>11</v>
      </c>
      <c r="AA2243" s="386"/>
      <c r="AB2243" s="386">
        <v>6</v>
      </c>
      <c r="AC2243" s="386" t="s">
        <v>11</v>
      </c>
      <c r="AD2243" s="383"/>
      <c r="AE2243" s="383" t="s">
        <v>36</v>
      </c>
      <c r="AF2243" s="383">
        <v>77</v>
      </c>
      <c r="AG2243" s="383" t="s">
        <v>40</v>
      </c>
      <c r="AH2243" s="383" t="s">
        <v>34</v>
      </c>
      <c r="AI2243" s="383" t="s">
        <v>36</v>
      </c>
      <c r="AJ2243" s="383" t="s">
        <v>3554</v>
      </c>
      <c r="AK2243" s="384" t="str">
        <f t="shared" ref="AK2243:AK2306" si="71">IF(OR(T2243="NA",T2243="NO"),T2243,(IF(T2243="","NA",IF(OR(R2243&gt;78,AND(T2243="Yes",R2243="")),"Yes-AB",IF(W2243="NA","Yes-SH","Yes-GM")))))</f>
        <v>NA</v>
      </c>
      <c r="AL2243" s="384" t="str">
        <f t="shared" ref="AL2243:AL2306" si="72">IF(OR(Z2243="NA",Z2243="NO"),Z2243,(IF(Z2243="","NA",IF(OR(X2243&gt;79,AND(Z2243="Yes",X2243="")),"Yes-AB",IF(AC2243="NA","Yes-SH","Yes-GM")))))</f>
        <v>NA</v>
      </c>
      <c r="AN2243" s="196"/>
    </row>
    <row r="2244" spans="1:40" s="181" customFormat="1" x14ac:dyDescent="0.25">
      <c r="A2244" s="381" t="s">
        <v>3224</v>
      </c>
      <c r="B2244" s="382" t="s">
        <v>287</v>
      </c>
      <c r="C2244" s="382" t="s">
        <v>30</v>
      </c>
      <c r="D2244" s="382" t="s">
        <v>288</v>
      </c>
      <c r="E2244" s="382" t="s">
        <v>838</v>
      </c>
      <c r="F2244" s="383">
        <v>100</v>
      </c>
      <c r="G2244" s="383">
        <v>280</v>
      </c>
      <c r="H2244" s="383" t="s">
        <v>835</v>
      </c>
      <c r="I2244" s="383">
        <v>100</v>
      </c>
      <c r="J2244" s="383">
        <v>280</v>
      </c>
      <c r="K2244" s="383" t="s">
        <v>835</v>
      </c>
      <c r="L2244" s="385"/>
      <c r="M2244" s="383">
        <v>96</v>
      </c>
      <c r="N2244" s="383" t="s">
        <v>835</v>
      </c>
      <c r="O2244" s="385"/>
      <c r="P2244" s="385"/>
      <c r="Q2244" s="386" t="s">
        <v>11</v>
      </c>
      <c r="R2244" s="383">
        <v>88</v>
      </c>
      <c r="S2244" s="383">
        <v>273</v>
      </c>
      <c r="T2244" s="386" t="s">
        <v>34</v>
      </c>
      <c r="U2244" s="386">
        <v>85</v>
      </c>
      <c r="V2244" s="386">
        <v>264</v>
      </c>
      <c r="W2244" s="386" t="s">
        <v>11</v>
      </c>
      <c r="X2244" s="383">
        <v>86</v>
      </c>
      <c r="Y2244" s="383">
        <v>273</v>
      </c>
      <c r="Z2244" s="386" t="s">
        <v>34</v>
      </c>
      <c r="AA2244" s="386">
        <v>77</v>
      </c>
      <c r="AB2244" s="386">
        <v>264</v>
      </c>
      <c r="AC2244" s="386" t="s">
        <v>11</v>
      </c>
      <c r="AD2244" s="383" t="s">
        <v>33</v>
      </c>
      <c r="AE2244" s="383" t="s">
        <v>36</v>
      </c>
      <c r="AF2244" s="383">
        <v>97</v>
      </c>
      <c r="AG2244" s="383" t="s">
        <v>40</v>
      </c>
      <c r="AH2244" s="383" t="s">
        <v>36</v>
      </c>
      <c r="AI2244" s="383" t="s">
        <v>36</v>
      </c>
      <c r="AJ2244" s="383" t="s">
        <v>3554</v>
      </c>
      <c r="AK2244" s="384" t="str">
        <f t="shared" si="71"/>
        <v>Yes-AB</v>
      </c>
      <c r="AL2244" s="384" t="str">
        <f t="shared" si="72"/>
        <v>Yes-AB</v>
      </c>
      <c r="AN2244" s="196"/>
    </row>
    <row r="2245" spans="1:40" s="181" customFormat="1" x14ac:dyDescent="0.25">
      <c r="A2245" s="381" t="s">
        <v>3224</v>
      </c>
      <c r="B2245" s="382" t="s">
        <v>289</v>
      </c>
      <c r="C2245" s="382" t="s">
        <v>30</v>
      </c>
      <c r="D2245" s="382" t="s">
        <v>290</v>
      </c>
      <c r="E2245" s="382" t="s">
        <v>838</v>
      </c>
      <c r="F2245" s="383">
        <v>100</v>
      </c>
      <c r="G2245" s="383">
        <v>259</v>
      </c>
      <c r="H2245" s="383" t="s">
        <v>835</v>
      </c>
      <c r="I2245" s="383">
        <v>100</v>
      </c>
      <c r="J2245" s="383">
        <v>259</v>
      </c>
      <c r="K2245" s="383" t="s">
        <v>835</v>
      </c>
      <c r="L2245" s="385"/>
      <c r="M2245" s="383">
        <v>88</v>
      </c>
      <c r="N2245" s="383" t="s">
        <v>835</v>
      </c>
      <c r="O2245" s="385"/>
      <c r="P2245" s="385"/>
      <c r="Q2245" s="386" t="s">
        <v>11</v>
      </c>
      <c r="R2245" s="383">
        <v>84</v>
      </c>
      <c r="S2245" s="383">
        <v>245</v>
      </c>
      <c r="T2245" s="386" t="s">
        <v>34</v>
      </c>
      <c r="U2245" s="386">
        <v>84</v>
      </c>
      <c r="V2245" s="386">
        <v>241</v>
      </c>
      <c r="W2245" s="386" t="s">
        <v>11</v>
      </c>
      <c r="X2245" s="383">
        <v>80</v>
      </c>
      <c r="Y2245" s="383">
        <v>246</v>
      </c>
      <c r="Z2245" s="386" t="s">
        <v>34</v>
      </c>
      <c r="AA2245" s="386">
        <v>82</v>
      </c>
      <c r="AB2245" s="386">
        <v>242</v>
      </c>
      <c r="AC2245" s="386" t="s">
        <v>11</v>
      </c>
      <c r="AD2245" s="383" t="s">
        <v>33</v>
      </c>
      <c r="AE2245" s="383" t="s">
        <v>36</v>
      </c>
      <c r="AF2245" s="383">
        <v>97</v>
      </c>
      <c r="AG2245" s="383" t="s">
        <v>35</v>
      </c>
      <c r="AH2245" s="383" t="s">
        <v>36</v>
      </c>
      <c r="AI2245" s="383" t="s">
        <v>36</v>
      </c>
      <c r="AJ2245" s="383" t="s">
        <v>3554</v>
      </c>
      <c r="AK2245" s="384" t="str">
        <f t="shared" si="71"/>
        <v>Yes-AB</v>
      </c>
      <c r="AL2245" s="384" t="str">
        <f t="shared" si="72"/>
        <v>Yes-AB</v>
      </c>
      <c r="AN2245" s="196"/>
    </row>
    <row r="2246" spans="1:40" s="181" customFormat="1" x14ac:dyDescent="0.25">
      <c r="A2246" s="381" t="s">
        <v>3224</v>
      </c>
      <c r="B2246" s="382" t="s">
        <v>291</v>
      </c>
      <c r="C2246" s="382" t="s">
        <v>30</v>
      </c>
      <c r="D2246" s="382" t="s">
        <v>292</v>
      </c>
      <c r="E2246" s="382" t="s">
        <v>838</v>
      </c>
      <c r="F2246" s="383">
        <v>100</v>
      </c>
      <c r="G2246" s="383">
        <v>571</v>
      </c>
      <c r="H2246" s="383" t="s">
        <v>835</v>
      </c>
      <c r="I2246" s="383">
        <v>100</v>
      </c>
      <c r="J2246" s="383">
        <v>570</v>
      </c>
      <c r="K2246" s="383" t="s">
        <v>835</v>
      </c>
      <c r="L2246" s="385">
        <v>94</v>
      </c>
      <c r="M2246" s="383">
        <v>162</v>
      </c>
      <c r="N2246" s="383" t="s">
        <v>835</v>
      </c>
      <c r="O2246" s="385"/>
      <c r="P2246" s="385"/>
      <c r="Q2246" s="386" t="s">
        <v>11</v>
      </c>
      <c r="R2246" s="383">
        <v>48</v>
      </c>
      <c r="S2246" s="383">
        <v>550</v>
      </c>
      <c r="T2246" s="386" t="s">
        <v>36</v>
      </c>
      <c r="U2246" s="386">
        <v>53</v>
      </c>
      <c r="V2246" s="386">
        <v>547</v>
      </c>
      <c r="W2246" s="386" t="s">
        <v>834</v>
      </c>
      <c r="X2246" s="383">
        <v>60</v>
      </c>
      <c r="Y2246" s="383">
        <v>548</v>
      </c>
      <c r="Z2246" s="386" t="s">
        <v>34</v>
      </c>
      <c r="AA2246" s="386">
        <v>61</v>
      </c>
      <c r="AB2246" s="386">
        <v>545</v>
      </c>
      <c r="AC2246" s="386" t="s">
        <v>11</v>
      </c>
      <c r="AD2246" s="383" t="s">
        <v>57</v>
      </c>
      <c r="AE2246" s="383" t="s">
        <v>36</v>
      </c>
      <c r="AF2246" s="383">
        <v>82</v>
      </c>
      <c r="AG2246" s="383" t="s">
        <v>40</v>
      </c>
      <c r="AH2246" s="383" t="s">
        <v>34</v>
      </c>
      <c r="AI2246" s="383" t="s">
        <v>36</v>
      </c>
      <c r="AJ2246" s="383" t="s">
        <v>3554</v>
      </c>
      <c r="AK2246" s="384" t="str">
        <f t="shared" si="71"/>
        <v>NO</v>
      </c>
      <c r="AL2246" s="384" t="str">
        <f t="shared" si="72"/>
        <v>Yes-SH</v>
      </c>
      <c r="AN2246" s="196"/>
    </row>
    <row r="2247" spans="1:40" s="181" customFormat="1" x14ac:dyDescent="0.25">
      <c r="A2247" s="381" t="s">
        <v>3224</v>
      </c>
      <c r="B2247" s="382" t="s">
        <v>293</v>
      </c>
      <c r="C2247" s="382" t="s">
        <v>30</v>
      </c>
      <c r="D2247" s="382" t="s">
        <v>294</v>
      </c>
      <c r="E2247" s="382" t="s">
        <v>838</v>
      </c>
      <c r="F2247" s="383">
        <v>100</v>
      </c>
      <c r="G2247" s="383">
        <v>62</v>
      </c>
      <c r="H2247" s="383" t="s">
        <v>835</v>
      </c>
      <c r="I2247" s="383">
        <v>100</v>
      </c>
      <c r="J2247" s="383">
        <v>62</v>
      </c>
      <c r="K2247" s="383" t="s">
        <v>835</v>
      </c>
      <c r="L2247" s="385"/>
      <c r="M2247" s="383">
        <v>18</v>
      </c>
      <c r="N2247" s="383" t="s">
        <v>11</v>
      </c>
      <c r="O2247" s="385"/>
      <c r="P2247" s="385"/>
      <c r="Q2247" s="386" t="s">
        <v>11</v>
      </c>
      <c r="R2247" s="383"/>
      <c r="S2247" s="383">
        <v>60</v>
      </c>
      <c r="T2247" s="386" t="s">
        <v>11</v>
      </c>
      <c r="U2247" s="386"/>
      <c r="V2247" s="386">
        <v>57</v>
      </c>
      <c r="W2247" s="386" t="s">
        <v>11</v>
      </c>
      <c r="X2247" s="383"/>
      <c r="Y2247" s="383">
        <v>60</v>
      </c>
      <c r="Z2247" s="386" t="s">
        <v>11</v>
      </c>
      <c r="AA2247" s="386"/>
      <c r="AB2247" s="386">
        <v>57</v>
      </c>
      <c r="AC2247" s="386" t="s">
        <v>11</v>
      </c>
      <c r="AD2247" s="383" t="s">
        <v>33</v>
      </c>
      <c r="AE2247" s="383" t="s">
        <v>36</v>
      </c>
      <c r="AF2247" s="383">
        <v>90</v>
      </c>
      <c r="AG2247" s="383" t="s">
        <v>40</v>
      </c>
      <c r="AH2247" s="383" t="s">
        <v>34</v>
      </c>
      <c r="AI2247" s="383" t="s">
        <v>36</v>
      </c>
      <c r="AJ2247" s="383" t="s">
        <v>3554</v>
      </c>
      <c r="AK2247" s="384" t="str">
        <f t="shared" si="71"/>
        <v>NA</v>
      </c>
      <c r="AL2247" s="384" t="str">
        <f t="shared" si="72"/>
        <v>NA</v>
      </c>
      <c r="AN2247" s="196"/>
    </row>
    <row r="2248" spans="1:40" s="181" customFormat="1" x14ac:dyDescent="0.25">
      <c r="A2248" s="381" t="s">
        <v>3224</v>
      </c>
      <c r="B2248" s="382" t="s">
        <v>295</v>
      </c>
      <c r="C2248" s="382" t="s">
        <v>30</v>
      </c>
      <c r="D2248" s="382" t="s">
        <v>296</v>
      </c>
      <c r="E2248" s="382" t="s">
        <v>838</v>
      </c>
      <c r="F2248" s="383">
        <v>100</v>
      </c>
      <c r="G2248" s="383">
        <v>225</v>
      </c>
      <c r="H2248" s="383" t="s">
        <v>835</v>
      </c>
      <c r="I2248" s="383">
        <v>100</v>
      </c>
      <c r="J2248" s="383">
        <v>225</v>
      </c>
      <c r="K2248" s="383" t="s">
        <v>835</v>
      </c>
      <c r="L2248" s="385"/>
      <c r="M2248" s="383">
        <v>70</v>
      </c>
      <c r="N2248" s="383" t="s">
        <v>835</v>
      </c>
      <c r="O2248" s="385"/>
      <c r="P2248" s="385"/>
      <c r="Q2248" s="386" t="s">
        <v>11</v>
      </c>
      <c r="R2248" s="383">
        <v>37</v>
      </c>
      <c r="S2248" s="383">
        <v>209</v>
      </c>
      <c r="T2248" s="386" t="s">
        <v>36</v>
      </c>
      <c r="U2248" s="386">
        <v>48</v>
      </c>
      <c r="V2248" s="386">
        <v>208</v>
      </c>
      <c r="W2248" s="386" t="s">
        <v>834</v>
      </c>
      <c r="X2248" s="383">
        <v>53</v>
      </c>
      <c r="Y2248" s="383">
        <v>209</v>
      </c>
      <c r="Z2248" s="386" t="s">
        <v>36</v>
      </c>
      <c r="AA2248" s="386">
        <v>51</v>
      </c>
      <c r="AB2248" s="386">
        <v>208</v>
      </c>
      <c r="AC2248" s="386" t="s">
        <v>834</v>
      </c>
      <c r="AD2248" s="383" t="s">
        <v>46</v>
      </c>
      <c r="AE2248" s="383" t="s">
        <v>36</v>
      </c>
      <c r="AF2248" s="383">
        <v>72</v>
      </c>
      <c r="AG2248" s="383" t="s">
        <v>35</v>
      </c>
      <c r="AH2248" s="383" t="s">
        <v>34</v>
      </c>
      <c r="AI2248" s="383" t="s">
        <v>36</v>
      </c>
      <c r="AJ2248" s="383" t="s">
        <v>3554</v>
      </c>
      <c r="AK2248" s="384" t="str">
        <f t="shared" si="71"/>
        <v>NO</v>
      </c>
      <c r="AL2248" s="384" t="str">
        <f t="shared" si="72"/>
        <v>NO</v>
      </c>
      <c r="AN2248" s="196"/>
    </row>
    <row r="2249" spans="1:40" s="181" customFormat="1" x14ac:dyDescent="0.25">
      <c r="A2249" s="381" t="s">
        <v>3224</v>
      </c>
      <c r="B2249" s="382" t="s">
        <v>297</v>
      </c>
      <c r="C2249" s="382" t="s">
        <v>30</v>
      </c>
      <c r="D2249" s="382" t="s">
        <v>298</v>
      </c>
      <c r="E2249" s="382" t="s">
        <v>838</v>
      </c>
      <c r="F2249" s="383"/>
      <c r="G2249" s="383">
        <v>7</v>
      </c>
      <c r="H2249" s="383" t="s">
        <v>11</v>
      </c>
      <c r="I2249" s="383"/>
      <c r="J2249" s="383">
        <v>7</v>
      </c>
      <c r="K2249" s="383" t="s">
        <v>11</v>
      </c>
      <c r="L2249" s="385"/>
      <c r="M2249" s="383">
        <v>2</v>
      </c>
      <c r="N2249" s="383" t="s">
        <v>11</v>
      </c>
      <c r="O2249" s="385"/>
      <c r="P2249" s="385"/>
      <c r="Q2249" s="386" t="s">
        <v>11</v>
      </c>
      <c r="R2249" s="383"/>
      <c r="S2249" s="383">
        <v>6</v>
      </c>
      <c r="T2249" s="386" t="s">
        <v>11</v>
      </c>
      <c r="U2249" s="386"/>
      <c r="V2249" s="386">
        <v>6</v>
      </c>
      <c r="W2249" s="386" t="s">
        <v>11</v>
      </c>
      <c r="X2249" s="383"/>
      <c r="Y2249" s="383">
        <v>6</v>
      </c>
      <c r="Z2249" s="386" t="s">
        <v>11</v>
      </c>
      <c r="AA2249" s="386"/>
      <c r="AB2249" s="386">
        <v>6</v>
      </c>
      <c r="AC2249" s="386" t="s">
        <v>11</v>
      </c>
      <c r="AD2249" s="383" t="s">
        <v>57</v>
      </c>
      <c r="AE2249" s="383" t="s">
        <v>36</v>
      </c>
      <c r="AF2249" s="383">
        <v>85</v>
      </c>
      <c r="AG2249" s="383" t="s">
        <v>35</v>
      </c>
      <c r="AH2249" s="383" t="s">
        <v>34</v>
      </c>
      <c r="AI2249" s="383" t="s">
        <v>36</v>
      </c>
      <c r="AJ2249" s="383" t="s">
        <v>3554</v>
      </c>
      <c r="AK2249" s="384" t="str">
        <f t="shared" si="71"/>
        <v>NA</v>
      </c>
      <c r="AL2249" s="384" t="str">
        <f t="shared" si="72"/>
        <v>NA</v>
      </c>
      <c r="AN2249" s="196"/>
    </row>
    <row r="2250" spans="1:40" s="181" customFormat="1" x14ac:dyDescent="0.25">
      <c r="A2250" s="381" t="s">
        <v>3224</v>
      </c>
      <c r="B2250" s="382" t="s">
        <v>299</v>
      </c>
      <c r="C2250" s="382" t="s">
        <v>30</v>
      </c>
      <c r="D2250" s="382" t="s">
        <v>2240</v>
      </c>
      <c r="E2250" s="382" t="s">
        <v>838</v>
      </c>
      <c r="F2250" s="383"/>
      <c r="G2250" s="383">
        <v>26</v>
      </c>
      <c r="H2250" s="383" t="s">
        <v>11</v>
      </c>
      <c r="I2250" s="383"/>
      <c r="J2250" s="383">
        <v>26</v>
      </c>
      <c r="K2250" s="383" t="s">
        <v>11</v>
      </c>
      <c r="L2250" s="385"/>
      <c r="M2250" s="383">
        <v>6</v>
      </c>
      <c r="N2250" s="383" t="s">
        <v>11</v>
      </c>
      <c r="O2250" s="385"/>
      <c r="P2250" s="385"/>
      <c r="Q2250" s="386" t="s">
        <v>11</v>
      </c>
      <c r="R2250" s="383"/>
      <c r="S2250" s="383">
        <v>26</v>
      </c>
      <c r="T2250" s="386" t="s">
        <v>11</v>
      </c>
      <c r="U2250" s="386"/>
      <c r="V2250" s="386">
        <v>25</v>
      </c>
      <c r="W2250" s="386" t="s">
        <v>11</v>
      </c>
      <c r="X2250" s="383"/>
      <c r="Y2250" s="383">
        <v>26</v>
      </c>
      <c r="Z2250" s="386" t="s">
        <v>11</v>
      </c>
      <c r="AA2250" s="386"/>
      <c r="AB2250" s="386">
        <v>25</v>
      </c>
      <c r="AC2250" s="386" t="s">
        <v>11</v>
      </c>
      <c r="AD2250" s="383" t="s">
        <v>57</v>
      </c>
      <c r="AE2250" s="383" t="s">
        <v>36</v>
      </c>
      <c r="AF2250" s="383">
        <v>90</v>
      </c>
      <c r="AG2250" s="383" t="s">
        <v>35</v>
      </c>
      <c r="AH2250" s="383" t="s">
        <v>34</v>
      </c>
      <c r="AI2250" s="383" t="s">
        <v>36</v>
      </c>
      <c r="AJ2250" s="383" t="s">
        <v>3554</v>
      </c>
      <c r="AK2250" s="384" t="str">
        <f t="shared" si="71"/>
        <v>NA</v>
      </c>
      <c r="AL2250" s="384" t="str">
        <f t="shared" si="72"/>
        <v>NA</v>
      </c>
      <c r="AN2250" s="196"/>
    </row>
    <row r="2251" spans="1:40" s="181" customFormat="1" x14ac:dyDescent="0.25">
      <c r="A2251" s="381" t="s">
        <v>3224</v>
      </c>
      <c r="B2251" s="382" t="s">
        <v>2315</v>
      </c>
      <c r="C2251" s="382" t="s">
        <v>30</v>
      </c>
      <c r="D2251" s="382" t="s">
        <v>2316</v>
      </c>
      <c r="E2251" s="382" t="s">
        <v>838</v>
      </c>
      <c r="F2251" s="383"/>
      <c r="G2251" s="383">
        <v>10</v>
      </c>
      <c r="H2251" s="383" t="s">
        <v>11</v>
      </c>
      <c r="I2251" s="383"/>
      <c r="J2251" s="383">
        <v>10</v>
      </c>
      <c r="K2251" s="383" t="s">
        <v>11</v>
      </c>
      <c r="L2251" s="385"/>
      <c r="M2251" s="383">
        <v>1</v>
      </c>
      <c r="N2251" s="383" t="s">
        <v>11</v>
      </c>
      <c r="O2251" s="385"/>
      <c r="P2251" s="385"/>
      <c r="Q2251" s="386" t="s">
        <v>11</v>
      </c>
      <c r="R2251" s="383"/>
      <c r="S2251" s="383">
        <v>7</v>
      </c>
      <c r="T2251" s="386" t="s">
        <v>11</v>
      </c>
      <c r="U2251" s="386"/>
      <c r="V2251" s="386">
        <v>7</v>
      </c>
      <c r="W2251" s="386" t="s">
        <v>11</v>
      </c>
      <c r="X2251" s="383"/>
      <c r="Y2251" s="383">
        <v>7</v>
      </c>
      <c r="Z2251" s="386" t="s">
        <v>11</v>
      </c>
      <c r="AA2251" s="386"/>
      <c r="AB2251" s="386">
        <v>7</v>
      </c>
      <c r="AC2251" s="386" t="s">
        <v>11</v>
      </c>
      <c r="AD2251" s="383" t="s">
        <v>214</v>
      </c>
      <c r="AE2251" s="383" t="s">
        <v>36</v>
      </c>
      <c r="AF2251" s="383">
        <v>82</v>
      </c>
      <c r="AG2251" s="383" t="s">
        <v>35</v>
      </c>
      <c r="AH2251" s="383" t="s">
        <v>36</v>
      </c>
      <c r="AI2251" s="383" t="s">
        <v>34</v>
      </c>
      <c r="AJ2251" s="383" t="s">
        <v>3554</v>
      </c>
      <c r="AK2251" s="384" t="str">
        <f t="shared" si="71"/>
        <v>NA</v>
      </c>
      <c r="AL2251" s="384" t="str">
        <f t="shared" si="72"/>
        <v>NA</v>
      </c>
      <c r="AN2251" s="196"/>
    </row>
    <row r="2252" spans="1:40" s="181" customFormat="1" x14ac:dyDescent="0.25">
      <c r="A2252" s="381" t="s">
        <v>3224</v>
      </c>
      <c r="B2252" s="382" t="s">
        <v>300</v>
      </c>
      <c r="C2252" s="382" t="s">
        <v>30</v>
      </c>
      <c r="D2252" s="382" t="s">
        <v>301</v>
      </c>
      <c r="E2252" s="382" t="s">
        <v>838</v>
      </c>
      <c r="F2252" s="383">
        <v>100</v>
      </c>
      <c r="G2252" s="383">
        <v>331</v>
      </c>
      <c r="H2252" s="383" t="s">
        <v>835</v>
      </c>
      <c r="I2252" s="383">
        <v>100</v>
      </c>
      <c r="J2252" s="383">
        <v>331</v>
      </c>
      <c r="K2252" s="383" t="s">
        <v>835</v>
      </c>
      <c r="L2252" s="385"/>
      <c r="M2252" s="383">
        <v>114</v>
      </c>
      <c r="N2252" s="383" t="s">
        <v>835</v>
      </c>
      <c r="O2252" s="385"/>
      <c r="P2252" s="385"/>
      <c r="Q2252" s="386" t="s">
        <v>11</v>
      </c>
      <c r="R2252" s="383">
        <v>90</v>
      </c>
      <c r="S2252" s="383">
        <v>327</v>
      </c>
      <c r="T2252" s="386" t="s">
        <v>34</v>
      </c>
      <c r="U2252" s="386">
        <v>90</v>
      </c>
      <c r="V2252" s="386">
        <v>324</v>
      </c>
      <c r="W2252" s="386" t="s">
        <v>11</v>
      </c>
      <c r="X2252" s="383">
        <v>94</v>
      </c>
      <c r="Y2252" s="383">
        <v>327</v>
      </c>
      <c r="Z2252" s="386" t="s">
        <v>34</v>
      </c>
      <c r="AA2252" s="386">
        <v>84</v>
      </c>
      <c r="AB2252" s="386">
        <v>324</v>
      </c>
      <c r="AC2252" s="386" t="s">
        <v>11</v>
      </c>
      <c r="AD2252" s="383" t="s">
        <v>33</v>
      </c>
      <c r="AE2252" s="383" t="s">
        <v>34</v>
      </c>
      <c r="AF2252" s="383">
        <v>100</v>
      </c>
      <c r="AG2252" s="383" t="s">
        <v>35</v>
      </c>
      <c r="AH2252" s="383" t="s">
        <v>36</v>
      </c>
      <c r="AI2252" s="383" t="s">
        <v>34</v>
      </c>
      <c r="AJ2252" s="383" t="s">
        <v>3554</v>
      </c>
      <c r="AK2252" s="384" t="str">
        <f t="shared" si="71"/>
        <v>Yes-AB</v>
      </c>
      <c r="AL2252" s="384" t="str">
        <f t="shared" si="72"/>
        <v>Yes-AB</v>
      </c>
      <c r="AN2252" s="196"/>
    </row>
    <row r="2253" spans="1:40" s="181" customFormat="1" x14ac:dyDescent="0.25">
      <c r="A2253" s="381" t="s">
        <v>3224</v>
      </c>
      <c r="B2253" s="382" t="s">
        <v>302</v>
      </c>
      <c r="C2253" s="382" t="s">
        <v>30</v>
      </c>
      <c r="D2253" s="382" t="s">
        <v>303</v>
      </c>
      <c r="E2253" s="382" t="s">
        <v>838</v>
      </c>
      <c r="F2253" s="383">
        <v>100</v>
      </c>
      <c r="G2253" s="383">
        <v>35</v>
      </c>
      <c r="H2253" s="383" t="s">
        <v>835</v>
      </c>
      <c r="I2253" s="383">
        <v>100</v>
      </c>
      <c r="J2253" s="383">
        <v>35</v>
      </c>
      <c r="K2253" s="383" t="s">
        <v>835</v>
      </c>
      <c r="L2253" s="385"/>
      <c r="M2253" s="383">
        <v>16</v>
      </c>
      <c r="N2253" s="383" t="s">
        <v>11</v>
      </c>
      <c r="O2253" s="385"/>
      <c r="P2253" s="385"/>
      <c r="Q2253" s="386" t="s">
        <v>11</v>
      </c>
      <c r="R2253" s="383">
        <v>50</v>
      </c>
      <c r="S2253" s="383">
        <v>32</v>
      </c>
      <c r="T2253" s="386" t="s">
        <v>36</v>
      </c>
      <c r="U2253" s="386">
        <v>56</v>
      </c>
      <c r="V2253" s="386">
        <v>32</v>
      </c>
      <c r="W2253" s="386" t="s">
        <v>834</v>
      </c>
      <c r="X2253" s="383">
        <v>56</v>
      </c>
      <c r="Y2253" s="383">
        <v>32</v>
      </c>
      <c r="Z2253" s="386" t="s">
        <v>36</v>
      </c>
      <c r="AA2253" s="386">
        <v>44</v>
      </c>
      <c r="AB2253" s="386">
        <v>32</v>
      </c>
      <c r="AC2253" s="386" t="s">
        <v>834</v>
      </c>
      <c r="AD2253" s="383" t="s">
        <v>57</v>
      </c>
      <c r="AE2253" s="383" t="s">
        <v>36</v>
      </c>
      <c r="AF2253" s="383">
        <v>79</v>
      </c>
      <c r="AG2253" s="383" t="s">
        <v>35</v>
      </c>
      <c r="AH2253" s="383" t="s">
        <v>34</v>
      </c>
      <c r="AI2253" s="383" t="s">
        <v>36</v>
      </c>
      <c r="AJ2253" s="383" t="s">
        <v>3554</v>
      </c>
      <c r="AK2253" s="384" t="str">
        <f t="shared" si="71"/>
        <v>NO</v>
      </c>
      <c r="AL2253" s="384" t="str">
        <f t="shared" si="72"/>
        <v>NO</v>
      </c>
      <c r="AN2253" s="196"/>
    </row>
    <row r="2254" spans="1:40" s="181" customFormat="1" x14ac:dyDescent="0.25">
      <c r="A2254" s="381" t="s">
        <v>3224</v>
      </c>
      <c r="B2254" s="382" t="s">
        <v>304</v>
      </c>
      <c r="C2254" s="382" t="s">
        <v>30</v>
      </c>
      <c r="D2254" s="382" t="s">
        <v>305</v>
      </c>
      <c r="E2254" s="382" t="s">
        <v>838</v>
      </c>
      <c r="F2254" s="383"/>
      <c r="G2254" s="383">
        <v>17</v>
      </c>
      <c r="H2254" s="383" t="s">
        <v>11</v>
      </c>
      <c r="I2254" s="383"/>
      <c r="J2254" s="383">
        <v>17</v>
      </c>
      <c r="K2254" s="383" t="s">
        <v>11</v>
      </c>
      <c r="L2254" s="385"/>
      <c r="M2254" s="383">
        <v>0</v>
      </c>
      <c r="N2254" s="383" t="s">
        <v>11</v>
      </c>
      <c r="O2254" s="385"/>
      <c r="P2254" s="385"/>
      <c r="Q2254" s="386" t="s">
        <v>11</v>
      </c>
      <c r="R2254" s="383"/>
      <c r="S2254" s="383">
        <v>12</v>
      </c>
      <c r="T2254" s="386" t="s">
        <v>11</v>
      </c>
      <c r="U2254" s="386"/>
      <c r="V2254" s="386">
        <v>12</v>
      </c>
      <c r="W2254" s="386" t="s">
        <v>11</v>
      </c>
      <c r="X2254" s="383"/>
      <c r="Y2254" s="383">
        <v>12</v>
      </c>
      <c r="Z2254" s="386" t="s">
        <v>11</v>
      </c>
      <c r="AA2254" s="386"/>
      <c r="AB2254" s="386">
        <v>12</v>
      </c>
      <c r="AC2254" s="386" t="s">
        <v>11</v>
      </c>
      <c r="AD2254" s="383" t="s">
        <v>57</v>
      </c>
      <c r="AE2254" s="383" t="s">
        <v>36</v>
      </c>
      <c r="AF2254" s="383">
        <v>79</v>
      </c>
      <c r="AG2254" s="383" t="s">
        <v>35</v>
      </c>
      <c r="AH2254" s="383" t="s">
        <v>34</v>
      </c>
      <c r="AI2254" s="383" t="s">
        <v>36</v>
      </c>
      <c r="AJ2254" s="383" t="s">
        <v>3554</v>
      </c>
      <c r="AK2254" s="384" t="str">
        <f t="shared" si="71"/>
        <v>NA</v>
      </c>
      <c r="AL2254" s="384" t="str">
        <f t="shared" si="72"/>
        <v>NA</v>
      </c>
      <c r="AN2254" s="196"/>
    </row>
    <row r="2255" spans="1:40" s="181" customFormat="1" x14ac:dyDescent="0.25">
      <c r="A2255" s="381" t="s">
        <v>3224</v>
      </c>
      <c r="B2255" s="382" t="s">
        <v>306</v>
      </c>
      <c r="C2255" s="382" t="s">
        <v>30</v>
      </c>
      <c r="D2255" s="382" t="s">
        <v>307</v>
      </c>
      <c r="E2255" s="382" t="s">
        <v>838</v>
      </c>
      <c r="F2255" s="383">
        <v>100</v>
      </c>
      <c r="G2255" s="383">
        <v>112</v>
      </c>
      <c r="H2255" s="383" t="s">
        <v>835</v>
      </c>
      <c r="I2255" s="383">
        <v>100</v>
      </c>
      <c r="J2255" s="383">
        <v>112</v>
      </c>
      <c r="K2255" s="383" t="s">
        <v>835</v>
      </c>
      <c r="L2255" s="385">
        <v>93</v>
      </c>
      <c r="M2255" s="383">
        <v>46</v>
      </c>
      <c r="N2255" s="383" t="s">
        <v>835</v>
      </c>
      <c r="O2255" s="385"/>
      <c r="P2255" s="385"/>
      <c r="Q2255" s="386" t="s">
        <v>11</v>
      </c>
      <c r="R2255" s="383">
        <v>76</v>
      </c>
      <c r="S2255" s="383">
        <v>105</v>
      </c>
      <c r="T2255" s="386" t="s">
        <v>34</v>
      </c>
      <c r="U2255" s="386">
        <v>81</v>
      </c>
      <c r="V2255" s="386">
        <v>102</v>
      </c>
      <c r="W2255" s="386" t="s">
        <v>835</v>
      </c>
      <c r="X2255" s="383">
        <v>80</v>
      </c>
      <c r="Y2255" s="383">
        <v>105</v>
      </c>
      <c r="Z2255" s="386" t="s">
        <v>34</v>
      </c>
      <c r="AA2255" s="386">
        <v>81</v>
      </c>
      <c r="AB2255" s="386">
        <v>102</v>
      </c>
      <c r="AC2255" s="386" t="s">
        <v>11</v>
      </c>
      <c r="AD2255" s="383" t="s">
        <v>33</v>
      </c>
      <c r="AE2255" s="383" t="s">
        <v>36</v>
      </c>
      <c r="AF2255" s="383">
        <v>82</v>
      </c>
      <c r="AG2255" s="383" t="s">
        <v>35</v>
      </c>
      <c r="AH2255" s="383" t="s">
        <v>36</v>
      </c>
      <c r="AI2255" s="383" t="s">
        <v>36</v>
      </c>
      <c r="AJ2255" s="383" t="s">
        <v>3554</v>
      </c>
      <c r="AK2255" s="384" t="str">
        <f t="shared" si="71"/>
        <v>Yes-GM</v>
      </c>
      <c r="AL2255" s="384" t="str">
        <f t="shared" si="72"/>
        <v>Yes-AB</v>
      </c>
      <c r="AN2255" s="196"/>
    </row>
    <row r="2256" spans="1:40" s="181" customFormat="1" x14ac:dyDescent="0.25">
      <c r="A2256" s="381" t="s">
        <v>3224</v>
      </c>
      <c r="B2256" s="382" t="s">
        <v>308</v>
      </c>
      <c r="C2256" s="382" t="s">
        <v>30</v>
      </c>
      <c r="D2256" s="382" t="s">
        <v>309</v>
      </c>
      <c r="E2256" s="382" t="s">
        <v>838</v>
      </c>
      <c r="F2256" s="383">
        <v>100</v>
      </c>
      <c r="G2256" s="383">
        <v>202</v>
      </c>
      <c r="H2256" s="383" t="s">
        <v>835</v>
      </c>
      <c r="I2256" s="383">
        <v>100</v>
      </c>
      <c r="J2256" s="383">
        <v>202</v>
      </c>
      <c r="K2256" s="383" t="s">
        <v>835</v>
      </c>
      <c r="L2256" s="385"/>
      <c r="M2256" s="383">
        <v>62</v>
      </c>
      <c r="N2256" s="383" t="s">
        <v>835</v>
      </c>
      <c r="O2256" s="385"/>
      <c r="P2256" s="385"/>
      <c r="Q2256" s="386" t="s">
        <v>11</v>
      </c>
      <c r="R2256" s="383">
        <v>82</v>
      </c>
      <c r="S2256" s="383">
        <v>201</v>
      </c>
      <c r="T2256" s="386" t="s">
        <v>34</v>
      </c>
      <c r="U2256" s="386">
        <v>81</v>
      </c>
      <c r="V2256" s="386">
        <v>201</v>
      </c>
      <c r="W2256" s="386" t="s">
        <v>11</v>
      </c>
      <c r="X2256" s="383">
        <v>94</v>
      </c>
      <c r="Y2256" s="383">
        <v>201</v>
      </c>
      <c r="Z2256" s="386" t="s">
        <v>34</v>
      </c>
      <c r="AA2256" s="386">
        <v>83</v>
      </c>
      <c r="AB2256" s="386">
        <v>201</v>
      </c>
      <c r="AC2256" s="386" t="s">
        <v>11</v>
      </c>
      <c r="AD2256" s="383" t="s">
        <v>33</v>
      </c>
      <c r="AE2256" s="383" t="s">
        <v>36</v>
      </c>
      <c r="AF2256" s="383">
        <v>97</v>
      </c>
      <c r="AG2256" s="383" t="s">
        <v>35</v>
      </c>
      <c r="AH2256" s="383" t="s">
        <v>34</v>
      </c>
      <c r="AI2256" s="383" t="s">
        <v>34</v>
      </c>
      <c r="AJ2256" s="383" t="s">
        <v>3554</v>
      </c>
      <c r="AK2256" s="384" t="str">
        <f t="shared" si="71"/>
        <v>Yes-AB</v>
      </c>
      <c r="AL2256" s="384" t="str">
        <f t="shared" si="72"/>
        <v>Yes-AB</v>
      </c>
      <c r="AN2256" s="196"/>
    </row>
    <row r="2257" spans="1:40" s="181" customFormat="1" x14ac:dyDescent="0.25">
      <c r="A2257" s="381" t="s">
        <v>3224</v>
      </c>
      <c r="B2257" s="382" t="s">
        <v>310</v>
      </c>
      <c r="C2257" s="382" t="s">
        <v>30</v>
      </c>
      <c r="D2257" s="382" t="s">
        <v>311</v>
      </c>
      <c r="E2257" s="382" t="s">
        <v>838</v>
      </c>
      <c r="F2257" s="383">
        <v>100</v>
      </c>
      <c r="G2257" s="383">
        <v>204</v>
      </c>
      <c r="H2257" s="383" t="s">
        <v>835</v>
      </c>
      <c r="I2257" s="383">
        <v>100</v>
      </c>
      <c r="J2257" s="383">
        <v>204</v>
      </c>
      <c r="K2257" s="383" t="s">
        <v>835</v>
      </c>
      <c r="L2257" s="385"/>
      <c r="M2257" s="383">
        <v>66</v>
      </c>
      <c r="N2257" s="383" t="s">
        <v>835</v>
      </c>
      <c r="O2257" s="385"/>
      <c r="P2257" s="385"/>
      <c r="Q2257" s="386" t="s">
        <v>11</v>
      </c>
      <c r="R2257" s="383"/>
      <c r="S2257" s="383">
        <v>203</v>
      </c>
      <c r="T2257" s="386" t="s">
        <v>34</v>
      </c>
      <c r="U2257" s="386">
        <v>94</v>
      </c>
      <c r="V2257" s="386">
        <v>199</v>
      </c>
      <c r="W2257" s="386" t="s">
        <v>11</v>
      </c>
      <c r="X2257" s="383">
        <v>91</v>
      </c>
      <c r="Y2257" s="383">
        <v>203</v>
      </c>
      <c r="Z2257" s="386" t="s">
        <v>34</v>
      </c>
      <c r="AA2257" s="386">
        <v>88</v>
      </c>
      <c r="AB2257" s="386">
        <v>199</v>
      </c>
      <c r="AC2257" s="386" t="s">
        <v>11</v>
      </c>
      <c r="AD2257" s="383" t="s">
        <v>33</v>
      </c>
      <c r="AE2257" s="383" t="s">
        <v>34</v>
      </c>
      <c r="AF2257" s="383">
        <v>100</v>
      </c>
      <c r="AG2257" s="383" t="s">
        <v>40</v>
      </c>
      <c r="AH2257" s="383" t="s">
        <v>36</v>
      </c>
      <c r="AI2257" s="383" t="s">
        <v>36</v>
      </c>
      <c r="AJ2257" s="383" t="s">
        <v>3554</v>
      </c>
      <c r="AK2257" s="384" t="str">
        <f t="shared" si="71"/>
        <v>Yes-AB</v>
      </c>
      <c r="AL2257" s="384" t="str">
        <f t="shared" si="72"/>
        <v>Yes-AB</v>
      </c>
      <c r="AN2257" s="196"/>
    </row>
    <row r="2258" spans="1:40" s="181" customFormat="1" x14ac:dyDescent="0.25">
      <c r="A2258" s="381" t="s">
        <v>3224</v>
      </c>
      <c r="B2258" s="382" t="s">
        <v>312</v>
      </c>
      <c r="C2258" s="382" t="s">
        <v>30</v>
      </c>
      <c r="D2258" s="382" t="s">
        <v>313</v>
      </c>
      <c r="E2258" s="382" t="s">
        <v>838</v>
      </c>
      <c r="F2258" s="383">
        <v>100</v>
      </c>
      <c r="G2258" s="383">
        <v>251</v>
      </c>
      <c r="H2258" s="383" t="s">
        <v>835</v>
      </c>
      <c r="I2258" s="383">
        <v>100</v>
      </c>
      <c r="J2258" s="383">
        <v>251</v>
      </c>
      <c r="K2258" s="383" t="s">
        <v>835</v>
      </c>
      <c r="L2258" s="385"/>
      <c r="M2258" s="383">
        <v>94</v>
      </c>
      <c r="N2258" s="383" t="s">
        <v>835</v>
      </c>
      <c r="O2258" s="385"/>
      <c r="P2258" s="385"/>
      <c r="Q2258" s="386" t="s">
        <v>11</v>
      </c>
      <c r="R2258" s="383">
        <v>83</v>
      </c>
      <c r="S2258" s="383">
        <v>232</v>
      </c>
      <c r="T2258" s="386" t="s">
        <v>34</v>
      </c>
      <c r="U2258" s="386">
        <v>82</v>
      </c>
      <c r="V2258" s="386">
        <v>231</v>
      </c>
      <c r="W2258" s="386" t="s">
        <v>11</v>
      </c>
      <c r="X2258" s="383">
        <v>84</v>
      </c>
      <c r="Y2258" s="383">
        <v>232</v>
      </c>
      <c r="Z2258" s="386" t="s">
        <v>34</v>
      </c>
      <c r="AA2258" s="386">
        <v>74</v>
      </c>
      <c r="AB2258" s="386">
        <v>231</v>
      </c>
      <c r="AC2258" s="386" t="s">
        <v>11</v>
      </c>
      <c r="AD2258" s="383" t="s">
        <v>33</v>
      </c>
      <c r="AE2258" s="383" t="s">
        <v>34</v>
      </c>
      <c r="AF2258" s="383">
        <v>100</v>
      </c>
      <c r="AG2258" s="383" t="s">
        <v>35</v>
      </c>
      <c r="AH2258" s="383" t="s">
        <v>34</v>
      </c>
      <c r="AI2258" s="383" t="s">
        <v>36</v>
      </c>
      <c r="AJ2258" s="383" t="s">
        <v>3554</v>
      </c>
      <c r="AK2258" s="384" t="str">
        <f t="shared" si="71"/>
        <v>Yes-AB</v>
      </c>
      <c r="AL2258" s="384" t="str">
        <f t="shared" si="72"/>
        <v>Yes-AB</v>
      </c>
      <c r="AN2258" s="196"/>
    </row>
    <row r="2259" spans="1:40" s="181" customFormat="1" x14ac:dyDescent="0.25">
      <c r="A2259" s="381" t="s">
        <v>3224</v>
      </c>
      <c r="B2259" s="382" t="s">
        <v>314</v>
      </c>
      <c r="C2259" s="382" t="s">
        <v>30</v>
      </c>
      <c r="D2259" s="382" t="s">
        <v>315</v>
      </c>
      <c r="E2259" s="382" t="s">
        <v>838</v>
      </c>
      <c r="F2259" s="383">
        <v>100</v>
      </c>
      <c r="G2259" s="383">
        <v>604</v>
      </c>
      <c r="H2259" s="383" t="s">
        <v>835</v>
      </c>
      <c r="I2259" s="383">
        <v>100</v>
      </c>
      <c r="J2259" s="383">
        <v>604</v>
      </c>
      <c r="K2259" s="383" t="s">
        <v>835</v>
      </c>
      <c r="L2259" s="385"/>
      <c r="M2259" s="383">
        <v>190</v>
      </c>
      <c r="N2259" s="383" t="s">
        <v>835</v>
      </c>
      <c r="O2259" s="385"/>
      <c r="P2259" s="385"/>
      <c r="Q2259" s="386" t="s">
        <v>11</v>
      </c>
      <c r="R2259" s="383">
        <v>64</v>
      </c>
      <c r="S2259" s="383">
        <v>564</v>
      </c>
      <c r="T2259" s="386" t="s">
        <v>36</v>
      </c>
      <c r="U2259" s="386">
        <v>69</v>
      </c>
      <c r="V2259" s="386">
        <v>563</v>
      </c>
      <c r="W2259" s="386" t="s">
        <v>834</v>
      </c>
      <c r="X2259" s="383">
        <v>73</v>
      </c>
      <c r="Y2259" s="383">
        <v>564</v>
      </c>
      <c r="Z2259" s="386" t="s">
        <v>36</v>
      </c>
      <c r="AA2259" s="386">
        <v>71</v>
      </c>
      <c r="AB2259" s="386">
        <v>563</v>
      </c>
      <c r="AC2259" s="386" t="s">
        <v>834</v>
      </c>
      <c r="AD2259" s="383" t="s">
        <v>33</v>
      </c>
      <c r="AE2259" s="383" t="s">
        <v>36</v>
      </c>
      <c r="AF2259" s="383">
        <v>79</v>
      </c>
      <c r="AG2259" s="383" t="s">
        <v>35</v>
      </c>
      <c r="AH2259" s="383" t="s">
        <v>34</v>
      </c>
      <c r="AI2259" s="383" t="s">
        <v>36</v>
      </c>
      <c r="AJ2259" s="383" t="s">
        <v>3554</v>
      </c>
      <c r="AK2259" s="384" t="str">
        <f t="shared" si="71"/>
        <v>NO</v>
      </c>
      <c r="AL2259" s="384" t="str">
        <f t="shared" si="72"/>
        <v>NO</v>
      </c>
      <c r="AN2259" s="196"/>
    </row>
    <row r="2260" spans="1:40" s="181" customFormat="1" x14ac:dyDescent="0.25">
      <c r="A2260" s="381" t="s">
        <v>3224</v>
      </c>
      <c r="B2260" s="382" t="s">
        <v>316</v>
      </c>
      <c r="C2260" s="382" t="s">
        <v>30</v>
      </c>
      <c r="D2260" s="382" t="s">
        <v>317</v>
      </c>
      <c r="E2260" s="382" t="s">
        <v>838</v>
      </c>
      <c r="F2260" s="383">
        <v>100</v>
      </c>
      <c r="G2260" s="383">
        <v>226</v>
      </c>
      <c r="H2260" s="383" t="s">
        <v>835</v>
      </c>
      <c r="I2260" s="383">
        <v>100</v>
      </c>
      <c r="J2260" s="383">
        <v>226</v>
      </c>
      <c r="K2260" s="383" t="s">
        <v>835</v>
      </c>
      <c r="L2260" s="385"/>
      <c r="M2260" s="383">
        <v>59</v>
      </c>
      <c r="N2260" s="383" t="s">
        <v>835</v>
      </c>
      <c r="O2260" s="385"/>
      <c r="P2260" s="385"/>
      <c r="Q2260" s="386" t="s">
        <v>11</v>
      </c>
      <c r="R2260" s="383">
        <v>51</v>
      </c>
      <c r="S2260" s="383">
        <v>209</v>
      </c>
      <c r="T2260" s="386" t="s">
        <v>36</v>
      </c>
      <c r="U2260" s="386">
        <v>55</v>
      </c>
      <c r="V2260" s="386">
        <v>204</v>
      </c>
      <c r="W2260" s="386" t="s">
        <v>834</v>
      </c>
      <c r="X2260" s="383">
        <v>55</v>
      </c>
      <c r="Y2260" s="383">
        <v>209</v>
      </c>
      <c r="Z2260" s="386" t="s">
        <v>36</v>
      </c>
      <c r="AA2260" s="386">
        <v>60</v>
      </c>
      <c r="AB2260" s="386">
        <v>204</v>
      </c>
      <c r="AC2260" s="386" t="s">
        <v>834</v>
      </c>
      <c r="AD2260" s="383" t="s">
        <v>57</v>
      </c>
      <c r="AE2260" s="383" t="s">
        <v>36</v>
      </c>
      <c r="AF2260" s="383">
        <v>77</v>
      </c>
      <c r="AG2260" s="383" t="s">
        <v>35</v>
      </c>
      <c r="AH2260" s="383" t="s">
        <v>34</v>
      </c>
      <c r="AI2260" s="383" t="s">
        <v>36</v>
      </c>
      <c r="AJ2260" s="383" t="s">
        <v>3554</v>
      </c>
      <c r="AK2260" s="384" t="str">
        <f t="shared" si="71"/>
        <v>NO</v>
      </c>
      <c r="AL2260" s="384" t="str">
        <f t="shared" si="72"/>
        <v>NO</v>
      </c>
      <c r="AN2260" s="196"/>
    </row>
    <row r="2261" spans="1:40" s="181" customFormat="1" x14ac:dyDescent="0.25">
      <c r="A2261" s="381" t="s">
        <v>3224</v>
      </c>
      <c r="B2261" s="382" t="s">
        <v>318</v>
      </c>
      <c r="C2261" s="382" t="s">
        <v>30</v>
      </c>
      <c r="D2261" s="382" t="s">
        <v>319</v>
      </c>
      <c r="E2261" s="382" t="s">
        <v>838</v>
      </c>
      <c r="F2261" s="383">
        <v>100</v>
      </c>
      <c r="G2261" s="383">
        <v>320</v>
      </c>
      <c r="H2261" s="383" t="s">
        <v>835</v>
      </c>
      <c r="I2261" s="383">
        <v>100</v>
      </c>
      <c r="J2261" s="383">
        <v>320</v>
      </c>
      <c r="K2261" s="383" t="s">
        <v>835</v>
      </c>
      <c r="L2261" s="385"/>
      <c r="M2261" s="383">
        <v>90</v>
      </c>
      <c r="N2261" s="383" t="s">
        <v>835</v>
      </c>
      <c r="O2261" s="385"/>
      <c r="P2261" s="385"/>
      <c r="Q2261" s="386" t="s">
        <v>11</v>
      </c>
      <c r="R2261" s="383">
        <v>89</v>
      </c>
      <c r="S2261" s="383">
        <v>320</v>
      </c>
      <c r="T2261" s="386" t="s">
        <v>34</v>
      </c>
      <c r="U2261" s="386">
        <v>87</v>
      </c>
      <c r="V2261" s="386">
        <v>319</v>
      </c>
      <c r="W2261" s="386" t="s">
        <v>11</v>
      </c>
      <c r="X2261" s="383">
        <v>93</v>
      </c>
      <c r="Y2261" s="383">
        <v>320</v>
      </c>
      <c r="Z2261" s="386" t="s">
        <v>34</v>
      </c>
      <c r="AA2261" s="386">
        <v>88</v>
      </c>
      <c r="AB2261" s="386">
        <v>317</v>
      </c>
      <c r="AC2261" s="386" t="s">
        <v>11</v>
      </c>
      <c r="AD2261" s="383" t="s">
        <v>33</v>
      </c>
      <c r="AE2261" s="383" t="s">
        <v>34</v>
      </c>
      <c r="AF2261" s="383">
        <v>100</v>
      </c>
      <c r="AG2261" s="383" t="s">
        <v>40</v>
      </c>
      <c r="AH2261" s="383" t="s">
        <v>36</v>
      </c>
      <c r="AI2261" s="383" t="s">
        <v>36</v>
      </c>
      <c r="AJ2261" s="383" t="s">
        <v>3554</v>
      </c>
      <c r="AK2261" s="384" t="str">
        <f t="shared" si="71"/>
        <v>Yes-AB</v>
      </c>
      <c r="AL2261" s="384" t="str">
        <f t="shared" si="72"/>
        <v>Yes-AB</v>
      </c>
      <c r="AN2261" s="196"/>
    </row>
    <row r="2262" spans="1:40" s="181" customFormat="1" x14ac:dyDescent="0.25">
      <c r="A2262" s="381" t="s">
        <v>3224</v>
      </c>
      <c r="B2262" s="382" t="s">
        <v>320</v>
      </c>
      <c r="C2262" s="382" t="s">
        <v>30</v>
      </c>
      <c r="D2262" s="382" t="s">
        <v>321</v>
      </c>
      <c r="E2262" s="382" t="s">
        <v>838</v>
      </c>
      <c r="F2262" s="383">
        <v>100</v>
      </c>
      <c r="G2262" s="383">
        <v>94</v>
      </c>
      <c r="H2262" s="383" t="s">
        <v>835</v>
      </c>
      <c r="I2262" s="383">
        <v>100</v>
      </c>
      <c r="J2262" s="383">
        <v>94</v>
      </c>
      <c r="K2262" s="383" t="s">
        <v>835</v>
      </c>
      <c r="L2262" s="385"/>
      <c r="M2262" s="383">
        <v>38</v>
      </c>
      <c r="N2262" s="383" t="s">
        <v>835</v>
      </c>
      <c r="O2262" s="385"/>
      <c r="P2262" s="385"/>
      <c r="Q2262" s="386" t="s">
        <v>11</v>
      </c>
      <c r="R2262" s="383">
        <v>62</v>
      </c>
      <c r="S2262" s="383">
        <v>86</v>
      </c>
      <c r="T2262" s="386" t="s">
        <v>36</v>
      </c>
      <c r="U2262" s="386">
        <v>61</v>
      </c>
      <c r="V2262" s="386">
        <v>83</v>
      </c>
      <c r="W2262" s="386" t="s">
        <v>834</v>
      </c>
      <c r="X2262" s="383">
        <v>70</v>
      </c>
      <c r="Y2262" s="383">
        <v>86</v>
      </c>
      <c r="Z2262" s="386" t="s">
        <v>36</v>
      </c>
      <c r="AA2262" s="386">
        <v>65</v>
      </c>
      <c r="AB2262" s="386">
        <v>83</v>
      </c>
      <c r="AC2262" s="386" t="s">
        <v>834</v>
      </c>
      <c r="AD2262" s="383" t="s">
        <v>104</v>
      </c>
      <c r="AE2262" s="383" t="s">
        <v>36</v>
      </c>
      <c r="AF2262" s="383">
        <v>74</v>
      </c>
      <c r="AG2262" s="383" t="s">
        <v>35</v>
      </c>
      <c r="AH2262" s="383" t="s">
        <v>34</v>
      </c>
      <c r="AI2262" s="383" t="s">
        <v>36</v>
      </c>
      <c r="AJ2262" s="383" t="s">
        <v>3554</v>
      </c>
      <c r="AK2262" s="384" t="str">
        <f t="shared" si="71"/>
        <v>NO</v>
      </c>
      <c r="AL2262" s="384" t="str">
        <f t="shared" si="72"/>
        <v>NO</v>
      </c>
      <c r="AN2262" s="196"/>
    </row>
    <row r="2263" spans="1:40" s="181" customFormat="1" x14ac:dyDescent="0.25">
      <c r="A2263" s="381" t="s">
        <v>3224</v>
      </c>
      <c r="B2263" s="382" t="s">
        <v>322</v>
      </c>
      <c r="C2263" s="382" t="s">
        <v>30</v>
      </c>
      <c r="D2263" s="382" t="s">
        <v>323</v>
      </c>
      <c r="E2263" s="382" t="s">
        <v>838</v>
      </c>
      <c r="F2263" s="383">
        <v>100</v>
      </c>
      <c r="G2263" s="383">
        <v>478</v>
      </c>
      <c r="H2263" s="383" t="s">
        <v>835</v>
      </c>
      <c r="I2263" s="383">
        <v>100</v>
      </c>
      <c r="J2263" s="383">
        <v>478</v>
      </c>
      <c r="K2263" s="383" t="s">
        <v>835</v>
      </c>
      <c r="L2263" s="385">
        <v>92</v>
      </c>
      <c r="M2263" s="383">
        <v>157</v>
      </c>
      <c r="N2263" s="383" t="s">
        <v>835</v>
      </c>
      <c r="O2263" s="385"/>
      <c r="P2263" s="385"/>
      <c r="Q2263" s="386" t="s">
        <v>11</v>
      </c>
      <c r="R2263" s="383">
        <v>70</v>
      </c>
      <c r="S2263" s="383">
        <v>447</v>
      </c>
      <c r="T2263" s="386" t="s">
        <v>36</v>
      </c>
      <c r="U2263" s="386">
        <v>72</v>
      </c>
      <c r="V2263" s="386">
        <v>445</v>
      </c>
      <c r="W2263" s="386" t="s">
        <v>834</v>
      </c>
      <c r="X2263" s="383">
        <v>70</v>
      </c>
      <c r="Y2263" s="383">
        <v>448</v>
      </c>
      <c r="Z2263" s="386" t="s">
        <v>36</v>
      </c>
      <c r="AA2263" s="386">
        <v>66</v>
      </c>
      <c r="AB2263" s="386">
        <v>446</v>
      </c>
      <c r="AC2263" s="386" t="s">
        <v>834</v>
      </c>
      <c r="AD2263" s="383" t="s">
        <v>104</v>
      </c>
      <c r="AE2263" s="383" t="s">
        <v>36</v>
      </c>
      <c r="AF2263" s="383">
        <v>74</v>
      </c>
      <c r="AG2263" s="383" t="s">
        <v>35</v>
      </c>
      <c r="AH2263" s="383" t="s">
        <v>34</v>
      </c>
      <c r="AI2263" s="383" t="s">
        <v>36</v>
      </c>
      <c r="AJ2263" s="383" t="s">
        <v>3554</v>
      </c>
      <c r="AK2263" s="384" t="str">
        <f t="shared" si="71"/>
        <v>NO</v>
      </c>
      <c r="AL2263" s="384" t="str">
        <f t="shared" si="72"/>
        <v>NO</v>
      </c>
      <c r="AN2263" s="196"/>
    </row>
    <row r="2264" spans="1:40" s="181" customFormat="1" x14ac:dyDescent="0.25">
      <c r="A2264" s="381" t="s">
        <v>3224</v>
      </c>
      <c r="B2264" s="382" t="s">
        <v>324</v>
      </c>
      <c r="C2264" s="382" t="s">
        <v>30</v>
      </c>
      <c r="D2264" s="382" t="s">
        <v>325</v>
      </c>
      <c r="E2264" s="382" t="s">
        <v>838</v>
      </c>
      <c r="F2264" s="383">
        <v>100</v>
      </c>
      <c r="G2264" s="383">
        <v>906</v>
      </c>
      <c r="H2264" s="383" t="s">
        <v>835</v>
      </c>
      <c r="I2264" s="383">
        <v>100</v>
      </c>
      <c r="J2264" s="383">
        <v>906</v>
      </c>
      <c r="K2264" s="383" t="s">
        <v>835</v>
      </c>
      <c r="L2264" s="385"/>
      <c r="M2264" s="383">
        <v>301</v>
      </c>
      <c r="N2264" s="383" t="s">
        <v>835</v>
      </c>
      <c r="O2264" s="385"/>
      <c r="P2264" s="385"/>
      <c r="Q2264" s="386" t="s">
        <v>11</v>
      </c>
      <c r="R2264" s="383">
        <v>73</v>
      </c>
      <c r="S2264" s="383">
        <v>878</v>
      </c>
      <c r="T2264" s="386" t="s">
        <v>36</v>
      </c>
      <c r="U2264" s="386">
        <v>75</v>
      </c>
      <c r="V2264" s="386">
        <v>859</v>
      </c>
      <c r="W2264" s="386" t="s">
        <v>834</v>
      </c>
      <c r="X2264" s="383">
        <v>74</v>
      </c>
      <c r="Y2264" s="383">
        <v>876</v>
      </c>
      <c r="Z2264" s="386" t="s">
        <v>36</v>
      </c>
      <c r="AA2264" s="386">
        <v>73</v>
      </c>
      <c r="AB2264" s="386">
        <v>857</v>
      </c>
      <c r="AC2264" s="386" t="s">
        <v>834</v>
      </c>
      <c r="AD2264" s="383" t="s">
        <v>33</v>
      </c>
      <c r="AE2264" s="383" t="s">
        <v>36</v>
      </c>
      <c r="AF2264" s="383">
        <v>82</v>
      </c>
      <c r="AG2264" s="383" t="s">
        <v>40</v>
      </c>
      <c r="AH2264" s="383" t="s">
        <v>36</v>
      </c>
      <c r="AI2264" s="383" t="s">
        <v>36</v>
      </c>
      <c r="AJ2264" s="383" t="s">
        <v>3554</v>
      </c>
      <c r="AK2264" s="384" t="str">
        <f t="shared" si="71"/>
        <v>NO</v>
      </c>
      <c r="AL2264" s="384" t="str">
        <f t="shared" si="72"/>
        <v>NO</v>
      </c>
      <c r="AN2264" s="196"/>
    </row>
    <row r="2265" spans="1:40" s="181" customFormat="1" x14ac:dyDescent="0.25">
      <c r="A2265" s="381" t="s">
        <v>3224</v>
      </c>
      <c r="B2265" s="382" t="s">
        <v>326</v>
      </c>
      <c r="C2265" s="382" t="s">
        <v>30</v>
      </c>
      <c r="D2265" s="382" t="s">
        <v>327</v>
      </c>
      <c r="E2265" s="382" t="s">
        <v>838</v>
      </c>
      <c r="F2265" s="383">
        <v>100</v>
      </c>
      <c r="G2265" s="383">
        <v>78</v>
      </c>
      <c r="H2265" s="383" t="s">
        <v>835</v>
      </c>
      <c r="I2265" s="383">
        <v>100</v>
      </c>
      <c r="J2265" s="383">
        <v>78</v>
      </c>
      <c r="K2265" s="383" t="s">
        <v>835</v>
      </c>
      <c r="L2265" s="385"/>
      <c r="M2265" s="383">
        <v>22</v>
      </c>
      <c r="N2265" s="383" t="s">
        <v>11</v>
      </c>
      <c r="O2265" s="385"/>
      <c r="P2265" s="385"/>
      <c r="Q2265" s="386" t="s">
        <v>11</v>
      </c>
      <c r="R2265" s="383">
        <v>43</v>
      </c>
      <c r="S2265" s="383">
        <v>72</v>
      </c>
      <c r="T2265" s="386" t="s">
        <v>36</v>
      </c>
      <c r="U2265" s="386">
        <v>47</v>
      </c>
      <c r="V2265" s="386">
        <v>72</v>
      </c>
      <c r="W2265" s="386" t="s">
        <v>834</v>
      </c>
      <c r="X2265" s="383">
        <v>56</v>
      </c>
      <c r="Y2265" s="383">
        <v>70</v>
      </c>
      <c r="Z2265" s="386" t="s">
        <v>36</v>
      </c>
      <c r="AA2265" s="386">
        <v>53</v>
      </c>
      <c r="AB2265" s="386">
        <v>70</v>
      </c>
      <c r="AC2265" s="386" t="s">
        <v>834</v>
      </c>
      <c r="AD2265" s="383" t="s">
        <v>46</v>
      </c>
      <c r="AE2265" s="383" t="s">
        <v>36</v>
      </c>
      <c r="AF2265" s="383">
        <v>72</v>
      </c>
      <c r="AG2265" s="383" t="s">
        <v>35</v>
      </c>
      <c r="AH2265" s="383" t="s">
        <v>34</v>
      </c>
      <c r="AI2265" s="383" t="s">
        <v>36</v>
      </c>
      <c r="AJ2265" s="383" t="s">
        <v>3554</v>
      </c>
      <c r="AK2265" s="384" t="str">
        <f t="shared" si="71"/>
        <v>NO</v>
      </c>
      <c r="AL2265" s="384" t="str">
        <f t="shared" si="72"/>
        <v>NO</v>
      </c>
      <c r="AN2265" s="196"/>
    </row>
    <row r="2266" spans="1:40" s="181" customFormat="1" x14ac:dyDescent="0.25">
      <c r="A2266" s="381" t="s">
        <v>3224</v>
      </c>
      <c r="B2266" s="382" t="s">
        <v>328</v>
      </c>
      <c r="C2266" s="382" t="s">
        <v>30</v>
      </c>
      <c r="D2266" s="382" t="s">
        <v>329</v>
      </c>
      <c r="E2266" s="382" t="s">
        <v>838</v>
      </c>
      <c r="F2266" s="383">
        <v>100</v>
      </c>
      <c r="G2266" s="383">
        <v>70</v>
      </c>
      <c r="H2266" s="383" t="s">
        <v>835</v>
      </c>
      <c r="I2266" s="383">
        <v>100</v>
      </c>
      <c r="J2266" s="383">
        <v>70</v>
      </c>
      <c r="K2266" s="383" t="s">
        <v>835</v>
      </c>
      <c r="L2266" s="385"/>
      <c r="M2266" s="383">
        <v>27</v>
      </c>
      <c r="N2266" s="383" t="s">
        <v>11</v>
      </c>
      <c r="O2266" s="385"/>
      <c r="P2266" s="385"/>
      <c r="Q2266" s="386" t="s">
        <v>11</v>
      </c>
      <c r="R2266" s="383">
        <v>83</v>
      </c>
      <c r="S2266" s="383">
        <v>69</v>
      </c>
      <c r="T2266" s="386" t="s">
        <v>34</v>
      </c>
      <c r="U2266" s="386">
        <v>79</v>
      </c>
      <c r="V2266" s="386">
        <v>67</v>
      </c>
      <c r="W2266" s="386" t="s">
        <v>11</v>
      </c>
      <c r="X2266" s="383">
        <v>81</v>
      </c>
      <c r="Y2266" s="383">
        <v>69</v>
      </c>
      <c r="Z2266" s="386" t="s">
        <v>34</v>
      </c>
      <c r="AA2266" s="386">
        <v>86</v>
      </c>
      <c r="AB2266" s="386">
        <v>66</v>
      </c>
      <c r="AC2266" s="386" t="s">
        <v>11</v>
      </c>
      <c r="AD2266" s="383" t="s">
        <v>33</v>
      </c>
      <c r="AE2266" s="383" t="s">
        <v>36</v>
      </c>
      <c r="AF2266" s="383">
        <v>87</v>
      </c>
      <c r="AG2266" s="383" t="s">
        <v>35</v>
      </c>
      <c r="AH2266" s="383" t="s">
        <v>34</v>
      </c>
      <c r="AI2266" s="383" t="s">
        <v>36</v>
      </c>
      <c r="AJ2266" s="383" t="s">
        <v>3554</v>
      </c>
      <c r="AK2266" s="384" t="str">
        <f t="shared" si="71"/>
        <v>Yes-AB</v>
      </c>
      <c r="AL2266" s="384" t="str">
        <f t="shared" si="72"/>
        <v>Yes-AB</v>
      </c>
      <c r="AN2266" s="196"/>
    </row>
    <row r="2267" spans="1:40" s="181" customFormat="1" x14ac:dyDescent="0.25">
      <c r="A2267" s="381" t="s">
        <v>3224</v>
      </c>
      <c r="B2267" s="382" t="s">
        <v>330</v>
      </c>
      <c r="C2267" s="382" t="s">
        <v>30</v>
      </c>
      <c r="D2267" s="382" t="s">
        <v>331</v>
      </c>
      <c r="E2267" s="382" t="s">
        <v>838</v>
      </c>
      <c r="F2267" s="383">
        <v>100</v>
      </c>
      <c r="G2267" s="383">
        <v>294</v>
      </c>
      <c r="H2267" s="383" t="s">
        <v>835</v>
      </c>
      <c r="I2267" s="383">
        <v>100</v>
      </c>
      <c r="J2267" s="383">
        <v>294</v>
      </c>
      <c r="K2267" s="383" t="s">
        <v>835</v>
      </c>
      <c r="L2267" s="385"/>
      <c r="M2267" s="383">
        <v>91</v>
      </c>
      <c r="N2267" s="383" t="s">
        <v>835</v>
      </c>
      <c r="O2267" s="385"/>
      <c r="P2267" s="385"/>
      <c r="Q2267" s="386" t="s">
        <v>11</v>
      </c>
      <c r="R2267" s="383">
        <v>80</v>
      </c>
      <c r="S2267" s="383">
        <v>275</v>
      </c>
      <c r="T2267" s="386" t="s">
        <v>34</v>
      </c>
      <c r="U2267" s="386">
        <v>82</v>
      </c>
      <c r="V2267" s="386">
        <v>274</v>
      </c>
      <c r="W2267" s="386" t="s">
        <v>11</v>
      </c>
      <c r="X2267" s="383">
        <v>78</v>
      </c>
      <c r="Y2267" s="383">
        <v>275</v>
      </c>
      <c r="Z2267" s="386" t="s">
        <v>34</v>
      </c>
      <c r="AA2267" s="386">
        <v>77</v>
      </c>
      <c r="AB2267" s="386">
        <v>274</v>
      </c>
      <c r="AC2267" s="386" t="s">
        <v>11</v>
      </c>
      <c r="AD2267" s="383" t="s">
        <v>33</v>
      </c>
      <c r="AE2267" s="383" t="s">
        <v>36</v>
      </c>
      <c r="AF2267" s="383">
        <v>92</v>
      </c>
      <c r="AG2267" s="383" t="s">
        <v>35</v>
      </c>
      <c r="AH2267" s="383" t="s">
        <v>34</v>
      </c>
      <c r="AI2267" s="383" t="s">
        <v>36</v>
      </c>
      <c r="AJ2267" s="383" t="s">
        <v>3554</v>
      </c>
      <c r="AK2267" s="384" t="str">
        <f t="shared" si="71"/>
        <v>Yes-AB</v>
      </c>
      <c r="AL2267" s="384" t="str">
        <f t="shared" si="72"/>
        <v>Yes-SH</v>
      </c>
      <c r="AN2267" s="196"/>
    </row>
    <row r="2268" spans="1:40" s="181" customFormat="1" x14ac:dyDescent="0.25">
      <c r="A2268" s="381" t="s">
        <v>3224</v>
      </c>
      <c r="B2268" s="382" t="s">
        <v>332</v>
      </c>
      <c r="C2268" s="382" t="s">
        <v>30</v>
      </c>
      <c r="D2268" s="382" t="s">
        <v>333</v>
      </c>
      <c r="E2268" s="382" t="s">
        <v>838</v>
      </c>
      <c r="F2268" s="383">
        <v>100</v>
      </c>
      <c r="G2268" s="383">
        <v>848</v>
      </c>
      <c r="H2268" s="383" t="s">
        <v>835</v>
      </c>
      <c r="I2268" s="383">
        <v>100</v>
      </c>
      <c r="J2268" s="383">
        <v>848</v>
      </c>
      <c r="K2268" s="383" t="s">
        <v>835</v>
      </c>
      <c r="L2268" s="385">
        <v>93</v>
      </c>
      <c r="M2268" s="383">
        <v>268</v>
      </c>
      <c r="N2268" s="383" t="s">
        <v>835</v>
      </c>
      <c r="O2268" s="385"/>
      <c r="P2268" s="385"/>
      <c r="Q2268" s="386" t="s">
        <v>11</v>
      </c>
      <c r="R2268" s="383">
        <v>61</v>
      </c>
      <c r="S2268" s="383">
        <v>794</v>
      </c>
      <c r="T2268" s="386" t="s">
        <v>36</v>
      </c>
      <c r="U2268" s="386">
        <v>66</v>
      </c>
      <c r="V2268" s="386">
        <v>784</v>
      </c>
      <c r="W2268" s="386" t="s">
        <v>834</v>
      </c>
      <c r="X2268" s="383">
        <v>56</v>
      </c>
      <c r="Y2268" s="383">
        <v>794</v>
      </c>
      <c r="Z2268" s="386" t="s">
        <v>36</v>
      </c>
      <c r="AA2268" s="386">
        <v>58</v>
      </c>
      <c r="AB2268" s="386">
        <v>784</v>
      </c>
      <c r="AC2268" s="386" t="s">
        <v>834</v>
      </c>
      <c r="AD2268" s="383" t="s">
        <v>104</v>
      </c>
      <c r="AE2268" s="383" t="s">
        <v>36</v>
      </c>
      <c r="AF2268" s="383">
        <v>74</v>
      </c>
      <c r="AG2268" s="383" t="s">
        <v>40</v>
      </c>
      <c r="AH2268" s="383" t="s">
        <v>34</v>
      </c>
      <c r="AI2268" s="383" t="s">
        <v>36</v>
      </c>
      <c r="AJ2268" s="383" t="s">
        <v>3554</v>
      </c>
      <c r="AK2268" s="384" t="str">
        <f t="shared" si="71"/>
        <v>NO</v>
      </c>
      <c r="AL2268" s="384" t="str">
        <f t="shared" si="72"/>
        <v>NO</v>
      </c>
      <c r="AN2268" s="196"/>
    </row>
    <row r="2269" spans="1:40" s="181" customFormat="1" x14ac:dyDescent="0.25">
      <c r="A2269" s="381" t="s">
        <v>3224</v>
      </c>
      <c r="B2269" s="382" t="s">
        <v>334</v>
      </c>
      <c r="C2269" s="382" t="s">
        <v>30</v>
      </c>
      <c r="D2269" s="382" t="s">
        <v>335</v>
      </c>
      <c r="E2269" s="382" t="s">
        <v>838</v>
      </c>
      <c r="F2269" s="383">
        <v>100</v>
      </c>
      <c r="G2269" s="383">
        <v>74</v>
      </c>
      <c r="H2269" s="383" t="s">
        <v>835</v>
      </c>
      <c r="I2269" s="383">
        <v>100</v>
      </c>
      <c r="J2269" s="383">
        <v>74</v>
      </c>
      <c r="K2269" s="383" t="s">
        <v>835</v>
      </c>
      <c r="L2269" s="385"/>
      <c r="M2269" s="383">
        <v>21</v>
      </c>
      <c r="N2269" s="383" t="s">
        <v>11</v>
      </c>
      <c r="O2269" s="385"/>
      <c r="P2269" s="385"/>
      <c r="Q2269" s="386" t="s">
        <v>11</v>
      </c>
      <c r="R2269" s="383">
        <v>70</v>
      </c>
      <c r="S2269" s="383">
        <v>70</v>
      </c>
      <c r="T2269" s="386" t="s">
        <v>34</v>
      </c>
      <c r="U2269" s="386">
        <v>77</v>
      </c>
      <c r="V2269" s="386">
        <v>70</v>
      </c>
      <c r="W2269" s="386" t="s">
        <v>11</v>
      </c>
      <c r="X2269" s="383">
        <v>86</v>
      </c>
      <c r="Y2269" s="383">
        <v>70</v>
      </c>
      <c r="Z2269" s="386" t="s">
        <v>34</v>
      </c>
      <c r="AA2269" s="386">
        <v>80</v>
      </c>
      <c r="AB2269" s="386">
        <v>70</v>
      </c>
      <c r="AC2269" s="386" t="s">
        <v>11</v>
      </c>
      <c r="AD2269" s="383" t="s">
        <v>104</v>
      </c>
      <c r="AE2269" s="383" t="s">
        <v>36</v>
      </c>
      <c r="AF2269" s="383">
        <v>82</v>
      </c>
      <c r="AG2269" s="383" t="s">
        <v>35</v>
      </c>
      <c r="AH2269" s="383" t="s">
        <v>34</v>
      </c>
      <c r="AI2269" s="383" t="s">
        <v>36</v>
      </c>
      <c r="AJ2269" s="383" t="s">
        <v>3554</v>
      </c>
      <c r="AK2269" s="384" t="str">
        <f t="shared" si="71"/>
        <v>Yes-SH</v>
      </c>
      <c r="AL2269" s="384" t="str">
        <f t="shared" si="72"/>
        <v>Yes-AB</v>
      </c>
      <c r="AN2269" s="196"/>
    </row>
    <row r="2270" spans="1:40" s="181" customFormat="1" x14ac:dyDescent="0.25">
      <c r="A2270" s="381" t="s">
        <v>3224</v>
      </c>
      <c r="B2270" s="382" t="s">
        <v>336</v>
      </c>
      <c r="C2270" s="382" t="s">
        <v>30</v>
      </c>
      <c r="D2270" s="382" t="s">
        <v>337</v>
      </c>
      <c r="E2270" s="382" t="s">
        <v>838</v>
      </c>
      <c r="F2270" s="383">
        <v>100</v>
      </c>
      <c r="G2270" s="383">
        <v>48</v>
      </c>
      <c r="H2270" s="383" t="s">
        <v>835</v>
      </c>
      <c r="I2270" s="383">
        <v>99</v>
      </c>
      <c r="J2270" s="383">
        <v>47</v>
      </c>
      <c r="K2270" s="383" t="s">
        <v>835</v>
      </c>
      <c r="L2270" s="385"/>
      <c r="M2270" s="383">
        <v>12</v>
      </c>
      <c r="N2270" s="383" t="s">
        <v>11</v>
      </c>
      <c r="O2270" s="385"/>
      <c r="P2270" s="385"/>
      <c r="Q2270" s="386" t="s">
        <v>11</v>
      </c>
      <c r="R2270" s="383">
        <v>63</v>
      </c>
      <c r="S2270" s="383">
        <v>43</v>
      </c>
      <c r="T2270" s="386" t="s">
        <v>34</v>
      </c>
      <c r="U2270" s="386">
        <v>69</v>
      </c>
      <c r="V2270" s="386">
        <v>42</v>
      </c>
      <c r="W2270" s="386" t="s">
        <v>11</v>
      </c>
      <c r="X2270" s="383">
        <v>72</v>
      </c>
      <c r="Y2270" s="383">
        <v>43</v>
      </c>
      <c r="Z2270" s="386" t="s">
        <v>36</v>
      </c>
      <c r="AA2270" s="386">
        <v>64</v>
      </c>
      <c r="AB2270" s="386">
        <v>42</v>
      </c>
      <c r="AC2270" s="386" t="s">
        <v>834</v>
      </c>
      <c r="AD2270" s="383" t="s">
        <v>33</v>
      </c>
      <c r="AE2270" s="383" t="s">
        <v>36</v>
      </c>
      <c r="AF2270" s="383">
        <v>87</v>
      </c>
      <c r="AG2270" s="383" t="s">
        <v>35</v>
      </c>
      <c r="AH2270" s="383" t="s">
        <v>34</v>
      </c>
      <c r="AI2270" s="383" t="s">
        <v>36</v>
      </c>
      <c r="AJ2270" s="383" t="s">
        <v>3554</v>
      </c>
      <c r="AK2270" s="384" t="str">
        <f t="shared" si="71"/>
        <v>Yes-SH</v>
      </c>
      <c r="AL2270" s="384" t="str">
        <f t="shared" si="72"/>
        <v>NO</v>
      </c>
      <c r="AN2270" s="196"/>
    </row>
    <row r="2271" spans="1:40" s="181" customFormat="1" x14ac:dyDescent="0.25">
      <c r="A2271" s="381" t="s">
        <v>3224</v>
      </c>
      <c r="B2271" s="382" t="s">
        <v>338</v>
      </c>
      <c r="C2271" s="382" t="s">
        <v>30</v>
      </c>
      <c r="D2271" s="382" t="s">
        <v>339</v>
      </c>
      <c r="E2271" s="382" t="s">
        <v>838</v>
      </c>
      <c r="F2271" s="383"/>
      <c r="G2271" s="383">
        <v>26</v>
      </c>
      <c r="H2271" s="383" t="s">
        <v>11</v>
      </c>
      <c r="I2271" s="383"/>
      <c r="J2271" s="383">
        <v>26</v>
      </c>
      <c r="K2271" s="383" t="s">
        <v>11</v>
      </c>
      <c r="L2271" s="385"/>
      <c r="M2271" s="383">
        <v>7</v>
      </c>
      <c r="N2271" s="383" t="s">
        <v>11</v>
      </c>
      <c r="O2271" s="385"/>
      <c r="P2271" s="385"/>
      <c r="Q2271" s="386" t="s">
        <v>11</v>
      </c>
      <c r="R2271" s="383"/>
      <c r="S2271" s="383">
        <v>20</v>
      </c>
      <c r="T2271" s="386" t="s">
        <v>11</v>
      </c>
      <c r="U2271" s="386"/>
      <c r="V2271" s="386">
        <v>20</v>
      </c>
      <c r="W2271" s="386" t="s">
        <v>11</v>
      </c>
      <c r="X2271" s="383"/>
      <c r="Y2271" s="383">
        <v>20</v>
      </c>
      <c r="Z2271" s="386" t="s">
        <v>11</v>
      </c>
      <c r="AA2271" s="386"/>
      <c r="AB2271" s="386">
        <v>20</v>
      </c>
      <c r="AC2271" s="386" t="s">
        <v>11</v>
      </c>
      <c r="AD2271" s="383" t="s">
        <v>46</v>
      </c>
      <c r="AE2271" s="383" t="s">
        <v>36</v>
      </c>
      <c r="AF2271" s="383">
        <v>82</v>
      </c>
      <c r="AG2271" s="383" t="s">
        <v>35</v>
      </c>
      <c r="AH2271" s="383" t="s">
        <v>34</v>
      </c>
      <c r="AI2271" s="383" t="s">
        <v>36</v>
      </c>
      <c r="AJ2271" s="383" t="s">
        <v>3554</v>
      </c>
      <c r="AK2271" s="384" t="str">
        <f t="shared" si="71"/>
        <v>NA</v>
      </c>
      <c r="AL2271" s="384" t="str">
        <f t="shared" si="72"/>
        <v>NA</v>
      </c>
      <c r="AN2271" s="196"/>
    </row>
    <row r="2272" spans="1:40" s="181" customFormat="1" x14ac:dyDescent="0.25">
      <c r="A2272" s="381" t="s">
        <v>3224</v>
      </c>
      <c r="B2272" s="382" t="s">
        <v>340</v>
      </c>
      <c r="C2272" s="382" t="s">
        <v>30</v>
      </c>
      <c r="D2272" s="382" t="s">
        <v>341</v>
      </c>
      <c r="E2272" s="382" t="s">
        <v>838</v>
      </c>
      <c r="F2272" s="383"/>
      <c r="G2272" s="383">
        <v>20</v>
      </c>
      <c r="H2272" s="383" t="s">
        <v>11</v>
      </c>
      <c r="I2272" s="383"/>
      <c r="J2272" s="383">
        <v>20</v>
      </c>
      <c r="K2272" s="383" t="s">
        <v>11</v>
      </c>
      <c r="L2272" s="385"/>
      <c r="M2272" s="383">
        <v>6</v>
      </c>
      <c r="N2272" s="383" t="s">
        <v>11</v>
      </c>
      <c r="O2272" s="385"/>
      <c r="P2272" s="385"/>
      <c r="Q2272" s="386" t="s">
        <v>11</v>
      </c>
      <c r="R2272" s="383"/>
      <c r="S2272" s="383">
        <v>19</v>
      </c>
      <c r="T2272" s="386" t="s">
        <v>11</v>
      </c>
      <c r="U2272" s="386"/>
      <c r="V2272" s="386">
        <v>18</v>
      </c>
      <c r="W2272" s="386" t="s">
        <v>11</v>
      </c>
      <c r="X2272" s="383"/>
      <c r="Y2272" s="383">
        <v>19</v>
      </c>
      <c r="Z2272" s="386" t="s">
        <v>11</v>
      </c>
      <c r="AA2272" s="386"/>
      <c r="AB2272" s="386">
        <v>18</v>
      </c>
      <c r="AC2272" s="386" t="s">
        <v>11</v>
      </c>
      <c r="AD2272" s="383" t="s">
        <v>46</v>
      </c>
      <c r="AE2272" s="383" t="s">
        <v>36</v>
      </c>
      <c r="AF2272" s="383">
        <v>82</v>
      </c>
      <c r="AG2272" s="383" t="s">
        <v>35</v>
      </c>
      <c r="AH2272" s="383" t="s">
        <v>34</v>
      </c>
      <c r="AI2272" s="383" t="s">
        <v>36</v>
      </c>
      <c r="AJ2272" s="383" t="s">
        <v>3554</v>
      </c>
      <c r="AK2272" s="384" t="str">
        <f t="shared" si="71"/>
        <v>NA</v>
      </c>
      <c r="AL2272" s="384" t="str">
        <f t="shared" si="72"/>
        <v>NA</v>
      </c>
      <c r="AN2272" s="196"/>
    </row>
    <row r="2273" spans="1:40" s="181" customFormat="1" x14ac:dyDescent="0.25">
      <c r="A2273" s="381" t="s">
        <v>3224</v>
      </c>
      <c r="B2273" s="382" t="s">
        <v>342</v>
      </c>
      <c r="C2273" s="382" t="s">
        <v>30</v>
      </c>
      <c r="D2273" s="382" t="s">
        <v>343</v>
      </c>
      <c r="E2273" s="382" t="s">
        <v>838</v>
      </c>
      <c r="F2273" s="383">
        <v>100</v>
      </c>
      <c r="G2273" s="383">
        <v>116</v>
      </c>
      <c r="H2273" s="383" t="s">
        <v>835</v>
      </c>
      <c r="I2273" s="383">
        <v>100</v>
      </c>
      <c r="J2273" s="383">
        <v>116</v>
      </c>
      <c r="K2273" s="383" t="s">
        <v>835</v>
      </c>
      <c r="L2273" s="385"/>
      <c r="M2273" s="383">
        <v>31</v>
      </c>
      <c r="N2273" s="383" t="s">
        <v>835</v>
      </c>
      <c r="O2273" s="385"/>
      <c r="P2273" s="385"/>
      <c r="Q2273" s="386" t="s">
        <v>11</v>
      </c>
      <c r="R2273" s="383">
        <v>57</v>
      </c>
      <c r="S2273" s="383">
        <v>114</v>
      </c>
      <c r="T2273" s="386" t="s">
        <v>36</v>
      </c>
      <c r="U2273" s="386">
        <v>65</v>
      </c>
      <c r="V2273" s="386">
        <v>110</v>
      </c>
      <c r="W2273" s="386" t="s">
        <v>834</v>
      </c>
      <c r="X2273" s="383">
        <v>63</v>
      </c>
      <c r="Y2273" s="383">
        <v>114</v>
      </c>
      <c r="Z2273" s="386" t="s">
        <v>34</v>
      </c>
      <c r="AA2273" s="386">
        <v>71</v>
      </c>
      <c r="AB2273" s="386">
        <v>111</v>
      </c>
      <c r="AC2273" s="386" t="s">
        <v>11</v>
      </c>
      <c r="AD2273" s="383" t="s">
        <v>104</v>
      </c>
      <c r="AE2273" s="383" t="s">
        <v>36</v>
      </c>
      <c r="AF2273" s="383">
        <v>90</v>
      </c>
      <c r="AG2273" s="383" t="s">
        <v>35</v>
      </c>
      <c r="AH2273" s="383" t="s">
        <v>34</v>
      </c>
      <c r="AI2273" s="383" t="s">
        <v>34</v>
      </c>
      <c r="AJ2273" s="383" t="s">
        <v>3554</v>
      </c>
      <c r="AK2273" s="384" t="str">
        <f t="shared" si="71"/>
        <v>NO</v>
      </c>
      <c r="AL2273" s="384" t="str">
        <f t="shared" si="72"/>
        <v>Yes-SH</v>
      </c>
      <c r="AN2273" s="196"/>
    </row>
    <row r="2274" spans="1:40" s="181" customFormat="1" x14ac:dyDescent="0.25">
      <c r="A2274" s="381" t="s">
        <v>3224</v>
      </c>
      <c r="B2274" s="382" t="s">
        <v>344</v>
      </c>
      <c r="C2274" s="382" t="s">
        <v>30</v>
      </c>
      <c r="D2274" s="382" t="s">
        <v>345</v>
      </c>
      <c r="E2274" s="382" t="s">
        <v>838</v>
      </c>
      <c r="F2274" s="383">
        <v>100</v>
      </c>
      <c r="G2274" s="383">
        <v>681</v>
      </c>
      <c r="H2274" s="383" t="s">
        <v>835</v>
      </c>
      <c r="I2274" s="383">
        <v>100</v>
      </c>
      <c r="J2274" s="383">
        <v>681</v>
      </c>
      <c r="K2274" s="383" t="s">
        <v>835</v>
      </c>
      <c r="L2274" s="385"/>
      <c r="M2274" s="383">
        <v>208</v>
      </c>
      <c r="N2274" s="383" t="s">
        <v>835</v>
      </c>
      <c r="O2274" s="385"/>
      <c r="P2274" s="385"/>
      <c r="Q2274" s="386" t="s">
        <v>11</v>
      </c>
      <c r="R2274" s="383">
        <v>65</v>
      </c>
      <c r="S2274" s="383">
        <v>654</v>
      </c>
      <c r="T2274" s="386" t="s">
        <v>36</v>
      </c>
      <c r="U2274" s="386">
        <v>68</v>
      </c>
      <c r="V2274" s="386">
        <v>623</v>
      </c>
      <c r="W2274" s="386" t="s">
        <v>834</v>
      </c>
      <c r="X2274" s="383">
        <v>57</v>
      </c>
      <c r="Y2274" s="383">
        <v>652</v>
      </c>
      <c r="Z2274" s="386" t="s">
        <v>36</v>
      </c>
      <c r="AA2274" s="386">
        <v>56</v>
      </c>
      <c r="AB2274" s="386">
        <v>621</v>
      </c>
      <c r="AC2274" s="386" t="s">
        <v>834</v>
      </c>
      <c r="AD2274" s="383" t="s">
        <v>104</v>
      </c>
      <c r="AE2274" s="383" t="s">
        <v>36</v>
      </c>
      <c r="AF2274" s="383">
        <v>77</v>
      </c>
      <c r="AG2274" s="383" t="s">
        <v>40</v>
      </c>
      <c r="AH2274" s="383" t="s">
        <v>36</v>
      </c>
      <c r="AI2274" s="383" t="s">
        <v>34</v>
      </c>
      <c r="AJ2274" s="383" t="s">
        <v>3554</v>
      </c>
      <c r="AK2274" s="384" t="str">
        <f t="shared" si="71"/>
        <v>NO</v>
      </c>
      <c r="AL2274" s="384" t="str">
        <f t="shared" si="72"/>
        <v>NO</v>
      </c>
      <c r="AN2274" s="196"/>
    </row>
    <row r="2275" spans="1:40" s="181" customFormat="1" x14ac:dyDescent="0.25">
      <c r="A2275" s="381" t="s">
        <v>3224</v>
      </c>
      <c r="B2275" s="382" t="s">
        <v>346</v>
      </c>
      <c r="C2275" s="382" t="s">
        <v>30</v>
      </c>
      <c r="D2275" s="382" t="s">
        <v>347</v>
      </c>
      <c r="E2275" s="382" t="s">
        <v>838</v>
      </c>
      <c r="F2275" s="383">
        <v>100</v>
      </c>
      <c r="G2275" s="383">
        <v>394</v>
      </c>
      <c r="H2275" s="383" t="s">
        <v>835</v>
      </c>
      <c r="I2275" s="383">
        <v>100</v>
      </c>
      <c r="J2275" s="383">
        <v>394</v>
      </c>
      <c r="K2275" s="383" t="s">
        <v>835</v>
      </c>
      <c r="L2275" s="385">
        <v>93</v>
      </c>
      <c r="M2275" s="383">
        <v>130</v>
      </c>
      <c r="N2275" s="383" t="s">
        <v>835</v>
      </c>
      <c r="O2275" s="385"/>
      <c r="P2275" s="385"/>
      <c r="Q2275" s="386" t="s">
        <v>11</v>
      </c>
      <c r="R2275" s="383">
        <v>54</v>
      </c>
      <c r="S2275" s="383">
        <v>362</v>
      </c>
      <c r="T2275" s="386" t="s">
        <v>36</v>
      </c>
      <c r="U2275" s="386">
        <v>58</v>
      </c>
      <c r="V2275" s="386">
        <v>353</v>
      </c>
      <c r="W2275" s="386" t="s">
        <v>834</v>
      </c>
      <c r="X2275" s="383">
        <v>66</v>
      </c>
      <c r="Y2275" s="383">
        <v>362</v>
      </c>
      <c r="Z2275" s="386" t="s">
        <v>36</v>
      </c>
      <c r="AA2275" s="386">
        <v>63</v>
      </c>
      <c r="AB2275" s="386">
        <v>353</v>
      </c>
      <c r="AC2275" s="386" t="s">
        <v>834</v>
      </c>
      <c r="AD2275" s="383" t="s">
        <v>104</v>
      </c>
      <c r="AE2275" s="383" t="s">
        <v>36</v>
      </c>
      <c r="AF2275" s="383">
        <v>72</v>
      </c>
      <c r="AG2275" s="383" t="s">
        <v>40</v>
      </c>
      <c r="AH2275" s="383" t="s">
        <v>34</v>
      </c>
      <c r="AI2275" s="383" t="s">
        <v>36</v>
      </c>
      <c r="AJ2275" s="383" t="s">
        <v>3554</v>
      </c>
      <c r="AK2275" s="384" t="str">
        <f t="shared" si="71"/>
        <v>NO</v>
      </c>
      <c r="AL2275" s="384" t="str">
        <f t="shared" si="72"/>
        <v>NO</v>
      </c>
      <c r="AN2275" s="196"/>
    </row>
    <row r="2276" spans="1:40" s="181" customFormat="1" x14ac:dyDescent="0.25">
      <c r="A2276" s="381" t="s">
        <v>3224</v>
      </c>
      <c r="B2276" s="382" t="s">
        <v>348</v>
      </c>
      <c r="C2276" s="382" t="s">
        <v>30</v>
      </c>
      <c r="D2276" s="382" t="s">
        <v>349</v>
      </c>
      <c r="E2276" s="382" t="s">
        <v>838</v>
      </c>
      <c r="F2276" s="383">
        <v>100</v>
      </c>
      <c r="G2276" s="383">
        <v>37</v>
      </c>
      <c r="H2276" s="383" t="s">
        <v>835</v>
      </c>
      <c r="I2276" s="383">
        <v>100</v>
      </c>
      <c r="J2276" s="383">
        <v>37</v>
      </c>
      <c r="K2276" s="383" t="s">
        <v>835</v>
      </c>
      <c r="L2276" s="385"/>
      <c r="M2276" s="383">
        <v>13</v>
      </c>
      <c r="N2276" s="383" t="s">
        <v>11</v>
      </c>
      <c r="O2276" s="385"/>
      <c r="P2276" s="385"/>
      <c r="Q2276" s="386" t="s">
        <v>11</v>
      </c>
      <c r="R2276" s="383"/>
      <c r="S2276" s="383">
        <v>31</v>
      </c>
      <c r="T2276" s="386" t="s">
        <v>11</v>
      </c>
      <c r="U2276" s="386"/>
      <c r="V2276" s="386">
        <v>31</v>
      </c>
      <c r="W2276" s="386" t="s">
        <v>11</v>
      </c>
      <c r="X2276" s="383"/>
      <c r="Y2276" s="383">
        <v>31</v>
      </c>
      <c r="Z2276" s="386" t="s">
        <v>11</v>
      </c>
      <c r="AA2276" s="386"/>
      <c r="AB2276" s="386">
        <v>31</v>
      </c>
      <c r="AC2276" s="386" t="s">
        <v>11</v>
      </c>
      <c r="AD2276" s="383" t="s">
        <v>33</v>
      </c>
      <c r="AE2276" s="383" t="s">
        <v>36</v>
      </c>
      <c r="AF2276" s="383">
        <v>79</v>
      </c>
      <c r="AG2276" s="383" t="s">
        <v>35</v>
      </c>
      <c r="AH2276" s="383" t="s">
        <v>34</v>
      </c>
      <c r="AI2276" s="383" t="s">
        <v>36</v>
      </c>
      <c r="AJ2276" s="383" t="s">
        <v>3554</v>
      </c>
      <c r="AK2276" s="384" t="str">
        <f t="shared" si="71"/>
        <v>NA</v>
      </c>
      <c r="AL2276" s="384" t="str">
        <f t="shared" si="72"/>
        <v>NA</v>
      </c>
      <c r="AN2276" s="196"/>
    </row>
    <row r="2277" spans="1:40" s="181" customFormat="1" x14ac:dyDescent="0.25">
      <c r="A2277" s="381" t="s">
        <v>3224</v>
      </c>
      <c r="B2277" s="382" t="s">
        <v>350</v>
      </c>
      <c r="C2277" s="382" t="s">
        <v>30</v>
      </c>
      <c r="D2277" s="382" t="s">
        <v>351</v>
      </c>
      <c r="E2277" s="382" t="s">
        <v>838</v>
      </c>
      <c r="F2277" s="383"/>
      <c r="G2277" s="383">
        <v>21</v>
      </c>
      <c r="H2277" s="383" t="s">
        <v>11</v>
      </c>
      <c r="I2277" s="383"/>
      <c r="J2277" s="383">
        <v>21</v>
      </c>
      <c r="K2277" s="383" t="s">
        <v>11</v>
      </c>
      <c r="L2277" s="385"/>
      <c r="M2277" s="383">
        <v>4</v>
      </c>
      <c r="N2277" s="383" t="s">
        <v>11</v>
      </c>
      <c r="O2277" s="385"/>
      <c r="P2277" s="385"/>
      <c r="Q2277" s="386" t="s">
        <v>11</v>
      </c>
      <c r="R2277" s="383"/>
      <c r="S2277" s="383">
        <v>17</v>
      </c>
      <c r="T2277" s="386" t="s">
        <v>11</v>
      </c>
      <c r="U2277" s="386"/>
      <c r="V2277" s="386">
        <v>17</v>
      </c>
      <c r="W2277" s="386" t="s">
        <v>11</v>
      </c>
      <c r="X2277" s="383"/>
      <c r="Y2277" s="383">
        <v>17</v>
      </c>
      <c r="Z2277" s="386" t="s">
        <v>11</v>
      </c>
      <c r="AA2277" s="386"/>
      <c r="AB2277" s="386">
        <v>17</v>
      </c>
      <c r="AC2277" s="386" t="s">
        <v>11</v>
      </c>
      <c r="AD2277" s="383" t="s">
        <v>104</v>
      </c>
      <c r="AE2277" s="383" t="s">
        <v>34</v>
      </c>
      <c r="AF2277" s="383">
        <v>100</v>
      </c>
      <c r="AG2277" s="383" t="s">
        <v>35</v>
      </c>
      <c r="AH2277" s="383" t="s">
        <v>34</v>
      </c>
      <c r="AI2277" s="383" t="s">
        <v>36</v>
      </c>
      <c r="AJ2277" s="383" t="s">
        <v>3554</v>
      </c>
      <c r="AK2277" s="384" t="str">
        <f t="shared" si="71"/>
        <v>NA</v>
      </c>
      <c r="AL2277" s="384" t="str">
        <f t="shared" si="72"/>
        <v>NA</v>
      </c>
      <c r="AN2277" s="196"/>
    </row>
    <row r="2278" spans="1:40" s="181" customFormat="1" x14ac:dyDescent="0.25">
      <c r="A2278" s="381" t="s">
        <v>3224</v>
      </c>
      <c r="B2278" s="382" t="s">
        <v>352</v>
      </c>
      <c r="C2278" s="382" t="s">
        <v>30</v>
      </c>
      <c r="D2278" s="382" t="s">
        <v>353</v>
      </c>
      <c r="E2278" s="382" t="s">
        <v>838</v>
      </c>
      <c r="F2278" s="383">
        <v>100</v>
      </c>
      <c r="G2278" s="383">
        <v>201</v>
      </c>
      <c r="H2278" s="383" t="s">
        <v>835</v>
      </c>
      <c r="I2278" s="383">
        <v>100</v>
      </c>
      <c r="J2278" s="383">
        <v>201</v>
      </c>
      <c r="K2278" s="383" t="s">
        <v>835</v>
      </c>
      <c r="L2278" s="385"/>
      <c r="M2278" s="383">
        <v>54</v>
      </c>
      <c r="N2278" s="383" t="s">
        <v>835</v>
      </c>
      <c r="O2278" s="385"/>
      <c r="P2278" s="385"/>
      <c r="Q2278" s="386" t="s">
        <v>11</v>
      </c>
      <c r="R2278" s="383">
        <v>87</v>
      </c>
      <c r="S2278" s="383">
        <v>190</v>
      </c>
      <c r="T2278" s="386" t="s">
        <v>34</v>
      </c>
      <c r="U2278" s="386">
        <v>85</v>
      </c>
      <c r="V2278" s="386">
        <v>184</v>
      </c>
      <c r="W2278" s="386" t="s">
        <v>11</v>
      </c>
      <c r="X2278" s="383">
        <v>88</v>
      </c>
      <c r="Y2278" s="383">
        <v>191</v>
      </c>
      <c r="Z2278" s="386" t="s">
        <v>34</v>
      </c>
      <c r="AA2278" s="386">
        <v>86</v>
      </c>
      <c r="AB2278" s="386">
        <v>185</v>
      </c>
      <c r="AC2278" s="386" t="s">
        <v>11</v>
      </c>
      <c r="AD2278" s="383" t="s">
        <v>33</v>
      </c>
      <c r="AE2278" s="383" t="s">
        <v>36</v>
      </c>
      <c r="AF2278" s="383">
        <v>97</v>
      </c>
      <c r="AG2278" s="383" t="s">
        <v>35</v>
      </c>
      <c r="AH2278" s="383" t="s">
        <v>36</v>
      </c>
      <c r="AI2278" s="383" t="s">
        <v>36</v>
      </c>
      <c r="AJ2278" s="383" t="s">
        <v>3554</v>
      </c>
      <c r="AK2278" s="384" t="str">
        <f t="shared" si="71"/>
        <v>Yes-AB</v>
      </c>
      <c r="AL2278" s="384" t="str">
        <f t="shared" si="72"/>
        <v>Yes-AB</v>
      </c>
      <c r="AN2278" s="196"/>
    </row>
    <row r="2279" spans="1:40" s="181" customFormat="1" x14ac:dyDescent="0.25">
      <c r="A2279" s="381" t="s">
        <v>3224</v>
      </c>
      <c r="B2279" s="382" t="s">
        <v>354</v>
      </c>
      <c r="C2279" s="382" t="s">
        <v>30</v>
      </c>
      <c r="D2279" s="382" t="s">
        <v>355</v>
      </c>
      <c r="E2279" s="382" t="s">
        <v>838</v>
      </c>
      <c r="F2279" s="383"/>
      <c r="G2279" s="383">
        <v>11</v>
      </c>
      <c r="H2279" s="383" t="s">
        <v>11</v>
      </c>
      <c r="I2279" s="383"/>
      <c r="J2279" s="383">
        <v>11</v>
      </c>
      <c r="K2279" s="383" t="s">
        <v>11</v>
      </c>
      <c r="L2279" s="385"/>
      <c r="M2279" s="383">
        <v>4</v>
      </c>
      <c r="N2279" s="383" t="s">
        <v>11</v>
      </c>
      <c r="O2279" s="385"/>
      <c r="P2279" s="385"/>
      <c r="Q2279" s="386" t="s">
        <v>11</v>
      </c>
      <c r="R2279" s="383"/>
      <c r="S2279" s="383">
        <v>11</v>
      </c>
      <c r="T2279" s="386" t="s">
        <v>11</v>
      </c>
      <c r="U2279" s="386"/>
      <c r="V2279" s="386">
        <v>10</v>
      </c>
      <c r="W2279" s="386" t="s">
        <v>11</v>
      </c>
      <c r="X2279" s="383"/>
      <c r="Y2279" s="383">
        <v>11</v>
      </c>
      <c r="Z2279" s="386" t="s">
        <v>11</v>
      </c>
      <c r="AA2279" s="386"/>
      <c r="AB2279" s="386">
        <v>10</v>
      </c>
      <c r="AC2279" s="386" t="s">
        <v>11</v>
      </c>
      <c r="AD2279" s="383" t="s">
        <v>57</v>
      </c>
      <c r="AE2279" s="383" t="s">
        <v>36</v>
      </c>
      <c r="AF2279" s="383">
        <v>92</v>
      </c>
      <c r="AG2279" s="383" t="s">
        <v>35</v>
      </c>
      <c r="AH2279" s="383" t="s">
        <v>34</v>
      </c>
      <c r="AI2279" s="383" t="s">
        <v>36</v>
      </c>
      <c r="AJ2279" s="383" t="s">
        <v>3554</v>
      </c>
      <c r="AK2279" s="384" t="str">
        <f t="shared" si="71"/>
        <v>NA</v>
      </c>
      <c r="AL2279" s="384" t="str">
        <f t="shared" si="72"/>
        <v>NA</v>
      </c>
      <c r="AN2279" s="196"/>
    </row>
    <row r="2280" spans="1:40" s="181" customFormat="1" x14ac:dyDescent="0.25">
      <c r="A2280" s="381" t="s">
        <v>3224</v>
      </c>
      <c r="B2280" s="382" t="s">
        <v>356</v>
      </c>
      <c r="C2280" s="382" t="s">
        <v>30</v>
      </c>
      <c r="D2280" s="382" t="s">
        <v>357</v>
      </c>
      <c r="E2280" s="382" t="s">
        <v>838</v>
      </c>
      <c r="F2280" s="383"/>
      <c r="G2280" s="383">
        <v>6</v>
      </c>
      <c r="H2280" s="383" t="s">
        <v>11</v>
      </c>
      <c r="I2280" s="383"/>
      <c r="J2280" s="383">
        <v>6</v>
      </c>
      <c r="K2280" s="383" t="s">
        <v>11</v>
      </c>
      <c r="L2280" s="385"/>
      <c r="M2280" s="383">
        <v>1</v>
      </c>
      <c r="N2280" s="383" t="s">
        <v>11</v>
      </c>
      <c r="O2280" s="385"/>
      <c r="P2280" s="385"/>
      <c r="Q2280" s="386" t="s">
        <v>11</v>
      </c>
      <c r="R2280" s="383"/>
      <c r="S2280" s="383">
        <v>4</v>
      </c>
      <c r="T2280" s="386" t="s">
        <v>11</v>
      </c>
      <c r="U2280" s="386"/>
      <c r="V2280" s="386">
        <v>4</v>
      </c>
      <c r="W2280" s="386" t="s">
        <v>11</v>
      </c>
      <c r="X2280" s="383"/>
      <c r="Y2280" s="383">
        <v>4</v>
      </c>
      <c r="Z2280" s="386" t="s">
        <v>11</v>
      </c>
      <c r="AA2280" s="386"/>
      <c r="AB2280" s="386">
        <v>4</v>
      </c>
      <c r="AC2280" s="386" t="s">
        <v>11</v>
      </c>
      <c r="AD2280" s="383" t="s">
        <v>57</v>
      </c>
      <c r="AE2280" s="383" t="s">
        <v>34</v>
      </c>
      <c r="AF2280" s="383">
        <v>100</v>
      </c>
      <c r="AG2280" s="383" t="s">
        <v>35</v>
      </c>
      <c r="AH2280" s="383" t="s">
        <v>34</v>
      </c>
      <c r="AI2280" s="383" t="s">
        <v>36</v>
      </c>
      <c r="AJ2280" s="383" t="s">
        <v>3554</v>
      </c>
      <c r="AK2280" s="384" t="str">
        <f t="shared" si="71"/>
        <v>NA</v>
      </c>
      <c r="AL2280" s="384" t="str">
        <f t="shared" si="72"/>
        <v>NA</v>
      </c>
      <c r="AN2280" s="196"/>
    </row>
    <row r="2281" spans="1:40" s="181" customFormat="1" x14ac:dyDescent="0.25">
      <c r="A2281" s="381" t="s">
        <v>3224</v>
      </c>
      <c r="B2281" s="382" t="s">
        <v>358</v>
      </c>
      <c r="C2281" s="382" t="s">
        <v>30</v>
      </c>
      <c r="D2281" s="382" t="s">
        <v>359</v>
      </c>
      <c r="E2281" s="382" t="s">
        <v>838</v>
      </c>
      <c r="F2281" s="383">
        <v>100</v>
      </c>
      <c r="G2281" s="383">
        <v>115</v>
      </c>
      <c r="H2281" s="383" t="s">
        <v>835</v>
      </c>
      <c r="I2281" s="383">
        <v>100</v>
      </c>
      <c r="J2281" s="383">
        <v>115</v>
      </c>
      <c r="K2281" s="383" t="s">
        <v>835</v>
      </c>
      <c r="L2281" s="385"/>
      <c r="M2281" s="383">
        <v>35</v>
      </c>
      <c r="N2281" s="383" t="s">
        <v>835</v>
      </c>
      <c r="O2281" s="385"/>
      <c r="P2281" s="385"/>
      <c r="Q2281" s="386" t="s">
        <v>11</v>
      </c>
      <c r="R2281" s="383">
        <v>62</v>
      </c>
      <c r="S2281" s="383">
        <v>106</v>
      </c>
      <c r="T2281" s="386" t="s">
        <v>36</v>
      </c>
      <c r="U2281" s="386">
        <v>66</v>
      </c>
      <c r="V2281" s="386">
        <v>106</v>
      </c>
      <c r="W2281" s="386" t="s">
        <v>834</v>
      </c>
      <c r="X2281" s="383">
        <v>64</v>
      </c>
      <c r="Y2281" s="383">
        <v>106</v>
      </c>
      <c r="Z2281" s="386" t="s">
        <v>36</v>
      </c>
      <c r="AA2281" s="386">
        <v>65</v>
      </c>
      <c r="AB2281" s="386">
        <v>106</v>
      </c>
      <c r="AC2281" s="386" t="s">
        <v>834</v>
      </c>
      <c r="AD2281" s="383" t="s">
        <v>33</v>
      </c>
      <c r="AE2281" s="383" t="s">
        <v>36</v>
      </c>
      <c r="AF2281" s="383">
        <v>79</v>
      </c>
      <c r="AG2281" s="383" t="s">
        <v>35</v>
      </c>
      <c r="AH2281" s="383" t="s">
        <v>34</v>
      </c>
      <c r="AI2281" s="383" t="s">
        <v>36</v>
      </c>
      <c r="AJ2281" s="383" t="s">
        <v>3554</v>
      </c>
      <c r="AK2281" s="384" t="str">
        <f t="shared" si="71"/>
        <v>NO</v>
      </c>
      <c r="AL2281" s="384" t="str">
        <f t="shared" si="72"/>
        <v>NO</v>
      </c>
      <c r="AN2281" s="196"/>
    </row>
    <row r="2282" spans="1:40" s="181" customFormat="1" x14ac:dyDescent="0.25">
      <c r="A2282" s="381" t="s">
        <v>3224</v>
      </c>
      <c r="B2282" s="382" t="s">
        <v>360</v>
      </c>
      <c r="C2282" s="382" t="s">
        <v>30</v>
      </c>
      <c r="D2282" s="382" t="s">
        <v>361</v>
      </c>
      <c r="E2282" s="382" t="s">
        <v>838</v>
      </c>
      <c r="F2282" s="383">
        <v>100</v>
      </c>
      <c r="G2282" s="383">
        <v>337</v>
      </c>
      <c r="H2282" s="383" t="s">
        <v>835</v>
      </c>
      <c r="I2282" s="383">
        <v>100</v>
      </c>
      <c r="J2282" s="383">
        <v>337</v>
      </c>
      <c r="K2282" s="383" t="s">
        <v>835</v>
      </c>
      <c r="L2282" s="385">
        <v>90</v>
      </c>
      <c r="M2282" s="383">
        <v>103</v>
      </c>
      <c r="N2282" s="383" t="s">
        <v>835</v>
      </c>
      <c r="O2282" s="385"/>
      <c r="P2282" s="385"/>
      <c r="Q2282" s="386" t="s">
        <v>11</v>
      </c>
      <c r="R2282" s="383">
        <v>67</v>
      </c>
      <c r="S2282" s="383">
        <v>308</v>
      </c>
      <c r="T2282" s="386" t="s">
        <v>34</v>
      </c>
      <c r="U2282" s="386">
        <v>73</v>
      </c>
      <c r="V2282" s="386">
        <v>301</v>
      </c>
      <c r="W2282" s="386" t="s">
        <v>11</v>
      </c>
      <c r="X2282" s="383">
        <v>70</v>
      </c>
      <c r="Y2282" s="383">
        <v>308</v>
      </c>
      <c r="Z2282" s="386" t="s">
        <v>36</v>
      </c>
      <c r="AA2282" s="386">
        <v>61</v>
      </c>
      <c r="AB2282" s="386">
        <v>301</v>
      </c>
      <c r="AC2282" s="386" t="s">
        <v>834</v>
      </c>
      <c r="AD2282" s="383" t="s">
        <v>104</v>
      </c>
      <c r="AE2282" s="383" t="s">
        <v>36</v>
      </c>
      <c r="AF2282" s="383">
        <v>82</v>
      </c>
      <c r="AG2282" s="383" t="s">
        <v>35</v>
      </c>
      <c r="AH2282" s="383" t="s">
        <v>34</v>
      </c>
      <c r="AI2282" s="383" t="s">
        <v>36</v>
      </c>
      <c r="AJ2282" s="383" t="s">
        <v>3554</v>
      </c>
      <c r="AK2282" s="384" t="str">
        <f t="shared" si="71"/>
        <v>Yes-SH</v>
      </c>
      <c r="AL2282" s="384" t="str">
        <f t="shared" si="72"/>
        <v>NO</v>
      </c>
      <c r="AN2282" s="196"/>
    </row>
    <row r="2283" spans="1:40" x14ac:dyDescent="0.25">
      <c r="A2283" s="381" t="s">
        <v>3224</v>
      </c>
      <c r="B2283" s="382" t="s">
        <v>362</v>
      </c>
      <c r="C2283" s="382" t="s">
        <v>30</v>
      </c>
      <c r="D2283" s="382" t="s">
        <v>363</v>
      </c>
      <c r="E2283" s="382" t="s">
        <v>838</v>
      </c>
      <c r="F2283" s="383"/>
      <c r="G2283" s="383">
        <v>18</v>
      </c>
      <c r="H2283" s="383" t="s">
        <v>11</v>
      </c>
      <c r="I2283" s="383"/>
      <c r="J2283" s="383">
        <v>18</v>
      </c>
      <c r="K2283" s="383" t="s">
        <v>11</v>
      </c>
      <c r="L2283" s="385"/>
      <c r="M2283" s="383">
        <v>4</v>
      </c>
      <c r="N2283" s="383" t="s">
        <v>11</v>
      </c>
      <c r="O2283" s="385"/>
      <c r="P2283" s="385"/>
      <c r="Q2283" s="386" t="s">
        <v>11</v>
      </c>
      <c r="R2283" s="383"/>
      <c r="S2283" s="383">
        <v>17</v>
      </c>
      <c r="T2283" s="386" t="s">
        <v>11</v>
      </c>
      <c r="U2283" s="386"/>
      <c r="V2283" s="386">
        <v>15</v>
      </c>
      <c r="W2283" s="386" t="s">
        <v>11</v>
      </c>
      <c r="X2283" s="383"/>
      <c r="Y2283" s="383">
        <v>17</v>
      </c>
      <c r="Z2283" s="386" t="s">
        <v>11</v>
      </c>
      <c r="AA2283" s="386"/>
      <c r="AB2283" s="386">
        <v>15</v>
      </c>
      <c r="AC2283" s="386" t="s">
        <v>11</v>
      </c>
      <c r="AD2283" s="383" t="s">
        <v>57</v>
      </c>
      <c r="AE2283" s="383" t="s">
        <v>36</v>
      </c>
      <c r="AF2283" s="383">
        <v>79</v>
      </c>
      <c r="AG2283" s="383" t="s">
        <v>35</v>
      </c>
      <c r="AH2283" s="383" t="s">
        <v>34</v>
      </c>
      <c r="AI2283" s="383" t="s">
        <v>36</v>
      </c>
      <c r="AJ2283" s="383" t="s">
        <v>3554</v>
      </c>
      <c r="AK2283" s="384" t="str">
        <f t="shared" si="71"/>
        <v>NA</v>
      </c>
      <c r="AL2283" s="384" t="str">
        <f t="shared" si="72"/>
        <v>NA</v>
      </c>
    </row>
    <row r="2284" spans="1:40" x14ac:dyDescent="0.25">
      <c r="A2284" s="381" t="s">
        <v>3224</v>
      </c>
      <c r="B2284" s="382" t="s">
        <v>364</v>
      </c>
      <c r="C2284" s="382" t="s">
        <v>30</v>
      </c>
      <c r="D2284" s="382" t="s">
        <v>365</v>
      </c>
      <c r="E2284" s="382" t="s">
        <v>838</v>
      </c>
      <c r="F2284" s="383">
        <v>100</v>
      </c>
      <c r="G2284" s="383">
        <v>272</v>
      </c>
      <c r="H2284" s="383" t="s">
        <v>835</v>
      </c>
      <c r="I2284" s="383">
        <v>100</v>
      </c>
      <c r="J2284" s="383">
        <v>272</v>
      </c>
      <c r="K2284" s="383" t="s">
        <v>835</v>
      </c>
      <c r="L2284" s="385">
        <v>94</v>
      </c>
      <c r="M2284" s="383">
        <v>83</v>
      </c>
      <c r="N2284" s="383" t="s">
        <v>835</v>
      </c>
      <c r="O2284" s="385"/>
      <c r="P2284" s="385"/>
      <c r="Q2284" s="386" t="s">
        <v>11</v>
      </c>
      <c r="R2284" s="383">
        <v>69</v>
      </c>
      <c r="S2284" s="383">
        <v>249</v>
      </c>
      <c r="T2284" s="386" t="s">
        <v>36</v>
      </c>
      <c r="U2284" s="386">
        <v>72</v>
      </c>
      <c r="V2284" s="386">
        <v>247</v>
      </c>
      <c r="W2284" s="386" t="s">
        <v>834</v>
      </c>
      <c r="X2284" s="383">
        <v>81</v>
      </c>
      <c r="Y2284" s="383">
        <v>249</v>
      </c>
      <c r="Z2284" s="386" t="s">
        <v>34</v>
      </c>
      <c r="AA2284" s="386">
        <v>74</v>
      </c>
      <c r="AB2284" s="386">
        <v>247</v>
      </c>
      <c r="AC2284" s="386" t="s">
        <v>11</v>
      </c>
      <c r="AD2284" s="383" t="s">
        <v>33</v>
      </c>
      <c r="AE2284" s="383" t="s">
        <v>36</v>
      </c>
      <c r="AF2284" s="383">
        <v>85</v>
      </c>
      <c r="AG2284" s="383" t="s">
        <v>35</v>
      </c>
      <c r="AH2284" s="383" t="s">
        <v>34</v>
      </c>
      <c r="AI2284" s="383" t="s">
        <v>36</v>
      </c>
      <c r="AJ2284" s="383" t="s">
        <v>3554</v>
      </c>
      <c r="AK2284" s="384" t="str">
        <f t="shared" si="71"/>
        <v>NO</v>
      </c>
      <c r="AL2284" s="384" t="str">
        <f t="shared" si="72"/>
        <v>Yes-AB</v>
      </c>
    </row>
    <row r="2285" spans="1:40" x14ac:dyDescent="0.25">
      <c r="A2285" s="381" t="s">
        <v>3224</v>
      </c>
      <c r="B2285" s="382" t="s">
        <v>857</v>
      </c>
      <c r="C2285" s="382" t="s">
        <v>30</v>
      </c>
      <c r="D2285" s="382" t="s">
        <v>2258</v>
      </c>
      <c r="E2285" s="382" t="s">
        <v>838</v>
      </c>
      <c r="F2285" s="383">
        <v>100</v>
      </c>
      <c r="G2285" s="383">
        <v>47</v>
      </c>
      <c r="H2285" s="383" t="s">
        <v>835</v>
      </c>
      <c r="I2285" s="383">
        <v>100</v>
      </c>
      <c r="J2285" s="383">
        <v>47</v>
      </c>
      <c r="K2285" s="383" t="s">
        <v>835</v>
      </c>
      <c r="L2285" s="385"/>
      <c r="M2285" s="383">
        <v>15</v>
      </c>
      <c r="N2285" s="383" t="s">
        <v>11</v>
      </c>
      <c r="O2285" s="385"/>
      <c r="P2285" s="385"/>
      <c r="Q2285" s="386" t="s">
        <v>11</v>
      </c>
      <c r="R2285" s="383">
        <v>72</v>
      </c>
      <c r="S2285" s="383">
        <v>47</v>
      </c>
      <c r="T2285" s="386" t="s">
        <v>36</v>
      </c>
      <c r="U2285" s="386">
        <v>74</v>
      </c>
      <c r="V2285" s="386">
        <v>47</v>
      </c>
      <c r="W2285" s="386" t="s">
        <v>834</v>
      </c>
      <c r="X2285" s="383">
        <v>70</v>
      </c>
      <c r="Y2285" s="383">
        <v>47</v>
      </c>
      <c r="Z2285" s="386" t="s">
        <v>36</v>
      </c>
      <c r="AA2285" s="386">
        <v>60</v>
      </c>
      <c r="AB2285" s="386">
        <v>47</v>
      </c>
      <c r="AC2285" s="386" t="s">
        <v>834</v>
      </c>
      <c r="AD2285" s="383"/>
      <c r="AE2285" s="383" t="s">
        <v>36</v>
      </c>
      <c r="AF2285" s="383">
        <v>90</v>
      </c>
      <c r="AG2285" s="383" t="s">
        <v>35</v>
      </c>
      <c r="AH2285" s="383" t="s">
        <v>36</v>
      </c>
      <c r="AI2285" s="383" t="s">
        <v>34</v>
      </c>
      <c r="AJ2285" s="383" t="s">
        <v>3554</v>
      </c>
      <c r="AK2285" s="384" t="str">
        <f t="shared" si="71"/>
        <v>NO</v>
      </c>
      <c r="AL2285" s="384" t="str">
        <f t="shared" si="72"/>
        <v>NO</v>
      </c>
    </row>
    <row r="2286" spans="1:40" x14ac:dyDescent="0.25">
      <c r="A2286" s="381" t="s">
        <v>3224</v>
      </c>
      <c r="B2286" s="382" t="s">
        <v>366</v>
      </c>
      <c r="C2286" s="382" t="s">
        <v>30</v>
      </c>
      <c r="D2286" s="382" t="s">
        <v>367</v>
      </c>
      <c r="E2286" s="382" t="s">
        <v>838</v>
      </c>
      <c r="F2286" s="383"/>
      <c r="G2286" s="383">
        <v>15</v>
      </c>
      <c r="H2286" s="383" t="s">
        <v>11</v>
      </c>
      <c r="I2286" s="383"/>
      <c r="J2286" s="383">
        <v>15</v>
      </c>
      <c r="K2286" s="383" t="s">
        <v>11</v>
      </c>
      <c r="L2286" s="385"/>
      <c r="M2286" s="383">
        <v>6</v>
      </c>
      <c r="N2286" s="383" t="s">
        <v>11</v>
      </c>
      <c r="O2286" s="385"/>
      <c r="P2286" s="385"/>
      <c r="Q2286" s="386" t="s">
        <v>11</v>
      </c>
      <c r="R2286" s="383"/>
      <c r="S2286" s="383">
        <v>15</v>
      </c>
      <c r="T2286" s="386" t="s">
        <v>11</v>
      </c>
      <c r="U2286" s="386"/>
      <c r="V2286" s="386">
        <v>14</v>
      </c>
      <c r="W2286" s="386" t="s">
        <v>11</v>
      </c>
      <c r="X2286" s="383"/>
      <c r="Y2286" s="383">
        <v>15</v>
      </c>
      <c r="Z2286" s="386" t="s">
        <v>11</v>
      </c>
      <c r="AA2286" s="386"/>
      <c r="AB2286" s="386">
        <v>14</v>
      </c>
      <c r="AC2286" s="386" t="s">
        <v>11</v>
      </c>
      <c r="AD2286" s="383" t="s">
        <v>33</v>
      </c>
      <c r="AE2286" s="383" t="s">
        <v>36</v>
      </c>
      <c r="AF2286" s="383">
        <v>95</v>
      </c>
      <c r="AG2286" s="383" t="s">
        <v>35</v>
      </c>
      <c r="AH2286" s="383" t="s">
        <v>34</v>
      </c>
      <c r="AI2286" s="383" t="s">
        <v>36</v>
      </c>
      <c r="AJ2286" s="383" t="s">
        <v>3554</v>
      </c>
      <c r="AK2286" s="384" t="str">
        <f t="shared" si="71"/>
        <v>NA</v>
      </c>
      <c r="AL2286" s="384" t="str">
        <f t="shared" si="72"/>
        <v>NA</v>
      </c>
    </row>
    <row r="2287" spans="1:40" x14ac:dyDescent="0.25">
      <c r="A2287" s="381" t="s">
        <v>3224</v>
      </c>
      <c r="B2287" s="382" t="s">
        <v>368</v>
      </c>
      <c r="C2287" s="382" t="s">
        <v>30</v>
      </c>
      <c r="D2287" s="382" t="s">
        <v>369</v>
      </c>
      <c r="E2287" s="382" t="s">
        <v>838</v>
      </c>
      <c r="F2287" s="383">
        <v>100</v>
      </c>
      <c r="G2287" s="383">
        <v>38</v>
      </c>
      <c r="H2287" s="383" t="s">
        <v>835</v>
      </c>
      <c r="I2287" s="383">
        <v>100</v>
      </c>
      <c r="J2287" s="383">
        <v>38</v>
      </c>
      <c r="K2287" s="383" t="s">
        <v>835</v>
      </c>
      <c r="L2287" s="385"/>
      <c r="M2287" s="383">
        <v>12</v>
      </c>
      <c r="N2287" s="383" t="s">
        <v>11</v>
      </c>
      <c r="O2287" s="385"/>
      <c r="P2287" s="385"/>
      <c r="Q2287" s="386" t="s">
        <v>11</v>
      </c>
      <c r="R2287" s="383"/>
      <c r="S2287" s="383">
        <v>35</v>
      </c>
      <c r="T2287" s="386" t="s">
        <v>11</v>
      </c>
      <c r="U2287" s="386"/>
      <c r="V2287" s="386">
        <v>35</v>
      </c>
      <c r="W2287" s="386" t="s">
        <v>11</v>
      </c>
      <c r="X2287" s="383"/>
      <c r="Y2287" s="383">
        <v>35</v>
      </c>
      <c r="Z2287" s="386" t="s">
        <v>11</v>
      </c>
      <c r="AA2287" s="386"/>
      <c r="AB2287" s="386">
        <v>35</v>
      </c>
      <c r="AC2287" s="386" t="s">
        <v>11</v>
      </c>
      <c r="AD2287" s="383" t="s">
        <v>104</v>
      </c>
      <c r="AE2287" s="383" t="s">
        <v>36</v>
      </c>
      <c r="AF2287" s="383">
        <v>82</v>
      </c>
      <c r="AG2287" s="383" t="s">
        <v>35</v>
      </c>
      <c r="AH2287" s="383" t="s">
        <v>34</v>
      </c>
      <c r="AI2287" s="383" t="s">
        <v>36</v>
      </c>
      <c r="AJ2287" s="383" t="s">
        <v>3554</v>
      </c>
      <c r="AK2287" s="384" t="str">
        <f t="shared" si="71"/>
        <v>NA</v>
      </c>
      <c r="AL2287" s="384" t="str">
        <f t="shared" si="72"/>
        <v>NA</v>
      </c>
    </row>
    <row r="2288" spans="1:40" x14ac:dyDescent="0.25">
      <c r="A2288" s="381" t="s">
        <v>3224</v>
      </c>
      <c r="B2288" s="382" t="s">
        <v>858</v>
      </c>
      <c r="C2288" s="382" t="s">
        <v>30</v>
      </c>
      <c r="D2288" s="382" t="s">
        <v>2241</v>
      </c>
      <c r="E2288" s="382" t="s">
        <v>838</v>
      </c>
      <c r="F2288" s="383">
        <v>100</v>
      </c>
      <c r="G2288" s="383">
        <v>297</v>
      </c>
      <c r="H2288" s="383" t="s">
        <v>835</v>
      </c>
      <c r="I2288" s="383">
        <v>100</v>
      </c>
      <c r="J2288" s="383">
        <v>297</v>
      </c>
      <c r="K2288" s="383" t="s">
        <v>835</v>
      </c>
      <c r="L2288" s="385">
        <v>94</v>
      </c>
      <c r="M2288" s="383">
        <v>88</v>
      </c>
      <c r="N2288" s="383" t="s">
        <v>835</v>
      </c>
      <c r="O2288" s="385"/>
      <c r="P2288" s="385"/>
      <c r="Q2288" s="386" t="s">
        <v>11</v>
      </c>
      <c r="R2288" s="383">
        <v>60</v>
      </c>
      <c r="S2288" s="383">
        <v>266</v>
      </c>
      <c r="T2288" s="386" t="s">
        <v>36</v>
      </c>
      <c r="U2288" s="386">
        <v>63</v>
      </c>
      <c r="V2288" s="386">
        <v>260</v>
      </c>
      <c r="W2288" s="386" t="s">
        <v>834</v>
      </c>
      <c r="X2288" s="383">
        <v>59</v>
      </c>
      <c r="Y2288" s="383">
        <v>266</v>
      </c>
      <c r="Z2288" s="386" t="s">
        <v>36</v>
      </c>
      <c r="AA2288" s="386">
        <v>53</v>
      </c>
      <c r="AB2288" s="386">
        <v>259</v>
      </c>
      <c r="AC2288" s="386" t="s">
        <v>834</v>
      </c>
      <c r="AD2288" s="383" t="s">
        <v>57</v>
      </c>
      <c r="AE2288" s="383" t="s">
        <v>36</v>
      </c>
      <c r="AF2288" s="383">
        <v>72</v>
      </c>
      <c r="AG2288" s="383" t="s">
        <v>35</v>
      </c>
      <c r="AH2288" s="383" t="s">
        <v>34</v>
      </c>
      <c r="AI2288" s="383" t="s">
        <v>36</v>
      </c>
      <c r="AJ2288" s="383" t="s">
        <v>3554</v>
      </c>
      <c r="AK2288" s="384" t="str">
        <f t="shared" si="71"/>
        <v>NO</v>
      </c>
      <c r="AL2288" s="384" t="str">
        <f t="shared" si="72"/>
        <v>NO</v>
      </c>
    </row>
    <row r="2289" spans="1:38" x14ac:dyDescent="0.25">
      <c r="A2289" s="381" t="s">
        <v>3224</v>
      </c>
      <c r="B2289" s="382" t="s">
        <v>370</v>
      </c>
      <c r="C2289" s="382" t="s">
        <v>30</v>
      </c>
      <c r="D2289" s="382" t="s">
        <v>371</v>
      </c>
      <c r="E2289" s="382" t="s">
        <v>838</v>
      </c>
      <c r="F2289" s="383">
        <v>100</v>
      </c>
      <c r="G2289" s="383">
        <v>213</v>
      </c>
      <c r="H2289" s="383" t="s">
        <v>835</v>
      </c>
      <c r="I2289" s="383">
        <v>100</v>
      </c>
      <c r="J2289" s="383">
        <v>213</v>
      </c>
      <c r="K2289" s="383" t="s">
        <v>835</v>
      </c>
      <c r="L2289" s="385"/>
      <c r="M2289" s="383">
        <v>72</v>
      </c>
      <c r="N2289" s="383" t="s">
        <v>835</v>
      </c>
      <c r="O2289" s="385"/>
      <c r="P2289" s="385"/>
      <c r="Q2289" s="386" t="s">
        <v>11</v>
      </c>
      <c r="R2289" s="383">
        <v>82</v>
      </c>
      <c r="S2289" s="383">
        <v>200</v>
      </c>
      <c r="T2289" s="386" t="s">
        <v>34</v>
      </c>
      <c r="U2289" s="386">
        <v>82</v>
      </c>
      <c r="V2289" s="386">
        <v>198</v>
      </c>
      <c r="W2289" s="386" t="s">
        <v>11</v>
      </c>
      <c r="X2289" s="383">
        <v>84</v>
      </c>
      <c r="Y2289" s="383">
        <v>201</v>
      </c>
      <c r="Z2289" s="386" t="s">
        <v>34</v>
      </c>
      <c r="AA2289" s="386">
        <v>73</v>
      </c>
      <c r="AB2289" s="386">
        <v>200</v>
      </c>
      <c r="AC2289" s="386" t="s">
        <v>11</v>
      </c>
      <c r="AD2289" s="383" t="s">
        <v>33</v>
      </c>
      <c r="AE2289" s="383" t="s">
        <v>36</v>
      </c>
      <c r="AF2289" s="383">
        <v>87</v>
      </c>
      <c r="AG2289" s="383" t="s">
        <v>35</v>
      </c>
      <c r="AH2289" s="383" t="s">
        <v>34</v>
      </c>
      <c r="AI2289" s="383" t="s">
        <v>36</v>
      </c>
      <c r="AJ2289" s="383" t="s">
        <v>3554</v>
      </c>
      <c r="AK2289" s="384" t="str">
        <f t="shared" si="71"/>
        <v>Yes-AB</v>
      </c>
      <c r="AL2289" s="384" t="str">
        <f t="shared" si="72"/>
        <v>Yes-AB</v>
      </c>
    </row>
    <row r="2290" spans="1:38" x14ac:dyDescent="0.25">
      <c r="A2290" s="381" t="s">
        <v>3224</v>
      </c>
      <c r="B2290" s="382" t="s">
        <v>372</v>
      </c>
      <c r="C2290" s="382" t="s">
        <v>30</v>
      </c>
      <c r="D2290" s="382" t="s">
        <v>373</v>
      </c>
      <c r="E2290" s="382" t="s">
        <v>838</v>
      </c>
      <c r="F2290" s="383"/>
      <c r="G2290" s="383">
        <v>16</v>
      </c>
      <c r="H2290" s="383" t="s">
        <v>11</v>
      </c>
      <c r="I2290" s="383"/>
      <c r="J2290" s="383">
        <v>16</v>
      </c>
      <c r="K2290" s="383" t="s">
        <v>11</v>
      </c>
      <c r="L2290" s="385"/>
      <c r="M2290" s="383">
        <v>6</v>
      </c>
      <c r="N2290" s="383" t="s">
        <v>11</v>
      </c>
      <c r="O2290" s="385"/>
      <c r="P2290" s="385"/>
      <c r="Q2290" s="386" t="s">
        <v>11</v>
      </c>
      <c r="R2290" s="383"/>
      <c r="S2290" s="383">
        <v>16</v>
      </c>
      <c r="T2290" s="386" t="s">
        <v>11</v>
      </c>
      <c r="U2290" s="386"/>
      <c r="V2290" s="386">
        <v>16</v>
      </c>
      <c r="W2290" s="386" t="s">
        <v>11</v>
      </c>
      <c r="X2290" s="383"/>
      <c r="Y2290" s="383">
        <v>16</v>
      </c>
      <c r="Z2290" s="386" t="s">
        <v>11</v>
      </c>
      <c r="AA2290" s="386"/>
      <c r="AB2290" s="386">
        <v>16</v>
      </c>
      <c r="AC2290" s="386" t="s">
        <v>11</v>
      </c>
      <c r="AD2290" s="383" t="s">
        <v>57</v>
      </c>
      <c r="AE2290" s="383" t="s">
        <v>36</v>
      </c>
      <c r="AF2290" s="383">
        <v>97</v>
      </c>
      <c r="AG2290" s="383" t="s">
        <v>35</v>
      </c>
      <c r="AH2290" s="383" t="s">
        <v>34</v>
      </c>
      <c r="AI2290" s="383" t="s">
        <v>36</v>
      </c>
      <c r="AJ2290" s="383" t="s">
        <v>3554</v>
      </c>
      <c r="AK2290" s="384" t="str">
        <f t="shared" si="71"/>
        <v>NA</v>
      </c>
      <c r="AL2290" s="384" t="str">
        <f t="shared" si="72"/>
        <v>NA</v>
      </c>
    </row>
    <row r="2291" spans="1:38" x14ac:dyDescent="0.25">
      <c r="A2291" s="381" t="s">
        <v>3224</v>
      </c>
      <c r="B2291" s="382" t="s">
        <v>374</v>
      </c>
      <c r="C2291" s="382" t="s">
        <v>30</v>
      </c>
      <c r="D2291" s="382" t="s">
        <v>375</v>
      </c>
      <c r="E2291" s="382" t="s">
        <v>838</v>
      </c>
      <c r="F2291" s="383">
        <v>100</v>
      </c>
      <c r="G2291" s="383">
        <v>262</v>
      </c>
      <c r="H2291" s="383" t="s">
        <v>835</v>
      </c>
      <c r="I2291" s="383">
        <v>100</v>
      </c>
      <c r="J2291" s="383">
        <v>262</v>
      </c>
      <c r="K2291" s="383" t="s">
        <v>835</v>
      </c>
      <c r="L2291" s="385"/>
      <c r="M2291" s="383">
        <v>86</v>
      </c>
      <c r="N2291" s="383" t="s">
        <v>835</v>
      </c>
      <c r="O2291" s="385"/>
      <c r="P2291" s="385"/>
      <c r="Q2291" s="386" t="s">
        <v>11</v>
      </c>
      <c r="R2291" s="383">
        <v>68</v>
      </c>
      <c r="S2291" s="383">
        <v>248</v>
      </c>
      <c r="T2291" s="386" t="s">
        <v>36</v>
      </c>
      <c r="U2291" s="386">
        <v>72</v>
      </c>
      <c r="V2291" s="386">
        <v>247</v>
      </c>
      <c r="W2291" s="386" t="s">
        <v>834</v>
      </c>
      <c r="X2291" s="383">
        <v>66</v>
      </c>
      <c r="Y2291" s="383">
        <v>248</v>
      </c>
      <c r="Z2291" s="386" t="s">
        <v>36</v>
      </c>
      <c r="AA2291" s="386">
        <v>61</v>
      </c>
      <c r="AB2291" s="386">
        <v>247</v>
      </c>
      <c r="AC2291" s="386" t="s">
        <v>834</v>
      </c>
      <c r="AD2291" s="383" t="s">
        <v>57</v>
      </c>
      <c r="AE2291" s="383" t="s">
        <v>36</v>
      </c>
      <c r="AF2291" s="383">
        <v>74</v>
      </c>
      <c r="AG2291" s="383" t="s">
        <v>35</v>
      </c>
      <c r="AH2291" s="383" t="s">
        <v>34</v>
      </c>
      <c r="AI2291" s="383" t="s">
        <v>36</v>
      </c>
      <c r="AJ2291" s="383" t="s">
        <v>3554</v>
      </c>
      <c r="AK2291" s="384" t="str">
        <f t="shared" si="71"/>
        <v>NO</v>
      </c>
      <c r="AL2291" s="384" t="str">
        <f t="shared" si="72"/>
        <v>NO</v>
      </c>
    </row>
    <row r="2292" spans="1:38" x14ac:dyDescent="0.25">
      <c r="A2292" s="381" t="s">
        <v>3224</v>
      </c>
      <c r="B2292" s="382" t="s">
        <v>376</v>
      </c>
      <c r="C2292" s="382" t="s">
        <v>30</v>
      </c>
      <c r="D2292" s="382" t="s">
        <v>377</v>
      </c>
      <c r="E2292" s="382" t="s">
        <v>838</v>
      </c>
      <c r="F2292" s="383">
        <v>100</v>
      </c>
      <c r="G2292" s="383">
        <v>34</v>
      </c>
      <c r="H2292" s="383" t="s">
        <v>835</v>
      </c>
      <c r="I2292" s="383">
        <v>100</v>
      </c>
      <c r="J2292" s="383">
        <v>34</v>
      </c>
      <c r="K2292" s="383" t="s">
        <v>835</v>
      </c>
      <c r="L2292" s="385"/>
      <c r="M2292" s="383">
        <v>12</v>
      </c>
      <c r="N2292" s="383" t="s">
        <v>11</v>
      </c>
      <c r="O2292" s="385"/>
      <c r="P2292" s="385"/>
      <c r="Q2292" s="386" t="s">
        <v>11</v>
      </c>
      <c r="R2292" s="383">
        <v>52</v>
      </c>
      <c r="S2292" s="383">
        <v>31</v>
      </c>
      <c r="T2292" s="386" t="s">
        <v>36</v>
      </c>
      <c r="U2292" s="386">
        <v>58</v>
      </c>
      <c r="V2292" s="386">
        <v>31</v>
      </c>
      <c r="W2292" s="386" t="s">
        <v>834</v>
      </c>
      <c r="X2292" s="383">
        <v>59</v>
      </c>
      <c r="Y2292" s="383">
        <v>32</v>
      </c>
      <c r="Z2292" s="386" t="s">
        <v>36</v>
      </c>
      <c r="AA2292" s="386">
        <v>69</v>
      </c>
      <c r="AB2292" s="386">
        <v>32</v>
      </c>
      <c r="AC2292" s="386" t="s">
        <v>834</v>
      </c>
      <c r="AD2292" s="383" t="s">
        <v>46</v>
      </c>
      <c r="AE2292" s="383" t="s">
        <v>36</v>
      </c>
      <c r="AF2292" s="383">
        <v>77</v>
      </c>
      <c r="AG2292" s="383" t="s">
        <v>35</v>
      </c>
      <c r="AH2292" s="383" t="s">
        <v>34</v>
      </c>
      <c r="AI2292" s="383" t="s">
        <v>36</v>
      </c>
      <c r="AJ2292" s="383" t="s">
        <v>3554</v>
      </c>
      <c r="AK2292" s="384" t="str">
        <f t="shared" si="71"/>
        <v>NO</v>
      </c>
      <c r="AL2292" s="384" t="str">
        <f t="shared" si="72"/>
        <v>NO</v>
      </c>
    </row>
    <row r="2293" spans="1:38" x14ac:dyDescent="0.25">
      <c r="A2293" s="381" t="s">
        <v>3224</v>
      </c>
      <c r="B2293" s="382" t="s">
        <v>378</v>
      </c>
      <c r="C2293" s="382" t="s">
        <v>30</v>
      </c>
      <c r="D2293" s="382" t="s">
        <v>379</v>
      </c>
      <c r="E2293" s="382" t="s">
        <v>838</v>
      </c>
      <c r="F2293" s="383"/>
      <c r="G2293" s="383">
        <v>11</v>
      </c>
      <c r="H2293" s="383" t="s">
        <v>11</v>
      </c>
      <c r="I2293" s="383"/>
      <c r="J2293" s="383">
        <v>11</v>
      </c>
      <c r="K2293" s="383" t="s">
        <v>11</v>
      </c>
      <c r="L2293" s="385"/>
      <c r="M2293" s="383">
        <v>7</v>
      </c>
      <c r="N2293" s="383" t="s">
        <v>11</v>
      </c>
      <c r="O2293" s="385"/>
      <c r="P2293" s="385"/>
      <c r="Q2293" s="386" t="s">
        <v>11</v>
      </c>
      <c r="R2293" s="383"/>
      <c r="S2293" s="383">
        <v>9</v>
      </c>
      <c r="T2293" s="386" t="s">
        <v>11</v>
      </c>
      <c r="U2293" s="386"/>
      <c r="V2293" s="386">
        <v>9</v>
      </c>
      <c r="W2293" s="386" t="s">
        <v>11</v>
      </c>
      <c r="X2293" s="383"/>
      <c r="Y2293" s="383">
        <v>9</v>
      </c>
      <c r="Z2293" s="386" t="s">
        <v>11</v>
      </c>
      <c r="AA2293" s="386"/>
      <c r="AB2293" s="386">
        <v>9</v>
      </c>
      <c r="AC2293" s="386" t="s">
        <v>11</v>
      </c>
      <c r="AD2293" s="383" t="s">
        <v>57</v>
      </c>
      <c r="AE2293" s="383" t="s">
        <v>36</v>
      </c>
      <c r="AF2293" s="383">
        <v>87</v>
      </c>
      <c r="AG2293" s="383" t="s">
        <v>35</v>
      </c>
      <c r="AH2293" s="383" t="s">
        <v>34</v>
      </c>
      <c r="AI2293" s="383" t="s">
        <v>36</v>
      </c>
      <c r="AJ2293" s="383" t="s">
        <v>3554</v>
      </c>
      <c r="AK2293" s="384" t="str">
        <f t="shared" si="71"/>
        <v>NA</v>
      </c>
      <c r="AL2293" s="384" t="str">
        <f t="shared" si="72"/>
        <v>NA</v>
      </c>
    </row>
    <row r="2294" spans="1:38" x14ac:dyDescent="0.25">
      <c r="A2294" s="381" t="s">
        <v>3224</v>
      </c>
      <c r="B2294" s="382" t="s">
        <v>380</v>
      </c>
      <c r="C2294" s="382" t="s">
        <v>30</v>
      </c>
      <c r="D2294" s="382" t="s">
        <v>381</v>
      </c>
      <c r="E2294" s="382" t="s">
        <v>838</v>
      </c>
      <c r="F2294" s="383">
        <v>100</v>
      </c>
      <c r="G2294" s="383">
        <v>117</v>
      </c>
      <c r="H2294" s="383" t="s">
        <v>835</v>
      </c>
      <c r="I2294" s="383">
        <v>100</v>
      </c>
      <c r="J2294" s="383">
        <v>117</v>
      </c>
      <c r="K2294" s="383" t="s">
        <v>835</v>
      </c>
      <c r="L2294" s="385"/>
      <c r="M2294" s="383">
        <v>36</v>
      </c>
      <c r="N2294" s="383" t="s">
        <v>835</v>
      </c>
      <c r="O2294" s="385"/>
      <c r="P2294" s="385"/>
      <c r="Q2294" s="386" t="s">
        <v>11</v>
      </c>
      <c r="R2294" s="383">
        <v>86</v>
      </c>
      <c r="S2294" s="383">
        <v>115</v>
      </c>
      <c r="T2294" s="386" t="s">
        <v>34</v>
      </c>
      <c r="U2294" s="386">
        <v>87</v>
      </c>
      <c r="V2294" s="386">
        <v>109</v>
      </c>
      <c r="W2294" s="386" t="s">
        <v>11</v>
      </c>
      <c r="X2294" s="383">
        <v>82</v>
      </c>
      <c r="Y2294" s="383">
        <v>115</v>
      </c>
      <c r="Z2294" s="386" t="s">
        <v>34</v>
      </c>
      <c r="AA2294" s="386">
        <v>81</v>
      </c>
      <c r="AB2294" s="386">
        <v>109</v>
      </c>
      <c r="AC2294" s="386" t="s">
        <v>11</v>
      </c>
      <c r="AD2294" s="383" t="s">
        <v>33</v>
      </c>
      <c r="AE2294" s="383" t="s">
        <v>36</v>
      </c>
      <c r="AF2294" s="383">
        <v>92</v>
      </c>
      <c r="AG2294" s="383" t="s">
        <v>35</v>
      </c>
      <c r="AH2294" s="383" t="s">
        <v>36</v>
      </c>
      <c r="AI2294" s="383" t="s">
        <v>36</v>
      </c>
      <c r="AJ2294" s="383" t="s">
        <v>3554</v>
      </c>
      <c r="AK2294" s="384" t="str">
        <f t="shared" si="71"/>
        <v>Yes-AB</v>
      </c>
      <c r="AL2294" s="384" t="str">
        <f t="shared" si="72"/>
        <v>Yes-AB</v>
      </c>
    </row>
    <row r="2295" spans="1:38" x14ac:dyDescent="0.25">
      <c r="A2295" s="381" t="s">
        <v>3224</v>
      </c>
      <c r="B2295" s="382" t="s">
        <v>382</v>
      </c>
      <c r="C2295" s="382" t="s">
        <v>30</v>
      </c>
      <c r="D2295" s="382" t="s">
        <v>383</v>
      </c>
      <c r="E2295" s="382" t="s">
        <v>838</v>
      </c>
      <c r="F2295" s="383">
        <v>100</v>
      </c>
      <c r="G2295" s="383">
        <v>427</v>
      </c>
      <c r="H2295" s="383" t="s">
        <v>835</v>
      </c>
      <c r="I2295" s="383">
        <v>100</v>
      </c>
      <c r="J2295" s="383">
        <v>427</v>
      </c>
      <c r="K2295" s="383" t="s">
        <v>835</v>
      </c>
      <c r="L2295" s="385"/>
      <c r="M2295" s="383">
        <v>112</v>
      </c>
      <c r="N2295" s="383" t="s">
        <v>835</v>
      </c>
      <c r="O2295" s="385"/>
      <c r="P2295" s="385"/>
      <c r="Q2295" s="386" t="s">
        <v>11</v>
      </c>
      <c r="R2295" s="383">
        <v>72</v>
      </c>
      <c r="S2295" s="383">
        <v>405</v>
      </c>
      <c r="T2295" s="386" t="s">
        <v>36</v>
      </c>
      <c r="U2295" s="386">
        <v>77</v>
      </c>
      <c r="V2295" s="386">
        <v>397</v>
      </c>
      <c r="W2295" s="386" t="s">
        <v>834</v>
      </c>
      <c r="X2295" s="383">
        <v>74</v>
      </c>
      <c r="Y2295" s="383">
        <v>405</v>
      </c>
      <c r="Z2295" s="386" t="s">
        <v>34</v>
      </c>
      <c r="AA2295" s="386">
        <v>71</v>
      </c>
      <c r="AB2295" s="386">
        <v>398</v>
      </c>
      <c r="AC2295" s="386" t="s">
        <v>11</v>
      </c>
      <c r="AD2295" s="383" t="s">
        <v>33</v>
      </c>
      <c r="AE2295" s="383" t="s">
        <v>36</v>
      </c>
      <c r="AF2295" s="383">
        <v>90</v>
      </c>
      <c r="AG2295" s="383" t="s">
        <v>35</v>
      </c>
      <c r="AH2295" s="383" t="s">
        <v>34</v>
      </c>
      <c r="AI2295" s="383" t="s">
        <v>36</v>
      </c>
      <c r="AJ2295" s="383" t="s">
        <v>3554</v>
      </c>
      <c r="AK2295" s="384" t="str">
        <f t="shared" si="71"/>
        <v>NO</v>
      </c>
      <c r="AL2295" s="384" t="str">
        <f t="shared" si="72"/>
        <v>Yes-SH</v>
      </c>
    </row>
    <row r="2296" spans="1:38" x14ac:dyDescent="0.25">
      <c r="A2296" s="381" t="s">
        <v>3224</v>
      </c>
      <c r="B2296" s="382" t="s">
        <v>384</v>
      </c>
      <c r="C2296" s="382" t="s">
        <v>30</v>
      </c>
      <c r="D2296" s="382" t="s">
        <v>385</v>
      </c>
      <c r="E2296" s="382" t="s">
        <v>838</v>
      </c>
      <c r="F2296" s="383">
        <v>100</v>
      </c>
      <c r="G2296" s="383">
        <v>377</v>
      </c>
      <c r="H2296" s="383" t="s">
        <v>835</v>
      </c>
      <c r="I2296" s="383">
        <v>100</v>
      </c>
      <c r="J2296" s="383">
        <v>377</v>
      </c>
      <c r="K2296" s="383" t="s">
        <v>835</v>
      </c>
      <c r="L2296" s="385">
        <v>94</v>
      </c>
      <c r="M2296" s="383">
        <v>124</v>
      </c>
      <c r="N2296" s="383" t="s">
        <v>835</v>
      </c>
      <c r="O2296" s="385"/>
      <c r="P2296" s="385"/>
      <c r="Q2296" s="386" t="s">
        <v>11</v>
      </c>
      <c r="R2296" s="383">
        <v>69</v>
      </c>
      <c r="S2296" s="383">
        <v>350</v>
      </c>
      <c r="T2296" s="386" t="s">
        <v>36</v>
      </c>
      <c r="U2296" s="386">
        <v>73</v>
      </c>
      <c r="V2296" s="386">
        <v>348</v>
      </c>
      <c r="W2296" s="386" t="s">
        <v>834</v>
      </c>
      <c r="X2296" s="383">
        <v>78</v>
      </c>
      <c r="Y2296" s="383">
        <v>350</v>
      </c>
      <c r="Z2296" s="386" t="s">
        <v>36</v>
      </c>
      <c r="AA2296" s="386">
        <v>72</v>
      </c>
      <c r="AB2296" s="386">
        <v>348</v>
      </c>
      <c r="AC2296" s="386" t="s">
        <v>834</v>
      </c>
      <c r="AD2296" s="383" t="s">
        <v>33</v>
      </c>
      <c r="AE2296" s="383" t="s">
        <v>36</v>
      </c>
      <c r="AF2296" s="383">
        <v>79</v>
      </c>
      <c r="AG2296" s="383" t="s">
        <v>35</v>
      </c>
      <c r="AH2296" s="383" t="s">
        <v>34</v>
      </c>
      <c r="AI2296" s="383" t="s">
        <v>36</v>
      </c>
      <c r="AJ2296" s="383" t="s">
        <v>3554</v>
      </c>
      <c r="AK2296" s="384" t="str">
        <f t="shared" si="71"/>
        <v>NO</v>
      </c>
      <c r="AL2296" s="384" t="str">
        <f t="shared" si="72"/>
        <v>NO</v>
      </c>
    </row>
    <row r="2297" spans="1:38" x14ac:dyDescent="0.25">
      <c r="A2297" s="381" t="s">
        <v>3224</v>
      </c>
      <c r="B2297" s="382" t="s">
        <v>386</v>
      </c>
      <c r="C2297" s="382" t="s">
        <v>30</v>
      </c>
      <c r="D2297" s="382" t="s">
        <v>387</v>
      </c>
      <c r="E2297" s="382" t="s">
        <v>838</v>
      </c>
      <c r="F2297" s="383">
        <v>100</v>
      </c>
      <c r="G2297" s="383">
        <v>400</v>
      </c>
      <c r="H2297" s="383" t="s">
        <v>835</v>
      </c>
      <c r="I2297" s="383">
        <v>100</v>
      </c>
      <c r="J2297" s="383">
        <v>400</v>
      </c>
      <c r="K2297" s="383" t="s">
        <v>835</v>
      </c>
      <c r="L2297" s="385"/>
      <c r="M2297" s="383">
        <v>115</v>
      </c>
      <c r="N2297" s="383" t="s">
        <v>835</v>
      </c>
      <c r="O2297" s="385"/>
      <c r="P2297" s="385"/>
      <c r="Q2297" s="386" t="s">
        <v>11</v>
      </c>
      <c r="R2297" s="383">
        <v>76</v>
      </c>
      <c r="S2297" s="383">
        <v>380</v>
      </c>
      <c r="T2297" s="386" t="s">
        <v>34</v>
      </c>
      <c r="U2297" s="386">
        <v>81</v>
      </c>
      <c r="V2297" s="386">
        <v>375</v>
      </c>
      <c r="W2297" s="386" t="s">
        <v>835</v>
      </c>
      <c r="X2297" s="383">
        <v>89</v>
      </c>
      <c r="Y2297" s="383">
        <v>380</v>
      </c>
      <c r="Z2297" s="386" t="s">
        <v>34</v>
      </c>
      <c r="AA2297" s="386">
        <v>80</v>
      </c>
      <c r="AB2297" s="386">
        <v>375</v>
      </c>
      <c r="AC2297" s="386" t="s">
        <v>11</v>
      </c>
      <c r="AD2297" s="383" t="s">
        <v>33</v>
      </c>
      <c r="AE2297" s="383" t="s">
        <v>36</v>
      </c>
      <c r="AF2297" s="383">
        <v>95</v>
      </c>
      <c r="AG2297" s="383" t="s">
        <v>35</v>
      </c>
      <c r="AH2297" s="383" t="s">
        <v>34</v>
      </c>
      <c r="AI2297" s="383" t="s">
        <v>36</v>
      </c>
      <c r="AJ2297" s="383" t="s">
        <v>3554</v>
      </c>
      <c r="AK2297" s="384" t="str">
        <f t="shared" si="71"/>
        <v>Yes-GM</v>
      </c>
      <c r="AL2297" s="384" t="str">
        <f t="shared" si="72"/>
        <v>Yes-AB</v>
      </c>
    </row>
    <row r="2298" spans="1:38" x14ac:dyDescent="0.25">
      <c r="A2298" s="381" t="s">
        <v>3224</v>
      </c>
      <c r="B2298" s="382" t="s">
        <v>388</v>
      </c>
      <c r="C2298" s="382" t="s">
        <v>30</v>
      </c>
      <c r="D2298" s="382" t="s">
        <v>389</v>
      </c>
      <c r="E2298" s="382" t="s">
        <v>838</v>
      </c>
      <c r="F2298" s="383"/>
      <c r="G2298" s="383">
        <v>14</v>
      </c>
      <c r="H2298" s="383" t="s">
        <v>11</v>
      </c>
      <c r="I2298" s="383"/>
      <c r="J2298" s="383">
        <v>14</v>
      </c>
      <c r="K2298" s="383" t="s">
        <v>11</v>
      </c>
      <c r="L2298" s="385"/>
      <c r="M2298" s="383">
        <v>6</v>
      </c>
      <c r="N2298" s="383" t="s">
        <v>11</v>
      </c>
      <c r="O2298" s="385"/>
      <c r="P2298" s="385"/>
      <c r="Q2298" s="386" t="s">
        <v>11</v>
      </c>
      <c r="R2298" s="383"/>
      <c r="S2298" s="383">
        <v>12</v>
      </c>
      <c r="T2298" s="386" t="s">
        <v>11</v>
      </c>
      <c r="U2298" s="386"/>
      <c r="V2298" s="386">
        <v>12</v>
      </c>
      <c r="W2298" s="386" t="s">
        <v>11</v>
      </c>
      <c r="X2298" s="383"/>
      <c r="Y2298" s="383">
        <v>12</v>
      </c>
      <c r="Z2298" s="386" t="s">
        <v>11</v>
      </c>
      <c r="AA2298" s="386"/>
      <c r="AB2298" s="386">
        <v>12</v>
      </c>
      <c r="AC2298" s="386" t="s">
        <v>11</v>
      </c>
      <c r="AD2298" s="383" t="s">
        <v>33</v>
      </c>
      <c r="AE2298" s="383" t="s">
        <v>34</v>
      </c>
      <c r="AF2298" s="383">
        <v>100</v>
      </c>
      <c r="AG2298" s="383" t="s">
        <v>35</v>
      </c>
      <c r="AH2298" s="383" t="s">
        <v>34</v>
      </c>
      <c r="AI2298" s="383" t="s">
        <v>36</v>
      </c>
      <c r="AJ2298" s="383" t="s">
        <v>3554</v>
      </c>
      <c r="AK2298" s="384" t="str">
        <f t="shared" si="71"/>
        <v>NA</v>
      </c>
      <c r="AL2298" s="384" t="str">
        <f t="shared" si="72"/>
        <v>NA</v>
      </c>
    </row>
    <row r="2299" spans="1:38" x14ac:dyDescent="0.25">
      <c r="A2299" s="381" t="s">
        <v>3224</v>
      </c>
      <c r="B2299" s="382" t="s">
        <v>390</v>
      </c>
      <c r="C2299" s="382" t="s">
        <v>30</v>
      </c>
      <c r="D2299" s="382" t="s">
        <v>391</v>
      </c>
      <c r="E2299" s="382" t="s">
        <v>838</v>
      </c>
      <c r="F2299" s="383"/>
      <c r="G2299" s="383">
        <v>4</v>
      </c>
      <c r="H2299" s="383" t="s">
        <v>11</v>
      </c>
      <c r="I2299" s="383"/>
      <c r="J2299" s="383">
        <v>4</v>
      </c>
      <c r="K2299" s="383" t="s">
        <v>11</v>
      </c>
      <c r="L2299" s="385"/>
      <c r="M2299" s="383">
        <v>2</v>
      </c>
      <c r="N2299" s="383" t="s">
        <v>11</v>
      </c>
      <c r="O2299" s="385"/>
      <c r="P2299" s="385"/>
      <c r="Q2299" s="386" t="s">
        <v>11</v>
      </c>
      <c r="R2299" s="383"/>
      <c r="S2299" s="383">
        <v>4</v>
      </c>
      <c r="T2299" s="386" t="s">
        <v>11</v>
      </c>
      <c r="U2299" s="386"/>
      <c r="V2299" s="386">
        <v>3</v>
      </c>
      <c r="W2299" s="386" t="s">
        <v>11</v>
      </c>
      <c r="X2299" s="383"/>
      <c r="Y2299" s="383">
        <v>4</v>
      </c>
      <c r="Z2299" s="386" t="s">
        <v>11</v>
      </c>
      <c r="AA2299" s="386"/>
      <c r="AB2299" s="386">
        <v>3</v>
      </c>
      <c r="AC2299" s="386" t="s">
        <v>11</v>
      </c>
      <c r="AD2299" s="383" t="s">
        <v>104</v>
      </c>
      <c r="AE2299" s="383" t="s">
        <v>36</v>
      </c>
      <c r="AF2299" s="383">
        <v>92</v>
      </c>
      <c r="AG2299" s="383" t="s">
        <v>35</v>
      </c>
      <c r="AH2299" s="383" t="s">
        <v>34</v>
      </c>
      <c r="AI2299" s="383" t="s">
        <v>36</v>
      </c>
      <c r="AJ2299" s="383" t="s">
        <v>3554</v>
      </c>
      <c r="AK2299" s="384" t="str">
        <f t="shared" si="71"/>
        <v>NA</v>
      </c>
      <c r="AL2299" s="384" t="str">
        <f t="shared" si="72"/>
        <v>NA</v>
      </c>
    </row>
    <row r="2300" spans="1:38" x14ac:dyDescent="0.25">
      <c r="A2300" s="381" t="s">
        <v>3224</v>
      </c>
      <c r="B2300" s="382" t="s">
        <v>392</v>
      </c>
      <c r="C2300" s="382" t="s">
        <v>30</v>
      </c>
      <c r="D2300" s="382" t="s">
        <v>393</v>
      </c>
      <c r="E2300" s="382" t="s">
        <v>838</v>
      </c>
      <c r="F2300" s="383">
        <v>100</v>
      </c>
      <c r="G2300" s="383">
        <v>200</v>
      </c>
      <c r="H2300" s="383" t="s">
        <v>835</v>
      </c>
      <c r="I2300" s="383">
        <v>100</v>
      </c>
      <c r="J2300" s="383">
        <v>200</v>
      </c>
      <c r="K2300" s="383" t="s">
        <v>835</v>
      </c>
      <c r="L2300" s="385"/>
      <c r="M2300" s="383">
        <v>66</v>
      </c>
      <c r="N2300" s="383" t="s">
        <v>835</v>
      </c>
      <c r="O2300" s="385"/>
      <c r="P2300" s="385"/>
      <c r="Q2300" s="386" t="s">
        <v>11</v>
      </c>
      <c r="R2300" s="383">
        <v>80</v>
      </c>
      <c r="S2300" s="383">
        <v>198</v>
      </c>
      <c r="T2300" s="386" t="s">
        <v>34</v>
      </c>
      <c r="U2300" s="386">
        <v>83</v>
      </c>
      <c r="V2300" s="386">
        <v>198</v>
      </c>
      <c r="W2300" s="386" t="s">
        <v>11</v>
      </c>
      <c r="X2300" s="383">
        <v>84</v>
      </c>
      <c r="Y2300" s="383">
        <v>198</v>
      </c>
      <c r="Z2300" s="386" t="s">
        <v>34</v>
      </c>
      <c r="AA2300" s="386">
        <v>81</v>
      </c>
      <c r="AB2300" s="386">
        <v>198</v>
      </c>
      <c r="AC2300" s="386" t="s">
        <v>11</v>
      </c>
      <c r="AD2300" s="383" t="s">
        <v>33</v>
      </c>
      <c r="AE2300" s="383" t="s">
        <v>36</v>
      </c>
      <c r="AF2300" s="383">
        <v>85</v>
      </c>
      <c r="AG2300" s="383" t="s">
        <v>35</v>
      </c>
      <c r="AH2300" s="383" t="s">
        <v>34</v>
      </c>
      <c r="AI2300" s="383" t="s">
        <v>36</v>
      </c>
      <c r="AJ2300" s="383" t="s">
        <v>3554</v>
      </c>
      <c r="AK2300" s="384" t="str">
        <f t="shared" si="71"/>
        <v>Yes-AB</v>
      </c>
      <c r="AL2300" s="384" t="str">
        <f t="shared" si="72"/>
        <v>Yes-AB</v>
      </c>
    </row>
    <row r="2301" spans="1:38" x14ac:dyDescent="0.25">
      <c r="A2301" s="381" t="s">
        <v>3224</v>
      </c>
      <c r="B2301" s="382" t="s">
        <v>394</v>
      </c>
      <c r="C2301" s="382" t="s">
        <v>30</v>
      </c>
      <c r="D2301" s="382" t="s">
        <v>395</v>
      </c>
      <c r="E2301" s="382" t="s">
        <v>838</v>
      </c>
      <c r="F2301" s="383">
        <v>100</v>
      </c>
      <c r="G2301" s="383">
        <v>213</v>
      </c>
      <c r="H2301" s="383" t="s">
        <v>835</v>
      </c>
      <c r="I2301" s="383">
        <v>100</v>
      </c>
      <c r="J2301" s="383">
        <v>213</v>
      </c>
      <c r="K2301" s="383" t="s">
        <v>835</v>
      </c>
      <c r="L2301" s="385"/>
      <c r="M2301" s="383">
        <v>66</v>
      </c>
      <c r="N2301" s="383" t="s">
        <v>835</v>
      </c>
      <c r="O2301" s="385"/>
      <c r="P2301" s="385"/>
      <c r="Q2301" s="386" t="s">
        <v>11</v>
      </c>
      <c r="R2301" s="383">
        <v>54</v>
      </c>
      <c r="S2301" s="383">
        <v>202</v>
      </c>
      <c r="T2301" s="386" t="s">
        <v>36</v>
      </c>
      <c r="U2301" s="386">
        <v>62</v>
      </c>
      <c r="V2301" s="386">
        <v>200</v>
      </c>
      <c r="W2301" s="386" t="s">
        <v>834</v>
      </c>
      <c r="X2301" s="383">
        <v>44</v>
      </c>
      <c r="Y2301" s="383">
        <v>201</v>
      </c>
      <c r="Z2301" s="386" t="s">
        <v>36</v>
      </c>
      <c r="AA2301" s="386">
        <v>33</v>
      </c>
      <c r="AB2301" s="386">
        <v>199</v>
      </c>
      <c r="AC2301" s="386" t="s">
        <v>834</v>
      </c>
      <c r="AD2301" s="383" t="s">
        <v>46</v>
      </c>
      <c r="AE2301" s="383" t="s">
        <v>36</v>
      </c>
      <c r="AF2301" s="383">
        <v>67</v>
      </c>
      <c r="AG2301" s="383" t="s">
        <v>35</v>
      </c>
      <c r="AH2301" s="383" t="s">
        <v>34</v>
      </c>
      <c r="AI2301" s="383" t="s">
        <v>36</v>
      </c>
      <c r="AJ2301" s="383" t="s">
        <v>3554</v>
      </c>
      <c r="AK2301" s="384" t="str">
        <f t="shared" si="71"/>
        <v>NO</v>
      </c>
      <c r="AL2301" s="384" t="str">
        <f t="shared" si="72"/>
        <v>NO</v>
      </c>
    </row>
    <row r="2302" spans="1:38" x14ac:dyDescent="0.25">
      <c r="A2302" s="381" t="s">
        <v>3224</v>
      </c>
      <c r="B2302" s="382" t="s">
        <v>396</v>
      </c>
      <c r="C2302" s="382" t="s">
        <v>30</v>
      </c>
      <c r="D2302" s="382" t="s">
        <v>397</v>
      </c>
      <c r="E2302" s="382" t="s">
        <v>838</v>
      </c>
      <c r="F2302" s="383">
        <v>100</v>
      </c>
      <c r="G2302" s="383">
        <v>97</v>
      </c>
      <c r="H2302" s="383" t="s">
        <v>835</v>
      </c>
      <c r="I2302" s="383">
        <v>100</v>
      </c>
      <c r="J2302" s="383">
        <v>97</v>
      </c>
      <c r="K2302" s="383" t="s">
        <v>835</v>
      </c>
      <c r="L2302" s="385"/>
      <c r="M2302" s="383">
        <v>28</v>
      </c>
      <c r="N2302" s="383" t="s">
        <v>11</v>
      </c>
      <c r="O2302" s="385"/>
      <c r="P2302" s="385"/>
      <c r="Q2302" s="386" t="s">
        <v>11</v>
      </c>
      <c r="R2302" s="383">
        <v>41</v>
      </c>
      <c r="S2302" s="383">
        <v>82</v>
      </c>
      <c r="T2302" s="386" t="s">
        <v>36</v>
      </c>
      <c r="U2302" s="386">
        <v>56</v>
      </c>
      <c r="V2302" s="386">
        <v>82</v>
      </c>
      <c r="W2302" s="386" t="s">
        <v>834</v>
      </c>
      <c r="X2302" s="383">
        <v>48</v>
      </c>
      <c r="Y2302" s="383">
        <v>82</v>
      </c>
      <c r="Z2302" s="386" t="s">
        <v>36</v>
      </c>
      <c r="AA2302" s="386">
        <v>43</v>
      </c>
      <c r="AB2302" s="386">
        <v>82</v>
      </c>
      <c r="AC2302" s="386" t="s">
        <v>834</v>
      </c>
      <c r="AD2302" s="383" t="s">
        <v>214</v>
      </c>
      <c r="AE2302" s="383" t="s">
        <v>36</v>
      </c>
      <c r="AF2302" s="383">
        <v>72</v>
      </c>
      <c r="AG2302" s="383" t="s">
        <v>35</v>
      </c>
      <c r="AH2302" s="383" t="s">
        <v>34</v>
      </c>
      <c r="AI2302" s="383" t="s">
        <v>36</v>
      </c>
      <c r="AJ2302" s="383" t="s">
        <v>3554</v>
      </c>
      <c r="AK2302" s="384" t="str">
        <f t="shared" si="71"/>
        <v>NO</v>
      </c>
      <c r="AL2302" s="384" t="str">
        <f t="shared" si="72"/>
        <v>NO</v>
      </c>
    </row>
    <row r="2303" spans="1:38" x14ac:dyDescent="0.25">
      <c r="A2303" s="381" t="s">
        <v>3224</v>
      </c>
      <c r="B2303" s="382" t="s">
        <v>398</v>
      </c>
      <c r="C2303" s="382" t="s">
        <v>30</v>
      </c>
      <c r="D2303" s="382" t="s">
        <v>399</v>
      </c>
      <c r="E2303" s="382" t="s">
        <v>838</v>
      </c>
      <c r="F2303" s="383">
        <v>100</v>
      </c>
      <c r="G2303" s="383">
        <v>220</v>
      </c>
      <c r="H2303" s="383" t="s">
        <v>835</v>
      </c>
      <c r="I2303" s="383">
        <v>100</v>
      </c>
      <c r="J2303" s="383">
        <v>220</v>
      </c>
      <c r="K2303" s="383" t="s">
        <v>835</v>
      </c>
      <c r="L2303" s="385"/>
      <c r="M2303" s="383">
        <v>68</v>
      </c>
      <c r="N2303" s="383" t="s">
        <v>835</v>
      </c>
      <c r="O2303" s="385"/>
      <c r="P2303" s="385"/>
      <c r="Q2303" s="386" t="s">
        <v>11</v>
      </c>
      <c r="R2303" s="383">
        <v>89</v>
      </c>
      <c r="S2303" s="383">
        <v>216</v>
      </c>
      <c r="T2303" s="386" t="s">
        <v>34</v>
      </c>
      <c r="U2303" s="386">
        <v>85</v>
      </c>
      <c r="V2303" s="386">
        <v>206</v>
      </c>
      <c r="W2303" s="386" t="s">
        <v>11</v>
      </c>
      <c r="X2303" s="383">
        <v>89</v>
      </c>
      <c r="Y2303" s="383">
        <v>216</v>
      </c>
      <c r="Z2303" s="386" t="s">
        <v>34</v>
      </c>
      <c r="AA2303" s="386">
        <v>84</v>
      </c>
      <c r="AB2303" s="386">
        <v>207</v>
      </c>
      <c r="AC2303" s="386" t="s">
        <v>11</v>
      </c>
      <c r="AD2303" s="383" t="s">
        <v>33</v>
      </c>
      <c r="AE2303" s="383" t="s">
        <v>34</v>
      </c>
      <c r="AF2303" s="383">
        <v>100</v>
      </c>
      <c r="AG2303" s="383" t="s">
        <v>35</v>
      </c>
      <c r="AH2303" s="383" t="s">
        <v>36</v>
      </c>
      <c r="AI2303" s="383" t="s">
        <v>36</v>
      </c>
      <c r="AJ2303" s="383" t="s">
        <v>3554</v>
      </c>
      <c r="AK2303" s="384" t="str">
        <f t="shared" si="71"/>
        <v>Yes-AB</v>
      </c>
      <c r="AL2303" s="384" t="str">
        <f t="shared" si="72"/>
        <v>Yes-AB</v>
      </c>
    </row>
    <row r="2304" spans="1:38" x14ac:dyDescent="0.25">
      <c r="A2304" s="381" t="s">
        <v>3224</v>
      </c>
      <c r="B2304" s="382" t="s">
        <v>400</v>
      </c>
      <c r="C2304" s="382" t="s">
        <v>30</v>
      </c>
      <c r="D2304" s="382" t="s">
        <v>401</v>
      </c>
      <c r="E2304" s="382" t="s">
        <v>838</v>
      </c>
      <c r="F2304" s="383">
        <v>100</v>
      </c>
      <c r="G2304" s="383">
        <v>70</v>
      </c>
      <c r="H2304" s="383" t="s">
        <v>835</v>
      </c>
      <c r="I2304" s="383">
        <v>100</v>
      </c>
      <c r="J2304" s="383">
        <v>70</v>
      </c>
      <c r="K2304" s="383" t="s">
        <v>835</v>
      </c>
      <c r="L2304" s="385"/>
      <c r="M2304" s="383">
        <v>24</v>
      </c>
      <c r="N2304" s="383" t="s">
        <v>11</v>
      </c>
      <c r="O2304" s="385"/>
      <c r="P2304" s="385"/>
      <c r="Q2304" s="386" t="s">
        <v>11</v>
      </c>
      <c r="R2304" s="383">
        <v>57</v>
      </c>
      <c r="S2304" s="383">
        <v>63</v>
      </c>
      <c r="T2304" s="386" t="s">
        <v>36</v>
      </c>
      <c r="U2304" s="386">
        <v>63</v>
      </c>
      <c r="V2304" s="386">
        <v>63</v>
      </c>
      <c r="W2304" s="386" t="s">
        <v>834</v>
      </c>
      <c r="X2304" s="383">
        <v>62</v>
      </c>
      <c r="Y2304" s="383">
        <v>63</v>
      </c>
      <c r="Z2304" s="386" t="s">
        <v>36</v>
      </c>
      <c r="AA2304" s="386">
        <v>59</v>
      </c>
      <c r="AB2304" s="386">
        <v>63</v>
      </c>
      <c r="AC2304" s="386" t="s">
        <v>834</v>
      </c>
      <c r="AD2304" s="383" t="s">
        <v>104</v>
      </c>
      <c r="AE2304" s="383" t="s">
        <v>36</v>
      </c>
      <c r="AF2304" s="383">
        <v>69</v>
      </c>
      <c r="AG2304" s="383" t="s">
        <v>35</v>
      </c>
      <c r="AH2304" s="383" t="s">
        <v>34</v>
      </c>
      <c r="AI2304" s="383" t="s">
        <v>36</v>
      </c>
      <c r="AJ2304" s="383" t="s">
        <v>3554</v>
      </c>
      <c r="AK2304" s="384" t="str">
        <f t="shared" si="71"/>
        <v>NO</v>
      </c>
      <c r="AL2304" s="384" t="str">
        <f t="shared" si="72"/>
        <v>NO</v>
      </c>
    </row>
    <row r="2305" spans="1:38" x14ac:dyDescent="0.25">
      <c r="A2305" s="381" t="s">
        <v>3224</v>
      </c>
      <c r="B2305" s="382" t="s">
        <v>402</v>
      </c>
      <c r="C2305" s="382" t="s">
        <v>30</v>
      </c>
      <c r="D2305" s="382" t="s">
        <v>403</v>
      </c>
      <c r="E2305" s="382" t="s">
        <v>838</v>
      </c>
      <c r="F2305" s="383">
        <v>100</v>
      </c>
      <c r="G2305" s="383">
        <v>32</v>
      </c>
      <c r="H2305" s="383" t="s">
        <v>835</v>
      </c>
      <c r="I2305" s="383">
        <v>100</v>
      </c>
      <c r="J2305" s="383">
        <v>32</v>
      </c>
      <c r="K2305" s="383" t="s">
        <v>835</v>
      </c>
      <c r="L2305" s="385"/>
      <c r="M2305" s="383">
        <v>14</v>
      </c>
      <c r="N2305" s="383" t="s">
        <v>11</v>
      </c>
      <c r="O2305" s="385"/>
      <c r="P2305" s="385"/>
      <c r="Q2305" s="386" t="s">
        <v>11</v>
      </c>
      <c r="R2305" s="383">
        <v>65</v>
      </c>
      <c r="S2305" s="383">
        <v>31</v>
      </c>
      <c r="T2305" s="386" t="s">
        <v>34</v>
      </c>
      <c r="U2305" s="386">
        <v>74</v>
      </c>
      <c r="V2305" s="386">
        <v>31</v>
      </c>
      <c r="W2305" s="386" t="s">
        <v>11</v>
      </c>
      <c r="X2305" s="383">
        <v>66</v>
      </c>
      <c r="Y2305" s="383">
        <v>32</v>
      </c>
      <c r="Z2305" s="386" t="s">
        <v>36</v>
      </c>
      <c r="AA2305" s="386">
        <v>59</v>
      </c>
      <c r="AB2305" s="386">
        <v>32</v>
      </c>
      <c r="AC2305" s="386" t="s">
        <v>834</v>
      </c>
      <c r="AD2305" s="383" t="s">
        <v>57</v>
      </c>
      <c r="AE2305" s="383" t="s">
        <v>36</v>
      </c>
      <c r="AF2305" s="383">
        <v>87</v>
      </c>
      <c r="AG2305" s="383" t="s">
        <v>35</v>
      </c>
      <c r="AH2305" s="383" t="s">
        <v>34</v>
      </c>
      <c r="AI2305" s="383" t="s">
        <v>36</v>
      </c>
      <c r="AJ2305" s="383" t="s">
        <v>3554</v>
      </c>
      <c r="AK2305" s="384" t="str">
        <f t="shared" si="71"/>
        <v>Yes-SH</v>
      </c>
      <c r="AL2305" s="384" t="str">
        <f t="shared" si="72"/>
        <v>NO</v>
      </c>
    </row>
    <row r="2306" spans="1:38" x14ac:dyDescent="0.25">
      <c r="A2306" s="381" t="s">
        <v>3224</v>
      </c>
      <c r="B2306" s="382" t="s">
        <v>404</v>
      </c>
      <c r="C2306" s="382" t="s">
        <v>30</v>
      </c>
      <c r="D2306" s="382" t="s">
        <v>405</v>
      </c>
      <c r="E2306" s="382" t="s">
        <v>838</v>
      </c>
      <c r="F2306" s="383">
        <v>100</v>
      </c>
      <c r="G2306" s="383">
        <v>73</v>
      </c>
      <c r="H2306" s="383" t="s">
        <v>835</v>
      </c>
      <c r="I2306" s="383">
        <v>100</v>
      </c>
      <c r="J2306" s="383">
        <v>73</v>
      </c>
      <c r="K2306" s="383" t="s">
        <v>835</v>
      </c>
      <c r="L2306" s="385"/>
      <c r="M2306" s="383">
        <v>24</v>
      </c>
      <c r="N2306" s="383" t="s">
        <v>11</v>
      </c>
      <c r="O2306" s="385"/>
      <c r="P2306" s="385"/>
      <c r="Q2306" s="386" t="s">
        <v>11</v>
      </c>
      <c r="R2306" s="383">
        <v>57</v>
      </c>
      <c r="S2306" s="383">
        <v>68</v>
      </c>
      <c r="T2306" s="386" t="s">
        <v>36</v>
      </c>
      <c r="U2306" s="386">
        <v>69</v>
      </c>
      <c r="V2306" s="386">
        <v>65</v>
      </c>
      <c r="W2306" s="386" t="s">
        <v>834</v>
      </c>
      <c r="X2306" s="383">
        <v>65</v>
      </c>
      <c r="Y2306" s="383">
        <v>68</v>
      </c>
      <c r="Z2306" s="386" t="s">
        <v>36</v>
      </c>
      <c r="AA2306" s="386">
        <v>69</v>
      </c>
      <c r="AB2306" s="386">
        <v>65</v>
      </c>
      <c r="AC2306" s="386" t="s">
        <v>834</v>
      </c>
      <c r="AD2306" s="383" t="s">
        <v>33</v>
      </c>
      <c r="AE2306" s="383" t="s">
        <v>36</v>
      </c>
      <c r="AF2306" s="383">
        <v>87</v>
      </c>
      <c r="AG2306" s="383" t="s">
        <v>35</v>
      </c>
      <c r="AH2306" s="383" t="s">
        <v>34</v>
      </c>
      <c r="AI2306" s="383" t="s">
        <v>36</v>
      </c>
      <c r="AJ2306" s="383" t="s">
        <v>3554</v>
      </c>
      <c r="AK2306" s="384" t="str">
        <f t="shared" si="71"/>
        <v>NO</v>
      </c>
      <c r="AL2306" s="384" t="str">
        <f t="shared" si="72"/>
        <v>NO</v>
      </c>
    </row>
    <row r="2307" spans="1:38" x14ac:dyDescent="0.25">
      <c r="A2307" s="381" t="s">
        <v>3224</v>
      </c>
      <c r="B2307" s="382" t="s">
        <v>406</v>
      </c>
      <c r="C2307" s="382" t="s">
        <v>30</v>
      </c>
      <c r="D2307" s="382" t="s">
        <v>407</v>
      </c>
      <c r="E2307" s="382" t="s">
        <v>838</v>
      </c>
      <c r="F2307" s="383"/>
      <c r="G2307" s="383">
        <v>15</v>
      </c>
      <c r="H2307" s="383" t="s">
        <v>11</v>
      </c>
      <c r="I2307" s="383"/>
      <c r="J2307" s="383">
        <v>15</v>
      </c>
      <c r="K2307" s="383" t="s">
        <v>11</v>
      </c>
      <c r="L2307" s="385"/>
      <c r="M2307" s="383">
        <v>2</v>
      </c>
      <c r="N2307" s="383" t="s">
        <v>11</v>
      </c>
      <c r="O2307" s="385"/>
      <c r="P2307" s="385"/>
      <c r="Q2307" s="386" t="s">
        <v>11</v>
      </c>
      <c r="R2307" s="383"/>
      <c r="S2307" s="383">
        <v>13</v>
      </c>
      <c r="T2307" s="386" t="s">
        <v>11</v>
      </c>
      <c r="U2307" s="386"/>
      <c r="V2307" s="386">
        <v>12</v>
      </c>
      <c r="W2307" s="386" t="s">
        <v>11</v>
      </c>
      <c r="X2307" s="383"/>
      <c r="Y2307" s="383">
        <v>13</v>
      </c>
      <c r="Z2307" s="386" t="s">
        <v>11</v>
      </c>
      <c r="AA2307" s="386"/>
      <c r="AB2307" s="386">
        <v>12</v>
      </c>
      <c r="AC2307" s="386" t="s">
        <v>11</v>
      </c>
      <c r="AD2307" s="383" t="s">
        <v>57</v>
      </c>
      <c r="AE2307" s="383" t="s">
        <v>36</v>
      </c>
      <c r="AF2307" s="383">
        <v>90</v>
      </c>
      <c r="AG2307" s="383" t="s">
        <v>35</v>
      </c>
      <c r="AH2307" s="383" t="s">
        <v>34</v>
      </c>
      <c r="AI2307" s="383" t="s">
        <v>36</v>
      </c>
      <c r="AJ2307" s="383" t="s">
        <v>3554</v>
      </c>
      <c r="AK2307" s="384" t="str">
        <f t="shared" ref="AK2307:AK2370" si="73">IF(OR(T2307="NA",T2307="NO"),T2307,(IF(T2307="","NA",IF(OR(R2307&gt;78,AND(T2307="Yes",R2307="")),"Yes-AB",IF(W2307="NA","Yes-SH","Yes-GM")))))</f>
        <v>NA</v>
      </c>
      <c r="AL2307" s="384" t="str">
        <f t="shared" ref="AL2307:AL2370" si="74">IF(OR(Z2307="NA",Z2307="NO"),Z2307,(IF(Z2307="","NA",IF(OR(X2307&gt;79,AND(Z2307="Yes",X2307="")),"Yes-AB",IF(AC2307="NA","Yes-SH","Yes-GM")))))</f>
        <v>NA</v>
      </c>
    </row>
    <row r="2308" spans="1:38" x14ac:dyDescent="0.25">
      <c r="A2308" s="381" t="s">
        <v>3224</v>
      </c>
      <c r="B2308" s="382" t="s">
        <v>408</v>
      </c>
      <c r="C2308" s="382" t="s">
        <v>30</v>
      </c>
      <c r="D2308" s="382" t="s">
        <v>409</v>
      </c>
      <c r="E2308" s="382" t="s">
        <v>838</v>
      </c>
      <c r="F2308" s="383">
        <v>100</v>
      </c>
      <c r="G2308" s="383">
        <v>309</v>
      </c>
      <c r="H2308" s="383" t="s">
        <v>835</v>
      </c>
      <c r="I2308" s="383">
        <v>100</v>
      </c>
      <c r="J2308" s="383">
        <v>309</v>
      </c>
      <c r="K2308" s="383" t="s">
        <v>835</v>
      </c>
      <c r="L2308" s="385"/>
      <c r="M2308" s="383">
        <v>106</v>
      </c>
      <c r="N2308" s="383" t="s">
        <v>835</v>
      </c>
      <c r="O2308" s="385"/>
      <c r="P2308" s="385"/>
      <c r="Q2308" s="386" t="s">
        <v>11</v>
      </c>
      <c r="R2308" s="383">
        <v>73</v>
      </c>
      <c r="S2308" s="383">
        <v>297</v>
      </c>
      <c r="T2308" s="386" t="s">
        <v>36</v>
      </c>
      <c r="U2308" s="386">
        <v>73</v>
      </c>
      <c r="V2308" s="386">
        <v>294</v>
      </c>
      <c r="W2308" s="386" t="s">
        <v>834</v>
      </c>
      <c r="X2308" s="383">
        <v>80</v>
      </c>
      <c r="Y2308" s="383">
        <v>297</v>
      </c>
      <c r="Z2308" s="386" t="s">
        <v>34</v>
      </c>
      <c r="AA2308" s="386">
        <v>71</v>
      </c>
      <c r="AB2308" s="386">
        <v>294</v>
      </c>
      <c r="AC2308" s="386" t="s">
        <v>11</v>
      </c>
      <c r="AD2308" s="383" t="s">
        <v>33</v>
      </c>
      <c r="AE2308" s="383" t="s">
        <v>36</v>
      </c>
      <c r="AF2308" s="383">
        <v>85</v>
      </c>
      <c r="AG2308" s="383" t="s">
        <v>35</v>
      </c>
      <c r="AH2308" s="383" t="s">
        <v>34</v>
      </c>
      <c r="AI2308" s="383" t="s">
        <v>36</v>
      </c>
      <c r="AJ2308" s="383" t="s">
        <v>3554</v>
      </c>
      <c r="AK2308" s="384" t="str">
        <f t="shared" si="73"/>
        <v>NO</v>
      </c>
      <c r="AL2308" s="384" t="str">
        <f t="shared" si="74"/>
        <v>Yes-AB</v>
      </c>
    </row>
    <row r="2309" spans="1:38" x14ac:dyDescent="0.25">
      <c r="A2309" s="381" t="s">
        <v>3224</v>
      </c>
      <c r="B2309" s="382" t="s">
        <v>410</v>
      </c>
      <c r="C2309" s="382" t="s">
        <v>30</v>
      </c>
      <c r="D2309" s="382" t="s">
        <v>411</v>
      </c>
      <c r="E2309" s="382" t="s">
        <v>838</v>
      </c>
      <c r="F2309" s="383"/>
      <c r="G2309" s="383">
        <v>20</v>
      </c>
      <c r="H2309" s="383" t="s">
        <v>11</v>
      </c>
      <c r="I2309" s="383"/>
      <c r="J2309" s="383">
        <v>20</v>
      </c>
      <c r="K2309" s="383" t="s">
        <v>11</v>
      </c>
      <c r="L2309" s="385"/>
      <c r="M2309" s="383">
        <v>6</v>
      </c>
      <c r="N2309" s="383" t="s">
        <v>11</v>
      </c>
      <c r="O2309" s="385"/>
      <c r="P2309" s="385"/>
      <c r="Q2309" s="386" t="s">
        <v>11</v>
      </c>
      <c r="R2309" s="383"/>
      <c r="S2309" s="383">
        <v>18</v>
      </c>
      <c r="T2309" s="386" t="s">
        <v>11</v>
      </c>
      <c r="U2309" s="386"/>
      <c r="V2309" s="386">
        <v>18</v>
      </c>
      <c r="W2309" s="386" t="s">
        <v>11</v>
      </c>
      <c r="X2309" s="383"/>
      <c r="Y2309" s="383">
        <v>18</v>
      </c>
      <c r="Z2309" s="386" t="s">
        <v>11</v>
      </c>
      <c r="AA2309" s="386"/>
      <c r="AB2309" s="386">
        <v>18</v>
      </c>
      <c r="AC2309" s="386" t="s">
        <v>11</v>
      </c>
      <c r="AD2309" s="383" t="s">
        <v>57</v>
      </c>
      <c r="AE2309" s="383" t="s">
        <v>34</v>
      </c>
      <c r="AF2309" s="383">
        <v>100</v>
      </c>
      <c r="AG2309" s="383" t="s">
        <v>35</v>
      </c>
      <c r="AH2309" s="383" t="s">
        <v>34</v>
      </c>
      <c r="AI2309" s="383" t="s">
        <v>36</v>
      </c>
      <c r="AJ2309" s="383" t="s">
        <v>3554</v>
      </c>
      <c r="AK2309" s="384" t="str">
        <f t="shared" si="73"/>
        <v>NA</v>
      </c>
      <c r="AL2309" s="384" t="str">
        <f t="shared" si="74"/>
        <v>NA</v>
      </c>
    </row>
    <row r="2310" spans="1:38" x14ac:dyDescent="0.25">
      <c r="A2310" s="381" t="s">
        <v>3224</v>
      </c>
      <c r="B2310" s="382" t="s">
        <v>412</v>
      </c>
      <c r="C2310" s="382" t="s">
        <v>30</v>
      </c>
      <c r="D2310" s="382" t="s">
        <v>413</v>
      </c>
      <c r="E2310" s="382" t="s">
        <v>838</v>
      </c>
      <c r="F2310" s="383">
        <v>100</v>
      </c>
      <c r="G2310" s="383">
        <v>372</v>
      </c>
      <c r="H2310" s="383" t="s">
        <v>835</v>
      </c>
      <c r="I2310" s="383">
        <v>100</v>
      </c>
      <c r="J2310" s="383">
        <v>372</v>
      </c>
      <c r="K2310" s="383" t="s">
        <v>835</v>
      </c>
      <c r="L2310" s="385"/>
      <c r="M2310" s="383">
        <v>116</v>
      </c>
      <c r="N2310" s="383" t="s">
        <v>835</v>
      </c>
      <c r="O2310" s="385"/>
      <c r="P2310" s="385"/>
      <c r="Q2310" s="386" t="s">
        <v>11</v>
      </c>
      <c r="R2310" s="383">
        <v>66</v>
      </c>
      <c r="S2310" s="383">
        <v>348</v>
      </c>
      <c r="T2310" s="386" t="s">
        <v>34</v>
      </c>
      <c r="U2310" s="386">
        <v>72</v>
      </c>
      <c r="V2310" s="386">
        <v>345</v>
      </c>
      <c r="W2310" s="386" t="s">
        <v>11</v>
      </c>
      <c r="X2310" s="383">
        <v>70</v>
      </c>
      <c r="Y2310" s="383">
        <v>348</v>
      </c>
      <c r="Z2310" s="386" t="s">
        <v>34</v>
      </c>
      <c r="AA2310" s="386">
        <v>72</v>
      </c>
      <c r="AB2310" s="386">
        <v>345</v>
      </c>
      <c r="AC2310" s="386" t="s">
        <v>11</v>
      </c>
      <c r="AD2310" s="383" t="s">
        <v>33</v>
      </c>
      <c r="AE2310" s="383" t="s">
        <v>36</v>
      </c>
      <c r="AF2310" s="383">
        <v>97</v>
      </c>
      <c r="AG2310" s="383" t="s">
        <v>35</v>
      </c>
      <c r="AH2310" s="383" t="s">
        <v>34</v>
      </c>
      <c r="AI2310" s="383" t="s">
        <v>36</v>
      </c>
      <c r="AJ2310" s="383" t="s">
        <v>3554</v>
      </c>
      <c r="AK2310" s="384" t="str">
        <f t="shared" si="73"/>
        <v>Yes-SH</v>
      </c>
      <c r="AL2310" s="384" t="str">
        <f t="shared" si="74"/>
        <v>Yes-SH</v>
      </c>
    </row>
    <row r="2311" spans="1:38" x14ac:dyDescent="0.25">
      <c r="A2311" s="381" t="s">
        <v>3224</v>
      </c>
      <c r="B2311" s="382" t="s">
        <v>414</v>
      </c>
      <c r="C2311" s="382" t="s">
        <v>30</v>
      </c>
      <c r="D2311" s="382" t="s">
        <v>415</v>
      </c>
      <c r="E2311" s="382" t="s">
        <v>838</v>
      </c>
      <c r="F2311" s="383">
        <v>100</v>
      </c>
      <c r="G2311" s="383">
        <v>143</v>
      </c>
      <c r="H2311" s="383" t="s">
        <v>835</v>
      </c>
      <c r="I2311" s="383">
        <v>100</v>
      </c>
      <c r="J2311" s="383">
        <v>143</v>
      </c>
      <c r="K2311" s="383" t="s">
        <v>835</v>
      </c>
      <c r="L2311" s="385"/>
      <c r="M2311" s="383">
        <v>0</v>
      </c>
      <c r="N2311" s="383" t="s">
        <v>11</v>
      </c>
      <c r="O2311" s="385"/>
      <c r="P2311" s="385"/>
      <c r="Q2311" s="386" t="s">
        <v>11</v>
      </c>
      <c r="R2311" s="383">
        <v>59</v>
      </c>
      <c r="S2311" s="383">
        <v>138</v>
      </c>
      <c r="T2311" s="386" t="s">
        <v>36</v>
      </c>
      <c r="U2311" s="386">
        <v>59</v>
      </c>
      <c r="V2311" s="386">
        <v>138</v>
      </c>
      <c r="W2311" s="386" t="s">
        <v>834</v>
      </c>
      <c r="X2311" s="383">
        <v>80</v>
      </c>
      <c r="Y2311" s="383">
        <v>138</v>
      </c>
      <c r="Z2311" s="386" t="s">
        <v>34</v>
      </c>
      <c r="AA2311" s="386">
        <v>78</v>
      </c>
      <c r="AB2311" s="386">
        <v>138</v>
      </c>
      <c r="AC2311" s="386" t="s">
        <v>11</v>
      </c>
      <c r="AD2311" s="383"/>
      <c r="AE2311" s="383" t="s">
        <v>36</v>
      </c>
      <c r="AF2311" s="383">
        <v>90</v>
      </c>
      <c r="AG2311" s="383" t="s">
        <v>35</v>
      </c>
      <c r="AH2311" s="383" t="s">
        <v>34</v>
      </c>
      <c r="AI2311" s="383" t="s">
        <v>36</v>
      </c>
      <c r="AJ2311" s="383" t="s">
        <v>3554</v>
      </c>
      <c r="AK2311" s="384" t="str">
        <f t="shared" si="73"/>
        <v>NO</v>
      </c>
      <c r="AL2311" s="384" t="str">
        <f t="shared" si="74"/>
        <v>Yes-AB</v>
      </c>
    </row>
    <row r="2312" spans="1:38" x14ac:dyDescent="0.25">
      <c r="A2312" s="381" t="s">
        <v>3224</v>
      </c>
      <c r="B2312" s="382" t="s">
        <v>416</v>
      </c>
      <c r="C2312" s="382" t="s">
        <v>30</v>
      </c>
      <c r="D2312" s="382" t="s">
        <v>417</v>
      </c>
      <c r="E2312" s="382" t="s">
        <v>838</v>
      </c>
      <c r="F2312" s="383"/>
      <c r="G2312" s="383">
        <v>17</v>
      </c>
      <c r="H2312" s="383" t="s">
        <v>11</v>
      </c>
      <c r="I2312" s="383"/>
      <c r="J2312" s="383">
        <v>17</v>
      </c>
      <c r="K2312" s="383" t="s">
        <v>11</v>
      </c>
      <c r="L2312" s="385"/>
      <c r="M2312" s="383">
        <v>9</v>
      </c>
      <c r="N2312" s="383" t="s">
        <v>11</v>
      </c>
      <c r="O2312" s="385"/>
      <c r="P2312" s="385"/>
      <c r="Q2312" s="386" t="s">
        <v>11</v>
      </c>
      <c r="R2312" s="383"/>
      <c r="S2312" s="383">
        <v>17</v>
      </c>
      <c r="T2312" s="386" t="s">
        <v>11</v>
      </c>
      <c r="U2312" s="386"/>
      <c r="V2312" s="386">
        <v>17</v>
      </c>
      <c r="W2312" s="386" t="s">
        <v>11</v>
      </c>
      <c r="X2312" s="383"/>
      <c r="Y2312" s="383">
        <v>17</v>
      </c>
      <c r="Z2312" s="386" t="s">
        <v>11</v>
      </c>
      <c r="AA2312" s="386"/>
      <c r="AB2312" s="386">
        <v>17</v>
      </c>
      <c r="AC2312" s="386" t="s">
        <v>11</v>
      </c>
      <c r="AD2312" s="383" t="s">
        <v>57</v>
      </c>
      <c r="AE2312" s="383" t="s">
        <v>36</v>
      </c>
      <c r="AF2312" s="383">
        <v>92</v>
      </c>
      <c r="AG2312" s="383" t="s">
        <v>35</v>
      </c>
      <c r="AH2312" s="383" t="s">
        <v>34</v>
      </c>
      <c r="AI2312" s="383" t="s">
        <v>36</v>
      </c>
      <c r="AJ2312" s="383" t="s">
        <v>3554</v>
      </c>
      <c r="AK2312" s="384" t="str">
        <f t="shared" si="73"/>
        <v>NA</v>
      </c>
      <c r="AL2312" s="384" t="str">
        <f t="shared" si="74"/>
        <v>NA</v>
      </c>
    </row>
    <row r="2313" spans="1:38" x14ac:dyDescent="0.25">
      <c r="A2313" s="381" t="s">
        <v>3224</v>
      </c>
      <c r="B2313" s="382" t="s">
        <v>418</v>
      </c>
      <c r="C2313" s="382" t="s">
        <v>30</v>
      </c>
      <c r="D2313" s="382" t="s">
        <v>419</v>
      </c>
      <c r="E2313" s="382" t="s">
        <v>838</v>
      </c>
      <c r="F2313" s="383">
        <v>100</v>
      </c>
      <c r="G2313" s="383">
        <v>443</v>
      </c>
      <c r="H2313" s="383" t="s">
        <v>835</v>
      </c>
      <c r="I2313" s="383">
        <v>100</v>
      </c>
      <c r="J2313" s="383">
        <v>443</v>
      </c>
      <c r="K2313" s="383" t="s">
        <v>835</v>
      </c>
      <c r="L2313" s="385"/>
      <c r="M2313" s="383">
        <v>133</v>
      </c>
      <c r="N2313" s="383" t="s">
        <v>835</v>
      </c>
      <c r="O2313" s="385"/>
      <c r="P2313" s="385"/>
      <c r="Q2313" s="386" t="s">
        <v>11</v>
      </c>
      <c r="R2313" s="383">
        <v>50</v>
      </c>
      <c r="S2313" s="383">
        <v>428</v>
      </c>
      <c r="T2313" s="386" t="s">
        <v>36</v>
      </c>
      <c r="U2313" s="386">
        <v>59</v>
      </c>
      <c r="V2313" s="386">
        <v>427</v>
      </c>
      <c r="W2313" s="386" t="s">
        <v>834</v>
      </c>
      <c r="X2313" s="383">
        <v>51</v>
      </c>
      <c r="Y2313" s="383">
        <v>428</v>
      </c>
      <c r="Z2313" s="386" t="s">
        <v>36</v>
      </c>
      <c r="AA2313" s="386">
        <v>52</v>
      </c>
      <c r="AB2313" s="386">
        <v>427</v>
      </c>
      <c r="AC2313" s="386" t="s">
        <v>834</v>
      </c>
      <c r="AD2313" s="383" t="s">
        <v>57</v>
      </c>
      <c r="AE2313" s="383" t="s">
        <v>36</v>
      </c>
      <c r="AF2313" s="383">
        <v>79</v>
      </c>
      <c r="AG2313" s="383" t="s">
        <v>35</v>
      </c>
      <c r="AH2313" s="383" t="s">
        <v>34</v>
      </c>
      <c r="AI2313" s="383" t="s">
        <v>36</v>
      </c>
      <c r="AJ2313" s="383" t="s">
        <v>3554</v>
      </c>
      <c r="AK2313" s="384" t="str">
        <f t="shared" si="73"/>
        <v>NO</v>
      </c>
      <c r="AL2313" s="384" t="str">
        <f t="shared" si="74"/>
        <v>NO</v>
      </c>
    </row>
    <row r="2314" spans="1:38" x14ac:dyDescent="0.25">
      <c r="A2314" s="381" t="s">
        <v>3224</v>
      </c>
      <c r="B2314" s="382" t="s">
        <v>420</v>
      </c>
      <c r="C2314" s="382" t="s">
        <v>30</v>
      </c>
      <c r="D2314" s="382" t="s">
        <v>421</v>
      </c>
      <c r="E2314" s="382" t="s">
        <v>838</v>
      </c>
      <c r="F2314" s="383">
        <v>100</v>
      </c>
      <c r="G2314" s="383">
        <v>560</v>
      </c>
      <c r="H2314" s="383" t="s">
        <v>835</v>
      </c>
      <c r="I2314" s="383">
        <v>100</v>
      </c>
      <c r="J2314" s="383">
        <v>560</v>
      </c>
      <c r="K2314" s="383" t="s">
        <v>835</v>
      </c>
      <c r="L2314" s="385"/>
      <c r="M2314" s="383">
        <v>171</v>
      </c>
      <c r="N2314" s="383" t="s">
        <v>835</v>
      </c>
      <c r="O2314" s="385"/>
      <c r="P2314" s="385"/>
      <c r="Q2314" s="386" t="s">
        <v>11</v>
      </c>
      <c r="R2314" s="383">
        <v>78</v>
      </c>
      <c r="S2314" s="383">
        <v>543</v>
      </c>
      <c r="T2314" s="386" t="s">
        <v>36</v>
      </c>
      <c r="U2314" s="386">
        <v>77</v>
      </c>
      <c r="V2314" s="386">
        <v>532</v>
      </c>
      <c r="W2314" s="386" t="s">
        <v>834</v>
      </c>
      <c r="X2314" s="383">
        <v>76</v>
      </c>
      <c r="Y2314" s="383">
        <v>543</v>
      </c>
      <c r="Z2314" s="386" t="s">
        <v>36</v>
      </c>
      <c r="AA2314" s="386">
        <v>75</v>
      </c>
      <c r="AB2314" s="386">
        <v>533</v>
      </c>
      <c r="AC2314" s="386" t="s">
        <v>834</v>
      </c>
      <c r="AD2314" s="383" t="s">
        <v>33</v>
      </c>
      <c r="AE2314" s="383" t="s">
        <v>36</v>
      </c>
      <c r="AF2314" s="383">
        <v>85</v>
      </c>
      <c r="AG2314" s="383" t="s">
        <v>40</v>
      </c>
      <c r="AH2314" s="383" t="s">
        <v>36</v>
      </c>
      <c r="AI2314" s="383" t="s">
        <v>36</v>
      </c>
      <c r="AJ2314" s="383" t="s">
        <v>3554</v>
      </c>
      <c r="AK2314" s="384" t="str">
        <f t="shared" si="73"/>
        <v>NO</v>
      </c>
      <c r="AL2314" s="384" t="str">
        <f t="shared" si="74"/>
        <v>NO</v>
      </c>
    </row>
    <row r="2315" spans="1:38" x14ac:dyDescent="0.25">
      <c r="A2315" s="381" t="s">
        <v>3224</v>
      </c>
      <c r="B2315" s="382" t="s">
        <v>422</v>
      </c>
      <c r="C2315" s="382" t="s">
        <v>30</v>
      </c>
      <c r="D2315" s="382" t="s">
        <v>423</v>
      </c>
      <c r="E2315" s="382" t="s">
        <v>838</v>
      </c>
      <c r="F2315" s="383">
        <v>100</v>
      </c>
      <c r="G2315" s="383">
        <v>235</v>
      </c>
      <c r="H2315" s="383" t="s">
        <v>835</v>
      </c>
      <c r="I2315" s="383">
        <v>100</v>
      </c>
      <c r="J2315" s="383">
        <v>235</v>
      </c>
      <c r="K2315" s="383" t="s">
        <v>835</v>
      </c>
      <c r="L2315" s="385"/>
      <c r="M2315" s="383">
        <v>84</v>
      </c>
      <c r="N2315" s="383" t="s">
        <v>835</v>
      </c>
      <c r="O2315" s="385"/>
      <c r="P2315" s="385"/>
      <c r="Q2315" s="386" t="s">
        <v>11</v>
      </c>
      <c r="R2315" s="383">
        <v>76</v>
      </c>
      <c r="S2315" s="383">
        <v>227</v>
      </c>
      <c r="T2315" s="386" t="s">
        <v>34</v>
      </c>
      <c r="U2315" s="386">
        <v>79</v>
      </c>
      <c r="V2315" s="386">
        <v>224</v>
      </c>
      <c r="W2315" s="386" t="s">
        <v>11</v>
      </c>
      <c r="X2315" s="383">
        <v>83</v>
      </c>
      <c r="Y2315" s="383">
        <v>226</v>
      </c>
      <c r="Z2315" s="386" t="s">
        <v>34</v>
      </c>
      <c r="AA2315" s="386">
        <v>80</v>
      </c>
      <c r="AB2315" s="386">
        <v>223</v>
      </c>
      <c r="AC2315" s="386" t="s">
        <v>11</v>
      </c>
      <c r="AD2315" s="383" t="s">
        <v>33</v>
      </c>
      <c r="AE2315" s="383" t="s">
        <v>36</v>
      </c>
      <c r="AF2315" s="383">
        <v>92</v>
      </c>
      <c r="AG2315" s="383" t="s">
        <v>35</v>
      </c>
      <c r="AH2315" s="383" t="s">
        <v>34</v>
      </c>
      <c r="AI2315" s="383" t="s">
        <v>36</v>
      </c>
      <c r="AJ2315" s="383" t="s">
        <v>3554</v>
      </c>
      <c r="AK2315" s="384" t="str">
        <f t="shared" si="73"/>
        <v>Yes-SH</v>
      </c>
      <c r="AL2315" s="384" t="str">
        <f t="shared" si="74"/>
        <v>Yes-AB</v>
      </c>
    </row>
    <row r="2316" spans="1:38" x14ac:dyDescent="0.25">
      <c r="A2316" s="381" t="s">
        <v>3224</v>
      </c>
      <c r="B2316" s="382" t="s">
        <v>424</v>
      </c>
      <c r="C2316" s="382" t="s">
        <v>30</v>
      </c>
      <c r="D2316" s="382" t="s">
        <v>425</v>
      </c>
      <c r="E2316" s="382" t="s">
        <v>838</v>
      </c>
      <c r="F2316" s="383">
        <v>100</v>
      </c>
      <c r="G2316" s="383">
        <v>359</v>
      </c>
      <c r="H2316" s="383" t="s">
        <v>835</v>
      </c>
      <c r="I2316" s="383">
        <v>100</v>
      </c>
      <c r="J2316" s="383">
        <v>359</v>
      </c>
      <c r="K2316" s="383" t="s">
        <v>835</v>
      </c>
      <c r="L2316" s="385">
        <v>94</v>
      </c>
      <c r="M2316" s="383">
        <v>115</v>
      </c>
      <c r="N2316" s="383" t="s">
        <v>835</v>
      </c>
      <c r="O2316" s="385"/>
      <c r="P2316" s="385"/>
      <c r="Q2316" s="386" t="s">
        <v>11</v>
      </c>
      <c r="R2316" s="383">
        <v>74</v>
      </c>
      <c r="S2316" s="383">
        <v>337</v>
      </c>
      <c r="T2316" s="386" t="s">
        <v>34</v>
      </c>
      <c r="U2316" s="386">
        <v>79</v>
      </c>
      <c r="V2316" s="386">
        <v>336</v>
      </c>
      <c r="W2316" s="386" t="s">
        <v>835</v>
      </c>
      <c r="X2316" s="383">
        <v>86</v>
      </c>
      <c r="Y2316" s="383">
        <v>337</v>
      </c>
      <c r="Z2316" s="386" t="s">
        <v>34</v>
      </c>
      <c r="AA2316" s="386">
        <v>85</v>
      </c>
      <c r="AB2316" s="386">
        <v>336</v>
      </c>
      <c r="AC2316" s="386" t="s">
        <v>11</v>
      </c>
      <c r="AD2316" s="383" t="s">
        <v>33</v>
      </c>
      <c r="AE2316" s="383" t="s">
        <v>36</v>
      </c>
      <c r="AF2316" s="383">
        <v>95</v>
      </c>
      <c r="AG2316" s="383" t="s">
        <v>35</v>
      </c>
      <c r="AH2316" s="383" t="s">
        <v>34</v>
      </c>
      <c r="AI2316" s="383" t="s">
        <v>36</v>
      </c>
      <c r="AJ2316" s="383" t="s">
        <v>3554</v>
      </c>
      <c r="AK2316" s="384" t="str">
        <f t="shared" si="73"/>
        <v>Yes-GM</v>
      </c>
      <c r="AL2316" s="384" t="str">
        <f t="shared" si="74"/>
        <v>Yes-AB</v>
      </c>
    </row>
    <row r="2317" spans="1:38" x14ac:dyDescent="0.25">
      <c r="A2317" s="381" t="s">
        <v>3224</v>
      </c>
      <c r="B2317" s="382" t="s">
        <v>426</v>
      </c>
      <c r="C2317" s="382" t="s">
        <v>30</v>
      </c>
      <c r="D2317" s="382" t="s">
        <v>427</v>
      </c>
      <c r="E2317" s="382" t="s">
        <v>838</v>
      </c>
      <c r="F2317" s="383">
        <v>100</v>
      </c>
      <c r="G2317" s="383">
        <v>251</v>
      </c>
      <c r="H2317" s="383" t="s">
        <v>835</v>
      </c>
      <c r="I2317" s="383">
        <v>100</v>
      </c>
      <c r="J2317" s="383">
        <v>251</v>
      </c>
      <c r="K2317" s="383" t="s">
        <v>835</v>
      </c>
      <c r="L2317" s="385"/>
      <c r="M2317" s="383">
        <v>81</v>
      </c>
      <c r="N2317" s="383" t="s">
        <v>835</v>
      </c>
      <c r="O2317" s="385"/>
      <c r="P2317" s="385"/>
      <c r="Q2317" s="386" t="s">
        <v>11</v>
      </c>
      <c r="R2317" s="383">
        <v>77</v>
      </c>
      <c r="S2317" s="383">
        <v>236</v>
      </c>
      <c r="T2317" s="386" t="s">
        <v>34</v>
      </c>
      <c r="U2317" s="386">
        <v>80</v>
      </c>
      <c r="V2317" s="386">
        <v>236</v>
      </c>
      <c r="W2317" s="386" t="s">
        <v>835</v>
      </c>
      <c r="X2317" s="383">
        <v>81</v>
      </c>
      <c r="Y2317" s="383">
        <v>236</v>
      </c>
      <c r="Z2317" s="386" t="s">
        <v>34</v>
      </c>
      <c r="AA2317" s="386">
        <v>67</v>
      </c>
      <c r="AB2317" s="386">
        <v>236</v>
      </c>
      <c r="AC2317" s="386" t="s">
        <v>11</v>
      </c>
      <c r="AD2317" s="383" t="s">
        <v>33</v>
      </c>
      <c r="AE2317" s="383" t="s">
        <v>36</v>
      </c>
      <c r="AF2317" s="383">
        <v>95</v>
      </c>
      <c r="AG2317" s="383" t="s">
        <v>35</v>
      </c>
      <c r="AH2317" s="383" t="s">
        <v>34</v>
      </c>
      <c r="AI2317" s="383" t="s">
        <v>36</v>
      </c>
      <c r="AJ2317" s="383" t="s">
        <v>3554</v>
      </c>
      <c r="AK2317" s="384" t="str">
        <f t="shared" si="73"/>
        <v>Yes-GM</v>
      </c>
      <c r="AL2317" s="384" t="str">
        <f t="shared" si="74"/>
        <v>Yes-AB</v>
      </c>
    </row>
    <row r="2318" spans="1:38" x14ac:dyDescent="0.25">
      <c r="A2318" s="381" t="s">
        <v>3224</v>
      </c>
      <c r="B2318" s="382" t="s">
        <v>428</v>
      </c>
      <c r="C2318" s="382" t="s">
        <v>30</v>
      </c>
      <c r="D2318" s="382" t="s">
        <v>429</v>
      </c>
      <c r="E2318" s="382" t="s">
        <v>838</v>
      </c>
      <c r="F2318" s="383">
        <v>100</v>
      </c>
      <c r="G2318" s="383">
        <v>59</v>
      </c>
      <c r="H2318" s="383" t="s">
        <v>835</v>
      </c>
      <c r="I2318" s="383">
        <v>100</v>
      </c>
      <c r="J2318" s="383">
        <v>59</v>
      </c>
      <c r="K2318" s="383" t="s">
        <v>835</v>
      </c>
      <c r="L2318" s="385"/>
      <c r="M2318" s="383">
        <v>18</v>
      </c>
      <c r="N2318" s="383" t="s">
        <v>11</v>
      </c>
      <c r="O2318" s="385"/>
      <c r="P2318" s="385"/>
      <c r="Q2318" s="386" t="s">
        <v>11</v>
      </c>
      <c r="R2318" s="383"/>
      <c r="S2318" s="383">
        <v>59</v>
      </c>
      <c r="T2318" s="386" t="s">
        <v>11</v>
      </c>
      <c r="U2318" s="386"/>
      <c r="V2318" s="386">
        <v>59</v>
      </c>
      <c r="W2318" s="386" t="s">
        <v>11</v>
      </c>
      <c r="X2318" s="383"/>
      <c r="Y2318" s="383">
        <v>59</v>
      </c>
      <c r="Z2318" s="386" t="s">
        <v>11</v>
      </c>
      <c r="AA2318" s="386"/>
      <c r="AB2318" s="386">
        <v>59</v>
      </c>
      <c r="AC2318" s="386" t="s">
        <v>11</v>
      </c>
      <c r="AD2318" s="383" t="s">
        <v>33</v>
      </c>
      <c r="AE2318" s="383" t="s">
        <v>36</v>
      </c>
      <c r="AF2318" s="383">
        <v>85</v>
      </c>
      <c r="AG2318" s="383" t="s">
        <v>35</v>
      </c>
      <c r="AH2318" s="383" t="s">
        <v>34</v>
      </c>
      <c r="AI2318" s="383" t="s">
        <v>36</v>
      </c>
      <c r="AJ2318" s="383" t="s">
        <v>3554</v>
      </c>
      <c r="AK2318" s="384" t="str">
        <f t="shared" si="73"/>
        <v>NA</v>
      </c>
      <c r="AL2318" s="384" t="str">
        <f t="shared" si="74"/>
        <v>NA</v>
      </c>
    </row>
    <row r="2319" spans="1:38" x14ac:dyDescent="0.25">
      <c r="A2319" s="381" t="s">
        <v>3224</v>
      </c>
      <c r="B2319" s="382" t="s">
        <v>430</v>
      </c>
      <c r="C2319" s="382" t="s">
        <v>30</v>
      </c>
      <c r="D2319" s="382" t="s">
        <v>431</v>
      </c>
      <c r="E2319" s="382" t="s">
        <v>838</v>
      </c>
      <c r="F2319" s="383">
        <v>100</v>
      </c>
      <c r="G2319" s="383">
        <v>169</v>
      </c>
      <c r="H2319" s="383" t="s">
        <v>835</v>
      </c>
      <c r="I2319" s="383">
        <v>100</v>
      </c>
      <c r="J2319" s="383">
        <v>169</v>
      </c>
      <c r="K2319" s="383" t="s">
        <v>835</v>
      </c>
      <c r="L2319" s="385">
        <v>93</v>
      </c>
      <c r="M2319" s="383">
        <v>58</v>
      </c>
      <c r="N2319" s="383" t="s">
        <v>835</v>
      </c>
      <c r="O2319" s="385"/>
      <c r="P2319" s="385"/>
      <c r="Q2319" s="386" t="s">
        <v>11</v>
      </c>
      <c r="R2319" s="383">
        <v>56</v>
      </c>
      <c r="S2319" s="383">
        <v>157</v>
      </c>
      <c r="T2319" s="386" t="s">
        <v>36</v>
      </c>
      <c r="U2319" s="386">
        <v>59</v>
      </c>
      <c r="V2319" s="386">
        <v>155</v>
      </c>
      <c r="W2319" s="386" t="s">
        <v>834</v>
      </c>
      <c r="X2319" s="383">
        <v>72</v>
      </c>
      <c r="Y2319" s="383">
        <v>157</v>
      </c>
      <c r="Z2319" s="386" t="s">
        <v>34</v>
      </c>
      <c r="AA2319" s="386">
        <v>69</v>
      </c>
      <c r="AB2319" s="386">
        <v>155</v>
      </c>
      <c r="AC2319" s="386" t="s">
        <v>11</v>
      </c>
      <c r="AD2319" s="383" t="s">
        <v>104</v>
      </c>
      <c r="AE2319" s="383" t="s">
        <v>36</v>
      </c>
      <c r="AF2319" s="383">
        <v>85</v>
      </c>
      <c r="AG2319" s="383" t="s">
        <v>35</v>
      </c>
      <c r="AH2319" s="383" t="s">
        <v>34</v>
      </c>
      <c r="AI2319" s="383" t="s">
        <v>36</v>
      </c>
      <c r="AJ2319" s="383" t="s">
        <v>3554</v>
      </c>
      <c r="AK2319" s="384" t="str">
        <f t="shared" si="73"/>
        <v>NO</v>
      </c>
      <c r="AL2319" s="384" t="str">
        <f t="shared" si="74"/>
        <v>Yes-SH</v>
      </c>
    </row>
    <row r="2320" spans="1:38" x14ac:dyDescent="0.25">
      <c r="A2320" s="381" t="s">
        <v>3224</v>
      </c>
      <c r="B2320" s="382" t="s">
        <v>432</v>
      </c>
      <c r="C2320" s="382" t="s">
        <v>30</v>
      </c>
      <c r="D2320" s="382" t="s">
        <v>433</v>
      </c>
      <c r="E2320" s="382" t="s">
        <v>838</v>
      </c>
      <c r="F2320" s="383"/>
      <c r="G2320" s="383">
        <v>20</v>
      </c>
      <c r="H2320" s="383" t="s">
        <v>11</v>
      </c>
      <c r="I2320" s="383"/>
      <c r="J2320" s="383">
        <v>20</v>
      </c>
      <c r="K2320" s="383" t="s">
        <v>11</v>
      </c>
      <c r="L2320" s="385"/>
      <c r="M2320" s="383">
        <v>9</v>
      </c>
      <c r="N2320" s="383" t="s">
        <v>11</v>
      </c>
      <c r="O2320" s="385"/>
      <c r="P2320" s="385"/>
      <c r="Q2320" s="386" t="s">
        <v>11</v>
      </c>
      <c r="R2320" s="383"/>
      <c r="S2320" s="383">
        <v>18</v>
      </c>
      <c r="T2320" s="386" t="s">
        <v>11</v>
      </c>
      <c r="U2320" s="386"/>
      <c r="V2320" s="386">
        <v>16</v>
      </c>
      <c r="W2320" s="386" t="s">
        <v>11</v>
      </c>
      <c r="X2320" s="383"/>
      <c r="Y2320" s="383">
        <v>18</v>
      </c>
      <c r="Z2320" s="386" t="s">
        <v>11</v>
      </c>
      <c r="AA2320" s="386"/>
      <c r="AB2320" s="386">
        <v>16</v>
      </c>
      <c r="AC2320" s="386" t="s">
        <v>11</v>
      </c>
      <c r="AD2320" s="383" t="s">
        <v>33</v>
      </c>
      <c r="AE2320" s="383" t="s">
        <v>36</v>
      </c>
      <c r="AF2320" s="383">
        <v>85</v>
      </c>
      <c r="AG2320" s="383" t="s">
        <v>35</v>
      </c>
      <c r="AH2320" s="383" t="s">
        <v>34</v>
      </c>
      <c r="AI2320" s="383" t="s">
        <v>36</v>
      </c>
      <c r="AJ2320" s="383" t="s">
        <v>3554</v>
      </c>
      <c r="AK2320" s="384" t="str">
        <f t="shared" si="73"/>
        <v>NA</v>
      </c>
      <c r="AL2320" s="384" t="str">
        <f t="shared" si="74"/>
        <v>NA</v>
      </c>
    </row>
    <row r="2321" spans="1:38" x14ac:dyDescent="0.25">
      <c r="A2321" s="381" t="s">
        <v>3224</v>
      </c>
      <c r="B2321" s="382" t="s">
        <v>434</v>
      </c>
      <c r="C2321" s="382" t="s">
        <v>30</v>
      </c>
      <c r="D2321" s="382" t="s">
        <v>435</v>
      </c>
      <c r="E2321" s="382" t="s">
        <v>838</v>
      </c>
      <c r="F2321" s="383">
        <v>100</v>
      </c>
      <c r="G2321" s="383">
        <v>239</v>
      </c>
      <c r="H2321" s="383" t="s">
        <v>835</v>
      </c>
      <c r="I2321" s="383">
        <v>100</v>
      </c>
      <c r="J2321" s="383">
        <v>239</v>
      </c>
      <c r="K2321" s="383" t="s">
        <v>835</v>
      </c>
      <c r="L2321" s="385"/>
      <c r="M2321" s="383">
        <v>77</v>
      </c>
      <c r="N2321" s="383" t="s">
        <v>835</v>
      </c>
      <c r="O2321" s="385"/>
      <c r="P2321" s="385"/>
      <c r="Q2321" s="386" t="s">
        <v>11</v>
      </c>
      <c r="R2321" s="383">
        <v>80</v>
      </c>
      <c r="S2321" s="383">
        <v>216</v>
      </c>
      <c r="T2321" s="386" t="s">
        <v>34</v>
      </c>
      <c r="U2321" s="386">
        <v>81</v>
      </c>
      <c r="V2321" s="386">
        <v>216</v>
      </c>
      <c r="W2321" s="386" t="s">
        <v>11</v>
      </c>
      <c r="X2321" s="383">
        <v>83</v>
      </c>
      <c r="Y2321" s="383">
        <v>216</v>
      </c>
      <c r="Z2321" s="386" t="s">
        <v>34</v>
      </c>
      <c r="AA2321" s="386">
        <v>74</v>
      </c>
      <c r="AB2321" s="386">
        <v>215</v>
      </c>
      <c r="AC2321" s="386" t="s">
        <v>11</v>
      </c>
      <c r="AD2321" s="383" t="s">
        <v>33</v>
      </c>
      <c r="AE2321" s="383" t="s">
        <v>34</v>
      </c>
      <c r="AF2321" s="383">
        <v>100</v>
      </c>
      <c r="AG2321" s="383" t="s">
        <v>35</v>
      </c>
      <c r="AH2321" s="383" t="s">
        <v>34</v>
      </c>
      <c r="AI2321" s="383" t="s">
        <v>36</v>
      </c>
      <c r="AJ2321" s="383" t="s">
        <v>3554</v>
      </c>
      <c r="AK2321" s="384" t="str">
        <f t="shared" si="73"/>
        <v>Yes-AB</v>
      </c>
      <c r="AL2321" s="384" t="str">
        <f t="shared" si="74"/>
        <v>Yes-AB</v>
      </c>
    </row>
    <row r="2322" spans="1:38" x14ac:dyDescent="0.25">
      <c r="A2322" s="381" t="s">
        <v>3224</v>
      </c>
      <c r="B2322" s="382" t="s">
        <v>436</v>
      </c>
      <c r="C2322" s="382" t="s">
        <v>30</v>
      </c>
      <c r="D2322" s="382" t="s">
        <v>437</v>
      </c>
      <c r="E2322" s="382" t="s">
        <v>838</v>
      </c>
      <c r="F2322" s="383"/>
      <c r="G2322" s="383">
        <v>19</v>
      </c>
      <c r="H2322" s="383" t="s">
        <v>11</v>
      </c>
      <c r="I2322" s="383"/>
      <c r="J2322" s="383">
        <v>19</v>
      </c>
      <c r="K2322" s="383" t="s">
        <v>11</v>
      </c>
      <c r="L2322" s="385"/>
      <c r="M2322" s="383">
        <v>5</v>
      </c>
      <c r="N2322" s="383" t="s">
        <v>11</v>
      </c>
      <c r="O2322" s="385"/>
      <c r="P2322" s="385"/>
      <c r="Q2322" s="386" t="s">
        <v>11</v>
      </c>
      <c r="R2322" s="383"/>
      <c r="S2322" s="383">
        <v>17</v>
      </c>
      <c r="T2322" s="386" t="s">
        <v>11</v>
      </c>
      <c r="U2322" s="386"/>
      <c r="V2322" s="386">
        <v>17</v>
      </c>
      <c r="W2322" s="386" t="s">
        <v>11</v>
      </c>
      <c r="X2322" s="383"/>
      <c r="Y2322" s="383">
        <v>17</v>
      </c>
      <c r="Z2322" s="386" t="s">
        <v>11</v>
      </c>
      <c r="AA2322" s="386"/>
      <c r="AB2322" s="386">
        <v>17</v>
      </c>
      <c r="AC2322" s="386" t="s">
        <v>11</v>
      </c>
      <c r="AD2322" s="383" t="s">
        <v>33</v>
      </c>
      <c r="AE2322" s="383" t="s">
        <v>36</v>
      </c>
      <c r="AF2322" s="383">
        <v>97</v>
      </c>
      <c r="AG2322" s="383" t="s">
        <v>35</v>
      </c>
      <c r="AH2322" s="383" t="s">
        <v>34</v>
      </c>
      <c r="AI2322" s="383" t="s">
        <v>36</v>
      </c>
      <c r="AJ2322" s="383" t="s">
        <v>3554</v>
      </c>
      <c r="AK2322" s="384" t="str">
        <f t="shared" si="73"/>
        <v>NA</v>
      </c>
      <c r="AL2322" s="384" t="str">
        <f t="shared" si="74"/>
        <v>NA</v>
      </c>
    </row>
    <row r="2323" spans="1:38" x14ac:dyDescent="0.25">
      <c r="A2323" s="381" t="s">
        <v>3224</v>
      </c>
      <c r="B2323" s="382" t="s">
        <v>438</v>
      </c>
      <c r="C2323" s="382" t="s">
        <v>30</v>
      </c>
      <c r="D2323" s="382" t="s">
        <v>439</v>
      </c>
      <c r="E2323" s="382" t="s">
        <v>838</v>
      </c>
      <c r="F2323" s="383">
        <v>100</v>
      </c>
      <c r="G2323" s="383">
        <v>484</v>
      </c>
      <c r="H2323" s="383" t="s">
        <v>835</v>
      </c>
      <c r="I2323" s="383">
        <v>100</v>
      </c>
      <c r="J2323" s="383">
        <v>484</v>
      </c>
      <c r="K2323" s="383" t="s">
        <v>835</v>
      </c>
      <c r="L2323" s="385"/>
      <c r="M2323" s="383">
        <v>155</v>
      </c>
      <c r="N2323" s="383" t="s">
        <v>835</v>
      </c>
      <c r="O2323" s="385"/>
      <c r="P2323" s="385"/>
      <c r="Q2323" s="386" t="s">
        <v>11</v>
      </c>
      <c r="R2323" s="383">
        <v>56</v>
      </c>
      <c r="S2323" s="383">
        <v>453</v>
      </c>
      <c r="T2323" s="386" t="s">
        <v>36</v>
      </c>
      <c r="U2323" s="386">
        <v>59</v>
      </c>
      <c r="V2323" s="386">
        <v>450</v>
      </c>
      <c r="W2323" s="386" t="s">
        <v>834</v>
      </c>
      <c r="X2323" s="383">
        <v>63</v>
      </c>
      <c r="Y2323" s="383">
        <v>453</v>
      </c>
      <c r="Z2323" s="386" t="s">
        <v>36</v>
      </c>
      <c r="AA2323" s="386">
        <v>60</v>
      </c>
      <c r="AB2323" s="386">
        <v>450</v>
      </c>
      <c r="AC2323" s="386" t="s">
        <v>834</v>
      </c>
      <c r="AD2323" s="383" t="s">
        <v>57</v>
      </c>
      <c r="AE2323" s="383" t="s">
        <v>36</v>
      </c>
      <c r="AF2323" s="383">
        <v>79</v>
      </c>
      <c r="AG2323" s="383" t="s">
        <v>35</v>
      </c>
      <c r="AH2323" s="383" t="s">
        <v>34</v>
      </c>
      <c r="AI2323" s="383" t="s">
        <v>36</v>
      </c>
      <c r="AJ2323" s="383" t="s">
        <v>3554</v>
      </c>
      <c r="AK2323" s="384" t="str">
        <f t="shared" si="73"/>
        <v>NO</v>
      </c>
      <c r="AL2323" s="384" t="str">
        <f t="shared" si="74"/>
        <v>NO</v>
      </c>
    </row>
    <row r="2324" spans="1:38" x14ac:dyDescent="0.25">
      <c r="A2324" s="381" t="s">
        <v>3224</v>
      </c>
      <c r="B2324" s="382" t="s">
        <v>440</v>
      </c>
      <c r="C2324" s="382" t="s">
        <v>30</v>
      </c>
      <c r="D2324" s="382" t="s">
        <v>441</v>
      </c>
      <c r="E2324" s="382" t="s">
        <v>838</v>
      </c>
      <c r="F2324" s="383">
        <v>100</v>
      </c>
      <c r="G2324" s="383">
        <v>1036</v>
      </c>
      <c r="H2324" s="383" t="s">
        <v>835</v>
      </c>
      <c r="I2324" s="383">
        <v>100</v>
      </c>
      <c r="J2324" s="383">
        <v>1035</v>
      </c>
      <c r="K2324" s="383" t="s">
        <v>835</v>
      </c>
      <c r="L2324" s="385">
        <v>92</v>
      </c>
      <c r="M2324" s="383">
        <v>409</v>
      </c>
      <c r="N2324" s="383" t="s">
        <v>835</v>
      </c>
      <c r="O2324" s="385"/>
      <c r="P2324" s="385"/>
      <c r="Q2324" s="386" t="s">
        <v>11</v>
      </c>
      <c r="R2324" s="383">
        <v>48</v>
      </c>
      <c r="S2324" s="383">
        <v>988</v>
      </c>
      <c r="T2324" s="386" t="s">
        <v>36</v>
      </c>
      <c r="U2324" s="386">
        <v>50</v>
      </c>
      <c r="V2324" s="386">
        <v>963</v>
      </c>
      <c r="W2324" s="386" t="s">
        <v>834</v>
      </c>
      <c r="X2324" s="383">
        <v>50</v>
      </c>
      <c r="Y2324" s="383">
        <v>983</v>
      </c>
      <c r="Z2324" s="386" t="s">
        <v>36</v>
      </c>
      <c r="AA2324" s="386">
        <v>47</v>
      </c>
      <c r="AB2324" s="386">
        <v>956</v>
      </c>
      <c r="AC2324" s="386" t="s">
        <v>834</v>
      </c>
      <c r="AD2324" s="383" t="s">
        <v>57</v>
      </c>
      <c r="AE2324" s="383" t="s">
        <v>36</v>
      </c>
      <c r="AF2324" s="383">
        <v>64</v>
      </c>
      <c r="AG2324" s="383" t="s">
        <v>40</v>
      </c>
      <c r="AH2324" s="383" t="s">
        <v>34</v>
      </c>
      <c r="AI2324" s="383" t="s">
        <v>36</v>
      </c>
      <c r="AJ2324" s="383" t="s">
        <v>3554</v>
      </c>
      <c r="AK2324" s="384" t="str">
        <f t="shared" si="73"/>
        <v>NO</v>
      </c>
      <c r="AL2324" s="384" t="str">
        <f t="shared" si="74"/>
        <v>NO</v>
      </c>
    </row>
    <row r="2325" spans="1:38" x14ac:dyDescent="0.25">
      <c r="A2325" s="381" t="s">
        <v>3224</v>
      </c>
      <c r="B2325" s="382" t="s">
        <v>442</v>
      </c>
      <c r="C2325" s="382" t="s">
        <v>30</v>
      </c>
      <c r="D2325" s="382" t="s">
        <v>443</v>
      </c>
      <c r="E2325" s="382" t="s">
        <v>838</v>
      </c>
      <c r="F2325" s="383">
        <v>100</v>
      </c>
      <c r="G2325" s="383">
        <v>413</v>
      </c>
      <c r="H2325" s="383" t="s">
        <v>835</v>
      </c>
      <c r="I2325" s="383">
        <v>100</v>
      </c>
      <c r="J2325" s="383">
        <v>413</v>
      </c>
      <c r="K2325" s="383" t="s">
        <v>835</v>
      </c>
      <c r="L2325" s="385"/>
      <c r="M2325" s="383">
        <v>125</v>
      </c>
      <c r="N2325" s="383" t="s">
        <v>835</v>
      </c>
      <c r="O2325" s="385"/>
      <c r="P2325" s="385"/>
      <c r="Q2325" s="386" t="s">
        <v>11</v>
      </c>
      <c r="R2325" s="383">
        <v>67</v>
      </c>
      <c r="S2325" s="383">
        <v>389</v>
      </c>
      <c r="T2325" s="386" t="s">
        <v>34</v>
      </c>
      <c r="U2325" s="386">
        <v>72</v>
      </c>
      <c r="V2325" s="386">
        <v>382</v>
      </c>
      <c r="W2325" s="386" t="s">
        <v>11</v>
      </c>
      <c r="X2325" s="383">
        <v>66</v>
      </c>
      <c r="Y2325" s="383">
        <v>388</v>
      </c>
      <c r="Z2325" s="386" t="s">
        <v>36</v>
      </c>
      <c r="AA2325" s="386">
        <v>64</v>
      </c>
      <c r="AB2325" s="386">
        <v>382</v>
      </c>
      <c r="AC2325" s="386" t="s">
        <v>834</v>
      </c>
      <c r="AD2325" s="383" t="s">
        <v>33</v>
      </c>
      <c r="AE2325" s="383" t="s">
        <v>36</v>
      </c>
      <c r="AF2325" s="383">
        <v>77</v>
      </c>
      <c r="AG2325" s="383" t="s">
        <v>40</v>
      </c>
      <c r="AH2325" s="383" t="s">
        <v>34</v>
      </c>
      <c r="AI2325" s="383" t="s">
        <v>36</v>
      </c>
      <c r="AJ2325" s="383" t="s">
        <v>3554</v>
      </c>
      <c r="AK2325" s="384" t="str">
        <f t="shared" si="73"/>
        <v>Yes-SH</v>
      </c>
      <c r="AL2325" s="384" t="str">
        <f t="shared" si="74"/>
        <v>NO</v>
      </c>
    </row>
    <row r="2326" spans="1:38" x14ac:dyDescent="0.25">
      <c r="A2326" s="381" t="s">
        <v>3224</v>
      </c>
      <c r="B2326" s="382" t="s">
        <v>861</v>
      </c>
      <c r="C2326" s="382" t="s">
        <v>30</v>
      </c>
      <c r="D2326" s="382" t="s">
        <v>2242</v>
      </c>
      <c r="E2326" s="382" t="s">
        <v>838</v>
      </c>
      <c r="F2326" s="383">
        <v>100</v>
      </c>
      <c r="G2326" s="383">
        <v>169</v>
      </c>
      <c r="H2326" s="383" t="s">
        <v>835</v>
      </c>
      <c r="I2326" s="383">
        <v>100</v>
      </c>
      <c r="J2326" s="383">
        <v>169</v>
      </c>
      <c r="K2326" s="383" t="s">
        <v>835</v>
      </c>
      <c r="L2326" s="385"/>
      <c r="M2326" s="383">
        <v>40</v>
      </c>
      <c r="N2326" s="383" t="s">
        <v>835</v>
      </c>
      <c r="O2326" s="385"/>
      <c r="P2326" s="385"/>
      <c r="Q2326" s="386" t="s">
        <v>11</v>
      </c>
      <c r="R2326" s="383">
        <v>60</v>
      </c>
      <c r="S2326" s="383">
        <v>154</v>
      </c>
      <c r="T2326" s="386" t="s">
        <v>34</v>
      </c>
      <c r="U2326" s="386">
        <v>69</v>
      </c>
      <c r="V2326" s="386">
        <v>143</v>
      </c>
      <c r="W2326" s="386" t="s">
        <v>11</v>
      </c>
      <c r="X2326" s="383">
        <v>62</v>
      </c>
      <c r="Y2326" s="383">
        <v>154</v>
      </c>
      <c r="Z2326" s="386" t="s">
        <v>34</v>
      </c>
      <c r="AA2326" s="386">
        <v>72</v>
      </c>
      <c r="AB2326" s="386">
        <v>143</v>
      </c>
      <c r="AC2326" s="386" t="s">
        <v>11</v>
      </c>
      <c r="AD2326" s="383" t="s">
        <v>33</v>
      </c>
      <c r="AE2326" s="383" t="s">
        <v>34</v>
      </c>
      <c r="AF2326" s="383">
        <v>100</v>
      </c>
      <c r="AG2326" s="383" t="s">
        <v>40</v>
      </c>
      <c r="AH2326" s="383" t="s">
        <v>34</v>
      </c>
      <c r="AI2326" s="383" t="s">
        <v>34</v>
      </c>
      <c r="AJ2326" s="383" t="s">
        <v>3554</v>
      </c>
      <c r="AK2326" s="384" t="str">
        <f t="shared" si="73"/>
        <v>Yes-SH</v>
      </c>
      <c r="AL2326" s="384" t="str">
        <f t="shared" si="74"/>
        <v>Yes-SH</v>
      </c>
    </row>
    <row r="2327" spans="1:38" x14ac:dyDescent="0.25">
      <c r="A2327" s="381" t="s">
        <v>3224</v>
      </c>
      <c r="B2327" s="382" t="s">
        <v>444</v>
      </c>
      <c r="C2327" s="382" t="s">
        <v>30</v>
      </c>
      <c r="D2327" s="382" t="s">
        <v>445</v>
      </c>
      <c r="E2327" s="382" t="s">
        <v>838</v>
      </c>
      <c r="F2327" s="383">
        <v>100</v>
      </c>
      <c r="G2327" s="383">
        <v>45</v>
      </c>
      <c r="H2327" s="383" t="s">
        <v>835</v>
      </c>
      <c r="I2327" s="383">
        <v>100</v>
      </c>
      <c r="J2327" s="383">
        <v>45</v>
      </c>
      <c r="K2327" s="383" t="s">
        <v>835</v>
      </c>
      <c r="L2327" s="385"/>
      <c r="M2327" s="383">
        <v>7</v>
      </c>
      <c r="N2327" s="383" t="s">
        <v>11</v>
      </c>
      <c r="O2327" s="385"/>
      <c r="P2327" s="385"/>
      <c r="Q2327" s="386" t="s">
        <v>11</v>
      </c>
      <c r="R2327" s="383">
        <v>83</v>
      </c>
      <c r="S2327" s="383">
        <v>42</v>
      </c>
      <c r="T2327" s="386" t="s">
        <v>34</v>
      </c>
      <c r="U2327" s="386">
        <v>85</v>
      </c>
      <c r="V2327" s="386">
        <v>40</v>
      </c>
      <c r="W2327" s="386" t="s">
        <v>11</v>
      </c>
      <c r="X2327" s="383">
        <v>81</v>
      </c>
      <c r="Y2327" s="383">
        <v>42</v>
      </c>
      <c r="Z2327" s="386" t="s">
        <v>34</v>
      </c>
      <c r="AA2327" s="386">
        <v>85</v>
      </c>
      <c r="AB2327" s="386">
        <v>40</v>
      </c>
      <c r="AC2327" s="386" t="s">
        <v>11</v>
      </c>
      <c r="AD2327" s="383" t="s">
        <v>33</v>
      </c>
      <c r="AE2327" s="383" t="s">
        <v>34</v>
      </c>
      <c r="AF2327" s="383">
        <v>100</v>
      </c>
      <c r="AG2327" s="383" t="s">
        <v>35</v>
      </c>
      <c r="AH2327" s="383" t="s">
        <v>36</v>
      </c>
      <c r="AI2327" s="383" t="s">
        <v>34</v>
      </c>
      <c r="AJ2327" s="383" t="s">
        <v>3554</v>
      </c>
      <c r="AK2327" s="384" t="str">
        <f t="shared" si="73"/>
        <v>Yes-AB</v>
      </c>
      <c r="AL2327" s="384" t="str">
        <f t="shared" si="74"/>
        <v>Yes-AB</v>
      </c>
    </row>
    <row r="2328" spans="1:38" x14ac:dyDescent="0.25">
      <c r="A2328" s="381" t="s">
        <v>3224</v>
      </c>
      <c r="B2328" s="382" t="s">
        <v>446</v>
      </c>
      <c r="C2328" s="382" t="s">
        <v>30</v>
      </c>
      <c r="D2328" s="382" t="s">
        <v>447</v>
      </c>
      <c r="E2328" s="382" t="s">
        <v>838</v>
      </c>
      <c r="F2328" s="383">
        <v>100</v>
      </c>
      <c r="G2328" s="383">
        <v>524</v>
      </c>
      <c r="H2328" s="383" t="s">
        <v>835</v>
      </c>
      <c r="I2328" s="383">
        <v>100</v>
      </c>
      <c r="J2328" s="383">
        <v>524</v>
      </c>
      <c r="K2328" s="383" t="s">
        <v>835</v>
      </c>
      <c r="L2328" s="385">
        <v>94</v>
      </c>
      <c r="M2328" s="383">
        <v>158</v>
      </c>
      <c r="N2328" s="383" t="s">
        <v>835</v>
      </c>
      <c r="O2328" s="385"/>
      <c r="P2328" s="385"/>
      <c r="Q2328" s="386" t="s">
        <v>11</v>
      </c>
      <c r="R2328" s="383">
        <v>70</v>
      </c>
      <c r="S2328" s="383">
        <v>483</v>
      </c>
      <c r="T2328" s="386" t="s">
        <v>36</v>
      </c>
      <c r="U2328" s="386">
        <v>73</v>
      </c>
      <c r="V2328" s="386">
        <v>480</v>
      </c>
      <c r="W2328" s="386" t="s">
        <v>834</v>
      </c>
      <c r="X2328" s="383">
        <v>76</v>
      </c>
      <c r="Y2328" s="383">
        <v>482</v>
      </c>
      <c r="Z2328" s="386" t="s">
        <v>34</v>
      </c>
      <c r="AA2328" s="386">
        <v>73</v>
      </c>
      <c r="AB2328" s="386">
        <v>479</v>
      </c>
      <c r="AC2328" s="386" t="s">
        <v>11</v>
      </c>
      <c r="AD2328" s="383" t="s">
        <v>33</v>
      </c>
      <c r="AE2328" s="383" t="s">
        <v>36</v>
      </c>
      <c r="AF2328" s="383">
        <v>82</v>
      </c>
      <c r="AG2328" s="383" t="s">
        <v>35</v>
      </c>
      <c r="AH2328" s="383" t="s">
        <v>34</v>
      </c>
      <c r="AI2328" s="383" t="s">
        <v>36</v>
      </c>
      <c r="AJ2328" s="383" t="s">
        <v>3554</v>
      </c>
      <c r="AK2328" s="384" t="str">
        <f t="shared" si="73"/>
        <v>NO</v>
      </c>
      <c r="AL2328" s="384" t="str">
        <f t="shared" si="74"/>
        <v>Yes-SH</v>
      </c>
    </row>
    <row r="2329" spans="1:38" x14ac:dyDescent="0.25">
      <c r="A2329" s="381" t="s">
        <v>3224</v>
      </c>
      <c r="B2329" s="382" t="s">
        <v>2317</v>
      </c>
      <c r="C2329" s="382" t="s">
        <v>30</v>
      </c>
      <c r="D2329" s="382" t="s">
        <v>2318</v>
      </c>
      <c r="E2329" s="382" t="s">
        <v>838</v>
      </c>
      <c r="F2329" s="383"/>
      <c r="G2329" s="383">
        <v>14</v>
      </c>
      <c r="H2329" s="383" t="s">
        <v>11</v>
      </c>
      <c r="I2329" s="383"/>
      <c r="J2329" s="383">
        <v>14</v>
      </c>
      <c r="K2329" s="383" t="s">
        <v>11</v>
      </c>
      <c r="L2329" s="385"/>
      <c r="M2329" s="383">
        <v>6</v>
      </c>
      <c r="N2329" s="383" t="s">
        <v>11</v>
      </c>
      <c r="O2329" s="385"/>
      <c r="P2329" s="385"/>
      <c r="Q2329" s="386" t="s">
        <v>11</v>
      </c>
      <c r="R2329" s="383"/>
      <c r="S2329" s="383">
        <v>10</v>
      </c>
      <c r="T2329" s="386" t="s">
        <v>11</v>
      </c>
      <c r="U2329" s="386"/>
      <c r="V2329" s="386">
        <v>10</v>
      </c>
      <c r="W2329" s="386" t="s">
        <v>11</v>
      </c>
      <c r="X2329" s="383"/>
      <c r="Y2329" s="383">
        <v>9</v>
      </c>
      <c r="Z2329" s="386" t="s">
        <v>11</v>
      </c>
      <c r="AA2329" s="386"/>
      <c r="AB2329" s="386">
        <v>9</v>
      </c>
      <c r="AC2329" s="386" t="s">
        <v>11</v>
      </c>
      <c r="AD2329" s="383"/>
      <c r="AE2329" s="383" t="s">
        <v>36</v>
      </c>
      <c r="AF2329" s="383">
        <v>95</v>
      </c>
      <c r="AG2329" s="383" t="s">
        <v>35</v>
      </c>
      <c r="AH2329" s="383" t="s">
        <v>36</v>
      </c>
      <c r="AI2329" s="383" t="s">
        <v>34</v>
      </c>
      <c r="AJ2329" s="383" t="s">
        <v>3554</v>
      </c>
      <c r="AK2329" s="384" t="str">
        <f t="shared" si="73"/>
        <v>NA</v>
      </c>
      <c r="AL2329" s="384" t="str">
        <f t="shared" si="74"/>
        <v>NA</v>
      </c>
    </row>
    <row r="2330" spans="1:38" x14ac:dyDescent="0.25">
      <c r="A2330" s="381" t="s">
        <v>3224</v>
      </c>
      <c r="B2330" s="382" t="s">
        <v>862</v>
      </c>
      <c r="C2330" s="382" t="s">
        <v>30</v>
      </c>
      <c r="D2330" s="382" t="s">
        <v>2243</v>
      </c>
      <c r="E2330" s="382" t="s">
        <v>838</v>
      </c>
      <c r="F2330" s="383">
        <v>100</v>
      </c>
      <c r="G2330" s="383">
        <v>301</v>
      </c>
      <c r="H2330" s="383" t="s">
        <v>835</v>
      </c>
      <c r="I2330" s="383">
        <v>100</v>
      </c>
      <c r="J2330" s="383">
        <v>301</v>
      </c>
      <c r="K2330" s="383" t="s">
        <v>835</v>
      </c>
      <c r="L2330" s="385">
        <v>86</v>
      </c>
      <c r="M2330" s="383">
        <v>73</v>
      </c>
      <c r="N2330" s="383" t="s">
        <v>835</v>
      </c>
      <c r="O2330" s="385"/>
      <c r="P2330" s="385"/>
      <c r="Q2330" s="386" t="s">
        <v>11</v>
      </c>
      <c r="R2330" s="383">
        <v>39</v>
      </c>
      <c r="S2330" s="383">
        <v>240</v>
      </c>
      <c r="T2330" s="386" t="s">
        <v>34</v>
      </c>
      <c r="U2330" s="386">
        <v>50</v>
      </c>
      <c r="V2330" s="386">
        <v>232</v>
      </c>
      <c r="W2330" s="386" t="s">
        <v>11</v>
      </c>
      <c r="X2330" s="383">
        <v>44</v>
      </c>
      <c r="Y2330" s="383">
        <v>241</v>
      </c>
      <c r="Z2330" s="386" t="s">
        <v>34</v>
      </c>
      <c r="AA2330" s="386">
        <v>57</v>
      </c>
      <c r="AB2330" s="386">
        <v>234</v>
      </c>
      <c r="AC2330" s="386" t="s">
        <v>11</v>
      </c>
      <c r="AD2330" s="383" t="s">
        <v>104</v>
      </c>
      <c r="AE2330" s="383" t="s">
        <v>36</v>
      </c>
      <c r="AF2330" s="383">
        <v>97</v>
      </c>
      <c r="AG2330" s="383" t="s">
        <v>40</v>
      </c>
      <c r="AH2330" s="383" t="s">
        <v>34</v>
      </c>
      <c r="AI2330" s="383" t="s">
        <v>34</v>
      </c>
      <c r="AJ2330" s="383" t="s">
        <v>3554</v>
      </c>
      <c r="AK2330" s="384" t="str">
        <f t="shared" si="73"/>
        <v>Yes-SH</v>
      </c>
      <c r="AL2330" s="384" t="str">
        <f t="shared" si="74"/>
        <v>Yes-SH</v>
      </c>
    </row>
    <row r="2331" spans="1:38" x14ac:dyDescent="0.25">
      <c r="A2331" s="381" t="s">
        <v>3224</v>
      </c>
      <c r="B2331" s="382" t="s">
        <v>448</v>
      </c>
      <c r="C2331" s="382" t="s">
        <v>30</v>
      </c>
      <c r="D2331" s="382" t="s">
        <v>2244</v>
      </c>
      <c r="E2331" s="382" t="s">
        <v>838</v>
      </c>
      <c r="F2331" s="383">
        <v>100</v>
      </c>
      <c r="G2331" s="383">
        <v>410</v>
      </c>
      <c r="H2331" s="383" t="s">
        <v>835</v>
      </c>
      <c r="I2331" s="383">
        <v>100</v>
      </c>
      <c r="J2331" s="383">
        <v>410</v>
      </c>
      <c r="K2331" s="383" t="s">
        <v>835</v>
      </c>
      <c r="L2331" s="385"/>
      <c r="M2331" s="383">
        <v>126</v>
      </c>
      <c r="N2331" s="383" t="s">
        <v>835</v>
      </c>
      <c r="O2331" s="385"/>
      <c r="P2331" s="385"/>
      <c r="Q2331" s="386" t="s">
        <v>11</v>
      </c>
      <c r="R2331" s="383">
        <v>62</v>
      </c>
      <c r="S2331" s="383">
        <v>359</v>
      </c>
      <c r="T2331" s="386" t="s">
        <v>34</v>
      </c>
      <c r="U2331" s="386">
        <v>64</v>
      </c>
      <c r="V2331" s="386">
        <v>351</v>
      </c>
      <c r="W2331" s="386" t="s">
        <v>11</v>
      </c>
      <c r="X2331" s="383">
        <v>50</v>
      </c>
      <c r="Y2331" s="383">
        <v>359</v>
      </c>
      <c r="Z2331" s="386" t="s">
        <v>36</v>
      </c>
      <c r="AA2331" s="386">
        <v>52</v>
      </c>
      <c r="AB2331" s="386">
        <v>351</v>
      </c>
      <c r="AC2331" s="386" t="s">
        <v>834</v>
      </c>
      <c r="AD2331" s="383" t="s">
        <v>104</v>
      </c>
      <c r="AE2331" s="383" t="s">
        <v>36</v>
      </c>
      <c r="AF2331" s="383">
        <v>92</v>
      </c>
      <c r="AG2331" s="383" t="s">
        <v>40</v>
      </c>
      <c r="AH2331" s="383" t="s">
        <v>34</v>
      </c>
      <c r="AI2331" s="383" t="s">
        <v>34</v>
      </c>
      <c r="AJ2331" s="383" t="s">
        <v>3554</v>
      </c>
      <c r="AK2331" s="384" t="str">
        <f t="shared" si="73"/>
        <v>Yes-SH</v>
      </c>
      <c r="AL2331" s="384" t="str">
        <f t="shared" si="74"/>
        <v>NO</v>
      </c>
    </row>
    <row r="2332" spans="1:38" x14ac:dyDescent="0.25">
      <c r="A2332" s="381" t="s">
        <v>3224</v>
      </c>
      <c r="B2332" s="382" t="s">
        <v>449</v>
      </c>
      <c r="C2332" s="382" t="s">
        <v>30</v>
      </c>
      <c r="D2332" s="382" t="s">
        <v>450</v>
      </c>
      <c r="E2332" s="382" t="s">
        <v>838</v>
      </c>
      <c r="F2332" s="383"/>
      <c r="G2332" s="383">
        <v>9</v>
      </c>
      <c r="H2332" s="383" t="s">
        <v>11</v>
      </c>
      <c r="I2332" s="383"/>
      <c r="J2332" s="383">
        <v>9</v>
      </c>
      <c r="K2332" s="383" t="s">
        <v>11</v>
      </c>
      <c r="L2332" s="385"/>
      <c r="M2332" s="383">
        <v>3</v>
      </c>
      <c r="N2332" s="383" t="s">
        <v>11</v>
      </c>
      <c r="O2332" s="385"/>
      <c r="P2332" s="385"/>
      <c r="Q2332" s="386" t="s">
        <v>11</v>
      </c>
      <c r="R2332" s="383"/>
      <c r="S2332" s="383">
        <v>9</v>
      </c>
      <c r="T2332" s="386" t="s">
        <v>11</v>
      </c>
      <c r="U2332" s="386"/>
      <c r="V2332" s="386">
        <v>8</v>
      </c>
      <c r="W2332" s="386" t="s">
        <v>11</v>
      </c>
      <c r="X2332" s="383"/>
      <c r="Y2332" s="383">
        <v>9</v>
      </c>
      <c r="Z2332" s="386" t="s">
        <v>11</v>
      </c>
      <c r="AA2332" s="386"/>
      <c r="AB2332" s="386">
        <v>8</v>
      </c>
      <c r="AC2332" s="386" t="s">
        <v>11</v>
      </c>
      <c r="AD2332" s="383"/>
      <c r="AE2332" s="383" t="s">
        <v>36</v>
      </c>
      <c r="AF2332" s="383">
        <v>95</v>
      </c>
      <c r="AG2332" s="383" t="s">
        <v>40</v>
      </c>
      <c r="AH2332" s="383" t="s">
        <v>36</v>
      </c>
      <c r="AI2332" s="383" t="s">
        <v>34</v>
      </c>
      <c r="AJ2332" s="383" t="s">
        <v>3554</v>
      </c>
      <c r="AK2332" s="384" t="str">
        <f t="shared" si="73"/>
        <v>NA</v>
      </c>
      <c r="AL2332" s="384" t="str">
        <f t="shared" si="74"/>
        <v>NA</v>
      </c>
    </row>
    <row r="2333" spans="1:38" x14ac:dyDescent="0.25">
      <c r="A2333" s="381" t="s">
        <v>3224</v>
      </c>
      <c r="B2333" s="382" t="s">
        <v>863</v>
      </c>
      <c r="C2333" s="382" t="s">
        <v>30</v>
      </c>
      <c r="D2333" s="382" t="s">
        <v>864</v>
      </c>
      <c r="E2333" s="382" t="s">
        <v>838</v>
      </c>
      <c r="F2333" s="383"/>
      <c r="G2333" s="383">
        <v>26</v>
      </c>
      <c r="H2333" s="383" t="s">
        <v>11</v>
      </c>
      <c r="I2333" s="383"/>
      <c r="J2333" s="383">
        <v>26</v>
      </c>
      <c r="K2333" s="383" t="s">
        <v>11</v>
      </c>
      <c r="L2333" s="385"/>
      <c r="M2333" s="383">
        <v>7</v>
      </c>
      <c r="N2333" s="383" t="s">
        <v>11</v>
      </c>
      <c r="O2333" s="385"/>
      <c r="P2333" s="385"/>
      <c r="Q2333" s="386" t="s">
        <v>11</v>
      </c>
      <c r="R2333" s="383"/>
      <c r="S2333" s="383">
        <v>26</v>
      </c>
      <c r="T2333" s="386" t="s">
        <v>11</v>
      </c>
      <c r="U2333" s="386"/>
      <c r="V2333" s="386">
        <v>23</v>
      </c>
      <c r="W2333" s="386" t="s">
        <v>11</v>
      </c>
      <c r="X2333" s="383"/>
      <c r="Y2333" s="383">
        <v>26</v>
      </c>
      <c r="Z2333" s="386" t="s">
        <v>11</v>
      </c>
      <c r="AA2333" s="386"/>
      <c r="AB2333" s="386">
        <v>23</v>
      </c>
      <c r="AC2333" s="386" t="s">
        <v>11</v>
      </c>
      <c r="AD2333" s="383" t="s">
        <v>104</v>
      </c>
      <c r="AE2333" s="383" t="s">
        <v>36</v>
      </c>
      <c r="AF2333" s="383">
        <v>87</v>
      </c>
      <c r="AG2333" s="383" t="s">
        <v>40</v>
      </c>
      <c r="AH2333" s="383" t="s">
        <v>34</v>
      </c>
      <c r="AI2333" s="383" t="s">
        <v>34</v>
      </c>
      <c r="AJ2333" s="383" t="s">
        <v>3554</v>
      </c>
      <c r="AK2333" s="384" t="str">
        <f t="shared" si="73"/>
        <v>NA</v>
      </c>
      <c r="AL2333" s="384" t="str">
        <f t="shared" si="74"/>
        <v>NA</v>
      </c>
    </row>
    <row r="2334" spans="1:38" x14ac:dyDescent="0.25">
      <c r="A2334" s="381" t="s">
        <v>3224</v>
      </c>
      <c r="B2334" s="382" t="s">
        <v>451</v>
      </c>
      <c r="C2334" s="382" t="s">
        <v>30</v>
      </c>
      <c r="D2334" s="382" t="s">
        <v>452</v>
      </c>
      <c r="E2334" s="382" t="s">
        <v>838</v>
      </c>
      <c r="F2334" s="383">
        <v>100</v>
      </c>
      <c r="G2334" s="383">
        <v>238</v>
      </c>
      <c r="H2334" s="383" t="s">
        <v>835</v>
      </c>
      <c r="I2334" s="383">
        <v>100</v>
      </c>
      <c r="J2334" s="383">
        <v>238</v>
      </c>
      <c r="K2334" s="383" t="s">
        <v>835</v>
      </c>
      <c r="L2334" s="385"/>
      <c r="M2334" s="383">
        <v>64</v>
      </c>
      <c r="N2334" s="383" t="s">
        <v>835</v>
      </c>
      <c r="O2334" s="385"/>
      <c r="P2334" s="385"/>
      <c r="Q2334" s="386" t="s">
        <v>11</v>
      </c>
      <c r="R2334" s="383">
        <v>59</v>
      </c>
      <c r="S2334" s="383">
        <v>224</v>
      </c>
      <c r="T2334" s="386" t="s">
        <v>36</v>
      </c>
      <c r="U2334" s="386">
        <v>63</v>
      </c>
      <c r="V2334" s="386">
        <v>224</v>
      </c>
      <c r="W2334" s="386" t="s">
        <v>834</v>
      </c>
      <c r="X2334" s="383">
        <v>59</v>
      </c>
      <c r="Y2334" s="383">
        <v>224</v>
      </c>
      <c r="Z2334" s="386" t="s">
        <v>36</v>
      </c>
      <c r="AA2334" s="386">
        <v>50</v>
      </c>
      <c r="AB2334" s="386">
        <v>224</v>
      </c>
      <c r="AC2334" s="386" t="s">
        <v>834</v>
      </c>
      <c r="AD2334" s="383" t="s">
        <v>57</v>
      </c>
      <c r="AE2334" s="383" t="s">
        <v>36</v>
      </c>
      <c r="AF2334" s="383">
        <v>74</v>
      </c>
      <c r="AG2334" s="383" t="s">
        <v>35</v>
      </c>
      <c r="AH2334" s="383" t="s">
        <v>34</v>
      </c>
      <c r="AI2334" s="383" t="s">
        <v>36</v>
      </c>
      <c r="AJ2334" s="383" t="s">
        <v>3554</v>
      </c>
      <c r="AK2334" s="384" t="str">
        <f t="shared" si="73"/>
        <v>NO</v>
      </c>
      <c r="AL2334" s="384" t="str">
        <f t="shared" si="74"/>
        <v>NO</v>
      </c>
    </row>
    <row r="2335" spans="1:38" x14ac:dyDescent="0.25">
      <c r="A2335" s="381" t="s">
        <v>3224</v>
      </c>
      <c r="B2335" s="382" t="s">
        <v>2319</v>
      </c>
      <c r="C2335" s="382" t="s">
        <v>30</v>
      </c>
      <c r="D2335" s="382" t="s">
        <v>2320</v>
      </c>
      <c r="E2335" s="382" t="s">
        <v>838</v>
      </c>
      <c r="F2335" s="383"/>
      <c r="G2335" s="383">
        <v>13</v>
      </c>
      <c r="H2335" s="383" t="s">
        <v>11</v>
      </c>
      <c r="I2335" s="383"/>
      <c r="J2335" s="383">
        <v>13</v>
      </c>
      <c r="K2335" s="383" t="s">
        <v>11</v>
      </c>
      <c r="L2335" s="385"/>
      <c r="M2335" s="383">
        <v>0</v>
      </c>
      <c r="N2335" s="383" t="s">
        <v>11</v>
      </c>
      <c r="O2335" s="385"/>
      <c r="P2335" s="385"/>
      <c r="Q2335" s="386" t="s">
        <v>11</v>
      </c>
      <c r="R2335" s="383"/>
      <c r="S2335" s="383">
        <v>12</v>
      </c>
      <c r="T2335" s="386" t="s">
        <v>11</v>
      </c>
      <c r="U2335" s="386"/>
      <c r="V2335" s="386">
        <v>12</v>
      </c>
      <c r="W2335" s="386" t="s">
        <v>11</v>
      </c>
      <c r="X2335" s="383"/>
      <c r="Y2335" s="383">
        <v>12</v>
      </c>
      <c r="Z2335" s="386" t="s">
        <v>11</v>
      </c>
      <c r="AA2335" s="386"/>
      <c r="AB2335" s="386">
        <v>12</v>
      </c>
      <c r="AC2335" s="386" t="s">
        <v>11</v>
      </c>
      <c r="AD2335" s="383"/>
      <c r="AE2335" s="383" t="s">
        <v>36</v>
      </c>
      <c r="AF2335" s="383">
        <v>97</v>
      </c>
      <c r="AG2335" s="383" t="s">
        <v>35</v>
      </c>
      <c r="AH2335" s="383" t="s">
        <v>36</v>
      </c>
      <c r="AI2335" s="383" t="s">
        <v>34</v>
      </c>
      <c r="AJ2335" s="383" t="s">
        <v>3554</v>
      </c>
      <c r="AK2335" s="384" t="str">
        <f t="shared" si="73"/>
        <v>NA</v>
      </c>
      <c r="AL2335" s="384" t="str">
        <f t="shared" si="74"/>
        <v>NA</v>
      </c>
    </row>
    <row r="2336" spans="1:38" x14ac:dyDescent="0.25">
      <c r="A2336" s="381" t="s">
        <v>3224</v>
      </c>
      <c r="B2336" s="382" t="s">
        <v>2321</v>
      </c>
      <c r="C2336" s="382" t="s">
        <v>30</v>
      </c>
      <c r="D2336" s="382" t="s">
        <v>2322</v>
      </c>
      <c r="E2336" s="382" t="s">
        <v>838</v>
      </c>
      <c r="F2336" s="383">
        <v>100</v>
      </c>
      <c r="G2336" s="383">
        <v>117</v>
      </c>
      <c r="H2336" s="383" t="s">
        <v>835</v>
      </c>
      <c r="I2336" s="383">
        <v>100</v>
      </c>
      <c r="J2336" s="383">
        <v>117</v>
      </c>
      <c r="K2336" s="383" t="s">
        <v>835</v>
      </c>
      <c r="L2336" s="385"/>
      <c r="M2336" s="383">
        <v>21</v>
      </c>
      <c r="N2336" s="383" t="s">
        <v>11</v>
      </c>
      <c r="O2336" s="385"/>
      <c r="P2336" s="385"/>
      <c r="Q2336" s="386" t="s">
        <v>11</v>
      </c>
      <c r="R2336" s="383">
        <v>70</v>
      </c>
      <c r="S2336" s="383">
        <v>87</v>
      </c>
      <c r="T2336" s="386" t="s">
        <v>36</v>
      </c>
      <c r="U2336" s="386">
        <v>69</v>
      </c>
      <c r="V2336" s="386">
        <v>72</v>
      </c>
      <c r="W2336" s="386" t="s">
        <v>834</v>
      </c>
      <c r="X2336" s="383">
        <v>55</v>
      </c>
      <c r="Y2336" s="383">
        <v>87</v>
      </c>
      <c r="Z2336" s="386" t="s">
        <v>36</v>
      </c>
      <c r="AA2336" s="386">
        <v>46</v>
      </c>
      <c r="AB2336" s="386">
        <v>72</v>
      </c>
      <c r="AC2336" s="386" t="s">
        <v>834</v>
      </c>
      <c r="AD2336" s="383" t="s">
        <v>104</v>
      </c>
      <c r="AE2336" s="383" t="s">
        <v>36</v>
      </c>
      <c r="AF2336" s="383">
        <v>79</v>
      </c>
      <c r="AG2336" s="383" t="s">
        <v>40</v>
      </c>
      <c r="AH2336" s="383" t="s">
        <v>36</v>
      </c>
      <c r="AI2336" s="383" t="s">
        <v>34</v>
      </c>
      <c r="AJ2336" s="383" t="s">
        <v>3554</v>
      </c>
      <c r="AK2336" s="384" t="str">
        <f t="shared" si="73"/>
        <v>NO</v>
      </c>
      <c r="AL2336" s="384" t="str">
        <f t="shared" si="74"/>
        <v>NO</v>
      </c>
    </row>
    <row r="2337" spans="1:38" x14ac:dyDescent="0.25">
      <c r="A2337" s="381" t="s">
        <v>3224</v>
      </c>
      <c r="B2337" s="382" t="s">
        <v>2323</v>
      </c>
      <c r="C2337" s="382" t="s">
        <v>30</v>
      </c>
      <c r="D2337" s="382" t="s">
        <v>2324</v>
      </c>
      <c r="E2337" s="382" t="s">
        <v>838</v>
      </c>
      <c r="F2337" s="383">
        <v>100</v>
      </c>
      <c r="G2337" s="383">
        <v>103</v>
      </c>
      <c r="H2337" s="383" t="s">
        <v>835</v>
      </c>
      <c r="I2337" s="383">
        <v>100</v>
      </c>
      <c r="J2337" s="383">
        <v>103</v>
      </c>
      <c r="K2337" s="383" t="s">
        <v>835</v>
      </c>
      <c r="L2337" s="385"/>
      <c r="M2337" s="383">
        <v>41</v>
      </c>
      <c r="N2337" s="383" t="s">
        <v>835</v>
      </c>
      <c r="O2337" s="385"/>
      <c r="P2337" s="385"/>
      <c r="Q2337" s="386" t="s">
        <v>11</v>
      </c>
      <c r="R2337" s="383">
        <v>75</v>
      </c>
      <c r="S2337" s="383">
        <v>99</v>
      </c>
      <c r="T2337" s="386" t="s">
        <v>34</v>
      </c>
      <c r="U2337" s="386">
        <v>81</v>
      </c>
      <c r="V2337" s="386">
        <v>98</v>
      </c>
      <c r="W2337" s="386" t="s">
        <v>835</v>
      </c>
      <c r="X2337" s="383">
        <v>81</v>
      </c>
      <c r="Y2337" s="383">
        <v>99</v>
      </c>
      <c r="Z2337" s="386" t="s">
        <v>34</v>
      </c>
      <c r="AA2337" s="386">
        <v>80</v>
      </c>
      <c r="AB2337" s="386">
        <v>98</v>
      </c>
      <c r="AC2337" s="386" t="s">
        <v>11</v>
      </c>
      <c r="AD2337" s="383" t="s">
        <v>33</v>
      </c>
      <c r="AE2337" s="383" t="s">
        <v>36</v>
      </c>
      <c r="AF2337" s="383">
        <v>97</v>
      </c>
      <c r="AG2337" s="383" t="s">
        <v>35</v>
      </c>
      <c r="AH2337" s="383" t="s">
        <v>36</v>
      </c>
      <c r="AI2337" s="383" t="s">
        <v>34</v>
      </c>
      <c r="AJ2337" s="383" t="s">
        <v>3554</v>
      </c>
      <c r="AK2337" s="384" t="str">
        <f t="shared" si="73"/>
        <v>Yes-GM</v>
      </c>
      <c r="AL2337" s="384" t="str">
        <f t="shared" si="74"/>
        <v>Yes-AB</v>
      </c>
    </row>
    <row r="2338" spans="1:38" x14ac:dyDescent="0.25">
      <c r="A2338" s="381" t="s">
        <v>3224</v>
      </c>
      <c r="B2338" s="382" t="s">
        <v>453</v>
      </c>
      <c r="C2338" s="382" t="s">
        <v>30</v>
      </c>
      <c r="D2338" s="382" t="s">
        <v>454</v>
      </c>
      <c r="E2338" s="382" t="s">
        <v>838</v>
      </c>
      <c r="F2338" s="383">
        <v>100</v>
      </c>
      <c r="G2338" s="383">
        <v>668</v>
      </c>
      <c r="H2338" s="383" t="s">
        <v>835</v>
      </c>
      <c r="I2338" s="383">
        <v>100</v>
      </c>
      <c r="J2338" s="383">
        <v>668</v>
      </c>
      <c r="K2338" s="383" t="s">
        <v>835</v>
      </c>
      <c r="L2338" s="385"/>
      <c r="M2338" s="383">
        <v>243</v>
      </c>
      <c r="N2338" s="383" t="s">
        <v>835</v>
      </c>
      <c r="O2338" s="385"/>
      <c r="P2338" s="385"/>
      <c r="Q2338" s="386" t="s">
        <v>11</v>
      </c>
      <c r="R2338" s="383">
        <v>78</v>
      </c>
      <c r="S2338" s="383">
        <v>640</v>
      </c>
      <c r="T2338" s="386" t="s">
        <v>34</v>
      </c>
      <c r="U2338" s="386">
        <v>80</v>
      </c>
      <c r="V2338" s="386">
        <v>634</v>
      </c>
      <c r="W2338" s="386" t="s">
        <v>835</v>
      </c>
      <c r="X2338" s="383">
        <v>84</v>
      </c>
      <c r="Y2338" s="383">
        <v>640</v>
      </c>
      <c r="Z2338" s="386" t="s">
        <v>34</v>
      </c>
      <c r="AA2338" s="386">
        <v>83</v>
      </c>
      <c r="AB2338" s="386">
        <v>634</v>
      </c>
      <c r="AC2338" s="386" t="s">
        <v>11</v>
      </c>
      <c r="AD2338" s="383" t="s">
        <v>33</v>
      </c>
      <c r="AE2338" s="383" t="s">
        <v>36</v>
      </c>
      <c r="AF2338" s="383">
        <v>97</v>
      </c>
      <c r="AG2338" s="383" t="s">
        <v>35</v>
      </c>
      <c r="AH2338" s="383" t="s">
        <v>34</v>
      </c>
      <c r="AI2338" s="383" t="s">
        <v>36</v>
      </c>
      <c r="AJ2338" s="383" t="s">
        <v>3554</v>
      </c>
      <c r="AK2338" s="384" t="str">
        <f t="shared" si="73"/>
        <v>Yes-GM</v>
      </c>
      <c r="AL2338" s="384" t="str">
        <f t="shared" si="74"/>
        <v>Yes-AB</v>
      </c>
    </row>
    <row r="2339" spans="1:38" x14ac:dyDescent="0.25">
      <c r="A2339" s="381" t="s">
        <v>3224</v>
      </c>
      <c r="B2339" s="382" t="s">
        <v>455</v>
      </c>
      <c r="C2339" s="382" t="s">
        <v>30</v>
      </c>
      <c r="D2339" s="382" t="s">
        <v>456</v>
      </c>
      <c r="E2339" s="382" t="s">
        <v>838</v>
      </c>
      <c r="F2339" s="383">
        <v>100</v>
      </c>
      <c r="G2339" s="383">
        <v>270</v>
      </c>
      <c r="H2339" s="383" t="s">
        <v>835</v>
      </c>
      <c r="I2339" s="383">
        <v>100</v>
      </c>
      <c r="J2339" s="383">
        <v>270</v>
      </c>
      <c r="K2339" s="383" t="s">
        <v>835</v>
      </c>
      <c r="L2339" s="385"/>
      <c r="M2339" s="383">
        <v>82</v>
      </c>
      <c r="N2339" s="383" t="s">
        <v>835</v>
      </c>
      <c r="O2339" s="385"/>
      <c r="P2339" s="385"/>
      <c r="Q2339" s="386" t="s">
        <v>11</v>
      </c>
      <c r="R2339" s="383">
        <v>90</v>
      </c>
      <c r="S2339" s="383">
        <v>258</v>
      </c>
      <c r="T2339" s="386" t="s">
        <v>34</v>
      </c>
      <c r="U2339" s="386">
        <v>89</v>
      </c>
      <c r="V2339" s="386">
        <v>257</v>
      </c>
      <c r="W2339" s="386" t="s">
        <v>11</v>
      </c>
      <c r="X2339" s="383">
        <v>91</v>
      </c>
      <c r="Y2339" s="383">
        <v>258</v>
      </c>
      <c r="Z2339" s="386" t="s">
        <v>34</v>
      </c>
      <c r="AA2339" s="386">
        <v>81</v>
      </c>
      <c r="AB2339" s="386">
        <v>257</v>
      </c>
      <c r="AC2339" s="386" t="s">
        <v>11</v>
      </c>
      <c r="AD2339" s="383" t="s">
        <v>33</v>
      </c>
      <c r="AE2339" s="383" t="s">
        <v>34</v>
      </c>
      <c r="AF2339" s="383">
        <v>100</v>
      </c>
      <c r="AG2339" s="383" t="s">
        <v>35</v>
      </c>
      <c r="AH2339" s="383" t="s">
        <v>34</v>
      </c>
      <c r="AI2339" s="383" t="s">
        <v>36</v>
      </c>
      <c r="AJ2339" s="383" t="s">
        <v>3554</v>
      </c>
      <c r="AK2339" s="384" t="str">
        <f t="shared" si="73"/>
        <v>Yes-AB</v>
      </c>
      <c r="AL2339" s="384" t="str">
        <f t="shared" si="74"/>
        <v>Yes-AB</v>
      </c>
    </row>
    <row r="2340" spans="1:38" x14ac:dyDescent="0.25">
      <c r="A2340" s="381" t="s">
        <v>3224</v>
      </c>
      <c r="B2340" s="382" t="s">
        <v>457</v>
      </c>
      <c r="C2340" s="382" t="s">
        <v>30</v>
      </c>
      <c r="D2340" s="382" t="s">
        <v>458</v>
      </c>
      <c r="E2340" s="382" t="s">
        <v>838</v>
      </c>
      <c r="F2340" s="383">
        <v>100</v>
      </c>
      <c r="G2340" s="383">
        <v>133</v>
      </c>
      <c r="H2340" s="383" t="s">
        <v>835</v>
      </c>
      <c r="I2340" s="383">
        <v>100</v>
      </c>
      <c r="J2340" s="383">
        <v>133</v>
      </c>
      <c r="K2340" s="383" t="s">
        <v>835</v>
      </c>
      <c r="L2340" s="385">
        <v>92</v>
      </c>
      <c r="M2340" s="383">
        <v>38</v>
      </c>
      <c r="N2340" s="383" t="s">
        <v>835</v>
      </c>
      <c r="O2340" s="385"/>
      <c r="P2340" s="385"/>
      <c r="Q2340" s="386" t="s">
        <v>11</v>
      </c>
      <c r="R2340" s="383">
        <v>57</v>
      </c>
      <c r="S2340" s="383">
        <v>123</v>
      </c>
      <c r="T2340" s="386" t="s">
        <v>36</v>
      </c>
      <c r="U2340" s="386">
        <v>66</v>
      </c>
      <c r="V2340" s="386">
        <v>122</v>
      </c>
      <c r="W2340" s="386" t="s">
        <v>834</v>
      </c>
      <c r="X2340" s="383">
        <v>61</v>
      </c>
      <c r="Y2340" s="383">
        <v>123</v>
      </c>
      <c r="Z2340" s="386" t="s">
        <v>36</v>
      </c>
      <c r="AA2340" s="386">
        <v>63</v>
      </c>
      <c r="AB2340" s="386">
        <v>122</v>
      </c>
      <c r="AC2340" s="386" t="s">
        <v>834</v>
      </c>
      <c r="AD2340" s="383" t="s">
        <v>57</v>
      </c>
      <c r="AE2340" s="383" t="s">
        <v>36</v>
      </c>
      <c r="AF2340" s="383">
        <v>74</v>
      </c>
      <c r="AG2340" s="383" t="s">
        <v>35</v>
      </c>
      <c r="AH2340" s="383" t="s">
        <v>34</v>
      </c>
      <c r="AI2340" s="383" t="s">
        <v>36</v>
      </c>
      <c r="AJ2340" s="383" t="s">
        <v>3554</v>
      </c>
      <c r="AK2340" s="384" t="str">
        <f t="shared" si="73"/>
        <v>NO</v>
      </c>
      <c r="AL2340" s="384" t="str">
        <f t="shared" si="74"/>
        <v>NO</v>
      </c>
    </row>
    <row r="2341" spans="1:38" x14ac:dyDescent="0.25">
      <c r="A2341" s="381" t="s">
        <v>3224</v>
      </c>
      <c r="B2341" s="382" t="s">
        <v>459</v>
      </c>
      <c r="C2341" s="382" t="s">
        <v>30</v>
      </c>
      <c r="D2341" s="382" t="s">
        <v>460</v>
      </c>
      <c r="E2341" s="382" t="s">
        <v>838</v>
      </c>
      <c r="F2341" s="383">
        <v>100</v>
      </c>
      <c r="G2341" s="383">
        <v>130</v>
      </c>
      <c r="H2341" s="383" t="s">
        <v>835</v>
      </c>
      <c r="I2341" s="383">
        <v>100</v>
      </c>
      <c r="J2341" s="383">
        <v>130</v>
      </c>
      <c r="K2341" s="383" t="s">
        <v>835</v>
      </c>
      <c r="L2341" s="385"/>
      <c r="M2341" s="383">
        <v>48</v>
      </c>
      <c r="N2341" s="383" t="s">
        <v>835</v>
      </c>
      <c r="O2341" s="385"/>
      <c r="P2341" s="385"/>
      <c r="Q2341" s="386" t="s">
        <v>11</v>
      </c>
      <c r="R2341" s="383">
        <v>80</v>
      </c>
      <c r="S2341" s="383">
        <v>126</v>
      </c>
      <c r="T2341" s="386" t="s">
        <v>34</v>
      </c>
      <c r="U2341" s="386">
        <v>77</v>
      </c>
      <c r="V2341" s="386">
        <v>124</v>
      </c>
      <c r="W2341" s="386" t="s">
        <v>11</v>
      </c>
      <c r="X2341" s="383">
        <v>86</v>
      </c>
      <c r="Y2341" s="383">
        <v>126</v>
      </c>
      <c r="Z2341" s="386" t="s">
        <v>34</v>
      </c>
      <c r="AA2341" s="386">
        <v>81</v>
      </c>
      <c r="AB2341" s="386">
        <v>124</v>
      </c>
      <c r="AC2341" s="386" t="s">
        <v>11</v>
      </c>
      <c r="AD2341" s="383" t="s">
        <v>33</v>
      </c>
      <c r="AE2341" s="383" t="s">
        <v>36</v>
      </c>
      <c r="AF2341" s="383">
        <v>92</v>
      </c>
      <c r="AG2341" s="383" t="s">
        <v>35</v>
      </c>
      <c r="AH2341" s="383" t="s">
        <v>34</v>
      </c>
      <c r="AI2341" s="383" t="s">
        <v>36</v>
      </c>
      <c r="AJ2341" s="383" t="s">
        <v>3554</v>
      </c>
      <c r="AK2341" s="384" t="str">
        <f t="shared" si="73"/>
        <v>Yes-AB</v>
      </c>
      <c r="AL2341" s="384" t="str">
        <f t="shared" si="74"/>
        <v>Yes-AB</v>
      </c>
    </row>
    <row r="2342" spans="1:38" x14ac:dyDescent="0.25">
      <c r="A2342" s="381" t="s">
        <v>3224</v>
      </c>
      <c r="B2342" s="382" t="s">
        <v>461</v>
      </c>
      <c r="C2342" s="382" t="s">
        <v>30</v>
      </c>
      <c r="D2342" s="382" t="s">
        <v>462</v>
      </c>
      <c r="E2342" s="382" t="s">
        <v>838</v>
      </c>
      <c r="F2342" s="383">
        <v>100</v>
      </c>
      <c r="G2342" s="383">
        <v>470</v>
      </c>
      <c r="H2342" s="383" t="s">
        <v>835</v>
      </c>
      <c r="I2342" s="383">
        <v>100</v>
      </c>
      <c r="J2342" s="383">
        <v>470</v>
      </c>
      <c r="K2342" s="383" t="s">
        <v>835</v>
      </c>
      <c r="L2342" s="385"/>
      <c r="M2342" s="383">
        <v>119</v>
      </c>
      <c r="N2342" s="383" t="s">
        <v>835</v>
      </c>
      <c r="O2342" s="385"/>
      <c r="P2342" s="385"/>
      <c r="Q2342" s="386" t="s">
        <v>11</v>
      </c>
      <c r="R2342" s="383">
        <v>81</v>
      </c>
      <c r="S2342" s="383">
        <v>440</v>
      </c>
      <c r="T2342" s="386" t="s">
        <v>34</v>
      </c>
      <c r="U2342" s="386">
        <v>82</v>
      </c>
      <c r="V2342" s="386">
        <v>434</v>
      </c>
      <c r="W2342" s="386" t="s">
        <v>11</v>
      </c>
      <c r="X2342" s="383">
        <v>84</v>
      </c>
      <c r="Y2342" s="383">
        <v>440</v>
      </c>
      <c r="Z2342" s="386" t="s">
        <v>34</v>
      </c>
      <c r="AA2342" s="386">
        <v>79</v>
      </c>
      <c r="AB2342" s="386">
        <v>435</v>
      </c>
      <c r="AC2342" s="386" t="s">
        <v>11</v>
      </c>
      <c r="AD2342" s="383" t="s">
        <v>33</v>
      </c>
      <c r="AE2342" s="383" t="s">
        <v>36</v>
      </c>
      <c r="AF2342" s="383">
        <v>97</v>
      </c>
      <c r="AG2342" s="383" t="s">
        <v>35</v>
      </c>
      <c r="AH2342" s="383" t="s">
        <v>36</v>
      </c>
      <c r="AI2342" s="383" t="s">
        <v>36</v>
      </c>
      <c r="AJ2342" s="383" t="s">
        <v>3554</v>
      </c>
      <c r="AK2342" s="384" t="str">
        <f t="shared" si="73"/>
        <v>Yes-AB</v>
      </c>
      <c r="AL2342" s="384" t="str">
        <f t="shared" si="74"/>
        <v>Yes-AB</v>
      </c>
    </row>
    <row r="2343" spans="1:38" x14ac:dyDescent="0.25">
      <c r="A2343" s="381" t="s">
        <v>3224</v>
      </c>
      <c r="B2343" s="382" t="s">
        <v>463</v>
      </c>
      <c r="C2343" s="382" t="s">
        <v>30</v>
      </c>
      <c r="D2343" s="382" t="s">
        <v>464</v>
      </c>
      <c r="E2343" s="382" t="s">
        <v>838</v>
      </c>
      <c r="F2343" s="383">
        <v>100</v>
      </c>
      <c r="G2343" s="383">
        <v>276</v>
      </c>
      <c r="H2343" s="383" t="s">
        <v>835</v>
      </c>
      <c r="I2343" s="383">
        <v>100</v>
      </c>
      <c r="J2343" s="383">
        <v>276</v>
      </c>
      <c r="K2343" s="383" t="s">
        <v>835</v>
      </c>
      <c r="L2343" s="385">
        <v>93</v>
      </c>
      <c r="M2343" s="383">
        <v>82</v>
      </c>
      <c r="N2343" s="383" t="s">
        <v>835</v>
      </c>
      <c r="O2343" s="385"/>
      <c r="P2343" s="385"/>
      <c r="Q2343" s="386" t="s">
        <v>11</v>
      </c>
      <c r="R2343" s="383">
        <v>81</v>
      </c>
      <c r="S2343" s="383">
        <v>261</v>
      </c>
      <c r="T2343" s="386" t="s">
        <v>34</v>
      </c>
      <c r="U2343" s="386">
        <v>83</v>
      </c>
      <c r="V2343" s="386">
        <v>259</v>
      </c>
      <c r="W2343" s="386" t="s">
        <v>11</v>
      </c>
      <c r="X2343" s="383">
        <v>84</v>
      </c>
      <c r="Y2343" s="383">
        <v>261</v>
      </c>
      <c r="Z2343" s="386" t="s">
        <v>34</v>
      </c>
      <c r="AA2343" s="386">
        <v>78</v>
      </c>
      <c r="AB2343" s="386">
        <v>260</v>
      </c>
      <c r="AC2343" s="386" t="s">
        <v>11</v>
      </c>
      <c r="AD2343" s="383" t="s">
        <v>33</v>
      </c>
      <c r="AE2343" s="383" t="s">
        <v>36</v>
      </c>
      <c r="AF2343" s="383">
        <v>90</v>
      </c>
      <c r="AG2343" s="383" t="s">
        <v>35</v>
      </c>
      <c r="AH2343" s="383" t="s">
        <v>36</v>
      </c>
      <c r="AI2343" s="383" t="s">
        <v>36</v>
      </c>
      <c r="AJ2343" s="383" t="s">
        <v>3554</v>
      </c>
      <c r="AK2343" s="384" t="str">
        <f t="shared" si="73"/>
        <v>Yes-AB</v>
      </c>
      <c r="AL2343" s="384" t="str">
        <f t="shared" si="74"/>
        <v>Yes-AB</v>
      </c>
    </row>
    <row r="2344" spans="1:38" x14ac:dyDescent="0.25">
      <c r="A2344" s="381" t="s">
        <v>3224</v>
      </c>
      <c r="B2344" s="382" t="s">
        <v>465</v>
      </c>
      <c r="C2344" s="382" t="s">
        <v>30</v>
      </c>
      <c r="D2344" s="382" t="s">
        <v>466</v>
      </c>
      <c r="E2344" s="382" t="s">
        <v>838</v>
      </c>
      <c r="F2344" s="383">
        <v>100</v>
      </c>
      <c r="G2344" s="383">
        <v>109</v>
      </c>
      <c r="H2344" s="383" t="s">
        <v>835</v>
      </c>
      <c r="I2344" s="383">
        <v>100</v>
      </c>
      <c r="J2344" s="383">
        <v>109</v>
      </c>
      <c r="K2344" s="383" t="s">
        <v>835</v>
      </c>
      <c r="L2344" s="385"/>
      <c r="M2344" s="383">
        <v>31</v>
      </c>
      <c r="N2344" s="383" t="s">
        <v>835</v>
      </c>
      <c r="O2344" s="385"/>
      <c r="P2344" s="385"/>
      <c r="Q2344" s="386" t="s">
        <v>11</v>
      </c>
      <c r="R2344" s="383">
        <v>90</v>
      </c>
      <c r="S2344" s="383">
        <v>109</v>
      </c>
      <c r="T2344" s="386" t="s">
        <v>34</v>
      </c>
      <c r="U2344" s="386">
        <v>90</v>
      </c>
      <c r="V2344" s="386">
        <v>109</v>
      </c>
      <c r="W2344" s="386" t="s">
        <v>11</v>
      </c>
      <c r="X2344" s="383">
        <v>88</v>
      </c>
      <c r="Y2344" s="383">
        <v>109</v>
      </c>
      <c r="Z2344" s="386" t="s">
        <v>34</v>
      </c>
      <c r="AA2344" s="386">
        <v>75</v>
      </c>
      <c r="AB2344" s="386">
        <v>109</v>
      </c>
      <c r="AC2344" s="386" t="s">
        <v>11</v>
      </c>
      <c r="AD2344" s="383" t="s">
        <v>33</v>
      </c>
      <c r="AE2344" s="383" t="s">
        <v>34</v>
      </c>
      <c r="AF2344" s="383">
        <v>100</v>
      </c>
      <c r="AG2344" s="383" t="s">
        <v>35</v>
      </c>
      <c r="AH2344" s="383" t="s">
        <v>34</v>
      </c>
      <c r="AI2344" s="383" t="s">
        <v>36</v>
      </c>
      <c r="AJ2344" s="383" t="s">
        <v>3554</v>
      </c>
      <c r="AK2344" s="384" t="str">
        <f t="shared" si="73"/>
        <v>Yes-AB</v>
      </c>
      <c r="AL2344" s="384" t="str">
        <f t="shared" si="74"/>
        <v>Yes-AB</v>
      </c>
    </row>
    <row r="2345" spans="1:38" x14ac:dyDescent="0.25">
      <c r="A2345" s="381" t="s">
        <v>3224</v>
      </c>
      <c r="B2345" s="382" t="s">
        <v>467</v>
      </c>
      <c r="C2345" s="382" t="s">
        <v>30</v>
      </c>
      <c r="D2345" s="382" t="s">
        <v>468</v>
      </c>
      <c r="E2345" s="382" t="s">
        <v>838</v>
      </c>
      <c r="F2345" s="383">
        <v>100</v>
      </c>
      <c r="G2345" s="383">
        <v>67</v>
      </c>
      <c r="H2345" s="383" t="s">
        <v>835</v>
      </c>
      <c r="I2345" s="383">
        <v>100</v>
      </c>
      <c r="J2345" s="383">
        <v>67</v>
      </c>
      <c r="K2345" s="383" t="s">
        <v>835</v>
      </c>
      <c r="L2345" s="385"/>
      <c r="M2345" s="383">
        <v>15</v>
      </c>
      <c r="N2345" s="383" t="s">
        <v>11</v>
      </c>
      <c r="O2345" s="385"/>
      <c r="P2345" s="385"/>
      <c r="Q2345" s="386" t="s">
        <v>11</v>
      </c>
      <c r="R2345" s="383">
        <v>58</v>
      </c>
      <c r="S2345" s="383">
        <v>62</v>
      </c>
      <c r="T2345" s="386" t="s">
        <v>36</v>
      </c>
      <c r="U2345" s="386">
        <v>62</v>
      </c>
      <c r="V2345" s="386">
        <v>58</v>
      </c>
      <c r="W2345" s="386" t="s">
        <v>834</v>
      </c>
      <c r="X2345" s="383">
        <v>61</v>
      </c>
      <c r="Y2345" s="383">
        <v>62</v>
      </c>
      <c r="Z2345" s="386" t="s">
        <v>36</v>
      </c>
      <c r="AA2345" s="386">
        <v>64</v>
      </c>
      <c r="AB2345" s="386">
        <v>59</v>
      </c>
      <c r="AC2345" s="386" t="s">
        <v>834</v>
      </c>
      <c r="AD2345" s="383" t="s">
        <v>57</v>
      </c>
      <c r="AE2345" s="383" t="s">
        <v>36</v>
      </c>
      <c r="AF2345" s="383">
        <v>74</v>
      </c>
      <c r="AG2345" s="383" t="s">
        <v>35</v>
      </c>
      <c r="AH2345" s="383" t="s">
        <v>34</v>
      </c>
      <c r="AI2345" s="383" t="s">
        <v>36</v>
      </c>
      <c r="AJ2345" s="383" t="s">
        <v>3554</v>
      </c>
      <c r="AK2345" s="384" t="str">
        <f t="shared" si="73"/>
        <v>NO</v>
      </c>
      <c r="AL2345" s="384" t="str">
        <f t="shared" si="74"/>
        <v>NO</v>
      </c>
    </row>
    <row r="2346" spans="1:38" x14ac:dyDescent="0.25">
      <c r="A2346" s="381" t="s">
        <v>3224</v>
      </c>
      <c r="B2346" s="382" t="s">
        <v>469</v>
      </c>
      <c r="C2346" s="382" t="s">
        <v>30</v>
      </c>
      <c r="D2346" s="382" t="s">
        <v>470</v>
      </c>
      <c r="E2346" s="382" t="s">
        <v>838</v>
      </c>
      <c r="F2346" s="383">
        <v>100</v>
      </c>
      <c r="G2346" s="383">
        <v>582</v>
      </c>
      <c r="H2346" s="383" t="s">
        <v>835</v>
      </c>
      <c r="I2346" s="383">
        <v>100</v>
      </c>
      <c r="J2346" s="383">
        <v>582</v>
      </c>
      <c r="K2346" s="383" t="s">
        <v>835</v>
      </c>
      <c r="L2346" s="385"/>
      <c r="M2346" s="383">
        <v>175</v>
      </c>
      <c r="N2346" s="383" t="s">
        <v>835</v>
      </c>
      <c r="O2346" s="385"/>
      <c r="P2346" s="385"/>
      <c r="Q2346" s="386" t="s">
        <v>11</v>
      </c>
      <c r="R2346" s="383">
        <v>67</v>
      </c>
      <c r="S2346" s="383">
        <v>543</v>
      </c>
      <c r="T2346" s="386" t="s">
        <v>36</v>
      </c>
      <c r="U2346" s="386">
        <v>70</v>
      </c>
      <c r="V2346" s="386">
        <v>540</v>
      </c>
      <c r="W2346" s="386" t="s">
        <v>834</v>
      </c>
      <c r="X2346" s="383">
        <v>75</v>
      </c>
      <c r="Y2346" s="383">
        <v>543</v>
      </c>
      <c r="Z2346" s="386" t="s">
        <v>36</v>
      </c>
      <c r="AA2346" s="386">
        <v>72</v>
      </c>
      <c r="AB2346" s="386">
        <v>540</v>
      </c>
      <c r="AC2346" s="386" t="s">
        <v>834</v>
      </c>
      <c r="AD2346" s="383" t="s">
        <v>104</v>
      </c>
      <c r="AE2346" s="383" t="s">
        <v>36</v>
      </c>
      <c r="AF2346" s="383">
        <v>82</v>
      </c>
      <c r="AG2346" s="383" t="s">
        <v>35</v>
      </c>
      <c r="AH2346" s="383" t="s">
        <v>34</v>
      </c>
      <c r="AI2346" s="383" t="s">
        <v>36</v>
      </c>
      <c r="AJ2346" s="383" t="s">
        <v>3554</v>
      </c>
      <c r="AK2346" s="384" t="str">
        <f t="shared" si="73"/>
        <v>NO</v>
      </c>
      <c r="AL2346" s="384" t="str">
        <f t="shared" si="74"/>
        <v>NO</v>
      </c>
    </row>
    <row r="2347" spans="1:38" x14ac:dyDescent="0.25">
      <c r="A2347" s="381" t="s">
        <v>3224</v>
      </c>
      <c r="B2347" s="382" t="s">
        <v>471</v>
      </c>
      <c r="C2347" s="382" t="s">
        <v>30</v>
      </c>
      <c r="D2347" s="382" t="s">
        <v>472</v>
      </c>
      <c r="E2347" s="382" t="s">
        <v>838</v>
      </c>
      <c r="F2347" s="383">
        <v>100</v>
      </c>
      <c r="G2347" s="383">
        <v>410</v>
      </c>
      <c r="H2347" s="383" t="s">
        <v>835</v>
      </c>
      <c r="I2347" s="383">
        <v>100</v>
      </c>
      <c r="J2347" s="383">
        <v>410</v>
      </c>
      <c r="K2347" s="383" t="s">
        <v>835</v>
      </c>
      <c r="L2347" s="385"/>
      <c r="M2347" s="383">
        <v>136</v>
      </c>
      <c r="N2347" s="383" t="s">
        <v>835</v>
      </c>
      <c r="O2347" s="385"/>
      <c r="P2347" s="385"/>
      <c r="Q2347" s="386" t="s">
        <v>11</v>
      </c>
      <c r="R2347" s="383">
        <v>79</v>
      </c>
      <c r="S2347" s="383">
        <v>404</v>
      </c>
      <c r="T2347" s="386" t="s">
        <v>34</v>
      </c>
      <c r="U2347" s="386">
        <v>80</v>
      </c>
      <c r="V2347" s="386">
        <v>398</v>
      </c>
      <c r="W2347" s="386" t="s">
        <v>11</v>
      </c>
      <c r="X2347" s="383">
        <v>80</v>
      </c>
      <c r="Y2347" s="383">
        <v>404</v>
      </c>
      <c r="Z2347" s="386" t="s">
        <v>34</v>
      </c>
      <c r="AA2347" s="386">
        <v>77</v>
      </c>
      <c r="AB2347" s="386">
        <v>398</v>
      </c>
      <c r="AC2347" s="386" t="s">
        <v>11</v>
      </c>
      <c r="AD2347" s="383" t="s">
        <v>33</v>
      </c>
      <c r="AE2347" s="383" t="s">
        <v>36</v>
      </c>
      <c r="AF2347" s="383">
        <v>92</v>
      </c>
      <c r="AG2347" s="383" t="s">
        <v>40</v>
      </c>
      <c r="AH2347" s="383" t="s">
        <v>34</v>
      </c>
      <c r="AI2347" s="383" t="s">
        <v>36</v>
      </c>
      <c r="AJ2347" s="383" t="s">
        <v>3554</v>
      </c>
      <c r="AK2347" s="384" t="str">
        <f t="shared" si="73"/>
        <v>Yes-AB</v>
      </c>
      <c r="AL2347" s="384" t="str">
        <f t="shared" si="74"/>
        <v>Yes-AB</v>
      </c>
    </row>
    <row r="2348" spans="1:38" x14ac:dyDescent="0.25">
      <c r="A2348" s="381" t="s">
        <v>3224</v>
      </c>
      <c r="B2348" s="382" t="s">
        <v>473</v>
      </c>
      <c r="C2348" s="382" t="s">
        <v>30</v>
      </c>
      <c r="D2348" s="382" t="s">
        <v>474</v>
      </c>
      <c r="E2348" s="382" t="s">
        <v>838</v>
      </c>
      <c r="F2348" s="383">
        <v>100</v>
      </c>
      <c r="G2348" s="383">
        <v>249</v>
      </c>
      <c r="H2348" s="383" t="s">
        <v>835</v>
      </c>
      <c r="I2348" s="383">
        <v>100</v>
      </c>
      <c r="J2348" s="383">
        <v>249</v>
      </c>
      <c r="K2348" s="383" t="s">
        <v>835</v>
      </c>
      <c r="L2348" s="385"/>
      <c r="M2348" s="383">
        <v>62</v>
      </c>
      <c r="N2348" s="383" t="s">
        <v>835</v>
      </c>
      <c r="O2348" s="385"/>
      <c r="P2348" s="385"/>
      <c r="Q2348" s="386" t="s">
        <v>11</v>
      </c>
      <c r="R2348" s="383">
        <v>71</v>
      </c>
      <c r="S2348" s="383">
        <v>222</v>
      </c>
      <c r="T2348" s="386" t="s">
        <v>34</v>
      </c>
      <c r="U2348" s="386">
        <v>74</v>
      </c>
      <c r="V2348" s="386">
        <v>221</v>
      </c>
      <c r="W2348" s="386" t="s">
        <v>11</v>
      </c>
      <c r="X2348" s="383">
        <v>74</v>
      </c>
      <c r="Y2348" s="383">
        <v>221</v>
      </c>
      <c r="Z2348" s="386" t="s">
        <v>36</v>
      </c>
      <c r="AA2348" s="386">
        <v>71</v>
      </c>
      <c r="AB2348" s="386">
        <v>220</v>
      </c>
      <c r="AC2348" s="386" t="s">
        <v>834</v>
      </c>
      <c r="AD2348" s="383" t="s">
        <v>33</v>
      </c>
      <c r="AE2348" s="383" t="s">
        <v>36</v>
      </c>
      <c r="AF2348" s="383">
        <v>79</v>
      </c>
      <c r="AG2348" s="383" t="s">
        <v>35</v>
      </c>
      <c r="AH2348" s="383" t="s">
        <v>34</v>
      </c>
      <c r="AI2348" s="383" t="s">
        <v>36</v>
      </c>
      <c r="AJ2348" s="383" t="s">
        <v>3554</v>
      </c>
      <c r="AK2348" s="384" t="str">
        <f t="shared" si="73"/>
        <v>Yes-SH</v>
      </c>
      <c r="AL2348" s="384" t="str">
        <f t="shared" si="74"/>
        <v>NO</v>
      </c>
    </row>
    <row r="2349" spans="1:38" x14ac:dyDescent="0.25">
      <c r="A2349" s="381" t="s">
        <v>3224</v>
      </c>
      <c r="B2349" s="382" t="s">
        <v>475</v>
      </c>
      <c r="C2349" s="382" t="s">
        <v>30</v>
      </c>
      <c r="D2349" s="382" t="s">
        <v>476</v>
      </c>
      <c r="E2349" s="382" t="s">
        <v>838</v>
      </c>
      <c r="F2349" s="383">
        <v>100</v>
      </c>
      <c r="G2349" s="383">
        <v>188</v>
      </c>
      <c r="H2349" s="383" t="s">
        <v>835</v>
      </c>
      <c r="I2349" s="383">
        <v>100</v>
      </c>
      <c r="J2349" s="383">
        <v>188</v>
      </c>
      <c r="K2349" s="383" t="s">
        <v>835</v>
      </c>
      <c r="L2349" s="385"/>
      <c r="M2349" s="383">
        <v>46</v>
      </c>
      <c r="N2349" s="383" t="s">
        <v>835</v>
      </c>
      <c r="O2349" s="385"/>
      <c r="P2349" s="385"/>
      <c r="Q2349" s="386" t="s">
        <v>11</v>
      </c>
      <c r="R2349" s="383">
        <v>70</v>
      </c>
      <c r="S2349" s="383">
        <v>168</v>
      </c>
      <c r="T2349" s="386" t="s">
        <v>36</v>
      </c>
      <c r="U2349" s="386">
        <v>71</v>
      </c>
      <c r="V2349" s="386">
        <v>164</v>
      </c>
      <c r="W2349" s="386" t="s">
        <v>834</v>
      </c>
      <c r="X2349" s="383">
        <v>73</v>
      </c>
      <c r="Y2349" s="383">
        <v>169</v>
      </c>
      <c r="Z2349" s="386" t="s">
        <v>36</v>
      </c>
      <c r="AA2349" s="386">
        <v>69</v>
      </c>
      <c r="AB2349" s="386">
        <v>163</v>
      </c>
      <c r="AC2349" s="386" t="s">
        <v>834</v>
      </c>
      <c r="AD2349" s="383" t="s">
        <v>33</v>
      </c>
      <c r="AE2349" s="383" t="s">
        <v>36</v>
      </c>
      <c r="AF2349" s="383">
        <v>79</v>
      </c>
      <c r="AG2349" s="383" t="s">
        <v>35</v>
      </c>
      <c r="AH2349" s="383" t="s">
        <v>34</v>
      </c>
      <c r="AI2349" s="383" t="s">
        <v>36</v>
      </c>
      <c r="AJ2349" s="383" t="s">
        <v>3554</v>
      </c>
      <c r="AK2349" s="384" t="str">
        <f t="shared" si="73"/>
        <v>NO</v>
      </c>
      <c r="AL2349" s="384" t="str">
        <f t="shared" si="74"/>
        <v>NO</v>
      </c>
    </row>
    <row r="2350" spans="1:38" x14ac:dyDescent="0.25">
      <c r="A2350" s="381" t="s">
        <v>3224</v>
      </c>
      <c r="B2350" s="382" t="s">
        <v>477</v>
      </c>
      <c r="C2350" s="382" t="s">
        <v>30</v>
      </c>
      <c r="D2350" s="382" t="s">
        <v>478</v>
      </c>
      <c r="E2350" s="382" t="s">
        <v>838</v>
      </c>
      <c r="F2350" s="383">
        <v>100</v>
      </c>
      <c r="G2350" s="383">
        <v>234</v>
      </c>
      <c r="H2350" s="383" t="s">
        <v>835</v>
      </c>
      <c r="I2350" s="383">
        <v>100</v>
      </c>
      <c r="J2350" s="383">
        <v>234</v>
      </c>
      <c r="K2350" s="383" t="s">
        <v>835</v>
      </c>
      <c r="L2350" s="385"/>
      <c r="M2350" s="383">
        <v>87</v>
      </c>
      <c r="N2350" s="383" t="s">
        <v>835</v>
      </c>
      <c r="O2350" s="385"/>
      <c r="P2350" s="385"/>
      <c r="Q2350" s="386" t="s">
        <v>11</v>
      </c>
      <c r="R2350" s="383">
        <v>84</v>
      </c>
      <c r="S2350" s="383">
        <v>218</v>
      </c>
      <c r="T2350" s="386" t="s">
        <v>34</v>
      </c>
      <c r="U2350" s="386">
        <v>84</v>
      </c>
      <c r="V2350" s="386">
        <v>215</v>
      </c>
      <c r="W2350" s="386" t="s">
        <v>11</v>
      </c>
      <c r="X2350" s="383">
        <v>86</v>
      </c>
      <c r="Y2350" s="383">
        <v>218</v>
      </c>
      <c r="Z2350" s="386" t="s">
        <v>34</v>
      </c>
      <c r="AA2350" s="386">
        <v>70</v>
      </c>
      <c r="AB2350" s="386">
        <v>215</v>
      </c>
      <c r="AC2350" s="386" t="s">
        <v>11</v>
      </c>
      <c r="AD2350" s="383" t="s">
        <v>33</v>
      </c>
      <c r="AE2350" s="383" t="s">
        <v>34</v>
      </c>
      <c r="AF2350" s="383">
        <v>100</v>
      </c>
      <c r="AG2350" s="383" t="s">
        <v>35</v>
      </c>
      <c r="AH2350" s="383" t="s">
        <v>34</v>
      </c>
      <c r="AI2350" s="383" t="s">
        <v>36</v>
      </c>
      <c r="AJ2350" s="383" t="s">
        <v>3554</v>
      </c>
      <c r="AK2350" s="384" t="str">
        <f t="shared" si="73"/>
        <v>Yes-AB</v>
      </c>
      <c r="AL2350" s="384" t="str">
        <f t="shared" si="74"/>
        <v>Yes-AB</v>
      </c>
    </row>
    <row r="2351" spans="1:38" x14ac:dyDescent="0.25">
      <c r="A2351" s="381" t="s">
        <v>3224</v>
      </c>
      <c r="B2351" s="382" t="s">
        <v>479</v>
      </c>
      <c r="C2351" s="382" t="s">
        <v>30</v>
      </c>
      <c r="D2351" s="382" t="s">
        <v>480</v>
      </c>
      <c r="E2351" s="382" t="s">
        <v>838</v>
      </c>
      <c r="F2351" s="383">
        <v>100</v>
      </c>
      <c r="G2351" s="383">
        <v>408</v>
      </c>
      <c r="H2351" s="383" t="s">
        <v>835</v>
      </c>
      <c r="I2351" s="383">
        <v>100</v>
      </c>
      <c r="J2351" s="383">
        <v>408</v>
      </c>
      <c r="K2351" s="383" t="s">
        <v>835</v>
      </c>
      <c r="L2351" s="385">
        <v>94</v>
      </c>
      <c r="M2351" s="383">
        <v>130</v>
      </c>
      <c r="N2351" s="383" t="s">
        <v>835</v>
      </c>
      <c r="O2351" s="385"/>
      <c r="P2351" s="385"/>
      <c r="Q2351" s="386" t="s">
        <v>11</v>
      </c>
      <c r="R2351" s="383">
        <v>74</v>
      </c>
      <c r="S2351" s="383">
        <v>375</v>
      </c>
      <c r="T2351" s="386" t="s">
        <v>36</v>
      </c>
      <c r="U2351" s="386">
        <v>74</v>
      </c>
      <c r="V2351" s="386">
        <v>367</v>
      </c>
      <c r="W2351" s="386" t="s">
        <v>834</v>
      </c>
      <c r="X2351" s="383">
        <v>76</v>
      </c>
      <c r="Y2351" s="383">
        <v>375</v>
      </c>
      <c r="Z2351" s="386" t="s">
        <v>34</v>
      </c>
      <c r="AA2351" s="386">
        <v>71</v>
      </c>
      <c r="AB2351" s="386">
        <v>367</v>
      </c>
      <c r="AC2351" s="386" t="s">
        <v>11</v>
      </c>
      <c r="AD2351" s="383" t="s">
        <v>33</v>
      </c>
      <c r="AE2351" s="383" t="s">
        <v>36</v>
      </c>
      <c r="AF2351" s="383">
        <v>90</v>
      </c>
      <c r="AG2351" s="383" t="s">
        <v>35</v>
      </c>
      <c r="AH2351" s="383" t="s">
        <v>34</v>
      </c>
      <c r="AI2351" s="383" t="s">
        <v>36</v>
      </c>
      <c r="AJ2351" s="383" t="s">
        <v>3554</v>
      </c>
      <c r="AK2351" s="384" t="str">
        <f t="shared" si="73"/>
        <v>NO</v>
      </c>
      <c r="AL2351" s="384" t="str">
        <f t="shared" si="74"/>
        <v>Yes-SH</v>
      </c>
    </row>
    <row r="2352" spans="1:38" x14ac:dyDescent="0.25">
      <c r="A2352" s="381" t="s">
        <v>3224</v>
      </c>
      <c r="B2352" s="382" t="s">
        <v>481</v>
      </c>
      <c r="C2352" s="382" t="s">
        <v>30</v>
      </c>
      <c r="D2352" s="382" t="s">
        <v>482</v>
      </c>
      <c r="E2352" s="382" t="s">
        <v>838</v>
      </c>
      <c r="F2352" s="383">
        <v>100</v>
      </c>
      <c r="G2352" s="383">
        <v>332</v>
      </c>
      <c r="H2352" s="383" t="s">
        <v>835</v>
      </c>
      <c r="I2352" s="383">
        <v>100</v>
      </c>
      <c r="J2352" s="383">
        <v>332</v>
      </c>
      <c r="K2352" s="383" t="s">
        <v>835</v>
      </c>
      <c r="L2352" s="385"/>
      <c r="M2352" s="383">
        <v>117</v>
      </c>
      <c r="N2352" s="383" t="s">
        <v>835</v>
      </c>
      <c r="O2352" s="385"/>
      <c r="P2352" s="385"/>
      <c r="Q2352" s="386" t="s">
        <v>11</v>
      </c>
      <c r="R2352" s="383">
        <v>94</v>
      </c>
      <c r="S2352" s="383">
        <v>328</v>
      </c>
      <c r="T2352" s="386" t="s">
        <v>34</v>
      </c>
      <c r="U2352" s="386">
        <v>93</v>
      </c>
      <c r="V2352" s="386">
        <v>324</v>
      </c>
      <c r="W2352" s="386" t="s">
        <v>11</v>
      </c>
      <c r="X2352" s="383">
        <v>94</v>
      </c>
      <c r="Y2352" s="383">
        <v>328</v>
      </c>
      <c r="Z2352" s="386" t="s">
        <v>34</v>
      </c>
      <c r="AA2352" s="386">
        <v>86</v>
      </c>
      <c r="AB2352" s="386">
        <v>324</v>
      </c>
      <c r="AC2352" s="386" t="s">
        <v>11</v>
      </c>
      <c r="AD2352" s="383" t="s">
        <v>33</v>
      </c>
      <c r="AE2352" s="383" t="s">
        <v>34</v>
      </c>
      <c r="AF2352" s="383">
        <v>100</v>
      </c>
      <c r="AG2352" s="383" t="s">
        <v>35</v>
      </c>
      <c r="AH2352" s="383" t="s">
        <v>36</v>
      </c>
      <c r="AI2352" s="383" t="s">
        <v>36</v>
      </c>
      <c r="AJ2352" s="383" t="s">
        <v>3554</v>
      </c>
      <c r="AK2352" s="384" t="str">
        <f t="shared" si="73"/>
        <v>Yes-AB</v>
      </c>
      <c r="AL2352" s="384" t="str">
        <f t="shared" si="74"/>
        <v>Yes-AB</v>
      </c>
    </row>
    <row r="2353" spans="1:38" x14ac:dyDescent="0.25">
      <c r="A2353" s="381" t="s">
        <v>3224</v>
      </c>
      <c r="B2353" s="382" t="s">
        <v>483</v>
      </c>
      <c r="C2353" s="382" t="s">
        <v>30</v>
      </c>
      <c r="D2353" s="382" t="s">
        <v>484</v>
      </c>
      <c r="E2353" s="382" t="s">
        <v>838</v>
      </c>
      <c r="F2353" s="383">
        <v>100</v>
      </c>
      <c r="G2353" s="383">
        <v>263</v>
      </c>
      <c r="H2353" s="383" t="s">
        <v>835</v>
      </c>
      <c r="I2353" s="383">
        <v>100</v>
      </c>
      <c r="J2353" s="383">
        <v>263</v>
      </c>
      <c r="K2353" s="383" t="s">
        <v>835</v>
      </c>
      <c r="L2353" s="385"/>
      <c r="M2353" s="383">
        <v>94</v>
      </c>
      <c r="N2353" s="383" t="s">
        <v>835</v>
      </c>
      <c r="O2353" s="385"/>
      <c r="P2353" s="385"/>
      <c r="Q2353" s="386" t="s">
        <v>11</v>
      </c>
      <c r="R2353" s="383">
        <v>79</v>
      </c>
      <c r="S2353" s="383">
        <v>248</v>
      </c>
      <c r="T2353" s="386" t="s">
        <v>34</v>
      </c>
      <c r="U2353" s="386">
        <v>83</v>
      </c>
      <c r="V2353" s="386">
        <v>244</v>
      </c>
      <c r="W2353" s="386" t="s">
        <v>11</v>
      </c>
      <c r="X2353" s="383">
        <v>83</v>
      </c>
      <c r="Y2353" s="383">
        <v>248</v>
      </c>
      <c r="Z2353" s="386" t="s">
        <v>34</v>
      </c>
      <c r="AA2353" s="386">
        <v>74</v>
      </c>
      <c r="AB2353" s="386">
        <v>244</v>
      </c>
      <c r="AC2353" s="386" t="s">
        <v>11</v>
      </c>
      <c r="AD2353" s="383" t="s">
        <v>33</v>
      </c>
      <c r="AE2353" s="383" t="s">
        <v>36</v>
      </c>
      <c r="AF2353" s="383">
        <v>97</v>
      </c>
      <c r="AG2353" s="383" t="s">
        <v>35</v>
      </c>
      <c r="AH2353" s="383" t="s">
        <v>34</v>
      </c>
      <c r="AI2353" s="383" t="s">
        <v>36</v>
      </c>
      <c r="AJ2353" s="383" t="s">
        <v>3554</v>
      </c>
      <c r="AK2353" s="384" t="str">
        <f t="shared" si="73"/>
        <v>Yes-AB</v>
      </c>
      <c r="AL2353" s="384" t="str">
        <f t="shared" si="74"/>
        <v>Yes-AB</v>
      </c>
    </row>
    <row r="2354" spans="1:38" x14ac:dyDescent="0.25">
      <c r="A2354" s="381" t="s">
        <v>3224</v>
      </c>
      <c r="B2354" s="382" t="s">
        <v>485</v>
      </c>
      <c r="C2354" s="382" t="s">
        <v>30</v>
      </c>
      <c r="D2354" s="382" t="s">
        <v>486</v>
      </c>
      <c r="E2354" s="382" t="s">
        <v>838</v>
      </c>
      <c r="F2354" s="383">
        <v>100</v>
      </c>
      <c r="G2354" s="383">
        <v>449</v>
      </c>
      <c r="H2354" s="383" t="s">
        <v>835</v>
      </c>
      <c r="I2354" s="383">
        <v>100</v>
      </c>
      <c r="J2354" s="383">
        <v>449</v>
      </c>
      <c r="K2354" s="383" t="s">
        <v>835</v>
      </c>
      <c r="L2354" s="385"/>
      <c r="M2354" s="383">
        <v>146</v>
      </c>
      <c r="N2354" s="383" t="s">
        <v>835</v>
      </c>
      <c r="O2354" s="385"/>
      <c r="P2354" s="385"/>
      <c r="Q2354" s="386" t="s">
        <v>11</v>
      </c>
      <c r="R2354" s="383">
        <v>69</v>
      </c>
      <c r="S2354" s="383">
        <v>438</v>
      </c>
      <c r="T2354" s="386" t="s">
        <v>36</v>
      </c>
      <c r="U2354" s="386">
        <v>74</v>
      </c>
      <c r="V2354" s="386">
        <v>426</v>
      </c>
      <c r="W2354" s="386" t="s">
        <v>834</v>
      </c>
      <c r="X2354" s="383">
        <v>72</v>
      </c>
      <c r="Y2354" s="383">
        <v>438</v>
      </c>
      <c r="Z2354" s="386" t="s">
        <v>36</v>
      </c>
      <c r="AA2354" s="386">
        <v>67</v>
      </c>
      <c r="AB2354" s="386">
        <v>426</v>
      </c>
      <c r="AC2354" s="386" t="s">
        <v>834</v>
      </c>
      <c r="AD2354" s="383" t="s">
        <v>33</v>
      </c>
      <c r="AE2354" s="383" t="s">
        <v>36</v>
      </c>
      <c r="AF2354" s="383">
        <v>79</v>
      </c>
      <c r="AG2354" s="383" t="s">
        <v>35</v>
      </c>
      <c r="AH2354" s="383" t="s">
        <v>34</v>
      </c>
      <c r="AI2354" s="383" t="s">
        <v>36</v>
      </c>
      <c r="AJ2354" s="383" t="s">
        <v>3554</v>
      </c>
      <c r="AK2354" s="384" t="str">
        <f t="shared" si="73"/>
        <v>NO</v>
      </c>
      <c r="AL2354" s="384" t="str">
        <f t="shared" si="74"/>
        <v>NO</v>
      </c>
    </row>
    <row r="2355" spans="1:38" x14ac:dyDescent="0.25">
      <c r="A2355" s="381" t="s">
        <v>3224</v>
      </c>
      <c r="B2355" s="382" t="s">
        <v>487</v>
      </c>
      <c r="C2355" s="382" t="s">
        <v>30</v>
      </c>
      <c r="D2355" s="382" t="s">
        <v>488</v>
      </c>
      <c r="E2355" s="382" t="s">
        <v>838</v>
      </c>
      <c r="F2355" s="383">
        <v>100</v>
      </c>
      <c r="G2355" s="383">
        <v>294</v>
      </c>
      <c r="H2355" s="383" t="s">
        <v>835</v>
      </c>
      <c r="I2355" s="383">
        <v>100</v>
      </c>
      <c r="J2355" s="383">
        <v>294</v>
      </c>
      <c r="K2355" s="383" t="s">
        <v>835</v>
      </c>
      <c r="L2355" s="385"/>
      <c r="M2355" s="383">
        <v>86</v>
      </c>
      <c r="N2355" s="383" t="s">
        <v>835</v>
      </c>
      <c r="O2355" s="385"/>
      <c r="P2355" s="385"/>
      <c r="Q2355" s="386" t="s">
        <v>11</v>
      </c>
      <c r="R2355" s="383">
        <v>72</v>
      </c>
      <c r="S2355" s="383">
        <v>280</v>
      </c>
      <c r="T2355" s="386" t="s">
        <v>36</v>
      </c>
      <c r="U2355" s="386">
        <v>76</v>
      </c>
      <c r="V2355" s="386">
        <v>277</v>
      </c>
      <c r="W2355" s="386" t="s">
        <v>834</v>
      </c>
      <c r="X2355" s="383">
        <v>68</v>
      </c>
      <c r="Y2355" s="383">
        <v>280</v>
      </c>
      <c r="Z2355" s="386" t="s">
        <v>36</v>
      </c>
      <c r="AA2355" s="386">
        <v>70</v>
      </c>
      <c r="AB2355" s="386">
        <v>277</v>
      </c>
      <c r="AC2355" s="386" t="s">
        <v>834</v>
      </c>
      <c r="AD2355" s="383" t="s">
        <v>33</v>
      </c>
      <c r="AE2355" s="383" t="s">
        <v>36</v>
      </c>
      <c r="AF2355" s="383">
        <v>79</v>
      </c>
      <c r="AG2355" s="383" t="s">
        <v>35</v>
      </c>
      <c r="AH2355" s="383" t="s">
        <v>34</v>
      </c>
      <c r="AI2355" s="383" t="s">
        <v>36</v>
      </c>
      <c r="AJ2355" s="383" t="s">
        <v>3554</v>
      </c>
      <c r="AK2355" s="384" t="str">
        <f t="shared" si="73"/>
        <v>NO</v>
      </c>
      <c r="AL2355" s="384" t="str">
        <f t="shared" si="74"/>
        <v>NO</v>
      </c>
    </row>
    <row r="2356" spans="1:38" x14ac:dyDescent="0.25">
      <c r="A2356" s="381" t="s">
        <v>3224</v>
      </c>
      <c r="B2356" s="382" t="s">
        <v>489</v>
      </c>
      <c r="C2356" s="382" t="s">
        <v>30</v>
      </c>
      <c r="D2356" s="382" t="s">
        <v>490</v>
      </c>
      <c r="E2356" s="382" t="s">
        <v>838</v>
      </c>
      <c r="F2356" s="383">
        <v>100</v>
      </c>
      <c r="G2356" s="383">
        <v>229</v>
      </c>
      <c r="H2356" s="383" t="s">
        <v>835</v>
      </c>
      <c r="I2356" s="383">
        <v>100</v>
      </c>
      <c r="J2356" s="383">
        <v>229</v>
      </c>
      <c r="K2356" s="383" t="s">
        <v>835</v>
      </c>
      <c r="L2356" s="385"/>
      <c r="M2356" s="383">
        <v>63</v>
      </c>
      <c r="N2356" s="383" t="s">
        <v>835</v>
      </c>
      <c r="O2356" s="385"/>
      <c r="P2356" s="385"/>
      <c r="Q2356" s="386" t="s">
        <v>11</v>
      </c>
      <c r="R2356" s="383">
        <v>67</v>
      </c>
      <c r="S2356" s="383">
        <v>213</v>
      </c>
      <c r="T2356" s="386" t="s">
        <v>36</v>
      </c>
      <c r="U2356" s="386">
        <v>73</v>
      </c>
      <c r="V2356" s="386">
        <v>209</v>
      </c>
      <c r="W2356" s="386" t="s">
        <v>834</v>
      </c>
      <c r="X2356" s="383">
        <v>74</v>
      </c>
      <c r="Y2356" s="383">
        <v>213</v>
      </c>
      <c r="Z2356" s="386" t="s">
        <v>34</v>
      </c>
      <c r="AA2356" s="386">
        <v>74</v>
      </c>
      <c r="AB2356" s="386">
        <v>209</v>
      </c>
      <c r="AC2356" s="386" t="s">
        <v>11</v>
      </c>
      <c r="AD2356" s="383" t="s">
        <v>33</v>
      </c>
      <c r="AE2356" s="383" t="s">
        <v>36</v>
      </c>
      <c r="AF2356" s="383">
        <v>85</v>
      </c>
      <c r="AG2356" s="383" t="s">
        <v>35</v>
      </c>
      <c r="AH2356" s="383" t="s">
        <v>34</v>
      </c>
      <c r="AI2356" s="383" t="s">
        <v>36</v>
      </c>
      <c r="AJ2356" s="383" t="s">
        <v>3554</v>
      </c>
      <c r="AK2356" s="384" t="str">
        <f t="shared" si="73"/>
        <v>NO</v>
      </c>
      <c r="AL2356" s="384" t="str">
        <f t="shared" si="74"/>
        <v>Yes-SH</v>
      </c>
    </row>
    <row r="2357" spans="1:38" x14ac:dyDescent="0.25">
      <c r="A2357" s="381" t="s">
        <v>3224</v>
      </c>
      <c r="B2357" s="382" t="s">
        <v>491</v>
      </c>
      <c r="C2357" s="382" t="s">
        <v>30</v>
      </c>
      <c r="D2357" s="382" t="s">
        <v>492</v>
      </c>
      <c r="E2357" s="382" t="s">
        <v>838</v>
      </c>
      <c r="F2357" s="383">
        <v>100</v>
      </c>
      <c r="G2357" s="383">
        <v>176</v>
      </c>
      <c r="H2357" s="383" t="s">
        <v>835</v>
      </c>
      <c r="I2357" s="383">
        <v>100</v>
      </c>
      <c r="J2357" s="383">
        <v>176</v>
      </c>
      <c r="K2357" s="383" t="s">
        <v>835</v>
      </c>
      <c r="L2357" s="385"/>
      <c r="M2357" s="383">
        <v>50</v>
      </c>
      <c r="N2357" s="383" t="s">
        <v>835</v>
      </c>
      <c r="O2357" s="385"/>
      <c r="P2357" s="385"/>
      <c r="Q2357" s="386" t="s">
        <v>11</v>
      </c>
      <c r="R2357" s="383">
        <v>71</v>
      </c>
      <c r="S2357" s="383">
        <v>173</v>
      </c>
      <c r="T2357" s="386" t="s">
        <v>34</v>
      </c>
      <c r="U2357" s="386">
        <v>78</v>
      </c>
      <c r="V2357" s="386">
        <v>172</v>
      </c>
      <c r="W2357" s="386" t="s">
        <v>11</v>
      </c>
      <c r="X2357" s="383">
        <v>69</v>
      </c>
      <c r="Y2357" s="383">
        <v>173</v>
      </c>
      <c r="Z2357" s="386" t="s">
        <v>36</v>
      </c>
      <c r="AA2357" s="386">
        <v>63</v>
      </c>
      <c r="AB2357" s="386">
        <v>172</v>
      </c>
      <c r="AC2357" s="386" t="s">
        <v>834</v>
      </c>
      <c r="AD2357" s="383" t="s">
        <v>33</v>
      </c>
      <c r="AE2357" s="383" t="s">
        <v>36</v>
      </c>
      <c r="AF2357" s="383">
        <v>79</v>
      </c>
      <c r="AG2357" s="383" t="s">
        <v>35</v>
      </c>
      <c r="AH2357" s="383" t="s">
        <v>34</v>
      </c>
      <c r="AI2357" s="383" t="s">
        <v>36</v>
      </c>
      <c r="AJ2357" s="383" t="s">
        <v>3554</v>
      </c>
      <c r="AK2357" s="384" t="str">
        <f t="shared" si="73"/>
        <v>Yes-SH</v>
      </c>
      <c r="AL2357" s="384" t="str">
        <f t="shared" si="74"/>
        <v>NO</v>
      </c>
    </row>
    <row r="2358" spans="1:38" x14ac:dyDescent="0.25">
      <c r="A2358" s="381" t="s">
        <v>3224</v>
      </c>
      <c r="B2358" s="382" t="s">
        <v>493</v>
      </c>
      <c r="C2358" s="382" t="s">
        <v>30</v>
      </c>
      <c r="D2358" s="382" t="s">
        <v>494</v>
      </c>
      <c r="E2358" s="382" t="s">
        <v>838</v>
      </c>
      <c r="F2358" s="383">
        <v>100</v>
      </c>
      <c r="G2358" s="383">
        <v>116</v>
      </c>
      <c r="H2358" s="383" t="s">
        <v>835</v>
      </c>
      <c r="I2358" s="383">
        <v>100</v>
      </c>
      <c r="J2358" s="383">
        <v>116</v>
      </c>
      <c r="K2358" s="383" t="s">
        <v>835</v>
      </c>
      <c r="L2358" s="385">
        <v>90</v>
      </c>
      <c r="M2358" s="383">
        <v>42</v>
      </c>
      <c r="N2358" s="383" t="s">
        <v>835</v>
      </c>
      <c r="O2358" s="385"/>
      <c r="P2358" s="385"/>
      <c r="Q2358" s="386" t="s">
        <v>11</v>
      </c>
      <c r="R2358" s="383">
        <v>70</v>
      </c>
      <c r="S2358" s="383">
        <v>105</v>
      </c>
      <c r="T2358" s="386" t="s">
        <v>34</v>
      </c>
      <c r="U2358" s="386">
        <v>75</v>
      </c>
      <c r="V2358" s="386">
        <v>102</v>
      </c>
      <c r="W2358" s="386" t="s">
        <v>11</v>
      </c>
      <c r="X2358" s="383">
        <v>67</v>
      </c>
      <c r="Y2358" s="383">
        <v>105</v>
      </c>
      <c r="Z2358" s="386" t="s">
        <v>36</v>
      </c>
      <c r="AA2358" s="386">
        <v>69</v>
      </c>
      <c r="AB2358" s="386">
        <v>102</v>
      </c>
      <c r="AC2358" s="386" t="s">
        <v>834</v>
      </c>
      <c r="AD2358" s="383" t="s">
        <v>33</v>
      </c>
      <c r="AE2358" s="383" t="s">
        <v>36</v>
      </c>
      <c r="AF2358" s="383">
        <v>87</v>
      </c>
      <c r="AG2358" s="383" t="s">
        <v>35</v>
      </c>
      <c r="AH2358" s="383" t="s">
        <v>34</v>
      </c>
      <c r="AI2358" s="383" t="s">
        <v>36</v>
      </c>
      <c r="AJ2358" s="383" t="s">
        <v>3554</v>
      </c>
      <c r="AK2358" s="384" t="str">
        <f t="shared" si="73"/>
        <v>Yes-SH</v>
      </c>
      <c r="AL2358" s="384" t="str">
        <f t="shared" si="74"/>
        <v>NO</v>
      </c>
    </row>
    <row r="2359" spans="1:38" x14ac:dyDescent="0.25">
      <c r="A2359" s="381" t="s">
        <v>3224</v>
      </c>
      <c r="B2359" s="382" t="s">
        <v>495</v>
      </c>
      <c r="C2359" s="382" t="s">
        <v>30</v>
      </c>
      <c r="D2359" s="382" t="s">
        <v>496</v>
      </c>
      <c r="E2359" s="382" t="s">
        <v>838</v>
      </c>
      <c r="F2359" s="383">
        <v>100</v>
      </c>
      <c r="G2359" s="383">
        <v>311</v>
      </c>
      <c r="H2359" s="383" t="s">
        <v>835</v>
      </c>
      <c r="I2359" s="383">
        <v>100</v>
      </c>
      <c r="J2359" s="383">
        <v>311</v>
      </c>
      <c r="K2359" s="383" t="s">
        <v>835</v>
      </c>
      <c r="L2359" s="385"/>
      <c r="M2359" s="383">
        <v>95</v>
      </c>
      <c r="N2359" s="383" t="s">
        <v>835</v>
      </c>
      <c r="O2359" s="385"/>
      <c r="P2359" s="385"/>
      <c r="Q2359" s="386" t="s">
        <v>11</v>
      </c>
      <c r="R2359" s="383">
        <v>84</v>
      </c>
      <c r="S2359" s="383">
        <v>293</v>
      </c>
      <c r="T2359" s="386" t="s">
        <v>34</v>
      </c>
      <c r="U2359" s="386">
        <v>84</v>
      </c>
      <c r="V2359" s="386">
        <v>288</v>
      </c>
      <c r="W2359" s="386" t="s">
        <v>11</v>
      </c>
      <c r="X2359" s="383">
        <v>90</v>
      </c>
      <c r="Y2359" s="383">
        <v>293</v>
      </c>
      <c r="Z2359" s="386" t="s">
        <v>34</v>
      </c>
      <c r="AA2359" s="386">
        <v>85</v>
      </c>
      <c r="AB2359" s="386">
        <v>288</v>
      </c>
      <c r="AC2359" s="386" t="s">
        <v>11</v>
      </c>
      <c r="AD2359" s="383" t="s">
        <v>33</v>
      </c>
      <c r="AE2359" s="383" t="s">
        <v>36</v>
      </c>
      <c r="AF2359" s="383">
        <v>97</v>
      </c>
      <c r="AG2359" s="383" t="s">
        <v>35</v>
      </c>
      <c r="AH2359" s="383" t="s">
        <v>34</v>
      </c>
      <c r="AI2359" s="383" t="s">
        <v>36</v>
      </c>
      <c r="AJ2359" s="383" t="s">
        <v>3554</v>
      </c>
      <c r="AK2359" s="384" t="str">
        <f t="shared" si="73"/>
        <v>Yes-AB</v>
      </c>
      <c r="AL2359" s="384" t="str">
        <f t="shared" si="74"/>
        <v>Yes-AB</v>
      </c>
    </row>
    <row r="2360" spans="1:38" x14ac:dyDescent="0.25">
      <c r="A2360" s="381" t="s">
        <v>3224</v>
      </c>
      <c r="B2360" s="382" t="s">
        <v>497</v>
      </c>
      <c r="C2360" s="382" t="s">
        <v>30</v>
      </c>
      <c r="D2360" s="382" t="s">
        <v>498</v>
      </c>
      <c r="E2360" s="382" t="s">
        <v>838</v>
      </c>
      <c r="F2360" s="383">
        <v>100</v>
      </c>
      <c r="G2360" s="383">
        <v>168</v>
      </c>
      <c r="H2360" s="383" t="s">
        <v>835</v>
      </c>
      <c r="I2360" s="383">
        <v>100</v>
      </c>
      <c r="J2360" s="383">
        <v>168</v>
      </c>
      <c r="K2360" s="383" t="s">
        <v>835</v>
      </c>
      <c r="L2360" s="385"/>
      <c r="M2360" s="383">
        <v>53</v>
      </c>
      <c r="N2360" s="383" t="s">
        <v>835</v>
      </c>
      <c r="O2360" s="385"/>
      <c r="P2360" s="385"/>
      <c r="Q2360" s="386" t="s">
        <v>11</v>
      </c>
      <c r="R2360" s="383">
        <v>86</v>
      </c>
      <c r="S2360" s="383">
        <v>160</v>
      </c>
      <c r="T2360" s="386" t="s">
        <v>34</v>
      </c>
      <c r="U2360" s="386">
        <v>87</v>
      </c>
      <c r="V2360" s="386">
        <v>159</v>
      </c>
      <c r="W2360" s="386" t="s">
        <v>11</v>
      </c>
      <c r="X2360" s="383">
        <v>88</v>
      </c>
      <c r="Y2360" s="383">
        <v>160</v>
      </c>
      <c r="Z2360" s="386" t="s">
        <v>34</v>
      </c>
      <c r="AA2360" s="386">
        <v>86</v>
      </c>
      <c r="AB2360" s="386">
        <v>159</v>
      </c>
      <c r="AC2360" s="386" t="s">
        <v>11</v>
      </c>
      <c r="AD2360" s="383" t="s">
        <v>33</v>
      </c>
      <c r="AE2360" s="383" t="s">
        <v>34</v>
      </c>
      <c r="AF2360" s="383">
        <v>100</v>
      </c>
      <c r="AG2360" s="383" t="s">
        <v>35</v>
      </c>
      <c r="AH2360" s="383" t="s">
        <v>34</v>
      </c>
      <c r="AI2360" s="383" t="s">
        <v>36</v>
      </c>
      <c r="AJ2360" s="383" t="s">
        <v>3554</v>
      </c>
      <c r="AK2360" s="384" t="str">
        <f t="shared" si="73"/>
        <v>Yes-AB</v>
      </c>
      <c r="AL2360" s="384" t="str">
        <f t="shared" si="74"/>
        <v>Yes-AB</v>
      </c>
    </row>
    <row r="2361" spans="1:38" x14ac:dyDescent="0.25">
      <c r="A2361" s="381" t="s">
        <v>3224</v>
      </c>
      <c r="B2361" s="382" t="s">
        <v>499</v>
      </c>
      <c r="C2361" s="382" t="s">
        <v>30</v>
      </c>
      <c r="D2361" s="382" t="s">
        <v>500</v>
      </c>
      <c r="E2361" s="382" t="s">
        <v>838</v>
      </c>
      <c r="F2361" s="383">
        <v>100</v>
      </c>
      <c r="G2361" s="383">
        <v>290</v>
      </c>
      <c r="H2361" s="383" t="s">
        <v>835</v>
      </c>
      <c r="I2361" s="383">
        <v>100</v>
      </c>
      <c r="J2361" s="383">
        <v>290</v>
      </c>
      <c r="K2361" s="383" t="s">
        <v>835</v>
      </c>
      <c r="L2361" s="385"/>
      <c r="M2361" s="383">
        <v>86</v>
      </c>
      <c r="N2361" s="383" t="s">
        <v>835</v>
      </c>
      <c r="O2361" s="385"/>
      <c r="P2361" s="385"/>
      <c r="Q2361" s="386" t="s">
        <v>11</v>
      </c>
      <c r="R2361" s="383">
        <v>86</v>
      </c>
      <c r="S2361" s="383">
        <v>282</v>
      </c>
      <c r="T2361" s="386" t="s">
        <v>34</v>
      </c>
      <c r="U2361" s="386">
        <v>82</v>
      </c>
      <c r="V2361" s="386">
        <v>269</v>
      </c>
      <c r="W2361" s="386" t="s">
        <v>11</v>
      </c>
      <c r="X2361" s="383">
        <v>82</v>
      </c>
      <c r="Y2361" s="383">
        <v>282</v>
      </c>
      <c r="Z2361" s="386" t="s">
        <v>34</v>
      </c>
      <c r="AA2361" s="386">
        <v>77</v>
      </c>
      <c r="AB2361" s="386">
        <v>269</v>
      </c>
      <c r="AC2361" s="386" t="s">
        <v>11</v>
      </c>
      <c r="AD2361" s="383" t="s">
        <v>33</v>
      </c>
      <c r="AE2361" s="383" t="s">
        <v>34</v>
      </c>
      <c r="AF2361" s="383">
        <v>100</v>
      </c>
      <c r="AG2361" s="383" t="s">
        <v>40</v>
      </c>
      <c r="AH2361" s="383" t="s">
        <v>36</v>
      </c>
      <c r="AI2361" s="383" t="s">
        <v>36</v>
      </c>
      <c r="AJ2361" s="383" t="s">
        <v>3554</v>
      </c>
      <c r="AK2361" s="384" t="str">
        <f t="shared" si="73"/>
        <v>Yes-AB</v>
      </c>
      <c r="AL2361" s="384" t="str">
        <f t="shared" si="74"/>
        <v>Yes-AB</v>
      </c>
    </row>
    <row r="2362" spans="1:38" x14ac:dyDescent="0.25">
      <c r="A2362" s="381" t="s">
        <v>3224</v>
      </c>
      <c r="B2362" s="382" t="s">
        <v>501</v>
      </c>
      <c r="C2362" s="382" t="s">
        <v>30</v>
      </c>
      <c r="D2362" s="382" t="s">
        <v>502</v>
      </c>
      <c r="E2362" s="382" t="s">
        <v>838</v>
      </c>
      <c r="F2362" s="383"/>
      <c r="G2362" s="383">
        <v>6</v>
      </c>
      <c r="H2362" s="383" t="s">
        <v>11</v>
      </c>
      <c r="I2362" s="383"/>
      <c r="J2362" s="383">
        <v>6</v>
      </c>
      <c r="K2362" s="383" t="s">
        <v>11</v>
      </c>
      <c r="L2362" s="385"/>
      <c r="M2362" s="383">
        <v>0</v>
      </c>
      <c r="N2362" s="383" t="s">
        <v>11</v>
      </c>
      <c r="O2362" s="385"/>
      <c r="P2362" s="385"/>
      <c r="Q2362" s="386" t="s">
        <v>11</v>
      </c>
      <c r="R2362" s="383"/>
      <c r="S2362" s="383">
        <v>6</v>
      </c>
      <c r="T2362" s="386" t="s">
        <v>11</v>
      </c>
      <c r="U2362" s="386"/>
      <c r="V2362" s="386">
        <v>6</v>
      </c>
      <c r="W2362" s="386" t="s">
        <v>11</v>
      </c>
      <c r="X2362" s="383"/>
      <c r="Y2362" s="383">
        <v>6</v>
      </c>
      <c r="Z2362" s="386" t="s">
        <v>11</v>
      </c>
      <c r="AA2362" s="386"/>
      <c r="AB2362" s="386">
        <v>6</v>
      </c>
      <c r="AC2362" s="386" t="s">
        <v>11</v>
      </c>
      <c r="AD2362" s="383"/>
      <c r="AE2362" s="383" t="s">
        <v>36</v>
      </c>
      <c r="AF2362" s="383">
        <v>95</v>
      </c>
      <c r="AG2362" s="383" t="s">
        <v>40</v>
      </c>
      <c r="AH2362" s="383" t="s">
        <v>36</v>
      </c>
      <c r="AI2362" s="383" t="s">
        <v>34</v>
      </c>
      <c r="AJ2362" s="383" t="s">
        <v>3554</v>
      </c>
      <c r="AK2362" s="384" t="str">
        <f t="shared" si="73"/>
        <v>NA</v>
      </c>
      <c r="AL2362" s="384" t="str">
        <f t="shared" si="74"/>
        <v>NA</v>
      </c>
    </row>
    <row r="2363" spans="1:38" x14ac:dyDescent="0.25">
      <c r="A2363" s="381" t="s">
        <v>3224</v>
      </c>
      <c r="B2363" s="382" t="s">
        <v>503</v>
      </c>
      <c r="C2363" s="382" t="s">
        <v>30</v>
      </c>
      <c r="D2363" s="382" t="s">
        <v>504</v>
      </c>
      <c r="E2363" s="382" t="s">
        <v>838</v>
      </c>
      <c r="F2363" s="383">
        <v>100</v>
      </c>
      <c r="G2363" s="383">
        <v>398</v>
      </c>
      <c r="H2363" s="383" t="s">
        <v>835</v>
      </c>
      <c r="I2363" s="383">
        <v>100</v>
      </c>
      <c r="J2363" s="383">
        <v>397</v>
      </c>
      <c r="K2363" s="383" t="s">
        <v>835</v>
      </c>
      <c r="L2363" s="385"/>
      <c r="M2363" s="383">
        <v>119</v>
      </c>
      <c r="N2363" s="383" t="s">
        <v>835</v>
      </c>
      <c r="O2363" s="385"/>
      <c r="P2363" s="385"/>
      <c r="Q2363" s="386" t="s">
        <v>11</v>
      </c>
      <c r="R2363" s="383">
        <v>65</v>
      </c>
      <c r="S2363" s="383">
        <v>364</v>
      </c>
      <c r="T2363" s="386" t="s">
        <v>36</v>
      </c>
      <c r="U2363" s="386">
        <v>75</v>
      </c>
      <c r="V2363" s="386">
        <v>363</v>
      </c>
      <c r="W2363" s="386" t="s">
        <v>834</v>
      </c>
      <c r="X2363" s="383">
        <v>67</v>
      </c>
      <c r="Y2363" s="383">
        <v>363</v>
      </c>
      <c r="Z2363" s="386" t="s">
        <v>36</v>
      </c>
      <c r="AA2363" s="386">
        <v>69</v>
      </c>
      <c r="AB2363" s="386">
        <v>362</v>
      </c>
      <c r="AC2363" s="386" t="s">
        <v>834</v>
      </c>
      <c r="AD2363" s="383" t="s">
        <v>33</v>
      </c>
      <c r="AE2363" s="383" t="s">
        <v>36</v>
      </c>
      <c r="AF2363" s="383">
        <v>79</v>
      </c>
      <c r="AG2363" s="383" t="s">
        <v>35</v>
      </c>
      <c r="AH2363" s="383" t="s">
        <v>34</v>
      </c>
      <c r="AI2363" s="383" t="s">
        <v>36</v>
      </c>
      <c r="AJ2363" s="383" t="s">
        <v>3554</v>
      </c>
      <c r="AK2363" s="384" t="str">
        <f t="shared" si="73"/>
        <v>NO</v>
      </c>
      <c r="AL2363" s="384" t="str">
        <f t="shared" si="74"/>
        <v>NO</v>
      </c>
    </row>
    <row r="2364" spans="1:38" x14ac:dyDescent="0.25">
      <c r="A2364" s="381" t="s">
        <v>3224</v>
      </c>
      <c r="B2364" s="382" t="s">
        <v>505</v>
      </c>
      <c r="C2364" s="382" t="s">
        <v>30</v>
      </c>
      <c r="D2364" s="382" t="s">
        <v>506</v>
      </c>
      <c r="E2364" s="382" t="s">
        <v>838</v>
      </c>
      <c r="F2364" s="383">
        <v>100</v>
      </c>
      <c r="G2364" s="383">
        <v>185</v>
      </c>
      <c r="H2364" s="383" t="s">
        <v>835</v>
      </c>
      <c r="I2364" s="383">
        <v>100</v>
      </c>
      <c r="J2364" s="383">
        <v>185</v>
      </c>
      <c r="K2364" s="383" t="s">
        <v>835</v>
      </c>
      <c r="L2364" s="385">
        <v>88</v>
      </c>
      <c r="M2364" s="383">
        <v>42</v>
      </c>
      <c r="N2364" s="383" t="s">
        <v>834</v>
      </c>
      <c r="O2364" s="385"/>
      <c r="P2364" s="385"/>
      <c r="Q2364" s="386" t="s">
        <v>11</v>
      </c>
      <c r="R2364" s="383">
        <v>43</v>
      </c>
      <c r="S2364" s="383">
        <v>159</v>
      </c>
      <c r="T2364" s="386" t="s">
        <v>36</v>
      </c>
      <c r="U2364" s="386">
        <v>48</v>
      </c>
      <c r="V2364" s="386">
        <v>157</v>
      </c>
      <c r="W2364" s="386" t="s">
        <v>834</v>
      </c>
      <c r="X2364" s="383">
        <v>57</v>
      </c>
      <c r="Y2364" s="383">
        <v>168</v>
      </c>
      <c r="Z2364" s="386" t="s">
        <v>36</v>
      </c>
      <c r="AA2364" s="386">
        <v>45</v>
      </c>
      <c r="AB2364" s="386">
        <v>166</v>
      </c>
      <c r="AC2364" s="386" t="s">
        <v>834</v>
      </c>
      <c r="AD2364" s="383" t="s">
        <v>46</v>
      </c>
      <c r="AE2364" s="383" t="s">
        <v>36</v>
      </c>
      <c r="AF2364" s="383">
        <v>72</v>
      </c>
      <c r="AG2364" s="383" t="s">
        <v>35</v>
      </c>
      <c r="AH2364" s="383" t="s">
        <v>34</v>
      </c>
      <c r="AI2364" s="383" t="s">
        <v>36</v>
      </c>
      <c r="AJ2364" s="383" t="s">
        <v>3554</v>
      </c>
      <c r="AK2364" s="384" t="str">
        <f t="shared" si="73"/>
        <v>NO</v>
      </c>
      <c r="AL2364" s="384" t="str">
        <f t="shared" si="74"/>
        <v>NO</v>
      </c>
    </row>
    <row r="2365" spans="1:38" x14ac:dyDescent="0.25">
      <c r="A2365" s="381" t="s">
        <v>3224</v>
      </c>
      <c r="B2365" s="382" t="s">
        <v>507</v>
      </c>
      <c r="C2365" s="382" t="s">
        <v>30</v>
      </c>
      <c r="D2365" s="382" t="s">
        <v>508</v>
      </c>
      <c r="E2365" s="382" t="s">
        <v>838</v>
      </c>
      <c r="F2365" s="383">
        <v>100</v>
      </c>
      <c r="G2365" s="383">
        <v>68</v>
      </c>
      <c r="H2365" s="383" t="s">
        <v>835</v>
      </c>
      <c r="I2365" s="383">
        <v>100</v>
      </c>
      <c r="J2365" s="383">
        <v>68</v>
      </c>
      <c r="K2365" s="383" t="s">
        <v>835</v>
      </c>
      <c r="L2365" s="385"/>
      <c r="M2365" s="383">
        <v>25</v>
      </c>
      <c r="N2365" s="383" t="s">
        <v>11</v>
      </c>
      <c r="O2365" s="385"/>
      <c r="P2365" s="385"/>
      <c r="Q2365" s="386" t="s">
        <v>11</v>
      </c>
      <c r="R2365" s="383"/>
      <c r="S2365" s="383">
        <v>66</v>
      </c>
      <c r="T2365" s="386" t="s">
        <v>34</v>
      </c>
      <c r="U2365" s="386">
        <v>91</v>
      </c>
      <c r="V2365" s="386">
        <v>65</v>
      </c>
      <c r="W2365" s="386" t="s">
        <v>11</v>
      </c>
      <c r="X2365" s="383"/>
      <c r="Y2365" s="383">
        <v>68</v>
      </c>
      <c r="Z2365" s="386" t="s">
        <v>34</v>
      </c>
      <c r="AA2365" s="386">
        <v>94</v>
      </c>
      <c r="AB2365" s="386">
        <v>68</v>
      </c>
      <c r="AC2365" s="386" t="s">
        <v>11</v>
      </c>
      <c r="AD2365" s="383" t="s">
        <v>33</v>
      </c>
      <c r="AE2365" s="383" t="s">
        <v>34</v>
      </c>
      <c r="AF2365" s="383">
        <v>100</v>
      </c>
      <c r="AG2365" s="383" t="s">
        <v>35</v>
      </c>
      <c r="AH2365" s="383" t="s">
        <v>36</v>
      </c>
      <c r="AI2365" s="383" t="s">
        <v>36</v>
      </c>
      <c r="AJ2365" s="383" t="s">
        <v>3554</v>
      </c>
      <c r="AK2365" s="384" t="str">
        <f t="shared" si="73"/>
        <v>Yes-AB</v>
      </c>
      <c r="AL2365" s="384" t="str">
        <f t="shared" si="74"/>
        <v>Yes-AB</v>
      </c>
    </row>
    <row r="2366" spans="1:38" x14ac:dyDescent="0.25">
      <c r="A2366" s="381" t="s">
        <v>3224</v>
      </c>
      <c r="B2366" s="382" t="s">
        <v>509</v>
      </c>
      <c r="C2366" s="382" t="s">
        <v>30</v>
      </c>
      <c r="D2366" s="382" t="s">
        <v>510</v>
      </c>
      <c r="E2366" s="382" t="s">
        <v>838</v>
      </c>
      <c r="F2366" s="383">
        <v>99</v>
      </c>
      <c r="G2366" s="383">
        <v>56</v>
      </c>
      <c r="H2366" s="383" t="s">
        <v>835</v>
      </c>
      <c r="I2366" s="383">
        <v>99</v>
      </c>
      <c r="J2366" s="383">
        <v>56</v>
      </c>
      <c r="K2366" s="383" t="s">
        <v>835</v>
      </c>
      <c r="L2366" s="385"/>
      <c r="M2366" s="383">
        <v>17</v>
      </c>
      <c r="N2366" s="383" t="s">
        <v>11</v>
      </c>
      <c r="O2366" s="385"/>
      <c r="P2366" s="385"/>
      <c r="Q2366" s="386" t="s">
        <v>11</v>
      </c>
      <c r="R2366" s="383">
        <v>42</v>
      </c>
      <c r="S2366" s="383">
        <v>48</v>
      </c>
      <c r="T2366" s="386" t="s">
        <v>36</v>
      </c>
      <c r="U2366" s="386">
        <v>54</v>
      </c>
      <c r="V2366" s="386">
        <v>46</v>
      </c>
      <c r="W2366" s="386" t="s">
        <v>834</v>
      </c>
      <c r="X2366" s="383">
        <v>58</v>
      </c>
      <c r="Y2366" s="383">
        <v>48</v>
      </c>
      <c r="Z2366" s="386" t="s">
        <v>34</v>
      </c>
      <c r="AA2366" s="386">
        <v>57</v>
      </c>
      <c r="AB2366" s="386">
        <v>46</v>
      </c>
      <c r="AC2366" s="386" t="s">
        <v>11</v>
      </c>
      <c r="AD2366" s="383" t="s">
        <v>57</v>
      </c>
      <c r="AE2366" s="383" t="s">
        <v>36</v>
      </c>
      <c r="AF2366" s="383">
        <v>82</v>
      </c>
      <c r="AG2366" s="383" t="s">
        <v>35</v>
      </c>
      <c r="AH2366" s="383" t="s">
        <v>34</v>
      </c>
      <c r="AI2366" s="383" t="s">
        <v>36</v>
      </c>
      <c r="AJ2366" s="383" t="s">
        <v>3554</v>
      </c>
      <c r="AK2366" s="384" t="str">
        <f t="shared" si="73"/>
        <v>NO</v>
      </c>
      <c r="AL2366" s="384" t="str">
        <f t="shared" si="74"/>
        <v>Yes-SH</v>
      </c>
    </row>
    <row r="2367" spans="1:38" x14ac:dyDescent="0.25">
      <c r="A2367" s="381" t="s">
        <v>3224</v>
      </c>
      <c r="B2367" s="382" t="s">
        <v>511</v>
      </c>
      <c r="C2367" s="382" t="s">
        <v>30</v>
      </c>
      <c r="D2367" s="382" t="s">
        <v>512</v>
      </c>
      <c r="E2367" s="382" t="s">
        <v>838</v>
      </c>
      <c r="F2367" s="383"/>
      <c r="G2367" s="383">
        <v>20</v>
      </c>
      <c r="H2367" s="383" t="s">
        <v>11</v>
      </c>
      <c r="I2367" s="383"/>
      <c r="J2367" s="383">
        <v>20</v>
      </c>
      <c r="K2367" s="383" t="s">
        <v>11</v>
      </c>
      <c r="L2367" s="385"/>
      <c r="M2367" s="383">
        <v>4</v>
      </c>
      <c r="N2367" s="383" t="s">
        <v>11</v>
      </c>
      <c r="O2367" s="385"/>
      <c r="P2367" s="385"/>
      <c r="Q2367" s="386" t="s">
        <v>11</v>
      </c>
      <c r="R2367" s="383"/>
      <c r="S2367" s="383">
        <v>18</v>
      </c>
      <c r="T2367" s="386" t="s">
        <v>11</v>
      </c>
      <c r="U2367" s="386"/>
      <c r="V2367" s="386">
        <v>18</v>
      </c>
      <c r="W2367" s="386" t="s">
        <v>11</v>
      </c>
      <c r="X2367" s="383"/>
      <c r="Y2367" s="383">
        <v>18</v>
      </c>
      <c r="Z2367" s="386" t="s">
        <v>11</v>
      </c>
      <c r="AA2367" s="386"/>
      <c r="AB2367" s="386">
        <v>18</v>
      </c>
      <c r="AC2367" s="386" t="s">
        <v>11</v>
      </c>
      <c r="AD2367" s="383" t="s">
        <v>57</v>
      </c>
      <c r="AE2367" s="383" t="s">
        <v>36</v>
      </c>
      <c r="AF2367" s="383">
        <v>85</v>
      </c>
      <c r="AG2367" s="383" t="s">
        <v>35</v>
      </c>
      <c r="AH2367" s="383" t="s">
        <v>34</v>
      </c>
      <c r="AI2367" s="383" t="s">
        <v>36</v>
      </c>
      <c r="AJ2367" s="383" t="s">
        <v>3554</v>
      </c>
      <c r="AK2367" s="384" t="str">
        <f t="shared" si="73"/>
        <v>NA</v>
      </c>
      <c r="AL2367" s="384" t="str">
        <f t="shared" si="74"/>
        <v>NA</v>
      </c>
    </row>
    <row r="2368" spans="1:38" x14ac:dyDescent="0.25">
      <c r="A2368" s="381" t="s">
        <v>3224</v>
      </c>
      <c r="B2368" s="382" t="s">
        <v>513</v>
      </c>
      <c r="C2368" s="382" t="s">
        <v>30</v>
      </c>
      <c r="D2368" s="382" t="s">
        <v>514</v>
      </c>
      <c r="E2368" s="382" t="s">
        <v>838</v>
      </c>
      <c r="F2368" s="383"/>
      <c r="G2368" s="383">
        <v>9</v>
      </c>
      <c r="H2368" s="383" t="s">
        <v>11</v>
      </c>
      <c r="I2368" s="383"/>
      <c r="J2368" s="383">
        <v>9</v>
      </c>
      <c r="K2368" s="383" t="s">
        <v>11</v>
      </c>
      <c r="L2368" s="385"/>
      <c r="M2368" s="383">
        <v>2</v>
      </c>
      <c r="N2368" s="383" t="s">
        <v>11</v>
      </c>
      <c r="O2368" s="385"/>
      <c r="P2368" s="385"/>
      <c r="Q2368" s="386" t="s">
        <v>11</v>
      </c>
      <c r="R2368" s="383"/>
      <c r="S2368" s="383">
        <v>7</v>
      </c>
      <c r="T2368" s="386" t="s">
        <v>11</v>
      </c>
      <c r="U2368" s="386"/>
      <c r="V2368" s="386">
        <v>7</v>
      </c>
      <c r="W2368" s="386" t="s">
        <v>11</v>
      </c>
      <c r="X2368" s="383"/>
      <c r="Y2368" s="383">
        <v>7</v>
      </c>
      <c r="Z2368" s="386" t="s">
        <v>11</v>
      </c>
      <c r="AA2368" s="386"/>
      <c r="AB2368" s="386">
        <v>7</v>
      </c>
      <c r="AC2368" s="386" t="s">
        <v>11</v>
      </c>
      <c r="AD2368" s="383" t="s">
        <v>33</v>
      </c>
      <c r="AE2368" s="383" t="s">
        <v>34</v>
      </c>
      <c r="AF2368" s="383">
        <v>100</v>
      </c>
      <c r="AG2368" s="383" t="s">
        <v>35</v>
      </c>
      <c r="AH2368" s="383" t="s">
        <v>34</v>
      </c>
      <c r="AI2368" s="383" t="s">
        <v>36</v>
      </c>
      <c r="AJ2368" s="383" t="s">
        <v>3554</v>
      </c>
      <c r="AK2368" s="384" t="str">
        <f t="shared" si="73"/>
        <v>NA</v>
      </c>
      <c r="AL2368" s="384" t="str">
        <f t="shared" si="74"/>
        <v>NA</v>
      </c>
    </row>
    <row r="2369" spans="1:38" x14ac:dyDescent="0.25">
      <c r="A2369" s="381" t="s">
        <v>3224</v>
      </c>
      <c r="B2369" s="382" t="s">
        <v>515</v>
      </c>
      <c r="C2369" s="382" t="s">
        <v>30</v>
      </c>
      <c r="D2369" s="382" t="s">
        <v>516</v>
      </c>
      <c r="E2369" s="382" t="s">
        <v>838</v>
      </c>
      <c r="F2369" s="383">
        <v>100</v>
      </c>
      <c r="G2369" s="383">
        <v>154</v>
      </c>
      <c r="H2369" s="383" t="s">
        <v>835</v>
      </c>
      <c r="I2369" s="383">
        <v>100</v>
      </c>
      <c r="J2369" s="383">
        <v>154</v>
      </c>
      <c r="K2369" s="383" t="s">
        <v>835</v>
      </c>
      <c r="L2369" s="385"/>
      <c r="M2369" s="383">
        <v>48</v>
      </c>
      <c r="N2369" s="383" t="s">
        <v>835</v>
      </c>
      <c r="O2369" s="385"/>
      <c r="P2369" s="385"/>
      <c r="Q2369" s="386" t="s">
        <v>11</v>
      </c>
      <c r="R2369" s="383">
        <v>77</v>
      </c>
      <c r="S2369" s="383">
        <v>145</v>
      </c>
      <c r="T2369" s="386" t="s">
        <v>34</v>
      </c>
      <c r="U2369" s="386">
        <v>76</v>
      </c>
      <c r="V2369" s="386">
        <v>142</v>
      </c>
      <c r="W2369" s="386" t="s">
        <v>11</v>
      </c>
      <c r="X2369" s="383">
        <v>72</v>
      </c>
      <c r="Y2369" s="383">
        <v>145</v>
      </c>
      <c r="Z2369" s="386" t="s">
        <v>36</v>
      </c>
      <c r="AA2369" s="386">
        <v>71</v>
      </c>
      <c r="AB2369" s="386">
        <v>142</v>
      </c>
      <c r="AC2369" s="386" t="s">
        <v>834</v>
      </c>
      <c r="AD2369" s="383" t="s">
        <v>33</v>
      </c>
      <c r="AE2369" s="383" t="s">
        <v>36</v>
      </c>
      <c r="AF2369" s="383">
        <v>90</v>
      </c>
      <c r="AG2369" s="383" t="s">
        <v>35</v>
      </c>
      <c r="AH2369" s="383" t="s">
        <v>36</v>
      </c>
      <c r="AI2369" s="383" t="s">
        <v>36</v>
      </c>
      <c r="AJ2369" s="383" t="s">
        <v>3554</v>
      </c>
      <c r="AK2369" s="384" t="str">
        <f t="shared" si="73"/>
        <v>Yes-SH</v>
      </c>
      <c r="AL2369" s="384" t="str">
        <f t="shared" si="74"/>
        <v>NO</v>
      </c>
    </row>
    <row r="2370" spans="1:38" x14ac:dyDescent="0.25">
      <c r="A2370" s="381" t="s">
        <v>3224</v>
      </c>
      <c r="B2370" s="382" t="s">
        <v>517</v>
      </c>
      <c r="C2370" s="382" t="s">
        <v>30</v>
      </c>
      <c r="D2370" s="382" t="s">
        <v>518</v>
      </c>
      <c r="E2370" s="382" t="s">
        <v>838</v>
      </c>
      <c r="F2370" s="383">
        <v>100</v>
      </c>
      <c r="G2370" s="383">
        <v>901</v>
      </c>
      <c r="H2370" s="383" t="s">
        <v>835</v>
      </c>
      <c r="I2370" s="383">
        <v>100</v>
      </c>
      <c r="J2370" s="383">
        <v>901</v>
      </c>
      <c r="K2370" s="383" t="s">
        <v>835</v>
      </c>
      <c r="L2370" s="385"/>
      <c r="M2370" s="383">
        <v>306</v>
      </c>
      <c r="N2370" s="383" t="s">
        <v>835</v>
      </c>
      <c r="O2370" s="385"/>
      <c r="P2370" s="385"/>
      <c r="Q2370" s="386" t="s">
        <v>11</v>
      </c>
      <c r="R2370" s="383">
        <v>79</v>
      </c>
      <c r="S2370" s="383">
        <v>862</v>
      </c>
      <c r="T2370" s="386" t="s">
        <v>34</v>
      </c>
      <c r="U2370" s="386">
        <v>79</v>
      </c>
      <c r="V2370" s="386">
        <v>855</v>
      </c>
      <c r="W2370" s="386" t="s">
        <v>11</v>
      </c>
      <c r="X2370" s="383">
        <v>82</v>
      </c>
      <c r="Y2370" s="383">
        <v>864</v>
      </c>
      <c r="Z2370" s="386" t="s">
        <v>34</v>
      </c>
      <c r="AA2370" s="386">
        <v>79</v>
      </c>
      <c r="AB2370" s="386">
        <v>857</v>
      </c>
      <c r="AC2370" s="386" t="s">
        <v>11</v>
      </c>
      <c r="AD2370" s="383" t="s">
        <v>33</v>
      </c>
      <c r="AE2370" s="383" t="s">
        <v>36</v>
      </c>
      <c r="AF2370" s="383">
        <v>92</v>
      </c>
      <c r="AG2370" s="383" t="s">
        <v>40</v>
      </c>
      <c r="AH2370" s="383" t="s">
        <v>34</v>
      </c>
      <c r="AI2370" s="383" t="s">
        <v>36</v>
      </c>
      <c r="AJ2370" s="383" t="s">
        <v>3554</v>
      </c>
      <c r="AK2370" s="384" t="str">
        <f t="shared" si="73"/>
        <v>Yes-AB</v>
      </c>
      <c r="AL2370" s="384" t="str">
        <f t="shared" si="74"/>
        <v>Yes-AB</v>
      </c>
    </row>
    <row r="2371" spans="1:38" x14ac:dyDescent="0.25">
      <c r="A2371" s="381" t="s">
        <v>3224</v>
      </c>
      <c r="B2371" s="382" t="s">
        <v>519</v>
      </c>
      <c r="C2371" s="382" t="s">
        <v>30</v>
      </c>
      <c r="D2371" s="382" t="s">
        <v>520</v>
      </c>
      <c r="E2371" s="382" t="s">
        <v>838</v>
      </c>
      <c r="F2371" s="383"/>
      <c r="G2371" s="383">
        <v>9</v>
      </c>
      <c r="H2371" s="383" t="s">
        <v>11</v>
      </c>
      <c r="I2371" s="383"/>
      <c r="J2371" s="383">
        <v>9</v>
      </c>
      <c r="K2371" s="383" t="s">
        <v>11</v>
      </c>
      <c r="L2371" s="385"/>
      <c r="M2371" s="383">
        <v>5</v>
      </c>
      <c r="N2371" s="383" t="s">
        <v>11</v>
      </c>
      <c r="O2371" s="385"/>
      <c r="P2371" s="385"/>
      <c r="Q2371" s="386" t="s">
        <v>11</v>
      </c>
      <c r="R2371" s="383"/>
      <c r="S2371" s="383">
        <v>7</v>
      </c>
      <c r="T2371" s="386" t="s">
        <v>11</v>
      </c>
      <c r="U2371" s="386"/>
      <c r="V2371" s="386">
        <v>7</v>
      </c>
      <c r="W2371" s="386" t="s">
        <v>11</v>
      </c>
      <c r="X2371" s="383"/>
      <c r="Y2371" s="383">
        <v>7</v>
      </c>
      <c r="Z2371" s="386" t="s">
        <v>11</v>
      </c>
      <c r="AA2371" s="386"/>
      <c r="AB2371" s="386">
        <v>7</v>
      </c>
      <c r="AC2371" s="386" t="s">
        <v>11</v>
      </c>
      <c r="AD2371" s="383" t="s">
        <v>46</v>
      </c>
      <c r="AE2371" s="383" t="s">
        <v>36</v>
      </c>
      <c r="AF2371" s="383">
        <v>90</v>
      </c>
      <c r="AG2371" s="383" t="s">
        <v>35</v>
      </c>
      <c r="AH2371" s="383" t="s">
        <v>34</v>
      </c>
      <c r="AI2371" s="383" t="s">
        <v>36</v>
      </c>
      <c r="AJ2371" s="383" t="s">
        <v>3554</v>
      </c>
      <c r="AK2371" s="384" t="str">
        <f t="shared" ref="AK2371:AK2434" si="75">IF(OR(T2371="NA",T2371="NO"),T2371,(IF(T2371="","NA",IF(OR(R2371&gt;78,AND(T2371="Yes",R2371="")),"Yes-AB",IF(W2371="NA","Yes-SH","Yes-GM")))))</f>
        <v>NA</v>
      </c>
      <c r="AL2371" s="384" t="str">
        <f t="shared" ref="AL2371:AL2434" si="76">IF(OR(Z2371="NA",Z2371="NO"),Z2371,(IF(Z2371="","NA",IF(OR(X2371&gt;79,AND(Z2371="Yes",X2371="")),"Yes-AB",IF(AC2371="NA","Yes-SH","Yes-GM")))))</f>
        <v>NA</v>
      </c>
    </row>
    <row r="2372" spans="1:38" x14ac:dyDescent="0.25">
      <c r="A2372" s="381" t="s">
        <v>3224</v>
      </c>
      <c r="B2372" s="382" t="s">
        <v>521</v>
      </c>
      <c r="C2372" s="382" t="s">
        <v>30</v>
      </c>
      <c r="D2372" s="382" t="s">
        <v>522</v>
      </c>
      <c r="E2372" s="382" t="s">
        <v>838</v>
      </c>
      <c r="F2372" s="383">
        <v>100</v>
      </c>
      <c r="G2372" s="383">
        <v>173</v>
      </c>
      <c r="H2372" s="383" t="s">
        <v>835</v>
      </c>
      <c r="I2372" s="383">
        <v>100</v>
      </c>
      <c r="J2372" s="383">
        <v>173</v>
      </c>
      <c r="K2372" s="383" t="s">
        <v>835</v>
      </c>
      <c r="L2372" s="385"/>
      <c r="M2372" s="383">
        <v>51</v>
      </c>
      <c r="N2372" s="383" t="s">
        <v>835</v>
      </c>
      <c r="O2372" s="385"/>
      <c r="P2372" s="385"/>
      <c r="Q2372" s="386" t="s">
        <v>11</v>
      </c>
      <c r="R2372" s="383">
        <v>68</v>
      </c>
      <c r="S2372" s="383">
        <v>155</v>
      </c>
      <c r="T2372" s="386" t="s">
        <v>34</v>
      </c>
      <c r="U2372" s="386">
        <v>72</v>
      </c>
      <c r="V2372" s="386">
        <v>145</v>
      </c>
      <c r="W2372" s="386" t="s">
        <v>11</v>
      </c>
      <c r="X2372" s="383">
        <v>61</v>
      </c>
      <c r="Y2372" s="383">
        <v>155</v>
      </c>
      <c r="Z2372" s="386" t="s">
        <v>36</v>
      </c>
      <c r="AA2372" s="386">
        <v>64</v>
      </c>
      <c r="AB2372" s="386">
        <v>146</v>
      </c>
      <c r="AC2372" s="386" t="s">
        <v>834</v>
      </c>
      <c r="AD2372" s="383" t="s">
        <v>104</v>
      </c>
      <c r="AE2372" s="383" t="s">
        <v>36</v>
      </c>
      <c r="AF2372" s="383">
        <v>90</v>
      </c>
      <c r="AG2372" s="383" t="s">
        <v>35</v>
      </c>
      <c r="AH2372" s="383" t="s">
        <v>34</v>
      </c>
      <c r="AI2372" s="383" t="s">
        <v>36</v>
      </c>
      <c r="AJ2372" s="383" t="s">
        <v>3554</v>
      </c>
      <c r="AK2372" s="384" t="str">
        <f t="shared" si="75"/>
        <v>Yes-SH</v>
      </c>
      <c r="AL2372" s="384" t="str">
        <f t="shared" si="76"/>
        <v>NO</v>
      </c>
    </row>
    <row r="2373" spans="1:38" x14ac:dyDescent="0.25">
      <c r="A2373" s="381" t="s">
        <v>3224</v>
      </c>
      <c r="B2373" s="382" t="s">
        <v>523</v>
      </c>
      <c r="C2373" s="382" t="s">
        <v>30</v>
      </c>
      <c r="D2373" s="382" t="s">
        <v>524</v>
      </c>
      <c r="E2373" s="382" t="s">
        <v>838</v>
      </c>
      <c r="F2373" s="383">
        <v>100</v>
      </c>
      <c r="G2373" s="383">
        <v>378</v>
      </c>
      <c r="H2373" s="383" t="s">
        <v>835</v>
      </c>
      <c r="I2373" s="383">
        <v>100</v>
      </c>
      <c r="J2373" s="383">
        <v>378</v>
      </c>
      <c r="K2373" s="383" t="s">
        <v>835</v>
      </c>
      <c r="L2373" s="385">
        <v>94</v>
      </c>
      <c r="M2373" s="383">
        <v>111</v>
      </c>
      <c r="N2373" s="383" t="s">
        <v>835</v>
      </c>
      <c r="O2373" s="385"/>
      <c r="P2373" s="385"/>
      <c r="Q2373" s="386" t="s">
        <v>11</v>
      </c>
      <c r="R2373" s="383">
        <v>58</v>
      </c>
      <c r="S2373" s="383">
        <v>354</v>
      </c>
      <c r="T2373" s="386" t="s">
        <v>36</v>
      </c>
      <c r="U2373" s="386">
        <v>63</v>
      </c>
      <c r="V2373" s="386">
        <v>354</v>
      </c>
      <c r="W2373" s="386" t="s">
        <v>834</v>
      </c>
      <c r="X2373" s="383">
        <v>58</v>
      </c>
      <c r="Y2373" s="383">
        <v>354</v>
      </c>
      <c r="Z2373" s="386" t="s">
        <v>36</v>
      </c>
      <c r="AA2373" s="386">
        <v>58</v>
      </c>
      <c r="AB2373" s="386">
        <v>354</v>
      </c>
      <c r="AC2373" s="386" t="s">
        <v>834</v>
      </c>
      <c r="AD2373" s="383" t="s">
        <v>57</v>
      </c>
      <c r="AE2373" s="383" t="s">
        <v>36</v>
      </c>
      <c r="AF2373" s="383">
        <v>74</v>
      </c>
      <c r="AG2373" s="383" t="s">
        <v>35</v>
      </c>
      <c r="AH2373" s="383" t="s">
        <v>34</v>
      </c>
      <c r="AI2373" s="383" t="s">
        <v>36</v>
      </c>
      <c r="AJ2373" s="383" t="s">
        <v>3554</v>
      </c>
      <c r="AK2373" s="384" t="str">
        <f t="shared" si="75"/>
        <v>NO</v>
      </c>
      <c r="AL2373" s="384" t="str">
        <f t="shared" si="76"/>
        <v>NO</v>
      </c>
    </row>
    <row r="2374" spans="1:38" x14ac:dyDescent="0.25">
      <c r="A2374" s="381" t="s">
        <v>3224</v>
      </c>
      <c r="B2374" s="382" t="s">
        <v>525</v>
      </c>
      <c r="C2374" s="382" t="s">
        <v>30</v>
      </c>
      <c r="D2374" s="382" t="s">
        <v>526</v>
      </c>
      <c r="E2374" s="382" t="s">
        <v>838</v>
      </c>
      <c r="F2374" s="383">
        <v>100</v>
      </c>
      <c r="G2374" s="383">
        <v>756</v>
      </c>
      <c r="H2374" s="383" t="s">
        <v>835</v>
      </c>
      <c r="I2374" s="383">
        <v>100</v>
      </c>
      <c r="J2374" s="383">
        <v>756</v>
      </c>
      <c r="K2374" s="383" t="s">
        <v>835</v>
      </c>
      <c r="L2374" s="385"/>
      <c r="M2374" s="383">
        <v>266</v>
      </c>
      <c r="N2374" s="383" t="s">
        <v>835</v>
      </c>
      <c r="O2374" s="385"/>
      <c r="P2374" s="385"/>
      <c r="Q2374" s="386" t="s">
        <v>11</v>
      </c>
      <c r="R2374" s="383">
        <v>93</v>
      </c>
      <c r="S2374" s="383">
        <v>755</v>
      </c>
      <c r="T2374" s="386" t="s">
        <v>34</v>
      </c>
      <c r="U2374" s="386">
        <v>93</v>
      </c>
      <c r="V2374" s="386">
        <v>753</v>
      </c>
      <c r="W2374" s="386" t="s">
        <v>11</v>
      </c>
      <c r="X2374" s="383">
        <v>93</v>
      </c>
      <c r="Y2374" s="383">
        <v>756</v>
      </c>
      <c r="Z2374" s="386" t="s">
        <v>34</v>
      </c>
      <c r="AA2374" s="386">
        <v>93</v>
      </c>
      <c r="AB2374" s="386">
        <v>754</v>
      </c>
      <c r="AC2374" s="386" t="s">
        <v>11</v>
      </c>
      <c r="AD2374" s="383" t="s">
        <v>33</v>
      </c>
      <c r="AE2374" s="383" t="s">
        <v>34</v>
      </c>
      <c r="AF2374" s="383">
        <v>100</v>
      </c>
      <c r="AG2374" s="383" t="s">
        <v>222</v>
      </c>
      <c r="AH2374" s="383" t="s">
        <v>36</v>
      </c>
      <c r="AI2374" s="383" t="s">
        <v>36</v>
      </c>
      <c r="AJ2374" s="383" t="s">
        <v>3554</v>
      </c>
      <c r="AK2374" s="384" t="str">
        <f t="shared" si="75"/>
        <v>Yes-AB</v>
      </c>
      <c r="AL2374" s="384" t="str">
        <f t="shared" si="76"/>
        <v>Yes-AB</v>
      </c>
    </row>
    <row r="2375" spans="1:38" x14ac:dyDescent="0.25">
      <c r="A2375" s="381" t="s">
        <v>3224</v>
      </c>
      <c r="B2375" s="382" t="s">
        <v>527</v>
      </c>
      <c r="C2375" s="382" t="s">
        <v>30</v>
      </c>
      <c r="D2375" s="382" t="s">
        <v>528</v>
      </c>
      <c r="E2375" s="382" t="s">
        <v>838</v>
      </c>
      <c r="F2375" s="383">
        <v>100</v>
      </c>
      <c r="G2375" s="383">
        <v>147</v>
      </c>
      <c r="H2375" s="383" t="s">
        <v>835</v>
      </c>
      <c r="I2375" s="383">
        <v>100</v>
      </c>
      <c r="J2375" s="383">
        <v>147</v>
      </c>
      <c r="K2375" s="383" t="s">
        <v>835</v>
      </c>
      <c r="L2375" s="385"/>
      <c r="M2375" s="383">
        <v>33</v>
      </c>
      <c r="N2375" s="383" t="s">
        <v>835</v>
      </c>
      <c r="O2375" s="385"/>
      <c r="P2375" s="385"/>
      <c r="Q2375" s="386" t="s">
        <v>11</v>
      </c>
      <c r="R2375" s="383">
        <v>79</v>
      </c>
      <c r="S2375" s="383">
        <v>146</v>
      </c>
      <c r="T2375" s="386" t="s">
        <v>34</v>
      </c>
      <c r="U2375" s="386">
        <v>78</v>
      </c>
      <c r="V2375" s="386">
        <v>146</v>
      </c>
      <c r="W2375" s="386" t="s">
        <v>11</v>
      </c>
      <c r="X2375" s="383">
        <v>73</v>
      </c>
      <c r="Y2375" s="383">
        <v>146</v>
      </c>
      <c r="Z2375" s="386" t="s">
        <v>36</v>
      </c>
      <c r="AA2375" s="386">
        <v>73</v>
      </c>
      <c r="AB2375" s="386">
        <v>146</v>
      </c>
      <c r="AC2375" s="386" t="s">
        <v>834</v>
      </c>
      <c r="AD2375" s="383" t="s">
        <v>33</v>
      </c>
      <c r="AE2375" s="383" t="s">
        <v>36</v>
      </c>
      <c r="AF2375" s="383">
        <v>90</v>
      </c>
      <c r="AG2375" s="383" t="s">
        <v>222</v>
      </c>
      <c r="AH2375" s="383" t="s">
        <v>36</v>
      </c>
      <c r="AI2375" s="383" t="s">
        <v>34</v>
      </c>
      <c r="AJ2375" s="383" t="s">
        <v>3554</v>
      </c>
      <c r="AK2375" s="384" t="str">
        <f t="shared" si="75"/>
        <v>Yes-AB</v>
      </c>
      <c r="AL2375" s="384" t="str">
        <f t="shared" si="76"/>
        <v>NO</v>
      </c>
    </row>
    <row r="2376" spans="1:38" x14ac:dyDescent="0.25">
      <c r="A2376" s="381" t="s">
        <v>3224</v>
      </c>
      <c r="B2376" s="382" t="s">
        <v>529</v>
      </c>
      <c r="C2376" s="382" t="s">
        <v>30</v>
      </c>
      <c r="D2376" s="382" t="s">
        <v>530</v>
      </c>
      <c r="E2376" s="382" t="s">
        <v>838</v>
      </c>
      <c r="F2376" s="383">
        <v>100</v>
      </c>
      <c r="G2376" s="383">
        <v>203</v>
      </c>
      <c r="H2376" s="383" t="s">
        <v>835</v>
      </c>
      <c r="I2376" s="383">
        <v>100</v>
      </c>
      <c r="J2376" s="383">
        <v>203</v>
      </c>
      <c r="K2376" s="383" t="s">
        <v>835</v>
      </c>
      <c r="L2376" s="385"/>
      <c r="M2376" s="383">
        <v>58</v>
      </c>
      <c r="N2376" s="383" t="s">
        <v>835</v>
      </c>
      <c r="O2376" s="385"/>
      <c r="P2376" s="385"/>
      <c r="Q2376" s="386" t="s">
        <v>11</v>
      </c>
      <c r="R2376" s="383"/>
      <c r="S2376" s="383">
        <v>194</v>
      </c>
      <c r="T2376" s="386" t="s">
        <v>34</v>
      </c>
      <c r="U2376" s="386"/>
      <c r="V2376" s="386">
        <v>193</v>
      </c>
      <c r="W2376" s="386" t="s">
        <v>11</v>
      </c>
      <c r="X2376" s="383"/>
      <c r="Y2376" s="383">
        <v>194</v>
      </c>
      <c r="Z2376" s="386" t="s">
        <v>34</v>
      </c>
      <c r="AA2376" s="386"/>
      <c r="AB2376" s="386">
        <v>193</v>
      </c>
      <c r="AC2376" s="386" t="s">
        <v>11</v>
      </c>
      <c r="AD2376" s="383" t="s">
        <v>33</v>
      </c>
      <c r="AE2376" s="383" t="s">
        <v>34</v>
      </c>
      <c r="AF2376" s="383">
        <v>100</v>
      </c>
      <c r="AG2376" s="383" t="s">
        <v>222</v>
      </c>
      <c r="AH2376" s="383" t="s">
        <v>36</v>
      </c>
      <c r="AI2376" s="383" t="s">
        <v>34</v>
      </c>
      <c r="AJ2376" s="383" t="s">
        <v>3554</v>
      </c>
      <c r="AK2376" s="384" t="str">
        <f t="shared" si="75"/>
        <v>Yes-AB</v>
      </c>
      <c r="AL2376" s="384" t="str">
        <f t="shared" si="76"/>
        <v>Yes-AB</v>
      </c>
    </row>
    <row r="2377" spans="1:38" x14ac:dyDescent="0.25">
      <c r="A2377" s="381" t="s">
        <v>3224</v>
      </c>
      <c r="B2377" s="382" t="s">
        <v>531</v>
      </c>
      <c r="C2377" s="382" t="s">
        <v>30</v>
      </c>
      <c r="D2377" s="382" t="s">
        <v>532</v>
      </c>
      <c r="E2377" s="382" t="s">
        <v>838</v>
      </c>
      <c r="F2377" s="383">
        <v>100</v>
      </c>
      <c r="G2377" s="383">
        <v>84</v>
      </c>
      <c r="H2377" s="383" t="s">
        <v>835</v>
      </c>
      <c r="I2377" s="383">
        <v>100</v>
      </c>
      <c r="J2377" s="383">
        <v>84</v>
      </c>
      <c r="K2377" s="383" t="s">
        <v>835</v>
      </c>
      <c r="L2377" s="385"/>
      <c r="M2377" s="383">
        <v>17</v>
      </c>
      <c r="N2377" s="383" t="s">
        <v>11</v>
      </c>
      <c r="O2377" s="385"/>
      <c r="P2377" s="385"/>
      <c r="Q2377" s="386" t="s">
        <v>11</v>
      </c>
      <c r="R2377" s="383">
        <v>38</v>
      </c>
      <c r="S2377" s="383">
        <v>79</v>
      </c>
      <c r="T2377" s="386" t="s">
        <v>36</v>
      </c>
      <c r="U2377" s="386">
        <v>40</v>
      </c>
      <c r="V2377" s="386">
        <v>75</v>
      </c>
      <c r="W2377" s="386" t="s">
        <v>834</v>
      </c>
      <c r="X2377" s="383">
        <v>49</v>
      </c>
      <c r="Y2377" s="383">
        <v>79</v>
      </c>
      <c r="Z2377" s="386" t="s">
        <v>34</v>
      </c>
      <c r="AA2377" s="386">
        <v>50</v>
      </c>
      <c r="AB2377" s="386">
        <v>78</v>
      </c>
      <c r="AC2377" s="386" t="s">
        <v>11</v>
      </c>
      <c r="AD2377" s="383" t="s">
        <v>104</v>
      </c>
      <c r="AE2377" s="383" t="s">
        <v>36</v>
      </c>
      <c r="AF2377" s="383">
        <v>92</v>
      </c>
      <c r="AG2377" s="383" t="s">
        <v>222</v>
      </c>
      <c r="AH2377" s="383" t="s">
        <v>34</v>
      </c>
      <c r="AI2377" s="383" t="s">
        <v>34</v>
      </c>
      <c r="AJ2377" s="383" t="s">
        <v>3554</v>
      </c>
      <c r="AK2377" s="384" t="str">
        <f t="shared" si="75"/>
        <v>NO</v>
      </c>
      <c r="AL2377" s="384" t="str">
        <f t="shared" si="76"/>
        <v>Yes-SH</v>
      </c>
    </row>
    <row r="2378" spans="1:38" x14ac:dyDescent="0.25">
      <c r="A2378" s="381" t="s">
        <v>3224</v>
      </c>
      <c r="B2378" s="382" t="s">
        <v>533</v>
      </c>
      <c r="C2378" s="382" t="s">
        <v>30</v>
      </c>
      <c r="D2378" s="382" t="s">
        <v>534</v>
      </c>
      <c r="E2378" s="382" t="s">
        <v>838</v>
      </c>
      <c r="F2378" s="383">
        <v>100</v>
      </c>
      <c r="G2378" s="383">
        <v>292</v>
      </c>
      <c r="H2378" s="383" t="s">
        <v>835</v>
      </c>
      <c r="I2378" s="383">
        <v>100</v>
      </c>
      <c r="J2378" s="383">
        <v>292</v>
      </c>
      <c r="K2378" s="383" t="s">
        <v>835</v>
      </c>
      <c r="L2378" s="385"/>
      <c r="M2378" s="383">
        <v>108</v>
      </c>
      <c r="N2378" s="383" t="s">
        <v>835</v>
      </c>
      <c r="O2378" s="385"/>
      <c r="P2378" s="385"/>
      <c r="Q2378" s="386" t="s">
        <v>11</v>
      </c>
      <c r="R2378" s="383">
        <v>57</v>
      </c>
      <c r="S2378" s="383">
        <v>281</v>
      </c>
      <c r="T2378" s="386" t="s">
        <v>36</v>
      </c>
      <c r="U2378" s="386">
        <v>55</v>
      </c>
      <c r="V2378" s="386">
        <v>280</v>
      </c>
      <c r="W2378" s="386" t="s">
        <v>834</v>
      </c>
      <c r="X2378" s="383">
        <v>60</v>
      </c>
      <c r="Y2378" s="383">
        <v>281</v>
      </c>
      <c r="Z2378" s="386" t="s">
        <v>36</v>
      </c>
      <c r="AA2378" s="386">
        <v>59</v>
      </c>
      <c r="AB2378" s="386">
        <v>280</v>
      </c>
      <c r="AC2378" s="386" t="s">
        <v>834</v>
      </c>
      <c r="AD2378" s="383" t="s">
        <v>57</v>
      </c>
      <c r="AE2378" s="383" t="s">
        <v>36</v>
      </c>
      <c r="AF2378" s="383">
        <v>85</v>
      </c>
      <c r="AG2378" s="383" t="s">
        <v>222</v>
      </c>
      <c r="AH2378" s="383" t="s">
        <v>34</v>
      </c>
      <c r="AI2378" s="383" t="s">
        <v>34</v>
      </c>
      <c r="AJ2378" s="383" t="s">
        <v>3554</v>
      </c>
      <c r="AK2378" s="384" t="str">
        <f t="shared" si="75"/>
        <v>NO</v>
      </c>
      <c r="AL2378" s="384" t="str">
        <f t="shared" si="76"/>
        <v>NO</v>
      </c>
    </row>
    <row r="2379" spans="1:38" x14ac:dyDescent="0.25">
      <c r="A2379" s="381" t="s">
        <v>3224</v>
      </c>
      <c r="B2379" s="382" t="s">
        <v>535</v>
      </c>
      <c r="C2379" s="382" t="s">
        <v>30</v>
      </c>
      <c r="D2379" s="382" t="s">
        <v>536</v>
      </c>
      <c r="E2379" s="382" t="s">
        <v>838</v>
      </c>
      <c r="F2379" s="383">
        <v>100</v>
      </c>
      <c r="G2379" s="383">
        <v>32</v>
      </c>
      <c r="H2379" s="383" t="s">
        <v>835</v>
      </c>
      <c r="I2379" s="383">
        <v>100</v>
      </c>
      <c r="J2379" s="383">
        <v>32</v>
      </c>
      <c r="K2379" s="383" t="s">
        <v>835</v>
      </c>
      <c r="L2379" s="385"/>
      <c r="M2379" s="383">
        <v>12</v>
      </c>
      <c r="N2379" s="383" t="s">
        <v>11</v>
      </c>
      <c r="O2379" s="385"/>
      <c r="P2379" s="385"/>
      <c r="Q2379" s="386" t="s">
        <v>11</v>
      </c>
      <c r="R2379" s="383"/>
      <c r="S2379" s="383">
        <v>32</v>
      </c>
      <c r="T2379" s="386" t="s">
        <v>11</v>
      </c>
      <c r="U2379" s="386"/>
      <c r="V2379" s="386">
        <v>32</v>
      </c>
      <c r="W2379" s="386" t="s">
        <v>11</v>
      </c>
      <c r="X2379" s="383"/>
      <c r="Y2379" s="383">
        <v>32</v>
      </c>
      <c r="Z2379" s="386" t="s">
        <v>11</v>
      </c>
      <c r="AA2379" s="386"/>
      <c r="AB2379" s="386">
        <v>32</v>
      </c>
      <c r="AC2379" s="386" t="s">
        <v>11</v>
      </c>
      <c r="AD2379" s="383" t="s">
        <v>104</v>
      </c>
      <c r="AE2379" s="383" t="s">
        <v>36</v>
      </c>
      <c r="AF2379" s="383">
        <v>85</v>
      </c>
      <c r="AG2379" s="383" t="s">
        <v>222</v>
      </c>
      <c r="AH2379" s="383" t="s">
        <v>34</v>
      </c>
      <c r="AI2379" s="383" t="s">
        <v>34</v>
      </c>
      <c r="AJ2379" s="383" t="s">
        <v>3554</v>
      </c>
      <c r="AK2379" s="384" t="str">
        <f t="shared" si="75"/>
        <v>NA</v>
      </c>
      <c r="AL2379" s="384" t="str">
        <f t="shared" si="76"/>
        <v>NA</v>
      </c>
    </row>
    <row r="2380" spans="1:38" x14ac:dyDescent="0.25">
      <c r="A2380" s="381" t="s">
        <v>3224</v>
      </c>
      <c r="B2380" s="382" t="s">
        <v>537</v>
      </c>
      <c r="C2380" s="382" t="s">
        <v>30</v>
      </c>
      <c r="D2380" s="382" t="s">
        <v>538</v>
      </c>
      <c r="E2380" s="382" t="s">
        <v>838</v>
      </c>
      <c r="F2380" s="383">
        <v>100</v>
      </c>
      <c r="G2380" s="383">
        <v>263</v>
      </c>
      <c r="H2380" s="383" t="s">
        <v>835</v>
      </c>
      <c r="I2380" s="383">
        <v>100</v>
      </c>
      <c r="J2380" s="383">
        <v>263</v>
      </c>
      <c r="K2380" s="383" t="s">
        <v>835</v>
      </c>
      <c r="L2380" s="385">
        <v>90</v>
      </c>
      <c r="M2380" s="383">
        <v>106</v>
      </c>
      <c r="N2380" s="383" t="s">
        <v>835</v>
      </c>
      <c r="O2380" s="385"/>
      <c r="P2380" s="385"/>
      <c r="Q2380" s="386" t="s">
        <v>11</v>
      </c>
      <c r="R2380" s="383">
        <v>32</v>
      </c>
      <c r="S2380" s="383">
        <v>241</v>
      </c>
      <c r="T2380" s="386" t="s">
        <v>36</v>
      </c>
      <c r="U2380" s="386">
        <v>34</v>
      </c>
      <c r="V2380" s="386">
        <v>227</v>
      </c>
      <c r="W2380" s="386" t="s">
        <v>834</v>
      </c>
      <c r="X2380" s="383">
        <v>34</v>
      </c>
      <c r="Y2380" s="383">
        <v>238</v>
      </c>
      <c r="Z2380" s="386" t="s">
        <v>36</v>
      </c>
      <c r="AA2380" s="386">
        <v>38</v>
      </c>
      <c r="AB2380" s="386">
        <v>225</v>
      </c>
      <c r="AC2380" s="386" t="s">
        <v>834</v>
      </c>
      <c r="AD2380" s="383" t="s">
        <v>46</v>
      </c>
      <c r="AE2380" s="383" t="s">
        <v>36</v>
      </c>
      <c r="AF2380" s="383">
        <v>72</v>
      </c>
      <c r="AG2380" s="383" t="s">
        <v>222</v>
      </c>
      <c r="AH2380" s="383" t="s">
        <v>34</v>
      </c>
      <c r="AI2380" s="383" t="s">
        <v>36</v>
      </c>
      <c r="AJ2380" s="383" t="s">
        <v>3554</v>
      </c>
      <c r="AK2380" s="384" t="str">
        <f t="shared" si="75"/>
        <v>NO</v>
      </c>
      <c r="AL2380" s="384" t="str">
        <f t="shared" si="76"/>
        <v>NO</v>
      </c>
    </row>
    <row r="2381" spans="1:38" x14ac:dyDescent="0.25">
      <c r="A2381" s="381" t="s">
        <v>3224</v>
      </c>
      <c r="B2381" s="382" t="s">
        <v>539</v>
      </c>
      <c r="C2381" s="382" t="s">
        <v>30</v>
      </c>
      <c r="D2381" s="382" t="s">
        <v>540</v>
      </c>
      <c r="E2381" s="382" t="s">
        <v>838</v>
      </c>
      <c r="F2381" s="383">
        <v>100</v>
      </c>
      <c r="G2381" s="383">
        <v>1210</v>
      </c>
      <c r="H2381" s="383" t="s">
        <v>835</v>
      </c>
      <c r="I2381" s="383">
        <v>100</v>
      </c>
      <c r="J2381" s="383">
        <v>1210</v>
      </c>
      <c r="K2381" s="383" t="s">
        <v>835</v>
      </c>
      <c r="L2381" s="385"/>
      <c r="M2381" s="383">
        <v>390</v>
      </c>
      <c r="N2381" s="383" t="s">
        <v>835</v>
      </c>
      <c r="O2381" s="385"/>
      <c r="P2381" s="385"/>
      <c r="Q2381" s="386" t="s">
        <v>11</v>
      </c>
      <c r="R2381" s="383">
        <v>74</v>
      </c>
      <c r="S2381" s="383">
        <v>1202</v>
      </c>
      <c r="T2381" s="386" t="s">
        <v>36</v>
      </c>
      <c r="U2381" s="386">
        <v>75</v>
      </c>
      <c r="V2381" s="386">
        <v>1186</v>
      </c>
      <c r="W2381" s="386" t="s">
        <v>834</v>
      </c>
      <c r="X2381" s="383">
        <v>80</v>
      </c>
      <c r="Y2381" s="383">
        <v>1197</v>
      </c>
      <c r="Z2381" s="386" t="s">
        <v>34</v>
      </c>
      <c r="AA2381" s="386">
        <v>81</v>
      </c>
      <c r="AB2381" s="386">
        <v>1182</v>
      </c>
      <c r="AC2381" s="386" t="s">
        <v>11</v>
      </c>
      <c r="AD2381" s="383" t="s">
        <v>33</v>
      </c>
      <c r="AE2381" s="383" t="s">
        <v>36</v>
      </c>
      <c r="AF2381" s="383">
        <v>92</v>
      </c>
      <c r="AG2381" s="383" t="s">
        <v>222</v>
      </c>
      <c r="AH2381" s="383" t="s">
        <v>34</v>
      </c>
      <c r="AI2381" s="383" t="s">
        <v>34</v>
      </c>
      <c r="AJ2381" s="383" t="s">
        <v>3554</v>
      </c>
      <c r="AK2381" s="384" t="str">
        <f t="shared" si="75"/>
        <v>NO</v>
      </c>
      <c r="AL2381" s="384" t="str">
        <f t="shared" si="76"/>
        <v>Yes-AB</v>
      </c>
    </row>
    <row r="2382" spans="1:38" x14ac:dyDescent="0.25">
      <c r="A2382" s="381" t="s">
        <v>3224</v>
      </c>
      <c r="B2382" s="382" t="s">
        <v>865</v>
      </c>
      <c r="C2382" s="382" t="s">
        <v>30</v>
      </c>
      <c r="D2382" s="382" t="s">
        <v>2245</v>
      </c>
      <c r="E2382" s="382" t="s">
        <v>838</v>
      </c>
      <c r="F2382" s="383">
        <v>100</v>
      </c>
      <c r="G2382" s="383">
        <v>63</v>
      </c>
      <c r="H2382" s="383" t="s">
        <v>835</v>
      </c>
      <c r="I2382" s="383">
        <v>100</v>
      </c>
      <c r="J2382" s="383">
        <v>63</v>
      </c>
      <c r="K2382" s="383" t="s">
        <v>835</v>
      </c>
      <c r="L2382" s="385"/>
      <c r="M2382" s="383">
        <v>18</v>
      </c>
      <c r="N2382" s="383" t="s">
        <v>11</v>
      </c>
      <c r="O2382" s="385"/>
      <c r="P2382" s="385"/>
      <c r="Q2382" s="386" t="s">
        <v>11</v>
      </c>
      <c r="R2382" s="383">
        <v>62</v>
      </c>
      <c r="S2382" s="383">
        <v>61</v>
      </c>
      <c r="T2382" s="386" t="s">
        <v>36</v>
      </c>
      <c r="U2382" s="386">
        <v>61</v>
      </c>
      <c r="V2382" s="386">
        <v>61</v>
      </c>
      <c r="W2382" s="386" t="s">
        <v>834</v>
      </c>
      <c r="X2382" s="383">
        <v>63</v>
      </c>
      <c r="Y2382" s="383">
        <v>62</v>
      </c>
      <c r="Z2382" s="386" t="s">
        <v>36</v>
      </c>
      <c r="AA2382" s="386">
        <v>69</v>
      </c>
      <c r="AB2382" s="386">
        <v>62</v>
      </c>
      <c r="AC2382" s="386" t="s">
        <v>834</v>
      </c>
      <c r="AD2382" s="383" t="s">
        <v>33</v>
      </c>
      <c r="AE2382" s="383" t="s">
        <v>36</v>
      </c>
      <c r="AF2382" s="383">
        <v>90</v>
      </c>
      <c r="AG2382" s="383" t="s">
        <v>222</v>
      </c>
      <c r="AH2382" s="383" t="s">
        <v>36</v>
      </c>
      <c r="AI2382" s="383" t="s">
        <v>34</v>
      </c>
      <c r="AJ2382" s="383" t="s">
        <v>3554</v>
      </c>
      <c r="AK2382" s="384" t="str">
        <f t="shared" si="75"/>
        <v>NO</v>
      </c>
      <c r="AL2382" s="384" t="str">
        <f t="shared" si="76"/>
        <v>NO</v>
      </c>
    </row>
    <row r="2383" spans="1:38" x14ac:dyDescent="0.25">
      <c r="A2383" s="381" t="s">
        <v>3224</v>
      </c>
      <c r="B2383" s="382" t="s">
        <v>541</v>
      </c>
      <c r="C2383" s="382" t="s">
        <v>30</v>
      </c>
      <c r="D2383" s="382" t="s">
        <v>2325</v>
      </c>
      <c r="E2383" s="382" t="s">
        <v>838</v>
      </c>
      <c r="F2383" s="383">
        <v>100</v>
      </c>
      <c r="G2383" s="383">
        <v>165</v>
      </c>
      <c r="H2383" s="383" t="s">
        <v>835</v>
      </c>
      <c r="I2383" s="383">
        <v>100</v>
      </c>
      <c r="J2383" s="383">
        <v>165</v>
      </c>
      <c r="K2383" s="383" t="s">
        <v>835</v>
      </c>
      <c r="L2383" s="385"/>
      <c r="M2383" s="383">
        <v>46</v>
      </c>
      <c r="N2383" s="383" t="s">
        <v>835</v>
      </c>
      <c r="O2383" s="385"/>
      <c r="P2383" s="385"/>
      <c r="Q2383" s="386" t="s">
        <v>11</v>
      </c>
      <c r="R2383" s="383">
        <v>58</v>
      </c>
      <c r="S2383" s="383">
        <v>160</v>
      </c>
      <c r="T2383" s="386" t="s">
        <v>36</v>
      </c>
      <c r="U2383" s="386">
        <v>60</v>
      </c>
      <c r="V2383" s="386">
        <v>158</v>
      </c>
      <c r="W2383" s="386" t="s">
        <v>834</v>
      </c>
      <c r="X2383" s="383">
        <v>47</v>
      </c>
      <c r="Y2383" s="383">
        <v>162</v>
      </c>
      <c r="Z2383" s="386" t="s">
        <v>36</v>
      </c>
      <c r="AA2383" s="386">
        <v>49</v>
      </c>
      <c r="AB2383" s="386">
        <v>160</v>
      </c>
      <c r="AC2383" s="386" t="s">
        <v>834</v>
      </c>
      <c r="AD2383" s="383" t="s">
        <v>104</v>
      </c>
      <c r="AE2383" s="383" t="s">
        <v>36</v>
      </c>
      <c r="AF2383" s="383">
        <v>79</v>
      </c>
      <c r="AG2383" s="383" t="s">
        <v>222</v>
      </c>
      <c r="AH2383" s="383" t="s">
        <v>34</v>
      </c>
      <c r="AI2383" s="383" t="s">
        <v>34</v>
      </c>
      <c r="AJ2383" s="383" t="s">
        <v>3554</v>
      </c>
      <c r="AK2383" s="384" t="str">
        <f t="shared" si="75"/>
        <v>NO</v>
      </c>
      <c r="AL2383" s="384" t="str">
        <f t="shared" si="76"/>
        <v>NO</v>
      </c>
    </row>
    <row r="2384" spans="1:38" x14ac:dyDescent="0.25">
      <c r="A2384" s="381" t="s">
        <v>3224</v>
      </c>
      <c r="B2384" s="382" t="s">
        <v>542</v>
      </c>
      <c r="C2384" s="382" t="s">
        <v>30</v>
      </c>
      <c r="D2384" s="382" t="s">
        <v>543</v>
      </c>
      <c r="E2384" s="382" t="s">
        <v>838</v>
      </c>
      <c r="F2384" s="383">
        <v>100</v>
      </c>
      <c r="G2384" s="383">
        <v>853</v>
      </c>
      <c r="H2384" s="383" t="s">
        <v>835</v>
      </c>
      <c r="I2384" s="383">
        <v>100</v>
      </c>
      <c r="J2384" s="383">
        <v>853</v>
      </c>
      <c r="K2384" s="383" t="s">
        <v>835</v>
      </c>
      <c r="L2384" s="385"/>
      <c r="M2384" s="383">
        <v>249</v>
      </c>
      <c r="N2384" s="383" t="s">
        <v>835</v>
      </c>
      <c r="O2384" s="385"/>
      <c r="P2384" s="385"/>
      <c r="Q2384" s="386" t="s">
        <v>11</v>
      </c>
      <c r="R2384" s="383">
        <v>81</v>
      </c>
      <c r="S2384" s="383">
        <v>824</v>
      </c>
      <c r="T2384" s="386" t="s">
        <v>34</v>
      </c>
      <c r="U2384" s="386">
        <v>81</v>
      </c>
      <c r="V2384" s="386">
        <v>809</v>
      </c>
      <c r="W2384" s="386" t="s">
        <v>11</v>
      </c>
      <c r="X2384" s="383">
        <v>81</v>
      </c>
      <c r="Y2384" s="383">
        <v>825</v>
      </c>
      <c r="Z2384" s="386" t="s">
        <v>34</v>
      </c>
      <c r="AA2384" s="386">
        <v>82</v>
      </c>
      <c r="AB2384" s="386">
        <v>810</v>
      </c>
      <c r="AC2384" s="386" t="s">
        <v>11</v>
      </c>
      <c r="AD2384" s="383" t="s">
        <v>33</v>
      </c>
      <c r="AE2384" s="383" t="s">
        <v>36</v>
      </c>
      <c r="AF2384" s="383">
        <v>95</v>
      </c>
      <c r="AG2384" s="383" t="s">
        <v>222</v>
      </c>
      <c r="AH2384" s="383" t="s">
        <v>36</v>
      </c>
      <c r="AI2384" s="383" t="s">
        <v>36</v>
      </c>
      <c r="AJ2384" s="383" t="s">
        <v>3554</v>
      </c>
      <c r="AK2384" s="384" t="str">
        <f t="shared" si="75"/>
        <v>Yes-AB</v>
      </c>
      <c r="AL2384" s="384" t="str">
        <f t="shared" si="76"/>
        <v>Yes-AB</v>
      </c>
    </row>
    <row r="2385" spans="1:38" x14ac:dyDescent="0.25">
      <c r="A2385" s="381" t="s">
        <v>3224</v>
      </c>
      <c r="B2385" s="382" t="s">
        <v>544</v>
      </c>
      <c r="C2385" s="382" t="s">
        <v>30</v>
      </c>
      <c r="D2385" s="382" t="s">
        <v>545</v>
      </c>
      <c r="E2385" s="382" t="s">
        <v>838</v>
      </c>
      <c r="F2385" s="383">
        <v>100</v>
      </c>
      <c r="G2385" s="383">
        <v>754</v>
      </c>
      <c r="H2385" s="383" t="s">
        <v>835</v>
      </c>
      <c r="I2385" s="383">
        <v>100</v>
      </c>
      <c r="J2385" s="383">
        <v>754</v>
      </c>
      <c r="K2385" s="383" t="s">
        <v>835</v>
      </c>
      <c r="L2385" s="385"/>
      <c r="M2385" s="383">
        <v>208</v>
      </c>
      <c r="N2385" s="383" t="s">
        <v>835</v>
      </c>
      <c r="O2385" s="385"/>
      <c r="P2385" s="385"/>
      <c r="Q2385" s="386" t="s">
        <v>11</v>
      </c>
      <c r="R2385" s="383">
        <v>76</v>
      </c>
      <c r="S2385" s="383">
        <v>729</v>
      </c>
      <c r="T2385" s="386" t="s">
        <v>34</v>
      </c>
      <c r="U2385" s="386">
        <v>77</v>
      </c>
      <c r="V2385" s="386">
        <v>704</v>
      </c>
      <c r="W2385" s="386" t="s">
        <v>11</v>
      </c>
      <c r="X2385" s="383">
        <v>67</v>
      </c>
      <c r="Y2385" s="383">
        <v>724</v>
      </c>
      <c r="Z2385" s="386" t="s">
        <v>36</v>
      </c>
      <c r="AA2385" s="386">
        <v>68</v>
      </c>
      <c r="AB2385" s="386">
        <v>698</v>
      </c>
      <c r="AC2385" s="386" t="s">
        <v>834</v>
      </c>
      <c r="AD2385" s="383" t="s">
        <v>33</v>
      </c>
      <c r="AE2385" s="383" t="s">
        <v>36</v>
      </c>
      <c r="AF2385" s="383">
        <v>90</v>
      </c>
      <c r="AG2385" s="383" t="s">
        <v>222</v>
      </c>
      <c r="AH2385" s="383" t="s">
        <v>36</v>
      </c>
      <c r="AI2385" s="383" t="s">
        <v>34</v>
      </c>
      <c r="AJ2385" s="383" t="s">
        <v>3554</v>
      </c>
      <c r="AK2385" s="384" t="str">
        <f t="shared" si="75"/>
        <v>Yes-SH</v>
      </c>
      <c r="AL2385" s="384" t="str">
        <f t="shared" si="76"/>
        <v>NO</v>
      </c>
    </row>
    <row r="2386" spans="1:38" x14ac:dyDescent="0.25">
      <c r="A2386" s="381" t="s">
        <v>3224</v>
      </c>
      <c r="B2386" s="382" t="s">
        <v>546</v>
      </c>
      <c r="C2386" s="382" t="s">
        <v>30</v>
      </c>
      <c r="D2386" s="382" t="s">
        <v>547</v>
      </c>
      <c r="E2386" s="382" t="s">
        <v>838</v>
      </c>
      <c r="F2386" s="383">
        <v>100</v>
      </c>
      <c r="G2386" s="383">
        <v>69</v>
      </c>
      <c r="H2386" s="383" t="s">
        <v>835</v>
      </c>
      <c r="I2386" s="383">
        <v>100</v>
      </c>
      <c r="J2386" s="383">
        <v>69</v>
      </c>
      <c r="K2386" s="383" t="s">
        <v>835</v>
      </c>
      <c r="L2386" s="385"/>
      <c r="M2386" s="383">
        <v>21</v>
      </c>
      <c r="N2386" s="383" t="s">
        <v>11</v>
      </c>
      <c r="O2386" s="385"/>
      <c r="P2386" s="385"/>
      <c r="Q2386" s="386" t="s">
        <v>11</v>
      </c>
      <c r="R2386" s="383"/>
      <c r="S2386" s="383">
        <v>66</v>
      </c>
      <c r="T2386" s="386" t="s">
        <v>11</v>
      </c>
      <c r="U2386" s="386"/>
      <c r="V2386" s="386">
        <v>63</v>
      </c>
      <c r="W2386" s="386" t="s">
        <v>11</v>
      </c>
      <c r="X2386" s="383"/>
      <c r="Y2386" s="383">
        <v>66</v>
      </c>
      <c r="Z2386" s="386" t="s">
        <v>11</v>
      </c>
      <c r="AA2386" s="386"/>
      <c r="AB2386" s="386">
        <v>63</v>
      </c>
      <c r="AC2386" s="386" t="s">
        <v>11</v>
      </c>
      <c r="AD2386" s="383" t="s">
        <v>104</v>
      </c>
      <c r="AE2386" s="383" t="s">
        <v>36</v>
      </c>
      <c r="AF2386" s="383">
        <v>85</v>
      </c>
      <c r="AG2386" s="383" t="s">
        <v>222</v>
      </c>
      <c r="AH2386" s="383" t="s">
        <v>34</v>
      </c>
      <c r="AI2386" s="383" t="s">
        <v>36</v>
      </c>
      <c r="AJ2386" s="383" t="s">
        <v>3554</v>
      </c>
      <c r="AK2386" s="384" t="str">
        <f t="shared" si="75"/>
        <v>NA</v>
      </c>
      <c r="AL2386" s="384" t="str">
        <f t="shared" si="76"/>
        <v>NA</v>
      </c>
    </row>
    <row r="2387" spans="1:38" x14ac:dyDescent="0.25">
      <c r="A2387" s="381" t="s">
        <v>3224</v>
      </c>
      <c r="B2387" s="382" t="s">
        <v>548</v>
      </c>
      <c r="C2387" s="382" t="s">
        <v>30</v>
      </c>
      <c r="D2387" s="382" t="s">
        <v>549</v>
      </c>
      <c r="E2387" s="382" t="s">
        <v>838</v>
      </c>
      <c r="F2387" s="383">
        <v>100</v>
      </c>
      <c r="G2387" s="383">
        <v>233</v>
      </c>
      <c r="H2387" s="383" t="s">
        <v>835</v>
      </c>
      <c r="I2387" s="383">
        <v>100</v>
      </c>
      <c r="J2387" s="383">
        <v>233</v>
      </c>
      <c r="K2387" s="383" t="s">
        <v>835</v>
      </c>
      <c r="L2387" s="385"/>
      <c r="M2387" s="383">
        <v>33</v>
      </c>
      <c r="N2387" s="383" t="s">
        <v>835</v>
      </c>
      <c r="O2387" s="385"/>
      <c r="P2387" s="385"/>
      <c r="Q2387" s="386" t="s">
        <v>11</v>
      </c>
      <c r="R2387" s="383">
        <v>81</v>
      </c>
      <c r="S2387" s="383">
        <v>203</v>
      </c>
      <c r="T2387" s="386" t="s">
        <v>34</v>
      </c>
      <c r="U2387" s="386">
        <v>82</v>
      </c>
      <c r="V2387" s="386">
        <v>187</v>
      </c>
      <c r="W2387" s="386" t="s">
        <v>11</v>
      </c>
      <c r="X2387" s="383">
        <v>71</v>
      </c>
      <c r="Y2387" s="383">
        <v>203</v>
      </c>
      <c r="Z2387" s="386" t="s">
        <v>36</v>
      </c>
      <c r="AA2387" s="386">
        <v>69</v>
      </c>
      <c r="AB2387" s="386">
        <v>187</v>
      </c>
      <c r="AC2387" s="386" t="s">
        <v>834</v>
      </c>
      <c r="AD2387" s="383" t="s">
        <v>33</v>
      </c>
      <c r="AE2387" s="383" t="s">
        <v>36</v>
      </c>
      <c r="AF2387" s="383">
        <v>92</v>
      </c>
      <c r="AG2387" s="383" t="s">
        <v>222</v>
      </c>
      <c r="AH2387" s="383" t="s">
        <v>36</v>
      </c>
      <c r="AI2387" s="383" t="s">
        <v>34</v>
      </c>
      <c r="AJ2387" s="383" t="s">
        <v>3554</v>
      </c>
      <c r="AK2387" s="384" t="str">
        <f t="shared" si="75"/>
        <v>Yes-AB</v>
      </c>
      <c r="AL2387" s="384" t="str">
        <f t="shared" si="76"/>
        <v>NO</v>
      </c>
    </row>
    <row r="2388" spans="1:38" x14ac:dyDescent="0.25">
      <c r="A2388" s="381" t="s">
        <v>3224</v>
      </c>
      <c r="B2388" s="382" t="s">
        <v>550</v>
      </c>
      <c r="C2388" s="382" t="s">
        <v>30</v>
      </c>
      <c r="D2388" s="382" t="s">
        <v>551</v>
      </c>
      <c r="E2388" s="382" t="s">
        <v>838</v>
      </c>
      <c r="F2388" s="383">
        <v>100</v>
      </c>
      <c r="G2388" s="383">
        <v>911</v>
      </c>
      <c r="H2388" s="383" t="s">
        <v>835</v>
      </c>
      <c r="I2388" s="383">
        <v>100</v>
      </c>
      <c r="J2388" s="383">
        <v>911</v>
      </c>
      <c r="K2388" s="383" t="s">
        <v>835</v>
      </c>
      <c r="L2388" s="385"/>
      <c r="M2388" s="383">
        <v>279</v>
      </c>
      <c r="N2388" s="383" t="s">
        <v>835</v>
      </c>
      <c r="O2388" s="385"/>
      <c r="P2388" s="385"/>
      <c r="Q2388" s="386" t="s">
        <v>11</v>
      </c>
      <c r="R2388" s="383">
        <v>82</v>
      </c>
      <c r="S2388" s="383">
        <v>897</v>
      </c>
      <c r="T2388" s="386" t="s">
        <v>34</v>
      </c>
      <c r="U2388" s="386">
        <v>82</v>
      </c>
      <c r="V2388" s="386">
        <v>887</v>
      </c>
      <c r="W2388" s="386" t="s">
        <v>11</v>
      </c>
      <c r="X2388" s="383">
        <v>79</v>
      </c>
      <c r="Y2388" s="383">
        <v>897</v>
      </c>
      <c r="Z2388" s="386" t="s">
        <v>36</v>
      </c>
      <c r="AA2388" s="386">
        <v>79</v>
      </c>
      <c r="AB2388" s="386">
        <v>885</v>
      </c>
      <c r="AC2388" s="386" t="s">
        <v>834</v>
      </c>
      <c r="AD2388" s="383" t="s">
        <v>33</v>
      </c>
      <c r="AE2388" s="383" t="s">
        <v>36</v>
      </c>
      <c r="AF2388" s="383">
        <v>92</v>
      </c>
      <c r="AG2388" s="383" t="s">
        <v>222</v>
      </c>
      <c r="AH2388" s="383" t="s">
        <v>36</v>
      </c>
      <c r="AI2388" s="383" t="s">
        <v>34</v>
      </c>
      <c r="AJ2388" s="383" t="s">
        <v>3554</v>
      </c>
      <c r="AK2388" s="384" t="str">
        <f t="shared" si="75"/>
        <v>Yes-AB</v>
      </c>
      <c r="AL2388" s="384" t="str">
        <f t="shared" si="76"/>
        <v>NO</v>
      </c>
    </row>
    <row r="2389" spans="1:38" x14ac:dyDescent="0.25">
      <c r="A2389" s="381" t="s">
        <v>3224</v>
      </c>
      <c r="B2389" s="382" t="s">
        <v>552</v>
      </c>
      <c r="C2389" s="382" t="s">
        <v>30</v>
      </c>
      <c r="D2389" s="382" t="s">
        <v>553</v>
      </c>
      <c r="E2389" s="382" t="s">
        <v>838</v>
      </c>
      <c r="F2389" s="383">
        <v>99</v>
      </c>
      <c r="G2389" s="383">
        <v>178</v>
      </c>
      <c r="H2389" s="383" t="s">
        <v>835</v>
      </c>
      <c r="I2389" s="383">
        <v>100</v>
      </c>
      <c r="J2389" s="383">
        <v>179</v>
      </c>
      <c r="K2389" s="383" t="s">
        <v>835</v>
      </c>
      <c r="L2389" s="385"/>
      <c r="M2389" s="383">
        <v>53</v>
      </c>
      <c r="N2389" s="383" t="s">
        <v>835</v>
      </c>
      <c r="O2389" s="385"/>
      <c r="P2389" s="385"/>
      <c r="Q2389" s="386" t="s">
        <v>11</v>
      </c>
      <c r="R2389" s="383">
        <v>36</v>
      </c>
      <c r="S2389" s="383">
        <v>165</v>
      </c>
      <c r="T2389" s="386" t="s">
        <v>36</v>
      </c>
      <c r="U2389" s="386">
        <v>36</v>
      </c>
      <c r="V2389" s="386">
        <v>162</v>
      </c>
      <c r="W2389" s="386" t="s">
        <v>834</v>
      </c>
      <c r="X2389" s="383">
        <v>37</v>
      </c>
      <c r="Y2389" s="383">
        <v>164</v>
      </c>
      <c r="Z2389" s="386" t="s">
        <v>36</v>
      </c>
      <c r="AA2389" s="386">
        <v>41</v>
      </c>
      <c r="AB2389" s="386">
        <v>162</v>
      </c>
      <c r="AC2389" s="386" t="s">
        <v>834</v>
      </c>
      <c r="AD2389" s="383" t="s">
        <v>46</v>
      </c>
      <c r="AE2389" s="383" t="s">
        <v>36</v>
      </c>
      <c r="AF2389" s="383">
        <v>77</v>
      </c>
      <c r="AG2389" s="383" t="s">
        <v>222</v>
      </c>
      <c r="AH2389" s="383" t="s">
        <v>34</v>
      </c>
      <c r="AI2389" s="383" t="s">
        <v>36</v>
      </c>
      <c r="AJ2389" s="383" t="s">
        <v>3554</v>
      </c>
      <c r="AK2389" s="384" t="str">
        <f t="shared" si="75"/>
        <v>NO</v>
      </c>
      <c r="AL2389" s="384" t="str">
        <f t="shared" si="76"/>
        <v>NO</v>
      </c>
    </row>
    <row r="2390" spans="1:38" x14ac:dyDescent="0.25">
      <c r="A2390" s="381" t="s">
        <v>3224</v>
      </c>
      <c r="B2390" s="382" t="s">
        <v>554</v>
      </c>
      <c r="C2390" s="382" t="s">
        <v>30</v>
      </c>
      <c r="D2390" s="382" t="s">
        <v>555</v>
      </c>
      <c r="E2390" s="382" t="s">
        <v>838</v>
      </c>
      <c r="F2390" s="383">
        <v>100</v>
      </c>
      <c r="G2390" s="383">
        <v>474</v>
      </c>
      <c r="H2390" s="383" t="s">
        <v>835</v>
      </c>
      <c r="I2390" s="383">
        <v>100</v>
      </c>
      <c r="J2390" s="383">
        <v>474</v>
      </c>
      <c r="K2390" s="383" t="s">
        <v>835</v>
      </c>
      <c r="L2390" s="385"/>
      <c r="M2390" s="383">
        <v>139</v>
      </c>
      <c r="N2390" s="383" t="s">
        <v>835</v>
      </c>
      <c r="O2390" s="385"/>
      <c r="P2390" s="385"/>
      <c r="Q2390" s="386" t="s">
        <v>11</v>
      </c>
      <c r="R2390" s="383">
        <v>70</v>
      </c>
      <c r="S2390" s="383">
        <v>440</v>
      </c>
      <c r="T2390" s="386" t="s">
        <v>36</v>
      </c>
      <c r="U2390" s="386">
        <v>70</v>
      </c>
      <c r="V2390" s="386">
        <v>430</v>
      </c>
      <c r="W2390" s="386" t="s">
        <v>834</v>
      </c>
      <c r="X2390" s="383">
        <v>73</v>
      </c>
      <c r="Y2390" s="383">
        <v>440</v>
      </c>
      <c r="Z2390" s="386" t="s">
        <v>36</v>
      </c>
      <c r="AA2390" s="386">
        <v>75</v>
      </c>
      <c r="AB2390" s="386">
        <v>430</v>
      </c>
      <c r="AC2390" s="386" t="s">
        <v>834</v>
      </c>
      <c r="AD2390" s="383" t="s">
        <v>104</v>
      </c>
      <c r="AE2390" s="383" t="s">
        <v>36</v>
      </c>
      <c r="AF2390" s="383">
        <v>85</v>
      </c>
      <c r="AG2390" s="383" t="s">
        <v>222</v>
      </c>
      <c r="AH2390" s="383" t="s">
        <v>34</v>
      </c>
      <c r="AI2390" s="383" t="s">
        <v>34</v>
      </c>
      <c r="AJ2390" s="383" t="s">
        <v>3554</v>
      </c>
      <c r="AK2390" s="384" t="str">
        <f t="shared" si="75"/>
        <v>NO</v>
      </c>
      <c r="AL2390" s="384" t="str">
        <f t="shared" si="76"/>
        <v>NO</v>
      </c>
    </row>
    <row r="2391" spans="1:38" x14ac:dyDescent="0.25">
      <c r="A2391" s="381" t="s">
        <v>3224</v>
      </c>
      <c r="B2391" s="382" t="s">
        <v>556</v>
      </c>
      <c r="C2391" s="382" t="s">
        <v>30</v>
      </c>
      <c r="D2391" s="382" t="s">
        <v>557</v>
      </c>
      <c r="E2391" s="382" t="s">
        <v>838</v>
      </c>
      <c r="F2391" s="383">
        <v>100</v>
      </c>
      <c r="G2391" s="383">
        <v>108</v>
      </c>
      <c r="H2391" s="383" t="s">
        <v>835</v>
      </c>
      <c r="I2391" s="383">
        <v>100</v>
      </c>
      <c r="J2391" s="383">
        <v>96</v>
      </c>
      <c r="K2391" s="383" t="s">
        <v>835</v>
      </c>
      <c r="L2391" s="385"/>
      <c r="M2391" s="383">
        <v>48</v>
      </c>
      <c r="N2391" s="383" t="s">
        <v>835</v>
      </c>
      <c r="O2391" s="385"/>
      <c r="P2391" s="385">
        <v>18</v>
      </c>
      <c r="Q2391" s="386" t="s">
        <v>11</v>
      </c>
      <c r="R2391" s="383">
        <v>84</v>
      </c>
      <c r="S2391" s="383">
        <v>105</v>
      </c>
      <c r="T2391" s="386" t="s">
        <v>34</v>
      </c>
      <c r="U2391" s="386">
        <v>80</v>
      </c>
      <c r="V2391" s="386">
        <v>100</v>
      </c>
      <c r="W2391" s="386" t="s">
        <v>11</v>
      </c>
      <c r="X2391" s="383">
        <v>87</v>
      </c>
      <c r="Y2391" s="383">
        <v>94</v>
      </c>
      <c r="Z2391" s="386" t="s">
        <v>34</v>
      </c>
      <c r="AA2391" s="386">
        <v>90</v>
      </c>
      <c r="AB2391" s="386">
        <v>89</v>
      </c>
      <c r="AC2391" s="386" t="s">
        <v>11</v>
      </c>
      <c r="AD2391" s="383"/>
      <c r="AE2391" s="383" t="s">
        <v>36</v>
      </c>
      <c r="AF2391" s="383">
        <v>97</v>
      </c>
      <c r="AG2391" s="383" t="s">
        <v>40</v>
      </c>
      <c r="AH2391" s="383" t="s">
        <v>36</v>
      </c>
      <c r="AI2391" s="383" t="s">
        <v>34</v>
      </c>
      <c r="AJ2391" s="383" t="s">
        <v>3554</v>
      </c>
      <c r="AK2391" s="384" t="str">
        <f t="shared" si="75"/>
        <v>Yes-AB</v>
      </c>
      <c r="AL2391" s="384" t="str">
        <f t="shared" si="76"/>
        <v>Yes-AB</v>
      </c>
    </row>
    <row r="2392" spans="1:38" x14ac:dyDescent="0.25">
      <c r="A2392" s="381" t="s">
        <v>3224</v>
      </c>
      <c r="B2392" s="382" t="s">
        <v>558</v>
      </c>
      <c r="C2392" s="382" t="s">
        <v>30</v>
      </c>
      <c r="D2392" s="382" t="s">
        <v>559</v>
      </c>
      <c r="E2392" s="382" t="s">
        <v>838</v>
      </c>
      <c r="F2392" s="383">
        <v>100</v>
      </c>
      <c r="G2392" s="383">
        <v>723</v>
      </c>
      <c r="H2392" s="383" t="s">
        <v>835</v>
      </c>
      <c r="I2392" s="383">
        <v>100</v>
      </c>
      <c r="J2392" s="383">
        <v>723</v>
      </c>
      <c r="K2392" s="383" t="s">
        <v>835</v>
      </c>
      <c r="L2392" s="385"/>
      <c r="M2392" s="383">
        <v>252</v>
      </c>
      <c r="N2392" s="383" t="s">
        <v>835</v>
      </c>
      <c r="O2392" s="385"/>
      <c r="P2392" s="385"/>
      <c r="Q2392" s="386" t="s">
        <v>11</v>
      </c>
      <c r="R2392" s="383">
        <v>58</v>
      </c>
      <c r="S2392" s="383">
        <v>663</v>
      </c>
      <c r="T2392" s="386" t="s">
        <v>36</v>
      </c>
      <c r="U2392" s="386">
        <v>58</v>
      </c>
      <c r="V2392" s="386">
        <v>657</v>
      </c>
      <c r="W2392" s="386" t="s">
        <v>834</v>
      </c>
      <c r="X2392" s="383">
        <v>46</v>
      </c>
      <c r="Y2392" s="383">
        <v>673</v>
      </c>
      <c r="Z2392" s="386" t="s">
        <v>36</v>
      </c>
      <c r="AA2392" s="386">
        <v>48</v>
      </c>
      <c r="AB2392" s="386">
        <v>668</v>
      </c>
      <c r="AC2392" s="386" t="s">
        <v>834</v>
      </c>
      <c r="AD2392" s="383" t="s">
        <v>57</v>
      </c>
      <c r="AE2392" s="383" t="s">
        <v>36</v>
      </c>
      <c r="AF2392" s="383">
        <v>74</v>
      </c>
      <c r="AG2392" s="383" t="s">
        <v>222</v>
      </c>
      <c r="AH2392" s="383" t="s">
        <v>34</v>
      </c>
      <c r="AI2392" s="383" t="s">
        <v>36</v>
      </c>
      <c r="AJ2392" s="383" t="s">
        <v>3554</v>
      </c>
      <c r="AK2392" s="384" t="str">
        <f t="shared" si="75"/>
        <v>NO</v>
      </c>
      <c r="AL2392" s="384" t="str">
        <f t="shared" si="76"/>
        <v>NO</v>
      </c>
    </row>
    <row r="2393" spans="1:38" x14ac:dyDescent="0.25">
      <c r="A2393" s="381" t="s">
        <v>3224</v>
      </c>
      <c r="B2393" s="382" t="s">
        <v>560</v>
      </c>
      <c r="C2393" s="382" t="s">
        <v>30</v>
      </c>
      <c r="D2393" s="382" t="s">
        <v>561</v>
      </c>
      <c r="E2393" s="382" t="s">
        <v>838</v>
      </c>
      <c r="F2393" s="383">
        <v>100</v>
      </c>
      <c r="G2393" s="383">
        <v>86</v>
      </c>
      <c r="H2393" s="383" t="s">
        <v>835</v>
      </c>
      <c r="I2393" s="383">
        <v>100</v>
      </c>
      <c r="J2393" s="383">
        <v>86</v>
      </c>
      <c r="K2393" s="383" t="s">
        <v>835</v>
      </c>
      <c r="L2393" s="385"/>
      <c r="M2393" s="383">
        <v>9</v>
      </c>
      <c r="N2393" s="383" t="s">
        <v>11</v>
      </c>
      <c r="O2393" s="385"/>
      <c r="P2393" s="385"/>
      <c r="Q2393" s="386" t="s">
        <v>11</v>
      </c>
      <c r="R2393" s="383">
        <v>78</v>
      </c>
      <c r="S2393" s="383">
        <v>78</v>
      </c>
      <c r="T2393" s="386" t="s">
        <v>36</v>
      </c>
      <c r="U2393" s="386">
        <v>77</v>
      </c>
      <c r="V2393" s="386">
        <v>78</v>
      </c>
      <c r="W2393" s="386" t="s">
        <v>834</v>
      </c>
      <c r="X2393" s="383">
        <v>74</v>
      </c>
      <c r="Y2393" s="383">
        <v>78</v>
      </c>
      <c r="Z2393" s="386" t="s">
        <v>36</v>
      </c>
      <c r="AA2393" s="386">
        <v>76</v>
      </c>
      <c r="AB2393" s="386">
        <v>78</v>
      </c>
      <c r="AC2393" s="386" t="s">
        <v>834</v>
      </c>
      <c r="AD2393" s="383" t="s">
        <v>104</v>
      </c>
      <c r="AE2393" s="383" t="s">
        <v>36</v>
      </c>
      <c r="AF2393" s="383">
        <v>87</v>
      </c>
      <c r="AG2393" s="383" t="s">
        <v>222</v>
      </c>
      <c r="AH2393" s="383" t="s">
        <v>36</v>
      </c>
      <c r="AI2393" s="383" t="s">
        <v>34</v>
      </c>
      <c r="AJ2393" s="383" t="s">
        <v>3554</v>
      </c>
      <c r="AK2393" s="384" t="str">
        <f t="shared" si="75"/>
        <v>NO</v>
      </c>
      <c r="AL2393" s="384" t="str">
        <f t="shared" si="76"/>
        <v>NO</v>
      </c>
    </row>
    <row r="2394" spans="1:38" x14ac:dyDescent="0.25">
      <c r="A2394" s="381" t="s">
        <v>3224</v>
      </c>
      <c r="B2394" s="382" t="s">
        <v>866</v>
      </c>
      <c r="C2394" s="382" t="s">
        <v>30</v>
      </c>
      <c r="D2394" s="382" t="s">
        <v>2247</v>
      </c>
      <c r="E2394" s="382" t="s">
        <v>838</v>
      </c>
      <c r="F2394" s="383">
        <v>100</v>
      </c>
      <c r="G2394" s="383">
        <v>159</v>
      </c>
      <c r="H2394" s="383" t="s">
        <v>835</v>
      </c>
      <c r="I2394" s="383">
        <v>100</v>
      </c>
      <c r="J2394" s="383">
        <v>159</v>
      </c>
      <c r="K2394" s="383" t="s">
        <v>835</v>
      </c>
      <c r="L2394" s="385">
        <v>93</v>
      </c>
      <c r="M2394" s="383">
        <v>41</v>
      </c>
      <c r="N2394" s="383" t="s">
        <v>835</v>
      </c>
      <c r="O2394" s="385"/>
      <c r="P2394" s="385"/>
      <c r="Q2394" s="386" t="s">
        <v>11</v>
      </c>
      <c r="R2394" s="383">
        <v>69</v>
      </c>
      <c r="S2394" s="383">
        <v>147</v>
      </c>
      <c r="T2394" s="386" t="s">
        <v>36</v>
      </c>
      <c r="U2394" s="386">
        <v>72</v>
      </c>
      <c r="V2394" s="386">
        <v>138</v>
      </c>
      <c r="W2394" s="386" t="s">
        <v>834</v>
      </c>
      <c r="X2394" s="383">
        <v>76</v>
      </c>
      <c r="Y2394" s="383">
        <v>146</v>
      </c>
      <c r="Z2394" s="386" t="s">
        <v>34</v>
      </c>
      <c r="AA2394" s="386">
        <v>80</v>
      </c>
      <c r="AB2394" s="386">
        <v>138</v>
      </c>
      <c r="AC2394" s="386" t="s">
        <v>11</v>
      </c>
      <c r="AD2394" s="383" t="s">
        <v>33</v>
      </c>
      <c r="AE2394" s="383" t="s">
        <v>36</v>
      </c>
      <c r="AF2394" s="383">
        <v>87</v>
      </c>
      <c r="AG2394" s="383" t="s">
        <v>222</v>
      </c>
      <c r="AH2394" s="383" t="s">
        <v>34</v>
      </c>
      <c r="AI2394" s="383" t="s">
        <v>34</v>
      </c>
      <c r="AJ2394" s="383" t="s">
        <v>3554</v>
      </c>
      <c r="AK2394" s="384" t="str">
        <f t="shared" si="75"/>
        <v>NO</v>
      </c>
      <c r="AL2394" s="384" t="str">
        <f t="shared" si="76"/>
        <v>Yes-SH</v>
      </c>
    </row>
    <row r="2395" spans="1:38" x14ac:dyDescent="0.25">
      <c r="A2395" s="381" t="s">
        <v>3224</v>
      </c>
      <c r="B2395" s="382" t="s">
        <v>563</v>
      </c>
      <c r="C2395" s="382" t="s">
        <v>30</v>
      </c>
      <c r="D2395" s="382" t="s">
        <v>564</v>
      </c>
      <c r="E2395" s="382" t="s">
        <v>838</v>
      </c>
      <c r="F2395" s="383">
        <v>100</v>
      </c>
      <c r="G2395" s="383">
        <v>89</v>
      </c>
      <c r="H2395" s="383" t="s">
        <v>835</v>
      </c>
      <c r="I2395" s="383">
        <v>100</v>
      </c>
      <c r="J2395" s="383">
        <v>89</v>
      </c>
      <c r="K2395" s="383" t="s">
        <v>835</v>
      </c>
      <c r="L2395" s="385"/>
      <c r="M2395" s="383">
        <v>14</v>
      </c>
      <c r="N2395" s="383" t="s">
        <v>11</v>
      </c>
      <c r="O2395" s="385"/>
      <c r="P2395" s="385"/>
      <c r="Q2395" s="386" t="s">
        <v>11</v>
      </c>
      <c r="R2395" s="383">
        <v>72</v>
      </c>
      <c r="S2395" s="383">
        <v>86</v>
      </c>
      <c r="T2395" s="386" t="s">
        <v>36</v>
      </c>
      <c r="U2395" s="386">
        <v>71</v>
      </c>
      <c r="V2395" s="386">
        <v>85</v>
      </c>
      <c r="W2395" s="386" t="s">
        <v>834</v>
      </c>
      <c r="X2395" s="383">
        <v>52</v>
      </c>
      <c r="Y2395" s="383">
        <v>86</v>
      </c>
      <c r="Z2395" s="386" t="s">
        <v>36</v>
      </c>
      <c r="AA2395" s="386">
        <v>53</v>
      </c>
      <c r="AB2395" s="386">
        <v>85</v>
      </c>
      <c r="AC2395" s="386" t="s">
        <v>834</v>
      </c>
      <c r="AD2395" s="383" t="s">
        <v>33</v>
      </c>
      <c r="AE2395" s="383" t="s">
        <v>36</v>
      </c>
      <c r="AF2395" s="383">
        <v>85</v>
      </c>
      <c r="AG2395" s="383" t="s">
        <v>222</v>
      </c>
      <c r="AH2395" s="383" t="s">
        <v>34</v>
      </c>
      <c r="AI2395" s="383" t="s">
        <v>34</v>
      </c>
      <c r="AJ2395" s="383" t="s">
        <v>3554</v>
      </c>
      <c r="AK2395" s="384" t="str">
        <f t="shared" si="75"/>
        <v>NO</v>
      </c>
      <c r="AL2395" s="384" t="str">
        <f t="shared" si="76"/>
        <v>NO</v>
      </c>
    </row>
    <row r="2396" spans="1:38" x14ac:dyDescent="0.25">
      <c r="A2396" s="381" t="s">
        <v>3224</v>
      </c>
      <c r="B2396" s="382" t="s">
        <v>565</v>
      </c>
      <c r="C2396" s="382" t="s">
        <v>30</v>
      </c>
      <c r="D2396" s="382" t="s">
        <v>566</v>
      </c>
      <c r="E2396" s="382" t="s">
        <v>838</v>
      </c>
      <c r="F2396" s="383">
        <v>100</v>
      </c>
      <c r="G2396" s="383">
        <v>124</v>
      </c>
      <c r="H2396" s="383" t="s">
        <v>835</v>
      </c>
      <c r="I2396" s="383">
        <v>100</v>
      </c>
      <c r="J2396" s="383">
        <v>124</v>
      </c>
      <c r="K2396" s="383" t="s">
        <v>835</v>
      </c>
      <c r="L2396" s="385"/>
      <c r="M2396" s="383">
        <v>26</v>
      </c>
      <c r="N2396" s="383" t="s">
        <v>11</v>
      </c>
      <c r="O2396" s="385"/>
      <c r="P2396" s="385"/>
      <c r="Q2396" s="386" t="s">
        <v>11</v>
      </c>
      <c r="R2396" s="383">
        <v>53</v>
      </c>
      <c r="S2396" s="383">
        <v>120</v>
      </c>
      <c r="T2396" s="386" t="s">
        <v>36</v>
      </c>
      <c r="U2396" s="386">
        <v>51</v>
      </c>
      <c r="V2396" s="386">
        <v>120</v>
      </c>
      <c r="W2396" s="386" t="s">
        <v>834</v>
      </c>
      <c r="X2396" s="383">
        <v>60</v>
      </c>
      <c r="Y2396" s="383">
        <v>120</v>
      </c>
      <c r="Z2396" s="386" t="s">
        <v>36</v>
      </c>
      <c r="AA2396" s="386">
        <v>61</v>
      </c>
      <c r="AB2396" s="386">
        <v>120</v>
      </c>
      <c r="AC2396" s="386" t="s">
        <v>834</v>
      </c>
      <c r="AD2396" s="383" t="s">
        <v>57</v>
      </c>
      <c r="AE2396" s="383" t="s">
        <v>36</v>
      </c>
      <c r="AF2396" s="383">
        <v>85</v>
      </c>
      <c r="AG2396" s="383" t="s">
        <v>222</v>
      </c>
      <c r="AH2396" s="383" t="s">
        <v>34</v>
      </c>
      <c r="AI2396" s="383" t="s">
        <v>34</v>
      </c>
      <c r="AJ2396" s="383" t="s">
        <v>3554</v>
      </c>
      <c r="AK2396" s="384" t="str">
        <f t="shared" si="75"/>
        <v>NO</v>
      </c>
      <c r="AL2396" s="384" t="str">
        <f t="shared" si="76"/>
        <v>NO</v>
      </c>
    </row>
    <row r="2397" spans="1:38" x14ac:dyDescent="0.25">
      <c r="A2397" s="381" t="s">
        <v>3224</v>
      </c>
      <c r="B2397" s="382" t="s">
        <v>567</v>
      </c>
      <c r="C2397" s="382" t="s">
        <v>30</v>
      </c>
      <c r="D2397" s="382" t="s">
        <v>568</v>
      </c>
      <c r="E2397" s="382" t="s">
        <v>838</v>
      </c>
      <c r="F2397" s="383">
        <v>100</v>
      </c>
      <c r="G2397" s="383">
        <v>46</v>
      </c>
      <c r="H2397" s="383" t="s">
        <v>835</v>
      </c>
      <c r="I2397" s="383">
        <v>100</v>
      </c>
      <c r="J2397" s="383">
        <v>46</v>
      </c>
      <c r="K2397" s="383" t="s">
        <v>835</v>
      </c>
      <c r="L2397" s="385"/>
      <c r="M2397" s="383">
        <v>13</v>
      </c>
      <c r="N2397" s="383" t="s">
        <v>11</v>
      </c>
      <c r="O2397" s="385"/>
      <c r="P2397" s="385"/>
      <c r="Q2397" s="386" t="s">
        <v>11</v>
      </c>
      <c r="R2397" s="383">
        <v>49</v>
      </c>
      <c r="S2397" s="383">
        <v>43</v>
      </c>
      <c r="T2397" s="386" t="s">
        <v>36</v>
      </c>
      <c r="U2397" s="386">
        <v>50</v>
      </c>
      <c r="V2397" s="386">
        <v>40</v>
      </c>
      <c r="W2397" s="386" t="s">
        <v>834</v>
      </c>
      <c r="X2397" s="383">
        <v>33</v>
      </c>
      <c r="Y2397" s="383">
        <v>43</v>
      </c>
      <c r="Z2397" s="386" t="s">
        <v>36</v>
      </c>
      <c r="AA2397" s="386">
        <v>35</v>
      </c>
      <c r="AB2397" s="386">
        <v>40</v>
      </c>
      <c r="AC2397" s="386" t="s">
        <v>834</v>
      </c>
      <c r="AD2397" s="383" t="s">
        <v>57</v>
      </c>
      <c r="AE2397" s="383" t="s">
        <v>36</v>
      </c>
      <c r="AF2397" s="383">
        <v>85</v>
      </c>
      <c r="AG2397" s="383" t="s">
        <v>222</v>
      </c>
      <c r="AH2397" s="383" t="s">
        <v>36</v>
      </c>
      <c r="AI2397" s="383" t="s">
        <v>34</v>
      </c>
      <c r="AJ2397" s="383" t="s">
        <v>3554</v>
      </c>
      <c r="AK2397" s="384" t="str">
        <f t="shared" si="75"/>
        <v>NO</v>
      </c>
      <c r="AL2397" s="384" t="str">
        <f t="shared" si="76"/>
        <v>NO</v>
      </c>
    </row>
    <row r="2398" spans="1:38" x14ac:dyDescent="0.25">
      <c r="A2398" s="381" t="s">
        <v>3224</v>
      </c>
      <c r="B2398" s="382" t="s">
        <v>569</v>
      </c>
      <c r="C2398" s="382" t="s">
        <v>30</v>
      </c>
      <c r="D2398" s="382" t="s">
        <v>570</v>
      </c>
      <c r="E2398" s="382" t="s">
        <v>838</v>
      </c>
      <c r="F2398" s="383">
        <v>100</v>
      </c>
      <c r="G2398" s="383">
        <v>94</v>
      </c>
      <c r="H2398" s="383" t="s">
        <v>835</v>
      </c>
      <c r="I2398" s="383">
        <v>100</v>
      </c>
      <c r="J2398" s="383">
        <v>94</v>
      </c>
      <c r="K2398" s="383" t="s">
        <v>835</v>
      </c>
      <c r="L2398" s="385">
        <v>87</v>
      </c>
      <c r="M2398" s="383">
        <v>30</v>
      </c>
      <c r="N2398" s="383" t="s">
        <v>834</v>
      </c>
      <c r="O2398" s="385"/>
      <c r="P2398" s="385"/>
      <c r="Q2398" s="386" t="s">
        <v>11</v>
      </c>
      <c r="R2398" s="383"/>
      <c r="S2398" s="383">
        <v>82</v>
      </c>
      <c r="T2398" s="386" t="s">
        <v>11</v>
      </c>
      <c r="U2398" s="386"/>
      <c r="V2398" s="386">
        <v>76</v>
      </c>
      <c r="W2398" s="386" t="s">
        <v>11</v>
      </c>
      <c r="X2398" s="383"/>
      <c r="Y2398" s="383">
        <v>82</v>
      </c>
      <c r="Z2398" s="386" t="s">
        <v>11</v>
      </c>
      <c r="AA2398" s="386"/>
      <c r="AB2398" s="386">
        <v>76</v>
      </c>
      <c r="AC2398" s="386" t="s">
        <v>11</v>
      </c>
      <c r="AD2398" s="383" t="s">
        <v>46</v>
      </c>
      <c r="AE2398" s="383" t="s">
        <v>36</v>
      </c>
      <c r="AF2398" s="383">
        <v>82</v>
      </c>
      <c r="AG2398" s="383" t="s">
        <v>222</v>
      </c>
      <c r="AH2398" s="383" t="s">
        <v>34</v>
      </c>
      <c r="AI2398" s="383" t="s">
        <v>36</v>
      </c>
      <c r="AJ2398" s="383" t="s">
        <v>3554</v>
      </c>
      <c r="AK2398" s="384" t="str">
        <f t="shared" si="75"/>
        <v>NA</v>
      </c>
      <c r="AL2398" s="384" t="str">
        <f t="shared" si="76"/>
        <v>NA</v>
      </c>
    </row>
    <row r="2399" spans="1:38" x14ac:dyDescent="0.25">
      <c r="A2399" s="381" t="s">
        <v>3224</v>
      </c>
      <c r="B2399" s="382" t="s">
        <v>571</v>
      </c>
      <c r="C2399" s="382" t="s">
        <v>30</v>
      </c>
      <c r="D2399" s="382" t="s">
        <v>572</v>
      </c>
      <c r="E2399" s="382" t="s">
        <v>838</v>
      </c>
      <c r="F2399" s="383">
        <v>100</v>
      </c>
      <c r="G2399" s="383">
        <v>1343</v>
      </c>
      <c r="H2399" s="383" t="s">
        <v>835</v>
      </c>
      <c r="I2399" s="383">
        <v>100</v>
      </c>
      <c r="J2399" s="383">
        <v>1343</v>
      </c>
      <c r="K2399" s="383" t="s">
        <v>835</v>
      </c>
      <c r="L2399" s="385"/>
      <c r="M2399" s="383">
        <v>381</v>
      </c>
      <c r="N2399" s="383" t="s">
        <v>835</v>
      </c>
      <c r="O2399" s="385"/>
      <c r="P2399" s="385"/>
      <c r="Q2399" s="386" t="s">
        <v>11</v>
      </c>
      <c r="R2399" s="383">
        <v>76</v>
      </c>
      <c r="S2399" s="383">
        <v>1279</v>
      </c>
      <c r="T2399" s="386" t="s">
        <v>36</v>
      </c>
      <c r="U2399" s="386">
        <v>77</v>
      </c>
      <c r="V2399" s="386">
        <v>1266</v>
      </c>
      <c r="W2399" s="386" t="s">
        <v>834</v>
      </c>
      <c r="X2399" s="383">
        <v>69</v>
      </c>
      <c r="Y2399" s="383">
        <v>1278</v>
      </c>
      <c r="Z2399" s="386" t="s">
        <v>36</v>
      </c>
      <c r="AA2399" s="386">
        <v>71</v>
      </c>
      <c r="AB2399" s="386">
        <v>1265</v>
      </c>
      <c r="AC2399" s="386" t="s">
        <v>834</v>
      </c>
      <c r="AD2399" s="383" t="s">
        <v>33</v>
      </c>
      <c r="AE2399" s="383" t="s">
        <v>36</v>
      </c>
      <c r="AF2399" s="383">
        <v>74</v>
      </c>
      <c r="AG2399" s="383" t="s">
        <v>222</v>
      </c>
      <c r="AH2399" s="383" t="s">
        <v>34</v>
      </c>
      <c r="AI2399" s="383" t="s">
        <v>36</v>
      </c>
      <c r="AJ2399" s="383" t="s">
        <v>3554</v>
      </c>
      <c r="AK2399" s="384" t="str">
        <f t="shared" si="75"/>
        <v>NO</v>
      </c>
      <c r="AL2399" s="384" t="str">
        <f t="shared" si="76"/>
        <v>NO</v>
      </c>
    </row>
    <row r="2400" spans="1:38" x14ac:dyDescent="0.25">
      <c r="A2400" s="381" t="s">
        <v>3224</v>
      </c>
      <c r="B2400" s="382" t="s">
        <v>867</v>
      </c>
      <c r="C2400" s="382" t="s">
        <v>30</v>
      </c>
      <c r="D2400" s="382" t="s">
        <v>2248</v>
      </c>
      <c r="E2400" s="382" t="s">
        <v>838</v>
      </c>
      <c r="F2400" s="383">
        <v>100</v>
      </c>
      <c r="G2400" s="383">
        <v>58</v>
      </c>
      <c r="H2400" s="383" t="s">
        <v>835</v>
      </c>
      <c r="I2400" s="383">
        <v>100</v>
      </c>
      <c r="J2400" s="383">
        <v>58</v>
      </c>
      <c r="K2400" s="383" t="s">
        <v>835</v>
      </c>
      <c r="L2400" s="385"/>
      <c r="M2400" s="383">
        <v>0</v>
      </c>
      <c r="N2400" s="383" t="s">
        <v>11</v>
      </c>
      <c r="O2400" s="385"/>
      <c r="P2400" s="385"/>
      <c r="Q2400" s="386" t="s">
        <v>11</v>
      </c>
      <c r="R2400" s="383"/>
      <c r="S2400" s="383">
        <v>57</v>
      </c>
      <c r="T2400" s="386" t="s">
        <v>34</v>
      </c>
      <c r="U2400" s="386">
        <v>90</v>
      </c>
      <c r="V2400" s="386">
        <v>50</v>
      </c>
      <c r="W2400" s="386" t="s">
        <v>11</v>
      </c>
      <c r="X2400" s="383">
        <v>88</v>
      </c>
      <c r="Y2400" s="383">
        <v>57</v>
      </c>
      <c r="Z2400" s="386" t="s">
        <v>34</v>
      </c>
      <c r="AA2400" s="386">
        <v>80</v>
      </c>
      <c r="AB2400" s="386">
        <v>50</v>
      </c>
      <c r="AC2400" s="386" t="s">
        <v>11</v>
      </c>
      <c r="AD2400" s="383" t="s">
        <v>33</v>
      </c>
      <c r="AE2400" s="383" t="s">
        <v>34</v>
      </c>
      <c r="AF2400" s="383">
        <v>100</v>
      </c>
      <c r="AG2400" s="383" t="s">
        <v>222</v>
      </c>
      <c r="AH2400" s="383" t="s">
        <v>36</v>
      </c>
      <c r="AI2400" s="383" t="s">
        <v>34</v>
      </c>
      <c r="AJ2400" s="383" t="s">
        <v>3554</v>
      </c>
      <c r="AK2400" s="384" t="str">
        <f t="shared" si="75"/>
        <v>Yes-AB</v>
      </c>
      <c r="AL2400" s="384" t="str">
        <f t="shared" si="76"/>
        <v>Yes-AB</v>
      </c>
    </row>
    <row r="2401" spans="1:38" x14ac:dyDescent="0.25">
      <c r="A2401" s="381" t="s">
        <v>3224</v>
      </c>
      <c r="B2401" s="382" t="s">
        <v>573</v>
      </c>
      <c r="C2401" s="382" t="s">
        <v>30</v>
      </c>
      <c r="D2401" s="382" t="s">
        <v>574</v>
      </c>
      <c r="E2401" s="382" t="s">
        <v>838</v>
      </c>
      <c r="F2401" s="383">
        <v>100</v>
      </c>
      <c r="G2401" s="383">
        <v>285</v>
      </c>
      <c r="H2401" s="383" t="s">
        <v>835</v>
      </c>
      <c r="I2401" s="383">
        <v>100</v>
      </c>
      <c r="J2401" s="383">
        <v>285</v>
      </c>
      <c r="K2401" s="383" t="s">
        <v>835</v>
      </c>
      <c r="L2401" s="385"/>
      <c r="M2401" s="383">
        <v>97</v>
      </c>
      <c r="N2401" s="383" t="s">
        <v>835</v>
      </c>
      <c r="O2401" s="385"/>
      <c r="P2401" s="385"/>
      <c r="Q2401" s="386" t="s">
        <v>11</v>
      </c>
      <c r="R2401" s="383">
        <v>64</v>
      </c>
      <c r="S2401" s="383">
        <v>273</v>
      </c>
      <c r="T2401" s="386" t="s">
        <v>34</v>
      </c>
      <c r="U2401" s="386">
        <v>64</v>
      </c>
      <c r="V2401" s="386">
        <v>268</v>
      </c>
      <c r="W2401" s="386" t="s">
        <v>11</v>
      </c>
      <c r="X2401" s="383">
        <v>74</v>
      </c>
      <c r="Y2401" s="383">
        <v>273</v>
      </c>
      <c r="Z2401" s="386" t="s">
        <v>34</v>
      </c>
      <c r="AA2401" s="386">
        <v>74</v>
      </c>
      <c r="AB2401" s="386">
        <v>269</v>
      </c>
      <c r="AC2401" s="386" t="s">
        <v>11</v>
      </c>
      <c r="AD2401" s="383" t="s">
        <v>33</v>
      </c>
      <c r="AE2401" s="383" t="s">
        <v>36</v>
      </c>
      <c r="AF2401" s="383">
        <v>97</v>
      </c>
      <c r="AG2401" s="383" t="s">
        <v>222</v>
      </c>
      <c r="AH2401" s="383" t="s">
        <v>34</v>
      </c>
      <c r="AI2401" s="383" t="s">
        <v>34</v>
      </c>
      <c r="AJ2401" s="383" t="s">
        <v>3554</v>
      </c>
      <c r="AK2401" s="384" t="str">
        <f t="shared" si="75"/>
        <v>Yes-SH</v>
      </c>
      <c r="AL2401" s="384" t="str">
        <f t="shared" si="76"/>
        <v>Yes-SH</v>
      </c>
    </row>
    <row r="2402" spans="1:38" x14ac:dyDescent="0.25">
      <c r="A2402" s="381" t="s">
        <v>3224</v>
      </c>
      <c r="B2402" s="382" t="s">
        <v>575</v>
      </c>
      <c r="C2402" s="382" t="s">
        <v>30</v>
      </c>
      <c r="D2402" s="382" t="s">
        <v>576</v>
      </c>
      <c r="E2402" s="382" t="s">
        <v>838</v>
      </c>
      <c r="F2402" s="383">
        <v>98</v>
      </c>
      <c r="G2402" s="383">
        <v>293</v>
      </c>
      <c r="H2402" s="383" t="s">
        <v>835</v>
      </c>
      <c r="I2402" s="383">
        <v>98</v>
      </c>
      <c r="J2402" s="383">
        <v>293</v>
      </c>
      <c r="K2402" s="383" t="s">
        <v>835</v>
      </c>
      <c r="L2402" s="385">
        <v>92</v>
      </c>
      <c r="M2402" s="383">
        <v>90</v>
      </c>
      <c r="N2402" s="383" t="s">
        <v>835</v>
      </c>
      <c r="O2402" s="385"/>
      <c r="P2402" s="385"/>
      <c r="Q2402" s="386" t="s">
        <v>11</v>
      </c>
      <c r="R2402" s="383">
        <v>40</v>
      </c>
      <c r="S2402" s="383">
        <v>252</v>
      </c>
      <c r="T2402" s="386" t="s">
        <v>36</v>
      </c>
      <c r="U2402" s="386">
        <v>39</v>
      </c>
      <c r="V2402" s="386">
        <v>240</v>
      </c>
      <c r="W2402" s="386" t="s">
        <v>834</v>
      </c>
      <c r="X2402" s="383">
        <v>44</v>
      </c>
      <c r="Y2402" s="383">
        <v>251</v>
      </c>
      <c r="Z2402" s="386" t="s">
        <v>36</v>
      </c>
      <c r="AA2402" s="386">
        <v>46</v>
      </c>
      <c r="AB2402" s="386">
        <v>239</v>
      </c>
      <c r="AC2402" s="386" t="s">
        <v>834</v>
      </c>
      <c r="AD2402" s="383" t="s">
        <v>46</v>
      </c>
      <c r="AE2402" s="383" t="s">
        <v>36</v>
      </c>
      <c r="AF2402" s="383">
        <v>72</v>
      </c>
      <c r="AG2402" s="383" t="s">
        <v>222</v>
      </c>
      <c r="AH2402" s="383" t="s">
        <v>34</v>
      </c>
      <c r="AI2402" s="383" t="s">
        <v>36</v>
      </c>
      <c r="AJ2402" s="383" t="s">
        <v>3554</v>
      </c>
      <c r="AK2402" s="384" t="str">
        <f t="shared" si="75"/>
        <v>NO</v>
      </c>
      <c r="AL2402" s="384" t="str">
        <f t="shared" si="76"/>
        <v>NO</v>
      </c>
    </row>
    <row r="2403" spans="1:38" x14ac:dyDescent="0.25">
      <c r="A2403" s="381" t="s">
        <v>3224</v>
      </c>
      <c r="B2403" s="382" t="s">
        <v>577</v>
      </c>
      <c r="C2403" s="382" t="s">
        <v>30</v>
      </c>
      <c r="D2403" s="382" t="s">
        <v>578</v>
      </c>
      <c r="E2403" s="382" t="s">
        <v>838</v>
      </c>
      <c r="F2403" s="383">
        <v>100</v>
      </c>
      <c r="G2403" s="383">
        <v>291</v>
      </c>
      <c r="H2403" s="383" t="s">
        <v>835</v>
      </c>
      <c r="I2403" s="383">
        <v>100</v>
      </c>
      <c r="J2403" s="383">
        <v>290</v>
      </c>
      <c r="K2403" s="383" t="s">
        <v>835</v>
      </c>
      <c r="L2403" s="385"/>
      <c r="M2403" s="383">
        <v>64</v>
      </c>
      <c r="N2403" s="383" t="s">
        <v>835</v>
      </c>
      <c r="O2403" s="385"/>
      <c r="P2403" s="385"/>
      <c r="Q2403" s="386" t="s">
        <v>11</v>
      </c>
      <c r="R2403" s="383">
        <v>57</v>
      </c>
      <c r="S2403" s="383">
        <v>277</v>
      </c>
      <c r="T2403" s="386" t="s">
        <v>34</v>
      </c>
      <c r="U2403" s="386">
        <v>56</v>
      </c>
      <c r="V2403" s="386">
        <v>273</v>
      </c>
      <c r="W2403" s="386" t="s">
        <v>11</v>
      </c>
      <c r="X2403" s="383">
        <v>57</v>
      </c>
      <c r="Y2403" s="383">
        <v>276</v>
      </c>
      <c r="Z2403" s="386" t="s">
        <v>36</v>
      </c>
      <c r="AA2403" s="386">
        <v>58</v>
      </c>
      <c r="AB2403" s="386">
        <v>272</v>
      </c>
      <c r="AC2403" s="386" t="s">
        <v>834</v>
      </c>
      <c r="AD2403" s="383" t="s">
        <v>57</v>
      </c>
      <c r="AE2403" s="383" t="s">
        <v>36</v>
      </c>
      <c r="AF2403" s="383">
        <v>82</v>
      </c>
      <c r="AG2403" s="383" t="s">
        <v>222</v>
      </c>
      <c r="AH2403" s="383" t="s">
        <v>34</v>
      </c>
      <c r="AI2403" s="383" t="s">
        <v>34</v>
      </c>
      <c r="AJ2403" s="383" t="s">
        <v>3554</v>
      </c>
      <c r="AK2403" s="384" t="str">
        <f t="shared" si="75"/>
        <v>Yes-SH</v>
      </c>
      <c r="AL2403" s="384" t="str">
        <f t="shared" si="76"/>
        <v>NO</v>
      </c>
    </row>
    <row r="2404" spans="1:38" x14ac:dyDescent="0.25">
      <c r="A2404" s="381" t="s">
        <v>3224</v>
      </c>
      <c r="B2404" s="382" t="s">
        <v>579</v>
      </c>
      <c r="C2404" s="382" t="s">
        <v>30</v>
      </c>
      <c r="D2404" s="382" t="s">
        <v>580</v>
      </c>
      <c r="E2404" s="382" t="s">
        <v>838</v>
      </c>
      <c r="F2404" s="383">
        <v>100</v>
      </c>
      <c r="G2404" s="383">
        <v>596</v>
      </c>
      <c r="H2404" s="383" t="s">
        <v>835</v>
      </c>
      <c r="I2404" s="383">
        <v>100</v>
      </c>
      <c r="J2404" s="383">
        <v>596</v>
      </c>
      <c r="K2404" s="383" t="s">
        <v>835</v>
      </c>
      <c r="L2404" s="385"/>
      <c r="M2404" s="383">
        <v>201</v>
      </c>
      <c r="N2404" s="383" t="s">
        <v>835</v>
      </c>
      <c r="O2404" s="385"/>
      <c r="P2404" s="385"/>
      <c r="Q2404" s="386" t="s">
        <v>11</v>
      </c>
      <c r="R2404" s="383"/>
      <c r="S2404" s="383">
        <v>595</v>
      </c>
      <c r="T2404" s="386" t="s">
        <v>34</v>
      </c>
      <c r="U2404" s="386"/>
      <c r="V2404" s="386">
        <v>593</v>
      </c>
      <c r="W2404" s="386" t="s">
        <v>11</v>
      </c>
      <c r="X2404" s="383"/>
      <c r="Y2404" s="383">
        <v>595</v>
      </c>
      <c r="Z2404" s="386" t="s">
        <v>34</v>
      </c>
      <c r="AA2404" s="386"/>
      <c r="AB2404" s="386">
        <v>593</v>
      </c>
      <c r="AC2404" s="386" t="s">
        <v>11</v>
      </c>
      <c r="AD2404" s="383" t="s">
        <v>33</v>
      </c>
      <c r="AE2404" s="383" t="s">
        <v>34</v>
      </c>
      <c r="AF2404" s="383">
        <v>100</v>
      </c>
      <c r="AG2404" s="383" t="s">
        <v>222</v>
      </c>
      <c r="AH2404" s="383" t="s">
        <v>36</v>
      </c>
      <c r="AI2404" s="383" t="s">
        <v>36</v>
      </c>
      <c r="AJ2404" s="383" t="s">
        <v>3554</v>
      </c>
      <c r="AK2404" s="384" t="str">
        <f t="shared" si="75"/>
        <v>Yes-AB</v>
      </c>
      <c r="AL2404" s="384" t="str">
        <f t="shared" si="76"/>
        <v>Yes-AB</v>
      </c>
    </row>
    <row r="2405" spans="1:38" x14ac:dyDescent="0.25">
      <c r="A2405" s="381" t="s">
        <v>3224</v>
      </c>
      <c r="B2405" s="382" t="s">
        <v>581</v>
      </c>
      <c r="C2405" s="382" t="s">
        <v>30</v>
      </c>
      <c r="D2405" s="382" t="s">
        <v>582</v>
      </c>
      <c r="E2405" s="382" t="s">
        <v>838</v>
      </c>
      <c r="F2405" s="383">
        <v>100</v>
      </c>
      <c r="G2405" s="383">
        <v>377</v>
      </c>
      <c r="H2405" s="383" t="s">
        <v>835</v>
      </c>
      <c r="I2405" s="383">
        <v>100</v>
      </c>
      <c r="J2405" s="383">
        <v>377</v>
      </c>
      <c r="K2405" s="383" t="s">
        <v>835</v>
      </c>
      <c r="L2405" s="385"/>
      <c r="M2405" s="383">
        <v>124</v>
      </c>
      <c r="N2405" s="383" t="s">
        <v>835</v>
      </c>
      <c r="O2405" s="385"/>
      <c r="P2405" s="385"/>
      <c r="Q2405" s="386" t="s">
        <v>11</v>
      </c>
      <c r="R2405" s="383">
        <v>49</v>
      </c>
      <c r="S2405" s="383">
        <v>338</v>
      </c>
      <c r="T2405" s="386" t="s">
        <v>36</v>
      </c>
      <c r="U2405" s="386">
        <v>49</v>
      </c>
      <c r="V2405" s="386">
        <v>327</v>
      </c>
      <c r="W2405" s="386" t="s">
        <v>834</v>
      </c>
      <c r="X2405" s="383">
        <v>43</v>
      </c>
      <c r="Y2405" s="383">
        <v>338</v>
      </c>
      <c r="Z2405" s="386" t="s">
        <v>36</v>
      </c>
      <c r="AA2405" s="386">
        <v>46</v>
      </c>
      <c r="AB2405" s="386">
        <v>329</v>
      </c>
      <c r="AC2405" s="386" t="s">
        <v>834</v>
      </c>
      <c r="AD2405" s="383" t="s">
        <v>57</v>
      </c>
      <c r="AE2405" s="383" t="s">
        <v>36</v>
      </c>
      <c r="AF2405" s="383">
        <v>74</v>
      </c>
      <c r="AG2405" s="383" t="s">
        <v>222</v>
      </c>
      <c r="AH2405" s="383" t="s">
        <v>34</v>
      </c>
      <c r="AI2405" s="383" t="s">
        <v>36</v>
      </c>
      <c r="AJ2405" s="383" t="s">
        <v>3554</v>
      </c>
      <c r="AK2405" s="384" t="str">
        <f t="shared" si="75"/>
        <v>NO</v>
      </c>
      <c r="AL2405" s="384" t="str">
        <f t="shared" si="76"/>
        <v>NO</v>
      </c>
    </row>
    <row r="2406" spans="1:38" x14ac:dyDescent="0.25">
      <c r="A2406" s="381" t="s">
        <v>3224</v>
      </c>
      <c r="B2406" s="382" t="s">
        <v>583</v>
      </c>
      <c r="C2406" s="382" t="s">
        <v>30</v>
      </c>
      <c r="D2406" s="382" t="s">
        <v>584</v>
      </c>
      <c r="E2406" s="382" t="s">
        <v>838</v>
      </c>
      <c r="F2406" s="383">
        <v>100</v>
      </c>
      <c r="G2406" s="383">
        <v>955</v>
      </c>
      <c r="H2406" s="383" t="s">
        <v>835</v>
      </c>
      <c r="I2406" s="383">
        <v>100</v>
      </c>
      <c r="J2406" s="383">
        <v>955</v>
      </c>
      <c r="K2406" s="383" t="s">
        <v>835</v>
      </c>
      <c r="L2406" s="385">
        <v>88</v>
      </c>
      <c r="M2406" s="383">
        <v>315</v>
      </c>
      <c r="N2406" s="383" t="s">
        <v>834</v>
      </c>
      <c r="O2406" s="385"/>
      <c r="P2406" s="385"/>
      <c r="Q2406" s="386" t="s">
        <v>11</v>
      </c>
      <c r="R2406" s="383">
        <v>35</v>
      </c>
      <c r="S2406" s="383">
        <v>844</v>
      </c>
      <c r="T2406" s="386" t="s">
        <v>36</v>
      </c>
      <c r="U2406" s="386">
        <v>39</v>
      </c>
      <c r="V2406" s="386">
        <v>829</v>
      </c>
      <c r="W2406" s="386" t="s">
        <v>834</v>
      </c>
      <c r="X2406" s="383">
        <v>31</v>
      </c>
      <c r="Y2406" s="383">
        <v>838</v>
      </c>
      <c r="Z2406" s="386" t="s">
        <v>36</v>
      </c>
      <c r="AA2406" s="386">
        <v>35</v>
      </c>
      <c r="AB2406" s="386">
        <v>822</v>
      </c>
      <c r="AC2406" s="386" t="s">
        <v>834</v>
      </c>
      <c r="AD2406" s="383" t="s">
        <v>57</v>
      </c>
      <c r="AE2406" s="383" t="s">
        <v>36</v>
      </c>
      <c r="AF2406" s="383">
        <v>72</v>
      </c>
      <c r="AG2406" s="383" t="s">
        <v>222</v>
      </c>
      <c r="AH2406" s="383" t="s">
        <v>34</v>
      </c>
      <c r="AI2406" s="383" t="s">
        <v>36</v>
      </c>
      <c r="AJ2406" s="383" t="s">
        <v>3554</v>
      </c>
      <c r="AK2406" s="384" t="str">
        <f t="shared" si="75"/>
        <v>NO</v>
      </c>
      <c r="AL2406" s="384" t="str">
        <f t="shared" si="76"/>
        <v>NO</v>
      </c>
    </row>
    <row r="2407" spans="1:38" x14ac:dyDescent="0.25">
      <c r="A2407" s="381" t="s">
        <v>3224</v>
      </c>
      <c r="B2407" s="382" t="s">
        <v>585</v>
      </c>
      <c r="C2407" s="382" t="s">
        <v>30</v>
      </c>
      <c r="D2407" s="382" t="s">
        <v>586</v>
      </c>
      <c r="E2407" s="382" t="s">
        <v>838</v>
      </c>
      <c r="F2407" s="383">
        <v>100</v>
      </c>
      <c r="G2407" s="383">
        <v>342</v>
      </c>
      <c r="H2407" s="383" t="s">
        <v>835</v>
      </c>
      <c r="I2407" s="383">
        <v>100</v>
      </c>
      <c r="J2407" s="383">
        <v>342</v>
      </c>
      <c r="K2407" s="383" t="s">
        <v>835</v>
      </c>
      <c r="L2407" s="385">
        <v>92</v>
      </c>
      <c r="M2407" s="383">
        <v>120</v>
      </c>
      <c r="N2407" s="383" t="s">
        <v>835</v>
      </c>
      <c r="O2407" s="385"/>
      <c r="P2407" s="385"/>
      <c r="Q2407" s="386" t="s">
        <v>11</v>
      </c>
      <c r="R2407" s="383">
        <v>46</v>
      </c>
      <c r="S2407" s="383">
        <v>312</v>
      </c>
      <c r="T2407" s="386" t="s">
        <v>36</v>
      </c>
      <c r="U2407" s="386">
        <v>48</v>
      </c>
      <c r="V2407" s="386">
        <v>299</v>
      </c>
      <c r="W2407" s="386" t="s">
        <v>834</v>
      </c>
      <c r="X2407" s="383">
        <v>39</v>
      </c>
      <c r="Y2407" s="383">
        <v>314</v>
      </c>
      <c r="Z2407" s="386" t="s">
        <v>36</v>
      </c>
      <c r="AA2407" s="386">
        <v>40</v>
      </c>
      <c r="AB2407" s="386">
        <v>298</v>
      </c>
      <c r="AC2407" s="386" t="s">
        <v>834</v>
      </c>
      <c r="AD2407" s="383" t="s">
        <v>57</v>
      </c>
      <c r="AE2407" s="383" t="s">
        <v>36</v>
      </c>
      <c r="AF2407" s="383">
        <v>74</v>
      </c>
      <c r="AG2407" s="383" t="s">
        <v>222</v>
      </c>
      <c r="AH2407" s="383" t="s">
        <v>34</v>
      </c>
      <c r="AI2407" s="383" t="s">
        <v>36</v>
      </c>
      <c r="AJ2407" s="383" t="s">
        <v>3554</v>
      </c>
      <c r="AK2407" s="384" t="str">
        <f t="shared" si="75"/>
        <v>NO</v>
      </c>
      <c r="AL2407" s="384" t="str">
        <f t="shared" si="76"/>
        <v>NO</v>
      </c>
    </row>
    <row r="2408" spans="1:38" x14ac:dyDescent="0.25">
      <c r="A2408" s="381" t="s">
        <v>3224</v>
      </c>
      <c r="B2408" s="382" t="s">
        <v>587</v>
      </c>
      <c r="C2408" s="382" t="s">
        <v>30</v>
      </c>
      <c r="D2408" s="382" t="s">
        <v>588</v>
      </c>
      <c r="E2408" s="382" t="s">
        <v>838</v>
      </c>
      <c r="F2408" s="383">
        <v>100</v>
      </c>
      <c r="G2408" s="383">
        <v>790</v>
      </c>
      <c r="H2408" s="383" t="s">
        <v>835</v>
      </c>
      <c r="I2408" s="383">
        <v>100</v>
      </c>
      <c r="J2408" s="383">
        <v>790</v>
      </c>
      <c r="K2408" s="383" t="s">
        <v>835</v>
      </c>
      <c r="L2408" s="385"/>
      <c r="M2408" s="383">
        <v>254</v>
      </c>
      <c r="N2408" s="383" t="s">
        <v>835</v>
      </c>
      <c r="O2408" s="385"/>
      <c r="P2408" s="385"/>
      <c r="Q2408" s="386" t="s">
        <v>11</v>
      </c>
      <c r="R2408" s="383">
        <v>61</v>
      </c>
      <c r="S2408" s="383">
        <v>715</v>
      </c>
      <c r="T2408" s="386" t="s">
        <v>36</v>
      </c>
      <c r="U2408" s="386">
        <v>65</v>
      </c>
      <c r="V2408" s="386">
        <v>694</v>
      </c>
      <c r="W2408" s="386" t="s">
        <v>834</v>
      </c>
      <c r="X2408" s="383">
        <v>58</v>
      </c>
      <c r="Y2408" s="383">
        <v>715</v>
      </c>
      <c r="Z2408" s="386" t="s">
        <v>36</v>
      </c>
      <c r="AA2408" s="386">
        <v>62</v>
      </c>
      <c r="AB2408" s="386">
        <v>695</v>
      </c>
      <c r="AC2408" s="386" t="s">
        <v>834</v>
      </c>
      <c r="AD2408" s="383" t="s">
        <v>33</v>
      </c>
      <c r="AE2408" s="383" t="s">
        <v>36</v>
      </c>
      <c r="AF2408" s="383">
        <v>82</v>
      </c>
      <c r="AG2408" s="383" t="s">
        <v>222</v>
      </c>
      <c r="AH2408" s="383" t="s">
        <v>34</v>
      </c>
      <c r="AI2408" s="383" t="s">
        <v>36</v>
      </c>
      <c r="AJ2408" s="383" t="s">
        <v>3554</v>
      </c>
      <c r="AK2408" s="384" t="str">
        <f t="shared" si="75"/>
        <v>NO</v>
      </c>
      <c r="AL2408" s="384" t="str">
        <f t="shared" si="76"/>
        <v>NO</v>
      </c>
    </row>
    <row r="2409" spans="1:38" x14ac:dyDescent="0.25">
      <c r="A2409" s="381" t="s">
        <v>3224</v>
      </c>
      <c r="B2409" s="382" t="s">
        <v>589</v>
      </c>
      <c r="C2409" s="382" t="s">
        <v>30</v>
      </c>
      <c r="D2409" s="382" t="s">
        <v>590</v>
      </c>
      <c r="E2409" s="382" t="s">
        <v>838</v>
      </c>
      <c r="F2409" s="383">
        <v>100</v>
      </c>
      <c r="G2409" s="383">
        <v>684</v>
      </c>
      <c r="H2409" s="383" t="s">
        <v>835</v>
      </c>
      <c r="I2409" s="383">
        <v>100</v>
      </c>
      <c r="J2409" s="383">
        <v>684</v>
      </c>
      <c r="K2409" s="383" t="s">
        <v>835</v>
      </c>
      <c r="L2409" s="385"/>
      <c r="M2409" s="383">
        <v>232</v>
      </c>
      <c r="N2409" s="383" t="s">
        <v>835</v>
      </c>
      <c r="O2409" s="385"/>
      <c r="P2409" s="385"/>
      <c r="Q2409" s="386" t="s">
        <v>11</v>
      </c>
      <c r="R2409" s="383">
        <v>58</v>
      </c>
      <c r="S2409" s="383">
        <v>641</v>
      </c>
      <c r="T2409" s="386" t="s">
        <v>36</v>
      </c>
      <c r="U2409" s="386">
        <v>60</v>
      </c>
      <c r="V2409" s="386">
        <v>634</v>
      </c>
      <c r="W2409" s="386" t="s">
        <v>834</v>
      </c>
      <c r="X2409" s="383">
        <v>50</v>
      </c>
      <c r="Y2409" s="383">
        <v>639</v>
      </c>
      <c r="Z2409" s="386" t="s">
        <v>36</v>
      </c>
      <c r="AA2409" s="386">
        <v>54</v>
      </c>
      <c r="AB2409" s="386">
        <v>633</v>
      </c>
      <c r="AC2409" s="386" t="s">
        <v>834</v>
      </c>
      <c r="AD2409" s="383" t="s">
        <v>104</v>
      </c>
      <c r="AE2409" s="383" t="s">
        <v>36</v>
      </c>
      <c r="AF2409" s="383">
        <v>74</v>
      </c>
      <c r="AG2409" s="383" t="s">
        <v>222</v>
      </c>
      <c r="AH2409" s="383" t="s">
        <v>34</v>
      </c>
      <c r="AI2409" s="383" t="s">
        <v>36</v>
      </c>
      <c r="AJ2409" s="383" t="s">
        <v>3554</v>
      </c>
      <c r="AK2409" s="384" t="str">
        <f t="shared" si="75"/>
        <v>NO</v>
      </c>
      <c r="AL2409" s="384" t="str">
        <f t="shared" si="76"/>
        <v>NO</v>
      </c>
    </row>
    <row r="2410" spans="1:38" x14ac:dyDescent="0.25">
      <c r="A2410" s="381" t="s">
        <v>3224</v>
      </c>
      <c r="B2410" s="382" t="s">
        <v>591</v>
      </c>
      <c r="C2410" s="382" t="s">
        <v>30</v>
      </c>
      <c r="D2410" s="382" t="s">
        <v>592</v>
      </c>
      <c r="E2410" s="382" t="s">
        <v>838</v>
      </c>
      <c r="F2410" s="383"/>
      <c r="G2410" s="383">
        <v>21</v>
      </c>
      <c r="H2410" s="383" t="s">
        <v>11</v>
      </c>
      <c r="I2410" s="383"/>
      <c r="J2410" s="383">
        <v>21</v>
      </c>
      <c r="K2410" s="383" t="s">
        <v>11</v>
      </c>
      <c r="L2410" s="385"/>
      <c r="M2410" s="383">
        <v>6</v>
      </c>
      <c r="N2410" s="383" t="s">
        <v>11</v>
      </c>
      <c r="O2410" s="385"/>
      <c r="P2410" s="385"/>
      <c r="Q2410" s="386" t="s">
        <v>11</v>
      </c>
      <c r="R2410" s="383"/>
      <c r="S2410" s="383">
        <v>19</v>
      </c>
      <c r="T2410" s="386" t="s">
        <v>11</v>
      </c>
      <c r="U2410" s="386"/>
      <c r="V2410" s="386">
        <v>18</v>
      </c>
      <c r="W2410" s="386" t="s">
        <v>11</v>
      </c>
      <c r="X2410" s="383"/>
      <c r="Y2410" s="383">
        <v>18</v>
      </c>
      <c r="Z2410" s="386" t="s">
        <v>11</v>
      </c>
      <c r="AA2410" s="386"/>
      <c r="AB2410" s="386">
        <v>17</v>
      </c>
      <c r="AC2410" s="386" t="s">
        <v>11</v>
      </c>
      <c r="AD2410" s="383" t="s">
        <v>46</v>
      </c>
      <c r="AE2410" s="383" t="s">
        <v>36</v>
      </c>
      <c r="AF2410" s="383">
        <v>82</v>
      </c>
      <c r="AG2410" s="383" t="s">
        <v>222</v>
      </c>
      <c r="AH2410" s="383" t="s">
        <v>34</v>
      </c>
      <c r="AI2410" s="383" t="s">
        <v>36</v>
      </c>
      <c r="AJ2410" s="383" t="s">
        <v>3554</v>
      </c>
      <c r="AK2410" s="384" t="str">
        <f t="shared" si="75"/>
        <v>NA</v>
      </c>
      <c r="AL2410" s="384" t="str">
        <f t="shared" si="76"/>
        <v>NA</v>
      </c>
    </row>
    <row r="2411" spans="1:38" x14ac:dyDescent="0.25">
      <c r="A2411" s="381" t="s">
        <v>3224</v>
      </c>
      <c r="B2411" s="382" t="s">
        <v>593</v>
      </c>
      <c r="C2411" s="382" t="s">
        <v>30</v>
      </c>
      <c r="D2411" s="382" t="s">
        <v>594</v>
      </c>
      <c r="E2411" s="382" t="s">
        <v>838</v>
      </c>
      <c r="F2411" s="383">
        <v>100</v>
      </c>
      <c r="G2411" s="383">
        <v>586</v>
      </c>
      <c r="H2411" s="383" t="s">
        <v>835</v>
      </c>
      <c r="I2411" s="383">
        <v>100</v>
      </c>
      <c r="J2411" s="383">
        <v>586</v>
      </c>
      <c r="K2411" s="383" t="s">
        <v>835</v>
      </c>
      <c r="L2411" s="385"/>
      <c r="M2411" s="383">
        <v>235</v>
      </c>
      <c r="N2411" s="383" t="s">
        <v>835</v>
      </c>
      <c r="O2411" s="385"/>
      <c r="P2411" s="385"/>
      <c r="Q2411" s="386" t="s">
        <v>11</v>
      </c>
      <c r="R2411" s="383">
        <v>73</v>
      </c>
      <c r="S2411" s="383">
        <v>553</v>
      </c>
      <c r="T2411" s="386" t="s">
        <v>36</v>
      </c>
      <c r="U2411" s="386">
        <v>75</v>
      </c>
      <c r="V2411" s="386">
        <v>532</v>
      </c>
      <c r="W2411" s="386" t="s">
        <v>834</v>
      </c>
      <c r="X2411" s="383">
        <v>68</v>
      </c>
      <c r="Y2411" s="383">
        <v>551</v>
      </c>
      <c r="Z2411" s="386" t="s">
        <v>36</v>
      </c>
      <c r="AA2411" s="386">
        <v>71</v>
      </c>
      <c r="AB2411" s="386">
        <v>529</v>
      </c>
      <c r="AC2411" s="386" t="s">
        <v>834</v>
      </c>
      <c r="AD2411" s="383" t="s">
        <v>33</v>
      </c>
      <c r="AE2411" s="383" t="s">
        <v>36</v>
      </c>
      <c r="AF2411" s="383">
        <v>82</v>
      </c>
      <c r="AG2411" s="383" t="s">
        <v>222</v>
      </c>
      <c r="AH2411" s="383" t="s">
        <v>36</v>
      </c>
      <c r="AI2411" s="383" t="s">
        <v>36</v>
      </c>
      <c r="AJ2411" s="383" t="s">
        <v>3554</v>
      </c>
      <c r="AK2411" s="384" t="str">
        <f t="shared" si="75"/>
        <v>NO</v>
      </c>
      <c r="AL2411" s="384" t="str">
        <f t="shared" si="76"/>
        <v>NO</v>
      </c>
    </row>
    <row r="2412" spans="1:38" x14ac:dyDescent="0.25">
      <c r="A2412" s="381" t="s">
        <v>3224</v>
      </c>
      <c r="B2412" s="382" t="s">
        <v>595</v>
      </c>
      <c r="C2412" s="382" t="s">
        <v>30</v>
      </c>
      <c r="D2412" s="382" t="s">
        <v>596</v>
      </c>
      <c r="E2412" s="382" t="s">
        <v>838</v>
      </c>
      <c r="F2412" s="383">
        <v>100</v>
      </c>
      <c r="G2412" s="383">
        <v>489</v>
      </c>
      <c r="H2412" s="383" t="s">
        <v>835</v>
      </c>
      <c r="I2412" s="383">
        <v>100</v>
      </c>
      <c r="J2412" s="383">
        <v>489</v>
      </c>
      <c r="K2412" s="383" t="s">
        <v>835</v>
      </c>
      <c r="L2412" s="385"/>
      <c r="M2412" s="383">
        <v>178</v>
      </c>
      <c r="N2412" s="383" t="s">
        <v>835</v>
      </c>
      <c r="O2412" s="385"/>
      <c r="P2412" s="385"/>
      <c r="Q2412" s="386" t="s">
        <v>11</v>
      </c>
      <c r="R2412" s="383">
        <v>63</v>
      </c>
      <c r="S2412" s="383">
        <v>474</v>
      </c>
      <c r="T2412" s="386" t="s">
        <v>36</v>
      </c>
      <c r="U2412" s="386">
        <v>63</v>
      </c>
      <c r="V2412" s="386">
        <v>467</v>
      </c>
      <c r="W2412" s="386" t="s">
        <v>834</v>
      </c>
      <c r="X2412" s="383">
        <v>52</v>
      </c>
      <c r="Y2412" s="383">
        <v>466</v>
      </c>
      <c r="Z2412" s="386" t="s">
        <v>36</v>
      </c>
      <c r="AA2412" s="386">
        <v>52</v>
      </c>
      <c r="AB2412" s="386">
        <v>458</v>
      </c>
      <c r="AC2412" s="386" t="s">
        <v>834</v>
      </c>
      <c r="AD2412" s="383" t="s">
        <v>57</v>
      </c>
      <c r="AE2412" s="383" t="s">
        <v>36</v>
      </c>
      <c r="AF2412" s="383">
        <v>79</v>
      </c>
      <c r="AG2412" s="383" t="s">
        <v>222</v>
      </c>
      <c r="AH2412" s="383" t="s">
        <v>34</v>
      </c>
      <c r="AI2412" s="383" t="s">
        <v>36</v>
      </c>
      <c r="AJ2412" s="383" t="s">
        <v>3554</v>
      </c>
      <c r="AK2412" s="384" t="str">
        <f t="shared" si="75"/>
        <v>NO</v>
      </c>
      <c r="AL2412" s="384" t="str">
        <f t="shared" si="76"/>
        <v>NO</v>
      </c>
    </row>
    <row r="2413" spans="1:38" x14ac:dyDescent="0.25">
      <c r="A2413" s="381" t="s">
        <v>3224</v>
      </c>
      <c r="B2413" s="382" t="s">
        <v>597</v>
      </c>
      <c r="C2413" s="382" t="s">
        <v>30</v>
      </c>
      <c r="D2413" s="382" t="s">
        <v>598</v>
      </c>
      <c r="E2413" s="382" t="s">
        <v>838</v>
      </c>
      <c r="F2413" s="383">
        <v>100</v>
      </c>
      <c r="G2413" s="383">
        <v>1133</v>
      </c>
      <c r="H2413" s="383" t="s">
        <v>835</v>
      </c>
      <c r="I2413" s="383">
        <v>100</v>
      </c>
      <c r="J2413" s="383">
        <v>1133</v>
      </c>
      <c r="K2413" s="383" t="s">
        <v>835</v>
      </c>
      <c r="L2413" s="385">
        <v>92</v>
      </c>
      <c r="M2413" s="383">
        <v>383</v>
      </c>
      <c r="N2413" s="383" t="s">
        <v>835</v>
      </c>
      <c r="O2413" s="385"/>
      <c r="P2413" s="385"/>
      <c r="Q2413" s="386" t="s">
        <v>11</v>
      </c>
      <c r="R2413" s="383">
        <v>55</v>
      </c>
      <c r="S2413" s="383">
        <v>1030</v>
      </c>
      <c r="T2413" s="386" t="s">
        <v>36</v>
      </c>
      <c r="U2413" s="386">
        <v>58</v>
      </c>
      <c r="V2413" s="386">
        <v>1019</v>
      </c>
      <c r="W2413" s="386" t="s">
        <v>834</v>
      </c>
      <c r="X2413" s="383">
        <v>57</v>
      </c>
      <c r="Y2413" s="383">
        <v>1028</v>
      </c>
      <c r="Z2413" s="386" t="s">
        <v>36</v>
      </c>
      <c r="AA2413" s="386">
        <v>61</v>
      </c>
      <c r="AB2413" s="386">
        <v>1017</v>
      </c>
      <c r="AC2413" s="386" t="s">
        <v>834</v>
      </c>
      <c r="AD2413" s="383" t="s">
        <v>33</v>
      </c>
      <c r="AE2413" s="383" t="s">
        <v>36</v>
      </c>
      <c r="AF2413" s="383">
        <v>79</v>
      </c>
      <c r="AG2413" s="383" t="s">
        <v>222</v>
      </c>
      <c r="AH2413" s="383" t="s">
        <v>34</v>
      </c>
      <c r="AI2413" s="383" t="s">
        <v>36</v>
      </c>
      <c r="AJ2413" s="383" t="s">
        <v>3554</v>
      </c>
      <c r="AK2413" s="384" t="str">
        <f t="shared" si="75"/>
        <v>NO</v>
      </c>
      <c r="AL2413" s="384" t="str">
        <f t="shared" si="76"/>
        <v>NO</v>
      </c>
    </row>
    <row r="2414" spans="1:38" x14ac:dyDescent="0.25">
      <c r="A2414" s="381" t="s">
        <v>3224</v>
      </c>
      <c r="B2414" s="382" t="s">
        <v>599</v>
      </c>
      <c r="C2414" s="382" t="s">
        <v>30</v>
      </c>
      <c r="D2414" s="382" t="s">
        <v>600</v>
      </c>
      <c r="E2414" s="382" t="s">
        <v>838</v>
      </c>
      <c r="F2414" s="383">
        <v>100</v>
      </c>
      <c r="G2414" s="383">
        <v>988</v>
      </c>
      <c r="H2414" s="383" t="s">
        <v>835</v>
      </c>
      <c r="I2414" s="383">
        <v>100</v>
      </c>
      <c r="J2414" s="383">
        <v>988</v>
      </c>
      <c r="K2414" s="383" t="s">
        <v>835</v>
      </c>
      <c r="L2414" s="385"/>
      <c r="M2414" s="383">
        <v>354</v>
      </c>
      <c r="N2414" s="383" t="s">
        <v>835</v>
      </c>
      <c r="O2414" s="385"/>
      <c r="P2414" s="385"/>
      <c r="Q2414" s="386" t="s">
        <v>11</v>
      </c>
      <c r="R2414" s="383">
        <v>70</v>
      </c>
      <c r="S2414" s="383">
        <v>944</v>
      </c>
      <c r="T2414" s="386" t="s">
        <v>34</v>
      </c>
      <c r="U2414" s="386">
        <v>72</v>
      </c>
      <c r="V2414" s="386">
        <v>926</v>
      </c>
      <c r="W2414" s="386" t="s">
        <v>11</v>
      </c>
      <c r="X2414" s="383">
        <v>69</v>
      </c>
      <c r="Y2414" s="383">
        <v>946</v>
      </c>
      <c r="Z2414" s="386" t="s">
        <v>34</v>
      </c>
      <c r="AA2414" s="386">
        <v>71</v>
      </c>
      <c r="AB2414" s="386">
        <v>928</v>
      </c>
      <c r="AC2414" s="386" t="s">
        <v>11</v>
      </c>
      <c r="AD2414" s="383" t="s">
        <v>33</v>
      </c>
      <c r="AE2414" s="383" t="s">
        <v>36</v>
      </c>
      <c r="AF2414" s="383">
        <v>97</v>
      </c>
      <c r="AG2414" s="383" t="s">
        <v>222</v>
      </c>
      <c r="AH2414" s="383" t="s">
        <v>34</v>
      </c>
      <c r="AI2414" s="383" t="s">
        <v>36</v>
      </c>
      <c r="AJ2414" s="383" t="s">
        <v>3554</v>
      </c>
      <c r="AK2414" s="384" t="str">
        <f t="shared" si="75"/>
        <v>Yes-SH</v>
      </c>
      <c r="AL2414" s="384" t="str">
        <f t="shared" si="76"/>
        <v>Yes-SH</v>
      </c>
    </row>
    <row r="2415" spans="1:38" x14ac:dyDescent="0.25">
      <c r="A2415" s="381" t="s">
        <v>3224</v>
      </c>
      <c r="B2415" s="382" t="s">
        <v>601</v>
      </c>
      <c r="C2415" s="382" t="s">
        <v>30</v>
      </c>
      <c r="D2415" s="382" t="s">
        <v>602</v>
      </c>
      <c r="E2415" s="382" t="s">
        <v>838</v>
      </c>
      <c r="F2415" s="383">
        <v>100</v>
      </c>
      <c r="G2415" s="383">
        <v>961</v>
      </c>
      <c r="H2415" s="383" t="s">
        <v>835</v>
      </c>
      <c r="I2415" s="383">
        <v>100</v>
      </c>
      <c r="J2415" s="383">
        <v>961</v>
      </c>
      <c r="K2415" s="383" t="s">
        <v>835</v>
      </c>
      <c r="L2415" s="385"/>
      <c r="M2415" s="383">
        <v>348</v>
      </c>
      <c r="N2415" s="383" t="s">
        <v>835</v>
      </c>
      <c r="O2415" s="385"/>
      <c r="P2415" s="385"/>
      <c r="Q2415" s="386" t="s">
        <v>11</v>
      </c>
      <c r="R2415" s="383">
        <v>68</v>
      </c>
      <c r="S2415" s="383">
        <v>915</v>
      </c>
      <c r="T2415" s="386" t="s">
        <v>36</v>
      </c>
      <c r="U2415" s="386">
        <v>68</v>
      </c>
      <c r="V2415" s="386">
        <v>898</v>
      </c>
      <c r="W2415" s="386" t="s">
        <v>834</v>
      </c>
      <c r="X2415" s="383">
        <v>62</v>
      </c>
      <c r="Y2415" s="383">
        <v>912</v>
      </c>
      <c r="Z2415" s="386" t="s">
        <v>36</v>
      </c>
      <c r="AA2415" s="386">
        <v>63</v>
      </c>
      <c r="AB2415" s="386">
        <v>896</v>
      </c>
      <c r="AC2415" s="386" t="s">
        <v>834</v>
      </c>
      <c r="AD2415" s="383" t="s">
        <v>33</v>
      </c>
      <c r="AE2415" s="383" t="s">
        <v>36</v>
      </c>
      <c r="AF2415" s="383">
        <v>69</v>
      </c>
      <c r="AG2415" s="383" t="s">
        <v>222</v>
      </c>
      <c r="AH2415" s="383" t="s">
        <v>34</v>
      </c>
      <c r="AI2415" s="383" t="s">
        <v>36</v>
      </c>
      <c r="AJ2415" s="383" t="s">
        <v>3554</v>
      </c>
      <c r="AK2415" s="384" t="str">
        <f t="shared" si="75"/>
        <v>NO</v>
      </c>
      <c r="AL2415" s="384" t="str">
        <f t="shared" si="76"/>
        <v>NO</v>
      </c>
    </row>
    <row r="2416" spans="1:38" x14ac:dyDescent="0.25">
      <c r="A2416" s="381" t="s">
        <v>3224</v>
      </c>
      <c r="B2416" s="382" t="s">
        <v>603</v>
      </c>
      <c r="C2416" s="382" t="s">
        <v>30</v>
      </c>
      <c r="D2416" s="382" t="s">
        <v>604</v>
      </c>
      <c r="E2416" s="382" t="s">
        <v>838</v>
      </c>
      <c r="F2416" s="383">
        <v>100</v>
      </c>
      <c r="G2416" s="383">
        <v>804</v>
      </c>
      <c r="H2416" s="383" t="s">
        <v>835</v>
      </c>
      <c r="I2416" s="383">
        <v>100</v>
      </c>
      <c r="J2416" s="383">
        <v>801</v>
      </c>
      <c r="K2416" s="383" t="s">
        <v>835</v>
      </c>
      <c r="L2416" s="385">
        <v>90</v>
      </c>
      <c r="M2416" s="383">
        <v>270</v>
      </c>
      <c r="N2416" s="383" t="s">
        <v>835</v>
      </c>
      <c r="O2416" s="385"/>
      <c r="P2416" s="385"/>
      <c r="Q2416" s="386" t="s">
        <v>11</v>
      </c>
      <c r="R2416" s="383">
        <v>51</v>
      </c>
      <c r="S2416" s="383">
        <v>723</v>
      </c>
      <c r="T2416" s="386" t="s">
        <v>36</v>
      </c>
      <c r="U2416" s="386">
        <v>54</v>
      </c>
      <c r="V2416" s="386">
        <v>708</v>
      </c>
      <c r="W2416" s="386" t="s">
        <v>834</v>
      </c>
      <c r="X2416" s="383">
        <v>43</v>
      </c>
      <c r="Y2416" s="383">
        <v>713</v>
      </c>
      <c r="Z2416" s="386" t="s">
        <v>36</v>
      </c>
      <c r="AA2416" s="386">
        <v>47</v>
      </c>
      <c r="AB2416" s="386">
        <v>701</v>
      </c>
      <c r="AC2416" s="386" t="s">
        <v>834</v>
      </c>
      <c r="AD2416" s="383" t="s">
        <v>57</v>
      </c>
      <c r="AE2416" s="383" t="s">
        <v>36</v>
      </c>
      <c r="AF2416" s="383">
        <v>74</v>
      </c>
      <c r="AG2416" s="383" t="s">
        <v>222</v>
      </c>
      <c r="AH2416" s="383" t="s">
        <v>34</v>
      </c>
      <c r="AI2416" s="383" t="s">
        <v>36</v>
      </c>
      <c r="AJ2416" s="383" t="s">
        <v>3554</v>
      </c>
      <c r="AK2416" s="384" t="str">
        <f t="shared" si="75"/>
        <v>NO</v>
      </c>
      <c r="AL2416" s="384" t="str">
        <f t="shared" si="76"/>
        <v>NO</v>
      </c>
    </row>
    <row r="2417" spans="1:38" x14ac:dyDescent="0.25">
      <c r="A2417" s="381" t="s">
        <v>3224</v>
      </c>
      <c r="B2417" s="382" t="s">
        <v>605</v>
      </c>
      <c r="C2417" s="382" t="s">
        <v>30</v>
      </c>
      <c r="D2417" s="382" t="s">
        <v>606</v>
      </c>
      <c r="E2417" s="382" t="s">
        <v>838</v>
      </c>
      <c r="F2417" s="383">
        <v>100</v>
      </c>
      <c r="G2417" s="383">
        <v>347</v>
      </c>
      <c r="H2417" s="383" t="s">
        <v>835</v>
      </c>
      <c r="I2417" s="383">
        <v>100</v>
      </c>
      <c r="J2417" s="383">
        <v>347</v>
      </c>
      <c r="K2417" s="383" t="s">
        <v>835</v>
      </c>
      <c r="L2417" s="385">
        <v>94</v>
      </c>
      <c r="M2417" s="383">
        <v>147</v>
      </c>
      <c r="N2417" s="383" t="s">
        <v>835</v>
      </c>
      <c r="O2417" s="385"/>
      <c r="P2417" s="385"/>
      <c r="Q2417" s="386" t="s">
        <v>11</v>
      </c>
      <c r="R2417" s="383">
        <v>66</v>
      </c>
      <c r="S2417" s="383">
        <v>332</v>
      </c>
      <c r="T2417" s="386" t="s">
        <v>36</v>
      </c>
      <c r="U2417" s="386">
        <v>69</v>
      </c>
      <c r="V2417" s="386">
        <v>323</v>
      </c>
      <c r="W2417" s="386" t="s">
        <v>834</v>
      </c>
      <c r="X2417" s="383">
        <v>60</v>
      </c>
      <c r="Y2417" s="383">
        <v>330</v>
      </c>
      <c r="Z2417" s="386" t="s">
        <v>36</v>
      </c>
      <c r="AA2417" s="386">
        <v>63</v>
      </c>
      <c r="AB2417" s="386">
        <v>320</v>
      </c>
      <c r="AC2417" s="386" t="s">
        <v>834</v>
      </c>
      <c r="AD2417" s="383" t="s">
        <v>33</v>
      </c>
      <c r="AE2417" s="383" t="s">
        <v>36</v>
      </c>
      <c r="AF2417" s="383">
        <v>79</v>
      </c>
      <c r="AG2417" s="383" t="s">
        <v>222</v>
      </c>
      <c r="AH2417" s="383" t="s">
        <v>34</v>
      </c>
      <c r="AI2417" s="383" t="s">
        <v>36</v>
      </c>
      <c r="AJ2417" s="383" t="s">
        <v>3554</v>
      </c>
      <c r="AK2417" s="384" t="str">
        <f t="shared" si="75"/>
        <v>NO</v>
      </c>
      <c r="AL2417" s="384" t="str">
        <f t="shared" si="76"/>
        <v>NO</v>
      </c>
    </row>
    <row r="2418" spans="1:38" x14ac:dyDescent="0.25">
      <c r="A2418" s="381" t="s">
        <v>3224</v>
      </c>
      <c r="B2418" s="382" t="s">
        <v>607</v>
      </c>
      <c r="C2418" s="382" t="s">
        <v>30</v>
      </c>
      <c r="D2418" s="382" t="s">
        <v>608</v>
      </c>
      <c r="E2418" s="382" t="s">
        <v>838</v>
      </c>
      <c r="F2418" s="383">
        <v>99</v>
      </c>
      <c r="G2418" s="383">
        <v>394</v>
      </c>
      <c r="H2418" s="383" t="s">
        <v>835</v>
      </c>
      <c r="I2418" s="383">
        <v>99</v>
      </c>
      <c r="J2418" s="383">
        <v>394</v>
      </c>
      <c r="K2418" s="383" t="s">
        <v>835</v>
      </c>
      <c r="L2418" s="385"/>
      <c r="M2418" s="383">
        <v>119</v>
      </c>
      <c r="N2418" s="383" t="s">
        <v>835</v>
      </c>
      <c r="O2418" s="385"/>
      <c r="P2418" s="385"/>
      <c r="Q2418" s="386" t="s">
        <v>11</v>
      </c>
      <c r="R2418" s="383">
        <v>44</v>
      </c>
      <c r="S2418" s="383">
        <v>366</v>
      </c>
      <c r="T2418" s="386" t="s">
        <v>36</v>
      </c>
      <c r="U2418" s="386">
        <v>44</v>
      </c>
      <c r="V2418" s="386">
        <v>362</v>
      </c>
      <c r="W2418" s="386" t="s">
        <v>834</v>
      </c>
      <c r="X2418" s="383">
        <v>42</v>
      </c>
      <c r="Y2418" s="383">
        <v>364</v>
      </c>
      <c r="Z2418" s="386" t="s">
        <v>36</v>
      </c>
      <c r="AA2418" s="386">
        <v>43</v>
      </c>
      <c r="AB2418" s="386">
        <v>360</v>
      </c>
      <c r="AC2418" s="386" t="s">
        <v>834</v>
      </c>
      <c r="AD2418" s="383" t="s">
        <v>57</v>
      </c>
      <c r="AE2418" s="383" t="s">
        <v>36</v>
      </c>
      <c r="AF2418" s="383">
        <v>74</v>
      </c>
      <c r="AG2418" s="383" t="s">
        <v>222</v>
      </c>
      <c r="AH2418" s="383" t="s">
        <v>34</v>
      </c>
      <c r="AI2418" s="383" t="s">
        <v>36</v>
      </c>
      <c r="AJ2418" s="383" t="s">
        <v>3554</v>
      </c>
      <c r="AK2418" s="384" t="str">
        <f t="shared" si="75"/>
        <v>NO</v>
      </c>
      <c r="AL2418" s="384" t="str">
        <f t="shared" si="76"/>
        <v>NO</v>
      </c>
    </row>
    <row r="2419" spans="1:38" x14ac:dyDescent="0.25">
      <c r="A2419" s="381" t="s">
        <v>3224</v>
      </c>
      <c r="B2419" s="382" t="s">
        <v>609</v>
      </c>
      <c r="C2419" s="382" t="s">
        <v>30</v>
      </c>
      <c r="D2419" s="382" t="s">
        <v>610</v>
      </c>
      <c r="E2419" s="382" t="s">
        <v>838</v>
      </c>
      <c r="F2419" s="383">
        <v>100</v>
      </c>
      <c r="G2419" s="383">
        <v>36</v>
      </c>
      <c r="H2419" s="383" t="s">
        <v>835</v>
      </c>
      <c r="I2419" s="383">
        <v>100</v>
      </c>
      <c r="J2419" s="383">
        <v>36</v>
      </c>
      <c r="K2419" s="383" t="s">
        <v>835</v>
      </c>
      <c r="L2419" s="385"/>
      <c r="M2419" s="383">
        <v>17</v>
      </c>
      <c r="N2419" s="383" t="s">
        <v>11</v>
      </c>
      <c r="O2419" s="385"/>
      <c r="P2419" s="385">
        <v>1</v>
      </c>
      <c r="Q2419" s="386" t="s">
        <v>11</v>
      </c>
      <c r="R2419" s="383"/>
      <c r="S2419" s="383">
        <v>33</v>
      </c>
      <c r="T2419" s="386" t="s">
        <v>11</v>
      </c>
      <c r="U2419" s="386"/>
      <c r="V2419" s="386">
        <v>32</v>
      </c>
      <c r="W2419" s="386" t="s">
        <v>11</v>
      </c>
      <c r="X2419" s="383"/>
      <c r="Y2419" s="383">
        <v>34</v>
      </c>
      <c r="Z2419" s="386" t="s">
        <v>11</v>
      </c>
      <c r="AA2419" s="386"/>
      <c r="AB2419" s="386">
        <v>33</v>
      </c>
      <c r="AC2419" s="386" t="s">
        <v>11</v>
      </c>
      <c r="AD2419" s="383" t="s">
        <v>46</v>
      </c>
      <c r="AE2419" s="383" t="s">
        <v>36</v>
      </c>
      <c r="AF2419" s="383">
        <v>72</v>
      </c>
      <c r="AG2419" s="383" t="s">
        <v>222</v>
      </c>
      <c r="AH2419" s="383" t="s">
        <v>34</v>
      </c>
      <c r="AI2419" s="383" t="s">
        <v>36</v>
      </c>
      <c r="AJ2419" s="383" t="s">
        <v>3554</v>
      </c>
      <c r="AK2419" s="384" t="str">
        <f t="shared" si="75"/>
        <v>NA</v>
      </c>
      <c r="AL2419" s="384" t="str">
        <f t="shared" si="76"/>
        <v>NA</v>
      </c>
    </row>
    <row r="2420" spans="1:38" x14ac:dyDescent="0.25">
      <c r="A2420" s="381" t="s">
        <v>3224</v>
      </c>
      <c r="B2420" s="382" t="s">
        <v>611</v>
      </c>
      <c r="C2420" s="382" t="s">
        <v>30</v>
      </c>
      <c r="D2420" s="382" t="s">
        <v>612</v>
      </c>
      <c r="E2420" s="382" t="s">
        <v>838</v>
      </c>
      <c r="F2420" s="383">
        <v>100</v>
      </c>
      <c r="G2420" s="383">
        <v>339</v>
      </c>
      <c r="H2420" s="383" t="s">
        <v>835</v>
      </c>
      <c r="I2420" s="383">
        <v>100</v>
      </c>
      <c r="J2420" s="383">
        <v>339</v>
      </c>
      <c r="K2420" s="383" t="s">
        <v>835</v>
      </c>
      <c r="L2420" s="385"/>
      <c r="M2420" s="383">
        <v>119</v>
      </c>
      <c r="N2420" s="383" t="s">
        <v>835</v>
      </c>
      <c r="O2420" s="385"/>
      <c r="P2420" s="385"/>
      <c r="Q2420" s="386" t="s">
        <v>11</v>
      </c>
      <c r="R2420" s="383">
        <v>64</v>
      </c>
      <c r="S2420" s="383">
        <v>312</v>
      </c>
      <c r="T2420" s="386" t="s">
        <v>36</v>
      </c>
      <c r="U2420" s="386">
        <v>65</v>
      </c>
      <c r="V2420" s="386">
        <v>308</v>
      </c>
      <c r="W2420" s="386" t="s">
        <v>834</v>
      </c>
      <c r="X2420" s="383">
        <v>66</v>
      </c>
      <c r="Y2420" s="383">
        <v>311</v>
      </c>
      <c r="Z2420" s="386" t="s">
        <v>36</v>
      </c>
      <c r="AA2420" s="386">
        <v>67</v>
      </c>
      <c r="AB2420" s="386">
        <v>306</v>
      </c>
      <c r="AC2420" s="386" t="s">
        <v>834</v>
      </c>
      <c r="AD2420" s="383" t="s">
        <v>33</v>
      </c>
      <c r="AE2420" s="383" t="s">
        <v>36</v>
      </c>
      <c r="AF2420" s="383">
        <v>74</v>
      </c>
      <c r="AG2420" s="383" t="s">
        <v>222</v>
      </c>
      <c r="AH2420" s="383" t="s">
        <v>34</v>
      </c>
      <c r="AI2420" s="383" t="s">
        <v>36</v>
      </c>
      <c r="AJ2420" s="383" t="s">
        <v>3554</v>
      </c>
      <c r="AK2420" s="384" t="str">
        <f t="shared" si="75"/>
        <v>NO</v>
      </c>
      <c r="AL2420" s="384" t="str">
        <f t="shared" si="76"/>
        <v>NO</v>
      </c>
    </row>
    <row r="2421" spans="1:38" x14ac:dyDescent="0.25">
      <c r="A2421" s="381" t="s">
        <v>3224</v>
      </c>
      <c r="B2421" s="382" t="s">
        <v>613</v>
      </c>
      <c r="C2421" s="382" t="s">
        <v>30</v>
      </c>
      <c r="D2421" s="382" t="s">
        <v>614</v>
      </c>
      <c r="E2421" s="382" t="s">
        <v>838</v>
      </c>
      <c r="F2421" s="383">
        <v>100</v>
      </c>
      <c r="G2421" s="383">
        <v>1128</v>
      </c>
      <c r="H2421" s="383" t="s">
        <v>835</v>
      </c>
      <c r="I2421" s="383">
        <v>99</v>
      </c>
      <c r="J2421" s="383">
        <v>1120</v>
      </c>
      <c r="K2421" s="383" t="s">
        <v>835</v>
      </c>
      <c r="L2421" s="385">
        <v>94</v>
      </c>
      <c r="M2421" s="383">
        <v>407</v>
      </c>
      <c r="N2421" s="383" t="s">
        <v>835</v>
      </c>
      <c r="O2421" s="385"/>
      <c r="P2421" s="385"/>
      <c r="Q2421" s="386" t="s">
        <v>11</v>
      </c>
      <c r="R2421" s="383">
        <v>47</v>
      </c>
      <c r="S2421" s="383">
        <v>1009</v>
      </c>
      <c r="T2421" s="386" t="s">
        <v>36</v>
      </c>
      <c r="U2421" s="386">
        <v>52</v>
      </c>
      <c r="V2421" s="386">
        <v>988</v>
      </c>
      <c r="W2421" s="386" t="s">
        <v>834</v>
      </c>
      <c r="X2421" s="383">
        <v>51</v>
      </c>
      <c r="Y2421" s="383">
        <v>1000</v>
      </c>
      <c r="Z2421" s="386" t="s">
        <v>36</v>
      </c>
      <c r="AA2421" s="386">
        <v>57</v>
      </c>
      <c r="AB2421" s="386">
        <v>977</v>
      </c>
      <c r="AC2421" s="386" t="s">
        <v>834</v>
      </c>
      <c r="AD2421" s="383" t="s">
        <v>104</v>
      </c>
      <c r="AE2421" s="383" t="s">
        <v>36</v>
      </c>
      <c r="AF2421" s="383">
        <v>74</v>
      </c>
      <c r="AG2421" s="383" t="s">
        <v>222</v>
      </c>
      <c r="AH2421" s="383" t="s">
        <v>34</v>
      </c>
      <c r="AI2421" s="383" t="s">
        <v>36</v>
      </c>
      <c r="AJ2421" s="383" t="s">
        <v>3554</v>
      </c>
      <c r="AK2421" s="384" t="str">
        <f t="shared" si="75"/>
        <v>NO</v>
      </c>
      <c r="AL2421" s="384" t="str">
        <f t="shared" si="76"/>
        <v>NO</v>
      </c>
    </row>
    <row r="2422" spans="1:38" x14ac:dyDescent="0.25">
      <c r="A2422" s="381" t="s">
        <v>3224</v>
      </c>
      <c r="B2422" s="382" t="s">
        <v>615</v>
      </c>
      <c r="C2422" s="382" t="s">
        <v>30</v>
      </c>
      <c r="D2422" s="382" t="s">
        <v>616</v>
      </c>
      <c r="E2422" s="382" t="s">
        <v>838</v>
      </c>
      <c r="F2422" s="383">
        <v>100</v>
      </c>
      <c r="G2422" s="383">
        <v>288</v>
      </c>
      <c r="H2422" s="383" t="s">
        <v>835</v>
      </c>
      <c r="I2422" s="383">
        <v>100</v>
      </c>
      <c r="J2422" s="383">
        <v>288</v>
      </c>
      <c r="K2422" s="383" t="s">
        <v>835</v>
      </c>
      <c r="L2422" s="385"/>
      <c r="M2422" s="383">
        <v>98</v>
      </c>
      <c r="N2422" s="383" t="s">
        <v>835</v>
      </c>
      <c r="O2422" s="385"/>
      <c r="P2422" s="385"/>
      <c r="Q2422" s="386" t="s">
        <v>11</v>
      </c>
      <c r="R2422" s="383">
        <v>50</v>
      </c>
      <c r="S2422" s="383">
        <v>263</v>
      </c>
      <c r="T2422" s="386" t="s">
        <v>36</v>
      </c>
      <c r="U2422" s="386">
        <v>50</v>
      </c>
      <c r="V2422" s="386">
        <v>253</v>
      </c>
      <c r="W2422" s="386" t="s">
        <v>834</v>
      </c>
      <c r="X2422" s="383">
        <v>63</v>
      </c>
      <c r="Y2422" s="383">
        <v>262</v>
      </c>
      <c r="Z2422" s="386" t="s">
        <v>34</v>
      </c>
      <c r="AA2422" s="386">
        <v>62</v>
      </c>
      <c r="AB2422" s="386">
        <v>253</v>
      </c>
      <c r="AC2422" s="386" t="s">
        <v>11</v>
      </c>
      <c r="AD2422" s="383" t="s">
        <v>104</v>
      </c>
      <c r="AE2422" s="383" t="s">
        <v>36</v>
      </c>
      <c r="AF2422" s="383">
        <v>90</v>
      </c>
      <c r="AG2422" s="383" t="s">
        <v>222</v>
      </c>
      <c r="AH2422" s="383" t="s">
        <v>34</v>
      </c>
      <c r="AI2422" s="383" t="s">
        <v>36</v>
      </c>
      <c r="AJ2422" s="383" t="s">
        <v>3554</v>
      </c>
      <c r="AK2422" s="384" t="str">
        <f t="shared" si="75"/>
        <v>NO</v>
      </c>
      <c r="AL2422" s="384" t="str">
        <f t="shared" si="76"/>
        <v>Yes-SH</v>
      </c>
    </row>
    <row r="2423" spans="1:38" x14ac:dyDescent="0.25">
      <c r="A2423" s="381" t="s">
        <v>3224</v>
      </c>
      <c r="B2423" s="382" t="s">
        <v>617</v>
      </c>
      <c r="C2423" s="382" t="s">
        <v>30</v>
      </c>
      <c r="D2423" s="382" t="s">
        <v>618</v>
      </c>
      <c r="E2423" s="382" t="s">
        <v>838</v>
      </c>
      <c r="F2423" s="383">
        <v>97</v>
      </c>
      <c r="G2423" s="383">
        <v>268</v>
      </c>
      <c r="H2423" s="383" t="s">
        <v>835</v>
      </c>
      <c r="I2423" s="383">
        <v>96</v>
      </c>
      <c r="J2423" s="383">
        <v>269</v>
      </c>
      <c r="K2423" s="383" t="s">
        <v>835</v>
      </c>
      <c r="L2423" s="385"/>
      <c r="M2423" s="383">
        <v>95</v>
      </c>
      <c r="N2423" s="383" t="s">
        <v>835</v>
      </c>
      <c r="O2423" s="385"/>
      <c r="P2423" s="385"/>
      <c r="Q2423" s="386" t="s">
        <v>11</v>
      </c>
      <c r="R2423" s="383">
        <v>41</v>
      </c>
      <c r="S2423" s="383">
        <v>238</v>
      </c>
      <c r="T2423" s="386" t="s">
        <v>34</v>
      </c>
      <c r="U2423" s="386">
        <v>40</v>
      </c>
      <c r="V2423" s="386">
        <v>225</v>
      </c>
      <c r="W2423" s="386" t="s">
        <v>11</v>
      </c>
      <c r="X2423" s="383">
        <v>33</v>
      </c>
      <c r="Y2423" s="383">
        <v>239</v>
      </c>
      <c r="Z2423" s="386" t="s">
        <v>36</v>
      </c>
      <c r="AA2423" s="386">
        <v>34</v>
      </c>
      <c r="AB2423" s="386">
        <v>223</v>
      </c>
      <c r="AC2423" s="386" t="s">
        <v>834</v>
      </c>
      <c r="AD2423" s="383" t="s">
        <v>57</v>
      </c>
      <c r="AE2423" s="383" t="s">
        <v>36</v>
      </c>
      <c r="AF2423" s="383">
        <v>90</v>
      </c>
      <c r="AG2423" s="383" t="s">
        <v>222</v>
      </c>
      <c r="AH2423" s="383" t="s">
        <v>34</v>
      </c>
      <c r="AI2423" s="383" t="s">
        <v>36</v>
      </c>
      <c r="AJ2423" s="383" t="s">
        <v>3554</v>
      </c>
      <c r="AK2423" s="384" t="str">
        <f t="shared" si="75"/>
        <v>Yes-SH</v>
      </c>
      <c r="AL2423" s="384" t="str">
        <f t="shared" si="76"/>
        <v>NO</v>
      </c>
    </row>
    <row r="2424" spans="1:38" x14ac:dyDescent="0.25">
      <c r="A2424" s="381" t="s">
        <v>3224</v>
      </c>
      <c r="B2424" s="382" t="s">
        <v>619</v>
      </c>
      <c r="C2424" s="382" t="s">
        <v>30</v>
      </c>
      <c r="D2424" s="382" t="s">
        <v>620</v>
      </c>
      <c r="E2424" s="382" t="s">
        <v>838</v>
      </c>
      <c r="F2424" s="383">
        <v>99</v>
      </c>
      <c r="G2424" s="383">
        <v>240</v>
      </c>
      <c r="H2424" s="383" t="s">
        <v>835</v>
      </c>
      <c r="I2424" s="383">
        <v>98</v>
      </c>
      <c r="J2424" s="383">
        <v>239</v>
      </c>
      <c r="K2424" s="383" t="s">
        <v>835</v>
      </c>
      <c r="L2424" s="385">
        <v>93</v>
      </c>
      <c r="M2424" s="383">
        <v>58</v>
      </c>
      <c r="N2424" s="383" t="s">
        <v>835</v>
      </c>
      <c r="O2424" s="385"/>
      <c r="P2424" s="385"/>
      <c r="Q2424" s="386" t="s">
        <v>11</v>
      </c>
      <c r="R2424" s="383">
        <v>38</v>
      </c>
      <c r="S2424" s="383">
        <v>205</v>
      </c>
      <c r="T2424" s="386" t="s">
        <v>34</v>
      </c>
      <c r="U2424" s="386">
        <v>39</v>
      </c>
      <c r="V2424" s="386">
        <v>203</v>
      </c>
      <c r="W2424" s="386" t="s">
        <v>11</v>
      </c>
      <c r="X2424" s="383">
        <v>46</v>
      </c>
      <c r="Y2424" s="383">
        <v>203</v>
      </c>
      <c r="Z2424" s="386" t="s">
        <v>36</v>
      </c>
      <c r="AA2424" s="386">
        <v>47</v>
      </c>
      <c r="AB2424" s="386">
        <v>201</v>
      </c>
      <c r="AC2424" s="386" t="s">
        <v>834</v>
      </c>
      <c r="AD2424" s="383" t="s">
        <v>46</v>
      </c>
      <c r="AE2424" s="383" t="s">
        <v>36</v>
      </c>
      <c r="AF2424" s="383">
        <v>79</v>
      </c>
      <c r="AG2424" s="383" t="s">
        <v>222</v>
      </c>
      <c r="AH2424" s="383" t="s">
        <v>34</v>
      </c>
      <c r="AI2424" s="383" t="s">
        <v>36</v>
      </c>
      <c r="AJ2424" s="383" t="s">
        <v>3554</v>
      </c>
      <c r="AK2424" s="384" t="str">
        <f t="shared" si="75"/>
        <v>Yes-SH</v>
      </c>
      <c r="AL2424" s="384" t="str">
        <f t="shared" si="76"/>
        <v>NO</v>
      </c>
    </row>
    <row r="2425" spans="1:38" x14ac:dyDescent="0.25">
      <c r="A2425" s="381" t="s">
        <v>3224</v>
      </c>
      <c r="B2425" s="382" t="s">
        <v>621</v>
      </c>
      <c r="C2425" s="382" t="s">
        <v>30</v>
      </c>
      <c r="D2425" s="382" t="s">
        <v>622</v>
      </c>
      <c r="E2425" s="382" t="s">
        <v>838</v>
      </c>
      <c r="F2425" s="383">
        <v>100</v>
      </c>
      <c r="G2425" s="383">
        <v>102</v>
      </c>
      <c r="H2425" s="383" t="s">
        <v>835</v>
      </c>
      <c r="I2425" s="383">
        <v>100</v>
      </c>
      <c r="J2425" s="383">
        <v>102</v>
      </c>
      <c r="K2425" s="383" t="s">
        <v>835</v>
      </c>
      <c r="L2425" s="385">
        <v>87</v>
      </c>
      <c r="M2425" s="383">
        <v>30</v>
      </c>
      <c r="N2425" s="383" t="s">
        <v>834</v>
      </c>
      <c r="O2425" s="385"/>
      <c r="P2425" s="385"/>
      <c r="Q2425" s="386" t="s">
        <v>11</v>
      </c>
      <c r="R2425" s="383"/>
      <c r="S2425" s="383">
        <v>88</v>
      </c>
      <c r="T2425" s="386" t="s">
        <v>11</v>
      </c>
      <c r="U2425" s="386"/>
      <c r="V2425" s="386">
        <v>87</v>
      </c>
      <c r="W2425" s="386" t="s">
        <v>11</v>
      </c>
      <c r="X2425" s="383"/>
      <c r="Y2425" s="383">
        <v>89</v>
      </c>
      <c r="Z2425" s="386" t="s">
        <v>11</v>
      </c>
      <c r="AA2425" s="386"/>
      <c r="AB2425" s="386">
        <v>88</v>
      </c>
      <c r="AC2425" s="386" t="s">
        <v>11</v>
      </c>
      <c r="AD2425" s="383" t="s">
        <v>57</v>
      </c>
      <c r="AE2425" s="383" t="s">
        <v>36</v>
      </c>
      <c r="AF2425" s="383">
        <v>90</v>
      </c>
      <c r="AG2425" s="383" t="s">
        <v>222</v>
      </c>
      <c r="AH2425" s="383" t="s">
        <v>34</v>
      </c>
      <c r="AI2425" s="383" t="s">
        <v>36</v>
      </c>
      <c r="AJ2425" s="383" t="s">
        <v>3554</v>
      </c>
      <c r="AK2425" s="384" t="str">
        <f t="shared" si="75"/>
        <v>NA</v>
      </c>
      <c r="AL2425" s="384" t="str">
        <f t="shared" si="76"/>
        <v>NA</v>
      </c>
    </row>
    <row r="2426" spans="1:38" x14ac:dyDescent="0.25">
      <c r="A2426" s="381" t="s">
        <v>3224</v>
      </c>
      <c r="B2426" s="382" t="s">
        <v>623</v>
      </c>
      <c r="C2426" s="382" t="s">
        <v>30</v>
      </c>
      <c r="D2426" s="382" t="s">
        <v>624</v>
      </c>
      <c r="E2426" s="382" t="s">
        <v>838</v>
      </c>
      <c r="F2426" s="383">
        <v>100</v>
      </c>
      <c r="G2426" s="383">
        <v>712</v>
      </c>
      <c r="H2426" s="383" t="s">
        <v>835</v>
      </c>
      <c r="I2426" s="383">
        <v>100</v>
      </c>
      <c r="J2426" s="383">
        <v>712</v>
      </c>
      <c r="K2426" s="383" t="s">
        <v>835</v>
      </c>
      <c r="L2426" s="385">
        <v>91</v>
      </c>
      <c r="M2426" s="383">
        <v>228</v>
      </c>
      <c r="N2426" s="383" t="s">
        <v>835</v>
      </c>
      <c r="O2426" s="385"/>
      <c r="P2426" s="385"/>
      <c r="Q2426" s="386" t="s">
        <v>11</v>
      </c>
      <c r="R2426" s="383">
        <v>54</v>
      </c>
      <c r="S2426" s="383">
        <v>638</v>
      </c>
      <c r="T2426" s="386" t="s">
        <v>36</v>
      </c>
      <c r="U2426" s="386">
        <v>56</v>
      </c>
      <c r="V2426" s="386">
        <v>622</v>
      </c>
      <c r="W2426" s="386" t="s">
        <v>834</v>
      </c>
      <c r="X2426" s="383">
        <v>52</v>
      </c>
      <c r="Y2426" s="383">
        <v>636</v>
      </c>
      <c r="Z2426" s="386" t="s">
        <v>36</v>
      </c>
      <c r="AA2426" s="386">
        <v>54</v>
      </c>
      <c r="AB2426" s="386">
        <v>619</v>
      </c>
      <c r="AC2426" s="386" t="s">
        <v>834</v>
      </c>
      <c r="AD2426" s="383" t="s">
        <v>57</v>
      </c>
      <c r="AE2426" s="383" t="s">
        <v>36</v>
      </c>
      <c r="AF2426" s="383">
        <v>82</v>
      </c>
      <c r="AG2426" s="383" t="s">
        <v>222</v>
      </c>
      <c r="AH2426" s="383" t="s">
        <v>34</v>
      </c>
      <c r="AI2426" s="383" t="s">
        <v>36</v>
      </c>
      <c r="AJ2426" s="383" t="s">
        <v>3554</v>
      </c>
      <c r="AK2426" s="384" t="str">
        <f t="shared" si="75"/>
        <v>NO</v>
      </c>
      <c r="AL2426" s="384" t="str">
        <f t="shared" si="76"/>
        <v>NO</v>
      </c>
    </row>
    <row r="2427" spans="1:38" x14ac:dyDescent="0.25">
      <c r="A2427" s="381" t="s">
        <v>3224</v>
      </c>
      <c r="B2427" s="382" t="s">
        <v>625</v>
      </c>
      <c r="C2427" s="382" t="s">
        <v>30</v>
      </c>
      <c r="D2427" s="382" t="s">
        <v>626</v>
      </c>
      <c r="E2427" s="382" t="s">
        <v>838</v>
      </c>
      <c r="F2427" s="383">
        <v>100</v>
      </c>
      <c r="G2427" s="383">
        <v>232</v>
      </c>
      <c r="H2427" s="383" t="s">
        <v>835</v>
      </c>
      <c r="I2427" s="383">
        <v>99</v>
      </c>
      <c r="J2427" s="383">
        <v>231</v>
      </c>
      <c r="K2427" s="383" t="s">
        <v>835</v>
      </c>
      <c r="L2427" s="385">
        <v>90</v>
      </c>
      <c r="M2427" s="383">
        <v>81</v>
      </c>
      <c r="N2427" s="383" t="s">
        <v>835</v>
      </c>
      <c r="O2427" s="385"/>
      <c r="P2427" s="385"/>
      <c r="Q2427" s="386" t="s">
        <v>11</v>
      </c>
      <c r="R2427" s="383">
        <v>51</v>
      </c>
      <c r="S2427" s="383">
        <v>208</v>
      </c>
      <c r="T2427" s="386" t="s">
        <v>36</v>
      </c>
      <c r="U2427" s="386">
        <v>56</v>
      </c>
      <c r="V2427" s="386">
        <v>204</v>
      </c>
      <c r="W2427" s="386" t="s">
        <v>834</v>
      </c>
      <c r="X2427" s="383">
        <v>46</v>
      </c>
      <c r="Y2427" s="383">
        <v>207</v>
      </c>
      <c r="Z2427" s="386" t="s">
        <v>36</v>
      </c>
      <c r="AA2427" s="386">
        <v>49</v>
      </c>
      <c r="AB2427" s="386">
        <v>203</v>
      </c>
      <c r="AC2427" s="386" t="s">
        <v>834</v>
      </c>
      <c r="AD2427" s="383" t="s">
        <v>57</v>
      </c>
      <c r="AE2427" s="383" t="s">
        <v>36</v>
      </c>
      <c r="AF2427" s="383">
        <v>74</v>
      </c>
      <c r="AG2427" s="383" t="s">
        <v>222</v>
      </c>
      <c r="AH2427" s="383" t="s">
        <v>34</v>
      </c>
      <c r="AI2427" s="383" t="s">
        <v>36</v>
      </c>
      <c r="AJ2427" s="383" t="s">
        <v>3554</v>
      </c>
      <c r="AK2427" s="384" t="str">
        <f t="shared" si="75"/>
        <v>NO</v>
      </c>
      <c r="AL2427" s="384" t="str">
        <f t="shared" si="76"/>
        <v>NO</v>
      </c>
    </row>
    <row r="2428" spans="1:38" x14ac:dyDescent="0.25">
      <c r="A2428" s="381" t="s">
        <v>3224</v>
      </c>
      <c r="B2428" s="382" t="s">
        <v>627</v>
      </c>
      <c r="C2428" s="382" t="s">
        <v>30</v>
      </c>
      <c r="D2428" s="382" t="s">
        <v>628</v>
      </c>
      <c r="E2428" s="382" t="s">
        <v>838</v>
      </c>
      <c r="F2428" s="383">
        <v>100</v>
      </c>
      <c r="G2428" s="383">
        <v>781</v>
      </c>
      <c r="H2428" s="383" t="s">
        <v>835</v>
      </c>
      <c r="I2428" s="383">
        <v>100</v>
      </c>
      <c r="J2428" s="383">
        <v>781</v>
      </c>
      <c r="K2428" s="383" t="s">
        <v>835</v>
      </c>
      <c r="L2428" s="385"/>
      <c r="M2428" s="383">
        <v>290</v>
      </c>
      <c r="N2428" s="383" t="s">
        <v>835</v>
      </c>
      <c r="O2428" s="385"/>
      <c r="P2428" s="385"/>
      <c r="Q2428" s="386" t="s">
        <v>11</v>
      </c>
      <c r="R2428" s="383">
        <v>67</v>
      </c>
      <c r="S2428" s="383">
        <v>721</v>
      </c>
      <c r="T2428" s="386" t="s">
        <v>36</v>
      </c>
      <c r="U2428" s="386">
        <v>68</v>
      </c>
      <c r="V2428" s="386">
        <v>706</v>
      </c>
      <c r="W2428" s="386" t="s">
        <v>834</v>
      </c>
      <c r="X2428" s="383">
        <v>72</v>
      </c>
      <c r="Y2428" s="383">
        <v>717</v>
      </c>
      <c r="Z2428" s="386" t="s">
        <v>36</v>
      </c>
      <c r="AA2428" s="386">
        <v>74</v>
      </c>
      <c r="AB2428" s="386">
        <v>701</v>
      </c>
      <c r="AC2428" s="386" t="s">
        <v>834</v>
      </c>
      <c r="AD2428" s="383" t="s">
        <v>33</v>
      </c>
      <c r="AE2428" s="383" t="s">
        <v>36</v>
      </c>
      <c r="AF2428" s="383">
        <v>82</v>
      </c>
      <c r="AG2428" s="383" t="s">
        <v>222</v>
      </c>
      <c r="AH2428" s="383" t="s">
        <v>34</v>
      </c>
      <c r="AI2428" s="383" t="s">
        <v>36</v>
      </c>
      <c r="AJ2428" s="383" t="s">
        <v>3554</v>
      </c>
      <c r="AK2428" s="384" t="str">
        <f t="shared" si="75"/>
        <v>NO</v>
      </c>
      <c r="AL2428" s="384" t="str">
        <f t="shared" si="76"/>
        <v>NO</v>
      </c>
    </row>
    <row r="2429" spans="1:38" x14ac:dyDescent="0.25">
      <c r="A2429" s="381" t="s">
        <v>3224</v>
      </c>
      <c r="B2429" s="382" t="s">
        <v>629</v>
      </c>
      <c r="C2429" s="382" t="s">
        <v>30</v>
      </c>
      <c r="D2429" s="382" t="s">
        <v>630</v>
      </c>
      <c r="E2429" s="382" t="s">
        <v>838</v>
      </c>
      <c r="F2429" s="383">
        <v>100</v>
      </c>
      <c r="G2429" s="383">
        <v>53</v>
      </c>
      <c r="H2429" s="383" t="s">
        <v>835</v>
      </c>
      <c r="I2429" s="383">
        <v>100</v>
      </c>
      <c r="J2429" s="383">
        <v>53</v>
      </c>
      <c r="K2429" s="383" t="s">
        <v>835</v>
      </c>
      <c r="L2429" s="385"/>
      <c r="M2429" s="383">
        <v>17</v>
      </c>
      <c r="N2429" s="383" t="s">
        <v>11</v>
      </c>
      <c r="O2429" s="385"/>
      <c r="P2429" s="385"/>
      <c r="Q2429" s="386" t="s">
        <v>11</v>
      </c>
      <c r="R2429" s="383"/>
      <c r="S2429" s="383">
        <v>48</v>
      </c>
      <c r="T2429" s="386" t="s">
        <v>11</v>
      </c>
      <c r="U2429" s="386"/>
      <c r="V2429" s="386">
        <v>47</v>
      </c>
      <c r="W2429" s="386" t="s">
        <v>11</v>
      </c>
      <c r="X2429" s="383"/>
      <c r="Y2429" s="383">
        <v>48</v>
      </c>
      <c r="Z2429" s="386" t="s">
        <v>11</v>
      </c>
      <c r="AA2429" s="386"/>
      <c r="AB2429" s="386">
        <v>48</v>
      </c>
      <c r="AC2429" s="386" t="s">
        <v>11</v>
      </c>
      <c r="AD2429" s="383" t="s">
        <v>46</v>
      </c>
      <c r="AE2429" s="383" t="s">
        <v>36</v>
      </c>
      <c r="AF2429" s="383">
        <v>77</v>
      </c>
      <c r="AG2429" s="383" t="s">
        <v>222</v>
      </c>
      <c r="AH2429" s="383" t="s">
        <v>34</v>
      </c>
      <c r="AI2429" s="383" t="s">
        <v>36</v>
      </c>
      <c r="AJ2429" s="383" t="s">
        <v>3554</v>
      </c>
      <c r="AK2429" s="384" t="str">
        <f t="shared" si="75"/>
        <v>NA</v>
      </c>
      <c r="AL2429" s="384" t="str">
        <f t="shared" si="76"/>
        <v>NA</v>
      </c>
    </row>
    <row r="2430" spans="1:38" x14ac:dyDescent="0.25">
      <c r="A2430" s="381" t="s">
        <v>3224</v>
      </c>
      <c r="B2430" s="382" t="s">
        <v>631</v>
      </c>
      <c r="C2430" s="382" t="s">
        <v>30</v>
      </c>
      <c r="D2430" s="382" t="s">
        <v>632</v>
      </c>
      <c r="E2430" s="382" t="s">
        <v>838</v>
      </c>
      <c r="F2430" s="383">
        <v>100</v>
      </c>
      <c r="G2430" s="383">
        <v>659</v>
      </c>
      <c r="H2430" s="383" t="s">
        <v>835</v>
      </c>
      <c r="I2430" s="383">
        <v>100</v>
      </c>
      <c r="J2430" s="383">
        <v>659</v>
      </c>
      <c r="K2430" s="383" t="s">
        <v>835</v>
      </c>
      <c r="L2430" s="385">
        <v>94</v>
      </c>
      <c r="M2430" s="383">
        <v>209</v>
      </c>
      <c r="N2430" s="383" t="s">
        <v>835</v>
      </c>
      <c r="O2430" s="385"/>
      <c r="P2430" s="385"/>
      <c r="Q2430" s="386" t="s">
        <v>11</v>
      </c>
      <c r="R2430" s="383">
        <v>65</v>
      </c>
      <c r="S2430" s="383">
        <v>608</v>
      </c>
      <c r="T2430" s="386" t="s">
        <v>36</v>
      </c>
      <c r="U2430" s="386">
        <v>65</v>
      </c>
      <c r="V2430" s="386">
        <v>598</v>
      </c>
      <c r="W2430" s="386" t="s">
        <v>834</v>
      </c>
      <c r="X2430" s="383">
        <v>64</v>
      </c>
      <c r="Y2430" s="383">
        <v>604</v>
      </c>
      <c r="Z2430" s="386" t="s">
        <v>36</v>
      </c>
      <c r="AA2430" s="386">
        <v>64</v>
      </c>
      <c r="AB2430" s="386">
        <v>593</v>
      </c>
      <c r="AC2430" s="386" t="s">
        <v>834</v>
      </c>
      <c r="AD2430" s="383" t="s">
        <v>33</v>
      </c>
      <c r="AE2430" s="383" t="s">
        <v>36</v>
      </c>
      <c r="AF2430" s="383">
        <v>87</v>
      </c>
      <c r="AG2430" s="383" t="s">
        <v>222</v>
      </c>
      <c r="AH2430" s="383" t="s">
        <v>34</v>
      </c>
      <c r="AI2430" s="383" t="s">
        <v>36</v>
      </c>
      <c r="AJ2430" s="383" t="s">
        <v>3554</v>
      </c>
      <c r="AK2430" s="384" t="str">
        <f t="shared" si="75"/>
        <v>NO</v>
      </c>
      <c r="AL2430" s="384" t="str">
        <f t="shared" si="76"/>
        <v>NO</v>
      </c>
    </row>
    <row r="2431" spans="1:38" x14ac:dyDescent="0.25">
      <c r="A2431" s="381" t="s">
        <v>3224</v>
      </c>
      <c r="B2431" s="382" t="s">
        <v>633</v>
      </c>
      <c r="C2431" s="382" t="s">
        <v>30</v>
      </c>
      <c r="D2431" s="382" t="s">
        <v>634</v>
      </c>
      <c r="E2431" s="382" t="s">
        <v>838</v>
      </c>
      <c r="F2431" s="383">
        <v>100</v>
      </c>
      <c r="G2431" s="383">
        <v>1298</v>
      </c>
      <c r="H2431" s="383" t="s">
        <v>835</v>
      </c>
      <c r="I2431" s="383">
        <v>100</v>
      </c>
      <c r="J2431" s="383">
        <v>1298</v>
      </c>
      <c r="K2431" s="383" t="s">
        <v>835</v>
      </c>
      <c r="L2431" s="385">
        <v>94</v>
      </c>
      <c r="M2431" s="383">
        <v>444</v>
      </c>
      <c r="N2431" s="383" t="s">
        <v>835</v>
      </c>
      <c r="O2431" s="385"/>
      <c r="P2431" s="385"/>
      <c r="Q2431" s="386" t="s">
        <v>11</v>
      </c>
      <c r="R2431" s="383">
        <v>57</v>
      </c>
      <c r="S2431" s="383">
        <v>1188</v>
      </c>
      <c r="T2431" s="386" t="s">
        <v>36</v>
      </c>
      <c r="U2431" s="386">
        <v>59</v>
      </c>
      <c r="V2431" s="386">
        <v>1171</v>
      </c>
      <c r="W2431" s="386" t="s">
        <v>834</v>
      </c>
      <c r="X2431" s="383">
        <v>54</v>
      </c>
      <c r="Y2431" s="383">
        <v>1182</v>
      </c>
      <c r="Z2431" s="386" t="s">
        <v>36</v>
      </c>
      <c r="AA2431" s="386">
        <v>56</v>
      </c>
      <c r="AB2431" s="386">
        <v>1165</v>
      </c>
      <c r="AC2431" s="386" t="s">
        <v>834</v>
      </c>
      <c r="AD2431" s="383" t="s">
        <v>104</v>
      </c>
      <c r="AE2431" s="383" t="s">
        <v>36</v>
      </c>
      <c r="AF2431" s="383">
        <v>69</v>
      </c>
      <c r="AG2431" s="383" t="s">
        <v>222</v>
      </c>
      <c r="AH2431" s="383" t="s">
        <v>34</v>
      </c>
      <c r="AI2431" s="383" t="s">
        <v>36</v>
      </c>
      <c r="AJ2431" s="383" t="s">
        <v>3554</v>
      </c>
      <c r="AK2431" s="384" t="str">
        <f t="shared" si="75"/>
        <v>NO</v>
      </c>
      <c r="AL2431" s="384" t="str">
        <f t="shared" si="76"/>
        <v>NO</v>
      </c>
    </row>
    <row r="2432" spans="1:38" x14ac:dyDescent="0.25">
      <c r="A2432" s="381" t="s">
        <v>3224</v>
      </c>
      <c r="B2432" s="382" t="s">
        <v>635</v>
      </c>
      <c r="C2432" s="382" t="s">
        <v>30</v>
      </c>
      <c r="D2432" s="382" t="s">
        <v>636</v>
      </c>
      <c r="E2432" s="382" t="s">
        <v>838</v>
      </c>
      <c r="F2432" s="383">
        <v>100</v>
      </c>
      <c r="G2432" s="383">
        <v>751</v>
      </c>
      <c r="H2432" s="383" t="s">
        <v>835</v>
      </c>
      <c r="I2432" s="383">
        <v>100</v>
      </c>
      <c r="J2432" s="383">
        <v>751</v>
      </c>
      <c r="K2432" s="383" t="s">
        <v>835</v>
      </c>
      <c r="L2432" s="385"/>
      <c r="M2432" s="383">
        <v>267</v>
      </c>
      <c r="N2432" s="383" t="s">
        <v>835</v>
      </c>
      <c r="O2432" s="385"/>
      <c r="P2432" s="385"/>
      <c r="Q2432" s="386" t="s">
        <v>11</v>
      </c>
      <c r="R2432" s="383">
        <v>64</v>
      </c>
      <c r="S2432" s="383">
        <v>692</v>
      </c>
      <c r="T2432" s="386" t="s">
        <v>36</v>
      </c>
      <c r="U2432" s="386">
        <v>66</v>
      </c>
      <c r="V2432" s="386">
        <v>675</v>
      </c>
      <c r="W2432" s="386" t="s">
        <v>834</v>
      </c>
      <c r="X2432" s="383">
        <v>63</v>
      </c>
      <c r="Y2432" s="383">
        <v>690</v>
      </c>
      <c r="Z2432" s="386" t="s">
        <v>36</v>
      </c>
      <c r="AA2432" s="386">
        <v>65</v>
      </c>
      <c r="AB2432" s="386">
        <v>673</v>
      </c>
      <c r="AC2432" s="386" t="s">
        <v>834</v>
      </c>
      <c r="AD2432" s="383" t="s">
        <v>104</v>
      </c>
      <c r="AE2432" s="383" t="s">
        <v>36</v>
      </c>
      <c r="AF2432" s="383">
        <v>74</v>
      </c>
      <c r="AG2432" s="383" t="s">
        <v>222</v>
      </c>
      <c r="AH2432" s="383" t="s">
        <v>34</v>
      </c>
      <c r="AI2432" s="383" t="s">
        <v>36</v>
      </c>
      <c r="AJ2432" s="383" t="s">
        <v>3554</v>
      </c>
      <c r="AK2432" s="384" t="str">
        <f t="shared" si="75"/>
        <v>NO</v>
      </c>
      <c r="AL2432" s="384" t="str">
        <f t="shared" si="76"/>
        <v>NO</v>
      </c>
    </row>
    <row r="2433" spans="1:38" x14ac:dyDescent="0.25">
      <c r="A2433" s="381" t="s">
        <v>3224</v>
      </c>
      <c r="B2433" s="382" t="s">
        <v>637</v>
      </c>
      <c r="C2433" s="382" t="s">
        <v>30</v>
      </c>
      <c r="D2433" s="382" t="s">
        <v>638</v>
      </c>
      <c r="E2433" s="382" t="s">
        <v>838</v>
      </c>
      <c r="F2433" s="383">
        <v>100</v>
      </c>
      <c r="G2433" s="383">
        <v>34</v>
      </c>
      <c r="H2433" s="383" t="s">
        <v>835</v>
      </c>
      <c r="I2433" s="383">
        <v>100</v>
      </c>
      <c r="J2433" s="383">
        <v>34</v>
      </c>
      <c r="K2433" s="383" t="s">
        <v>835</v>
      </c>
      <c r="L2433" s="385"/>
      <c r="M2433" s="383">
        <v>11</v>
      </c>
      <c r="N2433" s="383" t="s">
        <v>11</v>
      </c>
      <c r="O2433" s="385"/>
      <c r="P2433" s="385"/>
      <c r="Q2433" s="386" t="s">
        <v>11</v>
      </c>
      <c r="R2433" s="383"/>
      <c r="S2433" s="383">
        <v>31</v>
      </c>
      <c r="T2433" s="386" t="s">
        <v>11</v>
      </c>
      <c r="U2433" s="386"/>
      <c r="V2433" s="386">
        <v>30</v>
      </c>
      <c r="W2433" s="386" t="s">
        <v>11</v>
      </c>
      <c r="X2433" s="383"/>
      <c r="Y2433" s="383">
        <v>31</v>
      </c>
      <c r="Z2433" s="386" t="s">
        <v>11</v>
      </c>
      <c r="AA2433" s="386"/>
      <c r="AB2433" s="386">
        <v>30</v>
      </c>
      <c r="AC2433" s="386" t="s">
        <v>11</v>
      </c>
      <c r="AD2433" s="383" t="s">
        <v>57</v>
      </c>
      <c r="AE2433" s="383" t="s">
        <v>36</v>
      </c>
      <c r="AF2433" s="383">
        <v>92</v>
      </c>
      <c r="AG2433" s="383" t="s">
        <v>222</v>
      </c>
      <c r="AH2433" s="383" t="s">
        <v>34</v>
      </c>
      <c r="AI2433" s="383" t="s">
        <v>36</v>
      </c>
      <c r="AJ2433" s="383" t="s">
        <v>3554</v>
      </c>
      <c r="AK2433" s="384" t="str">
        <f t="shared" si="75"/>
        <v>NA</v>
      </c>
      <c r="AL2433" s="384" t="str">
        <f t="shared" si="76"/>
        <v>NA</v>
      </c>
    </row>
    <row r="2434" spans="1:38" x14ac:dyDescent="0.25">
      <c r="A2434" s="381" t="s">
        <v>3224</v>
      </c>
      <c r="B2434" s="382" t="s">
        <v>639</v>
      </c>
      <c r="C2434" s="382" t="s">
        <v>30</v>
      </c>
      <c r="D2434" s="382" t="s">
        <v>640</v>
      </c>
      <c r="E2434" s="382" t="s">
        <v>838</v>
      </c>
      <c r="F2434" s="383">
        <v>99</v>
      </c>
      <c r="G2434" s="383">
        <v>62</v>
      </c>
      <c r="H2434" s="383" t="s">
        <v>835</v>
      </c>
      <c r="I2434" s="383">
        <v>99</v>
      </c>
      <c r="J2434" s="383">
        <v>61</v>
      </c>
      <c r="K2434" s="383" t="s">
        <v>835</v>
      </c>
      <c r="L2434" s="385"/>
      <c r="M2434" s="383">
        <v>17</v>
      </c>
      <c r="N2434" s="383" t="s">
        <v>11</v>
      </c>
      <c r="O2434" s="385"/>
      <c r="P2434" s="385"/>
      <c r="Q2434" s="386" t="s">
        <v>11</v>
      </c>
      <c r="R2434" s="383"/>
      <c r="S2434" s="383">
        <v>54</v>
      </c>
      <c r="T2434" s="386" t="s">
        <v>11</v>
      </c>
      <c r="U2434" s="386"/>
      <c r="V2434" s="386">
        <v>54</v>
      </c>
      <c r="W2434" s="386" t="s">
        <v>11</v>
      </c>
      <c r="X2434" s="383"/>
      <c r="Y2434" s="383">
        <v>55</v>
      </c>
      <c r="Z2434" s="386" t="s">
        <v>11</v>
      </c>
      <c r="AA2434" s="386"/>
      <c r="AB2434" s="386">
        <v>55</v>
      </c>
      <c r="AC2434" s="386" t="s">
        <v>11</v>
      </c>
      <c r="AD2434" s="383" t="s">
        <v>46</v>
      </c>
      <c r="AE2434" s="383" t="s">
        <v>36</v>
      </c>
      <c r="AF2434" s="383">
        <v>77</v>
      </c>
      <c r="AG2434" s="383" t="s">
        <v>222</v>
      </c>
      <c r="AH2434" s="383" t="s">
        <v>34</v>
      </c>
      <c r="AI2434" s="383" t="s">
        <v>36</v>
      </c>
      <c r="AJ2434" s="383" t="s">
        <v>3554</v>
      </c>
      <c r="AK2434" s="384" t="str">
        <f t="shared" si="75"/>
        <v>NA</v>
      </c>
      <c r="AL2434" s="384" t="str">
        <f t="shared" si="76"/>
        <v>NA</v>
      </c>
    </row>
    <row r="2435" spans="1:38" x14ac:dyDescent="0.25">
      <c r="A2435" s="381" t="s">
        <v>3224</v>
      </c>
      <c r="B2435" s="382" t="s">
        <v>641</v>
      </c>
      <c r="C2435" s="382" t="s">
        <v>30</v>
      </c>
      <c r="D2435" s="382" t="s">
        <v>642</v>
      </c>
      <c r="E2435" s="382" t="s">
        <v>838</v>
      </c>
      <c r="F2435" s="383">
        <v>100</v>
      </c>
      <c r="G2435" s="383">
        <v>1051</v>
      </c>
      <c r="H2435" s="383" t="s">
        <v>835</v>
      </c>
      <c r="I2435" s="383">
        <v>100</v>
      </c>
      <c r="J2435" s="383">
        <v>1051</v>
      </c>
      <c r="K2435" s="383" t="s">
        <v>835</v>
      </c>
      <c r="L2435" s="385">
        <v>91</v>
      </c>
      <c r="M2435" s="383">
        <v>362</v>
      </c>
      <c r="N2435" s="383" t="s">
        <v>835</v>
      </c>
      <c r="O2435" s="385"/>
      <c r="P2435" s="385"/>
      <c r="Q2435" s="386" t="s">
        <v>11</v>
      </c>
      <c r="R2435" s="383">
        <v>59</v>
      </c>
      <c r="S2435" s="383">
        <v>970</v>
      </c>
      <c r="T2435" s="386" t="s">
        <v>36</v>
      </c>
      <c r="U2435" s="386">
        <v>60</v>
      </c>
      <c r="V2435" s="386">
        <v>947</v>
      </c>
      <c r="W2435" s="386" t="s">
        <v>834</v>
      </c>
      <c r="X2435" s="383">
        <v>56</v>
      </c>
      <c r="Y2435" s="383">
        <v>969</v>
      </c>
      <c r="Z2435" s="386" t="s">
        <v>36</v>
      </c>
      <c r="AA2435" s="386">
        <v>59</v>
      </c>
      <c r="AB2435" s="386">
        <v>943</v>
      </c>
      <c r="AC2435" s="386" t="s">
        <v>834</v>
      </c>
      <c r="AD2435" s="383" t="s">
        <v>104</v>
      </c>
      <c r="AE2435" s="383" t="s">
        <v>36</v>
      </c>
      <c r="AF2435" s="383">
        <v>69</v>
      </c>
      <c r="AG2435" s="383" t="s">
        <v>222</v>
      </c>
      <c r="AH2435" s="383" t="s">
        <v>34</v>
      </c>
      <c r="AI2435" s="383" t="s">
        <v>36</v>
      </c>
      <c r="AJ2435" s="383" t="s">
        <v>3554</v>
      </c>
      <c r="AK2435" s="384" t="str">
        <f t="shared" ref="AK2435:AK2498" si="77">IF(OR(T2435="NA",T2435="NO"),T2435,(IF(T2435="","NA",IF(OR(R2435&gt;78,AND(T2435="Yes",R2435="")),"Yes-AB",IF(W2435="NA","Yes-SH","Yes-GM")))))</f>
        <v>NO</v>
      </c>
      <c r="AL2435" s="384" t="str">
        <f t="shared" ref="AL2435:AL2498" si="78">IF(OR(Z2435="NA",Z2435="NO"),Z2435,(IF(Z2435="","NA",IF(OR(X2435&gt;79,AND(Z2435="Yes",X2435="")),"Yes-AB",IF(AC2435="NA","Yes-SH","Yes-GM")))))</f>
        <v>NO</v>
      </c>
    </row>
    <row r="2436" spans="1:38" x14ac:dyDescent="0.25">
      <c r="A2436" s="381" t="s">
        <v>3224</v>
      </c>
      <c r="B2436" s="382" t="s">
        <v>643</v>
      </c>
      <c r="C2436" s="382" t="s">
        <v>30</v>
      </c>
      <c r="D2436" s="382" t="s">
        <v>644</v>
      </c>
      <c r="E2436" s="382" t="s">
        <v>838</v>
      </c>
      <c r="F2436" s="383">
        <v>100</v>
      </c>
      <c r="G2436" s="383">
        <v>104</v>
      </c>
      <c r="H2436" s="383" t="s">
        <v>835</v>
      </c>
      <c r="I2436" s="383">
        <v>99</v>
      </c>
      <c r="J2436" s="383">
        <v>103</v>
      </c>
      <c r="K2436" s="383" t="s">
        <v>835</v>
      </c>
      <c r="L2436" s="385">
        <v>89</v>
      </c>
      <c r="M2436" s="383">
        <v>36</v>
      </c>
      <c r="N2436" s="383" t="s">
        <v>834</v>
      </c>
      <c r="O2436" s="385"/>
      <c r="P2436" s="385"/>
      <c r="Q2436" s="386" t="s">
        <v>11</v>
      </c>
      <c r="R2436" s="383"/>
      <c r="S2436" s="383">
        <v>97</v>
      </c>
      <c r="T2436" s="386" t="s">
        <v>11</v>
      </c>
      <c r="U2436" s="386"/>
      <c r="V2436" s="386">
        <v>93</v>
      </c>
      <c r="W2436" s="386" t="s">
        <v>11</v>
      </c>
      <c r="X2436" s="383"/>
      <c r="Y2436" s="383">
        <v>96</v>
      </c>
      <c r="Z2436" s="386" t="s">
        <v>11</v>
      </c>
      <c r="AA2436" s="386"/>
      <c r="AB2436" s="386">
        <v>92</v>
      </c>
      <c r="AC2436" s="386" t="s">
        <v>11</v>
      </c>
      <c r="AD2436" s="383" t="s">
        <v>57</v>
      </c>
      <c r="AE2436" s="383" t="s">
        <v>36</v>
      </c>
      <c r="AF2436" s="383">
        <v>79</v>
      </c>
      <c r="AG2436" s="383" t="s">
        <v>222</v>
      </c>
      <c r="AH2436" s="383" t="s">
        <v>34</v>
      </c>
      <c r="AI2436" s="383" t="s">
        <v>36</v>
      </c>
      <c r="AJ2436" s="383" t="s">
        <v>3554</v>
      </c>
      <c r="AK2436" s="384" t="str">
        <f t="shared" si="77"/>
        <v>NA</v>
      </c>
      <c r="AL2436" s="384" t="str">
        <f t="shared" si="78"/>
        <v>NA</v>
      </c>
    </row>
    <row r="2437" spans="1:38" x14ac:dyDescent="0.25">
      <c r="A2437" s="381" t="s">
        <v>3224</v>
      </c>
      <c r="B2437" s="382" t="s">
        <v>645</v>
      </c>
      <c r="C2437" s="382" t="s">
        <v>30</v>
      </c>
      <c r="D2437" s="382" t="s">
        <v>646</v>
      </c>
      <c r="E2437" s="382" t="s">
        <v>838</v>
      </c>
      <c r="F2437" s="383">
        <v>100</v>
      </c>
      <c r="G2437" s="383">
        <v>1057</v>
      </c>
      <c r="H2437" s="383" t="s">
        <v>835</v>
      </c>
      <c r="I2437" s="383">
        <v>100</v>
      </c>
      <c r="J2437" s="383">
        <v>1057</v>
      </c>
      <c r="K2437" s="383" t="s">
        <v>835</v>
      </c>
      <c r="L2437" s="385"/>
      <c r="M2437" s="383">
        <v>362</v>
      </c>
      <c r="N2437" s="383" t="s">
        <v>835</v>
      </c>
      <c r="O2437" s="385"/>
      <c r="P2437" s="385"/>
      <c r="Q2437" s="386" t="s">
        <v>11</v>
      </c>
      <c r="R2437" s="383">
        <v>54</v>
      </c>
      <c r="S2437" s="383">
        <v>966</v>
      </c>
      <c r="T2437" s="386" t="s">
        <v>36</v>
      </c>
      <c r="U2437" s="386">
        <v>57</v>
      </c>
      <c r="V2437" s="386">
        <v>953</v>
      </c>
      <c r="W2437" s="386" t="s">
        <v>834</v>
      </c>
      <c r="X2437" s="383">
        <v>60</v>
      </c>
      <c r="Y2437" s="383">
        <v>946</v>
      </c>
      <c r="Z2437" s="386" t="s">
        <v>34</v>
      </c>
      <c r="AA2437" s="386">
        <v>61</v>
      </c>
      <c r="AB2437" s="386">
        <v>932</v>
      </c>
      <c r="AC2437" s="386" t="s">
        <v>11</v>
      </c>
      <c r="AD2437" s="383" t="s">
        <v>33</v>
      </c>
      <c r="AE2437" s="383" t="s">
        <v>36</v>
      </c>
      <c r="AF2437" s="383">
        <v>85</v>
      </c>
      <c r="AG2437" s="383" t="s">
        <v>222</v>
      </c>
      <c r="AH2437" s="383" t="s">
        <v>34</v>
      </c>
      <c r="AI2437" s="383" t="s">
        <v>36</v>
      </c>
      <c r="AJ2437" s="383" t="s">
        <v>3554</v>
      </c>
      <c r="AK2437" s="384" t="str">
        <f t="shared" si="77"/>
        <v>NO</v>
      </c>
      <c r="AL2437" s="384" t="str">
        <f t="shared" si="78"/>
        <v>Yes-SH</v>
      </c>
    </row>
    <row r="2438" spans="1:38" x14ac:dyDescent="0.25">
      <c r="A2438" s="381" t="s">
        <v>3224</v>
      </c>
      <c r="B2438" s="382" t="s">
        <v>647</v>
      </c>
      <c r="C2438" s="382" t="s">
        <v>30</v>
      </c>
      <c r="D2438" s="382" t="s">
        <v>648</v>
      </c>
      <c r="E2438" s="382" t="s">
        <v>838</v>
      </c>
      <c r="F2438" s="383">
        <v>100</v>
      </c>
      <c r="G2438" s="383">
        <v>476</v>
      </c>
      <c r="H2438" s="383" t="s">
        <v>835</v>
      </c>
      <c r="I2438" s="383">
        <v>100</v>
      </c>
      <c r="J2438" s="383">
        <v>476</v>
      </c>
      <c r="K2438" s="383" t="s">
        <v>835</v>
      </c>
      <c r="L2438" s="385"/>
      <c r="M2438" s="383">
        <v>167</v>
      </c>
      <c r="N2438" s="383" t="s">
        <v>835</v>
      </c>
      <c r="O2438" s="385"/>
      <c r="P2438" s="385"/>
      <c r="Q2438" s="386" t="s">
        <v>11</v>
      </c>
      <c r="R2438" s="383">
        <v>80</v>
      </c>
      <c r="S2438" s="383">
        <v>455</v>
      </c>
      <c r="T2438" s="386" t="s">
        <v>34</v>
      </c>
      <c r="U2438" s="386">
        <v>80</v>
      </c>
      <c r="V2438" s="386">
        <v>428</v>
      </c>
      <c r="W2438" s="386" t="s">
        <v>11</v>
      </c>
      <c r="X2438" s="383">
        <v>77</v>
      </c>
      <c r="Y2438" s="383">
        <v>452</v>
      </c>
      <c r="Z2438" s="386" t="s">
        <v>36</v>
      </c>
      <c r="AA2438" s="386">
        <v>78</v>
      </c>
      <c r="AB2438" s="386">
        <v>425</v>
      </c>
      <c r="AC2438" s="386" t="s">
        <v>834</v>
      </c>
      <c r="AD2438" s="383" t="s">
        <v>33</v>
      </c>
      <c r="AE2438" s="383" t="s">
        <v>36</v>
      </c>
      <c r="AF2438" s="383">
        <v>79</v>
      </c>
      <c r="AG2438" s="383" t="s">
        <v>222</v>
      </c>
      <c r="AH2438" s="383" t="s">
        <v>36</v>
      </c>
      <c r="AI2438" s="383" t="s">
        <v>36</v>
      </c>
      <c r="AJ2438" s="383" t="s">
        <v>3554</v>
      </c>
      <c r="AK2438" s="384" t="str">
        <f t="shared" si="77"/>
        <v>Yes-AB</v>
      </c>
      <c r="AL2438" s="384" t="str">
        <f t="shared" si="78"/>
        <v>NO</v>
      </c>
    </row>
    <row r="2439" spans="1:38" x14ac:dyDescent="0.25">
      <c r="A2439" s="381" t="s">
        <v>3224</v>
      </c>
      <c r="B2439" s="382" t="s">
        <v>649</v>
      </c>
      <c r="C2439" s="382" t="s">
        <v>30</v>
      </c>
      <c r="D2439" s="382" t="s">
        <v>650</v>
      </c>
      <c r="E2439" s="382" t="s">
        <v>838</v>
      </c>
      <c r="F2439" s="383"/>
      <c r="G2439" s="383">
        <v>19</v>
      </c>
      <c r="H2439" s="383" t="s">
        <v>11</v>
      </c>
      <c r="I2439" s="383"/>
      <c r="J2439" s="383">
        <v>19</v>
      </c>
      <c r="K2439" s="383" t="s">
        <v>11</v>
      </c>
      <c r="L2439" s="385"/>
      <c r="M2439" s="383">
        <v>3</v>
      </c>
      <c r="N2439" s="383" t="s">
        <v>11</v>
      </c>
      <c r="O2439" s="385"/>
      <c r="P2439" s="385"/>
      <c r="Q2439" s="386" t="s">
        <v>11</v>
      </c>
      <c r="R2439" s="383"/>
      <c r="S2439" s="383">
        <v>17</v>
      </c>
      <c r="T2439" s="386" t="s">
        <v>11</v>
      </c>
      <c r="U2439" s="386"/>
      <c r="V2439" s="386">
        <v>17</v>
      </c>
      <c r="W2439" s="386" t="s">
        <v>11</v>
      </c>
      <c r="X2439" s="383"/>
      <c r="Y2439" s="383">
        <v>17</v>
      </c>
      <c r="Z2439" s="386" t="s">
        <v>11</v>
      </c>
      <c r="AA2439" s="386"/>
      <c r="AB2439" s="386">
        <v>17</v>
      </c>
      <c r="AC2439" s="386" t="s">
        <v>11</v>
      </c>
      <c r="AD2439" s="383" t="s">
        <v>46</v>
      </c>
      <c r="AE2439" s="383" t="s">
        <v>36</v>
      </c>
      <c r="AF2439" s="383">
        <v>77</v>
      </c>
      <c r="AG2439" s="383" t="s">
        <v>222</v>
      </c>
      <c r="AH2439" s="383" t="s">
        <v>34</v>
      </c>
      <c r="AI2439" s="383" t="s">
        <v>36</v>
      </c>
      <c r="AJ2439" s="383" t="s">
        <v>3554</v>
      </c>
      <c r="AK2439" s="384" t="str">
        <f t="shared" si="77"/>
        <v>NA</v>
      </c>
      <c r="AL2439" s="384" t="str">
        <f t="shared" si="78"/>
        <v>NA</v>
      </c>
    </row>
    <row r="2440" spans="1:38" x14ac:dyDescent="0.25">
      <c r="A2440" s="381" t="s">
        <v>3224</v>
      </c>
      <c r="B2440" s="382" t="s">
        <v>651</v>
      </c>
      <c r="C2440" s="382" t="s">
        <v>30</v>
      </c>
      <c r="D2440" s="382" t="s">
        <v>652</v>
      </c>
      <c r="E2440" s="382" t="s">
        <v>838</v>
      </c>
      <c r="F2440" s="383">
        <v>100</v>
      </c>
      <c r="G2440" s="383">
        <v>836</v>
      </c>
      <c r="H2440" s="383" t="s">
        <v>835</v>
      </c>
      <c r="I2440" s="383">
        <v>100</v>
      </c>
      <c r="J2440" s="383">
        <v>836</v>
      </c>
      <c r="K2440" s="383" t="s">
        <v>835</v>
      </c>
      <c r="L2440" s="385"/>
      <c r="M2440" s="383">
        <v>247</v>
      </c>
      <c r="N2440" s="383" t="s">
        <v>835</v>
      </c>
      <c r="O2440" s="385"/>
      <c r="P2440" s="385"/>
      <c r="Q2440" s="386" t="s">
        <v>11</v>
      </c>
      <c r="R2440" s="383">
        <v>64</v>
      </c>
      <c r="S2440" s="383">
        <v>752</v>
      </c>
      <c r="T2440" s="386" t="s">
        <v>36</v>
      </c>
      <c r="U2440" s="386">
        <v>66</v>
      </c>
      <c r="V2440" s="386">
        <v>736</v>
      </c>
      <c r="W2440" s="386" t="s">
        <v>834</v>
      </c>
      <c r="X2440" s="383">
        <v>61</v>
      </c>
      <c r="Y2440" s="383">
        <v>751</v>
      </c>
      <c r="Z2440" s="386" t="s">
        <v>36</v>
      </c>
      <c r="AA2440" s="386">
        <v>63</v>
      </c>
      <c r="AB2440" s="386">
        <v>735</v>
      </c>
      <c r="AC2440" s="386" t="s">
        <v>834</v>
      </c>
      <c r="AD2440" s="383" t="s">
        <v>33</v>
      </c>
      <c r="AE2440" s="383" t="s">
        <v>36</v>
      </c>
      <c r="AF2440" s="383">
        <v>72</v>
      </c>
      <c r="AG2440" s="383" t="s">
        <v>222</v>
      </c>
      <c r="AH2440" s="383" t="s">
        <v>34</v>
      </c>
      <c r="AI2440" s="383" t="s">
        <v>36</v>
      </c>
      <c r="AJ2440" s="383" t="s">
        <v>3554</v>
      </c>
      <c r="AK2440" s="384" t="str">
        <f t="shared" si="77"/>
        <v>NO</v>
      </c>
      <c r="AL2440" s="384" t="str">
        <f t="shared" si="78"/>
        <v>NO</v>
      </c>
    </row>
    <row r="2441" spans="1:38" x14ac:dyDescent="0.25">
      <c r="A2441" s="381" t="s">
        <v>3224</v>
      </c>
      <c r="B2441" s="382" t="s">
        <v>653</v>
      </c>
      <c r="C2441" s="382" t="s">
        <v>30</v>
      </c>
      <c r="D2441" s="382" t="s">
        <v>654</v>
      </c>
      <c r="E2441" s="382" t="s">
        <v>838</v>
      </c>
      <c r="F2441" s="383">
        <v>100</v>
      </c>
      <c r="G2441" s="383">
        <v>1649</v>
      </c>
      <c r="H2441" s="383" t="s">
        <v>835</v>
      </c>
      <c r="I2441" s="383">
        <v>100</v>
      </c>
      <c r="J2441" s="383">
        <v>1649</v>
      </c>
      <c r="K2441" s="383" t="s">
        <v>835</v>
      </c>
      <c r="L2441" s="385"/>
      <c r="M2441" s="383">
        <v>466</v>
      </c>
      <c r="N2441" s="383" t="s">
        <v>835</v>
      </c>
      <c r="O2441" s="385"/>
      <c r="P2441" s="385"/>
      <c r="Q2441" s="386" t="s">
        <v>11</v>
      </c>
      <c r="R2441" s="383">
        <v>66</v>
      </c>
      <c r="S2441" s="383">
        <v>1522</v>
      </c>
      <c r="T2441" s="386" t="s">
        <v>36</v>
      </c>
      <c r="U2441" s="386">
        <v>68</v>
      </c>
      <c r="V2441" s="386">
        <v>1496</v>
      </c>
      <c r="W2441" s="386" t="s">
        <v>834</v>
      </c>
      <c r="X2441" s="383">
        <v>61</v>
      </c>
      <c r="Y2441" s="383">
        <v>1517</v>
      </c>
      <c r="Z2441" s="386" t="s">
        <v>36</v>
      </c>
      <c r="AA2441" s="386">
        <v>62</v>
      </c>
      <c r="AB2441" s="386">
        <v>1490</v>
      </c>
      <c r="AC2441" s="386" t="s">
        <v>834</v>
      </c>
      <c r="AD2441" s="383" t="s">
        <v>33</v>
      </c>
      <c r="AE2441" s="383" t="s">
        <v>36</v>
      </c>
      <c r="AF2441" s="383">
        <v>77</v>
      </c>
      <c r="AG2441" s="383" t="s">
        <v>222</v>
      </c>
      <c r="AH2441" s="383" t="s">
        <v>34</v>
      </c>
      <c r="AI2441" s="383" t="s">
        <v>36</v>
      </c>
      <c r="AJ2441" s="383" t="s">
        <v>3554</v>
      </c>
      <c r="AK2441" s="384" t="str">
        <f t="shared" si="77"/>
        <v>NO</v>
      </c>
      <c r="AL2441" s="384" t="str">
        <f t="shared" si="78"/>
        <v>NO</v>
      </c>
    </row>
    <row r="2442" spans="1:38" x14ac:dyDescent="0.25">
      <c r="A2442" s="381" t="s">
        <v>3224</v>
      </c>
      <c r="B2442" s="382" t="s">
        <v>655</v>
      </c>
      <c r="C2442" s="382" t="s">
        <v>30</v>
      </c>
      <c r="D2442" s="382" t="s">
        <v>656</v>
      </c>
      <c r="E2442" s="382" t="s">
        <v>838</v>
      </c>
      <c r="F2442" s="383">
        <v>100</v>
      </c>
      <c r="G2442" s="383">
        <v>323</v>
      </c>
      <c r="H2442" s="383" t="s">
        <v>835</v>
      </c>
      <c r="I2442" s="383">
        <v>99</v>
      </c>
      <c r="J2442" s="383">
        <v>322</v>
      </c>
      <c r="K2442" s="383" t="s">
        <v>835</v>
      </c>
      <c r="L2442" s="385"/>
      <c r="M2442" s="383">
        <v>127</v>
      </c>
      <c r="N2442" s="383" t="s">
        <v>835</v>
      </c>
      <c r="O2442" s="385"/>
      <c r="P2442" s="385"/>
      <c r="Q2442" s="386" t="s">
        <v>11</v>
      </c>
      <c r="R2442" s="383">
        <v>47</v>
      </c>
      <c r="S2442" s="383">
        <v>286</v>
      </c>
      <c r="T2442" s="386" t="s">
        <v>36</v>
      </c>
      <c r="U2442" s="386">
        <v>49</v>
      </c>
      <c r="V2442" s="386">
        <v>278</v>
      </c>
      <c r="W2442" s="386" t="s">
        <v>834</v>
      </c>
      <c r="X2442" s="383">
        <v>38</v>
      </c>
      <c r="Y2442" s="383">
        <v>281</v>
      </c>
      <c r="Z2442" s="386" t="s">
        <v>36</v>
      </c>
      <c r="AA2442" s="386">
        <v>42</v>
      </c>
      <c r="AB2442" s="386">
        <v>272</v>
      </c>
      <c r="AC2442" s="386" t="s">
        <v>834</v>
      </c>
      <c r="AD2442" s="383" t="s">
        <v>57</v>
      </c>
      <c r="AE2442" s="383" t="s">
        <v>36</v>
      </c>
      <c r="AF2442" s="383">
        <v>74</v>
      </c>
      <c r="AG2442" s="383" t="s">
        <v>222</v>
      </c>
      <c r="AH2442" s="383" t="s">
        <v>34</v>
      </c>
      <c r="AI2442" s="383" t="s">
        <v>36</v>
      </c>
      <c r="AJ2442" s="383" t="s">
        <v>3554</v>
      </c>
      <c r="AK2442" s="384" t="str">
        <f t="shared" si="77"/>
        <v>NO</v>
      </c>
      <c r="AL2442" s="384" t="str">
        <f t="shared" si="78"/>
        <v>NO</v>
      </c>
    </row>
    <row r="2443" spans="1:38" x14ac:dyDescent="0.25">
      <c r="A2443" s="381" t="s">
        <v>3224</v>
      </c>
      <c r="B2443" s="382" t="s">
        <v>657</v>
      </c>
      <c r="C2443" s="382" t="s">
        <v>30</v>
      </c>
      <c r="D2443" s="382" t="s">
        <v>658</v>
      </c>
      <c r="E2443" s="382" t="s">
        <v>838</v>
      </c>
      <c r="F2443" s="383">
        <v>100</v>
      </c>
      <c r="G2443" s="383">
        <v>1484</v>
      </c>
      <c r="H2443" s="383" t="s">
        <v>835</v>
      </c>
      <c r="I2443" s="383">
        <v>100</v>
      </c>
      <c r="J2443" s="383">
        <v>1482</v>
      </c>
      <c r="K2443" s="383" t="s">
        <v>835</v>
      </c>
      <c r="L2443" s="385"/>
      <c r="M2443" s="383">
        <v>500</v>
      </c>
      <c r="N2443" s="383" t="s">
        <v>835</v>
      </c>
      <c r="O2443" s="385"/>
      <c r="P2443" s="385"/>
      <c r="Q2443" s="386" t="s">
        <v>11</v>
      </c>
      <c r="R2443" s="383">
        <v>66</v>
      </c>
      <c r="S2443" s="383">
        <v>1414</v>
      </c>
      <c r="T2443" s="386" t="s">
        <v>34</v>
      </c>
      <c r="U2443" s="386">
        <v>67</v>
      </c>
      <c r="V2443" s="386">
        <v>1400</v>
      </c>
      <c r="W2443" s="386" t="s">
        <v>11</v>
      </c>
      <c r="X2443" s="383">
        <v>62</v>
      </c>
      <c r="Y2443" s="383">
        <v>1411</v>
      </c>
      <c r="Z2443" s="386" t="s">
        <v>34</v>
      </c>
      <c r="AA2443" s="386">
        <v>63</v>
      </c>
      <c r="AB2443" s="386">
        <v>1396</v>
      </c>
      <c r="AC2443" s="386" t="s">
        <v>11</v>
      </c>
      <c r="AD2443" s="383" t="s">
        <v>33</v>
      </c>
      <c r="AE2443" s="383" t="s">
        <v>36</v>
      </c>
      <c r="AF2443" s="383">
        <v>79</v>
      </c>
      <c r="AG2443" s="383" t="s">
        <v>222</v>
      </c>
      <c r="AH2443" s="383" t="s">
        <v>34</v>
      </c>
      <c r="AI2443" s="383" t="s">
        <v>36</v>
      </c>
      <c r="AJ2443" s="383" t="s">
        <v>3554</v>
      </c>
      <c r="AK2443" s="384" t="str">
        <f t="shared" si="77"/>
        <v>Yes-SH</v>
      </c>
      <c r="AL2443" s="384" t="str">
        <f t="shared" si="78"/>
        <v>Yes-SH</v>
      </c>
    </row>
    <row r="2444" spans="1:38" x14ac:dyDescent="0.25">
      <c r="A2444" s="381" t="s">
        <v>3224</v>
      </c>
      <c r="B2444" s="382" t="s">
        <v>659</v>
      </c>
      <c r="C2444" s="382" t="s">
        <v>30</v>
      </c>
      <c r="D2444" s="382" t="s">
        <v>660</v>
      </c>
      <c r="E2444" s="382" t="s">
        <v>838</v>
      </c>
      <c r="F2444" s="383">
        <v>100</v>
      </c>
      <c r="G2444" s="383">
        <v>314</v>
      </c>
      <c r="H2444" s="383" t="s">
        <v>835</v>
      </c>
      <c r="I2444" s="383">
        <v>100</v>
      </c>
      <c r="J2444" s="383">
        <v>314</v>
      </c>
      <c r="K2444" s="383" t="s">
        <v>835</v>
      </c>
      <c r="L2444" s="385"/>
      <c r="M2444" s="383">
        <v>121</v>
      </c>
      <c r="N2444" s="383" t="s">
        <v>835</v>
      </c>
      <c r="O2444" s="385"/>
      <c r="P2444" s="385"/>
      <c r="Q2444" s="386" t="s">
        <v>11</v>
      </c>
      <c r="R2444" s="383">
        <v>65</v>
      </c>
      <c r="S2444" s="383">
        <v>292</v>
      </c>
      <c r="T2444" s="386" t="s">
        <v>36</v>
      </c>
      <c r="U2444" s="386">
        <v>66</v>
      </c>
      <c r="V2444" s="386">
        <v>287</v>
      </c>
      <c r="W2444" s="386" t="s">
        <v>834</v>
      </c>
      <c r="X2444" s="383">
        <v>56</v>
      </c>
      <c r="Y2444" s="383">
        <v>291</v>
      </c>
      <c r="Z2444" s="386" t="s">
        <v>36</v>
      </c>
      <c r="AA2444" s="386">
        <v>58</v>
      </c>
      <c r="AB2444" s="386">
        <v>286</v>
      </c>
      <c r="AC2444" s="386" t="s">
        <v>834</v>
      </c>
      <c r="AD2444" s="383" t="s">
        <v>57</v>
      </c>
      <c r="AE2444" s="383" t="s">
        <v>36</v>
      </c>
      <c r="AF2444" s="383">
        <v>74</v>
      </c>
      <c r="AG2444" s="383" t="s">
        <v>222</v>
      </c>
      <c r="AH2444" s="383" t="s">
        <v>34</v>
      </c>
      <c r="AI2444" s="383" t="s">
        <v>36</v>
      </c>
      <c r="AJ2444" s="383" t="s">
        <v>3554</v>
      </c>
      <c r="AK2444" s="384" t="str">
        <f t="shared" si="77"/>
        <v>NO</v>
      </c>
      <c r="AL2444" s="384" t="str">
        <f t="shared" si="78"/>
        <v>NO</v>
      </c>
    </row>
    <row r="2445" spans="1:38" x14ac:dyDescent="0.25">
      <c r="A2445" s="381" t="s">
        <v>3224</v>
      </c>
      <c r="B2445" s="382" t="s">
        <v>661</v>
      </c>
      <c r="C2445" s="382" t="s">
        <v>30</v>
      </c>
      <c r="D2445" s="382" t="s">
        <v>662</v>
      </c>
      <c r="E2445" s="382" t="s">
        <v>838</v>
      </c>
      <c r="F2445" s="383">
        <v>100</v>
      </c>
      <c r="G2445" s="383">
        <v>710</v>
      </c>
      <c r="H2445" s="383" t="s">
        <v>835</v>
      </c>
      <c r="I2445" s="383">
        <v>100</v>
      </c>
      <c r="J2445" s="383">
        <v>710</v>
      </c>
      <c r="K2445" s="383" t="s">
        <v>835</v>
      </c>
      <c r="L2445" s="385">
        <v>89</v>
      </c>
      <c r="M2445" s="383">
        <v>245</v>
      </c>
      <c r="N2445" s="383" t="s">
        <v>834</v>
      </c>
      <c r="O2445" s="385"/>
      <c r="P2445" s="385"/>
      <c r="Q2445" s="386" t="s">
        <v>11</v>
      </c>
      <c r="R2445" s="383">
        <v>58</v>
      </c>
      <c r="S2445" s="383">
        <v>657</v>
      </c>
      <c r="T2445" s="386" t="s">
        <v>36</v>
      </c>
      <c r="U2445" s="386">
        <v>59</v>
      </c>
      <c r="V2445" s="386">
        <v>647</v>
      </c>
      <c r="W2445" s="386" t="s">
        <v>834</v>
      </c>
      <c r="X2445" s="383">
        <v>51</v>
      </c>
      <c r="Y2445" s="383">
        <v>649</v>
      </c>
      <c r="Z2445" s="386" t="s">
        <v>36</v>
      </c>
      <c r="AA2445" s="386">
        <v>52</v>
      </c>
      <c r="AB2445" s="386">
        <v>640</v>
      </c>
      <c r="AC2445" s="386" t="s">
        <v>834</v>
      </c>
      <c r="AD2445" s="383" t="s">
        <v>104</v>
      </c>
      <c r="AE2445" s="383" t="s">
        <v>36</v>
      </c>
      <c r="AF2445" s="383">
        <v>74</v>
      </c>
      <c r="AG2445" s="383" t="s">
        <v>222</v>
      </c>
      <c r="AH2445" s="383" t="s">
        <v>34</v>
      </c>
      <c r="AI2445" s="383" t="s">
        <v>36</v>
      </c>
      <c r="AJ2445" s="383" t="s">
        <v>3554</v>
      </c>
      <c r="AK2445" s="384" t="str">
        <f t="shared" si="77"/>
        <v>NO</v>
      </c>
      <c r="AL2445" s="384" t="str">
        <f t="shared" si="78"/>
        <v>NO</v>
      </c>
    </row>
    <row r="2446" spans="1:38" x14ac:dyDescent="0.25">
      <c r="A2446" s="381" t="s">
        <v>3224</v>
      </c>
      <c r="B2446" s="382" t="s">
        <v>663</v>
      </c>
      <c r="C2446" s="382" t="s">
        <v>30</v>
      </c>
      <c r="D2446" s="382" t="s">
        <v>664</v>
      </c>
      <c r="E2446" s="382" t="s">
        <v>838</v>
      </c>
      <c r="F2446" s="383">
        <v>100</v>
      </c>
      <c r="G2446" s="383">
        <v>1194</v>
      </c>
      <c r="H2446" s="383" t="s">
        <v>835</v>
      </c>
      <c r="I2446" s="383">
        <v>100</v>
      </c>
      <c r="J2446" s="383">
        <v>1194</v>
      </c>
      <c r="K2446" s="383" t="s">
        <v>835</v>
      </c>
      <c r="L2446" s="385"/>
      <c r="M2446" s="383">
        <v>384</v>
      </c>
      <c r="N2446" s="383" t="s">
        <v>835</v>
      </c>
      <c r="O2446" s="385"/>
      <c r="P2446" s="385"/>
      <c r="Q2446" s="386" t="s">
        <v>11</v>
      </c>
      <c r="R2446" s="383">
        <v>71</v>
      </c>
      <c r="S2446" s="383">
        <v>1117</v>
      </c>
      <c r="T2446" s="386" t="s">
        <v>34</v>
      </c>
      <c r="U2446" s="386">
        <v>73</v>
      </c>
      <c r="V2446" s="386">
        <v>1103</v>
      </c>
      <c r="W2446" s="386" t="s">
        <v>11</v>
      </c>
      <c r="X2446" s="383">
        <v>69</v>
      </c>
      <c r="Y2446" s="383">
        <v>1113</v>
      </c>
      <c r="Z2446" s="386" t="s">
        <v>36</v>
      </c>
      <c r="AA2446" s="386">
        <v>71</v>
      </c>
      <c r="AB2446" s="386">
        <v>1097</v>
      </c>
      <c r="AC2446" s="386" t="s">
        <v>834</v>
      </c>
      <c r="AD2446" s="383" t="s">
        <v>33</v>
      </c>
      <c r="AE2446" s="383" t="s">
        <v>36</v>
      </c>
      <c r="AF2446" s="383">
        <v>82</v>
      </c>
      <c r="AG2446" s="383" t="s">
        <v>222</v>
      </c>
      <c r="AH2446" s="383" t="s">
        <v>34</v>
      </c>
      <c r="AI2446" s="383" t="s">
        <v>36</v>
      </c>
      <c r="AJ2446" s="383" t="s">
        <v>3554</v>
      </c>
      <c r="AK2446" s="384" t="str">
        <f t="shared" si="77"/>
        <v>Yes-SH</v>
      </c>
      <c r="AL2446" s="384" t="str">
        <f t="shared" si="78"/>
        <v>NO</v>
      </c>
    </row>
    <row r="2447" spans="1:38" x14ac:dyDescent="0.25">
      <c r="A2447" s="381" t="s">
        <v>3224</v>
      </c>
      <c r="B2447" s="382" t="s">
        <v>665</v>
      </c>
      <c r="C2447" s="382" t="s">
        <v>30</v>
      </c>
      <c r="D2447" s="382" t="s">
        <v>666</v>
      </c>
      <c r="E2447" s="382" t="s">
        <v>838</v>
      </c>
      <c r="F2447" s="383">
        <v>100</v>
      </c>
      <c r="G2447" s="383">
        <v>1054</v>
      </c>
      <c r="H2447" s="383" t="s">
        <v>835</v>
      </c>
      <c r="I2447" s="383">
        <v>100</v>
      </c>
      <c r="J2447" s="383">
        <v>1054</v>
      </c>
      <c r="K2447" s="383" t="s">
        <v>835</v>
      </c>
      <c r="L2447" s="385">
        <v>93</v>
      </c>
      <c r="M2447" s="383">
        <v>332</v>
      </c>
      <c r="N2447" s="383" t="s">
        <v>835</v>
      </c>
      <c r="O2447" s="385"/>
      <c r="P2447" s="385"/>
      <c r="Q2447" s="386" t="s">
        <v>11</v>
      </c>
      <c r="R2447" s="383">
        <v>53</v>
      </c>
      <c r="S2447" s="383">
        <v>977</v>
      </c>
      <c r="T2447" s="386" t="s">
        <v>36</v>
      </c>
      <c r="U2447" s="386">
        <v>55</v>
      </c>
      <c r="V2447" s="386">
        <v>963</v>
      </c>
      <c r="W2447" s="386" t="s">
        <v>834</v>
      </c>
      <c r="X2447" s="383">
        <v>46</v>
      </c>
      <c r="Y2447" s="383">
        <v>976</v>
      </c>
      <c r="Z2447" s="386" t="s">
        <v>36</v>
      </c>
      <c r="AA2447" s="386">
        <v>48</v>
      </c>
      <c r="AB2447" s="386">
        <v>962</v>
      </c>
      <c r="AC2447" s="386" t="s">
        <v>834</v>
      </c>
      <c r="AD2447" s="383" t="s">
        <v>57</v>
      </c>
      <c r="AE2447" s="383" t="s">
        <v>36</v>
      </c>
      <c r="AF2447" s="383">
        <v>74</v>
      </c>
      <c r="AG2447" s="383" t="s">
        <v>222</v>
      </c>
      <c r="AH2447" s="383" t="s">
        <v>34</v>
      </c>
      <c r="AI2447" s="383" t="s">
        <v>36</v>
      </c>
      <c r="AJ2447" s="383" t="s">
        <v>3554</v>
      </c>
      <c r="AK2447" s="384" t="str">
        <f t="shared" si="77"/>
        <v>NO</v>
      </c>
      <c r="AL2447" s="384" t="str">
        <f t="shared" si="78"/>
        <v>NO</v>
      </c>
    </row>
    <row r="2448" spans="1:38" x14ac:dyDescent="0.25">
      <c r="A2448" s="381" t="s">
        <v>3224</v>
      </c>
      <c r="B2448" s="382" t="s">
        <v>667</v>
      </c>
      <c r="C2448" s="382" t="s">
        <v>30</v>
      </c>
      <c r="D2448" s="382" t="s">
        <v>668</v>
      </c>
      <c r="E2448" s="382" t="s">
        <v>838</v>
      </c>
      <c r="F2448" s="383">
        <v>100</v>
      </c>
      <c r="G2448" s="383">
        <v>620</v>
      </c>
      <c r="H2448" s="383" t="s">
        <v>835</v>
      </c>
      <c r="I2448" s="383">
        <v>100</v>
      </c>
      <c r="J2448" s="383">
        <v>620</v>
      </c>
      <c r="K2448" s="383" t="s">
        <v>835</v>
      </c>
      <c r="L2448" s="385"/>
      <c r="M2448" s="383">
        <v>207</v>
      </c>
      <c r="N2448" s="383" t="s">
        <v>835</v>
      </c>
      <c r="O2448" s="385"/>
      <c r="P2448" s="385"/>
      <c r="Q2448" s="386" t="s">
        <v>11</v>
      </c>
      <c r="R2448" s="383">
        <v>79</v>
      </c>
      <c r="S2448" s="383">
        <v>605</v>
      </c>
      <c r="T2448" s="386" t="s">
        <v>34</v>
      </c>
      <c r="U2448" s="386">
        <v>78</v>
      </c>
      <c r="V2448" s="386">
        <v>591</v>
      </c>
      <c r="W2448" s="386" t="s">
        <v>11</v>
      </c>
      <c r="X2448" s="383">
        <v>76</v>
      </c>
      <c r="Y2448" s="383">
        <v>606</v>
      </c>
      <c r="Z2448" s="386" t="s">
        <v>36</v>
      </c>
      <c r="AA2448" s="386">
        <v>78</v>
      </c>
      <c r="AB2448" s="386">
        <v>592</v>
      </c>
      <c r="AC2448" s="386" t="s">
        <v>834</v>
      </c>
      <c r="AD2448" s="383" t="s">
        <v>33</v>
      </c>
      <c r="AE2448" s="383" t="s">
        <v>36</v>
      </c>
      <c r="AF2448" s="383">
        <v>85</v>
      </c>
      <c r="AG2448" s="383" t="s">
        <v>222</v>
      </c>
      <c r="AH2448" s="383" t="s">
        <v>36</v>
      </c>
      <c r="AI2448" s="383" t="s">
        <v>36</v>
      </c>
      <c r="AJ2448" s="383" t="s">
        <v>3554</v>
      </c>
      <c r="AK2448" s="384" t="str">
        <f t="shared" si="77"/>
        <v>Yes-AB</v>
      </c>
      <c r="AL2448" s="384" t="str">
        <f t="shared" si="78"/>
        <v>NO</v>
      </c>
    </row>
    <row r="2449" spans="1:38" x14ac:dyDescent="0.25">
      <c r="A2449" s="381" t="s">
        <v>3224</v>
      </c>
      <c r="B2449" s="382" t="s">
        <v>669</v>
      </c>
      <c r="C2449" s="382" t="s">
        <v>30</v>
      </c>
      <c r="D2449" s="382" t="s">
        <v>670</v>
      </c>
      <c r="E2449" s="382" t="s">
        <v>838</v>
      </c>
      <c r="F2449" s="383">
        <v>100</v>
      </c>
      <c r="G2449" s="383">
        <v>698</v>
      </c>
      <c r="H2449" s="383" t="s">
        <v>835</v>
      </c>
      <c r="I2449" s="383">
        <v>100</v>
      </c>
      <c r="J2449" s="383">
        <v>698</v>
      </c>
      <c r="K2449" s="383" t="s">
        <v>835</v>
      </c>
      <c r="L2449" s="385"/>
      <c r="M2449" s="383">
        <v>226</v>
      </c>
      <c r="N2449" s="383" t="s">
        <v>835</v>
      </c>
      <c r="O2449" s="385"/>
      <c r="P2449" s="385"/>
      <c r="Q2449" s="386" t="s">
        <v>11</v>
      </c>
      <c r="R2449" s="383">
        <v>81</v>
      </c>
      <c r="S2449" s="383">
        <v>678</v>
      </c>
      <c r="T2449" s="386" t="s">
        <v>34</v>
      </c>
      <c r="U2449" s="386">
        <v>82</v>
      </c>
      <c r="V2449" s="386">
        <v>669</v>
      </c>
      <c r="W2449" s="386" t="s">
        <v>11</v>
      </c>
      <c r="X2449" s="383">
        <v>81</v>
      </c>
      <c r="Y2449" s="383">
        <v>677</v>
      </c>
      <c r="Z2449" s="386" t="s">
        <v>34</v>
      </c>
      <c r="AA2449" s="386">
        <v>83</v>
      </c>
      <c r="AB2449" s="386">
        <v>668</v>
      </c>
      <c r="AC2449" s="386" t="s">
        <v>11</v>
      </c>
      <c r="AD2449" s="383" t="s">
        <v>33</v>
      </c>
      <c r="AE2449" s="383" t="s">
        <v>36</v>
      </c>
      <c r="AF2449" s="383">
        <v>90</v>
      </c>
      <c r="AG2449" s="383" t="s">
        <v>222</v>
      </c>
      <c r="AH2449" s="383" t="s">
        <v>36</v>
      </c>
      <c r="AI2449" s="383" t="s">
        <v>36</v>
      </c>
      <c r="AJ2449" s="383" t="s">
        <v>3554</v>
      </c>
      <c r="AK2449" s="384" t="str">
        <f t="shared" si="77"/>
        <v>Yes-AB</v>
      </c>
      <c r="AL2449" s="384" t="str">
        <f t="shared" si="78"/>
        <v>Yes-AB</v>
      </c>
    </row>
    <row r="2450" spans="1:38" x14ac:dyDescent="0.25">
      <c r="A2450" s="381" t="s">
        <v>3224</v>
      </c>
      <c r="B2450" s="382" t="s">
        <v>671</v>
      </c>
      <c r="C2450" s="382" t="s">
        <v>30</v>
      </c>
      <c r="D2450" s="382" t="s">
        <v>672</v>
      </c>
      <c r="E2450" s="382" t="s">
        <v>838</v>
      </c>
      <c r="F2450" s="383">
        <v>100</v>
      </c>
      <c r="G2450" s="383">
        <v>590</v>
      </c>
      <c r="H2450" s="383" t="s">
        <v>835</v>
      </c>
      <c r="I2450" s="383">
        <v>100</v>
      </c>
      <c r="J2450" s="383">
        <v>590</v>
      </c>
      <c r="K2450" s="383" t="s">
        <v>835</v>
      </c>
      <c r="L2450" s="385"/>
      <c r="M2450" s="383">
        <v>202</v>
      </c>
      <c r="N2450" s="383" t="s">
        <v>835</v>
      </c>
      <c r="O2450" s="385"/>
      <c r="P2450" s="385"/>
      <c r="Q2450" s="386" t="s">
        <v>11</v>
      </c>
      <c r="R2450" s="383">
        <v>60</v>
      </c>
      <c r="S2450" s="383">
        <v>549</v>
      </c>
      <c r="T2450" s="386" t="s">
        <v>34</v>
      </c>
      <c r="U2450" s="386">
        <v>62</v>
      </c>
      <c r="V2450" s="386">
        <v>543</v>
      </c>
      <c r="W2450" s="386" t="s">
        <v>11</v>
      </c>
      <c r="X2450" s="383">
        <v>61</v>
      </c>
      <c r="Y2450" s="383">
        <v>543</v>
      </c>
      <c r="Z2450" s="386" t="s">
        <v>34</v>
      </c>
      <c r="AA2450" s="386">
        <v>63</v>
      </c>
      <c r="AB2450" s="386">
        <v>538</v>
      </c>
      <c r="AC2450" s="386" t="s">
        <v>11</v>
      </c>
      <c r="AD2450" s="383" t="s">
        <v>33</v>
      </c>
      <c r="AE2450" s="383" t="s">
        <v>36</v>
      </c>
      <c r="AF2450" s="383">
        <v>92</v>
      </c>
      <c r="AG2450" s="383" t="s">
        <v>222</v>
      </c>
      <c r="AH2450" s="383" t="s">
        <v>34</v>
      </c>
      <c r="AI2450" s="383" t="s">
        <v>36</v>
      </c>
      <c r="AJ2450" s="383" t="s">
        <v>3554</v>
      </c>
      <c r="AK2450" s="384" t="str">
        <f t="shared" si="77"/>
        <v>Yes-SH</v>
      </c>
      <c r="AL2450" s="384" t="str">
        <f t="shared" si="78"/>
        <v>Yes-SH</v>
      </c>
    </row>
    <row r="2451" spans="1:38" x14ac:dyDescent="0.25">
      <c r="A2451" s="381" t="s">
        <v>3224</v>
      </c>
      <c r="B2451" s="382" t="s">
        <v>673</v>
      </c>
      <c r="C2451" s="382" t="s">
        <v>30</v>
      </c>
      <c r="D2451" s="382" t="s">
        <v>674</v>
      </c>
      <c r="E2451" s="382" t="s">
        <v>838</v>
      </c>
      <c r="F2451" s="383">
        <v>100</v>
      </c>
      <c r="G2451" s="383">
        <v>918</v>
      </c>
      <c r="H2451" s="383" t="s">
        <v>835</v>
      </c>
      <c r="I2451" s="383">
        <v>100</v>
      </c>
      <c r="J2451" s="383">
        <v>918</v>
      </c>
      <c r="K2451" s="383" t="s">
        <v>835</v>
      </c>
      <c r="L2451" s="385"/>
      <c r="M2451" s="383">
        <v>314</v>
      </c>
      <c r="N2451" s="383" t="s">
        <v>835</v>
      </c>
      <c r="O2451" s="385"/>
      <c r="P2451" s="385"/>
      <c r="Q2451" s="386" t="s">
        <v>11</v>
      </c>
      <c r="R2451" s="383">
        <v>81</v>
      </c>
      <c r="S2451" s="383">
        <v>890</v>
      </c>
      <c r="T2451" s="386" t="s">
        <v>34</v>
      </c>
      <c r="U2451" s="386">
        <v>81</v>
      </c>
      <c r="V2451" s="386">
        <v>875</v>
      </c>
      <c r="W2451" s="386" t="s">
        <v>11</v>
      </c>
      <c r="X2451" s="383">
        <v>79</v>
      </c>
      <c r="Y2451" s="383">
        <v>885</v>
      </c>
      <c r="Z2451" s="386" t="s">
        <v>34</v>
      </c>
      <c r="AA2451" s="386">
        <v>80</v>
      </c>
      <c r="AB2451" s="386">
        <v>868</v>
      </c>
      <c r="AC2451" s="386" t="s">
        <v>835</v>
      </c>
      <c r="AD2451" s="383" t="s">
        <v>33</v>
      </c>
      <c r="AE2451" s="383" t="s">
        <v>36</v>
      </c>
      <c r="AF2451" s="383">
        <v>97</v>
      </c>
      <c r="AG2451" s="383" t="s">
        <v>222</v>
      </c>
      <c r="AH2451" s="383" t="s">
        <v>34</v>
      </c>
      <c r="AI2451" s="383" t="s">
        <v>36</v>
      </c>
      <c r="AJ2451" s="383" t="s">
        <v>3554</v>
      </c>
      <c r="AK2451" s="384" t="str">
        <f t="shared" si="77"/>
        <v>Yes-AB</v>
      </c>
      <c r="AL2451" s="384" t="str">
        <f t="shared" si="78"/>
        <v>Yes-GM</v>
      </c>
    </row>
    <row r="2452" spans="1:38" x14ac:dyDescent="0.25">
      <c r="A2452" s="381" t="s">
        <v>3224</v>
      </c>
      <c r="B2452" s="382" t="s">
        <v>675</v>
      </c>
      <c r="C2452" s="382" t="s">
        <v>30</v>
      </c>
      <c r="D2452" s="382" t="s">
        <v>676</v>
      </c>
      <c r="E2452" s="382" t="s">
        <v>838</v>
      </c>
      <c r="F2452" s="383">
        <v>100</v>
      </c>
      <c r="G2452" s="383">
        <v>1096</v>
      </c>
      <c r="H2452" s="383" t="s">
        <v>835</v>
      </c>
      <c r="I2452" s="383">
        <v>100</v>
      </c>
      <c r="J2452" s="383">
        <v>1096</v>
      </c>
      <c r="K2452" s="383" t="s">
        <v>835</v>
      </c>
      <c r="L2452" s="385">
        <v>93</v>
      </c>
      <c r="M2452" s="383">
        <v>376</v>
      </c>
      <c r="N2452" s="383" t="s">
        <v>835</v>
      </c>
      <c r="O2452" s="385"/>
      <c r="P2452" s="385"/>
      <c r="Q2452" s="386" t="s">
        <v>11</v>
      </c>
      <c r="R2452" s="383">
        <v>53</v>
      </c>
      <c r="S2452" s="383">
        <v>1006</v>
      </c>
      <c r="T2452" s="386" t="s">
        <v>36</v>
      </c>
      <c r="U2452" s="386">
        <v>57</v>
      </c>
      <c r="V2452" s="386">
        <v>993</v>
      </c>
      <c r="W2452" s="386" t="s">
        <v>834</v>
      </c>
      <c r="X2452" s="383">
        <v>50</v>
      </c>
      <c r="Y2452" s="383">
        <v>1001</v>
      </c>
      <c r="Z2452" s="386" t="s">
        <v>36</v>
      </c>
      <c r="AA2452" s="386">
        <v>54</v>
      </c>
      <c r="AB2452" s="386">
        <v>987</v>
      </c>
      <c r="AC2452" s="386" t="s">
        <v>834</v>
      </c>
      <c r="AD2452" s="383" t="s">
        <v>104</v>
      </c>
      <c r="AE2452" s="383" t="s">
        <v>36</v>
      </c>
      <c r="AF2452" s="383">
        <v>74</v>
      </c>
      <c r="AG2452" s="383" t="s">
        <v>222</v>
      </c>
      <c r="AH2452" s="383" t="s">
        <v>34</v>
      </c>
      <c r="AI2452" s="383" t="s">
        <v>36</v>
      </c>
      <c r="AJ2452" s="383" t="s">
        <v>3554</v>
      </c>
      <c r="AK2452" s="384" t="str">
        <f t="shared" si="77"/>
        <v>NO</v>
      </c>
      <c r="AL2452" s="384" t="str">
        <f t="shared" si="78"/>
        <v>NO</v>
      </c>
    </row>
    <row r="2453" spans="1:38" x14ac:dyDescent="0.25">
      <c r="A2453" s="381" t="s">
        <v>3224</v>
      </c>
      <c r="B2453" s="382" t="s">
        <v>677</v>
      </c>
      <c r="C2453" s="382" t="s">
        <v>30</v>
      </c>
      <c r="D2453" s="382" t="s">
        <v>678</v>
      </c>
      <c r="E2453" s="382" t="s">
        <v>838</v>
      </c>
      <c r="F2453" s="383">
        <v>100</v>
      </c>
      <c r="G2453" s="383">
        <v>95</v>
      </c>
      <c r="H2453" s="383" t="s">
        <v>835</v>
      </c>
      <c r="I2453" s="383">
        <v>100</v>
      </c>
      <c r="J2453" s="383">
        <v>95</v>
      </c>
      <c r="K2453" s="383" t="s">
        <v>835</v>
      </c>
      <c r="L2453" s="385">
        <v>76</v>
      </c>
      <c r="M2453" s="383">
        <v>34</v>
      </c>
      <c r="N2453" s="383" t="s">
        <v>834</v>
      </c>
      <c r="O2453" s="385"/>
      <c r="P2453" s="385"/>
      <c r="Q2453" s="386" t="s">
        <v>11</v>
      </c>
      <c r="R2453" s="383">
        <v>39</v>
      </c>
      <c r="S2453" s="383">
        <v>87</v>
      </c>
      <c r="T2453" s="386" t="s">
        <v>36</v>
      </c>
      <c r="U2453" s="386">
        <v>40</v>
      </c>
      <c r="V2453" s="386">
        <v>84</v>
      </c>
      <c r="W2453" s="386" t="s">
        <v>834</v>
      </c>
      <c r="X2453" s="383">
        <v>43</v>
      </c>
      <c r="Y2453" s="383">
        <v>87</v>
      </c>
      <c r="Z2453" s="386" t="s">
        <v>36</v>
      </c>
      <c r="AA2453" s="386">
        <v>46</v>
      </c>
      <c r="AB2453" s="386">
        <v>84</v>
      </c>
      <c r="AC2453" s="386" t="s">
        <v>834</v>
      </c>
      <c r="AD2453" s="383" t="s">
        <v>57</v>
      </c>
      <c r="AE2453" s="383" t="s">
        <v>36</v>
      </c>
      <c r="AF2453" s="383">
        <v>74</v>
      </c>
      <c r="AG2453" s="383" t="s">
        <v>222</v>
      </c>
      <c r="AH2453" s="383" t="s">
        <v>34</v>
      </c>
      <c r="AI2453" s="383" t="s">
        <v>36</v>
      </c>
      <c r="AJ2453" s="383" t="s">
        <v>3554</v>
      </c>
      <c r="AK2453" s="384" t="str">
        <f t="shared" si="77"/>
        <v>NO</v>
      </c>
      <c r="AL2453" s="384" t="str">
        <f t="shared" si="78"/>
        <v>NO</v>
      </c>
    </row>
    <row r="2454" spans="1:38" x14ac:dyDescent="0.25">
      <c r="A2454" s="381" t="s">
        <v>3224</v>
      </c>
      <c r="B2454" s="382" t="s">
        <v>868</v>
      </c>
      <c r="C2454" s="382" t="s">
        <v>30</v>
      </c>
      <c r="D2454" s="382" t="s">
        <v>2326</v>
      </c>
      <c r="E2454" s="382" t="s">
        <v>838</v>
      </c>
      <c r="F2454" s="383">
        <v>89</v>
      </c>
      <c r="G2454" s="383">
        <v>31</v>
      </c>
      <c r="H2454" s="383" t="s">
        <v>834</v>
      </c>
      <c r="I2454" s="383"/>
      <c r="J2454" s="383">
        <v>28</v>
      </c>
      <c r="K2454" s="383" t="s">
        <v>11</v>
      </c>
      <c r="L2454" s="385"/>
      <c r="M2454" s="383">
        <v>13</v>
      </c>
      <c r="N2454" s="383" t="s">
        <v>11</v>
      </c>
      <c r="O2454" s="385"/>
      <c r="P2454" s="385">
        <v>6</v>
      </c>
      <c r="Q2454" s="386" t="s">
        <v>11</v>
      </c>
      <c r="R2454" s="383"/>
      <c r="S2454" s="383">
        <v>23</v>
      </c>
      <c r="T2454" s="386" t="s">
        <v>11</v>
      </c>
      <c r="U2454" s="386"/>
      <c r="V2454" s="386">
        <v>23</v>
      </c>
      <c r="W2454" s="386" t="s">
        <v>11</v>
      </c>
      <c r="X2454" s="383"/>
      <c r="Y2454" s="383">
        <v>22</v>
      </c>
      <c r="Z2454" s="386" t="s">
        <v>11</v>
      </c>
      <c r="AA2454" s="386"/>
      <c r="AB2454" s="386">
        <v>22</v>
      </c>
      <c r="AC2454" s="386" t="s">
        <v>11</v>
      </c>
      <c r="AD2454" s="383"/>
      <c r="AE2454" s="383" t="s">
        <v>36</v>
      </c>
      <c r="AF2454" s="383">
        <v>87</v>
      </c>
      <c r="AG2454" s="383" t="s">
        <v>40</v>
      </c>
      <c r="AH2454" s="383" t="s">
        <v>36</v>
      </c>
      <c r="AI2454" s="383" t="s">
        <v>36</v>
      </c>
      <c r="AJ2454" s="383" t="s">
        <v>3554</v>
      </c>
      <c r="AK2454" s="384" t="str">
        <f t="shared" si="77"/>
        <v>NA</v>
      </c>
      <c r="AL2454" s="384" t="str">
        <f t="shared" si="78"/>
        <v>NA</v>
      </c>
    </row>
    <row r="2455" spans="1:38" x14ac:dyDescent="0.25">
      <c r="A2455" s="381" t="s">
        <v>3224</v>
      </c>
      <c r="B2455" s="382" t="s">
        <v>679</v>
      </c>
      <c r="C2455" s="382" t="s">
        <v>30</v>
      </c>
      <c r="D2455" s="382" t="s">
        <v>680</v>
      </c>
      <c r="E2455" s="382" t="s">
        <v>838</v>
      </c>
      <c r="F2455" s="383">
        <v>100</v>
      </c>
      <c r="G2455" s="383">
        <v>166</v>
      </c>
      <c r="H2455" s="383" t="s">
        <v>835</v>
      </c>
      <c r="I2455" s="383">
        <v>100</v>
      </c>
      <c r="J2455" s="383">
        <v>69</v>
      </c>
      <c r="K2455" s="383" t="s">
        <v>835</v>
      </c>
      <c r="L2455" s="385"/>
      <c r="M2455" s="383">
        <v>65</v>
      </c>
      <c r="N2455" s="383" t="s">
        <v>835</v>
      </c>
      <c r="O2455" s="385"/>
      <c r="P2455" s="385">
        <v>45</v>
      </c>
      <c r="Q2455" s="386" t="s">
        <v>11</v>
      </c>
      <c r="R2455" s="383">
        <v>59</v>
      </c>
      <c r="S2455" s="383">
        <v>151</v>
      </c>
      <c r="T2455" s="386" t="s">
        <v>36</v>
      </c>
      <c r="U2455" s="386">
        <v>63</v>
      </c>
      <c r="V2455" s="386">
        <v>134</v>
      </c>
      <c r="W2455" s="386" t="s">
        <v>834</v>
      </c>
      <c r="X2455" s="383">
        <v>90</v>
      </c>
      <c r="Y2455" s="383">
        <v>61</v>
      </c>
      <c r="Z2455" s="386" t="s">
        <v>34</v>
      </c>
      <c r="AA2455" s="386">
        <v>91</v>
      </c>
      <c r="AB2455" s="386">
        <v>58</v>
      </c>
      <c r="AC2455" s="386" t="s">
        <v>11</v>
      </c>
      <c r="AD2455" s="383"/>
      <c r="AE2455" s="383" t="s">
        <v>36</v>
      </c>
      <c r="AF2455" s="383">
        <v>92</v>
      </c>
      <c r="AG2455" s="383" t="s">
        <v>681</v>
      </c>
      <c r="AH2455" s="383" t="s">
        <v>36</v>
      </c>
      <c r="AI2455" s="383" t="s">
        <v>34</v>
      </c>
      <c r="AJ2455" s="383" t="s">
        <v>3554</v>
      </c>
      <c r="AK2455" s="384" t="str">
        <f t="shared" si="77"/>
        <v>NO</v>
      </c>
      <c r="AL2455" s="384" t="str">
        <f t="shared" si="78"/>
        <v>Yes-AB</v>
      </c>
    </row>
    <row r="2456" spans="1:38" x14ac:dyDescent="0.25">
      <c r="A2456" s="381" t="s">
        <v>3224</v>
      </c>
      <c r="B2456" s="382" t="s">
        <v>682</v>
      </c>
      <c r="C2456" s="382" t="s">
        <v>30</v>
      </c>
      <c r="D2456" s="382" t="s">
        <v>683</v>
      </c>
      <c r="E2456" s="382" t="s">
        <v>838</v>
      </c>
      <c r="F2456" s="383">
        <v>99</v>
      </c>
      <c r="G2456" s="383">
        <v>65</v>
      </c>
      <c r="H2456" s="383" t="s">
        <v>835</v>
      </c>
      <c r="I2456" s="383">
        <v>100</v>
      </c>
      <c r="J2456" s="383">
        <v>40</v>
      </c>
      <c r="K2456" s="383" t="s">
        <v>835</v>
      </c>
      <c r="L2456" s="385"/>
      <c r="M2456" s="383">
        <v>40</v>
      </c>
      <c r="N2456" s="383" t="s">
        <v>835</v>
      </c>
      <c r="O2456" s="385"/>
      <c r="P2456" s="385">
        <v>13</v>
      </c>
      <c r="Q2456" s="386" t="s">
        <v>11</v>
      </c>
      <c r="R2456" s="383">
        <v>69</v>
      </c>
      <c r="S2456" s="383">
        <v>65</v>
      </c>
      <c r="T2456" s="386" t="s">
        <v>36</v>
      </c>
      <c r="U2456" s="386">
        <v>68</v>
      </c>
      <c r="V2456" s="386">
        <v>63</v>
      </c>
      <c r="W2456" s="386" t="s">
        <v>834</v>
      </c>
      <c r="X2456" s="383"/>
      <c r="Y2456" s="383">
        <v>40</v>
      </c>
      <c r="Z2456" s="386" t="s">
        <v>34</v>
      </c>
      <c r="AA2456" s="386"/>
      <c r="AB2456" s="386">
        <v>38</v>
      </c>
      <c r="AC2456" s="386" t="s">
        <v>11</v>
      </c>
      <c r="AD2456" s="383" t="s">
        <v>33</v>
      </c>
      <c r="AE2456" s="383" t="s">
        <v>36</v>
      </c>
      <c r="AF2456" s="383">
        <v>92</v>
      </c>
      <c r="AG2456" s="383" t="s">
        <v>681</v>
      </c>
      <c r="AH2456" s="383" t="s">
        <v>36</v>
      </c>
      <c r="AI2456" s="383" t="s">
        <v>34</v>
      </c>
      <c r="AJ2456" s="383" t="s">
        <v>3554</v>
      </c>
      <c r="AK2456" s="384" t="str">
        <f t="shared" si="77"/>
        <v>NO</v>
      </c>
      <c r="AL2456" s="384" t="str">
        <f t="shared" si="78"/>
        <v>Yes-AB</v>
      </c>
    </row>
    <row r="2457" spans="1:38" x14ac:dyDescent="0.25">
      <c r="A2457" s="381" t="s">
        <v>3224</v>
      </c>
      <c r="B2457" s="382" t="s">
        <v>684</v>
      </c>
      <c r="C2457" s="382" t="s">
        <v>30</v>
      </c>
      <c r="D2457" s="382" t="s">
        <v>685</v>
      </c>
      <c r="E2457" s="382" t="s">
        <v>838</v>
      </c>
      <c r="F2457" s="383">
        <v>100</v>
      </c>
      <c r="G2457" s="383">
        <v>656</v>
      </c>
      <c r="H2457" s="383" t="s">
        <v>835</v>
      </c>
      <c r="I2457" s="383">
        <v>100</v>
      </c>
      <c r="J2457" s="383">
        <v>318</v>
      </c>
      <c r="K2457" s="383" t="s">
        <v>835</v>
      </c>
      <c r="L2457" s="385">
        <v>86</v>
      </c>
      <c r="M2457" s="383">
        <v>292</v>
      </c>
      <c r="N2457" s="383" t="s">
        <v>834</v>
      </c>
      <c r="O2457" s="385">
        <v>74</v>
      </c>
      <c r="P2457" s="385">
        <v>370</v>
      </c>
      <c r="Q2457" s="386" t="s">
        <v>835</v>
      </c>
      <c r="R2457" s="383">
        <v>33</v>
      </c>
      <c r="S2457" s="383">
        <v>586</v>
      </c>
      <c r="T2457" s="386" t="s">
        <v>36</v>
      </c>
      <c r="U2457" s="386">
        <v>35</v>
      </c>
      <c r="V2457" s="386">
        <v>570</v>
      </c>
      <c r="W2457" s="386" t="s">
        <v>834</v>
      </c>
      <c r="X2457" s="383">
        <v>63</v>
      </c>
      <c r="Y2457" s="383">
        <v>272</v>
      </c>
      <c r="Z2457" s="386" t="s">
        <v>36</v>
      </c>
      <c r="AA2457" s="386">
        <v>63</v>
      </c>
      <c r="AB2457" s="386">
        <v>262</v>
      </c>
      <c r="AC2457" s="386" t="s">
        <v>834</v>
      </c>
      <c r="AD2457" s="383"/>
      <c r="AE2457" s="383" t="s">
        <v>36</v>
      </c>
      <c r="AF2457" s="383">
        <v>77</v>
      </c>
      <c r="AG2457" s="383" t="s">
        <v>681</v>
      </c>
      <c r="AH2457" s="383" t="s">
        <v>34</v>
      </c>
      <c r="AI2457" s="383" t="s">
        <v>36</v>
      </c>
      <c r="AJ2457" s="383" t="s">
        <v>3554</v>
      </c>
      <c r="AK2457" s="384" t="str">
        <f t="shared" si="77"/>
        <v>NO</v>
      </c>
      <c r="AL2457" s="384" t="str">
        <f t="shared" si="78"/>
        <v>NO</v>
      </c>
    </row>
    <row r="2458" spans="1:38" x14ac:dyDescent="0.25">
      <c r="A2458" s="381" t="s">
        <v>3224</v>
      </c>
      <c r="B2458" s="382" t="s">
        <v>686</v>
      </c>
      <c r="C2458" s="382" t="s">
        <v>30</v>
      </c>
      <c r="D2458" s="382" t="s">
        <v>687</v>
      </c>
      <c r="E2458" s="382" t="s">
        <v>838</v>
      </c>
      <c r="F2458" s="383">
        <v>100</v>
      </c>
      <c r="G2458" s="383">
        <v>166</v>
      </c>
      <c r="H2458" s="383" t="s">
        <v>835</v>
      </c>
      <c r="I2458" s="383">
        <v>100</v>
      </c>
      <c r="J2458" s="383">
        <v>74</v>
      </c>
      <c r="K2458" s="383" t="s">
        <v>835</v>
      </c>
      <c r="L2458" s="385"/>
      <c r="M2458" s="383">
        <v>74</v>
      </c>
      <c r="N2458" s="383" t="s">
        <v>835</v>
      </c>
      <c r="O2458" s="385"/>
      <c r="P2458" s="385">
        <v>1</v>
      </c>
      <c r="Q2458" s="386" t="s">
        <v>11</v>
      </c>
      <c r="R2458" s="383">
        <v>69</v>
      </c>
      <c r="S2458" s="383">
        <v>165</v>
      </c>
      <c r="T2458" s="386" t="s">
        <v>34</v>
      </c>
      <c r="U2458" s="386">
        <v>69</v>
      </c>
      <c r="V2458" s="386">
        <v>165</v>
      </c>
      <c r="W2458" s="386" t="s">
        <v>11</v>
      </c>
      <c r="X2458" s="383">
        <v>93</v>
      </c>
      <c r="Y2458" s="383">
        <v>74</v>
      </c>
      <c r="Z2458" s="386" t="s">
        <v>34</v>
      </c>
      <c r="AA2458" s="386">
        <v>93</v>
      </c>
      <c r="AB2458" s="386">
        <v>74</v>
      </c>
      <c r="AC2458" s="386" t="s">
        <v>11</v>
      </c>
      <c r="AD2458" s="383" t="s">
        <v>33</v>
      </c>
      <c r="AE2458" s="383" t="s">
        <v>34</v>
      </c>
      <c r="AF2458" s="383">
        <v>100</v>
      </c>
      <c r="AG2458" s="383" t="s">
        <v>681</v>
      </c>
      <c r="AH2458" s="383" t="s">
        <v>34</v>
      </c>
      <c r="AI2458" s="383" t="s">
        <v>34</v>
      </c>
      <c r="AJ2458" s="383" t="s">
        <v>3554</v>
      </c>
      <c r="AK2458" s="384" t="str">
        <f t="shared" si="77"/>
        <v>Yes-SH</v>
      </c>
      <c r="AL2458" s="384" t="str">
        <f t="shared" si="78"/>
        <v>Yes-AB</v>
      </c>
    </row>
    <row r="2459" spans="1:38" x14ac:dyDescent="0.25">
      <c r="A2459" s="381" t="s">
        <v>3224</v>
      </c>
      <c r="B2459" s="382" t="s">
        <v>688</v>
      </c>
      <c r="C2459" s="382" t="s">
        <v>30</v>
      </c>
      <c r="D2459" s="382" t="s">
        <v>689</v>
      </c>
      <c r="E2459" s="382" t="s">
        <v>838</v>
      </c>
      <c r="F2459" s="383">
        <v>84</v>
      </c>
      <c r="G2459" s="383">
        <v>41</v>
      </c>
      <c r="H2459" s="383" t="s">
        <v>834</v>
      </c>
      <c r="I2459" s="383"/>
      <c r="J2459" s="383">
        <v>23</v>
      </c>
      <c r="K2459" s="383" t="s">
        <v>11</v>
      </c>
      <c r="L2459" s="385"/>
      <c r="M2459" s="383">
        <v>25</v>
      </c>
      <c r="N2459" s="383" t="s">
        <v>11</v>
      </c>
      <c r="O2459" s="385"/>
      <c r="P2459" s="385">
        <v>124</v>
      </c>
      <c r="Q2459" s="386" t="s">
        <v>834</v>
      </c>
      <c r="R2459" s="383"/>
      <c r="S2459" s="383">
        <v>23</v>
      </c>
      <c r="T2459" s="386" t="s">
        <v>11</v>
      </c>
      <c r="U2459" s="386"/>
      <c r="V2459" s="386">
        <v>16</v>
      </c>
      <c r="W2459" s="386" t="s">
        <v>11</v>
      </c>
      <c r="X2459" s="383"/>
      <c r="Y2459" s="383">
        <v>8</v>
      </c>
      <c r="Z2459" s="386" t="s">
        <v>11</v>
      </c>
      <c r="AA2459" s="386"/>
      <c r="AB2459" s="386">
        <v>6</v>
      </c>
      <c r="AC2459" s="386" t="s">
        <v>11</v>
      </c>
      <c r="AD2459" s="383"/>
      <c r="AE2459" s="383" t="s">
        <v>36</v>
      </c>
      <c r="AF2459" s="383">
        <v>67</v>
      </c>
      <c r="AG2459" s="383" t="s">
        <v>681</v>
      </c>
      <c r="AH2459" s="383" t="s">
        <v>34</v>
      </c>
      <c r="AI2459" s="383" t="s">
        <v>34</v>
      </c>
      <c r="AJ2459" s="383" t="s">
        <v>3554</v>
      </c>
      <c r="AK2459" s="384" t="str">
        <f t="shared" si="77"/>
        <v>NA</v>
      </c>
      <c r="AL2459" s="384" t="str">
        <f t="shared" si="78"/>
        <v>NA</v>
      </c>
    </row>
    <row r="2460" spans="1:38" x14ac:dyDescent="0.25">
      <c r="A2460" s="381" t="s">
        <v>3224</v>
      </c>
      <c r="B2460" s="382" t="s">
        <v>692</v>
      </c>
      <c r="C2460" s="382" t="s">
        <v>30</v>
      </c>
      <c r="D2460" s="382" t="s">
        <v>693</v>
      </c>
      <c r="E2460" s="382" t="s">
        <v>838</v>
      </c>
      <c r="F2460" s="383">
        <v>100</v>
      </c>
      <c r="G2460" s="383">
        <v>344</v>
      </c>
      <c r="H2460" s="383" t="s">
        <v>835</v>
      </c>
      <c r="I2460" s="383">
        <v>100</v>
      </c>
      <c r="J2460" s="383">
        <v>164</v>
      </c>
      <c r="K2460" s="383" t="s">
        <v>835</v>
      </c>
      <c r="L2460" s="385"/>
      <c r="M2460" s="383">
        <v>158</v>
      </c>
      <c r="N2460" s="383" t="s">
        <v>835</v>
      </c>
      <c r="O2460" s="385">
        <v>94</v>
      </c>
      <c r="P2460" s="385">
        <v>80</v>
      </c>
      <c r="Q2460" s="386" t="s">
        <v>835</v>
      </c>
      <c r="R2460" s="383">
        <v>41</v>
      </c>
      <c r="S2460" s="383">
        <v>323</v>
      </c>
      <c r="T2460" s="386" t="s">
        <v>36</v>
      </c>
      <c r="U2460" s="386">
        <v>43</v>
      </c>
      <c r="V2460" s="386">
        <v>295</v>
      </c>
      <c r="W2460" s="386" t="s">
        <v>834</v>
      </c>
      <c r="X2460" s="383">
        <v>77</v>
      </c>
      <c r="Y2460" s="383">
        <v>154</v>
      </c>
      <c r="Z2460" s="386" t="s">
        <v>34</v>
      </c>
      <c r="AA2460" s="386">
        <v>81</v>
      </c>
      <c r="AB2460" s="386">
        <v>151</v>
      </c>
      <c r="AC2460" s="386" t="s">
        <v>835</v>
      </c>
      <c r="AD2460" s="383"/>
      <c r="AE2460" s="383" t="s">
        <v>36</v>
      </c>
      <c r="AF2460" s="383">
        <v>92</v>
      </c>
      <c r="AG2460" s="383" t="s">
        <v>681</v>
      </c>
      <c r="AH2460" s="383" t="s">
        <v>36</v>
      </c>
      <c r="AI2460" s="383" t="s">
        <v>34</v>
      </c>
      <c r="AJ2460" s="383" t="s">
        <v>3554</v>
      </c>
      <c r="AK2460" s="384" t="str">
        <f t="shared" si="77"/>
        <v>NO</v>
      </c>
      <c r="AL2460" s="384" t="str">
        <f t="shared" si="78"/>
        <v>Yes-GM</v>
      </c>
    </row>
    <row r="2461" spans="1:38" x14ac:dyDescent="0.25">
      <c r="A2461" s="381" t="s">
        <v>3224</v>
      </c>
      <c r="B2461" s="382" t="s">
        <v>694</v>
      </c>
      <c r="C2461" s="382" t="s">
        <v>30</v>
      </c>
      <c r="D2461" s="382" t="s">
        <v>695</v>
      </c>
      <c r="E2461" s="382" t="s">
        <v>838</v>
      </c>
      <c r="F2461" s="383">
        <v>100</v>
      </c>
      <c r="G2461" s="383">
        <v>517</v>
      </c>
      <c r="H2461" s="383" t="s">
        <v>835</v>
      </c>
      <c r="I2461" s="383">
        <v>100</v>
      </c>
      <c r="J2461" s="383">
        <v>263</v>
      </c>
      <c r="K2461" s="383" t="s">
        <v>835</v>
      </c>
      <c r="L2461" s="385"/>
      <c r="M2461" s="383">
        <v>264</v>
      </c>
      <c r="N2461" s="383" t="s">
        <v>835</v>
      </c>
      <c r="O2461" s="385"/>
      <c r="P2461" s="385">
        <v>191</v>
      </c>
      <c r="Q2461" s="386" t="s">
        <v>835</v>
      </c>
      <c r="R2461" s="383">
        <v>64</v>
      </c>
      <c r="S2461" s="383">
        <v>511</v>
      </c>
      <c r="T2461" s="386" t="s">
        <v>34</v>
      </c>
      <c r="U2461" s="386">
        <v>65</v>
      </c>
      <c r="V2461" s="386">
        <v>486</v>
      </c>
      <c r="W2461" s="386" t="s">
        <v>11</v>
      </c>
      <c r="X2461" s="383">
        <v>89</v>
      </c>
      <c r="Y2461" s="383">
        <v>261</v>
      </c>
      <c r="Z2461" s="386" t="s">
        <v>34</v>
      </c>
      <c r="AA2461" s="386">
        <v>90</v>
      </c>
      <c r="AB2461" s="386">
        <v>252</v>
      </c>
      <c r="AC2461" s="386" t="s">
        <v>11</v>
      </c>
      <c r="AD2461" s="383"/>
      <c r="AE2461" s="383" t="s">
        <v>34</v>
      </c>
      <c r="AF2461" s="383">
        <v>100</v>
      </c>
      <c r="AG2461" s="383" t="s">
        <v>681</v>
      </c>
      <c r="AH2461" s="383" t="s">
        <v>36</v>
      </c>
      <c r="AI2461" s="383" t="s">
        <v>34</v>
      </c>
      <c r="AJ2461" s="383" t="s">
        <v>3554</v>
      </c>
      <c r="AK2461" s="384" t="str">
        <f t="shared" si="77"/>
        <v>Yes-SH</v>
      </c>
      <c r="AL2461" s="384" t="str">
        <f t="shared" si="78"/>
        <v>Yes-AB</v>
      </c>
    </row>
    <row r="2462" spans="1:38" x14ac:dyDescent="0.25">
      <c r="A2462" s="381" t="s">
        <v>3224</v>
      </c>
      <c r="B2462" s="382" t="s">
        <v>696</v>
      </c>
      <c r="C2462" s="382" t="s">
        <v>30</v>
      </c>
      <c r="D2462" s="382" t="s">
        <v>697</v>
      </c>
      <c r="E2462" s="382" t="s">
        <v>838</v>
      </c>
      <c r="F2462" s="383">
        <v>100</v>
      </c>
      <c r="G2462" s="383">
        <v>191</v>
      </c>
      <c r="H2462" s="383" t="s">
        <v>835</v>
      </c>
      <c r="I2462" s="383">
        <v>99</v>
      </c>
      <c r="J2462" s="383">
        <v>87</v>
      </c>
      <c r="K2462" s="383" t="s">
        <v>835</v>
      </c>
      <c r="L2462" s="385"/>
      <c r="M2462" s="383">
        <v>82</v>
      </c>
      <c r="N2462" s="383" t="s">
        <v>835</v>
      </c>
      <c r="O2462" s="385">
        <v>68</v>
      </c>
      <c r="P2462" s="385">
        <v>47</v>
      </c>
      <c r="Q2462" s="386" t="s">
        <v>834</v>
      </c>
      <c r="R2462" s="383">
        <v>60</v>
      </c>
      <c r="S2462" s="383">
        <v>176</v>
      </c>
      <c r="T2462" s="386" t="s">
        <v>36</v>
      </c>
      <c r="U2462" s="386">
        <v>63</v>
      </c>
      <c r="V2462" s="386">
        <v>157</v>
      </c>
      <c r="W2462" s="386" t="s">
        <v>834</v>
      </c>
      <c r="X2462" s="383">
        <v>78</v>
      </c>
      <c r="Y2462" s="383">
        <v>77</v>
      </c>
      <c r="Z2462" s="386" t="s">
        <v>36</v>
      </c>
      <c r="AA2462" s="386">
        <v>80</v>
      </c>
      <c r="AB2462" s="386">
        <v>74</v>
      </c>
      <c r="AC2462" s="386" t="s">
        <v>834</v>
      </c>
      <c r="AD2462" s="383"/>
      <c r="AE2462" s="383" t="s">
        <v>36</v>
      </c>
      <c r="AF2462" s="383">
        <v>82</v>
      </c>
      <c r="AG2462" s="383" t="s">
        <v>681</v>
      </c>
      <c r="AH2462" s="383" t="s">
        <v>36</v>
      </c>
      <c r="AI2462" s="383" t="s">
        <v>34</v>
      </c>
      <c r="AJ2462" s="383" t="s">
        <v>3554</v>
      </c>
      <c r="AK2462" s="384" t="str">
        <f t="shared" si="77"/>
        <v>NO</v>
      </c>
      <c r="AL2462" s="384" t="str">
        <f t="shared" si="78"/>
        <v>NO</v>
      </c>
    </row>
    <row r="2463" spans="1:38" x14ac:dyDescent="0.25">
      <c r="A2463" s="381" t="s">
        <v>3224</v>
      </c>
      <c r="B2463" s="382" t="s">
        <v>870</v>
      </c>
      <c r="C2463" s="382" t="s">
        <v>30</v>
      </c>
      <c r="D2463" s="382" t="s">
        <v>911</v>
      </c>
      <c r="E2463" s="382" t="s">
        <v>838</v>
      </c>
      <c r="F2463" s="383">
        <v>99</v>
      </c>
      <c r="G2463" s="383">
        <v>47</v>
      </c>
      <c r="H2463" s="383" t="s">
        <v>835</v>
      </c>
      <c r="I2463" s="383"/>
      <c r="J2463" s="383">
        <v>16</v>
      </c>
      <c r="K2463" s="383" t="s">
        <v>11</v>
      </c>
      <c r="L2463" s="385"/>
      <c r="M2463" s="383">
        <v>15</v>
      </c>
      <c r="N2463" s="383" t="s">
        <v>11</v>
      </c>
      <c r="O2463" s="385"/>
      <c r="P2463" s="385"/>
      <c r="Q2463" s="386" t="s">
        <v>11</v>
      </c>
      <c r="R2463" s="383">
        <v>74</v>
      </c>
      <c r="S2463" s="383">
        <v>46</v>
      </c>
      <c r="T2463" s="386" t="s">
        <v>34</v>
      </c>
      <c r="U2463" s="386">
        <v>72</v>
      </c>
      <c r="V2463" s="386">
        <v>46</v>
      </c>
      <c r="W2463" s="386" t="s">
        <v>11</v>
      </c>
      <c r="X2463" s="383"/>
      <c r="Y2463" s="383">
        <v>15</v>
      </c>
      <c r="Z2463" s="386" t="s">
        <v>11</v>
      </c>
      <c r="AA2463" s="386"/>
      <c r="AB2463" s="386">
        <v>15</v>
      </c>
      <c r="AC2463" s="386" t="s">
        <v>11</v>
      </c>
      <c r="AD2463" s="383"/>
      <c r="AE2463" s="383" t="s">
        <v>36</v>
      </c>
      <c r="AF2463" s="383">
        <v>97</v>
      </c>
      <c r="AG2463" s="383" t="s">
        <v>681</v>
      </c>
      <c r="AH2463" s="383" t="s">
        <v>34</v>
      </c>
      <c r="AI2463" s="383" t="s">
        <v>34</v>
      </c>
      <c r="AJ2463" s="383" t="s">
        <v>3554</v>
      </c>
      <c r="AK2463" s="384" t="str">
        <f t="shared" si="77"/>
        <v>Yes-SH</v>
      </c>
      <c r="AL2463" s="384" t="str">
        <f t="shared" si="78"/>
        <v>NA</v>
      </c>
    </row>
    <row r="2464" spans="1:38" x14ac:dyDescent="0.25">
      <c r="A2464" s="381" t="s">
        <v>3224</v>
      </c>
      <c r="B2464" s="382" t="s">
        <v>871</v>
      </c>
      <c r="C2464" s="382" t="s">
        <v>30</v>
      </c>
      <c r="D2464" s="382" t="s">
        <v>2249</v>
      </c>
      <c r="E2464" s="382" t="s">
        <v>838</v>
      </c>
      <c r="F2464" s="383">
        <v>100</v>
      </c>
      <c r="G2464" s="383">
        <v>635</v>
      </c>
      <c r="H2464" s="383" t="s">
        <v>835</v>
      </c>
      <c r="I2464" s="383">
        <v>100</v>
      </c>
      <c r="J2464" s="383">
        <v>300</v>
      </c>
      <c r="K2464" s="383" t="s">
        <v>835</v>
      </c>
      <c r="L2464" s="385"/>
      <c r="M2464" s="383">
        <v>298</v>
      </c>
      <c r="N2464" s="383" t="s">
        <v>835</v>
      </c>
      <c r="O2464" s="385"/>
      <c r="P2464" s="385"/>
      <c r="Q2464" s="386" t="s">
        <v>11</v>
      </c>
      <c r="R2464" s="383">
        <v>73</v>
      </c>
      <c r="S2464" s="383">
        <v>624</v>
      </c>
      <c r="T2464" s="386" t="s">
        <v>34</v>
      </c>
      <c r="U2464" s="386">
        <v>73</v>
      </c>
      <c r="V2464" s="386">
        <v>586</v>
      </c>
      <c r="W2464" s="386" t="s">
        <v>11</v>
      </c>
      <c r="X2464" s="383">
        <v>92</v>
      </c>
      <c r="Y2464" s="383">
        <v>291</v>
      </c>
      <c r="Z2464" s="386" t="s">
        <v>34</v>
      </c>
      <c r="AA2464" s="386">
        <v>93</v>
      </c>
      <c r="AB2464" s="386">
        <v>288</v>
      </c>
      <c r="AC2464" s="386" t="s">
        <v>11</v>
      </c>
      <c r="AD2464" s="383" t="s">
        <v>33</v>
      </c>
      <c r="AE2464" s="383" t="s">
        <v>34</v>
      </c>
      <c r="AF2464" s="383">
        <v>100</v>
      </c>
      <c r="AG2464" s="383" t="s">
        <v>681</v>
      </c>
      <c r="AH2464" s="383" t="s">
        <v>36</v>
      </c>
      <c r="AI2464" s="383" t="s">
        <v>36</v>
      </c>
      <c r="AJ2464" s="383" t="s">
        <v>3554</v>
      </c>
      <c r="AK2464" s="384" t="str">
        <f t="shared" si="77"/>
        <v>Yes-SH</v>
      </c>
      <c r="AL2464" s="384" t="str">
        <f t="shared" si="78"/>
        <v>Yes-AB</v>
      </c>
    </row>
    <row r="2465" spans="1:38" x14ac:dyDescent="0.25">
      <c r="A2465" s="381" t="s">
        <v>3224</v>
      </c>
      <c r="B2465" s="382" t="s">
        <v>873</v>
      </c>
      <c r="C2465" s="382" t="s">
        <v>30</v>
      </c>
      <c r="D2465" s="382" t="s">
        <v>2250</v>
      </c>
      <c r="E2465" s="382" t="s">
        <v>838</v>
      </c>
      <c r="F2465" s="383">
        <v>100</v>
      </c>
      <c r="G2465" s="383">
        <v>139</v>
      </c>
      <c r="H2465" s="383" t="s">
        <v>835</v>
      </c>
      <c r="I2465" s="383">
        <v>100</v>
      </c>
      <c r="J2465" s="383">
        <v>51</v>
      </c>
      <c r="K2465" s="383" t="s">
        <v>835</v>
      </c>
      <c r="L2465" s="385"/>
      <c r="M2465" s="383">
        <v>51</v>
      </c>
      <c r="N2465" s="383" t="s">
        <v>835</v>
      </c>
      <c r="O2465" s="385"/>
      <c r="P2465" s="385"/>
      <c r="Q2465" s="386" t="s">
        <v>11</v>
      </c>
      <c r="R2465" s="383">
        <v>69</v>
      </c>
      <c r="S2465" s="383">
        <v>138</v>
      </c>
      <c r="T2465" s="386" t="s">
        <v>36</v>
      </c>
      <c r="U2465" s="386">
        <v>69</v>
      </c>
      <c r="V2465" s="386">
        <v>137</v>
      </c>
      <c r="W2465" s="386" t="s">
        <v>834</v>
      </c>
      <c r="X2465" s="383">
        <v>94</v>
      </c>
      <c r="Y2465" s="383">
        <v>51</v>
      </c>
      <c r="Z2465" s="386" t="s">
        <v>34</v>
      </c>
      <c r="AA2465" s="386">
        <v>94</v>
      </c>
      <c r="AB2465" s="386">
        <v>51</v>
      </c>
      <c r="AC2465" s="386" t="s">
        <v>11</v>
      </c>
      <c r="AD2465" s="383" t="s">
        <v>33</v>
      </c>
      <c r="AE2465" s="383" t="s">
        <v>36</v>
      </c>
      <c r="AF2465" s="383">
        <v>90</v>
      </c>
      <c r="AG2465" s="383" t="s">
        <v>681</v>
      </c>
      <c r="AH2465" s="383" t="s">
        <v>34</v>
      </c>
      <c r="AI2465" s="383" t="s">
        <v>36</v>
      </c>
      <c r="AJ2465" s="383" t="s">
        <v>3554</v>
      </c>
      <c r="AK2465" s="384" t="str">
        <f t="shared" si="77"/>
        <v>NO</v>
      </c>
      <c r="AL2465" s="384" t="str">
        <f t="shared" si="78"/>
        <v>Yes-AB</v>
      </c>
    </row>
    <row r="2466" spans="1:38" x14ac:dyDescent="0.25">
      <c r="A2466" s="381" t="s">
        <v>3224</v>
      </c>
      <c r="B2466" s="382" t="s">
        <v>698</v>
      </c>
      <c r="C2466" s="382" t="s">
        <v>30</v>
      </c>
      <c r="D2466" s="382" t="s">
        <v>699</v>
      </c>
      <c r="E2466" s="382" t="s">
        <v>838</v>
      </c>
      <c r="F2466" s="383">
        <v>100</v>
      </c>
      <c r="G2466" s="383">
        <v>34</v>
      </c>
      <c r="H2466" s="383" t="s">
        <v>835</v>
      </c>
      <c r="I2466" s="383"/>
      <c r="J2466" s="383">
        <v>19</v>
      </c>
      <c r="K2466" s="383" t="s">
        <v>11</v>
      </c>
      <c r="L2466" s="385"/>
      <c r="M2466" s="383">
        <v>19</v>
      </c>
      <c r="N2466" s="383" t="s">
        <v>11</v>
      </c>
      <c r="O2466" s="385"/>
      <c r="P2466" s="385">
        <v>1</v>
      </c>
      <c r="Q2466" s="386" t="s">
        <v>11</v>
      </c>
      <c r="R2466" s="383">
        <v>24</v>
      </c>
      <c r="S2466" s="383">
        <v>34</v>
      </c>
      <c r="T2466" s="386" t="s">
        <v>36</v>
      </c>
      <c r="U2466" s="386">
        <v>26</v>
      </c>
      <c r="V2466" s="386">
        <v>34</v>
      </c>
      <c r="W2466" s="386" t="s">
        <v>834</v>
      </c>
      <c r="X2466" s="383"/>
      <c r="Y2466" s="383">
        <v>17</v>
      </c>
      <c r="Z2466" s="386" t="s">
        <v>11</v>
      </c>
      <c r="AA2466" s="386"/>
      <c r="AB2466" s="386">
        <v>17</v>
      </c>
      <c r="AC2466" s="386" t="s">
        <v>11</v>
      </c>
      <c r="AD2466" s="383"/>
      <c r="AE2466" s="383" t="s">
        <v>36</v>
      </c>
      <c r="AF2466" s="383">
        <v>90</v>
      </c>
      <c r="AG2466" s="383" t="s">
        <v>681</v>
      </c>
      <c r="AH2466" s="383" t="s">
        <v>34</v>
      </c>
      <c r="AI2466" s="383" t="s">
        <v>34</v>
      </c>
      <c r="AJ2466" s="383" t="s">
        <v>3554</v>
      </c>
      <c r="AK2466" s="384" t="str">
        <f t="shared" si="77"/>
        <v>NO</v>
      </c>
      <c r="AL2466" s="384" t="str">
        <f t="shared" si="78"/>
        <v>NA</v>
      </c>
    </row>
    <row r="2467" spans="1:38" x14ac:dyDescent="0.25">
      <c r="A2467" s="381" t="s">
        <v>3224</v>
      </c>
      <c r="B2467" s="382" t="s">
        <v>700</v>
      </c>
      <c r="C2467" s="382" t="s">
        <v>30</v>
      </c>
      <c r="D2467" s="382" t="s">
        <v>701</v>
      </c>
      <c r="E2467" s="382" t="s">
        <v>838</v>
      </c>
      <c r="F2467" s="383">
        <v>100</v>
      </c>
      <c r="G2467" s="383">
        <v>130</v>
      </c>
      <c r="H2467" s="383" t="s">
        <v>835</v>
      </c>
      <c r="I2467" s="383">
        <v>100</v>
      </c>
      <c r="J2467" s="383">
        <v>71</v>
      </c>
      <c r="K2467" s="383" t="s">
        <v>835</v>
      </c>
      <c r="L2467" s="385">
        <v>88</v>
      </c>
      <c r="M2467" s="383">
        <v>69</v>
      </c>
      <c r="N2467" s="383" t="s">
        <v>834</v>
      </c>
      <c r="O2467" s="385">
        <v>89</v>
      </c>
      <c r="P2467" s="385">
        <v>36</v>
      </c>
      <c r="Q2467" s="386" t="s">
        <v>835</v>
      </c>
      <c r="R2467" s="383">
        <v>35</v>
      </c>
      <c r="S2467" s="383">
        <v>124</v>
      </c>
      <c r="T2467" s="386" t="s">
        <v>36</v>
      </c>
      <c r="U2467" s="386">
        <v>39</v>
      </c>
      <c r="V2467" s="386">
        <v>122</v>
      </c>
      <c r="W2467" s="386" t="s">
        <v>834</v>
      </c>
      <c r="X2467" s="383">
        <v>78</v>
      </c>
      <c r="Y2467" s="383">
        <v>65</v>
      </c>
      <c r="Z2467" s="386" t="s">
        <v>36</v>
      </c>
      <c r="AA2467" s="386">
        <v>78</v>
      </c>
      <c r="AB2467" s="386">
        <v>64</v>
      </c>
      <c r="AC2467" s="386" t="s">
        <v>834</v>
      </c>
      <c r="AD2467" s="383"/>
      <c r="AE2467" s="383" t="s">
        <v>36</v>
      </c>
      <c r="AF2467" s="383">
        <v>85</v>
      </c>
      <c r="AG2467" s="383" t="s">
        <v>681</v>
      </c>
      <c r="AH2467" s="383" t="s">
        <v>34</v>
      </c>
      <c r="AI2467" s="383" t="s">
        <v>34</v>
      </c>
      <c r="AJ2467" s="383" t="s">
        <v>3554</v>
      </c>
      <c r="AK2467" s="384" t="str">
        <f t="shared" si="77"/>
        <v>NO</v>
      </c>
      <c r="AL2467" s="384" t="str">
        <f t="shared" si="78"/>
        <v>NO</v>
      </c>
    </row>
    <row r="2468" spans="1:38" x14ac:dyDescent="0.25">
      <c r="A2468" s="381" t="s">
        <v>3224</v>
      </c>
      <c r="B2468" s="382" t="s">
        <v>702</v>
      </c>
      <c r="C2468" s="382" t="s">
        <v>30</v>
      </c>
      <c r="D2468" s="382" t="s">
        <v>703</v>
      </c>
      <c r="E2468" s="382" t="s">
        <v>838</v>
      </c>
      <c r="F2468" s="383">
        <v>100</v>
      </c>
      <c r="G2468" s="383">
        <v>164</v>
      </c>
      <c r="H2468" s="383" t="s">
        <v>835</v>
      </c>
      <c r="I2468" s="383">
        <v>100</v>
      </c>
      <c r="J2468" s="383">
        <v>70</v>
      </c>
      <c r="K2468" s="383" t="s">
        <v>835</v>
      </c>
      <c r="L2468" s="385"/>
      <c r="M2468" s="383">
        <v>68</v>
      </c>
      <c r="N2468" s="383" t="s">
        <v>835</v>
      </c>
      <c r="O2468" s="385"/>
      <c r="P2468" s="385">
        <v>1</v>
      </c>
      <c r="Q2468" s="386" t="s">
        <v>11</v>
      </c>
      <c r="R2468" s="383">
        <v>34</v>
      </c>
      <c r="S2468" s="383">
        <v>158</v>
      </c>
      <c r="T2468" s="386" t="s">
        <v>36</v>
      </c>
      <c r="U2468" s="386">
        <v>37</v>
      </c>
      <c r="V2468" s="386">
        <v>156</v>
      </c>
      <c r="W2468" s="386" t="s">
        <v>834</v>
      </c>
      <c r="X2468" s="383">
        <v>85</v>
      </c>
      <c r="Y2468" s="383">
        <v>65</v>
      </c>
      <c r="Z2468" s="386" t="s">
        <v>34</v>
      </c>
      <c r="AA2468" s="386">
        <v>88</v>
      </c>
      <c r="AB2468" s="386">
        <v>64</v>
      </c>
      <c r="AC2468" s="386" t="s">
        <v>11</v>
      </c>
      <c r="AD2468" s="383"/>
      <c r="AE2468" s="383" t="s">
        <v>36</v>
      </c>
      <c r="AF2468" s="383">
        <v>92</v>
      </c>
      <c r="AG2468" s="383" t="s">
        <v>681</v>
      </c>
      <c r="AH2468" s="383" t="s">
        <v>34</v>
      </c>
      <c r="AI2468" s="383" t="s">
        <v>34</v>
      </c>
      <c r="AJ2468" s="383" t="s">
        <v>3554</v>
      </c>
      <c r="AK2468" s="384" t="str">
        <f t="shared" si="77"/>
        <v>NO</v>
      </c>
      <c r="AL2468" s="384" t="str">
        <f t="shared" si="78"/>
        <v>Yes-AB</v>
      </c>
    </row>
    <row r="2469" spans="1:38" x14ac:dyDescent="0.25">
      <c r="A2469" s="381" t="s">
        <v>3224</v>
      </c>
      <c r="B2469" s="382" t="s">
        <v>877</v>
      </c>
      <c r="C2469" s="382" t="s">
        <v>30</v>
      </c>
      <c r="D2469" s="382" t="s">
        <v>2251</v>
      </c>
      <c r="E2469" s="382" t="s">
        <v>838</v>
      </c>
      <c r="F2469" s="383">
        <v>100</v>
      </c>
      <c r="G2469" s="383">
        <v>417</v>
      </c>
      <c r="H2469" s="383" t="s">
        <v>835</v>
      </c>
      <c r="I2469" s="383">
        <v>99</v>
      </c>
      <c r="J2469" s="383">
        <v>207</v>
      </c>
      <c r="K2469" s="383" t="s">
        <v>835</v>
      </c>
      <c r="L2469" s="385"/>
      <c r="M2469" s="383">
        <v>204</v>
      </c>
      <c r="N2469" s="383" t="s">
        <v>835</v>
      </c>
      <c r="O2469" s="385"/>
      <c r="P2469" s="385"/>
      <c r="Q2469" s="386" t="s">
        <v>11</v>
      </c>
      <c r="R2469" s="383">
        <v>50</v>
      </c>
      <c r="S2469" s="383">
        <v>392</v>
      </c>
      <c r="T2469" s="386" t="s">
        <v>36</v>
      </c>
      <c r="U2469" s="386">
        <v>49</v>
      </c>
      <c r="V2469" s="386">
        <v>372</v>
      </c>
      <c r="W2469" s="386" t="s">
        <v>834</v>
      </c>
      <c r="X2469" s="383">
        <v>78</v>
      </c>
      <c r="Y2469" s="383">
        <v>198</v>
      </c>
      <c r="Z2469" s="386" t="s">
        <v>36</v>
      </c>
      <c r="AA2469" s="386">
        <v>78</v>
      </c>
      <c r="AB2469" s="386">
        <v>187</v>
      </c>
      <c r="AC2469" s="386" t="s">
        <v>834</v>
      </c>
      <c r="AD2469" s="383" t="s">
        <v>57</v>
      </c>
      <c r="AE2469" s="383" t="s">
        <v>36</v>
      </c>
      <c r="AF2469" s="383">
        <v>77</v>
      </c>
      <c r="AG2469" s="383" t="s">
        <v>681</v>
      </c>
      <c r="AH2469" s="383" t="s">
        <v>36</v>
      </c>
      <c r="AI2469" s="383" t="s">
        <v>36</v>
      </c>
      <c r="AJ2469" s="383" t="s">
        <v>3554</v>
      </c>
      <c r="AK2469" s="384" t="str">
        <f t="shared" si="77"/>
        <v>NO</v>
      </c>
      <c r="AL2469" s="384" t="str">
        <f t="shared" si="78"/>
        <v>NO</v>
      </c>
    </row>
    <row r="2470" spans="1:38" x14ac:dyDescent="0.25">
      <c r="A2470" s="381" t="s">
        <v>3224</v>
      </c>
      <c r="B2470" s="382" t="s">
        <v>704</v>
      </c>
      <c r="C2470" s="382" t="s">
        <v>30</v>
      </c>
      <c r="D2470" s="382" t="s">
        <v>705</v>
      </c>
      <c r="E2470" s="382" t="s">
        <v>838</v>
      </c>
      <c r="F2470" s="383">
        <v>100</v>
      </c>
      <c r="G2470" s="383">
        <v>951</v>
      </c>
      <c r="H2470" s="383" t="s">
        <v>835</v>
      </c>
      <c r="I2470" s="383">
        <v>100</v>
      </c>
      <c r="J2470" s="383">
        <v>443</v>
      </c>
      <c r="K2470" s="383" t="s">
        <v>835</v>
      </c>
      <c r="L2470" s="385">
        <v>87</v>
      </c>
      <c r="M2470" s="383">
        <v>432</v>
      </c>
      <c r="N2470" s="383" t="s">
        <v>834</v>
      </c>
      <c r="O2470" s="385"/>
      <c r="P2470" s="385">
        <v>280</v>
      </c>
      <c r="Q2470" s="386" t="s">
        <v>11</v>
      </c>
      <c r="R2470" s="383">
        <v>33</v>
      </c>
      <c r="S2470" s="383">
        <v>857</v>
      </c>
      <c r="T2470" s="386" t="s">
        <v>36</v>
      </c>
      <c r="U2470" s="386">
        <v>38</v>
      </c>
      <c r="V2470" s="386">
        <v>837</v>
      </c>
      <c r="W2470" s="386" t="s">
        <v>834</v>
      </c>
      <c r="X2470" s="383">
        <v>61</v>
      </c>
      <c r="Y2470" s="383">
        <v>393</v>
      </c>
      <c r="Z2470" s="386" t="s">
        <v>36</v>
      </c>
      <c r="AA2470" s="386">
        <v>64</v>
      </c>
      <c r="AB2470" s="386">
        <v>386</v>
      </c>
      <c r="AC2470" s="386" t="s">
        <v>834</v>
      </c>
      <c r="AD2470" s="383"/>
      <c r="AE2470" s="383" t="s">
        <v>36</v>
      </c>
      <c r="AF2470" s="383">
        <v>77</v>
      </c>
      <c r="AG2470" s="383" t="s">
        <v>681</v>
      </c>
      <c r="AH2470" s="383" t="s">
        <v>34</v>
      </c>
      <c r="AI2470" s="383" t="s">
        <v>36</v>
      </c>
      <c r="AJ2470" s="383" t="s">
        <v>3554</v>
      </c>
      <c r="AK2470" s="384" t="str">
        <f t="shared" si="77"/>
        <v>NO</v>
      </c>
      <c r="AL2470" s="384" t="str">
        <f t="shared" si="78"/>
        <v>NO</v>
      </c>
    </row>
    <row r="2471" spans="1:38" x14ac:dyDescent="0.25">
      <c r="A2471" s="381" t="s">
        <v>3224</v>
      </c>
      <c r="B2471" s="382" t="s">
        <v>706</v>
      </c>
      <c r="C2471" s="382" t="s">
        <v>30</v>
      </c>
      <c r="D2471" s="382" t="s">
        <v>707</v>
      </c>
      <c r="E2471" s="382" t="s">
        <v>838</v>
      </c>
      <c r="F2471" s="383">
        <v>100</v>
      </c>
      <c r="G2471" s="383">
        <v>1494</v>
      </c>
      <c r="H2471" s="383" t="s">
        <v>835</v>
      </c>
      <c r="I2471" s="383">
        <v>99</v>
      </c>
      <c r="J2471" s="383">
        <v>746</v>
      </c>
      <c r="K2471" s="383" t="s">
        <v>835</v>
      </c>
      <c r="L2471" s="385">
        <v>94</v>
      </c>
      <c r="M2471" s="383">
        <v>716</v>
      </c>
      <c r="N2471" s="383" t="s">
        <v>835</v>
      </c>
      <c r="O2471" s="385">
        <v>70</v>
      </c>
      <c r="P2471" s="385">
        <v>851</v>
      </c>
      <c r="Q2471" s="386" t="s">
        <v>835</v>
      </c>
      <c r="R2471" s="383">
        <v>42</v>
      </c>
      <c r="S2471" s="383">
        <v>1375</v>
      </c>
      <c r="T2471" s="386" t="s">
        <v>36</v>
      </c>
      <c r="U2471" s="386">
        <v>43</v>
      </c>
      <c r="V2471" s="386">
        <v>1346</v>
      </c>
      <c r="W2471" s="386" t="s">
        <v>834</v>
      </c>
      <c r="X2471" s="383">
        <v>70</v>
      </c>
      <c r="Y2471" s="383">
        <v>697</v>
      </c>
      <c r="Z2471" s="386" t="s">
        <v>36</v>
      </c>
      <c r="AA2471" s="386">
        <v>71</v>
      </c>
      <c r="AB2471" s="386">
        <v>681</v>
      </c>
      <c r="AC2471" s="386" t="s">
        <v>834</v>
      </c>
      <c r="AD2471" s="383"/>
      <c r="AE2471" s="383" t="s">
        <v>36</v>
      </c>
      <c r="AF2471" s="383">
        <v>79</v>
      </c>
      <c r="AG2471" s="383" t="s">
        <v>681</v>
      </c>
      <c r="AH2471" s="383" t="s">
        <v>34</v>
      </c>
      <c r="AI2471" s="383" t="s">
        <v>36</v>
      </c>
      <c r="AJ2471" s="383" t="s">
        <v>3554</v>
      </c>
      <c r="AK2471" s="384" t="str">
        <f t="shared" si="77"/>
        <v>NO</v>
      </c>
      <c r="AL2471" s="384" t="str">
        <f t="shared" si="78"/>
        <v>NO</v>
      </c>
    </row>
    <row r="2472" spans="1:38" x14ac:dyDescent="0.25">
      <c r="A2472" s="381" t="s">
        <v>3224</v>
      </c>
      <c r="B2472" s="382" t="s">
        <v>878</v>
      </c>
      <c r="C2472" s="382" t="s">
        <v>30</v>
      </c>
      <c r="D2472" s="382" t="s">
        <v>2252</v>
      </c>
      <c r="E2472" s="382" t="s">
        <v>838</v>
      </c>
      <c r="F2472" s="383">
        <v>100</v>
      </c>
      <c r="G2472" s="383">
        <v>129</v>
      </c>
      <c r="H2472" s="383" t="s">
        <v>835</v>
      </c>
      <c r="I2472" s="383">
        <v>100</v>
      </c>
      <c r="J2472" s="383">
        <v>51</v>
      </c>
      <c r="K2472" s="383" t="s">
        <v>835</v>
      </c>
      <c r="L2472" s="385"/>
      <c r="M2472" s="383">
        <v>50</v>
      </c>
      <c r="N2472" s="383" t="s">
        <v>835</v>
      </c>
      <c r="O2472" s="385"/>
      <c r="P2472" s="385"/>
      <c r="Q2472" s="386" t="s">
        <v>11</v>
      </c>
      <c r="R2472" s="383">
        <v>41</v>
      </c>
      <c r="S2472" s="383">
        <v>120</v>
      </c>
      <c r="T2472" s="386" t="s">
        <v>34</v>
      </c>
      <c r="U2472" s="386">
        <v>45</v>
      </c>
      <c r="V2472" s="386">
        <v>112</v>
      </c>
      <c r="W2472" s="386" t="s">
        <v>11</v>
      </c>
      <c r="X2472" s="383">
        <v>67</v>
      </c>
      <c r="Y2472" s="383">
        <v>49</v>
      </c>
      <c r="Z2472" s="386" t="s">
        <v>34</v>
      </c>
      <c r="AA2472" s="386">
        <v>66</v>
      </c>
      <c r="AB2472" s="386">
        <v>44</v>
      </c>
      <c r="AC2472" s="386" t="s">
        <v>11</v>
      </c>
      <c r="AD2472" s="383" t="s">
        <v>104</v>
      </c>
      <c r="AE2472" s="383" t="s">
        <v>36</v>
      </c>
      <c r="AF2472" s="383">
        <v>97</v>
      </c>
      <c r="AG2472" s="383" t="s">
        <v>681</v>
      </c>
      <c r="AH2472" s="383" t="s">
        <v>36</v>
      </c>
      <c r="AI2472" s="383" t="s">
        <v>34</v>
      </c>
      <c r="AJ2472" s="383" t="s">
        <v>3554</v>
      </c>
      <c r="AK2472" s="384" t="str">
        <f t="shared" si="77"/>
        <v>Yes-SH</v>
      </c>
      <c r="AL2472" s="384" t="str">
        <f t="shared" si="78"/>
        <v>Yes-SH</v>
      </c>
    </row>
    <row r="2473" spans="1:38" x14ac:dyDescent="0.25">
      <c r="A2473" s="381" t="s">
        <v>3224</v>
      </c>
      <c r="B2473" s="382" t="s">
        <v>708</v>
      </c>
      <c r="C2473" s="382" t="s">
        <v>30</v>
      </c>
      <c r="D2473" s="382" t="s">
        <v>709</v>
      </c>
      <c r="E2473" s="382" t="s">
        <v>838</v>
      </c>
      <c r="F2473" s="383">
        <v>100</v>
      </c>
      <c r="G2473" s="383">
        <v>216</v>
      </c>
      <c r="H2473" s="383" t="s">
        <v>835</v>
      </c>
      <c r="I2473" s="383">
        <v>100</v>
      </c>
      <c r="J2473" s="383">
        <v>189</v>
      </c>
      <c r="K2473" s="383" t="s">
        <v>835</v>
      </c>
      <c r="L2473" s="385"/>
      <c r="M2473" s="383">
        <v>79</v>
      </c>
      <c r="N2473" s="383" t="s">
        <v>835</v>
      </c>
      <c r="O2473" s="385"/>
      <c r="P2473" s="385">
        <v>15</v>
      </c>
      <c r="Q2473" s="386" t="s">
        <v>11</v>
      </c>
      <c r="R2473" s="383">
        <v>82</v>
      </c>
      <c r="S2473" s="383">
        <v>215</v>
      </c>
      <c r="T2473" s="386" t="s">
        <v>34</v>
      </c>
      <c r="U2473" s="386">
        <v>81</v>
      </c>
      <c r="V2473" s="386">
        <v>203</v>
      </c>
      <c r="W2473" s="386" t="s">
        <v>11</v>
      </c>
      <c r="X2473" s="383">
        <v>93</v>
      </c>
      <c r="Y2473" s="383">
        <v>188</v>
      </c>
      <c r="Z2473" s="386" t="s">
        <v>34</v>
      </c>
      <c r="AA2473" s="386">
        <v>93</v>
      </c>
      <c r="AB2473" s="386">
        <v>180</v>
      </c>
      <c r="AC2473" s="386" t="s">
        <v>11</v>
      </c>
      <c r="AD2473" s="383"/>
      <c r="AE2473" s="383" t="s">
        <v>34</v>
      </c>
      <c r="AF2473" s="383">
        <v>100</v>
      </c>
      <c r="AG2473" s="383" t="s">
        <v>40</v>
      </c>
      <c r="AH2473" s="383" t="s">
        <v>34</v>
      </c>
      <c r="AI2473" s="383" t="s">
        <v>36</v>
      </c>
      <c r="AJ2473" s="383" t="s">
        <v>3554</v>
      </c>
      <c r="AK2473" s="384" t="str">
        <f t="shared" si="77"/>
        <v>Yes-AB</v>
      </c>
      <c r="AL2473" s="384" t="str">
        <f t="shared" si="78"/>
        <v>Yes-AB</v>
      </c>
    </row>
    <row r="2474" spans="1:38" x14ac:dyDescent="0.25">
      <c r="A2474" s="381" t="s">
        <v>3224</v>
      </c>
      <c r="B2474" s="382" t="s">
        <v>710</v>
      </c>
      <c r="C2474" s="382" t="s">
        <v>30</v>
      </c>
      <c r="D2474" s="382" t="s">
        <v>711</v>
      </c>
      <c r="E2474" s="382" t="s">
        <v>838</v>
      </c>
      <c r="F2474" s="383">
        <v>100</v>
      </c>
      <c r="G2474" s="383">
        <v>33</v>
      </c>
      <c r="H2474" s="383" t="s">
        <v>835</v>
      </c>
      <c r="I2474" s="383"/>
      <c r="J2474" s="383">
        <v>17</v>
      </c>
      <c r="K2474" s="383" t="s">
        <v>11</v>
      </c>
      <c r="L2474" s="385"/>
      <c r="M2474" s="383">
        <v>17</v>
      </c>
      <c r="N2474" s="383" t="s">
        <v>11</v>
      </c>
      <c r="O2474" s="385"/>
      <c r="P2474" s="385"/>
      <c r="Q2474" s="386" t="s">
        <v>11</v>
      </c>
      <c r="R2474" s="383">
        <v>45</v>
      </c>
      <c r="S2474" s="383">
        <v>33</v>
      </c>
      <c r="T2474" s="386" t="s">
        <v>36</v>
      </c>
      <c r="U2474" s="386">
        <v>53</v>
      </c>
      <c r="V2474" s="386">
        <v>30</v>
      </c>
      <c r="W2474" s="386" t="s">
        <v>834</v>
      </c>
      <c r="X2474" s="383"/>
      <c r="Y2474" s="383">
        <v>17</v>
      </c>
      <c r="Z2474" s="386" t="s">
        <v>11</v>
      </c>
      <c r="AA2474" s="386"/>
      <c r="AB2474" s="386">
        <v>16</v>
      </c>
      <c r="AC2474" s="386" t="s">
        <v>11</v>
      </c>
      <c r="AD2474" s="383"/>
      <c r="AE2474" s="383" t="s">
        <v>36</v>
      </c>
      <c r="AF2474" s="383">
        <v>87</v>
      </c>
      <c r="AG2474" s="383" t="s">
        <v>681</v>
      </c>
      <c r="AH2474" s="383" t="s">
        <v>34</v>
      </c>
      <c r="AI2474" s="383" t="s">
        <v>36</v>
      </c>
      <c r="AJ2474" s="383" t="s">
        <v>3554</v>
      </c>
      <c r="AK2474" s="384" t="str">
        <f t="shared" si="77"/>
        <v>NO</v>
      </c>
      <c r="AL2474" s="384" t="str">
        <f t="shared" si="78"/>
        <v>NA</v>
      </c>
    </row>
    <row r="2475" spans="1:38" x14ac:dyDescent="0.25">
      <c r="A2475" s="381" t="s">
        <v>3224</v>
      </c>
      <c r="B2475" s="382" t="s">
        <v>879</v>
      </c>
      <c r="C2475" s="382" t="s">
        <v>30</v>
      </c>
      <c r="D2475" s="382" t="s">
        <v>2253</v>
      </c>
      <c r="E2475" s="382" t="s">
        <v>838</v>
      </c>
      <c r="F2475" s="383">
        <v>100</v>
      </c>
      <c r="G2475" s="383">
        <v>41</v>
      </c>
      <c r="H2475" s="383" t="s">
        <v>835</v>
      </c>
      <c r="I2475" s="383"/>
      <c r="J2475" s="383">
        <v>19</v>
      </c>
      <c r="K2475" s="383" t="s">
        <v>11</v>
      </c>
      <c r="L2475" s="385"/>
      <c r="M2475" s="383">
        <v>19</v>
      </c>
      <c r="N2475" s="383" t="s">
        <v>11</v>
      </c>
      <c r="O2475" s="385"/>
      <c r="P2475" s="385"/>
      <c r="Q2475" s="386" t="s">
        <v>11</v>
      </c>
      <c r="R2475" s="383">
        <v>18</v>
      </c>
      <c r="S2475" s="383">
        <v>39</v>
      </c>
      <c r="T2475" s="386" t="s">
        <v>36</v>
      </c>
      <c r="U2475" s="386">
        <v>24</v>
      </c>
      <c r="V2475" s="386">
        <v>38</v>
      </c>
      <c r="W2475" s="386" t="s">
        <v>834</v>
      </c>
      <c r="X2475" s="383"/>
      <c r="Y2475" s="383">
        <v>19</v>
      </c>
      <c r="Z2475" s="386" t="s">
        <v>11</v>
      </c>
      <c r="AA2475" s="386"/>
      <c r="AB2475" s="386">
        <v>19</v>
      </c>
      <c r="AC2475" s="386" t="s">
        <v>11</v>
      </c>
      <c r="AD2475" s="383"/>
      <c r="AE2475" s="383" t="s">
        <v>36</v>
      </c>
      <c r="AF2475" s="383">
        <v>90</v>
      </c>
      <c r="AG2475" s="383" t="s">
        <v>681</v>
      </c>
      <c r="AH2475" s="383" t="s">
        <v>34</v>
      </c>
      <c r="AI2475" s="383" t="s">
        <v>34</v>
      </c>
      <c r="AJ2475" s="383" t="s">
        <v>3554</v>
      </c>
      <c r="AK2475" s="384" t="str">
        <f t="shared" si="77"/>
        <v>NO</v>
      </c>
      <c r="AL2475" s="384" t="str">
        <f t="shared" si="78"/>
        <v>NA</v>
      </c>
    </row>
    <row r="2476" spans="1:38" x14ac:dyDescent="0.25">
      <c r="A2476" s="381" t="s">
        <v>3224</v>
      </c>
      <c r="B2476" s="382" t="s">
        <v>880</v>
      </c>
      <c r="C2476" s="382" t="s">
        <v>30</v>
      </c>
      <c r="D2476" s="382" t="s">
        <v>2254</v>
      </c>
      <c r="E2476" s="382" t="s">
        <v>838</v>
      </c>
      <c r="F2476" s="383">
        <v>100</v>
      </c>
      <c r="G2476" s="383">
        <v>270</v>
      </c>
      <c r="H2476" s="383" t="s">
        <v>835</v>
      </c>
      <c r="I2476" s="383">
        <v>100</v>
      </c>
      <c r="J2476" s="383">
        <v>216</v>
      </c>
      <c r="K2476" s="383" t="s">
        <v>835</v>
      </c>
      <c r="L2476" s="385"/>
      <c r="M2476" s="383">
        <v>93</v>
      </c>
      <c r="N2476" s="383" t="s">
        <v>835</v>
      </c>
      <c r="O2476" s="385"/>
      <c r="P2476" s="385"/>
      <c r="Q2476" s="386" t="s">
        <v>11</v>
      </c>
      <c r="R2476" s="383">
        <v>72</v>
      </c>
      <c r="S2476" s="383">
        <v>263</v>
      </c>
      <c r="T2476" s="386" t="s">
        <v>36</v>
      </c>
      <c r="U2476" s="386">
        <v>71</v>
      </c>
      <c r="V2476" s="386">
        <v>243</v>
      </c>
      <c r="W2476" s="386" t="s">
        <v>834</v>
      </c>
      <c r="X2476" s="383">
        <v>70</v>
      </c>
      <c r="Y2476" s="383">
        <v>211</v>
      </c>
      <c r="Z2476" s="386" t="s">
        <v>36</v>
      </c>
      <c r="AA2476" s="386">
        <v>73</v>
      </c>
      <c r="AB2476" s="386">
        <v>196</v>
      </c>
      <c r="AC2476" s="386" t="s">
        <v>834</v>
      </c>
      <c r="AD2476" s="383"/>
      <c r="AE2476" s="383" t="s">
        <v>36</v>
      </c>
      <c r="AF2476" s="383">
        <v>82</v>
      </c>
      <c r="AG2476" s="383" t="s">
        <v>40</v>
      </c>
      <c r="AH2476" s="383" t="s">
        <v>36</v>
      </c>
      <c r="AI2476" s="383" t="s">
        <v>34</v>
      </c>
      <c r="AJ2476" s="383" t="s">
        <v>3554</v>
      </c>
      <c r="AK2476" s="384" t="str">
        <f t="shared" si="77"/>
        <v>NO</v>
      </c>
      <c r="AL2476" s="384" t="str">
        <f t="shared" si="78"/>
        <v>NO</v>
      </c>
    </row>
    <row r="2477" spans="1:38" x14ac:dyDescent="0.25">
      <c r="A2477" s="381" t="s">
        <v>3224</v>
      </c>
      <c r="B2477" s="382" t="s">
        <v>882</v>
      </c>
      <c r="C2477" s="382" t="s">
        <v>30</v>
      </c>
      <c r="D2477" s="382" t="s">
        <v>2327</v>
      </c>
      <c r="E2477" s="382" t="s">
        <v>838</v>
      </c>
      <c r="F2477" s="383">
        <v>82</v>
      </c>
      <c r="G2477" s="383">
        <v>27</v>
      </c>
      <c r="H2477" s="383" t="s">
        <v>834</v>
      </c>
      <c r="I2477" s="383"/>
      <c r="J2477" s="383">
        <v>13</v>
      </c>
      <c r="K2477" s="383" t="s">
        <v>11</v>
      </c>
      <c r="L2477" s="385"/>
      <c r="M2477" s="383">
        <v>10</v>
      </c>
      <c r="N2477" s="383" t="s">
        <v>11</v>
      </c>
      <c r="O2477" s="385"/>
      <c r="P2477" s="385">
        <v>11</v>
      </c>
      <c r="Q2477" s="386" t="s">
        <v>11</v>
      </c>
      <c r="R2477" s="383"/>
      <c r="S2477" s="383">
        <v>10</v>
      </c>
      <c r="T2477" s="386" t="s">
        <v>11</v>
      </c>
      <c r="U2477" s="386"/>
      <c r="V2477" s="386">
        <v>8</v>
      </c>
      <c r="W2477" s="386" t="s">
        <v>11</v>
      </c>
      <c r="X2477" s="383"/>
      <c r="Y2477" s="383">
        <v>5</v>
      </c>
      <c r="Z2477" s="386" t="s">
        <v>11</v>
      </c>
      <c r="AA2477" s="386"/>
      <c r="AB2477" s="386">
        <v>4</v>
      </c>
      <c r="AC2477" s="386" t="s">
        <v>11</v>
      </c>
      <c r="AD2477" s="383"/>
      <c r="AE2477" s="383" t="s">
        <v>36</v>
      </c>
      <c r="AF2477" s="383">
        <v>67</v>
      </c>
      <c r="AG2477" s="383" t="s">
        <v>681</v>
      </c>
      <c r="AH2477" s="383" t="s">
        <v>34</v>
      </c>
      <c r="AI2477" s="383" t="s">
        <v>34</v>
      </c>
      <c r="AJ2477" s="383" t="s">
        <v>3554</v>
      </c>
      <c r="AK2477" s="384" t="str">
        <f t="shared" si="77"/>
        <v>NA</v>
      </c>
      <c r="AL2477" s="384" t="str">
        <f t="shared" si="78"/>
        <v>NA</v>
      </c>
    </row>
    <row r="2478" spans="1:38" x14ac:dyDescent="0.25">
      <c r="A2478" s="381" t="s">
        <v>3224</v>
      </c>
      <c r="B2478" s="382" t="s">
        <v>883</v>
      </c>
      <c r="C2478" s="382" t="s">
        <v>30</v>
      </c>
      <c r="D2478" s="382" t="s">
        <v>2328</v>
      </c>
      <c r="E2478" s="382" t="s">
        <v>838</v>
      </c>
      <c r="F2478" s="383">
        <v>71</v>
      </c>
      <c r="G2478" s="383">
        <v>54</v>
      </c>
      <c r="H2478" s="383" t="s">
        <v>834</v>
      </c>
      <c r="I2478" s="383">
        <v>71</v>
      </c>
      <c r="J2478" s="383">
        <v>25</v>
      </c>
      <c r="K2478" s="383" t="s">
        <v>834</v>
      </c>
      <c r="L2478" s="385"/>
      <c r="M2478" s="383">
        <v>20</v>
      </c>
      <c r="N2478" s="383" t="s">
        <v>11</v>
      </c>
      <c r="O2478" s="385"/>
      <c r="P2478" s="385">
        <v>57</v>
      </c>
      <c r="Q2478" s="386" t="s">
        <v>11</v>
      </c>
      <c r="R2478" s="383"/>
      <c r="S2478" s="383">
        <v>32</v>
      </c>
      <c r="T2478" s="386" t="s">
        <v>36</v>
      </c>
      <c r="U2478" s="386"/>
      <c r="V2478" s="386">
        <v>30</v>
      </c>
      <c r="W2478" s="386" t="s">
        <v>11</v>
      </c>
      <c r="X2478" s="383"/>
      <c r="Y2478" s="383">
        <v>19</v>
      </c>
      <c r="Z2478" s="386" t="s">
        <v>11</v>
      </c>
      <c r="AA2478" s="386"/>
      <c r="AB2478" s="386">
        <v>18</v>
      </c>
      <c r="AC2478" s="386" t="s">
        <v>11</v>
      </c>
      <c r="AD2478" s="383"/>
      <c r="AE2478" s="383" t="s">
        <v>36</v>
      </c>
      <c r="AF2478" s="383">
        <v>64</v>
      </c>
      <c r="AG2478" s="383" t="s">
        <v>681</v>
      </c>
      <c r="AH2478" s="383" t="s">
        <v>34</v>
      </c>
      <c r="AI2478" s="383" t="s">
        <v>34</v>
      </c>
      <c r="AJ2478" s="383" t="s">
        <v>3554</v>
      </c>
      <c r="AK2478" s="384" t="str">
        <f t="shared" si="77"/>
        <v>NO</v>
      </c>
      <c r="AL2478" s="384" t="str">
        <f t="shared" si="78"/>
        <v>NA</v>
      </c>
    </row>
    <row r="2479" spans="1:38" x14ac:dyDescent="0.25">
      <c r="A2479" s="381" t="s">
        <v>3224</v>
      </c>
      <c r="B2479" s="382" t="s">
        <v>712</v>
      </c>
      <c r="C2479" s="382" t="s">
        <v>30</v>
      </c>
      <c r="D2479" s="382" t="s">
        <v>713</v>
      </c>
      <c r="E2479" s="382" t="s">
        <v>838</v>
      </c>
      <c r="F2479" s="383">
        <v>100</v>
      </c>
      <c r="G2479" s="383">
        <v>1363</v>
      </c>
      <c r="H2479" s="383" t="s">
        <v>835</v>
      </c>
      <c r="I2479" s="383">
        <v>100</v>
      </c>
      <c r="J2479" s="383">
        <v>707</v>
      </c>
      <c r="K2479" s="383" t="s">
        <v>835</v>
      </c>
      <c r="L2479" s="385"/>
      <c r="M2479" s="383">
        <v>674</v>
      </c>
      <c r="N2479" s="383" t="s">
        <v>835</v>
      </c>
      <c r="O2479" s="385">
        <v>78</v>
      </c>
      <c r="P2479" s="385">
        <v>685</v>
      </c>
      <c r="Q2479" s="386" t="s">
        <v>835</v>
      </c>
      <c r="R2479" s="383">
        <v>41</v>
      </c>
      <c r="S2479" s="383">
        <v>1225</v>
      </c>
      <c r="T2479" s="386" t="s">
        <v>36</v>
      </c>
      <c r="U2479" s="386">
        <v>43</v>
      </c>
      <c r="V2479" s="386">
        <v>1175</v>
      </c>
      <c r="W2479" s="386" t="s">
        <v>834</v>
      </c>
      <c r="X2479" s="383">
        <v>77</v>
      </c>
      <c r="Y2479" s="383">
        <v>635</v>
      </c>
      <c r="Z2479" s="386" t="s">
        <v>34</v>
      </c>
      <c r="AA2479" s="386">
        <v>80</v>
      </c>
      <c r="AB2479" s="386">
        <v>610</v>
      </c>
      <c r="AC2479" s="386" t="s">
        <v>11</v>
      </c>
      <c r="AD2479" s="383"/>
      <c r="AE2479" s="383" t="s">
        <v>36</v>
      </c>
      <c r="AF2479" s="383">
        <v>85</v>
      </c>
      <c r="AG2479" s="383" t="s">
        <v>681</v>
      </c>
      <c r="AH2479" s="383" t="s">
        <v>34</v>
      </c>
      <c r="AI2479" s="383" t="s">
        <v>36</v>
      </c>
      <c r="AJ2479" s="383" t="s">
        <v>3554</v>
      </c>
      <c r="AK2479" s="384" t="str">
        <f t="shared" si="77"/>
        <v>NO</v>
      </c>
      <c r="AL2479" s="384" t="str">
        <f t="shared" si="78"/>
        <v>Yes-SH</v>
      </c>
    </row>
    <row r="2480" spans="1:38" x14ac:dyDescent="0.25">
      <c r="A2480" s="381" t="s">
        <v>3224</v>
      </c>
      <c r="B2480" s="382" t="s">
        <v>714</v>
      </c>
      <c r="C2480" s="382" t="s">
        <v>30</v>
      </c>
      <c r="D2480" s="382" t="s">
        <v>2255</v>
      </c>
      <c r="E2480" s="382" t="s">
        <v>838</v>
      </c>
      <c r="F2480" s="383">
        <v>100</v>
      </c>
      <c r="G2480" s="383">
        <v>135</v>
      </c>
      <c r="H2480" s="383" t="s">
        <v>835</v>
      </c>
      <c r="I2480" s="383">
        <v>100</v>
      </c>
      <c r="J2480" s="383">
        <v>74</v>
      </c>
      <c r="K2480" s="383" t="s">
        <v>835</v>
      </c>
      <c r="L2480" s="385"/>
      <c r="M2480" s="383">
        <v>74</v>
      </c>
      <c r="N2480" s="383" t="s">
        <v>835</v>
      </c>
      <c r="O2480" s="385">
        <v>91</v>
      </c>
      <c r="P2480" s="385">
        <v>47</v>
      </c>
      <c r="Q2480" s="386" t="s">
        <v>835</v>
      </c>
      <c r="R2480" s="383">
        <v>80</v>
      </c>
      <c r="S2480" s="383">
        <v>135</v>
      </c>
      <c r="T2480" s="386" t="s">
        <v>34</v>
      </c>
      <c r="U2480" s="386">
        <v>80</v>
      </c>
      <c r="V2480" s="386">
        <v>132</v>
      </c>
      <c r="W2480" s="386" t="s">
        <v>11</v>
      </c>
      <c r="X2480" s="383"/>
      <c r="Y2480" s="383">
        <v>74</v>
      </c>
      <c r="Z2480" s="386" t="s">
        <v>34</v>
      </c>
      <c r="AA2480" s="386"/>
      <c r="AB2480" s="386">
        <v>74</v>
      </c>
      <c r="AC2480" s="386" t="s">
        <v>11</v>
      </c>
      <c r="AD2480" s="383"/>
      <c r="AE2480" s="383" t="s">
        <v>36</v>
      </c>
      <c r="AF2480" s="383">
        <v>97</v>
      </c>
      <c r="AG2480" s="383" t="s">
        <v>681</v>
      </c>
      <c r="AH2480" s="383" t="s">
        <v>36</v>
      </c>
      <c r="AI2480" s="383" t="s">
        <v>36</v>
      </c>
      <c r="AJ2480" s="383" t="s">
        <v>3554</v>
      </c>
      <c r="AK2480" s="384" t="str">
        <f t="shared" si="77"/>
        <v>Yes-AB</v>
      </c>
      <c r="AL2480" s="384" t="str">
        <f t="shared" si="78"/>
        <v>Yes-AB</v>
      </c>
    </row>
    <row r="2481" spans="1:38" x14ac:dyDescent="0.25">
      <c r="A2481" s="381" t="s">
        <v>3224</v>
      </c>
      <c r="B2481" s="382" t="s">
        <v>715</v>
      </c>
      <c r="C2481" s="382" t="s">
        <v>30</v>
      </c>
      <c r="D2481" s="382" t="s">
        <v>716</v>
      </c>
      <c r="E2481" s="382" t="s">
        <v>838</v>
      </c>
      <c r="F2481" s="383">
        <v>100</v>
      </c>
      <c r="G2481" s="383">
        <v>1023</v>
      </c>
      <c r="H2481" s="383" t="s">
        <v>835</v>
      </c>
      <c r="I2481" s="383">
        <v>100</v>
      </c>
      <c r="J2481" s="383">
        <v>492</v>
      </c>
      <c r="K2481" s="383" t="s">
        <v>835</v>
      </c>
      <c r="L2481" s="385"/>
      <c r="M2481" s="383">
        <v>485</v>
      </c>
      <c r="N2481" s="383" t="s">
        <v>835</v>
      </c>
      <c r="O2481" s="385"/>
      <c r="P2481" s="385">
        <v>376</v>
      </c>
      <c r="Q2481" s="386" t="s">
        <v>835</v>
      </c>
      <c r="R2481" s="383">
        <v>75</v>
      </c>
      <c r="S2481" s="383">
        <v>1019</v>
      </c>
      <c r="T2481" s="386" t="s">
        <v>36</v>
      </c>
      <c r="U2481" s="386">
        <v>76</v>
      </c>
      <c r="V2481" s="386">
        <v>986</v>
      </c>
      <c r="W2481" s="386" t="s">
        <v>834</v>
      </c>
      <c r="X2481" s="383">
        <v>91</v>
      </c>
      <c r="Y2481" s="383">
        <v>492</v>
      </c>
      <c r="Z2481" s="386" t="s">
        <v>34</v>
      </c>
      <c r="AA2481" s="386">
        <v>91</v>
      </c>
      <c r="AB2481" s="386">
        <v>491</v>
      </c>
      <c r="AC2481" s="386" t="s">
        <v>11</v>
      </c>
      <c r="AD2481" s="383"/>
      <c r="AE2481" s="383" t="s">
        <v>36</v>
      </c>
      <c r="AF2481" s="383">
        <v>87</v>
      </c>
      <c r="AG2481" s="383" t="s">
        <v>681</v>
      </c>
      <c r="AH2481" s="383" t="s">
        <v>36</v>
      </c>
      <c r="AI2481" s="383" t="s">
        <v>36</v>
      </c>
      <c r="AJ2481" s="383" t="s">
        <v>3554</v>
      </c>
      <c r="AK2481" s="384" t="str">
        <f t="shared" si="77"/>
        <v>NO</v>
      </c>
      <c r="AL2481" s="384" t="str">
        <f t="shared" si="78"/>
        <v>Yes-AB</v>
      </c>
    </row>
    <row r="2482" spans="1:38" x14ac:dyDescent="0.25">
      <c r="A2482" s="381" t="s">
        <v>3224</v>
      </c>
      <c r="B2482" s="382" t="s">
        <v>717</v>
      </c>
      <c r="C2482" s="382" t="s">
        <v>30</v>
      </c>
      <c r="D2482" s="382" t="s">
        <v>718</v>
      </c>
      <c r="E2482" s="382" t="s">
        <v>838</v>
      </c>
      <c r="F2482" s="383">
        <v>100</v>
      </c>
      <c r="G2482" s="383">
        <v>1367</v>
      </c>
      <c r="H2482" s="383" t="s">
        <v>835</v>
      </c>
      <c r="I2482" s="383">
        <v>99</v>
      </c>
      <c r="J2482" s="383">
        <v>671</v>
      </c>
      <c r="K2482" s="383" t="s">
        <v>835</v>
      </c>
      <c r="L2482" s="385">
        <v>87</v>
      </c>
      <c r="M2482" s="383">
        <v>639</v>
      </c>
      <c r="N2482" s="383" t="s">
        <v>834</v>
      </c>
      <c r="O2482" s="385">
        <v>76</v>
      </c>
      <c r="P2482" s="385">
        <v>843</v>
      </c>
      <c r="Q2482" s="386" t="s">
        <v>835</v>
      </c>
      <c r="R2482" s="383">
        <v>34</v>
      </c>
      <c r="S2482" s="383">
        <v>1226</v>
      </c>
      <c r="T2482" s="386" t="s">
        <v>36</v>
      </c>
      <c r="U2482" s="386">
        <v>35</v>
      </c>
      <c r="V2482" s="386">
        <v>1201</v>
      </c>
      <c r="W2482" s="386" t="s">
        <v>834</v>
      </c>
      <c r="X2482" s="383">
        <v>66</v>
      </c>
      <c r="Y2482" s="383">
        <v>601</v>
      </c>
      <c r="Z2482" s="386" t="s">
        <v>36</v>
      </c>
      <c r="AA2482" s="386">
        <v>68</v>
      </c>
      <c r="AB2482" s="386">
        <v>589</v>
      </c>
      <c r="AC2482" s="386" t="s">
        <v>834</v>
      </c>
      <c r="AD2482" s="383"/>
      <c r="AE2482" s="383" t="s">
        <v>36</v>
      </c>
      <c r="AF2482" s="383">
        <v>74</v>
      </c>
      <c r="AG2482" s="383" t="s">
        <v>681</v>
      </c>
      <c r="AH2482" s="383" t="s">
        <v>34</v>
      </c>
      <c r="AI2482" s="383" t="s">
        <v>36</v>
      </c>
      <c r="AJ2482" s="383" t="s">
        <v>3554</v>
      </c>
      <c r="AK2482" s="384" t="str">
        <f t="shared" si="77"/>
        <v>NO</v>
      </c>
      <c r="AL2482" s="384" t="str">
        <f t="shared" si="78"/>
        <v>NO</v>
      </c>
    </row>
    <row r="2483" spans="1:38" x14ac:dyDescent="0.25">
      <c r="A2483" s="381" t="s">
        <v>3224</v>
      </c>
      <c r="B2483" s="382" t="s">
        <v>719</v>
      </c>
      <c r="C2483" s="382" t="s">
        <v>30</v>
      </c>
      <c r="D2483" s="382" t="s">
        <v>720</v>
      </c>
      <c r="E2483" s="382" t="s">
        <v>838</v>
      </c>
      <c r="F2483" s="383">
        <v>99</v>
      </c>
      <c r="G2483" s="383">
        <v>1842</v>
      </c>
      <c r="H2483" s="383" t="s">
        <v>835</v>
      </c>
      <c r="I2483" s="383">
        <v>99</v>
      </c>
      <c r="J2483" s="383">
        <v>846</v>
      </c>
      <c r="K2483" s="383" t="s">
        <v>835</v>
      </c>
      <c r="L2483" s="385"/>
      <c r="M2483" s="383">
        <v>843</v>
      </c>
      <c r="N2483" s="383" t="s">
        <v>835</v>
      </c>
      <c r="O2483" s="385">
        <v>85</v>
      </c>
      <c r="P2483" s="385">
        <v>899</v>
      </c>
      <c r="Q2483" s="386" t="s">
        <v>835</v>
      </c>
      <c r="R2483" s="383">
        <v>55</v>
      </c>
      <c r="S2483" s="383">
        <v>1757</v>
      </c>
      <c r="T2483" s="386" t="s">
        <v>36</v>
      </c>
      <c r="U2483" s="386">
        <v>56</v>
      </c>
      <c r="V2483" s="386">
        <v>1705</v>
      </c>
      <c r="W2483" s="386" t="s">
        <v>834</v>
      </c>
      <c r="X2483" s="383">
        <v>80</v>
      </c>
      <c r="Y2483" s="383">
        <v>812</v>
      </c>
      <c r="Z2483" s="386" t="s">
        <v>34</v>
      </c>
      <c r="AA2483" s="386">
        <v>81</v>
      </c>
      <c r="AB2483" s="386">
        <v>792</v>
      </c>
      <c r="AC2483" s="386" t="s">
        <v>11</v>
      </c>
      <c r="AD2483" s="383"/>
      <c r="AE2483" s="383" t="s">
        <v>36</v>
      </c>
      <c r="AF2483" s="383">
        <v>87</v>
      </c>
      <c r="AG2483" s="383" t="s">
        <v>681</v>
      </c>
      <c r="AH2483" s="383" t="s">
        <v>36</v>
      </c>
      <c r="AI2483" s="383" t="s">
        <v>36</v>
      </c>
      <c r="AJ2483" s="383" t="s">
        <v>3554</v>
      </c>
      <c r="AK2483" s="384" t="str">
        <f t="shared" si="77"/>
        <v>NO</v>
      </c>
      <c r="AL2483" s="384" t="str">
        <f t="shared" si="78"/>
        <v>Yes-AB</v>
      </c>
    </row>
    <row r="2484" spans="1:38" x14ac:dyDescent="0.25">
      <c r="A2484" s="381" t="s">
        <v>3224</v>
      </c>
      <c r="B2484" s="382" t="s">
        <v>721</v>
      </c>
      <c r="C2484" s="382" t="s">
        <v>30</v>
      </c>
      <c r="D2484" s="382" t="s">
        <v>722</v>
      </c>
      <c r="E2484" s="382" t="s">
        <v>838</v>
      </c>
      <c r="F2484" s="383">
        <v>99</v>
      </c>
      <c r="G2484" s="383">
        <v>657</v>
      </c>
      <c r="H2484" s="383" t="s">
        <v>835</v>
      </c>
      <c r="I2484" s="383">
        <v>99</v>
      </c>
      <c r="J2484" s="383">
        <v>332</v>
      </c>
      <c r="K2484" s="383" t="s">
        <v>835</v>
      </c>
      <c r="L2484" s="385">
        <v>88</v>
      </c>
      <c r="M2484" s="383">
        <v>330</v>
      </c>
      <c r="N2484" s="383" t="s">
        <v>834</v>
      </c>
      <c r="O2484" s="385">
        <v>72</v>
      </c>
      <c r="P2484" s="385">
        <v>362</v>
      </c>
      <c r="Q2484" s="386" t="s">
        <v>835</v>
      </c>
      <c r="R2484" s="383">
        <v>34</v>
      </c>
      <c r="S2484" s="383">
        <v>578</v>
      </c>
      <c r="T2484" s="386" t="s">
        <v>36</v>
      </c>
      <c r="U2484" s="386">
        <v>34</v>
      </c>
      <c r="V2484" s="386">
        <v>558</v>
      </c>
      <c r="W2484" s="386" t="s">
        <v>834</v>
      </c>
      <c r="X2484" s="383">
        <v>60</v>
      </c>
      <c r="Y2484" s="383">
        <v>306</v>
      </c>
      <c r="Z2484" s="386" t="s">
        <v>36</v>
      </c>
      <c r="AA2484" s="386">
        <v>63</v>
      </c>
      <c r="AB2484" s="386">
        <v>295</v>
      </c>
      <c r="AC2484" s="386" t="s">
        <v>834</v>
      </c>
      <c r="AD2484" s="383"/>
      <c r="AE2484" s="383" t="s">
        <v>36</v>
      </c>
      <c r="AF2484" s="383">
        <v>74</v>
      </c>
      <c r="AG2484" s="383" t="s">
        <v>681</v>
      </c>
      <c r="AH2484" s="383" t="s">
        <v>34</v>
      </c>
      <c r="AI2484" s="383" t="s">
        <v>36</v>
      </c>
      <c r="AJ2484" s="383" t="s">
        <v>3554</v>
      </c>
      <c r="AK2484" s="384" t="str">
        <f t="shared" si="77"/>
        <v>NO</v>
      </c>
      <c r="AL2484" s="384" t="str">
        <f t="shared" si="78"/>
        <v>NO</v>
      </c>
    </row>
    <row r="2485" spans="1:38" x14ac:dyDescent="0.25">
      <c r="A2485" s="381" t="s">
        <v>3224</v>
      </c>
      <c r="B2485" s="382" t="s">
        <v>723</v>
      </c>
      <c r="C2485" s="382" t="s">
        <v>30</v>
      </c>
      <c r="D2485" s="382" t="s">
        <v>724</v>
      </c>
      <c r="E2485" s="382" t="s">
        <v>838</v>
      </c>
      <c r="F2485" s="383">
        <v>99</v>
      </c>
      <c r="G2485" s="383">
        <v>502</v>
      </c>
      <c r="H2485" s="383" t="s">
        <v>835</v>
      </c>
      <c r="I2485" s="383">
        <v>99</v>
      </c>
      <c r="J2485" s="383">
        <v>235</v>
      </c>
      <c r="K2485" s="383" t="s">
        <v>835</v>
      </c>
      <c r="L2485" s="385">
        <v>94</v>
      </c>
      <c r="M2485" s="383">
        <v>230</v>
      </c>
      <c r="N2485" s="383" t="s">
        <v>835</v>
      </c>
      <c r="O2485" s="385">
        <v>84</v>
      </c>
      <c r="P2485" s="385">
        <v>311</v>
      </c>
      <c r="Q2485" s="386" t="s">
        <v>835</v>
      </c>
      <c r="R2485" s="383">
        <v>56</v>
      </c>
      <c r="S2485" s="383">
        <v>472</v>
      </c>
      <c r="T2485" s="386" t="s">
        <v>36</v>
      </c>
      <c r="U2485" s="386">
        <v>55</v>
      </c>
      <c r="V2485" s="386">
        <v>439</v>
      </c>
      <c r="W2485" s="386" t="s">
        <v>834</v>
      </c>
      <c r="X2485" s="383">
        <v>80</v>
      </c>
      <c r="Y2485" s="383">
        <v>223</v>
      </c>
      <c r="Z2485" s="386" t="s">
        <v>34</v>
      </c>
      <c r="AA2485" s="386">
        <v>81</v>
      </c>
      <c r="AB2485" s="386">
        <v>210</v>
      </c>
      <c r="AC2485" s="386" t="s">
        <v>11</v>
      </c>
      <c r="AD2485" s="383"/>
      <c r="AE2485" s="383" t="s">
        <v>36</v>
      </c>
      <c r="AF2485" s="383">
        <v>87</v>
      </c>
      <c r="AG2485" s="383" t="s">
        <v>681</v>
      </c>
      <c r="AH2485" s="383" t="s">
        <v>36</v>
      </c>
      <c r="AI2485" s="383" t="s">
        <v>36</v>
      </c>
      <c r="AJ2485" s="383" t="s">
        <v>3554</v>
      </c>
      <c r="AK2485" s="384" t="str">
        <f t="shared" si="77"/>
        <v>NO</v>
      </c>
      <c r="AL2485" s="384" t="str">
        <f t="shared" si="78"/>
        <v>Yes-AB</v>
      </c>
    </row>
    <row r="2486" spans="1:38" x14ac:dyDescent="0.25">
      <c r="A2486" s="381" t="s">
        <v>3224</v>
      </c>
      <c r="B2486" s="382" t="s">
        <v>725</v>
      </c>
      <c r="C2486" s="382" t="s">
        <v>30</v>
      </c>
      <c r="D2486" s="382" t="s">
        <v>726</v>
      </c>
      <c r="E2486" s="382" t="s">
        <v>838</v>
      </c>
      <c r="F2486" s="383">
        <v>98</v>
      </c>
      <c r="G2486" s="383">
        <v>540</v>
      </c>
      <c r="H2486" s="383" t="s">
        <v>835</v>
      </c>
      <c r="I2486" s="383">
        <v>98</v>
      </c>
      <c r="J2486" s="383">
        <v>258</v>
      </c>
      <c r="K2486" s="383" t="s">
        <v>835</v>
      </c>
      <c r="L2486" s="385">
        <v>89</v>
      </c>
      <c r="M2486" s="383">
        <v>232</v>
      </c>
      <c r="N2486" s="383" t="s">
        <v>834</v>
      </c>
      <c r="O2486" s="385">
        <v>58</v>
      </c>
      <c r="P2486" s="385">
        <v>274</v>
      </c>
      <c r="Q2486" s="386" t="s">
        <v>834</v>
      </c>
      <c r="R2486" s="383">
        <v>23</v>
      </c>
      <c r="S2486" s="383">
        <v>467</v>
      </c>
      <c r="T2486" s="386" t="s">
        <v>36</v>
      </c>
      <c r="U2486" s="386">
        <v>23</v>
      </c>
      <c r="V2486" s="386">
        <v>448</v>
      </c>
      <c r="W2486" s="386" t="s">
        <v>11</v>
      </c>
      <c r="X2486" s="383">
        <v>63</v>
      </c>
      <c r="Y2486" s="383">
        <v>223</v>
      </c>
      <c r="Z2486" s="386" t="s">
        <v>36</v>
      </c>
      <c r="AA2486" s="386">
        <v>64</v>
      </c>
      <c r="AB2486" s="386">
        <v>215</v>
      </c>
      <c r="AC2486" s="386" t="s">
        <v>11</v>
      </c>
      <c r="AD2486" s="383"/>
      <c r="AE2486" s="383" t="s">
        <v>36</v>
      </c>
      <c r="AF2486" s="383">
        <v>67</v>
      </c>
      <c r="AG2486" s="383" t="s">
        <v>681</v>
      </c>
      <c r="AH2486" s="383" t="s">
        <v>34</v>
      </c>
      <c r="AI2486" s="383" t="s">
        <v>36</v>
      </c>
      <c r="AJ2486" s="383" t="s">
        <v>3554</v>
      </c>
      <c r="AK2486" s="384" t="str">
        <f t="shared" si="77"/>
        <v>NO</v>
      </c>
      <c r="AL2486" s="384" t="str">
        <f t="shared" si="78"/>
        <v>NO</v>
      </c>
    </row>
    <row r="2487" spans="1:38" x14ac:dyDescent="0.25">
      <c r="A2487" s="381" t="s">
        <v>3224</v>
      </c>
      <c r="B2487" s="382" t="s">
        <v>727</v>
      </c>
      <c r="C2487" s="382" t="s">
        <v>30</v>
      </c>
      <c r="D2487" s="382" t="s">
        <v>728</v>
      </c>
      <c r="E2487" s="382" t="s">
        <v>838</v>
      </c>
      <c r="F2487" s="383">
        <v>100</v>
      </c>
      <c r="G2487" s="383">
        <v>679</v>
      </c>
      <c r="H2487" s="383" t="s">
        <v>835</v>
      </c>
      <c r="I2487" s="383">
        <v>100</v>
      </c>
      <c r="J2487" s="383">
        <v>311</v>
      </c>
      <c r="K2487" s="383" t="s">
        <v>835</v>
      </c>
      <c r="L2487" s="385"/>
      <c r="M2487" s="383">
        <v>309</v>
      </c>
      <c r="N2487" s="383" t="s">
        <v>835</v>
      </c>
      <c r="O2487" s="385"/>
      <c r="P2487" s="385">
        <v>369</v>
      </c>
      <c r="Q2487" s="386" t="s">
        <v>835</v>
      </c>
      <c r="R2487" s="383">
        <v>51</v>
      </c>
      <c r="S2487" s="383">
        <v>663</v>
      </c>
      <c r="T2487" s="386" t="s">
        <v>36</v>
      </c>
      <c r="U2487" s="386">
        <v>54</v>
      </c>
      <c r="V2487" s="386">
        <v>648</v>
      </c>
      <c r="W2487" s="386" t="s">
        <v>834</v>
      </c>
      <c r="X2487" s="383">
        <v>81</v>
      </c>
      <c r="Y2487" s="383">
        <v>296</v>
      </c>
      <c r="Z2487" s="386" t="s">
        <v>34</v>
      </c>
      <c r="AA2487" s="386">
        <v>82</v>
      </c>
      <c r="AB2487" s="386">
        <v>294</v>
      </c>
      <c r="AC2487" s="386" t="s">
        <v>11</v>
      </c>
      <c r="AD2487" s="383"/>
      <c r="AE2487" s="383" t="s">
        <v>36</v>
      </c>
      <c r="AF2487" s="383">
        <v>90</v>
      </c>
      <c r="AG2487" s="383" t="s">
        <v>681</v>
      </c>
      <c r="AH2487" s="383" t="s">
        <v>34</v>
      </c>
      <c r="AI2487" s="383" t="s">
        <v>34</v>
      </c>
      <c r="AJ2487" s="383" t="s">
        <v>3554</v>
      </c>
      <c r="AK2487" s="384" t="str">
        <f t="shared" si="77"/>
        <v>NO</v>
      </c>
      <c r="AL2487" s="384" t="str">
        <f t="shared" si="78"/>
        <v>Yes-AB</v>
      </c>
    </row>
    <row r="2488" spans="1:38" x14ac:dyDescent="0.25">
      <c r="A2488" s="381" t="s">
        <v>3224</v>
      </c>
      <c r="B2488" s="382" t="s">
        <v>729</v>
      </c>
      <c r="C2488" s="382" t="s">
        <v>30</v>
      </c>
      <c r="D2488" s="382" t="s">
        <v>915</v>
      </c>
      <c r="E2488" s="382" t="s">
        <v>838</v>
      </c>
      <c r="F2488" s="383">
        <v>100</v>
      </c>
      <c r="G2488" s="383">
        <v>170</v>
      </c>
      <c r="H2488" s="383" t="s">
        <v>835</v>
      </c>
      <c r="I2488" s="383">
        <v>100</v>
      </c>
      <c r="J2488" s="383">
        <v>87</v>
      </c>
      <c r="K2488" s="383" t="s">
        <v>835</v>
      </c>
      <c r="L2488" s="385"/>
      <c r="M2488" s="383">
        <v>84</v>
      </c>
      <c r="N2488" s="383" t="s">
        <v>835</v>
      </c>
      <c r="O2488" s="385">
        <v>82</v>
      </c>
      <c r="P2488" s="385">
        <v>60</v>
      </c>
      <c r="Q2488" s="386" t="s">
        <v>834</v>
      </c>
      <c r="R2488" s="383">
        <v>93</v>
      </c>
      <c r="S2488" s="383">
        <v>166</v>
      </c>
      <c r="T2488" s="386" t="s">
        <v>34</v>
      </c>
      <c r="U2488" s="386">
        <v>94</v>
      </c>
      <c r="V2488" s="386">
        <v>156</v>
      </c>
      <c r="W2488" s="386" t="s">
        <v>11</v>
      </c>
      <c r="X2488" s="383"/>
      <c r="Y2488" s="383">
        <v>84</v>
      </c>
      <c r="Z2488" s="386" t="s">
        <v>34</v>
      </c>
      <c r="AA2488" s="386"/>
      <c r="AB2488" s="386">
        <v>83</v>
      </c>
      <c r="AC2488" s="386" t="s">
        <v>11</v>
      </c>
      <c r="AD2488" s="383"/>
      <c r="AE2488" s="383" t="s">
        <v>36</v>
      </c>
      <c r="AF2488" s="383">
        <v>97</v>
      </c>
      <c r="AG2488" s="383" t="s">
        <v>681</v>
      </c>
      <c r="AH2488" s="383" t="s">
        <v>36</v>
      </c>
      <c r="AI2488" s="383" t="s">
        <v>36</v>
      </c>
      <c r="AJ2488" s="383" t="s">
        <v>3554</v>
      </c>
      <c r="AK2488" s="384" t="str">
        <f t="shared" si="77"/>
        <v>Yes-AB</v>
      </c>
      <c r="AL2488" s="384" t="str">
        <f t="shared" si="78"/>
        <v>Yes-AB</v>
      </c>
    </row>
    <row r="2489" spans="1:38" x14ac:dyDescent="0.25">
      <c r="A2489" s="381" t="s">
        <v>3224</v>
      </c>
      <c r="B2489" s="382" t="s">
        <v>730</v>
      </c>
      <c r="C2489" s="382" t="s">
        <v>30</v>
      </c>
      <c r="D2489" s="382" t="s">
        <v>731</v>
      </c>
      <c r="E2489" s="382" t="s">
        <v>838</v>
      </c>
      <c r="F2489" s="383">
        <v>99</v>
      </c>
      <c r="G2489" s="383">
        <v>1254</v>
      </c>
      <c r="H2489" s="383" t="s">
        <v>835</v>
      </c>
      <c r="I2489" s="383">
        <v>99</v>
      </c>
      <c r="J2489" s="383">
        <v>612</v>
      </c>
      <c r="K2489" s="383" t="s">
        <v>835</v>
      </c>
      <c r="L2489" s="385">
        <v>92</v>
      </c>
      <c r="M2489" s="383">
        <v>576</v>
      </c>
      <c r="N2489" s="383" t="s">
        <v>835</v>
      </c>
      <c r="O2489" s="385"/>
      <c r="P2489" s="385">
        <v>21</v>
      </c>
      <c r="Q2489" s="386" t="s">
        <v>11</v>
      </c>
      <c r="R2489" s="383">
        <v>38</v>
      </c>
      <c r="S2489" s="383">
        <v>1145</v>
      </c>
      <c r="T2489" s="386" t="s">
        <v>36</v>
      </c>
      <c r="U2489" s="386">
        <v>39</v>
      </c>
      <c r="V2489" s="386">
        <v>1114</v>
      </c>
      <c r="W2489" s="386" t="s">
        <v>834</v>
      </c>
      <c r="X2489" s="383">
        <v>74</v>
      </c>
      <c r="Y2489" s="383">
        <v>549</v>
      </c>
      <c r="Z2489" s="386" t="s">
        <v>36</v>
      </c>
      <c r="AA2489" s="386">
        <v>76</v>
      </c>
      <c r="AB2489" s="386">
        <v>536</v>
      </c>
      <c r="AC2489" s="386" t="s">
        <v>834</v>
      </c>
      <c r="AD2489" s="383"/>
      <c r="AE2489" s="383" t="s">
        <v>36</v>
      </c>
      <c r="AF2489" s="383">
        <v>82</v>
      </c>
      <c r="AG2489" s="383" t="s">
        <v>681</v>
      </c>
      <c r="AH2489" s="383" t="s">
        <v>34</v>
      </c>
      <c r="AI2489" s="383" t="s">
        <v>36</v>
      </c>
      <c r="AJ2489" s="383" t="s">
        <v>3554</v>
      </c>
      <c r="AK2489" s="384" t="str">
        <f t="shared" si="77"/>
        <v>NO</v>
      </c>
      <c r="AL2489" s="384" t="str">
        <f t="shared" si="78"/>
        <v>NO</v>
      </c>
    </row>
    <row r="2490" spans="1:38" x14ac:dyDescent="0.25">
      <c r="A2490" s="381" t="s">
        <v>3224</v>
      </c>
      <c r="B2490" s="382" t="s">
        <v>732</v>
      </c>
      <c r="C2490" s="382" t="s">
        <v>30</v>
      </c>
      <c r="D2490" s="382" t="s">
        <v>733</v>
      </c>
      <c r="E2490" s="382" t="s">
        <v>838</v>
      </c>
      <c r="F2490" s="383">
        <v>99</v>
      </c>
      <c r="G2490" s="383">
        <v>783</v>
      </c>
      <c r="H2490" s="383" t="s">
        <v>835</v>
      </c>
      <c r="I2490" s="383">
        <v>98</v>
      </c>
      <c r="J2490" s="383">
        <v>357</v>
      </c>
      <c r="K2490" s="383" t="s">
        <v>835</v>
      </c>
      <c r="L2490" s="385">
        <v>93</v>
      </c>
      <c r="M2490" s="383">
        <v>350</v>
      </c>
      <c r="N2490" s="383" t="s">
        <v>835</v>
      </c>
      <c r="O2490" s="385">
        <v>67</v>
      </c>
      <c r="P2490" s="385">
        <v>362</v>
      </c>
      <c r="Q2490" s="386" t="s">
        <v>835</v>
      </c>
      <c r="R2490" s="383">
        <v>40</v>
      </c>
      <c r="S2490" s="383">
        <v>712</v>
      </c>
      <c r="T2490" s="386" t="s">
        <v>36</v>
      </c>
      <c r="U2490" s="386">
        <v>41</v>
      </c>
      <c r="V2490" s="386">
        <v>675</v>
      </c>
      <c r="W2490" s="386" t="s">
        <v>11</v>
      </c>
      <c r="X2490" s="383">
        <v>70</v>
      </c>
      <c r="Y2490" s="383">
        <v>331</v>
      </c>
      <c r="Z2490" s="386" t="s">
        <v>36</v>
      </c>
      <c r="AA2490" s="386">
        <v>73</v>
      </c>
      <c r="AB2490" s="386">
        <v>315</v>
      </c>
      <c r="AC2490" s="386" t="s">
        <v>11</v>
      </c>
      <c r="AD2490" s="387"/>
      <c r="AE2490" s="383" t="s">
        <v>36</v>
      </c>
      <c r="AF2490" s="383">
        <v>74</v>
      </c>
      <c r="AG2490" s="383" t="s">
        <v>681</v>
      </c>
      <c r="AH2490" s="383" t="s">
        <v>34</v>
      </c>
      <c r="AI2490" s="383" t="s">
        <v>36</v>
      </c>
      <c r="AJ2490" s="383" t="s">
        <v>3554</v>
      </c>
      <c r="AK2490" s="384" t="str">
        <f t="shared" si="77"/>
        <v>NO</v>
      </c>
      <c r="AL2490" s="384" t="str">
        <f t="shared" si="78"/>
        <v>NO</v>
      </c>
    </row>
    <row r="2491" spans="1:38" x14ac:dyDescent="0.25">
      <c r="A2491" s="381" t="s">
        <v>3224</v>
      </c>
      <c r="B2491" s="382" t="s">
        <v>734</v>
      </c>
      <c r="C2491" s="382" t="s">
        <v>30</v>
      </c>
      <c r="D2491" s="382" t="s">
        <v>735</v>
      </c>
      <c r="E2491" s="382" t="s">
        <v>838</v>
      </c>
      <c r="F2491" s="383">
        <v>99</v>
      </c>
      <c r="G2491" s="383">
        <v>126</v>
      </c>
      <c r="H2491" s="383" t="s">
        <v>835</v>
      </c>
      <c r="I2491" s="383">
        <v>99</v>
      </c>
      <c r="J2491" s="383">
        <v>58</v>
      </c>
      <c r="K2491" s="383" t="s">
        <v>835</v>
      </c>
      <c r="L2491" s="385">
        <v>84</v>
      </c>
      <c r="M2491" s="383">
        <v>49</v>
      </c>
      <c r="N2491" s="383" t="s">
        <v>834</v>
      </c>
      <c r="O2491" s="385">
        <v>61</v>
      </c>
      <c r="P2491" s="385">
        <v>54</v>
      </c>
      <c r="Q2491" s="386" t="s">
        <v>835</v>
      </c>
      <c r="R2491" s="383">
        <v>25</v>
      </c>
      <c r="S2491" s="383">
        <v>102</v>
      </c>
      <c r="T2491" s="386" t="s">
        <v>36</v>
      </c>
      <c r="U2491" s="386"/>
      <c r="V2491" s="386">
        <v>96</v>
      </c>
      <c r="W2491" s="386" t="s">
        <v>11</v>
      </c>
      <c r="X2491" s="383"/>
      <c r="Y2491" s="383">
        <v>44</v>
      </c>
      <c r="Z2491" s="386" t="s">
        <v>11</v>
      </c>
      <c r="AA2491" s="386"/>
      <c r="AB2491" s="386">
        <v>42</v>
      </c>
      <c r="AC2491" s="386" t="s">
        <v>11</v>
      </c>
      <c r="AD2491" s="387"/>
      <c r="AE2491" s="383" t="s">
        <v>36</v>
      </c>
      <c r="AF2491" s="383">
        <v>79</v>
      </c>
      <c r="AG2491" s="383" t="s">
        <v>681</v>
      </c>
      <c r="AH2491" s="383" t="s">
        <v>34</v>
      </c>
      <c r="AI2491" s="383" t="s">
        <v>36</v>
      </c>
      <c r="AJ2491" s="383" t="s">
        <v>3554</v>
      </c>
      <c r="AK2491" s="384" t="str">
        <f t="shared" si="77"/>
        <v>NO</v>
      </c>
      <c r="AL2491" s="384" t="str">
        <f t="shared" si="78"/>
        <v>NA</v>
      </c>
    </row>
    <row r="2492" spans="1:38" x14ac:dyDescent="0.25">
      <c r="A2492" s="381" t="s">
        <v>3224</v>
      </c>
      <c r="B2492" s="382" t="s">
        <v>736</v>
      </c>
      <c r="C2492" s="382" t="s">
        <v>30</v>
      </c>
      <c r="D2492" s="382" t="s">
        <v>737</v>
      </c>
      <c r="E2492" s="382" t="s">
        <v>838</v>
      </c>
      <c r="F2492" s="383">
        <v>100</v>
      </c>
      <c r="G2492" s="383">
        <v>1066</v>
      </c>
      <c r="H2492" s="383" t="s">
        <v>835</v>
      </c>
      <c r="I2492" s="383">
        <v>100</v>
      </c>
      <c r="J2492" s="383">
        <v>542</v>
      </c>
      <c r="K2492" s="383" t="s">
        <v>835</v>
      </c>
      <c r="L2492" s="385"/>
      <c r="M2492" s="383">
        <v>521</v>
      </c>
      <c r="N2492" s="383" t="s">
        <v>835</v>
      </c>
      <c r="O2492" s="385">
        <v>90</v>
      </c>
      <c r="P2492" s="385">
        <v>412</v>
      </c>
      <c r="Q2492" s="386" t="s">
        <v>835</v>
      </c>
      <c r="R2492" s="383">
        <v>56</v>
      </c>
      <c r="S2492" s="383">
        <v>976</v>
      </c>
      <c r="T2492" s="386" t="s">
        <v>36</v>
      </c>
      <c r="U2492" s="386">
        <v>58</v>
      </c>
      <c r="V2492" s="386">
        <v>910</v>
      </c>
      <c r="W2492" s="386" t="s">
        <v>834</v>
      </c>
      <c r="X2492" s="383">
        <v>83</v>
      </c>
      <c r="Y2492" s="383">
        <v>491</v>
      </c>
      <c r="Z2492" s="386" t="s">
        <v>34</v>
      </c>
      <c r="AA2492" s="386">
        <v>84</v>
      </c>
      <c r="AB2492" s="386">
        <v>458</v>
      </c>
      <c r="AC2492" s="386" t="s">
        <v>11</v>
      </c>
      <c r="AD2492" s="387"/>
      <c r="AE2492" s="383" t="s">
        <v>36</v>
      </c>
      <c r="AF2492" s="383">
        <v>85</v>
      </c>
      <c r="AG2492" s="383" t="s">
        <v>681</v>
      </c>
      <c r="AH2492" s="383" t="s">
        <v>36</v>
      </c>
      <c r="AI2492" s="383" t="s">
        <v>36</v>
      </c>
      <c r="AJ2492" s="383" t="s">
        <v>3554</v>
      </c>
      <c r="AK2492" s="384" t="str">
        <f t="shared" si="77"/>
        <v>NO</v>
      </c>
      <c r="AL2492" s="384" t="str">
        <f t="shared" si="78"/>
        <v>Yes-AB</v>
      </c>
    </row>
    <row r="2493" spans="1:38" x14ac:dyDescent="0.25">
      <c r="A2493" s="381" t="s">
        <v>3224</v>
      </c>
      <c r="B2493" s="382" t="s">
        <v>738</v>
      </c>
      <c r="C2493" s="382" t="s">
        <v>30</v>
      </c>
      <c r="D2493" s="382" t="s">
        <v>739</v>
      </c>
      <c r="E2493" s="382" t="s">
        <v>838</v>
      </c>
      <c r="F2493" s="383">
        <v>97</v>
      </c>
      <c r="G2493" s="383">
        <v>200</v>
      </c>
      <c r="H2493" s="383" t="s">
        <v>835</v>
      </c>
      <c r="I2493" s="383">
        <v>99</v>
      </c>
      <c r="J2493" s="383">
        <v>79</v>
      </c>
      <c r="K2493" s="383" t="s">
        <v>835</v>
      </c>
      <c r="L2493" s="385">
        <v>89</v>
      </c>
      <c r="M2493" s="383">
        <v>72</v>
      </c>
      <c r="N2493" s="383" t="s">
        <v>835</v>
      </c>
      <c r="O2493" s="385">
        <v>50</v>
      </c>
      <c r="P2493" s="385">
        <v>70</v>
      </c>
      <c r="Q2493" s="386" t="s">
        <v>835</v>
      </c>
      <c r="R2493" s="383">
        <v>16</v>
      </c>
      <c r="S2493" s="383">
        <v>170</v>
      </c>
      <c r="T2493" s="386" t="s">
        <v>36</v>
      </c>
      <c r="U2493" s="386">
        <v>17</v>
      </c>
      <c r="V2493" s="386">
        <v>163</v>
      </c>
      <c r="W2493" s="386" t="s">
        <v>834</v>
      </c>
      <c r="X2493" s="383">
        <v>43</v>
      </c>
      <c r="Y2493" s="383">
        <v>74</v>
      </c>
      <c r="Z2493" s="386" t="s">
        <v>36</v>
      </c>
      <c r="AA2493" s="386">
        <v>49</v>
      </c>
      <c r="AB2493" s="386">
        <v>68</v>
      </c>
      <c r="AC2493" s="386" t="s">
        <v>834</v>
      </c>
      <c r="AD2493" s="387"/>
      <c r="AE2493" s="383" t="s">
        <v>36</v>
      </c>
      <c r="AF2493" s="383">
        <v>74</v>
      </c>
      <c r="AG2493" s="383" t="s">
        <v>681</v>
      </c>
      <c r="AH2493" s="383" t="s">
        <v>34</v>
      </c>
      <c r="AI2493" s="383" t="s">
        <v>36</v>
      </c>
      <c r="AJ2493" s="383" t="s">
        <v>3554</v>
      </c>
      <c r="AK2493" s="384" t="str">
        <f t="shared" si="77"/>
        <v>NO</v>
      </c>
      <c r="AL2493" s="384" t="str">
        <f t="shared" si="78"/>
        <v>NO</v>
      </c>
    </row>
    <row r="2494" spans="1:38" x14ac:dyDescent="0.25">
      <c r="A2494" s="381" t="s">
        <v>3224</v>
      </c>
      <c r="B2494" s="382" t="s">
        <v>740</v>
      </c>
      <c r="C2494" s="382" t="s">
        <v>30</v>
      </c>
      <c r="D2494" s="382" t="s">
        <v>741</v>
      </c>
      <c r="E2494" s="382" t="s">
        <v>838</v>
      </c>
      <c r="F2494" s="383"/>
      <c r="G2494" s="383">
        <v>12</v>
      </c>
      <c r="H2494" s="383" t="s">
        <v>11</v>
      </c>
      <c r="I2494" s="383"/>
      <c r="J2494" s="383">
        <v>10</v>
      </c>
      <c r="K2494" s="383" t="s">
        <v>11</v>
      </c>
      <c r="L2494" s="385"/>
      <c r="M2494" s="383">
        <v>2</v>
      </c>
      <c r="N2494" s="383" t="s">
        <v>11</v>
      </c>
      <c r="O2494" s="385"/>
      <c r="P2494" s="385">
        <v>4</v>
      </c>
      <c r="Q2494" s="386" t="s">
        <v>11</v>
      </c>
      <c r="R2494" s="383"/>
      <c r="S2494" s="383">
        <v>5</v>
      </c>
      <c r="T2494" s="386" t="s">
        <v>11</v>
      </c>
      <c r="U2494" s="386"/>
      <c r="V2494" s="386">
        <v>5</v>
      </c>
      <c r="W2494" s="386" t="s">
        <v>11</v>
      </c>
      <c r="X2494" s="383"/>
      <c r="Y2494" s="383">
        <v>4</v>
      </c>
      <c r="Z2494" s="386" t="s">
        <v>11</v>
      </c>
      <c r="AA2494" s="386"/>
      <c r="AB2494" s="386">
        <v>3</v>
      </c>
      <c r="AC2494" s="386" t="s">
        <v>11</v>
      </c>
      <c r="AD2494" s="387"/>
      <c r="AE2494" s="383" t="s">
        <v>36</v>
      </c>
      <c r="AF2494" s="383">
        <v>72</v>
      </c>
      <c r="AG2494" s="383" t="s">
        <v>40</v>
      </c>
      <c r="AH2494" s="383" t="s">
        <v>34</v>
      </c>
      <c r="AI2494" s="383" t="s">
        <v>36</v>
      </c>
      <c r="AJ2494" s="383" t="s">
        <v>3554</v>
      </c>
      <c r="AK2494" s="384" t="str">
        <f t="shared" si="77"/>
        <v>NA</v>
      </c>
      <c r="AL2494" s="384" t="str">
        <f t="shared" si="78"/>
        <v>NA</v>
      </c>
    </row>
    <row r="2495" spans="1:38" x14ac:dyDescent="0.25">
      <c r="A2495" s="381" t="s">
        <v>3224</v>
      </c>
      <c r="B2495" s="382" t="s">
        <v>742</v>
      </c>
      <c r="C2495" s="382" t="s">
        <v>30</v>
      </c>
      <c r="D2495" s="382" t="s">
        <v>743</v>
      </c>
      <c r="E2495" s="382" t="s">
        <v>838</v>
      </c>
      <c r="F2495" s="383">
        <v>100</v>
      </c>
      <c r="G2495" s="383">
        <v>214</v>
      </c>
      <c r="H2495" s="383" t="s">
        <v>835</v>
      </c>
      <c r="I2495" s="383">
        <v>100</v>
      </c>
      <c r="J2495" s="383">
        <v>119</v>
      </c>
      <c r="K2495" s="383" t="s">
        <v>835</v>
      </c>
      <c r="L2495" s="385"/>
      <c r="M2495" s="383">
        <v>116</v>
      </c>
      <c r="N2495" s="383" t="s">
        <v>835</v>
      </c>
      <c r="O2495" s="385"/>
      <c r="P2495" s="385"/>
      <c r="Q2495" s="386" t="s">
        <v>11</v>
      </c>
      <c r="R2495" s="383">
        <v>37</v>
      </c>
      <c r="S2495" s="383">
        <v>194</v>
      </c>
      <c r="T2495" s="386" t="s">
        <v>34</v>
      </c>
      <c r="U2495" s="386">
        <v>38</v>
      </c>
      <c r="V2495" s="386">
        <v>183</v>
      </c>
      <c r="W2495" s="386" t="s">
        <v>11</v>
      </c>
      <c r="X2495" s="383">
        <v>88</v>
      </c>
      <c r="Y2495" s="383">
        <v>111</v>
      </c>
      <c r="Z2495" s="386" t="s">
        <v>34</v>
      </c>
      <c r="AA2495" s="386">
        <v>92</v>
      </c>
      <c r="AB2495" s="386">
        <v>108</v>
      </c>
      <c r="AC2495" s="386" t="s">
        <v>11</v>
      </c>
      <c r="AD2495" s="387" t="s">
        <v>33</v>
      </c>
      <c r="AE2495" s="383" t="s">
        <v>34</v>
      </c>
      <c r="AF2495" s="383">
        <v>100</v>
      </c>
      <c r="AG2495" s="383" t="s">
        <v>681</v>
      </c>
      <c r="AH2495" s="383" t="s">
        <v>34</v>
      </c>
      <c r="AI2495" s="383" t="s">
        <v>34</v>
      </c>
      <c r="AJ2495" s="383" t="s">
        <v>3554</v>
      </c>
      <c r="AK2495" s="384" t="str">
        <f t="shared" si="77"/>
        <v>Yes-SH</v>
      </c>
      <c r="AL2495" s="384" t="str">
        <f t="shared" si="78"/>
        <v>Yes-AB</v>
      </c>
    </row>
    <row r="2496" spans="1:38" x14ac:dyDescent="0.25">
      <c r="A2496" s="381" t="s">
        <v>3224</v>
      </c>
      <c r="B2496" s="382" t="s">
        <v>744</v>
      </c>
      <c r="C2496" s="382" t="s">
        <v>30</v>
      </c>
      <c r="D2496" s="382" t="s">
        <v>745</v>
      </c>
      <c r="E2496" s="382" t="s">
        <v>838</v>
      </c>
      <c r="F2496" s="383">
        <v>99</v>
      </c>
      <c r="G2496" s="383">
        <v>68</v>
      </c>
      <c r="H2496" s="383" t="s">
        <v>835</v>
      </c>
      <c r="I2496" s="383"/>
      <c r="J2496" s="383">
        <v>28</v>
      </c>
      <c r="K2496" s="383" t="s">
        <v>11</v>
      </c>
      <c r="L2496" s="385"/>
      <c r="M2496" s="383">
        <v>28</v>
      </c>
      <c r="N2496" s="383" t="s">
        <v>11</v>
      </c>
      <c r="O2496" s="385"/>
      <c r="P2496" s="385"/>
      <c r="Q2496" s="386" t="s">
        <v>11</v>
      </c>
      <c r="R2496" s="383">
        <v>90</v>
      </c>
      <c r="S2496" s="383">
        <v>67</v>
      </c>
      <c r="T2496" s="386" t="s">
        <v>34</v>
      </c>
      <c r="U2496" s="386">
        <v>89</v>
      </c>
      <c r="V2496" s="386">
        <v>65</v>
      </c>
      <c r="W2496" s="386" t="s">
        <v>11</v>
      </c>
      <c r="X2496" s="383"/>
      <c r="Y2496" s="383">
        <v>28</v>
      </c>
      <c r="Z2496" s="386" t="s">
        <v>11</v>
      </c>
      <c r="AA2496" s="386"/>
      <c r="AB2496" s="386">
        <v>26</v>
      </c>
      <c r="AC2496" s="386" t="s">
        <v>11</v>
      </c>
      <c r="AD2496" s="387" t="s">
        <v>33</v>
      </c>
      <c r="AE2496" s="383" t="s">
        <v>34</v>
      </c>
      <c r="AF2496" s="383">
        <v>100</v>
      </c>
      <c r="AG2496" s="383" t="s">
        <v>681</v>
      </c>
      <c r="AH2496" s="383" t="s">
        <v>36</v>
      </c>
      <c r="AI2496" s="383" t="s">
        <v>34</v>
      </c>
      <c r="AJ2496" s="383" t="s">
        <v>3554</v>
      </c>
      <c r="AK2496" s="384" t="str">
        <f t="shared" si="77"/>
        <v>Yes-AB</v>
      </c>
      <c r="AL2496" s="384" t="str">
        <f t="shared" si="78"/>
        <v>NA</v>
      </c>
    </row>
    <row r="2497" spans="1:38" x14ac:dyDescent="0.25">
      <c r="A2497" s="381" t="s">
        <v>3224</v>
      </c>
      <c r="B2497" s="382" t="s">
        <v>746</v>
      </c>
      <c r="C2497" s="382" t="s">
        <v>30</v>
      </c>
      <c r="D2497" s="382" t="s">
        <v>747</v>
      </c>
      <c r="E2497" s="382" t="s">
        <v>838</v>
      </c>
      <c r="F2497" s="383">
        <v>99</v>
      </c>
      <c r="G2497" s="383">
        <v>1441</v>
      </c>
      <c r="H2497" s="383" t="s">
        <v>835</v>
      </c>
      <c r="I2497" s="383">
        <v>99</v>
      </c>
      <c r="J2497" s="383">
        <v>779</v>
      </c>
      <c r="K2497" s="383" t="s">
        <v>835</v>
      </c>
      <c r="L2497" s="385">
        <v>92</v>
      </c>
      <c r="M2497" s="383">
        <v>735</v>
      </c>
      <c r="N2497" s="383" t="s">
        <v>835</v>
      </c>
      <c r="O2497" s="385">
        <v>72</v>
      </c>
      <c r="P2497" s="385">
        <v>790</v>
      </c>
      <c r="Q2497" s="386" t="s">
        <v>834</v>
      </c>
      <c r="R2497" s="383">
        <v>47</v>
      </c>
      <c r="S2497" s="383">
        <v>1317</v>
      </c>
      <c r="T2497" s="386" t="s">
        <v>36</v>
      </c>
      <c r="U2497" s="386">
        <v>49</v>
      </c>
      <c r="V2497" s="386">
        <v>1281</v>
      </c>
      <c r="W2497" s="386" t="s">
        <v>834</v>
      </c>
      <c r="X2497" s="383">
        <v>71</v>
      </c>
      <c r="Y2497" s="383">
        <v>720</v>
      </c>
      <c r="Z2497" s="386" t="s">
        <v>36</v>
      </c>
      <c r="AA2497" s="386">
        <v>73</v>
      </c>
      <c r="AB2497" s="386">
        <v>703</v>
      </c>
      <c r="AC2497" s="386" t="s">
        <v>834</v>
      </c>
      <c r="AD2497" s="387"/>
      <c r="AE2497" s="383" t="s">
        <v>36</v>
      </c>
      <c r="AF2497" s="383">
        <v>74</v>
      </c>
      <c r="AG2497" s="383" t="s">
        <v>681</v>
      </c>
      <c r="AH2497" s="383" t="s">
        <v>34</v>
      </c>
      <c r="AI2497" s="383" t="s">
        <v>36</v>
      </c>
      <c r="AJ2497" s="383" t="s">
        <v>3554</v>
      </c>
      <c r="AK2497" s="384" t="str">
        <f t="shared" si="77"/>
        <v>NO</v>
      </c>
      <c r="AL2497" s="384" t="str">
        <f t="shared" si="78"/>
        <v>NO</v>
      </c>
    </row>
    <row r="2498" spans="1:38" x14ac:dyDescent="0.25">
      <c r="A2498" s="381" t="s">
        <v>3224</v>
      </c>
      <c r="B2498" s="382" t="s">
        <v>748</v>
      </c>
      <c r="C2498" s="382" t="s">
        <v>30</v>
      </c>
      <c r="D2498" s="382" t="s">
        <v>749</v>
      </c>
      <c r="E2498" s="382" t="s">
        <v>838</v>
      </c>
      <c r="F2498" s="383">
        <v>100</v>
      </c>
      <c r="G2498" s="383">
        <v>52</v>
      </c>
      <c r="H2498" s="383" t="s">
        <v>835</v>
      </c>
      <c r="I2498" s="383"/>
      <c r="J2498" s="383">
        <v>19</v>
      </c>
      <c r="K2498" s="383" t="s">
        <v>11</v>
      </c>
      <c r="L2498" s="385"/>
      <c r="M2498" s="383">
        <v>14</v>
      </c>
      <c r="N2498" s="383" t="s">
        <v>11</v>
      </c>
      <c r="O2498" s="385"/>
      <c r="P2498" s="385">
        <v>18</v>
      </c>
      <c r="Q2498" s="386" t="s">
        <v>11</v>
      </c>
      <c r="R2498" s="383"/>
      <c r="S2498" s="383">
        <v>42</v>
      </c>
      <c r="T2498" s="386" t="s">
        <v>11</v>
      </c>
      <c r="U2498" s="386"/>
      <c r="V2498" s="386">
        <v>41</v>
      </c>
      <c r="W2498" s="386" t="s">
        <v>11</v>
      </c>
      <c r="X2498" s="383"/>
      <c r="Y2498" s="383">
        <v>13</v>
      </c>
      <c r="Z2498" s="386" t="s">
        <v>11</v>
      </c>
      <c r="AA2498" s="386"/>
      <c r="AB2498" s="386">
        <v>13</v>
      </c>
      <c r="AC2498" s="386" t="s">
        <v>11</v>
      </c>
      <c r="AD2498" s="387"/>
      <c r="AE2498" s="383" t="s">
        <v>36</v>
      </c>
      <c r="AF2498" s="383">
        <v>79</v>
      </c>
      <c r="AG2498" s="383" t="s">
        <v>681</v>
      </c>
      <c r="AH2498" s="383" t="s">
        <v>34</v>
      </c>
      <c r="AI2498" s="383" t="s">
        <v>36</v>
      </c>
      <c r="AJ2498" s="383" t="s">
        <v>3554</v>
      </c>
      <c r="AK2498" s="384" t="str">
        <f t="shared" si="77"/>
        <v>NA</v>
      </c>
      <c r="AL2498" s="384" t="str">
        <f t="shared" si="78"/>
        <v>NA</v>
      </c>
    </row>
    <row r="2499" spans="1:38" x14ac:dyDescent="0.25">
      <c r="A2499" s="381" t="s">
        <v>3224</v>
      </c>
      <c r="B2499" s="382" t="s">
        <v>750</v>
      </c>
      <c r="C2499" s="382" t="s">
        <v>30</v>
      </c>
      <c r="D2499" s="382" t="s">
        <v>751</v>
      </c>
      <c r="E2499" s="382" t="s">
        <v>838</v>
      </c>
      <c r="F2499" s="383">
        <v>99</v>
      </c>
      <c r="G2499" s="383">
        <v>390</v>
      </c>
      <c r="H2499" s="383" t="s">
        <v>835</v>
      </c>
      <c r="I2499" s="383">
        <v>98</v>
      </c>
      <c r="J2499" s="383">
        <v>187</v>
      </c>
      <c r="K2499" s="383" t="s">
        <v>835</v>
      </c>
      <c r="L2499" s="385">
        <v>89</v>
      </c>
      <c r="M2499" s="383">
        <v>174</v>
      </c>
      <c r="N2499" s="383" t="s">
        <v>834</v>
      </c>
      <c r="O2499" s="385">
        <v>60</v>
      </c>
      <c r="P2499" s="385">
        <v>266</v>
      </c>
      <c r="Q2499" s="386" t="s">
        <v>835</v>
      </c>
      <c r="R2499" s="383">
        <v>14</v>
      </c>
      <c r="S2499" s="383">
        <v>337</v>
      </c>
      <c r="T2499" s="386" t="s">
        <v>36</v>
      </c>
      <c r="U2499" s="386">
        <v>15</v>
      </c>
      <c r="V2499" s="386">
        <v>320</v>
      </c>
      <c r="W2499" s="386" t="s">
        <v>834</v>
      </c>
      <c r="X2499" s="383">
        <v>53</v>
      </c>
      <c r="Y2499" s="383">
        <v>164</v>
      </c>
      <c r="Z2499" s="386" t="s">
        <v>36</v>
      </c>
      <c r="AA2499" s="386">
        <v>58</v>
      </c>
      <c r="AB2499" s="386">
        <v>153</v>
      </c>
      <c r="AC2499" s="386" t="s">
        <v>834</v>
      </c>
      <c r="AD2499" s="387"/>
      <c r="AE2499" s="383" t="s">
        <v>36</v>
      </c>
      <c r="AF2499" s="383">
        <v>79</v>
      </c>
      <c r="AG2499" s="383" t="s">
        <v>681</v>
      </c>
      <c r="AH2499" s="383" t="s">
        <v>34</v>
      </c>
      <c r="AI2499" s="383" t="s">
        <v>36</v>
      </c>
      <c r="AJ2499" s="383" t="s">
        <v>3554</v>
      </c>
      <c r="AK2499" s="384" t="str">
        <f t="shared" ref="AK2499:AK2562" si="79">IF(OR(T2499="NA",T2499="NO"),T2499,(IF(T2499="","NA",IF(OR(R2499&gt;78,AND(T2499="Yes",R2499="")),"Yes-AB",IF(W2499="NA","Yes-SH","Yes-GM")))))</f>
        <v>NO</v>
      </c>
      <c r="AL2499" s="384" t="str">
        <f t="shared" ref="AL2499:AL2562" si="80">IF(OR(Z2499="NA",Z2499="NO"),Z2499,(IF(Z2499="","NA",IF(OR(X2499&gt;79,AND(Z2499="Yes",X2499="")),"Yes-AB",IF(AC2499="NA","Yes-SH","Yes-GM")))))</f>
        <v>NO</v>
      </c>
    </row>
    <row r="2500" spans="1:38" x14ac:dyDescent="0.25">
      <c r="A2500" s="381" t="s">
        <v>3224</v>
      </c>
      <c r="B2500" s="382" t="s">
        <v>752</v>
      </c>
      <c r="C2500" s="382" t="s">
        <v>30</v>
      </c>
      <c r="D2500" s="382" t="s">
        <v>753</v>
      </c>
      <c r="E2500" s="382" t="s">
        <v>838</v>
      </c>
      <c r="F2500" s="383">
        <v>100</v>
      </c>
      <c r="G2500" s="383">
        <v>801</v>
      </c>
      <c r="H2500" s="383" t="s">
        <v>835</v>
      </c>
      <c r="I2500" s="383">
        <v>99</v>
      </c>
      <c r="J2500" s="383">
        <v>393</v>
      </c>
      <c r="K2500" s="383" t="s">
        <v>835</v>
      </c>
      <c r="L2500" s="385"/>
      <c r="M2500" s="383">
        <v>384</v>
      </c>
      <c r="N2500" s="383" t="s">
        <v>835</v>
      </c>
      <c r="O2500" s="385">
        <v>79</v>
      </c>
      <c r="P2500" s="385">
        <v>461</v>
      </c>
      <c r="Q2500" s="386" t="s">
        <v>834</v>
      </c>
      <c r="R2500" s="383">
        <v>42</v>
      </c>
      <c r="S2500" s="383">
        <v>739</v>
      </c>
      <c r="T2500" s="386" t="s">
        <v>36</v>
      </c>
      <c r="U2500" s="386">
        <v>44</v>
      </c>
      <c r="V2500" s="386">
        <v>712</v>
      </c>
      <c r="W2500" s="386" t="s">
        <v>834</v>
      </c>
      <c r="X2500" s="383">
        <v>72</v>
      </c>
      <c r="Y2500" s="383">
        <v>362</v>
      </c>
      <c r="Z2500" s="386" t="s">
        <v>36</v>
      </c>
      <c r="AA2500" s="386">
        <v>74</v>
      </c>
      <c r="AB2500" s="386">
        <v>353</v>
      </c>
      <c r="AC2500" s="386" t="s">
        <v>834</v>
      </c>
      <c r="AD2500" s="387"/>
      <c r="AE2500" s="383" t="s">
        <v>36</v>
      </c>
      <c r="AF2500" s="383">
        <v>69</v>
      </c>
      <c r="AG2500" s="383" t="s">
        <v>681</v>
      </c>
      <c r="AH2500" s="383" t="s">
        <v>36</v>
      </c>
      <c r="AI2500" s="383" t="s">
        <v>36</v>
      </c>
      <c r="AJ2500" s="383" t="s">
        <v>3554</v>
      </c>
      <c r="AK2500" s="384" t="str">
        <f t="shared" si="79"/>
        <v>NO</v>
      </c>
      <c r="AL2500" s="384" t="str">
        <f t="shared" si="80"/>
        <v>NO</v>
      </c>
    </row>
    <row r="2501" spans="1:38" x14ac:dyDescent="0.25">
      <c r="A2501" s="381" t="s">
        <v>3224</v>
      </c>
      <c r="B2501" s="382" t="s">
        <v>754</v>
      </c>
      <c r="C2501" s="382" t="s">
        <v>30</v>
      </c>
      <c r="D2501" s="382" t="s">
        <v>755</v>
      </c>
      <c r="E2501" s="382" t="s">
        <v>838</v>
      </c>
      <c r="F2501" s="383">
        <v>100</v>
      </c>
      <c r="G2501" s="383">
        <v>705</v>
      </c>
      <c r="H2501" s="383" t="s">
        <v>835</v>
      </c>
      <c r="I2501" s="383">
        <v>100</v>
      </c>
      <c r="J2501" s="383">
        <v>340</v>
      </c>
      <c r="K2501" s="383" t="s">
        <v>835</v>
      </c>
      <c r="L2501" s="385"/>
      <c r="M2501" s="383">
        <v>344</v>
      </c>
      <c r="N2501" s="383" t="s">
        <v>835</v>
      </c>
      <c r="O2501" s="385">
        <v>94</v>
      </c>
      <c r="P2501" s="385">
        <v>337</v>
      </c>
      <c r="Q2501" s="386" t="s">
        <v>835</v>
      </c>
      <c r="R2501" s="383">
        <v>52</v>
      </c>
      <c r="S2501" s="383">
        <v>699</v>
      </c>
      <c r="T2501" s="386" t="s">
        <v>36</v>
      </c>
      <c r="U2501" s="386">
        <v>53</v>
      </c>
      <c r="V2501" s="386">
        <v>685</v>
      </c>
      <c r="W2501" s="386" t="s">
        <v>834</v>
      </c>
      <c r="X2501" s="383">
        <v>81</v>
      </c>
      <c r="Y2501" s="383">
        <v>336</v>
      </c>
      <c r="Z2501" s="386" t="s">
        <v>34</v>
      </c>
      <c r="AA2501" s="386">
        <v>83</v>
      </c>
      <c r="AB2501" s="386">
        <v>332</v>
      </c>
      <c r="AC2501" s="386" t="s">
        <v>11</v>
      </c>
      <c r="AD2501" s="387"/>
      <c r="AE2501" s="383" t="s">
        <v>36</v>
      </c>
      <c r="AF2501" s="383">
        <v>87</v>
      </c>
      <c r="AG2501" s="383" t="s">
        <v>681</v>
      </c>
      <c r="AH2501" s="383" t="s">
        <v>36</v>
      </c>
      <c r="AI2501" s="383" t="s">
        <v>36</v>
      </c>
      <c r="AJ2501" s="383" t="s">
        <v>3554</v>
      </c>
      <c r="AK2501" s="384" t="str">
        <f t="shared" si="79"/>
        <v>NO</v>
      </c>
      <c r="AL2501" s="384" t="str">
        <f t="shared" si="80"/>
        <v>Yes-AB</v>
      </c>
    </row>
    <row r="2502" spans="1:38" x14ac:dyDescent="0.25">
      <c r="A2502" s="381" t="s">
        <v>3224</v>
      </c>
      <c r="B2502" s="382" t="s">
        <v>756</v>
      </c>
      <c r="C2502" s="382" t="s">
        <v>30</v>
      </c>
      <c r="D2502" s="382" t="s">
        <v>757</v>
      </c>
      <c r="E2502" s="382" t="s">
        <v>838</v>
      </c>
      <c r="F2502" s="383"/>
      <c r="G2502" s="383">
        <v>25</v>
      </c>
      <c r="H2502" s="383" t="s">
        <v>11</v>
      </c>
      <c r="I2502" s="383"/>
      <c r="J2502" s="383">
        <v>10</v>
      </c>
      <c r="K2502" s="383" t="s">
        <v>11</v>
      </c>
      <c r="L2502" s="385"/>
      <c r="M2502" s="383">
        <v>11</v>
      </c>
      <c r="N2502" s="383" t="s">
        <v>11</v>
      </c>
      <c r="O2502" s="385"/>
      <c r="P2502" s="385">
        <v>26</v>
      </c>
      <c r="Q2502" s="386" t="s">
        <v>11</v>
      </c>
      <c r="R2502" s="383"/>
      <c r="S2502" s="383">
        <v>20</v>
      </c>
      <c r="T2502" s="386" t="s">
        <v>11</v>
      </c>
      <c r="U2502" s="386"/>
      <c r="V2502" s="386">
        <v>18</v>
      </c>
      <c r="W2502" s="386" t="s">
        <v>11</v>
      </c>
      <c r="X2502" s="383"/>
      <c r="Y2502" s="383">
        <v>10</v>
      </c>
      <c r="Z2502" s="386" t="s">
        <v>11</v>
      </c>
      <c r="AA2502" s="386"/>
      <c r="AB2502" s="386">
        <v>10</v>
      </c>
      <c r="AC2502" s="386" t="s">
        <v>11</v>
      </c>
      <c r="AD2502" s="387"/>
      <c r="AE2502" s="383" t="s">
        <v>36</v>
      </c>
      <c r="AF2502" s="383">
        <v>85</v>
      </c>
      <c r="AG2502" s="383" t="s">
        <v>681</v>
      </c>
      <c r="AH2502" s="383" t="s">
        <v>34</v>
      </c>
      <c r="AI2502" s="383" t="s">
        <v>36</v>
      </c>
      <c r="AJ2502" s="383" t="s">
        <v>3554</v>
      </c>
      <c r="AK2502" s="384" t="str">
        <f t="shared" si="79"/>
        <v>NA</v>
      </c>
      <c r="AL2502" s="384" t="str">
        <f t="shared" si="80"/>
        <v>NA</v>
      </c>
    </row>
    <row r="2503" spans="1:38" x14ac:dyDescent="0.25">
      <c r="A2503" s="381" t="s">
        <v>3224</v>
      </c>
      <c r="B2503" s="382" t="s">
        <v>758</v>
      </c>
      <c r="C2503" s="382" t="s">
        <v>30</v>
      </c>
      <c r="D2503" s="382" t="s">
        <v>759</v>
      </c>
      <c r="E2503" s="382" t="s">
        <v>838</v>
      </c>
      <c r="F2503" s="383">
        <v>100</v>
      </c>
      <c r="G2503" s="383">
        <v>600</v>
      </c>
      <c r="H2503" s="383" t="s">
        <v>835</v>
      </c>
      <c r="I2503" s="383">
        <v>100</v>
      </c>
      <c r="J2503" s="383">
        <v>280</v>
      </c>
      <c r="K2503" s="383" t="s">
        <v>835</v>
      </c>
      <c r="L2503" s="385"/>
      <c r="M2503" s="383">
        <v>283</v>
      </c>
      <c r="N2503" s="383" t="s">
        <v>835</v>
      </c>
      <c r="O2503" s="385">
        <v>94</v>
      </c>
      <c r="P2503" s="385">
        <v>283</v>
      </c>
      <c r="Q2503" s="386" t="s">
        <v>835</v>
      </c>
      <c r="R2503" s="383">
        <v>58</v>
      </c>
      <c r="S2503" s="383">
        <v>598</v>
      </c>
      <c r="T2503" s="386" t="s">
        <v>36</v>
      </c>
      <c r="U2503" s="386">
        <v>59</v>
      </c>
      <c r="V2503" s="386">
        <v>590</v>
      </c>
      <c r="W2503" s="386" t="s">
        <v>834</v>
      </c>
      <c r="X2503" s="383">
        <v>88</v>
      </c>
      <c r="Y2503" s="383">
        <v>279</v>
      </c>
      <c r="Z2503" s="386" t="s">
        <v>34</v>
      </c>
      <c r="AA2503" s="386">
        <v>89</v>
      </c>
      <c r="AB2503" s="386">
        <v>277</v>
      </c>
      <c r="AC2503" s="386" t="s">
        <v>11</v>
      </c>
      <c r="AD2503" s="387"/>
      <c r="AE2503" s="383" t="s">
        <v>36</v>
      </c>
      <c r="AF2503" s="383">
        <v>87</v>
      </c>
      <c r="AG2503" s="383" t="s">
        <v>681</v>
      </c>
      <c r="AH2503" s="383" t="s">
        <v>34</v>
      </c>
      <c r="AI2503" s="383" t="s">
        <v>36</v>
      </c>
      <c r="AJ2503" s="383" t="s">
        <v>3554</v>
      </c>
      <c r="AK2503" s="384" t="str">
        <f t="shared" si="79"/>
        <v>NO</v>
      </c>
      <c r="AL2503" s="384" t="str">
        <f t="shared" si="80"/>
        <v>Yes-AB</v>
      </c>
    </row>
    <row r="2504" spans="1:38" x14ac:dyDescent="0.25">
      <c r="A2504" s="381" t="s">
        <v>3224</v>
      </c>
      <c r="B2504" s="382" t="s">
        <v>760</v>
      </c>
      <c r="C2504" s="382" t="s">
        <v>30</v>
      </c>
      <c r="D2504" s="382" t="s">
        <v>761</v>
      </c>
      <c r="E2504" s="382" t="s">
        <v>838</v>
      </c>
      <c r="F2504" s="383">
        <v>98</v>
      </c>
      <c r="G2504" s="383">
        <v>76</v>
      </c>
      <c r="H2504" s="383" t="s">
        <v>835</v>
      </c>
      <c r="I2504" s="383">
        <v>98</v>
      </c>
      <c r="J2504" s="383">
        <v>37</v>
      </c>
      <c r="K2504" s="383" t="s">
        <v>835</v>
      </c>
      <c r="L2504" s="385"/>
      <c r="M2504" s="383">
        <v>34</v>
      </c>
      <c r="N2504" s="383" t="s">
        <v>11</v>
      </c>
      <c r="O2504" s="385"/>
      <c r="P2504" s="385">
        <v>29</v>
      </c>
      <c r="Q2504" s="386" t="s">
        <v>11</v>
      </c>
      <c r="R2504" s="383"/>
      <c r="S2504" s="383">
        <v>65</v>
      </c>
      <c r="T2504" s="386" t="s">
        <v>11</v>
      </c>
      <c r="U2504" s="386"/>
      <c r="V2504" s="386">
        <v>62</v>
      </c>
      <c r="W2504" s="386" t="s">
        <v>11</v>
      </c>
      <c r="X2504" s="383"/>
      <c r="Y2504" s="383">
        <v>30</v>
      </c>
      <c r="Z2504" s="386" t="s">
        <v>11</v>
      </c>
      <c r="AA2504" s="386"/>
      <c r="AB2504" s="386">
        <v>28</v>
      </c>
      <c r="AC2504" s="386" t="s">
        <v>11</v>
      </c>
      <c r="AD2504" s="387"/>
      <c r="AE2504" s="383" t="s">
        <v>36</v>
      </c>
      <c r="AF2504" s="383">
        <v>79</v>
      </c>
      <c r="AG2504" s="383" t="s">
        <v>681</v>
      </c>
      <c r="AH2504" s="383" t="s">
        <v>34</v>
      </c>
      <c r="AI2504" s="383" t="s">
        <v>36</v>
      </c>
      <c r="AJ2504" s="383" t="s">
        <v>3554</v>
      </c>
      <c r="AK2504" s="384" t="str">
        <f t="shared" si="79"/>
        <v>NA</v>
      </c>
      <c r="AL2504" s="384" t="str">
        <f t="shared" si="80"/>
        <v>NA</v>
      </c>
    </row>
    <row r="2505" spans="1:38" x14ac:dyDescent="0.25">
      <c r="A2505" s="381" t="s">
        <v>3224</v>
      </c>
      <c r="B2505" s="382" t="s">
        <v>762</v>
      </c>
      <c r="C2505" s="382" t="s">
        <v>30</v>
      </c>
      <c r="D2505" s="382" t="s">
        <v>763</v>
      </c>
      <c r="E2505" s="382" t="s">
        <v>838</v>
      </c>
      <c r="F2505" s="383">
        <v>100</v>
      </c>
      <c r="G2505" s="383">
        <v>550</v>
      </c>
      <c r="H2505" s="383" t="s">
        <v>835</v>
      </c>
      <c r="I2505" s="383">
        <v>99</v>
      </c>
      <c r="J2505" s="383">
        <v>268</v>
      </c>
      <c r="K2505" s="383" t="s">
        <v>835</v>
      </c>
      <c r="L2505" s="385">
        <v>93</v>
      </c>
      <c r="M2505" s="383">
        <v>260</v>
      </c>
      <c r="N2505" s="383" t="s">
        <v>835</v>
      </c>
      <c r="O2505" s="385">
        <v>88</v>
      </c>
      <c r="P2505" s="385">
        <v>266</v>
      </c>
      <c r="Q2505" s="386" t="s">
        <v>835</v>
      </c>
      <c r="R2505" s="383">
        <v>53</v>
      </c>
      <c r="S2505" s="383">
        <v>531</v>
      </c>
      <c r="T2505" s="386" t="s">
        <v>36</v>
      </c>
      <c r="U2505" s="386">
        <v>53</v>
      </c>
      <c r="V2505" s="386">
        <v>490</v>
      </c>
      <c r="W2505" s="386" t="s">
        <v>834</v>
      </c>
      <c r="X2505" s="383">
        <v>76</v>
      </c>
      <c r="Y2505" s="383">
        <v>262</v>
      </c>
      <c r="Z2505" s="386" t="s">
        <v>36</v>
      </c>
      <c r="AA2505" s="386">
        <v>77</v>
      </c>
      <c r="AB2505" s="386">
        <v>247</v>
      </c>
      <c r="AC2505" s="386" t="s">
        <v>834</v>
      </c>
      <c r="AD2505" s="387"/>
      <c r="AE2505" s="383" t="s">
        <v>36</v>
      </c>
      <c r="AF2505" s="383">
        <v>74</v>
      </c>
      <c r="AG2505" s="383" t="s">
        <v>681</v>
      </c>
      <c r="AH2505" s="383" t="s">
        <v>36</v>
      </c>
      <c r="AI2505" s="383" t="s">
        <v>36</v>
      </c>
      <c r="AJ2505" s="383" t="s">
        <v>3554</v>
      </c>
      <c r="AK2505" s="384" t="str">
        <f t="shared" si="79"/>
        <v>NO</v>
      </c>
      <c r="AL2505" s="384" t="str">
        <f t="shared" si="80"/>
        <v>NO</v>
      </c>
    </row>
    <row r="2506" spans="1:38" x14ac:dyDescent="0.25">
      <c r="A2506" s="381" t="s">
        <v>3224</v>
      </c>
      <c r="B2506" s="382" t="s">
        <v>764</v>
      </c>
      <c r="C2506" s="382" t="s">
        <v>30</v>
      </c>
      <c r="D2506" s="382" t="s">
        <v>765</v>
      </c>
      <c r="E2506" s="382" t="s">
        <v>838</v>
      </c>
      <c r="F2506" s="383">
        <v>99</v>
      </c>
      <c r="G2506" s="383">
        <v>1233</v>
      </c>
      <c r="H2506" s="383" t="s">
        <v>835</v>
      </c>
      <c r="I2506" s="383">
        <v>99</v>
      </c>
      <c r="J2506" s="383">
        <v>632</v>
      </c>
      <c r="K2506" s="383" t="s">
        <v>835</v>
      </c>
      <c r="L2506" s="385">
        <v>89</v>
      </c>
      <c r="M2506" s="383">
        <v>597</v>
      </c>
      <c r="N2506" s="383" t="s">
        <v>834</v>
      </c>
      <c r="O2506" s="385">
        <v>72</v>
      </c>
      <c r="P2506" s="385">
        <v>703</v>
      </c>
      <c r="Q2506" s="386" t="s">
        <v>835</v>
      </c>
      <c r="R2506" s="383">
        <v>30</v>
      </c>
      <c r="S2506" s="383">
        <v>1103</v>
      </c>
      <c r="T2506" s="386" t="s">
        <v>36</v>
      </c>
      <c r="U2506" s="386">
        <v>33</v>
      </c>
      <c r="V2506" s="386">
        <v>1074</v>
      </c>
      <c r="W2506" s="386" t="s">
        <v>834</v>
      </c>
      <c r="X2506" s="383">
        <v>57</v>
      </c>
      <c r="Y2506" s="383">
        <v>568</v>
      </c>
      <c r="Z2506" s="386" t="s">
        <v>36</v>
      </c>
      <c r="AA2506" s="386">
        <v>62</v>
      </c>
      <c r="AB2506" s="386">
        <v>552</v>
      </c>
      <c r="AC2506" s="386" t="s">
        <v>834</v>
      </c>
      <c r="AD2506" s="387"/>
      <c r="AE2506" s="383" t="s">
        <v>36</v>
      </c>
      <c r="AF2506" s="383">
        <v>74</v>
      </c>
      <c r="AG2506" s="383" t="s">
        <v>681</v>
      </c>
      <c r="AH2506" s="383" t="s">
        <v>34</v>
      </c>
      <c r="AI2506" s="383" t="s">
        <v>36</v>
      </c>
      <c r="AJ2506" s="383" t="s">
        <v>3554</v>
      </c>
      <c r="AK2506" s="384" t="str">
        <f t="shared" si="79"/>
        <v>NO</v>
      </c>
      <c r="AL2506" s="384" t="str">
        <f t="shared" si="80"/>
        <v>NO</v>
      </c>
    </row>
    <row r="2507" spans="1:38" x14ac:dyDescent="0.25">
      <c r="A2507" s="381" t="s">
        <v>3224</v>
      </c>
      <c r="B2507" s="382" t="s">
        <v>766</v>
      </c>
      <c r="C2507" s="382" t="s">
        <v>30</v>
      </c>
      <c r="D2507" s="382" t="s">
        <v>767</v>
      </c>
      <c r="E2507" s="382" t="s">
        <v>838</v>
      </c>
      <c r="F2507" s="383">
        <v>100</v>
      </c>
      <c r="G2507" s="383">
        <v>790</v>
      </c>
      <c r="H2507" s="383" t="s">
        <v>835</v>
      </c>
      <c r="I2507" s="383">
        <v>100</v>
      </c>
      <c r="J2507" s="383">
        <v>393</v>
      </c>
      <c r="K2507" s="383" t="s">
        <v>835</v>
      </c>
      <c r="L2507" s="385">
        <v>90</v>
      </c>
      <c r="M2507" s="383">
        <v>374</v>
      </c>
      <c r="N2507" s="383" t="s">
        <v>835</v>
      </c>
      <c r="O2507" s="385">
        <v>80</v>
      </c>
      <c r="P2507" s="385">
        <v>403</v>
      </c>
      <c r="Q2507" s="386" t="s">
        <v>835</v>
      </c>
      <c r="R2507" s="383">
        <v>36</v>
      </c>
      <c r="S2507" s="383">
        <v>725</v>
      </c>
      <c r="T2507" s="386" t="s">
        <v>36</v>
      </c>
      <c r="U2507" s="386">
        <v>38</v>
      </c>
      <c r="V2507" s="386">
        <v>700</v>
      </c>
      <c r="W2507" s="386" t="s">
        <v>834</v>
      </c>
      <c r="X2507" s="383">
        <v>70</v>
      </c>
      <c r="Y2507" s="383">
        <v>358</v>
      </c>
      <c r="Z2507" s="386" t="s">
        <v>36</v>
      </c>
      <c r="AA2507" s="386">
        <v>73</v>
      </c>
      <c r="AB2507" s="386">
        <v>350</v>
      </c>
      <c r="AC2507" s="386" t="s">
        <v>834</v>
      </c>
      <c r="AD2507" s="387"/>
      <c r="AE2507" s="383" t="s">
        <v>36</v>
      </c>
      <c r="AF2507" s="383">
        <v>77</v>
      </c>
      <c r="AG2507" s="383" t="s">
        <v>681</v>
      </c>
      <c r="AH2507" s="383" t="s">
        <v>34</v>
      </c>
      <c r="AI2507" s="383" t="s">
        <v>36</v>
      </c>
      <c r="AJ2507" s="383" t="s">
        <v>3554</v>
      </c>
      <c r="AK2507" s="384" t="str">
        <f t="shared" si="79"/>
        <v>NO</v>
      </c>
      <c r="AL2507" s="384" t="str">
        <f t="shared" si="80"/>
        <v>NO</v>
      </c>
    </row>
    <row r="2508" spans="1:38" x14ac:dyDescent="0.25">
      <c r="A2508" s="381" t="s">
        <v>3224</v>
      </c>
      <c r="B2508" s="382" t="s">
        <v>768</v>
      </c>
      <c r="C2508" s="382" t="s">
        <v>30</v>
      </c>
      <c r="D2508" s="382" t="s">
        <v>769</v>
      </c>
      <c r="E2508" s="382" t="s">
        <v>838</v>
      </c>
      <c r="F2508" s="383">
        <v>99</v>
      </c>
      <c r="G2508" s="383">
        <v>1048</v>
      </c>
      <c r="H2508" s="383" t="s">
        <v>835</v>
      </c>
      <c r="I2508" s="383">
        <v>100</v>
      </c>
      <c r="J2508" s="383">
        <v>520</v>
      </c>
      <c r="K2508" s="383" t="s">
        <v>835</v>
      </c>
      <c r="L2508" s="385"/>
      <c r="M2508" s="383">
        <v>506</v>
      </c>
      <c r="N2508" s="383" t="s">
        <v>835</v>
      </c>
      <c r="O2508" s="385">
        <v>84</v>
      </c>
      <c r="P2508" s="385">
        <v>572</v>
      </c>
      <c r="Q2508" s="386" t="s">
        <v>835</v>
      </c>
      <c r="R2508" s="383">
        <v>40</v>
      </c>
      <c r="S2508" s="383">
        <v>977</v>
      </c>
      <c r="T2508" s="386" t="s">
        <v>36</v>
      </c>
      <c r="U2508" s="386">
        <v>40</v>
      </c>
      <c r="V2508" s="386">
        <v>942</v>
      </c>
      <c r="W2508" s="386" t="s">
        <v>834</v>
      </c>
      <c r="X2508" s="383">
        <v>71</v>
      </c>
      <c r="Y2508" s="383">
        <v>481</v>
      </c>
      <c r="Z2508" s="386" t="s">
        <v>36</v>
      </c>
      <c r="AA2508" s="386">
        <v>73</v>
      </c>
      <c r="AB2508" s="386">
        <v>460</v>
      </c>
      <c r="AC2508" s="386" t="s">
        <v>834</v>
      </c>
      <c r="AD2508" s="387"/>
      <c r="AE2508" s="383" t="s">
        <v>36</v>
      </c>
      <c r="AF2508" s="383">
        <v>74</v>
      </c>
      <c r="AG2508" s="383" t="s">
        <v>681</v>
      </c>
      <c r="AH2508" s="383" t="s">
        <v>34</v>
      </c>
      <c r="AI2508" s="383" t="s">
        <v>36</v>
      </c>
      <c r="AJ2508" s="383" t="s">
        <v>3554</v>
      </c>
      <c r="AK2508" s="384" t="str">
        <f t="shared" si="79"/>
        <v>NO</v>
      </c>
      <c r="AL2508" s="384" t="str">
        <f t="shared" si="80"/>
        <v>NO</v>
      </c>
    </row>
    <row r="2509" spans="1:38" x14ac:dyDescent="0.25">
      <c r="A2509" s="381" t="s">
        <v>3224</v>
      </c>
      <c r="B2509" s="382" t="s">
        <v>770</v>
      </c>
      <c r="C2509" s="382" t="s">
        <v>30</v>
      </c>
      <c r="D2509" s="382" t="s">
        <v>771</v>
      </c>
      <c r="E2509" s="382" t="s">
        <v>838</v>
      </c>
      <c r="F2509" s="383">
        <v>98</v>
      </c>
      <c r="G2509" s="383">
        <v>228</v>
      </c>
      <c r="H2509" s="383" t="s">
        <v>835</v>
      </c>
      <c r="I2509" s="383">
        <v>98</v>
      </c>
      <c r="J2509" s="383">
        <v>126</v>
      </c>
      <c r="K2509" s="383" t="s">
        <v>835</v>
      </c>
      <c r="L2509" s="385">
        <v>92</v>
      </c>
      <c r="M2509" s="383">
        <v>123</v>
      </c>
      <c r="N2509" s="383" t="s">
        <v>835</v>
      </c>
      <c r="O2509" s="385">
        <v>75</v>
      </c>
      <c r="P2509" s="385">
        <v>154</v>
      </c>
      <c r="Q2509" s="386" t="s">
        <v>835</v>
      </c>
      <c r="R2509" s="383">
        <v>41</v>
      </c>
      <c r="S2509" s="383">
        <v>211</v>
      </c>
      <c r="T2509" s="386" t="s">
        <v>36</v>
      </c>
      <c r="U2509" s="386">
        <v>42</v>
      </c>
      <c r="V2509" s="386">
        <v>207</v>
      </c>
      <c r="W2509" s="386" t="s">
        <v>11</v>
      </c>
      <c r="X2509" s="383">
        <v>72</v>
      </c>
      <c r="Y2509" s="383">
        <v>116</v>
      </c>
      <c r="Z2509" s="386" t="s">
        <v>36</v>
      </c>
      <c r="AA2509" s="386">
        <v>75</v>
      </c>
      <c r="AB2509" s="386">
        <v>114</v>
      </c>
      <c r="AC2509" s="386" t="s">
        <v>11</v>
      </c>
      <c r="AD2509" s="387"/>
      <c r="AE2509" s="383" t="s">
        <v>36</v>
      </c>
      <c r="AF2509" s="383">
        <v>77</v>
      </c>
      <c r="AG2509" s="383" t="s">
        <v>681</v>
      </c>
      <c r="AH2509" s="383" t="s">
        <v>34</v>
      </c>
      <c r="AI2509" s="383" t="s">
        <v>36</v>
      </c>
      <c r="AJ2509" s="383" t="s">
        <v>3554</v>
      </c>
      <c r="AK2509" s="384" t="str">
        <f t="shared" si="79"/>
        <v>NO</v>
      </c>
      <c r="AL2509" s="384" t="str">
        <f t="shared" si="80"/>
        <v>NO</v>
      </c>
    </row>
    <row r="2510" spans="1:38" x14ac:dyDescent="0.25">
      <c r="A2510" s="381" t="s">
        <v>3224</v>
      </c>
      <c r="B2510" s="382" t="s">
        <v>772</v>
      </c>
      <c r="C2510" s="382" t="s">
        <v>30</v>
      </c>
      <c r="D2510" s="382" t="s">
        <v>773</v>
      </c>
      <c r="E2510" s="382" t="s">
        <v>838</v>
      </c>
      <c r="F2510" s="383">
        <v>98</v>
      </c>
      <c r="G2510" s="383">
        <v>148</v>
      </c>
      <c r="H2510" s="383" t="s">
        <v>835</v>
      </c>
      <c r="I2510" s="383">
        <v>99</v>
      </c>
      <c r="J2510" s="383">
        <v>66</v>
      </c>
      <c r="K2510" s="383" t="s">
        <v>835</v>
      </c>
      <c r="L2510" s="385"/>
      <c r="M2510" s="383">
        <v>65</v>
      </c>
      <c r="N2510" s="383" t="s">
        <v>835</v>
      </c>
      <c r="O2510" s="385">
        <v>60</v>
      </c>
      <c r="P2510" s="385">
        <v>103</v>
      </c>
      <c r="Q2510" s="386" t="s">
        <v>834</v>
      </c>
      <c r="R2510" s="383">
        <v>37</v>
      </c>
      <c r="S2510" s="383">
        <v>132</v>
      </c>
      <c r="T2510" s="386" t="s">
        <v>36</v>
      </c>
      <c r="U2510" s="386">
        <v>37</v>
      </c>
      <c r="V2510" s="386">
        <v>127</v>
      </c>
      <c r="W2510" s="386" t="s">
        <v>834</v>
      </c>
      <c r="X2510" s="383"/>
      <c r="Y2510" s="383">
        <v>57</v>
      </c>
      <c r="Z2510" s="386" t="s">
        <v>11</v>
      </c>
      <c r="AA2510" s="386"/>
      <c r="AB2510" s="386">
        <v>55</v>
      </c>
      <c r="AC2510" s="386" t="s">
        <v>11</v>
      </c>
      <c r="AD2510" s="387"/>
      <c r="AE2510" s="383" t="s">
        <v>36</v>
      </c>
      <c r="AF2510" s="383">
        <v>74</v>
      </c>
      <c r="AG2510" s="383" t="s">
        <v>681</v>
      </c>
      <c r="AH2510" s="383" t="s">
        <v>34</v>
      </c>
      <c r="AI2510" s="383" t="s">
        <v>36</v>
      </c>
      <c r="AJ2510" s="383" t="s">
        <v>3554</v>
      </c>
      <c r="AK2510" s="384" t="str">
        <f t="shared" si="79"/>
        <v>NO</v>
      </c>
      <c r="AL2510" s="384" t="str">
        <f t="shared" si="80"/>
        <v>NA</v>
      </c>
    </row>
    <row r="2511" spans="1:38" x14ac:dyDescent="0.25">
      <c r="A2511" s="381" t="s">
        <v>3224</v>
      </c>
      <c r="B2511" s="382" t="s">
        <v>774</v>
      </c>
      <c r="C2511" s="382" t="s">
        <v>30</v>
      </c>
      <c r="D2511" s="382" t="s">
        <v>775</v>
      </c>
      <c r="E2511" s="382" t="s">
        <v>838</v>
      </c>
      <c r="F2511" s="383">
        <v>100</v>
      </c>
      <c r="G2511" s="383">
        <v>149</v>
      </c>
      <c r="H2511" s="383" t="s">
        <v>835</v>
      </c>
      <c r="I2511" s="383">
        <v>100</v>
      </c>
      <c r="J2511" s="383">
        <v>73</v>
      </c>
      <c r="K2511" s="383" t="s">
        <v>835</v>
      </c>
      <c r="L2511" s="385"/>
      <c r="M2511" s="383">
        <v>73</v>
      </c>
      <c r="N2511" s="383" t="s">
        <v>835</v>
      </c>
      <c r="O2511" s="385">
        <v>88</v>
      </c>
      <c r="P2511" s="385">
        <v>108</v>
      </c>
      <c r="Q2511" s="386" t="s">
        <v>835</v>
      </c>
      <c r="R2511" s="383">
        <v>43</v>
      </c>
      <c r="S2511" s="383">
        <v>148</v>
      </c>
      <c r="T2511" s="386" t="s">
        <v>36</v>
      </c>
      <c r="U2511" s="386">
        <v>43</v>
      </c>
      <c r="V2511" s="386">
        <v>145</v>
      </c>
      <c r="W2511" s="386" t="s">
        <v>834</v>
      </c>
      <c r="X2511" s="383">
        <v>77</v>
      </c>
      <c r="Y2511" s="383">
        <v>73</v>
      </c>
      <c r="Z2511" s="386" t="s">
        <v>36</v>
      </c>
      <c r="AA2511" s="386">
        <v>79</v>
      </c>
      <c r="AB2511" s="386">
        <v>73</v>
      </c>
      <c r="AC2511" s="386" t="s">
        <v>834</v>
      </c>
      <c r="AD2511" s="387"/>
      <c r="AE2511" s="383" t="s">
        <v>36</v>
      </c>
      <c r="AF2511" s="383">
        <v>79</v>
      </c>
      <c r="AG2511" s="383" t="s">
        <v>681</v>
      </c>
      <c r="AH2511" s="383" t="s">
        <v>34</v>
      </c>
      <c r="AI2511" s="383" t="s">
        <v>36</v>
      </c>
      <c r="AJ2511" s="383" t="s">
        <v>3554</v>
      </c>
      <c r="AK2511" s="384" t="str">
        <f t="shared" si="79"/>
        <v>NO</v>
      </c>
      <c r="AL2511" s="384" t="str">
        <f t="shared" si="80"/>
        <v>NO</v>
      </c>
    </row>
    <row r="2512" spans="1:38" x14ac:dyDescent="0.25">
      <c r="A2512" s="381" t="s">
        <v>3224</v>
      </c>
      <c r="B2512" s="382" t="s">
        <v>776</v>
      </c>
      <c r="C2512" s="382" t="s">
        <v>30</v>
      </c>
      <c r="D2512" s="382" t="s">
        <v>777</v>
      </c>
      <c r="E2512" s="382" t="s">
        <v>838</v>
      </c>
      <c r="F2512" s="383">
        <v>83</v>
      </c>
      <c r="G2512" s="383">
        <v>28</v>
      </c>
      <c r="H2512" s="383" t="s">
        <v>834</v>
      </c>
      <c r="I2512" s="383">
        <v>86</v>
      </c>
      <c r="J2512" s="383">
        <v>26</v>
      </c>
      <c r="K2512" s="383" t="s">
        <v>834</v>
      </c>
      <c r="L2512" s="385"/>
      <c r="M2512" s="383">
        <v>10</v>
      </c>
      <c r="N2512" s="383" t="s">
        <v>11</v>
      </c>
      <c r="O2512" s="385"/>
      <c r="P2512" s="385">
        <v>13</v>
      </c>
      <c r="Q2512" s="386" t="s">
        <v>11</v>
      </c>
      <c r="R2512" s="383"/>
      <c r="S2512" s="383">
        <v>19</v>
      </c>
      <c r="T2512" s="386" t="s">
        <v>11</v>
      </c>
      <c r="U2512" s="386"/>
      <c r="V2512" s="386">
        <v>16</v>
      </c>
      <c r="W2512" s="386" t="s">
        <v>11</v>
      </c>
      <c r="X2512" s="383"/>
      <c r="Y2512" s="383">
        <v>17</v>
      </c>
      <c r="Z2512" s="386" t="s">
        <v>11</v>
      </c>
      <c r="AA2512" s="386"/>
      <c r="AB2512" s="386">
        <v>13</v>
      </c>
      <c r="AC2512" s="386" t="s">
        <v>11</v>
      </c>
      <c r="AD2512" s="387"/>
      <c r="AE2512" s="383" t="s">
        <v>36</v>
      </c>
      <c r="AF2512" s="383">
        <v>62</v>
      </c>
      <c r="AG2512" s="383" t="s">
        <v>40</v>
      </c>
      <c r="AH2512" s="383" t="s">
        <v>34</v>
      </c>
      <c r="AI2512" s="383" t="s">
        <v>36</v>
      </c>
      <c r="AJ2512" s="383" t="s">
        <v>3554</v>
      </c>
      <c r="AK2512" s="384" t="str">
        <f t="shared" si="79"/>
        <v>NA</v>
      </c>
      <c r="AL2512" s="384" t="str">
        <f t="shared" si="80"/>
        <v>NA</v>
      </c>
    </row>
    <row r="2513" spans="1:38" x14ac:dyDescent="0.25">
      <c r="A2513" s="381" t="s">
        <v>3224</v>
      </c>
      <c r="B2513" s="382" t="s">
        <v>778</v>
      </c>
      <c r="C2513" s="382" t="s">
        <v>30</v>
      </c>
      <c r="D2513" s="382" t="s">
        <v>779</v>
      </c>
      <c r="E2513" s="382" t="s">
        <v>838</v>
      </c>
      <c r="F2513" s="383">
        <v>99</v>
      </c>
      <c r="G2513" s="383">
        <v>1165</v>
      </c>
      <c r="H2513" s="383" t="s">
        <v>835</v>
      </c>
      <c r="I2513" s="383">
        <v>99</v>
      </c>
      <c r="J2513" s="383">
        <v>578</v>
      </c>
      <c r="K2513" s="383" t="s">
        <v>835</v>
      </c>
      <c r="L2513" s="385">
        <v>94</v>
      </c>
      <c r="M2513" s="383">
        <v>566</v>
      </c>
      <c r="N2513" s="383" t="s">
        <v>835</v>
      </c>
      <c r="O2513" s="385">
        <v>70</v>
      </c>
      <c r="P2513" s="385">
        <v>333</v>
      </c>
      <c r="Q2513" s="386" t="s">
        <v>835</v>
      </c>
      <c r="R2513" s="383">
        <v>30</v>
      </c>
      <c r="S2513" s="383">
        <v>1105</v>
      </c>
      <c r="T2513" s="386" t="s">
        <v>36</v>
      </c>
      <c r="U2513" s="386">
        <v>30</v>
      </c>
      <c r="V2513" s="386">
        <v>1071</v>
      </c>
      <c r="W2513" s="386" t="s">
        <v>834</v>
      </c>
      <c r="X2513" s="383">
        <v>61</v>
      </c>
      <c r="Y2513" s="383">
        <v>545</v>
      </c>
      <c r="Z2513" s="386" t="s">
        <v>36</v>
      </c>
      <c r="AA2513" s="386">
        <v>63</v>
      </c>
      <c r="AB2513" s="386">
        <v>530</v>
      </c>
      <c r="AC2513" s="386" t="s">
        <v>834</v>
      </c>
      <c r="AD2513" s="387"/>
      <c r="AE2513" s="383" t="s">
        <v>36</v>
      </c>
      <c r="AF2513" s="383">
        <v>72</v>
      </c>
      <c r="AG2513" s="383" t="s">
        <v>681</v>
      </c>
      <c r="AH2513" s="383" t="s">
        <v>34</v>
      </c>
      <c r="AI2513" s="383" t="s">
        <v>36</v>
      </c>
      <c r="AJ2513" s="383" t="s">
        <v>3554</v>
      </c>
      <c r="AK2513" s="384" t="str">
        <f t="shared" si="79"/>
        <v>NO</v>
      </c>
      <c r="AL2513" s="384" t="str">
        <f t="shared" si="80"/>
        <v>NO</v>
      </c>
    </row>
    <row r="2514" spans="1:38" x14ac:dyDescent="0.25">
      <c r="A2514" s="381" t="s">
        <v>3224</v>
      </c>
      <c r="B2514" s="382" t="s">
        <v>780</v>
      </c>
      <c r="C2514" s="382" t="s">
        <v>30</v>
      </c>
      <c r="D2514" s="382" t="s">
        <v>781</v>
      </c>
      <c r="E2514" s="382" t="s">
        <v>838</v>
      </c>
      <c r="F2514" s="383">
        <v>99</v>
      </c>
      <c r="G2514" s="383">
        <v>956</v>
      </c>
      <c r="H2514" s="383" t="s">
        <v>835</v>
      </c>
      <c r="I2514" s="383">
        <v>98</v>
      </c>
      <c r="J2514" s="383">
        <v>462</v>
      </c>
      <c r="K2514" s="383" t="s">
        <v>835</v>
      </c>
      <c r="L2514" s="385">
        <v>88</v>
      </c>
      <c r="M2514" s="383">
        <v>463</v>
      </c>
      <c r="N2514" s="383" t="s">
        <v>834</v>
      </c>
      <c r="O2514" s="385">
        <v>73</v>
      </c>
      <c r="P2514" s="385">
        <v>532</v>
      </c>
      <c r="Q2514" s="386" t="s">
        <v>835</v>
      </c>
      <c r="R2514" s="383">
        <v>35</v>
      </c>
      <c r="S2514" s="383">
        <v>840</v>
      </c>
      <c r="T2514" s="386" t="s">
        <v>36</v>
      </c>
      <c r="U2514" s="386">
        <v>37</v>
      </c>
      <c r="V2514" s="386">
        <v>823</v>
      </c>
      <c r="W2514" s="386" t="s">
        <v>834</v>
      </c>
      <c r="X2514" s="383">
        <v>67</v>
      </c>
      <c r="Y2514" s="383">
        <v>392</v>
      </c>
      <c r="Z2514" s="386" t="s">
        <v>36</v>
      </c>
      <c r="AA2514" s="386">
        <v>69</v>
      </c>
      <c r="AB2514" s="386">
        <v>379</v>
      </c>
      <c r="AC2514" s="386" t="s">
        <v>834</v>
      </c>
      <c r="AD2514" s="387"/>
      <c r="AE2514" s="383" t="s">
        <v>36</v>
      </c>
      <c r="AF2514" s="383">
        <v>74</v>
      </c>
      <c r="AG2514" s="383" t="s">
        <v>681</v>
      </c>
      <c r="AH2514" s="383" t="s">
        <v>34</v>
      </c>
      <c r="AI2514" s="383" t="s">
        <v>36</v>
      </c>
      <c r="AJ2514" s="383" t="s">
        <v>3554</v>
      </c>
      <c r="AK2514" s="384" t="str">
        <f t="shared" si="79"/>
        <v>NO</v>
      </c>
      <c r="AL2514" s="384" t="str">
        <f t="shared" si="80"/>
        <v>NO</v>
      </c>
    </row>
    <row r="2515" spans="1:38" x14ac:dyDescent="0.25">
      <c r="A2515" s="381" t="s">
        <v>3224</v>
      </c>
      <c r="B2515" s="382" t="s">
        <v>782</v>
      </c>
      <c r="C2515" s="382" t="s">
        <v>30</v>
      </c>
      <c r="D2515" s="382" t="s">
        <v>783</v>
      </c>
      <c r="E2515" s="382" t="s">
        <v>838</v>
      </c>
      <c r="F2515" s="383">
        <v>98</v>
      </c>
      <c r="G2515" s="383">
        <v>538</v>
      </c>
      <c r="H2515" s="383" t="s">
        <v>835</v>
      </c>
      <c r="I2515" s="383">
        <v>98</v>
      </c>
      <c r="J2515" s="383">
        <v>244</v>
      </c>
      <c r="K2515" s="383" t="s">
        <v>835</v>
      </c>
      <c r="L2515" s="385">
        <v>88</v>
      </c>
      <c r="M2515" s="383">
        <v>222</v>
      </c>
      <c r="N2515" s="383" t="s">
        <v>834</v>
      </c>
      <c r="O2515" s="385">
        <v>63</v>
      </c>
      <c r="P2515" s="385">
        <v>353</v>
      </c>
      <c r="Q2515" s="386" t="s">
        <v>835</v>
      </c>
      <c r="R2515" s="383">
        <v>31</v>
      </c>
      <c r="S2515" s="383">
        <v>466</v>
      </c>
      <c r="T2515" s="386" t="s">
        <v>36</v>
      </c>
      <c r="U2515" s="386">
        <v>31</v>
      </c>
      <c r="V2515" s="386">
        <v>440</v>
      </c>
      <c r="W2515" s="386" t="s">
        <v>834</v>
      </c>
      <c r="X2515" s="383">
        <v>61</v>
      </c>
      <c r="Y2515" s="383">
        <v>208</v>
      </c>
      <c r="Z2515" s="386" t="s">
        <v>36</v>
      </c>
      <c r="AA2515" s="386">
        <v>63</v>
      </c>
      <c r="AB2515" s="386">
        <v>194</v>
      </c>
      <c r="AC2515" s="386" t="s">
        <v>834</v>
      </c>
      <c r="AD2515" s="387"/>
      <c r="AE2515" s="383" t="s">
        <v>36</v>
      </c>
      <c r="AF2515" s="383">
        <v>74</v>
      </c>
      <c r="AG2515" s="383" t="s">
        <v>681</v>
      </c>
      <c r="AH2515" s="383" t="s">
        <v>34</v>
      </c>
      <c r="AI2515" s="383" t="s">
        <v>36</v>
      </c>
      <c r="AJ2515" s="383" t="s">
        <v>3554</v>
      </c>
      <c r="AK2515" s="384" t="str">
        <f t="shared" si="79"/>
        <v>NO</v>
      </c>
      <c r="AL2515" s="384" t="str">
        <f t="shared" si="80"/>
        <v>NO</v>
      </c>
    </row>
    <row r="2516" spans="1:38" x14ac:dyDescent="0.25">
      <c r="A2516" s="381" t="s">
        <v>3224</v>
      </c>
      <c r="B2516" s="382" t="s">
        <v>784</v>
      </c>
      <c r="C2516" s="382" t="s">
        <v>30</v>
      </c>
      <c r="D2516" s="382" t="s">
        <v>785</v>
      </c>
      <c r="E2516" s="382" t="s">
        <v>838</v>
      </c>
      <c r="F2516" s="383">
        <v>100</v>
      </c>
      <c r="G2516" s="383">
        <v>1404</v>
      </c>
      <c r="H2516" s="383" t="s">
        <v>835</v>
      </c>
      <c r="I2516" s="383">
        <v>99</v>
      </c>
      <c r="J2516" s="383">
        <v>691</v>
      </c>
      <c r="K2516" s="383" t="s">
        <v>835</v>
      </c>
      <c r="L2516" s="385">
        <v>90</v>
      </c>
      <c r="M2516" s="383">
        <v>672</v>
      </c>
      <c r="N2516" s="383" t="s">
        <v>835</v>
      </c>
      <c r="O2516" s="385">
        <v>84</v>
      </c>
      <c r="P2516" s="385">
        <v>647</v>
      </c>
      <c r="Q2516" s="386" t="s">
        <v>835</v>
      </c>
      <c r="R2516" s="383">
        <v>43</v>
      </c>
      <c r="S2516" s="383">
        <v>1286</v>
      </c>
      <c r="T2516" s="386" t="s">
        <v>36</v>
      </c>
      <c r="U2516" s="386">
        <v>44</v>
      </c>
      <c r="V2516" s="386">
        <v>1264</v>
      </c>
      <c r="W2516" s="386" t="s">
        <v>834</v>
      </c>
      <c r="X2516" s="383">
        <v>71</v>
      </c>
      <c r="Y2516" s="383">
        <v>626</v>
      </c>
      <c r="Z2516" s="386" t="s">
        <v>36</v>
      </c>
      <c r="AA2516" s="386">
        <v>73</v>
      </c>
      <c r="AB2516" s="386">
        <v>614</v>
      </c>
      <c r="AC2516" s="386" t="s">
        <v>834</v>
      </c>
      <c r="AD2516" s="387"/>
      <c r="AE2516" s="383" t="s">
        <v>36</v>
      </c>
      <c r="AF2516" s="383">
        <v>77</v>
      </c>
      <c r="AG2516" s="383" t="s">
        <v>681</v>
      </c>
      <c r="AH2516" s="383" t="s">
        <v>34</v>
      </c>
      <c r="AI2516" s="383" t="s">
        <v>36</v>
      </c>
      <c r="AJ2516" s="383" t="s">
        <v>3554</v>
      </c>
      <c r="AK2516" s="384" t="str">
        <f t="shared" si="79"/>
        <v>NO</v>
      </c>
      <c r="AL2516" s="384" t="str">
        <f t="shared" si="80"/>
        <v>NO</v>
      </c>
    </row>
    <row r="2517" spans="1:38" x14ac:dyDescent="0.25">
      <c r="A2517" s="381" t="s">
        <v>3224</v>
      </c>
      <c r="B2517" s="382" t="s">
        <v>786</v>
      </c>
      <c r="C2517" s="382" t="s">
        <v>30</v>
      </c>
      <c r="D2517" s="382" t="s">
        <v>787</v>
      </c>
      <c r="E2517" s="382" t="s">
        <v>838</v>
      </c>
      <c r="F2517" s="383">
        <v>98</v>
      </c>
      <c r="G2517" s="383">
        <v>792</v>
      </c>
      <c r="H2517" s="383" t="s">
        <v>835</v>
      </c>
      <c r="I2517" s="383">
        <v>99</v>
      </c>
      <c r="J2517" s="383">
        <v>409</v>
      </c>
      <c r="K2517" s="383" t="s">
        <v>835</v>
      </c>
      <c r="L2517" s="385">
        <v>93</v>
      </c>
      <c r="M2517" s="383">
        <v>392</v>
      </c>
      <c r="N2517" s="383" t="s">
        <v>835</v>
      </c>
      <c r="O2517" s="385">
        <v>66</v>
      </c>
      <c r="P2517" s="385">
        <v>894</v>
      </c>
      <c r="Q2517" s="386" t="s">
        <v>834</v>
      </c>
      <c r="R2517" s="383">
        <v>43</v>
      </c>
      <c r="S2517" s="383">
        <v>746</v>
      </c>
      <c r="T2517" s="386" t="s">
        <v>36</v>
      </c>
      <c r="U2517" s="386">
        <v>44</v>
      </c>
      <c r="V2517" s="386">
        <v>723</v>
      </c>
      <c r="W2517" s="386" t="s">
        <v>834</v>
      </c>
      <c r="X2517" s="383">
        <v>76</v>
      </c>
      <c r="Y2517" s="383">
        <v>388</v>
      </c>
      <c r="Z2517" s="386" t="s">
        <v>36</v>
      </c>
      <c r="AA2517" s="386">
        <v>75</v>
      </c>
      <c r="AB2517" s="386">
        <v>373</v>
      </c>
      <c r="AC2517" s="386" t="s">
        <v>834</v>
      </c>
      <c r="AD2517" s="387"/>
      <c r="AE2517" s="383" t="s">
        <v>36</v>
      </c>
      <c r="AF2517" s="383">
        <v>79</v>
      </c>
      <c r="AG2517" s="383" t="s">
        <v>681</v>
      </c>
      <c r="AH2517" s="383" t="s">
        <v>36</v>
      </c>
      <c r="AI2517" s="383" t="s">
        <v>36</v>
      </c>
      <c r="AJ2517" s="383" t="s">
        <v>3554</v>
      </c>
      <c r="AK2517" s="384" t="str">
        <f t="shared" si="79"/>
        <v>NO</v>
      </c>
      <c r="AL2517" s="384" t="str">
        <f t="shared" si="80"/>
        <v>NO</v>
      </c>
    </row>
    <row r="2518" spans="1:38" x14ac:dyDescent="0.25">
      <c r="A2518" s="381" t="s">
        <v>3224</v>
      </c>
      <c r="B2518" s="382" t="s">
        <v>788</v>
      </c>
      <c r="C2518" s="382" t="s">
        <v>30</v>
      </c>
      <c r="D2518" s="382" t="s">
        <v>789</v>
      </c>
      <c r="E2518" s="382" t="s">
        <v>838</v>
      </c>
      <c r="F2518" s="383">
        <v>99</v>
      </c>
      <c r="G2518" s="383">
        <v>1183</v>
      </c>
      <c r="H2518" s="383" t="s">
        <v>835</v>
      </c>
      <c r="I2518" s="383">
        <v>99</v>
      </c>
      <c r="J2518" s="383">
        <v>527</v>
      </c>
      <c r="K2518" s="383" t="s">
        <v>835</v>
      </c>
      <c r="L2518" s="385"/>
      <c r="M2518" s="383">
        <v>521</v>
      </c>
      <c r="N2518" s="383" t="s">
        <v>835</v>
      </c>
      <c r="O2518" s="385">
        <v>80</v>
      </c>
      <c r="P2518" s="385">
        <v>673</v>
      </c>
      <c r="Q2518" s="386" t="s">
        <v>834</v>
      </c>
      <c r="R2518" s="383">
        <v>43</v>
      </c>
      <c r="S2518" s="383">
        <v>1121</v>
      </c>
      <c r="T2518" s="386" t="s">
        <v>36</v>
      </c>
      <c r="U2518" s="386">
        <v>44</v>
      </c>
      <c r="V2518" s="386">
        <v>1080</v>
      </c>
      <c r="W2518" s="386" t="s">
        <v>834</v>
      </c>
      <c r="X2518" s="383">
        <v>75</v>
      </c>
      <c r="Y2518" s="383">
        <v>499</v>
      </c>
      <c r="Z2518" s="386" t="s">
        <v>36</v>
      </c>
      <c r="AA2518" s="386">
        <v>76</v>
      </c>
      <c r="AB2518" s="386">
        <v>476</v>
      </c>
      <c r="AC2518" s="386" t="s">
        <v>834</v>
      </c>
      <c r="AD2518" s="387"/>
      <c r="AE2518" s="383" t="s">
        <v>36</v>
      </c>
      <c r="AF2518" s="383">
        <v>74</v>
      </c>
      <c r="AG2518" s="383" t="s">
        <v>681</v>
      </c>
      <c r="AH2518" s="383" t="s">
        <v>36</v>
      </c>
      <c r="AI2518" s="383" t="s">
        <v>36</v>
      </c>
      <c r="AJ2518" s="383" t="s">
        <v>3554</v>
      </c>
      <c r="AK2518" s="384" t="str">
        <f t="shared" si="79"/>
        <v>NO</v>
      </c>
      <c r="AL2518" s="384" t="str">
        <f t="shared" si="80"/>
        <v>NO</v>
      </c>
    </row>
    <row r="2519" spans="1:38" x14ac:dyDescent="0.25">
      <c r="A2519" s="381" t="s">
        <v>3224</v>
      </c>
      <c r="B2519" s="382" t="s">
        <v>790</v>
      </c>
      <c r="C2519" s="382" t="s">
        <v>30</v>
      </c>
      <c r="D2519" s="382" t="s">
        <v>791</v>
      </c>
      <c r="E2519" s="382" t="s">
        <v>838</v>
      </c>
      <c r="F2519" s="383">
        <v>99</v>
      </c>
      <c r="G2519" s="383">
        <v>227</v>
      </c>
      <c r="H2519" s="383" t="s">
        <v>835</v>
      </c>
      <c r="I2519" s="383">
        <v>99</v>
      </c>
      <c r="J2519" s="383">
        <v>109</v>
      </c>
      <c r="K2519" s="383" t="s">
        <v>835</v>
      </c>
      <c r="L2519" s="385">
        <v>85</v>
      </c>
      <c r="M2519" s="383">
        <v>97</v>
      </c>
      <c r="N2519" s="383" t="s">
        <v>834</v>
      </c>
      <c r="O2519" s="385">
        <v>62</v>
      </c>
      <c r="P2519" s="385">
        <v>150</v>
      </c>
      <c r="Q2519" s="386" t="s">
        <v>835</v>
      </c>
      <c r="R2519" s="383">
        <v>17</v>
      </c>
      <c r="S2519" s="383">
        <v>199</v>
      </c>
      <c r="T2519" s="386" t="s">
        <v>36</v>
      </c>
      <c r="U2519" s="386">
        <v>17</v>
      </c>
      <c r="V2519" s="386">
        <v>188</v>
      </c>
      <c r="W2519" s="386" t="s">
        <v>834</v>
      </c>
      <c r="X2519" s="383">
        <v>51</v>
      </c>
      <c r="Y2519" s="383">
        <v>96</v>
      </c>
      <c r="Z2519" s="386" t="s">
        <v>36</v>
      </c>
      <c r="AA2519" s="386">
        <v>53</v>
      </c>
      <c r="AB2519" s="386">
        <v>88</v>
      </c>
      <c r="AC2519" s="386" t="s">
        <v>834</v>
      </c>
      <c r="AD2519" s="387"/>
      <c r="AE2519" s="383" t="s">
        <v>36</v>
      </c>
      <c r="AF2519" s="383">
        <v>77</v>
      </c>
      <c r="AG2519" s="383" t="s">
        <v>681</v>
      </c>
      <c r="AH2519" s="383" t="s">
        <v>34</v>
      </c>
      <c r="AI2519" s="383" t="s">
        <v>36</v>
      </c>
      <c r="AJ2519" s="383" t="s">
        <v>3554</v>
      </c>
      <c r="AK2519" s="384" t="str">
        <f t="shared" si="79"/>
        <v>NO</v>
      </c>
      <c r="AL2519" s="384" t="str">
        <f t="shared" si="80"/>
        <v>NO</v>
      </c>
    </row>
    <row r="2520" spans="1:38" x14ac:dyDescent="0.25">
      <c r="A2520" s="381" t="s">
        <v>3224</v>
      </c>
      <c r="B2520" s="382" t="s">
        <v>795</v>
      </c>
      <c r="C2520" s="382" t="s">
        <v>30</v>
      </c>
      <c r="D2520" s="382" t="s">
        <v>796</v>
      </c>
      <c r="E2520" s="382" t="s">
        <v>838</v>
      </c>
      <c r="F2520" s="383"/>
      <c r="G2520" s="383">
        <v>12</v>
      </c>
      <c r="H2520" s="383" t="s">
        <v>11</v>
      </c>
      <c r="I2520" s="383"/>
      <c r="J2520" s="383">
        <v>8</v>
      </c>
      <c r="K2520" s="383" t="s">
        <v>11</v>
      </c>
      <c r="L2520" s="385"/>
      <c r="M2520" s="383">
        <v>6</v>
      </c>
      <c r="N2520" s="383" t="s">
        <v>11</v>
      </c>
      <c r="O2520" s="385"/>
      <c r="P2520" s="385">
        <v>0</v>
      </c>
      <c r="Q2520" s="386" t="s">
        <v>11</v>
      </c>
      <c r="R2520" s="383"/>
      <c r="S2520" s="383">
        <v>5</v>
      </c>
      <c r="T2520" s="386" t="s">
        <v>11</v>
      </c>
      <c r="U2520" s="386"/>
      <c r="V2520" s="386">
        <v>4</v>
      </c>
      <c r="W2520" s="386" t="s">
        <v>11</v>
      </c>
      <c r="X2520" s="383"/>
      <c r="Y2520" s="383">
        <v>4</v>
      </c>
      <c r="Z2520" s="386" t="s">
        <v>11</v>
      </c>
      <c r="AA2520" s="386"/>
      <c r="AB2520" s="386">
        <v>2</v>
      </c>
      <c r="AC2520" s="386" t="s">
        <v>11</v>
      </c>
      <c r="AD2520" s="387"/>
      <c r="AE2520" s="383" t="s">
        <v>36</v>
      </c>
      <c r="AF2520" s="383">
        <v>92</v>
      </c>
      <c r="AG2520" s="383" t="s">
        <v>794</v>
      </c>
      <c r="AH2520" s="383" t="s">
        <v>36</v>
      </c>
      <c r="AI2520" s="383" t="s">
        <v>36</v>
      </c>
      <c r="AJ2520" s="383" t="s">
        <v>3554</v>
      </c>
      <c r="AK2520" s="384" t="str">
        <f t="shared" si="79"/>
        <v>NA</v>
      </c>
      <c r="AL2520" s="384" t="str">
        <f t="shared" si="80"/>
        <v>NA</v>
      </c>
    </row>
    <row r="2521" spans="1:38" x14ac:dyDescent="0.25">
      <c r="A2521" s="381" t="s">
        <v>3224</v>
      </c>
      <c r="B2521" s="382" t="s">
        <v>800</v>
      </c>
      <c r="C2521" s="382" t="s">
        <v>30</v>
      </c>
      <c r="D2521" s="382" t="s">
        <v>801</v>
      </c>
      <c r="E2521" s="382" t="s">
        <v>838</v>
      </c>
      <c r="F2521" s="383">
        <v>83</v>
      </c>
      <c r="G2521" s="383">
        <v>92</v>
      </c>
      <c r="H2521" s="383" t="s">
        <v>834</v>
      </c>
      <c r="I2521" s="383">
        <v>85</v>
      </c>
      <c r="J2521" s="383">
        <v>54</v>
      </c>
      <c r="K2521" s="383" t="s">
        <v>834</v>
      </c>
      <c r="L2521" s="385"/>
      <c r="M2521" s="383">
        <v>21</v>
      </c>
      <c r="N2521" s="383" t="s">
        <v>11</v>
      </c>
      <c r="O2521" s="385">
        <v>21</v>
      </c>
      <c r="P2521" s="385">
        <v>53</v>
      </c>
      <c r="Q2521" s="386" t="s">
        <v>835</v>
      </c>
      <c r="R2521" s="383"/>
      <c r="S2521" s="383">
        <v>26</v>
      </c>
      <c r="T2521" s="386" t="s">
        <v>11</v>
      </c>
      <c r="U2521" s="386"/>
      <c r="V2521" s="386">
        <v>22</v>
      </c>
      <c r="W2521" s="386" t="s">
        <v>11</v>
      </c>
      <c r="X2521" s="383"/>
      <c r="Y2521" s="383">
        <v>16</v>
      </c>
      <c r="Z2521" s="386" t="s">
        <v>11</v>
      </c>
      <c r="AA2521" s="386"/>
      <c r="AB2521" s="386">
        <v>13</v>
      </c>
      <c r="AC2521" s="386" t="s">
        <v>11</v>
      </c>
      <c r="AD2521" s="387"/>
      <c r="AE2521" s="383" t="s">
        <v>36</v>
      </c>
      <c r="AF2521" s="383">
        <v>77</v>
      </c>
      <c r="AG2521" s="383" t="s">
        <v>40</v>
      </c>
      <c r="AH2521" s="383" t="s">
        <v>34</v>
      </c>
      <c r="AI2521" s="383" t="s">
        <v>36</v>
      </c>
      <c r="AJ2521" s="383" t="s">
        <v>3554</v>
      </c>
      <c r="AK2521" s="384" t="str">
        <f t="shared" si="79"/>
        <v>NA</v>
      </c>
      <c r="AL2521" s="384" t="str">
        <f t="shared" si="80"/>
        <v>NA</v>
      </c>
    </row>
    <row r="2522" spans="1:38" x14ac:dyDescent="0.25">
      <c r="A2522" s="381" t="s">
        <v>3224</v>
      </c>
      <c r="B2522" s="382" t="s">
        <v>803</v>
      </c>
      <c r="C2522" s="382" t="s">
        <v>30</v>
      </c>
      <c r="D2522" s="382" t="s">
        <v>804</v>
      </c>
      <c r="E2522" s="382" t="s">
        <v>838</v>
      </c>
      <c r="F2522" s="383"/>
      <c r="G2522" s="383">
        <v>10</v>
      </c>
      <c r="H2522" s="383" t="s">
        <v>11</v>
      </c>
      <c r="I2522" s="383"/>
      <c r="J2522" s="383">
        <v>8</v>
      </c>
      <c r="K2522" s="383" t="s">
        <v>11</v>
      </c>
      <c r="L2522" s="385"/>
      <c r="M2522" s="383">
        <v>4</v>
      </c>
      <c r="N2522" s="383" t="s">
        <v>11</v>
      </c>
      <c r="O2522" s="385"/>
      <c r="P2522" s="385">
        <v>2</v>
      </c>
      <c r="Q2522" s="386" t="s">
        <v>11</v>
      </c>
      <c r="R2522" s="383"/>
      <c r="S2522" s="383">
        <v>5</v>
      </c>
      <c r="T2522" s="386" t="s">
        <v>11</v>
      </c>
      <c r="U2522" s="386"/>
      <c r="V2522" s="386">
        <v>5</v>
      </c>
      <c r="W2522" s="386" t="s">
        <v>11</v>
      </c>
      <c r="X2522" s="383"/>
      <c r="Y2522" s="383">
        <v>4</v>
      </c>
      <c r="Z2522" s="386" t="s">
        <v>11</v>
      </c>
      <c r="AA2522" s="386"/>
      <c r="AB2522" s="386">
        <v>4</v>
      </c>
      <c r="AC2522" s="386" t="s">
        <v>11</v>
      </c>
      <c r="AD2522" s="387"/>
      <c r="AE2522" s="383" t="s">
        <v>36</v>
      </c>
      <c r="AF2522" s="383">
        <v>72</v>
      </c>
      <c r="AG2522" s="383" t="s">
        <v>40</v>
      </c>
      <c r="AH2522" s="383" t="s">
        <v>36</v>
      </c>
      <c r="AI2522" s="383" t="s">
        <v>36</v>
      </c>
      <c r="AJ2522" s="383" t="s">
        <v>3554</v>
      </c>
      <c r="AK2522" s="384" t="str">
        <f t="shared" si="79"/>
        <v>NA</v>
      </c>
      <c r="AL2522" s="384" t="str">
        <f t="shared" si="80"/>
        <v>NA</v>
      </c>
    </row>
    <row r="2523" spans="1:38" x14ac:dyDescent="0.25">
      <c r="A2523" s="381" t="s">
        <v>3224</v>
      </c>
      <c r="B2523" s="382" t="s">
        <v>807</v>
      </c>
      <c r="C2523" s="382" t="s">
        <v>30</v>
      </c>
      <c r="D2523" s="382" t="s">
        <v>808</v>
      </c>
      <c r="E2523" s="382" t="s">
        <v>838</v>
      </c>
      <c r="F2523" s="383"/>
      <c r="G2523" s="383">
        <v>8</v>
      </c>
      <c r="H2523" s="383" t="s">
        <v>11</v>
      </c>
      <c r="I2523" s="383"/>
      <c r="J2523" s="383">
        <v>4</v>
      </c>
      <c r="K2523" s="383" t="s">
        <v>11</v>
      </c>
      <c r="L2523" s="385"/>
      <c r="M2523" s="383">
        <v>2</v>
      </c>
      <c r="N2523" s="383" t="s">
        <v>11</v>
      </c>
      <c r="O2523" s="385"/>
      <c r="P2523" s="385">
        <v>24</v>
      </c>
      <c r="Q2523" s="386" t="s">
        <v>11</v>
      </c>
      <c r="R2523" s="383"/>
      <c r="S2523" s="383">
        <v>4</v>
      </c>
      <c r="T2523" s="386" t="s">
        <v>11</v>
      </c>
      <c r="U2523" s="386"/>
      <c r="V2523" s="386">
        <v>3</v>
      </c>
      <c r="W2523" s="386" t="s">
        <v>11</v>
      </c>
      <c r="X2523" s="383"/>
      <c r="Y2523" s="383">
        <v>2</v>
      </c>
      <c r="Z2523" s="386" t="s">
        <v>11</v>
      </c>
      <c r="AA2523" s="386"/>
      <c r="AB2523" s="386">
        <v>2</v>
      </c>
      <c r="AC2523" s="386" t="s">
        <v>11</v>
      </c>
      <c r="AD2523" s="387"/>
      <c r="AE2523" s="383" t="s">
        <v>36</v>
      </c>
      <c r="AF2523" s="383">
        <v>92</v>
      </c>
      <c r="AG2523" s="383" t="s">
        <v>40</v>
      </c>
      <c r="AH2523" s="383" t="s">
        <v>36</v>
      </c>
      <c r="AI2523" s="383" t="s">
        <v>36</v>
      </c>
      <c r="AJ2523" s="383" t="s">
        <v>3554</v>
      </c>
      <c r="AK2523" s="384" t="str">
        <f t="shared" si="79"/>
        <v>NA</v>
      </c>
      <c r="AL2523" s="384" t="str">
        <f t="shared" si="80"/>
        <v>NA</v>
      </c>
    </row>
    <row r="2524" spans="1:38" x14ac:dyDescent="0.25">
      <c r="A2524" s="381" t="s">
        <v>3224</v>
      </c>
      <c r="B2524" s="382" t="s">
        <v>809</v>
      </c>
      <c r="C2524" s="382" t="s">
        <v>30</v>
      </c>
      <c r="D2524" s="382" t="s">
        <v>810</v>
      </c>
      <c r="E2524" s="382" t="s">
        <v>838</v>
      </c>
      <c r="F2524" s="383">
        <v>100</v>
      </c>
      <c r="G2524" s="383">
        <v>131</v>
      </c>
      <c r="H2524" s="383" t="s">
        <v>835</v>
      </c>
      <c r="I2524" s="383">
        <v>100</v>
      </c>
      <c r="J2524" s="383">
        <v>70</v>
      </c>
      <c r="K2524" s="383" t="s">
        <v>835</v>
      </c>
      <c r="L2524" s="385"/>
      <c r="M2524" s="383">
        <v>69</v>
      </c>
      <c r="N2524" s="383" t="s">
        <v>835</v>
      </c>
      <c r="O2524" s="385">
        <v>83</v>
      </c>
      <c r="P2524" s="385">
        <v>52</v>
      </c>
      <c r="Q2524" s="386" t="s">
        <v>834</v>
      </c>
      <c r="R2524" s="383">
        <v>79</v>
      </c>
      <c r="S2524" s="383">
        <v>131</v>
      </c>
      <c r="T2524" s="386" t="s">
        <v>34</v>
      </c>
      <c r="U2524" s="386">
        <v>80</v>
      </c>
      <c r="V2524" s="386">
        <v>124</v>
      </c>
      <c r="W2524" s="386" t="s">
        <v>11</v>
      </c>
      <c r="X2524" s="383">
        <v>94</v>
      </c>
      <c r="Y2524" s="383">
        <v>69</v>
      </c>
      <c r="Z2524" s="386" t="s">
        <v>34</v>
      </c>
      <c r="AA2524" s="386">
        <v>94</v>
      </c>
      <c r="AB2524" s="386">
        <v>69</v>
      </c>
      <c r="AC2524" s="386" t="s">
        <v>11</v>
      </c>
      <c r="AD2524" s="387"/>
      <c r="AE2524" s="383" t="s">
        <v>36</v>
      </c>
      <c r="AF2524" s="383">
        <v>92</v>
      </c>
      <c r="AG2524" s="383" t="s">
        <v>681</v>
      </c>
      <c r="AH2524" s="383" t="s">
        <v>36</v>
      </c>
      <c r="AI2524" s="383" t="s">
        <v>36</v>
      </c>
      <c r="AJ2524" s="383" t="s">
        <v>3554</v>
      </c>
      <c r="AK2524" s="384" t="str">
        <f t="shared" si="79"/>
        <v>Yes-AB</v>
      </c>
      <c r="AL2524" s="384" t="str">
        <f t="shared" si="80"/>
        <v>Yes-AB</v>
      </c>
    </row>
    <row r="2525" spans="1:38" x14ac:dyDescent="0.25">
      <c r="A2525" s="381" t="s">
        <v>3224</v>
      </c>
      <c r="B2525" s="382" t="s">
        <v>811</v>
      </c>
      <c r="C2525" s="382" t="s">
        <v>30</v>
      </c>
      <c r="D2525" s="382" t="s">
        <v>812</v>
      </c>
      <c r="E2525" s="382" t="s">
        <v>838</v>
      </c>
      <c r="F2525" s="383"/>
      <c r="G2525" s="383">
        <v>9</v>
      </c>
      <c r="H2525" s="383" t="s">
        <v>11</v>
      </c>
      <c r="I2525" s="383"/>
      <c r="J2525" s="383">
        <v>5</v>
      </c>
      <c r="K2525" s="383" t="s">
        <v>11</v>
      </c>
      <c r="L2525" s="385"/>
      <c r="M2525" s="383">
        <v>7</v>
      </c>
      <c r="N2525" s="383" t="s">
        <v>11</v>
      </c>
      <c r="O2525" s="385"/>
      <c r="P2525" s="385">
        <v>17</v>
      </c>
      <c r="Q2525" s="386" t="s">
        <v>11</v>
      </c>
      <c r="R2525" s="383"/>
      <c r="S2525" s="383">
        <v>7</v>
      </c>
      <c r="T2525" s="386" t="s">
        <v>11</v>
      </c>
      <c r="U2525" s="386"/>
      <c r="V2525" s="386">
        <v>6</v>
      </c>
      <c r="W2525" s="386" t="s">
        <v>11</v>
      </c>
      <c r="X2525" s="383"/>
      <c r="Y2525" s="383">
        <v>4</v>
      </c>
      <c r="Z2525" s="386" t="s">
        <v>11</v>
      </c>
      <c r="AA2525" s="386"/>
      <c r="AB2525" s="386">
        <v>4</v>
      </c>
      <c r="AC2525" s="386" t="s">
        <v>11</v>
      </c>
      <c r="AD2525" s="387"/>
      <c r="AE2525" s="383" t="s">
        <v>36</v>
      </c>
      <c r="AF2525" s="383">
        <v>92</v>
      </c>
      <c r="AG2525" s="383" t="s">
        <v>681</v>
      </c>
      <c r="AH2525" s="383" t="s">
        <v>34</v>
      </c>
      <c r="AI2525" s="383" t="s">
        <v>36</v>
      </c>
      <c r="AJ2525" s="383" t="s">
        <v>3554</v>
      </c>
      <c r="AK2525" s="384" t="str">
        <f t="shared" si="79"/>
        <v>NA</v>
      </c>
      <c r="AL2525" s="384" t="str">
        <f t="shared" si="80"/>
        <v>NA</v>
      </c>
    </row>
    <row r="2526" spans="1:38" x14ac:dyDescent="0.25">
      <c r="A2526" s="381" t="s">
        <v>3224</v>
      </c>
      <c r="B2526" s="382" t="s">
        <v>813</v>
      </c>
      <c r="C2526" s="382" t="s">
        <v>30</v>
      </c>
      <c r="D2526" s="382" t="s">
        <v>814</v>
      </c>
      <c r="E2526" s="382" t="s">
        <v>838</v>
      </c>
      <c r="F2526" s="383"/>
      <c r="G2526" s="383">
        <v>9</v>
      </c>
      <c r="H2526" s="383" t="s">
        <v>11</v>
      </c>
      <c r="I2526" s="383"/>
      <c r="J2526" s="383">
        <v>9</v>
      </c>
      <c r="K2526" s="383" t="s">
        <v>11</v>
      </c>
      <c r="L2526" s="385"/>
      <c r="M2526" s="383">
        <v>3</v>
      </c>
      <c r="N2526" s="383" t="s">
        <v>11</v>
      </c>
      <c r="O2526" s="385"/>
      <c r="P2526" s="385">
        <v>1</v>
      </c>
      <c r="Q2526" s="386" t="s">
        <v>11</v>
      </c>
      <c r="R2526" s="383"/>
      <c r="S2526" s="383">
        <v>6</v>
      </c>
      <c r="T2526" s="386" t="s">
        <v>11</v>
      </c>
      <c r="U2526" s="386"/>
      <c r="V2526" s="386">
        <v>5</v>
      </c>
      <c r="W2526" s="386" t="s">
        <v>11</v>
      </c>
      <c r="X2526" s="383"/>
      <c r="Y2526" s="383">
        <v>6</v>
      </c>
      <c r="Z2526" s="386" t="s">
        <v>11</v>
      </c>
      <c r="AA2526" s="386"/>
      <c r="AB2526" s="386">
        <v>5</v>
      </c>
      <c r="AC2526" s="386" t="s">
        <v>11</v>
      </c>
      <c r="AD2526" s="387"/>
      <c r="AE2526" s="383" t="s">
        <v>36</v>
      </c>
      <c r="AF2526" s="383">
        <v>95</v>
      </c>
      <c r="AG2526" s="383" t="s">
        <v>40</v>
      </c>
      <c r="AH2526" s="383" t="s">
        <v>34</v>
      </c>
      <c r="AI2526" s="383" t="s">
        <v>36</v>
      </c>
      <c r="AJ2526" s="383" t="s">
        <v>3554</v>
      </c>
      <c r="AK2526" s="384" t="str">
        <f t="shared" si="79"/>
        <v>NA</v>
      </c>
      <c r="AL2526" s="384" t="str">
        <f t="shared" si="80"/>
        <v>NA</v>
      </c>
    </row>
    <row r="2527" spans="1:38" x14ac:dyDescent="0.25">
      <c r="A2527" s="381" t="s">
        <v>3224</v>
      </c>
      <c r="B2527" s="382" t="s">
        <v>815</v>
      </c>
      <c r="C2527" s="382" t="s">
        <v>30</v>
      </c>
      <c r="D2527" s="382" t="s">
        <v>816</v>
      </c>
      <c r="E2527" s="382" t="s">
        <v>838</v>
      </c>
      <c r="F2527" s="383"/>
      <c r="G2527" s="383">
        <v>7</v>
      </c>
      <c r="H2527" s="383" t="s">
        <v>11</v>
      </c>
      <c r="I2527" s="383"/>
      <c r="J2527" s="383">
        <v>6</v>
      </c>
      <c r="K2527" s="383" t="s">
        <v>11</v>
      </c>
      <c r="L2527" s="385"/>
      <c r="M2527" s="383">
        <v>1</v>
      </c>
      <c r="N2527" s="383" t="s">
        <v>11</v>
      </c>
      <c r="O2527" s="385"/>
      <c r="P2527" s="385"/>
      <c r="Q2527" s="386" t="s">
        <v>11</v>
      </c>
      <c r="R2527" s="383"/>
      <c r="S2527" s="383">
        <v>7</v>
      </c>
      <c r="T2527" s="386" t="s">
        <v>11</v>
      </c>
      <c r="U2527" s="386"/>
      <c r="V2527" s="386">
        <v>7</v>
      </c>
      <c r="W2527" s="386" t="s">
        <v>11</v>
      </c>
      <c r="X2527" s="383"/>
      <c r="Y2527" s="383">
        <v>6</v>
      </c>
      <c r="Z2527" s="386" t="s">
        <v>11</v>
      </c>
      <c r="AA2527" s="386"/>
      <c r="AB2527" s="386">
        <v>6</v>
      </c>
      <c r="AC2527" s="386" t="s">
        <v>11</v>
      </c>
      <c r="AD2527" s="387"/>
      <c r="AE2527" s="383" t="s">
        <v>36</v>
      </c>
      <c r="AF2527" s="383">
        <v>77</v>
      </c>
      <c r="AG2527" s="383" t="s">
        <v>40</v>
      </c>
      <c r="AH2527" s="383" t="s">
        <v>34</v>
      </c>
      <c r="AI2527" s="383" t="s">
        <v>36</v>
      </c>
      <c r="AJ2527" s="383" t="s">
        <v>3554</v>
      </c>
      <c r="AK2527" s="384" t="str">
        <f t="shared" si="79"/>
        <v>NA</v>
      </c>
      <c r="AL2527" s="384" t="str">
        <f t="shared" si="80"/>
        <v>NA</v>
      </c>
    </row>
    <row r="2528" spans="1:38" x14ac:dyDescent="0.25">
      <c r="A2528" s="381" t="s">
        <v>3224</v>
      </c>
      <c r="B2528" s="382" t="s">
        <v>817</v>
      </c>
      <c r="C2528" s="382" t="s">
        <v>30</v>
      </c>
      <c r="D2528" s="382" t="s">
        <v>818</v>
      </c>
      <c r="E2528" s="382" t="s">
        <v>838</v>
      </c>
      <c r="F2528" s="383"/>
      <c r="G2528" s="383">
        <v>18</v>
      </c>
      <c r="H2528" s="383" t="s">
        <v>11</v>
      </c>
      <c r="I2528" s="383"/>
      <c r="J2528" s="383">
        <v>15</v>
      </c>
      <c r="K2528" s="383" t="s">
        <v>11</v>
      </c>
      <c r="L2528" s="385"/>
      <c r="M2528" s="383">
        <v>7</v>
      </c>
      <c r="N2528" s="383" t="s">
        <v>11</v>
      </c>
      <c r="O2528" s="385"/>
      <c r="P2528" s="385">
        <v>10</v>
      </c>
      <c r="Q2528" s="386" t="s">
        <v>11</v>
      </c>
      <c r="R2528" s="383"/>
      <c r="S2528" s="383">
        <v>7</v>
      </c>
      <c r="T2528" s="386" t="s">
        <v>11</v>
      </c>
      <c r="U2528" s="386"/>
      <c r="V2528" s="386">
        <v>6</v>
      </c>
      <c r="W2528" s="386" t="s">
        <v>11</v>
      </c>
      <c r="X2528" s="383"/>
      <c r="Y2528" s="383">
        <v>4</v>
      </c>
      <c r="Z2528" s="386" t="s">
        <v>11</v>
      </c>
      <c r="AA2528" s="386"/>
      <c r="AB2528" s="386">
        <v>3</v>
      </c>
      <c r="AC2528" s="386" t="s">
        <v>11</v>
      </c>
      <c r="AD2528" s="387"/>
      <c r="AE2528" s="383" t="s">
        <v>36</v>
      </c>
      <c r="AF2528" s="383">
        <v>74</v>
      </c>
      <c r="AG2528" s="383" t="s">
        <v>40</v>
      </c>
      <c r="AH2528" s="383" t="s">
        <v>34</v>
      </c>
      <c r="AI2528" s="383" t="s">
        <v>36</v>
      </c>
      <c r="AJ2528" s="383" t="s">
        <v>3554</v>
      </c>
      <c r="AK2528" s="384" t="str">
        <f t="shared" si="79"/>
        <v>NA</v>
      </c>
      <c r="AL2528" s="384" t="str">
        <f t="shared" si="80"/>
        <v>NA</v>
      </c>
    </row>
    <row r="2529" spans="1:38" x14ac:dyDescent="0.25">
      <c r="A2529" s="381" t="s">
        <v>3224</v>
      </c>
      <c r="B2529" s="382" t="s">
        <v>819</v>
      </c>
      <c r="C2529" s="382" t="s">
        <v>30</v>
      </c>
      <c r="D2529" s="382" t="s">
        <v>820</v>
      </c>
      <c r="E2529" s="382" t="s">
        <v>838</v>
      </c>
      <c r="F2529" s="383"/>
      <c r="G2529" s="383">
        <v>18</v>
      </c>
      <c r="H2529" s="383" t="s">
        <v>11</v>
      </c>
      <c r="I2529" s="383"/>
      <c r="J2529" s="383">
        <v>14</v>
      </c>
      <c r="K2529" s="383" t="s">
        <v>11</v>
      </c>
      <c r="L2529" s="385"/>
      <c r="M2529" s="383">
        <v>11</v>
      </c>
      <c r="N2529" s="383" t="s">
        <v>11</v>
      </c>
      <c r="O2529" s="385"/>
      <c r="P2529" s="385">
        <v>15</v>
      </c>
      <c r="Q2529" s="386" t="s">
        <v>11</v>
      </c>
      <c r="R2529" s="383"/>
      <c r="S2529" s="383">
        <v>14</v>
      </c>
      <c r="T2529" s="386" t="s">
        <v>11</v>
      </c>
      <c r="U2529" s="386"/>
      <c r="V2529" s="386">
        <v>14</v>
      </c>
      <c r="W2529" s="386" t="s">
        <v>11</v>
      </c>
      <c r="X2529" s="383"/>
      <c r="Y2529" s="383">
        <v>11</v>
      </c>
      <c r="Z2529" s="386" t="s">
        <v>11</v>
      </c>
      <c r="AA2529" s="386"/>
      <c r="AB2529" s="386">
        <v>10</v>
      </c>
      <c r="AC2529" s="386" t="s">
        <v>11</v>
      </c>
      <c r="AD2529" s="387"/>
      <c r="AE2529" s="383" t="s">
        <v>36</v>
      </c>
      <c r="AF2529" s="383">
        <v>92</v>
      </c>
      <c r="AG2529" s="383" t="s">
        <v>40</v>
      </c>
      <c r="AH2529" s="383" t="s">
        <v>34</v>
      </c>
      <c r="AI2529" s="383" t="s">
        <v>36</v>
      </c>
      <c r="AJ2529" s="383" t="s">
        <v>3554</v>
      </c>
      <c r="AK2529" s="384" t="str">
        <f t="shared" si="79"/>
        <v>NA</v>
      </c>
      <c r="AL2529" s="384" t="str">
        <f t="shared" si="80"/>
        <v>NA</v>
      </c>
    </row>
    <row r="2530" spans="1:38" x14ac:dyDescent="0.25">
      <c r="A2530" s="381" t="s">
        <v>3224</v>
      </c>
      <c r="B2530" s="382" t="s">
        <v>821</v>
      </c>
      <c r="C2530" s="382" t="s">
        <v>30</v>
      </c>
      <c r="D2530" s="382" t="s">
        <v>822</v>
      </c>
      <c r="E2530" s="382" t="s">
        <v>838</v>
      </c>
      <c r="F2530" s="383"/>
      <c r="G2530" s="383">
        <v>22</v>
      </c>
      <c r="H2530" s="383" t="s">
        <v>11</v>
      </c>
      <c r="I2530" s="383"/>
      <c r="J2530" s="383">
        <v>22</v>
      </c>
      <c r="K2530" s="383" t="s">
        <v>11</v>
      </c>
      <c r="L2530" s="385"/>
      <c r="M2530" s="383">
        <v>5</v>
      </c>
      <c r="N2530" s="383" t="s">
        <v>11</v>
      </c>
      <c r="O2530" s="385"/>
      <c r="P2530" s="385">
        <v>5</v>
      </c>
      <c r="Q2530" s="386" t="s">
        <v>11</v>
      </c>
      <c r="R2530" s="383"/>
      <c r="S2530" s="383">
        <v>18</v>
      </c>
      <c r="T2530" s="386" t="s">
        <v>11</v>
      </c>
      <c r="U2530" s="386"/>
      <c r="V2530" s="386">
        <v>16</v>
      </c>
      <c r="W2530" s="386" t="s">
        <v>11</v>
      </c>
      <c r="X2530" s="383"/>
      <c r="Y2530" s="383">
        <v>17</v>
      </c>
      <c r="Z2530" s="386" t="s">
        <v>11</v>
      </c>
      <c r="AA2530" s="386"/>
      <c r="AB2530" s="386">
        <v>16</v>
      </c>
      <c r="AC2530" s="386" t="s">
        <v>11</v>
      </c>
      <c r="AD2530" s="387"/>
      <c r="AE2530" s="383" t="s">
        <v>36</v>
      </c>
      <c r="AF2530" s="383">
        <v>56</v>
      </c>
      <c r="AG2530" s="383" t="s">
        <v>40</v>
      </c>
      <c r="AH2530" s="383" t="s">
        <v>34</v>
      </c>
      <c r="AI2530" s="383" t="s">
        <v>36</v>
      </c>
      <c r="AJ2530" s="383" t="s">
        <v>3554</v>
      </c>
      <c r="AK2530" s="384" t="str">
        <f t="shared" si="79"/>
        <v>NA</v>
      </c>
      <c r="AL2530" s="384" t="str">
        <f t="shared" si="80"/>
        <v>NA</v>
      </c>
    </row>
    <row r="2531" spans="1:38" x14ac:dyDescent="0.25">
      <c r="A2531" s="381" t="s">
        <v>3224</v>
      </c>
      <c r="B2531" s="382" t="s">
        <v>823</v>
      </c>
      <c r="C2531" s="382" t="s">
        <v>30</v>
      </c>
      <c r="D2531" s="382" t="s">
        <v>824</v>
      </c>
      <c r="E2531" s="382" t="s">
        <v>838</v>
      </c>
      <c r="F2531" s="383"/>
      <c r="G2531" s="383">
        <v>11</v>
      </c>
      <c r="H2531" s="383" t="s">
        <v>11</v>
      </c>
      <c r="I2531" s="383"/>
      <c r="J2531" s="383">
        <v>7</v>
      </c>
      <c r="K2531" s="383" t="s">
        <v>11</v>
      </c>
      <c r="L2531" s="385"/>
      <c r="M2531" s="383">
        <v>6</v>
      </c>
      <c r="N2531" s="383" t="s">
        <v>11</v>
      </c>
      <c r="O2531" s="385"/>
      <c r="P2531" s="385">
        <v>0</v>
      </c>
      <c r="Q2531" s="386" t="s">
        <v>11</v>
      </c>
      <c r="R2531" s="383"/>
      <c r="S2531" s="383">
        <v>9</v>
      </c>
      <c r="T2531" s="386" t="s">
        <v>11</v>
      </c>
      <c r="U2531" s="386"/>
      <c r="V2531" s="386">
        <v>9</v>
      </c>
      <c r="W2531" s="386" t="s">
        <v>11</v>
      </c>
      <c r="X2531" s="383"/>
      <c r="Y2531" s="383">
        <v>6</v>
      </c>
      <c r="Z2531" s="386" t="s">
        <v>11</v>
      </c>
      <c r="AA2531" s="386"/>
      <c r="AB2531" s="386">
        <v>6</v>
      </c>
      <c r="AC2531" s="386" t="s">
        <v>11</v>
      </c>
      <c r="AD2531" s="387"/>
      <c r="AE2531" s="383" t="s">
        <v>36</v>
      </c>
      <c r="AF2531" s="383">
        <v>97</v>
      </c>
      <c r="AG2531" s="383" t="s">
        <v>681</v>
      </c>
      <c r="AH2531" s="383" t="s">
        <v>34</v>
      </c>
      <c r="AI2531" s="383" t="s">
        <v>36</v>
      </c>
      <c r="AJ2531" s="383" t="s">
        <v>3554</v>
      </c>
      <c r="AK2531" s="384" t="str">
        <f t="shared" si="79"/>
        <v>NA</v>
      </c>
      <c r="AL2531" s="384" t="str">
        <f t="shared" si="80"/>
        <v>NA</v>
      </c>
    </row>
    <row r="2532" spans="1:38" x14ac:dyDescent="0.25">
      <c r="A2532" s="381" t="s">
        <v>3224</v>
      </c>
      <c r="B2532" s="382" t="s">
        <v>827</v>
      </c>
      <c r="C2532" s="382" t="s">
        <v>30</v>
      </c>
      <c r="D2532" s="382" t="s">
        <v>828</v>
      </c>
      <c r="E2532" s="382" t="s">
        <v>838</v>
      </c>
      <c r="F2532" s="383">
        <v>95</v>
      </c>
      <c r="G2532" s="383">
        <v>63</v>
      </c>
      <c r="H2532" s="383" t="s">
        <v>835</v>
      </c>
      <c r="I2532" s="383">
        <v>98</v>
      </c>
      <c r="J2532" s="383">
        <v>57</v>
      </c>
      <c r="K2532" s="383" t="s">
        <v>835</v>
      </c>
      <c r="L2532" s="385"/>
      <c r="M2532" s="383">
        <v>27</v>
      </c>
      <c r="N2532" s="383" t="s">
        <v>11</v>
      </c>
      <c r="O2532" s="374"/>
      <c r="P2532" s="385">
        <v>13</v>
      </c>
      <c r="Q2532" s="386" t="s">
        <v>11</v>
      </c>
      <c r="R2532" s="383">
        <v>43</v>
      </c>
      <c r="S2532" s="383">
        <v>49</v>
      </c>
      <c r="T2532" s="386" t="s">
        <v>36</v>
      </c>
      <c r="U2532" s="386">
        <v>33</v>
      </c>
      <c r="V2532" s="386">
        <v>40</v>
      </c>
      <c r="W2532" s="386" t="s">
        <v>11</v>
      </c>
      <c r="X2532" s="383">
        <v>38</v>
      </c>
      <c r="Y2532" s="383">
        <v>45</v>
      </c>
      <c r="Z2532" s="386" t="s">
        <v>36</v>
      </c>
      <c r="AA2532" s="386">
        <v>26</v>
      </c>
      <c r="AB2532" s="386">
        <v>39</v>
      </c>
      <c r="AC2532" s="386" t="s">
        <v>11</v>
      </c>
      <c r="AD2532" s="387"/>
      <c r="AE2532" s="383" t="s">
        <v>36</v>
      </c>
      <c r="AF2532" s="383">
        <v>64</v>
      </c>
      <c r="AG2532" s="383" t="s">
        <v>40</v>
      </c>
      <c r="AH2532" s="383" t="s">
        <v>34</v>
      </c>
      <c r="AI2532" s="383" t="s">
        <v>36</v>
      </c>
      <c r="AJ2532" s="383" t="s">
        <v>3554</v>
      </c>
      <c r="AK2532" s="384" t="str">
        <f t="shared" si="79"/>
        <v>NO</v>
      </c>
      <c r="AL2532" s="384" t="str">
        <f t="shared" si="80"/>
        <v>NO</v>
      </c>
    </row>
    <row r="2533" spans="1:38" x14ac:dyDescent="0.25">
      <c r="A2533" s="381" t="s">
        <v>3224</v>
      </c>
      <c r="B2533" s="382" t="s">
        <v>831</v>
      </c>
      <c r="C2533" s="382" t="s">
        <v>30</v>
      </c>
      <c r="D2533" s="382" t="s">
        <v>832</v>
      </c>
      <c r="E2533" s="382" t="s">
        <v>838</v>
      </c>
      <c r="F2533" s="383">
        <v>93</v>
      </c>
      <c r="G2533" s="383">
        <v>163</v>
      </c>
      <c r="H2533" s="383" t="s">
        <v>834</v>
      </c>
      <c r="I2533" s="383">
        <v>93</v>
      </c>
      <c r="J2533" s="383">
        <v>137</v>
      </c>
      <c r="K2533" s="383" t="s">
        <v>834</v>
      </c>
      <c r="L2533" s="385">
        <v>44</v>
      </c>
      <c r="M2533" s="383">
        <v>55</v>
      </c>
      <c r="N2533" s="383" t="s">
        <v>834</v>
      </c>
      <c r="O2533" s="374">
        <v>13</v>
      </c>
      <c r="P2533" s="385">
        <v>38</v>
      </c>
      <c r="Q2533" s="386" t="s">
        <v>835</v>
      </c>
      <c r="R2533" s="383">
        <v>25</v>
      </c>
      <c r="S2533" s="383">
        <v>117</v>
      </c>
      <c r="T2533" s="386" t="s">
        <v>36</v>
      </c>
      <c r="U2533" s="386">
        <v>25</v>
      </c>
      <c r="V2533" s="386">
        <v>105</v>
      </c>
      <c r="W2533" s="386" t="s">
        <v>11</v>
      </c>
      <c r="X2533" s="383">
        <v>19</v>
      </c>
      <c r="Y2533" s="383">
        <v>99</v>
      </c>
      <c r="Z2533" s="386" t="s">
        <v>36</v>
      </c>
      <c r="AA2533" s="386">
        <v>17</v>
      </c>
      <c r="AB2533" s="386">
        <v>89</v>
      </c>
      <c r="AC2533" s="386" t="s">
        <v>11</v>
      </c>
      <c r="AD2533" s="387"/>
      <c r="AE2533" s="383" t="s">
        <v>36</v>
      </c>
      <c r="AF2533" s="383">
        <v>62</v>
      </c>
      <c r="AG2533" s="383" t="s">
        <v>40</v>
      </c>
      <c r="AH2533" s="383" t="s">
        <v>36</v>
      </c>
      <c r="AI2533" s="383" t="s">
        <v>36</v>
      </c>
      <c r="AJ2533" s="383" t="s">
        <v>3554</v>
      </c>
      <c r="AK2533" s="384" t="str">
        <f t="shared" si="79"/>
        <v>NO</v>
      </c>
      <c r="AL2533" s="384" t="str">
        <f t="shared" si="80"/>
        <v>NO</v>
      </c>
    </row>
    <row r="2534" spans="1:38" x14ac:dyDescent="0.25">
      <c r="A2534" s="381" t="s">
        <v>3224</v>
      </c>
      <c r="B2534" s="381" t="s">
        <v>833</v>
      </c>
      <c r="C2534" s="382" t="s">
        <v>30</v>
      </c>
      <c r="D2534" s="381" t="s">
        <v>892</v>
      </c>
      <c r="E2534" s="382" t="s">
        <v>838</v>
      </c>
      <c r="F2534" s="383">
        <v>100</v>
      </c>
      <c r="G2534" s="383">
        <v>139605</v>
      </c>
      <c r="H2534" s="383" t="s">
        <v>835</v>
      </c>
      <c r="I2534" s="383">
        <v>100</v>
      </c>
      <c r="J2534" s="383">
        <v>121956</v>
      </c>
      <c r="K2534" s="383" t="s">
        <v>835</v>
      </c>
      <c r="L2534" s="385"/>
      <c r="M2534" s="383">
        <v>50413</v>
      </c>
      <c r="N2534" s="383" t="s">
        <v>835</v>
      </c>
      <c r="O2534" s="385">
        <v>74</v>
      </c>
      <c r="P2534" s="383">
        <v>16235</v>
      </c>
      <c r="Q2534" s="383" t="s">
        <v>835</v>
      </c>
      <c r="R2534" s="385">
        <v>62</v>
      </c>
      <c r="S2534" s="383">
        <v>133086</v>
      </c>
      <c r="T2534" s="386" t="s">
        <v>36</v>
      </c>
      <c r="U2534" s="386">
        <v>64</v>
      </c>
      <c r="V2534" s="386">
        <v>129999</v>
      </c>
      <c r="W2534" s="386" t="s">
        <v>834</v>
      </c>
      <c r="X2534" s="385">
        <v>69</v>
      </c>
      <c r="Y2534" s="383">
        <v>116277</v>
      </c>
      <c r="Z2534" s="386" t="s">
        <v>36</v>
      </c>
      <c r="AA2534" s="386">
        <v>69</v>
      </c>
      <c r="AB2534" s="386">
        <v>113890</v>
      </c>
      <c r="AC2534" s="386" t="s">
        <v>834</v>
      </c>
      <c r="AD2534" s="386"/>
      <c r="AE2534" s="383" t="s">
        <v>36</v>
      </c>
      <c r="AF2534" s="383">
        <v>62</v>
      </c>
      <c r="AG2534" s="383"/>
      <c r="AH2534" s="383"/>
      <c r="AI2534" s="383"/>
      <c r="AJ2534" s="386">
        <v>5</v>
      </c>
      <c r="AK2534" s="384" t="str">
        <f t="shared" si="79"/>
        <v>NO</v>
      </c>
      <c r="AL2534" s="384" t="str">
        <f t="shared" si="80"/>
        <v>NO</v>
      </c>
    </row>
    <row r="2535" spans="1:38" x14ac:dyDescent="0.25">
      <c r="A2535" s="392" t="s">
        <v>3224</v>
      </c>
      <c r="B2535" s="393" t="s">
        <v>29</v>
      </c>
      <c r="C2535" s="393" t="s">
        <v>30</v>
      </c>
      <c r="D2535" s="393" t="s">
        <v>31</v>
      </c>
      <c r="E2535" s="393" t="s">
        <v>839</v>
      </c>
      <c r="F2535" s="394"/>
      <c r="G2535" s="394">
        <v>24</v>
      </c>
      <c r="H2535" s="394" t="s">
        <v>11</v>
      </c>
      <c r="I2535" s="394"/>
      <c r="J2535" s="394">
        <v>24</v>
      </c>
      <c r="K2535" s="394" t="s">
        <v>11</v>
      </c>
      <c r="L2535" s="394"/>
      <c r="M2535" s="394">
        <v>4</v>
      </c>
      <c r="N2535" s="394" t="s">
        <v>11</v>
      </c>
      <c r="O2535" s="396"/>
      <c r="P2535" s="396"/>
      <c r="Q2535" s="394" t="s">
        <v>11</v>
      </c>
      <c r="R2535" s="394"/>
      <c r="S2535" s="394">
        <v>23</v>
      </c>
      <c r="T2535" s="394" t="s">
        <v>11</v>
      </c>
      <c r="U2535" s="394"/>
      <c r="V2535" s="394">
        <v>23</v>
      </c>
      <c r="W2535" s="394" t="s">
        <v>11</v>
      </c>
      <c r="X2535" s="394"/>
      <c r="Y2535" s="394">
        <v>23</v>
      </c>
      <c r="Z2535" s="394" t="s">
        <v>11</v>
      </c>
      <c r="AA2535" s="394"/>
      <c r="AB2535" s="394">
        <v>23</v>
      </c>
      <c r="AC2535" s="394" t="s">
        <v>11</v>
      </c>
      <c r="AD2535" s="394" t="s">
        <v>33</v>
      </c>
      <c r="AE2535" s="394" t="s">
        <v>36</v>
      </c>
      <c r="AF2535" s="394">
        <v>97</v>
      </c>
      <c r="AG2535" s="394" t="s">
        <v>35</v>
      </c>
      <c r="AH2535" s="394" t="s">
        <v>34</v>
      </c>
      <c r="AI2535" s="394" t="s">
        <v>36</v>
      </c>
      <c r="AJ2535" s="394" t="s">
        <v>3554</v>
      </c>
      <c r="AK2535" s="384" t="str">
        <f t="shared" si="79"/>
        <v>NA</v>
      </c>
      <c r="AL2535" s="384" t="str">
        <f t="shared" si="80"/>
        <v>NA</v>
      </c>
    </row>
    <row r="2536" spans="1:38" x14ac:dyDescent="0.25">
      <c r="A2536" s="381" t="s">
        <v>3224</v>
      </c>
      <c r="B2536" s="382" t="s">
        <v>38</v>
      </c>
      <c r="C2536" s="382" t="s">
        <v>30</v>
      </c>
      <c r="D2536" s="382" t="s">
        <v>39</v>
      </c>
      <c r="E2536" s="382" t="s">
        <v>839</v>
      </c>
      <c r="F2536" s="383"/>
      <c r="G2536" s="383">
        <v>27</v>
      </c>
      <c r="H2536" s="383" t="s">
        <v>11</v>
      </c>
      <c r="I2536" s="383"/>
      <c r="J2536" s="383">
        <v>27</v>
      </c>
      <c r="K2536" s="383" t="s">
        <v>11</v>
      </c>
      <c r="L2536" s="383"/>
      <c r="M2536" s="383">
        <v>10</v>
      </c>
      <c r="N2536" s="383" t="s">
        <v>11</v>
      </c>
      <c r="O2536" s="383"/>
      <c r="P2536" s="383"/>
      <c r="Q2536" s="383" t="s">
        <v>11</v>
      </c>
      <c r="R2536" s="383"/>
      <c r="S2536" s="383">
        <v>27</v>
      </c>
      <c r="T2536" s="383" t="s">
        <v>11</v>
      </c>
      <c r="U2536" s="383"/>
      <c r="V2536" s="383">
        <v>27</v>
      </c>
      <c r="W2536" s="383" t="s">
        <v>11</v>
      </c>
      <c r="X2536" s="383"/>
      <c r="Y2536" s="383">
        <v>27</v>
      </c>
      <c r="Z2536" s="383" t="s">
        <v>11</v>
      </c>
      <c r="AA2536" s="383"/>
      <c r="AB2536" s="383">
        <v>27</v>
      </c>
      <c r="AC2536" s="383" t="s">
        <v>11</v>
      </c>
      <c r="AD2536" s="383" t="s">
        <v>33</v>
      </c>
      <c r="AE2536" s="383" t="s">
        <v>36</v>
      </c>
      <c r="AF2536" s="383">
        <v>87</v>
      </c>
      <c r="AG2536" s="383" t="s">
        <v>40</v>
      </c>
      <c r="AH2536" s="383" t="s">
        <v>36</v>
      </c>
      <c r="AI2536" s="383" t="s">
        <v>34</v>
      </c>
      <c r="AJ2536" s="383" t="s">
        <v>3554</v>
      </c>
      <c r="AK2536" s="384" t="str">
        <f t="shared" si="79"/>
        <v>NA</v>
      </c>
      <c r="AL2536" s="384" t="str">
        <f t="shared" si="80"/>
        <v>NA</v>
      </c>
    </row>
    <row r="2537" spans="1:38" x14ac:dyDescent="0.25">
      <c r="A2537" s="381" t="s">
        <v>3224</v>
      </c>
      <c r="B2537" s="382" t="s">
        <v>41</v>
      </c>
      <c r="C2537" s="382" t="s">
        <v>30</v>
      </c>
      <c r="D2537" s="382" t="s">
        <v>42</v>
      </c>
      <c r="E2537" s="382" t="s">
        <v>839</v>
      </c>
      <c r="F2537" s="383">
        <v>100</v>
      </c>
      <c r="G2537" s="383">
        <v>59</v>
      </c>
      <c r="H2537" s="383" t="s">
        <v>835</v>
      </c>
      <c r="I2537" s="383">
        <v>100</v>
      </c>
      <c r="J2537" s="383">
        <v>59</v>
      </c>
      <c r="K2537" s="383" t="s">
        <v>835</v>
      </c>
      <c r="L2537" s="383"/>
      <c r="M2537" s="383">
        <v>17</v>
      </c>
      <c r="N2537" s="383" t="s">
        <v>11</v>
      </c>
      <c r="O2537" s="385"/>
      <c r="P2537" s="385"/>
      <c r="Q2537" s="383" t="s">
        <v>11</v>
      </c>
      <c r="R2537" s="383"/>
      <c r="S2537" s="383">
        <v>59</v>
      </c>
      <c r="T2537" s="383" t="s">
        <v>11</v>
      </c>
      <c r="U2537" s="383"/>
      <c r="V2537" s="383">
        <v>59</v>
      </c>
      <c r="W2537" s="383" t="s">
        <v>11</v>
      </c>
      <c r="X2537" s="383"/>
      <c r="Y2537" s="383">
        <v>59</v>
      </c>
      <c r="Z2537" s="383" t="s">
        <v>11</v>
      </c>
      <c r="AA2537" s="383"/>
      <c r="AB2537" s="383">
        <v>59</v>
      </c>
      <c r="AC2537" s="383" t="s">
        <v>11</v>
      </c>
      <c r="AD2537" s="383" t="s">
        <v>33</v>
      </c>
      <c r="AE2537" s="383" t="s">
        <v>36</v>
      </c>
      <c r="AF2537" s="383">
        <v>82</v>
      </c>
      <c r="AG2537" s="383" t="s">
        <v>40</v>
      </c>
      <c r="AH2537" s="383" t="s">
        <v>36</v>
      </c>
      <c r="AI2537" s="383" t="s">
        <v>36</v>
      </c>
      <c r="AJ2537" s="383" t="s">
        <v>3554</v>
      </c>
      <c r="AK2537" s="384" t="str">
        <f t="shared" si="79"/>
        <v>NA</v>
      </c>
      <c r="AL2537" s="384" t="str">
        <f t="shared" si="80"/>
        <v>NA</v>
      </c>
    </row>
    <row r="2538" spans="1:38" x14ac:dyDescent="0.25">
      <c r="A2538" s="381" t="s">
        <v>3224</v>
      </c>
      <c r="B2538" s="382" t="s">
        <v>43</v>
      </c>
      <c r="C2538" s="382" t="s">
        <v>30</v>
      </c>
      <c r="D2538" s="382" t="s">
        <v>2233</v>
      </c>
      <c r="E2538" s="382" t="s">
        <v>839</v>
      </c>
      <c r="F2538" s="383"/>
      <c r="G2538" s="383">
        <v>13</v>
      </c>
      <c r="H2538" s="383" t="s">
        <v>11</v>
      </c>
      <c r="I2538" s="383"/>
      <c r="J2538" s="383">
        <v>13</v>
      </c>
      <c r="K2538" s="383" t="s">
        <v>11</v>
      </c>
      <c r="L2538" s="383"/>
      <c r="M2538" s="383">
        <v>2</v>
      </c>
      <c r="N2538" s="383" t="s">
        <v>11</v>
      </c>
      <c r="O2538" s="385"/>
      <c r="P2538" s="385"/>
      <c r="Q2538" s="386" t="s">
        <v>11</v>
      </c>
      <c r="R2538" s="383"/>
      <c r="S2538" s="383">
        <v>13</v>
      </c>
      <c r="T2538" s="383" t="s">
        <v>11</v>
      </c>
      <c r="U2538" s="383"/>
      <c r="V2538" s="383">
        <v>13</v>
      </c>
      <c r="W2538" s="383" t="s">
        <v>11</v>
      </c>
      <c r="X2538" s="383"/>
      <c r="Y2538" s="383">
        <v>13</v>
      </c>
      <c r="Z2538" s="383" t="s">
        <v>11</v>
      </c>
      <c r="AA2538" s="383"/>
      <c r="AB2538" s="383">
        <v>13</v>
      </c>
      <c r="AC2538" s="383" t="s">
        <v>11</v>
      </c>
      <c r="AD2538" s="383" t="s">
        <v>33</v>
      </c>
      <c r="AE2538" s="383" t="s">
        <v>36</v>
      </c>
      <c r="AF2538" s="383">
        <v>90</v>
      </c>
      <c r="AG2538" s="383" t="s">
        <v>40</v>
      </c>
      <c r="AH2538" s="383" t="s">
        <v>36</v>
      </c>
      <c r="AI2538" s="383" t="s">
        <v>34</v>
      </c>
      <c r="AJ2538" s="383" t="s">
        <v>3554</v>
      </c>
      <c r="AK2538" s="384" t="str">
        <f t="shared" si="79"/>
        <v>NA</v>
      </c>
      <c r="AL2538" s="384" t="str">
        <f t="shared" si="80"/>
        <v>NA</v>
      </c>
    </row>
    <row r="2539" spans="1:38" x14ac:dyDescent="0.25">
      <c r="A2539" s="381" t="s">
        <v>3224</v>
      </c>
      <c r="B2539" s="382" t="s">
        <v>44</v>
      </c>
      <c r="C2539" s="382" t="s">
        <v>30</v>
      </c>
      <c r="D2539" s="382" t="s">
        <v>45</v>
      </c>
      <c r="E2539" s="382" t="s">
        <v>839</v>
      </c>
      <c r="F2539" s="385">
        <v>100</v>
      </c>
      <c r="G2539" s="383">
        <v>145</v>
      </c>
      <c r="H2539" s="383" t="s">
        <v>835</v>
      </c>
      <c r="I2539" s="385">
        <v>100</v>
      </c>
      <c r="J2539" s="383">
        <v>145</v>
      </c>
      <c r="K2539" s="383" t="s">
        <v>835</v>
      </c>
      <c r="L2539" s="385"/>
      <c r="M2539" s="383">
        <v>39</v>
      </c>
      <c r="N2539" s="383" t="s">
        <v>11</v>
      </c>
      <c r="O2539" s="385"/>
      <c r="P2539" s="383"/>
      <c r="Q2539" s="383" t="s">
        <v>11</v>
      </c>
      <c r="R2539" s="385">
        <v>20</v>
      </c>
      <c r="S2539" s="383">
        <v>131</v>
      </c>
      <c r="T2539" s="386" t="s">
        <v>36</v>
      </c>
      <c r="U2539" s="386">
        <v>23</v>
      </c>
      <c r="V2539" s="386">
        <v>124</v>
      </c>
      <c r="W2539" s="386" t="s">
        <v>834</v>
      </c>
      <c r="X2539" s="385">
        <v>23</v>
      </c>
      <c r="Y2539" s="383">
        <v>131</v>
      </c>
      <c r="Z2539" s="386" t="s">
        <v>36</v>
      </c>
      <c r="AA2539" s="386">
        <v>21</v>
      </c>
      <c r="AB2539" s="386">
        <v>127</v>
      </c>
      <c r="AC2539" s="386" t="s">
        <v>834</v>
      </c>
      <c r="AD2539" s="383" t="s">
        <v>46</v>
      </c>
      <c r="AE2539" s="383" t="s">
        <v>36</v>
      </c>
      <c r="AF2539" s="383">
        <v>69</v>
      </c>
      <c r="AG2539" s="383" t="s">
        <v>40</v>
      </c>
      <c r="AH2539" s="383" t="s">
        <v>34</v>
      </c>
      <c r="AI2539" s="383" t="s">
        <v>36</v>
      </c>
      <c r="AJ2539" s="383" t="s">
        <v>3554</v>
      </c>
      <c r="AK2539" s="384" t="str">
        <f t="shared" si="79"/>
        <v>NO</v>
      </c>
      <c r="AL2539" s="384" t="str">
        <f t="shared" si="80"/>
        <v>NO</v>
      </c>
    </row>
    <row r="2540" spans="1:38" x14ac:dyDescent="0.25">
      <c r="A2540" s="381" t="s">
        <v>3224</v>
      </c>
      <c r="B2540" s="382" t="s">
        <v>47</v>
      </c>
      <c r="C2540" s="382" t="s">
        <v>30</v>
      </c>
      <c r="D2540" s="382" t="s">
        <v>48</v>
      </c>
      <c r="E2540" s="382" t="s">
        <v>839</v>
      </c>
      <c r="F2540" s="385">
        <v>100</v>
      </c>
      <c r="G2540" s="383">
        <v>52</v>
      </c>
      <c r="H2540" s="383" t="s">
        <v>835</v>
      </c>
      <c r="I2540" s="385">
        <v>100</v>
      </c>
      <c r="J2540" s="383">
        <v>52</v>
      </c>
      <c r="K2540" s="383" t="s">
        <v>835</v>
      </c>
      <c r="L2540" s="385"/>
      <c r="M2540" s="383">
        <v>22</v>
      </c>
      <c r="N2540" s="383" t="s">
        <v>11</v>
      </c>
      <c r="O2540" s="385"/>
      <c r="P2540" s="385"/>
      <c r="Q2540" s="386" t="s">
        <v>11</v>
      </c>
      <c r="R2540" s="385">
        <v>18</v>
      </c>
      <c r="S2540" s="383">
        <v>44</v>
      </c>
      <c r="T2540" s="386" t="s">
        <v>36</v>
      </c>
      <c r="U2540" s="386">
        <v>27</v>
      </c>
      <c r="V2540" s="386">
        <v>44</v>
      </c>
      <c r="W2540" s="386" t="s">
        <v>834</v>
      </c>
      <c r="X2540" s="385">
        <v>16</v>
      </c>
      <c r="Y2540" s="383">
        <v>44</v>
      </c>
      <c r="Z2540" s="386" t="s">
        <v>36</v>
      </c>
      <c r="AA2540" s="386">
        <v>20</v>
      </c>
      <c r="AB2540" s="386">
        <v>44</v>
      </c>
      <c r="AC2540" s="386" t="s">
        <v>834</v>
      </c>
      <c r="AD2540" s="383" t="s">
        <v>214</v>
      </c>
      <c r="AE2540" s="383" t="s">
        <v>36</v>
      </c>
      <c r="AF2540" s="383">
        <v>72</v>
      </c>
      <c r="AG2540" s="383" t="s">
        <v>35</v>
      </c>
      <c r="AH2540" s="383" t="s">
        <v>34</v>
      </c>
      <c r="AI2540" s="383" t="s">
        <v>36</v>
      </c>
      <c r="AJ2540" s="383" t="s">
        <v>3554</v>
      </c>
      <c r="AK2540" s="384" t="str">
        <f t="shared" si="79"/>
        <v>NO</v>
      </c>
      <c r="AL2540" s="384" t="str">
        <f t="shared" si="80"/>
        <v>NO</v>
      </c>
    </row>
    <row r="2541" spans="1:38" x14ac:dyDescent="0.25">
      <c r="A2541" s="381" t="s">
        <v>3224</v>
      </c>
      <c r="B2541" s="382" t="s">
        <v>49</v>
      </c>
      <c r="C2541" s="382" t="s">
        <v>30</v>
      </c>
      <c r="D2541" s="382" t="s">
        <v>50</v>
      </c>
      <c r="E2541" s="382" t="s">
        <v>839</v>
      </c>
      <c r="F2541" s="383">
        <v>100</v>
      </c>
      <c r="G2541" s="383">
        <v>100</v>
      </c>
      <c r="H2541" s="383" t="s">
        <v>835</v>
      </c>
      <c r="I2541" s="383">
        <v>100</v>
      </c>
      <c r="J2541" s="383">
        <v>100</v>
      </c>
      <c r="K2541" s="383" t="s">
        <v>835</v>
      </c>
      <c r="L2541" s="385"/>
      <c r="M2541" s="383">
        <v>38</v>
      </c>
      <c r="N2541" s="383" t="s">
        <v>11</v>
      </c>
      <c r="O2541" s="385"/>
      <c r="P2541" s="385"/>
      <c r="Q2541" s="386" t="s">
        <v>11</v>
      </c>
      <c r="R2541" s="383"/>
      <c r="S2541" s="383">
        <v>98</v>
      </c>
      <c r="T2541" s="383" t="s">
        <v>11</v>
      </c>
      <c r="U2541" s="383"/>
      <c r="V2541" s="383">
        <v>97</v>
      </c>
      <c r="W2541" s="383" t="s">
        <v>11</v>
      </c>
      <c r="X2541" s="383"/>
      <c r="Y2541" s="383">
        <v>98</v>
      </c>
      <c r="Z2541" s="383" t="s">
        <v>11</v>
      </c>
      <c r="AA2541" s="383"/>
      <c r="AB2541" s="383">
        <v>97</v>
      </c>
      <c r="AC2541" s="383" t="s">
        <v>11</v>
      </c>
      <c r="AD2541" s="383" t="s">
        <v>33</v>
      </c>
      <c r="AE2541" s="383" t="s">
        <v>36</v>
      </c>
      <c r="AF2541" s="383">
        <v>79</v>
      </c>
      <c r="AG2541" s="383" t="s">
        <v>40</v>
      </c>
      <c r="AH2541" s="383" t="s">
        <v>36</v>
      </c>
      <c r="AI2541" s="383" t="s">
        <v>36</v>
      </c>
      <c r="AJ2541" s="383" t="s">
        <v>3554</v>
      </c>
      <c r="AK2541" s="384" t="str">
        <f t="shared" si="79"/>
        <v>NA</v>
      </c>
      <c r="AL2541" s="384" t="str">
        <f t="shared" si="80"/>
        <v>NA</v>
      </c>
    </row>
    <row r="2542" spans="1:38" x14ac:dyDescent="0.25">
      <c r="A2542" s="381" t="s">
        <v>3224</v>
      </c>
      <c r="B2542" s="382" t="s">
        <v>51</v>
      </c>
      <c r="C2542" s="382" t="s">
        <v>30</v>
      </c>
      <c r="D2542" s="382" t="s">
        <v>52</v>
      </c>
      <c r="E2542" s="382" t="s">
        <v>839</v>
      </c>
      <c r="F2542" s="383">
        <v>100</v>
      </c>
      <c r="G2542" s="383">
        <v>67</v>
      </c>
      <c r="H2542" s="383" t="s">
        <v>835</v>
      </c>
      <c r="I2542" s="383">
        <v>100</v>
      </c>
      <c r="J2542" s="383">
        <v>67</v>
      </c>
      <c r="K2542" s="383" t="s">
        <v>835</v>
      </c>
      <c r="L2542" s="383"/>
      <c r="M2542" s="383">
        <v>20</v>
      </c>
      <c r="N2542" s="383" t="s">
        <v>11</v>
      </c>
      <c r="O2542" s="385"/>
      <c r="P2542" s="383"/>
      <c r="Q2542" s="383" t="s">
        <v>11</v>
      </c>
      <c r="R2542" s="385"/>
      <c r="S2542" s="383">
        <v>63</v>
      </c>
      <c r="T2542" s="383" t="s">
        <v>11</v>
      </c>
      <c r="U2542" s="383"/>
      <c r="V2542" s="383">
        <v>61</v>
      </c>
      <c r="W2542" s="383" t="s">
        <v>11</v>
      </c>
      <c r="X2542" s="383"/>
      <c r="Y2542" s="383">
        <v>63</v>
      </c>
      <c r="Z2542" s="383" t="s">
        <v>11</v>
      </c>
      <c r="AA2542" s="383"/>
      <c r="AB2542" s="383">
        <v>60</v>
      </c>
      <c r="AC2542" s="383" t="s">
        <v>11</v>
      </c>
      <c r="AD2542" s="383" t="s">
        <v>33</v>
      </c>
      <c r="AE2542" s="383" t="s">
        <v>34</v>
      </c>
      <c r="AF2542" s="383">
        <v>100</v>
      </c>
      <c r="AG2542" s="383" t="s">
        <v>40</v>
      </c>
      <c r="AH2542" s="383" t="s">
        <v>36</v>
      </c>
      <c r="AI2542" s="383" t="s">
        <v>36</v>
      </c>
      <c r="AJ2542" s="383" t="s">
        <v>3554</v>
      </c>
      <c r="AK2542" s="384" t="str">
        <f t="shared" si="79"/>
        <v>NA</v>
      </c>
      <c r="AL2542" s="384" t="str">
        <f t="shared" si="80"/>
        <v>NA</v>
      </c>
    </row>
    <row r="2543" spans="1:38" x14ac:dyDescent="0.25">
      <c r="A2543" s="381" t="s">
        <v>3224</v>
      </c>
      <c r="B2543" s="382" t="s">
        <v>53</v>
      </c>
      <c r="C2543" s="382" t="s">
        <v>30</v>
      </c>
      <c r="D2543" s="382" t="s">
        <v>54</v>
      </c>
      <c r="E2543" s="382" t="s">
        <v>839</v>
      </c>
      <c r="F2543" s="383"/>
      <c r="G2543" s="383">
        <v>15</v>
      </c>
      <c r="H2543" s="383" t="s">
        <v>11</v>
      </c>
      <c r="I2543" s="383"/>
      <c r="J2543" s="383">
        <v>15</v>
      </c>
      <c r="K2543" s="383" t="s">
        <v>11</v>
      </c>
      <c r="L2543" s="383"/>
      <c r="M2543" s="383">
        <v>3</v>
      </c>
      <c r="N2543" s="383" t="s">
        <v>11</v>
      </c>
      <c r="O2543" s="385"/>
      <c r="P2543" s="385"/>
      <c r="Q2543" s="386" t="s">
        <v>11</v>
      </c>
      <c r="R2543" s="383"/>
      <c r="S2543" s="383">
        <v>15</v>
      </c>
      <c r="T2543" s="383" t="s">
        <v>11</v>
      </c>
      <c r="U2543" s="383"/>
      <c r="V2543" s="383">
        <v>15</v>
      </c>
      <c r="W2543" s="383" t="s">
        <v>11</v>
      </c>
      <c r="X2543" s="383"/>
      <c r="Y2543" s="383">
        <v>15</v>
      </c>
      <c r="Z2543" s="383" t="s">
        <v>11</v>
      </c>
      <c r="AA2543" s="383"/>
      <c r="AB2543" s="383">
        <v>15</v>
      </c>
      <c r="AC2543" s="383" t="s">
        <v>11</v>
      </c>
      <c r="AD2543" s="383" t="s">
        <v>33</v>
      </c>
      <c r="AE2543" s="383" t="s">
        <v>34</v>
      </c>
      <c r="AF2543" s="383">
        <v>100</v>
      </c>
      <c r="AG2543" s="383" t="s">
        <v>35</v>
      </c>
      <c r="AH2543" s="383" t="s">
        <v>34</v>
      </c>
      <c r="AI2543" s="383" t="s">
        <v>34</v>
      </c>
      <c r="AJ2543" s="383" t="s">
        <v>3554</v>
      </c>
      <c r="AK2543" s="384" t="str">
        <f t="shared" si="79"/>
        <v>NA</v>
      </c>
      <c r="AL2543" s="384" t="str">
        <f t="shared" si="80"/>
        <v>NA</v>
      </c>
    </row>
    <row r="2544" spans="1:38" x14ac:dyDescent="0.25">
      <c r="A2544" s="381" t="s">
        <v>3224</v>
      </c>
      <c r="B2544" s="382" t="s">
        <v>55</v>
      </c>
      <c r="C2544" s="382" t="s">
        <v>30</v>
      </c>
      <c r="D2544" s="382" t="s">
        <v>56</v>
      </c>
      <c r="E2544" s="382" t="s">
        <v>839</v>
      </c>
      <c r="F2544" s="383">
        <v>100</v>
      </c>
      <c r="G2544" s="383">
        <v>43</v>
      </c>
      <c r="H2544" s="383" t="s">
        <v>835</v>
      </c>
      <c r="I2544" s="383">
        <v>100</v>
      </c>
      <c r="J2544" s="383">
        <v>43</v>
      </c>
      <c r="K2544" s="383" t="s">
        <v>835</v>
      </c>
      <c r="L2544" s="383"/>
      <c r="M2544" s="383">
        <v>14</v>
      </c>
      <c r="N2544" s="383" t="s">
        <v>11</v>
      </c>
      <c r="O2544" s="385"/>
      <c r="P2544" s="385"/>
      <c r="Q2544" s="386" t="s">
        <v>11</v>
      </c>
      <c r="R2544" s="383">
        <v>40</v>
      </c>
      <c r="S2544" s="383">
        <v>40</v>
      </c>
      <c r="T2544" s="386" t="s">
        <v>36</v>
      </c>
      <c r="U2544" s="386">
        <v>49</v>
      </c>
      <c r="V2544" s="386">
        <v>39</v>
      </c>
      <c r="W2544" s="386" t="s">
        <v>834</v>
      </c>
      <c r="X2544" s="383">
        <v>55</v>
      </c>
      <c r="Y2544" s="383">
        <v>40</v>
      </c>
      <c r="Z2544" s="386" t="s">
        <v>34</v>
      </c>
      <c r="AA2544" s="386">
        <v>58</v>
      </c>
      <c r="AB2544" s="386">
        <v>38</v>
      </c>
      <c r="AC2544" s="386" t="s">
        <v>11</v>
      </c>
      <c r="AD2544" s="383" t="s">
        <v>104</v>
      </c>
      <c r="AE2544" s="383" t="s">
        <v>36</v>
      </c>
      <c r="AF2544" s="383">
        <v>92</v>
      </c>
      <c r="AG2544" s="383" t="s">
        <v>35</v>
      </c>
      <c r="AH2544" s="383" t="s">
        <v>34</v>
      </c>
      <c r="AI2544" s="383" t="s">
        <v>36</v>
      </c>
      <c r="AJ2544" s="383" t="s">
        <v>3554</v>
      </c>
      <c r="AK2544" s="384" t="str">
        <f t="shared" si="79"/>
        <v>NO</v>
      </c>
      <c r="AL2544" s="384" t="str">
        <f t="shared" si="80"/>
        <v>Yes-SH</v>
      </c>
    </row>
    <row r="2545" spans="1:38" x14ac:dyDescent="0.25">
      <c r="A2545" s="381" t="s">
        <v>3224</v>
      </c>
      <c r="B2545" s="382" t="s">
        <v>58</v>
      </c>
      <c r="C2545" s="382" t="s">
        <v>30</v>
      </c>
      <c r="D2545" s="382" t="s">
        <v>59</v>
      </c>
      <c r="E2545" s="382" t="s">
        <v>839</v>
      </c>
      <c r="F2545" s="383"/>
      <c r="G2545" s="383">
        <v>5</v>
      </c>
      <c r="H2545" s="383" t="s">
        <v>11</v>
      </c>
      <c r="I2545" s="383"/>
      <c r="J2545" s="383">
        <v>5</v>
      </c>
      <c r="K2545" s="383" t="s">
        <v>11</v>
      </c>
      <c r="L2545" s="385"/>
      <c r="M2545" s="383">
        <v>2</v>
      </c>
      <c r="N2545" s="383" t="s">
        <v>11</v>
      </c>
      <c r="O2545" s="385"/>
      <c r="P2545" s="385"/>
      <c r="Q2545" s="386" t="s">
        <v>11</v>
      </c>
      <c r="R2545" s="383"/>
      <c r="S2545" s="383">
        <v>5</v>
      </c>
      <c r="T2545" s="386" t="s">
        <v>11</v>
      </c>
      <c r="U2545" s="386"/>
      <c r="V2545" s="386">
        <v>3</v>
      </c>
      <c r="W2545" s="386" t="s">
        <v>11</v>
      </c>
      <c r="X2545" s="383"/>
      <c r="Y2545" s="383">
        <v>5</v>
      </c>
      <c r="Z2545" s="386" t="s">
        <v>11</v>
      </c>
      <c r="AA2545" s="386"/>
      <c r="AB2545" s="386">
        <v>5</v>
      </c>
      <c r="AC2545" s="386" t="s">
        <v>11</v>
      </c>
      <c r="AD2545" s="383" t="s">
        <v>57</v>
      </c>
      <c r="AE2545" s="383" t="s">
        <v>36</v>
      </c>
      <c r="AF2545" s="383">
        <v>79</v>
      </c>
      <c r="AG2545" s="383" t="s">
        <v>35</v>
      </c>
      <c r="AH2545" s="383" t="s">
        <v>34</v>
      </c>
      <c r="AI2545" s="383" t="s">
        <v>34</v>
      </c>
      <c r="AJ2545" s="383" t="s">
        <v>3554</v>
      </c>
      <c r="AK2545" s="384" t="str">
        <f t="shared" si="79"/>
        <v>NA</v>
      </c>
      <c r="AL2545" s="384" t="str">
        <f t="shared" si="80"/>
        <v>NA</v>
      </c>
    </row>
    <row r="2546" spans="1:38" x14ac:dyDescent="0.25">
      <c r="A2546" s="381" t="s">
        <v>3224</v>
      </c>
      <c r="B2546" s="382" t="s">
        <v>60</v>
      </c>
      <c r="C2546" s="382" t="s">
        <v>30</v>
      </c>
      <c r="D2546" s="382" t="s">
        <v>61</v>
      </c>
      <c r="E2546" s="382" t="s">
        <v>839</v>
      </c>
      <c r="F2546" s="383">
        <v>100</v>
      </c>
      <c r="G2546" s="383">
        <v>32</v>
      </c>
      <c r="H2546" s="383" t="s">
        <v>835</v>
      </c>
      <c r="I2546" s="383">
        <v>100</v>
      </c>
      <c r="J2546" s="383">
        <v>32</v>
      </c>
      <c r="K2546" s="383" t="s">
        <v>835</v>
      </c>
      <c r="L2546" s="385"/>
      <c r="M2546" s="383">
        <v>7</v>
      </c>
      <c r="N2546" s="383" t="s">
        <v>11</v>
      </c>
      <c r="O2546" s="385"/>
      <c r="P2546" s="385"/>
      <c r="Q2546" s="386" t="s">
        <v>11</v>
      </c>
      <c r="R2546" s="383"/>
      <c r="S2546" s="383">
        <v>32</v>
      </c>
      <c r="T2546" s="386" t="s">
        <v>11</v>
      </c>
      <c r="U2546" s="386"/>
      <c r="V2546" s="386">
        <v>31</v>
      </c>
      <c r="W2546" s="386" t="s">
        <v>11</v>
      </c>
      <c r="X2546" s="383"/>
      <c r="Y2546" s="383">
        <v>32</v>
      </c>
      <c r="Z2546" s="386" t="s">
        <v>11</v>
      </c>
      <c r="AA2546" s="386"/>
      <c r="AB2546" s="386">
        <v>31</v>
      </c>
      <c r="AC2546" s="386" t="s">
        <v>11</v>
      </c>
      <c r="AD2546" s="383" t="s">
        <v>57</v>
      </c>
      <c r="AE2546" s="383" t="s">
        <v>36</v>
      </c>
      <c r="AF2546" s="383">
        <v>85</v>
      </c>
      <c r="AG2546" s="383" t="s">
        <v>35</v>
      </c>
      <c r="AH2546" s="383" t="s">
        <v>34</v>
      </c>
      <c r="AI2546" s="383" t="s">
        <v>36</v>
      </c>
      <c r="AJ2546" s="383" t="s">
        <v>3554</v>
      </c>
      <c r="AK2546" s="384" t="str">
        <f t="shared" si="79"/>
        <v>NA</v>
      </c>
      <c r="AL2546" s="384" t="str">
        <f t="shared" si="80"/>
        <v>NA</v>
      </c>
    </row>
    <row r="2547" spans="1:38" x14ac:dyDescent="0.25">
      <c r="A2547" s="381" t="s">
        <v>3224</v>
      </c>
      <c r="B2547" s="382" t="s">
        <v>62</v>
      </c>
      <c r="C2547" s="382" t="s">
        <v>30</v>
      </c>
      <c r="D2547" s="382" t="s">
        <v>63</v>
      </c>
      <c r="E2547" s="382" t="s">
        <v>839</v>
      </c>
      <c r="F2547" s="383"/>
      <c r="G2547" s="383">
        <v>2</v>
      </c>
      <c r="H2547" s="383" t="s">
        <v>11</v>
      </c>
      <c r="I2547" s="383"/>
      <c r="J2547" s="383">
        <v>2</v>
      </c>
      <c r="K2547" s="383" t="s">
        <v>11</v>
      </c>
      <c r="L2547" s="385"/>
      <c r="M2547" s="383">
        <v>1</v>
      </c>
      <c r="N2547" s="383" t="s">
        <v>11</v>
      </c>
      <c r="O2547" s="385"/>
      <c r="P2547" s="385"/>
      <c r="Q2547" s="386" t="s">
        <v>11</v>
      </c>
      <c r="R2547" s="383"/>
      <c r="S2547" s="383">
        <v>2</v>
      </c>
      <c r="T2547" s="386" t="s">
        <v>11</v>
      </c>
      <c r="U2547" s="386"/>
      <c r="V2547" s="386">
        <v>2</v>
      </c>
      <c r="W2547" s="386" t="s">
        <v>11</v>
      </c>
      <c r="X2547" s="383"/>
      <c r="Y2547" s="383">
        <v>2</v>
      </c>
      <c r="Z2547" s="386" t="s">
        <v>11</v>
      </c>
      <c r="AA2547" s="386"/>
      <c r="AB2547" s="386">
        <v>2</v>
      </c>
      <c r="AC2547" s="386" t="s">
        <v>11</v>
      </c>
      <c r="AD2547" s="383" t="s">
        <v>33</v>
      </c>
      <c r="AE2547" s="383" t="s">
        <v>36</v>
      </c>
      <c r="AF2547" s="383">
        <v>87</v>
      </c>
      <c r="AG2547" s="383" t="s">
        <v>40</v>
      </c>
      <c r="AH2547" s="383" t="s">
        <v>34</v>
      </c>
      <c r="AI2547" s="383" t="s">
        <v>34</v>
      </c>
      <c r="AJ2547" s="383" t="s">
        <v>3554</v>
      </c>
      <c r="AK2547" s="384" t="str">
        <f t="shared" si="79"/>
        <v>NA</v>
      </c>
      <c r="AL2547" s="384" t="str">
        <f t="shared" si="80"/>
        <v>NA</v>
      </c>
    </row>
    <row r="2548" spans="1:38" x14ac:dyDescent="0.25">
      <c r="A2548" s="381" t="s">
        <v>3224</v>
      </c>
      <c r="B2548" s="382" t="s">
        <v>64</v>
      </c>
      <c r="C2548" s="382" t="s">
        <v>30</v>
      </c>
      <c r="D2548" s="382" t="s">
        <v>65</v>
      </c>
      <c r="E2548" s="382" t="s">
        <v>839</v>
      </c>
      <c r="F2548" s="383">
        <v>100</v>
      </c>
      <c r="G2548" s="383">
        <v>78</v>
      </c>
      <c r="H2548" s="383" t="s">
        <v>835</v>
      </c>
      <c r="I2548" s="383">
        <v>100</v>
      </c>
      <c r="J2548" s="383">
        <v>78</v>
      </c>
      <c r="K2548" s="383" t="s">
        <v>835</v>
      </c>
      <c r="L2548" s="385"/>
      <c r="M2548" s="383">
        <v>24</v>
      </c>
      <c r="N2548" s="383" t="s">
        <v>11</v>
      </c>
      <c r="O2548" s="385"/>
      <c r="P2548" s="385"/>
      <c r="Q2548" s="386" t="s">
        <v>11</v>
      </c>
      <c r="R2548" s="383">
        <v>34</v>
      </c>
      <c r="S2548" s="383">
        <v>71</v>
      </c>
      <c r="T2548" s="386" t="s">
        <v>36</v>
      </c>
      <c r="U2548" s="386">
        <v>34</v>
      </c>
      <c r="V2548" s="386">
        <v>68</v>
      </c>
      <c r="W2548" s="386" t="s">
        <v>834</v>
      </c>
      <c r="X2548" s="383">
        <v>31</v>
      </c>
      <c r="Y2548" s="383">
        <v>71</v>
      </c>
      <c r="Z2548" s="386" t="s">
        <v>36</v>
      </c>
      <c r="AA2548" s="386">
        <v>24</v>
      </c>
      <c r="AB2548" s="386">
        <v>68</v>
      </c>
      <c r="AC2548" s="386" t="s">
        <v>834</v>
      </c>
      <c r="AD2548" s="383" t="s">
        <v>104</v>
      </c>
      <c r="AE2548" s="383" t="s">
        <v>36</v>
      </c>
      <c r="AF2548" s="383">
        <v>74</v>
      </c>
      <c r="AG2548" s="383" t="s">
        <v>35</v>
      </c>
      <c r="AH2548" s="383" t="s">
        <v>34</v>
      </c>
      <c r="AI2548" s="383" t="s">
        <v>36</v>
      </c>
      <c r="AJ2548" s="383" t="s">
        <v>3554</v>
      </c>
      <c r="AK2548" s="384" t="str">
        <f t="shared" si="79"/>
        <v>NO</v>
      </c>
      <c r="AL2548" s="384" t="str">
        <f t="shared" si="80"/>
        <v>NO</v>
      </c>
    </row>
    <row r="2549" spans="1:38" x14ac:dyDescent="0.25">
      <c r="A2549" s="381" t="s">
        <v>3224</v>
      </c>
      <c r="B2549" s="382" t="s">
        <v>66</v>
      </c>
      <c r="C2549" s="382" t="s">
        <v>30</v>
      </c>
      <c r="D2549" s="382" t="s">
        <v>67</v>
      </c>
      <c r="E2549" s="382" t="s">
        <v>839</v>
      </c>
      <c r="F2549" s="383">
        <v>100</v>
      </c>
      <c r="G2549" s="383">
        <v>50</v>
      </c>
      <c r="H2549" s="383" t="s">
        <v>835</v>
      </c>
      <c r="I2549" s="383">
        <v>100</v>
      </c>
      <c r="J2549" s="383">
        <v>50</v>
      </c>
      <c r="K2549" s="383" t="s">
        <v>835</v>
      </c>
      <c r="L2549" s="385"/>
      <c r="M2549" s="383">
        <v>11</v>
      </c>
      <c r="N2549" s="383" t="s">
        <v>11</v>
      </c>
      <c r="O2549" s="385"/>
      <c r="P2549" s="385"/>
      <c r="Q2549" s="386" t="s">
        <v>11</v>
      </c>
      <c r="R2549" s="383"/>
      <c r="S2549" s="383">
        <v>49</v>
      </c>
      <c r="T2549" s="386" t="s">
        <v>11</v>
      </c>
      <c r="U2549" s="386"/>
      <c r="V2549" s="386">
        <v>46</v>
      </c>
      <c r="W2549" s="386" t="s">
        <v>11</v>
      </c>
      <c r="X2549" s="383"/>
      <c r="Y2549" s="383">
        <v>49</v>
      </c>
      <c r="Z2549" s="386" t="s">
        <v>11</v>
      </c>
      <c r="AA2549" s="386"/>
      <c r="AB2549" s="386">
        <v>46</v>
      </c>
      <c r="AC2549" s="386" t="s">
        <v>11</v>
      </c>
      <c r="AD2549" s="383" t="s">
        <v>33</v>
      </c>
      <c r="AE2549" s="383" t="s">
        <v>36</v>
      </c>
      <c r="AF2549" s="383">
        <v>82</v>
      </c>
      <c r="AG2549" s="383" t="s">
        <v>40</v>
      </c>
      <c r="AH2549" s="383" t="s">
        <v>36</v>
      </c>
      <c r="AI2549" s="383" t="s">
        <v>36</v>
      </c>
      <c r="AJ2549" s="383" t="s">
        <v>3554</v>
      </c>
      <c r="AK2549" s="384" t="str">
        <f t="shared" si="79"/>
        <v>NA</v>
      </c>
      <c r="AL2549" s="384" t="str">
        <f t="shared" si="80"/>
        <v>NA</v>
      </c>
    </row>
    <row r="2550" spans="1:38" x14ac:dyDescent="0.25">
      <c r="A2550" s="381" t="s">
        <v>3224</v>
      </c>
      <c r="B2550" s="382" t="s">
        <v>68</v>
      </c>
      <c r="C2550" s="382" t="s">
        <v>30</v>
      </c>
      <c r="D2550" s="382" t="s">
        <v>69</v>
      </c>
      <c r="E2550" s="382" t="s">
        <v>839</v>
      </c>
      <c r="F2550" s="383">
        <v>100</v>
      </c>
      <c r="G2550" s="383">
        <v>70</v>
      </c>
      <c r="H2550" s="383" t="s">
        <v>835</v>
      </c>
      <c r="I2550" s="383">
        <v>100</v>
      </c>
      <c r="J2550" s="383">
        <v>70</v>
      </c>
      <c r="K2550" s="383" t="s">
        <v>835</v>
      </c>
      <c r="L2550" s="385"/>
      <c r="M2550" s="383">
        <v>27</v>
      </c>
      <c r="N2550" s="383" t="s">
        <v>11</v>
      </c>
      <c r="O2550" s="385"/>
      <c r="P2550" s="385"/>
      <c r="Q2550" s="386" t="s">
        <v>11</v>
      </c>
      <c r="R2550" s="383"/>
      <c r="S2550" s="383">
        <v>66</v>
      </c>
      <c r="T2550" s="386" t="s">
        <v>11</v>
      </c>
      <c r="U2550" s="386"/>
      <c r="V2550" s="386">
        <v>64</v>
      </c>
      <c r="W2550" s="386" t="s">
        <v>11</v>
      </c>
      <c r="X2550" s="383"/>
      <c r="Y2550" s="383">
        <v>66</v>
      </c>
      <c r="Z2550" s="386" t="s">
        <v>11</v>
      </c>
      <c r="AA2550" s="386"/>
      <c r="AB2550" s="386">
        <v>64</v>
      </c>
      <c r="AC2550" s="386" t="s">
        <v>11</v>
      </c>
      <c r="AD2550" s="383" t="s">
        <v>33</v>
      </c>
      <c r="AE2550" s="383" t="s">
        <v>36</v>
      </c>
      <c r="AF2550" s="383">
        <v>95</v>
      </c>
      <c r="AG2550" s="383" t="s">
        <v>35</v>
      </c>
      <c r="AH2550" s="383" t="s">
        <v>36</v>
      </c>
      <c r="AI2550" s="383" t="s">
        <v>36</v>
      </c>
      <c r="AJ2550" s="383" t="s">
        <v>3554</v>
      </c>
      <c r="AK2550" s="384" t="str">
        <f t="shared" si="79"/>
        <v>NA</v>
      </c>
      <c r="AL2550" s="384" t="str">
        <f t="shared" si="80"/>
        <v>NA</v>
      </c>
    </row>
    <row r="2551" spans="1:38" x14ac:dyDescent="0.25">
      <c r="A2551" s="381" t="s">
        <v>3224</v>
      </c>
      <c r="B2551" s="382" t="s">
        <v>70</v>
      </c>
      <c r="C2551" s="382" t="s">
        <v>30</v>
      </c>
      <c r="D2551" s="382" t="s">
        <v>71</v>
      </c>
      <c r="E2551" s="382" t="s">
        <v>839</v>
      </c>
      <c r="F2551" s="383"/>
      <c r="G2551" s="383">
        <v>26</v>
      </c>
      <c r="H2551" s="383" t="s">
        <v>11</v>
      </c>
      <c r="I2551" s="383"/>
      <c r="J2551" s="383">
        <v>26</v>
      </c>
      <c r="K2551" s="383" t="s">
        <v>11</v>
      </c>
      <c r="L2551" s="385"/>
      <c r="M2551" s="383">
        <v>0</v>
      </c>
      <c r="N2551" s="383" t="s">
        <v>11</v>
      </c>
      <c r="O2551" s="385"/>
      <c r="P2551" s="385"/>
      <c r="Q2551" s="386" t="s">
        <v>11</v>
      </c>
      <c r="R2551" s="383"/>
      <c r="S2551" s="383">
        <v>25</v>
      </c>
      <c r="T2551" s="386" t="s">
        <v>11</v>
      </c>
      <c r="U2551" s="386"/>
      <c r="V2551" s="386">
        <v>25</v>
      </c>
      <c r="W2551" s="386" t="s">
        <v>11</v>
      </c>
      <c r="X2551" s="383"/>
      <c r="Y2551" s="383">
        <v>25</v>
      </c>
      <c r="Z2551" s="386" t="s">
        <v>11</v>
      </c>
      <c r="AA2551" s="386"/>
      <c r="AB2551" s="386">
        <v>25</v>
      </c>
      <c r="AC2551" s="386" t="s">
        <v>11</v>
      </c>
      <c r="AD2551" s="383"/>
      <c r="AE2551" s="383" t="s">
        <v>36</v>
      </c>
      <c r="AF2551" s="383">
        <v>82</v>
      </c>
      <c r="AG2551" s="383" t="s">
        <v>35</v>
      </c>
      <c r="AH2551" s="383" t="s">
        <v>34</v>
      </c>
      <c r="AI2551" s="383" t="s">
        <v>36</v>
      </c>
      <c r="AJ2551" s="383" t="s">
        <v>3554</v>
      </c>
      <c r="AK2551" s="384" t="str">
        <f t="shared" si="79"/>
        <v>NA</v>
      </c>
      <c r="AL2551" s="384" t="str">
        <f t="shared" si="80"/>
        <v>NA</v>
      </c>
    </row>
    <row r="2552" spans="1:38" x14ac:dyDescent="0.25">
      <c r="A2552" s="381" t="s">
        <v>3224</v>
      </c>
      <c r="B2552" s="382" t="s">
        <v>72</v>
      </c>
      <c r="C2552" s="382" t="s">
        <v>30</v>
      </c>
      <c r="D2552" s="382" t="s">
        <v>73</v>
      </c>
      <c r="E2552" s="382" t="s">
        <v>839</v>
      </c>
      <c r="F2552" s="383">
        <v>100</v>
      </c>
      <c r="G2552" s="383">
        <v>31</v>
      </c>
      <c r="H2552" s="383" t="s">
        <v>835</v>
      </c>
      <c r="I2552" s="383">
        <v>100</v>
      </c>
      <c r="J2552" s="383">
        <v>31</v>
      </c>
      <c r="K2552" s="383" t="s">
        <v>835</v>
      </c>
      <c r="L2552" s="385"/>
      <c r="M2552" s="383">
        <v>11</v>
      </c>
      <c r="N2552" s="383" t="s">
        <v>11</v>
      </c>
      <c r="O2552" s="385"/>
      <c r="P2552" s="385"/>
      <c r="Q2552" s="386" t="s">
        <v>11</v>
      </c>
      <c r="R2552" s="383">
        <v>35</v>
      </c>
      <c r="S2552" s="383">
        <v>31</v>
      </c>
      <c r="T2552" s="386" t="s">
        <v>36</v>
      </c>
      <c r="U2552" s="386">
        <v>50</v>
      </c>
      <c r="V2552" s="386">
        <v>30</v>
      </c>
      <c r="W2552" s="386" t="s">
        <v>834</v>
      </c>
      <c r="X2552" s="383">
        <v>52</v>
      </c>
      <c r="Y2552" s="383">
        <v>31</v>
      </c>
      <c r="Z2552" s="386" t="s">
        <v>36</v>
      </c>
      <c r="AA2552" s="386">
        <v>60</v>
      </c>
      <c r="AB2552" s="386">
        <v>30</v>
      </c>
      <c r="AC2552" s="386" t="s">
        <v>834</v>
      </c>
      <c r="AD2552" s="383" t="s">
        <v>104</v>
      </c>
      <c r="AE2552" s="383" t="s">
        <v>36</v>
      </c>
      <c r="AF2552" s="383">
        <v>79</v>
      </c>
      <c r="AG2552" s="383" t="s">
        <v>35</v>
      </c>
      <c r="AH2552" s="383" t="s">
        <v>34</v>
      </c>
      <c r="AI2552" s="383" t="s">
        <v>36</v>
      </c>
      <c r="AJ2552" s="383" t="s">
        <v>3554</v>
      </c>
      <c r="AK2552" s="384" t="str">
        <f t="shared" si="79"/>
        <v>NO</v>
      </c>
      <c r="AL2552" s="384" t="str">
        <f t="shared" si="80"/>
        <v>NO</v>
      </c>
    </row>
    <row r="2553" spans="1:38" x14ac:dyDescent="0.25">
      <c r="A2553" s="381" t="s">
        <v>3224</v>
      </c>
      <c r="B2553" s="382" t="s">
        <v>74</v>
      </c>
      <c r="C2553" s="382" t="s">
        <v>30</v>
      </c>
      <c r="D2553" s="382" t="s">
        <v>75</v>
      </c>
      <c r="E2553" s="382" t="s">
        <v>839</v>
      </c>
      <c r="F2553" s="383">
        <v>100</v>
      </c>
      <c r="G2553" s="383">
        <v>43</v>
      </c>
      <c r="H2553" s="383" t="s">
        <v>835</v>
      </c>
      <c r="I2553" s="383">
        <v>100</v>
      </c>
      <c r="J2553" s="383">
        <v>43</v>
      </c>
      <c r="K2553" s="383" t="s">
        <v>835</v>
      </c>
      <c r="L2553" s="385"/>
      <c r="M2553" s="383">
        <v>9</v>
      </c>
      <c r="N2553" s="383" t="s">
        <v>11</v>
      </c>
      <c r="O2553" s="385"/>
      <c r="P2553" s="385"/>
      <c r="Q2553" s="386" t="s">
        <v>11</v>
      </c>
      <c r="R2553" s="383"/>
      <c r="S2553" s="383">
        <v>43</v>
      </c>
      <c r="T2553" s="386" t="s">
        <v>11</v>
      </c>
      <c r="U2553" s="386"/>
      <c r="V2553" s="386">
        <v>42</v>
      </c>
      <c r="W2553" s="386" t="s">
        <v>11</v>
      </c>
      <c r="X2553" s="383"/>
      <c r="Y2553" s="383">
        <v>43</v>
      </c>
      <c r="Z2553" s="386" t="s">
        <v>11</v>
      </c>
      <c r="AA2553" s="386"/>
      <c r="AB2553" s="386">
        <v>42</v>
      </c>
      <c r="AC2553" s="386" t="s">
        <v>11</v>
      </c>
      <c r="AD2553" s="383" t="s">
        <v>104</v>
      </c>
      <c r="AE2553" s="383" t="s">
        <v>36</v>
      </c>
      <c r="AF2553" s="383">
        <v>95</v>
      </c>
      <c r="AG2553" s="383" t="s">
        <v>35</v>
      </c>
      <c r="AH2553" s="383" t="s">
        <v>34</v>
      </c>
      <c r="AI2553" s="383" t="s">
        <v>36</v>
      </c>
      <c r="AJ2553" s="383" t="s">
        <v>3554</v>
      </c>
      <c r="AK2553" s="384" t="str">
        <f t="shared" si="79"/>
        <v>NA</v>
      </c>
      <c r="AL2553" s="384" t="str">
        <f t="shared" si="80"/>
        <v>NA</v>
      </c>
    </row>
    <row r="2554" spans="1:38" x14ac:dyDescent="0.25">
      <c r="A2554" s="381" t="s">
        <v>3224</v>
      </c>
      <c r="B2554" s="382" t="s">
        <v>841</v>
      </c>
      <c r="C2554" s="382" t="s">
        <v>30</v>
      </c>
      <c r="D2554" s="382" t="s">
        <v>2234</v>
      </c>
      <c r="E2554" s="382" t="s">
        <v>839</v>
      </c>
      <c r="F2554" s="383"/>
      <c r="G2554" s="383">
        <v>10</v>
      </c>
      <c r="H2554" s="383" t="s">
        <v>11</v>
      </c>
      <c r="I2554" s="383"/>
      <c r="J2554" s="383">
        <v>10</v>
      </c>
      <c r="K2554" s="383" t="s">
        <v>11</v>
      </c>
      <c r="L2554" s="385"/>
      <c r="M2554" s="383">
        <v>3</v>
      </c>
      <c r="N2554" s="383" t="s">
        <v>11</v>
      </c>
      <c r="O2554" s="385"/>
      <c r="P2554" s="385"/>
      <c r="Q2554" s="386" t="s">
        <v>11</v>
      </c>
      <c r="R2554" s="383"/>
      <c r="S2554" s="383">
        <v>10</v>
      </c>
      <c r="T2554" s="386" t="s">
        <v>11</v>
      </c>
      <c r="U2554" s="386"/>
      <c r="V2554" s="386">
        <v>10</v>
      </c>
      <c r="W2554" s="386" t="s">
        <v>11</v>
      </c>
      <c r="X2554" s="383"/>
      <c r="Y2554" s="383">
        <v>10</v>
      </c>
      <c r="Z2554" s="386" t="s">
        <v>11</v>
      </c>
      <c r="AA2554" s="386"/>
      <c r="AB2554" s="386">
        <v>10</v>
      </c>
      <c r="AC2554" s="386" t="s">
        <v>11</v>
      </c>
      <c r="AD2554" s="383" t="s">
        <v>214</v>
      </c>
      <c r="AE2554" s="383" t="s">
        <v>36</v>
      </c>
      <c r="AF2554" s="383">
        <v>82</v>
      </c>
      <c r="AG2554" s="383" t="s">
        <v>35</v>
      </c>
      <c r="AH2554" s="383" t="s">
        <v>34</v>
      </c>
      <c r="AI2554" s="383" t="s">
        <v>34</v>
      </c>
      <c r="AJ2554" s="383" t="s">
        <v>3554</v>
      </c>
      <c r="AK2554" s="384" t="str">
        <f t="shared" si="79"/>
        <v>NA</v>
      </c>
      <c r="AL2554" s="384" t="str">
        <f t="shared" si="80"/>
        <v>NA</v>
      </c>
    </row>
    <row r="2555" spans="1:38" x14ac:dyDescent="0.25">
      <c r="A2555" s="381" t="s">
        <v>3224</v>
      </c>
      <c r="B2555" s="382" t="s">
        <v>76</v>
      </c>
      <c r="C2555" s="382" t="s">
        <v>30</v>
      </c>
      <c r="D2555" s="382" t="s">
        <v>77</v>
      </c>
      <c r="E2555" s="382" t="s">
        <v>839</v>
      </c>
      <c r="F2555" s="383">
        <v>99</v>
      </c>
      <c r="G2555" s="383">
        <v>77</v>
      </c>
      <c r="H2555" s="383" t="s">
        <v>835</v>
      </c>
      <c r="I2555" s="383">
        <v>99</v>
      </c>
      <c r="J2555" s="383">
        <v>77</v>
      </c>
      <c r="K2555" s="383" t="s">
        <v>835</v>
      </c>
      <c r="L2555" s="385"/>
      <c r="M2555" s="383">
        <v>25</v>
      </c>
      <c r="N2555" s="383" t="s">
        <v>11</v>
      </c>
      <c r="O2555" s="385"/>
      <c r="P2555" s="385"/>
      <c r="Q2555" s="386" t="s">
        <v>11</v>
      </c>
      <c r="R2555" s="383"/>
      <c r="S2555" s="383">
        <v>76</v>
      </c>
      <c r="T2555" s="386" t="s">
        <v>11</v>
      </c>
      <c r="U2555" s="386"/>
      <c r="V2555" s="386">
        <v>70</v>
      </c>
      <c r="W2555" s="386" t="s">
        <v>11</v>
      </c>
      <c r="X2555" s="383"/>
      <c r="Y2555" s="383">
        <v>76</v>
      </c>
      <c r="Z2555" s="386" t="s">
        <v>11</v>
      </c>
      <c r="AA2555" s="386"/>
      <c r="AB2555" s="386">
        <v>70</v>
      </c>
      <c r="AC2555" s="386" t="s">
        <v>11</v>
      </c>
      <c r="AD2555" s="383" t="s">
        <v>33</v>
      </c>
      <c r="AE2555" s="383" t="s">
        <v>36</v>
      </c>
      <c r="AF2555" s="383">
        <v>77</v>
      </c>
      <c r="AG2555" s="383" t="s">
        <v>40</v>
      </c>
      <c r="AH2555" s="383" t="s">
        <v>36</v>
      </c>
      <c r="AI2555" s="383" t="s">
        <v>36</v>
      </c>
      <c r="AJ2555" s="383" t="s">
        <v>3554</v>
      </c>
      <c r="AK2555" s="384" t="str">
        <f t="shared" si="79"/>
        <v>NA</v>
      </c>
      <c r="AL2555" s="384" t="str">
        <f t="shared" si="80"/>
        <v>NA</v>
      </c>
    </row>
    <row r="2556" spans="1:38" x14ac:dyDescent="0.25">
      <c r="A2556" s="381" t="s">
        <v>3224</v>
      </c>
      <c r="B2556" s="382" t="s">
        <v>78</v>
      </c>
      <c r="C2556" s="382" t="s">
        <v>30</v>
      </c>
      <c r="D2556" s="382" t="s">
        <v>79</v>
      </c>
      <c r="E2556" s="382" t="s">
        <v>839</v>
      </c>
      <c r="F2556" s="383">
        <v>100</v>
      </c>
      <c r="G2556" s="383">
        <v>59</v>
      </c>
      <c r="H2556" s="383" t="s">
        <v>835</v>
      </c>
      <c r="I2556" s="383">
        <v>100</v>
      </c>
      <c r="J2556" s="383">
        <v>59</v>
      </c>
      <c r="K2556" s="383" t="s">
        <v>835</v>
      </c>
      <c r="L2556" s="385"/>
      <c r="M2556" s="383">
        <v>15</v>
      </c>
      <c r="N2556" s="383" t="s">
        <v>11</v>
      </c>
      <c r="O2556" s="385"/>
      <c r="P2556" s="385"/>
      <c r="Q2556" s="386" t="s">
        <v>11</v>
      </c>
      <c r="R2556" s="383"/>
      <c r="S2556" s="383">
        <v>56</v>
      </c>
      <c r="T2556" s="386" t="s">
        <v>11</v>
      </c>
      <c r="U2556" s="386"/>
      <c r="V2556" s="386">
        <v>55</v>
      </c>
      <c r="W2556" s="386" t="s">
        <v>11</v>
      </c>
      <c r="X2556" s="383"/>
      <c r="Y2556" s="383">
        <v>56</v>
      </c>
      <c r="Z2556" s="386" t="s">
        <v>11</v>
      </c>
      <c r="AA2556" s="386"/>
      <c r="AB2556" s="386">
        <v>55</v>
      </c>
      <c r="AC2556" s="386" t="s">
        <v>11</v>
      </c>
      <c r="AD2556" s="383" t="s">
        <v>33</v>
      </c>
      <c r="AE2556" s="383" t="s">
        <v>34</v>
      </c>
      <c r="AF2556" s="383">
        <v>100</v>
      </c>
      <c r="AG2556" s="383" t="s">
        <v>40</v>
      </c>
      <c r="AH2556" s="383" t="s">
        <v>36</v>
      </c>
      <c r="AI2556" s="383" t="s">
        <v>36</v>
      </c>
      <c r="AJ2556" s="383" t="s">
        <v>3554</v>
      </c>
      <c r="AK2556" s="384" t="str">
        <f t="shared" si="79"/>
        <v>NA</v>
      </c>
      <c r="AL2556" s="384" t="str">
        <f t="shared" si="80"/>
        <v>NA</v>
      </c>
    </row>
    <row r="2557" spans="1:38" x14ac:dyDescent="0.25">
      <c r="A2557" s="381" t="s">
        <v>3224</v>
      </c>
      <c r="B2557" s="382" t="s">
        <v>80</v>
      </c>
      <c r="C2557" s="382" t="s">
        <v>30</v>
      </c>
      <c r="D2557" s="382" t="s">
        <v>81</v>
      </c>
      <c r="E2557" s="382" t="s">
        <v>839</v>
      </c>
      <c r="F2557" s="383">
        <v>100</v>
      </c>
      <c r="G2557" s="383">
        <v>69</v>
      </c>
      <c r="H2557" s="383" t="s">
        <v>835</v>
      </c>
      <c r="I2557" s="383">
        <v>100</v>
      </c>
      <c r="J2557" s="383">
        <v>69</v>
      </c>
      <c r="K2557" s="383" t="s">
        <v>835</v>
      </c>
      <c r="L2557" s="385"/>
      <c r="M2557" s="383">
        <v>24</v>
      </c>
      <c r="N2557" s="383" t="s">
        <v>11</v>
      </c>
      <c r="O2557" s="385"/>
      <c r="P2557" s="385"/>
      <c r="Q2557" s="386" t="s">
        <v>11</v>
      </c>
      <c r="R2557" s="383">
        <v>88</v>
      </c>
      <c r="S2557" s="383">
        <v>66</v>
      </c>
      <c r="T2557" s="386" t="s">
        <v>34</v>
      </c>
      <c r="U2557" s="386">
        <v>86</v>
      </c>
      <c r="V2557" s="386">
        <v>66</v>
      </c>
      <c r="W2557" s="386" t="s">
        <v>11</v>
      </c>
      <c r="X2557" s="383">
        <v>86</v>
      </c>
      <c r="Y2557" s="383">
        <v>66</v>
      </c>
      <c r="Z2557" s="386" t="s">
        <v>34</v>
      </c>
      <c r="AA2557" s="386">
        <v>73</v>
      </c>
      <c r="AB2557" s="386">
        <v>66</v>
      </c>
      <c r="AC2557" s="386" t="s">
        <v>11</v>
      </c>
      <c r="AD2557" s="383" t="s">
        <v>33</v>
      </c>
      <c r="AE2557" s="383" t="s">
        <v>34</v>
      </c>
      <c r="AF2557" s="383">
        <v>100</v>
      </c>
      <c r="AG2557" s="383" t="s">
        <v>35</v>
      </c>
      <c r="AH2557" s="383" t="s">
        <v>34</v>
      </c>
      <c r="AI2557" s="383" t="s">
        <v>36</v>
      </c>
      <c r="AJ2557" s="383" t="s">
        <v>3554</v>
      </c>
      <c r="AK2557" s="384" t="str">
        <f t="shared" si="79"/>
        <v>Yes-AB</v>
      </c>
      <c r="AL2557" s="384" t="str">
        <f t="shared" si="80"/>
        <v>Yes-AB</v>
      </c>
    </row>
    <row r="2558" spans="1:38" x14ac:dyDescent="0.25">
      <c r="A2558" s="381" t="s">
        <v>3224</v>
      </c>
      <c r="B2558" s="382" t="s">
        <v>82</v>
      </c>
      <c r="C2558" s="382" t="s">
        <v>30</v>
      </c>
      <c r="D2558" s="382" t="s">
        <v>83</v>
      </c>
      <c r="E2558" s="382" t="s">
        <v>839</v>
      </c>
      <c r="F2558" s="383">
        <v>100</v>
      </c>
      <c r="G2558" s="383">
        <v>36</v>
      </c>
      <c r="H2558" s="383" t="s">
        <v>835</v>
      </c>
      <c r="I2558" s="383">
        <v>100</v>
      </c>
      <c r="J2558" s="383">
        <v>36</v>
      </c>
      <c r="K2558" s="383" t="s">
        <v>835</v>
      </c>
      <c r="L2558" s="385"/>
      <c r="M2558" s="383">
        <v>11</v>
      </c>
      <c r="N2558" s="383" t="s">
        <v>11</v>
      </c>
      <c r="O2558" s="385"/>
      <c r="P2558" s="385"/>
      <c r="Q2558" s="386" t="s">
        <v>11</v>
      </c>
      <c r="R2558" s="383">
        <v>25</v>
      </c>
      <c r="S2558" s="383">
        <v>36</v>
      </c>
      <c r="T2558" s="386" t="s">
        <v>36</v>
      </c>
      <c r="U2558" s="386">
        <v>20</v>
      </c>
      <c r="V2558" s="386">
        <v>35</v>
      </c>
      <c r="W2558" s="386" t="s">
        <v>834</v>
      </c>
      <c r="X2558" s="383">
        <v>31</v>
      </c>
      <c r="Y2558" s="383">
        <v>36</v>
      </c>
      <c r="Z2558" s="386" t="s">
        <v>36</v>
      </c>
      <c r="AA2558" s="386">
        <v>32</v>
      </c>
      <c r="AB2558" s="386">
        <v>34</v>
      </c>
      <c r="AC2558" s="386" t="s">
        <v>834</v>
      </c>
      <c r="AD2558" s="383" t="s">
        <v>57</v>
      </c>
      <c r="AE2558" s="383" t="s">
        <v>36</v>
      </c>
      <c r="AF2558" s="383">
        <v>72</v>
      </c>
      <c r="AG2558" s="383" t="s">
        <v>35</v>
      </c>
      <c r="AH2558" s="383" t="s">
        <v>34</v>
      </c>
      <c r="AI2558" s="383" t="s">
        <v>36</v>
      </c>
      <c r="AJ2558" s="383" t="s">
        <v>3554</v>
      </c>
      <c r="AK2558" s="384" t="str">
        <f t="shared" si="79"/>
        <v>NO</v>
      </c>
      <c r="AL2558" s="384" t="str">
        <f t="shared" si="80"/>
        <v>NO</v>
      </c>
    </row>
    <row r="2559" spans="1:38" x14ac:dyDescent="0.25">
      <c r="A2559" s="381" t="s">
        <v>3224</v>
      </c>
      <c r="B2559" s="382" t="s">
        <v>84</v>
      </c>
      <c r="C2559" s="382" t="s">
        <v>30</v>
      </c>
      <c r="D2559" s="382" t="s">
        <v>85</v>
      </c>
      <c r="E2559" s="382" t="s">
        <v>839</v>
      </c>
      <c r="F2559" s="383">
        <v>100</v>
      </c>
      <c r="G2559" s="383">
        <v>59</v>
      </c>
      <c r="H2559" s="383" t="s">
        <v>835</v>
      </c>
      <c r="I2559" s="383">
        <v>100</v>
      </c>
      <c r="J2559" s="383">
        <v>59</v>
      </c>
      <c r="K2559" s="383" t="s">
        <v>835</v>
      </c>
      <c r="L2559" s="385"/>
      <c r="M2559" s="383">
        <v>19</v>
      </c>
      <c r="N2559" s="383" t="s">
        <v>11</v>
      </c>
      <c r="O2559" s="385"/>
      <c r="P2559" s="385"/>
      <c r="Q2559" s="386" t="s">
        <v>11</v>
      </c>
      <c r="R2559" s="383">
        <v>64</v>
      </c>
      <c r="S2559" s="383">
        <v>58</v>
      </c>
      <c r="T2559" s="386" t="s">
        <v>36</v>
      </c>
      <c r="U2559" s="386">
        <v>67</v>
      </c>
      <c r="V2559" s="386">
        <v>58</v>
      </c>
      <c r="W2559" s="386" t="s">
        <v>834</v>
      </c>
      <c r="X2559" s="383">
        <v>74</v>
      </c>
      <c r="Y2559" s="383">
        <v>58</v>
      </c>
      <c r="Z2559" s="386" t="s">
        <v>36</v>
      </c>
      <c r="AA2559" s="386">
        <v>72</v>
      </c>
      <c r="AB2559" s="386">
        <v>57</v>
      </c>
      <c r="AC2559" s="386" t="s">
        <v>834</v>
      </c>
      <c r="AD2559" s="383" t="s">
        <v>33</v>
      </c>
      <c r="AE2559" s="383" t="s">
        <v>36</v>
      </c>
      <c r="AF2559" s="383">
        <v>95</v>
      </c>
      <c r="AG2559" s="383" t="s">
        <v>35</v>
      </c>
      <c r="AH2559" s="383" t="s">
        <v>34</v>
      </c>
      <c r="AI2559" s="383" t="s">
        <v>36</v>
      </c>
      <c r="AJ2559" s="383" t="s">
        <v>3554</v>
      </c>
      <c r="AK2559" s="384" t="str">
        <f t="shared" si="79"/>
        <v>NO</v>
      </c>
      <c r="AL2559" s="384" t="str">
        <f t="shared" si="80"/>
        <v>NO</v>
      </c>
    </row>
    <row r="2560" spans="1:38" x14ac:dyDescent="0.25">
      <c r="A2560" s="381" t="s">
        <v>3224</v>
      </c>
      <c r="B2560" s="382" t="s">
        <v>86</v>
      </c>
      <c r="C2560" s="382" t="s">
        <v>30</v>
      </c>
      <c r="D2560" s="382" t="s">
        <v>87</v>
      </c>
      <c r="E2560" s="382" t="s">
        <v>839</v>
      </c>
      <c r="F2560" s="383">
        <v>100</v>
      </c>
      <c r="G2560" s="383">
        <v>51</v>
      </c>
      <c r="H2560" s="383" t="s">
        <v>835</v>
      </c>
      <c r="I2560" s="383">
        <v>100</v>
      </c>
      <c r="J2560" s="383">
        <v>51</v>
      </c>
      <c r="K2560" s="383" t="s">
        <v>835</v>
      </c>
      <c r="L2560" s="385"/>
      <c r="M2560" s="383">
        <v>20</v>
      </c>
      <c r="N2560" s="383" t="s">
        <v>11</v>
      </c>
      <c r="O2560" s="385"/>
      <c r="P2560" s="385"/>
      <c r="Q2560" s="386" t="s">
        <v>11</v>
      </c>
      <c r="R2560" s="383">
        <v>23</v>
      </c>
      <c r="S2560" s="383">
        <v>44</v>
      </c>
      <c r="T2560" s="386" t="s">
        <v>36</v>
      </c>
      <c r="U2560" s="386">
        <v>43</v>
      </c>
      <c r="V2560" s="386">
        <v>42</v>
      </c>
      <c r="W2560" s="386" t="s">
        <v>834</v>
      </c>
      <c r="X2560" s="383">
        <v>35</v>
      </c>
      <c r="Y2560" s="383">
        <v>43</v>
      </c>
      <c r="Z2560" s="386" t="s">
        <v>36</v>
      </c>
      <c r="AA2560" s="386">
        <v>51</v>
      </c>
      <c r="AB2560" s="386">
        <v>41</v>
      </c>
      <c r="AC2560" s="386" t="s">
        <v>834</v>
      </c>
      <c r="AD2560" s="383" t="s">
        <v>33</v>
      </c>
      <c r="AE2560" s="383" t="s">
        <v>36</v>
      </c>
      <c r="AF2560" s="383">
        <v>87</v>
      </c>
      <c r="AG2560" s="383" t="s">
        <v>35</v>
      </c>
      <c r="AH2560" s="383" t="s">
        <v>34</v>
      </c>
      <c r="AI2560" s="383" t="s">
        <v>36</v>
      </c>
      <c r="AJ2560" s="383" t="s">
        <v>3554</v>
      </c>
      <c r="AK2560" s="384" t="str">
        <f t="shared" si="79"/>
        <v>NO</v>
      </c>
      <c r="AL2560" s="384" t="str">
        <f t="shared" si="80"/>
        <v>NO</v>
      </c>
    </row>
    <row r="2561" spans="1:38" x14ac:dyDescent="0.25">
      <c r="A2561" s="381" t="s">
        <v>3224</v>
      </c>
      <c r="B2561" s="382" t="s">
        <v>88</v>
      </c>
      <c r="C2561" s="382" t="s">
        <v>30</v>
      </c>
      <c r="D2561" s="382" t="s">
        <v>89</v>
      </c>
      <c r="E2561" s="382" t="s">
        <v>839</v>
      </c>
      <c r="F2561" s="383"/>
      <c r="G2561" s="383">
        <v>14</v>
      </c>
      <c r="H2561" s="383" t="s">
        <v>11</v>
      </c>
      <c r="I2561" s="383"/>
      <c r="J2561" s="383">
        <v>14</v>
      </c>
      <c r="K2561" s="383" t="s">
        <v>11</v>
      </c>
      <c r="L2561" s="385"/>
      <c r="M2561" s="383">
        <v>8</v>
      </c>
      <c r="N2561" s="383" t="s">
        <v>11</v>
      </c>
      <c r="O2561" s="385"/>
      <c r="P2561" s="385"/>
      <c r="Q2561" s="386" t="s">
        <v>11</v>
      </c>
      <c r="R2561" s="383"/>
      <c r="S2561" s="383">
        <v>14</v>
      </c>
      <c r="T2561" s="386" t="s">
        <v>11</v>
      </c>
      <c r="U2561" s="386"/>
      <c r="V2561" s="386">
        <v>14</v>
      </c>
      <c r="W2561" s="386" t="s">
        <v>11</v>
      </c>
      <c r="X2561" s="383"/>
      <c r="Y2561" s="383">
        <v>14</v>
      </c>
      <c r="Z2561" s="386" t="s">
        <v>11</v>
      </c>
      <c r="AA2561" s="386"/>
      <c r="AB2561" s="386">
        <v>14</v>
      </c>
      <c r="AC2561" s="386" t="s">
        <v>11</v>
      </c>
      <c r="AD2561" s="383" t="s">
        <v>33</v>
      </c>
      <c r="AE2561" s="383" t="s">
        <v>36</v>
      </c>
      <c r="AF2561" s="383">
        <v>92</v>
      </c>
      <c r="AG2561" s="383" t="s">
        <v>35</v>
      </c>
      <c r="AH2561" s="383" t="s">
        <v>36</v>
      </c>
      <c r="AI2561" s="383" t="s">
        <v>34</v>
      </c>
      <c r="AJ2561" s="383" t="s">
        <v>3554</v>
      </c>
      <c r="AK2561" s="384" t="str">
        <f t="shared" si="79"/>
        <v>NA</v>
      </c>
      <c r="AL2561" s="384" t="str">
        <f t="shared" si="80"/>
        <v>NA</v>
      </c>
    </row>
    <row r="2562" spans="1:38" x14ac:dyDescent="0.25">
      <c r="A2562" s="381" t="s">
        <v>3224</v>
      </c>
      <c r="B2562" s="382" t="s">
        <v>90</v>
      </c>
      <c r="C2562" s="382" t="s">
        <v>30</v>
      </c>
      <c r="D2562" s="382" t="s">
        <v>91</v>
      </c>
      <c r="E2562" s="382" t="s">
        <v>839</v>
      </c>
      <c r="F2562" s="383">
        <v>100</v>
      </c>
      <c r="G2562" s="383">
        <v>55</v>
      </c>
      <c r="H2562" s="383" t="s">
        <v>835</v>
      </c>
      <c r="I2562" s="383">
        <v>100</v>
      </c>
      <c r="J2562" s="383">
        <v>55</v>
      </c>
      <c r="K2562" s="383" t="s">
        <v>835</v>
      </c>
      <c r="L2562" s="385"/>
      <c r="M2562" s="383">
        <v>20</v>
      </c>
      <c r="N2562" s="383" t="s">
        <v>11</v>
      </c>
      <c r="O2562" s="385"/>
      <c r="P2562" s="385"/>
      <c r="Q2562" s="386" t="s">
        <v>11</v>
      </c>
      <c r="R2562" s="383"/>
      <c r="S2562" s="383">
        <v>54</v>
      </c>
      <c r="T2562" s="386" t="s">
        <v>11</v>
      </c>
      <c r="U2562" s="386">
        <v>50</v>
      </c>
      <c r="V2562" s="386">
        <v>54</v>
      </c>
      <c r="W2562" s="386" t="s">
        <v>11</v>
      </c>
      <c r="X2562" s="383"/>
      <c r="Y2562" s="383">
        <v>54</v>
      </c>
      <c r="Z2562" s="386" t="s">
        <v>11</v>
      </c>
      <c r="AA2562" s="386">
        <v>52</v>
      </c>
      <c r="AB2562" s="386">
        <v>54</v>
      </c>
      <c r="AC2562" s="386" t="s">
        <v>11</v>
      </c>
      <c r="AD2562" s="383" t="s">
        <v>104</v>
      </c>
      <c r="AE2562" s="383" t="s">
        <v>36</v>
      </c>
      <c r="AF2562" s="383">
        <v>79</v>
      </c>
      <c r="AG2562" s="383" t="s">
        <v>35</v>
      </c>
      <c r="AH2562" s="383" t="s">
        <v>34</v>
      </c>
      <c r="AI2562" s="383" t="s">
        <v>36</v>
      </c>
      <c r="AJ2562" s="383" t="s">
        <v>3554</v>
      </c>
      <c r="AK2562" s="384" t="str">
        <f t="shared" si="79"/>
        <v>NA</v>
      </c>
      <c r="AL2562" s="384" t="str">
        <f t="shared" si="80"/>
        <v>NA</v>
      </c>
    </row>
    <row r="2563" spans="1:38" x14ac:dyDescent="0.25">
      <c r="A2563" s="381" t="s">
        <v>3224</v>
      </c>
      <c r="B2563" s="382" t="s">
        <v>92</v>
      </c>
      <c r="C2563" s="382" t="s">
        <v>30</v>
      </c>
      <c r="D2563" s="382" t="s">
        <v>93</v>
      </c>
      <c r="E2563" s="382" t="s">
        <v>839</v>
      </c>
      <c r="F2563" s="383"/>
      <c r="G2563" s="383">
        <v>24</v>
      </c>
      <c r="H2563" s="383" t="s">
        <v>11</v>
      </c>
      <c r="I2563" s="383"/>
      <c r="J2563" s="383">
        <v>24</v>
      </c>
      <c r="K2563" s="383" t="s">
        <v>11</v>
      </c>
      <c r="L2563" s="385"/>
      <c r="M2563" s="383">
        <v>10</v>
      </c>
      <c r="N2563" s="383" t="s">
        <v>11</v>
      </c>
      <c r="O2563" s="385"/>
      <c r="P2563" s="385"/>
      <c r="Q2563" s="386" t="s">
        <v>11</v>
      </c>
      <c r="R2563" s="383"/>
      <c r="S2563" s="383">
        <v>24</v>
      </c>
      <c r="T2563" s="386" t="s">
        <v>11</v>
      </c>
      <c r="U2563" s="386"/>
      <c r="V2563" s="386">
        <v>24</v>
      </c>
      <c r="W2563" s="386" t="s">
        <v>11</v>
      </c>
      <c r="X2563" s="383"/>
      <c r="Y2563" s="383">
        <v>24</v>
      </c>
      <c r="Z2563" s="386" t="s">
        <v>11</v>
      </c>
      <c r="AA2563" s="386"/>
      <c r="AB2563" s="386">
        <v>24</v>
      </c>
      <c r="AC2563" s="386" t="s">
        <v>11</v>
      </c>
      <c r="AD2563" s="383" t="s">
        <v>104</v>
      </c>
      <c r="AE2563" s="383" t="s">
        <v>36</v>
      </c>
      <c r="AF2563" s="383">
        <v>87</v>
      </c>
      <c r="AG2563" s="383" t="s">
        <v>40</v>
      </c>
      <c r="AH2563" s="383" t="s">
        <v>34</v>
      </c>
      <c r="AI2563" s="383" t="s">
        <v>34</v>
      </c>
      <c r="AJ2563" s="383" t="s">
        <v>3554</v>
      </c>
      <c r="AK2563" s="384" t="str">
        <f t="shared" ref="AK2563:AK2626" si="81">IF(OR(T2563="NA",T2563="NO"),T2563,(IF(T2563="","NA",IF(OR(R2563&gt;78,AND(T2563="Yes",R2563="")),"Yes-AB",IF(W2563="NA","Yes-SH","Yes-GM")))))</f>
        <v>NA</v>
      </c>
      <c r="AL2563" s="384" t="str">
        <f t="shared" ref="AL2563:AL2626" si="82">IF(OR(Z2563="NA",Z2563="NO"),Z2563,(IF(Z2563="","NA",IF(OR(X2563&gt;79,AND(Z2563="Yes",X2563="")),"Yes-AB",IF(AC2563="NA","Yes-SH","Yes-GM")))))</f>
        <v>NA</v>
      </c>
    </row>
    <row r="2564" spans="1:38" x14ac:dyDescent="0.25">
      <c r="A2564" s="381" t="s">
        <v>3224</v>
      </c>
      <c r="B2564" s="382" t="s">
        <v>842</v>
      </c>
      <c r="C2564" s="382" t="s">
        <v>30</v>
      </c>
      <c r="D2564" s="382" t="s">
        <v>2235</v>
      </c>
      <c r="E2564" s="382" t="s">
        <v>839</v>
      </c>
      <c r="F2564" s="383"/>
      <c r="G2564" s="383">
        <v>6</v>
      </c>
      <c r="H2564" s="383" t="s">
        <v>11</v>
      </c>
      <c r="I2564" s="383"/>
      <c r="J2564" s="383">
        <v>6</v>
      </c>
      <c r="K2564" s="383" t="s">
        <v>11</v>
      </c>
      <c r="L2564" s="385"/>
      <c r="M2564" s="383">
        <v>2</v>
      </c>
      <c r="N2564" s="383" t="s">
        <v>11</v>
      </c>
      <c r="O2564" s="385"/>
      <c r="P2564" s="385"/>
      <c r="Q2564" s="386" t="s">
        <v>11</v>
      </c>
      <c r="R2564" s="383"/>
      <c r="S2564" s="383">
        <v>5</v>
      </c>
      <c r="T2564" s="386" t="s">
        <v>11</v>
      </c>
      <c r="U2564" s="386"/>
      <c r="V2564" s="386">
        <v>5</v>
      </c>
      <c r="W2564" s="386" t="s">
        <v>11</v>
      </c>
      <c r="X2564" s="383"/>
      <c r="Y2564" s="383">
        <v>5</v>
      </c>
      <c r="Z2564" s="386" t="s">
        <v>11</v>
      </c>
      <c r="AA2564" s="386"/>
      <c r="AB2564" s="386">
        <v>5</v>
      </c>
      <c r="AC2564" s="386" t="s">
        <v>11</v>
      </c>
      <c r="AD2564" s="383" t="s">
        <v>33</v>
      </c>
      <c r="AE2564" s="383" t="s">
        <v>34</v>
      </c>
      <c r="AF2564" s="383">
        <v>100</v>
      </c>
      <c r="AG2564" s="383" t="s">
        <v>35</v>
      </c>
      <c r="AH2564" s="383" t="s">
        <v>34</v>
      </c>
      <c r="AI2564" s="383" t="s">
        <v>34</v>
      </c>
      <c r="AJ2564" s="383" t="s">
        <v>3554</v>
      </c>
      <c r="AK2564" s="384" t="str">
        <f t="shared" si="81"/>
        <v>NA</v>
      </c>
      <c r="AL2564" s="384" t="str">
        <f t="shared" si="82"/>
        <v>NA</v>
      </c>
    </row>
    <row r="2565" spans="1:38" x14ac:dyDescent="0.25">
      <c r="A2565" s="381" t="s">
        <v>3224</v>
      </c>
      <c r="B2565" s="382" t="s">
        <v>94</v>
      </c>
      <c r="C2565" s="382" t="s">
        <v>30</v>
      </c>
      <c r="D2565" s="382" t="s">
        <v>95</v>
      </c>
      <c r="E2565" s="382" t="s">
        <v>839</v>
      </c>
      <c r="F2565" s="383"/>
      <c r="G2565" s="383">
        <v>21</v>
      </c>
      <c r="H2565" s="383" t="s">
        <v>11</v>
      </c>
      <c r="I2565" s="383"/>
      <c r="J2565" s="383">
        <v>21</v>
      </c>
      <c r="K2565" s="383" t="s">
        <v>11</v>
      </c>
      <c r="L2565" s="385"/>
      <c r="M2565" s="383">
        <v>6</v>
      </c>
      <c r="N2565" s="383" t="s">
        <v>11</v>
      </c>
      <c r="O2565" s="385"/>
      <c r="P2565" s="385"/>
      <c r="Q2565" s="386" t="s">
        <v>11</v>
      </c>
      <c r="R2565" s="383"/>
      <c r="S2565" s="383">
        <v>20</v>
      </c>
      <c r="T2565" s="386" t="s">
        <v>11</v>
      </c>
      <c r="U2565" s="386"/>
      <c r="V2565" s="386">
        <v>20</v>
      </c>
      <c r="W2565" s="386" t="s">
        <v>11</v>
      </c>
      <c r="X2565" s="383"/>
      <c r="Y2565" s="383">
        <v>20</v>
      </c>
      <c r="Z2565" s="386" t="s">
        <v>11</v>
      </c>
      <c r="AA2565" s="386"/>
      <c r="AB2565" s="386">
        <v>20</v>
      </c>
      <c r="AC2565" s="386" t="s">
        <v>11</v>
      </c>
      <c r="AD2565" s="383" t="s">
        <v>33</v>
      </c>
      <c r="AE2565" s="383" t="s">
        <v>36</v>
      </c>
      <c r="AF2565" s="383">
        <v>79</v>
      </c>
      <c r="AG2565" s="383" t="s">
        <v>35</v>
      </c>
      <c r="AH2565" s="383" t="s">
        <v>34</v>
      </c>
      <c r="AI2565" s="383" t="s">
        <v>36</v>
      </c>
      <c r="AJ2565" s="383" t="s">
        <v>3554</v>
      </c>
      <c r="AK2565" s="384" t="str">
        <f t="shared" si="81"/>
        <v>NA</v>
      </c>
      <c r="AL2565" s="384" t="str">
        <f t="shared" si="82"/>
        <v>NA</v>
      </c>
    </row>
    <row r="2566" spans="1:38" x14ac:dyDescent="0.25">
      <c r="A2566" s="381" t="s">
        <v>3224</v>
      </c>
      <c r="B2566" s="382" t="s">
        <v>96</v>
      </c>
      <c r="C2566" s="382" t="s">
        <v>30</v>
      </c>
      <c r="D2566" s="382" t="s">
        <v>97</v>
      </c>
      <c r="E2566" s="382" t="s">
        <v>839</v>
      </c>
      <c r="F2566" s="383"/>
      <c r="G2566" s="383">
        <v>10</v>
      </c>
      <c r="H2566" s="383" t="s">
        <v>11</v>
      </c>
      <c r="I2566" s="383"/>
      <c r="J2566" s="383">
        <v>10</v>
      </c>
      <c r="K2566" s="383" t="s">
        <v>11</v>
      </c>
      <c r="L2566" s="385"/>
      <c r="M2566" s="383">
        <v>4</v>
      </c>
      <c r="N2566" s="383" t="s">
        <v>11</v>
      </c>
      <c r="O2566" s="385"/>
      <c r="P2566" s="385"/>
      <c r="Q2566" s="386" t="s">
        <v>11</v>
      </c>
      <c r="R2566" s="383"/>
      <c r="S2566" s="383">
        <v>10</v>
      </c>
      <c r="T2566" s="386" t="s">
        <v>11</v>
      </c>
      <c r="U2566" s="386"/>
      <c r="V2566" s="386">
        <v>10</v>
      </c>
      <c r="W2566" s="386" t="s">
        <v>11</v>
      </c>
      <c r="X2566" s="383"/>
      <c r="Y2566" s="383">
        <v>10</v>
      </c>
      <c r="Z2566" s="386" t="s">
        <v>11</v>
      </c>
      <c r="AA2566" s="386"/>
      <c r="AB2566" s="386">
        <v>10</v>
      </c>
      <c r="AC2566" s="386" t="s">
        <v>11</v>
      </c>
      <c r="AD2566" s="383" t="s">
        <v>33</v>
      </c>
      <c r="AE2566" s="383" t="s">
        <v>34</v>
      </c>
      <c r="AF2566" s="383">
        <v>100</v>
      </c>
      <c r="AG2566" s="383" t="s">
        <v>35</v>
      </c>
      <c r="AH2566" s="383" t="s">
        <v>36</v>
      </c>
      <c r="AI2566" s="383" t="s">
        <v>34</v>
      </c>
      <c r="AJ2566" s="383" t="s">
        <v>3554</v>
      </c>
      <c r="AK2566" s="384" t="str">
        <f t="shared" si="81"/>
        <v>NA</v>
      </c>
      <c r="AL2566" s="384" t="str">
        <f t="shared" si="82"/>
        <v>NA</v>
      </c>
    </row>
    <row r="2567" spans="1:38" x14ac:dyDescent="0.25">
      <c r="A2567" s="381" t="s">
        <v>3224</v>
      </c>
      <c r="B2567" s="382" t="s">
        <v>98</v>
      </c>
      <c r="C2567" s="382" t="s">
        <v>30</v>
      </c>
      <c r="D2567" s="382" t="s">
        <v>99</v>
      </c>
      <c r="E2567" s="382" t="s">
        <v>839</v>
      </c>
      <c r="F2567" s="383">
        <v>100</v>
      </c>
      <c r="G2567" s="383">
        <v>53</v>
      </c>
      <c r="H2567" s="383" t="s">
        <v>835</v>
      </c>
      <c r="I2567" s="383">
        <v>100</v>
      </c>
      <c r="J2567" s="383">
        <v>53</v>
      </c>
      <c r="K2567" s="383" t="s">
        <v>835</v>
      </c>
      <c r="L2567" s="385"/>
      <c r="M2567" s="383">
        <v>17</v>
      </c>
      <c r="N2567" s="383" t="s">
        <v>11</v>
      </c>
      <c r="O2567" s="385"/>
      <c r="P2567" s="385"/>
      <c r="Q2567" s="386" t="s">
        <v>11</v>
      </c>
      <c r="R2567" s="383">
        <v>43</v>
      </c>
      <c r="S2567" s="383">
        <v>51</v>
      </c>
      <c r="T2567" s="386" t="s">
        <v>36</v>
      </c>
      <c r="U2567" s="386">
        <v>48</v>
      </c>
      <c r="V2567" s="386">
        <v>48</v>
      </c>
      <c r="W2567" s="386" t="s">
        <v>834</v>
      </c>
      <c r="X2567" s="383">
        <v>54</v>
      </c>
      <c r="Y2567" s="383">
        <v>52</v>
      </c>
      <c r="Z2567" s="386" t="s">
        <v>34</v>
      </c>
      <c r="AA2567" s="386">
        <v>47</v>
      </c>
      <c r="AB2567" s="386">
        <v>49</v>
      </c>
      <c r="AC2567" s="386" t="s">
        <v>11</v>
      </c>
      <c r="AD2567" s="383" t="s">
        <v>57</v>
      </c>
      <c r="AE2567" s="383" t="s">
        <v>36</v>
      </c>
      <c r="AF2567" s="383">
        <v>79</v>
      </c>
      <c r="AG2567" s="383" t="s">
        <v>35</v>
      </c>
      <c r="AH2567" s="383" t="s">
        <v>34</v>
      </c>
      <c r="AI2567" s="383" t="s">
        <v>36</v>
      </c>
      <c r="AJ2567" s="383" t="s">
        <v>3554</v>
      </c>
      <c r="AK2567" s="384" t="str">
        <f t="shared" si="81"/>
        <v>NO</v>
      </c>
      <c r="AL2567" s="384" t="str">
        <f t="shared" si="82"/>
        <v>Yes-SH</v>
      </c>
    </row>
    <row r="2568" spans="1:38" x14ac:dyDescent="0.25">
      <c r="A2568" s="381" t="s">
        <v>3224</v>
      </c>
      <c r="B2568" s="382" t="s">
        <v>100</v>
      </c>
      <c r="C2568" s="382" t="s">
        <v>30</v>
      </c>
      <c r="D2568" s="382" t="s">
        <v>101</v>
      </c>
      <c r="E2568" s="382" t="s">
        <v>839</v>
      </c>
      <c r="F2568" s="383"/>
      <c r="G2568" s="383">
        <v>12</v>
      </c>
      <c r="H2568" s="383" t="s">
        <v>11</v>
      </c>
      <c r="I2568" s="383"/>
      <c r="J2568" s="383">
        <v>12</v>
      </c>
      <c r="K2568" s="383" t="s">
        <v>11</v>
      </c>
      <c r="L2568" s="385"/>
      <c r="M2568" s="383">
        <v>7</v>
      </c>
      <c r="N2568" s="383" t="s">
        <v>11</v>
      </c>
      <c r="O2568" s="385"/>
      <c r="P2568" s="385"/>
      <c r="Q2568" s="386" t="s">
        <v>11</v>
      </c>
      <c r="R2568" s="383"/>
      <c r="S2568" s="383">
        <v>11</v>
      </c>
      <c r="T2568" s="386" t="s">
        <v>11</v>
      </c>
      <c r="U2568" s="386"/>
      <c r="V2568" s="386">
        <v>11</v>
      </c>
      <c r="W2568" s="386" t="s">
        <v>11</v>
      </c>
      <c r="X2568" s="383"/>
      <c r="Y2568" s="383">
        <v>11</v>
      </c>
      <c r="Z2568" s="386" t="s">
        <v>11</v>
      </c>
      <c r="AA2568" s="386"/>
      <c r="AB2568" s="386">
        <v>11</v>
      </c>
      <c r="AC2568" s="386" t="s">
        <v>11</v>
      </c>
      <c r="AD2568" s="383" t="s">
        <v>33</v>
      </c>
      <c r="AE2568" s="383" t="s">
        <v>34</v>
      </c>
      <c r="AF2568" s="383">
        <v>100</v>
      </c>
      <c r="AG2568" s="383" t="s">
        <v>35</v>
      </c>
      <c r="AH2568" s="383" t="s">
        <v>36</v>
      </c>
      <c r="AI2568" s="383" t="s">
        <v>34</v>
      </c>
      <c r="AJ2568" s="383" t="s">
        <v>3554</v>
      </c>
      <c r="AK2568" s="384" t="str">
        <f t="shared" si="81"/>
        <v>NA</v>
      </c>
      <c r="AL2568" s="384" t="str">
        <f t="shared" si="82"/>
        <v>NA</v>
      </c>
    </row>
    <row r="2569" spans="1:38" x14ac:dyDescent="0.25">
      <c r="A2569" s="381" t="s">
        <v>3224</v>
      </c>
      <c r="B2569" s="382" t="s">
        <v>102</v>
      </c>
      <c r="C2569" s="382" t="s">
        <v>30</v>
      </c>
      <c r="D2569" s="382" t="s">
        <v>103</v>
      </c>
      <c r="E2569" s="382" t="s">
        <v>839</v>
      </c>
      <c r="F2569" s="383"/>
      <c r="G2569" s="383">
        <v>15</v>
      </c>
      <c r="H2569" s="383" t="s">
        <v>11</v>
      </c>
      <c r="I2569" s="383"/>
      <c r="J2569" s="383">
        <v>15</v>
      </c>
      <c r="K2569" s="383" t="s">
        <v>11</v>
      </c>
      <c r="L2569" s="385"/>
      <c r="M2569" s="383">
        <v>3</v>
      </c>
      <c r="N2569" s="383" t="s">
        <v>11</v>
      </c>
      <c r="O2569" s="385"/>
      <c r="P2569" s="385"/>
      <c r="Q2569" s="386" t="s">
        <v>11</v>
      </c>
      <c r="R2569" s="383"/>
      <c r="S2569" s="383">
        <v>15</v>
      </c>
      <c r="T2569" s="386" t="s">
        <v>11</v>
      </c>
      <c r="U2569" s="386"/>
      <c r="V2569" s="386">
        <v>15</v>
      </c>
      <c r="W2569" s="386" t="s">
        <v>11</v>
      </c>
      <c r="X2569" s="383"/>
      <c r="Y2569" s="383">
        <v>15</v>
      </c>
      <c r="Z2569" s="386" t="s">
        <v>11</v>
      </c>
      <c r="AA2569" s="386"/>
      <c r="AB2569" s="386">
        <v>14</v>
      </c>
      <c r="AC2569" s="386" t="s">
        <v>11</v>
      </c>
      <c r="AD2569" s="383" t="s">
        <v>33</v>
      </c>
      <c r="AE2569" s="383" t="s">
        <v>36</v>
      </c>
      <c r="AF2569" s="383">
        <v>95</v>
      </c>
      <c r="AG2569" s="383" t="s">
        <v>35</v>
      </c>
      <c r="AH2569" s="383" t="s">
        <v>34</v>
      </c>
      <c r="AI2569" s="383" t="s">
        <v>36</v>
      </c>
      <c r="AJ2569" s="383" t="s">
        <v>3554</v>
      </c>
      <c r="AK2569" s="384" t="str">
        <f t="shared" si="81"/>
        <v>NA</v>
      </c>
      <c r="AL2569" s="384" t="str">
        <f t="shared" si="82"/>
        <v>NA</v>
      </c>
    </row>
    <row r="2570" spans="1:38" x14ac:dyDescent="0.25">
      <c r="A2570" s="381" t="s">
        <v>3224</v>
      </c>
      <c r="B2570" s="382" t="s">
        <v>105</v>
      </c>
      <c r="C2570" s="382" t="s">
        <v>30</v>
      </c>
      <c r="D2570" s="382" t="s">
        <v>106</v>
      </c>
      <c r="E2570" s="382" t="s">
        <v>839</v>
      </c>
      <c r="F2570" s="383">
        <v>100</v>
      </c>
      <c r="G2570" s="383">
        <v>51</v>
      </c>
      <c r="H2570" s="383" t="s">
        <v>835</v>
      </c>
      <c r="I2570" s="383">
        <v>100</v>
      </c>
      <c r="J2570" s="383">
        <v>51</v>
      </c>
      <c r="K2570" s="383" t="s">
        <v>835</v>
      </c>
      <c r="L2570" s="385"/>
      <c r="M2570" s="383">
        <v>14</v>
      </c>
      <c r="N2570" s="383" t="s">
        <v>11</v>
      </c>
      <c r="O2570" s="385"/>
      <c r="P2570" s="385"/>
      <c r="Q2570" s="386" t="s">
        <v>11</v>
      </c>
      <c r="R2570" s="383">
        <v>50</v>
      </c>
      <c r="S2570" s="383">
        <v>50</v>
      </c>
      <c r="T2570" s="386" t="s">
        <v>36</v>
      </c>
      <c r="U2570" s="386">
        <v>53</v>
      </c>
      <c r="V2570" s="386">
        <v>49</v>
      </c>
      <c r="W2570" s="386" t="s">
        <v>834</v>
      </c>
      <c r="X2570" s="383">
        <v>54</v>
      </c>
      <c r="Y2570" s="383">
        <v>50</v>
      </c>
      <c r="Z2570" s="386" t="s">
        <v>36</v>
      </c>
      <c r="AA2570" s="386">
        <v>47</v>
      </c>
      <c r="AB2570" s="386">
        <v>49</v>
      </c>
      <c r="AC2570" s="386" t="s">
        <v>834</v>
      </c>
      <c r="AD2570" s="383" t="s">
        <v>33</v>
      </c>
      <c r="AE2570" s="383" t="s">
        <v>36</v>
      </c>
      <c r="AF2570" s="383">
        <v>74</v>
      </c>
      <c r="AG2570" s="383" t="s">
        <v>35</v>
      </c>
      <c r="AH2570" s="383" t="s">
        <v>34</v>
      </c>
      <c r="AI2570" s="383" t="s">
        <v>36</v>
      </c>
      <c r="AJ2570" s="383" t="s">
        <v>3554</v>
      </c>
      <c r="AK2570" s="384" t="str">
        <f t="shared" si="81"/>
        <v>NO</v>
      </c>
      <c r="AL2570" s="384" t="str">
        <f t="shared" si="82"/>
        <v>NO</v>
      </c>
    </row>
    <row r="2571" spans="1:38" x14ac:dyDescent="0.25">
      <c r="A2571" s="381" t="s">
        <v>3224</v>
      </c>
      <c r="B2571" s="382" t="s">
        <v>107</v>
      </c>
      <c r="C2571" s="382" t="s">
        <v>30</v>
      </c>
      <c r="D2571" s="382" t="s">
        <v>108</v>
      </c>
      <c r="E2571" s="382" t="s">
        <v>839</v>
      </c>
      <c r="F2571" s="383">
        <v>100</v>
      </c>
      <c r="G2571" s="383">
        <v>53</v>
      </c>
      <c r="H2571" s="383" t="s">
        <v>835</v>
      </c>
      <c r="I2571" s="383">
        <v>100</v>
      </c>
      <c r="J2571" s="383">
        <v>53</v>
      </c>
      <c r="K2571" s="383" t="s">
        <v>835</v>
      </c>
      <c r="L2571" s="385"/>
      <c r="M2571" s="383">
        <v>18</v>
      </c>
      <c r="N2571" s="383" t="s">
        <v>11</v>
      </c>
      <c r="O2571" s="385"/>
      <c r="P2571" s="385"/>
      <c r="Q2571" s="386" t="s">
        <v>11</v>
      </c>
      <c r="R2571" s="383"/>
      <c r="S2571" s="383">
        <v>52</v>
      </c>
      <c r="T2571" s="386" t="s">
        <v>11</v>
      </c>
      <c r="U2571" s="386"/>
      <c r="V2571" s="386">
        <v>50</v>
      </c>
      <c r="W2571" s="386" t="s">
        <v>11</v>
      </c>
      <c r="X2571" s="383"/>
      <c r="Y2571" s="383">
        <v>52</v>
      </c>
      <c r="Z2571" s="386" t="s">
        <v>11</v>
      </c>
      <c r="AA2571" s="386"/>
      <c r="AB2571" s="386">
        <v>51</v>
      </c>
      <c r="AC2571" s="386" t="s">
        <v>11</v>
      </c>
      <c r="AD2571" s="383" t="s">
        <v>33</v>
      </c>
      <c r="AE2571" s="383" t="s">
        <v>36</v>
      </c>
      <c r="AF2571" s="383">
        <v>79</v>
      </c>
      <c r="AG2571" s="383" t="s">
        <v>35</v>
      </c>
      <c r="AH2571" s="383" t="s">
        <v>34</v>
      </c>
      <c r="AI2571" s="383" t="s">
        <v>36</v>
      </c>
      <c r="AJ2571" s="383" t="s">
        <v>3554</v>
      </c>
      <c r="AK2571" s="384" t="str">
        <f t="shared" si="81"/>
        <v>NA</v>
      </c>
      <c r="AL2571" s="384" t="str">
        <f t="shared" si="82"/>
        <v>NA</v>
      </c>
    </row>
    <row r="2572" spans="1:38" x14ac:dyDescent="0.25">
      <c r="A2572" s="381" t="s">
        <v>3224</v>
      </c>
      <c r="B2572" s="382" t="s">
        <v>109</v>
      </c>
      <c r="C2572" s="382" t="s">
        <v>30</v>
      </c>
      <c r="D2572" s="382" t="s">
        <v>110</v>
      </c>
      <c r="E2572" s="382" t="s">
        <v>839</v>
      </c>
      <c r="F2572" s="383"/>
      <c r="G2572" s="383">
        <v>25</v>
      </c>
      <c r="H2572" s="383" t="s">
        <v>11</v>
      </c>
      <c r="I2572" s="383"/>
      <c r="J2572" s="383">
        <v>25</v>
      </c>
      <c r="K2572" s="383" t="s">
        <v>11</v>
      </c>
      <c r="L2572" s="385"/>
      <c r="M2572" s="383">
        <v>5</v>
      </c>
      <c r="N2572" s="383" t="s">
        <v>11</v>
      </c>
      <c r="O2572" s="385"/>
      <c r="P2572" s="385"/>
      <c r="Q2572" s="386" t="s">
        <v>11</v>
      </c>
      <c r="R2572" s="383"/>
      <c r="S2572" s="383">
        <v>23</v>
      </c>
      <c r="T2572" s="386" t="s">
        <v>11</v>
      </c>
      <c r="U2572" s="386"/>
      <c r="V2572" s="386">
        <v>23</v>
      </c>
      <c r="W2572" s="386" t="s">
        <v>11</v>
      </c>
      <c r="X2572" s="383"/>
      <c r="Y2572" s="383">
        <v>23</v>
      </c>
      <c r="Z2572" s="386" t="s">
        <v>11</v>
      </c>
      <c r="AA2572" s="386"/>
      <c r="AB2572" s="386">
        <v>23</v>
      </c>
      <c r="AC2572" s="386" t="s">
        <v>11</v>
      </c>
      <c r="AD2572" s="383" t="s">
        <v>104</v>
      </c>
      <c r="AE2572" s="383" t="s">
        <v>36</v>
      </c>
      <c r="AF2572" s="383">
        <v>92</v>
      </c>
      <c r="AG2572" s="383" t="s">
        <v>35</v>
      </c>
      <c r="AH2572" s="383" t="s">
        <v>34</v>
      </c>
      <c r="AI2572" s="383" t="s">
        <v>36</v>
      </c>
      <c r="AJ2572" s="383" t="s">
        <v>3554</v>
      </c>
      <c r="AK2572" s="384" t="str">
        <f t="shared" si="81"/>
        <v>NA</v>
      </c>
      <c r="AL2572" s="384" t="str">
        <f t="shared" si="82"/>
        <v>NA</v>
      </c>
    </row>
    <row r="2573" spans="1:38" x14ac:dyDescent="0.25">
      <c r="A2573" s="381" t="s">
        <v>3224</v>
      </c>
      <c r="B2573" s="382" t="s">
        <v>111</v>
      </c>
      <c r="C2573" s="382" t="s">
        <v>30</v>
      </c>
      <c r="D2573" s="382" t="s">
        <v>112</v>
      </c>
      <c r="E2573" s="382" t="s">
        <v>839</v>
      </c>
      <c r="F2573" s="383">
        <v>100</v>
      </c>
      <c r="G2573" s="383">
        <v>39</v>
      </c>
      <c r="H2573" s="383" t="s">
        <v>835</v>
      </c>
      <c r="I2573" s="383">
        <v>100</v>
      </c>
      <c r="J2573" s="383">
        <v>39</v>
      </c>
      <c r="K2573" s="383" t="s">
        <v>835</v>
      </c>
      <c r="L2573" s="385"/>
      <c r="M2573" s="383">
        <v>16</v>
      </c>
      <c r="N2573" s="383" t="s">
        <v>11</v>
      </c>
      <c r="O2573" s="385"/>
      <c r="P2573" s="385"/>
      <c r="Q2573" s="386" t="s">
        <v>11</v>
      </c>
      <c r="R2573" s="383"/>
      <c r="S2573" s="383">
        <v>37</v>
      </c>
      <c r="T2573" s="386" t="s">
        <v>11</v>
      </c>
      <c r="U2573" s="386"/>
      <c r="V2573" s="386">
        <v>37</v>
      </c>
      <c r="W2573" s="386" t="s">
        <v>11</v>
      </c>
      <c r="X2573" s="383"/>
      <c r="Y2573" s="383">
        <v>37</v>
      </c>
      <c r="Z2573" s="386" t="s">
        <v>11</v>
      </c>
      <c r="AA2573" s="386"/>
      <c r="AB2573" s="386">
        <v>37</v>
      </c>
      <c r="AC2573" s="386" t="s">
        <v>11</v>
      </c>
      <c r="AD2573" s="383" t="s">
        <v>33</v>
      </c>
      <c r="AE2573" s="383" t="s">
        <v>36</v>
      </c>
      <c r="AF2573" s="383">
        <v>92</v>
      </c>
      <c r="AG2573" s="383" t="s">
        <v>35</v>
      </c>
      <c r="AH2573" s="383" t="s">
        <v>34</v>
      </c>
      <c r="AI2573" s="383" t="s">
        <v>36</v>
      </c>
      <c r="AJ2573" s="383" t="s">
        <v>3554</v>
      </c>
      <c r="AK2573" s="384" t="str">
        <f t="shared" si="81"/>
        <v>NA</v>
      </c>
      <c r="AL2573" s="384" t="str">
        <f t="shared" si="82"/>
        <v>NA</v>
      </c>
    </row>
    <row r="2574" spans="1:38" x14ac:dyDescent="0.25">
      <c r="A2574" s="381" t="s">
        <v>3224</v>
      </c>
      <c r="B2574" s="382" t="s">
        <v>113</v>
      </c>
      <c r="C2574" s="382" t="s">
        <v>30</v>
      </c>
      <c r="D2574" s="382" t="s">
        <v>114</v>
      </c>
      <c r="E2574" s="382" t="s">
        <v>839</v>
      </c>
      <c r="F2574" s="383"/>
      <c r="G2574" s="383">
        <v>12</v>
      </c>
      <c r="H2574" s="383" t="s">
        <v>11</v>
      </c>
      <c r="I2574" s="383"/>
      <c r="J2574" s="383">
        <v>12</v>
      </c>
      <c r="K2574" s="383" t="s">
        <v>11</v>
      </c>
      <c r="L2574" s="385"/>
      <c r="M2574" s="383">
        <v>1</v>
      </c>
      <c r="N2574" s="383" t="s">
        <v>11</v>
      </c>
      <c r="O2574" s="385"/>
      <c r="P2574" s="385"/>
      <c r="Q2574" s="386" t="s">
        <v>11</v>
      </c>
      <c r="R2574" s="383"/>
      <c r="S2574" s="383">
        <v>12</v>
      </c>
      <c r="T2574" s="386" t="s">
        <v>11</v>
      </c>
      <c r="U2574" s="386"/>
      <c r="V2574" s="386">
        <v>12</v>
      </c>
      <c r="W2574" s="386" t="s">
        <v>11</v>
      </c>
      <c r="X2574" s="383"/>
      <c r="Y2574" s="383">
        <v>12</v>
      </c>
      <c r="Z2574" s="386" t="s">
        <v>11</v>
      </c>
      <c r="AA2574" s="386"/>
      <c r="AB2574" s="386">
        <v>12</v>
      </c>
      <c r="AC2574" s="386" t="s">
        <v>11</v>
      </c>
      <c r="AD2574" s="383" t="s">
        <v>33</v>
      </c>
      <c r="AE2574" s="383" t="s">
        <v>34</v>
      </c>
      <c r="AF2574" s="383">
        <v>100</v>
      </c>
      <c r="AG2574" s="383" t="s">
        <v>35</v>
      </c>
      <c r="AH2574" s="383" t="s">
        <v>36</v>
      </c>
      <c r="AI2574" s="383" t="s">
        <v>34</v>
      </c>
      <c r="AJ2574" s="383" t="s">
        <v>3554</v>
      </c>
      <c r="AK2574" s="384" t="str">
        <f t="shared" si="81"/>
        <v>NA</v>
      </c>
      <c r="AL2574" s="384" t="str">
        <f t="shared" si="82"/>
        <v>NA</v>
      </c>
    </row>
    <row r="2575" spans="1:38" x14ac:dyDescent="0.25">
      <c r="A2575" s="381" t="s">
        <v>3224</v>
      </c>
      <c r="B2575" s="382" t="s">
        <v>115</v>
      </c>
      <c r="C2575" s="382" t="s">
        <v>30</v>
      </c>
      <c r="D2575" s="382" t="s">
        <v>116</v>
      </c>
      <c r="E2575" s="382" t="s">
        <v>839</v>
      </c>
      <c r="F2575" s="383"/>
      <c r="G2575" s="383">
        <v>13</v>
      </c>
      <c r="H2575" s="383" t="s">
        <v>11</v>
      </c>
      <c r="I2575" s="383"/>
      <c r="J2575" s="383">
        <v>13</v>
      </c>
      <c r="K2575" s="383" t="s">
        <v>11</v>
      </c>
      <c r="L2575" s="385"/>
      <c r="M2575" s="383">
        <v>5</v>
      </c>
      <c r="N2575" s="383" t="s">
        <v>11</v>
      </c>
      <c r="O2575" s="385"/>
      <c r="P2575" s="385"/>
      <c r="Q2575" s="386" t="s">
        <v>11</v>
      </c>
      <c r="R2575" s="383"/>
      <c r="S2575" s="383">
        <v>13</v>
      </c>
      <c r="T2575" s="386" t="s">
        <v>11</v>
      </c>
      <c r="U2575" s="386"/>
      <c r="V2575" s="386">
        <v>13</v>
      </c>
      <c r="W2575" s="386" t="s">
        <v>11</v>
      </c>
      <c r="X2575" s="383"/>
      <c r="Y2575" s="383">
        <v>13</v>
      </c>
      <c r="Z2575" s="386" t="s">
        <v>11</v>
      </c>
      <c r="AA2575" s="386"/>
      <c r="AB2575" s="386">
        <v>13</v>
      </c>
      <c r="AC2575" s="386" t="s">
        <v>11</v>
      </c>
      <c r="AD2575" s="383" t="s">
        <v>33</v>
      </c>
      <c r="AE2575" s="383" t="s">
        <v>34</v>
      </c>
      <c r="AF2575" s="383">
        <v>100</v>
      </c>
      <c r="AG2575" s="383" t="s">
        <v>35</v>
      </c>
      <c r="AH2575" s="383" t="s">
        <v>36</v>
      </c>
      <c r="AI2575" s="383" t="s">
        <v>34</v>
      </c>
      <c r="AJ2575" s="383" t="s">
        <v>3554</v>
      </c>
      <c r="AK2575" s="384" t="str">
        <f t="shared" si="81"/>
        <v>NA</v>
      </c>
      <c r="AL2575" s="384" t="str">
        <f t="shared" si="82"/>
        <v>NA</v>
      </c>
    </row>
    <row r="2576" spans="1:38" x14ac:dyDescent="0.25">
      <c r="A2576" s="381" t="s">
        <v>3224</v>
      </c>
      <c r="B2576" s="382" t="s">
        <v>117</v>
      </c>
      <c r="C2576" s="382" t="s">
        <v>30</v>
      </c>
      <c r="D2576" s="382" t="s">
        <v>118</v>
      </c>
      <c r="E2576" s="382" t="s">
        <v>839</v>
      </c>
      <c r="F2576" s="383"/>
      <c r="G2576" s="383">
        <v>22</v>
      </c>
      <c r="H2576" s="383" t="s">
        <v>11</v>
      </c>
      <c r="I2576" s="383"/>
      <c r="J2576" s="383">
        <v>22</v>
      </c>
      <c r="K2576" s="383" t="s">
        <v>11</v>
      </c>
      <c r="L2576" s="385"/>
      <c r="M2576" s="383">
        <v>7</v>
      </c>
      <c r="N2576" s="383" t="s">
        <v>11</v>
      </c>
      <c r="O2576" s="385"/>
      <c r="P2576" s="385"/>
      <c r="Q2576" s="386" t="s">
        <v>11</v>
      </c>
      <c r="R2576" s="383"/>
      <c r="S2576" s="383">
        <v>21</v>
      </c>
      <c r="T2576" s="386" t="s">
        <v>11</v>
      </c>
      <c r="U2576" s="386"/>
      <c r="V2576" s="386">
        <v>21</v>
      </c>
      <c r="W2576" s="386" t="s">
        <v>11</v>
      </c>
      <c r="X2576" s="383"/>
      <c r="Y2576" s="383">
        <v>22</v>
      </c>
      <c r="Z2576" s="386" t="s">
        <v>11</v>
      </c>
      <c r="AA2576" s="386"/>
      <c r="AB2576" s="386">
        <v>22</v>
      </c>
      <c r="AC2576" s="386" t="s">
        <v>11</v>
      </c>
      <c r="AD2576" s="383" t="s">
        <v>57</v>
      </c>
      <c r="AE2576" s="383" t="s">
        <v>36</v>
      </c>
      <c r="AF2576" s="383">
        <v>77</v>
      </c>
      <c r="AG2576" s="383" t="s">
        <v>35</v>
      </c>
      <c r="AH2576" s="383" t="s">
        <v>34</v>
      </c>
      <c r="AI2576" s="383" t="s">
        <v>36</v>
      </c>
      <c r="AJ2576" s="383" t="s">
        <v>3554</v>
      </c>
      <c r="AK2576" s="384" t="str">
        <f t="shared" si="81"/>
        <v>NA</v>
      </c>
      <c r="AL2576" s="384" t="str">
        <f t="shared" si="82"/>
        <v>NA</v>
      </c>
    </row>
    <row r="2577" spans="1:38" x14ac:dyDescent="0.25">
      <c r="A2577" s="381" t="s">
        <v>3224</v>
      </c>
      <c r="B2577" s="382" t="s">
        <v>119</v>
      </c>
      <c r="C2577" s="382" t="s">
        <v>30</v>
      </c>
      <c r="D2577" s="382" t="s">
        <v>120</v>
      </c>
      <c r="E2577" s="382" t="s">
        <v>839</v>
      </c>
      <c r="F2577" s="383">
        <v>100</v>
      </c>
      <c r="G2577" s="383">
        <v>34</v>
      </c>
      <c r="H2577" s="383" t="s">
        <v>835</v>
      </c>
      <c r="I2577" s="383">
        <v>100</v>
      </c>
      <c r="J2577" s="383">
        <v>34</v>
      </c>
      <c r="K2577" s="383" t="s">
        <v>835</v>
      </c>
      <c r="L2577" s="385"/>
      <c r="M2577" s="383">
        <v>15</v>
      </c>
      <c r="N2577" s="383" t="s">
        <v>11</v>
      </c>
      <c r="O2577" s="385"/>
      <c r="P2577" s="385"/>
      <c r="Q2577" s="386" t="s">
        <v>11</v>
      </c>
      <c r="R2577" s="383"/>
      <c r="S2577" s="383">
        <v>31</v>
      </c>
      <c r="T2577" s="386" t="s">
        <v>11</v>
      </c>
      <c r="U2577" s="386"/>
      <c r="V2577" s="386">
        <v>30</v>
      </c>
      <c r="W2577" s="386" t="s">
        <v>11</v>
      </c>
      <c r="X2577" s="383"/>
      <c r="Y2577" s="383">
        <v>31</v>
      </c>
      <c r="Z2577" s="386" t="s">
        <v>11</v>
      </c>
      <c r="AA2577" s="386"/>
      <c r="AB2577" s="386">
        <v>30</v>
      </c>
      <c r="AC2577" s="386" t="s">
        <v>11</v>
      </c>
      <c r="AD2577" s="383" t="s">
        <v>46</v>
      </c>
      <c r="AE2577" s="383" t="s">
        <v>36</v>
      </c>
      <c r="AF2577" s="383">
        <v>85</v>
      </c>
      <c r="AG2577" s="383" t="s">
        <v>35</v>
      </c>
      <c r="AH2577" s="383" t="s">
        <v>34</v>
      </c>
      <c r="AI2577" s="383" t="s">
        <v>36</v>
      </c>
      <c r="AJ2577" s="383" t="s">
        <v>3554</v>
      </c>
      <c r="AK2577" s="384" t="str">
        <f t="shared" si="81"/>
        <v>NA</v>
      </c>
      <c r="AL2577" s="384" t="str">
        <f t="shared" si="82"/>
        <v>NA</v>
      </c>
    </row>
    <row r="2578" spans="1:38" x14ac:dyDescent="0.25">
      <c r="A2578" s="381" t="s">
        <v>3224</v>
      </c>
      <c r="B2578" s="382" t="s">
        <v>121</v>
      </c>
      <c r="C2578" s="382" t="s">
        <v>30</v>
      </c>
      <c r="D2578" s="382" t="s">
        <v>122</v>
      </c>
      <c r="E2578" s="382" t="s">
        <v>839</v>
      </c>
      <c r="F2578" s="383"/>
      <c r="G2578" s="383">
        <v>13</v>
      </c>
      <c r="H2578" s="383" t="s">
        <v>11</v>
      </c>
      <c r="I2578" s="383"/>
      <c r="J2578" s="383">
        <v>13</v>
      </c>
      <c r="K2578" s="383" t="s">
        <v>11</v>
      </c>
      <c r="L2578" s="385"/>
      <c r="M2578" s="383">
        <v>5</v>
      </c>
      <c r="N2578" s="383" t="s">
        <v>11</v>
      </c>
      <c r="O2578" s="385"/>
      <c r="P2578" s="385"/>
      <c r="Q2578" s="386" t="s">
        <v>11</v>
      </c>
      <c r="R2578" s="383"/>
      <c r="S2578" s="383">
        <v>13</v>
      </c>
      <c r="T2578" s="386" t="s">
        <v>11</v>
      </c>
      <c r="U2578" s="386"/>
      <c r="V2578" s="386">
        <v>13</v>
      </c>
      <c r="W2578" s="386" t="s">
        <v>11</v>
      </c>
      <c r="X2578" s="383"/>
      <c r="Y2578" s="383">
        <v>13</v>
      </c>
      <c r="Z2578" s="386" t="s">
        <v>11</v>
      </c>
      <c r="AA2578" s="386"/>
      <c r="AB2578" s="386">
        <v>13</v>
      </c>
      <c r="AC2578" s="386" t="s">
        <v>11</v>
      </c>
      <c r="AD2578" s="383" t="s">
        <v>33</v>
      </c>
      <c r="AE2578" s="383" t="s">
        <v>34</v>
      </c>
      <c r="AF2578" s="383">
        <v>100</v>
      </c>
      <c r="AG2578" s="383" t="s">
        <v>35</v>
      </c>
      <c r="AH2578" s="383" t="s">
        <v>36</v>
      </c>
      <c r="AI2578" s="383" t="s">
        <v>34</v>
      </c>
      <c r="AJ2578" s="383" t="s">
        <v>3554</v>
      </c>
      <c r="AK2578" s="384" t="str">
        <f t="shared" si="81"/>
        <v>NA</v>
      </c>
      <c r="AL2578" s="384" t="str">
        <f t="shared" si="82"/>
        <v>NA</v>
      </c>
    </row>
    <row r="2579" spans="1:38" x14ac:dyDescent="0.25">
      <c r="A2579" s="381" t="s">
        <v>3224</v>
      </c>
      <c r="B2579" s="382" t="s">
        <v>123</v>
      </c>
      <c r="C2579" s="382" t="s">
        <v>30</v>
      </c>
      <c r="D2579" s="382" t="s">
        <v>124</v>
      </c>
      <c r="E2579" s="382" t="s">
        <v>839</v>
      </c>
      <c r="F2579" s="383">
        <v>100</v>
      </c>
      <c r="G2579" s="383">
        <v>63</v>
      </c>
      <c r="H2579" s="383" t="s">
        <v>835</v>
      </c>
      <c r="I2579" s="383">
        <v>100</v>
      </c>
      <c r="J2579" s="383">
        <v>63</v>
      </c>
      <c r="K2579" s="383" t="s">
        <v>835</v>
      </c>
      <c r="L2579" s="385"/>
      <c r="M2579" s="383">
        <v>23</v>
      </c>
      <c r="N2579" s="383" t="s">
        <v>11</v>
      </c>
      <c r="O2579" s="385"/>
      <c r="P2579" s="385"/>
      <c r="Q2579" s="386" t="s">
        <v>11</v>
      </c>
      <c r="R2579" s="383">
        <v>52</v>
      </c>
      <c r="S2579" s="383">
        <v>63</v>
      </c>
      <c r="T2579" s="386" t="s">
        <v>36</v>
      </c>
      <c r="U2579" s="386">
        <v>52</v>
      </c>
      <c r="V2579" s="386">
        <v>61</v>
      </c>
      <c r="W2579" s="386" t="s">
        <v>834</v>
      </c>
      <c r="X2579" s="383">
        <v>63</v>
      </c>
      <c r="Y2579" s="383">
        <v>62</v>
      </c>
      <c r="Z2579" s="386" t="s">
        <v>34</v>
      </c>
      <c r="AA2579" s="386">
        <v>55</v>
      </c>
      <c r="AB2579" s="386">
        <v>60</v>
      </c>
      <c r="AC2579" s="386" t="s">
        <v>11</v>
      </c>
      <c r="AD2579" s="383" t="s">
        <v>57</v>
      </c>
      <c r="AE2579" s="383" t="s">
        <v>36</v>
      </c>
      <c r="AF2579" s="383">
        <v>87</v>
      </c>
      <c r="AG2579" s="383" t="s">
        <v>35</v>
      </c>
      <c r="AH2579" s="383" t="s">
        <v>34</v>
      </c>
      <c r="AI2579" s="383" t="s">
        <v>36</v>
      </c>
      <c r="AJ2579" s="383" t="s">
        <v>3554</v>
      </c>
      <c r="AK2579" s="384" t="str">
        <f t="shared" si="81"/>
        <v>NO</v>
      </c>
      <c r="AL2579" s="384" t="str">
        <f t="shared" si="82"/>
        <v>Yes-SH</v>
      </c>
    </row>
    <row r="2580" spans="1:38" x14ac:dyDescent="0.25">
      <c r="A2580" s="381" t="s">
        <v>3224</v>
      </c>
      <c r="B2580" s="382" t="s">
        <v>125</v>
      </c>
      <c r="C2580" s="382" t="s">
        <v>30</v>
      </c>
      <c r="D2580" s="382" t="s">
        <v>126</v>
      </c>
      <c r="E2580" s="382" t="s">
        <v>839</v>
      </c>
      <c r="F2580" s="383">
        <v>100</v>
      </c>
      <c r="G2580" s="383">
        <v>58</v>
      </c>
      <c r="H2580" s="383" t="s">
        <v>835</v>
      </c>
      <c r="I2580" s="383">
        <v>100</v>
      </c>
      <c r="J2580" s="383">
        <v>58</v>
      </c>
      <c r="K2580" s="383" t="s">
        <v>835</v>
      </c>
      <c r="L2580" s="385"/>
      <c r="M2580" s="383">
        <v>12</v>
      </c>
      <c r="N2580" s="383" t="s">
        <v>11</v>
      </c>
      <c r="O2580" s="385"/>
      <c r="P2580" s="385"/>
      <c r="Q2580" s="386" t="s">
        <v>11</v>
      </c>
      <c r="R2580" s="383">
        <v>23</v>
      </c>
      <c r="S2580" s="383">
        <v>48</v>
      </c>
      <c r="T2580" s="386" t="s">
        <v>36</v>
      </c>
      <c r="U2580" s="386">
        <v>31</v>
      </c>
      <c r="V2580" s="386">
        <v>48</v>
      </c>
      <c r="W2580" s="386" t="s">
        <v>834</v>
      </c>
      <c r="X2580" s="383">
        <v>44</v>
      </c>
      <c r="Y2580" s="383">
        <v>48</v>
      </c>
      <c r="Z2580" s="386" t="s">
        <v>34</v>
      </c>
      <c r="AA2580" s="386">
        <v>50</v>
      </c>
      <c r="AB2580" s="386">
        <v>48</v>
      </c>
      <c r="AC2580" s="386" t="s">
        <v>11</v>
      </c>
      <c r="AD2580" s="383" t="s">
        <v>57</v>
      </c>
      <c r="AE2580" s="383" t="s">
        <v>36</v>
      </c>
      <c r="AF2580" s="383">
        <v>72</v>
      </c>
      <c r="AG2580" s="383" t="s">
        <v>35</v>
      </c>
      <c r="AH2580" s="383" t="s">
        <v>34</v>
      </c>
      <c r="AI2580" s="383" t="s">
        <v>36</v>
      </c>
      <c r="AJ2580" s="383" t="s">
        <v>3554</v>
      </c>
      <c r="AK2580" s="384" t="str">
        <f t="shared" si="81"/>
        <v>NO</v>
      </c>
      <c r="AL2580" s="384" t="str">
        <f t="shared" si="82"/>
        <v>Yes-SH</v>
      </c>
    </row>
    <row r="2581" spans="1:38" x14ac:dyDescent="0.25">
      <c r="A2581" s="381" t="s">
        <v>3224</v>
      </c>
      <c r="B2581" s="382" t="s">
        <v>127</v>
      </c>
      <c r="C2581" s="382" t="s">
        <v>30</v>
      </c>
      <c r="D2581" s="382" t="s">
        <v>128</v>
      </c>
      <c r="E2581" s="382" t="s">
        <v>839</v>
      </c>
      <c r="F2581" s="383">
        <v>100</v>
      </c>
      <c r="G2581" s="383">
        <v>56</v>
      </c>
      <c r="H2581" s="383" t="s">
        <v>835</v>
      </c>
      <c r="I2581" s="383">
        <v>100</v>
      </c>
      <c r="J2581" s="383">
        <v>56</v>
      </c>
      <c r="K2581" s="383" t="s">
        <v>835</v>
      </c>
      <c r="L2581" s="385"/>
      <c r="M2581" s="383">
        <v>14</v>
      </c>
      <c r="N2581" s="383" t="s">
        <v>11</v>
      </c>
      <c r="O2581" s="385"/>
      <c r="P2581" s="385"/>
      <c r="Q2581" s="386" t="s">
        <v>11</v>
      </c>
      <c r="R2581" s="383">
        <v>20</v>
      </c>
      <c r="S2581" s="383">
        <v>51</v>
      </c>
      <c r="T2581" s="386" t="s">
        <v>36</v>
      </c>
      <c r="U2581" s="386">
        <v>29</v>
      </c>
      <c r="V2581" s="386">
        <v>51</v>
      </c>
      <c r="W2581" s="386" t="s">
        <v>834</v>
      </c>
      <c r="X2581" s="383">
        <v>39</v>
      </c>
      <c r="Y2581" s="383">
        <v>51</v>
      </c>
      <c r="Z2581" s="386" t="s">
        <v>36</v>
      </c>
      <c r="AA2581" s="386">
        <v>33</v>
      </c>
      <c r="AB2581" s="386">
        <v>51</v>
      </c>
      <c r="AC2581" s="386" t="s">
        <v>834</v>
      </c>
      <c r="AD2581" s="383" t="s">
        <v>57</v>
      </c>
      <c r="AE2581" s="383" t="s">
        <v>36</v>
      </c>
      <c r="AF2581" s="383">
        <v>69</v>
      </c>
      <c r="AG2581" s="383" t="s">
        <v>35</v>
      </c>
      <c r="AH2581" s="383" t="s">
        <v>34</v>
      </c>
      <c r="AI2581" s="383" t="s">
        <v>36</v>
      </c>
      <c r="AJ2581" s="383" t="s">
        <v>3554</v>
      </c>
      <c r="AK2581" s="384" t="str">
        <f t="shared" si="81"/>
        <v>NO</v>
      </c>
      <c r="AL2581" s="384" t="str">
        <f t="shared" si="82"/>
        <v>NO</v>
      </c>
    </row>
    <row r="2582" spans="1:38" x14ac:dyDescent="0.25">
      <c r="A2582" s="381" t="s">
        <v>3224</v>
      </c>
      <c r="B2582" s="382" t="s">
        <v>129</v>
      </c>
      <c r="C2582" s="382" t="s">
        <v>30</v>
      </c>
      <c r="D2582" s="382" t="s">
        <v>130</v>
      </c>
      <c r="E2582" s="382" t="s">
        <v>839</v>
      </c>
      <c r="F2582" s="383">
        <v>100</v>
      </c>
      <c r="G2582" s="383">
        <v>31</v>
      </c>
      <c r="H2582" s="383" t="s">
        <v>835</v>
      </c>
      <c r="I2582" s="383">
        <v>100</v>
      </c>
      <c r="J2582" s="383">
        <v>31</v>
      </c>
      <c r="K2582" s="383" t="s">
        <v>835</v>
      </c>
      <c r="L2582" s="385"/>
      <c r="M2582" s="383">
        <v>5</v>
      </c>
      <c r="N2582" s="383" t="s">
        <v>11</v>
      </c>
      <c r="O2582" s="385"/>
      <c r="P2582" s="385"/>
      <c r="Q2582" s="386" t="s">
        <v>11</v>
      </c>
      <c r="R2582" s="383"/>
      <c r="S2582" s="383">
        <v>30</v>
      </c>
      <c r="T2582" s="386" t="s">
        <v>11</v>
      </c>
      <c r="U2582" s="386"/>
      <c r="V2582" s="386">
        <v>30</v>
      </c>
      <c r="W2582" s="386" t="s">
        <v>11</v>
      </c>
      <c r="X2582" s="383"/>
      <c r="Y2582" s="383">
        <v>30</v>
      </c>
      <c r="Z2582" s="386" t="s">
        <v>11</v>
      </c>
      <c r="AA2582" s="386"/>
      <c r="AB2582" s="386">
        <v>30</v>
      </c>
      <c r="AC2582" s="386" t="s">
        <v>11</v>
      </c>
      <c r="AD2582" s="383" t="s">
        <v>33</v>
      </c>
      <c r="AE2582" s="383" t="s">
        <v>34</v>
      </c>
      <c r="AF2582" s="383">
        <v>100</v>
      </c>
      <c r="AG2582" s="383" t="s">
        <v>35</v>
      </c>
      <c r="AH2582" s="383" t="s">
        <v>36</v>
      </c>
      <c r="AI2582" s="383" t="s">
        <v>36</v>
      </c>
      <c r="AJ2582" s="383" t="s">
        <v>3554</v>
      </c>
      <c r="AK2582" s="384" t="str">
        <f t="shared" si="81"/>
        <v>NA</v>
      </c>
      <c r="AL2582" s="384" t="str">
        <f t="shared" si="82"/>
        <v>NA</v>
      </c>
    </row>
    <row r="2583" spans="1:38" x14ac:dyDescent="0.25">
      <c r="A2583" s="381" t="s">
        <v>3224</v>
      </c>
      <c r="B2583" s="382" t="s">
        <v>131</v>
      </c>
      <c r="C2583" s="382" t="s">
        <v>30</v>
      </c>
      <c r="D2583" s="382" t="s">
        <v>132</v>
      </c>
      <c r="E2583" s="382" t="s">
        <v>839</v>
      </c>
      <c r="F2583" s="383"/>
      <c r="G2583" s="383">
        <v>28</v>
      </c>
      <c r="H2583" s="383" t="s">
        <v>11</v>
      </c>
      <c r="I2583" s="383"/>
      <c r="J2583" s="383">
        <v>28</v>
      </c>
      <c r="K2583" s="383" t="s">
        <v>11</v>
      </c>
      <c r="L2583" s="385"/>
      <c r="M2583" s="383">
        <v>5</v>
      </c>
      <c r="N2583" s="383" t="s">
        <v>11</v>
      </c>
      <c r="O2583" s="385"/>
      <c r="P2583" s="385"/>
      <c r="Q2583" s="386" t="s">
        <v>11</v>
      </c>
      <c r="R2583" s="383"/>
      <c r="S2583" s="383">
        <v>27</v>
      </c>
      <c r="T2583" s="386" t="s">
        <v>11</v>
      </c>
      <c r="U2583" s="386"/>
      <c r="V2583" s="386">
        <v>27</v>
      </c>
      <c r="W2583" s="386" t="s">
        <v>11</v>
      </c>
      <c r="X2583" s="383"/>
      <c r="Y2583" s="383">
        <v>27</v>
      </c>
      <c r="Z2583" s="386" t="s">
        <v>11</v>
      </c>
      <c r="AA2583" s="386"/>
      <c r="AB2583" s="386">
        <v>27</v>
      </c>
      <c r="AC2583" s="386" t="s">
        <v>11</v>
      </c>
      <c r="AD2583" s="383" t="s">
        <v>104</v>
      </c>
      <c r="AE2583" s="383" t="s">
        <v>36</v>
      </c>
      <c r="AF2583" s="383">
        <v>90</v>
      </c>
      <c r="AG2583" s="383" t="s">
        <v>35</v>
      </c>
      <c r="AH2583" s="383" t="s">
        <v>34</v>
      </c>
      <c r="AI2583" s="383" t="s">
        <v>36</v>
      </c>
      <c r="AJ2583" s="383" t="s">
        <v>3554</v>
      </c>
      <c r="AK2583" s="384" t="str">
        <f t="shared" si="81"/>
        <v>NA</v>
      </c>
      <c r="AL2583" s="384" t="str">
        <f t="shared" si="82"/>
        <v>NA</v>
      </c>
    </row>
    <row r="2584" spans="1:38" x14ac:dyDescent="0.25">
      <c r="A2584" s="381" t="s">
        <v>3224</v>
      </c>
      <c r="B2584" s="382" t="s">
        <v>133</v>
      </c>
      <c r="C2584" s="382" t="s">
        <v>30</v>
      </c>
      <c r="D2584" s="382" t="s">
        <v>134</v>
      </c>
      <c r="E2584" s="382" t="s">
        <v>839</v>
      </c>
      <c r="F2584" s="383">
        <v>97</v>
      </c>
      <c r="G2584" s="383">
        <v>37</v>
      </c>
      <c r="H2584" s="383" t="s">
        <v>835</v>
      </c>
      <c r="I2584" s="383">
        <v>97</v>
      </c>
      <c r="J2584" s="383">
        <v>37</v>
      </c>
      <c r="K2584" s="383" t="s">
        <v>835</v>
      </c>
      <c r="L2584" s="385"/>
      <c r="M2584" s="383">
        <v>6</v>
      </c>
      <c r="N2584" s="383" t="s">
        <v>11</v>
      </c>
      <c r="O2584" s="385"/>
      <c r="P2584" s="385"/>
      <c r="Q2584" s="386" t="s">
        <v>11</v>
      </c>
      <c r="R2584" s="383"/>
      <c r="S2584" s="383">
        <v>35</v>
      </c>
      <c r="T2584" s="386" t="s">
        <v>11</v>
      </c>
      <c r="U2584" s="386"/>
      <c r="V2584" s="386">
        <v>35</v>
      </c>
      <c r="W2584" s="386" t="s">
        <v>11</v>
      </c>
      <c r="X2584" s="383"/>
      <c r="Y2584" s="383">
        <v>35</v>
      </c>
      <c r="Z2584" s="386" t="s">
        <v>11</v>
      </c>
      <c r="AA2584" s="386"/>
      <c r="AB2584" s="386">
        <v>35</v>
      </c>
      <c r="AC2584" s="386" t="s">
        <v>11</v>
      </c>
      <c r="AD2584" s="383" t="s">
        <v>57</v>
      </c>
      <c r="AE2584" s="383" t="s">
        <v>36</v>
      </c>
      <c r="AF2584" s="383">
        <v>79</v>
      </c>
      <c r="AG2584" s="383" t="s">
        <v>35</v>
      </c>
      <c r="AH2584" s="383" t="s">
        <v>34</v>
      </c>
      <c r="AI2584" s="383" t="s">
        <v>36</v>
      </c>
      <c r="AJ2584" s="383" t="s">
        <v>3554</v>
      </c>
      <c r="AK2584" s="384" t="str">
        <f t="shared" si="81"/>
        <v>NA</v>
      </c>
      <c r="AL2584" s="384" t="str">
        <f t="shared" si="82"/>
        <v>NA</v>
      </c>
    </row>
    <row r="2585" spans="1:38" x14ac:dyDescent="0.25">
      <c r="A2585" s="381" t="s">
        <v>3224</v>
      </c>
      <c r="B2585" s="382" t="s">
        <v>135</v>
      </c>
      <c r="C2585" s="382" t="s">
        <v>30</v>
      </c>
      <c r="D2585" s="382" t="s">
        <v>136</v>
      </c>
      <c r="E2585" s="382" t="s">
        <v>839</v>
      </c>
      <c r="F2585" s="383">
        <v>100</v>
      </c>
      <c r="G2585" s="383">
        <v>114</v>
      </c>
      <c r="H2585" s="383" t="s">
        <v>835</v>
      </c>
      <c r="I2585" s="383">
        <v>100</v>
      </c>
      <c r="J2585" s="383">
        <v>114</v>
      </c>
      <c r="K2585" s="383" t="s">
        <v>835</v>
      </c>
      <c r="L2585" s="385"/>
      <c r="M2585" s="383">
        <v>25</v>
      </c>
      <c r="N2585" s="383" t="s">
        <v>11</v>
      </c>
      <c r="O2585" s="385"/>
      <c r="P2585" s="385"/>
      <c r="Q2585" s="386" t="s">
        <v>11</v>
      </c>
      <c r="R2585" s="383">
        <v>39</v>
      </c>
      <c r="S2585" s="383">
        <v>103</v>
      </c>
      <c r="T2585" s="386" t="s">
        <v>36</v>
      </c>
      <c r="U2585" s="386">
        <v>34</v>
      </c>
      <c r="V2585" s="386">
        <v>99</v>
      </c>
      <c r="W2585" s="386" t="s">
        <v>834</v>
      </c>
      <c r="X2585" s="383">
        <v>42</v>
      </c>
      <c r="Y2585" s="383">
        <v>103</v>
      </c>
      <c r="Z2585" s="386" t="s">
        <v>36</v>
      </c>
      <c r="AA2585" s="386">
        <v>37</v>
      </c>
      <c r="AB2585" s="386">
        <v>99</v>
      </c>
      <c r="AC2585" s="386" t="s">
        <v>834</v>
      </c>
      <c r="AD2585" s="383" t="s">
        <v>33</v>
      </c>
      <c r="AE2585" s="383" t="s">
        <v>36</v>
      </c>
      <c r="AF2585" s="383">
        <v>74</v>
      </c>
      <c r="AG2585" s="383" t="s">
        <v>40</v>
      </c>
      <c r="AH2585" s="383" t="s">
        <v>34</v>
      </c>
      <c r="AI2585" s="383" t="s">
        <v>36</v>
      </c>
      <c r="AJ2585" s="383" t="s">
        <v>3554</v>
      </c>
      <c r="AK2585" s="384" t="str">
        <f t="shared" si="81"/>
        <v>NO</v>
      </c>
      <c r="AL2585" s="384" t="str">
        <f t="shared" si="82"/>
        <v>NO</v>
      </c>
    </row>
    <row r="2586" spans="1:38" x14ac:dyDescent="0.25">
      <c r="A2586" s="381" t="s">
        <v>3224</v>
      </c>
      <c r="B2586" s="382" t="s">
        <v>137</v>
      </c>
      <c r="C2586" s="382" t="s">
        <v>30</v>
      </c>
      <c r="D2586" s="382" t="s">
        <v>138</v>
      </c>
      <c r="E2586" s="382" t="s">
        <v>839</v>
      </c>
      <c r="F2586" s="383">
        <v>100</v>
      </c>
      <c r="G2586" s="383">
        <v>34</v>
      </c>
      <c r="H2586" s="383" t="s">
        <v>835</v>
      </c>
      <c r="I2586" s="383">
        <v>100</v>
      </c>
      <c r="J2586" s="383">
        <v>34</v>
      </c>
      <c r="K2586" s="383" t="s">
        <v>835</v>
      </c>
      <c r="L2586" s="385"/>
      <c r="M2586" s="383">
        <v>14</v>
      </c>
      <c r="N2586" s="383" t="s">
        <v>11</v>
      </c>
      <c r="O2586" s="385"/>
      <c r="P2586" s="385"/>
      <c r="Q2586" s="386" t="s">
        <v>11</v>
      </c>
      <c r="R2586" s="383">
        <v>55</v>
      </c>
      <c r="S2586" s="383">
        <v>31</v>
      </c>
      <c r="T2586" s="386" t="s">
        <v>36</v>
      </c>
      <c r="U2586" s="386">
        <v>57</v>
      </c>
      <c r="V2586" s="386">
        <v>30</v>
      </c>
      <c r="W2586" s="386" t="s">
        <v>834</v>
      </c>
      <c r="X2586" s="383">
        <v>74</v>
      </c>
      <c r="Y2586" s="383">
        <v>31</v>
      </c>
      <c r="Z2586" s="386" t="s">
        <v>36</v>
      </c>
      <c r="AA2586" s="386">
        <v>60</v>
      </c>
      <c r="AB2586" s="386">
        <v>30</v>
      </c>
      <c r="AC2586" s="386" t="s">
        <v>834</v>
      </c>
      <c r="AD2586" s="383" t="s">
        <v>57</v>
      </c>
      <c r="AE2586" s="383" t="s">
        <v>36</v>
      </c>
      <c r="AF2586" s="383">
        <v>85</v>
      </c>
      <c r="AG2586" s="383" t="s">
        <v>35</v>
      </c>
      <c r="AH2586" s="383" t="s">
        <v>34</v>
      </c>
      <c r="AI2586" s="383" t="s">
        <v>36</v>
      </c>
      <c r="AJ2586" s="383" t="s">
        <v>3554</v>
      </c>
      <c r="AK2586" s="384" t="str">
        <f t="shared" si="81"/>
        <v>NO</v>
      </c>
      <c r="AL2586" s="384" t="str">
        <f t="shared" si="82"/>
        <v>NO</v>
      </c>
    </row>
    <row r="2587" spans="1:38" x14ac:dyDescent="0.25">
      <c r="A2587" s="381" t="s">
        <v>3224</v>
      </c>
      <c r="B2587" s="382" t="s">
        <v>139</v>
      </c>
      <c r="C2587" s="382" t="s">
        <v>30</v>
      </c>
      <c r="D2587" s="382" t="s">
        <v>140</v>
      </c>
      <c r="E2587" s="382" t="s">
        <v>839</v>
      </c>
      <c r="F2587" s="383">
        <v>100</v>
      </c>
      <c r="G2587" s="383">
        <v>59</v>
      </c>
      <c r="H2587" s="383" t="s">
        <v>835</v>
      </c>
      <c r="I2587" s="383">
        <v>100</v>
      </c>
      <c r="J2587" s="383">
        <v>59</v>
      </c>
      <c r="K2587" s="383" t="s">
        <v>835</v>
      </c>
      <c r="L2587" s="385"/>
      <c r="M2587" s="383">
        <v>17</v>
      </c>
      <c r="N2587" s="383" t="s">
        <v>11</v>
      </c>
      <c r="O2587" s="385"/>
      <c r="P2587" s="385"/>
      <c r="Q2587" s="386" t="s">
        <v>11</v>
      </c>
      <c r="R2587" s="383"/>
      <c r="S2587" s="383">
        <v>54</v>
      </c>
      <c r="T2587" s="386" t="s">
        <v>11</v>
      </c>
      <c r="U2587" s="386"/>
      <c r="V2587" s="386">
        <v>53</v>
      </c>
      <c r="W2587" s="386" t="s">
        <v>11</v>
      </c>
      <c r="X2587" s="383"/>
      <c r="Y2587" s="383">
        <v>54</v>
      </c>
      <c r="Z2587" s="386" t="s">
        <v>11</v>
      </c>
      <c r="AA2587" s="386"/>
      <c r="AB2587" s="386">
        <v>53</v>
      </c>
      <c r="AC2587" s="386" t="s">
        <v>11</v>
      </c>
      <c r="AD2587" s="383" t="s">
        <v>57</v>
      </c>
      <c r="AE2587" s="383" t="s">
        <v>36</v>
      </c>
      <c r="AF2587" s="383">
        <v>87</v>
      </c>
      <c r="AG2587" s="383" t="s">
        <v>35</v>
      </c>
      <c r="AH2587" s="383" t="s">
        <v>34</v>
      </c>
      <c r="AI2587" s="383" t="s">
        <v>36</v>
      </c>
      <c r="AJ2587" s="383" t="s">
        <v>3554</v>
      </c>
      <c r="AK2587" s="384" t="str">
        <f t="shared" si="81"/>
        <v>NA</v>
      </c>
      <c r="AL2587" s="384" t="str">
        <f t="shared" si="82"/>
        <v>NA</v>
      </c>
    </row>
    <row r="2588" spans="1:38" x14ac:dyDescent="0.25">
      <c r="A2588" s="381" t="s">
        <v>3224</v>
      </c>
      <c r="B2588" s="382" t="s">
        <v>141</v>
      </c>
      <c r="C2588" s="382" t="s">
        <v>30</v>
      </c>
      <c r="D2588" s="382" t="s">
        <v>142</v>
      </c>
      <c r="E2588" s="382" t="s">
        <v>839</v>
      </c>
      <c r="F2588" s="383">
        <v>100</v>
      </c>
      <c r="G2588" s="383">
        <v>72</v>
      </c>
      <c r="H2588" s="383" t="s">
        <v>835</v>
      </c>
      <c r="I2588" s="383">
        <v>100</v>
      </c>
      <c r="J2588" s="383">
        <v>72</v>
      </c>
      <c r="K2588" s="383" t="s">
        <v>835</v>
      </c>
      <c r="L2588" s="385"/>
      <c r="M2588" s="383">
        <v>18</v>
      </c>
      <c r="N2588" s="383" t="s">
        <v>11</v>
      </c>
      <c r="O2588" s="385"/>
      <c r="P2588" s="385"/>
      <c r="Q2588" s="386" t="s">
        <v>11</v>
      </c>
      <c r="R2588" s="383">
        <v>43</v>
      </c>
      <c r="S2588" s="383">
        <v>69</v>
      </c>
      <c r="T2588" s="386" t="s">
        <v>36</v>
      </c>
      <c r="U2588" s="386">
        <v>46</v>
      </c>
      <c r="V2588" s="386">
        <v>69</v>
      </c>
      <c r="W2588" s="386" t="s">
        <v>834</v>
      </c>
      <c r="X2588" s="383">
        <v>59</v>
      </c>
      <c r="Y2588" s="383">
        <v>69</v>
      </c>
      <c r="Z2588" s="386" t="s">
        <v>36</v>
      </c>
      <c r="AA2588" s="386">
        <v>58</v>
      </c>
      <c r="AB2588" s="386">
        <v>69</v>
      </c>
      <c r="AC2588" s="386" t="s">
        <v>834</v>
      </c>
      <c r="AD2588" s="383" t="s">
        <v>33</v>
      </c>
      <c r="AE2588" s="383" t="s">
        <v>36</v>
      </c>
      <c r="AF2588" s="383">
        <v>77</v>
      </c>
      <c r="AG2588" s="383" t="s">
        <v>35</v>
      </c>
      <c r="AH2588" s="383" t="s">
        <v>34</v>
      </c>
      <c r="AI2588" s="383" t="s">
        <v>36</v>
      </c>
      <c r="AJ2588" s="383" t="s">
        <v>3554</v>
      </c>
      <c r="AK2588" s="384" t="str">
        <f t="shared" si="81"/>
        <v>NO</v>
      </c>
      <c r="AL2588" s="384" t="str">
        <f t="shared" si="82"/>
        <v>NO</v>
      </c>
    </row>
    <row r="2589" spans="1:38" x14ac:dyDescent="0.25">
      <c r="A2589" s="381" t="s">
        <v>3224</v>
      </c>
      <c r="B2589" s="382" t="s">
        <v>143</v>
      </c>
      <c r="C2589" s="382" t="s">
        <v>30</v>
      </c>
      <c r="D2589" s="382" t="s">
        <v>144</v>
      </c>
      <c r="E2589" s="382" t="s">
        <v>839</v>
      </c>
      <c r="F2589" s="383"/>
      <c r="G2589" s="383">
        <v>14</v>
      </c>
      <c r="H2589" s="383" t="s">
        <v>11</v>
      </c>
      <c r="I2589" s="383"/>
      <c r="J2589" s="383">
        <v>14</v>
      </c>
      <c r="K2589" s="383" t="s">
        <v>11</v>
      </c>
      <c r="L2589" s="385"/>
      <c r="M2589" s="383">
        <v>5</v>
      </c>
      <c r="N2589" s="383" t="s">
        <v>11</v>
      </c>
      <c r="O2589" s="385"/>
      <c r="P2589" s="385"/>
      <c r="Q2589" s="386" t="s">
        <v>11</v>
      </c>
      <c r="R2589" s="383"/>
      <c r="S2589" s="383">
        <v>13</v>
      </c>
      <c r="T2589" s="386" t="s">
        <v>11</v>
      </c>
      <c r="U2589" s="386"/>
      <c r="V2589" s="386">
        <v>13</v>
      </c>
      <c r="W2589" s="386" t="s">
        <v>11</v>
      </c>
      <c r="X2589" s="383"/>
      <c r="Y2589" s="383">
        <v>13</v>
      </c>
      <c r="Z2589" s="386" t="s">
        <v>11</v>
      </c>
      <c r="AA2589" s="386"/>
      <c r="AB2589" s="386">
        <v>13</v>
      </c>
      <c r="AC2589" s="386" t="s">
        <v>11</v>
      </c>
      <c r="AD2589" s="383" t="s">
        <v>33</v>
      </c>
      <c r="AE2589" s="383" t="s">
        <v>36</v>
      </c>
      <c r="AF2589" s="383">
        <v>90</v>
      </c>
      <c r="AG2589" s="383" t="s">
        <v>35</v>
      </c>
      <c r="AH2589" s="383" t="s">
        <v>34</v>
      </c>
      <c r="AI2589" s="383" t="s">
        <v>36</v>
      </c>
      <c r="AJ2589" s="383" t="s">
        <v>3554</v>
      </c>
      <c r="AK2589" s="384" t="str">
        <f t="shared" si="81"/>
        <v>NA</v>
      </c>
      <c r="AL2589" s="384" t="str">
        <f t="shared" si="82"/>
        <v>NA</v>
      </c>
    </row>
    <row r="2590" spans="1:38" x14ac:dyDescent="0.25">
      <c r="A2590" s="381" t="s">
        <v>3224</v>
      </c>
      <c r="B2590" s="382" t="s">
        <v>145</v>
      </c>
      <c r="C2590" s="382" t="s">
        <v>30</v>
      </c>
      <c r="D2590" s="382" t="s">
        <v>146</v>
      </c>
      <c r="E2590" s="382" t="s">
        <v>839</v>
      </c>
      <c r="F2590" s="383"/>
      <c r="G2590" s="383">
        <v>15</v>
      </c>
      <c r="H2590" s="383" t="s">
        <v>11</v>
      </c>
      <c r="I2590" s="383"/>
      <c r="J2590" s="383">
        <v>15</v>
      </c>
      <c r="K2590" s="383" t="s">
        <v>11</v>
      </c>
      <c r="L2590" s="385"/>
      <c r="M2590" s="383">
        <v>4</v>
      </c>
      <c r="N2590" s="383" t="s">
        <v>11</v>
      </c>
      <c r="O2590" s="385"/>
      <c r="P2590" s="385"/>
      <c r="Q2590" s="386" t="s">
        <v>11</v>
      </c>
      <c r="R2590" s="383"/>
      <c r="S2590" s="383">
        <v>15</v>
      </c>
      <c r="T2590" s="386" t="s">
        <v>11</v>
      </c>
      <c r="U2590" s="386"/>
      <c r="V2590" s="386">
        <v>15</v>
      </c>
      <c r="W2590" s="386" t="s">
        <v>11</v>
      </c>
      <c r="X2590" s="383"/>
      <c r="Y2590" s="383">
        <v>15</v>
      </c>
      <c r="Z2590" s="386" t="s">
        <v>11</v>
      </c>
      <c r="AA2590" s="386"/>
      <c r="AB2590" s="386">
        <v>15</v>
      </c>
      <c r="AC2590" s="386" t="s">
        <v>11</v>
      </c>
      <c r="AD2590" s="383" t="s">
        <v>104</v>
      </c>
      <c r="AE2590" s="383" t="s">
        <v>34</v>
      </c>
      <c r="AF2590" s="383">
        <v>100</v>
      </c>
      <c r="AG2590" s="383" t="s">
        <v>35</v>
      </c>
      <c r="AH2590" s="383" t="s">
        <v>34</v>
      </c>
      <c r="AI2590" s="383" t="s">
        <v>36</v>
      </c>
      <c r="AJ2590" s="383" t="s">
        <v>3554</v>
      </c>
      <c r="AK2590" s="384" t="str">
        <f t="shared" si="81"/>
        <v>NA</v>
      </c>
      <c r="AL2590" s="384" t="str">
        <f t="shared" si="82"/>
        <v>NA</v>
      </c>
    </row>
    <row r="2591" spans="1:38" x14ac:dyDescent="0.25">
      <c r="A2591" s="381" t="s">
        <v>3224</v>
      </c>
      <c r="B2591" s="382" t="s">
        <v>147</v>
      </c>
      <c r="C2591" s="382" t="s">
        <v>30</v>
      </c>
      <c r="D2591" s="382" t="s">
        <v>148</v>
      </c>
      <c r="E2591" s="382" t="s">
        <v>839</v>
      </c>
      <c r="F2591" s="383"/>
      <c r="G2591" s="383">
        <v>25</v>
      </c>
      <c r="H2591" s="383" t="s">
        <v>11</v>
      </c>
      <c r="I2591" s="383"/>
      <c r="J2591" s="383">
        <v>25</v>
      </c>
      <c r="K2591" s="383" t="s">
        <v>11</v>
      </c>
      <c r="L2591" s="385"/>
      <c r="M2591" s="383">
        <v>6</v>
      </c>
      <c r="N2591" s="383" t="s">
        <v>11</v>
      </c>
      <c r="O2591" s="385"/>
      <c r="P2591" s="385"/>
      <c r="Q2591" s="386" t="s">
        <v>11</v>
      </c>
      <c r="R2591" s="383"/>
      <c r="S2591" s="383">
        <v>25</v>
      </c>
      <c r="T2591" s="386" t="s">
        <v>11</v>
      </c>
      <c r="U2591" s="386"/>
      <c r="V2591" s="386">
        <v>25</v>
      </c>
      <c r="W2591" s="386" t="s">
        <v>11</v>
      </c>
      <c r="X2591" s="383"/>
      <c r="Y2591" s="383">
        <v>25</v>
      </c>
      <c r="Z2591" s="386" t="s">
        <v>11</v>
      </c>
      <c r="AA2591" s="386"/>
      <c r="AB2591" s="386">
        <v>25</v>
      </c>
      <c r="AC2591" s="386" t="s">
        <v>11</v>
      </c>
      <c r="AD2591" s="383" t="s">
        <v>214</v>
      </c>
      <c r="AE2591" s="383" t="s">
        <v>36</v>
      </c>
      <c r="AF2591" s="383">
        <v>77</v>
      </c>
      <c r="AG2591" s="383" t="s">
        <v>35</v>
      </c>
      <c r="AH2591" s="383" t="s">
        <v>34</v>
      </c>
      <c r="AI2591" s="383" t="s">
        <v>36</v>
      </c>
      <c r="AJ2591" s="383" t="s">
        <v>3554</v>
      </c>
      <c r="AK2591" s="384" t="str">
        <f t="shared" si="81"/>
        <v>NA</v>
      </c>
      <c r="AL2591" s="384" t="str">
        <f t="shared" si="82"/>
        <v>NA</v>
      </c>
    </row>
    <row r="2592" spans="1:38" x14ac:dyDescent="0.25">
      <c r="A2592" s="381" t="s">
        <v>3224</v>
      </c>
      <c r="B2592" s="382" t="s">
        <v>149</v>
      </c>
      <c r="C2592" s="382" t="s">
        <v>30</v>
      </c>
      <c r="D2592" s="382" t="s">
        <v>150</v>
      </c>
      <c r="E2592" s="382" t="s">
        <v>839</v>
      </c>
      <c r="F2592" s="383">
        <v>96</v>
      </c>
      <c r="G2592" s="383">
        <v>51</v>
      </c>
      <c r="H2592" s="383" t="s">
        <v>835</v>
      </c>
      <c r="I2592" s="383">
        <v>98</v>
      </c>
      <c r="J2592" s="383">
        <v>51</v>
      </c>
      <c r="K2592" s="383" t="s">
        <v>835</v>
      </c>
      <c r="L2592" s="385"/>
      <c r="M2592" s="383">
        <v>17</v>
      </c>
      <c r="N2592" s="383" t="s">
        <v>11</v>
      </c>
      <c r="O2592" s="385"/>
      <c r="P2592" s="385">
        <v>8</v>
      </c>
      <c r="Q2592" s="386" t="s">
        <v>11</v>
      </c>
      <c r="R2592" s="383"/>
      <c r="S2592" s="383">
        <v>46</v>
      </c>
      <c r="T2592" s="386" t="s">
        <v>36</v>
      </c>
      <c r="U2592" s="386"/>
      <c r="V2592" s="386">
        <v>43</v>
      </c>
      <c r="W2592" s="386" t="s">
        <v>834</v>
      </c>
      <c r="X2592" s="383"/>
      <c r="Y2592" s="383">
        <v>47</v>
      </c>
      <c r="Z2592" s="386" t="s">
        <v>36</v>
      </c>
      <c r="AA2592" s="386"/>
      <c r="AB2592" s="386">
        <v>43</v>
      </c>
      <c r="AC2592" s="386" t="s">
        <v>834</v>
      </c>
      <c r="AD2592" s="383"/>
      <c r="AE2592" s="383" t="s">
        <v>36</v>
      </c>
      <c r="AF2592" s="383">
        <v>82</v>
      </c>
      <c r="AG2592" s="383" t="s">
        <v>40</v>
      </c>
      <c r="AH2592" s="383" t="s">
        <v>34</v>
      </c>
      <c r="AI2592" s="383" t="s">
        <v>36</v>
      </c>
      <c r="AJ2592" s="383" t="s">
        <v>3554</v>
      </c>
      <c r="AK2592" s="384" t="str">
        <f t="shared" si="81"/>
        <v>NO</v>
      </c>
      <c r="AL2592" s="384" t="str">
        <f t="shared" si="82"/>
        <v>NO</v>
      </c>
    </row>
    <row r="2593" spans="1:38" x14ac:dyDescent="0.25">
      <c r="A2593" s="381" t="s">
        <v>3224</v>
      </c>
      <c r="B2593" s="382" t="s">
        <v>151</v>
      </c>
      <c r="C2593" s="382" t="s">
        <v>30</v>
      </c>
      <c r="D2593" s="382" t="s">
        <v>152</v>
      </c>
      <c r="E2593" s="382" t="s">
        <v>839</v>
      </c>
      <c r="F2593" s="383">
        <v>100</v>
      </c>
      <c r="G2593" s="383">
        <v>33</v>
      </c>
      <c r="H2593" s="383" t="s">
        <v>835</v>
      </c>
      <c r="I2593" s="383">
        <v>100</v>
      </c>
      <c r="J2593" s="383">
        <v>33</v>
      </c>
      <c r="K2593" s="383" t="s">
        <v>835</v>
      </c>
      <c r="L2593" s="385"/>
      <c r="M2593" s="383">
        <v>7</v>
      </c>
      <c r="N2593" s="383" t="s">
        <v>11</v>
      </c>
      <c r="O2593" s="385"/>
      <c r="P2593" s="385"/>
      <c r="Q2593" s="386" t="s">
        <v>11</v>
      </c>
      <c r="R2593" s="383"/>
      <c r="S2593" s="383">
        <v>33</v>
      </c>
      <c r="T2593" s="386" t="s">
        <v>11</v>
      </c>
      <c r="U2593" s="386"/>
      <c r="V2593" s="386">
        <v>33</v>
      </c>
      <c r="W2593" s="386" t="s">
        <v>11</v>
      </c>
      <c r="X2593" s="383"/>
      <c r="Y2593" s="383">
        <v>33</v>
      </c>
      <c r="Z2593" s="386" t="s">
        <v>11</v>
      </c>
      <c r="AA2593" s="386"/>
      <c r="AB2593" s="386">
        <v>33</v>
      </c>
      <c r="AC2593" s="386" t="s">
        <v>11</v>
      </c>
      <c r="AD2593" s="383" t="s">
        <v>33</v>
      </c>
      <c r="AE2593" s="383" t="s">
        <v>34</v>
      </c>
      <c r="AF2593" s="383">
        <v>100</v>
      </c>
      <c r="AG2593" s="383" t="s">
        <v>40</v>
      </c>
      <c r="AH2593" s="383" t="s">
        <v>36</v>
      </c>
      <c r="AI2593" s="383" t="s">
        <v>34</v>
      </c>
      <c r="AJ2593" s="383" t="s">
        <v>3554</v>
      </c>
      <c r="AK2593" s="384" t="str">
        <f t="shared" si="81"/>
        <v>NA</v>
      </c>
      <c r="AL2593" s="384" t="str">
        <f t="shared" si="82"/>
        <v>NA</v>
      </c>
    </row>
    <row r="2594" spans="1:38" x14ac:dyDescent="0.25">
      <c r="A2594" s="381" t="s">
        <v>3224</v>
      </c>
      <c r="B2594" s="382" t="s">
        <v>153</v>
      </c>
      <c r="C2594" s="382" t="s">
        <v>30</v>
      </c>
      <c r="D2594" s="382" t="s">
        <v>2312</v>
      </c>
      <c r="E2594" s="382" t="s">
        <v>839</v>
      </c>
      <c r="F2594" s="383">
        <v>100</v>
      </c>
      <c r="G2594" s="383">
        <v>40</v>
      </c>
      <c r="H2594" s="383" t="s">
        <v>835</v>
      </c>
      <c r="I2594" s="383">
        <v>100</v>
      </c>
      <c r="J2594" s="383">
        <v>40</v>
      </c>
      <c r="K2594" s="383" t="s">
        <v>835</v>
      </c>
      <c r="L2594" s="385"/>
      <c r="M2594" s="383">
        <v>16</v>
      </c>
      <c r="N2594" s="383" t="s">
        <v>11</v>
      </c>
      <c r="O2594" s="385"/>
      <c r="P2594" s="385"/>
      <c r="Q2594" s="386" t="s">
        <v>11</v>
      </c>
      <c r="R2594" s="383"/>
      <c r="S2594" s="383">
        <v>40</v>
      </c>
      <c r="T2594" s="386" t="s">
        <v>11</v>
      </c>
      <c r="U2594" s="386"/>
      <c r="V2594" s="386">
        <v>40</v>
      </c>
      <c r="W2594" s="386" t="s">
        <v>11</v>
      </c>
      <c r="X2594" s="383"/>
      <c r="Y2594" s="383">
        <v>40</v>
      </c>
      <c r="Z2594" s="386" t="s">
        <v>11</v>
      </c>
      <c r="AA2594" s="386"/>
      <c r="AB2594" s="386">
        <v>40</v>
      </c>
      <c r="AC2594" s="386" t="s">
        <v>11</v>
      </c>
      <c r="AD2594" s="383" t="s">
        <v>33</v>
      </c>
      <c r="AE2594" s="383" t="s">
        <v>36</v>
      </c>
      <c r="AF2594" s="383">
        <v>95</v>
      </c>
      <c r="AG2594" s="383" t="s">
        <v>35</v>
      </c>
      <c r="AH2594" s="383" t="s">
        <v>36</v>
      </c>
      <c r="AI2594" s="383" t="s">
        <v>36</v>
      </c>
      <c r="AJ2594" s="383" t="s">
        <v>3554</v>
      </c>
      <c r="AK2594" s="384" t="str">
        <f t="shared" si="81"/>
        <v>NA</v>
      </c>
      <c r="AL2594" s="384" t="str">
        <f t="shared" si="82"/>
        <v>NA</v>
      </c>
    </row>
    <row r="2595" spans="1:38" x14ac:dyDescent="0.25">
      <c r="A2595" s="381" t="s">
        <v>3224</v>
      </c>
      <c r="B2595" s="382" t="s">
        <v>154</v>
      </c>
      <c r="C2595" s="382" t="s">
        <v>30</v>
      </c>
      <c r="D2595" s="382" t="s">
        <v>155</v>
      </c>
      <c r="E2595" s="382" t="s">
        <v>839</v>
      </c>
      <c r="F2595" s="383">
        <v>100</v>
      </c>
      <c r="G2595" s="383">
        <v>80</v>
      </c>
      <c r="H2595" s="383" t="s">
        <v>835</v>
      </c>
      <c r="I2595" s="383">
        <v>100</v>
      </c>
      <c r="J2595" s="383">
        <v>80</v>
      </c>
      <c r="K2595" s="383" t="s">
        <v>835</v>
      </c>
      <c r="L2595" s="385"/>
      <c r="M2595" s="383">
        <v>24</v>
      </c>
      <c r="N2595" s="383" t="s">
        <v>11</v>
      </c>
      <c r="O2595" s="385"/>
      <c r="P2595" s="385"/>
      <c r="Q2595" s="386" t="s">
        <v>11</v>
      </c>
      <c r="R2595" s="383">
        <v>62</v>
      </c>
      <c r="S2595" s="383">
        <v>79</v>
      </c>
      <c r="T2595" s="386" t="s">
        <v>36</v>
      </c>
      <c r="U2595" s="386">
        <v>69</v>
      </c>
      <c r="V2595" s="386">
        <v>78</v>
      </c>
      <c r="W2595" s="386" t="s">
        <v>834</v>
      </c>
      <c r="X2595" s="383">
        <v>66</v>
      </c>
      <c r="Y2595" s="383">
        <v>79</v>
      </c>
      <c r="Z2595" s="386" t="s">
        <v>36</v>
      </c>
      <c r="AA2595" s="386">
        <v>68</v>
      </c>
      <c r="AB2595" s="386">
        <v>78</v>
      </c>
      <c r="AC2595" s="386" t="s">
        <v>834</v>
      </c>
      <c r="AD2595" s="383" t="s">
        <v>33</v>
      </c>
      <c r="AE2595" s="383" t="s">
        <v>36</v>
      </c>
      <c r="AF2595" s="383">
        <v>95</v>
      </c>
      <c r="AG2595" s="383" t="s">
        <v>35</v>
      </c>
      <c r="AH2595" s="383" t="s">
        <v>34</v>
      </c>
      <c r="AI2595" s="383" t="s">
        <v>36</v>
      </c>
      <c r="AJ2595" s="383" t="s">
        <v>3554</v>
      </c>
      <c r="AK2595" s="384" t="str">
        <f t="shared" si="81"/>
        <v>NO</v>
      </c>
      <c r="AL2595" s="384" t="str">
        <f t="shared" si="82"/>
        <v>NO</v>
      </c>
    </row>
    <row r="2596" spans="1:38" x14ac:dyDescent="0.25">
      <c r="A2596" s="381" t="s">
        <v>3224</v>
      </c>
      <c r="B2596" s="382" t="s">
        <v>156</v>
      </c>
      <c r="C2596" s="382" t="s">
        <v>30</v>
      </c>
      <c r="D2596" s="382" t="s">
        <v>157</v>
      </c>
      <c r="E2596" s="382" t="s">
        <v>839</v>
      </c>
      <c r="F2596" s="383">
        <v>100</v>
      </c>
      <c r="G2596" s="383">
        <v>61</v>
      </c>
      <c r="H2596" s="383" t="s">
        <v>835</v>
      </c>
      <c r="I2596" s="383">
        <v>100</v>
      </c>
      <c r="J2596" s="383">
        <v>61</v>
      </c>
      <c r="K2596" s="383" t="s">
        <v>835</v>
      </c>
      <c r="L2596" s="385"/>
      <c r="M2596" s="383">
        <v>25</v>
      </c>
      <c r="N2596" s="383" t="s">
        <v>11</v>
      </c>
      <c r="O2596" s="385"/>
      <c r="P2596" s="385"/>
      <c r="Q2596" s="386" t="s">
        <v>11</v>
      </c>
      <c r="R2596" s="383"/>
      <c r="S2596" s="383">
        <v>61</v>
      </c>
      <c r="T2596" s="386" t="s">
        <v>11</v>
      </c>
      <c r="U2596" s="386"/>
      <c r="V2596" s="386">
        <v>61</v>
      </c>
      <c r="W2596" s="386" t="s">
        <v>11</v>
      </c>
      <c r="X2596" s="383"/>
      <c r="Y2596" s="383">
        <v>61</v>
      </c>
      <c r="Z2596" s="386" t="s">
        <v>11</v>
      </c>
      <c r="AA2596" s="386"/>
      <c r="AB2596" s="386">
        <v>61</v>
      </c>
      <c r="AC2596" s="386" t="s">
        <v>11</v>
      </c>
      <c r="AD2596" s="383" t="s">
        <v>33</v>
      </c>
      <c r="AE2596" s="383" t="s">
        <v>36</v>
      </c>
      <c r="AF2596" s="383">
        <v>92</v>
      </c>
      <c r="AG2596" s="383" t="s">
        <v>40</v>
      </c>
      <c r="AH2596" s="383" t="s">
        <v>36</v>
      </c>
      <c r="AI2596" s="383" t="s">
        <v>34</v>
      </c>
      <c r="AJ2596" s="383" t="s">
        <v>3554</v>
      </c>
      <c r="AK2596" s="384" t="str">
        <f t="shared" si="81"/>
        <v>NA</v>
      </c>
      <c r="AL2596" s="384" t="str">
        <f t="shared" si="82"/>
        <v>NA</v>
      </c>
    </row>
    <row r="2597" spans="1:38" x14ac:dyDescent="0.25">
      <c r="A2597" s="381" t="s">
        <v>3224</v>
      </c>
      <c r="B2597" s="382" t="s">
        <v>845</v>
      </c>
      <c r="C2597" s="382" t="s">
        <v>30</v>
      </c>
      <c r="D2597" s="382" t="s">
        <v>2236</v>
      </c>
      <c r="E2597" s="382" t="s">
        <v>839</v>
      </c>
      <c r="F2597" s="383"/>
      <c r="G2597" s="383">
        <v>10</v>
      </c>
      <c r="H2597" s="383" t="s">
        <v>11</v>
      </c>
      <c r="I2597" s="383"/>
      <c r="J2597" s="383">
        <v>10</v>
      </c>
      <c r="K2597" s="383" t="s">
        <v>11</v>
      </c>
      <c r="L2597" s="385"/>
      <c r="M2597" s="383">
        <v>3</v>
      </c>
      <c r="N2597" s="383" t="s">
        <v>11</v>
      </c>
      <c r="O2597" s="385"/>
      <c r="P2597" s="385"/>
      <c r="Q2597" s="386" t="s">
        <v>11</v>
      </c>
      <c r="R2597" s="383"/>
      <c r="S2597" s="383">
        <v>9</v>
      </c>
      <c r="T2597" s="386" t="s">
        <v>11</v>
      </c>
      <c r="U2597" s="386"/>
      <c r="V2597" s="386">
        <v>9</v>
      </c>
      <c r="W2597" s="386" t="s">
        <v>11</v>
      </c>
      <c r="X2597" s="383"/>
      <c r="Y2597" s="383">
        <v>9</v>
      </c>
      <c r="Z2597" s="386" t="s">
        <v>11</v>
      </c>
      <c r="AA2597" s="386"/>
      <c r="AB2597" s="386">
        <v>9</v>
      </c>
      <c r="AC2597" s="386" t="s">
        <v>11</v>
      </c>
      <c r="AD2597" s="383" t="s">
        <v>33</v>
      </c>
      <c r="AE2597" s="383" t="s">
        <v>36</v>
      </c>
      <c r="AF2597" s="383">
        <v>85</v>
      </c>
      <c r="AG2597" s="383" t="s">
        <v>35</v>
      </c>
      <c r="AH2597" s="383" t="s">
        <v>34</v>
      </c>
      <c r="AI2597" s="383" t="s">
        <v>34</v>
      </c>
      <c r="AJ2597" s="383" t="s">
        <v>3554</v>
      </c>
      <c r="AK2597" s="384" t="str">
        <f t="shared" si="81"/>
        <v>NA</v>
      </c>
      <c r="AL2597" s="384" t="str">
        <f t="shared" si="82"/>
        <v>NA</v>
      </c>
    </row>
    <row r="2598" spans="1:38" x14ac:dyDescent="0.25">
      <c r="A2598" s="381" t="s">
        <v>3224</v>
      </c>
      <c r="B2598" s="382" t="s">
        <v>846</v>
      </c>
      <c r="C2598" s="382" t="s">
        <v>30</v>
      </c>
      <c r="D2598" s="382" t="s">
        <v>2237</v>
      </c>
      <c r="E2598" s="382" t="s">
        <v>839</v>
      </c>
      <c r="F2598" s="383"/>
      <c r="G2598" s="383">
        <v>10</v>
      </c>
      <c r="H2598" s="383" t="s">
        <v>11</v>
      </c>
      <c r="I2598" s="383"/>
      <c r="J2598" s="383">
        <v>10</v>
      </c>
      <c r="K2598" s="383" t="s">
        <v>11</v>
      </c>
      <c r="L2598" s="385"/>
      <c r="M2598" s="383">
        <v>3</v>
      </c>
      <c r="N2598" s="383" t="s">
        <v>11</v>
      </c>
      <c r="O2598" s="385"/>
      <c r="P2598" s="385"/>
      <c r="Q2598" s="386" t="s">
        <v>11</v>
      </c>
      <c r="R2598" s="383"/>
      <c r="S2598" s="383">
        <v>10</v>
      </c>
      <c r="T2598" s="386" t="s">
        <v>11</v>
      </c>
      <c r="U2598" s="386"/>
      <c r="V2598" s="386">
        <v>10</v>
      </c>
      <c r="W2598" s="386" t="s">
        <v>11</v>
      </c>
      <c r="X2598" s="383"/>
      <c r="Y2598" s="383">
        <v>10</v>
      </c>
      <c r="Z2598" s="386" t="s">
        <v>11</v>
      </c>
      <c r="AA2598" s="386"/>
      <c r="AB2598" s="386">
        <v>10</v>
      </c>
      <c r="AC2598" s="386" t="s">
        <v>11</v>
      </c>
      <c r="AD2598" s="383" t="s">
        <v>57</v>
      </c>
      <c r="AE2598" s="383" t="s">
        <v>36</v>
      </c>
      <c r="AF2598" s="383">
        <v>90</v>
      </c>
      <c r="AG2598" s="383" t="s">
        <v>35</v>
      </c>
      <c r="AH2598" s="383" t="s">
        <v>34</v>
      </c>
      <c r="AI2598" s="383" t="s">
        <v>34</v>
      </c>
      <c r="AJ2598" s="383" t="s">
        <v>3554</v>
      </c>
      <c r="AK2598" s="384" t="str">
        <f t="shared" si="81"/>
        <v>NA</v>
      </c>
      <c r="AL2598" s="384" t="str">
        <f t="shared" si="82"/>
        <v>NA</v>
      </c>
    </row>
    <row r="2599" spans="1:38" x14ac:dyDescent="0.25">
      <c r="A2599" s="381" t="s">
        <v>3224</v>
      </c>
      <c r="B2599" s="382" t="s">
        <v>159</v>
      </c>
      <c r="C2599" s="382" t="s">
        <v>30</v>
      </c>
      <c r="D2599" s="382" t="s">
        <v>160</v>
      </c>
      <c r="E2599" s="382" t="s">
        <v>839</v>
      </c>
      <c r="F2599" s="383"/>
      <c r="G2599" s="383">
        <v>16</v>
      </c>
      <c r="H2599" s="383" t="s">
        <v>11</v>
      </c>
      <c r="I2599" s="383"/>
      <c r="J2599" s="383">
        <v>16</v>
      </c>
      <c r="K2599" s="383" t="s">
        <v>11</v>
      </c>
      <c r="L2599" s="385"/>
      <c r="M2599" s="383">
        <v>6</v>
      </c>
      <c r="N2599" s="383" t="s">
        <v>11</v>
      </c>
      <c r="O2599" s="385"/>
      <c r="P2599" s="385"/>
      <c r="Q2599" s="386" t="s">
        <v>11</v>
      </c>
      <c r="R2599" s="383"/>
      <c r="S2599" s="383">
        <v>16</v>
      </c>
      <c r="T2599" s="386" t="s">
        <v>11</v>
      </c>
      <c r="U2599" s="386"/>
      <c r="V2599" s="386">
        <v>16</v>
      </c>
      <c r="W2599" s="386" t="s">
        <v>11</v>
      </c>
      <c r="X2599" s="383"/>
      <c r="Y2599" s="383">
        <v>16</v>
      </c>
      <c r="Z2599" s="386" t="s">
        <v>11</v>
      </c>
      <c r="AA2599" s="386"/>
      <c r="AB2599" s="386">
        <v>16</v>
      </c>
      <c r="AC2599" s="386" t="s">
        <v>11</v>
      </c>
      <c r="AD2599" s="383" t="s">
        <v>33</v>
      </c>
      <c r="AE2599" s="383" t="s">
        <v>36</v>
      </c>
      <c r="AF2599" s="383">
        <v>90</v>
      </c>
      <c r="AG2599" s="383" t="s">
        <v>40</v>
      </c>
      <c r="AH2599" s="383" t="s">
        <v>34</v>
      </c>
      <c r="AI2599" s="383" t="s">
        <v>34</v>
      </c>
      <c r="AJ2599" s="383" t="s">
        <v>3554</v>
      </c>
      <c r="AK2599" s="384" t="str">
        <f t="shared" si="81"/>
        <v>NA</v>
      </c>
      <c r="AL2599" s="384" t="str">
        <f t="shared" si="82"/>
        <v>NA</v>
      </c>
    </row>
    <row r="2600" spans="1:38" x14ac:dyDescent="0.25">
      <c r="A2600" s="381" t="s">
        <v>3224</v>
      </c>
      <c r="B2600" s="382" t="s">
        <v>161</v>
      </c>
      <c r="C2600" s="382" t="s">
        <v>30</v>
      </c>
      <c r="D2600" s="382" t="s">
        <v>162</v>
      </c>
      <c r="E2600" s="382" t="s">
        <v>839</v>
      </c>
      <c r="F2600" s="383">
        <v>100</v>
      </c>
      <c r="G2600" s="383">
        <v>75</v>
      </c>
      <c r="H2600" s="383" t="s">
        <v>835</v>
      </c>
      <c r="I2600" s="383">
        <v>100</v>
      </c>
      <c r="J2600" s="383">
        <v>75</v>
      </c>
      <c r="K2600" s="383" t="s">
        <v>835</v>
      </c>
      <c r="L2600" s="385"/>
      <c r="M2600" s="383">
        <v>25</v>
      </c>
      <c r="N2600" s="383" t="s">
        <v>11</v>
      </c>
      <c r="O2600" s="385"/>
      <c r="P2600" s="385"/>
      <c r="Q2600" s="386" t="s">
        <v>11</v>
      </c>
      <c r="R2600" s="383">
        <v>55</v>
      </c>
      <c r="S2600" s="383">
        <v>75</v>
      </c>
      <c r="T2600" s="386" t="s">
        <v>36</v>
      </c>
      <c r="U2600" s="386">
        <v>59</v>
      </c>
      <c r="V2600" s="386">
        <v>75</v>
      </c>
      <c r="W2600" s="386" t="s">
        <v>834</v>
      </c>
      <c r="X2600" s="383">
        <v>57</v>
      </c>
      <c r="Y2600" s="383">
        <v>75</v>
      </c>
      <c r="Z2600" s="386" t="s">
        <v>36</v>
      </c>
      <c r="AA2600" s="386">
        <v>56</v>
      </c>
      <c r="AB2600" s="386">
        <v>75</v>
      </c>
      <c r="AC2600" s="386" t="s">
        <v>834</v>
      </c>
      <c r="AD2600" s="383" t="s">
        <v>33</v>
      </c>
      <c r="AE2600" s="383" t="s">
        <v>36</v>
      </c>
      <c r="AF2600" s="383">
        <v>87</v>
      </c>
      <c r="AG2600" s="383" t="s">
        <v>35</v>
      </c>
      <c r="AH2600" s="383" t="s">
        <v>36</v>
      </c>
      <c r="AI2600" s="383" t="s">
        <v>36</v>
      </c>
      <c r="AJ2600" s="383" t="s">
        <v>3554</v>
      </c>
      <c r="AK2600" s="384" t="str">
        <f t="shared" si="81"/>
        <v>NO</v>
      </c>
      <c r="AL2600" s="384" t="str">
        <f t="shared" si="82"/>
        <v>NO</v>
      </c>
    </row>
    <row r="2601" spans="1:38" x14ac:dyDescent="0.25">
      <c r="A2601" s="381" t="s">
        <v>3224</v>
      </c>
      <c r="B2601" s="382" t="s">
        <v>847</v>
      </c>
      <c r="C2601" s="382" t="s">
        <v>30</v>
      </c>
      <c r="D2601" s="382" t="s">
        <v>2257</v>
      </c>
      <c r="E2601" s="382" t="s">
        <v>839</v>
      </c>
      <c r="F2601" s="383">
        <v>100</v>
      </c>
      <c r="G2601" s="383">
        <v>62</v>
      </c>
      <c r="H2601" s="383" t="s">
        <v>835</v>
      </c>
      <c r="I2601" s="383">
        <v>100</v>
      </c>
      <c r="J2601" s="383">
        <v>62</v>
      </c>
      <c r="K2601" s="383" t="s">
        <v>835</v>
      </c>
      <c r="L2601" s="385"/>
      <c r="M2601" s="383">
        <v>16</v>
      </c>
      <c r="N2601" s="383" t="s">
        <v>11</v>
      </c>
      <c r="O2601" s="385"/>
      <c r="P2601" s="385"/>
      <c r="Q2601" s="386" t="s">
        <v>11</v>
      </c>
      <c r="R2601" s="383">
        <v>23</v>
      </c>
      <c r="S2601" s="383">
        <v>61</v>
      </c>
      <c r="T2601" s="386" t="s">
        <v>36</v>
      </c>
      <c r="U2601" s="386">
        <v>18</v>
      </c>
      <c r="V2601" s="386">
        <v>55</v>
      </c>
      <c r="W2601" s="386" t="s">
        <v>834</v>
      </c>
      <c r="X2601" s="383">
        <v>20</v>
      </c>
      <c r="Y2601" s="383">
        <v>61</v>
      </c>
      <c r="Z2601" s="386" t="s">
        <v>36</v>
      </c>
      <c r="AA2601" s="386">
        <v>24</v>
      </c>
      <c r="AB2601" s="386">
        <v>55</v>
      </c>
      <c r="AC2601" s="386" t="s">
        <v>834</v>
      </c>
      <c r="AD2601" s="383"/>
      <c r="AE2601" s="383" t="s">
        <v>36</v>
      </c>
      <c r="AF2601" s="383">
        <v>82</v>
      </c>
      <c r="AG2601" s="383" t="s">
        <v>40</v>
      </c>
      <c r="AH2601" s="383" t="s">
        <v>36</v>
      </c>
      <c r="AI2601" s="383" t="s">
        <v>34</v>
      </c>
      <c r="AJ2601" s="383" t="s">
        <v>3554</v>
      </c>
      <c r="AK2601" s="384" t="str">
        <f t="shared" si="81"/>
        <v>NO</v>
      </c>
      <c r="AL2601" s="384" t="str">
        <f t="shared" si="82"/>
        <v>NO</v>
      </c>
    </row>
    <row r="2602" spans="1:38" x14ac:dyDescent="0.25">
      <c r="A2602" s="381" t="s">
        <v>3224</v>
      </c>
      <c r="B2602" s="382" t="s">
        <v>163</v>
      </c>
      <c r="C2602" s="382" t="s">
        <v>30</v>
      </c>
      <c r="D2602" s="382" t="s">
        <v>164</v>
      </c>
      <c r="E2602" s="382" t="s">
        <v>839</v>
      </c>
      <c r="F2602" s="383">
        <v>100</v>
      </c>
      <c r="G2602" s="383">
        <v>40</v>
      </c>
      <c r="H2602" s="383" t="s">
        <v>835</v>
      </c>
      <c r="I2602" s="383">
        <v>100</v>
      </c>
      <c r="J2602" s="383">
        <v>40</v>
      </c>
      <c r="K2602" s="383" t="s">
        <v>835</v>
      </c>
      <c r="L2602" s="385"/>
      <c r="M2602" s="383">
        <v>14</v>
      </c>
      <c r="N2602" s="383" t="s">
        <v>11</v>
      </c>
      <c r="O2602" s="385"/>
      <c r="P2602" s="385"/>
      <c r="Q2602" s="386" t="s">
        <v>11</v>
      </c>
      <c r="R2602" s="383"/>
      <c r="S2602" s="383">
        <v>39</v>
      </c>
      <c r="T2602" s="386" t="s">
        <v>11</v>
      </c>
      <c r="U2602" s="386"/>
      <c r="V2602" s="386">
        <v>39</v>
      </c>
      <c r="W2602" s="386" t="s">
        <v>11</v>
      </c>
      <c r="X2602" s="383"/>
      <c r="Y2602" s="383">
        <v>39</v>
      </c>
      <c r="Z2602" s="386" t="s">
        <v>11</v>
      </c>
      <c r="AA2602" s="386"/>
      <c r="AB2602" s="386">
        <v>39</v>
      </c>
      <c r="AC2602" s="386" t="s">
        <v>11</v>
      </c>
      <c r="AD2602" s="383" t="s">
        <v>33</v>
      </c>
      <c r="AE2602" s="383" t="s">
        <v>36</v>
      </c>
      <c r="AF2602" s="383">
        <v>79</v>
      </c>
      <c r="AG2602" s="383" t="s">
        <v>35</v>
      </c>
      <c r="AH2602" s="383" t="s">
        <v>34</v>
      </c>
      <c r="AI2602" s="383" t="s">
        <v>36</v>
      </c>
      <c r="AJ2602" s="383" t="s">
        <v>3554</v>
      </c>
      <c r="AK2602" s="384" t="str">
        <f t="shared" si="81"/>
        <v>NA</v>
      </c>
      <c r="AL2602" s="384" t="str">
        <f t="shared" si="82"/>
        <v>NA</v>
      </c>
    </row>
    <row r="2603" spans="1:38" x14ac:dyDescent="0.25">
      <c r="A2603" s="381" t="s">
        <v>3224</v>
      </c>
      <c r="B2603" s="382" t="s">
        <v>165</v>
      </c>
      <c r="C2603" s="382" t="s">
        <v>30</v>
      </c>
      <c r="D2603" s="382" t="s">
        <v>166</v>
      </c>
      <c r="E2603" s="382" t="s">
        <v>839</v>
      </c>
      <c r="F2603" s="383">
        <v>99</v>
      </c>
      <c r="G2603" s="383">
        <v>119</v>
      </c>
      <c r="H2603" s="383" t="s">
        <v>835</v>
      </c>
      <c r="I2603" s="383">
        <v>99</v>
      </c>
      <c r="J2603" s="383">
        <v>119</v>
      </c>
      <c r="K2603" s="383" t="s">
        <v>835</v>
      </c>
      <c r="L2603" s="385">
        <v>85</v>
      </c>
      <c r="M2603" s="383">
        <v>40</v>
      </c>
      <c r="N2603" s="383" t="s">
        <v>834</v>
      </c>
      <c r="O2603" s="385"/>
      <c r="P2603" s="385"/>
      <c r="Q2603" s="386" t="s">
        <v>11</v>
      </c>
      <c r="R2603" s="383">
        <v>33</v>
      </c>
      <c r="S2603" s="383">
        <v>115</v>
      </c>
      <c r="T2603" s="386" t="s">
        <v>36</v>
      </c>
      <c r="U2603" s="386">
        <v>41</v>
      </c>
      <c r="V2603" s="386">
        <v>113</v>
      </c>
      <c r="W2603" s="386" t="s">
        <v>834</v>
      </c>
      <c r="X2603" s="383">
        <v>38</v>
      </c>
      <c r="Y2603" s="383">
        <v>114</v>
      </c>
      <c r="Z2603" s="386" t="s">
        <v>36</v>
      </c>
      <c r="AA2603" s="386">
        <v>34</v>
      </c>
      <c r="AB2603" s="386">
        <v>112</v>
      </c>
      <c r="AC2603" s="386" t="s">
        <v>834</v>
      </c>
      <c r="AD2603" s="383" t="s">
        <v>33</v>
      </c>
      <c r="AE2603" s="383" t="s">
        <v>36</v>
      </c>
      <c r="AF2603" s="383">
        <v>74</v>
      </c>
      <c r="AG2603" s="383" t="s">
        <v>40</v>
      </c>
      <c r="AH2603" s="383" t="s">
        <v>34</v>
      </c>
      <c r="AI2603" s="383" t="s">
        <v>36</v>
      </c>
      <c r="AJ2603" s="383" t="s">
        <v>3554</v>
      </c>
      <c r="AK2603" s="384" t="str">
        <f t="shared" si="81"/>
        <v>NO</v>
      </c>
      <c r="AL2603" s="384" t="str">
        <f t="shared" si="82"/>
        <v>NO</v>
      </c>
    </row>
    <row r="2604" spans="1:38" x14ac:dyDescent="0.25">
      <c r="A2604" s="381" t="s">
        <v>3224</v>
      </c>
      <c r="B2604" s="382" t="s">
        <v>167</v>
      </c>
      <c r="C2604" s="382" t="s">
        <v>30</v>
      </c>
      <c r="D2604" s="382" t="s">
        <v>168</v>
      </c>
      <c r="E2604" s="382" t="s">
        <v>839</v>
      </c>
      <c r="F2604" s="383">
        <v>100</v>
      </c>
      <c r="G2604" s="383">
        <v>44</v>
      </c>
      <c r="H2604" s="383" t="s">
        <v>835</v>
      </c>
      <c r="I2604" s="383">
        <v>100</v>
      </c>
      <c r="J2604" s="383">
        <v>44</v>
      </c>
      <c r="K2604" s="383" t="s">
        <v>835</v>
      </c>
      <c r="L2604" s="385"/>
      <c r="M2604" s="383">
        <v>21</v>
      </c>
      <c r="N2604" s="383" t="s">
        <v>11</v>
      </c>
      <c r="O2604" s="385"/>
      <c r="P2604" s="385"/>
      <c r="Q2604" s="386" t="s">
        <v>11</v>
      </c>
      <c r="R2604" s="383"/>
      <c r="S2604" s="383">
        <v>43</v>
      </c>
      <c r="T2604" s="386" t="s">
        <v>11</v>
      </c>
      <c r="U2604" s="386"/>
      <c r="V2604" s="386">
        <v>40</v>
      </c>
      <c r="W2604" s="386" t="s">
        <v>11</v>
      </c>
      <c r="X2604" s="383"/>
      <c r="Y2604" s="383">
        <v>43</v>
      </c>
      <c r="Z2604" s="386" t="s">
        <v>11</v>
      </c>
      <c r="AA2604" s="386"/>
      <c r="AB2604" s="386">
        <v>40</v>
      </c>
      <c r="AC2604" s="386" t="s">
        <v>11</v>
      </c>
      <c r="AD2604" s="383" t="s">
        <v>57</v>
      </c>
      <c r="AE2604" s="383" t="s">
        <v>36</v>
      </c>
      <c r="AF2604" s="383">
        <v>85</v>
      </c>
      <c r="AG2604" s="383" t="s">
        <v>35</v>
      </c>
      <c r="AH2604" s="383" t="s">
        <v>34</v>
      </c>
      <c r="AI2604" s="383" t="s">
        <v>36</v>
      </c>
      <c r="AJ2604" s="383" t="s">
        <v>3554</v>
      </c>
      <c r="AK2604" s="384" t="str">
        <f t="shared" si="81"/>
        <v>NA</v>
      </c>
      <c r="AL2604" s="384" t="str">
        <f t="shared" si="82"/>
        <v>NA</v>
      </c>
    </row>
    <row r="2605" spans="1:38" x14ac:dyDescent="0.25">
      <c r="A2605" s="381" t="s">
        <v>3224</v>
      </c>
      <c r="B2605" s="382" t="s">
        <v>169</v>
      </c>
      <c r="C2605" s="382" t="s">
        <v>30</v>
      </c>
      <c r="D2605" s="382" t="s">
        <v>170</v>
      </c>
      <c r="E2605" s="382" t="s">
        <v>839</v>
      </c>
      <c r="F2605" s="383">
        <v>100</v>
      </c>
      <c r="G2605" s="383">
        <v>79</v>
      </c>
      <c r="H2605" s="383" t="s">
        <v>835</v>
      </c>
      <c r="I2605" s="383">
        <v>100</v>
      </c>
      <c r="J2605" s="383">
        <v>79</v>
      </c>
      <c r="K2605" s="383" t="s">
        <v>835</v>
      </c>
      <c r="L2605" s="385"/>
      <c r="M2605" s="383">
        <v>20</v>
      </c>
      <c r="N2605" s="383" t="s">
        <v>11</v>
      </c>
      <c r="O2605" s="385"/>
      <c r="P2605" s="385"/>
      <c r="Q2605" s="386" t="s">
        <v>11</v>
      </c>
      <c r="R2605" s="383">
        <v>44</v>
      </c>
      <c r="S2605" s="383">
        <v>78</v>
      </c>
      <c r="T2605" s="386" t="s">
        <v>36</v>
      </c>
      <c r="U2605" s="386">
        <v>60</v>
      </c>
      <c r="V2605" s="386">
        <v>77</v>
      </c>
      <c r="W2605" s="386" t="s">
        <v>834</v>
      </c>
      <c r="X2605" s="383">
        <v>50</v>
      </c>
      <c r="Y2605" s="383">
        <v>78</v>
      </c>
      <c r="Z2605" s="386" t="s">
        <v>34</v>
      </c>
      <c r="AA2605" s="386">
        <v>62</v>
      </c>
      <c r="AB2605" s="386">
        <v>77</v>
      </c>
      <c r="AC2605" s="386" t="s">
        <v>11</v>
      </c>
      <c r="AD2605" s="383" t="s">
        <v>33</v>
      </c>
      <c r="AE2605" s="383" t="s">
        <v>36</v>
      </c>
      <c r="AF2605" s="383">
        <v>82</v>
      </c>
      <c r="AG2605" s="383" t="s">
        <v>35</v>
      </c>
      <c r="AH2605" s="383" t="s">
        <v>34</v>
      </c>
      <c r="AI2605" s="383" t="s">
        <v>36</v>
      </c>
      <c r="AJ2605" s="383" t="s">
        <v>3554</v>
      </c>
      <c r="AK2605" s="384" t="str">
        <f t="shared" si="81"/>
        <v>NO</v>
      </c>
      <c r="AL2605" s="384" t="str">
        <f t="shared" si="82"/>
        <v>Yes-SH</v>
      </c>
    </row>
    <row r="2606" spans="1:38" x14ac:dyDescent="0.25">
      <c r="A2606" s="381" t="s">
        <v>3224</v>
      </c>
      <c r="B2606" s="382" t="s">
        <v>171</v>
      </c>
      <c r="C2606" s="382" t="s">
        <v>30</v>
      </c>
      <c r="D2606" s="382" t="s">
        <v>172</v>
      </c>
      <c r="E2606" s="382" t="s">
        <v>839</v>
      </c>
      <c r="F2606" s="383"/>
      <c r="G2606" s="383">
        <v>26</v>
      </c>
      <c r="H2606" s="383" t="s">
        <v>11</v>
      </c>
      <c r="I2606" s="383"/>
      <c r="J2606" s="383">
        <v>26</v>
      </c>
      <c r="K2606" s="383" t="s">
        <v>11</v>
      </c>
      <c r="L2606" s="385"/>
      <c r="M2606" s="383">
        <v>11</v>
      </c>
      <c r="N2606" s="383" t="s">
        <v>11</v>
      </c>
      <c r="O2606" s="385"/>
      <c r="P2606" s="385"/>
      <c r="Q2606" s="386" t="s">
        <v>11</v>
      </c>
      <c r="R2606" s="383"/>
      <c r="S2606" s="383">
        <v>26</v>
      </c>
      <c r="T2606" s="386" t="s">
        <v>11</v>
      </c>
      <c r="U2606" s="386"/>
      <c r="V2606" s="386">
        <v>26</v>
      </c>
      <c r="W2606" s="386" t="s">
        <v>11</v>
      </c>
      <c r="X2606" s="383"/>
      <c r="Y2606" s="383">
        <v>26</v>
      </c>
      <c r="Z2606" s="386" t="s">
        <v>11</v>
      </c>
      <c r="AA2606" s="386"/>
      <c r="AB2606" s="386">
        <v>26</v>
      </c>
      <c r="AC2606" s="386" t="s">
        <v>11</v>
      </c>
      <c r="AD2606" s="383" t="s">
        <v>33</v>
      </c>
      <c r="AE2606" s="383" t="s">
        <v>36</v>
      </c>
      <c r="AF2606" s="383">
        <v>97</v>
      </c>
      <c r="AG2606" s="383" t="s">
        <v>35</v>
      </c>
      <c r="AH2606" s="383" t="s">
        <v>34</v>
      </c>
      <c r="AI2606" s="383" t="s">
        <v>36</v>
      </c>
      <c r="AJ2606" s="383" t="s">
        <v>3554</v>
      </c>
      <c r="AK2606" s="384" t="str">
        <f t="shared" si="81"/>
        <v>NA</v>
      </c>
      <c r="AL2606" s="384" t="str">
        <f t="shared" si="82"/>
        <v>NA</v>
      </c>
    </row>
    <row r="2607" spans="1:38" x14ac:dyDescent="0.25">
      <c r="A2607" s="381" t="s">
        <v>3224</v>
      </c>
      <c r="B2607" s="382" t="s">
        <v>173</v>
      </c>
      <c r="C2607" s="382" t="s">
        <v>30</v>
      </c>
      <c r="D2607" s="382" t="s">
        <v>174</v>
      </c>
      <c r="E2607" s="382" t="s">
        <v>839</v>
      </c>
      <c r="F2607" s="383">
        <v>100</v>
      </c>
      <c r="G2607" s="383">
        <v>121</v>
      </c>
      <c r="H2607" s="383" t="s">
        <v>835</v>
      </c>
      <c r="I2607" s="383">
        <v>100</v>
      </c>
      <c r="J2607" s="383">
        <v>121</v>
      </c>
      <c r="K2607" s="383" t="s">
        <v>835</v>
      </c>
      <c r="L2607" s="385"/>
      <c r="M2607" s="383">
        <v>42</v>
      </c>
      <c r="N2607" s="383" t="s">
        <v>835</v>
      </c>
      <c r="O2607" s="385"/>
      <c r="P2607" s="385"/>
      <c r="Q2607" s="386" t="s">
        <v>11</v>
      </c>
      <c r="R2607" s="383">
        <v>55</v>
      </c>
      <c r="S2607" s="383">
        <v>121</v>
      </c>
      <c r="T2607" s="386" t="s">
        <v>36</v>
      </c>
      <c r="U2607" s="386">
        <v>58</v>
      </c>
      <c r="V2607" s="386">
        <v>120</v>
      </c>
      <c r="W2607" s="386" t="s">
        <v>834</v>
      </c>
      <c r="X2607" s="383">
        <v>60</v>
      </c>
      <c r="Y2607" s="383">
        <v>121</v>
      </c>
      <c r="Z2607" s="386" t="s">
        <v>36</v>
      </c>
      <c r="AA2607" s="386">
        <v>61</v>
      </c>
      <c r="AB2607" s="386">
        <v>120</v>
      </c>
      <c r="AC2607" s="386" t="s">
        <v>834</v>
      </c>
      <c r="AD2607" s="383" t="s">
        <v>33</v>
      </c>
      <c r="AE2607" s="383" t="s">
        <v>36</v>
      </c>
      <c r="AF2607" s="383">
        <v>90</v>
      </c>
      <c r="AG2607" s="383" t="s">
        <v>40</v>
      </c>
      <c r="AH2607" s="383" t="s">
        <v>36</v>
      </c>
      <c r="AI2607" s="383" t="s">
        <v>36</v>
      </c>
      <c r="AJ2607" s="383" t="s">
        <v>3554</v>
      </c>
      <c r="AK2607" s="384" t="str">
        <f t="shared" si="81"/>
        <v>NO</v>
      </c>
      <c r="AL2607" s="384" t="str">
        <f t="shared" si="82"/>
        <v>NO</v>
      </c>
    </row>
    <row r="2608" spans="1:38" x14ac:dyDescent="0.25">
      <c r="A2608" s="381" t="s">
        <v>3224</v>
      </c>
      <c r="B2608" s="382" t="s">
        <v>175</v>
      </c>
      <c r="C2608" s="382" t="s">
        <v>30</v>
      </c>
      <c r="D2608" s="382" t="s">
        <v>176</v>
      </c>
      <c r="E2608" s="382" t="s">
        <v>839</v>
      </c>
      <c r="F2608" s="383"/>
      <c r="G2608" s="383">
        <v>27</v>
      </c>
      <c r="H2608" s="383" t="s">
        <v>11</v>
      </c>
      <c r="I2608" s="383"/>
      <c r="J2608" s="383">
        <v>27</v>
      </c>
      <c r="K2608" s="383" t="s">
        <v>11</v>
      </c>
      <c r="L2608" s="385"/>
      <c r="M2608" s="383">
        <v>6</v>
      </c>
      <c r="N2608" s="383" t="s">
        <v>11</v>
      </c>
      <c r="O2608" s="385"/>
      <c r="P2608" s="385"/>
      <c r="Q2608" s="386" t="s">
        <v>11</v>
      </c>
      <c r="R2608" s="383"/>
      <c r="S2608" s="383">
        <v>19</v>
      </c>
      <c r="T2608" s="386" t="s">
        <v>11</v>
      </c>
      <c r="U2608" s="386"/>
      <c r="V2608" s="386">
        <v>19</v>
      </c>
      <c r="W2608" s="386" t="s">
        <v>11</v>
      </c>
      <c r="X2608" s="383"/>
      <c r="Y2608" s="383">
        <v>19</v>
      </c>
      <c r="Z2608" s="386" t="s">
        <v>11</v>
      </c>
      <c r="AA2608" s="386"/>
      <c r="AB2608" s="386">
        <v>19</v>
      </c>
      <c r="AC2608" s="386" t="s">
        <v>11</v>
      </c>
      <c r="AD2608" s="383" t="s">
        <v>57</v>
      </c>
      <c r="AE2608" s="383" t="s">
        <v>36</v>
      </c>
      <c r="AF2608" s="383">
        <v>90</v>
      </c>
      <c r="AG2608" s="383" t="s">
        <v>35</v>
      </c>
      <c r="AH2608" s="383" t="s">
        <v>34</v>
      </c>
      <c r="AI2608" s="383" t="s">
        <v>36</v>
      </c>
      <c r="AJ2608" s="383" t="s">
        <v>3554</v>
      </c>
      <c r="AK2608" s="384" t="str">
        <f t="shared" si="81"/>
        <v>NA</v>
      </c>
      <c r="AL2608" s="384" t="str">
        <f t="shared" si="82"/>
        <v>NA</v>
      </c>
    </row>
    <row r="2609" spans="1:38" x14ac:dyDescent="0.25">
      <c r="A2609" s="381" t="s">
        <v>3224</v>
      </c>
      <c r="B2609" s="382" t="s">
        <v>177</v>
      </c>
      <c r="C2609" s="382" t="s">
        <v>30</v>
      </c>
      <c r="D2609" s="382" t="s">
        <v>178</v>
      </c>
      <c r="E2609" s="382" t="s">
        <v>839</v>
      </c>
      <c r="F2609" s="383">
        <v>100</v>
      </c>
      <c r="G2609" s="383">
        <v>87</v>
      </c>
      <c r="H2609" s="383" t="s">
        <v>835</v>
      </c>
      <c r="I2609" s="383">
        <v>100</v>
      </c>
      <c r="J2609" s="383">
        <v>87</v>
      </c>
      <c r="K2609" s="383" t="s">
        <v>835</v>
      </c>
      <c r="L2609" s="385"/>
      <c r="M2609" s="383">
        <v>28</v>
      </c>
      <c r="N2609" s="383" t="s">
        <v>11</v>
      </c>
      <c r="O2609" s="385"/>
      <c r="P2609" s="385"/>
      <c r="Q2609" s="386" t="s">
        <v>11</v>
      </c>
      <c r="R2609" s="383"/>
      <c r="S2609" s="383">
        <v>84</v>
      </c>
      <c r="T2609" s="386" t="s">
        <v>11</v>
      </c>
      <c r="U2609" s="386"/>
      <c r="V2609" s="386">
        <v>83</v>
      </c>
      <c r="W2609" s="386" t="s">
        <v>11</v>
      </c>
      <c r="X2609" s="383"/>
      <c r="Y2609" s="383">
        <v>84</v>
      </c>
      <c r="Z2609" s="386" t="s">
        <v>11</v>
      </c>
      <c r="AA2609" s="386"/>
      <c r="AB2609" s="386">
        <v>83</v>
      </c>
      <c r="AC2609" s="386" t="s">
        <v>11</v>
      </c>
      <c r="AD2609" s="383" t="s">
        <v>33</v>
      </c>
      <c r="AE2609" s="383" t="s">
        <v>36</v>
      </c>
      <c r="AF2609" s="383">
        <v>90</v>
      </c>
      <c r="AG2609" s="383" t="s">
        <v>35</v>
      </c>
      <c r="AH2609" s="383" t="s">
        <v>34</v>
      </c>
      <c r="AI2609" s="383" t="s">
        <v>36</v>
      </c>
      <c r="AJ2609" s="383" t="s">
        <v>3554</v>
      </c>
      <c r="AK2609" s="384" t="str">
        <f t="shared" si="81"/>
        <v>NA</v>
      </c>
      <c r="AL2609" s="384" t="str">
        <f t="shared" si="82"/>
        <v>NA</v>
      </c>
    </row>
    <row r="2610" spans="1:38" x14ac:dyDescent="0.25">
      <c r="A2610" s="381" t="s">
        <v>3224</v>
      </c>
      <c r="B2610" s="382" t="s">
        <v>179</v>
      </c>
      <c r="C2610" s="382" t="s">
        <v>30</v>
      </c>
      <c r="D2610" s="382" t="s">
        <v>180</v>
      </c>
      <c r="E2610" s="382" t="s">
        <v>839</v>
      </c>
      <c r="F2610" s="383"/>
      <c r="G2610" s="383">
        <v>18</v>
      </c>
      <c r="H2610" s="383" t="s">
        <v>11</v>
      </c>
      <c r="I2610" s="383"/>
      <c r="J2610" s="383">
        <v>18</v>
      </c>
      <c r="K2610" s="383" t="s">
        <v>11</v>
      </c>
      <c r="L2610" s="385"/>
      <c r="M2610" s="383">
        <v>6</v>
      </c>
      <c r="N2610" s="383" t="s">
        <v>11</v>
      </c>
      <c r="O2610" s="385"/>
      <c r="P2610" s="385"/>
      <c r="Q2610" s="386" t="s">
        <v>11</v>
      </c>
      <c r="R2610" s="383"/>
      <c r="S2610" s="383">
        <v>18</v>
      </c>
      <c r="T2610" s="386" t="s">
        <v>11</v>
      </c>
      <c r="U2610" s="386"/>
      <c r="V2610" s="386">
        <v>18</v>
      </c>
      <c r="W2610" s="386" t="s">
        <v>11</v>
      </c>
      <c r="X2610" s="383"/>
      <c r="Y2610" s="383">
        <v>18</v>
      </c>
      <c r="Z2610" s="386" t="s">
        <v>11</v>
      </c>
      <c r="AA2610" s="386"/>
      <c r="AB2610" s="386">
        <v>18</v>
      </c>
      <c r="AC2610" s="386" t="s">
        <v>11</v>
      </c>
      <c r="AD2610" s="383" t="s">
        <v>33</v>
      </c>
      <c r="AE2610" s="383" t="s">
        <v>36</v>
      </c>
      <c r="AF2610" s="383">
        <v>92</v>
      </c>
      <c r="AG2610" s="383" t="s">
        <v>35</v>
      </c>
      <c r="AH2610" s="383" t="s">
        <v>34</v>
      </c>
      <c r="AI2610" s="383" t="s">
        <v>36</v>
      </c>
      <c r="AJ2610" s="383" t="s">
        <v>3554</v>
      </c>
      <c r="AK2610" s="384" t="str">
        <f t="shared" si="81"/>
        <v>NA</v>
      </c>
      <c r="AL2610" s="384" t="str">
        <f t="shared" si="82"/>
        <v>NA</v>
      </c>
    </row>
    <row r="2611" spans="1:38" x14ac:dyDescent="0.25">
      <c r="A2611" s="381" t="s">
        <v>3224</v>
      </c>
      <c r="B2611" s="382" t="s">
        <v>181</v>
      </c>
      <c r="C2611" s="382" t="s">
        <v>30</v>
      </c>
      <c r="D2611" s="382" t="s">
        <v>182</v>
      </c>
      <c r="E2611" s="382" t="s">
        <v>839</v>
      </c>
      <c r="F2611" s="383"/>
      <c r="G2611" s="383">
        <v>23</v>
      </c>
      <c r="H2611" s="383" t="s">
        <v>11</v>
      </c>
      <c r="I2611" s="383"/>
      <c r="J2611" s="383">
        <v>23</v>
      </c>
      <c r="K2611" s="383" t="s">
        <v>11</v>
      </c>
      <c r="L2611" s="385"/>
      <c r="M2611" s="383">
        <v>7</v>
      </c>
      <c r="N2611" s="383" t="s">
        <v>11</v>
      </c>
      <c r="O2611" s="385"/>
      <c r="P2611" s="385"/>
      <c r="Q2611" s="386" t="s">
        <v>11</v>
      </c>
      <c r="R2611" s="383"/>
      <c r="S2611" s="383">
        <v>22</v>
      </c>
      <c r="T2611" s="386" t="s">
        <v>11</v>
      </c>
      <c r="U2611" s="386"/>
      <c r="V2611" s="386">
        <v>22</v>
      </c>
      <c r="W2611" s="386" t="s">
        <v>11</v>
      </c>
      <c r="X2611" s="383"/>
      <c r="Y2611" s="383">
        <v>22</v>
      </c>
      <c r="Z2611" s="386" t="s">
        <v>11</v>
      </c>
      <c r="AA2611" s="386"/>
      <c r="AB2611" s="386">
        <v>22</v>
      </c>
      <c r="AC2611" s="386" t="s">
        <v>11</v>
      </c>
      <c r="AD2611" s="383" t="s">
        <v>57</v>
      </c>
      <c r="AE2611" s="383" t="s">
        <v>36</v>
      </c>
      <c r="AF2611" s="383">
        <v>90</v>
      </c>
      <c r="AG2611" s="383" t="s">
        <v>35</v>
      </c>
      <c r="AH2611" s="383" t="s">
        <v>34</v>
      </c>
      <c r="AI2611" s="383" t="s">
        <v>36</v>
      </c>
      <c r="AJ2611" s="383" t="s">
        <v>3554</v>
      </c>
      <c r="AK2611" s="384" t="str">
        <f t="shared" si="81"/>
        <v>NA</v>
      </c>
      <c r="AL2611" s="384" t="str">
        <f t="shared" si="82"/>
        <v>NA</v>
      </c>
    </row>
    <row r="2612" spans="1:38" x14ac:dyDescent="0.25">
      <c r="A2612" s="381" t="s">
        <v>3224</v>
      </c>
      <c r="B2612" s="382" t="s">
        <v>183</v>
      </c>
      <c r="C2612" s="382" t="s">
        <v>30</v>
      </c>
      <c r="D2612" s="382" t="s">
        <v>184</v>
      </c>
      <c r="E2612" s="382" t="s">
        <v>839</v>
      </c>
      <c r="F2612" s="383">
        <v>100</v>
      </c>
      <c r="G2612" s="383">
        <v>58</v>
      </c>
      <c r="H2612" s="383" t="s">
        <v>835</v>
      </c>
      <c r="I2612" s="383">
        <v>100</v>
      </c>
      <c r="J2612" s="383">
        <v>58</v>
      </c>
      <c r="K2612" s="383" t="s">
        <v>835</v>
      </c>
      <c r="L2612" s="385"/>
      <c r="M2612" s="383">
        <v>17</v>
      </c>
      <c r="N2612" s="383" t="s">
        <v>11</v>
      </c>
      <c r="O2612" s="385"/>
      <c r="P2612" s="385"/>
      <c r="Q2612" s="386" t="s">
        <v>11</v>
      </c>
      <c r="R2612" s="383"/>
      <c r="S2612" s="383">
        <v>55</v>
      </c>
      <c r="T2612" s="386" t="s">
        <v>11</v>
      </c>
      <c r="U2612" s="386"/>
      <c r="V2612" s="386">
        <v>55</v>
      </c>
      <c r="W2612" s="386" t="s">
        <v>11</v>
      </c>
      <c r="X2612" s="383"/>
      <c r="Y2612" s="383">
        <v>55</v>
      </c>
      <c r="Z2612" s="386" t="s">
        <v>11</v>
      </c>
      <c r="AA2612" s="386"/>
      <c r="AB2612" s="386">
        <v>55</v>
      </c>
      <c r="AC2612" s="386" t="s">
        <v>11</v>
      </c>
      <c r="AD2612" s="383" t="s">
        <v>33</v>
      </c>
      <c r="AE2612" s="383" t="s">
        <v>36</v>
      </c>
      <c r="AF2612" s="383">
        <v>92</v>
      </c>
      <c r="AG2612" s="383" t="s">
        <v>35</v>
      </c>
      <c r="AH2612" s="383" t="s">
        <v>34</v>
      </c>
      <c r="AI2612" s="383" t="s">
        <v>36</v>
      </c>
      <c r="AJ2612" s="383" t="s">
        <v>3554</v>
      </c>
      <c r="AK2612" s="384" t="str">
        <f t="shared" si="81"/>
        <v>NA</v>
      </c>
      <c r="AL2612" s="384" t="str">
        <f t="shared" si="82"/>
        <v>NA</v>
      </c>
    </row>
    <row r="2613" spans="1:38" x14ac:dyDescent="0.25">
      <c r="A2613" s="381" t="s">
        <v>3224</v>
      </c>
      <c r="B2613" s="382" t="s">
        <v>185</v>
      </c>
      <c r="C2613" s="382" t="s">
        <v>30</v>
      </c>
      <c r="D2613" s="382" t="s">
        <v>186</v>
      </c>
      <c r="E2613" s="382" t="s">
        <v>839</v>
      </c>
      <c r="F2613" s="383">
        <v>100</v>
      </c>
      <c r="G2613" s="383">
        <v>65</v>
      </c>
      <c r="H2613" s="383" t="s">
        <v>835</v>
      </c>
      <c r="I2613" s="383">
        <v>100</v>
      </c>
      <c r="J2613" s="383">
        <v>65</v>
      </c>
      <c r="K2613" s="383" t="s">
        <v>835</v>
      </c>
      <c r="L2613" s="385"/>
      <c r="M2613" s="383">
        <v>20</v>
      </c>
      <c r="N2613" s="383" t="s">
        <v>11</v>
      </c>
      <c r="O2613" s="385"/>
      <c r="P2613" s="385"/>
      <c r="Q2613" s="386" t="s">
        <v>11</v>
      </c>
      <c r="R2613" s="383">
        <v>46</v>
      </c>
      <c r="S2613" s="383">
        <v>63</v>
      </c>
      <c r="T2613" s="386" t="s">
        <v>36</v>
      </c>
      <c r="U2613" s="386">
        <v>54</v>
      </c>
      <c r="V2613" s="386">
        <v>61</v>
      </c>
      <c r="W2613" s="386" t="s">
        <v>834</v>
      </c>
      <c r="X2613" s="383">
        <v>48</v>
      </c>
      <c r="Y2613" s="383">
        <v>62</v>
      </c>
      <c r="Z2613" s="386" t="s">
        <v>36</v>
      </c>
      <c r="AA2613" s="386">
        <v>58</v>
      </c>
      <c r="AB2613" s="386">
        <v>59</v>
      </c>
      <c r="AC2613" s="386" t="s">
        <v>834</v>
      </c>
      <c r="AD2613" s="383" t="s">
        <v>33</v>
      </c>
      <c r="AE2613" s="383" t="s">
        <v>36</v>
      </c>
      <c r="AF2613" s="383">
        <v>85</v>
      </c>
      <c r="AG2613" s="383" t="s">
        <v>35</v>
      </c>
      <c r="AH2613" s="383" t="s">
        <v>34</v>
      </c>
      <c r="AI2613" s="383" t="s">
        <v>36</v>
      </c>
      <c r="AJ2613" s="383" t="s">
        <v>3554</v>
      </c>
      <c r="AK2613" s="384" t="str">
        <f t="shared" si="81"/>
        <v>NO</v>
      </c>
      <c r="AL2613" s="384" t="str">
        <f t="shared" si="82"/>
        <v>NO</v>
      </c>
    </row>
    <row r="2614" spans="1:38" x14ac:dyDescent="0.25">
      <c r="A2614" s="381" t="s">
        <v>3224</v>
      </c>
      <c r="B2614" s="382" t="s">
        <v>187</v>
      </c>
      <c r="C2614" s="382" t="s">
        <v>30</v>
      </c>
      <c r="D2614" s="382" t="s">
        <v>188</v>
      </c>
      <c r="E2614" s="382" t="s">
        <v>839</v>
      </c>
      <c r="F2614" s="383"/>
      <c r="G2614" s="383">
        <v>27</v>
      </c>
      <c r="H2614" s="383" t="s">
        <v>11</v>
      </c>
      <c r="I2614" s="383"/>
      <c r="J2614" s="383">
        <v>27</v>
      </c>
      <c r="K2614" s="383" t="s">
        <v>11</v>
      </c>
      <c r="L2614" s="385"/>
      <c r="M2614" s="383">
        <v>10</v>
      </c>
      <c r="N2614" s="383" t="s">
        <v>11</v>
      </c>
      <c r="O2614" s="385"/>
      <c r="P2614" s="385"/>
      <c r="Q2614" s="386" t="s">
        <v>11</v>
      </c>
      <c r="R2614" s="383"/>
      <c r="S2614" s="383">
        <v>23</v>
      </c>
      <c r="T2614" s="386" t="s">
        <v>11</v>
      </c>
      <c r="U2614" s="386"/>
      <c r="V2614" s="386">
        <v>22</v>
      </c>
      <c r="W2614" s="386" t="s">
        <v>11</v>
      </c>
      <c r="X2614" s="383"/>
      <c r="Y2614" s="383">
        <v>24</v>
      </c>
      <c r="Z2614" s="386" t="s">
        <v>11</v>
      </c>
      <c r="AA2614" s="386"/>
      <c r="AB2614" s="386">
        <v>21</v>
      </c>
      <c r="AC2614" s="386" t="s">
        <v>11</v>
      </c>
      <c r="AD2614" s="383" t="s">
        <v>46</v>
      </c>
      <c r="AE2614" s="383" t="s">
        <v>36</v>
      </c>
      <c r="AF2614" s="383">
        <v>82</v>
      </c>
      <c r="AG2614" s="383" t="s">
        <v>35</v>
      </c>
      <c r="AH2614" s="383" t="s">
        <v>34</v>
      </c>
      <c r="AI2614" s="383" t="s">
        <v>36</v>
      </c>
      <c r="AJ2614" s="383" t="s">
        <v>3554</v>
      </c>
      <c r="AK2614" s="384" t="str">
        <f t="shared" si="81"/>
        <v>NA</v>
      </c>
      <c r="AL2614" s="384" t="str">
        <f t="shared" si="82"/>
        <v>NA</v>
      </c>
    </row>
    <row r="2615" spans="1:38" x14ac:dyDescent="0.25">
      <c r="A2615" s="381" t="s">
        <v>3224</v>
      </c>
      <c r="B2615" s="382" t="s">
        <v>189</v>
      </c>
      <c r="C2615" s="382" t="s">
        <v>30</v>
      </c>
      <c r="D2615" s="382" t="s">
        <v>190</v>
      </c>
      <c r="E2615" s="382" t="s">
        <v>839</v>
      </c>
      <c r="F2615" s="383">
        <v>100</v>
      </c>
      <c r="G2615" s="383">
        <v>36</v>
      </c>
      <c r="H2615" s="383" t="s">
        <v>835</v>
      </c>
      <c r="I2615" s="383">
        <v>100</v>
      </c>
      <c r="J2615" s="383">
        <v>36</v>
      </c>
      <c r="K2615" s="383" t="s">
        <v>835</v>
      </c>
      <c r="L2615" s="385"/>
      <c r="M2615" s="383">
        <v>13</v>
      </c>
      <c r="N2615" s="383" t="s">
        <v>11</v>
      </c>
      <c r="O2615" s="385"/>
      <c r="P2615" s="385"/>
      <c r="Q2615" s="386" t="s">
        <v>11</v>
      </c>
      <c r="R2615" s="383">
        <v>53</v>
      </c>
      <c r="S2615" s="383">
        <v>34</v>
      </c>
      <c r="T2615" s="386" t="s">
        <v>36</v>
      </c>
      <c r="U2615" s="386">
        <v>55</v>
      </c>
      <c r="V2615" s="386">
        <v>33</v>
      </c>
      <c r="W2615" s="386" t="s">
        <v>834</v>
      </c>
      <c r="X2615" s="383">
        <v>62</v>
      </c>
      <c r="Y2615" s="383">
        <v>34</v>
      </c>
      <c r="Z2615" s="386" t="s">
        <v>34</v>
      </c>
      <c r="AA2615" s="386">
        <v>61</v>
      </c>
      <c r="AB2615" s="386">
        <v>31</v>
      </c>
      <c r="AC2615" s="386" t="s">
        <v>11</v>
      </c>
      <c r="AD2615" s="383" t="s">
        <v>46</v>
      </c>
      <c r="AE2615" s="383" t="s">
        <v>36</v>
      </c>
      <c r="AF2615" s="383">
        <v>79</v>
      </c>
      <c r="AG2615" s="383" t="s">
        <v>35</v>
      </c>
      <c r="AH2615" s="383" t="s">
        <v>34</v>
      </c>
      <c r="AI2615" s="383" t="s">
        <v>36</v>
      </c>
      <c r="AJ2615" s="383" t="s">
        <v>3554</v>
      </c>
      <c r="AK2615" s="384" t="str">
        <f t="shared" si="81"/>
        <v>NO</v>
      </c>
      <c r="AL2615" s="384" t="str">
        <f t="shared" si="82"/>
        <v>Yes-SH</v>
      </c>
    </row>
    <row r="2616" spans="1:38" x14ac:dyDescent="0.25">
      <c r="A2616" s="381" t="s">
        <v>3224</v>
      </c>
      <c r="B2616" s="382" t="s">
        <v>191</v>
      </c>
      <c r="C2616" s="382" t="s">
        <v>30</v>
      </c>
      <c r="D2616" s="382" t="s">
        <v>192</v>
      </c>
      <c r="E2616" s="382" t="s">
        <v>839</v>
      </c>
      <c r="F2616" s="383"/>
      <c r="G2616" s="383">
        <v>22</v>
      </c>
      <c r="H2616" s="383" t="s">
        <v>11</v>
      </c>
      <c r="I2616" s="383"/>
      <c r="J2616" s="383">
        <v>22</v>
      </c>
      <c r="K2616" s="383" t="s">
        <v>11</v>
      </c>
      <c r="L2616" s="385"/>
      <c r="M2616" s="383">
        <v>8</v>
      </c>
      <c r="N2616" s="383" t="s">
        <v>11</v>
      </c>
      <c r="O2616" s="385"/>
      <c r="P2616" s="385"/>
      <c r="Q2616" s="386" t="s">
        <v>11</v>
      </c>
      <c r="R2616" s="383"/>
      <c r="S2616" s="383">
        <v>21</v>
      </c>
      <c r="T2616" s="386" t="s">
        <v>11</v>
      </c>
      <c r="U2616" s="386"/>
      <c r="V2616" s="386">
        <v>21</v>
      </c>
      <c r="W2616" s="386" t="s">
        <v>11</v>
      </c>
      <c r="X2616" s="383"/>
      <c r="Y2616" s="383">
        <v>21</v>
      </c>
      <c r="Z2616" s="386" t="s">
        <v>11</v>
      </c>
      <c r="AA2616" s="386"/>
      <c r="AB2616" s="386">
        <v>21</v>
      </c>
      <c r="AC2616" s="386" t="s">
        <v>11</v>
      </c>
      <c r="AD2616" s="383" t="s">
        <v>33</v>
      </c>
      <c r="AE2616" s="383" t="s">
        <v>36</v>
      </c>
      <c r="AF2616" s="383">
        <v>82</v>
      </c>
      <c r="AG2616" s="383" t="s">
        <v>35</v>
      </c>
      <c r="AH2616" s="383" t="s">
        <v>34</v>
      </c>
      <c r="AI2616" s="383" t="s">
        <v>36</v>
      </c>
      <c r="AJ2616" s="383" t="s">
        <v>3554</v>
      </c>
      <c r="AK2616" s="384" t="str">
        <f t="shared" si="81"/>
        <v>NA</v>
      </c>
      <c r="AL2616" s="384" t="str">
        <f t="shared" si="82"/>
        <v>NA</v>
      </c>
    </row>
    <row r="2617" spans="1:38" x14ac:dyDescent="0.25">
      <c r="A2617" s="381" t="s">
        <v>3224</v>
      </c>
      <c r="B2617" s="382" t="s">
        <v>193</v>
      </c>
      <c r="C2617" s="382" t="s">
        <v>30</v>
      </c>
      <c r="D2617" s="382" t="s">
        <v>194</v>
      </c>
      <c r="E2617" s="382" t="s">
        <v>839</v>
      </c>
      <c r="F2617" s="383"/>
      <c r="G2617" s="383">
        <v>27</v>
      </c>
      <c r="H2617" s="383" t="s">
        <v>11</v>
      </c>
      <c r="I2617" s="383"/>
      <c r="J2617" s="383">
        <v>27</v>
      </c>
      <c r="K2617" s="383" t="s">
        <v>11</v>
      </c>
      <c r="L2617" s="385"/>
      <c r="M2617" s="383">
        <v>4</v>
      </c>
      <c r="N2617" s="383" t="s">
        <v>11</v>
      </c>
      <c r="O2617" s="385"/>
      <c r="P2617" s="385"/>
      <c r="Q2617" s="386" t="s">
        <v>11</v>
      </c>
      <c r="R2617" s="383"/>
      <c r="S2617" s="383">
        <v>26</v>
      </c>
      <c r="T2617" s="386" t="s">
        <v>11</v>
      </c>
      <c r="U2617" s="386"/>
      <c r="V2617" s="386">
        <v>26</v>
      </c>
      <c r="W2617" s="386" t="s">
        <v>11</v>
      </c>
      <c r="X2617" s="383"/>
      <c r="Y2617" s="383">
        <v>26</v>
      </c>
      <c r="Z2617" s="386" t="s">
        <v>11</v>
      </c>
      <c r="AA2617" s="386"/>
      <c r="AB2617" s="386">
        <v>26</v>
      </c>
      <c r="AC2617" s="386" t="s">
        <v>11</v>
      </c>
      <c r="AD2617" s="383" t="s">
        <v>33</v>
      </c>
      <c r="AE2617" s="383" t="s">
        <v>36</v>
      </c>
      <c r="AF2617" s="383">
        <v>92</v>
      </c>
      <c r="AG2617" s="383" t="s">
        <v>35</v>
      </c>
      <c r="AH2617" s="383" t="s">
        <v>34</v>
      </c>
      <c r="AI2617" s="383" t="s">
        <v>36</v>
      </c>
      <c r="AJ2617" s="383" t="s">
        <v>3554</v>
      </c>
      <c r="AK2617" s="384" t="str">
        <f t="shared" si="81"/>
        <v>NA</v>
      </c>
      <c r="AL2617" s="384" t="str">
        <f t="shared" si="82"/>
        <v>NA</v>
      </c>
    </row>
    <row r="2618" spans="1:38" x14ac:dyDescent="0.25">
      <c r="A2618" s="381" t="s">
        <v>3224</v>
      </c>
      <c r="B2618" s="382" t="s">
        <v>195</v>
      </c>
      <c r="C2618" s="382" t="s">
        <v>30</v>
      </c>
      <c r="D2618" s="382" t="s">
        <v>196</v>
      </c>
      <c r="E2618" s="382" t="s">
        <v>839</v>
      </c>
      <c r="F2618" s="383">
        <v>100</v>
      </c>
      <c r="G2618" s="383">
        <v>53</v>
      </c>
      <c r="H2618" s="383" t="s">
        <v>835</v>
      </c>
      <c r="I2618" s="383">
        <v>100</v>
      </c>
      <c r="J2618" s="383">
        <v>53</v>
      </c>
      <c r="K2618" s="383" t="s">
        <v>835</v>
      </c>
      <c r="L2618" s="385"/>
      <c r="M2618" s="383">
        <v>13</v>
      </c>
      <c r="N2618" s="383" t="s">
        <v>11</v>
      </c>
      <c r="O2618" s="385"/>
      <c r="P2618" s="385"/>
      <c r="Q2618" s="386" t="s">
        <v>11</v>
      </c>
      <c r="R2618" s="383"/>
      <c r="S2618" s="383">
        <v>53</v>
      </c>
      <c r="T2618" s="386" t="s">
        <v>11</v>
      </c>
      <c r="U2618" s="386">
        <v>79</v>
      </c>
      <c r="V2618" s="386">
        <v>53</v>
      </c>
      <c r="W2618" s="386" t="s">
        <v>11</v>
      </c>
      <c r="X2618" s="383"/>
      <c r="Y2618" s="383">
        <v>53</v>
      </c>
      <c r="Z2618" s="386" t="s">
        <v>11</v>
      </c>
      <c r="AA2618" s="386">
        <v>77</v>
      </c>
      <c r="AB2618" s="386">
        <v>53</v>
      </c>
      <c r="AC2618" s="386" t="s">
        <v>11</v>
      </c>
      <c r="AD2618" s="383" t="s">
        <v>33</v>
      </c>
      <c r="AE2618" s="383" t="s">
        <v>34</v>
      </c>
      <c r="AF2618" s="383">
        <v>100</v>
      </c>
      <c r="AG2618" s="383" t="s">
        <v>35</v>
      </c>
      <c r="AH2618" s="383" t="s">
        <v>36</v>
      </c>
      <c r="AI2618" s="383" t="s">
        <v>36</v>
      </c>
      <c r="AJ2618" s="383" t="s">
        <v>3554</v>
      </c>
      <c r="AK2618" s="384" t="str">
        <f t="shared" si="81"/>
        <v>NA</v>
      </c>
      <c r="AL2618" s="384" t="str">
        <f t="shared" si="82"/>
        <v>NA</v>
      </c>
    </row>
    <row r="2619" spans="1:38" x14ac:dyDescent="0.25">
      <c r="A2619" s="381" t="s">
        <v>3224</v>
      </c>
      <c r="B2619" s="382" t="s">
        <v>197</v>
      </c>
      <c r="C2619" s="382" t="s">
        <v>30</v>
      </c>
      <c r="D2619" s="382" t="s">
        <v>198</v>
      </c>
      <c r="E2619" s="382" t="s">
        <v>839</v>
      </c>
      <c r="F2619" s="383">
        <v>100</v>
      </c>
      <c r="G2619" s="383">
        <v>105</v>
      </c>
      <c r="H2619" s="383" t="s">
        <v>835</v>
      </c>
      <c r="I2619" s="383">
        <v>100</v>
      </c>
      <c r="J2619" s="383">
        <v>105</v>
      </c>
      <c r="K2619" s="383" t="s">
        <v>835</v>
      </c>
      <c r="L2619" s="385"/>
      <c r="M2619" s="383">
        <v>29</v>
      </c>
      <c r="N2619" s="383" t="s">
        <v>11</v>
      </c>
      <c r="O2619" s="385"/>
      <c r="P2619" s="385"/>
      <c r="Q2619" s="386" t="s">
        <v>11</v>
      </c>
      <c r="R2619" s="383">
        <v>40</v>
      </c>
      <c r="S2619" s="383">
        <v>102</v>
      </c>
      <c r="T2619" s="386" t="s">
        <v>36</v>
      </c>
      <c r="U2619" s="386"/>
      <c r="V2619" s="386">
        <v>99</v>
      </c>
      <c r="W2619" s="386" t="s">
        <v>11</v>
      </c>
      <c r="X2619" s="383">
        <v>47</v>
      </c>
      <c r="Y2619" s="383">
        <v>102</v>
      </c>
      <c r="Z2619" s="386" t="s">
        <v>36</v>
      </c>
      <c r="AA2619" s="386">
        <v>40</v>
      </c>
      <c r="AB2619" s="386">
        <v>100</v>
      </c>
      <c r="AC2619" s="386" t="s">
        <v>834</v>
      </c>
      <c r="AD2619" s="383" t="s">
        <v>33</v>
      </c>
      <c r="AE2619" s="383" t="s">
        <v>36</v>
      </c>
      <c r="AF2619" s="383">
        <v>79</v>
      </c>
      <c r="AG2619" s="383" t="s">
        <v>40</v>
      </c>
      <c r="AH2619" s="383" t="s">
        <v>34</v>
      </c>
      <c r="AI2619" s="383" t="s">
        <v>36</v>
      </c>
      <c r="AJ2619" s="383" t="s">
        <v>3554</v>
      </c>
      <c r="AK2619" s="384" t="str">
        <f t="shared" si="81"/>
        <v>NO</v>
      </c>
      <c r="AL2619" s="384" t="str">
        <f t="shared" si="82"/>
        <v>NO</v>
      </c>
    </row>
    <row r="2620" spans="1:38" x14ac:dyDescent="0.25">
      <c r="A2620" s="381" t="s">
        <v>3224</v>
      </c>
      <c r="B2620" s="382" t="s">
        <v>199</v>
      </c>
      <c r="C2620" s="382" t="s">
        <v>30</v>
      </c>
      <c r="D2620" s="382" t="s">
        <v>200</v>
      </c>
      <c r="E2620" s="382" t="s">
        <v>839</v>
      </c>
      <c r="F2620" s="383">
        <v>100</v>
      </c>
      <c r="G2620" s="383">
        <v>37</v>
      </c>
      <c r="H2620" s="383" t="s">
        <v>835</v>
      </c>
      <c r="I2620" s="383">
        <v>100</v>
      </c>
      <c r="J2620" s="383">
        <v>37</v>
      </c>
      <c r="K2620" s="383" t="s">
        <v>835</v>
      </c>
      <c r="L2620" s="385"/>
      <c r="M2620" s="383">
        <v>10</v>
      </c>
      <c r="N2620" s="383" t="s">
        <v>11</v>
      </c>
      <c r="O2620" s="385"/>
      <c r="P2620" s="385"/>
      <c r="Q2620" s="386" t="s">
        <v>11</v>
      </c>
      <c r="R2620" s="383"/>
      <c r="S2620" s="383">
        <v>37</v>
      </c>
      <c r="T2620" s="386" t="s">
        <v>11</v>
      </c>
      <c r="U2620" s="386"/>
      <c r="V2620" s="386">
        <v>36</v>
      </c>
      <c r="W2620" s="386" t="s">
        <v>11</v>
      </c>
      <c r="X2620" s="383"/>
      <c r="Y2620" s="383">
        <v>37</v>
      </c>
      <c r="Z2620" s="386" t="s">
        <v>11</v>
      </c>
      <c r="AA2620" s="386"/>
      <c r="AB2620" s="386">
        <v>36</v>
      </c>
      <c r="AC2620" s="386" t="s">
        <v>11</v>
      </c>
      <c r="AD2620" s="383" t="s">
        <v>33</v>
      </c>
      <c r="AE2620" s="383" t="s">
        <v>34</v>
      </c>
      <c r="AF2620" s="383">
        <v>100</v>
      </c>
      <c r="AG2620" s="383" t="s">
        <v>35</v>
      </c>
      <c r="AH2620" s="383" t="s">
        <v>36</v>
      </c>
      <c r="AI2620" s="383" t="s">
        <v>36</v>
      </c>
      <c r="AJ2620" s="383" t="s">
        <v>3554</v>
      </c>
      <c r="AK2620" s="384" t="str">
        <f t="shared" si="81"/>
        <v>NA</v>
      </c>
      <c r="AL2620" s="384" t="str">
        <f t="shared" si="82"/>
        <v>NA</v>
      </c>
    </row>
    <row r="2621" spans="1:38" x14ac:dyDescent="0.25">
      <c r="A2621" s="381" t="s">
        <v>3224</v>
      </c>
      <c r="B2621" s="382" t="s">
        <v>201</v>
      </c>
      <c r="C2621" s="382" t="s">
        <v>30</v>
      </c>
      <c r="D2621" s="382" t="s">
        <v>202</v>
      </c>
      <c r="E2621" s="382" t="s">
        <v>839</v>
      </c>
      <c r="F2621" s="383"/>
      <c r="G2621" s="383">
        <v>28</v>
      </c>
      <c r="H2621" s="383" t="s">
        <v>11</v>
      </c>
      <c r="I2621" s="383"/>
      <c r="J2621" s="383">
        <v>28</v>
      </c>
      <c r="K2621" s="383" t="s">
        <v>11</v>
      </c>
      <c r="L2621" s="385"/>
      <c r="M2621" s="383">
        <v>7</v>
      </c>
      <c r="N2621" s="383" t="s">
        <v>11</v>
      </c>
      <c r="O2621" s="385"/>
      <c r="P2621" s="385"/>
      <c r="Q2621" s="386" t="s">
        <v>11</v>
      </c>
      <c r="R2621" s="383"/>
      <c r="S2621" s="383">
        <v>26</v>
      </c>
      <c r="T2621" s="386" t="s">
        <v>11</v>
      </c>
      <c r="U2621" s="386"/>
      <c r="V2621" s="386">
        <v>26</v>
      </c>
      <c r="W2621" s="386" t="s">
        <v>11</v>
      </c>
      <c r="X2621" s="383"/>
      <c r="Y2621" s="383">
        <v>26</v>
      </c>
      <c r="Z2621" s="386" t="s">
        <v>11</v>
      </c>
      <c r="AA2621" s="386"/>
      <c r="AB2621" s="386">
        <v>26</v>
      </c>
      <c r="AC2621" s="386" t="s">
        <v>11</v>
      </c>
      <c r="AD2621" s="383" t="s">
        <v>33</v>
      </c>
      <c r="AE2621" s="383" t="s">
        <v>36</v>
      </c>
      <c r="AF2621" s="383">
        <v>97</v>
      </c>
      <c r="AG2621" s="383" t="s">
        <v>35</v>
      </c>
      <c r="AH2621" s="383" t="s">
        <v>34</v>
      </c>
      <c r="AI2621" s="383" t="s">
        <v>36</v>
      </c>
      <c r="AJ2621" s="383" t="s">
        <v>3554</v>
      </c>
      <c r="AK2621" s="384" t="str">
        <f t="shared" si="81"/>
        <v>NA</v>
      </c>
      <c r="AL2621" s="384" t="str">
        <f t="shared" si="82"/>
        <v>NA</v>
      </c>
    </row>
    <row r="2622" spans="1:38" x14ac:dyDescent="0.25">
      <c r="A2622" s="381" t="s">
        <v>3224</v>
      </c>
      <c r="B2622" s="382" t="s">
        <v>203</v>
      </c>
      <c r="C2622" s="382" t="s">
        <v>30</v>
      </c>
      <c r="D2622" s="382" t="s">
        <v>204</v>
      </c>
      <c r="E2622" s="382" t="s">
        <v>839</v>
      </c>
      <c r="F2622" s="383">
        <v>100</v>
      </c>
      <c r="G2622" s="383">
        <v>32</v>
      </c>
      <c r="H2622" s="383" t="s">
        <v>835</v>
      </c>
      <c r="I2622" s="383">
        <v>100</v>
      </c>
      <c r="J2622" s="383">
        <v>32</v>
      </c>
      <c r="K2622" s="383" t="s">
        <v>835</v>
      </c>
      <c r="L2622" s="385"/>
      <c r="M2622" s="383">
        <v>13</v>
      </c>
      <c r="N2622" s="383" t="s">
        <v>11</v>
      </c>
      <c r="O2622" s="385"/>
      <c r="P2622" s="385"/>
      <c r="Q2622" s="386" t="s">
        <v>11</v>
      </c>
      <c r="R2622" s="383"/>
      <c r="S2622" s="383">
        <v>32</v>
      </c>
      <c r="T2622" s="386" t="s">
        <v>11</v>
      </c>
      <c r="U2622" s="386"/>
      <c r="V2622" s="386">
        <v>32</v>
      </c>
      <c r="W2622" s="386" t="s">
        <v>11</v>
      </c>
      <c r="X2622" s="383"/>
      <c r="Y2622" s="383">
        <v>32</v>
      </c>
      <c r="Z2622" s="386" t="s">
        <v>11</v>
      </c>
      <c r="AA2622" s="386"/>
      <c r="AB2622" s="386">
        <v>32</v>
      </c>
      <c r="AC2622" s="386" t="s">
        <v>11</v>
      </c>
      <c r="AD2622" s="383" t="s">
        <v>33</v>
      </c>
      <c r="AE2622" s="383" t="s">
        <v>36</v>
      </c>
      <c r="AF2622" s="383">
        <v>97</v>
      </c>
      <c r="AG2622" s="383" t="s">
        <v>35</v>
      </c>
      <c r="AH2622" s="383" t="s">
        <v>34</v>
      </c>
      <c r="AI2622" s="383" t="s">
        <v>36</v>
      </c>
      <c r="AJ2622" s="383" t="s">
        <v>3554</v>
      </c>
      <c r="AK2622" s="384" t="str">
        <f t="shared" si="81"/>
        <v>NA</v>
      </c>
      <c r="AL2622" s="384" t="str">
        <f t="shared" si="82"/>
        <v>NA</v>
      </c>
    </row>
    <row r="2623" spans="1:38" x14ac:dyDescent="0.25">
      <c r="A2623" s="381" t="s">
        <v>3224</v>
      </c>
      <c r="B2623" s="382" t="s">
        <v>205</v>
      </c>
      <c r="C2623" s="382" t="s">
        <v>30</v>
      </c>
      <c r="D2623" s="382" t="s">
        <v>206</v>
      </c>
      <c r="E2623" s="382" t="s">
        <v>839</v>
      </c>
      <c r="F2623" s="383">
        <v>100</v>
      </c>
      <c r="G2623" s="383">
        <v>34</v>
      </c>
      <c r="H2623" s="383" t="s">
        <v>835</v>
      </c>
      <c r="I2623" s="383">
        <v>100</v>
      </c>
      <c r="J2623" s="383">
        <v>34</v>
      </c>
      <c r="K2623" s="383" t="s">
        <v>835</v>
      </c>
      <c r="L2623" s="385"/>
      <c r="M2623" s="383">
        <v>10</v>
      </c>
      <c r="N2623" s="383" t="s">
        <v>11</v>
      </c>
      <c r="O2623" s="385"/>
      <c r="P2623" s="385"/>
      <c r="Q2623" s="386" t="s">
        <v>11</v>
      </c>
      <c r="R2623" s="383"/>
      <c r="S2623" s="383">
        <v>34</v>
      </c>
      <c r="T2623" s="386" t="s">
        <v>11</v>
      </c>
      <c r="U2623" s="386"/>
      <c r="V2623" s="386">
        <v>34</v>
      </c>
      <c r="W2623" s="386" t="s">
        <v>11</v>
      </c>
      <c r="X2623" s="383"/>
      <c r="Y2623" s="383">
        <v>34</v>
      </c>
      <c r="Z2623" s="386" t="s">
        <v>11</v>
      </c>
      <c r="AA2623" s="386"/>
      <c r="AB2623" s="386">
        <v>34</v>
      </c>
      <c r="AC2623" s="386" t="s">
        <v>11</v>
      </c>
      <c r="AD2623" s="383" t="s">
        <v>33</v>
      </c>
      <c r="AE2623" s="383" t="s">
        <v>36</v>
      </c>
      <c r="AF2623" s="383">
        <v>79</v>
      </c>
      <c r="AG2623" s="383" t="s">
        <v>35</v>
      </c>
      <c r="AH2623" s="383" t="s">
        <v>34</v>
      </c>
      <c r="AI2623" s="383" t="s">
        <v>36</v>
      </c>
      <c r="AJ2623" s="383" t="s">
        <v>3554</v>
      </c>
      <c r="AK2623" s="384" t="str">
        <f t="shared" si="81"/>
        <v>NA</v>
      </c>
      <c r="AL2623" s="384" t="str">
        <f t="shared" si="82"/>
        <v>NA</v>
      </c>
    </row>
    <row r="2624" spans="1:38" x14ac:dyDescent="0.25">
      <c r="A2624" s="381" t="s">
        <v>3224</v>
      </c>
      <c r="B2624" s="382" t="s">
        <v>207</v>
      </c>
      <c r="C2624" s="382" t="s">
        <v>30</v>
      </c>
      <c r="D2624" s="382" t="s">
        <v>208</v>
      </c>
      <c r="E2624" s="382" t="s">
        <v>839</v>
      </c>
      <c r="F2624" s="383">
        <v>100</v>
      </c>
      <c r="G2624" s="383">
        <v>30</v>
      </c>
      <c r="H2624" s="383" t="s">
        <v>835</v>
      </c>
      <c r="I2624" s="383">
        <v>100</v>
      </c>
      <c r="J2624" s="383">
        <v>30</v>
      </c>
      <c r="K2624" s="383" t="s">
        <v>835</v>
      </c>
      <c r="L2624" s="385"/>
      <c r="M2624" s="383">
        <v>16</v>
      </c>
      <c r="N2624" s="383" t="s">
        <v>11</v>
      </c>
      <c r="O2624" s="385"/>
      <c r="P2624" s="385"/>
      <c r="Q2624" s="386" t="s">
        <v>11</v>
      </c>
      <c r="R2624" s="383"/>
      <c r="S2624" s="383">
        <v>28</v>
      </c>
      <c r="T2624" s="386" t="s">
        <v>11</v>
      </c>
      <c r="U2624" s="386"/>
      <c r="V2624" s="386">
        <v>28</v>
      </c>
      <c r="W2624" s="386" t="s">
        <v>11</v>
      </c>
      <c r="X2624" s="383"/>
      <c r="Y2624" s="383">
        <v>28</v>
      </c>
      <c r="Z2624" s="386" t="s">
        <v>11</v>
      </c>
      <c r="AA2624" s="386"/>
      <c r="AB2624" s="386">
        <v>28</v>
      </c>
      <c r="AC2624" s="386" t="s">
        <v>11</v>
      </c>
      <c r="AD2624" s="383" t="s">
        <v>33</v>
      </c>
      <c r="AE2624" s="383" t="s">
        <v>36</v>
      </c>
      <c r="AF2624" s="383">
        <v>87</v>
      </c>
      <c r="AG2624" s="383" t="s">
        <v>35</v>
      </c>
      <c r="AH2624" s="383" t="s">
        <v>34</v>
      </c>
      <c r="AI2624" s="383" t="s">
        <v>36</v>
      </c>
      <c r="AJ2624" s="383" t="s">
        <v>3554</v>
      </c>
      <c r="AK2624" s="384" t="str">
        <f t="shared" si="81"/>
        <v>NA</v>
      </c>
      <c r="AL2624" s="384" t="str">
        <f t="shared" si="82"/>
        <v>NA</v>
      </c>
    </row>
    <row r="2625" spans="1:40" x14ac:dyDescent="0.25">
      <c r="A2625" s="381" t="s">
        <v>3224</v>
      </c>
      <c r="B2625" s="382" t="s">
        <v>209</v>
      </c>
      <c r="C2625" s="382" t="s">
        <v>30</v>
      </c>
      <c r="D2625" s="382" t="s">
        <v>210</v>
      </c>
      <c r="E2625" s="382" t="s">
        <v>839</v>
      </c>
      <c r="F2625" s="383">
        <v>100</v>
      </c>
      <c r="G2625" s="383">
        <v>46</v>
      </c>
      <c r="H2625" s="383" t="s">
        <v>835</v>
      </c>
      <c r="I2625" s="383">
        <v>100</v>
      </c>
      <c r="J2625" s="383">
        <v>46</v>
      </c>
      <c r="K2625" s="383" t="s">
        <v>835</v>
      </c>
      <c r="L2625" s="385"/>
      <c r="M2625" s="383">
        <v>19</v>
      </c>
      <c r="N2625" s="383" t="s">
        <v>11</v>
      </c>
      <c r="O2625" s="385"/>
      <c r="P2625" s="385"/>
      <c r="Q2625" s="386" t="s">
        <v>11</v>
      </c>
      <c r="R2625" s="383"/>
      <c r="S2625" s="383">
        <v>45</v>
      </c>
      <c r="T2625" s="386" t="s">
        <v>11</v>
      </c>
      <c r="U2625" s="386"/>
      <c r="V2625" s="386">
        <v>43</v>
      </c>
      <c r="W2625" s="386" t="s">
        <v>11</v>
      </c>
      <c r="X2625" s="383"/>
      <c r="Y2625" s="383">
        <v>45</v>
      </c>
      <c r="Z2625" s="386" t="s">
        <v>11</v>
      </c>
      <c r="AA2625" s="386"/>
      <c r="AB2625" s="386">
        <v>43</v>
      </c>
      <c r="AC2625" s="386" t="s">
        <v>11</v>
      </c>
      <c r="AD2625" s="383" t="s">
        <v>33</v>
      </c>
      <c r="AE2625" s="383" t="s">
        <v>36</v>
      </c>
      <c r="AF2625" s="383">
        <v>79</v>
      </c>
      <c r="AG2625" s="383" t="s">
        <v>35</v>
      </c>
      <c r="AH2625" s="383" t="s">
        <v>34</v>
      </c>
      <c r="AI2625" s="383" t="s">
        <v>36</v>
      </c>
      <c r="AJ2625" s="383" t="s">
        <v>3554</v>
      </c>
      <c r="AK2625" s="384" t="str">
        <f t="shared" si="81"/>
        <v>NA</v>
      </c>
      <c r="AL2625" s="384" t="str">
        <f t="shared" si="82"/>
        <v>NA</v>
      </c>
    </row>
    <row r="2626" spans="1:40" x14ac:dyDescent="0.25">
      <c r="A2626" s="381" t="s">
        <v>3224</v>
      </c>
      <c r="B2626" s="382" t="s">
        <v>211</v>
      </c>
      <c r="C2626" s="382" t="s">
        <v>30</v>
      </c>
      <c r="D2626" s="382" t="s">
        <v>212</v>
      </c>
      <c r="E2626" s="382" t="s">
        <v>839</v>
      </c>
      <c r="F2626" s="383">
        <v>99</v>
      </c>
      <c r="G2626" s="383">
        <v>75</v>
      </c>
      <c r="H2626" s="383" t="s">
        <v>835</v>
      </c>
      <c r="I2626" s="383">
        <v>99</v>
      </c>
      <c r="J2626" s="383">
        <v>75</v>
      </c>
      <c r="K2626" s="383" t="s">
        <v>835</v>
      </c>
      <c r="L2626" s="385"/>
      <c r="M2626" s="383">
        <v>26</v>
      </c>
      <c r="N2626" s="383" t="s">
        <v>11</v>
      </c>
      <c r="O2626" s="385"/>
      <c r="P2626" s="385"/>
      <c r="Q2626" s="386" t="s">
        <v>11</v>
      </c>
      <c r="R2626" s="383">
        <v>22</v>
      </c>
      <c r="S2626" s="383">
        <v>68</v>
      </c>
      <c r="T2626" s="386" t="s">
        <v>36</v>
      </c>
      <c r="U2626" s="386">
        <v>28</v>
      </c>
      <c r="V2626" s="386">
        <v>68</v>
      </c>
      <c r="W2626" s="386" t="s">
        <v>834</v>
      </c>
      <c r="X2626" s="383">
        <v>28</v>
      </c>
      <c r="Y2626" s="383">
        <v>68</v>
      </c>
      <c r="Z2626" s="386" t="s">
        <v>36</v>
      </c>
      <c r="AA2626" s="386">
        <v>31</v>
      </c>
      <c r="AB2626" s="386">
        <v>68</v>
      </c>
      <c r="AC2626" s="386" t="s">
        <v>834</v>
      </c>
      <c r="AD2626" s="383" t="s">
        <v>46</v>
      </c>
      <c r="AE2626" s="383" t="s">
        <v>36</v>
      </c>
      <c r="AF2626" s="383">
        <v>82</v>
      </c>
      <c r="AG2626" s="383" t="s">
        <v>35</v>
      </c>
      <c r="AH2626" s="383" t="s">
        <v>34</v>
      </c>
      <c r="AI2626" s="383" t="s">
        <v>36</v>
      </c>
      <c r="AJ2626" s="383" t="s">
        <v>3554</v>
      </c>
      <c r="AK2626" s="384" t="str">
        <f t="shared" si="81"/>
        <v>NO</v>
      </c>
      <c r="AL2626" s="384" t="str">
        <f t="shared" si="82"/>
        <v>NO</v>
      </c>
    </row>
    <row r="2627" spans="1:40" x14ac:dyDescent="0.25">
      <c r="A2627" s="381" t="s">
        <v>3224</v>
      </c>
      <c r="B2627" s="382" t="s">
        <v>2313</v>
      </c>
      <c r="C2627" s="382" t="s">
        <v>30</v>
      </c>
      <c r="D2627" s="382" t="s">
        <v>2314</v>
      </c>
      <c r="E2627" s="382" t="s">
        <v>839</v>
      </c>
      <c r="F2627" s="383"/>
      <c r="G2627" s="383">
        <v>5</v>
      </c>
      <c r="H2627" s="383" t="s">
        <v>11</v>
      </c>
      <c r="I2627" s="383"/>
      <c r="J2627" s="383">
        <v>5</v>
      </c>
      <c r="K2627" s="383" t="s">
        <v>11</v>
      </c>
      <c r="L2627" s="385"/>
      <c r="M2627" s="383">
        <v>4</v>
      </c>
      <c r="N2627" s="383" t="s">
        <v>11</v>
      </c>
      <c r="O2627" s="385"/>
      <c r="P2627" s="385"/>
      <c r="Q2627" s="386" t="s">
        <v>11</v>
      </c>
      <c r="R2627" s="383"/>
      <c r="S2627" s="383">
        <v>5</v>
      </c>
      <c r="T2627" s="386" t="s">
        <v>11</v>
      </c>
      <c r="U2627" s="386"/>
      <c r="V2627" s="386">
        <v>5</v>
      </c>
      <c r="W2627" s="386" t="s">
        <v>11</v>
      </c>
      <c r="X2627" s="383"/>
      <c r="Y2627" s="383">
        <v>5</v>
      </c>
      <c r="Z2627" s="386" t="s">
        <v>11</v>
      </c>
      <c r="AA2627" s="386"/>
      <c r="AB2627" s="386">
        <v>5</v>
      </c>
      <c r="AC2627" s="386" t="s">
        <v>11</v>
      </c>
      <c r="AD2627" s="383"/>
      <c r="AE2627" s="383" t="s">
        <v>36</v>
      </c>
      <c r="AF2627" s="383">
        <v>95</v>
      </c>
      <c r="AG2627" s="383" t="s">
        <v>35</v>
      </c>
      <c r="AH2627" s="383" t="s">
        <v>36</v>
      </c>
      <c r="AI2627" s="383" t="s">
        <v>34</v>
      </c>
      <c r="AJ2627" s="383" t="s">
        <v>3554</v>
      </c>
      <c r="AK2627" s="384" t="str">
        <f t="shared" ref="AK2627:AK2690" si="83">IF(OR(T2627="NA",T2627="NO"),T2627,(IF(T2627="","NA",IF(OR(R2627&gt;78,AND(T2627="Yes",R2627="")),"Yes-AB",IF(W2627="NA","Yes-SH","Yes-GM")))))</f>
        <v>NA</v>
      </c>
      <c r="AL2627" s="384" t="str">
        <f t="shared" ref="AL2627:AL2690" si="84">IF(OR(Z2627="NA",Z2627="NO"),Z2627,(IF(Z2627="","NA",IF(OR(X2627&gt;79,AND(Z2627="Yes",X2627="")),"Yes-AB",IF(AC2627="NA","Yes-SH","Yes-GM")))))</f>
        <v>NA</v>
      </c>
    </row>
    <row r="2628" spans="1:40" x14ac:dyDescent="0.25">
      <c r="A2628" s="381" t="s">
        <v>3224</v>
      </c>
      <c r="B2628" s="382" t="s">
        <v>215</v>
      </c>
      <c r="C2628" s="382" t="s">
        <v>30</v>
      </c>
      <c r="D2628" s="382" t="s">
        <v>216</v>
      </c>
      <c r="E2628" s="382" t="s">
        <v>839</v>
      </c>
      <c r="F2628" s="383"/>
      <c r="G2628" s="383">
        <v>5</v>
      </c>
      <c r="H2628" s="383" t="s">
        <v>11</v>
      </c>
      <c r="I2628" s="383"/>
      <c r="J2628" s="383">
        <v>5</v>
      </c>
      <c r="K2628" s="383" t="s">
        <v>11</v>
      </c>
      <c r="L2628" s="385"/>
      <c r="M2628" s="383">
        <v>1</v>
      </c>
      <c r="N2628" s="383" t="s">
        <v>11</v>
      </c>
      <c r="O2628" s="385"/>
      <c r="P2628" s="385"/>
      <c r="Q2628" s="386" t="s">
        <v>11</v>
      </c>
      <c r="R2628" s="383"/>
      <c r="S2628" s="383">
        <v>5</v>
      </c>
      <c r="T2628" s="386" t="s">
        <v>11</v>
      </c>
      <c r="U2628" s="386"/>
      <c r="V2628" s="386">
        <v>5</v>
      </c>
      <c r="W2628" s="386" t="s">
        <v>11</v>
      </c>
      <c r="X2628" s="383"/>
      <c r="Y2628" s="383">
        <v>5</v>
      </c>
      <c r="Z2628" s="386" t="s">
        <v>11</v>
      </c>
      <c r="AA2628" s="386"/>
      <c r="AB2628" s="386">
        <v>5</v>
      </c>
      <c r="AC2628" s="386" t="s">
        <v>11</v>
      </c>
      <c r="AD2628" s="383" t="s">
        <v>57</v>
      </c>
      <c r="AE2628" s="383" t="s">
        <v>36</v>
      </c>
      <c r="AF2628" s="383">
        <v>92</v>
      </c>
      <c r="AG2628" s="383" t="s">
        <v>35</v>
      </c>
      <c r="AH2628" s="383" t="s">
        <v>34</v>
      </c>
      <c r="AI2628" s="383" t="s">
        <v>34</v>
      </c>
      <c r="AJ2628" s="383" t="s">
        <v>3554</v>
      </c>
      <c r="AK2628" s="384" t="str">
        <f t="shared" si="83"/>
        <v>NA</v>
      </c>
      <c r="AL2628" s="384" t="str">
        <f t="shared" si="84"/>
        <v>NA</v>
      </c>
    </row>
    <row r="2629" spans="1:40" x14ac:dyDescent="0.25">
      <c r="A2629" s="381" t="s">
        <v>3224</v>
      </c>
      <c r="B2629" s="382" t="s">
        <v>849</v>
      </c>
      <c r="C2629" s="382" t="s">
        <v>30</v>
      </c>
      <c r="D2629" s="382" t="s">
        <v>2238</v>
      </c>
      <c r="E2629" s="382" t="s">
        <v>839</v>
      </c>
      <c r="F2629" s="383"/>
      <c r="G2629" s="383">
        <v>3</v>
      </c>
      <c r="H2629" s="383" t="s">
        <v>11</v>
      </c>
      <c r="I2629" s="383"/>
      <c r="J2629" s="383">
        <v>3</v>
      </c>
      <c r="K2629" s="383" t="s">
        <v>11</v>
      </c>
      <c r="L2629" s="385"/>
      <c r="M2629" s="383">
        <v>1</v>
      </c>
      <c r="N2629" s="383" t="s">
        <v>11</v>
      </c>
      <c r="O2629" s="385"/>
      <c r="P2629" s="385"/>
      <c r="Q2629" s="386" t="s">
        <v>11</v>
      </c>
      <c r="R2629" s="383"/>
      <c r="S2629" s="383">
        <v>3</v>
      </c>
      <c r="T2629" s="386" t="s">
        <v>11</v>
      </c>
      <c r="U2629" s="386"/>
      <c r="V2629" s="386">
        <v>3</v>
      </c>
      <c r="W2629" s="386" t="s">
        <v>11</v>
      </c>
      <c r="X2629" s="383"/>
      <c r="Y2629" s="383">
        <v>3</v>
      </c>
      <c r="Z2629" s="386" t="s">
        <v>11</v>
      </c>
      <c r="AA2629" s="386"/>
      <c r="AB2629" s="386">
        <v>3</v>
      </c>
      <c r="AC2629" s="386" t="s">
        <v>11</v>
      </c>
      <c r="AD2629" s="383" t="s">
        <v>33</v>
      </c>
      <c r="AE2629" s="383" t="s">
        <v>34</v>
      </c>
      <c r="AF2629" s="383">
        <v>100</v>
      </c>
      <c r="AG2629" s="383" t="s">
        <v>35</v>
      </c>
      <c r="AH2629" s="383" t="s">
        <v>36</v>
      </c>
      <c r="AI2629" s="383" t="s">
        <v>34</v>
      </c>
      <c r="AJ2629" s="383" t="s">
        <v>3554</v>
      </c>
      <c r="AK2629" s="384" t="str">
        <f t="shared" si="83"/>
        <v>NA</v>
      </c>
      <c r="AL2629" s="384" t="str">
        <f t="shared" si="84"/>
        <v>NA</v>
      </c>
    </row>
    <row r="2630" spans="1:40" s="181" customFormat="1" x14ac:dyDescent="0.25">
      <c r="A2630" s="381" t="s">
        <v>3224</v>
      </c>
      <c r="B2630" s="382" t="s">
        <v>850</v>
      </c>
      <c r="C2630" s="382" t="s">
        <v>30</v>
      </c>
      <c r="D2630" s="382" t="s">
        <v>851</v>
      </c>
      <c r="E2630" s="382" t="s">
        <v>839</v>
      </c>
      <c r="F2630" s="383"/>
      <c r="G2630" s="383">
        <v>5</v>
      </c>
      <c r="H2630" s="383" t="s">
        <v>11</v>
      </c>
      <c r="I2630" s="383"/>
      <c r="J2630" s="383">
        <v>5</v>
      </c>
      <c r="K2630" s="383" t="s">
        <v>11</v>
      </c>
      <c r="L2630" s="385"/>
      <c r="M2630" s="383">
        <v>4</v>
      </c>
      <c r="N2630" s="383" t="s">
        <v>11</v>
      </c>
      <c r="O2630" s="385"/>
      <c r="P2630" s="385"/>
      <c r="Q2630" s="386" t="s">
        <v>11</v>
      </c>
      <c r="R2630" s="383"/>
      <c r="S2630" s="383">
        <v>5</v>
      </c>
      <c r="T2630" s="386" t="s">
        <v>11</v>
      </c>
      <c r="U2630" s="386"/>
      <c r="V2630" s="386">
        <v>5</v>
      </c>
      <c r="W2630" s="386" t="s">
        <v>11</v>
      </c>
      <c r="X2630" s="383"/>
      <c r="Y2630" s="383">
        <v>5</v>
      </c>
      <c r="Z2630" s="386" t="s">
        <v>11</v>
      </c>
      <c r="AA2630" s="386"/>
      <c r="AB2630" s="386">
        <v>5</v>
      </c>
      <c r="AC2630" s="386" t="s">
        <v>11</v>
      </c>
      <c r="AD2630" s="383" t="s">
        <v>33</v>
      </c>
      <c r="AE2630" s="383" t="s">
        <v>36</v>
      </c>
      <c r="AF2630" s="383">
        <v>95</v>
      </c>
      <c r="AG2630" s="383" t="s">
        <v>35</v>
      </c>
      <c r="AH2630" s="383" t="s">
        <v>36</v>
      </c>
      <c r="AI2630" s="383" t="s">
        <v>34</v>
      </c>
      <c r="AJ2630" s="383" t="s">
        <v>3554</v>
      </c>
      <c r="AK2630" s="384" t="str">
        <f t="shared" si="83"/>
        <v>NA</v>
      </c>
      <c r="AL2630" s="384" t="str">
        <f t="shared" si="84"/>
        <v>NA</v>
      </c>
      <c r="AN2630" s="196"/>
    </row>
    <row r="2631" spans="1:40" s="181" customFormat="1" x14ac:dyDescent="0.25">
      <c r="A2631" s="381" t="s">
        <v>3224</v>
      </c>
      <c r="B2631" s="382" t="s">
        <v>217</v>
      </c>
      <c r="C2631" s="382" t="s">
        <v>30</v>
      </c>
      <c r="D2631" s="382" t="s">
        <v>218</v>
      </c>
      <c r="E2631" s="382" t="s">
        <v>839</v>
      </c>
      <c r="F2631" s="383">
        <v>100</v>
      </c>
      <c r="G2631" s="383">
        <v>55</v>
      </c>
      <c r="H2631" s="383" t="s">
        <v>835</v>
      </c>
      <c r="I2631" s="383">
        <v>100</v>
      </c>
      <c r="J2631" s="383">
        <v>55</v>
      </c>
      <c r="K2631" s="383" t="s">
        <v>835</v>
      </c>
      <c r="L2631" s="385"/>
      <c r="M2631" s="383">
        <v>16</v>
      </c>
      <c r="N2631" s="383" t="s">
        <v>11</v>
      </c>
      <c r="O2631" s="385"/>
      <c r="P2631" s="385"/>
      <c r="Q2631" s="386" t="s">
        <v>11</v>
      </c>
      <c r="R2631" s="383">
        <v>60</v>
      </c>
      <c r="S2631" s="383">
        <v>55</v>
      </c>
      <c r="T2631" s="386" t="s">
        <v>36</v>
      </c>
      <c r="U2631" s="386">
        <v>56</v>
      </c>
      <c r="V2631" s="386">
        <v>55</v>
      </c>
      <c r="W2631" s="386" t="s">
        <v>834</v>
      </c>
      <c r="X2631" s="383">
        <v>62</v>
      </c>
      <c r="Y2631" s="383">
        <v>55</v>
      </c>
      <c r="Z2631" s="386" t="s">
        <v>36</v>
      </c>
      <c r="AA2631" s="386">
        <v>47</v>
      </c>
      <c r="AB2631" s="386">
        <v>55</v>
      </c>
      <c r="AC2631" s="386" t="s">
        <v>834</v>
      </c>
      <c r="AD2631" s="383" t="s">
        <v>33</v>
      </c>
      <c r="AE2631" s="383" t="s">
        <v>36</v>
      </c>
      <c r="AF2631" s="383">
        <v>79</v>
      </c>
      <c r="AG2631" s="383" t="s">
        <v>35</v>
      </c>
      <c r="AH2631" s="383" t="s">
        <v>34</v>
      </c>
      <c r="AI2631" s="383" t="s">
        <v>36</v>
      </c>
      <c r="AJ2631" s="383" t="s">
        <v>3554</v>
      </c>
      <c r="AK2631" s="384" t="str">
        <f t="shared" si="83"/>
        <v>NO</v>
      </c>
      <c r="AL2631" s="384" t="str">
        <f t="shared" si="84"/>
        <v>NO</v>
      </c>
      <c r="AN2631" s="196"/>
    </row>
    <row r="2632" spans="1:40" s="181" customFormat="1" x14ac:dyDescent="0.25">
      <c r="A2632" s="381" t="s">
        <v>3224</v>
      </c>
      <c r="B2632" s="382" t="s">
        <v>219</v>
      </c>
      <c r="C2632" s="382" t="s">
        <v>30</v>
      </c>
      <c r="D2632" s="382" t="s">
        <v>220</v>
      </c>
      <c r="E2632" s="382" t="s">
        <v>839</v>
      </c>
      <c r="F2632" s="383"/>
      <c r="G2632" s="383">
        <v>23</v>
      </c>
      <c r="H2632" s="383" t="s">
        <v>11</v>
      </c>
      <c r="I2632" s="383"/>
      <c r="J2632" s="383">
        <v>23</v>
      </c>
      <c r="K2632" s="383" t="s">
        <v>11</v>
      </c>
      <c r="L2632" s="385"/>
      <c r="M2632" s="383">
        <v>6</v>
      </c>
      <c r="N2632" s="383" t="s">
        <v>11</v>
      </c>
      <c r="O2632" s="385"/>
      <c r="P2632" s="385"/>
      <c r="Q2632" s="386" t="s">
        <v>11</v>
      </c>
      <c r="R2632" s="383"/>
      <c r="S2632" s="383">
        <v>22</v>
      </c>
      <c r="T2632" s="386" t="s">
        <v>11</v>
      </c>
      <c r="U2632" s="386"/>
      <c r="V2632" s="386">
        <v>22</v>
      </c>
      <c r="W2632" s="386" t="s">
        <v>11</v>
      </c>
      <c r="X2632" s="383"/>
      <c r="Y2632" s="383">
        <v>22</v>
      </c>
      <c r="Z2632" s="386" t="s">
        <v>11</v>
      </c>
      <c r="AA2632" s="386"/>
      <c r="AB2632" s="386">
        <v>22</v>
      </c>
      <c r="AC2632" s="386" t="s">
        <v>11</v>
      </c>
      <c r="AD2632" s="383" t="s">
        <v>104</v>
      </c>
      <c r="AE2632" s="383" t="s">
        <v>36</v>
      </c>
      <c r="AF2632" s="383">
        <v>87</v>
      </c>
      <c r="AG2632" s="383" t="s">
        <v>35</v>
      </c>
      <c r="AH2632" s="383" t="s">
        <v>34</v>
      </c>
      <c r="AI2632" s="383" t="s">
        <v>36</v>
      </c>
      <c r="AJ2632" s="383" t="s">
        <v>3554</v>
      </c>
      <c r="AK2632" s="384" t="str">
        <f t="shared" si="83"/>
        <v>NA</v>
      </c>
      <c r="AL2632" s="384" t="str">
        <f t="shared" si="84"/>
        <v>NA</v>
      </c>
      <c r="AN2632" s="196"/>
    </row>
    <row r="2633" spans="1:40" s="181" customFormat="1" x14ac:dyDescent="0.25">
      <c r="A2633" s="381" t="s">
        <v>3224</v>
      </c>
      <c r="B2633" s="382" t="s">
        <v>221</v>
      </c>
      <c r="C2633" s="382" t="s">
        <v>30</v>
      </c>
      <c r="D2633" s="382" t="s">
        <v>2239</v>
      </c>
      <c r="E2633" s="382" t="s">
        <v>839</v>
      </c>
      <c r="F2633" s="383"/>
      <c r="G2633" s="383">
        <v>13</v>
      </c>
      <c r="H2633" s="383" t="s">
        <v>11</v>
      </c>
      <c r="I2633" s="383"/>
      <c r="J2633" s="383">
        <v>13</v>
      </c>
      <c r="K2633" s="383" t="s">
        <v>11</v>
      </c>
      <c r="L2633" s="385"/>
      <c r="M2633" s="383">
        <v>3</v>
      </c>
      <c r="N2633" s="383" t="s">
        <v>11</v>
      </c>
      <c r="O2633" s="385"/>
      <c r="P2633" s="385">
        <v>0</v>
      </c>
      <c r="Q2633" s="386" t="s">
        <v>11</v>
      </c>
      <c r="R2633" s="383"/>
      <c r="S2633" s="383">
        <v>13</v>
      </c>
      <c r="T2633" s="386" t="s">
        <v>11</v>
      </c>
      <c r="U2633" s="386"/>
      <c r="V2633" s="386">
        <v>13</v>
      </c>
      <c r="W2633" s="386" t="s">
        <v>11</v>
      </c>
      <c r="X2633" s="383"/>
      <c r="Y2633" s="383">
        <v>13</v>
      </c>
      <c r="Z2633" s="386" t="s">
        <v>11</v>
      </c>
      <c r="AA2633" s="386"/>
      <c r="AB2633" s="386">
        <v>13</v>
      </c>
      <c r="AC2633" s="386" t="s">
        <v>11</v>
      </c>
      <c r="AD2633" s="383" t="s">
        <v>46</v>
      </c>
      <c r="AE2633" s="383" t="s">
        <v>36</v>
      </c>
      <c r="AF2633" s="383">
        <v>90</v>
      </c>
      <c r="AG2633" s="383" t="s">
        <v>40</v>
      </c>
      <c r="AH2633" s="383" t="s">
        <v>34</v>
      </c>
      <c r="AI2633" s="383" t="s">
        <v>34</v>
      </c>
      <c r="AJ2633" s="383" t="s">
        <v>3554</v>
      </c>
      <c r="AK2633" s="384" t="str">
        <f t="shared" si="83"/>
        <v>NA</v>
      </c>
      <c r="AL2633" s="384" t="str">
        <f t="shared" si="84"/>
        <v>NA</v>
      </c>
      <c r="AN2633" s="196"/>
    </row>
    <row r="2634" spans="1:40" s="181" customFormat="1" x14ac:dyDescent="0.25">
      <c r="A2634" s="381" t="s">
        <v>3224</v>
      </c>
      <c r="B2634" s="382" t="s">
        <v>223</v>
      </c>
      <c r="C2634" s="382" t="s">
        <v>30</v>
      </c>
      <c r="D2634" s="382" t="s">
        <v>224</v>
      </c>
      <c r="E2634" s="382" t="s">
        <v>839</v>
      </c>
      <c r="F2634" s="383"/>
      <c r="G2634" s="383">
        <v>18</v>
      </c>
      <c r="H2634" s="383" t="s">
        <v>11</v>
      </c>
      <c r="I2634" s="383"/>
      <c r="J2634" s="383">
        <v>18</v>
      </c>
      <c r="K2634" s="383" t="s">
        <v>11</v>
      </c>
      <c r="L2634" s="385"/>
      <c r="M2634" s="383">
        <v>5</v>
      </c>
      <c r="N2634" s="383" t="s">
        <v>11</v>
      </c>
      <c r="O2634" s="385"/>
      <c r="P2634" s="385"/>
      <c r="Q2634" s="386" t="s">
        <v>11</v>
      </c>
      <c r="R2634" s="383"/>
      <c r="S2634" s="383">
        <v>17</v>
      </c>
      <c r="T2634" s="386" t="s">
        <v>11</v>
      </c>
      <c r="U2634" s="386"/>
      <c r="V2634" s="386">
        <v>16</v>
      </c>
      <c r="W2634" s="386" t="s">
        <v>11</v>
      </c>
      <c r="X2634" s="383"/>
      <c r="Y2634" s="383">
        <v>17</v>
      </c>
      <c r="Z2634" s="386" t="s">
        <v>11</v>
      </c>
      <c r="AA2634" s="386"/>
      <c r="AB2634" s="386">
        <v>16</v>
      </c>
      <c r="AC2634" s="386" t="s">
        <v>11</v>
      </c>
      <c r="AD2634" s="383" t="s">
        <v>57</v>
      </c>
      <c r="AE2634" s="383" t="s">
        <v>36</v>
      </c>
      <c r="AF2634" s="383">
        <v>77</v>
      </c>
      <c r="AG2634" s="383" t="s">
        <v>35</v>
      </c>
      <c r="AH2634" s="383" t="s">
        <v>34</v>
      </c>
      <c r="AI2634" s="383" t="s">
        <v>36</v>
      </c>
      <c r="AJ2634" s="383" t="s">
        <v>3554</v>
      </c>
      <c r="AK2634" s="384" t="str">
        <f t="shared" si="83"/>
        <v>NA</v>
      </c>
      <c r="AL2634" s="384" t="str">
        <f t="shared" si="84"/>
        <v>NA</v>
      </c>
      <c r="AN2634" s="196"/>
    </row>
    <row r="2635" spans="1:40" s="181" customFormat="1" x14ac:dyDescent="0.25">
      <c r="A2635" s="381" t="s">
        <v>3224</v>
      </c>
      <c r="B2635" s="382" t="s">
        <v>225</v>
      </c>
      <c r="C2635" s="382" t="s">
        <v>30</v>
      </c>
      <c r="D2635" s="382" t="s">
        <v>226</v>
      </c>
      <c r="E2635" s="382" t="s">
        <v>839</v>
      </c>
      <c r="F2635" s="383">
        <v>100</v>
      </c>
      <c r="G2635" s="383">
        <v>95</v>
      </c>
      <c r="H2635" s="383" t="s">
        <v>835</v>
      </c>
      <c r="I2635" s="383">
        <v>100</v>
      </c>
      <c r="J2635" s="383">
        <v>95</v>
      </c>
      <c r="K2635" s="383" t="s">
        <v>835</v>
      </c>
      <c r="L2635" s="385"/>
      <c r="M2635" s="383">
        <v>24</v>
      </c>
      <c r="N2635" s="383" t="s">
        <v>11</v>
      </c>
      <c r="O2635" s="385"/>
      <c r="P2635" s="385"/>
      <c r="Q2635" s="386" t="s">
        <v>11</v>
      </c>
      <c r="R2635" s="383">
        <v>52</v>
      </c>
      <c r="S2635" s="383">
        <v>94</v>
      </c>
      <c r="T2635" s="386" t="s">
        <v>36</v>
      </c>
      <c r="U2635" s="386">
        <v>63</v>
      </c>
      <c r="V2635" s="386">
        <v>94</v>
      </c>
      <c r="W2635" s="386" t="s">
        <v>834</v>
      </c>
      <c r="X2635" s="383">
        <v>62</v>
      </c>
      <c r="Y2635" s="383">
        <v>95</v>
      </c>
      <c r="Z2635" s="386" t="s">
        <v>34</v>
      </c>
      <c r="AA2635" s="386">
        <v>67</v>
      </c>
      <c r="AB2635" s="386">
        <v>95</v>
      </c>
      <c r="AC2635" s="386" t="s">
        <v>11</v>
      </c>
      <c r="AD2635" s="383" t="s">
        <v>33</v>
      </c>
      <c r="AE2635" s="383" t="s">
        <v>36</v>
      </c>
      <c r="AF2635" s="383">
        <v>87</v>
      </c>
      <c r="AG2635" s="383" t="s">
        <v>35</v>
      </c>
      <c r="AH2635" s="383" t="s">
        <v>34</v>
      </c>
      <c r="AI2635" s="383" t="s">
        <v>36</v>
      </c>
      <c r="AJ2635" s="383" t="s">
        <v>3554</v>
      </c>
      <c r="AK2635" s="384" t="str">
        <f t="shared" si="83"/>
        <v>NO</v>
      </c>
      <c r="AL2635" s="384" t="str">
        <f t="shared" si="84"/>
        <v>Yes-SH</v>
      </c>
      <c r="AN2635" s="196"/>
    </row>
    <row r="2636" spans="1:40" s="181" customFormat="1" x14ac:dyDescent="0.25">
      <c r="A2636" s="381" t="s">
        <v>3224</v>
      </c>
      <c r="B2636" s="382" t="s">
        <v>227</v>
      </c>
      <c r="C2636" s="382" t="s">
        <v>30</v>
      </c>
      <c r="D2636" s="382" t="s">
        <v>228</v>
      </c>
      <c r="E2636" s="382" t="s">
        <v>839</v>
      </c>
      <c r="F2636" s="383">
        <v>100</v>
      </c>
      <c r="G2636" s="383">
        <v>67</v>
      </c>
      <c r="H2636" s="383" t="s">
        <v>835</v>
      </c>
      <c r="I2636" s="383">
        <v>100</v>
      </c>
      <c r="J2636" s="383">
        <v>67</v>
      </c>
      <c r="K2636" s="383" t="s">
        <v>835</v>
      </c>
      <c r="L2636" s="385"/>
      <c r="M2636" s="383">
        <v>26</v>
      </c>
      <c r="N2636" s="383" t="s">
        <v>11</v>
      </c>
      <c r="O2636" s="385"/>
      <c r="P2636" s="385"/>
      <c r="Q2636" s="386" t="s">
        <v>11</v>
      </c>
      <c r="R2636" s="383"/>
      <c r="S2636" s="383">
        <v>66</v>
      </c>
      <c r="T2636" s="386" t="s">
        <v>11</v>
      </c>
      <c r="U2636" s="386"/>
      <c r="V2636" s="386">
        <v>66</v>
      </c>
      <c r="W2636" s="386" t="s">
        <v>11</v>
      </c>
      <c r="X2636" s="383"/>
      <c r="Y2636" s="383">
        <v>66</v>
      </c>
      <c r="Z2636" s="386" t="s">
        <v>11</v>
      </c>
      <c r="AA2636" s="386"/>
      <c r="AB2636" s="386">
        <v>66</v>
      </c>
      <c r="AC2636" s="386" t="s">
        <v>11</v>
      </c>
      <c r="AD2636" s="383" t="s">
        <v>33</v>
      </c>
      <c r="AE2636" s="383" t="s">
        <v>36</v>
      </c>
      <c r="AF2636" s="383">
        <v>95</v>
      </c>
      <c r="AG2636" s="383" t="s">
        <v>35</v>
      </c>
      <c r="AH2636" s="383" t="s">
        <v>34</v>
      </c>
      <c r="AI2636" s="383" t="s">
        <v>36</v>
      </c>
      <c r="AJ2636" s="383" t="s">
        <v>3554</v>
      </c>
      <c r="AK2636" s="384" t="str">
        <f t="shared" si="83"/>
        <v>NA</v>
      </c>
      <c r="AL2636" s="384" t="str">
        <f t="shared" si="84"/>
        <v>NA</v>
      </c>
      <c r="AN2636" s="196"/>
    </row>
    <row r="2637" spans="1:40" s="181" customFormat="1" x14ac:dyDescent="0.25">
      <c r="A2637" s="381" t="s">
        <v>3224</v>
      </c>
      <c r="B2637" s="382" t="s">
        <v>229</v>
      </c>
      <c r="C2637" s="382" t="s">
        <v>30</v>
      </c>
      <c r="D2637" s="382" t="s">
        <v>230</v>
      </c>
      <c r="E2637" s="382" t="s">
        <v>839</v>
      </c>
      <c r="F2637" s="383">
        <v>99</v>
      </c>
      <c r="G2637" s="383">
        <v>38</v>
      </c>
      <c r="H2637" s="383" t="s">
        <v>835</v>
      </c>
      <c r="I2637" s="383">
        <v>99</v>
      </c>
      <c r="J2637" s="383">
        <v>38</v>
      </c>
      <c r="K2637" s="383" t="s">
        <v>835</v>
      </c>
      <c r="L2637" s="385"/>
      <c r="M2637" s="383">
        <v>13</v>
      </c>
      <c r="N2637" s="383" t="s">
        <v>11</v>
      </c>
      <c r="O2637" s="385"/>
      <c r="P2637" s="385"/>
      <c r="Q2637" s="386" t="s">
        <v>11</v>
      </c>
      <c r="R2637" s="383">
        <v>25</v>
      </c>
      <c r="S2637" s="383">
        <v>36</v>
      </c>
      <c r="T2637" s="386" t="s">
        <v>36</v>
      </c>
      <c r="U2637" s="386">
        <v>46</v>
      </c>
      <c r="V2637" s="386">
        <v>35</v>
      </c>
      <c r="W2637" s="386" t="s">
        <v>834</v>
      </c>
      <c r="X2637" s="383">
        <v>50</v>
      </c>
      <c r="Y2637" s="383">
        <v>36</v>
      </c>
      <c r="Z2637" s="386" t="s">
        <v>36</v>
      </c>
      <c r="AA2637" s="386">
        <v>59</v>
      </c>
      <c r="AB2637" s="386">
        <v>34</v>
      </c>
      <c r="AC2637" s="386" t="s">
        <v>834</v>
      </c>
      <c r="AD2637" s="383" t="s">
        <v>57</v>
      </c>
      <c r="AE2637" s="383" t="s">
        <v>36</v>
      </c>
      <c r="AF2637" s="383">
        <v>87</v>
      </c>
      <c r="AG2637" s="383" t="s">
        <v>35</v>
      </c>
      <c r="AH2637" s="383" t="s">
        <v>34</v>
      </c>
      <c r="AI2637" s="383" t="s">
        <v>36</v>
      </c>
      <c r="AJ2637" s="383" t="s">
        <v>3554</v>
      </c>
      <c r="AK2637" s="384" t="str">
        <f t="shared" si="83"/>
        <v>NO</v>
      </c>
      <c r="AL2637" s="384" t="str">
        <f t="shared" si="84"/>
        <v>NO</v>
      </c>
      <c r="AN2637" s="196"/>
    </row>
    <row r="2638" spans="1:40" s="181" customFormat="1" x14ac:dyDescent="0.25">
      <c r="A2638" s="381" t="s">
        <v>3224</v>
      </c>
      <c r="B2638" s="382" t="s">
        <v>231</v>
      </c>
      <c r="C2638" s="382" t="s">
        <v>30</v>
      </c>
      <c r="D2638" s="382" t="s">
        <v>232</v>
      </c>
      <c r="E2638" s="382" t="s">
        <v>839</v>
      </c>
      <c r="F2638" s="383">
        <v>100</v>
      </c>
      <c r="G2638" s="383">
        <v>40</v>
      </c>
      <c r="H2638" s="383" t="s">
        <v>835</v>
      </c>
      <c r="I2638" s="383">
        <v>100</v>
      </c>
      <c r="J2638" s="383">
        <v>40</v>
      </c>
      <c r="K2638" s="383" t="s">
        <v>835</v>
      </c>
      <c r="L2638" s="385"/>
      <c r="M2638" s="383">
        <v>9</v>
      </c>
      <c r="N2638" s="383" t="s">
        <v>11</v>
      </c>
      <c r="O2638" s="385"/>
      <c r="P2638" s="385"/>
      <c r="Q2638" s="386" t="s">
        <v>11</v>
      </c>
      <c r="R2638" s="383"/>
      <c r="S2638" s="383">
        <v>38</v>
      </c>
      <c r="T2638" s="386" t="s">
        <v>11</v>
      </c>
      <c r="U2638" s="386"/>
      <c r="V2638" s="386">
        <v>36</v>
      </c>
      <c r="W2638" s="386" t="s">
        <v>11</v>
      </c>
      <c r="X2638" s="383"/>
      <c r="Y2638" s="383">
        <v>38</v>
      </c>
      <c r="Z2638" s="386" t="s">
        <v>11</v>
      </c>
      <c r="AA2638" s="386"/>
      <c r="AB2638" s="386">
        <v>36</v>
      </c>
      <c r="AC2638" s="386" t="s">
        <v>11</v>
      </c>
      <c r="AD2638" s="383" t="s">
        <v>33</v>
      </c>
      <c r="AE2638" s="383" t="s">
        <v>36</v>
      </c>
      <c r="AF2638" s="383">
        <v>90</v>
      </c>
      <c r="AG2638" s="383" t="s">
        <v>35</v>
      </c>
      <c r="AH2638" s="383" t="s">
        <v>34</v>
      </c>
      <c r="AI2638" s="383" t="s">
        <v>36</v>
      </c>
      <c r="AJ2638" s="383" t="s">
        <v>3554</v>
      </c>
      <c r="AK2638" s="384" t="str">
        <f t="shared" si="83"/>
        <v>NA</v>
      </c>
      <c r="AL2638" s="384" t="str">
        <f t="shared" si="84"/>
        <v>NA</v>
      </c>
      <c r="AN2638" s="196"/>
    </row>
    <row r="2639" spans="1:40" s="181" customFormat="1" x14ac:dyDescent="0.25">
      <c r="A2639" s="381" t="s">
        <v>3224</v>
      </c>
      <c r="B2639" s="382" t="s">
        <v>233</v>
      </c>
      <c r="C2639" s="382" t="s">
        <v>30</v>
      </c>
      <c r="D2639" s="382" t="s">
        <v>234</v>
      </c>
      <c r="E2639" s="382" t="s">
        <v>839</v>
      </c>
      <c r="F2639" s="383">
        <v>100</v>
      </c>
      <c r="G2639" s="383">
        <v>72</v>
      </c>
      <c r="H2639" s="383" t="s">
        <v>835</v>
      </c>
      <c r="I2639" s="383">
        <v>100</v>
      </c>
      <c r="J2639" s="383">
        <v>72</v>
      </c>
      <c r="K2639" s="383" t="s">
        <v>835</v>
      </c>
      <c r="L2639" s="385">
        <v>91</v>
      </c>
      <c r="M2639" s="383">
        <v>32</v>
      </c>
      <c r="N2639" s="383" t="s">
        <v>835</v>
      </c>
      <c r="O2639" s="385"/>
      <c r="P2639" s="385"/>
      <c r="Q2639" s="386" t="s">
        <v>11</v>
      </c>
      <c r="R2639" s="383"/>
      <c r="S2639" s="383">
        <v>69</v>
      </c>
      <c r="T2639" s="386" t="s">
        <v>11</v>
      </c>
      <c r="U2639" s="386"/>
      <c r="V2639" s="386">
        <v>68</v>
      </c>
      <c r="W2639" s="386" t="s">
        <v>11</v>
      </c>
      <c r="X2639" s="383"/>
      <c r="Y2639" s="383">
        <v>69</v>
      </c>
      <c r="Z2639" s="386" t="s">
        <v>11</v>
      </c>
      <c r="AA2639" s="386"/>
      <c r="AB2639" s="386">
        <v>68</v>
      </c>
      <c r="AC2639" s="386" t="s">
        <v>11</v>
      </c>
      <c r="AD2639" s="383" t="s">
        <v>33</v>
      </c>
      <c r="AE2639" s="383" t="s">
        <v>36</v>
      </c>
      <c r="AF2639" s="383">
        <v>85</v>
      </c>
      <c r="AG2639" s="383" t="s">
        <v>35</v>
      </c>
      <c r="AH2639" s="383" t="s">
        <v>34</v>
      </c>
      <c r="AI2639" s="383" t="s">
        <v>36</v>
      </c>
      <c r="AJ2639" s="383" t="s">
        <v>3554</v>
      </c>
      <c r="AK2639" s="384" t="str">
        <f t="shared" si="83"/>
        <v>NA</v>
      </c>
      <c r="AL2639" s="384" t="str">
        <f t="shared" si="84"/>
        <v>NA</v>
      </c>
      <c r="AN2639" s="196"/>
    </row>
    <row r="2640" spans="1:40" s="181" customFormat="1" x14ac:dyDescent="0.25">
      <c r="A2640" s="381" t="s">
        <v>3224</v>
      </c>
      <c r="B2640" s="382" t="s">
        <v>235</v>
      </c>
      <c r="C2640" s="382" t="s">
        <v>30</v>
      </c>
      <c r="D2640" s="382" t="s">
        <v>236</v>
      </c>
      <c r="E2640" s="382" t="s">
        <v>839</v>
      </c>
      <c r="F2640" s="383">
        <v>100</v>
      </c>
      <c r="G2640" s="383">
        <v>40</v>
      </c>
      <c r="H2640" s="383" t="s">
        <v>835</v>
      </c>
      <c r="I2640" s="383">
        <v>100</v>
      </c>
      <c r="J2640" s="383">
        <v>40</v>
      </c>
      <c r="K2640" s="383" t="s">
        <v>835</v>
      </c>
      <c r="L2640" s="385"/>
      <c r="M2640" s="383">
        <v>12</v>
      </c>
      <c r="N2640" s="383" t="s">
        <v>11</v>
      </c>
      <c r="O2640" s="385"/>
      <c r="P2640" s="385"/>
      <c r="Q2640" s="386" t="s">
        <v>11</v>
      </c>
      <c r="R2640" s="383"/>
      <c r="S2640" s="383">
        <v>38</v>
      </c>
      <c r="T2640" s="386" t="s">
        <v>11</v>
      </c>
      <c r="U2640" s="386"/>
      <c r="V2640" s="386">
        <v>38</v>
      </c>
      <c r="W2640" s="386" t="s">
        <v>11</v>
      </c>
      <c r="X2640" s="383"/>
      <c r="Y2640" s="383">
        <v>38</v>
      </c>
      <c r="Z2640" s="386" t="s">
        <v>11</v>
      </c>
      <c r="AA2640" s="386"/>
      <c r="AB2640" s="386">
        <v>38</v>
      </c>
      <c r="AC2640" s="386" t="s">
        <v>11</v>
      </c>
      <c r="AD2640" s="383" t="s">
        <v>104</v>
      </c>
      <c r="AE2640" s="383" t="s">
        <v>36</v>
      </c>
      <c r="AF2640" s="383">
        <v>79</v>
      </c>
      <c r="AG2640" s="383" t="s">
        <v>35</v>
      </c>
      <c r="AH2640" s="383" t="s">
        <v>34</v>
      </c>
      <c r="AI2640" s="383" t="s">
        <v>36</v>
      </c>
      <c r="AJ2640" s="383" t="s">
        <v>3554</v>
      </c>
      <c r="AK2640" s="384" t="str">
        <f t="shared" si="83"/>
        <v>NA</v>
      </c>
      <c r="AL2640" s="384" t="str">
        <f t="shared" si="84"/>
        <v>NA</v>
      </c>
      <c r="AN2640" s="196"/>
    </row>
    <row r="2641" spans="1:40" s="181" customFormat="1" x14ac:dyDescent="0.25">
      <c r="A2641" s="381" t="s">
        <v>3224</v>
      </c>
      <c r="B2641" s="382" t="s">
        <v>237</v>
      </c>
      <c r="C2641" s="382" t="s">
        <v>30</v>
      </c>
      <c r="D2641" s="382" t="s">
        <v>238</v>
      </c>
      <c r="E2641" s="382" t="s">
        <v>839</v>
      </c>
      <c r="F2641" s="383">
        <v>98</v>
      </c>
      <c r="G2641" s="383">
        <v>29</v>
      </c>
      <c r="H2641" s="383" t="s">
        <v>835</v>
      </c>
      <c r="I2641" s="383">
        <v>100</v>
      </c>
      <c r="J2641" s="383">
        <v>30</v>
      </c>
      <c r="K2641" s="383" t="s">
        <v>835</v>
      </c>
      <c r="L2641" s="385"/>
      <c r="M2641" s="383">
        <v>9</v>
      </c>
      <c r="N2641" s="383" t="s">
        <v>11</v>
      </c>
      <c r="O2641" s="385"/>
      <c r="P2641" s="385"/>
      <c r="Q2641" s="386" t="s">
        <v>11</v>
      </c>
      <c r="R2641" s="383"/>
      <c r="S2641" s="383">
        <v>29</v>
      </c>
      <c r="T2641" s="386" t="s">
        <v>11</v>
      </c>
      <c r="U2641" s="386"/>
      <c r="V2641" s="386">
        <v>29</v>
      </c>
      <c r="W2641" s="386" t="s">
        <v>11</v>
      </c>
      <c r="X2641" s="383"/>
      <c r="Y2641" s="383">
        <v>30</v>
      </c>
      <c r="Z2641" s="386" t="s">
        <v>11</v>
      </c>
      <c r="AA2641" s="386"/>
      <c r="AB2641" s="386">
        <v>30</v>
      </c>
      <c r="AC2641" s="386" t="s">
        <v>11</v>
      </c>
      <c r="AD2641" s="383" t="s">
        <v>33</v>
      </c>
      <c r="AE2641" s="383" t="s">
        <v>36</v>
      </c>
      <c r="AF2641" s="383">
        <v>85</v>
      </c>
      <c r="AG2641" s="383" t="s">
        <v>35</v>
      </c>
      <c r="AH2641" s="383" t="s">
        <v>34</v>
      </c>
      <c r="AI2641" s="383" t="s">
        <v>36</v>
      </c>
      <c r="AJ2641" s="383" t="s">
        <v>3554</v>
      </c>
      <c r="AK2641" s="384" t="str">
        <f t="shared" si="83"/>
        <v>NA</v>
      </c>
      <c r="AL2641" s="384" t="str">
        <f t="shared" si="84"/>
        <v>NA</v>
      </c>
      <c r="AN2641" s="196"/>
    </row>
    <row r="2642" spans="1:40" s="181" customFormat="1" x14ac:dyDescent="0.25">
      <c r="A2642" s="381" t="s">
        <v>3224</v>
      </c>
      <c r="B2642" s="382" t="s">
        <v>239</v>
      </c>
      <c r="C2642" s="382" t="s">
        <v>30</v>
      </c>
      <c r="D2642" s="382" t="s">
        <v>240</v>
      </c>
      <c r="E2642" s="382" t="s">
        <v>839</v>
      </c>
      <c r="F2642" s="383">
        <v>99</v>
      </c>
      <c r="G2642" s="383">
        <v>44</v>
      </c>
      <c r="H2642" s="383" t="s">
        <v>835</v>
      </c>
      <c r="I2642" s="383">
        <v>100</v>
      </c>
      <c r="J2642" s="383">
        <v>45</v>
      </c>
      <c r="K2642" s="383" t="s">
        <v>835</v>
      </c>
      <c r="L2642" s="385"/>
      <c r="M2642" s="383">
        <v>12</v>
      </c>
      <c r="N2642" s="383" t="s">
        <v>11</v>
      </c>
      <c r="O2642" s="385"/>
      <c r="P2642" s="385"/>
      <c r="Q2642" s="386" t="s">
        <v>11</v>
      </c>
      <c r="R2642" s="383"/>
      <c r="S2642" s="383">
        <v>40</v>
      </c>
      <c r="T2642" s="386" t="s">
        <v>11</v>
      </c>
      <c r="U2642" s="386"/>
      <c r="V2642" s="386">
        <v>40</v>
      </c>
      <c r="W2642" s="386" t="s">
        <v>11</v>
      </c>
      <c r="X2642" s="383"/>
      <c r="Y2642" s="383">
        <v>41</v>
      </c>
      <c r="Z2642" s="386" t="s">
        <v>11</v>
      </c>
      <c r="AA2642" s="386"/>
      <c r="AB2642" s="386">
        <v>41</v>
      </c>
      <c r="AC2642" s="386" t="s">
        <v>11</v>
      </c>
      <c r="AD2642" s="383" t="s">
        <v>104</v>
      </c>
      <c r="AE2642" s="383" t="s">
        <v>36</v>
      </c>
      <c r="AF2642" s="383">
        <v>77</v>
      </c>
      <c r="AG2642" s="383" t="s">
        <v>35</v>
      </c>
      <c r="AH2642" s="383" t="s">
        <v>34</v>
      </c>
      <c r="AI2642" s="383" t="s">
        <v>36</v>
      </c>
      <c r="AJ2642" s="383" t="s">
        <v>3554</v>
      </c>
      <c r="AK2642" s="384" t="str">
        <f t="shared" si="83"/>
        <v>NA</v>
      </c>
      <c r="AL2642" s="384" t="str">
        <f t="shared" si="84"/>
        <v>NA</v>
      </c>
      <c r="AN2642" s="196"/>
    </row>
    <row r="2643" spans="1:40" s="181" customFormat="1" x14ac:dyDescent="0.25">
      <c r="A2643" s="381" t="s">
        <v>3224</v>
      </c>
      <c r="B2643" s="382" t="s">
        <v>241</v>
      </c>
      <c r="C2643" s="382" t="s">
        <v>30</v>
      </c>
      <c r="D2643" s="382" t="s">
        <v>242</v>
      </c>
      <c r="E2643" s="382" t="s">
        <v>839</v>
      </c>
      <c r="F2643" s="383">
        <v>100</v>
      </c>
      <c r="G2643" s="383">
        <v>132</v>
      </c>
      <c r="H2643" s="383" t="s">
        <v>835</v>
      </c>
      <c r="I2643" s="383">
        <v>100</v>
      </c>
      <c r="J2643" s="383">
        <v>132</v>
      </c>
      <c r="K2643" s="383" t="s">
        <v>835</v>
      </c>
      <c r="L2643" s="385">
        <v>74</v>
      </c>
      <c r="M2643" s="383">
        <v>34</v>
      </c>
      <c r="N2643" s="383" t="s">
        <v>834</v>
      </c>
      <c r="O2643" s="385"/>
      <c r="P2643" s="385"/>
      <c r="Q2643" s="386" t="s">
        <v>11</v>
      </c>
      <c r="R2643" s="383">
        <v>53</v>
      </c>
      <c r="S2643" s="383">
        <v>127</v>
      </c>
      <c r="T2643" s="386" t="s">
        <v>36</v>
      </c>
      <c r="U2643" s="386">
        <v>46</v>
      </c>
      <c r="V2643" s="386">
        <v>125</v>
      </c>
      <c r="W2643" s="386" t="s">
        <v>834</v>
      </c>
      <c r="X2643" s="383">
        <v>58</v>
      </c>
      <c r="Y2643" s="383">
        <v>127</v>
      </c>
      <c r="Z2643" s="386" t="s">
        <v>36</v>
      </c>
      <c r="AA2643" s="386">
        <v>48</v>
      </c>
      <c r="AB2643" s="386">
        <v>125</v>
      </c>
      <c r="AC2643" s="386" t="s">
        <v>834</v>
      </c>
      <c r="AD2643" s="383" t="s">
        <v>57</v>
      </c>
      <c r="AE2643" s="383" t="s">
        <v>36</v>
      </c>
      <c r="AF2643" s="383">
        <v>74</v>
      </c>
      <c r="AG2643" s="383" t="s">
        <v>35</v>
      </c>
      <c r="AH2643" s="383" t="s">
        <v>34</v>
      </c>
      <c r="AI2643" s="383" t="s">
        <v>36</v>
      </c>
      <c r="AJ2643" s="383" t="s">
        <v>3554</v>
      </c>
      <c r="AK2643" s="384" t="str">
        <f t="shared" si="83"/>
        <v>NO</v>
      </c>
      <c r="AL2643" s="384" t="str">
        <f t="shared" si="84"/>
        <v>NO</v>
      </c>
      <c r="AN2643" s="196"/>
    </row>
    <row r="2644" spans="1:40" s="181" customFormat="1" x14ac:dyDescent="0.25">
      <c r="A2644" s="381" t="s">
        <v>3224</v>
      </c>
      <c r="B2644" s="382" t="s">
        <v>243</v>
      </c>
      <c r="C2644" s="382" t="s">
        <v>30</v>
      </c>
      <c r="D2644" s="382" t="s">
        <v>244</v>
      </c>
      <c r="E2644" s="382" t="s">
        <v>839</v>
      </c>
      <c r="F2644" s="383">
        <v>100</v>
      </c>
      <c r="G2644" s="383">
        <v>64</v>
      </c>
      <c r="H2644" s="383" t="s">
        <v>835</v>
      </c>
      <c r="I2644" s="383">
        <v>100</v>
      </c>
      <c r="J2644" s="383">
        <v>64</v>
      </c>
      <c r="K2644" s="383" t="s">
        <v>835</v>
      </c>
      <c r="L2644" s="385"/>
      <c r="M2644" s="383">
        <v>23</v>
      </c>
      <c r="N2644" s="383" t="s">
        <v>11</v>
      </c>
      <c r="O2644" s="385"/>
      <c r="P2644" s="385"/>
      <c r="Q2644" s="386" t="s">
        <v>11</v>
      </c>
      <c r="R2644" s="383"/>
      <c r="S2644" s="383">
        <v>62</v>
      </c>
      <c r="T2644" s="386" t="s">
        <v>11</v>
      </c>
      <c r="U2644" s="386"/>
      <c r="V2644" s="386">
        <v>62</v>
      </c>
      <c r="W2644" s="386" t="s">
        <v>11</v>
      </c>
      <c r="X2644" s="383"/>
      <c r="Y2644" s="383">
        <v>62</v>
      </c>
      <c r="Z2644" s="386" t="s">
        <v>11</v>
      </c>
      <c r="AA2644" s="386"/>
      <c r="AB2644" s="386">
        <v>62</v>
      </c>
      <c r="AC2644" s="386" t="s">
        <v>11</v>
      </c>
      <c r="AD2644" s="383" t="s">
        <v>33</v>
      </c>
      <c r="AE2644" s="383" t="s">
        <v>36</v>
      </c>
      <c r="AF2644" s="383">
        <v>90</v>
      </c>
      <c r="AG2644" s="383" t="s">
        <v>35</v>
      </c>
      <c r="AH2644" s="383" t="s">
        <v>34</v>
      </c>
      <c r="AI2644" s="383" t="s">
        <v>36</v>
      </c>
      <c r="AJ2644" s="383" t="s">
        <v>3554</v>
      </c>
      <c r="AK2644" s="384" t="str">
        <f t="shared" si="83"/>
        <v>NA</v>
      </c>
      <c r="AL2644" s="384" t="str">
        <f t="shared" si="84"/>
        <v>NA</v>
      </c>
      <c r="AN2644" s="196"/>
    </row>
    <row r="2645" spans="1:40" s="181" customFormat="1" x14ac:dyDescent="0.25">
      <c r="A2645" s="381" t="s">
        <v>3224</v>
      </c>
      <c r="B2645" s="382" t="s">
        <v>245</v>
      </c>
      <c r="C2645" s="382" t="s">
        <v>30</v>
      </c>
      <c r="D2645" s="382" t="s">
        <v>246</v>
      </c>
      <c r="E2645" s="382" t="s">
        <v>839</v>
      </c>
      <c r="F2645" s="383">
        <v>99</v>
      </c>
      <c r="G2645" s="383">
        <v>95</v>
      </c>
      <c r="H2645" s="383" t="s">
        <v>835</v>
      </c>
      <c r="I2645" s="383">
        <v>99</v>
      </c>
      <c r="J2645" s="383">
        <v>95</v>
      </c>
      <c r="K2645" s="383" t="s">
        <v>835</v>
      </c>
      <c r="L2645" s="385"/>
      <c r="M2645" s="383">
        <v>26</v>
      </c>
      <c r="N2645" s="383" t="s">
        <v>11</v>
      </c>
      <c r="O2645" s="385"/>
      <c r="P2645" s="385"/>
      <c r="Q2645" s="386" t="s">
        <v>11</v>
      </c>
      <c r="R2645" s="383">
        <v>52</v>
      </c>
      <c r="S2645" s="383">
        <v>93</v>
      </c>
      <c r="T2645" s="386" t="s">
        <v>36</v>
      </c>
      <c r="U2645" s="386">
        <v>51</v>
      </c>
      <c r="V2645" s="386">
        <v>92</v>
      </c>
      <c r="W2645" s="386" t="s">
        <v>834</v>
      </c>
      <c r="X2645" s="383">
        <v>56</v>
      </c>
      <c r="Y2645" s="383">
        <v>93</v>
      </c>
      <c r="Z2645" s="386" t="s">
        <v>36</v>
      </c>
      <c r="AA2645" s="386">
        <v>59</v>
      </c>
      <c r="AB2645" s="386">
        <v>92</v>
      </c>
      <c r="AC2645" s="386" t="s">
        <v>834</v>
      </c>
      <c r="AD2645" s="383" t="s">
        <v>33</v>
      </c>
      <c r="AE2645" s="383" t="s">
        <v>36</v>
      </c>
      <c r="AF2645" s="383">
        <v>85</v>
      </c>
      <c r="AG2645" s="383" t="s">
        <v>35</v>
      </c>
      <c r="AH2645" s="383" t="s">
        <v>34</v>
      </c>
      <c r="AI2645" s="383" t="s">
        <v>36</v>
      </c>
      <c r="AJ2645" s="383" t="s">
        <v>3554</v>
      </c>
      <c r="AK2645" s="384" t="str">
        <f t="shared" si="83"/>
        <v>NO</v>
      </c>
      <c r="AL2645" s="384" t="str">
        <f t="shared" si="84"/>
        <v>NO</v>
      </c>
      <c r="AN2645" s="196"/>
    </row>
    <row r="2646" spans="1:40" s="181" customFormat="1" x14ac:dyDescent="0.25">
      <c r="A2646" s="381" t="s">
        <v>3224</v>
      </c>
      <c r="B2646" s="382" t="s">
        <v>247</v>
      </c>
      <c r="C2646" s="382" t="s">
        <v>30</v>
      </c>
      <c r="D2646" s="382" t="s">
        <v>248</v>
      </c>
      <c r="E2646" s="382" t="s">
        <v>839</v>
      </c>
      <c r="F2646" s="383">
        <v>100</v>
      </c>
      <c r="G2646" s="383">
        <v>38</v>
      </c>
      <c r="H2646" s="383" t="s">
        <v>835</v>
      </c>
      <c r="I2646" s="383">
        <v>100</v>
      </c>
      <c r="J2646" s="383">
        <v>38</v>
      </c>
      <c r="K2646" s="383" t="s">
        <v>835</v>
      </c>
      <c r="L2646" s="385"/>
      <c r="M2646" s="383">
        <v>16</v>
      </c>
      <c r="N2646" s="383" t="s">
        <v>11</v>
      </c>
      <c r="O2646" s="385"/>
      <c r="P2646" s="385"/>
      <c r="Q2646" s="386" t="s">
        <v>11</v>
      </c>
      <c r="R2646" s="383"/>
      <c r="S2646" s="383">
        <v>38</v>
      </c>
      <c r="T2646" s="386" t="s">
        <v>11</v>
      </c>
      <c r="U2646" s="386"/>
      <c r="V2646" s="386">
        <v>37</v>
      </c>
      <c r="W2646" s="386" t="s">
        <v>11</v>
      </c>
      <c r="X2646" s="383"/>
      <c r="Y2646" s="383">
        <v>38</v>
      </c>
      <c r="Z2646" s="386" t="s">
        <v>11</v>
      </c>
      <c r="AA2646" s="386"/>
      <c r="AB2646" s="386">
        <v>37</v>
      </c>
      <c r="AC2646" s="386" t="s">
        <v>11</v>
      </c>
      <c r="AD2646" s="383" t="s">
        <v>33</v>
      </c>
      <c r="AE2646" s="383" t="s">
        <v>36</v>
      </c>
      <c r="AF2646" s="383">
        <v>79</v>
      </c>
      <c r="AG2646" s="383" t="s">
        <v>35</v>
      </c>
      <c r="AH2646" s="383" t="s">
        <v>34</v>
      </c>
      <c r="AI2646" s="383" t="s">
        <v>36</v>
      </c>
      <c r="AJ2646" s="383" t="s">
        <v>3554</v>
      </c>
      <c r="AK2646" s="384" t="str">
        <f t="shared" si="83"/>
        <v>NA</v>
      </c>
      <c r="AL2646" s="384" t="str">
        <f t="shared" si="84"/>
        <v>NA</v>
      </c>
      <c r="AN2646" s="196"/>
    </row>
    <row r="2647" spans="1:40" s="181" customFormat="1" x14ac:dyDescent="0.25">
      <c r="A2647" s="381" t="s">
        <v>3224</v>
      </c>
      <c r="B2647" s="382" t="s">
        <v>249</v>
      </c>
      <c r="C2647" s="382" t="s">
        <v>30</v>
      </c>
      <c r="D2647" s="382" t="s">
        <v>250</v>
      </c>
      <c r="E2647" s="382" t="s">
        <v>839</v>
      </c>
      <c r="F2647" s="383"/>
      <c r="G2647" s="383">
        <v>27</v>
      </c>
      <c r="H2647" s="383" t="s">
        <v>11</v>
      </c>
      <c r="I2647" s="383"/>
      <c r="J2647" s="383">
        <v>27</v>
      </c>
      <c r="K2647" s="383" t="s">
        <v>11</v>
      </c>
      <c r="L2647" s="385"/>
      <c r="M2647" s="383">
        <v>12</v>
      </c>
      <c r="N2647" s="383" t="s">
        <v>11</v>
      </c>
      <c r="O2647" s="385"/>
      <c r="P2647" s="385"/>
      <c r="Q2647" s="386" t="s">
        <v>11</v>
      </c>
      <c r="R2647" s="383"/>
      <c r="S2647" s="383">
        <v>25</v>
      </c>
      <c r="T2647" s="386" t="s">
        <v>11</v>
      </c>
      <c r="U2647" s="386"/>
      <c r="V2647" s="386">
        <v>25</v>
      </c>
      <c r="W2647" s="386" t="s">
        <v>11</v>
      </c>
      <c r="X2647" s="383"/>
      <c r="Y2647" s="383">
        <v>25</v>
      </c>
      <c r="Z2647" s="386" t="s">
        <v>11</v>
      </c>
      <c r="AA2647" s="386"/>
      <c r="AB2647" s="386">
        <v>25</v>
      </c>
      <c r="AC2647" s="386" t="s">
        <v>11</v>
      </c>
      <c r="AD2647" s="383" t="s">
        <v>104</v>
      </c>
      <c r="AE2647" s="383" t="s">
        <v>36</v>
      </c>
      <c r="AF2647" s="383">
        <v>79</v>
      </c>
      <c r="AG2647" s="383" t="s">
        <v>35</v>
      </c>
      <c r="AH2647" s="383" t="s">
        <v>34</v>
      </c>
      <c r="AI2647" s="383" t="s">
        <v>36</v>
      </c>
      <c r="AJ2647" s="383" t="s">
        <v>3554</v>
      </c>
      <c r="AK2647" s="384" t="str">
        <f t="shared" si="83"/>
        <v>NA</v>
      </c>
      <c r="AL2647" s="384" t="str">
        <f t="shared" si="84"/>
        <v>NA</v>
      </c>
      <c r="AN2647" s="196"/>
    </row>
    <row r="2648" spans="1:40" s="181" customFormat="1" x14ac:dyDescent="0.25">
      <c r="A2648" s="381" t="s">
        <v>3224</v>
      </c>
      <c r="B2648" s="382" t="s">
        <v>251</v>
      </c>
      <c r="C2648" s="382" t="s">
        <v>30</v>
      </c>
      <c r="D2648" s="382" t="s">
        <v>252</v>
      </c>
      <c r="E2648" s="382" t="s">
        <v>839</v>
      </c>
      <c r="F2648" s="383">
        <v>100</v>
      </c>
      <c r="G2648" s="383">
        <v>42</v>
      </c>
      <c r="H2648" s="383" t="s">
        <v>835</v>
      </c>
      <c r="I2648" s="383">
        <v>100</v>
      </c>
      <c r="J2648" s="383">
        <v>42</v>
      </c>
      <c r="K2648" s="383" t="s">
        <v>835</v>
      </c>
      <c r="L2648" s="385"/>
      <c r="M2648" s="383">
        <v>20</v>
      </c>
      <c r="N2648" s="383" t="s">
        <v>11</v>
      </c>
      <c r="O2648" s="385"/>
      <c r="P2648" s="385"/>
      <c r="Q2648" s="386" t="s">
        <v>11</v>
      </c>
      <c r="R2648" s="383"/>
      <c r="S2648" s="383">
        <v>41</v>
      </c>
      <c r="T2648" s="386" t="s">
        <v>11</v>
      </c>
      <c r="U2648" s="386"/>
      <c r="V2648" s="386">
        <v>40</v>
      </c>
      <c r="W2648" s="386" t="s">
        <v>11</v>
      </c>
      <c r="X2648" s="383"/>
      <c r="Y2648" s="383">
        <v>41</v>
      </c>
      <c r="Z2648" s="386" t="s">
        <v>11</v>
      </c>
      <c r="AA2648" s="386"/>
      <c r="AB2648" s="386">
        <v>40</v>
      </c>
      <c r="AC2648" s="386" t="s">
        <v>11</v>
      </c>
      <c r="AD2648" s="383" t="s">
        <v>33</v>
      </c>
      <c r="AE2648" s="383" t="s">
        <v>36</v>
      </c>
      <c r="AF2648" s="383">
        <v>90</v>
      </c>
      <c r="AG2648" s="383" t="s">
        <v>35</v>
      </c>
      <c r="AH2648" s="383" t="s">
        <v>34</v>
      </c>
      <c r="AI2648" s="383" t="s">
        <v>36</v>
      </c>
      <c r="AJ2648" s="383" t="s">
        <v>3554</v>
      </c>
      <c r="AK2648" s="384" t="str">
        <f t="shared" si="83"/>
        <v>NA</v>
      </c>
      <c r="AL2648" s="384" t="str">
        <f t="shared" si="84"/>
        <v>NA</v>
      </c>
      <c r="AN2648" s="196"/>
    </row>
    <row r="2649" spans="1:40" s="181" customFormat="1" x14ac:dyDescent="0.25">
      <c r="A2649" s="381" t="s">
        <v>3224</v>
      </c>
      <c r="B2649" s="382" t="s">
        <v>253</v>
      </c>
      <c r="C2649" s="382" t="s">
        <v>30</v>
      </c>
      <c r="D2649" s="382" t="s">
        <v>254</v>
      </c>
      <c r="E2649" s="382" t="s">
        <v>839</v>
      </c>
      <c r="F2649" s="383"/>
      <c r="G2649" s="383">
        <v>22</v>
      </c>
      <c r="H2649" s="383" t="s">
        <v>11</v>
      </c>
      <c r="I2649" s="383"/>
      <c r="J2649" s="383">
        <v>22</v>
      </c>
      <c r="K2649" s="383" t="s">
        <v>11</v>
      </c>
      <c r="L2649" s="385"/>
      <c r="M2649" s="383">
        <v>8</v>
      </c>
      <c r="N2649" s="383" t="s">
        <v>11</v>
      </c>
      <c r="O2649" s="385"/>
      <c r="P2649" s="385"/>
      <c r="Q2649" s="386" t="s">
        <v>11</v>
      </c>
      <c r="R2649" s="383"/>
      <c r="S2649" s="383">
        <v>21</v>
      </c>
      <c r="T2649" s="386" t="s">
        <v>11</v>
      </c>
      <c r="U2649" s="386"/>
      <c r="V2649" s="386">
        <v>20</v>
      </c>
      <c r="W2649" s="386" t="s">
        <v>11</v>
      </c>
      <c r="X2649" s="383"/>
      <c r="Y2649" s="383">
        <v>21</v>
      </c>
      <c r="Z2649" s="386" t="s">
        <v>11</v>
      </c>
      <c r="AA2649" s="386"/>
      <c r="AB2649" s="386">
        <v>20</v>
      </c>
      <c r="AC2649" s="386" t="s">
        <v>11</v>
      </c>
      <c r="AD2649" s="383" t="s">
        <v>57</v>
      </c>
      <c r="AE2649" s="383" t="s">
        <v>36</v>
      </c>
      <c r="AF2649" s="383">
        <v>95</v>
      </c>
      <c r="AG2649" s="383" t="s">
        <v>35</v>
      </c>
      <c r="AH2649" s="383" t="s">
        <v>34</v>
      </c>
      <c r="AI2649" s="383" t="s">
        <v>36</v>
      </c>
      <c r="AJ2649" s="383" t="s">
        <v>3554</v>
      </c>
      <c r="AK2649" s="384" t="str">
        <f t="shared" si="83"/>
        <v>NA</v>
      </c>
      <c r="AL2649" s="384" t="str">
        <f t="shared" si="84"/>
        <v>NA</v>
      </c>
      <c r="AN2649" s="196"/>
    </row>
    <row r="2650" spans="1:40" s="181" customFormat="1" x14ac:dyDescent="0.25">
      <c r="A2650" s="381" t="s">
        <v>3224</v>
      </c>
      <c r="B2650" s="382" t="s">
        <v>255</v>
      </c>
      <c r="C2650" s="382" t="s">
        <v>30</v>
      </c>
      <c r="D2650" s="382" t="s">
        <v>256</v>
      </c>
      <c r="E2650" s="382" t="s">
        <v>839</v>
      </c>
      <c r="F2650" s="383"/>
      <c r="G2650" s="383">
        <v>23</v>
      </c>
      <c r="H2650" s="383" t="s">
        <v>11</v>
      </c>
      <c r="I2650" s="383"/>
      <c r="J2650" s="383">
        <v>23</v>
      </c>
      <c r="K2650" s="383" t="s">
        <v>11</v>
      </c>
      <c r="L2650" s="385"/>
      <c r="M2650" s="383">
        <v>12</v>
      </c>
      <c r="N2650" s="383" t="s">
        <v>11</v>
      </c>
      <c r="O2650" s="385"/>
      <c r="P2650" s="385"/>
      <c r="Q2650" s="386" t="s">
        <v>11</v>
      </c>
      <c r="R2650" s="383"/>
      <c r="S2650" s="383">
        <v>21</v>
      </c>
      <c r="T2650" s="386" t="s">
        <v>11</v>
      </c>
      <c r="U2650" s="386"/>
      <c r="V2650" s="386">
        <v>18</v>
      </c>
      <c r="W2650" s="386" t="s">
        <v>11</v>
      </c>
      <c r="X2650" s="383"/>
      <c r="Y2650" s="383">
        <v>21</v>
      </c>
      <c r="Z2650" s="386" t="s">
        <v>11</v>
      </c>
      <c r="AA2650" s="386"/>
      <c r="AB2650" s="386">
        <v>19</v>
      </c>
      <c r="AC2650" s="386" t="s">
        <v>11</v>
      </c>
      <c r="AD2650" s="383" t="s">
        <v>33</v>
      </c>
      <c r="AE2650" s="383" t="s">
        <v>34</v>
      </c>
      <c r="AF2650" s="383">
        <v>100</v>
      </c>
      <c r="AG2650" s="383" t="s">
        <v>35</v>
      </c>
      <c r="AH2650" s="383" t="s">
        <v>36</v>
      </c>
      <c r="AI2650" s="383" t="s">
        <v>36</v>
      </c>
      <c r="AJ2650" s="383" t="s">
        <v>3554</v>
      </c>
      <c r="AK2650" s="384" t="str">
        <f t="shared" si="83"/>
        <v>NA</v>
      </c>
      <c r="AL2650" s="384" t="str">
        <f t="shared" si="84"/>
        <v>NA</v>
      </c>
      <c r="AN2650" s="196"/>
    </row>
    <row r="2651" spans="1:40" s="181" customFormat="1" x14ac:dyDescent="0.25">
      <c r="A2651" s="381" t="s">
        <v>3224</v>
      </c>
      <c r="B2651" s="382" t="s">
        <v>257</v>
      </c>
      <c r="C2651" s="382" t="s">
        <v>30</v>
      </c>
      <c r="D2651" s="382" t="s">
        <v>258</v>
      </c>
      <c r="E2651" s="382" t="s">
        <v>839</v>
      </c>
      <c r="F2651" s="383"/>
      <c r="G2651" s="383">
        <v>28</v>
      </c>
      <c r="H2651" s="383" t="s">
        <v>11</v>
      </c>
      <c r="I2651" s="383"/>
      <c r="J2651" s="383">
        <v>28</v>
      </c>
      <c r="K2651" s="383" t="s">
        <v>11</v>
      </c>
      <c r="L2651" s="385"/>
      <c r="M2651" s="383">
        <v>16</v>
      </c>
      <c r="N2651" s="383" t="s">
        <v>11</v>
      </c>
      <c r="O2651" s="385"/>
      <c r="P2651" s="385"/>
      <c r="Q2651" s="386" t="s">
        <v>11</v>
      </c>
      <c r="R2651" s="383"/>
      <c r="S2651" s="383">
        <v>27</v>
      </c>
      <c r="T2651" s="386" t="s">
        <v>11</v>
      </c>
      <c r="U2651" s="386"/>
      <c r="V2651" s="386">
        <v>26</v>
      </c>
      <c r="W2651" s="386" t="s">
        <v>11</v>
      </c>
      <c r="X2651" s="383"/>
      <c r="Y2651" s="383">
        <v>27</v>
      </c>
      <c r="Z2651" s="386" t="s">
        <v>11</v>
      </c>
      <c r="AA2651" s="386"/>
      <c r="AB2651" s="386">
        <v>26</v>
      </c>
      <c r="AC2651" s="386" t="s">
        <v>11</v>
      </c>
      <c r="AD2651" s="383" t="s">
        <v>57</v>
      </c>
      <c r="AE2651" s="383" t="s">
        <v>36</v>
      </c>
      <c r="AF2651" s="383">
        <v>85</v>
      </c>
      <c r="AG2651" s="383" t="s">
        <v>35</v>
      </c>
      <c r="AH2651" s="383" t="s">
        <v>34</v>
      </c>
      <c r="AI2651" s="383" t="s">
        <v>36</v>
      </c>
      <c r="AJ2651" s="383" t="s">
        <v>3554</v>
      </c>
      <c r="AK2651" s="384" t="str">
        <f t="shared" si="83"/>
        <v>NA</v>
      </c>
      <c r="AL2651" s="384" t="str">
        <f t="shared" si="84"/>
        <v>NA</v>
      </c>
      <c r="AN2651" s="196"/>
    </row>
    <row r="2652" spans="1:40" s="181" customFormat="1" x14ac:dyDescent="0.25">
      <c r="A2652" s="381" t="s">
        <v>3224</v>
      </c>
      <c r="B2652" s="382" t="s">
        <v>259</v>
      </c>
      <c r="C2652" s="382" t="s">
        <v>30</v>
      </c>
      <c r="D2652" s="382" t="s">
        <v>260</v>
      </c>
      <c r="E2652" s="382" t="s">
        <v>839</v>
      </c>
      <c r="F2652" s="383">
        <v>100</v>
      </c>
      <c r="G2652" s="383">
        <v>47</v>
      </c>
      <c r="H2652" s="383" t="s">
        <v>835</v>
      </c>
      <c r="I2652" s="383">
        <v>100</v>
      </c>
      <c r="J2652" s="383">
        <v>47</v>
      </c>
      <c r="K2652" s="383" t="s">
        <v>835</v>
      </c>
      <c r="L2652" s="385"/>
      <c r="M2652" s="383">
        <v>16</v>
      </c>
      <c r="N2652" s="383" t="s">
        <v>11</v>
      </c>
      <c r="O2652" s="385"/>
      <c r="P2652" s="385"/>
      <c r="Q2652" s="386" t="s">
        <v>11</v>
      </c>
      <c r="R2652" s="383"/>
      <c r="S2652" s="383">
        <v>44</v>
      </c>
      <c r="T2652" s="386" t="s">
        <v>11</v>
      </c>
      <c r="U2652" s="386"/>
      <c r="V2652" s="386">
        <v>43</v>
      </c>
      <c r="W2652" s="386" t="s">
        <v>11</v>
      </c>
      <c r="X2652" s="383"/>
      <c r="Y2652" s="383">
        <v>44</v>
      </c>
      <c r="Z2652" s="386" t="s">
        <v>11</v>
      </c>
      <c r="AA2652" s="386"/>
      <c r="AB2652" s="386">
        <v>43</v>
      </c>
      <c r="AC2652" s="386" t="s">
        <v>11</v>
      </c>
      <c r="AD2652" s="383" t="s">
        <v>33</v>
      </c>
      <c r="AE2652" s="383" t="s">
        <v>36</v>
      </c>
      <c r="AF2652" s="383">
        <v>97</v>
      </c>
      <c r="AG2652" s="383" t="s">
        <v>35</v>
      </c>
      <c r="AH2652" s="383" t="s">
        <v>34</v>
      </c>
      <c r="AI2652" s="383" t="s">
        <v>36</v>
      </c>
      <c r="AJ2652" s="383" t="s">
        <v>3554</v>
      </c>
      <c r="AK2652" s="384" t="str">
        <f t="shared" si="83"/>
        <v>NA</v>
      </c>
      <c r="AL2652" s="384" t="str">
        <f t="shared" si="84"/>
        <v>NA</v>
      </c>
      <c r="AN2652" s="196"/>
    </row>
    <row r="2653" spans="1:40" s="181" customFormat="1" x14ac:dyDescent="0.25">
      <c r="A2653" s="381" t="s">
        <v>3224</v>
      </c>
      <c r="B2653" s="382" t="s">
        <v>261</v>
      </c>
      <c r="C2653" s="382" t="s">
        <v>30</v>
      </c>
      <c r="D2653" s="382" t="s">
        <v>262</v>
      </c>
      <c r="E2653" s="382" t="s">
        <v>839</v>
      </c>
      <c r="F2653" s="383">
        <v>100</v>
      </c>
      <c r="G2653" s="383">
        <v>67</v>
      </c>
      <c r="H2653" s="383" t="s">
        <v>835</v>
      </c>
      <c r="I2653" s="383">
        <v>100</v>
      </c>
      <c r="J2653" s="383">
        <v>67</v>
      </c>
      <c r="K2653" s="383" t="s">
        <v>835</v>
      </c>
      <c r="L2653" s="385"/>
      <c r="M2653" s="383">
        <v>14</v>
      </c>
      <c r="N2653" s="383" t="s">
        <v>11</v>
      </c>
      <c r="O2653" s="385"/>
      <c r="P2653" s="385"/>
      <c r="Q2653" s="386" t="s">
        <v>11</v>
      </c>
      <c r="R2653" s="383"/>
      <c r="S2653" s="383">
        <v>62</v>
      </c>
      <c r="T2653" s="386" t="s">
        <v>11</v>
      </c>
      <c r="U2653" s="386"/>
      <c r="V2653" s="386">
        <v>62</v>
      </c>
      <c r="W2653" s="386" t="s">
        <v>11</v>
      </c>
      <c r="X2653" s="383"/>
      <c r="Y2653" s="383">
        <v>62</v>
      </c>
      <c r="Z2653" s="386" t="s">
        <v>11</v>
      </c>
      <c r="AA2653" s="386"/>
      <c r="AB2653" s="386">
        <v>61</v>
      </c>
      <c r="AC2653" s="386" t="s">
        <v>11</v>
      </c>
      <c r="AD2653" s="383" t="s">
        <v>33</v>
      </c>
      <c r="AE2653" s="383" t="s">
        <v>34</v>
      </c>
      <c r="AF2653" s="383">
        <v>100</v>
      </c>
      <c r="AG2653" s="383" t="s">
        <v>35</v>
      </c>
      <c r="AH2653" s="383" t="s">
        <v>34</v>
      </c>
      <c r="AI2653" s="383" t="s">
        <v>36</v>
      </c>
      <c r="AJ2653" s="383" t="s">
        <v>3554</v>
      </c>
      <c r="AK2653" s="384" t="str">
        <f t="shared" si="83"/>
        <v>NA</v>
      </c>
      <c r="AL2653" s="384" t="str">
        <f t="shared" si="84"/>
        <v>NA</v>
      </c>
      <c r="AN2653" s="196"/>
    </row>
    <row r="2654" spans="1:40" s="181" customFormat="1" x14ac:dyDescent="0.25">
      <c r="A2654" s="381" t="s">
        <v>3224</v>
      </c>
      <c r="B2654" s="382" t="s">
        <v>263</v>
      </c>
      <c r="C2654" s="382" t="s">
        <v>30</v>
      </c>
      <c r="D2654" s="382" t="s">
        <v>264</v>
      </c>
      <c r="E2654" s="382" t="s">
        <v>839</v>
      </c>
      <c r="F2654" s="383"/>
      <c r="G2654" s="383">
        <v>3</v>
      </c>
      <c r="H2654" s="383" t="s">
        <v>11</v>
      </c>
      <c r="I2654" s="383"/>
      <c r="J2654" s="383">
        <v>3</v>
      </c>
      <c r="K2654" s="383" t="s">
        <v>11</v>
      </c>
      <c r="L2654" s="385"/>
      <c r="M2654" s="383">
        <v>0</v>
      </c>
      <c r="N2654" s="383" t="s">
        <v>11</v>
      </c>
      <c r="O2654" s="385"/>
      <c r="P2654" s="385"/>
      <c r="Q2654" s="386" t="s">
        <v>11</v>
      </c>
      <c r="R2654" s="383"/>
      <c r="S2654" s="383">
        <v>3</v>
      </c>
      <c r="T2654" s="386" t="s">
        <v>11</v>
      </c>
      <c r="U2654" s="386"/>
      <c r="V2654" s="386">
        <v>3</v>
      </c>
      <c r="W2654" s="386" t="s">
        <v>11</v>
      </c>
      <c r="X2654" s="383"/>
      <c r="Y2654" s="383">
        <v>3</v>
      </c>
      <c r="Z2654" s="386" t="s">
        <v>11</v>
      </c>
      <c r="AA2654" s="386"/>
      <c r="AB2654" s="386">
        <v>3</v>
      </c>
      <c r="AC2654" s="386" t="s">
        <v>11</v>
      </c>
      <c r="AD2654" s="383"/>
      <c r="AE2654" s="383" t="s">
        <v>36</v>
      </c>
      <c r="AF2654" s="383">
        <v>95</v>
      </c>
      <c r="AG2654" s="383" t="s">
        <v>35</v>
      </c>
      <c r="AH2654" s="383" t="s">
        <v>34</v>
      </c>
      <c r="AI2654" s="383" t="s">
        <v>36</v>
      </c>
      <c r="AJ2654" s="383" t="s">
        <v>3554</v>
      </c>
      <c r="AK2654" s="384" t="str">
        <f t="shared" si="83"/>
        <v>NA</v>
      </c>
      <c r="AL2654" s="384" t="str">
        <f t="shared" si="84"/>
        <v>NA</v>
      </c>
      <c r="AN2654" s="196"/>
    </row>
    <row r="2655" spans="1:40" s="181" customFormat="1" x14ac:dyDescent="0.25">
      <c r="A2655" s="381" t="s">
        <v>3224</v>
      </c>
      <c r="B2655" s="382" t="s">
        <v>265</v>
      </c>
      <c r="C2655" s="382" t="s">
        <v>30</v>
      </c>
      <c r="D2655" s="382" t="s">
        <v>266</v>
      </c>
      <c r="E2655" s="382" t="s">
        <v>839</v>
      </c>
      <c r="F2655" s="383">
        <v>100</v>
      </c>
      <c r="G2655" s="383">
        <v>53</v>
      </c>
      <c r="H2655" s="383" t="s">
        <v>835</v>
      </c>
      <c r="I2655" s="383">
        <v>100</v>
      </c>
      <c r="J2655" s="383">
        <v>53</v>
      </c>
      <c r="K2655" s="383" t="s">
        <v>835</v>
      </c>
      <c r="L2655" s="385"/>
      <c r="M2655" s="383">
        <v>14</v>
      </c>
      <c r="N2655" s="383" t="s">
        <v>11</v>
      </c>
      <c r="O2655" s="385"/>
      <c r="P2655" s="385"/>
      <c r="Q2655" s="386" t="s">
        <v>11</v>
      </c>
      <c r="R2655" s="383">
        <v>29</v>
      </c>
      <c r="S2655" s="383">
        <v>48</v>
      </c>
      <c r="T2655" s="386" t="s">
        <v>36</v>
      </c>
      <c r="U2655" s="386">
        <v>42</v>
      </c>
      <c r="V2655" s="386">
        <v>48</v>
      </c>
      <c r="W2655" s="386" t="s">
        <v>834</v>
      </c>
      <c r="X2655" s="383">
        <v>38</v>
      </c>
      <c r="Y2655" s="383">
        <v>48</v>
      </c>
      <c r="Z2655" s="386" t="s">
        <v>36</v>
      </c>
      <c r="AA2655" s="386">
        <v>42</v>
      </c>
      <c r="AB2655" s="386">
        <v>48</v>
      </c>
      <c r="AC2655" s="386" t="s">
        <v>834</v>
      </c>
      <c r="AD2655" s="383" t="s">
        <v>104</v>
      </c>
      <c r="AE2655" s="383" t="s">
        <v>36</v>
      </c>
      <c r="AF2655" s="383">
        <v>85</v>
      </c>
      <c r="AG2655" s="383" t="s">
        <v>35</v>
      </c>
      <c r="AH2655" s="383" t="s">
        <v>36</v>
      </c>
      <c r="AI2655" s="383" t="s">
        <v>36</v>
      </c>
      <c r="AJ2655" s="383" t="s">
        <v>3554</v>
      </c>
      <c r="AK2655" s="384" t="str">
        <f t="shared" si="83"/>
        <v>NO</v>
      </c>
      <c r="AL2655" s="384" t="str">
        <f t="shared" si="84"/>
        <v>NO</v>
      </c>
      <c r="AN2655" s="196"/>
    </row>
    <row r="2656" spans="1:40" s="181" customFormat="1" x14ac:dyDescent="0.25">
      <c r="A2656" s="381" t="s">
        <v>3224</v>
      </c>
      <c r="B2656" s="382" t="s">
        <v>267</v>
      </c>
      <c r="C2656" s="382" t="s">
        <v>30</v>
      </c>
      <c r="D2656" s="382" t="s">
        <v>268</v>
      </c>
      <c r="E2656" s="382" t="s">
        <v>839</v>
      </c>
      <c r="F2656" s="383">
        <v>100</v>
      </c>
      <c r="G2656" s="383">
        <v>35</v>
      </c>
      <c r="H2656" s="383" t="s">
        <v>835</v>
      </c>
      <c r="I2656" s="383">
        <v>100</v>
      </c>
      <c r="J2656" s="383">
        <v>35</v>
      </c>
      <c r="K2656" s="383" t="s">
        <v>835</v>
      </c>
      <c r="L2656" s="385"/>
      <c r="M2656" s="383">
        <v>12</v>
      </c>
      <c r="N2656" s="383" t="s">
        <v>11</v>
      </c>
      <c r="O2656" s="385"/>
      <c r="P2656" s="385"/>
      <c r="Q2656" s="386" t="s">
        <v>11</v>
      </c>
      <c r="R2656" s="383"/>
      <c r="S2656" s="383">
        <v>32</v>
      </c>
      <c r="T2656" s="386" t="s">
        <v>11</v>
      </c>
      <c r="U2656" s="386"/>
      <c r="V2656" s="386">
        <v>31</v>
      </c>
      <c r="W2656" s="386" t="s">
        <v>11</v>
      </c>
      <c r="X2656" s="383"/>
      <c r="Y2656" s="383">
        <v>32</v>
      </c>
      <c r="Z2656" s="386" t="s">
        <v>11</v>
      </c>
      <c r="AA2656" s="386"/>
      <c r="AB2656" s="386">
        <v>31</v>
      </c>
      <c r="AC2656" s="386" t="s">
        <v>11</v>
      </c>
      <c r="AD2656" s="383" t="s">
        <v>33</v>
      </c>
      <c r="AE2656" s="383" t="s">
        <v>34</v>
      </c>
      <c r="AF2656" s="383">
        <v>100</v>
      </c>
      <c r="AG2656" s="383" t="s">
        <v>35</v>
      </c>
      <c r="AH2656" s="383" t="s">
        <v>34</v>
      </c>
      <c r="AI2656" s="383" t="s">
        <v>36</v>
      </c>
      <c r="AJ2656" s="383" t="s">
        <v>3554</v>
      </c>
      <c r="AK2656" s="384" t="str">
        <f t="shared" si="83"/>
        <v>NA</v>
      </c>
      <c r="AL2656" s="384" t="str">
        <f t="shared" si="84"/>
        <v>NA</v>
      </c>
      <c r="AN2656" s="196"/>
    </row>
    <row r="2657" spans="1:40" s="181" customFormat="1" x14ac:dyDescent="0.25">
      <c r="A2657" s="381" t="s">
        <v>3224</v>
      </c>
      <c r="B2657" s="382" t="s">
        <v>269</v>
      </c>
      <c r="C2657" s="382" t="s">
        <v>30</v>
      </c>
      <c r="D2657" s="382" t="s">
        <v>270</v>
      </c>
      <c r="E2657" s="382" t="s">
        <v>839</v>
      </c>
      <c r="F2657" s="383">
        <v>100</v>
      </c>
      <c r="G2657" s="383">
        <v>32</v>
      </c>
      <c r="H2657" s="383" t="s">
        <v>835</v>
      </c>
      <c r="I2657" s="383">
        <v>100</v>
      </c>
      <c r="J2657" s="383">
        <v>32</v>
      </c>
      <c r="K2657" s="383" t="s">
        <v>835</v>
      </c>
      <c r="L2657" s="385"/>
      <c r="M2657" s="383">
        <v>10</v>
      </c>
      <c r="N2657" s="383" t="s">
        <v>11</v>
      </c>
      <c r="O2657" s="385"/>
      <c r="P2657" s="385"/>
      <c r="Q2657" s="386" t="s">
        <v>11</v>
      </c>
      <c r="R2657" s="383"/>
      <c r="S2657" s="383">
        <v>30</v>
      </c>
      <c r="T2657" s="386" t="s">
        <v>11</v>
      </c>
      <c r="U2657" s="386"/>
      <c r="V2657" s="386">
        <v>29</v>
      </c>
      <c r="W2657" s="386" t="s">
        <v>11</v>
      </c>
      <c r="X2657" s="383"/>
      <c r="Y2657" s="383">
        <v>30</v>
      </c>
      <c r="Z2657" s="386" t="s">
        <v>11</v>
      </c>
      <c r="AA2657" s="386"/>
      <c r="AB2657" s="386">
        <v>30</v>
      </c>
      <c r="AC2657" s="386" t="s">
        <v>11</v>
      </c>
      <c r="AD2657" s="383" t="s">
        <v>33</v>
      </c>
      <c r="AE2657" s="383" t="s">
        <v>36</v>
      </c>
      <c r="AF2657" s="383">
        <v>97</v>
      </c>
      <c r="AG2657" s="383" t="s">
        <v>35</v>
      </c>
      <c r="AH2657" s="383" t="s">
        <v>36</v>
      </c>
      <c r="AI2657" s="383" t="s">
        <v>36</v>
      </c>
      <c r="AJ2657" s="383" t="s">
        <v>3554</v>
      </c>
      <c r="AK2657" s="384" t="str">
        <f t="shared" si="83"/>
        <v>NA</v>
      </c>
      <c r="AL2657" s="384" t="str">
        <f t="shared" si="84"/>
        <v>NA</v>
      </c>
      <c r="AN2657" s="196"/>
    </row>
    <row r="2658" spans="1:40" s="181" customFormat="1" x14ac:dyDescent="0.25">
      <c r="A2658" s="381" t="s">
        <v>3224</v>
      </c>
      <c r="B2658" s="382" t="s">
        <v>271</v>
      </c>
      <c r="C2658" s="382" t="s">
        <v>30</v>
      </c>
      <c r="D2658" s="382" t="s">
        <v>272</v>
      </c>
      <c r="E2658" s="382" t="s">
        <v>839</v>
      </c>
      <c r="F2658" s="383">
        <v>100</v>
      </c>
      <c r="G2658" s="383">
        <v>91</v>
      </c>
      <c r="H2658" s="383" t="s">
        <v>835</v>
      </c>
      <c r="I2658" s="383">
        <v>100</v>
      </c>
      <c r="J2658" s="383">
        <v>91</v>
      </c>
      <c r="K2658" s="383" t="s">
        <v>835</v>
      </c>
      <c r="L2658" s="385">
        <v>89</v>
      </c>
      <c r="M2658" s="383">
        <v>36</v>
      </c>
      <c r="N2658" s="383" t="s">
        <v>835</v>
      </c>
      <c r="O2658" s="385"/>
      <c r="P2658" s="385"/>
      <c r="Q2658" s="386" t="s">
        <v>11</v>
      </c>
      <c r="R2658" s="383">
        <v>49</v>
      </c>
      <c r="S2658" s="383">
        <v>88</v>
      </c>
      <c r="T2658" s="386" t="s">
        <v>36</v>
      </c>
      <c r="U2658" s="386">
        <v>64</v>
      </c>
      <c r="V2658" s="386">
        <v>88</v>
      </c>
      <c r="W2658" s="386" t="s">
        <v>834</v>
      </c>
      <c r="X2658" s="383">
        <v>47</v>
      </c>
      <c r="Y2658" s="383">
        <v>88</v>
      </c>
      <c r="Z2658" s="386" t="s">
        <v>36</v>
      </c>
      <c r="AA2658" s="386">
        <v>55</v>
      </c>
      <c r="AB2658" s="386">
        <v>88</v>
      </c>
      <c r="AC2658" s="386" t="s">
        <v>834</v>
      </c>
      <c r="AD2658" s="383" t="s">
        <v>33</v>
      </c>
      <c r="AE2658" s="383" t="s">
        <v>36</v>
      </c>
      <c r="AF2658" s="383">
        <v>95</v>
      </c>
      <c r="AG2658" s="383" t="s">
        <v>35</v>
      </c>
      <c r="AH2658" s="383" t="s">
        <v>34</v>
      </c>
      <c r="AI2658" s="383" t="s">
        <v>36</v>
      </c>
      <c r="AJ2658" s="383" t="s">
        <v>3554</v>
      </c>
      <c r="AK2658" s="384" t="str">
        <f t="shared" si="83"/>
        <v>NO</v>
      </c>
      <c r="AL2658" s="384" t="str">
        <f t="shared" si="84"/>
        <v>NO</v>
      </c>
      <c r="AN2658" s="196"/>
    </row>
    <row r="2659" spans="1:40" s="181" customFormat="1" x14ac:dyDescent="0.25">
      <c r="A2659" s="381" t="s">
        <v>3224</v>
      </c>
      <c r="B2659" s="382" t="s">
        <v>273</v>
      </c>
      <c r="C2659" s="382" t="s">
        <v>30</v>
      </c>
      <c r="D2659" s="382" t="s">
        <v>274</v>
      </c>
      <c r="E2659" s="382" t="s">
        <v>839</v>
      </c>
      <c r="F2659" s="383">
        <v>98</v>
      </c>
      <c r="G2659" s="383">
        <v>124</v>
      </c>
      <c r="H2659" s="383" t="s">
        <v>835</v>
      </c>
      <c r="I2659" s="383">
        <v>98</v>
      </c>
      <c r="J2659" s="383">
        <v>123</v>
      </c>
      <c r="K2659" s="383" t="s">
        <v>835</v>
      </c>
      <c r="L2659" s="385">
        <v>76</v>
      </c>
      <c r="M2659" s="383">
        <v>42</v>
      </c>
      <c r="N2659" s="383" t="s">
        <v>835</v>
      </c>
      <c r="O2659" s="385"/>
      <c r="P2659" s="385"/>
      <c r="Q2659" s="386" t="s">
        <v>11</v>
      </c>
      <c r="R2659" s="383">
        <v>29</v>
      </c>
      <c r="S2659" s="383">
        <v>122</v>
      </c>
      <c r="T2659" s="386" t="s">
        <v>36</v>
      </c>
      <c r="U2659" s="386">
        <v>34</v>
      </c>
      <c r="V2659" s="386">
        <v>120</v>
      </c>
      <c r="W2659" s="386" t="s">
        <v>834</v>
      </c>
      <c r="X2659" s="383">
        <v>35</v>
      </c>
      <c r="Y2659" s="383">
        <v>121</v>
      </c>
      <c r="Z2659" s="386" t="s">
        <v>36</v>
      </c>
      <c r="AA2659" s="386">
        <v>27</v>
      </c>
      <c r="AB2659" s="386">
        <v>119</v>
      </c>
      <c r="AC2659" s="386" t="s">
        <v>834</v>
      </c>
      <c r="AD2659" s="383" t="s">
        <v>104</v>
      </c>
      <c r="AE2659" s="383" t="s">
        <v>36</v>
      </c>
      <c r="AF2659" s="383">
        <v>74</v>
      </c>
      <c r="AG2659" s="383" t="s">
        <v>35</v>
      </c>
      <c r="AH2659" s="383" t="s">
        <v>34</v>
      </c>
      <c r="AI2659" s="383" t="s">
        <v>36</v>
      </c>
      <c r="AJ2659" s="383" t="s">
        <v>3554</v>
      </c>
      <c r="AK2659" s="384" t="str">
        <f t="shared" si="83"/>
        <v>NO</v>
      </c>
      <c r="AL2659" s="384" t="str">
        <f t="shared" si="84"/>
        <v>NO</v>
      </c>
      <c r="AN2659" s="196"/>
    </row>
    <row r="2660" spans="1:40" s="181" customFormat="1" x14ac:dyDescent="0.25">
      <c r="A2660" s="381" t="s">
        <v>3224</v>
      </c>
      <c r="B2660" s="382" t="s">
        <v>275</v>
      </c>
      <c r="C2660" s="382" t="s">
        <v>30</v>
      </c>
      <c r="D2660" s="382" t="s">
        <v>276</v>
      </c>
      <c r="E2660" s="382" t="s">
        <v>839</v>
      </c>
      <c r="F2660" s="383">
        <v>100</v>
      </c>
      <c r="G2660" s="383">
        <v>115</v>
      </c>
      <c r="H2660" s="383" t="s">
        <v>835</v>
      </c>
      <c r="I2660" s="383">
        <v>100</v>
      </c>
      <c r="J2660" s="383">
        <v>115</v>
      </c>
      <c r="K2660" s="383" t="s">
        <v>835</v>
      </c>
      <c r="L2660" s="385">
        <v>88</v>
      </c>
      <c r="M2660" s="383">
        <v>42</v>
      </c>
      <c r="N2660" s="383" t="s">
        <v>834</v>
      </c>
      <c r="O2660" s="385"/>
      <c r="P2660" s="385"/>
      <c r="Q2660" s="386" t="s">
        <v>11</v>
      </c>
      <c r="R2660" s="383">
        <v>37</v>
      </c>
      <c r="S2660" s="383">
        <v>110</v>
      </c>
      <c r="T2660" s="386" t="s">
        <v>36</v>
      </c>
      <c r="U2660" s="386">
        <v>40</v>
      </c>
      <c r="V2660" s="386">
        <v>106</v>
      </c>
      <c r="W2660" s="386" t="s">
        <v>834</v>
      </c>
      <c r="X2660" s="383">
        <v>43</v>
      </c>
      <c r="Y2660" s="383">
        <v>110</v>
      </c>
      <c r="Z2660" s="386" t="s">
        <v>36</v>
      </c>
      <c r="AA2660" s="386">
        <v>41</v>
      </c>
      <c r="AB2660" s="386">
        <v>106</v>
      </c>
      <c r="AC2660" s="386" t="s">
        <v>834</v>
      </c>
      <c r="AD2660" s="383" t="s">
        <v>33</v>
      </c>
      <c r="AE2660" s="383" t="s">
        <v>36</v>
      </c>
      <c r="AF2660" s="383">
        <v>79</v>
      </c>
      <c r="AG2660" s="383" t="s">
        <v>40</v>
      </c>
      <c r="AH2660" s="383" t="s">
        <v>36</v>
      </c>
      <c r="AI2660" s="383" t="s">
        <v>36</v>
      </c>
      <c r="AJ2660" s="383" t="s">
        <v>3554</v>
      </c>
      <c r="AK2660" s="384" t="str">
        <f t="shared" si="83"/>
        <v>NO</v>
      </c>
      <c r="AL2660" s="384" t="str">
        <f t="shared" si="84"/>
        <v>NO</v>
      </c>
      <c r="AN2660" s="196"/>
    </row>
    <row r="2661" spans="1:40" s="181" customFormat="1" x14ac:dyDescent="0.25">
      <c r="A2661" s="381" t="s">
        <v>3224</v>
      </c>
      <c r="B2661" s="382" t="s">
        <v>277</v>
      </c>
      <c r="C2661" s="382" t="s">
        <v>30</v>
      </c>
      <c r="D2661" s="382" t="s">
        <v>278</v>
      </c>
      <c r="E2661" s="382" t="s">
        <v>839</v>
      </c>
      <c r="F2661" s="383">
        <v>100</v>
      </c>
      <c r="G2661" s="383">
        <v>64</v>
      </c>
      <c r="H2661" s="383" t="s">
        <v>835</v>
      </c>
      <c r="I2661" s="383">
        <v>100</v>
      </c>
      <c r="J2661" s="383">
        <v>64</v>
      </c>
      <c r="K2661" s="383" t="s">
        <v>835</v>
      </c>
      <c r="L2661" s="385"/>
      <c r="M2661" s="383">
        <v>26</v>
      </c>
      <c r="N2661" s="383" t="s">
        <v>11</v>
      </c>
      <c r="O2661" s="385"/>
      <c r="P2661" s="385"/>
      <c r="Q2661" s="386" t="s">
        <v>11</v>
      </c>
      <c r="R2661" s="383"/>
      <c r="S2661" s="383">
        <v>63</v>
      </c>
      <c r="T2661" s="386" t="s">
        <v>11</v>
      </c>
      <c r="U2661" s="386"/>
      <c r="V2661" s="386">
        <v>61</v>
      </c>
      <c r="W2661" s="386" t="s">
        <v>11</v>
      </c>
      <c r="X2661" s="383"/>
      <c r="Y2661" s="383">
        <v>63</v>
      </c>
      <c r="Z2661" s="386" t="s">
        <v>11</v>
      </c>
      <c r="AA2661" s="386"/>
      <c r="AB2661" s="386">
        <v>61</v>
      </c>
      <c r="AC2661" s="386" t="s">
        <v>11</v>
      </c>
      <c r="AD2661" s="383" t="s">
        <v>33</v>
      </c>
      <c r="AE2661" s="383" t="s">
        <v>36</v>
      </c>
      <c r="AF2661" s="383">
        <v>97</v>
      </c>
      <c r="AG2661" s="383" t="s">
        <v>40</v>
      </c>
      <c r="AH2661" s="383" t="s">
        <v>36</v>
      </c>
      <c r="AI2661" s="383" t="s">
        <v>36</v>
      </c>
      <c r="AJ2661" s="383" t="s">
        <v>3554</v>
      </c>
      <c r="AK2661" s="384" t="str">
        <f t="shared" si="83"/>
        <v>NA</v>
      </c>
      <c r="AL2661" s="384" t="str">
        <f t="shared" si="84"/>
        <v>NA</v>
      </c>
      <c r="AN2661" s="196"/>
    </row>
    <row r="2662" spans="1:40" s="181" customFormat="1" x14ac:dyDescent="0.25">
      <c r="A2662" s="381" t="s">
        <v>3224</v>
      </c>
      <c r="B2662" s="382" t="s">
        <v>279</v>
      </c>
      <c r="C2662" s="382" t="s">
        <v>30</v>
      </c>
      <c r="D2662" s="382" t="s">
        <v>280</v>
      </c>
      <c r="E2662" s="382" t="s">
        <v>839</v>
      </c>
      <c r="F2662" s="383">
        <v>100</v>
      </c>
      <c r="G2662" s="383">
        <v>52</v>
      </c>
      <c r="H2662" s="383" t="s">
        <v>835</v>
      </c>
      <c r="I2662" s="383">
        <v>100</v>
      </c>
      <c r="J2662" s="383">
        <v>52</v>
      </c>
      <c r="K2662" s="383" t="s">
        <v>835</v>
      </c>
      <c r="L2662" s="385"/>
      <c r="M2662" s="383">
        <v>17</v>
      </c>
      <c r="N2662" s="383" t="s">
        <v>11</v>
      </c>
      <c r="O2662" s="385"/>
      <c r="P2662" s="385"/>
      <c r="Q2662" s="386" t="s">
        <v>11</v>
      </c>
      <c r="R2662" s="383"/>
      <c r="S2662" s="383">
        <v>51</v>
      </c>
      <c r="T2662" s="386" t="s">
        <v>11</v>
      </c>
      <c r="U2662" s="386"/>
      <c r="V2662" s="386">
        <v>51</v>
      </c>
      <c r="W2662" s="386" t="s">
        <v>11</v>
      </c>
      <c r="X2662" s="383"/>
      <c r="Y2662" s="383">
        <v>51</v>
      </c>
      <c r="Z2662" s="386" t="s">
        <v>11</v>
      </c>
      <c r="AA2662" s="386"/>
      <c r="AB2662" s="386">
        <v>51</v>
      </c>
      <c r="AC2662" s="386" t="s">
        <v>11</v>
      </c>
      <c r="AD2662" s="383" t="s">
        <v>33</v>
      </c>
      <c r="AE2662" s="383" t="s">
        <v>36</v>
      </c>
      <c r="AF2662" s="383">
        <v>79</v>
      </c>
      <c r="AG2662" s="383" t="s">
        <v>35</v>
      </c>
      <c r="AH2662" s="383" t="s">
        <v>34</v>
      </c>
      <c r="AI2662" s="383" t="s">
        <v>36</v>
      </c>
      <c r="AJ2662" s="383" t="s">
        <v>3554</v>
      </c>
      <c r="AK2662" s="384" t="str">
        <f t="shared" si="83"/>
        <v>NA</v>
      </c>
      <c r="AL2662" s="384" t="str">
        <f t="shared" si="84"/>
        <v>NA</v>
      </c>
      <c r="AN2662" s="196"/>
    </row>
    <row r="2663" spans="1:40" s="181" customFormat="1" x14ac:dyDescent="0.25">
      <c r="A2663" s="381" t="s">
        <v>3224</v>
      </c>
      <c r="B2663" s="382" t="s">
        <v>281</v>
      </c>
      <c r="C2663" s="382" t="s">
        <v>30</v>
      </c>
      <c r="D2663" s="382" t="s">
        <v>282</v>
      </c>
      <c r="E2663" s="382" t="s">
        <v>839</v>
      </c>
      <c r="F2663" s="383"/>
      <c r="G2663" s="383">
        <v>27</v>
      </c>
      <c r="H2663" s="383" t="s">
        <v>11</v>
      </c>
      <c r="I2663" s="383"/>
      <c r="J2663" s="383">
        <v>27</v>
      </c>
      <c r="K2663" s="383" t="s">
        <v>11</v>
      </c>
      <c r="L2663" s="385"/>
      <c r="M2663" s="383">
        <v>6</v>
      </c>
      <c r="N2663" s="383" t="s">
        <v>11</v>
      </c>
      <c r="O2663" s="385"/>
      <c r="P2663" s="385"/>
      <c r="Q2663" s="386" t="s">
        <v>11</v>
      </c>
      <c r="R2663" s="383"/>
      <c r="S2663" s="383">
        <v>26</v>
      </c>
      <c r="T2663" s="386" t="s">
        <v>11</v>
      </c>
      <c r="U2663" s="386"/>
      <c r="V2663" s="386">
        <v>26</v>
      </c>
      <c r="W2663" s="386" t="s">
        <v>11</v>
      </c>
      <c r="X2663" s="383"/>
      <c r="Y2663" s="383">
        <v>26</v>
      </c>
      <c r="Z2663" s="386" t="s">
        <v>11</v>
      </c>
      <c r="AA2663" s="386"/>
      <c r="AB2663" s="386">
        <v>26</v>
      </c>
      <c r="AC2663" s="386" t="s">
        <v>11</v>
      </c>
      <c r="AD2663" s="383" t="s">
        <v>57</v>
      </c>
      <c r="AE2663" s="383" t="s">
        <v>36</v>
      </c>
      <c r="AF2663" s="383">
        <v>95</v>
      </c>
      <c r="AG2663" s="383" t="s">
        <v>35</v>
      </c>
      <c r="AH2663" s="383" t="s">
        <v>34</v>
      </c>
      <c r="AI2663" s="383" t="s">
        <v>36</v>
      </c>
      <c r="AJ2663" s="383" t="s">
        <v>3554</v>
      </c>
      <c r="AK2663" s="384" t="str">
        <f t="shared" si="83"/>
        <v>NA</v>
      </c>
      <c r="AL2663" s="384" t="str">
        <f t="shared" si="84"/>
        <v>NA</v>
      </c>
      <c r="AN2663" s="196"/>
    </row>
    <row r="2664" spans="1:40" s="181" customFormat="1" x14ac:dyDescent="0.25">
      <c r="A2664" s="381" t="s">
        <v>3224</v>
      </c>
      <c r="B2664" s="382" t="s">
        <v>283</v>
      </c>
      <c r="C2664" s="382" t="s">
        <v>30</v>
      </c>
      <c r="D2664" s="382" t="s">
        <v>284</v>
      </c>
      <c r="E2664" s="382" t="s">
        <v>839</v>
      </c>
      <c r="F2664" s="383"/>
      <c r="G2664" s="383">
        <v>23</v>
      </c>
      <c r="H2664" s="383" t="s">
        <v>11</v>
      </c>
      <c r="I2664" s="383"/>
      <c r="J2664" s="383">
        <v>23</v>
      </c>
      <c r="K2664" s="383" t="s">
        <v>11</v>
      </c>
      <c r="L2664" s="385"/>
      <c r="M2664" s="383">
        <v>7</v>
      </c>
      <c r="N2664" s="383" t="s">
        <v>11</v>
      </c>
      <c r="O2664" s="385"/>
      <c r="P2664" s="385"/>
      <c r="Q2664" s="386" t="s">
        <v>11</v>
      </c>
      <c r="R2664" s="383"/>
      <c r="S2664" s="383">
        <v>22</v>
      </c>
      <c r="T2664" s="386" t="s">
        <v>11</v>
      </c>
      <c r="U2664" s="386"/>
      <c r="V2664" s="386">
        <v>22</v>
      </c>
      <c r="W2664" s="386" t="s">
        <v>11</v>
      </c>
      <c r="X2664" s="383"/>
      <c r="Y2664" s="383">
        <v>22</v>
      </c>
      <c r="Z2664" s="386" t="s">
        <v>11</v>
      </c>
      <c r="AA2664" s="386"/>
      <c r="AB2664" s="386">
        <v>22</v>
      </c>
      <c r="AC2664" s="386" t="s">
        <v>11</v>
      </c>
      <c r="AD2664" s="383" t="s">
        <v>33</v>
      </c>
      <c r="AE2664" s="383" t="s">
        <v>36</v>
      </c>
      <c r="AF2664" s="383">
        <v>82</v>
      </c>
      <c r="AG2664" s="383" t="s">
        <v>35</v>
      </c>
      <c r="AH2664" s="383" t="s">
        <v>34</v>
      </c>
      <c r="AI2664" s="383" t="s">
        <v>36</v>
      </c>
      <c r="AJ2664" s="383" t="s">
        <v>3554</v>
      </c>
      <c r="AK2664" s="384" t="str">
        <f t="shared" si="83"/>
        <v>NA</v>
      </c>
      <c r="AL2664" s="384" t="str">
        <f t="shared" si="84"/>
        <v>NA</v>
      </c>
      <c r="AN2664" s="196"/>
    </row>
    <row r="2665" spans="1:40" s="181" customFormat="1" x14ac:dyDescent="0.25">
      <c r="A2665" s="381" t="s">
        <v>3224</v>
      </c>
      <c r="B2665" s="382" t="s">
        <v>285</v>
      </c>
      <c r="C2665" s="382" t="s">
        <v>30</v>
      </c>
      <c r="D2665" s="382" t="s">
        <v>286</v>
      </c>
      <c r="E2665" s="382" t="s">
        <v>839</v>
      </c>
      <c r="F2665" s="383"/>
      <c r="G2665" s="383">
        <v>10</v>
      </c>
      <c r="H2665" s="383" t="s">
        <v>11</v>
      </c>
      <c r="I2665" s="383"/>
      <c r="J2665" s="383">
        <v>4</v>
      </c>
      <c r="K2665" s="383" t="s">
        <v>11</v>
      </c>
      <c r="L2665" s="385"/>
      <c r="M2665" s="383">
        <v>2</v>
      </c>
      <c r="N2665" s="383" t="s">
        <v>11</v>
      </c>
      <c r="O2665" s="385"/>
      <c r="P2665" s="385">
        <v>6</v>
      </c>
      <c r="Q2665" s="386" t="s">
        <v>11</v>
      </c>
      <c r="R2665" s="383"/>
      <c r="S2665" s="383">
        <v>6</v>
      </c>
      <c r="T2665" s="386" t="s">
        <v>11</v>
      </c>
      <c r="U2665" s="386"/>
      <c r="V2665" s="386">
        <v>5</v>
      </c>
      <c r="W2665" s="386" t="s">
        <v>11</v>
      </c>
      <c r="X2665" s="383"/>
      <c r="Y2665" s="383">
        <v>2</v>
      </c>
      <c r="Z2665" s="386" t="s">
        <v>11</v>
      </c>
      <c r="AA2665" s="386"/>
      <c r="AB2665" s="386">
        <v>2</v>
      </c>
      <c r="AC2665" s="386" t="s">
        <v>11</v>
      </c>
      <c r="AD2665" s="383"/>
      <c r="AE2665" s="383" t="s">
        <v>36</v>
      </c>
      <c r="AF2665" s="383">
        <v>77</v>
      </c>
      <c r="AG2665" s="383" t="s">
        <v>40</v>
      </c>
      <c r="AH2665" s="383" t="s">
        <v>34</v>
      </c>
      <c r="AI2665" s="383" t="s">
        <v>36</v>
      </c>
      <c r="AJ2665" s="383" t="s">
        <v>3554</v>
      </c>
      <c r="AK2665" s="384" t="str">
        <f t="shared" si="83"/>
        <v>NA</v>
      </c>
      <c r="AL2665" s="384" t="str">
        <f t="shared" si="84"/>
        <v>NA</v>
      </c>
      <c r="AN2665" s="196"/>
    </row>
    <row r="2666" spans="1:40" s="181" customFormat="1" x14ac:dyDescent="0.25">
      <c r="A2666" s="381" t="s">
        <v>3224</v>
      </c>
      <c r="B2666" s="382" t="s">
        <v>287</v>
      </c>
      <c r="C2666" s="382" t="s">
        <v>30</v>
      </c>
      <c r="D2666" s="382" t="s">
        <v>288</v>
      </c>
      <c r="E2666" s="382" t="s">
        <v>839</v>
      </c>
      <c r="F2666" s="383">
        <v>100</v>
      </c>
      <c r="G2666" s="383">
        <v>38</v>
      </c>
      <c r="H2666" s="383" t="s">
        <v>835</v>
      </c>
      <c r="I2666" s="383">
        <v>100</v>
      </c>
      <c r="J2666" s="383">
        <v>38</v>
      </c>
      <c r="K2666" s="383" t="s">
        <v>835</v>
      </c>
      <c r="L2666" s="385"/>
      <c r="M2666" s="383">
        <v>17</v>
      </c>
      <c r="N2666" s="383" t="s">
        <v>11</v>
      </c>
      <c r="O2666" s="385"/>
      <c r="P2666" s="385"/>
      <c r="Q2666" s="386" t="s">
        <v>11</v>
      </c>
      <c r="R2666" s="383"/>
      <c r="S2666" s="383">
        <v>38</v>
      </c>
      <c r="T2666" s="386" t="s">
        <v>11</v>
      </c>
      <c r="U2666" s="386"/>
      <c r="V2666" s="386">
        <v>38</v>
      </c>
      <c r="W2666" s="386" t="s">
        <v>11</v>
      </c>
      <c r="X2666" s="383"/>
      <c r="Y2666" s="383">
        <v>38</v>
      </c>
      <c r="Z2666" s="386" t="s">
        <v>11</v>
      </c>
      <c r="AA2666" s="386"/>
      <c r="AB2666" s="386">
        <v>38</v>
      </c>
      <c r="AC2666" s="386" t="s">
        <v>11</v>
      </c>
      <c r="AD2666" s="383" t="s">
        <v>33</v>
      </c>
      <c r="AE2666" s="383" t="s">
        <v>36</v>
      </c>
      <c r="AF2666" s="383">
        <v>97</v>
      </c>
      <c r="AG2666" s="383" t="s">
        <v>40</v>
      </c>
      <c r="AH2666" s="383" t="s">
        <v>36</v>
      </c>
      <c r="AI2666" s="383" t="s">
        <v>36</v>
      </c>
      <c r="AJ2666" s="383" t="s">
        <v>3554</v>
      </c>
      <c r="AK2666" s="384" t="str">
        <f t="shared" si="83"/>
        <v>NA</v>
      </c>
      <c r="AL2666" s="384" t="str">
        <f t="shared" si="84"/>
        <v>NA</v>
      </c>
      <c r="AN2666" s="196"/>
    </row>
    <row r="2667" spans="1:40" s="181" customFormat="1" x14ac:dyDescent="0.25">
      <c r="A2667" s="381" t="s">
        <v>3224</v>
      </c>
      <c r="B2667" s="382" t="s">
        <v>289</v>
      </c>
      <c r="C2667" s="382" t="s">
        <v>30</v>
      </c>
      <c r="D2667" s="382" t="s">
        <v>290</v>
      </c>
      <c r="E2667" s="382" t="s">
        <v>839</v>
      </c>
      <c r="F2667" s="383">
        <v>100</v>
      </c>
      <c r="G2667" s="383">
        <v>53</v>
      </c>
      <c r="H2667" s="383" t="s">
        <v>835</v>
      </c>
      <c r="I2667" s="383">
        <v>100</v>
      </c>
      <c r="J2667" s="383">
        <v>53</v>
      </c>
      <c r="K2667" s="383" t="s">
        <v>835</v>
      </c>
      <c r="L2667" s="385"/>
      <c r="M2667" s="383">
        <v>17</v>
      </c>
      <c r="N2667" s="383" t="s">
        <v>11</v>
      </c>
      <c r="O2667" s="385"/>
      <c r="P2667" s="385"/>
      <c r="Q2667" s="386" t="s">
        <v>11</v>
      </c>
      <c r="R2667" s="383"/>
      <c r="S2667" s="383">
        <v>52</v>
      </c>
      <c r="T2667" s="386" t="s">
        <v>11</v>
      </c>
      <c r="U2667" s="386"/>
      <c r="V2667" s="386">
        <v>49</v>
      </c>
      <c r="W2667" s="386" t="s">
        <v>11</v>
      </c>
      <c r="X2667" s="383"/>
      <c r="Y2667" s="383">
        <v>52</v>
      </c>
      <c r="Z2667" s="386" t="s">
        <v>11</v>
      </c>
      <c r="AA2667" s="386"/>
      <c r="AB2667" s="386">
        <v>49</v>
      </c>
      <c r="AC2667" s="386" t="s">
        <v>11</v>
      </c>
      <c r="AD2667" s="383" t="s">
        <v>33</v>
      </c>
      <c r="AE2667" s="383" t="s">
        <v>36</v>
      </c>
      <c r="AF2667" s="383">
        <v>97</v>
      </c>
      <c r="AG2667" s="383" t="s">
        <v>35</v>
      </c>
      <c r="AH2667" s="383" t="s">
        <v>36</v>
      </c>
      <c r="AI2667" s="383" t="s">
        <v>36</v>
      </c>
      <c r="AJ2667" s="383" t="s">
        <v>3554</v>
      </c>
      <c r="AK2667" s="384" t="str">
        <f t="shared" si="83"/>
        <v>NA</v>
      </c>
      <c r="AL2667" s="384" t="str">
        <f t="shared" si="84"/>
        <v>NA</v>
      </c>
      <c r="AN2667" s="196"/>
    </row>
    <row r="2668" spans="1:40" s="181" customFormat="1" x14ac:dyDescent="0.25">
      <c r="A2668" s="381" t="s">
        <v>3224</v>
      </c>
      <c r="B2668" s="382" t="s">
        <v>291</v>
      </c>
      <c r="C2668" s="382" t="s">
        <v>30</v>
      </c>
      <c r="D2668" s="382" t="s">
        <v>292</v>
      </c>
      <c r="E2668" s="382" t="s">
        <v>839</v>
      </c>
      <c r="F2668" s="383">
        <v>100</v>
      </c>
      <c r="G2668" s="383">
        <v>118</v>
      </c>
      <c r="H2668" s="383" t="s">
        <v>835</v>
      </c>
      <c r="I2668" s="383">
        <v>100</v>
      </c>
      <c r="J2668" s="383">
        <v>118</v>
      </c>
      <c r="K2668" s="383" t="s">
        <v>835</v>
      </c>
      <c r="L2668" s="385">
        <v>81</v>
      </c>
      <c r="M2668" s="383">
        <v>32</v>
      </c>
      <c r="N2668" s="383" t="s">
        <v>835</v>
      </c>
      <c r="O2668" s="385"/>
      <c r="P2668" s="385"/>
      <c r="Q2668" s="386" t="s">
        <v>11</v>
      </c>
      <c r="R2668" s="383">
        <v>17</v>
      </c>
      <c r="S2668" s="383">
        <v>112</v>
      </c>
      <c r="T2668" s="386" t="s">
        <v>36</v>
      </c>
      <c r="U2668" s="386">
        <v>25</v>
      </c>
      <c r="V2668" s="386">
        <v>110</v>
      </c>
      <c r="W2668" s="386" t="s">
        <v>834</v>
      </c>
      <c r="X2668" s="383">
        <v>31</v>
      </c>
      <c r="Y2668" s="383">
        <v>112</v>
      </c>
      <c r="Z2668" s="386" t="s">
        <v>36</v>
      </c>
      <c r="AA2668" s="386">
        <v>35</v>
      </c>
      <c r="AB2668" s="386">
        <v>110</v>
      </c>
      <c r="AC2668" s="386" t="s">
        <v>834</v>
      </c>
      <c r="AD2668" s="383" t="s">
        <v>57</v>
      </c>
      <c r="AE2668" s="383" t="s">
        <v>36</v>
      </c>
      <c r="AF2668" s="383">
        <v>82</v>
      </c>
      <c r="AG2668" s="383" t="s">
        <v>40</v>
      </c>
      <c r="AH2668" s="383" t="s">
        <v>34</v>
      </c>
      <c r="AI2668" s="383" t="s">
        <v>36</v>
      </c>
      <c r="AJ2668" s="383" t="s">
        <v>3554</v>
      </c>
      <c r="AK2668" s="384" t="str">
        <f t="shared" si="83"/>
        <v>NO</v>
      </c>
      <c r="AL2668" s="384" t="str">
        <f t="shared" si="84"/>
        <v>NO</v>
      </c>
      <c r="AN2668" s="196"/>
    </row>
    <row r="2669" spans="1:40" s="181" customFormat="1" x14ac:dyDescent="0.25">
      <c r="A2669" s="381" t="s">
        <v>3224</v>
      </c>
      <c r="B2669" s="382" t="s">
        <v>293</v>
      </c>
      <c r="C2669" s="382" t="s">
        <v>30</v>
      </c>
      <c r="D2669" s="382" t="s">
        <v>294</v>
      </c>
      <c r="E2669" s="382" t="s">
        <v>839</v>
      </c>
      <c r="F2669" s="383">
        <v>100</v>
      </c>
      <c r="G2669" s="383">
        <v>65</v>
      </c>
      <c r="H2669" s="383" t="s">
        <v>835</v>
      </c>
      <c r="I2669" s="383">
        <v>98</v>
      </c>
      <c r="J2669" s="383">
        <v>64</v>
      </c>
      <c r="K2669" s="383" t="s">
        <v>835</v>
      </c>
      <c r="L2669" s="385"/>
      <c r="M2669" s="383">
        <v>27</v>
      </c>
      <c r="N2669" s="383" t="s">
        <v>11</v>
      </c>
      <c r="O2669" s="385"/>
      <c r="P2669" s="385"/>
      <c r="Q2669" s="386" t="s">
        <v>11</v>
      </c>
      <c r="R2669" s="383"/>
      <c r="S2669" s="383">
        <v>60</v>
      </c>
      <c r="T2669" s="386" t="s">
        <v>11</v>
      </c>
      <c r="U2669" s="386"/>
      <c r="V2669" s="386">
        <v>53</v>
      </c>
      <c r="W2669" s="386" t="s">
        <v>11</v>
      </c>
      <c r="X2669" s="383"/>
      <c r="Y2669" s="383">
        <v>60</v>
      </c>
      <c r="Z2669" s="386" t="s">
        <v>11</v>
      </c>
      <c r="AA2669" s="386"/>
      <c r="AB2669" s="386">
        <v>54</v>
      </c>
      <c r="AC2669" s="386" t="s">
        <v>11</v>
      </c>
      <c r="AD2669" s="383" t="s">
        <v>33</v>
      </c>
      <c r="AE2669" s="383" t="s">
        <v>36</v>
      </c>
      <c r="AF2669" s="383">
        <v>90</v>
      </c>
      <c r="AG2669" s="383" t="s">
        <v>40</v>
      </c>
      <c r="AH2669" s="383" t="s">
        <v>34</v>
      </c>
      <c r="AI2669" s="383" t="s">
        <v>36</v>
      </c>
      <c r="AJ2669" s="383" t="s">
        <v>3554</v>
      </c>
      <c r="AK2669" s="384" t="str">
        <f t="shared" si="83"/>
        <v>NA</v>
      </c>
      <c r="AL2669" s="384" t="str">
        <f t="shared" si="84"/>
        <v>NA</v>
      </c>
      <c r="AN2669" s="196"/>
    </row>
    <row r="2670" spans="1:40" s="181" customFormat="1" x14ac:dyDescent="0.25">
      <c r="A2670" s="381" t="s">
        <v>3224</v>
      </c>
      <c r="B2670" s="382" t="s">
        <v>295</v>
      </c>
      <c r="C2670" s="382" t="s">
        <v>30</v>
      </c>
      <c r="D2670" s="382" t="s">
        <v>296</v>
      </c>
      <c r="E2670" s="382" t="s">
        <v>839</v>
      </c>
      <c r="F2670" s="383">
        <v>100</v>
      </c>
      <c r="G2670" s="383">
        <v>45</v>
      </c>
      <c r="H2670" s="383" t="s">
        <v>835</v>
      </c>
      <c r="I2670" s="383">
        <v>99</v>
      </c>
      <c r="J2670" s="383">
        <v>44</v>
      </c>
      <c r="K2670" s="383" t="s">
        <v>835</v>
      </c>
      <c r="L2670" s="385"/>
      <c r="M2670" s="383">
        <v>22</v>
      </c>
      <c r="N2670" s="383" t="s">
        <v>11</v>
      </c>
      <c r="O2670" s="385"/>
      <c r="P2670" s="385"/>
      <c r="Q2670" s="386" t="s">
        <v>11</v>
      </c>
      <c r="R2670" s="383"/>
      <c r="S2670" s="383">
        <v>43</v>
      </c>
      <c r="T2670" s="386" t="s">
        <v>11</v>
      </c>
      <c r="U2670" s="386"/>
      <c r="V2670" s="386">
        <v>42</v>
      </c>
      <c r="W2670" s="386" t="s">
        <v>11</v>
      </c>
      <c r="X2670" s="383"/>
      <c r="Y2670" s="383">
        <v>43</v>
      </c>
      <c r="Z2670" s="386" t="s">
        <v>11</v>
      </c>
      <c r="AA2670" s="386"/>
      <c r="AB2670" s="386">
        <v>42</v>
      </c>
      <c r="AC2670" s="386" t="s">
        <v>11</v>
      </c>
      <c r="AD2670" s="383" t="s">
        <v>46</v>
      </c>
      <c r="AE2670" s="383" t="s">
        <v>36</v>
      </c>
      <c r="AF2670" s="383">
        <v>72</v>
      </c>
      <c r="AG2670" s="383" t="s">
        <v>35</v>
      </c>
      <c r="AH2670" s="383" t="s">
        <v>34</v>
      </c>
      <c r="AI2670" s="383" t="s">
        <v>36</v>
      </c>
      <c r="AJ2670" s="383" t="s">
        <v>3554</v>
      </c>
      <c r="AK2670" s="384" t="str">
        <f t="shared" si="83"/>
        <v>NA</v>
      </c>
      <c r="AL2670" s="384" t="str">
        <f t="shared" si="84"/>
        <v>NA</v>
      </c>
      <c r="AN2670" s="196"/>
    </row>
    <row r="2671" spans="1:40" s="181" customFormat="1" x14ac:dyDescent="0.25">
      <c r="A2671" s="381" t="s">
        <v>3224</v>
      </c>
      <c r="B2671" s="382" t="s">
        <v>297</v>
      </c>
      <c r="C2671" s="382" t="s">
        <v>30</v>
      </c>
      <c r="D2671" s="382" t="s">
        <v>298</v>
      </c>
      <c r="E2671" s="382" t="s">
        <v>839</v>
      </c>
      <c r="F2671" s="383"/>
      <c r="G2671" s="383">
        <v>20</v>
      </c>
      <c r="H2671" s="383" t="s">
        <v>11</v>
      </c>
      <c r="I2671" s="383"/>
      <c r="J2671" s="383">
        <v>20</v>
      </c>
      <c r="K2671" s="383" t="s">
        <v>11</v>
      </c>
      <c r="L2671" s="385"/>
      <c r="M2671" s="383">
        <v>7</v>
      </c>
      <c r="N2671" s="383" t="s">
        <v>11</v>
      </c>
      <c r="O2671" s="385"/>
      <c r="P2671" s="385"/>
      <c r="Q2671" s="386" t="s">
        <v>11</v>
      </c>
      <c r="R2671" s="383"/>
      <c r="S2671" s="383">
        <v>19</v>
      </c>
      <c r="T2671" s="386" t="s">
        <v>11</v>
      </c>
      <c r="U2671" s="386"/>
      <c r="V2671" s="386">
        <v>19</v>
      </c>
      <c r="W2671" s="386" t="s">
        <v>11</v>
      </c>
      <c r="X2671" s="383"/>
      <c r="Y2671" s="383">
        <v>19</v>
      </c>
      <c r="Z2671" s="386" t="s">
        <v>11</v>
      </c>
      <c r="AA2671" s="386"/>
      <c r="AB2671" s="386">
        <v>19</v>
      </c>
      <c r="AC2671" s="386" t="s">
        <v>11</v>
      </c>
      <c r="AD2671" s="383" t="s">
        <v>57</v>
      </c>
      <c r="AE2671" s="383" t="s">
        <v>36</v>
      </c>
      <c r="AF2671" s="383">
        <v>85</v>
      </c>
      <c r="AG2671" s="383" t="s">
        <v>35</v>
      </c>
      <c r="AH2671" s="383" t="s">
        <v>34</v>
      </c>
      <c r="AI2671" s="383" t="s">
        <v>36</v>
      </c>
      <c r="AJ2671" s="383" t="s">
        <v>3554</v>
      </c>
      <c r="AK2671" s="384" t="str">
        <f t="shared" si="83"/>
        <v>NA</v>
      </c>
      <c r="AL2671" s="384" t="str">
        <f t="shared" si="84"/>
        <v>NA</v>
      </c>
      <c r="AN2671" s="196"/>
    </row>
    <row r="2672" spans="1:40" s="181" customFormat="1" x14ac:dyDescent="0.25">
      <c r="A2672" s="381" t="s">
        <v>3224</v>
      </c>
      <c r="B2672" s="382" t="s">
        <v>299</v>
      </c>
      <c r="C2672" s="382" t="s">
        <v>30</v>
      </c>
      <c r="D2672" s="382" t="s">
        <v>2240</v>
      </c>
      <c r="E2672" s="382" t="s">
        <v>839</v>
      </c>
      <c r="F2672" s="383"/>
      <c r="G2672" s="383">
        <v>21</v>
      </c>
      <c r="H2672" s="383" t="s">
        <v>11</v>
      </c>
      <c r="I2672" s="383"/>
      <c r="J2672" s="383">
        <v>21</v>
      </c>
      <c r="K2672" s="383" t="s">
        <v>11</v>
      </c>
      <c r="L2672" s="385"/>
      <c r="M2672" s="383">
        <v>7</v>
      </c>
      <c r="N2672" s="383" t="s">
        <v>11</v>
      </c>
      <c r="O2672" s="385"/>
      <c r="P2672" s="385"/>
      <c r="Q2672" s="386" t="s">
        <v>11</v>
      </c>
      <c r="R2672" s="383"/>
      <c r="S2672" s="383">
        <v>19</v>
      </c>
      <c r="T2672" s="386" t="s">
        <v>11</v>
      </c>
      <c r="U2672" s="386"/>
      <c r="V2672" s="386">
        <v>19</v>
      </c>
      <c r="W2672" s="386" t="s">
        <v>11</v>
      </c>
      <c r="X2672" s="383"/>
      <c r="Y2672" s="383">
        <v>19</v>
      </c>
      <c r="Z2672" s="386" t="s">
        <v>11</v>
      </c>
      <c r="AA2672" s="386"/>
      <c r="AB2672" s="386">
        <v>19</v>
      </c>
      <c r="AC2672" s="386" t="s">
        <v>11</v>
      </c>
      <c r="AD2672" s="383" t="s">
        <v>57</v>
      </c>
      <c r="AE2672" s="383" t="s">
        <v>36</v>
      </c>
      <c r="AF2672" s="383">
        <v>90</v>
      </c>
      <c r="AG2672" s="383" t="s">
        <v>35</v>
      </c>
      <c r="AH2672" s="383" t="s">
        <v>34</v>
      </c>
      <c r="AI2672" s="383" t="s">
        <v>36</v>
      </c>
      <c r="AJ2672" s="383" t="s">
        <v>3554</v>
      </c>
      <c r="AK2672" s="384" t="str">
        <f t="shared" si="83"/>
        <v>NA</v>
      </c>
      <c r="AL2672" s="384" t="str">
        <f t="shared" si="84"/>
        <v>NA</v>
      </c>
      <c r="AN2672" s="196"/>
    </row>
    <row r="2673" spans="1:40" s="181" customFormat="1" x14ac:dyDescent="0.25">
      <c r="A2673" s="381" t="s">
        <v>3224</v>
      </c>
      <c r="B2673" s="382" t="s">
        <v>2315</v>
      </c>
      <c r="C2673" s="382" t="s">
        <v>30</v>
      </c>
      <c r="D2673" s="382" t="s">
        <v>2316</v>
      </c>
      <c r="E2673" s="382" t="s">
        <v>839</v>
      </c>
      <c r="F2673" s="383"/>
      <c r="G2673" s="383">
        <v>7</v>
      </c>
      <c r="H2673" s="383" t="s">
        <v>11</v>
      </c>
      <c r="I2673" s="383"/>
      <c r="J2673" s="383">
        <v>7</v>
      </c>
      <c r="K2673" s="383" t="s">
        <v>11</v>
      </c>
      <c r="L2673" s="385"/>
      <c r="M2673" s="383">
        <v>4</v>
      </c>
      <c r="N2673" s="383" t="s">
        <v>11</v>
      </c>
      <c r="O2673" s="385"/>
      <c r="P2673" s="385"/>
      <c r="Q2673" s="386" t="s">
        <v>11</v>
      </c>
      <c r="R2673" s="383"/>
      <c r="S2673" s="383">
        <v>7</v>
      </c>
      <c r="T2673" s="386" t="s">
        <v>11</v>
      </c>
      <c r="U2673" s="386"/>
      <c r="V2673" s="386">
        <v>7</v>
      </c>
      <c r="W2673" s="386" t="s">
        <v>11</v>
      </c>
      <c r="X2673" s="383"/>
      <c r="Y2673" s="383">
        <v>7</v>
      </c>
      <c r="Z2673" s="386" t="s">
        <v>11</v>
      </c>
      <c r="AA2673" s="386"/>
      <c r="AB2673" s="386">
        <v>7</v>
      </c>
      <c r="AC2673" s="386" t="s">
        <v>11</v>
      </c>
      <c r="AD2673" s="383" t="s">
        <v>214</v>
      </c>
      <c r="AE2673" s="383" t="s">
        <v>36</v>
      </c>
      <c r="AF2673" s="383">
        <v>82</v>
      </c>
      <c r="AG2673" s="383" t="s">
        <v>35</v>
      </c>
      <c r="AH2673" s="383" t="s">
        <v>36</v>
      </c>
      <c r="AI2673" s="383" t="s">
        <v>34</v>
      </c>
      <c r="AJ2673" s="383" t="s">
        <v>3554</v>
      </c>
      <c r="AK2673" s="384" t="str">
        <f t="shared" si="83"/>
        <v>NA</v>
      </c>
      <c r="AL2673" s="384" t="str">
        <f t="shared" si="84"/>
        <v>NA</v>
      </c>
      <c r="AN2673" s="196"/>
    </row>
    <row r="2674" spans="1:40" s="181" customFormat="1" x14ac:dyDescent="0.25">
      <c r="A2674" s="381" t="s">
        <v>3224</v>
      </c>
      <c r="B2674" s="382" t="s">
        <v>300</v>
      </c>
      <c r="C2674" s="382" t="s">
        <v>30</v>
      </c>
      <c r="D2674" s="382" t="s">
        <v>301</v>
      </c>
      <c r="E2674" s="382" t="s">
        <v>839</v>
      </c>
      <c r="F2674" s="383"/>
      <c r="G2674" s="383">
        <v>21</v>
      </c>
      <c r="H2674" s="383" t="s">
        <v>11</v>
      </c>
      <c r="I2674" s="383"/>
      <c r="J2674" s="383">
        <v>21</v>
      </c>
      <c r="K2674" s="383" t="s">
        <v>11</v>
      </c>
      <c r="L2674" s="385"/>
      <c r="M2674" s="383">
        <v>6</v>
      </c>
      <c r="N2674" s="383" t="s">
        <v>11</v>
      </c>
      <c r="O2674" s="385"/>
      <c r="P2674" s="385"/>
      <c r="Q2674" s="386" t="s">
        <v>11</v>
      </c>
      <c r="R2674" s="383"/>
      <c r="S2674" s="383">
        <v>21</v>
      </c>
      <c r="T2674" s="386" t="s">
        <v>11</v>
      </c>
      <c r="U2674" s="386"/>
      <c r="V2674" s="386">
        <v>21</v>
      </c>
      <c r="W2674" s="386" t="s">
        <v>11</v>
      </c>
      <c r="X2674" s="383"/>
      <c r="Y2674" s="383">
        <v>21</v>
      </c>
      <c r="Z2674" s="386" t="s">
        <v>11</v>
      </c>
      <c r="AA2674" s="386"/>
      <c r="AB2674" s="386">
        <v>21</v>
      </c>
      <c r="AC2674" s="386" t="s">
        <v>11</v>
      </c>
      <c r="AD2674" s="383" t="s">
        <v>33</v>
      </c>
      <c r="AE2674" s="383" t="s">
        <v>34</v>
      </c>
      <c r="AF2674" s="383">
        <v>100</v>
      </c>
      <c r="AG2674" s="383" t="s">
        <v>35</v>
      </c>
      <c r="AH2674" s="383" t="s">
        <v>36</v>
      </c>
      <c r="AI2674" s="383" t="s">
        <v>34</v>
      </c>
      <c r="AJ2674" s="383" t="s">
        <v>3554</v>
      </c>
      <c r="AK2674" s="384" t="str">
        <f t="shared" si="83"/>
        <v>NA</v>
      </c>
      <c r="AL2674" s="384" t="str">
        <f t="shared" si="84"/>
        <v>NA</v>
      </c>
      <c r="AN2674" s="196"/>
    </row>
    <row r="2675" spans="1:40" s="181" customFormat="1" x14ac:dyDescent="0.25">
      <c r="A2675" s="381" t="s">
        <v>3224</v>
      </c>
      <c r="B2675" s="382" t="s">
        <v>302</v>
      </c>
      <c r="C2675" s="382" t="s">
        <v>30</v>
      </c>
      <c r="D2675" s="382" t="s">
        <v>303</v>
      </c>
      <c r="E2675" s="382" t="s">
        <v>839</v>
      </c>
      <c r="F2675" s="383"/>
      <c r="G2675" s="383">
        <v>24</v>
      </c>
      <c r="H2675" s="383" t="s">
        <v>11</v>
      </c>
      <c r="I2675" s="383"/>
      <c r="J2675" s="383">
        <v>24</v>
      </c>
      <c r="K2675" s="383" t="s">
        <v>11</v>
      </c>
      <c r="L2675" s="385"/>
      <c r="M2675" s="383">
        <v>9</v>
      </c>
      <c r="N2675" s="383" t="s">
        <v>11</v>
      </c>
      <c r="O2675" s="385"/>
      <c r="P2675" s="385"/>
      <c r="Q2675" s="386" t="s">
        <v>11</v>
      </c>
      <c r="R2675" s="383"/>
      <c r="S2675" s="383">
        <v>23</v>
      </c>
      <c r="T2675" s="386" t="s">
        <v>11</v>
      </c>
      <c r="U2675" s="386"/>
      <c r="V2675" s="386">
        <v>22</v>
      </c>
      <c r="W2675" s="386" t="s">
        <v>11</v>
      </c>
      <c r="X2675" s="383"/>
      <c r="Y2675" s="383">
        <v>23</v>
      </c>
      <c r="Z2675" s="386" t="s">
        <v>11</v>
      </c>
      <c r="AA2675" s="386"/>
      <c r="AB2675" s="386">
        <v>22</v>
      </c>
      <c r="AC2675" s="386" t="s">
        <v>11</v>
      </c>
      <c r="AD2675" s="383" t="s">
        <v>57</v>
      </c>
      <c r="AE2675" s="383" t="s">
        <v>36</v>
      </c>
      <c r="AF2675" s="383">
        <v>79</v>
      </c>
      <c r="AG2675" s="383" t="s">
        <v>35</v>
      </c>
      <c r="AH2675" s="383" t="s">
        <v>34</v>
      </c>
      <c r="AI2675" s="383" t="s">
        <v>36</v>
      </c>
      <c r="AJ2675" s="383" t="s">
        <v>3554</v>
      </c>
      <c r="AK2675" s="384" t="str">
        <f t="shared" si="83"/>
        <v>NA</v>
      </c>
      <c r="AL2675" s="384" t="str">
        <f t="shared" si="84"/>
        <v>NA</v>
      </c>
      <c r="AN2675" s="196"/>
    </row>
    <row r="2676" spans="1:40" s="181" customFormat="1" x14ac:dyDescent="0.25">
      <c r="A2676" s="381" t="s">
        <v>3224</v>
      </c>
      <c r="B2676" s="382" t="s">
        <v>304</v>
      </c>
      <c r="C2676" s="382" t="s">
        <v>30</v>
      </c>
      <c r="D2676" s="382" t="s">
        <v>305</v>
      </c>
      <c r="E2676" s="382" t="s">
        <v>839</v>
      </c>
      <c r="F2676" s="383"/>
      <c r="G2676" s="383">
        <v>19</v>
      </c>
      <c r="H2676" s="383" t="s">
        <v>11</v>
      </c>
      <c r="I2676" s="383"/>
      <c r="J2676" s="383">
        <v>19</v>
      </c>
      <c r="K2676" s="383" t="s">
        <v>11</v>
      </c>
      <c r="L2676" s="385"/>
      <c r="M2676" s="383">
        <v>7</v>
      </c>
      <c r="N2676" s="383" t="s">
        <v>11</v>
      </c>
      <c r="O2676" s="385"/>
      <c r="P2676" s="385"/>
      <c r="Q2676" s="386" t="s">
        <v>11</v>
      </c>
      <c r="R2676" s="383"/>
      <c r="S2676" s="383">
        <v>19</v>
      </c>
      <c r="T2676" s="386" t="s">
        <v>11</v>
      </c>
      <c r="U2676" s="386"/>
      <c r="V2676" s="386">
        <v>18</v>
      </c>
      <c r="W2676" s="386" t="s">
        <v>11</v>
      </c>
      <c r="X2676" s="383"/>
      <c r="Y2676" s="383">
        <v>19</v>
      </c>
      <c r="Z2676" s="386" t="s">
        <v>11</v>
      </c>
      <c r="AA2676" s="386"/>
      <c r="AB2676" s="386">
        <v>18</v>
      </c>
      <c r="AC2676" s="386" t="s">
        <v>11</v>
      </c>
      <c r="AD2676" s="383" t="s">
        <v>57</v>
      </c>
      <c r="AE2676" s="383" t="s">
        <v>36</v>
      </c>
      <c r="AF2676" s="383">
        <v>79</v>
      </c>
      <c r="AG2676" s="383" t="s">
        <v>35</v>
      </c>
      <c r="AH2676" s="383" t="s">
        <v>34</v>
      </c>
      <c r="AI2676" s="383" t="s">
        <v>36</v>
      </c>
      <c r="AJ2676" s="383" t="s">
        <v>3554</v>
      </c>
      <c r="AK2676" s="384" t="str">
        <f t="shared" si="83"/>
        <v>NA</v>
      </c>
      <c r="AL2676" s="384" t="str">
        <f t="shared" si="84"/>
        <v>NA</v>
      </c>
      <c r="AN2676" s="196"/>
    </row>
    <row r="2677" spans="1:40" s="181" customFormat="1" x14ac:dyDescent="0.25">
      <c r="A2677" s="381" t="s">
        <v>3224</v>
      </c>
      <c r="B2677" s="382" t="s">
        <v>306</v>
      </c>
      <c r="C2677" s="382" t="s">
        <v>30</v>
      </c>
      <c r="D2677" s="382" t="s">
        <v>307</v>
      </c>
      <c r="E2677" s="382" t="s">
        <v>839</v>
      </c>
      <c r="F2677" s="383"/>
      <c r="G2677" s="383">
        <v>25</v>
      </c>
      <c r="H2677" s="383" t="s">
        <v>11</v>
      </c>
      <c r="I2677" s="383"/>
      <c r="J2677" s="383">
        <v>25</v>
      </c>
      <c r="K2677" s="383" t="s">
        <v>11</v>
      </c>
      <c r="L2677" s="385"/>
      <c r="M2677" s="383">
        <v>9</v>
      </c>
      <c r="N2677" s="383" t="s">
        <v>11</v>
      </c>
      <c r="O2677" s="385"/>
      <c r="P2677" s="385"/>
      <c r="Q2677" s="386" t="s">
        <v>11</v>
      </c>
      <c r="R2677" s="383"/>
      <c r="S2677" s="383">
        <v>25</v>
      </c>
      <c r="T2677" s="386" t="s">
        <v>11</v>
      </c>
      <c r="U2677" s="386"/>
      <c r="V2677" s="386">
        <v>25</v>
      </c>
      <c r="W2677" s="386" t="s">
        <v>11</v>
      </c>
      <c r="X2677" s="383"/>
      <c r="Y2677" s="383">
        <v>25</v>
      </c>
      <c r="Z2677" s="386" t="s">
        <v>11</v>
      </c>
      <c r="AA2677" s="386"/>
      <c r="AB2677" s="386">
        <v>25</v>
      </c>
      <c r="AC2677" s="386" t="s">
        <v>11</v>
      </c>
      <c r="AD2677" s="383" t="s">
        <v>33</v>
      </c>
      <c r="AE2677" s="383" t="s">
        <v>36</v>
      </c>
      <c r="AF2677" s="383">
        <v>82</v>
      </c>
      <c r="AG2677" s="383" t="s">
        <v>35</v>
      </c>
      <c r="AH2677" s="383" t="s">
        <v>36</v>
      </c>
      <c r="AI2677" s="383" t="s">
        <v>36</v>
      </c>
      <c r="AJ2677" s="383" t="s">
        <v>3554</v>
      </c>
      <c r="AK2677" s="384" t="str">
        <f t="shared" si="83"/>
        <v>NA</v>
      </c>
      <c r="AL2677" s="384" t="str">
        <f t="shared" si="84"/>
        <v>NA</v>
      </c>
      <c r="AN2677" s="196"/>
    </row>
    <row r="2678" spans="1:40" s="181" customFormat="1" x14ac:dyDescent="0.25">
      <c r="A2678" s="381" t="s">
        <v>3224</v>
      </c>
      <c r="B2678" s="382" t="s">
        <v>308</v>
      </c>
      <c r="C2678" s="382" t="s">
        <v>30</v>
      </c>
      <c r="D2678" s="382" t="s">
        <v>309</v>
      </c>
      <c r="E2678" s="382" t="s">
        <v>839</v>
      </c>
      <c r="F2678" s="383"/>
      <c r="G2678" s="383">
        <v>2</v>
      </c>
      <c r="H2678" s="383" t="s">
        <v>11</v>
      </c>
      <c r="I2678" s="383"/>
      <c r="J2678" s="383">
        <v>2</v>
      </c>
      <c r="K2678" s="383" t="s">
        <v>11</v>
      </c>
      <c r="L2678" s="385"/>
      <c r="M2678" s="383">
        <v>0</v>
      </c>
      <c r="N2678" s="383" t="s">
        <v>11</v>
      </c>
      <c r="O2678" s="385"/>
      <c r="P2678" s="385"/>
      <c r="Q2678" s="386" t="s">
        <v>11</v>
      </c>
      <c r="R2678" s="383"/>
      <c r="S2678" s="383">
        <v>2</v>
      </c>
      <c r="T2678" s="386" t="s">
        <v>11</v>
      </c>
      <c r="U2678" s="386"/>
      <c r="V2678" s="386">
        <v>2</v>
      </c>
      <c r="W2678" s="386" t="s">
        <v>11</v>
      </c>
      <c r="X2678" s="383"/>
      <c r="Y2678" s="383">
        <v>2</v>
      </c>
      <c r="Z2678" s="386" t="s">
        <v>11</v>
      </c>
      <c r="AA2678" s="386"/>
      <c r="AB2678" s="386">
        <v>2</v>
      </c>
      <c r="AC2678" s="386" t="s">
        <v>11</v>
      </c>
      <c r="AD2678" s="383" t="s">
        <v>33</v>
      </c>
      <c r="AE2678" s="383" t="s">
        <v>36</v>
      </c>
      <c r="AF2678" s="383">
        <v>97</v>
      </c>
      <c r="AG2678" s="383" t="s">
        <v>35</v>
      </c>
      <c r="AH2678" s="383" t="s">
        <v>34</v>
      </c>
      <c r="AI2678" s="383" t="s">
        <v>34</v>
      </c>
      <c r="AJ2678" s="383" t="s">
        <v>3554</v>
      </c>
      <c r="AK2678" s="384" t="str">
        <f t="shared" si="83"/>
        <v>NA</v>
      </c>
      <c r="AL2678" s="384" t="str">
        <f t="shared" si="84"/>
        <v>NA</v>
      </c>
      <c r="AN2678" s="196"/>
    </row>
    <row r="2679" spans="1:40" s="181" customFormat="1" x14ac:dyDescent="0.25">
      <c r="A2679" s="381" t="s">
        <v>3224</v>
      </c>
      <c r="B2679" s="382" t="s">
        <v>310</v>
      </c>
      <c r="C2679" s="382" t="s">
        <v>30</v>
      </c>
      <c r="D2679" s="382" t="s">
        <v>311</v>
      </c>
      <c r="E2679" s="382" t="s">
        <v>839</v>
      </c>
      <c r="F2679" s="383"/>
      <c r="G2679" s="383">
        <v>21</v>
      </c>
      <c r="H2679" s="383" t="s">
        <v>11</v>
      </c>
      <c r="I2679" s="383"/>
      <c r="J2679" s="383">
        <v>21</v>
      </c>
      <c r="K2679" s="383" t="s">
        <v>11</v>
      </c>
      <c r="L2679" s="385"/>
      <c r="M2679" s="383">
        <v>8</v>
      </c>
      <c r="N2679" s="383" t="s">
        <v>11</v>
      </c>
      <c r="O2679" s="385"/>
      <c r="P2679" s="385"/>
      <c r="Q2679" s="386" t="s">
        <v>11</v>
      </c>
      <c r="R2679" s="383"/>
      <c r="S2679" s="383">
        <v>20</v>
      </c>
      <c r="T2679" s="386" t="s">
        <v>11</v>
      </c>
      <c r="U2679" s="386"/>
      <c r="V2679" s="386">
        <v>20</v>
      </c>
      <c r="W2679" s="386" t="s">
        <v>11</v>
      </c>
      <c r="X2679" s="383"/>
      <c r="Y2679" s="383">
        <v>20</v>
      </c>
      <c r="Z2679" s="386" t="s">
        <v>11</v>
      </c>
      <c r="AA2679" s="386"/>
      <c r="AB2679" s="386">
        <v>20</v>
      </c>
      <c r="AC2679" s="386" t="s">
        <v>11</v>
      </c>
      <c r="AD2679" s="383" t="s">
        <v>33</v>
      </c>
      <c r="AE2679" s="383" t="s">
        <v>34</v>
      </c>
      <c r="AF2679" s="383">
        <v>100</v>
      </c>
      <c r="AG2679" s="383" t="s">
        <v>40</v>
      </c>
      <c r="AH2679" s="383" t="s">
        <v>36</v>
      </c>
      <c r="AI2679" s="383" t="s">
        <v>36</v>
      </c>
      <c r="AJ2679" s="383" t="s">
        <v>3554</v>
      </c>
      <c r="AK2679" s="384" t="str">
        <f t="shared" si="83"/>
        <v>NA</v>
      </c>
      <c r="AL2679" s="384" t="str">
        <f t="shared" si="84"/>
        <v>NA</v>
      </c>
      <c r="AN2679" s="196"/>
    </row>
    <row r="2680" spans="1:40" s="181" customFormat="1" x14ac:dyDescent="0.25">
      <c r="A2680" s="381" t="s">
        <v>3224</v>
      </c>
      <c r="B2680" s="382" t="s">
        <v>312</v>
      </c>
      <c r="C2680" s="382" t="s">
        <v>30</v>
      </c>
      <c r="D2680" s="382" t="s">
        <v>313</v>
      </c>
      <c r="E2680" s="382" t="s">
        <v>839</v>
      </c>
      <c r="F2680" s="383"/>
      <c r="G2680" s="383">
        <v>29</v>
      </c>
      <c r="H2680" s="383" t="s">
        <v>11</v>
      </c>
      <c r="I2680" s="383"/>
      <c r="J2680" s="383">
        <v>29</v>
      </c>
      <c r="K2680" s="383" t="s">
        <v>11</v>
      </c>
      <c r="L2680" s="385"/>
      <c r="M2680" s="383">
        <v>11</v>
      </c>
      <c r="N2680" s="383" t="s">
        <v>11</v>
      </c>
      <c r="O2680" s="385"/>
      <c r="P2680" s="385"/>
      <c r="Q2680" s="386" t="s">
        <v>11</v>
      </c>
      <c r="R2680" s="383"/>
      <c r="S2680" s="383">
        <v>27</v>
      </c>
      <c r="T2680" s="386" t="s">
        <v>11</v>
      </c>
      <c r="U2680" s="386"/>
      <c r="V2680" s="386">
        <v>27</v>
      </c>
      <c r="W2680" s="386" t="s">
        <v>11</v>
      </c>
      <c r="X2680" s="383"/>
      <c r="Y2680" s="383">
        <v>27</v>
      </c>
      <c r="Z2680" s="386" t="s">
        <v>11</v>
      </c>
      <c r="AA2680" s="386"/>
      <c r="AB2680" s="386">
        <v>27</v>
      </c>
      <c r="AC2680" s="386" t="s">
        <v>11</v>
      </c>
      <c r="AD2680" s="383" t="s">
        <v>33</v>
      </c>
      <c r="AE2680" s="383" t="s">
        <v>34</v>
      </c>
      <c r="AF2680" s="383">
        <v>100</v>
      </c>
      <c r="AG2680" s="383" t="s">
        <v>35</v>
      </c>
      <c r="AH2680" s="383" t="s">
        <v>34</v>
      </c>
      <c r="AI2680" s="383" t="s">
        <v>36</v>
      </c>
      <c r="AJ2680" s="383" t="s">
        <v>3554</v>
      </c>
      <c r="AK2680" s="384" t="str">
        <f t="shared" si="83"/>
        <v>NA</v>
      </c>
      <c r="AL2680" s="384" t="str">
        <f t="shared" si="84"/>
        <v>NA</v>
      </c>
      <c r="AN2680" s="196"/>
    </row>
    <row r="2681" spans="1:40" s="181" customFormat="1" x14ac:dyDescent="0.25">
      <c r="A2681" s="381" t="s">
        <v>3224</v>
      </c>
      <c r="B2681" s="382" t="s">
        <v>314</v>
      </c>
      <c r="C2681" s="382" t="s">
        <v>30</v>
      </c>
      <c r="D2681" s="382" t="s">
        <v>315</v>
      </c>
      <c r="E2681" s="382" t="s">
        <v>839</v>
      </c>
      <c r="F2681" s="383">
        <v>100</v>
      </c>
      <c r="G2681" s="383">
        <v>41</v>
      </c>
      <c r="H2681" s="383" t="s">
        <v>835</v>
      </c>
      <c r="I2681" s="383">
        <v>100</v>
      </c>
      <c r="J2681" s="383">
        <v>41</v>
      </c>
      <c r="K2681" s="383" t="s">
        <v>835</v>
      </c>
      <c r="L2681" s="385"/>
      <c r="M2681" s="383">
        <v>9</v>
      </c>
      <c r="N2681" s="383" t="s">
        <v>11</v>
      </c>
      <c r="O2681" s="385"/>
      <c r="P2681" s="385"/>
      <c r="Q2681" s="386" t="s">
        <v>11</v>
      </c>
      <c r="R2681" s="383"/>
      <c r="S2681" s="383">
        <v>39</v>
      </c>
      <c r="T2681" s="386" t="s">
        <v>11</v>
      </c>
      <c r="U2681" s="386"/>
      <c r="V2681" s="386">
        <v>39</v>
      </c>
      <c r="W2681" s="386" t="s">
        <v>11</v>
      </c>
      <c r="X2681" s="383"/>
      <c r="Y2681" s="383">
        <v>39</v>
      </c>
      <c r="Z2681" s="386" t="s">
        <v>11</v>
      </c>
      <c r="AA2681" s="386"/>
      <c r="AB2681" s="386">
        <v>39</v>
      </c>
      <c r="AC2681" s="386" t="s">
        <v>11</v>
      </c>
      <c r="AD2681" s="383" t="s">
        <v>33</v>
      </c>
      <c r="AE2681" s="383" t="s">
        <v>36</v>
      </c>
      <c r="AF2681" s="383">
        <v>79</v>
      </c>
      <c r="AG2681" s="383" t="s">
        <v>35</v>
      </c>
      <c r="AH2681" s="383" t="s">
        <v>34</v>
      </c>
      <c r="AI2681" s="383" t="s">
        <v>36</v>
      </c>
      <c r="AJ2681" s="383" t="s">
        <v>3554</v>
      </c>
      <c r="AK2681" s="384" t="str">
        <f t="shared" si="83"/>
        <v>NA</v>
      </c>
      <c r="AL2681" s="384" t="str">
        <f t="shared" si="84"/>
        <v>NA</v>
      </c>
      <c r="AN2681" s="196"/>
    </row>
    <row r="2682" spans="1:40" s="181" customFormat="1" x14ac:dyDescent="0.25">
      <c r="A2682" s="381" t="s">
        <v>3224</v>
      </c>
      <c r="B2682" s="382" t="s">
        <v>316</v>
      </c>
      <c r="C2682" s="382" t="s">
        <v>30</v>
      </c>
      <c r="D2682" s="382" t="s">
        <v>317</v>
      </c>
      <c r="E2682" s="382" t="s">
        <v>839</v>
      </c>
      <c r="F2682" s="383">
        <v>100</v>
      </c>
      <c r="G2682" s="383">
        <v>47</v>
      </c>
      <c r="H2682" s="383" t="s">
        <v>835</v>
      </c>
      <c r="I2682" s="383">
        <v>100</v>
      </c>
      <c r="J2682" s="383">
        <v>47</v>
      </c>
      <c r="K2682" s="383" t="s">
        <v>835</v>
      </c>
      <c r="L2682" s="385"/>
      <c r="M2682" s="383">
        <v>12</v>
      </c>
      <c r="N2682" s="383" t="s">
        <v>11</v>
      </c>
      <c r="O2682" s="385"/>
      <c r="P2682" s="385"/>
      <c r="Q2682" s="386" t="s">
        <v>11</v>
      </c>
      <c r="R2682" s="383">
        <v>16</v>
      </c>
      <c r="S2682" s="383">
        <v>45</v>
      </c>
      <c r="T2682" s="386" t="s">
        <v>36</v>
      </c>
      <c r="U2682" s="386">
        <v>23</v>
      </c>
      <c r="V2682" s="386">
        <v>44</v>
      </c>
      <c r="W2682" s="386" t="s">
        <v>834</v>
      </c>
      <c r="X2682" s="383">
        <v>36</v>
      </c>
      <c r="Y2682" s="383">
        <v>45</v>
      </c>
      <c r="Z2682" s="386" t="s">
        <v>34</v>
      </c>
      <c r="AA2682" s="386">
        <v>27</v>
      </c>
      <c r="AB2682" s="386">
        <v>44</v>
      </c>
      <c r="AC2682" s="386" t="s">
        <v>11</v>
      </c>
      <c r="AD2682" s="383" t="s">
        <v>57</v>
      </c>
      <c r="AE2682" s="383" t="s">
        <v>36</v>
      </c>
      <c r="AF2682" s="383">
        <v>77</v>
      </c>
      <c r="AG2682" s="383" t="s">
        <v>35</v>
      </c>
      <c r="AH2682" s="383" t="s">
        <v>34</v>
      </c>
      <c r="AI2682" s="383" t="s">
        <v>36</v>
      </c>
      <c r="AJ2682" s="383" t="s">
        <v>3554</v>
      </c>
      <c r="AK2682" s="384" t="str">
        <f t="shared" si="83"/>
        <v>NO</v>
      </c>
      <c r="AL2682" s="384" t="str">
        <f t="shared" si="84"/>
        <v>Yes-SH</v>
      </c>
      <c r="AN2682" s="196"/>
    </row>
    <row r="2683" spans="1:40" s="181" customFormat="1" x14ac:dyDescent="0.25">
      <c r="A2683" s="381" t="s">
        <v>3224</v>
      </c>
      <c r="B2683" s="382" t="s">
        <v>318</v>
      </c>
      <c r="C2683" s="382" t="s">
        <v>30</v>
      </c>
      <c r="D2683" s="382" t="s">
        <v>319</v>
      </c>
      <c r="E2683" s="382" t="s">
        <v>839</v>
      </c>
      <c r="F2683" s="383"/>
      <c r="G2683" s="383">
        <v>7</v>
      </c>
      <c r="H2683" s="383" t="s">
        <v>11</v>
      </c>
      <c r="I2683" s="383"/>
      <c r="J2683" s="383">
        <v>7</v>
      </c>
      <c r="K2683" s="383" t="s">
        <v>11</v>
      </c>
      <c r="L2683" s="385"/>
      <c r="M2683" s="383">
        <v>1</v>
      </c>
      <c r="N2683" s="383" t="s">
        <v>11</v>
      </c>
      <c r="O2683" s="385"/>
      <c r="P2683" s="385"/>
      <c r="Q2683" s="386" t="s">
        <v>11</v>
      </c>
      <c r="R2683" s="383"/>
      <c r="S2683" s="383">
        <v>7</v>
      </c>
      <c r="T2683" s="386" t="s">
        <v>11</v>
      </c>
      <c r="U2683" s="386"/>
      <c r="V2683" s="386">
        <v>7</v>
      </c>
      <c r="W2683" s="386" t="s">
        <v>11</v>
      </c>
      <c r="X2683" s="383"/>
      <c r="Y2683" s="383">
        <v>7</v>
      </c>
      <c r="Z2683" s="386" t="s">
        <v>11</v>
      </c>
      <c r="AA2683" s="386"/>
      <c r="AB2683" s="386">
        <v>7</v>
      </c>
      <c r="AC2683" s="386" t="s">
        <v>11</v>
      </c>
      <c r="AD2683" s="383" t="s">
        <v>33</v>
      </c>
      <c r="AE2683" s="383" t="s">
        <v>34</v>
      </c>
      <c r="AF2683" s="383">
        <v>100</v>
      </c>
      <c r="AG2683" s="383" t="s">
        <v>40</v>
      </c>
      <c r="AH2683" s="383" t="s">
        <v>36</v>
      </c>
      <c r="AI2683" s="383" t="s">
        <v>36</v>
      </c>
      <c r="AJ2683" s="383" t="s">
        <v>3554</v>
      </c>
      <c r="AK2683" s="384" t="str">
        <f t="shared" si="83"/>
        <v>NA</v>
      </c>
      <c r="AL2683" s="384" t="str">
        <f t="shared" si="84"/>
        <v>NA</v>
      </c>
      <c r="AN2683" s="196"/>
    </row>
    <row r="2684" spans="1:40" s="181" customFormat="1" x14ac:dyDescent="0.25">
      <c r="A2684" s="381" t="s">
        <v>3224</v>
      </c>
      <c r="B2684" s="382" t="s">
        <v>320</v>
      </c>
      <c r="C2684" s="382" t="s">
        <v>30</v>
      </c>
      <c r="D2684" s="382" t="s">
        <v>321</v>
      </c>
      <c r="E2684" s="382" t="s">
        <v>839</v>
      </c>
      <c r="F2684" s="383"/>
      <c r="G2684" s="383">
        <v>10</v>
      </c>
      <c r="H2684" s="383" t="s">
        <v>11</v>
      </c>
      <c r="I2684" s="383"/>
      <c r="J2684" s="383">
        <v>10</v>
      </c>
      <c r="K2684" s="383" t="s">
        <v>11</v>
      </c>
      <c r="L2684" s="385"/>
      <c r="M2684" s="383">
        <v>2</v>
      </c>
      <c r="N2684" s="383" t="s">
        <v>11</v>
      </c>
      <c r="O2684" s="385"/>
      <c r="P2684" s="385"/>
      <c r="Q2684" s="386" t="s">
        <v>11</v>
      </c>
      <c r="R2684" s="383"/>
      <c r="S2684" s="383">
        <v>9</v>
      </c>
      <c r="T2684" s="386" t="s">
        <v>11</v>
      </c>
      <c r="U2684" s="386"/>
      <c r="V2684" s="386">
        <v>9</v>
      </c>
      <c r="W2684" s="386" t="s">
        <v>11</v>
      </c>
      <c r="X2684" s="383"/>
      <c r="Y2684" s="383">
        <v>9</v>
      </c>
      <c r="Z2684" s="386" t="s">
        <v>11</v>
      </c>
      <c r="AA2684" s="386"/>
      <c r="AB2684" s="386">
        <v>9</v>
      </c>
      <c r="AC2684" s="386" t="s">
        <v>11</v>
      </c>
      <c r="AD2684" s="383" t="s">
        <v>104</v>
      </c>
      <c r="AE2684" s="383" t="s">
        <v>36</v>
      </c>
      <c r="AF2684" s="383">
        <v>74</v>
      </c>
      <c r="AG2684" s="383" t="s">
        <v>35</v>
      </c>
      <c r="AH2684" s="383" t="s">
        <v>34</v>
      </c>
      <c r="AI2684" s="383" t="s">
        <v>36</v>
      </c>
      <c r="AJ2684" s="383" t="s">
        <v>3554</v>
      </c>
      <c r="AK2684" s="384" t="str">
        <f t="shared" si="83"/>
        <v>NA</v>
      </c>
      <c r="AL2684" s="384" t="str">
        <f t="shared" si="84"/>
        <v>NA</v>
      </c>
      <c r="AN2684" s="196"/>
    </row>
    <row r="2685" spans="1:40" s="181" customFormat="1" x14ac:dyDescent="0.25">
      <c r="A2685" s="381" t="s">
        <v>3224</v>
      </c>
      <c r="B2685" s="382" t="s">
        <v>322</v>
      </c>
      <c r="C2685" s="382" t="s">
        <v>30</v>
      </c>
      <c r="D2685" s="382" t="s">
        <v>323</v>
      </c>
      <c r="E2685" s="382" t="s">
        <v>839</v>
      </c>
      <c r="F2685" s="383">
        <v>100</v>
      </c>
      <c r="G2685" s="383">
        <v>81</v>
      </c>
      <c r="H2685" s="383" t="s">
        <v>835</v>
      </c>
      <c r="I2685" s="383">
        <v>100</v>
      </c>
      <c r="J2685" s="383">
        <v>81</v>
      </c>
      <c r="K2685" s="383" t="s">
        <v>835</v>
      </c>
      <c r="L2685" s="385">
        <v>91</v>
      </c>
      <c r="M2685" s="383">
        <v>33</v>
      </c>
      <c r="N2685" s="383" t="s">
        <v>835</v>
      </c>
      <c r="O2685" s="385"/>
      <c r="P2685" s="385"/>
      <c r="Q2685" s="386" t="s">
        <v>11</v>
      </c>
      <c r="R2685" s="383">
        <v>30</v>
      </c>
      <c r="S2685" s="383">
        <v>80</v>
      </c>
      <c r="T2685" s="386" t="s">
        <v>36</v>
      </c>
      <c r="U2685" s="386">
        <v>42</v>
      </c>
      <c r="V2685" s="386">
        <v>79</v>
      </c>
      <c r="W2685" s="386" t="s">
        <v>834</v>
      </c>
      <c r="X2685" s="383">
        <v>41</v>
      </c>
      <c r="Y2685" s="383">
        <v>80</v>
      </c>
      <c r="Z2685" s="386" t="s">
        <v>36</v>
      </c>
      <c r="AA2685" s="386">
        <v>39</v>
      </c>
      <c r="AB2685" s="386">
        <v>79</v>
      </c>
      <c r="AC2685" s="386" t="s">
        <v>834</v>
      </c>
      <c r="AD2685" s="383" t="s">
        <v>104</v>
      </c>
      <c r="AE2685" s="383" t="s">
        <v>36</v>
      </c>
      <c r="AF2685" s="383">
        <v>74</v>
      </c>
      <c r="AG2685" s="383" t="s">
        <v>35</v>
      </c>
      <c r="AH2685" s="383" t="s">
        <v>34</v>
      </c>
      <c r="AI2685" s="383" t="s">
        <v>36</v>
      </c>
      <c r="AJ2685" s="383" t="s">
        <v>3554</v>
      </c>
      <c r="AK2685" s="384" t="str">
        <f t="shared" si="83"/>
        <v>NO</v>
      </c>
      <c r="AL2685" s="384" t="str">
        <f t="shared" si="84"/>
        <v>NO</v>
      </c>
      <c r="AN2685" s="196"/>
    </row>
    <row r="2686" spans="1:40" s="181" customFormat="1" x14ac:dyDescent="0.25">
      <c r="A2686" s="381" t="s">
        <v>3224</v>
      </c>
      <c r="B2686" s="382" t="s">
        <v>324</v>
      </c>
      <c r="C2686" s="382" t="s">
        <v>30</v>
      </c>
      <c r="D2686" s="382" t="s">
        <v>325</v>
      </c>
      <c r="E2686" s="382" t="s">
        <v>839</v>
      </c>
      <c r="F2686" s="383">
        <v>100</v>
      </c>
      <c r="G2686" s="383">
        <v>87</v>
      </c>
      <c r="H2686" s="383" t="s">
        <v>835</v>
      </c>
      <c r="I2686" s="383">
        <v>100</v>
      </c>
      <c r="J2686" s="383">
        <v>87</v>
      </c>
      <c r="K2686" s="383" t="s">
        <v>835</v>
      </c>
      <c r="L2686" s="385"/>
      <c r="M2686" s="383">
        <v>21</v>
      </c>
      <c r="N2686" s="383" t="s">
        <v>11</v>
      </c>
      <c r="O2686" s="385"/>
      <c r="P2686" s="385"/>
      <c r="Q2686" s="386" t="s">
        <v>11</v>
      </c>
      <c r="R2686" s="383"/>
      <c r="S2686" s="383">
        <v>84</v>
      </c>
      <c r="T2686" s="386" t="s">
        <v>11</v>
      </c>
      <c r="U2686" s="386"/>
      <c r="V2686" s="386">
        <v>80</v>
      </c>
      <c r="W2686" s="386" t="s">
        <v>11</v>
      </c>
      <c r="X2686" s="383"/>
      <c r="Y2686" s="383">
        <v>83</v>
      </c>
      <c r="Z2686" s="386" t="s">
        <v>11</v>
      </c>
      <c r="AA2686" s="386"/>
      <c r="AB2686" s="386">
        <v>79</v>
      </c>
      <c r="AC2686" s="386" t="s">
        <v>11</v>
      </c>
      <c r="AD2686" s="383" t="s">
        <v>33</v>
      </c>
      <c r="AE2686" s="383" t="s">
        <v>36</v>
      </c>
      <c r="AF2686" s="383">
        <v>82</v>
      </c>
      <c r="AG2686" s="383" t="s">
        <v>40</v>
      </c>
      <c r="AH2686" s="383" t="s">
        <v>36</v>
      </c>
      <c r="AI2686" s="383" t="s">
        <v>36</v>
      </c>
      <c r="AJ2686" s="383" t="s">
        <v>3554</v>
      </c>
      <c r="AK2686" s="384" t="str">
        <f t="shared" si="83"/>
        <v>NA</v>
      </c>
      <c r="AL2686" s="384" t="str">
        <f t="shared" si="84"/>
        <v>NA</v>
      </c>
      <c r="AN2686" s="196"/>
    </row>
    <row r="2687" spans="1:40" s="181" customFormat="1" x14ac:dyDescent="0.25">
      <c r="A2687" s="381" t="s">
        <v>3224</v>
      </c>
      <c r="B2687" s="382" t="s">
        <v>326</v>
      </c>
      <c r="C2687" s="382" t="s">
        <v>30</v>
      </c>
      <c r="D2687" s="382" t="s">
        <v>327</v>
      </c>
      <c r="E2687" s="382" t="s">
        <v>839</v>
      </c>
      <c r="F2687" s="383">
        <v>99</v>
      </c>
      <c r="G2687" s="383">
        <v>55</v>
      </c>
      <c r="H2687" s="383" t="s">
        <v>835</v>
      </c>
      <c r="I2687" s="383">
        <v>99</v>
      </c>
      <c r="J2687" s="383">
        <v>55</v>
      </c>
      <c r="K2687" s="383" t="s">
        <v>835</v>
      </c>
      <c r="L2687" s="385"/>
      <c r="M2687" s="383">
        <v>20</v>
      </c>
      <c r="N2687" s="383" t="s">
        <v>11</v>
      </c>
      <c r="O2687" s="385"/>
      <c r="P2687" s="385"/>
      <c r="Q2687" s="386" t="s">
        <v>11</v>
      </c>
      <c r="R2687" s="383">
        <v>16</v>
      </c>
      <c r="S2687" s="383">
        <v>49</v>
      </c>
      <c r="T2687" s="386" t="s">
        <v>36</v>
      </c>
      <c r="U2687" s="386">
        <v>23</v>
      </c>
      <c r="V2687" s="386">
        <v>48</v>
      </c>
      <c r="W2687" s="386" t="s">
        <v>834</v>
      </c>
      <c r="X2687" s="383">
        <v>27</v>
      </c>
      <c r="Y2687" s="383">
        <v>49</v>
      </c>
      <c r="Z2687" s="386" t="s">
        <v>36</v>
      </c>
      <c r="AA2687" s="386">
        <v>29</v>
      </c>
      <c r="AB2687" s="386">
        <v>48</v>
      </c>
      <c r="AC2687" s="386" t="s">
        <v>834</v>
      </c>
      <c r="AD2687" s="383" t="s">
        <v>46</v>
      </c>
      <c r="AE2687" s="383" t="s">
        <v>36</v>
      </c>
      <c r="AF2687" s="383">
        <v>72</v>
      </c>
      <c r="AG2687" s="383" t="s">
        <v>35</v>
      </c>
      <c r="AH2687" s="383" t="s">
        <v>34</v>
      </c>
      <c r="AI2687" s="383" t="s">
        <v>36</v>
      </c>
      <c r="AJ2687" s="383" t="s">
        <v>3554</v>
      </c>
      <c r="AK2687" s="384" t="str">
        <f t="shared" si="83"/>
        <v>NO</v>
      </c>
      <c r="AL2687" s="384" t="str">
        <f t="shared" si="84"/>
        <v>NO</v>
      </c>
      <c r="AN2687" s="196"/>
    </row>
    <row r="2688" spans="1:40" s="181" customFormat="1" x14ac:dyDescent="0.25">
      <c r="A2688" s="381" t="s">
        <v>3224</v>
      </c>
      <c r="B2688" s="382" t="s">
        <v>328</v>
      </c>
      <c r="C2688" s="382" t="s">
        <v>30</v>
      </c>
      <c r="D2688" s="382" t="s">
        <v>329</v>
      </c>
      <c r="E2688" s="382" t="s">
        <v>839</v>
      </c>
      <c r="F2688" s="383"/>
      <c r="G2688" s="383">
        <v>19</v>
      </c>
      <c r="H2688" s="383" t="s">
        <v>11</v>
      </c>
      <c r="I2688" s="383"/>
      <c r="J2688" s="383">
        <v>19</v>
      </c>
      <c r="K2688" s="383" t="s">
        <v>11</v>
      </c>
      <c r="L2688" s="385"/>
      <c r="M2688" s="383">
        <v>6</v>
      </c>
      <c r="N2688" s="383" t="s">
        <v>11</v>
      </c>
      <c r="O2688" s="385"/>
      <c r="P2688" s="385"/>
      <c r="Q2688" s="386" t="s">
        <v>11</v>
      </c>
      <c r="R2688" s="383"/>
      <c r="S2688" s="383">
        <v>18</v>
      </c>
      <c r="T2688" s="386" t="s">
        <v>11</v>
      </c>
      <c r="U2688" s="386"/>
      <c r="V2688" s="386">
        <v>18</v>
      </c>
      <c r="W2688" s="386" t="s">
        <v>11</v>
      </c>
      <c r="X2688" s="383"/>
      <c r="Y2688" s="383">
        <v>18</v>
      </c>
      <c r="Z2688" s="386" t="s">
        <v>11</v>
      </c>
      <c r="AA2688" s="386"/>
      <c r="AB2688" s="386">
        <v>18</v>
      </c>
      <c r="AC2688" s="386" t="s">
        <v>11</v>
      </c>
      <c r="AD2688" s="383" t="s">
        <v>33</v>
      </c>
      <c r="AE2688" s="383" t="s">
        <v>36</v>
      </c>
      <c r="AF2688" s="383">
        <v>87</v>
      </c>
      <c r="AG2688" s="383" t="s">
        <v>35</v>
      </c>
      <c r="AH2688" s="383" t="s">
        <v>34</v>
      </c>
      <c r="AI2688" s="383" t="s">
        <v>36</v>
      </c>
      <c r="AJ2688" s="383" t="s">
        <v>3554</v>
      </c>
      <c r="AK2688" s="384" t="str">
        <f t="shared" si="83"/>
        <v>NA</v>
      </c>
      <c r="AL2688" s="384" t="str">
        <f t="shared" si="84"/>
        <v>NA</v>
      </c>
      <c r="AN2688" s="196"/>
    </row>
    <row r="2689" spans="1:40" s="181" customFormat="1" x14ac:dyDescent="0.25">
      <c r="A2689" s="381" t="s">
        <v>3224</v>
      </c>
      <c r="B2689" s="382" t="s">
        <v>330</v>
      </c>
      <c r="C2689" s="382" t="s">
        <v>30</v>
      </c>
      <c r="D2689" s="382" t="s">
        <v>331</v>
      </c>
      <c r="E2689" s="382" t="s">
        <v>839</v>
      </c>
      <c r="F2689" s="383">
        <v>100</v>
      </c>
      <c r="G2689" s="383">
        <v>33</v>
      </c>
      <c r="H2689" s="383" t="s">
        <v>835</v>
      </c>
      <c r="I2689" s="383">
        <v>100</v>
      </c>
      <c r="J2689" s="383">
        <v>33</v>
      </c>
      <c r="K2689" s="383" t="s">
        <v>835</v>
      </c>
      <c r="L2689" s="385"/>
      <c r="M2689" s="383">
        <v>9</v>
      </c>
      <c r="N2689" s="383" t="s">
        <v>11</v>
      </c>
      <c r="O2689" s="385"/>
      <c r="P2689" s="385"/>
      <c r="Q2689" s="386" t="s">
        <v>11</v>
      </c>
      <c r="R2689" s="383"/>
      <c r="S2689" s="383">
        <v>31</v>
      </c>
      <c r="T2689" s="386" t="s">
        <v>11</v>
      </c>
      <c r="U2689" s="386"/>
      <c r="V2689" s="386">
        <v>31</v>
      </c>
      <c r="W2689" s="386" t="s">
        <v>11</v>
      </c>
      <c r="X2689" s="383"/>
      <c r="Y2689" s="383">
        <v>31</v>
      </c>
      <c r="Z2689" s="386" t="s">
        <v>11</v>
      </c>
      <c r="AA2689" s="386"/>
      <c r="AB2689" s="386">
        <v>31</v>
      </c>
      <c r="AC2689" s="386" t="s">
        <v>11</v>
      </c>
      <c r="AD2689" s="383" t="s">
        <v>33</v>
      </c>
      <c r="AE2689" s="383" t="s">
        <v>36</v>
      </c>
      <c r="AF2689" s="383">
        <v>92</v>
      </c>
      <c r="AG2689" s="383" t="s">
        <v>35</v>
      </c>
      <c r="AH2689" s="383" t="s">
        <v>34</v>
      </c>
      <c r="AI2689" s="383" t="s">
        <v>36</v>
      </c>
      <c r="AJ2689" s="383" t="s">
        <v>3554</v>
      </c>
      <c r="AK2689" s="384" t="str">
        <f t="shared" si="83"/>
        <v>NA</v>
      </c>
      <c r="AL2689" s="384" t="str">
        <f t="shared" si="84"/>
        <v>NA</v>
      </c>
      <c r="AN2689" s="196"/>
    </row>
    <row r="2690" spans="1:40" s="181" customFormat="1" x14ac:dyDescent="0.25">
      <c r="A2690" s="381" t="s">
        <v>3224</v>
      </c>
      <c r="B2690" s="382" t="s">
        <v>332</v>
      </c>
      <c r="C2690" s="382" t="s">
        <v>30</v>
      </c>
      <c r="D2690" s="382" t="s">
        <v>333</v>
      </c>
      <c r="E2690" s="382" t="s">
        <v>839</v>
      </c>
      <c r="F2690" s="383">
        <v>100</v>
      </c>
      <c r="G2690" s="383">
        <v>115</v>
      </c>
      <c r="H2690" s="383" t="s">
        <v>835</v>
      </c>
      <c r="I2690" s="383">
        <v>100</v>
      </c>
      <c r="J2690" s="383">
        <v>115</v>
      </c>
      <c r="K2690" s="383" t="s">
        <v>835</v>
      </c>
      <c r="L2690" s="385">
        <v>73</v>
      </c>
      <c r="M2690" s="383">
        <v>33</v>
      </c>
      <c r="N2690" s="383" t="s">
        <v>834</v>
      </c>
      <c r="O2690" s="385"/>
      <c r="P2690" s="385"/>
      <c r="Q2690" s="386" t="s">
        <v>11</v>
      </c>
      <c r="R2690" s="383">
        <v>46</v>
      </c>
      <c r="S2690" s="383">
        <v>111</v>
      </c>
      <c r="T2690" s="386" t="s">
        <v>36</v>
      </c>
      <c r="U2690" s="386">
        <v>46</v>
      </c>
      <c r="V2690" s="386">
        <v>105</v>
      </c>
      <c r="W2690" s="386" t="s">
        <v>834</v>
      </c>
      <c r="X2690" s="383">
        <v>46</v>
      </c>
      <c r="Y2690" s="383">
        <v>111</v>
      </c>
      <c r="Z2690" s="386" t="s">
        <v>36</v>
      </c>
      <c r="AA2690" s="386">
        <v>39</v>
      </c>
      <c r="AB2690" s="386">
        <v>105</v>
      </c>
      <c r="AC2690" s="386" t="s">
        <v>834</v>
      </c>
      <c r="AD2690" s="383" t="s">
        <v>104</v>
      </c>
      <c r="AE2690" s="383" t="s">
        <v>36</v>
      </c>
      <c r="AF2690" s="383">
        <v>74</v>
      </c>
      <c r="AG2690" s="383" t="s">
        <v>40</v>
      </c>
      <c r="AH2690" s="383" t="s">
        <v>34</v>
      </c>
      <c r="AI2690" s="383" t="s">
        <v>36</v>
      </c>
      <c r="AJ2690" s="383" t="s">
        <v>3554</v>
      </c>
      <c r="AK2690" s="384" t="str">
        <f t="shared" si="83"/>
        <v>NO</v>
      </c>
      <c r="AL2690" s="384" t="str">
        <f t="shared" si="84"/>
        <v>NO</v>
      </c>
      <c r="AN2690" s="196"/>
    </row>
    <row r="2691" spans="1:40" s="181" customFormat="1" x14ac:dyDescent="0.25">
      <c r="A2691" s="381" t="s">
        <v>3224</v>
      </c>
      <c r="B2691" s="382" t="s">
        <v>334</v>
      </c>
      <c r="C2691" s="382" t="s">
        <v>30</v>
      </c>
      <c r="D2691" s="382" t="s">
        <v>335</v>
      </c>
      <c r="E2691" s="382" t="s">
        <v>839</v>
      </c>
      <c r="F2691" s="383">
        <v>100</v>
      </c>
      <c r="G2691" s="383">
        <v>40</v>
      </c>
      <c r="H2691" s="383" t="s">
        <v>835</v>
      </c>
      <c r="I2691" s="383">
        <v>100</v>
      </c>
      <c r="J2691" s="383">
        <v>40</v>
      </c>
      <c r="K2691" s="383" t="s">
        <v>835</v>
      </c>
      <c r="L2691" s="385"/>
      <c r="M2691" s="383">
        <v>10</v>
      </c>
      <c r="N2691" s="383" t="s">
        <v>11</v>
      </c>
      <c r="O2691" s="385"/>
      <c r="P2691" s="385"/>
      <c r="Q2691" s="386" t="s">
        <v>11</v>
      </c>
      <c r="R2691" s="383"/>
      <c r="S2691" s="383">
        <v>40</v>
      </c>
      <c r="T2691" s="386" t="s">
        <v>11</v>
      </c>
      <c r="U2691" s="386"/>
      <c r="V2691" s="386">
        <v>40</v>
      </c>
      <c r="W2691" s="386" t="s">
        <v>11</v>
      </c>
      <c r="X2691" s="383"/>
      <c r="Y2691" s="383">
        <v>40</v>
      </c>
      <c r="Z2691" s="386" t="s">
        <v>11</v>
      </c>
      <c r="AA2691" s="386"/>
      <c r="AB2691" s="386">
        <v>40</v>
      </c>
      <c r="AC2691" s="386" t="s">
        <v>11</v>
      </c>
      <c r="AD2691" s="383" t="s">
        <v>104</v>
      </c>
      <c r="AE2691" s="383" t="s">
        <v>36</v>
      </c>
      <c r="AF2691" s="383">
        <v>82</v>
      </c>
      <c r="AG2691" s="383" t="s">
        <v>35</v>
      </c>
      <c r="AH2691" s="383" t="s">
        <v>34</v>
      </c>
      <c r="AI2691" s="383" t="s">
        <v>36</v>
      </c>
      <c r="AJ2691" s="383" t="s">
        <v>3554</v>
      </c>
      <c r="AK2691" s="384" t="str">
        <f t="shared" ref="AK2691:AK2754" si="85">IF(OR(T2691="NA",T2691="NO"),T2691,(IF(T2691="","NA",IF(OR(R2691&gt;78,AND(T2691="Yes",R2691="")),"Yes-AB",IF(W2691="NA","Yes-SH","Yes-GM")))))</f>
        <v>NA</v>
      </c>
      <c r="AL2691" s="384" t="str">
        <f t="shared" ref="AL2691:AL2754" si="86">IF(OR(Z2691="NA",Z2691="NO"),Z2691,(IF(Z2691="","NA",IF(OR(X2691&gt;79,AND(Z2691="Yes",X2691="")),"Yes-AB",IF(AC2691="NA","Yes-SH","Yes-GM")))))</f>
        <v>NA</v>
      </c>
      <c r="AN2691" s="196"/>
    </row>
    <row r="2692" spans="1:40" s="181" customFormat="1" x14ac:dyDescent="0.25">
      <c r="A2692" s="381" t="s">
        <v>3224</v>
      </c>
      <c r="B2692" s="382" t="s">
        <v>336</v>
      </c>
      <c r="C2692" s="382" t="s">
        <v>30</v>
      </c>
      <c r="D2692" s="382" t="s">
        <v>337</v>
      </c>
      <c r="E2692" s="382" t="s">
        <v>839</v>
      </c>
      <c r="F2692" s="383">
        <v>100</v>
      </c>
      <c r="G2692" s="383">
        <v>35</v>
      </c>
      <c r="H2692" s="383" t="s">
        <v>835</v>
      </c>
      <c r="I2692" s="383">
        <v>99</v>
      </c>
      <c r="J2692" s="383">
        <v>34</v>
      </c>
      <c r="K2692" s="383" t="s">
        <v>835</v>
      </c>
      <c r="L2692" s="385"/>
      <c r="M2692" s="383">
        <v>10</v>
      </c>
      <c r="N2692" s="383" t="s">
        <v>11</v>
      </c>
      <c r="O2692" s="385"/>
      <c r="P2692" s="385"/>
      <c r="Q2692" s="386" t="s">
        <v>11</v>
      </c>
      <c r="R2692" s="383">
        <v>39</v>
      </c>
      <c r="S2692" s="383">
        <v>33</v>
      </c>
      <c r="T2692" s="386" t="s">
        <v>34</v>
      </c>
      <c r="U2692" s="386">
        <v>36</v>
      </c>
      <c r="V2692" s="386">
        <v>33</v>
      </c>
      <c r="W2692" s="386" t="s">
        <v>11</v>
      </c>
      <c r="X2692" s="383">
        <v>55</v>
      </c>
      <c r="Y2692" s="383">
        <v>33</v>
      </c>
      <c r="Z2692" s="386" t="s">
        <v>34</v>
      </c>
      <c r="AA2692" s="386">
        <v>33</v>
      </c>
      <c r="AB2692" s="386">
        <v>33</v>
      </c>
      <c r="AC2692" s="386" t="s">
        <v>11</v>
      </c>
      <c r="AD2692" s="383" t="s">
        <v>33</v>
      </c>
      <c r="AE2692" s="383" t="s">
        <v>36</v>
      </c>
      <c r="AF2692" s="383">
        <v>87</v>
      </c>
      <c r="AG2692" s="383" t="s">
        <v>35</v>
      </c>
      <c r="AH2692" s="383" t="s">
        <v>34</v>
      </c>
      <c r="AI2692" s="383" t="s">
        <v>36</v>
      </c>
      <c r="AJ2692" s="383" t="s">
        <v>3554</v>
      </c>
      <c r="AK2692" s="384" t="str">
        <f t="shared" si="85"/>
        <v>Yes-SH</v>
      </c>
      <c r="AL2692" s="384" t="str">
        <f t="shared" si="86"/>
        <v>Yes-SH</v>
      </c>
      <c r="AN2692" s="196"/>
    </row>
    <row r="2693" spans="1:40" s="181" customFormat="1" x14ac:dyDescent="0.25">
      <c r="A2693" s="381" t="s">
        <v>3224</v>
      </c>
      <c r="B2693" s="382" t="s">
        <v>338</v>
      </c>
      <c r="C2693" s="382" t="s">
        <v>30</v>
      </c>
      <c r="D2693" s="382" t="s">
        <v>339</v>
      </c>
      <c r="E2693" s="382" t="s">
        <v>839</v>
      </c>
      <c r="F2693" s="383"/>
      <c r="G2693" s="383">
        <v>25</v>
      </c>
      <c r="H2693" s="383" t="s">
        <v>11</v>
      </c>
      <c r="I2693" s="383"/>
      <c r="J2693" s="383">
        <v>25</v>
      </c>
      <c r="K2693" s="383" t="s">
        <v>11</v>
      </c>
      <c r="L2693" s="385"/>
      <c r="M2693" s="383">
        <v>3</v>
      </c>
      <c r="N2693" s="383" t="s">
        <v>11</v>
      </c>
      <c r="O2693" s="385"/>
      <c r="P2693" s="385"/>
      <c r="Q2693" s="386" t="s">
        <v>11</v>
      </c>
      <c r="R2693" s="383"/>
      <c r="S2693" s="383">
        <v>25</v>
      </c>
      <c r="T2693" s="386" t="s">
        <v>11</v>
      </c>
      <c r="U2693" s="386"/>
      <c r="V2693" s="386">
        <v>24</v>
      </c>
      <c r="W2693" s="386" t="s">
        <v>11</v>
      </c>
      <c r="X2693" s="383"/>
      <c r="Y2693" s="383">
        <v>25</v>
      </c>
      <c r="Z2693" s="386" t="s">
        <v>11</v>
      </c>
      <c r="AA2693" s="386"/>
      <c r="AB2693" s="386">
        <v>24</v>
      </c>
      <c r="AC2693" s="386" t="s">
        <v>11</v>
      </c>
      <c r="AD2693" s="383" t="s">
        <v>46</v>
      </c>
      <c r="AE2693" s="383" t="s">
        <v>36</v>
      </c>
      <c r="AF2693" s="383">
        <v>82</v>
      </c>
      <c r="AG2693" s="383" t="s">
        <v>35</v>
      </c>
      <c r="AH2693" s="383" t="s">
        <v>34</v>
      </c>
      <c r="AI2693" s="383" t="s">
        <v>36</v>
      </c>
      <c r="AJ2693" s="383" t="s">
        <v>3554</v>
      </c>
      <c r="AK2693" s="384" t="str">
        <f t="shared" si="85"/>
        <v>NA</v>
      </c>
      <c r="AL2693" s="384" t="str">
        <f t="shared" si="86"/>
        <v>NA</v>
      </c>
      <c r="AN2693" s="196"/>
    </row>
    <row r="2694" spans="1:40" s="181" customFormat="1" x14ac:dyDescent="0.25">
      <c r="A2694" s="381" t="s">
        <v>3224</v>
      </c>
      <c r="B2694" s="382" t="s">
        <v>340</v>
      </c>
      <c r="C2694" s="382" t="s">
        <v>30</v>
      </c>
      <c r="D2694" s="382" t="s">
        <v>341</v>
      </c>
      <c r="E2694" s="382" t="s">
        <v>839</v>
      </c>
      <c r="F2694" s="383"/>
      <c r="G2694" s="383">
        <v>27</v>
      </c>
      <c r="H2694" s="383" t="s">
        <v>11</v>
      </c>
      <c r="I2694" s="383"/>
      <c r="J2694" s="383">
        <v>27</v>
      </c>
      <c r="K2694" s="383" t="s">
        <v>11</v>
      </c>
      <c r="L2694" s="385"/>
      <c r="M2694" s="383">
        <v>8</v>
      </c>
      <c r="N2694" s="383" t="s">
        <v>11</v>
      </c>
      <c r="O2694" s="385"/>
      <c r="P2694" s="385"/>
      <c r="Q2694" s="386" t="s">
        <v>11</v>
      </c>
      <c r="R2694" s="383"/>
      <c r="S2694" s="383">
        <v>25</v>
      </c>
      <c r="T2694" s="386" t="s">
        <v>11</v>
      </c>
      <c r="U2694" s="386"/>
      <c r="V2694" s="386">
        <v>24</v>
      </c>
      <c r="W2694" s="386" t="s">
        <v>11</v>
      </c>
      <c r="X2694" s="383"/>
      <c r="Y2694" s="383">
        <v>25</v>
      </c>
      <c r="Z2694" s="386" t="s">
        <v>11</v>
      </c>
      <c r="AA2694" s="386"/>
      <c r="AB2694" s="386">
        <v>24</v>
      </c>
      <c r="AC2694" s="386" t="s">
        <v>11</v>
      </c>
      <c r="AD2694" s="383" t="s">
        <v>46</v>
      </c>
      <c r="AE2694" s="383" t="s">
        <v>36</v>
      </c>
      <c r="AF2694" s="383">
        <v>82</v>
      </c>
      <c r="AG2694" s="383" t="s">
        <v>35</v>
      </c>
      <c r="AH2694" s="383" t="s">
        <v>34</v>
      </c>
      <c r="AI2694" s="383" t="s">
        <v>36</v>
      </c>
      <c r="AJ2694" s="383" t="s">
        <v>3554</v>
      </c>
      <c r="AK2694" s="384" t="str">
        <f t="shared" si="85"/>
        <v>NA</v>
      </c>
      <c r="AL2694" s="384" t="str">
        <f t="shared" si="86"/>
        <v>NA</v>
      </c>
      <c r="AN2694" s="196"/>
    </row>
    <row r="2695" spans="1:40" s="181" customFormat="1" x14ac:dyDescent="0.25">
      <c r="A2695" s="381" t="s">
        <v>3224</v>
      </c>
      <c r="B2695" s="382" t="s">
        <v>342</v>
      </c>
      <c r="C2695" s="382" t="s">
        <v>30</v>
      </c>
      <c r="D2695" s="382" t="s">
        <v>343</v>
      </c>
      <c r="E2695" s="382" t="s">
        <v>839</v>
      </c>
      <c r="F2695" s="383">
        <v>98</v>
      </c>
      <c r="G2695" s="383">
        <v>30</v>
      </c>
      <c r="H2695" s="383" t="s">
        <v>835</v>
      </c>
      <c r="I2695" s="383">
        <v>98</v>
      </c>
      <c r="J2695" s="383">
        <v>30</v>
      </c>
      <c r="K2695" s="383" t="s">
        <v>835</v>
      </c>
      <c r="L2695" s="385"/>
      <c r="M2695" s="383">
        <v>13</v>
      </c>
      <c r="N2695" s="383" t="s">
        <v>11</v>
      </c>
      <c r="O2695" s="385"/>
      <c r="P2695" s="385"/>
      <c r="Q2695" s="386" t="s">
        <v>11</v>
      </c>
      <c r="R2695" s="383"/>
      <c r="S2695" s="383">
        <v>30</v>
      </c>
      <c r="T2695" s="386" t="s">
        <v>11</v>
      </c>
      <c r="U2695" s="386"/>
      <c r="V2695" s="386">
        <v>30</v>
      </c>
      <c r="W2695" s="386" t="s">
        <v>11</v>
      </c>
      <c r="X2695" s="383"/>
      <c r="Y2695" s="383">
        <v>30</v>
      </c>
      <c r="Z2695" s="386" t="s">
        <v>11</v>
      </c>
      <c r="AA2695" s="386"/>
      <c r="AB2695" s="386">
        <v>30</v>
      </c>
      <c r="AC2695" s="386" t="s">
        <v>11</v>
      </c>
      <c r="AD2695" s="383" t="s">
        <v>104</v>
      </c>
      <c r="AE2695" s="383" t="s">
        <v>36</v>
      </c>
      <c r="AF2695" s="383">
        <v>90</v>
      </c>
      <c r="AG2695" s="383" t="s">
        <v>35</v>
      </c>
      <c r="AH2695" s="383" t="s">
        <v>34</v>
      </c>
      <c r="AI2695" s="383" t="s">
        <v>34</v>
      </c>
      <c r="AJ2695" s="383" t="s">
        <v>3554</v>
      </c>
      <c r="AK2695" s="384" t="str">
        <f t="shared" si="85"/>
        <v>NA</v>
      </c>
      <c r="AL2695" s="384" t="str">
        <f t="shared" si="86"/>
        <v>NA</v>
      </c>
      <c r="AN2695" s="196"/>
    </row>
    <row r="2696" spans="1:40" s="181" customFormat="1" x14ac:dyDescent="0.25">
      <c r="A2696" s="381" t="s">
        <v>3224</v>
      </c>
      <c r="B2696" s="382" t="s">
        <v>344</v>
      </c>
      <c r="C2696" s="382" t="s">
        <v>30</v>
      </c>
      <c r="D2696" s="382" t="s">
        <v>345</v>
      </c>
      <c r="E2696" s="382" t="s">
        <v>839</v>
      </c>
      <c r="F2696" s="383">
        <v>100</v>
      </c>
      <c r="G2696" s="383">
        <v>94</v>
      </c>
      <c r="H2696" s="383" t="s">
        <v>835</v>
      </c>
      <c r="I2696" s="383">
        <v>100</v>
      </c>
      <c r="J2696" s="383">
        <v>94</v>
      </c>
      <c r="K2696" s="383" t="s">
        <v>835</v>
      </c>
      <c r="L2696" s="385"/>
      <c r="M2696" s="383">
        <v>20</v>
      </c>
      <c r="N2696" s="383" t="s">
        <v>11</v>
      </c>
      <c r="O2696" s="385"/>
      <c r="P2696" s="385"/>
      <c r="Q2696" s="386" t="s">
        <v>11</v>
      </c>
      <c r="R2696" s="383"/>
      <c r="S2696" s="383">
        <v>90</v>
      </c>
      <c r="T2696" s="386" t="s">
        <v>11</v>
      </c>
      <c r="U2696" s="386"/>
      <c r="V2696" s="386">
        <v>83</v>
      </c>
      <c r="W2696" s="386" t="s">
        <v>11</v>
      </c>
      <c r="X2696" s="383"/>
      <c r="Y2696" s="383">
        <v>90</v>
      </c>
      <c r="Z2696" s="386" t="s">
        <v>11</v>
      </c>
      <c r="AA2696" s="386"/>
      <c r="AB2696" s="386">
        <v>83</v>
      </c>
      <c r="AC2696" s="386" t="s">
        <v>11</v>
      </c>
      <c r="AD2696" s="383" t="s">
        <v>104</v>
      </c>
      <c r="AE2696" s="383" t="s">
        <v>36</v>
      </c>
      <c r="AF2696" s="383">
        <v>77</v>
      </c>
      <c r="AG2696" s="383" t="s">
        <v>40</v>
      </c>
      <c r="AH2696" s="383" t="s">
        <v>36</v>
      </c>
      <c r="AI2696" s="383" t="s">
        <v>34</v>
      </c>
      <c r="AJ2696" s="383" t="s">
        <v>3554</v>
      </c>
      <c r="AK2696" s="384" t="str">
        <f t="shared" si="85"/>
        <v>NA</v>
      </c>
      <c r="AL2696" s="384" t="str">
        <f t="shared" si="86"/>
        <v>NA</v>
      </c>
      <c r="AN2696" s="196"/>
    </row>
    <row r="2697" spans="1:40" s="181" customFormat="1" x14ac:dyDescent="0.25">
      <c r="A2697" s="381" t="s">
        <v>3224</v>
      </c>
      <c r="B2697" s="382" t="s">
        <v>346</v>
      </c>
      <c r="C2697" s="382" t="s">
        <v>30</v>
      </c>
      <c r="D2697" s="382" t="s">
        <v>347</v>
      </c>
      <c r="E2697" s="382" t="s">
        <v>839</v>
      </c>
      <c r="F2697" s="383">
        <v>98</v>
      </c>
      <c r="G2697" s="383">
        <v>120</v>
      </c>
      <c r="H2697" s="383" t="s">
        <v>835</v>
      </c>
      <c r="I2697" s="383">
        <v>98</v>
      </c>
      <c r="J2697" s="383">
        <v>119</v>
      </c>
      <c r="K2697" s="383" t="s">
        <v>835</v>
      </c>
      <c r="L2697" s="385"/>
      <c r="M2697" s="383">
        <v>34</v>
      </c>
      <c r="N2697" s="383" t="s">
        <v>11</v>
      </c>
      <c r="O2697" s="385"/>
      <c r="P2697" s="385"/>
      <c r="Q2697" s="386" t="s">
        <v>11</v>
      </c>
      <c r="R2697" s="383">
        <v>31</v>
      </c>
      <c r="S2697" s="383">
        <v>115</v>
      </c>
      <c r="T2697" s="386" t="s">
        <v>36</v>
      </c>
      <c r="U2697" s="386">
        <v>33</v>
      </c>
      <c r="V2697" s="386">
        <v>107</v>
      </c>
      <c r="W2697" s="386" t="s">
        <v>834</v>
      </c>
      <c r="X2697" s="383">
        <v>40</v>
      </c>
      <c r="Y2697" s="383">
        <v>114</v>
      </c>
      <c r="Z2697" s="386" t="s">
        <v>36</v>
      </c>
      <c r="AA2697" s="386">
        <v>38</v>
      </c>
      <c r="AB2697" s="386">
        <v>105</v>
      </c>
      <c r="AC2697" s="386" t="s">
        <v>834</v>
      </c>
      <c r="AD2697" s="383" t="s">
        <v>104</v>
      </c>
      <c r="AE2697" s="383" t="s">
        <v>36</v>
      </c>
      <c r="AF2697" s="383">
        <v>72</v>
      </c>
      <c r="AG2697" s="383" t="s">
        <v>40</v>
      </c>
      <c r="AH2697" s="383" t="s">
        <v>34</v>
      </c>
      <c r="AI2697" s="383" t="s">
        <v>36</v>
      </c>
      <c r="AJ2697" s="383" t="s">
        <v>3554</v>
      </c>
      <c r="AK2697" s="384" t="str">
        <f t="shared" si="85"/>
        <v>NO</v>
      </c>
      <c r="AL2697" s="384" t="str">
        <f t="shared" si="86"/>
        <v>NO</v>
      </c>
      <c r="AN2697" s="196"/>
    </row>
    <row r="2698" spans="1:40" s="181" customFormat="1" x14ac:dyDescent="0.25">
      <c r="A2698" s="381" t="s">
        <v>3224</v>
      </c>
      <c r="B2698" s="382" t="s">
        <v>348</v>
      </c>
      <c r="C2698" s="382" t="s">
        <v>30</v>
      </c>
      <c r="D2698" s="382" t="s">
        <v>349</v>
      </c>
      <c r="E2698" s="382" t="s">
        <v>839</v>
      </c>
      <c r="F2698" s="383">
        <v>100</v>
      </c>
      <c r="G2698" s="383">
        <v>34</v>
      </c>
      <c r="H2698" s="383" t="s">
        <v>835</v>
      </c>
      <c r="I2698" s="383">
        <v>100</v>
      </c>
      <c r="J2698" s="383">
        <v>34</v>
      </c>
      <c r="K2698" s="383" t="s">
        <v>835</v>
      </c>
      <c r="L2698" s="385"/>
      <c r="M2698" s="383">
        <v>14</v>
      </c>
      <c r="N2698" s="383" t="s">
        <v>11</v>
      </c>
      <c r="O2698" s="385"/>
      <c r="P2698" s="385"/>
      <c r="Q2698" s="386" t="s">
        <v>11</v>
      </c>
      <c r="R2698" s="383"/>
      <c r="S2698" s="383">
        <v>32</v>
      </c>
      <c r="T2698" s="386" t="s">
        <v>11</v>
      </c>
      <c r="U2698" s="386"/>
      <c r="V2698" s="386">
        <v>31</v>
      </c>
      <c r="W2698" s="386" t="s">
        <v>11</v>
      </c>
      <c r="X2698" s="383"/>
      <c r="Y2698" s="383">
        <v>32</v>
      </c>
      <c r="Z2698" s="386" t="s">
        <v>11</v>
      </c>
      <c r="AA2698" s="386"/>
      <c r="AB2698" s="386">
        <v>31</v>
      </c>
      <c r="AC2698" s="386" t="s">
        <v>11</v>
      </c>
      <c r="AD2698" s="383" t="s">
        <v>33</v>
      </c>
      <c r="AE2698" s="383" t="s">
        <v>36</v>
      </c>
      <c r="AF2698" s="383">
        <v>79</v>
      </c>
      <c r="AG2698" s="383" t="s">
        <v>35</v>
      </c>
      <c r="AH2698" s="383" t="s">
        <v>34</v>
      </c>
      <c r="AI2698" s="383" t="s">
        <v>36</v>
      </c>
      <c r="AJ2698" s="383" t="s">
        <v>3554</v>
      </c>
      <c r="AK2698" s="384" t="str">
        <f t="shared" si="85"/>
        <v>NA</v>
      </c>
      <c r="AL2698" s="384" t="str">
        <f t="shared" si="86"/>
        <v>NA</v>
      </c>
      <c r="AN2698" s="196"/>
    </row>
    <row r="2699" spans="1:40" s="181" customFormat="1" x14ac:dyDescent="0.25">
      <c r="A2699" s="381" t="s">
        <v>3224</v>
      </c>
      <c r="B2699" s="382" t="s">
        <v>350</v>
      </c>
      <c r="C2699" s="382" t="s">
        <v>30</v>
      </c>
      <c r="D2699" s="382" t="s">
        <v>351</v>
      </c>
      <c r="E2699" s="382" t="s">
        <v>839</v>
      </c>
      <c r="F2699" s="383"/>
      <c r="G2699" s="383">
        <v>15</v>
      </c>
      <c r="H2699" s="383" t="s">
        <v>11</v>
      </c>
      <c r="I2699" s="383"/>
      <c r="J2699" s="383">
        <v>15</v>
      </c>
      <c r="K2699" s="383" t="s">
        <v>11</v>
      </c>
      <c r="L2699" s="385"/>
      <c r="M2699" s="383">
        <v>2</v>
      </c>
      <c r="N2699" s="383" t="s">
        <v>11</v>
      </c>
      <c r="O2699" s="385"/>
      <c r="P2699" s="385"/>
      <c r="Q2699" s="386" t="s">
        <v>11</v>
      </c>
      <c r="R2699" s="383"/>
      <c r="S2699" s="383">
        <v>15</v>
      </c>
      <c r="T2699" s="386" t="s">
        <v>11</v>
      </c>
      <c r="U2699" s="386"/>
      <c r="V2699" s="386">
        <v>15</v>
      </c>
      <c r="W2699" s="386" t="s">
        <v>11</v>
      </c>
      <c r="X2699" s="383"/>
      <c r="Y2699" s="383">
        <v>15</v>
      </c>
      <c r="Z2699" s="386" t="s">
        <v>11</v>
      </c>
      <c r="AA2699" s="386"/>
      <c r="AB2699" s="386">
        <v>15</v>
      </c>
      <c r="AC2699" s="386" t="s">
        <v>11</v>
      </c>
      <c r="AD2699" s="383" t="s">
        <v>104</v>
      </c>
      <c r="AE2699" s="383" t="s">
        <v>34</v>
      </c>
      <c r="AF2699" s="383">
        <v>100</v>
      </c>
      <c r="AG2699" s="383" t="s">
        <v>35</v>
      </c>
      <c r="AH2699" s="383" t="s">
        <v>34</v>
      </c>
      <c r="AI2699" s="383" t="s">
        <v>36</v>
      </c>
      <c r="AJ2699" s="383" t="s">
        <v>3554</v>
      </c>
      <c r="AK2699" s="384" t="str">
        <f t="shared" si="85"/>
        <v>NA</v>
      </c>
      <c r="AL2699" s="384" t="str">
        <f t="shared" si="86"/>
        <v>NA</v>
      </c>
      <c r="AN2699" s="196"/>
    </row>
    <row r="2700" spans="1:40" s="181" customFormat="1" x14ac:dyDescent="0.25">
      <c r="A2700" s="381" t="s">
        <v>3224</v>
      </c>
      <c r="B2700" s="382" t="s">
        <v>352</v>
      </c>
      <c r="C2700" s="382" t="s">
        <v>30</v>
      </c>
      <c r="D2700" s="382" t="s">
        <v>353</v>
      </c>
      <c r="E2700" s="382" t="s">
        <v>839</v>
      </c>
      <c r="F2700" s="383"/>
      <c r="G2700" s="383">
        <v>27</v>
      </c>
      <c r="H2700" s="383" t="s">
        <v>11</v>
      </c>
      <c r="I2700" s="383"/>
      <c r="J2700" s="383">
        <v>27</v>
      </c>
      <c r="K2700" s="383" t="s">
        <v>11</v>
      </c>
      <c r="L2700" s="385"/>
      <c r="M2700" s="383">
        <v>15</v>
      </c>
      <c r="N2700" s="383" t="s">
        <v>11</v>
      </c>
      <c r="O2700" s="385"/>
      <c r="P2700" s="385"/>
      <c r="Q2700" s="386" t="s">
        <v>11</v>
      </c>
      <c r="R2700" s="383"/>
      <c r="S2700" s="383">
        <v>27</v>
      </c>
      <c r="T2700" s="386" t="s">
        <v>11</v>
      </c>
      <c r="U2700" s="386"/>
      <c r="V2700" s="386">
        <v>27</v>
      </c>
      <c r="W2700" s="386" t="s">
        <v>11</v>
      </c>
      <c r="X2700" s="383"/>
      <c r="Y2700" s="383">
        <v>27</v>
      </c>
      <c r="Z2700" s="386" t="s">
        <v>11</v>
      </c>
      <c r="AA2700" s="386"/>
      <c r="AB2700" s="386">
        <v>27</v>
      </c>
      <c r="AC2700" s="386" t="s">
        <v>11</v>
      </c>
      <c r="AD2700" s="383" t="s">
        <v>33</v>
      </c>
      <c r="AE2700" s="383" t="s">
        <v>36</v>
      </c>
      <c r="AF2700" s="383">
        <v>97</v>
      </c>
      <c r="AG2700" s="383" t="s">
        <v>35</v>
      </c>
      <c r="AH2700" s="383" t="s">
        <v>36</v>
      </c>
      <c r="AI2700" s="383" t="s">
        <v>36</v>
      </c>
      <c r="AJ2700" s="383" t="s">
        <v>3554</v>
      </c>
      <c r="AK2700" s="384" t="str">
        <f t="shared" si="85"/>
        <v>NA</v>
      </c>
      <c r="AL2700" s="384" t="str">
        <f t="shared" si="86"/>
        <v>NA</v>
      </c>
      <c r="AN2700" s="196"/>
    </row>
    <row r="2701" spans="1:40" s="181" customFormat="1" x14ac:dyDescent="0.25">
      <c r="A2701" s="381" t="s">
        <v>3224</v>
      </c>
      <c r="B2701" s="382" t="s">
        <v>354</v>
      </c>
      <c r="C2701" s="382" t="s">
        <v>30</v>
      </c>
      <c r="D2701" s="382" t="s">
        <v>355</v>
      </c>
      <c r="E2701" s="382" t="s">
        <v>839</v>
      </c>
      <c r="F2701" s="383"/>
      <c r="G2701" s="383">
        <v>15</v>
      </c>
      <c r="H2701" s="383" t="s">
        <v>11</v>
      </c>
      <c r="I2701" s="383"/>
      <c r="J2701" s="383">
        <v>15</v>
      </c>
      <c r="K2701" s="383" t="s">
        <v>11</v>
      </c>
      <c r="L2701" s="385"/>
      <c r="M2701" s="383">
        <v>3</v>
      </c>
      <c r="N2701" s="383" t="s">
        <v>11</v>
      </c>
      <c r="O2701" s="385"/>
      <c r="P2701" s="385"/>
      <c r="Q2701" s="386" t="s">
        <v>11</v>
      </c>
      <c r="R2701" s="383"/>
      <c r="S2701" s="383">
        <v>15</v>
      </c>
      <c r="T2701" s="386" t="s">
        <v>11</v>
      </c>
      <c r="U2701" s="386"/>
      <c r="V2701" s="386">
        <v>15</v>
      </c>
      <c r="W2701" s="386" t="s">
        <v>11</v>
      </c>
      <c r="X2701" s="383"/>
      <c r="Y2701" s="383">
        <v>15</v>
      </c>
      <c r="Z2701" s="386" t="s">
        <v>11</v>
      </c>
      <c r="AA2701" s="386"/>
      <c r="AB2701" s="386">
        <v>15</v>
      </c>
      <c r="AC2701" s="386" t="s">
        <v>11</v>
      </c>
      <c r="AD2701" s="383" t="s">
        <v>57</v>
      </c>
      <c r="AE2701" s="383" t="s">
        <v>36</v>
      </c>
      <c r="AF2701" s="383">
        <v>92</v>
      </c>
      <c r="AG2701" s="383" t="s">
        <v>35</v>
      </c>
      <c r="AH2701" s="383" t="s">
        <v>34</v>
      </c>
      <c r="AI2701" s="383" t="s">
        <v>36</v>
      </c>
      <c r="AJ2701" s="383" t="s">
        <v>3554</v>
      </c>
      <c r="AK2701" s="384" t="str">
        <f t="shared" si="85"/>
        <v>NA</v>
      </c>
      <c r="AL2701" s="384" t="str">
        <f t="shared" si="86"/>
        <v>NA</v>
      </c>
      <c r="AN2701" s="196"/>
    </row>
    <row r="2702" spans="1:40" s="181" customFormat="1" x14ac:dyDescent="0.25">
      <c r="A2702" s="381" t="s">
        <v>3224</v>
      </c>
      <c r="B2702" s="382" t="s">
        <v>356</v>
      </c>
      <c r="C2702" s="382" t="s">
        <v>30</v>
      </c>
      <c r="D2702" s="382" t="s">
        <v>357</v>
      </c>
      <c r="E2702" s="382" t="s">
        <v>839</v>
      </c>
      <c r="F2702" s="383"/>
      <c r="G2702" s="383">
        <v>26</v>
      </c>
      <c r="H2702" s="383" t="s">
        <v>11</v>
      </c>
      <c r="I2702" s="383"/>
      <c r="J2702" s="383">
        <v>26</v>
      </c>
      <c r="K2702" s="383" t="s">
        <v>11</v>
      </c>
      <c r="L2702" s="385"/>
      <c r="M2702" s="383">
        <v>9</v>
      </c>
      <c r="N2702" s="383" t="s">
        <v>11</v>
      </c>
      <c r="O2702" s="385"/>
      <c r="P2702" s="385"/>
      <c r="Q2702" s="386" t="s">
        <v>11</v>
      </c>
      <c r="R2702" s="383"/>
      <c r="S2702" s="383">
        <v>20</v>
      </c>
      <c r="T2702" s="386" t="s">
        <v>11</v>
      </c>
      <c r="U2702" s="386"/>
      <c r="V2702" s="386">
        <v>20</v>
      </c>
      <c r="W2702" s="386" t="s">
        <v>11</v>
      </c>
      <c r="X2702" s="383"/>
      <c r="Y2702" s="383">
        <v>20</v>
      </c>
      <c r="Z2702" s="386" t="s">
        <v>11</v>
      </c>
      <c r="AA2702" s="386"/>
      <c r="AB2702" s="386">
        <v>20</v>
      </c>
      <c r="AC2702" s="386" t="s">
        <v>11</v>
      </c>
      <c r="AD2702" s="383" t="s">
        <v>57</v>
      </c>
      <c r="AE2702" s="383" t="s">
        <v>34</v>
      </c>
      <c r="AF2702" s="383">
        <v>100</v>
      </c>
      <c r="AG2702" s="383" t="s">
        <v>35</v>
      </c>
      <c r="AH2702" s="383" t="s">
        <v>34</v>
      </c>
      <c r="AI2702" s="383" t="s">
        <v>36</v>
      </c>
      <c r="AJ2702" s="383" t="s">
        <v>3554</v>
      </c>
      <c r="AK2702" s="384" t="str">
        <f t="shared" si="85"/>
        <v>NA</v>
      </c>
      <c r="AL2702" s="384" t="str">
        <f t="shared" si="86"/>
        <v>NA</v>
      </c>
      <c r="AN2702" s="196"/>
    </row>
    <row r="2703" spans="1:40" s="181" customFormat="1" x14ac:dyDescent="0.25">
      <c r="A2703" s="381" t="s">
        <v>3224</v>
      </c>
      <c r="B2703" s="382" t="s">
        <v>358</v>
      </c>
      <c r="C2703" s="382" t="s">
        <v>30</v>
      </c>
      <c r="D2703" s="382" t="s">
        <v>359</v>
      </c>
      <c r="E2703" s="382" t="s">
        <v>839</v>
      </c>
      <c r="F2703" s="383">
        <v>100</v>
      </c>
      <c r="G2703" s="383">
        <v>36</v>
      </c>
      <c r="H2703" s="383" t="s">
        <v>835</v>
      </c>
      <c r="I2703" s="383">
        <v>100</v>
      </c>
      <c r="J2703" s="383">
        <v>36</v>
      </c>
      <c r="K2703" s="383" t="s">
        <v>835</v>
      </c>
      <c r="L2703" s="385"/>
      <c r="M2703" s="383">
        <v>8</v>
      </c>
      <c r="N2703" s="383" t="s">
        <v>11</v>
      </c>
      <c r="O2703" s="385"/>
      <c r="P2703" s="385"/>
      <c r="Q2703" s="386" t="s">
        <v>11</v>
      </c>
      <c r="R2703" s="383">
        <v>10</v>
      </c>
      <c r="S2703" s="383">
        <v>30</v>
      </c>
      <c r="T2703" s="386" t="s">
        <v>36</v>
      </c>
      <c r="U2703" s="386">
        <v>20</v>
      </c>
      <c r="V2703" s="386">
        <v>30</v>
      </c>
      <c r="W2703" s="386" t="s">
        <v>834</v>
      </c>
      <c r="X2703" s="383">
        <v>13</v>
      </c>
      <c r="Y2703" s="383">
        <v>30</v>
      </c>
      <c r="Z2703" s="386" t="s">
        <v>36</v>
      </c>
      <c r="AA2703" s="386">
        <v>20</v>
      </c>
      <c r="AB2703" s="386">
        <v>30</v>
      </c>
      <c r="AC2703" s="386" t="s">
        <v>834</v>
      </c>
      <c r="AD2703" s="383" t="s">
        <v>33</v>
      </c>
      <c r="AE2703" s="383" t="s">
        <v>36</v>
      </c>
      <c r="AF2703" s="383">
        <v>79</v>
      </c>
      <c r="AG2703" s="383" t="s">
        <v>35</v>
      </c>
      <c r="AH2703" s="383" t="s">
        <v>34</v>
      </c>
      <c r="AI2703" s="383" t="s">
        <v>36</v>
      </c>
      <c r="AJ2703" s="383" t="s">
        <v>3554</v>
      </c>
      <c r="AK2703" s="384" t="str">
        <f t="shared" si="85"/>
        <v>NO</v>
      </c>
      <c r="AL2703" s="384" t="str">
        <f t="shared" si="86"/>
        <v>NO</v>
      </c>
      <c r="AN2703" s="196"/>
    </row>
    <row r="2704" spans="1:40" s="181" customFormat="1" x14ac:dyDescent="0.25">
      <c r="A2704" s="381" t="s">
        <v>3224</v>
      </c>
      <c r="B2704" s="382" t="s">
        <v>360</v>
      </c>
      <c r="C2704" s="382" t="s">
        <v>30</v>
      </c>
      <c r="D2704" s="382" t="s">
        <v>361</v>
      </c>
      <c r="E2704" s="382" t="s">
        <v>839</v>
      </c>
      <c r="F2704" s="383">
        <v>100</v>
      </c>
      <c r="G2704" s="383">
        <v>42</v>
      </c>
      <c r="H2704" s="383" t="s">
        <v>835</v>
      </c>
      <c r="I2704" s="383">
        <v>100</v>
      </c>
      <c r="J2704" s="383">
        <v>42</v>
      </c>
      <c r="K2704" s="383" t="s">
        <v>835</v>
      </c>
      <c r="L2704" s="385"/>
      <c r="M2704" s="383">
        <v>14</v>
      </c>
      <c r="N2704" s="383" t="s">
        <v>11</v>
      </c>
      <c r="O2704" s="385"/>
      <c r="P2704" s="385"/>
      <c r="Q2704" s="386" t="s">
        <v>11</v>
      </c>
      <c r="R2704" s="383"/>
      <c r="S2704" s="383">
        <v>42</v>
      </c>
      <c r="T2704" s="386" t="s">
        <v>11</v>
      </c>
      <c r="U2704" s="386"/>
      <c r="V2704" s="386">
        <v>40</v>
      </c>
      <c r="W2704" s="386" t="s">
        <v>11</v>
      </c>
      <c r="X2704" s="383"/>
      <c r="Y2704" s="383">
        <v>42</v>
      </c>
      <c r="Z2704" s="386" t="s">
        <v>11</v>
      </c>
      <c r="AA2704" s="386"/>
      <c r="AB2704" s="386">
        <v>40</v>
      </c>
      <c r="AC2704" s="386" t="s">
        <v>11</v>
      </c>
      <c r="AD2704" s="383" t="s">
        <v>104</v>
      </c>
      <c r="AE2704" s="383" t="s">
        <v>36</v>
      </c>
      <c r="AF2704" s="383">
        <v>82</v>
      </c>
      <c r="AG2704" s="383" t="s">
        <v>35</v>
      </c>
      <c r="AH2704" s="383" t="s">
        <v>34</v>
      </c>
      <c r="AI2704" s="383" t="s">
        <v>36</v>
      </c>
      <c r="AJ2704" s="383" t="s">
        <v>3554</v>
      </c>
      <c r="AK2704" s="384" t="str">
        <f t="shared" si="85"/>
        <v>NA</v>
      </c>
      <c r="AL2704" s="384" t="str">
        <f t="shared" si="86"/>
        <v>NA</v>
      </c>
      <c r="AN2704" s="196"/>
    </row>
    <row r="2705" spans="1:40" s="181" customFormat="1" x14ac:dyDescent="0.25">
      <c r="A2705" s="381" t="s">
        <v>3224</v>
      </c>
      <c r="B2705" s="382" t="s">
        <v>362</v>
      </c>
      <c r="C2705" s="382" t="s">
        <v>30</v>
      </c>
      <c r="D2705" s="382" t="s">
        <v>363</v>
      </c>
      <c r="E2705" s="382" t="s">
        <v>839</v>
      </c>
      <c r="F2705" s="383"/>
      <c r="G2705" s="383">
        <v>22</v>
      </c>
      <c r="H2705" s="383" t="s">
        <v>11</v>
      </c>
      <c r="I2705" s="383"/>
      <c r="J2705" s="383">
        <v>22</v>
      </c>
      <c r="K2705" s="383" t="s">
        <v>11</v>
      </c>
      <c r="L2705" s="385"/>
      <c r="M2705" s="383">
        <v>6</v>
      </c>
      <c r="N2705" s="383" t="s">
        <v>11</v>
      </c>
      <c r="O2705" s="385"/>
      <c r="P2705" s="385"/>
      <c r="Q2705" s="386" t="s">
        <v>11</v>
      </c>
      <c r="R2705" s="383"/>
      <c r="S2705" s="383">
        <v>22</v>
      </c>
      <c r="T2705" s="386" t="s">
        <v>11</v>
      </c>
      <c r="U2705" s="386"/>
      <c r="V2705" s="386">
        <v>22</v>
      </c>
      <c r="W2705" s="386" t="s">
        <v>11</v>
      </c>
      <c r="X2705" s="383"/>
      <c r="Y2705" s="383">
        <v>22</v>
      </c>
      <c r="Z2705" s="386" t="s">
        <v>11</v>
      </c>
      <c r="AA2705" s="386"/>
      <c r="AB2705" s="386">
        <v>22</v>
      </c>
      <c r="AC2705" s="386" t="s">
        <v>11</v>
      </c>
      <c r="AD2705" s="383" t="s">
        <v>57</v>
      </c>
      <c r="AE2705" s="383" t="s">
        <v>36</v>
      </c>
      <c r="AF2705" s="383">
        <v>79</v>
      </c>
      <c r="AG2705" s="383" t="s">
        <v>35</v>
      </c>
      <c r="AH2705" s="383" t="s">
        <v>34</v>
      </c>
      <c r="AI2705" s="383" t="s">
        <v>36</v>
      </c>
      <c r="AJ2705" s="383" t="s">
        <v>3554</v>
      </c>
      <c r="AK2705" s="384" t="str">
        <f t="shared" si="85"/>
        <v>NA</v>
      </c>
      <c r="AL2705" s="384" t="str">
        <f t="shared" si="86"/>
        <v>NA</v>
      </c>
      <c r="AN2705" s="196"/>
    </row>
    <row r="2706" spans="1:40" s="181" customFormat="1" x14ac:dyDescent="0.25">
      <c r="A2706" s="381" t="s">
        <v>3224</v>
      </c>
      <c r="B2706" s="382" t="s">
        <v>364</v>
      </c>
      <c r="C2706" s="382" t="s">
        <v>30</v>
      </c>
      <c r="D2706" s="382" t="s">
        <v>365</v>
      </c>
      <c r="E2706" s="382" t="s">
        <v>839</v>
      </c>
      <c r="F2706" s="383">
        <v>100</v>
      </c>
      <c r="G2706" s="383">
        <v>39</v>
      </c>
      <c r="H2706" s="383" t="s">
        <v>835</v>
      </c>
      <c r="I2706" s="383">
        <v>100</v>
      </c>
      <c r="J2706" s="383">
        <v>39</v>
      </c>
      <c r="K2706" s="383" t="s">
        <v>835</v>
      </c>
      <c r="L2706" s="385"/>
      <c r="M2706" s="383">
        <v>9</v>
      </c>
      <c r="N2706" s="383" t="s">
        <v>11</v>
      </c>
      <c r="O2706" s="385"/>
      <c r="P2706" s="385"/>
      <c r="Q2706" s="386" t="s">
        <v>11</v>
      </c>
      <c r="R2706" s="383"/>
      <c r="S2706" s="383">
        <v>38</v>
      </c>
      <c r="T2706" s="386" t="s">
        <v>11</v>
      </c>
      <c r="U2706" s="386"/>
      <c r="V2706" s="386">
        <v>37</v>
      </c>
      <c r="W2706" s="386" t="s">
        <v>11</v>
      </c>
      <c r="X2706" s="383"/>
      <c r="Y2706" s="383">
        <v>38</v>
      </c>
      <c r="Z2706" s="386" t="s">
        <v>11</v>
      </c>
      <c r="AA2706" s="386"/>
      <c r="AB2706" s="386">
        <v>37</v>
      </c>
      <c r="AC2706" s="386" t="s">
        <v>11</v>
      </c>
      <c r="AD2706" s="383" t="s">
        <v>33</v>
      </c>
      <c r="AE2706" s="383" t="s">
        <v>36</v>
      </c>
      <c r="AF2706" s="383">
        <v>85</v>
      </c>
      <c r="AG2706" s="383" t="s">
        <v>35</v>
      </c>
      <c r="AH2706" s="383" t="s">
        <v>34</v>
      </c>
      <c r="AI2706" s="383" t="s">
        <v>36</v>
      </c>
      <c r="AJ2706" s="383" t="s">
        <v>3554</v>
      </c>
      <c r="AK2706" s="384" t="str">
        <f t="shared" si="85"/>
        <v>NA</v>
      </c>
      <c r="AL2706" s="384" t="str">
        <f t="shared" si="86"/>
        <v>NA</v>
      </c>
      <c r="AN2706" s="196"/>
    </row>
    <row r="2707" spans="1:40" s="181" customFormat="1" x14ac:dyDescent="0.25">
      <c r="A2707" s="381" t="s">
        <v>3224</v>
      </c>
      <c r="B2707" s="382" t="s">
        <v>857</v>
      </c>
      <c r="C2707" s="382" t="s">
        <v>30</v>
      </c>
      <c r="D2707" s="382" t="s">
        <v>2258</v>
      </c>
      <c r="E2707" s="382" t="s">
        <v>839</v>
      </c>
      <c r="F2707" s="383"/>
      <c r="G2707" s="383">
        <v>5</v>
      </c>
      <c r="H2707" s="383" t="s">
        <v>11</v>
      </c>
      <c r="I2707" s="383"/>
      <c r="J2707" s="383">
        <v>5</v>
      </c>
      <c r="K2707" s="383" t="s">
        <v>11</v>
      </c>
      <c r="L2707" s="385"/>
      <c r="M2707" s="383">
        <v>2</v>
      </c>
      <c r="N2707" s="383" t="s">
        <v>11</v>
      </c>
      <c r="O2707" s="385"/>
      <c r="P2707" s="385"/>
      <c r="Q2707" s="386" t="s">
        <v>11</v>
      </c>
      <c r="R2707" s="383"/>
      <c r="S2707" s="383">
        <v>5</v>
      </c>
      <c r="T2707" s="386" t="s">
        <v>11</v>
      </c>
      <c r="U2707" s="386"/>
      <c r="V2707" s="386">
        <v>5</v>
      </c>
      <c r="W2707" s="386" t="s">
        <v>11</v>
      </c>
      <c r="X2707" s="383"/>
      <c r="Y2707" s="383">
        <v>5</v>
      </c>
      <c r="Z2707" s="386" t="s">
        <v>11</v>
      </c>
      <c r="AA2707" s="386"/>
      <c r="AB2707" s="386">
        <v>5</v>
      </c>
      <c r="AC2707" s="386" t="s">
        <v>11</v>
      </c>
      <c r="AD2707" s="383"/>
      <c r="AE2707" s="383" t="s">
        <v>36</v>
      </c>
      <c r="AF2707" s="383">
        <v>90</v>
      </c>
      <c r="AG2707" s="383" t="s">
        <v>35</v>
      </c>
      <c r="AH2707" s="383" t="s">
        <v>36</v>
      </c>
      <c r="AI2707" s="383" t="s">
        <v>34</v>
      </c>
      <c r="AJ2707" s="383" t="s">
        <v>3554</v>
      </c>
      <c r="AK2707" s="384" t="str">
        <f t="shared" si="85"/>
        <v>NA</v>
      </c>
      <c r="AL2707" s="384" t="str">
        <f t="shared" si="86"/>
        <v>NA</v>
      </c>
      <c r="AN2707" s="196"/>
    </row>
    <row r="2708" spans="1:40" s="181" customFormat="1" x14ac:dyDescent="0.25">
      <c r="A2708" s="381" t="s">
        <v>3224</v>
      </c>
      <c r="B2708" s="382" t="s">
        <v>366</v>
      </c>
      <c r="C2708" s="382" t="s">
        <v>30</v>
      </c>
      <c r="D2708" s="382" t="s">
        <v>367</v>
      </c>
      <c r="E2708" s="382" t="s">
        <v>839</v>
      </c>
      <c r="F2708" s="383">
        <v>99</v>
      </c>
      <c r="G2708" s="383">
        <v>46</v>
      </c>
      <c r="H2708" s="383" t="s">
        <v>835</v>
      </c>
      <c r="I2708" s="383">
        <v>99</v>
      </c>
      <c r="J2708" s="383">
        <v>46</v>
      </c>
      <c r="K2708" s="383" t="s">
        <v>835</v>
      </c>
      <c r="L2708" s="385"/>
      <c r="M2708" s="383">
        <v>12</v>
      </c>
      <c r="N2708" s="383" t="s">
        <v>11</v>
      </c>
      <c r="O2708" s="385"/>
      <c r="P2708" s="385"/>
      <c r="Q2708" s="386" t="s">
        <v>11</v>
      </c>
      <c r="R2708" s="383">
        <v>62</v>
      </c>
      <c r="S2708" s="383">
        <v>45</v>
      </c>
      <c r="T2708" s="386" t="s">
        <v>36</v>
      </c>
      <c r="U2708" s="386">
        <v>60</v>
      </c>
      <c r="V2708" s="386">
        <v>45</v>
      </c>
      <c r="W2708" s="386" t="s">
        <v>834</v>
      </c>
      <c r="X2708" s="383">
        <v>62</v>
      </c>
      <c r="Y2708" s="383">
        <v>45</v>
      </c>
      <c r="Z2708" s="386" t="s">
        <v>36</v>
      </c>
      <c r="AA2708" s="386">
        <v>60</v>
      </c>
      <c r="AB2708" s="386">
        <v>45</v>
      </c>
      <c r="AC2708" s="386" t="s">
        <v>834</v>
      </c>
      <c r="AD2708" s="383" t="s">
        <v>33</v>
      </c>
      <c r="AE2708" s="383" t="s">
        <v>36</v>
      </c>
      <c r="AF2708" s="383">
        <v>95</v>
      </c>
      <c r="AG2708" s="383" t="s">
        <v>35</v>
      </c>
      <c r="AH2708" s="383" t="s">
        <v>34</v>
      </c>
      <c r="AI2708" s="383" t="s">
        <v>36</v>
      </c>
      <c r="AJ2708" s="383" t="s">
        <v>3554</v>
      </c>
      <c r="AK2708" s="384" t="str">
        <f t="shared" si="85"/>
        <v>NO</v>
      </c>
      <c r="AL2708" s="384" t="str">
        <f t="shared" si="86"/>
        <v>NO</v>
      </c>
      <c r="AN2708" s="196"/>
    </row>
    <row r="2709" spans="1:40" s="181" customFormat="1" x14ac:dyDescent="0.25">
      <c r="A2709" s="381" t="s">
        <v>3224</v>
      </c>
      <c r="B2709" s="382" t="s">
        <v>368</v>
      </c>
      <c r="C2709" s="382" t="s">
        <v>30</v>
      </c>
      <c r="D2709" s="382" t="s">
        <v>369</v>
      </c>
      <c r="E2709" s="382" t="s">
        <v>839</v>
      </c>
      <c r="F2709" s="383">
        <v>100</v>
      </c>
      <c r="G2709" s="383">
        <v>30</v>
      </c>
      <c r="H2709" s="383" t="s">
        <v>835</v>
      </c>
      <c r="I2709" s="383">
        <v>100</v>
      </c>
      <c r="J2709" s="383">
        <v>30</v>
      </c>
      <c r="K2709" s="383" t="s">
        <v>835</v>
      </c>
      <c r="L2709" s="385"/>
      <c r="M2709" s="383">
        <v>11</v>
      </c>
      <c r="N2709" s="383" t="s">
        <v>11</v>
      </c>
      <c r="O2709" s="385"/>
      <c r="P2709" s="385"/>
      <c r="Q2709" s="386" t="s">
        <v>11</v>
      </c>
      <c r="R2709" s="383"/>
      <c r="S2709" s="383">
        <v>26</v>
      </c>
      <c r="T2709" s="386" t="s">
        <v>11</v>
      </c>
      <c r="U2709" s="386"/>
      <c r="V2709" s="386">
        <v>26</v>
      </c>
      <c r="W2709" s="386" t="s">
        <v>11</v>
      </c>
      <c r="X2709" s="383"/>
      <c r="Y2709" s="383">
        <v>26</v>
      </c>
      <c r="Z2709" s="386" t="s">
        <v>11</v>
      </c>
      <c r="AA2709" s="386"/>
      <c r="AB2709" s="386">
        <v>26</v>
      </c>
      <c r="AC2709" s="386" t="s">
        <v>11</v>
      </c>
      <c r="AD2709" s="383" t="s">
        <v>104</v>
      </c>
      <c r="AE2709" s="383" t="s">
        <v>36</v>
      </c>
      <c r="AF2709" s="383">
        <v>82</v>
      </c>
      <c r="AG2709" s="383" t="s">
        <v>35</v>
      </c>
      <c r="AH2709" s="383" t="s">
        <v>34</v>
      </c>
      <c r="AI2709" s="383" t="s">
        <v>36</v>
      </c>
      <c r="AJ2709" s="383" t="s">
        <v>3554</v>
      </c>
      <c r="AK2709" s="384" t="str">
        <f t="shared" si="85"/>
        <v>NA</v>
      </c>
      <c r="AL2709" s="384" t="str">
        <f t="shared" si="86"/>
        <v>NA</v>
      </c>
      <c r="AN2709" s="196"/>
    </row>
    <row r="2710" spans="1:40" s="181" customFormat="1" x14ac:dyDescent="0.25">
      <c r="A2710" s="381" t="s">
        <v>3224</v>
      </c>
      <c r="B2710" s="382" t="s">
        <v>858</v>
      </c>
      <c r="C2710" s="382" t="s">
        <v>30</v>
      </c>
      <c r="D2710" s="382" t="s">
        <v>2241</v>
      </c>
      <c r="E2710" s="382" t="s">
        <v>839</v>
      </c>
      <c r="F2710" s="383">
        <v>99</v>
      </c>
      <c r="G2710" s="383">
        <v>84</v>
      </c>
      <c r="H2710" s="383" t="s">
        <v>835</v>
      </c>
      <c r="I2710" s="383">
        <v>99</v>
      </c>
      <c r="J2710" s="383">
        <v>84</v>
      </c>
      <c r="K2710" s="383" t="s">
        <v>835</v>
      </c>
      <c r="L2710" s="385"/>
      <c r="M2710" s="383">
        <v>34</v>
      </c>
      <c r="N2710" s="383" t="s">
        <v>11</v>
      </c>
      <c r="O2710" s="385"/>
      <c r="P2710" s="385"/>
      <c r="Q2710" s="386" t="s">
        <v>11</v>
      </c>
      <c r="R2710" s="383">
        <v>38</v>
      </c>
      <c r="S2710" s="383">
        <v>78</v>
      </c>
      <c r="T2710" s="386" t="s">
        <v>36</v>
      </c>
      <c r="U2710" s="386">
        <v>50</v>
      </c>
      <c r="V2710" s="386">
        <v>78</v>
      </c>
      <c r="W2710" s="386" t="s">
        <v>834</v>
      </c>
      <c r="X2710" s="383">
        <v>40</v>
      </c>
      <c r="Y2710" s="383">
        <v>78</v>
      </c>
      <c r="Z2710" s="386" t="s">
        <v>36</v>
      </c>
      <c r="AA2710" s="386">
        <v>39</v>
      </c>
      <c r="AB2710" s="386">
        <v>77</v>
      </c>
      <c r="AC2710" s="386" t="s">
        <v>834</v>
      </c>
      <c r="AD2710" s="383" t="s">
        <v>57</v>
      </c>
      <c r="AE2710" s="383" t="s">
        <v>36</v>
      </c>
      <c r="AF2710" s="383">
        <v>72</v>
      </c>
      <c r="AG2710" s="383" t="s">
        <v>35</v>
      </c>
      <c r="AH2710" s="383" t="s">
        <v>34</v>
      </c>
      <c r="AI2710" s="383" t="s">
        <v>36</v>
      </c>
      <c r="AJ2710" s="383" t="s">
        <v>3554</v>
      </c>
      <c r="AK2710" s="384" t="str">
        <f t="shared" si="85"/>
        <v>NO</v>
      </c>
      <c r="AL2710" s="384" t="str">
        <f t="shared" si="86"/>
        <v>NO</v>
      </c>
      <c r="AN2710" s="196"/>
    </row>
    <row r="2711" spans="1:40" s="181" customFormat="1" x14ac:dyDescent="0.25">
      <c r="A2711" s="381" t="s">
        <v>3224</v>
      </c>
      <c r="B2711" s="382" t="s">
        <v>370</v>
      </c>
      <c r="C2711" s="382" t="s">
        <v>30</v>
      </c>
      <c r="D2711" s="382" t="s">
        <v>371</v>
      </c>
      <c r="E2711" s="382" t="s">
        <v>839</v>
      </c>
      <c r="F2711" s="383">
        <v>100</v>
      </c>
      <c r="G2711" s="383">
        <v>31</v>
      </c>
      <c r="H2711" s="383" t="s">
        <v>835</v>
      </c>
      <c r="I2711" s="383">
        <v>100</v>
      </c>
      <c r="J2711" s="383">
        <v>31</v>
      </c>
      <c r="K2711" s="383" t="s">
        <v>835</v>
      </c>
      <c r="L2711" s="385"/>
      <c r="M2711" s="383">
        <v>8</v>
      </c>
      <c r="N2711" s="383" t="s">
        <v>11</v>
      </c>
      <c r="O2711" s="385"/>
      <c r="P2711" s="385"/>
      <c r="Q2711" s="386" t="s">
        <v>11</v>
      </c>
      <c r="R2711" s="383"/>
      <c r="S2711" s="383">
        <v>28</v>
      </c>
      <c r="T2711" s="386" t="s">
        <v>11</v>
      </c>
      <c r="U2711" s="386"/>
      <c r="V2711" s="386">
        <v>27</v>
      </c>
      <c r="W2711" s="386" t="s">
        <v>11</v>
      </c>
      <c r="X2711" s="383"/>
      <c r="Y2711" s="383">
        <v>29</v>
      </c>
      <c r="Z2711" s="386" t="s">
        <v>11</v>
      </c>
      <c r="AA2711" s="386"/>
      <c r="AB2711" s="386">
        <v>29</v>
      </c>
      <c r="AC2711" s="386" t="s">
        <v>11</v>
      </c>
      <c r="AD2711" s="383" t="s">
        <v>33</v>
      </c>
      <c r="AE2711" s="383" t="s">
        <v>36</v>
      </c>
      <c r="AF2711" s="383">
        <v>87</v>
      </c>
      <c r="AG2711" s="383" t="s">
        <v>35</v>
      </c>
      <c r="AH2711" s="383" t="s">
        <v>34</v>
      </c>
      <c r="AI2711" s="383" t="s">
        <v>36</v>
      </c>
      <c r="AJ2711" s="383" t="s">
        <v>3554</v>
      </c>
      <c r="AK2711" s="384" t="str">
        <f t="shared" si="85"/>
        <v>NA</v>
      </c>
      <c r="AL2711" s="384" t="str">
        <f t="shared" si="86"/>
        <v>NA</v>
      </c>
      <c r="AN2711" s="196"/>
    </row>
    <row r="2712" spans="1:40" s="181" customFormat="1" x14ac:dyDescent="0.25">
      <c r="A2712" s="381" t="s">
        <v>3224</v>
      </c>
      <c r="B2712" s="382" t="s">
        <v>372</v>
      </c>
      <c r="C2712" s="382" t="s">
        <v>30</v>
      </c>
      <c r="D2712" s="382" t="s">
        <v>373</v>
      </c>
      <c r="E2712" s="382" t="s">
        <v>839</v>
      </c>
      <c r="F2712" s="383">
        <v>100</v>
      </c>
      <c r="G2712" s="383">
        <v>33</v>
      </c>
      <c r="H2712" s="383" t="s">
        <v>835</v>
      </c>
      <c r="I2712" s="383">
        <v>100</v>
      </c>
      <c r="J2712" s="383">
        <v>33</v>
      </c>
      <c r="K2712" s="383" t="s">
        <v>835</v>
      </c>
      <c r="L2712" s="385"/>
      <c r="M2712" s="383">
        <v>13</v>
      </c>
      <c r="N2712" s="383" t="s">
        <v>11</v>
      </c>
      <c r="O2712" s="385"/>
      <c r="P2712" s="385"/>
      <c r="Q2712" s="386" t="s">
        <v>11</v>
      </c>
      <c r="R2712" s="383">
        <v>48</v>
      </c>
      <c r="S2712" s="383">
        <v>31</v>
      </c>
      <c r="T2712" s="386" t="s">
        <v>36</v>
      </c>
      <c r="U2712" s="386">
        <v>39</v>
      </c>
      <c r="V2712" s="386">
        <v>31</v>
      </c>
      <c r="W2712" s="386" t="s">
        <v>834</v>
      </c>
      <c r="X2712" s="383">
        <v>55</v>
      </c>
      <c r="Y2712" s="383">
        <v>31</v>
      </c>
      <c r="Z2712" s="386" t="s">
        <v>34</v>
      </c>
      <c r="AA2712" s="386">
        <v>39</v>
      </c>
      <c r="AB2712" s="386">
        <v>31</v>
      </c>
      <c r="AC2712" s="386" t="s">
        <v>11</v>
      </c>
      <c r="AD2712" s="383" t="s">
        <v>57</v>
      </c>
      <c r="AE2712" s="383" t="s">
        <v>36</v>
      </c>
      <c r="AF2712" s="383">
        <v>97</v>
      </c>
      <c r="AG2712" s="383" t="s">
        <v>35</v>
      </c>
      <c r="AH2712" s="383" t="s">
        <v>34</v>
      </c>
      <c r="AI2712" s="383" t="s">
        <v>36</v>
      </c>
      <c r="AJ2712" s="383" t="s">
        <v>3554</v>
      </c>
      <c r="AK2712" s="384" t="str">
        <f t="shared" si="85"/>
        <v>NO</v>
      </c>
      <c r="AL2712" s="384" t="str">
        <f t="shared" si="86"/>
        <v>Yes-SH</v>
      </c>
      <c r="AN2712" s="196"/>
    </row>
    <row r="2713" spans="1:40" s="181" customFormat="1" x14ac:dyDescent="0.25">
      <c r="A2713" s="381" t="s">
        <v>3224</v>
      </c>
      <c r="B2713" s="382" t="s">
        <v>374</v>
      </c>
      <c r="C2713" s="382" t="s">
        <v>30</v>
      </c>
      <c r="D2713" s="382" t="s">
        <v>375</v>
      </c>
      <c r="E2713" s="382" t="s">
        <v>839</v>
      </c>
      <c r="F2713" s="383">
        <v>100</v>
      </c>
      <c r="G2713" s="383">
        <v>45</v>
      </c>
      <c r="H2713" s="383" t="s">
        <v>835</v>
      </c>
      <c r="I2713" s="383">
        <v>100</v>
      </c>
      <c r="J2713" s="383">
        <v>45</v>
      </c>
      <c r="K2713" s="383" t="s">
        <v>835</v>
      </c>
      <c r="L2713" s="385"/>
      <c r="M2713" s="383">
        <v>22</v>
      </c>
      <c r="N2713" s="383" t="s">
        <v>11</v>
      </c>
      <c r="O2713" s="385"/>
      <c r="P2713" s="385"/>
      <c r="Q2713" s="386" t="s">
        <v>11</v>
      </c>
      <c r="R2713" s="383">
        <v>34</v>
      </c>
      <c r="S2713" s="383">
        <v>44</v>
      </c>
      <c r="T2713" s="386" t="s">
        <v>36</v>
      </c>
      <c r="U2713" s="386">
        <v>44</v>
      </c>
      <c r="V2713" s="386">
        <v>43</v>
      </c>
      <c r="W2713" s="386" t="s">
        <v>834</v>
      </c>
      <c r="X2713" s="383">
        <v>34</v>
      </c>
      <c r="Y2713" s="383">
        <v>44</v>
      </c>
      <c r="Z2713" s="386" t="s">
        <v>36</v>
      </c>
      <c r="AA2713" s="386">
        <v>30</v>
      </c>
      <c r="AB2713" s="386">
        <v>43</v>
      </c>
      <c r="AC2713" s="386" t="s">
        <v>834</v>
      </c>
      <c r="AD2713" s="383" t="s">
        <v>57</v>
      </c>
      <c r="AE2713" s="383" t="s">
        <v>36</v>
      </c>
      <c r="AF2713" s="383">
        <v>74</v>
      </c>
      <c r="AG2713" s="383" t="s">
        <v>35</v>
      </c>
      <c r="AH2713" s="383" t="s">
        <v>34</v>
      </c>
      <c r="AI2713" s="383" t="s">
        <v>36</v>
      </c>
      <c r="AJ2713" s="383" t="s">
        <v>3554</v>
      </c>
      <c r="AK2713" s="384" t="str">
        <f t="shared" si="85"/>
        <v>NO</v>
      </c>
      <c r="AL2713" s="384" t="str">
        <f t="shared" si="86"/>
        <v>NO</v>
      </c>
      <c r="AN2713" s="196"/>
    </row>
    <row r="2714" spans="1:40" s="181" customFormat="1" x14ac:dyDescent="0.25">
      <c r="A2714" s="381" t="s">
        <v>3224</v>
      </c>
      <c r="B2714" s="382" t="s">
        <v>376</v>
      </c>
      <c r="C2714" s="382" t="s">
        <v>30</v>
      </c>
      <c r="D2714" s="382" t="s">
        <v>377</v>
      </c>
      <c r="E2714" s="382" t="s">
        <v>839</v>
      </c>
      <c r="F2714" s="383"/>
      <c r="G2714" s="383">
        <v>21</v>
      </c>
      <c r="H2714" s="383" t="s">
        <v>11</v>
      </c>
      <c r="I2714" s="383"/>
      <c r="J2714" s="383">
        <v>21</v>
      </c>
      <c r="K2714" s="383" t="s">
        <v>11</v>
      </c>
      <c r="L2714" s="385"/>
      <c r="M2714" s="383">
        <v>5</v>
      </c>
      <c r="N2714" s="383" t="s">
        <v>11</v>
      </c>
      <c r="O2714" s="385"/>
      <c r="P2714" s="385"/>
      <c r="Q2714" s="386" t="s">
        <v>11</v>
      </c>
      <c r="R2714" s="383"/>
      <c r="S2714" s="383">
        <v>18</v>
      </c>
      <c r="T2714" s="386" t="s">
        <v>11</v>
      </c>
      <c r="U2714" s="386"/>
      <c r="V2714" s="386">
        <v>18</v>
      </c>
      <c r="W2714" s="386" t="s">
        <v>11</v>
      </c>
      <c r="X2714" s="383"/>
      <c r="Y2714" s="383">
        <v>18</v>
      </c>
      <c r="Z2714" s="386" t="s">
        <v>11</v>
      </c>
      <c r="AA2714" s="386"/>
      <c r="AB2714" s="386">
        <v>18</v>
      </c>
      <c r="AC2714" s="386" t="s">
        <v>11</v>
      </c>
      <c r="AD2714" s="383" t="s">
        <v>46</v>
      </c>
      <c r="AE2714" s="383" t="s">
        <v>36</v>
      </c>
      <c r="AF2714" s="383">
        <v>77</v>
      </c>
      <c r="AG2714" s="383" t="s">
        <v>35</v>
      </c>
      <c r="AH2714" s="383" t="s">
        <v>34</v>
      </c>
      <c r="AI2714" s="383" t="s">
        <v>36</v>
      </c>
      <c r="AJ2714" s="383" t="s">
        <v>3554</v>
      </c>
      <c r="AK2714" s="384" t="str">
        <f t="shared" si="85"/>
        <v>NA</v>
      </c>
      <c r="AL2714" s="384" t="str">
        <f t="shared" si="86"/>
        <v>NA</v>
      </c>
      <c r="AN2714" s="196"/>
    </row>
    <row r="2715" spans="1:40" s="181" customFormat="1" x14ac:dyDescent="0.25">
      <c r="A2715" s="381" t="s">
        <v>3224</v>
      </c>
      <c r="B2715" s="382" t="s">
        <v>378</v>
      </c>
      <c r="C2715" s="382" t="s">
        <v>30</v>
      </c>
      <c r="D2715" s="382" t="s">
        <v>379</v>
      </c>
      <c r="E2715" s="382" t="s">
        <v>839</v>
      </c>
      <c r="F2715" s="383">
        <v>100</v>
      </c>
      <c r="G2715" s="383">
        <v>38</v>
      </c>
      <c r="H2715" s="383" t="s">
        <v>835</v>
      </c>
      <c r="I2715" s="383">
        <v>100</v>
      </c>
      <c r="J2715" s="383">
        <v>38</v>
      </c>
      <c r="K2715" s="383" t="s">
        <v>835</v>
      </c>
      <c r="L2715" s="385"/>
      <c r="M2715" s="383">
        <v>11</v>
      </c>
      <c r="N2715" s="383" t="s">
        <v>11</v>
      </c>
      <c r="O2715" s="385"/>
      <c r="P2715" s="385"/>
      <c r="Q2715" s="386" t="s">
        <v>11</v>
      </c>
      <c r="R2715" s="383">
        <v>14</v>
      </c>
      <c r="S2715" s="383">
        <v>35</v>
      </c>
      <c r="T2715" s="386" t="s">
        <v>36</v>
      </c>
      <c r="U2715" s="386">
        <v>32</v>
      </c>
      <c r="V2715" s="386">
        <v>34</v>
      </c>
      <c r="W2715" s="386" t="s">
        <v>834</v>
      </c>
      <c r="X2715" s="383">
        <v>26</v>
      </c>
      <c r="Y2715" s="383">
        <v>35</v>
      </c>
      <c r="Z2715" s="386" t="s">
        <v>36</v>
      </c>
      <c r="AA2715" s="386">
        <v>26</v>
      </c>
      <c r="AB2715" s="386">
        <v>34</v>
      </c>
      <c r="AC2715" s="386" t="s">
        <v>834</v>
      </c>
      <c r="AD2715" s="383" t="s">
        <v>57</v>
      </c>
      <c r="AE2715" s="383" t="s">
        <v>36</v>
      </c>
      <c r="AF2715" s="383">
        <v>87</v>
      </c>
      <c r="AG2715" s="383" t="s">
        <v>35</v>
      </c>
      <c r="AH2715" s="383" t="s">
        <v>34</v>
      </c>
      <c r="AI2715" s="383" t="s">
        <v>36</v>
      </c>
      <c r="AJ2715" s="383" t="s">
        <v>3554</v>
      </c>
      <c r="AK2715" s="384" t="str">
        <f t="shared" si="85"/>
        <v>NO</v>
      </c>
      <c r="AL2715" s="384" t="str">
        <f t="shared" si="86"/>
        <v>NO</v>
      </c>
      <c r="AN2715" s="196"/>
    </row>
    <row r="2716" spans="1:40" s="181" customFormat="1" x14ac:dyDescent="0.25">
      <c r="A2716" s="381" t="s">
        <v>3224</v>
      </c>
      <c r="B2716" s="382" t="s">
        <v>380</v>
      </c>
      <c r="C2716" s="382" t="s">
        <v>30</v>
      </c>
      <c r="D2716" s="382" t="s">
        <v>381</v>
      </c>
      <c r="E2716" s="382" t="s">
        <v>839</v>
      </c>
      <c r="F2716" s="383">
        <v>98</v>
      </c>
      <c r="G2716" s="383">
        <v>46</v>
      </c>
      <c r="H2716" s="383" t="s">
        <v>835</v>
      </c>
      <c r="I2716" s="383">
        <v>98</v>
      </c>
      <c r="J2716" s="383">
        <v>46</v>
      </c>
      <c r="K2716" s="383" t="s">
        <v>835</v>
      </c>
      <c r="L2716" s="385"/>
      <c r="M2716" s="383">
        <v>17</v>
      </c>
      <c r="N2716" s="383" t="s">
        <v>11</v>
      </c>
      <c r="O2716" s="385"/>
      <c r="P2716" s="385"/>
      <c r="Q2716" s="386" t="s">
        <v>11</v>
      </c>
      <c r="R2716" s="383">
        <v>52</v>
      </c>
      <c r="S2716" s="383">
        <v>46</v>
      </c>
      <c r="T2716" s="386" t="s">
        <v>34</v>
      </c>
      <c r="U2716" s="386">
        <v>63</v>
      </c>
      <c r="V2716" s="386">
        <v>46</v>
      </c>
      <c r="W2716" s="386" t="s">
        <v>11</v>
      </c>
      <c r="X2716" s="383">
        <v>52</v>
      </c>
      <c r="Y2716" s="383">
        <v>46</v>
      </c>
      <c r="Z2716" s="386" t="s">
        <v>36</v>
      </c>
      <c r="AA2716" s="386">
        <v>48</v>
      </c>
      <c r="AB2716" s="386">
        <v>46</v>
      </c>
      <c r="AC2716" s="386" t="s">
        <v>834</v>
      </c>
      <c r="AD2716" s="383" t="s">
        <v>33</v>
      </c>
      <c r="AE2716" s="383" t="s">
        <v>36</v>
      </c>
      <c r="AF2716" s="383">
        <v>92</v>
      </c>
      <c r="AG2716" s="383" t="s">
        <v>35</v>
      </c>
      <c r="AH2716" s="383" t="s">
        <v>36</v>
      </c>
      <c r="AI2716" s="383" t="s">
        <v>36</v>
      </c>
      <c r="AJ2716" s="383" t="s">
        <v>3554</v>
      </c>
      <c r="AK2716" s="384" t="str">
        <f t="shared" si="85"/>
        <v>Yes-SH</v>
      </c>
      <c r="AL2716" s="384" t="str">
        <f t="shared" si="86"/>
        <v>NO</v>
      </c>
      <c r="AN2716" s="196"/>
    </row>
    <row r="2717" spans="1:40" s="181" customFormat="1" x14ac:dyDescent="0.25">
      <c r="A2717" s="381" t="s">
        <v>3224</v>
      </c>
      <c r="B2717" s="382" t="s">
        <v>382</v>
      </c>
      <c r="C2717" s="382" t="s">
        <v>30</v>
      </c>
      <c r="D2717" s="382" t="s">
        <v>383</v>
      </c>
      <c r="E2717" s="382" t="s">
        <v>839</v>
      </c>
      <c r="F2717" s="383">
        <v>100</v>
      </c>
      <c r="G2717" s="383">
        <v>59</v>
      </c>
      <c r="H2717" s="383" t="s">
        <v>835</v>
      </c>
      <c r="I2717" s="383">
        <v>100</v>
      </c>
      <c r="J2717" s="383">
        <v>59</v>
      </c>
      <c r="K2717" s="383" t="s">
        <v>835</v>
      </c>
      <c r="L2717" s="385"/>
      <c r="M2717" s="383">
        <v>15</v>
      </c>
      <c r="N2717" s="383" t="s">
        <v>11</v>
      </c>
      <c r="O2717" s="385"/>
      <c r="P2717" s="385"/>
      <c r="Q2717" s="386" t="s">
        <v>11</v>
      </c>
      <c r="R2717" s="383"/>
      <c r="S2717" s="383">
        <v>59</v>
      </c>
      <c r="T2717" s="386" t="s">
        <v>11</v>
      </c>
      <c r="U2717" s="386"/>
      <c r="V2717" s="386">
        <v>58</v>
      </c>
      <c r="W2717" s="386" t="s">
        <v>11</v>
      </c>
      <c r="X2717" s="383"/>
      <c r="Y2717" s="383">
        <v>59</v>
      </c>
      <c r="Z2717" s="386" t="s">
        <v>11</v>
      </c>
      <c r="AA2717" s="386"/>
      <c r="AB2717" s="386">
        <v>59</v>
      </c>
      <c r="AC2717" s="386" t="s">
        <v>11</v>
      </c>
      <c r="AD2717" s="383" t="s">
        <v>33</v>
      </c>
      <c r="AE2717" s="383" t="s">
        <v>36</v>
      </c>
      <c r="AF2717" s="383">
        <v>90</v>
      </c>
      <c r="AG2717" s="383" t="s">
        <v>35</v>
      </c>
      <c r="AH2717" s="383" t="s">
        <v>34</v>
      </c>
      <c r="AI2717" s="383" t="s">
        <v>36</v>
      </c>
      <c r="AJ2717" s="383" t="s">
        <v>3554</v>
      </c>
      <c r="AK2717" s="384" t="str">
        <f t="shared" si="85"/>
        <v>NA</v>
      </c>
      <c r="AL2717" s="384" t="str">
        <f t="shared" si="86"/>
        <v>NA</v>
      </c>
      <c r="AN2717" s="196"/>
    </row>
    <row r="2718" spans="1:40" s="181" customFormat="1" x14ac:dyDescent="0.25">
      <c r="A2718" s="381" t="s">
        <v>3224</v>
      </c>
      <c r="B2718" s="382" t="s">
        <v>384</v>
      </c>
      <c r="C2718" s="382" t="s">
        <v>30</v>
      </c>
      <c r="D2718" s="382" t="s">
        <v>385</v>
      </c>
      <c r="E2718" s="382" t="s">
        <v>839</v>
      </c>
      <c r="F2718" s="383">
        <v>100</v>
      </c>
      <c r="G2718" s="383">
        <v>34</v>
      </c>
      <c r="H2718" s="383" t="s">
        <v>835</v>
      </c>
      <c r="I2718" s="383">
        <v>100</v>
      </c>
      <c r="J2718" s="383">
        <v>34</v>
      </c>
      <c r="K2718" s="383" t="s">
        <v>835</v>
      </c>
      <c r="L2718" s="385"/>
      <c r="M2718" s="383">
        <v>14</v>
      </c>
      <c r="N2718" s="383" t="s">
        <v>11</v>
      </c>
      <c r="O2718" s="385"/>
      <c r="P2718" s="385"/>
      <c r="Q2718" s="386" t="s">
        <v>11</v>
      </c>
      <c r="R2718" s="383"/>
      <c r="S2718" s="383">
        <v>32</v>
      </c>
      <c r="T2718" s="386" t="s">
        <v>11</v>
      </c>
      <c r="U2718" s="386"/>
      <c r="V2718" s="386">
        <v>32</v>
      </c>
      <c r="W2718" s="386" t="s">
        <v>11</v>
      </c>
      <c r="X2718" s="383"/>
      <c r="Y2718" s="383">
        <v>32</v>
      </c>
      <c r="Z2718" s="386" t="s">
        <v>11</v>
      </c>
      <c r="AA2718" s="386"/>
      <c r="AB2718" s="386">
        <v>32</v>
      </c>
      <c r="AC2718" s="386" t="s">
        <v>11</v>
      </c>
      <c r="AD2718" s="383" t="s">
        <v>33</v>
      </c>
      <c r="AE2718" s="383" t="s">
        <v>36</v>
      </c>
      <c r="AF2718" s="383">
        <v>79</v>
      </c>
      <c r="AG2718" s="383" t="s">
        <v>35</v>
      </c>
      <c r="AH2718" s="383" t="s">
        <v>34</v>
      </c>
      <c r="AI2718" s="383" t="s">
        <v>36</v>
      </c>
      <c r="AJ2718" s="383" t="s">
        <v>3554</v>
      </c>
      <c r="AK2718" s="384" t="str">
        <f t="shared" si="85"/>
        <v>NA</v>
      </c>
      <c r="AL2718" s="384" t="str">
        <f t="shared" si="86"/>
        <v>NA</v>
      </c>
      <c r="AN2718" s="196"/>
    </row>
    <row r="2719" spans="1:40" s="181" customFormat="1" x14ac:dyDescent="0.25">
      <c r="A2719" s="381" t="s">
        <v>3224</v>
      </c>
      <c r="B2719" s="382" t="s">
        <v>386</v>
      </c>
      <c r="C2719" s="382" t="s">
        <v>30</v>
      </c>
      <c r="D2719" s="382" t="s">
        <v>387</v>
      </c>
      <c r="E2719" s="382" t="s">
        <v>839</v>
      </c>
      <c r="F2719" s="383">
        <v>100</v>
      </c>
      <c r="G2719" s="383">
        <v>53</v>
      </c>
      <c r="H2719" s="383" t="s">
        <v>835</v>
      </c>
      <c r="I2719" s="383">
        <v>100</v>
      </c>
      <c r="J2719" s="383">
        <v>53</v>
      </c>
      <c r="K2719" s="383" t="s">
        <v>835</v>
      </c>
      <c r="L2719" s="385"/>
      <c r="M2719" s="383">
        <v>19</v>
      </c>
      <c r="N2719" s="383" t="s">
        <v>11</v>
      </c>
      <c r="O2719" s="385"/>
      <c r="P2719" s="385"/>
      <c r="Q2719" s="386" t="s">
        <v>11</v>
      </c>
      <c r="R2719" s="383"/>
      <c r="S2719" s="383">
        <v>53</v>
      </c>
      <c r="T2719" s="386" t="s">
        <v>11</v>
      </c>
      <c r="U2719" s="386"/>
      <c r="V2719" s="386">
        <v>53</v>
      </c>
      <c r="W2719" s="386" t="s">
        <v>11</v>
      </c>
      <c r="X2719" s="383"/>
      <c r="Y2719" s="383">
        <v>53</v>
      </c>
      <c r="Z2719" s="386" t="s">
        <v>11</v>
      </c>
      <c r="AA2719" s="386"/>
      <c r="AB2719" s="386">
        <v>53</v>
      </c>
      <c r="AC2719" s="386" t="s">
        <v>11</v>
      </c>
      <c r="AD2719" s="383" t="s">
        <v>33</v>
      </c>
      <c r="AE2719" s="383" t="s">
        <v>36</v>
      </c>
      <c r="AF2719" s="383">
        <v>95</v>
      </c>
      <c r="AG2719" s="383" t="s">
        <v>35</v>
      </c>
      <c r="AH2719" s="383" t="s">
        <v>34</v>
      </c>
      <c r="AI2719" s="383" t="s">
        <v>36</v>
      </c>
      <c r="AJ2719" s="383" t="s">
        <v>3554</v>
      </c>
      <c r="AK2719" s="384" t="str">
        <f t="shared" si="85"/>
        <v>NA</v>
      </c>
      <c r="AL2719" s="384" t="str">
        <f t="shared" si="86"/>
        <v>NA</v>
      </c>
      <c r="AN2719" s="196"/>
    </row>
    <row r="2720" spans="1:40" s="181" customFormat="1" x14ac:dyDescent="0.25">
      <c r="A2720" s="381" t="s">
        <v>3224</v>
      </c>
      <c r="B2720" s="382" t="s">
        <v>388</v>
      </c>
      <c r="C2720" s="382" t="s">
        <v>30</v>
      </c>
      <c r="D2720" s="382" t="s">
        <v>389</v>
      </c>
      <c r="E2720" s="382" t="s">
        <v>839</v>
      </c>
      <c r="F2720" s="383"/>
      <c r="G2720" s="383">
        <v>20</v>
      </c>
      <c r="H2720" s="383" t="s">
        <v>11</v>
      </c>
      <c r="I2720" s="383"/>
      <c r="J2720" s="383">
        <v>20</v>
      </c>
      <c r="K2720" s="383" t="s">
        <v>11</v>
      </c>
      <c r="L2720" s="385"/>
      <c r="M2720" s="383">
        <v>5</v>
      </c>
      <c r="N2720" s="383" t="s">
        <v>11</v>
      </c>
      <c r="O2720" s="385"/>
      <c r="P2720" s="385"/>
      <c r="Q2720" s="386" t="s">
        <v>11</v>
      </c>
      <c r="R2720" s="383"/>
      <c r="S2720" s="383">
        <v>19</v>
      </c>
      <c r="T2720" s="386" t="s">
        <v>11</v>
      </c>
      <c r="U2720" s="386"/>
      <c r="V2720" s="386">
        <v>19</v>
      </c>
      <c r="W2720" s="386" t="s">
        <v>11</v>
      </c>
      <c r="X2720" s="383"/>
      <c r="Y2720" s="383">
        <v>19</v>
      </c>
      <c r="Z2720" s="386" t="s">
        <v>11</v>
      </c>
      <c r="AA2720" s="386"/>
      <c r="AB2720" s="386">
        <v>19</v>
      </c>
      <c r="AC2720" s="386" t="s">
        <v>11</v>
      </c>
      <c r="AD2720" s="383" t="s">
        <v>33</v>
      </c>
      <c r="AE2720" s="383" t="s">
        <v>34</v>
      </c>
      <c r="AF2720" s="383">
        <v>100</v>
      </c>
      <c r="AG2720" s="383" t="s">
        <v>35</v>
      </c>
      <c r="AH2720" s="383" t="s">
        <v>34</v>
      </c>
      <c r="AI2720" s="383" t="s">
        <v>36</v>
      </c>
      <c r="AJ2720" s="383" t="s">
        <v>3554</v>
      </c>
      <c r="AK2720" s="384" t="str">
        <f t="shared" si="85"/>
        <v>NA</v>
      </c>
      <c r="AL2720" s="384" t="str">
        <f t="shared" si="86"/>
        <v>NA</v>
      </c>
      <c r="AN2720" s="196"/>
    </row>
    <row r="2721" spans="1:40" s="181" customFormat="1" x14ac:dyDescent="0.25">
      <c r="A2721" s="381" t="s">
        <v>3224</v>
      </c>
      <c r="B2721" s="382" t="s">
        <v>390</v>
      </c>
      <c r="C2721" s="382" t="s">
        <v>30</v>
      </c>
      <c r="D2721" s="382" t="s">
        <v>391</v>
      </c>
      <c r="E2721" s="382" t="s">
        <v>839</v>
      </c>
      <c r="F2721" s="383"/>
      <c r="G2721" s="383">
        <v>15</v>
      </c>
      <c r="H2721" s="383" t="s">
        <v>11</v>
      </c>
      <c r="I2721" s="383"/>
      <c r="J2721" s="383">
        <v>15</v>
      </c>
      <c r="K2721" s="383" t="s">
        <v>11</v>
      </c>
      <c r="L2721" s="385"/>
      <c r="M2721" s="383">
        <v>6</v>
      </c>
      <c r="N2721" s="383" t="s">
        <v>11</v>
      </c>
      <c r="O2721" s="385"/>
      <c r="P2721" s="385"/>
      <c r="Q2721" s="386" t="s">
        <v>11</v>
      </c>
      <c r="R2721" s="383"/>
      <c r="S2721" s="383">
        <v>14</v>
      </c>
      <c r="T2721" s="386" t="s">
        <v>11</v>
      </c>
      <c r="U2721" s="386"/>
      <c r="V2721" s="386">
        <v>13</v>
      </c>
      <c r="W2721" s="386" t="s">
        <v>11</v>
      </c>
      <c r="X2721" s="383"/>
      <c r="Y2721" s="383">
        <v>14</v>
      </c>
      <c r="Z2721" s="386" t="s">
        <v>11</v>
      </c>
      <c r="AA2721" s="386"/>
      <c r="AB2721" s="386">
        <v>13</v>
      </c>
      <c r="AC2721" s="386" t="s">
        <v>11</v>
      </c>
      <c r="AD2721" s="383" t="s">
        <v>104</v>
      </c>
      <c r="AE2721" s="383" t="s">
        <v>36</v>
      </c>
      <c r="AF2721" s="383">
        <v>92</v>
      </c>
      <c r="AG2721" s="383" t="s">
        <v>35</v>
      </c>
      <c r="AH2721" s="383" t="s">
        <v>34</v>
      </c>
      <c r="AI2721" s="383" t="s">
        <v>36</v>
      </c>
      <c r="AJ2721" s="383" t="s">
        <v>3554</v>
      </c>
      <c r="AK2721" s="384" t="str">
        <f t="shared" si="85"/>
        <v>NA</v>
      </c>
      <c r="AL2721" s="384" t="str">
        <f t="shared" si="86"/>
        <v>NA</v>
      </c>
      <c r="AN2721" s="196"/>
    </row>
    <row r="2722" spans="1:40" s="181" customFormat="1" x14ac:dyDescent="0.25">
      <c r="A2722" s="381" t="s">
        <v>3224</v>
      </c>
      <c r="B2722" s="382" t="s">
        <v>392</v>
      </c>
      <c r="C2722" s="382" t="s">
        <v>30</v>
      </c>
      <c r="D2722" s="382" t="s">
        <v>393</v>
      </c>
      <c r="E2722" s="382" t="s">
        <v>839</v>
      </c>
      <c r="F2722" s="383">
        <v>100</v>
      </c>
      <c r="G2722" s="383">
        <v>31</v>
      </c>
      <c r="H2722" s="383" t="s">
        <v>835</v>
      </c>
      <c r="I2722" s="383">
        <v>100</v>
      </c>
      <c r="J2722" s="383">
        <v>31</v>
      </c>
      <c r="K2722" s="383" t="s">
        <v>835</v>
      </c>
      <c r="L2722" s="385"/>
      <c r="M2722" s="383">
        <v>11</v>
      </c>
      <c r="N2722" s="383" t="s">
        <v>11</v>
      </c>
      <c r="O2722" s="385"/>
      <c r="P2722" s="385"/>
      <c r="Q2722" s="386" t="s">
        <v>11</v>
      </c>
      <c r="R2722" s="383"/>
      <c r="S2722" s="383">
        <v>31</v>
      </c>
      <c r="T2722" s="386" t="s">
        <v>11</v>
      </c>
      <c r="U2722" s="386"/>
      <c r="V2722" s="386">
        <v>30</v>
      </c>
      <c r="W2722" s="386" t="s">
        <v>11</v>
      </c>
      <c r="X2722" s="383"/>
      <c r="Y2722" s="383">
        <v>31</v>
      </c>
      <c r="Z2722" s="386" t="s">
        <v>11</v>
      </c>
      <c r="AA2722" s="386"/>
      <c r="AB2722" s="386">
        <v>30</v>
      </c>
      <c r="AC2722" s="386" t="s">
        <v>11</v>
      </c>
      <c r="AD2722" s="383" t="s">
        <v>33</v>
      </c>
      <c r="AE2722" s="383" t="s">
        <v>36</v>
      </c>
      <c r="AF2722" s="383">
        <v>85</v>
      </c>
      <c r="AG2722" s="383" t="s">
        <v>35</v>
      </c>
      <c r="AH2722" s="383" t="s">
        <v>34</v>
      </c>
      <c r="AI2722" s="383" t="s">
        <v>36</v>
      </c>
      <c r="AJ2722" s="383" t="s">
        <v>3554</v>
      </c>
      <c r="AK2722" s="384" t="str">
        <f t="shared" si="85"/>
        <v>NA</v>
      </c>
      <c r="AL2722" s="384" t="str">
        <f t="shared" si="86"/>
        <v>NA</v>
      </c>
      <c r="AN2722" s="196"/>
    </row>
    <row r="2723" spans="1:40" s="181" customFormat="1" x14ac:dyDescent="0.25">
      <c r="A2723" s="381" t="s">
        <v>3224</v>
      </c>
      <c r="B2723" s="382" t="s">
        <v>394</v>
      </c>
      <c r="C2723" s="382" t="s">
        <v>30</v>
      </c>
      <c r="D2723" s="382" t="s">
        <v>395</v>
      </c>
      <c r="E2723" s="382" t="s">
        <v>839</v>
      </c>
      <c r="F2723" s="383">
        <v>100</v>
      </c>
      <c r="G2723" s="383">
        <v>69</v>
      </c>
      <c r="H2723" s="383" t="s">
        <v>835</v>
      </c>
      <c r="I2723" s="383">
        <v>100</v>
      </c>
      <c r="J2723" s="383">
        <v>69</v>
      </c>
      <c r="K2723" s="383" t="s">
        <v>835</v>
      </c>
      <c r="L2723" s="385"/>
      <c r="M2723" s="383">
        <v>18</v>
      </c>
      <c r="N2723" s="383" t="s">
        <v>11</v>
      </c>
      <c r="O2723" s="385"/>
      <c r="P2723" s="385"/>
      <c r="Q2723" s="386" t="s">
        <v>11</v>
      </c>
      <c r="R2723" s="383">
        <v>30</v>
      </c>
      <c r="S2723" s="383">
        <v>63</v>
      </c>
      <c r="T2723" s="386" t="s">
        <v>36</v>
      </c>
      <c r="U2723" s="386">
        <v>36</v>
      </c>
      <c r="V2723" s="386">
        <v>61</v>
      </c>
      <c r="W2723" s="386" t="s">
        <v>834</v>
      </c>
      <c r="X2723" s="383">
        <v>27</v>
      </c>
      <c r="Y2723" s="383">
        <v>63</v>
      </c>
      <c r="Z2723" s="386" t="s">
        <v>36</v>
      </c>
      <c r="AA2723" s="386">
        <v>25</v>
      </c>
      <c r="AB2723" s="386">
        <v>61</v>
      </c>
      <c r="AC2723" s="386" t="s">
        <v>834</v>
      </c>
      <c r="AD2723" s="383" t="s">
        <v>46</v>
      </c>
      <c r="AE2723" s="383" t="s">
        <v>36</v>
      </c>
      <c r="AF2723" s="383">
        <v>67</v>
      </c>
      <c r="AG2723" s="383" t="s">
        <v>35</v>
      </c>
      <c r="AH2723" s="383" t="s">
        <v>34</v>
      </c>
      <c r="AI2723" s="383" t="s">
        <v>36</v>
      </c>
      <c r="AJ2723" s="383" t="s">
        <v>3554</v>
      </c>
      <c r="AK2723" s="384" t="str">
        <f t="shared" si="85"/>
        <v>NO</v>
      </c>
      <c r="AL2723" s="384" t="str">
        <f t="shared" si="86"/>
        <v>NO</v>
      </c>
      <c r="AN2723" s="196"/>
    </row>
    <row r="2724" spans="1:40" s="181" customFormat="1" x14ac:dyDescent="0.25">
      <c r="A2724" s="381" t="s">
        <v>3224</v>
      </c>
      <c r="B2724" s="382" t="s">
        <v>396</v>
      </c>
      <c r="C2724" s="382" t="s">
        <v>30</v>
      </c>
      <c r="D2724" s="382" t="s">
        <v>397</v>
      </c>
      <c r="E2724" s="382" t="s">
        <v>839</v>
      </c>
      <c r="F2724" s="383"/>
      <c r="G2724" s="383">
        <v>16</v>
      </c>
      <c r="H2724" s="383" t="s">
        <v>11</v>
      </c>
      <c r="I2724" s="383"/>
      <c r="J2724" s="383">
        <v>16</v>
      </c>
      <c r="K2724" s="383" t="s">
        <v>11</v>
      </c>
      <c r="L2724" s="385"/>
      <c r="M2724" s="383">
        <v>6</v>
      </c>
      <c r="N2724" s="383" t="s">
        <v>11</v>
      </c>
      <c r="O2724" s="385"/>
      <c r="P2724" s="385"/>
      <c r="Q2724" s="386" t="s">
        <v>11</v>
      </c>
      <c r="R2724" s="383"/>
      <c r="S2724" s="383">
        <v>15</v>
      </c>
      <c r="T2724" s="386" t="s">
        <v>11</v>
      </c>
      <c r="U2724" s="386"/>
      <c r="V2724" s="386">
        <v>14</v>
      </c>
      <c r="W2724" s="386" t="s">
        <v>11</v>
      </c>
      <c r="X2724" s="383"/>
      <c r="Y2724" s="383">
        <v>15</v>
      </c>
      <c r="Z2724" s="386" t="s">
        <v>11</v>
      </c>
      <c r="AA2724" s="386"/>
      <c r="AB2724" s="386">
        <v>14</v>
      </c>
      <c r="AC2724" s="386" t="s">
        <v>11</v>
      </c>
      <c r="AD2724" s="383" t="s">
        <v>214</v>
      </c>
      <c r="AE2724" s="383" t="s">
        <v>36</v>
      </c>
      <c r="AF2724" s="383">
        <v>72</v>
      </c>
      <c r="AG2724" s="383" t="s">
        <v>35</v>
      </c>
      <c r="AH2724" s="383" t="s">
        <v>34</v>
      </c>
      <c r="AI2724" s="383" t="s">
        <v>36</v>
      </c>
      <c r="AJ2724" s="383" t="s">
        <v>3554</v>
      </c>
      <c r="AK2724" s="384" t="str">
        <f t="shared" si="85"/>
        <v>NA</v>
      </c>
      <c r="AL2724" s="384" t="str">
        <f t="shared" si="86"/>
        <v>NA</v>
      </c>
      <c r="AN2724" s="196"/>
    </row>
    <row r="2725" spans="1:40" s="181" customFormat="1" x14ac:dyDescent="0.25">
      <c r="A2725" s="381" t="s">
        <v>3224</v>
      </c>
      <c r="B2725" s="382" t="s">
        <v>398</v>
      </c>
      <c r="C2725" s="382" t="s">
        <v>30</v>
      </c>
      <c r="D2725" s="382" t="s">
        <v>399</v>
      </c>
      <c r="E2725" s="382" t="s">
        <v>839</v>
      </c>
      <c r="F2725" s="383">
        <v>100</v>
      </c>
      <c r="G2725" s="383">
        <v>53</v>
      </c>
      <c r="H2725" s="383" t="s">
        <v>835</v>
      </c>
      <c r="I2725" s="383">
        <v>100</v>
      </c>
      <c r="J2725" s="383">
        <v>53</v>
      </c>
      <c r="K2725" s="383" t="s">
        <v>835</v>
      </c>
      <c r="L2725" s="385"/>
      <c r="M2725" s="383">
        <v>15</v>
      </c>
      <c r="N2725" s="383" t="s">
        <v>11</v>
      </c>
      <c r="O2725" s="385"/>
      <c r="P2725" s="385"/>
      <c r="Q2725" s="386" t="s">
        <v>11</v>
      </c>
      <c r="R2725" s="383"/>
      <c r="S2725" s="383">
        <v>51</v>
      </c>
      <c r="T2725" s="386" t="s">
        <v>11</v>
      </c>
      <c r="U2725" s="386"/>
      <c r="V2725" s="386">
        <v>49</v>
      </c>
      <c r="W2725" s="386" t="s">
        <v>11</v>
      </c>
      <c r="X2725" s="383"/>
      <c r="Y2725" s="383">
        <v>51</v>
      </c>
      <c r="Z2725" s="386" t="s">
        <v>11</v>
      </c>
      <c r="AA2725" s="386"/>
      <c r="AB2725" s="386">
        <v>49</v>
      </c>
      <c r="AC2725" s="386" t="s">
        <v>11</v>
      </c>
      <c r="AD2725" s="383" t="s">
        <v>33</v>
      </c>
      <c r="AE2725" s="383" t="s">
        <v>34</v>
      </c>
      <c r="AF2725" s="383">
        <v>100</v>
      </c>
      <c r="AG2725" s="383" t="s">
        <v>35</v>
      </c>
      <c r="AH2725" s="383" t="s">
        <v>36</v>
      </c>
      <c r="AI2725" s="383" t="s">
        <v>36</v>
      </c>
      <c r="AJ2725" s="383" t="s">
        <v>3554</v>
      </c>
      <c r="AK2725" s="384" t="str">
        <f t="shared" si="85"/>
        <v>NA</v>
      </c>
      <c r="AL2725" s="384" t="str">
        <f t="shared" si="86"/>
        <v>NA</v>
      </c>
      <c r="AN2725" s="196"/>
    </row>
    <row r="2726" spans="1:40" s="181" customFormat="1" x14ac:dyDescent="0.25">
      <c r="A2726" s="381" t="s">
        <v>3224</v>
      </c>
      <c r="B2726" s="382" t="s">
        <v>400</v>
      </c>
      <c r="C2726" s="382" t="s">
        <v>30</v>
      </c>
      <c r="D2726" s="382" t="s">
        <v>401</v>
      </c>
      <c r="E2726" s="382" t="s">
        <v>839</v>
      </c>
      <c r="F2726" s="383">
        <v>100</v>
      </c>
      <c r="G2726" s="383">
        <v>48</v>
      </c>
      <c r="H2726" s="383" t="s">
        <v>835</v>
      </c>
      <c r="I2726" s="383">
        <v>100</v>
      </c>
      <c r="J2726" s="383">
        <v>48</v>
      </c>
      <c r="K2726" s="383" t="s">
        <v>835</v>
      </c>
      <c r="L2726" s="385"/>
      <c r="M2726" s="383">
        <v>15</v>
      </c>
      <c r="N2726" s="383" t="s">
        <v>11</v>
      </c>
      <c r="O2726" s="385"/>
      <c r="P2726" s="385"/>
      <c r="Q2726" s="386" t="s">
        <v>11</v>
      </c>
      <c r="R2726" s="383">
        <v>22</v>
      </c>
      <c r="S2726" s="383">
        <v>46</v>
      </c>
      <c r="T2726" s="386" t="s">
        <v>36</v>
      </c>
      <c r="U2726" s="386">
        <v>33</v>
      </c>
      <c r="V2726" s="386">
        <v>45</v>
      </c>
      <c r="W2726" s="386" t="s">
        <v>834</v>
      </c>
      <c r="X2726" s="383">
        <v>22</v>
      </c>
      <c r="Y2726" s="383">
        <v>46</v>
      </c>
      <c r="Z2726" s="386" t="s">
        <v>36</v>
      </c>
      <c r="AA2726" s="386">
        <v>18</v>
      </c>
      <c r="AB2726" s="386">
        <v>45</v>
      </c>
      <c r="AC2726" s="386" t="s">
        <v>834</v>
      </c>
      <c r="AD2726" s="383" t="s">
        <v>104</v>
      </c>
      <c r="AE2726" s="383" t="s">
        <v>36</v>
      </c>
      <c r="AF2726" s="383">
        <v>69</v>
      </c>
      <c r="AG2726" s="383" t="s">
        <v>35</v>
      </c>
      <c r="AH2726" s="383" t="s">
        <v>34</v>
      </c>
      <c r="AI2726" s="383" t="s">
        <v>36</v>
      </c>
      <c r="AJ2726" s="383" t="s">
        <v>3554</v>
      </c>
      <c r="AK2726" s="384" t="str">
        <f t="shared" si="85"/>
        <v>NO</v>
      </c>
      <c r="AL2726" s="384" t="str">
        <f t="shared" si="86"/>
        <v>NO</v>
      </c>
      <c r="AN2726" s="196"/>
    </row>
    <row r="2727" spans="1:40" s="181" customFormat="1" x14ac:dyDescent="0.25">
      <c r="A2727" s="381" t="s">
        <v>3224</v>
      </c>
      <c r="B2727" s="382" t="s">
        <v>402</v>
      </c>
      <c r="C2727" s="382" t="s">
        <v>30</v>
      </c>
      <c r="D2727" s="382" t="s">
        <v>403</v>
      </c>
      <c r="E2727" s="382" t="s">
        <v>839</v>
      </c>
      <c r="F2727" s="383">
        <v>100</v>
      </c>
      <c r="G2727" s="383">
        <v>35</v>
      </c>
      <c r="H2727" s="383" t="s">
        <v>835</v>
      </c>
      <c r="I2727" s="383">
        <v>100</v>
      </c>
      <c r="J2727" s="383">
        <v>35</v>
      </c>
      <c r="K2727" s="383" t="s">
        <v>835</v>
      </c>
      <c r="L2727" s="385"/>
      <c r="M2727" s="383">
        <v>9</v>
      </c>
      <c r="N2727" s="383" t="s">
        <v>11</v>
      </c>
      <c r="O2727" s="385"/>
      <c r="P2727" s="385"/>
      <c r="Q2727" s="386" t="s">
        <v>11</v>
      </c>
      <c r="R2727" s="383">
        <v>21</v>
      </c>
      <c r="S2727" s="383">
        <v>33</v>
      </c>
      <c r="T2727" s="386" t="s">
        <v>36</v>
      </c>
      <c r="U2727" s="386">
        <v>25</v>
      </c>
      <c r="V2727" s="386">
        <v>32</v>
      </c>
      <c r="W2727" s="386" t="s">
        <v>834</v>
      </c>
      <c r="X2727" s="383">
        <v>28</v>
      </c>
      <c r="Y2727" s="383">
        <v>32</v>
      </c>
      <c r="Z2727" s="386" t="s">
        <v>34</v>
      </c>
      <c r="AA2727" s="386">
        <v>31</v>
      </c>
      <c r="AB2727" s="386">
        <v>32</v>
      </c>
      <c r="AC2727" s="386" t="s">
        <v>11</v>
      </c>
      <c r="AD2727" s="383" t="s">
        <v>57</v>
      </c>
      <c r="AE2727" s="383" t="s">
        <v>36</v>
      </c>
      <c r="AF2727" s="383">
        <v>87</v>
      </c>
      <c r="AG2727" s="383" t="s">
        <v>35</v>
      </c>
      <c r="AH2727" s="383" t="s">
        <v>34</v>
      </c>
      <c r="AI2727" s="383" t="s">
        <v>36</v>
      </c>
      <c r="AJ2727" s="383" t="s">
        <v>3554</v>
      </c>
      <c r="AK2727" s="384" t="str">
        <f t="shared" si="85"/>
        <v>NO</v>
      </c>
      <c r="AL2727" s="384" t="str">
        <f t="shared" si="86"/>
        <v>Yes-SH</v>
      </c>
      <c r="AN2727" s="196"/>
    </row>
    <row r="2728" spans="1:40" s="181" customFormat="1" x14ac:dyDescent="0.25">
      <c r="A2728" s="381" t="s">
        <v>3224</v>
      </c>
      <c r="B2728" s="382" t="s">
        <v>404</v>
      </c>
      <c r="C2728" s="382" t="s">
        <v>30</v>
      </c>
      <c r="D2728" s="382" t="s">
        <v>405</v>
      </c>
      <c r="E2728" s="382" t="s">
        <v>839</v>
      </c>
      <c r="F2728" s="383">
        <v>99</v>
      </c>
      <c r="G2728" s="383">
        <v>44</v>
      </c>
      <c r="H2728" s="383" t="s">
        <v>835</v>
      </c>
      <c r="I2728" s="383">
        <v>99</v>
      </c>
      <c r="J2728" s="383">
        <v>44</v>
      </c>
      <c r="K2728" s="383" t="s">
        <v>835</v>
      </c>
      <c r="L2728" s="385"/>
      <c r="M2728" s="383">
        <v>16</v>
      </c>
      <c r="N2728" s="383" t="s">
        <v>11</v>
      </c>
      <c r="O2728" s="385"/>
      <c r="P2728" s="385"/>
      <c r="Q2728" s="386" t="s">
        <v>11</v>
      </c>
      <c r="R2728" s="383"/>
      <c r="S2728" s="383">
        <v>43</v>
      </c>
      <c r="T2728" s="386" t="s">
        <v>11</v>
      </c>
      <c r="U2728" s="386"/>
      <c r="V2728" s="386">
        <v>42</v>
      </c>
      <c r="W2728" s="386" t="s">
        <v>11</v>
      </c>
      <c r="X2728" s="383"/>
      <c r="Y2728" s="383">
        <v>43</v>
      </c>
      <c r="Z2728" s="386" t="s">
        <v>11</v>
      </c>
      <c r="AA2728" s="386"/>
      <c r="AB2728" s="386">
        <v>43</v>
      </c>
      <c r="AC2728" s="386" t="s">
        <v>11</v>
      </c>
      <c r="AD2728" s="383" t="s">
        <v>33</v>
      </c>
      <c r="AE2728" s="383" t="s">
        <v>36</v>
      </c>
      <c r="AF2728" s="383">
        <v>87</v>
      </c>
      <c r="AG2728" s="383" t="s">
        <v>35</v>
      </c>
      <c r="AH2728" s="383" t="s">
        <v>34</v>
      </c>
      <c r="AI2728" s="383" t="s">
        <v>36</v>
      </c>
      <c r="AJ2728" s="383" t="s">
        <v>3554</v>
      </c>
      <c r="AK2728" s="384" t="str">
        <f t="shared" si="85"/>
        <v>NA</v>
      </c>
      <c r="AL2728" s="384" t="str">
        <f t="shared" si="86"/>
        <v>NA</v>
      </c>
      <c r="AN2728" s="196"/>
    </row>
    <row r="2729" spans="1:40" s="181" customFormat="1" x14ac:dyDescent="0.25">
      <c r="A2729" s="381" t="s">
        <v>3224</v>
      </c>
      <c r="B2729" s="382" t="s">
        <v>406</v>
      </c>
      <c r="C2729" s="382" t="s">
        <v>30</v>
      </c>
      <c r="D2729" s="382" t="s">
        <v>407</v>
      </c>
      <c r="E2729" s="382" t="s">
        <v>839</v>
      </c>
      <c r="F2729" s="383">
        <v>98</v>
      </c>
      <c r="G2729" s="383">
        <v>46</v>
      </c>
      <c r="H2729" s="383" t="s">
        <v>835</v>
      </c>
      <c r="I2729" s="383">
        <v>98</v>
      </c>
      <c r="J2729" s="383">
        <v>46</v>
      </c>
      <c r="K2729" s="383" t="s">
        <v>835</v>
      </c>
      <c r="L2729" s="385"/>
      <c r="M2729" s="383">
        <v>14</v>
      </c>
      <c r="N2729" s="383" t="s">
        <v>11</v>
      </c>
      <c r="O2729" s="385"/>
      <c r="P2729" s="385"/>
      <c r="Q2729" s="386" t="s">
        <v>11</v>
      </c>
      <c r="R2729" s="383">
        <v>55</v>
      </c>
      <c r="S2729" s="383">
        <v>40</v>
      </c>
      <c r="T2729" s="386" t="s">
        <v>34</v>
      </c>
      <c r="U2729" s="386">
        <v>50</v>
      </c>
      <c r="V2729" s="386">
        <v>38</v>
      </c>
      <c r="W2729" s="386" t="s">
        <v>11</v>
      </c>
      <c r="X2729" s="383">
        <v>54</v>
      </c>
      <c r="Y2729" s="383">
        <v>39</v>
      </c>
      <c r="Z2729" s="386" t="s">
        <v>36</v>
      </c>
      <c r="AA2729" s="386">
        <v>47</v>
      </c>
      <c r="AB2729" s="386">
        <v>38</v>
      </c>
      <c r="AC2729" s="386" t="s">
        <v>834</v>
      </c>
      <c r="AD2729" s="383" t="s">
        <v>57</v>
      </c>
      <c r="AE2729" s="383" t="s">
        <v>36</v>
      </c>
      <c r="AF2729" s="383">
        <v>90</v>
      </c>
      <c r="AG2729" s="383" t="s">
        <v>35</v>
      </c>
      <c r="AH2729" s="383" t="s">
        <v>34</v>
      </c>
      <c r="AI2729" s="383" t="s">
        <v>36</v>
      </c>
      <c r="AJ2729" s="383" t="s">
        <v>3554</v>
      </c>
      <c r="AK2729" s="384" t="str">
        <f t="shared" si="85"/>
        <v>Yes-SH</v>
      </c>
      <c r="AL2729" s="384" t="str">
        <f t="shared" si="86"/>
        <v>NO</v>
      </c>
      <c r="AN2729" s="196"/>
    </row>
    <row r="2730" spans="1:40" s="181" customFormat="1" x14ac:dyDescent="0.25">
      <c r="A2730" s="381" t="s">
        <v>3224</v>
      </c>
      <c r="B2730" s="382" t="s">
        <v>408</v>
      </c>
      <c r="C2730" s="382" t="s">
        <v>30</v>
      </c>
      <c r="D2730" s="382" t="s">
        <v>409</v>
      </c>
      <c r="E2730" s="382" t="s">
        <v>839</v>
      </c>
      <c r="F2730" s="383">
        <v>100</v>
      </c>
      <c r="G2730" s="383">
        <v>40</v>
      </c>
      <c r="H2730" s="383" t="s">
        <v>835</v>
      </c>
      <c r="I2730" s="383">
        <v>100</v>
      </c>
      <c r="J2730" s="383">
        <v>40</v>
      </c>
      <c r="K2730" s="383" t="s">
        <v>835</v>
      </c>
      <c r="L2730" s="385"/>
      <c r="M2730" s="383">
        <v>14</v>
      </c>
      <c r="N2730" s="383" t="s">
        <v>11</v>
      </c>
      <c r="O2730" s="385"/>
      <c r="P2730" s="385"/>
      <c r="Q2730" s="386" t="s">
        <v>11</v>
      </c>
      <c r="R2730" s="383"/>
      <c r="S2730" s="383">
        <v>36</v>
      </c>
      <c r="T2730" s="386" t="s">
        <v>11</v>
      </c>
      <c r="U2730" s="386"/>
      <c r="V2730" s="386">
        <v>34</v>
      </c>
      <c r="W2730" s="386" t="s">
        <v>11</v>
      </c>
      <c r="X2730" s="383"/>
      <c r="Y2730" s="383">
        <v>36</v>
      </c>
      <c r="Z2730" s="386" t="s">
        <v>11</v>
      </c>
      <c r="AA2730" s="386"/>
      <c r="AB2730" s="386">
        <v>34</v>
      </c>
      <c r="AC2730" s="386" t="s">
        <v>11</v>
      </c>
      <c r="AD2730" s="383" t="s">
        <v>33</v>
      </c>
      <c r="AE2730" s="383" t="s">
        <v>36</v>
      </c>
      <c r="AF2730" s="383">
        <v>85</v>
      </c>
      <c r="AG2730" s="383" t="s">
        <v>35</v>
      </c>
      <c r="AH2730" s="383" t="s">
        <v>34</v>
      </c>
      <c r="AI2730" s="383" t="s">
        <v>36</v>
      </c>
      <c r="AJ2730" s="383" t="s">
        <v>3554</v>
      </c>
      <c r="AK2730" s="384" t="str">
        <f t="shared" si="85"/>
        <v>NA</v>
      </c>
      <c r="AL2730" s="384" t="str">
        <f t="shared" si="86"/>
        <v>NA</v>
      </c>
      <c r="AN2730" s="196"/>
    </row>
    <row r="2731" spans="1:40" s="181" customFormat="1" x14ac:dyDescent="0.25">
      <c r="A2731" s="381" t="s">
        <v>3224</v>
      </c>
      <c r="B2731" s="382" t="s">
        <v>410</v>
      </c>
      <c r="C2731" s="382" t="s">
        <v>30</v>
      </c>
      <c r="D2731" s="382" t="s">
        <v>411</v>
      </c>
      <c r="E2731" s="382" t="s">
        <v>839</v>
      </c>
      <c r="F2731" s="383"/>
      <c r="G2731" s="383">
        <v>25</v>
      </c>
      <c r="H2731" s="383" t="s">
        <v>11</v>
      </c>
      <c r="I2731" s="383"/>
      <c r="J2731" s="383">
        <v>25</v>
      </c>
      <c r="K2731" s="383" t="s">
        <v>11</v>
      </c>
      <c r="L2731" s="385"/>
      <c r="M2731" s="383">
        <v>8</v>
      </c>
      <c r="N2731" s="383" t="s">
        <v>11</v>
      </c>
      <c r="O2731" s="385"/>
      <c r="P2731" s="385"/>
      <c r="Q2731" s="386" t="s">
        <v>11</v>
      </c>
      <c r="R2731" s="383"/>
      <c r="S2731" s="383">
        <v>24</v>
      </c>
      <c r="T2731" s="386" t="s">
        <v>11</v>
      </c>
      <c r="U2731" s="386"/>
      <c r="V2731" s="386">
        <v>22</v>
      </c>
      <c r="W2731" s="386" t="s">
        <v>11</v>
      </c>
      <c r="X2731" s="383"/>
      <c r="Y2731" s="383">
        <v>24</v>
      </c>
      <c r="Z2731" s="386" t="s">
        <v>11</v>
      </c>
      <c r="AA2731" s="386"/>
      <c r="AB2731" s="386">
        <v>22</v>
      </c>
      <c r="AC2731" s="386" t="s">
        <v>11</v>
      </c>
      <c r="AD2731" s="383" t="s">
        <v>57</v>
      </c>
      <c r="AE2731" s="383" t="s">
        <v>34</v>
      </c>
      <c r="AF2731" s="383">
        <v>100</v>
      </c>
      <c r="AG2731" s="383" t="s">
        <v>35</v>
      </c>
      <c r="AH2731" s="383" t="s">
        <v>34</v>
      </c>
      <c r="AI2731" s="383" t="s">
        <v>36</v>
      </c>
      <c r="AJ2731" s="383" t="s">
        <v>3554</v>
      </c>
      <c r="AK2731" s="384" t="str">
        <f t="shared" si="85"/>
        <v>NA</v>
      </c>
      <c r="AL2731" s="384" t="str">
        <f t="shared" si="86"/>
        <v>NA</v>
      </c>
      <c r="AN2731" s="196"/>
    </row>
    <row r="2732" spans="1:40" s="181" customFormat="1" x14ac:dyDescent="0.25">
      <c r="A2732" s="381" t="s">
        <v>3224</v>
      </c>
      <c r="B2732" s="382" t="s">
        <v>412</v>
      </c>
      <c r="C2732" s="382" t="s">
        <v>30</v>
      </c>
      <c r="D2732" s="382" t="s">
        <v>413</v>
      </c>
      <c r="E2732" s="382" t="s">
        <v>839</v>
      </c>
      <c r="F2732" s="383">
        <v>100</v>
      </c>
      <c r="G2732" s="383">
        <v>60</v>
      </c>
      <c r="H2732" s="383" t="s">
        <v>835</v>
      </c>
      <c r="I2732" s="383">
        <v>100</v>
      </c>
      <c r="J2732" s="383">
        <v>60</v>
      </c>
      <c r="K2732" s="383" t="s">
        <v>835</v>
      </c>
      <c r="L2732" s="385"/>
      <c r="M2732" s="383">
        <v>18</v>
      </c>
      <c r="N2732" s="383" t="s">
        <v>11</v>
      </c>
      <c r="O2732" s="385"/>
      <c r="P2732" s="385"/>
      <c r="Q2732" s="386" t="s">
        <v>11</v>
      </c>
      <c r="R2732" s="383"/>
      <c r="S2732" s="383">
        <v>58</v>
      </c>
      <c r="T2732" s="386" t="s">
        <v>11</v>
      </c>
      <c r="U2732" s="386"/>
      <c r="V2732" s="386">
        <v>58</v>
      </c>
      <c r="W2732" s="386" t="s">
        <v>11</v>
      </c>
      <c r="X2732" s="383"/>
      <c r="Y2732" s="383">
        <v>58</v>
      </c>
      <c r="Z2732" s="386" t="s">
        <v>11</v>
      </c>
      <c r="AA2732" s="386"/>
      <c r="AB2732" s="386">
        <v>58</v>
      </c>
      <c r="AC2732" s="386" t="s">
        <v>11</v>
      </c>
      <c r="AD2732" s="383" t="s">
        <v>33</v>
      </c>
      <c r="AE2732" s="383" t="s">
        <v>36</v>
      </c>
      <c r="AF2732" s="383">
        <v>97</v>
      </c>
      <c r="AG2732" s="383" t="s">
        <v>35</v>
      </c>
      <c r="AH2732" s="383" t="s">
        <v>34</v>
      </c>
      <c r="AI2732" s="383" t="s">
        <v>36</v>
      </c>
      <c r="AJ2732" s="383" t="s">
        <v>3554</v>
      </c>
      <c r="AK2732" s="384" t="str">
        <f t="shared" si="85"/>
        <v>NA</v>
      </c>
      <c r="AL2732" s="384" t="str">
        <f t="shared" si="86"/>
        <v>NA</v>
      </c>
      <c r="AN2732" s="196"/>
    </row>
    <row r="2733" spans="1:40" s="181" customFormat="1" x14ac:dyDescent="0.25">
      <c r="A2733" s="381" t="s">
        <v>3224</v>
      </c>
      <c r="B2733" s="382" t="s">
        <v>414</v>
      </c>
      <c r="C2733" s="382" t="s">
        <v>30</v>
      </c>
      <c r="D2733" s="382" t="s">
        <v>415</v>
      </c>
      <c r="E2733" s="382" t="s">
        <v>839</v>
      </c>
      <c r="F2733" s="383"/>
      <c r="G2733" s="383">
        <v>21</v>
      </c>
      <c r="H2733" s="383" t="s">
        <v>11</v>
      </c>
      <c r="I2733" s="383"/>
      <c r="J2733" s="383">
        <v>21</v>
      </c>
      <c r="K2733" s="383" t="s">
        <v>11</v>
      </c>
      <c r="L2733" s="385"/>
      <c r="M2733" s="383">
        <v>0</v>
      </c>
      <c r="N2733" s="383" t="s">
        <v>11</v>
      </c>
      <c r="O2733" s="385"/>
      <c r="P2733" s="385"/>
      <c r="Q2733" s="386" t="s">
        <v>11</v>
      </c>
      <c r="R2733" s="383"/>
      <c r="S2733" s="383">
        <v>20</v>
      </c>
      <c r="T2733" s="386" t="s">
        <v>11</v>
      </c>
      <c r="U2733" s="386"/>
      <c r="V2733" s="386">
        <v>20</v>
      </c>
      <c r="W2733" s="386" t="s">
        <v>11</v>
      </c>
      <c r="X2733" s="383"/>
      <c r="Y2733" s="383">
        <v>20</v>
      </c>
      <c r="Z2733" s="386" t="s">
        <v>11</v>
      </c>
      <c r="AA2733" s="386"/>
      <c r="AB2733" s="386">
        <v>20</v>
      </c>
      <c r="AC2733" s="386" t="s">
        <v>11</v>
      </c>
      <c r="AD2733" s="383"/>
      <c r="AE2733" s="383" t="s">
        <v>36</v>
      </c>
      <c r="AF2733" s="383">
        <v>90</v>
      </c>
      <c r="AG2733" s="383" t="s">
        <v>35</v>
      </c>
      <c r="AH2733" s="383" t="s">
        <v>34</v>
      </c>
      <c r="AI2733" s="383" t="s">
        <v>36</v>
      </c>
      <c r="AJ2733" s="383" t="s">
        <v>3554</v>
      </c>
      <c r="AK2733" s="384" t="str">
        <f t="shared" si="85"/>
        <v>NA</v>
      </c>
      <c r="AL2733" s="384" t="str">
        <f t="shared" si="86"/>
        <v>NA</v>
      </c>
      <c r="AN2733" s="196"/>
    </row>
    <row r="2734" spans="1:40" s="181" customFormat="1" x14ac:dyDescent="0.25">
      <c r="A2734" s="381" t="s">
        <v>3224</v>
      </c>
      <c r="B2734" s="382" t="s">
        <v>416</v>
      </c>
      <c r="C2734" s="382" t="s">
        <v>30</v>
      </c>
      <c r="D2734" s="382" t="s">
        <v>417</v>
      </c>
      <c r="E2734" s="382" t="s">
        <v>839</v>
      </c>
      <c r="F2734" s="383"/>
      <c r="G2734" s="383">
        <v>21</v>
      </c>
      <c r="H2734" s="383" t="s">
        <v>11</v>
      </c>
      <c r="I2734" s="383"/>
      <c r="J2734" s="383">
        <v>21</v>
      </c>
      <c r="K2734" s="383" t="s">
        <v>11</v>
      </c>
      <c r="L2734" s="385"/>
      <c r="M2734" s="383">
        <v>5</v>
      </c>
      <c r="N2734" s="383" t="s">
        <v>11</v>
      </c>
      <c r="O2734" s="385"/>
      <c r="P2734" s="385"/>
      <c r="Q2734" s="386" t="s">
        <v>11</v>
      </c>
      <c r="R2734" s="383"/>
      <c r="S2734" s="383">
        <v>17</v>
      </c>
      <c r="T2734" s="386" t="s">
        <v>11</v>
      </c>
      <c r="U2734" s="386"/>
      <c r="V2734" s="386">
        <v>17</v>
      </c>
      <c r="W2734" s="386" t="s">
        <v>11</v>
      </c>
      <c r="X2734" s="383"/>
      <c r="Y2734" s="383">
        <v>17</v>
      </c>
      <c r="Z2734" s="386" t="s">
        <v>11</v>
      </c>
      <c r="AA2734" s="386"/>
      <c r="AB2734" s="386">
        <v>17</v>
      </c>
      <c r="AC2734" s="386" t="s">
        <v>11</v>
      </c>
      <c r="AD2734" s="383" t="s">
        <v>57</v>
      </c>
      <c r="AE2734" s="383" t="s">
        <v>36</v>
      </c>
      <c r="AF2734" s="383">
        <v>92</v>
      </c>
      <c r="AG2734" s="383" t="s">
        <v>35</v>
      </c>
      <c r="AH2734" s="383" t="s">
        <v>34</v>
      </c>
      <c r="AI2734" s="383" t="s">
        <v>36</v>
      </c>
      <c r="AJ2734" s="383" t="s">
        <v>3554</v>
      </c>
      <c r="AK2734" s="384" t="str">
        <f t="shared" si="85"/>
        <v>NA</v>
      </c>
      <c r="AL2734" s="384" t="str">
        <f t="shared" si="86"/>
        <v>NA</v>
      </c>
      <c r="AN2734" s="196"/>
    </row>
    <row r="2735" spans="1:40" s="181" customFormat="1" x14ac:dyDescent="0.25">
      <c r="A2735" s="381" t="s">
        <v>3224</v>
      </c>
      <c r="B2735" s="382" t="s">
        <v>418</v>
      </c>
      <c r="C2735" s="382" t="s">
        <v>30</v>
      </c>
      <c r="D2735" s="382" t="s">
        <v>419</v>
      </c>
      <c r="E2735" s="382" t="s">
        <v>839</v>
      </c>
      <c r="F2735" s="383">
        <v>100</v>
      </c>
      <c r="G2735" s="383">
        <v>58</v>
      </c>
      <c r="H2735" s="383" t="s">
        <v>835</v>
      </c>
      <c r="I2735" s="383">
        <v>100</v>
      </c>
      <c r="J2735" s="383">
        <v>58</v>
      </c>
      <c r="K2735" s="383" t="s">
        <v>835</v>
      </c>
      <c r="L2735" s="385"/>
      <c r="M2735" s="383">
        <v>12</v>
      </c>
      <c r="N2735" s="383" t="s">
        <v>11</v>
      </c>
      <c r="O2735" s="385"/>
      <c r="P2735" s="385"/>
      <c r="Q2735" s="386" t="s">
        <v>11</v>
      </c>
      <c r="R2735" s="383"/>
      <c r="S2735" s="383">
        <v>58</v>
      </c>
      <c r="T2735" s="386" t="s">
        <v>11</v>
      </c>
      <c r="U2735" s="386"/>
      <c r="V2735" s="386">
        <v>58</v>
      </c>
      <c r="W2735" s="386" t="s">
        <v>11</v>
      </c>
      <c r="X2735" s="383"/>
      <c r="Y2735" s="383">
        <v>58</v>
      </c>
      <c r="Z2735" s="386" t="s">
        <v>11</v>
      </c>
      <c r="AA2735" s="386"/>
      <c r="AB2735" s="386">
        <v>58</v>
      </c>
      <c r="AC2735" s="386" t="s">
        <v>11</v>
      </c>
      <c r="AD2735" s="383" t="s">
        <v>57</v>
      </c>
      <c r="AE2735" s="383" t="s">
        <v>36</v>
      </c>
      <c r="AF2735" s="383">
        <v>79</v>
      </c>
      <c r="AG2735" s="383" t="s">
        <v>35</v>
      </c>
      <c r="AH2735" s="383" t="s">
        <v>34</v>
      </c>
      <c r="AI2735" s="383" t="s">
        <v>36</v>
      </c>
      <c r="AJ2735" s="383" t="s">
        <v>3554</v>
      </c>
      <c r="AK2735" s="384" t="str">
        <f t="shared" si="85"/>
        <v>NA</v>
      </c>
      <c r="AL2735" s="384" t="str">
        <f t="shared" si="86"/>
        <v>NA</v>
      </c>
      <c r="AN2735" s="196"/>
    </row>
    <row r="2736" spans="1:40" s="181" customFormat="1" x14ac:dyDescent="0.25">
      <c r="A2736" s="381" t="s">
        <v>3224</v>
      </c>
      <c r="B2736" s="382" t="s">
        <v>420</v>
      </c>
      <c r="C2736" s="382" t="s">
        <v>30</v>
      </c>
      <c r="D2736" s="382" t="s">
        <v>421</v>
      </c>
      <c r="E2736" s="382" t="s">
        <v>839</v>
      </c>
      <c r="F2736" s="383">
        <v>100</v>
      </c>
      <c r="G2736" s="383">
        <v>93</v>
      </c>
      <c r="H2736" s="383" t="s">
        <v>835</v>
      </c>
      <c r="I2736" s="383">
        <v>100</v>
      </c>
      <c r="J2736" s="383">
        <v>93</v>
      </c>
      <c r="K2736" s="383" t="s">
        <v>835</v>
      </c>
      <c r="L2736" s="385"/>
      <c r="M2736" s="383">
        <v>27</v>
      </c>
      <c r="N2736" s="383" t="s">
        <v>11</v>
      </c>
      <c r="O2736" s="385"/>
      <c r="P2736" s="385"/>
      <c r="Q2736" s="386" t="s">
        <v>11</v>
      </c>
      <c r="R2736" s="383"/>
      <c r="S2736" s="383">
        <v>90</v>
      </c>
      <c r="T2736" s="386" t="s">
        <v>11</v>
      </c>
      <c r="U2736" s="386"/>
      <c r="V2736" s="386">
        <v>90</v>
      </c>
      <c r="W2736" s="386" t="s">
        <v>11</v>
      </c>
      <c r="X2736" s="383"/>
      <c r="Y2736" s="383">
        <v>90</v>
      </c>
      <c r="Z2736" s="386" t="s">
        <v>11</v>
      </c>
      <c r="AA2736" s="386"/>
      <c r="AB2736" s="386">
        <v>90</v>
      </c>
      <c r="AC2736" s="386" t="s">
        <v>11</v>
      </c>
      <c r="AD2736" s="383" t="s">
        <v>33</v>
      </c>
      <c r="AE2736" s="383" t="s">
        <v>36</v>
      </c>
      <c r="AF2736" s="383">
        <v>85</v>
      </c>
      <c r="AG2736" s="383" t="s">
        <v>40</v>
      </c>
      <c r="AH2736" s="383" t="s">
        <v>36</v>
      </c>
      <c r="AI2736" s="383" t="s">
        <v>36</v>
      </c>
      <c r="AJ2736" s="383" t="s">
        <v>3554</v>
      </c>
      <c r="AK2736" s="384" t="str">
        <f t="shared" si="85"/>
        <v>NA</v>
      </c>
      <c r="AL2736" s="384" t="str">
        <f t="shared" si="86"/>
        <v>NA</v>
      </c>
      <c r="AN2736" s="196"/>
    </row>
    <row r="2737" spans="1:40" s="181" customFormat="1" x14ac:dyDescent="0.25">
      <c r="A2737" s="381" t="s">
        <v>3224</v>
      </c>
      <c r="B2737" s="382" t="s">
        <v>422</v>
      </c>
      <c r="C2737" s="382" t="s">
        <v>30</v>
      </c>
      <c r="D2737" s="382" t="s">
        <v>423</v>
      </c>
      <c r="E2737" s="382" t="s">
        <v>839</v>
      </c>
      <c r="F2737" s="383">
        <v>100</v>
      </c>
      <c r="G2737" s="383">
        <v>53</v>
      </c>
      <c r="H2737" s="383" t="s">
        <v>835</v>
      </c>
      <c r="I2737" s="383">
        <v>100</v>
      </c>
      <c r="J2737" s="383">
        <v>53</v>
      </c>
      <c r="K2737" s="383" t="s">
        <v>835</v>
      </c>
      <c r="L2737" s="385"/>
      <c r="M2737" s="383">
        <v>29</v>
      </c>
      <c r="N2737" s="383" t="s">
        <v>11</v>
      </c>
      <c r="O2737" s="385"/>
      <c r="P2737" s="385"/>
      <c r="Q2737" s="386" t="s">
        <v>11</v>
      </c>
      <c r="R2737" s="383">
        <v>45</v>
      </c>
      <c r="S2737" s="383">
        <v>51</v>
      </c>
      <c r="T2737" s="386" t="s">
        <v>36</v>
      </c>
      <c r="U2737" s="386">
        <v>57</v>
      </c>
      <c r="V2737" s="386">
        <v>51</v>
      </c>
      <c r="W2737" s="386" t="s">
        <v>834</v>
      </c>
      <c r="X2737" s="383">
        <v>61</v>
      </c>
      <c r="Y2737" s="383">
        <v>51</v>
      </c>
      <c r="Z2737" s="386" t="s">
        <v>36</v>
      </c>
      <c r="AA2737" s="386">
        <v>55</v>
      </c>
      <c r="AB2737" s="386">
        <v>51</v>
      </c>
      <c r="AC2737" s="386" t="s">
        <v>834</v>
      </c>
      <c r="AD2737" s="383" t="s">
        <v>33</v>
      </c>
      <c r="AE2737" s="383" t="s">
        <v>36</v>
      </c>
      <c r="AF2737" s="383">
        <v>92</v>
      </c>
      <c r="AG2737" s="383" t="s">
        <v>35</v>
      </c>
      <c r="AH2737" s="383" t="s">
        <v>34</v>
      </c>
      <c r="AI2737" s="383" t="s">
        <v>36</v>
      </c>
      <c r="AJ2737" s="383" t="s">
        <v>3554</v>
      </c>
      <c r="AK2737" s="384" t="str">
        <f t="shared" si="85"/>
        <v>NO</v>
      </c>
      <c r="AL2737" s="384" t="str">
        <f t="shared" si="86"/>
        <v>NO</v>
      </c>
      <c r="AN2737" s="196"/>
    </row>
    <row r="2738" spans="1:40" s="181" customFormat="1" x14ac:dyDescent="0.25">
      <c r="A2738" s="381" t="s">
        <v>3224</v>
      </c>
      <c r="B2738" s="382" t="s">
        <v>424</v>
      </c>
      <c r="C2738" s="382" t="s">
        <v>30</v>
      </c>
      <c r="D2738" s="382" t="s">
        <v>425</v>
      </c>
      <c r="E2738" s="382" t="s">
        <v>839</v>
      </c>
      <c r="F2738" s="383">
        <v>100</v>
      </c>
      <c r="G2738" s="383">
        <v>53</v>
      </c>
      <c r="H2738" s="383" t="s">
        <v>835</v>
      </c>
      <c r="I2738" s="383">
        <v>100</v>
      </c>
      <c r="J2738" s="383">
        <v>53</v>
      </c>
      <c r="K2738" s="383" t="s">
        <v>835</v>
      </c>
      <c r="L2738" s="385"/>
      <c r="M2738" s="383">
        <v>14</v>
      </c>
      <c r="N2738" s="383" t="s">
        <v>11</v>
      </c>
      <c r="O2738" s="385"/>
      <c r="P2738" s="385"/>
      <c r="Q2738" s="386" t="s">
        <v>11</v>
      </c>
      <c r="R2738" s="383"/>
      <c r="S2738" s="383">
        <v>52</v>
      </c>
      <c r="T2738" s="386" t="s">
        <v>11</v>
      </c>
      <c r="U2738" s="386"/>
      <c r="V2738" s="386">
        <v>52</v>
      </c>
      <c r="W2738" s="386" t="s">
        <v>11</v>
      </c>
      <c r="X2738" s="383"/>
      <c r="Y2738" s="383">
        <v>52</v>
      </c>
      <c r="Z2738" s="386" t="s">
        <v>11</v>
      </c>
      <c r="AA2738" s="386"/>
      <c r="AB2738" s="386">
        <v>52</v>
      </c>
      <c r="AC2738" s="386" t="s">
        <v>11</v>
      </c>
      <c r="AD2738" s="383" t="s">
        <v>33</v>
      </c>
      <c r="AE2738" s="383" t="s">
        <v>36</v>
      </c>
      <c r="AF2738" s="383">
        <v>95</v>
      </c>
      <c r="AG2738" s="383" t="s">
        <v>35</v>
      </c>
      <c r="AH2738" s="383" t="s">
        <v>34</v>
      </c>
      <c r="AI2738" s="383" t="s">
        <v>36</v>
      </c>
      <c r="AJ2738" s="383" t="s">
        <v>3554</v>
      </c>
      <c r="AK2738" s="384" t="str">
        <f t="shared" si="85"/>
        <v>NA</v>
      </c>
      <c r="AL2738" s="384" t="str">
        <f t="shared" si="86"/>
        <v>NA</v>
      </c>
      <c r="AN2738" s="196"/>
    </row>
    <row r="2739" spans="1:40" s="181" customFormat="1" x14ac:dyDescent="0.25">
      <c r="A2739" s="381" t="s">
        <v>3224</v>
      </c>
      <c r="B2739" s="382" t="s">
        <v>426</v>
      </c>
      <c r="C2739" s="382" t="s">
        <v>30</v>
      </c>
      <c r="D2739" s="382" t="s">
        <v>427</v>
      </c>
      <c r="E2739" s="382" t="s">
        <v>839</v>
      </c>
      <c r="F2739" s="383">
        <v>100</v>
      </c>
      <c r="G2739" s="383">
        <v>36</v>
      </c>
      <c r="H2739" s="383" t="s">
        <v>835</v>
      </c>
      <c r="I2739" s="383">
        <v>100</v>
      </c>
      <c r="J2739" s="383">
        <v>36</v>
      </c>
      <c r="K2739" s="383" t="s">
        <v>835</v>
      </c>
      <c r="L2739" s="385"/>
      <c r="M2739" s="383">
        <v>16</v>
      </c>
      <c r="N2739" s="383" t="s">
        <v>11</v>
      </c>
      <c r="O2739" s="385"/>
      <c r="P2739" s="385"/>
      <c r="Q2739" s="386" t="s">
        <v>11</v>
      </c>
      <c r="R2739" s="383"/>
      <c r="S2739" s="383">
        <v>35</v>
      </c>
      <c r="T2739" s="386" t="s">
        <v>11</v>
      </c>
      <c r="U2739" s="386"/>
      <c r="V2739" s="386">
        <v>35</v>
      </c>
      <c r="W2739" s="386" t="s">
        <v>11</v>
      </c>
      <c r="X2739" s="383"/>
      <c r="Y2739" s="383">
        <v>35</v>
      </c>
      <c r="Z2739" s="386" t="s">
        <v>11</v>
      </c>
      <c r="AA2739" s="386"/>
      <c r="AB2739" s="386">
        <v>35</v>
      </c>
      <c r="AC2739" s="386" t="s">
        <v>11</v>
      </c>
      <c r="AD2739" s="383" t="s">
        <v>33</v>
      </c>
      <c r="AE2739" s="383" t="s">
        <v>36</v>
      </c>
      <c r="AF2739" s="383">
        <v>95</v>
      </c>
      <c r="AG2739" s="383" t="s">
        <v>35</v>
      </c>
      <c r="AH2739" s="383" t="s">
        <v>34</v>
      </c>
      <c r="AI2739" s="383" t="s">
        <v>36</v>
      </c>
      <c r="AJ2739" s="383" t="s">
        <v>3554</v>
      </c>
      <c r="AK2739" s="384" t="str">
        <f t="shared" si="85"/>
        <v>NA</v>
      </c>
      <c r="AL2739" s="384" t="str">
        <f t="shared" si="86"/>
        <v>NA</v>
      </c>
      <c r="AN2739" s="196"/>
    </row>
    <row r="2740" spans="1:40" s="181" customFormat="1" x14ac:dyDescent="0.25">
      <c r="A2740" s="381" t="s">
        <v>3224</v>
      </c>
      <c r="B2740" s="382" t="s">
        <v>428</v>
      </c>
      <c r="C2740" s="382" t="s">
        <v>30</v>
      </c>
      <c r="D2740" s="382" t="s">
        <v>429</v>
      </c>
      <c r="E2740" s="382" t="s">
        <v>839</v>
      </c>
      <c r="F2740" s="383"/>
      <c r="G2740" s="383">
        <v>25</v>
      </c>
      <c r="H2740" s="383" t="s">
        <v>11</v>
      </c>
      <c r="I2740" s="383"/>
      <c r="J2740" s="383">
        <v>25</v>
      </c>
      <c r="K2740" s="383" t="s">
        <v>11</v>
      </c>
      <c r="L2740" s="385"/>
      <c r="M2740" s="383">
        <v>5</v>
      </c>
      <c r="N2740" s="383" t="s">
        <v>11</v>
      </c>
      <c r="O2740" s="385"/>
      <c r="P2740" s="385"/>
      <c r="Q2740" s="386" t="s">
        <v>11</v>
      </c>
      <c r="R2740" s="383"/>
      <c r="S2740" s="383">
        <v>24</v>
      </c>
      <c r="T2740" s="386" t="s">
        <v>11</v>
      </c>
      <c r="U2740" s="386"/>
      <c r="V2740" s="386">
        <v>24</v>
      </c>
      <c r="W2740" s="386" t="s">
        <v>11</v>
      </c>
      <c r="X2740" s="383"/>
      <c r="Y2740" s="383">
        <v>24</v>
      </c>
      <c r="Z2740" s="386" t="s">
        <v>11</v>
      </c>
      <c r="AA2740" s="386"/>
      <c r="AB2740" s="386">
        <v>24</v>
      </c>
      <c r="AC2740" s="386" t="s">
        <v>11</v>
      </c>
      <c r="AD2740" s="383" t="s">
        <v>33</v>
      </c>
      <c r="AE2740" s="383" t="s">
        <v>36</v>
      </c>
      <c r="AF2740" s="383">
        <v>85</v>
      </c>
      <c r="AG2740" s="383" t="s">
        <v>35</v>
      </c>
      <c r="AH2740" s="383" t="s">
        <v>34</v>
      </c>
      <c r="AI2740" s="383" t="s">
        <v>36</v>
      </c>
      <c r="AJ2740" s="383" t="s">
        <v>3554</v>
      </c>
      <c r="AK2740" s="384" t="str">
        <f t="shared" si="85"/>
        <v>NA</v>
      </c>
      <c r="AL2740" s="384" t="str">
        <f t="shared" si="86"/>
        <v>NA</v>
      </c>
      <c r="AN2740" s="196"/>
    </row>
    <row r="2741" spans="1:40" s="181" customFormat="1" x14ac:dyDescent="0.25">
      <c r="A2741" s="381" t="s">
        <v>3224</v>
      </c>
      <c r="B2741" s="382" t="s">
        <v>430</v>
      </c>
      <c r="C2741" s="382" t="s">
        <v>30</v>
      </c>
      <c r="D2741" s="382" t="s">
        <v>431</v>
      </c>
      <c r="E2741" s="382" t="s">
        <v>839</v>
      </c>
      <c r="F2741" s="383">
        <v>100</v>
      </c>
      <c r="G2741" s="383">
        <v>72</v>
      </c>
      <c r="H2741" s="383" t="s">
        <v>835</v>
      </c>
      <c r="I2741" s="383">
        <v>100</v>
      </c>
      <c r="J2741" s="383">
        <v>72</v>
      </c>
      <c r="K2741" s="383" t="s">
        <v>835</v>
      </c>
      <c r="L2741" s="385"/>
      <c r="M2741" s="383">
        <v>18</v>
      </c>
      <c r="N2741" s="383" t="s">
        <v>11</v>
      </c>
      <c r="O2741" s="385"/>
      <c r="P2741" s="385"/>
      <c r="Q2741" s="386" t="s">
        <v>11</v>
      </c>
      <c r="R2741" s="383">
        <v>30</v>
      </c>
      <c r="S2741" s="383">
        <v>70</v>
      </c>
      <c r="T2741" s="386" t="s">
        <v>36</v>
      </c>
      <c r="U2741" s="386">
        <v>33</v>
      </c>
      <c r="V2741" s="386">
        <v>69</v>
      </c>
      <c r="W2741" s="386" t="s">
        <v>834</v>
      </c>
      <c r="X2741" s="383">
        <v>47</v>
      </c>
      <c r="Y2741" s="383">
        <v>70</v>
      </c>
      <c r="Z2741" s="386" t="s">
        <v>34</v>
      </c>
      <c r="AA2741" s="386">
        <v>48</v>
      </c>
      <c r="AB2741" s="386">
        <v>69</v>
      </c>
      <c r="AC2741" s="386" t="s">
        <v>11</v>
      </c>
      <c r="AD2741" s="383" t="s">
        <v>104</v>
      </c>
      <c r="AE2741" s="383" t="s">
        <v>36</v>
      </c>
      <c r="AF2741" s="383">
        <v>85</v>
      </c>
      <c r="AG2741" s="383" t="s">
        <v>35</v>
      </c>
      <c r="AH2741" s="383" t="s">
        <v>34</v>
      </c>
      <c r="AI2741" s="383" t="s">
        <v>36</v>
      </c>
      <c r="AJ2741" s="383" t="s">
        <v>3554</v>
      </c>
      <c r="AK2741" s="384" t="str">
        <f t="shared" si="85"/>
        <v>NO</v>
      </c>
      <c r="AL2741" s="384" t="str">
        <f t="shared" si="86"/>
        <v>Yes-SH</v>
      </c>
      <c r="AN2741" s="196"/>
    </row>
    <row r="2742" spans="1:40" s="181" customFormat="1" x14ac:dyDescent="0.25">
      <c r="A2742" s="381" t="s">
        <v>3224</v>
      </c>
      <c r="B2742" s="382" t="s">
        <v>432</v>
      </c>
      <c r="C2742" s="382" t="s">
        <v>30</v>
      </c>
      <c r="D2742" s="382" t="s">
        <v>433</v>
      </c>
      <c r="E2742" s="382" t="s">
        <v>839</v>
      </c>
      <c r="F2742" s="383"/>
      <c r="G2742" s="383">
        <v>19</v>
      </c>
      <c r="H2742" s="383" t="s">
        <v>11</v>
      </c>
      <c r="I2742" s="383"/>
      <c r="J2742" s="383">
        <v>19</v>
      </c>
      <c r="K2742" s="383" t="s">
        <v>11</v>
      </c>
      <c r="L2742" s="385"/>
      <c r="M2742" s="383">
        <v>4</v>
      </c>
      <c r="N2742" s="383" t="s">
        <v>11</v>
      </c>
      <c r="O2742" s="385"/>
      <c r="P2742" s="385"/>
      <c r="Q2742" s="386" t="s">
        <v>11</v>
      </c>
      <c r="R2742" s="383"/>
      <c r="S2742" s="383">
        <v>19</v>
      </c>
      <c r="T2742" s="386" t="s">
        <v>11</v>
      </c>
      <c r="U2742" s="386"/>
      <c r="V2742" s="386">
        <v>18</v>
      </c>
      <c r="W2742" s="386" t="s">
        <v>11</v>
      </c>
      <c r="X2742" s="383"/>
      <c r="Y2742" s="383">
        <v>19</v>
      </c>
      <c r="Z2742" s="386" t="s">
        <v>11</v>
      </c>
      <c r="AA2742" s="386"/>
      <c r="AB2742" s="386">
        <v>18</v>
      </c>
      <c r="AC2742" s="386" t="s">
        <v>11</v>
      </c>
      <c r="AD2742" s="383" t="s">
        <v>33</v>
      </c>
      <c r="AE2742" s="383" t="s">
        <v>36</v>
      </c>
      <c r="AF2742" s="383">
        <v>85</v>
      </c>
      <c r="AG2742" s="383" t="s">
        <v>35</v>
      </c>
      <c r="AH2742" s="383" t="s">
        <v>34</v>
      </c>
      <c r="AI2742" s="383" t="s">
        <v>36</v>
      </c>
      <c r="AJ2742" s="383" t="s">
        <v>3554</v>
      </c>
      <c r="AK2742" s="384" t="str">
        <f t="shared" si="85"/>
        <v>NA</v>
      </c>
      <c r="AL2742" s="384" t="str">
        <f t="shared" si="86"/>
        <v>NA</v>
      </c>
      <c r="AN2742" s="196"/>
    </row>
    <row r="2743" spans="1:40" s="181" customFormat="1" x14ac:dyDescent="0.25">
      <c r="A2743" s="381" t="s">
        <v>3224</v>
      </c>
      <c r="B2743" s="382" t="s">
        <v>434</v>
      </c>
      <c r="C2743" s="382" t="s">
        <v>30</v>
      </c>
      <c r="D2743" s="382" t="s">
        <v>435</v>
      </c>
      <c r="E2743" s="382" t="s">
        <v>839</v>
      </c>
      <c r="F2743" s="383">
        <v>100</v>
      </c>
      <c r="G2743" s="383">
        <v>31</v>
      </c>
      <c r="H2743" s="383" t="s">
        <v>835</v>
      </c>
      <c r="I2743" s="383">
        <v>100</v>
      </c>
      <c r="J2743" s="383">
        <v>31</v>
      </c>
      <c r="K2743" s="383" t="s">
        <v>835</v>
      </c>
      <c r="L2743" s="385"/>
      <c r="M2743" s="383">
        <v>10</v>
      </c>
      <c r="N2743" s="383" t="s">
        <v>11</v>
      </c>
      <c r="O2743" s="385"/>
      <c r="P2743" s="385"/>
      <c r="Q2743" s="386" t="s">
        <v>11</v>
      </c>
      <c r="R2743" s="383"/>
      <c r="S2743" s="383">
        <v>31</v>
      </c>
      <c r="T2743" s="386" t="s">
        <v>11</v>
      </c>
      <c r="U2743" s="386"/>
      <c r="V2743" s="386">
        <v>31</v>
      </c>
      <c r="W2743" s="386" t="s">
        <v>11</v>
      </c>
      <c r="X2743" s="383"/>
      <c r="Y2743" s="383">
        <v>31</v>
      </c>
      <c r="Z2743" s="386" t="s">
        <v>11</v>
      </c>
      <c r="AA2743" s="386"/>
      <c r="AB2743" s="386">
        <v>31</v>
      </c>
      <c r="AC2743" s="386" t="s">
        <v>11</v>
      </c>
      <c r="AD2743" s="383" t="s">
        <v>33</v>
      </c>
      <c r="AE2743" s="383" t="s">
        <v>34</v>
      </c>
      <c r="AF2743" s="383">
        <v>100</v>
      </c>
      <c r="AG2743" s="383" t="s">
        <v>35</v>
      </c>
      <c r="AH2743" s="383" t="s">
        <v>34</v>
      </c>
      <c r="AI2743" s="383" t="s">
        <v>36</v>
      </c>
      <c r="AJ2743" s="383" t="s">
        <v>3554</v>
      </c>
      <c r="AK2743" s="384" t="str">
        <f t="shared" si="85"/>
        <v>NA</v>
      </c>
      <c r="AL2743" s="384" t="str">
        <f t="shared" si="86"/>
        <v>NA</v>
      </c>
      <c r="AN2743" s="196"/>
    </row>
    <row r="2744" spans="1:40" s="181" customFormat="1" x14ac:dyDescent="0.25">
      <c r="A2744" s="381" t="s">
        <v>3224</v>
      </c>
      <c r="B2744" s="382" t="s">
        <v>436</v>
      </c>
      <c r="C2744" s="382" t="s">
        <v>30</v>
      </c>
      <c r="D2744" s="382" t="s">
        <v>437</v>
      </c>
      <c r="E2744" s="382" t="s">
        <v>839</v>
      </c>
      <c r="F2744" s="383"/>
      <c r="G2744" s="383">
        <v>8</v>
      </c>
      <c r="H2744" s="383" t="s">
        <v>11</v>
      </c>
      <c r="I2744" s="383"/>
      <c r="J2744" s="383">
        <v>8</v>
      </c>
      <c r="K2744" s="383" t="s">
        <v>11</v>
      </c>
      <c r="L2744" s="385"/>
      <c r="M2744" s="383">
        <v>1</v>
      </c>
      <c r="N2744" s="383" t="s">
        <v>11</v>
      </c>
      <c r="O2744" s="385"/>
      <c r="P2744" s="385"/>
      <c r="Q2744" s="386" t="s">
        <v>11</v>
      </c>
      <c r="R2744" s="383"/>
      <c r="S2744" s="383">
        <v>8</v>
      </c>
      <c r="T2744" s="386" t="s">
        <v>11</v>
      </c>
      <c r="U2744" s="386"/>
      <c r="V2744" s="386">
        <v>8</v>
      </c>
      <c r="W2744" s="386" t="s">
        <v>11</v>
      </c>
      <c r="X2744" s="383"/>
      <c r="Y2744" s="383">
        <v>8</v>
      </c>
      <c r="Z2744" s="386" t="s">
        <v>11</v>
      </c>
      <c r="AA2744" s="386"/>
      <c r="AB2744" s="386">
        <v>8</v>
      </c>
      <c r="AC2744" s="386" t="s">
        <v>11</v>
      </c>
      <c r="AD2744" s="383" t="s">
        <v>33</v>
      </c>
      <c r="AE2744" s="383" t="s">
        <v>36</v>
      </c>
      <c r="AF2744" s="383">
        <v>97</v>
      </c>
      <c r="AG2744" s="383" t="s">
        <v>35</v>
      </c>
      <c r="AH2744" s="383" t="s">
        <v>34</v>
      </c>
      <c r="AI2744" s="383" t="s">
        <v>36</v>
      </c>
      <c r="AJ2744" s="383" t="s">
        <v>3554</v>
      </c>
      <c r="AK2744" s="384" t="str">
        <f t="shared" si="85"/>
        <v>NA</v>
      </c>
      <c r="AL2744" s="384" t="str">
        <f t="shared" si="86"/>
        <v>NA</v>
      </c>
      <c r="AN2744" s="196"/>
    </row>
    <row r="2745" spans="1:40" s="181" customFormat="1" x14ac:dyDescent="0.25">
      <c r="A2745" s="381" t="s">
        <v>3224</v>
      </c>
      <c r="B2745" s="382" t="s">
        <v>438</v>
      </c>
      <c r="C2745" s="382" t="s">
        <v>30</v>
      </c>
      <c r="D2745" s="382" t="s">
        <v>439</v>
      </c>
      <c r="E2745" s="382" t="s">
        <v>839</v>
      </c>
      <c r="F2745" s="383">
        <v>100</v>
      </c>
      <c r="G2745" s="383">
        <v>49</v>
      </c>
      <c r="H2745" s="383" t="s">
        <v>835</v>
      </c>
      <c r="I2745" s="383">
        <v>100</v>
      </c>
      <c r="J2745" s="383">
        <v>49</v>
      </c>
      <c r="K2745" s="383" t="s">
        <v>835</v>
      </c>
      <c r="L2745" s="385"/>
      <c r="M2745" s="383">
        <v>15</v>
      </c>
      <c r="N2745" s="383" t="s">
        <v>11</v>
      </c>
      <c r="O2745" s="385"/>
      <c r="P2745" s="385"/>
      <c r="Q2745" s="386" t="s">
        <v>11</v>
      </c>
      <c r="R2745" s="383"/>
      <c r="S2745" s="383">
        <v>48</v>
      </c>
      <c r="T2745" s="386" t="s">
        <v>11</v>
      </c>
      <c r="U2745" s="386"/>
      <c r="V2745" s="386">
        <v>48</v>
      </c>
      <c r="W2745" s="386" t="s">
        <v>11</v>
      </c>
      <c r="X2745" s="383"/>
      <c r="Y2745" s="383">
        <v>48</v>
      </c>
      <c r="Z2745" s="386" t="s">
        <v>11</v>
      </c>
      <c r="AA2745" s="386"/>
      <c r="AB2745" s="386">
        <v>48</v>
      </c>
      <c r="AC2745" s="386" t="s">
        <v>11</v>
      </c>
      <c r="AD2745" s="383" t="s">
        <v>57</v>
      </c>
      <c r="AE2745" s="383" t="s">
        <v>36</v>
      </c>
      <c r="AF2745" s="383">
        <v>79</v>
      </c>
      <c r="AG2745" s="383" t="s">
        <v>35</v>
      </c>
      <c r="AH2745" s="383" t="s">
        <v>34</v>
      </c>
      <c r="AI2745" s="383" t="s">
        <v>36</v>
      </c>
      <c r="AJ2745" s="383" t="s">
        <v>3554</v>
      </c>
      <c r="AK2745" s="384" t="str">
        <f t="shared" si="85"/>
        <v>NA</v>
      </c>
      <c r="AL2745" s="384" t="str">
        <f t="shared" si="86"/>
        <v>NA</v>
      </c>
      <c r="AN2745" s="196"/>
    </row>
    <row r="2746" spans="1:40" s="181" customFormat="1" x14ac:dyDescent="0.25">
      <c r="A2746" s="381" t="s">
        <v>3224</v>
      </c>
      <c r="B2746" s="382" t="s">
        <v>440</v>
      </c>
      <c r="C2746" s="382" t="s">
        <v>30</v>
      </c>
      <c r="D2746" s="382" t="s">
        <v>441</v>
      </c>
      <c r="E2746" s="382" t="s">
        <v>839</v>
      </c>
      <c r="F2746" s="383">
        <v>100</v>
      </c>
      <c r="G2746" s="383">
        <v>244</v>
      </c>
      <c r="H2746" s="383" t="s">
        <v>835</v>
      </c>
      <c r="I2746" s="383">
        <v>100</v>
      </c>
      <c r="J2746" s="383">
        <v>244</v>
      </c>
      <c r="K2746" s="383" t="s">
        <v>835</v>
      </c>
      <c r="L2746" s="385">
        <v>79</v>
      </c>
      <c r="M2746" s="383">
        <v>75</v>
      </c>
      <c r="N2746" s="383" t="s">
        <v>835</v>
      </c>
      <c r="O2746" s="385"/>
      <c r="P2746" s="385"/>
      <c r="Q2746" s="386" t="s">
        <v>11</v>
      </c>
      <c r="R2746" s="383">
        <v>25</v>
      </c>
      <c r="S2746" s="383">
        <v>232</v>
      </c>
      <c r="T2746" s="386" t="s">
        <v>36</v>
      </c>
      <c r="U2746" s="386">
        <v>25</v>
      </c>
      <c r="V2746" s="386">
        <v>219</v>
      </c>
      <c r="W2746" s="386" t="s">
        <v>834</v>
      </c>
      <c r="X2746" s="383">
        <v>28</v>
      </c>
      <c r="Y2746" s="383">
        <v>231</v>
      </c>
      <c r="Z2746" s="386" t="s">
        <v>36</v>
      </c>
      <c r="AA2746" s="386">
        <v>25</v>
      </c>
      <c r="AB2746" s="386">
        <v>218</v>
      </c>
      <c r="AC2746" s="386" t="s">
        <v>834</v>
      </c>
      <c r="AD2746" s="383" t="s">
        <v>57</v>
      </c>
      <c r="AE2746" s="383" t="s">
        <v>36</v>
      </c>
      <c r="AF2746" s="383">
        <v>64</v>
      </c>
      <c r="AG2746" s="383" t="s">
        <v>40</v>
      </c>
      <c r="AH2746" s="383" t="s">
        <v>34</v>
      </c>
      <c r="AI2746" s="383" t="s">
        <v>36</v>
      </c>
      <c r="AJ2746" s="383" t="s">
        <v>3554</v>
      </c>
      <c r="AK2746" s="384" t="str">
        <f t="shared" si="85"/>
        <v>NO</v>
      </c>
      <c r="AL2746" s="384" t="str">
        <f t="shared" si="86"/>
        <v>NO</v>
      </c>
      <c r="AN2746" s="196"/>
    </row>
    <row r="2747" spans="1:40" s="181" customFormat="1" x14ac:dyDescent="0.25">
      <c r="A2747" s="381" t="s">
        <v>3224</v>
      </c>
      <c r="B2747" s="382" t="s">
        <v>442</v>
      </c>
      <c r="C2747" s="382" t="s">
        <v>30</v>
      </c>
      <c r="D2747" s="382" t="s">
        <v>443</v>
      </c>
      <c r="E2747" s="382" t="s">
        <v>839</v>
      </c>
      <c r="F2747" s="383">
        <v>100</v>
      </c>
      <c r="G2747" s="383">
        <v>82</v>
      </c>
      <c r="H2747" s="383" t="s">
        <v>835</v>
      </c>
      <c r="I2747" s="383">
        <v>100</v>
      </c>
      <c r="J2747" s="383">
        <v>82</v>
      </c>
      <c r="K2747" s="383" t="s">
        <v>835</v>
      </c>
      <c r="L2747" s="385"/>
      <c r="M2747" s="383">
        <v>26</v>
      </c>
      <c r="N2747" s="383" t="s">
        <v>11</v>
      </c>
      <c r="O2747" s="385"/>
      <c r="P2747" s="385"/>
      <c r="Q2747" s="386" t="s">
        <v>11</v>
      </c>
      <c r="R2747" s="383"/>
      <c r="S2747" s="383">
        <v>78</v>
      </c>
      <c r="T2747" s="386" t="s">
        <v>11</v>
      </c>
      <c r="U2747" s="386"/>
      <c r="V2747" s="386">
        <v>73</v>
      </c>
      <c r="W2747" s="386" t="s">
        <v>11</v>
      </c>
      <c r="X2747" s="383"/>
      <c r="Y2747" s="383">
        <v>79</v>
      </c>
      <c r="Z2747" s="386" t="s">
        <v>11</v>
      </c>
      <c r="AA2747" s="386"/>
      <c r="AB2747" s="386">
        <v>74</v>
      </c>
      <c r="AC2747" s="386" t="s">
        <v>11</v>
      </c>
      <c r="AD2747" s="383" t="s">
        <v>33</v>
      </c>
      <c r="AE2747" s="383" t="s">
        <v>36</v>
      </c>
      <c r="AF2747" s="383">
        <v>77</v>
      </c>
      <c r="AG2747" s="383" t="s">
        <v>40</v>
      </c>
      <c r="AH2747" s="383" t="s">
        <v>34</v>
      </c>
      <c r="AI2747" s="383" t="s">
        <v>36</v>
      </c>
      <c r="AJ2747" s="383" t="s">
        <v>3554</v>
      </c>
      <c r="AK2747" s="384" t="str">
        <f t="shared" si="85"/>
        <v>NA</v>
      </c>
      <c r="AL2747" s="384" t="str">
        <f t="shared" si="86"/>
        <v>NA</v>
      </c>
      <c r="AN2747" s="196"/>
    </row>
    <row r="2748" spans="1:40" s="181" customFormat="1" x14ac:dyDescent="0.25">
      <c r="A2748" s="381" t="s">
        <v>3224</v>
      </c>
      <c r="B2748" s="382" t="s">
        <v>861</v>
      </c>
      <c r="C2748" s="382" t="s">
        <v>30</v>
      </c>
      <c r="D2748" s="382" t="s">
        <v>2242</v>
      </c>
      <c r="E2748" s="382" t="s">
        <v>839</v>
      </c>
      <c r="F2748" s="383"/>
      <c r="G2748" s="383">
        <v>12</v>
      </c>
      <c r="H2748" s="383" t="s">
        <v>11</v>
      </c>
      <c r="I2748" s="383"/>
      <c r="J2748" s="383">
        <v>12</v>
      </c>
      <c r="K2748" s="383" t="s">
        <v>11</v>
      </c>
      <c r="L2748" s="385"/>
      <c r="M2748" s="383">
        <v>1</v>
      </c>
      <c r="N2748" s="383" t="s">
        <v>11</v>
      </c>
      <c r="O2748" s="385"/>
      <c r="P2748" s="385"/>
      <c r="Q2748" s="386" t="s">
        <v>11</v>
      </c>
      <c r="R2748" s="383"/>
      <c r="S2748" s="383">
        <v>11</v>
      </c>
      <c r="T2748" s="386" t="s">
        <v>11</v>
      </c>
      <c r="U2748" s="386"/>
      <c r="V2748" s="386">
        <v>11</v>
      </c>
      <c r="W2748" s="386" t="s">
        <v>11</v>
      </c>
      <c r="X2748" s="383"/>
      <c r="Y2748" s="383">
        <v>11</v>
      </c>
      <c r="Z2748" s="386" t="s">
        <v>11</v>
      </c>
      <c r="AA2748" s="386"/>
      <c r="AB2748" s="386">
        <v>11</v>
      </c>
      <c r="AC2748" s="386" t="s">
        <v>11</v>
      </c>
      <c r="AD2748" s="383" t="s">
        <v>33</v>
      </c>
      <c r="AE2748" s="383" t="s">
        <v>34</v>
      </c>
      <c r="AF2748" s="383">
        <v>100</v>
      </c>
      <c r="AG2748" s="383" t="s">
        <v>40</v>
      </c>
      <c r="AH2748" s="383" t="s">
        <v>34</v>
      </c>
      <c r="AI2748" s="383" t="s">
        <v>34</v>
      </c>
      <c r="AJ2748" s="383" t="s">
        <v>3554</v>
      </c>
      <c r="AK2748" s="384" t="str">
        <f t="shared" si="85"/>
        <v>NA</v>
      </c>
      <c r="AL2748" s="384" t="str">
        <f t="shared" si="86"/>
        <v>NA</v>
      </c>
      <c r="AN2748" s="196"/>
    </row>
    <row r="2749" spans="1:40" s="181" customFormat="1" x14ac:dyDescent="0.25">
      <c r="A2749" s="381" t="s">
        <v>3224</v>
      </c>
      <c r="B2749" s="382" t="s">
        <v>444</v>
      </c>
      <c r="C2749" s="382" t="s">
        <v>30</v>
      </c>
      <c r="D2749" s="382" t="s">
        <v>445</v>
      </c>
      <c r="E2749" s="382" t="s">
        <v>839</v>
      </c>
      <c r="F2749" s="383"/>
      <c r="G2749" s="383">
        <v>4</v>
      </c>
      <c r="H2749" s="383" t="s">
        <v>11</v>
      </c>
      <c r="I2749" s="383"/>
      <c r="J2749" s="383">
        <v>4</v>
      </c>
      <c r="K2749" s="383" t="s">
        <v>11</v>
      </c>
      <c r="L2749" s="385"/>
      <c r="M2749" s="383">
        <v>1</v>
      </c>
      <c r="N2749" s="383" t="s">
        <v>11</v>
      </c>
      <c r="O2749" s="385"/>
      <c r="P2749" s="385"/>
      <c r="Q2749" s="386" t="s">
        <v>11</v>
      </c>
      <c r="R2749" s="383"/>
      <c r="S2749" s="383">
        <v>4</v>
      </c>
      <c r="T2749" s="386" t="s">
        <v>11</v>
      </c>
      <c r="U2749" s="386"/>
      <c r="V2749" s="386">
        <v>4</v>
      </c>
      <c r="W2749" s="386" t="s">
        <v>11</v>
      </c>
      <c r="X2749" s="383"/>
      <c r="Y2749" s="383">
        <v>4</v>
      </c>
      <c r="Z2749" s="386" t="s">
        <v>11</v>
      </c>
      <c r="AA2749" s="386"/>
      <c r="AB2749" s="386">
        <v>4</v>
      </c>
      <c r="AC2749" s="386" t="s">
        <v>11</v>
      </c>
      <c r="AD2749" s="383" t="s">
        <v>33</v>
      </c>
      <c r="AE2749" s="383" t="s">
        <v>34</v>
      </c>
      <c r="AF2749" s="383">
        <v>100</v>
      </c>
      <c r="AG2749" s="383" t="s">
        <v>35</v>
      </c>
      <c r="AH2749" s="383" t="s">
        <v>36</v>
      </c>
      <c r="AI2749" s="383" t="s">
        <v>34</v>
      </c>
      <c r="AJ2749" s="383" t="s">
        <v>3554</v>
      </c>
      <c r="AK2749" s="384" t="str">
        <f t="shared" si="85"/>
        <v>NA</v>
      </c>
      <c r="AL2749" s="384" t="str">
        <f t="shared" si="86"/>
        <v>NA</v>
      </c>
      <c r="AN2749" s="196"/>
    </row>
    <row r="2750" spans="1:40" s="181" customFormat="1" x14ac:dyDescent="0.25">
      <c r="A2750" s="381" t="s">
        <v>3224</v>
      </c>
      <c r="B2750" s="382" t="s">
        <v>446</v>
      </c>
      <c r="C2750" s="382" t="s">
        <v>30</v>
      </c>
      <c r="D2750" s="382" t="s">
        <v>447</v>
      </c>
      <c r="E2750" s="382" t="s">
        <v>839</v>
      </c>
      <c r="F2750" s="383">
        <v>100</v>
      </c>
      <c r="G2750" s="383">
        <v>72</v>
      </c>
      <c r="H2750" s="383" t="s">
        <v>835</v>
      </c>
      <c r="I2750" s="383">
        <v>100</v>
      </c>
      <c r="J2750" s="383">
        <v>72</v>
      </c>
      <c r="K2750" s="383" t="s">
        <v>835</v>
      </c>
      <c r="L2750" s="385"/>
      <c r="M2750" s="383">
        <v>21</v>
      </c>
      <c r="N2750" s="383" t="s">
        <v>11</v>
      </c>
      <c r="O2750" s="385"/>
      <c r="P2750" s="385"/>
      <c r="Q2750" s="386" t="s">
        <v>11</v>
      </c>
      <c r="R2750" s="383"/>
      <c r="S2750" s="383">
        <v>70</v>
      </c>
      <c r="T2750" s="386" t="s">
        <v>11</v>
      </c>
      <c r="U2750" s="386"/>
      <c r="V2750" s="386">
        <v>68</v>
      </c>
      <c r="W2750" s="386" t="s">
        <v>11</v>
      </c>
      <c r="X2750" s="383"/>
      <c r="Y2750" s="383">
        <v>69</v>
      </c>
      <c r="Z2750" s="386" t="s">
        <v>11</v>
      </c>
      <c r="AA2750" s="386"/>
      <c r="AB2750" s="386">
        <v>67</v>
      </c>
      <c r="AC2750" s="386" t="s">
        <v>11</v>
      </c>
      <c r="AD2750" s="383" t="s">
        <v>33</v>
      </c>
      <c r="AE2750" s="383" t="s">
        <v>36</v>
      </c>
      <c r="AF2750" s="383">
        <v>82</v>
      </c>
      <c r="AG2750" s="383" t="s">
        <v>35</v>
      </c>
      <c r="AH2750" s="383" t="s">
        <v>34</v>
      </c>
      <c r="AI2750" s="383" t="s">
        <v>36</v>
      </c>
      <c r="AJ2750" s="383" t="s">
        <v>3554</v>
      </c>
      <c r="AK2750" s="384" t="str">
        <f t="shared" si="85"/>
        <v>NA</v>
      </c>
      <c r="AL2750" s="384" t="str">
        <f t="shared" si="86"/>
        <v>NA</v>
      </c>
      <c r="AN2750" s="196"/>
    </row>
    <row r="2751" spans="1:40" s="181" customFormat="1" x14ac:dyDescent="0.25">
      <c r="A2751" s="381" t="s">
        <v>3224</v>
      </c>
      <c r="B2751" s="382" t="s">
        <v>2317</v>
      </c>
      <c r="C2751" s="382" t="s">
        <v>30</v>
      </c>
      <c r="D2751" s="382" t="s">
        <v>2318</v>
      </c>
      <c r="E2751" s="382" t="s">
        <v>839</v>
      </c>
      <c r="F2751" s="383"/>
      <c r="G2751" s="383">
        <v>0</v>
      </c>
      <c r="H2751" s="383" t="s">
        <v>11</v>
      </c>
      <c r="I2751" s="383"/>
      <c r="J2751" s="383">
        <v>0</v>
      </c>
      <c r="K2751" s="383" t="s">
        <v>11</v>
      </c>
      <c r="L2751" s="385"/>
      <c r="M2751" s="383">
        <v>0</v>
      </c>
      <c r="N2751" s="383" t="s">
        <v>11</v>
      </c>
      <c r="O2751" s="385"/>
      <c r="P2751" s="385"/>
      <c r="Q2751" s="386" t="s">
        <v>11</v>
      </c>
      <c r="R2751" s="383"/>
      <c r="S2751" s="383">
        <v>0</v>
      </c>
      <c r="T2751" s="386" t="s">
        <v>11</v>
      </c>
      <c r="U2751" s="386"/>
      <c r="V2751" s="386">
        <v>0</v>
      </c>
      <c r="W2751" s="386" t="s">
        <v>11</v>
      </c>
      <c r="X2751" s="383"/>
      <c r="Y2751" s="383">
        <v>0</v>
      </c>
      <c r="Z2751" s="386" t="s">
        <v>11</v>
      </c>
      <c r="AA2751" s="386"/>
      <c r="AB2751" s="386">
        <v>0</v>
      </c>
      <c r="AC2751" s="386" t="s">
        <v>11</v>
      </c>
      <c r="AD2751" s="383"/>
      <c r="AE2751" s="383" t="s">
        <v>36</v>
      </c>
      <c r="AF2751" s="383">
        <v>95</v>
      </c>
      <c r="AG2751" s="383" t="s">
        <v>35</v>
      </c>
      <c r="AH2751" s="383" t="s">
        <v>36</v>
      </c>
      <c r="AI2751" s="383" t="s">
        <v>34</v>
      </c>
      <c r="AJ2751" s="383" t="s">
        <v>3554</v>
      </c>
      <c r="AK2751" s="384" t="str">
        <f t="shared" si="85"/>
        <v>NA</v>
      </c>
      <c r="AL2751" s="384" t="str">
        <f t="shared" si="86"/>
        <v>NA</v>
      </c>
      <c r="AN2751" s="196"/>
    </row>
    <row r="2752" spans="1:40" s="181" customFormat="1" x14ac:dyDescent="0.25">
      <c r="A2752" s="381" t="s">
        <v>3224</v>
      </c>
      <c r="B2752" s="382" t="s">
        <v>862</v>
      </c>
      <c r="C2752" s="382" t="s">
        <v>30</v>
      </c>
      <c r="D2752" s="382" t="s">
        <v>2243</v>
      </c>
      <c r="E2752" s="382" t="s">
        <v>839</v>
      </c>
      <c r="F2752" s="383"/>
      <c r="G2752" s="383">
        <v>28</v>
      </c>
      <c r="H2752" s="383" t="s">
        <v>11</v>
      </c>
      <c r="I2752" s="383"/>
      <c r="J2752" s="383">
        <v>28</v>
      </c>
      <c r="K2752" s="383" t="s">
        <v>11</v>
      </c>
      <c r="L2752" s="385"/>
      <c r="M2752" s="383">
        <v>7</v>
      </c>
      <c r="N2752" s="383" t="s">
        <v>11</v>
      </c>
      <c r="O2752" s="385"/>
      <c r="P2752" s="385"/>
      <c r="Q2752" s="386" t="s">
        <v>11</v>
      </c>
      <c r="R2752" s="383"/>
      <c r="S2752" s="383">
        <v>21</v>
      </c>
      <c r="T2752" s="386" t="s">
        <v>11</v>
      </c>
      <c r="U2752" s="386"/>
      <c r="V2752" s="386">
        <v>18</v>
      </c>
      <c r="W2752" s="386" t="s">
        <v>11</v>
      </c>
      <c r="X2752" s="383"/>
      <c r="Y2752" s="383">
        <v>21</v>
      </c>
      <c r="Z2752" s="386" t="s">
        <v>11</v>
      </c>
      <c r="AA2752" s="386"/>
      <c r="AB2752" s="386">
        <v>18</v>
      </c>
      <c r="AC2752" s="386" t="s">
        <v>11</v>
      </c>
      <c r="AD2752" s="383" t="s">
        <v>104</v>
      </c>
      <c r="AE2752" s="383" t="s">
        <v>36</v>
      </c>
      <c r="AF2752" s="383">
        <v>97</v>
      </c>
      <c r="AG2752" s="383" t="s">
        <v>40</v>
      </c>
      <c r="AH2752" s="383" t="s">
        <v>34</v>
      </c>
      <c r="AI2752" s="383" t="s">
        <v>34</v>
      </c>
      <c r="AJ2752" s="383" t="s">
        <v>3554</v>
      </c>
      <c r="AK2752" s="384" t="str">
        <f t="shared" si="85"/>
        <v>NA</v>
      </c>
      <c r="AL2752" s="384" t="str">
        <f t="shared" si="86"/>
        <v>NA</v>
      </c>
      <c r="AN2752" s="196"/>
    </row>
    <row r="2753" spans="1:40" s="181" customFormat="1" x14ac:dyDescent="0.25">
      <c r="A2753" s="381" t="s">
        <v>3224</v>
      </c>
      <c r="B2753" s="382" t="s">
        <v>448</v>
      </c>
      <c r="C2753" s="382" t="s">
        <v>30</v>
      </c>
      <c r="D2753" s="382" t="s">
        <v>2244</v>
      </c>
      <c r="E2753" s="382" t="s">
        <v>839</v>
      </c>
      <c r="F2753" s="383">
        <v>100</v>
      </c>
      <c r="G2753" s="383">
        <v>45</v>
      </c>
      <c r="H2753" s="383" t="s">
        <v>835</v>
      </c>
      <c r="I2753" s="383">
        <v>100</v>
      </c>
      <c r="J2753" s="383">
        <v>45</v>
      </c>
      <c r="K2753" s="383" t="s">
        <v>835</v>
      </c>
      <c r="L2753" s="385"/>
      <c r="M2753" s="383">
        <v>10</v>
      </c>
      <c r="N2753" s="383" t="s">
        <v>11</v>
      </c>
      <c r="O2753" s="385"/>
      <c r="P2753" s="385"/>
      <c r="Q2753" s="386" t="s">
        <v>11</v>
      </c>
      <c r="R2753" s="383"/>
      <c r="S2753" s="383">
        <v>44</v>
      </c>
      <c r="T2753" s="386" t="s">
        <v>11</v>
      </c>
      <c r="U2753" s="386"/>
      <c r="V2753" s="386">
        <v>43</v>
      </c>
      <c r="W2753" s="386" t="s">
        <v>11</v>
      </c>
      <c r="X2753" s="383"/>
      <c r="Y2753" s="383">
        <v>44</v>
      </c>
      <c r="Z2753" s="386" t="s">
        <v>11</v>
      </c>
      <c r="AA2753" s="386"/>
      <c r="AB2753" s="386">
        <v>43</v>
      </c>
      <c r="AC2753" s="386" t="s">
        <v>11</v>
      </c>
      <c r="AD2753" s="383" t="s">
        <v>104</v>
      </c>
      <c r="AE2753" s="383" t="s">
        <v>36</v>
      </c>
      <c r="AF2753" s="383">
        <v>92</v>
      </c>
      <c r="AG2753" s="383" t="s">
        <v>40</v>
      </c>
      <c r="AH2753" s="383" t="s">
        <v>34</v>
      </c>
      <c r="AI2753" s="383" t="s">
        <v>34</v>
      </c>
      <c r="AJ2753" s="383" t="s">
        <v>3554</v>
      </c>
      <c r="AK2753" s="384" t="str">
        <f t="shared" si="85"/>
        <v>NA</v>
      </c>
      <c r="AL2753" s="384" t="str">
        <f t="shared" si="86"/>
        <v>NA</v>
      </c>
      <c r="AN2753" s="196"/>
    </row>
    <row r="2754" spans="1:40" s="181" customFormat="1" x14ac:dyDescent="0.25">
      <c r="A2754" s="381" t="s">
        <v>3224</v>
      </c>
      <c r="B2754" s="382" t="s">
        <v>449</v>
      </c>
      <c r="C2754" s="382" t="s">
        <v>30</v>
      </c>
      <c r="D2754" s="382" t="s">
        <v>450</v>
      </c>
      <c r="E2754" s="382" t="s">
        <v>839</v>
      </c>
      <c r="F2754" s="383"/>
      <c r="G2754" s="383">
        <v>13</v>
      </c>
      <c r="H2754" s="383" t="s">
        <v>11</v>
      </c>
      <c r="I2754" s="383"/>
      <c r="J2754" s="383">
        <v>13</v>
      </c>
      <c r="K2754" s="383" t="s">
        <v>11</v>
      </c>
      <c r="L2754" s="385"/>
      <c r="M2754" s="383">
        <v>5</v>
      </c>
      <c r="N2754" s="383" t="s">
        <v>11</v>
      </c>
      <c r="O2754" s="385"/>
      <c r="P2754" s="385"/>
      <c r="Q2754" s="386" t="s">
        <v>11</v>
      </c>
      <c r="R2754" s="383"/>
      <c r="S2754" s="383">
        <v>13</v>
      </c>
      <c r="T2754" s="386" t="s">
        <v>11</v>
      </c>
      <c r="U2754" s="386"/>
      <c r="V2754" s="386">
        <v>12</v>
      </c>
      <c r="W2754" s="386" t="s">
        <v>11</v>
      </c>
      <c r="X2754" s="383"/>
      <c r="Y2754" s="383">
        <v>13</v>
      </c>
      <c r="Z2754" s="386" t="s">
        <v>11</v>
      </c>
      <c r="AA2754" s="386"/>
      <c r="AB2754" s="386">
        <v>12</v>
      </c>
      <c r="AC2754" s="386" t="s">
        <v>11</v>
      </c>
      <c r="AD2754" s="383"/>
      <c r="AE2754" s="383" t="s">
        <v>36</v>
      </c>
      <c r="AF2754" s="383">
        <v>95</v>
      </c>
      <c r="AG2754" s="383" t="s">
        <v>40</v>
      </c>
      <c r="AH2754" s="383" t="s">
        <v>36</v>
      </c>
      <c r="AI2754" s="383" t="s">
        <v>34</v>
      </c>
      <c r="AJ2754" s="383" t="s">
        <v>3554</v>
      </c>
      <c r="AK2754" s="384" t="str">
        <f t="shared" si="85"/>
        <v>NA</v>
      </c>
      <c r="AL2754" s="384" t="str">
        <f t="shared" si="86"/>
        <v>NA</v>
      </c>
      <c r="AN2754" s="196"/>
    </row>
    <row r="2755" spans="1:40" s="181" customFormat="1" x14ac:dyDescent="0.25">
      <c r="A2755" s="381" t="s">
        <v>3224</v>
      </c>
      <c r="B2755" s="382" t="s">
        <v>863</v>
      </c>
      <c r="C2755" s="382" t="s">
        <v>30</v>
      </c>
      <c r="D2755" s="382" t="s">
        <v>864</v>
      </c>
      <c r="E2755" s="382" t="s">
        <v>839</v>
      </c>
      <c r="F2755" s="383"/>
      <c r="G2755" s="383">
        <v>3</v>
      </c>
      <c r="H2755" s="383" t="s">
        <v>11</v>
      </c>
      <c r="I2755" s="383"/>
      <c r="J2755" s="383">
        <v>3</v>
      </c>
      <c r="K2755" s="383" t="s">
        <v>11</v>
      </c>
      <c r="L2755" s="385"/>
      <c r="M2755" s="383">
        <v>2</v>
      </c>
      <c r="N2755" s="383" t="s">
        <v>11</v>
      </c>
      <c r="O2755" s="385"/>
      <c r="P2755" s="385"/>
      <c r="Q2755" s="386" t="s">
        <v>11</v>
      </c>
      <c r="R2755" s="383"/>
      <c r="S2755" s="383">
        <v>3</v>
      </c>
      <c r="T2755" s="386" t="s">
        <v>11</v>
      </c>
      <c r="U2755" s="386"/>
      <c r="V2755" s="386">
        <v>3</v>
      </c>
      <c r="W2755" s="386" t="s">
        <v>11</v>
      </c>
      <c r="X2755" s="383"/>
      <c r="Y2755" s="383">
        <v>3</v>
      </c>
      <c r="Z2755" s="386" t="s">
        <v>11</v>
      </c>
      <c r="AA2755" s="386"/>
      <c r="AB2755" s="386">
        <v>3</v>
      </c>
      <c r="AC2755" s="386" t="s">
        <v>11</v>
      </c>
      <c r="AD2755" s="383" t="s">
        <v>104</v>
      </c>
      <c r="AE2755" s="383" t="s">
        <v>36</v>
      </c>
      <c r="AF2755" s="383">
        <v>87</v>
      </c>
      <c r="AG2755" s="383" t="s">
        <v>40</v>
      </c>
      <c r="AH2755" s="383" t="s">
        <v>34</v>
      </c>
      <c r="AI2755" s="383" t="s">
        <v>34</v>
      </c>
      <c r="AJ2755" s="383" t="s">
        <v>3554</v>
      </c>
      <c r="AK2755" s="384" t="str">
        <f t="shared" ref="AK2755:AK2818" si="87">IF(OR(T2755="NA",T2755="NO"),T2755,(IF(T2755="","NA",IF(OR(R2755&gt;78,AND(T2755="Yes",R2755="")),"Yes-AB",IF(W2755="NA","Yes-SH","Yes-GM")))))</f>
        <v>NA</v>
      </c>
      <c r="AL2755" s="384" t="str">
        <f t="shared" ref="AL2755:AL2818" si="88">IF(OR(Z2755="NA",Z2755="NO"),Z2755,(IF(Z2755="","NA",IF(OR(X2755&gt;79,AND(Z2755="Yes",X2755="")),"Yes-AB",IF(AC2755="NA","Yes-SH","Yes-GM")))))</f>
        <v>NA</v>
      </c>
      <c r="AN2755" s="196"/>
    </row>
    <row r="2756" spans="1:40" s="181" customFormat="1" x14ac:dyDescent="0.25">
      <c r="A2756" s="381" t="s">
        <v>3224</v>
      </c>
      <c r="B2756" s="382" t="s">
        <v>451</v>
      </c>
      <c r="C2756" s="382" t="s">
        <v>30</v>
      </c>
      <c r="D2756" s="382" t="s">
        <v>452</v>
      </c>
      <c r="E2756" s="382" t="s">
        <v>839</v>
      </c>
      <c r="F2756" s="383">
        <v>100</v>
      </c>
      <c r="G2756" s="383">
        <v>45</v>
      </c>
      <c r="H2756" s="383" t="s">
        <v>835</v>
      </c>
      <c r="I2756" s="383">
        <v>100</v>
      </c>
      <c r="J2756" s="383">
        <v>45</v>
      </c>
      <c r="K2756" s="383" t="s">
        <v>835</v>
      </c>
      <c r="L2756" s="385"/>
      <c r="M2756" s="383">
        <v>14</v>
      </c>
      <c r="N2756" s="383" t="s">
        <v>11</v>
      </c>
      <c r="O2756" s="385"/>
      <c r="P2756" s="385"/>
      <c r="Q2756" s="386" t="s">
        <v>11</v>
      </c>
      <c r="R2756" s="383">
        <v>26</v>
      </c>
      <c r="S2756" s="383">
        <v>42</v>
      </c>
      <c r="T2756" s="386" t="s">
        <v>36</v>
      </c>
      <c r="U2756" s="386">
        <v>33</v>
      </c>
      <c r="V2756" s="386">
        <v>42</v>
      </c>
      <c r="W2756" s="386" t="s">
        <v>834</v>
      </c>
      <c r="X2756" s="383">
        <v>26</v>
      </c>
      <c r="Y2756" s="383">
        <v>42</v>
      </c>
      <c r="Z2756" s="386" t="s">
        <v>36</v>
      </c>
      <c r="AA2756" s="386">
        <v>26</v>
      </c>
      <c r="AB2756" s="386">
        <v>42</v>
      </c>
      <c r="AC2756" s="386" t="s">
        <v>834</v>
      </c>
      <c r="AD2756" s="383" t="s">
        <v>57</v>
      </c>
      <c r="AE2756" s="383" t="s">
        <v>36</v>
      </c>
      <c r="AF2756" s="383">
        <v>74</v>
      </c>
      <c r="AG2756" s="383" t="s">
        <v>35</v>
      </c>
      <c r="AH2756" s="383" t="s">
        <v>34</v>
      </c>
      <c r="AI2756" s="383" t="s">
        <v>36</v>
      </c>
      <c r="AJ2756" s="383" t="s">
        <v>3554</v>
      </c>
      <c r="AK2756" s="384" t="str">
        <f t="shared" si="87"/>
        <v>NO</v>
      </c>
      <c r="AL2756" s="384" t="str">
        <f t="shared" si="88"/>
        <v>NO</v>
      </c>
      <c r="AN2756" s="196"/>
    </row>
    <row r="2757" spans="1:40" s="181" customFormat="1" x14ac:dyDescent="0.25">
      <c r="A2757" s="381" t="s">
        <v>3224</v>
      </c>
      <c r="B2757" s="382" t="s">
        <v>2319</v>
      </c>
      <c r="C2757" s="382" t="s">
        <v>30</v>
      </c>
      <c r="D2757" s="382" t="s">
        <v>2320</v>
      </c>
      <c r="E2757" s="382" t="s">
        <v>839</v>
      </c>
      <c r="F2757" s="383"/>
      <c r="G2757" s="383">
        <v>2</v>
      </c>
      <c r="H2757" s="383" t="s">
        <v>11</v>
      </c>
      <c r="I2757" s="383"/>
      <c r="J2757" s="383">
        <v>2</v>
      </c>
      <c r="K2757" s="383" t="s">
        <v>11</v>
      </c>
      <c r="L2757" s="385"/>
      <c r="M2757" s="383">
        <v>0</v>
      </c>
      <c r="N2757" s="383" t="s">
        <v>11</v>
      </c>
      <c r="O2757" s="385"/>
      <c r="P2757" s="385"/>
      <c r="Q2757" s="386" t="s">
        <v>11</v>
      </c>
      <c r="R2757" s="383"/>
      <c r="S2757" s="383">
        <v>1</v>
      </c>
      <c r="T2757" s="386" t="s">
        <v>11</v>
      </c>
      <c r="U2757" s="386"/>
      <c r="V2757" s="386">
        <v>1</v>
      </c>
      <c r="W2757" s="386" t="s">
        <v>11</v>
      </c>
      <c r="X2757" s="383"/>
      <c r="Y2757" s="383">
        <v>1</v>
      </c>
      <c r="Z2757" s="386" t="s">
        <v>11</v>
      </c>
      <c r="AA2757" s="386"/>
      <c r="AB2757" s="386">
        <v>1</v>
      </c>
      <c r="AC2757" s="386" t="s">
        <v>11</v>
      </c>
      <c r="AD2757" s="383"/>
      <c r="AE2757" s="383" t="s">
        <v>36</v>
      </c>
      <c r="AF2757" s="383">
        <v>97</v>
      </c>
      <c r="AG2757" s="383" t="s">
        <v>35</v>
      </c>
      <c r="AH2757" s="383" t="s">
        <v>36</v>
      </c>
      <c r="AI2757" s="383" t="s">
        <v>34</v>
      </c>
      <c r="AJ2757" s="383" t="s">
        <v>3554</v>
      </c>
      <c r="AK2757" s="384" t="str">
        <f t="shared" si="87"/>
        <v>NA</v>
      </c>
      <c r="AL2757" s="384" t="str">
        <f t="shared" si="88"/>
        <v>NA</v>
      </c>
      <c r="AN2757" s="196"/>
    </row>
    <row r="2758" spans="1:40" s="181" customFormat="1" x14ac:dyDescent="0.25">
      <c r="A2758" s="381" t="s">
        <v>3224</v>
      </c>
      <c r="B2758" s="382" t="s">
        <v>2321</v>
      </c>
      <c r="C2758" s="382" t="s">
        <v>30</v>
      </c>
      <c r="D2758" s="382" t="s">
        <v>2322</v>
      </c>
      <c r="E2758" s="382" t="s">
        <v>839</v>
      </c>
      <c r="F2758" s="383"/>
      <c r="G2758" s="383">
        <v>6</v>
      </c>
      <c r="H2758" s="383" t="s">
        <v>11</v>
      </c>
      <c r="I2758" s="383"/>
      <c r="J2758" s="383">
        <v>6</v>
      </c>
      <c r="K2758" s="383" t="s">
        <v>11</v>
      </c>
      <c r="L2758" s="385"/>
      <c r="M2758" s="383">
        <v>1</v>
      </c>
      <c r="N2758" s="383" t="s">
        <v>11</v>
      </c>
      <c r="O2758" s="385"/>
      <c r="P2758" s="385"/>
      <c r="Q2758" s="386" t="s">
        <v>11</v>
      </c>
      <c r="R2758" s="383"/>
      <c r="S2758" s="383">
        <v>5</v>
      </c>
      <c r="T2758" s="386" t="s">
        <v>11</v>
      </c>
      <c r="U2758" s="386"/>
      <c r="V2758" s="386">
        <v>4</v>
      </c>
      <c r="W2758" s="386" t="s">
        <v>11</v>
      </c>
      <c r="X2758" s="383"/>
      <c r="Y2758" s="383">
        <v>5</v>
      </c>
      <c r="Z2758" s="386" t="s">
        <v>11</v>
      </c>
      <c r="AA2758" s="386"/>
      <c r="AB2758" s="386">
        <v>4</v>
      </c>
      <c r="AC2758" s="386" t="s">
        <v>11</v>
      </c>
      <c r="AD2758" s="383" t="s">
        <v>104</v>
      </c>
      <c r="AE2758" s="383" t="s">
        <v>36</v>
      </c>
      <c r="AF2758" s="383">
        <v>79</v>
      </c>
      <c r="AG2758" s="383" t="s">
        <v>40</v>
      </c>
      <c r="AH2758" s="383" t="s">
        <v>36</v>
      </c>
      <c r="AI2758" s="383" t="s">
        <v>34</v>
      </c>
      <c r="AJ2758" s="383" t="s">
        <v>3554</v>
      </c>
      <c r="AK2758" s="384" t="str">
        <f t="shared" si="87"/>
        <v>NA</v>
      </c>
      <c r="AL2758" s="384" t="str">
        <f t="shared" si="88"/>
        <v>NA</v>
      </c>
      <c r="AN2758" s="196"/>
    </row>
    <row r="2759" spans="1:40" s="181" customFormat="1" x14ac:dyDescent="0.25">
      <c r="A2759" s="381" t="s">
        <v>3224</v>
      </c>
      <c r="B2759" s="382" t="s">
        <v>2323</v>
      </c>
      <c r="C2759" s="382" t="s">
        <v>30</v>
      </c>
      <c r="D2759" s="382" t="s">
        <v>2324</v>
      </c>
      <c r="E2759" s="382" t="s">
        <v>839</v>
      </c>
      <c r="F2759" s="383"/>
      <c r="G2759" s="383">
        <v>2</v>
      </c>
      <c r="H2759" s="383" t="s">
        <v>11</v>
      </c>
      <c r="I2759" s="383"/>
      <c r="J2759" s="383">
        <v>2</v>
      </c>
      <c r="K2759" s="383" t="s">
        <v>11</v>
      </c>
      <c r="L2759" s="385"/>
      <c r="M2759" s="383">
        <v>0</v>
      </c>
      <c r="N2759" s="383" t="s">
        <v>11</v>
      </c>
      <c r="O2759" s="385"/>
      <c r="P2759" s="385"/>
      <c r="Q2759" s="386" t="s">
        <v>11</v>
      </c>
      <c r="R2759" s="383"/>
      <c r="S2759" s="383">
        <v>2</v>
      </c>
      <c r="T2759" s="386" t="s">
        <v>11</v>
      </c>
      <c r="U2759" s="386"/>
      <c r="V2759" s="386">
        <v>2</v>
      </c>
      <c r="W2759" s="386" t="s">
        <v>11</v>
      </c>
      <c r="X2759" s="383"/>
      <c r="Y2759" s="383">
        <v>2</v>
      </c>
      <c r="Z2759" s="386" t="s">
        <v>11</v>
      </c>
      <c r="AA2759" s="386"/>
      <c r="AB2759" s="386">
        <v>2</v>
      </c>
      <c r="AC2759" s="386" t="s">
        <v>11</v>
      </c>
      <c r="AD2759" s="383" t="s">
        <v>33</v>
      </c>
      <c r="AE2759" s="383" t="s">
        <v>36</v>
      </c>
      <c r="AF2759" s="383">
        <v>97</v>
      </c>
      <c r="AG2759" s="383" t="s">
        <v>35</v>
      </c>
      <c r="AH2759" s="383" t="s">
        <v>36</v>
      </c>
      <c r="AI2759" s="383" t="s">
        <v>34</v>
      </c>
      <c r="AJ2759" s="383" t="s">
        <v>3554</v>
      </c>
      <c r="AK2759" s="384" t="str">
        <f t="shared" si="87"/>
        <v>NA</v>
      </c>
      <c r="AL2759" s="384" t="str">
        <f t="shared" si="88"/>
        <v>NA</v>
      </c>
      <c r="AN2759" s="196"/>
    </row>
    <row r="2760" spans="1:40" s="181" customFormat="1" x14ac:dyDescent="0.25">
      <c r="A2760" s="381" t="s">
        <v>3224</v>
      </c>
      <c r="B2760" s="382" t="s">
        <v>453</v>
      </c>
      <c r="C2760" s="382" t="s">
        <v>30</v>
      </c>
      <c r="D2760" s="382" t="s">
        <v>454</v>
      </c>
      <c r="E2760" s="382" t="s">
        <v>839</v>
      </c>
      <c r="F2760" s="383">
        <v>100</v>
      </c>
      <c r="G2760" s="383">
        <v>65</v>
      </c>
      <c r="H2760" s="383" t="s">
        <v>835</v>
      </c>
      <c r="I2760" s="383">
        <v>100</v>
      </c>
      <c r="J2760" s="383">
        <v>65</v>
      </c>
      <c r="K2760" s="383" t="s">
        <v>835</v>
      </c>
      <c r="L2760" s="385"/>
      <c r="M2760" s="383">
        <v>23</v>
      </c>
      <c r="N2760" s="383" t="s">
        <v>11</v>
      </c>
      <c r="O2760" s="385"/>
      <c r="P2760" s="385"/>
      <c r="Q2760" s="386" t="s">
        <v>11</v>
      </c>
      <c r="R2760" s="383"/>
      <c r="S2760" s="383">
        <v>63</v>
      </c>
      <c r="T2760" s="386" t="s">
        <v>11</v>
      </c>
      <c r="U2760" s="386"/>
      <c r="V2760" s="386">
        <v>63</v>
      </c>
      <c r="W2760" s="386" t="s">
        <v>11</v>
      </c>
      <c r="X2760" s="383"/>
      <c r="Y2760" s="383">
        <v>63</v>
      </c>
      <c r="Z2760" s="386" t="s">
        <v>11</v>
      </c>
      <c r="AA2760" s="386"/>
      <c r="AB2760" s="386">
        <v>63</v>
      </c>
      <c r="AC2760" s="386" t="s">
        <v>11</v>
      </c>
      <c r="AD2760" s="383" t="s">
        <v>33</v>
      </c>
      <c r="AE2760" s="383" t="s">
        <v>36</v>
      </c>
      <c r="AF2760" s="383">
        <v>97</v>
      </c>
      <c r="AG2760" s="383" t="s">
        <v>35</v>
      </c>
      <c r="AH2760" s="383" t="s">
        <v>34</v>
      </c>
      <c r="AI2760" s="383" t="s">
        <v>36</v>
      </c>
      <c r="AJ2760" s="383" t="s">
        <v>3554</v>
      </c>
      <c r="AK2760" s="384" t="str">
        <f t="shared" si="87"/>
        <v>NA</v>
      </c>
      <c r="AL2760" s="384" t="str">
        <f t="shared" si="88"/>
        <v>NA</v>
      </c>
      <c r="AN2760" s="196"/>
    </row>
    <row r="2761" spans="1:40" s="181" customFormat="1" x14ac:dyDescent="0.25">
      <c r="A2761" s="381" t="s">
        <v>3224</v>
      </c>
      <c r="B2761" s="382" t="s">
        <v>455</v>
      </c>
      <c r="C2761" s="382" t="s">
        <v>30</v>
      </c>
      <c r="D2761" s="382" t="s">
        <v>456</v>
      </c>
      <c r="E2761" s="382" t="s">
        <v>839</v>
      </c>
      <c r="F2761" s="383">
        <v>100</v>
      </c>
      <c r="G2761" s="383">
        <v>53</v>
      </c>
      <c r="H2761" s="383" t="s">
        <v>835</v>
      </c>
      <c r="I2761" s="383">
        <v>100</v>
      </c>
      <c r="J2761" s="383">
        <v>53</v>
      </c>
      <c r="K2761" s="383" t="s">
        <v>835</v>
      </c>
      <c r="L2761" s="385"/>
      <c r="M2761" s="383">
        <v>14</v>
      </c>
      <c r="N2761" s="383" t="s">
        <v>11</v>
      </c>
      <c r="O2761" s="385"/>
      <c r="P2761" s="385"/>
      <c r="Q2761" s="386" t="s">
        <v>11</v>
      </c>
      <c r="R2761" s="383">
        <v>75</v>
      </c>
      <c r="S2761" s="383">
        <v>52</v>
      </c>
      <c r="T2761" s="386" t="s">
        <v>34</v>
      </c>
      <c r="U2761" s="386">
        <v>77</v>
      </c>
      <c r="V2761" s="386">
        <v>52</v>
      </c>
      <c r="W2761" s="386" t="s">
        <v>11</v>
      </c>
      <c r="X2761" s="383">
        <v>79</v>
      </c>
      <c r="Y2761" s="383">
        <v>52</v>
      </c>
      <c r="Z2761" s="386" t="s">
        <v>34</v>
      </c>
      <c r="AA2761" s="386">
        <v>75</v>
      </c>
      <c r="AB2761" s="386">
        <v>52</v>
      </c>
      <c r="AC2761" s="386" t="s">
        <v>11</v>
      </c>
      <c r="AD2761" s="383" t="s">
        <v>33</v>
      </c>
      <c r="AE2761" s="383" t="s">
        <v>34</v>
      </c>
      <c r="AF2761" s="383">
        <v>100</v>
      </c>
      <c r="AG2761" s="383" t="s">
        <v>35</v>
      </c>
      <c r="AH2761" s="383" t="s">
        <v>34</v>
      </c>
      <c r="AI2761" s="383" t="s">
        <v>36</v>
      </c>
      <c r="AJ2761" s="383" t="s">
        <v>3554</v>
      </c>
      <c r="AK2761" s="384" t="str">
        <f t="shared" si="87"/>
        <v>Yes-SH</v>
      </c>
      <c r="AL2761" s="384" t="str">
        <f t="shared" si="88"/>
        <v>Yes-SH</v>
      </c>
      <c r="AN2761" s="196"/>
    </row>
    <row r="2762" spans="1:40" s="181" customFormat="1" x14ac:dyDescent="0.25">
      <c r="A2762" s="381" t="s">
        <v>3224</v>
      </c>
      <c r="B2762" s="382" t="s">
        <v>457</v>
      </c>
      <c r="C2762" s="382" t="s">
        <v>30</v>
      </c>
      <c r="D2762" s="382" t="s">
        <v>458</v>
      </c>
      <c r="E2762" s="382" t="s">
        <v>839</v>
      </c>
      <c r="F2762" s="383"/>
      <c r="G2762" s="383">
        <v>16</v>
      </c>
      <c r="H2762" s="383" t="s">
        <v>11</v>
      </c>
      <c r="I2762" s="383"/>
      <c r="J2762" s="383">
        <v>16</v>
      </c>
      <c r="K2762" s="383" t="s">
        <v>11</v>
      </c>
      <c r="L2762" s="385"/>
      <c r="M2762" s="383">
        <v>3</v>
      </c>
      <c r="N2762" s="383" t="s">
        <v>11</v>
      </c>
      <c r="O2762" s="385"/>
      <c r="P2762" s="385"/>
      <c r="Q2762" s="386" t="s">
        <v>11</v>
      </c>
      <c r="R2762" s="383"/>
      <c r="S2762" s="383">
        <v>16</v>
      </c>
      <c r="T2762" s="386" t="s">
        <v>11</v>
      </c>
      <c r="U2762" s="386"/>
      <c r="V2762" s="386">
        <v>16</v>
      </c>
      <c r="W2762" s="386" t="s">
        <v>11</v>
      </c>
      <c r="X2762" s="383"/>
      <c r="Y2762" s="383">
        <v>16</v>
      </c>
      <c r="Z2762" s="386" t="s">
        <v>11</v>
      </c>
      <c r="AA2762" s="386"/>
      <c r="AB2762" s="386">
        <v>16</v>
      </c>
      <c r="AC2762" s="386" t="s">
        <v>11</v>
      </c>
      <c r="AD2762" s="383" t="s">
        <v>57</v>
      </c>
      <c r="AE2762" s="383" t="s">
        <v>36</v>
      </c>
      <c r="AF2762" s="383">
        <v>74</v>
      </c>
      <c r="AG2762" s="383" t="s">
        <v>35</v>
      </c>
      <c r="AH2762" s="383" t="s">
        <v>34</v>
      </c>
      <c r="AI2762" s="383" t="s">
        <v>36</v>
      </c>
      <c r="AJ2762" s="383" t="s">
        <v>3554</v>
      </c>
      <c r="AK2762" s="384" t="str">
        <f t="shared" si="87"/>
        <v>NA</v>
      </c>
      <c r="AL2762" s="384" t="str">
        <f t="shared" si="88"/>
        <v>NA</v>
      </c>
      <c r="AN2762" s="196"/>
    </row>
    <row r="2763" spans="1:40" s="181" customFormat="1" x14ac:dyDescent="0.25">
      <c r="A2763" s="381" t="s">
        <v>3224</v>
      </c>
      <c r="B2763" s="382" t="s">
        <v>459</v>
      </c>
      <c r="C2763" s="382" t="s">
        <v>30</v>
      </c>
      <c r="D2763" s="382" t="s">
        <v>460</v>
      </c>
      <c r="E2763" s="382" t="s">
        <v>839</v>
      </c>
      <c r="F2763" s="383"/>
      <c r="G2763" s="383">
        <v>7</v>
      </c>
      <c r="H2763" s="383" t="s">
        <v>11</v>
      </c>
      <c r="I2763" s="383"/>
      <c r="J2763" s="383">
        <v>7</v>
      </c>
      <c r="K2763" s="383" t="s">
        <v>11</v>
      </c>
      <c r="L2763" s="385"/>
      <c r="M2763" s="383">
        <v>4</v>
      </c>
      <c r="N2763" s="383" t="s">
        <v>11</v>
      </c>
      <c r="O2763" s="385"/>
      <c r="P2763" s="385"/>
      <c r="Q2763" s="386" t="s">
        <v>11</v>
      </c>
      <c r="R2763" s="383"/>
      <c r="S2763" s="383">
        <v>6</v>
      </c>
      <c r="T2763" s="386" t="s">
        <v>11</v>
      </c>
      <c r="U2763" s="386"/>
      <c r="V2763" s="386">
        <v>6</v>
      </c>
      <c r="W2763" s="386" t="s">
        <v>11</v>
      </c>
      <c r="X2763" s="383"/>
      <c r="Y2763" s="383">
        <v>6</v>
      </c>
      <c r="Z2763" s="386" t="s">
        <v>11</v>
      </c>
      <c r="AA2763" s="386"/>
      <c r="AB2763" s="386">
        <v>6</v>
      </c>
      <c r="AC2763" s="386" t="s">
        <v>11</v>
      </c>
      <c r="AD2763" s="383" t="s">
        <v>33</v>
      </c>
      <c r="AE2763" s="383" t="s">
        <v>36</v>
      </c>
      <c r="AF2763" s="383">
        <v>92</v>
      </c>
      <c r="AG2763" s="383" t="s">
        <v>35</v>
      </c>
      <c r="AH2763" s="383" t="s">
        <v>34</v>
      </c>
      <c r="AI2763" s="383" t="s">
        <v>36</v>
      </c>
      <c r="AJ2763" s="383" t="s">
        <v>3554</v>
      </c>
      <c r="AK2763" s="384" t="str">
        <f t="shared" si="87"/>
        <v>NA</v>
      </c>
      <c r="AL2763" s="384" t="str">
        <f t="shared" si="88"/>
        <v>NA</v>
      </c>
      <c r="AN2763" s="196"/>
    </row>
    <row r="2764" spans="1:40" s="181" customFormat="1" x14ac:dyDescent="0.25">
      <c r="A2764" s="381" t="s">
        <v>3224</v>
      </c>
      <c r="B2764" s="382" t="s">
        <v>461</v>
      </c>
      <c r="C2764" s="382" t="s">
        <v>30</v>
      </c>
      <c r="D2764" s="382" t="s">
        <v>462</v>
      </c>
      <c r="E2764" s="382" t="s">
        <v>839</v>
      </c>
      <c r="F2764" s="383">
        <v>100</v>
      </c>
      <c r="G2764" s="383">
        <v>52</v>
      </c>
      <c r="H2764" s="383" t="s">
        <v>835</v>
      </c>
      <c r="I2764" s="383">
        <v>100</v>
      </c>
      <c r="J2764" s="383">
        <v>52</v>
      </c>
      <c r="K2764" s="383" t="s">
        <v>835</v>
      </c>
      <c r="L2764" s="385"/>
      <c r="M2764" s="383">
        <v>12</v>
      </c>
      <c r="N2764" s="383" t="s">
        <v>11</v>
      </c>
      <c r="O2764" s="385"/>
      <c r="P2764" s="385"/>
      <c r="Q2764" s="386" t="s">
        <v>11</v>
      </c>
      <c r="R2764" s="383"/>
      <c r="S2764" s="383">
        <v>50</v>
      </c>
      <c r="T2764" s="386" t="s">
        <v>11</v>
      </c>
      <c r="U2764" s="386"/>
      <c r="V2764" s="386">
        <v>50</v>
      </c>
      <c r="W2764" s="386" t="s">
        <v>11</v>
      </c>
      <c r="X2764" s="383"/>
      <c r="Y2764" s="383">
        <v>50</v>
      </c>
      <c r="Z2764" s="386" t="s">
        <v>11</v>
      </c>
      <c r="AA2764" s="386"/>
      <c r="AB2764" s="386">
        <v>50</v>
      </c>
      <c r="AC2764" s="386" t="s">
        <v>11</v>
      </c>
      <c r="AD2764" s="383" t="s">
        <v>33</v>
      </c>
      <c r="AE2764" s="383" t="s">
        <v>36</v>
      </c>
      <c r="AF2764" s="383">
        <v>97</v>
      </c>
      <c r="AG2764" s="383" t="s">
        <v>35</v>
      </c>
      <c r="AH2764" s="383" t="s">
        <v>36</v>
      </c>
      <c r="AI2764" s="383" t="s">
        <v>36</v>
      </c>
      <c r="AJ2764" s="383" t="s">
        <v>3554</v>
      </c>
      <c r="AK2764" s="384" t="str">
        <f t="shared" si="87"/>
        <v>NA</v>
      </c>
      <c r="AL2764" s="384" t="str">
        <f t="shared" si="88"/>
        <v>NA</v>
      </c>
      <c r="AN2764" s="196"/>
    </row>
    <row r="2765" spans="1:40" s="181" customFormat="1" x14ac:dyDescent="0.25">
      <c r="A2765" s="381" t="s">
        <v>3224</v>
      </c>
      <c r="B2765" s="382" t="s">
        <v>463</v>
      </c>
      <c r="C2765" s="382" t="s">
        <v>30</v>
      </c>
      <c r="D2765" s="382" t="s">
        <v>464</v>
      </c>
      <c r="E2765" s="382" t="s">
        <v>839</v>
      </c>
      <c r="F2765" s="383">
        <v>100</v>
      </c>
      <c r="G2765" s="383">
        <v>32</v>
      </c>
      <c r="H2765" s="383" t="s">
        <v>835</v>
      </c>
      <c r="I2765" s="383">
        <v>100</v>
      </c>
      <c r="J2765" s="383">
        <v>32</v>
      </c>
      <c r="K2765" s="383" t="s">
        <v>835</v>
      </c>
      <c r="L2765" s="385"/>
      <c r="M2765" s="383">
        <v>7</v>
      </c>
      <c r="N2765" s="383" t="s">
        <v>11</v>
      </c>
      <c r="O2765" s="385"/>
      <c r="P2765" s="385"/>
      <c r="Q2765" s="386" t="s">
        <v>11</v>
      </c>
      <c r="R2765" s="383"/>
      <c r="S2765" s="383">
        <v>31</v>
      </c>
      <c r="T2765" s="386" t="s">
        <v>11</v>
      </c>
      <c r="U2765" s="386"/>
      <c r="V2765" s="386">
        <v>30</v>
      </c>
      <c r="W2765" s="386" t="s">
        <v>11</v>
      </c>
      <c r="X2765" s="383"/>
      <c r="Y2765" s="383">
        <v>31</v>
      </c>
      <c r="Z2765" s="386" t="s">
        <v>11</v>
      </c>
      <c r="AA2765" s="386"/>
      <c r="AB2765" s="386">
        <v>30</v>
      </c>
      <c r="AC2765" s="386" t="s">
        <v>11</v>
      </c>
      <c r="AD2765" s="383" t="s">
        <v>33</v>
      </c>
      <c r="AE2765" s="383" t="s">
        <v>36</v>
      </c>
      <c r="AF2765" s="383">
        <v>90</v>
      </c>
      <c r="AG2765" s="383" t="s">
        <v>35</v>
      </c>
      <c r="AH2765" s="383" t="s">
        <v>36</v>
      </c>
      <c r="AI2765" s="383" t="s">
        <v>36</v>
      </c>
      <c r="AJ2765" s="383" t="s">
        <v>3554</v>
      </c>
      <c r="AK2765" s="384" t="str">
        <f t="shared" si="87"/>
        <v>NA</v>
      </c>
      <c r="AL2765" s="384" t="str">
        <f t="shared" si="88"/>
        <v>NA</v>
      </c>
      <c r="AN2765" s="196"/>
    </row>
    <row r="2766" spans="1:40" s="181" customFormat="1" x14ac:dyDescent="0.25">
      <c r="A2766" s="381" t="s">
        <v>3224</v>
      </c>
      <c r="B2766" s="382" t="s">
        <v>465</v>
      </c>
      <c r="C2766" s="382" t="s">
        <v>30</v>
      </c>
      <c r="D2766" s="382" t="s">
        <v>466</v>
      </c>
      <c r="E2766" s="382" t="s">
        <v>839</v>
      </c>
      <c r="F2766" s="383"/>
      <c r="G2766" s="383">
        <v>2</v>
      </c>
      <c r="H2766" s="383" t="s">
        <v>11</v>
      </c>
      <c r="I2766" s="383"/>
      <c r="J2766" s="383">
        <v>2</v>
      </c>
      <c r="K2766" s="383" t="s">
        <v>11</v>
      </c>
      <c r="L2766" s="385"/>
      <c r="M2766" s="383">
        <v>1</v>
      </c>
      <c r="N2766" s="383" t="s">
        <v>11</v>
      </c>
      <c r="O2766" s="385"/>
      <c r="P2766" s="385"/>
      <c r="Q2766" s="386" t="s">
        <v>11</v>
      </c>
      <c r="R2766" s="383"/>
      <c r="S2766" s="383">
        <v>2</v>
      </c>
      <c r="T2766" s="386" t="s">
        <v>11</v>
      </c>
      <c r="U2766" s="386"/>
      <c r="V2766" s="386">
        <v>2</v>
      </c>
      <c r="W2766" s="386" t="s">
        <v>11</v>
      </c>
      <c r="X2766" s="383"/>
      <c r="Y2766" s="383">
        <v>2</v>
      </c>
      <c r="Z2766" s="386" t="s">
        <v>11</v>
      </c>
      <c r="AA2766" s="386"/>
      <c r="AB2766" s="386">
        <v>2</v>
      </c>
      <c r="AC2766" s="386" t="s">
        <v>11</v>
      </c>
      <c r="AD2766" s="383" t="s">
        <v>33</v>
      </c>
      <c r="AE2766" s="383" t="s">
        <v>34</v>
      </c>
      <c r="AF2766" s="383">
        <v>100</v>
      </c>
      <c r="AG2766" s="383" t="s">
        <v>35</v>
      </c>
      <c r="AH2766" s="383" t="s">
        <v>34</v>
      </c>
      <c r="AI2766" s="383" t="s">
        <v>36</v>
      </c>
      <c r="AJ2766" s="383" t="s">
        <v>3554</v>
      </c>
      <c r="AK2766" s="384" t="str">
        <f t="shared" si="87"/>
        <v>NA</v>
      </c>
      <c r="AL2766" s="384" t="str">
        <f t="shared" si="88"/>
        <v>NA</v>
      </c>
      <c r="AN2766" s="196"/>
    </row>
    <row r="2767" spans="1:40" s="181" customFormat="1" x14ac:dyDescent="0.25">
      <c r="A2767" s="381" t="s">
        <v>3224</v>
      </c>
      <c r="B2767" s="382" t="s">
        <v>467</v>
      </c>
      <c r="C2767" s="382" t="s">
        <v>30</v>
      </c>
      <c r="D2767" s="382" t="s">
        <v>468</v>
      </c>
      <c r="E2767" s="382" t="s">
        <v>839</v>
      </c>
      <c r="F2767" s="383"/>
      <c r="G2767" s="383">
        <v>29</v>
      </c>
      <c r="H2767" s="383" t="s">
        <v>11</v>
      </c>
      <c r="I2767" s="383"/>
      <c r="J2767" s="383">
        <v>29</v>
      </c>
      <c r="K2767" s="383" t="s">
        <v>11</v>
      </c>
      <c r="L2767" s="385"/>
      <c r="M2767" s="383">
        <v>6</v>
      </c>
      <c r="N2767" s="383" t="s">
        <v>11</v>
      </c>
      <c r="O2767" s="385"/>
      <c r="P2767" s="385"/>
      <c r="Q2767" s="386" t="s">
        <v>11</v>
      </c>
      <c r="R2767" s="383"/>
      <c r="S2767" s="383">
        <v>28</v>
      </c>
      <c r="T2767" s="386" t="s">
        <v>11</v>
      </c>
      <c r="U2767" s="386"/>
      <c r="V2767" s="386">
        <v>27</v>
      </c>
      <c r="W2767" s="386" t="s">
        <v>11</v>
      </c>
      <c r="X2767" s="383"/>
      <c r="Y2767" s="383">
        <v>28</v>
      </c>
      <c r="Z2767" s="386" t="s">
        <v>11</v>
      </c>
      <c r="AA2767" s="386"/>
      <c r="AB2767" s="386">
        <v>27</v>
      </c>
      <c r="AC2767" s="386" t="s">
        <v>11</v>
      </c>
      <c r="AD2767" s="383" t="s">
        <v>57</v>
      </c>
      <c r="AE2767" s="383" t="s">
        <v>36</v>
      </c>
      <c r="AF2767" s="383">
        <v>74</v>
      </c>
      <c r="AG2767" s="383" t="s">
        <v>35</v>
      </c>
      <c r="AH2767" s="383" t="s">
        <v>34</v>
      </c>
      <c r="AI2767" s="383" t="s">
        <v>36</v>
      </c>
      <c r="AJ2767" s="383" t="s">
        <v>3554</v>
      </c>
      <c r="AK2767" s="384" t="str">
        <f t="shared" si="87"/>
        <v>NA</v>
      </c>
      <c r="AL2767" s="384" t="str">
        <f t="shared" si="88"/>
        <v>NA</v>
      </c>
      <c r="AN2767" s="196"/>
    </row>
    <row r="2768" spans="1:40" s="181" customFormat="1" x14ac:dyDescent="0.25">
      <c r="A2768" s="381" t="s">
        <v>3224</v>
      </c>
      <c r="B2768" s="382" t="s">
        <v>469</v>
      </c>
      <c r="C2768" s="382" t="s">
        <v>30</v>
      </c>
      <c r="D2768" s="382" t="s">
        <v>470</v>
      </c>
      <c r="E2768" s="382" t="s">
        <v>839</v>
      </c>
      <c r="F2768" s="383">
        <v>100</v>
      </c>
      <c r="G2768" s="383">
        <v>58</v>
      </c>
      <c r="H2768" s="383" t="s">
        <v>835</v>
      </c>
      <c r="I2768" s="383">
        <v>100</v>
      </c>
      <c r="J2768" s="383">
        <v>58</v>
      </c>
      <c r="K2768" s="383" t="s">
        <v>835</v>
      </c>
      <c r="L2768" s="385"/>
      <c r="M2768" s="383">
        <v>15</v>
      </c>
      <c r="N2768" s="383" t="s">
        <v>11</v>
      </c>
      <c r="O2768" s="385"/>
      <c r="P2768" s="385"/>
      <c r="Q2768" s="386" t="s">
        <v>11</v>
      </c>
      <c r="R2768" s="383"/>
      <c r="S2768" s="383">
        <v>56</v>
      </c>
      <c r="T2768" s="386" t="s">
        <v>11</v>
      </c>
      <c r="U2768" s="386"/>
      <c r="V2768" s="386">
        <v>55</v>
      </c>
      <c r="W2768" s="386" t="s">
        <v>11</v>
      </c>
      <c r="X2768" s="383"/>
      <c r="Y2768" s="383">
        <v>56</v>
      </c>
      <c r="Z2768" s="386" t="s">
        <v>11</v>
      </c>
      <c r="AA2768" s="386"/>
      <c r="AB2768" s="386">
        <v>55</v>
      </c>
      <c r="AC2768" s="386" t="s">
        <v>11</v>
      </c>
      <c r="AD2768" s="383" t="s">
        <v>104</v>
      </c>
      <c r="AE2768" s="383" t="s">
        <v>36</v>
      </c>
      <c r="AF2768" s="383">
        <v>82</v>
      </c>
      <c r="AG2768" s="383" t="s">
        <v>35</v>
      </c>
      <c r="AH2768" s="383" t="s">
        <v>34</v>
      </c>
      <c r="AI2768" s="383" t="s">
        <v>36</v>
      </c>
      <c r="AJ2768" s="383" t="s">
        <v>3554</v>
      </c>
      <c r="AK2768" s="384" t="str">
        <f t="shared" si="87"/>
        <v>NA</v>
      </c>
      <c r="AL2768" s="384" t="str">
        <f t="shared" si="88"/>
        <v>NA</v>
      </c>
      <c r="AN2768" s="196"/>
    </row>
    <row r="2769" spans="1:40" s="181" customFormat="1" x14ac:dyDescent="0.25">
      <c r="A2769" s="381" t="s">
        <v>3224</v>
      </c>
      <c r="B2769" s="382" t="s">
        <v>471</v>
      </c>
      <c r="C2769" s="382" t="s">
        <v>30</v>
      </c>
      <c r="D2769" s="382" t="s">
        <v>472</v>
      </c>
      <c r="E2769" s="382" t="s">
        <v>839</v>
      </c>
      <c r="F2769" s="383">
        <v>100</v>
      </c>
      <c r="G2769" s="383">
        <v>82</v>
      </c>
      <c r="H2769" s="383" t="s">
        <v>835</v>
      </c>
      <c r="I2769" s="383">
        <v>100</v>
      </c>
      <c r="J2769" s="383">
        <v>82</v>
      </c>
      <c r="K2769" s="383" t="s">
        <v>835</v>
      </c>
      <c r="L2769" s="385"/>
      <c r="M2769" s="383">
        <v>25</v>
      </c>
      <c r="N2769" s="383" t="s">
        <v>11</v>
      </c>
      <c r="O2769" s="385"/>
      <c r="P2769" s="385"/>
      <c r="Q2769" s="386" t="s">
        <v>11</v>
      </c>
      <c r="R2769" s="383"/>
      <c r="S2769" s="383">
        <v>79</v>
      </c>
      <c r="T2769" s="386" t="s">
        <v>11</v>
      </c>
      <c r="U2769" s="386"/>
      <c r="V2769" s="386">
        <v>79</v>
      </c>
      <c r="W2769" s="386" t="s">
        <v>11</v>
      </c>
      <c r="X2769" s="383"/>
      <c r="Y2769" s="383">
        <v>79</v>
      </c>
      <c r="Z2769" s="386" t="s">
        <v>11</v>
      </c>
      <c r="AA2769" s="386"/>
      <c r="AB2769" s="386">
        <v>79</v>
      </c>
      <c r="AC2769" s="386" t="s">
        <v>11</v>
      </c>
      <c r="AD2769" s="383" t="s">
        <v>33</v>
      </c>
      <c r="AE2769" s="383" t="s">
        <v>36</v>
      </c>
      <c r="AF2769" s="383">
        <v>92</v>
      </c>
      <c r="AG2769" s="383" t="s">
        <v>40</v>
      </c>
      <c r="AH2769" s="383" t="s">
        <v>34</v>
      </c>
      <c r="AI2769" s="383" t="s">
        <v>36</v>
      </c>
      <c r="AJ2769" s="383" t="s">
        <v>3554</v>
      </c>
      <c r="AK2769" s="384" t="str">
        <f t="shared" si="87"/>
        <v>NA</v>
      </c>
      <c r="AL2769" s="384" t="str">
        <f t="shared" si="88"/>
        <v>NA</v>
      </c>
      <c r="AN2769" s="196"/>
    </row>
    <row r="2770" spans="1:40" s="181" customFormat="1" x14ac:dyDescent="0.25">
      <c r="A2770" s="381" t="s">
        <v>3224</v>
      </c>
      <c r="B2770" s="382" t="s">
        <v>473</v>
      </c>
      <c r="C2770" s="382" t="s">
        <v>30</v>
      </c>
      <c r="D2770" s="382" t="s">
        <v>474</v>
      </c>
      <c r="E2770" s="382" t="s">
        <v>839</v>
      </c>
      <c r="F2770" s="383">
        <v>100</v>
      </c>
      <c r="G2770" s="383">
        <v>38</v>
      </c>
      <c r="H2770" s="383" t="s">
        <v>835</v>
      </c>
      <c r="I2770" s="383">
        <v>100</v>
      </c>
      <c r="J2770" s="383">
        <v>38</v>
      </c>
      <c r="K2770" s="383" t="s">
        <v>835</v>
      </c>
      <c r="L2770" s="385"/>
      <c r="M2770" s="383">
        <v>14</v>
      </c>
      <c r="N2770" s="383" t="s">
        <v>11</v>
      </c>
      <c r="O2770" s="385"/>
      <c r="P2770" s="385"/>
      <c r="Q2770" s="386" t="s">
        <v>11</v>
      </c>
      <c r="R2770" s="383"/>
      <c r="S2770" s="383">
        <v>36</v>
      </c>
      <c r="T2770" s="386" t="s">
        <v>11</v>
      </c>
      <c r="U2770" s="386"/>
      <c r="V2770" s="386">
        <v>34</v>
      </c>
      <c r="W2770" s="386" t="s">
        <v>11</v>
      </c>
      <c r="X2770" s="383"/>
      <c r="Y2770" s="383">
        <v>36</v>
      </c>
      <c r="Z2770" s="386" t="s">
        <v>11</v>
      </c>
      <c r="AA2770" s="386"/>
      <c r="AB2770" s="386">
        <v>34</v>
      </c>
      <c r="AC2770" s="386" t="s">
        <v>11</v>
      </c>
      <c r="AD2770" s="383" t="s">
        <v>33</v>
      </c>
      <c r="AE2770" s="383" t="s">
        <v>36</v>
      </c>
      <c r="AF2770" s="383">
        <v>79</v>
      </c>
      <c r="AG2770" s="383" t="s">
        <v>35</v>
      </c>
      <c r="AH2770" s="383" t="s">
        <v>34</v>
      </c>
      <c r="AI2770" s="383" t="s">
        <v>36</v>
      </c>
      <c r="AJ2770" s="383" t="s">
        <v>3554</v>
      </c>
      <c r="AK2770" s="384" t="str">
        <f t="shared" si="87"/>
        <v>NA</v>
      </c>
      <c r="AL2770" s="384" t="str">
        <f t="shared" si="88"/>
        <v>NA</v>
      </c>
      <c r="AN2770" s="196"/>
    </row>
    <row r="2771" spans="1:40" s="181" customFormat="1" x14ac:dyDescent="0.25">
      <c r="A2771" s="381" t="s">
        <v>3224</v>
      </c>
      <c r="B2771" s="382" t="s">
        <v>475</v>
      </c>
      <c r="C2771" s="382" t="s">
        <v>30</v>
      </c>
      <c r="D2771" s="382" t="s">
        <v>476</v>
      </c>
      <c r="E2771" s="382" t="s">
        <v>839</v>
      </c>
      <c r="F2771" s="383"/>
      <c r="G2771" s="383">
        <v>16</v>
      </c>
      <c r="H2771" s="383" t="s">
        <v>11</v>
      </c>
      <c r="I2771" s="383"/>
      <c r="J2771" s="383">
        <v>16</v>
      </c>
      <c r="K2771" s="383" t="s">
        <v>11</v>
      </c>
      <c r="L2771" s="385"/>
      <c r="M2771" s="383">
        <v>4</v>
      </c>
      <c r="N2771" s="383" t="s">
        <v>11</v>
      </c>
      <c r="O2771" s="385"/>
      <c r="P2771" s="385"/>
      <c r="Q2771" s="386" t="s">
        <v>11</v>
      </c>
      <c r="R2771" s="383"/>
      <c r="S2771" s="383">
        <v>16</v>
      </c>
      <c r="T2771" s="386" t="s">
        <v>11</v>
      </c>
      <c r="U2771" s="386"/>
      <c r="V2771" s="386">
        <v>16</v>
      </c>
      <c r="W2771" s="386" t="s">
        <v>11</v>
      </c>
      <c r="X2771" s="383"/>
      <c r="Y2771" s="383">
        <v>16</v>
      </c>
      <c r="Z2771" s="386" t="s">
        <v>11</v>
      </c>
      <c r="AA2771" s="386"/>
      <c r="AB2771" s="386">
        <v>16</v>
      </c>
      <c r="AC2771" s="386" t="s">
        <v>11</v>
      </c>
      <c r="AD2771" s="383" t="s">
        <v>33</v>
      </c>
      <c r="AE2771" s="383" t="s">
        <v>36</v>
      </c>
      <c r="AF2771" s="383">
        <v>79</v>
      </c>
      <c r="AG2771" s="383" t="s">
        <v>35</v>
      </c>
      <c r="AH2771" s="383" t="s">
        <v>34</v>
      </c>
      <c r="AI2771" s="383" t="s">
        <v>36</v>
      </c>
      <c r="AJ2771" s="383" t="s">
        <v>3554</v>
      </c>
      <c r="AK2771" s="384" t="str">
        <f t="shared" si="87"/>
        <v>NA</v>
      </c>
      <c r="AL2771" s="384" t="str">
        <f t="shared" si="88"/>
        <v>NA</v>
      </c>
      <c r="AN2771" s="196"/>
    </row>
    <row r="2772" spans="1:40" s="181" customFormat="1" x14ac:dyDescent="0.25">
      <c r="A2772" s="381" t="s">
        <v>3224</v>
      </c>
      <c r="B2772" s="382" t="s">
        <v>477</v>
      </c>
      <c r="C2772" s="382" t="s">
        <v>30</v>
      </c>
      <c r="D2772" s="382" t="s">
        <v>478</v>
      </c>
      <c r="E2772" s="382" t="s">
        <v>839</v>
      </c>
      <c r="F2772" s="383"/>
      <c r="G2772" s="383">
        <v>16</v>
      </c>
      <c r="H2772" s="383" t="s">
        <v>11</v>
      </c>
      <c r="I2772" s="383"/>
      <c r="J2772" s="383">
        <v>16</v>
      </c>
      <c r="K2772" s="383" t="s">
        <v>11</v>
      </c>
      <c r="L2772" s="385"/>
      <c r="M2772" s="383">
        <v>4</v>
      </c>
      <c r="N2772" s="383" t="s">
        <v>11</v>
      </c>
      <c r="O2772" s="385"/>
      <c r="P2772" s="385"/>
      <c r="Q2772" s="386" t="s">
        <v>11</v>
      </c>
      <c r="R2772" s="383"/>
      <c r="S2772" s="383">
        <v>14</v>
      </c>
      <c r="T2772" s="386" t="s">
        <v>11</v>
      </c>
      <c r="U2772" s="386"/>
      <c r="V2772" s="386">
        <v>14</v>
      </c>
      <c r="W2772" s="386" t="s">
        <v>11</v>
      </c>
      <c r="X2772" s="383"/>
      <c r="Y2772" s="383">
        <v>14</v>
      </c>
      <c r="Z2772" s="386" t="s">
        <v>11</v>
      </c>
      <c r="AA2772" s="386"/>
      <c r="AB2772" s="386">
        <v>14</v>
      </c>
      <c r="AC2772" s="386" t="s">
        <v>11</v>
      </c>
      <c r="AD2772" s="383" t="s">
        <v>33</v>
      </c>
      <c r="AE2772" s="383" t="s">
        <v>34</v>
      </c>
      <c r="AF2772" s="383">
        <v>100</v>
      </c>
      <c r="AG2772" s="383" t="s">
        <v>35</v>
      </c>
      <c r="AH2772" s="383" t="s">
        <v>34</v>
      </c>
      <c r="AI2772" s="383" t="s">
        <v>36</v>
      </c>
      <c r="AJ2772" s="383" t="s">
        <v>3554</v>
      </c>
      <c r="AK2772" s="384" t="str">
        <f t="shared" si="87"/>
        <v>NA</v>
      </c>
      <c r="AL2772" s="384" t="str">
        <f t="shared" si="88"/>
        <v>NA</v>
      </c>
      <c r="AN2772" s="196"/>
    </row>
    <row r="2773" spans="1:40" s="181" customFormat="1" x14ac:dyDescent="0.25">
      <c r="A2773" s="381" t="s">
        <v>3224</v>
      </c>
      <c r="B2773" s="382" t="s">
        <v>479</v>
      </c>
      <c r="C2773" s="382" t="s">
        <v>30</v>
      </c>
      <c r="D2773" s="382" t="s">
        <v>480</v>
      </c>
      <c r="E2773" s="382" t="s">
        <v>839</v>
      </c>
      <c r="F2773" s="383">
        <v>100</v>
      </c>
      <c r="G2773" s="383">
        <v>48</v>
      </c>
      <c r="H2773" s="383" t="s">
        <v>835</v>
      </c>
      <c r="I2773" s="383">
        <v>100</v>
      </c>
      <c r="J2773" s="383">
        <v>48</v>
      </c>
      <c r="K2773" s="383" t="s">
        <v>835</v>
      </c>
      <c r="L2773" s="385"/>
      <c r="M2773" s="383">
        <v>13</v>
      </c>
      <c r="N2773" s="383" t="s">
        <v>11</v>
      </c>
      <c r="O2773" s="385"/>
      <c r="P2773" s="385"/>
      <c r="Q2773" s="386" t="s">
        <v>11</v>
      </c>
      <c r="R2773" s="383"/>
      <c r="S2773" s="383">
        <v>47</v>
      </c>
      <c r="T2773" s="386" t="s">
        <v>11</v>
      </c>
      <c r="U2773" s="386"/>
      <c r="V2773" s="386">
        <v>46</v>
      </c>
      <c r="W2773" s="386" t="s">
        <v>11</v>
      </c>
      <c r="X2773" s="383"/>
      <c r="Y2773" s="383">
        <v>47</v>
      </c>
      <c r="Z2773" s="386" t="s">
        <v>11</v>
      </c>
      <c r="AA2773" s="386"/>
      <c r="AB2773" s="386">
        <v>46</v>
      </c>
      <c r="AC2773" s="386" t="s">
        <v>11</v>
      </c>
      <c r="AD2773" s="383" t="s">
        <v>33</v>
      </c>
      <c r="AE2773" s="383" t="s">
        <v>36</v>
      </c>
      <c r="AF2773" s="383">
        <v>90</v>
      </c>
      <c r="AG2773" s="383" t="s">
        <v>35</v>
      </c>
      <c r="AH2773" s="383" t="s">
        <v>34</v>
      </c>
      <c r="AI2773" s="383" t="s">
        <v>36</v>
      </c>
      <c r="AJ2773" s="383" t="s">
        <v>3554</v>
      </c>
      <c r="AK2773" s="384" t="str">
        <f t="shared" si="87"/>
        <v>NA</v>
      </c>
      <c r="AL2773" s="384" t="str">
        <f t="shared" si="88"/>
        <v>NA</v>
      </c>
      <c r="AN2773" s="196"/>
    </row>
    <row r="2774" spans="1:40" s="181" customFormat="1" x14ac:dyDescent="0.25">
      <c r="A2774" s="381" t="s">
        <v>3224</v>
      </c>
      <c r="B2774" s="382" t="s">
        <v>481</v>
      </c>
      <c r="C2774" s="382" t="s">
        <v>30</v>
      </c>
      <c r="D2774" s="382" t="s">
        <v>482</v>
      </c>
      <c r="E2774" s="382" t="s">
        <v>839</v>
      </c>
      <c r="F2774" s="383">
        <v>99</v>
      </c>
      <c r="G2774" s="383">
        <v>31</v>
      </c>
      <c r="H2774" s="383" t="s">
        <v>835</v>
      </c>
      <c r="I2774" s="383">
        <v>99</v>
      </c>
      <c r="J2774" s="383">
        <v>31</v>
      </c>
      <c r="K2774" s="383" t="s">
        <v>835</v>
      </c>
      <c r="L2774" s="385"/>
      <c r="M2774" s="383">
        <v>9</v>
      </c>
      <c r="N2774" s="383" t="s">
        <v>11</v>
      </c>
      <c r="O2774" s="385"/>
      <c r="P2774" s="385"/>
      <c r="Q2774" s="386" t="s">
        <v>11</v>
      </c>
      <c r="R2774" s="383"/>
      <c r="S2774" s="383">
        <v>31</v>
      </c>
      <c r="T2774" s="386" t="s">
        <v>11</v>
      </c>
      <c r="U2774" s="386"/>
      <c r="V2774" s="386">
        <v>31</v>
      </c>
      <c r="W2774" s="386" t="s">
        <v>11</v>
      </c>
      <c r="X2774" s="383"/>
      <c r="Y2774" s="383">
        <v>31</v>
      </c>
      <c r="Z2774" s="386" t="s">
        <v>11</v>
      </c>
      <c r="AA2774" s="386"/>
      <c r="AB2774" s="386">
        <v>31</v>
      </c>
      <c r="AC2774" s="386" t="s">
        <v>11</v>
      </c>
      <c r="AD2774" s="383" t="s">
        <v>33</v>
      </c>
      <c r="AE2774" s="383" t="s">
        <v>34</v>
      </c>
      <c r="AF2774" s="383">
        <v>100</v>
      </c>
      <c r="AG2774" s="383" t="s">
        <v>35</v>
      </c>
      <c r="AH2774" s="383" t="s">
        <v>36</v>
      </c>
      <c r="AI2774" s="383" t="s">
        <v>36</v>
      </c>
      <c r="AJ2774" s="383" t="s">
        <v>3554</v>
      </c>
      <c r="AK2774" s="384" t="str">
        <f t="shared" si="87"/>
        <v>NA</v>
      </c>
      <c r="AL2774" s="384" t="str">
        <f t="shared" si="88"/>
        <v>NA</v>
      </c>
      <c r="AN2774" s="196"/>
    </row>
    <row r="2775" spans="1:40" s="181" customFormat="1" x14ac:dyDescent="0.25">
      <c r="A2775" s="381" t="s">
        <v>3224</v>
      </c>
      <c r="B2775" s="382" t="s">
        <v>483</v>
      </c>
      <c r="C2775" s="382" t="s">
        <v>30</v>
      </c>
      <c r="D2775" s="382" t="s">
        <v>484</v>
      </c>
      <c r="E2775" s="382" t="s">
        <v>839</v>
      </c>
      <c r="F2775" s="383">
        <v>100</v>
      </c>
      <c r="G2775" s="383">
        <v>34</v>
      </c>
      <c r="H2775" s="383" t="s">
        <v>835</v>
      </c>
      <c r="I2775" s="383">
        <v>100</v>
      </c>
      <c r="J2775" s="383">
        <v>34</v>
      </c>
      <c r="K2775" s="383" t="s">
        <v>835</v>
      </c>
      <c r="L2775" s="385"/>
      <c r="M2775" s="383">
        <v>13</v>
      </c>
      <c r="N2775" s="383" t="s">
        <v>11</v>
      </c>
      <c r="O2775" s="385"/>
      <c r="P2775" s="385"/>
      <c r="Q2775" s="386" t="s">
        <v>11</v>
      </c>
      <c r="R2775" s="383"/>
      <c r="S2775" s="383">
        <v>32</v>
      </c>
      <c r="T2775" s="386" t="s">
        <v>11</v>
      </c>
      <c r="U2775" s="386"/>
      <c r="V2775" s="386">
        <v>31</v>
      </c>
      <c r="W2775" s="386" t="s">
        <v>11</v>
      </c>
      <c r="X2775" s="383"/>
      <c r="Y2775" s="383">
        <v>32</v>
      </c>
      <c r="Z2775" s="386" t="s">
        <v>11</v>
      </c>
      <c r="AA2775" s="386"/>
      <c r="AB2775" s="386">
        <v>31</v>
      </c>
      <c r="AC2775" s="386" t="s">
        <v>11</v>
      </c>
      <c r="AD2775" s="383" t="s">
        <v>33</v>
      </c>
      <c r="AE2775" s="383" t="s">
        <v>36</v>
      </c>
      <c r="AF2775" s="383">
        <v>97</v>
      </c>
      <c r="AG2775" s="383" t="s">
        <v>35</v>
      </c>
      <c r="AH2775" s="383" t="s">
        <v>34</v>
      </c>
      <c r="AI2775" s="383" t="s">
        <v>36</v>
      </c>
      <c r="AJ2775" s="383" t="s">
        <v>3554</v>
      </c>
      <c r="AK2775" s="384" t="str">
        <f t="shared" si="87"/>
        <v>NA</v>
      </c>
      <c r="AL2775" s="384" t="str">
        <f t="shared" si="88"/>
        <v>NA</v>
      </c>
      <c r="AN2775" s="196"/>
    </row>
    <row r="2776" spans="1:40" s="181" customFormat="1" x14ac:dyDescent="0.25">
      <c r="A2776" s="381" t="s">
        <v>3224</v>
      </c>
      <c r="B2776" s="382" t="s">
        <v>485</v>
      </c>
      <c r="C2776" s="382" t="s">
        <v>30</v>
      </c>
      <c r="D2776" s="382" t="s">
        <v>486</v>
      </c>
      <c r="E2776" s="382" t="s">
        <v>839</v>
      </c>
      <c r="F2776" s="383">
        <v>100</v>
      </c>
      <c r="G2776" s="383">
        <v>58</v>
      </c>
      <c r="H2776" s="383" t="s">
        <v>835</v>
      </c>
      <c r="I2776" s="383">
        <v>100</v>
      </c>
      <c r="J2776" s="383">
        <v>58</v>
      </c>
      <c r="K2776" s="383" t="s">
        <v>835</v>
      </c>
      <c r="L2776" s="385"/>
      <c r="M2776" s="383">
        <v>21</v>
      </c>
      <c r="N2776" s="383" t="s">
        <v>11</v>
      </c>
      <c r="O2776" s="385"/>
      <c r="P2776" s="385"/>
      <c r="Q2776" s="386" t="s">
        <v>11</v>
      </c>
      <c r="R2776" s="383"/>
      <c r="S2776" s="383">
        <v>57</v>
      </c>
      <c r="T2776" s="386" t="s">
        <v>11</v>
      </c>
      <c r="U2776" s="386"/>
      <c r="V2776" s="386">
        <v>57</v>
      </c>
      <c r="W2776" s="386" t="s">
        <v>11</v>
      </c>
      <c r="X2776" s="383"/>
      <c r="Y2776" s="383">
        <v>57</v>
      </c>
      <c r="Z2776" s="386" t="s">
        <v>11</v>
      </c>
      <c r="AA2776" s="386"/>
      <c r="AB2776" s="386">
        <v>57</v>
      </c>
      <c r="AC2776" s="386" t="s">
        <v>11</v>
      </c>
      <c r="AD2776" s="383" t="s">
        <v>33</v>
      </c>
      <c r="AE2776" s="383" t="s">
        <v>36</v>
      </c>
      <c r="AF2776" s="383">
        <v>79</v>
      </c>
      <c r="AG2776" s="383" t="s">
        <v>35</v>
      </c>
      <c r="AH2776" s="383" t="s">
        <v>34</v>
      </c>
      <c r="AI2776" s="383" t="s">
        <v>36</v>
      </c>
      <c r="AJ2776" s="383" t="s">
        <v>3554</v>
      </c>
      <c r="AK2776" s="384" t="str">
        <f t="shared" si="87"/>
        <v>NA</v>
      </c>
      <c r="AL2776" s="384" t="str">
        <f t="shared" si="88"/>
        <v>NA</v>
      </c>
      <c r="AN2776" s="196"/>
    </row>
    <row r="2777" spans="1:40" s="181" customFormat="1" x14ac:dyDescent="0.25">
      <c r="A2777" s="381" t="s">
        <v>3224</v>
      </c>
      <c r="B2777" s="382" t="s">
        <v>487</v>
      </c>
      <c r="C2777" s="382" t="s">
        <v>30</v>
      </c>
      <c r="D2777" s="382" t="s">
        <v>488</v>
      </c>
      <c r="E2777" s="382" t="s">
        <v>839</v>
      </c>
      <c r="F2777" s="383">
        <v>100</v>
      </c>
      <c r="G2777" s="383">
        <v>44</v>
      </c>
      <c r="H2777" s="383" t="s">
        <v>835</v>
      </c>
      <c r="I2777" s="383">
        <v>100</v>
      </c>
      <c r="J2777" s="383">
        <v>44</v>
      </c>
      <c r="K2777" s="383" t="s">
        <v>835</v>
      </c>
      <c r="L2777" s="385"/>
      <c r="M2777" s="383">
        <v>12</v>
      </c>
      <c r="N2777" s="383" t="s">
        <v>11</v>
      </c>
      <c r="O2777" s="385"/>
      <c r="P2777" s="385"/>
      <c r="Q2777" s="386" t="s">
        <v>11</v>
      </c>
      <c r="R2777" s="383"/>
      <c r="S2777" s="383">
        <v>44</v>
      </c>
      <c r="T2777" s="386" t="s">
        <v>11</v>
      </c>
      <c r="U2777" s="386"/>
      <c r="V2777" s="386">
        <v>43</v>
      </c>
      <c r="W2777" s="386" t="s">
        <v>11</v>
      </c>
      <c r="X2777" s="383"/>
      <c r="Y2777" s="383">
        <v>44</v>
      </c>
      <c r="Z2777" s="386" t="s">
        <v>11</v>
      </c>
      <c r="AA2777" s="386"/>
      <c r="AB2777" s="386">
        <v>43</v>
      </c>
      <c r="AC2777" s="386" t="s">
        <v>11</v>
      </c>
      <c r="AD2777" s="383" t="s">
        <v>33</v>
      </c>
      <c r="AE2777" s="383" t="s">
        <v>36</v>
      </c>
      <c r="AF2777" s="383">
        <v>79</v>
      </c>
      <c r="AG2777" s="383" t="s">
        <v>35</v>
      </c>
      <c r="AH2777" s="383" t="s">
        <v>34</v>
      </c>
      <c r="AI2777" s="383" t="s">
        <v>36</v>
      </c>
      <c r="AJ2777" s="383" t="s">
        <v>3554</v>
      </c>
      <c r="AK2777" s="384" t="str">
        <f t="shared" si="87"/>
        <v>NA</v>
      </c>
      <c r="AL2777" s="384" t="str">
        <f t="shared" si="88"/>
        <v>NA</v>
      </c>
      <c r="AN2777" s="196"/>
    </row>
    <row r="2778" spans="1:40" s="181" customFormat="1" x14ac:dyDescent="0.25">
      <c r="A2778" s="381" t="s">
        <v>3224</v>
      </c>
      <c r="B2778" s="382" t="s">
        <v>489</v>
      </c>
      <c r="C2778" s="382" t="s">
        <v>30</v>
      </c>
      <c r="D2778" s="382" t="s">
        <v>490</v>
      </c>
      <c r="E2778" s="382" t="s">
        <v>839</v>
      </c>
      <c r="F2778" s="383">
        <v>100</v>
      </c>
      <c r="G2778" s="383">
        <v>34</v>
      </c>
      <c r="H2778" s="383" t="s">
        <v>835</v>
      </c>
      <c r="I2778" s="383">
        <v>100</v>
      </c>
      <c r="J2778" s="383">
        <v>34</v>
      </c>
      <c r="K2778" s="383" t="s">
        <v>835</v>
      </c>
      <c r="L2778" s="385"/>
      <c r="M2778" s="383">
        <v>6</v>
      </c>
      <c r="N2778" s="383" t="s">
        <v>11</v>
      </c>
      <c r="O2778" s="385"/>
      <c r="P2778" s="385"/>
      <c r="Q2778" s="386" t="s">
        <v>11</v>
      </c>
      <c r="R2778" s="383"/>
      <c r="S2778" s="383">
        <v>30</v>
      </c>
      <c r="T2778" s="386" t="s">
        <v>11</v>
      </c>
      <c r="U2778" s="386"/>
      <c r="V2778" s="386">
        <v>30</v>
      </c>
      <c r="W2778" s="386" t="s">
        <v>11</v>
      </c>
      <c r="X2778" s="383"/>
      <c r="Y2778" s="383">
        <v>30</v>
      </c>
      <c r="Z2778" s="386" t="s">
        <v>11</v>
      </c>
      <c r="AA2778" s="386"/>
      <c r="AB2778" s="386">
        <v>30</v>
      </c>
      <c r="AC2778" s="386" t="s">
        <v>11</v>
      </c>
      <c r="AD2778" s="383" t="s">
        <v>33</v>
      </c>
      <c r="AE2778" s="383" t="s">
        <v>36</v>
      </c>
      <c r="AF2778" s="383">
        <v>85</v>
      </c>
      <c r="AG2778" s="383" t="s">
        <v>35</v>
      </c>
      <c r="AH2778" s="383" t="s">
        <v>34</v>
      </c>
      <c r="AI2778" s="383" t="s">
        <v>36</v>
      </c>
      <c r="AJ2778" s="383" t="s">
        <v>3554</v>
      </c>
      <c r="AK2778" s="384" t="str">
        <f t="shared" si="87"/>
        <v>NA</v>
      </c>
      <c r="AL2778" s="384" t="str">
        <f t="shared" si="88"/>
        <v>NA</v>
      </c>
      <c r="AN2778" s="196"/>
    </row>
    <row r="2779" spans="1:40" s="181" customFormat="1" x14ac:dyDescent="0.25">
      <c r="A2779" s="381" t="s">
        <v>3224</v>
      </c>
      <c r="B2779" s="382" t="s">
        <v>491</v>
      </c>
      <c r="C2779" s="382" t="s">
        <v>30</v>
      </c>
      <c r="D2779" s="382" t="s">
        <v>492</v>
      </c>
      <c r="E2779" s="382" t="s">
        <v>839</v>
      </c>
      <c r="F2779" s="383">
        <v>100</v>
      </c>
      <c r="G2779" s="383">
        <v>51</v>
      </c>
      <c r="H2779" s="383" t="s">
        <v>835</v>
      </c>
      <c r="I2779" s="383">
        <v>100</v>
      </c>
      <c r="J2779" s="383">
        <v>51</v>
      </c>
      <c r="K2779" s="383" t="s">
        <v>835</v>
      </c>
      <c r="L2779" s="385"/>
      <c r="M2779" s="383">
        <v>15</v>
      </c>
      <c r="N2779" s="383" t="s">
        <v>11</v>
      </c>
      <c r="O2779" s="385"/>
      <c r="P2779" s="385"/>
      <c r="Q2779" s="386" t="s">
        <v>11</v>
      </c>
      <c r="R2779" s="383">
        <v>38</v>
      </c>
      <c r="S2779" s="383">
        <v>50</v>
      </c>
      <c r="T2779" s="386" t="s">
        <v>36</v>
      </c>
      <c r="U2779" s="386">
        <v>43</v>
      </c>
      <c r="V2779" s="386">
        <v>49</v>
      </c>
      <c r="W2779" s="386" t="s">
        <v>834</v>
      </c>
      <c r="X2779" s="383">
        <v>46</v>
      </c>
      <c r="Y2779" s="383">
        <v>50</v>
      </c>
      <c r="Z2779" s="386" t="s">
        <v>36</v>
      </c>
      <c r="AA2779" s="386">
        <v>41</v>
      </c>
      <c r="AB2779" s="386">
        <v>49</v>
      </c>
      <c r="AC2779" s="386" t="s">
        <v>834</v>
      </c>
      <c r="AD2779" s="383" t="s">
        <v>33</v>
      </c>
      <c r="AE2779" s="383" t="s">
        <v>36</v>
      </c>
      <c r="AF2779" s="383">
        <v>79</v>
      </c>
      <c r="AG2779" s="383" t="s">
        <v>35</v>
      </c>
      <c r="AH2779" s="383" t="s">
        <v>34</v>
      </c>
      <c r="AI2779" s="383" t="s">
        <v>36</v>
      </c>
      <c r="AJ2779" s="383" t="s">
        <v>3554</v>
      </c>
      <c r="AK2779" s="384" t="str">
        <f t="shared" si="87"/>
        <v>NO</v>
      </c>
      <c r="AL2779" s="384" t="str">
        <f t="shared" si="88"/>
        <v>NO</v>
      </c>
      <c r="AN2779" s="196"/>
    </row>
    <row r="2780" spans="1:40" s="181" customFormat="1" x14ac:dyDescent="0.25">
      <c r="A2780" s="381" t="s">
        <v>3224</v>
      </c>
      <c r="B2780" s="382" t="s">
        <v>493</v>
      </c>
      <c r="C2780" s="382" t="s">
        <v>30</v>
      </c>
      <c r="D2780" s="382" t="s">
        <v>494</v>
      </c>
      <c r="E2780" s="382" t="s">
        <v>839</v>
      </c>
      <c r="F2780" s="383">
        <v>100</v>
      </c>
      <c r="G2780" s="383">
        <v>48</v>
      </c>
      <c r="H2780" s="383" t="s">
        <v>835</v>
      </c>
      <c r="I2780" s="383">
        <v>100</v>
      </c>
      <c r="J2780" s="383">
        <v>48</v>
      </c>
      <c r="K2780" s="383" t="s">
        <v>835</v>
      </c>
      <c r="L2780" s="385"/>
      <c r="M2780" s="383">
        <v>13</v>
      </c>
      <c r="N2780" s="383" t="s">
        <v>11</v>
      </c>
      <c r="O2780" s="385"/>
      <c r="P2780" s="385"/>
      <c r="Q2780" s="386" t="s">
        <v>11</v>
      </c>
      <c r="R2780" s="383">
        <v>30</v>
      </c>
      <c r="S2780" s="383">
        <v>44</v>
      </c>
      <c r="T2780" s="386" t="s">
        <v>34</v>
      </c>
      <c r="U2780" s="386">
        <v>40</v>
      </c>
      <c r="V2780" s="386">
        <v>43</v>
      </c>
      <c r="W2780" s="386" t="s">
        <v>11</v>
      </c>
      <c r="X2780" s="383">
        <v>34</v>
      </c>
      <c r="Y2780" s="383">
        <v>44</v>
      </c>
      <c r="Z2780" s="386" t="s">
        <v>34</v>
      </c>
      <c r="AA2780" s="386">
        <v>42</v>
      </c>
      <c r="AB2780" s="386">
        <v>43</v>
      </c>
      <c r="AC2780" s="386" t="s">
        <v>11</v>
      </c>
      <c r="AD2780" s="383" t="s">
        <v>33</v>
      </c>
      <c r="AE2780" s="383" t="s">
        <v>36</v>
      </c>
      <c r="AF2780" s="383">
        <v>87</v>
      </c>
      <c r="AG2780" s="383" t="s">
        <v>35</v>
      </c>
      <c r="AH2780" s="383" t="s">
        <v>34</v>
      </c>
      <c r="AI2780" s="383" t="s">
        <v>36</v>
      </c>
      <c r="AJ2780" s="383" t="s">
        <v>3554</v>
      </c>
      <c r="AK2780" s="384" t="str">
        <f t="shared" si="87"/>
        <v>Yes-SH</v>
      </c>
      <c r="AL2780" s="384" t="str">
        <f t="shared" si="88"/>
        <v>Yes-SH</v>
      </c>
      <c r="AN2780" s="196"/>
    </row>
    <row r="2781" spans="1:40" s="181" customFormat="1" x14ac:dyDescent="0.25">
      <c r="A2781" s="381" t="s">
        <v>3224</v>
      </c>
      <c r="B2781" s="382" t="s">
        <v>495</v>
      </c>
      <c r="C2781" s="382" t="s">
        <v>30</v>
      </c>
      <c r="D2781" s="382" t="s">
        <v>496</v>
      </c>
      <c r="E2781" s="382" t="s">
        <v>839</v>
      </c>
      <c r="F2781" s="383"/>
      <c r="G2781" s="383">
        <v>28</v>
      </c>
      <c r="H2781" s="383" t="s">
        <v>11</v>
      </c>
      <c r="I2781" s="383"/>
      <c r="J2781" s="383">
        <v>28</v>
      </c>
      <c r="K2781" s="383" t="s">
        <v>11</v>
      </c>
      <c r="L2781" s="385"/>
      <c r="M2781" s="383">
        <v>12</v>
      </c>
      <c r="N2781" s="383" t="s">
        <v>11</v>
      </c>
      <c r="O2781" s="385"/>
      <c r="P2781" s="385"/>
      <c r="Q2781" s="386" t="s">
        <v>11</v>
      </c>
      <c r="R2781" s="383"/>
      <c r="S2781" s="383">
        <v>27</v>
      </c>
      <c r="T2781" s="386" t="s">
        <v>11</v>
      </c>
      <c r="U2781" s="386"/>
      <c r="V2781" s="386">
        <v>26</v>
      </c>
      <c r="W2781" s="386" t="s">
        <v>11</v>
      </c>
      <c r="X2781" s="383"/>
      <c r="Y2781" s="383">
        <v>27</v>
      </c>
      <c r="Z2781" s="386" t="s">
        <v>11</v>
      </c>
      <c r="AA2781" s="386"/>
      <c r="AB2781" s="386">
        <v>26</v>
      </c>
      <c r="AC2781" s="386" t="s">
        <v>11</v>
      </c>
      <c r="AD2781" s="383" t="s">
        <v>33</v>
      </c>
      <c r="AE2781" s="383" t="s">
        <v>36</v>
      </c>
      <c r="AF2781" s="383">
        <v>97</v>
      </c>
      <c r="AG2781" s="383" t="s">
        <v>35</v>
      </c>
      <c r="AH2781" s="383" t="s">
        <v>34</v>
      </c>
      <c r="AI2781" s="383" t="s">
        <v>36</v>
      </c>
      <c r="AJ2781" s="383" t="s">
        <v>3554</v>
      </c>
      <c r="AK2781" s="384" t="str">
        <f t="shared" si="87"/>
        <v>NA</v>
      </c>
      <c r="AL2781" s="384" t="str">
        <f t="shared" si="88"/>
        <v>NA</v>
      </c>
      <c r="AN2781" s="196"/>
    </row>
    <row r="2782" spans="1:40" s="181" customFormat="1" x14ac:dyDescent="0.25">
      <c r="A2782" s="381" t="s">
        <v>3224</v>
      </c>
      <c r="B2782" s="382" t="s">
        <v>497</v>
      </c>
      <c r="C2782" s="382" t="s">
        <v>30</v>
      </c>
      <c r="D2782" s="382" t="s">
        <v>498</v>
      </c>
      <c r="E2782" s="382" t="s">
        <v>839</v>
      </c>
      <c r="F2782" s="383"/>
      <c r="G2782" s="383">
        <v>29</v>
      </c>
      <c r="H2782" s="383" t="s">
        <v>11</v>
      </c>
      <c r="I2782" s="383"/>
      <c r="J2782" s="383">
        <v>29</v>
      </c>
      <c r="K2782" s="383" t="s">
        <v>11</v>
      </c>
      <c r="L2782" s="385"/>
      <c r="M2782" s="383">
        <v>11</v>
      </c>
      <c r="N2782" s="383" t="s">
        <v>11</v>
      </c>
      <c r="O2782" s="385"/>
      <c r="P2782" s="385"/>
      <c r="Q2782" s="386" t="s">
        <v>11</v>
      </c>
      <c r="R2782" s="383"/>
      <c r="S2782" s="383">
        <v>29</v>
      </c>
      <c r="T2782" s="386" t="s">
        <v>11</v>
      </c>
      <c r="U2782" s="386"/>
      <c r="V2782" s="386">
        <v>29</v>
      </c>
      <c r="W2782" s="386" t="s">
        <v>11</v>
      </c>
      <c r="X2782" s="383"/>
      <c r="Y2782" s="383">
        <v>29</v>
      </c>
      <c r="Z2782" s="386" t="s">
        <v>11</v>
      </c>
      <c r="AA2782" s="386"/>
      <c r="AB2782" s="386">
        <v>29</v>
      </c>
      <c r="AC2782" s="386" t="s">
        <v>11</v>
      </c>
      <c r="AD2782" s="383" t="s">
        <v>33</v>
      </c>
      <c r="AE2782" s="383" t="s">
        <v>34</v>
      </c>
      <c r="AF2782" s="383">
        <v>100</v>
      </c>
      <c r="AG2782" s="383" t="s">
        <v>35</v>
      </c>
      <c r="AH2782" s="383" t="s">
        <v>34</v>
      </c>
      <c r="AI2782" s="383" t="s">
        <v>36</v>
      </c>
      <c r="AJ2782" s="383" t="s">
        <v>3554</v>
      </c>
      <c r="AK2782" s="384" t="str">
        <f t="shared" si="87"/>
        <v>NA</v>
      </c>
      <c r="AL2782" s="384" t="str">
        <f t="shared" si="88"/>
        <v>NA</v>
      </c>
      <c r="AN2782" s="196"/>
    </row>
    <row r="2783" spans="1:40" s="181" customFormat="1" x14ac:dyDescent="0.25">
      <c r="A2783" s="381" t="s">
        <v>3224</v>
      </c>
      <c r="B2783" s="382" t="s">
        <v>499</v>
      </c>
      <c r="C2783" s="382" t="s">
        <v>30</v>
      </c>
      <c r="D2783" s="382" t="s">
        <v>500</v>
      </c>
      <c r="E2783" s="382" t="s">
        <v>839</v>
      </c>
      <c r="F2783" s="383">
        <v>100</v>
      </c>
      <c r="G2783" s="383">
        <v>72</v>
      </c>
      <c r="H2783" s="383" t="s">
        <v>835</v>
      </c>
      <c r="I2783" s="383">
        <v>100</v>
      </c>
      <c r="J2783" s="383">
        <v>72</v>
      </c>
      <c r="K2783" s="383" t="s">
        <v>835</v>
      </c>
      <c r="L2783" s="385"/>
      <c r="M2783" s="383">
        <v>25</v>
      </c>
      <c r="N2783" s="383" t="s">
        <v>11</v>
      </c>
      <c r="O2783" s="385"/>
      <c r="P2783" s="385"/>
      <c r="Q2783" s="386" t="s">
        <v>11</v>
      </c>
      <c r="R2783" s="383"/>
      <c r="S2783" s="383">
        <v>71</v>
      </c>
      <c r="T2783" s="386" t="s">
        <v>11</v>
      </c>
      <c r="U2783" s="386"/>
      <c r="V2783" s="386">
        <v>68</v>
      </c>
      <c r="W2783" s="386" t="s">
        <v>11</v>
      </c>
      <c r="X2783" s="383"/>
      <c r="Y2783" s="383">
        <v>71</v>
      </c>
      <c r="Z2783" s="386" t="s">
        <v>11</v>
      </c>
      <c r="AA2783" s="386"/>
      <c r="AB2783" s="386">
        <v>68</v>
      </c>
      <c r="AC2783" s="386" t="s">
        <v>11</v>
      </c>
      <c r="AD2783" s="383" t="s">
        <v>33</v>
      </c>
      <c r="AE2783" s="383" t="s">
        <v>34</v>
      </c>
      <c r="AF2783" s="383">
        <v>100</v>
      </c>
      <c r="AG2783" s="383" t="s">
        <v>40</v>
      </c>
      <c r="AH2783" s="383" t="s">
        <v>36</v>
      </c>
      <c r="AI2783" s="383" t="s">
        <v>36</v>
      </c>
      <c r="AJ2783" s="383" t="s">
        <v>3554</v>
      </c>
      <c r="AK2783" s="384" t="str">
        <f t="shared" si="87"/>
        <v>NA</v>
      </c>
      <c r="AL2783" s="384" t="str">
        <f t="shared" si="88"/>
        <v>NA</v>
      </c>
      <c r="AN2783" s="196"/>
    </row>
    <row r="2784" spans="1:40" s="181" customFormat="1" x14ac:dyDescent="0.25">
      <c r="A2784" s="381" t="s">
        <v>3224</v>
      </c>
      <c r="B2784" s="382" t="s">
        <v>501</v>
      </c>
      <c r="C2784" s="382" t="s">
        <v>30</v>
      </c>
      <c r="D2784" s="382" t="s">
        <v>502</v>
      </c>
      <c r="E2784" s="382" t="s">
        <v>839</v>
      </c>
      <c r="F2784" s="383"/>
      <c r="G2784" s="383">
        <v>20</v>
      </c>
      <c r="H2784" s="383" t="s">
        <v>11</v>
      </c>
      <c r="I2784" s="383"/>
      <c r="J2784" s="383">
        <v>20</v>
      </c>
      <c r="K2784" s="383" t="s">
        <v>11</v>
      </c>
      <c r="L2784" s="385"/>
      <c r="M2784" s="383">
        <v>6</v>
      </c>
      <c r="N2784" s="383" t="s">
        <v>11</v>
      </c>
      <c r="O2784" s="385"/>
      <c r="P2784" s="385"/>
      <c r="Q2784" s="386" t="s">
        <v>11</v>
      </c>
      <c r="R2784" s="383"/>
      <c r="S2784" s="383">
        <v>19</v>
      </c>
      <c r="T2784" s="386" t="s">
        <v>11</v>
      </c>
      <c r="U2784" s="386"/>
      <c r="V2784" s="386">
        <v>19</v>
      </c>
      <c r="W2784" s="386" t="s">
        <v>11</v>
      </c>
      <c r="X2784" s="383"/>
      <c r="Y2784" s="383">
        <v>19</v>
      </c>
      <c r="Z2784" s="386" t="s">
        <v>11</v>
      </c>
      <c r="AA2784" s="386"/>
      <c r="AB2784" s="386">
        <v>19</v>
      </c>
      <c r="AC2784" s="386" t="s">
        <v>11</v>
      </c>
      <c r="AD2784" s="383"/>
      <c r="AE2784" s="383" t="s">
        <v>36</v>
      </c>
      <c r="AF2784" s="383">
        <v>95</v>
      </c>
      <c r="AG2784" s="383" t="s">
        <v>40</v>
      </c>
      <c r="AH2784" s="383" t="s">
        <v>36</v>
      </c>
      <c r="AI2784" s="383" t="s">
        <v>34</v>
      </c>
      <c r="AJ2784" s="383" t="s">
        <v>3554</v>
      </c>
      <c r="AK2784" s="384" t="str">
        <f t="shared" si="87"/>
        <v>NA</v>
      </c>
      <c r="AL2784" s="384" t="str">
        <f t="shared" si="88"/>
        <v>NA</v>
      </c>
      <c r="AN2784" s="196"/>
    </row>
    <row r="2785" spans="1:40" s="181" customFormat="1" x14ac:dyDescent="0.25">
      <c r="A2785" s="381" t="s">
        <v>3224</v>
      </c>
      <c r="B2785" s="382" t="s">
        <v>503</v>
      </c>
      <c r="C2785" s="382" t="s">
        <v>30</v>
      </c>
      <c r="D2785" s="382" t="s">
        <v>504</v>
      </c>
      <c r="E2785" s="382" t="s">
        <v>839</v>
      </c>
      <c r="F2785" s="383">
        <v>100</v>
      </c>
      <c r="G2785" s="383">
        <v>32</v>
      </c>
      <c r="H2785" s="383" t="s">
        <v>835</v>
      </c>
      <c r="I2785" s="383">
        <v>100</v>
      </c>
      <c r="J2785" s="383">
        <v>32</v>
      </c>
      <c r="K2785" s="383" t="s">
        <v>835</v>
      </c>
      <c r="L2785" s="385"/>
      <c r="M2785" s="383">
        <v>13</v>
      </c>
      <c r="N2785" s="383" t="s">
        <v>11</v>
      </c>
      <c r="O2785" s="385"/>
      <c r="P2785" s="385"/>
      <c r="Q2785" s="386" t="s">
        <v>11</v>
      </c>
      <c r="R2785" s="383"/>
      <c r="S2785" s="383">
        <v>31</v>
      </c>
      <c r="T2785" s="386" t="s">
        <v>11</v>
      </c>
      <c r="U2785" s="386"/>
      <c r="V2785" s="386">
        <v>31</v>
      </c>
      <c r="W2785" s="386" t="s">
        <v>11</v>
      </c>
      <c r="X2785" s="383"/>
      <c r="Y2785" s="383">
        <v>31</v>
      </c>
      <c r="Z2785" s="386" t="s">
        <v>11</v>
      </c>
      <c r="AA2785" s="386"/>
      <c r="AB2785" s="386">
        <v>31</v>
      </c>
      <c r="AC2785" s="386" t="s">
        <v>11</v>
      </c>
      <c r="AD2785" s="383" t="s">
        <v>33</v>
      </c>
      <c r="AE2785" s="383" t="s">
        <v>36</v>
      </c>
      <c r="AF2785" s="383">
        <v>79</v>
      </c>
      <c r="AG2785" s="383" t="s">
        <v>35</v>
      </c>
      <c r="AH2785" s="383" t="s">
        <v>34</v>
      </c>
      <c r="AI2785" s="383" t="s">
        <v>36</v>
      </c>
      <c r="AJ2785" s="383" t="s">
        <v>3554</v>
      </c>
      <c r="AK2785" s="384" t="str">
        <f t="shared" si="87"/>
        <v>NA</v>
      </c>
      <c r="AL2785" s="384" t="str">
        <f t="shared" si="88"/>
        <v>NA</v>
      </c>
      <c r="AN2785" s="196"/>
    </row>
    <row r="2786" spans="1:40" s="181" customFormat="1" x14ac:dyDescent="0.25">
      <c r="A2786" s="381" t="s">
        <v>3224</v>
      </c>
      <c r="B2786" s="382" t="s">
        <v>505</v>
      </c>
      <c r="C2786" s="382" t="s">
        <v>30</v>
      </c>
      <c r="D2786" s="382" t="s">
        <v>506</v>
      </c>
      <c r="E2786" s="382" t="s">
        <v>839</v>
      </c>
      <c r="F2786" s="383">
        <v>100</v>
      </c>
      <c r="G2786" s="383">
        <v>54</v>
      </c>
      <c r="H2786" s="383" t="s">
        <v>835</v>
      </c>
      <c r="I2786" s="383">
        <v>100</v>
      </c>
      <c r="J2786" s="383">
        <v>54</v>
      </c>
      <c r="K2786" s="383" t="s">
        <v>835</v>
      </c>
      <c r="L2786" s="385"/>
      <c r="M2786" s="383">
        <v>10</v>
      </c>
      <c r="N2786" s="383" t="s">
        <v>11</v>
      </c>
      <c r="O2786" s="385"/>
      <c r="P2786" s="385"/>
      <c r="Q2786" s="386" t="s">
        <v>11</v>
      </c>
      <c r="R2786" s="383">
        <v>21</v>
      </c>
      <c r="S2786" s="383">
        <v>48</v>
      </c>
      <c r="T2786" s="386" t="s">
        <v>36</v>
      </c>
      <c r="U2786" s="386">
        <v>20</v>
      </c>
      <c r="V2786" s="386">
        <v>44</v>
      </c>
      <c r="W2786" s="386" t="s">
        <v>834</v>
      </c>
      <c r="X2786" s="383">
        <v>40</v>
      </c>
      <c r="Y2786" s="383">
        <v>48</v>
      </c>
      <c r="Z2786" s="386" t="s">
        <v>36</v>
      </c>
      <c r="AA2786" s="386">
        <v>27</v>
      </c>
      <c r="AB2786" s="386">
        <v>44</v>
      </c>
      <c r="AC2786" s="386" t="s">
        <v>834</v>
      </c>
      <c r="AD2786" s="383" t="s">
        <v>46</v>
      </c>
      <c r="AE2786" s="383" t="s">
        <v>36</v>
      </c>
      <c r="AF2786" s="383">
        <v>72</v>
      </c>
      <c r="AG2786" s="383" t="s">
        <v>35</v>
      </c>
      <c r="AH2786" s="383" t="s">
        <v>34</v>
      </c>
      <c r="AI2786" s="383" t="s">
        <v>36</v>
      </c>
      <c r="AJ2786" s="383" t="s">
        <v>3554</v>
      </c>
      <c r="AK2786" s="384" t="str">
        <f t="shared" si="87"/>
        <v>NO</v>
      </c>
      <c r="AL2786" s="384" t="str">
        <f t="shared" si="88"/>
        <v>NO</v>
      </c>
      <c r="AN2786" s="196"/>
    </row>
    <row r="2787" spans="1:40" s="181" customFormat="1" x14ac:dyDescent="0.25">
      <c r="A2787" s="381" t="s">
        <v>3224</v>
      </c>
      <c r="B2787" s="382" t="s">
        <v>507</v>
      </c>
      <c r="C2787" s="382" t="s">
        <v>30</v>
      </c>
      <c r="D2787" s="382" t="s">
        <v>508</v>
      </c>
      <c r="E2787" s="382" t="s">
        <v>839</v>
      </c>
      <c r="F2787" s="383"/>
      <c r="G2787" s="383">
        <v>28</v>
      </c>
      <c r="H2787" s="383" t="s">
        <v>11</v>
      </c>
      <c r="I2787" s="383"/>
      <c r="J2787" s="383">
        <v>28</v>
      </c>
      <c r="K2787" s="383" t="s">
        <v>11</v>
      </c>
      <c r="L2787" s="385"/>
      <c r="M2787" s="383">
        <v>10</v>
      </c>
      <c r="N2787" s="383" t="s">
        <v>11</v>
      </c>
      <c r="O2787" s="385"/>
      <c r="P2787" s="385"/>
      <c r="Q2787" s="386" t="s">
        <v>11</v>
      </c>
      <c r="R2787" s="383"/>
      <c r="S2787" s="383">
        <v>26</v>
      </c>
      <c r="T2787" s="386" t="s">
        <v>11</v>
      </c>
      <c r="U2787" s="386"/>
      <c r="V2787" s="386">
        <v>26</v>
      </c>
      <c r="W2787" s="386" t="s">
        <v>11</v>
      </c>
      <c r="X2787" s="383"/>
      <c r="Y2787" s="383">
        <v>28</v>
      </c>
      <c r="Z2787" s="386" t="s">
        <v>11</v>
      </c>
      <c r="AA2787" s="386"/>
      <c r="AB2787" s="386">
        <v>28</v>
      </c>
      <c r="AC2787" s="386" t="s">
        <v>11</v>
      </c>
      <c r="AD2787" s="383" t="s">
        <v>33</v>
      </c>
      <c r="AE2787" s="383" t="s">
        <v>34</v>
      </c>
      <c r="AF2787" s="383">
        <v>100</v>
      </c>
      <c r="AG2787" s="383" t="s">
        <v>35</v>
      </c>
      <c r="AH2787" s="383" t="s">
        <v>36</v>
      </c>
      <c r="AI2787" s="383" t="s">
        <v>36</v>
      </c>
      <c r="AJ2787" s="383" t="s">
        <v>3554</v>
      </c>
      <c r="AK2787" s="384" t="str">
        <f t="shared" si="87"/>
        <v>NA</v>
      </c>
      <c r="AL2787" s="384" t="str">
        <f t="shared" si="88"/>
        <v>NA</v>
      </c>
      <c r="AN2787" s="196"/>
    </row>
    <row r="2788" spans="1:40" s="181" customFormat="1" x14ac:dyDescent="0.25">
      <c r="A2788" s="381" t="s">
        <v>3224</v>
      </c>
      <c r="B2788" s="382" t="s">
        <v>509</v>
      </c>
      <c r="C2788" s="382" t="s">
        <v>30</v>
      </c>
      <c r="D2788" s="382" t="s">
        <v>510</v>
      </c>
      <c r="E2788" s="382" t="s">
        <v>839</v>
      </c>
      <c r="F2788" s="383"/>
      <c r="G2788" s="383">
        <v>20</v>
      </c>
      <c r="H2788" s="383" t="s">
        <v>11</v>
      </c>
      <c r="I2788" s="383"/>
      <c r="J2788" s="383">
        <v>20</v>
      </c>
      <c r="K2788" s="383" t="s">
        <v>11</v>
      </c>
      <c r="L2788" s="385"/>
      <c r="M2788" s="383">
        <v>8</v>
      </c>
      <c r="N2788" s="383" t="s">
        <v>11</v>
      </c>
      <c r="O2788" s="385"/>
      <c r="P2788" s="385"/>
      <c r="Q2788" s="386" t="s">
        <v>11</v>
      </c>
      <c r="R2788" s="383"/>
      <c r="S2788" s="383">
        <v>16</v>
      </c>
      <c r="T2788" s="386" t="s">
        <v>11</v>
      </c>
      <c r="U2788" s="386"/>
      <c r="V2788" s="386">
        <v>15</v>
      </c>
      <c r="W2788" s="386" t="s">
        <v>11</v>
      </c>
      <c r="X2788" s="383"/>
      <c r="Y2788" s="383">
        <v>16</v>
      </c>
      <c r="Z2788" s="386" t="s">
        <v>11</v>
      </c>
      <c r="AA2788" s="386"/>
      <c r="AB2788" s="386">
        <v>15</v>
      </c>
      <c r="AC2788" s="386" t="s">
        <v>11</v>
      </c>
      <c r="AD2788" s="383" t="s">
        <v>57</v>
      </c>
      <c r="AE2788" s="383" t="s">
        <v>36</v>
      </c>
      <c r="AF2788" s="383">
        <v>82</v>
      </c>
      <c r="AG2788" s="383" t="s">
        <v>35</v>
      </c>
      <c r="AH2788" s="383" t="s">
        <v>34</v>
      </c>
      <c r="AI2788" s="383" t="s">
        <v>36</v>
      </c>
      <c r="AJ2788" s="383" t="s">
        <v>3554</v>
      </c>
      <c r="AK2788" s="384" t="str">
        <f t="shared" si="87"/>
        <v>NA</v>
      </c>
      <c r="AL2788" s="384" t="str">
        <f t="shared" si="88"/>
        <v>NA</v>
      </c>
      <c r="AN2788" s="196"/>
    </row>
    <row r="2789" spans="1:40" s="181" customFormat="1" x14ac:dyDescent="0.25">
      <c r="A2789" s="381" t="s">
        <v>3224</v>
      </c>
      <c r="B2789" s="382" t="s">
        <v>511</v>
      </c>
      <c r="C2789" s="382" t="s">
        <v>30</v>
      </c>
      <c r="D2789" s="382" t="s">
        <v>512</v>
      </c>
      <c r="E2789" s="382" t="s">
        <v>839</v>
      </c>
      <c r="F2789" s="383">
        <v>100</v>
      </c>
      <c r="G2789" s="383">
        <v>33</v>
      </c>
      <c r="H2789" s="383" t="s">
        <v>835</v>
      </c>
      <c r="I2789" s="383">
        <v>100</v>
      </c>
      <c r="J2789" s="383">
        <v>33</v>
      </c>
      <c r="K2789" s="383" t="s">
        <v>835</v>
      </c>
      <c r="L2789" s="385"/>
      <c r="M2789" s="383">
        <v>7</v>
      </c>
      <c r="N2789" s="383" t="s">
        <v>11</v>
      </c>
      <c r="O2789" s="385"/>
      <c r="P2789" s="385"/>
      <c r="Q2789" s="386" t="s">
        <v>11</v>
      </c>
      <c r="R2789" s="383">
        <v>39</v>
      </c>
      <c r="S2789" s="383">
        <v>31</v>
      </c>
      <c r="T2789" s="386" t="s">
        <v>36</v>
      </c>
      <c r="U2789" s="386"/>
      <c r="V2789" s="386">
        <v>29</v>
      </c>
      <c r="W2789" s="386" t="s">
        <v>11</v>
      </c>
      <c r="X2789" s="383">
        <v>44</v>
      </c>
      <c r="Y2789" s="383">
        <v>32</v>
      </c>
      <c r="Z2789" s="386" t="s">
        <v>36</v>
      </c>
      <c r="AA2789" s="386">
        <v>33</v>
      </c>
      <c r="AB2789" s="386">
        <v>30</v>
      </c>
      <c r="AC2789" s="386" t="s">
        <v>834</v>
      </c>
      <c r="AD2789" s="383" t="s">
        <v>57</v>
      </c>
      <c r="AE2789" s="383" t="s">
        <v>36</v>
      </c>
      <c r="AF2789" s="383">
        <v>85</v>
      </c>
      <c r="AG2789" s="383" t="s">
        <v>35</v>
      </c>
      <c r="AH2789" s="383" t="s">
        <v>34</v>
      </c>
      <c r="AI2789" s="383" t="s">
        <v>36</v>
      </c>
      <c r="AJ2789" s="383" t="s">
        <v>3554</v>
      </c>
      <c r="AK2789" s="384" t="str">
        <f t="shared" si="87"/>
        <v>NO</v>
      </c>
      <c r="AL2789" s="384" t="str">
        <f t="shared" si="88"/>
        <v>NO</v>
      </c>
      <c r="AN2789" s="196"/>
    </row>
    <row r="2790" spans="1:40" s="181" customFormat="1" x14ac:dyDescent="0.25">
      <c r="A2790" s="381" t="s">
        <v>3224</v>
      </c>
      <c r="B2790" s="382" t="s">
        <v>513</v>
      </c>
      <c r="C2790" s="382" t="s">
        <v>30</v>
      </c>
      <c r="D2790" s="382" t="s">
        <v>514</v>
      </c>
      <c r="E2790" s="382" t="s">
        <v>839</v>
      </c>
      <c r="F2790" s="383"/>
      <c r="G2790" s="383">
        <v>9</v>
      </c>
      <c r="H2790" s="383" t="s">
        <v>11</v>
      </c>
      <c r="I2790" s="383"/>
      <c r="J2790" s="383">
        <v>9</v>
      </c>
      <c r="K2790" s="383" t="s">
        <v>11</v>
      </c>
      <c r="L2790" s="385"/>
      <c r="M2790" s="383">
        <v>2</v>
      </c>
      <c r="N2790" s="383" t="s">
        <v>11</v>
      </c>
      <c r="O2790" s="385"/>
      <c r="P2790" s="385"/>
      <c r="Q2790" s="386" t="s">
        <v>11</v>
      </c>
      <c r="R2790" s="383"/>
      <c r="S2790" s="383">
        <v>8</v>
      </c>
      <c r="T2790" s="386" t="s">
        <v>11</v>
      </c>
      <c r="U2790" s="386"/>
      <c r="V2790" s="386">
        <v>8</v>
      </c>
      <c r="W2790" s="386" t="s">
        <v>11</v>
      </c>
      <c r="X2790" s="383"/>
      <c r="Y2790" s="383">
        <v>8</v>
      </c>
      <c r="Z2790" s="386" t="s">
        <v>11</v>
      </c>
      <c r="AA2790" s="386"/>
      <c r="AB2790" s="386">
        <v>8</v>
      </c>
      <c r="AC2790" s="386" t="s">
        <v>11</v>
      </c>
      <c r="AD2790" s="383" t="s">
        <v>33</v>
      </c>
      <c r="AE2790" s="383" t="s">
        <v>34</v>
      </c>
      <c r="AF2790" s="383">
        <v>100</v>
      </c>
      <c r="AG2790" s="383" t="s">
        <v>35</v>
      </c>
      <c r="AH2790" s="383" t="s">
        <v>34</v>
      </c>
      <c r="AI2790" s="383" t="s">
        <v>36</v>
      </c>
      <c r="AJ2790" s="383" t="s">
        <v>3554</v>
      </c>
      <c r="AK2790" s="384" t="str">
        <f t="shared" si="87"/>
        <v>NA</v>
      </c>
      <c r="AL2790" s="384" t="str">
        <f t="shared" si="88"/>
        <v>NA</v>
      </c>
      <c r="AN2790" s="196"/>
    </row>
    <row r="2791" spans="1:40" s="181" customFormat="1" x14ac:dyDescent="0.25">
      <c r="A2791" s="381" t="s">
        <v>3224</v>
      </c>
      <c r="B2791" s="382" t="s">
        <v>515</v>
      </c>
      <c r="C2791" s="382" t="s">
        <v>30</v>
      </c>
      <c r="D2791" s="382" t="s">
        <v>516</v>
      </c>
      <c r="E2791" s="382" t="s">
        <v>839</v>
      </c>
      <c r="F2791" s="383">
        <v>100</v>
      </c>
      <c r="G2791" s="383">
        <v>58</v>
      </c>
      <c r="H2791" s="383" t="s">
        <v>835</v>
      </c>
      <c r="I2791" s="383">
        <v>100</v>
      </c>
      <c r="J2791" s="383">
        <v>58</v>
      </c>
      <c r="K2791" s="383" t="s">
        <v>835</v>
      </c>
      <c r="L2791" s="385"/>
      <c r="M2791" s="383">
        <v>17</v>
      </c>
      <c r="N2791" s="383" t="s">
        <v>11</v>
      </c>
      <c r="O2791" s="385"/>
      <c r="P2791" s="385"/>
      <c r="Q2791" s="386" t="s">
        <v>11</v>
      </c>
      <c r="R2791" s="383"/>
      <c r="S2791" s="383">
        <v>51</v>
      </c>
      <c r="T2791" s="386" t="s">
        <v>11</v>
      </c>
      <c r="U2791" s="386"/>
      <c r="V2791" s="386">
        <v>50</v>
      </c>
      <c r="W2791" s="386" t="s">
        <v>11</v>
      </c>
      <c r="X2791" s="383"/>
      <c r="Y2791" s="383">
        <v>51</v>
      </c>
      <c r="Z2791" s="386" t="s">
        <v>11</v>
      </c>
      <c r="AA2791" s="386"/>
      <c r="AB2791" s="386">
        <v>50</v>
      </c>
      <c r="AC2791" s="386" t="s">
        <v>11</v>
      </c>
      <c r="AD2791" s="383" t="s">
        <v>33</v>
      </c>
      <c r="AE2791" s="383" t="s">
        <v>36</v>
      </c>
      <c r="AF2791" s="383">
        <v>90</v>
      </c>
      <c r="AG2791" s="383" t="s">
        <v>35</v>
      </c>
      <c r="AH2791" s="383" t="s">
        <v>36</v>
      </c>
      <c r="AI2791" s="383" t="s">
        <v>36</v>
      </c>
      <c r="AJ2791" s="383" t="s">
        <v>3554</v>
      </c>
      <c r="AK2791" s="384" t="str">
        <f t="shared" si="87"/>
        <v>NA</v>
      </c>
      <c r="AL2791" s="384" t="str">
        <f t="shared" si="88"/>
        <v>NA</v>
      </c>
      <c r="AN2791" s="196"/>
    </row>
    <row r="2792" spans="1:40" s="181" customFormat="1" x14ac:dyDescent="0.25">
      <c r="A2792" s="381" t="s">
        <v>3224</v>
      </c>
      <c r="B2792" s="382" t="s">
        <v>517</v>
      </c>
      <c r="C2792" s="382" t="s">
        <v>30</v>
      </c>
      <c r="D2792" s="382" t="s">
        <v>518</v>
      </c>
      <c r="E2792" s="382" t="s">
        <v>839</v>
      </c>
      <c r="F2792" s="383">
        <v>100</v>
      </c>
      <c r="G2792" s="383">
        <v>96</v>
      </c>
      <c r="H2792" s="383" t="s">
        <v>835</v>
      </c>
      <c r="I2792" s="383">
        <v>100</v>
      </c>
      <c r="J2792" s="383">
        <v>96</v>
      </c>
      <c r="K2792" s="383" t="s">
        <v>835</v>
      </c>
      <c r="L2792" s="385"/>
      <c r="M2792" s="383">
        <v>35</v>
      </c>
      <c r="N2792" s="383" t="s">
        <v>835</v>
      </c>
      <c r="O2792" s="385"/>
      <c r="P2792" s="385"/>
      <c r="Q2792" s="386" t="s">
        <v>11</v>
      </c>
      <c r="R2792" s="383"/>
      <c r="S2792" s="383">
        <v>93</v>
      </c>
      <c r="T2792" s="386" t="s">
        <v>11</v>
      </c>
      <c r="U2792" s="386"/>
      <c r="V2792" s="386">
        <v>92</v>
      </c>
      <c r="W2792" s="386" t="s">
        <v>11</v>
      </c>
      <c r="X2792" s="383"/>
      <c r="Y2792" s="383">
        <v>95</v>
      </c>
      <c r="Z2792" s="386" t="s">
        <v>11</v>
      </c>
      <c r="AA2792" s="386"/>
      <c r="AB2792" s="386">
        <v>94</v>
      </c>
      <c r="AC2792" s="386" t="s">
        <v>11</v>
      </c>
      <c r="AD2792" s="383" t="s">
        <v>33</v>
      </c>
      <c r="AE2792" s="383" t="s">
        <v>36</v>
      </c>
      <c r="AF2792" s="383">
        <v>92</v>
      </c>
      <c r="AG2792" s="383" t="s">
        <v>40</v>
      </c>
      <c r="AH2792" s="383" t="s">
        <v>34</v>
      </c>
      <c r="AI2792" s="383" t="s">
        <v>36</v>
      </c>
      <c r="AJ2792" s="383" t="s">
        <v>3554</v>
      </c>
      <c r="AK2792" s="384" t="str">
        <f t="shared" si="87"/>
        <v>NA</v>
      </c>
      <c r="AL2792" s="384" t="str">
        <f t="shared" si="88"/>
        <v>NA</v>
      </c>
      <c r="AN2792" s="196"/>
    </row>
    <row r="2793" spans="1:40" s="181" customFormat="1" x14ac:dyDescent="0.25">
      <c r="A2793" s="381" t="s">
        <v>3224</v>
      </c>
      <c r="B2793" s="382" t="s">
        <v>519</v>
      </c>
      <c r="C2793" s="382" t="s">
        <v>30</v>
      </c>
      <c r="D2793" s="382" t="s">
        <v>520</v>
      </c>
      <c r="E2793" s="382" t="s">
        <v>839</v>
      </c>
      <c r="F2793" s="383"/>
      <c r="G2793" s="383">
        <v>14</v>
      </c>
      <c r="H2793" s="383" t="s">
        <v>11</v>
      </c>
      <c r="I2793" s="383"/>
      <c r="J2793" s="383">
        <v>14</v>
      </c>
      <c r="K2793" s="383" t="s">
        <v>11</v>
      </c>
      <c r="L2793" s="385"/>
      <c r="M2793" s="383">
        <v>6</v>
      </c>
      <c r="N2793" s="383" t="s">
        <v>11</v>
      </c>
      <c r="O2793" s="385"/>
      <c r="P2793" s="385"/>
      <c r="Q2793" s="386" t="s">
        <v>11</v>
      </c>
      <c r="R2793" s="383"/>
      <c r="S2793" s="383">
        <v>13</v>
      </c>
      <c r="T2793" s="386" t="s">
        <v>11</v>
      </c>
      <c r="U2793" s="386"/>
      <c r="V2793" s="386">
        <v>11</v>
      </c>
      <c r="W2793" s="386" t="s">
        <v>11</v>
      </c>
      <c r="X2793" s="383"/>
      <c r="Y2793" s="383">
        <v>13</v>
      </c>
      <c r="Z2793" s="386" t="s">
        <v>11</v>
      </c>
      <c r="AA2793" s="386"/>
      <c r="AB2793" s="386">
        <v>11</v>
      </c>
      <c r="AC2793" s="386" t="s">
        <v>11</v>
      </c>
      <c r="AD2793" s="383" t="s">
        <v>46</v>
      </c>
      <c r="AE2793" s="383" t="s">
        <v>36</v>
      </c>
      <c r="AF2793" s="383">
        <v>90</v>
      </c>
      <c r="AG2793" s="383" t="s">
        <v>35</v>
      </c>
      <c r="AH2793" s="383" t="s">
        <v>34</v>
      </c>
      <c r="AI2793" s="383" t="s">
        <v>36</v>
      </c>
      <c r="AJ2793" s="383" t="s">
        <v>3554</v>
      </c>
      <c r="AK2793" s="384" t="str">
        <f t="shared" si="87"/>
        <v>NA</v>
      </c>
      <c r="AL2793" s="384" t="str">
        <f t="shared" si="88"/>
        <v>NA</v>
      </c>
      <c r="AN2793" s="196"/>
    </row>
    <row r="2794" spans="1:40" s="181" customFormat="1" x14ac:dyDescent="0.25">
      <c r="A2794" s="381" t="s">
        <v>3224</v>
      </c>
      <c r="B2794" s="382" t="s">
        <v>521</v>
      </c>
      <c r="C2794" s="382" t="s">
        <v>30</v>
      </c>
      <c r="D2794" s="382" t="s">
        <v>522</v>
      </c>
      <c r="E2794" s="382" t="s">
        <v>839</v>
      </c>
      <c r="F2794" s="383">
        <v>100</v>
      </c>
      <c r="G2794" s="383">
        <v>31</v>
      </c>
      <c r="H2794" s="383" t="s">
        <v>835</v>
      </c>
      <c r="I2794" s="383">
        <v>100</v>
      </c>
      <c r="J2794" s="383">
        <v>31</v>
      </c>
      <c r="K2794" s="383" t="s">
        <v>835</v>
      </c>
      <c r="L2794" s="385"/>
      <c r="M2794" s="383">
        <v>8</v>
      </c>
      <c r="N2794" s="383" t="s">
        <v>11</v>
      </c>
      <c r="O2794" s="385"/>
      <c r="P2794" s="385"/>
      <c r="Q2794" s="386" t="s">
        <v>11</v>
      </c>
      <c r="R2794" s="383"/>
      <c r="S2794" s="383">
        <v>27</v>
      </c>
      <c r="T2794" s="386" t="s">
        <v>11</v>
      </c>
      <c r="U2794" s="386"/>
      <c r="V2794" s="386">
        <v>25</v>
      </c>
      <c r="W2794" s="386" t="s">
        <v>11</v>
      </c>
      <c r="X2794" s="383"/>
      <c r="Y2794" s="383">
        <v>27</v>
      </c>
      <c r="Z2794" s="386" t="s">
        <v>11</v>
      </c>
      <c r="AA2794" s="386"/>
      <c r="AB2794" s="386">
        <v>25</v>
      </c>
      <c r="AC2794" s="386" t="s">
        <v>11</v>
      </c>
      <c r="AD2794" s="383" t="s">
        <v>104</v>
      </c>
      <c r="AE2794" s="383" t="s">
        <v>36</v>
      </c>
      <c r="AF2794" s="383">
        <v>90</v>
      </c>
      <c r="AG2794" s="383" t="s">
        <v>35</v>
      </c>
      <c r="AH2794" s="383" t="s">
        <v>34</v>
      </c>
      <c r="AI2794" s="383" t="s">
        <v>36</v>
      </c>
      <c r="AJ2794" s="383" t="s">
        <v>3554</v>
      </c>
      <c r="AK2794" s="384" t="str">
        <f t="shared" si="87"/>
        <v>NA</v>
      </c>
      <c r="AL2794" s="384" t="str">
        <f t="shared" si="88"/>
        <v>NA</v>
      </c>
      <c r="AN2794" s="196"/>
    </row>
    <row r="2795" spans="1:40" s="181" customFormat="1" x14ac:dyDescent="0.25">
      <c r="A2795" s="381" t="s">
        <v>3224</v>
      </c>
      <c r="B2795" s="382" t="s">
        <v>523</v>
      </c>
      <c r="C2795" s="382" t="s">
        <v>30</v>
      </c>
      <c r="D2795" s="382" t="s">
        <v>524</v>
      </c>
      <c r="E2795" s="382" t="s">
        <v>839</v>
      </c>
      <c r="F2795" s="383">
        <v>100</v>
      </c>
      <c r="G2795" s="383">
        <v>50</v>
      </c>
      <c r="H2795" s="383" t="s">
        <v>835</v>
      </c>
      <c r="I2795" s="383">
        <v>100</v>
      </c>
      <c r="J2795" s="383">
        <v>50</v>
      </c>
      <c r="K2795" s="383" t="s">
        <v>835</v>
      </c>
      <c r="L2795" s="385"/>
      <c r="M2795" s="383">
        <v>14</v>
      </c>
      <c r="N2795" s="383" t="s">
        <v>11</v>
      </c>
      <c r="O2795" s="385"/>
      <c r="P2795" s="385"/>
      <c r="Q2795" s="386" t="s">
        <v>11</v>
      </c>
      <c r="R2795" s="383"/>
      <c r="S2795" s="383">
        <v>50</v>
      </c>
      <c r="T2795" s="386" t="s">
        <v>11</v>
      </c>
      <c r="U2795" s="386"/>
      <c r="V2795" s="386">
        <v>50</v>
      </c>
      <c r="W2795" s="386" t="s">
        <v>11</v>
      </c>
      <c r="X2795" s="383"/>
      <c r="Y2795" s="383">
        <v>50</v>
      </c>
      <c r="Z2795" s="386" t="s">
        <v>11</v>
      </c>
      <c r="AA2795" s="386"/>
      <c r="AB2795" s="386">
        <v>50</v>
      </c>
      <c r="AC2795" s="386" t="s">
        <v>11</v>
      </c>
      <c r="AD2795" s="383" t="s">
        <v>57</v>
      </c>
      <c r="AE2795" s="383" t="s">
        <v>36</v>
      </c>
      <c r="AF2795" s="383">
        <v>74</v>
      </c>
      <c r="AG2795" s="383" t="s">
        <v>35</v>
      </c>
      <c r="AH2795" s="383" t="s">
        <v>34</v>
      </c>
      <c r="AI2795" s="383" t="s">
        <v>36</v>
      </c>
      <c r="AJ2795" s="383" t="s">
        <v>3554</v>
      </c>
      <c r="AK2795" s="384" t="str">
        <f t="shared" si="87"/>
        <v>NA</v>
      </c>
      <c r="AL2795" s="384" t="str">
        <f t="shared" si="88"/>
        <v>NA</v>
      </c>
      <c r="AN2795" s="196"/>
    </row>
    <row r="2796" spans="1:40" s="181" customFormat="1" x14ac:dyDescent="0.25">
      <c r="A2796" s="381" t="s">
        <v>3224</v>
      </c>
      <c r="B2796" s="382" t="s">
        <v>525</v>
      </c>
      <c r="C2796" s="382" t="s">
        <v>30</v>
      </c>
      <c r="D2796" s="382" t="s">
        <v>526</v>
      </c>
      <c r="E2796" s="382" t="s">
        <v>839</v>
      </c>
      <c r="F2796" s="383"/>
      <c r="G2796" s="383">
        <v>29</v>
      </c>
      <c r="H2796" s="383" t="s">
        <v>11</v>
      </c>
      <c r="I2796" s="383"/>
      <c r="J2796" s="383">
        <v>29</v>
      </c>
      <c r="K2796" s="383" t="s">
        <v>11</v>
      </c>
      <c r="L2796" s="385"/>
      <c r="M2796" s="383">
        <v>8</v>
      </c>
      <c r="N2796" s="383" t="s">
        <v>11</v>
      </c>
      <c r="O2796" s="385"/>
      <c r="P2796" s="385"/>
      <c r="Q2796" s="386" t="s">
        <v>11</v>
      </c>
      <c r="R2796" s="383"/>
      <c r="S2796" s="383">
        <v>29</v>
      </c>
      <c r="T2796" s="386" t="s">
        <v>11</v>
      </c>
      <c r="U2796" s="386"/>
      <c r="V2796" s="386">
        <v>29</v>
      </c>
      <c r="W2796" s="386" t="s">
        <v>11</v>
      </c>
      <c r="X2796" s="383"/>
      <c r="Y2796" s="383">
        <v>29</v>
      </c>
      <c r="Z2796" s="386" t="s">
        <v>11</v>
      </c>
      <c r="AA2796" s="386"/>
      <c r="AB2796" s="386">
        <v>29</v>
      </c>
      <c r="AC2796" s="386" t="s">
        <v>11</v>
      </c>
      <c r="AD2796" s="383" t="s">
        <v>33</v>
      </c>
      <c r="AE2796" s="383" t="s">
        <v>34</v>
      </c>
      <c r="AF2796" s="383">
        <v>100</v>
      </c>
      <c r="AG2796" s="383" t="s">
        <v>222</v>
      </c>
      <c r="AH2796" s="383" t="s">
        <v>36</v>
      </c>
      <c r="AI2796" s="383" t="s">
        <v>36</v>
      </c>
      <c r="AJ2796" s="383" t="s">
        <v>3554</v>
      </c>
      <c r="AK2796" s="384" t="str">
        <f t="shared" si="87"/>
        <v>NA</v>
      </c>
      <c r="AL2796" s="384" t="str">
        <f t="shared" si="88"/>
        <v>NA</v>
      </c>
      <c r="AN2796" s="196"/>
    </row>
    <row r="2797" spans="1:40" s="181" customFormat="1" x14ac:dyDescent="0.25">
      <c r="A2797" s="381" t="s">
        <v>3224</v>
      </c>
      <c r="B2797" s="382" t="s">
        <v>527</v>
      </c>
      <c r="C2797" s="382" t="s">
        <v>30</v>
      </c>
      <c r="D2797" s="382" t="s">
        <v>528</v>
      </c>
      <c r="E2797" s="382" t="s">
        <v>839</v>
      </c>
      <c r="F2797" s="383"/>
      <c r="G2797" s="383">
        <v>7</v>
      </c>
      <c r="H2797" s="383" t="s">
        <v>11</v>
      </c>
      <c r="I2797" s="383"/>
      <c r="J2797" s="383">
        <v>7</v>
      </c>
      <c r="K2797" s="383" t="s">
        <v>11</v>
      </c>
      <c r="L2797" s="385"/>
      <c r="M2797" s="383">
        <v>2</v>
      </c>
      <c r="N2797" s="383" t="s">
        <v>11</v>
      </c>
      <c r="O2797" s="385"/>
      <c r="P2797" s="385"/>
      <c r="Q2797" s="386" t="s">
        <v>11</v>
      </c>
      <c r="R2797" s="383"/>
      <c r="S2797" s="383">
        <v>7</v>
      </c>
      <c r="T2797" s="386" t="s">
        <v>11</v>
      </c>
      <c r="U2797" s="386"/>
      <c r="V2797" s="386">
        <v>7</v>
      </c>
      <c r="W2797" s="386" t="s">
        <v>11</v>
      </c>
      <c r="X2797" s="383"/>
      <c r="Y2797" s="383">
        <v>7</v>
      </c>
      <c r="Z2797" s="386" t="s">
        <v>11</v>
      </c>
      <c r="AA2797" s="386"/>
      <c r="AB2797" s="386">
        <v>7</v>
      </c>
      <c r="AC2797" s="386" t="s">
        <v>11</v>
      </c>
      <c r="AD2797" s="383" t="s">
        <v>33</v>
      </c>
      <c r="AE2797" s="383" t="s">
        <v>36</v>
      </c>
      <c r="AF2797" s="383">
        <v>90</v>
      </c>
      <c r="AG2797" s="383" t="s">
        <v>222</v>
      </c>
      <c r="AH2797" s="383" t="s">
        <v>36</v>
      </c>
      <c r="AI2797" s="383" t="s">
        <v>34</v>
      </c>
      <c r="AJ2797" s="383" t="s">
        <v>3554</v>
      </c>
      <c r="AK2797" s="384" t="str">
        <f t="shared" si="87"/>
        <v>NA</v>
      </c>
      <c r="AL2797" s="384" t="str">
        <f t="shared" si="88"/>
        <v>NA</v>
      </c>
      <c r="AN2797" s="196"/>
    </row>
    <row r="2798" spans="1:40" s="181" customFormat="1" x14ac:dyDescent="0.25">
      <c r="A2798" s="381" t="s">
        <v>3224</v>
      </c>
      <c r="B2798" s="382" t="s">
        <v>529</v>
      </c>
      <c r="C2798" s="382" t="s">
        <v>30</v>
      </c>
      <c r="D2798" s="382" t="s">
        <v>530</v>
      </c>
      <c r="E2798" s="382" t="s">
        <v>839</v>
      </c>
      <c r="F2798" s="383"/>
      <c r="G2798" s="383">
        <v>8</v>
      </c>
      <c r="H2798" s="383" t="s">
        <v>11</v>
      </c>
      <c r="I2798" s="383"/>
      <c r="J2798" s="383">
        <v>8</v>
      </c>
      <c r="K2798" s="383" t="s">
        <v>11</v>
      </c>
      <c r="L2798" s="385"/>
      <c r="M2798" s="383">
        <v>3</v>
      </c>
      <c r="N2798" s="383" t="s">
        <v>11</v>
      </c>
      <c r="O2798" s="385"/>
      <c r="P2798" s="385"/>
      <c r="Q2798" s="386" t="s">
        <v>11</v>
      </c>
      <c r="R2798" s="383"/>
      <c r="S2798" s="383">
        <v>8</v>
      </c>
      <c r="T2798" s="386" t="s">
        <v>11</v>
      </c>
      <c r="U2798" s="386"/>
      <c r="V2798" s="386">
        <v>8</v>
      </c>
      <c r="W2798" s="386" t="s">
        <v>11</v>
      </c>
      <c r="X2798" s="383"/>
      <c r="Y2798" s="383">
        <v>8</v>
      </c>
      <c r="Z2798" s="386" t="s">
        <v>11</v>
      </c>
      <c r="AA2798" s="386"/>
      <c r="AB2798" s="386">
        <v>8</v>
      </c>
      <c r="AC2798" s="386" t="s">
        <v>11</v>
      </c>
      <c r="AD2798" s="383" t="s">
        <v>33</v>
      </c>
      <c r="AE2798" s="383" t="s">
        <v>34</v>
      </c>
      <c r="AF2798" s="383">
        <v>100</v>
      </c>
      <c r="AG2798" s="383" t="s">
        <v>222</v>
      </c>
      <c r="AH2798" s="383" t="s">
        <v>36</v>
      </c>
      <c r="AI2798" s="383" t="s">
        <v>34</v>
      </c>
      <c r="AJ2798" s="383" t="s">
        <v>3554</v>
      </c>
      <c r="AK2798" s="384" t="str">
        <f t="shared" si="87"/>
        <v>NA</v>
      </c>
      <c r="AL2798" s="384" t="str">
        <f t="shared" si="88"/>
        <v>NA</v>
      </c>
      <c r="AN2798" s="196"/>
    </row>
    <row r="2799" spans="1:40" s="181" customFormat="1" x14ac:dyDescent="0.25">
      <c r="A2799" s="381" t="s">
        <v>3224</v>
      </c>
      <c r="B2799" s="382" t="s">
        <v>531</v>
      </c>
      <c r="C2799" s="382" t="s">
        <v>30</v>
      </c>
      <c r="D2799" s="382" t="s">
        <v>532</v>
      </c>
      <c r="E2799" s="382" t="s">
        <v>839</v>
      </c>
      <c r="F2799" s="383"/>
      <c r="G2799" s="383">
        <v>6</v>
      </c>
      <c r="H2799" s="383" t="s">
        <v>11</v>
      </c>
      <c r="I2799" s="383"/>
      <c r="J2799" s="383">
        <v>6</v>
      </c>
      <c r="K2799" s="383" t="s">
        <v>11</v>
      </c>
      <c r="L2799" s="385"/>
      <c r="M2799" s="383">
        <v>1</v>
      </c>
      <c r="N2799" s="383" t="s">
        <v>11</v>
      </c>
      <c r="O2799" s="385"/>
      <c r="P2799" s="385"/>
      <c r="Q2799" s="386" t="s">
        <v>11</v>
      </c>
      <c r="R2799" s="383"/>
      <c r="S2799" s="383">
        <v>6</v>
      </c>
      <c r="T2799" s="386" t="s">
        <v>11</v>
      </c>
      <c r="U2799" s="386"/>
      <c r="V2799" s="386">
        <v>6</v>
      </c>
      <c r="W2799" s="386" t="s">
        <v>11</v>
      </c>
      <c r="X2799" s="383"/>
      <c r="Y2799" s="383">
        <v>6</v>
      </c>
      <c r="Z2799" s="386" t="s">
        <v>11</v>
      </c>
      <c r="AA2799" s="386"/>
      <c r="AB2799" s="386">
        <v>6</v>
      </c>
      <c r="AC2799" s="386" t="s">
        <v>11</v>
      </c>
      <c r="AD2799" s="383" t="s">
        <v>104</v>
      </c>
      <c r="AE2799" s="383" t="s">
        <v>36</v>
      </c>
      <c r="AF2799" s="383">
        <v>92</v>
      </c>
      <c r="AG2799" s="383" t="s">
        <v>222</v>
      </c>
      <c r="AH2799" s="383" t="s">
        <v>34</v>
      </c>
      <c r="AI2799" s="383" t="s">
        <v>34</v>
      </c>
      <c r="AJ2799" s="383" t="s">
        <v>3554</v>
      </c>
      <c r="AK2799" s="384" t="str">
        <f t="shared" si="87"/>
        <v>NA</v>
      </c>
      <c r="AL2799" s="384" t="str">
        <f t="shared" si="88"/>
        <v>NA</v>
      </c>
      <c r="AN2799" s="196"/>
    </row>
    <row r="2800" spans="1:40" s="181" customFormat="1" x14ac:dyDescent="0.25">
      <c r="A2800" s="381" t="s">
        <v>3224</v>
      </c>
      <c r="B2800" s="382" t="s">
        <v>533</v>
      </c>
      <c r="C2800" s="382" t="s">
        <v>30</v>
      </c>
      <c r="D2800" s="382" t="s">
        <v>534</v>
      </c>
      <c r="E2800" s="382" t="s">
        <v>839</v>
      </c>
      <c r="F2800" s="383"/>
      <c r="G2800" s="383">
        <v>5</v>
      </c>
      <c r="H2800" s="383" t="s">
        <v>11</v>
      </c>
      <c r="I2800" s="383"/>
      <c r="J2800" s="383">
        <v>5</v>
      </c>
      <c r="K2800" s="383" t="s">
        <v>11</v>
      </c>
      <c r="L2800" s="385"/>
      <c r="M2800" s="383">
        <v>4</v>
      </c>
      <c r="N2800" s="383" t="s">
        <v>11</v>
      </c>
      <c r="O2800" s="385"/>
      <c r="P2800" s="385"/>
      <c r="Q2800" s="386" t="s">
        <v>11</v>
      </c>
      <c r="R2800" s="383"/>
      <c r="S2800" s="383">
        <v>5</v>
      </c>
      <c r="T2800" s="386" t="s">
        <v>11</v>
      </c>
      <c r="U2800" s="386"/>
      <c r="V2800" s="386">
        <v>3</v>
      </c>
      <c r="W2800" s="386" t="s">
        <v>11</v>
      </c>
      <c r="X2800" s="383"/>
      <c r="Y2800" s="383">
        <v>5</v>
      </c>
      <c r="Z2800" s="386" t="s">
        <v>11</v>
      </c>
      <c r="AA2800" s="386"/>
      <c r="AB2800" s="386">
        <v>3</v>
      </c>
      <c r="AC2800" s="386" t="s">
        <v>11</v>
      </c>
      <c r="AD2800" s="383" t="s">
        <v>57</v>
      </c>
      <c r="AE2800" s="383" t="s">
        <v>36</v>
      </c>
      <c r="AF2800" s="383">
        <v>85</v>
      </c>
      <c r="AG2800" s="383" t="s">
        <v>222</v>
      </c>
      <c r="AH2800" s="383" t="s">
        <v>34</v>
      </c>
      <c r="AI2800" s="383" t="s">
        <v>34</v>
      </c>
      <c r="AJ2800" s="383" t="s">
        <v>3554</v>
      </c>
      <c r="AK2800" s="384" t="str">
        <f t="shared" si="87"/>
        <v>NA</v>
      </c>
      <c r="AL2800" s="384" t="str">
        <f t="shared" si="88"/>
        <v>NA</v>
      </c>
      <c r="AN2800" s="196"/>
    </row>
    <row r="2801" spans="1:40" x14ac:dyDescent="0.25">
      <c r="A2801" s="381" t="s">
        <v>3224</v>
      </c>
      <c r="B2801" s="382" t="s">
        <v>535</v>
      </c>
      <c r="C2801" s="382" t="s">
        <v>30</v>
      </c>
      <c r="D2801" s="382" t="s">
        <v>536</v>
      </c>
      <c r="E2801" s="382" t="s">
        <v>839</v>
      </c>
      <c r="F2801" s="383"/>
      <c r="G2801" s="383">
        <v>13</v>
      </c>
      <c r="H2801" s="383" t="s">
        <v>11</v>
      </c>
      <c r="I2801" s="383"/>
      <c r="J2801" s="383">
        <v>13</v>
      </c>
      <c r="K2801" s="383" t="s">
        <v>11</v>
      </c>
      <c r="L2801" s="385"/>
      <c r="M2801" s="383">
        <v>3</v>
      </c>
      <c r="N2801" s="383" t="s">
        <v>11</v>
      </c>
      <c r="O2801" s="385"/>
      <c r="P2801" s="385"/>
      <c r="Q2801" s="386" t="s">
        <v>11</v>
      </c>
      <c r="R2801" s="383"/>
      <c r="S2801" s="383">
        <v>12</v>
      </c>
      <c r="T2801" s="386" t="s">
        <v>11</v>
      </c>
      <c r="U2801" s="386"/>
      <c r="V2801" s="386">
        <v>12</v>
      </c>
      <c r="W2801" s="386" t="s">
        <v>11</v>
      </c>
      <c r="X2801" s="383"/>
      <c r="Y2801" s="383">
        <v>12</v>
      </c>
      <c r="Z2801" s="386" t="s">
        <v>11</v>
      </c>
      <c r="AA2801" s="386"/>
      <c r="AB2801" s="386">
        <v>12</v>
      </c>
      <c r="AC2801" s="386" t="s">
        <v>11</v>
      </c>
      <c r="AD2801" s="383" t="s">
        <v>104</v>
      </c>
      <c r="AE2801" s="383" t="s">
        <v>36</v>
      </c>
      <c r="AF2801" s="383">
        <v>85</v>
      </c>
      <c r="AG2801" s="383" t="s">
        <v>222</v>
      </c>
      <c r="AH2801" s="383" t="s">
        <v>34</v>
      </c>
      <c r="AI2801" s="383" t="s">
        <v>34</v>
      </c>
      <c r="AJ2801" s="383" t="s">
        <v>3554</v>
      </c>
      <c r="AK2801" s="384" t="str">
        <f t="shared" si="87"/>
        <v>NA</v>
      </c>
      <c r="AL2801" s="384" t="str">
        <f t="shared" si="88"/>
        <v>NA</v>
      </c>
    </row>
    <row r="2802" spans="1:40" x14ac:dyDescent="0.25">
      <c r="A2802" s="381" t="s">
        <v>3224</v>
      </c>
      <c r="B2802" s="382" t="s">
        <v>537</v>
      </c>
      <c r="C2802" s="382" t="s">
        <v>30</v>
      </c>
      <c r="D2802" s="382" t="s">
        <v>538</v>
      </c>
      <c r="E2802" s="382" t="s">
        <v>839</v>
      </c>
      <c r="F2802" s="383">
        <v>100</v>
      </c>
      <c r="G2802" s="383">
        <v>112</v>
      </c>
      <c r="H2802" s="383" t="s">
        <v>835</v>
      </c>
      <c r="I2802" s="383">
        <v>100</v>
      </c>
      <c r="J2802" s="383">
        <v>112</v>
      </c>
      <c r="K2802" s="383" t="s">
        <v>835</v>
      </c>
      <c r="L2802" s="385"/>
      <c r="M2802" s="383">
        <v>34</v>
      </c>
      <c r="N2802" s="383" t="s">
        <v>11</v>
      </c>
      <c r="O2802" s="385"/>
      <c r="P2802" s="385"/>
      <c r="Q2802" s="386" t="s">
        <v>11</v>
      </c>
      <c r="R2802" s="383">
        <v>16</v>
      </c>
      <c r="S2802" s="383">
        <v>106</v>
      </c>
      <c r="T2802" s="386" t="s">
        <v>36</v>
      </c>
      <c r="U2802" s="386">
        <v>17</v>
      </c>
      <c r="V2802" s="386">
        <v>99</v>
      </c>
      <c r="W2802" s="386" t="s">
        <v>834</v>
      </c>
      <c r="X2802" s="383">
        <v>13</v>
      </c>
      <c r="Y2802" s="383">
        <v>104</v>
      </c>
      <c r="Z2802" s="386" t="s">
        <v>36</v>
      </c>
      <c r="AA2802" s="386">
        <v>14</v>
      </c>
      <c r="AB2802" s="386">
        <v>96</v>
      </c>
      <c r="AC2802" s="386" t="s">
        <v>834</v>
      </c>
      <c r="AD2802" s="383" t="s">
        <v>46</v>
      </c>
      <c r="AE2802" s="383" t="s">
        <v>36</v>
      </c>
      <c r="AF2802" s="383">
        <v>72</v>
      </c>
      <c r="AG2802" s="383" t="s">
        <v>222</v>
      </c>
      <c r="AH2802" s="383" t="s">
        <v>34</v>
      </c>
      <c r="AI2802" s="383" t="s">
        <v>36</v>
      </c>
      <c r="AJ2802" s="383" t="s">
        <v>3554</v>
      </c>
      <c r="AK2802" s="384" t="str">
        <f t="shared" si="87"/>
        <v>NO</v>
      </c>
      <c r="AL2802" s="384" t="str">
        <f t="shared" si="88"/>
        <v>NO</v>
      </c>
    </row>
    <row r="2803" spans="1:40" x14ac:dyDescent="0.25">
      <c r="A2803" s="381" t="s">
        <v>3224</v>
      </c>
      <c r="B2803" s="382" t="s">
        <v>539</v>
      </c>
      <c r="C2803" s="382" t="s">
        <v>30</v>
      </c>
      <c r="D2803" s="382" t="s">
        <v>540</v>
      </c>
      <c r="E2803" s="382" t="s">
        <v>839</v>
      </c>
      <c r="F2803" s="383">
        <v>100</v>
      </c>
      <c r="G2803" s="383">
        <v>40</v>
      </c>
      <c r="H2803" s="383" t="s">
        <v>835</v>
      </c>
      <c r="I2803" s="383">
        <v>100</v>
      </c>
      <c r="J2803" s="383">
        <v>40</v>
      </c>
      <c r="K2803" s="383" t="s">
        <v>835</v>
      </c>
      <c r="L2803" s="385"/>
      <c r="M2803" s="383">
        <v>14</v>
      </c>
      <c r="N2803" s="383" t="s">
        <v>11</v>
      </c>
      <c r="O2803" s="385"/>
      <c r="P2803" s="385"/>
      <c r="Q2803" s="386" t="s">
        <v>11</v>
      </c>
      <c r="R2803" s="383"/>
      <c r="S2803" s="383">
        <v>40</v>
      </c>
      <c r="T2803" s="386" t="s">
        <v>11</v>
      </c>
      <c r="U2803" s="386"/>
      <c r="V2803" s="386">
        <v>40</v>
      </c>
      <c r="W2803" s="386" t="s">
        <v>11</v>
      </c>
      <c r="X2803" s="383"/>
      <c r="Y2803" s="383">
        <v>40</v>
      </c>
      <c r="Z2803" s="386" t="s">
        <v>11</v>
      </c>
      <c r="AA2803" s="386"/>
      <c r="AB2803" s="386">
        <v>40</v>
      </c>
      <c r="AC2803" s="386" t="s">
        <v>11</v>
      </c>
      <c r="AD2803" s="383" t="s">
        <v>33</v>
      </c>
      <c r="AE2803" s="383" t="s">
        <v>36</v>
      </c>
      <c r="AF2803" s="383">
        <v>92</v>
      </c>
      <c r="AG2803" s="383" t="s">
        <v>222</v>
      </c>
      <c r="AH2803" s="383" t="s">
        <v>34</v>
      </c>
      <c r="AI2803" s="383" t="s">
        <v>34</v>
      </c>
      <c r="AJ2803" s="383" t="s">
        <v>3554</v>
      </c>
      <c r="AK2803" s="384" t="str">
        <f t="shared" si="87"/>
        <v>NA</v>
      </c>
      <c r="AL2803" s="384" t="str">
        <f t="shared" si="88"/>
        <v>NA</v>
      </c>
    </row>
    <row r="2804" spans="1:40" x14ac:dyDescent="0.25">
      <c r="A2804" s="381" t="s">
        <v>3224</v>
      </c>
      <c r="B2804" s="382" t="s">
        <v>865</v>
      </c>
      <c r="C2804" s="382" t="s">
        <v>30</v>
      </c>
      <c r="D2804" s="382" t="s">
        <v>2245</v>
      </c>
      <c r="E2804" s="382" t="s">
        <v>839</v>
      </c>
      <c r="F2804" s="383"/>
      <c r="G2804" s="383">
        <v>5</v>
      </c>
      <c r="H2804" s="383" t="s">
        <v>11</v>
      </c>
      <c r="I2804" s="383"/>
      <c r="J2804" s="383">
        <v>5</v>
      </c>
      <c r="K2804" s="383" t="s">
        <v>11</v>
      </c>
      <c r="L2804" s="385"/>
      <c r="M2804" s="383">
        <v>2</v>
      </c>
      <c r="N2804" s="383" t="s">
        <v>11</v>
      </c>
      <c r="O2804" s="385"/>
      <c r="P2804" s="385"/>
      <c r="Q2804" s="386" t="s">
        <v>11</v>
      </c>
      <c r="R2804" s="383"/>
      <c r="S2804" s="383">
        <v>4</v>
      </c>
      <c r="T2804" s="386" t="s">
        <v>11</v>
      </c>
      <c r="U2804" s="386"/>
      <c r="V2804" s="386">
        <v>4</v>
      </c>
      <c r="W2804" s="386" t="s">
        <v>11</v>
      </c>
      <c r="X2804" s="383"/>
      <c r="Y2804" s="383">
        <v>5</v>
      </c>
      <c r="Z2804" s="386" t="s">
        <v>11</v>
      </c>
      <c r="AA2804" s="386"/>
      <c r="AB2804" s="386">
        <v>5</v>
      </c>
      <c r="AC2804" s="386" t="s">
        <v>11</v>
      </c>
      <c r="AD2804" s="383" t="s">
        <v>33</v>
      </c>
      <c r="AE2804" s="383" t="s">
        <v>36</v>
      </c>
      <c r="AF2804" s="383">
        <v>90</v>
      </c>
      <c r="AG2804" s="383" t="s">
        <v>222</v>
      </c>
      <c r="AH2804" s="383" t="s">
        <v>36</v>
      </c>
      <c r="AI2804" s="383" t="s">
        <v>34</v>
      </c>
      <c r="AJ2804" s="383" t="s">
        <v>3554</v>
      </c>
      <c r="AK2804" s="384" t="str">
        <f t="shared" si="87"/>
        <v>NA</v>
      </c>
      <c r="AL2804" s="384" t="str">
        <f t="shared" si="88"/>
        <v>NA</v>
      </c>
    </row>
    <row r="2805" spans="1:40" x14ac:dyDescent="0.25">
      <c r="A2805" s="381" t="s">
        <v>3224</v>
      </c>
      <c r="B2805" s="382" t="s">
        <v>541</v>
      </c>
      <c r="C2805" s="382" t="s">
        <v>30</v>
      </c>
      <c r="D2805" s="382" t="s">
        <v>2325</v>
      </c>
      <c r="E2805" s="382" t="s">
        <v>839</v>
      </c>
      <c r="F2805" s="383">
        <v>100</v>
      </c>
      <c r="G2805" s="383">
        <v>35</v>
      </c>
      <c r="H2805" s="383" t="s">
        <v>835</v>
      </c>
      <c r="I2805" s="383">
        <v>100</v>
      </c>
      <c r="J2805" s="383">
        <v>35</v>
      </c>
      <c r="K2805" s="383" t="s">
        <v>835</v>
      </c>
      <c r="L2805" s="385"/>
      <c r="M2805" s="383">
        <v>10</v>
      </c>
      <c r="N2805" s="383" t="s">
        <v>11</v>
      </c>
      <c r="O2805" s="385"/>
      <c r="P2805" s="385"/>
      <c r="Q2805" s="386" t="s">
        <v>11</v>
      </c>
      <c r="R2805" s="383"/>
      <c r="S2805" s="383">
        <v>33</v>
      </c>
      <c r="T2805" s="386" t="s">
        <v>11</v>
      </c>
      <c r="U2805" s="386"/>
      <c r="V2805" s="386">
        <v>33</v>
      </c>
      <c r="W2805" s="386" t="s">
        <v>11</v>
      </c>
      <c r="X2805" s="383"/>
      <c r="Y2805" s="383">
        <v>35</v>
      </c>
      <c r="Z2805" s="386" t="s">
        <v>11</v>
      </c>
      <c r="AA2805" s="386"/>
      <c r="AB2805" s="386">
        <v>35</v>
      </c>
      <c r="AC2805" s="386" t="s">
        <v>11</v>
      </c>
      <c r="AD2805" s="383" t="s">
        <v>104</v>
      </c>
      <c r="AE2805" s="383" t="s">
        <v>36</v>
      </c>
      <c r="AF2805" s="383">
        <v>79</v>
      </c>
      <c r="AG2805" s="383" t="s">
        <v>222</v>
      </c>
      <c r="AH2805" s="383" t="s">
        <v>34</v>
      </c>
      <c r="AI2805" s="383" t="s">
        <v>34</v>
      </c>
      <c r="AJ2805" s="383" t="s">
        <v>3554</v>
      </c>
      <c r="AK2805" s="384" t="str">
        <f t="shared" si="87"/>
        <v>NA</v>
      </c>
      <c r="AL2805" s="384" t="str">
        <f t="shared" si="88"/>
        <v>NA</v>
      </c>
    </row>
    <row r="2806" spans="1:40" x14ac:dyDescent="0.25">
      <c r="A2806" s="381" t="s">
        <v>3224</v>
      </c>
      <c r="B2806" s="382" t="s">
        <v>542</v>
      </c>
      <c r="C2806" s="382" t="s">
        <v>30</v>
      </c>
      <c r="D2806" s="382" t="s">
        <v>543</v>
      </c>
      <c r="E2806" s="382" t="s">
        <v>839</v>
      </c>
      <c r="F2806" s="383">
        <v>100</v>
      </c>
      <c r="G2806" s="383">
        <v>116</v>
      </c>
      <c r="H2806" s="383" t="s">
        <v>835</v>
      </c>
      <c r="I2806" s="383">
        <v>100</v>
      </c>
      <c r="J2806" s="383">
        <v>116</v>
      </c>
      <c r="K2806" s="383" t="s">
        <v>835</v>
      </c>
      <c r="L2806" s="385"/>
      <c r="M2806" s="383">
        <v>45</v>
      </c>
      <c r="N2806" s="383" t="s">
        <v>835</v>
      </c>
      <c r="O2806" s="385"/>
      <c r="P2806" s="385"/>
      <c r="Q2806" s="386" t="s">
        <v>11</v>
      </c>
      <c r="R2806" s="383">
        <v>49</v>
      </c>
      <c r="S2806" s="383">
        <v>114</v>
      </c>
      <c r="T2806" s="386" t="s">
        <v>36</v>
      </c>
      <c r="U2806" s="386">
        <v>50</v>
      </c>
      <c r="V2806" s="386">
        <v>113</v>
      </c>
      <c r="W2806" s="386" t="s">
        <v>834</v>
      </c>
      <c r="X2806" s="383">
        <v>45</v>
      </c>
      <c r="Y2806" s="383">
        <v>114</v>
      </c>
      <c r="Z2806" s="386" t="s">
        <v>34</v>
      </c>
      <c r="AA2806" s="386">
        <v>47</v>
      </c>
      <c r="AB2806" s="386">
        <v>111</v>
      </c>
      <c r="AC2806" s="386" t="s">
        <v>11</v>
      </c>
      <c r="AD2806" s="383" t="s">
        <v>33</v>
      </c>
      <c r="AE2806" s="383" t="s">
        <v>36</v>
      </c>
      <c r="AF2806" s="383">
        <v>95</v>
      </c>
      <c r="AG2806" s="383" t="s">
        <v>222</v>
      </c>
      <c r="AH2806" s="383" t="s">
        <v>36</v>
      </c>
      <c r="AI2806" s="383" t="s">
        <v>36</v>
      </c>
      <c r="AJ2806" s="383" t="s">
        <v>3554</v>
      </c>
      <c r="AK2806" s="384" t="str">
        <f t="shared" si="87"/>
        <v>NO</v>
      </c>
      <c r="AL2806" s="384" t="str">
        <f t="shared" si="88"/>
        <v>Yes-SH</v>
      </c>
    </row>
    <row r="2807" spans="1:40" x14ac:dyDescent="0.25">
      <c r="A2807" s="381" t="s">
        <v>3224</v>
      </c>
      <c r="B2807" s="382" t="s">
        <v>544</v>
      </c>
      <c r="C2807" s="382" t="s">
        <v>30</v>
      </c>
      <c r="D2807" s="382" t="s">
        <v>545</v>
      </c>
      <c r="E2807" s="382" t="s">
        <v>839</v>
      </c>
      <c r="F2807" s="383">
        <v>100</v>
      </c>
      <c r="G2807" s="383">
        <v>46</v>
      </c>
      <c r="H2807" s="383" t="s">
        <v>835</v>
      </c>
      <c r="I2807" s="383">
        <v>100</v>
      </c>
      <c r="J2807" s="383">
        <v>46</v>
      </c>
      <c r="K2807" s="383" t="s">
        <v>835</v>
      </c>
      <c r="L2807" s="385"/>
      <c r="M2807" s="383">
        <v>12</v>
      </c>
      <c r="N2807" s="383" t="s">
        <v>11</v>
      </c>
      <c r="O2807" s="385"/>
      <c r="P2807" s="385"/>
      <c r="Q2807" s="386" t="s">
        <v>11</v>
      </c>
      <c r="R2807" s="383"/>
      <c r="S2807" s="383">
        <v>45</v>
      </c>
      <c r="T2807" s="386" t="s">
        <v>11</v>
      </c>
      <c r="U2807" s="386"/>
      <c r="V2807" s="386">
        <v>44</v>
      </c>
      <c r="W2807" s="386" t="s">
        <v>11</v>
      </c>
      <c r="X2807" s="383"/>
      <c r="Y2807" s="383">
        <v>43</v>
      </c>
      <c r="Z2807" s="386" t="s">
        <v>11</v>
      </c>
      <c r="AA2807" s="386"/>
      <c r="AB2807" s="386">
        <v>42</v>
      </c>
      <c r="AC2807" s="386" t="s">
        <v>11</v>
      </c>
      <c r="AD2807" s="383" t="s">
        <v>33</v>
      </c>
      <c r="AE2807" s="383" t="s">
        <v>36</v>
      </c>
      <c r="AF2807" s="383">
        <v>90</v>
      </c>
      <c r="AG2807" s="383" t="s">
        <v>222</v>
      </c>
      <c r="AH2807" s="383" t="s">
        <v>36</v>
      </c>
      <c r="AI2807" s="383" t="s">
        <v>34</v>
      </c>
      <c r="AJ2807" s="383" t="s">
        <v>3554</v>
      </c>
      <c r="AK2807" s="384" t="str">
        <f t="shared" si="87"/>
        <v>NA</v>
      </c>
      <c r="AL2807" s="384" t="str">
        <f t="shared" si="88"/>
        <v>NA</v>
      </c>
    </row>
    <row r="2808" spans="1:40" x14ac:dyDescent="0.25">
      <c r="A2808" s="381" t="s">
        <v>3224</v>
      </c>
      <c r="B2808" s="382" t="s">
        <v>546</v>
      </c>
      <c r="C2808" s="382" t="s">
        <v>30</v>
      </c>
      <c r="D2808" s="382" t="s">
        <v>547</v>
      </c>
      <c r="E2808" s="382" t="s">
        <v>839</v>
      </c>
      <c r="F2808" s="383">
        <v>100</v>
      </c>
      <c r="G2808" s="383">
        <v>76</v>
      </c>
      <c r="H2808" s="383" t="s">
        <v>835</v>
      </c>
      <c r="I2808" s="383">
        <v>100</v>
      </c>
      <c r="J2808" s="383">
        <v>76</v>
      </c>
      <c r="K2808" s="383" t="s">
        <v>835</v>
      </c>
      <c r="L2808" s="385"/>
      <c r="M2808" s="383">
        <v>11</v>
      </c>
      <c r="N2808" s="383" t="s">
        <v>11</v>
      </c>
      <c r="O2808" s="385"/>
      <c r="P2808" s="385"/>
      <c r="Q2808" s="386" t="s">
        <v>11</v>
      </c>
      <c r="R2808" s="383"/>
      <c r="S2808" s="383">
        <v>69</v>
      </c>
      <c r="T2808" s="386" t="s">
        <v>11</v>
      </c>
      <c r="U2808" s="386"/>
      <c r="V2808" s="386">
        <v>64</v>
      </c>
      <c r="W2808" s="386" t="s">
        <v>11</v>
      </c>
      <c r="X2808" s="383"/>
      <c r="Y2808" s="383">
        <v>69</v>
      </c>
      <c r="Z2808" s="386" t="s">
        <v>11</v>
      </c>
      <c r="AA2808" s="386"/>
      <c r="AB2808" s="386">
        <v>64</v>
      </c>
      <c r="AC2808" s="386" t="s">
        <v>11</v>
      </c>
      <c r="AD2808" s="383" t="s">
        <v>104</v>
      </c>
      <c r="AE2808" s="383" t="s">
        <v>36</v>
      </c>
      <c r="AF2808" s="383">
        <v>85</v>
      </c>
      <c r="AG2808" s="383" t="s">
        <v>222</v>
      </c>
      <c r="AH2808" s="383" t="s">
        <v>34</v>
      </c>
      <c r="AI2808" s="383" t="s">
        <v>36</v>
      </c>
      <c r="AJ2808" s="383" t="s">
        <v>3554</v>
      </c>
      <c r="AK2808" s="384" t="str">
        <f t="shared" si="87"/>
        <v>NA</v>
      </c>
      <c r="AL2808" s="384" t="str">
        <f t="shared" si="88"/>
        <v>NA</v>
      </c>
    </row>
    <row r="2809" spans="1:40" x14ac:dyDescent="0.25">
      <c r="A2809" s="381" t="s">
        <v>3224</v>
      </c>
      <c r="B2809" s="382" t="s">
        <v>548</v>
      </c>
      <c r="C2809" s="382" t="s">
        <v>30</v>
      </c>
      <c r="D2809" s="382" t="s">
        <v>549</v>
      </c>
      <c r="E2809" s="382" t="s">
        <v>839</v>
      </c>
      <c r="F2809" s="383"/>
      <c r="G2809" s="383">
        <v>12</v>
      </c>
      <c r="H2809" s="383" t="s">
        <v>11</v>
      </c>
      <c r="I2809" s="383"/>
      <c r="J2809" s="383">
        <v>12</v>
      </c>
      <c r="K2809" s="383" t="s">
        <v>11</v>
      </c>
      <c r="L2809" s="385"/>
      <c r="M2809" s="383">
        <v>2</v>
      </c>
      <c r="N2809" s="383" t="s">
        <v>11</v>
      </c>
      <c r="O2809" s="385"/>
      <c r="P2809" s="385"/>
      <c r="Q2809" s="386" t="s">
        <v>11</v>
      </c>
      <c r="R2809" s="383"/>
      <c r="S2809" s="383">
        <v>10</v>
      </c>
      <c r="T2809" s="386" t="s">
        <v>11</v>
      </c>
      <c r="U2809" s="386"/>
      <c r="V2809" s="386">
        <v>10</v>
      </c>
      <c r="W2809" s="386" t="s">
        <v>11</v>
      </c>
      <c r="X2809" s="383"/>
      <c r="Y2809" s="383">
        <v>10</v>
      </c>
      <c r="Z2809" s="386" t="s">
        <v>11</v>
      </c>
      <c r="AA2809" s="386"/>
      <c r="AB2809" s="386">
        <v>10</v>
      </c>
      <c r="AC2809" s="386" t="s">
        <v>11</v>
      </c>
      <c r="AD2809" s="383" t="s">
        <v>33</v>
      </c>
      <c r="AE2809" s="383" t="s">
        <v>36</v>
      </c>
      <c r="AF2809" s="383">
        <v>92</v>
      </c>
      <c r="AG2809" s="383" t="s">
        <v>222</v>
      </c>
      <c r="AH2809" s="383" t="s">
        <v>36</v>
      </c>
      <c r="AI2809" s="383" t="s">
        <v>34</v>
      </c>
      <c r="AJ2809" s="383" t="s">
        <v>3554</v>
      </c>
      <c r="AK2809" s="384" t="str">
        <f t="shared" si="87"/>
        <v>NA</v>
      </c>
      <c r="AL2809" s="384" t="str">
        <f t="shared" si="88"/>
        <v>NA</v>
      </c>
    </row>
    <row r="2810" spans="1:40" s="181" customFormat="1" x14ac:dyDescent="0.25">
      <c r="A2810" s="381" t="s">
        <v>3224</v>
      </c>
      <c r="B2810" s="382" t="s">
        <v>550</v>
      </c>
      <c r="C2810" s="382" t="s">
        <v>30</v>
      </c>
      <c r="D2810" s="382" t="s">
        <v>551</v>
      </c>
      <c r="E2810" s="382" t="s">
        <v>839</v>
      </c>
      <c r="F2810" s="383"/>
      <c r="G2810" s="383">
        <v>28</v>
      </c>
      <c r="H2810" s="383" t="s">
        <v>11</v>
      </c>
      <c r="I2810" s="383"/>
      <c r="J2810" s="383">
        <v>28</v>
      </c>
      <c r="K2810" s="383" t="s">
        <v>11</v>
      </c>
      <c r="L2810" s="385"/>
      <c r="M2810" s="383">
        <v>11</v>
      </c>
      <c r="N2810" s="383" t="s">
        <v>11</v>
      </c>
      <c r="O2810" s="385"/>
      <c r="P2810" s="385"/>
      <c r="Q2810" s="386" t="s">
        <v>11</v>
      </c>
      <c r="R2810" s="383"/>
      <c r="S2810" s="383">
        <v>26</v>
      </c>
      <c r="T2810" s="386" t="s">
        <v>11</v>
      </c>
      <c r="U2810" s="386"/>
      <c r="V2810" s="386">
        <v>25</v>
      </c>
      <c r="W2810" s="386" t="s">
        <v>11</v>
      </c>
      <c r="X2810" s="383"/>
      <c r="Y2810" s="383">
        <v>26</v>
      </c>
      <c r="Z2810" s="386" t="s">
        <v>11</v>
      </c>
      <c r="AA2810" s="386"/>
      <c r="AB2810" s="386">
        <v>24</v>
      </c>
      <c r="AC2810" s="386" t="s">
        <v>11</v>
      </c>
      <c r="AD2810" s="383" t="s">
        <v>33</v>
      </c>
      <c r="AE2810" s="383" t="s">
        <v>36</v>
      </c>
      <c r="AF2810" s="383">
        <v>92</v>
      </c>
      <c r="AG2810" s="383" t="s">
        <v>222</v>
      </c>
      <c r="AH2810" s="383" t="s">
        <v>36</v>
      </c>
      <c r="AI2810" s="383" t="s">
        <v>34</v>
      </c>
      <c r="AJ2810" s="383" t="s">
        <v>3554</v>
      </c>
      <c r="AK2810" s="384" t="str">
        <f t="shared" si="87"/>
        <v>NA</v>
      </c>
      <c r="AL2810" s="384" t="str">
        <f t="shared" si="88"/>
        <v>NA</v>
      </c>
      <c r="AN2810" s="196"/>
    </row>
    <row r="2811" spans="1:40" s="181" customFormat="1" x14ac:dyDescent="0.25">
      <c r="A2811" s="381" t="s">
        <v>3224</v>
      </c>
      <c r="B2811" s="382" t="s">
        <v>552</v>
      </c>
      <c r="C2811" s="382" t="s">
        <v>30</v>
      </c>
      <c r="D2811" s="382" t="s">
        <v>553</v>
      </c>
      <c r="E2811" s="382" t="s">
        <v>839</v>
      </c>
      <c r="F2811" s="383">
        <v>99</v>
      </c>
      <c r="G2811" s="383">
        <v>100</v>
      </c>
      <c r="H2811" s="383" t="s">
        <v>835</v>
      </c>
      <c r="I2811" s="383">
        <v>100</v>
      </c>
      <c r="J2811" s="383">
        <v>101</v>
      </c>
      <c r="K2811" s="383" t="s">
        <v>835</v>
      </c>
      <c r="L2811" s="385">
        <v>81</v>
      </c>
      <c r="M2811" s="383">
        <v>32</v>
      </c>
      <c r="N2811" s="383" t="s">
        <v>834</v>
      </c>
      <c r="O2811" s="385"/>
      <c r="P2811" s="385"/>
      <c r="Q2811" s="386" t="s">
        <v>11</v>
      </c>
      <c r="R2811" s="383"/>
      <c r="S2811" s="383">
        <v>92</v>
      </c>
      <c r="T2811" s="386" t="s">
        <v>11</v>
      </c>
      <c r="U2811" s="386"/>
      <c r="V2811" s="386">
        <v>91</v>
      </c>
      <c r="W2811" s="386" t="s">
        <v>11</v>
      </c>
      <c r="X2811" s="383"/>
      <c r="Y2811" s="383">
        <v>92</v>
      </c>
      <c r="Z2811" s="386" t="s">
        <v>11</v>
      </c>
      <c r="AA2811" s="386"/>
      <c r="AB2811" s="386">
        <v>91</v>
      </c>
      <c r="AC2811" s="386" t="s">
        <v>11</v>
      </c>
      <c r="AD2811" s="383" t="s">
        <v>46</v>
      </c>
      <c r="AE2811" s="383" t="s">
        <v>36</v>
      </c>
      <c r="AF2811" s="383">
        <v>77</v>
      </c>
      <c r="AG2811" s="383" t="s">
        <v>222</v>
      </c>
      <c r="AH2811" s="383" t="s">
        <v>34</v>
      </c>
      <c r="AI2811" s="383" t="s">
        <v>36</v>
      </c>
      <c r="AJ2811" s="383" t="s">
        <v>3554</v>
      </c>
      <c r="AK2811" s="384" t="str">
        <f t="shared" si="87"/>
        <v>NA</v>
      </c>
      <c r="AL2811" s="384" t="str">
        <f t="shared" si="88"/>
        <v>NA</v>
      </c>
      <c r="AN2811" s="196"/>
    </row>
    <row r="2812" spans="1:40" s="181" customFormat="1" x14ac:dyDescent="0.25">
      <c r="A2812" s="381" t="s">
        <v>3224</v>
      </c>
      <c r="B2812" s="382" t="s">
        <v>554</v>
      </c>
      <c r="C2812" s="382" t="s">
        <v>30</v>
      </c>
      <c r="D2812" s="382" t="s">
        <v>555</v>
      </c>
      <c r="E2812" s="382" t="s">
        <v>839</v>
      </c>
      <c r="F2812" s="383"/>
      <c r="G2812" s="383">
        <v>19</v>
      </c>
      <c r="H2812" s="383" t="s">
        <v>11</v>
      </c>
      <c r="I2812" s="383"/>
      <c r="J2812" s="383">
        <v>19</v>
      </c>
      <c r="K2812" s="383" t="s">
        <v>11</v>
      </c>
      <c r="L2812" s="385"/>
      <c r="M2812" s="383">
        <v>10</v>
      </c>
      <c r="N2812" s="383" t="s">
        <v>11</v>
      </c>
      <c r="O2812" s="385"/>
      <c r="P2812" s="385"/>
      <c r="Q2812" s="386" t="s">
        <v>11</v>
      </c>
      <c r="R2812" s="383"/>
      <c r="S2812" s="383">
        <v>19</v>
      </c>
      <c r="T2812" s="386" t="s">
        <v>11</v>
      </c>
      <c r="U2812" s="386"/>
      <c r="V2812" s="386">
        <v>19</v>
      </c>
      <c r="W2812" s="386" t="s">
        <v>11</v>
      </c>
      <c r="X2812" s="383"/>
      <c r="Y2812" s="383">
        <v>19</v>
      </c>
      <c r="Z2812" s="386" t="s">
        <v>11</v>
      </c>
      <c r="AA2812" s="386"/>
      <c r="AB2812" s="386">
        <v>19</v>
      </c>
      <c r="AC2812" s="386" t="s">
        <v>11</v>
      </c>
      <c r="AD2812" s="383" t="s">
        <v>104</v>
      </c>
      <c r="AE2812" s="383" t="s">
        <v>36</v>
      </c>
      <c r="AF2812" s="383">
        <v>85</v>
      </c>
      <c r="AG2812" s="383" t="s">
        <v>222</v>
      </c>
      <c r="AH2812" s="383" t="s">
        <v>34</v>
      </c>
      <c r="AI2812" s="383" t="s">
        <v>34</v>
      </c>
      <c r="AJ2812" s="383" t="s">
        <v>3554</v>
      </c>
      <c r="AK2812" s="384" t="str">
        <f t="shared" si="87"/>
        <v>NA</v>
      </c>
      <c r="AL2812" s="384" t="str">
        <f t="shared" si="88"/>
        <v>NA</v>
      </c>
      <c r="AN2812" s="196"/>
    </row>
    <row r="2813" spans="1:40" s="181" customFormat="1" x14ac:dyDescent="0.25">
      <c r="A2813" s="381" t="s">
        <v>3224</v>
      </c>
      <c r="B2813" s="382" t="s">
        <v>556</v>
      </c>
      <c r="C2813" s="382" t="s">
        <v>30</v>
      </c>
      <c r="D2813" s="382" t="s">
        <v>557</v>
      </c>
      <c r="E2813" s="382" t="s">
        <v>839</v>
      </c>
      <c r="F2813" s="383"/>
      <c r="G2813" s="383">
        <v>27</v>
      </c>
      <c r="H2813" s="383" t="s">
        <v>11</v>
      </c>
      <c r="I2813" s="383"/>
      <c r="J2813" s="383">
        <v>24</v>
      </c>
      <c r="K2813" s="383" t="s">
        <v>11</v>
      </c>
      <c r="L2813" s="385"/>
      <c r="M2813" s="383">
        <v>12</v>
      </c>
      <c r="N2813" s="383" t="s">
        <v>11</v>
      </c>
      <c r="O2813" s="385"/>
      <c r="P2813" s="385">
        <v>3</v>
      </c>
      <c r="Q2813" s="386" t="s">
        <v>11</v>
      </c>
      <c r="R2813" s="383"/>
      <c r="S2813" s="383">
        <v>27</v>
      </c>
      <c r="T2813" s="386" t="s">
        <v>11</v>
      </c>
      <c r="U2813" s="386"/>
      <c r="V2813" s="386">
        <v>24</v>
      </c>
      <c r="W2813" s="386" t="s">
        <v>11</v>
      </c>
      <c r="X2813" s="383"/>
      <c r="Y2813" s="383">
        <v>24</v>
      </c>
      <c r="Z2813" s="386" t="s">
        <v>11</v>
      </c>
      <c r="AA2813" s="386"/>
      <c r="AB2813" s="386">
        <v>21</v>
      </c>
      <c r="AC2813" s="386" t="s">
        <v>11</v>
      </c>
      <c r="AD2813" s="383"/>
      <c r="AE2813" s="383" t="s">
        <v>36</v>
      </c>
      <c r="AF2813" s="383">
        <v>97</v>
      </c>
      <c r="AG2813" s="383" t="s">
        <v>40</v>
      </c>
      <c r="AH2813" s="383" t="s">
        <v>36</v>
      </c>
      <c r="AI2813" s="383" t="s">
        <v>34</v>
      </c>
      <c r="AJ2813" s="383" t="s">
        <v>3554</v>
      </c>
      <c r="AK2813" s="384" t="str">
        <f t="shared" si="87"/>
        <v>NA</v>
      </c>
      <c r="AL2813" s="384" t="str">
        <f t="shared" si="88"/>
        <v>NA</v>
      </c>
      <c r="AN2813" s="196"/>
    </row>
    <row r="2814" spans="1:40" s="181" customFormat="1" x14ac:dyDescent="0.25">
      <c r="A2814" s="381" t="s">
        <v>3224</v>
      </c>
      <c r="B2814" s="382" t="s">
        <v>558</v>
      </c>
      <c r="C2814" s="382" t="s">
        <v>30</v>
      </c>
      <c r="D2814" s="382" t="s">
        <v>559</v>
      </c>
      <c r="E2814" s="382" t="s">
        <v>839</v>
      </c>
      <c r="F2814" s="383">
        <v>99</v>
      </c>
      <c r="G2814" s="383">
        <v>126</v>
      </c>
      <c r="H2814" s="383" t="s">
        <v>835</v>
      </c>
      <c r="I2814" s="383">
        <v>99</v>
      </c>
      <c r="J2814" s="383">
        <v>126</v>
      </c>
      <c r="K2814" s="383" t="s">
        <v>835</v>
      </c>
      <c r="L2814" s="385">
        <v>91</v>
      </c>
      <c r="M2814" s="383">
        <v>44</v>
      </c>
      <c r="N2814" s="383" t="s">
        <v>835</v>
      </c>
      <c r="O2814" s="385"/>
      <c r="P2814" s="385"/>
      <c r="Q2814" s="386" t="s">
        <v>11</v>
      </c>
      <c r="R2814" s="383">
        <v>40</v>
      </c>
      <c r="S2814" s="383">
        <v>111</v>
      </c>
      <c r="T2814" s="386" t="s">
        <v>36</v>
      </c>
      <c r="U2814" s="386">
        <v>34</v>
      </c>
      <c r="V2814" s="386">
        <v>108</v>
      </c>
      <c r="W2814" s="386" t="s">
        <v>834</v>
      </c>
      <c r="X2814" s="383">
        <v>26</v>
      </c>
      <c r="Y2814" s="383">
        <v>123</v>
      </c>
      <c r="Z2814" s="386" t="s">
        <v>36</v>
      </c>
      <c r="AA2814" s="386">
        <v>23</v>
      </c>
      <c r="AB2814" s="386">
        <v>120</v>
      </c>
      <c r="AC2814" s="386" t="s">
        <v>834</v>
      </c>
      <c r="AD2814" s="383" t="s">
        <v>57</v>
      </c>
      <c r="AE2814" s="383" t="s">
        <v>36</v>
      </c>
      <c r="AF2814" s="383">
        <v>74</v>
      </c>
      <c r="AG2814" s="383" t="s">
        <v>222</v>
      </c>
      <c r="AH2814" s="383" t="s">
        <v>34</v>
      </c>
      <c r="AI2814" s="383" t="s">
        <v>36</v>
      </c>
      <c r="AJ2814" s="383" t="s">
        <v>3554</v>
      </c>
      <c r="AK2814" s="384" t="str">
        <f t="shared" si="87"/>
        <v>NO</v>
      </c>
      <c r="AL2814" s="384" t="str">
        <f t="shared" si="88"/>
        <v>NO</v>
      </c>
      <c r="AN2814" s="196"/>
    </row>
    <row r="2815" spans="1:40" s="181" customFormat="1" x14ac:dyDescent="0.25">
      <c r="A2815" s="381" t="s">
        <v>3224</v>
      </c>
      <c r="B2815" s="382" t="s">
        <v>560</v>
      </c>
      <c r="C2815" s="382" t="s">
        <v>30</v>
      </c>
      <c r="D2815" s="382" t="s">
        <v>561</v>
      </c>
      <c r="E2815" s="382" t="s">
        <v>839</v>
      </c>
      <c r="F2815" s="383"/>
      <c r="G2815" s="383">
        <v>0</v>
      </c>
      <c r="H2815" s="383" t="s">
        <v>11</v>
      </c>
      <c r="I2815" s="383"/>
      <c r="J2815" s="383">
        <v>0</v>
      </c>
      <c r="K2815" s="383" t="s">
        <v>11</v>
      </c>
      <c r="L2815" s="385"/>
      <c r="M2815" s="383">
        <v>0</v>
      </c>
      <c r="N2815" s="383" t="s">
        <v>11</v>
      </c>
      <c r="O2815" s="385"/>
      <c r="P2815" s="385"/>
      <c r="Q2815" s="386" t="s">
        <v>11</v>
      </c>
      <c r="R2815" s="383"/>
      <c r="S2815" s="383">
        <v>0</v>
      </c>
      <c r="T2815" s="386" t="s">
        <v>11</v>
      </c>
      <c r="U2815" s="386"/>
      <c r="V2815" s="386">
        <v>0</v>
      </c>
      <c r="W2815" s="386" t="s">
        <v>11</v>
      </c>
      <c r="X2815" s="383"/>
      <c r="Y2815" s="383">
        <v>0</v>
      </c>
      <c r="Z2815" s="386" t="s">
        <v>11</v>
      </c>
      <c r="AA2815" s="386"/>
      <c r="AB2815" s="386">
        <v>0</v>
      </c>
      <c r="AC2815" s="386" t="s">
        <v>11</v>
      </c>
      <c r="AD2815" s="383" t="s">
        <v>104</v>
      </c>
      <c r="AE2815" s="383" t="s">
        <v>36</v>
      </c>
      <c r="AF2815" s="383">
        <v>87</v>
      </c>
      <c r="AG2815" s="383" t="s">
        <v>222</v>
      </c>
      <c r="AH2815" s="383" t="s">
        <v>36</v>
      </c>
      <c r="AI2815" s="383" t="s">
        <v>34</v>
      </c>
      <c r="AJ2815" s="383" t="s">
        <v>3554</v>
      </c>
      <c r="AK2815" s="384" t="str">
        <f t="shared" si="87"/>
        <v>NA</v>
      </c>
      <c r="AL2815" s="384" t="str">
        <f t="shared" si="88"/>
        <v>NA</v>
      </c>
      <c r="AN2815" s="196"/>
    </row>
    <row r="2816" spans="1:40" s="181" customFormat="1" x14ac:dyDescent="0.25">
      <c r="A2816" s="381" t="s">
        <v>3224</v>
      </c>
      <c r="B2816" s="382" t="s">
        <v>866</v>
      </c>
      <c r="C2816" s="382" t="s">
        <v>30</v>
      </c>
      <c r="D2816" s="382" t="s">
        <v>2247</v>
      </c>
      <c r="E2816" s="382" t="s">
        <v>839</v>
      </c>
      <c r="F2816" s="383"/>
      <c r="G2816" s="383">
        <v>4</v>
      </c>
      <c r="H2816" s="383" t="s">
        <v>11</v>
      </c>
      <c r="I2816" s="383"/>
      <c r="J2816" s="383">
        <v>4</v>
      </c>
      <c r="K2816" s="383" t="s">
        <v>11</v>
      </c>
      <c r="L2816" s="385"/>
      <c r="M2816" s="383">
        <v>0</v>
      </c>
      <c r="N2816" s="383" t="s">
        <v>11</v>
      </c>
      <c r="O2816" s="385"/>
      <c r="P2816" s="385"/>
      <c r="Q2816" s="386" t="s">
        <v>11</v>
      </c>
      <c r="R2816" s="383"/>
      <c r="S2816" s="383">
        <v>4</v>
      </c>
      <c r="T2816" s="386" t="s">
        <v>11</v>
      </c>
      <c r="U2816" s="386"/>
      <c r="V2816" s="386">
        <v>4</v>
      </c>
      <c r="W2816" s="386" t="s">
        <v>11</v>
      </c>
      <c r="X2816" s="383"/>
      <c r="Y2816" s="383">
        <v>4</v>
      </c>
      <c r="Z2816" s="386" t="s">
        <v>11</v>
      </c>
      <c r="AA2816" s="386"/>
      <c r="AB2816" s="386">
        <v>4</v>
      </c>
      <c r="AC2816" s="386" t="s">
        <v>11</v>
      </c>
      <c r="AD2816" s="383" t="s">
        <v>33</v>
      </c>
      <c r="AE2816" s="383" t="s">
        <v>36</v>
      </c>
      <c r="AF2816" s="383">
        <v>87</v>
      </c>
      <c r="AG2816" s="383" t="s">
        <v>222</v>
      </c>
      <c r="AH2816" s="383" t="s">
        <v>34</v>
      </c>
      <c r="AI2816" s="383" t="s">
        <v>34</v>
      </c>
      <c r="AJ2816" s="383" t="s">
        <v>3554</v>
      </c>
      <c r="AK2816" s="384" t="str">
        <f t="shared" si="87"/>
        <v>NA</v>
      </c>
      <c r="AL2816" s="384" t="str">
        <f t="shared" si="88"/>
        <v>NA</v>
      </c>
      <c r="AN2816" s="196"/>
    </row>
    <row r="2817" spans="1:40" s="181" customFormat="1" x14ac:dyDescent="0.25">
      <c r="A2817" s="381" t="s">
        <v>3224</v>
      </c>
      <c r="B2817" s="382" t="s">
        <v>563</v>
      </c>
      <c r="C2817" s="382" t="s">
        <v>30</v>
      </c>
      <c r="D2817" s="382" t="s">
        <v>564</v>
      </c>
      <c r="E2817" s="382" t="s">
        <v>839</v>
      </c>
      <c r="F2817" s="383"/>
      <c r="G2817" s="383">
        <v>0</v>
      </c>
      <c r="H2817" s="383" t="s">
        <v>11</v>
      </c>
      <c r="I2817" s="383"/>
      <c r="J2817" s="383">
        <v>0</v>
      </c>
      <c r="K2817" s="383" t="s">
        <v>11</v>
      </c>
      <c r="L2817" s="385"/>
      <c r="M2817" s="383">
        <v>0</v>
      </c>
      <c r="N2817" s="383" t="s">
        <v>11</v>
      </c>
      <c r="O2817" s="385"/>
      <c r="P2817" s="385"/>
      <c r="Q2817" s="386" t="s">
        <v>11</v>
      </c>
      <c r="R2817" s="383"/>
      <c r="S2817" s="383">
        <v>0</v>
      </c>
      <c r="T2817" s="386" t="s">
        <v>11</v>
      </c>
      <c r="U2817" s="386"/>
      <c r="V2817" s="386">
        <v>0</v>
      </c>
      <c r="W2817" s="386" t="s">
        <v>11</v>
      </c>
      <c r="X2817" s="383"/>
      <c r="Y2817" s="383">
        <v>0</v>
      </c>
      <c r="Z2817" s="386" t="s">
        <v>11</v>
      </c>
      <c r="AA2817" s="386"/>
      <c r="AB2817" s="386">
        <v>0</v>
      </c>
      <c r="AC2817" s="386" t="s">
        <v>11</v>
      </c>
      <c r="AD2817" s="383" t="s">
        <v>33</v>
      </c>
      <c r="AE2817" s="383" t="s">
        <v>36</v>
      </c>
      <c r="AF2817" s="383">
        <v>85</v>
      </c>
      <c r="AG2817" s="383" t="s">
        <v>222</v>
      </c>
      <c r="AH2817" s="383" t="s">
        <v>34</v>
      </c>
      <c r="AI2817" s="383" t="s">
        <v>34</v>
      </c>
      <c r="AJ2817" s="383" t="s">
        <v>3554</v>
      </c>
      <c r="AK2817" s="384" t="str">
        <f t="shared" si="87"/>
        <v>NA</v>
      </c>
      <c r="AL2817" s="384" t="str">
        <f t="shared" si="88"/>
        <v>NA</v>
      </c>
      <c r="AN2817" s="196"/>
    </row>
    <row r="2818" spans="1:40" s="181" customFormat="1" x14ac:dyDescent="0.25">
      <c r="A2818" s="381" t="s">
        <v>3224</v>
      </c>
      <c r="B2818" s="382" t="s">
        <v>565</v>
      </c>
      <c r="C2818" s="382" t="s">
        <v>30</v>
      </c>
      <c r="D2818" s="382" t="s">
        <v>566</v>
      </c>
      <c r="E2818" s="382" t="s">
        <v>839</v>
      </c>
      <c r="F2818" s="383"/>
      <c r="G2818" s="383">
        <v>10</v>
      </c>
      <c r="H2818" s="383" t="s">
        <v>11</v>
      </c>
      <c r="I2818" s="383"/>
      <c r="J2818" s="383">
        <v>10</v>
      </c>
      <c r="K2818" s="383" t="s">
        <v>11</v>
      </c>
      <c r="L2818" s="385"/>
      <c r="M2818" s="383">
        <v>4</v>
      </c>
      <c r="N2818" s="383" t="s">
        <v>11</v>
      </c>
      <c r="O2818" s="385"/>
      <c r="P2818" s="385"/>
      <c r="Q2818" s="386" t="s">
        <v>11</v>
      </c>
      <c r="R2818" s="383"/>
      <c r="S2818" s="383">
        <v>10</v>
      </c>
      <c r="T2818" s="386" t="s">
        <v>11</v>
      </c>
      <c r="U2818" s="386"/>
      <c r="V2818" s="386">
        <v>10</v>
      </c>
      <c r="W2818" s="386" t="s">
        <v>11</v>
      </c>
      <c r="X2818" s="383"/>
      <c r="Y2818" s="383">
        <v>10</v>
      </c>
      <c r="Z2818" s="386" t="s">
        <v>11</v>
      </c>
      <c r="AA2818" s="386"/>
      <c r="AB2818" s="386">
        <v>10</v>
      </c>
      <c r="AC2818" s="386" t="s">
        <v>11</v>
      </c>
      <c r="AD2818" s="383" t="s">
        <v>57</v>
      </c>
      <c r="AE2818" s="383" t="s">
        <v>36</v>
      </c>
      <c r="AF2818" s="383">
        <v>85</v>
      </c>
      <c r="AG2818" s="383" t="s">
        <v>222</v>
      </c>
      <c r="AH2818" s="383" t="s">
        <v>34</v>
      </c>
      <c r="AI2818" s="383" t="s">
        <v>34</v>
      </c>
      <c r="AJ2818" s="383" t="s">
        <v>3554</v>
      </c>
      <c r="AK2818" s="384" t="str">
        <f t="shared" si="87"/>
        <v>NA</v>
      </c>
      <c r="AL2818" s="384" t="str">
        <f t="shared" si="88"/>
        <v>NA</v>
      </c>
      <c r="AN2818" s="196"/>
    </row>
    <row r="2819" spans="1:40" x14ac:dyDescent="0.25">
      <c r="A2819" s="381" t="s">
        <v>3224</v>
      </c>
      <c r="B2819" s="382" t="s">
        <v>567</v>
      </c>
      <c r="C2819" s="382" t="s">
        <v>30</v>
      </c>
      <c r="D2819" s="382" t="s">
        <v>568</v>
      </c>
      <c r="E2819" s="382" t="s">
        <v>839</v>
      </c>
      <c r="F2819" s="383"/>
      <c r="G2819" s="383">
        <v>5</v>
      </c>
      <c r="H2819" s="383" t="s">
        <v>11</v>
      </c>
      <c r="I2819" s="383"/>
      <c r="J2819" s="383">
        <v>5</v>
      </c>
      <c r="K2819" s="383" t="s">
        <v>11</v>
      </c>
      <c r="L2819" s="385"/>
      <c r="M2819" s="383">
        <v>3</v>
      </c>
      <c r="N2819" s="383" t="s">
        <v>11</v>
      </c>
      <c r="O2819" s="385"/>
      <c r="P2819" s="385"/>
      <c r="Q2819" s="386" t="s">
        <v>11</v>
      </c>
      <c r="R2819" s="383"/>
      <c r="S2819" s="383">
        <v>5</v>
      </c>
      <c r="T2819" s="386" t="s">
        <v>11</v>
      </c>
      <c r="U2819" s="386"/>
      <c r="V2819" s="386">
        <v>5</v>
      </c>
      <c r="W2819" s="386" t="s">
        <v>11</v>
      </c>
      <c r="X2819" s="383"/>
      <c r="Y2819" s="383">
        <v>5</v>
      </c>
      <c r="Z2819" s="386" t="s">
        <v>11</v>
      </c>
      <c r="AA2819" s="386"/>
      <c r="AB2819" s="386">
        <v>5</v>
      </c>
      <c r="AC2819" s="386" t="s">
        <v>11</v>
      </c>
      <c r="AD2819" s="383" t="s">
        <v>57</v>
      </c>
      <c r="AE2819" s="383" t="s">
        <v>36</v>
      </c>
      <c r="AF2819" s="383">
        <v>85</v>
      </c>
      <c r="AG2819" s="383" t="s">
        <v>222</v>
      </c>
      <c r="AH2819" s="383" t="s">
        <v>36</v>
      </c>
      <c r="AI2819" s="383" t="s">
        <v>34</v>
      </c>
      <c r="AJ2819" s="383" t="s">
        <v>3554</v>
      </c>
      <c r="AK2819" s="384" t="str">
        <f t="shared" ref="AK2819:AK2882" si="89">IF(OR(T2819="NA",T2819="NO"),T2819,(IF(T2819="","NA",IF(OR(R2819&gt;78,AND(T2819="Yes",R2819="")),"Yes-AB",IF(W2819="NA","Yes-SH","Yes-GM")))))</f>
        <v>NA</v>
      </c>
      <c r="AL2819" s="384" t="str">
        <f t="shared" ref="AL2819:AL2882" si="90">IF(OR(Z2819="NA",Z2819="NO"),Z2819,(IF(Z2819="","NA",IF(OR(X2819&gt;79,AND(Z2819="Yes",X2819="")),"Yes-AB",IF(AC2819="NA","Yes-SH","Yes-GM")))))</f>
        <v>NA</v>
      </c>
    </row>
    <row r="2820" spans="1:40" x14ac:dyDescent="0.25">
      <c r="A2820" s="381" t="s">
        <v>3224</v>
      </c>
      <c r="B2820" s="382" t="s">
        <v>569</v>
      </c>
      <c r="C2820" s="382" t="s">
        <v>30</v>
      </c>
      <c r="D2820" s="382" t="s">
        <v>570</v>
      </c>
      <c r="E2820" s="382" t="s">
        <v>839</v>
      </c>
      <c r="F2820" s="383">
        <v>100</v>
      </c>
      <c r="G2820" s="383">
        <v>89</v>
      </c>
      <c r="H2820" s="383" t="s">
        <v>835</v>
      </c>
      <c r="I2820" s="383">
        <v>100</v>
      </c>
      <c r="J2820" s="383">
        <v>89</v>
      </c>
      <c r="K2820" s="383" t="s">
        <v>835</v>
      </c>
      <c r="L2820" s="385"/>
      <c r="M2820" s="383">
        <v>29</v>
      </c>
      <c r="N2820" s="383" t="s">
        <v>11</v>
      </c>
      <c r="O2820" s="385"/>
      <c r="P2820" s="385"/>
      <c r="Q2820" s="386" t="s">
        <v>11</v>
      </c>
      <c r="R2820" s="383"/>
      <c r="S2820" s="383">
        <v>86</v>
      </c>
      <c r="T2820" s="386" t="s">
        <v>11</v>
      </c>
      <c r="U2820" s="386"/>
      <c r="V2820" s="386">
        <v>82</v>
      </c>
      <c r="W2820" s="386" t="s">
        <v>11</v>
      </c>
      <c r="X2820" s="383"/>
      <c r="Y2820" s="383">
        <v>84</v>
      </c>
      <c r="Z2820" s="386" t="s">
        <v>11</v>
      </c>
      <c r="AA2820" s="386"/>
      <c r="AB2820" s="386">
        <v>79</v>
      </c>
      <c r="AC2820" s="386" t="s">
        <v>11</v>
      </c>
      <c r="AD2820" s="383" t="s">
        <v>46</v>
      </c>
      <c r="AE2820" s="383" t="s">
        <v>36</v>
      </c>
      <c r="AF2820" s="383">
        <v>82</v>
      </c>
      <c r="AG2820" s="383" t="s">
        <v>222</v>
      </c>
      <c r="AH2820" s="383" t="s">
        <v>34</v>
      </c>
      <c r="AI2820" s="383" t="s">
        <v>36</v>
      </c>
      <c r="AJ2820" s="383" t="s">
        <v>3554</v>
      </c>
      <c r="AK2820" s="384" t="str">
        <f t="shared" si="89"/>
        <v>NA</v>
      </c>
      <c r="AL2820" s="384" t="str">
        <f t="shared" si="90"/>
        <v>NA</v>
      </c>
    </row>
    <row r="2821" spans="1:40" x14ac:dyDescent="0.25">
      <c r="A2821" s="381" t="s">
        <v>3224</v>
      </c>
      <c r="B2821" s="382" t="s">
        <v>571</v>
      </c>
      <c r="C2821" s="382" t="s">
        <v>30</v>
      </c>
      <c r="D2821" s="382" t="s">
        <v>572</v>
      </c>
      <c r="E2821" s="382" t="s">
        <v>839</v>
      </c>
      <c r="F2821" s="383">
        <v>100</v>
      </c>
      <c r="G2821" s="383">
        <v>169</v>
      </c>
      <c r="H2821" s="383" t="s">
        <v>835</v>
      </c>
      <c r="I2821" s="383">
        <v>100</v>
      </c>
      <c r="J2821" s="383">
        <v>169</v>
      </c>
      <c r="K2821" s="383" t="s">
        <v>835</v>
      </c>
      <c r="L2821" s="385"/>
      <c r="M2821" s="383">
        <v>39</v>
      </c>
      <c r="N2821" s="383" t="s">
        <v>835</v>
      </c>
      <c r="O2821" s="385"/>
      <c r="P2821" s="385"/>
      <c r="Q2821" s="386" t="s">
        <v>11</v>
      </c>
      <c r="R2821" s="383">
        <v>43</v>
      </c>
      <c r="S2821" s="383">
        <v>167</v>
      </c>
      <c r="T2821" s="386" t="s">
        <v>36</v>
      </c>
      <c r="U2821" s="386">
        <v>43</v>
      </c>
      <c r="V2821" s="386">
        <v>167</v>
      </c>
      <c r="W2821" s="386" t="s">
        <v>834</v>
      </c>
      <c r="X2821" s="383">
        <v>40</v>
      </c>
      <c r="Y2821" s="383">
        <v>165</v>
      </c>
      <c r="Z2821" s="386" t="s">
        <v>36</v>
      </c>
      <c r="AA2821" s="386">
        <v>40</v>
      </c>
      <c r="AB2821" s="386">
        <v>165</v>
      </c>
      <c r="AC2821" s="386" t="s">
        <v>834</v>
      </c>
      <c r="AD2821" s="383" t="s">
        <v>33</v>
      </c>
      <c r="AE2821" s="383" t="s">
        <v>36</v>
      </c>
      <c r="AF2821" s="383">
        <v>74</v>
      </c>
      <c r="AG2821" s="383" t="s">
        <v>222</v>
      </c>
      <c r="AH2821" s="383" t="s">
        <v>34</v>
      </c>
      <c r="AI2821" s="383" t="s">
        <v>36</v>
      </c>
      <c r="AJ2821" s="383" t="s">
        <v>3554</v>
      </c>
      <c r="AK2821" s="384" t="str">
        <f t="shared" si="89"/>
        <v>NO</v>
      </c>
      <c r="AL2821" s="384" t="str">
        <f t="shared" si="90"/>
        <v>NO</v>
      </c>
    </row>
    <row r="2822" spans="1:40" x14ac:dyDescent="0.25">
      <c r="A2822" s="381" t="s">
        <v>3224</v>
      </c>
      <c r="B2822" s="382" t="s">
        <v>867</v>
      </c>
      <c r="C2822" s="382" t="s">
        <v>30</v>
      </c>
      <c r="D2822" s="382" t="s">
        <v>2248</v>
      </c>
      <c r="E2822" s="382" t="s">
        <v>839</v>
      </c>
      <c r="F2822" s="383"/>
      <c r="G2822" s="383">
        <v>1</v>
      </c>
      <c r="H2822" s="383" t="s">
        <v>11</v>
      </c>
      <c r="I2822" s="383"/>
      <c r="J2822" s="383">
        <v>1</v>
      </c>
      <c r="K2822" s="383" t="s">
        <v>11</v>
      </c>
      <c r="L2822" s="385"/>
      <c r="M2822" s="383">
        <v>0</v>
      </c>
      <c r="N2822" s="383" t="s">
        <v>11</v>
      </c>
      <c r="O2822" s="385"/>
      <c r="P2822" s="385"/>
      <c r="Q2822" s="386" t="s">
        <v>11</v>
      </c>
      <c r="R2822" s="383"/>
      <c r="S2822" s="383">
        <v>1</v>
      </c>
      <c r="T2822" s="386" t="s">
        <v>11</v>
      </c>
      <c r="U2822" s="386"/>
      <c r="V2822" s="386">
        <v>0</v>
      </c>
      <c r="W2822" s="386" t="s">
        <v>11</v>
      </c>
      <c r="X2822" s="383"/>
      <c r="Y2822" s="383">
        <v>1</v>
      </c>
      <c r="Z2822" s="386" t="s">
        <v>11</v>
      </c>
      <c r="AA2822" s="386"/>
      <c r="AB2822" s="386">
        <v>0</v>
      </c>
      <c r="AC2822" s="386" t="s">
        <v>11</v>
      </c>
      <c r="AD2822" s="383" t="s">
        <v>33</v>
      </c>
      <c r="AE2822" s="383" t="s">
        <v>34</v>
      </c>
      <c r="AF2822" s="383">
        <v>100</v>
      </c>
      <c r="AG2822" s="383" t="s">
        <v>222</v>
      </c>
      <c r="AH2822" s="383" t="s">
        <v>36</v>
      </c>
      <c r="AI2822" s="383" t="s">
        <v>34</v>
      </c>
      <c r="AJ2822" s="383" t="s">
        <v>3554</v>
      </c>
      <c r="AK2822" s="384" t="str">
        <f t="shared" si="89"/>
        <v>NA</v>
      </c>
      <c r="AL2822" s="384" t="str">
        <f t="shared" si="90"/>
        <v>NA</v>
      </c>
    </row>
    <row r="2823" spans="1:40" x14ac:dyDescent="0.25">
      <c r="A2823" s="381" t="s">
        <v>3224</v>
      </c>
      <c r="B2823" s="382" t="s">
        <v>573</v>
      </c>
      <c r="C2823" s="382" t="s">
        <v>30</v>
      </c>
      <c r="D2823" s="382" t="s">
        <v>574</v>
      </c>
      <c r="E2823" s="382" t="s">
        <v>839</v>
      </c>
      <c r="F2823" s="383"/>
      <c r="G2823" s="383">
        <v>20</v>
      </c>
      <c r="H2823" s="383" t="s">
        <v>11</v>
      </c>
      <c r="I2823" s="383"/>
      <c r="J2823" s="383">
        <v>20</v>
      </c>
      <c r="K2823" s="383" t="s">
        <v>11</v>
      </c>
      <c r="L2823" s="385"/>
      <c r="M2823" s="383">
        <v>5</v>
      </c>
      <c r="N2823" s="383" t="s">
        <v>11</v>
      </c>
      <c r="O2823" s="385"/>
      <c r="P2823" s="385"/>
      <c r="Q2823" s="386" t="s">
        <v>11</v>
      </c>
      <c r="R2823" s="383"/>
      <c r="S2823" s="383">
        <v>20</v>
      </c>
      <c r="T2823" s="386" t="s">
        <v>11</v>
      </c>
      <c r="U2823" s="386"/>
      <c r="V2823" s="386">
        <v>20</v>
      </c>
      <c r="W2823" s="386" t="s">
        <v>11</v>
      </c>
      <c r="X2823" s="383"/>
      <c r="Y2823" s="383">
        <v>20</v>
      </c>
      <c r="Z2823" s="386" t="s">
        <v>11</v>
      </c>
      <c r="AA2823" s="386"/>
      <c r="AB2823" s="386">
        <v>20</v>
      </c>
      <c r="AC2823" s="386" t="s">
        <v>11</v>
      </c>
      <c r="AD2823" s="383" t="s">
        <v>33</v>
      </c>
      <c r="AE2823" s="383" t="s">
        <v>36</v>
      </c>
      <c r="AF2823" s="383">
        <v>97</v>
      </c>
      <c r="AG2823" s="383" t="s">
        <v>222</v>
      </c>
      <c r="AH2823" s="383" t="s">
        <v>34</v>
      </c>
      <c r="AI2823" s="383" t="s">
        <v>34</v>
      </c>
      <c r="AJ2823" s="383" t="s">
        <v>3554</v>
      </c>
      <c r="AK2823" s="384" t="str">
        <f t="shared" si="89"/>
        <v>NA</v>
      </c>
      <c r="AL2823" s="384" t="str">
        <f t="shared" si="90"/>
        <v>NA</v>
      </c>
    </row>
    <row r="2824" spans="1:40" x14ac:dyDescent="0.25">
      <c r="A2824" s="381" t="s">
        <v>3224</v>
      </c>
      <c r="B2824" s="382" t="s">
        <v>575</v>
      </c>
      <c r="C2824" s="382" t="s">
        <v>30</v>
      </c>
      <c r="D2824" s="382" t="s">
        <v>576</v>
      </c>
      <c r="E2824" s="382" t="s">
        <v>839</v>
      </c>
      <c r="F2824" s="383">
        <v>97</v>
      </c>
      <c r="G2824" s="383">
        <v>157</v>
      </c>
      <c r="H2824" s="383" t="s">
        <v>835</v>
      </c>
      <c r="I2824" s="383">
        <v>96</v>
      </c>
      <c r="J2824" s="383">
        <v>157</v>
      </c>
      <c r="K2824" s="383" t="s">
        <v>835</v>
      </c>
      <c r="L2824" s="385">
        <v>77</v>
      </c>
      <c r="M2824" s="383">
        <v>44</v>
      </c>
      <c r="N2824" s="383" t="s">
        <v>834</v>
      </c>
      <c r="O2824" s="385"/>
      <c r="P2824" s="385"/>
      <c r="Q2824" s="386" t="s">
        <v>11</v>
      </c>
      <c r="R2824" s="383">
        <v>20</v>
      </c>
      <c r="S2824" s="383">
        <v>141</v>
      </c>
      <c r="T2824" s="386" t="s">
        <v>36</v>
      </c>
      <c r="U2824" s="386">
        <v>17</v>
      </c>
      <c r="V2824" s="386">
        <v>133</v>
      </c>
      <c r="W2824" s="386" t="s">
        <v>834</v>
      </c>
      <c r="X2824" s="383">
        <v>23</v>
      </c>
      <c r="Y2824" s="383">
        <v>143</v>
      </c>
      <c r="Z2824" s="386" t="s">
        <v>36</v>
      </c>
      <c r="AA2824" s="386">
        <v>23</v>
      </c>
      <c r="AB2824" s="386">
        <v>135</v>
      </c>
      <c r="AC2824" s="386" t="s">
        <v>834</v>
      </c>
      <c r="AD2824" s="383" t="s">
        <v>46</v>
      </c>
      <c r="AE2824" s="383" t="s">
        <v>36</v>
      </c>
      <c r="AF2824" s="383">
        <v>72</v>
      </c>
      <c r="AG2824" s="383" t="s">
        <v>222</v>
      </c>
      <c r="AH2824" s="383" t="s">
        <v>34</v>
      </c>
      <c r="AI2824" s="383" t="s">
        <v>36</v>
      </c>
      <c r="AJ2824" s="383" t="s">
        <v>3554</v>
      </c>
      <c r="AK2824" s="384" t="str">
        <f t="shared" si="89"/>
        <v>NO</v>
      </c>
      <c r="AL2824" s="384" t="str">
        <f t="shared" si="90"/>
        <v>NO</v>
      </c>
    </row>
    <row r="2825" spans="1:40" x14ac:dyDescent="0.25">
      <c r="A2825" s="381" t="s">
        <v>3224</v>
      </c>
      <c r="B2825" s="382" t="s">
        <v>577</v>
      </c>
      <c r="C2825" s="382" t="s">
        <v>30</v>
      </c>
      <c r="D2825" s="382" t="s">
        <v>578</v>
      </c>
      <c r="E2825" s="382" t="s">
        <v>839</v>
      </c>
      <c r="F2825" s="383"/>
      <c r="G2825" s="383">
        <v>17</v>
      </c>
      <c r="H2825" s="383" t="s">
        <v>11</v>
      </c>
      <c r="I2825" s="383"/>
      <c r="J2825" s="383">
        <v>17</v>
      </c>
      <c r="K2825" s="383" t="s">
        <v>11</v>
      </c>
      <c r="L2825" s="385"/>
      <c r="M2825" s="383">
        <v>3</v>
      </c>
      <c r="N2825" s="383" t="s">
        <v>11</v>
      </c>
      <c r="O2825" s="385"/>
      <c r="P2825" s="385"/>
      <c r="Q2825" s="386" t="s">
        <v>11</v>
      </c>
      <c r="R2825" s="383"/>
      <c r="S2825" s="383">
        <v>16</v>
      </c>
      <c r="T2825" s="386" t="s">
        <v>11</v>
      </c>
      <c r="U2825" s="386"/>
      <c r="V2825" s="386">
        <v>16</v>
      </c>
      <c r="W2825" s="386" t="s">
        <v>11</v>
      </c>
      <c r="X2825" s="383"/>
      <c r="Y2825" s="383">
        <v>16</v>
      </c>
      <c r="Z2825" s="386" t="s">
        <v>11</v>
      </c>
      <c r="AA2825" s="386"/>
      <c r="AB2825" s="386">
        <v>16</v>
      </c>
      <c r="AC2825" s="386" t="s">
        <v>11</v>
      </c>
      <c r="AD2825" s="383" t="s">
        <v>57</v>
      </c>
      <c r="AE2825" s="383" t="s">
        <v>36</v>
      </c>
      <c r="AF2825" s="383">
        <v>82</v>
      </c>
      <c r="AG2825" s="383" t="s">
        <v>222</v>
      </c>
      <c r="AH2825" s="383" t="s">
        <v>34</v>
      </c>
      <c r="AI2825" s="383" t="s">
        <v>34</v>
      </c>
      <c r="AJ2825" s="383" t="s">
        <v>3554</v>
      </c>
      <c r="AK2825" s="384" t="str">
        <f t="shared" si="89"/>
        <v>NA</v>
      </c>
      <c r="AL2825" s="384" t="str">
        <f t="shared" si="90"/>
        <v>NA</v>
      </c>
    </row>
    <row r="2826" spans="1:40" x14ac:dyDescent="0.25">
      <c r="A2826" s="381" t="s">
        <v>3224</v>
      </c>
      <c r="B2826" s="382" t="s">
        <v>579</v>
      </c>
      <c r="C2826" s="382" t="s">
        <v>30</v>
      </c>
      <c r="D2826" s="382" t="s">
        <v>580</v>
      </c>
      <c r="E2826" s="382" t="s">
        <v>839</v>
      </c>
      <c r="F2826" s="383"/>
      <c r="G2826" s="383">
        <v>11</v>
      </c>
      <c r="H2826" s="383" t="s">
        <v>11</v>
      </c>
      <c r="I2826" s="383"/>
      <c r="J2826" s="383">
        <v>11</v>
      </c>
      <c r="K2826" s="383" t="s">
        <v>11</v>
      </c>
      <c r="L2826" s="385"/>
      <c r="M2826" s="383">
        <v>2</v>
      </c>
      <c r="N2826" s="383" t="s">
        <v>11</v>
      </c>
      <c r="O2826" s="385"/>
      <c r="P2826" s="385"/>
      <c r="Q2826" s="386" t="s">
        <v>11</v>
      </c>
      <c r="R2826" s="383"/>
      <c r="S2826" s="383">
        <v>11</v>
      </c>
      <c r="T2826" s="386" t="s">
        <v>11</v>
      </c>
      <c r="U2826" s="386"/>
      <c r="V2826" s="386">
        <v>11</v>
      </c>
      <c r="W2826" s="386" t="s">
        <v>11</v>
      </c>
      <c r="X2826" s="383"/>
      <c r="Y2826" s="383">
        <v>11</v>
      </c>
      <c r="Z2826" s="386" t="s">
        <v>11</v>
      </c>
      <c r="AA2826" s="386"/>
      <c r="AB2826" s="386">
        <v>11</v>
      </c>
      <c r="AC2826" s="386" t="s">
        <v>11</v>
      </c>
      <c r="AD2826" s="383" t="s">
        <v>33</v>
      </c>
      <c r="AE2826" s="383" t="s">
        <v>34</v>
      </c>
      <c r="AF2826" s="383">
        <v>100</v>
      </c>
      <c r="AG2826" s="383" t="s">
        <v>222</v>
      </c>
      <c r="AH2826" s="383" t="s">
        <v>36</v>
      </c>
      <c r="AI2826" s="383" t="s">
        <v>36</v>
      </c>
      <c r="AJ2826" s="383" t="s">
        <v>3554</v>
      </c>
      <c r="AK2826" s="384" t="str">
        <f t="shared" si="89"/>
        <v>NA</v>
      </c>
      <c r="AL2826" s="384" t="str">
        <f t="shared" si="90"/>
        <v>NA</v>
      </c>
    </row>
    <row r="2827" spans="1:40" x14ac:dyDescent="0.25">
      <c r="A2827" s="381" t="s">
        <v>3224</v>
      </c>
      <c r="B2827" s="382" t="s">
        <v>581</v>
      </c>
      <c r="C2827" s="382" t="s">
        <v>30</v>
      </c>
      <c r="D2827" s="382" t="s">
        <v>582</v>
      </c>
      <c r="E2827" s="382" t="s">
        <v>839</v>
      </c>
      <c r="F2827" s="383">
        <v>100</v>
      </c>
      <c r="G2827" s="383">
        <v>198</v>
      </c>
      <c r="H2827" s="383" t="s">
        <v>835</v>
      </c>
      <c r="I2827" s="383">
        <v>100</v>
      </c>
      <c r="J2827" s="383">
        <v>198</v>
      </c>
      <c r="K2827" s="383" t="s">
        <v>835</v>
      </c>
      <c r="L2827" s="385">
        <v>87</v>
      </c>
      <c r="M2827" s="383">
        <v>68</v>
      </c>
      <c r="N2827" s="383" t="s">
        <v>835</v>
      </c>
      <c r="O2827" s="385"/>
      <c r="P2827" s="385"/>
      <c r="Q2827" s="386" t="s">
        <v>11</v>
      </c>
      <c r="R2827" s="383">
        <v>30</v>
      </c>
      <c r="S2827" s="383">
        <v>183</v>
      </c>
      <c r="T2827" s="386" t="s">
        <v>36</v>
      </c>
      <c r="U2827" s="386">
        <v>26</v>
      </c>
      <c r="V2827" s="386">
        <v>174</v>
      </c>
      <c r="W2827" s="386" t="s">
        <v>834</v>
      </c>
      <c r="X2827" s="383">
        <v>21</v>
      </c>
      <c r="Y2827" s="383">
        <v>186</v>
      </c>
      <c r="Z2827" s="386" t="s">
        <v>36</v>
      </c>
      <c r="AA2827" s="386">
        <v>19</v>
      </c>
      <c r="AB2827" s="386">
        <v>177</v>
      </c>
      <c r="AC2827" s="386" t="s">
        <v>834</v>
      </c>
      <c r="AD2827" s="383" t="s">
        <v>57</v>
      </c>
      <c r="AE2827" s="383" t="s">
        <v>36</v>
      </c>
      <c r="AF2827" s="383">
        <v>74</v>
      </c>
      <c r="AG2827" s="383" t="s">
        <v>222</v>
      </c>
      <c r="AH2827" s="383" t="s">
        <v>34</v>
      </c>
      <c r="AI2827" s="383" t="s">
        <v>36</v>
      </c>
      <c r="AJ2827" s="383" t="s">
        <v>3554</v>
      </c>
      <c r="AK2827" s="384" t="str">
        <f t="shared" si="89"/>
        <v>NO</v>
      </c>
      <c r="AL2827" s="384" t="str">
        <f t="shared" si="90"/>
        <v>NO</v>
      </c>
    </row>
    <row r="2828" spans="1:40" x14ac:dyDescent="0.25">
      <c r="A2828" s="381" t="s">
        <v>3224</v>
      </c>
      <c r="B2828" s="382" t="s">
        <v>583</v>
      </c>
      <c r="C2828" s="382" t="s">
        <v>30</v>
      </c>
      <c r="D2828" s="382" t="s">
        <v>584</v>
      </c>
      <c r="E2828" s="382" t="s">
        <v>839</v>
      </c>
      <c r="F2828" s="383">
        <v>100</v>
      </c>
      <c r="G2828" s="383">
        <v>178</v>
      </c>
      <c r="H2828" s="383" t="s">
        <v>835</v>
      </c>
      <c r="I2828" s="383">
        <v>100</v>
      </c>
      <c r="J2828" s="383">
        <v>178</v>
      </c>
      <c r="K2828" s="383" t="s">
        <v>835</v>
      </c>
      <c r="L2828" s="385">
        <v>75</v>
      </c>
      <c r="M2828" s="383">
        <v>55</v>
      </c>
      <c r="N2828" s="383" t="s">
        <v>834</v>
      </c>
      <c r="O2828" s="385"/>
      <c r="P2828" s="385"/>
      <c r="Q2828" s="386" t="s">
        <v>11</v>
      </c>
      <c r="R2828" s="383">
        <v>24</v>
      </c>
      <c r="S2828" s="383">
        <v>164</v>
      </c>
      <c r="T2828" s="386" t="s">
        <v>36</v>
      </c>
      <c r="U2828" s="386">
        <v>25</v>
      </c>
      <c r="V2828" s="386">
        <v>164</v>
      </c>
      <c r="W2828" s="386" t="s">
        <v>834</v>
      </c>
      <c r="X2828" s="383">
        <v>21</v>
      </c>
      <c r="Y2828" s="383">
        <v>166</v>
      </c>
      <c r="Z2828" s="386" t="s">
        <v>36</v>
      </c>
      <c r="AA2828" s="386">
        <v>21</v>
      </c>
      <c r="AB2828" s="386">
        <v>166</v>
      </c>
      <c r="AC2828" s="386" t="s">
        <v>834</v>
      </c>
      <c r="AD2828" s="383" t="s">
        <v>57</v>
      </c>
      <c r="AE2828" s="383" t="s">
        <v>36</v>
      </c>
      <c r="AF2828" s="383">
        <v>72</v>
      </c>
      <c r="AG2828" s="383" t="s">
        <v>222</v>
      </c>
      <c r="AH2828" s="383" t="s">
        <v>34</v>
      </c>
      <c r="AI2828" s="383" t="s">
        <v>36</v>
      </c>
      <c r="AJ2828" s="383" t="s">
        <v>3554</v>
      </c>
      <c r="AK2828" s="384" t="str">
        <f t="shared" si="89"/>
        <v>NO</v>
      </c>
      <c r="AL2828" s="384" t="str">
        <f t="shared" si="90"/>
        <v>NO</v>
      </c>
    </row>
    <row r="2829" spans="1:40" x14ac:dyDescent="0.25">
      <c r="A2829" s="381" t="s">
        <v>3224</v>
      </c>
      <c r="B2829" s="382" t="s">
        <v>585</v>
      </c>
      <c r="C2829" s="382" t="s">
        <v>30</v>
      </c>
      <c r="D2829" s="382" t="s">
        <v>586</v>
      </c>
      <c r="E2829" s="382" t="s">
        <v>839</v>
      </c>
      <c r="F2829" s="383">
        <v>100</v>
      </c>
      <c r="G2829" s="383">
        <v>182</v>
      </c>
      <c r="H2829" s="383" t="s">
        <v>835</v>
      </c>
      <c r="I2829" s="383">
        <v>100</v>
      </c>
      <c r="J2829" s="383">
        <v>181</v>
      </c>
      <c r="K2829" s="383" t="s">
        <v>835</v>
      </c>
      <c r="L2829" s="385">
        <v>85</v>
      </c>
      <c r="M2829" s="383">
        <v>61</v>
      </c>
      <c r="N2829" s="383" t="s">
        <v>834</v>
      </c>
      <c r="O2829" s="385"/>
      <c r="P2829" s="385"/>
      <c r="Q2829" s="386" t="s">
        <v>11</v>
      </c>
      <c r="R2829" s="383">
        <v>30</v>
      </c>
      <c r="S2829" s="383">
        <v>175</v>
      </c>
      <c r="T2829" s="386" t="s">
        <v>36</v>
      </c>
      <c r="U2829" s="386">
        <v>30</v>
      </c>
      <c r="V2829" s="386">
        <v>161</v>
      </c>
      <c r="W2829" s="386" t="s">
        <v>834</v>
      </c>
      <c r="X2829" s="383">
        <v>27</v>
      </c>
      <c r="Y2829" s="383">
        <v>177</v>
      </c>
      <c r="Z2829" s="386" t="s">
        <v>36</v>
      </c>
      <c r="AA2829" s="386">
        <v>26</v>
      </c>
      <c r="AB2829" s="386">
        <v>155</v>
      </c>
      <c r="AC2829" s="386" t="s">
        <v>834</v>
      </c>
      <c r="AD2829" s="383" t="s">
        <v>57</v>
      </c>
      <c r="AE2829" s="383" t="s">
        <v>36</v>
      </c>
      <c r="AF2829" s="383">
        <v>74</v>
      </c>
      <c r="AG2829" s="383" t="s">
        <v>222</v>
      </c>
      <c r="AH2829" s="383" t="s">
        <v>34</v>
      </c>
      <c r="AI2829" s="383" t="s">
        <v>36</v>
      </c>
      <c r="AJ2829" s="383" t="s">
        <v>3554</v>
      </c>
      <c r="AK2829" s="384" t="str">
        <f t="shared" si="89"/>
        <v>NO</v>
      </c>
      <c r="AL2829" s="384" t="str">
        <f t="shared" si="90"/>
        <v>NO</v>
      </c>
    </row>
    <row r="2830" spans="1:40" x14ac:dyDescent="0.25">
      <c r="A2830" s="381" t="s">
        <v>3224</v>
      </c>
      <c r="B2830" s="382" t="s">
        <v>587</v>
      </c>
      <c r="C2830" s="382" t="s">
        <v>30</v>
      </c>
      <c r="D2830" s="382" t="s">
        <v>588</v>
      </c>
      <c r="E2830" s="382" t="s">
        <v>839</v>
      </c>
      <c r="F2830" s="383">
        <v>99</v>
      </c>
      <c r="G2830" s="383">
        <v>98</v>
      </c>
      <c r="H2830" s="383" t="s">
        <v>835</v>
      </c>
      <c r="I2830" s="383">
        <v>99</v>
      </c>
      <c r="J2830" s="383">
        <v>98</v>
      </c>
      <c r="K2830" s="383" t="s">
        <v>835</v>
      </c>
      <c r="L2830" s="385"/>
      <c r="M2830" s="383">
        <v>29</v>
      </c>
      <c r="N2830" s="383" t="s">
        <v>11</v>
      </c>
      <c r="O2830" s="385"/>
      <c r="P2830" s="385"/>
      <c r="Q2830" s="386" t="s">
        <v>11</v>
      </c>
      <c r="R2830" s="383"/>
      <c r="S2830" s="383">
        <v>95</v>
      </c>
      <c r="T2830" s="386" t="s">
        <v>11</v>
      </c>
      <c r="U2830" s="386"/>
      <c r="V2830" s="386">
        <v>92</v>
      </c>
      <c r="W2830" s="386" t="s">
        <v>11</v>
      </c>
      <c r="X2830" s="383"/>
      <c r="Y2830" s="383">
        <v>95</v>
      </c>
      <c r="Z2830" s="386" t="s">
        <v>11</v>
      </c>
      <c r="AA2830" s="386"/>
      <c r="AB2830" s="386">
        <v>92</v>
      </c>
      <c r="AC2830" s="386" t="s">
        <v>11</v>
      </c>
      <c r="AD2830" s="383" t="s">
        <v>33</v>
      </c>
      <c r="AE2830" s="383" t="s">
        <v>36</v>
      </c>
      <c r="AF2830" s="383">
        <v>82</v>
      </c>
      <c r="AG2830" s="383" t="s">
        <v>222</v>
      </c>
      <c r="AH2830" s="383" t="s">
        <v>34</v>
      </c>
      <c r="AI2830" s="383" t="s">
        <v>36</v>
      </c>
      <c r="AJ2830" s="383" t="s">
        <v>3554</v>
      </c>
      <c r="AK2830" s="384" t="str">
        <f t="shared" si="89"/>
        <v>NA</v>
      </c>
      <c r="AL2830" s="384" t="str">
        <f t="shared" si="90"/>
        <v>NA</v>
      </c>
    </row>
    <row r="2831" spans="1:40" x14ac:dyDescent="0.25">
      <c r="A2831" s="381" t="s">
        <v>3224</v>
      </c>
      <c r="B2831" s="382" t="s">
        <v>589</v>
      </c>
      <c r="C2831" s="382" t="s">
        <v>30</v>
      </c>
      <c r="D2831" s="382" t="s">
        <v>590</v>
      </c>
      <c r="E2831" s="382" t="s">
        <v>839</v>
      </c>
      <c r="F2831" s="383">
        <v>100</v>
      </c>
      <c r="G2831" s="383">
        <v>132</v>
      </c>
      <c r="H2831" s="383" t="s">
        <v>835</v>
      </c>
      <c r="I2831" s="383">
        <v>100</v>
      </c>
      <c r="J2831" s="383">
        <v>132</v>
      </c>
      <c r="K2831" s="383" t="s">
        <v>835</v>
      </c>
      <c r="L2831" s="385">
        <v>87</v>
      </c>
      <c r="M2831" s="383">
        <v>45</v>
      </c>
      <c r="N2831" s="383" t="s">
        <v>834</v>
      </c>
      <c r="O2831" s="385"/>
      <c r="P2831" s="385"/>
      <c r="Q2831" s="386" t="s">
        <v>11</v>
      </c>
      <c r="R2831" s="383">
        <v>36</v>
      </c>
      <c r="S2831" s="383">
        <v>122</v>
      </c>
      <c r="T2831" s="386" t="s">
        <v>36</v>
      </c>
      <c r="U2831" s="386">
        <v>34</v>
      </c>
      <c r="V2831" s="386">
        <v>122</v>
      </c>
      <c r="W2831" s="386" t="s">
        <v>834</v>
      </c>
      <c r="X2831" s="383">
        <v>23</v>
      </c>
      <c r="Y2831" s="383">
        <v>122</v>
      </c>
      <c r="Z2831" s="386" t="s">
        <v>36</v>
      </c>
      <c r="AA2831" s="386">
        <v>25</v>
      </c>
      <c r="AB2831" s="386">
        <v>122</v>
      </c>
      <c r="AC2831" s="386" t="s">
        <v>834</v>
      </c>
      <c r="AD2831" s="383" t="s">
        <v>104</v>
      </c>
      <c r="AE2831" s="383" t="s">
        <v>36</v>
      </c>
      <c r="AF2831" s="383">
        <v>74</v>
      </c>
      <c r="AG2831" s="383" t="s">
        <v>222</v>
      </c>
      <c r="AH2831" s="383" t="s">
        <v>34</v>
      </c>
      <c r="AI2831" s="383" t="s">
        <v>36</v>
      </c>
      <c r="AJ2831" s="383" t="s">
        <v>3554</v>
      </c>
      <c r="AK2831" s="384" t="str">
        <f t="shared" si="89"/>
        <v>NO</v>
      </c>
      <c r="AL2831" s="384" t="str">
        <f t="shared" si="90"/>
        <v>NO</v>
      </c>
    </row>
    <row r="2832" spans="1:40" x14ac:dyDescent="0.25">
      <c r="A2832" s="381" t="s">
        <v>3224</v>
      </c>
      <c r="B2832" s="382" t="s">
        <v>591</v>
      </c>
      <c r="C2832" s="382" t="s">
        <v>30</v>
      </c>
      <c r="D2832" s="382" t="s">
        <v>592</v>
      </c>
      <c r="E2832" s="382" t="s">
        <v>839</v>
      </c>
      <c r="F2832" s="383">
        <v>96</v>
      </c>
      <c r="G2832" s="383">
        <v>59</v>
      </c>
      <c r="H2832" s="383" t="s">
        <v>835</v>
      </c>
      <c r="I2832" s="383">
        <v>96</v>
      </c>
      <c r="J2832" s="383">
        <v>59</v>
      </c>
      <c r="K2832" s="383" t="s">
        <v>835</v>
      </c>
      <c r="L2832" s="385"/>
      <c r="M2832" s="383">
        <v>17</v>
      </c>
      <c r="N2832" s="383" t="s">
        <v>11</v>
      </c>
      <c r="O2832" s="385"/>
      <c r="P2832" s="385"/>
      <c r="Q2832" s="386" t="s">
        <v>11</v>
      </c>
      <c r="R2832" s="383"/>
      <c r="S2832" s="383">
        <v>54</v>
      </c>
      <c r="T2832" s="386" t="s">
        <v>11</v>
      </c>
      <c r="U2832" s="386"/>
      <c r="V2832" s="386">
        <v>54</v>
      </c>
      <c r="W2832" s="386" t="s">
        <v>11</v>
      </c>
      <c r="X2832" s="383"/>
      <c r="Y2832" s="383">
        <v>54</v>
      </c>
      <c r="Z2832" s="386" t="s">
        <v>11</v>
      </c>
      <c r="AA2832" s="386"/>
      <c r="AB2832" s="386">
        <v>54</v>
      </c>
      <c r="AC2832" s="386" t="s">
        <v>11</v>
      </c>
      <c r="AD2832" s="383" t="s">
        <v>46</v>
      </c>
      <c r="AE2832" s="383" t="s">
        <v>36</v>
      </c>
      <c r="AF2832" s="383">
        <v>82</v>
      </c>
      <c r="AG2832" s="383" t="s">
        <v>222</v>
      </c>
      <c r="AH2832" s="383" t="s">
        <v>34</v>
      </c>
      <c r="AI2832" s="383" t="s">
        <v>36</v>
      </c>
      <c r="AJ2832" s="383" t="s">
        <v>3554</v>
      </c>
      <c r="AK2832" s="384" t="str">
        <f t="shared" si="89"/>
        <v>NA</v>
      </c>
      <c r="AL2832" s="384" t="str">
        <f t="shared" si="90"/>
        <v>NA</v>
      </c>
    </row>
    <row r="2833" spans="1:38" x14ac:dyDescent="0.25">
      <c r="A2833" s="381" t="s">
        <v>3224</v>
      </c>
      <c r="B2833" s="382" t="s">
        <v>593</v>
      </c>
      <c r="C2833" s="382" t="s">
        <v>30</v>
      </c>
      <c r="D2833" s="382" t="s">
        <v>594</v>
      </c>
      <c r="E2833" s="382" t="s">
        <v>839</v>
      </c>
      <c r="F2833" s="383">
        <v>100</v>
      </c>
      <c r="G2833" s="383">
        <v>66</v>
      </c>
      <c r="H2833" s="383" t="s">
        <v>835</v>
      </c>
      <c r="I2833" s="383">
        <v>100</v>
      </c>
      <c r="J2833" s="383">
        <v>66</v>
      </c>
      <c r="K2833" s="383" t="s">
        <v>835</v>
      </c>
      <c r="L2833" s="385"/>
      <c r="M2833" s="383">
        <v>22</v>
      </c>
      <c r="N2833" s="383" t="s">
        <v>11</v>
      </c>
      <c r="O2833" s="385"/>
      <c r="P2833" s="385"/>
      <c r="Q2833" s="386" t="s">
        <v>11</v>
      </c>
      <c r="R2833" s="383"/>
      <c r="S2833" s="383">
        <v>64</v>
      </c>
      <c r="T2833" s="386" t="s">
        <v>11</v>
      </c>
      <c r="U2833" s="386"/>
      <c r="V2833" s="386">
        <v>63</v>
      </c>
      <c r="W2833" s="386" t="s">
        <v>11</v>
      </c>
      <c r="X2833" s="383"/>
      <c r="Y2833" s="383">
        <v>64</v>
      </c>
      <c r="Z2833" s="386" t="s">
        <v>11</v>
      </c>
      <c r="AA2833" s="386"/>
      <c r="AB2833" s="386">
        <v>62</v>
      </c>
      <c r="AC2833" s="386" t="s">
        <v>11</v>
      </c>
      <c r="AD2833" s="383" t="s">
        <v>33</v>
      </c>
      <c r="AE2833" s="383" t="s">
        <v>36</v>
      </c>
      <c r="AF2833" s="383">
        <v>82</v>
      </c>
      <c r="AG2833" s="383" t="s">
        <v>222</v>
      </c>
      <c r="AH2833" s="383" t="s">
        <v>36</v>
      </c>
      <c r="AI2833" s="383" t="s">
        <v>36</v>
      </c>
      <c r="AJ2833" s="383" t="s">
        <v>3554</v>
      </c>
      <c r="AK2833" s="384" t="str">
        <f t="shared" si="89"/>
        <v>NA</v>
      </c>
      <c r="AL2833" s="384" t="str">
        <f t="shared" si="90"/>
        <v>NA</v>
      </c>
    </row>
    <row r="2834" spans="1:38" x14ac:dyDescent="0.25">
      <c r="A2834" s="381" t="s">
        <v>3224</v>
      </c>
      <c r="B2834" s="382" t="s">
        <v>595</v>
      </c>
      <c r="C2834" s="382" t="s">
        <v>30</v>
      </c>
      <c r="D2834" s="382" t="s">
        <v>596</v>
      </c>
      <c r="E2834" s="382" t="s">
        <v>839</v>
      </c>
      <c r="F2834" s="383">
        <v>96</v>
      </c>
      <c r="G2834" s="383">
        <v>106</v>
      </c>
      <c r="H2834" s="383" t="s">
        <v>835</v>
      </c>
      <c r="I2834" s="383">
        <v>96</v>
      </c>
      <c r="J2834" s="383">
        <v>106</v>
      </c>
      <c r="K2834" s="383" t="s">
        <v>835</v>
      </c>
      <c r="L2834" s="385">
        <v>83</v>
      </c>
      <c r="M2834" s="383">
        <v>42</v>
      </c>
      <c r="N2834" s="383" t="s">
        <v>835</v>
      </c>
      <c r="O2834" s="385"/>
      <c r="P2834" s="385"/>
      <c r="Q2834" s="386" t="s">
        <v>11</v>
      </c>
      <c r="R2834" s="383"/>
      <c r="S2834" s="383">
        <v>97</v>
      </c>
      <c r="T2834" s="386" t="s">
        <v>11</v>
      </c>
      <c r="U2834" s="386"/>
      <c r="V2834" s="386">
        <v>94</v>
      </c>
      <c r="W2834" s="386" t="s">
        <v>11</v>
      </c>
      <c r="X2834" s="383"/>
      <c r="Y2834" s="383">
        <v>99</v>
      </c>
      <c r="Z2834" s="386" t="s">
        <v>11</v>
      </c>
      <c r="AA2834" s="386"/>
      <c r="AB2834" s="386">
        <v>96</v>
      </c>
      <c r="AC2834" s="386" t="s">
        <v>11</v>
      </c>
      <c r="AD2834" s="383" t="s">
        <v>57</v>
      </c>
      <c r="AE2834" s="383" t="s">
        <v>36</v>
      </c>
      <c r="AF2834" s="383">
        <v>79</v>
      </c>
      <c r="AG2834" s="383" t="s">
        <v>222</v>
      </c>
      <c r="AH2834" s="383" t="s">
        <v>34</v>
      </c>
      <c r="AI2834" s="383" t="s">
        <v>36</v>
      </c>
      <c r="AJ2834" s="383" t="s">
        <v>3554</v>
      </c>
      <c r="AK2834" s="384" t="str">
        <f t="shared" si="89"/>
        <v>NA</v>
      </c>
      <c r="AL2834" s="384" t="str">
        <f t="shared" si="90"/>
        <v>NA</v>
      </c>
    </row>
    <row r="2835" spans="1:38" x14ac:dyDescent="0.25">
      <c r="A2835" s="381" t="s">
        <v>3224</v>
      </c>
      <c r="B2835" s="382" t="s">
        <v>597</v>
      </c>
      <c r="C2835" s="382" t="s">
        <v>30</v>
      </c>
      <c r="D2835" s="382" t="s">
        <v>598</v>
      </c>
      <c r="E2835" s="382" t="s">
        <v>839</v>
      </c>
      <c r="F2835" s="383">
        <v>100</v>
      </c>
      <c r="G2835" s="383">
        <v>101</v>
      </c>
      <c r="H2835" s="383" t="s">
        <v>835</v>
      </c>
      <c r="I2835" s="383">
        <v>100</v>
      </c>
      <c r="J2835" s="383">
        <v>101</v>
      </c>
      <c r="K2835" s="383" t="s">
        <v>835</v>
      </c>
      <c r="L2835" s="385">
        <v>77</v>
      </c>
      <c r="M2835" s="383">
        <v>30</v>
      </c>
      <c r="N2835" s="383" t="s">
        <v>834</v>
      </c>
      <c r="O2835" s="385"/>
      <c r="P2835" s="385"/>
      <c r="Q2835" s="386" t="s">
        <v>11</v>
      </c>
      <c r="R2835" s="383"/>
      <c r="S2835" s="383">
        <v>94</v>
      </c>
      <c r="T2835" s="386" t="s">
        <v>11</v>
      </c>
      <c r="U2835" s="386"/>
      <c r="V2835" s="386">
        <v>91</v>
      </c>
      <c r="W2835" s="386" t="s">
        <v>11</v>
      </c>
      <c r="X2835" s="383"/>
      <c r="Y2835" s="383">
        <v>94</v>
      </c>
      <c r="Z2835" s="386" t="s">
        <v>11</v>
      </c>
      <c r="AA2835" s="386"/>
      <c r="AB2835" s="386">
        <v>91</v>
      </c>
      <c r="AC2835" s="386" t="s">
        <v>11</v>
      </c>
      <c r="AD2835" s="383" t="s">
        <v>33</v>
      </c>
      <c r="AE2835" s="383" t="s">
        <v>36</v>
      </c>
      <c r="AF2835" s="383">
        <v>79</v>
      </c>
      <c r="AG2835" s="383" t="s">
        <v>222</v>
      </c>
      <c r="AH2835" s="383" t="s">
        <v>34</v>
      </c>
      <c r="AI2835" s="383" t="s">
        <v>36</v>
      </c>
      <c r="AJ2835" s="383" t="s">
        <v>3554</v>
      </c>
      <c r="AK2835" s="384" t="str">
        <f t="shared" si="89"/>
        <v>NA</v>
      </c>
      <c r="AL2835" s="384" t="str">
        <f t="shared" si="90"/>
        <v>NA</v>
      </c>
    </row>
    <row r="2836" spans="1:38" x14ac:dyDescent="0.25">
      <c r="A2836" s="381" t="s">
        <v>3224</v>
      </c>
      <c r="B2836" s="382" t="s">
        <v>599</v>
      </c>
      <c r="C2836" s="382" t="s">
        <v>30</v>
      </c>
      <c r="D2836" s="382" t="s">
        <v>600</v>
      </c>
      <c r="E2836" s="382" t="s">
        <v>839</v>
      </c>
      <c r="F2836" s="383">
        <v>100</v>
      </c>
      <c r="G2836" s="383">
        <v>172</v>
      </c>
      <c r="H2836" s="383" t="s">
        <v>835</v>
      </c>
      <c r="I2836" s="383">
        <v>100</v>
      </c>
      <c r="J2836" s="383">
        <v>172</v>
      </c>
      <c r="K2836" s="383" t="s">
        <v>835</v>
      </c>
      <c r="L2836" s="385"/>
      <c r="M2836" s="383">
        <v>68</v>
      </c>
      <c r="N2836" s="383" t="s">
        <v>835</v>
      </c>
      <c r="O2836" s="385"/>
      <c r="P2836" s="385"/>
      <c r="Q2836" s="386" t="s">
        <v>11</v>
      </c>
      <c r="R2836" s="383">
        <v>42</v>
      </c>
      <c r="S2836" s="383">
        <v>169</v>
      </c>
      <c r="T2836" s="386" t="s">
        <v>34</v>
      </c>
      <c r="U2836" s="386">
        <v>41</v>
      </c>
      <c r="V2836" s="386">
        <v>165</v>
      </c>
      <c r="W2836" s="386" t="s">
        <v>11</v>
      </c>
      <c r="X2836" s="383">
        <v>35</v>
      </c>
      <c r="Y2836" s="383">
        <v>171</v>
      </c>
      <c r="Z2836" s="386" t="s">
        <v>34</v>
      </c>
      <c r="AA2836" s="386">
        <v>38</v>
      </c>
      <c r="AB2836" s="386">
        <v>167</v>
      </c>
      <c r="AC2836" s="386" t="s">
        <v>11</v>
      </c>
      <c r="AD2836" s="383" t="s">
        <v>33</v>
      </c>
      <c r="AE2836" s="383" t="s">
        <v>36</v>
      </c>
      <c r="AF2836" s="383">
        <v>97</v>
      </c>
      <c r="AG2836" s="383" t="s">
        <v>222</v>
      </c>
      <c r="AH2836" s="383" t="s">
        <v>34</v>
      </c>
      <c r="AI2836" s="383" t="s">
        <v>36</v>
      </c>
      <c r="AJ2836" s="383" t="s">
        <v>3554</v>
      </c>
      <c r="AK2836" s="384" t="str">
        <f t="shared" si="89"/>
        <v>Yes-SH</v>
      </c>
      <c r="AL2836" s="384" t="str">
        <f t="shared" si="90"/>
        <v>Yes-SH</v>
      </c>
    </row>
    <row r="2837" spans="1:38" x14ac:dyDescent="0.25">
      <c r="A2837" s="381" t="s">
        <v>3224</v>
      </c>
      <c r="B2837" s="382" t="s">
        <v>601</v>
      </c>
      <c r="C2837" s="382" t="s">
        <v>30</v>
      </c>
      <c r="D2837" s="382" t="s">
        <v>602</v>
      </c>
      <c r="E2837" s="382" t="s">
        <v>839</v>
      </c>
      <c r="F2837" s="383">
        <v>100</v>
      </c>
      <c r="G2837" s="383">
        <v>143</v>
      </c>
      <c r="H2837" s="383" t="s">
        <v>835</v>
      </c>
      <c r="I2837" s="383">
        <v>100</v>
      </c>
      <c r="J2837" s="383">
        <v>143</v>
      </c>
      <c r="K2837" s="383" t="s">
        <v>835</v>
      </c>
      <c r="L2837" s="385"/>
      <c r="M2837" s="383">
        <v>43</v>
      </c>
      <c r="N2837" s="383" t="s">
        <v>835</v>
      </c>
      <c r="O2837" s="385"/>
      <c r="P2837" s="385"/>
      <c r="Q2837" s="386" t="s">
        <v>11</v>
      </c>
      <c r="R2837" s="383">
        <v>40</v>
      </c>
      <c r="S2837" s="383">
        <v>138</v>
      </c>
      <c r="T2837" s="386" t="s">
        <v>36</v>
      </c>
      <c r="U2837" s="386">
        <v>39</v>
      </c>
      <c r="V2837" s="386">
        <v>133</v>
      </c>
      <c r="W2837" s="386" t="s">
        <v>834</v>
      </c>
      <c r="X2837" s="383">
        <v>26</v>
      </c>
      <c r="Y2837" s="383">
        <v>138</v>
      </c>
      <c r="Z2837" s="386" t="s">
        <v>36</v>
      </c>
      <c r="AA2837" s="386">
        <v>25</v>
      </c>
      <c r="AB2837" s="386">
        <v>134</v>
      </c>
      <c r="AC2837" s="386" t="s">
        <v>834</v>
      </c>
      <c r="AD2837" s="383" t="s">
        <v>33</v>
      </c>
      <c r="AE2837" s="383" t="s">
        <v>36</v>
      </c>
      <c r="AF2837" s="383">
        <v>69</v>
      </c>
      <c r="AG2837" s="383" t="s">
        <v>222</v>
      </c>
      <c r="AH2837" s="383" t="s">
        <v>34</v>
      </c>
      <c r="AI2837" s="383" t="s">
        <v>36</v>
      </c>
      <c r="AJ2837" s="383" t="s">
        <v>3554</v>
      </c>
      <c r="AK2837" s="384" t="str">
        <f t="shared" si="89"/>
        <v>NO</v>
      </c>
      <c r="AL2837" s="384" t="str">
        <f t="shared" si="90"/>
        <v>NO</v>
      </c>
    </row>
    <row r="2838" spans="1:38" x14ac:dyDescent="0.25">
      <c r="A2838" s="381" t="s">
        <v>3224</v>
      </c>
      <c r="B2838" s="382" t="s">
        <v>603</v>
      </c>
      <c r="C2838" s="382" t="s">
        <v>30</v>
      </c>
      <c r="D2838" s="382" t="s">
        <v>604</v>
      </c>
      <c r="E2838" s="382" t="s">
        <v>839</v>
      </c>
      <c r="F2838" s="383">
        <v>100</v>
      </c>
      <c r="G2838" s="383">
        <v>171</v>
      </c>
      <c r="H2838" s="383" t="s">
        <v>835</v>
      </c>
      <c r="I2838" s="383">
        <v>99</v>
      </c>
      <c r="J2838" s="383">
        <v>169</v>
      </c>
      <c r="K2838" s="383" t="s">
        <v>835</v>
      </c>
      <c r="L2838" s="385">
        <v>63</v>
      </c>
      <c r="M2838" s="383">
        <v>54</v>
      </c>
      <c r="N2838" s="383" t="s">
        <v>834</v>
      </c>
      <c r="O2838" s="385"/>
      <c r="P2838" s="385"/>
      <c r="Q2838" s="386" t="s">
        <v>11</v>
      </c>
      <c r="R2838" s="383">
        <v>31</v>
      </c>
      <c r="S2838" s="383">
        <v>160</v>
      </c>
      <c r="T2838" s="386" t="s">
        <v>36</v>
      </c>
      <c r="U2838" s="386">
        <v>28</v>
      </c>
      <c r="V2838" s="386">
        <v>156</v>
      </c>
      <c r="W2838" s="386" t="s">
        <v>834</v>
      </c>
      <c r="X2838" s="383">
        <v>27</v>
      </c>
      <c r="Y2838" s="383">
        <v>162</v>
      </c>
      <c r="Z2838" s="386" t="s">
        <v>36</v>
      </c>
      <c r="AA2838" s="386">
        <v>28</v>
      </c>
      <c r="AB2838" s="386">
        <v>159</v>
      </c>
      <c r="AC2838" s="386" t="s">
        <v>834</v>
      </c>
      <c r="AD2838" s="383" t="s">
        <v>57</v>
      </c>
      <c r="AE2838" s="383" t="s">
        <v>36</v>
      </c>
      <c r="AF2838" s="383">
        <v>74</v>
      </c>
      <c r="AG2838" s="383" t="s">
        <v>222</v>
      </c>
      <c r="AH2838" s="383" t="s">
        <v>34</v>
      </c>
      <c r="AI2838" s="383" t="s">
        <v>36</v>
      </c>
      <c r="AJ2838" s="383" t="s">
        <v>3554</v>
      </c>
      <c r="AK2838" s="384" t="str">
        <f t="shared" si="89"/>
        <v>NO</v>
      </c>
      <c r="AL2838" s="384" t="str">
        <f t="shared" si="90"/>
        <v>NO</v>
      </c>
    </row>
    <row r="2839" spans="1:38" x14ac:dyDescent="0.25">
      <c r="A2839" s="381" t="s">
        <v>3224</v>
      </c>
      <c r="B2839" s="382" t="s">
        <v>605</v>
      </c>
      <c r="C2839" s="382" t="s">
        <v>30</v>
      </c>
      <c r="D2839" s="382" t="s">
        <v>606</v>
      </c>
      <c r="E2839" s="382" t="s">
        <v>839</v>
      </c>
      <c r="F2839" s="383">
        <v>99</v>
      </c>
      <c r="G2839" s="383">
        <v>90</v>
      </c>
      <c r="H2839" s="383" t="s">
        <v>835</v>
      </c>
      <c r="I2839" s="383">
        <v>99</v>
      </c>
      <c r="J2839" s="383">
        <v>90</v>
      </c>
      <c r="K2839" s="383" t="s">
        <v>835</v>
      </c>
      <c r="L2839" s="385">
        <v>93</v>
      </c>
      <c r="M2839" s="383">
        <v>40</v>
      </c>
      <c r="N2839" s="383" t="s">
        <v>835</v>
      </c>
      <c r="O2839" s="385"/>
      <c r="P2839" s="385"/>
      <c r="Q2839" s="386" t="s">
        <v>11</v>
      </c>
      <c r="R2839" s="383"/>
      <c r="S2839" s="383">
        <v>85</v>
      </c>
      <c r="T2839" s="386" t="s">
        <v>11</v>
      </c>
      <c r="U2839" s="386"/>
      <c r="V2839" s="386">
        <v>80</v>
      </c>
      <c r="W2839" s="386" t="s">
        <v>11</v>
      </c>
      <c r="X2839" s="383"/>
      <c r="Y2839" s="383">
        <v>87</v>
      </c>
      <c r="Z2839" s="386" t="s">
        <v>11</v>
      </c>
      <c r="AA2839" s="386"/>
      <c r="AB2839" s="386">
        <v>81</v>
      </c>
      <c r="AC2839" s="386" t="s">
        <v>11</v>
      </c>
      <c r="AD2839" s="383" t="s">
        <v>33</v>
      </c>
      <c r="AE2839" s="383" t="s">
        <v>36</v>
      </c>
      <c r="AF2839" s="383">
        <v>79</v>
      </c>
      <c r="AG2839" s="383" t="s">
        <v>222</v>
      </c>
      <c r="AH2839" s="383" t="s">
        <v>34</v>
      </c>
      <c r="AI2839" s="383" t="s">
        <v>36</v>
      </c>
      <c r="AJ2839" s="383" t="s">
        <v>3554</v>
      </c>
      <c r="AK2839" s="384" t="str">
        <f t="shared" si="89"/>
        <v>NA</v>
      </c>
      <c r="AL2839" s="384" t="str">
        <f t="shared" si="90"/>
        <v>NA</v>
      </c>
    </row>
    <row r="2840" spans="1:38" x14ac:dyDescent="0.25">
      <c r="A2840" s="381" t="s">
        <v>3224</v>
      </c>
      <c r="B2840" s="382" t="s">
        <v>607</v>
      </c>
      <c r="C2840" s="382" t="s">
        <v>30</v>
      </c>
      <c r="D2840" s="382" t="s">
        <v>608</v>
      </c>
      <c r="E2840" s="382" t="s">
        <v>839</v>
      </c>
      <c r="F2840" s="383">
        <v>100</v>
      </c>
      <c r="G2840" s="383">
        <v>103</v>
      </c>
      <c r="H2840" s="383" t="s">
        <v>835</v>
      </c>
      <c r="I2840" s="383">
        <v>100</v>
      </c>
      <c r="J2840" s="383">
        <v>103</v>
      </c>
      <c r="K2840" s="383" t="s">
        <v>835</v>
      </c>
      <c r="L2840" s="385"/>
      <c r="M2840" s="383">
        <v>29</v>
      </c>
      <c r="N2840" s="383" t="s">
        <v>11</v>
      </c>
      <c r="O2840" s="385"/>
      <c r="P2840" s="385"/>
      <c r="Q2840" s="386" t="s">
        <v>11</v>
      </c>
      <c r="R2840" s="383">
        <v>23</v>
      </c>
      <c r="S2840" s="383">
        <v>94</v>
      </c>
      <c r="T2840" s="386" t="s">
        <v>36</v>
      </c>
      <c r="U2840" s="386"/>
      <c r="V2840" s="386">
        <v>87</v>
      </c>
      <c r="W2840" s="386" t="s">
        <v>11</v>
      </c>
      <c r="X2840" s="383">
        <v>24</v>
      </c>
      <c r="Y2840" s="383">
        <v>94</v>
      </c>
      <c r="Z2840" s="386" t="s">
        <v>36</v>
      </c>
      <c r="AA2840" s="386"/>
      <c r="AB2840" s="386">
        <v>86</v>
      </c>
      <c r="AC2840" s="386" t="s">
        <v>11</v>
      </c>
      <c r="AD2840" s="383" t="s">
        <v>57</v>
      </c>
      <c r="AE2840" s="383" t="s">
        <v>36</v>
      </c>
      <c r="AF2840" s="383">
        <v>74</v>
      </c>
      <c r="AG2840" s="383" t="s">
        <v>222</v>
      </c>
      <c r="AH2840" s="383" t="s">
        <v>34</v>
      </c>
      <c r="AI2840" s="383" t="s">
        <v>36</v>
      </c>
      <c r="AJ2840" s="383" t="s">
        <v>3554</v>
      </c>
      <c r="AK2840" s="384" t="str">
        <f t="shared" si="89"/>
        <v>NO</v>
      </c>
      <c r="AL2840" s="384" t="str">
        <f t="shared" si="90"/>
        <v>NO</v>
      </c>
    </row>
    <row r="2841" spans="1:38" x14ac:dyDescent="0.25">
      <c r="A2841" s="381" t="s">
        <v>3224</v>
      </c>
      <c r="B2841" s="382" t="s">
        <v>609</v>
      </c>
      <c r="C2841" s="382" t="s">
        <v>30</v>
      </c>
      <c r="D2841" s="382" t="s">
        <v>610</v>
      </c>
      <c r="E2841" s="382" t="s">
        <v>839</v>
      </c>
      <c r="F2841" s="383">
        <v>99</v>
      </c>
      <c r="G2841" s="383">
        <v>91</v>
      </c>
      <c r="H2841" s="383" t="s">
        <v>835</v>
      </c>
      <c r="I2841" s="383">
        <v>99</v>
      </c>
      <c r="J2841" s="383">
        <v>91</v>
      </c>
      <c r="K2841" s="383" t="s">
        <v>835</v>
      </c>
      <c r="L2841" s="385"/>
      <c r="M2841" s="383">
        <v>27</v>
      </c>
      <c r="N2841" s="383" t="s">
        <v>11</v>
      </c>
      <c r="O2841" s="385"/>
      <c r="P2841" s="385">
        <v>3</v>
      </c>
      <c r="Q2841" s="386" t="s">
        <v>11</v>
      </c>
      <c r="R2841" s="383">
        <v>51</v>
      </c>
      <c r="S2841" s="383">
        <v>86</v>
      </c>
      <c r="T2841" s="386" t="s">
        <v>34</v>
      </c>
      <c r="U2841" s="386">
        <v>43</v>
      </c>
      <c r="V2841" s="386">
        <v>82</v>
      </c>
      <c r="W2841" s="386" t="s">
        <v>11</v>
      </c>
      <c r="X2841" s="383">
        <v>41</v>
      </c>
      <c r="Y2841" s="383">
        <v>86</v>
      </c>
      <c r="Z2841" s="386" t="s">
        <v>36</v>
      </c>
      <c r="AA2841" s="386">
        <v>28</v>
      </c>
      <c r="AB2841" s="386">
        <v>82</v>
      </c>
      <c r="AC2841" s="386" t="s">
        <v>834</v>
      </c>
      <c r="AD2841" s="383" t="s">
        <v>46</v>
      </c>
      <c r="AE2841" s="383" t="s">
        <v>36</v>
      </c>
      <c r="AF2841" s="383">
        <v>72</v>
      </c>
      <c r="AG2841" s="383" t="s">
        <v>222</v>
      </c>
      <c r="AH2841" s="383" t="s">
        <v>34</v>
      </c>
      <c r="AI2841" s="383" t="s">
        <v>36</v>
      </c>
      <c r="AJ2841" s="383" t="s">
        <v>3554</v>
      </c>
      <c r="AK2841" s="384" t="str">
        <f t="shared" si="89"/>
        <v>Yes-SH</v>
      </c>
      <c r="AL2841" s="384" t="str">
        <f t="shared" si="90"/>
        <v>NO</v>
      </c>
    </row>
    <row r="2842" spans="1:38" x14ac:dyDescent="0.25">
      <c r="A2842" s="381" t="s">
        <v>3224</v>
      </c>
      <c r="B2842" s="382" t="s">
        <v>611</v>
      </c>
      <c r="C2842" s="382" t="s">
        <v>30</v>
      </c>
      <c r="D2842" s="382" t="s">
        <v>612</v>
      </c>
      <c r="E2842" s="382" t="s">
        <v>839</v>
      </c>
      <c r="F2842" s="383">
        <v>100</v>
      </c>
      <c r="G2842" s="383">
        <v>98</v>
      </c>
      <c r="H2842" s="383" t="s">
        <v>835</v>
      </c>
      <c r="I2842" s="383">
        <v>100</v>
      </c>
      <c r="J2842" s="383">
        <v>98</v>
      </c>
      <c r="K2842" s="383" t="s">
        <v>835</v>
      </c>
      <c r="L2842" s="385"/>
      <c r="M2842" s="383">
        <v>29</v>
      </c>
      <c r="N2842" s="383" t="s">
        <v>11</v>
      </c>
      <c r="O2842" s="385"/>
      <c r="P2842" s="385"/>
      <c r="Q2842" s="386" t="s">
        <v>11</v>
      </c>
      <c r="R2842" s="383"/>
      <c r="S2842" s="383">
        <v>94</v>
      </c>
      <c r="T2842" s="386" t="s">
        <v>11</v>
      </c>
      <c r="U2842" s="386"/>
      <c r="V2842" s="386">
        <v>92</v>
      </c>
      <c r="W2842" s="386" t="s">
        <v>11</v>
      </c>
      <c r="X2842" s="383"/>
      <c r="Y2842" s="383">
        <v>93</v>
      </c>
      <c r="Z2842" s="386" t="s">
        <v>11</v>
      </c>
      <c r="AA2842" s="386"/>
      <c r="AB2842" s="386">
        <v>92</v>
      </c>
      <c r="AC2842" s="386" t="s">
        <v>11</v>
      </c>
      <c r="AD2842" s="383" t="s">
        <v>33</v>
      </c>
      <c r="AE2842" s="383" t="s">
        <v>36</v>
      </c>
      <c r="AF2842" s="383">
        <v>74</v>
      </c>
      <c r="AG2842" s="383" t="s">
        <v>222</v>
      </c>
      <c r="AH2842" s="383" t="s">
        <v>34</v>
      </c>
      <c r="AI2842" s="383" t="s">
        <v>36</v>
      </c>
      <c r="AJ2842" s="383" t="s">
        <v>3554</v>
      </c>
      <c r="AK2842" s="384" t="str">
        <f t="shared" si="89"/>
        <v>NA</v>
      </c>
      <c r="AL2842" s="384" t="str">
        <f t="shared" si="90"/>
        <v>NA</v>
      </c>
    </row>
    <row r="2843" spans="1:38" x14ac:dyDescent="0.25">
      <c r="A2843" s="381" t="s">
        <v>3224</v>
      </c>
      <c r="B2843" s="382" t="s">
        <v>613</v>
      </c>
      <c r="C2843" s="382" t="s">
        <v>30</v>
      </c>
      <c r="D2843" s="382" t="s">
        <v>614</v>
      </c>
      <c r="E2843" s="382" t="s">
        <v>839</v>
      </c>
      <c r="F2843" s="383">
        <v>99</v>
      </c>
      <c r="G2843" s="383">
        <v>139</v>
      </c>
      <c r="H2843" s="383" t="s">
        <v>835</v>
      </c>
      <c r="I2843" s="383">
        <v>97</v>
      </c>
      <c r="J2843" s="383">
        <v>136</v>
      </c>
      <c r="K2843" s="383" t="s">
        <v>835</v>
      </c>
      <c r="L2843" s="385">
        <v>93</v>
      </c>
      <c r="M2843" s="383">
        <v>45</v>
      </c>
      <c r="N2843" s="383" t="s">
        <v>835</v>
      </c>
      <c r="O2843" s="385"/>
      <c r="P2843" s="385"/>
      <c r="Q2843" s="386" t="s">
        <v>11</v>
      </c>
      <c r="R2843" s="383">
        <v>27</v>
      </c>
      <c r="S2843" s="383">
        <v>135</v>
      </c>
      <c r="T2843" s="386" t="s">
        <v>36</v>
      </c>
      <c r="U2843" s="386">
        <v>26</v>
      </c>
      <c r="V2843" s="386">
        <v>129</v>
      </c>
      <c r="W2843" s="386" t="s">
        <v>834</v>
      </c>
      <c r="X2843" s="383">
        <v>29</v>
      </c>
      <c r="Y2843" s="383">
        <v>131</v>
      </c>
      <c r="Z2843" s="386" t="s">
        <v>36</v>
      </c>
      <c r="AA2843" s="386">
        <v>30</v>
      </c>
      <c r="AB2843" s="386">
        <v>125</v>
      </c>
      <c r="AC2843" s="386" t="s">
        <v>834</v>
      </c>
      <c r="AD2843" s="383" t="s">
        <v>104</v>
      </c>
      <c r="AE2843" s="383" t="s">
        <v>36</v>
      </c>
      <c r="AF2843" s="383">
        <v>74</v>
      </c>
      <c r="AG2843" s="383" t="s">
        <v>222</v>
      </c>
      <c r="AH2843" s="383" t="s">
        <v>34</v>
      </c>
      <c r="AI2843" s="383" t="s">
        <v>36</v>
      </c>
      <c r="AJ2843" s="383" t="s">
        <v>3554</v>
      </c>
      <c r="AK2843" s="384" t="str">
        <f t="shared" si="89"/>
        <v>NO</v>
      </c>
      <c r="AL2843" s="384" t="str">
        <f t="shared" si="90"/>
        <v>NO</v>
      </c>
    </row>
    <row r="2844" spans="1:38" x14ac:dyDescent="0.25">
      <c r="A2844" s="381" t="s">
        <v>3224</v>
      </c>
      <c r="B2844" s="382" t="s">
        <v>615</v>
      </c>
      <c r="C2844" s="382" t="s">
        <v>30</v>
      </c>
      <c r="D2844" s="382" t="s">
        <v>616</v>
      </c>
      <c r="E2844" s="382" t="s">
        <v>839</v>
      </c>
      <c r="F2844" s="383">
        <v>98</v>
      </c>
      <c r="G2844" s="383">
        <v>73</v>
      </c>
      <c r="H2844" s="383" t="s">
        <v>835</v>
      </c>
      <c r="I2844" s="383">
        <v>98</v>
      </c>
      <c r="J2844" s="383">
        <v>73</v>
      </c>
      <c r="K2844" s="383" t="s">
        <v>835</v>
      </c>
      <c r="L2844" s="385"/>
      <c r="M2844" s="383">
        <v>30</v>
      </c>
      <c r="N2844" s="383" t="s">
        <v>11</v>
      </c>
      <c r="O2844" s="385"/>
      <c r="P2844" s="385"/>
      <c r="Q2844" s="386" t="s">
        <v>11</v>
      </c>
      <c r="R2844" s="383"/>
      <c r="S2844" s="383">
        <v>67</v>
      </c>
      <c r="T2844" s="386" t="s">
        <v>11</v>
      </c>
      <c r="U2844" s="386"/>
      <c r="V2844" s="386">
        <v>65</v>
      </c>
      <c r="W2844" s="386" t="s">
        <v>11</v>
      </c>
      <c r="X2844" s="383"/>
      <c r="Y2844" s="383">
        <v>67</v>
      </c>
      <c r="Z2844" s="386" t="s">
        <v>11</v>
      </c>
      <c r="AA2844" s="386"/>
      <c r="AB2844" s="386">
        <v>66</v>
      </c>
      <c r="AC2844" s="386" t="s">
        <v>11</v>
      </c>
      <c r="AD2844" s="383" t="s">
        <v>104</v>
      </c>
      <c r="AE2844" s="383" t="s">
        <v>36</v>
      </c>
      <c r="AF2844" s="383">
        <v>90</v>
      </c>
      <c r="AG2844" s="383" t="s">
        <v>222</v>
      </c>
      <c r="AH2844" s="383" t="s">
        <v>34</v>
      </c>
      <c r="AI2844" s="383" t="s">
        <v>36</v>
      </c>
      <c r="AJ2844" s="383" t="s">
        <v>3554</v>
      </c>
      <c r="AK2844" s="384" t="str">
        <f t="shared" si="89"/>
        <v>NA</v>
      </c>
      <c r="AL2844" s="384" t="str">
        <f t="shared" si="90"/>
        <v>NA</v>
      </c>
    </row>
    <row r="2845" spans="1:38" x14ac:dyDescent="0.25">
      <c r="A2845" s="381" t="s">
        <v>3224</v>
      </c>
      <c r="B2845" s="382" t="s">
        <v>617</v>
      </c>
      <c r="C2845" s="382" t="s">
        <v>30</v>
      </c>
      <c r="D2845" s="382" t="s">
        <v>618</v>
      </c>
      <c r="E2845" s="382" t="s">
        <v>839</v>
      </c>
      <c r="F2845" s="383">
        <v>96</v>
      </c>
      <c r="G2845" s="383">
        <v>104</v>
      </c>
      <c r="H2845" s="383" t="s">
        <v>835</v>
      </c>
      <c r="I2845" s="383">
        <v>96</v>
      </c>
      <c r="J2845" s="383">
        <v>104</v>
      </c>
      <c r="K2845" s="383" t="s">
        <v>835</v>
      </c>
      <c r="L2845" s="385">
        <v>87</v>
      </c>
      <c r="M2845" s="383">
        <v>31</v>
      </c>
      <c r="N2845" s="383" t="s">
        <v>835</v>
      </c>
      <c r="O2845" s="385"/>
      <c r="P2845" s="385"/>
      <c r="Q2845" s="386" t="s">
        <v>11</v>
      </c>
      <c r="R2845" s="383">
        <v>23</v>
      </c>
      <c r="S2845" s="383">
        <v>94</v>
      </c>
      <c r="T2845" s="386" t="s">
        <v>34</v>
      </c>
      <c r="U2845" s="386">
        <v>22</v>
      </c>
      <c r="V2845" s="386">
        <v>90</v>
      </c>
      <c r="W2845" s="386" t="s">
        <v>11</v>
      </c>
      <c r="X2845" s="383">
        <v>20</v>
      </c>
      <c r="Y2845" s="383">
        <v>94</v>
      </c>
      <c r="Z2845" s="386" t="s">
        <v>34</v>
      </c>
      <c r="AA2845" s="386">
        <v>19</v>
      </c>
      <c r="AB2845" s="386">
        <v>89</v>
      </c>
      <c r="AC2845" s="386" t="s">
        <v>11</v>
      </c>
      <c r="AD2845" s="383" t="s">
        <v>57</v>
      </c>
      <c r="AE2845" s="383" t="s">
        <v>36</v>
      </c>
      <c r="AF2845" s="383">
        <v>90</v>
      </c>
      <c r="AG2845" s="383" t="s">
        <v>222</v>
      </c>
      <c r="AH2845" s="383" t="s">
        <v>34</v>
      </c>
      <c r="AI2845" s="383" t="s">
        <v>36</v>
      </c>
      <c r="AJ2845" s="383" t="s">
        <v>3554</v>
      </c>
      <c r="AK2845" s="384" t="str">
        <f t="shared" si="89"/>
        <v>Yes-SH</v>
      </c>
      <c r="AL2845" s="384" t="str">
        <f t="shared" si="90"/>
        <v>Yes-SH</v>
      </c>
    </row>
    <row r="2846" spans="1:38" x14ac:dyDescent="0.25">
      <c r="A2846" s="381" t="s">
        <v>3224</v>
      </c>
      <c r="B2846" s="382" t="s">
        <v>619</v>
      </c>
      <c r="C2846" s="382" t="s">
        <v>30</v>
      </c>
      <c r="D2846" s="382" t="s">
        <v>620</v>
      </c>
      <c r="E2846" s="382" t="s">
        <v>839</v>
      </c>
      <c r="F2846" s="383">
        <v>99</v>
      </c>
      <c r="G2846" s="383">
        <v>86</v>
      </c>
      <c r="H2846" s="383" t="s">
        <v>835</v>
      </c>
      <c r="I2846" s="383">
        <v>99</v>
      </c>
      <c r="J2846" s="383">
        <v>86</v>
      </c>
      <c r="K2846" s="383" t="s">
        <v>835</v>
      </c>
      <c r="L2846" s="385"/>
      <c r="M2846" s="383">
        <v>24</v>
      </c>
      <c r="N2846" s="383" t="s">
        <v>11</v>
      </c>
      <c r="O2846" s="385"/>
      <c r="P2846" s="385"/>
      <c r="Q2846" s="386" t="s">
        <v>11</v>
      </c>
      <c r="R2846" s="383"/>
      <c r="S2846" s="383">
        <v>78</v>
      </c>
      <c r="T2846" s="386" t="s">
        <v>11</v>
      </c>
      <c r="U2846" s="386"/>
      <c r="V2846" s="386">
        <v>74</v>
      </c>
      <c r="W2846" s="386" t="s">
        <v>11</v>
      </c>
      <c r="X2846" s="383"/>
      <c r="Y2846" s="383">
        <v>79</v>
      </c>
      <c r="Z2846" s="386" t="s">
        <v>11</v>
      </c>
      <c r="AA2846" s="386"/>
      <c r="AB2846" s="386">
        <v>75</v>
      </c>
      <c r="AC2846" s="386" t="s">
        <v>11</v>
      </c>
      <c r="AD2846" s="383" t="s">
        <v>46</v>
      </c>
      <c r="AE2846" s="383" t="s">
        <v>36</v>
      </c>
      <c r="AF2846" s="383">
        <v>79</v>
      </c>
      <c r="AG2846" s="383" t="s">
        <v>222</v>
      </c>
      <c r="AH2846" s="383" t="s">
        <v>34</v>
      </c>
      <c r="AI2846" s="383" t="s">
        <v>36</v>
      </c>
      <c r="AJ2846" s="383" t="s">
        <v>3554</v>
      </c>
      <c r="AK2846" s="384" t="str">
        <f t="shared" si="89"/>
        <v>NA</v>
      </c>
      <c r="AL2846" s="384" t="str">
        <f t="shared" si="90"/>
        <v>NA</v>
      </c>
    </row>
    <row r="2847" spans="1:38" x14ac:dyDescent="0.25">
      <c r="A2847" s="381" t="s">
        <v>3224</v>
      </c>
      <c r="B2847" s="382" t="s">
        <v>621</v>
      </c>
      <c r="C2847" s="382" t="s">
        <v>30</v>
      </c>
      <c r="D2847" s="382" t="s">
        <v>622</v>
      </c>
      <c r="E2847" s="382" t="s">
        <v>839</v>
      </c>
      <c r="F2847" s="383">
        <v>99</v>
      </c>
      <c r="G2847" s="383">
        <v>73</v>
      </c>
      <c r="H2847" s="383" t="s">
        <v>835</v>
      </c>
      <c r="I2847" s="383">
        <v>99</v>
      </c>
      <c r="J2847" s="383">
        <v>73</v>
      </c>
      <c r="K2847" s="383" t="s">
        <v>835</v>
      </c>
      <c r="L2847" s="385"/>
      <c r="M2847" s="383">
        <v>13</v>
      </c>
      <c r="N2847" s="383" t="s">
        <v>11</v>
      </c>
      <c r="O2847" s="385"/>
      <c r="P2847" s="385"/>
      <c r="Q2847" s="386" t="s">
        <v>11</v>
      </c>
      <c r="R2847" s="383"/>
      <c r="S2847" s="383">
        <v>68</v>
      </c>
      <c r="T2847" s="386" t="s">
        <v>11</v>
      </c>
      <c r="U2847" s="386"/>
      <c r="V2847" s="386">
        <v>66</v>
      </c>
      <c r="W2847" s="386" t="s">
        <v>11</v>
      </c>
      <c r="X2847" s="383"/>
      <c r="Y2847" s="383">
        <v>67</v>
      </c>
      <c r="Z2847" s="386" t="s">
        <v>11</v>
      </c>
      <c r="AA2847" s="386"/>
      <c r="AB2847" s="386">
        <v>63</v>
      </c>
      <c r="AC2847" s="386" t="s">
        <v>11</v>
      </c>
      <c r="AD2847" s="383" t="s">
        <v>57</v>
      </c>
      <c r="AE2847" s="383" t="s">
        <v>36</v>
      </c>
      <c r="AF2847" s="383">
        <v>90</v>
      </c>
      <c r="AG2847" s="383" t="s">
        <v>222</v>
      </c>
      <c r="AH2847" s="383" t="s">
        <v>34</v>
      </c>
      <c r="AI2847" s="383" t="s">
        <v>36</v>
      </c>
      <c r="AJ2847" s="383" t="s">
        <v>3554</v>
      </c>
      <c r="AK2847" s="384" t="str">
        <f t="shared" si="89"/>
        <v>NA</v>
      </c>
      <c r="AL2847" s="384" t="str">
        <f t="shared" si="90"/>
        <v>NA</v>
      </c>
    </row>
    <row r="2848" spans="1:38" x14ac:dyDescent="0.25">
      <c r="A2848" s="381" t="s">
        <v>3224</v>
      </c>
      <c r="B2848" s="382" t="s">
        <v>623</v>
      </c>
      <c r="C2848" s="382" t="s">
        <v>30</v>
      </c>
      <c r="D2848" s="382" t="s">
        <v>624</v>
      </c>
      <c r="E2848" s="382" t="s">
        <v>839</v>
      </c>
      <c r="F2848" s="383">
        <v>99</v>
      </c>
      <c r="G2848" s="383">
        <v>107</v>
      </c>
      <c r="H2848" s="383" t="s">
        <v>835</v>
      </c>
      <c r="I2848" s="383">
        <v>99</v>
      </c>
      <c r="J2848" s="383">
        <v>107</v>
      </c>
      <c r="K2848" s="383" t="s">
        <v>835</v>
      </c>
      <c r="L2848" s="385">
        <v>72</v>
      </c>
      <c r="M2848" s="383">
        <v>32</v>
      </c>
      <c r="N2848" s="383" t="s">
        <v>834</v>
      </c>
      <c r="O2848" s="385"/>
      <c r="P2848" s="385"/>
      <c r="Q2848" s="386" t="s">
        <v>11</v>
      </c>
      <c r="R2848" s="383">
        <v>46</v>
      </c>
      <c r="S2848" s="383">
        <v>102</v>
      </c>
      <c r="T2848" s="386" t="s">
        <v>36</v>
      </c>
      <c r="U2848" s="386"/>
      <c r="V2848" s="386">
        <v>93</v>
      </c>
      <c r="W2848" s="386" t="s">
        <v>11</v>
      </c>
      <c r="X2848" s="383">
        <v>38</v>
      </c>
      <c r="Y2848" s="383">
        <v>104</v>
      </c>
      <c r="Z2848" s="386" t="s">
        <v>36</v>
      </c>
      <c r="AA2848" s="386"/>
      <c r="AB2848" s="386">
        <v>95</v>
      </c>
      <c r="AC2848" s="386" t="s">
        <v>11</v>
      </c>
      <c r="AD2848" s="383" t="s">
        <v>57</v>
      </c>
      <c r="AE2848" s="383" t="s">
        <v>36</v>
      </c>
      <c r="AF2848" s="383">
        <v>82</v>
      </c>
      <c r="AG2848" s="383" t="s">
        <v>222</v>
      </c>
      <c r="AH2848" s="383" t="s">
        <v>34</v>
      </c>
      <c r="AI2848" s="383" t="s">
        <v>36</v>
      </c>
      <c r="AJ2848" s="383" t="s">
        <v>3554</v>
      </c>
      <c r="AK2848" s="384" t="str">
        <f t="shared" si="89"/>
        <v>NO</v>
      </c>
      <c r="AL2848" s="384" t="str">
        <f t="shared" si="90"/>
        <v>NO</v>
      </c>
    </row>
    <row r="2849" spans="1:40" x14ac:dyDescent="0.25">
      <c r="A2849" s="381" t="s">
        <v>3224</v>
      </c>
      <c r="B2849" s="382" t="s">
        <v>625</v>
      </c>
      <c r="C2849" s="382" t="s">
        <v>30</v>
      </c>
      <c r="D2849" s="382" t="s">
        <v>626</v>
      </c>
      <c r="E2849" s="382" t="s">
        <v>839</v>
      </c>
      <c r="F2849" s="383">
        <v>97</v>
      </c>
      <c r="G2849" s="383">
        <v>96</v>
      </c>
      <c r="H2849" s="383" t="s">
        <v>835</v>
      </c>
      <c r="I2849" s="383">
        <v>97</v>
      </c>
      <c r="J2849" s="383">
        <v>96</v>
      </c>
      <c r="K2849" s="383" t="s">
        <v>835</v>
      </c>
      <c r="L2849" s="385"/>
      <c r="M2849" s="383">
        <v>29</v>
      </c>
      <c r="N2849" s="383" t="s">
        <v>11</v>
      </c>
      <c r="O2849" s="385"/>
      <c r="P2849" s="385"/>
      <c r="Q2849" s="386" t="s">
        <v>11</v>
      </c>
      <c r="R2849" s="383">
        <v>24</v>
      </c>
      <c r="S2849" s="383">
        <v>86</v>
      </c>
      <c r="T2849" s="386" t="s">
        <v>36</v>
      </c>
      <c r="U2849" s="386">
        <v>23</v>
      </c>
      <c r="V2849" s="386">
        <v>83</v>
      </c>
      <c r="W2849" s="386" t="s">
        <v>834</v>
      </c>
      <c r="X2849" s="383">
        <v>14</v>
      </c>
      <c r="Y2849" s="383">
        <v>86</v>
      </c>
      <c r="Z2849" s="386" t="s">
        <v>36</v>
      </c>
      <c r="AA2849" s="386">
        <v>16</v>
      </c>
      <c r="AB2849" s="386">
        <v>83</v>
      </c>
      <c r="AC2849" s="386" t="s">
        <v>834</v>
      </c>
      <c r="AD2849" s="383" t="s">
        <v>57</v>
      </c>
      <c r="AE2849" s="383" t="s">
        <v>36</v>
      </c>
      <c r="AF2849" s="383">
        <v>74</v>
      </c>
      <c r="AG2849" s="383" t="s">
        <v>222</v>
      </c>
      <c r="AH2849" s="383" t="s">
        <v>34</v>
      </c>
      <c r="AI2849" s="383" t="s">
        <v>36</v>
      </c>
      <c r="AJ2849" s="383" t="s">
        <v>3554</v>
      </c>
      <c r="AK2849" s="384" t="str">
        <f t="shared" si="89"/>
        <v>NO</v>
      </c>
      <c r="AL2849" s="384" t="str">
        <f t="shared" si="90"/>
        <v>NO</v>
      </c>
    </row>
    <row r="2850" spans="1:40" x14ac:dyDescent="0.25">
      <c r="A2850" s="381" t="s">
        <v>3224</v>
      </c>
      <c r="B2850" s="382" t="s">
        <v>627</v>
      </c>
      <c r="C2850" s="382" t="s">
        <v>30</v>
      </c>
      <c r="D2850" s="382" t="s">
        <v>628</v>
      </c>
      <c r="E2850" s="382" t="s">
        <v>839</v>
      </c>
      <c r="F2850" s="383">
        <v>99</v>
      </c>
      <c r="G2850" s="383">
        <v>149</v>
      </c>
      <c r="H2850" s="383" t="s">
        <v>835</v>
      </c>
      <c r="I2850" s="383">
        <v>99</v>
      </c>
      <c r="J2850" s="383">
        <v>149</v>
      </c>
      <c r="K2850" s="383" t="s">
        <v>835</v>
      </c>
      <c r="L2850" s="385">
        <v>86</v>
      </c>
      <c r="M2850" s="383">
        <v>57</v>
      </c>
      <c r="N2850" s="383" t="s">
        <v>835</v>
      </c>
      <c r="O2850" s="385"/>
      <c r="P2850" s="385"/>
      <c r="Q2850" s="386" t="s">
        <v>11</v>
      </c>
      <c r="R2850" s="383">
        <v>47</v>
      </c>
      <c r="S2850" s="383">
        <v>144</v>
      </c>
      <c r="T2850" s="386" t="s">
        <v>36</v>
      </c>
      <c r="U2850" s="386">
        <v>45</v>
      </c>
      <c r="V2850" s="386">
        <v>139</v>
      </c>
      <c r="W2850" s="386" t="s">
        <v>834</v>
      </c>
      <c r="X2850" s="383">
        <v>57</v>
      </c>
      <c r="Y2850" s="383">
        <v>141</v>
      </c>
      <c r="Z2850" s="386" t="s">
        <v>34</v>
      </c>
      <c r="AA2850" s="386">
        <v>58</v>
      </c>
      <c r="AB2850" s="386">
        <v>137</v>
      </c>
      <c r="AC2850" s="386" t="s">
        <v>11</v>
      </c>
      <c r="AD2850" s="383" t="s">
        <v>33</v>
      </c>
      <c r="AE2850" s="383" t="s">
        <v>36</v>
      </c>
      <c r="AF2850" s="383">
        <v>82</v>
      </c>
      <c r="AG2850" s="383" t="s">
        <v>222</v>
      </c>
      <c r="AH2850" s="383" t="s">
        <v>34</v>
      </c>
      <c r="AI2850" s="383" t="s">
        <v>36</v>
      </c>
      <c r="AJ2850" s="383" t="s">
        <v>3554</v>
      </c>
      <c r="AK2850" s="384" t="str">
        <f t="shared" si="89"/>
        <v>NO</v>
      </c>
      <c r="AL2850" s="384" t="str">
        <f t="shared" si="90"/>
        <v>Yes-SH</v>
      </c>
    </row>
    <row r="2851" spans="1:40" x14ac:dyDescent="0.25">
      <c r="A2851" s="381" t="s">
        <v>3224</v>
      </c>
      <c r="B2851" s="382" t="s">
        <v>629</v>
      </c>
      <c r="C2851" s="382" t="s">
        <v>30</v>
      </c>
      <c r="D2851" s="382" t="s">
        <v>630</v>
      </c>
      <c r="E2851" s="382" t="s">
        <v>839</v>
      </c>
      <c r="F2851" s="383">
        <v>100</v>
      </c>
      <c r="G2851" s="383">
        <v>89</v>
      </c>
      <c r="H2851" s="383" t="s">
        <v>835</v>
      </c>
      <c r="I2851" s="383">
        <v>100</v>
      </c>
      <c r="J2851" s="383">
        <v>89</v>
      </c>
      <c r="K2851" s="383" t="s">
        <v>835</v>
      </c>
      <c r="L2851" s="385"/>
      <c r="M2851" s="383">
        <v>26</v>
      </c>
      <c r="N2851" s="383" t="s">
        <v>11</v>
      </c>
      <c r="O2851" s="385"/>
      <c r="P2851" s="385"/>
      <c r="Q2851" s="386" t="s">
        <v>11</v>
      </c>
      <c r="R2851" s="383">
        <v>23</v>
      </c>
      <c r="S2851" s="383">
        <v>82</v>
      </c>
      <c r="T2851" s="386" t="s">
        <v>36</v>
      </c>
      <c r="U2851" s="386">
        <v>22</v>
      </c>
      <c r="V2851" s="386">
        <v>79</v>
      </c>
      <c r="W2851" s="386" t="s">
        <v>834</v>
      </c>
      <c r="X2851" s="383">
        <v>30</v>
      </c>
      <c r="Y2851" s="383">
        <v>82</v>
      </c>
      <c r="Z2851" s="386" t="s">
        <v>36</v>
      </c>
      <c r="AA2851" s="386">
        <v>30</v>
      </c>
      <c r="AB2851" s="386">
        <v>80</v>
      </c>
      <c r="AC2851" s="386" t="s">
        <v>834</v>
      </c>
      <c r="AD2851" s="383" t="s">
        <v>46</v>
      </c>
      <c r="AE2851" s="383" t="s">
        <v>36</v>
      </c>
      <c r="AF2851" s="383">
        <v>77</v>
      </c>
      <c r="AG2851" s="383" t="s">
        <v>222</v>
      </c>
      <c r="AH2851" s="383" t="s">
        <v>34</v>
      </c>
      <c r="AI2851" s="383" t="s">
        <v>36</v>
      </c>
      <c r="AJ2851" s="383" t="s">
        <v>3554</v>
      </c>
      <c r="AK2851" s="384" t="str">
        <f t="shared" si="89"/>
        <v>NO</v>
      </c>
      <c r="AL2851" s="384" t="str">
        <f t="shared" si="90"/>
        <v>NO</v>
      </c>
    </row>
    <row r="2852" spans="1:40" x14ac:dyDescent="0.25">
      <c r="A2852" s="381" t="s">
        <v>3224</v>
      </c>
      <c r="B2852" s="382" t="s">
        <v>631</v>
      </c>
      <c r="C2852" s="382" t="s">
        <v>30</v>
      </c>
      <c r="D2852" s="382" t="s">
        <v>632</v>
      </c>
      <c r="E2852" s="382" t="s">
        <v>839</v>
      </c>
      <c r="F2852" s="383">
        <v>100</v>
      </c>
      <c r="G2852" s="383">
        <v>97</v>
      </c>
      <c r="H2852" s="383" t="s">
        <v>835</v>
      </c>
      <c r="I2852" s="383">
        <v>100</v>
      </c>
      <c r="J2852" s="383">
        <v>97</v>
      </c>
      <c r="K2852" s="383" t="s">
        <v>835</v>
      </c>
      <c r="L2852" s="385">
        <v>77</v>
      </c>
      <c r="M2852" s="383">
        <v>35</v>
      </c>
      <c r="N2852" s="383" t="s">
        <v>835</v>
      </c>
      <c r="O2852" s="385"/>
      <c r="P2852" s="385"/>
      <c r="Q2852" s="386" t="s">
        <v>11</v>
      </c>
      <c r="R2852" s="383"/>
      <c r="S2852" s="383">
        <v>91</v>
      </c>
      <c r="T2852" s="386" t="s">
        <v>11</v>
      </c>
      <c r="U2852" s="386"/>
      <c r="V2852" s="386">
        <v>87</v>
      </c>
      <c r="W2852" s="386" t="s">
        <v>11</v>
      </c>
      <c r="X2852" s="383"/>
      <c r="Y2852" s="383">
        <v>90</v>
      </c>
      <c r="Z2852" s="386" t="s">
        <v>11</v>
      </c>
      <c r="AA2852" s="386"/>
      <c r="AB2852" s="386">
        <v>85</v>
      </c>
      <c r="AC2852" s="386" t="s">
        <v>11</v>
      </c>
      <c r="AD2852" s="383" t="s">
        <v>33</v>
      </c>
      <c r="AE2852" s="383" t="s">
        <v>36</v>
      </c>
      <c r="AF2852" s="383">
        <v>87</v>
      </c>
      <c r="AG2852" s="383" t="s">
        <v>222</v>
      </c>
      <c r="AH2852" s="383" t="s">
        <v>34</v>
      </c>
      <c r="AI2852" s="383" t="s">
        <v>36</v>
      </c>
      <c r="AJ2852" s="383" t="s">
        <v>3554</v>
      </c>
      <c r="AK2852" s="384" t="str">
        <f t="shared" si="89"/>
        <v>NA</v>
      </c>
      <c r="AL2852" s="384" t="str">
        <f t="shared" si="90"/>
        <v>NA</v>
      </c>
    </row>
    <row r="2853" spans="1:40" x14ac:dyDescent="0.25">
      <c r="A2853" s="381" t="s">
        <v>3224</v>
      </c>
      <c r="B2853" s="382" t="s">
        <v>633</v>
      </c>
      <c r="C2853" s="382" t="s">
        <v>30</v>
      </c>
      <c r="D2853" s="382" t="s">
        <v>634</v>
      </c>
      <c r="E2853" s="382" t="s">
        <v>839</v>
      </c>
      <c r="F2853" s="383">
        <v>99</v>
      </c>
      <c r="G2853" s="383">
        <v>141</v>
      </c>
      <c r="H2853" s="383" t="s">
        <v>835</v>
      </c>
      <c r="I2853" s="383">
        <v>99</v>
      </c>
      <c r="J2853" s="383">
        <v>141</v>
      </c>
      <c r="K2853" s="383" t="s">
        <v>835</v>
      </c>
      <c r="L2853" s="385">
        <v>91</v>
      </c>
      <c r="M2853" s="383">
        <v>47</v>
      </c>
      <c r="N2853" s="383" t="s">
        <v>835</v>
      </c>
      <c r="O2853" s="385"/>
      <c r="P2853" s="385"/>
      <c r="Q2853" s="386" t="s">
        <v>11</v>
      </c>
      <c r="R2853" s="383">
        <v>26</v>
      </c>
      <c r="S2853" s="383">
        <v>134</v>
      </c>
      <c r="T2853" s="386" t="s">
        <v>36</v>
      </c>
      <c r="U2853" s="386">
        <v>24</v>
      </c>
      <c r="V2853" s="386">
        <v>130</v>
      </c>
      <c r="W2853" s="386" t="s">
        <v>834</v>
      </c>
      <c r="X2853" s="383">
        <v>23</v>
      </c>
      <c r="Y2853" s="383">
        <v>132</v>
      </c>
      <c r="Z2853" s="386" t="s">
        <v>36</v>
      </c>
      <c r="AA2853" s="386">
        <v>23</v>
      </c>
      <c r="AB2853" s="386">
        <v>128</v>
      </c>
      <c r="AC2853" s="386" t="s">
        <v>834</v>
      </c>
      <c r="AD2853" s="383" t="s">
        <v>104</v>
      </c>
      <c r="AE2853" s="383" t="s">
        <v>36</v>
      </c>
      <c r="AF2853" s="383">
        <v>69</v>
      </c>
      <c r="AG2853" s="383" t="s">
        <v>222</v>
      </c>
      <c r="AH2853" s="383" t="s">
        <v>34</v>
      </c>
      <c r="AI2853" s="383" t="s">
        <v>36</v>
      </c>
      <c r="AJ2853" s="383" t="s">
        <v>3554</v>
      </c>
      <c r="AK2853" s="384" t="str">
        <f t="shared" si="89"/>
        <v>NO</v>
      </c>
      <c r="AL2853" s="384" t="str">
        <f t="shared" si="90"/>
        <v>NO</v>
      </c>
    </row>
    <row r="2854" spans="1:40" x14ac:dyDescent="0.25">
      <c r="A2854" s="381" t="s">
        <v>3224</v>
      </c>
      <c r="B2854" s="382" t="s">
        <v>635</v>
      </c>
      <c r="C2854" s="382" t="s">
        <v>30</v>
      </c>
      <c r="D2854" s="382" t="s">
        <v>636</v>
      </c>
      <c r="E2854" s="382" t="s">
        <v>839</v>
      </c>
      <c r="F2854" s="383">
        <v>99</v>
      </c>
      <c r="G2854" s="383">
        <v>99</v>
      </c>
      <c r="H2854" s="383" t="s">
        <v>835</v>
      </c>
      <c r="I2854" s="383">
        <v>99</v>
      </c>
      <c r="J2854" s="383">
        <v>99</v>
      </c>
      <c r="K2854" s="383" t="s">
        <v>835</v>
      </c>
      <c r="L2854" s="385">
        <v>88</v>
      </c>
      <c r="M2854" s="383">
        <v>32</v>
      </c>
      <c r="N2854" s="383" t="s">
        <v>834</v>
      </c>
      <c r="O2854" s="385"/>
      <c r="P2854" s="385"/>
      <c r="Q2854" s="386" t="s">
        <v>11</v>
      </c>
      <c r="R2854" s="383"/>
      <c r="S2854" s="383">
        <v>96</v>
      </c>
      <c r="T2854" s="386" t="s">
        <v>11</v>
      </c>
      <c r="U2854" s="386"/>
      <c r="V2854" s="386">
        <v>93</v>
      </c>
      <c r="W2854" s="386" t="s">
        <v>11</v>
      </c>
      <c r="X2854" s="383"/>
      <c r="Y2854" s="383">
        <v>96</v>
      </c>
      <c r="Z2854" s="386" t="s">
        <v>11</v>
      </c>
      <c r="AA2854" s="386"/>
      <c r="AB2854" s="386">
        <v>93</v>
      </c>
      <c r="AC2854" s="386" t="s">
        <v>11</v>
      </c>
      <c r="AD2854" s="383" t="s">
        <v>104</v>
      </c>
      <c r="AE2854" s="383" t="s">
        <v>36</v>
      </c>
      <c r="AF2854" s="383">
        <v>74</v>
      </c>
      <c r="AG2854" s="383" t="s">
        <v>222</v>
      </c>
      <c r="AH2854" s="383" t="s">
        <v>34</v>
      </c>
      <c r="AI2854" s="383" t="s">
        <v>36</v>
      </c>
      <c r="AJ2854" s="383" t="s">
        <v>3554</v>
      </c>
      <c r="AK2854" s="384" t="str">
        <f t="shared" si="89"/>
        <v>NA</v>
      </c>
      <c r="AL2854" s="384" t="str">
        <f t="shared" si="90"/>
        <v>NA</v>
      </c>
    </row>
    <row r="2855" spans="1:40" s="181" customFormat="1" x14ac:dyDescent="0.25">
      <c r="A2855" s="381" t="s">
        <v>3224</v>
      </c>
      <c r="B2855" s="382" t="s">
        <v>637</v>
      </c>
      <c r="C2855" s="382" t="s">
        <v>30</v>
      </c>
      <c r="D2855" s="382" t="s">
        <v>638</v>
      </c>
      <c r="E2855" s="382" t="s">
        <v>839</v>
      </c>
      <c r="F2855" s="383">
        <v>100</v>
      </c>
      <c r="G2855" s="383">
        <v>48</v>
      </c>
      <c r="H2855" s="383" t="s">
        <v>835</v>
      </c>
      <c r="I2855" s="383">
        <v>97</v>
      </c>
      <c r="J2855" s="383">
        <v>46</v>
      </c>
      <c r="K2855" s="383" t="s">
        <v>835</v>
      </c>
      <c r="L2855" s="385"/>
      <c r="M2855" s="383">
        <v>14</v>
      </c>
      <c r="N2855" s="383" t="s">
        <v>11</v>
      </c>
      <c r="O2855" s="385"/>
      <c r="P2855" s="385"/>
      <c r="Q2855" s="386" t="s">
        <v>11</v>
      </c>
      <c r="R2855" s="383"/>
      <c r="S2855" s="383">
        <v>44</v>
      </c>
      <c r="T2855" s="386" t="s">
        <v>11</v>
      </c>
      <c r="U2855" s="386"/>
      <c r="V2855" s="386">
        <v>42</v>
      </c>
      <c r="W2855" s="386" t="s">
        <v>11</v>
      </c>
      <c r="X2855" s="383"/>
      <c r="Y2855" s="383">
        <v>42</v>
      </c>
      <c r="Z2855" s="386" t="s">
        <v>11</v>
      </c>
      <c r="AA2855" s="386"/>
      <c r="AB2855" s="386">
        <v>40</v>
      </c>
      <c r="AC2855" s="386" t="s">
        <v>11</v>
      </c>
      <c r="AD2855" s="383" t="s">
        <v>57</v>
      </c>
      <c r="AE2855" s="383" t="s">
        <v>36</v>
      </c>
      <c r="AF2855" s="383">
        <v>92</v>
      </c>
      <c r="AG2855" s="383" t="s">
        <v>222</v>
      </c>
      <c r="AH2855" s="383" t="s">
        <v>34</v>
      </c>
      <c r="AI2855" s="383" t="s">
        <v>36</v>
      </c>
      <c r="AJ2855" s="383" t="s">
        <v>3554</v>
      </c>
      <c r="AK2855" s="384" t="str">
        <f t="shared" si="89"/>
        <v>NA</v>
      </c>
      <c r="AL2855" s="384" t="str">
        <f t="shared" si="90"/>
        <v>NA</v>
      </c>
      <c r="AN2855" s="196"/>
    </row>
    <row r="2856" spans="1:40" s="181" customFormat="1" x14ac:dyDescent="0.25">
      <c r="A2856" s="381" t="s">
        <v>3224</v>
      </c>
      <c r="B2856" s="382" t="s">
        <v>639</v>
      </c>
      <c r="C2856" s="382" t="s">
        <v>30</v>
      </c>
      <c r="D2856" s="382" t="s">
        <v>640</v>
      </c>
      <c r="E2856" s="382" t="s">
        <v>839</v>
      </c>
      <c r="F2856" s="383">
        <v>94</v>
      </c>
      <c r="G2856" s="383">
        <v>54</v>
      </c>
      <c r="H2856" s="383" t="s">
        <v>834</v>
      </c>
      <c r="I2856" s="383">
        <v>94</v>
      </c>
      <c r="J2856" s="383">
        <v>54</v>
      </c>
      <c r="K2856" s="383" t="s">
        <v>834</v>
      </c>
      <c r="L2856" s="385"/>
      <c r="M2856" s="383">
        <v>18</v>
      </c>
      <c r="N2856" s="383" t="s">
        <v>11</v>
      </c>
      <c r="O2856" s="385"/>
      <c r="P2856" s="385"/>
      <c r="Q2856" s="386" t="s">
        <v>11</v>
      </c>
      <c r="R2856" s="383"/>
      <c r="S2856" s="383">
        <v>41</v>
      </c>
      <c r="T2856" s="386" t="s">
        <v>11</v>
      </c>
      <c r="U2856" s="386"/>
      <c r="V2856" s="386">
        <v>40</v>
      </c>
      <c r="W2856" s="386" t="s">
        <v>11</v>
      </c>
      <c r="X2856" s="383"/>
      <c r="Y2856" s="383">
        <v>44</v>
      </c>
      <c r="Z2856" s="386" t="s">
        <v>11</v>
      </c>
      <c r="AA2856" s="386"/>
      <c r="AB2856" s="386">
        <v>43</v>
      </c>
      <c r="AC2856" s="386" t="s">
        <v>11</v>
      </c>
      <c r="AD2856" s="383" t="s">
        <v>46</v>
      </c>
      <c r="AE2856" s="383" t="s">
        <v>36</v>
      </c>
      <c r="AF2856" s="383">
        <v>77</v>
      </c>
      <c r="AG2856" s="383" t="s">
        <v>222</v>
      </c>
      <c r="AH2856" s="383" t="s">
        <v>34</v>
      </c>
      <c r="AI2856" s="383" t="s">
        <v>36</v>
      </c>
      <c r="AJ2856" s="383" t="s">
        <v>3554</v>
      </c>
      <c r="AK2856" s="384" t="str">
        <f t="shared" si="89"/>
        <v>NA</v>
      </c>
      <c r="AL2856" s="384" t="str">
        <f t="shared" si="90"/>
        <v>NA</v>
      </c>
      <c r="AN2856" s="196"/>
    </row>
    <row r="2857" spans="1:40" s="181" customFormat="1" x14ac:dyDescent="0.25">
      <c r="A2857" s="381" t="s">
        <v>3224</v>
      </c>
      <c r="B2857" s="382" t="s">
        <v>641</v>
      </c>
      <c r="C2857" s="382" t="s">
        <v>30</v>
      </c>
      <c r="D2857" s="382" t="s">
        <v>642</v>
      </c>
      <c r="E2857" s="382" t="s">
        <v>839</v>
      </c>
      <c r="F2857" s="383">
        <v>99</v>
      </c>
      <c r="G2857" s="383">
        <v>136</v>
      </c>
      <c r="H2857" s="383" t="s">
        <v>835</v>
      </c>
      <c r="I2857" s="383">
        <v>99</v>
      </c>
      <c r="J2857" s="383">
        <v>136</v>
      </c>
      <c r="K2857" s="383" t="s">
        <v>835</v>
      </c>
      <c r="L2857" s="385">
        <v>73</v>
      </c>
      <c r="M2857" s="383">
        <v>41</v>
      </c>
      <c r="N2857" s="383" t="s">
        <v>834</v>
      </c>
      <c r="O2857" s="385"/>
      <c r="P2857" s="385"/>
      <c r="Q2857" s="386" t="s">
        <v>11</v>
      </c>
      <c r="R2857" s="383">
        <v>33</v>
      </c>
      <c r="S2857" s="383">
        <v>121</v>
      </c>
      <c r="T2857" s="386" t="s">
        <v>36</v>
      </c>
      <c r="U2857" s="386">
        <v>33</v>
      </c>
      <c r="V2857" s="386">
        <v>117</v>
      </c>
      <c r="W2857" s="386" t="s">
        <v>834</v>
      </c>
      <c r="X2857" s="383">
        <v>27</v>
      </c>
      <c r="Y2857" s="383">
        <v>120</v>
      </c>
      <c r="Z2857" s="386" t="s">
        <v>36</v>
      </c>
      <c r="AA2857" s="386">
        <v>29</v>
      </c>
      <c r="AB2857" s="386">
        <v>115</v>
      </c>
      <c r="AC2857" s="386" t="s">
        <v>834</v>
      </c>
      <c r="AD2857" s="383" t="s">
        <v>104</v>
      </c>
      <c r="AE2857" s="383" t="s">
        <v>36</v>
      </c>
      <c r="AF2857" s="383">
        <v>69</v>
      </c>
      <c r="AG2857" s="383" t="s">
        <v>222</v>
      </c>
      <c r="AH2857" s="383" t="s">
        <v>34</v>
      </c>
      <c r="AI2857" s="383" t="s">
        <v>36</v>
      </c>
      <c r="AJ2857" s="383" t="s">
        <v>3554</v>
      </c>
      <c r="AK2857" s="384" t="str">
        <f t="shared" si="89"/>
        <v>NO</v>
      </c>
      <c r="AL2857" s="384" t="str">
        <f t="shared" si="90"/>
        <v>NO</v>
      </c>
      <c r="AN2857" s="196"/>
    </row>
    <row r="2858" spans="1:40" s="181" customFormat="1" x14ac:dyDescent="0.25">
      <c r="A2858" s="381" t="s">
        <v>3224</v>
      </c>
      <c r="B2858" s="382" t="s">
        <v>643</v>
      </c>
      <c r="C2858" s="382" t="s">
        <v>30</v>
      </c>
      <c r="D2858" s="382" t="s">
        <v>644</v>
      </c>
      <c r="E2858" s="382" t="s">
        <v>839</v>
      </c>
      <c r="F2858" s="383">
        <v>100</v>
      </c>
      <c r="G2858" s="383">
        <v>96</v>
      </c>
      <c r="H2858" s="383" t="s">
        <v>835</v>
      </c>
      <c r="I2858" s="383">
        <v>99</v>
      </c>
      <c r="J2858" s="383">
        <v>95</v>
      </c>
      <c r="K2858" s="383" t="s">
        <v>835</v>
      </c>
      <c r="L2858" s="385">
        <v>66</v>
      </c>
      <c r="M2858" s="383">
        <v>38</v>
      </c>
      <c r="N2858" s="383" t="s">
        <v>834</v>
      </c>
      <c r="O2858" s="385"/>
      <c r="P2858" s="385"/>
      <c r="Q2858" s="386" t="s">
        <v>11</v>
      </c>
      <c r="R2858" s="383"/>
      <c r="S2858" s="383">
        <v>88</v>
      </c>
      <c r="T2858" s="386" t="s">
        <v>11</v>
      </c>
      <c r="U2858" s="386"/>
      <c r="V2858" s="386">
        <v>83</v>
      </c>
      <c r="W2858" s="386" t="s">
        <v>11</v>
      </c>
      <c r="X2858" s="383"/>
      <c r="Y2858" s="383">
        <v>88</v>
      </c>
      <c r="Z2858" s="386" t="s">
        <v>11</v>
      </c>
      <c r="AA2858" s="386"/>
      <c r="AB2858" s="386">
        <v>83</v>
      </c>
      <c r="AC2858" s="386" t="s">
        <v>11</v>
      </c>
      <c r="AD2858" s="383" t="s">
        <v>57</v>
      </c>
      <c r="AE2858" s="383" t="s">
        <v>36</v>
      </c>
      <c r="AF2858" s="383">
        <v>79</v>
      </c>
      <c r="AG2858" s="383" t="s">
        <v>222</v>
      </c>
      <c r="AH2858" s="383" t="s">
        <v>34</v>
      </c>
      <c r="AI2858" s="383" t="s">
        <v>36</v>
      </c>
      <c r="AJ2858" s="383" t="s">
        <v>3554</v>
      </c>
      <c r="AK2858" s="384" t="str">
        <f t="shared" si="89"/>
        <v>NA</v>
      </c>
      <c r="AL2858" s="384" t="str">
        <f t="shared" si="90"/>
        <v>NA</v>
      </c>
      <c r="AN2858" s="196"/>
    </row>
    <row r="2859" spans="1:40" s="181" customFormat="1" x14ac:dyDescent="0.25">
      <c r="A2859" s="381" t="s">
        <v>3224</v>
      </c>
      <c r="B2859" s="382" t="s">
        <v>645</v>
      </c>
      <c r="C2859" s="382" t="s">
        <v>30</v>
      </c>
      <c r="D2859" s="382" t="s">
        <v>646</v>
      </c>
      <c r="E2859" s="382" t="s">
        <v>839</v>
      </c>
      <c r="F2859" s="383">
        <v>99</v>
      </c>
      <c r="G2859" s="383">
        <v>173</v>
      </c>
      <c r="H2859" s="383" t="s">
        <v>835</v>
      </c>
      <c r="I2859" s="383">
        <v>100</v>
      </c>
      <c r="J2859" s="383">
        <v>173</v>
      </c>
      <c r="K2859" s="383" t="s">
        <v>835</v>
      </c>
      <c r="L2859" s="385">
        <v>87</v>
      </c>
      <c r="M2859" s="383">
        <v>54</v>
      </c>
      <c r="N2859" s="383" t="s">
        <v>835</v>
      </c>
      <c r="O2859" s="385"/>
      <c r="P2859" s="385"/>
      <c r="Q2859" s="386" t="s">
        <v>11</v>
      </c>
      <c r="R2859" s="383">
        <v>28</v>
      </c>
      <c r="S2859" s="383">
        <v>167</v>
      </c>
      <c r="T2859" s="386" t="s">
        <v>36</v>
      </c>
      <c r="U2859" s="386">
        <v>28</v>
      </c>
      <c r="V2859" s="386">
        <v>162</v>
      </c>
      <c r="W2859" s="386" t="s">
        <v>834</v>
      </c>
      <c r="X2859" s="383">
        <v>32</v>
      </c>
      <c r="Y2859" s="383">
        <v>167</v>
      </c>
      <c r="Z2859" s="386" t="s">
        <v>36</v>
      </c>
      <c r="AA2859" s="386">
        <v>31</v>
      </c>
      <c r="AB2859" s="386">
        <v>162</v>
      </c>
      <c r="AC2859" s="386" t="s">
        <v>834</v>
      </c>
      <c r="AD2859" s="383" t="s">
        <v>33</v>
      </c>
      <c r="AE2859" s="383" t="s">
        <v>36</v>
      </c>
      <c r="AF2859" s="383">
        <v>85</v>
      </c>
      <c r="AG2859" s="383" t="s">
        <v>222</v>
      </c>
      <c r="AH2859" s="383" t="s">
        <v>34</v>
      </c>
      <c r="AI2859" s="383" t="s">
        <v>36</v>
      </c>
      <c r="AJ2859" s="383" t="s">
        <v>3554</v>
      </c>
      <c r="AK2859" s="384" t="str">
        <f t="shared" si="89"/>
        <v>NO</v>
      </c>
      <c r="AL2859" s="384" t="str">
        <f t="shared" si="90"/>
        <v>NO</v>
      </c>
      <c r="AN2859" s="196"/>
    </row>
    <row r="2860" spans="1:40" s="181" customFormat="1" x14ac:dyDescent="0.25">
      <c r="A2860" s="381" t="s">
        <v>3224</v>
      </c>
      <c r="B2860" s="382" t="s">
        <v>647</v>
      </c>
      <c r="C2860" s="382" t="s">
        <v>30</v>
      </c>
      <c r="D2860" s="382" t="s">
        <v>648</v>
      </c>
      <c r="E2860" s="382" t="s">
        <v>839</v>
      </c>
      <c r="F2860" s="383">
        <v>100</v>
      </c>
      <c r="G2860" s="383">
        <v>112</v>
      </c>
      <c r="H2860" s="383" t="s">
        <v>835</v>
      </c>
      <c r="I2860" s="383">
        <v>100</v>
      </c>
      <c r="J2860" s="383">
        <v>112</v>
      </c>
      <c r="K2860" s="383" t="s">
        <v>835</v>
      </c>
      <c r="L2860" s="385">
        <v>93</v>
      </c>
      <c r="M2860" s="383">
        <v>45</v>
      </c>
      <c r="N2860" s="383" t="s">
        <v>835</v>
      </c>
      <c r="O2860" s="385"/>
      <c r="P2860" s="385"/>
      <c r="Q2860" s="386" t="s">
        <v>11</v>
      </c>
      <c r="R2860" s="383">
        <v>40</v>
      </c>
      <c r="S2860" s="383">
        <v>109</v>
      </c>
      <c r="T2860" s="386" t="s">
        <v>36</v>
      </c>
      <c r="U2860" s="386">
        <v>39</v>
      </c>
      <c r="V2860" s="386">
        <v>104</v>
      </c>
      <c r="W2860" s="386" t="s">
        <v>834</v>
      </c>
      <c r="X2860" s="383">
        <v>39</v>
      </c>
      <c r="Y2860" s="383">
        <v>108</v>
      </c>
      <c r="Z2860" s="386" t="s">
        <v>36</v>
      </c>
      <c r="AA2860" s="386">
        <v>38</v>
      </c>
      <c r="AB2860" s="386">
        <v>103</v>
      </c>
      <c r="AC2860" s="386" t="s">
        <v>834</v>
      </c>
      <c r="AD2860" s="383" t="s">
        <v>33</v>
      </c>
      <c r="AE2860" s="383" t="s">
        <v>36</v>
      </c>
      <c r="AF2860" s="383">
        <v>79</v>
      </c>
      <c r="AG2860" s="383" t="s">
        <v>222</v>
      </c>
      <c r="AH2860" s="383" t="s">
        <v>36</v>
      </c>
      <c r="AI2860" s="383" t="s">
        <v>36</v>
      </c>
      <c r="AJ2860" s="383" t="s">
        <v>3554</v>
      </c>
      <c r="AK2860" s="384" t="str">
        <f t="shared" si="89"/>
        <v>NO</v>
      </c>
      <c r="AL2860" s="384" t="str">
        <f t="shared" si="90"/>
        <v>NO</v>
      </c>
      <c r="AN2860" s="196"/>
    </row>
    <row r="2861" spans="1:40" s="181" customFormat="1" x14ac:dyDescent="0.25">
      <c r="A2861" s="381" t="s">
        <v>3224</v>
      </c>
      <c r="B2861" s="382" t="s">
        <v>649</v>
      </c>
      <c r="C2861" s="382" t="s">
        <v>30</v>
      </c>
      <c r="D2861" s="382" t="s">
        <v>650</v>
      </c>
      <c r="E2861" s="382" t="s">
        <v>839</v>
      </c>
      <c r="F2861" s="383">
        <v>98</v>
      </c>
      <c r="G2861" s="383">
        <v>80</v>
      </c>
      <c r="H2861" s="383" t="s">
        <v>835</v>
      </c>
      <c r="I2861" s="383">
        <v>97</v>
      </c>
      <c r="J2861" s="383">
        <v>79</v>
      </c>
      <c r="K2861" s="383" t="s">
        <v>835</v>
      </c>
      <c r="L2861" s="385"/>
      <c r="M2861" s="383">
        <v>12</v>
      </c>
      <c r="N2861" s="383" t="s">
        <v>11</v>
      </c>
      <c r="O2861" s="385"/>
      <c r="P2861" s="385"/>
      <c r="Q2861" s="386" t="s">
        <v>11</v>
      </c>
      <c r="R2861" s="383">
        <v>18</v>
      </c>
      <c r="S2861" s="383">
        <v>74</v>
      </c>
      <c r="T2861" s="386" t="s">
        <v>36</v>
      </c>
      <c r="U2861" s="386">
        <v>18</v>
      </c>
      <c r="V2861" s="386">
        <v>72</v>
      </c>
      <c r="W2861" s="386" t="s">
        <v>834</v>
      </c>
      <c r="X2861" s="383">
        <v>10</v>
      </c>
      <c r="Y2861" s="383">
        <v>70</v>
      </c>
      <c r="Z2861" s="386" t="s">
        <v>36</v>
      </c>
      <c r="AA2861" s="386">
        <v>13</v>
      </c>
      <c r="AB2861" s="386">
        <v>69</v>
      </c>
      <c r="AC2861" s="386" t="s">
        <v>834</v>
      </c>
      <c r="AD2861" s="383" t="s">
        <v>46</v>
      </c>
      <c r="AE2861" s="383" t="s">
        <v>36</v>
      </c>
      <c r="AF2861" s="383">
        <v>77</v>
      </c>
      <c r="AG2861" s="383" t="s">
        <v>222</v>
      </c>
      <c r="AH2861" s="383" t="s">
        <v>34</v>
      </c>
      <c r="AI2861" s="383" t="s">
        <v>36</v>
      </c>
      <c r="AJ2861" s="383" t="s">
        <v>3554</v>
      </c>
      <c r="AK2861" s="384" t="str">
        <f t="shared" si="89"/>
        <v>NO</v>
      </c>
      <c r="AL2861" s="384" t="str">
        <f t="shared" si="90"/>
        <v>NO</v>
      </c>
      <c r="AN2861" s="196"/>
    </row>
    <row r="2862" spans="1:40" s="181" customFormat="1" x14ac:dyDescent="0.25">
      <c r="A2862" s="381" t="s">
        <v>3224</v>
      </c>
      <c r="B2862" s="382" t="s">
        <v>651</v>
      </c>
      <c r="C2862" s="382" t="s">
        <v>30</v>
      </c>
      <c r="D2862" s="382" t="s">
        <v>652</v>
      </c>
      <c r="E2862" s="382" t="s">
        <v>839</v>
      </c>
      <c r="F2862" s="383">
        <v>100</v>
      </c>
      <c r="G2862" s="383">
        <v>129</v>
      </c>
      <c r="H2862" s="383" t="s">
        <v>835</v>
      </c>
      <c r="I2862" s="383">
        <v>100</v>
      </c>
      <c r="J2862" s="383">
        <v>129</v>
      </c>
      <c r="K2862" s="383" t="s">
        <v>835</v>
      </c>
      <c r="L2862" s="385">
        <v>92</v>
      </c>
      <c r="M2862" s="383">
        <v>37</v>
      </c>
      <c r="N2862" s="383" t="s">
        <v>835</v>
      </c>
      <c r="O2862" s="385"/>
      <c r="P2862" s="385"/>
      <c r="Q2862" s="386" t="s">
        <v>11</v>
      </c>
      <c r="R2862" s="383">
        <v>29</v>
      </c>
      <c r="S2862" s="383">
        <v>118</v>
      </c>
      <c r="T2862" s="386" t="s">
        <v>36</v>
      </c>
      <c r="U2862" s="386">
        <v>30</v>
      </c>
      <c r="V2862" s="386">
        <v>114</v>
      </c>
      <c r="W2862" s="386" t="s">
        <v>834</v>
      </c>
      <c r="X2862" s="383">
        <v>26</v>
      </c>
      <c r="Y2862" s="383">
        <v>118</v>
      </c>
      <c r="Z2862" s="386" t="s">
        <v>36</v>
      </c>
      <c r="AA2862" s="386">
        <v>27</v>
      </c>
      <c r="AB2862" s="386">
        <v>113</v>
      </c>
      <c r="AC2862" s="386" t="s">
        <v>834</v>
      </c>
      <c r="AD2862" s="383" t="s">
        <v>33</v>
      </c>
      <c r="AE2862" s="383" t="s">
        <v>36</v>
      </c>
      <c r="AF2862" s="383">
        <v>72</v>
      </c>
      <c r="AG2862" s="383" t="s">
        <v>222</v>
      </c>
      <c r="AH2862" s="383" t="s">
        <v>34</v>
      </c>
      <c r="AI2862" s="383" t="s">
        <v>36</v>
      </c>
      <c r="AJ2862" s="383" t="s">
        <v>3554</v>
      </c>
      <c r="AK2862" s="384" t="str">
        <f t="shared" si="89"/>
        <v>NO</v>
      </c>
      <c r="AL2862" s="384" t="str">
        <f t="shared" si="90"/>
        <v>NO</v>
      </c>
      <c r="AN2862" s="196"/>
    </row>
    <row r="2863" spans="1:40" s="181" customFormat="1" x14ac:dyDescent="0.25">
      <c r="A2863" s="381" t="s">
        <v>3224</v>
      </c>
      <c r="B2863" s="382" t="s">
        <v>653</v>
      </c>
      <c r="C2863" s="382" t="s">
        <v>30</v>
      </c>
      <c r="D2863" s="382" t="s">
        <v>654</v>
      </c>
      <c r="E2863" s="382" t="s">
        <v>839</v>
      </c>
      <c r="F2863" s="383">
        <v>100</v>
      </c>
      <c r="G2863" s="383">
        <v>128</v>
      </c>
      <c r="H2863" s="383" t="s">
        <v>835</v>
      </c>
      <c r="I2863" s="383">
        <v>100</v>
      </c>
      <c r="J2863" s="383">
        <v>128</v>
      </c>
      <c r="K2863" s="383" t="s">
        <v>835</v>
      </c>
      <c r="L2863" s="385">
        <v>91</v>
      </c>
      <c r="M2863" s="383">
        <v>33</v>
      </c>
      <c r="N2863" s="383" t="s">
        <v>835</v>
      </c>
      <c r="O2863" s="385"/>
      <c r="P2863" s="385"/>
      <c r="Q2863" s="386" t="s">
        <v>11</v>
      </c>
      <c r="R2863" s="383">
        <v>30</v>
      </c>
      <c r="S2863" s="383">
        <v>122</v>
      </c>
      <c r="T2863" s="386" t="s">
        <v>36</v>
      </c>
      <c r="U2863" s="386">
        <v>28</v>
      </c>
      <c r="V2863" s="386">
        <v>120</v>
      </c>
      <c r="W2863" s="386" t="s">
        <v>834</v>
      </c>
      <c r="X2863" s="383">
        <v>31</v>
      </c>
      <c r="Y2863" s="383">
        <v>122</v>
      </c>
      <c r="Z2863" s="386" t="s">
        <v>36</v>
      </c>
      <c r="AA2863" s="386">
        <v>31</v>
      </c>
      <c r="AB2863" s="386">
        <v>120</v>
      </c>
      <c r="AC2863" s="386" t="s">
        <v>834</v>
      </c>
      <c r="AD2863" s="383" t="s">
        <v>33</v>
      </c>
      <c r="AE2863" s="383" t="s">
        <v>36</v>
      </c>
      <c r="AF2863" s="383">
        <v>77</v>
      </c>
      <c r="AG2863" s="383" t="s">
        <v>222</v>
      </c>
      <c r="AH2863" s="383" t="s">
        <v>34</v>
      </c>
      <c r="AI2863" s="383" t="s">
        <v>36</v>
      </c>
      <c r="AJ2863" s="383" t="s">
        <v>3554</v>
      </c>
      <c r="AK2863" s="384" t="str">
        <f t="shared" si="89"/>
        <v>NO</v>
      </c>
      <c r="AL2863" s="384" t="str">
        <f t="shared" si="90"/>
        <v>NO</v>
      </c>
      <c r="AN2863" s="196"/>
    </row>
    <row r="2864" spans="1:40" s="181" customFormat="1" x14ac:dyDescent="0.25">
      <c r="A2864" s="381" t="s">
        <v>3224</v>
      </c>
      <c r="B2864" s="382" t="s">
        <v>655</v>
      </c>
      <c r="C2864" s="382" t="s">
        <v>30</v>
      </c>
      <c r="D2864" s="382" t="s">
        <v>656</v>
      </c>
      <c r="E2864" s="382" t="s">
        <v>839</v>
      </c>
      <c r="F2864" s="383">
        <v>99</v>
      </c>
      <c r="G2864" s="383">
        <v>125</v>
      </c>
      <c r="H2864" s="383" t="s">
        <v>835</v>
      </c>
      <c r="I2864" s="383">
        <v>98</v>
      </c>
      <c r="J2864" s="383">
        <v>124</v>
      </c>
      <c r="K2864" s="383" t="s">
        <v>835</v>
      </c>
      <c r="L2864" s="385">
        <v>93</v>
      </c>
      <c r="M2864" s="383">
        <v>43</v>
      </c>
      <c r="N2864" s="383" t="s">
        <v>835</v>
      </c>
      <c r="O2864" s="385"/>
      <c r="P2864" s="385"/>
      <c r="Q2864" s="386" t="s">
        <v>11</v>
      </c>
      <c r="R2864" s="383">
        <v>24</v>
      </c>
      <c r="S2864" s="383">
        <v>115</v>
      </c>
      <c r="T2864" s="386" t="s">
        <v>36</v>
      </c>
      <c r="U2864" s="386">
        <v>23</v>
      </c>
      <c r="V2864" s="386">
        <v>112</v>
      </c>
      <c r="W2864" s="386" t="s">
        <v>834</v>
      </c>
      <c r="X2864" s="383">
        <v>17</v>
      </c>
      <c r="Y2864" s="383">
        <v>110</v>
      </c>
      <c r="Z2864" s="386" t="s">
        <v>36</v>
      </c>
      <c r="AA2864" s="386">
        <v>17</v>
      </c>
      <c r="AB2864" s="386">
        <v>107</v>
      </c>
      <c r="AC2864" s="386" t="s">
        <v>834</v>
      </c>
      <c r="AD2864" s="383" t="s">
        <v>57</v>
      </c>
      <c r="AE2864" s="383" t="s">
        <v>36</v>
      </c>
      <c r="AF2864" s="383">
        <v>74</v>
      </c>
      <c r="AG2864" s="383" t="s">
        <v>222</v>
      </c>
      <c r="AH2864" s="383" t="s">
        <v>34</v>
      </c>
      <c r="AI2864" s="383" t="s">
        <v>36</v>
      </c>
      <c r="AJ2864" s="383" t="s">
        <v>3554</v>
      </c>
      <c r="AK2864" s="384" t="str">
        <f t="shared" si="89"/>
        <v>NO</v>
      </c>
      <c r="AL2864" s="384" t="str">
        <f t="shared" si="90"/>
        <v>NO</v>
      </c>
      <c r="AN2864" s="196"/>
    </row>
    <row r="2865" spans="1:40" s="181" customFormat="1" x14ac:dyDescent="0.25">
      <c r="A2865" s="381" t="s">
        <v>3224</v>
      </c>
      <c r="B2865" s="382" t="s">
        <v>657</v>
      </c>
      <c r="C2865" s="382" t="s">
        <v>30</v>
      </c>
      <c r="D2865" s="382" t="s">
        <v>658</v>
      </c>
      <c r="E2865" s="382" t="s">
        <v>839</v>
      </c>
      <c r="F2865" s="383">
        <v>99</v>
      </c>
      <c r="G2865" s="383">
        <v>220</v>
      </c>
      <c r="H2865" s="383" t="s">
        <v>835</v>
      </c>
      <c r="I2865" s="383">
        <v>99</v>
      </c>
      <c r="J2865" s="383">
        <v>218</v>
      </c>
      <c r="K2865" s="383" t="s">
        <v>835</v>
      </c>
      <c r="L2865" s="385">
        <v>86</v>
      </c>
      <c r="M2865" s="383">
        <v>74</v>
      </c>
      <c r="N2865" s="383" t="s">
        <v>834</v>
      </c>
      <c r="O2865" s="385"/>
      <c r="P2865" s="385"/>
      <c r="Q2865" s="386" t="s">
        <v>11</v>
      </c>
      <c r="R2865" s="383">
        <v>34</v>
      </c>
      <c r="S2865" s="383">
        <v>211</v>
      </c>
      <c r="T2865" s="386" t="s">
        <v>36</v>
      </c>
      <c r="U2865" s="386">
        <v>35</v>
      </c>
      <c r="V2865" s="386">
        <v>207</v>
      </c>
      <c r="W2865" s="386" t="s">
        <v>834</v>
      </c>
      <c r="X2865" s="383">
        <v>29</v>
      </c>
      <c r="Y2865" s="383">
        <v>210</v>
      </c>
      <c r="Z2865" s="386" t="s">
        <v>36</v>
      </c>
      <c r="AA2865" s="386">
        <v>30</v>
      </c>
      <c r="AB2865" s="386">
        <v>206</v>
      </c>
      <c r="AC2865" s="386" t="s">
        <v>834</v>
      </c>
      <c r="AD2865" s="383" t="s">
        <v>33</v>
      </c>
      <c r="AE2865" s="383" t="s">
        <v>36</v>
      </c>
      <c r="AF2865" s="383">
        <v>79</v>
      </c>
      <c r="AG2865" s="383" t="s">
        <v>222</v>
      </c>
      <c r="AH2865" s="383" t="s">
        <v>34</v>
      </c>
      <c r="AI2865" s="383" t="s">
        <v>36</v>
      </c>
      <c r="AJ2865" s="383" t="s">
        <v>3554</v>
      </c>
      <c r="AK2865" s="384" t="str">
        <f t="shared" si="89"/>
        <v>NO</v>
      </c>
      <c r="AL2865" s="384" t="str">
        <f t="shared" si="90"/>
        <v>NO</v>
      </c>
      <c r="AN2865" s="196"/>
    </row>
    <row r="2866" spans="1:40" s="181" customFormat="1" x14ac:dyDescent="0.25">
      <c r="A2866" s="381" t="s">
        <v>3224</v>
      </c>
      <c r="B2866" s="382" t="s">
        <v>659</v>
      </c>
      <c r="C2866" s="382" t="s">
        <v>30</v>
      </c>
      <c r="D2866" s="382" t="s">
        <v>660</v>
      </c>
      <c r="E2866" s="382" t="s">
        <v>839</v>
      </c>
      <c r="F2866" s="383">
        <v>99</v>
      </c>
      <c r="G2866" s="383">
        <v>111</v>
      </c>
      <c r="H2866" s="383" t="s">
        <v>835</v>
      </c>
      <c r="I2866" s="383">
        <v>99</v>
      </c>
      <c r="J2866" s="383">
        <v>111</v>
      </c>
      <c r="K2866" s="383" t="s">
        <v>835</v>
      </c>
      <c r="L2866" s="385">
        <v>94</v>
      </c>
      <c r="M2866" s="383">
        <v>48</v>
      </c>
      <c r="N2866" s="383" t="s">
        <v>835</v>
      </c>
      <c r="O2866" s="385"/>
      <c r="P2866" s="385"/>
      <c r="Q2866" s="386" t="s">
        <v>11</v>
      </c>
      <c r="R2866" s="383">
        <v>30</v>
      </c>
      <c r="S2866" s="383">
        <v>102</v>
      </c>
      <c r="T2866" s="386" t="s">
        <v>36</v>
      </c>
      <c r="U2866" s="386"/>
      <c r="V2866" s="386">
        <v>99</v>
      </c>
      <c r="W2866" s="386" t="s">
        <v>11</v>
      </c>
      <c r="X2866" s="383">
        <v>22</v>
      </c>
      <c r="Y2866" s="383">
        <v>102</v>
      </c>
      <c r="Z2866" s="386" t="s">
        <v>36</v>
      </c>
      <c r="AA2866" s="386">
        <v>24</v>
      </c>
      <c r="AB2866" s="386">
        <v>100</v>
      </c>
      <c r="AC2866" s="386" t="s">
        <v>834</v>
      </c>
      <c r="AD2866" s="383" t="s">
        <v>57</v>
      </c>
      <c r="AE2866" s="383" t="s">
        <v>36</v>
      </c>
      <c r="AF2866" s="383">
        <v>74</v>
      </c>
      <c r="AG2866" s="383" t="s">
        <v>222</v>
      </c>
      <c r="AH2866" s="383" t="s">
        <v>34</v>
      </c>
      <c r="AI2866" s="383" t="s">
        <v>36</v>
      </c>
      <c r="AJ2866" s="383" t="s">
        <v>3554</v>
      </c>
      <c r="AK2866" s="384" t="str">
        <f t="shared" si="89"/>
        <v>NO</v>
      </c>
      <c r="AL2866" s="384" t="str">
        <f t="shared" si="90"/>
        <v>NO</v>
      </c>
      <c r="AN2866" s="196"/>
    </row>
    <row r="2867" spans="1:40" s="181" customFormat="1" x14ac:dyDescent="0.25">
      <c r="A2867" s="381" t="s">
        <v>3224</v>
      </c>
      <c r="B2867" s="382" t="s">
        <v>661</v>
      </c>
      <c r="C2867" s="382" t="s">
        <v>30</v>
      </c>
      <c r="D2867" s="382" t="s">
        <v>662</v>
      </c>
      <c r="E2867" s="382" t="s">
        <v>839</v>
      </c>
      <c r="F2867" s="383">
        <v>99</v>
      </c>
      <c r="G2867" s="383">
        <v>174</v>
      </c>
      <c r="H2867" s="383" t="s">
        <v>835</v>
      </c>
      <c r="I2867" s="383">
        <v>99</v>
      </c>
      <c r="J2867" s="383">
        <v>174</v>
      </c>
      <c r="K2867" s="383" t="s">
        <v>835</v>
      </c>
      <c r="L2867" s="385">
        <v>81</v>
      </c>
      <c r="M2867" s="383">
        <v>59</v>
      </c>
      <c r="N2867" s="383" t="s">
        <v>835</v>
      </c>
      <c r="O2867" s="385"/>
      <c r="P2867" s="385"/>
      <c r="Q2867" s="386" t="s">
        <v>11</v>
      </c>
      <c r="R2867" s="383">
        <v>40</v>
      </c>
      <c r="S2867" s="383">
        <v>167</v>
      </c>
      <c r="T2867" s="386" t="s">
        <v>36</v>
      </c>
      <c r="U2867" s="386">
        <v>37</v>
      </c>
      <c r="V2867" s="386">
        <v>162</v>
      </c>
      <c r="W2867" s="386" t="s">
        <v>834</v>
      </c>
      <c r="X2867" s="383">
        <v>40</v>
      </c>
      <c r="Y2867" s="383">
        <v>164</v>
      </c>
      <c r="Z2867" s="386" t="s">
        <v>36</v>
      </c>
      <c r="AA2867" s="386">
        <v>35</v>
      </c>
      <c r="AB2867" s="386">
        <v>160</v>
      </c>
      <c r="AC2867" s="386" t="s">
        <v>834</v>
      </c>
      <c r="AD2867" s="383" t="s">
        <v>104</v>
      </c>
      <c r="AE2867" s="383" t="s">
        <v>36</v>
      </c>
      <c r="AF2867" s="383">
        <v>74</v>
      </c>
      <c r="AG2867" s="383" t="s">
        <v>222</v>
      </c>
      <c r="AH2867" s="383" t="s">
        <v>34</v>
      </c>
      <c r="AI2867" s="383" t="s">
        <v>36</v>
      </c>
      <c r="AJ2867" s="383" t="s">
        <v>3554</v>
      </c>
      <c r="AK2867" s="384" t="str">
        <f t="shared" si="89"/>
        <v>NO</v>
      </c>
      <c r="AL2867" s="384" t="str">
        <f t="shared" si="90"/>
        <v>NO</v>
      </c>
      <c r="AN2867" s="196"/>
    </row>
    <row r="2868" spans="1:40" s="181" customFormat="1" x14ac:dyDescent="0.25">
      <c r="A2868" s="381" t="s">
        <v>3224</v>
      </c>
      <c r="B2868" s="382" t="s">
        <v>663</v>
      </c>
      <c r="C2868" s="382" t="s">
        <v>30</v>
      </c>
      <c r="D2868" s="382" t="s">
        <v>664</v>
      </c>
      <c r="E2868" s="382" t="s">
        <v>839</v>
      </c>
      <c r="F2868" s="383">
        <v>99</v>
      </c>
      <c r="G2868" s="383">
        <v>149</v>
      </c>
      <c r="H2868" s="383" t="s">
        <v>835</v>
      </c>
      <c r="I2868" s="383">
        <v>99</v>
      </c>
      <c r="J2868" s="383">
        <v>149</v>
      </c>
      <c r="K2868" s="383" t="s">
        <v>835</v>
      </c>
      <c r="L2868" s="385"/>
      <c r="M2868" s="383">
        <v>46</v>
      </c>
      <c r="N2868" s="383" t="s">
        <v>835</v>
      </c>
      <c r="O2868" s="385"/>
      <c r="P2868" s="385"/>
      <c r="Q2868" s="386" t="s">
        <v>11</v>
      </c>
      <c r="R2868" s="383">
        <v>34</v>
      </c>
      <c r="S2868" s="383">
        <v>146</v>
      </c>
      <c r="T2868" s="386" t="s">
        <v>36</v>
      </c>
      <c r="U2868" s="386">
        <v>36</v>
      </c>
      <c r="V2868" s="386">
        <v>144</v>
      </c>
      <c r="W2868" s="386" t="s">
        <v>834</v>
      </c>
      <c r="X2868" s="383">
        <v>33</v>
      </c>
      <c r="Y2868" s="383">
        <v>146</v>
      </c>
      <c r="Z2868" s="386" t="s">
        <v>36</v>
      </c>
      <c r="AA2868" s="386">
        <v>32</v>
      </c>
      <c r="AB2868" s="386">
        <v>142</v>
      </c>
      <c r="AC2868" s="386" t="s">
        <v>834</v>
      </c>
      <c r="AD2868" s="383" t="s">
        <v>33</v>
      </c>
      <c r="AE2868" s="383" t="s">
        <v>36</v>
      </c>
      <c r="AF2868" s="383">
        <v>82</v>
      </c>
      <c r="AG2868" s="383" t="s">
        <v>222</v>
      </c>
      <c r="AH2868" s="383" t="s">
        <v>34</v>
      </c>
      <c r="AI2868" s="383" t="s">
        <v>36</v>
      </c>
      <c r="AJ2868" s="383" t="s">
        <v>3554</v>
      </c>
      <c r="AK2868" s="384" t="str">
        <f t="shared" si="89"/>
        <v>NO</v>
      </c>
      <c r="AL2868" s="384" t="str">
        <f t="shared" si="90"/>
        <v>NO</v>
      </c>
      <c r="AN2868" s="196"/>
    </row>
    <row r="2869" spans="1:40" s="181" customFormat="1" x14ac:dyDescent="0.25">
      <c r="A2869" s="381" t="s">
        <v>3224</v>
      </c>
      <c r="B2869" s="382" t="s">
        <v>665</v>
      </c>
      <c r="C2869" s="382" t="s">
        <v>30</v>
      </c>
      <c r="D2869" s="382" t="s">
        <v>666</v>
      </c>
      <c r="E2869" s="382" t="s">
        <v>839</v>
      </c>
      <c r="F2869" s="383">
        <v>100</v>
      </c>
      <c r="G2869" s="383">
        <v>102</v>
      </c>
      <c r="H2869" s="383" t="s">
        <v>835</v>
      </c>
      <c r="I2869" s="383">
        <v>100</v>
      </c>
      <c r="J2869" s="383">
        <v>102</v>
      </c>
      <c r="K2869" s="383" t="s">
        <v>835</v>
      </c>
      <c r="L2869" s="385"/>
      <c r="M2869" s="383">
        <v>30</v>
      </c>
      <c r="N2869" s="383" t="s">
        <v>11</v>
      </c>
      <c r="O2869" s="385"/>
      <c r="P2869" s="385"/>
      <c r="Q2869" s="386" t="s">
        <v>11</v>
      </c>
      <c r="R2869" s="383">
        <v>27</v>
      </c>
      <c r="S2869" s="383">
        <v>100</v>
      </c>
      <c r="T2869" s="386" t="s">
        <v>36</v>
      </c>
      <c r="U2869" s="386"/>
      <c r="V2869" s="386">
        <v>98</v>
      </c>
      <c r="W2869" s="386" t="s">
        <v>11</v>
      </c>
      <c r="X2869" s="383">
        <v>18</v>
      </c>
      <c r="Y2869" s="383">
        <v>100</v>
      </c>
      <c r="Z2869" s="386" t="s">
        <v>36</v>
      </c>
      <c r="AA2869" s="386"/>
      <c r="AB2869" s="386">
        <v>98</v>
      </c>
      <c r="AC2869" s="386" t="s">
        <v>11</v>
      </c>
      <c r="AD2869" s="383" t="s">
        <v>57</v>
      </c>
      <c r="AE2869" s="383" t="s">
        <v>36</v>
      </c>
      <c r="AF2869" s="383">
        <v>74</v>
      </c>
      <c r="AG2869" s="383" t="s">
        <v>222</v>
      </c>
      <c r="AH2869" s="383" t="s">
        <v>34</v>
      </c>
      <c r="AI2869" s="383" t="s">
        <v>36</v>
      </c>
      <c r="AJ2869" s="383" t="s">
        <v>3554</v>
      </c>
      <c r="AK2869" s="384" t="str">
        <f t="shared" si="89"/>
        <v>NO</v>
      </c>
      <c r="AL2869" s="384" t="str">
        <f t="shared" si="90"/>
        <v>NO</v>
      </c>
      <c r="AN2869" s="196"/>
    </row>
    <row r="2870" spans="1:40" s="181" customFormat="1" x14ac:dyDescent="0.25">
      <c r="A2870" s="381" t="s">
        <v>3224</v>
      </c>
      <c r="B2870" s="382" t="s">
        <v>667</v>
      </c>
      <c r="C2870" s="382" t="s">
        <v>30</v>
      </c>
      <c r="D2870" s="382" t="s">
        <v>668</v>
      </c>
      <c r="E2870" s="382" t="s">
        <v>839</v>
      </c>
      <c r="F2870" s="383">
        <v>100</v>
      </c>
      <c r="G2870" s="383">
        <v>154</v>
      </c>
      <c r="H2870" s="383" t="s">
        <v>835</v>
      </c>
      <c r="I2870" s="383">
        <v>100</v>
      </c>
      <c r="J2870" s="383">
        <v>154</v>
      </c>
      <c r="K2870" s="383" t="s">
        <v>835</v>
      </c>
      <c r="L2870" s="385">
        <v>94</v>
      </c>
      <c r="M2870" s="383">
        <v>54</v>
      </c>
      <c r="N2870" s="383" t="s">
        <v>835</v>
      </c>
      <c r="O2870" s="385"/>
      <c r="P2870" s="385"/>
      <c r="Q2870" s="386" t="s">
        <v>11</v>
      </c>
      <c r="R2870" s="383">
        <v>44</v>
      </c>
      <c r="S2870" s="383">
        <v>151</v>
      </c>
      <c r="T2870" s="386" t="s">
        <v>36</v>
      </c>
      <c r="U2870" s="386">
        <v>41</v>
      </c>
      <c r="V2870" s="386">
        <v>147</v>
      </c>
      <c r="W2870" s="386" t="s">
        <v>834</v>
      </c>
      <c r="X2870" s="383">
        <v>42</v>
      </c>
      <c r="Y2870" s="383">
        <v>151</v>
      </c>
      <c r="Z2870" s="386" t="s">
        <v>34</v>
      </c>
      <c r="AA2870" s="386">
        <v>44</v>
      </c>
      <c r="AB2870" s="386">
        <v>147</v>
      </c>
      <c r="AC2870" s="386" t="s">
        <v>11</v>
      </c>
      <c r="AD2870" s="383" t="s">
        <v>33</v>
      </c>
      <c r="AE2870" s="383" t="s">
        <v>36</v>
      </c>
      <c r="AF2870" s="383">
        <v>85</v>
      </c>
      <c r="AG2870" s="383" t="s">
        <v>222</v>
      </c>
      <c r="AH2870" s="383" t="s">
        <v>36</v>
      </c>
      <c r="AI2870" s="383" t="s">
        <v>36</v>
      </c>
      <c r="AJ2870" s="383" t="s">
        <v>3554</v>
      </c>
      <c r="AK2870" s="384" t="str">
        <f t="shared" si="89"/>
        <v>NO</v>
      </c>
      <c r="AL2870" s="384" t="str">
        <f t="shared" si="90"/>
        <v>Yes-SH</v>
      </c>
      <c r="AN2870" s="196"/>
    </row>
    <row r="2871" spans="1:40" s="181" customFormat="1" x14ac:dyDescent="0.25">
      <c r="A2871" s="381" t="s">
        <v>3224</v>
      </c>
      <c r="B2871" s="382" t="s">
        <v>669</v>
      </c>
      <c r="C2871" s="382" t="s">
        <v>30</v>
      </c>
      <c r="D2871" s="382" t="s">
        <v>670</v>
      </c>
      <c r="E2871" s="382" t="s">
        <v>839</v>
      </c>
      <c r="F2871" s="383">
        <v>100</v>
      </c>
      <c r="G2871" s="383">
        <v>72</v>
      </c>
      <c r="H2871" s="383" t="s">
        <v>835</v>
      </c>
      <c r="I2871" s="383">
        <v>100</v>
      </c>
      <c r="J2871" s="383">
        <v>72</v>
      </c>
      <c r="K2871" s="383" t="s">
        <v>835</v>
      </c>
      <c r="L2871" s="385"/>
      <c r="M2871" s="383">
        <v>25</v>
      </c>
      <c r="N2871" s="383" t="s">
        <v>11</v>
      </c>
      <c r="O2871" s="385"/>
      <c r="P2871" s="385"/>
      <c r="Q2871" s="386" t="s">
        <v>11</v>
      </c>
      <c r="R2871" s="383"/>
      <c r="S2871" s="383">
        <v>70</v>
      </c>
      <c r="T2871" s="386" t="s">
        <v>11</v>
      </c>
      <c r="U2871" s="386"/>
      <c r="V2871" s="386">
        <v>69</v>
      </c>
      <c r="W2871" s="386" t="s">
        <v>11</v>
      </c>
      <c r="X2871" s="383"/>
      <c r="Y2871" s="383">
        <v>70</v>
      </c>
      <c r="Z2871" s="386" t="s">
        <v>11</v>
      </c>
      <c r="AA2871" s="386"/>
      <c r="AB2871" s="386">
        <v>69</v>
      </c>
      <c r="AC2871" s="386" t="s">
        <v>11</v>
      </c>
      <c r="AD2871" s="383" t="s">
        <v>33</v>
      </c>
      <c r="AE2871" s="383" t="s">
        <v>36</v>
      </c>
      <c r="AF2871" s="383">
        <v>90</v>
      </c>
      <c r="AG2871" s="383" t="s">
        <v>222</v>
      </c>
      <c r="AH2871" s="383" t="s">
        <v>36</v>
      </c>
      <c r="AI2871" s="383" t="s">
        <v>36</v>
      </c>
      <c r="AJ2871" s="383" t="s">
        <v>3554</v>
      </c>
      <c r="AK2871" s="384" t="str">
        <f t="shared" si="89"/>
        <v>NA</v>
      </c>
      <c r="AL2871" s="384" t="str">
        <f t="shared" si="90"/>
        <v>NA</v>
      </c>
      <c r="AN2871" s="196"/>
    </row>
    <row r="2872" spans="1:40" s="181" customFormat="1" x14ac:dyDescent="0.25">
      <c r="A2872" s="381" t="s">
        <v>3224</v>
      </c>
      <c r="B2872" s="382" t="s">
        <v>671</v>
      </c>
      <c r="C2872" s="382" t="s">
        <v>30</v>
      </c>
      <c r="D2872" s="382" t="s">
        <v>672</v>
      </c>
      <c r="E2872" s="382" t="s">
        <v>839</v>
      </c>
      <c r="F2872" s="383">
        <v>99</v>
      </c>
      <c r="G2872" s="383">
        <v>125</v>
      </c>
      <c r="H2872" s="383" t="s">
        <v>835</v>
      </c>
      <c r="I2872" s="383">
        <v>99</v>
      </c>
      <c r="J2872" s="383">
        <v>125</v>
      </c>
      <c r="K2872" s="383" t="s">
        <v>835</v>
      </c>
      <c r="L2872" s="385"/>
      <c r="M2872" s="383">
        <v>61</v>
      </c>
      <c r="N2872" s="383" t="s">
        <v>835</v>
      </c>
      <c r="O2872" s="385"/>
      <c r="P2872" s="385"/>
      <c r="Q2872" s="386" t="s">
        <v>11</v>
      </c>
      <c r="R2872" s="383">
        <v>36</v>
      </c>
      <c r="S2872" s="383">
        <v>122</v>
      </c>
      <c r="T2872" s="386" t="s">
        <v>36</v>
      </c>
      <c r="U2872" s="386">
        <v>31</v>
      </c>
      <c r="V2872" s="386">
        <v>117</v>
      </c>
      <c r="W2872" s="386" t="s">
        <v>834</v>
      </c>
      <c r="X2872" s="383">
        <v>45</v>
      </c>
      <c r="Y2872" s="383">
        <v>122</v>
      </c>
      <c r="Z2872" s="386" t="s">
        <v>34</v>
      </c>
      <c r="AA2872" s="386">
        <v>40</v>
      </c>
      <c r="AB2872" s="386">
        <v>118</v>
      </c>
      <c r="AC2872" s="386" t="s">
        <v>11</v>
      </c>
      <c r="AD2872" s="383" t="s">
        <v>33</v>
      </c>
      <c r="AE2872" s="383" t="s">
        <v>36</v>
      </c>
      <c r="AF2872" s="383">
        <v>92</v>
      </c>
      <c r="AG2872" s="383" t="s">
        <v>222</v>
      </c>
      <c r="AH2872" s="383" t="s">
        <v>34</v>
      </c>
      <c r="AI2872" s="383" t="s">
        <v>36</v>
      </c>
      <c r="AJ2872" s="383" t="s">
        <v>3554</v>
      </c>
      <c r="AK2872" s="384" t="str">
        <f t="shared" si="89"/>
        <v>NO</v>
      </c>
      <c r="AL2872" s="384" t="str">
        <f t="shared" si="90"/>
        <v>Yes-SH</v>
      </c>
      <c r="AN2872" s="196"/>
    </row>
    <row r="2873" spans="1:40" s="181" customFormat="1" x14ac:dyDescent="0.25">
      <c r="A2873" s="381" t="s">
        <v>3224</v>
      </c>
      <c r="B2873" s="382" t="s">
        <v>673</v>
      </c>
      <c r="C2873" s="382" t="s">
        <v>30</v>
      </c>
      <c r="D2873" s="382" t="s">
        <v>674</v>
      </c>
      <c r="E2873" s="382" t="s">
        <v>839</v>
      </c>
      <c r="F2873" s="383">
        <v>100</v>
      </c>
      <c r="G2873" s="383">
        <v>86</v>
      </c>
      <c r="H2873" s="383" t="s">
        <v>835</v>
      </c>
      <c r="I2873" s="383">
        <v>100</v>
      </c>
      <c r="J2873" s="383">
        <v>86</v>
      </c>
      <c r="K2873" s="383" t="s">
        <v>835</v>
      </c>
      <c r="L2873" s="385"/>
      <c r="M2873" s="383">
        <v>25</v>
      </c>
      <c r="N2873" s="383" t="s">
        <v>11</v>
      </c>
      <c r="O2873" s="385"/>
      <c r="P2873" s="385"/>
      <c r="Q2873" s="386" t="s">
        <v>11</v>
      </c>
      <c r="R2873" s="383"/>
      <c r="S2873" s="383">
        <v>84</v>
      </c>
      <c r="T2873" s="386" t="s">
        <v>11</v>
      </c>
      <c r="U2873" s="386"/>
      <c r="V2873" s="386">
        <v>82</v>
      </c>
      <c r="W2873" s="386" t="s">
        <v>11</v>
      </c>
      <c r="X2873" s="383"/>
      <c r="Y2873" s="383">
        <v>81</v>
      </c>
      <c r="Z2873" s="386" t="s">
        <v>11</v>
      </c>
      <c r="AA2873" s="386"/>
      <c r="AB2873" s="386">
        <v>80</v>
      </c>
      <c r="AC2873" s="386" t="s">
        <v>11</v>
      </c>
      <c r="AD2873" s="383" t="s">
        <v>33</v>
      </c>
      <c r="AE2873" s="383" t="s">
        <v>36</v>
      </c>
      <c r="AF2873" s="383">
        <v>97</v>
      </c>
      <c r="AG2873" s="383" t="s">
        <v>222</v>
      </c>
      <c r="AH2873" s="383" t="s">
        <v>34</v>
      </c>
      <c r="AI2873" s="383" t="s">
        <v>36</v>
      </c>
      <c r="AJ2873" s="383" t="s">
        <v>3554</v>
      </c>
      <c r="AK2873" s="384" t="str">
        <f t="shared" si="89"/>
        <v>NA</v>
      </c>
      <c r="AL2873" s="384" t="str">
        <f t="shared" si="90"/>
        <v>NA</v>
      </c>
      <c r="AN2873" s="196"/>
    </row>
    <row r="2874" spans="1:40" s="181" customFormat="1" x14ac:dyDescent="0.25">
      <c r="A2874" s="381" t="s">
        <v>3224</v>
      </c>
      <c r="B2874" s="382" t="s">
        <v>675</v>
      </c>
      <c r="C2874" s="382" t="s">
        <v>30</v>
      </c>
      <c r="D2874" s="382" t="s">
        <v>676</v>
      </c>
      <c r="E2874" s="382" t="s">
        <v>839</v>
      </c>
      <c r="F2874" s="383">
        <v>100</v>
      </c>
      <c r="G2874" s="383">
        <v>139</v>
      </c>
      <c r="H2874" s="383" t="s">
        <v>835</v>
      </c>
      <c r="I2874" s="383">
        <v>100</v>
      </c>
      <c r="J2874" s="383">
        <v>139</v>
      </c>
      <c r="K2874" s="383" t="s">
        <v>835</v>
      </c>
      <c r="L2874" s="385">
        <v>87</v>
      </c>
      <c r="M2874" s="383">
        <v>38</v>
      </c>
      <c r="N2874" s="383" t="s">
        <v>834</v>
      </c>
      <c r="O2874" s="385"/>
      <c r="P2874" s="385"/>
      <c r="Q2874" s="386" t="s">
        <v>11</v>
      </c>
      <c r="R2874" s="383">
        <v>21</v>
      </c>
      <c r="S2874" s="383">
        <v>135</v>
      </c>
      <c r="T2874" s="386" t="s">
        <v>36</v>
      </c>
      <c r="U2874" s="386">
        <v>21</v>
      </c>
      <c r="V2874" s="386">
        <v>135</v>
      </c>
      <c r="W2874" s="386" t="s">
        <v>834</v>
      </c>
      <c r="X2874" s="383">
        <v>23</v>
      </c>
      <c r="Y2874" s="383">
        <v>135</v>
      </c>
      <c r="Z2874" s="386" t="s">
        <v>36</v>
      </c>
      <c r="AA2874" s="386">
        <v>23</v>
      </c>
      <c r="AB2874" s="386">
        <v>135</v>
      </c>
      <c r="AC2874" s="386" t="s">
        <v>834</v>
      </c>
      <c r="AD2874" s="383" t="s">
        <v>104</v>
      </c>
      <c r="AE2874" s="383" t="s">
        <v>36</v>
      </c>
      <c r="AF2874" s="383">
        <v>74</v>
      </c>
      <c r="AG2874" s="383" t="s">
        <v>222</v>
      </c>
      <c r="AH2874" s="383" t="s">
        <v>34</v>
      </c>
      <c r="AI2874" s="383" t="s">
        <v>36</v>
      </c>
      <c r="AJ2874" s="383" t="s">
        <v>3554</v>
      </c>
      <c r="AK2874" s="384" t="str">
        <f t="shared" si="89"/>
        <v>NO</v>
      </c>
      <c r="AL2874" s="384" t="str">
        <f t="shared" si="90"/>
        <v>NO</v>
      </c>
      <c r="AN2874" s="196"/>
    </row>
    <row r="2875" spans="1:40" s="181" customFormat="1" x14ac:dyDescent="0.25">
      <c r="A2875" s="381" t="s">
        <v>3224</v>
      </c>
      <c r="B2875" s="382" t="s">
        <v>677</v>
      </c>
      <c r="C2875" s="382" t="s">
        <v>30</v>
      </c>
      <c r="D2875" s="382" t="s">
        <v>678</v>
      </c>
      <c r="E2875" s="382" t="s">
        <v>839</v>
      </c>
      <c r="F2875" s="383">
        <v>100</v>
      </c>
      <c r="G2875" s="383">
        <v>102</v>
      </c>
      <c r="H2875" s="383" t="s">
        <v>835</v>
      </c>
      <c r="I2875" s="383">
        <v>100</v>
      </c>
      <c r="J2875" s="383">
        <v>102</v>
      </c>
      <c r="K2875" s="383" t="s">
        <v>835</v>
      </c>
      <c r="L2875" s="385">
        <v>76</v>
      </c>
      <c r="M2875" s="383">
        <v>34</v>
      </c>
      <c r="N2875" s="383" t="s">
        <v>834</v>
      </c>
      <c r="O2875" s="385"/>
      <c r="P2875" s="385"/>
      <c r="Q2875" s="386" t="s">
        <v>11</v>
      </c>
      <c r="R2875" s="383">
        <v>16</v>
      </c>
      <c r="S2875" s="383">
        <v>94</v>
      </c>
      <c r="T2875" s="386" t="s">
        <v>36</v>
      </c>
      <c r="U2875" s="386">
        <v>14</v>
      </c>
      <c r="V2875" s="386">
        <v>91</v>
      </c>
      <c r="W2875" s="386" t="s">
        <v>834</v>
      </c>
      <c r="X2875" s="383">
        <v>18</v>
      </c>
      <c r="Y2875" s="383">
        <v>95</v>
      </c>
      <c r="Z2875" s="386" t="s">
        <v>36</v>
      </c>
      <c r="AA2875" s="386">
        <v>18</v>
      </c>
      <c r="AB2875" s="386">
        <v>93</v>
      </c>
      <c r="AC2875" s="386" t="s">
        <v>834</v>
      </c>
      <c r="AD2875" s="383" t="s">
        <v>57</v>
      </c>
      <c r="AE2875" s="383" t="s">
        <v>36</v>
      </c>
      <c r="AF2875" s="383">
        <v>74</v>
      </c>
      <c r="AG2875" s="383" t="s">
        <v>222</v>
      </c>
      <c r="AH2875" s="383" t="s">
        <v>34</v>
      </c>
      <c r="AI2875" s="383" t="s">
        <v>36</v>
      </c>
      <c r="AJ2875" s="383" t="s">
        <v>3554</v>
      </c>
      <c r="AK2875" s="384" t="str">
        <f t="shared" si="89"/>
        <v>NO</v>
      </c>
      <c r="AL2875" s="384" t="str">
        <f t="shared" si="90"/>
        <v>NO</v>
      </c>
      <c r="AN2875" s="196"/>
    </row>
    <row r="2876" spans="1:40" s="181" customFormat="1" x14ac:dyDescent="0.25">
      <c r="A2876" s="381" t="s">
        <v>3224</v>
      </c>
      <c r="B2876" s="382" t="s">
        <v>868</v>
      </c>
      <c r="C2876" s="382" t="s">
        <v>30</v>
      </c>
      <c r="D2876" s="382" t="s">
        <v>2326</v>
      </c>
      <c r="E2876" s="382" t="s">
        <v>839</v>
      </c>
      <c r="F2876" s="383"/>
      <c r="G2876" s="383">
        <v>4</v>
      </c>
      <c r="H2876" s="383" t="s">
        <v>11</v>
      </c>
      <c r="I2876" s="383"/>
      <c r="J2876" s="383">
        <v>4</v>
      </c>
      <c r="K2876" s="383" t="s">
        <v>11</v>
      </c>
      <c r="L2876" s="385"/>
      <c r="M2876" s="383">
        <v>2</v>
      </c>
      <c r="N2876" s="383" t="s">
        <v>11</v>
      </c>
      <c r="O2876" s="385"/>
      <c r="P2876" s="385">
        <v>1</v>
      </c>
      <c r="Q2876" s="386" t="s">
        <v>11</v>
      </c>
      <c r="R2876" s="383"/>
      <c r="S2876" s="383">
        <v>3</v>
      </c>
      <c r="T2876" s="386" t="s">
        <v>11</v>
      </c>
      <c r="U2876" s="386"/>
      <c r="V2876" s="386">
        <v>3</v>
      </c>
      <c r="W2876" s="386" t="s">
        <v>11</v>
      </c>
      <c r="X2876" s="383"/>
      <c r="Y2876" s="383">
        <v>3</v>
      </c>
      <c r="Z2876" s="386" t="s">
        <v>11</v>
      </c>
      <c r="AA2876" s="386"/>
      <c r="AB2876" s="386">
        <v>3</v>
      </c>
      <c r="AC2876" s="386" t="s">
        <v>11</v>
      </c>
      <c r="AD2876" s="383"/>
      <c r="AE2876" s="383" t="s">
        <v>36</v>
      </c>
      <c r="AF2876" s="383">
        <v>87</v>
      </c>
      <c r="AG2876" s="383" t="s">
        <v>40</v>
      </c>
      <c r="AH2876" s="383" t="s">
        <v>36</v>
      </c>
      <c r="AI2876" s="383" t="s">
        <v>36</v>
      </c>
      <c r="AJ2876" s="383" t="s">
        <v>3554</v>
      </c>
      <c r="AK2876" s="384" t="str">
        <f t="shared" si="89"/>
        <v>NA</v>
      </c>
      <c r="AL2876" s="384" t="str">
        <f t="shared" si="90"/>
        <v>NA</v>
      </c>
      <c r="AN2876" s="196"/>
    </row>
    <row r="2877" spans="1:40" s="181" customFormat="1" x14ac:dyDescent="0.25">
      <c r="A2877" s="381" t="s">
        <v>3224</v>
      </c>
      <c r="B2877" s="382" t="s">
        <v>679</v>
      </c>
      <c r="C2877" s="382" t="s">
        <v>30</v>
      </c>
      <c r="D2877" s="382" t="s">
        <v>680</v>
      </c>
      <c r="E2877" s="382" t="s">
        <v>839</v>
      </c>
      <c r="F2877" s="383"/>
      <c r="G2877" s="383">
        <v>3</v>
      </c>
      <c r="H2877" s="383" t="s">
        <v>11</v>
      </c>
      <c r="I2877" s="383"/>
      <c r="J2877" s="383">
        <v>0</v>
      </c>
      <c r="K2877" s="383" t="s">
        <v>11</v>
      </c>
      <c r="L2877" s="385"/>
      <c r="M2877" s="383">
        <v>0</v>
      </c>
      <c r="N2877" s="383" t="s">
        <v>11</v>
      </c>
      <c r="O2877" s="385"/>
      <c r="P2877" s="385">
        <v>0</v>
      </c>
      <c r="Q2877" s="386" t="s">
        <v>11</v>
      </c>
      <c r="R2877" s="383"/>
      <c r="S2877" s="383">
        <v>3</v>
      </c>
      <c r="T2877" s="386" t="s">
        <v>11</v>
      </c>
      <c r="U2877" s="386"/>
      <c r="V2877" s="386">
        <v>3</v>
      </c>
      <c r="W2877" s="386" t="s">
        <v>11</v>
      </c>
      <c r="X2877" s="383"/>
      <c r="Y2877" s="383">
        <v>0</v>
      </c>
      <c r="Z2877" s="386" t="s">
        <v>11</v>
      </c>
      <c r="AA2877" s="386"/>
      <c r="AB2877" s="386">
        <v>0</v>
      </c>
      <c r="AC2877" s="386" t="s">
        <v>11</v>
      </c>
      <c r="AD2877" s="383"/>
      <c r="AE2877" s="383" t="s">
        <v>36</v>
      </c>
      <c r="AF2877" s="383">
        <v>92</v>
      </c>
      <c r="AG2877" s="383" t="s">
        <v>681</v>
      </c>
      <c r="AH2877" s="383" t="s">
        <v>36</v>
      </c>
      <c r="AI2877" s="383" t="s">
        <v>34</v>
      </c>
      <c r="AJ2877" s="383" t="s">
        <v>3554</v>
      </c>
      <c r="AK2877" s="384" t="str">
        <f t="shared" si="89"/>
        <v>NA</v>
      </c>
      <c r="AL2877" s="384" t="str">
        <f t="shared" si="90"/>
        <v>NA</v>
      </c>
      <c r="AN2877" s="196"/>
    </row>
    <row r="2878" spans="1:40" s="181" customFormat="1" x14ac:dyDescent="0.25">
      <c r="A2878" s="381" t="s">
        <v>3224</v>
      </c>
      <c r="B2878" s="382" t="s">
        <v>682</v>
      </c>
      <c r="C2878" s="382" t="s">
        <v>30</v>
      </c>
      <c r="D2878" s="382" t="s">
        <v>683</v>
      </c>
      <c r="E2878" s="382" t="s">
        <v>839</v>
      </c>
      <c r="F2878" s="383"/>
      <c r="G2878" s="383">
        <v>1</v>
      </c>
      <c r="H2878" s="383" t="s">
        <v>11</v>
      </c>
      <c r="I2878" s="383"/>
      <c r="J2878" s="383">
        <v>1</v>
      </c>
      <c r="K2878" s="383" t="s">
        <v>11</v>
      </c>
      <c r="L2878" s="385"/>
      <c r="M2878" s="383">
        <v>1</v>
      </c>
      <c r="N2878" s="383" t="s">
        <v>11</v>
      </c>
      <c r="O2878" s="385"/>
      <c r="P2878" s="385">
        <v>0</v>
      </c>
      <c r="Q2878" s="386" t="s">
        <v>11</v>
      </c>
      <c r="R2878" s="383"/>
      <c r="S2878" s="383">
        <v>1</v>
      </c>
      <c r="T2878" s="386" t="s">
        <v>11</v>
      </c>
      <c r="U2878" s="386"/>
      <c r="V2878" s="386">
        <v>1</v>
      </c>
      <c r="W2878" s="386" t="s">
        <v>11</v>
      </c>
      <c r="X2878" s="383"/>
      <c r="Y2878" s="383">
        <v>1</v>
      </c>
      <c r="Z2878" s="386" t="s">
        <v>11</v>
      </c>
      <c r="AA2878" s="386"/>
      <c r="AB2878" s="386">
        <v>1</v>
      </c>
      <c r="AC2878" s="386" t="s">
        <v>11</v>
      </c>
      <c r="AD2878" s="383" t="s">
        <v>33</v>
      </c>
      <c r="AE2878" s="383" t="s">
        <v>36</v>
      </c>
      <c r="AF2878" s="383">
        <v>92</v>
      </c>
      <c r="AG2878" s="383" t="s">
        <v>681</v>
      </c>
      <c r="AH2878" s="383" t="s">
        <v>36</v>
      </c>
      <c r="AI2878" s="383" t="s">
        <v>34</v>
      </c>
      <c r="AJ2878" s="383" t="s">
        <v>3554</v>
      </c>
      <c r="AK2878" s="384" t="str">
        <f t="shared" si="89"/>
        <v>NA</v>
      </c>
      <c r="AL2878" s="384" t="str">
        <f t="shared" si="90"/>
        <v>NA</v>
      </c>
      <c r="AN2878" s="196"/>
    </row>
    <row r="2879" spans="1:40" s="181" customFormat="1" x14ac:dyDescent="0.25">
      <c r="A2879" s="381" t="s">
        <v>3224</v>
      </c>
      <c r="B2879" s="382" t="s">
        <v>684</v>
      </c>
      <c r="C2879" s="382" t="s">
        <v>30</v>
      </c>
      <c r="D2879" s="382" t="s">
        <v>685</v>
      </c>
      <c r="E2879" s="382" t="s">
        <v>839</v>
      </c>
      <c r="F2879" s="383">
        <v>100</v>
      </c>
      <c r="G2879" s="383">
        <v>98</v>
      </c>
      <c r="H2879" s="383" t="s">
        <v>835</v>
      </c>
      <c r="I2879" s="383">
        <v>100</v>
      </c>
      <c r="J2879" s="383">
        <v>50</v>
      </c>
      <c r="K2879" s="383" t="s">
        <v>835</v>
      </c>
      <c r="L2879" s="385">
        <v>70</v>
      </c>
      <c r="M2879" s="383">
        <v>43</v>
      </c>
      <c r="N2879" s="383" t="s">
        <v>834</v>
      </c>
      <c r="O2879" s="385">
        <v>49</v>
      </c>
      <c r="P2879" s="385">
        <v>53</v>
      </c>
      <c r="Q2879" s="386" t="s">
        <v>835</v>
      </c>
      <c r="R2879" s="383"/>
      <c r="S2879" s="383">
        <v>91</v>
      </c>
      <c r="T2879" s="386" t="s">
        <v>11</v>
      </c>
      <c r="U2879" s="386"/>
      <c r="V2879" s="386">
        <v>83</v>
      </c>
      <c r="W2879" s="386" t="s">
        <v>11</v>
      </c>
      <c r="X2879" s="383"/>
      <c r="Y2879" s="383">
        <v>49</v>
      </c>
      <c r="Z2879" s="386" t="s">
        <v>11</v>
      </c>
      <c r="AA2879" s="386"/>
      <c r="AB2879" s="386">
        <v>44</v>
      </c>
      <c r="AC2879" s="386" t="s">
        <v>11</v>
      </c>
      <c r="AD2879" s="383"/>
      <c r="AE2879" s="383" t="s">
        <v>36</v>
      </c>
      <c r="AF2879" s="383">
        <v>77</v>
      </c>
      <c r="AG2879" s="383" t="s">
        <v>681</v>
      </c>
      <c r="AH2879" s="383" t="s">
        <v>34</v>
      </c>
      <c r="AI2879" s="383" t="s">
        <v>36</v>
      </c>
      <c r="AJ2879" s="383" t="s">
        <v>3554</v>
      </c>
      <c r="AK2879" s="384" t="str">
        <f t="shared" si="89"/>
        <v>NA</v>
      </c>
      <c r="AL2879" s="384" t="str">
        <f t="shared" si="90"/>
        <v>NA</v>
      </c>
      <c r="AN2879" s="196"/>
    </row>
    <row r="2880" spans="1:40" s="181" customFormat="1" x14ac:dyDescent="0.25">
      <c r="A2880" s="381" t="s">
        <v>3224</v>
      </c>
      <c r="B2880" s="382" t="s">
        <v>686</v>
      </c>
      <c r="C2880" s="382" t="s">
        <v>30</v>
      </c>
      <c r="D2880" s="382" t="s">
        <v>687</v>
      </c>
      <c r="E2880" s="382" t="s">
        <v>839</v>
      </c>
      <c r="F2880" s="383"/>
      <c r="G2880" s="383">
        <v>2</v>
      </c>
      <c r="H2880" s="383" t="s">
        <v>11</v>
      </c>
      <c r="I2880" s="383"/>
      <c r="J2880" s="383">
        <v>1</v>
      </c>
      <c r="K2880" s="383" t="s">
        <v>11</v>
      </c>
      <c r="L2880" s="385"/>
      <c r="M2880" s="383">
        <v>1</v>
      </c>
      <c r="N2880" s="383" t="s">
        <v>11</v>
      </c>
      <c r="O2880" s="385"/>
      <c r="P2880" s="385">
        <v>0</v>
      </c>
      <c r="Q2880" s="386" t="s">
        <v>11</v>
      </c>
      <c r="R2880" s="383"/>
      <c r="S2880" s="383">
        <v>2</v>
      </c>
      <c r="T2880" s="386" t="s">
        <v>11</v>
      </c>
      <c r="U2880" s="386"/>
      <c r="V2880" s="386">
        <v>2</v>
      </c>
      <c r="W2880" s="386" t="s">
        <v>11</v>
      </c>
      <c r="X2880" s="383"/>
      <c r="Y2880" s="383">
        <v>1</v>
      </c>
      <c r="Z2880" s="386" t="s">
        <v>11</v>
      </c>
      <c r="AA2880" s="386"/>
      <c r="AB2880" s="386">
        <v>1</v>
      </c>
      <c r="AC2880" s="386" t="s">
        <v>11</v>
      </c>
      <c r="AD2880" s="383" t="s">
        <v>33</v>
      </c>
      <c r="AE2880" s="383" t="s">
        <v>34</v>
      </c>
      <c r="AF2880" s="383">
        <v>100</v>
      </c>
      <c r="AG2880" s="383" t="s">
        <v>681</v>
      </c>
      <c r="AH2880" s="383" t="s">
        <v>34</v>
      </c>
      <c r="AI2880" s="383" t="s">
        <v>34</v>
      </c>
      <c r="AJ2880" s="383" t="s">
        <v>3554</v>
      </c>
      <c r="AK2880" s="384" t="str">
        <f t="shared" si="89"/>
        <v>NA</v>
      </c>
      <c r="AL2880" s="384" t="str">
        <f t="shared" si="90"/>
        <v>NA</v>
      </c>
      <c r="AN2880" s="196"/>
    </row>
    <row r="2881" spans="1:40" s="181" customFormat="1" x14ac:dyDescent="0.25">
      <c r="A2881" s="381" t="s">
        <v>3224</v>
      </c>
      <c r="B2881" s="382" t="s">
        <v>688</v>
      </c>
      <c r="C2881" s="382" t="s">
        <v>30</v>
      </c>
      <c r="D2881" s="382" t="s">
        <v>689</v>
      </c>
      <c r="E2881" s="382" t="s">
        <v>839</v>
      </c>
      <c r="F2881" s="383"/>
      <c r="G2881" s="383">
        <v>14</v>
      </c>
      <c r="H2881" s="383" t="s">
        <v>11</v>
      </c>
      <c r="I2881" s="383"/>
      <c r="J2881" s="383">
        <v>7</v>
      </c>
      <c r="K2881" s="383" t="s">
        <v>11</v>
      </c>
      <c r="L2881" s="385"/>
      <c r="M2881" s="383">
        <v>5</v>
      </c>
      <c r="N2881" s="383" t="s">
        <v>11</v>
      </c>
      <c r="O2881" s="385"/>
      <c r="P2881" s="385">
        <v>27</v>
      </c>
      <c r="Q2881" s="386" t="s">
        <v>11</v>
      </c>
      <c r="R2881" s="383"/>
      <c r="S2881" s="383">
        <v>5</v>
      </c>
      <c r="T2881" s="386" t="s">
        <v>11</v>
      </c>
      <c r="U2881" s="386"/>
      <c r="V2881" s="386">
        <v>2</v>
      </c>
      <c r="W2881" s="386" t="s">
        <v>11</v>
      </c>
      <c r="X2881" s="383"/>
      <c r="Y2881" s="383">
        <v>3</v>
      </c>
      <c r="Z2881" s="386" t="s">
        <v>11</v>
      </c>
      <c r="AA2881" s="386"/>
      <c r="AB2881" s="386">
        <v>1</v>
      </c>
      <c r="AC2881" s="386" t="s">
        <v>11</v>
      </c>
      <c r="AD2881" s="383"/>
      <c r="AE2881" s="383" t="s">
        <v>36</v>
      </c>
      <c r="AF2881" s="383">
        <v>67</v>
      </c>
      <c r="AG2881" s="383" t="s">
        <v>681</v>
      </c>
      <c r="AH2881" s="383" t="s">
        <v>34</v>
      </c>
      <c r="AI2881" s="383" t="s">
        <v>34</v>
      </c>
      <c r="AJ2881" s="383" t="s">
        <v>3554</v>
      </c>
      <c r="AK2881" s="384" t="str">
        <f t="shared" si="89"/>
        <v>NA</v>
      </c>
      <c r="AL2881" s="384" t="str">
        <f t="shared" si="90"/>
        <v>NA</v>
      </c>
      <c r="AN2881" s="196"/>
    </row>
    <row r="2882" spans="1:40" s="181" customFormat="1" x14ac:dyDescent="0.25">
      <c r="A2882" s="381" t="s">
        <v>3224</v>
      </c>
      <c r="B2882" s="382" t="s">
        <v>692</v>
      </c>
      <c r="C2882" s="382" t="s">
        <v>30</v>
      </c>
      <c r="D2882" s="382" t="s">
        <v>693</v>
      </c>
      <c r="E2882" s="382" t="s">
        <v>839</v>
      </c>
      <c r="F2882" s="383"/>
      <c r="G2882" s="383">
        <v>14</v>
      </c>
      <c r="H2882" s="383" t="s">
        <v>11</v>
      </c>
      <c r="I2882" s="383"/>
      <c r="J2882" s="383">
        <v>7</v>
      </c>
      <c r="K2882" s="383" t="s">
        <v>11</v>
      </c>
      <c r="L2882" s="385"/>
      <c r="M2882" s="383">
        <v>6</v>
      </c>
      <c r="N2882" s="383" t="s">
        <v>11</v>
      </c>
      <c r="O2882" s="385"/>
      <c r="P2882" s="385">
        <v>2</v>
      </c>
      <c r="Q2882" s="386" t="s">
        <v>11</v>
      </c>
      <c r="R2882" s="383"/>
      <c r="S2882" s="383">
        <v>13</v>
      </c>
      <c r="T2882" s="386" t="s">
        <v>11</v>
      </c>
      <c r="U2882" s="386"/>
      <c r="V2882" s="386">
        <v>11</v>
      </c>
      <c r="W2882" s="386" t="s">
        <v>11</v>
      </c>
      <c r="X2882" s="383"/>
      <c r="Y2882" s="383">
        <v>6</v>
      </c>
      <c r="Z2882" s="386" t="s">
        <v>11</v>
      </c>
      <c r="AA2882" s="386"/>
      <c r="AB2882" s="386">
        <v>5</v>
      </c>
      <c r="AC2882" s="386" t="s">
        <v>11</v>
      </c>
      <c r="AD2882" s="383"/>
      <c r="AE2882" s="383" t="s">
        <v>36</v>
      </c>
      <c r="AF2882" s="383">
        <v>92</v>
      </c>
      <c r="AG2882" s="383" t="s">
        <v>681</v>
      </c>
      <c r="AH2882" s="383" t="s">
        <v>36</v>
      </c>
      <c r="AI2882" s="383" t="s">
        <v>34</v>
      </c>
      <c r="AJ2882" s="383" t="s">
        <v>3554</v>
      </c>
      <c r="AK2882" s="384" t="str">
        <f t="shared" si="89"/>
        <v>NA</v>
      </c>
      <c r="AL2882" s="384" t="str">
        <f t="shared" si="90"/>
        <v>NA</v>
      </c>
      <c r="AN2882" s="196"/>
    </row>
    <row r="2883" spans="1:40" s="181" customFormat="1" x14ac:dyDescent="0.25">
      <c r="A2883" s="381" t="s">
        <v>3224</v>
      </c>
      <c r="B2883" s="382" t="s">
        <v>694</v>
      </c>
      <c r="C2883" s="382" t="s">
        <v>30</v>
      </c>
      <c r="D2883" s="382" t="s">
        <v>695</v>
      </c>
      <c r="E2883" s="382" t="s">
        <v>839</v>
      </c>
      <c r="F2883" s="383"/>
      <c r="G2883" s="383">
        <v>18</v>
      </c>
      <c r="H2883" s="383" t="s">
        <v>11</v>
      </c>
      <c r="I2883" s="383"/>
      <c r="J2883" s="383">
        <v>11</v>
      </c>
      <c r="K2883" s="383" t="s">
        <v>11</v>
      </c>
      <c r="L2883" s="385"/>
      <c r="M2883" s="383">
        <v>11</v>
      </c>
      <c r="N2883" s="383" t="s">
        <v>11</v>
      </c>
      <c r="O2883" s="385"/>
      <c r="P2883" s="385">
        <v>8</v>
      </c>
      <c r="Q2883" s="386" t="s">
        <v>11</v>
      </c>
      <c r="R2883" s="383"/>
      <c r="S2883" s="383">
        <v>18</v>
      </c>
      <c r="T2883" s="386" t="s">
        <v>11</v>
      </c>
      <c r="U2883" s="386"/>
      <c r="V2883" s="386">
        <v>18</v>
      </c>
      <c r="W2883" s="386" t="s">
        <v>11</v>
      </c>
      <c r="X2883" s="383"/>
      <c r="Y2883" s="383">
        <v>11</v>
      </c>
      <c r="Z2883" s="386" t="s">
        <v>11</v>
      </c>
      <c r="AA2883" s="386"/>
      <c r="AB2883" s="386">
        <v>11</v>
      </c>
      <c r="AC2883" s="386" t="s">
        <v>11</v>
      </c>
      <c r="AD2883" s="383"/>
      <c r="AE2883" s="383" t="s">
        <v>34</v>
      </c>
      <c r="AF2883" s="383">
        <v>100</v>
      </c>
      <c r="AG2883" s="383" t="s">
        <v>681</v>
      </c>
      <c r="AH2883" s="383" t="s">
        <v>36</v>
      </c>
      <c r="AI2883" s="383" t="s">
        <v>34</v>
      </c>
      <c r="AJ2883" s="383" t="s">
        <v>3554</v>
      </c>
      <c r="AK2883" s="384" t="str">
        <f t="shared" ref="AK2883:AK2946" si="91">IF(OR(T2883="NA",T2883="NO"),T2883,(IF(T2883="","NA",IF(OR(R2883&gt;78,AND(T2883="Yes",R2883="")),"Yes-AB",IF(W2883="NA","Yes-SH","Yes-GM")))))</f>
        <v>NA</v>
      </c>
      <c r="AL2883" s="384" t="str">
        <f t="shared" ref="AL2883:AL2946" si="92">IF(OR(Z2883="NA",Z2883="NO"),Z2883,(IF(Z2883="","NA",IF(OR(X2883&gt;79,AND(Z2883="Yes",X2883="")),"Yes-AB",IF(AC2883="NA","Yes-SH","Yes-GM")))))</f>
        <v>NA</v>
      </c>
      <c r="AN2883" s="196"/>
    </row>
    <row r="2884" spans="1:40" s="181" customFormat="1" x14ac:dyDescent="0.25">
      <c r="A2884" s="381" t="s">
        <v>3224</v>
      </c>
      <c r="B2884" s="382" t="s">
        <v>696</v>
      </c>
      <c r="C2884" s="382" t="s">
        <v>30</v>
      </c>
      <c r="D2884" s="382" t="s">
        <v>697</v>
      </c>
      <c r="E2884" s="382" t="s">
        <v>839</v>
      </c>
      <c r="F2884" s="383"/>
      <c r="G2884" s="383">
        <v>17</v>
      </c>
      <c r="H2884" s="383" t="s">
        <v>11</v>
      </c>
      <c r="I2884" s="383"/>
      <c r="J2884" s="383">
        <v>13</v>
      </c>
      <c r="K2884" s="383" t="s">
        <v>11</v>
      </c>
      <c r="L2884" s="385"/>
      <c r="M2884" s="383">
        <v>12</v>
      </c>
      <c r="N2884" s="383" t="s">
        <v>11</v>
      </c>
      <c r="O2884" s="385"/>
      <c r="P2884" s="385">
        <v>2</v>
      </c>
      <c r="Q2884" s="386" t="s">
        <v>11</v>
      </c>
      <c r="R2884" s="383"/>
      <c r="S2884" s="383">
        <v>17</v>
      </c>
      <c r="T2884" s="386" t="s">
        <v>11</v>
      </c>
      <c r="U2884" s="386"/>
      <c r="V2884" s="386">
        <v>16</v>
      </c>
      <c r="W2884" s="386" t="s">
        <v>11</v>
      </c>
      <c r="X2884" s="383"/>
      <c r="Y2884" s="383">
        <v>13</v>
      </c>
      <c r="Z2884" s="386" t="s">
        <v>11</v>
      </c>
      <c r="AA2884" s="386"/>
      <c r="AB2884" s="386">
        <v>13</v>
      </c>
      <c r="AC2884" s="386" t="s">
        <v>11</v>
      </c>
      <c r="AD2884" s="383"/>
      <c r="AE2884" s="383" t="s">
        <v>36</v>
      </c>
      <c r="AF2884" s="383">
        <v>82</v>
      </c>
      <c r="AG2884" s="383" t="s">
        <v>681</v>
      </c>
      <c r="AH2884" s="383" t="s">
        <v>36</v>
      </c>
      <c r="AI2884" s="383" t="s">
        <v>34</v>
      </c>
      <c r="AJ2884" s="383" t="s">
        <v>3554</v>
      </c>
      <c r="AK2884" s="384" t="str">
        <f t="shared" si="91"/>
        <v>NA</v>
      </c>
      <c r="AL2884" s="384" t="str">
        <f t="shared" si="92"/>
        <v>NA</v>
      </c>
      <c r="AN2884" s="196"/>
    </row>
    <row r="2885" spans="1:40" s="181" customFormat="1" x14ac:dyDescent="0.25">
      <c r="A2885" s="381" t="s">
        <v>3224</v>
      </c>
      <c r="B2885" s="382" t="s">
        <v>870</v>
      </c>
      <c r="C2885" s="382" t="s">
        <v>30</v>
      </c>
      <c r="D2885" s="382" t="s">
        <v>911</v>
      </c>
      <c r="E2885" s="382" t="s">
        <v>839</v>
      </c>
      <c r="F2885" s="383"/>
      <c r="G2885" s="383">
        <v>0</v>
      </c>
      <c r="H2885" s="383" t="s">
        <v>11</v>
      </c>
      <c r="I2885" s="383"/>
      <c r="J2885" s="383">
        <v>0</v>
      </c>
      <c r="K2885" s="383" t="s">
        <v>11</v>
      </c>
      <c r="L2885" s="385"/>
      <c r="M2885" s="383">
        <v>0</v>
      </c>
      <c r="N2885" s="383" t="s">
        <v>11</v>
      </c>
      <c r="O2885" s="385"/>
      <c r="P2885" s="385"/>
      <c r="Q2885" s="386" t="s">
        <v>11</v>
      </c>
      <c r="R2885" s="383"/>
      <c r="S2885" s="383">
        <v>0</v>
      </c>
      <c r="T2885" s="386" t="s">
        <v>11</v>
      </c>
      <c r="U2885" s="386"/>
      <c r="V2885" s="386">
        <v>0</v>
      </c>
      <c r="W2885" s="386" t="s">
        <v>11</v>
      </c>
      <c r="X2885" s="383"/>
      <c r="Y2885" s="383">
        <v>0</v>
      </c>
      <c r="Z2885" s="386" t="s">
        <v>11</v>
      </c>
      <c r="AA2885" s="386"/>
      <c r="AB2885" s="386">
        <v>0</v>
      </c>
      <c r="AC2885" s="386" t="s">
        <v>11</v>
      </c>
      <c r="AD2885" s="383"/>
      <c r="AE2885" s="383" t="s">
        <v>36</v>
      </c>
      <c r="AF2885" s="383">
        <v>97</v>
      </c>
      <c r="AG2885" s="383" t="s">
        <v>681</v>
      </c>
      <c r="AH2885" s="383" t="s">
        <v>34</v>
      </c>
      <c r="AI2885" s="383" t="s">
        <v>34</v>
      </c>
      <c r="AJ2885" s="383" t="s">
        <v>3554</v>
      </c>
      <c r="AK2885" s="384" t="str">
        <f t="shared" si="91"/>
        <v>NA</v>
      </c>
      <c r="AL2885" s="384" t="str">
        <f t="shared" si="92"/>
        <v>NA</v>
      </c>
      <c r="AN2885" s="196"/>
    </row>
    <row r="2886" spans="1:40" s="181" customFormat="1" x14ac:dyDescent="0.25">
      <c r="A2886" s="381" t="s">
        <v>3224</v>
      </c>
      <c r="B2886" s="382" t="s">
        <v>871</v>
      </c>
      <c r="C2886" s="382" t="s">
        <v>30</v>
      </c>
      <c r="D2886" s="382" t="s">
        <v>2249</v>
      </c>
      <c r="E2886" s="382" t="s">
        <v>839</v>
      </c>
      <c r="F2886" s="383">
        <v>100</v>
      </c>
      <c r="G2886" s="383">
        <v>80</v>
      </c>
      <c r="H2886" s="383" t="s">
        <v>835</v>
      </c>
      <c r="I2886" s="383">
        <v>100</v>
      </c>
      <c r="J2886" s="383">
        <v>52</v>
      </c>
      <c r="K2886" s="383" t="s">
        <v>835</v>
      </c>
      <c r="L2886" s="385">
        <v>94</v>
      </c>
      <c r="M2886" s="383">
        <v>54</v>
      </c>
      <c r="N2886" s="383" t="s">
        <v>835</v>
      </c>
      <c r="O2886" s="385"/>
      <c r="P2886" s="385"/>
      <c r="Q2886" s="386" t="s">
        <v>11</v>
      </c>
      <c r="R2886" s="383"/>
      <c r="S2886" s="383">
        <v>78</v>
      </c>
      <c r="T2886" s="386" t="s">
        <v>11</v>
      </c>
      <c r="U2886" s="386"/>
      <c r="V2886" s="386">
        <v>77</v>
      </c>
      <c r="W2886" s="386" t="s">
        <v>11</v>
      </c>
      <c r="X2886" s="383"/>
      <c r="Y2886" s="383">
        <v>50</v>
      </c>
      <c r="Z2886" s="386" t="s">
        <v>11</v>
      </c>
      <c r="AA2886" s="386"/>
      <c r="AB2886" s="386">
        <v>49</v>
      </c>
      <c r="AC2886" s="386" t="s">
        <v>11</v>
      </c>
      <c r="AD2886" s="383" t="s">
        <v>33</v>
      </c>
      <c r="AE2886" s="383" t="s">
        <v>34</v>
      </c>
      <c r="AF2886" s="383">
        <v>100</v>
      </c>
      <c r="AG2886" s="383" t="s">
        <v>681</v>
      </c>
      <c r="AH2886" s="383" t="s">
        <v>36</v>
      </c>
      <c r="AI2886" s="383" t="s">
        <v>36</v>
      </c>
      <c r="AJ2886" s="383" t="s">
        <v>3554</v>
      </c>
      <c r="AK2886" s="384" t="str">
        <f t="shared" si="91"/>
        <v>NA</v>
      </c>
      <c r="AL2886" s="384" t="str">
        <f t="shared" si="92"/>
        <v>NA</v>
      </c>
      <c r="AN2886" s="196"/>
    </row>
    <row r="2887" spans="1:40" s="181" customFormat="1" x14ac:dyDescent="0.25">
      <c r="A2887" s="381" t="s">
        <v>3224</v>
      </c>
      <c r="B2887" s="382" t="s">
        <v>873</v>
      </c>
      <c r="C2887" s="382" t="s">
        <v>30</v>
      </c>
      <c r="D2887" s="382" t="s">
        <v>2250</v>
      </c>
      <c r="E2887" s="382" t="s">
        <v>839</v>
      </c>
      <c r="F2887" s="383"/>
      <c r="G2887" s="383">
        <v>4</v>
      </c>
      <c r="H2887" s="383" t="s">
        <v>11</v>
      </c>
      <c r="I2887" s="383"/>
      <c r="J2887" s="383">
        <v>1</v>
      </c>
      <c r="K2887" s="383" t="s">
        <v>11</v>
      </c>
      <c r="L2887" s="385"/>
      <c r="M2887" s="383">
        <v>1</v>
      </c>
      <c r="N2887" s="383" t="s">
        <v>11</v>
      </c>
      <c r="O2887" s="385"/>
      <c r="P2887" s="385"/>
      <c r="Q2887" s="386" t="s">
        <v>11</v>
      </c>
      <c r="R2887" s="383"/>
      <c r="S2887" s="383">
        <v>4</v>
      </c>
      <c r="T2887" s="386" t="s">
        <v>11</v>
      </c>
      <c r="U2887" s="386"/>
      <c r="V2887" s="386">
        <v>4</v>
      </c>
      <c r="W2887" s="386" t="s">
        <v>11</v>
      </c>
      <c r="X2887" s="383"/>
      <c r="Y2887" s="383">
        <v>1</v>
      </c>
      <c r="Z2887" s="386" t="s">
        <v>11</v>
      </c>
      <c r="AA2887" s="386"/>
      <c r="AB2887" s="386">
        <v>1</v>
      </c>
      <c r="AC2887" s="386" t="s">
        <v>11</v>
      </c>
      <c r="AD2887" s="383" t="s">
        <v>33</v>
      </c>
      <c r="AE2887" s="383" t="s">
        <v>36</v>
      </c>
      <c r="AF2887" s="383">
        <v>90</v>
      </c>
      <c r="AG2887" s="383" t="s">
        <v>681</v>
      </c>
      <c r="AH2887" s="383" t="s">
        <v>34</v>
      </c>
      <c r="AI2887" s="383" t="s">
        <v>36</v>
      </c>
      <c r="AJ2887" s="383" t="s">
        <v>3554</v>
      </c>
      <c r="AK2887" s="384" t="str">
        <f t="shared" si="91"/>
        <v>NA</v>
      </c>
      <c r="AL2887" s="384" t="str">
        <f t="shared" si="92"/>
        <v>NA</v>
      </c>
      <c r="AN2887" s="196"/>
    </row>
    <row r="2888" spans="1:40" s="181" customFormat="1" x14ac:dyDescent="0.25">
      <c r="A2888" s="381" t="s">
        <v>3224</v>
      </c>
      <c r="B2888" s="382" t="s">
        <v>698</v>
      </c>
      <c r="C2888" s="382" t="s">
        <v>30</v>
      </c>
      <c r="D2888" s="382" t="s">
        <v>699</v>
      </c>
      <c r="E2888" s="382" t="s">
        <v>839</v>
      </c>
      <c r="F2888" s="383"/>
      <c r="G2888" s="383">
        <v>6</v>
      </c>
      <c r="H2888" s="383" t="s">
        <v>11</v>
      </c>
      <c r="I2888" s="383"/>
      <c r="J2888" s="383">
        <v>2</v>
      </c>
      <c r="K2888" s="383" t="s">
        <v>11</v>
      </c>
      <c r="L2888" s="385"/>
      <c r="M2888" s="383">
        <v>2</v>
      </c>
      <c r="N2888" s="383" t="s">
        <v>11</v>
      </c>
      <c r="O2888" s="385"/>
      <c r="P2888" s="385">
        <v>0</v>
      </c>
      <c r="Q2888" s="386" t="s">
        <v>11</v>
      </c>
      <c r="R2888" s="383"/>
      <c r="S2888" s="383">
        <v>6</v>
      </c>
      <c r="T2888" s="386" t="s">
        <v>11</v>
      </c>
      <c r="U2888" s="386"/>
      <c r="V2888" s="386">
        <v>6</v>
      </c>
      <c r="W2888" s="386" t="s">
        <v>11</v>
      </c>
      <c r="X2888" s="383"/>
      <c r="Y2888" s="383">
        <v>2</v>
      </c>
      <c r="Z2888" s="386" t="s">
        <v>11</v>
      </c>
      <c r="AA2888" s="386"/>
      <c r="AB2888" s="386">
        <v>2</v>
      </c>
      <c r="AC2888" s="386" t="s">
        <v>11</v>
      </c>
      <c r="AD2888" s="383"/>
      <c r="AE2888" s="383" t="s">
        <v>36</v>
      </c>
      <c r="AF2888" s="383">
        <v>90</v>
      </c>
      <c r="AG2888" s="383" t="s">
        <v>681</v>
      </c>
      <c r="AH2888" s="383" t="s">
        <v>34</v>
      </c>
      <c r="AI2888" s="383" t="s">
        <v>34</v>
      </c>
      <c r="AJ2888" s="383" t="s">
        <v>3554</v>
      </c>
      <c r="AK2888" s="384" t="str">
        <f t="shared" si="91"/>
        <v>NA</v>
      </c>
      <c r="AL2888" s="384" t="str">
        <f t="shared" si="92"/>
        <v>NA</v>
      </c>
      <c r="AN2888" s="196"/>
    </row>
    <row r="2889" spans="1:40" s="181" customFormat="1" x14ac:dyDescent="0.25">
      <c r="A2889" s="381" t="s">
        <v>3224</v>
      </c>
      <c r="B2889" s="382" t="s">
        <v>700</v>
      </c>
      <c r="C2889" s="382" t="s">
        <v>30</v>
      </c>
      <c r="D2889" s="382" t="s">
        <v>701</v>
      </c>
      <c r="E2889" s="382" t="s">
        <v>839</v>
      </c>
      <c r="F2889" s="383"/>
      <c r="G2889" s="383">
        <v>6</v>
      </c>
      <c r="H2889" s="383" t="s">
        <v>11</v>
      </c>
      <c r="I2889" s="383"/>
      <c r="J2889" s="383">
        <v>3</v>
      </c>
      <c r="K2889" s="383" t="s">
        <v>11</v>
      </c>
      <c r="L2889" s="385"/>
      <c r="M2889" s="383">
        <v>3</v>
      </c>
      <c r="N2889" s="383" t="s">
        <v>11</v>
      </c>
      <c r="O2889" s="385"/>
      <c r="P2889" s="385">
        <v>0</v>
      </c>
      <c r="Q2889" s="386" t="s">
        <v>11</v>
      </c>
      <c r="R2889" s="383"/>
      <c r="S2889" s="383">
        <v>6</v>
      </c>
      <c r="T2889" s="386" t="s">
        <v>11</v>
      </c>
      <c r="U2889" s="386"/>
      <c r="V2889" s="386">
        <v>6</v>
      </c>
      <c r="W2889" s="386" t="s">
        <v>11</v>
      </c>
      <c r="X2889" s="383"/>
      <c r="Y2889" s="383">
        <v>3</v>
      </c>
      <c r="Z2889" s="386" t="s">
        <v>11</v>
      </c>
      <c r="AA2889" s="386"/>
      <c r="AB2889" s="386">
        <v>3</v>
      </c>
      <c r="AC2889" s="386" t="s">
        <v>11</v>
      </c>
      <c r="AD2889" s="383"/>
      <c r="AE2889" s="383" t="s">
        <v>36</v>
      </c>
      <c r="AF2889" s="383">
        <v>85</v>
      </c>
      <c r="AG2889" s="383" t="s">
        <v>681</v>
      </c>
      <c r="AH2889" s="383" t="s">
        <v>34</v>
      </c>
      <c r="AI2889" s="383" t="s">
        <v>34</v>
      </c>
      <c r="AJ2889" s="383" t="s">
        <v>3554</v>
      </c>
      <c r="AK2889" s="384" t="str">
        <f t="shared" si="91"/>
        <v>NA</v>
      </c>
      <c r="AL2889" s="384" t="str">
        <f t="shared" si="92"/>
        <v>NA</v>
      </c>
      <c r="AN2889" s="196"/>
    </row>
    <row r="2890" spans="1:40" s="181" customFormat="1" x14ac:dyDescent="0.25">
      <c r="A2890" s="381" t="s">
        <v>3224</v>
      </c>
      <c r="B2890" s="382" t="s">
        <v>702</v>
      </c>
      <c r="C2890" s="382" t="s">
        <v>30</v>
      </c>
      <c r="D2890" s="382" t="s">
        <v>703</v>
      </c>
      <c r="E2890" s="382" t="s">
        <v>839</v>
      </c>
      <c r="F2890" s="383"/>
      <c r="G2890" s="383">
        <v>17</v>
      </c>
      <c r="H2890" s="383" t="s">
        <v>11</v>
      </c>
      <c r="I2890" s="383"/>
      <c r="J2890" s="383">
        <v>7</v>
      </c>
      <c r="K2890" s="383" t="s">
        <v>11</v>
      </c>
      <c r="L2890" s="385"/>
      <c r="M2890" s="383">
        <v>7</v>
      </c>
      <c r="N2890" s="383" t="s">
        <v>11</v>
      </c>
      <c r="O2890" s="385"/>
      <c r="P2890" s="385">
        <v>0</v>
      </c>
      <c r="Q2890" s="386" t="s">
        <v>11</v>
      </c>
      <c r="R2890" s="383"/>
      <c r="S2890" s="383">
        <v>16</v>
      </c>
      <c r="T2890" s="386" t="s">
        <v>11</v>
      </c>
      <c r="U2890" s="386"/>
      <c r="V2890" s="386">
        <v>16</v>
      </c>
      <c r="W2890" s="386" t="s">
        <v>11</v>
      </c>
      <c r="X2890" s="383"/>
      <c r="Y2890" s="383">
        <v>7</v>
      </c>
      <c r="Z2890" s="386" t="s">
        <v>11</v>
      </c>
      <c r="AA2890" s="386"/>
      <c r="AB2890" s="386">
        <v>7</v>
      </c>
      <c r="AC2890" s="386" t="s">
        <v>11</v>
      </c>
      <c r="AD2890" s="383"/>
      <c r="AE2890" s="383" t="s">
        <v>36</v>
      </c>
      <c r="AF2890" s="383">
        <v>92</v>
      </c>
      <c r="AG2890" s="383" t="s">
        <v>681</v>
      </c>
      <c r="AH2890" s="383" t="s">
        <v>34</v>
      </c>
      <c r="AI2890" s="383" t="s">
        <v>34</v>
      </c>
      <c r="AJ2890" s="383" t="s">
        <v>3554</v>
      </c>
      <c r="AK2890" s="384" t="str">
        <f t="shared" si="91"/>
        <v>NA</v>
      </c>
      <c r="AL2890" s="384" t="str">
        <f t="shared" si="92"/>
        <v>NA</v>
      </c>
      <c r="AN2890" s="196"/>
    </row>
    <row r="2891" spans="1:40" x14ac:dyDescent="0.25">
      <c r="A2891" s="381" t="s">
        <v>3224</v>
      </c>
      <c r="B2891" s="382" t="s">
        <v>877</v>
      </c>
      <c r="C2891" s="382" t="s">
        <v>30</v>
      </c>
      <c r="D2891" s="382" t="s">
        <v>2251</v>
      </c>
      <c r="E2891" s="382" t="s">
        <v>839</v>
      </c>
      <c r="F2891" s="383">
        <v>99</v>
      </c>
      <c r="G2891" s="383">
        <v>68</v>
      </c>
      <c r="H2891" s="383" t="s">
        <v>835</v>
      </c>
      <c r="I2891" s="383">
        <v>100</v>
      </c>
      <c r="J2891" s="383">
        <v>33</v>
      </c>
      <c r="K2891" s="383" t="s">
        <v>835</v>
      </c>
      <c r="L2891" s="385"/>
      <c r="M2891" s="383">
        <v>28</v>
      </c>
      <c r="N2891" s="383" t="s">
        <v>11</v>
      </c>
      <c r="O2891" s="385"/>
      <c r="P2891" s="385"/>
      <c r="Q2891" s="386" t="s">
        <v>11</v>
      </c>
      <c r="R2891" s="383"/>
      <c r="S2891" s="383">
        <v>63</v>
      </c>
      <c r="T2891" s="386" t="s">
        <v>11</v>
      </c>
      <c r="U2891" s="386"/>
      <c r="V2891" s="386">
        <v>61</v>
      </c>
      <c r="W2891" s="386" t="s">
        <v>11</v>
      </c>
      <c r="X2891" s="383"/>
      <c r="Y2891" s="383">
        <v>30</v>
      </c>
      <c r="Z2891" s="386" t="s">
        <v>11</v>
      </c>
      <c r="AA2891" s="386"/>
      <c r="AB2891" s="386">
        <v>29</v>
      </c>
      <c r="AC2891" s="386" t="s">
        <v>11</v>
      </c>
      <c r="AD2891" s="383" t="s">
        <v>57</v>
      </c>
      <c r="AE2891" s="383" t="s">
        <v>36</v>
      </c>
      <c r="AF2891" s="383">
        <v>77</v>
      </c>
      <c r="AG2891" s="383" t="s">
        <v>681</v>
      </c>
      <c r="AH2891" s="383" t="s">
        <v>36</v>
      </c>
      <c r="AI2891" s="383" t="s">
        <v>36</v>
      </c>
      <c r="AJ2891" s="383" t="s">
        <v>3554</v>
      </c>
      <c r="AK2891" s="384" t="str">
        <f t="shared" si="91"/>
        <v>NA</v>
      </c>
      <c r="AL2891" s="384" t="str">
        <f t="shared" si="92"/>
        <v>NA</v>
      </c>
    </row>
    <row r="2892" spans="1:40" x14ac:dyDescent="0.25">
      <c r="A2892" s="381" t="s">
        <v>3224</v>
      </c>
      <c r="B2892" s="382" t="s">
        <v>704</v>
      </c>
      <c r="C2892" s="382" t="s">
        <v>30</v>
      </c>
      <c r="D2892" s="382" t="s">
        <v>705</v>
      </c>
      <c r="E2892" s="382" t="s">
        <v>839</v>
      </c>
      <c r="F2892" s="383">
        <v>99</v>
      </c>
      <c r="G2892" s="383">
        <v>77</v>
      </c>
      <c r="H2892" s="383" t="s">
        <v>835</v>
      </c>
      <c r="I2892" s="383">
        <v>99</v>
      </c>
      <c r="J2892" s="383">
        <v>33</v>
      </c>
      <c r="K2892" s="383" t="s">
        <v>835</v>
      </c>
      <c r="L2892" s="385"/>
      <c r="M2892" s="383">
        <v>33</v>
      </c>
      <c r="N2892" s="383" t="s">
        <v>11</v>
      </c>
      <c r="O2892" s="385"/>
      <c r="P2892" s="385">
        <v>27</v>
      </c>
      <c r="Q2892" s="386" t="s">
        <v>11</v>
      </c>
      <c r="R2892" s="383"/>
      <c r="S2892" s="383">
        <v>73</v>
      </c>
      <c r="T2892" s="386" t="s">
        <v>11</v>
      </c>
      <c r="U2892" s="386"/>
      <c r="V2892" s="386">
        <v>73</v>
      </c>
      <c r="W2892" s="386" t="s">
        <v>11</v>
      </c>
      <c r="X2892" s="383"/>
      <c r="Y2892" s="383">
        <v>30</v>
      </c>
      <c r="Z2892" s="386" t="s">
        <v>11</v>
      </c>
      <c r="AA2892" s="386"/>
      <c r="AB2892" s="386">
        <v>30</v>
      </c>
      <c r="AC2892" s="386" t="s">
        <v>11</v>
      </c>
      <c r="AD2892" s="383"/>
      <c r="AE2892" s="383" t="s">
        <v>36</v>
      </c>
      <c r="AF2892" s="383">
        <v>77</v>
      </c>
      <c r="AG2892" s="383" t="s">
        <v>681</v>
      </c>
      <c r="AH2892" s="383" t="s">
        <v>34</v>
      </c>
      <c r="AI2892" s="383" t="s">
        <v>36</v>
      </c>
      <c r="AJ2892" s="383" t="s">
        <v>3554</v>
      </c>
      <c r="AK2892" s="384" t="str">
        <f t="shared" si="91"/>
        <v>NA</v>
      </c>
      <c r="AL2892" s="384" t="str">
        <f t="shared" si="92"/>
        <v>NA</v>
      </c>
    </row>
    <row r="2893" spans="1:40" x14ac:dyDescent="0.25">
      <c r="A2893" s="381" t="s">
        <v>3224</v>
      </c>
      <c r="B2893" s="382" t="s">
        <v>706</v>
      </c>
      <c r="C2893" s="382" t="s">
        <v>30</v>
      </c>
      <c r="D2893" s="382" t="s">
        <v>707</v>
      </c>
      <c r="E2893" s="382" t="s">
        <v>839</v>
      </c>
      <c r="F2893" s="383">
        <v>100</v>
      </c>
      <c r="G2893" s="383">
        <v>241</v>
      </c>
      <c r="H2893" s="383" t="s">
        <v>835</v>
      </c>
      <c r="I2893" s="383">
        <v>97</v>
      </c>
      <c r="J2893" s="383">
        <v>99</v>
      </c>
      <c r="K2893" s="383" t="s">
        <v>835</v>
      </c>
      <c r="L2893" s="385">
        <v>92</v>
      </c>
      <c r="M2893" s="383">
        <v>95</v>
      </c>
      <c r="N2893" s="383" t="s">
        <v>835</v>
      </c>
      <c r="O2893" s="385">
        <v>53</v>
      </c>
      <c r="P2893" s="385">
        <v>115</v>
      </c>
      <c r="Q2893" s="386" t="s">
        <v>834</v>
      </c>
      <c r="R2893" s="383">
        <v>23</v>
      </c>
      <c r="S2893" s="383">
        <v>226</v>
      </c>
      <c r="T2893" s="386" t="s">
        <v>36</v>
      </c>
      <c r="U2893" s="386">
        <v>23</v>
      </c>
      <c r="V2893" s="386">
        <v>214</v>
      </c>
      <c r="W2893" s="386" t="s">
        <v>834</v>
      </c>
      <c r="X2893" s="383"/>
      <c r="Y2893" s="383">
        <v>97</v>
      </c>
      <c r="Z2893" s="386" t="s">
        <v>11</v>
      </c>
      <c r="AA2893" s="386"/>
      <c r="AB2893" s="386">
        <v>89</v>
      </c>
      <c r="AC2893" s="386" t="s">
        <v>11</v>
      </c>
      <c r="AD2893" s="383"/>
      <c r="AE2893" s="383" t="s">
        <v>36</v>
      </c>
      <c r="AF2893" s="383">
        <v>79</v>
      </c>
      <c r="AG2893" s="383" t="s">
        <v>681</v>
      </c>
      <c r="AH2893" s="383" t="s">
        <v>34</v>
      </c>
      <c r="AI2893" s="383" t="s">
        <v>36</v>
      </c>
      <c r="AJ2893" s="383" t="s">
        <v>3554</v>
      </c>
      <c r="AK2893" s="384" t="str">
        <f t="shared" si="91"/>
        <v>NO</v>
      </c>
      <c r="AL2893" s="384" t="str">
        <f t="shared" si="92"/>
        <v>NA</v>
      </c>
    </row>
    <row r="2894" spans="1:40" x14ac:dyDescent="0.25">
      <c r="A2894" s="381" t="s">
        <v>3224</v>
      </c>
      <c r="B2894" s="382" t="s">
        <v>878</v>
      </c>
      <c r="C2894" s="382" t="s">
        <v>30</v>
      </c>
      <c r="D2894" s="382" t="s">
        <v>2252</v>
      </c>
      <c r="E2894" s="382" t="s">
        <v>839</v>
      </c>
      <c r="F2894" s="383"/>
      <c r="G2894" s="383">
        <v>6</v>
      </c>
      <c r="H2894" s="383" t="s">
        <v>11</v>
      </c>
      <c r="I2894" s="383"/>
      <c r="J2894" s="383">
        <v>5</v>
      </c>
      <c r="K2894" s="383" t="s">
        <v>11</v>
      </c>
      <c r="L2894" s="385"/>
      <c r="M2894" s="383">
        <v>5</v>
      </c>
      <c r="N2894" s="383" t="s">
        <v>11</v>
      </c>
      <c r="O2894" s="385"/>
      <c r="P2894" s="385"/>
      <c r="Q2894" s="386" t="s">
        <v>11</v>
      </c>
      <c r="R2894" s="383"/>
      <c r="S2894" s="383">
        <v>6</v>
      </c>
      <c r="T2894" s="386" t="s">
        <v>11</v>
      </c>
      <c r="U2894" s="386"/>
      <c r="V2894" s="386">
        <v>6</v>
      </c>
      <c r="W2894" s="386" t="s">
        <v>11</v>
      </c>
      <c r="X2894" s="383"/>
      <c r="Y2894" s="383">
        <v>5</v>
      </c>
      <c r="Z2894" s="386" t="s">
        <v>11</v>
      </c>
      <c r="AA2894" s="386"/>
      <c r="AB2894" s="386">
        <v>5</v>
      </c>
      <c r="AC2894" s="386" t="s">
        <v>11</v>
      </c>
      <c r="AD2894" s="383" t="s">
        <v>104</v>
      </c>
      <c r="AE2894" s="383" t="s">
        <v>36</v>
      </c>
      <c r="AF2894" s="383">
        <v>97</v>
      </c>
      <c r="AG2894" s="383" t="s">
        <v>681</v>
      </c>
      <c r="AH2894" s="383" t="s">
        <v>36</v>
      </c>
      <c r="AI2894" s="383" t="s">
        <v>34</v>
      </c>
      <c r="AJ2894" s="383" t="s">
        <v>3554</v>
      </c>
      <c r="AK2894" s="384" t="str">
        <f t="shared" si="91"/>
        <v>NA</v>
      </c>
      <c r="AL2894" s="384" t="str">
        <f t="shared" si="92"/>
        <v>NA</v>
      </c>
    </row>
    <row r="2895" spans="1:40" x14ac:dyDescent="0.25">
      <c r="A2895" s="381" t="s">
        <v>3224</v>
      </c>
      <c r="B2895" s="382" t="s">
        <v>708</v>
      </c>
      <c r="C2895" s="382" t="s">
        <v>30</v>
      </c>
      <c r="D2895" s="382" t="s">
        <v>709</v>
      </c>
      <c r="E2895" s="382" t="s">
        <v>839</v>
      </c>
      <c r="F2895" s="383"/>
      <c r="G2895" s="383">
        <v>5</v>
      </c>
      <c r="H2895" s="383" t="s">
        <v>11</v>
      </c>
      <c r="I2895" s="383"/>
      <c r="J2895" s="383">
        <v>4</v>
      </c>
      <c r="K2895" s="383" t="s">
        <v>11</v>
      </c>
      <c r="L2895" s="385"/>
      <c r="M2895" s="383">
        <v>3</v>
      </c>
      <c r="N2895" s="383" t="s">
        <v>11</v>
      </c>
      <c r="O2895" s="385"/>
      <c r="P2895" s="385">
        <v>0</v>
      </c>
      <c r="Q2895" s="386" t="s">
        <v>11</v>
      </c>
      <c r="R2895" s="383"/>
      <c r="S2895" s="383">
        <v>5</v>
      </c>
      <c r="T2895" s="386" t="s">
        <v>11</v>
      </c>
      <c r="U2895" s="386"/>
      <c r="V2895" s="386">
        <v>5</v>
      </c>
      <c r="W2895" s="386" t="s">
        <v>11</v>
      </c>
      <c r="X2895" s="383"/>
      <c r="Y2895" s="383">
        <v>4</v>
      </c>
      <c r="Z2895" s="386" t="s">
        <v>11</v>
      </c>
      <c r="AA2895" s="386"/>
      <c r="AB2895" s="386">
        <v>4</v>
      </c>
      <c r="AC2895" s="386" t="s">
        <v>11</v>
      </c>
      <c r="AD2895" s="383"/>
      <c r="AE2895" s="383" t="s">
        <v>34</v>
      </c>
      <c r="AF2895" s="383">
        <v>100</v>
      </c>
      <c r="AG2895" s="383" t="s">
        <v>40</v>
      </c>
      <c r="AH2895" s="383" t="s">
        <v>34</v>
      </c>
      <c r="AI2895" s="383" t="s">
        <v>36</v>
      </c>
      <c r="AJ2895" s="383" t="s">
        <v>3554</v>
      </c>
      <c r="AK2895" s="384" t="str">
        <f t="shared" si="91"/>
        <v>NA</v>
      </c>
      <c r="AL2895" s="384" t="str">
        <f t="shared" si="92"/>
        <v>NA</v>
      </c>
    </row>
    <row r="2896" spans="1:40" x14ac:dyDescent="0.25">
      <c r="A2896" s="381" t="s">
        <v>3224</v>
      </c>
      <c r="B2896" s="382" t="s">
        <v>710</v>
      </c>
      <c r="C2896" s="382" t="s">
        <v>30</v>
      </c>
      <c r="D2896" s="382" t="s">
        <v>711</v>
      </c>
      <c r="E2896" s="382" t="s">
        <v>839</v>
      </c>
      <c r="F2896" s="383"/>
      <c r="G2896" s="383">
        <v>3</v>
      </c>
      <c r="H2896" s="383" t="s">
        <v>11</v>
      </c>
      <c r="I2896" s="383"/>
      <c r="J2896" s="383">
        <v>3</v>
      </c>
      <c r="K2896" s="383" t="s">
        <v>11</v>
      </c>
      <c r="L2896" s="385"/>
      <c r="M2896" s="383">
        <v>3</v>
      </c>
      <c r="N2896" s="383" t="s">
        <v>11</v>
      </c>
      <c r="O2896" s="385"/>
      <c r="P2896" s="385"/>
      <c r="Q2896" s="386" t="s">
        <v>11</v>
      </c>
      <c r="R2896" s="383"/>
      <c r="S2896" s="383">
        <v>3</v>
      </c>
      <c r="T2896" s="386" t="s">
        <v>11</v>
      </c>
      <c r="U2896" s="386"/>
      <c r="V2896" s="386">
        <v>3</v>
      </c>
      <c r="W2896" s="386" t="s">
        <v>11</v>
      </c>
      <c r="X2896" s="383"/>
      <c r="Y2896" s="383">
        <v>3</v>
      </c>
      <c r="Z2896" s="386" t="s">
        <v>11</v>
      </c>
      <c r="AA2896" s="386"/>
      <c r="AB2896" s="386">
        <v>3</v>
      </c>
      <c r="AC2896" s="386" t="s">
        <v>11</v>
      </c>
      <c r="AD2896" s="383"/>
      <c r="AE2896" s="383" t="s">
        <v>36</v>
      </c>
      <c r="AF2896" s="383">
        <v>87</v>
      </c>
      <c r="AG2896" s="383" t="s">
        <v>681</v>
      </c>
      <c r="AH2896" s="383" t="s">
        <v>34</v>
      </c>
      <c r="AI2896" s="383" t="s">
        <v>36</v>
      </c>
      <c r="AJ2896" s="383" t="s">
        <v>3554</v>
      </c>
      <c r="AK2896" s="384" t="str">
        <f t="shared" si="91"/>
        <v>NA</v>
      </c>
      <c r="AL2896" s="384" t="str">
        <f t="shared" si="92"/>
        <v>NA</v>
      </c>
    </row>
    <row r="2897" spans="1:40" x14ac:dyDescent="0.25">
      <c r="A2897" s="381" t="s">
        <v>3224</v>
      </c>
      <c r="B2897" s="382" t="s">
        <v>879</v>
      </c>
      <c r="C2897" s="382" t="s">
        <v>30</v>
      </c>
      <c r="D2897" s="382" t="s">
        <v>2253</v>
      </c>
      <c r="E2897" s="382" t="s">
        <v>839</v>
      </c>
      <c r="F2897" s="383"/>
      <c r="G2897" s="383">
        <v>3</v>
      </c>
      <c r="H2897" s="383" t="s">
        <v>11</v>
      </c>
      <c r="I2897" s="383"/>
      <c r="J2897" s="383">
        <v>2</v>
      </c>
      <c r="K2897" s="383" t="s">
        <v>11</v>
      </c>
      <c r="L2897" s="385"/>
      <c r="M2897" s="383">
        <v>2</v>
      </c>
      <c r="N2897" s="383" t="s">
        <v>11</v>
      </c>
      <c r="O2897" s="385"/>
      <c r="P2897" s="385"/>
      <c r="Q2897" s="386" t="s">
        <v>11</v>
      </c>
      <c r="R2897" s="383"/>
      <c r="S2897" s="383">
        <v>3</v>
      </c>
      <c r="T2897" s="386" t="s">
        <v>11</v>
      </c>
      <c r="U2897" s="386"/>
      <c r="V2897" s="386">
        <v>3</v>
      </c>
      <c r="W2897" s="386" t="s">
        <v>11</v>
      </c>
      <c r="X2897" s="383"/>
      <c r="Y2897" s="383">
        <v>2</v>
      </c>
      <c r="Z2897" s="386" t="s">
        <v>11</v>
      </c>
      <c r="AA2897" s="386"/>
      <c r="AB2897" s="386">
        <v>2</v>
      </c>
      <c r="AC2897" s="386" t="s">
        <v>11</v>
      </c>
      <c r="AD2897" s="383"/>
      <c r="AE2897" s="383" t="s">
        <v>36</v>
      </c>
      <c r="AF2897" s="383">
        <v>90</v>
      </c>
      <c r="AG2897" s="383" t="s">
        <v>681</v>
      </c>
      <c r="AH2897" s="383" t="s">
        <v>34</v>
      </c>
      <c r="AI2897" s="383" t="s">
        <v>34</v>
      </c>
      <c r="AJ2897" s="383" t="s">
        <v>3554</v>
      </c>
      <c r="AK2897" s="384" t="str">
        <f t="shared" si="91"/>
        <v>NA</v>
      </c>
      <c r="AL2897" s="384" t="str">
        <f t="shared" si="92"/>
        <v>NA</v>
      </c>
    </row>
    <row r="2898" spans="1:40" x14ac:dyDescent="0.25">
      <c r="A2898" s="381" t="s">
        <v>3224</v>
      </c>
      <c r="B2898" s="382" t="s">
        <v>880</v>
      </c>
      <c r="C2898" s="382" t="s">
        <v>30</v>
      </c>
      <c r="D2898" s="382" t="s">
        <v>2254</v>
      </c>
      <c r="E2898" s="382" t="s">
        <v>839</v>
      </c>
      <c r="F2898" s="383"/>
      <c r="G2898" s="383">
        <v>15</v>
      </c>
      <c r="H2898" s="383" t="s">
        <v>11</v>
      </c>
      <c r="I2898" s="383"/>
      <c r="J2898" s="383">
        <v>11</v>
      </c>
      <c r="K2898" s="383" t="s">
        <v>11</v>
      </c>
      <c r="L2898" s="385"/>
      <c r="M2898" s="383">
        <v>5</v>
      </c>
      <c r="N2898" s="383" t="s">
        <v>11</v>
      </c>
      <c r="O2898" s="385"/>
      <c r="P2898" s="385"/>
      <c r="Q2898" s="386" t="s">
        <v>11</v>
      </c>
      <c r="R2898" s="383"/>
      <c r="S2898" s="383">
        <v>15</v>
      </c>
      <c r="T2898" s="386" t="s">
        <v>11</v>
      </c>
      <c r="U2898" s="386"/>
      <c r="V2898" s="386">
        <v>14</v>
      </c>
      <c r="W2898" s="386" t="s">
        <v>11</v>
      </c>
      <c r="X2898" s="383"/>
      <c r="Y2898" s="383">
        <v>11</v>
      </c>
      <c r="Z2898" s="386" t="s">
        <v>11</v>
      </c>
      <c r="AA2898" s="386"/>
      <c r="AB2898" s="386">
        <v>10</v>
      </c>
      <c r="AC2898" s="386" t="s">
        <v>11</v>
      </c>
      <c r="AD2898" s="383"/>
      <c r="AE2898" s="383" t="s">
        <v>36</v>
      </c>
      <c r="AF2898" s="383">
        <v>82</v>
      </c>
      <c r="AG2898" s="383" t="s">
        <v>40</v>
      </c>
      <c r="AH2898" s="383" t="s">
        <v>36</v>
      </c>
      <c r="AI2898" s="383" t="s">
        <v>34</v>
      </c>
      <c r="AJ2898" s="383" t="s">
        <v>3554</v>
      </c>
      <c r="AK2898" s="384" t="str">
        <f t="shared" si="91"/>
        <v>NA</v>
      </c>
      <c r="AL2898" s="384" t="str">
        <f t="shared" si="92"/>
        <v>NA</v>
      </c>
    </row>
    <row r="2899" spans="1:40" x14ac:dyDescent="0.25">
      <c r="A2899" s="381" t="s">
        <v>3224</v>
      </c>
      <c r="B2899" s="382" t="s">
        <v>882</v>
      </c>
      <c r="C2899" s="382" t="s">
        <v>30</v>
      </c>
      <c r="D2899" s="382" t="s">
        <v>2327</v>
      </c>
      <c r="E2899" s="382" t="s">
        <v>839</v>
      </c>
      <c r="F2899" s="383">
        <v>74</v>
      </c>
      <c r="G2899" s="383">
        <v>26</v>
      </c>
      <c r="H2899" s="383" t="s">
        <v>834</v>
      </c>
      <c r="I2899" s="383"/>
      <c r="J2899" s="383">
        <v>10</v>
      </c>
      <c r="K2899" s="383" t="s">
        <v>11</v>
      </c>
      <c r="L2899" s="385"/>
      <c r="M2899" s="383">
        <v>12</v>
      </c>
      <c r="N2899" s="383" t="s">
        <v>11</v>
      </c>
      <c r="O2899" s="385"/>
      <c r="P2899" s="385">
        <v>13</v>
      </c>
      <c r="Q2899" s="386" t="s">
        <v>11</v>
      </c>
      <c r="R2899" s="383"/>
      <c r="S2899" s="383">
        <v>15</v>
      </c>
      <c r="T2899" s="386" t="s">
        <v>11</v>
      </c>
      <c r="U2899" s="386"/>
      <c r="V2899" s="386">
        <v>8</v>
      </c>
      <c r="W2899" s="386" t="s">
        <v>11</v>
      </c>
      <c r="X2899" s="383"/>
      <c r="Y2899" s="383">
        <v>9</v>
      </c>
      <c r="Z2899" s="386" t="s">
        <v>11</v>
      </c>
      <c r="AA2899" s="386"/>
      <c r="AB2899" s="386">
        <v>5</v>
      </c>
      <c r="AC2899" s="386" t="s">
        <v>11</v>
      </c>
      <c r="AD2899" s="383"/>
      <c r="AE2899" s="383" t="s">
        <v>36</v>
      </c>
      <c r="AF2899" s="383">
        <v>67</v>
      </c>
      <c r="AG2899" s="383" t="s">
        <v>681</v>
      </c>
      <c r="AH2899" s="383" t="s">
        <v>34</v>
      </c>
      <c r="AI2899" s="383" t="s">
        <v>34</v>
      </c>
      <c r="AJ2899" s="383" t="s">
        <v>3554</v>
      </c>
      <c r="AK2899" s="384" t="str">
        <f t="shared" si="91"/>
        <v>NA</v>
      </c>
      <c r="AL2899" s="384" t="str">
        <f t="shared" si="92"/>
        <v>NA</v>
      </c>
    </row>
    <row r="2900" spans="1:40" s="181" customFormat="1" x14ac:dyDescent="0.25">
      <c r="A2900" s="381" t="s">
        <v>3224</v>
      </c>
      <c r="B2900" s="382" t="s">
        <v>883</v>
      </c>
      <c r="C2900" s="382" t="s">
        <v>30</v>
      </c>
      <c r="D2900" s="382" t="s">
        <v>2328</v>
      </c>
      <c r="E2900" s="382" t="s">
        <v>839</v>
      </c>
      <c r="F2900" s="383"/>
      <c r="G2900" s="383">
        <v>18</v>
      </c>
      <c r="H2900" s="383" t="s">
        <v>11</v>
      </c>
      <c r="I2900" s="383"/>
      <c r="J2900" s="383">
        <v>11</v>
      </c>
      <c r="K2900" s="383" t="s">
        <v>11</v>
      </c>
      <c r="L2900" s="385"/>
      <c r="M2900" s="383">
        <v>8</v>
      </c>
      <c r="N2900" s="383" t="s">
        <v>11</v>
      </c>
      <c r="O2900" s="385"/>
      <c r="P2900" s="385">
        <v>31</v>
      </c>
      <c r="Q2900" s="386" t="s">
        <v>11</v>
      </c>
      <c r="R2900" s="383"/>
      <c r="S2900" s="383">
        <v>12</v>
      </c>
      <c r="T2900" s="386" t="s">
        <v>11</v>
      </c>
      <c r="U2900" s="386"/>
      <c r="V2900" s="386">
        <v>9</v>
      </c>
      <c r="W2900" s="386" t="s">
        <v>11</v>
      </c>
      <c r="X2900" s="383"/>
      <c r="Y2900" s="383">
        <v>9</v>
      </c>
      <c r="Z2900" s="386" t="s">
        <v>11</v>
      </c>
      <c r="AA2900" s="386"/>
      <c r="AB2900" s="386">
        <v>7</v>
      </c>
      <c r="AC2900" s="386" t="s">
        <v>11</v>
      </c>
      <c r="AD2900" s="383"/>
      <c r="AE2900" s="383" t="s">
        <v>36</v>
      </c>
      <c r="AF2900" s="383">
        <v>64</v>
      </c>
      <c r="AG2900" s="383" t="s">
        <v>681</v>
      </c>
      <c r="AH2900" s="383" t="s">
        <v>34</v>
      </c>
      <c r="AI2900" s="383" t="s">
        <v>34</v>
      </c>
      <c r="AJ2900" s="383" t="s">
        <v>3554</v>
      </c>
      <c r="AK2900" s="384" t="str">
        <f t="shared" si="91"/>
        <v>NA</v>
      </c>
      <c r="AL2900" s="384" t="str">
        <f t="shared" si="92"/>
        <v>NA</v>
      </c>
      <c r="AN2900" s="196"/>
    </row>
    <row r="2901" spans="1:40" s="181" customFormat="1" x14ac:dyDescent="0.25">
      <c r="A2901" s="381" t="s">
        <v>3224</v>
      </c>
      <c r="B2901" s="382" t="s">
        <v>712</v>
      </c>
      <c r="C2901" s="382" t="s">
        <v>30</v>
      </c>
      <c r="D2901" s="382" t="s">
        <v>713</v>
      </c>
      <c r="E2901" s="382" t="s">
        <v>839</v>
      </c>
      <c r="F2901" s="383">
        <v>99</v>
      </c>
      <c r="G2901" s="383">
        <v>141</v>
      </c>
      <c r="H2901" s="383" t="s">
        <v>835</v>
      </c>
      <c r="I2901" s="383">
        <v>100</v>
      </c>
      <c r="J2901" s="383">
        <v>78</v>
      </c>
      <c r="K2901" s="383" t="s">
        <v>835</v>
      </c>
      <c r="L2901" s="385">
        <v>87</v>
      </c>
      <c r="M2901" s="383">
        <v>75</v>
      </c>
      <c r="N2901" s="383" t="s">
        <v>835</v>
      </c>
      <c r="O2901" s="385">
        <v>67</v>
      </c>
      <c r="P2901" s="385">
        <v>79</v>
      </c>
      <c r="Q2901" s="386" t="s">
        <v>835</v>
      </c>
      <c r="R2901" s="383">
        <v>15</v>
      </c>
      <c r="S2901" s="383">
        <v>137</v>
      </c>
      <c r="T2901" s="386" t="s">
        <v>36</v>
      </c>
      <c r="U2901" s="386">
        <v>14</v>
      </c>
      <c r="V2901" s="386">
        <v>125</v>
      </c>
      <c r="W2901" s="386" t="s">
        <v>834</v>
      </c>
      <c r="X2901" s="383"/>
      <c r="Y2901" s="383">
        <v>77</v>
      </c>
      <c r="Z2901" s="386" t="s">
        <v>11</v>
      </c>
      <c r="AA2901" s="386"/>
      <c r="AB2901" s="386">
        <v>69</v>
      </c>
      <c r="AC2901" s="386" t="s">
        <v>11</v>
      </c>
      <c r="AD2901" s="383"/>
      <c r="AE2901" s="383" t="s">
        <v>36</v>
      </c>
      <c r="AF2901" s="383">
        <v>85</v>
      </c>
      <c r="AG2901" s="383" t="s">
        <v>681</v>
      </c>
      <c r="AH2901" s="383" t="s">
        <v>34</v>
      </c>
      <c r="AI2901" s="383" t="s">
        <v>36</v>
      </c>
      <c r="AJ2901" s="383" t="s">
        <v>3554</v>
      </c>
      <c r="AK2901" s="384" t="str">
        <f t="shared" si="91"/>
        <v>NO</v>
      </c>
      <c r="AL2901" s="384" t="str">
        <f t="shared" si="92"/>
        <v>NA</v>
      </c>
      <c r="AN2901" s="196"/>
    </row>
    <row r="2902" spans="1:40" s="181" customFormat="1" x14ac:dyDescent="0.25">
      <c r="A2902" s="381" t="s">
        <v>3224</v>
      </c>
      <c r="B2902" s="382" t="s">
        <v>714</v>
      </c>
      <c r="C2902" s="382" t="s">
        <v>30</v>
      </c>
      <c r="D2902" s="382" t="s">
        <v>2255</v>
      </c>
      <c r="E2902" s="382" t="s">
        <v>839</v>
      </c>
      <c r="F2902" s="383"/>
      <c r="G2902" s="383">
        <v>15</v>
      </c>
      <c r="H2902" s="383" t="s">
        <v>11</v>
      </c>
      <c r="I2902" s="383"/>
      <c r="J2902" s="383">
        <v>6</v>
      </c>
      <c r="K2902" s="383" t="s">
        <v>11</v>
      </c>
      <c r="L2902" s="385"/>
      <c r="M2902" s="383">
        <v>6</v>
      </c>
      <c r="N2902" s="383" t="s">
        <v>11</v>
      </c>
      <c r="O2902" s="385"/>
      <c r="P2902" s="385">
        <v>5</v>
      </c>
      <c r="Q2902" s="386" t="s">
        <v>11</v>
      </c>
      <c r="R2902" s="383"/>
      <c r="S2902" s="383">
        <v>15</v>
      </c>
      <c r="T2902" s="386" t="s">
        <v>11</v>
      </c>
      <c r="U2902" s="386"/>
      <c r="V2902" s="386">
        <v>15</v>
      </c>
      <c r="W2902" s="386" t="s">
        <v>11</v>
      </c>
      <c r="X2902" s="383"/>
      <c r="Y2902" s="383">
        <v>6</v>
      </c>
      <c r="Z2902" s="386" t="s">
        <v>11</v>
      </c>
      <c r="AA2902" s="386"/>
      <c r="AB2902" s="386">
        <v>6</v>
      </c>
      <c r="AC2902" s="386" t="s">
        <v>11</v>
      </c>
      <c r="AD2902" s="383"/>
      <c r="AE2902" s="383" t="s">
        <v>36</v>
      </c>
      <c r="AF2902" s="383">
        <v>97</v>
      </c>
      <c r="AG2902" s="383" t="s">
        <v>681</v>
      </c>
      <c r="AH2902" s="383" t="s">
        <v>36</v>
      </c>
      <c r="AI2902" s="383" t="s">
        <v>36</v>
      </c>
      <c r="AJ2902" s="383" t="s">
        <v>3554</v>
      </c>
      <c r="AK2902" s="384" t="str">
        <f t="shared" si="91"/>
        <v>NA</v>
      </c>
      <c r="AL2902" s="384" t="str">
        <f t="shared" si="92"/>
        <v>NA</v>
      </c>
      <c r="AN2902" s="196"/>
    </row>
    <row r="2903" spans="1:40" s="181" customFormat="1" x14ac:dyDescent="0.25">
      <c r="A2903" s="381" t="s">
        <v>3224</v>
      </c>
      <c r="B2903" s="382" t="s">
        <v>715</v>
      </c>
      <c r="C2903" s="382" t="s">
        <v>30</v>
      </c>
      <c r="D2903" s="382" t="s">
        <v>716</v>
      </c>
      <c r="E2903" s="382" t="s">
        <v>839</v>
      </c>
      <c r="F2903" s="383">
        <v>100</v>
      </c>
      <c r="G2903" s="383">
        <v>98</v>
      </c>
      <c r="H2903" s="383" t="s">
        <v>835</v>
      </c>
      <c r="I2903" s="383">
        <v>100</v>
      </c>
      <c r="J2903" s="383">
        <v>46</v>
      </c>
      <c r="K2903" s="383" t="s">
        <v>835</v>
      </c>
      <c r="L2903" s="385"/>
      <c r="M2903" s="383">
        <v>35</v>
      </c>
      <c r="N2903" s="383" t="s">
        <v>11</v>
      </c>
      <c r="O2903" s="385">
        <v>76</v>
      </c>
      <c r="P2903" s="385">
        <v>38</v>
      </c>
      <c r="Q2903" s="386" t="s">
        <v>835</v>
      </c>
      <c r="R2903" s="383"/>
      <c r="S2903" s="383">
        <v>98</v>
      </c>
      <c r="T2903" s="386" t="s">
        <v>11</v>
      </c>
      <c r="U2903" s="386"/>
      <c r="V2903" s="386">
        <v>94</v>
      </c>
      <c r="W2903" s="386" t="s">
        <v>11</v>
      </c>
      <c r="X2903" s="383"/>
      <c r="Y2903" s="383">
        <v>46</v>
      </c>
      <c r="Z2903" s="386" t="s">
        <v>11</v>
      </c>
      <c r="AA2903" s="386"/>
      <c r="AB2903" s="386">
        <v>45</v>
      </c>
      <c r="AC2903" s="386" t="s">
        <v>11</v>
      </c>
      <c r="AD2903" s="383"/>
      <c r="AE2903" s="383" t="s">
        <v>36</v>
      </c>
      <c r="AF2903" s="383">
        <v>87</v>
      </c>
      <c r="AG2903" s="383" t="s">
        <v>681</v>
      </c>
      <c r="AH2903" s="383" t="s">
        <v>36</v>
      </c>
      <c r="AI2903" s="383" t="s">
        <v>36</v>
      </c>
      <c r="AJ2903" s="383" t="s">
        <v>3554</v>
      </c>
      <c r="AK2903" s="384" t="str">
        <f t="shared" si="91"/>
        <v>NA</v>
      </c>
      <c r="AL2903" s="384" t="str">
        <f t="shared" si="92"/>
        <v>NA</v>
      </c>
      <c r="AN2903" s="196"/>
    </row>
    <row r="2904" spans="1:40" s="181" customFormat="1" x14ac:dyDescent="0.25">
      <c r="A2904" s="381" t="s">
        <v>3224</v>
      </c>
      <c r="B2904" s="382" t="s">
        <v>717</v>
      </c>
      <c r="C2904" s="382" t="s">
        <v>30</v>
      </c>
      <c r="D2904" s="382" t="s">
        <v>718</v>
      </c>
      <c r="E2904" s="382" t="s">
        <v>839</v>
      </c>
      <c r="F2904" s="383">
        <v>98</v>
      </c>
      <c r="G2904" s="383">
        <v>179</v>
      </c>
      <c r="H2904" s="383" t="s">
        <v>835</v>
      </c>
      <c r="I2904" s="383">
        <v>98</v>
      </c>
      <c r="J2904" s="383">
        <v>95</v>
      </c>
      <c r="K2904" s="383" t="s">
        <v>835</v>
      </c>
      <c r="L2904" s="385">
        <v>72</v>
      </c>
      <c r="M2904" s="383">
        <v>76</v>
      </c>
      <c r="N2904" s="383" t="s">
        <v>834</v>
      </c>
      <c r="O2904" s="385">
        <v>59</v>
      </c>
      <c r="P2904" s="385">
        <v>79</v>
      </c>
      <c r="Q2904" s="386" t="s">
        <v>835</v>
      </c>
      <c r="R2904" s="383">
        <v>25</v>
      </c>
      <c r="S2904" s="383">
        <v>165</v>
      </c>
      <c r="T2904" s="386" t="s">
        <v>36</v>
      </c>
      <c r="U2904" s="386">
        <v>18</v>
      </c>
      <c r="V2904" s="386">
        <v>158</v>
      </c>
      <c r="W2904" s="386" t="s">
        <v>834</v>
      </c>
      <c r="X2904" s="383"/>
      <c r="Y2904" s="383">
        <v>88</v>
      </c>
      <c r="Z2904" s="386" t="s">
        <v>11</v>
      </c>
      <c r="AA2904" s="386"/>
      <c r="AB2904" s="386">
        <v>80</v>
      </c>
      <c r="AC2904" s="386" t="s">
        <v>11</v>
      </c>
      <c r="AD2904" s="383"/>
      <c r="AE2904" s="383" t="s">
        <v>36</v>
      </c>
      <c r="AF2904" s="383">
        <v>74</v>
      </c>
      <c r="AG2904" s="383" t="s">
        <v>681</v>
      </c>
      <c r="AH2904" s="383" t="s">
        <v>34</v>
      </c>
      <c r="AI2904" s="383" t="s">
        <v>36</v>
      </c>
      <c r="AJ2904" s="383" t="s">
        <v>3554</v>
      </c>
      <c r="AK2904" s="384" t="str">
        <f t="shared" si="91"/>
        <v>NO</v>
      </c>
      <c r="AL2904" s="384" t="str">
        <f t="shared" si="92"/>
        <v>NA</v>
      </c>
      <c r="AN2904" s="196"/>
    </row>
    <row r="2905" spans="1:40" s="181" customFormat="1" x14ac:dyDescent="0.25">
      <c r="A2905" s="381" t="s">
        <v>3224</v>
      </c>
      <c r="B2905" s="382" t="s">
        <v>719</v>
      </c>
      <c r="C2905" s="382" t="s">
        <v>30</v>
      </c>
      <c r="D2905" s="382" t="s">
        <v>720</v>
      </c>
      <c r="E2905" s="382" t="s">
        <v>839</v>
      </c>
      <c r="F2905" s="383">
        <v>98</v>
      </c>
      <c r="G2905" s="383">
        <v>210</v>
      </c>
      <c r="H2905" s="383" t="s">
        <v>835</v>
      </c>
      <c r="I2905" s="383">
        <v>97</v>
      </c>
      <c r="J2905" s="383">
        <v>104</v>
      </c>
      <c r="K2905" s="383" t="s">
        <v>835</v>
      </c>
      <c r="L2905" s="385">
        <v>88</v>
      </c>
      <c r="M2905" s="383">
        <v>96</v>
      </c>
      <c r="N2905" s="383" t="s">
        <v>834</v>
      </c>
      <c r="O2905" s="385">
        <v>71</v>
      </c>
      <c r="P2905" s="385">
        <v>91</v>
      </c>
      <c r="Q2905" s="386" t="s">
        <v>834</v>
      </c>
      <c r="R2905" s="383">
        <v>24</v>
      </c>
      <c r="S2905" s="383">
        <v>199</v>
      </c>
      <c r="T2905" s="386" t="s">
        <v>36</v>
      </c>
      <c r="U2905" s="386">
        <v>24</v>
      </c>
      <c r="V2905" s="386">
        <v>186</v>
      </c>
      <c r="W2905" s="386" t="s">
        <v>834</v>
      </c>
      <c r="X2905" s="383"/>
      <c r="Y2905" s="383">
        <v>99</v>
      </c>
      <c r="Z2905" s="386" t="s">
        <v>11</v>
      </c>
      <c r="AA2905" s="386"/>
      <c r="AB2905" s="386">
        <v>93</v>
      </c>
      <c r="AC2905" s="386" t="s">
        <v>11</v>
      </c>
      <c r="AD2905" s="383"/>
      <c r="AE2905" s="383" t="s">
        <v>36</v>
      </c>
      <c r="AF2905" s="383">
        <v>87</v>
      </c>
      <c r="AG2905" s="383" t="s">
        <v>681</v>
      </c>
      <c r="AH2905" s="383" t="s">
        <v>36</v>
      </c>
      <c r="AI2905" s="383" t="s">
        <v>36</v>
      </c>
      <c r="AJ2905" s="383" t="s">
        <v>3554</v>
      </c>
      <c r="AK2905" s="384" t="str">
        <f t="shared" si="91"/>
        <v>NO</v>
      </c>
      <c r="AL2905" s="384" t="str">
        <f t="shared" si="92"/>
        <v>NA</v>
      </c>
      <c r="AN2905" s="196"/>
    </row>
    <row r="2906" spans="1:40" s="181" customFormat="1" x14ac:dyDescent="0.25">
      <c r="A2906" s="381" t="s">
        <v>3224</v>
      </c>
      <c r="B2906" s="382" t="s">
        <v>721</v>
      </c>
      <c r="C2906" s="382" t="s">
        <v>30</v>
      </c>
      <c r="D2906" s="382" t="s">
        <v>722</v>
      </c>
      <c r="E2906" s="382" t="s">
        <v>839</v>
      </c>
      <c r="F2906" s="383">
        <v>99</v>
      </c>
      <c r="G2906" s="383">
        <v>120</v>
      </c>
      <c r="H2906" s="383" t="s">
        <v>835</v>
      </c>
      <c r="I2906" s="383">
        <v>98</v>
      </c>
      <c r="J2906" s="383">
        <v>61</v>
      </c>
      <c r="K2906" s="383" t="s">
        <v>835</v>
      </c>
      <c r="L2906" s="385">
        <v>81</v>
      </c>
      <c r="M2906" s="383">
        <v>52</v>
      </c>
      <c r="N2906" s="383" t="s">
        <v>835</v>
      </c>
      <c r="O2906" s="385">
        <v>48</v>
      </c>
      <c r="P2906" s="385">
        <v>67</v>
      </c>
      <c r="Q2906" s="386" t="s">
        <v>834</v>
      </c>
      <c r="R2906" s="383">
        <v>20</v>
      </c>
      <c r="S2906" s="383">
        <v>112</v>
      </c>
      <c r="T2906" s="386" t="s">
        <v>36</v>
      </c>
      <c r="U2906" s="386">
        <v>16</v>
      </c>
      <c r="V2906" s="386">
        <v>102</v>
      </c>
      <c r="W2906" s="386" t="s">
        <v>834</v>
      </c>
      <c r="X2906" s="383"/>
      <c r="Y2906" s="383">
        <v>59</v>
      </c>
      <c r="Z2906" s="386" t="s">
        <v>11</v>
      </c>
      <c r="AA2906" s="386"/>
      <c r="AB2906" s="386">
        <v>53</v>
      </c>
      <c r="AC2906" s="386" t="s">
        <v>11</v>
      </c>
      <c r="AD2906" s="383"/>
      <c r="AE2906" s="383" t="s">
        <v>36</v>
      </c>
      <c r="AF2906" s="383">
        <v>74</v>
      </c>
      <c r="AG2906" s="383" t="s">
        <v>681</v>
      </c>
      <c r="AH2906" s="383" t="s">
        <v>34</v>
      </c>
      <c r="AI2906" s="383" t="s">
        <v>36</v>
      </c>
      <c r="AJ2906" s="383" t="s">
        <v>3554</v>
      </c>
      <c r="AK2906" s="384" t="str">
        <f t="shared" si="91"/>
        <v>NO</v>
      </c>
      <c r="AL2906" s="384" t="str">
        <f t="shared" si="92"/>
        <v>NA</v>
      </c>
      <c r="AN2906" s="196"/>
    </row>
    <row r="2907" spans="1:40" s="181" customFormat="1" x14ac:dyDescent="0.25">
      <c r="A2907" s="381" t="s">
        <v>3224</v>
      </c>
      <c r="B2907" s="382" t="s">
        <v>723</v>
      </c>
      <c r="C2907" s="382" t="s">
        <v>30</v>
      </c>
      <c r="D2907" s="382" t="s">
        <v>724</v>
      </c>
      <c r="E2907" s="382" t="s">
        <v>839</v>
      </c>
      <c r="F2907" s="383">
        <v>99</v>
      </c>
      <c r="G2907" s="383">
        <v>102</v>
      </c>
      <c r="H2907" s="383" t="s">
        <v>835</v>
      </c>
      <c r="I2907" s="383">
        <v>97</v>
      </c>
      <c r="J2907" s="383">
        <v>53</v>
      </c>
      <c r="K2907" s="383" t="s">
        <v>835</v>
      </c>
      <c r="L2907" s="385">
        <v>72</v>
      </c>
      <c r="M2907" s="383">
        <v>50</v>
      </c>
      <c r="N2907" s="383" t="s">
        <v>834</v>
      </c>
      <c r="O2907" s="385">
        <v>71</v>
      </c>
      <c r="P2907" s="385">
        <v>34</v>
      </c>
      <c r="Q2907" s="386" t="s">
        <v>835</v>
      </c>
      <c r="R2907" s="383"/>
      <c r="S2907" s="383">
        <v>95</v>
      </c>
      <c r="T2907" s="386" t="s">
        <v>11</v>
      </c>
      <c r="U2907" s="386"/>
      <c r="V2907" s="386">
        <v>88</v>
      </c>
      <c r="W2907" s="386" t="s">
        <v>11</v>
      </c>
      <c r="X2907" s="383"/>
      <c r="Y2907" s="383">
        <v>51</v>
      </c>
      <c r="Z2907" s="386" t="s">
        <v>11</v>
      </c>
      <c r="AA2907" s="386"/>
      <c r="AB2907" s="386">
        <v>46</v>
      </c>
      <c r="AC2907" s="386" t="s">
        <v>11</v>
      </c>
      <c r="AD2907" s="383"/>
      <c r="AE2907" s="383" t="s">
        <v>36</v>
      </c>
      <c r="AF2907" s="383">
        <v>87</v>
      </c>
      <c r="AG2907" s="383" t="s">
        <v>681</v>
      </c>
      <c r="AH2907" s="383" t="s">
        <v>36</v>
      </c>
      <c r="AI2907" s="383" t="s">
        <v>36</v>
      </c>
      <c r="AJ2907" s="383" t="s">
        <v>3554</v>
      </c>
      <c r="AK2907" s="384" t="str">
        <f t="shared" si="91"/>
        <v>NA</v>
      </c>
      <c r="AL2907" s="384" t="str">
        <f t="shared" si="92"/>
        <v>NA</v>
      </c>
      <c r="AN2907" s="196"/>
    </row>
    <row r="2908" spans="1:40" s="181" customFormat="1" x14ac:dyDescent="0.25">
      <c r="A2908" s="381" t="s">
        <v>3224</v>
      </c>
      <c r="B2908" s="382" t="s">
        <v>725</v>
      </c>
      <c r="C2908" s="382" t="s">
        <v>30</v>
      </c>
      <c r="D2908" s="382" t="s">
        <v>726</v>
      </c>
      <c r="E2908" s="382" t="s">
        <v>839</v>
      </c>
      <c r="F2908" s="383">
        <v>96</v>
      </c>
      <c r="G2908" s="383">
        <v>225</v>
      </c>
      <c r="H2908" s="383" t="s">
        <v>835</v>
      </c>
      <c r="I2908" s="383">
        <v>96</v>
      </c>
      <c r="J2908" s="383">
        <v>109</v>
      </c>
      <c r="K2908" s="383" t="s">
        <v>835</v>
      </c>
      <c r="L2908" s="385">
        <v>67</v>
      </c>
      <c r="M2908" s="383">
        <v>83</v>
      </c>
      <c r="N2908" s="383" t="s">
        <v>834</v>
      </c>
      <c r="O2908" s="385">
        <v>43</v>
      </c>
      <c r="P2908" s="385">
        <v>90</v>
      </c>
      <c r="Q2908" s="386" t="s">
        <v>835</v>
      </c>
      <c r="R2908" s="383">
        <v>14</v>
      </c>
      <c r="S2908" s="383">
        <v>192</v>
      </c>
      <c r="T2908" s="386" t="s">
        <v>36</v>
      </c>
      <c r="U2908" s="386">
        <v>11</v>
      </c>
      <c r="V2908" s="386">
        <v>172</v>
      </c>
      <c r="W2908" s="386" t="s">
        <v>11</v>
      </c>
      <c r="X2908" s="383">
        <v>42</v>
      </c>
      <c r="Y2908" s="383">
        <v>100</v>
      </c>
      <c r="Z2908" s="386" t="s">
        <v>36</v>
      </c>
      <c r="AA2908" s="386">
        <v>39</v>
      </c>
      <c r="AB2908" s="386">
        <v>92</v>
      </c>
      <c r="AC2908" s="386" t="s">
        <v>11</v>
      </c>
      <c r="AD2908" s="383"/>
      <c r="AE2908" s="383" t="s">
        <v>36</v>
      </c>
      <c r="AF2908" s="383">
        <v>67</v>
      </c>
      <c r="AG2908" s="383" t="s">
        <v>681</v>
      </c>
      <c r="AH2908" s="383" t="s">
        <v>34</v>
      </c>
      <c r="AI2908" s="383" t="s">
        <v>36</v>
      </c>
      <c r="AJ2908" s="383" t="s">
        <v>3554</v>
      </c>
      <c r="AK2908" s="384" t="str">
        <f t="shared" si="91"/>
        <v>NO</v>
      </c>
      <c r="AL2908" s="384" t="str">
        <f t="shared" si="92"/>
        <v>NO</v>
      </c>
      <c r="AN2908" s="196"/>
    </row>
    <row r="2909" spans="1:40" x14ac:dyDescent="0.25">
      <c r="A2909" s="381" t="s">
        <v>3224</v>
      </c>
      <c r="B2909" s="382" t="s">
        <v>727</v>
      </c>
      <c r="C2909" s="382" t="s">
        <v>30</v>
      </c>
      <c r="D2909" s="382" t="s">
        <v>728</v>
      </c>
      <c r="E2909" s="382" t="s">
        <v>839</v>
      </c>
      <c r="F2909" s="383">
        <v>100</v>
      </c>
      <c r="G2909" s="383">
        <v>33</v>
      </c>
      <c r="H2909" s="383" t="s">
        <v>835</v>
      </c>
      <c r="I2909" s="383"/>
      <c r="J2909" s="383">
        <v>14</v>
      </c>
      <c r="K2909" s="383" t="s">
        <v>11</v>
      </c>
      <c r="L2909" s="385"/>
      <c r="M2909" s="383">
        <v>14</v>
      </c>
      <c r="N2909" s="383" t="s">
        <v>11</v>
      </c>
      <c r="O2909" s="385"/>
      <c r="P2909" s="385">
        <v>9</v>
      </c>
      <c r="Q2909" s="386" t="s">
        <v>11</v>
      </c>
      <c r="R2909" s="383"/>
      <c r="S2909" s="383">
        <v>33</v>
      </c>
      <c r="T2909" s="386" t="s">
        <v>11</v>
      </c>
      <c r="U2909" s="386"/>
      <c r="V2909" s="386">
        <v>32</v>
      </c>
      <c r="W2909" s="386" t="s">
        <v>11</v>
      </c>
      <c r="X2909" s="383"/>
      <c r="Y2909" s="383">
        <v>14</v>
      </c>
      <c r="Z2909" s="386" t="s">
        <v>11</v>
      </c>
      <c r="AA2909" s="386"/>
      <c r="AB2909" s="386">
        <v>14</v>
      </c>
      <c r="AC2909" s="386" t="s">
        <v>11</v>
      </c>
      <c r="AD2909" s="383"/>
      <c r="AE2909" s="383" t="s">
        <v>36</v>
      </c>
      <c r="AF2909" s="383">
        <v>90</v>
      </c>
      <c r="AG2909" s="383" t="s">
        <v>681</v>
      </c>
      <c r="AH2909" s="383" t="s">
        <v>34</v>
      </c>
      <c r="AI2909" s="383" t="s">
        <v>34</v>
      </c>
      <c r="AJ2909" s="383" t="s">
        <v>3554</v>
      </c>
      <c r="AK2909" s="384" t="str">
        <f t="shared" si="91"/>
        <v>NA</v>
      </c>
      <c r="AL2909" s="384" t="str">
        <f t="shared" si="92"/>
        <v>NA</v>
      </c>
    </row>
    <row r="2910" spans="1:40" x14ac:dyDescent="0.25">
      <c r="A2910" s="381" t="s">
        <v>3224</v>
      </c>
      <c r="B2910" s="382" t="s">
        <v>729</v>
      </c>
      <c r="C2910" s="382" t="s">
        <v>30</v>
      </c>
      <c r="D2910" s="382" t="s">
        <v>915</v>
      </c>
      <c r="E2910" s="382" t="s">
        <v>839</v>
      </c>
      <c r="F2910" s="383"/>
      <c r="G2910" s="383">
        <v>2</v>
      </c>
      <c r="H2910" s="383" t="s">
        <v>11</v>
      </c>
      <c r="I2910" s="383"/>
      <c r="J2910" s="383">
        <v>2</v>
      </c>
      <c r="K2910" s="383" t="s">
        <v>11</v>
      </c>
      <c r="L2910" s="385"/>
      <c r="M2910" s="383">
        <v>2</v>
      </c>
      <c r="N2910" s="383" t="s">
        <v>11</v>
      </c>
      <c r="O2910" s="385"/>
      <c r="P2910" s="385">
        <v>3</v>
      </c>
      <c r="Q2910" s="386" t="s">
        <v>11</v>
      </c>
      <c r="R2910" s="383"/>
      <c r="S2910" s="383">
        <v>2</v>
      </c>
      <c r="T2910" s="386" t="s">
        <v>11</v>
      </c>
      <c r="U2910" s="386"/>
      <c r="V2910" s="386">
        <v>2</v>
      </c>
      <c r="W2910" s="386" t="s">
        <v>11</v>
      </c>
      <c r="X2910" s="383"/>
      <c r="Y2910" s="383">
        <v>2</v>
      </c>
      <c r="Z2910" s="386" t="s">
        <v>11</v>
      </c>
      <c r="AA2910" s="386"/>
      <c r="AB2910" s="386">
        <v>2</v>
      </c>
      <c r="AC2910" s="386" t="s">
        <v>11</v>
      </c>
      <c r="AD2910" s="383"/>
      <c r="AE2910" s="383" t="s">
        <v>36</v>
      </c>
      <c r="AF2910" s="383">
        <v>97</v>
      </c>
      <c r="AG2910" s="383" t="s">
        <v>681</v>
      </c>
      <c r="AH2910" s="383" t="s">
        <v>36</v>
      </c>
      <c r="AI2910" s="383" t="s">
        <v>36</v>
      </c>
      <c r="AJ2910" s="383" t="s">
        <v>3554</v>
      </c>
      <c r="AK2910" s="384" t="str">
        <f t="shared" si="91"/>
        <v>NA</v>
      </c>
      <c r="AL2910" s="384" t="str">
        <f t="shared" si="92"/>
        <v>NA</v>
      </c>
    </row>
    <row r="2911" spans="1:40" x14ac:dyDescent="0.25">
      <c r="A2911" s="381" t="s">
        <v>3224</v>
      </c>
      <c r="B2911" s="382" t="s">
        <v>730</v>
      </c>
      <c r="C2911" s="382" t="s">
        <v>30</v>
      </c>
      <c r="D2911" s="382" t="s">
        <v>731</v>
      </c>
      <c r="E2911" s="382" t="s">
        <v>839</v>
      </c>
      <c r="F2911" s="383">
        <v>99</v>
      </c>
      <c r="G2911" s="383">
        <v>136</v>
      </c>
      <c r="H2911" s="383" t="s">
        <v>835</v>
      </c>
      <c r="I2911" s="383">
        <v>98</v>
      </c>
      <c r="J2911" s="383">
        <v>64</v>
      </c>
      <c r="K2911" s="383" t="s">
        <v>835</v>
      </c>
      <c r="L2911" s="385"/>
      <c r="M2911" s="383">
        <v>60</v>
      </c>
      <c r="N2911" s="383" t="s">
        <v>11</v>
      </c>
      <c r="O2911" s="385"/>
      <c r="P2911" s="385">
        <v>2</v>
      </c>
      <c r="Q2911" s="386" t="s">
        <v>11</v>
      </c>
      <c r="R2911" s="383">
        <v>19</v>
      </c>
      <c r="S2911" s="383">
        <v>127</v>
      </c>
      <c r="T2911" s="386" t="s">
        <v>36</v>
      </c>
      <c r="U2911" s="386">
        <v>18</v>
      </c>
      <c r="V2911" s="386">
        <v>121</v>
      </c>
      <c r="W2911" s="386" t="s">
        <v>834</v>
      </c>
      <c r="X2911" s="383"/>
      <c r="Y2911" s="383">
        <v>61</v>
      </c>
      <c r="Z2911" s="386" t="s">
        <v>11</v>
      </c>
      <c r="AA2911" s="386"/>
      <c r="AB2911" s="386">
        <v>58</v>
      </c>
      <c r="AC2911" s="386" t="s">
        <v>11</v>
      </c>
      <c r="AD2911" s="387"/>
      <c r="AE2911" s="383" t="s">
        <v>36</v>
      </c>
      <c r="AF2911" s="383">
        <v>82</v>
      </c>
      <c r="AG2911" s="383" t="s">
        <v>681</v>
      </c>
      <c r="AH2911" s="383" t="s">
        <v>34</v>
      </c>
      <c r="AI2911" s="383" t="s">
        <v>36</v>
      </c>
      <c r="AJ2911" s="383" t="s">
        <v>3554</v>
      </c>
      <c r="AK2911" s="384" t="str">
        <f t="shared" si="91"/>
        <v>NO</v>
      </c>
      <c r="AL2911" s="384" t="str">
        <f t="shared" si="92"/>
        <v>NA</v>
      </c>
    </row>
    <row r="2912" spans="1:40" x14ac:dyDescent="0.25">
      <c r="A2912" s="381" t="s">
        <v>3224</v>
      </c>
      <c r="B2912" s="382" t="s">
        <v>732</v>
      </c>
      <c r="C2912" s="382" t="s">
        <v>30</v>
      </c>
      <c r="D2912" s="382" t="s">
        <v>733</v>
      </c>
      <c r="E2912" s="382" t="s">
        <v>839</v>
      </c>
      <c r="F2912" s="383">
        <v>99</v>
      </c>
      <c r="G2912" s="383">
        <v>104</v>
      </c>
      <c r="H2912" s="383" t="s">
        <v>835</v>
      </c>
      <c r="I2912" s="383">
        <v>93</v>
      </c>
      <c r="J2912" s="383">
        <v>49</v>
      </c>
      <c r="K2912" s="383" t="s">
        <v>834</v>
      </c>
      <c r="L2912" s="385">
        <v>84</v>
      </c>
      <c r="M2912" s="383">
        <v>50</v>
      </c>
      <c r="N2912" s="383" t="s">
        <v>834</v>
      </c>
      <c r="O2912" s="385">
        <v>58</v>
      </c>
      <c r="P2912" s="385">
        <v>55</v>
      </c>
      <c r="Q2912" s="386" t="s">
        <v>835</v>
      </c>
      <c r="R2912" s="383">
        <v>20</v>
      </c>
      <c r="S2912" s="383">
        <v>101</v>
      </c>
      <c r="T2912" s="386" t="s">
        <v>36</v>
      </c>
      <c r="U2912" s="386"/>
      <c r="V2912" s="386">
        <v>94</v>
      </c>
      <c r="W2912" s="386" t="s">
        <v>11</v>
      </c>
      <c r="X2912" s="383"/>
      <c r="Y2912" s="383">
        <v>49</v>
      </c>
      <c r="Z2912" s="386" t="s">
        <v>11</v>
      </c>
      <c r="AA2912" s="386"/>
      <c r="AB2912" s="386">
        <v>45</v>
      </c>
      <c r="AC2912" s="386" t="s">
        <v>11</v>
      </c>
      <c r="AD2912" s="387"/>
      <c r="AE2912" s="383" t="s">
        <v>36</v>
      </c>
      <c r="AF2912" s="383">
        <v>74</v>
      </c>
      <c r="AG2912" s="383" t="s">
        <v>681</v>
      </c>
      <c r="AH2912" s="383" t="s">
        <v>34</v>
      </c>
      <c r="AI2912" s="383" t="s">
        <v>36</v>
      </c>
      <c r="AJ2912" s="383" t="s">
        <v>3554</v>
      </c>
      <c r="AK2912" s="384" t="str">
        <f t="shared" si="91"/>
        <v>NO</v>
      </c>
      <c r="AL2912" s="384" t="str">
        <f t="shared" si="92"/>
        <v>NA</v>
      </c>
    </row>
    <row r="2913" spans="1:40" x14ac:dyDescent="0.25">
      <c r="A2913" s="381" t="s">
        <v>3224</v>
      </c>
      <c r="B2913" s="382" t="s">
        <v>734</v>
      </c>
      <c r="C2913" s="382" t="s">
        <v>30</v>
      </c>
      <c r="D2913" s="382" t="s">
        <v>735</v>
      </c>
      <c r="E2913" s="382" t="s">
        <v>839</v>
      </c>
      <c r="F2913" s="383">
        <v>97</v>
      </c>
      <c r="G2913" s="383">
        <v>116</v>
      </c>
      <c r="H2913" s="383" t="s">
        <v>835</v>
      </c>
      <c r="I2913" s="383">
        <v>95</v>
      </c>
      <c r="J2913" s="383">
        <v>56</v>
      </c>
      <c r="K2913" s="383" t="s">
        <v>835</v>
      </c>
      <c r="L2913" s="385"/>
      <c r="M2913" s="383">
        <v>46</v>
      </c>
      <c r="N2913" s="383" t="s">
        <v>11</v>
      </c>
      <c r="O2913" s="385">
        <v>35</v>
      </c>
      <c r="P2913" s="385">
        <v>54</v>
      </c>
      <c r="Q2913" s="386" t="s">
        <v>834</v>
      </c>
      <c r="R2913" s="383">
        <v>6</v>
      </c>
      <c r="S2913" s="383">
        <v>111</v>
      </c>
      <c r="T2913" s="386" t="s">
        <v>36</v>
      </c>
      <c r="U2913" s="386"/>
      <c r="V2913" s="386">
        <v>100</v>
      </c>
      <c r="W2913" s="386" t="s">
        <v>834</v>
      </c>
      <c r="X2913" s="383"/>
      <c r="Y2913" s="383">
        <v>53</v>
      </c>
      <c r="Z2913" s="386" t="s">
        <v>11</v>
      </c>
      <c r="AA2913" s="386"/>
      <c r="AB2913" s="386">
        <v>49</v>
      </c>
      <c r="AC2913" s="386" t="s">
        <v>11</v>
      </c>
      <c r="AD2913" s="387"/>
      <c r="AE2913" s="383" t="s">
        <v>36</v>
      </c>
      <c r="AF2913" s="383">
        <v>79</v>
      </c>
      <c r="AG2913" s="383" t="s">
        <v>681</v>
      </c>
      <c r="AH2913" s="383" t="s">
        <v>34</v>
      </c>
      <c r="AI2913" s="383" t="s">
        <v>36</v>
      </c>
      <c r="AJ2913" s="383" t="s">
        <v>3554</v>
      </c>
      <c r="AK2913" s="384" t="str">
        <f t="shared" si="91"/>
        <v>NO</v>
      </c>
      <c r="AL2913" s="384" t="str">
        <f t="shared" si="92"/>
        <v>NA</v>
      </c>
    </row>
    <row r="2914" spans="1:40" x14ac:dyDescent="0.25">
      <c r="A2914" s="381" t="s">
        <v>3224</v>
      </c>
      <c r="B2914" s="382" t="s">
        <v>736</v>
      </c>
      <c r="C2914" s="382" t="s">
        <v>30</v>
      </c>
      <c r="D2914" s="382" t="s">
        <v>737</v>
      </c>
      <c r="E2914" s="382" t="s">
        <v>839</v>
      </c>
      <c r="F2914" s="383">
        <v>100</v>
      </c>
      <c r="G2914" s="383">
        <v>54</v>
      </c>
      <c r="H2914" s="383" t="s">
        <v>835</v>
      </c>
      <c r="I2914" s="383"/>
      <c r="J2914" s="383">
        <v>23</v>
      </c>
      <c r="K2914" s="383" t="s">
        <v>11</v>
      </c>
      <c r="L2914" s="385"/>
      <c r="M2914" s="383">
        <v>21</v>
      </c>
      <c r="N2914" s="383" t="s">
        <v>11</v>
      </c>
      <c r="O2914" s="385"/>
      <c r="P2914" s="385">
        <v>22</v>
      </c>
      <c r="Q2914" s="386" t="s">
        <v>11</v>
      </c>
      <c r="R2914" s="383"/>
      <c r="S2914" s="383">
        <v>54</v>
      </c>
      <c r="T2914" s="386" t="s">
        <v>11</v>
      </c>
      <c r="U2914" s="386"/>
      <c r="V2914" s="386">
        <v>50</v>
      </c>
      <c r="W2914" s="386" t="s">
        <v>11</v>
      </c>
      <c r="X2914" s="383"/>
      <c r="Y2914" s="383">
        <v>23</v>
      </c>
      <c r="Z2914" s="386" t="s">
        <v>11</v>
      </c>
      <c r="AA2914" s="386"/>
      <c r="AB2914" s="386">
        <v>21</v>
      </c>
      <c r="AC2914" s="386" t="s">
        <v>11</v>
      </c>
      <c r="AD2914" s="387"/>
      <c r="AE2914" s="383" t="s">
        <v>36</v>
      </c>
      <c r="AF2914" s="383">
        <v>85</v>
      </c>
      <c r="AG2914" s="383" t="s">
        <v>681</v>
      </c>
      <c r="AH2914" s="383" t="s">
        <v>36</v>
      </c>
      <c r="AI2914" s="383" t="s">
        <v>36</v>
      </c>
      <c r="AJ2914" s="383" t="s">
        <v>3554</v>
      </c>
      <c r="AK2914" s="384" t="str">
        <f t="shared" si="91"/>
        <v>NA</v>
      </c>
      <c r="AL2914" s="384" t="str">
        <f t="shared" si="92"/>
        <v>NA</v>
      </c>
    </row>
    <row r="2915" spans="1:40" x14ac:dyDescent="0.25">
      <c r="A2915" s="381" t="s">
        <v>3224</v>
      </c>
      <c r="B2915" s="382" t="s">
        <v>738</v>
      </c>
      <c r="C2915" s="382" t="s">
        <v>30</v>
      </c>
      <c r="D2915" s="382" t="s">
        <v>739</v>
      </c>
      <c r="E2915" s="382" t="s">
        <v>839</v>
      </c>
      <c r="F2915" s="383">
        <v>97</v>
      </c>
      <c r="G2915" s="383">
        <v>139</v>
      </c>
      <c r="H2915" s="383" t="s">
        <v>835</v>
      </c>
      <c r="I2915" s="383">
        <v>96</v>
      </c>
      <c r="J2915" s="383">
        <v>64</v>
      </c>
      <c r="K2915" s="383" t="s">
        <v>835</v>
      </c>
      <c r="L2915" s="385">
        <v>77</v>
      </c>
      <c r="M2915" s="383">
        <v>52</v>
      </c>
      <c r="N2915" s="383" t="s">
        <v>835</v>
      </c>
      <c r="O2915" s="385">
        <v>45</v>
      </c>
      <c r="P2915" s="385">
        <v>77</v>
      </c>
      <c r="Q2915" s="386" t="s">
        <v>834</v>
      </c>
      <c r="R2915" s="383">
        <v>10</v>
      </c>
      <c r="S2915" s="383">
        <v>122</v>
      </c>
      <c r="T2915" s="386" t="s">
        <v>36</v>
      </c>
      <c r="U2915" s="386">
        <v>7</v>
      </c>
      <c r="V2915" s="386">
        <v>116</v>
      </c>
      <c r="W2915" s="386" t="s">
        <v>834</v>
      </c>
      <c r="X2915" s="383">
        <v>27</v>
      </c>
      <c r="Y2915" s="383">
        <v>60</v>
      </c>
      <c r="Z2915" s="386" t="s">
        <v>36</v>
      </c>
      <c r="AA2915" s="386">
        <v>30</v>
      </c>
      <c r="AB2915" s="386">
        <v>57</v>
      </c>
      <c r="AC2915" s="386" t="s">
        <v>834</v>
      </c>
      <c r="AD2915" s="387"/>
      <c r="AE2915" s="383" t="s">
        <v>36</v>
      </c>
      <c r="AF2915" s="383">
        <v>74</v>
      </c>
      <c r="AG2915" s="383" t="s">
        <v>681</v>
      </c>
      <c r="AH2915" s="383" t="s">
        <v>34</v>
      </c>
      <c r="AI2915" s="383" t="s">
        <v>36</v>
      </c>
      <c r="AJ2915" s="383" t="s">
        <v>3554</v>
      </c>
      <c r="AK2915" s="384" t="str">
        <f t="shared" si="91"/>
        <v>NO</v>
      </c>
      <c r="AL2915" s="384" t="str">
        <f t="shared" si="92"/>
        <v>NO</v>
      </c>
    </row>
    <row r="2916" spans="1:40" x14ac:dyDescent="0.25">
      <c r="A2916" s="381" t="s">
        <v>3224</v>
      </c>
      <c r="B2916" s="382" t="s">
        <v>740</v>
      </c>
      <c r="C2916" s="382" t="s">
        <v>30</v>
      </c>
      <c r="D2916" s="382" t="s">
        <v>741</v>
      </c>
      <c r="E2916" s="382" t="s">
        <v>839</v>
      </c>
      <c r="F2916" s="383"/>
      <c r="G2916" s="383">
        <v>16</v>
      </c>
      <c r="H2916" s="383" t="s">
        <v>11</v>
      </c>
      <c r="I2916" s="383"/>
      <c r="J2916" s="383">
        <v>10</v>
      </c>
      <c r="K2916" s="383" t="s">
        <v>11</v>
      </c>
      <c r="L2916" s="385"/>
      <c r="M2916" s="383">
        <v>1</v>
      </c>
      <c r="N2916" s="383" t="s">
        <v>11</v>
      </c>
      <c r="O2916" s="385"/>
      <c r="P2916" s="385">
        <v>6</v>
      </c>
      <c r="Q2916" s="386" t="s">
        <v>11</v>
      </c>
      <c r="R2916" s="383"/>
      <c r="S2916" s="383">
        <v>8</v>
      </c>
      <c r="T2916" s="386" t="s">
        <v>11</v>
      </c>
      <c r="U2916" s="386"/>
      <c r="V2916" s="386">
        <v>8</v>
      </c>
      <c r="W2916" s="386" t="s">
        <v>11</v>
      </c>
      <c r="X2916" s="383"/>
      <c r="Y2916" s="383">
        <v>3</v>
      </c>
      <c r="Z2916" s="386" t="s">
        <v>11</v>
      </c>
      <c r="AA2916" s="386"/>
      <c r="AB2916" s="386">
        <v>2</v>
      </c>
      <c r="AC2916" s="386" t="s">
        <v>11</v>
      </c>
      <c r="AD2916" s="387"/>
      <c r="AE2916" s="383" t="s">
        <v>36</v>
      </c>
      <c r="AF2916" s="383">
        <v>72</v>
      </c>
      <c r="AG2916" s="383" t="s">
        <v>40</v>
      </c>
      <c r="AH2916" s="383" t="s">
        <v>34</v>
      </c>
      <c r="AI2916" s="383" t="s">
        <v>36</v>
      </c>
      <c r="AJ2916" s="383" t="s">
        <v>3554</v>
      </c>
      <c r="AK2916" s="384" t="str">
        <f t="shared" si="91"/>
        <v>NA</v>
      </c>
      <c r="AL2916" s="384" t="str">
        <f t="shared" si="92"/>
        <v>NA</v>
      </c>
    </row>
    <row r="2917" spans="1:40" x14ac:dyDescent="0.25">
      <c r="A2917" s="381" t="s">
        <v>3224</v>
      </c>
      <c r="B2917" s="382" t="s">
        <v>742</v>
      </c>
      <c r="C2917" s="382" t="s">
        <v>30</v>
      </c>
      <c r="D2917" s="382" t="s">
        <v>743</v>
      </c>
      <c r="E2917" s="382" t="s">
        <v>839</v>
      </c>
      <c r="F2917" s="383"/>
      <c r="G2917" s="383">
        <v>14</v>
      </c>
      <c r="H2917" s="383" t="s">
        <v>11</v>
      </c>
      <c r="I2917" s="383"/>
      <c r="J2917" s="383">
        <v>8</v>
      </c>
      <c r="K2917" s="383" t="s">
        <v>11</v>
      </c>
      <c r="L2917" s="385"/>
      <c r="M2917" s="383">
        <v>7</v>
      </c>
      <c r="N2917" s="383" t="s">
        <v>11</v>
      </c>
      <c r="O2917" s="385"/>
      <c r="P2917" s="385"/>
      <c r="Q2917" s="386" t="s">
        <v>11</v>
      </c>
      <c r="R2917" s="383"/>
      <c r="S2917" s="383">
        <v>13</v>
      </c>
      <c r="T2917" s="386" t="s">
        <v>11</v>
      </c>
      <c r="U2917" s="386"/>
      <c r="V2917" s="386">
        <v>11</v>
      </c>
      <c r="W2917" s="386" t="s">
        <v>11</v>
      </c>
      <c r="X2917" s="383"/>
      <c r="Y2917" s="383">
        <v>7</v>
      </c>
      <c r="Z2917" s="386" t="s">
        <v>11</v>
      </c>
      <c r="AA2917" s="386"/>
      <c r="AB2917" s="386">
        <v>7</v>
      </c>
      <c r="AC2917" s="386" t="s">
        <v>11</v>
      </c>
      <c r="AD2917" s="387" t="s">
        <v>33</v>
      </c>
      <c r="AE2917" s="383" t="s">
        <v>34</v>
      </c>
      <c r="AF2917" s="383">
        <v>100</v>
      </c>
      <c r="AG2917" s="383" t="s">
        <v>681</v>
      </c>
      <c r="AH2917" s="383" t="s">
        <v>34</v>
      </c>
      <c r="AI2917" s="383" t="s">
        <v>34</v>
      </c>
      <c r="AJ2917" s="383" t="s">
        <v>3554</v>
      </c>
      <c r="AK2917" s="384" t="str">
        <f t="shared" si="91"/>
        <v>NA</v>
      </c>
      <c r="AL2917" s="384" t="str">
        <f t="shared" si="92"/>
        <v>NA</v>
      </c>
    </row>
    <row r="2918" spans="1:40" s="181" customFormat="1" x14ac:dyDescent="0.25">
      <c r="A2918" s="381" t="s">
        <v>3224</v>
      </c>
      <c r="B2918" s="382" t="s">
        <v>744</v>
      </c>
      <c r="C2918" s="382" t="s">
        <v>30</v>
      </c>
      <c r="D2918" s="382" t="s">
        <v>745</v>
      </c>
      <c r="E2918" s="382" t="s">
        <v>839</v>
      </c>
      <c r="F2918" s="383"/>
      <c r="G2918" s="383">
        <v>3</v>
      </c>
      <c r="H2918" s="383" t="s">
        <v>11</v>
      </c>
      <c r="I2918" s="383"/>
      <c r="J2918" s="383">
        <v>1</v>
      </c>
      <c r="K2918" s="383" t="s">
        <v>11</v>
      </c>
      <c r="L2918" s="385"/>
      <c r="M2918" s="383">
        <v>1</v>
      </c>
      <c r="N2918" s="383" t="s">
        <v>11</v>
      </c>
      <c r="O2918" s="385"/>
      <c r="P2918" s="385"/>
      <c r="Q2918" s="386" t="s">
        <v>11</v>
      </c>
      <c r="R2918" s="383"/>
      <c r="S2918" s="383">
        <v>3</v>
      </c>
      <c r="T2918" s="386" t="s">
        <v>11</v>
      </c>
      <c r="U2918" s="386"/>
      <c r="V2918" s="386">
        <v>3</v>
      </c>
      <c r="W2918" s="386" t="s">
        <v>11</v>
      </c>
      <c r="X2918" s="383"/>
      <c r="Y2918" s="383">
        <v>1</v>
      </c>
      <c r="Z2918" s="386" t="s">
        <v>11</v>
      </c>
      <c r="AA2918" s="386"/>
      <c r="AB2918" s="386">
        <v>1</v>
      </c>
      <c r="AC2918" s="386" t="s">
        <v>11</v>
      </c>
      <c r="AD2918" s="387" t="s">
        <v>33</v>
      </c>
      <c r="AE2918" s="383" t="s">
        <v>34</v>
      </c>
      <c r="AF2918" s="383">
        <v>100</v>
      </c>
      <c r="AG2918" s="383" t="s">
        <v>681</v>
      </c>
      <c r="AH2918" s="383" t="s">
        <v>36</v>
      </c>
      <c r="AI2918" s="383" t="s">
        <v>34</v>
      </c>
      <c r="AJ2918" s="383" t="s">
        <v>3554</v>
      </c>
      <c r="AK2918" s="384" t="str">
        <f t="shared" si="91"/>
        <v>NA</v>
      </c>
      <c r="AL2918" s="384" t="str">
        <f t="shared" si="92"/>
        <v>NA</v>
      </c>
      <c r="AN2918" s="196"/>
    </row>
    <row r="2919" spans="1:40" s="181" customFormat="1" x14ac:dyDescent="0.25">
      <c r="A2919" s="381" t="s">
        <v>3224</v>
      </c>
      <c r="B2919" s="382" t="s">
        <v>746</v>
      </c>
      <c r="C2919" s="382" t="s">
        <v>30</v>
      </c>
      <c r="D2919" s="382" t="s">
        <v>747</v>
      </c>
      <c r="E2919" s="382" t="s">
        <v>839</v>
      </c>
      <c r="F2919" s="383">
        <v>99</v>
      </c>
      <c r="G2919" s="383">
        <v>176</v>
      </c>
      <c r="H2919" s="383" t="s">
        <v>835</v>
      </c>
      <c r="I2919" s="383">
        <v>99</v>
      </c>
      <c r="J2919" s="383">
        <v>103</v>
      </c>
      <c r="K2919" s="383" t="s">
        <v>835</v>
      </c>
      <c r="L2919" s="385">
        <v>85</v>
      </c>
      <c r="M2919" s="383">
        <v>89</v>
      </c>
      <c r="N2919" s="383" t="s">
        <v>834</v>
      </c>
      <c r="O2919" s="385">
        <v>65</v>
      </c>
      <c r="P2919" s="385">
        <v>88</v>
      </c>
      <c r="Q2919" s="386" t="s">
        <v>835</v>
      </c>
      <c r="R2919" s="383">
        <v>24</v>
      </c>
      <c r="S2919" s="383">
        <v>161</v>
      </c>
      <c r="T2919" s="386" t="s">
        <v>36</v>
      </c>
      <c r="U2919" s="386">
        <v>26</v>
      </c>
      <c r="V2919" s="386">
        <v>156</v>
      </c>
      <c r="W2919" s="386" t="s">
        <v>834</v>
      </c>
      <c r="X2919" s="383"/>
      <c r="Y2919" s="383">
        <v>97</v>
      </c>
      <c r="Z2919" s="386" t="s">
        <v>11</v>
      </c>
      <c r="AA2919" s="386"/>
      <c r="AB2919" s="386">
        <v>95</v>
      </c>
      <c r="AC2919" s="386" t="s">
        <v>11</v>
      </c>
      <c r="AD2919" s="387"/>
      <c r="AE2919" s="383" t="s">
        <v>36</v>
      </c>
      <c r="AF2919" s="383">
        <v>74</v>
      </c>
      <c r="AG2919" s="383" t="s">
        <v>681</v>
      </c>
      <c r="AH2919" s="383" t="s">
        <v>34</v>
      </c>
      <c r="AI2919" s="383" t="s">
        <v>36</v>
      </c>
      <c r="AJ2919" s="383" t="s">
        <v>3554</v>
      </c>
      <c r="AK2919" s="384" t="str">
        <f t="shared" si="91"/>
        <v>NO</v>
      </c>
      <c r="AL2919" s="384" t="str">
        <f t="shared" si="92"/>
        <v>NA</v>
      </c>
      <c r="AN2919" s="196"/>
    </row>
    <row r="2920" spans="1:40" s="181" customFormat="1" x14ac:dyDescent="0.25">
      <c r="A2920" s="381" t="s">
        <v>3224</v>
      </c>
      <c r="B2920" s="382" t="s">
        <v>748</v>
      </c>
      <c r="C2920" s="382" t="s">
        <v>30</v>
      </c>
      <c r="D2920" s="382" t="s">
        <v>749</v>
      </c>
      <c r="E2920" s="382" t="s">
        <v>839</v>
      </c>
      <c r="F2920" s="383">
        <v>99</v>
      </c>
      <c r="G2920" s="383">
        <v>73</v>
      </c>
      <c r="H2920" s="383" t="s">
        <v>835</v>
      </c>
      <c r="I2920" s="383">
        <v>100</v>
      </c>
      <c r="J2920" s="383">
        <v>51</v>
      </c>
      <c r="K2920" s="383" t="s">
        <v>835</v>
      </c>
      <c r="L2920" s="385"/>
      <c r="M2920" s="383">
        <v>41</v>
      </c>
      <c r="N2920" s="383" t="s">
        <v>11</v>
      </c>
      <c r="O2920" s="385">
        <v>51</v>
      </c>
      <c r="P2920" s="385">
        <v>35</v>
      </c>
      <c r="Q2920" s="386" t="s">
        <v>835</v>
      </c>
      <c r="R2920" s="383">
        <v>24</v>
      </c>
      <c r="S2920" s="383">
        <v>68</v>
      </c>
      <c r="T2920" s="386" t="s">
        <v>36</v>
      </c>
      <c r="U2920" s="386">
        <v>19</v>
      </c>
      <c r="V2920" s="386">
        <v>63</v>
      </c>
      <c r="W2920" s="386" t="s">
        <v>834</v>
      </c>
      <c r="X2920" s="383">
        <v>48</v>
      </c>
      <c r="Y2920" s="383">
        <v>48</v>
      </c>
      <c r="Z2920" s="386" t="s">
        <v>34</v>
      </c>
      <c r="AA2920" s="386">
        <v>47</v>
      </c>
      <c r="AB2920" s="386">
        <v>43</v>
      </c>
      <c r="AC2920" s="386" t="s">
        <v>11</v>
      </c>
      <c r="AD2920" s="387"/>
      <c r="AE2920" s="383" t="s">
        <v>36</v>
      </c>
      <c r="AF2920" s="383">
        <v>79</v>
      </c>
      <c r="AG2920" s="383" t="s">
        <v>681</v>
      </c>
      <c r="AH2920" s="383" t="s">
        <v>34</v>
      </c>
      <c r="AI2920" s="383" t="s">
        <v>36</v>
      </c>
      <c r="AJ2920" s="383" t="s">
        <v>3554</v>
      </c>
      <c r="AK2920" s="384" t="str">
        <f t="shared" si="91"/>
        <v>NO</v>
      </c>
      <c r="AL2920" s="384" t="str">
        <f t="shared" si="92"/>
        <v>Yes-SH</v>
      </c>
      <c r="AN2920" s="196"/>
    </row>
    <row r="2921" spans="1:40" s="181" customFormat="1" x14ac:dyDescent="0.25">
      <c r="A2921" s="381" t="s">
        <v>3224</v>
      </c>
      <c r="B2921" s="382" t="s">
        <v>750</v>
      </c>
      <c r="C2921" s="382" t="s">
        <v>30</v>
      </c>
      <c r="D2921" s="382" t="s">
        <v>751</v>
      </c>
      <c r="E2921" s="382" t="s">
        <v>839</v>
      </c>
      <c r="F2921" s="383">
        <v>100</v>
      </c>
      <c r="G2921" s="383">
        <v>74</v>
      </c>
      <c r="H2921" s="383" t="s">
        <v>835</v>
      </c>
      <c r="I2921" s="383">
        <v>100</v>
      </c>
      <c r="J2921" s="383">
        <v>38</v>
      </c>
      <c r="K2921" s="383" t="s">
        <v>835</v>
      </c>
      <c r="L2921" s="385"/>
      <c r="M2921" s="383">
        <v>37</v>
      </c>
      <c r="N2921" s="383" t="s">
        <v>11</v>
      </c>
      <c r="O2921" s="385">
        <v>58</v>
      </c>
      <c r="P2921" s="385">
        <v>52</v>
      </c>
      <c r="Q2921" s="386" t="s">
        <v>835</v>
      </c>
      <c r="R2921" s="383"/>
      <c r="S2921" s="383">
        <v>66</v>
      </c>
      <c r="T2921" s="386" t="s">
        <v>11</v>
      </c>
      <c r="U2921" s="386"/>
      <c r="V2921" s="386">
        <v>57</v>
      </c>
      <c r="W2921" s="386" t="s">
        <v>11</v>
      </c>
      <c r="X2921" s="383"/>
      <c r="Y2921" s="383">
        <v>36</v>
      </c>
      <c r="Z2921" s="386" t="s">
        <v>11</v>
      </c>
      <c r="AA2921" s="386"/>
      <c r="AB2921" s="386">
        <v>31</v>
      </c>
      <c r="AC2921" s="386" t="s">
        <v>11</v>
      </c>
      <c r="AD2921" s="387"/>
      <c r="AE2921" s="383" t="s">
        <v>36</v>
      </c>
      <c r="AF2921" s="383">
        <v>79</v>
      </c>
      <c r="AG2921" s="383" t="s">
        <v>681</v>
      </c>
      <c r="AH2921" s="383" t="s">
        <v>34</v>
      </c>
      <c r="AI2921" s="383" t="s">
        <v>36</v>
      </c>
      <c r="AJ2921" s="383" t="s">
        <v>3554</v>
      </c>
      <c r="AK2921" s="384" t="str">
        <f t="shared" si="91"/>
        <v>NA</v>
      </c>
      <c r="AL2921" s="384" t="str">
        <f t="shared" si="92"/>
        <v>NA</v>
      </c>
      <c r="AN2921" s="196"/>
    </row>
    <row r="2922" spans="1:40" s="181" customFormat="1" x14ac:dyDescent="0.25">
      <c r="A2922" s="381" t="s">
        <v>3224</v>
      </c>
      <c r="B2922" s="382" t="s">
        <v>752</v>
      </c>
      <c r="C2922" s="382" t="s">
        <v>30</v>
      </c>
      <c r="D2922" s="382" t="s">
        <v>753</v>
      </c>
      <c r="E2922" s="382" t="s">
        <v>839</v>
      </c>
      <c r="F2922" s="383">
        <v>96</v>
      </c>
      <c r="G2922" s="383">
        <v>200</v>
      </c>
      <c r="H2922" s="383" t="s">
        <v>835</v>
      </c>
      <c r="I2922" s="383">
        <v>96</v>
      </c>
      <c r="J2922" s="383">
        <v>102</v>
      </c>
      <c r="K2922" s="383" t="s">
        <v>835</v>
      </c>
      <c r="L2922" s="385">
        <v>88</v>
      </c>
      <c r="M2922" s="383">
        <v>96</v>
      </c>
      <c r="N2922" s="383" t="s">
        <v>834</v>
      </c>
      <c r="O2922" s="385">
        <v>61</v>
      </c>
      <c r="P2922" s="385">
        <v>112</v>
      </c>
      <c r="Q2922" s="386" t="s">
        <v>834</v>
      </c>
      <c r="R2922" s="383">
        <v>17</v>
      </c>
      <c r="S2922" s="383">
        <v>196</v>
      </c>
      <c r="T2922" s="386" t="s">
        <v>36</v>
      </c>
      <c r="U2922" s="386">
        <v>18</v>
      </c>
      <c r="V2922" s="386">
        <v>187</v>
      </c>
      <c r="W2922" s="386" t="s">
        <v>834</v>
      </c>
      <c r="X2922" s="383">
        <v>45</v>
      </c>
      <c r="Y2922" s="383">
        <v>98</v>
      </c>
      <c r="Z2922" s="386" t="s">
        <v>36</v>
      </c>
      <c r="AA2922" s="386">
        <v>46</v>
      </c>
      <c r="AB2922" s="386">
        <v>93</v>
      </c>
      <c r="AC2922" s="386" t="s">
        <v>834</v>
      </c>
      <c r="AD2922" s="387"/>
      <c r="AE2922" s="383" t="s">
        <v>36</v>
      </c>
      <c r="AF2922" s="383">
        <v>69</v>
      </c>
      <c r="AG2922" s="383" t="s">
        <v>681</v>
      </c>
      <c r="AH2922" s="383" t="s">
        <v>36</v>
      </c>
      <c r="AI2922" s="383" t="s">
        <v>36</v>
      </c>
      <c r="AJ2922" s="383" t="s">
        <v>3554</v>
      </c>
      <c r="AK2922" s="384" t="str">
        <f t="shared" si="91"/>
        <v>NO</v>
      </c>
      <c r="AL2922" s="384" t="str">
        <f t="shared" si="92"/>
        <v>NO</v>
      </c>
      <c r="AN2922" s="196"/>
    </row>
    <row r="2923" spans="1:40" s="181" customFormat="1" x14ac:dyDescent="0.25">
      <c r="A2923" s="381" t="s">
        <v>3224</v>
      </c>
      <c r="B2923" s="382" t="s">
        <v>754</v>
      </c>
      <c r="C2923" s="382" t="s">
        <v>30</v>
      </c>
      <c r="D2923" s="382" t="s">
        <v>755</v>
      </c>
      <c r="E2923" s="382" t="s">
        <v>839</v>
      </c>
      <c r="F2923" s="383">
        <v>97</v>
      </c>
      <c r="G2923" s="383">
        <v>88</v>
      </c>
      <c r="H2923" s="383" t="s">
        <v>835</v>
      </c>
      <c r="I2923" s="383">
        <v>100</v>
      </c>
      <c r="J2923" s="383">
        <v>44</v>
      </c>
      <c r="K2923" s="383" t="s">
        <v>835</v>
      </c>
      <c r="L2923" s="385">
        <v>90</v>
      </c>
      <c r="M2923" s="383">
        <v>41</v>
      </c>
      <c r="N2923" s="383" t="s">
        <v>835</v>
      </c>
      <c r="O2923" s="385">
        <v>91</v>
      </c>
      <c r="P2923" s="385">
        <v>34</v>
      </c>
      <c r="Q2923" s="386" t="s">
        <v>835</v>
      </c>
      <c r="R2923" s="383"/>
      <c r="S2923" s="383">
        <v>88</v>
      </c>
      <c r="T2923" s="386" t="s">
        <v>11</v>
      </c>
      <c r="U2923" s="386"/>
      <c r="V2923" s="386">
        <v>86</v>
      </c>
      <c r="W2923" s="386" t="s">
        <v>11</v>
      </c>
      <c r="X2923" s="383"/>
      <c r="Y2923" s="383">
        <v>42</v>
      </c>
      <c r="Z2923" s="386" t="s">
        <v>11</v>
      </c>
      <c r="AA2923" s="386"/>
      <c r="AB2923" s="386">
        <v>42</v>
      </c>
      <c r="AC2923" s="386" t="s">
        <v>11</v>
      </c>
      <c r="AD2923" s="387"/>
      <c r="AE2923" s="383" t="s">
        <v>36</v>
      </c>
      <c r="AF2923" s="383">
        <v>87</v>
      </c>
      <c r="AG2923" s="383" t="s">
        <v>681</v>
      </c>
      <c r="AH2923" s="383" t="s">
        <v>36</v>
      </c>
      <c r="AI2923" s="383" t="s">
        <v>36</v>
      </c>
      <c r="AJ2923" s="383" t="s">
        <v>3554</v>
      </c>
      <c r="AK2923" s="384" t="str">
        <f t="shared" si="91"/>
        <v>NA</v>
      </c>
      <c r="AL2923" s="384" t="str">
        <f t="shared" si="92"/>
        <v>NA</v>
      </c>
      <c r="AN2923" s="196"/>
    </row>
    <row r="2924" spans="1:40" s="181" customFormat="1" x14ac:dyDescent="0.25">
      <c r="A2924" s="381" t="s">
        <v>3224</v>
      </c>
      <c r="B2924" s="382" t="s">
        <v>756</v>
      </c>
      <c r="C2924" s="382" t="s">
        <v>30</v>
      </c>
      <c r="D2924" s="382" t="s">
        <v>757</v>
      </c>
      <c r="E2924" s="382" t="s">
        <v>839</v>
      </c>
      <c r="F2924" s="383">
        <v>96</v>
      </c>
      <c r="G2924" s="383">
        <v>91</v>
      </c>
      <c r="H2924" s="383" t="s">
        <v>835</v>
      </c>
      <c r="I2924" s="383">
        <v>100</v>
      </c>
      <c r="J2924" s="383">
        <v>53</v>
      </c>
      <c r="K2924" s="383" t="s">
        <v>835</v>
      </c>
      <c r="L2924" s="385">
        <v>81</v>
      </c>
      <c r="M2924" s="383">
        <v>37</v>
      </c>
      <c r="N2924" s="383" t="s">
        <v>835</v>
      </c>
      <c r="O2924" s="385">
        <v>36</v>
      </c>
      <c r="P2924" s="385">
        <v>59</v>
      </c>
      <c r="Q2924" s="386" t="s">
        <v>835</v>
      </c>
      <c r="R2924" s="383"/>
      <c r="S2924" s="383">
        <v>84</v>
      </c>
      <c r="T2924" s="386" t="s">
        <v>11</v>
      </c>
      <c r="U2924" s="386"/>
      <c r="V2924" s="386">
        <v>76</v>
      </c>
      <c r="W2924" s="386" t="s">
        <v>11</v>
      </c>
      <c r="X2924" s="383"/>
      <c r="Y2924" s="383">
        <v>45</v>
      </c>
      <c r="Z2924" s="386" t="s">
        <v>11</v>
      </c>
      <c r="AA2924" s="386"/>
      <c r="AB2924" s="386">
        <v>40</v>
      </c>
      <c r="AC2924" s="386" t="s">
        <v>11</v>
      </c>
      <c r="AD2924" s="387"/>
      <c r="AE2924" s="383" t="s">
        <v>36</v>
      </c>
      <c r="AF2924" s="383">
        <v>85</v>
      </c>
      <c r="AG2924" s="383" t="s">
        <v>681</v>
      </c>
      <c r="AH2924" s="383" t="s">
        <v>34</v>
      </c>
      <c r="AI2924" s="383" t="s">
        <v>36</v>
      </c>
      <c r="AJ2924" s="383" t="s">
        <v>3554</v>
      </c>
      <c r="AK2924" s="384" t="str">
        <f t="shared" si="91"/>
        <v>NA</v>
      </c>
      <c r="AL2924" s="384" t="str">
        <f t="shared" si="92"/>
        <v>NA</v>
      </c>
      <c r="AN2924" s="196"/>
    </row>
    <row r="2925" spans="1:40" s="181" customFormat="1" x14ac:dyDescent="0.25">
      <c r="A2925" s="381" t="s">
        <v>3224</v>
      </c>
      <c r="B2925" s="382" t="s">
        <v>758</v>
      </c>
      <c r="C2925" s="382" t="s">
        <v>30</v>
      </c>
      <c r="D2925" s="382" t="s">
        <v>759</v>
      </c>
      <c r="E2925" s="382" t="s">
        <v>839</v>
      </c>
      <c r="F2925" s="383">
        <v>100</v>
      </c>
      <c r="G2925" s="383">
        <v>68</v>
      </c>
      <c r="H2925" s="383" t="s">
        <v>835</v>
      </c>
      <c r="I2925" s="383">
        <v>100</v>
      </c>
      <c r="J2925" s="383">
        <v>36</v>
      </c>
      <c r="K2925" s="383" t="s">
        <v>835</v>
      </c>
      <c r="L2925" s="385"/>
      <c r="M2925" s="383">
        <v>36</v>
      </c>
      <c r="N2925" s="383" t="s">
        <v>11</v>
      </c>
      <c r="O2925" s="385">
        <v>79</v>
      </c>
      <c r="P2925" s="385">
        <v>38</v>
      </c>
      <c r="Q2925" s="386" t="s">
        <v>834</v>
      </c>
      <c r="R2925" s="383"/>
      <c r="S2925" s="383">
        <v>68</v>
      </c>
      <c r="T2925" s="386" t="s">
        <v>11</v>
      </c>
      <c r="U2925" s="386"/>
      <c r="V2925" s="386">
        <v>67</v>
      </c>
      <c r="W2925" s="386" t="s">
        <v>11</v>
      </c>
      <c r="X2925" s="383"/>
      <c r="Y2925" s="383">
        <v>36</v>
      </c>
      <c r="Z2925" s="386" t="s">
        <v>11</v>
      </c>
      <c r="AA2925" s="386"/>
      <c r="AB2925" s="386">
        <v>36</v>
      </c>
      <c r="AC2925" s="386" t="s">
        <v>11</v>
      </c>
      <c r="AD2925" s="387"/>
      <c r="AE2925" s="383" t="s">
        <v>36</v>
      </c>
      <c r="AF2925" s="383">
        <v>87</v>
      </c>
      <c r="AG2925" s="383" t="s">
        <v>681</v>
      </c>
      <c r="AH2925" s="383" t="s">
        <v>34</v>
      </c>
      <c r="AI2925" s="383" t="s">
        <v>36</v>
      </c>
      <c r="AJ2925" s="383" t="s">
        <v>3554</v>
      </c>
      <c r="AK2925" s="384" t="str">
        <f t="shared" si="91"/>
        <v>NA</v>
      </c>
      <c r="AL2925" s="384" t="str">
        <f t="shared" si="92"/>
        <v>NA</v>
      </c>
      <c r="AN2925" s="196"/>
    </row>
    <row r="2926" spans="1:40" s="181" customFormat="1" x14ac:dyDescent="0.25">
      <c r="A2926" s="381" t="s">
        <v>3224</v>
      </c>
      <c r="B2926" s="382" t="s">
        <v>760</v>
      </c>
      <c r="C2926" s="382" t="s">
        <v>30</v>
      </c>
      <c r="D2926" s="382" t="s">
        <v>761</v>
      </c>
      <c r="E2926" s="382" t="s">
        <v>839</v>
      </c>
      <c r="F2926" s="383">
        <v>99</v>
      </c>
      <c r="G2926" s="383">
        <v>115</v>
      </c>
      <c r="H2926" s="383" t="s">
        <v>835</v>
      </c>
      <c r="I2926" s="383">
        <v>99</v>
      </c>
      <c r="J2926" s="383">
        <v>61</v>
      </c>
      <c r="K2926" s="383" t="s">
        <v>835</v>
      </c>
      <c r="L2926" s="385">
        <v>81</v>
      </c>
      <c r="M2926" s="383">
        <v>48</v>
      </c>
      <c r="N2926" s="383" t="s">
        <v>834</v>
      </c>
      <c r="O2926" s="385">
        <v>47</v>
      </c>
      <c r="P2926" s="385">
        <v>76</v>
      </c>
      <c r="Q2926" s="386" t="s">
        <v>835</v>
      </c>
      <c r="R2926" s="383">
        <v>10</v>
      </c>
      <c r="S2926" s="383">
        <v>104</v>
      </c>
      <c r="T2926" s="386" t="s">
        <v>36</v>
      </c>
      <c r="U2926" s="386"/>
      <c r="V2926" s="386">
        <v>99</v>
      </c>
      <c r="W2926" s="386" t="s">
        <v>11</v>
      </c>
      <c r="X2926" s="383">
        <v>24</v>
      </c>
      <c r="Y2926" s="383">
        <v>54</v>
      </c>
      <c r="Z2926" s="386" t="s">
        <v>36</v>
      </c>
      <c r="AA2926" s="386">
        <v>15</v>
      </c>
      <c r="AB2926" s="386">
        <v>52</v>
      </c>
      <c r="AC2926" s="386" t="s">
        <v>834</v>
      </c>
      <c r="AD2926" s="387"/>
      <c r="AE2926" s="383" t="s">
        <v>36</v>
      </c>
      <c r="AF2926" s="383">
        <v>79</v>
      </c>
      <c r="AG2926" s="383" t="s">
        <v>681</v>
      </c>
      <c r="AH2926" s="383" t="s">
        <v>34</v>
      </c>
      <c r="AI2926" s="383" t="s">
        <v>36</v>
      </c>
      <c r="AJ2926" s="383" t="s">
        <v>3554</v>
      </c>
      <c r="AK2926" s="384" t="str">
        <f t="shared" si="91"/>
        <v>NO</v>
      </c>
      <c r="AL2926" s="384" t="str">
        <f t="shared" si="92"/>
        <v>NO</v>
      </c>
      <c r="AN2926" s="196"/>
    </row>
    <row r="2927" spans="1:40" s="181" customFormat="1" x14ac:dyDescent="0.25">
      <c r="A2927" s="381" t="s">
        <v>3224</v>
      </c>
      <c r="B2927" s="382" t="s">
        <v>762</v>
      </c>
      <c r="C2927" s="382" t="s">
        <v>30</v>
      </c>
      <c r="D2927" s="382" t="s">
        <v>763</v>
      </c>
      <c r="E2927" s="382" t="s">
        <v>839</v>
      </c>
      <c r="F2927" s="383">
        <v>97</v>
      </c>
      <c r="G2927" s="383">
        <v>161</v>
      </c>
      <c r="H2927" s="383" t="s">
        <v>835</v>
      </c>
      <c r="I2927" s="383">
        <v>97</v>
      </c>
      <c r="J2927" s="383">
        <v>86</v>
      </c>
      <c r="K2927" s="383" t="s">
        <v>835</v>
      </c>
      <c r="L2927" s="385">
        <v>80</v>
      </c>
      <c r="M2927" s="383">
        <v>87</v>
      </c>
      <c r="N2927" s="383" t="s">
        <v>834</v>
      </c>
      <c r="O2927" s="385">
        <v>69</v>
      </c>
      <c r="P2927" s="385">
        <v>85</v>
      </c>
      <c r="Q2927" s="386" t="s">
        <v>834</v>
      </c>
      <c r="R2927" s="383">
        <v>29</v>
      </c>
      <c r="S2927" s="383">
        <v>157</v>
      </c>
      <c r="T2927" s="386" t="s">
        <v>36</v>
      </c>
      <c r="U2927" s="386">
        <v>27</v>
      </c>
      <c r="V2927" s="386">
        <v>146</v>
      </c>
      <c r="W2927" s="386" t="s">
        <v>834</v>
      </c>
      <c r="X2927" s="383"/>
      <c r="Y2927" s="383">
        <v>86</v>
      </c>
      <c r="Z2927" s="386" t="s">
        <v>11</v>
      </c>
      <c r="AA2927" s="386"/>
      <c r="AB2927" s="386">
        <v>80</v>
      </c>
      <c r="AC2927" s="386" t="s">
        <v>11</v>
      </c>
      <c r="AD2927" s="387"/>
      <c r="AE2927" s="383" t="s">
        <v>36</v>
      </c>
      <c r="AF2927" s="383">
        <v>74</v>
      </c>
      <c r="AG2927" s="383" t="s">
        <v>681</v>
      </c>
      <c r="AH2927" s="383" t="s">
        <v>36</v>
      </c>
      <c r="AI2927" s="383" t="s">
        <v>36</v>
      </c>
      <c r="AJ2927" s="383" t="s">
        <v>3554</v>
      </c>
      <c r="AK2927" s="384" t="str">
        <f t="shared" si="91"/>
        <v>NO</v>
      </c>
      <c r="AL2927" s="384" t="str">
        <f t="shared" si="92"/>
        <v>NA</v>
      </c>
      <c r="AN2927" s="196"/>
    </row>
    <row r="2928" spans="1:40" s="181" customFormat="1" x14ac:dyDescent="0.25">
      <c r="A2928" s="381" t="s">
        <v>3224</v>
      </c>
      <c r="B2928" s="382" t="s">
        <v>764</v>
      </c>
      <c r="C2928" s="382" t="s">
        <v>30</v>
      </c>
      <c r="D2928" s="382" t="s">
        <v>765</v>
      </c>
      <c r="E2928" s="382" t="s">
        <v>839</v>
      </c>
      <c r="F2928" s="383">
        <v>97</v>
      </c>
      <c r="G2928" s="383">
        <v>140</v>
      </c>
      <c r="H2928" s="383" t="s">
        <v>835</v>
      </c>
      <c r="I2928" s="383">
        <v>99</v>
      </c>
      <c r="J2928" s="383">
        <v>75</v>
      </c>
      <c r="K2928" s="383" t="s">
        <v>835</v>
      </c>
      <c r="L2928" s="385">
        <v>83</v>
      </c>
      <c r="M2928" s="383">
        <v>66</v>
      </c>
      <c r="N2928" s="383" t="s">
        <v>835</v>
      </c>
      <c r="O2928" s="385">
        <v>49</v>
      </c>
      <c r="P2928" s="385">
        <v>70</v>
      </c>
      <c r="Q2928" s="386" t="s">
        <v>835</v>
      </c>
      <c r="R2928" s="383">
        <v>16</v>
      </c>
      <c r="S2928" s="383">
        <v>135</v>
      </c>
      <c r="T2928" s="386" t="s">
        <v>36</v>
      </c>
      <c r="U2928" s="386">
        <v>14</v>
      </c>
      <c r="V2928" s="386">
        <v>130</v>
      </c>
      <c r="W2928" s="386" t="s">
        <v>834</v>
      </c>
      <c r="X2928" s="383"/>
      <c r="Y2928" s="383">
        <v>71</v>
      </c>
      <c r="Z2928" s="386" t="s">
        <v>11</v>
      </c>
      <c r="AA2928" s="386"/>
      <c r="AB2928" s="386">
        <v>67</v>
      </c>
      <c r="AC2928" s="386" t="s">
        <v>11</v>
      </c>
      <c r="AD2928" s="387"/>
      <c r="AE2928" s="383" t="s">
        <v>36</v>
      </c>
      <c r="AF2928" s="383">
        <v>74</v>
      </c>
      <c r="AG2928" s="383" t="s">
        <v>681</v>
      </c>
      <c r="AH2928" s="383" t="s">
        <v>34</v>
      </c>
      <c r="AI2928" s="383" t="s">
        <v>36</v>
      </c>
      <c r="AJ2928" s="383" t="s">
        <v>3554</v>
      </c>
      <c r="AK2928" s="384" t="str">
        <f t="shared" si="91"/>
        <v>NO</v>
      </c>
      <c r="AL2928" s="384" t="str">
        <f t="shared" si="92"/>
        <v>NA</v>
      </c>
      <c r="AN2928" s="196"/>
    </row>
    <row r="2929" spans="1:40" s="181" customFormat="1" x14ac:dyDescent="0.25">
      <c r="A2929" s="381" t="s">
        <v>3224</v>
      </c>
      <c r="B2929" s="382" t="s">
        <v>766</v>
      </c>
      <c r="C2929" s="382" t="s">
        <v>30</v>
      </c>
      <c r="D2929" s="382" t="s">
        <v>767</v>
      </c>
      <c r="E2929" s="382" t="s">
        <v>839</v>
      </c>
      <c r="F2929" s="383">
        <v>97</v>
      </c>
      <c r="G2929" s="383">
        <v>83</v>
      </c>
      <c r="H2929" s="383" t="s">
        <v>835</v>
      </c>
      <c r="I2929" s="383">
        <v>100</v>
      </c>
      <c r="J2929" s="383">
        <v>44</v>
      </c>
      <c r="K2929" s="383" t="s">
        <v>835</v>
      </c>
      <c r="L2929" s="385"/>
      <c r="M2929" s="383">
        <v>40</v>
      </c>
      <c r="N2929" s="383" t="s">
        <v>11</v>
      </c>
      <c r="O2929" s="385">
        <v>47</v>
      </c>
      <c r="P2929" s="385">
        <v>47</v>
      </c>
      <c r="Q2929" s="386" t="s">
        <v>834</v>
      </c>
      <c r="R2929" s="383"/>
      <c r="S2929" s="383">
        <v>80</v>
      </c>
      <c r="T2929" s="386" t="s">
        <v>11</v>
      </c>
      <c r="U2929" s="386"/>
      <c r="V2929" s="386">
        <v>77</v>
      </c>
      <c r="W2929" s="386" t="s">
        <v>11</v>
      </c>
      <c r="X2929" s="383"/>
      <c r="Y2929" s="383">
        <v>42</v>
      </c>
      <c r="Z2929" s="386" t="s">
        <v>11</v>
      </c>
      <c r="AA2929" s="386"/>
      <c r="AB2929" s="386">
        <v>39</v>
      </c>
      <c r="AC2929" s="386" t="s">
        <v>11</v>
      </c>
      <c r="AD2929" s="387"/>
      <c r="AE2929" s="383" t="s">
        <v>36</v>
      </c>
      <c r="AF2929" s="383">
        <v>77</v>
      </c>
      <c r="AG2929" s="383" t="s">
        <v>681</v>
      </c>
      <c r="AH2929" s="383" t="s">
        <v>34</v>
      </c>
      <c r="AI2929" s="383" t="s">
        <v>36</v>
      </c>
      <c r="AJ2929" s="383" t="s">
        <v>3554</v>
      </c>
      <c r="AK2929" s="384" t="str">
        <f t="shared" si="91"/>
        <v>NA</v>
      </c>
      <c r="AL2929" s="384" t="str">
        <f t="shared" si="92"/>
        <v>NA</v>
      </c>
      <c r="AN2929" s="196"/>
    </row>
    <row r="2930" spans="1:40" s="181" customFormat="1" x14ac:dyDescent="0.25">
      <c r="A2930" s="381" t="s">
        <v>3224</v>
      </c>
      <c r="B2930" s="382" t="s">
        <v>768</v>
      </c>
      <c r="C2930" s="382" t="s">
        <v>30</v>
      </c>
      <c r="D2930" s="382" t="s">
        <v>769</v>
      </c>
      <c r="E2930" s="382" t="s">
        <v>839</v>
      </c>
      <c r="F2930" s="383">
        <v>97</v>
      </c>
      <c r="G2930" s="383">
        <v>159</v>
      </c>
      <c r="H2930" s="383" t="s">
        <v>835</v>
      </c>
      <c r="I2930" s="383">
        <v>100</v>
      </c>
      <c r="J2930" s="383">
        <v>72</v>
      </c>
      <c r="K2930" s="383" t="s">
        <v>835</v>
      </c>
      <c r="L2930" s="385">
        <v>93</v>
      </c>
      <c r="M2930" s="383">
        <v>67</v>
      </c>
      <c r="N2930" s="383" t="s">
        <v>835</v>
      </c>
      <c r="O2930" s="385">
        <v>77</v>
      </c>
      <c r="P2930" s="385">
        <v>96</v>
      </c>
      <c r="Q2930" s="386" t="s">
        <v>834</v>
      </c>
      <c r="R2930" s="383">
        <v>19</v>
      </c>
      <c r="S2930" s="383">
        <v>149</v>
      </c>
      <c r="T2930" s="386" t="s">
        <v>36</v>
      </c>
      <c r="U2930" s="386">
        <v>18</v>
      </c>
      <c r="V2930" s="386">
        <v>143</v>
      </c>
      <c r="W2930" s="386" t="s">
        <v>834</v>
      </c>
      <c r="X2930" s="383"/>
      <c r="Y2930" s="383">
        <v>70</v>
      </c>
      <c r="Z2930" s="386" t="s">
        <v>11</v>
      </c>
      <c r="AA2930" s="386"/>
      <c r="AB2930" s="386">
        <v>64</v>
      </c>
      <c r="AC2930" s="386" t="s">
        <v>11</v>
      </c>
      <c r="AD2930" s="387"/>
      <c r="AE2930" s="383" t="s">
        <v>36</v>
      </c>
      <c r="AF2930" s="383">
        <v>74</v>
      </c>
      <c r="AG2930" s="383" t="s">
        <v>681</v>
      </c>
      <c r="AH2930" s="383" t="s">
        <v>34</v>
      </c>
      <c r="AI2930" s="383" t="s">
        <v>36</v>
      </c>
      <c r="AJ2930" s="383" t="s">
        <v>3554</v>
      </c>
      <c r="AK2930" s="384" t="str">
        <f t="shared" si="91"/>
        <v>NO</v>
      </c>
      <c r="AL2930" s="384" t="str">
        <f t="shared" si="92"/>
        <v>NA</v>
      </c>
      <c r="AN2930" s="196"/>
    </row>
    <row r="2931" spans="1:40" s="181" customFormat="1" x14ac:dyDescent="0.25">
      <c r="A2931" s="381" t="s">
        <v>3224</v>
      </c>
      <c r="B2931" s="382" t="s">
        <v>770</v>
      </c>
      <c r="C2931" s="382" t="s">
        <v>30</v>
      </c>
      <c r="D2931" s="382" t="s">
        <v>771</v>
      </c>
      <c r="E2931" s="382" t="s">
        <v>839</v>
      </c>
      <c r="F2931" s="383">
        <v>93</v>
      </c>
      <c r="G2931" s="383">
        <v>103</v>
      </c>
      <c r="H2931" s="383" t="s">
        <v>834</v>
      </c>
      <c r="I2931" s="383">
        <v>96</v>
      </c>
      <c r="J2931" s="383">
        <v>62</v>
      </c>
      <c r="K2931" s="383" t="s">
        <v>835</v>
      </c>
      <c r="L2931" s="385">
        <v>76</v>
      </c>
      <c r="M2931" s="383">
        <v>50</v>
      </c>
      <c r="N2931" s="383" t="s">
        <v>835</v>
      </c>
      <c r="O2931" s="385">
        <v>53</v>
      </c>
      <c r="P2931" s="385">
        <v>57</v>
      </c>
      <c r="Q2931" s="386" t="s">
        <v>835</v>
      </c>
      <c r="R2931" s="383"/>
      <c r="S2931" s="383">
        <v>94</v>
      </c>
      <c r="T2931" s="386" t="s">
        <v>11</v>
      </c>
      <c r="U2931" s="386"/>
      <c r="V2931" s="386">
        <v>85</v>
      </c>
      <c r="W2931" s="386" t="s">
        <v>11</v>
      </c>
      <c r="X2931" s="383"/>
      <c r="Y2931" s="383">
        <v>58</v>
      </c>
      <c r="Z2931" s="386" t="s">
        <v>11</v>
      </c>
      <c r="AA2931" s="386"/>
      <c r="AB2931" s="386">
        <v>53</v>
      </c>
      <c r="AC2931" s="386" t="s">
        <v>11</v>
      </c>
      <c r="AD2931" s="387"/>
      <c r="AE2931" s="383" t="s">
        <v>36</v>
      </c>
      <c r="AF2931" s="383">
        <v>77</v>
      </c>
      <c r="AG2931" s="383" t="s">
        <v>681</v>
      </c>
      <c r="AH2931" s="383" t="s">
        <v>34</v>
      </c>
      <c r="AI2931" s="383" t="s">
        <v>36</v>
      </c>
      <c r="AJ2931" s="383" t="s">
        <v>3554</v>
      </c>
      <c r="AK2931" s="384" t="str">
        <f t="shared" si="91"/>
        <v>NA</v>
      </c>
      <c r="AL2931" s="384" t="str">
        <f t="shared" si="92"/>
        <v>NA</v>
      </c>
      <c r="AN2931" s="196"/>
    </row>
    <row r="2932" spans="1:40" s="181" customFormat="1" x14ac:dyDescent="0.25">
      <c r="A2932" s="381" t="s">
        <v>3224</v>
      </c>
      <c r="B2932" s="382" t="s">
        <v>772</v>
      </c>
      <c r="C2932" s="382" t="s">
        <v>30</v>
      </c>
      <c r="D2932" s="382" t="s">
        <v>773</v>
      </c>
      <c r="E2932" s="382" t="s">
        <v>839</v>
      </c>
      <c r="F2932" s="383">
        <v>96</v>
      </c>
      <c r="G2932" s="383">
        <v>108</v>
      </c>
      <c r="H2932" s="383" t="s">
        <v>835</v>
      </c>
      <c r="I2932" s="383">
        <v>96</v>
      </c>
      <c r="J2932" s="383">
        <v>51</v>
      </c>
      <c r="K2932" s="383" t="s">
        <v>835</v>
      </c>
      <c r="L2932" s="385">
        <v>76</v>
      </c>
      <c r="M2932" s="383">
        <v>37</v>
      </c>
      <c r="N2932" s="383" t="s">
        <v>835</v>
      </c>
      <c r="O2932" s="385">
        <v>43</v>
      </c>
      <c r="P2932" s="385">
        <v>65</v>
      </c>
      <c r="Q2932" s="386" t="s">
        <v>834</v>
      </c>
      <c r="R2932" s="383">
        <v>18</v>
      </c>
      <c r="S2932" s="383">
        <v>100</v>
      </c>
      <c r="T2932" s="386" t="s">
        <v>36</v>
      </c>
      <c r="U2932" s="386"/>
      <c r="V2932" s="386">
        <v>92</v>
      </c>
      <c r="W2932" s="386" t="s">
        <v>11</v>
      </c>
      <c r="X2932" s="383"/>
      <c r="Y2932" s="383">
        <v>44</v>
      </c>
      <c r="Z2932" s="386" t="s">
        <v>11</v>
      </c>
      <c r="AA2932" s="386"/>
      <c r="AB2932" s="386">
        <v>39</v>
      </c>
      <c r="AC2932" s="386" t="s">
        <v>11</v>
      </c>
      <c r="AD2932" s="387"/>
      <c r="AE2932" s="383" t="s">
        <v>36</v>
      </c>
      <c r="AF2932" s="383">
        <v>74</v>
      </c>
      <c r="AG2932" s="383" t="s">
        <v>681</v>
      </c>
      <c r="AH2932" s="383" t="s">
        <v>34</v>
      </c>
      <c r="AI2932" s="383" t="s">
        <v>36</v>
      </c>
      <c r="AJ2932" s="383" t="s">
        <v>3554</v>
      </c>
      <c r="AK2932" s="384" t="str">
        <f t="shared" si="91"/>
        <v>NO</v>
      </c>
      <c r="AL2932" s="384" t="str">
        <f t="shared" si="92"/>
        <v>NA</v>
      </c>
      <c r="AN2932" s="196"/>
    </row>
    <row r="2933" spans="1:40" s="181" customFormat="1" x14ac:dyDescent="0.25">
      <c r="A2933" s="381" t="s">
        <v>3224</v>
      </c>
      <c r="B2933" s="382" t="s">
        <v>774</v>
      </c>
      <c r="C2933" s="382" t="s">
        <v>30</v>
      </c>
      <c r="D2933" s="382" t="s">
        <v>775</v>
      </c>
      <c r="E2933" s="382" t="s">
        <v>839</v>
      </c>
      <c r="F2933" s="383">
        <v>100</v>
      </c>
      <c r="G2933" s="383">
        <v>39</v>
      </c>
      <c r="H2933" s="383" t="s">
        <v>835</v>
      </c>
      <c r="I2933" s="383"/>
      <c r="J2933" s="383">
        <v>25</v>
      </c>
      <c r="K2933" s="383" t="s">
        <v>11</v>
      </c>
      <c r="L2933" s="385"/>
      <c r="M2933" s="383">
        <v>25</v>
      </c>
      <c r="N2933" s="383" t="s">
        <v>11</v>
      </c>
      <c r="O2933" s="385"/>
      <c r="P2933" s="385">
        <v>12</v>
      </c>
      <c r="Q2933" s="386" t="s">
        <v>11</v>
      </c>
      <c r="R2933" s="383"/>
      <c r="S2933" s="383">
        <v>39</v>
      </c>
      <c r="T2933" s="386" t="s">
        <v>11</v>
      </c>
      <c r="U2933" s="386"/>
      <c r="V2933" s="386">
        <v>36</v>
      </c>
      <c r="W2933" s="386" t="s">
        <v>11</v>
      </c>
      <c r="X2933" s="383"/>
      <c r="Y2933" s="383">
        <v>25</v>
      </c>
      <c r="Z2933" s="386" t="s">
        <v>11</v>
      </c>
      <c r="AA2933" s="386"/>
      <c r="AB2933" s="386">
        <v>25</v>
      </c>
      <c r="AC2933" s="386" t="s">
        <v>11</v>
      </c>
      <c r="AD2933" s="387"/>
      <c r="AE2933" s="383" t="s">
        <v>36</v>
      </c>
      <c r="AF2933" s="383">
        <v>79</v>
      </c>
      <c r="AG2933" s="383" t="s">
        <v>681</v>
      </c>
      <c r="AH2933" s="383" t="s">
        <v>34</v>
      </c>
      <c r="AI2933" s="383" t="s">
        <v>36</v>
      </c>
      <c r="AJ2933" s="383" t="s">
        <v>3554</v>
      </c>
      <c r="AK2933" s="384" t="str">
        <f t="shared" si="91"/>
        <v>NA</v>
      </c>
      <c r="AL2933" s="384" t="str">
        <f t="shared" si="92"/>
        <v>NA</v>
      </c>
      <c r="AN2933" s="196"/>
    </row>
    <row r="2934" spans="1:40" s="181" customFormat="1" x14ac:dyDescent="0.25">
      <c r="A2934" s="381" t="s">
        <v>3224</v>
      </c>
      <c r="B2934" s="382" t="s">
        <v>776</v>
      </c>
      <c r="C2934" s="382" t="s">
        <v>30</v>
      </c>
      <c r="D2934" s="382" t="s">
        <v>777</v>
      </c>
      <c r="E2934" s="382" t="s">
        <v>839</v>
      </c>
      <c r="F2934" s="383">
        <v>71</v>
      </c>
      <c r="G2934" s="383">
        <v>30</v>
      </c>
      <c r="H2934" s="383" t="s">
        <v>834</v>
      </c>
      <c r="I2934" s="383">
        <v>77</v>
      </c>
      <c r="J2934" s="383">
        <v>25</v>
      </c>
      <c r="K2934" s="383" t="s">
        <v>834</v>
      </c>
      <c r="L2934" s="385"/>
      <c r="M2934" s="383">
        <v>5</v>
      </c>
      <c r="N2934" s="383" t="s">
        <v>11</v>
      </c>
      <c r="O2934" s="385"/>
      <c r="P2934" s="385">
        <v>14</v>
      </c>
      <c r="Q2934" s="386" t="s">
        <v>11</v>
      </c>
      <c r="R2934" s="383"/>
      <c r="S2934" s="383">
        <v>17</v>
      </c>
      <c r="T2934" s="386" t="s">
        <v>11</v>
      </c>
      <c r="U2934" s="386"/>
      <c r="V2934" s="386">
        <v>13</v>
      </c>
      <c r="W2934" s="386" t="s">
        <v>11</v>
      </c>
      <c r="X2934" s="383"/>
      <c r="Y2934" s="383">
        <v>12</v>
      </c>
      <c r="Z2934" s="386" t="s">
        <v>11</v>
      </c>
      <c r="AA2934" s="386"/>
      <c r="AB2934" s="386">
        <v>8</v>
      </c>
      <c r="AC2934" s="386" t="s">
        <v>11</v>
      </c>
      <c r="AD2934" s="387"/>
      <c r="AE2934" s="383" t="s">
        <v>36</v>
      </c>
      <c r="AF2934" s="383">
        <v>62</v>
      </c>
      <c r="AG2934" s="383" t="s">
        <v>40</v>
      </c>
      <c r="AH2934" s="383" t="s">
        <v>34</v>
      </c>
      <c r="AI2934" s="383" t="s">
        <v>36</v>
      </c>
      <c r="AJ2934" s="383" t="s">
        <v>3554</v>
      </c>
      <c r="AK2934" s="384" t="str">
        <f t="shared" si="91"/>
        <v>NA</v>
      </c>
      <c r="AL2934" s="384" t="str">
        <f t="shared" si="92"/>
        <v>NA</v>
      </c>
      <c r="AN2934" s="196"/>
    </row>
    <row r="2935" spans="1:40" s="181" customFormat="1" x14ac:dyDescent="0.25">
      <c r="A2935" s="381" t="s">
        <v>3224</v>
      </c>
      <c r="B2935" s="382" t="s">
        <v>778</v>
      </c>
      <c r="C2935" s="382" t="s">
        <v>30</v>
      </c>
      <c r="D2935" s="382" t="s">
        <v>779</v>
      </c>
      <c r="E2935" s="382" t="s">
        <v>839</v>
      </c>
      <c r="F2935" s="383">
        <v>98</v>
      </c>
      <c r="G2935" s="383">
        <v>279</v>
      </c>
      <c r="H2935" s="383" t="s">
        <v>835</v>
      </c>
      <c r="I2935" s="383">
        <v>100</v>
      </c>
      <c r="J2935" s="383">
        <v>146</v>
      </c>
      <c r="K2935" s="383" t="s">
        <v>835</v>
      </c>
      <c r="L2935" s="385">
        <v>85</v>
      </c>
      <c r="M2935" s="383">
        <v>131</v>
      </c>
      <c r="N2935" s="383" t="s">
        <v>835</v>
      </c>
      <c r="O2935" s="385">
        <v>68</v>
      </c>
      <c r="P2935" s="385">
        <v>92</v>
      </c>
      <c r="Q2935" s="386" t="s">
        <v>835</v>
      </c>
      <c r="R2935" s="383">
        <v>13</v>
      </c>
      <c r="S2935" s="383">
        <v>260</v>
      </c>
      <c r="T2935" s="386" t="s">
        <v>36</v>
      </c>
      <c r="U2935" s="386">
        <v>11</v>
      </c>
      <c r="V2935" s="386">
        <v>245</v>
      </c>
      <c r="W2935" s="386" t="s">
        <v>834</v>
      </c>
      <c r="X2935" s="383">
        <v>38</v>
      </c>
      <c r="Y2935" s="383">
        <v>133</v>
      </c>
      <c r="Z2935" s="386" t="s">
        <v>34</v>
      </c>
      <c r="AA2935" s="386">
        <v>41</v>
      </c>
      <c r="AB2935" s="386">
        <v>123</v>
      </c>
      <c r="AC2935" s="386" t="s">
        <v>11</v>
      </c>
      <c r="AD2935" s="387"/>
      <c r="AE2935" s="383" t="s">
        <v>36</v>
      </c>
      <c r="AF2935" s="383">
        <v>72</v>
      </c>
      <c r="AG2935" s="383" t="s">
        <v>681</v>
      </c>
      <c r="AH2935" s="383" t="s">
        <v>34</v>
      </c>
      <c r="AI2935" s="383" t="s">
        <v>36</v>
      </c>
      <c r="AJ2935" s="383" t="s">
        <v>3554</v>
      </c>
      <c r="AK2935" s="384" t="str">
        <f t="shared" si="91"/>
        <v>NO</v>
      </c>
      <c r="AL2935" s="384" t="str">
        <f t="shared" si="92"/>
        <v>Yes-SH</v>
      </c>
      <c r="AN2935" s="196"/>
    </row>
    <row r="2936" spans="1:40" x14ac:dyDescent="0.25">
      <c r="A2936" s="381" t="s">
        <v>3224</v>
      </c>
      <c r="B2936" s="382" t="s">
        <v>780</v>
      </c>
      <c r="C2936" s="382" t="s">
        <v>30</v>
      </c>
      <c r="D2936" s="382" t="s">
        <v>781</v>
      </c>
      <c r="E2936" s="382" t="s">
        <v>839</v>
      </c>
      <c r="F2936" s="383">
        <v>97</v>
      </c>
      <c r="G2936" s="383">
        <v>162</v>
      </c>
      <c r="H2936" s="383" t="s">
        <v>835</v>
      </c>
      <c r="I2936" s="383">
        <v>96</v>
      </c>
      <c r="J2936" s="383">
        <v>82</v>
      </c>
      <c r="K2936" s="383" t="s">
        <v>835</v>
      </c>
      <c r="L2936" s="385">
        <v>87</v>
      </c>
      <c r="M2936" s="383">
        <v>76</v>
      </c>
      <c r="N2936" s="383" t="s">
        <v>835</v>
      </c>
      <c r="O2936" s="385">
        <v>43</v>
      </c>
      <c r="P2936" s="385">
        <v>69</v>
      </c>
      <c r="Q2936" s="386" t="s">
        <v>834</v>
      </c>
      <c r="R2936" s="383">
        <v>20</v>
      </c>
      <c r="S2936" s="383">
        <v>155</v>
      </c>
      <c r="T2936" s="386" t="s">
        <v>36</v>
      </c>
      <c r="U2936" s="386">
        <v>20</v>
      </c>
      <c r="V2936" s="386">
        <v>151</v>
      </c>
      <c r="W2936" s="386" t="s">
        <v>834</v>
      </c>
      <c r="X2936" s="383">
        <v>38</v>
      </c>
      <c r="Y2936" s="383">
        <v>79</v>
      </c>
      <c r="Z2936" s="386" t="s">
        <v>36</v>
      </c>
      <c r="AA2936" s="386">
        <v>38</v>
      </c>
      <c r="AB2936" s="386">
        <v>74</v>
      </c>
      <c r="AC2936" s="386" t="s">
        <v>834</v>
      </c>
      <c r="AD2936" s="387"/>
      <c r="AE2936" s="383" t="s">
        <v>36</v>
      </c>
      <c r="AF2936" s="383">
        <v>74</v>
      </c>
      <c r="AG2936" s="383" t="s">
        <v>681</v>
      </c>
      <c r="AH2936" s="383" t="s">
        <v>34</v>
      </c>
      <c r="AI2936" s="383" t="s">
        <v>36</v>
      </c>
      <c r="AJ2936" s="383" t="s">
        <v>3554</v>
      </c>
      <c r="AK2936" s="384" t="str">
        <f t="shared" si="91"/>
        <v>NO</v>
      </c>
      <c r="AL2936" s="384" t="str">
        <f t="shared" si="92"/>
        <v>NO</v>
      </c>
    </row>
    <row r="2937" spans="1:40" x14ac:dyDescent="0.25">
      <c r="A2937" s="381" t="s">
        <v>3224</v>
      </c>
      <c r="B2937" s="382" t="s">
        <v>782</v>
      </c>
      <c r="C2937" s="382" t="s">
        <v>30</v>
      </c>
      <c r="D2937" s="382" t="s">
        <v>783</v>
      </c>
      <c r="E2937" s="382" t="s">
        <v>839</v>
      </c>
      <c r="F2937" s="383">
        <v>95</v>
      </c>
      <c r="G2937" s="383">
        <v>219</v>
      </c>
      <c r="H2937" s="383" t="s">
        <v>835</v>
      </c>
      <c r="I2937" s="383">
        <v>95</v>
      </c>
      <c r="J2937" s="383">
        <v>104</v>
      </c>
      <c r="K2937" s="383" t="s">
        <v>835</v>
      </c>
      <c r="L2937" s="385">
        <v>83</v>
      </c>
      <c r="M2937" s="383">
        <v>81</v>
      </c>
      <c r="N2937" s="383" t="s">
        <v>835</v>
      </c>
      <c r="O2937" s="385">
        <v>56</v>
      </c>
      <c r="P2937" s="385">
        <v>108</v>
      </c>
      <c r="Q2937" s="386" t="s">
        <v>835</v>
      </c>
      <c r="R2937" s="383">
        <v>18</v>
      </c>
      <c r="S2937" s="383">
        <v>205</v>
      </c>
      <c r="T2937" s="386" t="s">
        <v>36</v>
      </c>
      <c r="U2937" s="386">
        <v>16</v>
      </c>
      <c r="V2937" s="386">
        <v>193</v>
      </c>
      <c r="W2937" s="386" t="s">
        <v>834</v>
      </c>
      <c r="X2937" s="383">
        <v>38</v>
      </c>
      <c r="Y2937" s="383">
        <v>95</v>
      </c>
      <c r="Z2937" s="386" t="s">
        <v>34</v>
      </c>
      <c r="AA2937" s="386">
        <v>34</v>
      </c>
      <c r="AB2937" s="386">
        <v>85</v>
      </c>
      <c r="AC2937" s="386" t="s">
        <v>11</v>
      </c>
      <c r="AD2937" s="387"/>
      <c r="AE2937" s="383" t="s">
        <v>36</v>
      </c>
      <c r="AF2937" s="383">
        <v>74</v>
      </c>
      <c r="AG2937" s="383" t="s">
        <v>681</v>
      </c>
      <c r="AH2937" s="383" t="s">
        <v>34</v>
      </c>
      <c r="AI2937" s="383" t="s">
        <v>36</v>
      </c>
      <c r="AJ2937" s="383" t="s">
        <v>3554</v>
      </c>
      <c r="AK2937" s="384" t="str">
        <f t="shared" si="91"/>
        <v>NO</v>
      </c>
      <c r="AL2937" s="384" t="str">
        <f t="shared" si="92"/>
        <v>Yes-SH</v>
      </c>
    </row>
    <row r="2938" spans="1:40" x14ac:dyDescent="0.25">
      <c r="A2938" s="381" t="s">
        <v>3224</v>
      </c>
      <c r="B2938" s="382" t="s">
        <v>784</v>
      </c>
      <c r="C2938" s="382" t="s">
        <v>30</v>
      </c>
      <c r="D2938" s="382" t="s">
        <v>785</v>
      </c>
      <c r="E2938" s="382" t="s">
        <v>839</v>
      </c>
      <c r="F2938" s="383">
        <v>99</v>
      </c>
      <c r="G2938" s="383">
        <v>233</v>
      </c>
      <c r="H2938" s="383" t="s">
        <v>835</v>
      </c>
      <c r="I2938" s="383">
        <v>99</v>
      </c>
      <c r="J2938" s="383">
        <v>124</v>
      </c>
      <c r="K2938" s="383" t="s">
        <v>835</v>
      </c>
      <c r="L2938" s="385">
        <v>84</v>
      </c>
      <c r="M2938" s="383">
        <v>121</v>
      </c>
      <c r="N2938" s="383" t="s">
        <v>834</v>
      </c>
      <c r="O2938" s="385">
        <v>73</v>
      </c>
      <c r="P2938" s="385">
        <v>101</v>
      </c>
      <c r="Q2938" s="386" t="s">
        <v>835</v>
      </c>
      <c r="R2938" s="383">
        <v>23</v>
      </c>
      <c r="S2938" s="383">
        <v>223</v>
      </c>
      <c r="T2938" s="386" t="s">
        <v>36</v>
      </c>
      <c r="U2938" s="386">
        <v>22</v>
      </c>
      <c r="V2938" s="386">
        <v>220</v>
      </c>
      <c r="W2938" s="386" t="s">
        <v>834</v>
      </c>
      <c r="X2938" s="383">
        <v>48</v>
      </c>
      <c r="Y2938" s="383">
        <v>120</v>
      </c>
      <c r="Z2938" s="386" t="s">
        <v>36</v>
      </c>
      <c r="AA2938" s="386">
        <v>47</v>
      </c>
      <c r="AB2938" s="386">
        <v>118</v>
      </c>
      <c r="AC2938" s="386" t="s">
        <v>834</v>
      </c>
      <c r="AD2938" s="387"/>
      <c r="AE2938" s="383" t="s">
        <v>36</v>
      </c>
      <c r="AF2938" s="383">
        <v>77</v>
      </c>
      <c r="AG2938" s="383" t="s">
        <v>681</v>
      </c>
      <c r="AH2938" s="383" t="s">
        <v>34</v>
      </c>
      <c r="AI2938" s="383" t="s">
        <v>36</v>
      </c>
      <c r="AJ2938" s="383" t="s">
        <v>3554</v>
      </c>
      <c r="AK2938" s="384" t="str">
        <f t="shared" si="91"/>
        <v>NO</v>
      </c>
      <c r="AL2938" s="384" t="str">
        <f t="shared" si="92"/>
        <v>NO</v>
      </c>
    </row>
    <row r="2939" spans="1:40" x14ac:dyDescent="0.25">
      <c r="A2939" s="381" t="s">
        <v>3224</v>
      </c>
      <c r="B2939" s="382" t="s">
        <v>786</v>
      </c>
      <c r="C2939" s="382" t="s">
        <v>30</v>
      </c>
      <c r="D2939" s="382" t="s">
        <v>787</v>
      </c>
      <c r="E2939" s="382" t="s">
        <v>839</v>
      </c>
      <c r="F2939" s="383">
        <v>95</v>
      </c>
      <c r="G2939" s="383">
        <v>120</v>
      </c>
      <c r="H2939" s="383" t="s">
        <v>835</v>
      </c>
      <c r="I2939" s="383">
        <v>97</v>
      </c>
      <c r="J2939" s="383">
        <v>63</v>
      </c>
      <c r="K2939" s="383" t="s">
        <v>835</v>
      </c>
      <c r="L2939" s="385">
        <v>69</v>
      </c>
      <c r="M2939" s="383">
        <v>48</v>
      </c>
      <c r="N2939" s="383" t="s">
        <v>834</v>
      </c>
      <c r="O2939" s="385">
        <v>42</v>
      </c>
      <c r="P2939" s="385">
        <v>84</v>
      </c>
      <c r="Q2939" s="386" t="s">
        <v>834</v>
      </c>
      <c r="R2939" s="383">
        <v>27</v>
      </c>
      <c r="S2939" s="383">
        <v>111</v>
      </c>
      <c r="T2939" s="386" t="s">
        <v>36</v>
      </c>
      <c r="U2939" s="386">
        <v>20</v>
      </c>
      <c r="V2939" s="386">
        <v>101</v>
      </c>
      <c r="W2939" s="386" t="s">
        <v>834</v>
      </c>
      <c r="X2939" s="383"/>
      <c r="Y2939" s="383">
        <v>61</v>
      </c>
      <c r="Z2939" s="386" t="s">
        <v>11</v>
      </c>
      <c r="AA2939" s="386"/>
      <c r="AB2939" s="386">
        <v>53</v>
      </c>
      <c r="AC2939" s="386" t="s">
        <v>11</v>
      </c>
      <c r="AD2939" s="387"/>
      <c r="AE2939" s="383" t="s">
        <v>36</v>
      </c>
      <c r="AF2939" s="383">
        <v>79</v>
      </c>
      <c r="AG2939" s="383" t="s">
        <v>681</v>
      </c>
      <c r="AH2939" s="383" t="s">
        <v>36</v>
      </c>
      <c r="AI2939" s="383" t="s">
        <v>36</v>
      </c>
      <c r="AJ2939" s="383" t="s">
        <v>3554</v>
      </c>
      <c r="AK2939" s="384" t="str">
        <f t="shared" si="91"/>
        <v>NO</v>
      </c>
      <c r="AL2939" s="384" t="str">
        <f t="shared" si="92"/>
        <v>NA</v>
      </c>
    </row>
    <row r="2940" spans="1:40" x14ac:dyDescent="0.25">
      <c r="A2940" s="381" t="s">
        <v>3224</v>
      </c>
      <c r="B2940" s="382" t="s">
        <v>788</v>
      </c>
      <c r="C2940" s="382" t="s">
        <v>30</v>
      </c>
      <c r="D2940" s="382" t="s">
        <v>789</v>
      </c>
      <c r="E2940" s="382" t="s">
        <v>839</v>
      </c>
      <c r="F2940" s="383">
        <v>98</v>
      </c>
      <c r="G2940" s="383">
        <v>173</v>
      </c>
      <c r="H2940" s="383" t="s">
        <v>835</v>
      </c>
      <c r="I2940" s="383">
        <v>98</v>
      </c>
      <c r="J2940" s="383">
        <v>81</v>
      </c>
      <c r="K2940" s="383" t="s">
        <v>835</v>
      </c>
      <c r="L2940" s="385">
        <v>88</v>
      </c>
      <c r="M2940" s="383">
        <v>73</v>
      </c>
      <c r="N2940" s="383" t="s">
        <v>835</v>
      </c>
      <c r="O2940" s="385">
        <v>69</v>
      </c>
      <c r="P2940" s="385">
        <v>81</v>
      </c>
      <c r="Q2940" s="386" t="s">
        <v>834</v>
      </c>
      <c r="R2940" s="383">
        <v>28</v>
      </c>
      <c r="S2940" s="383">
        <v>166</v>
      </c>
      <c r="T2940" s="386" t="s">
        <v>36</v>
      </c>
      <c r="U2940" s="386">
        <v>27</v>
      </c>
      <c r="V2940" s="386">
        <v>162</v>
      </c>
      <c r="W2940" s="386" t="s">
        <v>834</v>
      </c>
      <c r="X2940" s="383"/>
      <c r="Y2940" s="383">
        <v>80</v>
      </c>
      <c r="Z2940" s="386" t="s">
        <v>11</v>
      </c>
      <c r="AA2940" s="386"/>
      <c r="AB2940" s="386">
        <v>78</v>
      </c>
      <c r="AC2940" s="386" t="s">
        <v>11</v>
      </c>
      <c r="AD2940" s="387"/>
      <c r="AE2940" s="383" t="s">
        <v>36</v>
      </c>
      <c r="AF2940" s="383">
        <v>74</v>
      </c>
      <c r="AG2940" s="383" t="s">
        <v>681</v>
      </c>
      <c r="AH2940" s="383" t="s">
        <v>36</v>
      </c>
      <c r="AI2940" s="383" t="s">
        <v>36</v>
      </c>
      <c r="AJ2940" s="383" t="s">
        <v>3554</v>
      </c>
      <c r="AK2940" s="384" t="str">
        <f t="shared" si="91"/>
        <v>NO</v>
      </c>
      <c r="AL2940" s="384" t="str">
        <f t="shared" si="92"/>
        <v>NA</v>
      </c>
    </row>
    <row r="2941" spans="1:40" x14ac:dyDescent="0.25">
      <c r="A2941" s="381" t="s">
        <v>3224</v>
      </c>
      <c r="B2941" s="382" t="s">
        <v>790</v>
      </c>
      <c r="C2941" s="382" t="s">
        <v>30</v>
      </c>
      <c r="D2941" s="382" t="s">
        <v>791</v>
      </c>
      <c r="E2941" s="382" t="s">
        <v>839</v>
      </c>
      <c r="F2941" s="383">
        <v>98</v>
      </c>
      <c r="G2941" s="383">
        <v>92</v>
      </c>
      <c r="H2941" s="383" t="s">
        <v>835</v>
      </c>
      <c r="I2941" s="383">
        <v>100</v>
      </c>
      <c r="J2941" s="383">
        <v>55</v>
      </c>
      <c r="K2941" s="383" t="s">
        <v>835</v>
      </c>
      <c r="L2941" s="385"/>
      <c r="M2941" s="383">
        <v>40</v>
      </c>
      <c r="N2941" s="383" t="s">
        <v>11</v>
      </c>
      <c r="O2941" s="385">
        <v>56</v>
      </c>
      <c r="P2941" s="385">
        <v>54</v>
      </c>
      <c r="Q2941" s="386" t="s">
        <v>835</v>
      </c>
      <c r="R2941" s="383">
        <v>23</v>
      </c>
      <c r="S2941" s="383">
        <v>84</v>
      </c>
      <c r="T2941" s="386" t="s">
        <v>36</v>
      </c>
      <c r="U2941" s="386">
        <v>14</v>
      </c>
      <c r="V2941" s="386">
        <v>77</v>
      </c>
      <c r="W2941" s="386" t="s">
        <v>834</v>
      </c>
      <c r="X2941" s="383">
        <v>38</v>
      </c>
      <c r="Y2941" s="383">
        <v>48</v>
      </c>
      <c r="Z2941" s="386" t="s">
        <v>34</v>
      </c>
      <c r="AA2941" s="386">
        <v>29</v>
      </c>
      <c r="AB2941" s="386">
        <v>42</v>
      </c>
      <c r="AC2941" s="386" t="s">
        <v>11</v>
      </c>
      <c r="AD2941" s="387"/>
      <c r="AE2941" s="383" t="s">
        <v>36</v>
      </c>
      <c r="AF2941" s="383">
        <v>77</v>
      </c>
      <c r="AG2941" s="383" t="s">
        <v>681</v>
      </c>
      <c r="AH2941" s="383" t="s">
        <v>34</v>
      </c>
      <c r="AI2941" s="383" t="s">
        <v>36</v>
      </c>
      <c r="AJ2941" s="383" t="s">
        <v>3554</v>
      </c>
      <c r="AK2941" s="384" t="str">
        <f t="shared" si="91"/>
        <v>NO</v>
      </c>
      <c r="AL2941" s="384" t="str">
        <f t="shared" si="92"/>
        <v>Yes-SH</v>
      </c>
    </row>
    <row r="2942" spans="1:40" x14ac:dyDescent="0.25">
      <c r="A2942" s="381" t="s">
        <v>3224</v>
      </c>
      <c r="B2942" s="382" t="s">
        <v>795</v>
      </c>
      <c r="C2942" s="382" t="s">
        <v>30</v>
      </c>
      <c r="D2942" s="382" t="s">
        <v>796</v>
      </c>
      <c r="E2942" s="382" t="s">
        <v>839</v>
      </c>
      <c r="F2942" s="383"/>
      <c r="G2942" s="383">
        <v>16</v>
      </c>
      <c r="H2942" s="383" t="s">
        <v>11</v>
      </c>
      <c r="I2942" s="383"/>
      <c r="J2942" s="383">
        <v>11</v>
      </c>
      <c r="K2942" s="383" t="s">
        <v>11</v>
      </c>
      <c r="L2942" s="385"/>
      <c r="M2942" s="383">
        <v>11</v>
      </c>
      <c r="N2942" s="383" t="s">
        <v>11</v>
      </c>
      <c r="O2942" s="385"/>
      <c r="P2942" s="385">
        <v>3</v>
      </c>
      <c r="Q2942" s="386" t="s">
        <v>11</v>
      </c>
      <c r="R2942" s="383"/>
      <c r="S2942" s="383">
        <v>11</v>
      </c>
      <c r="T2942" s="386" t="s">
        <v>11</v>
      </c>
      <c r="U2942" s="386"/>
      <c r="V2942" s="386">
        <v>5</v>
      </c>
      <c r="W2942" s="386" t="s">
        <v>11</v>
      </c>
      <c r="X2942" s="383"/>
      <c r="Y2942" s="383">
        <v>9</v>
      </c>
      <c r="Z2942" s="386" t="s">
        <v>11</v>
      </c>
      <c r="AA2942" s="386"/>
      <c r="AB2942" s="386">
        <v>3</v>
      </c>
      <c r="AC2942" s="386" t="s">
        <v>11</v>
      </c>
      <c r="AD2942" s="387"/>
      <c r="AE2942" s="383" t="s">
        <v>36</v>
      </c>
      <c r="AF2942" s="383">
        <v>92</v>
      </c>
      <c r="AG2942" s="383" t="s">
        <v>794</v>
      </c>
      <c r="AH2942" s="383" t="s">
        <v>36</v>
      </c>
      <c r="AI2942" s="383" t="s">
        <v>36</v>
      </c>
      <c r="AJ2942" s="383" t="s">
        <v>3554</v>
      </c>
      <c r="AK2942" s="384" t="str">
        <f t="shared" si="91"/>
        <v>NA</v>
      </c>
      <c r="AL2942" s="384" t="str">
        <f t="shared" si="92"/>
        <v>NA</v>
      </c>
    </row>
    <row r="2943" spans="1:40" x14ac:dyDescent="0.25">
      <c r="A2943" s="381" t="s">
        <v>3224</v>
      </c>
      <c r="B2943" s="382" t="s">
        <v>800</v>
      </c>
      <c r="C2943" s="382" t="s">
        <v>30</v>
      </c>
      <c r="D2943" s="382" t="s">
        <v>801</v>
      </c>
      <c r="E2943" s="382" t="s">
        <v>839</v>
      </c>
      <c r="F2943" s="383"/>
      <c r="G2943" s="383">
        <v>3</v>
      </c>
      <c r="H2943" s="383" t="s">
        <v>11</v>
      </c>
      <c r="I2943" s="383"/>
      <c r="J2943" s="383">
        <v>2</v>
      </c>
      <c r="K2943" s="383" t="s">
        <v>11</v>
      </c>
      <c r="L2943" s="385"/>
      <c r="M2943" s="383">
        <v>1</v>
      </c>
      <c r="N2943" s="383" t="s">
        <v>11</v>
      </c>
      <c r="O2943" s="385"/>
      <c r="P2943" s="385">
        <v>1</v>
      </c>
      <c r="Q2943" s="386" t="s">
        <v>11</v>
      </c>
      <c r="R2943" s="383"/>
      <c r="S2943" s="383">
        <v>1</v>
      </c>
      <c r="T2943" s="386" t="s">
        <v>11</v>
      </c>
      <c r="U2943" s="386"/>
      <c r="V2943" s="386">
        <v>1</v>
      </c>
      <c r="W2943" s="386" t="s">
        <v>11</v>
      </c>
      <c r="X2943" s="383"/>
      <c r="Y2943" s="383">
        <v>1</v>
      </c>
      <c r="Z2943" s="386" t="s">
        <v>11</v>
      </c>
      <c r="AA2943" s="386"/>
      <c r="AB2943" s="386">
        <v>1</v>
      </c>
      <c r="AC2943" s="386" t="s">
        <v>11</v>
      </c>
      <c r="AD2943" s="387"/>
      <c r="AE2943" s="383" t="s">
        <v>36</v>
      </c>
      <c r="AF2943" s="383">
        <v>77</v>
      </c>
      <c r="AG2943" s="383" t="s">
        <v>40</v>
      </c>
      <c r="AH2943" s="383" t="s">
        <v>34</v>
      </c>
      <c r="AI2943" s="383" t="s">
        <v>36</v>
      </c>
      <c r="AJ2943" s="383" t="s">
        <v>3554</v>
      </c>
      <c r="AK2943" s="384" t="str">
        <f t="shared" si="91"/>
        <v>NA</v>
      </c>
      <c r="AL2943" s="384" t="str">
        <f t="shared" si="92"/>
        <v>NA</v>
      </c>
    </row>
    <row r="2944" spans="1:40" x14ac:dyDescent="0.25">
      <c r="A2944" s="381" t="s">
        <v>3224</v>
      </c>
      <c r="B2944" s="382" t="s">
        <v>803</v>
      </c>
      <c r="C2944" s="382" t="s">
        <v>30</v>
      </c>
      <c r="D2944" s="382" t="s">
        <v>804</v>
      </c>
      <c r="E2944" s="382" t="s">
        <v>839</v>
      </c>
      <c r="F2944" s="383"/>
      <c r="G2944" s="383">
        <v>6</v>
      </c>
      <c r="H2944" s="383" t="s">
        <v>11</v>
      </c>
      <c r="I2944" s="383"/>
      <c r="J2944" s="383">
        <v>5</v>
      </c>
      <c r="K2944" s="383" t="s">
        <v>11</v>
      </c>
      <c r="L2944" s="385"/>
      <c r="M2944" s="383">
        <v>5</v>
      </c>
      <c r="N2944" s="383" t="s">
        <v>11</v>
      </c>
      <c r="O2944" s="385"/>
      <c r="P2944" s="385">
        <v>5</v>
      </c>
      <c r="Q2944" s="386" t="s">
        <v>11</v>
      </c>
      <c r="R2944" s="383"/>
      <c r="S2944" s="383">
        <v>4</v>
      </c>
      <c r="T2944" s="386" t="s">
        <v>11</v>
      </c>
      <c r="U2944" s="386"/>
      <c r="V2944" s="386">
        <v>3</v>
      </c>
      <c r="W2944" s="386" t="s">
        <v>11</v>
      </c>
      <c r="X2944" s="383"/>
      <c r="Y2944" s="383">
        <v>4</v>
      </c>
      <c r="Z2944" s="386" t="s">
        <v>11</v>
      </c>
      <c r="AA2944" s="386"/>
      <c r="AB2944" s="386">
        <v>3</v>
      </c>
      <c r="AC2944" s="386" t="s">
        <v>11</v>
      </c>
      <c r="AD2944" s="387"/>
      <c r="AE2944" s="383" t="s">
        <v>36</v>
      </c>
      <c r="AF2944" s="383">
        <v>72</v>
      </c>
      <c r="AG2944" s="383" t="s">
        <v>40</v>
      </c>
      <c r="AH2944" s="383" t="s">
        <v>36</v>
      </c>
      <c r="AI2944" s="383" t="s">
        <v>36</v>
      </c>
      <c r="AJ2944" s="383" t="s">
        <v>3554</v>
      </c>
      <c r="AK2944" s="384" t="str">
        <f t="shared" si="91"/>
        <v>NA</v>
      </c>
      <c r="AL2944" s="384" t="str">
        <f t="shared" si="92"/>
        <v>NA</v>
      </c>
    </row>
    <row r="2945" spans="1:38" x14ac:dyDescent="0.25">
      <c r="A2945" s="381" t="s">
        <v>3224</v>
      </c>
      <c r="B2945" s="382" t="s">
        <v>807</v>
      </c>
      <c r="C2945" s="382" t="s">
        <v>30</v>
      </c>
      <c r="D2945" s="382" t="s">
        <v>808</v>
      </c>
      <c r="E2945" s="382" t="s">
        <v>839</v>
      </c>
      <c r="F2945" s="383"/>
      <c r="G2945" s="383">
        <v>17</v>
      </c>
      <c r="H2945" s="383" t="s">
        <v>11</v>
      </c>
      <c r="I2945" s="383"/>
      <c r="J2945" s="383">
        <v>7</v>
      </c>
      <c r="K2945" s="383" t="s">
        <v>11</v>
      </c>
      <c r="L2945" s="385"/>
      <c r="M2945" s="383">
        <v>5</v>
      </c>
      <c r="N2945" s="383" t="s">
        <v>11</v>
      </c>
      <c r="O2945" s="385"/>
      <c r="P2945" s="385">
        <v>26</v>
      </c>
      <c r="Q2945" s="386" t="s">
        <v>11</v>
      </c>
      <c r="R2945" s="383"/>
      <c r="S2945" s="383">
        <v>13</v>
      </c>
      <c r="T2945" s="386" t="s">
        <v>11</v>
      </c>
      <c r="U2945" s="386"/>
      <c r="V2945" s="386">
        <v>9</v>
      </c>
      <c r="W2945" s="386" t="s">
        <v>11</v>
      </c>
      <c r="X2945" s="383"/>
      <c r="Y2945" s="383">
        <v>5</v>
      </c>
      <c r="Z2945" s="386" t="s">
        <v>11</v>
      </c>
      <c r="AA2945" s="386"/>
      <c r="AB2945" s="386">
        <v>3</v>
      </c>
      <c r="AC2945" s="386" t="s">
        <v>11</v>
      </c>
      <c r="AD2945" s="387"/>
      <c r="AE2945" s="383" t="s">
        <v>36</v>
      </c>
      <c r="AF2945" s="383">
        <v>92</v>
      </c>
      <c r="AG2945" s="383" t="s">
        <v>40</v>
      </c>
      <c r="AH2945" s="383" t="s">
        <v>36</v>
      </c>
      <c r="AI2945" s="383" t="s">
        <v>36</v>
      </c>
      <c r="AJ2945" s="383" t="s">
        <v>3554</v>
      </c>
      <c r="AK2945" s="384" t="str">
        <f t="shared" si="91"/>
        <v>NA</v>
      </c>
      <c r="AL2945" s="384" t="str">
        <f t="shared" si="92"/>
        <v>NA</v>
      </c>
    </row>
    <row r="2946" spans="1:38" x14ac:dyDescent="0.25">
      <c r="A2946" s="381" t="s">
        <v>3224</v>
      </c>
      <c r="B2946" s="382" t="s">
        <v>809</v>
      </c>
      <c r="C2946" s="382" t="s">
        <v>30</v>
      </c>
      <c r="D2946" s="382" t="s">
        <v>810</v>
      </c>
      <c r="E2946" s="382" t="s">
        <v>839</v>
      </c>
      <c r="F2946" s="383"/>
      <c r="G2946" s="383">
        <v>4</v>
      </c>
      <c r="H2946" s="383" t="s">
        <v>11</v>
      </c>
      <c r="I2946" s="383"/>
      <c r="J2946" s="383">
        <v>1</v>
      </c>
      <c r="K2946" s="383" t="s">
        <v>11</v>
      </c>
      <c r="L2946" s="385"/>
      <c r="M2946" s="383">
        <v>1</v>
      </c>
      <c r="N2946" s="383" t="s">
        <v>11</v>
      </c>
      <c r="O2946" s="385"/>
      <c r="P2946" s="385">
        <v>1</v>
      </c>
      <c r="Q2946" s="386" t="s">
        <v>11</v>
      </c>
      <c r="R2946" s="383"/>
      <c r="S2946" s="383">
        <v>4</v>
      </c>
      <c r="T2946" s="386" t="s">
        <v>11</v>
      </c>
      <c r="U2946" s="386"/>
      <c r="V2946" s="386">
        <v>4</v>
      </c>
      <c r="W2946" s="386" t="s">
        <v>11</v>
      </c>
      <c r="X2946" s="383"/>
      <c r="Y2946" s="383">
        <v>1</v>
      </c>
      <c r="Z2946" s="386" t="s">
        <v>11</v>
      </c>
      <c r="AA2946" s="386"/>
      <c r="AB2946" s="386">
        <v>1</v>
      </c>
      <c r="AC2946" s="386" t="s">
        <v>11</v>
      </c>
      <c r="AD2946" s="387"/>
      <c r="AE2946" s="383" t="s">
        <v>36</v>
      </c>
      <c r="AF2946" s="383">
        <v>92</v>
      </c>
      <c r="AG2946" s="383" t="s">
        <v>681</v>
      </c>
      <c r="AH2946" s="383" t="s">
        <v>36</v>
      </c>
      <c r="AI2946" s="383" t="s">
        <v>36</v>
      </c>
      <c r="AJ2946" s="383" t="s">
        <v>3554</v>
      </c>
      <c r="AK2946" s="384" t="str">
        <f t="shared" si="91"/>
        <v>NA</v>
      </c>
      <c r="AL2946" s="384" t="str">
        <f t="shared" si="92"/>
        <v>NA</v>
      </c>
    </row>
    <row r="2947" spans="1:38" x14ac:dyDescent="0.25">
      <c r="A2947" s="381" t="s">
        <v>3224</v>
      </c>
      <c r="B2947" s="382" t="s">
        <v>811</v>
      </c>
      <c r="C2947" s="382" t="s">
        <v>30</v>
      </c>
      <c r="D2947" s="382" t="s">
        <v>812</v>
      </c>
      <c r="E2947" s="382" t="s">
        <v>839</v>
      </c>
      <c r="F2947" s="383"/>
      <c r="G2947" s="383">
        <v>2</v>
      </c>
      <c r="H2947" s="383" t="s">
        <v>11</v>
      </c>
      <c r="I2947" s="383"/>
      <c r="J2947" s="383">
        <v>2</v>
      </c>
      <c r="K2947" s="383" t="s">
        <v>11</v>
      </c>
      <c r="L2947" s="385"/>
      <c r="M2947" s="383">
        <v>2</v>
      </c>
      <c r="N2947" s="383" t="s">
        <v>11</v>
      </c>
      <c r="O2947" s="385"/>
      <c r="P2947" s="385">
        <v>0</v>
      </c>
      <c r="Q2947" s="386" t="s">
        <v>11</v>
      </c>
      <c r="R2947" s="383"/>
      <c r="S2947" s="383">
        <v>2</v>
      </c>
      <c r="T2947" s="386" t="s">
        <v>11</v>
      </c>
      <c r="U2947" s="386"/>
      <c r="V2947" s="386">
        <v>2</v>
      </c>
      <c r="W2947" s="386" t="s">
        <v>11</v>
      </c>
      <c r="X2947" s="383"/>
      <c r="Y2947" s="383">
        <v>2</v>
      </c>
      <c r="Z2947" s="386" t="s">
        <v>11</v>
      </c>
      <c r="AA2947" s="386"/>
      <c r="AB2947" s="386">
        <v>2</v>
      </c>
      <c r="AC2947" s="386" t="s">
        <v>11</v>
      </c>
      <c r="AD2947" s="387"/>
      <c r="AE2947" s="383" t="s">
        <v>36</v>
      </c>
      <c r="AF2947" s="383">
        <v>92</v>
      </c>
      <c r="AG2947" s="383" t="s">
        <v>681</v>
      </c>
      <c r="AH2947" s="383" t="s">
        <v>34</v>
      </c>
      <c r="AI2947" s="383" t="s">
        <v>36</v>
      </c>
      <c r="AJ2947" s="383" t="s">
        <v>3554</v>
      </c>
      <c r="AK2947" s="384" t="str">
        <f t="shared" ref="AK2947:AK3010" si="93">IF(OR(T2947="NA",T2947="NO"),T2947,(IF(T2947="","NA",IF(OR(R2947&gt;78,AND(T2947="Yes",R2947="")),"Yes-AB",IF(W2947="NA","Yes-SH","Yes-GM")))))</f>
        <v>NA</v>
      </c>
      <c r="AL2947" s="384" t="str">
        <f t="shared" ref="AL2947:AL3010" si="94">IF(OR(Z2947="NA",Z2947="NO"),Z2947,(IF(Z2947="","NA",IF(OR(X2947&gt;79,AND(Z2947="Yes",X2947="")),"Yes-AB",IF(AC2947="NA","Yes-SH","Yes-GM")))))</f>
        <v>NA</v>
      </c>
    </row>
    <row r="2948" spans="1:38" x14ac:dyDescent="0.25">
      <c r="A2948" s="381" t="s">
        <v>3224</v>
      </c>
      <c r="B2948" s="382" t="s">
        <v>813</v>
      </c>
      <c r="C2948" s="382" t="s">
        <v>30</v>
      </c>
      <c r="D2948" s="382" t="s">
        <v>814</v>
      </c>
      <c r="E2948" s="382" t="s">
        <v>839</v>
      </c>
      <c r="F2948" s="383"/>
      <c r="G2948" s="383">
        <v>5</v>
      </c>
      <c r="H2948" s="383" t="s">
        <v>11</v>
      </c>
      <c r="I2948" s="383"/>
      <c r="J2948" s="383">
        <v>4</v>
      </c>
      <c r="K2948" s="383" t="s">
        <v>11</v>
      </c>
      <c r="L2948" s="385"/>
      <c r="M2948" s="383">
        <v>2</v>
      </c>
      <c r="N2948" s="383" t="s">
        <v>11</v>
      </c>
      <c r="O2948" s="385"/>
      <c r="P2948" s="385">
        <v>4</v>
      </c>
      <c r="Q2948" s="386" t="s">
        <v>11</v>
      </c>
      <c r="R2948" s="383"/>
      <c r="S2948" s="383">
        <v>3</v>
      </c>
      <c r="T2948" s="386" t="s">
        <v>11</v>
      </c>
      <c r="U2948" s="386"/>
      <c r="V2948" s="386">
        <v>1</v>
      </c>
      <c r="W2948" s="386" t="s">
        <v>11</v>
      </c>
      <c r="X2948" s="383"/>
      <c r="Y2948" s="383">
        <v>3</v>
      </c>
      <c r="Z2948" s="386" t="s">
        <v>11</v>
      </c>
      <c r="AA2948" s="386"/>
      <c r="AB2948" s="386">
        <v>1</v>
      </c>
      <c r="AC2948" s="386" t="s">
        <v>11</v>
      </c>
      <c r="AD2948" s="387"/>
      <c r="AE2948" s="383" t="s">
        <v>36</v>
      </c>
      <c r="AF2948" s="383">
        <v>95</v>
      </c>
      <c r="AG2948" s="383" t="s">
        <v>40</v>
      </c>
      <c r="AH2948" s="383" t="s">
        <v>34</v>
      </c>
      <c r="AI2948" s="383" t="s">
        <v>36</v>
      </c>
      <c r="AJ2948" s="383" t="s">
        <v>3554</v>
      </c>
      <c r="AK2948" s="384" t="str">
        <f t="shared" si="93"/>
        <v>NA</v>
      </c>
      <c r="AL2948" s="384" t="str">
        <f t="shared" si="94"/>
        <v>NA</v>
      </c>
    </row>
    <row r="2949" spans="1:38" x14ac:dyDescent="0.25">
      <c r="A2949" s="381" t="s">
        <v>3224</v>
      </c>
      <c r="B2949" s="382" t="s">
        <v>815</v>
      </c>
      <c r="C2949" s="382" t="s">
        <v>30</v>
      </c>
      <c r="D2949" s="382" t="s">
        <v>816</v>
      </c>
      <c r="E2949" s="382" t="s">
        <v>839</v>
      </c>
      <c r="F2949" s="383"/>
      <c r="G2949" s="383">
        <v>1</v>
      </c>
      <c r="H2949" s="383" t="s">
        <v>11</v>
      </c>
      <c r="I2949" s="383"/>
      <c r="J2949" s="383">
        <v>1</v>
      </c>
      <c r="K2949" s="383" t="s">
        <v>11</v>
      </c>
      <c r="L2949" s="385"/>
      <c r="M2949" s="383">
        <v>1</v>
      </c>
      <c r="N2949" s="383" t="s">
        <v>11</v>
      </c>
      <c r="O2949" s="385"/>
      <c r="P2949" s="385"/>
      <c r="Q2949" s="386" t="s">
        <v>11</v>
      </c>
      <c r="R2949" s="383"/>
      <c r="S2949" s="383">
        <v>1</v>
      </c>
      <c r="T2949" s="386" t="s">
        <v>11</v>
      </c>
      <c r="U2949" s="386"/>
      <c r="V2949" s="386">
        <v>1</v>
      </c>
      <c r="W2949" s="386" t="s">
        <v>11</v>
      </c>
      <c r="X2949" s="383"/>
      <c r="Y2949" s="383">
        <v>1</v>
      </c>
      <c r="Z2949" s="386" t="s">
        <v>11</v>
      </c>
      <c r="AA2949" s="386"/>
      <c r="AB2949" s="386">
        <v>1</v>
      </c>
      <c r="AC2949" s="386" t="s">
        <v>11</v>
      </c>
      <c r="AD2949" s="387"/>
      <c r="AE2949" s="383" t="s">
        <v>36</v>
      </c>
      <c r="AF2949" s="383">
        <v>77</v>
      </c>
      <c r="AG2949" s="383" t="s">
        <v>40</v>
      </c>
      <c r="AH2949" s="383" t="s">
        <v>34</v>
      </c>
      <c r="AI2949" s="383" t="s">
        <v>36</v>
      </c>
      <c r="AJ2949" s="383" t="s">
        <v>3554</v>
      </c>
      <c r="AK2949" s="384" t="str">
        <f t="shared" si="93"/>
        <v>NA</v>
      </c>
      <c r="AL2949" s="384" t="str">
        <f t="shared" si="94"/>
        <v>NA</v>
      </c>
    </row>
    <row r="2950" spans="1:38" x14ac:dyDescent="0.25">
      <c r="A2950" s="381" t="s">
        <v>3224</v>
      </c>
      <c r="B2950" s="382" t="s">
        <v>817</v>
      </c>
      <c r="C2950" s="382" t="s">
        <v>30</v>
      </c>
      <c r="D2950" s="382" t="s">
        <v>818</v>
      </c>
      <c r="E2950" s="382" t="s">
        <v>839</v>
      </c>
      <c r="F2950" s="383"/>
      <c r="G2950" s="383">
        <v>3</v>
      </c>
      <c r="H2950" s="383" t="s">
        <v>11</v>
      </c>
      <c r="I2950" s="383"/>
      <c r="J2950" s="383">
        <v>3</v>
      </c>
      <c r="K2950" s="383" t="s">
        <v>11</v>
      </c>
      <c r="L2950" s="385"/>
      <c r="M2950" s="383">
        <v>2</v>
      </c>
      <c r="N2950" s="383" t="s">
        <v>11</v>
      </c>
      <c r="O2950" s="385"/>
      <c r="P2950" s="385">
        <v>2</v>
      </c>
      <c r="Q2950" s="386" t="s">
        <v>11</v>
      </c>
      <c r="R2950" s="383"/>
      <c r="S2950" s="383">
        <v>3</v>
      </c>
      <c r="T2950" s="386" t="s">
        <v>11</v>
      </c>
      <c r="U2950" s="386"/>
      <c r="V2950" s="386">
        <v>3</v>
      </c>
      <c r="W2950" s="386" t="s">
        <v>11</v>
      </c>
      <c r="X2950" s="383"/>
      <c r="Y2950" s="383">
        <v>3</v>
      </c>
      <c r="Z2950" s="386" t="s">
        <v>11</v>
      </c>
      <c r="AA2950" s="386"/>
      <c r="AB2950" s="386">
        <v>3</v>
      </c>
      <c r="AC2950" s="386" t="s">
        <v>11</v>
      </c>
      <c r="AD2950" s="387"/>
      <c r="AE2950" s="383" t="s">
        <v>36</v>
      </c>
      <c r="AF2950" s="383">
        <v>74</v>
      </c>
      <c r="AG2950" s="383" t="s">
        <v>40</v>
      </c>
      <c r="AH2950" s="383" t="s">
        <v>34</v>
      </c>
      <c r="AI2950" s="383" t="s">
        <v>36</v>
      </c>
      <c r="AJ2950" s="383" t="s">
        <v>3554</v>
      </c>
      <c r="AK2950" s="384" t="str">
        <f t="shared" si="93"/>
        <v>NA</v>
      </c>
      <c r="AL2950" s="384" t="str">
        <f t="shared" si="94"/>
        <v>NA</v>
      </c>
    </row>
    <row r="2951" spans="1:38" x14ac:dyDescent="0.25">
      <c r="A2951" s="381" t="s">
        <v>3224</v>
      </c>
      <c r="B2951" s="382" t="s">
        <v>819</v>
      </c>
      <c r="C2951" s="382" t="s">
        <v>30</v>
      </c>
      <c r="D2951" s="382" t="s">
        <v>820</v>
      </c>
      <c r="E2951" s="382" t="s">
        <v>839</v>
      </c>
      <c r="F2951" s="383"/>
      <c r="G2951" s="383">
        <v>7</v>
      </c>
      <c r="H2951" s="383" t="s">
        <v>11</v>
      </c>
      <c r="I2951" s="383"/>
      <c r="J2951" s="383">
        <v>6</v>
      </c>
      <c r="K2951" s="383" t="s">
        <v>11</v>
      </c>
      <c r="L2951" s="385"/>
      <c r="M2951" s="383">
        <v>5</v>
      </c>
      <c r="N2951" s="383" t="s">
        <v>11</v>
      </c>
      <c r="O2951" s="385"/>
      <c r="P2951" s="385">
        <v>7</v>
      </c>
      <c r="Q2951" s="386" t="s">
        <v>11</v>
      </c>
      <c r="R2951" s="383"/>
      <c r="S2951" s="383">
        <v>5</v>
      </c>
      <c r="T2951" s="386" t="s">
        <v>11</v>
      </c>
      <c r="U2951" s="386"/>
      <c r="V2951" s="386">
        <v>4</v>
      </c>
      <c r="W2951" s="386" t="s">
        <v>11</v>
      </c>
      <c r="X2951" s="383"/>
      <c r="Y2951" s="383">
        <v>4</v>
      </c>
      <c r="Z2951" s="386" t="s">
        <v>11</v>
      </c>
      <c r="AA2951" s="386"/>
      <c r="AB2951" s="386">
        <v>4</v>
      </c>
      <c r="AC2951" s="386" t="s">
        <v>11</v>
      </c>
      <c r="AD2951" s="387"/>
      <c r="AE2951" s="383" t="s">
        <v>36</v>
      </c>
      <c r="AF2951" s="383">
        <v>92</v>
      </c>
      <c r="AG2951" s="383" t="s">
        <v>40</v>
      </c>
      <c r="AH2951" s="383" t="s">
        <v>34</v>
      </c>
      <c r="AI2951" s="383" t="s">
        <v>36</v>
      </c>
      <c r="AJ2951" s="383" t="s">
        <v>3554</v>
      </c>
      <c r="AK2951" s="384" t="str">
        <f t="shared" si="93"/>
        <v>NA</v>
      </c>
      <c r="AL2951" s="384" t="str">
        <f t="shared" si="94"/>
        <v>NA</v>
      </c>
    </row>
    <row r="2952" spans="1:38" x14ac:dyDescent="0.25">
      <c r="A2952" s="381" t="s">
        <v>3224</v>
      </c>
      <c r="B2952" s="382" t="s">
        <v>821</v>
      </c>
      <c r="C2952" s="382" t="s">
        <v>30</v>
      </c>
      <c r="D2952" s="382" t="s">
        <v>822</v>
      </c>
      <c r="E2952" s="382" t="s">
        <v>839</v>
      </c>
      <c r="F2952" s="383">
        <v>90</v>
      </c>
      <c r="G2952" s="383">
        <v>75</v>
      </c>
      <c r="H2952" s="383" t="s">
        <v>834</v>
      </c>
      <c r="I2952" s="383">
        <v>94</v>
      </c>
      <c r="J2952" s="383">
        <v>72</v>
      </c>
      <c r="K2952" s="383" t="s">
        <v>834</v>
      </c>
      <c r="L2952" s="385"/>
      <c r="M2952" s="383">
        <v>25</v>
      </c>
      <c r="N2952" s="383" t="s">
        <v>11</v>
      </c>
      <c r="O2952" s="385"/>
      <c r="P2952" s="385">
        <v>14</v>
      </c>
      <c r="Q2952" s="386" t="s">
        <v>11</v>
      </c>
      <c r="R2952" s="383">
        <v>40</v>
      </c>
      <c r="S2952" s="383">
        <v>58</v>
      </c>
      <c r="T2952" s="386" t="s">
        <v>36</v>
      </c>
      <c r="U2952" s="386">
        <v>41</v>
      </c>
      <c r="V2952" s="386">
        <v>54</v>
      </c>
      <c r="W2952" s="386" t="s">
        <v>11</v>
      </c>
      <c r="X2952" s="383">
        <v>35</v>
      </c>
      <c r="Y2952" s="383">
        <v>54</v>
      </c>
      <c r="Z2952" s="386" t="s">
        <v>36</v>
      </c>
      <c r="AA2952" s="386">
        <v>31</v>
      </c>
      <c r="AB2952" s="386">
        <v>51</v>
      </c>
      <c r="AC2952" s="386" t="s">
        <v>11</v>
      </c>
      <c r="AD2952" s="387"/>
      <c r="AE2952" s="383" t="s">
        <v>36</v>
      </c>
      <c r="AF2952" s="383">
        <v>56</v>
      </c>
      <c r="AG2952" s="383" t="s">
        <v>40</v>
      </c>
      <c r="AH2952" s="383" t="s">
        <v>34</v>
      </c>
      <c r="AI2952" s="383" t="s">
        <v>36</v>
      </c>
      <c r="AJ2952" s="383" t="s">
        <v>3554</v>
      </c>
      <c r="AK2952" s="384" t="str">
        <f t="shared" si="93"/>
        <v>NO</v>
      </c>
      <c r="AL2952" s="384" t="str">
        <f t="shared" si="94"/>
        <v>NO</v>
      </c>
    </row>
    <row r="2953" spans="1:38" x14ac:dyDescent="0.25">
      <c r="A2953" s="381" t="s">
        <v>3224</v>
      </c>
      <c r="B2953" s="382" t="s">
        <v>823</v>
      </c>
      <c r="C2953" s="382" t="s">
        <v>30</v>
      </c>
      <c r="D2953" s="382" t="s">
        <v>824</v>
      </c>
      <c r="E2953" s="382" t="s">
        <v>839</v>
      </c>
      <c r="F2953" s="383"/>
      <c r="G2953" s="383">
        <v>2</v>
      </c>
      <c r="H2953" s="383" t="s">
        <v>11</v>
      </c>
      <c r="I2953" s="383"/>
      <c r="J2953" s="383">
        <v>1</v>
      </c>
      <c r="K2953" s="383" t="s">
        <v>11</v>
      </c>
      <c r="L2953" s="385"/>
      <c r="M2953" s="383">
        <v>1</v>
      </c>
      <c r="N2953" s="383" t="s">
        <v>11</v>
      </c>
      <c r="O2953" s="374"/>
      <c r="P2953" s="385">
        <v>1</v>
      </c>
      <c r="Q2953" s="386" t="s">
        <v>11</v>
      </c>
      <c r="R2953" s="383"/>
      <c r="S2953" s="383">
        <v>2</v>
      </c>
      <c r="T2953" s="386" t="s">
        <v>11</v>
      </c>
      <c r="U2953" s="386"/>
      <c r="V2953" s="386">
        <v>2</v>
      </c>
      <c r="W2953" s="386" t="s">
        <v>11</v>
      </c>
      <c r="X2953" s="383"/>
      <c r="Y2953" s="383">
        <v>1</v>
      </c>
      <c r="Z2953" s="386" t="s">
        <v>11</v>
      </c>
      <c r="AA2953" s="386"/>
      <c r="AB2953" s="386">
        <v>1</v>
      </c>
      <c r="AC2953" s="386" t="s">
        <v>11</v>
      </c>
      <c r="AD2953" s="387"/>
      <c r="AE2953" s="383" t="s">
        <v>36</v>
      </c>
      <c r="AF2953" s="383">
        <v>97</v>
      </c>
      <c r="AG2953" s="383" t="s">
        <v>681</v>
      </c>
      <c r="AH2953" s="383" t="s">
        <v>34</v>
      </c>
      <c r="AI2953" s="383" t="s">
        <v>36</v>
      </c>
      <c r="AJ2953" s="383" t="s">
        <v>3554</v>
      </c>
      <c r="AK2953" s="384" t="str">
        <f t="shared" si="93"/>
        <v>NA</v>
      </c>
      <c r="AL2953" s="384" t="str">
        <f t="shared" si="94"/>
        <v>NA</v>
      </c>
    </row>
    <row r="2954" spans="1:38" x14ac:dyDescent="0.25">
      <c r="A2954" s="381" t="s">
        <v>3224</v>
      </c>
      <c r="B2954" s="382" t="s">
        <v>827</v>
      </c>
      <c r="C2954" s="382" t="s">
        <v>30</v>
      </c>
      <c r="D2954" s="382" t="s">
        <v>828</v>
      </c>
      <c r="E2954" s="382" t="s">
        <v>839</v>
      </c>
      <c r="F2954" s="383">
        <v>94</v>
      </c>
      <c r="G2954" s="383">
        <v>113</v>
      </c>
      <c r="H2954" s="383" t="s">
        <v>834</v>
      </c>
      <c r="I2954" s="383">
        <v>98</v>
      </c>
      <c r="J2954" s="383">
        <v>105</v>
      </c>
      <c r="K2954" s="383" t="s">
        <v>835</v>
      </c>
      <c r="L2954" s="385">
        <v>72</v>
      </c>
      <c r="M2954" s="383">
        <v>43</v>
      </c>
      <c r="N2954" s="383" t="s">
        <v>834</v>
      </c>
      <c r="O2954" s="374"/>
      <c r="P2954" s="385">
        <v>21</v>
      </c>
      <c r="Q2954" s="386" t="s">
        <v>11</v>
      </c>
      <c r="R2954" s="383">
        <v>41</v>
      </c>
      <c r="S2954" s="383">
        <v>91</v>
      </c>
      <c r="T2954" s="386" t="s">
        <v>36</v>
      </c>
      <c r="U2954" s="386">
        <v>27</v>
      </c>
      <c r="V2954" s="386">
        <v>77</v>
      </c>
      <c r="W2954" s="386" t="s">
        <v>11</v>
      </c>
      <c r="X2954" s="383">
        <v>38</v>
      </c>
      <c r="Y2954" s="383">
        <v>86</v>
      </c>
      <c r="Z2954" s="386" t="s">
        <v>36</v>
      </c>
      <c r="AA2954" s="386">
        <v>23</v>
      </c>
      <c r="AB2954" s="386">
        <v>75</v>
      </c>
      <c r="AC2954" s="386" t="s">
        <v>11</v>
      </c>
      <c r="AD2954" s="387"/>
      <c r="AE2954" s="383" t="s">
        <v>36</v>
      </c>
      <c r="AF2954" s="383">
        <v>64</v>
      </c>
      <c r="AG2954" s="383" t="s">
        <v>40</v>
      </c>
      <c r="AH2954" s="383" t="s">
        <v>34</v>
      </c>
      <c r="AI2954" s="383" t="s">
        <v>36</v>
      </c>
      <c r="AJ2954" s="383" t="s">
        <v>3554</v>
      </c>
      <c r="AK2954" s="384" t="str">
        <f t="shared" si="93"/>
        <v>NO</v>
      </c>
      <c r="AL2954" s="384" t="str">
        <f t="shared" si="94"/>
        <v>NO</v>
      </c>
    </row>
    <row r="2955" spans="1:38" x14ac:dyDescent="0.25">
      <c r="A2955" s="381" t="s">
        <v>3224</v>
      </c>
      <c r="B2955" s="382" t="s">
        <v>831</v>
      </c>
      <c r="C2955" s="382" t="s">
        <v>30</v>
      </c>
      <c r="D2955" s="382" t="s">
        <v>832</v>
      </c>
      <c r="E2955" s="382" t="s">
        <v>839</v>
      </c>
      <c r="F2955" s="383">
        <v>94</v>
      </c>
      <c r="G2955" s="383">
        <v>215</v>
      </c>
      <c r="H2955" s="383" t="s">
        <v>834</v>
      </c>
      <c r="I2955" s="383">
        <v>95</v>
      </c>
      <c r="J2955" s="383">
        <v>180</v>
      </c>
      <c r="K2955" s="383" t="s">
        <v>835</v>
      </c>
      <c r="L2955" s="385">
        <v>45</v>
      </c>
      <c r="M2955" s="383">
        <v>67</v>
      </c>
      <c r="N2955" s="383" t="s">
        <v>834</v>
      </c>
      <c r="O2955" s="374">
        <v>13</v>
      </c>
      <c r="P2955" s="385">
        <v>30</v>
      </c>
      <c r="Q2955" s="386" t="s">
        <v>835</v>
      </c>
      <c r="R2955" s="383">
        <v>25</v>
      </c>
      <c r="S2955" s="383">
        <v>150</v>
      </c>
      <c r="T2955" s="386" t="s">
        <v>36</v>
      </c>
      <c r="U2955" s="386">
        <v>25</v>
      </c>
      <c r="V2955" s="386">
        <v>137</v>
      </c>
      <c r="W2955" s="386" t="s">
        <v>11</v>
      </c>
      <c r="X2955" s="383">
        <v>18</v>
      </c>
      <c r="Y2955" s="383">
        <v>130</v>
      </c>
      <c r="Z2955" s="386" t="s">
        <v>36</v>
      </c>
      <c r="AA2955" s="386">
        <v>18</v>
      </c>
      <c r="AB2955" s="386">
        <v>118</v>
      </c>
      <c r="AC2955" s="386" t="s">
        <v>11</v>
      </c>
      <c r="AD2955" s="387"/>
      <c r="AE2955" s="383" t="s">
        <v>36</v>
      </c>
      <c r="AF2955" s="383">
        <v>62</v>
      </c>
      <c r="AG2955" s="383" t="s">
        <v>40</v>
      </c>
      <c r="AH2955" s="383" t="s">
        <v>36</v>
      </c>
      <c r="AI2955" s="383" t="s">
        <v>36</v>
      </c>
      <c r="AJ2955" s="383" t="s">
        <v>3554</v>
      </c>
      <c r="AK2955" s="384" t="str">
        <f t="shared" si="93"/>
        <v>NO</v>
      </c>
      <c r="AL2955" s="384" t="str">
        <f t="shared" si="94"/>
        <v>NO</v>
      </c>
    </row>
    <row r="2956" spans="1:38" x14ac:dyDescent="0.25">
      <c r="A2956" s="381" t="s">
        <v>3224</v>
      </c>
      <c r="B2956" s="381" t="s">
        <v>833</v>
      </c>
      <c r="C2956" s="382" t="s">
        <v>30</v>
      </c>
      <c r="D2956" s="381" t="s">
        <v>892</v>
      </c>
      <c r="E2956" s="382" t="s">
        <v>839</v>
      </c>
      <c r="F2956" s="385">
        <v>98</v>
      </c>
      <c r="G2956" s="383">
        <v>24387</v>
      </c>
      <c r="H2956" s="383" t="s">
        <v>835</v>
      </c>
      <c r="I2956" s="385">
        <v>99</v>
      </c>
      <c r="J2956" s="383">
        <v>21538</v>
      </c>
      <c r="K2956" s="383" t="s">
        <v>835</v>
      </c>
      <c r="L2956" s="385">
        <v>85</v>
      </c>
      <c r="M2956" s="383">
        <v>8677</v>
      </c>
      <c r="N2956" s="383" t="s">
        <v>835</v>
      </c>
      <c r="O2956" s="385">
        <v>50</v>
      </c>
      <c r="P2956" s="383">
        <v>2886</v>
      </c>
      <c r="Q2956" s="383" t="s">
        <v>835</v>
      </c>
      <c r="R2956" s="385">
        <v>31</v>
      </c>
      <c r="S2956" s="383">
        <v>23759</v>
      </c>
      <c r="T2956" s="386" t="s">
        <v>36</v>
      </c>
      <c r="U2956" s="386">
        <v>34</v>
      </c>
      <c r="V2956" s="386">
        <v>22870</v>
      </c>
      <c r="W2956" s="386" t="s">
        <v>834</v>
      </c>
      <c r="X2956" s="385">
        <v>39</v>
      </c>
      <c r="Y2956" s="383">
        <v>21050</v>
      </c>
      <c r="Z2956" s="386" t="s">
        <v>36</v>
      </c>
      <c r="AA2956" s="386">
        <v>39</v>
      </c>
      <c r="AB2956" s="386">
        <v>20295</v>
      </c>
      <c r="AC2956" s="386" t="s">
        <v>834</v>
      </c>
      <c r="AD2956" s="386"/>
      <c r="AE2956" s="383" t="s">
        <v>36</v>
      </c>
      <c r="AF2956" s="383">
        <v>62</v>
      </c>
      <c r="AG2956" s="383"/>
      <c r="AH2956" s="383"/>
      <c r="AI2956" s="383"/>
      <c r="AJ2956" s="386">
        <v>5</v>
      </c>
      <c r="AK2956" s="384" t="str">
        <f t="shared" si="93"/>
        <v>NO</v>
      </c>
      <c r="AL2956" s="384" t="str">
        <f t="shared" si="94"/>
        <v>NO</v>
      </c>
    </row>
    <row r="2957" spans="1:38" x14ac:dyDescent="0.25">
      <c r="A2957" s="392" t="s">
        <v>3224</v>
      </c>
      <c r="B2957" s="393" t="s">
        <v>29</v>
      </c>
      <c r="C2957" s="393" t="s">
        <v>30</v>
      </c>
      <c r="D2957" s="393" t="s">
        <v>31</v>
      </c>
      <c r="E2957" s="393" t="s">
        <v>37</v>
      </c>
      <c r="F2957" s="394">
        <v>100</v>
      </c>
      <c r="G2957" s="394">
        <v>321</v>
      </c>
      <c r="H2957" s="394" t="s">
        <v>835</v>
      </c>
      <c r="I2957" s="394">
        <v>100</v>
      </c>
      <c r="J2957" s="394">
        <v>321</v>
      </c>
      <c r="K2957" s="394" t="s">
        <v>835</v>
      </c>
      <c r="L2957" s="394"/>
      <c r="M2957" s="394">
        <v>91</v>
      </c>
      <c r="N2957" s="394" t="s">
        <v>835</v>
      </c>
      <c r="O2957" s="394"/>
      <c r="P2957" s="394"/>
      <c r="Q2957" s="394" t="s">
        <v>11</v>
      </c>
      <c r="R2957" s="394">
        <v>90</v>
      </c>
      <c r="S2957" s="394">
        <v>320</v>
      </c>
      <c r="T2957" s="394" t="s">
        <v>34</v>
      </c>
      <c r="U2957" s="394">
        <v>85</v>
      </c>
      <c r="V2957" s="394">
        <v>318</v>
      </c>
      <c r="W2957" s="394" t="s">
        <v>11</v>
      </c>
      <c r="X2957" s="394">
        <v>85</v>
      </c>
      <c r="Y2957" s="394">
        <v>320</v>
      </c>
      <c r="Z2957" s="394" t="s">
        <v>34</v>
      </c>
      <c r="AA2957" s="394">
        <v>75</v>
      </c>
      <c r="AB2957" s="394">
        <v>318</v>
      </c>
      <c r="AC2957" s="394" t="s">
        <v>11</v>
      </c>
      <c r="AD2957" s="394" t="s">
        <v>33</v>
      </c>
      <c r="AE2957" s="394" t="s">
        <v>36</v>
      </c>
      <c r="AF2957" s="394">
        <v>97</v>
      </c>
      <c r="AG2957" s="394" t="s">
        <v>35</v>
      </c>
      <c r="AH2957" s="394" t="s">
        <v>34</v>
      </c>
      <c r="AI2957" s="394" t="s">
        <v>36</v>
      </c>
      <c r="AJ2957" s="394" t="s">
        <v>3554</v>
      </c>
      <c r="AK2957" s="384" t="str">
        <f t="shared" si="93"/>
        <v>Yes-AB</v>
      </c>
      <c r="AL2957" s="384" t="str">
        <f t="shared" si="94"/>
        <v>Yes-AB</v>
      </c>
    </row>
    <row r="2958" spans="1:38" x14ac:dyDescent="0.25">
      <c r="A2958" s="381" t="s">
        <v>3224</v>
      </c>
      <c r="B2958" s="382" t="s">
        <v>38</v>
      </c>
      <c r="C2958" s="382" t="s">
        <v>30</v>
      </c>
      <c r="D2958" s="382" t="s">
        <v>39</v>
      </c>
      <c r="E2958" s="382" t="s">
        <v>37</v>
      </c>
      <c r="F2958" s="383">
        <v>100</v>
      </c>
      <c r="G2958" s="383">
        <v>209</v>
      </c>
      <c r="H2958" s="383" t="s">
        <v>835</v>
      </c>
      <c r="I2958" s="383">
        <v>100</v>
      </c>
      <c r="J2958" s="383">
        <v>209</v>
      </c>
      <c r="K2958" s="383" t="s">
        <v>835</v>
      </c>
      <c r="L2958" s="385"/>
      <c r="M2958" s="383">
        <v>66</v>
      </c>
      <c r="N2958" s="383" t="s">
        <v>835</v>
      </c>
      <c r="O2958" s="385"/>
      <c r="P2958" s="385"/>
      <c r="Q2958" s="383" t="s">
        <v>11</v>
      </c>
      <c r="R2958" s="383">
        <v>81</v>
      </c>
      <c r="S2958" s="383">
        <v>209</v>
      </c>
      <c r="T2958" s="383" t="s">
        <v>34</v>
      </c>
      <c r="U2958" s="383">
        <v>81</v>
      </c>
      <c r="V2958" s="383">
        <v>203</v>
      </c>
      <c r="W2958" s="383" t="s">
        <v>11</v>
      </c>
      <c r="X2958" s="383">
        <v>77</v>
      </c>
      <c r="Y2958" s="383">
        <v>209</v>
      </c>
      <c r="Z2958" s="383" t="s">
        <v>36</v>
      </c>
      <c r="AA2958" s="383">
        <v>76</v>
      </c>
      <c r="AB2958" s="383">
        <v>204</v>
      </c>
      <c r="AC2958" s="383" t="s">
        <v>834</v>
      </c>
      <c r="AD2958" s="383" t="s">
        <v>33</v>
      </c>
      <c r="AE2958" s="383" t="s">
        <v>36</v>
      </c>
      <c r="AF2958" s="383">
        <v>87</v>
      </c>
      <c r="AG2958" s="383" t="s">
        <v>40</v>
      </c>
      <c r="AH2958" s="383" t="s">
        <v>36</v>
      </c>
      <c r="AI2958" s="383" t="s">
        <v>34</v>
      </c>
      <c r="AJ2958" s="383" t="s">
        <v>3554</v>
      </c>
      <c r="AK2958" s="384" t="str">
        <f t="shared" si="93"/>
        <v>Yes-AB</v>
      </c>
      <c r="AL2958" s="384" t="str">
        <f t="shared" si="94"/>
        <v>NO</v>
      </c>
    </row>
    <row r="2959" spans="1:38" x14ac:dyDescent="0.25">
      <c r="A2959" s="381" t="s">
        <v>3224</v>
      </c>
      <c r="B2959" s="382" t="s">
        <v>41</v>
      </c>
      <c r="C2959" s="382" t="s">
        <v>30</v>
      </c>
      <c r="D2959" s="382" t="s">
        <v>42</v>
      </c>
      <c r="E2959" s="382" t="s">
        <v>37</v>
      </c>
      <c r="F2959" s="383">
        <v>100</v>
      </c>
      <c r="G2959" s="383">
        <v>1003</v>
      </c>
      <c r="H2959" s="383" t="s">
        <v>835</v>
      </c>
      <c r="I2959" s="383">
        <v>100</v>
      </c>
      <c r="J2959" s="383">
        <v>1004</v>
      </c>
      <c r="K2959" s="383" t="s">
        <v>835</v>
      </c>
      <c r="L2959" s="383"/>
      <c r="M2959" s="383">
        <v>305</v>
      </c>
      <c r="N2959" s="383" t="s">
        <v>835</v>
      </c>
      <c r="O2959" s="383"/>
      <c r="P2959" s="383"/>
      <c r="Q2959" s="383" t="s">
        <v>11</v>
      </c>
      <c r="R2959" s="383">
        <v>79</v>
      </c>
      <c r="S2959" s="383">
        <v>922</v>
      </c>
      <c r="T2959" s="383" t="s">
        <v>34</v>
      </c>
      <c r="U2959" s="383">
        <v>82</v>
      </c>
      <c r="V2959" s="383">
        <v>889</v>
      </c>
      <c r="W2959" s="383" t="s">
        <v>11</v>
      </c>
      <c r="X2959" s="383">
        <v>76</v>
      </c>
      <c r="Y2959" s="383">
        <v>919</v>
      </c>
      <c r="Z2959" s="383" t="s">
        <v>36</v>
      </c>
      <c r="AA2959" s="383">
        <v>75</v>
      </c>
      <c r="AB2959" s="383">
        <v>886</v>
      </c>
      <c r="AC2959" s="383" t="s">
        <v>834</v>
      </c>
      <c r="AD2959" s="383" t="s">
        <v>33</v>
      </c>
      <c r="AE2959" s="383" t="s">
        <v>36</v>
      </c>
      <c r="AF2959" s="383">
        <v>82</v>
      </c>
      <c r="AG2959" s="383" t="s">
        <v>40</v>
      </c>
      <c r="AH2959" s="383" t="s">
        <v>36</v>
      </c>
      <c r="AI2959" s="383" t="s">
        <v>36</v>
      </c>
      <c r="AJ2959" s="383" t="s">
        <v>3554</v>
      </c>
      <c r="AK2959" s="384" t="str">
        <f t="shared" si="93"/>
        <v>Yes-AB</v>
      </c>
      <c r="AL2959" s="384" t="str">
        <f t="shared" si="94"/>
        <v>NO</v>
      </c>
    </row>
    <row r="2960" spans="1:38" x14ac:dyDescent="0.25">
      <c r="A2960" s="381" t="s">
        <v>3224</v>
      </c>
      <c r="B2960" s="382" t="s">
        <v>43</v>
      </c>
      <c r="C2960" s="382" t="s">
        <v>30</v>
      </c>
      <c r="D2960" s="382" t="s">
        <v>2233</v>
      </c>
      <c r="E2960" s="382" t="s">
        <v>37</v>
      </c>
      <c r="F2960" s="383">
        <v>100</v>
      </c>
      <c r="G2960" s="383">
        <v>355</v>
      </c>
      <c r="H2960" s="383" t="s">
        <v>835</v>
      </c>
      <c r="I2960" s="383">
        <v>100</v>
      </c>
      <c r="J2960" s="383">
        <v>355</v>
      </c>
      <c r="K2960" s="383" t="s">
        <v>835</v>
      </c>
      <c r="L2960" s="385"/>
      <c r="M2960" s="383">
        <v>83</v>
      </c>
      <c r="N2960" s="383" t="s">
        <v>835</v>
      </c>
      <c r="O2960" s="385"/>
      <c r="P2960" s="385"/>
      <c r="Q2960" s="383" t="s">
        <v>11</v>
      </c>
      <c r="R2960" s="383">
        <v>72</v>
      </c>
      <c r="S2960" s="383">
        <v>346</v>
      </c>
      <c r="T2960" s="386" t="s">
        <v>34</v>
      </c>
      <c r="U2960" s="386">
        <v>73</v>
      </c>
      <c r="V2960" s="386">
        <v>341</v>
      </c>
      <c r="W2960" s="386" t="s">
        <v>11</v>
      </c>
      <c r="X2960" s="383">
        <v>69</v>
      </c>
      <c r="Y2960" s="383">
        <v>346</v>
      </c>
      <c r="Z2960" s="386" t="s">
        <v>36</v>
      </c>
      <c r="AA2960" s="386">
        <v>67</v>
      </c>
      <c r="AB2960" s="386">
        <v>341</v>
      </c>
      <c r="AC2960" s="386" t="s">
        <v>834</v>
      </c>
      <c r="AD2960" s="383" t="s">
        <v>33</v>
      </c>
      <c r="AE2960" s="383" t="s">
        <v>36</v>
      </c>
      <c r="AF2960" s="383">
        <v>90</v>
      </c>
      <c r="AG2960" s="383" t="s">
        <v>40</v>
      </c>
      <c r="AH2960" s="383" t="s">
        <v>36</v>
      </c>
      <c r="AI2960" s="383" t="s">
        <v>34</v>
      </c>
      <c r="AJ2960" s="383" t="s">
        <v>3554</v>
      </c>
      <c r="AK2960" s="384" t="str">
        <f t="shared" si="93"/>
        <v>Yes-SH</v>
      </c>
      <c r="AL2960" s="384" t="str">
        <f t="shared" si="94"/>
        <v>NO</v>
      </c>
    </row>
    <row r="2961" spans="1:38" x14ac:dyDescent="0.25">
      <c r="A2961" s="381" t="s">
        <v>3224</v>
      </c>
      <c r="B2961" s="382" t="s">
        <v>44</v>
      </c>
      <c r="C2961" s="382" t="s">
        <v>30</v>
      </c>
      <c r="D2961" s="382" t="s">
        <v>45</v>
      </c>
      <c r="E2961" s="382" t="s">
        <v>37</v>
      </c>
      <c r="F2961" s="383">
        <v>100</v>
      </c>
      <c r="G2961" s="383">
        <v>836</v>
      </c>
      <c r="H2961" s="383" t="s">
        <v>835</v>
      </c>
      <c r="I2961" s="383">
        <v>100</v>
      </c>
      <c r="J2961" s="383">
        <v>836</v>
      </c>
      <c r="K2961" s="383" t="s">
        <v>835</v>
      </c>
      <c r="L2961" s="385">
        <v>94</v>
      </c>
      <c r="M2961" s="383">
        <v>247</v>
      </c>
      <c r="N2961" s="383" t="s">
        <v>835</v>
      </c>
      <c r="O2961" s="385"/>
      <c r="P2961" s="385"/>
      <c r="Q2961" s="386" t="s">
        <v>11</v>
      </c>
      <c r="R2961" s="383">
        <v>41</v>
      </c>
      <c r="S2961" s="383">
        <v>754</v>
      </c>
      <c r="T2961" s="383" t="s">
        <v>36</v>
      </c>
      <c r="U2961" s="383">
        <v>44</v>
      </c>
      <c r="V2961" s="383">
        <v>736</v>
      </c>
      <c r="W2961" s="383" t="s">
        <v>834</v>
      </c>
      <c r="X2961" s="383">
        <v>48</v>
      </c>
      <c r="Y2961" s="383">
        <v>753</v>
      </c>
      <c r="Z2961" s="383" t="s">
        <v>36</v>
      </c>
      <c r="AA2961" s="383">
        <v>48</v>
      </c>
      <c r="AB2961" s="383">
        <v>736</v>
      </c>
      <c r="AC2961" s="383" t="s">
        <v>834</v>
      </c>
      <c r="AD2961" s="383" t="s">
        <v>46</v>
      </c>
      <c r="AE2961" s="383" t="s">
        <v>36</v>
      </c>
      <c r="AF2961" s="383">
        <v>69</v>
      </c>
      <c r="AG2961" s="383" t="s">
        <v>40</v>
      </c>
      <c r="AH2961" s="383" t="s">
        <v>34</v>
      </c>
      <c r="AI2961" s="383" t="s">
        <v>36</v>
      </c>
      <c r="AJ2961" s="383" t="s">
        <v>3554</v>
      </c>
      <c r="AK2961" s="384" t="str">
        <f t="shared" si="93"/>
        <v>NO</v>
      </c>
      <c r="AL2961" s="384" t="str">
        <f t="shared" si="94"/>
        <v>NO</v>
      </c>
    </row>
    <row r="2962" spans="1:38" x14ac:dyDescent="0.25">
      <c r="A2962" s="381" t="s">
        <v>3224</v>
      </c>
      <c r="B2962" s="382" t="s">
        <v>47</v>
      </c>
      <c r="C2962" s="382" t="s">
        <v>30</v>
      </c>
      <c r="D2962" s="382" t="s">
        <v>48</v>
      </c>
      <c r="E2962" s="382" t="s">
        <v>37</v>
      </c>
      <c r="F2962" s="385">
        <v>100</v>
      </c>
      <c r="G2962" s="383">
        <v>240</v>
      </c>
      <c r="H2962" s="383" t="s">
        <v>835</v>
      </c>
      <c r="I2962" s="385">
        <v>100</v>
      </c>
      <c r="J2962" s="383">
        <v>240</v>
      </c>
      <c r="K2962" s="383" t="s">
        <v>835</v>
      </c>
      <c r="L2962" s="385">
        <v>89</v>
      </c>
      <c r="M2962" s="383">
        <v>71</v>
      </c>
      <c r="N2962" s="383" t="s">
        <v>834</v>
      </c>
      <c r="O2962" s="385"/>
      <c r="P2962" s="383"/>
      <c r="Q2962" s="383" t="s">
        <v>11</v>
      </c>
      <c r="R2962" s="385">
        <v>44</v>
      </c>
      <c r="S2962" s="383">
        <v>205</v>
      </c>
      <c r="T2962" s="386" t="s">
        <v>36</v>
      </c>
      <c r="U2962" s="386">
        <v>49</v>
      </c>
      <c r="V2962" s="386">
        <v>205</v>
      </c>
      <c r="W2962" s="386" t="s">
        <v>834</v>
      </c>
      <c r="X2962" s="385">
        <v>45</v>
      </c>
      <c r="Y2962" s="383">
        <v>205</v>
      </c>
      <c r="Z2962" s="386" t="s">
        <v>36</v>
      </c>
      <c r="AA2962" s="386">
        <v>48</v>
      </c>
      <c r="AB2962" s="386">
        <v>205</v>
      </c>
      <c r="AC2962" s="386" t="s">
        <v>834</v>
      </c>
      <c r="AD2962" s="383" t="s">
        <v>214</v>
      </c>
      <c r="AE2962" s="383" t="s">
        <v>36</v>
      </c>
      <c r="AF2962" s="383">
        <v>72</v>
      </c>
      <c r="AG2962" s="383" t="s">
        <v>35</v>
      </c>
      <c r="AH2962" s="383" t="s">
        <v>34</v>
      </c>
      <c r="AI2962" s="383" t="s">
        <v>36</v>
      </c>
      <c r="AJ2962" s="383" t="s">
        <v>3554</v>
      </c>
      <c r="AK2962" s="384" t="str">
        <f t="shared" si="93"/>
        <v>NO</v>
      </c>
      <c r="AL2962" s="384" t="str">
        <f t="shared" si="94"/>
        <v>NO</v>
      </c>
    </row>
    <row r="2963" spans="1:38" x14ac:dyDescent="0.25">
      <c r="A2963" s="381" t="s">
        <v>3224</v>
      </c>
      <c r="B2963" s="382" t="s">
        <v>49</v>
      </c>
      <c r="C2963" s="382" t="s">
        <v>30</v>
      </c>
      <c r="D2963" s="382" t="s">
        <v>50</v>
      </c>
      <c r="E2963" s="382" t="s">
        <v>37</v>
      </c>
      <c r="F2963" s="383">
        <v>100</v>
      </c>
      <c r="G2963" s="383">
        <v>1439</v>
      </c>
      <c r="H2963" s="383" t="s">
        <v>835</v>
      </c>
      <c r="I2963" s="383">
        <v>100</v>
      </c>
      <c r="J2963" s="383">
        <v>1438</v>
      </c>
      <c r="K2963" s="383" t="s">
        <v>835</v>
      </c>
      <c r="L2963" s="385"/>
      <c r="M2963" s="383">
        <v>486</v>
      </c>
      <c r="N2963" s="383" t="s">
        <v>835</v>
      </c>
      <c r="O2963" s="385"/>
      <c r="P2963" s="385"/>
      <c r="Q2963" s="383" t="s">
        <v>11</v>
      </c>
      <c r="R2963" s="383">
        <v>77</v>
      </c>
      <c r="S2963" s="383">
        <v>1400</v>
      </c>
      <c r="T2963" s="383" t="s">
        <v>36</v>
      </c>
      <c r="U2963" s="383">
        <v>78</v>
      </c>
      <c r="V2963" s="383">
        <v>1378</v>
      </c>
      <c r="W2963" s="383" t="s">
        <v>834</v>
      </c>
      <c r="X2963" s="383">
        <v>77</v>
      </c>
      <c r="Y2963" s="383">
        <v>1397</v>
      </c>
      <c r="Z2963" s="383" t="s">
        <v>36</v>
      </c>
      <c r="AA2963" s="383">
        <v>76</v>
      </c>
      <c r="AB2963" s="383">
        <v>1374</v>
      </c>
      <c r="AC2963" s="383" t="s">
        <v>834</v>
      </c>
      <c r="AD2963" s="383" t="s">
        <v>33</v>
      </c>
      <c r="AE2963" s="383" t="s">
        <v>36</v>
      </c>
      <c r="AF2963" s="383">
        <v>79</v>
      </c>
      <c r="AG2963" s="383" t="s">
        <v>40</v>
      </c>
      <c r="AH2963" s="383" t="s">
        <v>36</v>
      </c>
      <c r="AI2963" s="383" t="s">
        <v>36</v>
      </c>
      <c r="AJ2963" s="383" t="s">
        <v>3554</v>
      </c>
      <c r="AK2963" s="384" t="str">
        <f t="shared" si="93"/>
        <v>NO</v>
      </c>
      <c r="AL2963" s="384" t="str">
        <f t="shared" si="94"/>
        <v>NO</v>
      </c>
    </row>
    <row r="2964" spans="1:38" x14ac:dyDescent="0.25">
      <c r="A2964" s="381" t="s">
        <v>3224</v>
      </c>
      <c r="B2964" s="382" t="s">
        <v>51</v>
      </c>
      <c r="C2964" s="382" t="s">
        <v>30</v>
      </c>
      <c r="D2964" s="382" t="s">
        <v>52</v>
      </c>
      <c r="E2964" s="382" t="s">
        <v>37</v>
      </c>
      <c r="F2964" s="383">
        <v>100</v>
      </c>
      <c r="G2964" s="383">
        <v>1096</v>
      </c>
      <c r="H2964" s="383" t="s">
        <v>835</v>
      </c>
      <c r="I2964" s="383">
        <v>100</v>
      </c>
      <c r="J2964" s="383">
        <v>1097</v>
      </c>
      <c r="K2964" s="383" t="s">
        <v>835</v>
      </c>
      <c r="L2964" s="383"/>
      <c r="M2964" s="383">
        <v>351</v>
      </c>
      <c r="N2964" s="383" t="s">
        <v>835</v>
      </c>
      <c r="O2964" s="385"/>
      <c r="P2964" s="385"/>
      <c r="Q2964" s="383" t="s">
        <v>11</v>
      </c>
      <c r="R2964" s="383">
        <v>81</v>
      </c>
      <c r="S2964" s="383">
        <v>1011</v>
      </c>
      <c r="T2964" s="383" t="s">
        <v>34</v>
      </c>
      <c r="U2964" s="383">
        <v>81</v>
      </c>
      <c r="V2964" s="383">
        <v>965</v>
      </c>
      <c r="W2964" s="383" t="s">
        <v>11</v>
      </c>
      <c r="X2964" s="383">
        <v>88</v>
      </c>
      <c r="Y2964" s="383">
        <v>1011</v>
      </c>
      <c r="Z2964" s="383" t="s">
        <v>34</v>
      </c>
      <c r="AA2964" s="383">
        <v>86</v>
      </c>
      <c r="AB2964" s="383">
        <v>963</v>
      </c>
      <c r="AC2964" s="383" t="s">
        <v>11</v>
      </c>
      <c r="AD2964" s="383" t="s">
        <v>33</v>
      </c>
      <c r="AE2964" s="383" t="s">
        <v>34</v>
      </c>
      <c r="AF2964" s="383">
        <v>100</v>
      </c>
      <c r="AG2964" s="383" t="s">
        <v>40</v>
      </c>
      <c r="AH2964" s="383" t="s">
        <v>36</v>
      </c>
      <c r="AI2964" s="383" t="s">
        <v>36</v>
      </c>
      <c r="AJ2964" s="383" t="s">
        <v>3554</v>
      </c>
      <c r="AK2964" s="384" t="str">
        <f t="shared" si="93"/>
        <v>Yes-AB</v>
      </c>
      <c r="AL2964" s="384" t="str">
        <f t="shared" si="94"/>
        <v>Yes-AB</v>
      </c>
    </row>
    <row r="2965" spans="1:38" x14ac:dyDescent="0.25">
      <c r="A2965" s="381" t="s">
        <v>3224</v>
      </c>
      <c r="B2965" s="382" t="s">
        <v>53</v>
      </c>
      <c r="C2965" s="382" t="s">
        <v>30</v>
      </c>
      <c r="D2965" s="382" t="s">
        <v>54</v>
      </c>
      <c r="E2965" s="382" t="s">
        <v>37</v>
      </c>
      <c r="F2965" s="385">
        <v>100</v>
      </c>
      <c r="G2965" s="383">
        <v>329</v>
      </c>
      <c r="H2965" s="383" t="s">
        <v>835</v>
      </c>
      <c r="I2965" s="385">
        <v>100</v>
      </c>
      <c r="J2965" s="383">
        <v>329</v>
      </c>
      <c r="K2965" s="383" t="s">
        <v>835</v>
      </c>
      <c r="L2965" s="385"/>
      <c r="M2965" s="383">
        <v>113</v>
      </c>
      <c r="N2965" s="383" t="s">
        <v>835</v>
      </c>
      <c r="O2965" s="385"/>
      <c r="P2965" s="383"/>
      <c r="Q2965" s="383" t="s">
        <v>11</v>
      </c>
      <c r="R2965" s="385">
        <v>83</v>
      </c>
      <c r="S2965" s="383">
        <v>329</v>
      </c>
      <c r="T2965" s="386" t="s">
        <v>34</v>
      </c>
      <c r="U2965" s="386">
        <v>84</v>
      </c>
      <c r="V2965" s="386">
        <v>328</v>
      </c>
      <c r="W2965" s="386" t="s">
        <v>11</v>
      </c>
      <c r="X2965" s="385">
        <v>86</v>
      </c>
      <c r="Y2965" s="383">
        <v>329</v>
      </c>
      <c r="Z2965" s="386" t="s">
        <v>34</v>
      </c>
      <c r="AA2965" s="386">
        <v>84</v>
      </c>
      <c r="AB2965" s="386">
        <v>328</v>
      </c>
      <c r="AC2965" s="386" t="s">
        <v>11</v>
      </c>
      <c r="AD2965" s="383" t="s">
        <v>33</v>
      </c>
      <c r="AE2965" s="383" t="s">
        <v>34</v>
      </c>
      <c r="AF2965" s="383">
        <v>100</v>
      </c>
      <c r="AG2965" s="383" t="s">
        <v>35</v>
      </c>
      <c r="AH2965" s="383" t="s">
        <v>34</v>
      </c>
      <c r="AI2965" s="383" t="s">
        <v>34</v>
      </c>
      <c r="AJ2965" s="383" t="s">
        <v>3554</v>
      </c>
      <c r="AK2965" s="384" t="str">
        <f t="shared" si="93"/>
        <v>Yes-AB</v>
      </c>
      <c r="AL2965" s="384" t="str">
        <f t="shared" si="94"/>
        <v>Yes-AB</v>
      </c>
    </row>
    <row r="2966" spans="1:38" x14ac:dyDescent="0.25">
      <c r="A2966" s="381" t="s">
        <v>3224</v>
      </c>
      <c r="B2966" s="382" t="s">
        <v>55</v>
      </c>
      <c r="C2966" s="382" t="s">
        <v>30</v>
      </c>
      <c r="D2966" s="382" t="s">
        <v>56</v>
      </c>
      <c r="E2966" s="382" t="s">
        <v>37</v>
      </c>
      <c r="F2966" s="383">
        <v>100</v>
      </c>
      <c r="G2966" s="383">
        <v>232</v>
      </c>
      <c r="H2966" s="383" t="s">
        <v>835</v>
      </c>
      <c r="I2966" s="383">
        <v>100</v>
      </c>
      <c r="J2966" s="383">
        <v>232</v>
      </c>
      <c r="K2966" s="383" t="s">
        <v>835</v>
      </c>
      <c r="L2966" s="383">
        <v>93</v>
      </c>
      <c r="M2966" s="383">
        <v>61</v>
      </c>
      <c r="N2966" s="383" t="s">
        <v>835</v>
      </c>
      <c r="O2966" s="385"/>
      <c r="P2966" s="385"/>
      <c r="Q2966" s="383" t="s">
        <v>11</v>
      </c>
      <c r="R2966" s="383">
        <v>52</v>
      </c>
      <c r="S2966" s="383">
        <v>215</v>
      </c>
      <c r="T2966" s="383" t="s">
        <v>34</v>
      </c>
      <c r="U2966" s="383">
        <v>62</v>
      </c>
      <c r="V2966" s="383">
        <v>213</v>
      </c>
      <c r="W2966" s="383" t="s">
        <v>11</v>
      </c>
      <c r="X2966" s="383">
        <v>62</v>
      </c>
      <c r="Y2966" s="383">
        <v>215</v>
      </c>
      <c r="Z2966" s="383" t="s">
        <v>34</v>
      </c>
      <c r="AA2966" s="383">
        <v>68</v>
      </c>
      <c r="AB2966" s="383">
        <v>213</v>
      </c>
      <c r="AC2966" s="383" t="s">
        <v>11</v>
      </c>
      <c r="AD2966" s="383" t="s">
        <v>104</v>
      </c>
      <c r="AE2966" s="383" t="s">
        <v>36</v>
      </c>
      <c r="AF2966" s="383">
        <v>92</v>
      </c>
      <c r="AG2966" s="383" t="s">
        <v>35</v>
      </c>
      <c r="AH2966" s="383" t="s">
        <v>34</v>
      </c>
      <c r="AI2966" s="383" t="s">
        <v>36</v>
      </c>
      <c r="AJ2966" s="383" t="s">
        <v>3554</v>
      </c>
      <c r="AK2966" s="384" t="str">
        <f t="shared" si="93"/>
        <v>Yes-SH</v>
      </c>
      <c r="AL2966" s="384" t="str">
        <f t="shared" si="94"/>
        <v>Yes-SH</v>
      </c>
    </row>
    <row r="2967" spans="1:38" x14ac:dyDescent="0.25">
      <c r="A2967" s="381" t="s">
        <v>3224</v>
      </c>
      <c r="B2967" s="382" t="s">
        <v>58</v>
      </c>
      <c r="C2967" s="382" t="s">
        <v>30</v>
      </c>
      <c r="D2967" s="382" t="s">
        <v>59</v>
      </c>
      <c r="E2967" s="382" t="s">
        <v>37</v>
      </c>
      <c r="F2967" s="383">
        <v>100</v>
      </c>
      <c r="G2967" s="383">
        <v>190</v>
      </c>
      <c r="H2967" s="383" t="s">
        <v>835</v>
      </c>
      <c r="I2967" s="383">
        <v>100</v>
      </c>
      <c r="J2967" s="383">
        <v>190</v>
      </c>
      <c r="K2967" s="383" t="s">
        <v>835</v>
      </c>
      <c r="L2967" s="383"/>
      <c r="M2967" s="383">
        <v>61</v>
      </c>
      <c r="N2967" s="383" t="s">
        <v>835</v>
      </c>
      <c r="O2967" s="385"/>
      <c r="P2967" s="385"/>
      <c r="Q2967" s="383" t="s">
        <v>11</v>
      </c>
      <c r="R2967" s="383">
        <v>50</v>
      </c>
      <c r="S2967" s="383">
        <v>187</v>
      </c>
      <c r="T2967" s="383" t="s">
        <v>36</v>
      </c>
      <c r="U2967" s="383">
        <v>57</v>
      </c>
      <c r="V2967" s="383">
        <v>179</v>
      </c>
      <c r="W2967" s="383" t="s">
        <v>834</v>
      </c>
      <c r="X2967" s="383">
        <v>65</v>
      </c>
      <c r="Y2967" s="383">
        <v>187</v>
      </c>
      <c r="Z2967" s="383" t="s">
        <v>36</v>
      </c>
      <c r="AA2967" s="383">
        <v>64</v>
      </c>
      <c r="AB2967" s="383">
        <v>185</v>
      </c>
      <c r="AC2967" s="383" t="s">
        <v>834</v>
      </c>
      <c r="AD2967" s="383" t="s">
        <v>57</v>
      </c>
      <c r="AE2967" s="383" t="s">
        <v>36</v>
      </c>
      <c r="AF2967" s="383">
        <v>79</v>
      </c>
      <c r="AG2967" s="383" t="s">
        <v>35</v>
      </c>
      <c r="AH2967" s="383" t="s">
        <v>34</v>
      </c>
      <c r="AI2967" s="383" t="s">
        <v>34</v>
      </c>
      <c r="AJ2967" s="383" t="s">
        <v>3554</v>
      </c>
      <c r="AK2967" s="384" t="str">
        <f t="shared" si="93"/>
        <v>NO</v>
      </c>
      <c r="AL2967" s="384" t="str">
        <f t="shared" si="94"/>
        <v>NO</v>
      </c>
    </row>
    <row r="2968" spans="1:38" x14ac:dyDescent="0.25">
      <c r="A2968" s="381" t="s">
        <v>3224</v>
      </c>
      <c r="B2968" s="382" t="s">
        <v>60</v>
      </c>
      <c r="C2968" s="382" t="s">
        <v>30</v>
      </c>
      <c r="D2968" s="382" t="s">
        <v>61</v>
      </c>
      <c r="E2968" s="382" t="s">
        <v>37</v>
      </c>
      <c r="F2968" s="383">
        <v>99</v>
      </c>
      <c r="G2968" s="383">
        <v>269</v>
      </c>
      <c r="H2968" s="383" t="s">
        <v>835</v>
      </c>
      <c r="I2968" s="383">
        <v>100</v>
      </c>
      <c r="J2968" s="383">
        <v>270</v>
      </c>
      <c r="K2968" s="383" t="s">
        <v>835</v>
      </c>
      <c r="L2968" s="385"/>
      <c r="M2968" s="383">
        <v>81</v>
      </c>
      <c r="N2968" s="383" t="s">
        <v>835</v>
      </c>
      <c r="O2968" s="385"/>
      <c r="P2968" s="385"/>
      <c r="Q2968" s="386" t="s">
        <v>11</v>
      </c>
      <c r="R2968" s="383">
        <v>56</v>
      </c>
      <c r="S2968" s="383">
        <v>257</v>
      </c>
      <c r="T2968" s="386" t="s">
        <v>36</v>
      </c>
      <c r="U2968" s="386">
        <v>60</v>
      </c>
      <c r="V2968" s="386">
        <v>256</v>
      </c>
      <c r="W2968" s="386" t="s">
        <v>834</v>
      </c>
      <c r="X2968" s="383">
        <v>69</v>
      </c>
      <c r="Y2968" s="383">
        <v>256</v>
      </c>
      <c r="Z2968" s="386" t="s">
        <v>36</v>
      </c>
      <c r="AA2968" s="386">
        <v>69</v>
      </c>
      <c r="AB2968" s="386">
        <v>255</v>
      </c>
      <c r="AC2968" s="386" t="s">
        <v>834</v>
      </c>
      <c r="AD2968" s="383" t="s">
        <v>57</v>
      </c>
      <c r="AE2968" s="383" t="s">
        <v>36</v>
      </c>
      <c r="AF2968" s="383">
        <v>85</v>
      </c>
      <c r="AG2968" s="383" t="s">
        <v>35</v>
      </c>
      <c r="AH2968" s="383" t="s">
        <v>34</v>
      </c>
      <c r="AI2968" s="383" t="s">
        <v>36</v>
      </c>
      <c r="AJ2968" s="383" t="s">
        <v>3554</v>
      </c>
      <c r="AK2968" s="384" t="str">
        <f t="shared" si="93"/>
        <v>NO</v>
      </c>
      <c r="AL2968" s="384" t="str">
        <f t="shared" si="94"/>
        <v>NO</v>
      </c>
    </row>
    <row r="2969" spans="1:38" x14ac:dyDescent="0.25">
      <c r="A2969" s="381" t="s">
        <v>3224</v>
      </c>
      <c r="B2969" s="382" t="s">
        <v>62</v>
      </c>
      <c r="C2969" s="382" t="s">
        <v>30</v>
      </c>
      <c r="D2969" s="382" t="s">
        <v>63</v>
      </c>
      <c r="E2969" s="382" t="s">
        <v>37</v>
      </c>
      <c r="F2969" s="383">
        <v>100</v>
      </c>
      <c r="G2969" s="383">
        <v>104</v>
      </c>
      <c r="H2969" s="383" t="s">
        <v>835</v>
      </c>
      <c r="I2969" s="383">
        <v>100</v>
      </c>
      <c r="J2969" s="383">
        <v>104</v>
      </c>
      <c r="K2969" s="383" t="s">
        <v>835</v>
      </c>
      <c r="L2969" s="385">
        <v>87</v>
      </c>
      <c r="M2969" s="383">
        <v>15</v>
      </c>
      <c r="N2969" s="383" t="s">
        <v>834</v>
      </c>
      <c r="O2969" s="385"/>
      <c r="P2969" s="385"/>
      <c r="Q2969" s="386" t="s">
        <v>11</v>
      </c>
      <c r="R2969" s="383">
        <v>55</v>
      </c>
      <c r="S2969" s="383">
        <v>93</v>
      </c>
      <c r="T2969" s="386" t="s">
        <v>36</v>
      </c>
      <c r="U2969" s="386">
        <v>58</v>
      </c>
      <c r="V2969" s="386">
        <v>92</v>
      </c>
      <c r="W2969" s="386" t="s">
        <v>834</v>
      </c>
      <c r="X2969" s="383">
        <v>61</v>
      </c>
      <c r="Y2969" s="383">
        <v>92</v>
      </c>
      <c r="Z2969" s="386" t="s">
        <v>36</v>
      </c>
      <c r="AA2969" s="386">
        <v>63</v>
      </c>
      <c r="AB2969" s="386">
        <v>91</v>
      </c>
      <c r="AC2969" s="386" t="s">
        <v>834</v>
      </c>
      <c r="AD2969" s="383" t="s">
        <v>33</v>
      </c>
      <c r="AE2969" s="383" t="s">
        <v>36</v>
      </c>
      <c r="AF2969" s="383">
        <v>87</v>
      </c>
      <c r="AG2969" s="383" t="s">
        <v>40</v>
      </c>
      <c r="AH2969" s="383" t="s">
        <v>34</v>
      </c>
      <c r="AI2969" s="383" t="s">
        <v>34</v>
      </c>
      <c r="AJ2969" s="383" t="s">
        <v>3554</v>
      </c>
      <c r="AK2969" s="384" t="str">
        <f t="shared" si="93"/>
        <v>NO</v>
      </c>
      <c r="AL2969" s="384" t="str">
        <f t="shared" si="94"/>
        <v>NO</v>
      </c>
    </row>
    <row r="2970" spans="1:38" x14ac:dyDescent="0.25">
      <c r="A2970" s="381" t="s">
        <v>3224</v>
      </c>
      <c r="B2970" s="382" t="s">
        <v>64</v>
      </c>
      <c r="C2970" s="382" t="s">
        <v>30</v>
      </c>
      <c r="D2970" s="382" t="s">
        <v>65</v>
      </c>
      <c r="E2970" s="382" t="s">
        <v>37</v>
      </c>
      <c r="F2970" s="383">
        <v>100</v>
      </c>
      <c r="G2970" s="383">
        <v>477</v>
      </c>
      <c r="H2970" s="383" t="s">
        <v>835</v>
      </c>
      <c r="I2970" s="383">
        <v>100</v>
      </c>
      <c r="J2970" s="383">
        <v>477</v>
      </c>
      <c r="K2970" s="383" t="s">
        <v>835</v>
      </c>
      <c r="L2970" s="385">
        <v>92</v>
      </c>
      <c r="M2970" s="383">
        <v>164</v>
      </c>
      <c r="N2970" s="383" t="s">
        <v>835</v>
      </c>
      <c r="O2970" s="385"/>
      <c r="P2970" s="385"/>
      <c r="Q2970" s="386" t="s">
        <v>11</v>
      </c>
      <c r="R2970" s="383">
        <v>63</v>
      </c>
      <c r="S2970" s="383">
        <v>443</v>
      </c>
      <c r="T2970" s="386" t="s">
        <v>36</v>
      </c>
      <c r="U2970" s="386">
        <v>68</v>
      </c>
      <c r="V2970" s="386">
        <v>438</v>
      </c>
      <c r="W2970" s="386" t="s">
        <v>834</v>
      </c>
      <c r="X2970" s="383">
        <v>60</v>
      </c>
      <c r="Y2970" s="383">
        <v>443</v>
      </c>
      <c r="Z2970" s="386" t="s">
        <v>36</v>
      </c>
      <c r="AA2970" s="386">
        <v>59</v>
      </c>
      <c r="AB2970" s="386">
        <v>438</v>
      </c>
      <c r="AC2970" s="386" t="s">
        <v>834</v>
      </c>
      <c r="AD2970" s="383" t="s">
        <v>104</v>
      </c>
      <c r="AE2970" s="383" t="s">
        <v>36</v>
      </c>
      <c r="AF2970" s="383">
        <v>74</v>
      </c>
      <c r="AG2970" s="383" t="s">
        <v>35</v>
      </c>
      <c r="AH2970" s="383" t="s">
        <v>34</v>
      </c>
      <c r="AI2970" s="383" t="s">
        <v>36</v>
      </c>
      <c r="AJ2970" s="383" t="s">
        <v>3554</v>
      </c>
      <c r="AK2970" s="384" t="str">
        <f t="shared" si="93"/>
        <v>NO</v>
      </c>
      <c r="AL2970" s="384" t="str">
        <f t="shared" si="94"/>
        <v>NO</v>
      </c>
    </row>
    <row r="2971" spans="1:38" x14ac:dyDescent="0.25">
      <c r="A2971" s="381" t="s">
        <v>3224</v>
      </c>
      <c r="B2971" s="382" t="s">
        <v>66</v>
      </c>
      <c r="C2971" s="382" t="s">
        <v>30</v>
      </c>
      <c r="D2971" s="382" t="s">
        <v>67</v>
      </c>
      <c r="E2971" s="382" t="s">
        <v>37</v>
      </c>
      <c r="F2971" s="383">
        <v>100</v>
      </c>
      <c r="G2971" s="383">
        <v>1170</v>
      </c>
      <c r="H2971" s="383" t="s">
        <v>835</v>
      </c>
      <c r="I2971" s="383">
        <v>100</v>
      </c>
      <c r="J2971" s="383">
        <v>1170</v>
      </c>
      <c r="K2971" s="383" t="s">
        <v>835</v>
      </c>
      <c r="L2971" s="385"/>
      <c r="M2971" s="383">
        <v>379</v>
      </c>
      <c r="N2971" s="383" t="s">
        <v>835</v>
      </c>
      <c r="O2971" s="385"/>
      <c r="P2971" s="385"/>
      <c r="Q2971" s="386" t="s">
        <v>11</v>
      </c>
      <c r="R2971" s="383">
        <v>75</v>
      </c>
      <c r="S2971" s="383">
        <v>1013</v>
      </c>
      <c r="T2971" s="386" t="s">
        <v>34</v>
      </c>
      <c r="U2971" s="386">
        <v>79</v>
      </c>
      <c r="V2971" s="386">
        <v>963</v>
      </c>
      <c r="W2971" s="386" t="s">
        <v>835</v>
      </c>
      <c r="X2971" s="383">
        <v>76</v>
      </c>
      <c r="Y2971" s="383">
        <v>1013</v>
      </c>
      <c r="Z2971" s="386" t="s">
        <v>36</v>
      </c>
      <c r="AA2971" s="386">
        <v>74</v>
      </c>
      <c r="AB2971" s="386">
        <v>966</v>
      </c>
      <c r="AC2971" s="386" t="s">
        <v>834</v>
      </c>
      <c r="AD2971" s="383" t="s">
        <v>33</v>
      </c>
      <c r="AE2971" s="383" t="s">
        <v>36</v>
      </c>
      <c r="AF2971" s="383">
        <v>82</v>
      </c>
      <c r="AG2971" s="383" t="s">
        <v>40</v>
      </c>
      <c r="AH2971" s="383" t="s">
        <v>36</v>
      </c>
      <c r="AI2971" s="383" t="s">
        <v>36</v>
      </c>
      <c r="AJ2971" s="383" t="s">
        <v>3554</v>
      </c>
      <c r="AK2971" s="384" t="str">
        <f t="shared" si="93"/>
        <v>Yes-GM</v>
      </c>
      <c r="AL2971" s="384" t="str">
        <f t="shared" si="94"/>
        <v>NO</v>
      </c>
    </row>
    <row r="2972" spans="1:38" x14ac:dyDescent="0.25">
      <c r="A2972" s="381" t="s">
        <v>3224</v>
      </c>
      <c r="B2972" s="382" t="s">
        <v>68</v>
      </c>
      <c r="C2972" s="382" t="s">
        <v>30</v>
      </c>
      <c r="D2972" s="382" t="s">
        <v>69</v>
      </c>
      <c r="E2972" s="382" t="s">
        <v>37</v>
      </c>
      <c r="F2972" s="383">
        <v>100</v>
      </c>
      <c r="G2972" s="383">
        <v>686</v>
      </c>
      <c r="H2972" s="383" t="s">
        <v>835</v>
      </c>
      <c r="I2972" s="383">
        <v>100</v>
      </c>
      <c r="J2972" s="383">
        <v>686</v>
      </c>
      <c r="K2972" s="383" t="s">
        <v>835</v>
      </c>
      <c r="L2972" s="385"/>
      <c r="M2972" s="383">
        <v>241</v>
      </c>
      <c r="N2972" s="383" t="s">
        <v>835</v>
      </c>
      <c r="O2972" s="385"/>
      <c r="P2972" s="385"/>
      <c r="Q2972" s="386" t="s">
        <v>11</v>
      </c>
      <c r="R2972" s="383">
        <v>82</v>
      </c>
      <c r="S2972" s="383">
        <v>667</v>
      </c>
      <c r="T2972" s="386" t="s">
        <v>34</v>
      </c>
      <c r="U2972" s="386">
        <v>80</v>
      </c>
      <c r="V2972" s="386">
        <v>661</v>
      </c>
      <c r="W2972" s="386" t="s">
        <v>11</v>
      </c>
      <c r="X2972" s="383">
        <v>85</v>
      </c>
      <c r="Y2972" s="383">
        <v>667</v>
      </c>
      <c r="Z2972" s="386" t="s">
        <v>34</v>
      </c>
      <c r="AA2972" s="386">
        <v>74</v>
      </c>
      <c r="AB2972" s="386">
        <v>661</v>
      </c>
      <c r="AC2972" s="386" t="s">
        <v>11</v>
      </c>
      <c r="AD2972" s="383" t="s">
        <v>33</v>
      </c>
      <c r="AE2972" s="383" t="s">
        <v>36</v>
      </c>
      <c r="AF2972" s="383">
        <v>95</v>
      </c>
      <c r="AG2972" s="383" t="s">
        <v>35</v>
      </c>
      <c r="AH2972" s="383" t="s">
        <v>36</v>
      </c>
      <c r="AI2972" s="383" t="s">
        <v>36</v>
      </c>
      <c r="AJ2972" s="383" t="s">
        <v>3554</v>
      </c>
      <c r="AK2972" s="384" t="str">
        <f t="shared" si="93"/>
        <v>Yes-AB</v>
      </c>
      <c r="AL2972" s="384" t="str">
        <f t="shared" si="94"/>
        <v>Yes-AB</v>
      </c>
    </row>
    <row r="2973" spans="1:38" x14ac:dyDescent="0.25">
      <c r="A2973" s="381" t="s">
        <v>3224</v>
      </c>
      <c r="B2973" s="382" t="s">
        <v>70</v>
      </c>
      <c r="C2973" s="382" t="s">
        <v>30</v>
      </c>
      <c r="D2973" s="382" t="s">
        <v>71</v>
      </c>
      <c r="E2973" s="382" t="s">
        <v>37</v>
      </c>
      <c r="F2973" s="383">
        <v>100</v>
      </c>
      <c r="G2973" s="383">
        <v>158</v>
      </c>
      <c r="H2973" s="383" t="s">
        <v>835</v>
      </c>
      <c r="I2973" s="383">
        <v>100</v>
      </c>
      <c r="J2973" s="383">
        <v>158</v>
      </c>
      <c r="K2973" s="383" t="s">
        <v>835</v>
      </c>
      <c r="L2973" s="385"/>
      <c r="M2973" s="383">
        <v>0</v>
      </c>
      <c r="N2973" s="383" t="s">
        <v>11</v>
      </c>
      <c r="O2973" s="385"/>
      <c r="P2973" s="385"/>
      <c r="Q2973" s="386" t="s">
        <v>11</v>
      </c>
      <c r="R2973" s="383">
        <v>54</v>
      </c>
      <c r="S2973" s="383">
        <v>150</v>
      </c>
      <c r="T2973" s="386" t="s">
        <v>36</v>
      </c>
      <c r="U2973" s="386">
        <v>57</v>
      </c>
      <c r="V2973" s="386">
        <v>150</v>
      </c>
      <c r="W2973" s="386" t="s">
        <v>834</v>
      </c>
      <c r="X2973" s="383">
        <v>74</v>
      </c>
      <c r="Y2973" s="383">
        <v>150</v>
      </c>
      <c r="Z2973" s="386" t="s">
        <v>36</v>
      </c>
      <c r="AA2973" s="386">
        <v>75</v>
      </c>
      <c r="AB2973" s="386">
        <v>150</v>
      </c>
      <c r="AC2973" s="386" t="s">
        <v>834</v>
      </c>
      <c r="AD2973" s="383"/>
      <c r="AE2973" s="383" t="s">
        <v>36</v>
      </c>
      <c r="AF2973" s="383">
        <v>82</v>
      </c>
      <c r="AG2973" s="383" t="s">
        <v>35</v>
      </c>
      <c r="AH2973" s="383" t="s">
        <v>34</v>
      </c>
      <c r="AI2973" s="383" t="s">
        <v>36</v>
      </c>
      <c r="AJ2973" s="383" t="s">
        <v>3554</v>
      </c>
      <c r="AK2973" s="384" t="str">
        <f t="shared" si="93"/>
        <v>NO</v>
      </c>
      <c r="AL2973" s="384" t="str">
        <f t="shared" si="94"/>
        <v>NO</v>
      </c>
    </row>
    <row r="2974" spans="1:38" x14ac:dyDescent="0.25">
      <c r="A2974" s="381" t="s">
        <v>3224</v>
      </c>
      <c r="B2974" s="382" t="s">
        <v>72</v>
      </c>
      <c r="C2974" s="382" t="s">
        <v>30</v>
      </c>
      <c r="D2974" s="382" t="s">
        <v>73</v>
      </c>
      <c r="E2974" s="382" t="s">
        <v>37</v>
      </c>
      <c r="F2974" s="383">
        <v>100</v>
      </c>
      <c r="G2974" s="383">
        <v>187</v>
      </c>
      <c r="H2974" s="383" t="s">
        <v>835</v>
      </c>
      <c r="I2974" s="383">
        <v>100</v>
      </c>
      <c r="J2974" s="383">
        <v>187</v>
      </c>
      <c r="K2974" s="383" t="s">
        <v>835</v>
      </c>
      <c r="L2974" s="385"/>
      <c r="M2974" s="383">
        <v>60</v>
      </c>
      <c r="N2974" s="383" t="s">
        <v>835</v>
      </c>
      <c r="O2974" s="385"/>
      <c r="P2974" s="385"/>
      <c r="Q2974" s="386" t="s">
        <v>11</v>
      </c>
      <c r="R2974" s="383">
        <v>75</v>
      </c>
      <c r="S2974" s="383">
        <v>181</v>
      </c>
      <c r="T2974" s="386" t="s">
        <v>36</v>
      </c>
      <c r="U2974" s="386">
        <v>77</v>
      </c>
      <c r="V2974" s="386">
        <v>179</v>
      </c>
      <c r="W2974" s="386" t="s">
        <v>834</v>
      </c>
      <c r="X2974" s="383">
        <v>82</v>
      </c>
      <c r="Y2974" s="383">
        <v>181</v>
      </c>
      <c r="Z2974" s="386" t="s">
        <v>34</v>
      </c>
      <c r="AA2974" s="386">
        <v>80</v>
      </c>
      <c r="AB2974" s="386">
        <v>179</v>
      </c>
      <c r="AC2974" s="386" t="s">
        <v>11</v>
      </c>
      <c r="AD2974" s="383" t="s">
        <v>104</v>
      </c>
      <c r="AE2974" s="383" t="s">
        <v>36</v>
      </c>
      <c r="AF2974" s="383">
        <v>79</v>
      </c>
      <c r="AG2974" s="383" t="s">
        <v>35</v>
      </c>
      <c r="AH2974" s="383" t="s">
        <v>34</v>
      </c>
      <c r="AI2974" s="383" t="s">
        <v>36</v>
      </c>
      <c r="AJ2974" s="383" t="s">
        <v>3554</v>
      </c>
      <c r="AK2974" s="384" t="str">
        <f t="shared" si="93"/>
        <v>NO</v>
      </c>
      <c r="AL2974" s="384" t="str">
        <f t="shared" si="94"/>
        <v>Yes-AB</v>
      </c>
    </row>
    <row r="2975" spans="1:38" x14ac:dyDescent="0.25">
      <c r="A2975" s="381" t="s">
        <v>3224</v>
      </c>
      <c r="B2975" s="382" t="s">
        <v>74</v>
      </c>
      <c r="C2975" s="382" t="s">
        <v>30</v>
      </c>
      <c r="D2975" s="382" t="s">
        <v>75</v>
      </c>
      <c r="E2975" s="382" t="s">
        <v>37</v>
      </c>
      <c r="F2975" s="383">
        <v>100</v>
      </c>
      <c r="G2975" s="383">
        <v>470</v>
      </c>
      <c r="H2975" s="383" t="s">
        <v>835</v>
      </c>
      <c r="I2975" s="383">
        <v>100</v>
      </c>
      <c r="J2975" s="383">
        <v>470</v>
      </c>
      <c r="K2975" s="383" t="s">
        <v>835</v>
      </c>
      <c r="L2975" s="385"/>
      <c r="M2975" s="383">
        <v>151</v>
      </c>
      <c r="N2975" s="383" t="s">
        <v>835</v>
      </c>
      <c r="O2975" s="385"/>
      <c r="P2975" s="385"/>
      <c r="Q2975" s="386" t="s">
        <v>11</v>
      </c>
      <c r="R2975" s="383">
        <v>78</v>
      </c>
      <c r="S2975" s="383">
        <v>461</v>
      </c>
      <c r="T2975" s="386" t="s">
        <v>34</v>
      </c>
      <c r="U2975" s="386">
        <v>80</v>
      </c>
      <c r="V2975" s="386">
        <v>457</v>
      </c>
      <c r="W2975" s="386" t="s">
        <v>11</v>
      </c>
      <c r="X2975" s="383">
        <v>82</v>
      </c>
      <c r="Y2975" s="383">
        <v>461</v>
      </c>
      <c r="Z2975" s="386" t="s">
        <v>34</v>
      </c>
      <c r="AA2975" s="386">
        <v>80</v>
      </c>
      <c r="AB2975" s="386">
        <v>457</v>
      </c>
      <c r="AC2975" s="386" t="s">
        <v>11</v>
      </c>
      <c r="AD2975" s="383" t="s">
        <v>104</v>
      </c>
      <c r="AE2975" s="383" t="s">
        <v>36</v>
      </c>
      <c r="AF2975" s="383">
        <v>95</v>
      </c>
      <c r="AG2975" s="383" t="s">
        <v>35</v>
      </c>
      <c r="AH2975" s="383" t="s">
        <v>34</v>
      </c>
      <c r="AI2975" s="383" t="s">
        <v>36</v>
      </c>
      <c r="AJ2975" s="383" t="s">
        <v>3554</v>
      </c>
      <c r="AK2975" s="384" t="str">
        <f t="shared" si="93"/>
        <v>Yes-SH</v>
      </c>
      <c r="AL2975" s="384" t="str">
        <f t="shared" si="94"/>
        <v>Yes-AB</v>
      </c>
    </row>
    <row r="2976" spans="1:38" x14ac:dyDescent="0.25">
      <c r="A2976" s="381" t="s">
        <v>3224</v>
      </c>
      <c r="B2976" s="382" t="s">
        <v>841</v>
      </c>
      <c r="C2976" s="382" t="s">
        <v>30</v>
      </c>
      <c r="D2976" s="382" t="s">
        <v>2234</v>
      </c>
      <c r="E2976" s="382" t="s">
        <v>37</v>
      </c>
      <c r="F2976" s="383">
        <v>100</v>
      </c>
      <c r="G2976" s="383">
        <v>73</v>
      </c>
      <c r="H2976" s="383" t="s">
        <v>835</v>
      </c>
      <c r="I2976" s="383">
        <v>100</v>
      </c>
      <c r="J2976" s="383">
        <v>73</v>
      </c>
      <c r="K2976" s="383" t="s">
        <v>835</v>
      </c>
      <c r="L2976" s="385"/>
      <c r="M2976" s="383">
        <v>20</v>
      </c>
      <c r="N2976" s="383" t="s">
        <v>835</v>
      </c>
      <c r="O2976" s="385"/>
      <c r="P2976" s="385"/>
      <c r="Q2976" s="386" t="s">
        <v>11</v>
      </c>
      <c r="R2976" s="383">
        <v>31</v>
      </c>
      <c r="S2976" s="383">
        <v>68</v>
      </c>
      <c r="T2976" s="386" t="s">
        <v>36</v>
      </c>
      <c r="U2976" s="386">
        <v>37</v>
      </c>
      <c r="V2976" s="386">
        <v>68</v>
      </c>
      <c r="W2976" s="386" t="s">
        <v>834</v>
      </c>
      <c r="X2976" s="383">
        <v>39</v>
      </c>
      <c r="Y2976" s="383">
        <v>69</v>
      </c>
      <c r="Z2976" s="386" t="s">
        <v>36</v>
      </c>
      <c r="AA2976" s="386">
        <v>33</v>
      </c>
      <c r="AB2976" s="386">
        <v>69</v>
      </c>
      <c r="AC2976" s="386" t="s">
        <v>834</v>
      </c>
      <c r="AD2976" s="383" t="s">
        <v>214</v>
      </c>
      <c r="AE2976" s="383" t="s">
        <v>36</v>
      </c>
      <c r="AF2976" s="383">
        <v>82</v>
      </c>
      <c r="AG2976" s="383" t="s">
        <v>35</v>
      </c>
      <c r="AH2976" s="383" t="s">
        <v>34</v>
      </c>
      <c r="AI2976" s="383" t="s">
        <v>34</v>
      </c>
      <c r="AJ2976" s="383" t="s">
        <v>3554</v>
      </c>
      <c r="AK2976" s="384" t="str">
        <f t="shared" si="93"/>
        <v>NO</v>
      </c>
      <c r="AL2976" s="384" t="str">
        <f t="shared" si="94"/>
        <v>NO</v>
      </c>
    </row>
    <row r="2977" spans="1:38" x14ac:dyDescent="0.25">
      <c r="A2977" s="381" t="s">
        <v>3224</v>
      </c>
      <c r="B2977" s="382" t="s">
        <v>76</v>
      </c>
      <c r="C2977" s="382" t="s">
        <v>30</v>
      </c>
      <c r="D2977" s="382" t="s">
        <v>77</v>
      </c>
      <c r="E2977" s="382" t="s">
        <v>37</v>
      </c>
      <c r="F2977" s="383">
        <v>100</v>
      </c>
      <c r="G2977" s="383">
        <v>1234</v>
      </c>
      <c r="H2977" s="383" t="s">
        <v>835</v>
      </c>
      <c r="I2977" s="383">
        <v>100</v>
      </c>
      <c r="J2977" s="383">
        <v>1233</v>
      </c>
      <c r="K2977" s="383" t="s">
        <v>835</v>
      </c>
      <c r="L2977" s="385"/>
      <c r="M2977" s="383">
        <v>389</v>
      </c>
      <c r="N2977" s="383" t="s">
        <v>835</v>
      </c>
      <c r="O2977" s="385"/>
      <c r="P2977" s="385"/>
      <c r="Q2977" s="386" t="s">
        <v>11</v>
      </c>
      <c r="R2977" s="383">
        <v>76</v>
      </c>
      <c r="S2977" s="383">
        <v>1139</v>
      </c>
      <c r="T2977" s="386" t="s">
        <v>36</v>
      </c>
      <c r="U2977" s="386">
        <v>76</v>
      </c>
      <c r="V2977" s="386">
        <v>1091</v>
      </c>
      <c r="W2977" s="386" t="s">
        <v>834</v>
      </c>
      <c r="X2977" s="383">
        <v>75</v>
      </c>
      <c r="Y2977" s="383">
        <v>1136</v>
      </c>
      <c r="Z2977" s="386" t="s">
        <v>36</v>
      </c>
      <c r="AA2977" s="386">
        <v>71</v>
      </c>
      <c r="AB2977" s="386">
        <v>1088</v>
      </c>
      <c r="AC2977" s="386" t="s">
        <v>834</v>
      </c>
      <c r="AD2977" s="383" t="s">
        <v>33</v>
      </c>
      <c r="AE2977" s="383" t="s">
        <v>36</v>
      </c>
      <c r="AF2977" s="383">
        <v>77</v>
      </c>
      <c r="AG2977" s="383" t="s">
        <v>40</v>
      </c>
      <c r="AH2977" s="383" t="s">
        <v>36</v>
      </c>
      <c r="AI2977" s="383" t="s">
        <v>36</v>
      </c>
      <c r="AJ2977" s="383" t="s">
        <v>3554</v>
      </c>
      <c r="AK2977" s="384" t="str">
        <f t="shared" si="93"/>
        <v>NO</v>
      </c>
      <c r="AL2977" s="384" t="str">
        <f t="shared" si="94"/>
        <v>NO</v>
      </c>
    </row>
    <row r="2978" spans="1:38" x14ac:dyDescent="0.25">
      <c r="A2978" s="381" t="s">
        <v>3224</v>
      </c>
      <c r="B2978" s="382" t="s">
        <v>78</v>
      </c>
      <c r="C2978" s="382" t="s">
        <v>30</v>
      </c>
      <c r="D2978" s="382" t="s">
        <v>79</v>
      </c>
      <c r="E2978" s="382" t="s">
        <v>37</v>
      </c>
      <c r="F2978" s="383">
        <v>100</v>
      </c>
      <c r="G2978" s="383">
        <v>785</v>
      </c>
      <c r="H2978" s="383" t="s">
        <v>835</v>
      </c>
      <c r="I2978" s="383">
        <v>100</v>
      </c>
      <c r="J2978" s="383">
        <v>785</v>
      </c>
      <c r="K2978" s="383" t="s">
        <v>835</v>
      </c>
      <c r="L2978" s="385"/>
      <c r="M2978" s="383">
        <v>260</v>
      </c>
      <c r="N2978" s="383" t="s">
        <v>835</v>
      </c>
      <c r="O2978" s="385"/>
      <c r="P2978" s="385"/>
      <c r="Q2978" s="386" t="s">
        <v>11</v>
      </c>
      <c r="R2978" s="383">
        <v>86</v>
      </c>
      <c r="S2978" s="383">
        <v>749</v>
      </c>
      <c r="T2978" s="386" t="s">
        <v>34</v>
      </c>
      <c r="U2978" s="386">
        <v>85</v>
      </c>
      <c r="V2978" s="386">
        <v>721</v>
      </c>
      <c r="W2978" s="386" t="s">
        <v>11</v>
      </c>
      <c r="X2978" s="383">
        <v>90</v>
      </c>
      <c r="Y2978" s="383">
        <v>749</v>
      </c>
      <c r="Z2978" s="386" t="s">
        <v>34</v>
      </c>
      <c r="AA2978" s="386">
        <v>86</v>
      </c>
      <c r="AB2978" s="386">
        <v>721</v>
      </c>
      <c r="AC2978" s="386" t="s">
        <v>11</v>
      </c>
      <c r="AD2978" s="383" t="s">
        <v>33</v>
      </c>
      <c r="AE2978" s="383" t="s">
        <v>34</v>
      </c>
      <c r="AF2978" s="383">
        <v>100</v>
      </c>
      <c r="AG2978" s="383" t="s">
        <v>40</v>
      </c>
      <c r="AH2978" s="383" t="s">
        <v>36</v>
      </c>
      <c r="AI2978" s="383" t="s">
        <v>36</v>
      </c>
      <c r="AJ2978" s="383" t="s">
        <v>3554</v>
      </c>
      <c r="AK2978" s="384" t="str">
        <f t="shared" si="93"/>
        <v>Yes-AB</v>
      </c>
      <c r="AL2978" s="384" t="str">
        <f t="shared" si="94"/>
        <v>Yes-AB</v>
      </c>
    </row>
    <row r="2979" spans="1:38" x14ac:dyDescent="0.25">
      <c r="A2979" s="381" t="s">
        <v>3224</v>
      </c>
      <c r="B2979" s="382" t="s">
        <v>80</v>
      </c>
      <c r="C2979" s="382" t="s">
        <v>30</v>
      </c>
      <c r="D2979" s="382" t="s">
        <v>81</v>
      </c>
      <c r="E2979" s="382" t="s">
        <v>37</v>
      </c>
      <c r="F2979" s="383">
        <v>100</v>
      </c>
      <c r="G2979" s="383">
        <v>355</v>
      </c>
      <c r="H2979" s="383" t="s">
        <v>835</v>
      </c>
      <c r="I2979" s="383">
        <v>100</v>
      </c>
      <c r="J2979" s="383">
        <v>355</v>
      </c>
      <c r="K2979" s="383" t="s">
        <v>835</v>
      </c>
      <c r="L2979" s="385"/>
      <c r="M2979" s="383">
        <v>121</v>
      </c>
      <c r="N2979" s="383" t="s">
        <v>835</v>
      </c>
      <c r="O2979" s="385"/>
      <c r="P2979" s="385"/>
      <c r="Q2979" s="386" t="s">
        <v>11</v>
      </c>
      <c r="R2979" s="383">
        <v>92</v>
      </c>
      <c r="S2979" s="383">
        <v>347</v>
      </c>
      <c r="T2979" s="386" t="s">
        <v>34</v>
      </c>
      <c r="U2979" s="386">
        <v>93</v>
      </c>
      <c r="V2979" s="386">
        <v>343</v>
      </c>
      <c r="W2979" s="386" t="s">
        <v>11</v>
      </c>
      <c r="X2979" s="383">
        <v>94</v>
      </c>
      <c r="Y2979" s="383">
        <v>346</v>
      </c>
      <c r="Z2979" s="386" t="s">
        <v>34</v>
      </c>
      <c r="AA2979" s="386">
        <v>90</v>
      </c>
      <c r="AB2979" s="386">
        <v>342</v>
      </c>
      <c r="AC2979" s="386" t="s">
        <v>11</v>
      </c>
      <c r="AD2979" s="383" t="s">
        <v>33</v>
      </c>
      <c r="AE2979" s="383" t="s">
        <v>34</v>
      </c>
      <c r="AF2979" s="383">
        <v>100</v>
      </c>
      <c r="AG2979" s="383" t="s">
        <v>35</v>
      </c>
      <c r="AH2979" s="383" t="s">
        <v>34</v>
      </c>
      <c r="AI2979" s="383" t="s">
        <v>36</v>
      </c>
      <c r="AJ2979" s="383" t="s">
        <v>3554</v>
      </c>
      <c r="AK2979" s="384" t="str">
        <f t="shared" si="93"/>
        <v>Yes-AB</v>
      </c>
      <c r="AL2979" s="384" t="str">
        <f t="shared" si="94"/>
        <v>Yes-AB</v>
      </c>
    </row>
    <row r="2980" spans="1:38" x14ac:dyDescent="0.25">
      <c r="A2980" s="381" t="s">
        <v>3224</v>
      </c>
      <c r="B2980" s="382" t="s">
        <v>82</v>
      </c>
      <c r="C2980" s="382" t="s">
        <v>30</v>
      </c>
      <c r="D2980" s="382" t="s">
        <v>83</v>
      </c>
      <c r="E2980" s="382" t="s">
        <v>37</v>
      </c>
      <c r="F2980" s="383">
        <v>100</v>
      </c>
      <c r="G2980" s="383">
        <v>211</v>
      </c>
      <c r="H2980" s="383" t="s">
        <v>835</v>
      </c>
      <c r="I2980" s="383">
        <v>100</v>
      </c>
      <c r="J2980" s="383">
        <v>211</v>
      </c>
      <c r="K2980" s="383" t="s">
        <v>835</v>
      </c>
      <c r="L2980" s="385">
        <v>94</v>
      </c>
      <c r="M2980" s="383">
        <v>68</v>
      </c>
      <c r="N2980" s="383" t="s">
        <v>835</v>
      </c>
      <c r="O2980" s="385"/>
      <c r="P2980" s="385"/>
      <c r="Q2980" s="386" t="s">
        <v>11</v>
      </c>
      <c r="R2980" s="383">
        <v>53</v>
      </c>
      <c r="S2980" s="383">
        <v>197</v>
      </c>
      <c r="T2980" s="386" t="s">
        <v>36</v>
      </c>
      <c r="U2980" s="386">
        <v>54</v>
      </c>
      <c r="V2980" s="386">
        <v>192</v>
      </c>
      <c r="W2980" s="386" t="s">
        <v>834</v>
      </c>
      <c r="X2980" s="383">
        <v>56</v>
      </c>
      <c r="Y2980" s="383">
        <v>197</v>
      </c>
      <c r="Z2980" s="386" t="s">
        <v>36</v>
      </c>
      <c r="AA2980" s="386">
        <v>50</v>
      </c>
      <c r="AB2980" s="386">
        <v>191</v>
      </c>
      <c r="AC2980" s="386" t="s">
        <v>834</v>
      </c>
      <c r="AD2980" s="383" t="s">
        <v>57</v>
      </c>
      <c r="AE2980" s="383" t="s">
        <v>36</v>
      </c>
      <c r="AF2980" s="383">
        <v>72</v>
      </c>
      <c r="AG2980" s="383" t="s">
        <v>35</v>
      </c>
      <c r="AH2980" s="383" t="s">
        <v>34</v>
      </c>
      <c r="AI2980" s="383" t="s">
        <v>36</v>
      </c>
      <c r="AJ2980" s="383" t="s">
        <v>3554</v>
      </c>
      <c r="AK2980" s="384" t="str">
        <f t="shared" si="93"/>
        <v>NO</v>
      </c>
      <c r="AL2980" s="384" t="str">
        <f t="shared" si="94"/>
        <v>NO</v>
      </c>
    </row>
    <row r="2981" spans="1:38" x14ac:dyDescent="0.25">
      <c r="A2981" s="381" t="s">
        <v>3224</v>
      </c>
      <c r="B2981" s="382" t="s">
        <v>84</v>
      </c>
      <c r="C2981" s="382" t="s">
        <v>30</v>
      </c>
      <c r="D2981" s="382" t="s">
        <v>85</v>
      </c>
      <c r="E2981" s="382" t="s">
        <v>37</v>
      </c>
      <c r="F2981" s="383">
        <v>100</v>
      </c>
      <c r="G2981" s="383">
        <v>285</v>
      </c>
      <c r="H2981" s="383" t="s">
        <v>835</v>
      </c>
      <c r="I2981" s="383">
        <v>100</v>
      </c>
      <c r="J2981" s="383">
        <v>285</v>
      </c>
      <c r="K2981" s="383" t="s">
        <v>835</v>
      </c>
      <c r="L2981" s="385"/>
      <c r="M2981" s="383">
        <v>78</v>
      </c>
      <c r="N2981" s="383" t="s">
        <v>835</v>
      </c>
      <c r="O2981" s="385"/>
      <c r="P2981" s="385"/>
      <c r="Q2981" s="386" t="s">
        <v>11</v>
      </c>
      <c r="R2981" s="383">
        <v>80</v>
      </c>
      <c r="S2981" s="383">
        <v>270</v>
      </c>
      <c r="T2981" s="386" t="s">
        <v>34</v>
      </c>
      <c r="U2981" s="386">
        <v>82</v>
      </c>
      <c r="V2981" s="386">
        <v>268</v>
      </c>
      <c r="W2981" s="386" t="s">
        <v>11</v>
      </c>
      <c r="X2981" s="383">
        <v>84</v>
      </c>
      <c r="Y2981" s="383">
        <v>270</v>
      </c>
      <c r="Z2981" s="386" t="s">
        <v>34</v>
      </c>
      <c r="AA2981" s="386">
        <v>82</v>
      </c>
      <c r="AB2981" s="386">
        <v>267</v>
      </c>
      <c r="AC2981" s="386" t="s">
        <v>11</v>
      </c>
      <c r="AD2981" s="383" t="s">
        <v>33</v>
      </c>
      <c r="AE2981" s="383" t="s">
        <v>36</v>
      </c>
      <c r="AF2981" s="383">
        <v>95</v>
      </c>
      <c r="AG2981" s="383" t="s">
        <v>35</v>
      </c>
      <c r="AH2981" s="383" t="s">
        <v>34</v>
      </c>
      <c r="AI2981" s="383" t="s">
        <v>36</v>
      </c>
      <c r="AJ2981" s="383" t="s">
        <v>3554</v>
      </c>
      <c r="AK2981" s="384" t="str">
        <f t="shared" si="93"/>
        <v>Yes-AB</v>
      </c>
      <c r="AL2981" s="384" t="str">
        <f t="shared" si="94"/>
        <v>Yes-AB</v>
      </c>
    </row>
    <row r="2982" spans="1:38" x14ac:dyDescent="0.25">
      <c r="A2982" s="381" t="s">
        <v>3224</v>
      </c>
      <c r="B2982" s="382" t="s">
        <v>86</v>
      </c>
      <c r="C2982" s="382" t="s">
        <v>30</v>
      </c>
      <c r="D2982" s="382" t="s">
        <v>87</v>
      </c>
      <c r="E2982" s="382" t="s">
        <v>37</v>
      </c>
      <c r="F2982" s="383">
        <v>100</v>
      </c>
      <c r="G2982" s="383">
        <v>248</v>
      </c>
      <c r="H2982" s="383" t="s">
        <v>835</v>
      </c>
      <c r="I2982" s="383">
        <v>100</v>
      </c>
      <c r="J2982" s="383">
        <v>248</v>
      </c>
      <c r="K2982" s="383" t="s">
        <v>835</v>
      </c>
      <c r="L2982" s="385"/>
      <c r="M2982" s="383">
        <v>88</v>
      </c>
      <c r="N2982" s="383" t="s">
        <v>835</v>
      </c>
      <c r="O2982" s="385"/>
      <c r="P2982" s="385"/>
      <c r="Q2982" s="386" t="s">
        <v>11</v>
      </c>
      <c r="R2982" s="383">
        <v>53</v>
      </c>
      <c r="S2982" s="383">
        <v>224</v>
      </c>
      <c r="T2982" s="386" t="s">
        <v>36</v>
      </c>
      <c r="U2982" s="386">
        <v>62</v>
      </c>
      <c r="V2982" s="386">
        <v>219</v>
      </c>
      <c r="W2982" s="386" t="s">
        <v>834</v>
      </c>
      <c r="X2982" s="383">
        <v>65</v>
      </c>
      <c r="Y2982" s="383">
        <v>223</v>
      </c>
      <c r="Z2982" s="386" t="s">
        <v>34</v>
      </c>
      <c r="AA2982" s="386">
        <v>71</v>
      </c>
      <c r="AB2982" s="386">
        <v>218</v>
      </c>
      <c r="AC2982" s="386" t="s">
        <v>11</v>
      </c>
      <c r="AD2982" s="383" t="s">
        <v>33</v>
      </c>
      <c r="AE2982" s="383" t="s">
        <v>36</v>
      </c>
      <c r="AF2982" s="383">
        <v>87</v>
      </c>
      <c r="AG2982" s="383" t="s">
        <v>35</v>
      </c>
      <c r="AH2982" s="383" t="s">
        <v>34</v>
      </c>
      <c r="AI2982" s="383" t="s">
        <v>36</v>
      </c>
      <c r="AJ2982" s="383" t="s">
        <v>3554</v>
      </c>
      <c r="AK2982" s="384" t="str">
        <f t="shared" si="93"/>
        <v>NO</v>
      </c>
      <c r="AL2982" s="384" t="str">
        <f t="shared" si="94"/>
        <v>Yes-SH</v>
      </c>
    </row>
    <row r="2983" spans="1:38" x14ac:dyDescent="0.25">
      <c r="A2983" s="381" t="s">
        <v>3224</v>
      </c>
      <c r="B2983" s="382" t="s">
        <v>88</v>
      </c>
      <c r="C2983" s="382" t="s">
        <v>30</v>
      </c>
      <c r="D2983" s="382" t="s">
        <v>89</v>
      </c>
      <c r="E2983" s="382" t="s">
        <v>37</v>
      </c>
      <c r="F2983" s="383">
        <v>100</v>
      </c>
      <c r="G2983" s="383">
        <v>256</v>
      </c>
      <c r="H2983" s="383" t="s">
        <v>835</v>
      </c>
      <c r="I2983" s="383">
        <v>100</v>
      </c>
      <c r="J2983" s="383">
        <v>256</v>
      </c>
      <c r="K2983" s="383" t="s">
        <v>835</v>
      </c>
      <c r="L2983" s="385"/>
      <c r="M2983" s="383">
        <v>84</v>
      </c>
      <c r="N2983" s="383" t="s">
        <v>835</v>
      </c>
      <c r="O2983" s="385"/>
      <c r="P2983" s="385"/>
      <c r="Q2983" s="386" t="s">
        <v>11</v>
      </c>
      <c r="R2983" s="383">
        <v>79</v>
      </c>
      <c r="S2983" s="383">
        <v>254</v>
      </c>
      <c r="T2983" s="386" t="s">
        <v>34</v>
      </c>
      <c r="U2983" s="386">
        <v>75</v>
      </c>
      <c r="V2983" s="386">
        <v>245</v>
      </c>
      <c r="W2983" s="386" t="s">
        <v>11</v>
      </c>
      <c r="X2983" s="383">
        <v>86</v>
      </c>
      <c r="Y2983" s="383">
        <v>254</v>
      </c>
      <c r="Z2983" s="386" t="s">
        <v>34</v>
      </c>
      <c r="AA2983" s="386">
        <v>81</v>
      </c>
      <c r="AB2983" s="386">
        <v>245</v>
      </c>
      <c r="AC2983" s="386" t="s">
        <v>11</v>
      </c>
      <c r="AD2983" s="383" t="s">
        <v>33</v>
      </c>
      <c r="AE2983" s="383" t="s">
        <v>36</v>
      </c>
      <c r="AF2983" s="383">
        <v>92</v>
      </c>
      <c r="AG2983" s="383" t="s">
        <v>35</v>
      </c>
      <c r="AH2983" s="383" t="s">
        <v>36</v>
      </c>
      <c r="AI2983" s="383" t="s">
        <v>34</v>
      </c>
      <c r="AJ2983" s="383" t="s">
        <v>3554</v>
      </c>
      <c r="AK2983" s="384" t="str">
        <f t="shared" si="93"/>
        <v>Yes-AB</v>
      </c>
      <c r="AL2983" s="384" t="str">
        <f t="shared" si="94"/>
        <v>Yes-AB</v>
      </c>
    </row>
    <row r="2984" spans="1:38" x14ac:dyDescent="0.25">
      <c r="A2984" s="381" t="s">
        <v>3224</v>
      </c>
      <c r="B2984" s="382" t="s">
        <v>90</v>
      </c>
      <c r="C2984" s="382" t="s">
        <v>30</v>
      </c>
      <c r="D2984" s="382" t="s">
        <v>91</v>
      </c>
      <c r="E2984" s="382" t="s">
        <v>37</v>
      </c>
      <c r="F2984" s="383">
        <v>100</v>
      </c>
      <c r="G2984" s="383">
        <v>381</v>
      </c>
      <c r="H2984" s="383" t="s">
        <v>835</v>
      </c>
      <c r="I2984" s="383">
        <v>100</v>
      </c>
      <c r="J2984" s="383">
        <v>380</v>
      </c>
      <c r="K2984" s="383" t="s">
        <v>835</v>
      </c>
      <c r="L2984" s="385">
        <v>94</v>
      </c>
      <c r="M2984" s="383">
        <v>128</v>
      </c>
      <c r="N2984" s="383" t="s">
        <v>835</v>
      </c>
      <c r="O2984" s="385"/>
      <c r="P2984" s="385"/>
      <c r="Q2984" s="386" t="s">
        <v>11</v>
      </c>
      <c r="R2984" s="383">
        <v>62</v>
      </c>
      <c r="S2984" s="383">
        <v>358</v>
      </c>
      <c r="T2984" s="386" t="s">
        <v>36</v>
      </c>
      <c r="U2984" s="386">
        <v>69</v>
      </c>
      <c r="V2984" s="386">
        <v>353</v>
      </c>
      <c r="W2984" s="386" t="s">
        <v>834</v>
      </c>
      <c r="X2984" s="383">
        <v>70</v>
      </c>
      <c r="Y2984" s="383">
        <v>358</v>
      </c>
      <c r="Z2984" s="386" t="s">
        <v>36</v>
      </c>
      <c r="AA2984" s="386">
        <v>72</v>
      </c>
      <c r="AB2984" s="386">
        <v>352</v>
      </c>
      <c r="AC2984" s="386" t="s">
        <v>834</v>
      </c>
      <c r="AD2984" s="383" t="s">
        <v>104</v>
      </c>
      <c r="AE2984" s="383" t="s">
        <v>36</v>
      </c>
      <c r="AF2984" s="383">
        <v>79</v>
      </c>
      <c r="AG2984" s="383" t="s">
        <v>35</v>
      </c>
      <c r="AH2984" s="383" t="s">
        <v>34</v>
      </c>
      <c r="AI2984" s="383" t="s">
        <v>36</v>
      </c>
      <c r="AJ2984" s="383" t="s">
        <v>3554</v>
      </c>
      <c r="AK2984" s="384" t="str">
        <f t="shared" si="93"/>
        <v>NO</v>
      </c>
      <c r="AL2984" s="384" t="str">
        <f t="shared" si="94"/>
        <v>NO</v>
      </c>
    </row>
    <row r="2985" spans="1:38" x14ac:dyDescent="0.25">
      <c r="A2985" s="381" t="s">
        <v>3224</v>
      </c>
      <c r="B2985" s="382" t="s">
        <v>92</v>
      </c>
      <c r="C2985" s="382" t="s">
        <v>30</v>
      </c>
      <c r="D2985" s="382" t="s">
        <v>93</v>
      </c>
      <c r="E2985" s="382" t="s">
        <v>37</v>
      </c>
      <c r="F2985" s="383">
        <v>100</v>
      </c>
      <c r="G2985" s="383">
        <v>686</v>
      </c>
      <c r="H2985" s="383" t="s">
        <v>835</v>
      </c>
      <c r="I2985" s="383">
        <v>100</v>
      </c>
      <c r="J2985" s="383">
        <v>686</v>
      </c>
      <c r="K2985" s="383" t="s">
        <v>835</v>
      </c>
      <c r="L2985" s="385"/>
      <c r="M2985" s="383">
        <v>204</v>
      </c>
      <c r="N2985" s="383" t="s">
        <v>835</v>
      </c>
      <c r="O2985" s="385"/>
      <c r="P2985" s="385"/>
      <c r="Q2985" s="386" t="s">
        <v>11</v>
      </c>
      <c r="R2985" s="383">
        <v>74</v>
      </c>
      <c r="S2985" s="383">
        <v>682</v>
      </c>
      <c r="T2985" s="386" t="s">
        <v>34</v>
      </c>
      <c r="U2985" s="386">
        <v>75</v>
      </c>
      <c r="V2985" s="386">
        <v>678</v>
      </c>
      <c r="W2985" s="386" t="s">
        <v>11</v>
      </c>
      <c r="X2985" s="383">
        <v>61</v>
      </c>
      <c r="Y2985" s="383">
        <v>682</v>
      </c>
      <c r="Z2985" s="386" t="s">
        <v>36</v>
      </c>
      <c r="AA2985" s="386">
        <v>59</v>
      </c>
      <c r="AB2985" s="386">
        <v>678</v>
      </c>
      <c r="AC2985" s="386" t="s">
        <v>834</v>
      </c>
      <c r="AD2985" s="383" t="s">
        <v>104</v>
      </c>
      <c r="AE2985" s="383" t="s">
        <v>36</v>
      </c>
      <c r="AF2985" s="383">
        <v>87</v>
      </c>
      <c r="AG2985" s="383" t="s">
        <v>40</v>
      </c>
      <c r="AH2985" s="383" t="s">
        <v>34</v>
      </c>
      <c r="AI2985" s="383" t="s">
        <v>34</v>
      </c>
      <c r="AJ2985" s="383" t="s">
        <v>3554</v>
      </c>
      <c r="AK2985" s="384" t="str">
        <f t="shared" si="93"/>
        <v>Yes-SH</v>
      </c>
      <c r="AL2985" s="384" t="str">
        <f t="shared" si="94"/>
        <v>NO</v>
      </c>
    </row>
    <row r="2986" spans="1:38" x14ac:dyDescent="0.25">
      <c r="A2986" s="381" t="s">
        <v>3224</v>
      </c>
      <c r="B2986" s="382" t="s">
        <v>842</v>
      </c>
      <c r="C2986" s="382" t="s">
        <v>30</v>
      </c>
      <c r="D2986" s="382" t="s">
        <v>2235</v>
      </c>
      <c r="E2986" s="382" t="s">
        <v>37</v>
      </c>
      <c r="F2986" s="383">
        <v>100</v>
      </c>
      <c r="G2986" s="383">
        <v>131</v>
      </c>
      <c r="H2986" s="383" t="s">
        <v>835</v>
      </c>
      <c r="I2986" s="383">
        <v>100</v>
      </c>
      <c r="J2986" s="383">
        <v>131</v>
      </c>
      <c r="K2986" s="383" t="s">
        <v>835</v>
      </c>
      <c r="L2986" s="385"/>
      <c r="M2986" s="383">
        <v>43</v>
      </c>
      <c r="N2986" s="383" t="s">
        <v>835</v>
      </c>
      <c r="O2986" s="385"/>
      <c r="P2986" s="385"/>
      <c r="Q2986" s="386" t="s">
        <v>11</v>
      </c>
      <c r="R2986" s="383">
        <v>71</v>
      </c>
      <c r="S2986" s="383">
        <v>126</v>
      </c>
      <c r="T2986" s="386" t="s">
        <v>34</v>
      </c>
      <c r="U2986" s="386">
        <v>73</v>
      </c>
      <c r="V2986" s="386">
        <v>125</v>
      </c>
      <c r="W2986" s="386" t="s">
        <v>11</v>
      </c>
      <c r="X2986" s="383">
        <v>81</v>
      </c>
      <c r="Y2986" s="383">
        <v>126</v>
      </c>
      <c r="Z2986" s="386" t="s">
        <v>34</v>
      </c>
      <c r="AA2986" s="386">
        <v>82</v>
      </c>
      <c r="AB2986" s="386">
        <v>125</v>
      </c>
      <c r="AC2986" s="386" t="s">
        <v>11</v>
      </c>
      <c r="AD2986" s="383" t="s">
        <v>33</v>
      </c>
      <c r="AE2986" s="383" t="s">
        <v>34</v>
      </c>
      <c r="AF2986" s="383">
        <v>100</v>
      </c>
      <c r="AG2986" s="383" t="s">
        <v>35</v>
      </c>
      <c r="AH2986" s="383" t="s">
        <v>34</v>
      </c>
      <c r="AI2986" s="383" t="s">
        <v>34</v>
      </c>
      <c r="AJ2986" s="383" t="s">
        <v>3554</v>
      </c>
      <c r="AK2986" s="384" t="str">
        <f t="shared" si="93"/>
        <v>Yes-SH</v>
      </c>
      <c r="AL2986" s="384" t="str">
        <f t="shared" si="94"/>
        <v>Yes-AB</v>
      </c>
    </row>
    <row r="2987" spans="1:38" x14ac:dyDescent="0.25">
      <c r="A2987" s="381" t="s">
        <v>3224</v>
      </c>
      <c r="B2987" s="382" t="s">
        <v>94</v>
      </c>
      <c r="C2987" s="382" t="s">
        <v>30</v>
      </c>
      <c r="D2987" s="382" t="s">
        <v>95</v>
      </c>
      <c r="E2987" s="382" t="s">
        <v>37</v>
      </c>
      <c r="F2987" s="383">
        <v>100</v>
      </c>
      <c r="G2987" s="383">
        <v>319</v>
      </c>
      <c r="H2987" s="383" t="s">
        <v>835</v>
      </c>
      <c r="I2987" s="383">
        <v>100</v>
      </c>
      <c r="J2987" s="383">
        <v>319</v>
      </c>
      <c r="K2987" s="383" t="s">
        <v>835</v>
      </c>
      <c r="L2987" s="385">
        <v>91</v>
      </c>
      <c r="M2987" s="383">
        <v>89</v>
      </c>
      <c r="N2987" s="383" t="s">
        <v>835</v>
      </c>
      <c r="O2987" s="385"/>
      <c r="P2987" s="385"/>
      <c r="Q2987" s="386" t="s">
        <v>11</v>
      </c>
      <c r="R2987" s="383">
        <v>66</v>
      </c>
      <c r="S2987" s="383">
        <v>279</v>
      </c>
      <c r="T2987" s="386" t="s">
        <v>36</v>
      </c>
      <c r="U2987" s="386">
        <v>73</v>
      </c>
      <c r="V2987" s="386">
        <v>272</v>
      </c>
      <c r="W2987" s="386" t="s">
        <v>834</v>
      </c>
      <c r="X2987" s="383">
        <v>63</v>
      </c>
      <c r="Y2987" s="383">
        <v>279</v>
      </c>
      <c r="Z2987" s="386" t="s">
        <v>36</v>
      </c>
      <c r="AA2987" s="386">
        <v>66</v>
      </c>
      <c r="AB2987" s="386">
        <v>272</v>
      </c>
      <c r="AC2987" s="386" t="s">
        <v>834</v>
      </c>
      <c r="AD2987" s="383" t="s">
        <v>33</v>
      </c>
      <c r="AE2987" s="383" t="s">
        <v>36</v>
      </c>
      <c r="AF2987" s="383">
        <v>79</v>
      </c>
      <c r="AG2987" s="383" t="s">
        <v>35</v>
      </c>
      <c r="AH2987" s="383" t="s">
        <v>34</v>
      </c>
      <c r="AI2987" s="383" t="s">
        <v>36</v>
      </c>
      <c r="AJ2987" s="383" t="s">
        <v>3554</v>
      </c>
      <c r="AK2987" s="384" t="str">
        <f t="shared" si="93"/>
        <v>NO</v>
      </c>
      <c r="AL2987" s="384" t="str">
        <f t="shared" si="94"/>
        <v>NO</v>
      </c>
    </row>
    <row r="2988" spans="1:38" x14ac:dyDescent="0.25">
      <c r="A2988" s="381" t="s">
        <v>3224</v>
      </c>
      <c r="B2988" s="382" t="s">
        <v>96</v>
      </c>
      <c r="C2988" s="382" t="s">
        <v>30</v>
      </c>
      <c r="D2988" s="382" t="s">
        <v>97</v>
      </c>
      <c r="E2988" s="382" t="s">
        <v>37</v>
      </c>
      <c r="F2988" s="383">
        <v>100</v>
      </c>
      <c r="G2988" s="383">
        <v>398</v>
      </c>
      <c r="H2988" s="383" t="s">
        <v>835</v>
      </c>
      <c r="I2988" s="383">
        <v>100</v>
      </c>
      <c r="J2988" s="383">
        <v>398</v>
      </c>
      <c r="K2988" s="383" t="s">
        <v>835</v>
      </c>
      <c r="L2988" s="385"/>
      <c r="M2988" s="383">
        <v>145</v>
      </c>
      <c r="N2988" s="383" t="s">
        <v>835</v>
      </c>
      <c r="O2988" s="385"/>
      <c r="P2988" s="385"/>
      <c r="Q2988" s="386" t="s">
        <v>11</v>
      </c>
      <c r="R2988" s="383">
        <v>83</v>
      </c>
      <c r="S2988" s="383">
        <v>389</v>
      </c>
      <c r="T2988" s="386" t="s">
        <v>34</v>
      </c>
      <c r="U2988" s="386">
        <v>84</v>
      </c>
      <c r="V2988" s="386">
        <v>388</v>
      </c>
      <c r="W2988" s="386" t="s">
        <v>11</v>
      </c>
      <c r="X2988" s="383">
        <v>86</v>
      </c>
      <c r="Y2988" s="383">
        <v>389</v>
      </c>
      <c r="Z2988" s="386" t="s">
        <v>34</v>
      </c>
      <c r="AA2988" s="386">
        <v>84</v>
      </c>
      <c r="AB2988" s="386">
        <v>388</v>
      </c>
      <c r="AC2988" s="386" t="s">
        <v>11</v>
      </c>
      <c r="AD2988" s="383" t="s">
        <v>33</v>
      </c>
      <c r="AE2988" s="383" t="s">
        <v>34</v>
      </c>
      <c r="AF2988" s="383">
        <v>100</v>
      </c>
      <c r="AG2988" s="383" t="s">
        <v>35</v>
      </c>
      <c r="AH2988" s="383" t="s">
        <v>36</v>
      </c>
      <c r="AI2988" s="383" t="s">
        <v>34</v>
      </c>
      <c r="AJ2988" s="383" t="s">
        <v>3554</v>
      </c>
      <c r="AK2988" s="384" t="str">
        <f t="shared" si="93"/>
        <v>Yes-AB</v>
      </c>
      <c r="AL2988" s="384" t="str">
        <f t="shared" si="94"/>
        <v>Yes-AB</v>
      </c>
    </row>
    <row r="2989" spans="1:38" x14ac:dyDescent="0.25">
      <c r="A2989" s="381" t="s">
        <v>3224</v>
      </c>
      <c r="B2989" s="382" t="s">
        <v>98</v>
      </c>
      <c r="C2989" s="382" t="s">
        <v>30</v>
      </c>
      <c r="D2989" s="382" t="s">
        <v>99</v>
      </c>
      <c r="E2989" s="382" t="s">
        <v>37</v>
      </c>
      <c r="F2989" s="383">
        <v>100</v>
      </c>
      <c r="G2989" s="383">
        <v>286</v>
      </c>
      <c r="H2989" s="383" t="s">
        <v>835</v>
      </c>
      <c r="I2989" s="383">
        <v>100</v>
      </c>
      <c r="J2989" s="383">
        <v>286</v>
      </c>
      <c r="K2989" s="383" t="s">
        <v>835</v>
      </c>
      <c r="L2989" s="385">
        <v>91</v>
      </c>
      <c r="M2989" s="383">
        <v>93</v>
      </c>
      <c r="N2989" s="383" t="s">
        <v>835</v>
      </c>
      <c r="O2989" s="385"/>
      <c r="P2989" s="385"/>
      <c r="Q2989" s="386" t="s">
        <v>11</v>
      </c>
      <c r="R2989" s="383">
        <v>56</v>
      </c>
      <c r="S2989" s="383">
        <v>269</v>
      </c>
      <c r="T2989" s="386" t="s">
        <v>36</v>
      </c>
      <c r="U2989" s="386">
        <v>64</v>
      </c>
      <c r="V2989" s="386">
        <v>263</v>
      </c>
      <c r="W2989" s="386" t="s">
        <v>834</v>
      </c>
      <c r="X2989" s="383">
        <v>57</v>
      </c>
      <c r="Y2989" s="383">
        <v>270</v>
      </c>
      <c r="Z2989" s="386" t="s">
        <v>36</v>
      </c>
      <c r="AA2989" s="386">
        <v>59</v>
      </c>
      <c r="AB2989" s="386">
        <v>264</v>
      </c>
      <c r="AC2989" s="386" t="s">
        <v>834</v>
      </c>
      <c r="AD2989" s="383" t="s">
        <v>57</v>
      </c>
      <c r="AE2989" s="383" t="s">
        <v>36</v>
      </c>
      <c r="AF2989" s="383">
        <v>79</v>
      </c>
      <c r="AG2989" s="383" t="s">
        <v>35</v>
      </c>
      <c r="AH2989" s="383" t="s">
        <v>34</v>
      </c>
      <c r="AI2989" s="383" t="s">
        <v>36</v>
      </c>
      <c r="AJ2989" s="383" t="s">
        <v>3554</v>
      </c>
      <c r="AK2989" s="384" t="str">
        <f t="shared" si="93"/>
        <v>NO</v>
      </c>
      <c r="AL2989" s="384" t="str">
        <f t="shared" si="94"/>
        <v>NO</v>
      </c>
    </row>
    <row r="2990" spans="1:38" x14ac:dyDescent="0.25">
      <c r="A2990" s="381" t="s">
        <v>3224</v>
      </c>
      <c r="B2990" s="382" t="s">
        <v>100</v>
      </c>
      <c r="C2990" s="382" t="s">
        <v>30</v>
      </c>
      <c r="D2990" s="382" t="s">
        <v>101</v>
      </c>
      <c r="E2990" s="382" t="s">
        <v>37</v>
      </c>
      <c r="F2990" s="383">
        <v>100</v>
      </c>
      <c r="G2990" s="383">
        <v>275</v>
      </c>
      <c r="H2990" s="383" t="s">
        <v>835</v>
      </c>
      <c r="I2990" s="383">
        <v>100</v>
      </c>
      <c r="J2990" s="383">
        <v>275</v>
      </c>
      <c r="K2990" s="383" t="s">
        <v>835</v>
      </c>
      <c r="L2990" s="385"/>
      <c r="M2990" s="383">
        <v>97</v>
      </c>
      <c r="N2990" s="383" t="s">
        <v>835</v>
      </c>
      <c r="O2990" s="385"/>
      <c r="P2990" s="385"/>
      <c r="Q2990" s="386" t="s">
        <v>11</v>
      </c>
      <c r="R2990" s="383">
        <v>90</v>
      </c>
      <c r="S2990" s="383">
        <v>264</v>
      </c>
      <c r="T2990" s="386" t="s">
        <v>34</v>
      </c>
      <c r="U2990" s="386">
        <v>89</v>
      </c>
      <c r="V2990" s="386">
        <v>253</v>
      </c>
      <c r="W2990" s="386" t="s">
        <v>11</v>
      </c>
      <c r="X2990" s="383">
        <v>92</v>
      </c>
      <c r="Y2990" s="383">
        <v>264</v>
      </c>
      <c r="Z2990" s="386" t="s">
        <v>34</v>
      </c>
      <c r="AA2990" s="386">
        <v>84</v>
      </c>
      <c r="AB2990" s="386">
        <v>253</v>
      </c>
      <c r="AC2990" s="386" t="s">
        <v>11</v>
      </c>
      <c r="AD2990" s="383" t="s">
        <v>33</v>
      </c>
      <c r="AE2990" s="383" t="s">
        <v>34</v>
      </c>
      <c r="AF2990" s="383">
        <v>100</v>
      </c>
      <c r="AG2990" s="383" t="s">
        <v>35</v>
      </c>
      <c r="AH2990" s="383" t="s">
        <v>36</v>
      </c>
      <c r="AI2990" s="383" t="s">
        <v>34</v>
      </c>
      <c r="AJ2990" s="383" t="s">
        <v>3554</v>
      </c>
      <c r="AK2990" s="384" t="str">
        <f t="shared" si="93"/>
        <v>Yes-AB</v>
      </c>
      <c r="AL2990" s="384" t="str">
        <f t="shared" si="94"/>
        <v>Yes-AB</v>
      </c>
    </row>
    <row r="2991" spans="1:38" x14ac:dyDescent="0.25">
      <c r="A2991" s="381" t="s">
        <v>3224</v>
      </c>
      <c r="B2991" s="382" t="s">
        <v>102</v>
      </c>
      <c r="C2991" s="382" t="s">
        <v>30</v>
      </c>
      <c r="D2991" s="382" t="s">
        <v>103</v>
      </c>
      <c r="E2991" s="382" t="s">
        <v>37</v>
      </c>
      <c r="F2991" s="383">
        <v>100</v>
      </c>
      <c r="G2991" s="383">
        <v>262</v>
      </c>
      <c r="H2991" s="383" t="s">
        <v>835</v>
      </c>
      <c r="I2991" s="383">
        <v>100</v>
      </c>
      <c r="J2991" s="383">
        <v>262</v>
      </c>
      <c r="K2991" s="383" t="s">
        <v>835</v>
      </c>
      <c r="L2991" s="385"/>
      <c r="M2991" s="383">
        <v>89</v>
      </c>
      <c r="N2991" s="383" t="s">
        <v>835</v>
      </c>
      <c r="O2991" s="385"/>
      <c r="P2991" s="385"/>
      <c r="Q2991" s="386" t="s">
        <v>11</v>
      </c>
      <c r="R2991" s="383">
        <v>60</v>
      </c>
      <c r="S2991" s="383">
        <v>243</v>
      </c>
      <c r="T2991" s="386" t="s">
        <v>34</v>
      </c>
      <c r="U2991" s="386">
        <v>68</v>
      </c>
      <c r="V2991" s="386">
        <v>238</v>
      </c>
      <c r="W2991" s="386" t="s">
        <v>11</v>
      </c>
      <c r="X2991" s="383">
        <v>74</v>
      </c>
      <c r="Y2991" s="383">
        <v>243</v>
      </c>
      <c r="Z2991" s="386" t="s">
        <v>34</v>
      </c>
      <c r="AA2991" s="386">
        <v>77</v>
      </c>
      <c r="AB2991" s="386">
        <v>237</v>
      </c>
      <c r="AC2991" s="386" t="s">
        <v>11</v>
      </c>
      <c r="AD2991" s="383" t="s">
        <v>33</v>
      </c>
      <c r="AE2991" s="383" t="s">
        <v>36</v>
      </c>
      <c r="AF2991" s="383">
        <v>95</v>
      </c>
      <c r="AG2991" s="383" t="s">
        <v>35</v>
      </c>
      <c r="AH2991" s="383" t="s">
        <v>34</v>
      </c>
      <c r="AI2991" s="383" t="s">
        <v>36</v>
      </c>
      <c r="AJ2991" s="383" t="s">
        <v>3554</v>
      </c>
      <c r="AK2991" s="384" t="str">
        <f t="shared" si="93"/>
        <v>Yes-SH</v>
      </c>
      <c r="AL2991" s="384" t="str">
        <f t="shared" si="94"/>
        <v>Yes-SH</v>
      </c>
    </row>
    <row r="2992" spans="1:38" x14ac:dyDescent="0.25">
      <c r="A2992" s="381" t="s">
        <v>3224</v>
      </c>
      <c r="B2992" s="382" t="s">
        <v>105</v>
      </c>
      <c r="C2992" s="382" t="s">
        <v>30</v>
      </c>
      <c r="D2992" s="382" t="s">
        <v>106</v>
      </c>
      <c r="E2992" s="382" t="s">
        <v>37</v>
      </c>
      <c r="F2992" s="383">
        <v>100</v>
      </c>
      <c r="G2992" s="383">
        <v>220</v>
      </c>
      <c r="H2992" s="383" t="s">
        <v>835</v>
      </c>
      <c r="I2992" s="383">
        <v>100</v>
      </c>
      <c r="J2992" s="383">
        <v>220</v>
      </c>
      <c r="K2992" s="383" t="s">
        <v>835</v>
      </c>
      <c r="L2992" s="385"/>
      <c r="M2992" s="383">
        <v>75</v>
      </c>
      <c r="N2992" s="383" t="s">
        <v>835</v>
      </c>
      <c r="O2992" s="385"/>
      <c r="P2992" s="385"/>
      <c r="Q2992" s="386" t="s">
        <v>11</v>
      </c>
      <c r="R2992" s="383">
        <v>77</v>
      </c>
      <c r="S2992" s="383">
        <v>215</v>
      </c>
      <c r="T2992" s="386" t="s">
        <v>36</v>
      </c>
      <c r="U2992" s="386">
        <v>69</v>
      </c>
      <c r="V2992" s="386">
        <v>213</v>
      </c>
      <c r="W2992" s="386" t="s">
        <v>834</v>
      </c>
      <c r="X2992" s="383">
        <v>78</v>
      </c>
      <c r="Y2992" s="383">
        <v>215</v>
      </c>
      <c r="Z2992" s="386" t="s">
        <v>36</v>
      </c>
      <c r="AA2992" s="386">
        <v>62</v>
      </c>
      <c r="AB2992" s="386">
        <v>213</v>
      </c>
      <c r="AC2992" s="386" t="s">
        <v>834</v>
      </c>
      <c r="AD2992" s="383" t="s">
        <v>33</v>
      </c>
      <c r="AE2992" s="383" t="s">
        <v>36</v>
      </c>
      <c r="AF2992" s="383">
        <v>74</v>
      </c>
      <c r="AG2992" s="383" t="s">
        <v>35</v>
      </c>
      <c r="AH2992" s="383" t="s">
        <v>34</v>
      </c>
      <c r="AI2992" s="383" t="s">
        <v>36</v>
      </c>
      <c r="AJ2992" s="383" t="s">
        <v>3554</v>
      </c>
      <c r="AK2992" s="384" t="str">
        <f t="shared" si="93"/>
        <v>NO</v>
      </c>
      <c r="AL2992" s="384" t="str">
        <f t="shared" si="94"/>
        <v>NO</v>
      </c>
    </row>
    <row r="2993" spans="1:38" x14ac:dyDescent="0.25">
      <c r="A2993" s="381" t="s">
        <v>3224</v>
      </c>
      <c r="B2993" s="382" t="s">
        <v>107</v>
      </c>
      <c r="C2993" s="382" t="s">
        <v>30</v>
      </c>
      <c r="D2993" s="382" t="s">
        <v>108</v>
      </c>
      <c r="E2993" s="382" t="s">
        <v>37</v>
      </c>
      <c r="F2993" s="383">
        <v>100</v>
      </c>
      <c r="G2993" s="383">
        <v>460</v>
      </c>
      <c r="H2993" s="383" t="s">
        <v>835</v>
      </c>
      <c r="I2993" s="383">
        <v>100</v>
      </c>
      <c r="J2993" s="383">
        <v>460</v>
      </c>
      <c r="K2993" s="383" t="s">
        <v>835</v>
      </c>
      <c r="L2993" s="385"/>
      <c r="M2993" s="383">
        <v>140</v>
      </c>
      <c r="N2993" s="383" t="s">
        <v>835</v>
      </c>
      <c r="O2993" s="385"/>
      <c r="P2993" s="385"/>
      <c r="Q2993" s="386" t="s">
        <v>11</v>
      </c>
      <c r="R2993" s="383">
        <v>73</v>
      </c>
      <c r="S2993" s="383">
        <v>442</v>
      </c>
      <c r="T2993" s="386" t="s">
        <v>36</v>
      </c>
      <c r="U2993" s="386">
        <v>76</v>
      </c>
      <c r="V2993" s="386">
        <v>439</v>
      </c>
      <c r="W2993" s="386" t="s">
        <v>834</v>
      </c>
      <c r="X2993" s="383">
        <v>74</v>
      </c>
      <c r="Y2993" s="383">
        <v>442</v>
      </c>
      <c r="Z2993" s="386" t="s">
        <v>36</v>
      </c>
      <c r="AA2993" s="386">
        <v>70</v>
      </c>
      <c r="AB2993" s="386">
        <v>440</v>
      </c>
      <c r="AC2993" s="386" t="s">
        <v>834</v>
      </c>
      <c r="AD2993" s="383" t="s">
        <v>33</v>
      </c>
      <c r="AE2993" s="383" t="s">
        <v>36</v>
      </c>
      <c r="AF2993" s="383">
        <v>79</v>
      </c>
      <c r="AG2993" s="383" t="s">
        <v>35</v>
      </c>
      <c r="AH2993" s="383" t="s">
        <v>34</v>
      </c>
      <c r="AI2993" s="383" t="s">
        <v>36</v>
      </c>
      <c r="AJ2993" s="383" t="s">
        <v>3554</v>
      </c>
      <c r="AK2993" s="384" t="str">
        <f t="shared" si="93"/>
        <v>NO</v>
      </c>
      <c r="AL2993" s="384" t="str">
        <f t="shared" si="94"/>
        <v>NO</v>
      </c>
    </row>
    <row r="2994" spans="1:38" x14ac:dyDescent="0.25">
      <c r="A2994" s="381" t="s">
        <v>3224</v>
      </c>
      <c r="B2994" s="382" t="s">
        <v>109</v>
      </c>
      <c r="C2994" s="382" t="s">
        <v>30</v>
      </c>
      <c r="D2994" s="382" t="s">
        <v>110</v>
      </c>
      <c r="E2994" s="382" t="s">
        <v>37</v>
      </c>
      <c r="F2994" s="383">
        <v>100</v>
      </c>
      <c r="G2994" s="383">
        <v>372</v>
      </c>
      <c r="H2994" s="383" t="s">
        <v>835</v>
      </c>
      <c r="I2994" s="383">
        <v>100</v>
      </c>
      <c r="J2994" s="383">
        <v>372</v>
      </c>
      <c r="K2994" s="383" t="s">
        <v>835</v>
      </c>
      <c r="L2994" s="385"/>
      <c r="M2994" s="383">
        <v>111</v>
      </c>
      <c r="N2994" s="383" t="s">
        <v>835</v>
      </c>
      <c r="O2994" s="385"/>
      <c r="P2994" s="385"/>
      <c r="Q2994" s="386" t="s">
        <v>11</v>
      </c>
      <c r="R2994" s="383">
        <v>55</v>
      </c>
      <c r="S2994" s="383">
        <v>333</v>
      </c>
      <c r="T2994" s="386" t="s">
        <v>36</v>
      </c>
      <c r="U2994" s="386">
        <v>63</v>
      </c>
      <c r="V2994" s="386">
        <v>326</v>
      </c>
      <c r="W2994" s="386" t="s">
        <v>834</v>
      </c>
      <c r="X2994" s="383">
        <v>70</v>
      </c>
      <c r="Y2994" s="383">
        <v>334</v>
      </c>
      <c r="Z2994" s="386" t="s">
        <v>34</v>
      </c>
      <c r="AA2994" s="386">
        <v>73</v>
      </c>
      <c r="AB2994" s="386">
        <v>327</v>
      </c>
      <c r="AC2994" s="386" t="s">
        <v>11</v>
      </c>
      <c r="AD2994" s="383" t="s">
        <v>104</v>
      </c>
      <c r="AE2994" s="383" t="s">
        <v>36</v>
      </c>
      <c r="AF2994" s="383">
        <v>92</v>
      </c>
      <c r="AG2994" s="383" t="s">
        <v>35</v>
      </c>
      <c r="AH2994" s="383" t="s">
        <v>34</v>
      </c>
      <c r="AI2994" s="383" t="s">
        <v>36</v>
      </c>
      <c r="AJ2994" s="383" t="s">
        <v>3554</v>
      </c>
      <c r="AK2994" s="384" t="str">
        <f t="shared" si="93"/>
        <v>NO</v>
      </c>
      <c r="AL2994" s="384" t="str">
        <f t="shared" si="94"/>
        <v>Yes-SH</v>
      </c>
    </row>
    <row r="2995" spans="1:38" x14ac:dyDescent="0.25">
      <c r="A2995" s="381" t="s">
        <v>3224</v>
      </c>
      <c r="B2995" s="382" t="s">
        <v>111</v>
      </c>
      <c r="C2995" s="382" t="s">
        <v>30</v>
      </c>
      <c r="D2995" s="382" t="s">
        <v>112</v>
      </c>
      <c r="E2995" s="382" t="s">
        <v>37</v>
      </c>
      <c r="F2995" s="383">
        <v>100</v>
      </c>
      <c r="G2995" s="383">
        <v>358</v>
      </c>
      <c r="H2995" s="383" t="s">
        <v>835</v>
      </c>
      <c r="I2995" s="383">
        <v>100</v>
      </c>
      <c r="J2995" s="383">
        <v>358</v>
      </c>
      <c r="K2995" s="383" t="s">
        <v>835</v>
      </c>
      <c r="L2995" s="385"/>
      <c r="M2995" s="383">
        <v>131</v>
      </c>
      <c r="N2995" s="383" t="s">
        <v>835</v>
      </c>
      <c r="O2995" s="385"/>
      <c r="P2995" s="385"/>
      <c r="Q2995" s="386" t="s">
        <v>11</v>
      </c>
      <c r="R2995" s="383">
        <v>69</v>
      </c>
      <c r="S2995" s="383">
        <v>330</v>
      </c>
      <c r="T2995" s="386" t="s">
        <v>34</v>
      </c>
      <c r="U2995" s="386">
        <v>73</v>
      </c>
      <c r="V2995" s="386">
        <v>326</v>
      </c>
      <c r="W2995" s="386" t="s">
        <v>11</v>
      </c>
      <c r="X2995" s="383">
        <v>72</v>
      </c>
      <c r="Y2995" s="383">
        <v>330</v>
      </c>
      <c r="Z2995" s="386" t="s">
        <v>36</v>
      </c>
      <c r="AA2995" s="386">
        <v>67</v>
      </c>
      <c r="AB2995" s="386">
        <v>326</v>
      </c>
      <c r="AC2995" s="386" t="s">
        <v>834</v>
      </c>
      <c r="AD2995" s="383" t="s">
        <v>33</v>
      </c>
      <c r="AE2995" s="383" t="s">
        <v>36</v>
      </c>
      <c r="AF2995" s="383">
        <v>92</v>
      </c>
      <c r="AG2995" s="383" t="s">
        <v>35</v>
      </c>
      <c r="AH2995" s="383" t="s">
        <v>34</v>
      </c>
      <c r="AI2995" s="383" t="s">
        <v>36</v>
      </c>
      <c r="AJ2995" s="383" t="s">
        <v>3554</v>
      </c>
      <c r="AK2995" s="384" t="str">
        <f t="shared" si="93"/>
        <v>Yes-SH</v>
      </c>
      <c r="AL2995" s="384" t="str">
        <f t="shared" si="94"/>
        <v>NO</v>
      </c>
    </row>
    <row r="2996" spans="1:38" x14ac:dyDescent="0.25">
      <c r="A2996" s="381" t="s">
        <v>3224</v>
      </c>
      <c r="B2996" s="382" t="s">
        <v>113</v>
      </c>
      <c r="C2996" s="382" t="s">
        <v>30</v>
      </c>
      <c r="D2996" s="382" t="s">
        <v>114</v>
      </c>
      <c r="E2996" s="382" t="s">
        <v>37</v>
      </c>
      <c r="F2996" s="383">
        <v>100</v>
      </c>
      <c r="G2996" s="383">
        <v>226</v>
      </c>
      <c r="H2996" s="383" t="s">
        <v>835</v>
      </c>
      <c r="I2996" s="383">
        <v>100</v>
      </c>
      <c r="J2996" s="383">
        <v>226</v>
      </c>
      <c r="K2996" s="383" t="s">
        <v>835</v>
      </c>
      <c r="L2996" s="385"/>
      <c r="M2996" s="383">
        <v>61</v>
      </c>
      <c r="N2996" s="383" t="s">
        <v>835</v>
      </c>
      <c r="O2996" s="385"/>
      <c r="P2996" s="385"/>
      <c r="Q2996" s="386" t="s">
        <v>11</v>
      </c>
      <c r="R2996" s="383"/>
      <c r="S2996" s="383">
        <v>223</v>
      </c>
      <c r="T2996" s="386" t="s">
        <v>34</v>
      </c>
      <c r="U2996" s="386">
        <v>91</v>
      </c>
      <c r="V2996" s="386">
        <v>222</v>
      </c>
      <c r="W2996" s="386" t="s">
        <v>11</v>
      </c>
      <c r="X2996" s="383"/>
      <c r="Y2996" s="383">
        <v>223</v>
      </c>
      <c r="Z2996" s="386" t="s">
        <v>34</v>
      </c>
      <c r="AA2996" s="386">
        <v>82</v>
      </c>
      <c r="AB2996" s="386">
        <v>222</v>
      </c>
      <c r="AC2996" s="386" t="s">
        <v>11</v>
      </c>
      <c r="AD2996" s="383" t="s">
        <v>33</v>
      </c>
      <c r="AE2996" s="383" t="s">
        <v>34</v>
      </c>
      <c r="AF2996" s="383">
        <v>100</v>
      </c>
      <c r="AG2996" s="383" t="s">
        <v>35</v>
      </c>
      <c r="AH2996" s="383" t="s">
        <v>36</v>
      </c>
      <c r="AI2996" s="383" t="s">
        <v>34</v>
      </c>
      <c r="AJ2996" s="383" t="s">
        <v>3554</v>
      </c>
      <c r="AK2996" s="384" t="str">
        <f t="shared" si="93"/>
        <v>Yes-AB</v>
      </c>
      <c r="AL2996" s="384" t="str">
        <f t="shared" si="94"/>
        <v>Yes-AB</v>
      </c>
    </row>
    <row r="2997" spans="1:38" x14ac:dyDescent="0.25">
      <c r="A2997" s="381" t="s">
        <v>3224</v>
      </c>
      <c r="B2997" s="382" t="s">
        <v>115</v>
      </c>
      <c r="C2997" s="382" t="s">
        <v>30</v>
      </c>
      <c r="D2997" s="382" t="s">
        <v>116</v>
      </c>
      <c r="E2997" s="382" t="s">
        <v>37</v>
      </c>
      <c r="F2997" s="383">
        <v>100</v>
      </c>
      <c r="G2997" s="383">
        <v>303</v>
      </c>
      <c r="H2997" s="383" t="s">
        <v>835</v>
      </c>
      <c r="I2997" s="383">
        <v>100</v>
      </c>
      <c r="J2997" s="383">
        <v>303</v>
      </c>
      <c r="K2997" s="383" t="s">
        <v>835</v>
      </c>
      <c r="L2997" s="385"/>
      <c r="M2997" s="383">
        <v>84</v>
      </c>
      <c r="N2997" s="383" t="s">
        <v>835</v>
      </c>
      <c r="O2997" s="385"/>
      <c r="P2997" s="385"/>
      <c r="Q2997" s="386" t="s">
        <v>11</v>
      </c>
      <c r="R2997" s="383">
        <v>89</v>
      </c>
      <c r="S2997" s="383">
        <v>297</v>
      </c>
      <c r="T2997" s="386" t="s">
        <v>34</v>
      </c>
      <c r="U2997" s="386">
        <v>91</v>
      </c>
      <c r="V2997" s="386">
        <v>297</v>
      </c>
      <c r="W2997" s="386" t="s">
        <v>11</v>
      </c>
      <c r="X2997" s="383">
        <v>88</v>
      </c>
      <c r="Y2997" s="383">
        <v>299</v>
      </c>
      <c r="Z2997" s="386" t="s">
        <v>34</v>
      </c>
      <c r="AA2997" s="386">
        <v>85</v>
      </c>
      <c r="AB2997" s="386">
        <v>299</v>
      </c>
      <c r="AC2997" s="386" t="s">
        <v>11</v>
      </c>
      <c r="AD2997" s="383" t="s">
        <v>33</v>
      </c>
      <c r="AE2997" s="383" t="s">
        <v>34</v>
      </c>
      <c r="AF2997" s="383">
        <v>100</v>
      </c>
      <c r="AG2997" s="383" t="s">
        <v>35</v>
      </c>
      <c r="AH2997" s="383" t="s">
        <v>36</v>
      </c>
      <c r="AI2997" s="383" t="s">
        <v>34</v>
      </c>
      <c r="AJ2997" s="383" t="s">
        <v>3554</v>
      </c>
      <c r="AK2997" s="384" t="str">
        <f t="shared" si="93"/>
        <v>Yes-AB</v>
      </c>
      <c r="AL2997" s="384" t="str">
        <f t="shared" si="94"/>
        <v>Yes-AB</v>
      </c>
    </row>
    <row r="2998" spans="1:38" x14ac:dyDescent="0.25">
      <c r="A2998" s="381" t="s">
        <v>3224</v>
      </c>
      <c r="B2998" s="382" t="s">
        <v>117</v>
      </c>
      <c r="C2998" s="382" t="s">
        <v>30</v>
      </c>
      <c r="D2998" s="382" t="s">
        <v>118</v>
      </c>
      <c r="E2998" s="382" t="s">
        <v>37</v>
      </c>
      <c r="F2998" s="383">
        <v>100</v>
      </c>
      <c r="G2998" s="383">
        <v>204</v>
      </c>
      <c r="H2998" s="383" t="s">
        <v>835</v>
      </c>
      <c r="I2998" s="383">
        <v>100</v>
      </c>
      <c r="J2998" s="383">
        <v>204</v>
      </c>
      <c r="K2998" s="383" t="s">
        <v>835</v>
      </c>
      <c r="L2998" s="385"/>
      <c r="M2998" s="383">
        <v>77</v>
      </c>
      <c r="N2998" s="383" t="s">
        <v>835</v>
      </c>
      <c r="O2998" s="385"/>
      <c r="P2998" s="385"/>
      <c r="Q2998" s="386" t="s">
        <v>11</v>
      </c>
      <c r="R2998" s="383">
        <v>49</v>
      </c>
      <c r="S2998" s="383">
        <v>197</v>
      </c>
      <c r="T2998" s="386" t="s">
        <v>36</v>
      </c>
      <c r="U2998" s="386">
        <v>58</v>
      </c>
      <c r="V2998" s="386">
        <v>195</v>
      </c>
      <c r="W2998" s="386" t="s">
        <v>834</v>
      </c>
      <c r="X2998" s="383">
        <v>62</v>
      </c>
      <c r="Y2998" s="383">
        <v>198</v>
      </c>
      <c r="Z2998" s="386" t="s">
        <v>36</v>
      </c>
      <c r="AA2998" s="386">
        <v>58</v>
      </c>
      <c r="AB2998" s="386">
        <v>196</v>
      </c>
      <c r="AC2998" s="386" t="s">
        <v>834</v>
      </c>
      <c r="AD2998" s="383" t="s">
        <v>57</v>
      </c>
      <c r="AE2998" s="383" t="s">
        <v>36</v>
      </c>
      <c r="AF2998" s="383">
        <v>77</v>
      </c>
      <c r="AG2998" s="383" t="s">
        <v>35</v>
      </c>
      <c r="AH2998" s="383" t="s">
        <v>34</v>
      </c>
      <c r="AI2998" s="383" t="s">
        <v>36</v>
      </c>
      <c r="AJ2998" s="383" t="s">
        <v>3554</v>
      </c>
      <c r="AK2998" s="384" t="str">
        <f t="shared" si="93"/>
        <v>NO</v>
      </c>
      <c r="AL2998" s="384" t="str">
        <f t="shared" si="94"/>
        <v>NO</v>
      </c>
    </row>
    <row r="2999" spans="1:38" x14ac:dyDescent="0.25">
      <c r="A2999" s="381" t="s">
        <v>3224</v>
      </c>
      <c r="B2999" s="382" t="s">
        <v>119</v>
      </c>
      <c r="C2999" s="382" t="s">
        <v>30</v>
      </c>
      <c r="D2999" s="382" t="s">
        <v>120</v>
      </c>
      <c r="E2999" s="382" t="s">
        <v>37</v>
      </c>
      <c r="F2999" s="383">
        <v>100</v>
      </c>
      <c r="G2999" s="383">
        <v>373</v>
      </c>
      <c r="H2999" s="383" t="s">
        <v>835</v>
      </c>
      <c r="I2999" s="383">
        <v>100</v>
      </c>
      <c r="J2999" s="383">
        <v>373</v>
      </c>
      <c r="K2999" s="383" t="s">
        <v>835</v>
      </c>
      <c r="L2999" s="385">
        <v>93</v>
      </c>
      <c r="M2999" s="383">
        <v>104</v>
      </c>
      <c r="N2999" s="383" t="s">
        <v>835</v>
      </c>
      <c r="O2999" s="385"/>
      <c r="P2999" s="385"/>
      <c r="Q2999" s="386" t="s">
        <v>11</v>
      </c>
      <c r="R2999" s="383">
        <v>57</v>
      </c>
      <c r="S2999" s="383">
        <v>348</v>
      </c>
      <c r="T2999" s="386" t="s">
        <v>36</v>
      </c>
      <c r="U2999" s="386">
        <v>61</v>
      </c>
      <c r="V2999" s="386">
        <v>338</v>
      </c>
      <c r="W2999" s="386" t="s">
        <v>834</v>
      </c>
      <c r="X2999" s="383">
        <v>65</v>
      </c>
      <c r="Y2999" s="383">
        <v>348</v>
      </c>
      <c r="Z2999" s="386" t="s">
        <v>34</v>
      </c>
      <c r="AA2999" s="386">
        <v>67</v>
      </c>
      <c r="AB2999" s="386">
        <v>338</v>
      </c>
      <c r="AC2999" s="386" t="s">
        <v>11</v>
      </c>
      <c r="AD2999" s="383" t="s">
        <v>46</v>
      </c>
      <c r="AE2999" s="383" t="s">
        <v>36</v>
      </c>
      <c r="AF2999" s="383">
        <v>85</v>
      </c>
      <c r="AG2999" s="383" t="s">
        <v>35</v>
      </c>
      <c r="AH2999" s="383" t="s">
        <v>34</v>
      </c>
      <c r="AI2999" s="383" t="s">
        <v>36</v>
      </c>
      <c r="AJ2999" s="383" t="s">
        <v>3554</v>
      </c>
      <c r="AK2999" s="384" t="str">
        <f t="shared" si="93"/>
        <v>NO</v>
      </c>
      <c r="AL2999" s="384" t="str">
        <f t="shared" si="94"/>
        <v>Yes-SH</v>
      </c>
    </row>
    <row r="3000" spans="1:38" x14ac:dyDescent="0.25">
      <c r="A3000" s="381" t="s">
        <v>3224</v>
      </c>
      <c r="B3000" s="382" t="s">
        <v>121</v>
      </c>
      <c r="C3000" s="382" t="s">
        <v>30</v>
      </c>
      <c r="D3000" s="382" t="s">
        <v>122</v>
      </c>
      <c r="E3000" s="382" t="s">
        <v>37</v>
      </c>
      <c r="F3000" s="383">
        <v>100</v>
      </c>
      <c r="G3000" s="383">
        <v>282</v>
      </c>
      <c r="H3000" s="383" t="s">
        <v>835</v>
      </c>
      <c r="I3000" s="383">
        <v>100</v>
      </c>
      <c r="J3000" s="383">
        <v>282</v>
      </c>
      <c r="K3000" s="383" t="s">
        <v>835</v>
      </c>
      <c r="L3000" s="385"/>
      <c r="M3000" s="383">
        <v>94</v>
      </c>
      <c r="N3000" s="383" t="s">
        <v>835</v>
      </c>
      <c r="O3000" s="385"/>
      <c r="P3000" s="385"/>
      <c r="Q3000" s="386" t="s">
        <v>11</v>
      </c>
      <c r="R3000" s="383">
        <v>89</v>
      </c>
      <c r="S3000" s="383">
        <v>278</v>
      </c>
      <c r="T3000" s="386" t="s">
        <v>34</v>
      </c>
      <c r="U3000" s="386">
        <v>89</v>
      </c>
      <c r="V3000" s="386">
        <v>277</v>
      </c>
      <c r="W3000" s="386" t="s">
        <v>11</v>
      </c>
      <c r="X3000" s="383">
        <v>86</v>
      </c>
      <c r="Y3000" s="383">
        <v>278</v>
      </c>
      <c r="Z3000" s="386" t="s">
        <v>34</v>
      </c>
      <c r="AA3000" s="386">
        <v>79</v>
      </c>
      <c r="AB3000" s="386">
        <v>277</v>
      </c>
      <c r="AC3000" s="386" t="s">
        <v>11</v>
      </c>
      <c r="AD3000" s="383" t="s">
        <v>33</v>
      </c>
      <c r="AE3000" s="383" t="s">
        <v>34</v>
      </c>
      <c r="AF3000" s="383">
        <v>100</v>
      </c>
      <c r="AG3000" s="383" t="s">
        <v>35</v>
      </c>
      <c r="AH3000" s="383" t="s">
        <v>36</v>
      </c>
      <c r="AI3000" s="383" t="s">
        <v>34</v>
      </c>
      <c r="AJ3000" s="383" t="s">
        <v>3554</v>
      </c>
      <c r="AK3000" s="384" t="str">
        <f t="shared" si="93"/>
        <v>Yes-AB</v>
      </c>
      <c r="AL3000" s="384" t="str">
        <f t="shared" si="94"/>
        <v>Yes-AB</v>
      </c>
    </row>
    <row r="3001" spans="1:38" x14ac:dyDescent="0.25">
      <c r="A3001" s="381" t="s">
        <v>3224</v>
      </c>
      <c r="B3001" s="382" t="s">
        <v>123</v>
      </c>
      <c r="C3001" s="382" t="s">
        <v>30</v>
      </c>
      <c r="D3001" s="382" t="s">
        <v>124</v>
      </c>
      <c r="E3001" s="382" t="s">
        <v>37</v>
      </c>
      <c r="F3001" s="383">
        <v>100</v>
      </c>
      <c r="G3001" s="383">
        <v>153</v>
      </c>
      <c r="H3001" s="383" t="s">
        <v>835</v>
      </c>
      <c r="I3001" s="383">
        <v>100</v>
      </c>
      <c r="J3001" s="383">
        <v>153</v>
      </c>
      <c r="K3001" s="383" t="s">
        <v>835</v>
      </c>
      <c r="L3001" s="385">
        <v>82</v>
      </c>
      <c r="M3001" s="383">
        <v>49</v>
      </c>
      <c r="N3001" s="383" t="s">
        <v>835</v>
      </c>
      <c r="O3001" s="385"/>
      <c r="P3001" s="385"/>
      <c r="Q3001" s="386" t="s">
        <v>11</v>
      </c>
      <c r="R3001" s="383">
        <v>53</v>
      </c>
      <c r="S3001" s="383">
        <v>145</v>
      </c>
      <c r="T3001" s="386" t="s">
        <v>36</v>
      </c>
      <c r="U3001" s="386">
        <v>57</v>
      </c>
      <c r="V3001" s="386">
        <v>138</v>
      </c>
      <c r="W3001" s="386" t="s">
        <v>834</v>
      </c>
      <c r="X3001" s="383">
        <v>67</v>
      </c>
      <c r="Y3001" s="383">
        <v>144</v>
      </c>
      <c r="Z3001" s="386" t="s">
        <v>34</v>
      </c>
      <c r="AA3001" s="386">
        <v>63</v>
      </c>
      <c r="AB3001" s="386">
        <v>137</v>
      </c>
      <c r="AC3001" s="386" t="s">
        <v>11</v>
      </c>
      <c r="AD3001" s="383" t="s">
        <v>57</v>
      </c>
      <c r="AE3001" s="383" t="s">
        <v>36</v>
      </c>
      <c r="AF3001" s="383">
        <v>87</v>
      </c>
      <c r="AG3001" s="383" t="s">
        <v>35</v>
      </c>
      <c r="AH3001" s="383" t="s">
        <v>34</v>
      </c>
      <c r="AI3001" s="383" t="s">
        <v>36</v>
      </c>
      <c r="AJ3001" s="383" t="s">
        <v>3554</v>
      </c>
      <c r="AK3001" s="384" t="str">
        <f t="shared" si="93"/>
        <v>NO</v>
      </c>
      <c r="AL3001" s="384" t="str">
        <f t="shared" si="94"/>
        <v>Yes-SH</v>
      </c>
    </row>
    <row r="3002" spans="1:38" x14ac:dyDescent="0.25">
      <c r="A3002" s="381" t="s">
        <v>3224</v>
      </c>
      <c r="B3002" s="382" t="s">
        <v>125</v>
      </c>
      <c r="C3002" s="382" t="s">
        <v>30</v>
      </c>
      <c r="D3002" s="382" t="s">
        <v>126</v>
      </c>
      <c r="E3002" s="382" t="s">
        <v>37</v>
      </c>
      <c r="F3002" s="383">
        <v>100</v>
      </c>
      <c r="G3002" s="383">
        <v>328</v>
      </c>
      <c r="H3002" s="383" t="s">
        <v>835</v>
      </c>
      <c r="I3002" s="383">
        <v>100</v>
      </c>
      <c r="J3002" s="383">
        <v>328</v>
      </c>
      <c r="K3002" s="383" t="s">
        <v>835</v>
      </c>
      <c r="L3002" s="385">
        <v>85</v>
      </c>
      <c r="M3002" s="383">
        <v>88</v>
      </c>
      <c r="N3002" s="383" t="s">
        <v>834</v>
      </c>
      <c r="O3002" s="385"/>
      <c r="P3002" s="385"/>
      <c r="Q3002" s="386" t="s">
        <v>11</v>
      </c>
      <c r="R3002" s="383">
        <v>49</v>
      </c>
      <c r="S3002" s="383">
        <v>292</v>
      </c>
      <c r="T3002" s="386" t="s">
        <v>36</v>
      </c>
      <c r="U3002" s="386">
        <v>59</v>
      </c>
      <c r="V3002" s="386">
        <v>287</v>
      </c>
      <c r="W3002" s="386" t="s">
        <v>834</v>
      </c>
      <c r="X3002" s="383">
        <v>57</v>
      </c>
      <c r="Y3002" s="383">
        <v>292</v>
      </c>
      <c r="Z3002" s="386" t="s">
        <v>36</v>
      </c>
      <c r="AA3002" s="386">
        <v>55</v>
      </c>
      <c r="AB3002" s="386">
        <v>287</v>
      </c>
      <c r="AC3002" s="386" t="s">
        <v>834</v>
      </c>
      <c r="AD3002" s="383" t="s">
        <v>57</v>
      </c>
      <c r="AE3002" s="383" t="s">
        <v>36</v>
      </c>
      <c r="AF3002" s="383">
        <v>72</v>
      </c>
      <c r="AG3002" s="383" t="s">
        <v>35</v>
      </c>
      <c r="AH3002" s="383" t="s">
        <v>34</v>
      </c>
      <c r="AI3002" s="383" t="s">
        <v>36</v>
      </c>
      <c r="AJ3002" s="383" t="s">
        <v>3554</v>
      </c>
      <c r="AK3002" s="384" t="str">
        <f t="shared" si="93"/>
        <v>NO</v>
      </c>
      <c r="AL3002" s="384" t="str">
        <f t="shared" si="94"/>
        <v>NO</v>
      </c>
    </row>
    <row r="3003" spans="1:38" x14ac:dyDescent="0.25">
      <c r="A3003" s="381" t="s">
        <v>3224</v>
      </c>
      <c r="B3003" s="382" t="s">
        <v>127</v>
      </c>
      <c r="C3003" s="382" t="s">
        <v>30</v>
      </c>
      <c r="D3003" s="382" t="s">
        <v>128</v>
      </c>
      <c r="E3003" s="382" t="s">
        <v>37</v>
      </c>
      <c r="F3003" s="383">
        <v>100</v>
      </c>
      <c r="G3003" s="383">
        <v>309</v>
      </c>
      <c r="H3003" s="383" t="s">
        <v>835</v>
      </c>
      <c r="I3003" s="383">
        <v>100</v>
      </c>
      <c r="J3003" s="383">
        <v>309</v>
      </c>
      <c r="K3003" s="383" t="s">
        <v>835</v>
      </c>
      <c r="L3003" s="385">
        <v>89</v>
      </c>
      <c r="M3003" s="383">
        <v>76</v>
      </c>
      <c r="N3003" s="383" t="s">
        <v>835</v>
      </c>
      <c r="O3003" s="385"/>
      <c r="P3003" s="385"/>
      <c r="Q3003" s="386" t="s">
        <v>11</v>
      </c>
      <c r="R3003" s="383">
        <v>46</v>
      </c>
      <c r="S3003" s="383">
        <v>288</v>
      </c>
      <c r="T3003" s="386" t="s">
        <v>36</v>
      </c>
      <c r="U3003" s="386">
        <v>48</v>
      </c>
      <c r="V3003" s="386">
        <v>286</v>
      </c>
      <c r="W3003" s="386" t="s">
        <v>834</v>
      </c>
      <c r="X3003" s="383">
        <v>61</v>
      </c>
      <c r="Y3003" s="383">
        <v>288</v>
      </c>
      <c r="Z3003" s="386" t="s">
        <v>36</v>
      </c>
      <c r="AA3003" s="386">
        <v>60</v>
      </c>
      <c r="AB3003" s="386">
        <v>286</v>
      </c>
      <c r="AC3003" s="386" t="s">
        <v>834</v>
      </c>
      <c r="AD3003" s="383" t="s">
        <v>57</v>
      </c>
      <c r="AE3003" s="383" t="s">
        <v>36</v>
      </c>
      <c r="AF3003" s="383">
        <v>69</v>
      </c>
      <c r="AG3003" s="383" t="s">
        <v>35</v>
      </c>
      <c r="AH3003" s="383" t="s">
        <v>34</v>
      </c>
      <c r="AI3003" s="383" t="s">
        <v>36</v>
      </c>
      <c r="AJ3003" s="383" t="s">
        <v>3554</v>
      </c>
      <c r="AK3003" s="384" t="str">
        <f t="shared" si="93"/>
        <v>NO</v>
      </c>
      <c r="AL3003" s="384" t="str">
        <f t="shared" si="94"/>
        <v>NO</v>
      </c>
    </row>
    <row r="3004" spans="1:38" x14ac:dyDescent="0.25">
      <c r="A3004" s="381" t="s">
        <v>3224</v>
      </c>
      <c r="B3004" s="382" t="s">
        <v>129</v>
      </c>
      <c r="C3004" s="382" t="s">
        <v>30</v>
      </c>
      <c r="D3004" s="382" t="s">
        <v>130</v>
      </c>
      <c r="E3004" s="382" t="s">
        <v>37</v>
      </c>
      <c r="F3004" s="383">
        <v>100</v>
      </c>
      <c r="G3004" s="383">
        <v>398</v>
      </c>
      <c r="H3004" s="383" t="s">
        <v>835</v>
      </c>
      <c r="I3004" s="383">
        <v>100</v>
      </c>
      <c r="J3004" s="383">
        <v>398</v>
      </c>
      <c r="K3004" s="383" t="s">
        <v>835</v>
      </c>
      <c r="L3004" s="385"/>
      <c r="M3004" s="383">
        <v>112</v>
      </c>
      <c r="N3004" s="383" t="s">
        <v>835</v>
      </c>
      <c r="O3004" s="385"/>
      <c r="P3004" s="385"/>
      <c r="Q3004" s="386" t="s">
        <v>11</v>
      </c>
      <c r="R3004" s="383">
        <v>90</v>
      </c>
      <c r="S3004" s="383">
        <v>387</v>
      </c>
      <c r="T3004" s="386" t="s">
        <v>34</v>
      </c>
      <c r="U3004" s="386">
        <v>87</v>
      </c>
      <c r="V3004" s="386">
        <v>384</v>
      </c>
      <c r="W3004" s="386" t="s">
        <v>11</v>
      </c>
      <c r="X3004" s="383">
        <v>94</v>
      </c>
      <c r="Y3004" s="383">
        <v>387</v>
      </c>
      <c r="Z3004" s="386" t="s">
        <v>34</v>
      </c>
      <c r="AA3004" s="386">
        <v>84</v>
      </c>
      <c r="AB3004" s="386">
        <v>384</v>
      </c>
      <c r="AC3004" s="386" t="s">
        <v>11</v>
      </c>
      <c r="AD3004" s="383" t="s">
        <v>33</v>
      </c>
      <c r="AE3004" s="383" t="s">
        <v>34</v>
      </c>
      <c r="AF3004" s="383">
        <v>100</v>
      </c>
      <c r="AG3004" s="383" t="s">
        <v>35</v>
      </c>
      <c r="AH3004" s="383" t="s">
        <v>36</v>
      </c>
      <c r="AI3004" s="383" t="s">
        <v>36</v>
      </c>
      <c r="AJ3004" s="383" t="s">
        <v>3554</v>
      </c>
      <c r="AK3004" s="384" t="str">
        <f t="shared" si="93"/>
        <v>Yes-AB</v>
      </c>
      <c r="AL3004" s="384" t="str">
        <f t="shared" si="94"/>
        <v>Yes-AB</v>
      </c>
    </row>
    <row r="3005" spans="1:38" x14ac:dyDescent="0.25">
      <c r="A3005" s="381" t="s">
        <v>3224</v>
      </c>
      <c r="B3005" s="382" t="s">
        <v>131</v>
      </c>
      <c r="C3005" s="382" t="s">
        <v>30</v>
      </c>
      <c r="D3005" s="382" t="s">
        <v>132</v>
      </c>
      <c r="E3005" s="382" t="s">
        <v>37</v>
      </c>
      <c r="F3005" s="383">
        <v>100</v>
      </c>
      <c r="G3005" s="383">
        <v>291</v>
      </c>
      <c r="H3005" s="383" t="s">
        <v>835</v>
      </c>
      <c r="I3005" s="383">
        <v>100</v>
      </c>
      <c r="J3005" s="383">
        <v>291</v>
      </c>
      <c r="K3005" s="383" t="s">
        <v>835</v>
      </c>
      <c r="L3005" s="385"/>
      <c r="M3005" s="383">
        <v>78</v>
      </c>
      <c r="N3005" s="383" t="s">
        <v>835</v>
      </c>
      <c r="O3005" s="385"/>
      <c r="P3005" s="385"/>
      <c r="Q3005" s="386" t="s">
        <v>11</v>
      </c>
      <c r="R3005" s="383">
        <v>54</v>
      </c>
      <c r="S3005" s="383">
        <v>276</v>
      </c>
      <c r="T3005" s="386" t="s">
        <v>36</v>
      </c>
      <c r="U3005" s="386">
        <v>62</v>
      </c>
      <c r="V3005" s="386">
        <v>272</v>
      </c>
      <c r="W3005" s="386" t="s">
        <v>834</v>
      </c>
      <c r="X3005" s="383">
        <v>77</v>
      </c>
      <c r="Y3005" s="383">
        <v>276</v>
      </c>
      <c r="Z3005" s="386" t="s">
        <v>34</v>
      </c>
      <c r="AA3005" s="386">
        <v>75</v>
      </c>
      <c r="AB3005" s="386">
        <v>272</v>
      </c>
      <c r="AC3005" s="386" t="s">
        <v>11</v>
      </c>
      <c r="AD3005" s="383" t="s">
        <v>104</v>
      </c>
      <c r="AE3005" s="383" t="s">
        <v>36</v>
      </c>
      <c r="AF3005" s="383">
        <v>90</v>
      </c>
      <c r="AG3005" s="383" t="s">
        <v>35</v>
      </c>
      <c r="AH3005" s="383" t="s">
        <v>34</v>
      </c>
      <c r="AI3005" s="383" t="s">
        <v>36</v>
      </c>
      <c r="AJ3005" s="383" t="s">
        <v>3554</v>
      </c>
      <c r="AK3005" s="384" t="str">
        <f t="shared" si="93"/>
        <v>NO</v>
      </c>
      <c r="AL3005" s="384" t="str">
        <f t="shared" si="94"/>
        <v>Yes-SH</v>
      </c>
    </row>
    <row r="3006" spans="1:38" x14ac:dyDescent="0.25">
      <c r="A3006" s="381" t="s">
        <v>3224</v>
      </c>
      <c r="B3006" s="382" t="s">
        <v>133</v>
      </c>
      <c r="C3006" s="382" t="s">
        <v>30</v>
      </c>
      <c r="D3006" s="382" t="s">
        <v>134</v>
      </c>
      <c r="E3006" s="382" t="s">
        <v>37</v>
      </c>
      <c r="F3006" s="383">
        <v>100</v>
      </c>
      <c r="G3006" s="383">
        <v>270</v>
      </c>
      <c r="H3006" s="383" t="s">
        <v>835</v>
      </c>
      <c r="I3006" s="383">
        <v>99</v>
      </c>
      <c r="J3006" s="383">
        <v>268</v>
      </c>
      <c r="K3006" s="383" t="s">
        <v>835</v>
      </c>
      <c r="L3006" s="385"/>
      <c r="M3006" s="383">
        <v>81</v>
      </c>
      <c r="N3006" s="383" t="s">
        <v>835</v>
      </c>
      <c r="O3006" s="385"/>
      <c r="P3006" s="385"/>
      <c r="Q3006" s="386" t="s">
        <v>11</v>
      </c>
      <c r="R3006" s="383">
        <v>62</v>
      </c>
      <c r="S3006" s="383">
        <v>234</v>
      </c>
      <c r="T3006" s="386" t="s">
        <v>36</v>
      </c>
      <c r="U3006" s="386">
        <v>67</v>
      </c>
      <c r="V3006" s="386">
        <v>230</v>
      </c>
      <c r="W3006" s="386" t="s">
        <v>834</v>
      </c>
      <c r="X3006" s="383">
        <v>59</v>
      </c>
      <c r="Y3006" s="383">
        <v>234</v>
      </c>
      <c r="Z3006" s="386" t="s">
        <v>36</v>
      </c>
      <c r="AA3006" s="386">
        <v>56</v>
      </c>
      <c r="AB3006" s="386">
        <v>230</v>
      </c>
      <c r="AC3006" s="386" t="s">
        <v>834</v>
      </c>
      <c r="AD3006" s="383" t="s">
        <v>57</v>
      </c>
      <c r="AE3006" s="383" t="s">
        <v>36</v>
      </c>
      <c r="AF3006" s="383">
        <v>79</v>
      </c>
      <c r="AG3006" s="383" t="s">
        <v>35</v>
      </c>
      <c r="AH3006" s="383" t="s">
        <v>34</v>
      </c>
      <c r="AI3006" s="383" t="s">
        <v>36</v>
      </c>
      <c r="AJ3006" s="383" t="s">
        <v>3554</v>
      </c>
      <c r="AK3006" s="384" t="str">
        <f t="shared" si="93"/>
        <v>NO</v>
      </c>
      <c r="AL3006" s="384" t="str">
        <f t="shared" si="94"/>
        <v>NO</v>
      </c>
    </row>
    <row r="3007" spans="1:38" x14ac:dyDescent="0.25">
      <c r="A3007" s="381" t="s">
        <v>3224</v>
      </c>
      <c r="B3007" s="382" t="s">
        <v>135</v>
      </c>
      <c r="C3007" s="382" t="s">
        <v>30</v>
      </c>
      <c r="D3007" s="382" t="s">
        <v>136</v>
      </c>
      <c r="E3007" s="382" t="s">
        <v>37</v>
      </c>
      <c r="F3007" s="383">
        <v>100</v>
      </c>
      <c r="G3007" s="383">
        <v>577</v>
      </c>
      <c r="H3007" s="383" t="s">
        <v>835</v>
      </c>
      <c r="I3007" s="383">
        <v>100</v>
      </c>
      <c r="J3007" s="383">
        <v>577</v>
      </c>
      <c r="K3007" s="383" t="s">
        <v>835</v>
      </c>
      <c r="L3007" s="385"/>
      <c r="M3007" s="383">
        <v>156</v>
      </c>
      <c r="N3007" s="383" t="s">
        <v>835</v>
      </c>
      <c r="O3007" s="385"/>
      <c r="P3007" s="385"/>
      <c r="Q3007" s="386" t="s">
        <v>11</v>
      </c>
      <c r="R3007" s="383">
        <v>58</v>
      </c>
      <c r="S3007" s="383">
        <v>534</v>
      </c>
      <c r="T3007" s="386" t="s">
        <v>36</v>
      </c>
      <c r="U3007" s="386">
        <v>61</v>
      </c>
      <c r="V3007" s="386">
        <v>524</v>
      </c>
      <c r="W3007" s="386" t="s">
        <v>834</v>
      </c>
      <c r="X3007" s="383">
        <v>63</v>
      </c>
      <c r="Y3007" s="383">
        <v>534</v>
      </c>
      <c r="Z3007" s="386" t="s">
        <v>36</v>
      </c>
      <c r="AA3007" s="386">
        <v>65</v>
      </c>
      <c r="AB3007" s="386">
        <v>524</v>
      </c>
      <c r="AC3007" s="386" t="s">
        <v>834</v>
      </c>
      <c r="AD3007" s="383" t="s">
        <v>33</v>
      </c>
      <c r="AE3007" s="383" t="s">
        <v>36</v>
      </c>
      <c r="AF3007" s="383">
        <v>74</v>
      </c>
      <c r="AG3007" s="383" t="s">
        <v>40</v>
      </c>
      <c r="AH3007" s="383" t="s">
        <v>34</v>
      </c>
      <c r="AI3007" s="383" t="s">
        <v>36</v>
      </c>
      <c r="AJ3007" s="383" t="s">
        <v>3554</v>
      </c>
      <c r="AK3007" s="384" t="str">
        <f t="shared" si="93"/>
        <v>NO</v>
      </c>
      <c r="AL3007" s="384" t="str">
        <f t="shared" si="94"/>
        <v>NO</v>
      </c>
    </row>
    <row r="3008" spans="1:38" x14ac:dyDescent="0.25">
      <c r="A3008" s="381" t="s">
        <v>3224</v>
      </c>
      <c r="B3008" s="382" t="s">
        <v>137</v>
      </c>
      <c r="C3008" s="382" t="s">
        <v>30</v>
      </c>
      <c r="D3008" s="382" t="s">
        <v>138</v>
      </c>
      <c r="E3008" s="382" t="s">
        <v>37</v>
      </c>
      <c r="F3008" s="383">
        <v>100</v>
      </c>
      <c r="G3008" s="383">
        <v>159</v>
      </c>
      <c r="H3008" s="383" t="s">
        <v>835</v>
      </c>
      <c r="I3008" s="383">
        <v>100</v>
      </c>
      <c r="J3008" s="383">
        <v>158</v>
      </c>
      <c r="K3008" s="383" t="s">
        <v>835</v>
      </c>
      <c r="L3008" s="385"/>
      <c r="M3008" s="383">
        <v>51</v>
      </c>
      <c r="N3008" s="383" t="s">
        <v>835</v>
      </c>
      <c r="O3008" s="385"/>
      <c r="P3008" s="385"/>
      <c r="Q3008" s="386" t="s">
        <v>11</v>
      </c>
      <c r="R3008" s="383">
        <v>51</v>
      </c>
      <c r="S3008" s="383">
        <v>146</v>
      </c>
      <c r="T3008" s="386" t="s">
        <v>36</v>
      </c>
      <c r="U3008" s="386">
        <v>52</v>
      </c>
      <c r="V3008" s="386">
        <v>139</v>
      </c>
      <c r="W3008" s="386" t="s">
        <v>834</v>
      </c>
      <c r="X3008" s="383">
        <v>70</v>
      </c>
      <c r="Y3008" s="383">
        <v>145</v>
      </c>
      <c r="Z3008" s="386" t="s">
        <v>34</v>
      </c>
      <c r="AA3008" s="386">
        <v>59</v>
      </c>
      <c r="AB3008" s="386">
        <v>138</v>
      </c>
      <c r="AC3008" s="386" t="s">
        <v>11</v>
      </c>
      <c r="AD3008" s="383" t="s">
        <v>57</v>
      </c>
      <c r="AE3008" s="383" t="s">
        <v>36</v>
      </c>
      <c r="AF3008" s="383">
        <v>85</v>
      </c>
      <c r="AG3008" s="383" t="s">
        <v>35</v>
      </c>
      <c r="AH3008" s="383" t="s">
        <v>34</v>
      </c>
      <c r="AI3008" s="383" t="s">
        <v>36</v>
      </c>
      <c r="AJ3008" s="383" t="s">
        <v>3554</v>
      </c>
      <c r="AK3008" s="384" t="str">
        <f t="shared" si="93"/>
        <v>NO</v>
      </c>
      <c r="AL3008" s="384" t="str">
        <f t="shared" si="94"/>
        <v>Yes-SH</v>
      </c>
    </row>
    <row r="3009" spans="1:38" x14ac:dyDescent="0.25">
      <c r="A3009" s="381" t="s">
        <v>3224</v>
      </c>
      <c r="B3009" s="382" t="s">
        <v>139</v>
      </c>
      <c r="C3009" s="382" t="s">
        <v>30</v>
      </c>
      <c r="D3009" s="382" t="s">
        <v>140</v>
      </c>
      <c r="E3009" s="382" t="s">
        <v>37</v>
      </c>
      <c r="F3009" s="383">
        <v>100</v>
      </c>
      <c r="G3009" s="383">
        <v>464</v>
      </c>
      <c r="H3009" s="383" t="s">
        <v>835</v>
      </c>
      <c r="I3009" s="383">
        <v>100</v>
      </c>
      <c r="J3009" s="383">
        <v>464</v>
      </c>
      <c r="K3009" s="383" t="s">
        <v>835</v>
      </c>
      <c r="L3009" s="385">
        <v>92</v>
      </c>
      <c r="M3009" s="383">
        <v>132</v>
      </c>
      <c r="N3009" s="383" t="s">
        <v>835</v>
      </c>
      <c r="O3009" s="385"/>
      <c r="P3009" s="385"/>
      <c r="Q3009" s="386" t="s">
        <v>11</v>
      </c>
      <c r="R3009" s="383">
        <v>49</v>
      </c>
      <c r="S3009" s="383">
        <v>421</v>
      </c>
      <c r="T3009" s="386" t="s">
        <v>34</v>
      </c>
      <c r="U3009" s="386">
        <v>56</v>
      </c>
      <c r="V3009" s="386">
        <v>418</v>
      </c>
      <c r="W3009" s="386" t="s">
        <v>11</v>
      </c>
      <c r="X3009" s="383">
        <v>54</v>
      </c>
      <c r="Y3009" s="383">
        <v>421</v>
      </c>
      <c r="Z3009" s="386" t="s">
        <v>36</v>
      </c>
      <c r="AA3009" s="386">
        <v>53</v>
      </c>
      <c r="AB3009" s="386">
        <v>418</v>
      </c>
      <c r="AC3009" s="386" t="s">
        <v>834</v>
      </c>
      <c r="AD3009" s="383" t="s">
        <v>57</v>
      </c>
      <c r="AE3009" s="383" t="s">
        <v>36</v>
      </c>
      <c r="AF3009" s="383">
        <v>87</v>
      </c>
      <c r="AG3009" s="383" t="s">
        <v>35</v>
      </c>
      <c r="AH3009" s="383" t="s">
        <v>34</v>
      </c>
      <c r="AI3009" s="383" t="s">
        <v>36</v>
      </c>
      <c r="AJ3009" s="383" t="s">
        <v>3554</v>
      </c>
      <c r="AK3009" s="384" t="str">
        <f t="shared" si="93"/>
        <v>Yes-SH</v>
      </c>
      <c r="AL3009" s="384" t="str">
        <f t="shared" si="94"/>
        <v>NO</v>
      </c>
    </row>
    <row r="3010" spans="1:38" x14ac:dyDescent="0.25">
      <c r="A3010" s="381" t="s">
        <v>3224</v>
      </c>
      <c r="B3010" s="382" t="s">
        <v>141</v>
      </c>
      <c r="C3010" s="382" t="s">
        <v>30</v>
      </c>
      <c r="D3010" s="382" t="s">
        <v>142</v>
      </c>
      <c r="E3010" s="382" t="s">
        <v>37</v>
      </c>
      <c r="F3010" s="383">
        <v>100</v>
      </c>
      <c r="G3010" s="383">
        <v>404</v>
      </c>
      <c r="H3010" s="383" t="s">
        <v>835</v>
      </c>
      <c r="I3010" s="383">
        <v>100</v>
      </c>
      <c r="J3010" s="383">
        <v>404</v>
      </c>
      <c r="K3010" s="383" t="s">
        <v>835</v>
      </c>
      <c r="L3010" s="385"/>
      <c r="M3010" s="383">
        <v>110</v>
      </c>
      <c r="N3010" s="383" t="s">
        <v>835</v>
      </c>
      <c r="O3010" s="385"/>
      <c r="P3010" s="385"/>
      <c r="Q3010" s="386" t="s">
        <v>11</v>
      </c>
      <c r="R3010" s="383">
        <v>79</v>
      </c>
      <c r="S3010" s="383">
        <v>373</v>
      </c>
      <c r="T3010" s="386" t="s">
        <v>34</v>
      </c>
      <c r="U3010" s="386">
        <v>79</v>
      </c>
      <c r="V3010" s="386">
        <v>365</v>
      </c>
      <c r="W3010" s="386" t="s">
        <v>11</v>
      </c>
      <c r="X3010" s="383">
        <v>78</v>
      </c>
      <c r="Y3010" s="383">
        <v>374</v>
      </c>
      <c r="Z3010" s="386" t="s">
        <v>36</v>
      </c>
      <c r="AA3010" s="386">
        <v>73</v>
      </c>
      <c r="AB3010" s="386">
        <v>366</v>
      </c>
      <c r="AC3010" s="386" t="s">
        <v>834</v>
      </c>
      <c r="AD3010" s="383" t="s">
        <v>33</v>
      </c>
      <c r="AE3010" s="383" t="s">
        <v>36</v>
      </c>
      <c r="AF3010" s="383">
        <v>77</v>
      </c>
      <c r="AG3010" s="383" t="s">
        <v>35</v>
      </c>
      <c r="AH3010" s="383" t="s">
        <v>34</v>
      </c>
      <c r="AI3010" s="383" t="s">
        <v>36</v>
      </c>
      <c r="AJ3010" s="383" t="s">
        <v>3554</v>
      </c>
      <c r="AK3010" s="384" t="str">
        <f t="shared" si="93"/>
        <v>Yes-AB</v>
      </c>
      <c r="AL3010" s="384" t="str">
        <f t="shared" si="94"/>
        <v>NO</v>
      </c>
    </row>
    <row r="3011" spans="1:38" x14ac:dyDescent="0.25">
      <c r="A3011" s="381" t="s">
        <v>3224</v>
      </c>
      <c r="B3011" s="382" t="s">
        <v>143</v>
      </c>
      <c r="C3011" s="382" t="s">
        <v>30</v>
      </c>
      <c r="D3011" s="382" t="s">
        <v>144</v>
      </c>
      <c r="E3011" s="382" t="s">
        <v>37</v>
      </c>
      <c r="F3011" s="383">
        <v>100</v>
      </c>
      <c r="G3011" s="383">
        <v>156</v>
      </c>
      <c r="H3011" s="383" t="s">
        <v>835</v>
      </c>
      <c r="I3011" s="383">
        <v>100</v>
      </c>
      <c r="J3011" s="383">
        <v>156</v>
      </c>
      <c r="K3011" s="383" t="s">
        <v>835</v>
      </c>
      <c r="L3011" s="385"/>
      <c r="M3011" s="383">
        <v>49</v>
      </c>
      <c r="N3011" s="383" t="s">
        <v>835</v>
      </c>
      <c r="O3011" s="385"/>
      <c r="P3011" s="385"/>
      <c r="Q3011" s="386" t="s">
        <v>11</v>
      </c>
      <c r="R3011" s="383">
        <v>77</v>
      </c>
      <c r="S3011" s="383">
        <v>141</v>
      </c>
      <c r="T3011" s="386" t="s">
        <v>36</v>
      </c>
      <c r="U3011" s="386">
        <v>77</v>
      </c>
      <c r="V3011" s="386">
        <v>135</v>
      </c>
      <c r="W3011" s="386" t="s">
        <v>834</v>
      </c>
      <c r="X3011" s="383">
        <v>77</v>
      </c>
      <c r="Y3011" s="383">
        <v>141</v>
      </c>
      <c r="Z3011" s="386" t="s">
        <v>34</v>
      </c>
      <c r="AA3011" s="386">
        <v>80</v>
      </c>
      <c r="AB3011" s="386">
        <v>135</v>
      </c>
      <c r="AC3011" s="386" t="s">
        <v>11</v>
      </c>
      <c r="AD3011" s="383" t="s">
        <v>33</v>
      </c>
      <c r="AE3011" s="383" t="s">
        <v>36</v>
      </c>
      <c r="AF3011" s="383">
        <v>90</v>
      </c>
      <c r="AG3011" s="383" t="s">
        <v>35</v>
      </c>
      <c r="AH3011" s="383" t="s">
        <v>34</v>
      </c>
      <c r="AI3011" s="383" t="s">
        <v>36</v>
      </c>
      <c r="AJ3011" s="383" t="s">
        <v>3554</v>
      </c>
      <c r="AK3011" s="384" t="str">
        <f t="shared" ref="AK3011:AK3074" si="95">IF(OR(T3011="NA",T3011="NO"),T3011,(IF(T3011="","NA",IF(OR(R3011&gt;78,AND(T3011="Yes",R3011="")),"Yes-AB",IF(W3011="NA","Yes-SH","Yes-GM")))))</f>
        <v>NO</v>
      </c>
      <c r="AL3011" s="384" t="str">
        <f t="shared" ref="AL3011:AL3074" si="96">IF(OR(Z3011="NA",Z3011="NO"),Z3011,(IF(Z3011="","NA",IF(OR(X3011&gt;79,AND(Z3011="Yes",X3011="")),"Yes-AB",IF(AC3011="NA","Yes-SH","Yes-GM")))))</f>
        <v>Yes-SH</v>
      </c>
    </row>
    <row r="3012" spans="1:38" x14ac:dyDescent="0.25">
      <c r="A3012" s="381" t="s">
        <v>3224</v>
      </c>
      <c r="B3012" s="382" t="s">
        <v>145</v>
      </c>
      <c r="C3012" s="382" t="s">
        <v>30</v>
      </c>
      <c r="D3012" s="382" t="s">
        <v>146</v>
      </c>
      <c r="E3012" s="382" t="s">
        <v>37</v>
      </c>
      <c r="F3012" s="383">
        <v>100</v>
      </c>
      <c r="G3012" s="383">
        <v>143</v>
      </c>
      <c r="H3012" s="383" t="s">
        <v>835</v>
      </c>
      <c r="I3012" s="383">
        <v>100</v>
      </c>
      <c r="J3012" s="383">
        <v>143</v>
      </c>
      <c r="K3012" s="383" t="s">
        <v>835</v>
      </c>
      <c r="L3012" s="385"/>
      <c r="M3012" s="383">
        <v>42</v>
      </c>
      <c r="N3012" s="383" t="s">
        <v>835</v>
      </c>
      <c r="O3012" s="385"/>
      <c r="P3012" s="385"/>
      <c r="Q3012" s="386" t="s">
        <v>11</v>
      </c>
      <c r="R3012" s="383">
        <v>68</v>
      </c>
      <c r="S3012" s="383">
        <v>136</v>
      </c>
      <c r="T3012" s="386" t="s">
        <v>34</v>
      </c>
      <c r="U3012" s="386">
        <v>67</v>
      </c>
      <c r="V3012" s="386">
        <v>135</v>
      </c>
      <c r="W3012" s="386" t="s">
        <v>11</v>
      </c>
      <c r="X3012" s="383">
        <v>74</v>
      </c>
      <c r="Y3012" s="383">
        <v>136</v>
      </c>
      <c r="Z3012" s="386" t="s">
        <v>34</v>
      </c>
      <c r="AA3012" s="386">
        <v>64</v>
      </c>
      <c r="AB3012" s="386">
        <v>135</v>
      </c>
      <c r="AC3012" s="386" t="s">
        <v>11</v>
      </c>
      <c r="AD3012" s="383" t="s">
        <v>104</v>
      </c>
      <c r="AE3012" s="383" t="s">
        <v>34</v>
      </c>
      <c r="AF3012" s="383">
        <v>100</v>
      </c>
      <c r="AG3012" s="383" t="s">
        <v>35</v>
      </c>
      <c r="AH3012" s="383" t="s">
        <v>34</v>
      </c>
      <c r="AI3012" s="383" t="s">
        <v>36</v>
      </c>
      <c r="AJ3012" s="383" t="s">
        <v>3554</v>
      </c>
      <c r="AK3012" s="384" t="str">
        <f t="shared" si="95"/>
        <v>Yes-SH</v>
      </c>
      <c r="AL3012" s="384" t="str">
        <f t="shared" si="96"/>
        <v>Yes-SH</v>
      </c>
    </row>
    <row r="3013" spans="1:38" x14ac:dyDescent="0.25">
      <c r="A3013" s="381" t="s">
        <v>3224</v>
      </c>
      <c r="B3013" s="382" t="s">
        <v>147</v>
      </c>
      <c r="C3013" s="382" t="s">
        <v>30</v>
      </c>
      <c r="D3013" s="382" t="s">
        <v>148</v>
      </c>
      <c r="E3013" s="382" t="s">
        <v>37</v>
      </c>
      <c r="F3013" s="383">
        <v>100</v>
      </c>
      <c r="G3013" s="383">
        <v>259</v>
      </c>
      <c r="H3013" s="383" t="s">
        <v>835</v>
      </c>
      <c r="I3013" s="383">
        <v>100</v>
      </c>
      <c r="J3013" s="383">
        <v>259</v>
      </c>
      <c r="K3013" s="383" t="s">
        <v>835</v>
      </c>
      <c r="L3013" s="385">
        <v>94</v>
      </c>
      <c r="M3013" s="383">
        <v>85</v>
      </c>
      <c r="N3013" s="383" t="s">
        <v>835</v>
      </c>
      <c r="O3013" s="385"/>
      <c r="P3013" s="385"/>
      <c r="Q3013" s="386" t="s">
        <v>11</v>
      </c>
      <c r="R3013" s="383">
        <v>47</v>
      </c>
      <c r="S3013" s="383">
        <v>239</v>
      </c>
      <c r="T3013" s="386" t="s">
        <v>36</v>
      </c>
      <c r="U3013" s="386">
        <v>58</v>
      </c>
      <c r="V3013" s="386">
        <v>236</v>
      </c>
      <c r="W3013" s="386" t="s">
        <v>834</v>
      </c>
      <c r="X3013" s="383">
        <v>52</v>
      </c>
      <c r="Y3013" s="383">
        <v>239</v>
      </c>
      <c r="Z3013" s="386" t="s">
        <v>36</v>
      </c>
      <c r="AA3013" s="386">
        <v>50</v>
      </c>
      <c r="AB3013" s="386">
        <v>236</v>
      </c>
      <c r="AC3013" s="386" t="s">
        <v>834</v>
      </c>
      <c r="AD3013" s="383" t="s">
        <v>214</v>
      </c>
      <c r="AE3013" s="383" t="s">
        <v>36</v>
      </c>
      <c r="AF3013" s="383">
        <v>77</v>
      </c>
      <c r="AG3013" s="383" t="s">
        <v>35</v>
      </c>
      <c r="AH3013" s="383" t="s">
        <v>34</v>
      </c>
      <c r="AI3013" s="383" t="s">
        <v>36</v>
      </c>
      <c r="AJ3013" s="383" t="s">
        <v>3554</v>
      </c>
      <c r="AK3013" s="384" t="str">
        <f t="shared" si="95"/>
        <v>NO</v>
      </c>
      <c r="AL3013" s="384" t="str">
        <f t="shared" si="96"/>
        <v>NO</v>
      </c>
    </row>
    <row r="3014" spans="1:38" x14ac:dyDescent="0.25">
      <c r="A3014" s="381" t="s">
        <v>3224</v>
      </c>
      <c r="B3014" s="382" t="s">
        <v>149</v>
      </c>
      <c r="C3014" s="382" t="s">
        <v>30</v>
      </c>
      <c r="D3014" s="382" t="s">
        <v>150</v>
      </c>
      <c r="E3014" s="382" t="s">
        <v>37</v>
      </c>
      <c r="F3014" s="383">
        <v>96</v>
      </c>
      <c r="G3014" s="383">
        <v>51</v>
      </c>
      <c r="H3014" s="383" t="s">
        <v>835</v>
      </c>
      <c r="I3014" s="383">
        <v>98</v>
      </c>
      <c r="J3014" s="383">
        <v>51</v>
      </c>
      <c r="K3014" s="383" t="s">
        <v>835</v>
      </c>
      <c r="L3014" s="385"/>
      <c r="M3014" s="383">
        <v>17</v>
      </c>
      <c r="N3014" s="383" t="s">
        <v>834</v>
      </c>
      <c r="O3014" s="385"/>
      <c r="P3014" s="385">
        <v>9</v>
      </c>
      <c r="Q3014" s="386" t="s">
        <v>11</v>
      </c>
      <c r="R3014" s="383"/>
      <c r="S3014" s="383">
        <v>46</v>
      </c>
      <c r="T3014" s="386" t="s">
        <v>36</v>
      </c>
      <c r="U3014" s="386"/>
      <c r="V3014" s="386">
        <v>43</v>
      </c>
      <c r="W3014" s="386" t="s">
        <v>834</v>
      </c>
      <c r="X3014" s="383"/>
      <c r="Y3014" s="383">
        <v>47</v>
      </c>
      <c r="Z3014" s="386" t="s">
        <v>36</v>
      </c>
      <c r="AA3014" s="386"/>
      <c r="AB3014" s="386">
        <v>43</v>
      </c>
      <c r="AC3014" s="386" t="s">
        <v>834</v>
      </c>
      <c r="AD3014" s="383"/>
      <c r="AE3014" s="383" t="s">
        <v>36</v>
      </c>
      <c r="AF3014" s="383">
        <v>82</v>
      </c>
      <c r="AG3014" s="383" t="s">
        <v>40</v>
      </c>
      <c r="AH3014" s="383" t="s">
        <v>34</v>
      </c>
      <c r="AI3014" s="383" t="s">
        <v>36</v>
      </c>
      <c r="AJ3014" s="383" t="s">
        <v>3554</v>
      </c>
      <c r="AK3014" s="384" t="str">
        <f t="shared" si="95"/>
        <v>NO</v>
      </c>
      <c r="AL3014" s="384" t="str">
        <f t="shared" si="96"/>
        <v>NO</v>
      </c>
    </row>
    <row r="3015" spans="1:38" x14ac:dyDescent="0.25">
      <c r="A3015" s="381" t="s">
        <v>3224</v>
      </c>
      <c r="B3015" s="382" t="s">
        <v>151</v>
      </c>
      <c r="C3015" s="382" t="s">
        <v>30</v>
      </c>
      <c r="D3015" s="382" t="s">
        <v>152</v>
      </c>
      <c r="E3015" s="382" t="s">
        <v>37</v>
      </c>
      <c r="F3015" s="383">
        <v>100</v>
      </c>
      <c r="G3015" s="383">
        <v>638</v>
      </c>
      <c r="H3015" s="383" t="s">
        <v>835</v>
      </c>
      <c r="I3015" s="383">
        <v>100</v>
      </c>
      <c r="J3015" s="383">
        <v>638</v>
      </c>
      <c r="K3015" s="383" t="s">
        <v>835</v>
      </c>
      <c r="L3015" s="385"/>
      <c r="M3015" s="383">
        <v>210</v>
      </c>
      <c r="N3015" s="383" t="s">
        <v>835</v>
      </c>
      <c r="O3015" s="385"/>
      <c r="P3015" s="385"/>
      <c r="Q3015" s="386" t="s">
        <v>11</v>
      </c>
      <c r="R3015" s="383">
        <v>90</v>
      </c>
      <c r="S3015" s="383">
        <v>629</v>
      </c>
      <c r="T3015" s="386" t="s">
        <v>34</v>
      </c>
      <c r="U3015" s="386">
        <v>88</v>
      </c>
      <c r="V3015" s="386">
        <v>609</v>
      </c>
      <c r="W3015" s="386" t="s">
        <v>11</v>
      </c>
      <c r="X3015" s="383">
        <v>91</v>
      </c>
      <c r="Y3015" s="383">
        <v>629</v>
      </c>
      <c r="Z3015" s="386" t="s">
        <v>34</v>
      </c>
      <c r="AA3015" s="386">
        <v>89</v>
      </c>
      <c r="AB3015" s="386">
        <v>609</v>
      </c>
      <c r="AC3015" s="386" t="s">
        <v>11</v>
      </c>
      <c r="AD3015" s="383" t="s">
        <v>33</v>
      </c>
      <c r="AE3015" s="383" t="s">
        <v>34</v>
      </c>
      <c r="AF3015" s="383">
        <v>100</v>
      </c>
      <c r="AG3015" s="383" t="s">
        <v>40</v>
      </c>
      <c r="AH3015" s="383" t="s">
        <v>36</v>
      </c>
      <c r="AI3015" s="383" t="s">
        <v>34</v>
      </c>
      <c r="AJ3015" s="383" t="s">
        <v>3554</v>
      </c>
      <c r="AK3015" s="384" t="str">
        <f t="shared" si="95"/>
        <v>Yes-AB</v>
      </c>
      <c r="AL3015" s="384" t="str">
        <f t="shared" si="96"/>
        <v>Yes-AB</v>
      </c>
    </row>
    <row r="3016" spans="1:38" x14ac:dyDescent="0.25">
      <c r="A3016" s="381" t="s">
        <v>3224</v>
      </c>
      <c r="B3016" s="382" t="s">
        <v>153</v>
      </c>
      <c r="C3016" s="382" t="s">
        <v>30</v>
      </c>
      <c r="D3016" s="382" t="s">
        <v>2312</v>
      </c>
      <c r="E3016" s="382" t="s">
        <v>37</v>
      </c>
      <c r="F3016" s="383">
        <v>100</v>
      </c>
      <c r="G3016" s="383">
        <v>337</v>
      </c>
      <c r="H3016" s="383" t="s">
        <v>835</v>
      </c>
      <c r="I3016" s="383">
        <v>100</v>
      </c>
      <c r="J3016" s="383">
        <v>337</v>
      </c>
      <c r="K3016" s="383" t="s">
        <v>835</v>
      </c>
      <c r="L3016" s="385"/>
      <c r="M3016" s="383">
        <v>100</v>
      </c>
      <c r="N3016" s="383" t="s">
        <v>835</v>
      </c>
      <c r="O3016" s="385"/>
      <c r="P3016" s="385"/>
      <c r="Q3016" s="386" t="s">
        <v>11</v>
      </c>
      <c r="R3016" s="383">
        <v>88</v>
      </c>
      <c r="S3016" s="383">
        <v>335</v>
      </c>
      <c r="T3016" s="386" t="s">
        <v>34</v>
      </c>
      <c r="U3016" s="386">
        <v>83</v>
      </c>
      <c r="V3016" s="386">
        <v>332</v>
      </c>
      <c r="W3016" s="386" t="s">
        <v>11</v>
      </c>
      <c r="X3016" s="383">
        <v>86</v>
      </c>
      <c r="Y3016" s="383">
        <v>335</v>
      </c>
      <c r="Z3016" s="386" t="s">
        <v>34</v>
      </c>
      <c r="AA3016" s="386">
        <v>80</v>
      </c>
      <c r="AB3016" s="386">
        <v>331</v>
      </c>
      <c r="AC3016" s="386" t="s">
        <v>11</v>
      </c>
      <c r="AD3016" s="383" t="s">
        <v>33</v>
      </c>
      <c r="AE3016" s="383" t="s">
        <v>36</v>
      </c>
      <c r="AF3016" s="383">
        <v>95</v>
      </c>
      <c r="AG3016" s="383" t="s">
        <v>35</v>
      </c>
      <c r="AH3016" s="383" t="s">
        <v>36</v>
      </c>
      <c r="AI3016" s="383" t="s">
        <v>36</v>
      </c>
      <c r="AJ3016" s="383" t="s">
        <v>3554</v>
      </c>
      <c r="AK3016" s="384" t="str">
        <f t="shared" si="95"/>
        <v>Yes-AB</v>
      </c>
      <c r="AL3016" s="384" t="str">
        <f t="shared" si="96"/>
        <v>Yes-AB</v>
      </c>
    </row>
    <row r="3017" spans="1:38" x14ac:dyDescent="0.25">
      <c r="A3017" s="381" t="s">
        <v>3224</v>
      </c>
      <c r="B3017" s="382" t="s">
        <v>154</v>
      </c>
      <c r="C3017" s="382" t="s">
        <v>30</v>
      </c>
      <c r="D3017" s="382" t="s">
        <v>155</v>
      </c>
      <c r="E3017" s="382" t="s">
        <v>37</v>
      </c>
      <c r="F3017" s="383">
        <v>100</v>
      </c>
      <c r="G3017" s="383">
        <v>530</v>
      </c>
      <c r="H3017" s="383" t="s">
        <v>835</v>
      </c>
      <c r="I3017" s="383">
        <v>100</v>
      </c>
      <c r="J3017" s="383">
        <v>530</v>
      </c>
      <c r="K3017" s="383" t="s">
        <v>835</v>
      </c>
      <c r="L3017" s="385"/>
      <c r="M3017" s="383">
        <v>184</v>
      </c>
      <c r="N3017" s="383" t="s">
        <v>835</v>
      </c>
      <c r="O3017" s="385"/>
      <c r="P3017" s="385"/>
      <c r="Q3017" s="386" t="s">
        <v>11</v>
      </c>
      <c r="R3017" s="383">
        <v>88</v>
      </c>
      <c r="S3017" s="383">
        <v>512</v>
      </c>
      <c r="T3017" s="386" t="s">
        <v>34</v>
      </c>
      <c r="U3017" s="386">
        <v>88</v>
      </c>
      <c r="V3017" s="386">
        <v>508</v>
      </c>
      <c r="W3017" s="386" t="s">
        <v>11</v>
      </c>
      <c r="X3017" s="383">
        <v>90</v>
      </c>
      <c r="Y3017" s="383">
        <v>512</v>
      </c>
      <c r="Z3017" s="386" t="s">
        <v>34</v>
      </c>
      <c r="AA3017" s="386">
        <v>84</v>
      </c>
      <c r="AB3017" s="386">
        <v>508</v>
      </c>
      <c r="AC3017" s="386" t="s">
        <v>11</v>
      </c>
      <c r="AD3017" s="383" t="s">
        <v>33</v>
      </c>
      <c r="AE3017" s="383" t="s">
        <v>36</v>
      </c>
      <c r="AF3017" s="383">
        <v>95</v>
      </c>
      <c r="AG3017" s="383" t="s">
        <v>35</v>
      </c>
      <c r="AH3017" s="383" t="s">
        <v>34</v>
      </c>
      <c r="AI3017" s="383" t="s">
        <v>36</v>
      </c>
      <c r="AJ3017" s="383" t="s">
        <v>3554</v>
      </c>
      <c r="AK3017" s="384" t="str">
        <f t="shared" si="95"/>
        <v>Yes-AB</v>
      </c>
      <c r="AL3017" s="384" t="str">
        <f t="shared" si="96"/>
        <v>Yes-AB</v>
      </c>
    </row>
    <row r="3018" spans="1:38" x14ac:dyDescent="0.25">
      <c r="A3018" s="381" t="s">
        <v>3224</v>
      </c>
      <c r="B3018" s="382" t="s">
        <v>156</v>
      </c>
      <c r="C3018" s="382" t="s">
        <v>30</v>
      </c>
      <c r="D3018" s="382" t="s">
        <v>157</v>
      </c>
      <c r="E3018" s="382" t="s">
        <v>37</v>
      </c>
      <c r="F3018" s="383">
        <v>100</v>
      </c>
      <c r="G3018" s="383">
        <v>835</v>
      </c>
      <c r="H3018" s="383" t="s">
        <v>835</v>
      </c>
      <c r="I3018" s="383">
        <v>100</v>
      </c>
      <c r="J3018" s="383">
        <v>835</v>
      </c>
      <c r="K3018" s="383" t="s">
        <v>835</v>
      </c>
      <c r="L3018" s="385"/>
      <c r="M3018" s="383">
        <v>285</v>
      </c>
      <c r="N3018" s="383" t="s">
        <v>835</v>
      </c>
      <c r="O3018" s="385"/>
      <c r="P3018" s="385"/>
      <c r="Q3018" s="386" t="s">
        <v>11</v>
      </c>
      <c r="R3018" s="383">
        <v>76</v>
      </c>
      <c r="S3018" s="383">
        <v>820</v>
      </c>
      <c r="T3018" s="386" t="s">
        <v>36</v>
      </c>
      <c r="U3018" s="386">
        <v>76</v>
      </c>
      <c r="V3018" s="386">
        <v>806</v>
      </c>
      <c r="W3018" s="386" t="s">
        <v>834</v>
      </c>
      <c r="X3018" s="383">
        <v>75</v>
      </c>
      <c r="Y3018" s="383">
        <v>820</v>
      </c>
      <c r="Z3018" s="386" t="s">
        <v>34</v>
      </c>
      <c r="AA3018" s="386">
        <v>72</v>
      </c>
      <c r="AB3018" s="386">
        <v>806</v>
      </c>
      <c r="AC3018" s="386" t="s">
        <v>11</v>
      </c>
      <c r="AD3018" s="383" t="s">
        <v>33</v>
      </c>
      <c r="AE3018" s="383" t="s">
        <v>36</v>
      </c>
      <c r="AF3018" s="383">
        <v>92</v>
      </c>
      <c r="AG3018" s="383" t="s">
        <v>40</v>
      </c>
      <c r="AH3018" s="383" t="s">
        <v>36</v>
      </c>
      <c r="AI3018" s="383" t="s">
        <v>34</v>
      </c>
      <c r="AJ3018" s="383" t="s">
        <v>3554</v>
      </c>
      <c r="AK3018" s="384" t="str">
        <f t="shared" si="95"/>
        <v>NO</v>
      </c>
      <c r="AL3018" s="384" t="str">
        <f t="shared" si="96"/>
        <v>Yes-SH</v>
      </c>
    </row>
    <row r="3019" spans="1:38" x14ac:dyDescent="0.25">
      <c r="A3019" s="381" t="s">
        <v>3224</v>
      </c>
      <c r="B3019" s="382" t="s">
        <v>845</v>
      </c>
      <c r="C3019" s="382" t="s">
        <v>30</v>
      </c>
      <c r="D3019" s="382" t="s">
        <v>2236</v>
      </c>
      <c r="E3019" s="382" t="s">
        <v>37</v>
      </c>
      <c r="F3019" s="383">
        <v>100</v>
      </c>
      <c r="G3019" s="383">
        <v>136</v>
      </c>
      <c r="H3019" s="383" t="s">
        <v>835</v>
      </c>
      <c r="I3019" s="383">
        <v>100</v>
      </c>
      <c r="J3019" s="383">
        <v>136</v>
      </c>
      <c r="K3019" s="383" t="s">
        <v>835</v>
      </c>
      <c r="L3019" s="385"/>
      <c r="M3019" s="383">
        <v>33</v>
      </c>
      <c r="N3019" s="383" t="s">
        <v>835</v>
      </c>
      <c r="O3019" s="385"/>
      <c r="P3019" s="385"/>
      <c r="Q3019" s="386" t="s">
        <v>11</v>
      </c>
      <c r="R3019" s="383">
        <v>55</v>
      </c>
      <c r="S3019" s="383">
        <v>124</v>
      </c>
      <c r="T3019" s="386" t="s">
        <v>36</v>
      </c>
      <c r="U3019" s="386">
        <v>61</v>
      </c>
      <c r="V3019" s="386">
        <v>121</v>
      </c>
      <c r="W3019" s="386" t="s">
        <v>834</v>
      </c>
      <c r="X3019" s="383">
        <v>60</v>
      </c>
      <c r="Y3019" s="383">
        <v>124</v>
      </c>
      <c r="Z3019" s="386" t="s">
        <v>34</v>
      </c>
      <c r="AA3019" s="386">
        <v>63</v>
      </c>
      <c r="AB3019" s="386">
        <v>121</v>
      </c>
      <c r="AC3019" s="386" t="s">
        <v>11</v>
      </c>
      <c r="AD3019" s="383" t="s">
        <v>33</v>
      </c>
      <c r="AE3019" s="383" t="s">
        <v>36</v>
      </c>
      <c r="AF3019" s="383">
        <v>85</v>
      </c>
      <c r="AG3019" s="383" t="s">
        <v>35</v>
      </c>
      <c r="AH3019" s="383" t="s">
        <v>34</v>
      </c>
      <c r="AI3019" s="383" t="s">
        <v>34</v>
      </c>
      <c r="AJ3019" s="383" t="s">
        <v>3554</v>
      </c>
      <c r="AK3019" s="384" t="str">
        <f t="shared" si="95"/>
        <v>NO</v>
      </c>
      <c r="AL3019" s="384" t="str">
        <f t="shared" si="96"/>
        <v>Yes-SH</v>
      </c>
    </row>
    <row r="3020" spans="1:38" x14ac:dyDescent="0.25">
      <c r="A3020" s="381" t="s">
        <v>3224</v>
      </c>
      <c r="B3020" s="382" t="s">
        <v>846</v>
      </c>
      <c r="C3020" s="382" t="s">
        <v>30</v>
      </c>
      <c r="D3020" s="382" t="s">
        <v>2237</v>
      </c>
      <c r="E3020" s="382" t="s">
        <v>37</v>
      </c>
      <c r="F3020" s="383">
        <v>100</v>
      </c>
      <c r="G3020" s="383">
        <v>127</v>
      </c>
      <c r="H3020" s="383" t="s">
        <v>835</v>
      </c>
      <c r="I3020" s="383">
        <v>100</v>
      </c>
      <c r="J3020" s="383">
        <v>127</v>
      </c>
      <c r="K3020" s="383" t="s">
        <v>835</v>
      </c>
      <c r="L3020" s="385"/>
      <c r="M3020" s="383">
        <v>39</v>
      </c>
      <c r="N3020" s="383" t="s">
        <v>835</v>
      </c>
      <c r="O3020" s="385"/>
      <c r="P3020" s="385"/>
      <c r="Q3020" s="386" t="s">
        <v>11</v>
      </c>
      <c r="R3020" s="383">
        <v>64</v>
      </c>
      <c r="S3020" s="383">
        <v>125</v>
      </c>
      <c r="T3020" s="386" t="s">
        <v>34</v>
      </c>
      <c r="U3020" s="386">
        <v>64</v>
      </c>
      <c r="V3020" s="386">
        <v>123</v>
      </c>
      <c r="W3020" s="386" t="s">
        <v>11</v>
      </c>
      <c r="X3020" s="383">
        <v>76</v>
      </c>
      <c r="Y3020" s="383">
        <v>125</v>
      </c>
      <c r="Z3020" s="386" t="s">
        <v>36</v>
      </c>
      <c r="AA3020" s="386">
        <v>65</v>
      </c>
      <c r="AB3020" s="386">
        <v>123</v>
      </c>
      <c r="AC3020" s="386" t="s">
        <v>834</v>
      </c>
      <c r="AD3020" s="383" t="s">
        <v>57</v>
      </c>
      <c r="AE3020" s="383" t="s">
        <v>36</v>
      </c>
      <c r="AF3020" s="383">
        <v>90</v>
      </c>
      <c r="AG3020" s="383" t="s">
        <v>35</v>
      </c>
      <c r="AH3020" s="383" t="s">
        <v>34</v>
      </c>
      <c r="AI3020" s="383" t="s">
        <v>34</v>
      </c>
      <c r="AJ3020" s="383" t="s">
        <v>3554</v>
      </c>
      <c r="AK3020" s="384" t="str">
        <f t="shared" si="95"/>
        <v>Yes-SH</v>
      </c>
      <c r="AL3020" s="384" t="str">
        <f t="shared" si="96"/>
        <v>NO</v>
      </c>
    </row>
    <row r="3021" spans="1:38" x14ac:dyDescent="0.25">
      <c r="A3021" s="381" t="s">
        <v>3224</v>
      </c>
      <c r="B3021" s="382" t="s">
        <v>159</v>
      </c>
      <c r="C3021" s="382" t="s">
        <v>30</v>
      </c>
      <c r="D3021" s="382" t="s">
        <v>160</v>
      </c>
      <c r="E3021" s="382" t="s">
        <v>37</v>
      </c>
      <c r="F3021" s="383">
        <v>100</v>
      </c>
      <c r="G3021" s="383">
        <v>417</v>
      </c>
      <c r="H3021" s="383" t="s">
        <v>835</v>
      </c>
      <c r="I3021" s="383">
        <v>100</v>
      </c>
      <c r="J3021" s="383">
        <v>417</v>
      </c>
      <c r="K3021" s="383" t="s">
        <v>835</v>
      </c>
      <c r="L3021" s="385"/>
      <c r="M3021" s="383">
        <v>135</v>
      </c>
      <c r="N3021" s="383" t="s">
        <v>835</v>
      </c>
      <c r="O3021" s="385"/>
      <c r="P3021" s="385"/>
      <c r="Q3021" s="386" t="s">
        <v>11</v>
      </c>
      <c r="R3021" s="383">
        <v>78</v>
      </c>
      <c r="S3021" s="383">
        <v>410</v>
      </c>
      <c r="T3021" s="386" t="s">
        <v>34</v>
      </c>
      <c r="U3021" s="386">
        <v>79</v>
      </c>
      <c r="V3021" s="386">
        <v>397</v>
      </c>
      <c r="W3021" s="386" t="s">
        <v>835</v>
      </c>
      <c r="X3021" s="383">
        <v>77</v>
      </c>
      <c r="Y3021" s="383">
        <v>408</v>
      </c>
      <c r="Z3021" s="386" t="s">
        <v>36</v>
      </c>
      <c r="AA3021" s="386">
        <v>76</v>
      </c>
      <c r="AB3021" s="386">
        <v>395</v>
      </c>
      <c r="AC3021" s="386" t="s">
        <v>834</v>
      </c>
      <c r="AD3021" s="383" t="s">
        <v>33</v>
      </c>
      <c r="AE3021" s="383" t="s">
        <v>36</v>
      </c>
      <c r="AF3021" s="383">
        <v>90</v>
      </c>
      <c r="AG3021" s="383" t="s">
        <v>40</v>
      </c>
      <c r="AH3021" s="383" t="s">
        <v>34</v>
      </c>
      <c r="AI3021" s="383" t="s">
        <v>34</v>
      </c>
      <c r="AJ3021" s="383" t="s">
        <v>3554</v>
      </c>
      <c r="AK3021" s="384" t="str">
        <f t="shared" si="95"/>
        <v>Yes-GM</v>
      </c>
      <c r="AL3021" s="384" t="str">
        <f t="shared" si="96"/>
        <v>NO</v>
      </c>
    </row>
    <row r="3022" spans="1:38" x14ac:dyDescent="0.25">
      <c r="A3022" s="381" t="s">
        <v>3224</v>
      </c>
      <c r="B3022" s="382" t="s">
        <v>161</v>
      </c>
      <c r="C3022" s="382" t="s">
        <v>30</v>
      </c>
      <c r="D3022" s="382" t="s">
        <v>162</v>
      </c>
      <c r="E3022" s="382" t="s">
        <v>37</v>
      </c>
      <c r="F3022" s="383">
        <v>100</v>
      </c>
      <c r="G3022" s="383">
        <v>469</v>
      </c>
      <c r="H3022" s="383" t="s">
        <v>835</v>
      </c>
      <c r="I3022" s="383">
        <v>100</v>
      </c>
      <c r="J3022" s="383">
        <v>469</v>
      </c>
      <c r="K3022" s="383" t="s">
        <v>835</v>
      </c>
      <c r="L3022" s="385"/>
      <c r="M3022" s="383">
        <v>153</v>
      </c>
      <c r="N3022" s="383" t="s">
        <v>835</v>
      </c>
      <c r="O3022" s="385"/>
      <c r="P3022" s="385"/>
      <c r="Q3022" s="386" t="s">
        <v>11</v>
      </c>
      <c r="R3022" s="383">
        <v>83</v>
      </c>
      <c r="S3022" s="383">
        <v>462</v>
      </c>
      <c r="T3022" s="386" t="s">
        <v>34</v>
      </c>
      <c r="U3022" s="386">
        <v>83</v>
      </c>
      <c r="V3022" s="386">
        <v>451</v>
      </c>
      <c r="W3022" s="386" t="s">
        <v>11</v>
      </c>
      <c r="X3022" s="383">
        <v>84</v>
      </c>
      <c r="Y3022" s="383">
        <v>462</v>
      </c>
      <c r="Z3022" s="386" t="s">
        <v>34</v>
      </c>
      <c r="AA3022" s="386">
        <v>82</v>
      </c>
      <c r="AB3022" s="386">
        <v>451</v>
      </c>
      <c r="AC3022" s="386" t="s">
        <v>11</v>
      </c>
      <c r="AD3022" s="383" t="s">
        <v>33</v>
      </c>
      <c r="AE3022" s="383" t="s">
        <v>36</v>
      </c>
      <c r="AF3022" s="383">
        <v>87</v>
      </c>
      <c r="AG3022" s="383" t="s">
        <v>35</v>
      </c>
      <c r="AH3022" s="383" t="s">
        <v>36</v>
      </c>
      <c r="AI3022" s="383" t="s">
        <v>36</v>
      </c>
      <c r="AJ3022" s="383" t="s">
        <v>3554</v>
      </c>
      <c r="AK3022" s="384" t="str">
        <f t="shared" si="95"/>
        <v>Yes-AB</v>
      </c>
      <c r="AL3022" s="384" t="str">
        <f t="shared" si="96"/>
        <v>Yes-AB</v>
      </c>
    </row>
    <row r="3023" spans="1:38" x14ac:dyDescent="0.25">
      <c r="A3023" s="381" t="s">
        <v>3224</v>
      </c>
      <c r="B3023" s="382" t="s">
        <v>847</v>
      </c>
      <c r="C3023" s="382" t="s">
        <v>30</v>
      </c>
      <c r="D3023" s="382" t="s">
        <v>2257</v>
      </c>
      <c r="E3023" s="382" t="s">
        <v>37</v>
      </c>
      <c r="F3023" s="383">
        <v>100</v>
      </c>
      <c r="G3023" s="383">
        <v>62</v>
      </c>
      <c r="H3023" s="383" t="s">
        <v>835</v>
      </c>
      <c r="I3023" s="383">
        <v>100</v>
      </c>
      <c r="J3023" s="383">
        <v>62</v>
      </c>
      <c r="K3023" s="383" t="s">
        <v>835</v>
      </c>
      <c r="L3023" s="385">
        <v>13</v>
      </c>
      <c r="M3023" s="383">
        <v>16</v>
      </c>
      <c r="N3023" s="383" t="s">
        <v>834</v>
      </c>
      <c r="O3023" s="385"/>
      <c r="P3023" s="385"/>
      <c r="Q3023" s="386" t="s">
        <v>11</v>
      </c>
      <c r="R3023" s="383">
        <v>23</v>
      </c>
      <c r="S3023" s="383">
        <v>61</v>
      </c>
      <c r="T3023" s="386" t="s">
        <v>36</v>
      </c>
      <c r="U3023" s="386">
        <v>18</v>
      </c>
      <c r="V3023" s="386">
        <v>55</v>
      </c>
      <c r="W3023" s="386" t="s">
        <v>834</v>
      </c>
      <c r="X3023" s="383">
        <v>20</v>
      </c>
      <c r="Y3023" s="383">
        <v>61</v>
      </c>
      <c r="Z3023" s="386" t="s">
        <v>36</v>
      </c>
      <c r="AA3023" s="386">
        <v>24</v>
      </c>
      <c r="AB3023" s="386">
        <v>55</v>
      </c>
      <c r="AC3023" s="386" t="s">
        <v>834</v>
      </c>
      <c r="AD3023" s="383"/>
      <c r="AE3023" s="383" t="s">
        <v>36</v>
      </c>
      <c r="AF3023" s="383">
        <v>82</v>
      </c>
      <c r="AG3023" s="383" t="s">
        <v>40</v>
      </c>
      <c r="AH3023" s="383" t="s">
        <v>36</v>
      </c>
      <c r="AI3023" s="383" t="s">
        <v>34</v>
      </c>
      <c r="AJ3023" s="383" t="s">
        <v>3554</v>
      </c>
      <c r="AK3023" s="384" t="str">
        <f t="shared" si="95"/>
        <v>NO</v>
      </c>
      <c r="AL3023" s="384" t="str">
        <f t="shared" si="96"/>
        <v>NO</v>
      </c>
    </row>
    <row r="3024" spans="1:38" x14ac:dyDescent="0.25">
      <c r="A3024" s="381" t="s">
        <v>3224</v>
      </c>
      <c r="B3024" s="382" t="s">
        <v>163</v>
      </c>
      <c r="C3024" s="382" t="s">
        <v>30</v>
      </c>
      <c r="D3024" s="382" t="s">
        <v>164</v>
      </c>
      <c r="E3024" s="382" t="s">
        <v>37</v>
      </c>
      <c r="F3024" s="383">
        <v>100</v>
      </c>
      <c r="G3024" s="383">
        <v>294</v>
      </c>
      <c r="H3024" s="383" t="s">
        <v>835</v>
      </c>
      <c r="I3024" s="383">
        <v>100</v>
      </c>
      <c r="J3024" s="383">
        <v>294</v>
      </c>
      <c r="K3024" s="383" t="s">
        <v>835</v>
      </c>
      <c r="L3024" s="385"/>
      <c r="M3024" s="383">
        <v>84</v>
      </c>
      <c r="N3024" s="383" t="s">
        <v>835</v>
      </c>
      <c r="O3024" s="385"/>
      <c r="P3024" s="385"/>
      <c r="Q3024" s="386" t="s">
        <v>11</v>
      </c>
      <c r="R3024" s="383">
        <v>68</v>
      </c>
      <c r="S3024" s="383">
        <v>265</v>
      </c>
      <c r="T3024" s="386" t="s">
        <v>36</v>
      </c>
      <c r="U3024" s="386">
        <v>71</v>
      </c>
      <c r="V3024" s="386">
        <v>263</v>
      </c>
      <c r="W3024" s="386" t="s">
        <v>834</v>
      </c>
      <c r="X3024" s="383">
        <v>72</v>
      </c>
      <c r="Y3024" s="383">
        <v>265</v>
      </c>
      <c r="Z3024" s="386" t="s">
        <v>36</v>
      </c>
      <c r="AA3024" s="386">
        <v>74</v>
      </c>
      <c r="AB3024" s="386">
        <v>263</v>
      </c>
      <c r="AC3024" s="386" t="s">
        <v>834</v>
      </c>
      <c r="AD3024" s="383" t="s">
        <v>33</v>
      </c>
      <c r="AE3024" s="383" t="s">
        <v>36</v>
      </c>
      <c r="AF3024" s="383">
        <v>79</v>
      </c>
      <c r="AG3024" s="383" t="s">
        <v>35</v>
      </c>
      <c r="AH3024" s="383" t="s">
        <v>34</v>
      </c>
      <c r="AI3024" s="383" t="s">
        <v>36</v>
      </c>
      <c r="AJ3024" s="383" t="s">
        <v>3554</v>
      </c>
      <c r="AK3024" s="384" t="str">
        <f t="shared" si="95"/>
        <v>NO</v>
      </c>
      <c r="AL3024" s="384" t="str">
        <f t="shared" si="96"/>
        <v>NO</v>
      </c>
    </row>
    <row r="3025" spans="1:38" x14ac:dyDescent="0.25">
      <c r="A3025" s="381" t="s">
        <v>3224</v>
      </c>
      <c r="B3025" s="382" t="s">
        <v>165</v>
      </c>
      <c r="C3025" s="382" t="s">
        <v>30</v>
      </c>
      <c r="D3025" s="382" t="s">
        <v>166</v>
      </c>
      <c r="E3025" s="382" t="s">
        <v>37</v>
      </c>
      <c r="F3025" s="383">
        <v>100</v>
      </c>
      <c r="G3025" s="383">
        <v>1063</v>
      </c>
      <c r="H3025" s="383" t="s">
        <v>835</v>
      </c>
      <c r="I3025" s="383">
        <v>100</v>
      </c>
      <c r="J3025" s="383">
        <v>1063</v>
      </c>
      <c r="K3025" s="383" t="s">
        <v>835</v>
      </c>
      <c r="L3025" s="385"/>
      <c r="M3025" s="383">
        <v>340</v>
      </c>
      <c r="N3025" s="383" t="s">
        <v>835</v>
      </c>
      <c r="O3025" s="385"/>
      <c r="P3025" s="385"/>
      <c r="Q3025" s="386" t="s">
        <v>11</v>
      </c>
      <c r="R3025" s="383">
        <v>72</v>
      </c>
      <c r="S3025" s="383">
        <v>1004</v>
      </c>
      <c r="T3025" s="386" t="s">
        <v>36</v>
      </c>
      <c r="U3025" s="386">
        <v>71</v>
      </c>
      <c r="V3025" s="386">
        <v>982</v>
      </c>
      <c r="W3025" s="386" t="s">
        <v>834</v>
      </c>
      <c r="X3025" s="383">
        <v>66</v>
      </c>
      <c r="Y3025" s="383">
        <v>1004</v>
      </c>
      <c r="Z3025" s="386" t="s">
        <v>36</v>
      </c>
      <c r="AA3025" s="386">
        <v>63</v>
      </c>
      <c r="AB3025" s="386">
        <v>982</v>
      </c>
      <c r="AC3025" s="386" t="s">
        <v>834</v>
      </c>
      <c r="AD3025" s="383" t="s">
        <v>33</v>
      </c>
      <c r="AE3025" s="383" t="s">
        <v>36</v>
      </c>
      <c r="AF3025" s="383">
        <v>74</v>
      </c>
      <c r="AG3025" s="383" t="s">
        <v>40</v>
      </c>
      <c r="AH3025" s="383" t="s">
        <v>34</v>
      </c>
      <c r="AI3025" s="383" t="s">
        <v>36</v>
      </c>
      <c r="AJ3025" s="383" t="s">
        <v>3554</v>
      </c>
      <c r="AK3025" s="384" t="str">
        <f t="shared" si="95"/>
        <v>NO</v>
      </c>
      <c r="AL3025" s="384" t="str">
        <f t="shared" si="96"/>
        <v>NO</v>
      </c>
    </row>
    <row r="3026" spans="1:38" x14ac:dyDescent="0.25">
      <c r="A3026" s="381" t="s">
        <v>3224</v>
      </c>
      <c r="B3026" s="382" t="s">
        <v>167</v>
      </c>
      <c r="C3026" s="382" t="s">
        <v>30</v>
      </c>
      <c r="D3026" s="382" t="s">
        <v>168</v>
      </c>
      <c r="E3026" s="382" t="s">
        <v>37</v>
      </c>
      <c r="F3026" s="383">
        <v>100</v>
      </c>
      <c r="G3026" s="383">
        <v>384</v>
      </c>
      <c r="H3026" s="383" t="s">
        <v>835</v>
      </c>
      <c r="I3026" s="383">
        <v>100</v>
      </c>
      <c r="J3026" s="383">
        <v>384</v>
      </c>
      <c r="K3026" s="383" t="s">
        <v>835</v>
      </c>
      <c r="L3026" s="385"/>
      <c r="M3026" s="383">
        <v>122</v>
      </c>
      <c r="N3026" s="383" t="s">
        <v>835</v>
      </c>
      <c r="O3026" s="385"/>
      <c r="P3026" s="385"/>
      <c r="Q3026" s="386" t="s">
        <v>11</v>
      </c>
      <c r="R3026" s="383">
        <v>66</v>
      </c>
      <c r="S3026" s="383">
        <v>371</v>
      </c>
      <c r="T3026" s="386" t="s">
        <v>36</v>
      </c>
      <c r="U3026" s="386">
        <v>65</v>
      </c>
      <c r="V3026" s="386">
        <v>366</v>
      </c>
      <c r="W3026" s="386" t="s">
        <v>834</v>
      </c>
      <c r="X3026" s="383">
        <v>68</v>
      </c>
      <c r="Y3026" s="383">
        <v>371</v>
      </c>
      <c r="Z3026" s="386" t="s">
        <v>36</v>
      </c>
      <c r="AA3026" s="386">
        <v>67</v>
      </c>
      <c r="AB3026" s="386">
        <v>366</v>
      </c>
      <c r="AC3026" s="386" t="s">
        <v>834</v>
      </c>
      <c r="AD3026" s="383" t="s">
        <v>57</v>
      </c>
      <c r="AE3026" s="383" t="s">
        <v>36</v>
      </c>
      <c r="AF3026" s="383">
        <v>85</v>
      </c>
      <c r="AG3026" s="383" t="s">
        <v>35</v>
      </c>
      <c r="AH3026" s="383" t="s">
        <v>34</v>
      </c>
      <c r="AI3026" s="383" t="s">
        <v>36</v>
      </c>
      <c r="AJ3026" s="383" t="s">
        <v>3554</v>
      </c>
      <c r="AK3026" s="384" t="str">
        <f t="shared" si="95"/>
        <v>NO</v>
      </c>
      <c r="AL3026" s="384" t="str">
        <f t="shared" si="96"/>
        <v>NO</v>
      </c>
    </row>
    <row r="3027" spans="1:38" x14ac:dyDescent="0.25">
      <c r="A3027" s="381" t="s">
        <v>3224</v>
      </c>
      <c r="B3027" s="382" t="s">
        <v>169</v>
      </c>
      <c r="C3027" s="382" t="s">
        <v>30</v>
      </c>
      <c r="D3027" s="382" t="s">
        <v>170</v>
      </c>
      <c r="E3027" s="382" t="s">
        <v>37</v>
      </c>
      <c r="F3027" s="383">
        <v>100</v>
      </c>
      <c r="G3027" s="383">
        <v>439</v>
      </c>
      <c r="H3027" s="383" t="s">
        <v>835</v>
      </c>
      <c r="I3027" s="383">
        <v>100</v>
      </c>
      <c r="J3027" s="383">
        <v>439</v>
      </c>
      <c r="K3027" s="383" t="s">
        <v>835</v>
      </c>
      <c r="L3027" s="385"/>
      <c r="M3027" s="383">
        <v>134</v>
      </c>
      <c r="N3027" s="383" t="s">
        <v>835</v>
      </c>
      <c r="O3027" s="385"/>
      <c r="P3027" s="385"/>
      <c r="Q3027" s="386" t="s">
        <v>11</v>
      </c>
      <c r="R3027" s="383">
        <v>76</v>
      </c>
      <c r="S3027" s="383">
        <v>425</v>
      </c>
      <c r="T3027" s="386" t="s">
        <v>34</v>
      </c>
      <c r="U3027" s="386">
        <v>80</v>
      </c>
      <c r="V3027" s="386">
        <v>420</v>
      </c>
      <c r="W3027" s="386" t="s">
        <v>835</v>
      </c>
      <c r="X3027" s="383">
        <v>80</v>
      </c>
      <c r="Y3027" s="383">
        <v>425</v>
      </c>
      <c r="Z3027" s="386" t="s">
        <v>34</v>
      </c>
      <c r="AA3027" s="386">
        <v>78</v>
      </c>
      <c r="AB3027" s="386">
        <v>420</v>
      </c>
      <c r="AC3027" s="386" t="s">
        <v>11</v>
      </c>
      <c r="AD3027" s="383" t="s">
        <v>33</v>
      </c>
      <c r="AE3027" s="383" t="s">
        <v>36</v>
      </c>
      <c r="AF3027" s="383">
        <v>82</v>
      </c>
      <c r="AG3027" s="383" t="s">
        <v>35</v>
      </c>
      <c r="AH3027" s="383" t="s">
        <v>34</v>
      </c>
      <c r="AI3027" s="383" t="s">
        <v>36</v>
      </c>
      <c r="AJ3027" s="383" t="s">
        <v>3554</v>
      </c>
      <c r="AK3027" s="384" t="str">
        <f t="shared" si="95"/>
        <v>Yes-GM</v>
      </c>
      <c r="AL3027" s="384" t="str">
        <f t="shared" si="96"/>
        <v>Yes-AB</v>
      </c>
    </row>
    <row r="3028" spans="1:38" x14ac:dyDescent="0.25">
      <c r="A3028" s="381" t="s">
        <v>3224</v>
      </c>
      <c r="B3028" s="382" t="s">
        <v>171</v>
      </c>
      <c r="C3028" s="382" t="s">
        <v>30</v>
      </c>
      <c r="D3028" s="382" t="s">
        <v>172</v>
      </c>
      <c r="E3028" s="382" t="s">
        <v>37</v>
      </c>
      <c r="F3028" s="383">
        <v>100</v>
      </c>
      <c r="G3028" s="383">
        <v>167</v>
      </c>
      <c r="H3028" s="383" t="s">
        <v>835</v>
      </c>
      <c r="I3028" s="383">
        <v>100</v>
      </c>
      <c r="J3028" s="383">
        <v>167</v>
      </c>
      <c r="K3028" s="383" t="s">
        <v>835</v>
      </c>
      <c r="L3028" s="385"/>
      <c r="M3028" s="383">
        <v>50</v>
      </c>
      <c r="N3028" s="383" t="s">
        <v>835</v>
      </c>
      <c r="O3028" s="385"/>
      <c r="P3028" s="385"/>
      <c r="Q3028" s="386" t="s">
        <v>11</v>
      </c>
      <c r="R3028" s="383">
        <v>84</v>
      </c>
      <c r="S3028" s="383">
        <v>160</v>
      </c>
      <c r="T3028" s="386" t="s">
        <v>34</v>
      </c>
      <c r="U3028" s="386">
        <v>77</v>
      </c>
      <c r="V3028" s="386">
        <v>158</v>
      </c>
      <c r="W3028" s="386" t="s">
        <v>11</v>
      </c>
      <c r="X3028" s="383">
        <v>85</v>
      </c>
      <c r="Y3028" s="383">
        <v>160</v>
      </c>
      <c r="Z3028" s="386" t="s">
        <v>34</v>
      </c>
      <c r="AA3028" s="386">
        <v>76</v>
      </c>
      <c r="AB3028" s="386">
        <v>158</v>
      </c>
      <c r="AC3028" s="386" t="s">
        <v>11</v>
      </c>
      <c r="AD3028" s="383" t="s">
        <v>33</v>
      </c>
      <c r="AE3028" s="383" t="s">
        <v>36</v>
      </c>
      <c r="AF3028" s="383">
        <v>97</v>
      </c>
      <c r="AG3028" s="383" t="s">
        <v>35</v>
      </c>
      <c r="AH3028" s="383" t="s">
        <v>34</v>
      </c>
      <c r="AI3028" s="383" t="s">
        <v>36</v>
      </c>
      <c r="AJ3028" s="383" t="s">
        <v>3554</v>
      </c>
      <c r="AK3028" s="384" t="str">
        <f t="shared" si="95"/>
        <v>Yes-AB</v>
      </c>
      <c r="AL3028" s="384" t="str">
        <f t="shared" si="96"/>
        <v>Yes-AB</v>
      </c>
    </row>
    <row r="3029" spans="1:38" x14ac:dyDescent="0.25">
      <c r="A3029" s="381" t="s">
        <v>3224</v>
      </c>
      <c r="B3029" s="382" t="s">
        <v>173</v>
      </c>
      <c r="C3029" s="382" t="s">
        <v>30</v>
      </c>
      <c r="D3029" s="382" t="s">
        <v>174</v>
      </c>
      <c r="E3029" s="382" t="s">
        <v>37</v>
      </c>
      <c r="F3029" s="383">
        <v>100</v>
      </c>
      <c r="G3029" s="383">
        <v>1054</v>
      </c>
      <c r="H3029" s="383" t="s">
        <v>835</v>
      </c>
      <c r="I3029" s="383">
        <v>100</v>
      </c>
      <c r="J3029" s="383">
        <v>1054</v>
      </c>
      <c r="K3029" s="383" t="s">
        <v>835</v>
      </c>
      <c r="L3029" s="385"/>
      <c r="M3029" s="383">
        <v>352</v>
      </c>
      <c r="N3029" s="383" t="s">
        <v>835</v>
      </c>
      <c r="O3029" s="385"/>
      <c r="P3029" s="385"/>
      <c r="Q3029" s="386" t="s">
        <v>11</v>
      </c>
      <c r="R3029" s="383">
        <v>81</v>
      </c>
      <c r="S3029" s="383">
        <v>1029</v>
      </c>
      <c r="T3029" s="386" t="s">
        <v>34</v>
      </c>
      <c r="U3029" s="386">
        <v>81</v>
      </c>
      <c r="V3029" s="386">
        <v>1011</v>
      </c>
      <c r="W3029" s="386" t="s">
        <v>11</v>
      </c>
      <c r="X3029" s="383">
        <v>82</v>
      </c>
      <c r="Y3029" s="383">
        <v>1031</v>
      </c>
      <c r="Z3029" s="386" t="s">
        <v>34</v>
      </c>
      <c r="AA3029" s="386">
        <v>82</v>
      </c>
      <c r="AB3029" s="386">
        <v>1013</v>
      </c>
      <c r="AC3029" s="386" t="s">
        <v>11</v>
      </c>
      <c r="AD3029" s="383" t="s">
        <v>33</v>
      </c>
      <c r="AE3029" s="383" t="s">
        <v>36</v>
      </c>
      <c r="AF3029" s="383">
        <v>90</v>
      </c>
      <c r="AG3029" s="383" t="s">
        <v>40</v>
      </c>
      <c r="AH3029" s="383" t="s">
        <v>36</v>
      </c>
      <c r="AI3029" s="383" t="s">
        <v>36</v>
      </c>
      <c r="AJ3029" s="383" t="s">
        <v>3554</v>
      </c>
      <c r="AK3029" s="384" t="str">
        <f t="shared" si="95"/>
        <v>Yes-AB</v>
      </c>
      <c r="AL3029" s="384" t="str">
        <f t="shared" si="96"/>
        <v>Yes-AB</v>
      </c>
    </row>
    <row r="3030" spans="1:38" x14ac:dyDescent="0.25">
      <c r="A3030" s="381" t="s">
        <v>3224</v>
      </c>
      <c r="B3030" s="382" t="s">
        <v>175</v>
      </c>
      <c r="C3030" s="382" t="s">
        <v>30</v>
      </c>
      <c r="D3030" s="382" t="s">
        <v>176</v>
      </c>
      <c r="E3030" s="382" t="s">
        <v>37</v>
      </c>
      <c r="F3030" s="383">
        <v>100</v>
      </c>
      <c r="G3030" s="383">
        <v>175</v>
      </c>
      <c r="H3030" s="383" t="s">
        <v>835</v>
      </c>
      <c r="I3030" s="383">
        <v>100</v>
      </c>
      <c r="J3030" s="383">
        <v>175</v>
      </c>
      <c r="K3030" s="383" t="s">
        <v>835</v>
      </c>
      <c r="L3030" s="385">
        <v>91</v>
      </c>
      <c r="M3030" s="383">
        <v>45</v>
      </c>
      <c r="N3030" s="383" t="s">
        <v>835</v>
      </c>
      <c r="O3030" s="385"/>
      <c r="P3030" s="385"/>
      <c r="Q3030" s="386" t="s">
        <v>11</v>
      </c>
      <c r="R3030" s="383">
        <v>35</v>
      </c>
      <c r="S3030" s="383">
        <v>141</v>
      </c>
      <c r="T3030" s="386" t="s">
        <v>36</v>
      </c>
      <c r="U3030" s="386">
        <v>44</v>
      </c>
      <c r="V3030" s="386">
        <v>136</v>
      </c>
      <c r="W3030" s="386" t="s">
        <v>834</v>
      </c>
      <c r="X3030" s="383">
        <v>58</v>
      </c>
      <c r="Y3030" s="383">
        <v>141</v>
      </c>
      <c r="Z3030" s="386" t="s">
        <v>34</v>
      </c>
      <c r="AA3030" s="386">
        <v>65</v>
      </c>
      <c r="AB3030" s="386">
        <v>136</v>
      </c>
      <c r="AC3030" s="386" t="s">
        <v>11</v>
      </c>
      <c r="AD3030" s="383" t="s">
        <v>57</v>
      </c>
      <c r="AE3030" s="383" t="s">
        <v>36</v>
      </c>
      <c r="AF3030" s="383">
        <v>90</v>
      </c>
      <c r="AG3030" s="383" t="s">
        <v>35</v>
      </c>
      <c r="AH3030" s="383" t="s">
        <v>34</v>
      </c>
      <c r="AI3030" s="383" t="s">
        <v>36</v>
      </c>
      <c r="AJ3030" s="383" t="s">
        <v>3554</v>
      </c>
      <c r="AK3030" s="384" t="str">
        <f t="shared" si="95"/>
        <v>NO</v>
      </c>
      <c r="AL3030" s="384" t="str">
        <f t="shared" si="96"/>
        <v>Yes-SH</v>
      </c>
    </row>
    <row r="3031" spans="1:38" x14ac:dyDescent="0.25">
      <c r="A3031" s="381" t="s">
        <v>3224</v>
      </c>
      <c r="B3031" s="382" t="s">
        <v>177</v>
      </c>
      <c r="C3031" s="382" t="s">
        <v>30</v>
      </c>
      <c r="D3031" s="382" t="s">
        <v>178</v>
      </c>
      <c r="E3031" s="382" t="s">
        <v>37</v>
      </c>
      <c r="F3031" s="383">
        <v>100</v>
      </c>
      <c r="G3031" s="383">
        <v>612</v>
      </c>
      <c r="H3031" s="383" t="s">
        <v>835</v>
      </c>
      <c r="I3031" s="383">
        <v>100</v>
      </c>
      <c r="J3031" s="383">
        <v>612</v>
      </c>
      <c r="K3031" s="383" t="s">
        <v>835</v>
      </c>
      <c r="L3031" s="385">
        <v>94</v>
      </c>
      <c r="M3031" s="383">
        <v>183</v>
      </c>
      <c r="N3031" s="383" t="s">
        <v>835</v>
      </c>
      <c r="O3031" s="385"/>
      <c r="P3031" s="385"/>
      <c r="Q3031" s="386" t="s">
        <v>11</v>
      </c>
      <c r="R3031" s="383">
        <v>74</v>
      </c>
      <c r="S3031" s="383">
        <v>586</v>
      </c>
      <c r="T3031" s="386" t="s">
        <v>36</v>
      </c>
      <c r="U3031" s="386">
        <v>78</v>
      </c>
      <c r="V3031" s="386">
        <v>581</v>
      </c>
      <c r="W3031" s="386" t="s">
        <v>834</v>
      </c>
      <c r="X3031" s="383">
        <v>82</v>
      </c>
      <c r="Y3031" s="383">
        <v>586</v>
      </c>
      <c r="Z3031" s="386" t="s">
        <v>34</v>
      </c>
      <c r="AA3031" s="386">
        <v>79</v>
      </c>
      <c r="AB3031" s="386">
        <v>581</v>
      </c>
      <c r="AC3031" s="386" t="s">
        <v>11</v>
      </c>
      <c r="AD3031" s="383" t="s">
        <v>33</v>
      </c>
      <c r="AE3031" s="383" t="s">
        <v>36</v>
      </c>
      <c r="AF3031" s="383">
        <v>90</v>
      </c>
      <c r="AG3031" s="383" t="s">
        <v>35</v>
      </c>
      <c r="AH3031" s="383" t="s">
        <v>34</v>
      </c>
      <c r="AI3031" s="383" t="s">
        <v>36</v>
      </c>
      <c r="AJ3031" s="383" t="s">
        <v>3554</v>
      </c>
      <c r="AK3031" s="384" t="str">
        <f t="shared" si="95"/>
        <v>NO</v>
      </c>
      <c r="AL3031" s="384" t="str">
        <f t="shared" si="96"/>
        <v>Yes-AB</v>
      </c>
    </row>
    <row r="3032" spans="1:38" x14ac:dyDescent="0.25">
      <c r="A3032" s="381" t="s">
        <v>3224</v>
      </c>
      <c r="B3032" s="382" t="s">
        <v>179</v>
      </c>
      <c r="C3032" s="382" t="s">
        <v>30</v>
      </c>
      <c r="D3032" s="382" t="s">
        <v>180</v>
      </c>
      <c r="E3032" s="382" t="s">
        <v>37</v>
      </c>
      <c r="F3032" s="383">
        <v>100</v>
      </c>
      <c r="G3032" s="383">
        <v>139</v>
      </c>
      <c r="H3032" s="383" t="s">
        <v>835</v>
      </c>
      <c r="I3032" s="383">
        <v>100</v>
      </c>
      <c r="J3032" s="383">
        <v>139</v>
      </c>
      <c r="K3032" s="383" t="s">
        <v>835</v>
      </c>
      <c r="L3032" s="385"/>
      <c r="M3032" s="383">
        <v>46</v>
      </c>
      <c r="N3032" s="383" t="s">
        <v>835</v>
      </c>
      <c r="O3032" s="385"/>
      <c r="P3032" s="385"/>
      <c r="Q3032" s="386" t="s">
        <v>11</v>
      </c>
      <c r="R3032" s="383">
        <v>57</v>
      </c>
      <c r="S3032" s="383">
        <v>136</v>
      </c>
      <c r="T3032" s="386" t="s">
        <v>36</v>
      </c>
      <c r="U3032" s="386">
        <v>53</v>
      </c>
      <c r="V3032" s="386">
        <v>134</v>
      </c>
      <c r="W3032" s="386" t="s">
        <v>834</v>
      </c>
      <c r="X3032" s="383">
        <v>70</v>
      </c>
      <c r="Y3032" s="383">
        <v>136</v>
      </c>
      <c r="Z3032" s="386" t="s">
        <v>34</v>
      </c>
      <c r="AA3032" s="386">
        <v>70</v>
      </c>
      <c r="AB3032" s="386">
        <v>134</v>
      </c>
      <c r="AC3032" s="386" t="s">
        <v>11</v>
      </c>
      <c r="AD3032" s="383" t="s">
        <v>33</v>
      </c>
      <c r="AE3032" s="383" t="s">
        <v>36</v>
      </c>
      <c r="AF3032" s="383">
        <v>92</v>
      </c>
      <c r="AG3032" s="383" t="s">
        <v>35</v>
      </c>
      <c r="AH3032" s="383" t="s">
        <v>34</v>
      </c>
      <c r="AI3032" s="383" t="s">
        <v>36</v>
      </c>
      <c r="AJ3032" s="383" t="s">
        <v>3554</v>
      </c>
      <c r="AK3032" s="384" t="str">
        <f t="shared" si="95"/>
        <v>NO</v>
      </c>
      <c r="AL3032" s="384" t="str">
        <f t="shared" si="96"/>
        <v>Yes-SH</v>
      </c>
    </row>
    <row r="3033" spans="1:38" x14ac:dyDescent="0.25">
      <c r="A3033" s="381" t="s">
        <v>3224</v>
      </c>
      <c r="B3033" s="382" t="s">
        <v>181</v>
      </c>
      <c r="C3033" s="382" t="s">
        <v>30</v>
      </c>
      <c r="D3033" s="382" t="s">
        <v>182</v>
      </c>
      <c r="E3033" s="382" t="s">
        <v>37</v>
      </c>
      <c r="F3033" s="383">
        <v>100</v>
      </c>
      <c r="G3033" s="383">
        <v>163</v>
      </c>
      <c r="H3033" s="383" t="s">
        <v>835</v>
      </c>
      <c r="I3033" s="383">
        <v>100</v>
      </c>
      <c r="J3033" s="383">
        <v>163</v>
      </c>
      <c r="K3033" s="383" t="s">
        <v>835</v>
      </c>
      <c r="L3033" s="385"/>
      <c r="M3033" s="383">
        <v>46</v>
      </c>
      <c r="N3033" s="383" t="s">
        <v>835</v>
      </c>
      <c r="O3033" s="385"/>
      <c r="P3033" s="385"/>
      <c r="Q3033" s="386" t="s">
        <v>11</v>
      </c>
      <c r="R3033" s="383">
        <v>48</v>
      </c>
      <c r="S3033" s="383">
        <v>145</v>
      </c>
      <c r="T3033" s="386" t="s">
        <v>36</v>
      </c>
      <c r="U3033" s="386">
        <v>53</v>
      </c>
      <c r="V3033" s="386">
        <v>140</v>
      </c>
      <c r="W3033" s="386" t="s">
        <v>834</v>
      </c>
      <c r="X3033" s="383">
        <v>55</v>
      </c>
      <c r="Y3033" s="383">
        <v>145</v>
      </c>
      <c r="Z3033" s="386" t="s">
        <v>34</v>
      </c>
      <c r="AA3033" s="386">
        <v>60</v>
      </c>
      <c r="AB3033" s="386">
        <v>141</v>
      </c>
      <c r="AC3033" s="386" t="s">
        <v>11</v>
      </c>
      <c r="AD3033" s="383" t="s">
        <v>57</v>
      </c>
      <c r="AE3033" s="383" t="s">
        <v>36</v>
      </c>
      <c r="AF3033" s="383">
        <v>90</v>
      </c>
      <c r="AG3033" s="383" t="s">
        <v>35</v>
      </c>
      <c r="AH3033" s="383" t="s">
        <v>34</v>
      </c>
      <c r="AI3033" s="383" t="s">
        <v>36</v>
      </c>
      <c r="AJ3033" s="383" t="s">
        <v>3554</v>
      </c>
      <c r="AK3033" s="384" t="str">
        <f t="shared" si="95"/>
        <v>NO</v>
      </c>
      <c r="AL3033" s="384" t="str">
        <f t="shared" si="96"/>
        <v>Yes-SH</v>
      </c>
    </row>
    <row r="3034" spans="1:38" x14ac:dyDescent="0.25">
      <c r="A3034" s="381" t="s">
        <v>3224</v>
      </c>
      <c r="B3034" s="382" t="s">
        <v>183</v>
      </c>
      <c r="C3034" s="382" t="s">
        <v>30</v>
      </c>
      <c r="D3034" s="382" t="s">
        <v>184</v>
      </c>
      <c r="E3034" s="382" t="s">
        <v>37</v>
      </c>
      <c r="F3034" s="383">
        <v>100</v>
      </c>
      <c r="G3034" s="383">
        <v>414</v>
      </c>
      <c r="H3034" s="383" t="s">
        <v>835</v>
      </c>
      <c r="I3034" s="383">
        <v>100</v>
      </c>
      <c r="J3034" s="383">
        <v>414</v>
      </c>
      <c r="K3034" s="383" t="s">
        <v>835</v>
      </c>
      <c r="L3034" s="385"/>
      <c r="M3034" s="383">
        <v>117</v>
      </c>
      <c r="N3034" s="383" t="s">
        <v>835</v>
      </c>
      <c r="O3034" s="385"/>
      <c r="P3034" s="385"/>
      <c r="Q3034" s="386" t="s">
        <v>11</v>
      </c>
      <c r="R3034" s="383">
        <v>76</v>
      </c>
      <c r="S3034" s="383">
        <v>385</v>
      </c>
      <c r="T3034" s="386" t="s">
        <v>34</v>
      </c>
      <c r="U3034" s="386">
        <v>78</v>
      </c>
      <c r="V3034" s="386">
        <v>382</v>
      </c>
      <c r="W3034" s="386" t="s">
        <v>11</v>
      </c>
      <c r="X3034" s="383">
        <v>80</v>
      </c>
      <c r="Y3034" s="383">
        <v>385</v>
      </c>
      <c r="Z3034" s="386" t="s">
        <v>34</v>
      </c>
      <c r="AA3034" s="386">
        <v>73</v>
      </c>
      <c r="AB3034" s="386">
        <v>381</v>
      </c>
      <c r="AC3034" s="386" t="s">
        <v>11</v>
      </c>
      <c r="AD3034" s="383" t="s">
        <v>33</v>
      </c>
      <c r="AE3034" s="383" t="s">
        <v>36</v>
      </c>
      <c r="AF3034" s="383">
        <v>92</v>
      </c>
      <c r="AG3034" s="383" t="s">
        <v>35</v>
      </c>
      <c r="AH3034" s="383" t="s">
        <v>34</v>
      </c>
      <c r="AI3034" s="383" t="s">
        <v>36</v>
      </c>
      <c r="AJ3034" s="383" t="s">
        <v>3554</v>
      </c>
      <c r="AK3034" s="384" t="str">
        <f t="shared" si="95"/>
        <v>Yes-SH</v>
      </c>
      <c r="AL3034" s="384" t="str">
        <f t="shared" si="96"/>
        <v>Yes-AB</v>
      </c>
    </row>
    <row r="3035" spans="1:38" x14ac:dyDescent="0.25">
      <c r="A3035" s="381" t="s">
        <v>3224</v>
      </c>
      <c r="B3035" s="382" t="s">
        <v>185</v>
      </c>
      <c r="C3035" s="382" t="s">
        <v>30</v>
      </c>
      <c r="D3035" s="382" t="s">
        <v>186</v>
      </c>
      <c r="E3035" s="382" t="s">
        <v>37</v>
      </c>
      <c r="F3035" s="383">
        <v>100</v>
      </c>
      <c r="G3035" s="383">
        <v>255</v>
      </c>
      <c r="H3035" s="383" t="s">
        <v>835</v>
      </c>
      <c r="I3035" s="383">
        <v>100</v>
      </c>
      <c r="J3035" s="383">
        <v>255</v>
      </c>
      <c r="K3035" s="383" t="s">
        <v>835</v>
      </c>
      <c r="L3035" s="385">
        <v>91</v>
      </c>
      <c r="M3035" s="383">
        <v>86</v>
      </c>
      <c r="N3035" s="383" t="s">
        <v>835</v>
      </c>
      <c r="O3035" s="385"/>
      <c r="P3035" s="385"/>
      <c r="Q3035" s="386" t="s">
        <v>11</v>
      </c>
      <c r="R3035" s="383">
        <v>64</v>
      </c>
      <c r="S3035" s="383">
        <v>246</v>
      </c>
      <c r="T3035" s="386" t="s">
        <v>36</v>
      </c>
      <c r="U3035" s="386">
        <v>73</v>
      </c>
      <c r="V3035" s="386">
        <v>244</v>
      </c>
      <c r="W3035" s="386" t="s">
        <v>834</v>
      </c>
      <c r="X3035" s="383">
        <v>70</v>
      </c>
      <c r="Y3035" s="383">
        <v>245</v>
      </c>
      <c r="Z3035" s="386" t="s">
        <v>34</v>
      </c>
      <c r="AA3035" s="386">
        <v>72</v>
      </c>
      <c r="AB3035" s="386">
        <v>242</v>
      </c>
      <c r="AC3035" s="386" t="s">
        <v>11</v>
      </c>
      <c r="AD3035" s="383" t="s">
        <v>33</v>
      </c>
      <c r="AE3035" s="383" t="s">
        <v>36</v>
      </c>
      <c r="AF3035" s="383">
        <v>85</v>
      </c>
      <c r="AG3035" s="383" t="s">
        <v>35</v>
      </c>
      <c r="AH3035" s="383" t="s">
        <v>34</v>
      </c>
      <c r="AI3035" s="383" t="s">
        <v>36</v>
      </c>
      <c r="AJ3035" s="383" t="s">
        <v>3554</v>
      </c>
      <c r="AK3035" s="384" t="str">
        <f t="shared" si="95"/>
        <v>NO</v>
      </c>
      <c r="AL3035" s="384" t="str">
        <f t="shared" si="96"/>
        <v>Yes-SH</v>
      </c>
    </row>
    <row r="3036" spans="1:38" x14ac:dyDescent="0.25">
      <c r="A3036" s="381" t="s">
        <v>3224</v>
      </c>
      <c r="B3036" s="382" t="s">
        <v>187</v>
      </c>
      <c r="C3036" s="382" t="s">
        <v>30</v>
      </c>
      <c r="D3036" s="382" t="s">
        <v>188</v>
      </c>
      <c r="E3036" s="382" t="s">
        <v>37</v>
      </c>
      <c r="F3036" s="383">
        <v>100</v>
      </c>
      <c r="G3036" s="383">
        <v>223</v>
      </c>
      <c r="H3036" s="383" t="s">
        <v>835</v>
      </c>
      <c r="I3036" s="383">
        <v>100</v>
      </c>
      <c r="J3036" s="383">
        <v>223</v>
      </c>
      <c r="K3036" s="383" t="s">
        <v>835</v>
      </c>
      <c r="L3036" s="385">
        <v>93</v>
      </c>
      <c r="M3036" s="383">
        <v>73</v>
      </c>
      <c r="N3036" s="383" t="s">
        <v>835</v>
      </c>
      <c r="O3036" s="385"/>
      <c r="P3036" s="385"/>
      <c r="Q3036" s="386" t="s">
        <v>11</v>
      </c>
      <c r="R3036" s="383">
        <v>48</v>
      </c>
      <c r="S3036" s="383">
        <v>207</v>
      </c>
      <c r="T3036" s="386" t="s">
        <v>36</v>
      </c>
      <c r="U3036" s="386">
        <v>52</v>
      </c>
      <c r="V3036" s="386">
        <v>205</v>
      </c>
      <c r="W3036" s="386" t="s">
        <v>834</v>
      </c>
      <c r="X3036" s="383">
        <v>62</v>
      </c>
      <c r="Y3036" s="383">
        <v>208</v>
      </c>
      <c r="Z3036" s="386" t="s">
        <v>36</v>
      </c>
      <c r="AA3036" s="386">
        <v>62</v>
      </c>
      <c r="AB3036" s="386">
        <v>203</v>
      </c>
      <c r="AC3036" s="386" t="s">
        <v>834</v>
      </c>
      <c r="AD3036" s="383" t="s">
        <v>46</v>
      </c>
      <c r="AE3036" s="383" t="s">
        <v>36</v>
      </c>
      <c r="AF3036" s="383">
        <v>82</v>
      </c>
      <c r="AG3036" s="383" t="s">
        <v>35</v>
      </c>
      <c r="AH3036" s="383" t="s">
        <v>34</v>
      </c>
      <c r="AI3036" s="383" t="s">
        <v>36</v>
      </c>
      <c r="AJ3036" s="383" t="s">
        <v>3554</v>
      </c>
      <c r="AK3036" s="384" t="str">
        <f t="shared" si="95"/>
        <v>NO</v>
      </c>
      <c r="AL3036" s="384" t="str">
        <f t="shared" si="96"/>
        <v>NO</v>
      </c>
    </row>
    <row r="3037" spans="1:38" x14ac:dyDescent="0.25">
      <c r="A3037" s="381" t="s">
        <v>3224</v>
      </c>
      <c r="B3037" s="382" t="s">
        <v>189</v>
      </c>
      <c r="C3037" s="382" t="s">
        <v>30</v>
      </c>
      <c r="D3037" s="382" t="s">
        <v>190</v>
      </c>
      <c r="E3037" s="382" t="s">
        <v>37</v>
      </c>
      <c r="F3037" s="383">
        <v>100</v>
      </c>
      <c r="G3037" s="383">
        <v>174</v>
      </c>
      <c r="H3037" s="383" t="s">
        <v>835</v>
      </c>
      <c r="I3037" s="383">
        <v>100</v>
      </c>
      <c r="J3037" s="383">
        <v>174</v>
      </c>
      <c r="K3037" s="383" t="s">
        <v>835</v>
      </c>
      <c r="L3037" s="385"/>
      <c r="M3037" s="383">
        <v>48</v>
      </c>
      <c r="N3037" s="383" t="s">
        <v>835</v>
      </c>
      <c r="O3037" s="385"/>
      <c r="P3037" s="385"/>
      <c r="Q3037" s="386" t="s">
        <v>11</v>
      </c>
      <c r="R3037" s="383">
        <v>50</v>
      </c>
      <c r="S3037" s="383">
        <v>162</v>
      </c>
      <c r="T3037" s="386" t="s">
        <v>36</v>
      </c>
      <c r="U3037" s="386">
        <v>56</v>
      </c>
      <c r="V3037" s="386">
        <v>159</v>
      </c>
      <c r="W3037" s="386" t="s">
        <v>834</v>
      </c>
      <c r="X3037" s="383">
        <v>57</v>
      </c>
      <c r="Y3037" s="383">
        <v>162</v>
      </c>
      <c r="Z3037" s="386" t="s">
        <v>36</v>
      </c>
      <c r="AA3037" s="386">
        <v>57</v>
      </c>
      <c r="AB3037" s="386">
        <v>157</v>
      </c>
      <c r="AC3037" s="386" t="s">
        <v>834</v>
      </c>
      <c r="AD3037" s="383" t="s">
        <v>46</v>
      </c>
      <c r="AE3037" s="383" t="s">
        <v>36</v>
      </c>
      <c r="AF3037" s="383">
        <v>79</v>
      </c>
      <c r="AG3037" s="383" t="s">
        <v>35</v>
      </c>
      <c r="AH3037" s="383" t="s">
        <v>34</v>
      </c>
      <c r="AI3037" s="383" t="s">
        <v>36</v>
      </c>
      <c r="AJ3037" s="383" t="s">
        <v>3554</v>
      </c>
      <c r="AK3037" s="384" t="str">
        <f t="shared" si="95"/>
        <v>NO</v>
      </c>
      <c r="AL3037" s="384" t="str">
        <f t="shared" si="96"/>
        <v>NO</v>
      </c>
    </row>
    <row r="3038" spans="1:38" x14ac:dyDescent="0.25">
      <c r="A3038" s="381" t="s">
        <v>3224</v>
      </c>
      <c r="B3038" s="382" t="s">
        <v>191</v>
      </c>
      <c r="C3038" s="382" t="s">
        <v>30</v>
      </c>
      <c r="D3038" s="382" t="s">
        <v>192</v>
      </c>
      <c r="E3038" s="382" t="s">
        <v>37</v>
      </c>
      <c r="F3038" s="383">
        <v>100</v>
      </c>
      <c r="G3038" s="383">
        <v>193</v>
      </c>
      <c r="H3038" s="383" t="s">
        <v>835</v>
      </c>
      <c r="I3038" s="383">
        <v>100</v>
      </c>
      <c r="J3038" s="383">
        <v>193</v>
      </c>
      <c r="K3038" s="383" t="s">
        <v>835</v>
      </c>
      <c r="L3038" s="385"/>
      <c r="M3038" s="383">
        <v>63</v>
      </c>
      <c r="N3038" s="383" t="s">
        <v>835</v>
      </c>
      <c r="O3038" s="385"/>
      <c r="P3038" s="385"/>
      <c r="Q3038" s="386" t="s">
        <v>11</v>
      </c>
      <c r="R3038" s="383">
        <v>72</v>
      </c>
      <c r="S3038" s="383">
        <v>178</v>
      </c>
      <c r="T3038" s="386" t="s">
        <v>34</v>
      </c>
      <c r="U3038" s="386">
        <v>79</v>
      </c>
      <c r="V3038" s="386">
        <v>176</v>
      </c>
      <c r="W3038" s="386" t="s">
        <v>835</v>
      </c>
      <c r="X3038" s="383">
        <v>76</v>
      </c>
      <c r="Y3038" s="383">
        <v>178</v>
      </c>
      <c r="Z3038" s="386" t="s">
        <v>36</v>
      </c>
      <c r="AA3038" s="386">
        <v>70</v>
      </c>
      <c r="AB3038" s="386">
        <v>176</v>
      </c>
      <c r="AC3038" s="386" t="s">
        <v>834</v>
      </c>
      <c r="AD3038" s="383" t="s">
        <v>33</v>
      </c>
      <c r="AE3038" s="383" t="s">
        <v>36</v>
      </c>
      <c r="AF3038" s="383">
        <v>82</v>
      </c>
      <c r="AG3038" s="383" t="s">
        <v>35</v>
      </c>
      <c r="AH3038" s="383" t="s">
        <v>34</v>
      </c>
      <c r="AI3038" s="383" t="s">
        <v>36</v>
      </c>
      <c r="AJ3038" s="383" t="s">
        <v>3554</v>
      </c>
      <c r="AK3038" s="384" t="str">
        <f t="shared" si="95"/>
        <v>Yes-GM</v>
      </c>
      <c r="AL3038" s="384" t="str">
        <f t="shared" si="96"/>
        <v>NO</v>
      </c>
    </row>
    <row r="3039" spans="1:38" x14ac:dyDescent="0.25">
      <c r="A3039" s="381" t="s">
        <v>3224</v>
      </c>
      <c r="B3039" s="382" t="s">
        <v>193</v>
      </c>
      <c r="C3039" s="382" t="s">
        <v>30</v>
      </c>
      <c r="D3039" s="382" t="s">
        <v>194</v>
      </c>
      <c r="E3039" s="382" t="s">
        <v>37</v>
      </c>
      <c r="F3039" s="383">
        <v>100</v>
      </c>
      <c r="G3039" s="383">
        <v>213</v>
      </c>
      <c r="H3039" s="383" t="s">
        <v>835</v>
      </c>
      <c r="I3039" s="383">
        <v>100</v>
      </c>
      <c r="J3039" s="383">
        <v>213</v>
      </c>
      <c r="K3039" s="383" t="s">
        <v>835</v>
      </c>
      <c r="L3039" s="385"/>
      <c r="M3039" s="383">
        <v>50</v>
      </c>
      <c r="N3039" s="383" t="s">
        <v>835</v>
      </c>
      <c r="O3039" s="385"/>
      <c r="P3039" s="385"/>
      <c r="Q3039" s="386" t="s">
        <v>11</v>
      </c>
      <c r="R3039" s="383">
        <v>56</v>
      </c>
      <c r="S3039" s="383">
        <v>208</v>
      </c>
      <c r="T3039" s="386" t="s">
        <v>36</v>
      </c>
      <c r="U3039" s="386">
        <v>60</v>
      </c>
      <c r="V3039" s="386">
        <v>205</v>
      </c>
      <c r="W3039" s="386" t="s">
        <v>834</v>
      </c>
      <c r="X3039" s="383">
        <v>82</v>
      </c>
      <c r="Y3039" s="383">
        <v>208</v>
      </c>
      <c r="Z3039" s="386" t="s">
        <v>34</v>
      </c>
      <c r="AA3039" s="386">
        <v>82</v>
      </c>
      <c r="AB3039" s="386">
        <v>205</v>
      </c>
      <c r="AC3039" s="386" t="s">
        <v>11</v>
      </c>
      <c r="AD3039" s="383" t="s">
        <v>33</v>
      </c>
      <c r="AE3039" s="383" t="s">
        <v>36</v>
      </c>
      <c r="AF3039" s="383">
        <v>92</v>
      </c>
      <c r="AG3039" s="383" t="s">
        <v>35</v>
      </c>
      <c r="AH3039" s="383" t="s">
        <v>34</v>
      </c>
      <c r="AI3039" s="383" t="s">
        <v>36</v>
      </c>
      <c r="AJ3039" s="383" t="s">
        <v>3554</v>
      </c>
      <c r="AK3039" s="384" t="str">
        <f t="shared" si="95"/>
        <v>NO</v>
      </c>
      <c r="AL3039" s="384" t="str">
        <f t="shared" si="96"/>
        <v>Yes-AB</v>
      </c>
    </row>
    <row r="3040" spans="1:38" x14ac:dyDescent="0.25">
      <c r="A3040" s="381" t="s">
        <v>3224</v>
      </c>
      <c r="B3040" s="382" t="s">
        <v>195</v>
      </c>
      <c r="C3040" s="382" t="s">
        <v>30</v>
      </c>
      <c r="D3040" s="382" t="s">
        <v>196</v>
      </c>
      <c r="E3040" s="382" t="s">
        <v>37</v>
      </c>
      <c r="F3040" s="383">
        <v>100</v>
      </c>
      <c r="G3040" s="383">
        <v>362</v>
      </c>
      <c r="H3040" s="383" t="s">
        <v>835</v>
      </c>
      <c r="I3040" s="383">
        <v>100</v>
      </c>
      <c r="J3040" s="383">
        <v>362</v>
      </c>
      <c r="K3040" s="383" t="s">
        <v>835</v>
      </c>
      <c r="L3040" s="385"/>
      <c r="M3040" s="383">
        <v>119</v>
      </c>
      <c r="N3040" s="383" t="s">
        <v>835</v>
      </c>
      <c r="O3040" s="385"/>
      <c r="P3040" s="385"/>
      <c r="Q3040" s="386" t="s">
        <v>11</v>
      </c>
      <c r="R3040" s="383">
        <v>89</v>
      </c>
      <c r="S3040" s="383">
        <v>354</v>
      </c>
      <c r="T3040" s="386" t="s">
        <v>34</v>
      </c>
      <c r="U3040" s="386">
        <v>88</v>
      </c>
      <c r="V3040" s="386">
        <v>349</v>
      </c>
      <c r="W3040" s="386" t="s">
        <v>11</v>
      </c>
      <c r="X3040" s="383">
        <v>91</v>
      </c>
      <c r="Y3040" s="383">
        <v>354</v>
      </c>
      <c r="Z3040" s="386" t="s">
        <v>34</v>
      </c>
      <c r="AA3040" s="386">
        <v>83</v>
      </c>
      <c r="AB3040" s="386">
        <v>349</v>
      </c>
      <c r="AC3040" s="386" t="s">
        <v>11</v>
      </c>
      <c r="AD3040" s="383" t="s">
        <v>33</v>
      </c>
      <c r="AE3040" s="383" t="s">
        <v>34</v>
      </c>
      <c r="AF3040" s="383">
        <v>100</v>
      </c>
      <c r="AG3040" s="383" t="s">
        <v>35</v>
      </c>
      <c r="AH3040" s="383" t="s">
        <v>36</v>
      </c>
      <c r="AI3040" s="383" t="s">
        <v>36</v>
      </c>
      <c r="AJ3040" s="383" t="s">
        <v>3554</v>
      </c>
      <c r="AK3040" s="384" t="str">
        <f t="shared" si="95"/>
        <v>Yes-AB</v>
      </c>
      <c r="AL3040" s="384" t="str">
        <f t="shared" si="96"/>
        <v>Yes-AB</v>
      </c>
    </row>
    <row r="3041" spans="1:38" x14ac:dyDescent="0.25">
      <c r="A3041" s="381" t="s">
        <v>3224</v>
      </c>
      <c r="B3041" s="382" t="s">
        <v>197</v>
      </c>
      <c r="C3041" s="382" t="s">
        <v>30</v>
      </c>
      <c r="D3041" s="382" t="s">
        <v>198</v>
      </c>
      <c r="E3041" s="382" t="s">
        <v>37</v>
      </c>
      <c r="F3041" s="383">
        <v>100</v>
      </c>
      <c r="G3041" s="383">
        <v>830</v>
      </c>
      <c r="H3041" s="383" t="s">
        <v>835</v>
      </c>
      <c r="I3041" s="383">
        <v>100</v>
      </c>
      <c r="J3041" s="383">
        <v>830</v>
      </c>
      <c r="K3041" s="383" t="s">
        <v>835</v>
      </c>
      <c r="L3041" s="385"/>
      <c r="M3041" s="383">
        <v>268</v>
      </c>
      <c r="N3041" s="383" t="s">
        <v>835</v>
      </c>
      <c r="O3041" s="385"/>
      <c r="P3041" s="385"/>
      <c r="Q3041" s="386" t="s">
        <v>11</v>
      </c>
      <c r="R3041" s="383">
        <v>76</v>
      </c>
      <c r="S3041" s="383">
        <v>786</v>
      </c>
      <c r="T3041" s="386" t="s">
        <v>36</v>
      </c>
      <c r="U3041" s="386">
        <v>77</v>
      </c>
      <c r="V3041" s="386">
        <v>776</v>
      </c>
      <c r="W3041" s="386" t="s">
        <v>834</v>
      </c>
      <c r="X3041" s="383">
        <v>75</v>
      </c>
      <c r="Y3041" s="383">
        <v>786</v>
      </c>
      <c r="Z3041" s="386" t="s">
        <v>36</v>
      </c>
      <c r="AA3041" s="386">
        <v>71</v>
      </c>
      <c r="AB3041" s="386">
        <v>778</v>
      </c>
      <c r="AC3041" s="386" t="s">
        <v>834</v>
      </c>
      <c r="AD3041" s="383" t="s">
        <v>33</v>
      </c>
      <c r="AE3041" s="383" t="s">
        <v>36</v>
      </c>
      <c r="AF3041" s="383">
        <v>79</v>
      </c>
      <c r="AG3041" s="383" t="s">
        <v>40</v>
      </c>
      <c r="AH3041" s="383" t="s">
        <v>34</v>
      </c>
      <c r="AI3041" s="383" t="s">
        <v>36</v>
      </c>
      <c r="AJ3041" s="383" t="s">
        <v>3554</v>
      </c>
      <c r="AK3041" s="384" t="str">
        <f t="shared" si="95"/>
        <v>NO</v>
      </c>
      <c r="AL3041" s="384" t="str">
        <f t="shared" si="96"/>
        <v>NO</v>
      </c>
    </row>
    <row r="3042" spans="1:38" x14ac:dyDescent="0.25">
      <c r="A3042" s="381" t="s">
        <v>3224</v>
      </c>
      <c r="B3042" s="382" t="s">
        <v>199</v>
      </c>
      <c r="C3042" s="382" t="s">
        <v>30</v>
      </c>
      <c r="D3042" s="382" t="s">
        <v>200</v>
      </c>
      <c r="E3042" s="382" t="s">
        <v>37</v>
      </c>
      <c r="F3042" s="383">
        <v>100</v>
      </c>
      <c r="G3042" s="383">
        <v>274</v>
      </c>
      <c r="H3042" s="383" t="s">
        <v>835</v>
      </c>
      <c r="I3042" s="383">
        <v>100</v>
      </c>
      <c r="J3042" s="383">
        <v>274</v>
      </c>
      <c r="K3042" s="383" t="s">
        <v>835</v>
      </c>
      <c r="L3042" s="385"/>
      <c r="M3042" s="383">
        <v>88</v>
      </c>
      <c r="N3042" s="383" t="s">
        <v>835</v>
      </c>
      <c r="O3042" s="385"/>
      <c r="P3042" s="385"/>
      <c r="Q3042" s="386" t="s">
        <v>11</v>
      </c>
      <c r="R3042" s="383">
        <v>86</v>
      </c>
      <c r="S3042" s="383">
        <v>264</v>
      </c>
      <c r="T3042" s="386" t="s">
        <v>34</v>
      </c>
      <c r="U3042" s="386">
        <v>83</v>
      </c>
      <c r="V3042" s="386">
        <v>257</v>
      </c>
      <c r="W3042" s="386" t="s">
        <v>11</v>
      </c>
      <c r="X3042" s="383">
        <v>86</v>
      </c>
      <c r="Y3042" s="383">
        <v>264</v>
      </c>
      <c r="Z3042" s="386" t="s">
        <v>34</v>
      </c>
      <c r="AA3042" s="386">
        <v>76</v>
      </c>
      <c r="AB3042" s="386">
        <v>257</v>
      </c>
      <c r="AC3042" s="386" t="s">
        <v>11</v>
      </c>
      <c r="AD3042" s="383" t="s">
        <v>33</v>
      </c>
      <c r="AE3042" s="383" t="s">
        <v>34</v>
      </c>
      <c r="AF3042" s="383">
        <v>100</v>
      </c>
      <c r="AG3042" s="383" t="s">
        <v>35</v>
      </c>
      <c r="AH3042" s="383" t="s">
        <v>36</v>
      </c>
      <c r="AI3042" s="383" t="s">
        <v>36</v>
      </c>
      <c r="AJ3042" s="383" t="s">
        <v>3554</v>
      </c>
      <c r="AK3042" s="384" t="str">
        <f t="shared" si="95"/>
        <v>Yes-AB</v>
      </c>
      <c r="AL3042" s="384" t="str">
        <f t="shared" si="96"/>
        <v>Yes-AB</v>
      </c>
    </row>
    <row r="3043" spans="1:38" x14ac:dyDescent="0.25">
      <c r="A3043" s="381" t="s">
        <v>3224</v>
      </c>
      <c r="B3043" s="382" t="s">
        <v>201</v>
      </c>
      <c r="C3043" s="382" t="s">
        <v>30</v>
      </c>
      <c r="D3043" s="382" t="s">
        <v>202</v>
      </c>
      <c r="E3043" s="382" t="s">
        <v>37</v>
      </c>
      <c r="F3043" s="383">
        <v>100</v>
      </c>
      <c r="G3043" s="383">
        <v>335</v>
      </c>
      <c r="H3043" s="383" t="s">
        <v>835</v>
      </c>
      <c r="I3043" s="383">
        <v>100</v>
      </c>
      <c r="J3043" s="383">
        <v>335</v>
      </c>
      <c r="K3043" s="383" t="s">
        <v>835</v>
      </c>
      <c r="L3043" s="385"/>
      <c r="M3043" s="383">
        <v>122</v>
      </c>
      <c r="N3043" s="383" t="s">
        <v>835</v>
      </c>
      <c r="O3043" s="385"/>
      <c r="P3043" s="385"/>
      <c r="Q3043" s="386" t="s">
        <v>11</v>
      </c>
      <c r="R3043" s="383">
        <v>80</v>
      </c>
      <c r="S3043" s="383">
        <v>302</v>
      </c>
      <c r="T3043" s="386" t="s">
        <v>34</v>
      </c>
      <c r="U3043" s="386">
        <v>81</v>
      </c>
      <c r="V3043" s="386">
        <v>298</v>
      </c>
      <c r="W3043" s="386" t="s">
        <v>11</v>
      </c>
      <c r="X3043" s="383">
        <v>85</v>
      </c>
      <c r="Y3043" s="383">
        <v>303</v>
      </c>
      <c r="Z3043" s="386" t="s">
        <v>34</v>
      </c>
      <c r="AA3043" s="386">
        <v>80</v>
      </c>
      <c r="AB3043" s="386">
        <v>299</v>
      </c>
      <c r="AC3043" s="386" t="s">
        <v>11</v>
      </c>
      <c r="AD3043" s="383" t="s">
        <v>33</v>
      </c>
      <c r="AE3043" s="383" t="s">
        <v>36</v>
      </c>
      <c r="AF3043" s="383">
        <v>97</v>
      </c>
      <c r="AG3043" s="383" t="s">
        <v>35</v>
      </c>
      <c r="AH3043" s="383" t="s">
        <v>34</v>
      </c>
      <c r="AI3043" s="383" t="s">
        <v>36</v>
      </c>
      <c r="AJ3043" s="383" t="s">
        <v>3554</v>
      </c>
      <c r="AK3043" s="384" t="str">
        <f t="shared" si="95"/>
        <v>Yes-AB</v>
      </c>
      <c r="AL3043" s="384" t="str">
        <f t="shared" si="96"/>
        <v>Yes-AB</v>
      </c>
    </row>
    <row r="3044" spans="1:38" x14ac:dyDescent="0.25">
      <c r="A3044" s="381" t="s">
        <v>3224</v>
      </c>
      <c r="B3044" s="382" t="s">
        <v>203</v>
      </c>
      <c r="C3044" s="382" t="s">
        <v>30</v>
      </c>
      <c r="D3044" s="382" t="s">
        <v>204</v>
      </c>
      <c r="E3044" s="382" t="s">
        <v>37</v>
      </c>
      <c r="F3044" s="383">
        <v>100</v>
      </c>
      <c r="G3044" s="383">
        <v>268</v>
      </c>
      <c r="H3044" s="383" t="s">
        <v>835</v>
      </c>
      <c r="I3044" s="383">
        <v>100</v>
      </c>
      <c r="J3044" s="383">
        <v>268</v>
      </c>
      <c r="K3044" s="383" t="s">
        <v>835</v>
      </c>
      <c r="L3044" s="385"/>
      <c r="M3044" s="383">
        <v>84</v>
      </c>
      <c r="N3044" s="383" t="s">
        <v>835</v>
      </c>
      <c r="O3044" s="385"/>
      <c r="P3044" s="385"/>
      <c r="Q3044" s="386" t="s">
        <v>11</v>
      </c>
      <c r="R3044" s="383">
        <v>87</v>
      </c>
      <c r="S3044" s="383">
        <v>252</v>
      </c>
      <c r="T3044" s="386" t="s">
        <v>34</v>
      </c>
      <c r="U3044" s="386">
        <v>84</v>
      </c>
      <c r="V3044" s="386">
        <v>251</v>
      </c>
      <c r="W3044" s="386" t="s">
        <v>11</v>
      </c>
      <c r="X3044" s="383">
        <v>85</v>
      </c>
      <c r="Y3044" s="383">
        <v>252</v>
      </c>
      <c r="Z3044" s="386" t="s">
        <v>34</v>
      </c>
      <c r="AA3044" s="386">
        <v>80</v>
      </c>
      <c r="AB3044" s="386">
        <v>251</v>
      </c>
      <c r="AC3044" s="386" t="s">
        <v>11</v>
      </c>
      <c r="AD3044" s="383" t="s">
        <v>33</v>
      </c>
      <c r="AE3044" s="383" t="s">
        <v>36</v>
      </c>
      <c r="AF3044" s="383">
        <v>97</v>
      </c>
      <c r="AG3044" s="383" t="s">
        <v>35</v>
      </c>
      <c r="AH3044" s="383" t="s">
        <v>34</v>
      </c>
      <c r="AI3044" s="383" t="s">
        <v>36</v>
      </c>
      <c r="AJ3044" s="383" t="s">
        <v>3554</v>
      </c>
      <c r="AK3044" s="384" t="str">
        <f t="shared" si="95"/>
        <v>Yes-AB</v>
      </c>
      <c r="AL3044" s="384" t="str">
        <f t="shared" si="96"/>
        <v>Yes-AB</v>
      </c>
    </row>
    <row r="3045" spans="1:38" x14ac:dyDescent="0.25">
      <c r="A3045" s="381" t="s">
        <v>3224</v>
      </c>
      <c r="B3045" s="382" t="s">
        <v>205</v>
      </c>
      <c r="C3045" s="382" t="s">
        <v>30</v>
      </c>
      <c r="D3045" s="382" t="s">
        <v>206</v>
      </c>
      <c r="E3045" s="382" t="s">
        <v>37</v>
      </c>
      <c r="F3045" s="383">
        <v>100</v>
      </c>
      <c r="G3045" s="383">
        <v>256</v>
      </c>
      <c r="H3045" s="383" t="s">
        <v>835</v>
      </c>
      <c r="I3045" s="383">
        <v>100</v>
      </c>
      <c r="J3045" s="383">
        <v>256</v>
      </c>
      <c r="K3045" s="383" t="s">
        <v>835</v>
      </c>
      <c r="L3045" s="385">
        <v>91</v>
      </c>
      <c r="M3045" s="383">
        <v>75</v>
      </c>
      <c r="N3045" s="383" t="s">
        <v>835</v>
      </c>
      <c r="O3045" s="385"/>
      <c r="P3045" s="385"/>
      <c r="Q3045" s="386" t="s">
        <v>11</v>
      </c>
      <c r="R3045" s="383">
        <v>73</v>
      </c>
      <c r="S3045" s="383">
        <v>242</v>
      </c>
      <c r="T3045" s="386" t="s">
        <v>36</v>
      </c>
      <c r="U3045" s="386">
        <v>78</v>
      </c>
      <c r="V3045" s="386">
        <v>242</v>
      </c>
      <c r="W3045" s="386" t="s">
        <v>834</v>
      </c>
      <c r="X3045" s="383">
        <v>76</v>
      </c>
      <c r="Y3045" s="383">
        <v>242</v>
      </c>
      <c r="Z3045" s="386" t="s">
        <v>36</v>
      </c>
      <c r="AA3045" s="386">
        <v>71</v>
      </c>
      <c r="AB3045" s="386">
        <v>242</v>
      </c>
      <c r="AC3045" s="386" t="s">
        <v>834</v>
      </c>
      <c r="AD3045" s="383" t="s">
        <v>33</v>
      </c>
      <c r="AE3045" s="383" t="s">
        <v>36</v>
      </c>
      <c r="AF3045" s="383">
        <v>79</v>
      </c>
      <c r="AG3045" s="383" t="s">
        <v>35</v>
      </c>
      <c r="AH3045" s="383" t="s">
        <v>34</v>
      </c>
      <c r="AI3045" s="383" t="s">
        <v>36</v>
      </c>
      <c r="AJ3045" s="383" t="s">
        <v>3554</v>
      </c>
      <c r="AK3045" s="384" t="str">
        <f t="shared" si="95"/>
        <v>NO</v>
      </c>
      <c r="AL3045" s="384" t="str">
        <f t="shared" si="96"/>
        <v>NO</v>
      </c>
    </row>
    <row r="3046" spans="1:38" x14ac:dyDescent="0.25">
      <c r="A3046" s="381" t="s">
        <v>3224</v>
      </c>
      <c r="B3046" s="382" t="s">
        <v>207</v>
      </c>
      <c r="C3046" s="382" t="s">
        <v>30</v>
      </c>
      <c r="D3046" s="382" t="s">
        <v>208</v>
      </c>
      <c r="E3046" s="382" t="s">
        <v>37</v>
      </c>
      <c r="F3046" s="383">
        <v>100</v>
      </c>
      <c r="G3046" s="383">
        <v>411</v>
      </c>
      <c r="H3046" s="383" t="s">
        <v>835</v>
      </c>
      <c r="I3046" s="383">
        <v>100</v>
      </c>
      <c r="J3046" s="383">
        <v>411</v>
      </c>
      <c r="K3046" s="383" t="s">
        <v>835</v>
      </c>
      <c r="L3046" s="385">
        <v>93</v>
      </c>
      <c r="M3046" s="383">
        <v>135</v>
      </c>
      <c r="N3046" s="383" t="s">
        <v>835</v>
      </c>
      <c r="O3046" s="385"/>
      <c r="P3046" s="385"/>
      <c r="Q3046" s="386" t="s">
        <v>11</v>
      </c>
      <c r="R3046" s="383">
        <v>76</v>
      </c>
      <c r="S3046" s="383">
        <v>376</v>
      </c>
      <c r="T3046" s="386" t="s">
        <v>34</v>
      </c>
      <c r="U3046" s="386">
        <v>82</v>
      </c>
      <c r="V3046" s="386">
        <v>373</v>
      </c>
      <c r="W3046" s="386" t="s">
        <v>835</v>
      </c>
      <c r="X3046" s="383">
        <v>75</v>
      </c>
      <c r="Y3046" s="383">
        <v>376</v>
      </c>
      <c r="Z3046" s="386" t="s">
        <v>36</v>
      </c>
      <c r="AA3046" s="386">
        <v>69</v>
      </c>
      <c r="AB3046" s="386">
        <v>373</v>
      </c>
      <c r="AC3046" s="386" t="s">
        <v>834</v>
      </c>
      <c r="AD3046" s="383" t="s">
        <v>33</v>
      </c>
      <c r="AE3046" s="383" t="s">
        <v>36</v>
      </c>
      <c r="AF3046" s="383">
        <v>87</v>
      </c>
      <c r="AG3046" s="383" t="s">
        <v>35</v>
      </c>
      <c r="AH3046" s="383" t="s">
        <v>34</v>
      </c>
      <c r="AI3046" s="383" t="s">
        <v>36</v>
      </c>
      <c r="AJ3046" s="383" t="s">
        <v>3554</v>
      </c>
      <c r="AK3046" s="384" t="str">
        <f t="shared" si="95"/>
        <v>Yes-GM</v>
      </c>
      <c r="AL3046" s="384" t="str">
        <f t="shared" si="96"/>
        <v>NO</v>
      </c>
    </row>
    <row r="3047" spans="1:38" x14ac:dyDescent="0.25">
      <c r="A3047" s="381" t="s">
        <v>3224</v>
      </c>
      <c r="B3047" s="382" t="s">
        <v>209</v>
      </c>
      <c r="C3047" s="382" t="s">
        <v>30</v>
      </c>
      <c r="D3047" s="382" t="s">
        <v>210</v>
      </c>
      <c r="E3047" s="382" t="s">
        <v>37</v>
      </c>
      <c r="F3047" s="383">
        <v>100</v>
      </c>
      <c r="G3047" s="383">
        <v>442</v>
      </c>
      <c r="H3047" s="383" t="s">
        <v>835</v>
      </c>
      <c r="I3047" s="383">
        <v>100</v>
      </c>
      <c r="J3047" s="383">
        <v>442</v>
      </c>
      <c r="K3047" s="383" t="s">
        <v>835</v>
      </c>
      <c r="L3047" s="385"/>
      <c r="M3047" s="383">
        <v>126</v>
      </c>
      <c r="N3047" s="383" t="s">
        <v>835</v>
      </c>
      <c r="O3047" s="385"/>
      <c r="P3047" s="385"/>
      <c r="Q3047" s="386" t="s">
        <v>11</v>
      </c>
      <c r="R3047" s="383">
        <v>61</v>
      </c>
      <c r="S3047" s="383">
        <v>419</v>
      </c>
      <c r="T3047" s="386" t="s">
        <v>36</v>
      </c>
      <c r="U3047" s="386">
        <v>65</v>
      </c>
      <c r="V3047" s="386">
        <v>412</v>
      </c>
      <c r="W3047" s="386" t="s">
        <v>834</v>
      </c>
      <c r="X3047" s="383">
        <v>65</v>
      </c>
      <c r="Y3047" s="383">
        <v>419</v>
      </c>
      <c r="Z3047" s="386" t="s">
        <v>36</v>
      </c>
      <c r="AA3047" s="386">
        <v>67</v>
      </c>
      <c r="AB3047" s="386">
        <v>412</v>
      </c>
      <c r="AC3047" s="386" t="s">
        <v>834</v>
      </c>
      <c r="AD3047" s="383" t="s">
        <v>33</v>
      </c>
      <c r="AE3047" s="383" t="s">
        <v>36</v>
      </c>
      <c r="AF3047" s="383">
        <v>79</v>
      </c>
      <c r="AG3047" s="383" t="s">
        <v>35</v>
      </c>
      <c r="AH3047" s="383" t="s">
        <v>34</v>
      </c>
      <c r="AI3047" s="383" t="s">
        <v>36</v>
      </c>
      <c r="AJ3047" s="383" t="s">
        <v>3554</v>
      </c>
      <c r="AK3047" s="384" t="str">
        <f t="shared" si="95"/>
        <v>NO</v>
      </c>
      <c r="AL3047" s="384" t="str">
        <f t="shared" si="96"/>
        <v>NO</v>
      </c>
    </row>
    <row r="3048" spans="1:38" x14ac:dyDescent="0.25">
      <c r="A3048" s="381" t="s">
        <v>3224</v>
      </c>
      <c r="B3048" s="382" t="s">
        <v>211</v>
      </c>
      <c r="C3048" s="382" t="s">
        <v>30</v>
      </c>
      <c r="D3048" s="382" t="s">
        <v>212</v>
      </c>
      <c r="E3048" s="382" t="s">
        <v>37</v>
      </c>
      <c r="F3048" s="383">
        <v>100</v>
      </c>
      <c r="G3048" s="383">
        <v>393</v>
      </c>
      <c r="H3048" s="383" t="s">
        <v>835</v>
      </c>
      <c r="I3048" s="383">
        <v>100</v>
      </c>
      <c r="J3048" s="383">
        <v>393</v>
      </c>
      <c r="K3048" s="383" t="s">
        <v>835</v>
      </c>
      <c r="L3048" s="385">
        <v>92</v>
      </c>
      <c r="M3048" s="383">
        <v>132</v>
      </c>
      <c r="N3048" s="383" t="s">
        <v>835</v>
      </c>
      <c r="O3048" s="385"/>
      <c r="P3048" s="385"/>
      <c r="Q3048" s="386" t="s">
        <v>11</v>
      </c>
      <c r="R3048" s="383">
        <v>51</v>
      </c>
      <c r="S3048" s="383">
        <v>357</v>
      </c>
      <c r="T3048" s="386" t="s">
        <v>34</v>
      </c>
      <c r="U3048" s="386">
        <v>61</v>
      </c>
      <c r="V3048" s="386">
        <v>353</v>
      </c>
      <c r="W3048" s="386" t="s">
        <v>11</v>
      </c>
      <c r="X3048" s="383">
        <v>60</v>
      </c>
      <c r="Y3048" s="383">
        <v>356</v>
      </c>
      <c r="Z3048" s="386" t="s">
        <v>34</v>
      </c>
      <c r="AA3048" s="386">
        <v>60</v>
      </c>
      <c r="AB3048" s="386">
        <v>352</v>
      </c>
      <c r="AC3048" s="386" t="s">
        <v>11</v>
      </c>
      <c r="AD3048" s="383" t="s">
        <v>46</v>
      </c>
      <c r="AE3048" s="383" t="s">
        <v>36</v>
      </c>
      <c r="AF3048" s="383">
        <v>82</v>
      </c>
      <c r="AG3048" s="383" t="s">
        <v>35</v>
      </c>
      <c r="AH3048" s="383" t="s">
        <v>34</v>
      </c>
      <c r="AI3048" s="383" t="s">
        <v>36</v>
      </c>
      <c r="AJ3048" s="383" t="s">
        <v>3554</v>
      </c>
      <c r="AK3048" s="384" t="str">
        <f t="shared" si="95"/>
        <v>Yes-SH</v>
      </c>
      <c r="AL3048" s="384" t="str">
        <f t="shared" si="96"/>
        <v>Yes-SH</v>
      </c>
    </row>
    <row r="3049" spans="1:38" x14ac:dyDescent="0.25">
      <c r="A3049" s="381" t="s">
        <v>3224</v>
      </c>
      <c r="B3049" s="382" t="s">
        <v>2313</v>
      </c>
      <c r="C3049" s="382" t="s">
        <v>30</v>
      </c>
      <c r="D3049" s="382" t="s">
        <v>2314</v>
      </c>
      <c r="E3049" s="382" t="s">
        <v>37</v>
      </c>
      <c r="F3049" s="383">
        <v>100</v>
      </c>
      <c r="G3049" s="383">
        <v>92</v>
      </c>
      <c r="H3049" s="383" t="s">
        <v>835</v>
      </c>
      <c r="I3049" s="383">
        <v>100</v>
      </c>
      <c r="J3049" s="383">
        <v>92</v>
      </c>
      <c r="K3049" s="383" t="s">
        <v>835</v>
      </c>
      <c r="L3049" s="385"/>
      <c r="M3049" s="383">
        <v>39</v>
      </c>
      <c r="N3049" s="383" t="s">
        <v>835</v>
      </c>
      <c r="O3049" s="385"/>
      <c r="P3049" s="385"/>
      <c r="Q3049" s="386" t="s">
        <v>11</v>
      </c>
      <c r="R3049" s="383">
        <v>84</v>
      </c>
      <c r="S3049" s="383">
        <v>87</v>
      </c>
      <c r="T3049" s="386" t="s">
        <v>34</v>
      </c>
      <c r="U3049" s="386">
        <v>86</v>
      </c>
      <c r="V3049" s="386">
        <v>57</v>
      </c>
      <c r="W3049" s="386" t="s">
        <v>11</v>
      </c>
      <c r="X3049" s="383">
        <v>71</v>
      </c>
      <c r="Y3049" s="383">
        <v>87</v>
      </c>
      <c r="Z3049" s="386" t="s">
        <v>36</v>
      </c>
      <c r="AA3049" s="386">
        <v>60</v>
      </c>
      <c r="AB3049" s="386">
        <v>57</v>
      </c>
      <c r="AC3049" s="386" t="s">
        <v>834</v>
      </c>
      <c r="AD3049" s="383"/>
      <c r="AE3049" s="383" t="s">
        <v>36</v>
      </c>
      <c r="AF3049" s="383">
        <v>95</v>
      </c>
      <c r="AG3049" s="383" t="s">
        <v>35</v>
      </c>
      <c r="AH3049" s="383" t="s">
        <v>36</v>
      </c>
      <c r="AI3049" s="383" t="s">
        <v>34</v>
      </c>
      <c r="AJ3049" s="383" t="s">
        <v>3554</v>
      </c>
      <c r="AK3049" s="384" t="str">
        <f t="shared" si="95"/>
        <v>Yes-AB</v>
      </c>
      <c r="AL3049" s="384" t="str">
        <f t="shared" si="96"/>
        <v>NO</v>
      </c>
    </row>
    <row r="3050" spans="1:38" x14ac:dyDescent="0.25">
      <c r="A3050" s="381" t="s">
        <v>3224</v>
      </c>
      <c r="B3050" s="382" t="s">
        <v>215</v>
      </c>
      <c r="C3050" s="382" t="s">
        <v>30</v>
      </c>
      <c r="D3050" s="382" t="s">
        <v>216</v>
      </c>
      <c r="E3050" s="382" t="s">
        <v>37</v>
      </c>
      <c r="F3050" s="383">
        <v>100</v>
      </c>
      <c r="G3050" s="383">
        <v>43</v>
      </c>
      <c r="H3050" s="383" t="s">
        <v>835</v>
      </c>
      <c r="I3050" s="383">
        <v>100</v>
      </c>
      <c r="J3050" s="383">
        <v>43</v>
      </c>
      <c r="K3050" s="383" t="s">
        <v>835</v>
      </c>
      <c r="L3050" s="385">
        <v>85</v>
      </c>
      <c r="M3050" s="383">
        <v>13</v>
      </c>
      <c r="N3050" s="383" t="s">
        <v>835</v>
      </c>
      <c r="O3050" s="385"/>
      <c r="P3050" s="385"/>
      <c r="Q3050" s="386" t="s">
        <v>11</v>
      </c>
      <c r="R3050" s="383">
        <v>48</v>
      </c>
      <c r="S3050" s="383">
        <v>42</v>
      </c>
      <c r="T3050" s="386" t="s">
        <v>36</v>
      </c>
      <c r="U3050" s="386">
        <v>57</v>
      </c>
      <c r="V3050" s="386">
        <v>42</v>
      </c>
      <c r="W3050" s="386" t="s">
        <v>834</v>
      </c>
      <c r="X3050" s="383">
        <v>62</v>
      </c>
      <c r="Y3050" s="383">
        <v>42</v>
      </c>
      <c r="Z3050" s="386" t="s">
        <v>34</v>
      </c>
      <c r="AA3050" s="386">
        <v>74</v>
      </c>
      <c r="AB3050" s="386">
        <v>42</v>
      </c>
      <c r="AC3050" s="386" t="s">
        <v>11</v>
      </c>
      <c r="AD3050" s="383" t="s">
        <v>57</v>
      </c>
      <c r="AE3050" s="383" t="s">
        <v>36</v>
      </c>
      <c r="AF3050" s="383">
        <v>92</v>
      </c>
      <c r="AG3050" s="383" t="s">
        <v>35</v>
      </c>
      <c r="AH3050" s="383" t="s">
        <v>34</v>
      </c>
      <c r="AI3050" s="383" t="s">
        <v>34</v>
      </c>
      <c r="AJ3050" s="383" t="s">
        <v>3554</v>
      </c>
      <c r="AK3050" s="384" t="str">
        <f t="shared" si="95"/>
        <v>NO</v>
      </c>
      <c r="AL3050" s="384" t="str">
        <f t="shared" si="96"/>
        <v>Yes-SH</v>
      </c>
    </row>
    <row r="3051" spans="1:38" x14ac:dyDescent="0.25">
      <c r="A3051" s="381" t="s">
        <v>3224</v>
      </c>
      <c r="B3051" s="382" t="s">
        <v>849</v>
      </c>
      <c r="C3051" s="382" t="s">
        <v>30</v>
      </c>
      <c r="D3051" s="382" t="s">
        <v>2238</v>
      </c>
      <c r="E3051" s="382" t="s">
        <v>37</v>
      </c>
      <c r="F3051" s="383">
        <v>100</v>
      </c>
      <c r="G3051" s="383">
        <v>153</v>
      </c>
      <c r="H3051" s="383" t="s">
        <v>835</v>
      </c>
      <c r="I3051" s="383">
        <v>100</v>
      </c>
      <c r="J3051" s="383">
        <v>153</v>
      </c>
      <c r="K3051" s="383" t="s">
        <v>835</v>
      </c>
      <c r="L3051" s="385"/>
      <c r="M3051" s="383">
        <v>51</v>
      </c>
      <c r="N3051" s="383" t="s">
        <v>835</v>
      </c>
      <c r="O3051" s="385"/>
      <c r="P3051" s="385"/>
      <c r="Q3051" s="386" t="s">
        <v>11</v>
      </c>
      <c r="R3051" s="383">
        <v>90</v>
      </c>
      <c r="S3051" s="383">
        <v>152</v>
      </c>
      <c r="T3051" s="386" t="s">
        <v>34</v>
      </c>
      <c r="U3051" s="386">
        <v>84</v>
      </c>
      <c r="V3051" s="386">
        <v>141</v>
      </c>
      <c r="W3051" s="386" t="s">
        <v>11</v>
      </c>
      <c r="X3051" s="383">
        <v>93</v>
      </c>
      <c r="Y3051" s="383">
        <v>152</v>
      </c>
      <c r="Z3051" s="386" t="s">
        <v>34</v>
      </c>
      <c r="AA3051" s="386">
        <v>89</v>
      </c>
      <c r="AB3051" s="386">
        <v>141</v>
      </c>
      <c r="AC3051" s="386" t="s">
        <v>11</v>
      </c>
      <c r="AD3051" s="383" t="s">
        <v>33</v>
      </c>
      <c r="AE3051" s="383" t="s">
        <v>34</v>
      </c>
      <c r="AF3051" s="383">
        <v>100</v>
      </c>
      <c r="AG3051" s="383" t="s">
        <v>35</v>
      </c>
      <c r="AH3051" s="383" t="s">
        <v>36</v>
      </c>
      <c r="AI3051" s="383" t="s">
        <v>34</v>
      </c>
      <c r="AJ3051" s="383" t="s">
        <v>3554</v>
      </c>
      <c r="AK3051" s="384" t="str">
        <f t="shared" si="95"/>
        <v>Yes-AB</v>
      </c>
      <c r="AL3051" s="384" t="str">
        <f t="shared" si="96"/>
        <v>Yes-AB</v>
      </c>
    </row>
    <row r="3052" spans="1:38" x14ac:dyDescent="0.25">
      <c r="A3052" s="381" t="s">
        <v>3224</v>
      </c>
      <c r="B3052" s="382" t="s">
        <v>850</v>
      </c>
      <c r="C3052" s="382" t="s">
        <v>30</v>
      </c>
      <c r="D3052" s="382" t="s">
        <v>851</v>
      </c>
      <c r="E3052" s="382" t="s">
        <v>37</v>
      </c>
      <c r="F3052" s="383">
        <v>100</v>
      </c>
      <c r="G3052" s="383">
        <v>75</v>
      </c>
      <c r="H3052" s="383" t="s">
        <v>835</v>
      </c>
      <c r="I3052" s="383">
        <v>100</v>
      </c>
      <c r="J3052" s="383">
        <v>75</v>
      </c>
      <c r="K3052" s="383" t="s">
        <v>835</v>
      </c>
      <c r="L3052" s="385"/>
      <c r="M3052" s="383">
        <v>30</v>
      </c>
      <c r="N3052" s="383" t="s">
        <v>835</v>
      </c>
      <c r="O3052" s="385"/>
      <c r="P3052" s="385"/>
      <c r="Q3052" s="386" t="s">
        <v>11</v>
      </c>
      <c r="R3052" s="383">
        <v>74</v>
      </c>
      <c r="S3052" s="383">
        <v>68</v>
      </c>
      <c r="T3052" s="386" t="s">
        <v>36</v>
      </c>
      <c r="U3052" s="386">
        <v>74</v>
      </c>
      <c r="V3052" s="386">
        <v>65</v>
      </c>
      <c r="W3052" s="386" t="s">
        <v>834</v>
      </c>
      <c r="X3052" s="383">
        <v>79</v>
      </c>
      <c r="Y3052" s="383">
        <v>68</v>
      </c>
      <c r="Z3052" s="386" t="s">
        <v>36</v>
      </c>
      <c r="AA3052" s="386">
        <v>72</v>
      </c>
      <c r="AB3052" s="386">
        <v>65</v>
      </c>
      <c r="AC3052" s="386" t="s">
        <v>834</v>
      </c>
      <c r="AD3052" s="383" t="s">
        <v>33</v>
      </c>
      <c r="AE3052" s="383" t="s">
        <v>36</v>
      </c>
      <c r="AF3052" s="383">
        <v>95</v>
      </c>
      <c r="AG3052" s="383" t="s">
        <v>35</v>
      </c>
      <c r="AH3052" s="383" t="s">
        <v>36</v>
      </c>
      <c r="AI3052" s="383" t="s">
        <v>34</v>
      </c>
      <c r="AJ3052" s="383" t="s">
        <v>3554</v>
      </c>
      <c r="AK3052" s="384" t="str">
        <f t="shared" si="95"/>
        <v>NO</v>
      </c>
      <c r="AL3052" s="384" t="str">
        <f t="shared" si="96"/>
        <v>NO</v>
      </c>
    </row>
    <row r="3053" spans="1:38" x14ac:dyDescent="0.25">
      <c r="A3053" s="381" t="s">
        <v>3224</v>
      </c>
      <c r="B3053" s="382" t="s">
        <v>217</v>
      </c>
      <c r="C3053" s="382" t="s">
        <v>30</v>
      </c>
      <c r="D3053" s="382" t="s">
        <v>218</v>
      </c>
      <c r="E3053" s="382" t="s">
        <v>37</v>
      </c>
      <c r="F3053" s="383">
        <v>100</v>
      </c>
      <c r="G3053" s="383">
        <v>302</v>
      </c>
      <c r="H3053" s="383" t="s">
        <v>835</v>
      </c>
      <c r="I3053" s="383">
        <v>100</v>
      </c>
      <c r="J3053" s="383">
        <v>302</v>
      </c>
      <c r="K3053" s="383" t="s">
        <v>835</v>
      </c>
      <c r="L3053" s="385"/>
      <c r="M3053" s="383">
        <v>84</v>
      </c>
      <c r="N3053" s="383" t="s">
        <v>835</v>
      </c>
      <c r="O3053" s="385"/>
      <c r="P3053" s="385"/>
      <c r="Q3053" s="386" t="s">
        <v>11</v>
      </c>
      <c r="R3053" s="383">
        <v>79</v>
      </c>
      <c r="S3053" s="383">
        <v>294</v>
      </c>
      <c r="T3053" s="386" t="s">
        <v>34</v>
      </c>
      <c r="U3053" s="386">
        <v>77</v>
      </c>
      <c r="V3053" s="386">
        <v>291</v>
      </c>
      <c r="W3053" s="386" t="s">
        <v>11</v>
      </c>
      <c r="X3053" s="383">
        <v>80</v>
      </c>
      <c r="Y3053" s="383">
        <v>294</v>
      </c>
      <c r="Z3053" s="386" t="s">
        <v>34</v>
      </c>
      <c r="AA3053" s="386">
        <v>74</v>
      </c>
      <c r="AB3053" s="386">
        <v>291</v>
      </c>
      <c r="AC3053" s="386" t="s">
        <v>11</v>
      </c>
      <c r="AD3053" s="383" t="s">
        <v>33</v>
      </c>
      <c r="AE3053" s="383" t="s">
        <v>36</v>
      </c>
      <c r="AF3053" s="383">
        <v>79</v>
      </c>
      <c r="AG3053" s="383" t="s">
        <v>35</v>
      </c>
      <c r="AH3053" s="383" t="s">
        <v>34</v>
      </c>
      <c r="AI3053" s="383" t="s">
        <v>36</v>
      </c>
      <c r="AJ3053" s="383" t="s">
        <v>3554</v>
      </c>
      <c r="AK3053" s="384" t="str">
        <f t="shared" si="95"/>
        <v>Yes-AB</v>
      </c>
      <c r="AL3053" s="384" t="str">
        <f t="shared" si="96"/>
        <v>Yes-AB</v>
      </c>
    </row>
    <row r="3054" spans="1:38" x14ac:dyDescent="0.25">
      <c r="A3054" s="381" t="s">
        <v>3224</v>
      </c>
      <c r="B3054" s="382" t="s">
        <v>219</v>
      </c>
      <c r="C3054" s="382" t="s">
        <v>30</v>
      </c>
      <c r="D3054" s="382" t="s">
        <v>220</v>
      </c>
      <c r="E3054" s="382" t="s">
        <v>37</v>
      </c>
      <c r="F3054" s="383">
        <v>100</v>
      </c>
      <c r="G3054" s="383">
        <v>254</v>
      </c>
      <c r="H3054" s="383" t="s">
        <v>835</v>
      </c>
      <c r="I3054" s="383">
        <v>100</v>
      </c>
      <c r="J3054" s="383">
        <v>254</v>
      </c>
      <c r="K3054" s="383" t="s">
        <v>835</v>
      </c>
      <c r="L3054" s="385"/>
      <c r="M3054" s="383">
        <v>77</v>
      </c>
      <c r="N3054" s="383" t="s">
        <v>835</v>
      </c>
      <c r="O3054" s="385"/>
      <c r="P3054" s="385"/>
      <c r="Q3054" s="386" t="s">
        <v>11</v>
      </c>
      <c r="R3054" s="383">
        <v>55</v>
      </c>
      <c r="S3054" s="383">
        <v>232</v>
      </c>
      <c r="T3054" s="386" t="s">
        <v>36</v>
      </c>
      <c r="U3054" s="386">
        <v>61</v>
      </c>
      <c r="V3054" s="386">
        <v>227</v>
      </c>
      <c r="W3054" s="386" t="s">
        <v>834</v>
      </c>
      <c r="X3054" s="383">
        <v>63</v>
      </c>
      <c r="Y3054" s="383">
        <v>233</v>
      </c>
      <c r="Z3054" s="386" t="s">
        <v>34</v>
      </c>
      <c r="AA3054" s="386">
        <v>65</v>
      </c>
      <c r="AB3054" s="386">
        <v>228</v>
      </c>
      <c r="AC3054" s="386" t="s">
        <v>11</v>
      </c>
      <c r="AD3054" s="383" t="s">
        <v>104</v>
      </c>
      <c r="AE3054" s="383" t="s">
        <v>36</v>
      </c>
      <c r="AF3054" s="383">
        <v>87</v>
      </c>
      <c r="AG3054" s="383" t="s">
        <v>35</v>
      </c>
      <c r="AH3054" s="383" t="s">
        <v>34</v>
      </c>
      <c r="AI3054" s="383" t="s">
        <v>36</v>
      </c>
      <c r="AJ3054" s="383" t="s">
        <v>3554</v>
      </c>
      <c r="AK3054" s="384" t="str">
        <f t="shared" si="95"/>
        <v>NO</v>
      </c>
      <c r="AL3054" s="384" t="str">
        <f t="shared" si="96"/>
        <v>Yes-SH</v>
      </c>
    </row>
    <row r="3055" spans="1:38" x14ac:dyDescent="0.25">
      <c r="A3055" s="381" t="s">
        <v>3224</v>
      </c>
      <c r="B3055" s="382" t="s">
        <v>221</v>
      </c>
      <c r="C3055" s="382" t="s">
        <v>30</v>
      </c>
      <c r="D3055" s="382" t="s">
        <v>2239</v>
      </c>
      <c r="E3055" s="382" t="s">
        <v>37</v>
      </c>
      <c r="F3055" s="383">
        <v>99</v>
      </c>
      <c r="G3055" s="383">
        <v>169</v>
      </c>
      <c r="H3055" s="383" t="s">
        <v>835</v>
      </c>
      <c r="I3055" s="383">
        <v>99</v>
      </c>
      <c r="J3055" s="383">
        <v>169</v>
      </c>
      <c r="K3055" s="383" t="s">
        <v>835</v>
      </c>
      <c r="L3055" s="385"/>
      <c r="M3055" s="383">
        <v>44</v>
      </c>
      <c r="N3055" s="383" t="s">
        <v>835</v>
      </c>
      <c r="O3055" s="385"/>
      <c r="P3055" s="385">
        <v>1</v>
      </c>
      <c r="Q3055" s="386" t="s">
        <v>11</v>
      </c>
      <c r="R3055" s="383">
        <v>25</v>
      </c>
      <c r="S3055" s="383">
        <v>160</v>
      </c>
      <c r="T3055" s="386" t="s">
        <v>36</v>
      </c>
      <c r="U3055" s="386">
        <v>41</v>
      </c>
      <c r="V3055" s="386">
        <v>154</v>
      </c>
      <c r="W3055" s="386" t="s">
        <v>834</v>
      </c>
      <c r="X3055" s="383">
        <v>36</v>
      </c>
      <c r="Y3055" s="383">
        <v>160</v>
      </c>
      <c r="Z3055" s="386" t="s">
        <v>34</v>
      </c>
      <c r="AA3055" s="386">
        <v>48</v>
      </c>
      <c r="AB3055" s="386">
        <v>154</v>
      </c>
      <c r="AC3055" s="386" t="s">
        <v>11</v>
      </c>
      <c r="AD3055" s="383" t="s">
        <v>46</v>
      </c>
      <c r="AE3055" s="383" t="s">
        <v>36</v>
      </c>
      <c r="AF3055" s="383">
        <v>90</v>
      </c>
      <c r="AG3055" s="383" t="s">
        <v>40</v>
      </c>
      <c r="AH3055" s="383" t="s">
        <v>34</v>
      </c>
      <c r="AI3055" s="383" t="s">
        <v>34</v>
      </c>
      <c r="AJ3055" s="383" t="s">
        <v>3554</v>
      </c>
      <c r="AK3055" s="384" t="str">
        <f t="shared" si="95"/>
        <v>NO</v>
      </c>
      <c r="AL3055" s="384" t="str">
        <f t="shared" si="96"/>
        <v>Yes-SH</v>
      </c>
    </row>
    <row r="3056" spans="1:38" x14ac:dyDescent="0.25">
      <c r="A3056" s="381" t="s">
        <v>3224</v>
      </c>
      <c r="B3056" s="382" t="s">
        <v>223</v>
      </c>
      <c r="C3056" s="382" t="s">
        <v>30</v>
      </c>
      <c r="D3056" s="382" t="s">
        <v>224</v>
      </c>
      <c r="E3056" s="382" t="s">
        <v>37</v>
      </c>
      <c r="F3056" s="383">
        <v>100</v>
      </c>
      <c r="G3056" s="383">
        <v>275</v>
      </c>
      <c r="H3056" s="383" t="s">
        <v>835</v>
      </c>
      <c r="I3056" s="383">
        <v>100</v>
      </c>
      <c r="J3056" s="383">
        <v>274</v>
      </c>
      <c r="K3056" s="383" t="s">
        <v>835</v>
      </c>
      <c r="L3056" s="385">
        <v>94</v>
      </c>
      <c r="M3056" s="383">
        <v>81</v>
      </c>
      <c r="N3056" s="383" t="s">
        <v>835</v>
      </c>
      <c r="O3056" s="385"/>
      <c r="P3056" s="385"/>
      <c r="Q3056" s="386" t="s">
        <v>11</v>
      </c>
      <c r="R3056" s="383">
        <v>54</v>
      </c>
      <c r="S3056" s="383">
        <v>243</v>
      </c>
      <c r="T3056" s="386" t="s">
        <v>36</v>
      </c>
      <c r="U3056" s="386">
        <v>58</v>
      </c>
      <c r="V3056" s="386">
        <v>240</v>
      </c>
      <c r="W3056" s="386" t="s">
        <v>834</v>
      </c>
      <c r="X3056" s="383">
        <v>68</v>
      </c>
      <c r="Y3056" s="383">
        <v>243</v>
      </c>
      <c r="Z3056" s="386" t="s">
        <v>36</v>
      </c>
      <c r="AA3056" s="386">
        <v>68</v>
      </c>
      <c r="AB3056" s="386">
        <v>241</v>
      </c>
      <c r="AC3056" s="386" t="s">
        <v>834</v>
      </c>
      <c r="AD3056" s="383" t="s">
        <v>57</v>
      </c>
      <c r="AE3056" s="383" t="s">
        <v>36</v>
      </c>
      <c r="AF3056" s="383">
        <v>77</v>
      </c>
      <c r="AG3056" s="383" t="s">
        <v>35</v>
      </c>
      <c r="AH3056" s="383" t="s">
        <v>34</v>
      </c>
      <c r="AI3056" s="383" t="s">
        <v>36</v>
      </c>
      <c r="AJ3056" s="383" t="s">
        <v>3554</v>
      </c>
      <c r="AK3056" s="384" t="str">
        <f t="shared" si="95"/>
        <v>NO</v>
      </c>
      <c r="AL3056" s="384" t="str">
        <f t="shared" si="96"/>
        <v>NO</v>
      </c>
    </row>
    <row r="3057" spans="1:38" x14ac:dyDescent="0.25">
      <c r="A3057" s="381" t="s">
        <v>3224</v>
      </c>
      <c r="B3057" s="382" t="s">
        <v>225</v>
      </c>
      <c r="C3057" s="382" t="s">
        <v>30</v>
      </c>
      <c r="D3057" s="382" t="s">
        <v>226</v>
      </c>
      <c r="E3057" s="382" t="s">
        <v>37</v>
      </c>
      <c r="F3057" s="383">
        <v>100</v>
      </c>
      <c r="G3057" s="383">
        <v>517</v>
      </c>
      <c r="H3057" s="383" t="s">
        <v>835</v>
      </c>
      <c r="I3057" s="383">
        <v>100</v>
      </c>
      <c r="J3057" s="383">
        <v>517</v>
      </c>
      <c r="K3057" s="383" t="s">
        <v>835</v>
      </c>
      <c r="L3057" s="385"/>
      <c r="M3057" s="383">
        <v>165</v>
      </c>
      <c r="N3057" s="383" t="s">
        <v>835</v>
      </c>
      <c r="O3057" s="385"/>
      <c r="P3057" s="385"/>
      <c r="Q3057" s="386" t="s">
        <v>11</v>
      </c>
      <c r="R3057" s="383">
        <v>71</v>
      </c>
      <c r="S3057" s="383">
        <v>497</v>
      </c>
      <c r="T3057" s="386" t="s">
        <v>36</v>
      </c>
      <c r="U3057" s="386">
        <v>75</v>
      </c>
      <c r="V3057" s="386">
        <v>494</v>
      </c>
      <c r="W3057" s="386" t="s">
        <v>834</v>
      </c>
      <c r="X3057" s="383">
        <v>74</v>
      </c>
      <c r="Y3057" s="383">
        <v>498</v>
      </c>
      <c r="Z3057" s="386" t="s">
        <v>34</v>
      </c>
      <c r="AA3057" s="386">
        <v>74</v>
      </c>
      <c r="AB3057" s="386">
        <v>495</v>
      </c>
      <c r="AC3057" s="386" t="s">
        <v>11</v>
      </c>
      <c r="AD3057" s="383" t="s">
        <v>33</v>
      </c>
      <c r="AE3057" s="383" t="s">
        <v>36</v>
      </c>
      <c r="AF3057" s="383">
        <v>87</v>
      </c>
      <c r="AG3057" s="383" t="s">
        <v>35</v>
      </c>
      <c r="AH3057" s="383" t="s">
        <v>34</v>
      </c>
      <c r="AI3057" s="383" t="s">
        <v>36</v>
      </c>
      <c r="AJ3057" s="383" t="s">
        <v>3554</v>
      </c>
      <c r="AK3057" s="384" t="str">
        <f t="shared" si="95"/>
        <v>NO</v>
      </c>
      <c r="AL3057" s="384" t="str">
        <f t="shared" si="96"/>
        <v>Yes-SH</v>
      </c>
    </row>
    <row r="3058" spans="1:38" x14ac:dyDescent="0.25">
      <c r="A3058" s="381" t="s">
        <v>3224</v>
      </c>
      <c r="B3058" s="382" t="s">
        <v>227</v>
      </c>
      <c r="C3058" s="382" t="s">
        <v>30</v>
      </c>
      <c r="D3058" s="382" t="s">
        <v>228</v>
      </c>
      <c r="E3058" s="382" t="s">
        <v>37</v>
      </c>
      <c r="F3058" s="383">
        <v>100</v>
      </c>
      <c r="G3058" s="383">
        <v>553</v>
      </c>
      <c r="H3058" s="383" t="s">
        <v>835</v>
      </c>
      <c r="I3058" s="383">
        <v>100</v>
      </c>
      <c r="J3058" s="383">
        <v>553</v>
      </c>
      <c r="K3058" s="383" t="s">
        <v>835</v>
      </c>
      <c r="L3058" s="385"/>
      <c r="M3058" s="383">
        <v>190</v>
      </c>
      <c r="N3058" s="383" t="s">
        <v>835</v>
      </c>
      <c r="O3058" s="385"/>
      <c r="P3058" s="385"/>
      <c r="Q3058" s="386" t="s">
        <v>11</v>
      </c>
      <c r="R3058" s="383">
        <v>82</v>
      </c>
      <c r="S3058" s="383">
        <v>539</v>
      </c>
      <c r="T3058" s="386" t="s">
        <v>34</v>
      </c>
      <c r="U3058" s="386">
        <v>83</v>
      </c>
      <c r="V3058" s="386">
        <v>534</v>
      </c>
      <c r="W3058" s="386" t="s">
        <v>11</v>
      </c>
      <c r="X3058" s="383">
        <v>81</v>
      </c>
      <c r="Y3058" s="383">
        <v>539</v>
      </c>
      <c r="Z3058" s="386" t="s">
        <v>34</v>
      </c>
      <c r="AA3058" s="386">
        <v>74</v>
      </c>
      <c r="AB3058" s="386">
        <v>534</v>
      </c>
      <c r="AC3058" s="386" t="s">
        <v>11</v>
      </c>
      <c r="AD3058" s="383" t="s">
        <v>33</v>
      </c>
      <c r="AE3058" s="383" t="s">
        <v>36</v>
      </c>
      <c r="AF3058" s="383">
        <v>95</v>
      </c>
      <c r="AG3058" s="383" t="s">
        <v>35</v>
      </c>
      <c r="AH3058" s="383" t="s">
        <v>34</v>
      </c>
      <c r="AI3058" s="383" t="s">
        <v>36</v>
      </c>
      <c r="AJ3058" s="383" t="s">
        <v>3554</v>
      </c>
      <c r="AK3058" s="384" t="str">
        <f t="shared" si="95"/>
        <v>Yes-AB</v>
      </c>
      <c r="AL3058" s="384" t="str">
        <f t="shared" si="96"/>
        <v>Yes-AB</v>
      </c>
    </row>
    <row r="3059" spans="1:38" x14ac:dyDescent="0.25">
      <c r="A3059" s="381" t="s">
        <v>3224</v>
      </c>
      <c r="B3059" s="382" t="s">
        <v>229</v>
      </c>
      <c r="C3059" s="382" t="s">
        <v>30</v>
      </c>
      <c r="D3059" s="382" t="s">
        <v>230</v>
      </c>
      <c r="E3059" s="382" t="s">
        <v>37</v>
      </c>
      <c r="F3059" s="383">
        <v>100</v>
      </c>
      <c r="G3059" s="383">
        <v>145</v>
      </c>
      <c r="H3059" s="383" t="s">
        <v>835</v>
      </c>
      <c r="I3059" s="383">
        <v>100</v>
      </c>
      <c r="J3059" s="383">
        <v>145</v>
      </c>
      <c r="K3059" s="383" t="s">
        <v>835</v>
      </c>
      <c r="L3059" s="385"/>
      <c r="M3059" s="383">
        <v>46</v>
      </c>
      <c r="N3059" s="383" t="s">
        <v>835</v>
      </c>
      <c r="O3059" s="385"/>
      <c r="P3059" s="385"/>
      <c r="Q3059" s="386" t="s">
        <v>11</v>
      </c>
      <c r="R3059" s="383">
        <v>47</v>
      </c>
      <c r="S3059" s="383">
        <v>136</v>
      </c>
      <c r="T3059" s="386" t="s">
        <v>36</v>
      </c>
      <c r="U3059" s="386">
        <v>57</v>
      </c>
      <c r="V3059" s="386">
        <v>131</v>
      </c>
      <c r="W3059" s="386" t="s">
        <v>834</v>
      </c>
      <c r="X3059" s="383">
        <v>60</v>
      </c>
      <c r="Y3059" s="383">
        <v>136</v>
      </c>
      <c r="Z3059" s="386" t="s">
        <v>34</v>
      </c>
      <c r="AA3059" s="386">
        <v>58</v>
      </c>
      <c r="AB3059" s="386">
        <v>130</v>
      </c>
      <c r="AC3059" s="386" t="s">
        <v>11</v>
      </c>
      <c r="AD3059" s="383" t="s">
        <v>57</v>
      </c>
      <c r="AE3059" s="383" t="s">
        <v>36</v>
      </c>
      <c r="AF3059" s="383">
        <v>87</v>
      </c>
      <c r="AG3059" s="383" t="s">
        <v>35</v>
      </c>
      <c r="AH3059" s="383" t="s">
        <v>34</v>
      </c>
      <c r="AI3059" s="383" t="s">
        <v>36</v>
      </c>
      <c r="AJ3059" s="383" t="s">
        <v>3554</v>
      </c>
      <c r="AK3059" s="384" t="str">
        <f t="shared" si="95"/>
        <v>NO</v>
      </c>
      <c r="AL3059" s="384" t="str">
        <f t="shared" si="96"/>
        <v>Yes-SH</v>
      </c>
    </row>
    <row r="3060" spans="1:38" x14ac:dyDescent="0.25">
      <c r="A3060" s="381" t="s">
        <v>3224</v>
      </c>
      <c r="B3060" s="382" t="s">
        <v>231</v>
      </c>
      <c r="C3060" s="382" t="s">
        <v>30</v>
      </c>
      <c r="D3060" s="382" t="s">
        <v>232</v>
      </c>
      <c r="E3060" s="382" t="s">
        <v>37</v>
      </c>
      <c r="F3060" s="383">
        <v>100</v>
      </c>
      <c r="G3060" s="383">
        <v>443</v>
      </c>
      <c r="H3060" s="383" t="s">
        <v>835</v>
      </c>
      <c r="I3060" s="383">
        <v>100</v>
      </c>
      <c r="J3060" s="383">
        <v>443</v>
      </c>
      <c r="K3060" s="383" t="s">
        <v>835</v>
      </c>
      <c r="L3060" s="385"/>
      <c r="M3060" s="383">
        <v>138</v>
      </c>
      <c r="N3060" s="383" t="s">
        <v>835</v>
      </c>
      <c r="O3060" s="385"/>
      <c r="P3060" s="385"/>
      <c r="Q3060" s="386" t="s">
        <v>11</v>
      </c>
      <c r="R3060" s="383">
        <v>72</v>
      </c>
      <c r="S3060" s="383">
        <v>421</v>
      </c>
      <c r="T3060" s="386" t="s">
        <v>36</v>
      </c>
      <c r="U3060" s="386">
        <v>77</v>
      </c>
      <c r="V3060" s="386">
        <v>411</v>
      </c>
      <c r="W3060" s="386" t="s">
        <v>834</v>
      </c>
      <c r="X3060" s="383">
        <v>75</v>
      </c>
      <c r="Y3060" s="383">
        <v>421</v>
      </c>
      <c r="Z3060" s="386" t="s">
        <v>34</v>
      </c>
      <c r="AA3060" s="386">
        <v>75</v>
      </c>
      <c r="AB3060" s="386">
        <v>411</v>
      </c>
      <c r="AC3060" s="386" t="s">
        <v>11</v>
      </c>
      <c r="AD3060" s="383" t="s">
        <v>33</v>
      </c>
      <c r="AE3060" s="383" t="s">
        <v>36</v>
      </c>
      <c r="AF3060" s="383">
        <v>90</v>
      </c>
      <c r="AG3060" s="383" t="s">
        <v>35</v>
      </c>
      <c r="AH3060" s="383" t="s">
        <v>34</v>
      </c>
      <c r="AI3060" s="383" t="s">
        <v>36</v>
      </c>
      <c r="AJ3060" s="383" t="s">
        <v>3554</v>
      </c>
      <c r="AK3060" s="384" t="str">
        <f t="shared" si="95"/>
        <v>NO</v>
      </c>
      <c r="AL3060" s="384" t="str">
        <f t="shared" si="96"/>
        <v>Yes-SH</v>
      </c>
    </row>
    <row r="3061" spans="1:38" x14ac:dyDescent="0.25">
      <c r="A3061" s="381" t="s">
        <v>3224</v>
      </c>
      <c r="B3061" s="382" t="s">
        <v>233</v>
      </c>
      <c r="C3061" s="382" t="s">
        <v>30</v>
      </c>
      <c r="D3061" s="382" t="s">
        <v>234</v>
      </c>
      <c r="E3061" s="382" t="s">
        <v>37</v>
      </c>
      <c r="F3061" s="383">
        <v>100</v>
      </c>
      <c r="G3061" s="383">
        <v>873</v>
      </c>
      <c r="H3061" s="383" t="s">
        <v>835</v>
      </c>
      <c r="I3061" s="383">
        <v>100</v>
      </c>
      <c r="J3061" s="383">
        <v>873</v>
      </c>
      <c r="K3061" s="383" t="s">
        <v>835</v>
      </c>
      <c r="L3061" s="385"/>
      <c r="M3061" s="383">
        <v>290</v>
      </c>
      <c r="N3061" s="383" t="s">
        <v>835</v>
      </c>
      <c r="O3061" s="385"/>
      <c r="P3061" s="385"/>
      <c r="Q3061" s="386" t="s">
        <v>11</v>
      </c>
      <c r="R3061" s="383">
        <v>72</v>
      </c>
      <c r="S3061" s="383">
        <v>841</v>
      </c>
      <c r="T3061" s="386" t="s">
        <v>36</v>
      </c>
      <c r="U3061" s="386">
        <v>76</v>
      </c>
      <c r="V3061" s="386">
        <v>826</v>
      </c>
      <c r="W3061" s="386" t="s">
        <v>834</v>
      </c>
      <c r="X3061" s="383">
        <v>81</v>
      </c>
      <c r="Y3061" s="383">
        <v>841</v>
      </c>
      <c r="Z3061" s="386" t="s">
        <v>34</v>
      </c>
      <c r="AA3061" s="386">
        <v>79</v>
      </c>
      <c r="AB3061" s="386">
        <v>826</v>
      </c>
      <c r="AC3061" s="386" t="s">
        <v>11</v>
      </c>
      <c r="AD3061" s="383" t="s">
        <v>33</v>
      </c>
      <c r="AE3061" s="383" t="s">
        <v>36</v>
      </c>
      <c r="AF3061" s="383">
        <v>85</v>
      </c>
      <c r="AG3061" s="383" t="s">
        <v>35</v>
      </c>
      <c r="AH3061" s="383" t="s">
        <v>34</v>
      </c>
      <c r="AI3061" s="383" t="s">
        <v>36</v>
      </c>
      <c r="AJ3061" s="383" t="s">
        <v>3554</v>
      </c>
      <c r="AK3061" s="384" t="str">
        <f t="shared" si="95"/>
        <v>NO</v>
      </c>
      <c r="AL3061" s="384" t="str">
        <f t="shared" si="96"/>
        <v>Yes-AB</v>
      </c>
    </row>
    <row r="3062" spans="1:38" x14ac:dyDescent="0.25">
      <c r="A3062" s="381" t="s">
        <v>3224</v>
      </c>
      <c r="B3062" s="382" t="s">
        <v>235</v>
      </c>
      <c r="C3062" s="382" t="s">
        <v>30</v>
      </c>
      <c r="D3062" s="382" t="s">
        <v>236</v>
      </c>
      <c r="E3062" s="382" t="s">
        <v>37</v>
      </c>
      <c r="F3062" s="383">
        <v>100</v>
      </c>
      <c r="G3062" s="383">
        <v>355</v>
      </c>
      <c r="H3062" s="383" t="s">
        <v>835</v>
      </c>
      <c r="I3062" s="383">
        <v>100</v>
      </c>
      <c r="J3062" s="383">
        <v>355</v>
      </c>
      <c r="K3062" s="383" t="s">
        <v>835</v>
      </c>
      <c r="L3062" s="385">
        <v>90</v>
      </c>
      <c r="M3062" s="383">
        <v>88</v>
      </c>
      <c r="N3062" s="383" t="s">
        <v>835</v>
      </c>
      <c r="O3062" s="385"/>
      <c r="P3062" s="385"/>
      <c r="Q3062" s="386" t="s">
        <v>11</v>
      </c>
      <c r="R3062" s="383">
        <v>56</v>
      </c>
      <c r="S3062" s="383">
        <v>329</v>
      </c>
      <c r="T3062" s="386" t="s">
        <v>36</v>
      </c>
      <c r="U3062" s="386">
        <v>58</v>
      </c>
      <c r="V3062" s="386">
        <v>323</v>
      </c>
      <c r="W3062" s="386" t="s">
        <v>834</v>
      </c>
      <c r="X3062" s="383">
        <v>57</v>
      </c>
      <c r="Y3062" s="383">
        <v>328</v>
      </c>
      <c r="Z3062" s="386" t="s">
        <v>36</v>
      </c>
      <c r="AA3062" s="386">
        <v>59</v>
      </c>
      <c r="AB3062" s="386">
        <v>322</v>
      </c>
      <c r="AC3062" s="386" t="s">
        <v>834</v>
      </c>
      <c r="AD3062" s="383" t="s">
        <v>104</v>
      </c>
      <c r="AE3062" s="383" t="s">
        <v>36</v>
      </c>
      <c r="AF3062" s="383">
        <v>79</v>
      </c>
      <c r="AG3062" s="383" t="s">
        <v>35</v>
      </c>
      <c r="AH3062" s="383" t="s">
        <v>34</v>
      </c>
      <c r="AI3062" s="383" t="s">
        <v>36</v>
      </c>
      <c r="AJ3062" s="383" t="s">
        <v>3554</v>
      </c>
      <c r="AK3062" s="384" t="str">
        <f t="shared" si="95"/>
        <v>NO</v>
      </c>
      <c r="AL3062" s="384" t="str">
        <f t="shared" si="96"/>
        <v>NO</v>
      </c>
    </row>
    <row r="3063" spans="1:38" x14ac:dyDescent="0.25">
      <c r="A3063" s="381" t="s">
        <v>3224</v>
      </c>
      <c r="B3063" s="382" t="s">
        <v>237</v>
      </c>
      <c r="C3063" s="382" t="s">
        <v>30</v>
      </c>
      <c r="D3063" s="382" t="s">
        <v>238</v>
      </c>
      <c r="E3063" s="382" t="s">
        <v>37</v>
      </c>
      <c r="F3063" s="383">
        <v>100</v>
      </c>
      <c r="G3063" s="383">
        <v>291</v>
      </c>
      <c r="H3063" s="383" t="s">
        <v>835</v>
      </c>
      <c r="I3063" s="383">
        <v>100</v>
      </c>
      <c r="J3063" s="383">
        <v>292</v>
      </c>
      <c r="K3063" s="383" t="s">
        <v>835</v>
      </c>
      <c r="L3063" s="385"/>
      <c r="M3063" s="383">
        <v>90</v>
      </c>
      <c r="N3063" s="383" t="s">
        <v>835</v>
      </c>
      <c r="O3063" s="385"/>
      <c r="P3063" s="385"/>
      <c r="Q3063" s="386" t="s">
        <v>11</v>
      </c>
      <c r="R3063" s="383">
        <v>72</v>
      </c>
      <c r="S3063" s="383">
        <v>281</v>
      </c>
      <c r="T3063" s="386" t="s">
        <v>36</v>
      </c>
      <c r="U3063" s="386">
        <v>78</v>
      </c>
      <c r="V3063" s="386">
        <v>278</v>
      </c>
      <c r="W3063" s="386" t="s">
        <v>834</v>
      </c>
      <c r="X3063" s="383">
        <v>72</v>
      </c>
      <c r="Y3063" s="383">
        <v>282</v>
      </c>
      <c r="Z3063" s="386" t="s">
        <v>36</v>
      </c>
      <c r="AA3063" s="386">
        <v>67</v>
      </c>
      <c r="AB3063" s="386">
        <v>279</v>
      </c>
      <c r="AC3063" s="386" t="s">
        <v>834</v>
      </c>
      <c r="AD3063" s="383" t="s">
        <v>33</v>
      </c>
      <c r="AE3063" s="383" t="s">
        <v>36</v>
      </c>
      <c r="AF3063" s="383">
        <v>85</v>
      </c>
      <c r="AG3063" s="383" t="s">
        <v>35</v>
      </c>
      <c r="AH3063" s="383" t="s">
        <v>34</v>
      </c>
      <c r="AI3063" s="383" t="s">
        <v>36</v>
      </c>
      <c r="AJ3063" s="383" t="s">
        <v>3554</v>
      </c>
      <c r="AK3063" s="384" t="str">
        <f t="shared" si="95"/>
        <v>NO</v>
      </c>
      <c r="AL3063" s="384" t="str">
        <f t="shared" si="96"/>
        <v>NO</v>
      </c>
    </row>
    <row r="3064" spans="1:38" x14ac:dyDescent="0.25">
      <c r="A3064" s="381" t="s">
        <v>3224</v>
      </c>
      <c r="B3064" s="382" t="s">
        <v>239</v>
      </c>
      <c r="C3064" s="382" t="s">
        <v>30</v>
      </c>
      <c r="D3064" s="382" t="s">
        <v>240</v>
      </c>
      <c r="E3064" s="382" t="s">
        <v>37</v>
      </c>
      <c r="F3064" s="383">
        <v>100</v>
      </c>
      <c r="G3064" s="383">
        <v>371</v>
      </c>
      <c r="H3064" s="383" t="s">
        <v>835</v>
      </c>
      <c r="I3064" s="383">
        <v>100</v>
      </c>
      <c r="J3064" s="383">
        <v>372</v>
      </c>
      <c r="K3064" s="383" t="s">
        <v>835</v>
      </c>
      <c r="L3064" s="385"/>
      <c r="M3064" s="383">
        <v>115</v>
      </c>
      <c r="N3064" s="383" t="s">
        <v>835</v>
      </c>
      <c r="O3064" s="385"/>
      <c r="P3064" s="385"/>
      <c r="Q3064" s="386" t="s">
        <v>11</v>
      </c>
      <c r="R3064" s="383">
        <v>62</v>
      </c>
      <c r="S3064" s="383">
        <v>347</v>
      </c>
      <c r="T3064" s="386" t="s">
        <v>36</v>
      </c>
      <c r="U3064" s="386">
        <v>67</v>
      </c>
      <c r="V3064" s="386">
        <v>340</v>
      </c>
      <c r="W3064" s="386" t="s">
        <v>834</v>
      </c>
      <c r="X3064" s="383">
        <v>64</v>
      </c>
      <c r="Y3064" s="383">
        <v>348</v>
      </c>
      <c r="Z3064" s="386" t="s">
        <v>36</v>
      </c>
      <c r="AA3064" s="386">
        <v>63</v>
      </c>
      <c r="AB3064" s="386">
        <v>340</v>
      </c>
      <c r="AC3064" s="386" t="s">
        <v>834</v>
      </c>
      <c r="AD3064" s="383" t="s">
        <v>104</v>
      </c>
      <c r="AE3064" s="383" t="s">
        <v>36</v>
      </c>
      <c r="AF3064" s="383">
        <v>77</v>
      </c>
      <c r="AG3064" s="383" t="s">
        <v>35</v>
      </c>
      <c r="AH3064" s="383" t="s">
        <v>34</v>
      </c>
      <c r="AI3064" s="383" t="s">
        <v>36</v>
      </c>
      <c r="AJ3064" s="383" t="s">
        <v>3554</v>
      </c>
      <c r="AK3064" s="384" t="str">
        <f t="shared" si="95"/>
        <v>NO</v>
      </c>
      <c r="AL3064" s="384" t="str">
        <f t="shared" si="96"/>
        <v>NO</v>
      </c>
    </row>
    <row r="3065" spans="1:38" x14ac:dyDescent="0.25">
      <c r="A3065" s="381" t="s">
        <v>3224</v>
      </c>
      <c r="B3065" s="382" t="s">
        <v>241</v>
      </c>
      <c r="C3065" s="382" t="s">
        <v>30</v>
      </c>
      <c r="D3065" s="382" t="s">
        <v>242</v>
      </c>
      <c r="E3065" s="382" t="s">
        <v>37</v>
      </c>
      <c r="F3065" s="383">
        <v>100</v>
      </c>
      <c r="G3065" s="383">
        <v>295</v>
      </c>
      <c r="H3065" s="383" t="s">
        <v>835</v>
      </c>
      <c r="I3065" s="383">
        <v>100</v>
      </c>
      <c r="J3065" s="383">
        <v>295</v>
      </c>
      <c r="K3065" s="383" t="s">
        <v>835</v>
      </c>
      <c r="L3065" s="385">
        <v>90</v>
      </c>
      <c r="M3065" s="383">
        <v>90</v>
      </c>
      <c r="N3065" s="383" t="s">
        <v>835</v>
      </c>
      <c r="O3065" s="385"/>
      <c r="P3065" s="385"/>
      <c r="Q3065" s="386" t="s">
        <v>11</v>
      </c>
      <c r="R3065" s="383">
        <v>63</v>
      </c>
      <c r="S3065" s="383">
        <v>287</v>
      </c>
      <c r="T3065" s="386" t="s">
        <v>36</v>
      </c>
      <c r="U3065" s="386">
        <v>60</v>
      </c>
      <c r="V3065" s="386">
        <v>278</v>
      </c>
      <c r="W3065" s="386" t="s">
        <v>834</v>
      </c>
      <c r="X3065" s="383">
        <v>69</v>
      </c>
      <c r="Y3065" s="383">
        <v>287</v>
      </c>
      <c r="Z3065" s="386" t="s">
        <v>36</v>
      </c>
      <c r="AA3065" s="386">
        <v>62</v>
      </c>
      <c r="AB3065" s="386">
        <v>278</v>
      </c>
      <c r="AC3065" s="386" t="s">
        <v>834</v>
      </c>
      <c r="AD3065" s="383" t="s">
        <v>57</v>
      </c>
      <c r="AE3065" s="383" t="s">
        <v>36</v>
      </c>
      <c r="AF3065" s="383">
        <v>74</v>
      </c>
      <c r="AG3065" s="383" t="s">
        <v>35</v>
      </c>
      <c r="AH3065" s="383" t="s">
        <v>34</v>
      </c>
      <c r="AI3065" s="383" t="s">
        <v>36</v>
      </c>
      <c r="AJ3065" s="383" t="s">
        <v>3554</v>
      </c>
      <c r="AK3065" s="384" t="str">
        <f t="shared" si="95"/>
        <v>NO</v>
      </c>
      <c r="AL3065" s="384" t="str">
        <f t="shared" si="96"/>
        <v>NO</v>
      </c>
    </row>
    <row r="3066" spans="1:38" x14ac:dyDescent="0.25">
      <c r="A3066" s="381" t="s">
        <v>3224</v>
      </c>
      <c r="B3066" s="382" t="s">
        <v>243</v>
      </c>
      <c r="C3066" s="382" t="s">
        <v>30</v>
      </c>
      <c r="D3066" s="382" t="s">
        <v>244</v>
      </c>
      <c r="E3066" s="382" t="s">
        <v>37</v>
      </c>
      <c r="F3066" s="383">
        <v>100</v>
      </c>
      <c r="G3066" s="383">
        <v>471</v>
      </c>
      <c r="H3066" s="383" t="s">
        <v>835</v>
      </c>
      <c r="I3066" s="383">
        <v>100</v>
      </c>
      <c r="J3066" s="383">
        <v>471</v>
      </c>
      <c r="K3066" s="383" t="s">
        <v>835</v>
      </c>
      <c r="L3066" s="385"/>
      <c r="M3066" s="383">
        <v>155</v>
      </c>
      <c r="N3066" s="383" t="s">
        <v>835</v>
      </c>
      <c r="O3066" s="385"/>
      <c r="P3066" s="385"/>
      <c r="Q3066" s="386" t="s">
        <v>11</v>
      </c>
      <c r="R3066" s="383">
        <v>74</v>
      </c>
      <c r="S3066" s="383">
        <v>447</v>
      </c>
      <c r="T3066" s="386" t="s">
        <v>36</v>
      </c>
      <c r="U3066" s="386">
        <v>77</v>
      </c>
      <c r="V3066" s="386">
        <v>446</v>
      </c>
      <c r="W3066" s="386" t="s">
        <v>834</v>
      </c>
      <c r="X3066" s="383">
        <v>81</v>
      </c>
      <c r="Y3066" s="383">
        <v>447</v>
      </c>
      <c r="Z3066" s="386" t="s">
        <v>34</v>
      </c>
      <c r="AA3066" s="386">
        <v>80</v>
      </c>
      <c r="AB3066" s="386">
        <v>446</v>
      </c>
      <c r="AC3066" s="386" t="s">
        <v>11</v>
      </c>
      <c r="AD3066" s="383" t="s">
        <v>33</v>
      </c>
      <c r="AE3066" s="383" t="s">
        <v>36</v>
      </c>
      <c r="AF3066" s="383">
        <v>90</v>
      </c>
      <c r="AG3066" s="383" t="s">
        <v>35</v>
      </c>
      <c r="AH3066" s="383" t="s">
        <v>34</v>
      </c>
      <c r="AI3066" s="383" t="s">
        <v>36</v>
      </c>
      <c r="AJ3066" s="383" t="s">
        <v>3554</v>
      </c>
      <c r="AK3066" s="384" t="str">
        <f t="shared" si="95"/>
        <v>NO</v>
      </c>
      <c r="AL3066" s="384" t="str">
        <f t="shared" si="96"/>
        <v>Yes-AB</v>
      </c>
    </row>
    <row r="3067" spans="1:38" x14ac:dyDescent="0.25">
      <c r="A3067" s="381" t="s">
        <v>3224</v>
      </c>
      <c r="B3067" s="382" t="s">
        <v>245</v>
      </c>
      <c r="C3067" s="382" t="s">
        <v>30</v>
      </c>
      <c r="D3067" s="382" t="s">
        <v>246</v>
      </c>
      <c r="E3067" s="382" t="s">
        <v>37</v>
      </c>
      <c r="F3067" s="383">
        <v>100</v>
      </c>
      <c r="G3067" s="383">
        <v>369</v>
      </c>
      <c r="H3067" s="383" t="s">
        <v>835</v>
      </c>
      <c r="I3067" s="383">
        <v>100</v>
      </c>
      <c r="J3067" s="383">
        <v>369</v>
      </c>
      <c r="K3067" s="383" t="s">
        <v>835</v>
      </c>
      <c r="L3067" s="385"/>
      <c r="M3067" s="383">
        <v>116</v>
      </c>
      <c r="N3067" s="383" t="s">
        <v>835</v>
      </c>
      <c r="O3067" s="385"/>
      <c r="P3067" s="385"/>
      <c r="Q3067" s="386" t="s">
        <v>11</v>
      </c>
      <c r="R3067" s="383">
        <v>79</v>
      </c>
      <c r="S3067" s="383">
        <v>350</v>
      </c>
      <c r="T3067" s="386" t="s">
        <v>34</v>
      </c>
      <c r="U3067" s="386">
        <v>79</v>
      </c>
      <c r="V3067" s="386">
        <v>347</v>
      </c>
      <c r="W3067" s="386" t="s">
        <v>11</v>
      </c>
      <c r="X3067" s="383">
        <v>81</v>
      </c>
      <c r="Y3067" s="383">
        <v>350</v>
      </c>
      <c r="Z3067" s="386" t="s">
        <v>34</v>
      </c>
      <c r="AA3067" s="386">
        <v>79</v>
      </c>
      <c r="AB3067" s="386">
        <v>347</v>
      </c>
      <c r="AC3067" s="386" t="s">
        <v>11</v>
      </c>
      <c r="AD3067" s="383" t="s">
        <v>33</v>
      </c>
      <c r="AE3067" s="383" t="s">
        <v>36</v>
      </c>
      <c r="AF3067" s="383">
        <v>85</v>
      </c>
      <c r="AG3067" s="383" t="s">
        <v>35</v>
      </c>
      <c r="AH3067" s="383" t="s">
        <v>34</v>
      </c>
      <c r="AI3067" s="383" t="s">
        <v>36</v>
      </c>
      <c r="AJ3067" s="383" t="s">
        <v>3554</v>
      </c>
      <c r="AK3067" s="384" t="str">
        <f t="shared" si="95"/>
        <v>Yes-AB</v>
      </c>
      <c r="AL3067" s="384" t="str">
        <f t="shared" si="96"/>
        <v>Yes-AB</v>
      </c>
    </row>
    <row r="3068" spans="1:38" x14ac:dyDescent="0.25">
      <c r="A3068" s="381" t="s">
        <v>3224</v>
      </c>
      <c r="B3068" s="382" t="s">
        <v>247</v>
      </c>
      <c r="C3068" s="382" t="s">
        <v>30</v>
      </c>
      <c r="D3068" s="382" t="s">
        <v>248</v>
      </c>
      <c r="E3068" s="382" t="s">
        <v>37</v>
      </c>
      <c r="F3068" s="383">
        <v>100</v>
      </c>
      <c r="G3068" s="383">
        <v>290</v>
      </c>
      <c r="H3068" s="383" t="s">
        <v>835</v>
      </c>
      <c r="I3068" s="383">
        <v>100</v>
      </c>
      <c r="J3068" s="383">
        <v>290</v>
      </c>
      <c r="K3068" s="383" t="s">
        <v>835</v>
      </c>
      <c r="L3068" s="385"/>
      <c r="M3068" s="383">
        <v>97</v>
      </c>
      <c r="N3068" s="383" t="s">
        <v>835</v>
      </c>
      <c r="O3068" s="385"/>
      <c r="P3068" s="385"/>
      <c r="Q3068" s="386" t="s">
        <v>11</v>
      </c>
      <c r="R3068" s="383">
        <v>59</v>
      </c>
      <c r="S3068" s="383">
        <v>266</v>
      </c>
      <c r="T3068" s="386" t="s">
        <v>36</v>
      </c>
      <c r="U3068" s="386">
        <v>67</v>
      </c>
      <c r="V3068" s="386">
        <v>263</v>
      </c>
      <c r="W3068" s="386" t="s">
        <v>834</v>
      </c>
      <c r="X3068" s="383">
        <v>65</v>
      </c>
      <c r="Y3068" s="383">
        <v>266</v>
      </c>
      <c r="Z3068" s="386" t="s">
        <v>36</v>
      </c>
      <c r="AA3068" s="386">
        <v>67</v>
      </c>
      <c r="AB3068" s="386">
        <v>263</v>
      </c>
      <c r="AC3068" s="386" t="s">
        <v>834</v>
      </c>
      <c r="AD3068" s="383" t="s">
        <v>33</v>
      </c>
      <c r="AE3068" s="383" t="s">
        <v>36</v>
      </c>
      <c r="AF3068" s="383">
        <v>79</v>
      </c>
      <c r="AG3068" s="383" t="s">
        <v>35</v>
      </c>
      <c r="AH3068" s="383" t="s">
        <v>34</v>
      </c>
      <c r="AI3068" s="383" t="s">
        <v>36</v>
      </c>
      <c r="AJ3068" s="383" t="s">
        <v>3554</v>
      </c>
      <c r="AK3068" s="384" t="str">
        <f t="shared" si="95"/>
        <v>NO</v>
      </c>
      <c r="AL3068" s="384" t="str">
        <f t="shared" si="96"/>
        <v>NO</v>
      </c>
    </row>
    <row r="3069" spans="1:38" x14ac:dyDescent="0.25">
      <c r="A3069" s="381" t="s">
        <v>3224</v>
      </c>
      <c r="B3069" s="382" t="s">
        <v>249</v>
      </c>
      <c r="C3069" s="382" t="s">
        <v>30</v>
      </c>
      <c r="D3069" s="382" t="s">
        <v>250</v>
      </c>
      <c r="E3069" s="382" t="s">
        <v>37</v>
      </c>
      <c r="F3069" s="383">
        <v>100</v>
      </c>
      <c r="G3069" s="383">
        <v>428</v>
      </c>
      <c r="H3069" s="383" t="s">
        <v>835</v>
      </c>
      <c r="I3069" s="383">
        <v>100</v>
      </c>
      <c r="J3069" s="383">
        <v>428</v>
      </c>
      <c r="K3069" s="383" t="s">
        <v>835</v>
      </c>
      <c r="L3069" s="385"/>
      <c r="M3069" s="383">
        <v>129</v>
      </c>
      <c r="N3069" s="383" t="s">
        <v>835</v>
      </c>
      <c r="O3069" s="385"/>
      <c r="P3069" s="385"/>
      <c r="Q3069" s="386" t="s">
        <v>11</v>
      </c>
      <c r="R3069" s="383">
        <v>64</v>
      </c>
      <c r="S3069" s="383">
        <v>384</v>
      </c>
      <c r="T3069" s="386" t="s">
        <v>36</v>
      </c>
      <c r="U3069" s="386">
        <v>66</v>
      </c>
      <c r="V3069" s="386">
        <v>384</v>
      </c>
      <c r="W3069" s="386" t="s">
        <v>834</v>
      </c>
      <c r="X3069" s="383">
        <v>68</v>
      </c>
      <c r="Y3069" s="383">
        <v>383</v>
      </c>
      <c r="Z3069" s="386" t="s">
        <v>36</v>
      </c>
      <c r="AA3069" s="386">
        <v>67</v>
      </c>
      <c r="AB3069" s="386">
        <v>383</v>
      </c>
      <c r="AC3069" s="386" t="s">
        <v>834</v>
      </c>
      <c r="AD3069" s="383" t="s">
        <v>104</v>
      </c>
      <c r="AE3069" s="383" t="s">
        <v>36</v>
      </c>
      <c r="AF3069" s="383">
        <v>79</v>
      </c>
      <c r="AG3069" s="383" t="s">
        <v>35</v>
      </c>
      <c r="AH3069" s="383" t="s">
        <v>34</v>
      </c>
      <c r="AI3069" s="383" t="s">
        <v>36</v>
      </c>
      <c r="AJ3069" s="383" t="s">
        <v>3554</v>
      </c>
      <c r="AK3069" s="384" t="str">
        <f t="shared" si="95"/>
        <v>NO</v>
      </c>
      <c r="AL3069" s="384" t="str">
        <f t="shared" si="96"/>
        <v>NO</v>
      </c>
    </row>
    <row r="3070" spans="1:38" x14ac:dyDescent="0.25">
      <c r="A3070" s="381" t="s">
        <v>3224</v>
      </c>
      <c r="B3070" s="382" t="s">
        <v>251</v>
      </c>
      <c r="C3070" s="382" t="s">
        <v>30</v>
      </c>
      <c r="D3070" s="382" t="s">
        <v>252</v>
      </c>
      <c r="E3070" s="382" t="s">
        <v>37</v>
      </c>
      <c r="F3070" s="383">
        <v>100</v>
      </c>
      <c r="G3070" s="383">
        <v>599</v>
      </c>
      <c r="H3070" s="383" t="s">
        <v>835</v>
      </c>
      <c r="I3070" s="383">
        <v>100</v>
      </c>
      <c r="J3070" s="383">
        <v>599</v>
      </c>
      <c r="K3070" s="383" t="s">
        <v>835</v>
      </c>
      <c r="L3070" s="385"/>
      <c r="M3070" s="383">
        <v>204</v>
      </c>
      <c r="N3070" s="383" t="s">
        <v>835</v>
      </c>
      <c r="O3070" s="385"/>
      <c r="P3070" s="385"/>
      <c r="Q3070" s="386" t="s">
        <v>11</v>
      </c>
      <c r="R3070" s="383">
        <v>69</v>
      </c>
      <c r="S3070" s="383">
        <v>562</v>
      </c>
      <c r="T3070" s="386" t="s">
        <v>36</v>
      </c>
      <c r="U3070" s="386">
        <v>73</v>
      </c>
      <c r="V3070" s="386">
        <v>556</v>
      </c>
      <c r="W3070" s="386" t="s">
        <v>834</v>
      </c>
      <c r="X3070" s="383">
        <v>80</v>
      </c>
      <c r="Y3070" s="383">
        <v>562</v>
      </c>
      <c r="Z3070" s="386" t="s">
        <v>34</v>
      </c>
      <c r="AA3070" s="386">
        <v>78</v>
      </c>
      <c r="AB3070" s="386">
        <v>556</v>
      </c>
      <c r="AC3070" s="386" t="s">
        <v>11</v>
      </c>
      <c r="AD3070" s="383" t="s">
        <v>33</v>
      </c>
      <c r="AE3070" s="383" t="s">
        <v>36</v>
      </c>
      <c r="AF3070" s="383">
        <v>90</v>
      </c>
      <c r="AG3070" s="383" t="s">
        <v>35</v>
      </c>
      <c r="AH3070" s="383" t="s">
        <v>34</v>
      </c>
      <c r="AI3070" s="383" t="s">
        <v>36</v>
      </c>
      <c r="AJ3070" s="383" t="s">
        <v>3554</v>
      </c>
      <c r="AK3070" s="384" t="str">
        <f t="shared" si="95"/>
        <v>NO</v>
      </c>
      <c r="AL3070" s="384" t="str">
        <f t="shared" si="96"/>
        <v>Yes-AB</v>
      </c>
    </row>
    <row r="3071" spans="1:38" x14ac:dyDescent="0.25">
      <c r="A3071" s="381" t="s">
        <v>3224</v>
      </c>
      <c r="B3071" s="382" t="s">
        <v>253</v>
      </c>
      <c r="C3071" s="382" t="s">
        <v>30</v>
      </c>
      <c r="D3071" s="382" t="s">
        <v>254</v>
      </c>
      <c r="E3071" s="382" t="s">
        <v>37</v>
      </c>
      <c r="F3071" s="383">
        <v>100</v>
      </c>
      <c r="G3071" s="383">
        <v>335</v>
      </c>
      <c r="H3071" s="383" t="s">
        <v>835</v>
      </c>
      <c r="I3071" s="383">
        <v>100</v>
      </c>
      <c r="J3071" s="383">
        <v>335</v>
      </c>
      <c r="K3071" s="383" t="s">
        <v>835</v>
      </c>
      <c r="L3071" s="385"/>
      <c r="M3071" s="383">
        <v>104</v>
      </c>
      <c r="N3071" s="383" t="s">
        <v>835</v>
      </c>
      <c r="O3071" s="385"/>
      <c r="P3071" s="385"/>
      <c r="Q3071" s="386" t="s">
        <v>11</v>
      </c>
      <c r="R3071" s="383">
        <v>62</v>
      </c>
      <c r="S3071" s="383">
        <v>317</v>
      </c>
      <c r="T3071" s="386" t="s">
        <v>34</v>
      </c>
      <c r="U3071" s="386">
        <v>71</v>
      </c>
      <c r="V3071" s="386">
        <v>309</v>
      </c>
      <c r="W3071" s="386" t="s">
        <v>11</v>
      </c>
      <c r="X3071" s="383">
        <v>65</v>
      </c>
      <c r="Y3071" s="383">
        <v>317</v>
      </c>
      <c r="Z3071" s="386" t="s">
        <v>36</v>
      </c>
      <c r="AA3071" s="386">
        <v>66</v>
      </c>
      <c r="AB3071" s="386">
        <v>309</v>
      </c>
      <c r="AC3071" s="386" t="s">
        <v>834</v>
      </c>
      <c r="AD3071" s="383" t="s">
        <v>57</v>
      </c>
      <c r="AE3071" s="383" t="s">
        <v>36</v>
      </c>
      <c r="AF3071" s="383">
        <v>95</v>
      </c>
      <c r="AG3071" s="383" t="s">
        <v>35</v>
      </c>
      <c r="AH3071" s="383" t="s">
        <v>34</v>
      </c>
      <c r="AI3071" s="383" t="s">
        <v>36</v>
      </c>
      <c r="AJ3071" s="383" t="s">
        <v>3554</v>
      </c>
      <c r="AK3071" s="384" t="str">
        <f t="shared" si="95"/>
        <v>Yes-SH</v>
      </c>
      <c r="AL3071" s="384" t="str">
        <f t="shared" si="96"/>
        <v>NO</v>
      </c>
    </row>
    <row r="3072" spans="1:38" x14ac:dyDescent="0.25">
      <c r="A3072" s="381" t="s">
        <v>3224</v>
      </c>
      <c r="B3072" s="382" t="s">
        <v>255</v>
      </c>
      <c r="C3072" s="382" t="s">
        <v>30</v>
      </c>
      <c r="D3072" s="382" t="s">
        <v>256</v>
      </c>
      <c r="E3072" s="382" t="s">
        <v>37</v>
      </c>
      <c r="F3072" s="383">
        <v>100</v>
      </c>
      <c r="G3072" s="383">
        <v>279</v>
      </c>
      <c r="H3072" s="383" t="s">
        <v>835</v>
      </c>
      <c r="I3072" s="383">
        <v>100</v>
      </c>
      <c r="J3072" s="383">
        <v>279</v>
      </c>
      <c r="K3072" s="383" t="s">
        <v>835</v>
      </c>
      <c r="L3072" s="385"/>
      <c r="M3072" s="383">
        <v>110</v>
      </c>
      <c r="N3072" s="383" t="s">
        <v>835</v>
      </c>
      <c r="O3072" s="385"/>
      <c r="P3072" s="385"/>
      <c r="Q3072" s="386" t="s">
        <v>11</v>
      </c>
      <c r="R3072" s="383">
        <v>88</v>
      </c>
      <c r="S3072" s="383">
        <v>272</v>
      </c>
      <c r="T3072" s="386" t="s">
        <v>34</v>
      </c>
      <c r="U3072" s="386">
        <v>88</v>
      </c>
      <c r="V3072" s="386">
        <v>263</v>
      </c>
      <c r="W3072" s="386" t="s">
        <v>11</v>
      </c>
      <c r="X3072" s="383">
        <v>86</v>
      </c>
      <c r="Y3072" s="383">
        <v>272</v>
      </c>
      <c r="Z3072" s="386" t="s">
        <v>34</v>
      </c>
      <c r="AA3072" s="386">
        <v>81</v>
      </c>
      <c r="AB3072" s="386">
        <v>264</v>
      </c>
      <c r="AC3072" s="386" t="s">
        <v>11</v>
      </c>
      <c r="AD3072" s="383" t="s">
        <v>33</v>
      </c>
      <c r="AE3072" s="383" t="s">
        <v>34</v>
      </c>
      <c r="AF3072" s="383">
        <v>100</v>
      </c>
      <c r="AG3072" s="383" t="s">
        <v>35</v>
      </c>
      <c r="AH3072" s="383" t="s">
        <v>36</v>
      </c>
      <c r="AI3072" s="383" t="s">
        <v>36</v>
      </c>
      <c r="AJ3072" s="383" t="s">
        <v>3554</v>
      </c>
      <c r="AK3072" s="384" t="str">
        <f t="shared" si="95"/>
        <v>Yes-AB</v>
      </c>
      <c r="AL3072" s="384" t="str">
        <f t="shared" si="96"/>
        <v>Yes-AB</v>
      </c>
    </row>
    <row r="3073" spans="1:38" x14ac:dyDescent="0.25">
      <c r="A3073" s="381" t="s">
        <v>3224</v>
      </c>
      <c r="B3073" s="382" t="s">
        <v>257</v>
      </c>
      <c r="C3073" s="382" t="s">
        <v>30</v>
      </c>
      <c r="D3073" s="382" t="s">
        <v>258</v>
      </c>
      <c r="E3073" s="382" t="s">
        <v>37</v>
      </c>
      <c r="F3073" s="383">
        <v>100</v>
      </c>
      <c r="G3073" s="383">
        <v>263</v>
      </c>
      <c r="H3073" s="383" t="s">
        <v>835</v>
      </c>
      <c r="I3073" s="383">
        <v>100</v>
      </c>
      <c r="J3073" s="383">
        <v>263</v>
      </c>
      <c r="K3073" s="383" t="s">
        <v>835</v>
      </c>
      <c r="L3073" s="385">
        <v>94</v>
      </c>
      <c r="M3073" s="383">
        <v>68</v>
      </c>
      <c r="N3073" s="383" t="s">
        <v>835</v>
      </c>
      <c r="O3073" s="385"/>
      <c r="P3073" s="385"/>
      <c r="Q3073" s="386" t="s">
        <v>11</v>
      </c>
      <c r="R3073" s="383">
        <v>43</v>
      </c>
      <c r="S3073" s="383">
        <v>240</v>
      </c>
      <c r="T3073" s="386" t="s">
        <v>36</v>
      </c>
      <c r="U3073" s="386">
        <v>54</v>
      </c>
      <c r="V3073" s="386">
        <v>235</v>
      </c>
      <c r="W3073" s="386" t="s">
        <v>834</v>
      </c>
      <c r="X3073" s="383">
        <v>65</v>
      </c>
      <c r="Y3073" s="383">
        <v>240</v>
      </c>
      <c r="Z3073" s="386" t="s">
        <v>36</v>
      </c>
      <c r="AA3073" s="386">
        <v>65</v>
      </c>
      <c r="AB3073" s="386">
        <v>235</v>
      </c>
      <c r="AC3073" s="386" t="s">
        <v>834</v>
      </c>
      <c r="AD3073" s="383" t="s">
        <v>57</v>
      </c>
      <c r="AE3073" s="383" t="s">
        <v>36</v>
      </c>
      <c r="AF3073" s="383">
        <v>85</v>
      </c>
      <c r="AG3073" s="383" t="s">
        <v>35</v>
      </c>
      <c r="AH3073" s="383" t="s">
        <v>34</v>
      </c>
      <c r="AI3073" s="383" t="s">
        <v>36</v>
      </c>
      <c r="AJ3073" s="383" t="s">
        <v>3554</v>
      </c>
      <c r="AK3073" s="384" t="str">
        <f t="shared" si="95"/>
        <v>NO</v>
      </c>
      <c r="AL3073" s="384" t="str">
        <f t="shared" si="96"/>
        <v>NO</v>
      </c>
    </row>
    <row r="3074" spans="1:38" x14ac:dyDescent="0.25">
      <c r="A3074" s="381" t="s">
        <v>3224</v>
      </c>
      <c r="B3074" s="382" t="s">
        <v>259</v>
      </c>
      <c r="C3074" s="382" t="s">
        <v>30</v>
      </c>
      <c r="D3074" s="382" t="s">
        <v>260</v>
      </c>
      <c r="E3074" s="382" t="s">
        <v>37</v>
      </c>
      <c r="F3074" s="383">
        <v>100</v>
      </c>
      <c r="G3074" s="383">
        <v>430</v>
      </c>
      <c r="H3074" s="383" t="s">
        <v>835</v>
      </c>
      <c r="I3074" s="383">
        <v>100</v>
      </c>
      <c r="J3074" s="383">
        <v>430</v>
      </c>
      <c r="K3074" s="383" t="s">
        <v>835</v>
      </c>
      <c r="L3074" s="385"/>
      <c r="M3074" s="383">
        <v>120</v>
      </c>
      <c r="N3074" s="383" t="s">
        <v>835</v>
      </c>
      <c r="O3074" s="385"/>
      <c r="P3074" s="385"/>
      <c r="Q3074" s="386" t="s">
        <v>11</v>
      </c>
      <c r="R3074" s="383">
        <v>80</v>
      </c>
      <c r="S3074" s="383">
        <v>401</v>
      </c>
      <c r="T3074" s="386" t="s">
        <v>34</v>
      </c>
      <c r="U3074" s="386">
        <v>81</v>
      </c>
      <c r="V3074" s="386">
        <v>393</v>
      </c>
      <c r="W3074" s="386" t="s">
        <v>11</v>
      </c>
      <c r="X3074" s="383">
        <v>83</v>
      </c>
      <c r="Y3074" s="383">
        <v>401</v>
      </c>
      <c r="Z3074" s="386" t="s">
        <v>34</v>
      </c>
      <c r="AA3074" s="386">
        <v>79</v>
      </c>
      <c r="AB3074" s="386">
        <v>393</v>
      </c>
      <c r="AC3074" s="386" t="s">
        <v>11</v>
      </c>
      <c r="AD3074" s="383" t="s">
        <v>33</v>
      </c>
      <c r="AE3074" s="383" t="s">
        <v>36</v>
      </c>
      <c r="AF3074" s="383">
        <v>97</v>
      </c>
      <c r="AG3074" s="383" t="s">
        <v>35</v>
      </c>
      <c r="AH3074" s="383" t="s">
        <v>34</v>
      </c>
      <c r="AI3074" s="383" t="s">
        <v>36</v>
      </c>
      <c r="AJ3074" s="383" t="s">
        <v>3554</v>
      </c>
      <c r="AK3074" s="384" t="str">
        <f t="shared" si="95"/>
        <v>Yes-AB</v>
      </c>
      <c r="AL3074" s="384" t="str">
        <f t="shared" si="96"/>
        <v>Yes-AB</v>
      </c>
    </row>
    <row r="3075" spans="1:38" x14ac:dyDescent="0.25">
      <c r="A3075" s="381" t="s">
        <v>3224</v>
      </c>
      <c r="B3075" s="382" t="s">
        <v>261</v>
      </c>
      <c r="C3075" s="382" t="s">
        <v>30</v>
      </c>
      <c r="D3075" s="382" t="s">
        <v>262</v>
      </c>
      <c r="E3075" s="382" t="s">
        <v>37</v>
      </c>
      <c r="F3075" s="383">
        <v>100</v>
      </c>
      <c r="G3075" s="383">
        <v>469</v>
      </c>
      <c r="H3075" s="383" t="s">
        <v>835</v>
      </c>
      <c r="I3075" s="383">
        <v>100</v>
      </c>
      <c r="J3075" s="383">
        <v>469</v>
      </c>
      <c r="K3075" s="383" t="s">
        <v>835</v>
      </c>
      <c r="L3075" s="385"/>
      <c r="M3075" s="383">
        <v>150</v>
      </c>
      <c r="N3075" s="383" t="s">
        <v>835</v>
      </c>
      <c r="O3075" s="385"/>
      <c r="P3075" s="385"/>
      <c r="Q3075" s="386" t="s">
        <v>11</v>
      </c>
      <c r="R3075" s="383">
        <v>85</v>
      </c>
      <c r="S3075" s="383">
        <v>440</v>
      </c>
      <c r="T3075" s="386" t="s">
        <v>34</v>
      </c>
      <c r="U3075" s="386">
        <v>82</v>
      </c>
      <c r="V3075" s="386">
        <v>430</v>
      </c>
      <c r="W3075" s="386" t="s">
        <v>11</v>
      </c>
      <c r="X3075" s="383">
        <v>84</v>
      </c>
      <c r="Y3075" s="383">
        <v>440</v>
      </c>
      <c r="Z3075" s="386" t="s">
        <v>34</v>
      </c>
      <c r="AA3075" s="386">
        <v>81</v>
      </c>
      <c r="AB3075" s="386">
        <v>430</v>
      </c>
      <c r="AC3075" s="386" t="s">
        <v>11</v>
      </c>
      <c r="AD3075" s="383" t="s">
        <v>33</v>
      </c>
      <c r="AE3075" s="383" t="s">
        <v>34</v>
      </c>
      <c r="AF3075" s="383">
        <v>100</v>
      </c>
      <c r="AG3075" s="383" t="s">
        <v>35</v>
      </c>
      <c r="AH3075" s="383" t="s">
        <v>34</v>
      </c>
      <c r="AI3075" s="383" t="s">
        <v>36</v>
      </c>
      <c r="AJ3075" s="383" t="s">
        <v>3554</v>
      </c>
      <c r="AK3075" s="384" t="str">
        <f t="shared" ref="AK3075:AK3138" si="97">IF(OR(T3075="NA",T3075="NO"),T3075,(IF(T3075="","NA",IF(OR(R3075&gt;78,AND(T3075="Yes",R3075="")),"Yes-AB",IF(W3075="NA","Yes-SH","Yes-GM")))))</f>
        <v>Yes-AB</v>
      </c>
      <c r="AL3075" s="384" t="str">
        <f t="shared" ref="AL3075:AL3138" si="98">IF(OR(Z3075="NA",Z3075="NO"),Z3075,(IF(Z3075="","NA",IF(OR(X3075&gt;79,AND(Z3075="Yes",X3075="")),"Yes-AB",IF(AC3075="NA","Yes-SH","Yes-GM")))))</f>
        <v>Yes-AB</v>
      </c>
    </row>
    <row r="3076" spans="1:38" x14ac:dyDescent="0.25">
      <c r="A3076" s="381" t="s">
        <v>3224</v>
      </c>
      <c r="B3076" s="382" t="s">
        <v>263</v>
      </c>
      <c r="C3076" s="382" t="s">
        <v>30</v>
      </c>
      <c r="D3076" s="382" t="s">
        <v>264</v>
      </c>
      <c r="E3076" s="382" t="s">
        <v>37</v>
      </c>
      <c r="F3076" s="383">
        <v>100</v>
      </c>
      <c r="G3076" s="383">
        <v>34</v>
      </c>
      <c r="H3076" s="383" t="s">
        <v>835</v>
      </c>
      <c r="I3076" s="383">
        <v>100</v>
      </c>
      <c r="J3076" s="383">
        <v>34</v>
      </c>
      <c r="K3076" s="383" t="s">
        <v>835</v>
      </c>
      <c r="L3076" s="385"/>
      <c r="M3076" s="383">
        <v>0</v>
      </c>
      <c r="N3076" s="383" t="s">
        <v>11</v>
      </c>
      <c r="O3076" s="385"/>
      <c r="P3076" s="385"/>
      <c r="Q3076" s="386" t="s">
        <v>11</v>
      </c>
      <c r="R3076" s="383">
        <v>24</v>
      </c>
      <c r="S3076" s="383">
        <v>29</v>
      </c>
      <c r="T3076" s="386" t="s">
        <v>36</v>
      </c>
      <c r="U3076" s="386">
        <v>28</v>
      </c>
      <c r="V3076" s="386">
        <v>29</v>
      </c>
      <c r="W3076" s="386" t="s">
        <v>834</v>
      </c>
      <c r="X3076" s="383">
        <v>38</v>
      </c>
      <c r="Y3076" s="383">
        <v>29</v>
      </c>
      <c r="Z3076" s="386" t="s">
        <v>36</v>
      </c>
      <c r="AA3076" s="386">
        <v>38</v>
      </c>
      <c r="AB3076" s="386">
        <v>29</v>
      </c>
      <c r="AC3076" s="386" t="s">
        <v>834</v>
      </c>
      <c r="AD3076" s="383"/>
      <c r="AE3076" s="383" t="s">
        <v>36</v>
      </c>
      <c r="AF3076" s="383">
        <v>95</v>
      </c>
      <c r="AG3076" s="383" t="s">
        <v>35</v>
      </c>
      <c r="AH3076" s="383" t="s">
        <v>34</v>
      </c>
      <c r="AI3076" s="383" t="s">
        <v>36</v>
      </c>
      <c r="AJ3076" s="383" t="s">
        <v>3554</v>
      </c>
      <c r="AK3076" s="384" t="str">
        <f t="shared" si="97"/>
        <v>NO</v>
      </c>
      <c r="AL3076" s="384" t="str">
        <f t="shared" si="98"/>
        <v>NO</v>
      </c>
    </row>
    <row r="3077" spans="1:38" x14ac:dyDescent="0.25">
      <c r="A3077" s="381" t="s">
        <v>3224</v>
      </c>
      <c r="B3077" s="382" t="s">
        <v>265</v>
      </c>
      <c r="C3077" s="382" t="s">
        <v>30</v>
      </c>
      <c r="D3077" s="382" t="s">
        <v>266</v>
      </c>
      <c r="E3077" s="382" t="s">
        <v>37</v>
      </c>
      <c r="F3077" s="383">
        <v>100</v>
      </c>
      <c r="G3077" s="383">
        <v>325</v>
      </c>
      <c r="H3077" s="383" t="s">
        <v>835</v>
      </c>
      <c r="I3077" s="383">
        <v>100</v>
      </c>
      <c r="J3077" s="383">
        <v>325</v>
      </c>
      <c r="K3077" s="383" t="s">
        <v>835</v>
      </c>
      <c r="L3077" s="385"/>
      <c r="M3077" s="383">
        <v>98</v>
      </c>
      <c r="N3077" s="383" t="s">
        <v>835</v>
      </c>
      <c r="O3077" s="385"/>
      <c r="P3077" s="385"/>
      <c r="Q3077" s="386" t="s">
        <v>11</v>
      </c>
      <c r="R3077" s="383">
        <v>78</v>
      </c>
      <c r="S3077" s="383">
        <v>305</v>
      </c>
      <c r="T3077" s="386" t="s">
        <v>34</v>
      </c>
      <c r="U3077" s="386">
        <v>80</v>
      </c>
      <c r="V3077" s="386">
        <v>299</v>
      </c>
      <c r="W3077" s="386" t="s">
        <v>835</v>
      </c>
      <c r="X3077" s="383">
        <v>78</v>
      </c>
      <c r="Y3077" s="383">
        <v>305</v>
      </c>
      <c r="Z3077" s="386" t="s">
        <v>34</v>
      </c>
      <c r="AA3077" s="386">
        <v>74</v>
      </c>
      <c r="AB3077" s="386">
        <v>299</v>
      </c>
      <c r="AC3077" s="386" t="s">
        <v>11</v>
      </c>
      <c r="AD3077" s="383" t="s">
        <v>104</v>
      </c>
      <c r="AE3077" s="383" t="s">
        <v>36</v>
      </c>
      <c r="AF3077" s="383">
        <v>85</v>
      </c>
      <c r="AG3077" s="383" t="s">
        <v>35</v>
      </c>
      <c r="AH3077" s="383" t="s">
        <v>36</v>
      </c>
      <c r="AI3077" s="383" t="s">
        <v>36</v>
      </c>
      <c r="AJ3077" s="383" t="s">
        <v>3554</v>
      </c>
      <c r="AK3077" s="384" t="str">
        <f t="shared" si="97"/>
        <v>Yes-GM</v>
      </c>
      <c r="AL3077" s="384" t="str">
        <f t="shared" si="98"/>
        <v>Yes-SH</v>
      </c>
    </row>
    <row r="3078" spans="1:38" x14ac:dyDescent="0.25">
      <c r="A3078" s="381" t="s">
        <v>3224</v>
      </c>
      <c r="B3078" s="382" t="s">
        <v>267</v>
      </c>
      <c r="C3078" s="382" t="s">
        <v>30</v>
      </c>
      <c r="D3078" s="382" t="s">
        <v>268</v>
      </c>
      <c r="E3078" s="382" t="s">
        <v>37</v>
      </c>
      <c r="F3078" s="383">
        <v>100</v>
      </c>
      <c r="G3078" s="383">
        <v>407</v>
      </c>
      <c r="H3078" s="383" t="s">
        <v>835</v>
      </c>
      <c r="I3078" s="383">
        <v>100</v>
      </c>
      <c r="J3078" s="383">
        <v>407</v>
      </c>
      <c r="K3078" s="383" t="s">
        <v>835</v>
      </c>
      <c r="L3078" s="385"/>
      <c r="M3078" s="383">
        <v>145</v>
      </c>
      <c r="N3078" s="383" t="s">
        <v>835</v>
      </c>
      <c r="O3078" s="385"/>
      <c r="P3078" s="385"/>
      <c r="Q3078" s="386" t="s">
        <v>11</v>
      </c>
      <c r="R3078" s="383">
        <v>69</v>
      </c>
      <c r="S3078" s="383">
        <v>388</v>
      </c>
      <c r="T3078" s="386" t="s">
        <v>34</v>
      </c>
      <c r="U3078" s="386">
        <v>72</v>
      </c>
      <c r="V3078" s="386">
        <v>381</v>
      </c>
      <c r="W3078" s="386" t="s">
        <v>11</v>
      </c>
      <c r="X3078" s="383">
        <v>69</v>
      </c>
      <c r="Y3078" s="383">
        <v>388</v>
      </c>
      <c r="Z3078" s="386" t="s">
        <v>34</v>
      </c>
      <c r="AA3078" s="386">
        <v>67</v>
      </c>
      <c r="AB3078" s="386">
        <v>381</v>
      </c>
      <c r="AC3078" s="386" t="s">
        <v>11</v>
      </c>
      <c r="AD3078" s="383" t="s">
        <v>33</v>
      </c>
      <c r="AE3078" s="383" t="s">
        <v>34</v>
      </c>
      <c r="AF3078" s="383">
        <v>100</v>
      </c>
      <c r="AG3078" s="383" t="s">
        <v>35</v>
      </c>
      <c r="AH3078" s="383" t="s">
        <v>34</v>
      </c>
      <c r="AI3078" s="383" t="s">
        <v>36</v>
      </c>
      <c r="AJ3078" s="383" t="s">
        <v>3554</v>
      </c>
      <c r="AK3078" s="384" t="str">
        <f t="shared" si="97"/>
        <v>Yes-SH</v>
      </c>
      <c r="AL3078" s="384" t="str">
        <f t="shared" si="98"/>
        <v>Yes-SH</v>
      </c>
    </row>
    <row r="3079" spans="1:38" x14ac:dyDescent="0.25">
      <c r="A3079" s="381" t="s">
        <v>3224</v>
      </c>
      <c r="B3079" s="382" t="s">
        <v>269</v>
      </c>
      <c r="C3079" s="382" t="s">
        <v>30</v>
      </c>
      <c r="D3079" s="382" t="s">
        <v>270</v>
      </c>
      <c r="E3079" s="382" t="s">
        <v>37</v>
      </c>
      <c r="F3079" s="383">
        <v>100</v>
      </c>
      <c r="G3079" s="383">
        <v>278</v>
      </c>
      <c r="H3079" s="383" t="s">
        <v>835</v>
      </c>
      <c r="I3079" s="383">
        <v>100</v>
      </c>
      <c r="J3079" s="383">
        <v>278</v>
      </c>
      <c r="K3079" s="383" t="s">
        <v>835</v>
      </c>
      <c r="L3079" s="385"/>
      <c r="M3079" s="383">
        <v>93</v>
      </c>
      <c r="N3079" s="383" t="s">
        <v>835</v>
      </c>
      <c r="O3079" s="385"/>
      <c r="P3079" s="385"/>
      <c r="Q3079" s="386" t="s">
        <v>11</v>
      </c>
      <c r="R3079" s="383">
        <v>90</v>
      </c>
      <c r="S3079" s="383">
        <v>266</v>
      </c>
      <c r="T3079" s="386" t="s">
        <v>34</v>
      </c>
      <c r="U3079" s="386">
        <v>89</v>
      </c>
      <c r="V3079" s="386">
        <v>264</v>
      </c>
      <c r="W3079" s="386" t="s">
        <v>11</v>
      </c>
      <c r="X3079" s="383">
        <v>89</v>
      </c>
      <c r="Y3079" s="383">
        <v>266</v>
      </c>
      <c r="Z3079" s="386" t="s">
        <v>34</v>
      </c>
      <c r="AA3079" s="386">
        <v>83</v>
      </c>
      <c r="AB3079" s="386">
        <v>265</v>
      </c>
      <c r="AC3079" s="386" t="s">
        <v>11</v>
      </c>
      <c r="AD3079" s="383" t="s">
        <v>33</v>
      </c>
      <c r="AE3079" s="383" t="s">
        <v>36</v>
      </c>
      <c r="AF3079" s="383">
        <v>97</v>
      </c>
      <c r="AG3079" s="383" t="s">
        <v>35</v>
      </c>
      <c r="AH3079" s="383" t="s">
        <v>36</v>
      </c>
      <c r="AI3079" s="383" t="s">
        <v>36</v>
      </c>
      <c r="AJ3079" s="383" t="s">
        <v>3554</v>
      </c>
      <c r="AK3079" s="384" t="str">
        <f t="shared" si="97"/>
        <v>Yes-AB</v>
      </c>
      <c r="AL3079" s="384" t="str">
        <f t="shared" si="98"/>
        <v>Yes-AB</v>
      </c>
    </row>
    <row r="3080" spans="1:38" x14ac:dyDescent="0.25">
      <c r="A3080" s="381" t="s">
        <v>3224</v>
      </c>
      <c r="B3080" s="382" t="s">
        <v>271</v>
      </c>
      <c r="C3080" s="382" t="s">
        <v>30</v>
      </c>
      <c r="D3080" s="382" t="s">
        <v>272</v>
      </c>
      <c r="E3080" s="382" t="s">
        <v>37</v>
      </c>
      <c r="F3080" s="383">
        <v>100</v>
      </c>
      <c r="G3080" s="383">
        <v>392</v>
      </c>
      <c r="H3080" s="383" t="s">
        <v>835</v>
      </c>
      <c r="I3080" s="383">
        <v>100</v>
      </c>
      <c r="J3080" s="383">
        <v>392</v>
      </c>
      <c r="K3080" s="383" t="s">
        <v>835</v>
      </c>
      <c r="L3080" s="385"/>
      <c r="M3080" s="383">
        <v>129</v>
      </c>
      <c r="N3080" s="383" t="s">
        <v>835</v>
      </c>
      <c r="O3080" s="385"/>
      <c r="P3080" s="385"/>
      <c r="Q3080" s="386" t="s">
        <v>11</v>
      </c>
      <c r="R3080" s="383">
        <v>81</v>
      </c>
      <c r="S3080" s="383">
        <v>375</v>
      </c>
      <c r="T3080" s="386" t="s">
        <v>34</v>
      </c>
      <c r="U3080" s="386">
        <v>84</v>
      </c>
      <c r="V3080" s="386">
        <v>371</v>
      </c>
      <c r="W3080" s="386" t="s">
        <v>11</v>
      </c>
      <c r="X3080" s="383">
        <v>78</v>
      </c>
      <c r="Y3080" s="383">
        <v>375</v>
      </c>
      <c r="Z3080" s="386" t="s">
        <v>34</v>
      </c>
      <c r="AA3080" s="386">
        <v>77</v>
      </c>
      <c r="AB3080" s="386">
        <v>371</v>
      </c>
      <c r="AC3080" s="386" t="s">
        <v>11</v>
      </c>
      <c r="AD3080" s="383" t="s">
        <v>33</v>
      </c>
      <c r="AE3080" s="383" t="s">
        <v>36</v>
      </c>
      <c r="AF3080" s="383">
        <v>95</v>
      </c>
      <c r="AG3080" s="383" t="s">
        <v>35</v>
      </c>
      <c r="AH3080" s="383" t="s">
        <v>34</v>
      </c>
      <c r="AI3080" s="383" t="s">
        <v>36</v>
      </c>
      <c r="AJ3080" s="383" t="s">
        <v>3554</v>
      </c>
      <c r="AK3080" s="384" t="str">
        <f t="shared" si="97"/>
        <v>Yes-AB</v>
      </c>
      <c r="AL3080" s="384" t="str">
        <f t="shared" si="98"/>
        <v>Yes-SH</v>
      </c>
    </row>
    <row r="3081" spans="1:38" x14ac:dyDescent="0.25">
      <c r="A3081" s="381" t="s">
        <v>3224</v>
      </c>
      <c r="B3081" s="382" t="s">
        <v>273</v>
      </c>
      <c r="C3081" s="382" t="s">
        <v>30</v>
      </c>
      <c r="D3081" s="382" t="s">
        <v>274</v>
      </c>
      <c r="E3081" s="382" t="s">
        <v>37</v>
      </c>
      <c r="F3081" s="383">
        <v>100</v>
      </c>
      <c r="G3081" s="383">
        <v>614</v>
      </c>
      <c r="H3081" s="383" t="s">
        <v>835</v>
      </c>
      <c r="I3081" s="383">
        <v>100</v>
      </c>
      <c r="J3081" s="383">
        <v>613</v>
      </c>
      <c r="K3081" s="383" t="s">
        <v>835</v>
      </c>
      <c r="L3081" s="385">
        <v>90</v>
      </c>
      <c r="M3081" s="383">
        <v>187</v>
      </c>
      <c r="N3081" s="383" t="s">
        <v>835</v>
      </c>
      <c r="O3081" s="385"/>
      <c r="P3081" s="385"/>
      <c r="Q3081" s="386" t="s">
        <v>11</v>
      </c>
      <c r="R3081" s="383">
        <v>62</v>
      </c>
      <c r="S3081" s="383">
        <v>574</v>
      </c>
      <c r="T3081" s="386" t="s">
        <v>36</v>
      </c>
      <c r="U3081" s="386">
        <v>68</v>
      </c>
      <c r="V3081" s="386">
        <v>572</v>
      </c>
      <c r="W3081" s="386" t="s">
        <v>834</v>
      </c>
      <c r="X3081" s="383">
        <v>57</v>
      </c>
      <c r="Y3081" s="383">
        <v>573</v>
      </c>
      <c r="Z3081" s="386" t="s">
        <v>36</v>
      </c>
      <c r="AA3081" s="386">
        <v>58</v>
      </c>
      <c r="AB3081" s="386">
        <v>571</v>
      </c>
      <c r="AC3081" s="386" t="s">
        <v>834</v>
      </c>
      <c r="AD3081" s="383" t="s">
        <v>104</v>
      </c>
      <c r="AE3081" s="383" t="s">
        <v>36</v>
      </c>
      <c r="AF3081" s="383">
        <v>74</v>
      </c>
      <c r="AG3081" s="383" t="s">
        <v>35</v>
      </c>
      <c r="AH3081" s="383" t="s">
        <v>34</v>
      </c>
      <c r="AI3081" s="383" t="s">
        <v>36</v>
      </c>
      <c r="AJ3081" s="383" t="s">
        <v>3554</v>
      </c>
      <c r="AK3081" s="384" t="str">
        <f t="shared" si="97"/>
        <v>NO</v>
      </c>
      <c r="AL3081" s="384" t="str">
        <f t="shared" si="98"/>
        <v>NO</v>
      </c>
    </row>
    <row r="3082" spans="1:38" x14ac:dyDescent="0.25">
      <c r="A3082" s="381" t="s">
        <v>3224</v>
      </c>
      <c r="B3082" s="382" t="s">
        <v>275</v>
      </c>
      <c r="C3082" s="382" t="s">
        <v>30</v>
      </c>
      <c r="D3082" s="382" t="s">
        <v>276</v>
      </c>
      <c r="E3082" s="382" t="s">
        <v>37</v>
      </c>
      <c r="F3082" s="383">
        <v>100</v>
      </c>
      <c r="G3082" s="383">
        <v>808</v>
      </c>
      <c r="H3082" s="383" t="s">
        <v>835</v>
      </c>
      <c r="I3082" s="383">
        <v>100</v>
      </c>
      <c r="J3082" s="383">
        <v>808</v>
      </c>
      <c r="K3082" s="383" t="s">
        <v>835</v>
      </c>
      <c r="L3082" s="385"/>
      <c r="M3082" s="383">
        <v>277</v>
      </c>
      <c r="N3082" s="383" t="s">
        <v>835</v>
      </c>
      <c r="O3082" s="385"/>
      <c r="P3082" s="385"/>
      <c r="Q3082" s="386" t="s">
        <v>11</v>
      </c>
      <c r="R3082" s="383">
        <v>76</v>
      </c>
      <c r="S3082" s="383">
        <v>767</v>
      </c>
      <c r="T3082" s="386" t="s">
        <v>36</v>
      </c>
      <c r="U3082" s="386">
        <v>75</v>
      </c>
      <c r="V3082" s="386">
        <v>740</v>
      </c>
      <c r="W3082" s="386" t="s">
        <v>834</v>
      </c>
      <c r="X3082" s="383">
        <v>77</v>
      </c>
      <c r="Y3082" s="383">
        <v>767</v>
      </c>
      <c r="Z3082" s="386" t="s">
        <v>36</v>
      </c>
      <c r="AA3082" s="386">
        <v>73</v>
      </c>
      <c r="AB3082" s="386">
        <v>740</v>
      </c>
      <c r="AC3082" s="386" t="s">
        <v>834</v>
      </c>
      <c r="AD3082" s="383" t="s">
        <v>33</v>
      </c>
      <c r="AE3082" s="383" t="s">
        <v>36</v>
      </c>
      <c r="AF3082" s="383">
        <v>79</v>
      </c>
      <c r="AG3082" s="383" t="s">
        <v>40</v>
      </c>
      <c r="AH3082" s="383" t="s">
        <v>36</v>
      </c>
      <c r="AI3082" s="383" t="s">
        <v>36</v>
      </c>
      <c r="AJ3082" s="383" t="s">
        <v>3554</v>
      </c>
      <c r="AK3082" s="384" t="str">
        <f t="shared" si="97"/>
        <v>NO</v>
      </c>
      <c r="AL3082" s="384" t="str">
        <f t="shared" si="98"/>
        <v>NO</v>
      </c>
    </row>
    <row r="3083" spans="1:38" x14ac:dyDescent="0.25">
      <c r="A3083" s="381" t="s">
        <v>3224</v>
      </c>
      <c r="B3083" s="382" t="s">
        <v>277</v>
      </c>
      <c r="C3083" s="382" t="s">
        <v>30</v>
      </c>
      <c r="D3083" s="382" t="s">
        <v>278</v>
      </c>
      <c r="E3083" s="382" t="s">
        <v>37</v>
      </c>
      <c r="F3083" s="383">
        <v>100</v>
      </c>
      <c r="G3083" s="383">
        <v>827</v>
      </c>
      <c r="H3083" s="383" t="s">
        <v>835</v>
      </c>
      <c r="I3083" s="383">
        <v>100</v>
      </c>
      <c r="J3083" s="383">
        <v>827</v>
      </c>
      <c r="K3083" s="383" t="s">
        <v>835</v>
      </c>
      <c r="L3083" s="385"/>
      <c r="M3083" s="383">
        <v>277</v>
      </c>
      <c r="N3083" s="383" t="s">
        <v>835</v>
      </c>
      <c r="O3083" s="385"/>
      <c r="P3083" s="385"/>
      <c r="Q3083" s="386" t="s">
        <v>11</v>
      </c>
      <c r="R3083" s="383">
        <v>90</v>
      </c>
      <c r="S3083" s="383">
        <v>773</v>
      </c>
      <c r="T3083" s="386" t="s">
        <v>34</v>
      </c>
      <c r="U3083" s="386">
        <v>88</v>
      </c>
      <c r="V3083" s="386">
        <v>714</v>
      </c>
      <c r="W3083" s="386" t="s">
        <v>11</v>
      </c>
      <c r="X3083" s="383">
        <v>86</v>
      </c>
      <c r="Y3083" s="383">
        <v>773</v>
      </c>
      <c r="Z3083" s="386" t="s">
        <v>34</v>
      </c>
      <c r="AA3083" s="386">
        <v>85</v>
      </c>
      <c r="AB3083" s="386">
        <v>714</v>
      </c>
      <c r="AC3083" s="386" t="s">
        <v>11</v>
      </c>
      <c r="AD3083" s="383" t="s">
        <v>33</v>
      </c>
      <c r="AE3083" s="383" t="s">
        <v>36</v>
      </c>
      <c r="AF3083" s="383">
        <v>97</v>
      </c>
      <c r="AG3083" s="383" t="s">
        <v>40</v>
      </c>
      <c r="AH3083" s="383" t="s">
        <v>36</v>
      </c>
      <c r="AI3083" s="383" t="s">
        <v>36</v>
      </c>
      <c r="AJ3083" s="383" t="s">
        <v>3554</v>
      </c>
      <c r="AK3083" s="384" t="str">
        <f t="shared" si="97"/>
        <v>Yes-AB</v>
      </c>
      <c r="AL3083" s="384" t="str">
        <f t="shared" si="98"/>
        <v>Yes-AB</v>
      </c>
    </row>
    <row r="3084" spans="1:38" x14ac:dyDescent="0.25">
      <c r="A3084" s="381" t="s">
        <v>3224</v>
      </c>
      <c r="B3084" s="382" t="s">
        <v>279</v>
      </c>
      <c r="C3084" s="382" t="s">
        <v>30</v>
      </c>
      <c r="D3084" s="382" t="s">
        <v>280</v>
      </c>
      <c r="E3084" s="382" t="s">
        <v>37</v>
      </c>
      <c r="F3084" s="383">
        <v>100</v>
      </c>
      <c r="G3084" s="383">
        <v>475</v>
      </c>
      <c r="H3084" s="383" t="s">
        <v>835</v>
      </c>
      <c r="I3084" s="383">
        <v>100</v>
      </c>
      <c r="J3084" s="383">
        <v>475</v>
      </c>
      <c r="K3084" s="383" t="s">
        <v>835</v>
      </c>
      <c r="L3084" s="385"/>
      <c r="M3084" s="383">
        <v>130</v>
      </c>
      <c r="N3084" s="383" t="s">
        <v>835</v>
      </c>
      <c r="O3084" s="385"/>
      <c r="P3084" s="385"/>
      <c r="Q3084" s="386" t="s">
        <v>11</v>
      </c>
      <c r="R3084" s="383">
        <v>68</v>
      </c>
      <c r="S3084" s="383">
        <v>431</v>
      </c>
      <c r="T3084" s="386" t="s">
        <v>36</v>
      </c>
      <c r="U3084" s="386">
        <v>70</v>
      </c>
      <c r="V3084" s="386">
        <v>424</v>
      </c>
      <c r="W3084" s="386" t="s">
        <v>834</v>
      </c>
      <c r="X3084" s="383">
        <v>67</v>
      </c>
      <c r="Y3084" s="383">
        <v>431</v>
      </c>
      <c r="Z3084" s="386" t="s">
        <v>36</v>
      </c>
      <c r="AA3084" s="386">
        <v>68</v>
      </c>
      <c r="AB3084" s="386">
        <v>424</v>
      </c>
      <c r="AC3084" s="386" t="s">
        <v>834</v>
      </c>
      <c r="AD3084" s="383" t="s">
        <v>33</v>
      </c>
      <c r="AE3084" s="383" t="s">
        <v>36</v>
      </c>
      <c r="AF3084" s="383">
        <v>79</v>
      </c>
      <c r="AG3084" s="383" t="s">
        <v>35</v>
      </c>
      <c r="AH3084" s="383" t="s">
        <v>34</v>
      </c>
      <c r="AI3084" s="383" t="s">
        <v>36</v>
      </c>
      <c r="AJ3084" s="383" t="s">
        <v>3554</v>
      </c>
      <c r="AK3084" s="384" t="str">
        <f t="shared" si="97"/>
        <v>NO</v>
      </c>
      <c r="AL3084" s="384" t="str">
        <f t="shared" si="98"/>
        <v>NO</v>
      </c>
    </row>
    <row r="3085" spans="1:38" x14ac:dyDescent="0.25">
      <c r="A3085" s="381" t="s">
        <v>3224</v>
      </c>
      <c r="B3085" s="382" t="s">
        <v>281</v>
      </c>
      <c r="C3085" s="382" t="s">
        <v>30</v>
      </c>
      <c r="D3085" s="382" t="s">
        <v>282</v>
      </c>
      <c r="E3085" s="382" t="s">
        <v>37</v>
      </c>
      <c r="F3085" s="383">
        <v>100</v>
      </c>
      <c r="G3085" s="383">
        <v>145</v>
      </c>
      <c r="H3085" s="383" t="s">
        <v>835</v>
      </c>
      <c r="I3085" s="383">
        <v>100</v>
      </c>
      <c r="J3085" s="383">
        <v>145</v>
      </c>
      <c r="K3085" s="383" t="s">
        <v>835</v>
      </c>
      <c r="L3085" s="385">
        <v>93</v>
      </c>
      <c r="M3085" s="383">
        <v>43</v>
      </c>
      <c r="N3085" s="383" t="s">
        <v>835</v>
      </c>
      <c r="O3085" s="385"/>
      <c r="P3085" s="385"/>
      <c r="Q3085" s="386" t="s">
        <v>11</v>
      </c>
      <c r="R3085" s="383">
        <v>59</v>
      </c>
      <c r="S3085" s="383">
        <v>131</v>
      </c>
      <c r="T3085" s="386" t="s">
        <v>34</v>
      </c>
      <c r="U3085" s="386">
        <v>67</v>
      </c>
      <c r="V3085" s="386">
        <v>131</v>
      </c>
      <c r="W3085" s="386" t="s">
        <v>11</v>
      </c>
      <c r="X3085" s="383">
        <v>67</v>
      </c>
      <c r="Y3085" s="383">
        <v>132</v>
      </c>
      <c r="Z3085" s="386" t="s">
        <v>34</v>
      </c>
      <c r="AA3085" s="386">
        <v>67</v>
      </c>
      <c r="AB3085" s="386">
        <v>132</v>
      </c>
      <c r="AC3085" s="386" t="s">
        <v>11</v>
      </c>
      <c r="AD3085" s="383" t="s">
        <v>57</v>
      </c>
      <c r="AE3085" s="383" t="s">
        <v>36</v>
      </c>
      <c r="AF3085" s="383">
        <v>95</v>
      </c>
      <c r="AG3085" s="383" t="s">
        <v>35</v>
      </c>
      <c r="AH3085" s="383" t="s">
        <v>34</v>
      </c>
      <c r="AI3085" s="383" t="s">
        <v>36</v>
      </c>
      <c r="AJ3085" s="383" t="s">
        <v>3554</v>
      </c>
      <c r="AK3085" s="384" t="str">
        <f t="shared" si="97"/>
        <v>Yes-SH</v>
      </c>
      <c r="AL3085" s="384" t="str">
        <f t="shared" si="98"/>
        <v>Yes-SH</v>
      </c>
    </row>
    <row r="3086" spans="1:38" x14ac:dyDescent="0.25">
      <c r="A3086" s="381" t="s">
        <v>3224</v>
      </c>
      <c r="B3086" s="382" t="s">
        <v>283</v>
      </c>
      <c r="C3086" s="382" t="s">
        <v>30</v>
      </c>
      <c r="D3086" s="382" t="s">
        <v>284</v>
      </c>
      <c r="E3086" s="382" t="s">
        <v>37</v>
      </c>
      <c r="F3086" s="383">
        <v>100</v>
      </c>
      <c r="G3086" s="383">
        <v>248</v>
      </c>
      <c r="H3086" s="383" t="s">
        <v>835</v>
      </c>
      <c r="I3086" s="383">
        <v>100</v>
      </c>
      <c r="J3086" s="383">
        <v>248</v>
      </c>
      <c r="K3086" s="383" t="s">
        <v>835</v>
      </c>
      <c r="L3086" s="385">
        <v>94</v>
      </c>
      <c r="M3086" s="383">
        <v>82</v>
      </c>
      <c r="N3086" s="383" t="s">
        <v>835</v>
      </c>
      <c r="O3086" s="385"/>
      <c r="P3086" s="385"/>
      <c r="Q3086" s="386" t="s">
        <v>11</v>
      </c>
      <c r="R3086" s="383">
        <v>57</v>
      </c>
      <c r="S3086" s="383">
        <v>233</v>
      </c>
      <c r="T3086" s="386" t="s">
        <v>36</v>
      </c>
      <c r="U3086" s="386">
        <v>65</v>
      </c>
      <c r="V3086" s="386">
        <v>229</v>
      </c>
      <c r="W3086" s="386" t="s">
        <v>834</v>
      </c>
      <c r="X3086" s="383">
        <v>68</v>
      </c>
      <c r="Y3086" s="383">
        <v>233</v>
      </c>
      <c r="Z3086" s="386" t="s">
        <v>34</v>
      </c>
      <c r="AA3086" s="386">
        <v>68</v>
      </c>
      <c r="AB3086" s="386">
        <v>229</v>
      </c>
      <c r="AC3086" s="386" t="s">
        <v>11</v>
      </c>
      <c r="AD3086" s="383" t="s">
        <v>33</v>
      </c>
      <c r="AE3086" s="383" t="s">
        <v>36</v>
      </c>
      <c r="AF3086" s="383">
        <v>82</v>
      </c>
      <c r="AG3086" s="383" t="s">
        <v>35</v>
      </c>
      <c r="AH3086" s="383" t="s">
        <v>34</v>
      </c>
      <c r="AI3086" s="383" t="s">
        <v>36</v>
      </c>
      <c r="AJ3086" s="383" t="s">
        <v>3554</v>
      </c>
      <c r="AK3086" s="384" t="str">
        <f t="shared" si="97"/>
        <v>NO</v>
      </c>
      <c r="AL3086" s="384" t="str">
        <f t="shared" si="98"/>
        <v>Yes-SH</v>
      </c>
    </row>
    <row r="3087" spans="1:38" x14ac:dyDescent="0.25">
      <c r="A3087" s="381" t="s">
        <v>3224</v>
      </c>
      <c r="B3087" s="382" t="s">
        <v>285</v>
      </c>
      <c r="C3087" s="382" t="s">
        <v>30</v>
      </c>
      <c r="D3087" s="382" t="s">
        <v>286</v>
      </c>
      <c r="E3087" s="382" t="s">
        <v>37</v>
      </c>
      <c r="F3087" s="383">
        <v>90</v>
      </c>
      <c r="G3087" s="383">
        <v>53</v>
      </c>
      <c r="H3087" s="383" t="s">
        <v>834</v>
      </c>
      <c r="I3087" s="383">
        <v>90</v>
      </c>
      <c r="J3087" s="383">
        <v>32</v>
      </c>
      <c r="K3087" s="383" t="s">
        <v>834</v>
      </c>
      <c r="L3087" s="385">
        <v>89</v>
      </c>
      <c r="M3087" s="383">
        <v>19</v>
      </c>
      <c r="N3087" s="383" t="s">
        <v>835</v>
      </c>
      <c r="O3087" s="385">
        <v>11</v>
      </c>
      <c r="P3087" s="385">
        <v>19</v>
      </c>
      <c r="Q3087" s="386" t="s">
        <v>834</v>
      </c>
      <c r="R3087" s="383">
        <v>20</v>
      </c>
      <c r="S3087" s="383">
        <v>41</v>
      </c>
      <c r="T3087" s="386" t="s">
        <v>36</v>
      </c>
      <c r="U3087" s="386">
        <v>16</v>
      </c>
      <c r="V3087" s="386">
        <v>38</v>
      </c>
      <c r="W3087" s="386" t="s">
        <v>11</v>
      </c>
      <c r="X3087" s="383">
        <v>32</v>
      </c>
      <c r="Y3087" s="383">
        <v>22</v>
      </c>
      <c r="Z3087" s="386" t="s">
        <v>36</v>
      </c>
      <c r="AA3087" s="386">
        <v>33</v>
      </c>
      <c r="AB3087" s="386">
        <v>21</v>
      </c>
      <c r="AC3087" s="386" t="s">
        <v>11</v>
      </c>
      <c r="AD3087" s="383"/>
      <c r="AE3087" s="383" t="s">
        <v>36</v>
      </c>
      <c r="AF3087" s="383">
        <v>77</v>
      </c>
      <c r="AG3087" s="383" t="s">
        <v>40</v>
      </c>
      <c r="AH3087" s="383" t="s">
        <v>34</v>
      </c>
      <c r="AI3087" s="383" t="s">
        <v>36</v>
      </c>
      <c r="AJ3087" s="383" t="s">
        <v>3554</v>
      </c>
      <c r="AK3087" s="384" t="str">
        <f t="shared" si="97"/>
        <v>NO</v>
      </c>
      <c r="AL3087" s="384" t="str">
        <f t="shared" si="98"/>
        <v>NO</v>
      </c>
    </row>
    <row r="3088" spans="1:38" x14ac:dyDescent="0.25">
      <c r="A3088" s="381" t="s">
        <v>3224</v>
      </c>
      <c r="B3088" s="382" t="s">
        <v>287</v>
      </c>
      <c r="C3088" s="382" t="s">
        <v>30</v>
      </c>
      <c r="D3088" s="382" t="s">
        <v>288</v>
      </c>
      <c r="E3088" s="382" t="s">
        <v>37</v>
      </c>
      <c r="F3088" s="383">
        <v>100</v>
      </c>
      <c r="G3088" s="383">
        <v>451</v>
      </c>
      <c r="H3088" s="383" t="s">
        <v>835</v>
      </c>
      <c r="I3088" s="383">
        <v>100</v>
      </c>
      <c r="J3088" s="383">
        <v>451</v>
      </c>
      <c r="K3088" s="383" t="s">
        <v>835</v>
      </c>
      <c r="L3088" s="385"/>
      <c r="M3088" s="383">
        <v>146</v>
      </c>
      <c r="N3088" s="383" t="s">
        <v>835</v>
      </c>
      <c r="O3088" s="385"/>
      <c r="P3088" s="385"/>
      <c r="Q3088" s="386" t="s">
        <v>11</v>
      </c>
      <c r="R3088" s="383">
        <v>88</v>
      </c>
      <c r="S3088" s="383">
        <v>443</v>
      </c>
      <c r="T3088" s="386" t="s">
        <v>34</v>
      </c>
      <c r="U3088" s="386">
        <v>84</v>
      </c>
      <c r="V3088" s="386">
        <v>431</v>
      </c>
      <c r="W3088" s="386" t="s">
        <v>11</v>
      </c>
      <c r="X3088" s="383">
        <v>85</v>
      </c>
      <c r="Y3088" s="383">
        <v>443</v>
      </c>
      <c r="Z3088" s="386" t="s">
        <v>34</v>
      </c>
      <c r="AA3088" s="386">
        <v>77</v>
      </c>
      <c r="AB3088" s="386">
        <v>431</v>
      </c>
      <c r="AC3088" s="386" t="s">
        <v>11</v>
      </c>
      <c r="AD3088" s="383" t="s">
        <v>33</v>
      </c>
      <c r="AE3088" s="383" t="s">
        <v>36</v>
      </c>
      <c r="AF3088" s="383">
        <v>97</v>
      </c>
      <c r="AG3088" s="383" t="s">
        <v>40</v>
      </c>
      <c r="AH3088" s="383" t="s">
        <v>36</v>
      </c>
      <c r="AI3088" s="383" t="s">
        <v>36</v>
      </c>
      <c r="AJ3088" s="383" t="s">
        <v>3554</v>
      </c>
      <c r="AK3088" s="384" t="str">
        <f t="shared" si="97"/>
        <v>Yes-AB</v>
      </c>
      <c r="AL3088" s="384" t="str">
        <f t="shared" si="98"/>
        <v>Yes-AB</v>
      </c>
    </row>
    <row r="3089" spans="1:38" x14ac:dyDescent="0.25">
      <c r="A3089" s="381" t="s">
        <v>3224</v>
      </c>
      <c r="B3089" s="382" t="s">
        <v>289</v>
      </c>
      <c r="C3089" s="382" t="s">
        <v>30</v>
      </c>
      <c r="D3089" s="382" t="s">
        <v>290</v>
      </c>
      <c r="E3089" s="382" t="s">
        <v>37</v>
      </c>
      <c r="F3089" s="383">
        <v>100</v>
      </c>
      <c r="G3089" s="383">
        <v>363</v>
      </c>
      <c r="H3089" s="383" t="s">
        <v>835</v>
      </c>
      <c r="I3089" s="383">
        <v>100</v>
      </c>
      <c r="J3089" s="383">
        <v>363</v>
      </c>
      <c r="K3089" s="383" t="s">
        <v>835</v>
      </c>
      <c r="L3089" s="385"/>
      <c r="M3089" s="383">
        <v>124</v>
      </c>
      <c r="N3089" s="383" t="s">
        <v>835</v>
      </c>
      <c r="O3089" s="385"/>
      <c r="P3089" s="385"/>
      <c r="Q3089" s="386" t="s">
        <v>11</v>
      </c>
      <c r="R3089" s="383">
        <v>84</v>
      </c>
      <c r="S3089" s="383">
        <v>347</v>
      </c>
      <c r="T3089" s="386" t="s">
        <v>34</v>
      </c>
      <c r="U3089" s="386">
        <v>84</v>
      </c>
      <c r="V3089" s="386">
        <v>342</v>
      </c>
      <c r="W3089" s="386" t="s">
        <v>11</v>
      </c>
      <c r="X3089" s="383">
        <v>83</v>
      </c>
      <c r="Y3089" s="383">
        <v>348</v>
      </c>
      <c r="Z3089" s="386" t="s">
        <v>34</v>
      </c>
      <c r="AA3089" s="386">
        <v>84</v>
      </c>
      <c r="AB3089" s="386">
        <v>343</v>
      </c>
      <c r="AC3089" s="386" t="s">
        <v>11</v>
      </c>
      <c r="AD3089" s="383" t="s">
        <v>33</v>
      </c>
      <c r="AE3089" s="383" t="s">
        <v>36</v>
      </c>
      <c r="AF3089" s="383">
        <v>97</v>
      </c>
      <c r="AG3089" s="383" t="s">
        <v>35</v>
      </c>
      <c r="AH3089" s="383" t="s">
        <v>36</v>
      </c>
      <c r="AI3089" s="383" t="s">
        <v>36</v>
      </c>
      <c r="AJ3089" s="383" t="s">
        <v>3554</v>
      </c>
      <c r="AK3089" s="384" t="str">
        <f t="shared" si="97"/>
        <v>Yes-AB</v>
      </c>
      <c r="AL3089" s="384" t="str">
        <f t="shared" si="98"/>
        <v>Yes-AB</v>
      </c>
    </row>
    <row r="3090" spans="1:38" x14ac:dyDescent="0.25">
      <c r="A3090" s="381" t="s">
        <v>3224</v>
      </c>
      <c r="B3090" s="382" t="s">
        <v>291</v>
      </c>
      <c r="C3090" s="382" t="s">
        <v>30</v>
      </c>
      <c r="D3090" s="382" t="s">
        <v>292</v>
      </c>
      <c r="E3090" s="382" t="s">
        <v>37</v>
      </c>
      <c r="F3090" s="383">
        <v>100</v>
      </c>
      <c r="G3090" s="383">
        <v>712</v>
      </c>
      <c r="H3090" s="383" t="s">
        <v>835</v>
      </c>
      <c r="I3090" s="383">
        <v>100</v>
      </c>
      <c r="J3090" s="383">
        <v>711</v>
      </c>
      <c r="K3090" s="383" t="s">
        <v>835</v>
      </c>
      <c r="L3090" s="385">
        <v>94</v>
      </c>
      <c r="M3090" s="383">
        <v>197</v>
      </c>
      <c r="N3090" s="383" t="s">
        <v>835</v>
      </c>
      <c r="O3090" s="385"/>
      <c r="P3090" s="385"/>
      <c r="Q3090" s="386" t="s">
        <v>11</v>
      </c>
      <c r="R3090" s="383">
        <v>47</v>
      </c>
      <c r="S3090" s="383">
        <v>676</v>
      </c>
      <c r="T3090" s="386" t="s">
        <v>36</v>
      </c>
      <c r="U3090" s="386">
        <v>51</v>
      </c>
      <c r="V3090" s="386">
        <v>671</v>
      </c>
      <c r="W3090" s="386" t="s">
        <v>834</v>
      </c>
      <c r="X3090" s="383">
        <v>58</v>
      </c>
      <c r="Y3090" s="383">
        <v>674</v>
      </c>
      <c r="Z3090" s="386" t="s">
        <v>34</v>
      </c>
      <c r="AA3090" s="386">
        <v>59</v>
      </c>
      <c r="AB3090" s="386">
        <v>670</v>
      </c>
      <c r="AC3090" s="386" t="s">
        <v>11</v>
      </c>
      <c r="AD3090" s="383" t="s">
        <v>57</v>
      </c>
      <c r="AE3090" s="383" t="s">
        <v>36</v>
      </c>
      <c r="AF3090" s="383">
        <v>82</v>
      </c>
      <c r="AG3090" s="383" t="s">
        <v>40</v>
      </c>
      <c r="AH3090" s="383" t="s">
        <v>34</v>
      </c>
      <c r="AI3090" s="383" t="s">
        <v>36</v>
      </c>
      <c r="AJ3090" s="383" t="s">
        <v>3554</v>
      </c>
      <c r="AK3090" s="384" t="str">
        <f t="shared" si="97"/>
        <v>NO</v>
      </c>
      <c r="AL3090" s="384" t="str">
        <f t="shared" si="98"/>
        <v>Yes-SH</v>
      </c>
    </row>
    <row r="3091" spans="1:38" x14ac:dyDescent="0.25">
      <c r="A3091" s="381" t="s">
        <v>3224</v>
      </c>
      <c r="B3091" s="382" t="s">
        <v>293</v>
      </c>
      <c r="C3091" s="382" t="s">
        <v>30</v>
      </c>
      <c r="D3091" s="382" t="s">
        <v>294</v>
      </c>
      <c r="E3091" s="382" t="s">
        <v>37</v>
      </c>
      <c r="F3091" s="383">
        <v>100</v>
      </c>
      <c r="G3091" s="383">
        <v>686</v>
      </c>
      <c r="H3091" s="383" t="s">
        <v>835</v>
      </c>
      <c r="I3091" s="383">
        <v>100</v>
      </c>
      <c r="J3091" s="383">
        <v>686</v>
      </c>
      <c r="K3091" s="383" t="s">
        <v>835</v>
      </c>
      <c r="L3091" s="385"/>
      <c r="M3091" s="383">
        <v>219</v>
      </c>
      <c r="N3091" s="383" t="s">
        <v>835</v>
      </c>
      <c r="O3091" s="385"/>
      <c r="P3091" s="385"/>
      <c r="Q3091" s="386" t="s">
        <v>11</v>
      </c>
      <c r="R3091" s="383">
        <v>58</v>
      </c>
      <c r="S3091" s="383">
        <v>638</v>
      </c>
      <c r="T3091" s="386" t="s">
        <v>36</v>
      </c>
      <c r="U3091" s="386">
        <v>60</v>
      </c>
      <c r="V3091" s="386">
        <v>614</v>
      </c>
      <c r="W3091" s="386" t="s">
        <v>834</v>
      </c>
      <c r="X3091" s="383">
        <v>62</v>
      </c>
      <c r="Y3091" s="383">
        <v>637</v>
      </c>
      <c r="Z3091" s="386" t="s">
        <v>34</v>
      </c>
      <c r="AA3091" s="386">
        <v>63</v>
      </c>
      <c r="AB3091" s="386">
        <v>614</v>
      </c>
      <c r="AC3091" s="386" t="s">
        <v>11</v>
      </c>
      <c r="AD3091" s="383" t="s">
        <v>33</v>
      </c>
      <c r="AE3091" s="383" t="s">
        <v>36</v>
      </c>
      <c r="AF3091" s="383">
        <v>90</v>
      </c>
      <c r="AG3091" s="383" t="s">
        <v>40</v>
      </c>
      <c r="AH3091" s="383" t="s">
        <v>34</v>
      </c>
      <c r="AI3091" s="383" t="s">
        <v>36</v>
      </c>
      <c r="AJ3091" s="383" t="s">
        <v>3554</v>
      </c>
      <c r="AK3091" s="384" t="str">
        <f t="shared" si="97"/>
        <v>NO</v>
      </c>
      <c r="AL3091" s="384" t="str">
        <f t="shared" si="98"/>
        <v>Yes-SH</v>
      </c>
    </row>
    <row r="3092" spans="1:38" x14ac:dyDescent="0.25">
      <c r="A3092" s="381" t="s">
        <v>3224</v>
      </c>
      <c r="B3092" s="382" t="s">
        <v>295</v>
      </c>
      <c r="C3092" s="382" t="s">
        <v>30</v>
      </c>
      <c r="D3092" s="382" t="s">
        <v>296</v>
      </c>
      <c r="E3092" s="382" t="s">
        <v>37</v>
      </c>
      <c r="F3092" s="383">
        <v>100</v>
      </c>
      <c r="G3092" s="383">
        <v>400</v>
      </c>
      <c r="H3092" s="383" t="s">
        <v>835</v>
      </c>
      <c r="I3092" s="383">
        <v>100</v>
      </c>
      <c r="J3092" s="383">
        <v>400</v>
      </c>
      <c r="K3092" s="383" t="s">
        <v>835</v>
      </c>
      <c r="L3092" s="385"/>
      <c r="M3092" s="383">
        <v>136</v>
      </c>
      <c r="N3092" s="383" t="s">
        <v>835</v>
      </c>
      <c r="O3092" s="385"/>
      <c r="P3092" s="385"/>
      <c r="Q3092" s="386" t="s">
        <v>11</v>
      </c>
      <c r="R3092" s="383">
        <v>35</v>
      </c>
      <c r="S3092" s="383">
        <v>369</v>
      </c>
      <c r="T3092" s="386" t="s">
        <v>36</v>
      </c>
      <c r="U3092" s="386">
        <v>45</v>
      </c>
      <c r="V3092" s="386">
        <v>363</v>
      </c>
      <c r="W3092" s="386" t="s">
        <v>834</v>
      </c>
      <c r="X3092" s="383">
        <v>47</v>
      </c>
      <c r="Y3092" s="383">
        <v>371</v>
      </c>
      <c r="Z3092" s="386" t="s">
        <v>36</v>
      </c>
      <c r="AA3092" s="386">
        <v>45</v>
      </c>
      <c r="AB3092" s="386">
        <v>365</v>
      </c>
      <c r="AC3092" s="386" t="s">
        <v>834</v>
      </c>
      <c r="AD3092" s="383" t="s">
        <v>46</v>
      </c>
      <c r="AE3092" s="383" t="s">
        <v>36</v>
      </c>
      <c r="AF3092" s="383">
        <v>72</v>
      </c>
      <c r="AG3092" s="383" t="s">
        <v>35</v>
      </c>
      <c r="AH3092" s="383" t="s">
        <v>34</v>
      </c>
      <c r="AI3092" s="383" t="s">
        <v>36</v>
      </c>
      <c r="AJ3092" s="383" t="s">
        <v>3554</v>
      </c>
      <c r="AK3092" s="384" t="str">
        <f t="shared" si="97"/>
        <v>NO</v>
      </c>
      <c r="AL3092" s="384" t="str">
        <f t="shared" si="98"/>
        <v>NO</v>
      </c>
    </row>
    <row r="3093" spans="1:38" x14ac:dyDescent="0.25">
      <c r="A3093" s="381" t="s">
        <v>3224</v>
      </c>
      <c r="B3093" s="382" t="s">
        <v>297</v>
      </c>
      <c r="C3093" s="382" t="s">
        <v>30</v>
      </c>
      <c r="D3093" s="382" t="s">
        <v>298</v>
      </c>
      <c r="E3093" s="382" t="s">
        <v>37</v>
      </c>
      <c r="F3093" s="383">
        <v>100</v>
      </c>
      <c r="G3093" s="383">
        <v>131</v>
      </c>
      <c r="H3093" s="383" t="s">
        <v>835</v>
      </c>
      <c r="I3093" s="383">
        <v>100</v>
      </c>
      <c r="J3093" s="383">
        <v>131</v>
      </c>
      <c r="K3093" s="383" t="s">
        <v>835</v>
      </c>
      <c r="L3093" s="385"/>
      <c r="M3093" s="383">
        <v>42</v>
      </c>
      <c r="N3093" s="383" t="s">
        <v>835</v>
      </c>
      <c r="O3093" s="385"/>
      <c r="P3093" s="385"/>
      <c r="Q3093" s="386" t="s">
        <v>11</v>
      </c>
      <c r="R3093" s="383">
        <v>58</v>
      </c>
      <c r="S3093" s="383">
        <v>120</v>
      </c>
      <c r="T3093" s="386" t="s">
        <v>36</v>
      </c>
      <c r="U3093" s="386">
        <v>61</v>
      </c>
      <c r="V3093" s="386">
        <v>119</v>
      </c>
      <c r="W3093" s="386" t="s">
        <v>834</v>
      </c>
      <c r="X3093" s="383">
        <v>67</v>
      </c>
      <c r="Y3093" s="383">
        <v>121</v>
      </c>
      <c r="Z3093" s="386" t="s">
        <v>36</v>
      </c>
      <c r="AA3093" s="386">
        <v>60</v>
      </c>
      <c r="AB3093" s="386">
        <v>120</v>
      </c>
      <c r="AC3093" s="386" t="s">
        <v>834</v>
      </c>
      <c r="AD3093" s="383" t="s">
        <v>57</v>
      </c>
      <c r="AE3093" s="383" t="s">
        <v>36</v>
      </c>
      <c r="AF3093" s="383">
        <v>85</v>
      </c>
      <c r="AG3093" s="383" t="s">
        <v>35</v>
      </c>
      <c r="AH3093" s="383" t="s">
        <v>34</v>
      </c>
      <c r="AI3093" s="383" t="s">
        <v>36</v>
      </c>
      <c r="AJ3093" s="383" t="s">
        <v>3554</v>
      </c>
      <c r="AK3093" s="384" t="str">
        <f t="shared" si="97"/>
        <v>NO</v>
      </c>
      <c r="AL3093" s="384" t="str">
        <f t="shared" si="98"/>
        <v>NO</v>
      </c>
    </row>
    <row r="3094" spans="1:38" x14ac:dyDescent="0.25">
      <c r="A3094" s="381" t="s">
        <v>3224</v>
      </c>
      <c r="B3094" s="382" t="s">
        <v>299</v>
      </c>
      <c r="C3094" s="382" t="s">
        <v>30</v>
      </c>
      <c r="D3094" s="382" t="s">
        <v>2240</v>
      </c>
      <c r="E3094" s="382" t="s">
        <v>37</v>
      </c>
      <c r="F3094" s="383">
        <v>100</v>
      </c>
      <c r="G3094" s="383">
        <v>245</v>
      </c>
      <c r="H3094" s="383" t="s">
        <v>835</v>
      </c>
      <c r="I3094" s="383">
        <v>100</v>
      </c>
      <c r="J3094" s="383">
        <v>246</v>
      </c>
      <c r="K3094" s="383" t="s">
        <v>835</v>
      </c>
      <c r="L3094" s="385">
        <v>90</v>
      </c>
      <c r="M3094" s="383">
        <v>73</v>
      </c>
      <c r="N3094" s="383" t="s">
        <v>835</v>
      </c>
      <c r="O3094" s="385"/>
      <c r="P3094" s="385"/>
      <c r="Q3094" s="386" t="s">
        <v>11</v>
      </c>
      <c r="R3094" s="383">
        <v>34</v>
      </c>
      <c r="S3094" s="383">
        <v>222</v>
      </c>
      <c r="T3094" s="386" t="s">
        <v>36</v>
      </c>
      <c r="U3094" s="386">
        <v>47</v>
      </c>
      <c r="V3094" s="386">
        <v>217</v>
      </c>
      <c r="W3094" s="386" t="s">
        <v>834</v>
      </c>
      <c r="X3094" s="383">
        <v>61</v>
      </c>
      <c r="Y3094" s="383">
        <v>222</v>
      </c>
      <c r="Z3094" s="386" t="s">
        <v>34</v>
      </c>
      <c r="AA3094" s="386">
        <v>67</v>
      </c>
      <c r="AB3094" s="386">
        <v>217</v>
      </c>
      <c r="AC3094" s="386" t="s">
        <v>11</v>
      </c>
      <c r="AD3094" s="383" t="s">
        <v>57</v>
      </c>
      <c r="AE3094" s="383" t="s">
        <v>36</v>
      </c>
      <c r="AF3094" s="383">
        <v>90</v>
      </c>
      <c r="AG3094" s="383" t="s">
        <v>35</v>
      </c>
      <c r="AH3094" s="383" t="s">
        <v>34</v>
      </c>
      <c r="AI3094" s="383" t="s">
        <v>36</v>
      </c>
      <c r="AJ3094" s="383" t="s">
        <v>3554</v>
      </c>
      <c r="AK3094" s="384" t="str">
        <f t="shared" si="97"/>
        <v>NO</v>
      </c>
      <c r="AL3094" s="384" t="str">
        <f t="shared" si="98"/>
        <v>Yes-SH</v>
      </c>
    </row>
    <row r="3095" spans="1:38" x14ac:dyDescent="0.25">
      <c r="A3095" s="381" t="s">
        <v>3224</v>
      </c>
      <c r="B3095" s="382" t="s">
        <v>2315</v>
      </c>
      <c r="C3095" s="382" t="s">
        <v>30</v>
      </c>
      <c r="D3095" s="382" t="s">
        <v>2316</v>
      </c>
      <c r="E3095" s="382" t="s">
        <v>37</v>
      </c>
      <c r="F3095" s="383">
        <v>100</v>
      </c>
      <c r="G3095" s="383">
        <v>150</v>
      </c>
      <c r="H3095" s="383" t="s">
        <v>835</v>
      </c>
      <c r="I3095" s="383">
        <v>100</v>
      </c>
      <c r="J3095" s="383">
        <v>150</v>
      </c>
      <c r="K3095" s="383" t="s">
        <v>835</v>
      </c>
      <c r="L3095" s="385"/>
      <c r="M3095" s="383">
        <v>42</v>
      </c>
      <c r="N3095" s="383" t="s">
        <v>835</v>
      </c>
      <c r="O3095" s="385"/>
      <c r="P3095" s="385"/>
      <c r="Q3095" s="386" t="s">
        <v>11</v>
      </c>
      <c r="R3095" s="383">
        <v>34</v>
      </c>
      <c r="S3095" s="383">
        <v>130</v>
      </c>
      <c r="T3095" s="386" t="s">
        <v>36</v>
      </c>
      <c r="U3095" s="386">
        <v>41</v>
      </c>
      <c r="V3095" s="386">
        <v>117</v>
      </c>
      <c r="W3095" s="386" t="s">
        <v>834</v>
      </c>
      <c r="X3095" s="383">
        <v>42</v>
      </c>
      <c r="Y3095" s="383">
        <v>130</v>
      </c>
      <c r="Z3095" s="386" t="s">
        <v>36</v>
      </c>
      <c r="AA3095" s="386">
        <v>48</v>
      </c>
      <c r="AB3095" s="386">
        <v>117</v>
      </c>
      <c r="AC3095" s="386" t="s">
        <v>834</v>
      </c>
      <c r="AD3095" s="383" t="s">
        <v>214</v>
      </c>
      <c r="AE3095" s="383" t="s">
        <v>36</v>
      </c>
      <c r="AF3095" s="383">
        <v>82</v>
      </c>
      <c r="AG3095" s="383" t="s">
        <v>35</v>
      </c>
      <c r="AH3095" s="383" t="s">
        <v>36</v>
      </c>
      <c r="AI3095" s="383" t="s">
        <v>34</v>
      </c>
      <c r="AJ3095" s="383" t="s">
        <v>3554</v>
      </c>
      <c r="AK3095" s="384" t="str">
        <f t="shared" si="97"/>
        <v>NO</v>
      </c>
      <c r="AL3095" s="384" t="str">
        <f t="shared" si="98"/>
        <v>NO</v>
      </c>
    </row>
    <row r="3096" spans="1:38" x14ac:dyDescent="0.25">
      <c r="A3096" s="381" t="s">
        <v>3224</v>
      </c>
      <c r="B3096" s="382" t="s">
        <v>300</v>
      </c>
      <c r="C3096" s="382" t="s">
        <v>30</v>
      </c>
      <c r="D3096" s="382" t="s">
        <v>301</v>
      </c>
      <c r="E3096" s="382" t="s">
        <v>37</v>
      </c>
      <c r="F3096" s="383">
        <v>100</v>
      </c>
      <c r="G3096" s="383">
        <v>396</v>
      </c>
      <c r="H3096" s="383" t="s">
        <v>835</v>
      </c>
      <c r="I3096" s="383">
        <v>100</v>
      </c>
      <c r="J3096" s="383">
        <v>396</v>
      </c>
      <c r="K3096" s="383" t="s">
        <v>835</v>
      </c>
      <c r="L3096" s="385"/>
      <c r="M3096" s="383">
        <v>132</v>
      </c>
      <c r="N3096" s="383" t="s">
        <v>835</v>
      </c>
      <c r="O3096" s="385"/>
      <c r="P3096" s="385"/>
      <c r="Q3096" s="386" t="s">
        <v>11</v>
      </c>
      <c r="R3096" s="383">
        <v>91</v>
      </c>
      <c r="S3096" s="383">
        <v>389</v>
      </c>
      <c r="T3096" s="386" t="s">
        <v>34</v>
      </c>
      <c r="U3096" s="386">
        <v>91</v>
      </c>
      <c r="V3096" s="386">
        <v>386</v>
      </c>
      <c r="W3096" s="386" t="s">
        <v>11</v>
      </c>
      <c r="X3096" s="383">
        <v>94</v>
      </c>
      <c r="Y3096" s="383">
        <v>389</v>
      </c>
      <c r="Z3096" s="386" t="s">
        <v>34</v>
      </c>
      <c r="AA3096" s="386">
        <v>85</v>
      </c>
      <c r="AB3096" s="386">
        <v>386</v>
      </c>
      <c r="AC3096" s="386" t="s">
        <v>11</v>
      </c>
      <c r="AD3096" s="383" t="s">
        <v>33</v>
      </c>
      <c r="AE3096" s="383" t="s">
        <v>34</v>
      </c>
      <c r="AF3096" s="383">
        <v>100</v>
      </c>
      <c r="AG3096" s="383" t="s">
        <v>35</v>
      </c>
      <c r="AH3096" s="383" t="s">
        <v>36</v>
      </c>
      <c r="AI3096" s="383" t="s">
        <v>34</v>
      </c>
      <c r="AJ3096" s="383" t="s">
        <v>3554</v>
      </c>
      <c r="AK3096" s="384" t="str">
        <f t="shared" si="97"/>
        <v>Yes-AB</v>
      </c>
      <c r="AL3096" s="384" t="str">
        <f t="shared" si="98"/>
        <v>Yes-AB</v>
      </c>
    </row>
    <row r="3097" spans="1:38" x14ac:dyDescent="0.25">
      <c r="A3097" s="381" t="s">
        <v>3224</v>
      </c>
      <c r="B3097" s="382" t="s">
        <v>302</v>
      </c>
      <c r="C3097" s="382" t="s">
        <v>30</v>
      </c>
      <c r="D3097" s="382" t="s">
        <v>303</v>
      </c>
      <c r="E3097" s="382" t="s">
        <v>37</v>
      </c>
      <c r="F3097" s="383">
        <v>100</v>
      </c>
      <c r="G3097" s="383">
        <v>202</v>
      </c>
      <c r="H3097" s="383" t="s">
        <v>835</v>
      </c>
      <c r="I3097" s="383">
        <v>100</v>
      </c>
      <c r="J3097" s="383">
        <v>202</v>
      </c>
      <c r="K3097" s="383" t="s">
        <v>835</v>
      </c>
      <c r="L3097" s="385"/>
      <c r="M3097" s="383">
        <v>82</v>
      </c>
      <c r="N3097" s="383" t="s">
        <v>835</v>
      </c>
      <c r="O3097" s="385"/>
      <c r="P3097" s="385"/>
      <c r="Q3097" s="386" t="s">
        <v>11</v>
      </c>
      <c r="R3097" s="383">
        <v>53</v>
      </c>
      <c r="S3097" s="383">
        <v>189</v>
      </c>
      <c r="T3097" s="386" t="s">
        <v>36</v>
      </c>
      <c r="U3097" s="386">
        <v>56</v>
      </c>
      <c r="V3097" s="386">
        <v>186</v>
      </c>
      <c r="W3097" s="386" t="s">
        <v>834</v>
      </c>
      <c r="X3097" s="383">
        <v>57</v>
      </c>
      <c r="Y3097" s="383">
        <v>189</v>
      </c>
      <c r="Z3097" s="386" t="s">
        <v>36</v>
      </c>
      <c r="AA3097" s="386">
        <v>52</v>
      </c>
      <c r="AB3097" s="386">
        <v>186</v>
      </c>
      <c r="AC3097" s="386" t="s">
        <v>834</v>
      </c>
      <c r="AD3097" s="383" t="s">
        <v>57</v>
      </c>
      <c r="AE3097" s="383" t="s">
        <v>36</v>
      </c>
      <c r="AF3097" s="383">
        <v>79</v>
      </c>
      <c r="AG3097" s="383" t="s">
        <v>35</v>
      </c>
      <c r="AH3097" s="383" t="s">
        <v>34</v>
      </c>
      <c r="AI3097" s="383" t="s">
        <v>36</v>
      </c>
      <c r="AJ3097" s="383" t="s">
        <v>3554</v>
      </c>
      <c r="AK3097" s="384" t="str">
        <f t="shared" si="97"/>
        <v>NO</v>
      </c>
      <c r="AL3097" s="384" t="str">
        <f t="shared" si="98"/>
        <v>NO</v>
      </c>
    </row>
    <row r="3098" spans="1:38" x14ac:dyDescent="0.25">
      <c r="A3098" s="381" t="s">
        <v>3224</v>
      </c>
      <c r="B3098" s="382" t="s">
        <v>304</v>
      </c>
      <c r="C3098" s="382" t="s">
        <v>30</v>
      </c>
      <c r="D3098" s="382" t="s">
        <v>305</v>
      </c>
      <c r="E3098" s="382" t="s">
        <v>37</v>
      </c>
      <c r="F3098" s="383">
        <v>100</v>
      </c>
      <c r="G3098" s="383">
        <v>200</v>
      </c>
      <c r="H3098" s="383" t="s">
        <v>835</v>
      </c>
      <c r="I3098" s="383">
        <v>100</v>
      </c>
      <c r="J3098" s="383">
        <v>200</v>
      </c>
      <c r="K3098" s="383" t="s">
        <v>835</v>
      </c>
      <c r="L3098" s="385"/>
      <c r="M3098" s="383">
        <v>60</v>
      </c>
      <c r="N3098" s="383" t="s">
        <v>835</v>
      </c>
      <c r="O3098" s="385"/>
      <c r="P3098" s="385"/>
      <c r="Q3098" s="386" t="s">
        <v>11</v>
      </c>
      <c r="R3098" s="383">
        <v>54</v>
      </c>
      <c r="S3098" s="383">
        <v>168</v>
      </c>
      <c r="T3098" s="386" t="s">
        <v>36</v>
      </c>
      <c r="U3098" s="386">
        <v>54</v>
      </c>
      <c r="V3098" s="386">
        <v>167</v>
      </c>
      <c r="W3098" s="386" t="s">
        <v>834</v>
      </c>
      <c r="X3098" s="383">
        <v>67</v>
      </c>
      <c r="Y3098" s="383">
        <v>168</v>
      </c>
      <c r="Z3098" s="386" t="s">
        <v>36</v>
      </c>
      <c r="AA3098" s="386">
        <v>59</v>
      </c>
      <c r="AB3098" s="386">
        <v>167</v>
      </c>
      <c r="AC3098" s="386" t="s">
        <v>834</v>
      </c>
      <c r="AD3098" s="383" t="s">
        <v>57</v>
      </c>
      <c r="AE3098" s="383" t="s">
        <v>36</v>
      </c>
      <c r="AF3098" s="383">
        <v>79</v>
      </c>
      <c r="AG3098" s="383" t="s">
        <v>35</v>
      </c>
      <c r="AH3098" s="383" t="s">
        <v>34</v>
      </c>
      <c r="AI3098" s="383" t="s">
        <v>36</v>
      </c>
      <c r="AJ3098" s="383" t="s">
        <v>3554</v>
      </c>
      <c r="AK3098" s="384" t="str">
        <f t="shared" si="97"/>
        <v>NO</v>
      </c>
      <c r="AL3098" s="384" t="str">
        <f t="shared" si="98"/>
        <v>NO</v>
      </c>
    </row>
    <row r="3099" spans="1:38" x14ac:dyDescent="0.25">
      <c r="A3099" s="381" t="s">
        <v>3224</v>
      </c>
      <c r="B3099" s="382" t="s">
        <v>306</v>
      </c>
      <c r="C3099" s="382" t="s">
        <v>30</v>
      </c>
      <c r="D3099" s="382" t="s">
        <v>307</v>
      </c>
      <c r="E3099" s="382" t="s">
        <v>37</v>
      </c>
      <c r="F3099" s="383">
        <v>100</v>
      </c>
      <c r="G3099" s="383">
        <v>217</v>
      </c>
      <c r="H3099" s="383" t="s">
        <v>835</v>
      </c>
      <c r="I3099" s="383">
        <v>100</v>
      </c>
      <c r="J3099" s="383">
        <v>217</v>
      </c>
      <c r="K3099" s="383" t="s">
        <v>835</v>
      </c>
      <c r="L3099" s="385"/>
      <c r="M3099" s="383">
        <v>83</v>
      </c>
      <c r="N3099" s="383" t="s">
        <v>835</v>
      </c>
      <c r="O3099" s="385"/>
      <c r="P3099" s="385"/>
      <c r="Q3099" s="386" t="s">
        <v>11</v>
      </c>
      <c r="R3099" s="383">
        <v>74</v>
      </c>
      <c r="S3099" s="383">
        <v>203</v>
      </c>
      <c r="T3099" s="386" t="s">
        <v>34</v>
      </c>
      <c r="U3099" s="386">
        <v>79</v>
      </c>
      <c r="V3099" s="386">
        <v>198</v>
      </c>
      <c r="W3099" s="386" t="s">
        <v>835</v>
      </c>
      <c r="X3099" s="383">
        <v>75</v>
      </c>
      <c r="Y3099" s="383">
        <v>203</v>
      </c>
      <c r="Z3099" s="386" t="s">
        <v>36</v>
      </c>
      <c r="AA3099" s="386">
        <v>75</v>
      </c>
      <c r="AB3099" s="386">
        <v>198</v>
      </c>
      <c r="AC3099" s="386" t="s">
        <v>834</v>
      </c>
      <c r="AD3099" s="383" t="s">
        <v>33</v>
      </c>
      <c r="AE3099" s="383" t="s">
        <v>36</v>
      </c>
      <c r="AF3099" s="383">
        <v>82</v>
      </c>
      <c r="AG3099" s="383" t="s">
        <v>35</v>
      </c>
      <c r="AH3099" s="383" t="s">
        <v>36</v>
      </c>
      <c r="AI3099" s="383" t="s">
        <v>36</v>
      </c>
      <c r="AJ3099" s="383" t="s">
        <v>3554</v>
      </c>
      <c r="AK3099" s="384" t="str">
        <f t="shared" si="97"/>
        <v>Yes-GM</v>
      </c>
      <c r="AL3099" s="384" t="str">
        <f t="shared" si="98"/>
        <v>NO</v>
      </c>
    </row>
    <row r="3100" spans="1:38" x14ac:dyDescent="0.25">
      <c r="A3100" s="381" t="s">
        <v>3224</v>
      </c>
      <c r="B3100" s="382" t="s">
        <v>308</v>
      </c>
      <c r="C3100" s="382" t="s">
        <v>30</v>
      </c>
      <c r="D3100" s="382" t="s">
        <v>309</v>
      </c>
      <c r="E3100" s="382" t="s">
        <v>37</v>
      </c>
      <c r="F3100" s="383">
        <v>100</v>
      </c>
      <c r="G3100" s="383">
        <v>212</v>
      </c>
      <c r="H3100" s="383" t="s">
        <v>835</v>
      </c>
      <c r="I3100" s="383">
        <v>100</v>
      </c>
      <c r="J3100" s="383">
        <v>212</v>
      </c>
      <c r="K3100" s="383" t="s">
        <v>835</v>
      </c>
      <c r="L3100" s="385"/>
      <c r="M3100" s="383">
        <v>67</v>
      </c>
      <c r="N3100" s="383" t="s">
        <v>835</v>
      </c>
      <c r="O3100" s="385"/>
      <c r="P3100" s="385"/>
      <c r="Q3100" s="386" t="s">
        <v>11</v>
      </c>
      <c r="R3100" s="383">
        <v>82</v>
      </c>
      <c r="S3100" s="383">
        <v>211</v>
      </c>
      <c r="T3100" s="386" t="s">
        <v>34</v>
      </c>
      <c r="U3100" s="386">
        <v>81</v>
      </c>
      <c r="V3100" s="386">
        <v>211</v>
      </c>
      <c r="W3100" s="386" t="s">
        <v>11</v>
      </c>
      <c r="X3100" s="383">
        <v>94</v>
      </c>
      <c r="Y3100" s="383">
        <v>211</v>
      </c>
      <c r="Z3100" s="386" t="s">
        <v>34</v>
      </c>
      <c r="AA3100" s="386">
        <v>82</v>
      </c>
      <c r="AB3100" s="386">
        <v>211</v>
      </c>
      <c r="AC3100" s="386" t="s">
        <v>11</v>
      </c>
      <c r="AD3100" s="383" t="s">
        <v>33</v>
      </c>
      <c r="AE3100" s="383" t="s">
        <v>36</v>
      </c>
      <c r="AF3100" s="383">
        <v>97</v>
      </c>
      <c r="AG3100" s="383" t="s">
        <v>35</v>
      </c>
      <c r="AH3100" s="383" t="s">
        <v>34</v>
      </c>
      <c r="AI3100" s="383" t="s">
        <v>34</v>
      </c>
      <c r="AJ3100" s="383" t="s">
        <v>3554</v>
      </c>
      <c r="AK3100" s="384" t="str">
        <f t="shared" si="97"/>
        <v>Yes-AB</v>
      </c>
      <c r="AL3100" s="384" t="str">
        <f t="shared" si="98"/>
        <v>Yes-AB</v>
      </c>
    </row>
    <row r="3101" spans="1:38" x14ac:dyDescent="0.25">
      <c r="A3101" s="381" t="s">
        <v>3224</v>
      </c>
      <c r="B3101" s="382" t="s">
        <v>310</v>
      </c>
      <c r="C3101" s="382" t="s">
        <v>30</v>
      </c>
      <c r="D3101" s="382" t="s">
        <v>311</v>
      </c>
      <c r="E3101" s="382" t="s">
        <v>37</v>
      </c>
      <c r="F3101" s="383">
        <v>100</v>
      </c>
      <c r="G3101" s="383">
        <v>802</v>
      </c>
      <c r="H3101" s="383" t="s">
        <v>835</v>
      </c>
      <c r="I3101" s="383">
        <v>100</v>
      </c>
      <c r="J3101" s="383">
        <v>802</v>
      </c>
      <c r="K3101" s="383" t="s">
        <v>835</v>
      </c>
      <c r="L3101" s="385"/>
      <c r="M3101" s="383">
        <v>248</v>
      </c>
      <c r="N3101" s="383" t="s">
        <v>835</v>
      </c>
      <c r="O3101" s="385"/>
      <c r="P3101" s="385"/>
      <c r="Q3101" s="386" t="s">
        <v>11</v>
      </c>
      <c r="R3101" s="383">
        <v>91</v>
      </c>
      <c r="S3101" s="383">
        <v>800</v>
      </c>
      <c r="T3101" s="386" t="s">
        <v>34</v>
      </c>
      <c r="U3101" s="386">
        <v>90</v>
      </c>
      <c r="V3101" s="386">
        <v>789</v>
      </c>
      <c r="W3101" s="386" t="s">
        <v>11</v>
      </c>
      <c r="X3101" s="383">
        <v>90</v>
      </c>
      <c r="Y3101" s="383">
        <v>800</v>
      </c>
      <c r="Z3101" s="386" t="s">
        <v>34</v>
      </c>
      <c r="AA3101" s="386">
        <v>86</v>
      </c>
      <c r="AB3101" s="386">
        <v>789</v>
      </c>
      <c r="AC3101" s="386" t="s">
        <v>11</v>
      </c>
      <c r="AD3101" s="383" t="s">
        <v>33</v>
      </c>
      <c r="AE3101" s="383" t="s">
        <v>34</v>
      </c>
      <c r="AF3101" s="383">
        <v>100</v>
      </c>
      <c r="AG3101" s="383" t="s">
        <v>40</v>
      </c>
      <c r="AH3101" s="383" t="s">
        <v>36</v>
      </c>
      <c r="AI3101" s="383" t="s">
        <v>36</v>
      </c>
      <c r="AJ3101" s="383" t="s">
        <v>3554</v>
      </c>
      <c r="AK3101" s="384" t="str">
        <f t="shared" si="97"/>
        <v>Yes-AB</v>
      </c>
      <c r="AL3101" s="384" t="str">
        <f t="shared" si="98"/>
        <v>Yes-AB</v>
      </c>
    </row>
    <row r="3102" spans="1:38" x14ac:dyDescent="0.25">
      <c r="A3102" s="381" t="s">
        <v>3224</v>
      </c>
      <c r="B3102" s="382" t="s">
        <v>312</v>
      </c>
      <c r="C3102" s="382" t="s">
        <v>30</v>
      </c>
      <c r="D3102" s="382" t="s">
        <v>313</v>
      </c>
      <c r="E3102" s="382" t="s">
        <v>37</v>
      </c>
      <c r="F3102" s="383">
        <v>100</v>
      </c>
      <c r="G3102" s="383">
        <v>272</v>
      </c>
      <c r="H3102" s="383" t="s">
        <v>835</v>
      </c>
      <c r="I3102" s="383">
        <v>100</v>
      </c>
      <c r="J3102" s="383">
        <v>272</v>
      </c>
      <c r="K3102" s="383" t="s">
        <v>835</v>
      </c>
      <c r="L3102" s="385"/>
      <c r="M3102" s="383">
        <v>101</v>
      </c>
      <c r="N3102" s="383" t="s">
        <v>835</v>
      </c>
      <c r="O3102" s="385"/>
      <c r="P3102" s="385"/>
      <c r="Q3102" s="386" t="s">
        <v>11</v>
      </c>
      <c r="R3102" s="383">
        <v>84</v>
      </c>
      <c r="S3102" s="383">
        <v>252</v>
      </c>
      <c r="T3102" s="386" t="s">
        <v>34</v>
      </c>
      <c r="U3102" s="386">
        <v>82</v>
      </c>
      <c r="V3102" s="386">
        <v>251</v>
      </c>
      <c r="W3102" s="386" t="s">
        <v>11</v>
      </c>
      <c r="X3102" s="383">
        <v>85</v>
      </c>
      <c r="Y3102" s="383">
        <v>252</v>
      </c>
      <c r="Z3102" s="386" t="s">
        <v>34</v>
      </c>
      <c r="AA3102" s="386">
        <v>74</v>
      </c>
      <c r="AB3102" s="386">
        <v>251</v>
      </c>
      <c r="AC3102" s="386" t="s">
        <v>11</v>
      </c>
      <c r="AD3102" s="383" t="s">
        <v>33</v>
      </c>
      <c r="AE3102" s="383" t="s">
        <v>34</v>
      </c>
      <c r="AF3102" s="383">
        <v>100</v>
      </c>
      <c r="AG3102" s="383" t="s">
        <v>35</v>
      </c>
      <c r="AH3102" s="383" t="s">
        <v>34</v>
      </c>
      <c r="AI3102" s="383" t="s">
        <v>36</v>
      </c>
      <c r="AJ3102" s="383" t="s">
        <v>3554</v>
      </c>
      <c r="AK3102" s="384" t="str">
        <f t="shared" si="97"/>
        <v>Yes-AB</v>
      </c>
      <c r="AL3102" s="384" t="str">
        <f t="shared" si="98"/>
        <v>Yes-AB</v>
      </c>
    </row>
    <row r="3103" spans="1:38" x14ac:dyDescent="0.25">
      <c r="A3103" s="381" t="s">
        <v>3224</v>
      </c>
      <c r="B3103" s="382" t="s">
        <v>314</v>
      </c>
      <c r="C3103" s="382" t="s">
        <v>30</v>
      </c>
      <c r="D3103" s="382" t="s">
        <v>315</v>
      </c>
      <c r="E3103" s="382" t="s">
        <v>37</v>
      </c>
      <c r="F3103" s="383">
        <v>100</v>
      </c>
      <c r="G3103" s="383">
        <v>618</v>
      </c>
      <c r="H3103" s="383" t="s">
        <v>835</v>
      </c>
      <c r="I3103" s="383">
        <v>100</v>
      </c>
      <c r="J3103" s="383">
        <v>618</v>
      </c>
      <c r="K3103" s="383" t="s">
        <v>835</v>
      </c>
      <c r="L3103" s="385"/>
      <c r="M3103" s="383">
        <v>195</v>
      </c>
      <c r="N3103" s="383" t="s">
        <v>835</v>
      </c>
      <c r="O3103" s="385"/>
      <c r="P3103" s="385"/>
      <c r="Q3103" s="386" t="s">
        <v>11</v>
      </c>
      <c r="R3103" s="383">
        <v>63</v>
      </c>
      <c r="S3103" s="383">
        <v>576</v>
      </c>
      <c r="T3103" s="386" t="s">
        <v>36</v>
      </c>
      <c r="U3103" s="386">
        <v>69</v>
      </c>
      <c r="V3103" s="386">
        <v>575</v>
      </c>
      <c r="W3103" s="386" t="s">
        <v>834</v>
      </c>
      <c r="X3103" s="383">
        <v>73</v>
      </c>
      <c r="Y3103" s="383">
        <v>576</v>
      </c>
      <c r="Z3103" s="386" t="s">
        <v>36</v>
      </c>
      <c r="AA3103" s="386">
        <v>70</v>
      </c>
      <c r="AB3103" s="386">
        <v>575</v>
      </c>
      <c r="AC3103" s="386" t="s">
        <v>834</v>
      </c>
      <c r="AD3103" s="383" t="s">
        <v>33</v>
      </c>
      <c r="AE3103" s="383" t="s">
        <v>36</v>
      </c>
      <c r="AF3103" s="383">
        <v>79</v>
      </c>
      <c r="AG3103" s="383" t="s">
        <v>35</v>
      </c>
      <c r="AH3103" s="383" t="s">
        <v>34</v>
      </c>
      <c r="AI3103" s="383" t="s">
        <v>36</v>
      </c>
      <c r="AJ3103" s="383" t="s">
        <v>3554</v>
      </c>
      <c r="AK3103" s="384" t="str">
        <f t="shared" si="97"/>
        <v>NO</v>
      </c>
      <c r="AL3103" s="384" t="str">
        <f t="shared" si="98"/>
        <v>NO</v>
      </c>
    </row>
    <row r="3104" spans="1:38" x14ac:dyDescent="0.25">
      <c r="A3104" s="381" t="s">
        <v>3224</v>
      </c>
      <c r="B3104" s="382" t="s">
        <v>316</v>
      </c>
      <c r="C3104" s="382" t="s">
        <v>30</v>
      </c>
      <c r="D3104" s="382" t="s">
        <v>317</v>
      </c>
      <c r="E3104" s="382" t="s">
        <v>37</v>
      </c>
      <c r="F3104" s="383">
        <v>100</v>
      </c>
      <c r="G3104" s="383">
        <v>287</v>
      </c>
      <c r="H3104" s="383" t="s">
        <v>835</v>
      </c>
      <c r="I3104" s="383">
        <v>100</v>
      </c>
      <c r="J3104" s="383">
        <v>287</v>
      </c>
      <c r="K3104" s="383" t="s">
        <v>835</v>
      </c>
      <c r="L3104" s="385"/>
      <c r="M3104" s="383">
        <v>76</v>
      </c>
      <c r="N3104" s="383" t="s">
        <v>835</v>
      </c>
      <c r="O3104" s="385"/>
      <c r="P3104" s="385"/>
      <c r="Q3104" s="386" t="s">
        <v>11</v>
      </c>
      <c r="R3104" s="383">
        <v>49</v>
      </c>
      <c r="S3104" s="383">
        <v>264</v>
      </c>
      <c r="T3104" s="386" t="s">
        <v>36</v>
      </c>
      <c r="U3104" s="386">
        <v>52</v>
      </c>
      <c r="V3104" s="386">
        <v>258</v>
      </c>
      <c r="W3104" s="386" t="s">
        <v>834</v>
      </c>
      <c r="X3104" s="383">
        <v>51</v>
      </c>
      <c r="Y3104" s="383">
        <v>264</v>
      </c>
      <c r="Z3104" s="386" t="s">
        <v>36</v>
      </c>
      <c r="AA3104" s="386">
        <v>56</v>
      </c>
      <c r="AB3104" s="386">
        <v>259</v>
      </c>
      <c r="AC3104" s="386" t="s">
        <v>834</v>
      </c>
      <c r="AD3104" s="383" t="s">
        <v>57</v>
      </c>
      <c r="AE3104" s="383" t="s">
        <v>36</v>
      </c>
      <c r="AF3104" s="383">
        <v>77</v>
      </c>
      <c r="AG3104" s="383" t="s">
        <v>35</v>
      </c>
      <c r="AH3104" s="383" t="s">
        <v>34</v>
      </c>
      <c r="AI3104" s="383" t="s">
        <v>36</v>
      </c>
      <c r="AJ3104" s="383" t="s">
        <v>3554</v>
      </c>
      <c r="AK3104" s="384" t="str">
        <f t="shared" si="97"/>
        <v>NO</v>
      </c>
      <c r="AL3104" s="384" t="str">
        <f t="shared" si="98"/>
        <v>NO</v>
      </c>
    </row>
    <row r="3105" spans="1:38" x14ac:dyDescent="0.25">
      <c r="A3105" s="381" t="s">
        <v>3224</v>
      </c>
      <c r="B3105" s="382" t="s">
        <v>318</v>
      </c>
      <c r="C3105" s="382" t="s">
        <v>30</v>
      </c>
      <c r="D3105" s="382" t="s">
        <v>319</v>
      </c>
      <c r="E3105" s="382" t="s">
        <v>37</v>
      </c>
      <c r="F3105" s="383">
        <v>100</v>
      </c>
      <c r="G3105" s="383">
        <v>528</v>
      </c>
      <c r="H3105" s="383" t="s">
        <v>835</v>
      </c>
      <c r="I3105" s="383">
        <v>100</v>
      </c>
      <c r="J3105" s="383">
        <v>528</v>
      </c>
      <c r="K3105" s="383" t="s">
        <v>835</v>
      </c>
      <c r="L3105" s="385"/>
      <c r="M3105" s="383">
        <v>141</v>
      </c>
      <c r="N3105" s="383" t="s">
        <v>835</v>
      </c>
      <c r="O3105" s="385"/>
      <c r="P3105" s="385"/>
      <c r="Q3105" s="386" t="s">
        <v>11</v>
      </c>
      <c r="R3105" s="383">
        <v>89</v>
      </c>
      <c r="S3105" s="383">
        <v>528</v>
      </c>
      <c r="T3105" s="386" t="s">
        <v>34</v>
      </c>
      <c r="U3105" s="386">
        <v>85</v>
      </c>
      <c r="V3105" s="386">
        <v>526</v>
      </c>
      <c r="W3105" s="386" t="s">
        <v>11</v>
      </c>
      <c r="X3105" s="383">
        <v>93</v>
      </c>
      <c r="Y3105" s="383">
        <v>528</v>
      </c>
      <c r="Z3105" s="386" t="s">
        <v>34</v>
      </c>
      <c r="AA3105" s="386">
        <v>89</v>
      </c>
      <c r="AB3105" s="386">
        <v>524</v>
      </c>
      <c r="AC3105" s="386" t="s">
        <v>11</v>
      </c>
      <c r="AD3105" s="383" t="s">
        <v>33</v>
      </c>
      <c r="AE3105" s="383" t="s">
        <v>34</v>
      </c>
      <c r="AF3105" s="383">
        <v>100</v>
      </c>
      <c r="AG3105" s="383" t="s">
        <v>40</v>
      </c>
      <c r="AH3105" s="383" t="s">
        <v>36</v>
      </c>
      <c r="AI3105" s="383" t="s">
        <v>36</v>
      </c>
      <c r="AJ3105" s="383" t="s">
        <v>3554</v>
      </c>
      <c r="AK3105" s="384" t="str">
        <f t="shared" si="97"/>
        <v>Yes-AB</v>
      </c>
      <c r="AL3105" s="384" t="str">
        <f t="shared" si="98"/>
        <v>Yes-AB</v>
      </c>
    </row>
    <row r="3106" spans="1:38" x14ac:dyDescent="0.25">
      <c r="A3106" s="381" t="s">
        <v>3224</v>
      </c>
      <c r="B3106" s="382" t="s">
        <v>320</v>
      </c>
      <c r="C3106" s="382" t="s">
        <v>30</v>
      </c>
      <c r="D3106" s="382" t="s">
        <v>321</v>
      </c>
      <c r="E3106" s="382" t="s">
        <v>37</v>
      </c>
      <c r="F3106" s="383">
        <v>100</v>
      </c>
      <c r="G3106" s="383">
        <v>155</v>
      </c>
      <c r="H3106" s="383" t="s">
        <v>835</v>
      </c>
      <c r="I3106" s="383">
        <v>100</v>
      </c>
      <c r="J3106" s="383">
        <v>155</v>
      </c>
      <c r="K3106" s="383" t="s">
        <v>835</v>
      </c>
      <c r="L3106" s="385"/>
      <c r="M3106" s="383">
        <v>53</v>
      </c>
      <c r="N3106" s="383" t="s">
        <v>835</v>
      </c>
      <c r="O3106" s="385"/>
      <c r="P3106" s="385"/>
      <c r="Q3106" s="386" t="s">
        <v>11</v>
      </c>
      <c r="R3106" s="383">
        <v>62</v>
      </c>
      <c r="S3106" s="383">
        <v>141</v>
      </c>
      <c r="T3106" s="386" t="s">
        <v>36</v>
      </c>
      <c r="U3106" s="386">
        <v>62</v>
      </c>
      <c r="V3106" s="386">
        <v>138</v>
      </c>
      <c r="W3106" s="386" t="s">
        <v>834</v>
      </c>
      <c r="X3106" s="383">
        <v>66</v>
      </c>
      <c r="Y3106" s="383">
        <v>141</v>
      </c>
      <c r="Z3106" s="386" t="s">
        <v>36</v>
      </c>
      <c r="AA3106" s="386">
        <v>62</v>
      </c>
      <c r="AB3106" s="386">
        <v>138</v>
      </c>
      <c r="AC3106" s="386" t="s">
        <v>834</v>
      </c>
      <c r="AD3106" s="383" t="s">
        <v>104</v>
      </c>
      <c r="AE3106" s="383" t="s">
        <v>36</v>
      </c>
      <c r="AF3106" s="383">
        <v>74</v>
      </c>
      <c r="AG3106" s="383" t="s">
        <v>35</v>
      </c>
      <c r="AH3106" s="383" t="s">
        <v>34</v>
      </c>
      <c r="AI3106" s="383" t="s">
        <v>36</v>
      </c>
      <c r="AJ3106" s="383" t="s">
        <v>3554</v>
      </c>
      <c r="AK3106" s="384" t="str">
        <f t="shared" si="97"/>
        <v>NO</v>
      </c>
      <c r="AL3106" s="384" t="str">
        <f t="shared" si="98"/>
        <v>NO</v>
      </c>
    </row>
    <row r="3107" spans="1:38" x14ac:dyDescent="0.25">
      <c r="A3107" s="381" t="s">
        <v>3224</v>
      </c>
      <c r="B3107" s="382" t="s">
        <v>322</v>
      </c>
      <c r="C3107" s="382" t="s">
        <v>30</v>
      </c>
      <c r="D3107" s="382" t="s">
        <v>323</v>
      </c>
      <c r="E3107" s="382" t="s">
        <v>37</v>
      </c>
      <c r="F3107" s="383">
        <v>100</v>
      </c>
      <c r="G3107" s="383">
        <v>541</v>
      </c>
      <c r="H3107" s="383" t="s">
        <v>835</v>
      </c>
      <c r="I3107" s="383">
        <v>100</v>
      </c>
      <c r="J3107" s="383">
        <v>541</v>
      </c>
      <c r="K3107" s="383" t="s">
        <v>835</v>
      </c>
      <c r="L3107" s="385">
        <v>93</v>
      </c>
      <c r="M3107" s="383">
        <v>175</v>
      </c>
      <c r="N3107" s="383" t="s">
        <v>835</v>
      </c>
      <c r="O3107" s="385"/>
      <c r="P3107" s="385"/>
      <c r="Q3107" s="386" t="s">
        <v>11</v>
      </c>
      <c r="R3107" s="383">
        <v>68</v>
      </c>
      <c r="S3107" s="383">
        <v>504</v>
      </c>
      <c r="T3107" s="386" t="s">
        <v>36</v>
      </c>
      <c r="U3107" s="386">
        <v>71</v>
      </c>
      <c r="V3107" s="386">
        <v>501</v>
      </c>
      <c r="W3107" s="386" t="s">
        <v>834</v>
      </c>
      <c r="X3107" s="383">
        <v>69</v>
      </c>
      <c r="Y3107" s="383">
        <v>505</v>
      </c>
      <c r="Z3107" s="386" t="s">
        <v>36</v>
      </c>
      <c r="AA3107" s="386">
        <v>66</v>
      </c>
      <c r="AB3107" s="386">
        <v>502</v>
      </c>
      <c r="AC3107" s="386" t="s">
        <v>834</v>
      </c>
      <c r="AD3107" s="383" t="s">
        <v>104</v>
      </c>
      <c r="AE3107" s="383" t="s">
        <v>36</v>
      </c>
      <c r="AF3107" s="383">
        <v>74</v>
      </c>
      <c r="AG3107" s="383" t="s">
        <v>35</v>
      </c>
      <c r="AH3107" s="383" t="s">
        <v>34</v>
      </c>
      <c r="AI3107" s="383" t="s">
        <v>36</v>
      </c>
      <c r="AJ3107" s="383" t="s">
        <v>3554</v>
      </c>
      <c r="AK3107" s="384" t="str">
        <f t="shared" si="97"/>
        <v>NO</v>
      </c>
      <c r="AL3107" s="384" t="str">
        <f t="shared" si="98"/>
        <v>NO</v>
      </c>
    </row>
    <row r="3108" spans="1:38" x14ac:dyDescent="0.25">
      <c r="A3108" s="381" t="s">
        <v>3224</v>
      </c>
      <c r="B3108" s="382" t="s">
        <v>324</v>
      </c>
      <c r="C3108" s="382" t="s">
        <v>30</v>
      </c>
      <c r="D3108" s="382" t="s">
        <v>325</v>
      </c>
      <c r="E3108" s="382" t="s">
        <v>37</v>
      </c>
      <c r="F3108" s="383">
        <v>100</v>
      </c>
      <c r="G3108" s="383">
        <v>1092</v>
      </c>
      <c r="H3108" s="383" t="s">
        <v>835</v>
      </c>
      <c r="I3108" s="383">
        <v>100</v>
      </c>
      <c r="J3108" s="383">
        <v>1092</v>
      </c>
      <c r="K3108" s="383" t="s">
        <v>835</v>
      </c>
      <c r="L3108" s="385"/>
      <c r="M3108" s="383">
        <v>369</v>
      </c>
      <c r="N3108" s="383" t="s">
        <v>835</v>
      </c>
      <c r="O3108" s="385"/>
      <c r="P3108" s="385"/>
      <c r="Q3108" s="386" t="s">
        <v>11</v>
      </c>
      <c r="R3108" s="383">
        <v>74</v>
      </c>
      <c r="S3108" s="383">
        <v>1063</v>
      </c>
      <c r="T3108" s="386" t="s">
        <v>36</v>
      </c>
      <c r="U3108" s="386">
        <v>75</v>
      </c>
      <c r="V3108" s="386">
        <v>1044</v>
      </c>
      <c r="W3108" s="386" t="s">
        <v>834</v>
      </c>
      <c r="X3108" s="383">
        <v>76</v>
      </c>
      <c r="Y3108" s="383">
        <v>1060</v>
      </c>
      <c r="Z3108" s="386" t="s">
        <v>34</v>
      </c>
      <c r="AA3108" s="386">
        <v>74</v>
      </c>
      <c r="AB3108" s="386">
        <v>1041</v>
      </c>
      <c r="AC3108" s="386" t="s">
        <v>11</v>
      </c>
      <c r="AD3108" s="383" t="s">
        <v>33</v>
      </c>
      <c r="AE3108" s="383" t="s">
        <v>36</v>
      </c>
      <c r="AF3108" s="383">
        <v>82</v>
      </c>
      <c r="AG3108" s="383" t="s">
        <v>40</v>
      </c>
      <c r="AH3108" s="383" t="s">
        <v>36</v>
      </c>
      <c r="AI3108" s="383" t="s">
        <v>36</v>
      </c>
      <c r="AJ3108" s="383" t="s">
        <v>3554</v>
      </c>
      <c r="AK3108" s="384" t="str">
        <f t="shared" si="97"/>
        <v>NO</v>
      </c>
      <c r="AL3108" s="384" t="str">
        <f t="shared" si="98"/>
        <v>Yes-SH</v>
      </c>
    </row>
    <row r="3109" spans="1:38" x14ac:dyDescent="0.25">
      <c r="A3109" s="381" t="s">
        <v>3224</v>
      </c>
      <c r="B3109" s="382" t="s">
        <v>326</v>
      </c>
      <c r="C3109" s="382" t="s">
        <v>30</v>
      </c>
      <c r="D3109" s="382" t="s">
        <v>327</v>
      </c>
      <c r="E3109" s="382" t="s">
        <v>37</v>
      </c>
      <c r="F3109" s="383">
        <v>100</v>
      </c>
      <c r="G3109" s="383">
        <v>228</v>
      </c>
      <c r="H3109" s="383" t="s">
        <v>835</v>
      </c>
      <c r="I3109" s="383">
        <v>100</v>
      </c>
      <c r="J3109" s="383">
        <v>228</v>
      </c>
      <c r="K3109" s="383" t="s">
        <v>835</v>
      </c>
      <c r="L3109" s="385">
        <v>91</v>
      </c>
      <c r="M3109" s="383">
        <v>66</v>
      </c>
      <c r="N3109" s="383" t="s">
        <v>835</v>
      </c>
      <c r="O3109" s="385"/>
      <c r="P3109" s="385"/>
      <c r="Q3109" s="386" t="s">
        <v>11</v>
      </c>
      <c r="R3109" s="383">
        <v>38</v>
      </c>
      <c r="S3109" s="383">
        <v>213</v>
      </c>
      <c r="T3109" s="386" t="s">
        <v>36</v>
      </c>
      <c r="U3109" s="386">
        <v>43</v>
      </c>
      <c r="V3109" s="386">
        <v>212</v>
      </c>
      <c r="W3109" s="386" t="s">
        <v>834</v>
      </c>
      <c r="X3109" s="383">
        <v>51</v>
      </c>
      <c r="Y3109" s="383">
        <v>211</v>
      </c>
      <c r="Z3109" s="386" t="s">
        <v>36</v>
      </c>
      <c r="AA3109" s="386">
        <v>48</v>
      </c>
      <c r="AB3109" s="386">
        <v>210</v>
      </c>
      <c r="AC3109" s="386" t="s">
        <v>834</v>
      </c>
      <c r="AD3109" s="383" t="s">
        <v>46</v>
      </c>
      <c r="AE3109" s="383" t="s">
        <v>36</v>
      </c>
      <c r="AF3109" s="383">
        <v>72</v>
      </c>
      <c r="AG3109" s="383" t="s">
        <v>35</v>
      </c>
      <c r="AH3109" s="383" t="s">
        <v>34</v>
      </c>
      <c r="AI3109" s="383" t="s">
        <v>36</v>
      </c>
      <c r="AJ3109" s="383" t="s">
        <v>3554</v>
      </c>
      <c r="AK3109" s="384" t="str">
        <f t="shared" si="97"/>
        <v>NO</v>
      </c>
      <c r="AL3109" s="384" t="str">
        <f t="shared" si="98"/>
        <v>NO</v>
      </c>
    </row>
    <row r="3110" spans="1:38" x14ac:dyDescent="0.25">
      <c r="A3110" s="381" t="s">
        <v>3224</v>
      </c>
      <c r="B3110" s="382" t="s">
        <v>328</v>
      </c>
      <c r="C3110" s="382" t="s">
        <v>30</v>
      </c>
      <c r="D3110" s="382" t="s">
        <v>329</v>
      </c>
      <c r="E3110" s="382" t="s">
        <v>37</v>
      </c>
      <c r="F3110" s="383">
        <v>100</v>
      </c>
      <c r="G3110" s="383">
        <v>357</v>
      </c>
      <c r="H3110" s="383" t="s">
        <v>835</v>
      </c>
      <c r="I3110" s="383">
        <v>100</v>
      </c>
      <c r="J3110" s="383">
        <v>357</v>
      </c>
      <c r="K3110" s="383" t="s">
        <v>835</v>
      </c>
      <c r="L3110" s="385"/>
      <c r="M3110" s="383">
        <v>114</v>
      </c>
      <c r="N3110" s="383" t="s">
        <v>835</v>
      </c>
      <c r="O3110" s="385"/>
      <c r="P3110" s="385"/>
      <c r="Q3110" s="386" t="s">
        <v>11</v>
      </c>
      <c r="R3110" s="383">
        <v>74</v>
      </c>
      <c r="S3110" s="383">
        <v>340</v>
      </c>
      <c r="T3110" s="386" t="s">
        <v>34</v>
      </c>
      <c r="U3110" s="386">
        <v>75</v>
      </c>
      <c r="V3110" s="386">
        <v>335</v>
      </c>
      <c r="W3110" s="386" t="s">
        <v>11</v>
      </c>
      <c r="X3110" s="383">
        <v>77</v>
      </c>
      <c r="Y3110" s="383">
        <v>341</v>
      </c>
      <c r="Z3110" s="386" t="s">
        <v>36</v>
      </c>
      <c r="AA3110" s="386">
        <v>75</v>
      </c>
      <c r="AB3110" s="386">
        <v>335</v>
      </c>
      <c r="AC3110" s="386" t="s">
        <v>834</v>
      </c>
      <c r="AD3110" s="383" t="s">
        <v>33</v>
      </c>
      <c r="AE3110" s="383" t="s">
        <v>36</v>
      </c>
      <c r="AF3110" s="383">
        <v>87</v>
      </c>
      <c r="AG3110" s="383" t="s">
        <v>35</v>
      </c>
      <c r="AH3110" s="383" t="s">
        <v>34</v>
      </c>
      <c r="AI3110" s="383" t="s">
        <v>36</v>
      </c>
      <c r="AJ3110" s="383" t="s">
        <v>3554</v>
      </c>
      <c r="AK3110" s="384" t="str">
        <f t="shared" si="97"/>
        <v>Yes-SH</v>
      </c>
      <c r="AL3110" s="384" t="str">
        <f t="shared" si="98"/>
        <v>NO</v>
      </c>
    </row>
    <row r="3111" spans="1:38" x14ac:dyDescent="0.25">
      <c r="A3111" s="381" t="s">
        <v>3224</v>
      </c>
      <c r="B3111" s="382" t="s">
        <v>330</v>
      </c>
      <c r="C3111" s="382" t="s">
        <v>30</v>
      </c>
      <c r="D3111" s="382" t="s">
        <v>331</v>
      </c>
      <c r="E3111" s="382" t="s">
        <v>37</v>
      </c>
      <c r="F3111" s="383">
        <v>100</v>
      </c>
      <c r="G3111" s="383">
        <v>346</v>
      </c>
      <c r="H3111" s="383" t="s">
        <v>835</v>
      </c>
      <c r="I3111" s="383">
        <v>100</v>
      </c>
      <c r="J3111" s="383">
        <v>346</v>
      </c>
      <c r="K3111" s="383" t="s">
        <v>835</v>
      </c>
      <c r="L3111" s="385"/>
      <c r="M3111" s="383">
        <v>106</v>
      </c>
      <c r="N3111" s="383" t="s">
        <v>835</v>
      </c>
      <c r="O3111" s="385"/>
      <c r="P3111" s="385"/>
      <c r="Q3111" s="386" t="s">
        <v>11</v>
      </c>
      <c r="R3111" s="383">
        <v>78</v>
      </c>
      <c r="S3111" s="383">
        <v>324</v>
      </c>
      <c r="T3111" s="386" t="s">
        <v>34</v>
      </c>
      <c r="U3111" s="386">
        <v>81</v>
      </c>
      <c r="V3111" s="386">
        <v>323</v>
      </c>
      <c r="W3111" s="386" t="s">
        <v>11</v>
      </c>
      <c r="X3111" s="383">
        <v>76</v>
      </c>
      <c r="Y3111" s="383">
        <v>324</v>
      </c>
      <c r="Z3111" s="386" t="s">
        <v>36</v>
      </c>
      <c r="AA3111" s="386">
        <v>74</v>
      </c>
      <c r="AB3111" s="386">
        <v>323</v>
      </c>
      <c r="AC3111" s="386" t="s">
        <v>834</v>
      </c>
      <c r="AD3111" s="383" t="s">
        <v>33</v>
      </c>
      <c r="AE3111" s="383" t="s">
        <v>36</v>
      </c>
      <c r="AF3111" s="383">
        <v>92</v>
      </c>
      <c r="AG3111" s="383" t="s">
        <v>35</v>
      </c>
      <c r="AH3111" s="383" t="s">
        <v>34</v>
      </c>
      <c r="AI3111" s="383" t="s">
        <v>36</v>
      </c>
      <c r="AJ3111" s="383" t="s">
        <v>3554</v>
      </c>
      <c r="AK3111" s="384" t="str">
        <f t="shared" si="97"/>
        <v>Yes-SH</v>
      </c>
      <c r="AL3111" s="384" t="str">
        <f t="shared" si="98"/>
        <v>NO</v>
      </c>
    </row>
    <row r="3112" spans="1:38" x14ac:dyDescent="0.25">
      <c r="A3112" s="381" t="s">
        <v>3224</v>
      </c>
      <c r="B3112" s="382" t="s">
        <v>332</v>
      </c>
      <c r="C3112" s="382" t="s">
        <v>30</v>
      </c>
      <c r="D3112" s="382" t="s">
        <v>333</v>
      </c>
      <c r="E3112" s="382" t="s">
        <v>37</v>
      </c>
      <c r="F3112" s="383">
        <v>100</v>
      </c>
      <c r="G3112" s="383">
        <v>872</v>
      </c>
      <c r="H3112" s="383" t="s">
        <v>835</v>
      </c>
      <c r="I3112" s="383">
        <v>100</v>
      </c>
      <c r="J3112" s="383">
        <v>872</v>
      </c>
      <c r="K3112" s="383" t="s">
        <v>835</v>
      </c>
      <c r="L3112" s="385">
        <v>93</v>
      </c>
      <c r="M3112" s="383">
        <v>278</v>
      </c>
      <c r="N3112" s="383" t="s">
        <v>835</v>
      </c>
      <c r="O3112" s="385"/>
      <c r="P3112" s="385"/>
      <c r="Q3112" s="386" t="s">
        <v>11</v>
      </c>
      <c r="R3112" s="383">
        <v>61</v>
      </c>
      <c r="S3112" s="383">
        <v>818</v>
      </c>
      <c r="T3112" s="386" t="s">
        <v>36</v>
      </c>
      <c r="U3112" s="386">
        <v>66</v>
      </c>
      <c r="V3112" s="386">
        <v>808</v>
      </c>
      <c r="W3112" s="386" t="s">
        <v>834</v>
      </c>
      <c r="X3112" s="383">
        <v>56</v>
      </c>
      <c r="Y3112" s="383">
        <v>818</v>
      </c>
      <c r="Z3112" s="386" t="s">
        <v>36</v>
      </c>
      <c r="AA3112" s="386">
        <v>58</v>
      </c>
      <c r="AB3112" s="386">
        <v>808</v>
      </c>
      <c r="AC3112" s="386" t="s">
        <v>834</v>
      </c>
      <c r="AD3112" s="383" t="s">
        <v>104</v>
      </c>
      <c r="AE3112" s="383" t="s">
        <v>36</v>
      </c>
      <c r="AF3112" s="383">
        <v>74</v>
      </c>
      <c r="AG3112" s="383" t="s">
        <v>40</v>
      </c>
      <c r="AH3112" s="383" t="s">
        <v>34</v>
      </c>
      <c r="AI3112" s="383" t="s">
        <v>36</v>
      </c>
      <c r="AJ3112" s="383" t="s">
        <v>3554</v>
      </c>
      <c r="AK3112" s="384" t="str">
        <f t="shared" si="97"/>
        <v>NO</v>
      </c>
      <c r="AL3112" s="384" t="str">
        <f t="shared" si="98"/>
        <v>NO</v>
      </c>
    </row>
    <row r="3113" spans="1:38" x14ac:dyDescent="0.25">
      <c r="A3113" s="381" t="s">
        <v>3224</v>
      </c>
      <c r="B3113" s="382" t="s">
        <v>334</v>
      </c>
      <c r="C3113" s="382" t="s">
        <v>30</v>
      </c>
      <c r="D3113" s="382" t="s">
        <v>335</v>
      </c>
      <c r="E3113" s="382" t="s">
        <v>37</v>
      </c>
      <c r="F3113" s="383">
        <v>100</v>
      </c>
      <c r="G3113" s="383">
        <v>329</v>
      </c>
      <c r="H3113" s="383" t="s">
        <v>835</v>
      </c>
      <c r="I3113" s="383">
        <v>100</v>
      </c>
      <c r="J3113" s="383">
        <v>329</v>
      </c>
      <c r="K3113" s="383" t="s">
        <v>835</v>
      </c>
      <c r="L3113" s="385"/>
      <c r="M3113" s="383">
        <v>93</v>
      </c>
      <c r="N3113" s="383" t="s">
        <v>835</v>
      </c>
      <c r="O3113" s="385"/>
      <c r="P3113" s="385"/>
      <c r="Q3113" s="386" t="s">
        <v>11</v>
      </c>
      <c r="R3113" s="383">
        <v>62</v>
      </c>
      <c r="S3113" s="383">
        <v>317</v>
      </c>
      <c r="T3113" s="386" t="s">
        <v>36</v>
      </c>
      <c r="U3113" s="386">
        <v>64</v>
      </c>
      <c r="V3113" s="386">
        <v>309</v>
      </c>
      <c r="W3113" s="386" t="s">
        <v>834</v>
      </c>
      <c r="X3113" s="383">
        <v>69</v>
      </c>
      <c r="Y3113" s="383">
        <v>317</v>
      </c>
      <c r="Z3113" s="386" t="s">
        <v>36</v>
      </c>
      <c r="AA3113" s="386">
        <v>69</v>
      </c>
      <c r="AB3113" s="386">
        <v>309</v>
      </c>
      <c r="AC3113" s="386" t="s">
        <v>834</v>
      </c>
      <c r="AD3113" s="383" t="s">
        <v>104</v>
      </c>
      <c r="AE3113" s="383" t="s">
        <v>36</v>
      </c>
      <c r="AF3113" s="383">
        <v>82</v>
      </c>
      <c r="AG3113" s="383" t="s">
        <v>35</v>
      </c>
      <c r="AH3113" s="383" t="s">
        <v>34</v>
      </c>
      <c r="AI3113" s="383" t="s">
        <v>36</v>
      </c>
      <c r="AJ3113" s="383" t="s">
        <v>3554</v>
      </c>
      <c r="AK3113" s="384" t="str">
        <f t="shared" si="97"/>
        <v>NO</v>
      </c>
      <c r="AL3113" s="384" t="str">
        <f t="shared" si="98"/>
        <v>NO</v>
      </c>
    </row>
    <row r="3114" spans="1:38" x14ac:dyDescent="0.25">
      <c r="A3114" s="381" t="s">
        <v>3224</v>
      </c>
      <c r="B3114" s="382" t="s">
        <v>336</v>
      </c>
      <c r="C3114" s="382" t="s">
        <v>30</v>
      </c>
      <c r="D3114" s="382" t="s">
        <v>337</v>
      </c>
      <c r="E3114" s="382" t="s">
        <v>37</v>
      </c>
      <c r="F3114" s="383">
        <v>100</v>
      </c>
      <c r="G3114" s="383">
        <v>199</v>
      </c>
      <c r="H3114" s="383" t="s">
        <v>835</v>
      </c>
      <c r="I3114" s="383">
        <v>100</v>
      </c>
      <c r="J3114" s="383">
        <v>198</v>
      </c>
      <c r="K3114" s="383" t="s">
        <v>835</v>
      </c>
      <c r="L3114" s="385"/>
      <c r="M3114" s="383">
        <v>51</v>
      </c>
      <c r="N3114" s="383" t="s">
        <v>835</v>
      </c>
      <c r="O3114" s="385"/>
      <c r="P3114" s="385"/>
      <c r="Q3114" s="386" t="s">
        <v>11</v>
      </c>
      <c r="R3114" s="383">
        <v>60</v>
      </c>
      <c r="S3114" s="383">
        <v>186</v>
      </c>
      <c r="T3114" s="386" t="s">
        <v>34</v>
      </c>
      <c r="U3114" s="386">
        <v>67</v>
      </c>
      <c r="V3114" s="386">
        <v>180</v>
      </c>
      <c r="W3114" s="386" t="s">
        <v>11</v>
      </c>
      <c r="X3114" s="383">
        <v>65</v>
      </c>
      <c r="Y3114" s="383">
        <v>186</v>
      </c>
      <c r="Z3114" s="386" t="s">
        <v>34</v>
      </c>
      <c r="AA3114" s="386">
        <v>58</v>
      </c>
      <c r="AB3114" s="386">
        <v>180</v>
      </c>
      <c r="AC3114" s="386" t="s">
        <v>11</v>
      </c>
      <c r="AD3114" s="383" t="s">
        <v>33</v>
      </c>
      <c r="AE3114" s="383" t="s">
        <v>36</v>
      </c>
      <c r="AF3114" s="383">
        <v>87</v>
      </c>
      <c r="AG3114" s="383" t="s">
        <v>35</v>
      </c>
      <c r="AH3114" s="383" t="s">
        <v>34</v>
      </c>
      <c r="AI3114" s="383" t="s">
        <v>36</v>
      </c>
      <c r="AJ3114" s="383" t="s">
        <v>3554</v>
      </c>
      <c r="AK3114" s="384" t="str">
        <f t="shared" si="97"/>
        <v>Yes-SH</v>
      </c>
      <c r="AL3114" s="384" t="str">
        <f t="shared" si="98"/>
        <v>Yes-SH</v>
      </c>
    </row>
    <row r="3115" spans="1:38" x14ac:dyDescent="0.25">
      <c r="A3115" s="381" t="s">
        <v>3224</v>
      </c>
      <c r="B3115" s="382" t="s">
        <v>338</v>
      </c>
      <c r="C3115" s="382" t="s">
        <v>30</v>
      </c>
      <c r="D3115" s="382" t="s">
        <v>339</v>
      </c>
      <c r="E3115" s="382" t="s">
        <v>37</v>
      </c>
      <c r="F3115" s="383">
        <v>100</v>
      </c>
      <c r="G3115" s="383">
        <v>185</v>
      </c>
      <c r="H3115" s="383" t="s">
        <v>835</v>
      </c>
      <c r="I3115" s="383">
        <v>100</v>
      </c>
      <c r="J3115" s="383">
        <v>185</v>
      </c>
      <c r="K3115" s="383" t="s">
        <v>835</v>
      </c>
      <c r="L3115" s="385"/>
      <c r="M3115" s="383">
        <v>56</v>
      </c>
      <c r="N3115" s="383" t="s">
        <v>835</v>
      </c>
      <c r="O3115" s="385"/>
      <c r="P3115" s="385"/>
      <c r="Q3115" s="386" t="s">
        <v>11</v>
      </c>
      <c r="R3115" s="383">
        <v>52</v>
      </c>
      <c r="S3115" s="383">
        <v>175</v>
      </c>
      <c r="T3115" s="386" t="s">
        <v>36</v>
      </c>
      <c r="U3115" s="386">
        <v>56</v>
      </c>
      <c r="V3115" s="386">
        <v>171</v>
      </c>
      <c r="W3115" s="386" t="s">
        <v>834</v>
      </c>
      <c r="X3115" s="383">
        <v>49</v>
      </c>
      <c r="Y3115" s="383">
        <v>175</v>
      </c>
      <c r="Z3115" s="386" t="s">
        <v>36</v>
      </c>
      <c r="AA3115" s="386">
        <v>46</v>
      </c>
      <c r="AB3115" s="386">
        <v>170</v>
      </c>
      <c r="AC3115" s="386" t="s">
        <v>834</v>
      </c>
      <c r="AD3115" s="383" t="s">
        <v>46</v>
      </c>
      <c r="AE3115" s="383" t="s">
        <v>36</v>
      </c>
      <c r="AF3115" s="383">
        <v>82</v>
      </c>
      <c r="AG3115" s="383" t="s">
        <v>35</v>
      </c>
      <c r="AH3115" s="383" t="s">
        <v>34</v>
      </c>
      <c r="AI3115" s="383" t="s">
        <v>36</v>
      </c>
      <c r="AJ3115" s="383" t="s">
        <v>3554</v>
      </c>
      <c r="AK3115" s="384" t="str">
        <f t="shared" si="97"/>
        <v>NO</v>
      </c>
      <c r="AL3115" s="384" t="str">
        <f t="shared" si="98"/>
        <v>NO</v>
      </c>
    </row>
    <row r="3116" spans="1:38" x14ac:dyDescent="0.25">
      <c r="A3116" s="381" t="s">
        <v>3224</v>
      </c>
      <c r="B3116" s="382" t="s">
        <v>340</v>
      </c>
      <c r="C3116" s="382" t="s">
        <v>30</v>
      </c>
      <c r="D3116" s="382" t="s">
        <v>341</v>
      </c>
      <c r="E3116" s="382" t="s">
        <v>37</v>
      </c>
      <c r="F3116" s="383">
        <v>100</v>
      </c>
      <c r="G3116" s="383">
        <v>158</v>
      </c>
      <c r="H3116" s="383" t="s">
        <v>835</v>
      </c>
      <c r="I3116" s="383">
        <v>100</v>
      </c>
      <c r="J3116" s="383">
        <v>158</v>
      </c>
      <c r="K3116" s="383" t="s">
        <v>835</v>
      </c>
      <c r="L3116" s="385"/>
      <c r="M3116" s="383">
        <v>38</v>
      </c>
      <c r="N3116" s="383" t="s">
        <v>835</v>
      </c>
      <c r="O3116" s="385"/>
      <c r="P3116" s="385"/>
      <c r="Q3116" s="386" t="s">
        <v>11</v>
      </c>
      <c r="R3116" s="383">
        <v>42</v>
      </c>
      <c r="S3116" s="383">
        <v>149</v>
      </c>
      <c r="T3116" s="386" t="s">
        <v>36</v>
      </c>
      <c r="U3116" s="386">
        <v>48</v>
      </c>
      <c r="V3116" s="386">
        <v>143</v>
      </c>
      <c r="W3116" s="386" t="s">
        <v>834</v>
      </c>
      <c r="X3116" s="383">
        <v>45</v>
      </c>
      <c r="Y3116" s="383">
        <v>149</v>
      </c>
      <c r="Z3116" s="386" t="s">
        <v>36</v>
      </c>
      <c r="AA3116" s="386">
        <v>50</v>
      </c>
      <c r="AB3116" s="386">
        <v>143</v>
      </c>
      <c r="AC3116" s="386" t="s">
        <v>834</v>
      </c>
      <c r="AD3116" s="383" t="s">
        <v>46</v>
      </c>
      <c r="AE3116" s="383" t="s">
        <v>36</v>
      </c>
      <c r="AF3116" s="383">
        <v>82</v>
      </c>
      <c r="AG3116" s="383" t="s">
        <v>35</v>
      </c>
      <c r="AH3116" s="383" t="s">
        <v>34</v>
      </c>
      <c r="AI3116" s="383" t="s">
        <v>36</v>
      </c>
      <c r="AJ3116" s="383" t="s">
        <v>3554</v>
      </c>
      <c r="AK3116" s="384" t="str">
        <f t="shared" si="97"/>
        <v>NO</v>
      </c>
      <c r="AL3116" s="384" t="str">
        <f t="shared" si="98"/>
        <v>NO</v>
      </c>
    </row>
    <row r="3117" spans="1:38" x14ac:dyDescent="0.25">
      <c r="A3117" s="381" t="s">
        <v>3224</v>
      </c>
      <c r="B3117" s="382" t="s">
        <v>342</v>
      </c>
      <c r="C3117" s="382" t="s">
        <v>30</v>
      </c>
      <c r="D3117" s="382" t="s">
        <v>343</v>
      </c>
      <c r="E3117" s="382" t="s">
        <v>37</v>
      </c>
      <c r="F3117" s="383">
        <v>100</v>
      </c>
      <c r="G3117" s="383">
        <v>333</v>
      </c>
      <c r="H3117" s="383" t="s">
        <v>835</v>
      </c>
      <c r="I3117" s="383">
        <v>100</v>
      </c>
      <c r="J3117" s="383">
        <v>333</v>
      </c>
      <c r="K3117" s="383" t="s">
        <v>835</v>
      </c>
      <c r="L3117" s="385"/>
      <c r="M3117" s="383">
        <v>86</v>
      </c>
      <c r="N3117" s="383" t="s">
        <v>835</v>
      </c>
      <c r="O3117" s="385"/>
      <c r="P3117" s="385"/>
      <c r="Q3117" s="386" t="s">
        <v>11</v>
      </c>
      <c r="R3117" s="383">
        <v>50</v>
      </c>
      <c r="S3117" s="383">
        <v>318</v>
      </c>
      <c r="T3117" s="386" t="s">
        <v>36</v>
      </c>
      <c r="U3117" s="386">
        <v>56</v>
      </c>
      <c r="V3117" s="386">
        <v>308</v>
      </c>
      <c r="W3117" s="386" t="s">
        <v>834</v>
      </c>
      <c r="X3117" s="383">
        <v>60</v>
      </c>
      <c r="Y3117" s="383">
        <v>318</v>
      </c>
      <c r="Z3117" s="386" t="s">
        <v>34</v>
      </c>
      <c r="AA3117" s="386">
        <v>64</v>
      </c>
      <c r="AB3117" s="386">
        <v>310</v>
      </c>
      <c r="AC3117" s="386" t="s">
        <v>11</v>
      </c>
      <c r="AD3117" s="383" t="s">
        <v>104</v>
      </c>
      <c r="AE3117" s="383" t="s">
        <v>36</v>
      </c>
      <c r="AF3117" s="383">
        <v>90</v>
      </c>
      <c r="AG3117" s="383" t="s">
        <v>35</v>
      </c>
      <c r="AH3117" s="383" t="s">
        <v>34</v>
      </c>
      <c r="AI3117" s="383" t="s">
        <v>34</v>
      </c>
      <c r="AJ3117" s="383" t="s">
        <v>3554</v>
      </c>
      <c r="AK3117" s="384" t="str">
        <f t="shared" si="97"/>
        <v>NO</v>
      </c>
      <c r="AL3117" s="384" t="str">
        <f t="shared" si="98"/>
        <v>Yes-SH</v>
      </c>
    </row>
    <row r="3118" spans="1:38" x14ac:dyDescent="0.25">
      <c r="A3118" s="381" t="s">
        <v>3224</v>
      </c>
      <c r="B3118" s="382" t="s">
        <v>344</v>
      </c>
      <c r="C3118" s="382" t="s">
        <v>30</v>
      </c>
      <c r="D3118" s="382" t="s">
        <v>345</v>
      </c>
      <c r="E3118" s="382" t="s">
        <v>37</v>
      </c>
      <c r="F3118" s="383">
        <v>100</v>
      </c>
      <c r="G3118" s="383">
        <v>1144</v>
      </c>
      <c r="H3118" s="383" t="s">
        <v>835</v>
      </c>
      <c r="I3118" s="383">
        <v>100</v>
      </c>
      <c r="J3118" s="383">
        <v>1144</v>
      </c>
      <c r="K3118" s="383" t="s">
        <v>835</v>
      </c>
      <c r="L3118" s="385"/>
      <c r="M3118" s="383">
        <v>362</v>
      </c>
      <c r="N3118" s="383" t="s">
        <v>835</v>
      </c>
      <c r="O3118" s="385"/>
      <c r="P3118" s="385"/>
      <c r="Q3118" s="386" t="s">
        <v>11</v>
      </c>
      <c r="R3118" s="383">
        <v>69</v>
      </c>
      <c r="S3118" s="383">
        <v>1101</v>
      </c>
      <c r="T3118" s="386" t="s">
        <v>36</v>
      </c>
      <c r="U3118" s="386">
        <v>71</v>
      </c>
      <c r="V3118" s="386">
        <v>1038</v>
      </c>
      <c r="W3118" s="386" t="s">
        <v>834</v>
      </c>
      <c r="X3118" s="383">
        <v>60</v>
      </c>
      <c r="Y3118" s="383">
        <v>1100</v>
      </c>
      <c r="Z3118" s="386" t="s">
        <v>36</v>
      </c>
      <c r="AA3118" s="386">
        <v>58</v>
      </c>
      <c r="AB3118" s="386">
        <v>1037</v>
      </c>
      <c r="AC3118" s="386" t="s">
        <v>834</v>
      </c>
      <c r="AD3118" s="383" t="s">
        <v>104</v>
      </c>
      <c r="AE3118" s="383" t="s">
        <v>36</v>
      </c>
      <c r="AF3118" s="383">
        <v>77</v>
      </c>
      <c r="AG3118" s="383" t="s">
        <v>40</v>
      </c>
      <c r="AH3118" s="383" t="s">
        <v>36</v>
      </c>
      <c r="AI3118" s="383" t="s">
        <v>34</v>
      </c>
      <c r="AJ3118" s="383" t="s">
        <v>3554</v>
      </c>
      <c r="AK3118" s="384" t="str">
        <f t="shared" si="97"/>
        <v>NO</v>
      </c>
      <c r="AL3118" s="384" t="str">
        <f t="shared" si="98"/>
        <v>NO</v>
      </c>
    </row>
    <row r="3119" spans="1:38" x14ac:dyDescent="0.25">
      <c r="A3119" s="381" t="s">
        <v>3224</v>
      </c>
      <c r="B3119" s="382" t="s">
        <v>346</v>
      </c>
      <c r="C3119" s="382" t="s">
        <v>30</v>
      </c>
      <c r="D3119" s="382" t="s">
        <v>347</v>
      </c>
      <c r="E3119" s="382" t="s">
        <v>37</v>
      </c>
      <c r="F3119" s="383">
        <v>100</v>
      </c>
      <c r="G3119" s="383">
        <v>813</v>
      </c>
      <c r="H3119" s="383" t="s">
        <v>835</v>
      </c>
      <c r="I3119" s="383">
        <v>100</v>
      </c>
      <c r="J3119" s="383">
        <v>813</v>
      </c>
      <c r="K3119" s="383" t="s">
        <v>835</v>
      </c>
      <c r="L3119" s="385">
        <v>94</v>
      </c>
      <c r="M3119" s="383">
        <v>259</v>
      </c>
      <c r="N3119" s="383" t="s">
        <v>835</v>
      </c>
      <c r="O3119" s="385"/>
      <c r="P3119" s="385"/>
      <c r="Q3119" s="386" t="s">
        <v>11</v>
      </c>
      <c r="R3119" s="383">
        <v>52</v>
      </c>
      <c r="S3119" s="383">
        <v>749</v>
      </c>
      <c r="T3119" s="386" t="s">
        <v>36</v>
      </c>
      <c r="U3119" s="386">
        <v>55</v>
      </c>
      <c r="V3119" s="386">
        <v>724</v>
      </c>
      <c r="W3119" s="386" t="s">
        <v>834</v>
      </c>
      <c r="X3119" s="383">
        <v>62</v>
      </c>
      <c r="Y3119" s="383">
        <v>748</v>
      </c>
      <c r="Z3119" s="386" t="s">
        <v>36</v>
      </c>
      <c r="AA3119" s="386">
        <v>61</v>
      </c>
      <c r="AB3119" s="386">
        <v>723</v>
      </c>
      <c r="AC3119" s="386" t="s">
        <v>834</v>
      </c>
      <c r="AD3119" s="383" t="s">
        <v>104</v>
      </c>
      <c r="AE3119" s="383" t="s">
        <v>36</v>
      </c>
      <c r="AF3119" s="383">
        <v>72</v>
      </c>
      <c r="AG3119" s="383" t="s">
        <v>40</v>
      </c>
      <c r="AH3119" s="383" t="s">
        <v>34</v>
      </c>
      <c r="AI3119" s="383" t="s">
        <v>36</v>
      </c>
      <c r="AJ3119" s="383" t="s">
        <v>3554</v>
      </c>
      <c r="AK3119" s="384" t="str">
        <f t="shared" si="97"/>
        <v>NO</v>
      </c>
      <c r="AL3119" s="384" t="str">
        <f t="shared" si="98"/>
        <v>NO</v>
      </c>
    </row>
    <row r="3120" spans="1:38" x14ac:dyDescent="0.25">
      <c r="A3120" s="381" t="s">
        <v>3224</v>
      </c>
      <c r="B3120" s="382" t="s">
        <v>348</v>
      </c>
      <c r="C3120" s="382" t="s">
        <v>30</v>
      </c>
      <c r="D3120" s="382" t="s">
        <v>349</v>
      </c>
      <c r="E3120" s="382" t="s">
        <v>37</v>
      </c>
      <c r="F3120" s="383">
        <v>100</v>
      </c>
      <c r="G3120" s="383">
        <v>271</v>
      </c>
      <c r="H3120" s="383" t="s">
        <v>835</v>
      </c>
      <c r="I3120" s="383">
        <v>100</v>
      </c>
      <c r="J3120" s="383">
        <v>271</v>
      </c>
      <c r="K3120" s="383" t="s">
        <v>835</v>
      </c>
      <c r="L3120" s="385"/>
      <c r="M3120" s="383">
        <v>89</v>
      </c>
      <c r="N3120" s="383" t="s">
        <v>835</v>
      </c>
      <c r="O3120" s="385"/>
      <c r="P3120" s="385"/>
      <c r="Q3120" s="386" t="s">
        <v>11</v>
      </c>
      <c r="R3120" s="383">
        <v>55</v>
      </c>
      <c r="S3120" s="383">
        <v>251</v>
      </c>
      <c r="T3120" s="386" t="s">
        <v>36</v>
      </c>
      <c r="U3120" s="386">
        <v>62</v>
      </c>
      <c r="V3120" s="386">
        <v>247</v>
      </c>
      <c r="W3120" s="386" t="s">
        <v>834</v>
      </c>
      <c r="X3120" s="383">
        <v>62</v>
      </c>
      <c r="Y3120" s="383">
        <v>251</v>
      </c>
      <c r="Z3120" s="386" t="s">
        <v>36</v>
      </c>
      <c r="AA3120" s="386">
        <v>66</v>
      </c>
      <c r="AB3120" s="386">
        <v>247</v>
      </c>
      <c r="AC3120" s="386" t="s">
        <v>834</v>
      </c>
      <c r="AD3120" s="383" t="s">
        <v>33</v>
      </c>
      <c r="AE3120" s="383" t="s">
        <v>36</v>
      </c>
      <c r="AF3120" s="383">
        <v>79</v>
      </c>
      <c r="AG3120" s="383" t="s">
        <v>35</v>
      </c>
      <c r="AH3120" s="383" t="s">
        <v>34</v>
      </c>
      <c r="AI3120" s="383" t="s">
        <v>36</v>
      </c>
      <c r="AJ3120" s="383" t="s">
        <v>3554</v>
      </c>
      <c r="AK3120" s="384" t="str">
        <f t="shared" si="97"/>
        <v>NO</v>
      </c>
      <c r="AL3120" s="384" t="str">
        <f t="shared" si="98"/>
        <v>NO</v>
      </c>
    </row>
    <row r="3121" spans="1:38" x14ac:dyDescent="0.25">
      <c r="A3121" s="381" t="s">
        <v>3224</v>
      </c>
      <c r="B3121" s="382" t="s">
        <v>350</v>
      </c>
      <c r="C3121" s="382" t="s">
        <v>30</v>
      </c>
      <c r="D3121" s="382" t="s">
        <v>351</v>
      </c>
      <c r="E3121" s="382" t="s">
        <v>37</v>
      </c>
      <c r="F3121" s="383">
        <v>100</v>
      </c>
      <c r="G3121" s="383">
        <v>309</v>
      </c>
      <c r="H3121" s="383" t="s">
        <v>835</v>
      </c>
      <c r="I3121" s="383">
        <v>100</v>
      </c>
      <c r="J3121" s="383">
        <v>309</v>
      </c>
      <c r="K3121" s="383" t="s">
        <v>835</v>
      </c>
      <c r="L3121" s="385"/>
      <c r="M3121" s="383">
        <v>93</v>
      </c>
      <c r="N3121" s="383" t="s">
        <v>835</v>
      </c>
      <c r="O3121" s="385"/>
      <c r="P3121" s="385"/>
      <c r="Q3121" s="386" t="s">
        <v>11</v>
      </c>
      <c r="R3121" s="383">
        <v>63</v>
      </c>
      <c r="S3121" s="383">
        <v>283</v>
      </c>
      <c r="T3121" s="386" t="s">
        <v>34</v>
      </c>
      <c r="U3121" s="386">
        <v>65</v>
      </c>
      <c r="V3121" s="386">
        <v>278</v>
      </c>
      <c r="W3121" s="386" t="s">
        <v>11</v>
      </c>
      <c r="X3121" s="383">
        <v>71</v>
      </c>
      <c r="Y3121" s="383">
        <v>283</v>
      </c>
      <c r="Z3121" s="386" t="s">
        <v>34</v>
      </c>
      <c r="AA3121" s="386">
        <v>71</v>
      </c>
      <c r="AB3121" s="386">
        <v>278</v>
      </c>
      <c r="AC3121" s="386" t="s">
        <v>11</v>
      </c>
      <c r="AD3121" s="383" t="s">
        <v>104</v>
      </c>
      <c r="AE3121" s="383" t="s">
        <v>34</v>
      </c>
      <c r="AF3121" s="383">
        <v>100</v>
      </c>
      <c r="AG3121" s="383" t="s">
        <v>35</v>
      </c>
      <c r="AH3121" s="383" t="s">
        <v>34</v>
      </c>
      <c r="AI3121" s="383" t="s">
        <v>36</v>
      </c>
      <c r="AJ3121" s="383" t="s">
        <v>3554</v>
      </c>
      <c r="AK3121" s="384" t="str">
        <f t="shared" si="97"/>
        <v>Yes-SH</v>
      </c>
      <c r="AL3121" s="384" t="str">
        <f t="shared" si="98"/>
        <v>Yes-SH</v>
      </c>
    </row>
    <row r="3122" spans="1:38" x14ac:dyDescent="0.25">
      <c r="A3122" s="381" t="s">
        <v>3224</v>
      </c>
      <c r="B3122" s="382" t="s">
        <v>352</v>
      </c>
      <c r="C3122" s="382" t="s">
        <v>30</v>
      </c>
      <c r="D3122" s="382" t="s">
        <v>353</v>
      </c>
      <c r="E3122" s="382" t="s">
        <v>37</v>
      </c>
      <c r="F3122" s="383">
        <v>100</v>
      </c>
      <c r="G3122" s="383">
        <v>448</v>
      </c>
      <c r="H3122" s="383" t="s">
        <v>835</v>
      </c>
      <c r="I3122" s="383">
        <v>100</v>
      </c>
      <c r="J3122" s="383">
        <v>448</v>
      </c>
      <c r="K3122" s="383" t="s">
        <v>835</v>
      </c>
      <c r="L3122" s="385"/>
      <c r="M3122" s="383">
        <v>137</v>
      </c>
      <c r="N3122" s="383" t="s">
        <v>835</v>
      </c>
      <c r="O3122" s="385"/>
      <c r="P3122" s="385"/>
      <c r="Q3122" s="386" t="s">
        <v>11</v>
      </c>
      <c r="R3122" s="383">
        <v>89</v>
      </c>
      <c r="S3122" s="383">
        <v>432</v>
      </c>
      <c r="T3122" s="386" t="s">
        <v>34</v>
      </c>
      <c r="U3122" s="386">
        <v>88</v>
      </c>
      <c r="V3122" s="386">
        <v>420</v>
      </c>
      <c r="W3122" s="386" t="s">
        <v>11</v>
      </c>
      <c r="X3122" s="383">
        <v>90</v>
      </c>
      <c r="Y3122" s="383">
        <v>433</v>
      </c>
      <c r="Z3122" s="386" t="s">
        <v>34</v>
      </c>
      <c r="AA3122" s="386">
        <v>89</v>
      </c>
      <c r="AB3122" s="386">
        <v>421</v>
      </c>
      <c r="AC3122" s="386" t="s">
        <v>11</v>
      </c>
      <c r="AD3122" s="383" t="s">
        <v>33</v>
      </c>
      <c r="AE3122" s="383" t="s">
        <v>36</v>
      </c>
      <c r="AF3122" s="383">
        <v>97</v>
      </c>
      <c r="AG3122" s="383" t="s">
        <v>35</v>
      </c>
      <c r="AH3122" s="383" t="s">
        <v>36</v>
      </c>
      <c r="AI3122" s="383" t="s">
        <v>36</v>
      </c>
      <c r="AJ3122" s="383" t="s">
        <v>3554</v>
      </c>
      <c r="AK3122" s="384" t="str">
        <f t="shared" si="97"/>
        <v>Yes-AB</v>
      </c>
      <c r="AL3122" s="384" t="str">
        <f t="shared" si="98"/>
        <v>Yes-AB</v>
      </c>
    </row>
    <row r="3123" spans="1:38" x14ac:dyDescent="0.25">
      <c r="A3123" s="381" t="s">
        <v>3224</v>
      </c>
      <c r="B3123" s="382" t="s">
        <v>354</v>
      </c>
      <c r="C3123" s="382" t="s">
        <v>30</v>
      </c>
      <c r="D3123" s="382" t="s">
        <v>355</v>
      </c>
      <c r="E3123" s="382" t="s">
        <v>37</v>
      </c>
      <c r="F3123" s="383">
        <v>100</v>
      </c>
      <c r="G3123" s="383">
        <v>156</v>
      </c>
      <c r="H3123" s="383" t="s">
        <v>835</v>
      </c>
      <c r="I3123" s="383">
        <v>100</v>
      </c>
      <c r="J3123" s="383">
        <v>156</v>
      </c>
      <c r="K3123" s="383" t="s">
        <v>835</v>
      </c>
      <c r="L3123" s="385"/>
      <c r="M3123" s="383">
        <v>47</v>
      </c>
      <c r="N3123" s="383" t="s">
        <v>835</v>
      </c>
      <c r="O3123" s="385"/>
      <c r="P3123" s="385"/>
      <c r="Q3123" s="386" t="s">
        <v>11</v>
      </c>
      <c r="R3123" s="383">
        <v>52</v>
      </c>
      <c r="S3123" s="383">
        <v>143</v>
      </c>
      <c r="T3123" s="386" t="s">
        <v>36</v>
      </c>
      <c r="U3123" s="386">
        <v>56</v>
      </c>
      <c r="V3123" s="386">
        <v>141</v>
      </c>
      <c r="W3123" s="386" t="s">
        <v>834</v>
      </c>
      <c r="X3123" s="383">
        <v>73</v>
      </c>
      <c r="Y3123" s="383">
        <v>143</v>
      </c>
      <c r="Z3123" s="386" t="s">
        <v>34</v>
      </c>
      <c r="AA3123" s="386">
        <v>66</v>
      </c>
      <c r="AB3123" s="386">
        <v>141</v>
      </c>
      <c r="AC3123" s="386" t="s">
        <v>11</v>
      </c>
      <c r="AD3123" s="383" t="s">
        <v>57</v>
      </c>
      <c r="AE3123" s="383" t="s">
        <v>36</v>
      </c>
      <c r="AF3123" s="383">
        <v>92</v>
      </c>
      <c r="AG3123" s="383" t="s">
        <v>35</v>
      </c>
      <c r="AH3123" s="383" t="s">
        <v>34</v>
      </c>
      <c r="AI3123" s="383" t="s">
        <v>36</v>
      </c>
      <c r="AJ3123" s="383" t="s">
        <v>3554</v>
      </c>
      <c r="AK3123" s="384" t="str">
        <f t="shared" si="97"/>
        <v>NO</v>
      </c>
      <c r="AL3123" s="384" t="str">
        <f t="shared" si="98"/>
        <v>Yes-SH</v>
      </c>
    </row>
    <row r="3124" spans="1:38" x14ac:dyDescent="0.25">
      <c r="A3124" s="381" t="s">
        <v>3224</v>
      </c>
      <c r="B3124" s="382" t="s">
        <v>356</v>
      </c>
      <c r="C3124" s="382" t="s">
        <v>30</v>
      </c>
      <c r="D3124" s="382" t="s">
        <v>357</v>
      </c>
      <c r="E3124" s="382" t="s">
        <v>37</v>
      </c>
      <c r="F3124" s="383">
        <v>100</v>
      </c>
      <c r="G3124" s="383">
        <v>178</v>
      </c>
      <c r="H3124" s="383" t="s">
        <v>835</v>
      </c>
      <c r="I3124" s="383">
        <v>100</v>
      </c>
      <c r="J3124" s="383">
        <v>177</v>
      </c>
      <c r="K3124" s="383" t="s">
        <v>835</v>
      </c>
      <c r="L3124" s="385"/>
      <c r="M3124" s="383">
        <v>52</v>
      </c>
      <c r="N3124" s="383" t="s">
        <v>835</v>
      </c>
      <c r="O3124" s="385"/>
      <c r="P3124" s="385"/>
      <c r="Q3124" s="386" t="s">
        <v>11</v>
      </c>
      <c r="R3124" s="383">
        <v>46</v>
      </c>
      <c r="S3124" s="383">
        <v>158</v>
      </c>
      <c r="T3124" s="386" t="s">
        <v>34</v>
      </c>
      <c r="U3124" s="386">
        <v>54</v>
      </c>
      <c r="V3124" s="386">
        <v>157</v>
      </c>
      <c r="W3124" s="386" t="s">
        <v>11</v>
      </c>
      <c r="X3124" s="383">
        <v>59</v>
      </c>
      <c r="Y3124" s="383">
        <v>158</v>
      </c>
      <c r="Z3124" s="386" t="s">
        <v>34</v>
      </c>
      <c r="AA3124" s="386">
        <v>55</v>
      </c>
      <c r="AB3124" s="386">
        <v>157</v>
      </c>
      <c r="AC3124" s="386" t="s">
        <v>11</v>
      </c>
      <c r="AD3124" s="383" t="s">
        <v>57</v>
      </c>
      <c r="AE3124" s="383" t="s">
        <v>34</v>
      </c>
      <c r="AF3124" s="383">
        <v>100</v>
      </c>
      <c r="AG3124" s="383" t="s">
        <v>35</v>
      </c>
      <c r="AH3124" s="383" t="s">
        <v>34</v>
      </c>
      <c r="AI3124" s="383" t="s">
        <v>36</v>
      </c>
      <c r="AJ3124" s="383" t="s">
        <v>3554</v>
      </c>
      <c r="AK3124" s="384" t="str">
        <f t="shared" si="97"/>
        <v>Yes-SH</v>
      </c>
      <c r="AL3124" s="384" t="str">
        <f t="shared" si="98"/>
        <v>Yes-SH</v>
      </c>
    </row>
    <row r="3125" spans="1:38" x14ac:dyDescent="0.25">
      <c r="A3125" s="381" t="s">
        <v>3224</v>
      </c>
      <c r="B3125" s="382" t="s">
        <v>358</v>
      </c>
      <c r="C3125" s="382" t="s">
        <v>30</v>
      </c>
      <c r="D3125" s="382" t="s">
        <v>359</v>
      </c>
      <c r="E3125" s="382" t="s">
        <v>37</v>
      </c>
      <c r="F3125" s="383">
        <v>100</v>
      </c>
      <c r="G3125" s="383">
        <v>169</v>
      </c>
      <c r="H3125" s="383" t="s">
        <v>835</v>
      </c>
      <c r="I3125" s="383">
        <v>100</v>
      </c>
      <c r="J3125" s="383">
        <v>169</v>
      </c>
      <c r="K3125" s="383" t="s">
        <v>835</v>
      </c>
      <c r="L3125" s="385">
        <v>94</v>
      </c>
      <c r="M3125" s="383">
        <v>51</v>
      </c>
      <c r="N3125" s="383" t="s">
        <v>835</v>
      </c>
      <c r="O3125" s="385"/>
      <c r="P3125" s="385"/>
      <c r="Q3125" s="386" t="s">
        <v>11</v>
      </c>
      <c r="R3125" s="383">
        <v>57</v>
      </c>
      <c r="S3125" s="383">
        <v>158</v>
      </c>
      <c r="T3125" s="386" t="s">
        <v>36</v>
      </c>
      <c r="U3125" s="386">
        <v>61</v>
      </c>
      <c r="V3125" s="386">
        <v>157</v>
      </c>
      <c r="W3125" s="386" t="s">
        <v>834</v>
      </c>
      <c r="X3125" s="383">
        <v>58</v>
      </c>
      <c r="Y3125" s="383">
        <v>158</v>
      </c>
      <c r="Z3125" s="386" t="s">
        <v>36</v>
      </c>
      <c r="AA3125" s="386">
        <v>62</v>
      </c>
      <c r="AB3125" s="386">
        <v>157</v>
      </c>
      <c r="AC3125" s="386" t="s">
        <v>834</v>
      </c>
      <c r="AD3125" s="383" t="s">
        <v>33</v>
      </c>
      <c r="AE3125" s="383" t="s">
        <v>36</v>
      </c>
      <c r="AF3125" s="383">
        <v>79</v>
      </c>
      <c r="AG3125" s="383" t="s">
        <v>35</v>
      </c>
      <c r="AH3125" s="383" t="s">
        <v>34</v>
      </c>
      <c r="AI3125" s="383" t="s">
        <v>36</v>
      </c>
      <c r="AJ3125" s="383" t="s">
        <v>3554</v>
      </c>
      <c r="AK3125" s="384" t="str">
        <f t="shared" si="97"/>
        <v>NO</v>
      </c>
      <c r="AL3125" s="384" t="str">
        <f t="shared" si="98"/>
        <v>NO</v>
      </c>
    </row>
    <row r="3126" spans="1:38" x14ac:dyDescent="0.25">
      <c r="A3126" s="381" t="s">
        <v>3224</v>
      </c>
      <c r="B3126" s="382" t="s">
        <v>360</v>
      </c>
      <c r="C3126" s="382" t="s">
        <v>30</v>
      </c>
      <c r="D3126" s="382" t="s">
        <v>361</v>
      </c>
      <c r="E3126" s="382" t="s">
        <v>37</v>
      </c>
      <c r="F3126" s="383">
        <v>100</v>
      </c>
      <c r="G3126" s="383">
        <v>352</v>
      </c>
      <c r="H3126" s="383" t="s">
        <v>835</v>
      </c>
      <c r="I3126" s="383">
        <v>100</v>
      </c>
      <c r="J3126" s="383">
        <v>352</v>
      </c>
      <c r="K3126" s="383" t="s">
        <v>835</v>
      </c>
      <c r="L3126" s="385">
        <v>90</v>
      </c>
      <c r="M3126" s="383">
        <v>105</v>
      </c>
      <c r="N3126" s="383" t="s">
        <v>835</v>
      </c>
      <c r="O3126" s="385"/>
      <c r="P3126" s="385"/>
      <c r="Q3126" s="386" t="s">
        <v>11</v>
      </c>
      <c r="R3126" s="383">
        <v>66</v>
      </c>
      <c r="S3126" s="383">
        <v>321</v>
      </c>
      <c r="T3126" s="386" t="s">
        <v>36</v>
      </c>
      <c r="U3126" s="386">
        <v>72</v>
      </c>
      <c r="V3126" s="386">
        <v>314</v>
      </c>
      <c r="W3126" s="386" t="s">
        <v>834</v>
      </c>
      <c r="X3126" s="383">
        <v>69</v>
      </c>
      <c r="Y3126" s="383">
        <v>321</v>
      </c>
      <c r="Z3126" s="386" t="s">
        <v>36</v>
      </c>
      <c r="AA3126" s="386">
        <v>61</v>
      </c>
      <c r="AB3126" s="386">
        <v>314</v>
      </c>
      <c r="AC3126" s="386" t="s">
        <v>834</v>
      </c>
      <c r="AD3126" s="383" t="s">
        <v>104</v>
      </c>
      <c r="AE3126" s="383" t="s">
        <v>36</v>
      </c>
      <c r="AF3126" s="383">
        <v>82</v>
      </c>
      <c r="AG3126" s="383" t="s">
        <v>35</v>
      </c>
      <c r="AH3126" s="383" t="s">
        <v>34</v>
      </c>
      <c r="AI3126" s="383" t="s">
        <v>36</v>
      </c>
      <c r="AJ3126" s="383" t="s">
        <v>3554</v>
      </c>
      <c r="AK3126" s="384" t="str">
        <f t="shared" si="97"/>
        <v>NO</v>
      </c>
      <c r="AL3126" s="384" t="str">
        <f t="shared" si="98"/>
        <v>NO</v>
      </c>
    </row>
    <row r="3127" spans="1:38" x14ac:dyDescent="0.25">
      <c r="A3127" s="381" t="s">
        <v>3224</v>
      </c>
      <c r="B3127" s="382" t="s">
        <v>362</v>
      </c>
      <c r="C3127" s="382" t="s">
        <v>30</v>
      </c>
      <c r="D3127" s="382" t="s">
        <v>363</v>
      </c>
      <c r="E3127" s="382" t="s">
        <v>37</v>
      </c>
      <c r="F3127" s="383">
        <v>100</v>
      </c>
      <c r="G3127" s="383">
        <v>288</v>
      </c>
      <c r="H3127" s="383" t="s">
        <v>835</v>
      </c>
      <c r="I3127" s="383">
        <v>100</v>
      </c>
      <c r="J3127" s="383">
        <v>288</v>
      </c>
      <c r="K3127" s="383" t="s">
        <v>835</v>
      </c>
      <c r="L3127" s="385"/>
      <c r="M3127" s="383">
        <v>88</v>
      </c>
      <c r="N3127" s="383" t="s">
        <v>835</v>
      </c>
      <c r="O3127" s="385"/>
      <c r="P3127" s="385"/>
      <c r="Q3127" s="386" t="s">
        <v>11</v>
      </c>
      <c r="R3127" s="383">
        <v>52</v>
      </c>
      <c r="S3127" s="383">
        <v>262</v>
      </c>
      <c r="T3127" s="386" t="s">
        <v>36</v>
      </c>
      <c r="U3127" s="386">
        <v>64</v>
      </c>
      <c r="V3127" s="386">
        <v>255</v>
      </c>
      <c r="W3127" s="386" t="s">
        <v>834</v>
      </c>
      <c r="X3127" s="383">
        <v>60</v>
      </c>
      <c r="Y3127" s="383">
        <v>262</v>
      </c>
      <c r="Z3127" s="386" t="s">
        <v>36</v>
      </c>
      <c r="AA3127" s="386">
        <v>57</v>
      </c>
      <c r="AB3127" s="386">
        <v>256</v>
      </c>
      <c r="AC3127" s="386" t="s">
        <v>834</v>
      </c>
      <c r="AD3127" s="383" t="s">
        <v>57</v>
      </c>
      <c r="AE3127" s="383" t="s">
        <v>36</v>
      </c>
      <c r="AF3127" s="383">
        <v>79</v>
      </c>
      <c r="AG3127" s="383" t="s">
        <v>35</v>
      </c>
      <c r="AH3127" s="383" t="s">
        <v>34</v>
      </c>
      <c r="AI3127" s="383" t="s">
        <v>36</v>
      </c>
      <c r="AJ3127" s="383" t="s">
        <v>3554</v>
      </c>
      <c r="AK3127" s="384" t="str">
        <f t="shared" si="97"/>
        <v>NO</v>
      </c>
      <c r="AL3127" s="384" t="str">
        <f t="shared" si="98"/>
        <v>NO</v>
      </c>
    </row>
    <row r="3128" spans="1:38" x14ac:dyDescent="0.25">
      <c r="A3128" s="381" t="s">
        <v>3224</v>
      </c>
      <c r="B3128" s="382" t="s">
        <v>364</v>
      </c>
      <c r="C3128" s="382" t="s">
        <v>30</v>
      </c>
      <c r="D3128" s="382" t="s">
        <v>365</v>
      </c>
      <c r="E3128" s="382" t="s">
        <v>37</v>
      </c>
      <c r="F3128" s="383">
        <v>100</v>
      </c>
      <c r="G3128" s="383">
        <v>293</v>
      </c>
      <c r="H3128" s="383" t="s">
        <v>835</v>
      </c>
      <c r="I3128" s="383">
        <v>100</v>
      </c>
      <c r="J3128" s="383">
        <v>293</v>
      </c>
      <c r="K3128" s="383" t="s">
        <v>835</v>
      </c>
      <c r="L3128" s="385">
        <v>94</v>
      </c>
      <c r="M3128" s="383">
        <v>86</v>
      </c>
      <c r="N3128" s="383" t="s">
        <v>835</v>
      </c>
      <c r="O3128" s="385"/>
      <c r="P3128" s="385"/>
      <c r="Q3128" s="386" t="s">
        <v>11</v>
      </c>
      <c r="R3128" s="383">
        <v>69</v>
      </c>
      <c r="S3128" s="383">
        <v>266</v>
      </c>
      <c r="T3128" s="386" t="s">
        <v>36</v>
      </c>
      <c r="U3128" s="386">
        <v>70</v>
      </c>
      <c r="V3128" s="386">
        <v>264</v>
      </c>
      <c r="W3128" s="386" t="s">
        <v>834</v>
      </c>
      <c r="X3128" s="383">
        <v>80</v>
      </c>
      <c r="Y3128" s="383">
        <v>266</v>
      </c>
      <c r="Z3128" s="386" t="s">
        <v>34</v>
      </c>
      <c r="AA3128" s="386">
        <v>73</v>
      </c>
      <c r="AB3128" s="386">
        <v>264</v>
      </c>
      <c r="AC3128" s="386" t="s">
        <v>11</v>
      </c>
      <c r="AD3128" s="383" t="s">
        <v>33</v>
      </c>
      <c r="AE3128" s="383" t="s">
        <v>36</v>
      </c>
      <c r="AF3128" s="383">
        <v>85</v>
      </c>
      <c r="AG3128" s="383" t="s">
        <v>35</v>
      </c>
      <c r="AH3128" s="383" t="s">
        <v>34</v>
      </c>
      <c r="AI3128" s="383" t="s">
        <v>36</v>
      </c>
      <c r="AJ3128" s="383" t="s">
        <v>3554</v>
      </c>
      <c r="AK3128" s="384" t="str">
        <f t="shared" si="97"/>
        <v>NO</v>
      </c>
      <c r="AL3128" s="384" t="str">
        <f t="shared" si="98"/>
        <v>Yes-AB</v>
      </c>
    </row>
    <row r="3129" spans="1:38" x14ac:dyDescent="0.25">
      <c r="A3129" s="381" t="s">
        <v>3224</v>
      </c>
      <c r="B3129" s="382" t="s">
        <v>857</v>
      </c>
      <c r="C3129" s="382" t="s">
        <v>30</v>
      </c>
      <c r="D3129" s="382" t="s">
        <v>2258</v>
      </c>
      <c r="E3129" s="382" t="s">
        <v>37</v>
      </c>
      <c r="F3129" s="383">
        <v>100</v>
      </c>
      <c r="G3129" s="383">
        <v>78</v>
      </c>
      <c r="H3129" s="383" t="s">
        <v>835</v>
      </c>
      <c r="I3129" s="383">
        <v>100</v>
      </c>
      <c r="J3129" s="383">
        <v>78</v>
      </c>
      <c r="K3129" s="383" t="s">
        <v>835</v>
      </c>
      <c r="L3129" s="385"/>
      <c r="M3129" s="383">
        <v>22</v>
      </c>
      <c r="N3129" s="383" t="s">
        <v>835</v>
      </c>
      <c r="O3129" s="385"/>
      <c r="P3129" s="385"/>
      <c r="Q3129" s="386" t="s">
        <v>11</v>
      </c>
      <c r="R3129" s="383">
        <v>78</v>
      </c>
      <c r="S3129" s="383">
        <v>76</v>
      </c>
      <c r="T3129" s="386" t="s">
        <v>34</v>
      </c>
      <c r="U3129" s="386">
        <v>79</v>
      </c>
      <c r="V3129" s="386">
        <v>75</v>
      </c>
      <c r="W3129" s="386" t="s">
        <v>835</v>
      </c>
      <c r="X3129" s="383">
        <v>75</v>
      </c>
      <c r="Y3129" s="383">
        <v>76</v>
      </c>
      <c r="Z3129" s="386" t="s">
        <v>36</v>
      </c>
      <c r="AA3129" s="386">
        <v>65</v>
      </c>
      <c r="AB3129" s="386">
        <v>75</v>
      </c>
      <c r="AC3129" s="386" t="s">
        <v>834</v>
      </c>
      <c r="AD3129" s="383"/>
      <c r="AE3129" s="383" t="s">
        <v>36</v>
      </c>
      <c r="AF3129" s="383">
        <v>90</v>
      </c>
      <c r="AG3129" s="383" t="s">
        <v>35</v>
      </c>
      <c r="AH3129" s="383" t="s">
        <v>36</v>
      </c>
      <c r="AI3129" s="383" t="s">
        <v>34</v>
      </c>
      <c r="AJ3129" s="383" t="s">
        <v>3554</v>
      </c>
      <c r="AK3129" s="384" t="str">
        <f t="shared" si="97"/>
        <v>Yes-GM</v>
      </c>
      <c r="AL3129" s="384" t="str">
        <f t="shared" si="98"/>
        <v>NO</v>
      </c>
    </row>
    <row r="3130" spans="1:38" x14ac:dyDescent="0.25">
      <c r="A3130" s="381" t="s">
        <v>3224</v>
      </c>
      <c r="B3130" s="382" t="s">
        <v>366</v>
      </c>
      <c r="C3130" s="382" t="s">
        <v>30</v>
      </c>
      <c r="D3130" s="382" t="s">
        <v>367</v>
      </c>
      <c r="E3130" s="382" t="s">
        <v>37</v>
      </c>
      <c r="F3130" s="383">
        <v>100</v>
      </c>
      <c r="G3130" s="383">
        <v>235</v>
      </c>
      <c r="H3130" s="383" t="s">
        <v>835</v>
      </c>
      <c r="I3130" s="383">
        <v>100</v>
      </c>
      <c r="J3130" s="383">
        <v>235</v>
      </c>
      <c r="K3130" s="383" t="s">
        <v>835</v>
      </c>
      <c r="L3130" s="385"/>
      <c r="M3130" s="383">
        <v>78</v>
      </c>
      <c r="N3130" s="383" t="s">
        <v>835</v>
      </c>
      <c r="O3130" s="385"/>
      <c r="P3130" s="385"/>
      <c r="Q3130" s="386" t="s">
        <v>11</v>
      </c>
      <c r="R3130" s="383">
        <v>75</v>
      </c>
      <c r="S3130" s="383">
        <v>226</v>
      </c>
      <c r="T3130" s="386" t="s">
        <v>34</v>
      </c>
      <c r="U3130" s="386">
        <v>76</v>
      </c>
      <c r="V3130" s="386">
        <v>224</v>
      </c>
      <c r="W3130" s="386" t="s">
        <v>11</v>
      </c>
      <c r="X3130" s="383">
        <v>85</v>
      </c>
      <c r="Y3130" s="383">
        <v>226</v>
      </c>
      <c r="Z3130" s="386" t="s">
        <v>34</v>
      </c>
      <c r="AA3130" s="386">
        <v>82</v>
      </c>
      <c r="AB3130" s="386">
        <v>224</v>
      </c>
      <c r="AC3130" s="386" t="s">
        <v>11</v>
      </c>
      <c r="AD3130" s="383" t="s">
        <v>33</v>
      </c>
      <c r="AE3130" s="383" t="s">
        <v>36</v>
      </c>
      <c r="AF3130" s="383">
        <v>95</v>
      </c>
      <c r="AG3130" s="383" t="s">
        <v>35</v>
      </c>
      <c r="AH3130" s="383" t="s">
        <v>34</v>
      </c>
      <c r="AI3130" s="383" t="s">
        <v>36</v>
      </c>
      <c r="AJ3130" s="383" t="s">
        <v>3554</v>
      </c>
      <c r="AK3130" s="384" t="str">
        <f t="shared" si="97"/>
        <v>Yes-SH</v>
      </c>
      <c r="AL3130" s="384" t="str">
        <f t="shared" si="98"/>
        <v>Yes-AB</v>
      </c>
    </row>
    <row r="3131" spans="1:38" x14ac:dyDescent="0.25">
      <c r="A3131" s="381" t="s">
        <v>3224</v>
      </c>
      <c r="B3131" s="382" t="s">
        <v>368</v>
      </c>
      <c r="C3131" s="382" t="s">
        <v>30</v>
      </c>
      <c r="D3131" s="382" t="s">
        <v>369</v>
      </c>
      <c r="E3131" s="382" t="s">
        <v>37</v>
      </c>
      <c r="F3131" s="383">
        <v>100</v>
      </c>
      <c r="G3131" s="383">
        <v>406</v>
      </c>
      <c r="H3131" s="383" t="s">
        <v>835</v>
      </c>
      <c r="I3131" s="383">
        <v>100</v>
      </c>
      <c r="J3131" s="383">
        <v>406</v>
      </c>
      <c r="K3131" s="383" t="s">
        <v>835</v>
      </c>
      <c r="L3131" s="385">
        <v>93</v>
      </c>
      <c r="M3131" s="383">
        <v>121</v>
      </c>
      <c r="N3131" s="383" t="s">
        <v>835</v>
      </c>
      <c r="O3131" s="385"/>
      <c r="P3131" s="385"/>
      <c r="Q3131" s="386" t="s">
        <v>11</v>
      </c>
      <c r="R3131" s="383">
        <v>62</v>
      </c>
      <c r="S3131" s="383">
        <v>381</v>
      </c>
      <c r="T3131" s="386" t="s">
        <v>36</v>
      </c>
      <c r="U3131" s="386">
        <v>67</v>
      </c>
      <c r="V3131" s="386">
        <v>371</v>
      </c>
      <c r="W3131" s="386" t="s">
        <v>834</v>
      </c>
      <c r="X3131" s="383">
        <v>70</v>
      </c>
      <c r="Y3131" s="383">
        <v>381</v>
      </c>
      <c r="Z3131" s="386" t="s">
        <v>36</v>
      </c>
      <c r="AA3131" s="386">
        <v>69</v>
      </c>
      <c r="AB3131" s="386">
        <v>371</v>
      </c>
      <c r="AC3131" s="386" t="s">
        <v>834</v>
      </c>
      <c r="AD3131" s="383" t="s">
        <v>104</v>
      </c>
      <c r="AE3131" s="383" t="s">
        <v>36</v>
      </c>
      <c r="AF3131" s="383">
        <v>82</v>
      </c>
      <c r="AG3131" s="383" t="s">
        <v>35</v>
      </c>
      <c r="AH3131" s="383" t="s">
        <v>34</v>
      </c>
      <c r="AI3131" s="383" t="s">
        <v>36</v>
      </c>
      <c r="AJ3131" s="383" t="s">
        <v>3554</v>
      </c>
      <c r="AK3131" s="384" t="str">
        <f t="shared" si="97"/>
        <v>NO</v>
      </c>
      <c r="AL3131" s="384" t="str">
        <f t="shared" si="98"/>
        <v>NO</v>
      </c>
    </row>
    <row r="3132" spans="1:38" x14ac:dyDescent="0.25">
      <c r="A3132" s="381" t="s">
        <v>3224</v>
      </c>
      <c r="B3132" s="382" t="s">
        <v>858</v>
      </c>
      <c r="C3132" s="382" t="s">
        <v>30</v>
      </c>
      <c r="D3132" s="382" t="s">
        <v>2241</v>
      </c>
      <c r="E3132" s="382" t="s">
        <v>37</v>
      </c>
      <c r="F3132" s="383">
        <v>100</v>
      </c>
      <c r="G3132" s="383">
        <v>510</v>
      </c>
      <c r="H3132" s="383" t="s">
        <v>835</v>
      </c>
      <c r="I3132" s="383">
        <v>100</v>
      </c>
      <c r="J3132" s="383">
        <v>510</v>
      </c>
      <c r="K3132" s="383" t="s">
        <v>835</v>
      </c>
      <c r="L3132" s="385"/>
      <c r="M3132" s="383">
        <v>148</v>
      </c>
      <c r="N3132" s="383" t="s">
        <v>835</v>
      </c>
      <c r="O3132" s="385"/>
      <c r="P3132" s="385"/>
      <c r="Q3132" s="386" t="s">
        <v>11</v>
      </c>
      <c r="R3132" s="383">
        <v>60</v>
      </c>
      <c r="S3132" s="383">
        <v>448</v>
      </c>
      <c r="T3132" s="386" t="s">
        <v>36</v>
      </c>
      <c r="U3132" s="386">
        <v>65</v>
      </c>
      <c r="V3132" s="386">
        <v>437</v>
      </c>
      <c r="W3132" s="386" t="s">
        <v>834</v>
      </c>
      <c r="X3132" s="383">
        <v>58</v>
      </c>
      <c r="Y3132" s="383">
        <v>448</v>
      </c>
      <c r="Z3132" s="386" t="s">
        <v>36</v>
      </c>
      <c r="AA3132" s="386">
        <v>53</v>
      </c>
      <c r="AB3132" s="386">
        <v>435</v>
      </c>
      <c r="AC3132" s="386" t="s">
        <v>834</v>
      </c>
      <c r="AD3132" s="383" t="s">
        <v>57</v>
      </c>
      <c r="AE3132" s="383" t="s">
        <v>36</v>
      </c>
      <c r="AF3132" s="383">
        <v>72</v>
      </c>
      <c r="AG3132" s="383" t="s">
        <v>35</v>
      </c>
      <c r="AH3132" s="383" t="s">
        <v>34</v>
      </c>
      <c r="AI3132" s="383" t="s">
        <v>36</v>
      </c>
      <c r="AJ3132" s="383" t="s">
        <v>3554</v>
      </c>
      <c r="AK3132" s="384" t="str">
        <f t="shared" si="97"/>
        <v>NO</v>
      </c>
      <c r="AL3132" s="384" t="str">
        <f t="shared" si="98"/>
        <v>NO</v>
      </c>
    </row>
    <row r="3133" spans="1:38" x14ac:dyDescent="0.25">
      <c r="A3133" s="381" t="s">
        <v>3224</v>
      </c>
      <c r="B3133" s="382" t="s">
        <v>370</v>
      </c>
      <c r="C3133" s="382" t="s">
        <v>30</v>
      </c>
      <c r="D3133" s="382" t="s">
        <v>371</v>
      </c>
      <c r="E3133" s="382" t="s">
        <v>37</v>
      </c>
      <c r="F3133" s="383">
        <v>100</v>
      </c>
      <c r="G3133" s="383">
        <v>418</v>
      </c>
      <c r="H3133" s="383" t="s">
        <v>835</v>
      </c>
      <c r="I3133" s="383">
        <v>100</v>
      </c>
      <c r="J3133" s="383">
        <v>418</v>
      </c>
      <c r="K3133" s="383" t="s">
        <v>835</v>
      </c>
      <c r="L3133" s="385"/>
      <c r="M3133" s="383">
        <v>123</v>
      </c>
      <c r="N3133" s="383" t="s">
        <v>835</v>
      </c>
      <c r="O3133" s="385"/>
      <c r="P3133" s="385"/>
      <c r="Q3133" s="386" t="s">
        <v>11</v>
      </c>
      <c r="R3133" s="383">
        <v>79</v>
      </c>
      <c r="S3133" s="383">
        <v>390</v>
      </c>
      <c r="T3133" s="386" t="s">
        <v>34</v>
      </c>
      <c r="U3133" s="386">
        <v>81</v>
      </c>
      <c r="V3133" s="386">
        <v>385</v>
      </c>
      <c r="W3133" s="386" t="s">
        <v>11</v>
      </c>
      <c r="X3133" s="383">
        <v>78</v>
      </c>
      <c r="Y3133" s="383">
        <v>392</v>
      </c>
      <c r="Z3133" s="386" t="s">
        <v>36</v>
      </c>
      <c r="AA3133" s="386">
        <v>70</v>
      </c>
      <c r="AB3133" s="386">
        <v>388</v>
      </c>
      <c r="AC3133" s="386" t="s">
        <v>834</v>
      </c>
      <c r="AD3133" s="383" t="s">
        <v>33</v>
      </c>
      <c r="AE3133" s="383" t="s">
        <v>36</v>
      </c>
      <c r="AF3133" s="383">
        <v>87</v>
      </c>
      <c r="AG3133" s="383" t="s">
        <v>35</v>
      </c>
      <c r="AH3133" s="383" t="s">
        <v>34</v>
      </c>
      <c r="AI3133" s="383" t="s">
        <v>36</v>
      </c>
      <c r="AJ3133" s="383" t="s">
        <v>3554</v>
      </c>
      <c r="AK3133" s="384" t="str">
        <f t="shared" si="97"/>
        <v>Yes-AB</v>
      </c>
      <c r="AL3133" s="384" t="str">
        <f t="shared" si="98"/>
        <v>NO</v>
      </c>
    </row>
    <row r="3134" spans="1:38" x14ac:dyDescent="0.25">
      <c r="A3134" s="381" t="s">
        <v>3224</v>
      </c>
      <c r="B3134" s="382" t="s">
        <v>372</v>
      </c>
      <c r="C3134" s="382" t="s">
        <v>30</v>
      </c>
      <c r="D3134" s="382" t="s">
        <v>373</v>
      </c>
      <c r="E3134" s="382" t="s">
        <v>37</v>
      </c>
      <c r="F3134" s="383">
        <v>100</v>
      </c>
      <c r="G3134" s="383">
        <v>180</v>
      </c>
      <c r="H3134" s="383" t="s">
        <v>835</v>
      </c>
      <c r="I3134" s="383">
        <v>100</v>
      </c>
      <c r="J3134" s="383">
        <v>180</v>
      </c>
      <c r="K3134" s="383" t="s">
        <v>835</v>
      </c>
      <c r="L3134" s="385"/>
      <c r="M3134" s="383">
        <v>55</v>
      </c>
      <c r="N3134" s="383" t="s">
        <v>835</v>
      </c>
      <c r="O3134" s="385"/>
      <c r="P3134" s="385"/>
      <c r="Q3134" s="386" t="s">
        <v>11</v>
      </c>
      <c r="R3134" s="383">
        <v>55</v>
      </c>
      <c r="S3134" s="383">
        <v>165</v>
      </c>
      <c r="T3134" s="386" t="s">
        <v>34</v>
      </c>
      <c r="U3134" s="386">
        <v>55</v>
      </c>
      <c r="V3134" s="386">
        <v>164</v>
      </c>
      <c r="W3134" s="386" t="s">
        <v>11</v>
      </c>
      <c r="X3134" s="383">
        <v>63</v>
      </c>
      <c r="Y3134" s="383">
        <v>165</v>
      </c>
      <c r="Z3134" s="386" t="s">
        <v>34</v>
      </c>
      <c r="AA3134" s="386">
        <v>59</v>
      </c>
      <c r="AB3134" s="386">
        <v>164</v>
      </c>
      <c r="AC3134" s="386" t="s">
        <v>11</v>
      </c>
      <c r="AD3134" s="383" t="s">
        <v>57</v>
      </c>
      <c r="AE3134" s="383" t="s">
        <v>36</v>
      </c>
      <c r="AF3134" s="383">
        <v>97</v>
      </c>
      <c r="AG3134" s="383" t="s">
        <v>35</v>
      </c>
      <c r="AH3134" s="383" t="s">
        <v>34</v>
      </c>
      <c r="AI3134" s="383" t="s">
        <v>36</v>
      </c>
      <c r="AJ3134" s="383" t="s">
        <v>3554</v>
      </c>
      <c r="AK3134" s="384" t="str">
        <f t="shared" si="97"/>
        <v>Yes-SH</v>
      </c>
      <c r="AL3134" s="384" t="str">
        <f t="shared" si="98"/>
        <v>Yes-SH</v>
      </c>
    </row>
    <row r="3135" spans="1:38" x14ac:dyDescent="0.25">
      <c r="A3135" s="381" t="s">
        <v>3224</v>
      </c>
      <c r="B3135" s="382" t="s">
        <v>374</v>
      </c>
      <c r="C3135" s="382" t="s">
        <v>30</v>
      </c>
      <c r="D3135" s="382" t="s">
        <v>375</v>
      </c>
      <c r="E3135" s="382" t="s">
        <v>37</v>
      </c>
      <c r="F3135" s="383">
        <v>100</v>
      </c>
      <c r="G3135" s="383">
        <v>272</v>
      </c>
      <c r="H3135" s="383" t="s">
        <v>835</v>
      </c>
      <c r="I3135" s="383">
        <v>100</v>
      </c>
      <c r="J3135" s="383">
        <v>272</v>
      </c>
      <c r="K3135" s="383" t="s">
        <v>835</v>
      </c>
      <c r="L3135" s="385">
        <v>94</v>
      </c>
      <c r="M3135" s="383">
        <v>90</v>
      </c>
      <c r="N3135" s="383" t="s">
        <v>835</v>
      </c>
      <c r="O3135" s="385"/>
      <c r="P3135" s="385"/>
      <c r="Q3135" s="386" t="s">
        <v>11</v>
      </c>
      <c r="R3135" s="383">
        <v>68</v>
      </c>
      <c r="S3135" s="383">
        <v>257</v>
      </c>
      <c r="T3135" s="386" t="s">
        <v>36</v>
      </c>
      <c r="U3135" s="386">
        <v>71</v>
      </c>
      <c r="V3135" s="386">
        <v>256</v>
      </c>
      <c r="W3135" s="386" t="s">
        <v>834</v>
      </c>
      <c r="X3135" s="383">
        <v>66</v>
      </c>
      <c r="Y3135" s="383">
        <v>257</v>
      </c>
      <c r="Z3135" s="386" t="s">
        <v>36</v>
      </c>
      <c r="AA3135" s="386">
        <v>61</v>
      </c>
      <c r="AB3135" s="386">
        <v>256</v>
      </c>
      <c r="AC3135" s="386" t="s">
        <v>834</v>
      </c>
      <c r="AD3135" s="383" t="s">
        <v>57</v>
      </c>
      <c r="AE3135" s="383" t="s">
        <v>36</v>
      </c>
      <c r="AF3135" s="383">
        <v>74</v>
      </c>
      <c r="AG3135" s="383" t="s">
        <v>35</v>
      </c>
      <c r="AH3135" s="383" t="s">
        <v>34</v>
      </c>
      <c r="AI3135" s="383" t="s">
        <v>36</v>
      </c>
      <c r="AJ3135" s="383" t="s">
        <v>3554</v>
      </c>
      <c r="AK3135" s="384" t="str">
        <f t="shared" si="97"/>
        <v>NO</v>
      </c>
      <c r="AL3135" s="384" t="str">
        <f t="shared" si="98"/>
        <v>NO</v>
      </c>
    </row>
    <row r="3136" spans="1:38" x14ac:dyDescent="0.25">
      <c r="A3136" s="381" t="s">
        <v>3224</v>
      </c>
      <c r="B3136" s="382" t="s">
        <v>376</v>
      </c>
      <c r="C3136" s="382" t="s">
        <v>30</v>
      </c>
      <c r="D3136" s="382" t="s">
        <v>377</v>
      </c>
      <c r="E3136" s="382" t="s">
        <v>37</v>
      </c>
      <c r="F3136" s="383">
        <v>100</v>
      </c>
      <c r="G3136" s="383">
        <v>156</v>
      </c>
      <c r="H3136" s="383" t="s">
        <v>835</v>
      </c>
      <c r="I3136" s="383">
        <v>100</v>
      </c>
      <c r="J3136" s="383">
        <v>156</v>
      </c>
      <c r="K3136" s="383" t="s">
        <v>835</v>
      </c>
      <c r="L3136" s="385"/>
      <c r="M3136" s="383">
        <v>50</v>
      </c>
      <c r="N3136" s="383" t="s">
        <v>835</v>
      </c>
      <c r="O3136" s="385"/>
      <c r="P3136" s="385"/>
      <c r="Q3136" s="386" t="s">
        <v>11</v>
      </c>
      <c r="R3136" s="383">
        <v>45</v>
      </c>
      <c r="S3136" s="383">
        <v>139</v>
      </c>
      <c r="T3136" s="386" t="s">
        <v>36</v>
      </c>
      <c r="U3136" s="386">
        <v>51</v>
      </c>
      <c r="V3136" s="386">
        <v>138</v>
      </c>
      <c r="W3136" s="386" t="s">
        <v>834</v>
      </c>
      <c r="X3136" s="383">
        <v>43</v>
      </c>
      <c r="Y3136" s="383">
        <v>140</v>
      </c>
      <c r="Z3136" s="386" t="s">
        <v>36</v>
      </c>
      <c r="AA3136" s="386">
        <v>46</v>
      </c>
      <c r="AB3136" s="386">
        <v>139</v>
      </c>
      <c r="AC3136" s="386" t="s">
        <v>834</v>
      </c>
      <c r="AD3136" s="383" t="s">
        <v>46</v>
      </c>
      <c r="AE3136" s="383" t="s">
        <v>36</v>
      </c>
      <c r="AF3136" s="383">
        <v>77</v>
      </c>
      <c r="AG3136" s="383" t="s">
        <v>35</v>
      </c>
      <c r="AH3136" s="383" t="s">
        <v>34</v>
      </c>
      <c r="AI3136" s="383" t="s">
        <v>36</v>
      </c>
      <c r="AJ3136" s="383" t="s">
        <v>3554</v>
      </c>
      <c r="AK3136" s="384" t="str">
        <f t="shared" si="97"/>
        <v>NO</v>
      </c>
      <c r="AL3136" s="384" t="str">
        <f t="shared" si="98"/>
        <v>NO</v>
      </c>
    </row>
    <row r="3137" spans="1:38" x14ac:dyDescent="0.25">
      <c r="A3137" s="381" t="s">
        <v>3224</v>
      </c>
      <c r="B3137" s="382" t="s">
        <v>378</v>
      </c>
      <c r="C3137" s="382" t="s">
        <v>30</v>
      </c>
      <c r="D3137" s="382" t="s">
        <v>379</v>
      </c>
      <c r="E3137" s="382" t="s">
        <v>37</v>
      </c>
      <c r="F3137" s="383">
        <v>100</v>
      </c>
      <c r="G3137" s="383">
        <v>187</v>
      </c>
      <c r="H3137" s="383" t="s">
        <v>835</v>
      </c>
      <c r="I3137" s="383">
        <v>100</v>
      </c>
      <c r="J3137" s="383">
        <v>187</v>
      </c>
      <c r="K3137" s="383" t="s">
        <v>835</v>
      </c>
      <c r="L3137" s="385">
        <v>91</v>
      </c>
      <c r="M3137" s="383">
        <v>53</v>
      </c>
      <c r="N3137" s="383" t="s">
        <v>835</v>
      </c>
      <c r="O3137" s="385"/>
      <c r="P3137" s="385"/>
      <c r="Q3137" s="386" t="s">
        <v>11</v>
      </c>
      <c r="R3137" s="383">
        <v>49</v>
      </c>
      <c r="S3137" s="383">
        <v>171</v>
      </c>
      <c r="T3137" s="386" t="s">
        <v>36</v>
      </c>
      <c r="U3137" s="386">
        <v>55</v>
      </c>
      <c r="V3137" s="386">
        <v>168</v>
      </c>
      <c r="W3137" s="386" t="s">
        <v>834</v>
      </c>
      <c r="X3137" s="383">
        <v>53</v>
      </c>
      <c r="Y3137" s="383">
        <v>171</v>
      </c>
      <c r="Z3137" s="386" t="s">
        <v>34</v>
      </c>
      <c r="AA3137" s="386">
        <v>56</v>
      </c>
      <c r="AB3137" s="386">
        <v>168</v>
      </c>
      <c r="AC3137" s="386" t="s">
        <v>11</v>
      </c>
      <c r="AD3137" s="383" t="s">
        <v>57</v>
      </c>
      <c r="AE3137" s="383" t="s">
        <v>36</v>
      </c>
      <c r="AF3137" s="383">
        <v>87</v>
      </c>
      <c r="AG3137" s="383" t="s">
        <v>35</v>
      </c>
      <c r="AH3137" s="383" t="s">
        <v>34</v>
      </c>
      <c r="AI3137" s="383" t="s">
        <v>36</v>
      </c>
      <c r="AJ3137" s="383" t="s">
        <v>3554</v>
      </c>
      <c r="AK3137" s="384" t="str">
        <f t="shared" si="97"/>
        <v>NO</v>
      </c>
      <c r="AL3137" s="384" t="str">
        <f t="shared" si="98"/>
        <v>Yes-SH</v>
      </c>
    </row>
    <row r="3138" spans="1:38" x14ac:dyDescent="0.25">
      <c r="A3138" s="381" t="s">
        <v>3224</v>
      </c>
      <c r="B3138" s="382" t="s">
        <v>380</v>
      </c>
      <c r="C3138" s="382" t="s">
        <v>30</v>
      </c>
      <c r="D3138" s="382" t="s">
        <v>381</v>
      </c>
      <c r="E3138" s="382" t="s">
        <v>37</v>
      </c>
      <c r="F3138" s="383">
        <v>100</v>
      </c>
      <c r="G3138" s="383">
        <v>300</v>
      </c>
      <c r="H3138" s="383" t="s">
        <v>835</v>
      </c>
      <c r="I3138" s="383">
        <v>100</v>
      </c>
      <c r="J3138" s="383">
        <v>300</v>
      </c>
      <c r="K3138" s="383" t="s">
        <v>835</v>
      </c>
      <c r="L3138" s="385"/>
      <c r="M3138" s="383">
        <v>91</v>
      </c>
      <c r="N3138" s="383" t="s">
        <v>835</v>
      </c>
      <c r="O3138" s="385"/>
      <c r="P3138" s="385"/>
      <c r="Q3138" s="386" t="s">
        <v>11</v>
      </c>
      <c r="R3138" s="383">
        <v>85</v>
      </c>
      <c r="S3138" s="383">
        <v>296</v>
      </c>
      <c r="T3138" s="386" t="s">
        <v>34</v>
      </c>
      <c r="U3138" s="386">
        <v>86</v>
      </c>
      <c r="V3138" s="386">
        <v>286</v>
      </c>
      <c r="W3138" s="386" t="s">
        <v>11</v>
      </c>
      <c r="X3138" s="383">
        <v>83</v>
      </c>
      <c r="Y3138" s="383">
        <v>296</v>
      </c>
      <c r="Z3138" s="386" t="s">
        <v>34</v>
      </c>
      <c r="AA3138" s="386">
        <v>81</v>
      </c>
      <c r="AB3138" s="386">
        <v>286</v>
      </c>
      <c r="AC3138" s="386" t="s">
        <v>11</v>
      </c>
      <c r="AD3138" s="383" t="s">
        <v>33</v>
      </c>
      <c r="AE3138" s="383" t="s">
        <v>36</v>
      </c>
      <c r="AF3138" s="383">
        <v>92</v>
      </c>
      <c r="AG3138" s="383" t="s">
        <v>35</v>
      </c>
      <c r="AH3138" s="383" t="s">
        <v>36</v>
      </c>
      <c r="AI3138" s="383" t="s">
        <v>36</v>
      </c>
      <c r="AJ3138" s="383" t="s">
        <v>3554</v>
      </c>
      <c r="AK3138" s="384" t="str">
        <f t="shared" si="97"/>
        <v>Yes-AB</v>
      </c>
      <c r="AL3138" s="384" t="str">
        <f t="shared" si="98"/>
        <v>Yes-AB</v>
      </c>
    </row>
    <row r="3139" spans="1:38" x14ac:dyDescent="0.25">
      <c r="A3139" s="381" t="s">
        <v>3224</v>
      </c>
      <c r="B3139" s="382" t="s">
        <v>382</v>
      </c>
      <c r="C3139" s="382" t="s">
        <v>30</v>
      </c>
      <c r="D3139" s="382" t="s">
        <v>383</v>
      </c>
      <c r="E3139" s="382" t="s">
        <v>37</v>
      </c>
      <c r="F3139" s="383">
        <v>100</v>
      </c>
      <c r="G3139" s="383">
        <v>454</v>
      </c>
      <c r="H3139" s="383" t="s">
        <v>835</v>
      </c>
      <c r="I3139" s="383">
        <v>100</v>
      </c>
      <c r="J3139" s="383">
        <v>454</v>
      </c>
      <c r="K3139" s="383" t="s">
        <v>835</v>
      </c>
      <c r="L3139" s="385"/>
      <c r="M3139" s="383">
        <v>123</v>
      </c>
      <c r="N3139" s="383" t="s">
        <v>835</v>
      </c>
      <c r="O3139" s="385"/>
      <c r="P3139" s="385"/>
      <c r="Q3139" s="386" t="s">
        <v>11</v>
      </c>
      <c r="R3139" s="383">
        <v>72</v>
      </c>
      <c r="S3139" s="383">
        <v>431</v>
      </c>
      <c r="T3139" s="386" t="s">
        <v>36</v>
      </c>
      <c r="U3139" s="386">
        <v>78</v>
      </c>
      <c r="V3139" s="386">
        <v>423</v>
      </c>
      <c r="W3139" s="386" t="s">
        <v>834</v>
      </c>
      <c r="X3139" s="383">
        <v>74</v>
      </c>
      <c r="Y3139" s="383">
        <v>431</v>
      </c>
      <c r="Z3139" s="386" t="s">
        <v>34</v>
      </c>
      <c r="AA3139" s="386">
        <v>71</v>
      </c>
      <c r="AB3139" s="386">
        <v>424</v>
      </c>
      <c r="AC3139" s="386" t="s">
        <v>11</v>
      </c>
      <c r="AD3139" s="383" t="s">
        <v>33</v>
      </c>
      <c r="AE3139" s="383" t="s">
        <v>36</v>
      </c>
      <c r="AF3139" s="383">
        <v>90</v>
      </c>
      <c r="AG3139" s="383" t="s">
        <v>35</v>
      </c>
      <c r="AH3139" s="383" t="s">
        <v>34</v>
      </c>
      <c r="AI3139" s="383" t="s">
        <v>36</v>
      </c>
      <c r="AJ3139" s="383" t="s">
        <v>3554</v>
      </c>
      <c r="AK3139" s="384" t="str">
        <f t="shared" ref="AK3139:AK3202" si="99">IF(OR(T3139="NA",T3139="NO"),T3139,(IF(T3139="","NA",IF(OR(R3139&gt;78,AND(T3139="Yes",R3139="")),"Yes-AB",IF(W3139="NA","Yes-SH","Yes-GM")))))</f>
        <v>NO</v>
      </c>
      <c r="AL3139" s="384" t="str">
        <f t="shared" ref="AL3139:AL3202" si="100">IF(OR(Z3139="NA",Z3139="NO"),Z3139,(IF(Z3139="","NA",IF(OR(X3139&gt;79,AND(Z3139="Yes",X3139="")),"Yes-AB",IF(AC3139="NA","Yes-SH","Yes-GM")))))</f>
        <v>Yes-SH</v>
      </c>
    </row>
    <row r="3140" spans="1:38" x14ac:dyDescent="0.25">
      <c r="A3140" s="381" t="s">
        <v>3224</v>
      </c>
      <c r="B3140" s="382" t="s">
        <v>384</v>
      </c>
      <c r="C3140" s="382" t="s">
        <v>30</v>
      </c>
      <c r="D3140" s="382" t="s">
        <v>385</v>
      </c>
      <c r="E3140" s="382" t="s">
        <v>37</v>
      </c>
      <c r="F3140" s="383">
        <v>100</v>
      </c>
      <c r="G3140" s="383">
        <v>384</v>
      </c>
      <c r="H3140" s="383" t="s">
        <v>835</v>
      </c>
      <c r="I3140" s="383">
        <v>100</v>
      </c>
      <c r="J3140" s="383">
        <v>384</v>
      </c>
      <c r="K3140" s="383" t="s">
        <v>835</v>
      </c>
      <c r="L3140" s="385">
        <v>94</v>
      </c>
      <c r="M3140" s="383">
        <v>126</v>
      </c>
      <c r="N3140" s="383" t="s">
        <v>835</v>
      </c>
      <c r="O3140" s="385"/>
      <c r="P3140" s="385"/>
      <c r="Q3140" s="386" t="s">
        <v>11</v>
      </c>
      <c r="R3140" s="383">
        <v>69</v>
      </c>
      <c r="S3140" s="383">
        <v>355</v>
      </c>
      <c r="T3140" s="386" t="s">
        <v>36</v>
      </c>
      <c r="U3140" s="386">
        <v>73</v>
      </c>
      <c r="V3140" s="386">
        <v>353</v>
      </c>
      <c r="W3140" s="386" t="s">
        <v>834</v>
      </c>
      <c r="X3140" s="383">
        <v>79</v>
      </c>
      <c r="Y3140" s="383">
        <v>355</v>
      </c>
      <c r="Z3140" s="386" t="s">
        <v>36</v>
      </c>
      <c r="AA3140" s="386">
        <v>72</v>
      </c>
      <c r="AB3140" s="386">
        <v>353</v>
      </c>
      <c r="AC3140" s="386" t="s">
        <v>834</v>
      </c>
      <c r="AD3140" s="383" t="s">
        <v>33</v>
      </c>
      <c r="AE3140" s="383" t="s">
        <v>36</v>
      </c>
      <c r="AF3140" s="383">
        <v>79</v>
      </c>
      <c r="AG3140" s="383" t="s">
        <v>35</v>
      </c>
      <c r="AH3140" s="383" t="s">
        <v>34</v>
      </c>
      <c r="AI3140" s="383" t="s">
        <v>36</v>
      </c>
      <c r="AJ3140" s="383" t="s">
        <v>3554</v>
      </c>
      <c r="AK3140" s="384" t="str">
        <f t="shared" si="99"/>
        <v>NO</v>
      </c>
      <c r="AL3140" s="384" t="str">
        <f t="shared" si="100"/>
        <v>NO</v>
      </c>
    </row>
    <row r="3141" spans="1:38" x14ac:dyDescent="0.25">
      <c r="A3141" s="381" t="s">
        <v>3224</v>
      </c>
      <c r="B3141" s="382" t="s">
        <v>386</v>
      </c>
      <c r="C3141" s="382" t="s">
        <v>30</v>
      </c>
      <c r="D3141" s="382" t="s">
        <v>387</v>
      </c>
      <c r="E3141" s="382" t="s">
        <v>37</v>
      </c>
      <c r="F3141" s="383">
        <v>100</v>
      </c>
      <c r="G3141" s="383">
        <v>463</v>
      </c>
      <c r="H3141" s="383" t="s">
        <v>835</v>
      </c>
      <c r="I3141" s="383">
        <v>100</v>
      </c>
      <c r="J3141" s="383">
        <v>463</v>
      </c>
      <c r="K3141" s="383" t="s">
        <v>835</v>
      </c>
      <c r="L3141" s="385"/>
      <c r="M3141" s="383">
        <v>141</v>
      </c>
      <c r="N3141" s="383" t="s">
        <v>835</v>
      </c>
      <c r="O3141" s="385"/>
      <c r="P3141" s="385"/>
      <c r="Q3141" s="386" t="s">
        <v>11</v>
      </c>
      <c r="R3141" s="383">
        <v>75</v>
      </c>
      <c r="S3141" s="383">
        <v>442</v>
      </c>
      <c r="T3141" s="386" t="s">
        <v>34</v>
      </c>
      <c r="U3141" s="386">
        <v>80</v>
      </c>
      <c r="V3141" s="386">
        <v>437</v>
      </c>
      <c r="W3141" s="386" t="s">
        <v>835</v>
      </c>
      <c r="X3141" s="383">
        <v>88</v>
      </c>
      <c r="Y3141" s="383">
        <v>442</v>
      </c>
      <c r="Z3141" s="386" t="s">
        <v>34</v>
      </c>
      <c r="AA3141" s="386">
        <v>79</v>
      </c>
      <c r="AB3141" s="386">
        <v>437</v>
      </c>
      <c r="AC3141" s="386" t="s">
        <v>11</v>
      </c>
      <c r="AD3141" s="383" t="s">
        <v>33</v>
      </c>
      <c r="AE3141" s="383" t="s">
        <v>36</v>
      </c>
      <c r="AF3141" s="383">
        <v>95</v>
      </c>
      <c r="AG3141" s="383" t="s">
        <v>35</v>
      </c>
      <c r="AH3141" s="383" t="s">
        <v>34</v>
      </c>
      <c r="AI3141" s="383" t="s">
        <v>36</v>
      </c>
      <c r="AJ3141" s="383" t="s">
        <v>3554</v>
      </c>
      <c r="AK3141" s="384" t="str">
        <f t="shared" si="99"/>
        <v>Yes-GM</v>
      </c>
      <c r="AL3141" s="384" t="str">
        <f t="shared" si="100"/>
        <v>Yes-AB</v>
      </c>
    </row>
    <row r="3142" spans="1:38" x14ac:dyDescent="0.25">
      <c r="A3142" s="381" t="s">
        <v>3224</v>
      </c>
      <c r="B3142" s="382" t="s">
        <v>388</v>
      </c>
      <c r="C3142" s="382" t="s">
        <v>30</v>
      </c>
      <c r="D3142" s="382" t="s">
        <v>389</v>
      </c>
      <c r="E3142" s="382" t="s">
        <v>37</v>
      </c>
      <c r="F3142" s="383">
        <v>100</v>
      </c>
      <c r="G3142" s="383">
        <v>189</v>
      </c>
      <c r="H3142" s="383" t="s">
        <v>835</v>
      </c>
      <c r="I3142" s="383">
        <v>100</v>
      </c>
      <c r="J3142" s="383">
        <v>189</v>
      </c>
      <c r="K3142" s="383" t="s">
        <v>835</v>
      </c>
      <c r="L3142" s="385"/>
      <c r="M3142" s="383">
        <v>61</v>
      </c>
      <c r="N3142" s="383" t="s">
        <v>835</v>
      </c>
      <c r="O3142" s="385"/>
      <c r="P3142" s="385"/>
      <c r="Q3142" s="386" t="s">
        <v>11</v>
      </c>
      <c r="R3142" s="383">
        <v>77</v>
      </c>
      <c r="S3142" s="383">
        <v>181</v>
      </c>
      <c r="T3142" s="386" t="s">
        <v>34</v>
      </c>
      <c r="U3142" s="386">
        <v>80</v>
      </c>
      <c r="V3142" s="386">
        <v>173</v>
      </c>
      <c r="W3142" s="386" t="s">
        <v>11</v>
      </c>
      <c r="X3142" s="383">
        <v>75</v>
      </c>
      <c r="Y3142" s="383">
        <v>181</v>
      </c>
      <c r="Z3142" s="386" t="s">
        <v>34</v>
      </c>
      <c r="AA3142" s="386">
        <v>81</v>
      </c>
      <c r="AB3142" s="386">
        <v>173</v>
      </c>
      <c r="AC3142" s="386" t="s">
        <v>11</v>
      </c>
      <c r="AD3142" s="383" t="s">
        <v>33</v>
      </c>
      <c r="AE3142" s="383" t="s">
        <v>34</v>
      </c>
      <c r="AF3142" s="383">
        <v>100</v>
      </c>
      <c r="AG3142" s="383" t="s">
        <v>35</v>
      </c>
      <c r="AH3142" s="383" t="s">
        <v>34</v>
      </c>
      <c r="AI3142" s="383" t="s">
        <v>36</v>
      </c>
      <c r="AJ3142" s="383" t="s">
        <v>3554</v>
      </c>
      <c r="AK3142" s="384" t="str">
        <f t="shared" si="99"/>
        <v>Yes-SH</v>
      </c>
      <c r="AL3142" s="384" t="str">
        <f t="shared" si="100"/>
        <v>Yes-SH</v>
      </c>
    </row>
    <row r="3143" spans="1:38" x14ac:dyDescent="0.25">
      <c r="A3143" s="381" t="s">
        <v>3224</v>
      </c>
      <c r="B3143" s="382" t="s">
        <v>390</v>
      </c>
      <c r="C3143" s="382" t="s">
        <v>30</v>
      </c>
      <c r="D3143" s="382" t="s">
        <v>391</v>
      </c>
      <c r="E3143" s="382" t="s">
        <v>37</v>
      </c>
      <c r="F3143" s="383">
        <v>100</v>
      </c>
      <c r="G3143" s="383">
        <v>184</v>
      </c>
      <c r="H3143" s="383" t="s">
        <v>835</v>
      </c>
      <c r="I3143" s="383">
        <v>100</v>
      </c>
      <c r="J3143" s="383">
        <v>184</v>
      </c>
      <c r="K3143" s="383" t="s">
        <v>835</v>
      </c>
      <c r="L3143" s="385"/>
      <c r="M3143" s="383">
        <v>56</v>
      </c>
      <c r="N3143" s="383" t="s">
        <v>835</v>
      </c>
      <c r="O3143" s="385"/>
      <c r="P3143" s="385"/>
      <c r="Q3143" s="386" t="s">
        <v>11</v>
      </c>
      <c r="R3143" s="383">
        <v>62</v>
      </c>
      <c r="S3143" s="383">
        <v>175</v>
      </c>
      <c r="T3143" s="386" t="s">
        <v>36</v>
      </c>
      <c r="U3143" s="386">
        <v>72</v>
      </c>
      <c r="V3143" s="386">
        <v>170</v>
      </c>
      <c r="W3143" s="386" t="s">
        <v>834</v>
      </c>
      <c r="X3143" s="383">
        <v>67</v>
      </c>
      <c r="Y3143" s="383">
        <v>175</v>
      </c>
      <c r="Z3143" s="386" t="s">
        <v>36</v>
      </c>
      <c r="AA3143" s="386">
        <v>68</v>
      </c>
      <c r="AB3143" s="386">
        <v>170</v>
      </c>
      <c r="AC3143" s="386" t="s">
        <v>834</v>
      </c>
      <c r="AD3143" s="383" t="s">
        <v>104</v>
      </c>
      <c r="AE3143" s="383" t="s">
        <v>36</v>
      </c>
      <c r="AF3143" s="383">
        <v>92</v>
      </c>
      <c r="AG3143" s="383" t="s">
        <v>35</v>
      </c>
      <c r="AH3143" s="383" t="s">
        <v>34</v>
      </c>
      <c r="AI3143" s="383" t="s">
        <v>36</v>
      </c>
      <c r="AJ3143" s="383" t="s">
        <v>3554</v>
      </c>
      <c r="AK3143" s="384" t="str">
        <f t="shared" si="99"/>
        <v>NO</v>
      </c>
      <c r="AL3143" s="384" t="str">
        <f t="shared" si="100"/>
        <v>NO</v>
      </c>
    </row>
    <row r="3144" spans="1:38" x14ac:dyDescent="0.25">
      <c r="A3144" s="381" t="s">
        <v>3224</v>
      </c>
      <c r="B3144" s="382" t="s">
        <v>392</v>
      </c>
      <c r="C3144" s="382" t="s">
        <v>30</v>
      </c>
      <c r="D3144" s="382" t="s">
        <v>393</v>
      </c>
      <c r="E3144" s="382" t="s">
        <v>37</v>
      </c>
      <c r="F3144" s="383">
        <v>100</v>
      </c>
      <c r="G3144" s="383">
        <v>436</v>
      </c>
      <c r="H3144" s="383" t="s">
        <v>835</v>
      </c>
      <c r="I3144" s="383">
        <v>100</v>
      </c>
      <c r="J3144" s="383">
        <v>436</v>
      </c>
      <c r="K3144" s="383" t="s">
        <v>835</v>
      </c>
      <c r="L3144" s="385"/>
      <c r="M3144" s="383">
        <v>132</v>
      </c>
      <c r="N3144" s="383" t="s">
        <v>835</v>
      </c>
      <c r="O3144" s="385"/>
      <c r="P3144" s="385"/>
      <c r="Q3144" s="386" t="s">
        <v>11</v>
      </c>
      <c r="R3144" s="383">
        <v>77</v>
      </c>
      <c r="S3144" s="383">
        <v>430</v>
      </c>
      <c r="T3144" s="386" t="s">
        <v>36</v>
      </c>
      <c r="U3144" s="386">
        <v>78</v>
      </c>
      <c r="V3144" s="386">
        <v>425</v>
      </c>
      <c r="W3144" s="386" t="s">
        <v>834</v>
      </c>
      <c r="X3144" s="383">
        <v>75</v>
      </c>
      <c r="Y3144" s="383">
        <v>430</v>
      </c>
      <c r="Z3144" s="386" t="s">
        <v>36</v>
      </c>
      <c r="AA3144" s="386">
        <v>72</v>
      </c>
      <c r="AB3144" s="386">
        <v>425</v>
      </c>
      <c r="AC3144" s="386" t="s">
        <v>834</v>
      </c>
      <c r="AD3144" s="383" t="s">
        <v>33</v>
      </c>
      <c r="AE3144" s="383" t="s">
        <v>36</v>
      </c>
      <c r="AF3144" s="383">
        <v>85</v>
      </c>
      <c r="AG3144" s="383" t="s">
        <v>35</v>
      </c>
      <c r="AH3144" s="383" t="s">
        <v>34</v>
      </c>
      <c r="AI3144" s="383" t="s">
        <v>36</v>
      </c>
      <c r="AJ3144" s="383" t="s">
        <v>3554</v>
      </c>
      <c r="AK3144" s="384" t="str">
        <f t="shared" si="99"/>
        <v>NO</v>
      </c>
      <c r="AL3144" s="384" t="str">
        <f t="shared" si="100"/>
        <v>NO</v>
      </c>
    </row>
    <row r="3145" spans="1:38" x14ac:dyDescent="0.25">
      <c r="A3145" s="381" t="s">
        <v>3224</v>
      </c>
      <c r="B3145" s="382" t="s">
        <v>394</v>
      </c>
      <c r="C3145" s="382" t="s">
        <v>30</v>
      </c>
      <c r="D3145" s="382" t="s">
        <v>395</v>
      </c>
      <c r="E3145" s="382" t="s">
        <v>37</v>
      </c>
      <c r="F3145" s="383">
        <v>100</v>
      </c>
      <c r="G3145" s="383">
        <v>288</v>
      </c>
      <c r="H3145" s="383" t="s">
        <v>835</v>
      </c>
      <c r="I3145" s="383">
        <v>100</v>
      </c>
      <c r="J3145" s="383">
        <v>288</v>
      </c>
      <c r="K3145" s="383" t="s">
        <v>835</v>
      </c>
      <c r="L3145" s="385"/>
      <c r="M3145" s="383">
        <v>87</v>
      </c>
      <c r="N3145" s="383" t="s">
        <v>835</v>
      </c>
      <c r="O3145" s="385"/>
      <c r="P3145" s="385"/>
      <c r="Q3145" s="386" t="s">
        <v>11</v>
      </c>
      <c r="R3145" s="383">
        <v>53</v>
      </c>
      <c r="S3145" s="383">
        <v>272</v>
      </c>
      <c r="T3145" s="386" t="s">
        <v>36</v>
      </c>
      <c r="U3145" s="386">
        <v>60</v>
      </c>
      <c r="V3145" s="386">
        <v>270</v>
      </c>
      <c r="W3145" s="386" t="s">
        <v>834</v>
      </c>
      <c r="X3145" s="383">
        <v>41</v>
      </c>
      <c r="Y3145" s="383">
        <v>271</v>
      </c>
      <c r="Z3145" s="386" t="s">
        <v>36</v>
      </c>
      <c r="AA3145" s="386">
        <v>30</v>
      </c>
      <c r="AB3145" s="386">
        <v>269</v>
      </c>
      <c r="AC3145" s="386" t="s">
        <v>834</v>
      </c>
      <c r="AD3145" s="383" t="s">
        <v>46</v>
      </c>
      <c r="AE3145" s="383" t="s">
        <v>36</v>
      </c>
      <c r="AF3145" s="383">
        <v>67</v>
      </c>
      <c r="AG3145" s="383" t="s">
        <v>35</v>
      </c>
      <c r="AH3145" s="383" t="s">
        <v>34</v>
      </c>
      <c r="AI3145" s="383" t="s">
        <v>36</v>
      </c>
      <c r="AJ3145" s="383" t="s">
        <v>3554</v>
      </c>
      <c r="AK3145" s="384" t="str">
        <f t="shared" si="99"/>
        <v>NO</v>
      </c>
      <c r="AL3145" s="384" t="str">
        <f t="shared" si="100"/>
        <v>NO</v>
      </c>
    </row>
    <row r="3146" spans="1:38" x14ac:dyDescent="0.25">
      <c r="A3146" s="381" t="s">
        <v>3224</v>
      </c>
      <c r="B3146" s="382" t="s">
        <v>396</v>
      </c>
      <c r="C3146" s="382" t="s">
        <v>30</v>
      </c>
      <c r="D3146" s="382" t="s">
        <v>397</v>
      </c>
      <c r="E3146" s="382" t="s">
        <v>37</v>
      </c>
      <c r="F3146" s="383">
        <v>100</v>
      </c>
      <c r="G3146" s="383">
        <v>187</v>
      </c>
      <c r="H3146" s="383" t="s">
        <v>835</v>
      </c>
      <c r="I3146" s="383">
        <v>100</v>
      </c>
      <c r="J3146" s="383">
        <v>187</v>
      </c>
      <c r="K3146" s="383" t="s">
        <v>835</v>
      </c>
      <c r="L3146" s="385"/>
      <c r="M3146" s="383">
        <v>57</v>
      </c>
      <c r="N3146" s="383" t="s">
        <v>835</v>
      </c>
      <c r="O3146" s="385"/>
      <c r="P3146" s="385"/>
      <c r="Q3146" s="386" t="s">
        <v>11</v>
      </c>
      <c r="R3146" s="383">
        <v>40</v>
      </c>
      <c r="S3146" s="383">
        <v>164</v>
      </c>
      <c r="T3146" s="386" t="s">
        <v>36</v>
      </c>
      <c r="U3146" s="386">
        <v>51</v>
      </c>
      <c r="V3146" s="386">
        <v>162</v>
      </c>
      <c r="W3146" s="386" t="s">
        <v>834</v>
      </c>
      <c r="X3146" s="383">
        <v>41</v>
      </c>
      <c r="Y3146" s="383">
        <v>164</v>
      </c>
      <c r="Z3146" s="386" t="s">
        <v>36</v>
      </c>
      <c r="AA3146" s="386">
        <v>36</v>
      </c>
      <c r="AB3146" s="386">
        <v>162</v>
      </c>
      <c r="AC3146" s="386" t="s">
        <v>834</v>
      </c>
      <c r="AD3146" s="383" t="s">
        <v>214</v>
      </c>
      <c r="AE3146" s="383" t="s">
        <v>36</v>
      </c>
      <c r="AF3146" s="383">
        <v>72</v>
      </c>
      <c r="AG3146" s="383" t="s">
        <v>35</v>
      </c>
      <c r="AH3146" s="383" t="s">
        <v>34</v>
      </c>
      <c r="AI3146" s="383" t="s">
        <v>36</v>
      </c>
      <c r="AJ3146" s="383" t="s">
        <v>3554</v>
      </c>
      <c r="AK3146" s="384" t="str">
        <f t="shared" si="99"/>
        <v>NO</v>
      </c>
      <c r="AL3146" s="384" t="str">
        <f t="shared" si="100"/>
        <v>NO</v>
      </c>
    </row>
    <row r="3147" spans="1:38" x14ac:dyDescent="0.25">
      <c r="A3147" s="381" t="s">
        <v>3224</v>
      </c>
      <c r="B3147" s="382" t="s">
        <v>398</v>
      </c>
      <c r="C3147" s="382" t="s">
        <v>30</v>
      </c>
      <c r="D3147" s="382" t="s">
        <v>399</v>
      </c>
      <c r="E3147" s="382" t="s">
        <v>37</v>
      </c>
      <c r="F3147" s="383">
        <v>100</v>
      </c>
      <c r="G3147" s="383">
        <v>467</v>
      </c>
      <c r="H3147" s="383" t="s">
        <v>835</v>
      </c>
      <c r="I3147" s="383">
        <v>100</v>
      </c>
      <c r="J3147" s="383">
        <v>467</v>
      </c>
      <c r="K3147" s="383" t="s">
        <v>835</v>
      </c>
      <c r="L3147" s="385"/>
      <c r="M3147" s="383">
        <v>142</v>
      </c>
      <c r="N3147" s="383" t="s">
        <v>835</v>
      </c>
      <c r="O3147" s="385"/>
      <c r="P3147" s="385"/>
      <c r="Q3147" s="386" t="s">
        <v>11</v>
      </c>
      <c r="R3147" s="383">
        <v>90</v>
      </c>
      <c r="S3147" s="383">
        <v>459</v>
      </c>
      <c r="T3147" s="386" t="s">
        <v>34</v>
      </c>
      <c r="U3147" s="386">
        <v>87</v>
      </c>
      <c r="V3147" s="386">
        <v>439</v>
      </c>
      <c r="W3147" s="386" t="s">
        <v>11</v>
      </c>
      <c r="X3147" s="383">
        <v>91</v>
      </c>
      <c r="Y3147" s="383">
        <v>459</v>
      </c>
      <c r="Z3147" s="386" t="s">
        <v>34</v>
      </c>
      <c r="AA3147" s="386">
        <v>86</v>
      </c>
      <c r="AB3147" s="386">
        <v>440</v>
      </c>
      <c r="AC3147" s="386" t="s">
        <v>11</v>
      </c>
      <c r="AD3147" s="383" t="s">
        <v>33</v>
      </c>
      <c r="AE3147" s="383" t="s">
        <v>34</v>
      </c>
      <c r="AF3147" s="383">
        <v>100</v>
      </c>
      <c r="AG3147" s="383" t="s">
        <v>35</v>
      </c>
      <c r="AH3147" s="383" t="s">
        <v>36</v>
      </c>
      <c r="AI3147" s="383" t="s">
        <v>36</v>
      </c>
      <c r="AJ3147" s="383" t="s">
        <v>3554</v>
      </c>
      <c r="AK3147" s="384" t="str">
        <f t="shared" si="99"/>
        <v>Yes-AB</v>
      </c>
      <c r="AL3147" s="384" t="str">
        <f t="shared" si="100"/>
        <v>Yes-AB</v>
      </c>
    </row>
    <row r="3148" spans="1:38" x14ac:dyDescent="0.25">
      <c r="A3148" s="381" t="s">
        <v>3224</v>
      </c>
      <c r="B3148" s="382" t="s">
        <v>400</v>
      </c>
      <c r="C3148" s="382" t="s">
        <v>30</v>
      </c>
      <c r="D3148" s="382" t="s">
        <v>401</v>
      </c>
      <c r="E3148" s="382" t="s">
        <v>37</v>
      </c>
      <c r="F3148" s="383">
        <v>100</v>
      </c>
      <c r="G3148" s="383">
        <v>216</v>
      </c>
      <c r="H3148" s="383" t="s">
        <v>835</v>
      </c>
      <c r="I3148" s="383">
        <v>100</v>
      </c>
      <c r="J3148" s="383">
        <v>216</v>
      </c>
      <c r="K3148" s="383" t="s">
        <v>835</v>
      </c>
      <c r="L3148" s="385">
        <v>91</v>
      </c>
      <c r="M3148" s="383">
        <v>68</v>
      </c>
      <c r="N3148" s="383" t="s">
        <v>835</v>
      </c>
      <c r="O3148" s="385"/>
      <c r="P3148" s="385"/>
      <c r="Q3148" s="386" t="s">
        <v>11</v>
      </c>
      <c r="R3148" s="383">
        <v>53</v>
      </c>
      <c r="S3148" s="383">
        <v>202</v>
      </c>
      <c r="T3148" s="386" t="s">
        <v>36</v>
      </c>
      <c r="U3148" s="386">
        <v>59</v>
      </c>
      <c r="V3148" s="386">
        <v>198</v>
      </c>
      <c r="W3148" s="386" t="s">
        <v>834</v>
      </c>
      <c r="X3148" s="383">
        <v>52</v>
      </c>
      <c r="Y3148" s="383">
        <v>202</v>
      </c>
      <c r="Z3148" s="386" t="s">
        <v>36</v>
      </c>
      <c r="AA3148" s="386">
        <v>52</v>
      </c>
      <c r="AB3148" s="386">
        <v>198</v>
      </c>
      <c r="AC3148" s="386" t="s">
        <v>834</v>
      </c>
      <c r="AD3148" s="383" t="s">
        <v>104</v>
      </c>
      <c r="AE3148" s="383" t="s">
        <v>36</v>
      </c>
      <c r="AF3148" s="383">
        <v>69</v>
      </c>
      <c r="AG3148" s="383" t="s">
        <v>35</v>
      </c>
      <c r="AH3148" s="383" t="s">
        <v>34</v>
      </c>
      <c r="AI3148" s="383" t="s">
        <v>36</v>
      </c>
      <c r="AJ3148" s="383" t="s">
        <v>3554</v>
      </c>
      <c r="AK3148" s="384" t="str">
        <f t="shared" si="99"/>
        <v>NO</v>
      </c>
      <c r="AL3148" s="384" t="str">
        <f t="shared" si="100"/>
        <v>NO</v>
      </c>
    </row>
    <row r="3149" spans="1:38" x14ac:dyDescent="0.25">
      <c r="A3149" s="381" t="s">
        <v>3224</v>
      </c>
      <c r="B3149" s="382" t="s">
        <v>402</v>
      </c>
      <c r="C3149" s="382" t="s">
        <v>30</v>
      </c>
      <c r="D3149" s="382" t="s">
        <v>403</v>
      </c>
      <c r="E3149" s="382" t="s">
        <v>37</v>
      </c>
      <c r="F3149" s="383">
        <v>100</v>
      </c>
      <c r="G3149" s="383">
        <v>142</v>
      </c>
      <c r="H3149" s="383" t="s">
        <v>835</v>
      </c>
      <c r="I3149" s="383">
        <v>100</v>
      </c>
      <c r="J3149" s="383">
        <v>142</v>
      </c>
      <c r="K3149" s="383" t="s">
        <v>835</v>
      </c>
      <c r="L3149" s="385"/>
      <c r="M3149" s="383">
        <v>47</v>
      </c>
      <c r="N3149" s="383" t="s">
        <v>835</v>
      </c>
      <c r="O3149" s="385"/>
      <c r="P3149" s="385"/>
      <c r="Q3149" s="386" t="s">
        <v>11</v>
      </c>
      <c r="R3149" s="383">
        <v>48</v>
      </c>
      <c r="S3149" s="383">
        <v>131</v>
      </c>
      <c r="T3149" s="386" t="s">
        <v>36</v>
      </c>
      <c r="U3149" s="386">
        <v>57</v>
      </c>
      <c r="V3149" s="386">
        <v>130</v>
      </c>
      <c r="W3149" s="386" t="s">
        <v>834</v>
      </c>
      <c r="X3149" s="383">
        <v>54</v>
      </c>
      <c r="Y3149" s="383">
        <v>132</v>
      </c>
      <c r="Z3149" s="386" t="s">
        <v>34</v>
      </c>
      <c r="AA3149" s="386">
        <v>56</v>
      </c>
      <c r="AB3149" s="386">
        <v>132</v>
      </c>
      <c r="AC3149" s="386" t="s">
        <v>11</v>
      </c>
      <c r="AD3149" s="383" t="s">
        <v>57</v>
      </c>
      <c r="AE3149" s="383" t="s">
        <v>36</v>
      </c>
      <c r="AF3149" s="383">
        <v>87</v>
      </c>
      <c r="AG3149" s="383" t="s">
        <v>35</v>
      </c>
      <c r="AH3149" s="383" t="s">
        <v>34</v>
      </c>
      <c r="AI3149" s="383" t="s">
        <v>36</v>
      </c>
      <c r="AJ3149" s="383" t="s">
        <v>3554</v>
      </c>
      <c r="AK3149" s="384" t="str">
        <f t="shared" si="99"/>
        <v>NO</v>
      </c>
      <c r="AL3149" s="384" t="str">
        <f t="shared" si="100"/>
        <v>Yes-SH</v>
      </c>
    </row>
    <row r="3150" spans="1:38" x14ac:dyDescent="0.25">
      <c r="A3150" s="381" t="s">
        <v>3224</v>
      </c>
      <c r="B3150" s="382" t="s">
        <v>404</v>
      </c>
      <c r="C3150" s="382" t="s">
        <v>30</v>
      </c>
      <c r="D3150" s="382" t="s">
        <v>405</v>
      </c>
      <c r="E3150" s="382" t="s">
        <v>37</v>
      </c>
      <c r="F3150" s="383">
        <v>100</v>
      </c>
      <c r="G3150" s="383">
        <v>418</v>
      </c>
      <c r="H3150" s="383" t="s">
        <v>835</v>
      </c>
      <c r="I3150" s="383">
        <v>100</v>
      </c>
      <c r="J3150" s="383">
        <v>417</v>
      </c>
      <c r="K3150" s="383" t="s">
        <v>835</v>
      </c>
      <c r="L3150" s="385"/>
      <c r="M3150" s="383">
        <v>135</v>
      </c>
      <c r="N3150" s="383" t="s">
        <v>835</v>
      </c>
      <c r="O3150" s="385"/>
      <c r="P3150" s="385"/>
      <c r="Q3150" s="386" t="s">
        <v>11</v>
      </c>
      <c r="R3150" s="383">
        <v>55</v>
      </c>
      <c r="S3150" s="383">
        <v>395</v>
      </c>
      <c r="T3150" s="386" t="s">
        <v>36</v>
      </c>
      <c r="U3150" s="386">
        <v>65</v>
      </c>
      <c r="V3150" s="386">
        <v>385</v>
      </c>
      <c r="W3150" s="386" t="s">
        <v>834</v>
      </c>
      <c r="X3150" s="383">
        <v>69</v>
      </c>
      <c r="Y3150" s="383">
        <v>395</v>
      </c>
      <c r="Z3150" s="386" t="s">
        <v>34</v>
      </c>
      <c r="AA3150" s="386">
        <v>70</v>
      </c>
      <c r="AB3150" s="386">
        <v>386</v>
      </c>
      <c r="AC3150" s="386" t="s">
        <v>11</v>
      </c>
      <c r="AD3150" s="383" t="s">
        <v>33</v>
      </c>
      <c r="AE3150" s="383" t="s">
        <v>36</v>
      </c>
      <c r="AF3150" s="383">
        <v>87</v>
      </c>
      <c r="AG3150" s="383" t="s">
        <v>35</v>
      </c>
      <c r="AH3150" s="383" t="s">
        <v>34</v>
      </c>
      <c r="AI3150" s="383" t="s">
        <v>36</v>
      </c>
      <c r="AJ3150" s="383" t="s">
        <v>3554</v>
      </c>
      <c r="AK3150" s="384" t="str">
        <f t="shared" si="99"/>
        <v>NO</v>
      </c>
      <c r="AL3150" s="384" t="str">
        <f t="shared" si="100"/>
        <v>Yes-SH</v>
      </c>
    </row>
    <row r="3151" spans="1:38" x14ac:dyDescent="0.25">
      <c r="A3151" s="381" t="s">
        <v>3224</v>
      </c>
      <c r="B3151" s="382" t="s">
        <v>406</v>
      </c>
      <c r="C3151" s="382" t="s">
        <v>30</v>
      </c>
      <c r="D3151" s="382" t="s">
        <v>407</v>
      </c>
      <c r="E3151" s="382" t="s">
        <v>37</v>
      </c>
      <c r="F3151" s="383">
        <v>100</v>
      </c>
      <c r="G3151" s="383">
        <v>206</v>
      </c>
      <c r="H3151" s="383" t="s">
        <v>835</v>
      </c>
      <c r="I3151" s="383">
        <v>100</v>
      </c>
      <c r="J3151" s="383">
        <v>206</v>
      </c>
      <c r="K3151" s="383" t="s">
        <v>835</v>
      </c>
      <c r="L3151" s="385">
        <v>89</v>
      </c>
      <c r="M3151" s="383">
        <v>66</v>
      </c>
      <c r="N3151" s="383" t="s">
        <v>835</v>
      </c>
      <c r="O3151" s="385"/>
      <c r="P3151" s="385"/>
      <c r="Q3151" s="386" t="s">
        <v>11</v>
      </c>
      <c r="R3151" s="383">
        <v>46</v>
      </c>
      <c r="S3151" s="383">
        <v>197</v>
      </c>
      <c r="T3151" s="386" t="s">
        <v>36</v>
      </c>
      <c r="U3151" s="386">
        <v>54</v>
      </c>
      <c r="V3151" s="386">
        <v>193</v>
      </c>
      <c r="W3151" s="386" t="s">
        <v>834</v>
      </c>
      <c r="X3151" s="383">
        <v>75</v>
      </c>
      <c r="Y3151" s="383">
        <v>197</v>
      </c>
      <c r="Z3151" s="386" t="s">
        <v>34</v>
      </c>
      <c r="AA3151" s="386">
        <v>72</v>
      </c>
      <c r="AB3151" s="386">
        <v>194</v>
      </c>
      <c r="AC3151" s="386" t="s">
        <v>11</v>
      </c>
      <c r="AD3151" s="383" t="s">
        <v>57</v>
      </c>
      <c r="AE3151" s="383" t="s">
        <v>36</v>
      </c>
      <c r="AF3151" s="383">
        <v>90</v>
      </c>
      <c r="AG3151" s="383" t="s">
        <v>35</v>
      </c>
      <c r="AH3151" s="383" t="s">
        <v>34</v>
      </c>
      <c r="AI3151" s="383" t="s">
        <v>36</v>
      </c>
      <c r="AJ3151" s="383" t="s">
        <v>3554</v>
      </c>
      <c r="AK3151" s="384" t="str">
        <f t="shared" si="99"/>
        <v>NO</v>
      </c>
      <c r="AL3151" s="384" t="str">
        <f t="shared" si="100"/>
        <v>Yes-SH</v>
      </c>
    </row>
    <row r="3152" spans="1:38" x14ac:dyDescent="0.25">
      <c r="A3152" s="381" t="s">
        <v>3224</v>
      </c>
      <c r="B3152" s="382" t="s">
        <v>408</v>
      </c>
      <c r="C3152" s="382" t="s">
        <v>30</v>
      </c>
      <c r="D3152" s="382" t="s">
        <v>409</v>
      </c>
      <c r="E3152" s="382" t="s">
        <v>37</v>
      </c>
      <c r="F3152" s="383">
        <v>100</v>
      </c>
      <c r="G3152" s="383">
        <v>388</v>
      </c>
      <c r="H3152" s="383" t="s">
        <v>835</v>
      </c>
      <c r="I3152" s="383">
        <v>100</v>
      </c>
      <c r="J3152" s="383">
        <v>388</v>
      </c>
      <c r="K3152" s="383" t="s">
        <v>835</v>
      </c>
      <c r="L3152" s="385"/>
      <c r="M3152" s="383">
        <v>140</v>
      </c>
      <c r="N3152" s="383" t="s">
        <v>835</v>
      </c>
      <c r="O3152" s="385"/>
      <c r="P3152" s="385"/>
      <c r="Q3152" s="386" t="s">
        <v>11</v>
      </c>
      <c r="R3152" s="383">
        <v>76</v>
      </c>
      <c r="S3152" s="383">
        <v>374</v>
      </c>
      <c r="T3152" s="386" t="s">
        <v>36</v>
      </c>
      <c r="U3152" s="386">
        <v>76</v>
      </c>
      <c r="V3152" s="386">
        <v>370</v>
      </c>
      <c r="W3152" s="386" t="s">
        <v>834</v>
      </c>
      <c r="X3152" s="383">
        <v>80</v>
      </c>
      <c r="Y3152" s="383">
        <v>374</v>
      </c>
      <c r="Z3152" s="386" t="s">
        <v>34</v>
      </c>
      <c r="AA3152" s="386">
        <v>72</v>
      </c>
      <c r="AB3152" s="386">
        <v>370</v>
      </c>
      <c r="AC3152" s="386" t="s">
        <v>11</v>
      </c>
      <c r="AD3152" s="383" t="s">
        <v>33</v>
      </c>
      <c r="AE3152" s="383" t="s">
        <v>36</v>
      </c>
      <c r="AF3152" s="383">
        <v>85</v>
      </c>
      <c r="AG3152" s="383" t="s">
        <v>35</v>
      </c>
      <c r="AH3152" s="383" t="s">
        <v>34</v>
      </c>
      <c r="AI3152" s="383" t="s">
        <v>36</v>
      </c>
      <c r="AJ3152" s="383" t="s">
        <v>3554</v>
      </c>
      <c r="AK3152" s="384" t="str">
        <f t="shared" si="99"/>
        <v>NO</v>
      </c>
      <c r="AL3152" s="384" t="str">
        <f t="shared" si="100"/>
        <v>Yes-AB</v>
      </c>
    </row>
    <row r="3153" spans="1:38" x14ac:dyDescent="0.25">
      <c r="A3153" s="381" t="s">
        <v>3224</v>
      </c>
      <c r="B3153" s="382" t="s">
        <v>410</v>
      </c>
      <c r="C3153" s="382" t="s">
        <v>30</v>
      </c>
      <c r="D3153" s="382" t="s">
        <v>411</v>
      </c>
      <c r="E3153" s="382" t="s">
        <v>37</v>
      </c>
      <c r="F3153" s="383">
        <v>100</v>
      </c>
      <c r="G3153" s="383">
        <v>235</v>
      </c>
      <c r="H3153" s="383" t="s">
        <v>835</v>
      </c>
      <c r="I3153" s="383">
        <v>100</v>
      </c>
      <c r="J3153" s="383">
        <v>235</v>
      </c>
      <c r="K3153" s="383" t="s">
        <v>835</v>
      </c>
      <c r="L3153" s="385">
        <v>93</v>
      </c>
      <c r="M3153" s="383">
        <v>69</v>
      </c>
      <c r="N3153" s="383" t="s">
        <v>835</v>
      </c>
      <c r="O3153" s="385"/>
      <c r="P3153" s="385"/>
      <c r="Q3153" s="386" t="s">
        <v>11</v>
      </c>
      <c r="R3153" s="383">
        <v>61</v>
      </c>
      <c r="S3153" s="383">
        <v>218</v>
      </c>
      <c r="T3153" s="386" t="s">
        <v>34</v>
      </c>
      <c r="U3153" s="386">
        <v>65</v>
      </c>
      <c r="V3153" s="386">
        <v>214</v>
      </c>
      <c r="W3153" s="386" t="s">
        <v>11</v>
      </c>
      <c r="X3153" s="383">
        <v>63</v>
      </c>
      <c r="Y3153" s="383">
        <v>218</v>
      </c>
      <c r="Z3153" s="386" t="s">
        <v>34</v>
      </c>
      <c r="AA3153" s="386">
        <v>65</v>
      </c>
      <c r="AB3153" s="386">
        <v>214</v>
      </c>
      <c r="AC3153" s="386" t="s">
        <v>11</v>
      </c>
      <c r="AD3153" s="383" t="s">
        <v>57</v>
      </c>
      <c r="AE3153" s="383" t="s">
        <v>34</v>
      </c>
      <c r="AF3153" s="383">
        <v>100</v>
      </c>
      <c r="AG3153" s="383" t="s">
        <v>35</v>
      </c>
      <c r="AH3153" s="383" t="s">
        <v>34</v>
      </c>
      <c r="AI3153" s="383" t="s">
        <v>36</v>
      </c>
      <c r="AJ3153" s="383" t="s">
        <v>3554</v>
      </c>
      <c r="AK3153" s="384" t="str">
        <f t="shared" si="99"/>
        <v>Yes-SH</v>
      </c>
      <c r="AL3153" s="384" t="str">
        <f t="shared" si="100"/>
        <v>Yes-SH</v>
      </c>
    </row>
    <row r="3154" spans="1:38" x14ac:dyDescent="0.25">
      <c r="A3154" s="381" t="s">
        <v>3224</v>
      </c>
      <c r="B3154" s="382" t="s">
        <v>412</v>
      </c>
      <c r="C3154" s="382" t="s">
        <v>30</v>
      </c>
      <c r="D3154" s="382" t="s">
        <v>413</v>
      </c>
      <c r="E3154" s="382" t="s">
        <v>37</v>
      </c>
      <c r="F3154" s="383">
        <v>100</v>
      </c>
      <c r="G3154" s="383">
        <v>462</v>
      </c>
      <c r="H3154" s="383" t="s">
        <v>835</v>
      </c>
      <c r="I3154" s="383">
        <v>100</v>
      </c>
      <c r="J3154" s="383">
        <v>462</v>
      </c>
      <c r="K3154" s="383" t="s">
        <v>835</v>
      </c>
      <c r="L3154" s="385"/>
      <c r="M3154" s="383">
        <v>140</v>
      </c>
      <c r="N3154" s="383" t="s">
        <v>835</v>
      </c>
      <c r="O3154" s="385"/>
      <c r="P3154" s="385"/>
      <c r="Q3154" s="386" t="s">
        <v>11</v>
      </c>
      <c r="R3154" s="383">
        <v>69</v>
      </c>
      <c r="S3154" s="383">
        <v>431</v>
      </c>
      <c r="T3154" s="386" t="s">
        <v>34</v>
      </c>
      <c r="U3154" s="386">
        <v>74</v>
      </c>
      <c r="V3154" s="386">
        <v>427</v>
      </c>
      <c r="W3154" s="386" t="s">
        <v>11</v>
      </c>
      <c r="X3154" s="383">
        <v>73</v>
      </c>
      <c r="Y3154" s="383">
        <v>431</v>
      </c>
      <c r="Z3154" s="386" t="s">
        <v>34</v>
      </c>
      <c r="AA3154" s="386">
        <v>74</v>
      </c>
      <c r="AB3154" s="386">
        <v>427</v>
      </c>
      <c r="AC3154" s="386" t="s">
        <v>11</v>
      </c>
      <c r="AD3154" s="383" t="s">
        <v>33</v>
      </c>
      <c r="AE3154" s="383" t="s">
        <v>36</v>
      </c>
      <c r="AF3154" s="383">
        <v>97</v>
      </c>
      <c r="AG3154" s="383" t="s">
        <v>35</v>
      </c>
      <c r="AH3154" s="383" t="s">
        <v>34</v>
      </c>
      <c r="AI3154" s="383" t="s">
        <v>36</v>
      </c>
      <c r="AJ3154" s="383" t="s">
        <v>3554</v>
      </c>
      <c r="AK3154" s="384" t="str">
        <f t="shared" si="99"/>
        <v>Yes-SH</v>
      </c>
      <c r="AL3154" s="384" t="str">
        <f t="shared" si="100"/>
        <v>Yes-SH</v>
      </c>
    </row>
    <row r="3155" spans="1:38" x14ac:dyDescent="0.25">
      <c r="A3155" s="381" t="s">
        <v>3224</v>
      </c>
      <c r="B3155" s="382" t="s">
        <v>414</v>
      </c>
      <c r="C3155" s="382" t="s">
        <v>30</v>
      </c>
      <c r="D3155" s="382" t="s">
        <v>415</v>
      </c>
      <c r="E3155" s="382" t="s">
        <v>37</v>
      </c>
      <c r="F3155" s="383">
        <v>100</v>
      </c>
      <c r="G3155" s="383">
        <v>167</v>
      </c>
      <c r="H3155" s="383" t="s">
        <v>835</v>
      </c>
      <c r="I3155" s="383">
        <v>100</v>
      </c>
      <c r="J3155" s="383">
        <v>167</v>
      </c>
      <c r="K3155" s="383" t="s">
        <v>835</v>
      </c>
      <c r="L3155" s="385"/>
      <c r="M3155" s="383">
        <v>0</v>
      </c>
      <c r="N3155" s="383" t="s">
        <v>11</v>
      </c>
      <c r="O3155" s="385"/>
      <c r="P3155" s="385"/>
      <c r="Q3155" s="386" t="s">
        <v>11</v>
      </c>
      <c r="R3155" s="383">
        <v>58</v>
      </c>
      <c r="S3155" s="383">
        <v>160</v>
      </c>
      <c r="T3155" s="386" t="s">
        <v>36</v>
      </c>
      <c r="U3155" s="386">
        <v>58</v>
      </c>
      <c r="V3155" s="386">
        <v>160</v>
      </c>
      <c r="W3155" s="386" t="s">
        <v>834</v>
      </c>
      <c r="X3155" s="383">
        <v>80</v>
      </c>
      <c r="Y3155" s="383">
        <v>160</v>
      </c>
      <c r="Z3155" s="386" t="s">
        <v>34</v>
      </c>
      <c r="AA3155" s="386">
        <v>79</v>
      </c>
      <c r="AB3155" s="386">
        <v>160</v>
      </c>
      <c r="AC3155" s="386" t="s">
        <v>11</v>
      </c>
      <c r="AD3155" s="383"/>
      <c r="AE3155" s="383" t="s">
        <v>36</v>
      </c>
      <c r="AF3155" s="383">
        <v>90</v>
      </c>
      <c r="AG3155" s="383" t="s">
        <v>35</v>
      </c>
      <c r="AH3155" s="383" t="s">
        <v>34</v>
      </c>
      <c r="AI3155" s="383" t="s">
        <v>36</v>
      </c>
      <c r="AJ3155" s="383" t="s">
        <v>3554</v>
      </c>
      <c r="AK3155" s="384" t="str">
        <f t="shared" si="99"/>
        <v>NO</v>
      </c>
      <c r="AL3155" s="384" t="str">
        <f t="shared" si="100"/>
        <v>Yes-AB</v>
      </c>
    </row>
    <row r="3156" spans="1:38" x14ac:dyDescent="0.25">
      <c r="A3156" s="381" t="s">
        <v>3224</v>
      </c>
      <c r="B3156" s="382" t="s">
        <v>416</v>
      </c>
      <c r="C3156" s="382" t="s">
        <v>30</v>
      </c>
      <c r="D3156" s="382" t="s">
        <v>417</v>
      </c>
      <c r="E3156" s="382" t="s">
        <v>37</v>
      </c>
      <c r="F3156" s="383">
        <v>100</v>
      </c>
      <c r="G3156" s="383">
        <v>123</v>
      </c>
      <c r="H3156" s="383" t="s">
        <v>835</v>
      </c>
      <c r="I3156" s="383">
        <v>100</v>
      </c>
      <c r="J3156" s="383">
        <v>123</v>
      </c>
      <c r="K3156" s="383" t="s">
        <v>835</v>
      </c>
      <c r="L3156" s="385"/>
      <c r="M3156" s="383">
        <v>43</v>
      </c>
      <c r="N3156" s="383" t="s">
        <v>835</v>
      </c>
      <c r="O3156" s="385"/>
      <c r="P3156" s="385"/>
      <c r="Q3156" s="386" t="s">
        <v>11</v>
      </c>
      <c r="R3156" s="383">
        <v>51</v>
      </c>
      <c r="S3156" s="383">
        <v>115</v>
      </c>
      <c r="T3156" s="386" t="s">
        <v>34</v>
      </c>
      <c r="U3156" s="386">
        <v>63</v>
      </c>
      <c r="V3156" s="386">
        <v>115</v>
      </c>
      <c r="W3156" s="386" t="s">
        <v>11</v>
      </c>
      <c r="X3156" s="383">
        <v>51</v>
      </c>
      <c r="Y3156" s="383">
        <v>115</v>
      </c>
      <c r="Z3156" s="386" t="s">
        <v>36</v>
      </c>
      <c r="AA3156" s="386">
        <v>50</v>
      </c>
      <c r="AB3156" s="386">
        <v>115</v>
      </c>
      <c r="AC3156" s="386" t="s">
        <v>834</v>
      </c>
      <c r="AD3156" s="383" t="s">
        <v>57</v>
      </c>
      <c r="AE3156" s="383" t="s">
        <v>36</v>
      </c>
      <c r="AF3156" s="383">
        <v>92</v>
      </c>
      <c r="AG3156" s="383" t="s">
        <v>35</v>
      </c>
      <c r="AH3156" s="383" t="s">
        <v>34</v>
      </c>
      <c r="AI3156" s="383" t="s">
        <v>36</v>
      </c>
      <c r="AJ3156" s="383" t="s">
        <v>3554</v>
      </c>
      <c r="AK3156" s="384" t="str">
        <f t="shared" si="99"/>
        <v>Yes-SH</v>
      </c>
      <c r="AL3156" s="384" t="str">
        <f t="shared" si="100"/>
        <v>NO</v>
      </c>
    </row>
    <row r="3157" spans="1:38" x14ac:dyDescent="0.25">
      <c r="A3157" s="381" t="s">
        <v>3224</v>
      </c>
      <c r="B3157" s="382" t="s">
        <v>418</v>
      </c>
      <c r="C3157" s="382" t="s">
        <v>30</v>
      </c>
      <c r="D3157" s="382" t="s">
        <v>419</v>
      </c>
      <c r="E3157" s="382" t="s">
        <v>37</v>
      </c>
      <c r="F3157" s="383">
        <v>100</v>
      </c>
      <c r="G3157" s="383">
        <v>457</v>
      </c>
      <c r="H3157" s="383" t="s">
        <v>835</v>
      </c>
      <c r="I3157" s="383">
        <v>100</v>
      </c>
      <c r="J3157" s="383">
        <v>457</v>
      </c>
      <c r="K3157" s="383" t="s">
        <v>835</v>
      </c>
      <c r="L3157" s="385"/>
      <c r="M3157" s="383">
        <v>137</v>
      </c>
      <c r="N3157" s="383" t="s">
        <v>835</v>
      </c>
      <c r="O3157" s="385"/>
      <c r="P3157" s="385"/>
      <c r="Q3157" s="386" t="s">
        <v>11</v>
      </c>
      <c r="R3157" s="383">
        <v>50</v>
      </c>
      <c r="S3157" s="383">
        <v>440</v>
      </c>
      <c r="T3157" s="386" t="s">
        <v>36</v>
      </c>
      <c r="U3157" s="386">
        <v>59</v>
      </c>
      <c r="V3157" s="386">
        <v>439</v>
      </c>
      <c r="W3157" s="386" t="s">
        <v>834</v>
      </c>
      <c r="X3157" s="383">
        <v>51</v>
      </c>
      <c r="Y3157" s="383">
        <v>440</v>
      </c>
      <c r="Z3157" s="386" t="s">
        <v>36</v>
      </c>
      <c r="AA3157" s="386">
        <v>52</v>
      </c>
      <c r="AB3157" s="386">
        <v>439</v>
      </c>
      <c r="AC3157" s="386" t="s">
        <v>834</v>
      </c>
      <c r="AD3157" s="383" t="s">
        <v>57</v>
      </c>
      <c r="AE3157" s="383" t="s">
        <v>36</v>
      </c>
      <c r="AF3157" s="383">
        <v>79</v>
      </c>
      <c r="AG3157" s="383" t="s">
        <v>35</v>
      </c>
      <c r="AH3157" s="383" t="s">
        <v>34</v>
      </c>
      <c r="AI3157" s="383" t="s">
        <v>36</v>
      </c>
      <c r="AJ3157" s="383" t="s">
        <v>3554</v>
      </c>
      <c r="AK3157" s="384" t="str">
        <f t="shared" si="99"/>
        <v>NO</v>
      </c>
      <c r="AL3157" s="384" t="str">
        <f t="shared" si="100"/>
        <v>NO</v>
      </c>
    </row>
    <row r="3158" spans="1:38" x14ac:dyDescent="0.25">
      <c r="A3158" s="381" t="s">
        <v>3224</v>
      </c>
      <c r="B3158" s="382" t="s">
        <v>420</v>
      </c>
      <c r="C3158" s="382" t="s">
        <v>30</v>
      </c>
      <c r="D3158" s="382" t="s">
        <v>421</v>
      </c>
      <c r="E3158" s="382" t="s">
        <v>37</v>
      </c>
      <c r="F3158" s="383">
        <v>100</v>
      </c>
      <c r="G3158" s="383">
        <v>645</v>
      </c>
      <c r="H3158" s="383" t="s">
        <v>835</v>
      </c>
      <c r="I3158" s="383">
        <v>100</v>
      </c>
      <c r="J3158" s="383">
        <v>645</v>
      </c>
      <c r="K3158" s="383" t="s">
        <v>835</v>
      </c>
      <c r="L3158" s="385"/>
      <c r="M3158" s="383">
        <v>198</v>
      </c>
      <c r="N3158" s="383" t="s">
        <v>835</v>
      </c>
      <c r="O3158" s="385"/>
      <c r="P3158" s="385"/>
      <c r="Q3158" s="386" t="s">
        <v>11</v>
      </c>
      <c r="R3158" s="383">
        <v>80</v>
      </c>
      <c r="S3158" s="383">
        <v>628</v>
      </c>
      <c r="T3158" s="386" t="s">
        <v>34</v>
      </c>
      <c r="U3158" s="386">
        <v>78</v>
      </c>
      <c r="V3158" s="386">
        <v>614</v>
      </c>
      <c r="W3158" s="386" t="s">
        <v>11</v>
      </c>
      <c r="X3158" s="383">
        <v>76</v>
      </c>
      <c r="Y3158" s="383">
        <v>628</v>
      </c>
      <c r="Z3158" s="386" t="s">
        <v>36</v>
      </c>
      <c r="AA3158" s="386">
        <v>75</v>
      </c>
      <c r="AB3158" s="386">
        <v>615</v>
      </c>
      <c r="AC3158" s="386" t="s">
        <v>834</v>
      </c>
      <c r="AD3158" s="383" t="s">
        <v>33</v>
      </c>
      <c r="AE3158" s="383" t="s">
        <v>36</v>
      </c>
      <c r="AF3158" s="383">
        <v>85</v>
      </c>
      <c r="AG3158" s="383" t="s">
        <v>40</v>
      </c>
      <c r="AH3158" s="383" t="s">
        <v>36</v>
      </c>
      <c r="AI3158" s="383" t="s">
        <v>36</v>
      </c>
      <c r="AJ3158" s="383" t="s">
        <v>3554</v>
      </c>
      <c r="AK3158" s="384" t="str">
        <f t="shared" si="99"/>
        <v>Yes-AB</v>
      </c>
      <c r="AL3158" s="384" t="str">
        <f t="shared" si="100"/>
        <v>NO</v>
      </c>
    </row>
    <row r="3159" spans="1:38" x14ac:dyDescent="0.25">
      <c r="A3159" s="381" t="s">
        <v>3224</v>
      </c>
      <c r="B3159" s="382" t="s">
        <v>422</v>
      </c>
      <c r="C3159" s="382" t="s">
        <v>30</v>
      </c>
      <c r="D3159" s="382" t="s">
        <v>423</v>
      </c>
      <c r="E3159" s="382" t="s">
        <v>37</v>
      </c>
      <c r="F3159" s="383">
        <v>100</v>
      </c>
      <c r="G3159" s="383">
        <v>250</v>
      </c>
      <c r="H3159" s="383" t="s">
        <v>835</v>
      </c>
      <c r="I3159" s="383">
        <v>100</v>
      </c>
      <c r="J3159" s="383">
        <v>250</v>
      </c>
      <c r="K3159" s="383" t="s">
        <v>835</v>
      </c>
      <c r="L3159" s="385"/>
      <c r="M3159" s="383">
        <v>86</v>
      </c>
      <c r="N3159" s="383" t="s">
        <v>835</v>
      </c>
      <c r="O3159" s="385"/>
      <c r="P3159" s="385"/>
      <c r="Q3159" s="386" t="s">
        <v>11</v>
      </c>
      <c r="R3159" s="383">
        <v>78</v>
      </c>
      <c r="S3159" s="383">
        <v>241</v>
      </c>
      <c r="T3159" s="386" t="s">
        <v>34</v>
      </c>
      <c r="U3159" s="386">
        <v>80</v>
      </c>
      <c r="V3159" s="386">
        <v>238</v>
      </c>
      <c r="W3159" s="386" t="s">
        <v>11</v>
      </c>
      <c r="X3159" s="383">
        <v>83</v>
      </c>
      <c r="Y3159" s="383">
        <v>241</v>
      </c>
      <c r="Z3159" s="386" t="s">
        <v>34</v>
      </c>
      <c r="AA3159" s="386">
        <v>80</v>
      </c>
      <c r="AB3159" s="386">
        <v>238</v>
      </c>
      <c r="AC3159" s="386" t="s">
        <v>11</v>
      </c>
      <c r="AD3159" s="383" t="s">
        <v>33</v>
      </c>
      <c r="AE3159" s="383" t="s">
        <v>36</v>
      </c>
      <c r="AF3159" s="383">
        <v>92</v>
      </c>
      <c r="AG3159" s="383" t="s">
        <v>35</v>
      </c>
      <c r="AH3159" s="383" t="s">
        <v>34</v>
      </c>
      <c r="AI3159" s="383" t="s">
        <v>36</v>
      </c>
      <c r="AJ3159" s="383" t="s">
        <v>3554</v>
      </c>
      <c r="AK3159" s="384" t="str">
        <f t="shared" si="99"/>
        <v>Yes-SH</v>
      </c>
      <c r="AL3159" s="384" t="str">
        <f t="shared" si="100"/>
        <v>Yes-AB</v>
      </c>
    </row>
    <row r="3160" spans="1:38" x14ac:dyDescent="0.25">
      <c r="A3160" s="381" t="s">
        <v>3224</v>
      </c>
      <c r="B3160" s="382" t="s">
        <v>424</v>
      </c>
      <c r="C3160" s="382" t="s">
        <v>30</v>
      </c>
      <c r="D3160" s="382" t="s">
        <v>425</v>
      </c>
      <c r="E3160" s="382" t="s">
        <v>37</v>
      </c>
      <c r="F3160" s="383">
        <v>100</v>
      </c>
      <c r="G3160" s="383">
        <v>380</v>
      </c>
      <c r="H3160" s="383" t="s">
        <v>835</v>
      </c>
      <c r="I3160" s="383">
        <v>100</v>
      </c>
      <c r="J3160" s="383">
        <v>380</v>
      </c>
      <c r="K3160" s="383" t="s">
        <v>835</v>
      </c>
      <c r="L3160" s="385">
        <v>94</v>
      </c>
      <c r="M3160" s="383">
        <v>122</v>
      </c>
      <c r="N3160" s="383" t="s">
        <v>835</v>
      </c>
      <c r="O3160" s="385"/>
      <c r="P3160" s="385"/>
      <c r="Q3160" s="386" t="s">
        <v>11</v>
      </c>
      <c r="R3160" s="383">
        <v>75</v>
      </c>
      <c r="S3160" s="383">
        <v>358</v>
      </c>
      <c r="T3160" s="386" t="s">
        <v>34</v>
      </c>
      <c r="U3160" s="386">
        <v>79</v>
      </c>
      <c r="V3160" s="386">
        <v>357</v>
      </c>
      <c r="W3160" s="386" t="s">
        <v>835</v>
      </c>
      <c r="X3160" s="383">
        <v>87</v>
      </c>
      <c r="Y3160" s="383">
        <v>358</v>
      </c>
      <c r="Z3160" s="386" t="s">
        <v>34</v>
      </c>
      <c r="AA3160" s="386">
        <v>85</v>
      </c>
      <c r="AB3160" s="386">
        <v>357</v>
      </c>
      <c r="AC3160" s="386" t="s">
        <v>11</v>
      </c>
      <c r="AD3160" s="383" t="s">
        <v>33</v>
      </c>
      <c r="AE3160" s="383" t="s">
        <v>36</v>
      </c>
      <c r="AF3160" s="383">
        <v>95</v>
      </c>
      <c r="AG3160" s="383" t="s">
        <v>35</v>
      </c>
      <c r="AH3160" s="383" t="s">
        <v>34</v>
      </c>
      <c r="AI3160" s="383" t="s">
        <v>36</v>
      </c>
      <c r="AJ3160" s="383" t="s">
        <v>3554</v>
      </c>
      <c r="AK3160" s="384" t="str">
        <f t="shared" si="99"/>
        <v>Yes-GM</v>
      </c>
      <c r="AL3160" s="384" t="str">
        <f t="shared" si="100"/>
        <v>Yes-AB</v>
      </c>
    </row>
    <row r="3161" spans="1:38" x14ac:dyDescent="0.25">
      <c r="A3161" s="381" t="s">
        <v>3224</v>
      </c>
      <c r="B3161" s="382" t="s">
        <v>426</v>
      </c>
      <c r="C3161" s="382" t="s">
        <v>30</v>
      </c>
      <c r="D3161" s="382" t="s">
        <v>427</v>
      </c>
      <c r="E3161" s="382" t="s">
        <v>37</v>
      </c>
      <c r="F3161" s="383">
        <v>100</v>
      </c>
      <c r="G3161" s="383">
        <v>274</v>
      </c>
      <c r="H3161" s="383" t="s">
        <v>835</v>
      </c>
      <c r="I3161" s="383">
        <v>100</v>
      </c>
      <c r="J3161" s="383">
        <v>274</v>
      </c>
      <c r="K3161" s="383" t="s">
        <v>835</v>
      </c>
      <c r="L3161" s="385"/>
      <c r="M3161" s="383">
        <v>88</v>
      </c>
      <c r="N3161" s="383" t="s">
        <v>835</v>
      </c>
      <c r="O3161" s="385"/>
      <c r="P3161" s="385"/>
      <c r="Q3161" s="386" t="s">
        <v>11</v>
      </c>
      <c r="R3161" s="383">
        <v>78</v>
      </c>
      <c r="S3161" s="383">
        <v>258</v>
      </c>
      <c r="T3161" s="386" t="s">
        <v>34</v>
      </c>
      <c r="U3161" s="386">
        <v>81</v>
      </c>
      <c r="V3161" s="386">
        <v>258</v>
      </c>
      <c r="W3161" s="386" t="s">
        <v>835</v>
      </c>
      <c r="X3161" s="383">
        <v>82</v>
      </c>
      <c r="Y3161" s="383">
        <v>258</v>
      </c>
      <c r="Z3161" s="386" t="s">
        <v>34</v>
      </c>
      <c r="AA3161" s="386">
        <v>68</v>
      </c>
      <c r="AB3161" s="386">
        <v>258</v>
      </c>
      <c r="AC3161" s="386" t="s">
        <v>11</v>
      </c>
      <c r="AD3161" s="383" t="s">
        <v>33</v>
      </c>
      <c r="AE3161" s="383" t="s">
        <v>36</v>
      </c>
      <c r="AF3161" s="383">
        <v>95</v>
      </c>
      <c r="AG3161" s="383" t="s">
        <v>35</v>
      </c>
      <c r="AH3161" s="383" t="s">
        <v>34</v>
      </c>
      <c r="AI3161" s="383" t="s">
        <v>36</v>
      </c>
      <c r="AJ3161" s="383" t="s">
        <v>3554</v>
      </c>
      <c r="AK3161" s="384" t="str">
        <f t="shared" si="99"/>
        <v>Yes-GM</v>
      </c>
      <c r="AL3161" s="384" t="str">
        <f t="shared" si="100"/>
        <v>Yes-AB</v>
      </c>
    </row>
    <row r="3162" spans="1:38" x14ac:dyDescent="0.25">
      <c r="A3162" s="381" t="s">
        <v>3224</v>
      </c>
      <c r="B3162" s="382" t="s">
        <v>428</v>
      </c>
      <c r="C3162" s="382" t="s">
        <v>30</v>
      </c>
      <c r="D3162" s="382" t="s">
        <v>429</v>
      </c>
      <c r="E3162" s="382" t="s">
        <v>37</v>
      </c>
      <c r="F3162" s="383">
        <v>100</v>
      </c>
      <c r="G3162" s="383">
        <v>434</v>
      </c>
      <c r="H3162" s="383" t="s">
        <v>835</v>
      </c>
      <c r="I3162" s="383">
        <v>100</v>
      </c>
      <c r="J3162" s="383">
        <v>434</v>
      </c>
      <c r="K3162" s="383" t="s">
        <v>835</v>
      </c>
      <c r="L3162" s="385"/>
      <c r="M3162" s="383">
        <v>134</v>
      </c>
      <c r="N3162" s="383" t="s">
        <v>835</v>
      </c>
      <c r="O3162" s="385"/>
      <c r="P3162" s="385"/>
      <c r="Q3162" s="386" t="s">
        <v>11</v>
      </c>
      <c r="R3162" s="383">
        <v>62</v>
      </c>
      <c r="S3162" s="383">
        <v>410</v>
      </c>
      <c r="T3162" s="386" t="s">
        <v>36</v>
      </c>
      <c r="U3162" s="386">
        <v>66</v>
      </c>
      <c r="V3162" s="386">
        <v>404</v>
      </c>
      <c r="W3162" s="386" t="s">
        <v>834</v>
      </c>
      <c r="X3162" s="383">
        <v>70</v>
      </c>
      <c r="Y3162" s="383">
        <v>410</v>
      </c>
      <c r="Z3162" s="386" t="s">
        <v>36</v>
      </c>
      <c r="AA3162" s="386">
        <v>69</v>
      </c>
      <c r="AB3162" s="386">
        <v>404</v>
      </c>
      <c r="AC3162" s="386" t="s">
        <v>834</v>
      </c>
      <c r="AD3162" s="383" t="s">
        <v>33</v>
      </c>
      <c r="AE3162" s="383" t="s">
        <v>36</v>
      </c>
      <c r="AF3162" s="383">
        <v>85</v>
      </c>
      <c r="AG3162" s="383" t="s">
        <v>35</v>
      </c>
      <c r="AH3162" s="383" t="s">
        <v>34</v>
      </c>
      <c r="AI3162" s="383" t="s">
        <v>36</v>
      </c>
      <c r="AJ3162" s="383" t="s">
        <v>3554</v>
      </c>
      <c r="AK3162" s="384" t="str">
        <f t="shared" si="99"/>
        <v>NO</v>
      </c>
      <c r="AL3162" s="384" t="str">
        <f t="shared" si="100"/>
        <v>NO</v>
      </c>
    </row>
    <row r="3163" spans="1:38" x14ac:dyDescent="0.25">
      <c r="A3163" s="381" t="s">
        <v>3224</v>
      </c>
      <c r="B3163" s="382" t="s">
        <v>430</v>
      </c>
      <c r="C3163" s="382" t="s">
        <v>30</v>
      </c>
      <c r="D3163" s="382" t="s">
        <v>431</v>
      </c>
      <c r="E3163" s="382" t="s">
        <v>37</v>
      </c>
      <c r="F3163" s="383">
        <v>100</v>
      </c>
      <c r="G3163" s="383">
        <v>262</v>
      </c>
      <c r="H3163" s="383" t="s">
        <v>835</v>
      </c>
      <c r="I3163" s="383">
        <v>100</v>
      </c>
      <c r="J3163" s="383">
        <v>262</v>
      </c>
      <c r="K3163" s="383" t="s">
        <v>835</v>
      </c>
      <c r="L3163" s="385"/>
      <c r="M3163" s="383">
        <v>85</v>
      </c>
      <c r="N3163" s="383" t="s">
        <v>835</v>
      </c>
      <c r="O3163" s="385"/>
      <c r="P3163" s="385"/>
      <c r="Q3163" s="386" t="s">
        <v>11</v>
      </c>
      <c r="R3163" s="383">
        <v>53</v>
      </c>
      <c r="S3163" s="383">
        <v>243</v>
      </c>
      <c r="T3163" s="386" t="s">
        <v>36</v>
      </c>
      <c r="U3163" s="386">
        <v>58</v>
      </c>
      <c r="V3163" s="386">
        <v>241</v>
      </c>
      <c r="W3163" s="386" t="s">
        <v>834</v>
      </c>
      <c r="X3163" s="383">
        <v>67</v>
      </c>
      <c r="Y3163" s="383">
        <v>243</v>
      </c>
      <c r="Z3163" s="386" t="s">
        <v>34</v>
      </c>
      <c r="AA3163" s="386">
        <v>63</v>
      </c>
      <c r="AB3163" s="386">
        <v>241</v>
      </c>
      <c r="AC3163" s="386" t="s">
        <v>11</v>
      </c>
      <c r="AD3163" s="383" t="s">
        <v>104</v>
      </c>
      <c r="AE3163" s="383" t="s">
        <v>36</v>
      </c>
      <c r="AF3163" s="383">
        <v>85</v>
      </c>
      <c r="AG3163" s="383" t="s">
        <v>35</v>
      </c>
      <c r="AH3163" s="383" t="s">
        <v>34</v>
      </c>
      <c r="AI3163" s="383" t="s">
        <v>36</v>
      </c>
      <c r="AJ3163" s="383" t="s">
        <v>3554</v>
      </c>
      <c r="AK3163" s="384" t="str">
        <f t="shared" si="99"/>
        <v>NO</v>
      </c>
      <c r="AL3163" s="384" t="str">
        <f t="shared" si="100"/>
        <v>Yes-SH</v>
      </c>
    </row>
    <row r="3164" spans="1:38" x14ac:dyDescent="0.25">
      <c r="A3164" s="381" t="s">
        <v>3224</v>
      </c>
      <c r="B3164" s="382" t="s">
        <v>432</v>
      </c>
      <c r="C3164" s="382" t="s">
        <v>30</v>
      </c>
      <c r="D3164" s="382" t="s">
        <v>433</v>
      </c>
      <c r="E3164" s="382" t="s">
        <v>37</v>
      </c>
      <c r="F3164" s="383">
        <v>100</v>
      </c>
      <c r="G3164" s="383">
        <v>269</v>
      </c>
      <c r="H3164" s="383" t="s">
        <v>835</v>
      </c>
      <c r="I3164" s="383">
        <v>100</v>
      </c>
      <c r="J3164" s="383">
        <v>269</v>
      </c>
      <c r="K3164" s="383" t="s">
        <v>835</v>
      </c>
      <c r="L3164" s="385"/>
      <c r="M3164" s="383">
        <v>81</v>
      </c>
      <c r="N3164" s="383" t="s">
        <v>835</v>
      </c>
      <c r="O3164" s="385"/>
      <c r="P3164" s="385"/>
      <c r="Q3164" s="386" t="s">
        <v>11</v>
      </c>
      <c r="R3164" s="383">
        <v>62</v>
      </c>
      <c r="S3164" s="383">
        <v>263</v>
      </c>
      <c r="T3164" s="386" t="s">
        <v>36</v>
      </c>
      <c r="U3164" s="386">
        <v>65</v>
      </c>
      <c r="V3164" s="386">
        <v>256</v>
      </c>
      <c r="W3164" s="386" t="s">
        <v>834</v>
      </c>
      <c r="X3164" s="383">
        <v>64</v>
      </c>
      <c r="Y3164" s="383">
        <v>261</v>
      </c>
      <c r="Z3164" s="386" t="s">
        <v>36</v>
      </c>
      <c r="AA3164" s="386">
        <v>62</v>
      </c>
      <c r="AB3164" s="386">
        <v>255</v>
      </c>
      <c r="AC3164" s="386" t="s">
        <v>834</v>
      </c>
      <c r="AD3164" s="383" t="s">
        <v>33</v>
      </c>
      <c r="AE3164" s="383" t="s">
        <v>36</v>
      </c>
      <c r="AF3164" s="383">
        <v>85</v>
      </c>
      <c r="AG3164" s="383" t="s">
        <v>35</v>
      </c>
      <c r="AH3164" s="383" t="s">
        <v>34</v>
      </c>
      <c r="AI3164" s="383" t="s">
        <v>36</v>
      </c>
      <c r="AJ3164" s="383" t="s">
        <v>3554</v>
      </c>
      <c r="AK3164" s="384" t="str">
        <f t="shared" si="99"/>
        <v>NO</v>
      </c>
      <c r="AL3164" s="384" t="str">
        <f t="shared" si="100"/>
        <v>NO</v>
      </c>
    </row>
    <row r="3165" spans="1:38" x14ac:dyDescent="0.25">
      <c r="A3165" s="381" t="s">
        <v>3224</v>
      </c>
      <c r="B3165" s="382" t="s">
        <v>434</v>
      </c>
      <c r="C3165" s="382" t="s">
        <v>30</v>
      </c>
      <c r="D3165" s="382" t="s">
        <v>435</v>
      </c>
      <c r="E3165" s="382" t="s">
        <v>37</v>
      </c>
      <c r="F3165" s="383">
        <v>100</v>
      </c>
      <c r="G3165" s="383">
        <v>251</v>
      </c>
      <c r="H3165" s="383" t="s">
        <v>835</v>
      </c>
      <c r="I3165" s="383">
        <v>100</v>
      </c>
      <c r="J3165" s="383">
        <v>251</v>
      </c>
      <c r="K3165" s="383" t="s">
        <v>835</v>
      </c>
      <c r="L3165" s="385"/>
      <c r="M3165" s="383">
        <v>80</v>
      </c>
      <c r="N3165" s="383" t="s">
        <v>835</v>
      </c>
      <c r="O3165" s="385"/>
      <c r="P3165" s="385"/>
      <c r="Q3165" s="386" t="s">
        <v>11</v>
      </c>
      <c r="R3165" s="383">
        <v>80</v>
      </c>
      <c r="S3165" s="383">
        <v>228</v>
      </c>
      <c r="T3165" s="386" t="s">
        <v>34</v>
      </c>
      <c r="U3165" s="386">
        <v>81</v>
      </c>
      <c r="V3165" s="386">
        <v>228</v>
      </c>
      <c r="W3165" s="386" t="s">
        <v>11</v>
      </c>
      <c r="X3165" s="383">
        <v>84</v>
      </c>
      <c r="Y3165" s="383">
        <v>228</v>
      </c>
      <c r="Z3165" s="386" t="s">
        <v>34</v>
      </c>
      <c r="AA3165" s="386">
        <v>74</v>
      </c>
      <c r="AB3165" s="386">
        <v>227</v>
      </c>
      <c r="AC3165" s="386" t="s">
        <v>11</v>
      </c>
      <c r="AD3165" s="383" t="s">
        <v>33</v>
      </c>
      <c r="AE3165" s="383" t="s">
        <v>34</v>
      </c>
      <c r="AF3165" s="383">
        <v>100</v>
      </c>
      <c r="AG3165" s="383" t="s">
        <v>35</v>
      </c>
      <c r="AH3165" s="383" t="s">
        <v>34</v>
      </c>
      <c r="AI3165" s="383" t="s">
        <v>36</v>
      </c>
      <c r="AJ3165" s="383" t="s">
        <v>3554</v>
      </c>
      <c r="AK3165" s="384" t="str">
        <f t="shared" si="99"/>
        <v>Yes-AB</v>
      </c>
      <c r="AL3165" s="384" t="str">
        <f t="shared" si="100"/>
        <v>Yes-AB</v>
      </c>
    </row>
    <row r="3166" spans="1:38" x14ac:dyDescent="0.25">
      <c r="A3166" s="381" t="s">
        <v>3224</v>
      </c>
      <c r="B3166" s="382" t="s">
        <v>436</v>
      </c>
      <c r="C3166" s="382" t="s">
        <v>30</v>
      </c>
      <c r="D3166" s="382" t="s">
        <v>437</v>
      </c>
      <c r="E3166" s="382" t="s">
        <v>37</v>
      </c>
      <c r="F3166" s="383">
        <v>100</v>
      </c>
      <c r="G3166" s="383">
        <v>141</v>
      </c>
      <c r="H3166" s="383" t="s">
        <v>835</v>
      </c>
      <c r="I3166" s="383">
        <v>100</v>
      </c>
      <c r="J3166" s="383">
        <v>141</v>
      </c>
      <c r="K3166" s="383" t="s">
        <v>835</v>
      </c>
      <c r="L3166" s="385"/>
      <c r="M3166" s="383">
        <v>34</v>
      </c>
      <c r="N3166" s="383" t="s">
        <v>835</v>
      </c>
      <c r="O3166" s="385"/>
      <c r="P3166" s="385"/>
      <c r="Q3166" s="386" t="s">
        <v>11</v>
      </c>
      <c r="R3166" s="383">
        <v>61</v>
      </c>
      <c r="S3166" s="383">
        <v>124</v>
      </c>
      <c r="T3166" s="386" t="s">
        <v>34</v>
      </c>
      <c r="U3166" s="386">
        <v>73</v>
      </c>
      <c r="V3166" s="386">
        <v>124</v>
      </c>
      <c r="W3166" s="386" t="s">
        <v>11</v>
      </c>
      <c r="X3166" s="383">
        <v>70</v>
      </c>
      <c r="Y3166" s="383">
        <v>124</v>
      </c>
      <c r="Z3166" s="386" t="s">
        <v>34</v>
      </c>
      <c r="AA3166" s="386">
        <v>73</v>
      </c>
      <c r="AB3166" s="386">
        <v>124</v>
      </c>
      <c r="AC3166" s="386" t="s">
        <v>11</v>
      </c>
      <c r="AD3166" s="383" t="s">
        <v>33</v>
      </c>
      <c r="AE3166" s="383" t="s">
        <v>36</v>
      </c>
      <c r="AF3166" s="383">
        <v>97</v>
      </c>
      <c r="AG3166" s="383" t="s">
        <v>35</v>
      </c>
      <c r="AH3166" s="383" t="s">
        <v>34</v>
      </c>
      <c r="AI3166" s="383" t="s">
        <v>36</v>
      </c>
      <c r="AJ3166" s="383" t="s">
        <v>3554</v>
      </c>
      <c r="AK3166" s="384" t="str">
        <f t="shared" si="99"/>
        <v>Yes-SH</v>
      </c>
      <c r="AL3166" s="384" t="str">
        <f t="shared" si="100"/>
        <v>Yes-SH</v>
      </c>
    </row>
    <row r="3167" spans="1:38" x14ac:dyDescent="0.25">
      <c r="A3167" s="381" t="s">
        <v>3224</v>
      </c>
      <c r="B3167" s="382" t="s">
        <v>438</v>
      </c>
      <c r="C3167" s="382" t="s">
        <v>30</v>
      </c>
      <c r="D3167" s="382" t="s">
        <v>439</v>
      </c>
      <c r="E3167" s="382" t="s">
        <v>37</v>
      </c>
      <c r="F3167" s="383">
        <v>100</v>
      </c>
      <c r="G3167" s="383">
        <v>493</v>
      </c>
      <c r="H3167" s="383" t="s">
        <v>835</v>
      </c>
      <c r="I3167" s="383">
        <v>100</v>
      </c>
      <c r="J3167" s="383">
        <v>493</v>
      </c>
      <c r="K3167" s="383" t="s">
        <v>835</v>
      </c>
      <c r="L3167" s="385"/>
      <c r="M3167" s="383">
        <v>156</v>
      </c>
      <c r="N3167" s="383" t="s">
        <v>835</v>
      </c>
      <c r="O3167" s="385"/>
      <c r="P3167" s="385"/>
      <c r="Q3167" s="386" t="s">
        <v>11</v>
      </c>
      <c r="R3167" s="383">
        <v>56</v>
      </c>
      <c r="S3167" s="383">
        <v>458</v>
      </c>
      <c r="T3167" s="386" t="s">
        <v>36</v>
      </c>
      <c r="U3167" s="386">
        <v>59</v>
      </c>
      <c r="V3167" s="386">
        <v>455</v>
      </c>
      <c r="W3167" s="386" t="s">
        <v>834</v>
      </c>
      <c r="X3167" s="383">
        <v>63</v>
      </c>
      <c r="Y3167" s="383">
        <v>458</v>
      </c>
      <c r="Z3167" s="386" t="s">
        <v>36</v>
      </c>
      <c r="AA3167" s="386">
        <v>60</v>
      </c>
      <c r="AB3167" s="386">
        <v>455</v>
      </c>
      <c r="AC3167" s="386" t="s">
        <v>834</v>
      </c>
      <c r="AD3167" s="383" t="s">
        <v>57</v>
      </c>
      <c r="AE3167" s="383" t="s">
        <v>36</v>
      </c>
      <c r="AF3167" s="383">
        <v>79</v>
      </c>
      <c r="AG3167" s="383" t="s">
        <v>35</v>
      </c>
      <c r="AH3167" s="383" t="s">
        <v>34</v>
      </c>
      <c r="AI3167" s="383" t="s">
        <v>36</v>
      </c>
      <c r="AJ3167" s="383" t="s">
        <v>3554</v>
      </c>
      <c r="AK3167" s="384" t="str">
        <f t="shared" si="99"/>
        <v>NO</v>
      </c>
      <c r="AL3167" s="384" t="str">
        <f t="shared" si="100"/>
        <v>NO</v>
      </c>
    </row>
    <row r="3168" spans="1:38" x14ac:dyDescent="0.25">
      <c r="A3168" s="381" t="s">
        <v>3224</v>
      </c>
      <c r="B3168" s="382" t="s">
        <v>440</v>
      </c>
      <c r="C3168" s="382" t="s">
        <v>30</v>
      </c>
      <c r="D3168" s="382" t="s">
        <v>441</v>
      </c>
      <c r="E3168" s="382" t="s">
        <v>37</v>
      </c>
      <c r="F3168" s="383">
        <v>100</v>
      </c>
      <c r="G3168" s="383">
        <v>1387</v>
      </c>
      <c r="H3168" s="383" t="s">
        <v>835</v>
      </c>
      <c r="I3168" s="383">
        <v>100</v>
      </c>
      <c r="J3168" s="383">
        <v>1386</v>
      </c>
      <c r="K3168" s="383" t="s">
        <v>835</v>
      </c>
      <c r="L3168" s="385">
        <v>93</v>
      </c>
      <c r="M3168" s="383">
        <v>555</v>
      </c>
      <c r="N3168" s="383" t="s">
        <v>835</v>
      </c>
      <c r="O3168" s="385"/>
      <c r="P3168" s="385"/>
      <c r="Q3168" s="386" t="s">
        <v>11</v>
      </c>
      <c r="R3168" s="383">
        <v>51</v>
      </c>
      <c r="S3168" s="383">
        <v>1322</v>
      </c>
      <c r="T3168" s="386" t="s">
        <v>36</v>
      </c>
      <c r="U3168" s="386">
        <v>51</v>
      </c>
      <c r="V3168" s="386">
        <v>1285</v>
      </c>
      <c r="W3168" s="386" t="s">
        <v>834</v>
      </c>
      <c r="X3168" s="383">
        <v>52</v>
      </c>
      <c r="Y3168" s="383">
        <v>1317</v>
      </c>
      <c r="Z3168" s="386" t="s">
        <v>36</v>
      </c>
      <c r="AA3168" s="386">
        <v>48</v>
      </c>
      <c r="AB3168" s="386">
        <v>1278</v>
      </c>
      <c r="AC3168" s="386" t="s">
        <v>834</v>
      </c>
      <c r="AD3168" s="383" t="s">
        <v>57</v>
      </c>
      <c r="AE3168" s="383" t="s">
        <v>36</v>
      </c>
      <c r="AF3168" s="383">
        <v>64</v>
      </c>
      <c r="AG3168" s="383" t="s">
        <v>40</v>
      </c>
      <c r="AH3168" s="383" t="s">
        <v>34</v>
      </c>
      <c r="AI3168" s="383" t="s">
        <v>36</v>
      </c>
      <c r="AJ3168" s="383" t="s">
        <v>3554</v>
      </c>
      <c r="AK3168" s="384" t="str">
        <f t="shared" si="99"/>
        <v>NO</v>
      </c>
      <c r="AL3168" s="384" t="str">
        <f t="shared" si="100"/>
        <v>NO</v>
      </c>
    </row>
    <row r="3169" spans="1:38" x14ac:dyDescent="0.25">
      <c r="A3169" s="381" t="s">
        <v>3224</v>
      </c>
      <c r="B3169" s="382" t="s">
        <v>442</v>
      </c>
      <c r="C3169" s="382" t="s">
        <v>30</v>
      </c>
      <c r="D3169" s="382" t="s">
        <v>443</v>
      </c>
      <c r="E3169" s="382" t="s">
        <v>37</v>
      </c>
      <c r="F3169" s="383">
        <v>100</v>
      </c>
      <c r="G3169" s="383">
        <v>955</v>
      </c>
      <c r="H3169" s="383" t="s">
        <v>835</v>
      </c>
      <c r="I3169" s="383">
        <v>100</v>
      </c>
      <c r="J3169" s="383">
        <v>955</v>
      </c>
      <c r="K3169" s="383" t="s">
        <v>835</v>
      </c>
      <c r="L3169" s="385"/>
      <c r="M3169" s="383">
        <v>297</v>
      </c>
      <c r="N3169" s="383" t="s">
        <v>835</v>
      </c>
      <c r="O3169" s="385"/>
      <c r="P3169" s="385"/>
      <c r="Q3169" s="386" t="s">
        <v>11</v>
      </c>
      <c r="R3169" s="383">
        <v>67</v>
      </c>
      <c r="S3169" s="383">
        <v>898</v>
      </c>
      <c r="T3169" s="386" t="s">
        <v>36</v>
      </c>
      <c r="U3169" s="386">
        <v>70</v>
      </c>
      <c r="V3169" s="386">
        <v>879</v>
      </c>
      <c r="W3169" s="386" t="s">
        <v>834</v>
      </c>
      <c r="X3169" s="383">
        <v>66</v>
      </c>
      <c r="Y3169" s="383">
        <v>896</v>
      </c>
      <c r="Z3169" s="386" t="s">
        <v>36</v>
      </c>
      <c r="AA3169" s="386">
        <v>62</v>
      </c>
      <c r="AB3169" s="386">
        <v>876</v>
      </c>
      <c r="AC3169" s="386" t="s">
        <v>834</v>
      </c>
      <c r="AD3169" s="383" t="s">
        <v>33</v>
      </c>
      <c r="AE3169" s="383" t="s">
        <v>36</v>
      </c>
      <c r="AF3169" s="383">
        <v>77</v>
      </c>
      <c r="AG3169" s="383" t="s">
        <v>40</v>
      </c>
      <c r="AH3169" s="383" t="s">
        <v>34</v>
      </c>
      <c r="AI3169" s="383" t="s">
        <v>36</v>
      </c>
      <c r="AJ3169" s="383" t="s">
        <v>3554</v>
      </c>
      <c r="AK3169" s="384" t="str">
        <f t="shared" si="99"/>
        <v>NO</v>
      </c>
      <c r="AL3169" s="384" t="str">
        <f t="shared" si="100"/>
        <v>NO</v>
      </c>
    </row>
    <row r="3170" spans="1:38" x14ac:dyDescent="0.25">
      <c r="A3170" s="381" t="s">
        <v>3224</v>
      </c>
      <c r="B3170" s="382" t="s">
        <v>861</v>
      </c>
      <c r="C3170" s="382" t="s">
        <v>30</v>
      </c>
      <c r="D3170" s="382" t="s">
        <v>2242</v>
      </c>
      <c r="E3170" s="382" t="s">
        <v>37</v>
      </c>
      <c r="F3170" s="383">
        <v>100</v>
      </c>
      <c r="G3170" s="383">
        <v>185</v>
      </c>
      <c r="H3170" s="383" t="s">
        <v>835</v>
      </c>
      <c r="I3170" s="383">
        <v>100</v>
      </c>
      <c r="J3170" s="383">
        <v>185</v>
      </c>
      <c r="K3170" s="383" t="s">
        <v>835</v>
      </c>
      <c r="L3170" s="385"/>
      <c r="M3170" s="383">
        <v>42</v>
      </c>
      <c r="N3170" s="383" t="s">
        <v>835</v>
      </c>
      <c r="O3170" s="385"/>
      <c r="P3170" s="385"/>
      <c r="Q3170" s="386" t="s">
        <v>11</v>
      </c>
      <c r="R3170" s="383">
        <v>57</v>
      </c>
      <c r="S3170" s="383">
        <v>170</v>
      </c>
      <c r="T3170" s="386" t="s">
        <v>34</v>
      </c>
      <c r="U3170" s="386">
        <v>65</v>
      </c>
      <c r="V3170" s="386">
        <v>156</v>
      </c>
      <c r="W3170" s="386" t="s">
        <v>11</v>
      </c>
      <c r="X3170" s="383">
        <v>58</v>
      </c>
      <c r="Y3170" s="383">
        <v>170</v>
      </c>
      <c r="Z3170" s="386" t="s">
        <v>34</v>
      </c>
      <c r="AA3170" s="386">
        <v>68</v>
      </c>
      <c r="AB3170" s="386">
        <v>156</v>
      </c>
      <c r="AC3170" s="386" t="s">
        <v>11</v>
      </c>
      <c r="AD3170" s="383" t="s">
        <v>33</v>
      </c>
      <c r="AE3170" s="383" t="s">
        <v>34</v>
      </c>
      <c r="AF3170" s="383">
        <v>100</v>
      </c>
      <c r="AG3170" s="383" t="s">
        <v>40</v>
      </c>
      <c r="AH3170" s="383" t="s">
        <v>34</v>
      </c>
      <c r="AI3170" s="383" t="s">
        <v>34</v>
      </c>
      <c r="AJ3170" s="383" t="s">
        <v>3554</v>
      </c>
      <c r="AK3170" s="384" t="str">
        <f t="shared" si="99"/>
        <v>Yes-SH</v>
      </c>
      <c r="AL3170" s="384" t="str">
        <f t="shared" si="100"/>
        <v>Yes-SH</v>
      </c>
    </row>
    <row r="3171" spans="1:38" x14ac:dyDescent="0.25">
      <c r="A3171" s="381" t="s">
        <v>3224</v>
      </c>
      <c r="B3171" s="382" t="s">
        <v>444</v>
      </c>
      <c r="C3171" s="382" t="s">
        <v>30</v>
      </c>
      <c r="D3171" s="382" t="s">
        <v>445</v>
      </c>
      <c r="E3171" s="382" t="s">
        <v>37</v>
      </c>
      <c r="F3171" s="383">
        <v>100</v>
      </c>
      <c r="G3171" s="383">
        <v>71</v>
      </c>
      <c r="H3171" s="383" t="s">
        <v>835</v>
      </c>
      <c r="I3171" s="383">
        <v>100</v>
      </c>
      <c r="J3171" s="383">
        <v>71</v>
      </c>
      <c r="K3171" s="383" t="s">
        <v>835</v>
      </c>
      <c r="L3171" s="385"/>
      <c r="M3171" s="383">
        <v>14</v>
      </c>
      <c r="N3171" s="383" t="s">
        <v>835</v>
      </c>
      <c r="O3171" s="385"/>
      <c r="P3171" s="385"/>
      <c r="Q3171" s="386" t="s">
        <v>11</v>
      </c>
      <c r="R3171" s="383">
        <v>85</v>
      </c>
      <c r="S3171" s="383">
        <v>68</v>
      </c>
      <c r="T3171" s="386" t="s">
        <v>34</v>
      </c>
      <c r="U3171" s="386">
        <v>88</v>
      </c>
      <c r="V3171" s="386">
        <v>66</v>
      </c>
      <c r="W3171" s="386" t="s">
        <v>11</v>
      </c>
      <c r="X3171" s="383">
        <v>78</v>
      </c>
      <c r="Y3171" s="383">
        <v>68</v>
      </c>
      <c r="Z3171" s="386" t="s">
        <v>34</v>
      </c>
      <c r="AA3171" s="386">
        <v>80</v>
      </c>
      <c r="AB3171" s="386">
        <v>66</v>
      </c>
      <c r="AC3171" s="386" t="s">
        <v>11</v>
      </c>
      <c r="AD3171" s="383" t="s">
        <v>33</v>
      </c>
      <c r="AE3171" s="383" t="s">
        <v>34</v>
      </c>
      <c r="AF3171" s="383">
        <v>100</v>
      </c>
      <c r="AG3171" s="383" t="s">
        <v>35</v>
      </c>
      <c r="AH3171" s="383" t="s">
        <v>36</v>
      </c>
      <c r="AI3171" s="383" t="s">
        <v>34</v>
      </c>
      <c r="AJ3171" s="383" t="s">
        <v>3554</v>
      </c>
      <c r="AK3171" s="384" t="str">
        <f t="shared" si="99"/>
        <v>Yes-AB</v>
      </c>
      <c r="AL3171" s="384" t="str">
        <f t="shared" si="100"/>
        <v>Yes-SH</v>
      </c>
    </row>
    <row r="3172" spans="1:38" x14ac:dyDescent="0.25">
      <c r="A3172" s="381" t="s">
        <v>3224</v>
      </c>
      <c r="B3172" s="382" t="s">
        <v>446</v>
      </c>
      <c r="C3172" s="382" t="s">
        <v>30</v>
      </c>
      <c r="D3172" s="382" t="s">
        <v>447</v>
      </c>
      <c r="E3172" s="382" t="s">
        <v>37</v>
      </c>
      <c r="F3172" s="383">
        <v>100</v>
      </c>
      <c r="G3172" s="383">
        <v>537</v>
      </c>
      <c r="H3172" s="383" t="s">
        <v>835</v>
      </c>
      <c r="I3172" s="383">
        <v>100</v>
      </c>
      <c r="J3172" s="383">
        <v>537</v>
      </c>
      <c r="K3172" s="383" t="s">
        <v>835</v>
      </c>
      <c r="L3172" s="385">
        <v>93</v>
      </c>
      <c r="M3172" s="383">
        <v>162</v>
      </c>
      <c r="N3172" s="383" t="s">
        <v>835</v>
      </c>
      <c r="O3172" s="385"/>
      <c r="P3172" s="385"/>
      <c r="Q3172" s="386" t="s">
        <v>11</v>
      </c>
      <c r="R3172" s="383">
        <v>70</v>
      </c>
      <c r="S3172" s="383">
        <v>495</v>
      </c>
      <c r="T3172" s="386" t="s">
        <v>36</v>
      </c>
      <c r="U3172" s="386">
        <v>73</v>
      </c>
      <c r="V3172" s="386">
        <v>492</v>
      </c>
      <c r="W3172" s="386" t="s">
        <v>834</v>
      </c>
      <c r="X3172" s="383">
        <v>75</v>
      </c>
      <c r="Y3172" s="383">
        <v>494</v>
      </c>
      <c r="Z3172" s="386" t="s">
        <v>36</v>
      </c>
      <c r="AA3172" s="386">
        <v>73</v>
      </c>
      <c r="AB3172" s="386">
        <v>491</v>
      </c>
      <c r="AC3172" s="386" t="s">
        <v>834</v>
      </c>
      <c r="AD3172" s="383" t="s">
        <v>33</v>
      </c>
      <c r="AE3172" s="383" t="s">
        <v>36</v>
      </c>
      <c r="AF3172" s="383">
        <v>82</v>
      </c>
      <c r="AG3172" s="383" t="s">
        <v>35</v>
      </c>
      <c r="AH3172" s="383" t="s">
        <v>34</v>
      </c>
      <c r="AI3172" s="383" t="s">
        <v>36</v>
      </c>
      <c r="AJ3172" s="383" t="s">
        <v>3554</v>
      </c>
      <c r="AK3172" s="384" t="str">
        <f t="shared" si="99"/>
        <v>NO</v>
      </c>
      <c r="AL3172" s="384" t="str">
        <f t="shared" si="100"/>
        <v>NO</v>
      </c>
    </row>
    <row r="3173" spans="1:38" x14ac:dyDescent="0.25">
      <c r="A3173" s="381" t="s">
        <v>3224</v>
      </c>
      <c r="B3173" s="382" t="s">
        <v>2317</v>
      </c>
      <c r="C3173" s="382" t="s">
        <v>30</v>
      </c>
      <c r="D3173" s="382" t="s">
        <v>2318</v>
      </c>
      <c r="E3173" s="382" t="s">
        <v>37</v>
      </c>
      <c r="F3173" s="383">
        <v>100</v>
      </c>
      <c r="G3173" s="383">
        <v>33</v>
      </c>
      <c r="H3173" s="383" t="s">
        <v>835</v>
      </c>
      <c r="I3173" s="383">
        <v>100</v>
      </c>
      <c r="J3173" s="383">
        <v>33</v>
      </c>
      <c r="K3173" s="383" t="s">
        <v>835</v>
      </c>
      <c r="L3173" s="385"/>
      <c r="M3173" s="383">
        <v>15</v>
      </c>
      <c r="N3173" s="383" t="s">
        <v>835</v>
      </c>
      <c r="O3173" s="385"/>
      <c r="P3173" s="385"/>
      <c r="Q3173" s="386" t="s">
        <v>11</v>
      </c>
      <c r="R3173" s="383">
        <v>56</v>
      </c>
      <c r="S3173" s="383">
        <v>25</v>
      </c>
      <c r="T3173" s="386" t="s">
        <v>36</v>
      </c>
      <c r="U3173" s="386">
        <v>57</v>
      </c>
      <c r="V3173" s="386">
        <v>21</v>
      </c>
      <c r="W3173" s="386" t="s">
        <v>834</v>
      </c>
      <c r="X3173" s="383">
        <v>42</v>
      </c>
      <c r="Y3173" s="383">
        <v>24</v>
      </c>
      <c r="Z3173" s="386" t="s">
        <v>36</v>
      </c>
      <c r="AA3173" s="386">
        <v>30</v>
      </c>
      <c r="AB3173" s="386">
        <v>20</v>
      </c>
      <c r="AC3173" s="386" t="s">
        <v>834</v>
      </c>
      <c r="AD3173" s="383"/>
      <c r="AE3173" s="383" t="s">
        <v>36</v>
      </c>
      <c r="AF3173" s="383">
        <v>95</v>
      </c>
      <c r="AG3173" s="383" t="s">
        <v>35</v>
      </c>
      <c r="AH3173" s="383" t="s">
        <v>36</v>
      </c>
      <c r="AI3173" s="383" t="s">
        <v>34</v>
      </c>
      <c r="AJ3173" s="383" t="s">
        <v>3554</v>
      </c>
      <c r="AK3173" s="384" t="str">
        <f t="shared" si="99"/>
        <v>NO</v>
      </c>
      <c r="AL3173" s="384" t="str">
        <f t="shared" si="100"/>
        <v>NO</v>
      </c>
    </row>
    <row r="3174" spans="1:38" x14ac:dyDescent="0.25">
      <c r="A3174" s="381" t="s">
        <v>3224</v>
      </c>
      <c r="B3174" s="382" t="s">
        <v>862</v>
      </c>
      <c r="C3174" s="382" t="s">
        <v>30</v>
      </c>
      <c r="D3174" s="382" t="s">
        <v>2243</v>
      </c>
      <c r="E3174" s="382" t="s">
        <v>37</v>
      </c>
      <c r="F3174" s="383">
        <v>100</v>
      </c>
      <c r="G3174" s="383">
        <v>331</v>
      </c>
      <c r="H3174" s="383" t="s">
        <v>835</v>
      </c>
      <c r="I3174" s="383">
        <v>100</v>
      </c>
      <c r="J3174" s="383">
        <v>331</v>
      </c>
      <c r="K3174" s="383" t="s">
        <v>835</v>
      </c>
      <c r="L3174" s="385">
        <v>87</v>
      </c>
      <c r="M3174" s="383">
        <v>79</v>
      </c>
      <c r="N3174" s="383" t="s">
        <v>835</v>
      </c>
      <c r="O3174" s="385"/>
      <c r="P3174" s="385"/>
      <c r="Q3174" s="386" t="s">
        <v>11</v>
      </c>
      <c r="R3174" s="383">
        <v>39</v>
      </c>
      <c r="S3174" s="383">
        <v>270</v>
      </c>
      <c r="T3174" s="386" t="s">
        <v>36</v>
      </c>
      <c r="U3174" s="386">
        <v>49</v>
      </c>
      <c r="V3174" s="386">
        <v>261</v>
      </c>
      <c r="W3174" s="386" t="s">
        <v>834</v>
      </c>
      <c r="X3174" s="383">
        <v>43</v>
      </c>
      <c r="Y3174" s="383">
        <v>271</v>
      </c>
      <c r="Z3174" s="386" t="s">
        <v>34</v>
      </c>
      <c r="AA3174" s="386">
        <v>56</v>
      </c>
      <c r="AB3174" s="386">
        <v>262</v>
      </c>
      <c r="AC3174" s="386" t="s">
        <v>11</v>
      </c>
      <c r="AD3174" s="383" t="s">
        <v>104</v>
      </c>
      <c r="AE3174" s="383" t="s">
        <v>36</v>
      </c>
      <c r="AF3174" s="383">
        <v>97</v>
      </c>
      <c r="AG3174" s="383" t="s">
        <v>40</v>
      </c>
      <c r="AH3174" s="383" t="s">
        <v>34</v>
      </c>
      <c r="AI3174" s="383" t="s">
        <v>34</v>
      </c>
      <c r="AJ3174" s="383" t="s">
        <v>3554</v>
      </c>
      <c r="AK3174" s="384" t="str">
        <f t="shared" si="99"/>
        <v>NO</v>
      </c>
      <c r="AL3174" s="384" t="str">
        <f t="shared" si="100"/>
        <v>Yes-SH</v>
      </c>
    </row>
    <row r="3175" spans="1:38" x14ac:dyDescent="0.25">
      <c r="A3175" s="381" t="s">
        <v>3224</v>
      </c>
      <c r="B3175" s="382" t="s">
        <v>448</v>
      </c>
      <c r="C3175" s="382" t="s">
        <v>30</v>
      </c>
      <c r="D3175" s="382" t="s">
        <v>2244</v>
      </c>
      <c r="E3175" s="382" t="s">
        <v>37</v>
      </c>
      <c r="F3175" s="383">
        <v>100</v>
      </c>
      <c r="G3175" s="383">
        <v>428</v>
      </c>
      <c r="H3175" s="383" t="s">
        <v>835</v>
      </c>
      <c r="I3175" s="383">
        <v>100</v>
      </c>
      <c r="J3175" s="383">
        <v>428</v>
      </c>
      <c r="K3175" s="383" t="s">
        <v>835</v>
      </c>
      <c r="L3175" s="385"/>
      <c r="M3175" s="383">
        <v>133</v>
      </c>
      <c r="N3175" s="383" t="s">
        <v>835</v>
      </c>
      <c r="O3175" s="385"/>
      <c r="P3175" s="385"/>
      <c r="Q3175" s="386" t="s">
        <v>11</v>
      </c>
      <c r="R3175" s="383">
        <v>62</v>
      </c>
      <c r="S3175" s="383">
        <v>377</v>
      </c>
      <c r="T3175" s="386" t="s">
        <v>34</v>
      </c>
      <c r="U3175" s="386">
        <v>64</v>
      </c>
      <c r="V3175" s="386">
        <v>369</v>
      </c>
      <c r="W3175" s="386" t="s">
        <v>11</v>
      </c>
      <c r="X3175" s="383">
        <v>49</v>
      </c>
      <c r="Y3175" s="383">
        <v>377</v>
      </c>
      <c r="Z3175" s="386" t="s">
        <v>36</v>
      </c>
      <c r="AA3175" s="386">
        <v>52</v>
      </c>
      <c r="AB3175" s="386">
        <v>369</v>
      </c>
      <c r="AC3175" s="386" t="s">
        <v>834</v>
      </c>
      <c r="AD3175" s="383" t="s">
        <v>104</v>
      </c>
      <c r="AE3175" s="383" t="s">
        <v>36</v>
      </c>
      <c r="AF3175" s="383">
        <v>92</v>
      </c>
      <c r="AG3175" s="383" t="s">
        <v>40</v>
      </c>
      <c r="AH3175" s="383" t="s">
        <v>34</v>
      </c>
      <c r="AI3175" s="383" t="s">
        <v>34</v>
      </c>
      <c r="AJ3175" s="383" t="s">
        <v>3554</v>
      </c>
      <c r="AK3175" s="384" t="str">
        <f t="shared" si="99"/>
        <v>Yes-SH</v>
      </c>
      <c r="AL3175" s="384" t="str">
        <f t="shared" si="100"/>
        <v>NO</v>
      </c>
    </row>
    <row r="3176" spans="1:38" x14ac:dyDescent="0.25">
      <c r="A3176" s="381" t="s">
        <v>3224</v>
      </c>
      <c r="B3176" s="382" t="s">
        <v>449</v>
      </c>
      <c r="C3176" s="382" t="s">
        <v>30</v>
      </c>
      <c r="D3176" s="382" t="s">
        <v>450</v>
      </c>
      <c r="E3176" s="382" t="s">
        <v>37</v>
      </c>
      <c r="F3176" s="383">
        <v>100</v>
      </c>
      <c r="G3176" s="383">
        <v>13</v>
      </c>
      <c r="H3176" s="383" t="s">
        <v>835</v>
      </c>
      <c r="I3176" s="383">
        <v>100</v>
      </c>
      <c r="J3176" s="383">
        <v>13</v>
      </c>
      <c r="K3176" s="383" t="s">
        <v>835</v>
      </c>
      <c r="L3176" s="385"/>
      <c r="M3176" s="383">
        <v>5</v>
      </c>
      <c r="N3176" s="383" t="s">
        <v>11</v>
      </c>
      <c r="O3176" s="385"/>
      <c r="P3176" s="385"/>
      <c r="Q3176" s="386" t="s">
        <v>11</v>
      </c>
      <c r="R3176" s="383"/>
      <c r="S3176" s="383">
        <v>13</v>
      </c>
      <c r="T3176" s="386" t="s">
        <v>36</v>
      </c>
      <c r="U3176" s="386">
        <v>8</v>
      </c>
      <c r="V3176" s="386">
        <v>12</v>
      </c>
      <c r="W3176" s="386" t="s">
        <v>834</v>
      </c>
      <c r="X3176" s="383"/>
      <c r="Y3176" s="383">
        <v>13</v>
      </c>
      <c r="Z3176" s="386" t="s">
        <v>36</v>
      </c>
      <c r="AA3176" s="386"/>
      <c r="AB3176" s="386">
        <v>12</v>
      </c>
      <c r="AC3176" s="386" t="s">
        <v>834</v>
      </c>
      <c r="AD3176" s="383"/>
      <c r="AE3176" s="383" t="s">
        <v>36</v>
      </c>
      <c r="AF3176" s="383">
        <v>95</v>
      </c>
      <c r="AG3176" s="383" t="s">
        <v>40</v>
      </c>
      <c r="AH3176" s="383" t="s">
        <v>36</v>
      </c>
      <c r="AI3176" s="383" t="s">
        <v>34</v>
      </c>
      <c r="AJ3176" s="383" t="s">
        <v>3554</v>
      </c>
      <c r="AK3176" s="384" t="str">
        <f t="shared" si="99"/>
        <v>NO</v>
      </c>
      <c r="AL3176" s="384" t="str">
        <f t="shared" si="100"/>
        <v>NO</v>
      </c>
    </row>
    <row r="3177" spans="1:38" x14ac:dyDescent="0.25">
      <c r="A3177" s="381" t="s">
        <v>3224</v>
      </c>
      <c r="B3177" s="382" t="s">
        <v>863</v>
      </c>
      <c r="C3177" s="382" t="s">
        <v>30</v>
      </c>
      <c r="D3177" s="382" t="s">
        <v>864</v>
      </c>
      <c r="E3177" s="382" t="s">
        <v>37</v>
      </c>
      <c r="F3177" s="383">
        <v>100</v>
      </c>
      <c r="G3177" s="383">
        <v>117</v>
      </c>
      <c r="H3177" s="383" t="s">
        <v>835</v>
      </c>
      <c r="I3177" s="383">
        <v>100</v>
      </c>
      <c r="J3177" s="383">
        <v>117</v>
      </c>
      <c r="K3177" s="383" t="s">
        <v>835</v>
      </c>
      <c r="L3177" s="385"/>
      <c r="M3177" s="383">
        <v>26</v>
      </c>
      <c r="N3177" s="383" t="s">
        <v>835</v>
      </c>
      <c r="O3177" s="385"/>
      <c r="P3177" s="385"/>
      <c r="Q3177" s="386" t="s">
        <v>11</v>
      </c>
      <c r="R3177" s="383">
        <v>40</v>
      </c>
      <c r="S3177" s="383">
        <v>109</v>
      </c>
      <c r="T3177" s="386" t="s">
        <v>36</v>
      </c>
      <c r="U3177" s="386">
        <v>54</v>
      </c>
      <c r="V3177" s="386">
        <v>106</v>
      </c>
      <c r="W3177" s="386" t="s">
        <v>834</v>
      </c>
      <c r="X3177" s="383">
        <v>45</v>
      </c>
      <c r="Y3177" s="383">
        <v>109</v>
      </c>
      <c r="Z3177" s="386" t="s">
        <v>36</v>
      </c>
      <c r="AA3177" s="386">
        <v>54</v>
      </c>
      <c r="AB3177" s="386">
        <v>106</v>
      </c>
      <c r="AC3177" s="386" t="s">
        <v>834</v>
      </c>
      <c r="AD3177" s="383" t="s">
        <v>104</v>
      </c>
      <c r="AE3177" s="383" t="s">
        <v>36</v>
      </c>
      <c r="AF3177" s="383">
        <v>87</v>
      </c>
      <c r="AG3177" s="383" t="s">
        <v>40</v>
      </c>
      <c r="AH3177" s="383" t="s">
        <v>34</v>
      </c>
      <c r="AI3177" s="383" t="s">
        <v>34</v>
      </c>
      <c r="AJ3177" s="383" t="s">
        <v>3554</v>
      </c>
      <c r="AK3177" s="384" t="str">
        <f t="shared" si="99"/>
        <v>NO</v>
      </c>
      <c r="AL3177" s="384" t="str">
        <f t="shared" si="100"/>
        <v>NO</v>
      </c>
    </row>
    <row r="3178" spans="1:38" x14ac:dyDescent="0.25">
      <c r="A3178" s="381" t="s">
        <v>3224</v>
      </c>
      <c r="B3178" s="382" t="s">
        <v>451</v>
      </c>
      <c r="C3178" s="382" t="s">
        <v>30</v>
      </c>
      <c r="D3178" s="382" t="s">
        <v>452</v>
      </c>
      <c r="E3178" s="382" t="s">
        <v>37</v>
      </c>
      <c r="F3178" s="383">
        <v>100</v>
      </c>
      <c r="G3178" s="383">
        <v>254</v>
      </c>
      <c r="H3178" s="383" t="s">
        <v>835</v>
      </c>
      <c r="I3178" s="383">
        <v>100</v>
      </c>
      <c r="J3178" s="383">
        <v>254</v>
      </c>
      <c r="K3178" s="383" t="s">
        <v>835</v>
      </c>
      <c r="L3178" s="385"/>
      <c r="M3178" s="383">
        <v>68</v>
      </c>
      <c r="N3178" s="383" t="s">
        <v>835</v>
      </c>
      <c r="O3178" s="385"/>
      <c r="P3178" s="385"/>
      <c r="Q3178" s="386" t="s">
        <v>11</v>
      </c>
      <c r="R3178" s="383">
        <v>60</v>
      </c>
      <c r="S3178" s="383">
        <v>239</v>
      </c>
      <c r="T3178" s="386" t="s">
        <v>36</v>
      </c>
      <c r="U3178" s="386">
        <v>64</v>
      </c>
      <c r="V3178" s="386">
        <v>239</v>
      </c>
      <c r="W3178" s="386" t="s">
        <v>834</v>
      </c>
      <c r="X3178" s="383">
        <v>60</v>
      </c>
      <c r="Y3178" s="383">
        <v>239</v>
      </c>
      <c r="Z3178" s="386" t="s">
        <v>36</v>
      </c>
      <c r="AA3178" s="386">
        <v>51</v>
      </c>
      <c r="AB3178" s="386">
        <v>239</v>
      </c>
      <c r="AC3178" s="386" t="s">
        <v>834</v>
      </c>
      <c r="AD3178" s="383" t="s">
        <v>57</v>
      </c>
      <c r="AE3178" s="383" t="s">
        <v>36</v>
      </c>
      <c r="AF3178" s="383">
        <v>74</v>
      </c>
      <c r="AG3178" s="383" t="s">
        <v>35</v>
      </c>
      <c r="AH3178" s="383" t="s">
        <v>34</v>
      </c>
      <c r="AI3178" s="383" t="s">
        <v>36</v>
      </c>
      <c r="AJ3178" s="383" t="s">
        <v>3554</v>
      </c>
      <c r="AK3178" s="384" t="str">
        <f t="shared" si="99"/>
        <v>NO</v>
      </c>
      <c r="AL3178" s="384" t="str">
        <f t="shared" si="100"/>
        <v>NO</v>
      </c>
    </row>
    <row r="3179" spans="1:38" x14ac:dyDescent="0.25">
      <c r="A3179" s="381" t="s">
        <v>3224</v>
      </c>
      <c r="B3179" s="382" t="s">
        <v>2319</v>
      </c>
      <c r="C3179" s="382" t="s">
        <v>30</v>
      </c>
      <c r="D3179" s="382" t="s">
        <v>2320</v>
      </c>
      <c r="E3179" s="382" t="s">
        <v>37</v>
      </c>
      <c r="F3179" s="383">
        <v>100</v>
      </c>
      <c r="G3179" s="383">
        <v>18</v>
      </c>
      <c r="H3179" s="383" t="s">
        <v>835</v>
      </c>
      <c r="I3179" s="383">
        <v>100</v>
      </c>
      <c r="J3179" s="383">
        <v>18</v>
      </c>
      <c r="K3179" s="383" t="s">
        <v>835</v>
      </c>
      <c r="L3179" s="385"/>
      <c r="M3179" s="383">
        <v>0</v>
      </c>
      <c r="N3179" s="383" t="s">
        <v>11</v>
      </c>
      <c r="O3179" s="385"/>
      <c r="P3179" s="385"/>
      <c r="Q3179" s="386" t="s">
        <v>11</v>
      </c>
      <c r="R3179" s="383">
        <v>60</v>
      </c>
      <c r="S3179" s="383">
        <v>15</v>
      </c>
      <c r="T3179" s="386" t="s">
        <v>36</v>
      </c>
      <c r="U3179" s="386">
        <v>53</v>
      </c>
      <c r="V3179" s="386">
        <v>15</v>
      </c>
      <c r="W3179" s="386" t="s">
        <v>834</v>
      </c>
      <c r="X3179" s="383">
        <v>80</v>
      </c>
      <c r="Y3179" s="383">
        <v>15</v>
      </c>
      <c r="Z3179" s="386" t="s">
        <v>34</v>
      </c>
      <c r="AA3179" s="386">
        <v>80</v>
      </c>
      <c r="AB3179" s="386">
        <v>15</v>
      </c>
      <c r="AC3179" s="386" t="s">
        <v>11</v>
      </c>
      <c r="AD3179" s="383"/>
      <c r="AE3179" s="383" t="s">
        <v>36</v>
      </c>
      <c r="AF3179" s="383">
        <v>97</v>
      </c>
      <c r="AG3179" s="383" t="s">
        <v>35</v>
      </c>
      <c r="AH3179" s="383" t="s">
        <v>36</v>
      </c>
      <c r="AI3179" s="383" t="s">
        <v>34</v>
      </c>
      <c r="AJ3179" s="383" t="s">
        <v>3554</v>
      </c>
      <c r="AK3179" s="384" t="str">
        <f t="shared" si="99"/>
        <v>NO</v>
      </c>
      <c r="AL3179" s="384" t="str">
        <f t="shared" si="100"/>
        <v>Yes-AB</v>
      </c>
    </row>
    <row r="3180" spans="1:38" x14ac:dyDescent="0.25">
      <c r="A3180" s="381" t="s">
        <v>3224</v>
      </c>
      <c r="B3180" s="382" t="s">
        <v>2321</v>
      </c>
      <c r="C3180" s="382" t="s">
        <v>30</v>
      </c>
      <c r="D3180" s="382" t="s">
        <v>2322</v>
      </c>
      <c r="E3180" s="382" t="s">
        <v>37</v>
      </c>
      <c r="F3180" s="383">
        <v>100</v>
      </c>
      <c r="G3180" s="383">
        <v>147</v>
      </c>
      <c r="H3180" s="383" t="s">
        <v>835</v>
      </c>
      <c r="I3180" s="383">
        <v>100</v>
      </c>
      <c r="J3180" s="383">
        <v>147</v>
      </c>
      <c r="K3180" s="383" t="s">
        <v>835</v>
      </c>
      <c r="L3180" s="385">
        <v>94</v>
      </c>
      <c r="M3180" s="383">
        <v>32</v>
      </c>
      <c r="N3180" s="383" t="s">
        <v>835</v>
      </c>
      <c r="O3180" s="385"/>
      <c r="P3180" s="385"/>
      <c r="Q3180" s="386" t="s">
        <v>11</v>
      </c>
      <c r="R3180" s="383">
        <v>72</v>
      </c>
      <c r="S3180" s="383">
        <v>110</v>
      </c>
      <c r="T3180" s="386" t="s">
        <v>36</v>
      </c>
      <c r="U3180" s="386">
        <v>71</v>
      </c>
      <c r="V3180" s="386">
        <v>85</v>
      </c>
      <c r="W3180" s="386" t="s">
        <v>834</v>
      </c>
      <c r="X3180" s="383">
        <v>59</v>
      </c>
      <c r="Y3180" s="383">
        <v>110</v>
      </c>
      <c r="Z3180" s="386" t="s">
        <v>36</v>
      </c>
      <c r="AA3180" s="386">
        <v>47</v>
      </c>
      <c r="AB3180" s="386">
        <v>85</v>
      </c>
      <c r="AC3180" s="386" t="s">
        <v>834</v>
      </c>
      <c r="AD3180" s="383" t="s">
        <v>104</v>
      </c>
      <c r="AE3180" s="383" t="s">
        <v>36</v>
      </c>
      <c r="AF3180" s="383">
        <v>79</v>
      </c>
      <c r="AG3180" s="383" t="s">
        <v>40</v>
      </c>
      <c r="AH3180" s="383" t="s">
        <v>36</v>
      </c>
      <c r="AI3180" s="383" t="s">
        <v>34</v>
      </c>
      <c r="AJ3180" s="383" t="s">
        <v>3554</v>
      </c>
      <c r="AK3180" s="384" t="str">
        <f t="shared" si="99"/>
        <v>NO</v>
      </c>
      <c r="AL3180" s="384" t="str">
        <f t="shared" si="100"/>
        <v>NO</v>
      </c>
    </row>
    <row r="3181" spans="1:38" x14ac:dyDescent="0.25">
      <c r="A3181" s="381" t="s">
        <v>3224</v>
      </c>
      <c r="B3181" s="382" t="s">
        <v>2323</v>
      </c>
      <c r="C3181" s="382" t="s">
        <v>30</v>
      </c>
      <c r="D3181" s="382" t="s">
        <v>2324</v>
      </c>
      <c r="E3181" s="382" t="s">
        <v>37</v>
      </c>
      <c r="F3181" s="383">
        <v>100</v>
      </c>
      <c r="G3181" s="383">
        <v>109</v>
      </c>
      <c r="H3181" s="383" t="s">
        <v>835</v>
      </c>
      <c r="I3181" s="383">
        <v>100</v>
      </c>
      <c r="J3181" s="383">
        <v>109</v>
      </c>
      <c r="K3181" s="383" t="s">
        <v>835</v>
      </c>
      <c r="L3181" s="385"/>
      <c r="M3181" s="383">
        <v>42</v>
      </c>
      <c r="N3181" s="383" t="s">
        <v>835</v>
      </c>
      <c r="O3181" s="385"/>
      <c r="P3181" s="385"/>
      <c r="Q3181" s="386" t="s">
        <v>11</v>
      </c>
      <c r="R3181" s="383">
        <v>75</v>
      </c>
      <c r="S3181" s="383">
        <v>105</v>
      </c>
      <c r="T3181" s="386" t="s">
        <v>34</v>
      </c>
      <c r="U3181" s="386">
        <v>81</v>
      </c>
      <c r="V3181" s="386">
        <v>104</v>
      </c>
      <c r="W3181" s="386" t="s">
        <v>835</v>
      </c>
      <c r="X3181" s="383">
        <v>81</v>
      </c>
      <c r="Y3181" s="383">
        <v>105</v>
      </c>
      <c r="Z3181" s="386" t="s">
        <v>34</v>
      </c>
      <c r="AA3181" s="386">
        <v>81</v>
      </c>
      <c r="AB3181" s="386">
        <v>104</v>
      </c>
      <c r="AC3181" s="386" t="s">
        <v>11</v>
      </c>
      <c r="AD3181" s="383" t="s">
        <v>33</v>
      </c>
      <c r="AE3181" s="383" t="s">
        <v>36</v>
      </c>
      <c r="AF3181" s="383">
        <v>97</v>
      </c>
      <c r="AG3181" s="383" t="s">
        <v>35</v>
      </c>
      <c r="AH3181" s="383" t="s">
        <v>36</v>
      </c>
      <c r="AI3181" s="383" t="s">
        <v>34</v>
      </c>
      <c r="AJ3181" s="383" t="s">
        <v>3554</v>
      </c>
      <c r="AK3181" s="384" t="str">
        <f t="shared" si="99"/>
        <v>Yes-GM</v>
      </c>
      <c r="AL3181" s="384" t="str">
        <f t="shared" si="100"/>
        <v>Yes-AB</v>
      </c>
    </row>
    <row r="3182" spans="1:38" x14ac:dyDescent="0.25">
      <c r="A3182" s="381" t="s">
        <v>3224</v>
      </c>
      <c r="B3182" s="382" t="s">
        <v>453</v>
      </c>
      <c r="C3182" s="382" t="s">
        <v>30</v>
      </c>
      <c r="D3182" s="382" t="s">
        <v>454</v>
      </c>
      <c r="E3182" s="382" t="s">
        <v>37</v>
      </c>
      <c r="F3182" s="383">
        <v>100</v>
      </c>
      <c r="G3182" s="383">
        <v>691</v>
      </c>
      <c r="H3182" s="383" t="s">
        <v>835</v>
      </c>
      <c r="I3182" s="383">
        <v>100</v>
      </c>
      <c r="J3182" s="383">
        <v>691</v>
      </c>
      <c r="K3182" s="383" t="s">
        <v>835</v>
      </c>
      <c r="L3182" s="385"/>
      <c r="M3182" s="383">
        <v>249</v>
      </c>
      <c r="N3182" s="383" t="s">
        <v>835</v>
      </c>
      <c r="O3182" s="385"/>
      <c r="P3182" s="385"/>
      <c r="Q3182" s="386" t="s">
        <v>11</v>
      </c>
      <c r="R3182" s="383">
        <v>79</v>
      </c>
      <c r="S3182" s="383">
        <v>663</v>
      </c>
      <c r="T3182" s="386" t="s">
        <v>34</v>
      </c>
      <c r="U3182" s="386">
        <v>80</v>
      </c>
      <c r="V3182" s="386">
        <v>657</v>
      </c>
      <c r="W3182" s="386" t="s">
        <v>11</v>
      </c>
      <c r="X3182" s="383">
        <v>84</v>
      </c>
      <c r="Y3182" s="383">
        <v>663</v>
      </c>
      <c r="Z3182" s="386" t="s">
        <v>34</v>
      </c>
      <c r="AA3182" s="386">
        <v>83</v>
      </c>
      <c r="AB3182" s="386">
        <v>657</v>
      </c>
      <c r="AC3182" s="386" t="s">
        <v>11</v>
      </c>
      <c r="AD3182" s="383" t="s">
        <v>33</v>
      </c>
      <c r="AE3182" s="383" t="s">
        <v>36</v>
      </c>
      <c r="AF3182" s="383">
        <v>97</v>
      </c>
      <c r="AG3182" s="383" t="s">
        <v>35</v>
      </c>
      <c r="AH3182" s="383" t="s">
        <v>34</v>
      </c>
      <c r="AI3182" s="383" t="s">
        <v>36</v>
      </c>
      <c r="AJ3182" s="383" t="s">
        <v>3554</v>
      </c>
      <c r="AK3182" s="384" t="str">
        <f t="shared" si="99"/>
        <v>Yes-AB</v>
      </c>
      <c r="AL3182" s="384" t="str">
        <f t="shared" si="100"/>
        <v>Yes-AB</v>
      </c>
    </row>
    <row r="3183" spans="1:38" x14ac:dyDescent="0.25">
      <c r="A3183" s="381" t="s">
        <v>3224</v>
      </c>
      <c r="B3183" s="382" t="s">
        <v>455</v>
      </c>
      <c r="C3183" s="382" t="s">
        <v>30</v>
      </c>
      <c r="D3183" s="382" t="s">
        <v>456</v>
      </c>
      <c r="E3183" s="382" t="s">
        <v>37</v>
      </c>
      <c r="F3183" s="383">
        <v>100</v>
      </c>
      <c r="G3183" s="383">
        <v>280</v>
      </c>
      <c r="H3183" s="383" t="s">
        <v>835</v>
      </c>
      <c r="I3183" s="383">
        <v>100</v>
      </c>
      <c r="J3183" s="383">
        <v>280</v>
      </c>
      <c r="K3183" s="383" t="s">
        <v>835</v>
      </c>
      <c r="L3183" s="385"/>
      <c r="M3183" s="383">
        <v>84</v>
      </c>
      <c r="N3183" s="383" t="s">
        <v>835</v>
      </c>
      <c r="O3183" s="385"/>
      <c r="P3183" s="385"/>
      <c r="Q3183" s="386" t="s">
        <v>11</v>
      </c>
      <c r="R3183" s="383">
        <v>89</v>
      </c>
      <c r="S3183" s="383">
        <v>268</v>
      </c>
      <c r="T3183" s="386" t="s">
        <v>34</v>
      </c>
      <c r="U3183" s="386">
        <v>88</v>
      </c>
      <c r="V3183" s="386">
        <v>267</v>
      </c>
      <c r="W3183" s="386" t="s">
        <v>11</v>
      </c>
      <c r="X3183" s="383">
        <v>91</v>
      </c>
      <c r="Y3183" s="383">
        <v>268</v>
      </c>
      <c r="Z3183" s="386" t="s">
        <v>34</v>
      </c>
      <c r="AA3183" s="386">
        <v>81</v>
      </c>
      <c r="AB3183" s="386">
        <v>267</v>
      </c>
      <c r="AC3183" s="386" t="s">
        <v>11</v>
      </c>
      <c r="AD3183" s="383" t="s">
        <v>33</v>
      </c>
      <c r="AE3183" s="383" t="s">
        <v>34</v>
      </c>
      <c r="AF3183" s="383">
        <v>100</v>
      </c>
      <c r="AG3183" s="383" t="s">
        <v>35</v>
      </c>
      <c r="AH3183" s="383" t="s">
        <v>34</v>
      </c>
      <c r="AI3183" s="383" t="s">
        <v>36</v>
      </c>
      <c r="AJ3183" s="383" t="s">
        <v>3554</v>
      </c>
      <c r="AK3183" s="384" t="str">
        <f t="shared" si="99"/>
        <v>Yes-AB</v>
      </c>
      <c r="AL3183" s="384" t="str">
        <f t="shared" si="100"/>
        <v>Yes-AB</v>
      </c>
    </row>
    <row r="3184" spans="1:38" x14ac:dyDescent="0.25">
      <c r="A3184" s="381" t="s">
        <v>3224</v>
      </c>
      <c r="B3184" s="382" t="s">
        <v>457</v>
      </c>
      <c r="C3184" s="382" t="s">
        <v>30</v>
      </c>
      <c r="D3184" s="382" t="s">
        <v>458</v>
      </c>
      <c r="E3184" s="382" t="s">
        <v>37</v>
      </c>
      <c r="F3184" s="383">
        <v>100</v>
      </c>
      <c r="G3184" s="383">
        <v>251</v>
      </c>
      <c r="H3184" s="383" t="s">
        <v>835</v>
      </c>
      <c r="I3184" s="383">
        <v>100</v>
      </c>
      <c r="J3184" s="383">
        <v>251</v>
      </c>
      <c r="K3184" s="383" t="s">
        <v>835</v>
      </c>
      <c r="L3184" s="385"/>
      <c r="M3184" s="383">
        <v>84</v>
      </c>
      <c r="N3184" s="383" t="s">
        <v>835</v>
      </c>
      <c r="O3184" s="385"/>
      <c r="P3184" s="385"/>
      <c r="Q3184" s="386" t="s">
        <v>11</v>
      </c>
      <c r="R3184" s="383">
        <v>57</v>
      </c>
      <c r="S3184" s="383">
        <v>237</v>
      </c>
      <c r="T3184" s="386" t="s">
        <v>36</v>
      </c>
      <c r="U3184" s="386">
        <v>61</v>
      </c>
      <c r="V3184" s="386">
        <v>235</v>
      </c>
      <c r="W3184" s="386" t="s">
        <v>834</v>
      </c>
      <c r="X3184" s="383">
        <v>59</v>
      </c>
      <c r="Y3184" s="383">
        <v>237</v>
      </c>
      <c r="Z3184" s="386" t="s">
        <v>36</v>
      </c>
      <c r="AA3184" s="386">
        <v>58</v>
      </c>
      <c r="AB3184" s="386">
        <v>235</v>
      </c>
      <c r="AC3184" s="386" t="s">
        <v>834</v>
      </c>
      <c r="AD3184" s="383" t="s">
        <v>57</v>
      </c>
      <c r="AE3184" s="383" t="s">
        <v>36</v>
      </c>
      <c r="AF3184" s="383">
        <v>74</v>
      </c>
      <c r="AG3184" s="383" t="s">
        <v>35</v>
      </c>
      <c r="AH3184" s="383" t="s">
        <v>34</v>
      </c>
      <c r="AI3184" s="383" t="s">
        <v>36</v>
      </c>
      <c r="AJ3184" s="383" t="s">
        <v>3554</v>
      </c>
      <c r="AK3184" s="384" t="str">
        <f t="shared" si="99"/>
        <v>NO</v>
      </c>
      <c r="AL3184" s="384" t="str">
        <f t="shared" si="100"/>
        <v>NO</v>
      </c>
    </row>
    <row r="3185" spans="1:38" x14ac:dyDescent="0.25">
      <c r="A3185" s="381" t="s">
        <v>3224</v>
      </c>
      <c r="B3185" s="382" t="s">
        <v>459</v>
      </c>
      <c r="C3185" s="382" t="s">
        <v>30</v>
      </c>
      <c r="D3185" s="382" t="s">
        <v>460</v>
      </c>
      <c r="E3185" s="382" t="s">
        <v>37</v>
      </c>
      <c r="F3185" s="383">
        <v>100</v>
      </c>
      <c r="G3185" s="383">
        <v>232</v>
      </c>
      <c r="H3185" s="383" t="s">
        <v>835</v>
      </c>
      <c r="I3185" s="383">
        <v>100</v>
      </c>
      <c r="J3185" s="383">
        <v>232</v>
      </c>
      <c r="K3185" s="383" t="s">
        <v>835</v>
      </c>
      <c r="L3185" s="385"/>
      <c r="M3185" s="383">
        <v>84</v>
      </c>
      <c r="N3185" s="383" t="s">
        <v>835</v>
      </c>
      <c r="O3185" s="385"/>
      <c r="P3185" s="385"/>
      <c r="Q3185" s="386" t="s">
        <v>11</v>
      </c>
      <c r="R3185" s="383">
        <v>87</v>
      </c>
      <c r="S3185" s="383">
        <v>215</v>
      </c>
      <c r="T3185" s="386" t="s">
        <v>34</v>
      </c>
      <c r="U3185" s="386">
        <v>82</v>
      </c>
      <c r="V3185" s="386">
        <v>208</v>
      </c>
      <c r="W3185" s="386" t="s">
        <v>11</v>
      </c>
      <c r="X3185" s="383">
        <v>91</v>
      </c>
      <c r="Y3185" s="383">
        <v>215</v>
      </c>
      <c r="Z3185" s="386" t="s">
        <v>34</v>
      </c>
      <c r="AA3185" s="386">
        <v>85</v>
      </c>
      <c r="AB3185" s="386">
        <v>208</v>
      </c>
      <c r="AC3185" s="386" t="s">
        <v>11</v>
      </c>
      <c r="AD3185" s="383" t="s">
        <v>33</v>
      </c>
      <c r="AE3185" s="383" t="s">
        <v>36</v>
      </c>
      <c r="AF3185" s="383">
        <v>92</v>
      </c>
      <c r="AG3185" s="383" t="s">
        <v>35</v>
      </c>
      <c r="AH3185" s="383" t="s">
        <v>34</v>
      </c>
      <c r="AI3185" s="383" t="s">
        <v>36</v>
      </c>
      <c r="AJ3185" s="383" t="s">
        <v>3554</v>
      </c>
      <c r="AK3185" s="384" t="str">
        <f t="shared" si="99"/>
        <v>Yes-AB</v>
      </c>
      <c r="AL3185" s="384" t="str">
        <f t="shared" si="100"/>
        <v>Yes-AB</v>
      </c>
    </row>
    <row r="3186" spans="1:38" x14ac:dyDescent="0.25">
      <c r="A3186" s="381" t="s">
        <v>3224</v>
      </c>
      <c r="B3186" s="382" t="s">
        <v>461</v>
      </c>
      <c r="C3186" s="382" t="s">
        <v>30</v>
      </c>
      <c r="D3186" s="382" t="s">
        <v>462</v>
      </c>
      <c r="E3186" s="382" t="s">
        <v>37</v>
      </c>
      <c r="F3186" s="383">
        <v>100</v>
      </c>
      <c r="G3186" s="383">
        <v>572</v>
      </c>
      <c r="H3186" s="383" t="s">
        <v>835</v>
      </c>
      <c r="I3186" s="383">
        <v>100</v>
      </c>
      <c r="J3186" s="383">
        <v>572</v>
      </c>
      <c r="K3186" s="383" t="s">
        <v>835</v>
      </c>
      <c r="L3186" s="385"/>
      <c r="M3186" s="383">
        <v>150</v>
      </c>
      <c r="N3186" s="383" t="s">
        <v>835</v>
      </c>
      <c r="O3186" s="385"/>
      <c r="P3186" s="385"/>
      <c r="Q3186" s="386" t="s">
        <v>11</v>
      </c>
      <c r="R3186" s="383">
        <v>82</v>
      </c>
      <c r="S3186" s="383">
        <v>538</v>
      </c>
      <c r="T3186" s="386" t="s">
        <v>34</v>
      </c>
      <c r="U3186" s="386">
        <v>82</v>
      </c>
      <c r="V3186" s="386">
        <v>528</v>
      </c>
      <c r="W3186" s="386" t="s">
        <v>11</v>
      </c>
      <c r="X3186" s="383">
        <v>86</v>
      </c>
      <c r="Y3186" s="383">
        <v>538</v>
      </c>
      <c r="Z3186" s="386" t="s">
        <v>34</v>
      </c>
      <c r="AA3186" s="386">
        <v>80</v>
      </c>
      <c r="AB3186" s="386">
        <v>529</v>
      </c>
      <c r="AC3186" s="386" t="s">
        <v>11</v>
      </c>
      <c r="AD3186" s="383" t="s">
        <v>33</v>
      </c>
      <c r="AE3186" s="383" t="s">
        <v>36</v>
      </c>
      <c r="AF3186" s="383">
        <v>97</v>
      </c>
      <c r="AG3186" s="383" t="s">
        <v>35</v>
      </c>
      <c r="AH3186" s="383" t="s">
        <v>36</v>
      </c>
      <c r="AI3186" s="383" t="s">
        <v>36</v>
      </c>
      <c r="AJ3186" s="383" t="s">
        <v>3554</v>
      </c>
      <c r="AK3186" s="384" t="str">
        <f t="shared" si="99"/>
        <v>Yes-AB</v>
      </c>
      <c r="AL3186" s="384" t="str">
        <f t="shared" si="100"/>
        <v>Yes-AB</v>
      </c>
    </row>
    <row r="3187" spans="1:38" x14ac:dyDescent="0.25">
      <c r="A3187" s="381" t="s">
        <v>3224</v>
      </c>
      <c r="B3187" s="382" t="s">
        <v>463</v>
      </c>
      <c r="C3187" s="382" t="s">
        <v>30</v>
      </c>
      <c r="D3187" s="382" t="s">
        <v>464</v>
      </c>
      <c r="E3187" s="382" t="s">
        <v>37</v>
      </c>
      <c r="F3187" s="383">
        <v>100</v>
      </c>
      <c r="G3187" s="383">
        <v>301</v>
      </c>
      <c r="H3187" s="383" t="s">
        <v>835</v>
      </c>
      <c r="I3187" s="383">
        <v>100</v>
      </c>
      <c r="J3187" s="383">
        <v>301</v>
      </c>
      <c r="K3187" s="383" t="s">
        <v>835</v>
      </c>
      <c r="L3187" s="385">
        <v>94</v>
      </c>
      <c r="M3187" s="383">
        <v>93</v>
      </c>
      <c r="N3187" s="383" t="s">
        <v>835</v>
      </c>
      <c r="O3187" s="385"/>
      <c r="P3187" s="385"/>
      <c r="Q3187" s="386" t="s">
        <v>11</v>
      </c>
      <c r="R3187" s="383">
        <v>81</v>
      </c>
      <c r="S3187" s="383">
        <v>286</v>
      </c>
      <c r="T3187" s="386" t="s">
        <v>34</v>
      </c>
      <c r="U3187" s="386">
        <v>82</v>
      </c>
      <c r="V3187" s="386">
        <v>283</v>
      </c>
      <c r="W3187" s="386" t="s">
        <v>11</v>
      </c>
      <c r="X3187" s="383">
        <v>84</v>
      </c>
      <c r="Y3187" s="383">
        <v>286</v>
      </c>
      <c r="Z3187" s="386" t="s">
        <v>34</v>
      </c>
      <c r="AA3187" s="386">
        <v>76</v>
      </c>
      <c r="AB3187" s="386">
        <v>284</v>
      </c>
      <c r="AC3187" s="386" t="s">
        <v>11</v>
      </c>
      <c r="AD3187" s="383" t="s">
        <v>33</v>
      </c>
      <c r="AE3187" s="383" t="s">
        <v>36</v>
      </c>
      <c r="AF3187" s="383">
        <v>90</v>
      </c>
      <c r="AG3187" s="383" t="s">
        <v>35</v>
      </c>
      <c r="AH3187" s="383" t="s">
        <v>36</v>
      </c>
      <c r="AI3187" s="383" t="s">
        <v>36</v>
      </c>
      <c r="AJ3187" s="383" t="s">
        <v>3554</v>
      </c>
      <c r="AK3187" s="384" t="str">
        <f t="shared" si="99"/>
        <v>Yes-AB</v>
      </c>
      <c r="AL3187" s="384" t="str">
        <f t="shared" si="100"/>
        <v>Yes-AB</v>
      </c>
    </row>
    <row r="3188" spans="1:38" x14ac:dyDescent="0.25">
      <c r="A3188" s="381" t="s">
        <v>3224</v>
      </c>
      <c r="B3188" s="382" t="s">
        <v>465</v>
      </c>
      <c r="C3188" s="382" t="s">
        <v>30</v>
      </c>
      <c r="D3188" s="382" t="s">
        <v>466</v>
      </c>
      <c r="E3188" s="382" t="s">
        <v>37</v>
      </c>
      <c r="F3188" s="383">
        <v>100</v>
      </c>
      <c r="G3188" s="383">
        <v>237</v>
      </c>
      <c r="H3188" s="383" t="s">
        <v>835</v>
      </c>
      <c r="I3188" s="383">
        <v>100</v>
      </c>
      <c r="J3188" s="383">
        <v>237</v>
      </c>
      <c r="K3188" s="383" t="s">
        <v>835</v>
      </c>
      <c r="L3188" s="385"/>
      <c r="M3188" s="383">
        <v>76</v>
      </c>
      <c r="N3188" s="383" t="s">
        <v>835</v>
      </c>
      <c r="O3188" s="385"/>
      <c r="P3188" s="385"/>
      <c r="Q3188" s="386" t="s">
        <v>11</v>
      </c>
      <c r="R3188" s="383">
        <v>90</v>
      </c>
      <c r="S3188" s="383">
        <v>237</v>
      </c>
      <c r="T3188" s="386" t="s">
        <v>34</v>
      </c>
      <c r="U3188" s="386">
        <v>89</v>
      </c>
      <c r="V3188" s="386">
        <v>235</v>
      </c>
      <c r="W3188" s="386" t="s">
        <v>11</v>
      </c>
      <c r="X3188" s="383">
        <v>90</v>
      </c>
      <c r="Y3188" s="383">
        <v>237</v>
      </c>
      <c r="Z3188" s="386" t="s">
        <v>34</v>
      </c>
      <c r="AA3188" s="386">
        <v>81</v>
      </c>
      <c r="AB3188" s="386">
        <v>235</v>
      </c>
      <c r="AC3188" s="386" t="s">
        <v>11</v>
      </c>
      <c r="AD3188" s="383" t="s">
        <v>33</v>
      </c>
      <c r="AE3188" s="383" t="s">
        <v>34</v>
      </c>
      <c r="AF3188" s="383">
        <v>100</v>
      </c>
      <c r="AG3188" s="383" t="s">
        <v>35</v>
      </c>
      <c r="AH3188" s="383" t="s">
        <v>34</v>
      </c>
      <c r="AI3188" s="383" t="s">
        <v>36</v>
      </c>
      <c r="AJ3188" s="383" t="s">
        <v>3554</v>
      </c>
      <c r="AK3188" s="384" t="str">
        <f t="shared" si="99"/>
        <v>Yes-AB</v>
      </c>
      <c r="AL3188" s="384" t="str">
        <f t="shared" si="100"/>
        <v>Yes-AB</v>
      </c>
    </row>
    <row r="3189" spans="1:38" x14ac:dyDescent="0.25">
      <c r="A3189" s="381" t="s">
        <v>3224</v>
      </c>
      <c r="B3189" s="382" t="s">
        <v>467</v>
      </c>
      <c r="C3189" s="382" t="s">
        <v>30</v>
      </c>
      <c r="D3189" s="382" t="s">
        <v>468</v>
      </c>
      <c r="E3189" s="382" t="s">
        <v>37</v>
      </c>
      <c r="F3189" s="383">
        <v>100</v>
      </c>
      <c r="G3189" s="383">
        <v>436</v>
      </c>
      <c r="H3189" s="383" t="s">
        <v>835</v>
      </c>
      <c r="I3189" s="383">
        <v>100</v>
      </c>
      <c r="J3189" s="383">
        <v>436</v>
      </c>
      <c r="K3189" s="383" t="s">
        <v>835</v>
      </c>
      <c r="L3189" s="385"/>
      <c r="M3189" s="383">
        <v>99</v>
      </c>
      <c r="N3189" s="383" t="s">
        <v>835</v>
      </c>
      <c r="O3189" s="385"/>
      <c r="P3189" s="385"/>
      <c r="Q3189" s="386" t="s">
        <v>11</v>
      </c>
      <c r="R3189" s="383">
        <v>55</v>
      </c>
      <c r="S3189" s="383">
        <v>396</v>
      </c>
      <c r="T3189" s="386" t="s">
        <v>36</v>
      </c>
      <c r="U3189" s="386">
        <v>62</v>
      </c>
      <c r="V3189" s="386">
        <v>381</v>
      </c>
      <c r="W3189" s="386" t="s">
        <v>834</v>
      </c>
      <c r="X3189" s="383">
        <v>60</v>
      </c>
      <c r="Y3189" s="383">
        <v>393</v>
      </c>
      <c r="Z3189" s="386" t="s">
        <v>36</v>
      </c>
      <c r="AA3189" s="386">
        <v>54</v>
      </c>
      <c r="AB3189" s="386">
        <v>379</v>
      </c>
      <c r="AC3189" s="386" t="s">
        <v>834</v>
      </c>
      <c r="AD3189" s="383" t="s">
        <v>57</v>
      </c>
      <c r="AE3189" s="383" t="s">
        <v>36</v>
      </c>
      <c r="AF3189" s="383">
        <v>74</v>
      </c>
      <c r="AG3189" s="383" t="s">
        <v>35</v>
      </c>
      <c r="AH3189" s="383" t="s">
        <v>34</v>
      </c>
      <c r="AI3189" s="383" t="s">
        <v>36</v>
      </c>
      <c r="AJ3189" s="383" t="s">
        <v>3554</v>
      </c>
      <c r="AK3189" s="384" t="str">
        <f t="shared" si="99"/>
        <v>NO</v>
      </c>
      <c r="AL3189" s="384" t="str">
        <f t="shared" si="100"/>
        <v>NO</v>
      </c>
    </row>
    <row r="3190" spans="1:38" x14ac:dyDescent="0.25">
      <c r="A3190" s="381" t="s">
        <v>3224</v>
      </c>
      <c r="B3190" s="382" t="s">
        <v>469</v>
      </c>
      <c r="C3190" s="382" t="s">
        <v>30</v>
      </c>
      <c r="D3190" s="382" t="s">
        <v>470</v>
      </c>
      <c r="E3190" s="382" t="s">
        <v>37</v>
      </c>
      <c r="F3190" s="383">
        <v>100</v>
      </c>
      <c r="G3190" s="383">
        <v>617</v>
      </c>
      <c r="H3190" s="383" t="s">
        <v>835</v>
      </c>
      <c r="I3190" s="383">
        <v>100</v>
      </c>
      <c r="J3190" s="383">
        <v>617</v>
      </c>
      <c r="K3190" s="383" t="s">
        <v>835</v>
      </c>
      <c r="L3190" s="385"/>
      <c r="M3190" s="383">
        <v>187</v>
      </c>
      <c r="N3190" s="383" t="s">
        <v>835</v>
      </c>
      <c r="O3190" s="385"/>
      <c r="P3190" s="385"/>
      <c r="Q3190" s="386" t="s">
        <v>11</v>
      </c>
      <c r="R3190" s="383">
        <v>67</v>
      </c>
      <c r="S3190" s="383">
        <v>578</v>
      </c>
      <c r="T3190" s="386" t="s">
        <v>36</v>
      </c>
      <c r="U3190" s="386">
        <v>70</v>
      </c>
      <c r="V3190" s="386">
        <v>574</v>
      </c>
      <c r="W3190" s="386" t="s">
        <v>834</v>
      </c>
      <c r="X3190" s="383">
        <v>75</v>
      </c>
      <c r="Y3190" s="383">
        <v>578</v>
      </c>
      <c r="Z3190" s="386" t="s">
        <v>36</v>
      </c>
      <c r="AA3190" s="386">
        <v>72</v>
      </c>
      <c r="AB3190" s="386">
        <v>574</v>
      </c>
      <c r="AC3190" s="386" t="s">
        <v>834</v>
      </c>
      <c r="AD3190" s="383" t="s">
        <v>104</v>
      </c>
      <c r="AE3190" s="383" t="s">
        <v>36</v>
      </c>
      <c r="AF3190" s="383">
        <v>82</v>
      </c>
      <c r="AG3190" s="383" t="s">
        <v>35</v>
      </c>
      <c r="AH3190" s="383" t="s">
        <v>34</v>
      </c>
      <c r="AI3190" s="383" t="s">
        <v>36</v>
      </c>
      <c r="AJ3190" s="383" t="s">
        <v>3554</v>
      </c>
      <c r="AK3190" s="384" t="str">
        <f t="shared" si="99"/>
        <v>NO</v>
      </c>
      <c r="AL3190" s="384" t="str">
        <f t="shared" si="100"/>
        <v>NO</v>
      </c>
    </row>
    <row r="3191" spans="1:38" x14ac:dyDescent="0.25">
      <c r="A3191" s="381" t="s">
        <v>3224</v>
      </c>
      <c r="B3191" s="382" t="s">
        <v>471</v>
      </c>
      <c r="C3191" s="382" t="s">
        <v>30</v>
      </c>
      <c r="D3191" s="382" t="s">
        <v>472</v>
      </c>
      <c r="E3191" s="382" t="s">
        <v>37</v>
      </c>
      <c r="F3191" s="383">
        <v>100</v>
      </c>
      <c r="G3191" s="383">
        <v>597</v>
      </c>
      <c r="H3191" s="383" t="s">
        <v>835</v>
      </c>
      <c r="I3191" s="383">
        <v>100</v>
      </c>
      <c r="J3191" s="383">
        <v>597</v>
      </c>
      <c r="K3191" s="383" t="s">
        <v>835</v>
      </c>
      <c r="L3191" s="385"/>
      <c r="M3191" s="383">
        <v>197</v>
      </c>
      <c r="N3191" s="383" t="s">
        <v>835</v>
      </c>
      <c r="O3191" s="385"/>
      <c r="P3191" s="385"/>
      <c r="Q3191" s="386" t="s">
        <v>11</v>
      </c>
      <c r="R3191" s="383">
        <v>79</v>
      </c>
      <c r="S3191" s="383">
        <v>584</v>
      </c>
      <c r="T3191" s="386" t="s">
        <v>34</v>
      </c>
      <c r="U3191" s="386">
        <v>79</v>
      </c>
      <c r="V3191" s="386">
        <v>575</v>
      </c>
      <c r="W3191" s="386" t="s">
        <v>11</v>
      </c>
      <c r="X3191" s="383">
        <v>78</v>
      </c>
      <c r="Y3191" s="383">
        <v>584</v>
      </c>
      <c r="Z3191" s="386" t="s">
        <v>36</v>
      </c>
      <c r="AA3191" s="386">
        <v>77</v>
      </c>
      <c r="AB3191" s="386">
        <v>575</v>
      </c>
      <c r="AC3191" s="386" t="s">
        <v>834</v>
      </c>
      <c r="AD3191" s="383" t="s">
        <v>33</v>
      </c>
      <c r="AE3191" s="383" t="s">
        <v>36</v>
      </c>
      <c r="AF3191" s="383">
        <v>92</v>
      </c>
      <c r="AG3191" s="383" t="s">
        <v>40</v>
      </c>
      <c r="AH3191" s="383" t="s">
        <v>34</v>
      </c>
      <c r="AI3191" s="383" t="s">
        <v>36</v>
      </c>
      <c r="AJ3191" s="383" t="s">
        <v>3554</v>
      </c>
      <c r="AK3191" s="384" t="str">
        <f t="shared" si="99"/>
        <v>Yes-AB</v>
      </c>
      <c r="AL3191" s="384" t="str">
        <f t="shared" si="100"/>
        <v>NO</v>
      </c>
    </row>
    <row r="3192" spans="1:38" x14ac:dyDescent="0.25">
      <c r="A3192" s="381" t="s">
        <v>3224</v>
      </c>
      <c r="B3192" s="382" t="s">
        <v>473</v>
      </c>
      <c r="C3192" s="382" t="s">
        <v>30</v>
      </c>
      <c r="D3192" s="382" t="s">
        <v>474</v>
      </c>
      <c r="E3192" s="382" t="s">
        <v>37</v>
      </c>
      <c r="F3192" s="383">
        <v>100</v>
      </c>
      <c r="G3192" s="383">
        <v>326</v>
      </c>
      <c r="H3192" s="383" t="s">
        <v>835</v>
      </c>
      <c r="I3192" s="383">
        <v>100</v>
      </c>
      <c r="J3192" s="383">
        <v>326</v>
      </c>
      <c r="K3192" s="383" t="s">
        <v>835</v>
      </c>
      <c r="L3192" s="385"/>
      <c r="M3192" s="383">
        <v>89</v>
      </c>
      <c r="N3192" s="383" t="s">
        <v>835</v>
      </c>
      <c r="O3192" s="385"/>
      <c r="P3192" s="385"/>
      <c r="Q3192" s="386" t="s">
        <v>11</v>
      </c>
      <c r="R3192" s="383">
        <v>69</v>
      </c>
      <c r="S3192" s="383">
        <v>294</v>
      </c>
      <c r="T3192" s="386" t="s">
        <v>34</v>
      </c>
      <c r="U3192" s="386">
        <v>72</v>
      </c>
      <c r="V3192" s="386">
        <v>289</v>
      </c>
      <c r="W3192" s="386" t="s">
        <v>11</v>
      </c>
      <c r="X3192" s="383">
        <v>70</v>
      </c>
      <c r="Y3192" s="383">
        <v>293</v>
      </c>
      <c r="Z3192" s="386" t="s">
        <v>36</v>
      </c>
      <c r="AA3192" s="386">
        <v>68</v>
      </c>
      <c r="AB3192" s="386">
        <v>288</v>
      </c>
      <c r="AC3192" s="386" t="s">
        <v>834</v>
      </c>
      <c r="AD3192" s="383" t="s">
        <v>33</v>
      </c>
      <c r="AE3192" s="383" t="s">
        <v>36</v>
      </c>
      <c r="AF3192" s="383">
        <v>79</v>
      </c>
      <c r="AG3192" s="383" t="s">
        <v>35</v>
      </c>
      <c r="AH3192" s="383" t="s">
        <v>34</v>
      </c>
      <c r="AI3192" s="383" t="s">
        <v>36</v>
      </c>
      <c r="AJ3192" s="383" t="s">
        <v>3554</v>
      </c>
      <c r="AK3192" s="384" t="str">
        <f t="shared" si="99"/>
        <v>Yes-SH</v>
      </c>
      <c r="AL3192" s="384" t="str">
        <f t="shared" si="100"/>
        <v>NO</v>
      </c>
    </row>
    <row r="3193" spans="1:38" x14ac:dyDescent="0.25">
      <c r="A3193" s="381" t="s">
        <v>3224</v>
      </c>
      <c r="B3193" s="382" t="s">
        <v>475</v>
      </c>
      <c r="C3193" s="382" t="s">
        <v>30</v>
      </c>
      <c r="D3193" s="382" t="s">
        <v>476</v>
      </c>
      <c r="E3193" s="382" t="s">
        <v>37</v>
      </c>
      <c r="F3193" s="383">
        <v>100</v>
      </c>
      <c r="G3193" s="383">
        <v>253</v>
      </c>
      <c r="H3193" s="383" t="s">
        <v>835</v>
      </c>
      <c r="I3193" s="383">
        <v>100</v>
      </c>
      <c r="J3193" s="383">
        <v>253</v>
      </c>
      <c r="K3193" s="383" t="s">
        <v>835</v>
      </c>
      <c r="L3193" s="385"/>
      <c r="M3193" s="383">
        <v>66</v>
      </c>
      <c r="N3193" s="383" t="s">
        <v>835</v>
      </c>
      <c r="O3193" s="385"/>
      <c r="P3193" s="385"/>
      <c r="Q3193" s="386" t="s">
        <v>11</v>
      </c>
      <c r="R3193" s="383">
        <v>74</v>
      </c>
      <c r="S3193" s="383">
        <v>223</v>
      </c>
      <c r="T3193" s="386" t="s">
        <v>36</v>
      </c>
      <c r="U3193" s="386">
        <v>75</v>
      </c>
      <c r="V3193" s="386">
        <v>216</v>
      </c>
      <c r="W3193" s="386" t="s">
        <v>834</v>
      </c>
      <c r="X3193" s="383">
        <v>76</v>
      </c>
      <c r="Y3193" s="383">
        <v>224</v>
      </c>
      <c r="Z3193" s="386" t="s">
        <v>36</v>
      </c>
      <c r="AA3193" s="386">
        <v>72</v>
      </c>
      <c r="AB3193" s="386">
        <v>216</v>
      </c>
      <c r="AC3193" s="386" t="s">
        <v>834</v>
      </c>
      <c r="AD3193" s="383" t="s">
        <v>33</v>
      </c>
      <c r="AE3193" s="383" t="s">
        <v>36</v>
      </c>
      <c r="AF3193" s="383">
        <v>79</v>
      </c>
      <c r="AG3193" s="383" t="s">
        <v>35</v>
      </c>
      <c r="AH3193" s="383" t="s">
        <v>34</v>
      </c>
      <c r="AI3193" s="383" t="s">
        <v>36</v>
      </c>
      <c r="AJ3193" s="383" t="s">
        <v>3554</v>
      </c>
      <c r="AK3193" s="384" t="str">
        <f t="shared" si="99"/>
        <v>NO</v>
      </c>
      <c r="AL3193" s="384" t="str">
        <f t="shared" si="100"/>
        <v>NO</v>
      </c>
    </row>
    <row r="3194" spans="1:38" x14ac:dyDescent="0.25">
      <c r="A3194" s="381" t="s">
        <v>3224</v>
      </c>
      <c r="B3194" s="382" t="s">
        <v>477</v>
      </c>
      <c r="C3194" s="382" t="s">
        <v>30</v>
      </c>
      <c r="D3194" s="382" t="s">
        <v>478</v>
      </c>
      <c r="E3194" s="382" t="s">
        <v>37</v>
      </c>
      <c r="F3194" s="383">
        <v>100</v>
      </c>
      <c r="G3194" s="383">
        <v>259</v>
      </c>
      <c r="H3194" s="383" t="s">
        <v>835</v>
      </c>
      <c r="I3194" s="383">
        <v>100</v>
      </c>
      <c r="J3194" s="383">
        <v>259</v>
      </c>
      <c r="K3194" s="383" t="s">
        <v>835</v>
      </c>
      <c r="L3194" s="385"/>
      <c r="M3194" s="383">
        <v>94</v>
      </c>
      <c r="N3194" s="383" t="s">
        <v>835</v>
      </c>
      <c r="O3194" s="385"/>
      <c r="P3194" s="385"/>
      <c r="Q3194" s="386" t="s">
        <v>11</v>
      </c>
      <c r="R3194" s="383">
        <v>84</v>
      </c>
      <c r="S3194" s="383">
        <v>243</v>
      </c>
      <c r="T3194" s="386" t="s">
        <v>34</v>
      </c>
      <c r="U3194" s="386">
        <v>84</v>
      </c>
      <c r="V3194" s="386">
        <v>239</v>
      </c>
      <c r="W3194" s="386" t="s">
        <v>11</v>
      </c>
      <c r="X3194" s="383">
        <v>85</v>
      </c>
      <c r="Y3194" s="383">
        <v>243</v>
      </c>
      <c r="Z3194" s="386" t="s">
        <v>34</v>
      </c>
      <c r="AA3194" s="386">
        <v>69</v>
      </c>
      <c r="AB3194" s="386">
        <v>239</v>
      </c>
      <c r="AC3194" s="386" t="s">
        <v>11</v>
      </c>
      <c r="AD3194" s="383" t="s">
        <v>33</v>
      </c>
      <c r="AE3194" s="383" t="s">
        <v>34</v>
      </c>
      <c r="AF3194" s="383">
        <v>100</v>
      </c>
      <c r="AG3194" s="383" t="s">
        <v>35</v>
      </c>
      <c r="AH3194" s="383" t="s">
        <v>34</v>
      </c>
      <c r="AI3194" s="383" t="s">
        <v>36</v>
      </c>
      <c r="AJ3194" s="383" t="s">
        <v>3554</v>
      </c>
      <c r="AK3194" s="384" t="str">
        <f t="shared" si="99"/>
        <v>Yes-AB</v>
      </c>
      <c r="AL3194" s="384" t="str">
        <f t="shared" si="100"/>
        <v>Yes-AB</v>
      </c>
    </row>
    <row r="3195" spans="1:38" x14ac:dyDescent="0.25">
      <c r="A3195" s="381" t="s">
        <v>3224</v>
      </c>
      <c r="B3195" s="382" t="s">
        <v>479</v>
      </c>
      <c r="C3195" s="382" t="s">
        <v>30</v>
      </c>
      <c r="D3195" s="382" t="s">
        <v>480</v>
      </c>
      <c r="E3195" s="382" t="s">
        <v>37</v>
      </c>
      <c r="F3195" s="383">
        <v>100</v>
      </c>
      <c r="G3195" s="383">
        <v>444</v>
      </c>
      <c r="H3195" s="383" t="s">
        <v>835</v>
      </c>
      <c r="I3195" s="383">
        <v>100</v>
      </c>
      <c r="J3195" s="383">
        <v>444</v>
      </c>
      <c r="K3195" s="383" t="s">
        <v>835</v>
      </c>
      <c r="L3195" s="385">
        <v>94</v>
      </c>
      <c r="M3195" s="383">
        <v>139</v>
      </c>
      <c r="N3195" s="383" t="s">
        <v>835</v>
      </c>
      <c r="O3195" s="385"/>
      <c r="P3195" s="385"/>
      <c r="Q3195" s="386" t="s">
        <v>11</v>
      </c>
      <c r="R3195" s="383">
        <v>75</v>
      </c>
      <c r="S3195" s="383">
        <v>409</v>
      </c>
      <c r="T3195" s="386" t="s">
        <v>36</v>
      </c>
      <c r="U3195" s="386">
        <v>74</v>
      </c>
      <c r="V3195" s="386">
        <v>400</v>
      </c>
      <c r="W3195" s="386" t="s">
        <v>834</v>
      </c>
      <c r="X3195" s="383">
        <v>77</v>
      </c>
      <c r="Y3195" s="383">
        <v>409</v>
      </c>
      <c r="Z3195" s="386" t="s">
        <v>34</v>
      </c>
      <c r="AA3195" s="386">
        <v>72</v>
      </c>
      <c r="AB3195" s="386">
        <v>400</v>
      </c>
      <c r="AC3195" s="386" t="s">
        <v>11</v>
      </c>
      <c r="AD3195" s="383" t="s">
        <v>33</v>
      </c>
      <c r="AE3195" s="383" t="s">
        <v>36</v>
      </c>
      <c r="AF3195" s="383">
        <v>90</v>
      </c>
      <c r="AG3195" s="383" t="s">
        <v>35</v>
      </c>
      <c r="AH3195" s="383" t="s">
        <v>34</v>
      </c>
      <c r="AI3195" s="383" t="s">
        <v>36</v>
      </c>
      <c r="AJ3195" s="383" t="s">
        <v>3554</v>
      </c>
      <c r="AK3195" s="384" t="str">
        <f t="shared" si="99"/>
        <v>NO</v>
      </c>
      <c r="AL3195" s="384" t="str">
        <f t="shared" si="100"/>
        <v>Yes-SH</v>
      </c>
    </row>
    <row r="3196" spans="1:38" x14ac:dyDescent="0.25">
      <c r="A3196" s="381" t="s">
        <v>3224</v>
      </c>
      <c r="B3196" s="382" t="s">
        <v>481</v>
      </c>
      <c r="C3196" s="382" t="s">
        <v>30</v>
      </c>
      <c r="D3196" s="382" t="s">
        <v>482</v>
      </c>
      <c r="E3196" s="382" t="s">
        <v>37</v>
      </c>
      <c r="F3196" s="383">
        <v>100</v>
      </c>
      <c r="G3196" s="383">
        <v>608</v>
      </c>
      <c r="H3196" s="383" t="s">
        <v>835</v>
      </c>
      <c r="I3196" s="383">
        <v>100</v>
      </c>
      <c r="J3196" s="383">
        <v>608</v>
      </c>
      <c r="K3196" s="383" t="s">
        <v>835</v>
      </c>
      <c r="L3196" s="385"/>
      <c r="M3196" s="383">
        <v>194</v>
      </c>
      <c r="N3196" s="383" t="s">
        <v>835</v>
      </c>
      <c r="O3196" s="385"/>
      <c r="P3196" s="385"/>
      <c r="Q3196" s="386" t="s">
        <v>11</v>
      </c>
      <c r="R3196" s="383">
        <v>94</v>
      </c>
      <c r="S3196" s="383">
        <v>604</v>
      </c>
      <c r="T3196" s="386" t="s">
        <v>34</v>
      </c>
      <c r="U3196" s="386">
        <v>91</v>
      </c>
      <c r="V3196" s="386">
        <v>596</v>
      </c>
      <c r="W3196" s="386" t="s">
        <v>11</v>
      </c>
      <c r="X3196" s="383">
        <v>94</v>
      </c>
      <c r="Y3196" s="383">
        <v>604</v>
      </c>
      <c r="Z3196" s="386" t="s">
        <v>34</v>
      </c>
      <c r="AA3196" s="386">
        <v>86</v>
      </c>
      <c r="AB3196" s="386">
        <v>596</v>
      </c>
      <c r="AC3196" s="386" t="s">
        <v>11</v>
      </c>
      <c r="AD3196" s="383" t="s">
        <v>33</v>
      </c>
      <c r="AE3196" s="383" t="s">
        <v>34</v>
      </c>
      <c r="AF3196" s="383">
        <v>100</v>
      </c>
      <c r="AG3196" s="383" t="s">
        <v>35</v>
      </c>
      <c r="AH3196" s="383" t="s">
        <v>36</v>
      </c>
      <c r="AI3196" s="383" t="s">
        <v>36</v>
      </c>
      <c r="AJ3196" s="383" t="s">
        <v>3554</v>
      </c>
      <c r="AK3196" s="384" t="str">
        <f t="shared" si="99"/>
        <v>Yes-AB</v>
      </c>
      <c r="AL3196" s="384" t="str">
        <f t="shared" si="100"/>
        <v>Yes-AB</v>
      </c>
    </row>
    <row r="3197" spans="1:38" x14ac:dyDescent="0.25">
      <c r="A3197" s="381" t="s">
        <v>3224</v>
      </c>
      <c r="B3197" s="382" t="s">
        <v>483</v>
      </c>
      <c r="C3197" s="382" t="s">
        <v>30</v>
      </c>
      <c r="D3197" s="382" t="s">
        <v>484</v>
      </c>
      <c r="E3197" s="382" t="s">
        <v>37</v>
      </c>
      <c r="F3197" s="383">
        <v>100</v>
      </c>
      <c r="G3197" s="383">
        <v>324</v>
      </c>
      <c r="H3197" s="383" t="s">
        <v>835</v>
      </c>
      <c r="I3197" s="383">
        <v>100</v>
      </c>
      <c r="J3197" s="383">
        <v>324</v>
      </c>
      <c r="K3197" s="383" t="s">
        <v>835</v>
      </c>
      <c r="L3197" s="385"/>
      <c r="M3197" s="383">
        <v>117</v>
      </c>
      <c r="N3197" s="383" t="s">
        <v>835</v>
      </c>
      <c r="O3197" s="385"/>
      <c r="P3197" s="385"/>
      <c r="Q3197" s="386" t="s">
        <v>11</v>
      </c>
      <c r="R3197" s="383">
        <v>82</v>
      </c>
      <c r="S3197" s="383">
        <v>307</v>
      </c>
      <c r="T3197" s="386" t="s">
        <v>34</v>
      </c>
      <c r="U3197" s="386">
        <v>85</v>
      </c>
      <c r="V3197" s="386">
        <v>302</v>
      </c>
      <c r="W3197" s="386" t="s">
        <v>11</v>
      </c>
      <c r="X3197" s="383">
        <v>84</v>
      </c>
      <c r="Y3197" s="383">
        <v>307</v>
      </c>
      <c r="Z3197" s="386" t="s">
        <v>34</v>
      </c>
      <c r="AA3197" s="386">
        <v>72</v>
      </c>
      <c r="AB3197" s="386">
        <v>302</v>
      </c>
      <c r="AC3197" s="386" t="s">
        <v>11</v>
      </c>
      <c r="AD3197" s="383" t="s">
        <v>33</v>
      </c>
      <c r="AE3197" s="383" t="s">
        <v>36</v>
      </c>
      <c r="AF3197" s="383">
        <v>97</v>
      </c>
      <c r="AG3197" s="383" t="s">
        <v>35</v>
      </c>
      <c r="AH3197" s="383" t="s">
        <v>34</v>
      </c>
      <c r="AI3197" s="383" t="s">
        <v>36</v>
      </c>
      <c r="AJ3197" s="383" t="s">
        <v>3554</v>
      </c>
      <c r="AK3197" s="384" t="str">
        <f t="shared" si="99"/>
        <v>Yes-AB</v>
      </c>
      <c r="AL3197" s="384" t="str">
        <f t="shared" si="100"/>
        <v>Yes-AB</v>
      </c>
    </row>
    <row r="3198" spans="1:38" x14ac:dyDescent="0.25">
      <c r="A3198" s="381" t="s">
        <v>3224</v>
      </c>
      <c r="B3198" s="382" t="s">
        <v>485</v>
      </c>
      <c r="C3198" s="382" t="s">
        <v>30</v>
      </c>
      <c r="D3198" s="382" t="s">
        <v>486</v>
      </c>
      <c r="E3198" s="382" t="s">
        <v>37</v>
      </c>
      <c r="F3198" s="383">
        <v>100</v>
      </c>
      <c r="G3198" s="383">
        <v>455</v>
      </c>
      <c r="H3198" s="383" t="s">
        <v>835</v>
      </c>
      <c r="I3198" s="383">
        <v>100</v>
      </c>
      <c r="J3198" s="383">
        <v>455</v>
      </c>
      <c r="K3198" s="383" t="s">
        <v>835</v>
      </c>
      <c r="L3198" s="385"/>
      <c r="M3198" s="383">
        <v>148</v>
      </c>
      <c r="N3198" s="383" t="s">
        <v>835</v>
      </c>
      <c r="O3198" s="385"/>
      <c r="P3198" s="385"/>
      <c r="Q3198" s="386" t="s">
        <v>11</v>
      </c>
      <c r="R3198" s="383">
        <v>70</v>
      </c>
      <c r="S3198" s="383">
        <v>443</v>
      </c>
      <c r="T3198" s="386" t="s">
        <v>36</v>
      </c>
      <c r="U3198" s="386">
        <v>74</v>
      </c>
      <c r="V3198" s="386">
        <v>431</v>
      </c>
      <c r="W3198" s="386" t="s">
        <v>834</v>
      </c>
      <c r="X3198" s="383">
        <v>72</v>
      </c>
      <c r="Y3198" s="383">
        <v>443</v>
      </c>
      <c r="Z3198" s="386" t="s">
        <v>36</v>
      </c>
      <c r="AA3198" s="386">
        <v>66</v>
      </c>
      <c r="AB3198" s="386">
        <v>431</v>
      </c>
      <c r="AC3198" s="386" t="s">
        <v>834</v>
      </c>
      <c r="AD3198" s="383" t="s">
        <v>33</v>
      </c>
      <c r="AE3198" s="383" t="s">
        <v>36</v>
      </c>
      <c r="AF3198" s="383">
        <v>79</v>
      </c>
      <c r="AG3198" s="383" t="s">
        <v>35</v>
      </c>
      <c r="AH3198" s="383" t="s">
        <v>34</v>
      </c>
      <c r="AI3198" s="383" t="s">
        <v>36</v>
      </c>
      <c r="AJ3198" s="383" t="s">
        <v>3554</v>
      </c>
      <c r="AK3198" s="384" t="str">
        <f t="shared" si="99"/>
        <v>NO</v>
      </c>
      <c r="AL3198" s="384" t="str">
        <f t="shared" si="100"/>
        <v>NO</v>
      </c>
    </row>
    <row r="3199" spans="1:38" x14ac:dyDescent="0.25">
      <c r="A3199" s="381" t="s">
        <v>3224</v>
      </c>
      <c r="B3199" s="382" t="s">
        <v>487</v>
      </c>
      <c r="C3199" s="382" t="s">
        <v>30</v>
      </c>
      <c r="D3199" s="382" t="s">
        <v>488</v>
      </c>
      <c r="E3199" s="382" t="s">
        <v>37</v>
      </c>
      <c r="F3199" s="383">
        <v>100</v>
      </c>
      <c r="G3199" s="383">
        <v>305</v>
      </c>
      <c r="H3199" s="383" t="s">
        <v>835</v>
      </c>
      <c r="I3199" s="383">
        <v>100</v>
      </c>
      <c r="J3199" s="383">
        <v>305</v>
      </c>
      <c r="K3199" s="383" t="s">
        <v>835</v>
      </c>
      <c r="L3199" s="385"/>
      <c r="M3199" s="383">
        <v>91</v>
      </c>
      <c r="N3199" s="383" t="s">
        <v>835</v>
      </c>
      <c r="O3199" s="385"/>
      <c r="P3199" s="385"/>
      <c r="Q3199" s="386" t="s">
        <v>11</v>
      </c>
      <c r="R3199" s="383">
        <v>72</v>
      </c>
      <c r="S3199" s="383">
        <v>291</v>
      </c>
      <c r="T3199" s="386" t="s">
        <v>36</v>
      </c>
      <c r="U3199" s="386">
        <v>76</v>
      </c>
      <c r="V3199" s="386">
        <v>288</v>
      </c>
      <c r="W3199" s="386" t="s">
        <v>834</v>
      </c>
      <c r="X3199" s="383">
        <v>68</v>
      </c>
      <c r="Y3199" s="383">
        <v>291</v>
      </c>
      <c r="Z3199" s="386" t="s">
        <v>36</v>
      </c>
      <c r="AA3199" s="386">
        <v>70</v>
      </c>
      <c r="AB3199" s="386">
        <v>288</v>
      </c>
      <c r="AC3199" s="386" t="s">
        <v>834</v>
      </c>
      <c r="AD3199" s="383" t="s">
        <v>33</v>
      </c>
      <c r="AE3199" s="383" t="s">
        <v>36</v>
      </c>
      <c r="AF3199" s="383">
        <v>79</v>
      </c>
      <c r="AG3199" s="383" t="s">
        <v>35</v>
      </c>
      <c r="AH3199" s="383" t="s">
        <v>34</v>
      </c>
      <c r="AI3199" s="383" t="s">
        <v>36</v>
      </c>
      <c r="AJ3199" s="383" t="s">
        <v>3554</v>
      </c>
      <c r="AK3199" s="384" t="str">
        <f t="shared" si="99"/>
        <v>NO</v>
      </c>
      <c r="AL3199" s="384" t="str">
        <f t="shared" si="100"/>
        <v>NO</v>
      </c>
    </row>
    <row r="3200" spans="1:38" x14ac:dyDescent="0.25">
      <c r="A3200" s="381" t="s">
        <v>3224</v>
      </c>
      <c r="B3200" s="382" t="s">
        <v>489</v>
      </c>
      <c r="C3200" s="382" t="s">
        <v>30</v>
      </c>
      <c r="D3200" s="382" t="s">
        <v>490</v>
      </c>
      <c r="E3200" s="382" t="s">
        <v>37</v>
      </c>
      <c r="F3200" s="383">
        <v>100</v>
      </c>
      <c r="G3200" s="383">
        <v>336</v>
      </c>
      <c r="H3200" s="383" t="s">
        <v>835</v>
      </c>
      <c r="I3200" s="383">
        <v>100</v>
      </c>
      <c r="J3200" s="383">
        <v>335</v>
      </c>
      <c r="K3200" s="383" t="s">
        <v>835</v>
      </c>
      <c r="L3200" s="385"/>
      <c r="M3200" s="383">
        <v>97</v>
      </c>
      <c r="N3200" s="383" t="s">
        <v>835</v>
      </c>
      <c r="O3200" s="385"/>
      <c r="P3200" s="385"/>
      <c r="Q3200" s="386" t="s">
        <v>11</v>
      </c>
      <c r="R3200" s="383">
        <v>69</v>
      </c>
      <c r="S3200" s="383">
        <v>314</v>
      </c>
      <c r="T3200" s="386" t="s">
        <v>36</v>
      </c>
      <c r="U3200" s="386">
        <v>75</v>
      </c>
      <c r="V3200" s="386">
        <v>308</v>
      </c>
      <c r="W3200" s="386" t="s">
        <v>834</v>
      </c>
      <c r="X3200" s="383">
        <v>75</v>
      </c>
      <c r="Y3200" s="383">
        <v>313</v>
      </c>
      <c r="Z3200" s="386" t="s">
        <v>36</v>
      </c>
      <c r="AA3200" s="386">
        <v>74</v>
      </c>
      <c r="AB3200" s="386">
        <v>307</v>
      </c>
      <c r="AC3200" s="386" t="s">
        <v>834</v>
      </c>
      <c r="AD3200" s="383" t="s">
        <v>33</v>
      </c>
      <c r="AE3200" s="383" t="s">
        <v>36</v>
      </c>
      <c r="AF3200" s="383">
        <v>85</v>
      </c>
      <c r="AG3200" s="383" t="s">
        <v>35</v>
      </c>
      <c r="AH3200" s="383" t="s">
        <v>34</v>
      </c>
      <c r="AI3200" s="383" t="s">
        <v>36</v>
      </c>
      <c r="AJ3200" s="383" t="s">
        <v>3554</v>
      </c>
      <c r="AK3200" s="384" t="str">
        <f t="shared" si="99"/>
        <v>NO</v>
      </c>
      <c r="AL3200" s="384" t="str">
        <f t="shared" si="100"/>
        <v>NO</v>
      </c>
    </row>
    <row r="3201" spans="1:38" x14ac:dyDescent="0.25">
      <c r="A3201" s="381" t="s">
        <v>3224</v>
      </c>
      <c r="B3201" s="382" t="s">
        <v>491</v>
      </c>
      <c r="C3201" s="382" t="s">
        <v>30</v>
      </c>
      <c r="D3201" s="382" t="s">
        <v>492</v>
      </c>
      <c r="E3201" s="382" t="s">
        <v>37</v>
      </c>
      <c r="F3201" s="383">
        <v>100</v>
      </c>
      <c r="G3201" s="383">
        <v>191</v>
      </c>
      <c r="H3201" s="383" t="s">
        <v>835</v>
      </c>
      <c r="I3201" s="383">
        <v>100</v>
      </c>
      <c r="J3201" s="383">
        <v>191</v>
      </c>
      <c r="K3201" s="383" t="s">
        <v>835</v>
      </c>
      <c r="L3201" s="385"/>
      <c r="M3201" s="383">
        <v>54</v>
      </c>
      <c r="N3201" s="383" t="s">
        <v>835</v>
      </c>
      <c r="O3201" s="385"/>
      <c r="P3201" s="385"/>
      <c r="Q3201" s="386" t="s">
        <v>11</v>
      </c>
      <c r="R3201" s="383">
        <v>71</v>
      </c>
      <c r="S3201" s="383">
        <v>187</v>
      </c>
      <c r="T3201" s="386" t="s">
        <v>36</v>
      </c>
      <c r="U3201" s="386">
        <v>77</v>
      </c>
      <c r="V3201" s="386">
        <v>186</v>
      </c>
      <c r="W3201" s="386" t="s">
        <v>834</v>
      </c>
      <c r="X3201" s="383">
        <v>68</v>
      </c>
      <c r="Y3201" s="383">
        <v>187</v>
      </c>
      <c r="Z3201" s="386" t="s">
        <v>36</v>
      </c>
      <c r="AA3201" s="386">
        <v>64</v>
      </c>
      <c r="AB3201" s="386">
        <v>186</v>
      </c>
      <c r="AC3201" s="386" t="s">
        <v>834</v>
      </c>
      <c r="AD3201" s="383" t="s">
        <v>33</v>
      </c>
      <c r="AE3201" s="383" t="s">
        <v>36</v>
      </c>
      <c r="AF3201" s="383">
        <v>79</v>
      </c>
      <c r="AG3201" s="383" t="s">
        <v>35</v>
      </c>
      <c r="AH3201" s="383" t="s">
        <v>34</v>
      </c>
      <c r="AI3201" s="383" t="s">
        <v>36</v>
      </c>
      <c r="AJ3201" s="383" t="s">
        <v>3554</v>
      </c>
      <c r="AK3201" s="384" t="str">
        <f t="shared" si="99"/>
        <v>NO</v>
      </c>
      <c r="AL3201" s="384" t="str">
        <f t="shared" si="100"/>
        <v>NO</v>
      </c>
    </row>
    <row r="3202" spans="1:38" x14ac:dyDescent="0.25">
      <c r="A3202" s="381" t="s">
        <v>3224</v>
      </c>
      <c r="B3202" s="382" t="s">
        <v>493</v>
      </c>
      <c r="C3202" s="382" t="s">
        <v>30</v>
      </c>
      <c r="D3202" s="382" t="s">
        <v>494</v>
      </c>
      <c r="E3202" s="382" t="s">
        <v>37</v>
      </c>
      <c r="F3202" s="383">
        <v>100</v>
      </c>
      <c r="G3202" s="383">
        <v>185</v>
      </c>
      <c r="H3202" s="383" t="s">
        <v>835</v>
      </c>
      <c r="I3202" s="383">
        <v>100</v>
      </c>
      <c r="J3202" s="383">
        <v>185</v>
      </c>
      <c r="K3202" s="383" t="s">
        <v>835</v>
      </c>
      <c r="L3202" s="385">
        <v>93</v>
      </c>
      <c r="M3202" s="383">
        <v>61</v>
      </c>
      <c r="N3202" s="383" t="s">
        <v>835</v>
      </c>
      <c r="O3202" s="385"/>
      <c r="P3202" s="385"/>
      <c r="Q3202" s="386" t="s">
        <v>11</v>
      </c>
      <c r="R3202" s="383">
        <v>65</v>
      </c>
      <c r="S3202" s="383">
        <v>170</v>
      </c>
      <c r="T3202" s="386" t="s">
        <v>34</v>
      </c>
      <c r="U3202" s="386">
        <v>69</v>
      </c>
      <c r="V3202" s="386">
        <v>166</v>
      </c>
      <c r="W3202" s="386" t="s">
        <v>11</v>
      </c>
      <c r="X3202" s="383">
        <v>65</v>
      </c>
      <c r="Y3202" s="383">
        <v>170</v>
      </c>
      <c r="Z3202" s="386" t="s">
        <v>36</v>
      </c>
      <c r="AA3202" s="386">
        <v>68</v>
      </c>
      <c r="AB3202" s="386">
        <v>166</v>
      </c>
      <c r="AC3202" s="386" t="s">
        <v>834</v>
      </c>
      <c r="AD3202" s="383" t="s">
        <v>33</v>
      </c>
      <c r="AE3202" s="383" t="s">
        <v>36</v>
      </c>
      <c r="AF3202" s="383">
        <v>87</v>
      </c>
      <c r="AG3202" s="383" t="s">
        <v>35</v>
      </c>
      <c r="AH3202" s="383" t="s">
        <v>34</v>
      </c>
      <c r="AI3202" s="383" t="s">
        <v>36</v>
      </c>
      <c r="AJ3202" s="383" t="s">
        <v>3554</v>
      </c>
      <c r="AK3202" s="384" t="str">
        <f t="shared" si="99"/>
        <v>Yes-SH</v>
      </c>
      <c r="AL3202" s="384" t="str">
        <f t="shared" si="100"/>
        <v>NO</v>
      </c>
    </row>
    <row r="3203" spans="1:38" x14ac:dyDescent="0.25">
      <c r="A3203" s="381" t="s">
        <v>3224</v>
      </c>
      <c r="B3203" s="382" t="s">
        <v>495</v>
      </c>
      <c r="C3203" s="382" t="s">
        <v>30</v>
      </c>
      <c r="D3203" s="382" t="s">
        <v>496</v>
      </c>
      <c r="E3203" s="382" t="s">
        <v>37</v>
      </c>
      <c r="F3203" s="383">
        <v>100</v>
      </c>
      <c r="G3203" s="383">
        <v>325</v>
      </c>
      <c r="H3203" s="383" t="s">
        <v>835</v>
      </c>
      <c r="I3203" s="383">
        <v>100</v>
      </c>
      <c r="J3203" s="383">
        <v>325</v>
      </c>
      <c r="K3203" s="383" t="s">
        <v>835</v>
      </c>
      <c r="L3203" s="385"/>
      <c r="M3203" s="383">
        <v>102</v>
      </c>
      <c r="N3203" s="383" t="s">
        <v>835</v>
      </c>
      <c r="O3203" s="385"/>
      <c r="P3203" s="385"/>
      <c r="Q3203" s="386" t="s">
        <v>11</v>
      </c>
      <c r="R3203" s="383">
        <v>85</v>
      </c>
      <c r="S3203" s="383">
        <v>306</v>
      </c>
      <c r="T3203" s="386" t="s">
        <v>34</v>
      </c>
      <c r="U3203" s="386">
        <v>84</v>
      </c>
      <c r="V3203" s="386">
        <v>301</v>
      </c>
      <c r="W3203" s="386" t="s">
        <v>11</v>
      </c>
      <c r="X3203" s="383">
        <v>90</v>
      </c>
      <c r="Y3203" s="383">
        <v>306</v>
      </c>
      <c r="Z3203" s="386" t="s">
        <v>34</v>
      </c>
      <c r="AA3203" s="386">
        <v>86</v>
      </c>
      <c r="AB3203" s="386">
        <v>301</v>
      </c>
      <c r="AC3203" s="386" t="s">
        <v>11</v>
      </c>
      <c r="AD3203" s="383" t="s">
        <v>33</v>
      </c>
      <c r="AE3203" s="383" t="s">
        <v>36</v>
      </c>
      <c r="AF3203" s="383">
        <v>97</v>
      </c>
      <c r="AG3203" s="383" t="s">
        <v>35</v>
      </c>
      <c r="AH3203" s="383" t="s">
        <v>34</v>
      </c>
      <c r="AI3203" s="383" t="s">
        <v>36</v>
      </c>
      <c r="AJ3203" s="383" t="s">
        <v>3554</v>
      </c>
      <c r="AK3203" s="384" t="str">
        <f t="shared" ref="AK3203:AK3266" si="101">IF(OR(T3203="NA",T3203="NO"),T3203,(IF(T3203="","NA",IF(OR(R3203&gt;78,AND(T3203="Yes",R3203="")),"Yes-AB",IF(W3203="NA","Yes-SH","Yes-GM")))))</f>
        <v>Yes-AB</v>
      </c>
      <c r="AL3203" s="384" t="str">
        <f t="shared" ref="AL3203:AL3266" si="102">IF(OR(Z3203="NA",Z3203="NO"),Z3203,(IF(Z3203="","NA",IF(OR(X3203&gt;79,AND(Z3203="Yes",X3203="")),"Yes-AB",IF(AC3203="NA","Yes-SH","Yes-GM")))))</f>
        <v>Yes-AB</v>
      </c>
    </row>
    <row r="3204" spans="1:38" x14ac:dyDescent="0.25">
      <c r="A3204" s="381" t="s">
        <v>3224</v>
      </c>
      <c r="B3204" s="382" t="s">
        <v>497</v>
      </c>
      <c r="C3204" s="382" t="s">
        <v>30</v>
      </c>
      <c r="D3204" s="382" t="s">
        <v>498</v>
      </c>
      <c r="E3204" s="382" t="s">
        <v>37</v>
      </c>
      <c r="F3204" s="383">
        <v>100</v>
      </c>
      <c r="G3204" s="383">
        <v>187</v>
      </c>
      <c r="H3204" s="383" t="s">
        <v>835</v>
      </c>
      <c r="I3204" s="383">
        <v>100</v>
      </c>
      <c r="J3204" s="383">
        <v>187</v>
      </c>
      <c r="K3204" s="383" t="s">
        <v>835</v>
      </c>
      <c r="L3204" s="385"/>
      <c r="M3204" s="383">
        <v>57</v>
      </c>
      <c r="N3204" s="383" t="s">
        <v>835</v>
      </c>
      <c r="O3204" s="385"/>
      <c r="P3204" s="385"/>
      <c r="Q3204" s="386" t="s">
        <v>11</v>
      </c>
      <c r="R3204" s="383">
        <v>87</v>
      </c>
      <c r="S3204" s="383">
        <v>179</v>
      </c>
      <c r="T3204" s="386" t="s">
        <v>34</v>
      </c>
      <c r="U3204" s="386">
        <v>88</v>
      </c>
      <c r="V3204" s="386">
        <v>178</v>
      </c>
      <c r="W3204" s="386" t="s">
        <v>11</v>
      </c>
      <c r="X3204" s="383">
        <v>88</v>
      </c>
      <c r="Y3204" s="383">
        <v>179</v>
      </c>
      <c r="Z3204" s="386" t="s">
        <v>34</v>
      </c>
      <c r="AA3204" s="386">
        <v>86</v>
      </c>
      <c r="AB3204" s="386">
        <v>178</v>
      </c>
      <c r="AC3204" s="386" t="s">
        <v>11</v>
      </c>
      <c r="AD3204" s="383" t="s">
        <v>33</v>
      </c>
      <c r="AE3204" s="383" t="s">
        <v>34</v>
      </c>
      <c r="AF3204" s="383">
        <v>100</v>
      </c>
      <c r="AG3204" s="383" t="s">
        <v>35</v>
      </c>
      <c r="AH3204" s="383" t="s">
        <v>34</v>
      </c>
      <c r="AI3204" s="383" t="s">
        <v>36</v>
      </c>
      <c r="AJ3204" s="383" t="s">
        <v>3554</v>
      </c>
      <c r="AK3204" s="384" t="str">
        <f t="shared" si="101"/>
        <v>Yes-AB</v>
      </c>
      <c r="AL3204" s="384" t="str">
        <f t="shared" si="102"/>
        <v>Yes-AB</v>
      </c>
    </row>
    <row r="3205" spans="1:38" x14ac:dyDescent="0.25">
      <c r="A3205" s="381" t="s">
        <v>3224</v>
      </c>
      <c r="B3205" s="382" t="s">
        <v>499</v>
      </c>
      <c r="C3205" s="382" t="s">
        <v>30</v>
      </c>
      <c r="D3205" s="382" t="s">
        <v>500</v>
      </c>
      <c r="E3205" s="382" t="s">
        <v>37</v>
      </c>
      <c r="F3205" s="383">
        <v>100</v>
      </c>
      <c r="G3205" s="383">
        <v>517</v>
      </c>
      <c r="H3205" s="383" t="s">
        <v>835</v>
      </c>
      <c r="I3205" s="383">
        <v>100</v>
      </c>
      <c r="J3205" s="383">
        <v>517</v>
      </c>
      <c r="K3205" s="383" t="s">
        <v>835</v>
      </c>
      <c r="L3205" s="385"/>
      <c r="M3205" s="383">
        <v>155</v>
      </c>
      <c r="N3205" s="383" t="s">
        <v>835</v>
      </c>
      <c r="O3205" s="385"/>
      <c r="P3205" s="385"/>
      <c r="Q3205" s="386" t="s">
        <v>11</v>
      </c>
      <c r="R3205" s="383">
        <v>86</v>
      </c>
      <c r="S3205" s="383">
        <v>502</v>
      </c>
      <c r="T3205" s="386" t="s">
        <v>34</v>
      </c>
      <c r="U3205" s="386">
        <v>81</v>
      </c>
      <c r="V3205" s="386">
        <v>480</v>
      </c>
      <c r="W3205" s="386" t="s">
        <v>11</v>
      </c>
      <c r="X3205" s="383">
        <v>81</v>
      </c>
      <c r="Y3205" s="383">
        <v>502</v>
      </c>
      <c r="Z3205" s="386" t="s">
        <v>34</v>
      </c>
      <c r="AA3205" s="386">
        <v>76</v>
      </c>
      <c r="AB3205" s="386">
        <v>480</v>
      </c>
      <c r="AC3205" s="386" t="s">
        <v>11</v>
      </c>
      <c r="AD3205" s="383" t="s">
        <v>33</v>
      </c>
      <c r="AE3205" s="383" t="s">
        <v>34</v>
      </c>
      <c r="AF3205" s="383">
        <v>100</v>
      </c>
      <c r="AG3205" s="383" t="s">
        <v>40</v>
      </c>
      <c r="AH3205" s="383" t="s">
        <v>36</v>
      </c>
      <c r="AI3205" s="383" t="s">
        <v>36</v>
      </c>
      <c r="AJ3205" s="383" t="s">
        <v>3554</v>
      </c>
      <c r="AK3205" s="384" t="str">
        <f t="shared" si="101"/>
        <v>Yes-AB</v>
      </c>
      <c r="AL3205" s="384" t="str">
        <f t="shared" si="102"/>
        <v>Yes-AB</v>
      </c>
    </row>
    <row r="3206" spans="1:38" x14ac:dyDescent="0.25">
      <c r="A3206" s="381" t="s">
        <v>3224</v>
      </c>
      <c r="B3206" s="382" t="s">
        <v>501</v>
      </c>
      <c r="C3206" s="382" t="s">
        <v>30</v>
      </c>
      <c r="D3206" s="382" t="s">
        <v>502</v>
      </c>
      <c r="E3206" s="382" t="s">
        <v>37</v>
      </c>
      <c r="F3206" s="383">
        <v>98</v>
      </c>
      <c r="G3206" s="383">
        <v>20</v>
      </c>
      <c r="H3206" s="383" t="s">
        <v>835</v>
      </c>
      <c r="I3206" s="383">
        <v>98</v>
      </c>
      <c r="J3206" s="383">
        <v>20</v>
      </c>
      <c r="K3206" s="383" t="s">
        <v>835</v>
      </c>
      <c r="L3206" s="385"/>
      <c r="M3206" s="383">
        <v>6</v>
      </c>
      <c r="N3206" s="383" t="s">
        <v>11</v>
      </c>
      <c r="O3206" s="385"/>
      <c r="P3206" s="385"/>
      <c r="Q3206" s="386" t="s">
        <v>11</v>
      </c>
      <c r="R3206" s="383">
        <v>21</v>
      </c>
      <c r="S3206" s="383">
        <v>19</v>
      </c>
      <c r="T3206" s="386" t="s">
        <v>36</v>
      </c>
      <c r="U3206" s="386">
        <v>26</v>
      </c>
      <c r="V3206" s="386">
        <v>19</v>
      </c>
      <c r="W3206" s="386" t="s">
        <v>834</v>
      </c>
      <c r="X3206" s="383">
        <v>16</v>
      </c>
      <c r="Y3206" s="383">
        <v>19</v>
      </c>
      <c r="Z3206" s="386" t="s">
        <v>36</v>
      </c>
      <c r="AA3206" s="386">
        <v>32</v>
      </c>
      <c r="AB3206" s="386">
        <v>19</v>
      </c>
      <c r="AC3206" s="386" t="s">
        <v>834</v>
      </c>
      <c r="AD3206" s="383"/>
      <c r="AE3206" s="383" t="s">
        <v>36</v>
      </c>
      <c r="AF3206" s="383">
        <v>95</v>
      </c>
      <c r="AG3206" s="383" t="s">
        <v>40</v>
      </c>
      <c r="AH3206" s="383" t="s">
        <v>36</v>
      </c>
      <c r="AI3206" s="383" t="s">
        <v>34</v>
      </c>
      <c r="AJ3206" s="383" t="s">
        <v>3554</v>
      </c>
      <c r="AK3206" s="384" t="str">
        <f t="shared" si="101"/>
        <v>NO</v>
      </c>
      <c r="AL3206" s="384" t="str">
        <f t="shared" si="102"/>
        <v>NO</v>
      </c>
    </row>
    <row r="3207" spans="1:38" x14ac:dyDescent="0.25">
      <c r="A3207" s="381" t="s">
        <v>3224</v>
      </c>
      <c r="B3207" s="382" t="s">
        <v>503</v>
      </c>
      <c r="C3207" s="382" t="s">
        <v>30</v>
      </c>
      <c r="D3207" s="382" t="s">
        <v>504</v>
      </c>
      <c r="E3207" s="382" t="s">
        <v>37</v>
      </c>
      <c r="F3207" s="383">
        <v>100</v>
      </c>
      <c r="G3207" s="383">
        <v>403</v>
      </c>
      <c r="H3207" s="383" t="s">
        <v>835</v>
      </c>
      <c r="I3207" s="383">
        <v>100</v>
      </c>
      <c r="J3207" s="383">
        <v>402</v>
      </c>
      <c r="K3207" s="383" t="s">
        <v>835</v>
      </c>
      <c r="L3207" s="385"/>
      <c r="M3207" s="383">
        <v>120</v>
      </c>
      <c r="N3207" s="383" t="s">
        <v>835</v>
      </c>
      <c r="O3207" s="385"/>
      <c r="P3207" s="385"/>
      <c r="Q3207" s="386" t="s">
        <v>11</v>
      </c>
      <c r="R3207" s="383">
        <v>66</v>
      </c>
      <c r="S3207" s="383">
        <v>368</v>
      </c>
      <c r="T3207" s="386" t="s">
        <v>36</v>
      </c>
      <c r="U3207" s="386">
        <v>75</v>
      </c>
      <c r="V3207" s="386">
        <v>367</v>
      </c>
      <c r="W3207" s="386" t="s">
        <v>834</v>
      </c>
      <c r="X3207" s="383">
        <v>68</v>
      </c>
      <c r="Y3207" s="383">
        <v>367</v>
      </c>
      <c r="Z3207" s="386" t="s">
        <v>36</v>
      </c>
      <c r="AA3207" s="386">
        <v>69</v>
      </c>
      <c r="AB3207" s="386">
        <v>366</v>
      </c>
      <c r="AC3207" s="386" t="s">
        <v>834</v>
      </c>
      <c r="AD3207" s="383" t="s">
        <v>33</v>
      </c>
      <c r="AE3207" s="383" t="s">
        <v>36</v>
      </c>
      <c r="AF3207" s="383">
        <v>79</v>
      </c>
      <c r="AG3207" s="383" t="s">
        <v>35</v>
      </c>
      <c r="AH3207" s="383" t="s">
        <v>34</v>
      </c>
      <c r="AI3207" s="383" t="s">
        <v>36</v>
      </c>
      <c r="AJ3207" s="383" t="s">
        <v>3554</v>
      </c>
      <c r="AK3207" s="384" t="str">
        <f t="shared" si="101"/>
        <v>NO</v>
      </c>
      <c r="AL3207" s="384" t="str">
        <f t="shared" si="102"/>
        <v>NO</v>
      </c>
    </row>
    <row r="3208" spans="1:38" x14ac:dyDescent="0.25">
      <c r="A3208" s="381" t="s">
        <v>3224</v>
      </c>
      <c r="B3208" s="382" t="s">
        <v>505</v>
      </c>
      <c r="C3208" s="382" t="s">
        <v>30</v>
      </c>
      <c r="D3208" s="382" t="s">
        <v>506</v>
      </c>
      <c r="E3208" s="382" t="s">
        <v>37</v>
      </c>
      <c r="F3208" s="383">
        <v>100</v>
      </c>
      <c r="G3208" s="383">
        <v>296</v>
      </c>
      <c r="H3208" s="383" t="s">
        <v>835</v>
      </c>
      <c r="I3208" s="383">
        <v>100</v>
      </c>
      <c r="J3208" s="383">
        <v>296</v>
      </c>
      <c r="K3208" s="383" t="s">
        <v>835</v>
      </c>
      <c r="L3208" s="385">
        <v>93</v>
      </c>
      <c r="M3208" s="383">
        <v>73</v>
      </c>
      <c r="N3208" s="383" t="s">
        <v>835</v>
      </c>
      <c r="O3208" s="385"/>
      <c r="P3208" s="385"/>
      <c r="Q3208" s="386" t="s">
        <v>11</v>
      </c>
      <c r="R3208" s="383">
        <v>43</v>
      </c>
      <c r="S3208" s="383">
        <v>248</v>
      </c>
      <c r="T3208" s="386" t="s">
        <v>36</v>
      </c>
      <c r="U3208" s="386">
        <v>48</v>
      </c>
      <c r="V3208" s="386">
        <v>243</v>
      </c>
      <c r="W3208" s="386" t="s">
        <v>834</v>
      </c>
      <c r="X3208" s="383">
        <v>50</v>
      </c>
      <c r="Y3208" s="383">
        <v>266</v>
      </c>
      <c r="Z3208" s="386" t="s">
        <v>36</v>
      </c>
      <c r="AA3208" s="386">
        <v>40</v>
      </c>
      <c r="AB3208" s="386">
        <v>261</v>
      </c>
      <c r="AC3208" s="386" t="s">
        <v>834</v>
      </c>
      <c r="AD3208" s="383" t="s">
        <v>46</v>
      </c>
      <c r="AE3208" s="383" t="s">
        <v>36</v>
      </c>
      <c r="AF3208" s="383">
        <v>72</v>
      </c>
      <c r="AG3208" s="383" t="s">
        <v>35</v>
      </c>
      <c r="AH3208" s="383" t="s">
        <v>34</v>
      </c>
      <c r="AI3208" s="383" t="s">
        <v>36</v>
      </c>
      <c r="AJ3208" s="383" t="s">
        <v>3554</v>
      </c>
      <c r="AK3208" s="384" t="str">
        <f t="shared" si="101"/>
        <v>NO</v>
      </c>
      <c r="AL3208" s="384" t="str">
        <f t="shared" si="102"/>
        <v>NO</v>
      </c>
    </row>
    <row r="3209" spans="1:38" x14ac:dyDescent="0.25">
      <c r="A3209" s="381" t="s">
        <v>3224</v>
      </c>
      <c r="B3209" s="382" t="s">
        <v>507</v>
      </c>
      <c r="C3209" s="382" t="s">
        <v>30</v>
      </c>
      <c r="D3209" s="382" t="s">
        <v>508</v>
      </c>
      <c r="E3209" s="382" t="s">
        <v>37</v>
      </c>
      <c r="F3209" s="383">
        <v>100</v>
      </c>
      <c r="G3209" s="383">
        <v>118</v>
      </c>
      <c r="H3209" s="383" t="s">
        <v>835</v>
      </c>
      <c r="I3209" s="383">
        <v>100</v>
      </c>
      <c r="J3209" s="383">
        <v>118</v>
      </c>
      <c r="K3209" s="383" t="s">
        <v>835</v>
      </c>
      <c r="L3209" s="385"/>
      <c r="M3209" s="383">
        <v>44</v>
      </c>
      <c r="N3209" s="383" t="s">
        <v>835</v>
      </c>
      <c r="O3209" s="385"/>
      <c r="P3209" s="385"/>
      <c r="Q3209" s="386" t="s">
        <v>11</v>
      </c>
      <c r="R3209" s="383">
        <v>91</v>
      </c>
      <c r="S3209" s="383">
        <v>116</v>
      </c>
      <c r="T3209" s="386" t="s">
        <v>34</v>
      </c>
      <c r="U3209" s="386">
        <v>87</v>
      </c>
      <c r="V3209" s="386">
        <v>115</v>
      </c>
      <c r="W3209" s="386" t="s">
        <v>11</v>
      </c>
      <c r="X3209" s="383"/>
      <c r="Y3209" s="383">
        <v>117</v>
      </c>
      <c r="Z3209" s="386" t="s">
        <v>34</v>
      </c>
      <c r="AA3209" s="386">
        <v>89</v>
      </c>
      <c r="AB3209" s="386">
        <v>117</v>
      </c>
      <c r="AC3209" s="386" t="s">
        <v>11</v>
      </c>
      <c r="AD3209" s="383" t="s">
        <v>33</v>
      </c>
      <c r="AE3209" s="383" t="s">
        <v>34</v>
      </c>
      <c r="AF3209" s="383">
        <v>100</v>
      </c>
      <c r="AG3209" s="383" t="s">
        <v>35</v>
      </c>
      <c r="AH3209" s="383" t="s">
        <v>36</v>
      </c>
      <c r="AI3209" s="383" t="s">
        <v>36</v>
      </c>
      <c r="AJ3209" s="383" t="s">
        <v>3554</v>
      </c>
      <c r="AK3209" s="384" t="str">
        <f t="shared" si="101"/>
        <v>Yes-AB</v>
      </c>
      <c r="AL3209" s="384" t="str">
        <f t="shared" si="102"/>
        <v>Yes-AB</v>
      </c>
    </row>
    <row r="3210" spans="1:38" x14ac:dyDescent="0.25">
      <c r="A3210" s="381" t="s">
        <v>3224</v>
      </c>
      <c r="B3210" s="382" t="s">
        <v>509</v>
      </c>
      <c r="C3210" s="382" t="s">
        <v>30</v>
      </c>
      <c r="D3210" s="382" t="s">
        <v>510</v>
      </c>
      <c r="E3210" s="382" t="s">
        <v>37</v>
      </c>
      <c r="F3210" s="383">
        <v>99</v>
      </c>
      <c r="G3210" s="383">
        <v>161</v>
      </c>
      <c r="H3210" s="383" t="s">
        <v>835</v>
      </c>
      <c r="I3210" s="383">
        <v>99</v>
      </c>
      <c r="J3210" s="383">
        <v>161</v>
      </c>
      <c r="K3210" s="383" t="s">
        <v>835</v>
      </c>
      <c r="L3210" s="385">
        <v>80</v>
      </c>
      <c r="M3210" s="383">
        <v>41</v>
      </c>
      <c r="N3210" s="383" t="s">
        <v>834</v>
      </c>
      <c r="O3210" s="385"/>
      <c r="P3210" s="385"/>
      <c r="Q3210" s="386" t="s">
        <v>11</v>
      </c>
      <c r="R3210" s="383">
        <v>42</v>
      </c>
      <c r="S3210" s="383">
        <v>142</v>
      </c>
      <c r="T3210" s="386" t="s">
        <v>36</v>
      </c>
      <c r="U3210" s="386">
        <v>53</v>
      </c>
      <c r="V3210" s="386">
        <v>138</v>
      </c>
      <c r="W3210" s="386" t="s">
        <v>834</v>
      </c>
      <c r="X3210" s="383">
        <v>63</v>
      </c>
      <c r="Y3210" s="383">
        <v>142</v>
      </c>
      <c r="Z3210" s="386" t="s">
        <v>36</v>
      </c>
      <c r="AA3210" s="386">
        <v>67</v>
      </c>
      <c r="AB3210" s="386">
        <v>138</v>
      </c>
      <c r="AC3210" s="386" t="s">
        <v>834</v>
      </c>
      <c r="AD3210" s="383" t="s">
        <v>57</v>
      </c>
      <c r="AE3210" s="383" t="s">
        <v>36</v>
      </c>
      <c r="AF3210" s="383">
        <v>82</v>
      </c>
      <c r="AG3210" s="383" t="s">
        <v>35</v>
      </c>
      <c r="AH3210" s="383" t="s">
        <v>34</v>
      </c>
      <c r="AI3210" s="383" t="s">
        <v>36</v>
      </c>
      <c r="AJ3210" s="383" t="s">
        <v>3554</v>
      </c>
      <c r="AK3210" s="384" t="str">
        <f t="shared" si="101"/>
        <v>NO</v>
      </c>
      <c r="AL3210" s="384" t="str">
        <f t="shared" si="102"/>
        <v>NO</v>
      </c>
    </row>
    <row r="3211" spans="1:38" x14ac:dyDescent="0.25">
      <c r="A3211" s="381" t="s">
        <v>3224</v>
      </c>
      <c r="B3211" s="382" t="s">
        <v>511</v>
      </c>
      <c r="C3211" s="382" t="s">
        <v>30</v>
      </c>
      <c r="D3211" s="382" t="s">
        <v>512</v>
      </c>
      <c r="E3211" s="382" t="s">
        <v>37</v>
      </c>
      <c r="F3211" s="383">
        <v>100</v>
      </c>
      <c r="G3211" s="383">
        <v>204</v>
      </c>
      <c r="H3211" s="383" t="s">
        <v>835</v>
      </c>
      <c r="I3211" s="383">
        <v>100</v>
      </c>
      <c r="J3211" s="383">
        <v>204</v>
      </c>
      <c r="K3211" s="383" t="s">
        <v>835</v>
      </c>
      <c r="L3211" s="385"/>
      <c r="M3211" s="383">
        <v>65</v>
      </c>
      <c r="N3211" s="383" t="s">
        <v>835</v>
      </c>
      <c r="O3211" s="385"/>
      <c r="P3211" s="385"/>
      <c r="Q3211" s="386" t="s">
        <v>11</v>
      </c>
      <c r="R3211" s="383">
        <v>47</v>
      </c>
      <c r="S3211" s="383">
        <v>194</v>
      </c>
      <c r="T3211" s="386" t="s">
        <v>36</v>
      </c>
      <c r="U3211" s="386">
        <v>56</v>
      </c>
      <c r="V3211" s="386">
        <v>187</v>
      </c>
      <c r="W3211" s="386" t="s">
        <v>834</v>
      </c>
      <c r="X3211" s="383">
        <v>68</v>
      </c>
      <c r="Y3211" s="383">
        <v>195</v>
      </c>
      <c r="Z3211" s="386" t="s">
        <v>34</v>
      </c>
      <c r="AA3211" s="386">
        <v>70</v>
      </c>
      <c r="AB3211" s="386">
        <v>187</v>
      </c>
      <c r="AC3211" s="386" t="s">
        <v>11</v>
      </c>
      <c r="AD3211" s="383" t="s">
        <v>57</v>
      </c>
      <c r="AE3211" s="383" t="s">
        <v>36</v>
      </c>
      <c r="AF3211" s="383">
        <v>85</v>
      </c>
      <c r="AG3211" s="383" t="s">
        <v>35</v>
      </c>
      <c r="AH3211" s="383" t="s">
        <v>34</v>
      </c>
      <c r="AI3211" s="383" t="s">
        <v>36</v>
      </c>
      <c r="AJ3211" s="383" t="s">
        <v>3554</v>
      </c>
      <c r="AK3211" s="384" t="str">
        <f t="shared" si="101"/>
        <v>NO</v>
      </c>
      <c r="AL3211" s="384" t="str">
        <f t="shared" si="102"/>
        <v>Yes-SH</v>
      </c>
    </row>
    <row r="3212" spans="1:38" x14ac:dyDescent="0.25">
      <c r="A3212" s="381" t="s">
        <v>3224</v>
      </c>
      <c r="B3212" s="382" t="s">
        <v>513</v>
      </c>
      <c r="C3212" s="382" t="s">
        <v>30</v>
      </c>
      <c r="D3212" s="382" t="s">
        <v>514</v>
      </c>
      <c r="E3212" s="382" t="s">
        <v>37</v>
      </c>
      <c r="F3212" s="383">
        <v>100</v>
      </c>
      <c r="G3212" s="383">
        <v>84</v>
      </c>
      <c r="H3212" s="383" t="s">
        <v>835</v>
      </c>
      <c r="I3212" s="383">
        <v>100</v>
      </c>
      <c r="J3212" s="383">
        <v>84</v>
      </c>
      <c r="K3212" s="383" t="s">
        <v>835</v>
      </c>
      <c r="L3212" s="385"/>
      <c r="M3212" s="383">
        <v>19</v>
      </c>
      <c r="N3212" s="383" t="s">
        <v>835</v>
      </c>
      <c r="O3212" s="385"/>
      <c r="P3212" s="385"/>
      <c r="Q3212" s="386" t="s">
        <v>11</v>
      </c>
      <c r="R3212" s="383">
        <v>61</v>
      </c>
      <c r="S3212" s="383">
        <v>75</v>
      </c>
      <c r="T3212" s="386" t="s">
        <v>34</v>
      </c>
      <c r="U3212" s="386">
        <v>62</v>
      </c>
      <c r="V3212" s="386">
        <v>73</v>
      </c>
      <c r="W3212" s="386" t="s">
        <v>11</v>
      </c>
      <c r="X3212" s="383">
        <v>80</v>
      </c>
      <c r="Y3212" s="383">
        <v>75</v>
      </c>
      <c r="Z3212" s="386" t="s">
        <v>34</v>
      </c>
      <c r="AA3212" s="386">
        <v>74</v>
      </c>
      <c r="AB3212" s="386">
        <v>73</v>
      </c>
      <c r="AC3212" s="386" t="s">
        <v>11</v>
      </c>
      <c r="AD3212" s="383" t="s">
        <v>33</v>
      </c>
      <c r="AE3212" s="383" t="s">
        <v>34</v>
      </c>
      <c r="AF3212" s="383">
        <v>100</v>
      </c>
      <c r="AG3212" s="383" t="s">
        <v>35</v>
      </c>
      <c r="AH3212" s="383" t="s">
        <v>34</v>
      </c>
      <c r="AI3212" s="383" t="s">
        <v>36</v>
      </c>
      <c r="AJ3212" s="383" t="s">
        <v>3554</v>
      </c>
      <c r="AK3212" s="384" t="str">
        <f t="shared" si="101"/>
        <v>Yes-SH</v>
      </c>
      <c r="AL3212" s="384" t="str">
        <f t="shared" si="102"/>
        <v>Yes-AB</v>
      </c>
    </row>
    <row r="3213" spans="1:38" x14ac:dyDescent="0.25">
      <c r="A3213" s="381" t="s">
        <v>3224</v>
      </c>
      <c r="B3213" s="382" t="s">
        <v>515</v>
      </c>
      <c r="C3213" s="382" t="s">
        <v>30</v>
      </c>
      <c r="D3213" s="382" t="s">
        <v>516</v>
      </c>
      <c r="E3213" s="382" t="s">
        <v>37</v>
      </c>
      <c r="F3213" s="383">
        <v>100</v>
      </c>
      <c r="G3213" s="383">
        <v>366</v>
      </c>
      <c r="H3213" s="383" t="s">
        <v>835</v>
      </c>
      <c r="I3213" s="383">
        <v>100</v>
      </c>
      <c r="J3213" s="383">
        <v>366</v>
      </c>
      <c r="K3213" s="383" t="s">
        <v>835</v>
      </c>
      <c r="L3213" s="385"/>
      <c r="M3213" s="383">
        <v>116</v>
      </c>
      <c r="N3213" s="383" t="s">
        <v>835</v>
      </c>
      <c r="O3213" s="385"/>
      <c r="P3213" s="385"/>
      <c r="Q3213" s="386" t="s">
        <v>11</v>
      </c>
      <c r="R3213" s="383">
        <v>78</v>
      </c>
      <c r="S3213" s="383">
        <v>353</v>
      </c>
      <c r="T3213" s="386" t="s">
        <v>34</v>
      </c>
      <c r="U3213" s="386">
        <v>77</v>
      </c>
      <c r="V3213" s="386">
        <v>346</v>
      </c>
      <c r="W3213" s="386" t="s">
        <v>11</v>
      </c>
      <c r="X3213" s="383">
        <v>77</v>
      </c>
      <c r="Y3213" s="383">
        <v>353</v>
      </c>
      <c r="Z3213" s="386" t="s">
        <v>36</v>
      </c>
      <c r="AA3213" s="386">
        <v>75</v>
      </c>
      <c r="AB3213" s="386">
        <v>346</v>
      </c>
      <c r="AC3213" s="386" t="s">
        <v>834</v>
      </c>
      <c r="AD3213" s="383" t="s">
        <v>33</v>
      </c>
      <c r="AE3213" s="383" t="s">
        <v>36</v>
      </c>
      <c r="AF3213" s="383">
        <v>90</v>
      </c>
      <c r="AG3213" s="383" t="s">
        <v>35</v>
      </c>
      <c r="AH3213" s="383" t="s">
        <v>36</v>
      </c>
      <c r="AI3213" s="383" t="s">
        <v>36</v>
      </c>
      <c r="AJ3213" s="383" t="s">
        <v>3554</v>
      </c>
      <c r="AK3213" s="384" t="str">
        <f t="shared" si="101"/>
        <v>Yes-SH</v>
      </c>
      <c r="AL3213" s="384" t="str">
        <f t="shared" si="102"/>
        <v>NO</v>
      </c>
    </row>
    <row r="3214" spans="1:38" x14ac:dyDescent="0.25">
      <c r="A3214" s="381" t="s">
        <v>3224</v>
      </c>
      <c r="B3214" s="382" t="s">
        <v>517</v>
      </c>
      <c r="C3214" s="382" t="s">
        <v>30</v>
      </c>
      <c r="D3214" s="382" t="s">
        <v>518</v>
      </c>
      <c r="E3214" s="382" t="s">
        <v>37</v>
      </c>
      <c r="F3214" s="383">
        <v>100</v>
      </c>
      <c r="G3214" s="383">
        <v>988</v>
      </c>
      <c r="H3214" s="383" t="s">
        <v>835</v>
      </c>
      <c r="I3214" s="383">
        <v>100</v>
      </c>
      <c r="J3214" s="383">
        <v>988</v>
      </c>
      <c r="K3214" s="383" t="s">
        <v>835</v>
      </c>
      <c r="L3214" s="385"/>
      <c r="M3214" s="383">
        <v>334</v>
      </c>
      <c r="N3214" s="383" t="s">
        <v>835</v>
      </c>
      <c r="O3214" s="385"/>
      <c r="P3214" s="385"/>
      <c r="Q3214" s="386" t="s">
        <v>11</v>
      </c>
      <c r="R3214" s="383">
        <v>79</v>
      </c>
      <c r="S3214" s="383">
        <v>945</v>
      </c>
      <c r="T3214" s="386" t="s">
        <v>34</v>
      </c>
      <c r="U3214" s="386">
        <v>79</v>
      </c>
      <c r="V3214" s="386">
        <v>935</v>
      </c>
      <c r="W3214" s="386" t="s">
        <v>11</v>
      </c>
      <c r="X3214" s="383">
        <v>83</v>
      </c>
      <c r="Y3214" s="383">
        <v>947</v>
      </c>
      <c r="Z3214" s="386" t="s">
        <v>34</v>
      </c>
      <c r="AA3214" s="386">
        <v>79</v>
      </c>
      <c r="AB3214" s="386">
        <v>936</v>
      </c>
      <c r="AC3214" s="386" t="s">
        <v>11</v>
      </c>
      <c r="AD3214" s="383" t="s">
        <v>33</v>
      </c>
      <c r="AE3214" s="383" t="s">
        <v>36</v>
      </c>
      <c r="AF3214" s="383">
        <v>92</v>
      </c>
      <c r="AG3214" s="383" t="s">
        <v>40</v>
      </c>
      <c r="AH3214" s="383" t="s">
        <v>34</v>
      </c>
      <c r="AI3214" s="383" t="s">
        <v>36</v>
      </c>
      <c r="AJ3214" s="383" t="s">
        <v>3554</v>
      </c>
      <c r="AK3214" s="384" t="str">
        <f t="shared" si="101"/>
        <v>Yes-AB</v>
      </c>
      <c r="AL3214" s="384" t="str">
        <f t="shared" si="102"/>
        <v>Yes-AB</v>
      </c>
    </row>
    <row r="3215" spans="1:38" x14ac:dyDescent="0.25">
      <c r="A3215" s="381" t="s">
        <v>3224</v>
      </c>
      <c r="B3215" s="382" t="s">
        <v>519</v>
      </c>
      <c r="C3215" s="382" t="s">
        <v>30</v>
      </c>
      <c r="D3215" s="382" t="s">
        <v>520</v>
      </c>
      <c r="E3215" s="382" t="s">
        <v>37</v>
      </c>
      <c r="F3215" s="383">
        <v>100</v>
      </c>
      <c r="G3215" s="383">
        <v>138</v>
      </c>
      <c r="H3215" s="383" t="s">
        <v>835</v>
      </c>
      <c r="I3215" s="383">
        <v>100</v>
      </c>
      <c r="J3215" s="383">
        <v>138</v>
      </c>
      <c r="K3215" s="383" t="s">
        <v>835</v>
      </c>
      <c r="L3215" s="385">
        <v>93</v>
      </c>
      <c r="M3215" s="383">
        <v>42</v>
      </c>
      <c r="N3215" s="383" t="s">
        <v>835</v>
      </c>
      <c r="O3215" s="385"/>
      <c r="P3215" s="385"/>
      <c r="Q3215" s="386" t="s">
        <v>11</v>
      </c>
      <c r="R3215" s="383">
        <v>52</v>
      </c>
      <c r="S3215" s="383">
        <v>120</v>
      </c>
      <c r="T3215" s="386" t="s">
        <v>34</v>
      </c>
      <c r="U3215" s="386">
        <v>54</v>
      </c>
      <c r="V3215" s="386">
        <v>116</v>
      </c>
      <c r="W3215" s="386" t="s">
        <v>11</v>
      </c>
      <c r="X3215" s="383">
        <v>41</v>
      </c>
      <c r="Y3215" s="383">
        <v>120</v>
      </c>
      <c r="Z3215" s="386" t="s">
        <v>36</v>
      </c>
      <c r="AA3215" s="386">
        <v>35</v>
      </c>
      <c r="AB3215" s="386">
        <v>116</v>
      </c>
      <c r="AC3215" s="386" t="s">
        <v>834</v>
      </c>
      <c r="AD3215" s="383" t="s">
        <v>46</v>
      </c>
      <c r="AE3215" s="383" t="s">
        <v>36</v>
      </c>
      <c r="AF3215" s="383">
        <v>90</v>
      </c>
      <c r="AG3215" s="383" t="s">
        <v>35</v>
      </c>
      <c r="AH3215" s="383" t="s">
        <v>34</v>
      </c>
      <c r="AI3215" s="383" t="s">
        <v>36</v>
      </c>
      <c r="AJ3215" s="383" t="s">
        <v>3554</v>
      </c>
      <c r="AK3215" s="384" t="str">
        <f t="shared" si="101"/>
        <v>Yes-SH</v>
      </c>
      <c r="AL3215" s="384" t="str">
        <f t="shared" si="102"/>
        <v>NO</v>
      </c>
    </row>
    <row r="3216" spans="1:38" x14ac:dyDescent="0.25">
      <c r="A3216" s="381" t="s">
        <v>3224</v>
      </c>
      <c r="B3216" s="382" t="s">
        <v>521</v>
      </c>
      <c r="C3216" s="382" t="s">
        <v>30</v>
      </c>
      <c r="D3216" s="382" t="s">
        <v>522</v>
      </c>
      <c r="E3216" s="382" t="s">
        <v>37</v>
      </c>
      <c r="F3216" s="383">
        <v>100</v>
      </c>
      <c r="G3216" s="383">
        <v>308</v>
      </c>
      <c r="H3216" s="383" t="s">
        <v>835</v>
      </c>
      <c r="I3216" s="383">
        <v>100</v>
      </c>
      <c r="J3216" s="383">
        <v>308</v>
      </c>
      <c r="K3216" s="383" t="s">
        <v>835</v>
      </c>
      <c r="L3216" s="385"/>
      <c r="M3216" s="383">
        <v>92</v>
      </c>
      <c r="N3216" s="383" t="s">
        <v>835</v>
      </c>
      <c r="O3216" s="385"/>
      <c r="P3216" s="385"/>
      <c r="Q3216" s="386" t="s">
        <v>11</v>
      </c>
      <c r="R3216" s="383">
        <v>67</v>
      </c>
      <c r="S3216" s="383">
        <v>281</v>
      </c>
      <c r="T3216" s="386" t="s">
        <v>34</v>
      </c>
      <c r="U3216" s="386">
        <v>70</v>
      </c>
      <c r="V3216" s="386">
        <v>267</v>
      </c>
      <c r="W3216" s="386" t="s">
        <v>11</v>
      </c>
      <c r="X3216" s="383">
        <v>59</v>
      </c>
      <c r="Y3216" s="383">
        <v>281</v>
      </c>
      <c r="Z3216" s="386" t="s">
        <v>36</v>
      </c>
      <c r="AA3216" s="386">
        <v>61</v>
      </c>
      <c r="AB3216" s="386">
        <v>268</v>
      </c>
      <c r="AC3216" s="386" t="s">
        <v>834</v>
      </c>
      <c r="AD3216" s="383" t="s">
        <v>104</v>
      </c>
      <c r="AE3216" s="383" t="s">
        <v>36</v>
      </c>
      <c r="AF3216" s="383">
        <v>90</v>
      </c>
      <c r="AG3216" s="383" t="s">
        <v>35</v>
      </c>
      <c r="AH3216" s="383" t="s">
        <v>34</v>
      </c>
      <c r="AI3216" s="383" t="s">
        <v>36</v>
      </c>
      <c r="AJ3216" s="383" t="s">
        <v>3554</v>
      </c>
      <c r="AK3216" s="384" t="str">
        <f t="shared" si="101"/>
        <v>Yes-SH</v>
      </c>
      <c r="AL3216" s="384" t="str">
        <f t="shared" si="102"/>
        <v>NO</v>
      </c>
    </row>
    <row r="3217" spans="1:38" x14ac:dyDescent="0.25">
      <c r="A3217" s="381" t="s">
        <v>3224</v>
      </c>
      <c r="B3217" s="382" t="s">
        <v>523</v>
      </c>
      <c r="C3217" s="382" t="s">
        <v>30</v>
      </c>
      <c r="D3217" s="382" t="s">
        <v>524</v>
      </c>
      <c r="E3217" s="382" t="s">
        <v>37</v>
      </c>
      <c r="F3217" s="383">
        <v>100</v>
      </c>
      <c r="G3217" s="383">
        <v>503</v>
      </c>
      <c r="H3217" s="383" t="s">
        <v>835</v>
      </c>
      <c r="I3217" s="383">
        <v>100</v>
      </c>
      <c r="J3217" s="383">
        <v>503</v>
      </c>
      <c r="K3217" s="383" t="s">
        <v>835</v>
      </c>
      <c r="L3217" s="385">
        <v>94</v>
      </c>
      <c r="M3217" s="383">
        <v>144</v>
      </c>
      <c r="N3217" s="383" t="s">
        <v>835</v>
      </c>
      <c r="O3217" s="385"/>
      <c r="P3217" s="385"/>
      <c r="Q3217" s="386" t="s">
        <v>11</v>
      </c>
      <c r="R3217" s="383">
        <v>60</v>
      </c>
      <c r="S3217" s="383">
        <v>474</v>
      </c>
      <c r="T3217" s="386" t="s">
        <v>36</v>
      </c>
      <c r="U3217" s="386">
        <v>64</v>
      </c>
      <c r="V3217" s="386">
        <v>471</v>
      </c>
      <c r="W3217" s="386" t="s">
        <v>834</v>
      </c>
      <c r="X3217" s="383">
        <v>59</v>
      </c>
      <c r="Y3217" s="383">
        <v>474</v>
      </c>
      <c r="Z3217" s="386" t="s">
        <v>36</v>
      </c>
      <c r="AA3217" s="386">
        <v>60</v>
      </c>
      <c r="AB3217" s="386">
        <v>471</v>
      </c>
      <c r="AC3217" s="386" t="s">
        <v>834</v>
      </c>
      <c r="AD3217" s="383" t="s">
        <v>57</v>
      </c>
      <c r="AE3217" s="383" t="s">
        <v>36</v>
      </c>
      <c r="AF3217" s="383">
        <v>74</v>
      </c>
      <c r="AG3217" s="383" t="s">
        <v>35</v>
      </c>
      <c r="AH3217" s="383" t="s">
        <v>34</v>
      </c>
      <c r="AI3217" s="383" t="s">
        <v>36</v>
      </c>
      <c r="AJ3217" s="383" t="s">
        <v>3554</v>
      </c>
      <c r="AK3217" s="384" t="str">
        <f t="shared" si="101"/>
        <v>NO</v>
      </c>
      <c r="AL3217" s="384" t="str">
        <f t="shared" si="102"/>
        <v>NO</v>
      </c>
    </row>
    <row r="3218" spans="1:38" x14ac:dyDescent="0.25">
      <c r="A3218" s="381" t="s">
        <v>3224</v>
      </c>
      <c r="B3218" s="382" t="s">
        <v>525</v>
      </c>
      <c r="C3218" s="382" t="s">
        <v>30</v>
      </c>
      <c r="D3218" s="382" t="s">
        <v>526</v>
      </c>
      <c r="E3218" s="382" t="s">
        <v>37</v>
      </c>
      <c r="F3218" s="383">
        <v>100</v>
      </c>
      <c r="G3218" s="383">
        <v>1161</v>
      </c>
      <c r="H3218" s="383" t="s">
        <v>835</v>
      </c>
      <c r="I3218" s="383">
        <v>100</v>
      </c>
      <c r="J3218" s="383">
        <v>1161</v>
      </c>
      <c r="K3218" s="383" t="s">
        <v>835</v>
      </c>
      <c r="L3218" s="385"/>
      <c r="M3218" s="383">
        <v>389</v>
      </c>
      <c r="N3218" s="383" t="s">
        <v>835</v>
      </c>
      <c r="O3218" s="385"/>
      <c r="P3218" s="385"/>
      <c r="Q3218" s="386" t="s">
        <v>11</v>
      </c>
      <c r="R3218" s="383">
        <v>93</v>
      </c>
      <c r="S3218" s="383">
        <v>1159</v>
      </c>
      <c r="T3218" s="386" t="s">
        <v>34</v>
      </c>
      <c r="U3218" s="386">
        <v>93</v>
      </c>
      <c r="V3218" s="386">
        <v>1153</v>
      </c>
      <c r="W3218" s="386" t="s">
        <v>11</v>
      </c>
      <c r="X3218" s="383">
        <v>93</v>
      </c>
      <c r="Y3218" s="383">
        <v>1161</v>
      </c>
      <c r="Z3218" s="386" t="s">
        <v>34</v>
      </c>
      <c r="AA3218" s="386">
        <v>93</v>
      </c>
      <c r="AB3218" s="386">
        <v>1155</v>
      </c>
      <c r="AC3218" s="386" t="s">
        <v>11</v>
      </c>
      <c r="AD3218" s="383" t="s">
        <v>33</v>
      </c>
      <c r="AE3218" s="383" t="s">
        <v>34</v>
      </c>
      <c r="AF3218" s="383">
        <v>100</v>
      </c>
      <c r="AG3218" s="383" t="s">
        <v>222</v>
      </c>
      <c r="AH3218" s="383" t="s">
        <v>36</v>
      </c>
      <c r="AI3218" s="383" t="s">
        <v>36</v>
      </c>
      <c r="AJ3218" s="383" t="s">
        <v>3554</v>
      </c>
      <c r="AK3218" s="384" t="str">
        <f t="shared" si="101"/>
        <v>Yes-AB</v>
      </c>
      <c r="AL3218" s="384" t="str">
        <f t="shared" si="102"/>
        <v>Yes-AB</v>
      </c>
    </row>
    <row r="3219" spans="1:38" x14ac:dyDescent="0.25">
      <c r="A3219" s="381" t="s">
        <v>3224</v>
      </c>
      <c r="B3219" s="382" t="s">
        <v>527</v>
      </c>
      <c r="C3219" s="382" t="s">
        <v>30</v>
      </c>
      <c r="D3219" s="382" t="s">
        <v>528</v>
      </c>
      <c r="E3219" s="382" t="s">
        <v>37</v>
      </c>
      <c r="F3219" s="383">
        <v>100</v>
      </c>
      <c r="G3219" s="383">
        <v>174</v>
      </c>
      <c r="H3219" s="383" t="s">
        <v>835</v>
      </c>
      <c r="I3219" s="383">
        <v>100</v>
      </c>
      <c r="J3219" s="383">
        <v>174</v>
      </c>
      <c r="K3219" s="383" t="s">
        <v>835</v>
      </c>
      <c r="L3219" s="385"/>
      <c r="M3219" s="383">
        <v>40</v>
      </c>
      <c r="N3219" s="383" t="s">
        <v>835</v>
      </c>
      <c r="O3219" s="385"/>
      <c r="P3219" s="385"/>
      <c r="Q3219" s="386" t="s">
        <v>11</v>
      </c>
      <c r="R3219" s="383">
        <v>79</v>
      </c>
      <c r="S3219" s="383">
        <v>173</v>
      </c>
      <c r="T3219" s="386" t="s">
        <v>34</v>
      </c>
      <c r="U3219" s="386">
        <v>79</v>
      </c>
      <c r="V3219" s="386">
        <v>173</v>
      </c>
      <c r="W3219" s="386" t="s">
        <v>11</v>
      </c>
      <c r="X3219" s="383">
        <v>76</v>
      </c>
      <c r="Y3219" s="383">
        <v>173</v>
      </c>
      <c r="Z3219" s="386" t="s">
        <v>36</v>
      </c>
      <c r="AA3219" s="386">
        <v>76</v>
      </c>
      <c r="AB3219" s="386">
        <v>173</v>
      </c>
      <c r="AC3219" s="386" t="s">
        <v>834</v>
      </c>
      <c r="AD3219" s="383" t="s">
        <v>33</v>
      </c>
      <c r="AE3219" s="383" t="s">
        <v>36</v>
      </c>
      <c r="AF3219" s="383">
        <v>90</v>
      </c>
      <c r="AG3219" s="383" t="s">
        <v>222</v>
      </c>
      <c r="AH3219" s="383" t="s">
        <v>36</v>
      </c>
      <c r="AI3219" s="383" t="s">
        <v>34</v>
      </c>
      <c r="AJ3219" s="383" t="s">
        <v>3554</v>
      </c>
      <c r="AK3219" s="384" t="str">
        <f t="shared" si="101"/>
        <v>Yes-AB</v>
      </c>
      <c r="AL3219" s="384" t="str">
        <f t="shared" si="102"/>
        <v>NO</v>
      </c>
    </row>
    <row r="3220" spans="1:38" x14ac:dyDescent="0.25">
      <c r="A3220" s="381" t="s">
        <v>3224</v>
      </c>
      <c r="B3220" s="382" t="s">
        <v>529</v>
      </c>
      <c r="C3220" s="382" t="s">
        <v>30</v>
      </c>
      <c r="D3220" s="382" t="s">
        <v>530</v>
      </c>
      <c r="E3220" s="382" t="s">
        <v>37</v>
      </c>
      <c r="F3220" s="383">
        <v>100</v>
      </c>
      <c r="G3220" s="383">
        <v>262</v>
      </c>
      <c r="H3220" s="383" t="s">
        <v>835</v>
      </c>
      <c r="I3220" s="383">
        <v>100</v>
      </c>
      <c r="J3220" s="383">
        <v>262</v>
      </c>
      <c r="K3220" s="383" t="s">
        <v>835</v>
      </c>
      <c r="L3220" s="385"/>
      <c r="M3220" s="383">
        <v>84</v>
      </c>
      <c r="N3220" s="383" t="s">
        <v>835</v>
      </c>
      <c r="O3220" s="385"/>
      <c r="P3220" s="385"/>
      <c r="Q3220" s="386" t="s">
        <v>11</v>
      </c>
      <c r="R3220" s="383"/>
      <c r="S3220" s="383">
        <v>253</v>
      </c>
      <c r="T3220" s="386" t="s">
        <v>34</v>
      </c>
      <c r="U3220" s="386"/>
      <c r="V3220" s="386">
        <v>252</v>
      </c>
      <c r="W3220" s="386" t="s">
        <v>11</v>
      </c>
      <c r="X3220" s="383"/>
      <c r="Y3220" s="383">
        <v>253</v>
      </c>
      <c r="Z3220" s="386" t="s">
        <v>34</v>
      </c>
      <c r="AA3220" s="386"/>
      <c r="AB3220" s="386">
        <v>252</v>
      </c>
      <c r="AC3220" s="386" t="s">
        <v>11</v>
      </c>
      <c r="AD3220" s="383" t="s">
        <v>33</v>
      </c>
      <c r="AE3220" s="383" t="s">
        <v>34</v>
      </c>
      <c r="AF3220" s="383">
        <v>100</v>
      </c>
      <c r="AG3220" s="383" t="s">
        <v>222</v>
      </c>
      <c r="AH3220" s="383" t="s">
        <v>36</v>
      </c>
      <c r="AI3220" s="383" t="s">
        <v>34</v>
      </c>
      <c r="AJ3220" s="383" t="s">
        <v>3554</v>
      </c>
      <c r="AK3220" s="384" t="str">
        <f t="shared" si="101"/>
        <v>Yes-AB</v>
      </c>
      <c r="AL3220" s="384" t="str">
        <f t="shared" si="102"/>
        <v>Yes-AB</v>
      </c>
    </row>
    <row r="3221" spans="1:38" x14ac:dyDescent="0.25">
      <c r="A3221" s="381" t="s">
        <v>3224</v>
      </c>
      <c r="B3221" s="382" t="s">
        <v>531</v>
      </c>
      <c r="C3221" s="382" t="s">
        <v>30</v>
      </c>
      <c r="D3221" s="382" t="s">
        <v>532</v>
      </c>
      <c r="E3221" s="382" t="s">
        <v>37</v>
      </c>
      <c r="F3221" s="383">
        <v>100</v>
      </c>
      <c r="G3221" s="383">
        <v>124</v>
      </c>
      <c r="H3221" s="383" t="s">
        <v>835</v>
      </c>
      <c r="I3221" s="383">
        <v>100</v>
      </c>
      <c r="J3221" s="383">
        <v>124</v>
      </c>
      <c r="K3221" s="383" t="s">
        <v>835</v>
      </c>
      <c r="L3221" s="385"/>
      <c r="M3221" s="383">
        <v>30</v>
      </c>
      <c r="N3221" s="383" t="s">
        <v>835</v>
      </c>
      <c r="O3221" s="385"/>
      <c r="P3221" s="385"/>
      <c r="Q3221" s="386" t="s">
        <v>11</v>
      </c>
      <c r="R3221" s="383">
        <v>41</v>
      </c>
      <c r="S3221" s="383">
        <v>117</v>
      </c>
      <c r="T3221" s="386" t="s">
        <v>36</v>
      </c>
      <c r="U3221" s="386">
        <v>44</v>
      </c>
      <c r="V3221" s="386">
        <v>111</v>
      </c>
      <c r="W3221" s="386" t="s">
        <v>834</v>
      </c>
      <c r="X3221" s="383">
        <v>48</v>
      </c>
      <c r="Y3221" s="383">
        <v>116</v>
      </c>
      <c r="Z3221" s="386" t="s">
        <v>34</v>
      </c>
      <c r="AA3221" s="386">
        <v>49</v>
      </c>
      <c r="AB3221" s="386">
        <v>115</v>
      </c>
      <c r="AC3221" s="386" t="s">
        <v>11</v>
      </c>
      <c r="AD3221" s="383" t="s">
        <v>104</v>
      </c>
      <c r="AE3221" s="383" t="s">
        <v>36</v>
      </c>
      <c r="AF3221" s="383">
        <v>92</v>
      </c>
      <c r="AG3221" s="383" t="s">
        <v>222</v>
      </c>
      <c r="AH3221" s="383" t="s">
        <v>34</v>
      </c>
      <c r="AI3221" s="383" t="s">
        <v>34</v>
      </c>
      <c r="AJ3221" s="383" t="s">
        <v>3554</v>
      </c>
      <c r="AK3221" s="384" t="str">
        <f t="shared" si="101"/>
        <v>NO</v>
      </c>
      <c r="AL3221" s="384" t="str">
        <f t="shared" si="102"/>
        <v>Yes-SH</v>
      </c>
    </row>
    <row r="3222" spans="1:38" x14ac:dyDescent="0.25">
      <c r="A3222" s="381" t="s">
        <v>3224</v>
      </c>
      <c r="B3222" s="382" t="s">
        <v>533</v>
      </c>
      <c r="C3222" s="382" t="s">
        <v>30</v>
      </c>
      <c r="D3222" s="382" t="s">
        <v>534</v>
      </c>
      <c r="E3222" s="382" t="s">
        <v>37</v>
      </c>
      <c r="F3222" s="383">
        <v>100</v>
      </c>
      <c r="G3222" s="383">
        <v>324</v>
      </c>
      <c r="H3222" s="383" t="s">
        <v>835</v>
      </c>
      <c r="I3222" s="383">
        <v>100</v>
      </c>
      <c r="J3222" s="383">
        <v>324</v>
      </c>
      <c r="K3222" s="383" t="s">
        <v>835</v>
      </c>
      <c r="L3222" s="385"/>
      <c r="M3222" s="383">
        <v>122</v>
      </c>
      <c r="N3222" s="383" t="s">
        <v>835</v>
      </c>
      <c r="O3222" s="385"/>
      <c r="P3222" s="385"/>
      <c r="Q3222" s="386" t="s">
        <v>11</v>
      </c>
      <c r="R3222" s="383">
        <v>55</v>
      </c>
      <c r="S3222" s="383">
        <v>312</v>
      </c>
      <c r="T3222" s="386" t="s">
        <v>36</v>
      </c>
      <c r="U3222" s="386">
        <v>54</v>
      </c>
      <c r="V3222" s="386">
        <v>309</v>
      </c>
      <c r="W3222" s="386" t="s">
        <v>834</v>
      </c>
      <c r="X3222" s="383">
        <v>60</v>
      </c>
      <c r="Y3222" s="383">
        <v>312</v>
      </c>
      <c r="Z3222" s="386" t="s">
        <v>36</v>
      </c>
      <c r="AA3222" s="386">
        <v>59</v>
      </c>
      <c r="AB3222" s="386">
        <v>309</v>
      </c>
      <c r="AC3222" s="386" t="s">
        <v>834</v>
      </c>
      <c r="AD3222" s="383" t="s">
        <v>57</v>
      </c>
      <c r="AE3222" s="383" t="s">
        <v>36</v>
      </c>
      <c r="AF3222" s="383">
        <v>85</v>
      </c>
      <c r="AG3222" s="383" t="s">
        <v>222</v>
      </c>
      <c r="AH3222" s="383" t="s">
        <v>34</v>
      </c>
      <c r="AI3222" s="383" t="s">
        <v>34</v>
      </c>
      <c r="AJ3222" s="383" t="s">
        <v>3554</v>
      </c>
      <c r="AK3222" s="384" t="str">
        <f t="shared" si="101"/>
        <v>NO</v>
      </c>
      <c r="AL3222" s="384" t="str">
        <f t="shared" si="102"/>
        <v>NO</v>
      </c>
    </row>
    <row r="3223" spans="1:38" x14ac:dyDescent="0.25">
      <c r="A3223" s="381" t="s">
        <v>3224</v>
      </c>
      <c r="B3223" s="382" t="s">
        <v>535</v>
      </c>
      <c r="C3223" s="382" t="s">
        <v>30</v>
      </c>
      <c r="D3223" s="382" t="s">
        <v>536</v>
      </c>
      <c r="E3223" s="382" t="s">
        <v>37</v>
      </c>
      <c r="F3223" s="383">
        <v>100</v>
      </c>
      <c r="G3223" s="383">
        <v>346</v>
      </c>
      <c r="H3223" s="383" t="s">
        <v>835</v>
      </c>
      <c r="I3223" s="383">
        <v>100</v>
      </c>
      <c r="J3223" s="383">
        <v>346</v>
      </c>
      <c r="K3223" s="383" t="s">
        <v>835</v>
      </c>
      <c r="L3223" s="385"/>
      <c r="M3223" s="383">
        <v>107</v>
      </c>
      <c r="N3223" s="383" t="s">
        <v>835</v>
      </c>
      <c r="O3223" s="385"/>
      <c r="P3223" s="385"/>
      <c r="Q3223" s="386" t="s">
        <v>11</v>
      </c>
      <c r="R3223" s="383">
        <v>52</v>
      </c>
      <c r="S3223" s="383">
        <v>324</v>
      </c>
      <c r="T3223" s="386" t="s">
        <v>36</v>
      </c>
      <c r="U3223" s="386">
        <v>54</v>
      </c>
      <c r="V3223" s="386">
        <v>303</v>
      </c>
      <c r="W3223" s="386" t="s">
        <v>834</v>
      </c>
      <c r="X3223" s="383">
        <v>61</v>
      </c>
      <c r="Y3223" s="383">
        <v>324</v>
      </c>
      <c r="Z3223" s="386" t="s">
        <v>36</v>
      </c>
      <c r="AA3223" s="386">
        <v>62</v>
      </c>
      <c r="AB3223" s="386">
        <v>303</v>
      </c>
      <c r="AC3223" s="386" t="s">
        <v>834</v>
      </c>
      <c r="AD3223" s="383" t="s">
        <v>104</v>
      </c>
      <c r="AE3223" s="383" t="s">
        <v>36</v>
      </c>
      <c r="AF3223" s="383">
        <v>85</v>
      </c>
      <c r="AG3223" s="383" t="s">
        <v>222</v>
      </c>
      <c r="AH3223" s="383" t="s">
        <v>34</v>
      </c>
      <c r="AI3223" s="383" t="s">
        <v>34</v>
      </c>
      <c r="AJ3223" s="383" t="s">
        <v>3554</v>
      </c>
      <c r="AK3223" s="384" t="str">
        <f t="shared" si="101"/>
        <v>NO</v>
      </c>
      <c r="AL3223" s="384" t="str">
        <f t="shared" si="102"/>
        <v>NO</v>
      </c>
    </row>
    <row r="3224" spans="1:38" x14ac:dyDescent="0.25">
      <c r="A3224" s="381" t="s">
        <v>3224</v>
      </c>
      <c r="B3224" s="382" t="s">
        <v>537</v>
      </c>
      <c r="C3224" s="382" t="s">
        <v>30</v>
      </c>
      <c r="D3224" s="382" t="s">
        <v>538</v>
      </c>
      <c r="E3224" s="382" t="s">
        <v>37</v>
      </c>
      <c r="F3224" s="383">
        <v>100</v>
      </c>
      <c r="G3224" s="383">
        <v>682</v>
      </c>
      <c r="H3224" s="383" t="s">
        <v>835</v>
      </c>
      <c r="I3224" s="383">
        <v>100</v>
      </c>
      <c r="J3224" s="383">
        <v>682</v>
      </c>
      <c r="K3224" s="383" t="s">
        <v>835</v>
      </c>
      <c r="L3224" s="385">
        <v>93</v>
      </c>
      <c r="M3224" s="383">
        <v>236</v>
      </c>
      <c r="N3224" s="383" t="s">
        <v>835</v>
      </c>
      <c r="O3224" s="385"/>
      <c r="P3224" s="385"/>
      <c r="Q3224" s="386" t="s">
        <v>11</v>
      </c>
      <c r="R3224" s="383">
        <v>32</v>
      </c>
      <c r="S3224" s="383">
        <v>630</v>
      </c>
      <c r="T3224" s="386" t="s">
        <v>36</v>
      </c>
      <c r="U3224" s="386">
        <v>33</v>
      </c>
      <c r="V3224" s="386">
        <v>602</v>
      </c>
      <c r="W3224" s="386" t="s">
        <v>834</v>
      </c>
      <c r="X3224" s="383">
        <v>28</v>
      </c>
      <c r="Y3224" s="383">
        <v>629</v>
      </c>
      <c r="Z3224" s="386" t="s">
        <v>36</v>
      </c>
      <c r="AA3224" s="386">
        <v>31</v>
      </c>
      <c r="AB3224" s="386">
        <v>598</v>
      </c>
      <c r="AC3224" s="386" t="s">
        <v>834</v>
      </c>
      <c r="AD3224" s="383" t="s">
        <v>46</v>
      </c>
      <c r="AE3224" s="383" t="s">
        <v>36</v>
      </c>
      <c r="AF3224" s="383">
        <v>72</v>
      </c>
      <c r="AG3224" s="383" t="s">
        <v>222</v>
      </c>
      <c r="AH3224" s="383" t="s">
        <v>34</v>
      </c>
      <c r="AI3224" s="383" t="s">
        <v>36</v>
      </c>
      <c r="AJ3224" s="383" t="s">
        <v>3554</v>
      </c>
      <c r="AK3224" s="384" t="str">
        <f t="shared" si="101"/>
        <v>NO</v>
      </c>
      <c r="AL3224" s="384" t="str">
        <f t="shared" si="102"/>
        <v>NO</v>
      </c>
    </row>
    <row r="3225" spans="1:38" x14ac:dyDescent="0.25">
      <c r="A3225" s="381" t="s">
        <v>3224</v>
      </c>
      <c r="B3225" s="382" t="s">
        <v>539</v>
      </c>
      <c r="C3225" s="382" t="s">
        <v>30</v>
      </c>
      <c r="D3225" s="382" t="s">
        <v>540</v>
      </c>
      <c r="E3225" s="382" t="s">
        <v>37</v>
      </c>
      <c r="F3225" s="383">
        <v>100</v>
      </c>
      <c r="G3225" s="383">
        <v>1293</v>
      </c>
      <c r="H3225" s="383" t="s">
        <v>835</v>
      </c>
      <c r="I3225" s="383">
        <v>100</v>
      </c>
      <c r="J3225" s="383">
        <v>1293</v>
      </c>
      <c r="K3225" s="383" t="s">
        <v>835</v>
      </c>
      <c r="L3225" s="385"/>
      <c r="M3225" s="383">
        <v>412</v>
      </c>
      <c r="N3225" s="383" t="s">
        <v>835</v>
      </c>
      <c r="O3225" s="385"/>
      <c r="P3225" s="385"/>
      <c r="Q3225" s="386" t="s">
        <v>11</v>
      </c>
      <c r="R3225" s="383">
        <v>74</v>
      </c>
      <c r="S3225" s="383">
        <v>1283</v>
      </c>
      <c r="T3225" s="386" t="s">
        <v>36</v>
      </c>
      <c r="U3225" s="386">
        <v>75</v>
      </c>
      <c r="V3225" s="386">
        <v>1265</v>
      </c>
      <c r="W3225" s="386" t="s">
        <v>834</v>
      </c>
      <c r="X3225" s="383">
        <v>79</v>
      </c>
      <c r="Y3225" s="383">
        <v>1277</v>
      </c>
      <c r="Z3225" s="386" t="s">
        <v>34</v>
      </c>
      <c r="AA3225" s="386">
        <v>80</v>
      </c>
      <c r="AB3225" s="386">
        <v>1260</v>
      </c>
      <c r="AC3225" s="386" t="s">
        <v>11</v>
      </c>
      <c r="AD3225" s="383" t="s">
        <v>33</v>
      </c>
      <c r="AE3225" s="383" t="s">
        <v>36</v>
      </c>
      <c r="AF3225" s="383">
        <v>92</v>
      </c>
      <c r="AG3225" s="383" t="s">
        <v>222</v>
      </c>
      <c r="AH3225" s="383" t="s">
        <v>34</v>
      </c>
      <c r="AI3225" s="383" t="s">
        <v>34</v>
      </c>
      <c r="AJ3225" s="383" t="s">
        <v>3554</v>
      </c>
      <c r="AK3225" s="384" t="str">
        <f t="shared" si="101"/>
        <v>NO</v>
      </c>
      <c r="AL3225" s="384" t="str">
        <f t="shared" si="102"/>
        <v>Yes-SH</v>
      </c>
    </row>
    <row r="3226" spans="1:38" x14ac:dyDescent="0.25">
      <c r="A3226" s="381" t="s">
        <v>3224</v>
      </c>
      <c r="B3226" s="382" t="s">
        <v>865</v>
      </c>
      <c r="C3226" s="382" t="s">
        <v>30</v>
      </c>
      <c r="D3226" s="382" t="s">
        <v>2245</v>
      </c>
      <c r="E3226" s="382" t="s">
        <v>37</v>
      </c>
      <c r="F3226" s="383">
        <v>100</v>
      </c>
      <c r="G3226" s="383">
        <v>101</v>
      </c>
      <c r="H3226" s="383" t="s">
        <v>835</v>
      </c>
      <c r="I3226" s="383">
        <v>100</v>
      </c>
      <c r="J3226" s="383">
        <v>101</v>
      </c>
      <c r="K3226" s="383" t="s">
        <v>835</v>
      </c>
      <c r="L3226" s="385"/>
      <c r="M3226" s="383">
        <v>31</v>
      </c>
      <c r="N3226" s="383" t="s">
        <v>835</v>
      </c>
      <c r="O3226" s="385"/>
      <c r="P3226" s="385"/>
      <c r="Q3226" s="386" t="s">
        <v>11</v>
      </c>
      <c r="R3226" s="383">
        <v>68</v>
      </c>
      <c r="S3226" s="383">
        <v>99</v>
      </c>
      <c r="T3226" s="386" t="s">
        <v>34</v>
      </c>
      <c r="U3226" s="386">
        <v>66</v>
      </c>
      <c r="V3226" s="386">
        <v>99</v>
      </c>
      <c r="W3226" s="386" t="s">
        <v>11</v>
      </c>
      <c r="X3226" s="383">
        <v>69</v>
      </c>
      <c r="Y3226" s="383">
        <v>100</v>
      </c>
      <c r="Z3226" s="386" t="s">
        <v>34</v>
      </c>
      <c r="AA3226" s="386">
        <v>77</v>
      </c>
      <c r="AB3226" s="386">
        <v>100</v>
      </c>
      <c r="AC3226" s="386" t="s">
        <v>11</v>
      </c>
      <c r="AD3226" s="383" t="s">
        <v>33</v>
      </c>
      <c r="AE3226" s="383" t="s">
        <v>36</v>
      </c>
      <c r="AF3226" s="383">
        <v>90</v>
      </c>
      <c r="AG3226" s="383" t="s">
        <v>222</v>
      </c>
      <c r="AH3226" s="383" t="s">
        <v>36</v>
      </c>
      <c r="AI3226" s="383" t="s">
        <v>34</v>
      </c>
      <c r="AJ3226" s="383" t="s">
        <v>3554</v>
      </c>
      <c r="AK3226" s="384" t="str">
        <f t="shared" si="101"/>
        <v>Yes-SH</v>
      </c>
      <c r="AL3226" s="384" t="str">
        <f t="shared" si="102"/>
        <v>Yes-SH</v>
      </c>
    </row>
    <row r="3227" spans="1:38" x14ac:dyDescent="0.25">
      <c r="A3227" s="381" t="s">
        <v>3224</v>
      </c>
      <c r="B3227" s="382" t="s">
        <v>541</v>
      </c>
      <c r="C3227" s="382" t="s">
        <v>30</v>
      </c>
      <c r="D3227" s="382" t="s">
        <v>2325</v>
      </c>
      <c r="E3227" s="382" t="s">
        <v>37</v>
      </c>
      <c r="F3227" s="383">
        <v>100</v>
      </c>
      <c r="G3227" s="383">
        <v>600</v>
      </c>
      <c r="H3227" s="383" t="s">
        <v>835</v>
      </c>
      <c r="I3227" s="383">
        <v>100</v>
      </c>
      <c r="J3227" s="383">
        <v>600</v>
      </c>
      <c r="K3227" s="383" t="s">
        <v>835</v>
      </c>
      <c r="L3227" s="385"/>
      <c r="M3227" s="383">
        <v>183</v>
      </c>
      <c r="N3227" s="383" t="s">
        <v>835</v>
      </c>
      <c r="O3227" s="385"/>
      <c r="P3227" s="385"/>
      <c r="Q3227" s="386" t="s">
        <v>11</v>
      </c>
      <c r="R3227" s="383">
        <v>57</v>
      </c>
      <c r="S3227" s="383">
        <v>590</v>
      </c>
      <c r="T3227" s="386" t="s">
        <v>36</v>
      </c>
      <c r="U3227" s="386">
        <v>59</v>
      </c>
      <c r="V3227" s="386">
        <v>574</v>
      </c>
      <c r="W3227" s="386" t="s">
        <v>834</v>
      </c>
      <c r="X3227" s="383">
        <v>50</v>
      </c>
      <c r="Y3227" s="383">
        <v>592</v>
      </c>
      <c r="Z3227" s="386" t="s">
        <v>36</v>
      </c>
      <c r="AA3227" s="386">
        <v>52</v>
      </c>
      <c r="AB3227" s="386">
        <v>576</v>
      </c>
      <c r="AC3227" s="386" t="s">
        <v>834</v>
      </c>
      <c r="AD3227" s="383" t="s">
        <v>104</v>
      </c>
      <c r="AE3227" s="383" t="s">
        <v>36</v>
      </c>
      <c r="AF3227" s="383">
        <v>79</v>
      </c>
      <c r="AG3227" s="383" t="s">
        <v>222</v>
      </c>
      <c r="AH3227" s="383" t="s">
        <v>34</v>
      </c>
      <c r="AI3227" s="383" t="s">
        <v>34</v>
      </c>
      <c r="AJ3227" s="383" t="s">
        <v>3554</v>
      </c>
      <c r="AK3227" s="384" t="str">
        <f t="shared" si="101"/>
        <v>NO</v>
      </c>
      <c r="AL3227" s="384" t="str">
        <f t="shared" si="102"/>
        <v>NO</v>
      </c>
    </row>
    <row r="3228" spans="1:38" x14ac:dyDescent="0.25">
      <c r="A3228" s="381" t="s">
        <v>3224</v>
      </c>
      <c r="B3228" s="382" t="s">
        <v>542</v>
      </c>
      <c r="C3228" s="382" t="s">
        <v>30</v>
      </c>
      <c r="D3228" s="382" t="s">
        <v>543</v>
      </c>
      <c r="E3228" s="382" t="s">
        <v>37</v>
      </c>
      <c r="F3228" s="383">
        <v>100</v>
      </c>
      <c r="G3228" s="383">
        <v>1315</v>
      </c>
      <c r="H3228" s="383" t="s">
        <v>835</v>
      </c>
      <c r="I3228" s="383">
        <v>100</v>
      </c>
      <c r="J3228" s="383">
        <v>1315</v>
      </c>
      <c r="K3228" s="383" t="s">
        <v>835</v>
      </c>
      <c r="L3228" s="385"/>
      <c r="M3228" s="383">
        <v>420</v>
      </c>
      <c r="N3228" s="383" t="s">
        <v>835</v>
      </c>
      <c r="O3228" s="385"/>
      <c r="P3228" s="385"/>
      <c r="Q3228" s="386" t="s">
        <v>11</v>
      </c>
      <c r="R3228" s="383">
        <v>78</v>
      </c>
      <c r="S3228" s="383">
        <v>1273</v>
      </c>
      <c r="T3228" s="386" t="s">
        <v>34</v>
      </c>
      <c r="U3228" s="386">
        <v>78</v>
      </c>
      <c r="V3228" s="386">
        <v>1243</v>
      </c>
      <c r="W3228" s="386" t="s">
        <v>11</v>
      </c>
      <c r="X3228" s="383">
        <v>79</v>
      </c>
      <c r="Y3228" s="383">
        <v>1274</v>
      </c>
      <c r="Z3228" s="386" t="s">
        <v>34</v>
      </c>
      <c r="AA3228" s="386">
        <v>80</v>
      </c>
      <c r="AB3228" s="386">
        <v>1244</v>
      </c>
      <c r="AC3228" s="386" t="s">
        <v>11</v>
      </c>
      <c r="AD3228" s="383" t="s">
        <v>33</v>
      </c>
      <c r="AE3228" s="383" t="s">
        <v>36</v>
      </c>
      <c r="AF3228" s="383">
        <v>95</v>
      </c>
      <c r="AG3228" s="383" t="s">
        <v>222</v>
      </c>
      <c r="AH3228" s="383" t="s">
        <v>36</v>
      </c>
      <c r="AI3228" s="383" t="s">
        <v>36</v>
      </c>
      <c r="AJ3228" s="383" t="s">
        <v>3554</v>
      </c>
      <c r="AK3228" s="384" t="str">
        <f t="shared" si="101"/>
        <v>Yes-SH</v>
      </c>
      <c r="AL3228" s="384" t="str">
        <f t="shared" si="102"/>
        <v>Yes-SH</v>
      </c>
    </row>
    <row r="3229" spans="1:38" x14ac:dyDescent="0.25">
      <c r="A3229" s="381" t="s">
        <v>3224</v>
      </c>
      <c r="B3229" s="382" t="s">
        <v>544</v>
      </c>
      <c r="C3229" s="382" t="s">
        <v>30</v>
      </c>
      <c r="D3229" s="382" t="s">
        <v>545</v>
      </c>
      <c r="E3229" s="382" t="s">
        <v>37</v>
      </c>
      <c r="F3229" s="383">
        <v>100</v>
      </c>
      <c r="G3229" s="383">
        <v>813</v>
      </c>
      <c r="H3229" s="383" t="s">
        <v>835</v>
      </c>
      <c r="I3229" s="383">
        <v>100</v>
      </c>
      <c r="J3229" s="383">
        <v>813</v>
      </c>
      <c r="K3229" s="383" t="s">
        <v>835</v>
      </c>
      <c r="L3229" s="385"/>
      <c r="M3229" s="383">
        <v>226</v>
      </c>
      <c r="N3229" s="383" t="s">
        <v>835</v>
      </c>
      <c r="O3229" s="385"/>
      <c r="P3229" s="385"/>
      <c r="Q3229" s="386" t="s">
        <v>11</v>
      </c>
      <c r="R3229" s="383">
        <v>76</v>
      </c>
      <c r="S3229" s="383">
        <v>787</v>
      </c>
      <c r="T3229" s="386" t="s">
        <v>34</v>
      </c>
      <c r="U3229" s="386">
        <v>76</v>
      </c>
      <c r="V3229" s="386">
        <v>759</v>
      </c>
      <c r="W3229" s="386" t="s">
        <v>11</v>
      </c>
      <c r="X3229" s="383">
        <v>67</v>
      </c>
      <c r="Y3229" s="383">
        <v>782</v>
      </c>
      <c r="Z3229" s="386" t="s">
        <v>36</v>
      </c>
      <c r="AA3229" s="386">
        <v>68</v>
      </c>
      <c r="AB3229" s="386">
        <v>753</v>
      </c>
      <c r="AC3229" s="386" t="s">
        <v>834</v>
      </c>
      <c r="AD3229" s="383" t="s">
        <v>33</v>
      </c>
      <c r="AE3229" s="383" t="s">
        <v>36</v>
      </c>
      <c r="AF3229" s="383">
        <v>90</v>
      </c>
      <c r="AG3229" s="383" t="s">
        <v>222</v>
      </c>
      <c r="AH3229" s="383" t="s">
        <v>36</v>
      </c>
      <c r="AI3229" s="383" t="s">
        <v>34</v>
      </c>
      <c r="AJ3229" s="383" t="s">
        <v>3554</v>
      </c>
      <c r="AK3229" s="384" t="str">
        <f t="shared" si="101"/>
        <v>Yes-SH</v>
      </c>
      <c r="AL3229" s="384" t="str">
        <f t="shared" si="102"/>
        <v>NO</v>
      </c>
    </row>
    <row r="3230" spans="1:38" x14ac:dyDescent="0.25">
      <c r="A3230" s="381" t="s">
        <v>3224</v>
      </c>
      <c r="B3230" s="382" t="s">
        <v>546</v>
      </c>
      <c r="C3230" s="382" t="s">
        <v>30</v>
      </c>
      <c r="D3230" s="382" t="s">
        <v>547</v>
      </c>
      <c r="E3230" s="382" t="s">
        <v>37</v>
      </c>
      <c r="F3230" s="383">
        <v>100</v>
      </c>
      <c r="G3230" s="383">
        <v>1088</v>
      </c>
      <c r="H3230" s="383" t="s">
        <v>835</v>
      </c>
      <c r="I3230" s="383">
        <v>100</v>
      </c>
      <c r="J3230" s="383">
        <v>1088</v>
      </c>
      <c r="K3230" s="383" t="s">
        <v>835</v>
      </c>
      <c r="L3230" s="385"/>
      <c r="M3230" s="383">
        <v>329</v>
      </c>
      <c r="N3230" s="383" t="s">
        <v>835</v>
      </c>
      <c r="O3230" s="385"/>
      <c r="P3230" s="385"/>
      <c r="Q3230" s="386" t="s">
        <v>11</v>
      </c>
      <c r="R3230" s="383">
        <v>53</v>
      </c>
      <c r="S3230" s="383">
        <v>1025</v>
      </c>
      <c r="T3230" s="386" t="s">
        <v>36</v>
      </c>
      <c r="U3230" s="386">
        <v>54</v>
      </c>
      <c r="V3230" s="386">
        <v>981</v>
      </c>
      <c r="W3230" s="386" t="s">
        <v>834</v>
      </c>
      <c r="X3230" s="383">
        <v>58</v>
      </c>
      <c r="Y3230" s="383">
        <v>1022</v>
      </c>
      <c r="Z3230" s="386" t="s">
        <v>36</v>
      </c>
      <c r="AA3230" s="386">
        <v>61</v>
      </c>
      <c r="AB3230" s="386">
        <v>977</v>
      </c>
      <c r="AC3230" s="386" t="s">
        <v>834</v>
      </c>
      <c r="AD3230" s="383" t="s">
        <v>104</v>
      </c>
      <c r="AE3230" s="383" t="s">
        <v>36</v>
      </c>
      <c r="AF3230" s="383">
        <v>85</v>
      </c>
      <c r="AG3230" s="383" t="s">
        <v>222</v>
      </c>
      <c r="AH3230" s="383" t="s">
        <v>34</v>
      </c>
      <c r="AI3230" s="383" t="s">
        <v>36</v>
      </c>
      <c r="AJ3230" s="383" t="s">
        <v>3554</v>
      </c>
      <c r="AK3230" s="384" t="str">
        <f t="shared" si="101"/>
        <v>NO</v>
      </c>
      <c r="AL3230" s="384" t="str">
        <f t="shared" si="102"/>
        <v>NO</v>
      </c>
    </row>
    <row r="3231" spans="1:38" x14ac:dyDescent="0.25">
      <c r="A3231" s="381" t="s">
        <v>3224</v>
      </c>
      <c r="B3231" s="382" t="s">
        <v>548</v>
      </c>
      <c r="C3231" s="382" t="s">
        <v>30</v>
      </c>
      <c r="D3231" s="382" t="s">
        <v>549</v>
      </c>
      <c r="E3231" s="382" t="s">
        <v>37</v>
      </c>
      <c r="F3231" s="383">
        <v>100</v>
      </c>
      <c r="G3231" s="383">
        <v>296</v>
      </c>
      <c r="H3231" s="383" t="s">
        <v>835</v>
      </c>
      <c r="I3231" s="383">
        <v>100</v>
      </c>
      <c r="J3231" s="383">
        <v>296</v>
      </c>
      <c r="K3231" s="383" t="s">
        <v>835</v>
      </c>
      <c r="L3231" s="385"/>
      <c r="M3231" s="383">
        <v>44</v>
      </c>
      <c r="N3231" s="383" t="s">
        <v>835</v>
      </c>
      <c r="O3231" s="385"/>
      <c r="P3231" s="385"/>
      <c r="Q3231" s="386" t="s">
        <v>11</v>
      </c>
      <c r="R3231" s="383">
        <v>83</v>
      </c>
      <c r="S3231" s="383">
        <v>262</v>
      </c>
      <c r="T3231" s="386" t="s">
        <v>34</v>
      </c>
      <c r="U3231" s="386">
        <v>84</v>
      </c>
      <c r="V3231" s="386">
        <v>244</v>
      </c>
      <c r="W3231" s="386" t="s">
        <v>11</v>
      </c>
      <c r="X3231" s="383">
        <v>73</v>
      </c>
      <c r="Y3231" s="383">
        <v>262</v>
      </c>
      <c r="Z3231" s="386" t="s">
        <v>36</v>
      </c>
      <c r="AA3231" s="386">
        <v>72</v>
      </c>
      <c r="AB3231" s="386">
        <v>244</v>
      </c>
      <c r="AC3231" s="386" t="s">
        <v>834</v>
      </c>
      <c r="AD3231" s="383" t="s">
        <v>33</v>
      </c>
      <c r="AE3231" s="383" t="s">
        <v>36</v>
      </c>
      <c r="AF3231" s="383">
        <v>92</v>
      </c>
      <c r="AG3231" s="383" t="s">
        <v>222</v>
      </c>
      <c r="AH3231" s="383" t="s">
        <v>36</v>
      </c>
      <c r="AI3231" s="383" t="s">
        <v>34</v>
      </c>
      <c r="AJ3231" s="383" t="s">
        <v>3554</v>
      </c>
      <c r="AK3231" s="384" t="str">
        <f t="shared" si="101"/>
        <v>Yes-AB</v>
      </c>
      <c r="AL3231" s="384" t="str">
        <f t="shared" si="102"/>
        <v>NO</v>
      </c>
    </row>
    <row r="3232" spans="1:38" x14ac:dyDescent="0.25">
      <c r="A3232" s="381" t="s">
        <v>3224</v>
      </c>
      <c r="B3232" s="382" t="s">
        <v>550</v>
      </c>
      <c r="C3232" s="382" t="s">
        <v>30</v>
      </c>
      <c r="D3232" s="382" t="s">
        <v>551</v>
      </c>
      <c r="E3232" s="382" t="s">
        <v>37</v>
      </c>
      <c r="F3232" s="383">
        <v>100</v>
      </c>
      <c r="G3232" s="383">
        <v>996</v>
      </c>
      <c r="H3232" s="383" t="s">
        <v>835</v>
      </c>
      <c r="I3232" s="383">
        <v>100</v>
      </c>
      <c r="J3232" s="383">
        <v>996</v>
      </c>
      <c r="K3232" s="383" t="s">
        <v>835</v>
      </c>
      <c r="L3232" s="385"/>
      <c r="M3232" s="383">
        <v>314</v>
      </c>
      <c r="N3232" s="383" t="s">
        <v>835</v>
      </c>
      <c r="O3232" s="385"/>
      <c r="P3232" s="385"/>
      <c r="Q3232" s="386" t="s">
        <v>11</v>
      </c>
      <c r="R3232" s="383">
        <v>82</v>
      </c>
      <c r="S3232" s="383">
        <v>982</v>
      </c>
      <c r="T3232" s="386" t="s">
        <v>34</v>
      </c>
      <c r="U3232" s="386">
        <v>82</v>
      </c>
      <c r="V3232" s="386">
        <v>969</v>
      </c>
      <c r="W3232" s="386" t="s">
        <v>11</v>
      </c>
      <c r="X3232" s="383">
        <v>78</v>
      </c>
      <c r="Y3232" s="383">
        <v>982</v>
      </c>
      <c r="Z3232" s="386" t="s">
        <v>36</v>
      </c>
      <c r="AA3232" s="386">
        <v>79</v>
      </c>
      <c r="AB3232" s="386">
        <v>967</v>
      </c>
      <c r="AC3232" s="386" t="s">
        <v>834</v>
      </c>
      <c r="AD3232" s="383" t="s">
        <v>33</v>
      </c>
      <c r="AE3232" s="383" t="s">
        <v>36</v>
      </c>
      <c r="AF3232" s="383">
        <v>92</v>
      </c>
      <c r="AG3232" s="383" t="s">
        <v>222</v>
      </c>
      <c r="AH3232" s="383" t="s">
        <v>36</v>
      </c>
      <c r="AI3232" s="383" t="s">
        <v>34</v>
      </c>
      <c r="AJ3232" s="383" t="s">
        <v>3554</v>
      </c>
      <c r="AK3232" s="384" t="str">
        <f t="shared" si="101"/>
        <v>Yes-AB</v>
      </c>
      <c r="AL3232" s="384" t="str">
        <f t="shared" si="102"/>
        <v>NO</v>
      </c>
    </row>
    <row r="3233" spans="1:38" x14ac:dyDescent="0.25">
      <c r="A3233" s="381" t="s">
        <v>3224</v>
      </c>
      <c r="B3233" s="382" t="s">
        <v>552</v>
      </c>
      <c r="C3233" s="382" t="s">
        <v>30</v>
      </c>
      <c r="D3233" s="382" t="s">
        <v>553</v>
      </c>
      <c r="E3233" s="382" t="s">
        <v>37</v>
      </c>
      <c r="F3233" s="383">
        <v>99</v>
      </c>
      <c r="G3233" s="383">
        <v>694</v>
      </c>
      <c r="H3233" s="383" t="s">
        <v>835</v>
      </c>
      <c r="I3233" s="383">
        <v>99</v>
      </c>
      <c r="J3233" s="383">
        <v>695</v>
      </c>
      <c r="K3233" s="383" t="s">
        <v>835</v>
      </c>
      <c r="L3233" s="385"/>
      <c r="M3233" s="383">
        <v>220</v>
      </c>
      <c r="N3233" s="383" t="s">
        <v>835</v>
      </c>
      <c r="O3233" s="385"/>
      <c r="P3233" s="385"/>
      <c r="Q3233" s="386" t="s">
        <v>11</v>
      </c>
      <c r="R3233" s="383">
        <v>33</v>
      </c>
      <c r="S3233" s="383">
        <v>643</v>
      </c>
      <c r="T3233" s="386" t="s">
        <v>36</v>
      </c>
      <c r="U3233" s="386">
        <v>32</v>
      </c>
      <c r="V3233" s="386">
        <v>630</v>
      </c>
      <c r="W3233" s="386" t="s">
        <v>834</v>
      </c>
      <c r="X3233" s="383">
        <v>33</v>
      </c>
      <c r="Y3233" s="383">
        <v>641</v>
      </c>
      <c r="Z3233" s="386" t="s">
        <v>36</v>
      </c>
      <c r="AA3233" s="386">
        <v>35</v>
      </c>
      <c r="AB3233" s="386">
        <v>630</v>
      </c>
      <c r="AC3233" s="386" t="s">
        <v>834</v>
      </c>
      <c r="AD3233" s="383" t="s">
        <v>46</v>
      </c>
      <c r="AE3233" s="383" t="s">
        <v>36</v>
      </c>
      <c r="AF3233" s="383">
        <v>77</v>
      </c>
      <c r="AG3233" s="383" t="s">
        <v>222</v>
      </c>
      <c r="AH3233" s="383" t="s">
        <v>34</v>
      </c>
      <c r="AI3233" s="383" t="s">
        <v>36</v>
      </c>
      <c r="AJ3233" s="383" t="s">
        <v>3554</v>
      </c>
      <c r="AK3233" s="384" t="str">
        <f t="shared" si="101"/>
        <v>NO</v>
      </c>
      <c r="AL3233" s="384" t="str">
        <f t="shared" si="102"/>
        <v>NO</v>
      </c>
    </row>
    <row r="3234" spans="1:38" x14ac:dyDescent="0.25">
      <c r="A3234" s="381" t="s">
        <v>3224</v>
      </c>
      <c r="B3234" s="382" t="s">
        <v>554</v>
      </c>
      <c r="C3234" s="382" t="s">
        <v>30</v>
      </c>
      <c r="D3234" s="382" t="s">
        <v>555</v>
      </c>
      <c r="E3234" s="382" t="s">
        <v>37</v>
      </c>
      <c r="F3234" s="383">
        <v>100</v>
      </c>
      <c r="G3234" s="383">
        <v>524</v>
      </c>
      <c r="H3234" s="383" t="s">
        <v>835</v>
      </c>
      <c r="I3234" s="383">
        <v>100</v>
      </c>
      <c r="J3234" s="383">
        <v>524</v>
      </c>
      <c r="K3234" s="383" t="s">
        <v>835</v>
      </c>
      <c r="L3234" s="385"/>
      <c r="M3234" s="383">
        <v>161</v>
      </c>
      <c r="N3234" s="383" t="s">
        <v>835</v>
      </c>
      <c r="O3234" s="385"/>
      <c r="P3234" s="385"/>
      <c r="Q3234" s="386" t="s">
        <v>11</v>
      </c>
      <c r="R3234" s="383">
        <v>69</v>
      </c>
      <c r="S3234" s="383">
        <v>489</v>
      </c>
      <c r="T3234" s="386" t="s">
        <v>36</v>
      </c>
      <c r="U3234" s="386">
        <v>70</v>
      </c>
      <c r="V3234" s="386">
        <v>476</v>
      </c>
      <c r="W3234" s="386" t="s">
        <v>834</v>
      </c>
      <c r="X3234" s="383">
        <v>72</v>
      </c>
      <c r="Y3234" s="383">
        <v>490</v>
      </c>
      <c r="Z3234" s="386" t="s">
        <v>36</v>
      </c>
      <c r="AA3234" s="386">
        <v>73</v>
      </c>
      <c r="AB3234" s="386">
        <v>477</v>
      </c>
      <c r="AC3234" s="386" t="s">
        <v>834</v>
      </c>
      <c r="AD3234" s="383" t="s">
        <v>104</v>
      </c>
      <c r="AE3234" s="383" t="s">
        <v>36</v>
      </c>
      <c r="AF3234" s="383">
        <v>85</v>
      </c>
      <c r="AG3234" s="383" t="s">
        <v>222</v>
      </c>
      <c r="AH3234" s="383" t="s">
        <v>34</v>
      </c>
      <c r="AI3234" s="383" t="s">
        <v>34</v>
      </c>
      <c r="AJ3234" s="383" t="s">
        <v>3554</v>
      </c>
      <c r="AK3234" s="384" t="str">
        <f t="shared" si="101"/>
        <v>NO</v>
      </c>
      <c r="AL3234" s="384" t="str">
        <f t="shared" si="102"/>
        <v>NO</v>
      </c>
    </row>
    <row r="3235" spans="1:38" x14ac:dyDescent="0.25">
      <c r="A3235" s="381" t="s">
        <v>3224</v>
      </c>
      <c r="B3235" s="382" t="s">
        <v>556</v>
      </c>
      <c r="C3235" s="382" t="s">
        <v>30</v>
      </c>
      <c r="D3235" s="382" t="s">
        <v>557</v>
      </c>
      <c r="E3235" s="382" t="s">
        <v>37</v>
      </c>
      <c r="F3235" s="383">
        <v>100</v>
      </c>
      <c r="G3235" s="383">
        <v>417</v>
      </c>
      <c r="H3235" s="383" t="s">
        <v>835</v>
      </c>
      <c r="I3235" s="383">
        <v>100</v>
      </c>
      <c r="J3235" s="383">
        <v>337</v>
      </c>
      <c r="K3235" s="383" t="s">
        <v>835</v>
      </c>
      <c r="L3235" s="385"/>
      <c r="M3235" s="383">
        <v>165</v>
      </c>
      <c r="N3235" s="383" t="s">
        <v>835</v>
      </c>
      <c r="O3235" s="385">
        <v>90</v>
      </c>
      <c r="P3235" s="385">
        <v>62</v>
      </c>
      <c r="Q3235" s="386" t="s">
        <v>835</v>
      </c>
      <c r="R3235" s="383">
        <v>79</v>
      </c>
      <c r="S3235" s="383">
        <v>410</v>
      </c>
      <c r="T3235" s="386" t="s">
        <v>34</v>
      </c>
      <c r="U3235" s="386">
        <v>76</v>
      </c>
      <c r="V3235" s="386">
        <v>376</v>
      </c>
      <c r="W3235" s="386" t="s">
        <v>11</v>
      </c>
      <c r="X3235" s="383">
        <v>90</v>
      </c>
      <c r="Y3235" s="383">
        <v>333</v>
      </c>
      <c r="Z3235" s="386" t="s">
        <v>34</v>
      </c>
      <c r="AA3235" s="386">
        <v>92</v>
      </c>
      <c r="AB3235" s="386">
        <v>307</v>
      </c>
      <c r="AC3235" s="386" t="s">
        <v>11</v>
      </c>
      <c r="AD3235" s="383"/>
      <c r="AE3235" s="383" t="s">
        <v>36</v>
      </c>
      <c r="AF3235" s="383">
        <v>97</v>
      </c>
      <c r="AG3235" s="383" t="s">
        <v>40</v>
      </c>
      <c r="AH3235" s="383" t="s">
        <v>36</v>
      </c>
      <c r="AI3235" s="383" t="s">
        <v>34</v>
      </c>
      <c r="AJ3235" s="383" t="s">
        <v>3554</v>
      </c>
      <c r="AK3235" s="384" t="str">
        <f t="shared" si="101"/>
        <v>Yes-AB</v>
      </c>
      <c r="AL3235" s="384" t="str">
        <f t="shared" si="102"/>
        <v>Yes-AB</v>
      </c>
    </row>
    <row r="3236" spans="1:38" x14ac:dyDescent="0.25">
      <c r="A3236" s="381" t="s">
        <v>3224</v>
      </c>
      <c r="B3236" s="382" t="s">
        <v>558</v>
      </c>
      <c r="C3236" s="382" t="s">
        <v>30</v>
      </c>
      <c r="D3236" s="382" t="s">
        <v>559</v>
      </c>
      <c r="E3236" s="382" t="s">
        <v>37</v>
      </c>
      <c r="F3236" s="383">
        <v>100</v>
      </c>
      <c r="G3236" s="383">
        <v>753</v>
      </c>
      <c r="H3236" s="383" t="s">
        <v>835</v>
      </c>
      <c r="I3236" s="383">
        <v>100</v>
      </c>
      <c r="J3236" s="383">
        <v>753</v>
      </c>
      <c r="K3236" s="383" t="s">
        <v>835</v>
      </c>
      <c r="L3236" s="385"/>
      <c r="M3236" s="383">
        <v>267</v>
      </c>
      <c r="N3236" s="383" t="s">
        <v>835</v>
      </c>
      <c r="O3236" s="385"/>
      <c r="P3236" s="385"/>
      <c r="Q3236" s="386" t="s">
        <v>11</v>
      </c>
      <c r="R3236" s="383">
        <v>58</v>
      </c>
      <c r="S3236" s="383">
        <v>692</v>
      </c>
      <c r="T3236" s="386" t="s">
        <v>36</v>
      </c>
      <c r="U3236" s="386">
        <v>58</v>
      </c>
      <c r="V3236" s="386">
        <v>685</v>
      </c>
      <c r="W3236" s="386" t="s">
        <v>834</v>
      </c>
      <c r="X3236" s="383">
        <v>46</v>
      </c>
      <c r="Y3236" s="383">
        <v>702</v>
      </c>
      <c r="Z3236" s="386" t="s">
        <v>36</v>
      </c>
      <c r="AA3236" s="386">
        <v>48</v>
      </c>
      <c r="AB3236" s="386">
        <v>696</v>
      </c>
      <c r="AC3236" s="386" t="s">
        <v>834</v>
      </c>
      <c r="AD3236" s="383" t="s">
        <v>57</v>
      </c>
      <c r="AE3236" s="383" t="s">
        <v>36</v>
      </c>
      <c r="AF3236" s="383">
        <v>74</v>
      </c>
      <c r="AG3236" s="383" t="s">
        <v>222</v>
      </c>
      <c r="AH3236" s="383" t="s">
        <v>34</v>
      </c>
      <c r="AI3236" s="383" t="s">
        <v>36</v>
      </c>
      <c r="AJ3236" s="383" t="s">
        <v>3554</v>
      </c>
      <c r="AK3236" s="384" t="str">
        <f t="shared" si="101"/>
        <v>NO</v>
      </c>
      <c r="AL3236" s="384" t="str">
        <f t="shared" si="102"/>
        <v>NO</v>
      </c>
    </row>
    <row r="3237" spans="1:38" x14ac:dyDescent="0.25">
      <c r="A3237" s="381" t="s">
        <v>3224</v>
      </c>
      <c r="B3237" s="382" t="s">
        <v>560</v>
      </c>
      <c r="C3237" s="382" t="s">
        <v>30</v>
      </c>
      <c r="D3237" s="382" t="s">
        <v>561</v>
      </c>
      <c r="E3237" s="382" t="s">
        <v>37</v>
      </c>
      <c r="F3237" s="383">
        <v>100</v>
      </c>
      <c r="G3237" s="383">
        <v>97</v>
      </c>
      <c r="H3237" s="383" t="s">
        <v>835</v>
      </c>
      <c r="I3237" s="383">
        <v>100</v>
      </c>
      <c r="J3237" s="383">
        <v>97</v>
      </c>
      <c r="K3237" s="383" t="s">
        <v>835</v>
      </c>
      <c r="L3237" s="385"/>
      <c r="M3237" s="383">
        <v>10</v>
      </c>
      <c r="N3237" s="383" t="s">
        <v>11</v>
      </c>
      <c r="O3237" s="385"/>
      <c r="P3237" s="385"/>
      <c r="Q3237" s="386" t="s">
        <v>11</v>
      </c>
      <c r="R3237" s="383">
        <v>81</v>
      </c>
      <c r="S3237" s="383">
        <v>88</v>
      </c>
      <c r="T3237" s="386" t="s">
        <v>34</v>
      </c>
      <c r="U3237" s="386">
        <v>80</v>
      </c>
      <c r="V3237" s="386">
        <v>88</v>
      </c>
      <c r="W3237" s="386" t="s">
        <v>11</v>
      </c>
      <c r="X3237" s="383">
        <v>74</v>
      </c>
      <c r="Y3237" s="383">
        <v>88</v>
      </c>
      <c r="Z3237" s="386" t="s">
        <v>36</v>
      </c>
      <c r="AA3237" s="386">
        <v>76</v>
      </c>
      <c r="AB3237" s="386">
        <v>88</v>
      </c>
      <c r="AC3237" s="386" t="s">
        <v>834</v>
      </c>
      <c r="AD3237" s="383" t="s">
        <v>104</v>
      </c>
      <c r="AE3237" s="383" t="s">
        <v>36</v>
      </c>
      <c r="AF3237" s="383">
        <v>87</v>
      </c>
      <c r="AG3237" s="383" t="s">
        <v>222</v>
      </c>
      <c r="AH3237" s="383" t="s">
        <v>36</v>
      </c>
      <c r="AI3237" s="383" t="s">
        <v>34</v>
      </c>
      <c r="AJ3237" s="383" t="s">
        <v>3554</v>
      </c>
      <c r="AK3237" s="384" t="str">
        <f t="shared" si="101"/>
        <v>Yes-AB</v>
      </c>
      <c r="AL3237" s="384" t="str">
        <f t="shared" si="102"/>
        <v>NO</v>
      </c>
    </row>
    <row r="3238" spans="1:38" x14ac:dyDescent="0.25">
      <c r="A3238" s="381" t="s">
        <v>3224</v>
      </c>
      <c r="B3238" s="382" t="s">
        <v>866</v>
      </c>
      <c r="C3238" s="382" t="s">
        <v>30</v>
      </c>
      <c r="D3238" s="382" t="s">
        <v>2247</v>
      </c>
      <c r="E3238" s="382" t="s">
        <v>37</v>
      </c>
      <c r="F3238" s="383">
        <v>100</v>
      </c>
      <c r="G3238" s="383">
        <v>184</v>
      </c>
      <c r="H3238" s="383" t="s">
        <v>835</v>
      </c>
      <c r="I3238" s="383">
        <v>100</v>
      </c>
      <c r="J3238" s="383">
        <v>183</v>
      </c>
      <c r="K3238" s="383" t="s">
        <v>835</v>
      </c>
      <c r="L3238" s="385">
        <v>94</v>
      </c>
      <c r="M3238" s="383">
        <v>47</v>
      </c>
      <c r="N3238" s="383" t="s">
        <v>835</v>
      </c>
      <c r="O3238" s="385"/>
      <c r="P3238" s="385"/>
      <c r="Q3238" s="386" t="s">
        <v>11</v>
      </c>
      <c r="R3238" s="383">
        <v>70</v>
      </c>
      <c r="S3238" s="383">
        <v>162</v>
      </c>
      <c r="T3238" s="386" t="s">
        <v>36</v>
      </c>
      <c r="U3238" s="386">
        <v>72</v>
      </c>
      <c r="V3238" s="386">
        <v>149</v>
      </c>
      <c r="W3238" s="386" t="s">
        <v>834</v>
      </c>
      <c r="X3238" s="383">
        <v>76</v>
      </c>
      <c r="Y3238" s="383">
        <v>162</v>
      </c>
      <c r="Z3238" s="386" t="s">
        <v>34</v>
      </c>
      <c r="AA3238" s="386">
        <v>79</v>
      </c>
      <c r="AB3238" s="386">
        <v>150</v>
      </c>
      <c r="AC3238" s="386" t="s">
        <v>11</v>
      </c>
      <c r="AD3238" s="383" t="s">
        <v>33</v>
      </c>
      <c r="AE3238" s="383" t="s">
        <v>36</v>
      </c>
      <c r="AF3238" s="383">
        <v>87</v>
      </c>
      <c r="AG3238" s="383" t="s">
        <v>222</v>
      </c>
      <c r="AH3238" s="383" t="s">
        <v>34</v>
      </c>
      <c r="AI3238" s="383" t="s">
        <v>34</v>
      </c>
      <c r="AJ3238" s="383" t="s">
        <v>3554</v>
      </c>
      <c r="AK3238" s="384" t="str">
        <f t="shared" si="101"/>
        <v>NO</v>
      </c>
      <c r="AL3238" s="384" t="str">
        <f t="shared" si="102"/>
        <v>Yes-SH</v>
      </c>
    </row>
    <row r="3239" spans="1:38" x14ac:dyDescent="0.25">
      <c r="A3239" s="381" t="s">
        <v>3224</v>
      </c>
      <c r="B3239" s="382" t="s">
        <v>563</v>
      </c>
      <c r="C3239" s="382" t="s">
        <v>30</v>
      </c>
      <c r="D3239" s="382" t="s">
        <v>564</v>
      </c>
      <c r="E3239" s="382" t="s">
        <v>37</v>
      </c>
      <c r="F3239" s="383">
        <v>100</v>
      </c>
      <c r="G3239" s="383">
        <v>114</v>
      </c>
      <c r="H3239" s="383" t="s">
        <v>835</v>
      </c>
      <c r="I3239" s="383">
        <v>100</v>
      </c>
      <c r="J3239" s="383">
        <v>114</v>
      </c>
      <c r="K3239" s="383" t="s">
        <v>835</v>
      </c>
      <c r="L3239" s="385"/>
      <c r="M3239" s="383">
        <v>24</v>
      </c>
      <c r="N3239" s="383" t="s">
        <v>835</v>
      </c>
      <c r="O3239" s="385"/>
      <c r="P3239" s="385"/>
      <c r="Q3239" s="386" t="s">
        <v>11</v>
      </c>
      <c r="R3239" s="383">
        <v>71</v>
      </c>
      <c r="S3239" s="383">
        <v>111</v>
      </c>
      <c r="T3239" s="386" t="s">
        <v>36</v>
      </c>
      <c r="U3239" s="386">
        <v>67</v>
      </c>
      <c r="V3239" s="386">
        <v>109</v>
      </c>
      <c r="W3239" s="386" t="s">
        <v>834</v>
      </c>
      <c r="X3239" s="383">
        <v>56</v>
      </c>
      <c r="Y3239" s="383">
        <v>111</v>
      </c>
      <c r="Z3239" s="386" t="s">
        <v>36</v>
      </c>
      <c r="AA3239" s="386">
        <v>56</v>
      </c>
      <c r="AB3239" s="386">
        <v>109</v>
      </c>
      <c r="AC3239" s="386" t="s">
        <v>834</v>
      </c>
      <c r="AD3239" s="383" t="s">
        <v>33</v>
      </c>
      <c r="AE3239" s="383" t="s">
        <v>36</v>
      </c>
      <c r="AF3239" s="383">
        <v>85</v>
      </c>
      <c r="AG3239" s="383" t="s">
        <v>222</v>
      </c>
      <c r="AH3239" s="383" t="s">
        <v>34</v>
      </c>
      <c r="AI3239" s="383" t="s">
        <v>34</v>
      </c>
      <c r="AJ3239" s="383" t="s">
        <v>3554</v>
      </c>
      <c r="AK3239" s="384" t="str">
        <f t="shared" si="101"/>
        <v>NO</v>
      </c>
      <c r="AL3239" s="384" t="str">
        <f t="shared" si="102"/>
        <v>NO</v>
      </c>
    </row>
    <row r="3240" spans="1:38" x14ac:dyDescent="0.25">
      <c r="A3240" s="381" t="s">
        <v>3224</v>
      </c>
      <c r="B3240" s="382" t="s">
        <v>565</v>
      </c>
      <c r="C3240" s="382" t="s">
        <v>30</v>
      </c>
      <c r="D3240" s="382" t="s">
        <v>566</v>
      </c>
      <c r="E3240" s="382" t="s">
        <v>37</v>
      </c>
      <c r="F3240" s="383">
        <v>100</v>
      </c>
      <c r="G3240" s="383">
        <v>148</v>
      </c>
      <c r="H3240" s="383" t="s">
        <v>835</v>
      </c>
      <c r="I3240" s="383">
        <v>100</v>
      </c>
      <c r="J3240" s="383">
        <v>148</v>
      </c>
      <c r="K3240" s="383" t="s">
        <v>835</v>
      </c>
      <c r="L3240" s="385">
        <v>94</v>
      </c>
      <c r="M3240" s="383">
        <v>31</v>
      </c>
      <c r="N3240" s="383" t="s">
        <v>835</v>
      </c>
      <c r="O3240" s="385"/>
      <c r="P3240" s="385"/>
      <c r="Q3240" s="386" t="s">
        <v>11</v>
      </c>
      <c r="R3240" s="383">
        <v>53</v>
      </c>
      <c r="S3240" s="383">
        <v>144</v>
      </c>
      <c r="T3240" s="386" t="s">
        <v>36</v>
      </c>
      <c r="U3240" s="386">
        <v>51</v>
      </c>
      <c r="V3240" s="386">
        <v>144</v>
      </c>
      <c r="W3240" s="386" t="s">
        <v>834</v>
      </c>
      <c r="X3240" s="383">
        <v>60</v>
      </c>
      <c r="Y3240" s="383">
        <v>144</v>
      </c>
      <c r="Z3240" s="386" t="s">
        <v>36</v>
      </c>
      <c r="AA3240" s="386">
        <v>60</v>
      </c>
      <c r="AB3240" s="386">
        <v>144</v>
      </c>
      <c r="AC3240" s="386" t="s">
        <v>834</v>
      </c>
      <c r="AD3240" s="383" t="s">
        <v>57</v>
      </c>
      <c r="AE3240" s="383" t="s">
        <v>36</v>
      </c>
      <c r="AF3240" s="383">
        <v>85</v>
      </c>
      <c r="AG3240" s="383" t="s">
        <v>222</v>
      </c>
      <c r="AH3240" s="383" t="s">
        <v>34</v>
      </c>
      <c r="AI3240" s="383" t="s">
        <v>34</v>
      </c>
      <c r="AJ3240" s="383" t="s">
        <v>3554</v>
      </c>
      <c r="AK3240" s="384" t="str">
        <f t="shared" si="101"/>
        <v>NO</v>
      </c>
      <c r="AL3240" s="384" t="str">
        <f t="shared" si="102"/>
        <v>NO</v>
      </c>
    </row>
    <row r="3241" spans="1:38" x14ac:dyDescent="0.25">
      <c r="A3241" s="381" t="s">
        <v>3224</v>
      </c>
      <c r="B3241" s="382" t="s">
        <v>567</v>
      </c>
      <c r="C3241" s="382" t="s">
        <v>30</v>
      </c>
      <c r="D3241" s="382" t="s">
        <v>568</v>
      </c>
      <c r="E3241" s="382" t="s">
        <v>37</v>
      </c>
      <c r="F3241" s="383">
        <v>100</v>
      </c>
      <c r="G3241" s="383">
        <v>73</v>
      </c>
      <c r="H3241" s="383" t="s">
        <v>835</v>
      </c>
      <c r="I3241" s="383">
        <v>100</v>
      </c>
      <c r="J3241" s="383">
        <v>73</v>
      </c>
      <c r="K3241" s="383" t="s">
        <v>835</v>
      </c>
      <c r="L3241" s="385"/>
      <c r="M3241" s="383">
        <v>19</v>
      </c>
      <c r="N3241" s="383" t="s">
        <v>11</v>
      </c>
      <c r="O3241" s="385"/>
      <c r="P3241" s="385"/>
      <c r="Q3241" s="386" t="s">
        <v>11</v>
      </c>
      <c r="R3241" s="383">
        <v>40</v>
      </c>
      <c r="S3241" s="383">
        <v>67</v>
      </c>
      <c r="T3241" s="386" t="s">
        <v>36</v>
      </c>
      <c r="U3241" s="386">
        <v>44</v>
      </c>
      <c r="V3241" s="386">
        <v>62</v>
      </c>
      <c r="W3241" s="386" t="s">
        <v>834</v>
      </c>
      <c r="X3241" s="383">
        <v>30</v>
      </c>
      <c r="Y3241" s="383">
        <v>67</v>
      </c>
      <c r="Z3241" s="386" t="s">
        <v>36</v>
      </c>
      <c r="AA3241" s="386">
        <v>35</v>
      </c>
      <c r="AB3241" s="386">
        <v>62</v>
      </c>
      <c r="AC3241" s="386" t="s">
        <v>834</v>
      </c>
      <c r="AD3241" s="383" t="s">
        <v>57</v>
      </c>
      <c r="AE3241" s="383" t="s">
        <v>36</v>
      </c>
      <c r="AF3241" s="383">
        <v>85</v>
      </c>
      <c r="AG3241" s="383" t="s">
        <v>222</v>
      </c>
      <c r="AH3241" s="383" t="s">
        <v>36</v>
      </c>
      <c r="AI3241" s="383" t="s">
        <v>34</v>
      </c>
      <c r="AJ3241" s="383" t="s">
        <v>3554</v>
      </c>
      <c r="AK3241" s="384" t="str">
        <f t="shared" si="101"/>
        <v>NO</v>
      </c>
      <c r="AL3241" s="384" t="str">
        <f t="shared" si="102"/>
        <v>NO</v>
      </c>
    </row>
    <row r="3242" spans="1:38" x14ac:dyDescent="0.25">
      <c r="A3242" s="381" t="s">
        <v>3224</v>
      </c>
      <c r="B3242" s="382" t="s">
        <v>569</v>
      </c>
      <c r="C3242" s="382" t="s">
        <v>30</v>
      </c>
      <c r="D3242" s="382" t="s">
        <v>570</v>
      </c>
      <c r="E3242" s="382" t="s">
        <v>37</v>
      </c>
      <c r="F3242" s="383">
        <v>100</v>
      </c>
      <c r="G3242" s="383">
        <v>791</v>
      </c>
      <c r="H3242" s="383" t="s">
        <v>835</v>
      </c>
      <c r="I3242" s="383">
        <v>100</v>
      </c>
      <c r="J3242" s="383">
        <v>791</v>
      </c>
      <c r="K3242" s="383" t="s">
        <v>835</v>
      </c>
      <c r="L3242" s="385">
        <v>94</v>
      </c>
      <c r="M3242" s="383">
        <v>249</v>
      </c>
      <c r="N3242" s="383" t="s">
        <v>835</v>
      </c>
      <c r="O3242" s="385"/>
      <c r="P3242" s="385"/>
      <c r="Q3242" s="386" t="s">
        <v>11</v>
      </c>
      <c r="R3242" s="383">
        <v>34</v>
      </c>
      <c r="S3242" s="383">
        <v>718</v>
      </c>
      <c r="T3242" s="386" t="s">
        <v>36</v>
      </c>
      <c r="U3242" s="386">
        <v>33</v>
      </c>
      <c r="V3242" s="386">
        <v>698</v>
      </c>
      <c r="W3242" s="386" t="s">
        <v>834</v>
      </c>
      <c r="X3242" s="383">
        <v>36</v>
      </c>
      <c r="Y3242" s="383">
        <v>714</v>
      </c>
      <c r="Z3242" s="386" t="s">
        <v>36</v>
      </c>
      <c r="AA3242" s="386">
        <v>38</v>
      </c>
      <c r="AB3242" s="386">
        <v>694</v>
      </c>
      <c r="AC3242" s="386" t="s">
        <v>834</v>
      </c>
      <c r="AD3242" s="383" t="s">
        <v>46</v>
      </c>
      <c r="AE3242" s="383" t="s">
        <v>36</v>
      </c>
      <c r="AF3242" s="383">
        <v>82</v>
      </c>
      <c r="AG3242" s="383" t="s">
        <v>222</v>
      </c>
      <c r="AH3242" s="383" t="s">
        <v>34</v>
      </c>
      <c r="AI3242" s="383" t="s">
        <v>36</v>
      </c>
      <c r="AJ3242" s="383" t="s">
        <v>3554</v>
      </c>
      <c r="AK3242" s="384" t="str">
        <f t="shared" si="101"/>
        <v>NO</v>
      </c>
      <c r="AL3242" s="384" t="str">
        <f t="shared" si="102"/>
        <v>NO</v>
      </c>
    </row>
    <row r="3243" spans="1:38" x14ac:dyDescent="0.25">
      <c r="A3243" s="381" t="s">
        <v>3224</v>
      </c>
      <c r="B3243" s="382" t="s">
        <v>571</v>
      </c>
      <c r="C3243" s="382" t="s">
        <v>30</v>
      </c>
      <c r="D3243" s="382" t="s">
        <v>572</v>
      </c>
      <c r="E3243" s="382" t="s">
        <v>37</v>
      </c>
      <c r="F3243" s="383">
        <v>100</v>
      </c>
      <c r="G3243" s="383">
        <v>1423</v>
      </c>
      <c r="H3243" s="383" t="s">
        <v>835</v>
      </c>
      <c r="I3243" s="383">
        <v>100</v>
      </c>
      <c r="J3243" s="383">
        <v>1423</v>
      </c>
      <c r="K3243" s="383" t="s">
        <v>835</v>
      </c>
      <c r="L3243" s="385"/>
      <c r="M3243" s="383">
        <v>402</v>
      </c>
      <c r="N3243" s="383" t="s">
        <v>835</v>
      </c>
      <c r="O3243" s="385"/>
      <c r="P3243" s="385"/>
      <c r="Q3243" s="386" t="s">
        <v>11</v>
      </c>
      <c r="R3243" s="383">
        <v>76</v>
      </c>
      <c r="S3243" s="383">
        <v>1355</v>
      </c>
      <c r="T3243" s="386" t="s">
        <v>36</v>
      </c>
      <c r="U3243" s="386">
        <v>77</v>
      </c>
      <c r="V3243" s="386">
        <v>1339</v>
      </c>
      <c r="W3243" s="386" t="s">
        <v>834</v>
      </c>
      <c r="X3243" s="383">
        <v>69</v>
      </c>
      <c r="Y3243" s="383">
        <v>1353</v>
      </c>
      <c r="Z3243" s="386" t="s">
        <v>36</v>
      </c>
      <c r="AA3243" s="386">
        <v>71</v>
      </c>
      <c r="AB3243" s="386">
        <v>1337</v>
      </c>
      <c r="AC3243" s="386" t="s">
        <v>834</v>
      </c>
      <c r="AD3243" s="383" t="s">
        <v>33</v>
      </c>
      <c r="AE3243" s="383" t="s">
        <v>36</v>
      </c>
      <c r="AF3243" s="383">
        <v>74</v>
      </c>
      <c r="AG3243" s="383" t="s">
        <v>222</v>
      </c>
      <c r="AH3243" s="383" t="s">
        <v>34</v>
      </c>
      <c r="AI3243" s="383" t="s">
        <v>36</v>
      </c>
      <c r="AJ3243" s="383" t="s">
        <v>3554</v>
      </c>
      <c r="AK3243" s="384" t="str">
        <f t="shared" si="101"/>
        <v>NO</v>
      </c>
      <c r="AL3243" s="384" t="str">
        <f t="shared" si="102"/>
        <v>NO</v>
      </c>
    </row>
    <row r="3244" spans="1:38" x14ac:dyDescent="0.25">
      <c r="A3244" s="381" t="s">
        <v>3224</v>
      </c>
      <c r="B3244" s="382" t="s">
        <v>867</v>
      </c>
      <c r="C3244" s="382" t="s">
        <v>30</v>
      </c>
      <c r="D3244" s="382" t="s">
        <v>2248</v>
      </c>
      <c r="E3244" s="382" t="s">
        <v>37</v>
      </c>
      <c r="F3244" s="383">
        <v>100</v>
      </c>
      <c r="G3244" s="383">
        <v>73</v>
      </c>
      <c r="H3244" s="383" t="s">
        <v>835</v>
      </c>
      <c r="I3244" s="383">
        <v>100</v>
      </c>
      <c r="J3244" s="383">
        <v>73</v>
      </c>
      <c r="K3244" s="383" t="s">
        <v>835</v>
      </c>
      <c r="L3244" s="385"/>
      <c r="M3244" s="383">
        <v>0</v>
      </c>
      <c r="N3244" s="383" t="s">
        <v>11</v>
      </c>
      <c r="O3244" s="385"/>
      <c r="P3244" s="385"/>
      <c r="Q3244" s="386" t="s">
        <v>11</v>
      </c>
      <c r="R3244" s="383">
        <v>93</v>
      </c>
      <c r="S3244" s="383">
        <v>72</v>
      </c>
      <c r="T3244" s="386" t="s">
        <v>34</v>
      </c>
      <c r="U3244" s="386">
        <v>88</v>
      </c>
      <c r="V3244" s="386">
        <v>64</v>
      </c>
      <c r="W3244" s="386" t="s">
        <v>11</v>
      </c>
      <c r="X3244" s="383">
        <v>88</v>
      </c>
      <c r="Y3244" s="383">
        <v>72</v>
      </c>
      <c r="Z3244" s="386" t="s">
        <v>34</v>
      </c>
      <c r="AA3244" s="386">
        <v>80</v>
      </c>
      <c r="AB3244" s="386">
        <v>64</v>
      </c>
      <c r="AC3244" s="386" t="s">
        <v>11</v>
      </c>
      <c r="AD3244" s="383" t="s">
        <v>33</v>
      </c>
      <c r="AE3244" s="383" t="s">
        <v>34</v>
      </c>
      <c r="AF3244" s="383">
        <v>100</v>
      </c>
      <c r="AG3244" s="383" t="s">
        <v>222</v>
      </c>
      <c r="AH3244" s="383" t="s">
        <v>36</v>
      </c>
      <c r="AI3244" s="383" t="s">
        <v>34</v>
      </c>
      <c r="AJ3244" s="383" t="s">
        <v>3554</v>
      </c>
      <c r="AK3244" s="384" t="str">
        <f t="shared" si="101"/>
        <v>Yes-AB</v>
      </c>
      <c r="AL3244" s="384" t="str">
        <f t="shared" si="102"/>
        <v>Yes-AB</v>
      </c>
    </row>
    <row r="3245" spans="1:38" x14ac:dyDescent="0.25">
      <c r="A3245" s="381" t="s">
        <v>3224</v>
      </c>
      <c r="B3245" s="382" t="s">
        <v>573</v>
      </c>
      <c r="C3245" s="382" t="s">
        <v>30</v>
      </c>
      <c r="D3245" s="382" t="s">
        <v>574</v>
      </c>
      <c r="E3245" s="382" t="s">
        <v>37</v>
      </c>
      <c r="F3245" s="383">
        <v>100</v>
      </c>
      <c r="G3245" s="383">
        <v>314</v>
      </c>
      <c r="H3245" s="383" t="s">
        <v>835</v>
      </c>
      <c r="I3245" s="383">
        <v>100</v>
      </c>
      <c r="J3245" s="383">
        <v>314</v>
      </c>
      <c r="K3245" s="383" t="s">
        <v>835</v>
      </c>
      <c r="L3245" s="385"/>
      <c r="M3245" s="383">
        <v>101</v>
      </c>
      <c r="N3245" s="383" t="s">
        <v>835</v>
      </c>
      <c r="O3245" s="385"/>
      <c r="P3245" s="385"/>
      <c r="Q3245" s="386" t="s">
        <v>11</v>
      </c>
      <c r="R3245" s="383">
        <v>63</v>
      </c>
      <c r="S3245" s="383">
        <v>301</v>
      </c>
      <c r="T3245" s="386" t="s">
        <v>36</v>
      </c>
      <c r="U3245" s="386">
        <v>63</v>
      </c>
      <c r="V3245" s="386">
        <v>292</v>
      </c>
      <c r="W3245" s="386" t="s">
        <v>834</v>
      </c>
      <c r="X3245" s="383">
        <v>73</v>
      </c>
      <c r="Y3245" s="383">
        <v>301</v>
      </c>
      <c r="Z3245" s="386" t="s">
        <v>34</v>
      </c>
      <c r="AA3245" s="386">
        <v>73</v>
      </c>
      <c r="AB3245" s="386">
        <v>293</v>
      </c>
      <c r="AC3245" s="386" t="s">
        <v>11</v>
      </c>
      <c r="AD3245" s="383" t="s">
        <v>33</v>
      </c>
      <c r="AE3245" s="383" t="s">
        <v>36</v>
      </c>
      <c r="AF3245" s="383">
        <v>97</v>
      </c>
      <c r="AG3245" s="383" t="s">
        <v>222</v>
      </c>
      <c r="AH3245" s="383" t="s">
        <v>34</v>
      </c>
      <c r="AI3245" s="383" t="s">
        <v>34</v>
      </c>
      <c r="AJ3245" s="383" t="s">
        <v>3554</v>
      </c>
      <c r="AK3245" s="384" t="str">
        <f t="shared" si="101"/>
        <v>NO</v>
      </c>
      <c r="AL3245" s="384" t="str">
        <f t="shared" si="102"/>
        <v>Yes-SH</v>
      </c>
    </row>
    <row r="3246" spans="1:38" x14ac:dyDescent="0.25">
      <c r="A3246" s="381" t="s">
        <v>3224</v>
      </c>
      <c r="B3246" s="382" t="s">
        <v>575</v>
      </c>
      <c r="C3246" s="382" t="s">
        <v>30</v>
      </c>
      <c r="D3246" s="382" t="s">
        <v>576</v>
      </c>
      <c r="E3246" s="382" t="s">
        <v>37</v>
      </c>
      <c r="F3246" s="383">
        <v>98</v>
      </c>
      <c r="G3246" s="383">
        <v>702</v>
      </c>
      <c r="H3246" s="383" t="s">
        <v>835</v>
      </c>
      <c r="I3246" s="383">
        <v>98</v>
      </c>
      <c r="J3246" s="383">
        <v>702</v>
      </c>
      <c r="K3246" s="383" t="s">
        <v>835</v>
      </c>
      <c r="L3246" s="385">
        <v>93</v>
      </c>
      <c r="M3246" s="383">
        <v>213</v>
      </c>
      <c r="N3246" s="383" t="s">
        <v>835</v>
      </c>
      <c r="O3246" s="385"/>
      <c r="P3246" s="385"/>
      <c r="Q3246" s="386" t="s">
        <v>11</v>
      </c>
      <c r="R3246" s="383">
        <v>31</v>
      </c>
      <c r="S3246" s="383">
        <v>619</v>
      </c>
      <c r="T3246" s="386" t="s">
        <v>36</v>
      </c>
      <c r="U3246" s="386">
        <v>29</v>
      </c>
      <c r="V3246" s="386">
        <v>590</v>
      </c>
      <c r="W3246" s="386" t="s">
        <v>834</v>
      </c>
      <c r="X3246" s="383">
        <v>33</v>
      </c>
      <c r="Y3246" s="383">
        <v>617</v>
      </c>
      <c r="Z3246" s="386" t="s">
        <v>36</v>
      </c>
      <c r="AA3246" s="386">
        <v>35</v>
      </c>
      <c r="AB3246" s="386">
        <v>589</v>
      </c>
      <c r="AC3246" s="386" t="s">
        <v>834</v>
      </c>
      <c r="AD3246" s="383" t="s">
        <v>46</v>
      </c>
      <c r="AE3246" s="383" t="s">
        <v>36</v>
      </c>
      <c r="AF3246" s="383">
        <v>72</v>
      </c>
      <c r="AG3246" s="383" t="s">
        <v>222</v>
      </c>
      <c r="AH3246" s="383" t="s">
        <v>34</v>
      </c>
      <c r="AI3246" s="383" t="s">
        <v>36</v>
      </c>
      <c r="AJ3246" s="383" t="s">
        <v>3554</v>
      </c>
      <c r="AK3246" s="384" t="str">
        <f t="shared" si="101"/>
        <v>NO</v>
      </c>
      <c r="AL3246" s="384" t="str">
        <f t="shared" si="102"/>
        <v>NO</v>
      </c>
    </row>
    <row r="3247" spans="1:38" x14ac:dyDescent="0.25">
      <c r="A3247" s="381" t="s">
        <v>3224</v>
      </c>
      <c r="B3247" s="382" t="s">
        <v>577</v>
      </c>
      <c r="C3247" s="382" t="s">
        <v>30</v>
      </c>
      <c r="D3247" s="382" t="s">
        <v>578</v>
      </c>
      <c r="E3247" s="382" t="s">
        <v>37</v>
      </c>
      <c r="F3247" s="383">
        <v>100</v>
      </c>
      <c r="G3247" s="383">
        <v>473</v>
      </c>
      <c r="H3247" s="383" t="s">
        <v>835</v>
      </c>
      <c r="I3247" s="383">
        <v>100</v>
      </c>
      <c r="J3247" s="383">
        <v>472</v>
      </c>
      <c r="K3247" s="383" t="s">
        <v>835</v>
      </c>
      <c r="L3247" s="385"/>
      <c r="M3247" s="383">
        <v>115</v>
      </c>
      <c r="N3247" s="383" t="s">
        <v>835</v>
      </c>
      <c r="O3247" s="385"/>
      <c r="P3247" s="385"/>
      <c r="Q3247" s="386" t="s">
        <v>11</v>
      </c>
      <c r="R3247" s="383">
        <v>53</v>
      </c>
      <c r="S3247" s="383">
        <v>457</v>
      </c>
      <c r="T3247" s="386" t="s">
        <v>36</v>
      </c>
      <c r="U3247" s="386">
        <v>52</v>
      </c>
      <c r="V3247" s="386">
        <v>448</v>
      </c>
      <c r="W3247" s="386" t="s">
        <v>834</v>
      </c>
      <c r="X3247" s="383">
        <v>57</v>
      </c>
      <c r="Y3247" s="383">
        <v>455</v>
      </c>
      <c r="Z3247" s="386" t="s">
        <v>36</v>
      </c>
      <c r="AA3247" s="386">
        <v>59</v>
      </c>
      <c r="AB3247" s="386">
        <v>446</v>
      </c>
      <c r="AC3247" s="386" t="s">
        <v>834</v>
      </c>
      <c r="AD3247" s="383" t="s">
        <v>57</v>
      </c>
      <c r="AE3247" s="383" t="s">
        <v>36</v>
      </c>
      <c r="AF3247" s="383">
        <v>82</v>
      </c>
      <c r="AG3247" s="383" t="s">
        <v>222</v>
      </c>
      <c r="AH3247" s="383" t="s">
        <v>34</v>
      </c>
      <c r="AI3247" s="383" t="s">
        <v>34</v>
      </c>
      <c r="AJ3247" s="383" t="s">
        <v>3554</v>
      </c>
      <c r="AK3247" s="384" t="str">
        <f t="shared" si="101"/>
        <v>NO</v>
      </c>
      <c r="AL3247" s="384" t="str">
        <f t="shared" si="102"/>
        <v>NO</v>
      </c>
    </row>
    <row r="3248" spans="1:38" x14ac:dyDescent="0.25">
      <c r="A3248" s="381" t="s">
        <v>3224</v>
      </c>
      <c r="B3248" s="382" t="s">
        <v>579</v>
      </c>
      <c r="C3248" s="382" t="s">
        <v>30</v>
      </c>
      <c r="D3248" s="382" t="s">
        <v>580</v>
      </c>
      <c r="E3248" s="382" t="s">
        <v>37</v>
      </c>
      <c r="F3248" s="383">
        <v>100</v>
      </c>
      <c r="G3248" s="383">
        <v>1000</v>
      </c>
      <c r="H3248" s="383" t="s">
        <v>835</v>
      </c>
      <c r="I3248" s="383">
        <v>100</v>
      </c>
      <c r="J3248" s="383">
        <v>1000</v>
      </c>
      <c r="K3248" s="383" t="s">
        <v>835</v>
      </c>
      <c r="L3248" s="385"/>
      <c r="M3248" s="383">
        <v>308</v>
      </c>
      <c r="N3248" s="383" t="s">
        <v>835</v>
      </c>
      <c r="O3248" s="385"/>
      <c r="P3248" s="385"/>
      <c r="Q3248" s="386" t="s">
        <v>11</v>
      </c>
      <c r="R3248" s="383"/>
      <c r="S3248" s="383">
        <v>989</v>
      </c>
      <c r="T3248" s="386" t="s">
        <v>34</v>
      </c>
      <c r="U3248" s="386"/>
      <c r="V3248" s="386">
        <v>969</v>
      </c>
      <c r="W3248" s="386" t="s">
        <v>11</v>
      </c>
      <c r="X3248" s="383"/>
      <c r="Y3248" s="383">
        <v>989</v>
      </c>
      <c r="Z3248" s="386" t="s">
        <v>34</v>
      </c>
      <c r="AA3248" s="386"/>
      <c r="AB3248" s="386">
        <v>969</v>
      </c>
      <c r="AC3248" s="386" t="s">
        <v>11</v>
      </c>
      <c r="AD3248" s="383" t="s">
        <v>33</v>
      </c>
      <c r="AE3248" s="383" t="s">
        <v>34</v>
      </c>
      <c r="AF3248" s="383">
        <v>100</v>
      </c>
      <c r="AG3248" s="383" t="s">
        <v>222</v>
      </c>
      <c r="AH3248" s="383" t="s">
        <v>36</v>
      </c>
      <c r="AI3248" s="383" t="s">
        <v>36</v>
      </c>
      <c r="AJ3248" s="383" t="s">
        <v>3554</v>
      </c>
      <c r="AK3248" s="384" t="str">
        <f t="shared" si="101"/>
        <v>Yes-AB</v>
      </c>
      <c r="AL3248" s="384" t="str">
        <f t="shared" si="102"/>
        <v>Yes-AB</v>
      </c>
    </row>
    <row r="3249" spans="1:38" x14ac:dyDescent="0.25">
      <c r="A3249" s="381" t="s">
        <v>3224</v>
      </c>
      <c r="B3249" s="382" t="s">
        <v>581</v>
      </c>
      <c r="C3249" s="382" t="s">
        <v>30</v>
      </c>
      <c r="D3249" s="382" t="s">
        <v>582</v>
      </c>
      <c r="E3249" s="382" t="s">
        <v>37</v>
      </c>
      <c r="F3249" s="383">
        <v>100</v>
      </c>
      <c r="G3249" s="383">
        <v>825</v>
      </c>
      <c r="H3249" s="383" t="s">
        <v>835</v>
      </c>
      <c r="I3249" s="383">
        <v>100</v>
      </c>
      <c r="J3249" s="383">
        <v>825</v>
      </c>
      <c r="K3249" s="383" t="s">
        <v>835</v>
      </c>
      <c r="L3249" s="385"/>
      <c r="M3249" s="383">
        <v>274</v>
      </c>
      <c r="N3249" s="383" t="s">
        <v>835</v>
      </c>
      <c r="O3249" s="385"/>
      <c r="P3249" s="385"/>
      <c r="Q3249" s="386" t="s">
        <v>11</v>
      </c>
      <c r="R3249" s="383">
        <v>43</v>
      </c>
      <c r="S3249" s="383">
        <v>757</v>
      </c>
      <c r="T3249" s="386" t="s">
        <v>36</v>
      </c>
      <c r="U3249" s="386">
        <v>42</v>
      </c>
      <c r="V3249" s="386">
        <v>719</v>
      </c>
      <c r="W3249" s="386" t="s">
        <v>834</v>
      </c>
      <c r="X3249" s="383">
        <v>37</v>
      </c>
      <c r="Y3249" s="383">
        <v>758</v>
      </c>
      <c r="Z3249" s="386" t="s">
        <v>36</v>
      </c>
      <c r="AA3249" s="386">
        <v>38</v>
      </c>
      <c r="AB3249" s="386">
        <v>723</v>
      </c>
      <c r="AC3249" s="386" t="s">
        <v>834</v>
      </c>
      <c r="AD3249" s="383" t="s">
        <v>57</v>
      </c>
      <c r="AE3249" s="383" t="s">
        <v>36</v>
      </c>
      <c r="AF3249" s="383">
        <v>74</v>
      </c>
      <c r="AG3249" s="383" t="s">
        <v>222</v>
      </c>
      <c r="AH3249" s="383" t="s">
        <v>34</v>
      </c>
      <c r="AI3249" s="383" t="s">
        <v>36</v>
      </c>
      <c r="AJ3249" s="383" t="s">
        <v>3554</v>
      </c>
      <c r="AK3249" s="384" t="str">
        <f t="shared" si="101"/>
        <v>NO</v>
      </c>
      <c r="AL3249" s="384" t="str">
        <f t="shared" si="102"/>
        <v>NO</v>
      </c>
    </row>
    <row r="3250" spans="1:38" x14ac:dyDescent="0.25">
      <c r="A3250" s="381" t="s">
        <v>3224</v>
      </c>
      <c r="B3250" s="382" t="s">
        <v>583</v>
      </c>
      <c r="C3250" s="382" t="s">
        <v>30</v>
      </c>
      <c r="D3250" s="382" t="s">
        <v>584</v>
      </c>
      <c r="E3250" s="382" t="s">
        <v>37</v>
      </c>
      <c r="F3250" s="383">
        <v>100</v>
      </c>
      <c r="G3250" s="383">
        <v>1031</v>
      </c>
      <c r="H3250" s="383" t="s">
        <v>835</v>
      </c>
      <c r="I3250" s="383">
        <v>100</v>
      </c>
      <c r="J3250" s="383">
        <v>1031</v>
      </c>
      <c r="K3250" s="383" t="s">
        <v>835</v>
      </c>
      <c r="L3250" s="385">
        <v>89</v>
      </c>
      <c r="M3250" s="383">
        <v>337</v>
      </c>
      <c r="N3250" s="383" t="s">
        <v>834</v>
      </c>
      <c r="O3250" s="385"/>
      <c r="P3250" s="385"/>
      <c r="Q3250" s="386" t="s">
        <v>11</v>
      </c>
      <c r="R3250" s="383">
        <v>36</v>
      </c>
      <c r="S3250" s="383">
        <v>913</v>
      </c>
      <c r="T3250" s="386" t="s">
        <v>36</v>
      </c>
      <c r="U3250" s="386">
        <v>39</v>
      </c>
      <c r="V3250" s="386">
        <v>896</v>
      </c>
      <c r="W3250" s="386" t="s">
        <v>834</v>
      </c>
      <c r="X3250" s="383">
        <v>33</v>
      </c>
      <c r="Y3250" s="383">
        <v>908</v>
      </c>
      <c r="Z3250" s="386" t="s">
        <v>36</v>
      </c>
      <c r="AA3250" s="386">
        <v>36</v>
      </c>
      <c r="AB3250" s="386">
        <v>890</v>
      </c>
      <c r="AC3250" s="386" t="s">
        <v>834</v>
      </c>
      <c r="AD3250" s="383" t="s">
        <v>57</v>
      </c>
      <c r="AE3250" s="383" t="s">
        <v>36</v>
      </c>
      <c r="AF3250" s="383">
        <v>72</v>
      </c>
      <c r="AG3250" s="383" t="s">
        <v>222</v>
      </c>
      <c r="AH3250" s="383" t="s">
        <v>34</v>
      </c>
      <c r="AI3250" s="383" t="s">
        <v>36</v>
      </c>
      <c r="AJ3250" s="383" t="s">
        <v>3554</v>
      </c>
      <c r="AK3250" s="384" t="str">
        <f t="shared" si="101"/>
        <v>NO</v>
      </c>
      <c r="AL3250" s="384" t="str">
        <f t="shared" si="102"/>
        <v>NO</v>
      </c>
    </row>
    <row r="3251" spans="1:38" x14ac:dyDescent="0.25">
      <c r="A3251" s="381" t="s">
        <v>3224</v>
      </c>
      <c r="B3251" s="382" t="s">
        <v>585</v>
      </c>
      <c r="C3251" s="382" t="s">
        <v>30</v>
      </c>
      <c r="D3251" s="382" t="s">
        <v>586</v>
      </c>
      <c r="E3251" s="382" t="s">
        <v>37</v>
      </c>
      <c r="F3251" s="383">
        <v>100</v>
      </c>
      <c r="G3251" s="383">
        <v>714</v>
      </c>
      <c r="H3251" s="383" t="s">
        <v>835</v>
      </c>
      <c r="I3251" s="383">
        <v>100</v>
      </c>
      <c r="J3251" s="383">
        <v>713</v>
      </c>
      <c r="K3251" s="383" t="s">
        <v>835</v>
      </c>
      <c r="L3251" s="385">
        <v>93</v>
      </c>
      <c r="M3251" s="383">
        <v>239</v>
      </c>
      <c r="N3251" s="383" t="s">
        <v>835</v>
      </c>
      <c r="O3251" s="385"/>
      <c r="P3251" s="385"/>
      <c r="Q3251" s="386" t="s">
        <v>11</v>
      </c>
      <c r="R3251" s="383">
        <v>45</v>
      </c>
      <c r="S3251" s="383">
        <v>659</v>
      </c>
      <c r="T3251" s="386" t="s">
        <v>36</v>
      </c>
      <c r="U3251" s="386">
        <v>46</v>
      </c>
      <c r="V3251" s="386">
        <v>631</v>
      </c>
      <c r="W3251" s="386" t="s">
        <v>834</v>
      </c>
      <c r="X3251" s="383">
        <v>38</v>
      </c>
      <c r="Y3251" s="383">
        <v>658</v>
      </c>
      <c r="Z3251" s="386" t="s">
        <v>36</v>
      </c>
      <c r="AA3251" s="386">
        <v>39</v>
      </c>
      <c r="AB3251" s="386">
        <v>620</v>
      </c>
      <c r="AC3251" s="386" t="s">
        <v>834</v>
      </c>
      <c r="AD3251" s="383" t="s">
        <v>57</v>
      </c>
      <c r="AE3251" s="383" t="s">
        <v>36</v>
      </c>
      <c r="AF3251" s="383">
        <v>74</v>
      </c>
      <c r="AG3251" s="383" t="s">
        <v>222</v>
      </c>
      <c r="AH3251" s="383" t="s">
        <v>34</v>
      </c>
      <c r="AI3251" s="383" t="s">
        <v>36</v>
      </c>
      <c r="AJ3251" s="383" t="s">
        <v>3554</v>
      </c>
      <c r="AK3251" s="384" t="str">
        <f t="shared" si="101"/>
        <v>NO</v>
      </c>
      <c r="AL3251" s="384" t="str">
        <f t="shared" si="102"/>
        <v>NO</v>
      </c>
    </row>
    <row r="3252" spans="1:38" x14ac:dyDescent="0.25">
      <c r="A3252" s="381" t="s">
        <v>3224</v>
      </c>
      <c r="B3252" s="382" t="s">
        <v>587</v>
      </c>
      <c r="C3252" s="382" t="s">
        <v>30</v>
      </c>
      <c r="D3252" s="382" t="s">
        <v>588</v>
      </c>
      <c r="E3252" s="382" t="s">
        <v>37</v>
      </c>
      <c r="F3252" s="383">
        <v>100</v>
      </c>
      <c r="G3252" s="383">
        <v>825</v>
      </c>
      <c r="H3252" s="383" t="s">
        <v>835</v>
      </c>
      <c r="I3252" s="383">
        <v>100</v>
      </c>
      <c r="J3252" s="383">
        <v>825</v>
      </c>
      <c r="K3252" s="383" t="s">
        <v>835</v>
      </c>
      <c r="L3252" s="385"/>
      <c r="M3252" s="383">
        <v>262</v>
      </c>
      <c r="N3252" s="383" t="s">
        <v>835</v>
      </c>
      <c r="O3252" s="385"/>
      <c r="P3252" s="385"/>
      <c r="Q3252" s="386" t="s">
        <v>11</v>
      </c>
      <c r="R3252" s="383">
        <v>62</v>
      </c>
      <c r="S3252" s="383">
        <v>746</v>
      </c>
      <c r="T3252" s="386" t="s">
        <v>36</v>
      </c>
      <c r="U3252" s="386">
        <v>65</v>
      </c>
      <c r="V3252" s="386">
        <v>723</v>
      </c>
      <c r="W3252" s="386" t="s">
        <v>834</v>
      </c>
      <c r="X3252" s="383">
        <v>59</v>
      </c>
      <c r="Y3252" s="383">
        <v>745</v>
      </c>
      <c r="Z3252" s="386" t="s">
        <v>36</v>
      </c>
      <c r="AA3252" s="386">
        <v>62</v>
      </c>
      <c r="AB3252" s="386">
        <v>723</v>
      </c>
      <c r="AC3252" s="386" t="s">
        <v>834</v>
      </c>
      <c r="AD3252" s="383" t="s">
        <v>33</v>
      </c>
      <c r="AE3252" s="383" t="s">
        <v>36</v>
      </c>
      <c r="AF3252" s="383">
        <v>82</v>
      </c>
      <c r="AG3252" s="383" t="s">
        <v>222</v>
      </c>
      <c r="AH3252" s="383" t="s">
        <v>34</v>
      </c>
      <c r="AI3252" s="383" t="s">
        <v>36</v>
      </c>
      <c r="AJ3252" s="383" t="s">
        <v>3554</v>
      </c>
      <c r="AK3252" s="384" t="str">
        <f t="shared" si="101"/>
        <v>NO</v>
      </c>
      <c r="AL3252" s="384" t="str">
        <f t="shared" si="102"/>
        <v>NO</v>
      </c>
    </row>
    <row r="3253" spans="1:38" x14ac:dyDescent="0.25">
      <c r="A3253" s="381" t="s">
        <v>3224</v>
      </c>
      <c r="B3253" s="382" t="s">
        <v>589</v>
      </c>
      <c r="C3253" s="382" t="s">
        <v>30</v>
      </c>
      <c r="D3253" s="382" t="s">
        <v>590</v>
      </c>
      <c r="E3253" s="382" t="s">
        <v>37</v>
      </c>
      <c r="F3253" s="383">
        <v>100</v>
      </c>
      <c r="G3253" s="383">
        <v>754</v>
      </c>
      <c r="H3253" s="383" t="s">
        <v>835</v>
      </c>
      <c r="I3253" s="383">
        <v>100</v>
      </c>
      <c r="J3253" s="383">
        <v>754</v>
      </c>
      <c r="K3253" s="383" t="s">
        <v>835</v>
      </c>
      <c r="L3253" s="385"/>
      <c r="M3253" s="383">
        <v>262</v>
      </c>
      <c r="N3253" s="383" t="s">
        <v>835</v>
      </c>
      <c r="O3253" s="385"/>
      <c r="P3253" s="385"/>
      <c r="Q3253" s="386" t="s">
        <v>11</v>
      </c>
      <c r="R3253" s="383">
        <v>59</v>
      </c>
      <c r="S3253" s="383">
        <v>710</v>
      </c>
      <c r="T3253" s="386" t="s">
        <v>36</v>
      </c>
      <c r="U3253" s="386">
        <v>60</v>
      </c>
      <c r="V3253" s="386">
        <v>698</v>
      </c>
      <c r="W3253" s="386" t="s">
        <v>834</v>
      </c>
      <c r="X3253" s="383">
        <v>51</v>
      </c>
      <c r="Y3253" s="383">
        <v>708</v>
      </c>
      <c r="Z3253" s="386" t="s">
        <v>36</v>
      </c>
      <c r="AA3253" s="386">
        <v>55</v>
      </c>
      <c r="AB3253" s="386">
        <v>697</v>
      </c>
      <c r="AC3253" s="386" t="s">
        <v>834</v>
      </c>
      <c r="AD3253" s="383" t="s">
        <v>104</v>
      </c>
      <c r="AE3253" s="383" t="s">
        <v>36</v>
      </c>
      <c r="AF3253" s="383">
        <v>74</v>
      </c>
      <c r="AG3253" s="383" t="s">
        <v>222</v>
      </c>
      <c r="AH3253" s="383" t="s">
        <v>34</v>
      </c>
      <c r="AI3253" s="383" t="s">
        <v>36</v>
      </c>
      <c r="AJ3253" s="383" t="s">
        <v>3554</v>
      </c>
      <c r="AK3253" s="384" t="str">
        <f t="shared" si="101"/>
        <v>NO</v>
      </c>
      <c r="AL3253" s="384" t="str">
        <f t="shared" si="102"/>
        <v>NO</v>
      </c>
    </row>
    <row r="3254" spans="1:38" x14ac:dyDescent="0.25">
      <c r="A3254" s="381" t="s">
        <v>3224</v>
      </c>
      <c r="B3254" s="382" t="s">
        <v>591</v>
      </c>
      <c r="C3254" s="382" t="s">
        <v>30</v>
      </c>
      <c r="D3254" s="382" t="s">
        <v>592</v>
      </c>
      <c r="E3254" s="382" t="s">
        <v>37</v>
      </c>
      <c r="F3254" s="383">
        <v>99</v>
      </c>
      <c r="G3254" s="383">
        <v>450</v>
      </c>
      <c r="H3254" s="383" t="s">
        <v>835</v>
      </c>
      <c r="I3254" s="383">
        <v>99</v>
      </c>
      <c r="J3254" s="383">
        <v>450</v>
      </c>
      <c r="K3254" s="383" t="s">
        <v>835</v>
      </c>
      <c r="L3254" s="385"/>
      <c r="M3254" s="383">
        <v>145</v>
      </c>
      <c r="N3254" s="383" t="s">
        <v>835</v>
      </c>
      <c r="O3254" s="385"/>
      <c r="P3254" s="385"/>
      <c r="Q3254" s="386" t="s">
        <v>11</v>
      </c>
      <c r="R3254" s="383">
        <v>33</v>
      </c>
      <c r="S3254" s="383">
        <v>424</v>
      </c>
      <c r="T3254" s="386" t="s">
        <v>36</v>
      </c>
      <c r="U3254" s="386">
        <v>31</v>
      </c>
      <c r="V3254" s="386">
        <v>420</v>
      </c>
      <c r="W3254" s="386" t="s">
        <v>834</v>
      </c>
      <c r="X3254" s="383">
        <v>32</v>
      </c>
      <c r="Y3254" s="383">
        <v>425</v>
      </c>
      <c r="Z3254" s="386" t="s">
        <v>36</v>
      </c>
      <c r="AA3254" s="386">
        <v>32</v>
      </c>
      <c r="AB3254" s="386">
        <v>421</v>
      </c>
      <c r="AC3254" s="386" t="s">
        <v>834</v>
      </c>
      <c r="AD3254" s="383" t="s">
        <v>46</v>
      </c>
      <c r="AE3254" s="383" t="s">
        <v>36</v>
      </c>
      <c r="AF3254" s="383">
        <v>82</v>
      </c>
      <c r="AG3254" s="383" t="s">
        <v>222</v>
      </c>
      <c r="AH3254" s="383" t="s">
        <v>34</v>
      </c>
      <c r="AI3254" s="383" t="s">
        <v>36</v>
      </c>
      <c r="AJ3254" s="383" t="s">
        <v>3554</v>
      </c>
      <c r="AK3254" s="384" t="str">
        <f t="shared" si="101"/>
        <v>NO</v>
      </c>
      <c r="AL3254" s="384" t="str">
        <f t="shared" si="102"/>
        <v>NO</v>
      </c>
    </row>
    <row r="3255" spans="1:38" x14ac:dyDescent="0.25">
      <c r="A3255" s="381" t="s">
        <v>3224</v>
      </c>
      <c r="B3255" s="382" t="s">
        <v>593</v>
      </c>
      <c r="C3255" s="382" t="s">
        <v>30</v>
      </c>
      <c r="D3255" s="382" t="s">
        <v>594</v>
      </c>
      <c r="E3255" s="382" t="s">
        <v>37</v>
      </c>
      <c r="F3255" s="383">
        <v>100</v>
      </c>
      <c r="G3255" s="383">
        <v>769</v>
      </c>
      <c r="H3255" s="383" t="s">
        <v>835</v>
      </c>
      <c r="I3255" s="383">
        <v>100</v>
      </c>
      <c r="J3255" s="383">
        <v>769</v>
      </c>
      <c r="K3255" s="383" t="s">
        <v>835</v>
      </c>
      <c r="L3255" s="385"/>
      <c r="M3255" s="383">
        <v>295</v>
      </c>
      <c r="N3255" s="383" t="s">
        <v>835</v>
      </c>
      <c r="O3255" s="385"/>
      <c r="P3255" s="385"/>
      <c r="Q3255" s="386" t="s">
        <v>11</v>
      </c>
      <c r="R3255" s="383">
        <v>72</v>
      </c>
      <c r="S3255" s="383">
        <v>732</v>
      </c>
      <c r="T3255" s="386" t="s">
        <v>36</v>
      </c>
      <c r="U3255" s="386">
        <v>73</v>
      </c>
      <c r="V3255" s="386">
        <v>696</v>
      </c>
      <c r="W3255" s="386" t="s">
        <v>834</v>
      </c>
      <c r="X3255" s="383">
        <v>65</v>
      </c>
      <c r="Y3255" s="383">
        <v>730</v>
      </c>
      <c r="Z3255" s="386" t="s">
        <v>36</v>
      </c>
      <c r="AA3255" s="386">
        <v>66</v>
      </c>
      <c r="AB3255" s="386">
        <v>694</v>
      </c>
      <c r="AC3255" s="386" t="s">
        <v>834</v>
      </c>
      <c r="AD3255" s="383" t="s">
        <v>33</v>
      </c>
      <c r="AE3255" s="383" t="s">
        <v>36</v>
      </c>
      <c r="AF3255" s="383">
        <v>82</v>
      </c>
      <c r="AG3255" s="383" t="s">
        <v>222</v>
      </c>
      <c r="AH3255" s="383" t="s">
        <v>36</v>
      </c>
      <c r="AI3255" s="383" t="s">
        <v>36</v>
      </c>
      <c r="AJ3255" s="383" t="s">
        <v>3554</v>
      </c>
      <c r="AK3255" s="384" t="str">
        <f t="shared" si="101"/>
        <v>NO</v>
      </c>
      <c r="AL3255" s="384" t="str">
        <f t="shared" si="102"/>
        <v>NO</v>
      </c>
    </row>
    <row r="3256" spans="1:38" x14ac:dyDescent="0.25">
      <c r="A3256" s="381" t="s">
        <v>3224</v>
      </c>
      <c r="B3256" s="382" t="s">
        <v>595</v>
      </c>
      <c r="C3256" s="382" t="s">
        <v>30</v>
      </c>
      <c r="D3256" s="382" t="s">
        <v>596</v>
      </c>
      <c r="E3256" s="382" t="s">
        <v>37</v>
      </c>
      <c r="F3256" s="383">
        <v>99</v>
      </c>
      <c r="G3256" s="383">
        <v>942</v>
      </c>
      <c r="H3256" s="383" t="s">
        <v>835</v>
      </c>
      <c r="I3256" s="383">
        <v>99</v>
      </c>
      <c r="J3256" s="383">
        <v>942</v>
      </c>
      <c r="K3256" s="383" t="s">
        <v>835</v>
      </c>
      <c r="L3256" s="385"/>
      <c r="M3256" s="383">
        <v>326</v>
      </c>
      <c r="N3256" s="383" t="s">
        <v>835</v>
      </c>
      <c r="O3256" s="385"/>
      <c r="P3256" s="385"/>
      <c r="Q3256" s="386" t="s">
        <v>11</v>
      </c>
      <c r="R3256" s="383">
        <v>55</v>
      </c>
      <c r="S3256" s="383">
        <v>912</v>
      </c>
      <c r="T3256" s="386" t="s">
        <v>36</v>
      </c>
      <c r="U3256" s="386">
        <v>55</v>
      </c>
      <c r="V3256" s="386">
        <v>890</v>
      </c>
      <c r="W3256" s="386" t="s">
        <v>834</v>
      </c>
      <c r="X3256" s="383">
        <v>45</v>
      </c>
      <c r="Y3256" s="383">
        <v>901</v>
      </c>
      <c r="Z3256" s="386" t="s">
        <v>36</v>
      </c>
      <c r="AA3256" s="386">
        <v>45</v>
      </c>
      <c r="AB3256" s="386">
        <v>877</v>
      </c>
      <c r="AC3256" s="386" t="s">
        <v>834</v>
      </c>
      <c r="AD3256" s="383" t="s">
        <v>57</v>
      </c>
      <c r="AE3256" s="383" t="s">
        <v>36</v>
      </c>
      <c r="AF3256" s="383">
        <v>79</v>
      </c>
      <c r="AG3256" s="383" t="s">
        <v>222</v>
      </c>
      <c r="AH3256" s="383" t="s">
        <v>34</v>
      </c>
      <c r="AI3256" s="383" t="s">
        <v>36</v>
      </c>
      <c r="AJ3256" s="383" t="s">
        <v>3554</v>
      </c>
      <c r="AK3256" s="384" t="str">
        <f t="shared" si="101"/>
        <v>NO</v>
      </c>
      <c r="AL3256" s="384" t="str">
        <f t="shared" si="102"/>
        <v>NO</v>
      </c>
    </row>
    <row r="3257" spans="1:38" x14ac:dyDescent="0.25">
      <c r="A3257" s="381" t="s">
        <v>3224</v>
      </c>
      <c r="B3257" s="382" t="s">
        <v>597</v>
      </c>
      <c r="C3257" s="382" t="s">
        <v>30</v>
      </c>
      <c r="D3257" s="382" t="s">
        <v>598</v>
      </c>
      <c r="E3257" s="382" t="s">
        <v>37</v>
      </c>
      <c r="F3257" s="383">
        <v>100</v>
      </c>
      <c r="G3257" s="383">
        <v>1159</v>
      </c>
      <c r="H3257" s="383" t="s">
        <v>835</v>
      </c>
      <c r="I3257" s="383">
        <v>100</v>
      </c>
      <c r="J3257" s="383">
        <v>1159</v>
      </c>
      <c r="K3257" s="383" t="s">
        <v>835</v>
      </c>
      <c r="L3257" s="385">
        <v>92</v>
      </c>
      <c r="M3257" s="383">
        <v>396</v>
      </c>
      <c r="N3257" s="383" t="s">
        <v>835</v>
      </c>
      <c r="O3257" s="385"/>
      <c r="P3257" s="385"/>
      <c r="Q3257" s="386" t="s">
        <v>11</v>
      </c>
      <c r="R3257" s="383">
        <v>55</v>
      </c>
      <c r="S3257" s="383">
        <v>1054</v>
      </c>
      <c r="T3257" s="386" t="s">
        <v>36</v>
      </c>
      <c r="U3257" s="386">
        <v>58</v>
      </c>
      <c r="V3257" s="386">
        <v>1043</v>
      </c>
      <c r="W3257" s="386" t="s">
        <v>834</v>
      </c>
      <c r="X3257" s="383">
        <v>58</v>
      </c>
      <c r="Y3257" s="383">
        <v>1052</v>
      </c>
      <c r="Z3257" s="386" t="s">
        <v>36</v>
      </c>
      <c r="AA3257" s="386">
        <v>61</v>
      </c>
      <c r="AB3257" s="386">
        <v>1041</v>
      </c>
      <c r="AC3257" s="386" t="s">
        <v>834</v>
      </c>
      <c r="AD3257" s="383" t="s">
        <v>33</v>
      </c>
      <c r="AE3257" s="383" t="s">
        <v>36</v>
      </c>
      <c r="AF3257" s="383">
        <v>79</v>
      </c>
      <c r="AG3257" s="383" t="s">
        <v>222</v>
      </c>
      <c r="AH3257" s="383" t="s">
        <v>34</v>
      </c>
      <c r="AI3257" s="383" t="s">
        <v>36</v>
      </c>
      <c r="AJ3257" s="383" t="s">
        <v>3554</v>
      </c>
      <c r="AK3257" s="384" t="str">
        <f t="shared" si="101"/>
        <v>NO</v>
      </c>
      <c r="AL3257" s="384" t="str">
        <f t="shared" si="102"/>
        <v>NO</v>
      </c>
    </row>
    <row r="3258" spans="1:38" x14ac:dyDescent="0.25">
      <c r="A3258" s="381" t="s">
        <v>3224</v>
      </c>
      <c r="B3258" s="382" t="s">
        <v>599</v>
      </c>
      <c r="C3258" s="382" t="s">
        <v>30</v>
      </c>
      <c r="D3258" s="382" t="s">
        <v>600</v>
      </c>
      <c r="E3258" s="382" t="s">
        <v>37</v>
      </c>
      <c r="F3258" s="383">
        <v>100</v>
      </c>
      <c r="G3258" s="383">
        <v>1187</v>
      </c>
      <c r="H3258" s="383" t="s">
        <v>835</v>
      </c>
      <c r="I3258" s="383">
        <v>100</v>
      </c>
      <c r="J3258" s="383">
        <v>1187</v>
      </c>
      <c r="K3258" s="383" t="s">
        <v>835</v>
      </c>
      <c r="L3258" s="385"/>
      <c r="M3258" s="383">
        <v>436</v>
      </c>
      <c r="N3258" s="383" t="s">
        <v>835</v>
      </c>
      <c r="O3258" s="385"/>
      <c r="P3258" s="385"/>
      <c r="Q3258" s="386" t="s">
        <v>11</v>
      </c>
      <c r="R3258" s="383">
        <v>71</v>
      </c>
      <c r="S3258" s="383">
        <v>1141</v>
      </c>
      <c r="T3258" s="386" t="s">
        <v>34</v>
      </c>
      <c r="U3258" s="386">
        <v>73</v>
      </c>
      <c r="V3258" s="386">
        <v>1118</v>
      </c>
      <c r="W3258" s="386" t="s">
        <v>11</v>
      </c>
      <c r="X3258" s="383">
        <v>70</v>
      </c>
      <c r="Y3258" s="383">
        <v>1143</v>
      </c>
      <c r="Z3258" s="386" t="s">
        <v>34</v>
      </c>
      <c r="AA3258" s="386">
        <v>72</v>
      </c>
      <c r="AB3258" s="386">
        <v>1119</v>
      </c>
      <c r="AC3258" s="386" t="s">
        <v>11</v>
      </c>
      <c r="AD3258" s="383" t="s">
        <v>33</v>
      </c>
      <c r="AE3258" s="383" t="s">
        <v>36</v>
      </c>
      <c r="AF3258" s="383">
        <v>97</v>
      </c>
      <c r="AG3258" s="383" t="s">
        <v>222</v>
      </c>
      <c r="AH3258" s="383" t="s">
        <v>34</v>
      </c>
      <c r="AI3258" s="383" t="s">
        <v>36</v>
      </c>
      <c r="AJ3258" s="383" t="s">
        <v>3554</v>
      </c>
      <c r="AK3258" s="384" t="str">
        <f t="shared" si="101"/>
        <v>Yes-SH</v>
      </c>
      <c r="AL3258" s="384" t="str">
        <f t="shared" si="102"/>
        <v>Yes-SH</v>
      </c>
    </row>
    <row r="3259" spans="1:38" x14ac:dyDescent="0.25">
      <c r="A3259" s="381" t="s">
        <v>3224</v>
      </c>
      <c r="B3259" s="382" t="s">
        <v>601</v>
      </c>
      <c r="C3259" s="382" t="s">
        <v>30</v>
      </c>
      <c r="D3259" s="382" t="s">
        <v>602</v>
      </c>
      <c r="E3259" s="382" t="s">
        <v>37</v>
      </c>
      <c r="F3259" s="383">
        <v>100</v>
      </c>
      <c r="G3259" s="383">
        <v>1214</v>
      </c>
      <c r="H3259" s="383" t="s">
        <v>835</v>
      </c>
      <c r="I3259" s="383">
        <v>100</v>
      </c>
      <c r="J3259" s="383">
        <v>1214</v>
      </c>
      <c r="K3259" s="383" t="s">
        <v>835</v>
      </c>
      <c r="L3259" s="385"/>
      <c r="M3259" s="383">
        <v>422</v>
      </c>
      <c r="N3259" s="383" t="s">
        <v>835</v>
      </c>
      <c r="O3259" s="385"/>
      <c r="P3259" s="385"/>
      <c r="Q3259" s="386" t="s">
        <v>11</v>
      </c>
      <c r="R3259" s="383">
        <v>68</v>
      </c>
      <c r="S3259" s="383">
        <v>1159</v>
      </c>
      <c r="T3259" s="386" t="s">
        <v>36</v>
      </c>
      <c r="U3259" s="386">
        <v>68</v>
      </c>
      <c r="V3259" s="386">
        <v>1131</v>
      </c>
      <c r="W3259" s="386" t="s">
        <v>834</v>
      </c>
      <c r="X3259" s="383">
        <v>62</v>
      </c>
      <c r="Y3259" s="383">
        <v>1154</v>
      </c>
      <c r="Z3259" s="386" t="s">
        <v>36</v>
      </c>
      <c r="AA3259" s="386">
        <v>63</v>
      </c>
      <c r="AB3259" s="386">
        <v>1128</v>
      </c>
      <c r="AC3259" s="386" t="s">
        <v>834</v>
      </c>
      <c r="AD3259" s="383" t="s">
        <v>33</v>
      </c>
      <c r="AE3259" s="383" t="s">
        <v>36</v>
      </c>
      <c r="AF3259" s="383">
        <v>69</v>
      </c>
      <c r="AG3259" s="383" t="s">
        <v>222</v>
      </c>
      <c r="AH3259" s="383" t="s">
        <v>34</v>
      </c>
      <c r="AI3259" s="383" t="s">
        <v>36</v>
      </c>
      <c r="AJ3259" s="383" t="s">
        <v>3554</v>
      </c>
      <c r="AK3259" s="384" t="str">
        <f t="shared" si="101"/>
        <v>NO</v>
      </c>
      <c r="AL3259" s="384" t="str">
        <f t="shared" si="102"/>
        <v>NO</v>
      </c>
    </row>
    <row r="3260" spans="1:38" x14ac:dyDescent="0.25">
      <c r="A3260" s="381" t="s">
        <v>3224</v>
      </c>
      <c r="B3260" s="382" t="s">
        <v>603</v>
      </c>
      <c r="C3260" s="382" t="s">
        <v>30</v>
      </c>
      <c r="D3260" s="382" t="s">
        <v>604</v>
      </c>
      <c r="E3260" s="382" t="s">
        <v>37</v>
      </c>
      <c r="F3260" s="383">
        <v>100</v>
      </c>
      <c r="G3260" s="383">
        <v>874</v>
      </c>
      <c r="H3260" s="383" t="s">
        <v>835</v>
      </c>
      <c r="I3260" s="383">
        <v>100</v>
      </c>
      <c r="J3260" s="383">
        <v>871</v>
      </c>
      <c r="K3260" s="383" t="s">
        <v>835</v>
      </c>
      <c r="L3260" s="385">
        <v>89</v>
      </c>
      <c r="M3260" s="383">
        <v>297</v>
      </c>
      <c r="N3260" s="383" t="s">
        <v>835</v>
      </c>
      <c r="O3260" s="385"/>
      <c r="P3260" s="385"/>
      <c r="Q3260" s="386" t="s">
        <v>11</v>
      </c>
      <c r="R3260" s="383">
        <v>50</v>
      </c>
      <c r="S3260" s="383">
        <v>789</v>
      </c>
      <c r="T3260" s="386" t="s">
        <v>36</v>
      </c>
      <c r="U3260" s="386">
        <v>52</v>
      </c>
      <c r="V3260" s="386">
        <v>772</v>
      </c>
      <c r="W3260" s="386" t="s">
        <v>834</v>
      </c>
      <c r="X3260" s="383">
        <v>42</v>
      </c>
      <c r="Y3260" s="383">
        <v>778</v>
      </c>
      <c r="Z3260" s="386" t="s">
        <v>36</v>
      </c>
      <c r="AA3260" s="386">
        <v>46</v>
      </c>
      <c r="AB3260" s="386">
        <v>764</v>
      </c>
      <c r="AC3260" s="386" t="s">
        <v>834</v>
      </c>
      <c r="AD3260" s="383" t="s">
        <v>57</v>
      </c>
      <c r="AE3260" s="383" t="s">
        <v>36</v>
      </c>
      <c r="AF3260" s="383">
        <v>74</v>
      </c>
      <c r="AG3260" s="383" t="s">
        <v>222</v>
      </c>
      <c r="AH3260" s="383" t="s">
        <v>34</v>
      </c>
      <c r="AI3260" s="383" t="s">
        <v>36</v>
      </c>
      <c r="AJ3260" s="383" t="s">
        <v>3554</v>
      </c>
      <c r="AK3260" s="384" t="str">
        <f t="shared" si="101"/>
        <v>NO</v>
      </c>
      <c r="AL3260" s="384" t="str">
        <f t="shared" si="102"/>
        <v>NO</v>
      </c>
    </row>
    <row r="3261" spans="1:38" x14ac:dyDescent="0.25">
      <c r="A3261" s="381" t="s">
        <v>3224</v>
      </c>
      <c r="B3261" s="382" t="s">
        <v>605</v>
      </c>
      <c r="C3261" s="382" t="s">
        <v>30</v>
      </c>
      <c r="D3261" s="382" t="s">
        <v>606</v>
      </c>
      <c r="E3261" s="382" t="s">
        <v>37</v>
      </c>
      <c r="F3261" s="383">
        <v>100</v>
      </c>
      <c r="G3261" s="383">
        <v>1158</v>
      </c>
      <c r="H3261" s="383" t="s">
        <v>835</v>
      </c>
      <c r="I3261" s="383">
        <v>100</v>
      </c>
      <c r="J3261" s="383">
        <v>1159</v>
      </c>
      <c r="K3261" s="383" t="s">
        <v>835</v>
      </c>
      <c r="L3261" s="385"/>
      <c r="M3261" s="383">
        <v>439</v>
      </c>
      <c r="N3261" s="383" t="s">
        <v>835</v>
      </c>
      <c r="O3261" s="385"/>
      <c r="P3261" s="385"/>
      <c r="Q3261" s="386" t="s">
        <v>11</v>
      </c>
      <c r="R3261" s="383">
        <v>66</v>
      </c>
      <c r="S3261" s="383">
        <v>1109</v>
      </c>
      <c r="T3261" s="386" t="s">
        <v>36</v>
      </c>
      <c r="U3261" s="386">
        <v>69</v>
      </c>
      <c r="V3261" s="386">
        <v>1067</v>
      </c>
      <c r="W3261" s="386" t="s">
        <v>834</v>
      </c>
      <c r="X3261" s="383">
        <v>63</v>
      </c>
      <c r="Y3261" s="383">
        <v>1110</v>
      </c>
      <c r="Z3261" s="386" t="s">
        <v>36</v>
      </c>
      <c r="AA3261" s="386">
        <v>66</v>
      </c>
      <c r="AB3261" s="386">
        <v>1066</v>
      </c>
      <c r="AC3261" s="386" t="s">
        <v>834</v>
      </c>
      <c r="AD3261" s="383" t="s">
        <v>33</v>
      </c>
      <c r="AE3261" s="383" t="s">
        <v>36</v>
      </c>
      <c r="AF3261" s="383">
        <v>79</v>
      </c>
      <c r="AG3261" s="383" t="s">
        <v>222</v>
      </c>
      <c r="AH3261" s="383" t="s">
        <v>34</v>
      </c>
      <c r="AI3261" s="383" t="s">
        <v>36</v>
      </c>
      <c r="AJ3261" s="383" t="s">
        <v>3554</v>
      </c>
      <c r="AK3261" s="384" t="str">
        <f t="shared" si="101"/>
        <v>NO</v>
      </c>
      <c r="AL3261" s="384" t="str">
        <f t="shared" si="102"/>
        <v>NO</v>
      </c>
    </row>
    <row r="3262" spans="1:38" x14ac:dyDescent="0.25">
      <c r="A3262" s="381" t="s">
        <v>3224</v>
      </c>
      <c r="B3262" s="382" t="s">
        <v>607</v>
      </c>
      <c r="C3262" s="382" t="s">
        <v>30</v>
      </c>
      <c r="D3262" s="382" t="s">
        <v>608</v>
      </c>
      <c r="E3262" s="382" t="s">
        <v>37</v>
      </c>
      <c r="F3262" s="383">
        <v>100</v>
      </c>
      <c r="G3262" s="383">
        <v>650</v>
      </c>
      <c r="H3262" s="383" t="s">
        <v>835</v>
      </c>
      <c r="I3262" s="383">
        <v>100</v>
      </c>
      <c r="J3262" s="383">
        <v>650</v>
      </c>
      <c r="K3262" s="383" t="s">
        <v>835</v>
      </c>
      <c r="L3262" s="385"/>
      <c r="M3262" s="383">
        <v>203</v>
      </c>
      <c r="N3262" s="383" t="s">
        <v>835</v>
      </c>
      <c r="O3262" s="385"/>
      <c r="P3262" s="385"/>
      <c r="Q3262" s="386" t="s">
        <v>11</v>
      </c>
      <c r="R3262" s="383">
        <v>45</v>
      </c>
      <c r="S3262" s="383">
        <v>602</v>
      </c>
      <c r="T3262" s="386" t="s">
        <v>36</v>
      </c>
      <c r="U3262" s="386">
        <v>45</v>
      </c>
      <c r="V3262" s="386">
        <v>585</v>
      </c>
      <c r="W3262" s="386" t="s">
        <v>834</v>
      </c>
      <c r="X3262" s="383">
        <v>42</v>
      </c>
      <c r="Y3262" s="383">
        <v>601</v>
      </c>
      <c r="Z3262" s="386" t="s">
        <v>36</v>
      </c>
      <c r="AA3262" s="386">
        <v>44</v>
      </c>
      <c r="AB3262" s="386">
        <v>583</v>
      </c>
      <c r="AC3262" s="386" t="s">
        <v>834</v>
      </c>
      <c r="AD3262" s="383" t="s">
        <v>57</v>
      </c>
      <c r="AE3262" s="383" t="s">
        <v>36</v>
      </c>
      <c r="AF3262" s="383">
        <v>74</v>
      </c>
      <c r="AG3262" s="383" t="s">
        <v>222</v>
      </c>
      <c r="AH3262" s="383" t="s">
        <v>34</v>
      </c>
      <c r="AI3262" s="383" t="s">
        <v>36</v>
      </c>
      <c r="AJ3262" s="383" t="s">
        <v>3554</v>
      </c>
      <c r="AK3262" s="384" t="str">
        <f t="shared" si="101"/>
        <v>NO</v>
      </c>
      <c r="AL3262" s="384" t="str">
        <f t="shared" si="102"/>
        <v>NO</v>
      </c>
    </row>
    <row r="3263" spans="1:38" x14ac:dyDescent="0.25">
      <c r="A3263" s="381" t="s">
        <v>3224</v>
      </c>
      <c r="B3263" s="382" t="s">
        <v>609</v>
      </c>
      <c r="C3263" s="382" t="s">
        <v>30</v>
      </c>
      <c r="D3263" s="382" t="s">
        <v>610</v>
      </c>
      <c r="E3263" s="382" t="s">
        <v>37</v>
      </c>
      <c r="F3263" s="383">
        <v>100</v>
      </c>
      <c r="G3263" s="383">
        <v>519</v>
      </c>
      <c r="H3263" s="383" t="s">
        <v>835</v>
      </c>
      <c r="I3263" s="383">
        <v>100</v>
      </c>
      <c r="J3263" s="383">
        <v>519</v>
      </c>
      <c r="K3263" s="383" t="s">
        <v>835</v>
      </c>
      <c r="L3263" s="385">
        <v>88</v>
      </c>
      <c r="M3263" s="383">
        <v>201</v>
      </c>
      <c r="N3263" s="383" t="s">
        <v>834</v>
      </c>
      <c r="O3263" s="385"/>
      <c r="P3263" s="385">
        <v>9</v>
      </c>
      <c r="Q3263" s="386" t="s">
        <v>11</v>
      </c>
      <c r="R3263" s="383">
        <v>39</v>
      </c>
      <c r="S3263" s="383">
        <v>468</v>
      </c>
      <c r="T3263" s="386" t="s">
        <v>36</v>
      </c>
      <c r="U3263" s="386">
        <v>40</v>
      </c>
      <c r="V3263" s="386">
        <v>449</v>
      </c>
      <c r="W3263" s="386" t="s">
        <v>834</v>
      </c>
      <c r="X3263" s="383">
        <v>39</v>
      </c>
      <c r="Y3263" s="383">
        <v>466</v>
      </c>
      <c r="Z3263" s="386" t="s">
        <v>36</v>
      </c>
      <c r="AA3263" s="386">
        <v>41</v>
      </c>
      <c r="AB3263" s="386">
        <v>447</v>
      </c>
      <c r="AC3263" s="386" t="s">
        <v>834</v>
      </c>
      <c r="AD3263" s="383" t="s">
        <v>46</v>
      </c>
      <c r="AE3263" s="383" t="s">
        <v>36</v>
      </c>
      <c r="AF3263" s="383">
        <v>72</v>
      </c>
      <c r="AG3263" s="383" t="s">
        <v>222</v>
      </c>
      <c r="AH3263" s="383" t="s">
        <v>34</v>
      </c>
      <c r="AI3263" s="383" t="s">
        <v>36</v>
      </c>
      <c r="AJ3263" s="383" t="s">
        <v>3554</v>
      </c>
      <c r="AK3263" s="384" t="str">
        <f t="shared" si="101"/>
        <v>NO</v>
      </c>
      <c r="AL3263" s="384" t="str">
        <f t="shared" si="102"/>
        <v>NO</v>
      </c>
    </row>
    <row r="3264" spans="1:38" x14ac:dyDescent="0.25">
      <c r="A3264" s="381" t="s">
        <v>3224</v>
      </c>
      <c r="B3264" s="382" t="s">
        <v>611</v>
      </c>
      <c r="C3264" s="382" t="s">
        <v>30</v>
      </c>
      <c r="D3264" s="382" t="s">
        <v>612</v>
      </c>
      <c r="E3264" s="382" t="s">
        <v>37</v>
      </c>
      <c r="F3264" s="383">
        <v>100</v>
      </c>
      <c r="G3264" s="383">
        <v>1390</v>
      </c>
      <c r="H3264" s="383" t="s">
        <v>835</v>
      </c>
      <c r="I3264" s="383">
        <v>100</v>
      </c>
      <c r="J3264" s="383">
        <v>1390</v>
      </c>
      <c r="K3264" s="383" t="s">
        <v>835</v>
      </c>
      <c r="L3264" s="385"/>
      <c r="M3264" s="383">
        <v>455</v>
      </c>
      <c r="N3264" s="383" t="s">
        <v>835</v>
      </c>
      <c r="O3264" s="385"/>
      <c r="P3264" s="385"/>
      <c r="Q3264" s="386" t="s">
        <v>11</v>
      </c>
      <c r="R3264" s="383">
        <v>60</v>
      </c>
      <c r="S3264" s="383">
        <v>1312</v>
      </c>
      <c r="T3264" s="386" t="s">
        <v>36</v>
      </c>
      <c r="U3264" s="386">
        <v>62</v>
      </c>
      <c r="V3264" s="386">
        <v>1279</v>
      </c>
      <c r="W3264" s="386" t="s">
        <v>834</v>
      </c>
      <c r="X3264" s="383">
        <v>61</v>
      </c>
      <c r="Y3264" s="383">
        <v>1308</v>
      </c>
      <c r="Z3264" s="386" t="s">
        <v>36</v>
      </c>
      <c r="AA3264" s="386">
        <v>63</v>
      </c>
      <c r="AB3264" s="386">
        <v>1277</v>
      </c>
      <c r="AC3264" s="386" t="s">
        <v>834</v>
      </c>
      <c r="AD3264" s="383" t="s">
        <v>33</v>
      </c>
      <c r="AE3264" s="383" t="s">
        <v>36</v>
      </c>
      <c r="AF3264" s="383">
        <v>74</v>
      </c>
      <c r="AG3264" s="383" t="s">
        <v>222</v>
      </c>
      <c r="AH3264" s="383" t="s">
        <v>34</v>
      </c>
      <c r="AI3264" s="383" t="s">
        <v>36</v>
      </c>
      <c r="AJ3264" s="383" t="s">
        <v>3554</v>
      </c>
      <c r="AK3264" s="384" t="str">
        <f t="shared" si="101"/>
        <v>NO</v>
      </c>
      <c r="AL3264" s="384" t="str">
        <f t="shared" si="102"/>
        <v>NO</v>
      </c>
    </row>
    <row r="3265" spans="1:38" x14ac:dyDescent="0.25">
      <c r="A3265" s="381" t="s">
        <v>3224</v>
      </c>
      <c r="B3265" s="382" t="s">
        <v>613</v>
      </c>
      <c r="C3265" s="382" t="s">
        <v>30</v>
      </c>
      <c r="D3265" s="382" t="s">
        <v>614</v>
      </c>
      <c r="E3265" s="382" t="s">
        <v>37</v>
      </c>
      <c r="F3265" s="383">
        <v>100</v>
      </c>
      <c r="G3265" s="383">
        <v>1166</v>
      </c>
      <c r="H3265" s="383" t="s">
        <v>835</v>
      </c>
      <c r="I3265" s="383">
        <v>99</v>
      </c>
      <c r="J3265" s="383">
        <v>1158</v>
      </c>
      <c r="K3265" s="383" t="s">
        <v>835</v>
      </c>
      <c r="L3265" s="385">
        <v>94</v>
      </c>
      <c r="M3265" s="383">
        <v>430</v>
      </c>
      <c r="N3265" s="383" t="s">
        <v>835</v>
      </c>
      <c r="O3265" s="385"/>
      <c r="P3265" s="385"/>
      <c r="Q3265" s="386" t="s">
        <v>11</v>
      </c>
      <c r="R3265" s="383">
        <v>48</v>
      </c>
      <c r="S3265" s="383">
        <v>1047</v>
      </c>
      <c r="T3265" s="386" t="s">
        <v>36</v>
      </c>
      <c r="U3265" s="386">
        <v>52</v>
      </c>
      <c r="V3265" s="386">
        <v>1025</v>
      </c>
      <c r="W3265" s="386" t="s">
        <v>834</v>
      </c>
      <c r="X3265" s="383">
        <v>52</v>
      </c>
      <c r="Y3265" s="383">
        <v>1038</v>
      </c>
      <c r="Z3265" s="386" t="s">
        <v>36</v>
      </c>
      <c r="AA3265" s="386">
        <v>57</v>
      </c>
      <c r="AB3265" s="386">
        <v>1013</v>
      </c>
      <c r="AC3265" s="386" t="s">
        <v>834</v>
      </c>
      <c r="AD3265" s="383" t="s">
        <v>104</v>
      </c>
      <c r="AE3265" s="383" t="s">
        <v>36</v>
      </c>
      <c r="AF3265" s="383">
        <v>74</v>
      </c>
      <c r="AG3265" s="383" t="s">
        <v>222</v>
      </c>
      <c r="AH3265" s="383" t="s">
        <v>34</v>
      </c>
      <c r="AI3265" s="383" t="s">
        <v>36</v>
      </c>
      <c r="AJ3265" s="383" t="s">
        <v>3554</v>
      </c>
      <c r="AK3265" s="384" t="str">
        <f t="shared" si="101"/>
        <v>NO</v>
      </c>
      <c r="AL3265" s="384" t="str">
        <f t="shared" si="102"/>
        <v>NO</v>
      </c>
    </row>
    <row r="3266" spans="1:38" x14ac:dyDescent="0.25">
      <c r="A3266" s="381" t="s">
        <v>3224</v>
      </c>
      <c r="B3266" s="382" t="s">
        <v>615</v>
      </c>
      <c r="C3266" s="382" t="s">
        <v>30</v>
      </c>
      <c r="D3266" s="382" t="s">
        <v>616</v>
      </c>
      <c r="E3266" s="382" t="s">
        <v>37</v>
      </c>
      <c r="F3266" s="383">
        <v>99</v>
      </c>
      <c r="G3266" s="383">
        <v>624</v>
      </c>
      <c r="H3266" s="383" t="s">
        <v>835</v>
      </c>
      <c r="I3266" s="383">
        <v>99</v>
      </c>
      <c r="J3266" s="383">
        <v>624</v>
      </c>
      <c r="K3266" s="383" t="s">
        <v>835</v>
      </c>
      <c r="L3266" s="385"/>
      <c r="M3266" s="383">
        <v>207</v>
      </c>
      <c r="N3266" s="383" t="s">
        <v>835</v>
      </c>
      <c r="O3266" s="385"/>
      <c r="P3266" s="385"/>
      <c r="Q3266" s="386" t="s">
        <v>11</v>
      </c>
      <c r="R3266" s="383">
        <v>45</v>
      </c>
      <c r="S3266" s="383">
        <v>575</v>
      </c>
      <c r="T3266" s="386" t="s">
        <v>36</v>
      </c>
      <c r="U3266" s="386">
        <v>44</v>
      </c>
      <c r="V3266" s="386">
        <v>560</v>
      </c>
      <c r="W3266" s="386" t="s">
        <v>834</v>
      </c>
      <c r="X3266" s="383">
        <v>57</v>
      </c>
      <c r="Y3266" s="383">
        <v>575</v>
      </c>
      <c r="Z3266" s="386" t="s">
        <v>34</v>
      </c>
      <c r="AA3266" s="386">
        <v>57</v>
      </c>
      <c r="AB3266" s="386">
        <v>560</v>
      </c>
      <c r="AC3266" s="386" t="s">
        <v>11</v>
      </c>
      <c r="AD3266" s="383" t="s">
        <v>104</v>
      </c>
      <c r="AE3266" s="383" t="s">
        <v>36</v>
      </c>
      <c r="AF3266" s="383">
        <v>90</v>
      </c>
      <c r="AG3266" s="383" t="s">
        <v>222</v>
      </c>
      <c r="AH3266" s="383" t="s">
        <v>34</v>
      </c>
      <c r="AI3266" s="383" t="s">
        <v>36</v>
      </c>
      <c r="AJ3266" s="383" t="s">
        <v>3554</v>
      </c>
      <c r="AK3266" s="384" t="str">
        <f t="shared" si="101"/>
        <v>NO</v>
      </c>
      <c r="AL3266" s="384" t="str">
        <f t="shared" si="102"/>
        <v>Yes-SH</v>
      </c>
    </row>
    <row r="3267" spans="1:38" x14ac:dyDescent="0.25">
      <c r="A3267" s="381" t="s">
        <v>3224</v>
      </c>
      <c r="B3267" s="382" t="s">
        <v>617</v>
      </c>
      <c r="C3267" s="382" t="s">
        <v>30</v>
      </c>
      <c r="D3267" s="382" t="s">
        <v>618</v>
      </c>
      <c r="E3267" s="382" t="s">
        <v>37</v>
      </c>
      <c r="F3267" s="383">
        <v>98</v>
      </c>
      <c r="G3267" s="383">
        <v>508</v>
      </c>
      <c r="H3267" s="383" t="s">
        <v>835</v>
      </c>
      <c r="I3267" s="383">
        <v>97</v>
      </c>
      <c r="J3267" s="383">
        <v>509</v>
      </c>
      <c r="K3267" s="383" t="s">
        <v>835</v>
      </c>
      <c r="L3267" s="385">
        <v>94</v>
      </c>
      <c r="M3267" s="383">
        <v>180</v>
      </c>
      <c r="N3267" s="383" t="s">
        <v>835</v>
      </c>
      <c r="O3267" s="385"/>
      <c r="P3267" s="385"/>
      <c r="Q3267" s="386" t="s">
        <v>11</v>
      </c>
      <c r="R3267" s="383">
        <v>40</v>
      </c>
      <c r="S3267" s="383">
        <v>464</v>
      </c>
      <c r="T3267" s="386" t="s">
        <v>34</v>
      </c>
      <c r="U3267" s="386">
        <v>39</v>
      </c>
      <c r="V3267" s="386">
        <v>442</v>
      </c>
      <c r="W3267" s="386" t="s">
        <v>11</v>
      </c>
      <c r="X3267" s="383">
        <v>31</v>
      </c>
      <c r="Y3267" s="383">
        <v>465</v>
      </c>
      <c r="Z3267" s="386" t="s">
        <v>36</v>
      </c>
      <c r="AA3267" s="386">
        <v>32</v>
      </c>
      <c r="AB3267" s="386">
        <v>439</v>
      </c>
      <c r="AC3267" s="386" t="s">
        <v>834</v>
      </c>
      <c r="AD3267" s="383" t="s">
        <v>57</v>
      </c>
      <c r="AE3267" s="383" t="s">
        <v>36</v>
      </c>
      <c r="AF3267" s="383">
        <v>90</v>
      </c>
      <c r="AG3267" s="383" t="s">
        <v>222</v>
      </c>
      <c r="AH3267" s="383" t="s">
        <v>34</v>
      </c>
      <c r="AI3267" s="383" t="s">
        <v>36</v>
      </c>
      <c r="AJ3267" s="383" t="s">
        <v>3554</v>
      </c>
      <c r="AK3267" s="384" t="str">
        <f t="shared" ref="AK3267:AK3330" si="103">IF(OR(T3267="NA",T3267="NO"),T3267,(IF(T3267="","NA",IF(OR(R3267&gt;78,AND(T3267="Yes",R3267="")),"Yes-AB",IF(W3267="NA","Yes-SH","Yes-GM")))))</f>
        <v>Yes-SH</v>
      </c>
      <c r="AL3267" s="384" t="str">
        <f t="shared" ref="AL3267:AL3330" si="104">IF(OR(Z3267="NA",Z3267="NO"),Z3267,(IF(Z3267="","NA",IF(OR(X3267&gt;79,AND(Z3267="Yes",X3267="")),"Yes-AB",IF(AC3267="NA","Yes-SH","Yes-GM")))))</f>
        <v>NO</v>
      </c>
    </row>
    <row r="3268" spans="1:38" x14ac:dyDescent="0.25">
      <c r="A3268" s="381" t="s">
        <v>3224</v>
      </c>
      <c r="B3268" s="382" t="s">
        <v>619</v>
      </c>
      <c r="C3268" s="382" t="s">
        <v>30</v>
      </c>
      <c r="D3268" s="382" t="s">
        <v>620</v>
      </c>
      <c r="E3268" s="382" t="s">
        <v>37</v>
      </c>
      <c r="F3268" s="383">
        <v>99</v>
      </c>
      <c r="G3268" s="383">
        <v>635</v>
      </c>
      <c r="H3268" s="383" t="s">
        <v>835</v>
      </c>
      <c r="I3268" s="383">
        <v>99</v>
      </c>
      <c r="J3268" s="383">
        <v>634</v>
      </c>
      <c r="K3268" s="383" t="s">
        <v>835</v>
      </c>
      <c r="L3268" s="385"/>
      <c r="M3268" s="383">
        <v>197</v>
      </c>
      <c r="N3268" s="383" t="s">
        <v>835</v>
      </c>
      <c r="O3268" s="385"/>
      <c r="P3268" s="385"/>
      <c r="Q3268" s="386" t="s">
        <v>11</v>
      </c>
      <c r="R3268" s="383">
        <v>34</v>
      </c>
      <c r="S3268" s="383">
        <v>566</v>
      </c>
      <c r="T3268" s="386" t="s">
        <v>36</v>
      </c>
      <c r="U3268" s="386">
        <v>35</v>
      </c>
      <c r="V3268" s="386">
        <v>550</v>
      </c>
      <c r="W3268" s="386" t="s">
        <v>834</v>
      </c>
      <c r="X3268" s="383">
        <v>40</v>
      </c>
      <c r="Y3268" s="383">
        <v>563</v>
      </c>
      <c r="Z3268" s="386" t="s">
        <v>36</v>
      </c>
      <c r="AA3268" s="386">
        <v>42</v>
      </c>
      <c r="AB3268" s="386">
        <v>547</v>
      </c>
      <c r="AC3268" s="386" t="s">
        <v>834</v>
      </c>
      <c r="AD3268" s="383" t="s">
        <v>46</v>
      </c>
      <c r="AE3268" s="383" t="s">
        <v>36</v>
      </c>
      <c r="AF3268" s="383">
        <v>79</v>
      </c>
      <c r="AG3268" s="383" t="s">
        <v>222</v>
      </c>
      <c r="AH3268" s="383" t="s">
        <v>34</v>
      </c>
      <c r="AI3268" s="383" t="s">
        <v>36</v>
      </c>
      <c r="AJ3268" s="383" t="s">
        <v>3554</v>
      </c>
      <c r="AK3268" s="384" t="str">
        <f t="shared" si="103"/>
        <v>NO</v>
      </c>
      <c r="AL3268" s="384" t="str">
        <f t="shared" si="104"/>
        <v>NO</v>
      </c>
    </row>
    <row r="3269" spans="1:38" x14ac:dyDescent="0.25">
      <c r="A3269" s="381" t="s">
        <v>3224</v>
      </c>
      <c r="B3269" s="382" t="s">
        <v>621</v>
      </c>
      <c r="C3269" s="382" t="s">
        <v>30</v>
      </c>
      <c r="D3269" s="382" t="s">
        <v>622</v>
      </c>
      <c r="E3269" s="382" t="s">
        <v>37</v>
      </c>
      <c r="F3269" s="383">
        <v>100</v>
      </c>
      <c r="G3269" s="383">
        <v>743</v>
      </c>
      <c r="H3269" s="383" t="s">
        <v>835</v>
      </c>
      <c r="I3269" s="383">
        <v>100</v>
      </c>
      <c r="J3269" s="383">
        <v>743</v>
      </c>
      <c r="K3269" s="383" t="s">
        <v>835</v>
      </c>
      <c r="L3269" s="385">
        <v>93</v>
      </c>
      <c r="M3269" s="383">
        <v>229</v>
      </c>
      <c r="N3269" s="383" t="s">
        <v>835</v>
      </c>
      <c r="O3269" s="385"/>
      <c r="P3269" s="385"/>
      <c r="Q3269" s="386" t="s">
        <v>11</v>
      </c>
      <c r="R3269" s="383">
        <v>47</v>
      </c>
      <c r="S3269" s="383">
        <v>689</v>
      </c>
      <c r="T3269" s="386" t="s">
        <v>36</v>
      </c>
      <c r="U3269" s="386">
        <v>49</v>
      </c>
      <c r="V3269" s="386">
        <v>676</v>
      </c>
      <c r="W3269" s="386" t="s">
        <v>834</v>
      </c>
      <c r="X3269" s="383">
        <v>48</v>
      </c>
      <c r="Y3269" s="383">
        <v>685</v>
      </c>
      <c r="Z3269" s="386" t="s">
        <v>34</v>
      </c>
      <c r="AA3269" s="386">
        <v>50</v>
      </c>
      <c r="AB3269" s="386">
        <v>664</v>
      </c>
      <c r="AC3269" s="386" t="s">
        <v>11</v>
      </c>
      <c r="AD3269" s="383" t="s">
        <v>57</v>
      </c>
      <c r="AE3269" s="383" t="s">
        <v>36</v>
      </c>
      <c r="AF3269" s="383">
        <v>90</v>
      </c>
      <c r="AG3269" s="383" t="s">
        <v>222</v>
      </c>
      <c r="AH3269" s="383" t="s">
        <v>34</v>
      </c>
      <c r="AI3269" s="383" t="s">
        <v>36</v>
      </c>
      <c r="AJ3269" s="383" t="s">
        <v>3554</v>
      </c>
      <c r="AK3269" s="384" t="str">
        <f t="shared" si="103"/>
        <v>NO</v>
      </c>
      <c r="AL3269" s="384" t="str">
        <f t="shared" si="104"/>
        <v>Yes-SH</v>
      </c>
    </row>
    <row r="3270" spans="1:38" x14ac:dyDescent="0.25">
      <c r="A3270" s="381" t="s">
        <v>3224</v>
      </c>
      <c r="B3270" s="382" t="s">
        <v>623</v>
      </c>
      <c r="C3270" s="382" t="s">
        <v>30</v>
      </c>
      <c r="D3270" s="382" t="s">
        <v>624</v>
      </c>
      <c r="E3270" s="382" t="s">
        <v>37</v>
      </c>
      <c r="F3270" s="383">
        <v>100</v>
      </c>
      <c r="G3270" s="383">
        <v>744</v>
      </c>
      <c r="H3270" s="383" t="s">
        <v>835</v>
      </c>
      <c r="I3270" s="383">
        <v>100</v>
      </c>
      <c r="J3270" s="383">
        <v>744</v>
      </c>
      <c r="K3270" s="383" t="s">
        <v>835</v>
      </c>
      <c r="L3270" s="385">
        <v>92</v>
      </c>
      <c r="M3270" s="383">
        <v>238</v>
      </c>
      <c r="N3270" s="383" t="s">
        <v>835</v>
      </c>
      <c r="O3270" s="385"/>
      <c r="P3270" s="385"/>
      <c r="Q3270" s="386" t="s">
        <v>11</v>
      </c>
      <c r="R3270" s="383">
        <v>55</v>
      </c>
      <c r="S3270" s="383">
        <v>667</v>
      </c>
      <c r="T3270" s="386" t="s">
        <v>34</v>
      </c>
      <c r="U3270" s="386">
        <v>56</v>
      </c>
      <c r="V3270" s="386">
        <v>650</v>
      </c>
      <c r="W3270" s="386" t="s">
        <v>11</v>
      </c>
      <c r="X3270" s="383">
        <v>53</v>
      </c>
      <c r="Y3270" s="383">
        <v>664</v>
      </c>
      <c r="Z3270" s="386" t="s">
        <v>36</v>
      </c>
      <c r="AA3270" s="386">
        <v>54</v>
      </c>
      <c r="AB3270" s="386">
        <v>646</v>
      </c>
      <c r="AC3270" s="386" t="s">
        <v>834</v>
      </c>
      <c r="AD3270" s="383" t="s">
        <v>57</v>
      </c>
      <c r="AE3270" s="383" t="s">
        <v>36</v>
      </c>
      <c r="AF3270" s="383">
        <v>82</v>
      </c>
      <c r="AG3270" s="383" t="s">
        <v>222</v>
      </c>
      <c r="AH3270" s="383" t="s">
        <v>34</v>
      </c>
      <c r="AI3270" s="383" t="s">
        <v>36</v>
      </c>
      <c r="AJ3270" s="383" t="s">
        <v>3554</v>
      </c>
      <c r="AK3270" s="384" t="str">
        <f t="shared" si="103"/>
        <v>Yes-SH</v>
      </c>
      <c r="AL3270" s="384" t="str">
        <f t="shared" si="104"/>
        <v>NO</v>
      </c>
    </row>
    <row r="3271" spans="1:38" x14ac:dyDescent="0.25">
      <c r="A3271" s="381" t="s">
        <v>3224</v>
      </c>
      <c r="B3271" s="382" t="s">
        <v>625</v>
      </c>
      <c r="C3271" s="382" t="s">
        <v>30</v>
      </c>
      <c r="D3271" s="382" t="s">
        <v>626</v>
      </c>
      <c r="E3271" s="382" t="s">
        <v>37</v>
      </c>
      <c r="F3271" s="383">
        <v>99</v>
      </c>
      <c r="G3271" s="383">
        <v>529</v>
      </c>
      <c r="H3271" s="383" t="s">
        <v>835</v>
      </c>
      <c r="I3271" s="383">
        <v>99</v>
      </c>
      <c r="J3271" s="383">
        <v>528</v>
      </c>
      <c r="K3271" s="383" t="s">
        <v>835</v>
      </c>
      <c r="L3271" s="385">
        <v>93</v>
      </c>
      <c r="M3271" s="383">
        <v>166</v>
      </c>
      <c r="N3271" s="383" t="s">
        <v>835</v>
      </c>
      <c r="O3271" s="385"/>
      <c r="P3271" s="385"/>
      <c r="Q3271" s="386" t="s">
        <v>11</v>
      </c>
      <c r="R3271" s="383">
        <v>42</v>
      </c>
      <c r="S3271" s="383">
        <v>485</v>
      </c>
      <c r="T3271" s="386" t="s">
        <v>36</v>
      </c>
      <c r="U3271" s="386">
        <v>45</v>
      </c>
      <c r="V3271" s="386">
        <v>476</v>
      </c>
      <c r="W3271" s="386" t="s">
        <v>834</v>
      </c>
      <c r="X3271" s="383">
        <v>39</v>
      </c>
      <c r="Y3271" s="383">
        <v>485</v>
      </c>
      <c r="Z3271" s="386" t="s">
        <v>36</v>
      </c>
      <c r="AA3271" s="386">
        <v>41</v>
      </c>
      <c r="AB3271" s="386">
        <v>477</v>
      </c>
      <c r="AC3271" s="386" t="s">
        <v>834</v>
      </c>
      <c r="AD3271" s="383" t="s">
        <v>57</v>
      </c>
      <c r="AE3271" s="383" t="s">
        <v>36</v>
      </c>
      <c r="AF3271" s="383">
        <v>74</v>
      </c>
      <c r="AG3271" s="383" t="s">
        <v>222</v>
      </c>
      <c r="AH3271" s="383" t="s">
        <v>34</v>
      </c>
      <c r="AI3271" s="383" t="s">
        <v>36</v>
      </c>
      <c r="AJ3271" s="383" t="s">
        <v>3554</v>
      </c>
      <c r="AK3271" s="384" t="str">
        <f t="shared" si="103"/>
        <v>NO</v>
      </c>
      <c r="AL3271" s="384" t="str">
        <f t="shared" si="104"/>
        <v>NO</v>
      </c>
    </row>
    <row r="3272" spans="1:38" x14ac:dyDescent="0.25">
      <c r="A3272" s="381" t="s">
        <v>3224</v>
      </c>
      <c r="B3272" s="382" t="s">
        <v>627</v>
      </c>
      <c r="C3272" s="382" t="s">
        <v>30</v>
      </c>
      <c r="D3272" s="382" t="s">
        <v>628</v>
      </c>
      <c r="E3272" s="382" t="s">
        <v>37</v>
      </c>
      <c r="F3272" s="383">
        <v>100</v>
      </c>
      <c r="G3272" s="383">
        <v>871</v>
      </c>
      <c r="H3272" s="383" t="s">
        <v>835</v>
      </c>
      <c r="I3272" s="383">
        <v>100</v>
      </c>
      <c r="J3272" s="383">
        <v>871</v>
      </c>
      <c r="K3272" s="383" t="s">
        <v>835</v>
      </c>
      <c r="L3272" s="385"/>
      <c r="M3272" s="383">
        <v>333</v>
      </c>
      <c r="N3272" s="383" t="s">
        <v>835</v>
      </c>
      <c r="O3272" s="385"/>
      <c r="P3272" s="385"/>
      <c r="Q3272" s="386" t="s">
        <v>11</v>
      </c>
      <c r="R3272" s="383">
        <v>67</v>
      </c>
      <c r="S3272" s="383">
        <v>808</v>
      </c>
      <c r="T3272" s="386" t="s">
        <v>36</v>
      </c>
      <c r="U3272" s="386">
        <v>68</v>
      </c>
      <c r="V3272" s="386">
        <v>790</v>
      </c>
      <c r="W3272" s="386" t="s">
        <v>834</v>
      </c>
      <c r="X3272" s="383">
        <v>72</v>
      </c>
      <c r="Y3272" s="383">
        <v>804</v>
      </c>
      <c r="Z3272" s="386" t="s">
        <v>36</v>
      </c>
      <c r="AA3272" s="386">
        <v>74</v>
      </c>
      <c r="AB3272" s="386">
        <v>785</v>
      </c>
      <c r="AC3272" s="386" t="s">
        <v>834</v>
      </c>
      <c r="AD3272" s="383" t="s">
        <v>33</v>
      </c>
      <c r="AE3272" s="383" t="s">
        <v>36</v>
      </c>
      <c r="AF3272" s="383">
        <v>82</v>
      </c>
      <c r="AG3272" s="383" t="s">
        <v>222</v>
      </c>
      <c r="AH3272" s="383" t="s">
        <v>34</v>
      </c>
      <c r="AI3272" s="383" t="s">
        <v>36</v>
      </c>
      <c r="AJ3272" s="383" t="s">
        <v>3554</v>
      </c>
      <c r="AK3272" s="384" t="str">
        <f t="shared" si="103"/>
        <v>NO</v>
      </c>
      <c r="AL3272" s="384" t="str">
        <f t="shared" si="104"/>
        <v>NO</v>
      </c>
    </row>
    <row r="3273" spans="1:38" x14ac:dyDescent="0.25">
      <c r="A3273" s="381" t="s">
        <v>3224</v>
      </c>
      <c r="B3273" s="382" t="s">
        <v>629</v>
      </c>
      <c r="C3273" s="382" t="s">
        <v>30</v>
      </c>
      <c r="D3273" s="382" t="s">
        <v>630</v>
      </c>
      <c r="E3273" s="382" t="s">
        <v>37</v>
      </c>
      <c r="F3273" s="383">
        <v>100</v>
      </c>
      <c r="G3273" s="383">
        <v>497</v>
      </c>
      <c r="H3273" s="383" t="s">
        <v>835</v>
      </c>
      <c r="I3273" s="383">
        <v>100</v>
      </c>
      <c r="J3273" s="383">
        <v>496</v>
      </c>
      <c r="K3273" s="383" t="s">
        <v>835</v>
      </c>
      <c r="L3273" s="385">
        <v>94</v>
      </c>
      <c r="M3273" s="383">
        <v>141</v>
      </c>
      <c r="N3273" s="383" t="s">
        <v>835</v>
      </c>
      <c r="O3273" s="385"/>
      <c r="P3273" s="385"/>
      <c r="Q3273" s="386" t="s">
        <v>11</v>
      </c>
      <c r="R3273" s="383">
        <v>27</v>
      </c>
      <c r="S3273" s="383">
        <v>437</v>
      </c>
      <c r="T3273" s="386" t="s">
        <v>36</v>
      </c>
      <c r="U3273" s="386">
        <v>29</v>
      </c>
      <c r="V3273" s="386">
        <v>423</v>
      </c>
      <c r="W3273" s="386" t="s">
        <v>834</v>
      </c>
      <c r="X3273" s="383">
        <v>42</v>
      </c>
      <c r="Y3273" s="383">
        <v>438</v>
      </c>
      <c r="Z3273" s="386" t="s">
        <v>36</v>
      </c>
      <c r="AA3273" s="386">
        <v>45</v>
      </c>
      <c r="AB3273" s="386">
        <v>429</v>
      </c>
      <c r="AC3273" s="386" t="s">
        <v>834</v>
      </c>
      <c r="AD3273" s="383" t="s">
        <v>46</v>
      </c>
      <c r="AE3273" s="383" t="s">
        <v>36</v>
      </c>
      <c r="AF3273" s="383">
        <v>77</v>
      </c>
      <c r="AG3273" s="383" t="s">
        <v>222</v>
      </c>
      <c r="AH3273" s="383" t="s">
        <v>34</v>
      </c>
      <c r="AI3273" s="383" t="s">
        <v>36</v>
      </c>
      <c r="AJ3273" s="383" t="s">
        <v>3554</v>
      </c>
      <c r="AK3273" s="384" t="str">
        <f t="shared" si="103"/>
        <v>NO</v>
      </c>
      <c r="AL3273" s="384" t="str">
        <f t="shared" si="104"/>
        <v>NO</v>
      </c>
    </row>
    <row r="3274" spans="1:38" x14ac:dyDescent="0.25">
      <c r="A3274" s="381" t="s">
        <v>3224</v>
      </c>
      <c r="B3274" s="382" t="s">
        <v>631</v>
      </c>
      <c r="C3274" s="382" t="s">
        <v>30</v>
      </c>
      <c r="D3274" s="382" t="s">
        <v>632</v>
      </c>
      <c r="E3274" s="382" t="s">
        <v>37</v>
      </c>
      <c r="F3274" s="383">
        <v>100</v>
      </c>
      <c r="G3274" s="383">
        <v>782</v>
      </c>
      <c r="H3274" s="383" t="s">
        <v>835</v>
      </c>
      <c r="I3274" s="383">
        <v>100</v>
      </c>
      <c r="J3274" s="383">
        <v>782</v>
      </c>
      <c r="K3274" s="383" t="s">
        <v>835</v>
      </c>
      <c r="L3274" s="385">
        <v>93</v>
      </c>
      <c r="M3274" s="383">
        <v>254</v>
      </c>
      <c r="N3274" s="383" t="s">
        <v>835</v>
      </c>
      <c r="O3274" s="385"/>
      <c r="P3274" s="385"/>
      <c r="Q3274" s="386" t="s">
        <v>11</v>
      </c>
      <c r="R3274" s="383">
        <v>65</v>
      </c>
      <c r="S3274" s="383">
        <v>726</v>
      </c>
      <c r="T3274" s="386" t="s">
        <v>34</v>
      </c>
      <c r="U3274" s="386">
        <v>65</v>
      </c>
      <c r="V3274" s="386">
        <v>710</v>
      </c>
      <c r="W3274" s="386" t="s">
        <v>11</v>
      </c>
      <c r="X3274" s="383">
        <v>65</v>
      </c>
      <c r="Y3274" s="383">
        <v>722</v>
      </c>
      <c r="Z3274" s="386" t="s">
        <v>36</v>
      </c>
      <c r="AA3274" s="386">
        <v>65</v>
      </c>
      <c r="AB3274" s="386">
        <v>705</v>
      </c>
      <c r="AC3274" s="386" t="s">
        <v>834</v>
      </c>
      <c r="AD3274" s="383" t="s">
        <v>33</v>
      </c>
      <c r="AE3274" s="383" t="s">
        <v>36</v>
      </c>
      <c r="AF3274" s="383">
        <v>87</v>
      </c>
      <c r="AG3274" s="383" t="s">
        <v>222</v>
      </c>
      <c r="AH3274" s="383" t="s">
        <v>34</v>
      </c>
      <c r="AI3274" s="383" t="s">
        <v>36</v>
      </c>
      <c r="AJ3274" s="383" t="s">
        <v>3554</v>
      </c>
      <c r="AK3274" s="384" t="str">
        <f t="shared" si="103"/>
        <v>Yes-SH</v>
      </c>
      <c r="AL3274" s="384" t="str">
        <f t="shared" si="104"/>
        <v>NO</v>
      </c>
    </row>
    <row r="3275" spans="1:38" x14ac:dyDescent="0.25">
      <c r="A3275" s="381" t="s">
        <v>3224</v>
      </c>
      <c r="B3275" s="382" t="s">
        <v>633</v>
      </c>
      <c r="C3275" s="382" t="s">
        <v>30</v>
      </c>
      <c r="D3275" s="382" t="s">
        <v>634</v>
      </c>
      <c r="E3275" s="382" t="s">
        <v>37</v>
      </c>
      <c r="F3275" s="383">
        <v>100</v>
      </c>
      <c r="G3275" s="383">
        <v>1602</v>
      </c>
      <c r="H3275" s="383" t="s">
        <v>835</v>
      </c>
      <c r="I3275" s="383">
        <v>100</v>
      </c>
      <c r="J3275" s="383">
        <v>1602</v>
      </c>
      <c r="K3275" s="383" t="s">
        <v>835</v>
      </c>
      <c r="L3275" s="385"/>
      <c r="M3275" s="383">
        <v>550</v>
      </c>
      <c r="N3275" s="383" t="s">
        <v>835</v>
      </c>
      <c r="O3275" s="385"/>
      <c r="P3275" s="385"/>
      <c r="Q3275" s="386" t="s">
        <v>11</v>
      </c>
      <c r="R3275" s="383">
        <v>57</v>
      </c>
      <c r="S3275" s="383">
        <v>1483</v>
      </c>
      <c r="T3275" s="386" t="s">
        <v>36</v>
      </c>
      <c r="U3275" s="386">
        <v>58</v>
      </c>
      <c r="V3275" s="386">
        <v>1461</v>
      </c>
      <c r="W3275" s="386" t="s">
        <v>834</v>
      </c>
      <c r="X3275" s="383">
        <v>53</v>
      </c>
      <c r="Y3275" s="383">
        <v>1476</v>
      </c>
      <c r="Z3275" s="386" t="s">
        <v>36</v>
      </c>
      <c r="AA3275" s="386">
        <v>55</v>
      </c>
      <c r="AB3275" s="386">
        <v>1454</v>
      </c>
      <c r="AC3275" s="386" t="s">
        <v>834</v>
      </c>
      <c r="AD3275" s="383" t="s">
        <v>104</v>
      </c>
      <c r="AE3275" s="383" t="s">
        <v>36</v>
      </c>
      <c r="AF3275" s="383">
        <v>69</v>
      </c>
      <c r="AG3275" s="383" t="s">
        <v>222</v>
      </c>
      <c r="AH3275" s="383" t="s">
        <v>34</v>
      </c>
      <c r="AI3275" s="383" t="s">
        <v>36</v>
      </c>
      <c r="AJ3275" s="383" t="s">
        <v>3554</v>
      </c>
      <c r="AK3275" s="384" t="str">
        <f t="shared" si="103"/>
        <v>NO</v>
      </c>
      <c r="AL3275" s="384" t="str">
        <f t="shared" si="104"/>
        <v>NO</v>
      </c>
    </row>
    <row r="3276" spans="1:38" x14ac:dyDescent="0.25">
      <c r="A3276" s="381" t="s">
        <v>3224</v>
      </c>
      <c r="B3276" s="382" t="s">
        <v>635</v>
      </c>
      <c r="C3276" s="382" t="s">
        <v>30</v>
      </c>
      <c r="D3276" s="382" t="s">
        <v>636</v>
      </c>
      <c r="E3276" s="382" t="s">
        <v>37</v>
      </c>
      <c r="F3276" s="383">
        <v>100</v>
      </c>
      <c r="G3276" s="383">
        <v>1155</v>
      </c>
      <c r="H3276" s="383" t="s">
        <v>835</v>
      </c>
      <c r="I3276" s="383">
        <v>100</v>
      </c>
      <c r="J3276" s="383">
        <v>1154</v>
      </c>
      <c r="K3276" s="383" t="s">
        <v>835</v>
      </c>
      <c r="L3276" s="385"/>
      <c r="M3276" s="383">
        <v>423</v>
      </c>
      <c r="N3276" s="383" t="s">
        <v>835</v>
      </c>
      <c r="O3276" s="385"/>
      <c r="P3276" s="385"/>
      <c r="Q3276" s="386" t="s">
        <v>11</v>
      </c>
      <c r="R3276" s="383">
        <v>66</v>
      </c>
      <c r="S3276" s="383">
        <v>1083</v>
      </c>
      <c r="T3276" s="386" t="s">
        <v>36</v>
      </c>
      <c r="U3276" s="386">
        <v>67</v>
      </c>
      <c r="V3276" s="386">
        <v>1042</v>
      </c>
      <c r="W3276" s="386" t="s">
        <v>834</v>
      </c>
      <c r="X3276" s="383">
        <v>65</v>
      </c>
      <c r="Y3276" s="383">
        <v>1079</v>
      </c>
      <c r="Z3276" s="386" t="s">
        <v>36</v>
      </c>
      <c r="AA3276" s="386">
        <v>67</v>
      </c>
      <c r="AB3276" s="386">
        <v>1038</v>
      </c>
      <c r="AC3276" s="386" t="s">
        <v>834</v>
      </c>
      <c r="AD3276" s="383" t="s">
        <v>104</v>
      </c>
      <c r="AE3276" s="383" t="s">
        <v>36</v>
      </c>
      <c r="AF3276" s="383">
        <v>74</v>
      </c>
      <c r="AG3276" s="383" t="s">
        <v>222</v>
      </c>
      <c r="AH3276" s="383" t="s">
        <v>34</v>
      </c>
      <c r="AI3276" s="383" t="s">
        <v>36</v>
      </c>
      <c r="AJ3276" s="383" t="s">
        <v>3554</v>
      </c>
      <c r="AK3276" s="384" t="str">
        <f t="shared" si="103"/>
        <v>NO</v>
      </c>
      <c r="AL3276" s="384" t="str">
        <f t="shared" si="104"/>
        <v>NO</v>
      </c>
    </row>
    <row r="3277" spans="1:38" x14ac:dyDescent="0.25">
      <c r="A3277" s="381" t="s">
        <v>3224</v>
      </c>
      <c r="B3277" s="382" t="s">
        <v>637</v>
      </c>
      <c r="C3277" s="382" t="s">
        <v>30</v>
      </c>
      <c r="D3277" s="382" t="s">
        <v>638</v>
      </c>
      <c r="E3277" s="382" t="s">
        <v>37</v>
      </c>
      <c r="F3277" s="383">
        <v>100</v>
      </c>
      <c r="G3277" s="383">
        <v>800</v>
      </c>
      <c r="H3277" s="383" t="s">
        <v>835</v>
      </c>
      <c r="I3277" s="383">
        <v>100</v>
      </c>
      <c r="J3277" s="383">
        <v>798</v>
      </c>
      <c r="K3277" s="383" t="s">
        <v>835</v>
      </c>
      <c r="L3277" s="385"/>
      <c r="M3277" s="383">
        <v>262</v>
      </c>
      <c r="N3277" s="383" t="s">
        <v>835</v>
      </c>
      <c r="O3277" s="385"/>
      <c r="P3277" s="385"/>
      <c r="Q3277" s="386" t="s">
        <v>11</v>
      </c>
      <c r="R3277" s="383">
        <v>50</v>
      </c>
      <c r="S3277" s="383">
        <v>762</v>
      </c>
      <c r="T3277" s="386" t="s">
        <v>36</v>
      </c>
      <c r="U3277" s="386">
        <v>49</v>
      </c>
      <c r="V3277" s="386">
        <v>746</v>
      </c>
      <c r="W3277" s="386" t="s">
        <v>834</v>
      </c>
      <c r="X3277" s="383">
        <v>50</v>
      </c>
      <c r="Y3277" s="383">
        <v>757</v>
      </c>
      <c r="Z3277" s="386" t="s">
        <v>34</v>
      </c>
      <c r="AA3277" s="386">
        <v>52</v>
      </c>
      <c r="AB3277" s="386">
        <v>742</v>
      </c>
      <c r="AC3277" s="386" t="s">
        <v>11</v>
      </c>
      <c r="AD3277" s="383" t="s">
        <v>57</v>
      </c>
      <c r="AE3277" s="383" t="s">
        <v>36</v>
      </c>
      <c r="AF3277" s="383">
        <v>92</v>
      </c>
      <c r="AG3277" s="383" t="s">
        <v>222</v>
      </c>
      <c r="AH3277" s="383" t="s">
        <v>34</v>
      </c>
      <c r="AI3277" s="383" t="s">
        <v>36</v>
      </c>
      <c r="AJ3277" s="383" t="s">
        <v>3554</v>
      </c>
      <c r="AK3277" s="384" t="str">
        <f t="shared" si="103"/>
        <v>NO</v>
      </c>
      <c r="AL3277" s="384" t="str">
        <f t="shared" si="104"/>
        <v>Yes-SH</v>
      </c>
    </row>
    <row r="3278" spans="1:38" x14ac:dyDescent="0.25">
      <c r="A3278" s="381" t="s">
        <v>3224</v>
      </c>
      <c r="B3278" s="382" t="s">
        <v>639</v>
      </c>
      <c r="C3278" s="382" t="s">
        <v>30</v>
      </c>
      <c r="D3278" s="382" t="s">
        <v>640</v>
      </c>
      <c r="E3278" s="382" t="s">
        <v>37</v>
      </c>
      <c r="F3278" s="383">
        <v>99</v>
      </c>
      <c r="G3278" s="383">
        <v>582</v>
      </c>
      <c r="H3278" s="383" t="s">
        <v>835</v>
      </c>
      <c r="I3278" s="383">
        <v>98</v>
      </c>
      <c r="J3278" s="383">
        <v>576</v>
      </c>
      <c r="K3278" s="383" t="s">
        <v>835</v>
      </c>
      <c r="L3278" s="385"/>
      <c r="M3278" s="383">
        <v>197</v>
      </c>
      <c r="N3278" s="383" t="s">
        <v>835</v>
      </c>
      <c r="O3278" s="385"/>
      <c r="P3278" s="385"/>
      <c r="Q3278" s="386" t="s">
        <v>11</v>
      </c>
      <c r="R3278" s="383">
        <v>46</v>
      </c>
      <c r="S3278" s="383">
        <v>542</v>
      </c>
      <c r="T3278" s="386" t="s">
        <v>36</v>
      </c>
      <c r="U3278" s="386">
        <v>47</v>
      </c>
      <c r="V3278" s="386">
        <v>536</v>
      </c>
      <c r="W3278" s="386" t="s">
        <v>11</v>
      </c>
      <c r="X3278" s="383">
        <v>39</v>
      </c>
      <c r="Y3278" s="383">
        <v>542</v>
      </c>
      <c r="Z3278" s="386" t="s">
        <v>36</v>
      </c>
      <c r="AA3278" s="386">
        <v>41</v>
      </c>
      <c r="AB3278" s="386">
        <v>536</v>
      </c>
      <c r="AC3278" s="386" t="s">
        <v>11</v>
      </c>
      <c r="AD3278" s="383" t="s">
        <v>46</v>
      </c>
      <c r="AE3278" s="383" t="s">
        <v>36</v>
      </c>
      <c r="AF3278" s="383">
        <v>77</v>
      </c>
      <c r="AG3278" s="383" t="s">
        <v>222</v>
      </c>
      <c r="AH3278" s="383" t="s">
        <v>34</v>
      </c>
      <c r="AI3278" s="383" t="s">
        <v>36</v>
      </c>
      <c r="AJ3278" s="383" t="s">
        <v>3554</v>
      </c>
      <c r="AK3278" s="384" t="str">
        <f t="shared" si="103"/>
        <v>NO</v>
      </c>
      <c r="AL3278" s="384" t="str">
        <f t="shared" si="104"/>
        <v>NO</v>
      </c>
    </row>
    <row r="3279" spans="1:38" x14ac:dyDescent="0.25">
      <c r="A3279" s="381" t="s">
        <v>3224</v>
      </c>
      <c r="B3279" s="382" t="s">
        <v>641</v>
      </c>
      <c r="C3279" s="382" t="s">
        <v>30</v>
      </c>
      <c r="D3279" s="382" t="s">
        <v>642</v>
      </c>
      <c r="E3279" s="382" t="s">
        <v>37</v>
      </c>
      <c r="F3279" s="383">
        <v>100</v>
      </c>
      <c r="G3279" s="383">
        <v>1395</v>
      </c>
      <c r="H3279" s="383" t="s">
        <v>835</v>
      </c>
      <c r="I3279" s="383">
        <v>100</v>
      </c>
      <c r="J3279" s="383">
        <v>1395</v>
      </c>
      <c r="K3279" s="383" t="s">
        <v>835</v>
      </c>
      <c r="L3279" s="385">
        <v>93</v>
      </c>
      <c r="M3279" s="383">
        <v>474</v>
      </c>
      <c r="N3279" s="383" t="s">
        <v>835</v>
      </c>
      <c r="O3279" s="385"/>
      <c r="P3279" s="385"/>
      <c r="Q3279" s="386" t="s">
        <v>11</v>
      </c>
      <c r="R3279" s="383">
        <v>59</v>
      </c>
      <c r="S3279" s="383">
        <v>1302</v>
      </c>
      <c r="T3279" s="386" t="s">
        <v>36</v>
      </c>
      <c r="U3279" s="386">
        <v>60</v>
      </c>
      <c r="V3279" s="386">
        <v>1272</v>
      </c>
      <c r="W3279" s="386" t="s">
        <v>834</v>
      </c>
      <c r="X3279" s="383">
        <v>55</v>
      </c>
      <c r="Y3279" s="383">
        <v>1299</v>
      </c>
      <c r="Z3279" s="386" t="s">
        <v>36</v>
      </c>
      <c r="AA3279" s="386">
        <v>57</v>
      </c>
      <c r="AB3279" s="386">
        <v>1268</v>
      </c>
      <c r="AC3279" s="386" t="s">
        <v>834</v>
      </c>
      <c r="AD3279" s="383" t="s">
        <v>104</v>
      </c>
      <c r="AE3279" s="383" t="s">
        <v>36</v>
      </c>
      <c r="AF3279" s="383">
        <v>69</v>
      </c>
      <c r="AG3279" s="383" t="s">
        <v>222</v>
      </c>
      <c r="AH3279" s="383" t="s">
        <v>34</v>
      </c>
      <c r="AI3279" s="383" t="s">
        <v>36</v>
      </c>
      <c r="AJ3279" s="383" t="s">
        <v>3554</v>
      </c>
      <c r="AK3279" s="384" t="str">
        <f t="shared" si="103"/>
        <v>NO</v>
      </c>
      <c r="AL3279" s="384" t="str">
        <f t="shared" si="104"/>
        <v>NO</v>
      </c>
    </row>
    <row r="3280" spans="1:38" x14ac:dyDescent="0.25">
      <c r="A3280" s="381" t="s">
        <v>3224</v>
      </c>
      <c r="B3280" s="382" t="s">
        <v>643</v>
      </c>
      <c r="C3280" s="382" t="s">
        <v>30</v>
      </c>
      <c r="D3280" s="382" t="s">
        <v>644</v>
      </c>
      <c r="E3280" s="382" t="s">
        <v>37</v>
      </c>
      <c r="F3280" s="383">
        <v>100</v>
      </c>
      <c r="G3280" s="383">
        <v>1031</v>
      </c>
      <c r="H3280" s="383" t="s">
        <v>835</v>
      </c>
      <c r="I3280" s="383">
        <v>100</v>
      </c>
      <c r="J3280" s="383">
        <v>1029</v>
      </c>
      <c r="K3280" s="383" t="s">
        <v>835</v>
      </c>
      <c r="L3280" s="385">
        <v>91</v>
      </c>
      <c r="M3280" s="383">
        <v>365</v>
      </c>
      <c r="N3280" s="383" t="s">
        <v>835</v>
      </c>
      <c r="O3280" s="385"/>
      <c r="P3280" s="385"/>
      <c r="Q3280" s="386" t="s">
        <v>11</v>
      </c>
      <c r="R3280" s="383">
        <v>40</v>
      </c>
      <c r="S3280" s="383">
        <v>910</v>
      </c>
      <c r="T3280" s="386" t="s">
        <v>36</v>
      </c>
      <c r="U3280" s="386">
        <v>43</v>
      </c>
      <c r="V3280" s="386">
        <v>873</v>
      </c>
      <c r="W3280" s="386" t="s">
        <v>834</v>
      </c>
      <c r="X3280" s="383">
        <v>41</v>
      </c>
      <c r="Y3280" s="383">
        <v>908</v>
      </c>
      <c r="Z3280" s="386" t="s">
        <v>36</v>
      </c>
      <c r="AA3280" s="386">
        <v>44</v>
      </c>
      <c r="AB3280" s="386">
        <v>873</v>
      </c>
      <c r="AC3280" s="386" t="s">
        <v>834</v>
      </c>
      <c r="AD3280" s="383" t="s">
        <v>57</v>
      </c>
      <c r="AE3280" s="383" t="s">
        <v>36</v>
      </c>
      <c r="AF3280" s="383">
        <v>79</v>
      </c>
      <c r="AG3280" s="383" t="s">
        <v>222</v>
      </c>
      <c r="AH3280" s="383" t="s">
        <v>34</v>
      </c>
      <c r="AI3280" s="383" t="s">
        <v>36</v>
      </c>
      <c r="AJ3280" s="383" t="s">
        <v>3554</v>
      </c>
      <c r="AK3280" s="384" t="str">
        <f t="shared" si="103"/>
        <v>NO</v>
      </c>
      <c r="AL3280" s="384" t="str">
        <f t="shared" si="104"/>
        <v>NO</v>
      </c>
    </row>
    <row r="3281" spans="1:38" x14ac:dyDescent="0.25">
      <c r="A3281" s="381" t="s">
        <v>3224</v>
      </c>
      <c r="B3281" s="382" t="s">
        <v>645</v>
      </c>
      <c r="C3281" s="382" t="s">
        <v>30</v>
      </c>
      <c r="D3281" s="382" t="s">
        <v>646</v>
      </c>
      <c r="E3281" s="382" t="s">
        <v>37</v>
      </c>
      <c r="F3281" s="383">
        <v>100</v>
      </c>
      <c r="G3281" s="383">
        <v>1100</v>
      </c>
      <c r="H3281" s="383" t="s">
        <v>835</v>
      </c>
      <c r="I3281" s="383">
        <v>100</v>
      </c>
      <c r="J3281" s="383">
        <v>1100</v>
      </c>
      <c r="K3281" s="383" t="s">
        <v>835</v>
      </c>
      <c r="L3281" s="385"/>
      <c r="M3281" s="383">
        <v>377</v>
      </c>
      <c r="N3281" s="383" t="s">
        <v>835</v>
      </c>
      <c r="O3281" s="385"/>
      <c r="P3281" s="385"/>
      <c r="Q3281" s="386" t="s">
        <v>11</v>
      </c>
      <c r="R3281" s="383">
        <v>54</v>
      </c>
      <c r="S3281" s="383">
        <v>1007</v>
      </c>
      <c r="T3281" s="386" t="s">
        <v>36</v>
      </c>
      <c r="U3281" s="386">
        <v>57</v>
      </c>
      <c r="V3281" s="386">
        <v>991</v>
      </c>
      <c r="W3281" s="386" t="s">
        <v>834</v>
      </c>
      <c r="X3281" s="383">
        <v>60</v>
      </c>
      <c r="Y3281" s="383">
        <v>987</v>
      </c>
      <c r="Z3281" s="386" t="s">
        <v>34</v>
      </c>
      <c r="AA3281" s="386">
        <v>61</v>
      </c>
      <c r="AB3281" s="386">
        <v>970</v>
      </c>
      <c r="AC3281" s="386" t="s">
        <v>11</v>
      </c>
      <c r="AD3281" s="383" t="s">
        <v>33</v>
      </c>
      <c r="AE3281" s="383" t="s">
        <v>36</v>
      </c>
      <c r="AF3281" s="383">
        <v>85</v>
      </c>
      <c r="AG3281" s="383" t="s">
        <v>222</v>
      </c>
      <c r="AH3281" s="383" t="s">
        <v>34</v>
      </c>
      <c r="AI3281" s="383" t="s">
        <v>36</v>
      </c>
      <c r="AJ3281" s="383" t="s">
        <v>3554</v>
      </c>
      <c r="AK3281" s="384" t="str">
        <f t="shared" si="103"/>
        <v>NO</v>
      </c>
      <c r="AL3281" s="384" t="str">
        <f t="shared" si="104"/>
        <v>Yes-SH</v>
      </c>
    </row>
    <row r="3282" spans="1:38" x14ac:dyDescent="0.25">
      <c r="A3282" s="381" t="s">
        <v>3224</v>
      </c>
      <c r="B3282" s="382" t="s">
        <v>647</v>
      </c>
      <c r="C3282" s="382" t="s">
        <v>30</v>
      </c>
      <c r="D3282" s="382" t="s">
        <v>648</v>
      </c>
      <c r="E3282" s="382" t="s">
        <v>37</v>
      </c>
      <c r="F3282" s="383">
        <v>100</v>
      </c>
      <c r="G3282" s="383">
        <v>1184</v>
      </c>
      <c r="H3282" s="383" t="s">
        <v>835</v>
      </c>
      <c r="I3282" s="383">
        <v>100</v>
      </c>
      <c r="J3282" s="383">
        <v>1184</v>
      </c>
      <c r="K3282" s="383" t="s">
        <v>835</v>
      </c>
      <c r="L3282" s="385"/>
      <c r="M3282" s="383">
        <v>447</v>
      </c>
      <c r="N3282" s="383" t="s">
        <v>835</v>
      </c>
      <c r="O3282" s="385"/>
      <c r="P3282" s="385"/>
      <c r="Q3282" s="386" t="s">
        <v>11</v>
      </c>
      <c r="R3282" s="383">
        <v>80</v>
      </c>
      <c r="S3282" s="383">
        <v>1143</v>
      </c>
      <c r="T3282" s="386" t="s">
        <v>34</v>
      </c>
      <c r="U3282" s="386">
        <v>80</v>
      </c>
      <c r="V3282" s="386">
        <v>1069</v>
      </c>
      <c r="W3282" s="386" t="s">
        <v>11</v>
      </c>
      <c r="X3282" s="383">
        <v>78</v>
      </c>
      <c r="Y3282" s="383">
        <v>1143</v>
      </c>
      <c r="Z3282" s="386" t="s">
        <v>36</v>
      </c>
      <c r="AA3282" s="386">
        <v>79</v>
      </c>
      <c r="AB3282" s="386">
        <v>1069</v>
      </c>
      <c r="AC3282" s="386" t="s">
        <v>834</v>
      </c>
      <c r="AD3282" s="383" t="s">
        <v>33</v>
      </c>
      <c r="AE3282" s="383" t="s">
        <v>36</v>
      </c>
      <c r="AF3282" s="383">
        <v>79</v>
      </c>
      <c r="AG3282" s="383" t="s">
        <v>222</v>
      </c>
      <c r="AH3282" s="383" t="s">
        <v>36</v>
      </c>
      <c r="AI3282" s="383" t="s">
        <v>36</v>
      </c>
      <c r="AJ3282" s="383" t="s">
        <v>3554</v>
      </c>
      <c r="AK3282" s="384" t="str">
        <f t="shared" si="103"/>
        <v>Yes-AB</v>
      </c>
      <c r="AL3282" s="384" t="str">
        <f t="shared" si="104"/>
        <v>NO</v>
      </c>
    </row>
    <row r="3283" spans="1:38" x14ac:dyDescent="0.25">
      <c r="A3283" s="381" t="s">
        <v>3224</v>
      </c>
      <c r="B3283" s="382" t="s">
        <v>649</v>
      </c>
      <c r="C3283" s="382" t="s">
        <v>30</v>
      </c>
      <c r="D3283" s="382" t="s">
        <v>650</v>
      </c>
      <c r="E3283" s="382" t="s">
        <v>37</v>
      </c>
      <c r="F3283" s="383">
        <v>99</v>
      </c>
      <c r="G3283" s="383">
        <v>420</v>
      </c>
      <c r="H3283" s="383" t="s">
        <v>835</v>
      </c>
      <c r="I3283" s="383">
        <v>99</v>
      </c>
      <c r="J3283" s="383">
        <v>419</v>
      </c>
      <c r="K3283" s="383" t="s">
        <v>835</v>
      </c>
      <c r="L3283" s="385"/>
      <c r="M3283" s="383">
        <v>114</v>
      </c>
      <c r="N3283" s="383" t="s">
        <v>835</v>
      </c>
      <c r="O3283" s="385"/>
      <c r="P3283" s="385"/>
      <c r="Q3283" s="386" t="s">
        <v>11</v>
      </c>
      <c r="R3283" s="383">
        <v>38</v>
      </c>
      <c r="S3283" s="383">
        <v>387</v>
      </c>
      <c r="T3283" s="386" t="s">
        <v>36</v>
      </c>
      <c r="U3283" s="386">
        <v>40</v>
      </c>
      <c r="V3283" s="386">
        <v>373</v>
      </c>
      <c r="W3283" s="386" t="s">
        <v>834</v>
      </c>
      <c r="X3283" s="383">
        <v>34</v>
      </c>
      <c r="Y3283" s="383">
        <v>385</v>
      </c>
      <c r="Z3283" s="386" t="s">
        <v>36</v>
      </c>
      <c r="AA3283" s="386">
        <v>37</v>
      </c>
      <c r="AB3283" s="386">
        <v>374</v>
      </c>
      <c r="AC3283" s="386" t="s">
        <v>834</v>
      </c>
      <c r="AD3283" s="383" t="s">
        <v>46</v>
      </c>
      <c r="AE3283" s="383" t="s">
        <v>36</v>
      </c>
      <c r="AF3283" s="383">
        <v>77</v>
      </c>
      <c r="AG3283" s="383" t="s">
        <v>222</v>
      </c>
      <c r="AH3283" s="383" t="s">
        <v>34</v>
      </c>
      <c r="AI3283" s="383" t="s">
        <v>36</v>
      </c>
      <c r="AJ3283" s="383" t="s">
        <v>3554</v>
      </c>
      <c r="AK3283" s="384" t="str">
        <f t="shared" si="103"/>
        <v>NO</v>
      </c>
      <c r="AL3283" s="384" t="str">
        <f t="shared" si="104"/>
        <v>NO</v>
      </c>
    </row>
    <row r="3284" spans="1:38" x14ac:dyDescent="0.25">
      <c r="A3284" s="381" t="s">
        <v>3224</v>
      </c>
      <c r="B3284" s="382" t="s">
        <v>651</v>
      </c>
      <c r="C3284" s="382" t="s">
        <v>30</v>
      </c>
      <c r="D3284" s="382" t="s">
        <v>652</v>
      </c>
      <c r="E3284" s="382" t="s">
        <v>37</v>
      </c>
      <c r="F3284" s="383">
        <v>100</v>
      </c>
      <c r="G3284" s="383">
        <v>1151</v>
      </c>
      <c r="H3284" s="383" t="s">
        <v>835</v>
      </c>
      <c r="I3284" s="383">
        <v>100</v>
      </c>
      <c r="J3284" s="383">
        <v>1151</v>
      </c>
      <c r="K3284" s="383" t="s">
        <v>835</v>
      </c>
      <c r="L3284" s="385"/>
      <c r="M3284" s="383">
        <v>352</v>
      </c>
      <c r="N3284" s="383" t="s">
        <v>835</v>
      </c>
      <c r="O3284" s="385"/>
      <c r="P3284" s="385"/>
      <c r="Q3284" s="386" t="s">
        <v>11</v>
      </c>
      <c r="R3284" s="383">
        <v>64</v>
      </c>
      <c r="S3284" s="383">
        <v>1051</v>
      </c>
      <c r="T3284" s="386" t="s">
        <v>36</v>
      </c>
      <c r="U3284" s="386">
        <v>65</v>
      </c>
      <c r="V3284" s="386">
        <v>1016</v>
      </c>
      <c r="W3284" s="386" t="s">
        <v>834</v>
      </c>
      <c r="X3284" s="383">
        <v>59</v>
      </c>
      <c r="Y3284" s="383">
        <v>1049</v>
      </c>
      <c r="Z3284" s="386" t="s">
        <v>36</v>
      </c>
      <c r="AA3284" s="386">
        <v>62</v>
      </c>
      <c r="AB3284" s="386">
        <v>1014</v>
      </c>
      <c r="AC3284" s="386" t="s">
        <v>834</v>
      </c>
      <c r="AD3284" s="383" t="s">
        <v>33</v>
      </c>
      <c r="AE3284" s="383" t="s">
        <v>36</v>
      </c>
      <c r="AF3284" s="383">
        <v>72</v>
      </c>
      <c r="AG3284" s="383" t="s">
        <v>222</v>
      </c>
      <c r="AH3284" s="383" t="s">
        <v>34</v>
      </c>
      <c r="AI3284" s="383" t="s">
        <v>36</v>
      </c>
      <c r="AJ3284" s="383" t="s">
        <v>3554</v>
      </c>
      <c r="AK3284" s="384" t="str">
        <f t="shared" si="103"/>
        <v>NO</v>
      </c>
      <c r="AL3284" s="384" t="str">
        <f t="shared" si="104"/>
        <v>NO</v>
      </c>
    </row>
    <row r="3285" spans="1:38" x14ac:dyDescent="0.25">
      <c r="A3285" s="381" t="s">
        <v>3224</v>
      </c>
      <c r="B3285" s="382" t="s">
        <v>653</v>
      </c>
      <c r="C3285" s="382" t="s">
        <v>30</v>
      </c>
      <c r="D3285" s="382" t="s">
        <v>654</v>
      </c>
      <c r="E3285" s="382" t="s">
        <v>37</v>
      </c>
      <c r="F3285" s="383">
        <v>100</v>
      </c>
      <c r="G3285" s="383">
        <v>1733</v>
      </c>
      <c r="H3285" s="383" t="s">
        <v>835</v>
      </c>
      <c r="I3285" s="383">
        <v>100</v>
      </c>
      <c r="J3285" s="383">
        <v>1733</v>
      </c>
      <c r="K3285" s="383" t="s">
        <v>835</v>
      </c>
      <c r="L3285" s="385"/>
      <c r="M3285" s="383">
        <v>495</v>
      </c>
      <c r="N3285" s="383" t="s">
        <v>835</v>
      </c>
      <c r="O3285" s="385"/>
      <c r="P3285" s="385"/>
      <c r="Q3285" s="386" t="s">
        <v>11</v>
      </c>
      <c r="R3285" s="383">
        <v>66</v>
      </c>
      <c r="S3285" s="383">
        <v>1604</v>
      </c>
      <c r="T3285" s="386" t="s">
        <v>36</v>
      </c>
      <c r="U3285" s="386">
        <v>68</v>
      </c>
      <c r="V3285" s="386">
        <v>1578</v>
      </c>
      <c r="W3285" s="386" t="s">
        <v>834</v>
      </c>
      <c r="X3285" s="383">
        <v>61</v>
      </c>
      <c r="Y3285" s="383">
        <v>1599</v>
      </c>
      <c r="Z3285" s="386" t="s">
        <v>36</v>
      </c>
      <c r="AA3285" s="386">
        <v>62</v>
      </c>
      <c r="AB3285" s="386">
        <v>1572</v>
      </c>
      <c r="AC3285" s="386" t="s">
        <v>834</v>
      </c>
      <c r="AD3285" s="383" t="s">
        <v>33</v>
      </c>
      <c r="AE3285" s="383" t="s">
        <v>36</v>
      </c>
      <c r="AF3285" s="383">
        <v>77</v>
      </c>
      <c r="AG3285" s="383" t="s">
        <v>222</v>
      </c>
      <c r="AH3285" s="383" t="s">
        <v>34</v>
      </c>
      <c r="AI3285" s="383" t="s">
        <v>36</v>
      </c>
      <c r="AJ3285" s="383" t="s">
        <v>3554</v>
      </c>
      <c r="AK3285" s="384" t="str">
        <f t="shared" si="103"/>
        <v>NO</v>
      </c>
      <c r="AL3285" s="384" t="str">
        <f t="shared" si="104"/>
        <v>NO</v>
      </c>
    </row>
    <row r="3286" spans="1:38" x14ac:dyDescent="0.25">
      <c r="A3286" s="381" t="s">
        <v>3224</v>
      </c>
      <c r="B3286" s="382" t="s">
        <v>655</v>
      </c>
      <c r="C3286" s="382" t="s">
        <v>30</v>
      </c>
      <c r="D3286" s="382" t="s">
        <v>656</v>
      </c>
      <c r="E3286" s="382" t="s">
        <v>37</v>
      </c>
      <c r="F3286" s="383">
        <v>100</v>
      </c>
      <c r="G3286" s="383">
        <v>619</v>
      </c>
      <c r="H3286" s="383" t="s">
        <v>835</v>
      </c>
      <c r="I3286" s="383">
        <v>100</v>
      </c>
      <c r="J3286" s="383">
        <v>618</v>
      </c>
      <c r="K3286" s="383" t="s">
        <v>835</v>
      </c>
      <c r="L3286" s="385"/>
      <c r="M3286" s="383">
        <v>224</v>
      </c>
      <c r="N3286" s="383" t="s">
        <v>835</v>
      </c>
      <c r="O3286" s="385"/>
      <c r="P3286" s="385"/>
      <c r="Q3286" s="386" t="s">
        <v>11</v>
      </c>
      <c r="R3286" s="383">
        <v>44</v>
      </c>
      <c r="S3286" s="383">
        <v>564</v>
      </c>
      <c r="T3286" s="386" t="s">
        <v>36</v>
      </c>
      <c r="U3286" s="386">
        <v>44</v>
      </c>
      <c r="V3286" s="386">
        <v>547</v>
      </c>
      <c r="W3286" s="386" t="s">
        <v>834</v>
      </c>
      <c r="X3286" s="383">
        <v>36</v>
      </c>
      <c r="Y3286" s="383">
        <v>557</v>
      </c>
      <c r="Z3286" s="386" t="s">
        <v>36</v>
      </c>
      <c r="AA3286" s="386">
        <v>38</v>
      </c>
      <c r="AB3286" s="386">
        <v>540</v>
      </c>
      <c r="AC3286" s="386" t="s">
        <v>834</v>
      </c>
      <c r="AD3286" s="383" t="s">
        <v>57</v>
      </c>
      <c r="AE3286" s="383" t="s">
        <v>36</v>
      </c>
      <c r="AF3286" s="383">
        <v>74</v>
      </c>
      <c r="AG3286" s="383" t="s">
        <v>222</v>
      </c>
      <c r="AH3286" s="383" t="s">
        <v>34</v>
      </c>
      <c r="AI3286" s="383" t="s">
        <v>36</v>
      </c>
      <c r="AJ3286" s="383" t="s">
        <v>3554</v>
      </c>
      <c r="AK3286" s="384" t="str">
        <f t="shared" si="103"/>
        <v>NO</v>
      </c>
      <c r="AL3286" s="384" t="str">
        <f t="shared" si="104"/>
        <v>NO</v>
      </c>
    </row>
    <row r="3287" spans="1:38" x14ac:dyDescent="0.25">
      <c r="A3287" s="381" t="s">
        <v>3224</v>
      </c>
      <c r="B3287" s="382" t="s">
        <v>657</v>
      </c>
      <c r="C3287" s="382" t="s">
        <v>30</v>
      </c>
      <c r="D3287" s="382" t="s">
        <v>658</v>
      </c>
      <c r="E3287" s="382" t="s">
        <v>37</v>
      </c>
      <c r="F3287" s="383">
        <v>100</v>
      </c>
      <c r="G3287" s="383">
        <v>1830</v>
      </c>
      <c r="H3287" s="383" t="s">
        <v>835</v>
      </c>
      <c r="I3287" s="383">
        <v>100</v>
      </c>
      <c r="J3287" s="383">
        <v>1828</v>
      </c>
      <c r="K3287" s="383" t="s">
        <v>835</v>
      </c>
      <c r="L3287" s="385"/>
      <c r="M3287" s="383">
        <v>649</v>
      </c>
      <c r="N3287" s="383" t="s">
        <v>835</v>
      </c>
      <c r="O3287" s="385"/>
      <c r="P3287" s="385"/>
      <c r="Q3287" s="386" t="s">
        <v>11</v>
      </c>
      <c r="R3287" s="383">
        <v>66</v>
      </c>
      <c r="S3287" s="383">
        <v>1745</v>
      </c>
      <c r="T3287" s="386" t="s">
        <v>34</v>
      </c>
      <c r="U3287" s="386">
        <v>67</v>
      </c>
      <c r="V3287" s="386">
        <v>1716</v>
      </c>
      <c r="W3287" s="386" t="s">
        <v>11</v>
      </c>
      <c r="X3287" s="383">
        <v>62</v>
      </c>
      <c r="Y3287" s="383">
        <v>1742</v>
      </c>
      <c r="Z3287" s="386" t="s">
        <v>34</v>
      </c>
      <c r="AA3287" s="386">
        <v>63</v>
      </c>
      <c r="AB3287" s="386">
        <v>1712</v>
      </c>
      <c r="AC3287" s="386" t="s">
        <v>11</v>
      </c>
      <c r="AD3287" s="383" t="s">
        <v>33</v>
      </c>
      <c r="AE3287" s="383" t="s">
        <v>36</v>
      </c>
      <c r="AF3287" s="383">
        <v>79</v>
      </c>
      <c r="AG3287" s="383" t="s">
        <v>222</v>
      </c>
      <c r="AH3287" s="383" t="s">
        <v>34</v>
      </c>
      <c r="AI3287" s="383" t="s">
        <v>36</v>
      </c>
      <c r="AJ3287" s="383" t="s">
        <v>3554</v>
      </c>
      <c r="AK3287" s="384" t="str">
        <f t="shared" si="103"/>
        <v>Yes-SH</v>
      </c>
      <c r="AL3287" s="384" t="str">
        <f t="shared" si="104"/>
        <v>Yes-SH</v>
      </c>
    </row>
    <row r="3288" spans="1:38" x14ac:dyDescent="0.25">
      <c r="A3288" s="381" t="s">
        <v>3224</v>
      </c>
      <c r="B3288" s="382" t="s">
        <v>659</v>
      </c>
      <c r="C3288" s="382" t="s">
        <v>30</v>
      </c>
      <c r="D3288" s="382" t="s">
        <v>660</v>
      </c>
      <c r="E3288" s="382" t="s">
        <v>37</v>
      </c>
      <c r="F3288" s="383">
        <v>100</v>
      </c>
      <c r="G3288" s="383">
        <v>774</v>
      </c>
      <c r="H3288" s="383" t="s">
        <v>835</v>
      </c>
      <c r="I3288" s="383">
        <v>100</v>
      </c>
      <c r="J3288" s="383">
        <v>774</v>
      </c>
      <c r="K3288" s="383" t="s">
        <v>835</v>
      </c>
      <c r="L3288" s="385"/>
      <c r="M3288" s="383">
        <v>272</v>
      </c>
      <c r="N3288" s="383" t="s">
        <v>835</v>
      </c>
      <c r="O3288" s="385"/>
      <c r="P3288" s="385"/>
      <c r="Q3288" s="386" t="s">
        <v>11</v>
      </c>
      <c r="R3288" s="383">
        <v>58</v>
      </c>
      <c r="S3288" s="383">
        <v>736</v>
      </c>
      <c r="T3288" s="386" t="s">
        <v>36</v>
      </c>
      <c r="U3288" s="386">
        <v>58</v>
      </c>
      <c r="V3288" s="386">
        <v>712</v>
      </c>
      <c r="W3288" s="386" t="s">
        <v>834</v>
      </c>
      <c r="X3288" s="383">
        <v>50</v>
      </c>
      <c r="Y3288" s="383">
        <v>734</v>
      </c>
      <c r="Z3288" s="386" t="s">
        <v>36</v>
      </c>
      <c r="AA3288" s="386">
        <v>53</v>
      </c>
      <c r="AB3288" s="386">
        <v>715</v>
      </c>
      <c r="AC3288" s="386" t="s">
        <v>834</v>
      </c>
      <c r="AD3288" s="383" t="s">
        <v>57</v>
      </c>
      <c r="AE3288" s="383" t="s">
        <v>36</v>
      </c>
      <c r="AF3288" s="383">
        <v>74</v>
      </c>
      <c r="AG3288" s="383" t="s">
        <v>222</v>
      </c>
      <c r="AH3288" s="383" t="s">
        <v>34</v>
      </c>
      <c r="AI3288" s="383" t="s">
        <v>36</v>
      </c>
      <c r="AJ3288" s="383" t="s">
        <v>3554</v>
      </c>
      <c r="AK3288" s="384" t="str">
        <f t="shared" si="103"/>
        <v>NO</v>
      </c>
      <c r="AL3288" s="384" t="str">
        <f t="shared" si="104"/>
        <v>NO</v>
      </c>
    </row>
    <row r="3289" spans="1:38" x14ac:dyDescent="0.25">
      <c r="A3289" s="381" t="s">
        <v>3224</v>
      </c>
      <c r="B3289" s="382" t="s">
        <v>661</v>
      </c>
      <c r="C3289" s="382" t="s">
        <v>30</v>
      </c>
      <c r="D3289" s="382" t="s">
        <v>662</v>
      </c>
      <c r="E3289" s="382" t="s">
        <v>37</v>
      </c>
      <c r="F3289" s="383">
        <v>99</v>
      </c>
      <c r="G3289" s="383">
        <v>779</v>
      </c>
      <c r="H3289" s="383" t="s">
        <v>835</v>
      </c>
      <c r="I3289" s="383">
        <v>100</v>
      </c>
      <c r="J3289" s="383">
        <v>779</v>
      </c>
      <c r="K3289" s="383" t="s">
        <v>835</v>
      </c>
      <c r="L3289" s="385">
        <v>90</v>
      </c>
      <c r="M3289" s="383">
        <v>270</v>
      </c>
      <c r="N3289" s="383" t="s">
        <v>835</v>
      </c>
      <c r="O3289" s="385"/>
      <c r="P3289" s="385"/>
      <c r="Q3289" s="386" t="s">
        <v>11</v>
      </c>
      <c r="R3289" s="383">
        <v>59</v>
      </c>
      <c r="S3289" s="383">
        <v>723</v>
      </c>
      <c r="T3289" s="386" t="s">
        <v>36</v>
      </c>
      <c r="U3289" s="386">
        <v>60</v>
      </c>
      <c r="V3289" s="386">
        <v>712</v>
      </c>
      <c r="W3289" s="386" t="s">
        <v>834</v>
      </c>
      <c r="X3289" s="383">
        <v>53</v>
      </c>
      <c r="Y3289" s="383">
        <v>713</v>
      </c>
      <c r="Z3289" s="386" t="s">
        <v>36</v>
      </c>
      <c r="AA3289" s="386">
        <v>53</v>
      </c>
      <c r="AB3289" s="386">
        <v>702</v>
      </c>
      <c r="AC3289" s="386" t="s">
        <v>834</v>
      </c>
      <c r="AD3289" s="383" t="s">
        <v>104</v>
      </c>
      <c r="AE3289" s="383" t="s">
        <v>36</v>
      </c>
      <c r="AF3289" s="383">
        <v>74</v>
      </c>
      <c r="AG3289" s="383" t="s">
        <v>222</v>
      </c>
      <c r="AH3289" s="383" t="s">
        <v>34</v>
      </c>
      <c r="AI3289" s="383" t="s">
        <v>36</v>
      </c>
      <c r="AJ3289" s="383" t="s">
        <v>3554</v>
      </c>
      <c r="AK3289" s="384" t="str">
        <f t="shared" si="103"/>
        <v>NO</v>
      </c>
      <c r="AL3289" s="384" t="str">
        <f t="shared" si="104"/>
        <v>NO</v>
      </c>
    </row>
    <row r="3290" spans="1:38" x14ac:dyDescent="0.25">
      <c r="A3290" s="381" t="s">
        <v>3224</v>
      </c>
      <c r="B3290" s="382" t="s">
        <v>663</v>
      </c>
      <c r="C3290" s="382" t="s">
        <v>30</v>
      </c>
      <c r="D3290" s="382" t="s">
        <v>664</v>
      </c>
      <c r="E3290" s="382" t="s">
        <v>37</v>
      </c>
      <c r="F3290" s="383">
        <v>100</v>
      </c>
      <c r="G3290" s="383">
        <v>1275</v>
      </c>
      <c r="H3290" s="383" t="s">
        <v>835</v>
      </c>
      <c r="I3290" s="383">
        <v>100</v>
      </c>
      <c r="J3290" s="383">
        <v>1275</v>
      </c>
      <c r="K3290" s="383" t="s">
        <v>835</v>
      </c>
      <c r="L3290" s="385"/>
      <c r="M3290" s="383">
        <v>412</v>
      </c>
      <c r="N3290" s="383" t="s">
        <v>835</v>
      </c>
      <c r="O3290" s="385"/>
      <c r="P3290" s="385"/>
      <c r="Q3290" s="386" t="s">
        <v>11</v>
      </c>
      <c r="R3290" s="383">
        <v>70</v>
      </c>
      <c r="S3290" s="383">
        <v>1196</v>
      </c>
      <c r="T3290" s="386" t="s">
        <v>34</v>
      </c>
      <c r="U3290" s="386">
        <v>72</v>
      </c>
      <c r="V3290" s="386">
        <v>1180</v>
      </c>
      <c r="W3290" s="386" t="s">
        <v>11</v>
      </c>
      <c r="X3290" s="383">
        <v>69</v>
      </c>
      <c r="Y3290" s="383">
        <v>1192</v>
      </c>
      <c r="Z3290" s="386" t="s">
        <v>36</v>
      </c>
      <c r="AA3290" s="386">
        <v>70</v>
      </c>
      <c r="AB3290" s="386">
        <v>1175</v>
      </c>
      <c r="AC3290" s="386" t="s">
        <v>834</v>
      </c>
      <c r="AD3290" s="383" t="s">
        <v>33</v>
      </c>
      <c r="AE3290" s="383" t="s">
        <v>36</v>
      </c>
      <c r="AF3290" s="383">
        <v>82</v>
      </c>
      <c r="AG3290" s="383" t="s">
        <v>222</v>
      </c>
      <c r="AH3290" s="383" t="s">
        <v>34</v>
      </c>
      <c r="AI3290" s="383" t="s">
        <v>36</v>
      </c>
      <c r="AJ3290" s="383" t="s">
        <v>3554</v>
      </c>
      <c r="AK3290" s="384" t="str">
        <f t="shared" si="103"/>
        <v>Yes-SH</v>
      </c>
      <c r="AL3290" s="384" t="str">
        <f t="shared" si="104"/>
        <v>NO</v>
      </c>
    </row>
    <row r="3291" spans="1:38" x14ac:dyDescent="0.25">
      <c r="A3291" s="381" t="s">
        <v>3224</v>
      </c>
      <c r="B3291" s="382" t="s">
        <v>665</v>
      </c>
      <c r="C3291" s="382" t="s">
        <v>30</v>
      </c>
      <c r="D3291" s="382" t="s">
        <v>666</v>
      </c>
      <c r="E3291" s="382" t="s">
        <v>37</v>
      </c>
      <c r="F3291" s="383">
        <v>100</v>
      </c>
      <c r="G3291" s="383">
        <v>1120</v>
      </c>
      <c r="H3291" s="383" t="s">
        <v>835</v>
      </c>
      <c r="I3291" s="383">
        <v>100</v>
      </c>
      <c r="J3291" s="383">
        <v>1120</v>
      </c>
      <c r="K3291" s="383" t="s">
        <v>835</v>
      </c>
      <c r="L3291" s="385">
        <v>92</v>
      </c>
      <c r="M3291" s="383">
        <v>355</v>
      </c>
      <c r="N3291" s="383" t="s">
        <v>835</v>
      </c>
      <c r="O3291" s="385"/>
      <c r="P3291" s="385"/>
      <c r="Q3291" s="386" t="s">
        <v>11</v>
      </c>
      <c r="R3291" s="383">
        <v>53</v>
      </c>
      <c r="S3291" s="383">
        <v>1041</v>
      </c>
      <c r="T3291" s="386" t="s">
        <v>36</v>
      </c>
      <c r="U3291" s="386">
        <v>55</v>
      </c>
      <c r="V3291" s="386">
        <v>1026</v>
      </c>
      <c r="W3291" s="386" t="s">
        <v>834</v>
      </c>
      <c r="X3291" s="383">
        <v>46</v>
      </c>
      <c r="Y3291" s="383">
        <v>1039</v>
      </c>
      <c r="Z3291" s="386" t="s">
        <v>36</v>
      </c>
      <c r="AA3291" s="386">
        <v>48</v>
      </c>
      <c r="AB3291" s="386">
        <v>1024</v>
      </c>
      <c r="AC3291" s="386" t="s">
        <v>834</v>
      </c>
      <c r="AD3291" s="383" t="s">
        <v>57</v>
      </c>
      <c r="AE3291" s="383" t="s">
        <v>36</v>
      </c>
      <c r="AF3291" s="383">
        <v>74</v>
      </c>
      <c r="AG3291" s="383" t="s">
        <v>222</v>
      </c>
      <c r="AH3291" s="383" t="s">
        <v>34</v>
      </c>
      <c r="AI3291" s="383" t="s">
        <v>36</v>
      </c>
      <c r="AJ3291" s="383" t="s">
        <v>3554</v>
      </c>
      <c r="AK3291" s="384" t="str">
        <f t="shared" si="103"/>
        <v>NO</v>
      </c>
      <c r="AL3291" s="384" t="str">
        <f t="shared" si="104"/>
        <v>NO</v>
      </c>
    </row>
    <row r="3292" spans="1:38" x14ac:dyDescent="0.25">
      <c r="A3292" s="381" t="s">
        <v>3224</v>
      </c>
      <c r="B3292" s="382" t="s">
        <v>667</v>
      </c>
      <c r="C3292" s="382" t="s">
        <v>30</v>
      </c>
      <c r="D3292" s="382" t="s">
        <v>668</v>
      </c>
      <c r="E3292" s="382" t="s">
        <v>37</v>
      </c>
      <c r="F3292" s="383">
        <v>100</v>
      </c>
      <c r="G3292" s="383">
        <v>1479</v>
      </c>
      <c r="H3292" s="383" t="s">
        <v>835</v>
      </c>
      <c r="I3292" s="383">
        <v>100</v>
      </c>
      <c r="J3292" s="383">
        <v>1479</v>
      </c>
      <c r="K3292" s="383" t="s">
        <v>835</v>
      </c>
      <c r="L3292" s="385"/>
      <c r="M3292" s="383">
        <v>516</v>
      </c>
      <c r="N3292" s="383" t="s">
        <v>835</v>
      </c>
      <c r="O3292" s="385"/>
      <c r="P3292" s="385"/>
      <c r="Q3292" s="386" t="s">
        <v>11</v>
      </c>
      <c r="R3292" s="383">
        <v>77</v>
      </c>
      <c r="S3292" s="383">
        <v>1443</v>
      </c>
      <c r="T3292" s="386" t="s">
        <v>36</v>
      </c>
      <c r="U3292" s="386">
        <v>76</v>
      </c>
      <c r="V3292" s="386">
        <v>1398</v>
      </c>
      <c r="W3292" s="386" t="s">
        <v>834</v>
      </c>
      <c r="X3292" s="383">
        <v>76</v>
      </c>
      <c r="Y3292" s="383">
        <v>1444</v>
      </c>
      <c r="Z3292" s="386" t="s">
        <v>34</v>
      </c>
      <c r="AA3292" s="386">
        <v>77</v>
      </c>
      <c r="AB3292" s="386">
        <v>1399</v>
      </c>
      <c r="AC3292" s="386" t="s">
        <v>11</v>
      </c>
      <c r="AD3292" s="383" t="s">
        <v>33</v>
      </c>
      <c r="AE3292" s="383" t="s">
        <v>36</v>
      </c>
      <c r="AF3292" s="383">
        <v>85</v>
      </c>
      <c r="AG3292" s="383" t="s">
        <v>222</v>
      </c>
      <c r="AH3292" s="383" t="s">
        <v>36</v>
      </c>
      <c r="AI3292" s="383" t="s">
        <v>36</v>
      </c>
      <c r="AJ3292" s="383" t="s">
        <v>3554</v>
      </c>
      <c r="AK3292" s="384" t="str">
        <f t="shared" si="103"/>
        <v>NO</v>
      </c>
      <c r="AL3292" s="384" t="str">
        <f t="shared" si="104"/>
        <v>Yes-SH</v>
      </c>
    </row>
    <row r="3293" spans="1:38" x14ac:dyDescent="0.25">
      <c r="A3293" s="381" t="s">
        <v>3224</v>
      </c>
      <c r="B3293" s="382" t="s">
        <v>669</v>
      </c>
      <c r="C3293" s="382" t="s">
        <v>30</v>
      </c>
      <c r="D3293" s="382" t="s">
        <v>670</v>
      </c>
      <c r="E3293" s="382" t="s">
        <v>37</v>
      </c>
      <c r="F3293" s="383">
        <v>100</v>
      </c>
      <c r="G3293" s="383">
        <v>1048</v>
      </c>
      <c r="H3293" s="383" t="s">
        <v>835</v>
      </c>
      <c r="I3293" s="383">
        <v>100</v>
      </c>
      <c r="J3293" s="383">
        <v>1048</v>
      </c>
      <c r="K3293" s="383" t="s">
        <v>835</v>
      </c>
      <c r="L3293" s="385"/>
      <c r="M3293" s="383">
        <v>334</v>
      </c>
      <c r="N3293" s="383" t="s">
        <v>835</v>
      </c>
      <c r="O3293" s="385"/>
      <c r="P3293" s="385"/>
      <c r="Q3293" s="386" t="s">
        <v>11</v>
      </c>
      <c r="R3293" s="383">
        <v>79</v>
      </c>
      <c r="S3293" s="383">
        <v>1020</v>
      </c>
      <c r="T3293" s="386" t="s">
        <v>34</v>
      </c>
      <c r="U3293" s="386">
        <v>80</v>
      </c>
      <c r="V3293" s="386">
        <v>1007</v>
      </c>
      <c r="W3293" s="386" t="s">
        <v>11</v>
      </c>
      <c r="X3293" s="383">
        <v>79</v>
      </c>
      <c r="Y3293" s="383">
        <v>1020</v>
      </c>
      <c r="Z3293" s="386" t="s">
        <v>34</v>
      </c>
      <c r="AA3293" s="386">
        <v>81</v>
      </c>
      <c r="AB3293" s="386">
        <v>1007</v>
      </c>
      <c r="AC3293" s="386" t="s">
        <v>835</v>
      </c>
      <c r="AD3293" s="383" t="s">
        <v>33</v>
      </c>
      <c r="AE3293" s="383" t="s">
        <v>36</v>
      </c>
      <c r="AF3293" s="383">
        <v>90</v>
      </c>
      <c r="AG3293" s="383" t="s">
        <v>222</v>
      </c>
      <c r="AH3293" s="383" t="s">
        <v>36</v>
      </c>
      <c r="AI3293" s="383" t="s">
        <v>36</v>
      </c>
      <c r="AJ3293" s="383" t="s">
        <v>3554</v>
      </c>
      <c r="AK3293" s="384" t="str">
        <f t="shared" si="103"/>
        <v>Yes-AB</v>
      </c>
      <c r="AL3293" s="384" t="str">
        <f t="shared" si="104"/>
        <v>Yes-GM</v>
      </c>
    </row>
    <row r="3294" spans="1:38" x14ac:dyDescent="0.25">
      <c r="A3294" s="381" t="s">
        <v>3224</v>
      </c>
      <c r="B3294" s="382" t="s">
        <v>671</v>
      </c>
      <c r="C3294" s="382" t="s">
        <v>30</v>
      </c>
      <c r="D3294" s="382" t="s">
        <v>672</v>
      </c>
      <c r="E3294" s="382" t="s">
        <v>37</v>
      </c>
      <c r="F3294" s="383">
        <v>100</v>
      </c>
      <c r="G3294" s="383">
        <v>633</v>
      </c>
      <c r="H3294" s="383" t="s">
        <v>835</v>
      </c>
      <c r="I3294" s="383">
        <v>100</v>
      </c>
      <c r="J3294" s="383">
        <v>633</v>
      </c>
      <c r="K3294" s="383" t="s">
        <v>835</v>
      </c>
      <c r="L3294" s="385"/>
      <c r="M3294" s="383">
        <v>220</v>
      </c>
      <c r="N3294" s="383" t="s">
        <v>835</v>
      </c>
      <c r="O3294" s="385"/>
      <c r="P3294" s="385"/>
      <c r="Q3294" s="386" t="s">
        <v>11</v>
      </c>
      <c r="R3294" s="383">
        <v>60</v>
      </c>
      <c r="S3294" s="383">
        <v>591</v>
      </c>
      <c r="T3294" s="386" t="s">
        <v>36</v>
      </c>
      <c r="U3294" s="386">
        <v>62</v>
      </c>
      <c r="V3294" s="386">
        <v>583</v>
      </c>
      <c r="W3294" s="386" t="s">
        <v>834</v>
      </c>
      <c r="X3294" s="383">
        <v>60</v>
      </c>
      <c r="Y3294" s="383">
        <v>585</v>
      </c>
      <c r="Z3294" s="386" t="s">
        <v>34</v>
      </c>
      <c r="AA3294" s="386">
        <v>62</v>
      </c>
      <c r="AB3294" s="386">
        <v>578</v>
      </c>
      <c r="AC3294" s="386" t="s">
        <v>11</v>
      </c>
      <c r="AD3294" s="383" t="s">
        <v>33</v>
      </c>
      <c r="AE3294" s="383" t="s">
        <v>36</v>
      </c>
      <c r="AF3294" s="383">
        <v>92</v>
      </c>
      <c r="AG3294" s="383" t="s">
        <v>222</v>
      </c>
      <c r="AH3294" s="383" t="s">
        <v>34</v>
      </c>
      <c r="AI3294" s="383" t="s">
        <v>36</v>
      </c>
      <c r="AJ3294" s="383" t="s">
        <v>3554</v>
      </c>
      <c r="AK3294" s="384" t="str">
        <f t="shared" si="103"/>
        <v>NO</v>
      </c>
      <c r="AL3294" s="384" t="str">
        <f t="shared" si="104"/>
        <v>Yes-SH</v>
      </c>
    </row>
    <row r="3295" spans="1:38" x14ac:dyDescent="0.25">
      <c r="A3295" s="381" t="s">
        <v>3224</v>
      </c>
      <c r="B3295" s="382" t="s">
        <v>673</v>
      </c>
      <c r="C3295" s="382" t="s">
        <v>30</v>
      </c>
      <c r="D3295" s="382" t="s">
        <v>674</v>
      </c>
      <c r="E3295" s="382" t="s">
        <v>37</v>
      </c>
      <c r="F3295" s="383">
        <v>100</v>
      </c>
      <c r="G3295" s="383">
        <v>1051</v>
      </c>
      <c r="H3295" s="383" t="s">
        <v>835</v>
      </c>
      <c r="I3295" s="383">
        <v>100</v>
      </c>
      <c r="J3295" s="383">
        <v>1051</v>
      </c>
      <c r="K3295" s="383" t="s">
        <v>835</v>
      </c>
      <c r="L3295" s="385"/>
      <c r="M3295" s="383">
        <v>363</v>
      </c>
      <c r="N3295" s="383" t="s">
        <v>835</v>
      </c>
      <c r="O3295" s="385"/>
      <c r="P3295" s="385"/>
      <c r="Q3295" s="386" t="s">
        <v>11</v>
      </c>
      <c r="R3295" s="383">
        <v>81</v>
      </c>
      <c r="S3295" s="383">
        <v>1021</v>
      </c>
      <c r="T3295" s="386" t="s">
        <v>34</v>
      </c>
      <c r="U3295" s="386">
        <v>81</v>
      </c>
      <c r="V3295" s="386">
        <v>1004</v>
      </c>
      <c r="W3295" s="386" t="s">
        <v>11</v>
      </c>
      <c r="X3295" s="383">
        <v>80</v>
      </c>
      <c r="Y3295" s="383">
        <v>1015</v>
      </c>
      <c r="Z3295" s="386" t="s">
        <v>34</v>
      </c>
      <c r="AA3295" s="386">
        <v>81</v>
      </c>
      <c r="AB3295" s="386">
        <v>996</v>
      </c>
      <c r="AC3295" s="386" t="s">
        <v>11</v>
      </c>
      <c r="AD3295" s="383" t="s">
        <v>33</v>
      </c>
      <c r="AE3295" s="383" t="s">
        <v>36</v>
      </c>
      <c r="AF3295" s="383">
        <v>97</v>
      </c>
      <c r="AG3295" s="383" t="s">
        <v>222</v>
      </c>
      <c r="AH3295" s="383" t="s">
        <v>34</v>
      </c>
      <c r="AI3295" s="383" t="s">
        <v>36</v>
      </c>
      <c r="AJ3295" s="383" t="s">
        <v>3554</v>
      </c>
      <c r="AK3295" s="384" t="str">
        <f t="shared" si="103"/>
        <v>Yes-AB</v>
      </c>
      <c r="AL3295" s="384" t="str">
        <f t="shared" si="104"/>
        <v>Yes-AB</v>
      </c>
    </row>
    <row r="3296" spans="1:38" x14ac:dyDescent="0.25">
      <c r="A3296" s="381" t="s">
        <v>3224</v>
      </c>
      <c r="B3296" s="382" t="s">
        <v>675</v>
      </c>
      <c r="C3296" s="382" t="s">
        <v>30</v>
      </c>
      <c r="D3296" s="382" t="s">
        <v>676</v>
      </c>
      <c r="E3296" s="382" t="s">
        <v>37</v>
      </c>
      <c r="F3296" s="383">
        <v>100</v>
      </c>
      <c r="G3296" s="383">
        <v>1129</v>
      </c>
      <c r="H3296" s="383" t="s">
        <v>835</v>
      </c>
      <c r="I3296" s="383">
        <v>100</v>
      </c>
      <c r="J3296" s="383">
        <v>1129</v>
      </c>
      <c r="K3296" s="383" t="s">
        <v>835</v>
      </c>
      <c r="L3296" s="385">
        <v>93</v>
      </c>
      <c r="M3296" s="383">
        <v>389</v>
      </c>
      <c r="N3296" s="383" t="s">
        <v>835</v>
      </c>
      <c r="O3296" s="385"/>
      <c r="P3296" s="385"/>
      <c r="Q3296" s="386" t="s">
        <v>11</v>
      </c>
      <c r="R3296" s="383">
        <v>53</v>
      </c>
      <c r="S3296" s="383">
        <v>1039</v>
      </c>
      <c r="T3296" s="386" t="s">
        <v>36</v>
      </c>
      <c r="U3296" s="386">
        <v>57</v>
      </c>
      <c r="V3296" s="386">
        <v>1023</v>
      </c>
      <c r="W3296" s="386" t="s">
        <v>834</v>
      </c>
      <c r="X3296" s="383">
        <v>51</v>
      </c>
      <c r="Y3296" s="383">
        <v>1034</v>
      </c>
      <c r="Z3296" s="386" t="s">
        <v>36</v>
      </c>
      <c r="AA3296" s="386">
        <v>54</v>
      </c>
      <c r="AB3296" s="386">
        <v>1017</v>
      </c>
      <c r="AC3296" s="386" t="s">
        <v>834</v>
      </c>
      <c r="AD3296" s="383" t="s">
        <v>104</v>
      </c>
      <c r="AE3296" s="383" t="s">
        <v>36</v>
      </c>
      <c r="AF3296" s="383">
        <v>74</v>
      </c>
      <c r="AG3296" s="383" t="s">
        <v>222</v>
      </c>
      <c r="AH3296" s="383" t="s">
        <v>34</v>
      </c>
      <c r="AI3296" s="383" t="s">
        <v>36</v>
      </c>
      <c r="AJ3296" s="383" t="s">
        <v>3554</v>
      </c>
      <c r="AK3296" s="384" t="str">
        <f t="shared" si="103"/>
        <v>NO</v>
      </c>
      <c r="AL3296" s="384" t="str">
        <f t="shared" si="104"/>
        <v>NO</v>
      </c>
    </row>
    <row r="3297" spans="1:38" x14ac:dyDescent="0.25">
      <c r="A3297" s="381" t="s">
        <v>3224</v>
      </c>
      <c r="B3297" s="382" t="s">
        <v>677</v>
      </c>
      <c r="C3297" s="382" t="s">
        <v>30</v>
      </c>
      <c r="D3297" s="382" t="s">
        <v>678</v>
      </c>
      <c r="E3297" s="382" t="s">
        <v>37</v>
      </c>
      <c r="F3297" s="383">
        <v>100</v>
      </c>
      <c r="G3297" s="383">
        <v>606</v>
      </c>
      <c r="H3297" s="383" t="s">
        <v>835</v>
      </c>
      <c r="I3297" s="383">
        <v>100</v>
      </c>
      <c r="J3297" s="383">
        <v>606</v>
      </c>
      <c r="K3297" s="383" t="s">
        <v>835</v>
      </c>
      <c r="L3297" s="385">
        <v>92</v>
      </c>
      <c r="M3297" s="383">
        <v>192</v>
      </c>
      <c r="N3297" s="383" t="s">
        <v>835</v>
      </c>
      <c r="O3297" s="385"/>
      <c r="P3297" s="385"/>
      <c r="Q3297" s="386" t="s">
        <v>11</v>
      </c>
      <c r="R3297" s="383">
        <v>38</v>
      </c>
      <c r="S3297" s="383">
        <v>558</v>
      </c>
      <c r="T3297" s="386" t="s">
        <v>36</v>
      </c>
      <c r="U3297" s="386">
        <v>37</v>
      </c>
      <c r="V3297" s="386">
        <v>530</v>
      </c>
      <c r="W3297" s="386" t="s">
        <v>834</v>
      </c>
      <c r="X3297" s="383">
        <v>39</v>
      </c>
      <c r="Y3297" s="383">
        <v>553</v>
      </c>
      <c r="Z3297" s="386" t="s">
        <v>36</v>
      </c>
      <c r="AA3297" s="386">
        <v>39</v>
      </c>
      <c r="AB3297" s="386">
        <v>527</v>
      </c>
      <c r="AC3297" s="386" t="s">
        <v>834</v>
      </c>
      <c r="AD3297" s="383" t="s">
        <v>57</v>
      </c>
      <c r="AE3297" s="383" t="s">
        <v>36</v>
      </c>
      <c r="AF3297" s="383">
        <v>74</v>
      </c>
      <c r="AG3297" s="383" t="s">
        <v>222</v>
      </c>
      <c r="AH3297" s="383" t="s">
        <v>34</v>
      </c>
      <c r="AI3297" s="383" t="s">
        <v>36</v>
      </c>
      <c r="AJ3297" s="383" t="s">
        <v>3554</v>
      </c>
      <c r="AK3297" s="384" t="str">
        <f t="shared" si="103"/>
        <v>NO</v>
      </c>
      <c r="AL3297" s="384" t="str">
        <f t="shared" si="104"/>
        <v>NO</v>
      </c>
    </row>
    <row r="3298" spans="1:38" x14ac:dyDescent="0.25">
      <c r="A3298" s="381" t="s">
        <v>3224</v>
      </c>
      <c r="B3298" s="382" t="s">
        <v>868</v>
      </c>
      <c r="C3298" s="382" t="s">
        <v>30</v>
      </c>
      <c r="D3298" s="382" t="s">
        <v>2326</v>
      </c>
      <c r="E3298" s="382" t="s">
        <v>37</v>
      </c>
      <c r="F3298" s="383">
        <v>93</v>
      </c>
      <c r="G3298" s="383">
        <v>61</v>
      </c>
      <c r="H3298" s="383" t="s">
        <v>834</v>
      </c>
      <c r="I3298" s="383">
        <v>99</v>
      </c>
      <c r="J3298" s="383">
        <v>50</v>
      </c>
      <c r="K3298" s="383" t="s">
        <v>835</v>
      </c>
      <c r="L3298" s="385"/>
      <c r="M3298" s="383">
        <v>23</v>
      </c>
      <c r="N3298" s="383" t="s">
        <v>11</v>
      </c>
      <c r="O3298" s="385"/>
      <c r="P3298" s="385">
        <v>7</v>
      </c>
      <c r="Q3298" s="386" t="s">
        <v>11</v>
      </c>
      <c r="R3298" s="383">
        <v>77</v>
      </c>
      <c r="S3298" s="383">
        <v>48</v>
      </c>
      <c r="T3298" s="386" t="s">
        <v>36</v>
      </c>
      <c r="U3298" s="386">
        <v>75</v>
      </c>
      <c r="V3298" s="386">
        <v>48</v>
      </c>
      <c r="W3298" s="386" t="s">
        <v>11</v>
      </c>
      <c r="X3298" s="383">
        <v>57</v>
      </c>
      <c r="Y3298" s="383">
        <v>42</v>
      </c>
      <c r="Z3298" s="386" t="s">
        <v>36</v>
      </c>
      <c r="AA3298" s="386">
        <v>48</v>
      </c>
      <c r="AB3298" s="386">
        <v>42</v>
      </c>
      <c r="AC3298" s="386" t="s">
        <v>11</v>
      </c>
      <c r="AD3298" s="383"/>
      <c r="AE3298" s="383" t="s">
        <v>36</v>
      </c>
      <c r="AF3298" s="383">
        <v>87</v>
      </c>
      <c r="AG3298" s="383" t="s">
        <v>40</v>
      </c>
      <c r="AH3298" s="383" t="s">
        <v>36</v>
      </c>
      <c r="AI3298" s="383" t="s">
        <v>36</v>
      </c>
      <c r="AJ3298" s="383" t="s">
        <v>3554</v>
      </c>
      <c r="AK3298" s="384" t="str">
        <f t="shared" si="103"/>
        <v>NO</v>
      </c>
      <c r="AL3298" s="384" t="str">
        <f t="shared" si="104"/>
        <v>NO</v>
      </c>
    </row>
    <row r="3299" spans="1:38" x14ac:dyDescent="0.25">
      <c r="A3299" s="381" t="s">
        <v>3224</v>
      </c>
      <c r="B3299" s="382" t="s">
        <v>679</v>
      </c>
      <c r="C3299" s="382" t="s">
        <v>30</v>
      </c>
      <c r="D3299" s="382" t="s">
        <v>680</v>
      </c>
      <c r="E3299" s="382" t="s">
        <v>37</v>
      </c>
      <c r="F3299" s="383">
        <v>100</v>
      </c>
      <c r="G3299" s="383">
        <v>193</v>
      </c>
      <c r="H3299" s="383" t="s">
        <v>835</v>
      </c>
      <c r="I3299" s="383">
        <v>100</v>
      </c>
      <c r="J3299" s="383">
        <v>82</v>
      </c>
      <c r="K3299" s="383" t="s">
        <v>835</v>
      </c>
      <c r="L3299" s="385"/>
      <c r="M3299" s="383">
        <v>79</v>
      </c>
      <c r="N3299" s="383" t="s">
        <v>835</v>
      </c>
      <c r="O3299" s="385">
        <v>83</v>
      </c>
      <c r="P3299" s="385">
        <v>65</v>
      </c>
      <c r="Q3299" s="386" t="s">
        <v>835</v>
      </c>
      <c r="R3299" s="383">
        <v>60</v>
      </c>
      <c r="S3299" s="383">
        <v>173</v>
      </c>
      <c r="T3299" s="386" t="s">
        <v>36</v>
      </c>
      <c r="U3299" s="386">
        <v>64</v>
      </c>
      <c r="V3299" s="386">
        <v>152</v>
      </c>
      <c r="W3299" s="386" t="s">
        <v>834</v>
      </c>
      <c r="X3299" s="383">
        <v>92</v>
      </c>
      <c r="Y3299" s="383">
        <v>73</v>
      </c>
      <c r="Z3299" s="386" t="s">
        <v>34</v>
      </c>
      <c r="AA3299" s="386">
        <v>93</v>
      </c>
      <c r="AB3299" s="386">
        <v>68</v>
      </c>
      <c r="AC3299" s="386" t="s">
        <v>11</v>
      </c>
      <c r="AD3299" s="383"/>
      <c r="AE3299" s="383" t="s">
        <v>36</v>
      </c>
      <c r="AF3299" s="383">
        <v>92</v>
      </c>
      <c r="AG3299" s="383" t="s">
        <v>681</v>
      </c>
      <c r="AH3299" s="383" t="s">
        <v>36</v>
      </c>
      <c r="AI3299" s="383" t="s">
        <v>34</v>
      </c>
      <c r="AJ3299" s="383" t="s">
        <v>3554</v>
      </c>
      <c r="AK3299" s="384" t="str">
        <f t="shared" si="103"/>
        <v>NO</v>
      </c>
      <c r="AL3299" s="384" t="str">
        <f t="shared" si="104"/>
        <v>Yes-AB</v>
      </c>
    </row>
    <row r="3300" spans="1:38" x14ac:dyDescent="0.25">
      <c r="A3300" s="381" t="s">
        <v>3224</v>
      </c>
      <c r="B3300" s="382" t="s">
        <v>682</v>
      </c>
      <c r="C3300" s="382" t="s">
        <v>30</v>
      </c>
      <c r="D3300" s="382" t="s">
        <v>683</v>
      </c>
      <c r="E3300" s="382" t="s">
        <v>37</v>
      </c>
      <c r="F3300" s="383">
        <v>99</v>
      </c>
      <c r="G3300" s="383">
        <v>70</v>
      </c>
      <c r="H3300" s="383" t="s">
        <v>835</v>
      </c>
      <c r="I3300" s="383">
        <v>100</v>
      </c>
      <c r="J3300" s="383">
        <v>42</v>
      </c>
      <c r="K3300" s="383" t="s">
        <v>835</v>
      </c>
      <c r="L3300" s="385"/>
      <c r="M3300" s="383">
        <v>42</v>
      </c>
      <c r="N3300" s="383" t="s">
        <v>835</v>
      </c>
      <c r="O3300" s="385">
        <v>94</v>
      </c>
      <c r="P3300" s="385">
        <v>16</v>
      </c>
      <c r="Q3300" s="386" t="s">
        <v>835</v>
      </c>
      <c r="R3300" s="383">
        <v>67</v>
      </c>
      <c r="S3300" s="383">
        <v>70</v>
      </c>
      <c r="T3300" s="386" t="s">
        <v>36</v>
      </c>
      <c r="U3300" s="386">
        <v>67</v>
      </c>
      <c r="V3300" s="386">
        <v>67</v>
      </c>
      <c r="W3300" s="386" t="s">
        <v>834</v>
      </c>
      <c r="X3300" s="383"/>
      <c r="Y3300" s="383">
        <v>42</v>
      </c>
      <c r="Z3300" s="386" t="s">
        <v>34</v>
      </c>
      <c r="AA3300" s="386"/>
      <c r="AB3300" s="386">
        <v>39</v>
      </c>
      <c r="AC3300" s="386" t="s">
        <v>11</v>
      </c>
      <c r="AD3300" s="383" t="s">
        <v>33</v>
      </c>
      <c r="AE3300" s="383" t="s">
        <v>36</v>
      </c>
      <c r="AF3300" s="383">
        <v>92</v>
      </c>
      <c r="AG3300" s="383" t="s">
        <v>681</v>
      </c>
      <c r="AH3300" s="383" t="s">
        <v>36</v>
      </c>
      <c r="AI3300" s="383" t="s">
        <v>34</v>
      </c>
      <c r="AJ3300" s="383" t="s">
        <v>3554</v>
      </c>
      <c r="AK3300" s="384" t="str">
        <f t="shared" si="103"/>
        <v>NO</v>
      </c>
      <c r="AL3300" s="384" t="str">
        <f t="shared" si="104"/>
        <v>Yes-AB</v>
      </c>
    </row>
    <row r="3301" spans="1:38" x14ac:dyDescent="0.25">
      <c r="A3301" s="381" t="s">
        <v>3224</v>
      </c>
      <c r="B3301" s="382" t="s">
        <v>684</v>
      </c>
      <c r="C3301" s="382" t="s">
        <v>30</v>
      </c>
      <c r="D3301" s="382" t="s">
        <v>685</v>
      </c>
      <c r="E3301" s="382" t="s">
        <v>37</v>
      </c>
      <c r="F3301" s="383">
        <v>100</v>
      </c>
      <c r="G3301" s="383">
        <v>976</v>
      </c>
      <c r="H3301" s="383" t="s">
        <v>835</v>
      </c>
      <c r="I3301" s="383">
        <v>100</v>
      </c>
      <c r="J3301" s="383">
        <v>474</v>
      </c>
      <c r="K3301" s="383" t="s">
        <v>835</v>
      </c>
      <c r="L3301" s="385">
        <v>89</v>
      </c>
      <c r="M3301" s="383">
        <v>445</v>
      </c>
      <c r="N3301" s="383" t="s">
        <v>834</v>
      </c>
      <c r="O3301" s="385">
        <v>74</v>
      </c>
      <c r="P3301" s="385">
        <v>541</v>
      </c>
      <c r="Q3301" s="386" t="s">
        <v>835</v>
      </c>
      <c r="R3301" s="383">
        <v>32</v>
      </c>
      <c r="S3301" s="383">
        <v>893</v>
      </c>
      <c r="T3301" s="386" t="s">
        <v>36</v>
      </c>
      <c r="U3301" s="386">
        <v>32</v>
      </c>
      <c r="V3301" s="386">
        <v>864</v>
      </c>
      <c r="W3301" s="386" t="s">
        <v>834</v>
      </c>
      <c r="X3301" s="383">
        <v>61</v>
      </c>
      <c r="Y3301" s="383">
        <v>423</v>
      </c>
      <c r="Z3301" s="386" t="s">
        <v>36</v>
      </c>
      <c r="AA3301" s="386">
        <v>60</v>
      </c>
      <c r="AB3301" s="386">
        <v>407</v>
      </c>
      <c r="AC3301" s="386" t="s">
        <v>834</v>
      </c>
      <c r="AD3301" s="383"/>
      <c r="AE3301" s="383" t="s">
        <v>36</v>
      </c>
      <c r="AF3301" s="383">
        <v>77</v>
      </c>
      <c r="AG3301" s="383" t="s">
        <v>681</v>
      </c>
      <c r="AH3301" s="383" t="s">
        <v>34</v>
      </c>
      <c r="AI3301" s="383" t="s">
        <v>36</v>
      </c>
      <c r="AJ3301" s="383" t="s">
        <v>3554</v>
      </c>
      <c r="AK3301" s="384" t="str">
        <f t="shared" si="103"/>
        <v>NO</v>
      </c>
      <c r="AL3301" s="384" t="str">
        <f t="shared" si="104"/>
        <v>NO</v>
      </c>
    </row>
    <row r="3302" spans="1:38" x14ac:dyDescent="0.25">
      <c r="A3302" s="381" t="s">
        <v>3224</v>
      </c>
      <c r="B3302" s="382" t="s">
        <v>686</v>
      </c>
      <c r="C3302" s="382" t="s">
        <v>30</v>
      </c>
      <c r="D3302" s="382" t="s">
        <v>687</v>
      </c>
      <c r="E3302" s="382" t="s">
        <v>37</v>
      </c>
      <c r="F3302" s="383">
        <v>100</v>
      </c>
      <c r="G3302" s="383">
        <v>174</v>
      </c>
      <c r="H3302" s="383" t="s">
        <v>835</v>
      </c>
      <c r="I3302" s="383">
        <v>100</v>
      </c>
      <c r="J3302" s="383">
        <v>75</v>
      </c>
      <c r="K3302" s="383" t="s">
        <v>835</v>
      </c>
      <c r="L3302" s="385"/>
      <c r="M3302" s="383">
        <v>75</v>
      </c>
      <c r="N3302" s="383" t="s">
        <v>835</v>
      </c>
      <c r="O3302" s="385"/>
      <c r="P3302" s="385">
        <v>1</v>
      </c>
      <c r="Q3302" s="386" t="s">
        <v>11</v>
      </c>
      <c r="R3302" s="383">
        <v>68</v>
      </c>
      <c r="S3302" s="383">
        <v>173</v>
      </c>
      <c r="T3302" s="386" t="s">
        <v>34</v>
      </c>
      <c r="U3302" s="386">
        <v>68</v>
      </c>
      <c r="V3302" s="386">
        <v>173</v>
      </c>
      <c r="W3302" s="386" t="s">
        <v>11</v>
      </c>
      <c r="X3302" s="383">
        <v>92</v>
      </c>
      <c r="Y3302" s="383">
        <v>75</v>
      </c>
      <c r="Z3302" s="386" t="s">
        <v>34</v>
      </c>
      <c r="AA3302" s="386">
        <v>92</v>
      </c>
      <c r="AB3302" s="386">
        <v>75</v>
      </c>
      <c r="AC3302" s="386" t="s">
        <v>11</v>
      </c>
      <c r="AD3302" s="383" t="s">
        <v>33</v>
      </c>
      <c r="AE3302" s="383" t="s">
        <v>34</v>
      </c>
      <c r="AF3302" s="383">
        <v>100</v>
      </c>
      <c r="AG3302" s="383" t="s">
        <v>681</v>
      </c>
      <c r="AH3302" s="383" t="s">
        <v>34</v>
      </c>
      <c r="AI3302" s="383" t="s">
        <v>34</v>
      </c>
      <c r="AJ3302" s="383" t="s">
        <v>3554</v>
      </c>
      <c r="AK3302" s="384" t="str">
        <f t="shared" si="103"/>
        <v>Yes-SH</v>
      </c>
      <c r="AL3302" s="384" t="str">
        <f t="shared" si="104"/>
        <v>Yes-AB</v>
      </c>
    </row>
    <row r="3303" spans="1:38" x14ac:dyDescent="0.25">
      <c r="A3303" s="381" t="s">
        <v>3224</v>
      </c>
      <c r="B3303" s="382" t="s">
        <v>688</v>
      </c>
      <c r="C3303" s="382" t="s">
        <v>30</v>
      </c>
      <c r="D3303" s="382" t="s">
        <v>689</v>
      </c>
      <c r="E3303" s="382" t="s">
        <v>37</v>
      </c>
      <c r="F3303" s="383">
        <v>78</v>
      </c>
      <c r="G3303" s="383">
        <v>160</v>
      </c>
      <c r="H3303" s="383" t="s">
        <v>834</v>
      </c>
      <c r="I3303" s="383">
        <v>79</v>
      </c>
      <c r="J3303" s="383">
        <v>77</v>
      </c>
      <c r="K3303" s="383" t="s">
        <v>834</v>
      </c>
      <c r="L3303" s="385">
        <v>67</v>
      </c>
      <c r="M3303" s="383">
        <v>48</v>
      </c>
      <c r="N3303" s="383" t="s">
        <v>834</v>
      </c>
      <c r="O3303" s="385"/>
      <c r="P3303" s="385">
        <v>187</v>
      </c>
      <c r="Q3303" s="386" t="s">
        <v>834</v>
      </c>
      <c r="R3303" s="383">
        <v>6</v>
      </c>
      <c r="S3303" s="383">
        <v>53</v>
      </c>
      <c r="T3303" s="386" t="s">
        <v>36</v>
      </c>
      <c r="U3303" s="386"/>
      <c r="V3303" s="386">
        <v>34</v>
      </c>
      <c r="W3303" s="386" t="s">
        <v>11</v>
      </c>
      <c r="X3303" s="383">
        <v>11</v>
      </c>
      <c r="Y3303" s="383">
        <v>18</v>
      </c>
      <c r="Z3303" s="386" t="s">
        <v>36</v>
      </c>
      <c r="AA3303" s="386">
        <v>9</v>
      </c>
      <c r="AB3303" s="386">
        <v>11</v>
      </c>
      <c r="AC3303" s="386" t="s">
        <v>11</v>
      </c>
      <c r="AD3303" s="383"/>
      <c r="AE3303" s="383" t="s">
        <v>36</v>
      </c>
      <c r="AF3303" s="383">
        <v>67</v>
      </c>
      <c r="AG3303" s="383" t="s">
        <v>681</v>
      </c>
      <c r="AH3303" s="383" t="s">
        <v>34</v>
      </c>
      <c r="AI3303" s="383" t="s">
        <v>34</v>
      </c>
      <c r="AJ3303" s="383" t="s">
        <v>3554</v>
      </c>
      <c r="AK3303" s="384" t="str">
        <f t="shared" si="103"/>
        <v>NO</v>
      </c>
      <c r="AL3303" s="384" t="str">
        <f t="shared" si="104"/>
        <v>NO</v>
      </c>
    </row>
    <row r="3304" spans="1:38" x14ac:dyDescent="0.25">
      <c r="A3304" s="381" t="s">
        <v>3224</v>
      </c>
      <c r="B3304" s="382" t="s">
        <v>692</v>
      </c>
      <c r="C3304" s="382" t="s">
        <v>30</v>
      </c>
      <c r="D3304" s="382" t="s">
        <v>693</v>
      </c>
      <c r="E3304" s="382" t="s">
        <v>37</v>
      </c>
      <c r="F3304" s="383">
        <v>100</v>
      </c>
      <c r="G3304" s="383">
        <v>379</v>
      </c>
      <c r="H3304" s="383" t="s">
        <v>835</v>
      </c>
      <c r="I3304" s="383">
        <v>100</v>
      </c>
      <c r="J3304" s="383">
        <v>177</v>
      </c>
      <c r="K3304" s="383" t="s">
        <v>835</v>
      </c>
      <c r="L3304" s="385"/>
      <c r="M3304" s="383">
        <v>171</v>
      </c>
      <c r="N3304" s="383" t="s">
        <v>835</v>
      </c>
      <c r="O3304" s="385">
        <v>94</v>
      </c>
      <c r="P3304" s="385">
        <v>86</v>
      </c>
      <c r="Q3304" s="386" t="s">
        <v>835</v>
      </c>
      <c r="R3304" s="383">
        <v>43</v>
      </c>
      <c r="S3304" s="383">
        <v>355</v>
      </c>
      <c r="T3304" s="386" t="s">
        <v>36</v>
      </c>
      <c r="U3304" s="386">
        <v>44</v>
      </c>
      <c r="V3304" s="386">
        <v>325</v>
      </c>
      <c r="W3304" s="386" t="s">
        <v>834</v>
      </c>
      <c r="X3304" s="383">
        <v>77</v>
      </c>
      <c r="Y3304" s="383">
        <v>167</v>
      </c>
      <c r="Z3304" s="386" t="s">
        <v>34</v>
      </c>
      <c r="AA3304" s="386">
        <v>80</v>
      </c>
      <c r="AB3304" s="386">
        <v>163</v>
      </c>
      <c r="AC3304" s="386" t="s">
        <v>835</v>
      </c>
      <c r="AD3304" s="383"/>
      <c r="AE3304" s="383" t="s">
        <v>36</v>
      </c>
      <c r="AF3304" s="383">
        <v>92</v>
      </c>
      <c r="AG3304" s="383" t="s">
        <v>681</v>
      </c>
      <c r="AH3304" s="383" t="s">
        <v>36</v>
      </c>
      <c r="AI3304" s="383" t="s">
        <v>34</v>
      </c>
      <c r="AJ3304" s="383" t="s">
        <v>3554</v>
      </c>
      <c r="AK3304" s="384" t="str">
        <f t="shared" si="103"/>
        <v>NO</v>
      </c>
      <c r="AL3304" s="384" t="str">
        <f t="shared" si="104"/>
        <v>Yes-GM</v>
      </c>
    </row>
    <row r="3305" spans="1:38" x14ac:dyDescent="0.25">
      <c r="A3305" s="381" t="s">
        <v>3224</v>
      </c>
      <c r="B3305" s="382" t="s">
        <v>694</v>
      </c>
      <c r="C3305" s="382" t="s">
        <v>30</v>
      </c>
      <c r="D3305" s="382" t="s">
        <v>695</v>
      </c>
      <c r="E3305" s="382" t="s">
        <v>37</v>
      </c>
      <c r="F3305" s="383">
        <v>100</v>
      </c>
      <c r="G3305" s="383">
        <v>569</v>
      </c>
      <c r="H3305" s="383" t="s">
        <v>835</v>
      </c>
      <c r="I3305" s="383">
        <v>100</v>
      </c>
      <c r="J3305" s="383">
        <v>288</v>
      </c>
      <c r="K3305" s="383" t="s">
        <v>835</v>
      </c>
      <c r="L3305" s="385"/>
      <c r="M3305" s="383">
        <v>289</v>
      </c>
      <c r="N3305" s="383" t="s">
        <v>835</v>
      </c>
      <c r="O3305" s="385"/>
      <c r="P3305" s="385">
        <v>220</v>
      </c>
      <c r="Q3305" s="386" t="s">
        <v>835</v>
      </c>
      <c r="R3305" s="383">
        <v>64</v>
      </c>
      <c r="S3305" s="383">
        <v>563</v>
      </c>
      <c r="T3305" s="386" t="s">
        <v>34</v>
      </c>
      <c r="U3305" s="386">
        <v>65</v>
      </c>
      <c r="V3305" s="386">
        <v>537</v>
      </c>
      <c r="W3305" s="386" t="s">
        <v>11</v>
      </c>
      <c r="X3305" s="383">
        <v>90</v>
      </c>
      <c r="Y3305" s="383">
        <v>286</v>
      </c>
      <c r="Z3305" s="386" t="s">
        <v>34</v>
      </c>
      <c r="AA3305" s="386">
        <v>91</v>
      </c>
      <c r="AB3305" s="386">
        <v>277</v>
      </c>
      <c r="AC3305" s="386" t="s">
        <v>11</v>
      </c>
      <c r="AD3305" s="383"/>
      <c r="AE3305" s="383" t="s">
        <v>34</v>
      </c>
      <c r="AF3305" s="383">
        <v>100</v>
      </c>
      <c r="AG3305" s="383" t="s">
        <v>681</v>
      </c>
      <c r="AH3305" s="383" t="s">
        <v>36</v>
      </c>
      <c r="AI3305" s="383" t="s">
        <v>34</v>
      </c>
      <c r="AJ3305" s="383" t="s">
        <v>3554</v>
      </c>
      <c r="AK3305" s="384" t="str">
        <f t="shared" si="103"/>
        <v>Yes-SH</v>
      </c>
      <c r="AL3305" s="384" t="str">
        <f t="shared" si="104"/>
        <v>Yes-AB</v>
      </c>
    </row>
    <row r="3306" spans="1:38" x14ac:dyDescent="0.25">
      <c r="A3306" s="381" t="s">
        <v>3224</v>
      </c>
      <c r="B3306" s="382" t="s">
        <v>696</v>
      </c>
      <c r="C3306" s="382" t="s">
        <v>30</v>
      </c>
      <c r="D3306" s="382" t="s">
        <v>697</v>
      </c>
      <c r="E3306" s="382" t="s">
        <v>37</v>
      </c>
      <c r="F3306" s="383">
        <v>100</v>
      </c>
      <c r="G3306" s="383">
        <v>274</v>
      </c>
      <c r="H3306" s="383" t="s">
        <v>835</v>
      </c>
      <c r="I3306" s="383">
        <v>99</v>
      </c>
      <c r="J3306" s="383">
        <v>122</v>
      </c>
      <c r="K3306" s="383" t="s">
        <v>835</v>
      </c>
      <c r="L3306" s="385"/>
      <c r="M3306" s="383">
        <v>119</v>
      </c>
      <c r="N3306" s="383" t="s">
        <v>835</v>
      </c>
      <c r="O3306" s="385">
        <v>72</v>
      </c>
      <c r="P3306" s="385">
        <v>74</v>
      </c>
      <c r="Q3306" s="386" t="s">
        <v>834</v>
      </c>
      <c r="R3306" s="383">
        <v>61</v>
      </c>
      <c r="S3306" s="383">
        <v>257</v>
      </c>
      <c r="T3306" s="386" t="s">
        <v>36</v>
      </c>
      <c r="U3306" s="386">
        <v>66</v>
      </c>
      <c r="V3306" s="386">
        <v>226</v>
      </c>
      <c r="W3306" s="386" t="s">
        <v>834</v>
      </c>
      <c r="X3306" s="383">
        <v>79</v>
      </c>
      <c r="Y3306" s="383">
        <v>112</v>
      </c>
      <c r="Z3306" s="386" t="s">
        <v>36</v>
      </c>
      <c r="AA3306" s="386">
        <v>82</v>
      </c>
      <c r="AB3306" s="386">
        <v>105</v>
      </c>
      <c r="AC3306" s="386" t="s">
        <v>834</v>
      </c>
      <c r="AD3306" s="383"/>
      <c r="AE3306" s="383" t="s">
        <v>36</v>
      </c>
      <c r="AF3306" s="383">
        <v>82</v>
      </c>
      <c r="AG3306" s="383" t="s">
        <v>681</v>
      </c>
      <c r="AH3306" s="383" t="s">
        <v>36</v>
      </c>
      <c r="AI3306" s="383" t="s">
        <v>34</v>
      </c>
      <c r="AJ3306" s="383" t="s">
        <v>3554</v>
      </c>
      <c r="AK3306" s="384" t="str">
        <f t="shared" si="103"/>
        <v>NO</v>
      </c>
      <c r="AL3306" s="384" t="str">
        <f t="shared" si="104"/>
        <v>NO</v>
      </c>
    </row>
    <row r="3307" spans="1:38" x14ac:dyDescent="0.25">
      <c r="A3307" s="381" t="s">
        <v>3224</v>
      </c>
      <c r="B3307" s="382" t="s">
        <v>870</v>
      </c>
      <c r="C3307" s="382" t="s">
        <v>30</v>
      </c>
      <c r="D3307" s="382" t="s">
        <v>911</v>
      </c>
      <c r="E3307" s="382" t="s">
        <v>37</v>
      </c>
      <c r="F3307" s="383">
        <v>99</v>
      </c>
      <c r="G3307" s="383">
        <v>50</v>
      </c>
      <c r="H3307" s="383" t="s">
        <v>835</v>
      </c>
      <c r="I3307" s="383">
        <v>98</v>
      </c>
      <c r="J3307" s="383">
        <v>16</v>
      </c>
      <c r="K3307" s="383" t="s">
        <v>835</v>
      </c>
      <c r="L3307" s="385"/>
      <c r="M3307" s="383">
        <v>15</v>
      </c>
      <c r="N3307" s="383" t="s">
        <v>835</v>
      </c>
      <c r="O3307" s="385"/>
      <c r="P3307" s="385"/>
      <c r="Q3307" s="386" t="s">
        <v>11</v>
      </c>
      <c r="R3307" s="383">
        <v>73</v>
      </c>
      <c r="S3307" s="383">
        <v>49</v>
      </c>
      <c r="T3307" s="386" t="s">
        <v>34</v>
      </c>
      <c r="U3307" s="386">
        <v>71</v>
      </c>
      <c r="V3307" s="386">
        <v>49</v>
      </c>
      <c r="W3307" s="386" t="s">
        <v>11</v>
      </c>
      <c r="X3307" s="383"/>
      <c r="Y3307" s="383">
        <v>15</v>
      </c>
      <c r="Z3307" s="386" t="s">
        <v>34</v>
      </c>
      <c r="AA3307" s="386"/>
      <c r="AB3307" s="386">
        <v>15</v>
      </c>
      <c r="AC3307" s="386" t="s">
        <v>11</v>
      </c>
      <c r="AD3307" s="383"/>
      <c r="AE3307" s="383" t="s">
        <v>36</v>
      </c>
      <c r="AF3307" s="383">
        <v>97</v>
      </c>
      <c r="AG3307" s="383" t="s">
        <v>681</v>
      </c>
      <c r="AH3307" s="383" t="s">
        <v>34</v>
      </c>
      <c r="AI3307" s="383" t="s">
        <v>34</v>
      </c>
      <c r="AJ3307" s="383" t="s">
        <v>3554</v>
      </c>
      <c r="AK3307" s="384" t="str">
        <f t="shared" si="103"/>
        <v>Yes-SH</v>
      </c>
      <c r="AL3307" s="384" t="str">
        <f t="shared" si="104"/>
        <v>Yes-AB</v>
      </c>
    </row>
    <row r="3308" spans="1:38" x14ac:dyDescent="0.25">
      <c r="A3308" s="381" t="s">
        <v>3224</v>
      </c>
      <c r="B3308" s="382" t="s">
        <v>871</v>
      </c>
      <c r="C3308" s="382" t="s">
        <v>30</v>
      </c>
      <c r="D3308" s="382" t="s">
        <v>2249</v>
      </c>
      <c r="E3308" s="382" t="s">
        <v>37</v>
      </c>
      <c r="F3308" s="383">
        <v>100</v>
      </c>
      <c r="G3308" s="383">
        <v>880</v>
      </c>
      <c r="H3308" s="383" t="s">
        <v>835</v>
      </c>
      <c r="I3308" s="383">
        <v>100</v>
      </c>
      <c r="J3308" s="383">
        <v>421</v>
      </c>
      <c r="K3308" s="383" t="s">
        <v>835</v>
      </c>
      <c r="L3308" s="385"/>
      <c r="M3308" s="383">
        <v>420</v>
      </c>
      <c r="N3308" s="383" t="s">
        <v>835</v>
      </c>
      <c r="O3308" s="385"/>
      <c r="P3308" s="385"/>
      <c r="Q3308" s="386" t="s">
        <v>11</v>
      </c>
      <c r="R3308" s="383">
        <v>74</v>
      </c>
      <c r="S3308" s="383">
        <v>865</v>
      </c>
      <c r="T3308" s="386" t="s">
        <v>34</v>
      </c>
      <c r="U3308" s="386">
        <v>74</v>
      </c>
      <c r="V3308" s="386">
        <v>815</v>
      </c>
      <c r="W3308" s="386" t="s">
        <v>11</v>
      </c>
      <c r="X3308" s="383">
        <v>91</v>
      </c>
      <c r="Y3308" s="383">
        <v>409</v>
      </c>
      <c r="Z3308" s="386" t="s">
        <v>34</v>
      </c>
      <c r="AA3308" s="386">
        <v>92</v>
      </c>
      <c r="AB3308" s="386">
        <v>406</v>
      </c>
      <c r="AC3308" s="386" t="s">
        <v>11</v>
      </c>
      <c r="AD3308" s="383" t="s">
        <v>33</v>
      </c>
      <c r="AE3308" s="383" t="s">
        <v>34</v>
      </c>
      <c r="AF3308" s="383">
        <v>100</v>
      </c>
      <c r="AG3308" s="383" t="s">
        <v>681</v>
      </c>
      <c r="AH3308" s="383" t="s">
        <v>36</v>
      </c>
      <c r="AI3308" s="383" t="s">
        <v>36</v>
      </c>
      <c r="AJ3308" s="383" t="s">
        <v>3554</v>
      </c>
      <c r="AK3308" s="384" t="str">
        <f t="shared" si="103"/>
        <v>Yes-SH</v>
      </c>
      <c r="AL3308" s="384" t="str">
        <f t="shared" si="104"/>
        <v>Yes-AB</v>
      </c>
    </row>
    <row r="3309" spans="1:38" x14ac:dyDescent="0.25">
      <c r="A3309" s="381" t="s">
        <v>3224</v>
      </c>
      <c r="B3309" s="382" t="s">
        <v>873</v>
      </c>
      <c r="C3309" s="382" t="s">
        <v>30</v>
      </c>
      <c r="D3309" s="382" t="s">
        <v>2250</v>
      </c>
      <c r="E3309" s="382" t="s">
        <v>37</v>
      </c>
      <c r="F3309" s="383">
        <v>100</v>
      </c>
      <c r="G3309" s="383">
        <v>218</v>
      </c>
      <c r="H3309" s="383" t="s">
        <v>835</v>
      </c>
      <c r="I3309" s="383">
        <v>100</v>
      </c>
      <c r="J3309" s="383">
        <v>91</v>
      </c>
      <c r="K3309" s="383" t="s">
        <v>835</v>
      </c>
      <c r="L3309" s="385"/>
      <c r="M3309" s="383">
        <v>91</v>
      </c>
      <c r="N3309" s="383" t="s">
        <v>835</v>
      </c>
      <c r="O3309" s="385"/>
      <c r="P3309" s="385"/>
      <c r="Q3309" s="386" t="s">
        <v>11</v>
      </c>
      <c r="R3309" s="383">
        <v>67</v>
      </c>
      <c r="S3309" s="383">
        <v>217</v>
      </c>
      <c r="T3309" s="386" t="s">
        <v>36</v>
      </c>
      <c r="U3309" s="386">
        <v>67</v>
      </c>
      <c r="V3309" s="386">
        <v>214</v>
      </c>
      <c r="W3309" s="386" t="s">
        <v>834</v>
      </c>
      <c r="X3309" s="383">
        <v>91</v>
      </c>
      <c r="Y3309" s="383">
        <v>91</v>
      </c>
      <c r="Z3309" s="386" t="s">
        <v>34</v>
      </c>
      <c r="AA3309" s="386">
        <v>91</v>
      </c>
      <c r="AB3309" s="386">
        <v>91</v>
      </c>
      <c r="AC3309" s="386" t="s">
        <v>11</v>
      </c>
      <c r="AD3309" s="383" t="s">
        <v>33</v>
      </c>
      <c r="AE3309" s="383" t="s">
        <v>36</v>
      </c>
      <c r="AF3309" s="383">
        <v>90</v>
      </c>
      <c r="AG3309" s="383" t="s">
        <v>681</v>
      </c>
      <c r="AH3309" s="383" t="s">
        <v>34</v>
      </c>
      <c r="AI3309" s="383" t="s">
        <v>36</v>
      </c>
      <c r="AJ3309" s="383" t="s">
        <v>3554</v>
      </c>
      <c r="AK3309" s="384" t="str">
        <f t="shared" si="103"/>
        <v>NO</v>
      </c>
      <c r="AL3309" s="384" t="str">
        <f t="shared" si="104"/>
        <v>Yes-AB</v>
      </c>
    </row>
    <row r="3310" spans="1:38" x14ac:dyDescent="0.25">
      <c r="A3310" s="381" t="s">
        <v>3224</v>
      </c>
      <c r="B3310" s="382" t="s">
        <v>698</v>
      </c>
      <c r="C3310" s="382" t="s">
        <v>30</v>
      </c>
      <c r="D3310" s="382" t="s">
        <v>699</v>
      </c>
      <c r="E3310" s="382" t="s">
        <v>37</v>
      </c>
      <c r="F3310" s="383">
        <v>100</v>
      </c>
      <c r="G3310" s="383">
        <v>47</v>
      </c>
      <c r="H3310" s="383" t="s">
        <v>835</v>
      </c>
      <c r="I3310" s="383">
        <v>100</v>
      </c>
      <c r="J3310" s="383">
        <v>24</v>
      </c>
      <c r="K3310" s="383" t="s">
        <v>835</v>
      </c>
      <c r="L3310" s="385"/>
      <c r="M3310" s="383">
        <v>24</v>
      </c>
      <c r="N3310" s="383" t="s">
        <v>835</v>
      </c>
      <c r="O3310" s="385"/>
      <c r="P3310" s="385">
        <v>1</v>
      </c>
      <c r="Q3310" s="386" t="s">
        <v>11</v>
      </c>
      <c r="R3310" s="383">
        <v>17</v>
      </c>
      <c r="S3310" s="383">
        <v>47</v>
      </c>
      <c r="T3310" s="386" t="s">
        <v>36</v>
      </c>
      <c r="U3310" s="386">
        <v>20</v>
      </c>
      <c r="V3310" s="386">
        <v>46</v>
      </c>
      <c r="W3310" s="386" t="s">
        <v>834</v>
      </c>
      <c r="X3310" s="383">
        <v>59</v>
      </c>
      <c r="Y3310" s="383">
        <v>22</v>
      </c>
      <c r="Z3310" s="386" t="s">
        <v>36</v>
      </c>
      <c r="AA3310" s="386">
        <v>62</v>
      </c>
      <c r="AB3310" s="386">
        <v>21</v>
      </c>
      <c r="AC3310" s="386" t="s">
        <v>834</v>
      </c>
      <c r="AD3310" s="383"/>
      <c r="AE3310" s="383" t="s">
        <v>36</v>
      </c>
      <c r="AF3310" s="383">
        <v>90</v>
      </c>
      <c r="AG3310" s="383" t="s">
        <v>681</v>
      </c>
      <c r="AH3310" s="383" t="s">
        <v>34</v>
      </c>
      <c r="AI3310" s="383" t="s">
        <v>34</v>
      </c>
      <c r="AJ3310" s="383" t="s">
        <v>3554</v>
      </c>
      <c r="AK3310" s="384" t="str">
        <f t="shared" si="103"/>
        <v>NO</v>
      </c>
      <c r="AL3310" s="384" t="str">
        <f t="shared" si="104"/>
        <v>NO</v>
      </c>
    </row>
    <row r="3311" spans="1:38" x14ac:dyDescent="0.25">
      <c r="A3311" s="381" t="s">
        <v>3224</v>
      </c>
      <c r="B3311" s="382" t="s">
        <v>700</v>
      </c>
      <c r="C3311" s="382" t="s">
        <v>30</v>
      </c>
      <c r="D3311" s="382" t="s">
        <v>701</v>
      </c>
      <c r="E3311" s="382" t="s">
        <v>37</v>
      </c>
      <c r="F3311" s="383">
        <v>100</v>
      </c>
      <c r="G3311" s="383">
        <v>145</v>
      </c>
      <c r="H3311" s="383" t="s">
        <v>835</v>
      </c>
      <c r="I3311" s="383">
        <v>100</v>
      </c>
      <c r="J3311" s="383">
        <v>80</v>
      </c>
      <c r="K3311" s="383" t="s">
        <v>835</v>
      </c>
      <c r="L3311" s="385">
        <v>88</v>
      </c>
      <c r="M3311" s="383">
        <v>76</v>
      </c>
      <c r="N3311" s="383" t="s">
        <v>834</v>
      </c>
      <c r="O3311" s="385">
        <v>89</v>
      </c>
      <c r="P3311" s="385">
        <v>38</v>
      </c>
      <c r="Q3311" s="386" t="s">
        <v>835</v>
      </c>
      <c r="R3311" s="383">
        <v>37</v>
      </c>
      <c r="S3311" s="383">
        <v>137</v>
      </c>
      <c r="T3311" s="386" t="s">
        <v>36</v>
      </c>
      <c r="U3311" s="386">
        <v>40</v>
      </c>
      <c r="V3311" s="386">
        <v>132</v>
      </c>
      <c r="W3311" s="386" t="s">
        <v>834</v>
      </c>
      <c r="X3311" s="383">
        <v>76</v>
      </c>
      <c r="Y3311" s="383">
        <v>72</v>
      </c>
      <c r="Z3311" s="386" t="s">
        <v>36</v>
      </c>
      <c r="AA3311" s="386">
        <v>78</v>
      </c>
      <c r="AB3311" s="386">
        <v>69</v>
      </c>
      <c r="AC3311" s="386" t="s">
        <v>834</v>
      </c>
      <c r="AD3311" s="383"/>
      <c r="AE3311" s="383" t="s">
        <v>36</v>
      </c>
      <c r="AF3311" s="383">
        <v>85</v>
      </c>
      <c r="AG3311" s="383" t="s">
        <v>681</v>
      </c>
      <c r="AH3311" s="383" t="s">
        <v>34</v>
      </c>
      <c r="AI3311" s="383" t="s">
        <v>34</v>
      </c>
      <c r="AJ3311" s="383" t="s">
        <v>3554</v>
      </c>
      <c r="AK3311" s="384" t="str">
        <f t="shared" si="103"/>
        <v>NO</v>
      </c>
      <c r="AL3311" s="384" t="str">
        <f t="shared" si="104"/>
        <v>NO</v>
      </c>
    </row>
    <row r="3312" spans="1:38" x14ac:dyDescent="0.25">
      <c r="A3312" s="381" t="s">
        <v>3224</v>
      </c>
      <c r="B3312" s="382" t="s">
        <v>702</v>
      </c>
      <c r="C3312" s="382" t="s">
        <v>30</v>
      </c>
      <c r="D3312" s="382" t="s">
        <v>703</v>
      </c>
      <c r="E3312" s="382" t="s">
        <v>37</v>
      </c>
      <c r="F3312" s="383">
        <v>100</v>
      </c>
      <c r="G3312" s="383">
        <v>192</v>
      </c>
      <c r="H3312" s="383" t="s">
        <v>835</v>
      </c>
      <c r="I3312" s="383">
        <v>100</v>
      </c>
      <c r="J3312" s="383">
        <v>84</v>
      </c>
      <c r="K3312" s="383" t="s">
        <v>835</v>
      </c>
      <c r="L3312" s="385"/>
      <c r="M3312" s="383">
        <v>82</v>
      </c>
      <c r="N3312" s="383" t="s">
        <v>835</v>
      </c>
      <c r="O3312" s="385"/>
      <c r="P3312" s="385">
        <v>1</v>
      </c>
      <c r="Q3312" s="386" t="s">
        <v>11</v>
      </c>
      <c r="R3312" s="383">
        <v>36</v>
      </c>
      <c r="S3312" s="383">
        <v>186</v>
      </c>
      <c r="T3312" s="386" t="s">
        <v>36</v>
      </c>
      <c r="U3312" s="386">
        <v>38</v>
      </c>
      <c r="V3312" s="386">
        <v>183</v>
      </c>
      <c r="W3312" s="386" t="s">
        <v>834</v>
      </c>
      <c r="X3312" s="383">
        <v>87</v>
      </c>
      <c r="Y3312" s="383">
        <v>79</v>
      </c>
      <c r="Z3312" s="386" t="s">
        <v>34</v>
      </c>
      <c r="AA3312" s="386">
        <v>90</v>
      </c>
      <c r="AB3312" s="386">
        <v>78</v>
      </c>
      <c r="AC3312" s="386" t="s">
        <v>11</v>
      </c>
      <c r="AD3312" s="383"/>
      <c r="AE3312" s="383" t="s">
        <v>36</v>
      </c>
      <c r="AF3312" s="383">
        <v>92</v>
      </c>
      <c r="AG3312" s="383" t="s">
        <v>681</v>
      </c>
      <c r="AH3312" s="383" t="s">
        <v>34</v>
      </c>
      <c r="AI3312" s="383" t="s">
        <v>34</v>
      </c>
      <c r="AJ3312" s="383" t="s">
        <v>3554</v>
      </c>
      <c r="AK3312" s="384" t="str">
        <f t="shared" si="103"/>
        <v>NO</v>
      </c>
      <c r="AL3312" s="384" t="str">
        <f t="shared" si="104"/>
        <v>Yes-AB</v>
      </c>
    </row>
    <row r="3313" spans="1:38" x14ac:dyDescent="0.25">
      <c r="A3313" s="381" t="s">
        <v>3224</v>
      </c>
      <c r="B3313" s="382" t="s">
        <v>877</v>
      </c>
      <c r="C3313" s="382" t="s">
        <v>30</v>
      </c>
      <c r="D3313" s="382" t="s">
        <v>2251</v>
      </c>
      <c r="E3313" s="382" t="s">
        <v>37</v>
      </c>
      <c r="F3313" s="383">
        <v>99</v>
      </c>
      <c r="G3313" s="383">
        <v>889</v>
      </c>
      <c r="H3313" s="383" t="s">
        <v>835</v>
      </c>
      <c r="I3313" s="383">
        <v>99</v>
      </c>
      <c r="J3313" s="383">
        <v>454</v>
      </c>
      <c r="K3313" s="383" t="s">
        <v>835</v>
      </c>
      <c r="L3313" s="385"/>
      <c r="M3313" s="383">
        <v>452</v>
      </c>
      <c r="N3313" s="383" t="s">
        <v>835</v>
      </c>
      <c r="O3313" s="385"/>
      <c r="P3313" s="385"/>
      <c r="Q3313" s="386" t="s">
        <v>11</v>
      </c>
      <c r="R3313" s="383">
        <v>51</v>
      </c>
      <c r="S3313" s="383">
        <v>834</v>
      </c>
      <c r="T3313" s="386" t="s">
        <v>36</v>
      </c>
      <c r="U3313" s="386">
        <v>51</v>
      </c>
      <c r="V3313" s="386">
        <v>787</v>
      </c>
      <c r="W3313" s="386" t="s">
        <v>834</v>
      </c>
      <c r="X3313" s="383">
        <v>77</v>
      </c>
      <c r="Y3313" s="383">
        <v>428</v>
      </c>
      <c r="Z3313" s="386" t="s">
        <v>36</v>
      </c>
      <c r="AA3313" s="386">
        <v>78</v>
      </c>
      <c r="AB3313" s="386">
        <v>408</v>
      </c>
      <c r="AC3313" s="386" t="s">
        <v>834</v>
      </c>
      <c r="AD3313" s="383" t="s">
        <v>57</v>
      </c>
      <c r="AE3313" s="383" t="s">
        <v>36</v>
      </c>
      <c r="AF3313" s="383">
        <v>77</v>
      </c>
      <c r="AG3313" s="383" t="s">
        <v>681</v>
      </c>
      <c r="AH3313" s="383" t="s">
        <v>36</v>
      </c>
      <c r="AI3313" s="383" t="s">
        <v>36</v>
      </c>
      <c r="AJ3313" s="383" t="s">
        <v>3554</v>
      </c>
      <c r="AK3313" s="384" t="str">
        <f t="shared" si="103"/>
        <v>NO</v>
      </c>
      <c r="AL3313" s="384" t="str">
        <f t="shared" si="104"/>
        <v>NO</v>
      </c>
    </row>
    <row r="3314" spans="1:38" x14ac:dyDescent="0.25">
      <c r="A3314" s="381" t="s">
        <v>3224</v>
      </c>
      <c r="B3314" s="382" t="s">
        <v>704</v>
      </c>
      <c r="C3314" s="382" t="s">
        <v>30</v>
      </c>
      <c r="D3314" s="382" t="s">
        <v>705</v>
      </c>
      <c r="E3314" s="382" t="s">
        <v>37</v>
      </c>
      <c r="F3314" s="383">
        <v>100</v>
      </c>
      <c r="G3314" s="383">
        <v>986</v>
      </c>
      <c r="H3314" s="383" t="s">
        <v>835</v>
      </c>
      <c r="I3314" s="383">
        <v>100</v>
      </c>
      <c r="J3314" s="383">
        <v>458</v>
      </c>
      <c r="K3314" s="383" t="s">
        <v>835</v>
      </c>
      <c r="L3314" s="385">
        <v>87</v>
      </c>
      <c r="M3314" s="383">
        <v>447</v>
      </c>
      <c r="N3314" s="383" t="s">
        <v>834</v>
      </c>
      <c r="O3314" s="385">
        <v>69</v>
      </c>
      <c r="P3314" s="385">
        <v>296</v>
      </c>
      <c r="Q3314" s="386" t="s">
        <v>835</v>
      </c>
      <c r="R3314" s="383">
        <v>33</v>
      </c>
      <c r="S3314" s="383">
        <v>890</v>
      </c>
      <c r="T3314" s="386" t="s">
        <v>36</v>
      </c>
      <c r="U3314" s="386">
        <v>38</v>
      </c>
      <c r="V3314" s="386">
        <v>868</v>
      </c>
      <c r="W3314" s="386" t="s">
        <v>834</v>
      </c>
      <c r="X3314" s="383">
        <v>61</v>
      </c>
      <c r="Y3314" s="383">
        <v>406</v>
      </c>
      <c r="Z3314" s="386" t="s">
        <v>36</v>
      </c>
      <c r="AA3314" s="386">
        <v>64</v>
      </c>
      <c r="AB3314" s="386">
        <v>399</v>
      </c>
      <c r="AC3314" s="386" t="s">
        <v>834</v>
      </c>
      <c r="AD3314" s="383"/>
      <c r="AE3314" s="383" t="s">
        <v>36</v>
      </c>
      <c r="AF3314" s="383">
        <v>77</v>
      </c>
      <c r="AG3314" s="383" t="s">
        <v>681</v>
      </c>
      <c r="AH3314" s="383" t="s">
        <v>34</v>
      </c>
      <c r="AI3314" s="383" t="s">
        <v>36</v>
      </c>
      <c r="AJ3314" s="383" t="s">
        <v>3554</v>
      </c>
      <c r="AK3314" s="384" t="str">
        <f t="shared" si="103"/>
        <v>NO</v>
      </c>
      <c r="AL3314" s="384" t="str">
        <f t="shared" si="104"/>
        <v>NO</v>
      </c>
    </row>
    <row r="3315" spans="1:38" x14ac:dyDescent="0.25">
      <c r="A3315" s="381" t="s">
        <v>3224</v>
      </c>
      <c r="B3315" s="382" t="s">
        <v>706</v>
      </c>
      <c r="C3315" s="382" t="s">
        <v>30</v>
      </c>
      <c r="D3315" s="382" t="s">
        <v>707</v>
      </c>
      <c r="E3315" s="382" t="s">
        <v>37</v>
      </c>
      <c r="F3315" s="383">
        <v>100</v>
      </c>
      <c r="G3315" s="383">
        <v>1618</v>
      </c>
      <c r="H3315" s="383" t="s">
        <v>835</v>
      </c>
      <c r="I3315" s="383">
        <v>99</v>
      </c>
      <c r="J3315" s="383">
        <v>813</v>
      </c>
      <c r="K3315" s="383" t="s">
        <v>835</v>
      </c>
      <c r="L3315" s="385">
        <v>94</v>
      </c>
      <c r="M3315" s="383">
        <v>784</v>
      </c>
      <c r="N3315" s="383" t="s">
        <v>835</v>
      </c>
      <c r="O3315" s="385">
        <v>70</v>
      </c>
      <c r="P3315" s="385">
        <v>917</v>
      </c>
      <c r="Q3315" s="386" t="s">
        <v>835</v>
      </c>
      <c r="R3315" s="383">
        <v>43</v>
      </c>
      <c r="S3315" s="383">
        <v>1494</v>
      </c>
      <c r="T3315" s="386" t="s">
        <v>36</v>
      </c>
      <c r="U3315" s="386">
        <v>44</v>
      </c>
      <c r="V3315" s="386">
        <v>1457</v>
      </c>
      <c r="W3315" s="386" t="s">
        <v>834</v>
      </c>
      <c r="X3315" s="383">
        <v>70</v>
      </c>
      <c r="Y3315" s="383">
        <v>762</v>
      </c>
      <c r="Z3315" s="386" t="s">
        <v>36</v>
      </c>
      <c r="AA3315" s="386">
        <v>71</v>
      </c>
      <c r="AB3315" s="386">
        <v>742</v>
      </c>
      <c r="AC3315" s="386" t="s">
        <v>834</v>
      </c>
      <c r="AD3315" s="383"/>
      <c r="AE3315" s="383" t="s">
        <v>36</v>
      </c>
      <c r="AF3315" s="383">
        <v>79</v>
      </c>
      <c r="AG3315" s="383" t="s">
        <v>681</v>
      </c>
      <c r="AH3315" s="383" t="s">
        <v>34</v>
      </c>
      <c r="AI3315" s="383" t="s">
        <v>36</v>
      </c>
      <c r="AJ3315" s="383" t="s">
        <v>3554</v>
      </c>
      <c r="AK3315" s="384" t="str">
        <f t="shared" si="103"/>
        <v>NO</v>
      </c>
      <c r="AL3315" s="384" t="str">
        <f t="shared" si="104"/>
        <v>NO</v>
      </c>
    </row>
    <row r="3316" spans="1:38" x14ac:dyDescent="0.25">
      <c r="A3316" s="381" t="s">
        <v>3224</v>
      </c>
      <c r="B3316" s="382" t="s">
        <v>878</v>
      </c>
      <c r="C3316" s="382" t="s">
        <v>30</v>
      </c>
      <c r="D3316" s="382" t="s">
        <v>2252</v>
      </c>
      <c r="E3316" s="382" t="s">
        <v>37</v>
      </c>
      <c r="F3316" s="383">
        <v>100</v>
      </c>
      <c r="G3316" s="383">
        <v>142</v>
      </c>
      <c r="H3316" s="383" t="s">
        <v>835</v>
      </c>
      <c r="I3316" s="383">
        <v>100</v>
      </c>
      <c r="J3316" s="383">
        <v>59</v>
      </c>
      <c r="K3316" s="383" t="s">
        <v>835</v>
      </c>
      <c r="L3316" s="385"/>
      <c r="M3316" s="383">
        <v>57</v>
      </c>
      <c r="N3316" s="383" t="s">
        <v>835</v>
      </c>
      <c r="O3316" s="385"/>
      <c r="P3316" s="385"/>
      <c r="Q3316" s="386" t="s">
        <v>11</v>
      </c>
      <c r="R3316" s="383">
        <v>40</v>
      </c>
      <c r="S3316" s="383">
        <v>131</v>
      </c>
      <c r="T3316" s="386" t="s">
        <v>34</v>
      </c>
      <c r="U3316" s="386">
        <v>44</v>
      </c>
      <c r="V3316" s="386">
        <v>123</v>
      </c>
      <c r="W3316" s="386" t="s">
        <v>11</v>
      </c>
      <c r="X3316" s="383">
        <v>67</v>
      </c>
      <c r="Y3316" s="383">
        <v>55</v>
      </c>
      <c r="Z3316" s="386" t="s">
        <v>34</v>
      </c>
      <c r="AA3316" s="386">
        <v>66</v>
      </c>
      <c r="AB3316" s="386">
        <v>50</v>
      </c>
      <c r="AC3316" s="386" t="s">
        <v>11</v>
      </c>
      <c r="AD3316" s="383" t="s">
        <v>104</v>
      </c>
      <c r="AE3316" s="383" t="s">
        <v>36</v>
      </c>
      <c r="AF3316" s="383">
        <v>97</v>
      </c>
      <c r="AG3316" s="383" t="s">
        <v>681</v>
      </c>
      <c r="AH3316" s="383" t="s">
        <v>36</v>
      </c>
      <c r="AI3316" s="383" t="s">
        <v>34</v>
      </c>
      <c r="AJ3316" s="383" t="s">
        <v>3554</v>
      </c>
      <c r="AK3316" s="384" t="str">
        <f t="shared" si="103"/>
        <v>Yes-SH</v>
      </c>
      <c r="AL3316" s="384" t="str">
        <f t="shared" si="104"/>
        <v>Yes-SH</v>
      </c>
    </row>
    <row r="3317" spans="1:38" x14ac:dyDescent="0.25">
      <c r="A3317" s="381" t="s">
        <v>3224</v>
      </c>
      <c r="B3317" s="382" t="s">
        <v>708</v>
      </c>
      <c r="C3317" s="382" t="s">
        <v>30</v>
      </c>
      <c r="D3317" s="382" t="s">
        <v>709</v>
      </c>
      <c r="E3317" s="382" t="s">
        <v>37</v>
      </c>
      <c r="F3317" s="383">
        <v>100</v>
      </c>
      <c r="G3317" s="383">
        <v>313</v>
      </c>
      <c r="H3317" s="383" t="s">
        <v>835</v>
      </c>
      <c r="I3317" s="383">
        <v>100</v>
      </c>
      <c r="J3317" s="383">
        <v>263</v>
      </c>
      <c r="K3317" s="383" t="s">
        <v>835</v>
      </c>
      <c r="L3317" s="385"/>
      <c r="M3317" s="383">
        <v>105</v>
      </c>
      <c r="N3317" s="383" t="s">
        <v>835</v>
      </c>
      <c r="O3317" s="385"/>
      <c r="P3317" s="385">
        <v>19</v>
      </c>
      <c r="Q3317" s="386" t="s">
        <v>11</v>
      </c>
      <c r="R3317" s="383">
        <v>82</v>
      </c>
      <c r="S3317" s="383">
        <v>312</v>
      </c>
      <c r="T3317" s="386" t="s">
        <v>34</v>
      </c>
      <c r="U3317" s="386">
        <v>82</v>
      </c>
      <c r="V3317" s="386">
        <v>295</v>
      </c>
      <c r="W3317" s="386" t="s">
        <v>11</v>
      </c>
      <c r="X3317" s="383">
        <v>92</v>
      </c>
      <c r="Y3317" s="383">
        <v>261</v>
      </c>
      <c r="Z3317" s="386" t="s">
        <v>34</v>
      </c>
      <c r="AA3317" s="386">
        <v>92</v>
      </c>
      <c r="AB3317" s="386">
        <v>248</v>
      </c>
      <c r="AC3317" s="386" t="s">
        <v>11</v>
      </c>
      <c r="AD3317" s="383"/>
      <c r="AE3317" s="383" t="s">
        <v>34</v>
      </c>
      <c r="AF3317" s="383">
        <v>100</v>
      </c>
      <c r="AG3317" s="383" t="s">
        <v>40</v>
      </c>
      <c r="AH3317" s="383" t="s">
        <v>34</v>
      </c>
      <c r="AI3317" s="383" t="s">
        <v>36</v>
      </c>
      <c r="AJ3317" s="383" t="s">
        <v>3554</v>
      </c>
      <c r="AK3317" s="384" t="str">
        <f t="shared" si="103"/>
        <v>Yes-AB</v>
      </c>
      <c r="AL3317" s="384" t="str">
        <f t="shared" si="104"/>
        <v>Yes-AB</v>
      </c>
    </row>
    <row r="3318" spans="1:38" x14ac:dyDescent="0.25">
      <c r="A3318" s="381" t="s">
        <v>3224</v>
      </c>
      <c r="B3318" s="382" t="s">
        <v>710</v>
      </c>
      <c r="C3318" s="382" t="s">
        <v>30</v>
      </c>
      <c r="D3318" s="382" t="s">
        <v>711</v>
      </c>
      <c r="E3318" s="382" t="s">
        <v>37</v>
      </c>
      <c r="F3318" s="383">
        <v>100</v>
      </c>
      <c r="G3318" s="383">
        <v>87</v>
      </c>
      <c r="H3318" s="383" t="s">
        <v>835</v>
      </c>
      <c r="I3318" s="383">
        <v>100</v>
      </c>
      <c r="J3318" s="383">
        <v>47</v>
      </c>
      <c r="K3318" s="383" t="s">
        <v>835</v>
      </c>
      <c r="L3318" s="385"/>
      <c r="M3318" s="383">
        <v>46</v>
      </c>
      <c r="N3318" s="383" t="s">
        <v>835</v>
      </c>
      <c r="O3318" s="385"/>
      <c r="P3318" s="385"/>
      <c r="Q3318" s="386" t="s">
        <v>11</v>
      </c>
      <c r="R3318" s="383">
        <v>37</v>
      </c>
      <c r="S3318" s="383">
        <v>86</v>
      </c>
      <c r="T3318" s="386" t="s">
        <v>36</v>
      </c>
      <c r="U3318" s="386">
        <v>39</v>
      </c>
      <c r="V3318" s="386">
        <v>80</v>
      </c>
      <c r="W3318" s="386" t="s">
        <v>834</v>
      </c>
      <c r="X3318" s="383">
        <v>70</v>
      </c>
      <c r="Y3318" s="383">
        <v>46</v>
      </c>
      <c r="Z3318" s="386" t="s">
        <v>36</v>
      </c>
      <c r="AA3318" s="386">
        <v>76</v>
      </c>
      <c r="AB3318" s="386">
        <v>45</v>
      </c>
      <c r="AC3318" s="386" t="s">
        <v>834</v>
      </c>
      <c r="AD3318" s="383"/>
      <c r="AE3318" s="383" t="s">
        <v>36</v>
      </c>
      <c r="AF3318" s="383">
        <v>87</v>
      </c>
      <c r="AG3318" s="383" t="s">
        <v>681</v>
      </c>
      <c r="AH3318" s="383" t="s">
        <v>34</v>
      </c>
      <c r="AI3318" s="383" t="s">
        <v>36</v>
      </c>
      <c r="AJ3318" s="383" t="s">
        <v>3554</v>
      </c>
      <c r="AK3318" s="384" t="str">
        <f t="shared" si="103"/>
        <v>NO</v>
      </c>
      <c r="AL3318" s="384" t="str">
        <f t="shared" si="104"/>
        <v>NO</v>
      </c>
    </row>
    <row r="3319" spans="1:38" x14ac:dyDescent="0.25">
      <c r="A3319" s="381" t="s">
        <v>3224</v>
      </c>
      <c r="B3319" s="382" t="s">
        <v>879</v>
      </c>
      <c r="C3319" s="382" t="s">
        <v>30</v>
      </c>
      <c r="D3319" s="382" t="s">
        <v>2253</v>
      </c>
      <c r="E3319" s="382" t="s">
        <v>37</v>
      </c>
      <c r="F3319" s="383">
        <v>100</v>
      </c>
      <c r="G3319" s="383">
        <v>44</v>
      </c>
      <c r="H3319" s="383" t="s">
        <v>835</v>
      </c>
      <c r="I3319" s="383">
        <v>100</v>
      </c>
      <c r="J3319" s="383">
        <v>21</v>
      </c>
      <c r="K3319" s="383" t="s">
        <v>835</v>
      </c>
      <c r="L3319" s="385">
        <v>90</v>
      </c>
      <c r="M3319" s="383">
        <v>21</v>
      </c>
      <c r="N3319" s="383" t="s">
        <v>835</v>
      </c>
      <c r="O3319" s="385"/>
      <c r="P3319" s="385"/>
      <c r="Q3319" s="386" t="s">
        <v>11</v>
      </c>
      <c r="R3319" s="383">
        <v>21</v>
      </c>
      <c r="S3319" s="383">
        <v>42</v>
      </c>
      <c r="T3319" s="386" t="s">
        <v>36</v>
      </c>
      <c r="U3319" s="386">
        <v>27</v>
      </c>
      <c r="V3319" s="386">
        <v>41</v>
      </c>
      <c r="W3319" s="386" t="s">
        <v>834</v>
      </c>
      <c r="X3319" s="383">
        <v>48</v>
      </c>
      <c r="Y3319" s="383">
        <v>21</v>
      </c>
      <c r="Z3319" s="386" t="s">
        <v>36</v>
      </c>
      <c r="AA3319" s="386">
        <v>52</v>
      </c>
      <c r="AB3319" s="386">
        <v>21</v>
      </c>
      <c r="AC3319" s="386" t="s">
        <v>834</v>
      </c>
      <c r="AD3319" s="383"/>
      <c r="AE3319" s="383" t="s">
        <v>36</v>
      </c>
      <c r="AF3319" s="383">
        <v>90</v>
      </c>
      <c r="AG3319" s="383" t="s">
        <v>681</v>
      </c>
      <c r="AH3319" s="383" t="s">
        <v>34</v>
      </c>
      <c r="AI3319" s="383" t="s">
        <v>34</v>
      </c>
      <c r="AJ3319" s="383" t="s">
        <v>3554</v>
      </c>
      <c r="AK3319" s="384" t="str">
        <f t="shared" si="103"/>
        <v>NO</v>
      </c>
      <c r="AL3319" s="384" t="str">
        <f t="shared" si="104"/>
        <v>NO</v>
      </c>
    </row>
    <row r="3320" spans="1:38" x14ac:dyDescent="0.25">
      <c r="A3320" s="381" t="s">
        <v>3224</v>
      </c>
      <c r="B3320" s="382" t="s">
        <v>880</v>
      </c>
      <c r="C3320" s="382" t="s">
        <v>30</v>
      </c>
      <c r="D3320" s="382" t="s">
        <v>2254</v>
      </c>
      <c r="E3320" s="382" t="s">
        <v>37</v>
      </c>
      <c r="F3320" s="383">
        <v>100</v>
      </c>
      <c r="G3320" s="383">
        <v>543</v>
      </c>
      <c r="H3320" s="383" t="s">
        <v>835</v>
      </c>
      <c r="I3320" s="383">
        <v>100</v>
      </c>
      <c r="J3320" s="383">
        <v>452</v>
      </c>
      <c r="K3320" s="383" t="s">
        <v>835</v>
      </c>
      <c r="L3320" s="385"/>
      <c r="M3320" s="383">
        <v>186</v>
      </c>
      <c r="N3320" s="383" t="s">
        <v>835</v>
      </c>
      <c r="O3320" s="385"/>
      <c r="P3320" s="385"/>
      <c r="Q3320" s="386" t="s">
        <v>11</v>
      </c>
      <c r="R3320" s="383">
        <v>78</v>
      </c>
      <c r="S3320" s="383">
        <v>531</v>
      </c>
      <c r="T3320" s="386" t="s">
        <v>36</v>
      </c>
      <c r="U3320" s="386">
        <v>76</v>
      </c>
      <c r="V3320" s="386">
        <v>488</v>
      </c>
      <c r="W3320" s="386" t="s">
        <v>834</v>
      </c>
      <c r="X3320" s="383">
        <v>70</v>
      </c>
      <c r="Y3320" s="383">
        <v>442</v>
      </c>
      <c r="Z3320" s="386" t="s">
        <v>36</v>
      </c>
      <c r="AA3320" s="386">
        <v>72</v>
      </c>
      <c r="AB3320" s="386">
        <v>405</v>
      </c>
      <c r="AC3320" s="386" t="s">
        <v>834</v>
      </c>
      <c r="AD3320" s="383"/>
      <c r="AE3320" s="383" t="s">
        <v>36</v>
      </c>
      <c r="AF3320" s="383">
        <v>82</v>
      </c>
      <c r="AG3320" s="383" t="s">
        <v>40</v>
      </c>
      <c r="AH3320" s="383" t="s">
        <v>36</v>
      </c>
      <c r="AI3320" s="383" t="s">
        <v>34</v>
      </c>
      <c r="AJ3320" s="383" t="s">
        <v>3554</v>
      </c>
      <c r="AK3320" s="384" t="str">
        <f t="shared" si="103"/>
        <v>NO</v>
      </c>
      <c r="AL3320" s="384" t="str">
        <f t="shared" si="104"/>
        <v>NO</v>
      </c>
    </row>
    <row r="3321" spans="1:38" x14ac:dyDescent="0.25">
      <c r="A3321" s="381" t="s">
        <v>3224</v>
      </c>
      <c r="B3321" s="382" t="s">
        <v>882</v>
      </c>
      <c r="C3321" s="382" t="s">
        <v>30</v>
      </c>
      <c r="D3321" s="382" t="s">
        <v>2327</v>
      </c>
      <c r="E3321" s="382" t="s">
        <v>37</v>
      </c>
      <c r="F3321" s="383">
        <v>81</v>
      </c>
      <c r="G3321" s="383">
        <v>194</v>
      </c>
      <c r="H3321" s="383" t="s">
        <v>834</v>
      </c>
      <c r="I3321" s="383">
        <v>85</v>
      </c>
      <c r="J3321" s="383">
        <v>106</v>
      </c>
      <c r="K3321" s="383" t="s">
        <v>834</v>
      </c>
      <c r="L3321" s="385">
        <v>82</v>
      </c>
      <c r="M3321" s="383">
        <v>68</v>
      </c>
      <c r="N3321" s="383" t="s">
        <v>835</v>
      </c>
      <c r="O3321" s="385"/>
      <c r="P3321" s="385">
        <v>85</v>
      </c>
      <c r="Q3321" s="386" t="s">
        <v>11</v>
      </c>
      <c r="R3321" s="383"/>
      <c r="S3321" s="383">
        <v>84</v>
      </c>
      <c r="T3321" s="386" t="s">
        <v>36</v>
      </c>
      <c r="U3321" s="386"/>
      <c r="V3321" s="386">
        <v>62</v>
      </c>
      <c r="W3321" s="386" t="s">
        <v>11</v>
      </c>
      <c r="X3321" s="383">
        <v>30</v>
      </c>
      <c r="Y3321" s="383">
        <v>53</v>
      </c>
      <c r="Z3321" s="386" t="s">
        <v>36</v>
      </c>
      <c r="AA3321" s="386">
        <v>37</v>
      </c>
      <c r="AB3321" s="386">
        <v>41</v>
      </c>
      <c r="AC3321" s="386" t="s">
        <v>11</v>
      </c>
      <c r="AD3321" s="383"/>
      <c r="AE3321" s="383" t="s">
        <v>36</v>
      </c>
      <c r="AF3321" s="383">
        <v>67</v>
      </c>
      <c r="AG3321" s="383" t="s">
        <v>681</v>
      </c>
      <c r="AH3321" s="383" t="s">
        <v>34</v>
      </c>
      <c r="AI3321" s="383" t="s">
        <v>34</v>
      </c>
      <c r="AJ3321" s="383" t="s">
        <v>3554</v>
      </c>
      <c r="AK3321" s="384" t="str">
        <f t="shared" si="103"/>
        <v>NO</v>
      </c>
      <c r="AL3321" s="384" t="str">
        <f t="shared" si="104"/>
        <v>NO</v>
      </c>
    </row>
    <row r="3322" spans="1:38" x14ac:dyDescent="0.25">
      <c r="A3322" s="381" t="s">
        <v>3224</v>
      </c>
      <c r="B3322" s="382" t="s">
        <v>883</v>
      </c>
      <c r="C3322" s="382" t="s">
        <v>30</v>
      </c>
      <c r="D3322" s="382" t="s">
        <v>2328</v>
      </c>
      <c r="E3322" s="382" t="s">
        <v>37</v>
      </c>
      <c r="F3322" s="383">
        <v>76</v>
      </c>
      <c r="G3322" s="383">
        <v>132</v>
      </c>
      <c r="H3322" s="383" t="s">
        <v>834</v>
      </c>
      <c r="I3322" s="383">
        <v>80</v>
      </c>
      <c r="J3322" s="383">
        <v>67</v>
      </c>
      <c r="K3322" s="383" t="s">
        <v>834</v>
      </c>
      <c r="L3322" s="385">
        <v>91</v>
      </c>
      <c r="M3322" s="383">
        <v>47</v>
      </c>
      <c r="N3322" s="383" t="s">
        <v>835</v>
      </c>
      <c r="O3322" s="385"/>
      <c r="P3322" s="385">
        <v>135</v>
      </c>
      <c r="Q3322" s="386" t="s">
        <v>11</v>
      </c>
      <c r="R3322" s="383"/>
      <c r="S3322" s="383">
        <v>82</v>
      </c>
      <c r="T3322" s="386" t="s">
        <v>36</v>
      </c>
      <c r="U3322" s="386"/>
      <c r="V3322" s="386">
        <v>67</v>
      </c>
      <c r="W3322" s="386" t="s">
        <v>11</v>
      </c>
      <c r="X3322" s="383">
        <v>21</v>
      </c>
      <c r="Y3322" s="383">
        <v>48</v>
      </c>
      <c r="Z3322" s="386" t="s">
        <v>36</v>
      </c>
      <c r="AA3322" s="386">
        <v>24</v>
      </c>
      <c r="AB3322" s="386">
        <v>41</v>
      </c>
      <c r="AC3322" s="386" t="s">
        <v>11</v>
      </c>
      <c r="AD3322" s="383"/>
      <c r="AE3322" s="383" t="s">
        <v>36</v>
      </c>
      <c r="AF3322" s="383">
        <v>64</v>
      </c>
      <c r="AG3322" s="383" t="s">
        <v>681</v>
      </c>
      <c r="AH3322" s="383" t="s">
        <v>34</v>
      </c>
      <c r="AI3322" s="383" t="s">
        <v>34</v>
      </c>
      <c r="AJ3322" s="383" t="s">
        <v>3554</v>
      </c>
      <c r="AK3322" s="384" t="str">
        <f t="shared" si="103"/>
        <v>NO</v>
      </c>
      <c r="AL3322" s="384" t="str">
        <f t="shared" si="104"/>
        <v>NO</v>
      </c>
    </row>
    <row r="3323" spans="1:38" x14ac:dyDescent="0.25">
      <c r="A3323" s="381" t="s">
        <v>3224</v>
      </c>
      <c r="B3323" s="382" t="s">
        <v>712</v>
      </c>
      <c r="C3323" s="382" t="s">
        <v>30</v>
      </c>
      <c r="D3323" s="382" t="s">
        <v>713</v>
      </c>
      <c r="E3323" s="382" t="s">
        <v>37</v>
      </c>
      <c r="F3323" s="383">
        <v>100</v>
      </c>
      <c r="G3323" s="383">
        <v>1630</v>
      </c>
      <c r="H3323" s="383" t="s">
        <v>835</v>
      </c>
      <c r="I3323" s="383">
        <v>100</v>
      </c>
      <c r="J3323" s="383">
        <v>839</v>
      </c>
      <c r="K3323" s="383" t="s">
        <v>835</v>
      </c>
      <c r="L3323" s="385"/>
      <c r="M3323" s="383">
        <v>804</v>
      </c>
      <c r="N3323" s="383" t="s">
        <v>835</v>
      </c>
      <c r="O3323" s="385">
        <v>78</v>
      </c>
      <c r="P3323" s="385">
        <v>840</v>
      </c>
      <c r="Q3323" s="386" t="s">
        <v>835</v>
      </c>
      <c r="R3323" s="383">
        <v>44</v>
      </c>
      <c r="S3323" s="383">
        <v>1482</v>
      </c>
      <c r="T3323" s="386" t="s">
        <v>36</v>
      </c>
      <c r="U3323" s="386">
        <v>45</v>
      </c>
      <c r="V3323" s="386">
        <v>1408</v>
      </c>
      <c r="W3323" s="386" t="s">
        <v>834</v>
      </c>
      <c r="X3323" s="383">
        <v>77</v>
      </c>
      <c r="Y3323" s="383">
        <v>761</v>
      </c>
      <c r="Z3323" s="386" t="s">
        <v>34</v>
      </c>
      <c r="AA3323" s="386">
        <v>80</v>
      </c>
      <c r="AB3323" s="386">
        <v>726</v>
      </c>
      <c r="AC3323" s="386" t="s">
        <v>11</v>
      </c>
      <c r="AD3323" s="383"/>
      <c r="AE3323" s="383" t="s">
        <v>36</v>
      </c>
      <c r="AF3323" s="383">
        <v>85</v>
      </c>
      <c r="AG3323" s="383" t="s">
        <v>681</v>
      </c>
      <c r="AH3323" s="383" t="s">
        <v>34</v>
      </c>
      <c r="AI3323" s="383" t="s">
        <v>36</v>
      </c>
      <c r="AJ3323" s="383" t="s">
        <v>3554</v>
      </c>
      <c r="AK3323" s="384" t="str">
        <f t="shared" si="103"/>
        <v>NO</v>
      </c>
      <c r="AL3323" s="384" t="str">
        <f t="shared" si="104"/>
        <v>Yes-SH</v>
      </c>
    </row>
    <row r="3324" spans="1:38" x14ac:dyDescent="0.25">
      <c r="A3324" s="381" t="s">
        <v>3224</v>
      </c>
      <c r="B3324" s="382" t="s">
        <v>714</v>
      </c>
      <c r="C3324" s="382" t="s">
        <v>30</v>
      </c>
      <c r="D3324" s="382" t="s">
        <v>2255</v>
      </c>
      <c r="E3324" s="382" t="s">
        <v>37</v>
      </c>
      <c r="F3324" s="383">
        <v>100</v>
      </c>
      <c r="G3324" s="383">
        <v>253</v>
      </c>
      <c r="H3324" s="383" t="s">
        <v>835</v>
      </c>
      <c r="I3324" s="383">
        <v>100</v>
      </c>
      <c r="J3324" s="383">
        <v>135</v>
      </c>
      <c r="K3324" s="383" t="s">
        <v>835</v>
      </c>
      <c r="L3324" s="385"/>
      <c r="M3324" s="383">
        <v>135</v>
      </c>
      <c r="N3324" s="383" t="s">
        <v>835</v>
      </c>
      <c r="O3324" s="385">
        <v>92</v>
      </c>
      <c r="P3324" s="385">
        <v>106</v>
      </c>
      <c r="Q3324" s="386" t="s">
        <v>835</v>
      </c>
      <c r="R3324" s="383">
        <v>83</v>
      </c>
      <c r="S3324" s="383">
        <v>253</v>
      </c>
      <c r="T3324" s="386" t="s">
        <v>34</v>
      </c>
      <c r="U3324" s="386">
        <v>82</v>
      </c>
      <c r="V3324" s="386">
        <v>244</v>
      </c>
      <c r="W3324" s="386" t="s">
        <v>11</v>
      </c>
      <c r="X3324" s="383"/>
      <c r="Y3324" s="383">
        <v>135</v>
      </c>
      <c r="Z3324" s="386" t="s">
        <v>34</v>
      </c>
      <c r="AA3324" s="386"/>
      <c r="AB3324" s="386">
        <v>135</v>
      </c>
      <c r="AC3324" s="386" t="s">
        <v>11</v>
      </c>
      <c r="AD3324" s="383"/>
      <c r="AE3324" s="383" t="s">
        <v>36</v>
      </c>
      <c r="AF3324" s="383">
        <v>97</v>
      </c>
      <c r="AG3324" s="383" t="s">
        <v>681</v>
      </c>
      <c r="AH3324" s="383" t="s">
        <v>36</v>
      </c>
      <c r="AI3324" s="383" t="s">
        <v>36</v>
      </c>
      <c r="AJ3324" s="383" t="s">
        <v>3554</v>
      </c>
      <c r="AK3324" s="384" t="str">
        <f t="shared" si="103"/>
        <v>Yes-AB</v>
      </c>
      <c r="AL3324" s="384" t="str">
        <f t="shared" si="104"/>
        <v>Yes-AB</v>
      </c>
    </row>
    <row r="3325" spans="1:38" x14ac:dyDescent="0.25">
      <c r="A3325" s="381" t="s">
        <v>3224</v>
      </c>
      <c r="B3325" s="382" t="s">
        <v>715</v>
      </c>
      <c r="C3325" s="382" t="s">
        <v>30</v>
      </c>
      <c r="D3325" s="382" t="s">
        <v>716</v>
      </c>
      <c r="E3325" s="382" t="s">
        <v>37</v>
      </c>
      <c r="F3325" s="383">
        <v>100</v>
      </c>
      <c r="G3325" s="383">
        <v>1679</v>
      </c>
      <c r="H3325" s="383" t="s">
        <v>835</v>
      </c>
      <c r="I3325" s="383">
        <v>100</v>
      </c>
      <c r="J3325" s="383">
        <v>784</v>
      </c>
      <c r="K3325" s="383" t="s">
        <v>835</v>
      </c>
      <c r="L3325" s="385"/>
      <c r="M3325" s="383">
        <v>774</v>
      </c>
      <c r="N3325" s="383" t="s">
        <v>835</v>
      </c>
      <c r="O3325" s="385"/>
      <c r="P3325" s="385">
        <v>698</v>
      </c>
      <c r="Q3325" s="386" t="s">
        <v>835</v>
      </c>
      <c r="R3325" s="383">
        <v>76</v>
      </c>
      <c r="S3325" s="383">
        <v>1675</v>
      </c>
      <c r="T3325" s="386" t="s">
        <v>36</v>
      </c>
      <c r="U3325" s="386">
        <v>76</v>
      </c>
      <c r="V3325" s="386">
        <v>1615</v>
      </c>
      <c r="W3325" s="386" t="s">
        <v>834</v>
      </c>
      <c r="X3325" s="383">
        <v>90</v>
      </c>
      <c r="Y3325" s="383">
        <v>782</v>
      </c>
      <c r="Z3325" s="386" t="s">
        <v>34</v>
      </c>
      <c r="AA3325" s="386">
        <v>91</v>
      </c>
      <c r="AB3325" s="386">
        <v>779</v>
      </c>
      <c r="AC3325" s="386" t="s">
        <v>11</v>
      </c>
      <c r="AD3325" s="383"/>
      <c r="AE3325" s="383" t="s">
        <v>36</v>
      </c>
      <c r="AF3325" s="383">
        <v>87</v>
      </c>
      <c r="AG3325" s="383" t="s">
        <v>681</v>
      </c>
      <c r="AH3325" s="383" t="s">
        <v>36</v>
      </c>
      <c r="AI3325" s="383" t="s">
        <v>36</v>
      </c>
      <c r="AJ3325" s="383" t="s">
        <v>3554</v>
      </c>
      <c r="AK3325" s="384" t="str">
        <f t="shared" si="103"/>
        <v>NO</v>
      </c>
      <c r="AL3325" s="384" t="str">
        <f t="shared" si="104"/>
        <v>Yes-AB</v>
      </c>
    </row>
    <row r="3326" spans="1:38" x14ac:dyDescent="0.25">
      <c r="A3326" s="381" t="s">
        <v>3224</v>
      </c>
      <c r="B3326" s="382" t="s">
        <v>717</v>
      </c>
      <c r="C3326" s="382" t="s">
        <v>30</v>
      </c>
      <c r="D3326" s="382" t="s">
        <v>718</v>
      </c>
      <c r="E3326" s="382" t="s">
        <v>37</v>
      </c>
      <c r="F3326" s="383">
        <v>99</v>
      </c>
      <c r="G3326" s="383">
        <v>1473</v>
      </c>
      <c r="H3326" s="383" t="s">
        <v>835</v>
      </c>
      <c r="I3326" s="383">
        <v>99</v>
      </c>
      <c r="J3326" s="383">
        <v>713</v>
      </c>
      <c r="K3326" s="383" t="s">
        <v>835</v>
      </c>
      <c r="L3326" s="385">
        <v>87</v>
      </c>
      <c r="M3326" s="383">
        <v>676</v>
      </c>
      <c r="N3326" s="383" t="s">
        <v>834</v>
      </c>
      <c r="O3326" s="385">
        <v>77</v>
      </c>
      <c r="P3326" s="385">
        <v>937</v>
      </c>
      <c r="Q3326" s="386" t="s">
        <v>835</v>
      </c>
      <c r="R3326" s="383">
        <v>34</v>
      </c>
      <c r="S3326" s="383">
        <v>1326</v>
      </c>
      <c r="T3326" s="386" t="s">
        <v>36</v>
      </c>
      <c r="U3326" s="386">
        <v>35</v>
      </c>
      <c r="V3326" s="386">
        <v>1296</v>
      </c>
      <c r="W3326" s="386" t="s">
        <v>834</v>
      </c>
      <c r="X3326" s="383">
        <v>66</v>
      </c>
      <c r="Y3326" s="383">
        <v>642</v>
      </c>
      <c r="Z3326" s="386" t="s">
        <v>36</v>
      </c>
      <c r="AA3326" s="386">
        <v>68</v>
      </c>
      <c r="AB3326" s="386">
        <v>624</v>
      </c>
      <c r="AC3326" s="386" t="s">
        <v>834</v>
      </c>
      <c r="AD3326" s="383"/>
      <c r="AE3326" s="383" t="s">
        <v>36</v>
      </c>
      <c r="AF3326" s="383">
        <v>74</v>
      </c>
      <c r="AG3326" s="383" t="s">
        <v>681</v>
      </c>
      <c r="AH3326" s="383" t="s">
        <v>34</v>
      </c>
      <c r="AI3326" s="383" t="s">
        <v>36</v>
      </c>
      <c r="AJ3326" s="383" t="s">
        <v>3554</v>
      </c>
      <c r="AK3326" s="384" t="str">
        <f t="shared" si="103"/>
        <v>NO</v>
      </c>
      <c r="AL3326" s="384" t="str">
        <f t="shared" si="104"/>
        <v>NO</v>
      </c>
    </row>
    <row r="3327" spans="1:38" x14ac:dyDescent="0.25">
      <c r="A3327" s="381" t="s">
        <v>3224</v>
      </c>
      <c r="B3327" s="382" t="s">
        <v>719</v>
      </c>
      <c r="C3327" s="382" t="s">
        <v>30</v>
      </c>
      <c r="D3327" s="382" t="s">
        <v>720</v>
      </c>
      <c r="E3327" s="382" t="s">
        <v>37</v>
      </c>
      <c r="F3327" s="383">
        <v>99</v>
      </c>
      <c r="G3327" s="383">
        <v>2132</v>
      </c>
      <c r="H3327" s="383" t="s">
        <v>835</v>
      </c>
      <c r="I3327" s="383">
        <v>99</v>
      </c>
      <c r="J3327" s="383">
        <v>983</v>
      </c>
      <c r="K3327" s="383" t="s">
        <v>835</v>
      </c>
      <c r="L3327" s="385"/>
      <c r="M3327" s="383">
        <v>988</v>
      </c>
      <c r="N3327" s="383" t="s">
        <v>835</v>
      </c>
      <c r="O3327" s="385">
        <v>85</v>
      </c>
      <c r="P3327" s="385">
        <v>1034</v>
      </c>
      <c r="Q3327" s="386" t="s">
        <v>835</v>
      </c>
      <c r="R3327" s="383">
        <v>57</v>
      </c>
      <c r="S3327" s="383">
        <v>2037</v>
      </c>
      <c r="T3327" s="386" t="s">
        <v>36</v>
      </c>
      <c r="U3327" s="386">
        <v>58</v>
      </c>
      <c r="V3327" s="386">
        <v>1970</v>
      </c>
      <c r="W3327" s="386" t="s">
        <v>834</v>
      </c>
      <c r="X3327" s="383">
        <v>80</v>
      </c>
      <c r="Y3327" s="383">
        <v>948</v>
      </c>
      <c r="Z3327" s="386" t="s">
        <v>34</v>
      </c>
      <c r="AA3327" s="386">
        <v>82</v>
      </c>
      <c r="AB3327" s="386">
        <v>925</v>
      </c>
      <c r="AC3327" s="386" t="s">
        <v>11</v>
      </c>
      <c r="AD3327" s="383"/>
      <c r="AE3327" s="383" t="s">
        <v>36</v>
      </c>
      <c r="AF3327" s="383">
        <v>87</v>
      </c>
      <c r="AG3327" s="383" t="s">
        <v>681</v>
      </c>
      <c r="AH3327" s="383" t="s">
        <v>36</v>
      </c>
      <c r="AI3327" s="383" t="s">
        <v>36</v>
      </c>
      <c r="AJ3327" s="383" t="s">
        <v>3554</v>
      </c>
      <c r="AK3327" s="384" t="str">
        <f t="shared" si="103"/>
        <v>NO</v>
      </c>
      <c r="AL3327" s="384" t="str">
        <f t="shared" si="104"/>
        <v>Yes-AB</v>
      </c>
    </row>
    <row r="3328" spans="1:38" x14ac:dyDescent="0.25">
      <c r="A3328" s="381" t="s">
        <v>3224</v>
      </c>
      <c r="B3328" s="382" t="s">
        <v>721</v>
      </c>
      <c r="C3328" s="382" t="s">
        <v>30</v>
      </c>
      <c r="D3328" s="382" t="s">
        <v>722</v>
      </c>
      <c r="E3328" s="382" t="s">
        <v>37</v>
      </c>
      <c r="F3328" s="383">
        <v>99</v>
      </c>
      <c r="G3328" s="383">
        <v>906</v>
      </c>
      <c r="H3328" s="383" t="s">
        <v>835</v>
      </c>
      <c r="I3328" s="383">
        <v>99</v>
      </c>
      <c r="J3328" s="383">
        <v>462</v>
      </c>
      <c r="K3328" s="383" t="s">
        <v>835</v>
      </c>
      <c r="L3328" s="385">
        <v>90</v>
      </c>
      <c r="M3328" s="383">
        <v>461</v>
      </c>
      <c r="N3328" s="383" t="s">
        <v>835</v>
      </c>
      <c r="O3328" s="385">
        <v>70</v>
      </c>
      <c r="P3328" s="385">
        <v>539</v>
      </c>
      <c r="Q3328" s="386" t="s">
        <v>835</v>
      </c>
      <c r="R3328" s="383">
        <v>30</v>
      </c>
      <c r="S3328" s="383">
        <v>800</v>
      </c>
      <c r="T3328" s="386" t="s">
        <v>36</v>
      </c>
      <c r="U3328" s="386">
        <v>29</v>
      </c>
      <c r="V3328" s="386">
        <v>772</v>
      </c>
      <c r="W3328" s="386" t="s">
        <v>834</v>
      </c>
      <c r="X3328" s="383">
        <v>57</v>
      </c>
      <c r="Y3328" s="383">
        <v>428</v>
      </c>
      <c r="Z3328" s="386" t="s">
        <v>36</v>
      </c>
      <c r="AA3328" s="386">
        <v>59</v>
      </c>
      <c r="AB3328" s="386">
        <v>414</v>
      </c>
      <c r="AC3328" s="386" t="s">
        <v>834</v>
      </c>
      <c r="AD3328" s="383"/>
      <c r="AE3328" s="383" t="s">
        <v>36</v>
      </c>
      <c r="AF3328" s="383">
        <v>74</v>
      </c>
      <c r="AG3328" s="383" t="s">
        <v>681</v>
      </c>
      <c r="AH3328" s="383" t="s">
        <v>34</v>
      </c>
      <c r="AI3328" s="383" t="s">
        <v>36</v>
      </c>
      <c r="AJ3328" s="383" t="s">
        <v>3554</v>
      </c>
      <c r="AK3328" s="384" t="str">
        <f t="shared" si="103"/>
        <v>NO</v>
      </c>
      <c r="AL3328" s="384" t="str">
        <f t="shared" si="104"/>
        <v>NO</v>
      </c>
    </row>
    <row r="3329" spans="1:38" x14ac:dyDescent="0.25">
      <c r="A3329" s="381" t="s">
        <v>3224</v>
      </c>
      <c r="B3329" s="382" t="s">
        <v>723</v>
      </c>
      <c r="C3329" s="382" t="s">
        <v>30</v>
      </c>
      <c r="D3329" s="382" t="s">
        <v>724</v>
      </c>
      <c r="E3329" s="382" t="s">
        <v>37</v>
      </c>
      <c r="F3329" s="383">
        <v>99</v>
      </c>
      <c r="G3329" s="383">
        <v>1466</v>
      </c>
      <c r="H3329" s="383" t="s">
        <v>835</v>
      </c>
      <c r="I3329" s="383">
        <v>99</v>
      </c>
      <c r="J3329" s="383">
        <v>667</v>
      </c>
      <c r="K3329" s="383" t="s">
        <v>835</v>
      </c>
      <c r="L3329" s="385">
        <v>93</v>
      </c>
      <c r="M3329" s="383">
        <v>663</v>
      </c>
      <c r="N3329" s="383" t="s">
        <v>835</v>
      </c>
      <c r="O3329" s="385">
        <v>87</v>
      </c>
      <c r="P3329" s="385">
        <v>801</v>
      </c>
      <c r="Q3329" s="386" t="s">
        <v>835</v>
      </c>
      <c r="R3329" s="383">
        <v>53</v>
      </c>
      <c r="S3329" s="383">
        <v>1400</v>
      </c>
      <c r="T3329" s="386" t="s">
        <v>36</v>
      </c>
      <c r="U3329" s="386">
        <v>53</v>
      </c>
      <c r="V3329" s="386">
        <v>1304</v>
      </c>
      <c r="W3329" s="386" t="s">
        <v>834</v>
      </c>
      <c r="X3329" s="383">
        <v>78</v>
      </c>
      <c r="Y3329" s="383">
        <v>638</v>
      </c>
      <c r="Z3329" s="386" t="s">
        <v>34</v>
      </c>
      <c r="AA3329" s="386">
        <v>80</v>
      </c>
      <c r="AB3329" s="386">
        <v>605</v>
      </c>
      <c r="AC3329" s="386" t="s">
        <v>835</v>
      </c>
      <c r="AD3329" s="383"/>
      <c r="AE3329" s="383" t="s">
        <v>36</v>
      </c>
      <c r="AF3329" s="383">
        <v>87</v>
      </c>
      <c r="AG3329" s="383" t="s">
        <v>681</v>
      </c>
      <c r="AH3329" s="383" t="s">
        <v>36</v>
      </c>
      <c r="AI3329" s="383" t="s">
        <v>36</v>
      </c>
      <c r="AJ3329" s="383" t="s">
        <v>3554</v>
      </c>
      <c r="AK3329" s="384" t="str">
        <f t="shared" si="103"/>
        <v>NO</v>
      </c>
      <c r="AL3329" s="384" t="str">
        <f t="shared" si="104"/>
        <v>Yes-GM</v>
      </c>
    </row>
    <row r="3330" spans="1:38" x14ac:dyDescent="0.25">
      <c r="A3330" s="381" t="s">
        <v>3224</v>
      </c>
      <c r="B3330" s="382" t="s">
        <v>725</v>
      </c>
      <c r="C3330" s="382" t="s">
        <v>30</v>
      </c>
      <c r="D3330" s="382" t="s">
        <v>726</v>
      </c>
      <c r="E3330" s="382" t="s">
        <v>37</v>
      </c>
      <c r="F3330" s="383">
        <v>98</v>
      </c>
      <c r="G3330" s="383">
        <v>1011</v>
      </c>
      <c r="H3330" s="383" t="s">
        <v>835</v>
      </c>
      <c r="I3330" s="383">
        <v>97</v>
      </c>
      <c r="J3330" s="383">
        <v>482</v>
      </c>
      <c r="K3330" s="383" t="s">
        <v>835</v>
      </c>
      <c r="L3330" s="385">
        <v>89</v>
      </c>
      <c r="M3330" s="383">
        <v>426</v>
      </c>
      <c r="N3330" s="383" t="s">
        <v>834</v>
      </c>
      <c r="O3330" s="385">
        <v>59</v>
      </c>
      <c r="P3330" s="385">
        <v>527</v>
      </c>
      <c r="Q3330" s="386" t="s">
        <v>834</v>
      </c>
      <c r="R3330" s="383">
        <v>20</v>
      </c>
      <c r="S3330" s="383">
        <v>876</v>
      </c>
      <c r="T3330" s="386" t="s">
        <v>36</v>
      </c>
      <c r="U3330" s="386">
        <v>20</v>
      </c>
      <c r="V3330" s="386">
        <v>829</v>
      </c>
      <c r="W3330" s="386" t="s">
        <v>11</v>
      </c>
      <c r="X3330" s="383">
        <v>54</v>
      </c>
      <c r="Y3330" s="383">
        <v>415</v>
      </c>
      <c r="Z3330" s="386" t="s">
        <v>36</v>
      </c>
      <c r="AA3330" s="386">
        <v>56</v>
      </c>
      <c r="AB3330" s="386">
        <v>393</v>
      </c>
      <c r="AC3330" s="386" t="s">
        <v>11</v>
      </c>
      <c r="AD3330" s="383"/>
      <c r="AE3330" s="383" t="s">
        <v>36</v>
      </c>
      <c r="AF3330" s="383">
        <v>67</v>
      </c>
      <c r="AG3330" s="383" t="s">
        <v>681</v>
      </c>
      <c r="AH3330" s="383" t="s">
        <v>34</v>
      </c>
      <c r="AI3330" s="383" t="s">
        <v>36</v>
      </c>
      <c r="AJ3330" s="383" t="s">
        <v>3554</v>
      </c>
      <c r="AK3330" s="384" t="str">
        <f t="shared" si="103"/>
        <v>NO</v>
      </c>
      <c r="AL3330" s="384" t="str">
        <f t="shared" si="104"/>
        <v>NO</v>
      </c>
    </row>
    <row r="3331" spans="1:38" x14ac:dyDescent="0.25">
      <c r="A3331" s="381" t="s">
        <v>3224</v>
      </c>
      <c r="B3331" s="382" t="s">
        <v>727</v>
      </c>
      <c r="C3331" s="382" t="s">
        <v>30</v>
      </c>
      <c r="D3331" s="382" t="s">
        <v>728</v>
      </c>
      <c r="E3331" s="382" t="s">
        <v>37</v>
      </c>
      <c r="F3331" s="383">
        <v>100</v>
      </c>
      <c r="G3331" s="383">
        <v>723</v>
      </c>
      <c r="H3331" s="383" t="s">
        <v>835</v>
      </c>
      <c r="I3331" s="383">
        <v>100</v>
      </c>
      <c r="J3331" s="383">
        <v>334</v>
      </c>
      <c r="K3331" s="383" t="s">
        <v>835</v>
      </c>
      <c r="L3331" s="385"/>
      <c r="M3331" s="383">
        <v>330</v>
      </c>
      <c r="N3331" s="383" t="s">
        <v>835</v>
      </c>
      <c r="O3331" s="385"/>
      <c r="P3331" s="385">
        <v>390</v>
      </c>
      <c r="Q3331" s="386" t="s">
        <v>835</v>
      </c>
      <c r="R3331" s="383">
        <v>51</v>
      </c>
      <c r="S3331" s="383">
        <v>705</v>
      </c>
      <c r="T3331" s="386" t="s">
        <v>36</v>
      </c>
      <c r="U3331" s="386">
        <v>53</v>
      </c>
      <c r="V3331" s="386">
        <v>690</v>
      </c>
      <c r="W3331" s="386" t="s">
        <v>834</v>
      </c>
      <c r="X3331" s="383">
        <v>81</v>
      </c>
      <c r="Y3331" s="383">
        <v>314</v>
      </c>
      <c r="Z3331" s="386" t="s">
        <v>34</v>
      </c>
      <c r="AA3331" s="386">
        <v>81</v>
      </c>
      <c r="AB3331" s="386">
        <v>312</v>
      </c>
      <c r="AC3331" s="386" t="s">
        <v>11</v>
      </c>
      <c r="AD3331" s="383"/>
      <c r="AE3331" s="383" t="s">
        <v>36</v>
      </c>
      <c r="AF3331" s="383">
        <v>90</v>
      </c>
      <c r="AG3331" s="383" t="s">
        <v>681</v>
      </c>
      <c r="AH3331" s="383" t="s">
        <v>34</v>
      </c>
      <c r="AI3331" s="383" t="s">
        <v>34</v>
      </c>
      <c r="AJ3331" s="383" t="s">
        <v>3554</v>
      </c>
      <c r="AK3331" s="384" t="str">
        <f t="shared" ref="AK3331:AK3394" si="105">IF(OR(T3331="NA",T3331="NO"),T3331,(IF(T3331="","NA",IF(OR(R3331&gt;78,AND(T3331="Yes",R3331="")),"Yes-AB",IF(W3331="NA","Yes-SH","Yes-GM")))))</f>
        <v>NO</v>
      </c>
      <c r="AL3331" s="384" t="str">
        <f t="shared" ref="AL3331:AL3394" si="106">IF(OR(Z3331="NA",Z3331="NO"),Z3331,(IF(Z3331="","NA",IF(OR(X3331&gt;79,AND(Z3331="Yes",X3331="")),"Yes-AB",IF(AC3331="NA","Yes-SH","Yes-GM")))))</f>
        <v>Yes-AB</v>
      </c>
    </row>
    <row r="3332" spans="1:38" x14ac:dyDescent="0.25">
      <c r="A3332" s="381" t="s">
        <v>3224</v>
      </c>
      <c r="B3332" s="382" t="s">
        <v>729</v>
      </c>
      <c r="C3332" s="382" t="s">
        <v>30</v>
      </c>
      <c r="D3332" s="382" t="s">
        <v>915</v>
      </c>
      <c r="E3332" s="382" t="s">
        <v>37</v>
      </c>
      <c r="F3332" s="383">
        <v>100</v>
      </c>
      <c r="G3332" s="383">
        <v>277</v>
      </c>
      <c r="H3332" s="383" t="s">
        <v>835</v>
      </c>
      <c r="I3332" s="383">
        <v>100</v>
      </c>
      <c r="J3332" s="383">
        <v>139</v>
      </c>
      <c r="K3332" s="383" t="s">
        <v>835</v>
      </c>
      <c r="L3332" s="385"/>
      <c r="M3332" s="383">
        <v>134</v>
      </c>
      <c r="N3332" s="383" t="s">
        <v>835</v>
      </c>
      <c r="O3332" s="385">
        <v>83</v>
      </c>
      <c r="P3332" s="385">
        <v>138</v>
      </c>
      <c r="Q3332" s="386" t="s">
        <v>834</v>
      </c>
      <c r="R3332" s="383">
        <v>94</v>
      </c>
      <c r="S3332" s="383">
        <v>270</v>
      </c>
      <c r="T3332" s="386" t="s">
        <v>34</v>
      </c>
      <c r="U3332" s="386">
        <v>94</v>
      </c>
      <c r="V3332" s="386">
        <v>251</v>
      </c>
      <c r="W3332" s="386" t="s">
        <v>11</v>
      </c>
      <c r="X3332" s="383"/>
      <c r="Y3332" s="383">
        <v>135</v>
      </c>
      <c r="Z3332" s="386" t="s">
        <v>34</v>
      </c>
      <c r="AA3332" s="386"/>
      <c r="AB3332" s="386">
        <v>134</v>
      </c>
      <c r="AC3332" s="386" t="s">
        <v>11</v>
      </c>
      <c r="AD3332" s="383"/>
      <c r="AE3332" s="383" t="s">
        <v>36</v>
      </c>
      <c r="AF3332" s="383">
        <v>97</v>
      </c>
      <c r="AG3332" s="383" t="s">
        <v>681</v>
      </c>
      <c r="AH3332" s="383" t="s">
        <v>36</v>
      </c>
      <c r="AI3332" s="383" t="s">
        <v>36</v>
      </c>
      <c r="AJ3332" s="383" t="s">
        <v>3554</v>
      </c>
      <c r="AK3332" s="384" t="str">
        <f t="shared" si="105"/>
        <v>Yes-AB</v>
      </c>
      <c r="AL3332" s="384" t="str">
        <f t="shared" si="106"/>
        <v>Yes-AB</v>
      </c>
    </row>
    <row r="3333" spans="1:38" x14ac:dyDescent="0.25">
      <c r="A3333" s="381" t="s">
        <v>3224</v>
      </c>
      <c r="B3333" s="382" t="s">
        <v>730</v>
      </c>
      <c r="C3333" s="382" t="s">
        <v>30</v>
      </c>
      <c r="D3333" s="382" t="s">
        <v>731</v>
      </c>
      <c r="E3333" s="382" t="s">
        <v>37</v>
      </c>
      <c r="F3333" s="383">
        <v>99</v>
      </c>
      <c r="G3333" s="383">
        <v>1320</v>
      </c>
      <c r="H3333" s="383" t="s">
        <v>835</v>
      </c>
      <c r="I3333" s="383">
        <v>99</v>
      </c>
      <c r="J3333" s="383">
        <v>643</v>
      </c>
      <c r="K3333" s="383" t="s">
        <v>835</v>
      </c>
      <c r="L3333" s="385">
        <v>92</v>
      </c>
      <c r="M3333" s="383">
        <v>606</v>
      </c>
      <c r="N3333" s="383" t="s">
        <v>835</v>
      </c>
      <c r="O3333" s="385"/>
      <c r="P3333" s="385">
        <v>21</v>
      </c>
      <c r="Q3333" s="386" t="s">
        <v>11</v>
      </c>
      <c r="R3333" s="383">
        <v>38</v>
      </c>
      <c r="S3333" s="383">
        <v>1208</v>
      </c>
      <c r="T3333" s="386" t="s">
        <v>36</v>
      </c>
      <c r="U3333" s="386">
        <v>40</v>
      </c>
      <c r="V3333" s="386">
        <v>1177</v>
      </c>
      <c r="W3333" s="386" t="s">
        <v>834</v>
      </c>
      <c r="X3333" s="383">
        <v>75</v>
      </c>
      <c r="Y3333" s="383">
        <v>578</v>
      </c>
      <c r="Z3333" s="386" t="s">
        <v>34</v>
      </c>
      <c r="AA3333" s="386">
        <v>77</v>
      </c>
      <c r="AB3333" s="386">
        <v>565</v>
      </c>
      <c r="AC3333" s="386" t="s">
        <v>11</v>
      </c>
      <c r="AD3333" s="383"/>
      <c r="AE3333" s="383" t="s">
        <v>36</v>
      </c>
      <c r="AF3333" s="383">
        <v>82</v>
      </c>
      <c r="AG3333" s="383" t="s">
        <v>681</v>
      </c>
      <c r="AH3333" s="383" t="s">
        <v>34</v>
      </c>
      <c r="AI3333" s="383" t="s">
        <v>36</v>
      </c>
      <c r="AJ3333" s="383" t="s">
        <v>3554</v>
      </c>
      <c r="AK3333" s="384" t="str">
        <f t="shared" si="105"/>
        <v>NO</v>
      </c>
      <c r="AL3333" s="384" t="str">
        <f t="shared" si="106"/>
        <v>Yes-SH</v>
      </c>
    </row>
    <row r="3334" spans="1:38" x14ac:dyDescent="0.25">
      <c r="A3334" s="381" t="s">
        <v>3224</v>
      </c>
      <c r="B3334" s="382" t="s">
        <v>732</v>
      </c>
      <c r="C3334" s="382" t="s">
        <v>30</v>
      </c>
      <c r="D3334" s="382" t="s">
        <v>733</v>
      </c>
      <c r="E3334" s="382" t="s">
        <v>37</v>
      </c>
      <c r="F3334" s="383">
        <v>99</v>
      </c>
      <c r="G3334" s="383">
        <v>1166</v>
      </c>
      <c r="H3334" s="383" t="s">
        <v>835</v>
      </c>
      <c r="I3334" s="383">
        <v>98</v>
      </c>
      <c r="J3334" s="383">
        <v>545</v>
      </c>
      <c r="K3334" s="383" t="s">
        <v>835</v>
      </c>
      <c r="L3334" s="385"/>
      <c r="M3334" s="383">
        <v>531</v>
      </c>
      <c r="N3334" s="383" t="s">
        <v>835</v>
      </c>
      <c r="O3334" s="385">
        <v>73</v>
      </c>
      <c r="P3334" s="385">
        <v>564</v>
      </c>
      <c r="Q3334" s="386" t="s">
        <v>835</v>
      </c>
      <c r="R3334" s="383">
        <v>46</v>
      </c>
      <c r="S3334" s="383">
        <v>1075</v>
      </c>
      <c r="T3334" s="386" t="s">
        <v>36</v>
      </c>
      <c r="U3334" s="386">
        <v>46</v>
      </c>
      <c r="V3334" s="386">
        <v>1000</v>
      </c>
      <c r="W3334" s="386" t="s">
        <v>11</v>
      </c>
      <c r="X3334" s="383">
        <v>73</v>
      </c>
      <c r="Y3334" s="383">
        <v>514</v>
      </c>
      <c r="Z3334" s="386" t="s">
        <v>36</v>
      </c>
      <c r="AA3334" s="386">
        <v>75</v>
      </c>
      <c r="AB3334" s="386">
        <v>480</v>
      </c>
      <c r="AC3334" s="386" t="s">
        <v>11</v>
      </c>
      <c r="AD3334" s="387"/>
      <c r="AE3334" s="383" t="s">
        <v>36</v>
      </c>
      <c r="AF3334" s="383">
        <v>74</v>
      </c>
      <c r="AG3334" s="383" t="s">
        <v>681</v>
      </c>
      <c r="AH3334" s="383" t="s">
        <v>34</v>
      </c>
      <c r="AI3334" s="383" t="s">
        <v>36</v>
      </c>
      <c r="AJ3334" s="383" t="s">
        <v>3554</v>
      </c>
      <c r="AK3334" s="384" t="str">
        <f t="shared" si="105"/>
        <v>NO</v>
      </c>
      <c r="AL3334" s="384" t="str">
        <f t="shared" si="106"/>
        <v>NO</v>
      </c>
    </row>
    <row r="3335" spans="1:38" x14ac:dyDescent="0.25">
      <c r="A3335" s="381" t="s">
        <v>3224</v>
      </c>
      <c r="B3335" s="382" t="s">
        <v>734</v>
      </c>
      <c r="C3335" s="382" t="s">
        <v>30</v>
      </c>
      <c r="D3335" s="382" t="s">
        <v>735</v>
      </c>
      <c r="E3335" s="382" t="s">
        <v>37</v>
      </c>
      <c r="F3335" s="383">
        <v>99</v>
      </c>
      <c r="G3335" s="383">
        <v>962</v>
      </c>
      <c r="H3335" s="383" t="s">
        <v>835</v>
      </c>
      <c r="I3335" s="383">
        <v>99</v>
      </c>
      <c r="J3335" s="383">
        <v>446</v>
      </c>
      <c r="K3335" s="383" t="s">
        <v>835</v>
      </c>
      <c r="L3335" s="385">
        <v>91</v>
      </c>
      <c r="M3335" s="383">
        <v>415</v>
      </c>
      <c r="N3335" s="383" t="s">
        <v>835</v>
      </c>
      <c r="O3335" s="385">
        <v>63</v>
      </c>
      <c r="P3335" s="385">
        <v>519</v>
      </c>
      <c r="Q3335" s="386" t="s">
        <v>835</v>
      </c>
      <c r="R3335" s="383">
        <v>18</v>
      </c>
      <c r="S3335" s="383">
        <v>872</v>
      </c>
      <c r="T3335" s="386" t="s">
        <v>36</v>
      </c>
      <c r="U3335" s="386">
        <v>18</v>
      </c>
      <c r="V3335" s="386">
        <v>828</v>
      </c>
      <c r="W3335" s="386" t="s">
        <v>834</v>
      </c>
      <c r="X3335" s="383">
        <v>46</v>
      </c>
      <c r="Y3335" s="383">
        <v>404</v>
      </c>
      <c r="Z3335" s="386" t="s">
        <v>36</v>
      </c>
      <c r="AA3335" s="386">
        <v>48</v>
      </c>
      <c r="AB3335" s="386">
        <v>390</v>
      </c>
      <c r="AC3335" s="386" t="s">
        <v>834</v>
      </c>
      <c r="AD3335" s="387"/>
      <c r="AE3335" s="383" t="s">
        <v>36</v>
      </c>
      <c r="AF3335" s="383">
        <v>79</v>
      </c>
      <c r="AG3335" s="383" t="s">
        <v>681</v>
      </c>
      <c r="AH3335" s="383" t="s">
        <v>34</v>
      </c>
      <c r="AI3335" s="383" t="s">
        <v>36</v>
      </c>
      <c r="AJ3335" s="383" t="s">
        <v>3554</v>
      </c>
      <c r="AK3335" s="384" t="str">
        <f t="shared" si="105"/>
        <v>NO</v>
      </c>
      <c r="AL3335" s="384" t="str">
        <f t="shared" si="106"/>
        <v>NO</v>
      </c>
    </row>
    <row r="3336" spans="1:38" x14ac:dyDescent="0.25">
      <c r="A3336" s="381" t="s">
        <v>3224</v>
      </c>
      <c r="B3336" s="382" t="s">
        <v>736</v>
      </c>
      <c r="C3336" s="382" t="s">
        <v>30</v>
      </c>
      <c r="D3336" s="382" t="s">
        <v>737</v>
      </c>
      <c r="E3336" s="382" t="s">
        <v>37</v>
      </c>
      <c r="F3336" s="383">
        <v>100</v>
      </c>
      <c r="G3336" s="383">
        <v>1208</v>
      </c>
      <c r="H3336" s="383" t="s">
        <v>835</v>
      </c>
      <c r="I3336" s="383">
        <v>100</v>
      </c>
      <c r="J3336" s="383">
        <v>617</v>
      </c>
      <c r="K3336" s="383" t="s">
        <v>835</v>
      </c>
      <c r="L3336" s="385"/>
      <c r="M3336" s="383">
        <v>595</v>
      </c>
      <c r="N3336" s="383" t="s">
        <v>835</v>
      </c>
      <c r="O3336" s="385">
        <v>91</v>
      </c>
      <c r="P3336" s="385">
        <v>477</v>
      </c>
      <c r="Q3336" s="386" t="s">
        <v>835</v>
      </c>
      <c r="R3336" s="383">
        <v>56</v>
      </c>
      <c r="S3336" s="383">
        <v>1111</v>
      </c>
      <c r="T3336" s="386" t="s">
        <v>36</v>
      </c>
      <c r="U3336" s="386">
        <v>58</v>
      </c>
      <c r="V3336" s="386">
        <v>1031</v>
      </c>
      <c r="W3336" s="386" t="s">
        <v>834</v>
      </c>
      <c r="X3336" s="383">
        <v>84</v>
      </c>
      <c r="Y3336" s="383">
        <v>562</v>
      </c>
      <c r="Z3336" s="386" t="s">
        <v>34</v>
      </c>
      <c r="AA3336" s="386">
        <v>85</v>
      </c>
      <c r="AB3336" s="386">
        <v>523</v>
      </c>
      <c r="AC3336" s="386" t="s">
        <v>11</v>
      </c>
      <c r="AD3336" s="387"/>
      <c r="AE3336" s="383" t="s">
        <v>36</v>
      </c>
      <c r="AF3336" s="383">
        <v>85</v>
      </c>
      <c r="AG3336" s="383" t="s">
        <v>681</v>
      </c>
      <c r="AH3336" s="383" t="s">
        <v>36</v>
      </c>
      <c r="AI3336" s="383" t="s">
        <v>36</v>
      </c>
      <c r="AJ3336" s="383" t="s">
        <v>3554</v>
      </c>
      <c r="AK3336" s="384" t="str">
        <f t="shared" si="105"/>
        <v>NO</v>
      </c>
      <c r="AL3336" s="384" t="str">
        <f t="shared" si="106"/>
        <v>Yes-AB</v>
      </c>
    </row>
    <row r="3337" spans="1:38" x14ac:dyDescent="0.25">
      <c r="A3337" s="381" t="s">
        <v>3224</v>
      </c>
      <c r="B3337" s="382" t="s">
        <v>738</v>
      </c>
      <c r="C3337" s="382" t="s">
        <v>30</v>
      </c>
      <c r="D3337" s="382" t="s">
        <v>739</v>
      </c>
      <c r="E3337" s="382" t="s">
        <v>37</v>
      </c>
      <c r="F3337" s="383">
        <v>98</v>
      </c>
      <c r="G3337" s="383">
        <v>970</v>
      </c>
      <c r="H3337" s="383" t="s">
        <v>835</v>
      </c>
      <c r="I3337" s="383">
        <v>99</v>
      </c>
      <c r="J3337" s="383">
        <v>435</v>
      </c>
      <c r="K3337" s="383" t="s">
        <v>835</v>
      </c>
      <c r="L3337" s="385">
        <v>93</v>
      </c>
      <c r="M3337" s="383">
        <v>392</v>
      </c>
      <c r="N3337" s="383" t="s">
        <v>835</v>
      </c>
      <c r="O3337" s="385">
        <v>63</v>
      </c>
      <c r="P3337" s="385">
        <v>400</v>
      </c>
      <c r="Q3337" s="386" t="s">
        <v>835</v>
      </c>
      <c r="R3337" s="383">
        <v>15</v>
      </c>
      <c r="S3337" s="383">
        <v>842</v>
      </c>
      <c r="T3337" s="386" t="s">
        <v>36</v>
      </c>
      <c r="U3337" s="386">
        <v>15</v>
      </c>
      <c r="V3337" s="386">
        <v>814</v>
      </c>
      <c r="W3337" s="386" t="s">
        <v>834</v>
      </c>
      <c r="X3337" s="383">
        <v>43</v>
      </c>
      <c r="Y3337" s="383">
        <v>395</v>
      </c>
      <c r="Z3337" s="386" t="s">
        <v>36</v>
      </c>
      <c r="AA3337" s="386">
        <v>45</v>
      </c>
      <c r="AB3337" s="386">
        <v>376</v>
      </c>
      <c r="AC3337" s="386" t="s">
        <v>834</v>
      </c>
      <c r="AD3337" s="387"/>
      <c r="AE3337" s="383" t="s">
        <v>36</v>
      </c>
      <c r="AF3337" s="383">
        <v>74</v>
      </c>
      <c r="AG3337" s="383" t="s">
        <v>681</v>
      </c>
      <c r="AH3337" s="383" t="s">
        <v>34</v>
      </c>
      <c r="AI3337" s="383" t="s">
        <v>36</v>
      </c>
      <c r="AJ3337" s="383" t="s">
        <v>3554</v>
      </c>
      <c r="AK3337" s="384" t="str">
        <f t="shared" si="105"/>
        <v>NO</v>
      </c>
      <c r="AL3337" s="384" t="str">
        <f t="shared" si="106"/>
        <v>NO</v>
      </c>
    </row>
    <row r="3338" spans="1:38" x14ac:dyDescent="0.25">
      <c r="A3338" s="381" t="s">
        <v>3224</v>
      </c>
      <c r="B3338" s="382" t="s">
        <v>740</v>
      </c>
      <c r="C3338" s="382" t="s">
        <v>30</v>
      </c>
      <c r="D3338" s="382" t="s">
        <v>741</v>
      </c>
      <c r="E3338" s="382" t="s">
        <v>37</v>
      </c>
      <c r="F3338" s="383">
        <v>82</v>
      </c>
      <c r="G3338" s="383">
        <v>64</v>
      </c>
      <c r="H3338" s="383" t="s">
        <v>834</v>
      </c>
      <c r="I3338" s="383">
        <v>82</v>
      </c>
      <c r="J3338" s="383">
        <v>48</v>
      </c>
      <c r="K3338" s="383" t="s">
        <v>834</v>
      </c>
      <c r="L3338" s="385">
        <v>72</v>
      </c>
      <c r="M3338" s="383">
        <v>18</v>
      </c>
      <c r="N3338" s="383" t="s">
        <v>834</v>
      </c>
      <c r="O3338" s="385"/>
      <c r="P3338" s="385">
        <v>19</v>
      </c>
      <c r="Q3338" s="386" t="s">
        <v>834</v>
      </c>
      <c r="R3338" s="383">
        <v>11</v>
      </c>
      <c r="S3338" s="383">
        <v>35</v>
      </c>
      <c r="T3338" s="386" t="s">
        <v>36</v>
      </c>
      <c r="U3338" s="386">
        <v>12</v>
      </c>
      <c r="V3338" s="386">
        <v>33</v>
      </c>
      <c r="W3338" s="386" t="s">
        <v>11</v>
      </c>
      <c r="X3338" s="383">
        <v>23</v>
      </c>
      <c r="Y3338" s="383">
        <v>22</v>
      </c>
      <c r="Z3338" s="386" t="s">
        <v>36</v>
      </c>
      <c r="AA3338" s="386">
        <v>22</v>
      </c>
      <c r="AB3338" s="386">
        <v>18</v>
      </c>
      <c r="AC3338" s="386" t="s">
        <v>11</v>
      </c>
      <c r="AD3338" s="387"/>
      <c r="AE3338" s="383" t="s">
        <v>36</v>
      </c>
      <c r="AF3338" s="383">
        <v>72</v>
      </c>
      <c r="AG3338" s="383" t="s">
        <v>40</v>
      </c>
      <c r="AH3338" s="383" t="s">
        <v>34</v>
      </c>
      <c r="AI3338" s="383" t="s">
        <v>36</v>
      </c>
      <c r="AJ3338" s="383" t="s">
        <v>3554</v>
      </c>
      <c r="AK3338" s="384" t="str">
        <f t="shared" si="105"/>
        <v>NO</v>
      </c>
      <c r="AL3338" s="384" t="str">
        <f t="shared" si="106"/>
        <v>NO</v>
      </c>
    </row>
    <row r="3339" spans="1:38" x14ac:dyDescent="0.25">
      <c r="A3339" s="381" t="s">
        <v>3224</v>
      </c>
      <c r="B3339" s="382" t="s">
        <v>742</v>
      </c>
      <c r="C3339" s="382" t="s">
        <v>30</v>
      </c>
      <c r="D3339" s="382" t="s">
        <v>743</v>
      </c>
      <c r="E3339" s="382" t="s">
        <v>37</v>
      </c>
      <c r="F3339" s="383">
        <v>100</v>
      </c>
      <c r="G3339" s="383">
        <v>230</v>
      </c>
      <c r="H3339" s="383" t="s">
        <v>835</v>
      </c>
      <c r="I3339" s="383">
        <v>100</v>
      </c>
      <c r="J3339" s="383">
        <v>130</v>
      </c>
      <c r="K3339" s="383" t="s">
        <v>835</v>
      </c>
      <c r="L3339" s="385"/>
      <c r="M3339" s="383">
        <v>127</v>
      </c>
      <c r="N3339" s="383" t="s">
        <v>835</v>
      </c>
      <c r="O3339" s="385"/>
      <c r="P3339" s="385"/>
      <c r="Q3339" s="386" t="s">
        <v>11</v>
      </c>
      <c r="R3339" s="383">
        <v>37</v>
      </c>
      <c r="S3339" s="383">
        <v>208</v>
      </c>
      <c r="T3339" s="386" t="s">
        <v>34</v>
      </c>
      <c r="U3339" s="386">
        <v>38</v>
      </c>
      <c r="V3339" s="386">
        <v>197</v>
      </c>
      <c r="W3339" s="386" t="s">
        <v>11</v>
      </c>
      <c r="X3339" s="383">
        <v>86</v>
      </c>
      <c r="Y3339" s="383">
        <v>122</v>
      </c>
      <c r="Z3339" s="386" t="s">
        <v>34</v>
      </c>
      <c r="AA3339" s="386">
        <v>89</v>
      </c>
      <c r="AB3339" s="386">
        <v>119</v>
      </c>
      <c r="AC3339" s="386" t="s">
        <v>11</v>
      </c>
      <c r="AD3339" s="387" t="s">
        <v>33</v>
      </c>
      <c r="AE3339" s="383" t="s">
        <v>34</v>
      </c>
      <c r="AF3339" s="383">
        <v>100</v>
      </c>
      <c r="AG3339" s="383" t="s">
        <v>681</v>
      </c>
      <c r="AH3339" s="383" t="s">
        <v>34</v>
      </c>
      <c r="AI3339" s="383" t="s">
        <v>34</v>
      </c>
      <c r="AJ3339" s="383" t="s">
        <v>3554</v>
      </c>
      <c r="AK3339" s="384" t="str">
        <f t="shared" si="105"/>
        <v>Yes-SH</v>
      </c>
      <c r="AL3339" s="384" t="str">
        <f t="shared" si="106"/>
        <v>Yes-AB</v>
      </c>
    </row>
    <row r="3340" spans="1:38" x14ac:dyDescent="0.25">
      <c r="A3340" s="381" t="s">
        <v>3224</v>
      </c>
      <c r="B3340" s="382" t="s">
        <v>744</v>
      </c>
      <c r="C3340" s="382" t="s">
        <v>30</v>
      </c>
      <c r="D3340" s="382" t="s">
        <v>745</v>
      </c>
      <c r="E3340" s="382" t="s">
        <v>37</v>
      </c>
      <c r="F3340" s="383">
        <v>99</v>
      </c>
      <c r="G3340" s="383">
        <v>86</v>
      </c>
      <c r="H3340" s="383" t="s">
        <v>835</v>
      </c>
      <c r="I3340" s="383">
        <v>98</v>
      </c>
      <c r="J3340" s="383">
        <v>37</v>
      </c>
      <c r="K3340" s="383" t="s">
        <v>835</v>
      </c>
      <c r="L3340" s="385"/>
      <c r="M3340" s="383">
        <v>37</v>
      </c>
      <c r="N3340" s="383" t="s">
        <v>835</v>
      </c>
      <c r="O3340" s="385"/>
      <c r="P3340" s="385"/>
      <c r="Q3340" s="386" t="s">
        <v>11</v>
      </c>
      <c r="R3340" s="383">
        <v>89</v>
      </c>
      <c r="S3340" s="383">
        <v>85</v>
      </c>
      <c r="T3340" s="386" t="s">
        <v>34</v>
      </c>
      <c r="U3340" s="386">
        <v>89</v>
      </c>
      <c r="V3340" s="386">
        <v>82</v>
      </c>
      <c r="W3340" s="386" t="s">
        <v>11</v>
      </c>
      <c r="X3340" s="383"/>
      <c r="Y3340" s="383">
        <v>37</v>
      </c>
      <c r="Z3340" s="386" t="s">
        <v>34</v>
      </c>
      <c r="AA3340" s="386"/>
      <c r="AB3340" s="386">
        <v>35</v>
      </c>
      <c r="AC3340" s="386" t="s">
        <v>11</v>
      </c>
      <c r="AD3340" s="387" t="s">
        <v>33</v>
      </c>
      <c r="AE3340" s="383" t="s">
        <v>34</v>
      </c>
      <c r="AF3340" s="383">
        <v>100</v>
      </c>
      <c r="AG3340" s="383" t="s">
        <v>681</v>
      </c>
      <c r="AH3340" s="383" t="s">
        <v>36</v>
      </c>
      <c r="AI3340" s="383" t="s">
        <v>34</v>
      </c>
      <c r="AJ3340" s="383" t="s">
        <v>3554</v>
      </c>
      <c r="AK3340" s="384" t="str">
        <f t="shared" si="105"/>
        <v>Yes-AB</v>
      </c>
      <c r="AL3340" s="384" t="str">
        <f t="shared" si="106"/>
        <v>Yes-AB</v>
      </c>
    </row>
    <row r="3341" spans="1:38" x14ac:dyDescent="0.25">
      <c r="A3341" s="381" t="s">
        <v>3224</v>
      </c>
      <c r="B3341" s="382" t="s">
        <v>746</v>
      </c>
      <c r="C3341" s="382" t="s">
        <v>30</v>
      </c>
      <c r="D3341" s="382" t="s">
        <v>747</v>
      </c>
      <c r="E3341" s="382" t="s">
        <v>37</v>
      </c>
      <c r="F3341" s="383">
        <v>99</v>
      </c>
      <c r="G3341" s="383">
        <v>1539</v>
      </c>
      <c r="H3341" s="383" t="s">
        <v>835</v>
      </c>
      <c r="I3341" s="383">
        <v>99</v>
      </c>
      <c r="J3341" s="383">
        <v>826</v>
      </c>
      <c r="K3341" s="383" t="s">
        <v>835</v>
      </c>
      <c r="L3341" s="385">
        <v>92</v>
      </c>
      <c r="M3341" s="383">
        <v>780</v>
      </c>
      <c r="N3341" s="383" t="s">
        <v>835</v>
      </c>
      <c r="O3341" s="385">
        <v>72</v>
      </c>
      <c r="P3341" s="385">
        <v>872</v>
      </c>
      <c r="Q3341" s="386" t="s">
        <v>834</v>
      </c>
      <c r="R3341" s="383">
        <v>47</v>
      </c>
      <c r="S3341" s="383">
        <v>1409</v>
      </c>
      <c r="T3341" s="386" t="s">
        <v>36</v>
      </c>
      <c r="U3341" s="386">
        <v>49</v>
      </c>
      <c r="V3341" s="386">
        <v>1371</v>
      </c>
      <c r="W3341" s="386" t="s">
        <v>834</v>
      </c>
      <c r="X3341" s="383">
        <v>71</v>
      </c>
      <c r="Y3341" s="383">
        <v>763</v>
      </c>
      <c r="Z3341" s="386" t="s">
        <v>36</v>
      </c>
      <c r="AA3341" s="386">
        <v>73</v>
      </c>
      <c r="AB3341" s="386">
        <v>745</v>
      </c>
      <c r="AC3341" s="386" t="s">
        <v>834</v>
      </c>
      <c r="AD3341" s="387"/>
      <c r="AE3341" s="383" t="s">
        <v>36</v>
      </c>
      <c r="AF3341" s="383">
        <v>74</v>
      </c>
      <c r="AG3341" s="383" t="s">
        <v>681</v>
      </c>
      <c r="AH3341" s="383" t="s">
        <v>34</v>
      </c>
      <c r="AI3341" s="383" t="s">
        <v>36</v>
      </c>
      <c r="AJ3341" s="383" t="s">
        <v>3554</v>
      </c>
      <c r="AK3341" s="384" t="str">
        <f t="shared" si="105"/>
        <v>NO</v>
      </c>
      <c r="AL3341" s="384" t="str">
        <f t="shared" si="106"/>
        <v>NO</v>
      </c>
    </row>
    <row r="3342" spans="1:38" x14ac:dyDescent="0.25">
      <c r="A3342" s="381" t="s">
        <v>3224</v>
      </c>
      <c r="B3342" s="382" t="s">
        <v>748</v>
      </c>
      <c r="C3342" s="382" t="s">
        <v>30</v>
      </c>
      <c r="D3342" s="382" t="s">
        <v>749</v>
      </c>
      <c r="E3342" s="382" t="s">
        <v>37</v>
      </c>
      <c r="F3342" s="383">
        <v>99</v>
      </c>
      <c r="G3342" s="383">
        <v>468</v>
      </c>
      <c r="H3342" s="383" t="s">
        <v>835</v>
      </c>
      <c r="I3342" s="383">
        <v>99</v>
      </c>
      <c r="J3342" s="383">
        <v>221</v>
      </c>
      <c r="K3342" s="383" t="s">
        <v>835</v>
      </c>
      <c r="L3342" s="385">
        <v>89</v>
      </c>
      <c r="M3342" s="383">
        <v>189</v>
      </c>
      <c r="N3342" s="383" t="s">
        <v>835</v>
      </c>
      <c r="O3342" s="385">
        <v>68</v>
      </c>
      <c r="P3342" s="385">
        <v>272</v>
      </c>
      <c r="Q3342" s="386" t="s">
        <v>835</v>
      </c>
      <c r="R3342" s="383">
        <v>15</v>
      </c>
      <c r="S3342" s="383">
        <v>387</v>
      </c>
      <c r="T3342" s="386" t="s">
        <v>36</v>
      </c>
      <c r="U3342" s="386">
        <v>17</v>
      </c>
      <c r="V3342" s="386">
        <v>364</v>
      </c>
      <c r="W3342" s="386" t="s">
        <v>834</v>
      </c>
      <c r="X3342" s="383">
        <v>41</v>
      </c>
      <c r="Y3342" s="383">
        <v>185</v>
      </c>
      <c r="Z3342" s="386" t="s">
        <v>36</v>
      </c>
      <c r="AA3342" s="386">
        <v>47</v>
      </c>
      <c r="AB3342" s="386">
        <v>175</v>
      </c>
      <c r="AC3342" s="386" t="s">
        <v>834</v>
      </c>
      <c r="AD3342" s="387"/>
      <c r="AE3342" s="383" t="s">
        <v>36</v>
      </c>
      <c r="AF3342" s="383">
        <v>79</v>
      </c>
      <c r="AG3342" s="383" t="s">
        <v>681</v>
      </c>
      <c r="AH3342" s="383" t="s">
        <v>34</v>
      </c>
      <c r="AI3342" s="383" t="s">
        <v>36</v>
      </c>
      <c r="AJ3342" s="383" t="s">
        <v>3554</v>
      </c>
      <c r="AK3342" s="384" t="str">
        <f t="shared" si="105"/>
        <v>NO</v>
      </c>
      <c r="AL3342" s="384" t="str">
        <f t="shared" si="106"/>
        <v>NO</v>
      </c>
    </row>
    <row r="3343" spans="1:38" x14ac:dyDescent="0.25">
      <c r="A3343" s="381" t="s">
        <v>3224</v>
      </c>
      <c r="B3343" s="382" t="s">
        <v>750</v>
      </c>
      <c r="C3343" s="382" t="s">
        <v>30</v>
      </c>
      <c r="D3343" s="382" t="s">
        <v>751</v>
      </c>
      <c r="E3343" s="382" t="s">
        <v>37</v>
      </c>
      <c r="F3343" s="383">
        <v>100</v>
      </c>
      <c r="G3343" s="383">
        <v>601</v>
      </c>
      <c r="H3343" s="383" t="s">
        <v>835</v>
      </c>
      <c r="I3343" s="383">
        <v>99</v>
      </c>
      <c r="J3343" s="383">
        <v>302</v>
      </c>
      <c r="K3343" s="383" t="s">
        <v>835</v>
      </c>
      <c r="L3343" s="385">
        <v>91</v>
      </c>
      <c r="M3343" s="383">
        <v>287</v>
      </c>
      <c r="N3343" s="383" t="s">
        <v>835</v>
      </c>
      <c r="O3343" s="385">
        <v>66</v>
      </c>
      <c r="P3343" s="385">
        <v>420</v>
      </c>
      <c r="Q3343" s="386" t="s">
        <v>835</v>
      </c>
      <c r="R3343" s="383">
        <v>13</v>
      </c>
      <c r="S3343" s="383">
        <v>529</v>
      </c>
      <c r="T3343" s="386" t="s">
        <v>36</v>
      </c>
      <c r="U3343" s="386">
        <v>15</v>
      </c>
      <c r="V3343" s="386">
        <v>500</v>
      </c>
      <c r="W3343" s="386" t="s">
        <v>834</v>
      </c>
      <c r="X3343" s="383">
        <v>49</v>
      </c>
      <c r="Y3343" s="383">
        <v>271</v>
      </c>
      <c r="Z3343" s="386" t="s">
        <v>36</v>
      </c>
      <c r="AA3343" s="386">
        <v>53</v>
      </c>
      <c r="AB3343" s="386">
        <v>256</v>
      </c>
      <c r="AC3343" s="386" t="s">
        <v>834</v>
      </c>
      <c r="AD3343" s="387"/>
      <c r="AE3343" s="383" t="s">
        <v>36</v>
      </c>
      <c r="AF3343" s="383">
        <v>79</v>
      </c>
      <c r="AG3343" s="383" t="s">
        <v>681</v>
      </c>
      <c r="AH3343" s="383" t="s">
        <v>34</v>
      </c>
      <c r="AI3343" s="383" t="s">
        <v>36</v>
      </c>
      <c r="AJ3343" s="383" t="s">
        <v>3554</v>
      </c>
      <c r="AK3343" s="384" t="str">
        <f t="shared" si="105"/>
        <v>NO</v>
      </c>
      <c r="AL3343" s="384" t="str">
        <f t="shared" si="106"/>
        <v>NO</v>
      </c>
    </row>
    <row r="3344" spans="1:38" x14ac:dyDescent="0.25">
      <c r="A3344" s="381" t="s">
        <v>3224</v>
      </c>
      <c r="B3344" s="382" t="s">
        <v>752</v>
      </c>
      <c r="C3344" s="382" t="s">
        <v>30</v>
      </c>
      <c r="D3344" s="382" t="s">
        <v>753</v>
      </c>
      <c r="E3344" s="382" t="s">
        <v>37</v>
      </c>
      <c r="F3344" s="383">
        <v>99</v>
      </c>
      <c r="G3344" s="383">
        <v>1367</v>
      </c>
      <c r="H3344" s="383" t="s">
        <v>835</v>
      </c>
      <c r="I3344" s="383">
        <v>99</v>
      </c>
      <c r="J3344" s="383">
        <v>660</v>
      </c>
      <c r="K3344" s="383" t="s">
        <v>835</v>
      </c>
      <c r="L3344" s="385"/>
      <c r="M3344" s="383">
        <v>646</v>
      </c>
      <c r="N3344" s="383" t="s">
        <v>835</v>
      </c>
      <c r="O3344" s="385">
        <v>80</v>
      </c>
      <c r="P3344" s="385">
        <v>880</v>
      </c>
      <c r="Q3344" s="386" t="s">
        <v>834</v>
      </c>
      <c r="R3344" s="383">
        <v>41</v>
      </c>
      <c r="S3344" s="383">
        <v>1272</v>
      </c>
      <c r="T3344" s="386" t="s">
        <v>36</v>
      </c>
      <c r="U3344" s="386">
        <v>43</v>
      </c>
      <c r="V3344" s="386">
        <v>1212</v>
      </c>
      <c r="W3344" s="386" t="s">
        <v>834</v>
      </c>
      <c r="X3344" s="383">
        <v>71</v>
      </c>
      <c r="Y3344" s="383">
        <v>612</v>
      </c>
      <c r="Z3344" s="386" t="s">
        <v>36</v>
      </c>
      <c r="AA3344" s="386">
        <v>72</v>
      </c>
      <c r="AB3344" s="386">
        <v>592</v>
      </c>
      <c r="AC3344" s="386" t="s">
        <v>834</v>
      </c>
      <c r="AD3344" s="387"/>
      <c r="AE3344" s="383" t="s">
        <v>36</v>
      </c>
      <c r="AF3344" s="383">
        <v>69</v>
      </c>
      <c r="AG3344" s="383" t="s">
        <v>681</v>
      </c>
      <c r="AH3344" s="383" t="s">
        <v>36</v>
      </c>
      <c r="AI3344" s="383" t="s">
        <v>36</v>
      </c>
      <c r="AJ3344" s="383" t="s">
        <v>3554</v>
      </c>
      <c r="AK3344" s="384" t="str">
        <f t="shared" si="105"/>
        <v>NO</v>
      </c>
      <c r="AL3344" s="384" t="str">
        <f t="shared" si="106"/>
        <v>NO</v>
      </c>
    </row>
    <row r="3345" spans="1:38" x14ac:dyDescent="0.25">
      <c r="A3345" s="381" t="s">
        <v>3224</v>
      </c>
      <c r="B3345" s="382" t="s">
        <v>754</v>
      </c>
      <c r="C3345" s="382" t="s">
        <v>30</v>
      </c>
      <c r="D3345" s="382" t="s">
        <v>755</v>
      </c>
      <c r="E3345" s="382" t="s">
        <v>37</v>
      </c>
      <c r="F3345" s="383">
        <v>100</v>
      </c>
      <c r="G3345" s="383">
        <v>1131</v>
      </c>
      <c r="H3345" s="383" t="s">
        <v>835</v>
      </c>
      <c r="I3345" s="383">
        <v>100</v>
      </c>
      <c r="J3345" s="383">
        <v>554</v>
      </c>
      <c r="K3345" s="383" t="s">
        <v>835</v>
      </c>
      <c r="L3345" s="385"/>
      <c r="M3345" s="383">
        <v>560</v>
      </c>
      <c r="N3345" s="383" t="s">
        <v>835</v>
      </c>
      <c r="O3345" s="385">
        <v>94</v>
      </c>
      <c r="P3345" s="385">
        <v>553</v>
      </c>
      <c r="Q3345" s="386" t="s">
        <v>835</v>
      </c>
      <c r="R3345" s="383">
        <v>54</v>
      </c>
      <c r="S3345" s="383">
        <v>1124</v>
      </c>
      <c r="T3345" s="386" t="s">
        <v>36</v>
      </c>
      <c r="U3345" s="386">
        <v>54</v>
      </c>
      <c r="V3345" s="386">
        <v>1104</v>
      </c>
      <c r="W3345" s="386" t="s">
        <v>834</v>
      </c>
      <c r="X3345" s="383">
        <v>81</v>
      </c>
      <c r="Y3345" s="383">
        <v>548</v>
      </c>
      <c r="Z3345" s="386" t="s">
        <v>34</v>
      </c>
      <c r="AA3345" s="386">
        <v>83</v>
      </c>
      <c r="AB3345" s="386">
        <v>543</v>
      </c>
      <c r="AC3345" s="386" t="s">
        <v>11</v>
      </c>
      <c r="AD3345" s="387"/>
      <c r="AE3345" s="383" t="s">
        <v>36</v>
      </c>
      <c r="AF3345" s="383">
        <v>87</v>
      </c>
      <c r="AG3345" s="383" t="s">
        <v>681</v>
      </c>
      <c r="AH3345" s="383" t="s">
        <v>36</v>
      </c>
      <c r="AI3345" s="383" t="s">
        <v>36</v>
      </c>
      <c r="AJ3345" s="383" t="s">
        <v>3554</v>
      </c>
      <c r="AK3345" s="384" t="str">
        <f t="shared" si="105"/>
        <v>NO</v>
      </c>
      <c r="AL3345" s="384" t="str">
        <f t="shared" si="106"/>
        <v>Yes-AB</v>
      </c>
    </row>
    <row r="3346" spans="1:38" x14ac:dyDescent="0.25">
      <c r="A3346" s="381" t="s">
        <v>3224</v>
      </c>
      <c r="B3346" s="382" t="s">
        <v>756</v>
      </c>
      <c r="C3346" s="382" t="s">
        <v>30</v>
      </c>
      <c r="D3346" s="382" t="s">
        <v>757</v>
      </c>
      <c r="E3346" s="382" t="s">
        <v>37</v>
      </c>
      <c r="F3346" s="383">
        <v>99</v>
      </c>
      <c r="G3346" s="383">
        <v>722</v>
      </c>
      <c r="H3346" s="383" t="s">
        <v>835</v>
      </c>
      <c r="I3346" s="383">
        <v>99</v>
      </c>
      <c r="J3346" s="383">
        <v>343</v>
      </c>
      <c r="K3346" s="383" t="s">
        <v>835</v>
      </c>
      <c r="L3346" s="385">
        <v>93</v>
      </c>
      <c r="M3346" s="383">
        <v>309</v>
      </c>
      <c r="N3346" s="383" t="s">
        <v>835</v>
      </c>
      <c r="O3346" s="385">
        <v>64</v>
      </c>
      <c r="P3346" s="385">
        <v>483</v>
      </c>
      <c r="Q3346" s="386" t="s">
        <v>835</v>
      </c>
      <c r="R3346" s="383">
        <v>18</v>
      </c>
      <c r="S3346" s="383">
        <v>654</v>
      </c>
      <c r="T3346" s="386" t="s">
        <v>36</v>
      </c>
      <c r="U3346" s="386">
        <v>18</v>
      </c>
      <c r="V3346" s="386">
        <v>617</v>
      </c>
      <c r="W3346" s="386" t="s">
        <v>834</v>
      </c>
      <c r="X3346" s="383">
        <v>46</v>
      </c>
      <c r="Y3346" s="383">
        <v>309</v>
      </c>
      <c r="Z3346" s="386" t="s">
        <v>36</v>
      </c>
      <c r="AA3346" s="386">
        <v>49</v>
      </c>
      <c r="AB3346" s="386">
        <v>289</v>
      </c>
      <c r="AC3346" s="386" t="s">
        <v>834</v>
      </c>
      <c r="AD3346" s="387"/>
      <c r="AE3346" s="383" t="s">
        <v>36</v>
      </c>
      <c r="AF3346" s="383">
        <v>85</v>
      </c>
      <c r="AG3346" s="383" t="s">
        <v>681</v>
      </c>
      <c r="AH3346" s="383" t="s">
        <v>34</v>
      </c>
      <c r="AI3346" s="383" t="s">
        <v>36</v>
      </c>
      <c r="AJ3346" s="383" t="s">
        <v>3554</v>
      </c>
      <c r="AK3346" s="384" t="str">
        <f t="shared" si="105"/>
        <v>NO</v>
      </c>
      <c r="AL3346" s="384" t="str">
        <f t="shared" si="106"/>
        <v>NO</v>
      </c>
    </row>
    <row r="3347" spans="1:38" x14ac:dyDescent="0.25">
      <c r="A3347" s="381" t="s">
        <v>3224</v>
      </c>
      <c r="B3347" s="382" t="s">
        <v>758</v>
      </c>
      <c r="C3347" s="382" t="s">
        <v>30</v>
      </c>
      <c r="D3347" s="382" t="s">
        <v>759</v>
      </c>
      <c r="E3347" s="382" t="s">
        <v>37</v>
      </c>
      <c r="F3347" s="383">
        <v>100</v>
      </c>
      <c r="G3347" s="383">
        <v>858</v>
      </c>
      <c r="H3347" s="383" t="s">
        <v>835</v>
      </c>
      <c r="I3347" s="383">
        <v>100</v>
      </c>
      <c r="J3347" s="383">
        <v>403</v>
      </c>
      <c r="K3347" s="383" t="s">
        <v>835</v>
      </c>
      <c r="L3347" s="385"/>
      <c r="M3347" s="383">
        <v>408</v>
      </c>
      <c r="N3347" s="383" t="s">
        <v>835</v>
      </c>
      <c r="O3347" s="385">
        <v>94</v>
      </c>
      <c r="P3347" s="385">
        <v>358</v>
      </c>
      <c r="Q3347" s="386" t="s">
        <v>835</v>
      </c>
      <c r="R3347" s="383">
        <v>56</v>
      </c>
      <c r="S3347" s="383">
        <v>855</v>
      </c>
      <c r="T3347" s="386" t="s">
        <v>36</v>
      </c>
      <c r="U3347" s="386">
        <v>57</v>
      </c>
      <c r="V3347" s="386">
        <v>840</v>
      </c>
      <c r="W3347" s="386" t="s">
        <v>834</v>
      </c>
      <c r="X3347" s="383">
        <v>83</v>
      </c>
      <c r="Y3347" s="383">
        <v>401</v>
      </c>
      <c r="Z3347" s="386" t="s">
        <v>34</v>
      </c>
      <c r="AA3347" s="386">
        <v>84</v>
      </c>
      <c r="AB3347" s="386">
        <v>397</v>
      </c>
      <c r="AC3347" s="386" t="s">
        <v>11</v>
      </c>
      <c r="AD3347" s="387"/>
      <c r="AE3347" s="383" t="s">
        <v>36</v>
      </c>
      <c r="AF3347" s="383">
        <v>87</v>
      </c>
      <c r="AG3347" s="383" t="s">
        <v>681</v>
      </c>
      <c r="AH3347" s="383" t="s">
        <v>34</v>
      </c>
      <c r="AI3347" s="383" t="s">
        <v>36</v>
      </c>
      <c r="AJ3347" s="383" t="s">
        <v>3554</v>
      </c>
      <c r="AK3347" s="384" t="str">
        <f t="shared" si="105"/>
        <v>NO</v>
      </c>
      <c r="AL3347" s="384" t="str">
        <f t="shared" si="106"/>
        <v>Yes-AB</v>
      </c>
    </row>
    <row r="3348" spans="1:38" x14ac:dyDescent="0.25">
      <c r="A3348" s="381" t="s">
        <v>3224</v>
      </c>
      <c r="B3348" s="382" t="s">
        <v>760</v>
      </c>
      <c r="C3348" s="382" t="s">
        <v>30</v>
      </c>
      <c r="D3348" s="382" t="s">
        <v>761</v>
      </c>
      <c r="E3348" s="382" t="s">
        <v>37</v>
      </c>
      <c r="F3348" s="383">
        <v>99</v>
      </c>
      <c r="G3348" s="383">
        <v>836</v>
      </c>
      <c r="H3348" s="383" t="s">
        <v>835</v>
      </c>
      <c r="I3348" s="383">
        <v>99</v>
      </c>
      <c r="J3348" s="383">
        <v>391</v>
      </c>
      <c r="K3348" s="383" t="s">
        <v>835</v>
      </c>
      <c r="L3348" s="385"/>
      <c r="M3348" s="383">
        <v>366</v>
      </c>
      <c r="N3348" s="383" t="s">
        <v>835</v>
      </c>
      <c r="O3348" s="385">
        <v>71</v>
      </c>
      <c r="P3348" s="385">
        <v>509</v>
      </c>
      <c r="Q3348" s="386" t="s">
        <v>835</v>
      </c>
      <c r="R3348" s="383">
        <v>17</v>
      </c>
      <c r="S3348" s="383">
        <v>773</v>
      </c>
      <c r="T3348" s="386" t="s">
        <v>36</v>
      </c>
      <c r="U3348" s="386">
        <v>18</v>
      </c>
      <c r="V3348" s="386">
        <v>748</v>
      </c>
      <c r="W3348" s="386" t="s">
        <v>834</v>
      </c>
      <c r="X3348" s="383">
        <v>49</v>
      </c>
      <c r="Y3348" s="383">
        <v>349</v>
      </c>
      <c r="Z3348" s="386" t="s">
        <v>36</v>
      </c>
      <c r="AA3348" s="386">
        <v>50</v>
      </c>
      <c r="AB3348" s="386">
        <v>339</v>
      </c>
      <c r="AC3348" s="386" t="s">
        <v>834</v>
      </c>
      <c r="AD3348" s="387"/>
      <c r="AE3348" s="383" t="s">
        <v>36</v>
      </c>
      <c r="AF3348" s="383">
        <v>79</v>
      </c>
      <c r="AG3348" s="383" t="s">
        <v>681</v>
      </c>
      <c r="AH3348" s="383" t="s">
        <v>34</v>
      </c>
      <c r="AI3348" s="383" t="s">
        <v>36</v>
      </c>
      <c r="AJ3348" s="383" t="s">
        <v>3554</v>
      </c>
      <c r="AK3348" s="384" t="str">
        <f t="shared" si="105"/>
        <v>NO</v>
      </c>
      <c r="AL3348" s="384" t="str">
        <f t="shared" si="106"/>
        <v>NO</v>
      </c>
    </row>
    <row r="3349" spans="1:38" x14ac:dyDescent="0.25">
      <c r="A3349" s="381" t="s">
        <v>3224</v>
      </c>
      <c r="B3349" s="382" t="s">
        <v>762</v>
      </c>
      <c r="C3349" s="382" t="s">
        <v>30</v>
      </c>
      <c r="D3349" s="382" t="s">
        <v>763</v>
      </c>
      <c r="E3349" s="382" t="s">
        <v>37</v>
      </c>
      <c r="F3349" s="383">
        <v>99</v>
      </c>
      <c r="G3349" s="383">
        <v>1434</v>
      </c>
      <c r="H3349" s="383" t="s">
        <v>835</v>
      </c>
      <c r="I3349" s="383">
        <v>99</v>
      </c>
      <c r="J3349" s="383">
        <v>738</v>
      </c>
      <c r="K3349" s="383" t="s">
        <v>835</v>
      </c>
      <c r="L3349" s="385">
        <v>94</v>
      </c>
      <c r="M3349" s="383">
        <v>721</v>
      </c>
      <c r="N3349" s="383" t="s">
        <v>835</v>
      </c>
      <c r="O3349" s="385">
        <v>88</v>
      </c>
      <c r="P3349" s="385">
        <v>799</v>
      </c>
      <c r="Q3349" s="386" t="s">
        <v>835</v>
      </c>
      <c r="R3349" s="383">
        <v>58</v>
      </c>
      <c r="S3349" s="383">
        <v>1394</v>
      </c>
      <c r="T3349" s="386" t="s">
        <v>36</v>
      </c>
      <c r="U3349" s="386">
        <v>58</v>
      </c>
      <c r="V3349" s="386">
        <v>1297</v>
      </c>
      <c r="W3349" s="386" t="s">
        <v>834</v>
      </c>
      <c r="X3349" s="383">
        <v>77</v>
      </c>
      <c r="Y3349" s="383">
        <v>722</v>
      </c>
      <c r="Z3349" s="386" t="s">
        <v>36</v>
      </c>
      <c r="AA3349" s="386">
        <v>78</v>
      </c>
      <c r="AB3349" s="386">
        <v>687</v>
      </c>
      <c r="AC3349" s="386" t="s">
        <v>834</v>
      </c>
      <c r="AD3349" s="387"/>
      <c r="AE3349" s="383" t="s">
        <v>36</v>
      </c>
      <c r="AF3349" s="383">
        <v>74</v>
      </c>
      <c r="AG3349" s="383" t="s">
        <v>681</v>
      </c>
      <c r="AH3349" s="383" t="s">
        <v>36</v>
      </c>
      <c r="AI3349" s="383" t="s">
        <v>36</v>
      </c>
      <c r="AJ3349" s="383" t="s">
        <v>3554</v>
      </c>
      <c r="AK3349" s="384" t="str">
        <f t="shared" si="105"/>
        <v>NO</v>
      </c>
      <c r="AL3349" s="384" t="str">
        <f t="shared" si="106"/>
        <v>NO</v>
      </c>
    </row>
    <row r="3350" spans="1:38" x14ac:dyDescent="0.25">
      <c r="A3350" s="381" t="s">
        <v>3224</v>
      </c>
      <c r="B3350" s="382" t="s">
        <v>764</v>
      </c>
      <c r="C3350" s="382" t="s">
        <v>30</v>
      </c>
      <c r="D3350" s="382" t="s">
        <v>765</v>
      </c>
      <c r="E3350" s="382" t="s">
        <v>37</v>
      </c>
      <c r="F3350" s="383">
        <v>99</v>
      </c>
      <c r="G3350" s="383">
        <v>1319</v>
      </c>
      <c r="H3350" s="383" t="s">
        <v>835</v>
      </c>
      <c r="I3350" s="383">
        <v>99</v>
      </c>
      <c r="J3350" s="383">
        <v>680</v>
      </c>
      <c r="K3350" s="383" t="s">
        <v>835</v>
      </c>
      <c r="L3350" s="385">
        <v>89</v>
      </c>
      <c r="M3350" s="383">
        <v>643</v>
      </c>
      <c r="N3350" s="383" t="s">
        <v>834</v>
      </c>
      <c r="O3350" s="385">
        <v>73</v>
      </c>
      <c r="P3350" s="385">
        <v>753</v>
      </c>
      <c r="Q3350" s="386" t="s">
        <v>835</v>
      </c>
      <c r="R3350" s="383">
        <v>30</v>
      </c>
      <c r="S3350" s="383">
        <v>1182</v>
      </c>
      <c r="T3350" s="386" t="s">
        <v>36</v>
      </c>
      <c r="U3350" s="386">
        <v>33</v>
      </c>
      <c r="V3350" s="386">
        <v>1150</v>
      </c>
      <c r="W3350" s="386" t="s">
        <v>834</v>
      </c>
      <c r="X3350" s="383">
        <v>59</v>
      </c>
      <c r="Y3350" s="383">
        <v>615</v>
      </c>
      <c r="Z3350" s="386" t="s">
        <v>36</v>
      </c>
      <c r="AA3350" s="386">
        <v>63</v>
      </c>
      <c r="AB3350" s="386">
        <v>599</v>
      </c>
      <c r="AC3350" s="386" t="s">
        <v>834</v>
      </c>
      <c r="AD3350" s="387"/>
      <c r="AE3350" s="383" t="s">
        <v>36</v>
      </c>
      <c r="AF3350" s="383">
        <v>74</v>
      </c>
      <c r="AG3350" s="383" t="s">
        <v>681</v>
      </c>
      <c r="AH3350" s="383" t="s">
        <v>34</v>
      </c>
      <c r="AI3350" s="383" t="s">
        <v>36</v>
      </c>
      <c r="AJ3350" s="383" t="s">
        <v>3554</v>
      </c>
      <c r="AK3350" s="384" t="str">
        <f t="shared" si="105"/>
        <v>NO</v>
      </c>
      <c r="AL3350" s="384" t="str">
        <f t="shared" si="106"/>
        <v>NO</v>
      </c>
    </row>
    <row r="3351" spans="1:38" x14ac:dyDescent="0.25">
      <c r="A3351" s="381" t="s">
        <v>3224</v>
      </c>
      <c r="B3351" s="382" t="s">
        <v>766</v>
      </c>
      <c r="C3351" s="382" t="s">
        <v>30</v>
      </c>
      <c r="D3351" s="382" t="s">
        <v>767</v>
      </c>
      <c r="E3351" s="382" t="s">
        <v>37</v>
      </c>
      <c r="F3351" s="383">
        <v>100</v>
      </c>
      <c r="G3351" s="383">
        <v>972</v>
      </c>
      <c r="H3351" s="383" t="s">
        <v>835</v>
      </c>
      <c r="I3351" s="383">
        <v>100</v>
      </c>
      <c r="J3351" s="383">
        <v>479</v>
      </c>
      <c r="K3351" s="383" t="s">
        <v>835</v>
      </c>
      <c r="L3351" s="385">
        <v>92</v>
      </c>
      <c r="M3351" s="383">
        <v>453</v>
      </c>
      <c r="N3351" s="383" t="s">
        <v>835</v>
      </c>
      <c r="O3351" s="385">
        <v>80</v>
      </c>
      <c r="P3351" s="385">
        <v>505</v>
      </c>
      <c r="Q3351" s="386" t="s">
        <v>835</v>
      </c>
      <c r="R3351" s="383">
        <v>36</v>
      </c>
      <c r="S3351" s="383">
        <v>895</v>
      </c>
      <c r="T3351" s="386" t="s">
        <v>36</v>
      </c>
      <c r="U3351" s="386">
        <v>38</v>
      </c>
      <c r="V3351" s="386">
        <v>857</v>
      </c>
      <c r="W3351" s="386" t="s">
        <v>834</v>
      </c>
      <c r="X3351" s="383">
        <v>70</v>
      </c>
      <c r="Y3351" s="383">
        <v>435</v>
      </c>
      <c r="Z3351" s="386" t="s">
        <v>36</v>
      </c>
      <c r="AA3351" s="386">
        <v>73</v>
      </c>
      <c r="AB3351" s="386">
        <v>423</v>
      </c>
      <c r="AC3351" s="386" t="s">
        <v>834</v>
      </c>
      <c r="AD3351" s="387"/>
      <c r="AE3351" s="383" t="s">
        <v>36</v>
      </c>
      <c r="AF3351" s="383">
        <v>77</v>
      </c>
      <c r="AG3351" s="383" t="s">
        <v>681</v>
      </c>
      <c r="AH3351" s="383" t="s">
        <v>34</v>
      </c>
      <c r="AI3351" s="383" t="s">
        <v>36</v>
      </c>
      <c r="AJ3351" s="383" t="s">
        <v>3554</v>
      </c>
      <c r="AK3351" s="384" t="str">
        <f t="shared" si="105"/>
        <v>NO</v>
      </c>
      <c r="AL3351" s="384" t="str">
        <f t="shared" si="106"/>
        <v>NO</v>
      </c>
    </row>
    <row r="3352" spans="1:38" x14ac:dyDescent="0.25">
      <c r="A3352" s="381" t="s">
        <v>3224</v>
      </c>
      <c r="B3352" s="382" t="s">
        <v>768</v>
      </c>
      <c r="C3352" s="382" t="s">
        <v>30</v>
      </c>
      <c r="D3352" s="382" t="s">
        <v>769</v>
      </c>
      <c r="E3352" s="382" t="s">
        <v>37</v>
      </c>
      <c r="F3352" s="383">
        <v>99</v>
      </c>
      <c r="G3352" s="383">
        <v>1271</v>
      </c>
      <c r="H3352" s="383" t="s">
        <v>835</v>
      </c>
      <c r="I3352" s="383">
        <v>100</v>
      </c>
      <c r="J3352" s="383">
        <v>633</v>
      </c>
      <c r="K3352" s="383" t="s">
        <v>835</v>
      </c>
      <c r="L3352" s="385"/>
      <c r="M3352" s="383">
        <v>620</v>
      </c>
      <c r="N3352" s="383" t="s">
        <v>835</v>
      </c>
      <c r="O3352" s="385">
        <v>83</v>
      </c>
      <c r="P3352" s="385">
        <v>711</v>
      </c>
      <c r="Q3352" s="386" t="s">
        <v>834</v>
      </c>
      <c r="R3352" s="383">
        <v>40</v>
      </c>
      <c r="S3352" s="383">
        <v>1191</v>
      </c>
      <c r="T3352" s="386" t="s">
        <v>36</v>
      </c>
      <c r="U3352" s="386">
        <v>41</v>
      </c>
      <c r="V3352" s="386">
        <v>1153</v>
      </c>
      <c r="W3352" s="386" t="s">
        <v>834</v>
      </c>
      <c r="X3352" s="383">
        <v>70</v>
      </c>
      <c r="Y3352" s="383">
        <v>589</v>
      </c>
      <c r="Z3352" s="386" t="s">
        <v>36</v>
      </c>
      <c r="AA3352" s="386">
        <v>72</v>
      </c>
      <c r="AB3352" s="386">
        <v>567</v>
      </c>
      <c r="AC3352" s="386" t="s">
        <v>834</v>
      </c>
      <c r="AD3352" s="387"/>
      <c r="AE3352" s="383" t="s">
        <v>36</v>
      </c>
      <c r="AF3352" s="383">
        <v>74</v>
      </c>
      <c r="AG3352" s="383" t="s">
        <v>681</v>
      </c>
      <c r="AH3352" s="383" t="s">
        <v>34</v>
      </c>
      <c r="AI3352" s="383" t="s">
        <v>36</v>
      </c>
      <c r="AJ3352" s="383" t="s">
        <v>3554</v>
      </c>
      <c r="AK3352" s="384" t="str">
        <f t="shared" si="105"/>
        <v>NO</v>
      </c>
      <c r="AL3352" s="384" t="str">
        <f t="shared" si="106"/>
        <v>NO</v>
      </c>
    </row>
    <row r="3353" spans="1:38" x14ac:dyDescent="0.25">
      <c r="A3353" s="381" t="s">
        <v>3224</v>
      </c>
      <c r="B3353" s="382" t="s">
        <v>770</v>
      </c>
      <c r="C3353" s="382" t="s">
        <v>30</v>
      </c>
      <c r="D3353" s="382" t="s">
        <v>771</v>
      </c>
      <c r="E3353" s="382" t="s">
        <v>37</v>
      </c>
      <c r="F3353" s="383">
        <v>99</v>
      </c>
      <c r="G3353" s="383">
        <v>1133</v>
      </c>
      <c r="H3353" s="383" t="s">
        <v>835</v>
      </c>
      <c r="I3353" s="383">
        <v>99</v>
      </c>
      <c r="J3353" s="383">
        <v>566</v>
      </c>
      <c r="K3353" s="383" t="s">
        <v>835</v>
      </c>
      <c r="L3353" s="385">
        <v>93</v>
      </c>
      <c r="M3353" s="383">
        <v>536</v>
      </c>
      <c r="N3353" s="383" t="s">
        <v>835</v>
      </c>
      <c r="O3353" s="385">
        <v>78</v>
      </c>
      <c r="P3353" s="385">
        <v>688</v>
      </c>
      <c r="Q3353" s="386" t="s">
        <v>835</v>
      </c>
      <c r="R3353" s="383">
        <v>33</v>
      </c>
      <c r="S3353" s="383">
        <v>1032</v>
      </c>
      <c r="T3353" s="386" t="s">
        <v>36</v>
      </c>
      <c r="U3353" s="386">
        <v>35</v>
      </c>
      <c r="V3353" s="386">
        <v>994</v>
      </c>
      <c r="W3353" s="386" t="s">
        <v>11</v>
      </c>
      <c r="X3353" s="383">
        <v>67</v>
      </c>
      <c r="Y3353" s="383">
        <v>517</v>
      </c>
      <c r="Z3353" s="386" t="s">
        <v>36</v>
      </c>
      <c r="AA3353" s="386">
        <v>69</v>
      </c>
      <c r="AB3353" s="386">
        <v>502</v>
      </c>
      <c r="AC3353" s="386" t="s">
        <v>11</v>
      </c>
      <c r="AD3353" s="387"/>
      <c r="AE3353" s="383" t="s">
        <v>36</v>
      </c>
      <c r="AF3353" s="383">
        <v>77</v>
      </c>
      <c r="AG3353" s="383" t="s">
        <v>681</v>
      </c>
      <c r="AH3353" s="383" t="s">
        <v>34</v>
      </c>
      <c r="AI3353" s="383" t="s">
        <v>36</v>
      </c>
      <c r="AJ3353" s="383" t="s">
        <v>3554</v>
      </c>
      <c r="AK3353" s="384" t="str">
        <f t="shared" si="105"/>
        <v>NO</v>
      </c>
      <c r="AL3353" s="384" t="str">
        <f t="shared" si="106"/>
        <v>NO</v>
      </c>
    </row>
    <row r="3354" spans="1:38" x14ac:dyDescent="0.25">
      <c r="A3354" s="381" t="s">
        <v>3224</v>
      </c>
      <c r="B3354" s="382" t="s">
        <v>772</v>
      </c>
      <c r="C3354" s="382" t="s">
        <v>30</v>
      </c>
      <c r="D3354" s="382" t="s">
        <v>773</v>
      </c>
      <c r="E3354" s="382" t="s">
        <v>37</v>
      </c>
      <c r="F3354" s="383">
        <v>99</v>
      </c>
      <c r="G3354" s="383">
        <v>1355</v>
      </c>
      <c r="H3354" s="383" t="s">
        <v>835</v>
      </c>
      <c r="I3354" s="383">
        <v>99</v>
      </c>
      <c r="J3354" s="383">
        <v>657</v>
      </c>
      <c r="K3354" s="383" t="s">
        <v>835</v>
      </c>
      <c r="L3354" s="385">
        <v>91</v>
      </c>
      <c r="M3354" s="383">
        <v>627</v>
      </c>
      <c r="N3354" s="383" t="s">
        <v>835</v>
      </c>
      <c r="O3354" s="385">
        <v>65</v>
      </c>
      <c r="P3354" s="385">
        <v>704</v>
      </c>
      <c r="Q3354" s="386" t="s">
        <v>835</v>
      </c>
      <c r="R3354" s="383">
        <v>24</v>
      </c>
      <c r="S3354" s="383">
        <v>1216</v>
      </c>
      <c r="T3354" s="386" t="s">
        <v>36</v>
      </c>
      <c r="U3354" s="386">
        <v>25</v>
      </c>
      <c r="V3354" s="386">
        <v>1148</v>
      </c>
      <c r="W3354" s="386" t="s">
        <v>834</v>
      </c>
      <c r="X3354" s="383">
        <v>49</v>
      </c>
      <c r="Y3354" s="383">
        <v>574</v>
      </c>
      <c r="Z3354" s="386" t="s">
        <v>36</v>
      </c>
      <c r="AA3354" s="386">
        <v>53</v>
      </c>
      <c r="AB3354" s="386">
        <v>546</v>
      </c>
      <c r="AC3354" s="386" t="s">
        <v>834</v>
      </c>
      <c r="AD3354" s="387"/>
      <c r="AE3354" s="383" t="s">
        <v>36</v>
      </c>
      <c r="AF3354" s="383">
        <v>74</v>
      </c>
      <c r="AG3354" s="383" t="s">
        <v>681</v>
      </c>
      <c r="AH3354" s="383" t="s">
        <v>34</v>
      </c>
      <c r="AI3354" s="383" t="s">
        <v>36</v>
      </c>
      <c r="AJ3354" s="383" t="s">
        <v>3554</v>
      </c>
      <c r="AK3354" s="384" t="str">
        <f t="shared" si="105"/>
        <v>NO</v>
      </c>
      <c r="AL3354" s="384" t="str">
        <f t="shared" si="106"/>
        <v>NO</v>
      </c>
    </row>
    <row r="3355" spans="1:38" x14ac:dyDescent="0.25">
      <c r="A3355" s="381" t="s">
        <v>3224</v>
      </c>
      <c r="B3355" s="382" t="s">
        <v>774</v>
      </c>
      <c r="C3355" s="382" t="s">
        <v>30</v>
      </c>
      <c r="D3355" s="382" t="s">
        <v>775</v>
      </c>
      <c r="E3355" s="382" t="s">
        <v>37</v>
      </c>
      <c r="F3355" s="383">
        <v>100</v>
      </c>
      <c r="G3355" s="383">
        <v>702</v>
      </c>
      <c r="H3355" s="383" t="s">
        <v>835</v>
      </c>
      <c r="I3355" s="383">
        <v>100</v>
      </c>
      <c r="J3355" s="383">
        <v>364</v>
      </c>
      <c r="K3355" s="383" t="s">
        <v>835</v>
      </c>
      <c r="L3355" s="385"/>
      <c r="M3355" s="383">
        <v>364</v>
      </c>
      <c r="N3355" s="383" t="s">
        <v>835</v>
      </c>
      <c r="O3355" s="385">
        <v>92</v>
      </c>
      <c r="P3355" s="385">
        <v>412</v>
      </c>
      <c r="Q3355" s="386" t="s">
        <v>835</v>
      </c>
      <c r="R3355" s="383">
        <v>41</v>
      </c>
      <c r="S3355" s="383">
        <v>699</v>
      </c>
      <c r="T3355" s="386" t="s">
        <v>36</v>
      </c>
      <c r="U3355" s="386">
        <v>43</v>
      </c>
      <c r="V3355" s="386">
        <v>677</v>
      </c>
      <c r="W3355" s="386" t="s">
        <v>834</v>
      </c>
      <c r="X3355" s="383">
        <v>74</v>
      </c>
      <c r="Y3355" s="383">
        <v>349</v>
      </c>
      <c r="Z3355" s="386" t="s">
        <v>36</v>
      </c>
      <c r="AA3355" s="386">
        <v>76</v>
      </c>
      <c r="AB3355" s="386">
        <v>347</v>
      </c>
      <c r="AC3355" s="386" t="s">
        <v>834</v>
      </c>
      <c r="AD3355" s="387"/>
      <c r="AE3355" s="383" t="s">
        <v>36</v>
      </c>
      <c r="AF3355" s="383">
        <v>79</v>
      </c>
      <c r="AG3355" s="383" t="s">
        <v>681</v>
      </c>
      <c r="AH3355" s="383" t="s">
        <v>34</v>
      </c>
      <c r="AI3355" s="383" t="s">
        <v>36</v>
      </c>
      <c r="AJ3355" s="383" t="s">
        <v>3554</v>
      </c>
      <c r="AK3355" s="384" t="str">
        <f t="shared" si="105"/>
        <v>NO</v>
      </c>
      <c r="AL3355" s="384" t="str">
        <f t="shared" si="106"/>
        <v>NO</v>
      </c>
    </row>
    <row r="3356" spans="1:38" x14ac:dyDescent="0.25">
      <c r="A3356" s="381" t="s">
        <v>3224</v>
      </c>
      <c r="B3356" s="382" t="s">
        <v>776</v>
      </c>
      <c r="C3356" s="382" t="s">
        <v>30</v>
      </c>
      <c r="D3356" s="382" t="s">
        <v>777</v>
      </c>
      <c r="E3356" s="382" t="s">
        <v>37</v>
      </c>
      <c r="F3356" s="383">
        <v>79</v>
      </c>
      <c r="G3356" s="383">
        <v>64</v>
      </c>
      <c r="H3356" s="383" t="s">
        <v>834</v>
      </c>
      <c r="I3356" s="383">
        <v>83</v>
      </c>
      <c r="J3356" s="383">
        <v>54</v>
      </c>
      <c r="K3356" s="383" t="s">
        <v>834</v>
      </c>
      <c r="L3356" s="385">
        <v>80</v>
      </c>
      <c r="M3356" s="383">
        <v>20</v>
      </c>
      <c r="N3356" s="383" t="s">
        <v>835</v>
      </c>
      <c r="O3356" s="385">
        <v>20</v>
      </c>
      <c r="P3356" s="385">
        <v>30</v>
      </c>
      <c r="Q3356" s="386" t="s">
        <v>834</v>
      </c>
      <c r="R3356" s="383">
        <v>9</v>
      </c>
      <c r="S3356" s="383">
        <v>43</v>
      </c>
      <c r="T3356" s="386" t="s">
        <v>36</v>
      </c>
      <c r="U3356" s="386">
        <v>6</v>
      </c>
      <c r="V3356" s="386">
        <v>35</v>
      </c>
      <c r="W3356" s="386" t="s">
        <v>11</v>
      </c>
      <c r="X3356" s="383">
        <v>11</v>
      </c>
      <c r="Y3356" s="383">
        <v>35</v>
      </c>
      <c r="Z3356" s="386" t="s">
        <v>36</v>
      </c>
      <c r="AA3356" s="386">
        <v>15</v>
      </c>
      <c r="AB3356" s="386">
        <v>27</v>
      </c>
      <c r="AC3356" s="386" t="s">
        <v>11</v>
      </c>
      <c r="AD3356" s="387"/>
      <c r="AE3356" s="383" t="s">
        <v>36</v>
      </c>
      <c r="AF3356" s="383">
        <v>62</v>
      </c>
      <c r="AG3356" s="383" t="s">
        <v>40</v>
      </c>
      <c r="AH3356" s="383" t="s">
        <v>34</v>
      </c>
      <c r="AI3356" s="383" t="s">
        <v>36</v>
      </c>
      <c r="AJ3356" s="383" t="s">
        <v>3554</v>
      </c>
      <c r="AK3356" s="384" t="str">
        <f t="shared" si="105"/>
        <v>NO</v>
      </c>
      <c r="AL3356" s="384" t="str">
        <f t="shared" si="106"/>
        <v>NO</v>
      </c>
    </row>
    <row r="3357" spans="1:38" x14ac:dyDescent="0.25">
      <c r="A3357" s="381" t="s">
        <v>3224</v>
      </c>
      <c r="B3357" s="382" t="s">
        <v>778</v>
      </c>
      <c r="C3357" s="382" t="s">
        <v>30</v>
      </c>
      <c r="D3357" s="382" t="s">
        <v>779</v>
      </c>
      <c r="E3357" s="382" t="s">
        <v>37</v>
      </c>
      <c r="F3357" s="383">
        <v>99</v>
      </c>
      <c r="G3357" s="383">
        <v>1825</v>
      </c>
      <c r="H3357" s="383" t="s">
        <v>835</v>
      </c>
      <c r="I3357" s="383">
        <v>99</v>
      </c>
      <c r="J3357" s="383">
        <v>909</v>
      </c>
      <c r="K3357" s="383" t="s">
        <v>835</v>
      </c>
      <c r="L3357" s="385"/>
      <c r="M3357" s="383">
        <v>893</v>
      </c>
      <c r="N3357" s="383" t="s">
        <v>835</v>
      </c>
      <c r="O3357" s="385">
        <v>73</v>
      </c>
      <c r="P3357" s="385">
        <v>601</v>
      </c>
      <c r="Q3357" s="386" t="s">
        <v>835</v>
      </c>
      <c r="R3357" s="383">
        <v>32</v>
      </c>
      <c r="S3357" s="383">
        <v>1742</v>
      </c>
      <c r="T3357" s="386" t="s">
        <v>36</v>
      </c>
      <c r="U3357" s="386">
        <v>33</v>
      </c>
      <c r="V3357" s="386">
        <v>1678</v>
      </c>
      <c r="W3357" s="386" t="s">
        <v>834</v>
      </c>
      <c r="X3357" s="383">
        <v>61</v>
      </c>
      <c r="Y3357" s="383">
        <v>868</v>
      </c>
      <c r="Z3357" s="386" t="s">
        <v>36</v>
      </c>
      <c r="AA3357" s="386">
        <v>63</v>
      </c>
      <c r="AB3357" s="386">
        <v>836</v>
      </c>
      <c r="AC3357" s="386" t="s">
        <v>834</v>
      </c>
      <c r="AD3357" s="387"/>
      <c r="AE3357" s="383" t="s">
        <v>36</v>
      </c>
      <c r="AF3357" s="383">
        <v>72</v>
      </c>
      <c r="AG3357" s="383" t="s">
        <v>681</v>
      </c>
      <c r="AH3357" s="383" t="s">
        <v>34</v>
      </c>
      <c r="AI3357" s="383" t="s">
        <v>36</v>
      </c>
      <c r="AJ3357" s="383" t="s">
        <v>3554</v>
      </c>
      <c r="AK3357" s="384" t="str">
        <f t="shared" si="105"/>
        <v>NO</v>
      </c>
      <c r="AL3357" s="384" t="str">
        <f t="shared" si="106"/>
        <v>NO</v>
      </c>
    </row>
    <row r="3358" spans="1:38" x14ac:dyDescent="0.25">
      <c r="A3358" s="381" t="s">
        <v>3224</v>
      </c>
      <c r="B3358" s="382" t="s">
        <v>780</v>
      </c>
      <c r="C3358" s="382" t="s">
        <v>30</v>
      </c>
      <c r="D3358" s="382" t="s">
        <v>781</v>
      </c>
      <c r="E3358" s="382" t="s">
        <v>37</v>
      </c>
      <c r="F3358" s="383">
        <v>99</v>
      </c>
      <c r="G3358" s="383">
        <v>1113</v>
      </c>
      <c r="H3358" s="383" t="s">
        <v>835</v>
      </c>
      <c r="I3358" s="383">
        <v>98</v>
      </c>
      <c r="J3358" s="383">
        <v>535</v>
      </c>
      <c r="K3358" s="383" t="s">
        <v>835</v>
      </c>
      <c r="L3358" s="385">
        <v>89</v>
      </c>
      <c r="M3358" s="383">
        <v>537</v>
      </c>
      <c r="N3358" s="383" t="s">
        <v>834</v>
      </c>
      <c r="O3358" s="385">
        <v>72</v>
      </c>
      <c r="P3358" s="385">
        <v>624</v>
      </c>
      <c r="Q3358" s="386" t="s">
        <v>835</v>
      </c>
      <c r="R3358" s="383">
        <v>35</v>
      </c>
      <c r="S3358" s="383">
        <v>985</v>
      </c>
      <c r="T3358" s="386" t="s">
        <v>36</v>
      </c>
      <c r="U3358" s="386">
        <v>37</v>
      </c>
      <c r="V3358" s="386">
        <v>963</v>
      </c>
      <c r="W3358" s="386" t="s">
        <v>834</v>
      </c>
      <c r="X3358" s="383">
        <v>65</v>
      </c>
      <c r="Y3358" s="383">
        <v>461</v>
      </c>
      <c r="Z3358" s="386" t="s">
        <v>36</v>
      </c>
      <c r="AA3358" s="386">
        <v>68</v>
      </c>
      <c r="AB3358" s="386">
        <v>445</v>
      </c>
      <c r="AC3358" s="386" t="s">
        <v>834</v>
      </c>
      <c r="AD3358" s="387"/>
      <c r="AE3358" s="383" t="s">
        <v>36</v>
      </c>
      <c r="AF3358" s="383">
        <v>74</v>
      </c>
      <c r="AG3358" s="383" t="s">
        <v>681</v>
      </c>
      <c r="AH3358" s="383" t="s">
        <v>34</v>
      </c>
      <c r="AI3358" s="383" t="s">
        <v>36</v>
      </c>
      <c r="AJ3358" s="383" t="s">
        <v>3554</v>
      </c>
      <c r="AK3358" s="384" t="str">
        <f t="shared" si="105"/>
        <v>NO</v>
      </c>
      <c r="AL3358" s="384" t="str">
        <f t="shared" si="106"/>
        <v>NO</v>
      </c>
    </row>
    <row r="3359" spans="1:38" x14ac:dyDescent="0.25">
      <c r="A3359" s="381" t="s">
        <v>3224</v>
      </c>
      <c r="B3359" s="382" t="s">
        <v>782</v>
      </c>
      <c r="C3359" s="382" t="s">
        <v>30</v>
      </c>
      <c r="D3359" s="382" t="s">
        <v>783</v>
      </c>
      <c r="E3359" s="382" t="s">
        <v>37</v>
      </c>
      <c r="F3359" s="383">
        <v>98</v>
      </c>
      <c r="G3359" s="383">
        <v>1058</v>
      </c>
      <c r="H3359" s="383" t="s">
        <v>835</v>
      </c>
      <c r="I3359" s="383">
        <v>98</v>
      </c>
      <c r="J3359" s="383">
        <v>478</v>
      </c>
      <c r="K3359" s="383" t="s">
        <v>835</v>
      </c>
      <c r="L3359" s="385">
        <v>89</v>
      </c>
      <c r="M3359" s="383">
        <v>438</v>
      </c>
      <c r="N3359" s="383" t="s">
        <v>834</v>
      </c>
      <c r="O3359" s="385">
        <v>64</v>
      </c>
      <c r="P3359" s="385">
        <v>736</v>
      </c>
      <c r="Q3359" s="386" t="s">
        <v>835</v>
      </c>
      <c r="R3359" s="383">
        <v>26</v>
      </c>
      <c r="S3359" s="383">
        <v>948</v>
      </c>
      <c r="T3359" s="386" t="s">
        <v>36</v>
      </c>
      <c r="U3359" s="386">
        <v>26</v>
      </c>
      <c r="V3359" s="386">
        <v>898</v>
      </c>
      <c r="W3359" s="386" t="s">
        <v>834</v>
      </c>
      <c r="X3359" s="383">
        <v>55</v>
      </c>
      <c r="Y3359" s="383">
        <v>425</v>
      </c>
      <c r="Z3359" s="386" t="s">
        <v>36</v>
      </c>
      <c r="AA3359" s="386">
        <v>56</v>
      </c>
      <c r="AB3359" s="386">
        <v>396</v>
      </c>
      <c r="AC3359" s="386" t="s">
        <v>834</v>
      </c>
      <c r="AD3359" s="387"/>
      <c r="AE3359" s="383" t="s">
        <v>36</v>
      </c>
      <c r="AF3359" s="383">
        <v>74</v>
      </c>
      <c r="AG3359" s="383" t="s">
        <v>681</v>
      </c>
      <c r="AH3359" s="383" t="s">
        <v>34</v>
      </c>
      <c r="AI3359" s="383" t="s">
        <v>36</v>
      </c>
      <c r="AJ3359" s="383" t="s">
        <v>3554</v>
      </c>
      <c r="AK3359" s="384" t="str">
        <f t="shared" si="105"/>
        <v>NO</v>
      </c>
      <c r="AL3359" s="384" t="str">
        <f t="shared" si="106"/>
        <v>NO</v>
      </c>
    </row>
    <row r="3360" spans="1:38" x14ac:dyDescent="0.25">
      <c r="A3360" s="381" t="s">
        <v>3224</v>
      </c>
      <c r="B3360" s="382" t="s">
        <v>784</v>
      </c>
      <c r="C3360" s="382" t="s">
        <v>30</v>
      </c>
      <c r="D3360" s="382" t="s">
        <v>785</v>
      </c>
      <c r="E3360" s="382" t="s">
        <v>37</v>
      </c>
      <c r="F3360" s="383">
        <v>100</v>
      </c>
      <c r="G3360" s="383">
        <v>1529</v>
      </c>
      <c r="H3360" s="383" t="s">
        <v>835</v>
      </c>
      <c r="I3360" s="383">
        <v>99</v>
      </c>
      <c r="J3360" s="383">
        <v>749</v>
      </c>
      <c r="K3360" s="383" t="s">
        <v>835</v>
      </c>
      <c r="L3360" s="385">
        <v>91</v>
      </c>
      <c r="M3360" s="383">
        <v>732</v>
      </c>
      <c r="N3360" s="383" t="s">
        <v>835</v>
      </c>
      <c r="O3360" s="385">
        <v>84</v>
      </c>
      <c r="P3360" s="385">
        <v>728</v>
      </c>
      <c r="Q3360" s="386" t="s">
        <v>835</v>
      </c>
      <c r="R3360" s="383">
        <v>43</v>
      </c>
      <c r="S3360" s="383">
        <v>1405</v>
      </c>
      <c r="T3360" s="386" t="s">
        <v>36</v>
      </c>
      <c r="U3360" s="386">
        <v>44</v>
      </c>
      <c r="V3360" s="386">
        <v>1376</v>
      </c>
      <c r="W3360" s="386" t="s">
        <v>834</v>
      </c>
      <c r="X3360" s="383">
        <v>71</v>
      </c>
      <c r="Y3360" s="383">
        <v>683</v>
      </c>
      <c r="Z3360" s="386" t="s">
        <v>36</v>
      </c>
      <c r="AA3360" s="386">
        <v>73</v>
      </c>
      <c r="AB3360" s="386">
        <v>670</v>
      </c>
      <c r="AC3360" s="386" t="s">
        <v>834</v>
      </c>
      <c r="AD3360" s="387"/>
      <c r="AE3360" s="383" t="s">
        <v>36</v>
      </c>
      <c r="AF3360" s="383">
        <v>77</v>
      </c>
      <c r="AG3360" s="383" t="s">
        <v>681</v>
      </c>
      <c r="AH3360" s="383" t="s">
        <v>34</v>
      </c>
      <c r="AI3360" s="383" t="s">
        <v>36</v>
      </c>
      <c r="AJ3360" s="383" t="s">
        <v>3554</v>
      </c>
      <c r="AK3360" s="384" t="str">
        <f t="shared" si="105"/>
        <v>NO</v>
      </c>
      <c r="AL3360" s="384" t="str">
        <f t="shared" si="106"/>
        <v>NO</v>
      </c>
    </row>
    <row r="3361" spans="1:38" x14ac:dyDescent="0.25">
      <c r="A3361" s="381" t="s">
        <v>3224</v>
      </c>
      <c r="B3361" s="382" t="s">
        <v>786</v>
      </c>
      <c r="C3361" s="382" t="s">
        <v>30</v>
      </c>
      <c r="D3361" s="382" t="s">
        <v>787</v>
      </c>
      <c r="E3361" s="382" t="s">
        <v>37</v>
      </c>
      <c r="F3361" s="383">
        <v>98</v>
      </c>
      <c r="G3361" s="383">
        <v>951</v>
      </c>
      <c r="H3361" s="383" t="s">
        <v>835</v>
      </c>
      <c r="I3361" s="383">
        <v>99</v>
      </c>
      <c r="J3361" s="383">
        <v>483</v>
      </c>
      <c r="K3361" s="383" t="s">
        <v>835</v>
      </c>
      <c r="L3361" s="385">
        <v>93</v>
      </c>
      <c r="M3361" s="383">
        <v>460</v>
      </c>
      <c r="N3361" s="383" t="s">
        <v>835</v>
      </c>
      <c r="O3361" s="385">
        <v>67</v>
      </c>
      <c r="P3361" s="385">
        <v>983</v>
      </c>
      <c r="Q3361" s="386" t="s">
        <v>834</v>
      </c>
      <c r="R3361" s="383">
        <v>42</v>
      </c>
      <c r="S3361" s="383">
        <v>895</v>
      </c>
      <c r="T3361" s="386" t="s">
        <v>36</v>
      </c>
      <c r="U3361" s="386">
        <v>42</v>
      </c>
      <c r="V3361" s="386">
        <v>864</v>
      </c>
      <c r="W3361" s="386" t="s">
        <v>834</v>
      </c>
      <c r="X3361" s="383">
        <v>74</v>
      </c>
      <c r="Y3361" s="383">
        <v>457</v>
      </c>
      <c r="Z3361" s="386" t="s">
        <v>36</v>
      </c>
      <c r="AA3361" s="386">
        <v>74</v>
      </c>
      <c r="AB3361" s="386">
        <v>437</v>
      </c>
      <c r="AC3361" s="386" t="s">
        <v>834</v>
      </c>
      <c r="AD3361" s="387"/>
      <c r="AE3361" s="383" t="s">
        <v>36</v>
      </c>
      <c r="AF3361" s="383">
        <v>79</v>
      </c>
      <c r="AG3361" s="383" t="s">
        <v>681</v>
      </c>
      <c r="AH3361" s="383" t="s">
        <v>36</v>
      </c>
      <c r="AI3361" s="383" t="s">
        <v>36</v>
      </c>
      <c r="AJ3361" s="383" t="s">
        <v>3554</v>
      </c>
      <c r="AK3361" s="384" t="str">
        <f t="shared" si="105"/>
        <v>NO</v>
      </c>
      <c r="AL3361" s="384" t="str">
        <f t="shared" si="106"/>
        <v>NO</v>
      </c>
    </row>
    <row r="3362" spans="1:38" x14ac:dyDescent="0.25">
      <c r="A3362" s="381" t="s">
        <v>3224</v>
      </c>
      <c r="B3362" s="382" t="s">
        <v>788</v>
      </c>
      <c r="C3362" s="382" t="s">
        <v>30</v>
      </c>
      <c r="D3362" s="382" t="s">
        <v>789</v>
      </c>
      <c r="E3362" s="382" t="s">
        <v>37</v>
      </c>
      <c r="F3362" s="383">
        <v>99</v>
      </c>
      <c r="G3362" s="383">
        <v>1463</v>
      </c>
      <c r="H3362" s="383" t="s">
        <v>835</v>
      </c>
      <c r="I3362" s="383">
        <v>99</v>
      </c>
      <c r="J3362" s="383">
        <v>670</v>
      </c>
      <c r="K3362" s="383" t="s">
        <v>835</v>
      </c>
      <c r="L3362" s="385"/>
      <c r="M3362" s="383">
        <v>662</v>
      </c>
      <c r="N3362" s="383" t="s">
        <v>835</v>
      </c>
      <c r="O3362" s="385">
        <v>80</v>
      </c>
      <c r="P3362" s="385">
        <v>848</v>
      </c>
      <c r="Q3362" s="386" t="s">
        <v>834</v>
      </c>
      <c r="R3362" s="383">
        <v>43</v>
      </c>
      <c r="S3362" s="383">
        <v>1390</v>
      </c>
      <c r="T3362" s="386" t="s">
        <v>36</v>
      </c>
      <c r="U3362" s="386">
        <v>44</v>
      </c>
      <c r="V3362" s="386">
        <v>1336</v>
      </c>
      <c r="W3362" s="386" t="s">
        <v>834</v>
      </c>
      <c r="X3362" s="383">
        <v>75</v>
      </c>
      <c r="Y3362" s="383">
        <v>638</v>
      </c>
      <c r="Z3362" s="386" t="s">
        <v>36</v>
      </c>
      <c r="AA3362" s="386">
        <v>77</v>
      </c>
      <c r="AB3362" s="386">
        <v>608</v>
      </c>
      <c r="AC3362" s="386" t="s">
        <v>834</v>
      </c>
      <c r="AD3362" s="387"/>
      <c r="AE3362" s="383" t="s">
        <v>36</v>
      </c>
      <c r="AF3362" s="383">
        <v>74</v>
      </c>
      <c r="AG3362" s="383" t="s">
        <v>681</v>
      </c>
      <c r="AH3362" s="383" t="s">
        <v>36</v>
      </c>
      <c r="AI3362" s="383" t="s">
        <v>36</v>
      </c>
      <c r="AJ3362" s="383" t="s">
        <v>3554</v>
      </c>
      <c r="AK3362" s="384" t="str">
        <f t="shared" si="105"/>
        <v>NO</v>
      </c>
      <c r="AL3362" s="384" t="str">
        <f t="shared" si="106"/>
        <v>NO</v>
      </c>
    </row>
    <row r="3363" spans="1:38" x14ac:dyDescent="0.25">
      <c r="A3363" s="381" t="s">
        <v>3224</v>
      </c>
      <c r="B3363" s="382" t="s">
        <v>790</v>
      </c>
      <c r="C3363" s="382" t="s">
        <v>30</v>
      </c>
      <c r="D3363" s="382" t="s">
        <v>791</v>
      </c>
      <c r="E3363" s="382" t="s">
        <v>37</v>
      </c>
      <c r="F3363" s="383">
        <v>99</v>
      </c>
      <c r="G3363" s="383">
        <v>468</v>
      </c>
      <c r="H3363" s="383" t="s">
        <v>835</v>
      </c>
      <c r="I3363" s="383">
        <v>99</v>
      </c>
      <c r="J3363" s="383">
        <v>240</v>
      </c>
      <c r="K3363" s="383" t="s">
        <v>835</v>
      </c>
      <c r="L3363" s="385">
        <v>86</v>
      </c>
      <c r="M3363" s="383">
        <v>218</v>
      </c>
      <c r="N3363" s="383" t="s">
        <v>834</v>
      </c>
      <c r="O3363" s="385">
        <v>68</v>
      </c>
      <c r="P3363" s="385">
        <v>342</v>
      </c>
      <c r="Q3363" s="386" t="s">
        <v>835</v>
      </c>
      <c r="R3363" s="383">
        <v>17</v>
      </c>
      <c r="S3363" s="383">
        <v>424</v>
      </c>
      <c r="T3363" s="386" t="s">
        <v>36</v>
      </c>
      <c r="U3363" s="386">
        <v>16</v>
      </c>
      <c r="V3363" s="386">
        <v>401</v>
      </c>
      <c r="W3363" s="386" t="s">
        <v>834</v>
      </c>
      <c r="X3363" s="383">
        <v>53</v>
      </c>
      <c r="Y3363" s="383">
        <v>220</v>
      </c>
      <c r="Z3363" s="386" t="s">
        <v>36</v>
      </c>
      <c r="AA3363" s="386">
        <v>56</v>
      </c>
      <c r="AB3363" s="386">
        <v>204</v>
      </c>
      <c r="AC3363" s="386" t="s">
        <v>834</v>
      </c>
      <c r="AD3363" s="387"/>
      <c r="AE3363" s="383" t="s">
        <v>36</v>
      </c>
      <c r="AF3363" s="383">
        <v>77</v>
      </c>
      <c r="AG3363" s="383" t="s">
        <v>681</v>
      </c>
      <c r="AH3363" s="383" t="s">
        <v>34</v>
      </c>
      <c r="AI3363" s="383" t="s">
        <v>36</v>
      </c>
      <c r="AJ3363" s="383" t="s">
        <v>3554</v>
      </c>
      <c r="AK3363" s="384" t="str">
        <f t="shared" si="105"/>
        <v>NO</v>
      </c>
      <c r="AL3363" s="384" t="str">
        <f t="shared" si="106"/>
        <v>NO</v>
      </c>
    </row>
    <row r="3364" spans="1:38" x14ac:dyDescent="0.25">
      <c r="A3364" s="381" t="s">
        <v>3224</v>
      </c>
      <c r="B3364" s="382" t="s">
        <v>795</v>
      </c>
      <c r="C3364" s="382" t="s">
        <v>30</v>
      </c>
      <c r="D3364" s="382" t="s">
        <v>796</v>
      </c>
      <c r="E3364" s="382" t="s">
        <v>37</v>
      </c>
      <c r="F3364" s="383">
        <v>100</v>
      </c>
      <c r="G3364" s="383">
        <v>33</v>
      </c>
      <c r="H3364" s="383" t="s">
        <v>835</v>
      </c>
      <c r="I3364" s="383">
        <v>97</v>
      </c>
      <c r="J3364" s="383">
        <v>16</v>
      </c>
      <c r="K3364" s="383" t="s">
        <v>835</v>
      </c>
      <c r="L3364" s="385">
        <v>58</v>
      </c>
      <c r="M3364" s="383">
        <v>12</v>
      </c>
      <c r="N3364" s="383" t="s">
        <v>834</v>
      </c>
      <c r="O3364" s="385"/>
      <c r="P3364" s="385">
        <v>5</v>
      </c>
      <c r="Q3364" s="386" t="s">
        <v>11</v>
      </c>
      <c r="R3364" s="383">
        <v>20</v>
      </c>
      <c r="S3364" s="383">
        <v>15</v>
      </c>
      <c r="T3364" s="386" t="s">
        <v>36</v>
      </c>
      <c r="U3364" s="386"/>
      <c r="V3364" s="386">
        <v>8</v>
      </c>
      <c r="W3364" s="386" t="s">
        <v>11</v>
      </c>
      <c r="X3364" s="383">
        <v>36</v>
      </c>
      <c r="Y3364" s="383">
        <v>11</v>
      </c>
      <c r="Z3364" s="386" t="s">
        <v>36</v>
      </c>
      <c r="AA3364" s="386"/>
      <c r="AB3364" s="386">
        <v>4</v>
      </c>
      <c r="AC3364" s="386" t="s">
        <v>11</v>
      </c>
      <c r="AD3364" s="387"/>
      <c r="AE3364" s="383" t="s">
        <v>36</v>
      </c>
      <c r="AF3364" s="383">
        <v>92</v>
      </c>
      <c r="AG3364" s="383" t="s">
        <v>794</v>
      </c>
      <c r="AH3364" s="383" t="s">
        <v>36</v>
      </c>
      <c r="AI3364" s="383" t="s">
        <v>36</v>
      </c>
      <c r="AJ3364" s="383" t="s">
        <v>3554</v>
      </c>
      <c r="AK3364" s="384" t="str">
        <f t="shared" si="105"/>
        <v>NO</v>
      </c>
      <c r="AL3364" s="384" t="str">
        <f t="shared" si="106"/>
        <v>NO</v>
      </c>
    </row>
    <row r="3365" spans="1:38" x14ac:dyDescent="0.25">
      <c r="A3365" s="381" t="s">
        <v>3224</v>
      </c>
      <c r="B3365" s="382" t="s">
        <v>800</v>
      </c>
      <c r="C3365" s="382" t="s">
        <v>30</v>
      </c>
      <c r="D3365" s="382" t="s">
        <v>801</v>
      </c>
      <c r="E3365" s="382" t="s">
        <v>37</v>
      </c>
      <c r="F3365" s="383">
        <v>84</v>
      </c>
      <c r="G3365" s="383">
        <v>111</v>
      </c>
      <c r="H3365" s="383" t="s">
        <v>834</v>
      </c>
      <c r="I3365" s="383">
        <v>87</v>
      </c>
      <c r="J3365" s="383">
        <v>68</v>
      </c>
      <c r="K3365" s="383" t="s">
        <v>834</v>
      </c>
      <c r="L3365" s="385">
        <v>79</v>
      </c>
      <c r="M3365" s="383">
        <v>28</v>
      </c>
      <c r="N3365" s="383" t="s">
        <v>835</v>
      </c>
      <c r="O3365" s="385">
        <v>22</v>
      </c>
      <c r="P3365" s="385">
        <v>60</v>
      </c>
      <c r="Q3365" s="386" t="s">
        <v>835</v>
      </c>
      <c r="R3365" s="383"/>
      <c r="S3365" s="383">
        <v>33</v>
      </c>
      <c r="T3365" s="386" t="s">
        <v>36</v>
      </c>
      <c r="U3365" s="386"/>
      <c r="V3365" s="386">
        <v>28</v>
      </c>
      <c r="W3365" s="386" t="s">
        <v>11</v>
      </c>
      <c r="X3365" s="383">
        <v>14</v>
      </c>
      <c r="Y3365" s="383">
        <v>21</v>
      </c>
      <c r="Z3365" s="386" t="s">
        <v>36</v>
      </c>
      <c r="AA3365" s="386">
        <v>18</v>
      </c>
      <c r="AB3365" s="386">
        <v>17</v>
      </c>
      <c r="AC3365" s="386" t="s">
        <v>11</v>
      </c>
      <c r="AD3365" s="387"/>
      <c r="AE3365" s="383" t="s">
        <v>36</v>
      </c>
      <c r="AF3365" s="383">
        <v>77</v>
      </c>
      <c r="AG3365" s="383" t="s">
        <v>40</v>
      </c>
      <c r="AH3365" s="383" t="s">
        <v>34</v>
      </c>
      <c r="AI3365" s="383" t="s">
        <v>36</v>
      </c>
      <c r="AJ3365" s="383" t="s">
        <v>3554</v>
      </c>
      <c r="AK3365" s="384" t="str">
        <f t="shared" si="105"/>
        <v>NO</v>
      </c>
      <c r="AL3365" s="384" t="str">
        <f t="shared" si="106"/>
        <v>NO</v>
      </c>
    </row>
    <row r="3366" spans="1:38" x14ac:dyDescent="0.25">
      <c r="A3366" s="381" t="s">
        <v>3224</v>
      </c>
      <c r="B3366" s="382" t="s">
        <v>803</v>
      </c>
      <c r="C3366" s="382" t="s">
        <v>30</v>
      </c>
      <c r="D3366" s="382" t="s">
        <v>804</v>
      </c>
      <c r="E3366" s="382" t="s">
        <v>37</v>
      </c>
      <c r="F3366" s="383">
        <v>80</v>
      </c>
      <c r="G3366" s="383">
        <v>71</v>
      </c>
      <c r="H3366" s="383" t="s">
        <v>834</v>
      </c>
      <c r="I3366" s="383">
        <v>79</v>
      </c>
      <c r="J3366" s="383">
        <v>52</v>
      </c>
      <c r="K3366" s="383" t="s">
        <v>834</v>
      </c>
      <c r="L3366" s="385">
        <v>76</v>
      </c>
      <c r="M3366" s="383">
        <v>25</v>
      </c>
      <c r="N3366" s="383" t="s">
        <v>834</v>
      </c>
      <c r="O3366" s="385"/>
      <c r="P3366" s="385">
        <v>38</v>
      </c>
      <c r="Q3366" s="386" t="s">
        <v>834</v>
      </c>
      <c r="R3366" s="383">
        <v>7</v>
      </c>
      <c r="S3366" s="383">
        <v>44</v>
      </c>
      <c r="T3366" s="386" t="s">
        <v>36</v>
      </c>
      <c r="U3366" s="386">
        <v>8</v>
      </c>
      <c r="V3366" s="386">
        <v>38</v>
      </c>
      <c r="W3366" s="386" t="s">
        <v>11</v>
      </c>
      <c r="X3366" s="383">
        <v>13</v>
      </c>
      <c r="Y3366" s="383">
        <v>32</v>
      </c>
      <c r="Z3366" s="386" t="s">
        <v>36</v>
      </c>
      <c r="AA3366" s="386">
        <v>17</v>
      </c>
      <c r="AB3366" s="386">
        <v>29</v>
      </c>
      <c r="AC3366" s="386" t="s">
        <v>11</v>
      </c>
      <c r="AD3366" s="387"/>
      <c r="AE3366" s="383" t="s">
        <v>36</v>
      </c>
      <c r="AF3366" s="383">
        <v>72</v>
      </c>
      <c r="AG3366" s="383" t="s">
        <v>40</v>
      </c>
      <c r="AH3366" s="383" t="s">
        <v>36</v>
      </c>
      <c r="AI3366" s="383" t="s">
        <v>36</v>
      </c>
      <c r="AJ3366" s="383" t="s">
        <v>3554</v>
      </c>
      <c r="AK3366" s="384" t="str">
        <f t="shared" si="105"/>
        <v>NO</v>
      </c>
      <c r="AL3366" s="384" t="str">
        <f t="shared" si="106"/>
        <v>NO</v>
      </c>
    </row>
    <row r="3367" spans="1:38" x14ac:dyDescent="0.25">
      <c r="A3367" s="381" t="s">
        <v>3224</v>
      </c>
      <c r="B3367" s="382" t="s">
        <v>807</v>
      </c>
      <c r="C3367" s="382" t="s">
        <v>30</v>
      </c>
      <c r="D3367" s="382" t="s">
        <v>808</v>
      </c>
      <c r="E3367" s="382" t="s">
        <v>37</v>
      </c>
      <c r="F3367" s="383">
        <v>96</v>
      </c>
      <c r="G3367" s="383">
        <v>43</v>
      </c>
      <c r="H3367" s="383" t="s">
        <v>835</v>
      </c>
      <c r="I3367" s="383">
        <v>100</v>
      </c>
      <c r="J3367" s="383">
        <v>25</v>
      </c>
      <c r="K3367" s="383" t="s">
        <v>835</v>
      </c>
      <c r="L3367" s="385">
        <v>88</v>
      </c>
      <c r="M3367" s="383">
        <v>16</v>
      </c>
      <c r="N3367" s="383" t="s">
        <v>835</v>
      </c>
      <c r="O3367" s="385"/>
      <c r="P3367" s="385">
        <v>74</v>
      </c>
      <c r="Q3367" s="386" t="s">
        <v>834</v>
      </c>
      <c r="R3367" s="383"/>
      <c r="S3367" s="383">
        <v>26</v>
      </c>
      <c r="T3367" s="386" t="s">
        <v>36</v>
      </c>
      <c r="U3367" s="386">
        <v>6</v>
      </c>
      <c r="V3367" s="386">
        <v>18</v>
      </c>
      <c r="W3367" s="386" t="s">
        <v>834</v>
      </c>
      <c r="X3367" s="383">
        <v>38</v>
      </c>
      <c r="Y3367" s="383">
        <v>16</v>
      </c>
      <c r="Z3367" s="386" t="s">
        <v>36</v>
      </c>
      <c r="AA3367" s="386"/>
      <c r="AB3367" s="386">
        <v>9</v>
      </c>
      <c r="AC3367" s="386" t="s">
        <v>11</v>
      </c>
      <c r="AD3367" s="387"/>
      <c r="AE3367" s="383" t="s">
        <v>36</v>
      </c>
      <c r="AF3367" s="383">
        <v>92</v>
      </c>
      <c r="AG3367" s="383" t="s">
        <v>40</v>
      </c>
      <c r="AH3367" s="383" t="s">
        <v>36</v>
      </c>
      <c r="AI3367" s="383" t="s">
        <v>36</v>
      </c>
      <c r="AJ3367" s="383" t="s">
        <v>3554</v>
      </c>
      <c r="AK3367" s="384" t="str">
        <f t="shared" si="105"/>
        <v>NO</v>
      </c>
      <c r="AL3367" s="384" t="str">
        <f t="shared" si="106"/>
        <v>NO</v>
      </c>
    </row>
    <row r="3368" spans="1:38" x14ac:dyDescent="0.25">
      <c r="A3368" s="381" t="s">
        <v>3224</v>
      </c>
      <c r="B3368" s="382" t="s">
        <v>809</v>
      </c>
      <c r="C3368" s="382" t="s">
        <v>30</v>
      </c>
      <c r="D3368" s="382" t="s">
        <v>810</v>
      </c>
      <c r="E3368" s="382" t="s">
        <v>37</v>
      </c>
      <c r="F3368" s="383">
        <v>100</v>
      </c>
      <c r="G3368" s="383">
        <v>240</v>
      </c>
      <c r="H3368" s="383" t="s">
        <v>835</v>
      </c>
      <c r="I3368" s="383">
        <v>100</v>
      </c>
      <c r="J3368" s="383">
        <v>121</v>
      </c>
      <c r="K3368" s="383" t="s">
        <v>835</v>
      </c>
      <c r="L3368" s="385"/>
      <c r="M3368" s="383">
        <v>121</v>
      </c>
      <c r="N3368" s="383" t="s">
        <v>835</v>
      </c>
      <c r="O3368" s="385">
        <v>82</v>
      </c>
      <c r="P3368" s="385">
        <v>103</v>
      </c>
      <c r="Q3368" s="386" t="s">
        <v>834</v>
      </c>
      <c r="R3368" s="383">
        <v>77</v>
      </c>
      <c r="S3368" s="383">
        <v>240</v>
      </c>
      <c r="T3368" s="386" t="s">
        <v>36</v>
      </c>
      <c r="U3368" s="386">
        <v>77</v>
      </c>
      <c r="V3368" s="386">
        <v>230</v>
      </c>
      <c r="W3368" s="386" t="s">
        <v>834</v>
      </c>
      <c r="X3368" s="383"/>
      <c r="Y3368" s="383">
        <v>119</v>
      </c>
      <c r="Z3368" s="386" t="s">
        <v>34</v>
      </c>
      <c r="AA3368" s="386"/>
      <c r="AB3368" s="386">
        <v>117</v>
      </c>
      <c r="AC3368" s="386" t="s">
        <v>11</v>
      </c>
      <c r="AD3368" s="387"/>
      <c r="AE3368" s="383" t="s">
        <v>36</v>
      </c>
      <c r="AF3368" s="383">
        <v>92</v>
      </c>
      <c r="AG3368" s="383" t="s">
        <v>681</v>
      </c>
      <c r="AH3368" s="383" t="s">
        <v>36</v>
      </c>
      <c r="AI3368" s="383" t="s">
        <v>36</v>
      </c>
      <c r="AJ3368" s="383" t="s">
        <v>3554</v>
      </c>
      <c r="AK3368" s="384" t="str">
        <f t="shared" si="105"/>
        <v>NO</v>
      </c>
      <c r="AL3368" s="384" t="str">
        <f t="shared" si="106"/>
        <v>Yes-AB</v>
      </c>
    </row>
    <row r="3369" spans="1:38" x14ac:dyDescent="0.25">
      <c r="A3369" s="381" t="s">
        <v>3224</v>
      </c>
      <c r="B3369" s="382" t="s">
        <v>811</v>
      </c>
      <c r="C3369" s="382" t="s">
        <v>30</v>
      </c>
      <c r="D3369" s="382" t="s">
        <v>812</v>
      </c>
      <c r="E3369" s="382" t="s">
        <v>37</v>
      </c>
      <c r="F3369" s="383">
        <v>98</v>
      </c>
      <c r="G3369" s="383">
        <v>32</v>
      </c>
      <c r="H3369" s="383" t="s">
        <v>835</v>
      </c>
      <c r="I3369" s="383">
        <v>97</v>
      </c>
      <c r="J3369" s="383">
        <v>22</v>
      </c>
      <c r="K3369" s="383" t="s">
        <v>835</v>
      </c>
      <c r="L3369" s="385"/>
      <c r="M3369" s="383">
        <v>15</v>
      </c>
      <c r="N3369" s="383" t="s">
        <v>835</v>
      </c>
      <c r="O3369" s="385">
        <v>50</v>
      </c>
      <c r="P3369" s="385">
        <v>36</v>
      </c>
      <c r="Q3369" s="386" t="s">
        <v>834</v>
      </c>
      <c r="R3369" s="383">
        <v>17</v>
      </c>
      <c r="S3369" s="383">
        <v>18</v>
      </c>
      <c r="T3369" s="386" t="s">
        <v>36</v>
      </c>
      <c r="U3369" s="386">
        <v>7</v>
      </c>
      <c r="V3369" s="386">
        <v>15</v>
      </c>
      <c r="W3369" s="386" t="s">
        <v>834</v>
      </c>
      <c r="X3369" s="383">
        <v>17</v>
      </c>
      <c r="Y3369" s="383">
        <v>12</v>
      </c>
      <c r="Z3369" s="386" t="s">
        <v>36</v>
      </c>
      <c r="AA3369" s="386">
        <v>9</v>
      </c>
      <c r="AB3369" s="386">
        <v>11</v>
      </c>
      <c r="AC3369" s="386" t="s">
        <v>834</v>
      </c>
      <c r="AD3369" s="387"/>
      <c r="AE3369" s="383" t="s">
        <v>36</v>
      </c>
      <c r="AF3369" s="383">
        <v>92</v>
      </c>
      <c r="AG3369" s="383" t="s">
        <v>681</v>
      </c>
      <c r="AH3369" s="383" t="s">
        <v>34</v>
      </c>
      <c r="AI3369" s="383" t="s">
        <v>36</v>
      </c>
      <c r="AJ3369" s="383" t="s">
        <v>3554</v>
      </c>
      <c r="AK3369" s="384" t="str">
        <f t="shared" si="105"/>
        <v>NO</v>
      </c>
      <c r="AL3369" s="384" t="str">
        <f t="shared" si="106"/>
        <v>NO</v>
      </c>
    </row>
    <row r="3370" spans="1:38" x14ac:dyDescent="0.25">
      <c r="A3370" s="381" t="s">
        <v>3224</v>
      </c>
      <c r="B3370" s="382" t="s">
        <v>813</v>
      </c>
      <c r="C3370" s="382" t="s">
        <v>30</v>
      </c>
      <c r="D3370" s="382" t="s">
        <v>814</v>
      </c>
      <c r="E3370" s="382" t="s">
        <v>37</v>
      </c>
      <c r="F3370" s="383">
        <v>97</v>
      </c>
      <c r="G3370" s="383">
        <v>38</v>
      </c>
      <c r="H3370" s="383" t="s">
        <v>835</v>
      </c>
      <c r="I3370" s="383">
        <v>98</v>
      </c>
      <c r="J3370" s="383">
        <v>33</v>
      </c>
      <c r="K3370" s="383" t="s">
        <v>835</v>
      </c>
      <c r="L3370" s="385"/>
      <c r="M3370" s="383">
        <v>13</v>
      </c>
      <c r="N3370" s="383" t="s">
        <v>835</v>
      </c>
      <c r="O3370" s="385"/>
      <c r="P3370" s="385">
        <v>11</v>
      </c>
      <c r="Q3370" s="386" t="s">
        <v>11</v>
      </c>
      <c r="R3370" s="383"/>
      <c r="S3370" s="383">
        <v>20</v>
      </c>
      <c r="T3370" s="386" t="s">
        <v>36</v>
      </c>
      <c r="U3370" s="386">
        <v>25</v>
      </c>
      <c r="V3370" s="386">
        <v>16</v>
      </c>
      <c r="W3370" s="386" t="s">
        <v>834</v>
      </c>
      <c r="X3370" s="383">
        <v>6</v>
      </c>
      <c r="Y3370" s="383">
        <v>18</v>
      </c>
      <c r="Z3370" s="386" t="s">
        <v>36</v>
      </c>
      <c r="AA3370" s="386">
        <v>7</v>
      </c>
      <c r="AB3370" s="386">
        <v>14</v>
      </c>
      <c r="AC3370" s="386" t="s">
        <v>834</v>
      </c>
      <c r="AD3370" s="387"/>
      <c r="AE3370" s="383" t="s">
        <v>36</v>
      </c>
      <c r="AF3370" s="383">
        <v>95</v>
      </c>
      <c r="AG3370" s="383" t="s">
        <v>40</v>
      </c>
      <c r="AH3370" s="383" t="s">
        <v>34</v>
      </c>
      <c r="AI3370" s="383" t="s">
        <v>36</v>
      </c>
      <c r="AJ3370" s="383" t="s">
        <v>3554</v>
      </c>
      <c r="AK3370" s="384" t="str">
        <f t="shared" si="105"/>
        <v>NO</v>
      </c>
      <c r="AL3370" s="384" t="str">
        <f t="shared" si="106"/>
        <v>NO</v>
      </c>
    </row>
    <row r="3371" spans="1:38" x14ac:dyDescent="0.25">
      <c r="A3371" s="381" t="s">
        <v>3224</v>
      </c>
      <c r="B3371" s="382" t="s">
        <v>815</v>
      </c>
      <c r="C3371" s="382" t="s">
        <v>30</v>
      </c>
      <c r="D3371" s="382" t="s">
        <v>816</v>
      </c>
      <c r="E3371" s="382" t="s">
        <v>37</v>
      </c>
      <c r="F3371" s="383">
        <v>94</v>
      </c>
      <c r="G3371" s="383">
        <v>45</v>
      </c>
      <c r="H3371" s="383" t="s">
        <v>834</v>
      </c>
      <c r="I3371" s="383">
        <v>93</v>
      </c>
      <c r="J3371" s="383">
        <v>44</v>
      </c>
      <c r="K3371" s="383" t="s">
        <v>834</v>
      </c>
      <c r="L3371" s="385"/>
      <c r="M3371" s="383">
        <v>20</v>
      </c>
      <c r="N3371" s="383" t="s">
        <v>835</v>
      </c>
      <c r="O3371" s="385"/>
      <c r="P3371" s="385"/>
      <c r="Q3371" s="386" t="s">
        <v>11</v>
      </c>
      <c r="R3371" s="383"/>
      <c r="S3371" s="383">
        <v>45</v>
      </c>
      <c r="T3371" s="386" t="s">
        <v>36</v>
      </c>
      <c r="U3371" s="386"/>
      <c r="V3371" s="386">
        <v>43</v>
      </c>
      <c r="W3371" s="386" t="s">
        <v>11</v>
      </c>
      <c r="X3371" s="383"/>
      <c r="Y3371" s="383">
        <v>44</v>
      </c>
      <c r="Z3371" s="386" t="s">
        <v>36</v>
      </c>
      <c r="AA3371" s="386">
        <v>7</v>
      </c>
      <c r="AB3371" s="386">
        <v>43</v>
      </c>
      <c r="AC3371" s="386" t="s">
        <v>11</v>
      </c>
      <c r="AD3371" s="387"/>
      <c r="AE3371" s="383" t="s">
        <v>36</v>
      </c>
      <c r="AF3371" s="383">
        <v>77</v>
      </c>
      <c r="AG3371" s="383" t="s">
        <v>40</v>
      </c>
      <c r="AH3371" s="383" t="s">
        <v>34</v>
      </c>
      <c r="AI3371" s="383" t="s">
        <v>36</v>
      </c>
      <c r="AJ3371" s="383" t="s">
        <v>3554</v>
      </c>
      <c r="AK3371" s="384" t="str">
        <f t="shared" si="105"/>
        <v>NO</v>
      </c>
      <c r="AL3371" s="384" t="str">
        <f t="shared" si="106"/>
        <v>NO</v>
      </c>
    </row>
    <row r="3372" spans="1:38" x14ac:dyDescent="0.25">
      <c r="A3372" s="381" t="s">
        <v>3224</v>
      </c>
      <c r="B3372" s="382" t="s">
        <v>817</v>
      </c>
      <c r="C3372" s="382" t="s">
        <v>30</v>
      </c>
      <c r="D3372" s="382" t="s">
        <v>818</v>
      </c>
      <c r="E3372" s="382" t="s">
        <v>37</v>
      </c>
      <c r="F3372" s="383">
        <v>93</v>
      </c>
      <c r="G3372" s="383">
        <v>63</v>
      </c>
      <c r="H3372" s="383" t="s">
        <v>834</v>
      </c>
      <c r="I3372" s="383">
        <v>91</v>
      </c>
      <c r="J3372" s="383">
        <v>45</v>
      </c>
      <c r="K3372" s="383" t="s">
        <v>834</v>
      </c>
      <c r="L3372" s="385"/>
      <c r="M3372" s="383">
        <v>27</v>
      </c>
      <c r="N3372" s="383" t="s">
        <v>835</v>
      </c>
      <c r="O3372" s="385"/>
      <c r="P3372" s="385">
        <v>34</v>
      </c>
      <c r="Q3372" s="386" t="s">
        <v>834</v>
      </c>
      <c r="R3372" s="383">
        <v>6</v>
      </c>
      <c r="S3372" s="383">
        <v>33</v>
      </c>
      <c r="T3372" s="386" t="s">
        <v>36</v>
      </c>
      <c r="U3372" s="386">
        <v>7</v>
      </c>
      <c r="V3372" s="386">
        <v>30</v>
      </c>
      <c r="W3372" s="386" t="s">
        <v>11</v>
      </c>
      <c r="X3372" s="383">
        <v>43</v>
      </c>
      <c r="Y3372" s="383">
        <v>23</v>
      </c>
      <c r="Z3372" s="386" t="s">
        <v>36</v>
      </c>
      <c r="AA3372" s="386">
        <v>45</v>
      </c>
      <c r="AB3372" s="386">
        <v>20</v>
      </c>
      <c r="AC3372" s="386" t="s">
        <v>11</v>
      </c>
      <c r="AD3372" s="387"/>
      <c r="AE3372" s="383" t="s">
        <v>36</v>
      </c>
      <c r="AF3372" s="383">
        <v>74</v>
      </c>
      <c r="AG3372" s="383" t="s">
        <v>40</v>
      </c>
      <c r="AH3372" s="383" t="s">
        <v>34</v>
      </c>
      <c r="AI3372" s="383" t="s">
        <v>36</v>
      </c>
      <c r="AJ3372" s="383" t="s">
        <v>3554</v>
      </c>
      <c r="AK3372" s="384" t="str">
        <f t="shared" si="105"/>
        <v>NO</v>
      </c>
      <c r="AL3372" s="384" t="str">
        <f t="shared" si="106"/>
        <v>NO</v>
      </c>
    </row>
    <row r="3373" spans="1:38" x14ac:dyDescent="0.25">
      <c r="A3373" s="381" t="s">
        <v>3224</v>
      </c>
      <c r="B3373" s="382" t="s">
        <v>819</v>
      </c>
      <c r="C3373" s="382" t="s">
        <v>30</v>
      </c>
      <c r="D3373" s="382" t="s">
        <v>820</v>
      </c>
      <c r="E3373" s="382" t="s">
        <v>37</v>
      </c>
      <c r="F3373" s="383">
        <v>96</v>
      </c>
      <c r="G3373" s="383">
        <v>43</v>
      </c>
      <c r="H3373" s="383" t="s">
        <v>835</v>
      </c>
      <c r="I3373" s="383">
        <v>95</v>
      </c>
      <c r="J3373" s="383">
        <v>29</v>
      </c>
      <c r="K3373" s="383" t="s">
        <v>835</v>
      </c>
      <c r="L3373" s="385"/>
      <c r="M3373" s="383">
        <v>20</v>
      </c>
      <c r="N3373" s="383" t="s">
        <v>835</v>
      </c>
      <c r="O3373" s="385">
        <v>7</v>
      </c>
      <c r="P3373" s="385">
        <v>42</v>
      </c>
      <c r="Q3373" s="386" t="s">
        <v>835</v>
      </c>
      <c r="R3373" s="383"/>
      <c r="S3373" s="383">
        <v>32</v>
      </c>
      <c r="T3373" s="386" t="s">
        <v>36</v>
      </c>
      <c r="U3373" s="386"/>
      <c r="V3373" s="386">
        <v>27</v>
      </c>
      <c r="W3373" s="386" t="s">
        <v>834</v>
      </c>
      <c r="X3373" s="383"/>
      <c r="Y3373" s="383">
        <v>20</v>
      </c>
      <c r="Z3373" s="386" t="s">
        <v>36</v>
      </c>
      <c r="AA3373" s="386">
        <v>11</v>
      </c>
      <c r="AB3373" s="386">
        <v>18</v>
      </c>
      <c r="AC3373" s="386" t="s">
        <v>834</v>
      </c>
      <c r="AD3373" s="387"/>
      <c r="AE3373" s="383" t="s">
        <v>36</v>
      </c>
      <c r="AF3373" s="383">
        <v>92</v>
      </c>
      <c r="AG3373" s="383" t="s">
        <v>40</v>
      </c>
      <c r="AH3373" s="383" t="s">
        <v>34</v>
      </c>
      <c r="AI3373" s="383" t="s">
        <v>36</v>
      </c>
      <c r="AJ3373" s="383" t="s">
        <v>3554</v>
      </c>
      <c r="AK3373" s="384" t="str">
        <f t="shared" si="105"/>
        <v>NO</v>
      </c>
      <c r="AL3373" s="384" t="str">
        <f t="shared" si="106"/>
        <v>NO</v>
      </c>
    </row>
    <row r="3374" spans="1:38" x14ac:dyDescent="0.25">
      <c r="A3374" s="381" t="s">
        <v>3224</v>
      </c>
      <c r="B3374" s="382" t="s">
        <v>821</v>
      </c>
      <c r="C3374" s="382" t="s">
        <v>30</v>
      </c>
      <c r="D3374" s="382" t="s">
        <v>822</v>
      </c>
      <c r="E3374" s="382" t="s">
        <v>37</v>
      </c>
      <c r="F3374" s="383">
        <v>90</v>
      </c>
      <c r="G3374" s="383">
        <v>75</v>
      </c>
      <c r="H3374" s="383" t="s">
        <v>834</v>
      </c>
      <c r="I3374" s="383">
        <v>94</v>
      </c>
      <c r="J3374" s="383">
        <v>72</v>
      </c>
      <c r="K3374" s="383" t="s">
        <v>834</v>
      </c>
      <c r="L3374" s="385">
        <v>56</v>
      </c>
      <c r="M3374" s="383">
        <v>25</v>
      </c>
      <c r="N3374" s="383" t="s">
        <v>834</v>
      </c>
      <c r="O3374" s="385"/>
      <c r="P3374" s="385">
        <v>15</v>
      </c>
      <c r="Q3374" s="386" t="s">
        <v>834</v>
      </c>
      <c r="R3374" s="383">
        <v>40</v>
      </c>
      <c r="S3374" s="383">
        <v>58</v>
      </c>
      <c r="T3374" s="386" t="s">
        <v>36</v>
      </c>
      <c r="U3374" s="386">
        <v>41</v>
      </c>
      <c r="V3374" s="386">
        <v>54</v>
      </c>
      <c r="W3374" s="386" t="s">
        <v>11</v>
      </c>
      <c r="X3374" s="383">
        <v>35</v>
      </c>
      <c r="Y3374" s="383">
        <v>54</v>
      </c>
      <c r="Z3374" s="386" t="s">
        <v>36</v>
      </c>
      <c r="AA3374" s="386">
        <v>31</v>
      </c>
      <c r="AB3374" s="386">
        <v>51</v>
      </c>
      <c r="AC3374" s="386" t="s">
        <v>11</v>
      </c>
      <c r="AD3374" s="387"/>
      <c r="AE3374" s="383" t="s">
        <v>36</v>
      </c>
      <c r="AF3374" s="383">
        <v>56</v>
      </c>
      <c r="AG3374" s="383" t="s">
        <v>40</v>
      </c>
      <c r="AH3374" s="383" t="s">
        <v>34</v>
      </c>
      <c r="AI3374" s="383" t="s">
        <v>36</v>
      </c>
      <c r="AJ3374" s="383" t="s">
        <v>3554</v>
      </c>
      <c r="AK3374" s="384" t="str">
        <f t="shared" si="105"/>
        <v>NO</v>
      </c>
      <c r="AL3374" s="384" t="str">
        <f t="shared" si="106"/>
        <v>NO</v>
      </c>
    </row>
    <row r="3375" spans="1:38" x14ac:dyDescent="0.25">
      <c r="A3375" s="381" t="s">
        <v>3224</v>
      </c>
      <c r="B3375" s="382" t="s">
        <v>823</v>
      </c>
      <c r="C3375" s="382" t="s">
        <v>30</v>
      </c>
      <c r="D3375" s="382" t="s">
        <v>824</v>
      </c>
      <c r="E3375" s="382" t="s">
        <v>37</v>
      </c>
      <c r="F3375" s="383">
        <v>100</v>
      </c>
      <c r="G3375" s="383">
        <v>40</v>
      </c>
      <c r="H3375" s="383" t="s">
        <v>835</v>
      </c>
      <c r="I3375" s="383">
        <v>100</v>
      </c>
      <c r="J3375" s="383">
        <v>25</v>
      </c>
      <c r="K3375" s="383" t="s">
        <v>835</v>
      </c>
      <c r="L3375" s="385"/>
      <c r="M3375" s="383">
        <v>23</v>
      </c>
      <c r="N3375" s="383" t="s">
        <v>835</v>
      </c>
      <c r="O3375" s="385">
        <v>57</v>
      </c>
      <c r="P3375" s="385">
        <v>51</v>
      </c>
      <c r="Q3375" s="386" t="s">
        <v>835</v>
      </c>
      <c r="R3375" s="383">
        <v>12</v>
      </c>
      <c r="S3375" s="383">
        <v>33</v>
      </c>
      <c r="T3375" s="386" t="s">
        <v>34</v>
      </c>
      <c r="U3375" s="386">
        <v>13</v>
      </c>
      <c r="V3375" s="386">
        <v>32</v>
      </c>
      <c r="W3375" s="386" t="s">
        <v>11</v>
      </c>
      <c r="X3375" s="383">
        <v>30</v>
      </c>
      <c r="Y3375" s="383">
        <v>23</v>
      </c>
      <c r="Z3375" s="386" t="s">
        <v>36</v>
      </c>
      <c r="AA3375" s="386">
        <v>32</v>
      </c>
      <c r="AB3375" s="386">
        <v>22</v>
      </c>
      <c r="AC3375" s="386" t="s">
        <v>834</v>
      </c>
      <c r="AD3375" s="387"/>
      <c r="AE3375" s="383" t="s">
        <v>36</v>
      </c>
      <c r="AF3375" s="383">
        <v>97</v>
      </c>
      <c r="AG3375" s="383" t="s">
        <v>681</v>
      </c>
      <c r="AH3375" s="383" t="s">
        <v>34</v>
      </c>
      <c r="AI3375" s="383" t="s">
        <v>36</v>
      </c>
      <c r="AJ3375" s="383" t="s">
        <v>3554</v>
      </c>
      <c r="AK3375" s="384" t="str">
        <f t="shared" si="105"/>
        <v>Yes-SH</v>
      </c>
      <c r="AL3375" s="384" t="str">
        <f t="shared" si="106"/>
        <v>NO</v>
      </c>
    </row>
    <row r="3376" spans="1:38" x14ac:dyDescent="0.25">
      <c r="A3376" s="381" t="s">
        <v>3224</v>
      </c>
      <c r="B3376" s="382" t="s">
        <v>827</v>
      </c>
      <c r="C3376" s="382" t="s">
        <v>30</v>
      </c>
      <c r="D3376" s="382" t="s">
        <v>828</v>
      </c>
      <c r="E3376" s="382" t="s">
        <v>37</v>
      </c>
      <c r="F3376" s="383">
        <v>94</v>
      </c>
      <c r="G3376" s="383">
        <v>113</v>
      </c>
      <c r="H3376" s="383" t="s">
        <v>834</v>
      </c>
      <c r="I3376" s="383">
        <v>98</v>
      </c>
      <c r="J3376" s="383">
        <v>105</v>
      </c>
      <c r="K3376" s="383" t="s">
        <v>835</v>
      </c>
      <c r="L3376" s="385">
        <v>72</v>
      </c>
      <c r="M3376" s="383">
        <v>43</v>
      </c>
      <c r="N3376" s="383" t="s">
        <v>834</v>
      </c>
      <c r="O3376" s="374">
        <v>9</v>
      </c>
      <c r="P3376" s="385">
        <v>22</v>
      </c>
      <c r="Q3376" s="386" t="s">
        <v>834</v>
      </c>
      <c r="R3376" s="383">
        <v>41</v>
      </c>
      <c r="S3376" s="383">
        <v>91</v>
      </c>
      <c r="T3376" s="386" t="s">
        <v>36</v>
      </c>
      <c r="U3376" s="386">
        <v>27</v>
      </c>
      <c r="V3376" s="386">
        <v>77</v>
      </c>
      <c r="W3376" s="386" t="s">
        <v>11</v>
      </c>
      <c r="X3376" s="383">
        <v>38</v>
      </c>
      <c r="Y3376" s="383">
        <v>86</v>
      </c>
      <c r="Z3376" s="386" t="s">
        <v>36</v>
      </c>
      <c r="AA3376" s="386">
        <v>23</v>
      </c>
      <c r="AB3376" s="386">
        <v>75</v>
      </c>
      <c r="AC3376" s="386" t="s">
        <v>11</v>
      </c>
      <c r="AD3376" s="387"/>
      <c r="AE3376" s="383" t="s">
        <v>36</v>
      </c>
      <c r="AF3376" s="383">
        <v>64</v>
      </c>
      <c r="AG3376" s="383" t="s">
        <v>40</v>
      </c>
      <c r="AH3376" s="383" t="s">
        <v>34</v>
      </c>
      <c r="AI3376" s="383" t="s">
        <v>36</v>
      </c>
      <c r="AJ3376" s="383" t="s">
        <v>3554</v>
      </c>
      <c r="AK3376" s="384" t="str">
        <f t="shared" si="105"/>
        <v>NO</v>
      </c>
      <c r="AL3376" s="384" t="str">
        <f t="shared" si="106"/>
        <v>NO</v>
      </c>
    </row>
    <row r="3377" spans="1:38" x14ac:dyDescent="0.25">
      <c r="A3377" s="381" t="s">
        <v>3224</v>
      </c>
      <c r="B3377" s="382" t="s">
        <v>831</v>
      </c>
      <c r="C3377" s="382" t="s">
        <v>30</v>
      </c>
      <c r="D3377" s="382" t="s">
        <v>832</v>
      </c>
      <c r="E3377" s="382" t="s">
        <v>37</v>
      </c>
      <c r="F3377" s="383">
        <v>93</v>
      </c>
      <c r="G3377" s="383">
        <v>226</v>
      </c>
      <c r="H3377" s="383" t="s">
        <v>834</v>
      </c>
      <c r="I3377" s="383">
        <v>95</v>
      </c>
      <c r="J3377" s="383">
        <v>190</v>
      </c>
      <c r="K3377" s="383" t="s">
        <v>835</v>
      </c>
      <c r="L3377" s="385">
        <v>46</v>
      </c>
      <c r="M3377" s="383">
        <v>70</v>
      </c>
      <c r="N3377" s="383" t="s">
        <v>834</v>
      </c>
      <c r="O3377" s="374">
        <v>13</v>
      </c>
      <c r="P3377" s="385">
        <v>53</v>
      </c>
      <c r="Q3377" s="386" t="s">
        <v>835</v>
      </c>
      <c r="R3377" s="383">
        <v>25</v>
      </c>
      <c r="S3377" s="383">
        <v>152</v>
      </c>
      <c r="T3377" s="386" t="s">
        <v>36</v>
      </c>
      <c r="U3377" s="386">
        <v>24</v>
      </c>
      <c r="V3377" s="386">
        <v>139</v>
      </c>
      <c r="W3377" s="386" t="s">
        <v>11</v>
      </c>
      <c r="X3377" s="383">
        <v>20</v>
      </c>
      <c r="Y3377" s="383">
        <v>132</v>
      </c>
      <c r="Z3377" s="386" t="s">
        <v>36</v>
      </c>
      <c r="AA3377" s="386">
        <v>18</v>
      </c>
      <c r="AB3377" s="386">
        <v>120</v>
      </c>
      <c r="AC3377" s="386" t="s">
        <v>11</v>
      </c>
      <c r="AD3377" s="387"/>
      <c r="AE3377" s="383" t="s">
        <v>36</v>
      </c>
      <c r="AF3377" s="383">
        <v>62</v>
      </c>
      <c r="AG3377" s="383" t="s">
        <v>40</v>
      </c>
      <c r="AH3377" s="383" t="s">
        <v>36</v>
      </c>
      <c r="AI3377" s="383" t="s">
        <v>36</v>
      </c>
      <c r="AJ3377" s="383" t="s">
        <v>3554</v>
      </c>
      <c r="AK3377" s="384" t="str">
        <f t="shared" si="105"/>
        <v>NO</v>
      </c>
      <c r="AL3377" s="384" t="str">
        <f t="shared" si="106"/>
        <v>NO</v>
      </c>
    </row>
    <row r="3378" spans="1:38" x14ac:dyDescent="0.25">
      <c r="A3378" s="381" t="s">
        <v>3224</v>
      </c>
      <c r="B3378" s="381" t="s">
        <v>833</v>
      </c>
      <c r="C3378" s="382" t="s">
        <v>30</v>
      </c>
      <c r="D3378" s="381" t="s">
        <v>892</v>
      </c>
      <c r="E3378" s="382" t="s">
        <v>37</v>
      </c>
      <c r="F3378" s="385">
        <v>99</v>
      </c>
      <c r="G3378" s="383">
        <v>213033</v>
      </c>
      <c r="H3378" s="383" t="s">
        <v>835</v>
      </c>
      <c r="I3378" s="385">
        <v>100</v>
      </c>
      <c r="J3378" s="383">
        <v>185932</v>
      </c>
      <c r="K3378" s="383" t="s">
        <v>835</v>
      </c>
      <c r="L3378" s="385"/>
      <c r="M3378" s="385">
        <v>76981</v>
      </c>
      <c r="N3378" s="383" t="s">
        <v>835</v>
      </c>
      <c r="O3378" s="385">
        <v>72</v>
      </c>
      <c r="P3378" s="383">
        <v>26667</v>
      </c>
      <c r="Q3378" s="383" t="s">
        <v>835</v>
      </c>
      <c r="R3378" s="385">
        <v>60</v>
      </c>
      <c r="S3378" s="383">
        <v>204044</v>
      </c>
      <c r="T3378" s="386" t="s">
        <v>36</v>
      </c>
      <c r="U3378" s="386">
        <v>61</v>
      </c>
      <c r="V3378" s="386">
        <v>198241</v>
      </c>
      <c r="W3378" s="386" t="s">
        <v>834</v>
      </c>
      <c r="X3378" s="385">
        <v>67</v>
      </c>
      <c r="Y3378" s="383">
        <v>178180</v>
      </c>
      <c r="Z3378" s="386" t="s">
        <v>36</v>
      </c>
      <c r="AA3378" s="386">
        <v>66</v>
      </c>
      <c r="AB3378" s="386">
        <v>173685</v>
      </c>
      <c r="AC3378" s="386" t="s">
        <v>834</v>
      </c>
      <c r="AD3378" s="386"/>
      <c r="AE3378" s="383" t="s">
        <v>36</v>
      </c>
      <c r="AF3378" s="383">
        <v>62</v>
      </c>
      <c r="AG3378" s="383"/>
      <c r="AH3378" s="383"/>
      <c r="AI3378" s="383"/>
      <c r="AJ3378" s="386">
        <v>5</v>
      </c>
      <c r="AK3378" s="384" t="str">
        <f t="shared" si="105"/>
        <v>NO</v>
      </c>
      <c r="AL3378" s="384" t="str">
        <f t="shared" si="106"/>
        <v>NO</v>
      </c>
    </row>
    <row r="3379" spans="1:38" x14ac:dyDescent="0.25">
      <c r="A3379" s="392" t="s">
        <v>3224</v>
      </c>
      <c r="B3379" s="393" t="s">
        <v>29</v>
      </c>
      <c r="C3379" s="393" t="s">
        <v>30</v>
      </c>
      <c r="D3379" s="393" t="s">
        <v>31</v>
      </c>
      <c r="E3379" s="393" t="s">
        <v>2</v>
      </c>
      <c r="F3379" s="396">
        <v>100</v>
      </c>
      <c r="G3379" s="394">
        <v>49</v>
      </c>
      <c r="H3379" s="394" t="s">
        <v>835</v>
      </c>
      <c r="I3379" s="396">
        <v>100</v>
      </c>
      <c r="J3379" s="394">
        <v>49</v>
      </c>
      <c r="K3379" s="394" t="s">
        <v>835</v>
      </c>
      <c r="L3379" s="396"/>
      <c r="M3379" s="394">
        <v>14</v>
      </c>
      <c r="N3379" s="394" t="s">
        <v>11</v>
      </c>
      <c r="O3379" s="396"/>
      <c r="P3379" s="394"/>
      <c r="Q3379" s="394" t="s">
        <v>11</v>
      </c>
      <c r="R3379" s="396">
        <v>92</v>
      </c>
      <c r="S3379" s="394">
        <v>49</v>
      </c>
      <c r="T3379" s="395" t="s">
        <v>34</v>
      </c>
      <c r="U3379" s="395"/>
      <c r="V3379" s="395">
        <v>47</v>
      </c>
      <c r="W3379" s="395" t="s">
        <v>11</v>
      </c>
      <c r="X3379" s="396">
        <v>92</v>
      </c>
      <c r="Y3379" s="394">
        <v>49</v>
      </c>
      <c r="Z3379" s="395" t="s">
        <v>34</v>
      </c>
      <c r="AA3379" s="395"/>
      <c r="AB3379" s="395">
        <v>47</v>
      </c>
      <c r="AC3379" s="395" t="s">
        <v>11</v>
      </c>
      <c r="AD3379" s="394" t="s">
        <v>33</v>
      </c>
      <c r="AE3379" s="394" t="s">
        <v>36</v>
      </c>
      <c r="AF3379" s="394">
        <v>97</v>
      </c>
      <c r="AG3379" s="394" t="s">
        <v>35</v>
      </c>
      <c r="AH3379" s="394" t="s">
        <v>34</v>
      </c>
      <c r="AI3379" s="394" t="s">
        <v>36</v>
      </c>
      <c r="AJ3379" s="394" t="s">
        <v>3554</v>
      </c>
      <c r="AK3379" s="384" t="str">
        <f t="shared" si="105"/>
        <v>Yes-AB</v>
      </c>
      <c r="AL3379" s="384" t="str">
        <f t="shared" si="106"/>
        <v>Yes-AB</v>
      </c>
    </row>
    <row r="3380" spans="1:38" x14ac:dyDescent="0.25">
      <c r="A3380" s="381" t="s">
        <v>3224</v>
      </c>
      <c r="B3380" s="382" t="s">
        <v>38</v>
      </c>
      <c r="C3380" s="382" t="s">
        <v>30</v>
      </c>
      <c r="D3380" s="382" t="s">
        <v>39</v>
      </c>
      <c r="E3380" s="382" t="s">
        <v>2</v>
      </c>
      <c r="F3380" s="385">
        <v>100</v>
      </c>
      <c r="G3380" s="383">
        <v>38</v>
      </c>
      <c r="H3380" s="383" t="s">
        <v>835</v>
      </c>
      <c r="I3380" s="385">
        <v>100</v>
      </c>
      <c r="J3380" s="383">
        <v>38</v>
      </c>
      <c r="K3380" s="383" t="s">
        <v>835</v>
      </c>
      <c r="L3380" s="385"/>
      <c r="M3380" s="383">
        <v>13</v>
      </c>
      <c r="N3380" s="383" t="s">
        <v>11</v>
      </c>
      <c r="O3380" s="385"/>
      <c r="P3380" s="385"/>
      <c r="Q3380" s="383" t="s">
        <v>11</v>
      </c>
      <c r="R3380" s="385"/>
      <c r="S3380" s="383">
        <v>38</v>
      </c>
      <c r="T3380" s="386" t="s">
        <v>34</v>
      </c>
      <c r="U3380" s="386">
        <v>89</v>
      </c>
      <c r="V3380" s="386">
        <v>38</v>
      </c>
      <c r="W3380" s="386" t="s">
        <v>11</v>
      </c>
      <c r="X3380" s="385">
        <v>92</v>
      </c>
      <c r="Y3380" s="383">
        <v>38</v>
      </c>
      <c r="Z3380" s="386" t="s">
        <v>34</v>
      </c>
      <c r="AA3380" s="386">
        <v>87</v>
      </c>
      <c r="AB3380" s="386">
        <v>38</v>
      </c>
      <c r="AC3380" s="386" t="s">
        <v>11</v>
      </c>
      <c r="AD3380" s="383" t="s">
        <v>33</v>
      </c>
      <c r="AE3380" s="383" t="s">
        <v>36</v>
      </c>
      <c r="AF3380" s="383">
        <v>87</v>
      </c>
      <c r="AG3380" s="383" t="s">
        <v>40</v>
      </c>
      <c r="AH3380" s="383" t="s">
        <v>36</v>
      </c>
      <c r="AI3380" s="383" t="s">
        <v>34</v>
      </c>
      <c r="AJ3380" s="383" t="s">
        <v>3554</v>
      </c>
      <c r="AK3380" s="384" t="str">
        <f t="shared" si="105"/>
        <v>Yes-AB</v>
      </c>
      <c r="AL3380" s="384" t="str">
        <f t="shared" si="106"/>
        <v>Yes-AB</v>
      </c>
    </row>
    <row r="3381" spans="1:38" x14ac:dyDescent="0.25">
      <c r="A3381" s="381" t="s">
        <v>3224</v>
      </c>
      <c r="B3381" s="382" t="s">
        <v>41</v>
      </c>
      <c r="C3381" s="382" t="s">
        <v>30</v>
      </c>
      <c r="D3381" s="382" t="s">
        <v>42</v>
      </c>
      <c r="E3381" s="382" t="s">
        <v>2</v>
      </c>
      <c r="F3381" s="385">
        <v>100</v>
      </c>
      <c r="G3381" s="383">
        <v>106</v>
      </c>
      <c r="H3381" s="383" t="s">
        <v>835</v>
      </c>
      <c r="I3381" s="385">
        <v>100</v>
      </c>
      <c r="J3381" s="383">
        <v>106</v>
      </c>
      <c r="K3381" s="383" t="s">
        <v>835</v>
      </c>
      <c r="L3381" s="385"/>
      <c r="M3381" s="383">
        <v>32</v>
      </c>
      <c r="N3381" s="383" t="s">
        <v>835</v>
      </c>
      <c r="O3381" s="385"/>
      <c r="P3381" s="383"/>
      <c r="Q3381" s="383" t="s">
        <v>11</v>
      </c>
      <c r="R3381" s="385">
        <v>83</v>
      </c>
      <c r="S3381" s="383">
        <v>101</v>
      </c>
      <c r="T3381" s="386" t="s">
        <v>34</v>
      </c>
      <c r="U3381" s="386">
        <v>84</v>
      </c>
      <c r="V3381" s="386">
        <v>100</v>
      </c>
      <c r="W3381" s="386" t="s">
        <v>11</v>
      </c>
      <c r="X3381" s="385">
        <v>73</v>
      </c>
      <c r="Y3381" s="383">
        <v>101</v>
      </c>
      <c r="Z3381" s="386" t="s">
        <v>36</v>
      </c>
      <c r="AA3381" s="386">
        <v>74</v>
      </c>
      <c r="AB3381" s="386">
        <v>100</v>
      </c>
      <c r="AC3381" s="386" t="s">
        <v>834</v>
      </c>
      <c r="AD3381" s="383" t="s">
        <v>33</v>
      </c>
      <c r="AE3381" s="383" t="s">
        <v>36</v>
      </c>
      <c r="AF3381" s="383">
        <v>82</v>
      </c>
      <c r="AG3381" s="383" t="s">
        <v>40</v>
      </c>
      <c r="AH3381" s="383" t="s">
        <v>36</v>
      </c>
      <c r="AI3381" s="383" t="s">
        <v>36</v>
      </c>
      <c r="AJ3381" s="383" t="s">
        <v>3554</v>
      </c>
      <c r="AK3381" s="384" t="str">
        <f t="shared" si="105"/>
        <v>Yes-AB</v>
      </c>
      <c r="AL3381" s="384" t="str">
        <f t="shared" si="106"/>
        <v>NO</v>
      </c>
    </row>
    <row r="3382" spans="1:38" x14ac:dyDescent="0.25">
      <c r="A3382" s="381" t="s">
        <v>3224</v>
      </c>
      <c r="B3382" s="382" t="s">
        <v>43</v>
      </c>
      <c r="C3382" s="382" t="s">
        <v>30</v>
      </c>
      <c r="D3382" s="382" t="s">
        <v>2233</v>
      </c>
      <c r="E3382" s="382" t="s">
        <v>2</v>
      </c>
      <c r="F3382" s="385"/>
      <c r="G3382" s="385">
        <v>21</v>
      </c>
      <c r="H3382" s="383" t="s">
        <v>11</v>
      </c>
      <c r="I3382" s="385"/>
      <c r="J3382" s="385">
        <v>21</v>
      </c>
      <c r="K3382" s="383" t="s">
        <v>11</v>
      </c>
      <c r="L3382" s="385"/>
      <c r="M3382" s="385">
        <v>3</v>
      </c>
      <c r="N3382" s="383" t="s">
        <v>11</v>
      </c>
      <c r="O3382" s="385"/>
      <c r="P3382" s="385"/>
      <c r="Q3382" s="383" t="s">
        <v>11</v>
      </c>
      <c r="R3382" s="385"/>
      <c r="S3382" s="385">
        <v>21</v>
      </c>
      <c r="T3382" s="386" t="s">
        <v>11</v>
      </c>
      <c r="U3382" s="386"/>
      <c r="V3382" s="386">
        <v>21</v>
      </c>
      <c r="W3382" s="386" t="s">
        <v>11</v>
      </c>
      <c r="X3382" s="385"/>
      <c r="Y3382" s="385">
        <v>21</v>
      </c>
      <c r="Z3382" s="386" t="s">
        <v>11</v>
      </c>
      <c r="AA3382" s="386"/>
      <c r="AB3382" s="386">
        <v>21</v>
      </c>
      <c r="AC3382" s="386" t="s">
        <v>11</v>
      </c>
      <c r="AD3382" s="383" t="s">
        <v>33</v>
      </c>
      <c r="AE3382" s="383" t="s">
        <v>36</v>
      </c>
      <c r="AF3382" s="383">
        <v>90</v>
      </c>
      <c r="AG3382" s="383" t="s">
        <v>40</v>
      </c>
      <c r="AH3382" s="383" t="s">
        <v>36</v>
      </c>
      <c r="AI3382" s="383" t="s">
        <v>34</v>
      </c>
      <c r="AJ3382" s="383" t="s">
        <v>3554</v>
      </c>
      <c r="AK3382" s="384" t="str">
        <f t="shared" si="105"/>
        <v>NA</v>
      </c>
      <c r="AL3382" s="384" t="str">
        <f t="shared" si="106"/>
        <v>NA</v>
      </c>
    </row>
    <row r="3383" spans="1:38" x14ac:dyDescent="0.25">
      <c r="A3383" s="381" t="s">
        <v>3224</v>
      </c>
      <c r="B3383" s="382" t="s">
        <v>44</v>
      </c>
      <c r="C3383" s="382" t="s">
        <v>30</v>
      </c>
      <c r="D3383" s="382" t="s">
        <v>45</v>
      </c>
      <c r="E3383" s="382" t="s">
        <v>2</v>
      </c>
      <c r="F3383" s="385"/>
      <c r="G3383" s="383">
        <v>24</v>
      </c>
      <c r="H3383" s="383" t="s">
        <v>11</v>
      </c>
      <c r="I3383" s="385"/>
      <c r="J3383" s="383">
        <v>24</v>
      </c>
      <c r="K3383" s="383" t="s">
        <v>11</v>
      </c>
      <c r="L3383" s="385"/>
      <c r="M3383" s="383">
        <v>2</v>
      </c>
      <c r="N3383" s="383" t="s">
        <v>11</v>
      </c>
      <c r="O3383" s="385"/>
      <c r="P3383" s="385"/>
      <c r="Q3383" s="386" t="s">
        <v>11</v>
      </c>
      <c r="R3383" s="385"/>
      <c r="S3383" s="383">
        <v>21</v>
      </c>
      <c r="T3383" s="386" t="s">
        <v>11</v>
      </c>
      <c r="U3383" s="386"/>
      <c r="V3383" s="386">
        <v>21</v>
      </c>
      <c r="W3383" s="386" t="s">
        <v>11</v>
      </c>
      <c r="X3383" s="385"/>
      <c r="Y3383" s="383">
        <v>21</v>
      </c>
      <c r="Z3383" s="386" t="s">
        <v>11</v>
      </c>
      <c r="AA3383" s="386"/>
      <c r="AB3383" s="386">
        <v>21</v>
      </c>
      <c r="AC3383" s="386" t="s">
        <v>11</v>
      </c>
      <c r="AD3383" s="383" t="s">
        <v>46</v>
      </c>
      <c r="AE3383" s="383" t="s">
        <v>36</v>
      </c>
      <c r="AF3383" s="383">
        <v>69</v>
      </c>
      <c r="AG3383" s="383" t="s">
        <v>40</v>
      </c>
      <c r="AH3383" s="383" t="s">
        <v>34</v>
      </c>
      <c r="AI3383" s="383" t="s">
        <v>36</v>
      </c>
      <c r="AJ3383" s="383" t="s">
        <v>3554</v>
      </c>
      <c r="AK3383" s="384" t="str">
        <f t="shared" si="105"/>
        <v>NA</v>
      </c>
      <c r="AL3383" s="384" t="str">
        <f t="shared" si="106"/>
        <v>NA</v>
      </c>
    </row>
    <row r="3384" spans="1:38" x14ac:dyDescent="0.25">
      <c r="A3384" s="381" t="s">
        <v>3224</v>
      </c>
      <c r="B3384" s="382" t="s">
        <v>47</v>
      </c>
      <c r="C3384" s="382" t="s">
        <v>30</v>
      </c>
      <c r="D3384" s="382" t="s">
        <v>48</v>
      </c>
      <c r="E3384" s="382" t="s">
        <v>2</v>
      </c>
      <c r="F3384" s="385"/>
      <c r="G3384" s="383">
        <v>1</v>
      </c>
      <c r="H3384" s="383" t="s">
        <v>11</v>
      </c>
      <c r="I3384" s="385"/>
      <c r="J3384" s="383">
        <v>1</v>
      </c>
      <c r="K3384" s="383" t="s">
        <v>11</v>
      </c>
      <c r="L3384" s="385"/>
      <c r="M3384" s="385">
        <v>0</v>
      </c>
      <c r="N3384" s="383" t="s">
        <v>11</v>
      </c>
      <c r="O3384" s="385"/>
      <c r="P3384" s="383"/>
      <c r="Q3384" s="383" t="s">
        <v>11</v>
      </c>
      <c r="R3384" s="385"/>
      <c r="S3384" s="383">
        <v>0</v>
      </c>
      <c r="T3384" s="386" t="s">
        <v>11</v>
      </c>
      <c r="U3384" s="386"/>
      <c r="V3384" s="386">
        <v>0</v>
      </c>
      <c r="W3384" s="386" t="s">
        <v>11</v>
      </c>
      <c r="X3384" s="385"/>
      <c r="Y3384" s="383">
        <v>0</v>
      </c>
      <c r="Z3384" s="386" t="s">
        <v>11</v>
      </c>
      <c r="AA3384" s="386"/>
      <c r="AB3384" s="386">
        <v>0</v>
      </c>
      <c r="AC3384" s="386" t="s">
        <v>11</v>
      </c>
      <c r="AD3384" s="383" t="s">
        <v>214</v>
      </c>
      <c r="AE3384" s="383" t="s">
        <v>36</v>
      </c>
      <c r="AF3384" s="383">
        <v>72</v>
      </c>
      <c r="AG3384" s="383" t="s">
        <v>35</v>
      </c>
      <c r="AH3384" s="383" t="s">
        <v>34</v>
      </c>
      <c r="AI3384" s="383" t="s">
        <v>36</v>
      </c>
      <c r="AJ3384" s="383" t="s">
        <v>3554</v>
      </c>
      <c r="AK3384" s="384" t="str">
        <f t="shared" si="105"/>
        <v>NA</v>
      </c>
      <c r="AL3384" s="384" t="str">
        <f t="shared" si="106"/>
        <v>NA</v>
      </c>
    </row>
    <row r="3385" spans="1:38" x14ac:dyDescent="0.25">
      <c r="A3385" s="381" t="s">
        <v>3224</v>
      </c>
      <c r="B3385" s="382" t="s">
        <v>49</v>
      </c>
      <c r="C3385" s="382" t="s">
        <v>30</v>
      </c>
      <c r="D3385" s="382" t="s">
        <v>50</v>
      </c>
      <c r="E3385" s="382" t="s">
        <v>2</v>
      </c>
      <c r="F3385" s="385">
        <v>100</v>
      </c>
      <c r="G3385" s="383">
        <v>109</v>
      </c>
      <c r="H3385" s="383" t="s">
        <v>835</v>
      </c>
      <c r="I3385" s="385">
        <v>100</v>
      </c>
      <c r="J3385" s="383">
        <v>109</v>
      </c>
      <c r="K3385" s="383" t="s">
        <v>835</v>
      </c>
      <c r="L3385" s="385"/>
      <c r="M3385" s="383">
        <v>40</v>
      </c>
      <c r="N3385" s="383" t="s">
        <v>835</v>
      </c>
      <c r="O3385" s="385"/>
      <c r="P3385" s="385"/>
      <c r="Q3385" s="386" t="s">
        <v>11</v>
      </c>
      <c r="R3385" s="385">
        <v>80</v>
      </c>
      <c r="S3385" s="383">
        <v>108</v>
      </c>
      <c r="T3385" s="386" t="s">
        <v>34</v>
      </c>
      <c r="U3385" s="386">
        <v>80</v>
      </c>
      <c r="V3385" s="386">
        <v>108</v>
      </c>
      <c r="W3385" s="386" t="s">
        <v>11</v>
      </c>
      <c r="X3385" s="385">
        <v>76</v>
      </c>
      <c r="Y3385" s="383">
        <v>108</v>
      </c>
      <c r="Z3385" s="386" t="s">
        <v>34</v>
      </c>
      <c r="AA3385" s="386">
        <v>75</v>
      </c>
      <c r="AB3385" s="386">
        <v>108</v>
      </c>
      <c r="AC3385" s="386" t="s">
        <v>11</v>
      </c>
      <c r="AD3385" s="383" t="s">
        <v>33</v>
      </c>
      <c r="AE3385" s="383" t="s">
        <v>36</v>
      </c>
      <c r="AF3385" s="383">
        <v>79</v>
      </c>
      <c r="AG3385" s="383" t="s">
        <v>40</v>
      </c>
      <c r="AH3385" s="383" t="s">
        <v>36</v>
      </c>
      <c r="AI3385" s="383" t="s">
        <v>36</v>
      </c>
      <c r="AJ3385" s="383" t="s">
        <v>3554</v>
      </c>
      <c r="AK3385" s="384" t="str">
        <f t="shared" si="105"/>
        <v>Yes-AB</v>
      </c>
      <c r="AL3385" s="384" t="str">
        <f t="shared" si="106"/>
        <v>Yes-SH</v>
      </c>
    </row>
    <row r="3386" spans="1:38" x14ac:dyDescent="0.25">
      <c r="A3386" s="381" t="s">
        <v>3224</v>
      </c>
      <c r="B3386" s="382" t="s">
        <v>51</v>
      </c>
      <c r="C3386" s="382" t="s">
        <v>30</v>
      </c>
      <c r="D3386" s="382" t="s">
        <v>52</v>
      </c>
      <c r="E3386" s="382" t="s">
        <v>2</v>
      </c>
      <c r="F3386" s="385">
        <v>100</v>
      </c>
      <c r="G3386" s="383">
        <v>432</v>
      </c>
      <c r="H3386" s="383" t="s">
        <v>835</v>
      </c>
      <c r="I3386" s="385">
        <v>100</v>
      </c>
      <c r="J3386" s="383">
        <v>432</v>
      </c>
      <c r="K3386" s="383" t="s">
        <v>835</v>
      </c>
      <c r="L3386" s="385"/>
      <c r="M3386" s="383">
        <v>132</v>
      </c>
      <c r="N3386" s="383" t="s">
        <v>835</v>
      </c>
      <c r="O3386" s="385"/>
      <c r="P3386" s="385"/>
      <c r="Q3386" s="386" t="s">
        <v>11</v>
      </c>
      <c r="R3386" s="385">
        <v>82</v>
      </c>
      <c r="S3386" s="383">
        <v>395</v>
      </c>
      <c r="T3386" s="386" t="s">
        <v>34</v>
      </c>
      <c r="U3386" s="386">
        <v>83</v>
      </c>
      <c r="V3386" s="386">
        <v>370</v>
      </c>
      <c r="W3386" s="386" t="s">
        <v>11</v>
      </c>
      <c r="X3386" s="385">
        <v>89</v>
      </c>
      <c r="Y3386" s="383">
        <v>394</v>
      </c>
      <c r="Z3386" s="386" t="s">
        <v>34</v>
      </c>
      <c r="AA3386" s="386">
        <v>89</v>
      </c>
      <c r="AB3386" s="386">
        <v>368</v>
      </c>
      <c r="AC3386" s="386" t="s">
        <v>11</v>
      </c>
      <c r="AD3386" s="383" t="s">
        <v>33</v>
      </c>
      <c r="AE3386" s="383" t="s">
        <v>34</v>
      </c>
      <c r="AF3386" s="383">
        <v>100</v>
      </c>
      <c r="AG3386" s="383" t="s">
        <v>40</v>
      </c>
      <c r="AH3386" s="383" t="s">
        <v>36</v>
      </c>
      <c r="AI3386" s="383" t="s">
        <v>36</v>
      </c>
      <c r="AJ3386" s="383" t="s">
        <v>3554</v>
      </c>
      <c r="AK3386" s="384" t="str">
        <f t="shared" si="105"/>
        <v>Yes-AB</v>
      </c>
      <c r="AL3386" s="384" t="str">
        <f t="shared" si="106"/>
        <v>Yes-AB</v>
      </c>
    </row>
    <row r="3387" spans="1:38" x14ac:dyDescent="0.25">
      <c r="A3387" s="381" t="s">
        <v>3224</v>
      </c>
      <c r="B3387" s="382" t="s">
        <v>53</v>
      </c>
      <c r="C3387" s="382" t="s">
        <v>30</v>
      </c>
      <c r="D3387" s="382" t="s">
        <v>54</v>
      </c>
      <c r="E3387" s="382" t="s">
        <v>2</v>
      </c>
      <c r="F3387" s="385"/>
      <c r="G3387" s="383">
        <v>3</v>
      </c>
      <c r="H3387" s="383" t="s">
        <v>11</v>
      </c>
      <c r="I3387" s="385"/>
      <c r="J3387" s="383">
        <v>3</v>
      </c>
      <c r="K3387" s="383" t="s">
        <v>11</v>
      </c>
      <c r="L3387" s="385"/>
      <c r="M3387" s="383">
        <v>0</v>
      </c>
      <c r="N3387" s="383" t="s">
        <v>11</v>
      </c>
      <c r="O3387" s="385"/>
      <c r="P3387" s="383"/>
      <c r="Q3387" s="383" t="s">
        <v>11</v>
      </c>
      <c r="R3387" s="385"/>
      <c r="S3387" s="383">
        <v>3</v>
      </c>
      <c r="T3387" s="386" t="s">
        <v>11</v>
      </c>
      <c r="U3387" s="386"/>
      <c r="V3387" s="386">
        <v>3</v>
      </c>
      <c r="W3387" s="386" t="s">
        <v>11</v>
      </c>
      <c r="X3387" s="385"/>
      <c r="Y3387" s="383">
        <v>3</v>
      </c>
      <c r="Z3387" s="386" t="s">
        <v>11</v>
      </c>
      <c r="AA3387" s="386"/>
      <c r="AB3387" s="386">
        <v>3</v>
      </c>
      <c r="AC3387" s="386" t="s">
        <v>11</v>
      </c>
      <c r="AD3387" s="383" t="s">
        <v>33</v>
      </c>
      <c r="AE3387" s="383" t="s">
        <v>34</v>
      </c>
      <c r="AF3387" s="383">
        <v>100</v>
      </c>
      <c r="AG3387" s="383" t="s">
        <v>35</v>
      </c>
      <c r="AH3387" s="383" t="s">
        <v>34</v>
      </c>
      <c r="AI3387" s="383" t="s">
        <v>34</v>
      </c>
      <c r="AJ3387" s="383" t="s">
        <v>3554</v>
      </c>
      <c r="AK3387" s="384" t="str">
        <f t="shared" si="105"/>
        <v>NA</v>
      </c>
      <c r="AL3387" s="384" t="str">
        <f t="shared" si="106"/>
        <v>NA</v>
      </c>
    </row>
    <row r="3388" spans="1:38" x14ac:dyDescent="0.25">
      <c r="A3388" s="381" t="s">
        <v>3224</v>
      </c>
      <c r="B3388" s="382" t="s">
        <v>55</v>
      </c>
      <c r="C3388" s="382" t="s">
        <v>30</v>
      </c>
      <c r="D3388" s="382" t="s">
        <v>56</v>
      </c>
      <c r="E3388" s="382" t="s">
        <v>2</v>
      </c>
      <c r="F3388" s="383"/>
      <c r="G3388" s="383">
        <v>2</v>
      </c>
      <c r="H3388" s="383" t="s">
        <v>11</v>
      </c>
      <c r="I3388" s="383"/>
      <c r="J3388" s="383">
        <v>2</v>
      </c>
      <c r="K3388" s="383" t="s">
        <v>11</v>
      </c>
      <c r="L3388" s="385"/>
      <c r="M3388" s="383">
        <v>0</v>
      </c>
      <c r="N3388" s="383" t="s">
        <v>11</v>
      </c>
      <c r="O3388" s="385"/>
      <c r="P3388" s="385"/>
      <c r="Q3388" s="386" t="s">
        <v>11</v>
      </c>
      <c r="R3388" s="383"/>
      <c r="S3388" s="383">
        <v>2</v>
      </c>
      <c r="T3388" s="386" t="s">
        <v>11</v>
      </c>
      <c r="U3388" s="386"/>
      <c r="V3388" s="386">
        <v>2</v>
      </c>
      <c r="W3388" s="386" t="s">
        <v>11</v>
      </c>
      <c r="X3388" s="383"/>
      <c r="Y3388" s="383">
        <v>2</v>
      </c>
      <c r="Z3388" s="386" t="s">
        <v>11</v>
      </c>
      <c r="AA3388" s="386"/>
      <c r="AB3388" s="386">
        <v>2</v>
      </c>
      <c r="AC3388" s="386" t="s">
        <v>11</v>
      </c>
      <c r="AD3388" s="383" t="s">
        <v>104</v>
      </c>
      <c r="AE3388" s="383" t="s">
        <v>36</v>
      </c>
      <c r="AF3388" s="383">
        <v>92</v>
      </c>
      <c r="AG3388" s="383" t="s">
        <v>35</v>
      </c>
      <c r="AH3388" s="383" t="s">
        <v>34</v>
      </c>
      <c r="AI3388" s="383" t="s">
        <v>36</v>
      </c>
      <c r="AJ3388" s="383" t="s">
        <v>3554</v>
      </c>
      <c r="AK3388" s="384" t="str">
        <f t="shared" si="105"/>
        <v>NA</v>
      </c>
      <c r="AL3388" s="384" t="str">
        <f t="shared" si="106"/>
        <v>NA</v>
      </c>
    </row>
    <row r="3389" spans="1:38" x14ac:dyDescent="0.25">
      <c r="A3389" s="381" t="s">
        <v>3224</v>
      </c>
      <c r="B3389" s="382" t="s">
        <v>58</v>
      </c>
      <c r="C3389" s="382" t="s">
        <v>30</v>
      </c>
      <c r="D3389" s="382" t="s">
        <v>59</v>
      </c>
      <c r="E3389" s="382" t="s">
        <v>2</v>
      </c>
      <c r="F3389" s="383"/>
      <c r="G3389" s="383">
        <v>3</v>
      </c>
      <c r="H3389" s="383" t="s">
        <v>11</v>
      </c>
      <c r="I3389" s="383"/>
      <c r="J3389" s="383">
        <v>3</v>
      </c>
      <c r="K3389" s="383" t="s">
        <v>11</v>
      </c>
      <c r="L3389" s="385"/>
      <c r="M3389" s="383">
        <v>2</v>
      </c>
      <c r="N3389" s="383" t="s">
        <v>11</v>
      </c>
      <c r="O3389" s="385"/>
      <c r="P3389" s="385"/>
      <c r="Q3389" s="386" t="s">
        <v>11</v>
      </c>
      <c r="R3389" s="383"/>
      <c r="S3389" s="383">
        <v>3</v>
      </c>
      <c r="T3389" s="386" t="s">
        <v>11</v>
      </c>
      <c r="U3389" s="386"/>
      <c r="V3389" s="386">
        <v>3</v>
      </c>
      <c r="W3389" s="386" t="s">
        <v>11</v>
      </c>
      <c r="X3389" s="383"/>
      <c r="Y3389" s="383">
        <v>3</v>
      </c>
      <c r="Z3389" s="386" t="s">
        <v>11</v>
      </c>
      <c r="AA3389" s="386"/>
      <c r="AB3389" s="386">
        <v>3</v>
      </c>
      <c r="AC3389" s="386" t="s">
        <v>11</v>
      </c>
      <c r="AD3389" s="383" t="s">
        <v>57</v>
      </c>
      <c r="AE3389" s="383" t="s">
        <v>36</v>
      </c>
      <c r="AF3389" s="383">
        <v>79</v>
      </c>
      <c r="AG3389" s="383" t="s">
        <v>35</v>
      </c>
      <c r="AH3389" s="383" t="s">
        <v>34</v>
      </c>
      <c r="AI3389" s="383" t="s">
        <v>34</v>
      </c>
      <c r="AJ3389" s="383" t="s">
        <v>3554</v>
      </c>
      <c r="AK3389" s="384" t="str">
        <f t="shared" si="105"/>
        <v>NA</v>
      </c>
      <c r="AL3389" s="384" t="str">
        <f t="shared" si="106"/>
        <v>NA</v>
      </c>
    </row>
    <row r="3390" spans="1:38" x14ac:dyDescent="0.25">
      <c r="A3390" s="381" t="s">
        <v>3224</v>
      </c>
      <c r="B3390" s="382" t="s">
        <v>60</v>
      </c>
      <c r="C3390" s="382" t="s">
        <v>30</v>
      </c>
      <c r="D3390" s="382" t="s">
        <v>61</v>
      </c>
      <c r="E3390" s="382" t="s">
        <v>2</v>
      </c>
      <c r="F3390" s="383"/>
      <c r="G3390" s="383">
        <v>1</v>
      </c>
      <c r="H3390" s="383" t="s">
        <v>11</v>
      </c>
      <c r="I3390" s="383"/>
      <c r="J3390" s="383">
        <v>1</v>
      </c>
      <c r="K3390" s="383" t="s">
        <v>11</v>
      </c>
      <c r="L3390" s="385"/>
      <c r="M3390" s="383">
        <v>0</v>
      </c>
      <c r="N3390" s="383" t="s">
        <v>11</v>
      </c>
      <c r="O3390" s="385"/>
      <c r="P3390" s="385"/>
      <c r="Q3390" s="386" t="s">
        <v>11</v>
      </c>
      <c r="R3390" s="383"/>
      <c r="S3390" s="383">
        <v>1</v>
      </c>
      <c r="T3390" s="386" t="s">
        <v>11</v>
      </c>
      <c r="U3390" s="386"/>
      <c r="V3390" s="386">
        <v>1</v>
      </c>
      <c r="W3390" s="386" t="s">
        <v>11</v>
      </c>
      <c r="X3390" s="383"/>
      <c r="Y3390" s="383">
        <v>1</v>
      </c>
      <c r="Z3390" s="386" t="s">
        <v>11</v>
      </c>
      <c r="AA3390" s="386"/>
      <c r="AB3390" s="386">
        <v>1</v>
      </c>
      <c r="AC3390" s="386" t="s">
        <v>11</v>
      </c>
      <c r="AD3390" s="383" t="s">
        <v>57</v>
      </c>
      <c r="AE3390" s="383" t="s">
        <v>36</v>
      </c>
      <c r="AF3390" s="383">
        <v>85</v>
      </c>
      <c r="AG3390" s="383" t="s">
        <v>35</v>
      </c>
      <c r="AH3390" s="383" t="s">
        <v>34</v>
      </c>
      <c r="AI3390" s="383" t="s">
        <v>36</v>
      </c>
      <c r="AJ3390" s="383" t="s">
        <v>3554</v>
      </c>
      <c r="AK3390" s="384" t="str">
        <f t="shared" si="105"/>
        <v>NA</v>
      </c>
      <c r="AL3390" s="384" t="str">
        <f t="shared" si="106"/>
        <v>NA</v>
      </c>
    </row>
    <row r="3391" spans="1:38" x14ac:dyDescent="0.25">
      <c r="A3391" s="381" t="s">
        <v>3224</v>
      </c>
      <c r="B3391" s="382" t="s">
        <v>62</v>
      </c>
      <c r="C3391" s="382" t="s">
        <v>30</v>
      </c>
      <c r="D3391" s="382" t="s">
        <v>63</v>
      </c>
      <c r="E3391" s="382" t="s">
        <v>2</v>
      </c>
      <c r="F3391" s="383"/>
      <c r="G3391" s="383">
        <v>4</v>
      </c>
      <c r="H3391" s="383" t="s">
        <v>11</v>
      </c>
      <c r="I3391" s="383"/>
      <c r="J3391" s="383">
        <v>4</v>
      </c>
      <c r="K3391" s="383" t="s">
        <v>11</v>
      </c>
      <c r="L3391" s="385"/>
      <c r="M3391" s="383">
        <v>2</v>
      </c>
      <c r="N3391" s="383" t="s">
        <v>11</v>
      </c>
      <c r="O3391" s="385"/>
      <c r="P3391" s="385"/>
      <c r="Q3391" s="386" t="s">
        <v>11</v>
      </c>
      <c r="R3391" s="383"/>
      <c r="S3391" s="383">
        <v>3</v>
      </c>
      <c r="T3391" s="386" t="s">
        <v>11</v>
      </c>
      <c r="U3391" s="386"/>
      <c r="V3391" s="386">
        <v>3</v>
      </c>
      <c r="W3391" s="386" t="s">
        <v>11</v>
      </c>
      <c r="X3391" s="383"/>
      <c r="Y3391" s="383">
        <v>3</v>
      </c>
      <c r="Z3391" s="386" t="s">
        <v>11</v>
      </c>
      <c r="AA3391" s="386"/>
      <c r="AB3391" s="386">
        <v>3</v>
      </c>
      <c r="AC3391" s="386" t="s">
        <v>11</v>
      </c>
      <c r="AD3391" s="383" t="s">
        <v>33</v>
      </c>
      <c r="AE3391" s="383" t="s">
        <v>36</v>
      </c>
      <c r="AF3391" s="383">
        <v>87</v>
      </c>
      <c r="AG3391" s="383" t="s">
        <v>40</v>
      </c>
      <c r="AH3391" s="383" t="s">
        <v>34</v>
      </c>
      <c r="AI3391" s="383" t="s">
        <v>34</v>
      </c>
      <c r="AJ3391" s="383" t="s">
        <v>3554</v>
      </c>
      <c r="AK3391" s="384" t="str">
        <f t="shared" si="105"/>
        <v>NA</v>
      </c>
      <c r="AL3391" s="384" t="str">
        <f t="shared" si="106"/>
        <v>NA</v>
      </c>
    </row>
    <row r="3392" spans="1:38" x14ac:dyDescent="0.25">
      <c r="A3392" s="381" t="s">
        <v>3224</v>
      </c>
      <c r="B3392" s="382" t="s">
        <v>64</v>
      </c>
      <c r="C3392" s="382" t="s">
        <v>30</v>
      </c>
      <c r="D3392" s="382" t="s">
        <v>65</v>
      </c>
      <c r="E3392" s="382" t="s">
        <v>2</v>
      </c>
      <c r="F3392" s="383"/>
      <c r="G3392" s="383">
        <v>17</v>
      </c>
      <c r="H3392" s="383" t="s">
        <v>11</v>
      </c>
      <c r="I3392" s="383"/>
      <c r="J3392" s="383">
        <v>17</v>
      </c>
      <c r="K3392" s="383" t="s">
        <v>11</v>
      </c>
      <c r="L3392" s="385"/>
      <c r="M3392" s="383">
        <v>7</v>
      </c>
      <c r="N3392" s="383" t="s">
        <v>11</v>
      </c>
      <c r="O3392" s="385"/>
      <c r="P3392" s="385"/>
      <c r="Q3392" s="386" t="s">
        <v>11</v>
      </c>
      <c r="R3392" s="383"/>
      <c r="S3392" s="383">
        <v>15</v>
      </c>
      <c r="T3392" s="386" t="s">
        <v>11</v>
      </c>
      <c r="U3392" s="386"/>
      <c r="V3392" s="386">
        <v>13</v>
      </c>
      <c r="W3392" s="386" t="s">
        <v>11</v>
      </c>
      <c r="X3392" s="383"/>
      <c r="Y3392" s="383">
        <v>15</v>
      </c>
      <c r="Z3392" s="386" t="s">
        <v>11</v>
      </c>
      <c r="AA3392" s="386"/>
      <c r="AB3392" s="386">
        <v>13</v>
      </c>
      <c r="AC3392" s="386" t="s">
        <v>11</v>
      </c>
      <c r="AD3392" s="383" t="s">
        <v>104</v>
      </c>
      <c r="AE3392" s="383" t="s">
        <v>36</v>
      </c>
      <c r="AF3392" s="383">
        <v>74</v>
      </c>
      <c r="AG3392" s="383" t="s">
        <v>35</v>
      </c>
      <c r="AH3392" s="383" t="s">
        <v>34</v>
      </c>
      <c r="AI3392" s="383" t="s">
        <v>36</v>
      </c>
      <c r="AJ3392" s="383" t="s">
        <v>3554</v>
      </c>
      <c r="AK3392" s="384" t="str">
        <f t="shared" si="105"/>
        <v>NA</v>
      </c>
      <c r="AL3392" s="384" t="str">
        <f t="shared" si="106"/>
        <v>NA</v>
      </c>
    </row>
    <row r="3393" spans="1:38" x14ac:dyDescent="0.25">
      <c r="A3393" s="381" t="s">
        <v>3224</v>
      </c>
      <c r="B3393" s="382" t="s">
        <v>66</v>
      </c>
      <c r="C3393" s="382" t="s">
        <v>30</v>
      </c>
      <c r="D3393" s="382" t="s">
        <v>67</v>
      </c>
      <c r="E3393" s="382" t="s">
        <v>2</v>
      </c>
      <c r="F3393" s="383">
        <v>100</v>
      </c>
      <c r="G3393" s="383">
        <v>89</v>
      </c>
      <c r="H3393" s="383" t="s">
        <v>835</v>
      </c>
      <c r="I3393" s="383">
        <v>100</v>
      </c>
      <c r="J3393" s="383">
        <v>89</v>
      </c>
      <c r="K3393" s="383" t="s">
        <v>835</v>
      </c>
      <c r="L3393" s="385"/>
      <c r="M3393" s="383">
        <v>27</v>
      </c>
      <c r="N3393" s="383" t="s">
        <v>11</v>
      </c>
      <c r="O3393" s="385"/>
      <c r="P3393" s="385"/>
      <c r="Q3393" s="386" t="s">
        <v>11</v>
      </c>
      <c r="R3393" s="383"/>
      <c r="S3393" s="383">
        <v>88</v>
      </c>
      <c r="T3393" s="386" t="s">
        <v>11</v>
      </c>
      <c r="U3393" s="386"/>
      <c r="V3393" s="386">
        <v>86</v>
      </c>
      <c r="W3393" s="386" t="s">
        <v>11</v>
      </c>
      <c r="X3393" s="383"/>
      <c r="Y3393" s="383">
        <v>88</v>
      </c>
      <c r="Z3393" s="386" t="s">
        <v>11</v>
      </c>
      <c r="AA3393" s="386"/>
      <c r="AB3393" s="386">
        <v>86</v>
      </c>
      <c r="AC3393" s="386" t="s">
        <v>11</v>
      </c>
      <c r="AD3393" s="383" t="s">
        <v>33</v>
      </c>
      <c r="AE3393" s="383" t="s">
        <v>36</v>
      </c>
      <c r="AF3393" s="383">
        <v>82</v>
      </c>
      <c r="AG3393" s="383" t="s">
        <v>40</v>
      </c>
      <c r="AH3393" s="383" t="s">
        <v>36</v>
      </c>
      <c r="AI3393" s="383" t="s">
        <v>36</v>
      </c>
      <c r="AJ3393" s="383" t="s">
        <v>3554</v>
      </c>
      <c r="AK3393" s="384" t="str">
        <f t="shared" si="105"/>
        <v>NA</v>
      </c>
      <c r="AL3393" s="384" t="str">
        <f t="shared" si="106"/>
        <v>NA</v>
      </c>
    </row>
    <row r="3394" spans="1:38" x14ac:dyDescent="0.25">
      <c r="A3394" s="381" t="s">
        <v>3224</v>
      </c>
      <c r="B3394" s="382" t="s">
        <v>68</v>
      </c>
      <c r="C3394" s="382" t="s">
        <v>30</v>
      </c>
      <c r="D3394" s="382" t="s">
        <v>69</v>
      </c>
      <c r="E3394" s="382" t="s">
        <v>2</v>
      </c>
      <c r="F3394" s="383">
        <v>100</v>
      </c>
      <c r="G3394" s="383">
        <v>72</v>
      </c>
      <c r="H3394" s="383" t="s">
        <v>835</v>
      </c>
      <c r="I3394" s="383">
        <v>100</v>
      </c>
      <c r="J3394" s="383">
        <v>72</v>
      </c>
      <c r="K3394" s="383" t="s">
        <v>835</v>
      </c>
      <c r="L3394" s="385"/>
      <c r="M3394" s="383">
        <v>24</v>
      </c>
      <c r="N3394" s="383" t="s">
        <v>11</v>
      </c>
      <c r="O3394" s="385"/>
      <c r="P3394" s="385"/>
      <c r="Q3394" s="386" t="s">
        <v>11</v>
      </c>
      <c r="R3394" s="383"/>
      <c r="S3394" s="383">
        <v>71</v>
      </c>
      <c r="T3394" s="386" t="s">
        <v>11</v>
      </c>
      <c r="U3394" s="386"/>
      <c r="V3394" s="386">
        <v>70</v>
      </c>
      <c r="W3394" s="386" t="s">
        <v>11</v>
      </c>
      <c r="X3394" s="383"/>
      <c r="Y3394" s="383">
        <v>71</v>
      </c>
      <c r="Z3394" s="386" t="s">
        <v>11</v>
      </c>
      <c r="AA3394" s="386"/>
      <c r="AB3394" s="386">
        <v>70</v>
      </c>
      <c r="AC3394" s="386" t="s">
        <v>11</v>
      </c>
      <c r="AD3394" s="383" t="s">
        <v>33</v>
      </c>
      <c r="AE3394" s="383" t="s">
        <v>36</v>
      </c>
      <c r="AF3394" s="383">
        <v>95</v>
      </c>
      <c r="AG3394" s="383" t="s">
        <v>35</v>
      </c>
      <c r="AH3394" s="383" t="s">
        <v>36</v>
      </c>
      <c r="AI3394" s="383" t="s">
        <v>36</v>
      </c>
      <c r="AJ3394" s="383" t="s">
        <v>3554</v>
      </c>
      <c r="AK3394" s="384" t="str">
        <f t="shared" si="105"/>
        <v>NA</v>
      </c>
      <c r="AL3394" s="384" t="str">
        <f t="shared" si="106"/>
        <v>NA</v>
      </c>
    </row>
    <row r="3395" spans="1:38" x14ac:dyDescent="0.25">
      <c r="A3395" s="381" t="s">
        <v>3224</v>
      </c>
      <c r="B3395" s="382" t="s">
        <v>70</v>
      </c>
      <c r="C3395" s="382" t="s">
        <v>30</v>
      </c>
      <c r="D3395" s="382" t="s">
        <v>71</v>
      </c>
      <c r="E3395" s="382" t="s">
        <v>2</v>
      </c>
      <c r="F3395" s="383"/>
      <c r="G3395" s="383">
        <v>20</v>
      </c>
      <c r="H3395" s="383" t="s">
        <v>11</v>
      </c>
      <c r="I3395" s="383"/>
      <c r="J3395" s="383">
        <v>20</v>
      </c>
      <c r="K3395" s="383" t="s">
        <v>11</v>
      </c>
      <c r="L3395" s="385"/>
      <c r="M3395" s="383">
        <v>0</v>
      </c>
      <c r="N3395" s="383" t="s">
        <v>11</v>
      </c>
      <c r="O3395" s="385"/>
      <c r="P3395" s="385"/>
      <c r="Q3395" s="386" t="s">
        <v>11</v>
      </c>
      <c r="R3395" s="383"/>
      <c r="S3395" s="383">
        <v>20</v>
      </c>
      <c r="T3395" s="386" t="s">
        <v>11</v>
      </c>
      <c r="U3395" s="386"/>
      <c r="V3395" s="386">
        <v>20</v>
      </c>
      <c r="W3395" s="386" t="s">
        <v>11</v>
      </c>
      <c r="X3395" s="383"/>
      <c r="Y3395" s="383">
        <v>20</v>
      </c>
      <c r="Z3395" s="386" t="s">
        <v>11</v>
      </c>
      <c r="AA3395" s="386"/>
      <c r="AB3395" s="386">
        <v>20</v>
      </c>
      <c r="AC3395" s="386" t="s">
        <v>11</v>
      </c>
      <c r="AD3395" s="383"/>
      <c r="AE3395" s="383" t="s">
        <v>36</v>
      </c>
      <c r="AF3395" s="383">
        <v>82</v>
      </c>
      <c r="AG3395" s="383" t="s">
        <v>35</v>
      </c>
      <c r="AH3395" s="383" t="s">
        <v>34</v>
      </c>
      <c r="AI3395" s="383" t="s">
        <v>36</v>
      </c>
      <c r="AJ3395" s="383" t="s">
        <v>3554</v>
      </c>
      <c r="AK3395" s="384" t="str">
        <f t="shared" ref="AK3395:AK3458" si="107">IF(OR(T3395="NA",T3395="NO"),T3395,(IF(T3395="","NA",IF(OR(R3395&gt;78,AND(T3395="Yes",R3395="")),"Yes-AB",IF(W3395="NA","Yes-SH","Yes-GM")))))</f>
        <v>NA</v>
      </c>
      <c r="AL3395" s="384" t="str">
        <f t="shared" ref="AL3395:AL3458" si="108">IF(OR(Z3395="NA",Z3395="NO"),Z3395,(IF(Z3395="","NA",IF(OR(X3395&gt;79,AND(Z3395="Yes",X3395="")),"Yes-AB",IF(AC3395="NA","Yes-SH","Yes-GM")))))</f>
        <v>NA</v>
      </c>
    </row>
    <row r="3396" spans="1:38" x14ac:dyDescent="0.25">
      <c r="A3396" s="381" t="s">
        <v>3224</v>
      </c>
      <c r="B3396" s="382" t="s">
        <v>72</v>
      </c>
      <c r="C3396" s="382" t="s">
        <v>30</v>
      </c>
      <c r="D3396" s="382" t="s">
        <v>73</v>
      </c>
      <c r="E3396" s="382" t="s">
        <v>2</v>
      </c>
      <c r="F3396" s="383"/>
      <c r="G3396" s="383">
        <v>5</v>
      </c>
      <c r="H3396" s="383" t="s">
        <v>11</v>
      </c>
      <c r="I3396" s="383"/>
      <c r="J3396" s="383">
        <v>5</v>
      </c>
      <c r="K3396" s="383" t="s">
        <v>11</v>
      </c>
      <c r="L3396" s="385"/>
      <c r="M3396" s="383">
        <v>0</v>
      </c>
      <c r="N3396" s="383" t="s">
        <v>11</v>
      </c>
      <c r="O3396" s="385"/>
      <c r="P3396" s="385"/>
      <c r="Q3396" s="386" t="s">
        <v>11</v>
      </c>
      <c r="R3396" s="383"/>
      <c r="S3396" s="383">
        <v>5</v>
      </c>
      <c r="T3396" s="386" t="s">
        <v>11</v>
      </c>
      <c r="U3396" s="386"/>
      <c r="V3396" s="386">
        <v>5</v>
      </c>
      <c r="W3396" s="386" t="s">
        <v>11</v>
      </c>
      <c r="X3396" s="383"/>
      <c r="Y3396" s="383">
        <v>5</v>
      </c>
      <c r="Z3396" s="386" t="s">
        <v>11</v>
      </c>
      <c r="AA3396" s="386"/>
      <c r="AB3396" s="386">
        <v>5</v>
      </c>
      <c r="AC3396" s="386" t="s">
        <v>11</v>
      </c>
      <c r="AD3396" s="383" t="s">
        <v>104</v>
      </c>
      <c r="AE3396" s="383" t="s">
        <v>36</v>
      </c>
      <c r="AF3396" s="383">
        <v>79</v>
      </c>
      <c r="AG3396" s="383" t="s">
        <v>35</v>
      </c>
      <c r="AH3396" s="383" t="s">
        <v>34</v>
      </c>
      <c r="AI3396" s="383" t="s">
        <v>36</v>
      </c>
      <c r="AJ3396" s="383" t="s">
        <v>3554</v>
      </c>
      <c r="AK3396" s="384" t="str">
        <f t="shared" si="107"/>
        <v>NA</v>
      </c>
      <c r="AL3396" s="384" t="str">
        <f t="shared" si="108"/>
        <v>NA</v>
      </c>
    </row>
    <row r="3397" spans="1:38" x14ac:dyDescent="0.25">
      <c r="A3397" s="381" t="s">
        <v>3224</v>
      </c>
      <c r="B3397" s="382" t="s">
        <v>74</v>
      </c>
      <c r="C3397" s="382" t="s">
        <v>30</v>
      </c>
      <c r="D3397" s="382" t="s">
        <v>75</v>
      </c>
      <c r="E3397" s="382" t="s">
        <v>2</v>
      </c>
      <c r="F3397" s="383">
        <v>100</v>
      </c>
      <c r="G3397" s="383">
        <v>32</v>
      </c>
      <c r="H3397" s="383" t="s">
        <v>835</v>
      </c>
      <c r="I3397" s="383">
        <v>100</v>
      </c>
      <c r="J3397" s="383">
        <v>32</v>
      </c>
      <c r="K3397" s="383" t="s">
        <v>835</v>
      </c>
      <c r="L3397" s="385"/>
      <c r="M3397" s="383">
        <v>14</v>
      </c>
      <c r="N3397" s="383" t="s">
        <v>11</v>
      </c>
      <c r="O3397" s="385"/>
      <c r="P3397" s="385"/>
      <c r="Q3397" s="386" t="s">
        <v>11</v>
      </c>
      <c r="R3397" s="383"/>
      <c r="S3397" s="383">
        <v>32</v>
      </c>
      <c r="T3397" s="386" t="s">
        <v>11</v>
      </c>
      <c r="U3397" s="386"/>
      <c r="V3397" s="386">
        <v>32</v>
      </c>
      <c r="W3397" s="386" t="s">
        <v>11</v>
      </c>
      <c r="X3397" s="383"/>
      <c r="Y3397" s="383">
        <v>32</v>
      </c>
      <c r="Z3397" s="386" t="s">
        <v>11</v>
      </c>
      <c r="AA3397" s="386"/>
      <c r="AB3397" s="386">
        <v>32</v>
      </c>
      <c r="AC3397" s="386" t="s">
        <v>11</v>
      </c>
      <c r="AD3397" s="383" t="s">
        <v>104</v>
      </c>
      <c r="AE3397" s="383" t="s">
        <v>36</v>
      </c>
      <c r="AF3397" s="383">
        <v>95</v>
      </c>
      <c r="AG3397" s="383" t="s">
        <v>35</v>
      </c>
      <c r="AH3397" s="383" t="s">
        <v>34</v>
      </c>
      <c r="AI3397" s="383" t="s">
        <v>36</v>
      </c>
      <c r="AJ3397" s="383" t="s">
        <v>3554</v>
      </c>
      <c r="AK3397" s="384" t="str">
        <f t="shared" si="107"/>
        <v>NA</v>
      </c>
      <c r="AL3397" s="384" t="str">
        <f t="shared" si="108"/>
        <v>NA</v>
      </c>
    </row>
    <row r="3398" spans="1:38" x14ac:dyDescent="0.25">
      <c r="A3398" s="381" t="s">
        <v>3224</v>
      </c>
      <c r="B3398" s="382" t="s">
        <v>841</v>
      </c>
      <c r="C3398" s="382" t="s">
        <v>30</v>
      </c>
      <c r="D3398" s="382" t="s">
        <v>2234</v>
      </c>
      <c r="E3398" s="382" t="s">
        <v>2</v>
      </c>
      <c r="F3398" s="383"/>
      <c r="G3398" s="383">
        <v>2</v>
      </c>
      <c r="H3398" s="383" t="s">
        <v>11</v>
      </c>
      <c r="I3398" s="383"/>
      <c r="J3398" s="383">
        <v>2</v>
      </c>
      <c r="K3398" s="383" t="s">
        <v>11</v>
      </c>
      <c r="L3398" s="385"/>
      <c r="M3398" s="383">
        <v>1</v>
      </c>
      <c r="N3398" s="383" t="s">
        <v>11</v>
      </c>
      <c r="O3398" s="385"/>
      <c r="P3398" s="385"/>
      <c r="Q3398" s="386" t="s">
        <v>11</v>
      </c>
      <c r="R3398" s="383"/>
      <c r="S3398" s="383">
        <v>2</v>
      </c>
      <c r="T3398" s="386" t="s">
        <v>11</v>
      </c>
      <c r="U3398" s="386"/>
      <c r="V3398" s="386">
        <v>2</v>
      </c>
      <c r="W3398" s="386" t="s">
        <v>11</v>
      </c>
      <c r="X3398" s="383"/>
      <c r="Y3398" s="383">
        <v>2</v>
      </c>
      <c r="Z3398" s="386" t="s">
        <v>11</v>
      </c>
      <c r="AA3398" s="386"/>
      <c r="AB3398" s="386">
        <v>2</v>
      </c>
      <c r="AC3398" s="386" t="s">
        <v>11</v>
      </c>
      <c r="AD3398" s="383" t="s">
        <v>214</v>
      </c>
      <c r="AE3398" s="383" t="s">
        <v>36</v>
      </c>
      <c r="AF3398" s="383">
        <v>82</v>
      </c>
      <c r="AG3398" s="383" t="s">
        <v>35</v>
      </c>
      <c r="AH3398" s="383" t="s">
        <v>34</v>
      </c>
      <c r="AI3398" s="383" t="s">
        <v>34</v>
      </c>
      <c r="AJ3398" s="383" t="s">
        <v>3554</v>
      </c>
      <c r="AK3398" s="384" t="str">
        <f t="shared" si="107"/>
        <v>NA</v>
      </c>
      <c r="AL3398" s="384" t="str">
        <f t="shared" si="108"/>
        <v>NA</v>
      </c>
    </row>
    <row r="3399" spans="1:38" x14ac:dyDescent="0.25">
      <c r="A3399" s="381" t="s">
        <v>3224</v>
      </c>
      <c r="B3399" s="382" t="s">
        <v>76</v>
      </c>
      <c r="C3399" s="382" t="s">
        <v>30</v>
      </c>
      <c r="D3399" s="382" t="s">
        <v>77</v>
      </c>
      <c r="E3399" s="382" t="s">
        <v>2</v>
      </c>
      <c r="F3399" s="383">
        <v>100</v>
      </c>
      <c r="G3399" s="383">
        <v>353</v>
      </c>
      <c r="H3399" s="383" t="s">
        <v>835</v>
      </c>
      <c r="I3399" s="383">
        <v>100</v>
      </c>
      <c r="J3399" s="383">
        <v>353</v>
      </c>
      <c r="K3399" s="383" t="s">
        <v>835</v>
      </c>
      <c r="L3399" s="385"/>
      <c r="M3399" s="383">
        <v>99</v>
      </c>
      <c r="N3399" s="383" t="s">
        <v>835</v>
      </c>
      <c r="O3399" s="385"/>
      <c r="P3399" s="385"/>
      <c r="Q3399" s="386" t="s">
        <v>11</v>
      </c>
      <c r="R3399" s="383">
        <v>81</v>
      </c>
      <c r="S3399" s="383">
        <v>329</v>
      </c>
      <c r="T3399" s="386" t="s">
        <v>34</v>
      </c>
      <c r="U3399" s="386">
        <v>80</v>
      </c>
      <c r="V3399" s="386">
        <v>310</v>
      </c>
      <c r="W3399" s="386" t="s">
        <v>11</v>
      </c>
      <c r="X3399" s="383">
        <v>81</v>
      </c>
      <c r="Y3399" s="383">
        <v>329</v>
      </c>
      <c r="Z3399" s="386" t="s">
        <v>34</v>
      </c>
      <c r="AA3399" s="386">
        <v>76</v>
      </c>
      <c r="AB3399" s="386">
        <v>310</v>
      </c>
      <c r="AC3399" s="386" t="s">
        <v>11</v>
      </c>
      <c r="AD3399" s="383" t="s">
        <v>33</v>
      </c>
      <c r="AE3399" s="383" t="s">
        <v>36</v>
      </c>
      <c r="AF3399" s="383">
        <v>77</v>
      </c>
      <c r="AG3399" s="383" t="s">
        <v>40</v>
      </c>
      <c r="AH3399" s="383" t="s">
        <v>36</v>
      </c>
      <c r="AI3399" s="383" t="s">
        <v>36</v>
      </c>
      <c r="AJ3399" s="383" t="s">
        <v>3554</v>
      </c>
      <c r="AK3399" s="384" t="str">
        <f t="shared" si="107"/>
        <v>Yes-AB</v>
      </c>
      <c r="AL3399" s="384" t="str">
        <f t="shared" si="108"/>
        <v>Yes-AB</v>
      </c>
    </row>
    <row r="3400" spans="1:38" x14ac:dyDescent="0.25">
      <c r="A3400" s="381" t="s">
        <v>3224</v>
      </c>
      <c r="B3400" s="382" t="s">
        <v>78</v>
      </c>
      <c r="C3400" s="382" t="s">
        <v>30</v>
      </c>
      <c r="D3400" s="382" t="s">
        <v>79</v>
      </c>
      <c r="E3400" s="382" t="s">
        <v>2</v>
      </c>
      <c r="F3400" s="383">
        <v>100</v>
      </c>
      <c r="G3400" s="383">
        <v>287</v>
      </c>
      <c r="H3400" s="383" t="s">
        <v>835</v>
      </c>
      <c r="I3400" s="383">
        <v>100</v>
      </c>
      <c r="J3400" s="383">
        <v>287</v>
      </c>
      <c r="K3400" s="383" t="s">
        <v>835</v>
      </c>
      <c r="L3400" s="385"/>
      <c r="M3400" s="383">
        <v>103</v>
      </c>
      <c r="N3400" s="383" t="s">
        <v>835</v>
      </c>
      <c r="O3400" s="385"/>
      <c r="P3400" s="385"/>
      <c r="Q3400" s="386" t="s">
        <v>11</v>
      </c>
      <c r="R3400" s="383">
        <v>89</v>
      </c>
      <c r="S3400" s="383">
        <v>269</v>
      </c>
      <c r="T3400" s="386" t="s">
        <v>34</v>
      </c>
      <c r="U3400" s="386">
        <v>87</v>
      </c>
      <c r="V3400" s="386">
        <v>254</v>
      </c>
      <c r="W3400" s="386" t="s">
        <v>11</v>
      </c>
      <c r="X3400" s="383">
        <v>94</v>
      </c>
      <c r="Y3400" s="383">
        <v>269</v>
      </c>
      <c r="Z3400" s="386" t="s">
        <v>34</v>
      </c>
      <c r="AA3400" s="386">
        <v>89</v>
      </c>
      <c r="AB3400" s="386">
        <v>254</v>
      </c>
      <c r="AC3400" s="386" t="s">
        <v>11</v>
      </c>
      <c r="AD3400" s="383" t="s">
        <v>33</v>
      </c>
      <c r="AE3400" s="383" t="s">
        <v>34</v>
      </c>
      <c r="AF3400" s="383">
        <v>100</v>
      </c>
      <c r="AG3400" s="383" t="s">
        <v>40</v>
      </c>
      <c r="AH3400" s="383" t="s">
        <v>36</v>
      </c>
      <c r="AI3400" s="383" t="s">
        <v>36</v>
      </c>
      <c r="AJ3400" s="383" t="s">
        <v>3554</v>
      </c>
      <c r="AK3400" s="384" t="str">
        <f t="shared" si="107"/>
        <v>Yes-AB</v>
      </c>
      <c r="AL3400" s="384" t="str">
        <f t="shared" si="108"/>
        <v>Yes-AB</v>
      </c>
    </row>
    <row r="3401" spans="1:38" x14ac:dyDescent="0.25">
      <c r="A3401" s="381" t="s">
        <v>3224</v>
      </c>
      <c r="B3401" s="382" t="s">
        <v>80</v>
      </c>
      <c r="C3401" s="382" t="s">
        <v>30</v>
      </c>
      <c r="D3401" s="382" t="s">
        <v>81</v>
      </c>
      <c r="E3401" s="382" t="s">
        <v>2</v>
      </c>
      <c r="F3401" s="383"/>
      <c r="G3401" s="383">
        <v>8</v>
      </c>
      <c r="H3401" s="383" t="s">
        <v>11</v>
      </c>
      <c r="I3401" s="383"/>
      <c r="J3401" s="383">
        <v>8</v>
      </c>
      <c r="K3401" s="383" t="s">
        <v>11</v>
      </c>
      <c r="L3401" s="385"/>
      <c r="M3401" s="383">
        <v>2</v>
      </c>
      <c r="N3401" s="383" t="s">
        <v>11</v>
      </c>
      <c r="O3401" s="385"/>
      <c r="P3401" s="385"/>
      <c r="Q3401" s="386" t="s">
        <v>11</v>
      </c>
      <c r="R3401" s="383"/>
      <c r="S3401" s="383">
        <v>8</v>
      </c>
      <c r="T3401" s="386" t="s">
        <v>11</v>
      </c>
      <c r="U3401" s="386"/>
      <c r="V3401" s="386">
        <v>8</v>
      </c>
      <c r="W3401" s="386" t="s">
        <v>11</v>
      </c>
      <c r="X3401" s="383"/>
      <c r="Y3401" s="383">
        <v>8</v>
      </c>
      <c r="Z3401" s="386" t="s">
        <v>11</v>
      </c>
      <c r="AA3401" s="386"/>
      <c r="AB3401" s="386">
        <v>8</v>
      </c>
      <c r="AC3401" s="386" t="s">
        <v>11</v>
      </c>
      <c r="AD3401" s="383" t="s">
        <v>33</v>
      </c>
      <c r="AE3401" s="383" t="s">
        <v>34</v>
      </c>
      <c r="AF3401" s="383">
        <v>100</v>
      </c>
      <c r="AG3401" s="383" t="s">
        <v>35</v>
      </c>
      <c r="AH3401" s="383" t="s">
        <v>34</v>
      </c>
      <c r="AI3401" s="383" t="s">
        <v>36</v>
      </c>
      <c r="AJ3401" s="383" t="s">
        <v>3554</v>
      </c>
      <c r="AK3401" s="384" t="str">
        <f t="shared" si="107"/>
        <v>NA</v>
      </c>
      <c r="AL3401" s="384" t="str">
        <f t="shared" si="108"/>
        <v>NA</v>
      </c>
    </row>
    <row r="3402" spans="1:38" x14ac:dyDescent="0.25">
      <c r="A3402" s="381" t="s">
        <v>3224</v>
      </c>
      <c r="B3402" s="382" t="s">
        <v>82</v>
      </c>
      <c r="C3402" s="382" t="s">
        <v>30</v>
      </c>
      <c r="D3402" s="382" t="s">
        <v>83</v>
      </c>
      <c r="E3402" s="382" t="s">
        <v>2</v>
      </c>
      <c r="F3402" s="383"/>
      <c r="G3402" s="383">
        <v>14</v>
      </c>
      <c r="H3402" s="383" t="s">
        <v>11</v>
      </c>
      <c r="I3402" s="383"/>
      <c r="J3402" s="383">
        <v>14</v>
      </c>
      <c r="K3402" s="383" t="s">
        <v>11</v>
      </c>
      <c r="L3402" s="385"/>
      <c r="M3402" s="383">
        <v>5</v>
      </c>
      <c r="N3402" s="383" t="s">
        <v>11</v>
      </c>
      <c r="O3402" s="385"/>
      <c r="P3402" s="385"/>
      <c r="Q3402" s="386" t="s">
        <v>11</v>
      </c>
      <c r="R3402" s="383"/>
      <c r="S3402" s="383">
        <v>13</v>
      </c>
      <c r="T3402" s="386" t="s">
        <v>11</v>
      </c>
      <c r="U3402" s="386"/>
      <c r="V3402" s="386">
        <v>13</v>
      </c>
      <c r="W3402" s="386" t="s">
        <v>11</v>
      </c>
      <c r="X3402" s="383"/>
      <c r="Y3402" s="383">
        <v>13</v>
      </c>
      <c r="Z3402" s="386" t="s">
        <v>11</v>
      </c>
      <c r="AA3402" s="386"/>
      <c r="AB3402" s="386">
        <v>13</v>
      </c>
      <c r="AC3402" s="386" t="s">
        <v>11</v>
      </c>
      <c r="AD3402" s="383" t="s">
        <v>57</v>
      </c>
      <c r="AE3402" s="383" t="s">
        <v>36</v>
      </c>
      <c r="AF3402" s="383">
        <v>72</v>
      </c>
      <c r="AG3402" s="383" t="s">
        <v>35</v>
      </c>
      <c r="AH3402" s="383" t="s">
        <v>34</v>
      </c>
      <c r="AI3402" s="383" t="s">
        <v>36</v>
      </c>
      <c r="AJ3402" s="383" t="s">
        <v>3554</v>
      </c>
      <c r="AK3402" s="384" t="str">
        <f t="shared" si="107"/>
        <v>NA</v>
      </c>
      <c r="AL3402" s="384" t="str">
        <f t="shared" si="108"/>
        <v>NA</v>
      </c>
    </row>
    <row r="3403" spans="1:38" x14ac:dyDescent="0.25">
      <c r="A3403" s="381" t="s">
        <v>3224</v>
      </c>
      <c r="B3403" s="382" t="s">
        <v>84</v>
      </c>
      <c r="C3403" s="382" t="s">
        <v>30</v>
      </c>
      <c r="D3403" s="382" t="s">
        <v>85</v>
      </c>
      <c r="E3403" s="382" t="s">
        <v>2</v>
      </c>
      <c r="F3403" s="383"/>
      <c r="G3403" s="383">
        <v>15</v>
      </c>
      <c r="H3403" s="383" t="s">
        <v>11</v>
      </c>
      <c r="I3403" s="383"/>
      <c r="J3403" s="383">
        <v>15</v>
      </c>
      <c r="K3403" s="383" t="s">
        <v>11</v>
      </c>
      <c r="L3403" s="385"/>
      <c r="M3403" s="383">
        <v>2</v>
      </c>
      <c r="N3403" s="383" t="s">
        <v>11</v>
      </c>
      <c r="O3403" s="385"/>
      <c r="P3403" s="385"/>
      <c r="Q3403" s="386" t="s">
        <v>11</v>
      </c>
      <c r="R3403" s="383"/>
      <c r="S3403" s="383">
        <v>14</v>
      </c>
      <c r="T3403" s="386" t="s">
        <v>11</v>
      </c>
      <c r="U3403" s="386"/>
      <c r="V3403" s="386">
        <v>14</v>
      </c>
      <c r="W3403" s="386" t="s">
        <v>11</v>
      </c>
      <c r="X3403" s="383"/>
      <c r="Y3403" s="383">
        <v>14</v>
      </c>
      <c r="Z3403" s="386" t="s">
        <v>11</v>
      </c>
      <c r="AA3403" s="386"/>
      <c r="AB3403" s="386">
        <v>14</v>
      </c>
      <c r="AC3403" s="386" t="s">
        <v>11</v>
      </c>
      <c r="AD3403" s="383" t="s">
        <v>33</v>
      </c>
      <c r="AE3403" s="383" t="s">
        <v>36</v>
      </c>
      <c r="AF3403" s="383">
        <v>95</v>
      </c>
      <c r="AG3403" s="383" t="s">
        <v>35</v>
      </c>
      <c r="AH3403" s="383" t="s">
        <v>34</v>
      </c>
      <c r="AI3403" s="383" t="s">
        <v>36</v>
      </c>
      <c r="AJ3403" s="383" t="s">
        <v>3554</v>
      </c>
      <c r="AK3403" s="384" t="str">
        <f t="shared" si="107"/>
        <v>NA</v>
      </c>
      <c r="AL3403" s="384" t="str">
        <f t="shared" si="108"/>
        <v>NA</v>
      </c>
    </row>
    <row r="3404" spans="1:38" x14ac:dyDescent="0.25">
      <c r="A3404" s="381" t="s">
        <v>3224</v>
      </c>
      <c r="B3404" s="382" t="s">
        <v>86</v>
      </c>
      <c r="C3404" s="382" t="s">
        <v>30</v>
      </c>
      <c r="D3404" s="382" t="s">
        <v>87</v>
      </c>
      <c r="E3404" s="382" t="s">
        <v>2</v>
      </c>
      <c r="F3404" s="383"/>
      <c r="G3404" s="383">
        <v>2</v>
      </c>
      <c r="H3404" s="383" t="s">
        <v>11</v>
      </c>
      <c r="I3404" s="383"/>
      <c r="J3404" s="383">
        <v>2</v>
      </c>
      <c r="K3404" s="383" t="s">
        <v>11</v>
      </c>
      <c r="L3404" s="385"/>
      <c r="M3404" s="383">
        <v>1</v>
      </c>
      <c r="N3404" s="383" t="s">
        <v>11</v>
      </c>
      <c r="O3404" s="385"/>
      <c r="P3404" s="385"/>
      <c r="Q3404" s="386" t="s">
        <v>11</v>
      </c>
      <c r="R3404" s="383"/>
      <c r="S3404" s="383">
        <v>2</v>
      </c>
      <c r="T3404" s="386" t="s">
        <v>11</v>
      </c>
      <c r="U3404" s="386"/>
      <c r="V3404" s="386">
        <v>2</v>
      </c>
      <c r="W3404" s="386" t="s">
        <v>11</v>
      </c>
      <c r="X3404" s="383"/>
      <c r="Y3404" s="383">
        <v>2</v>
      </c>
      <c r="Z3404" s="386" t="s">
        <v>11</v>
      </c>
      <c r="AA3404" s="386"/>
      <c r="AB3404" s="386">
        <v>2</v>
      </c>
      <c r="AC3404" s="386" t="s">
        <v>11</v>
      </c>
      <c r="AD3404" s="383" t="s">
        <v>33</v>
      </c>
      <c r="AE3404" s="383" t="s">
        <v>36</v>
      </c>
      <c r="AF3404" s="383">
        <v>87</v>
      </c>
      <c r="AG3404" s="383" t="s">
        <v>35</v>
      </c>
      <c r="AH3404" s="383" t="s">
        <v>34</v>
      </c>
      <c r="AI3404" s="383" t="s">
        <v>36</v>
      </c>
      <c r="AJ3404" s="383" t="s">
        <v>3554</v>
      </c>
      <c r="AK3404" s="384" t="str">
        <f t="shared" si="107"/>
        <v>NA</v>
      </c>
      <c r="AL3404" s="384" t="str">
        <f t="shared" si="108"/>
        <v>NA</v>
      </c>
    </row>
    <row r="3405" spans="1:38" x14ac:dyDescent="0.25">
      <c r="A3405" s="381" t="s">
        <v>3224</v>
      </c>
      <c r="B3405" s="382" t="s">
        <v>88</v>
      </c>
      <c r="C3405" s="382" t="s">
        <v>30</v>
      </c>
      <c r="D3405" s="382" t="s">
        <v>89</v>
      </c>
      <c r="E3405" s="382" t="s">
        <v>2</v>
      </c>
      <c r="F3405" s="383"/>
      <c r="G3405" s="383">
        <v>25</v>
      </c>
      <c r="H3405" s="383" t="s">
        <v>11</v>
      </c>
      <c r="I3405" s="383"/>
      <c r="J3405" s="383">
        <v>25</v>
      </c>
      <c r="K3405" s="383" t="s">
        <v>11</v>
      </c>
      <c r="L3405" s="385"/>
      <c r="M3405" s="383">
        <v>7</v>
      </c>
      <c r="N3405" s="383" t="s">
        <v>11</v>
      </c>
      <c r="O3405" s="385"/>
      <c r="P3405" s="385"/>
      <c r="Q3405" s="386" t="s">
        <v>11</v>
      </c>
      <c r="R3405" s="383"/>
      <c r="S3405" s="383">
        <v>25</v>
      </c>
      <c r="T3405" s="386" t="s">
        <v>11</v>
      </c>
      <c r="U3405" s="386"/>
      <c r="V3405" s="386">
        <v>25</v>
      </c>
      <c r="W3405" s="386" t="s">
        <v>11</v>
      </c>
      <c r="X3405" s="383"/>
      <c r="Y3405" s="383">
        <v>25</v>
      </c>
      <c r="Z3405" s="386" t="s">
        <v>11</v>
      </c>
      <c r="AA3405" s="386"/>
      <c r="AB3405" s="386">
        <v>25</v>
      </c>
      <c r="AC3405" s="386" t="s">
        <v>11</v>
      </c>
      <c r="AD3405" s="383" t="s">
        <v>33</v>
      </c>
      <c r="AE3405" s="383" t="s">
        <v>36</v>
      </c>
      <c r="AF3405" s="383">
        <v>92</v>
      </c>
      <c r="AG3405" s="383" t="s">
        <v>35</v>
      </c>
      <c r="AH3405" s="383" t="s">
        <v>36</v>
      </c>
      <c r="AI3405" s="383" t="s">
        <v>34</v>
      </c>
      <c r="AJ3405" s="383" t="s">
        <v>3554</v>
      </c>
      <c r="AK3405" s="384" t="str">
        <f t="shared" si="107"/>
        <v>NA</v>
      </c>
      <c r="AL3405" s="384" t="str">
        <f t="shared" si="108"/>
        <v>NA</v>
      </c>
    </row>
    <row r="3406" spans="1:38" x14ac:dyDescent="0.25">
      <c r="A3406" s="381" t="s">
        <v>3224</v>
      </c>
      <c r="B3406" s="382" t="s">
        <v>90</v>
      </c>
      <c r="C3406" s="382" t="s">
        <v>30</v>
      </c>
      <c r="D3406" s="382" t="s">
        <v>91</v>
      </c>
      <c r="E3406" s="382" t="s">
        <v>2</v>
      </c>
      <c r="F3406" s="383">
        <v>100</v>
      </c>
      <c r="G3406" s="383">
        <v>32</v>
      </c>
      <c r="H3406" s="383" t="s">
        <v>835</v>
      </c>
      <c r="I3406" s="383">
        <v>99</v>
      </c>
      <c r="J3406" s="383">
        <v>31</v>
      </c>
      <c r="K3406" s="383" t="s">
        <v>835</v>
      </c>
      <c r="L3406" s="385"/>
      <c r="M3406" s="383">
        <v>12</v>
      </c>
      <c r="N3406" s="383" t="s">
        <v>11</v>
      </c>
      <c r="O3406" s="385"/>
      <c r="P3406" s="385"/>
      <c r="Q3406" s="386" t="s">
        <v>11</v>
      </c>
      <c r="R3406" s="383"/>
      <c r="S3406" s="383">
        <v>29</v>
      </c>
      <c r="T3406" s="386" t="s">
        <v>11</v>
      </c>
      <c r="U3406" s="386"/>
      <c r="V3406" s="386">
        <v>29</v>
      </c>
      <c r="W3406" s="386" t="s">
        <v>11</v>
      </c>
      <c r="X3406" s="383"/>
      <c r="Y3406" s="383">
        <v>29</v>
      </c>
      <c r="Z3406" s="386" t="s">
        <v>11</v>
      </c>
      <c r="AA3406" s="386"/>
      <c r="AB3406" s="386">
        <v>29</v>
      </c>
      <c r="AC3406" s="386" t="s">
        <v>11</v>
      </c>
      <c r="AD3406" s="383" t="s">
        <v>104</v>
      </c>
      <c r="AE3406" s="383" t="s">
        <v>36</v>
      </c>
      <c r="AF3406" s="383">
        <v>79</v>
      </c>
      <c r="AG3406" s="383" t="s">
        <v>35</v>
      </c>
      <c r="AH3406" s="383" t="s">
        <v>34</v>
      </c>
      <c r="AI3406" s="383" t="s">
        <v>36</v>
      </c>
      <c r="AJ3406" s="383" t="s">
        <v>3554</v>
      </c>
      <c r="AK3406" s="384" t="str">
        <f t="shared" si="107"/>
        <v>NA</v>
      </c>
      <c r="AL3406" s="384" t="str">
        <f t="shared" si="108"/>
        <v>NA</v>
      </c>
    </row>
    <row r="3407" spans="1:38" x14ac:dyDescent="0.25">
      <c r="A3407" s="381" t="s">
        <v>3224</v>
      </c>
      <c r="B3407" s="382" t="s">
        <v>92</v>
      </c>
      <c r="C3407" s="382" t="s">
        <v>30</v>
      </c>
      <c r="D3407" s="382" t="s">
        <v>93</v>
      </c>
      <c r="E3407" s="382" t="s">
        <v>2</v>
      </c>
      <c r="F3407" s="383">
        <v>100</v>
      </c>
      <c r="G3407" s="383">
        <v>37</v>
      </c>
      <c r="H3407" s="383" t="s">
        <v>835</v>
      </c>
      <c r="I3407" s="383">
        <v>100</v>
      </c>
      <c r="J3407" s="383">
        <v>37</v>
      </c>
      <c r="K3407" s="383" t="s">
        <v>835</v>
      </c>
      <c r="L3407" s="385"/>
      <c r="M3407" s="383">
        <v>11</v>
      </c>
      <c r="N3407" s="383" t="s">
        <v>11</v>
      </c>
      <c r="O3407" s="385"/>
      <c r="P3407" s="385"/>
      <c r="Q3407" s="386" t="s">
        <v>11</v>
      </c>
      <c r="R3407" s="383"/>
      <c r="S3407" s="383">
        <v>37</v>
      </c>
      <c r="T3407" s="386" t="s">
        <v>11</v>
      </c>
      <c r="U3407" s="386"/>
      <c r="V3407" s="386">
        <v>37</v>
      </c>
      <c r="W3407" s="386" t="s">
        <v>11</v>
      </c>
      <c r="X3407" s="383"/>
      <c r="Y3407" s="383">
        <v>37</v>
      </c>
      <c r="Z3407" s="386" t="s">
        <v>11</v>
      </c>
      <c r="AA3407" s="386"/>
      <c r="AB3407" s="386">
        <v>37</v>
      </c>
      <c r="AC3407" s="386" t="s">
        <v>11</v>
      </c>
      <c r="AD3407" s="383" t="s">
        <v>104</v>
      </c>
      <c r="AE3407" s="383" t="s">
        <v>36</v>
      </c>
      <c r="AF3407" s="383">
        <v>87</v>
      </c>
      <c r="AG3407" s="383" t="s">
        <v>40</v>
      </c>
      <c r="AH3407" s="383" t="s">
        <v>34</v>
      </c>
      <c r="AI3407" s="383" t="s">
        <v>34</v>
      </c>
      <c r="AJ3407" s="383" t="s">
        <v>3554</v>
      </c>
      <c r="AK3407" s="384" t="str">
        <f t="shared" si="107"/>
        <v>NA</v>
      </c>
      <c r="AL3407" s="384" t="str">
        <f t="shared" si="108"/>
        <v>NA</v>
      </c>
    </row>
    <row r="3408" spans="1:38" x14ac:dyDescent="0.25">
      <c r="A3408" s="381" t="s">
        <v>3224</v>
      </c>
      <c r="B3408" s="382" t="s">
        <v>842</v>
      </c>
      <c r="C3408" s="382" t="s">
        <v>30</v>
      </c>
      <c r="D3408" s="382" t="s">
        <v>2235</v>
      </c>
      <c r="E3408" s="382" t="s">
        <v>2</v>
      </c>
      <c r="F3408" s="383"/>
      <c r="G3408" s="383">
        <v>17</v>
      </c>
      <c r="H3408" s="383" t="s">
        <v>11</v>
      </c>
      <c r="I3408" s="383"/>
      <c r="J3408" s="383">
        <v>17</v>
      </c>
      <c r="K3408" s="383" t="s">
        <v>11</v>
      </c>
      <c r="L3408" s="385"/>
      <c r="M3408" s="383">
        <v>6</v>
      </c>
      <c r="N3408" s="383" t="s">
        <v>11</v>
      </c>
      <c r="O3408" s="385"/>
      <c r="P3408" s="385"/>
      <c r="Q3408" s="386" t="s">
        <v>11</v>
      </c>
      <c r="R3408" s="383"/>
      <c r="S3408" s="383">
        <v>17</v>
      </c>
      <c r="T3408" s="386" t="s">
        <v>11</v>
      </c>
      <c r="U3408" s="386"/>
      <c r="V3408" s="386">
        <v>17</v>
      </c>
      <c r="W3408" s="386" t="s">
        <v>11</v>
      </c>
      <c r="X3408" s="383"/>
      <c r="Y3408" s="383">
        <v>17</v>
      </c>
      <c r="Z3408" s="386" t="s">
        <v>11</v>
      </c>
      <c r="AA3408" s="386"/>
      <c r="AB3408" s="386">
        <v>17</v>
      </c>
      <c r="AC3408" s="386" t="s">
        <v>11</v>
      </c>
      <c r="AD3408" s="383" t="s">
        <v>33</v>
      </c>
      <c r="AE3408" s="383" t="s">
        <v>34</v>
      </c>
      <c r="AF3408" s="383">
        <v>100</v>
      </c>
      <c r="AG3408" s="383" t="s">
        <v>35</v>
      </c>
      <c r="AH3408" s="383" t="s">
        <v>34</v>
      </c>
      <c r="AI3408" s="383" t="s">
        <v>34</v>
      </c>
      <c r="AJ3408" s="383" t="s">
        <v>3554</v>
      </c>
      <c r="AK3408" s="384" t="str">
        <f t="shared" si="107"/>
        <v>NA</v>
      </c>
      <c r="AL3408" s="384" t="str">
        <f t="shared" si="108"/>
        <v>NA</v>
      </c>
    </row>
    <row r="3409" spans="1:38" x14ac:dyDescent="0.25">
      <c r="A3409" s="381" t="s">
        <v>3224</v>
      </c>
      <c r="B3409" s="382" t="s">
        <v>94</v>
      </c>
      <c r="C3409" s="382" t="s">
        <v>30</v>
      </c>
      <c r="D3409" s="382" t="s">
        <v>95</v>
      </c>
      <c r="E3409" s="382" t="s">
        <v>2</v>
      </c>
      <c r="F3409" s="383"/>
      <c r="G3409" s="383">
        <v>5</v>
      </c>
      <c r="H3409" s="383" t="s">
        <v>11</v>
      </c>
      <c r="I3409" s="383"/>
      <c r="J3409" s="383">
        <v>5</v>
      </c>
      <c r="K3409" s="383" t="s">
        <v>11</v>
      </c>
      <c r="L3409" s="385"/>
      <c r="M3409" s="383">
        <v>3</v>
      </c>
      <c r="N3409" s="383" t="s">
        <v>11</v>
      </c>
      <c r="O3409" s="385"/>
      <c r="P3409" s="385"/>
      <c r="Q3409" s="386" t="s">
        <v>11</v>
      </c>
      <c r="R3409" s="383"/>
      <c r="S3409" s="383">
        <v>3</v>
      </c>
      <c r="T3409" s="386" t="s">
        <v>11</v>
      </c>
      <c r="U3409" s="386"/>
      <c r="V3409" s="386">
        <v>3</v>
      </c>
      <c r="W3409" s="386" t="s">
        <v>11</v>
      </c>
      <c r="X3409" s="383"/>
      <c r="Y3409" s="383">
        <v>3</v>
      </c>
      <c r="Z3409" s="386" t="s">
        <v>11</v>
      </c>
      <c r="AA3409" s="386"/>
      <c r="AB3409" s="386">
        <v>3</v>
      </c>
      <c r="AC3409" s="386" t="s">
        <v>11</v>
      </c>
      <c r="AD3409" s="383" t="s">
        <v>33</v>
      </c>
      <c r="AE3409" s="383" t="s">
        <v>36</v>
      </c>
      <c r="AF3409" s="383">
        <v>79</v>
      </c>
      <c r="AG3409" s="383" t="s">
        <v>35</v>
      </c>
      <c r="AH3409" s="383" t="s">
        <v>34</v>
      </c>
      <c r="AI3409" s="383" t="s">
        <v>36</v>
      </c>
      <c r="AJ3409" s="383" t="s">
        <v>3554</v>
      </c>
      <c r="AK3409" s="384" t="str">
        <f t="shared" si="107"/>
        <v>NA</v>
      </c>
      <c r="AL3409" s="384" t="str">
        <f t="shared" si="108"/>
        <v>NA</v>
      </c>
    </row>
    <row r="3410" spans="1:38" x14ac:dyDescent="0.25">
      <c r="A3410" s="381" t="s">
        <v>3224</v>
      </c>
      <c r="B3410" s="382" t="s">
        <v>96</v>
      </c>
      <c r="C3410" s="382" t="s">
        <v>30</v>
      </c>
      <c r="D3410" s="382" t="s">
        <v>97</v>
      </c>
      <c r="E3410" s="382" t="s">
        <v>2</v>
      </c>
      <c r="F3410" s="383"/>
      <c r="G3410" s="383">
        <v>26</v>
      </c>
      <c r="H3410" s="383" t="s">
        <v>11</v>
      </c>
      <c r="I3410" s="383"/>
      <c r="J3410" s="383">
        <v>26</v>
      </c>
      <c r="K3410" s="383" t="s">
        <v>11</v>
      </c>
      <c r="L3410" s="385"/>
      <c r="M3410" s="383">
        <v>15</v>
      </c>
      <c r="N3410" s="383" t="s">
        <v>11</v>
      </c>
      <c r="O3410" s="385"/>
      <c r="P3410" s="385"/>
      <c r="Q3410" s="386" t="s">
        <v>11</v>
      </c>
      <c r="R3410" s="383"/>
      <c r="S3410" s="383">
        <v>26</v>
      </c>
      <c r="T3410" s="386" t="s">
        <v>11</v>
      </c>
      <c r="U3410" s="386"/>
      <c r="V3410" s="386">
        <v>26</v>
      </c>
      <c r="W3410" s="386" t="s">
        <v>11</v>
      </c>
      <c r="X3410" s="383"/>
      <c r="Y3410" s="383">
        <v>26</v>
      </c>
      <c r="Z3410" s="386" t="s">
        <v>11</v>
      </c>
      <c r="AA3410" s="386"/>
      <c r="AB3410" s="386">
        <v>26</v>
      </c>
      <c r="AC3410" s="386" t="s">
        <v>11</v>
      </c>
      <c r="AD3410" s="383" t="s">
        <v>33</v>
      </c>
      <c r="AE3410" s="383" t="s">
        <v>34</v>
      </c>
      <c r="AF3410" s="383">
        <v>100</v>
      </c>
      <c r="AG3410" s="383" t="s">
        <v>35</v>
      </c>
      <c r="AH3410" s="383" t="s">
        <v>36</v>
      </c>
      <c r="AI3410" s="383" t="s">
        <v>34</v>
      </c>
      <c r="AJ3410" s="383" t="s">
        <v>3554</v>
      </c>
      <c r="AK3410" s="384" t="str">
        <f t="shared" si="107"/>
        <v>NA</v>
      </c>
      <c r="AL3410" s="384" t="str">
        <f t="shared" si="108"/>
        <v>NA</v>
      </c>
    </row>
    <row r="3411" spans="1:38" x14ac:dyDescent="0.25">
      <c r="A3411" s="381" t="s">
        <v>3224</v>
      </c>
      <c r="B3411" s="382" t="s">
        <v>98</v>
      </c>
      <c r="C3411" s="382" t="s">
        <v>30</v>
      </c>
      <c r="D3411" s="382" t="s">
        <v>99</v>
      </c>
      <c r="E3411" s="382" t="s">
        <v>2</v>
      </c>
      <c r="F3411" s="383"/>
      <c r="G3411" s="383">
        <v>5</v>
      </c>
      <c r="H3411" s="383" t="s">
        <v>11</v>
      </c>
      <c r="I3411" s="383"/>
      <c r="J3411" s="383">
        <v>5</v>
      </c>
      <c r="K3411" s="383" t="s">
        <v>11</v>
      </c>
      <c r="L3411" s="385"/>
      <c r="M3411" s="383">
        <v>1</v>
      </c>
      <c r="N3411" s="383" t="s">
        <v>11</v>
      </c>
      <c r="O3411" s="385"/>
      <c r="P3411" s="385"/>
      <c r="Q3411" s="386" t="s">
        <v>11</v>
      </c>
      <c r="R3411" s="383"/>
      <c r="S3411" s="383">
        <v>5</v>
      </c>
      <c r="T3411" s="386" t="s">
        <v>11</v>
      </c>
      <c r="U3411" s="386"/>
      <c r="V3411" s="386">
        <v>5</v>
      </c>
      <c r="W3411" s="386" t="s">
        <v>11</v>
      </c>
      <c r="X3411" s="383"/>
      <c r="Y3411" s="383">
        <v>5</v>
      </c>
      <c r="Z3411" s="386" t="s">
        <v>11</v>
      </c>
      <c r="AA3411" s="386"/>
      <c r="AB3411" s="386">
        <v>5</v>
      </c>
      <c r="AC3411" s="386" t="s">
        <v>11</v>
      </c>
      <c r="AD3411" s="383" t="s">
        <v>57</v>
      </c>
      <c r="AE3411" s="383" t="s">
        <v>36</v>
      </c>
      <c r="AF3411" s="383">
        <v>79</v>
      </c>
      <c r="AG3411" s="383" t="s">
        <v>35</v>
      </c>
      <c r="AH3411" s="383" t="s">
        <v>34</v>
      </c>
      <c r="AI3411" s="383" t="s">
        <v>36</v>
      </c>
      <c r="AJ3411" s="383" t="s">
        <v>3554</v>
      </c>
      <c r="AK3411" s="384" t="str">
        <f t="shared" si="107"/>
        <v>NA</v>
      </c>
      <c r="AL3411" s="384" t="str">
        <f t="shared" si="108"/>
        <v>NA</v>
      </c>
    </row>
    <row r="3412" spans="1:38" x14ac:dyDescent="0.25">
      <c r="A3412" s="381" t="s">
        <v>3224</v>
      </c>
      <c r="B3412" s="382" t="s">
        <v>100</v>
      </c>
      <c r="C3412" s="382" t="s">
        <v>30</v>
      </c>
      <c r="D3412" s="382" t="s">
        <v>101</v>
      </c>
      <c r="E3412" s="382" t="s">
        <v>2</v>
      </c>
      <c r="F3412" s="383">
        <v>100</v>
      </c>
      <c r="G3412" s="383">
        <v>46</v>
      </c>
      <c r="H3412" s="383" t="s">
        <v>835</v>
      </c>
      <c r="I3412" s="383">
        <v>100</v>
      </c>
      <c r="J3412" s="383">
        <v>46</v>
      </c>
      <c r="K3412" s="383" t="s">
        <v>835</v>
      </c>
      <c r="L3412" s="385"/>
      <c r="M3412" s="383">
        <v>17</v>
      </c>
      <c r="N3412" s="383" t="s">
        <v>11</v>
      </c>
      <c r="O3412" s="385"/>
      <c r="P3412" s="385"/>
      <c r="Q3412" s="386" t="s">
        <v>11</v>
      </c>
      <c r="R3412" s="383"/>
      <c r="S3412" s="383">
        <v>45</v>
      </c>
      <c r="T3412" s="386" t="s">
        <v>34</v>
      </c>
      <c r="U3412" s="386">
        <v>93</v>
      </c>
      <c r="V3412" s="386">
        <v>44</v>
      </c>
      <c r="W3412" s="386" t="s">
        <v>11</v>
      </c>
      <c r="X3412" s="383">
        <v>93</v>
      </c>
      <c r="Y3412" s="383">
        <v>45</v>
      </c>
      <c r="Z3412" s="386" t="s">
        <v>34</v>
      </c>
      <c r="AA3412" s="386">
        <v>82</v>
      </c>
      <c r="AB3412" s="386">
        <v>44</v>
      </c>
      <c r="AC3412" s="386" t="s">
        <v>11</v>
      </c>
      <c r="AD3412" s="383" t="s">
        <v>33</v>
      </c>
      <c r="AE3412" s="383" t="s">
        <v>34</v>
      </c>
      <c r="AF3412" s="383">
        <v>100</v>
      </c>
      <c r="AG3412" s="383" t="s">
        <v>35</v>
      </c>
      <c r="AH3412" s="383" t="s">
        <v>36</v>
      </c>
      <c r="AI3412" s="383" t="s">
        <v>34</v>
      </c>
      <c r="AJ3412" s="383" t="s">
        <v>3554</v>
      </c>
      <c r="AK3412" s="384" t="str">
        <f t="shared" si="107"/>
        <v>Yes-AB</v>
      </c>
      <c r="AL3412" s="384" t="str">
        <f t="shared" si="108"/>
        <v>Yes-AB</v>
      </c>
    </row>
    <row r="3413" spans="1:38" x14ac:dyDescent="0.25">
      <c r="A3413" s="381" t="s">
        <v>3224</v>
      </c>
      <c r="B3413" s="382" t="s">
        <v>102</v>
      </c>
      <c r="C3413" s="382" t="s">
        <v>30</v>
      </c>
      <c r="D3413" s="382" t="s">
        <v>103</v>
      </c>
      <c r="E3413" s="382" t="s">
        <v>2</v>
      </c>
      <c r="F3413" s="383"/>
      <c r="G3413" s="383">
        <v>2</v>
      </c>
      <c r="H3413" s="383" t="s">
        <v>11</v>
      </c>
      <c r="I3413" s="383"/>
      <c r="J3413" s="383">
        <v>2</v>
      </c>
      <c r="K3413" s="383" t="s">
        <v>11</v>
      </c>
      <c r="L3413" s="385"/>
      <c r="M3413" s="383">
        <v>0</v>
      </c>
      <c r="N3413" s="383" t="s">
        <v>11</v>
      </c>
      <c r="O3413" s="385"/>
      <c r="P3413" s="385"/>
      <c r="Q3413" s="386" t="s">
        <v>11</v>
      </c>
      <c r="R3413" s="383"/>
      <c r="S3413" s="383">
        <v>2</v>
      </c>
      <c r="T3413" s="386" t="s">
        <v>11</v>
      </c>
      <c r="U3413" s="386"/>
      <c r="V3413" s="386">
        <v>2</v>
      </c>
      <c r="W3413" s="386" t="s">
        <v>11</v>
      </c>
      <c r="X3413" s="383"/>
      <c r="Y3413" s="383">
        <v>2</v>
      </c>
      <c r="Z3413" s="386" t="s">
        <v>11</v>
      </c>
      <c r="AA3413" s="386"/>
      <c r="AB3413" s="386">
        <v>2</v>
      </c>
      <c r="AC3413" s="386" t="s">
        <v>11</v>
      </c>
      <c r="AD3413" s="383" t="s">
        <v>33</v>
      </c>
      <c r="AE3413" s="383" t="s">
        <v>36</v>
      </c>
      <c r="AF3413" s="383">
        <v>95</v>
      </c>
      <c r="AG3413" s="383" t="s">
        <v>35</v>
      </c>
      <c r="AH3413" s="383" t="s">
        <v>34</v>
      </c>
      <c r="AI3413" s="383" t="s">
        <v>36</v>
      </c>
      <c r="AJ3413" s="383" t="s">
        <v>3554</v>
      </c>
      <c r="AK3413" s="384" t="str">
        <f t="shared" si="107"/>
        <v>NA</v>
      </c>
      <c r="AL3413" s="384" t="str">
        <f t="shared" si="108"/>
        <v>NA</v>
      </c>
    </row>
    <row r="3414" spans="1:38" x14ac:dyDescent="0.25">
      <c r="A3414" s="381" t="s">
        <v>3224</v>
      </c>
      <c r="B3414" s="382" t="s">
        <v>105</v>
      </c>
      <c r="C3414" s="382" t="s">
        <v>30</v>
      </c>
      <c r="D3414" s="382" t="s">
        <v>106</v>
      </c>
      <c r="E3414" s="382" t="s">
        <v>2</v>
      </c>
      <c r="F3414" s="383"/>
      <c r="G3414" s="383">
        <v>27</v>
      </c>
      <c r="H3414" s="383" t="s">
        <v>11</v>
      </c>
      <c r="I3414" s="383"/>
      <c r="J3414" s="383">
        <v>27</v>
      </c>
      <c r="K3414" s="383" t="s">
        <v>11</v>
      </c>
      <c r="L3414" s="385"/>
      <c r="M3414" s="383">
        <v>8</v>
      </c>
      <c r="N3414" s="383" t="s">
        <v>11</v>
      </c>
      <c r="O3414" s="385"/>
      <c r="P3414" s="385"/>
      <c r="Q3414" s="386" t="s">
        <v>11</v>
      </c>
      <c r="R3414" s="383"/>
      <c r="S3414" s="383">
        <v>27</v>
      </c>
      <c r="T3414" s="386" t="s">
        <v>11</v>
      </c>
      <c r="U3414" s="386"/>
      <c r="V3414" s="386">
        <v>26</v>
      </c>
      <c r="W3414" s="386" t="s">
        <v>11</v>
      </c>
      <c r="X3414" s="383"/>
      <c r="Y3414" s="383">
        <v>27</v>
      </c>
      <c r="Z3414" s="386" t="s">
        <v>11</v>
      </c>
      <c r="AA3414" s="386"/>
      <c r="AB3414" s="386">
        <v>26</v>
      </c>
      <c r="AC3414" s="386" t="s">
        <v>11</v>
      </c>
      <c r="AD3414" s="383" t="s">
        <v>33</v>
      </c>
      <c r="AE3414" s="383" t="s">
        <v>36</v>
      </c>
      <c r="AF3414" s="383">
        <v>74</v>
      </c>
      <c r="AG3414" s="383" t="s">
        <v>35</v>
      </c>
      <c r="AH3414" s="383" t="s">
        <v>34</v>
      </c>
      <c r="AI3414" s="383" t="s">
        <v>36</v>
      </c>
      <c r="AJ3414" s="383" t="s">
        <v>3554</v>
      </c>
      <c r="AK3414" s="384" t="str">
        <f t="shared" si="107"/>
        <v>NA</v>
      </c>
      <c r="AL3414" s="384" t="str">
        <f t="shared" si="108"/>
        <v>NA</v>
      </c>
    </row>
    <row r="3415" spans="1:38" x14ac:dyDescent="0.25">
      <c r="A3415" s="381" t="s">
        <v>3224</v>
      </c>
      <c r="B3415" s="382" t="s">
        <v>107</v>
      </c>
      <c r="C3415" s="382" t="s">
        <v>30</v>
      </c>
      <c r="D3415" s="382" t="s">
        <v>108</v>
      </c>
      <c r="E3415" s="382" t="s">
        <v>2</v>
      </c>
      <c r="F3415" s="383"/>
      <c r="G3415" s="383">
        <v>19</v>
      </c>
      <c r="H3415" s="383" t="s">
        <v>11</v>
      </c>
      <c r="I3415" s="383"/>
      <c r="J3415" s="383">
        <v>19</v>
      </c>
      <c r="K3415" s="383" t="s">
        <v>11</v>
      </c>
      <c r="L3415" s="385"/>
      <c r="M3415" s="383">
        <v>10</v>
      </c>
      <c r="N3415" s="383" t="s">
        <v>11</v>
      </c>
      <c r="O3415" s="385"/>
      <c r="P3415" s="385"/>
      <c r="Q3415" s="386" t="s">
        <v>11</v>
      </c>
      <c r="R3415" s="383"/>
      <c r="S3415" s="383">
        <v>19</v>
      </c>
      <c r="T3415" s="386" t="s">
        <v>11</v>
      </c>
      <c r="U3415" s="386"/>
      <c r="V3415" s="386">
        <v>19</v>
      </c>
      <c r="W3415" s="386" t="s">
        <v>11</v>
      </c>
      <c r="X3415" s="383"/>
      <c r="Y3415" s="383">
        <v>19</v>
      </c>
      <c r="Z3415" s="386" t="s">
        <v>11</v>
      </c>
      <c r="AA3415" s="386"/>
      <c r="AB3415" s="386">
        <v>19</v>
      </c>
      <c r="AC3415" s="386" t="s">
        <v>11</v>
      </c>
      <c r="AD3415" s="383" t="s">
        <v>33</v>
      </c>
      <c r="AE3415" s="383" t="s">
        <v>36</v>
      </c>
      <c r="AF3415" s="383">
        <v>79</v>
      </c>
      <c r="AG3415" s="383" t="s">
        <v>35</v>
      </c>
      <c r="AH3415" s="383" t="s">
        <v>34</v>
      </c>
      <c r="AI3415" s="383" t="s">
        <v>36</v>
      </c>
      <c r="AJ3415" s="383" t="s">
        <v>3554</v>
      </c>
      <c r="AK3415" s="384" t="str">
        <f t="shared" si="107"/>
        <v>NA</v>
      </c>
      <c r="AL3415" s="384" t="str">
        <f t="shared" si="108"/>
        <v>NA</v>
      </c>
    </row>
    <row r="3416" spans="1:38" x14ac:dyDescent="0.25">
      <c r="A3416" s="381" t="s">
        <v>3224</v>
      </c>
      <c r="B3416" s="382" t="s">
        <v>109</v>
      </c>
      <c r="C3416" s="382" t="s">
        <v>30</v>
      </c>
      <c r="D3416" s="382" t="s">
        <v>110</v>
      </c>
      <c r="E3416" s="382" t="s">
        <v>2</v>
      </c>
      <c r="F3416" s="383"/>
      <c r="G3416" s="383">
        <v>2</v>
      </c>
      <c r="H3416" s="383" t="s">
        <v>11</v>
      </c>
      <c r="I3416" s="383"/>
      <c r="J3416" s="383">
        <v>2</v>
      </c>
      <c r="K3416" s="383" t="s">
        <v>11</v>
      </c>
      <c r="L3416" s="385"/>
      <c r="M3416" s="383">
        <v>2</v>
      </c>
      <c r="N3416" s="383" t="s">
        <v>11</v>
      </c>
      <c r="O3416" s="385"/>
      <c r="P3416" s="385"/>
      <c r="Q3416" s="386" t="s">
        <v>11</v>
      </c>
      <c r="R3416" s="383"/>
      <c r="S3416" s="383">
        <v>2</v>
      </c>
      <c r="T3416" s="386" t="s">
        <v>11</v>
      </c>
      <c r="U3416" s="386"/>
      <c r="V3416" s="386">
        <v>2</v>
      </c>
      <c r="W3416" s="386" t="s">
        <v>11</v>
      </c>
      <c r="X3416" s="383"/>
      <c r="Y3416" s="383">
        <v>2</v>
      </c>
      <c r="Z3416" s="386" t="s">
        <v>11</v>
      </c>
      <c r="AA3416" s="386"/>
      <c r="AB3416" s="386">
        <v>2</v>
      </c>
      <c r="AC3416" s="386" t="s">
        <v>11</v>
      </c>
      <c r="AD3416" s="383" t="s">
        <v>104</v>
      </c>
      <c r="AE3416" s="383" t="s">
        <v>36</v>
      </c>
      <c r="AF3416" s="383">
        <v>92</v>
      </c>
      <c r="AG3416" s="383" t="s">
        <v>35</v>
      </c>
      <c r="AH3416" s="383" t="s">
        <v>34</v>
      </c>
      <c r="AI3416" s="383" t="s">
        <v>36</v>
      </c>
      <c r="AJ3416" s="383" t="s">
        <v>3554</v>
      </c>
      <c r="AK3416" s="384" t="str">
        <f t="shared" si="107"/>
        <v>NA</v>
      </c>
      <c r="AL3416" s="384" t="str">
        <f t="shared" si="108"/>
        <v>NA</v>
      </c>
    </row>
    <row r="3417" spans="1:38" x14ac:dyDescent="0.25">
      <c r="A3417" s="381" t="s">
        <v>3224</v>
      </c>
      <c r="B3417" s="382" t="s">
        <v>111</v>
      </c>
      <c r="C3417" s="382" t="s">
        <v>30</v>
      </c>
      <c r="D3417" s="382" t="s">
        <v>112</v>
      </c>
      <c r="E3417" s="382" t="s">
        <v>2</v>
      </c>
      <c r="F3417" s="383"/>
      <c r="G3417" s="383">
        <v>2</v>
      </c>
      <c r="H3417" s="383" t="s">
        <v>11</v>
      </c>
      <c r="I3417" s="383"/>
      <c r="J3417" s="383">
        <v>2</v>
      </c>
      <c r="K3417" s="383" t="s">
        <v>11</v>
      </c>
      <c r="L3417" s="385"/>
      <c r="M3417" s="383">
        <v>0</v>
      </c>
      <c r="N3417" s="383" t="s">
        <v>11</v>
      </c>
      <c r="O3417" s="385"/>
      <c r="P3417" s="385"/>
      <c r="Q3417" s="386" t="s">
        <v>11</v>
      </c>
      <c r="R3417" s="383"/>
      <c r="S3417" s="383">
        <v>2</v>
      </c>
      <c r="T3417" s="386" t="s">
        <v>11</v>
      </c>
      <c r="U3417" s="386"/>
      <c r="V3417" s="386">
        <v>1</v>
      </c>
      <c r="W3417" s="386" t="s">
        <v>11</v>
      </c>
      <c r="X3417" s="383"/>
      <c r="Y3417" s="383">
        <v>2</v>
      </c>
      <c r="Z3417" s="386" t="s">
        <v>11</v>
      </c>
      <c r="AA3417" s="386"/>
      <c r="AB3417" s="386">
        <v>1</v>
      </c>
      <c r="AC3417" s="386" t="s">
        <v>11</v>
      </c>
      <c r="AD3417" s="383" t="s">
        <v>33</v>
      </c>
      <c r="AE3417" s="383" t="s">
        <v>36</v>
      </c>
      <c r="AF3417" s="383">
        <v>92</v>
      </c>
      <c r="AG3417" s="383" t="s">
        <v>35</v>
      </c>
      <c r="AH3417" s="383" t="s">
        <v>34</v>
      </c>
      <c r="AI3417" s="383" t="s">
        <v>36</v>
      </c>
      <c r="AJ3417" s="383" t="s">
        <v>3554</v>
      </c>
      <c r="AK3417" s="384" t="str">
        <f t="shared" si="107"/>
        <v>NA</v>
      </c>
      <c r="AL3417" s="384" t="str">
        <f t="shared" si="108"/>
        <v>NA</v>
      </c>
    </row>
    <row r="3418" spans="1:38" x14ac:dyDescent="0.25">
      <c r="A3418" s="381" t="s">
        <v>3224</v>
      </c>
      <c r="B3418" s="382" t="s">
        <v>113</v>
      </c>
      <c r="C3418" s="382" t="s">
        <v>30</v>
      </c>
      <c r="D3418" s="382" t="s">
        <v>114</v>
      </c>
      <c r="E3418" s="382" t="s">
        <v>2</v>
      </c>
      <c r="F3418" s="383">
        <v>100</v>
      </c>
      <c r="G3418" s="383">
        <v>42</v>
      </c>
      <c r="H3418" s="383" t="s">
        <v>835</v>
      </c>
      <c r="I3418" s="383">
        <v>100</v>
      </c>
      <c r="J3418" s="383">
        <v>42</v>
      </c>
      <c r="K3418" s="383" t="s">
        <v>835</v>
      </c>
      <c r="L3418" s="385"/>
      <c r="M3418" s="383">
        <v>15</v>
      </c>
      <c r="N3418" s="383" t="s">
        <v>11</v>
      </c>
      <c r="O3418" s="385"/>
      <c r="P3418" s="385"/>
      <c r="Q3418" s="386" t="s">
        <v>11</v>
      </c>
      <c r="R3418" s="383">
        <v>93</v>
      </c>
      <c r="S3418" s="383">
        <v>42</v>
      </c>
      <c r="T3418" s="386" t="s">
        <v>34</v>
      </c>
      <c r="U3418" s="386">
        <v>88</v>
      </c>
      <c r="V3418" s="386">
        <v>42</v>
      </c>
      <c r="W3418" s="386" t="s">
        <v>11</v>
      </c>
      <c r="X3418" s="383"/>
      <c r="Y3418" s="383">
        <v>42</v>
      </c>
      <c r="Z3418" s="386" t="s">
        <v>34</v>
      </c>
      <c r="AA3418" s="386">
        <v>79</v>
      </c>
      <c r="AB3418" s="386">
        <v>42</v>
      </c>
      <c r="AC3418" s="386" t="s">
        <v>11</v>
      </c>
      <c r="AD3418" s="383" t="s">
        <v>33</v>
      </c>
      <c r="AE3418" s="383" t="s">
        <v>34</v>
      </c>
      <c r="AF3418" s="383">
        <v>100</v>
      </c>
      <c r="AG3418" s="383" t="s">
        <v>35</v>
      </c>
      <c r="AH3418" s="383" t="s">
        <v>36</v>
      </c>
      <c r="AI3418" s="383" t="s">
        <v>34</v>
      </c>
      <c r="AJ3418" s="383" t="s">
        <v>3554</v>
      </c>
      <c r="AK3418" s="384" t="str">
        <f t="shared" si="107"/>
        <v>Yes-AB</v>
      </c>
      <c r="AL3418" s="384" t="str">
        <f t="shared" si="108"/>
        <v>Yes-AB</v>
      </c>
    </row>
    <row r="3419" spans="1:38" x14ac:dyDescent="0.25">
      <c r="A3419" s="381" t="s">
        <v>3224</v>
      </c>
      <c r="B3419" s="382" t="s">
        <v>115</v>
      </c>
      <c r="C3419" s="382" t="s">
        <v>30</v>
      </c>
      <c r="D3419" s="382" t="s">
        <v>116</v>
      </c>
      <c r="E3419" s="382" t="s">
        <v>2</v>
      </c>
      <c r="F3419" s="383">
        <v>100</v>
      </c>
      <c r="G3419" s="383">
        <v>32</v>
      </c>
      <c r="H3419" s="383" t="s">
        <v>835</v>
      </c>
      <c r="I3419" s="383">
        <v>100</v>
      </c>
      <c r="J3419" s="383">
        <v>32</v>
      </c>
      <c r="K3419" s="383" t="s">
        <v>835</v>
      </c>
      <c r="L3419" s="385"/>
      <c r="M3419" s="383">
        <v>3</v>
      </c>
      <c r="N3419" s="383" t="s">
        <v>11</v>
      </c>
      <c r="O3419" s="385"/>
      <c r="P3419" s="385"/>
      <c r="Q3419" s="386" t="s">
        <v>11</v>
      </c>
      <c r="R3419" s="383"/>
      <c r="S3419" s="383">
        <v>31</v>
      </c>
      <c r="T3419" s="386" t="s">
        <v>11</v>
      </c>
      <c r="U3419" s="386"/>
      <c r="V3419" s="386">
        <v>31</v>
      </c>
      <c r="W3419" s="386" t="s">
        <v>11</v>
      </c>
      <c r="X3419" s="383"/>
      <c r="Y3419" s="383">
        <v>31</v>
      </c>
      <c r="Z3419" s="386" t="s">
        <v>11</v>
      </c>
      <c r="AA3419" s="386"/>
      <c r="AB3419" s="386">
        <v>31</v>
      </c>
      <c r="AC3419" s="386" t="s">
        <v>11</v>
      </c>
      <c r="AD3419" s="383" t="s">
        <v>33</v>
      </c>
      <c r="AE3419" s="383" t="s">
        <v>34</v>
      </c>
      <c r="AF3419" s="383">
        <v>100</v>
      </c>
      <c r="AG3419" s="383" t="s">
        <v>35</v>
      </c>
      <c r="AH3419" s="383" t="s">
        <v>36</v>
      </c>
      <c r="AI3419" s="383" t="s">
        <v>34</v>
      </c>
      <c r="AJ3419" s="383" t="s">
        <v>3554</v>
      </c>
      <c r="AK3419" s="384" t="str">
        <f t="shared" si="107"/>
        <v>NA</v>
      </c>
      <c r="AL3419" s="384" t="str">
        <f t="shared" si="108"/>
        <v>NA</v>
      </c>
    </row>
    <row r="3420" spans="1:38" x14ac:dyDescent="0.25">
      <c r="A3420" s="381" t="s">
        <v>3224</v>
      </c>
      <c r="B3420" s="382" t="s">
        <v>117</v>
      </c>
      <c r="C3420" s="382" t="s">
        <v>30</v>
      </c>
      <c r="D3420" s="382" t="s">
        <v>118</v>
      </c>
      <c r="E3420" s="382" t="s">
        <v>2</v>
      </c>
      <c r="F3420" s="383"/>
      <c r="G3420" s="383">
        <v>4</v>
      </c>
      <c r="H3420" s="383" t="s">
        <v>11</v>
      </c>
      <c r="I3420" s="383"/>
      <c r="J3420" s="383">
        <v>4</v>
      </c>
      <c r="K3420" s="383" t="s">
        <v>11</v>
      </c>
      <c r="L3420" s="385"/>
      <c r="M3420" s="383">
        <v>2</v>
      </c>
      <c r="N3420" s="383" t="s">
        <v>11</v>
      </c>
      <c r="O3420" s="385"/>
      <c r="P3420" s="385"/>
      <c r="Q3420" s="386" t="s">
        <v>11</v>
      </c>
      <c r="R3420" s="383"/>
      <c r="S3420" s="383">
        <v>4</v>
      </c>
      <c r="T3420" s="386" t="s">
        <v>11</v>
      </c>
      <c r="U3420" s="386"/>
      <c r="V3420" s="386">
        <v>4</v>
      </c>
      <c r="W3420" s="386" t="s">
        <v>11</v>
      </c>
      <c r="X3420" s="383"/>
      <c r="Y3420" s="383">
        <v>4</v>
      </c>
      <c r="Z3420" s="386" t="s">
        <v>11</v>
      </c>
      <c r="AA3420" s="386"/>
      <c r="AB3420" s="386">
        <v>4</v>
      </c>
      <c r="AC3420" s="386" t="s">
        <v>11</v>
      </c>
      <c r="AD3420" s="383" t="s">
        <v>57</v>
      </c>
      <c r="AE3420" s="383" t="s">
        <v>36</v>
      </c>
      <c r="AF3420" s="383">
        <v>77</v>
      </c>
      <c r="AG3420" s="383" t="s">
        <v>35</v>
      </c>
      <c r="AH3420" s="383" t="s">
        <v>34</v>
      </c>
      <c r="AI3420" s="383" t="s">
        <v>36</v>
      </c>
      <c r="AJ3420" s="383" t="s">
        <v>3554</v>
      </c>
      <c r="AK3420" s="384" t="str">
        <f t="shared" si="107"/>
        <v>NA</v>
      </c>
      <c r="AL3420" s="384" t="str">
        <f t="shared" si="108"/>
        <v>NA</v>
      </c>
    </row>
    <row r="3421" spans="1:38" x14ac:dyDescent="0.25">
      <c r="A3421" s="381" t="s">
        <v>3224</v>
      </c>
      <c r="B3421" s="382" t="s">
        <v>119</v>
      </c>
      <c r="C3421" s="382" t="s">
        <v>30</v>
      </c>
      <c r="D3421" s="382" t="s">
        <v>120</v>
      </c>
      <c r="E3421" s="382" t="s">
        <v>2</v>
      </c>
      <c r="F3421" s="383"/>
      <c r="G3421" s="383">
        <v>6</v>
      </c>
      <c r="H3421" s="383" t="s">
        <v>11</v>
      </c>
      <c r="I3421" s="383"/>
      <c r="J3421" s="383">
        <v>6</v>
      </c>
      <c r="K3421" s="383" t="s">
        <v>11</v>
      </c>
      <c r="L3421" s="385"/>
      <c r="M3421" s="383">
        <v>1</v>
      </c>
      <c r="N3421" s="383" t="s">
        <v>11</v>
      </c>
      <c r="O3421" s="385"/>
      <c r="P3421" s="385"/>
      <c r="Q3421" s="386" t="s">
        <v>11</v>
      </c>
      <c r="R3421" s="383"/>
      <c r="S3421" s="383">
        <v>6</v>
      </c>
      <c r="T3421" s="386" t="s">
        <v>11</v>
      </c>
      <c r="U3421" s="386"/>
      <c r="V3421" s="386">
        <v>6</v>
      </c>
      <c r="W3421" s="386" t="s">
        <v>11</v>
      </c>
      <c r="X3421" s="383"/>
      <c r="Y3421" s="383">
        <v>6</v>
      </c>
      <c r="Z3421" s="386" t="s">
        <v>11</v>
      </c>
      <c r="AA3421" s="386"/>
      <c r="AB3421" s="386">
        <v>6</v>
      </c>
      <c r="AC3421" s="386" t="s">
        <v>11</v>
      </c>
      <c r="AD3421" s="383" t="s">
        <v>46</v>
      </c>
      <c r="AE3421" s="383" t="s">
        <v>36</v>
      </c>
      <c r="AF3421" s="383">
        <v>85</v>
      </c>
      <c r="AG3421" s="383" t="s">
        <v>35</v>
      </c>
      <c r="AH3421" s="383" t="s">
        <v>34</v>
      </c>
      <c r="AI3421" s="383" t="s">
        <v>36</v>
      </c>
      <c r="AJ3421" s="383" t="s">
        <v>3554</v>
      </c>
      <c r="AK3421" s="384" t="str">
        <f t="shared" si="107"/>
        <v>NA</v>
      </c>
      <c r="AL3421" s="384" t="str">
        <f t="shared" si="108"/>
        <v>NA</v>
      </c>
    </row>
    <row r="3422" spans="1:38" x14ac:dyDescent="0.25">
      <c r="A3422" s="381" t="s">
        <v>3224</v>
      </c>
      <c r="B3422" s="382" t="s">
        <v>121</v>
      </c>
      <c r="C3422" s="382" t="s">
        <v>30</v>
      </c>
      <c r="D3422" s="382" t="s">
        <v>122</v>
      </c>
      <c r="E3422" s="382" t="s">
        <v>2</v>
      </c>
      <c r="F3422" s="383"/>
      <c r="G3422" s="383">
        <v>17</v>
      </c>
      <c r="H3422" s="383" t="s">
        <v>11</v>
      </c>
      <c r="I3422" s="383"/>
      <c r="J3422" s="383">
        <v>17</v>
      </c>
      <c r="K3422" s="383" t="s">
        <v>11</v>
      </c>
      <c r="L3422" s="385"/>
      <c r="M3422" s="383">
        <v>5</v>
      </c>
      <c r="N3422" s="383" t="s">
        <v>11</v>
      </c>
      <c r="O3422" s="385"/>
      <c r="P3422" s="385"/>
      <c r="Q3422" s="386" t="s">
        <v>11</v>
      </c>
      <c r="R3422" s="383"/>
      <c r="S3422" s="383">
        <v>16</v>
      </c>
      <c r="T3422" s="386" t="s">
        <v>11</v>
      </c>
      <c r="U3422" s="386"/>
      <c r="V3422" s="386">
        <v>16</v>
      </c>
      <c r="W3422" s="386" t="s">
        <v>11</v>
      </c>
      <c r="X3422" s="383"/>
      <c r="Y3422" s="383">
        <v>16</v>
      </c>
      <c r="Z3422" s="386" t="s">
        <v>11</v>
      </c>
      <c r="AA3422" s="386"/>
      <c r="AB3422" s="386">
        <v>16</v>
      </c>
      <c r="AC3422" s="386" t="s">
        <v>11</v>
      </c>
      <c r="AD3422" s="383" t="s">
        <v>33</v>
      </c>
      <c r="AE3422" s="383" t="s">
        <v>34</v>
      </c>
      <c r="AF3422" s="383">
        <v>100</v>
      </c>
      <c r="AG3422" s="383" t="s">
        <v>35</v>
      </c>
      <c r="AH3422" s="383" t="s">
        <v>36</v>
      </c>
      <c r="AI3422" s="383" t="s">
        <v>34</v>
      </c>
      <c r="AJ3422" s="383" t="s">
        <v>3554</v>
      </c>
      <c r="AK3422" s="384" t="str">
        <f t="shared" si="107"/>
        <v>NA</v>
      </c>
      <c r="AL3422" s="384" t="str">
        <f t="shared" si="108"/>
        <v>NA</v>
      </c>
    </row>
    <row r="3423" spans="1:38" x14ac:dyDescent="0.25">
      <c r="A3423" s="381" t="s">
        <v>3224</v>
      </c>
      <c r="B3423" s="382" t="s">
        <v>123</v>
      </c>
      <c r="C3423" s="382" t="s">
        <v>30</v>
      </c>
      <c r="D3423" s="382" t="s">
        <v>124</v>
      </c>
      <c r="E3423" s="382" t="s">
        <v>2</v>
      </c>
      <c r="F3423" s="383"/>
      <c r="G3423" s="383">
        <v>3</v>
      </c>
      <c r="H3423" s="383" t="s">
        <v>11</v>
      </c>
      <c r="I3423" s="383"/>
      <c r="J3423" s="383">
        <v>3</v>
      </c>
      <c r="K3423" s="383" t="s">
        <v>11</v>
      </c>
      <c r="L3423" s="385"/>
      <c r="M3423" s="383">
        <v>1</v>
      </c>
      <c r="N3423" s="383" t="s">
        <v>11</v>
      </c>
      <c r="O3423" s="385"/>
      <c r="P3423" s="385"/>
      <c r="Q3423" s="386" t="s">
        <v>11</v>
      </c>
      <c r="R3423" s="383"/>
      <c r="S3423" s="383">
        <v>3</v>
      </c>
      <c r="T3423" s="386" t="s">
        <v>11</v>
      </c>
      <c r="U3423" s="386"/>
      <c r="V3423" s="386">
        <v>2</v>
      </c>
      <c r="W3423" s="386" t="s">
        <v>11</v>
      </c>
      <c r="X3423" s="383"/>
      <c r="Y3423" s="383">
        <v>3</v>
      </c>
      <c r="Z3423" s="386" t="s">
        <v>11</v>
      </c>
      <c r="AA3423" s="386"/>
      <c r="AB3423" s="386">
        <v>2</v>
      </c>
      <c r="AC3423" s="386" t="s">
        <v>11</v>
      </c>
      <c r="AD3423" s="383" t="s">
        <v>57</v>
      </c>
      <c r="AE3423" s="383" t="s">
        <v>36</v>
      </c>
      <c r="AF3423" s="383">
        <v>87</v>
      </c>
      <c r="AG3423" s="383" t="s">
        <v>35</v>
      </c>
      <c r="AH3423" s="383" t="s">
        <v>34</v>
      </c>
      <c r="AI3423" s="383" t="s">
        <v>36</v>
      </c>
      <c r="AJ3423" s="383" t="s">
        <v>3554</v>
      </c>
      <c r="AK3423" s="384" t="str">
        <f t="shared" si="107"/>
        <v>NA</v>
      </c>
      <c r="AL3423" s="384" t="str">
        <f t="shared" si="108"/>
        <v>NA</v>
      </c>
    </row>
    <row r="3424" spans="1:38" x14ac:dyDescent="0.25">
      <c r="A3424" s="381" t="s">
        <v>3224</v>
      </c>
      <c r="B3424" s="382" t="s">
        <v>125</v>
      </c>
      <c r="C3424" s="382" t="s">
        <v>30</v>
      </c>
      <c r="D3424" s="382" t="s">
        <v>126</v>
      </c>
      <c r="E3424" s="382" t="s">
        <v>2</v>
      </c>
      <c r="F3424" s="383"/>
      <c r="G3424" s="383">
        <v>7</v>
      </c>
      <c r="H3424" s="383" t="s">
        <v>11</v>
      </c>
      <c r="I3424" s="383"/>
      <c r="J3424" s="383">
        <v>7</v>
      </c>
      <c r="K3424" s="383" t="s">
        <v>11</v>
      </c>
      <c r="L3424" s="385"/>
      <c r="M3424" s="383">
        <v>1</v>
      </c>
      <c r="N3424" s="383" t="s">
        <v>11</v>
      </c>
      <c r="O3424" s="385"/>
      <c r="P3424" s="385"/>
      <c r="Q3424" s="386" t="s">
        <v>11</v>
      </c>
      <c r="R3424" s="383"/>
      <c r="S3424" s="383">
        <v>7</v>
      </c>
      <c r="T3424" s="386" t="s">
        <v>11</v>
      </c>
      <c r="U3424" s="386"/>
      <c r="V3424" s="386">
        <v>7</v>
      </c>
      <c r="W3424" s="386" t="s">
        <v>11</v>
      </c>
      <c r="X3424" s="383"/>
      <c r="Y3424" s="383">
        <v>7</v>
      </c>
      <c r="Z3424" s="386" t="s">
        <v>11</v>
      </c>
      <c r="AA3424" s="386"/>
      <c r="AB3424" s="386">
        <v>7</v>
      </c>
      <c r="AC3424" s="386" t="s">
        <v>11</v>
      </c>
      <c r="AD3424" s="383" t="s">
        <v>57</v>
      </c>
      <c r="AE3424" s="383" t="s">
        <v>36</v>
      </c>
      <c r="AF3424" s="383">
        <v>72</v>
      </c>
      <c r="AG3424" s="383" t="s">
        <v>35</v>
      </c>
      <c r="AH3424" s="383" t="s">
        <v>34</v>
      </c>
      <c r="AI3424" s="383" t="s">
        <v>36</v>
      </c>
      <c r="AJ3424" s="383" t="s">
        <v>3554</v>
      </c>
      <c r="AK3424" s="384" t="str">
        <f t="shared" si="107"/>
        <v>NA</v>
      </c>
      <c r="AL3424" s="384" t="str">
        <f t="shared" si="108"/>
        <v>NA</v>
      </c>
    </row>
    <row r="3425" spans="1:38" x14ac:dyDescent="0.25">
      <c r="A3425" s="381" t="s">
        <v>3224</v>
      </c>
      <c r="B3425" s="382" t="s">
        <v>127</v>
      </c>
      <c r="C3425" s="382" t="s">
        <v>30</v>
      </c>
      <c r="D3425" s="382" t="s">
        <v>128</v>
      </c>
      <c r="E3425" s="382" t="s">
        <v>2</v>
      </c>
      <c r="F3425" s="383"/>
      <c r="G3425" s="383">
        <v>4</v>
      </c>
      <c r="H3425" s="383" t="s">
        <v>11</v>
      </c>
      <c r="I3425" s="383"/>
      <c r="J3425" s="383">
        <v>4</v>
      </c>
      <c r="K3425" s="383" t="s">
        <v>11</v>
      </c>
      <c r="L3425" s="385"/>
      <c r="M3425" s="383">
        <v>0</v>
      </c>
      <c r="N3425" s="383" t="s">
        <v>11</v>
      </c>
      <c r="O3425" s="385"/>
      <c r="P3425" s="385"/>
      <c r="Q3425" s="386" t="s">
        <v>11</v>
      </c>
      <c r="R3425" s="383"/>
      <c r="S3425" s="383">
        <v>4</v>
      </c>
      <c r="T3425" s="386" t="s">
        <v>11</v>
      </c>
      <c r="U3425" s="386"/>
      <c r="V3425" s="386">
        <v>4</v>
      </c>
      <c r="W3425" s="386" t="s">
        <v>11</v>
      </c>
      <c r="X3425" s="383"/>
      <c r="Y3425" s="383">
        <v>4</v>
      </c>
      <c r="Z3425" s="386" t="s">
        <v>11</v>
      </c>
      <c r="AA3425" s="386"/>
      <c r="AB3425" s="386">
        <v>4</v>
      </c>
      <c r="AC3425" s="386" t="s">
        <v>11</v>
      </c>
      <c r="AD3425" s="383" t="s">
        <v>57</v>
      </c>
      <c r="AE3425" s="383" t="s">
        <v>36</v>
      </c>
      <c r="AF3425" s="383">
        <v>69</v>
      </c>
      <c r="AG3425" s="383" t="s">
        <v>35</v>
      </c>
      <c r="AH3425" s="383" t="s">
        <v>34</v>
      </c>
      <c r="AI3425" s="383" t="s">
        <v>36</v>
      </c>
      <c r="AJ3425" s="383" t="s">
        <v>3554</v>
      </c>
      <c r="AK3425" s="384" t="str">
        <f t="shared" si="107"/>
        <v>NA</v>
      </c>
      <c r="AL3425" s="384" t="str">
        <f t="shared" si="108"/>
        <v>NA</v>
      </c>
    </row>
    <row r="3426" spans="1:38" x14ac:dyDescent="0.25">
      <c r="A3426" s="381" t="s">
        <v>3224</v>
      </c>
      <c r="B3426" s="382" t="s">
        <v>129</v>
      </c>
      <c r="C3426" s="382" t="s">
        <v>30</v>
      </c>
      <c r="D3426" s="382" t="s">
        <v>130</v>
      </c>
      <c r="E3426" s="382" t="s">
        <v>2</v>
      </c>
      <c r="F3426" s="383">
        <v>100</v>
      </c>
      <c r="G3426" s="383">
        <v>81</v>
      </c>
      <c r="H3426" s="383" t="s">
        <v>835</v>
      </c>
      <c r="I3426" s="383">
        <v>100</v>
      </c>
      <c r="J3426" s="383">
        <v>81</v>
      </c>
      <c r="K3426" s="383" t="s">
        <v>835</v>
      </c>
      <c r="L3426" s="385"/>
      <c r="M3426" s="383">
        <v>25</v>
      </c>
      <c r="N3426" s="383" t="s">
        <v>11</v>
      </c>
      <c r="O3426" s="385"/>
      <c r="P3426" s="385"/>
      <c r="Q3426" s="386" t="s">
        <v>11</v>
      </c>
      <c r="R3426" s="383">
        <v>94</v>
      </c>
      <c r="S3426" s="383">
        <v>81</v>
      </c>
      <c r="T3426" s="386" t="s">
        <v>34</v>
      </c>
      <c r="U3426" s="386">
        <v>91</v>
      </c>
      <c r="V3426" s="386">
        <v>80</v>
      </c>
      <c r="W3426" s="386" t="s">
        <v>11</v>
      </c>
      <c r="X3426" s="383"/>
      <c r="Y3426" s="383">
        <v>81</v>
      </c>
      <c r="Z3426" s="386" t="s">
        <v>34</v>
      </c>
      <c r="AA3426" s="386">
        <v>88</v>
      </c>
      <c r="AB3426" s="386">
        <v>80</v>
      </c>
      <c r="AC3426" s="386" t="s">
        <v>11</v>
      </c>
      <c r="AD3426" s="383" t="s">
        <v>33</v>
      </c>
      <c r="AE3426" s="383" t="s">
        <v>34</v>
      </c>
      <c r="AF3426" s="383">
        <v>100</v>
      </c>
      <c r="AG3426" s="383" t="s">
        <v>35</v>
      </c>
      <c r="AH3426" s="383" t="s">
        <v>36</v>
      </c>
      <c r="AI3426" s="383" t="s">
        <v>36</v>
      </c>
      <c r="AJ3426" s="383" t="s">
        <v>3554</v>
      </c>
      <c r="AK3426" s="384" t="str">
        <f t="shared" si="107"/>
        <v>Yes-AB</v>
      </c>
      <c r="AL3426" s="384" t="str">
        <f t="shared" si="108"/>
        <v>Yes-AB</v>
      </c>
    </row>
    <row r="3427" spans="1:38" x14ac:dyDescent="0.25">
      <c r="A3427" s="381" t="s">
        <v>3224</v>
      </c>
      <c r="B3427" s="382" t="s">
        <v>131</v>
      </c>
      <c r="C3427" s="382" t="s">
        <v>30</v>
      </c>
      <c r="D3427" s="382" t="s">
        <v>132</v>
      </c>
      <c r="E3427" s="382" t="s">
        <v>2</v>
      </c>
      <c r="F3427" s="383"/>
      <c r="G3427" s="383">
        <v>2</v>
      </c>
      <c r="H3427" s="383" t="s">
        <v>11</v>
      </c>
      <c r="I3427" s="383"/>
      <c r="J3427" s="383">
        <v>2</v>
      </c>
      <c r="K3427" s="383" t="s">
        <v>11</v>
      </c>
      <c r="L3427" s="385"/>
      <c r="M3427" s="383">
        <v>0</v>
      </c>
      <c r="N3427" s="383" t="s">
        <v>11</v>
      </c>
      <c r="O3427" s="385"/>
      <c r="P3427" s="385"/>
      <c r="Q3427" s="386" t="s">
        <v>11</v>
      </c>
      <c r="R3427" s="383"/>
      <c r="S3427" s="383">
        <v>1</v>
      </c>
      <c r="T3427" s="386" t="s">
        <v>11</v>
      </c>
      <c r="U3427" s="386"/>
      <c r="V3427" s="386">
        <v>1</v>
      </c>
      <c r="W3427" s="386" t="s">
        <v>11</v>
      </c>
      <c r="X3427" s="383"/>
      <c r="Y3427" s="383">
        <v>1</v>
      </c>
      <c r="Z3427" s="386" t="s">
        <v>11</v>
      </c>
      <c r="AA3427" s="386"/>
      <c r="AB3427" s="386">
        <v>1</v>
      </c>
      <c r="AC3427" s="386" t="s">
        <v>11</v>
      </c>
      <c r="AD3427" s="383" t="s">
        <v>104</v>
      </c>
      <c r="AE3427" s="383" t="s">
        <v>36</v>
      </c>
      <c r="AF3427" s="383">
        <v>90</v>
      </c>
      <c r="AG3427" s="383" t="s">
        <v>35</v>
      </c>
      <c r="AH3427" s="383" t="s">
        <v>34</v>
      </c>
      <c r="AI3427" s="383" t="s">
        <v>36</v>
      </c>
      <c r="AJ3427" s="383" t="s">
        <v>3554</v>
      </c>
      <c r="AK3427" s="384" t="str">
        <f t="shared" si="107"/>
        <v>NA</v>
      </c>
      <c r="AL3427" s="384" t="str">
        <f t="shared" si="108"/>
        <v>NA</v>
      </c>
    </row>
    <row r="3428" spans="1:38" x14ac:dyDescent="0.25">
      <c r="A3428" s="381" t="s">
        <v>3224</v>
      </c>
      <c r="B3428" s="382" t="s">
        <v>133</v>
      </c>
      <c r="C3428" s="382" t="s">
        <v>30</v>
      </c>
      <c r="D3428" s="382" t="s">
        <v>134</v>
      </c>
      <c r="E3428" s="382" t="s">
        <v>2</v>
      </c>
      <c r="F3428" s="383"/>
      <c r="G3428" s="383">
        <v>27</v>
      </c>
      <c r="H3428" s="383" t="s">
        <v>11</v>
      </c>
      <c r="I3428" s="383"/>
      <c r="J3428" s="383">
        <v>27</v>
      </c>
      <c r="K3428" s="383" t="s">
        <v>11</v>
      </c>
      <c r="L3428" s="385"/>
      <c r="M3428" s="383">
        <v>9</v>
      </c>
      <c r="N3428" s="383" t="s">
        <v>11</v>
      </c>
      <c r="O3428" s="385"/>
      <c r="P3428" s="385"/>
      <c r="Q3428" s="386" t="s">
        <v>11</v>
      </c>
      <c r="R3428" s="383"/>
      <c r="S3428" s="383">
        <v>24</v>
      </c>
      <c r="T3428" s="386" t="s">
        <v>11</v>
      </c>
      <c r="U3428" s="386"/>
      <c r="V3428" s="386">
        <v>23</v>
      </c>
      <c r="W3428" s="386" t="s">
        <v>11</v>
      </c>
      <c r="X3428" s="383"/>
      <c r="Y3428" s="383">
        <v>24</v>
      </c>
      <c r="Z3428" s="386" t="s">
        <v>11</v>
      </c>
      <c r="AA3428" s="386"/>
      <c r="AB3428" s="386">
        <v>23</v>
      </c>
      <c r="AC3428" s="386" t="s">
        <v>11</v>
      </c>
      <c r="AD3428" s="383" t="s">
        <v>57</v>
      </c>
      <c r="AE3428" s="383" t="s">
        <v>36</v>
      </c>
      <c r="AF3428" s="383">
        <v>79</v>
      </c>
      <c r="AG3428" s="383" t="s">
        <v>35</v>
      </c>
      <c r="AH3428" s="383" t="s">
        <v>34</v>
      </c>
      <c r="AI3428" s="383" t="s">
        <v>36</v>
      </c>
      <c r="AJ3428" s="383" t="s">
        <v>3554</v>
      </c>
      <c r="AK3428" s="384" t="str">
        <f t="shared" si="107"/>
        <v>NA</v>
      </c>
      <c r="AL3428" s="384" t="str">
        <f t="shared" si="108"/>
        <v>NA</v>
      </c>
    </row>
    <row r="3429" spans="1:38" x14ac:dyDescent="0.25">
      <c r="A3429" s="381" t="s">
        <v>3224</v>
      </c>
      <c r="B3429" s="382" t="s">
        <v>135</v>
      </c>
      <c r="C3429" s="382" t="s">
        <v>30</v>
      </c>
      <c r="D3429" s="382" t="s">
        <v>136</v>
      </c>
      <c r="E3429" s="382" t="s">
        <v>2</v>
      </c>
      <c r="F3429" s="383">
        <v>100</v>
      </c>
      <c r="G3429" s="383">
        <v>77</v>
      </c>
      <c r="H3429" s="383" t="s">
        <v>835</v>
      </c>
      <c r="I3429" s="383">
        <v>100</v>
      </c>
      <c r="J3429" s="383">
        <v>77</v>
      </c>
      <c r="K3429" s="383" t="s">
        <v>835</v>
      </c>
      <c r="L3429" s="385"/>
      <c r="M3429" s="383">
        <v>27</v>
      </c>
      <c r="N3429" s="383" t="s">
        <v>11</v>
      </c>
      <c r="O3429" s="385"/>
      <c r="P3429" s="385"/>
      <c r="Q3429" s="386" t="s">
        <v>11</v>
      </c>
      <c r="R3429" s="383"/>
      <c r="S3429" s="383">
        <v>70</v>
      </c>
      <c r="T3429" s="386" t="s">
        <v>11</v>
      </c>
      <c r="U3429" s="386"/>
      <c r="V3429" s="386">
        <v>63</v>
      </c>
      <c r="W3429" s="386" t="s">
        <v>11</v>
      </c>
      <c r="X3429" s="383"/>
      <c r="Y3429" s="383">
        <v>70</v>
      </c>
      <c r="Z3429" s="386" t="s">
        <v>11</v>
      </c>
      <c r="AA3429" s="386"/>
      <c r="AB3429" s="386">
        <v>63</v>
      </c>
      <c r="AC3429" s="386" t="s">
        <v>11</v>
      </c>
      <c r="AD3429" s="383" t="s">
        <v>33</v>
      </c>
      <c r="AE3429" s="383" t="s">
        <v>36</v>
      </c>
      <c r="AF3429" s="383">
        <v>74</v>
      </c>
      <c r="AG3429" s="383" t="s">
        <v>40</v>
      </c>
      <c r="AH3429" s="383" t="s">
        <v>34</v>
      </c>
      <c r="AI3429" s="383" t="s">
        <v>36</v>
      </c>
      <c r="AJ3429" s="383" t="s">
        <v>3554</v>
      </c>
      <c r="AK3429" s="384" t="str">
        <f t="shared" si="107"/>
        <v>NA</v>
      </c>
      <c r="AL3429" s="384" t="str">
        <f t="shared" si="108"/>
        <v>NA</v>
      </c>
    </row>
    <row r="3430" spans="1:38" x14ac:dyDescent="0.25">
      <c r="A3430" s="381" t="s">
        <v>3224</v>
      </c>
      <c r="B3430" s="382" t="s">
        <v>137</v>
      </c>
      <c r="C3430" s="382" t="s">
        <v>30</v>
      </c>
      <c r="D3430" s="382" t="s">
        <v>138</v>
      </c>
      <c r="E3430" s="382" t="s">
        <v>2</v>
      </c>
      <c r="F3430" s="383"/>
      <c r="G3430" s="383">
        <v>2</v>
      </c>
      <c r="H3430" s="383" t="s">
        <v>11</v>
      </c>
      <c r="I3430" s="383"/>
      <c r="J3430" s="383">
        <v>2</v>
      </c>
      <c r="K3430" s="383" t="s">
        <v>11</v>
      </c>
      <c r="L3430" s="385"/>
      <c r="M3430" s="383">
        <v>1</v>
      </c>
      <c r="N3430" s="383" t="s">
        <v>11</v>
      </c>
      <c r="O3430" s="385"/>
      <c r="P3430" s="385"/>
      <c r="Q3430" s="386" t="s">
        <v>11</v>
      </c>
      <c r="R3430" s="383"/>
      <c r="S3430" s="383">
        <v>2</v>
      </c>
      <c r="T3430" s="386" t="s">
        <v>11</v>
      </c>
      <c r="U3430" s="386"/>
      <c r="V3430" s="386">
        <v>2</v>
      </c>
      <c r="W3430" s="386" t="s">
        <v>11</v>
      </c>
      <c r="X3430" s="383"/>
      <c r="Y3430" s="383">
        <v>2</v>
      </c>
      <c r="Z3430" s="386" t="s">
        <v>11</v>
      </c>
      <c r="AA3430" s="386"/>
      <c r="AB3430" s="386">
        <v>2</v>
      </c>
      <c r="AC3430" s="386" t="s">
        <v>11</v>
      </c>
      <c r="AD3430" s="383" t="s">
        <v>57</v>
      </c>
      <c r="AE3430" s="383" t="s">
        <v>36</v>
      </c>
      <c r="AF3430" s="383">
        <v>85</v>
      </c>
      <c r="AG3430" s="383" t="s">
        <v>35</v>
      </c>
      <c r="AH3430" s="383" t="s">
        <v>34</v>
      </c>
      <c r="AI3430" s="383" t="s">
        <v>36</v>
      </c>
      <c r="AJ3430" s="383" t="s">
        <v>3554</v>
      </c>
      <c r="AK3430" s="384" t="str">
        <f t="shared" si="107"/>
        <v>NA</v>
      </c>
      <c r="AL3430" s="384" t="str">
        <f t="shared" si="108"/>
        <v>NA</v>
      </c>
    </row>
    <row r="3431" spans="1:38" x14ac:dyDescent="0.25">
      <c r="A3431" s="381" t="s">
        <v>3224</v>
      </c>
      <c r="B3431" s="382" t="s">
        <v>139</v>
      </c>
      <c r="C3431" s="382" t="s">
        <v>30</v>
      </c>
      <c r="D3431" s="382" t="s">
        <v>140</v>
      </c>
      <c r="E3431" s="382" t="s">
        <v>2</v>
      </c>
      <c r="F3431" s="383"/>
      <c r="G3431" s="383">
        <v>5</v>
      </c>
      <c r="H3431" s="383" t="s">
        <v>11</v>
      </c>
      <c r="I3431" s="383"/>
      <c r="J3431" s="383">
        <v>5</v>
      </c>
      <c r="K3431" s="383" t="s">
        <v>11</v>
      </c>
      <c r="L3431" s="385"/>
      <c r="M3431" s="383">
        <v>2</v>
      </c>
      <c r="N3431" s="383" t="s">
        <v>11</v>
      </c>
      <c r="O3431" s="385"/>
      <c r="P3431" s="385"/>
      <c r="Q3431" s="386" t="s">
        <v>11</v>
      </c>
      <c r="R3431" s="383"/>
      <c r="S3431" s="383">
        <v>5</v>
      </c>
      <c r="T3431" s="386" t="s">
        <v>11</v>
      </c>
      <c r="U3431" s="386"/>
      <c r="V3431" s="386">
        <v>5</v>
      </c>
      <c r="W3431" s="386" t="s">
        <v>11</v>
      </c>
      <c r="X3431" s="383"/>
      <c r="Y3431" s="383">
        <v>5</v>
      </c>
      <c r="Z3431" s="386" t="s">
        <v>11</v>
      </c>
      <c r="AA3431" s="386"/>
      <c r="AB3431" s="386">
        <v>5</v>
      </c>
      <c r="AC3431" s="386" t="s">
        <v>11</v>
      </c>
      <c r="AD3431" s="383" t="s">
        <v>57</v>
      </c>
      <c r="AE3431" s="383" t="s">
        <v>36</v>
      </c>
      <c r="AF3431" s="383">
        <v>87</v>
      </c>
      <c r="AG3431" s="383" t="s">
        <v>35</v>
      </c>
      <c r="AH3431" s="383" t="s">
        <v>34</v>
      </c>
      <c r="AI3431" s="383" t="s">
        <v>36</v>
      </c>
      <c r="AJ3431" s="383" t="s">
        <v>3554</v>
      </c>
      <c r="AK3431" s="384" t="str">
        <f t="shared" si="107"/>
        <v>NA</v>
      </c>
      <c r="AL3431" s="384" t="str">
        <f t="shared" si="108"/>
        <v>NA</v>
      </c>
    </row>
    <row r="3432" spans="1:38" x14ac:dyDescent="0.25">
      <c r="A3432" s="381" t="s">
        <v>3224</v>
      </c>
      <c r="B3432" s="382" t="s">
        <v>141</v>
      </c>
      <c r="C3432" s="382" t="s">
        <v>30</v>
      </c>
      <c r="D3432" s="382" t="s">
        <v>142</v>
      </c>
      <c r="E3432" s="382" t="s">
        <v>2</v>
      </c>
      <c r="F3432" s="383"/>
      <c r="G3432" s="383">
        <v>28</v>
      </c>
      <c r="H3432" s="383" t="s">
        <v>11</v>
      </c>
      <c r="I3432" s="383"/>
      <c r="J3432" s="383">
        <v>28</v>
      </c>
      <c r="K3432" s="383" t="s">
        <v>11</v>
      </c>
      <c r="L3432" s="385"/>
      <c r="M3432" s="383">
        <v>9</v>
      </c>
      <c r="N3432" s="383" t="s">
        <v>11</v>
      </c>
      <c r="O3432" s="385"/>
      <c r="P3432" s="385"/>
      <c r="Q3432" s="386" t="s">
        <v>11</v>
      </c>
      <c r="R3432" s="383"/>
      <c r="S3432" s="383">
        <v>26</v>
      </c>
      <c r="T3432" s="386" t="s">
        <v>11</v>
      </c>
      <c r="U3432" s="386"/>
      <c r="V3432" s="386">
        <v>26</v>
      </c>
      <c r="W3432" s="386" t="s">
        <v>11</v>
      </c>
      <c r="X3432" s="383"/>
      <c r="Y3432" s="383">
        <v>26</v>
      </c>
      <c r="Z3432" s="386" t="s">
        <v>11</v>
      </c>
      <c r="AA3432" s="386"/>
      <c r="AB3432" s="386">
        <v>26</v>
      </c>
      <c r="AC3432" s="386" t="s">
        <v>11</v>
      </c>
      <c r="AD3432" s="383" t="s">
        <v>33</v>
      </c>
      <c r="AE3432" s="383" t="s">
        <v>36</v>
      </c>
      <c r="AF3432" s="383">
        <v>77</v>
      </c>
      <c r="AG3432" s="383" t="s">
        <v>35</v>
      </c>
      <c r="AH3432" s="383" t="s">
        <v>34</v>
      </c>
      <c r="AI3432" s="383" t="s">
        <v>36</v>
      </c>
      <c r="AJ3432" s="383" t="s">
        <v>3554</v>
      </c>
      <c r="AK3432" s="384" t="str">
        <f t="shared" si="107"/>
        <v>NA</v>
      </c>
      <c r="AL3432" s="384" t="str">
        <f t="shared" si="108"/>
        <v>NA</v>
      </c>
    </row>
    <row r="3433" spans="1:38" x14ac:dyDescent="0.25">
      <c r="A3433" s="381" t="s">
        <v>3224</v>
      </c>
      <c r="B3433" s="382" t="s">
        <v>143</v>
      </c>
      <c r="C3433" s="382" t="s">
        <v>30</v>
      </c>
      <c r="D3433" s="382" t="s">
        <v>144</v>
      </c>
      <c r="E3433" s="382" t="s">
        <v>2</v>
      </c>
      <c r="F3433" s="383">
        <v>100</v>
      </c>
      <c r="G3433" s="383">
        <v>44</v>
      </c>
      <c r="H3433" s="383" t="s">
        <v>835</v>
      </c>
      <c r="I3433" s="383">
        <v>100</v>
      </c>
      <c r="J3433" s="383">
        <v>44</v>
      </c>
      <c r="K3433" s="383" t="s">
        <v>835</v>
      </c>
      <c r="L3433" s="385"/>
      <c r="M3433" s="383">
        <v>12</v>
      </c>
      <c r="N3433" s="383" t="s">
        <v>11</v>
      </c>
      <c r="O3433" s="385"/>
      <c r="P3433" s="385"/>
      <c r="Q3433" s="386" t="s">
        <v>11</v>
      </c>
      <c r="R3433" s="383">
        <v>90</v>
      </c>
      <c r="S3433" s="383">
        <v>41</v>
      </c>
      <c r="T3433" s="386" t="s">
        <v>34</v>
      </c>
      <c r="U3433" s="386">
        <v>90</v>
      </c>
      <c r="V3433" s="386">
        <v>41</v>
      </c>
      <c r="W3433" s="386" t="s">
        <v>11</v>
      </c>
      <c r="X3433" s="383">
        <v>93</v>
      </c>
      <c r="Y3433" s="383">
        <v>41</v>
      </c>
      <c r="Z3433" s="386" t="s">
        <v>34</v>
      </c>
      <c r="AA3433" s="386">
        <v>93</v>
      </c>
      <c r="AB3433" s="386">
        <v>41</v>
      </c>
      <c r="AC3433" s="386" t="s">
        <v>11</v>
      </c>
      <c r="AD3433" s="383" t="s">
        <v>33</v>
      </c>
      <c r="AE3433" s="383" t="s">
        <v>36</v>
      </c>
      <c r="AF3433" s="383">
        <v>90</v>
      </c>
      <c r="AG3433" s="383" t="s">
        <v>35</v>
      </c>
      <c r="AH3433" s="383" t="s">
        <v>34</v>
      </c>
      <c r="AI3433" s="383" t="s">
        <v>36</v>
      </c>
      <c r="AJ3433" s="383" t="s">
        <v>3554</v>
      </c>
      <c r="AK3433" s="384" t="str">
        <f t="shared" si="107"/>
        <v>Yes-AB</v>
      </c>
      <c r="AL3433" s="384" t="str">
        <f t="shared" si="108"/>
        <v>Yes-AB</v>
      </c>
    </row>
    <row r="3434" spans="1:38" x14ac:dyDescent="0.25">
      <c r="A3434" s="381" t="s">
        <v>3224</v>
      </c>
      <c r="B3434" s="382" t="s">
        <v>145</v>
      </c>
      <c r="C3434" s="382" t="s">
        <v>30</v>
      </c>
      <c r="D3434" s="382" t="s">
        <v>146</v>
      </c>
      <c r="E3434" s="382" t="s">
        <v>2</v>
      </c>
      <c r="F3434" s="383"/>
      <c r="G3434" s="383">
        <v>6</v>
      </c>
      <c r="H3434" s="383" t="s">
        <v>11</v>
      </c>
      <c r="I3434" s="383"/>
      <c r="J3434" s="383">
        <v>6</v>
      </c>
      <c r="K3434" s="383" t="s">
        <v>11</v>
      </c>
      <c r="L3434" s="385"/>
      <c r="M3434" s="383">
        <v>2</v>
      </c>
      <c r="N3434" s="383" t="s">
        <v>11</v>
      </c>
      <c r="O3434" s="385"/>
      <c r="P3434" s="385"/>
      <c r="Q3434" s="386" t="s">
        <v>11</v>
      </c>
      <c r="R3434" s="383"/>
      <c r="S3434" s="383">
        <v>5</v>
      </c>
      <c r="T3434" s="386" t="s">
        <v>11</v>
      </c>
      <c r="U3434" s="386"/>
      <c r="V3434" s="386">
        <v>5</v>
      </c>
      <c r="W3434" s="386" t="s">
        <v>11</v>
      </c>
      <c r="X3434" s="383"/>
      <c r="Y3434" s="383">
        <v>5</v>
      </c>
      <c r="Z3434" s="386" t="s">
        <v>11</v>
      </c>
      <c r="AA3434" s="386"/>
      <c r="AB3434" s="386">
        <v>5</v>
      </c>
      <c r="AC3434" s="386" t="s">
        <v>11</v>
      </c>
      <c r="AD3434" s="383" t="s">
        <v>104</v>
      </c>
      <c r="AE3434" s="383" t="s">
        <v>34</v>
      </c>
      <c r="AF3434" s="383">
        <v>100</v>
      </c>
      <c r="AG3434" s="383" t="s">
        <v>35</v>
      </c>
      <c r="AH3434" s="383" t="s">
        <v>34</v>
      </c>
      <c r="AI3434" s="383" t="s">
        <v>36</v>
      </c>
      <c r="AJ3434" s="383" t="s">
        <v>3554</v>
      </c>
      <c r="AK3434" s="384" t="str">
        <f t="shared" si="107"/>
        <v>NA</v>
      </c>
      <c r="AL3434" s="384" t="str">
        <f t="shared" si="108"/>
        <v>NA</v>
      </c>
    </row>
    <row r="3435" spans="1:38" x14ac:dyDescent="0.25">
      <c r="A3435" s="381" t="s">
        <v>3224</v>
      </c>
      <c r="B3435" s="382" t="s">
        <v>147</v>
      </c>
      <c r="C3435" s="382" t="s">
        <v>30</v>
      </c>
      <c r="D3435" s="382" t="s">
        <v>148</v>
      </c>
      <c r="E3435" s="382" t="s">
        <v>2</v>
      </c>
      <c r="F3435" s="383"/>
      <c r="G3435" s="383">
        <v>1</v>
      </c>
      <c r="H3435" s="383" t="s">
        <v>11</v>
      </c>
      <c r="I3435" s="383"/>
      <c r="J3435" s="383">
        <v>1</v>
      </c>
      <c r="K3435" s="383" t="s">
        <v>11</v>
      </c>
      <c r="L3435" s="385"/>
      <c r="M3435" s="383">
        <v>0</v>
      </c>
      <c r="N3435" s="383" t="s">
        <v>11</v>
      </c>
      <c r="O3435" s="385"/>
      <c r="P3435" s="385"/>
      <c r="Q3435" s="386" t="s">
        <v>11</v>
      </c>
      <c r="R3435" s="383"/>
      <c r="S3435" s="383">
        <v>1</v>
      </c>
      <c r="T3435" s="386" t="s">
        <v>11</v>
      </c>
      <c r="U3435" s="386"/>
      <c r="V3435" s="386">
        <v>1</v>
      </c>
      <c r="W3435" s="386" t="s">
        <v>11</v>
      </c>
      <c r="X3435" s="383"/>
      <c r="Y3435" s="383">
        <v>1</v>
      </c>
      <c r="Z3435" s="386" t="s">
        <v>11</v>
      </c>
      <c r="AA3435" s="386"/>
      <c r="AB3435" s="386">
        <v>1</v>
      </c>
      <c r="AC3435" s="386" t="s">
        <v>11</v>
      </c>
      <c r="AD3435" s="383" t="s">
        <v>214</v>
      </c>
      <c r="AE3435" s="383" t="s">
        <v>36</v>
      </c>
      <c r="AF3435" s="383">
        <v>77</v>
      </c>
      <c r="AG3435" s="383" t="s">
        <v>35</v>
      </c>
      <c r="AH3435" s="383" t="s">
        <v>34</v>
      </c>
      <c r="AI3435" s="383" t="s">
        <v>36</v>
      </c>
      <c r="AJ3435" s="383" t="s">
        <v>3554</v>
      </c>
      <c r="AK3435" s="384" t="str">
        <f t="shared" si="107"/>
        <v>NA</v>
      </c>
      <c r="AL3435" s="384" t="str">
        <f t="shared" si="108"/>
        <v>NA</v>
      </c>
    </row>
    <row r="3436" spans="1:38" x14ac:dyDescent="0.25">
      <c r="A3436" s="381" t="s">
        <v>3224</v>
      </c>
      <c r="B3436" s="382" t="s">
        <v>149</v>
      </c>
      <c r="C3436" s="382" t="s">
        <v>30</v>
      </c>
      <c r="D3436" s="382" t="s">
        <v>150</v>
      </c>
      <c r="E3436" s="382" t="s">
        <v>2</v>
      </c>
      <c r="F3436" s="383"/>
      <c r="G3436" s="383">
        <v>10</v>
      </c>
      <c r="H3436" s="383" t="s">
        <v>11</v>
      </c>
      <c r="I3436" s="383"/>
      <c r="J3436" s="383">
        <v>10</v>
      </c>
      <c r="K3436" s="383" t="s">
        <v>11</v>
      </c>
      <c r="L3436" s="385"/>
      <c r="M3436" s="383">
        <v>3</v>
      </c>
      <c r="N3436" s="383" t="s">
        <v>11</v>
      </c>
      <c r="O3436" s="385"/>
      <c r="P3436" s="385">
        <v>2</v>
      </c>
      <c r="Q3436" s="386" t="s">
        <v>11</v>
      </c>
      <c r="R3436" s="383"/>
      <c r="S3436" s="383">
        <v>8</v>
      </c>
      <c r="T3436" s="386" t="s">
        <v>11</v>
      </c>
      <c r="U3436" s="386"/>
      <c r="V3436" s="386">
        <v>7</v>
      </c>
      <c r="W3436" s="386" t="s">
        <v>11</v>
      </c>
      <c r="X3436" s="383"/>
      <c r="Y3436" s="383">
        <v>8</v>
      </c>
      <c r="Z3436" s="386" t="s">
        <v>11</v>
      </c>
      <c r="AA3436" s="386"/>
      <c r="AB3436" s="386">
        <v>7</v>
      </c>
      <c r="AC3436" s="386" t="s">
        <v>11</v>
      </c>
      <c r="AD3436" s="383"/>
      <c r="AE3436" s="383" t="s">
        <v>36</v>
      </c>
      <c r="AF3436" s="383">
        <v>82</v>
      </c>
      <c r="AG3436" s="383" t="s">
        <v>40</v>
      </c>
      <c r="AH3436" s="383" t="s">
        <v>34</v>
      </c>
      <c r="AI3436" s="383" t="s">
        <v>36</v>
      </c>
      <c r="AJ3436" s="383" t="s">
        <v>3554</v>
      </c>
      <c r="AK3436" s="384" t="str">
        <f t="shared" si="107"/>
        <v>NA</v>
      </c>
      <c r="AL3436" s="384" t="str">
        <f t="shared" si="108"/>
        <v>NA</v>
      </c>
    </row>
    <row r="3437" spans="1:38" x14ac:dyDescent="0.25">
      <c r="A3437" s="381" t="s">
        <v>3224</v>
      </c>
      <c r="B3437" s="382" t="s">
        <v>151</v>
      </c>
      <c r="C3437" s="382" t="s">
        <v>30</v>
      </c>
      <c r="D3437" s="382" t="s">
        <v>152</v>
      </c>
      <c r="E3437" s="382" t="s">
        <v>2</v>
      </c>
      <c r="F3437" s="383">
        <v>100</v>
      </c>
      <c r="G3437" s="383">
        <v>368</v>
      </c>
      <c r="H3437" s="383" t="s">
        <v>835</v>
      </c>
      <c r="I3437" s="383">
        <v>100</v>
      </c>
      <c r="J3437" s="383">
        <v>368</v>
      </c>
      <c r="K3437" s="383" t="s">
        <v>835</v>
      </c>
      <c r="L3437" s="385"/>
      <c r="M3437" s="383">
        <v>116</v>
      </c>
      <c r="N3437" s="383" t="s">
        <v>835</v>
      </c>
      <c r="O3437" s="385"/>
      <c r="P3437" s="385"/>
      <c r="Q3437" s="386" t="s">
        <v>11</v>
      </c>
      <c r="R3437" s="383">
        <v>92</v>
      </c>
      <c r="S3437" s="383">
        <v>365</v>
      </c>
      <c r="T3437" s="386" t="s">
        <v>34</v>
      </c>
      <c r="U3437" s="386">
        <v>89</v>
      </c>
      <c r="V3437" s="386">
        <v>351</v>
      </c>
      <c r="W3437" s="386" t="s">
        <v>11</v>
      </c>
      <c r="X3437" s="383">
        <v>93</v>
      </c>
      <c r="Y3437" s="383">
        <v>365</v>
      </c>
      <c r="Z3437" s="386" t="s">
        <v>34</v>
      </c>
      <c r="AA3437" s="386">
        <v>92</v>
      </c>
      <c r="AB3437" s="386">
        <v>351</v>
      </c>
      <c r="AC3437" s="386" t="s">
        <v>11</v>
      </c>
      <c r="AD3437" s="383" t="s">
        <v>33</v>
      </c>
      <c r="AE3437" s="383" t="s">
        <v>34</v>
      </c>
      <c r="AF3437" s="383">
        <v>100</v>
      </c>
      <c r="AG3437" s="383" t="s">
        <v>40</v>
      </c>
      <c r="AH3437" s="383" t="s">
        <v>36</v>
      </c>
      <c r="AI3437" s="383" t="s">
        <v>34</v>
      </c>
      <c r="AJ3437" s="383" t="s">
        <v>3554</v>
      </c>
      <c r="AK3437" s="384" t="str">
        <f t="shared" si="107"/>
        <v>Yes-AB</v>
      </c>
      <c r="AL3437" s="384" t="str">
        <f t="shared" si="108"/>
        <v>Yes-AB</v>
      </c>
    </row>
    <row r="3438" spans="1:38" x14ac:dyDescent="0.25">
      <c r="A3438" s="381" t="s">
        <v>3224</v>
      </c>
      <c r="B3438" s="382" t="s">
        <v>153</v>
      </c>
      <c r="C3438" s="382" t="s">
        <v>30</v>
      </c>
      <c r="D3438" s="382" t="s">
        <v>2312</v>
      </c>
      <c r="E3438" s="382" t="s">
        <v>2</v>
      </c>
      <c r="F3438" s="383">
        <v>100</v>
      </c>
      <c r="G3438" s="383">
        <v>86</v>
      </c>
      <c r="H3438" s="383" t="s">
        <v>835</v>
      </c>
      <c r="I3438" s="383">
        <v>100</v>
      </c>
      <c r="J3438" s="383">
        <v>86</v>
      </c>
      <c r="K3438" s="383" t="s">
        <v>835</v>
      </c>
      <c r="L3438" s="385"/>
      <c r="M3438" s="383">
        <v>25</v>
      </c>
      <c r="N3438" s="383" t="s">
        <v>11</v>
      </c>
      <c r="O3438" s="385"/>
      <c r="P3438" s="385"/>
      <c r="Q3438" s="386" t="s">
        <v>11</v>
      </c>
      <c r="R3438" s="383">
        <v>92</v>
      </c>
      <c r="S3438" s="383">
        <v>86</v>
      </c>
      <c r="T3438" s="386" t="s">
        <v>34</v>
      </c>
      <c r="U3438" s="386">
        <v>86</v>
      </c>
      <c r="V3438" s="386">
        <v>86</v>
      </c>
      <c r="W3438" s="386" t="s">
        <v>11</v>
      </c>
      <c r="X3438" s="383">
        <v>92</v>
      </c>
      <c r="Y3438" s="383">
        <v>86</v>
      </c>
      <c r="Z3438" s="386" t="s">
        <v>34</v>
      </c>
      <c r="AA3438" s="386">
        <v>86</v>
      </c>
      <c r="AB3438" s="386">
        <v>86</v>
      </c>
      <c r="AC3438" s="386" t="s">
        <v>11</v>
      </c>
      <c r="AD3438" s="383" t="s">
        <v>33</v>
      </c>
      <c r="AE3438" s="383" t="s">
        <v>36</v>
      </c>
      <c r="AF3438" s="383">
        <v>95</v>
      </c>
      <c r="AG3438" s="383" t="s">
        <v>35</v>
      </c>
      <c r="AH3438" s="383" t="s">
        <v>36</v>
      </c>
      <c r="AI3438" s="383" t="s">
        <v>36</v>
      </c>
      <c r="AJ3438" s="383" t="s">
        <v>3554</v>
      </c>
      <c r="AK3438" s="384" t="str">
        <f t="shared" si="107"/>
        <v>Yes-AB</v>
      </c>
      <c r="AL3438" s="384" t="str">
        <f t="shared" si="108"/>
        <v>Yes-AB</v>
      </c>
    </row>
    <row r="3439" spans="1:38" x14ac:dyDescent="0.25">
      <c r="A3439" s="381" t="s">
        <v>3224</v>
      </c>
      <c r="B3439" s="382" t="s">
        <v>154</v>
      </c>
      <c r="C3439" s="382" t="s">
        <v>30</v>
      </c>
      <c r="D3439" s="382" t="s">
        <v>155</v>
      </c>
      <c r="E3439" s="382" t="s">
        <v>2</v>
      </c>
      <c r="F3439" s="383"/>
      <c r="G3439" s="383">
        <v>14</v>
      </c>
      <c r="H3439" s="383" t="s">
        <v>11</v>
      </c>
      <c r="I3439" s="383"/>
      <c r="J3439" s="383">
        <v>14</v>
      </c>
      <c r="K3439" s="383" t="s">
        <v>11</v>
      </c>
      <c r="L3439" s="385"/>
      <c r="M3439" s="383">
        <v>4</v>
      </c>
      <c r="N3439" s="383" t="s">
        <v>11</v>
      </c>
      <c r="O3439" s="385"/>
      <c r="P3439" s="385"/>
      <c r="Q3439" s="386" t="s">
        <v>11</v>
      </c>
      <c r="R3439" s="383"/>
      <c r="S3439" s="383">
        <v>13</v>
      </c>
      <c r="T3439" s="386" t="s">
        <v>11</v>
      </c>
      <c r="U3439" s="386"/>
      <c r="V3439" s="386">
        <v>13</v>
      </c>
      <c r="W3439" s="386" t="s">
        <v>11</v>
      </c>
      <c r="X3439" s="383"/>
      <c r="Y3439" s="383">
        <v>13</v>
      </c>
      <c r="Z3439" s="386" t="s">
        <v>11</v>
      </c>
      <c r="AA3439" s="386"/>
      <c r="AB3439" s="386">
        <v>13</v>
      </c>
      <c r="AC3439" s="386" t="s">
        <v>11</v>
      </c>
      <c r="AD3439" s="383" t="s">
        <v>33</v>
      </c>
      <c r="AE3439" s="383" t="s">
        <v>36</v>
      </c>
      <c r="AF3439" s="383">
        <v>95</v>
      </c>
      <c r="AG3439" s="383" t="s">
        <v>35</v>
      </c>
      <c r="AH3439" s="383" t="s">
        <v>34</v>
      </c>
      <c r="AI3439" s="383" t="s">
        <v>36</v>
      </c>
      <c r="AJ3439" s="383" t="s">
        <v>3554</v>
      </c>
      <c r="AK3439" s="384" t="str">
        <f t="shared" si="107"/>
        <v>NA</v>
      </c>
      <c r="AL3439" s="384" t="str">
        <f t="shared" si="108"/>
        <v>NA</v>
      </c>
    </row>
    <row r="3440" spans="1:38" x14ac:dyDescent="0.25">
      <c r="A3440" s="381" t="s">
        <v>3224</v>
      </c>
      <c r="B3440" s="382" t="s">
        <v>156</v>
      </c>
      <c r="C3440" s="382" t="s">
        <v>30</v>
      </c>
      <c r="D3440" s="382" t="s">
        <v>157</v>
      </c>
      <c r="E3440" s="382" t="s">
        <v>2</v>
      </c>
      <c r="F3440" s="383">
        <v>98</v>
      </c>
      <c r="G3440" s="383">
        <v>85</v>
      </c>
      <c r="H3440" s="383" t="s">
        <v>835</v>
      </c>
      <c r="I3440" s="383">
        <v>98</v>
      </c>
      <c r="J3440" s="383">
        <v>85</v>
      </c>
      <c r="K3440" s="383" t="s">
        <v>835</v>
      </c>
      <c r="L3440" s="385"/>
      <c r="M3440" s="383">
        <v>28</v>
      </c>
      <c r="N3440" s="383" t="s">
        <v>11</v>
      </c>
      <c r="O3440" s="385"/>
      <c r="P3440" s="385"/>
      <c r="Q3440" s="386" t="s">
        <v>11</v>
      </c>
      <c r="R3440" s="383"/>
      <c r="S3440" s="383">
        <v>85</v>
      </c>
      <c r="T3440" s="386" t="s">
        <v>11</v>
      </c>
      <c r="U3440" s="386"/>
      <c r="V3440" s="386">
        <v>79</v>
      </c>
      <c r="W3440" s="386" t="s">
        <v>11</v>
      </c>
      <c r="X3440" s="383"/>
      <c r="Y3440" s="383">
        <v>85</v>
      </c>
      <c r="Z3440" s="386" t="s">
        <v>11</v>
      </c>
      <c r="AA3440" s="386"/>
      <c r="AB3440" s="386">
        <v>79</v>
      </c>
      <c r="AC3440" s="386" t="s">
        <v>11</v>
      </c>
      <c r="AD3440" s="383" t="s">
        <v>33</v>
      </c>
      <c r="AE3440" s="383" t="s">
        <v>36</v>
      </c>
      <c r="AF3440" s="383">
        <v>92</v>
      </c>
      <c r="AG3440" s="383" t="s">
        <v>40</v>
      </c>
      <c r="AH3440" s="383" t="s">
        <v>36</v>
      </c>
      <c r="AI3440" s="383" t="s">
        <v>34</v>
      </c>
      <c r="AJ3440" s="383" t="s">
        <v>3554</v>
      </c>
      <c r="AK3440" s="384" t="str">
        <f t="shared" si="107"/>
        <v>NA</v>
      </c>
      <c r="AL3440" s="384" t="str">
        <f t="shared" si="108"/>
        <v>NA</v>
      </c>
    </row>
    <row r="3441" spans="1:38" x14ac:dyDescent="0.25">
      <c r="A3441" s="381" t="s">
        <v>3224</v>
      </c>
      <c r="B3441" s="382" t="s">
        <v>845</v>
      </c>
      <c r="C3441" s="382" t="s">
        <v>30</v>
      </c>
      <c r="D3441" s="382" t="s">
        <v>2236</v>
      </c>
      <c r="E3441" s="382" t="s">
        <v>2</v>
      </c>
      <c r="F3441" s="383"/>
      <c r="G3441" s="383">
        <v>5</v>
      </c>
      <c r="H3441" s="383" t="s">
        <v>11</v>
      </c>
      <c r="I3441" s="383"/>
      <c r="J3441" s="383">
        <v>5</v>
      </c>
      <c r="K3441" s="383" t="s">
        <v>11</v>
      </c>
      <c r="L3441" s="385"/>
      <c r="M3441" s="383">
        <v>1</v>
      </c>
      <c r="N3441" s="383" t="s">
        <v>11</v>
      </c>
      <c r="O3441" s="385"/>
      <c r="P3441" s="385"/>
      <c r="Q3441" s="386" t="s">
        <v>11</v>
      </c>
      <c r="R3441" s="383"/>
      <c r="S3441" s="383">
        <v>5</v>
      </c>
      <c r="T3441" s="386" t="s">
        <v>11</v>
      </c>
      <c r="U3441" s="386"/>
      <c r="V3441" s="386">
        <v>5</v>
      </c>
      <c r="W3441" s="386" t="s">
        <v>11</v>
      </c>
      <c r="X3441" s="383"/>
      <c r="Y3441" s="383">
        <v>5</v>
      </c>
      <c r="Z3441" s="386" t="s">
        <v>11</v>
      </c>
      <c r="AA3441" s="386"/>
      <c r="AB3441" s="386">
        <v>5</v>
      </c>
      <c r="AC3441" s="386" t="s">
        <v>11</v>
      </c>
      <c r="AD3441" s="383" t="s">
        <v>33</v>
      </c>
      <c r="AE3441" s="383" t="s">
        <v>36</v>
      </c>
      <c r="AF3441" s="383">
        <v>85</v>
      </c>
      <c r="AG3441" s="383" t="s">
        <v>35</v>
      </c>
      <c r="AH3441" s="383" t="s">
        <v>34</v>
      </c>
      <c r="AI3441" s="383" t="s">
        <v>34</v>
      </c>
      <c r="AJ3441" s="383" t="s">
        <v>3554</v>
      </c>
      <c r="AK3441" s="384" t="str">
        <f t="shared" si="107"/>
        <v>NA</v>
      </c>
      <c r="AL3441" s="384" t="str">
        <f t="shared" si="108"/>
        <v>NA</v>
      </c>
    </row>
    <row r="3442" spans="1:38" x14ac:dyDescent="0.25">
      <c r="A3442" s="381" t="s">
        <v>3224</v>
      </c>
      <c r="B3442" s="382" t="s">
        <v>846</v>
      </c>
      <c r="C3442" s="382" t="s">
        <v>30</v>
      </c>
      <c r="D3442" s="382" t="s">
        <v>2237</v>
      </c>
      <c r="E3442" s="382" t="s">
        <v>2</v>
      </c>
      <c r="F3442" s="383"/>
      <c r="G3442" s="383">
        <v>0</v>
      </c>
      <c r="H3442" s="383" t="s">
        <v>11</v>
      </c>
      <c r="I3442" s="383"/>
      <c r="J3442" s="383">
        <v>0</v>
      </c>
      <c r="K3442" s="383" t="s">
        <v>11</v>
      </c>
      <c r="L3442" s="385"/>
      <c r="M3442" s="383">
        <v>0</v>
      </c>
      <c r="N3442" s="383" t="s">
        <v>11</v>
      </c>
      <c r="O3442" s="385"/>
      <c r="P3442" s="385"/>
      <c r="Q3442" s="386" t="s">
        <v>11</v>
      </c>
      <c r="R3442" s="383"/>
      <c r="S3442" s="383">
        <v>0</v>
      </c>
      <c r="T3442" s="386" t="s">
        <v>11</v>
      </c>
      <c r="U3442" s="386"/>
      <c r="V3442" s="386">
        <v>0</v>
      </c>
      <c r="W3442" s="386" t="s">
        <v>11</v>
      </c>
      <c r="X3442" s="383"/>
      <c r="Y3442" s="383">
        <v>0</v>
      </c>
      <c r="Z3442" s="386" t="s">
        <v>11</v>
      </c>
      <c r="AA3442" s="386"/>
      <c r="AB3442" s="386">
        <v>0</v>
      </c>
      <c r="AC3442" s="386" t="s">
        <v>11</v>
      </c>
      <c r="AD3442" s="383" t="s">
        <v>57</v>
      </c>
      <c r="AE3442" s="383" t="s">
        <v>36</v>
      </c>
      <c r="AF3442" s="383">
        <v>90</v>
      </c>
      <c r="AG3442" s="383" t="s">
        <v>35</v>
      </c>
      <c r="AH3442" s="383" t="s">
        <v>34</v>
      </c>
      <c r="AI3442" s="383" t="s">
        <v>34</v>
      </c>
      <c r="AJ3442" s="383" t="s">
        <v>3554</v>
      </c>
      <c r="AK3442" s="384" t="str">
        <f t="shared" si="107"/>
        <v>NA</v>
      </c>
      <c r="AL3442" s="384" t="str">
        <f t="shared" si="108"/>
        <v>NA</v>
      </c>
    </row>
    <row r="3443" spans="1:38" x14ac:dyDescent="0.25">
      <c r="A3443" s="381" t="s">
        <v>3224</v>
      </c>
      <c r="B3443" s="382" t="s">
        <v>159</v>
      </c>
      <c r="C3443" s="382" t="s">
        <v>30</v>
      </c>
      <c r="D3443" s="382" t="s">
        <v>160</v>
      </c>
      <c r="E3443" s="382" t="s">
        <v>2</v>
      </c>
      <c r="F3443" s="383"/>
      <c r="G3443" s="383">
        <v>11</v>
      </c>
      <c r="H3443" s="383" t="s">
        <v>11</v>
      </c>
      <c r="I3443" s="383"/>
      <c r="J3443" s="383">
        <v>11</v>
      </c>
      <c r="K3443" s="383" t="s">
        <v>11</v>
      </c>
      <c r="L3443" s="385"/>
      <c r="M3443" s="383">
        <v>4</v>
      </c>
      <c r="N3443" s="383" t="s">
        <v>11</v>
      </c>
      <c r="O3443" s="385"/>
      <c r="P3443" s="385"/>
      <c r="Q3443" s="386" t="s">
        <v>11</v>
      </c>
      <c r="R3443" s="383"/>
      <c r="S3443" s="383">
        <v>11</v>
      </c>
      <c r="T3443" s="386" t="s">
        <v>11</v>
      </c>
      <c r="U3443" s="386"/>
      <c r="V3443" s="386">
        <v>11</v>
      </c>
      <c r="W3443" s="386" t="s">
        <v>11</v>
      </c>
      <c r="X3443" s="383"/>
      <c r="Y3443" s="383">
        <v>11</v>
      </c>
      <c r="Z3443" s="386" t="s">
        <v>11</v>
      </c>
      <c r="AA3443" s="386"/>
      <c r="AB3443" s="386">
        <v>11</v>
      </c>
      <c r="AC3443" s="386" t="s">
        <v>11</v>
      </c>
      <c r="AD3443" s="383" t="s">
        <v>33</v>
      </c>
      <c r="AE3443" s="383" t="s">
        <v>36</v>
      </c>
      <c r="AF3443" s="383">
        <v>90</v>
      </c>
      <c r="AG3443" s="383" t="s">
        <v>40</v>
      </c>
      <c r="AH3443" s="383" t="s">
        <v>34</v>
      </c>
      <c r="AI3443" s="383" t="s">
        <v>34</v>
      </c>
      <c r="AJ3443" s="383" t="s">
        <v>3554</v>
      </c>
      <c r="AK3443" s="384" t="str">
        <f t="shared" si="107"/>
        <v>NA</v>
      </c>
      <c r="AL3443" s="384" t="str">
        <f t="shared" si="108"/>
        <v>NA</v>
      </c>
    </row>
    <row r="3444" spans="1:38" x14ac:dyDescent="0.25">
      <c r="A3444" s="381" t="s">
        <v>3224</v>
      </c>
      <c r="B3444" s="382" t="s">
        <v>161</v>
      </c>
      <c r="C3444" s="382" t="s">
        <v>30</v>
      </c>
      <c r="D3444" s="382" t="s">
        <v>162</v>
      </c>
      <c r="E3444" s="382" t="s">
        <v>2</v>
      </c>
      <c r="F3444" s="383">
        <v>100</v>
      </c>
      <c r="G3444" s="383">
        <v>183</v>
      </c>
      <c r="H3444" s="383" t="s">
        <v>835</v>
      </c>
      <c r="I3444" s="383">
        <v>100</v>
      </c>
      <c r="J3444" s="383">
        <v>183</v>
      </c>
      <c r="K3444" s="383" t="s">
        <v>835</v>
      </c>
      <c r="L3444" s="385"/>
      <c r="M3444" s="383">
        <v>64</v>
      </c>
      <c r="N3444" s="383" t="s">
        <v>835</v>
      </c>
      <c r="O3444" s="385"/>
      <c r="P3444" s="385"/>
      <c r="Q3444" s="386" t="s">
        <v>11</v>
      </c>
      <c r="R3444" s="383">
        <v>94</v>
      </c>
      <c r="S3444" s="383">
        <v>182</v>
      </c>
      <c r="T3444" s="386" t="s">
        <v>34</v>
      </c>
      <c r="U3444" s="386">
        <v>88</v>
      </c>
      <c r="V3444" s="386">
        <v>180</v>
      </c>
      <c r="W3444" s="386" t="s">
        <v>11</v>
      </c>
      <c r="X3444" s="383">
        <v>93</v>
      </c>
      <c r="Y3444" s="383">
        <v>182</v>
      </c>
      <c r="Z3444" s="386" t="s">
        <v>34</v>
      </c>
      <c r="AA3444" s="386">
        <v>89</v>
      </c>
      <c r="AB3444" s="386">
        <v>180</v>
      </c>
      <c r="AC3444" s="386" t="s">
        <v>11</v>
      </c>
      <c r="AD3444" s="383" t="s">
        <v>33</v>
      </c>
      <c r="AE3444" s="383" t="s">
        <v>36</v>
      </c>
      <c r="AF3444" s="383">
        <v>87</v>
      </c>
      <c r="AG3444" s="383" t="s">
        <v>35</v>
      </c>
      <c r="AH3444" s="383" t="s">
        <v>36</v>
      </c>
      <c r="AI3444" s="383" t="s">
        <v>36</v>
      </c>
      <c r="AJ3444" s="383" t="s">
        <v>3554</v>
      </c>
      <c r="AK3444" s="384" t="str">
        <f t="shared" si="107"/>
        <v>Yes-AB</v>
      </c>
      <c r="AL3444" s="384" t="str">
        <f t="shared" si="108"/>
        <v>Yes-AB</v>
      </c>
    </row>
    <row r="3445" spans="1:38" x14ac:dyDescent="0.25">
      <c r="A3445" s="381" t="s">
        <v>3224</v>
      </c>
      <c r="B3445" s="382" t="s">
        <v>847</v>
      </c>
      <c r="C3445" s="382" t="s">
        <v>30</v>
      </c>
      <c r="D3445" s="382" t="s">
        <v>2257</v>
      </c>
      <c r="E3445" s="382" t="s">
        <v>2</v>
      </c>
      <c r="F3445" s="383"/>
      <c r="G3445" s="383">
        <v>12</v>
      </c>
      <c r="H3445" s="383" t="s">
        <v>11</v>
      </c>
      <c r="I3445" s="383"/>
      <c r="J3445" s="383">
        <v>12</v>
      </c>
      <c r="K3445" s="383" t="s">
        <v>11</v>
      </c>
      <c r="L3445" s="385"/>
      <c r="M3445" s="383">
        <v>1</v>
      </c>
      <c r="N3445" s="383" t="s">
        <v>11</v>
      </c>
      <c r="O3445" s="385"/>
      <c r="P3445" s="385"/>
      <c r="Q3445" s="386" t="s">
        <v>11</v>
      </c>
      <c r="R3445" s="383"/>
      <c r="S3445" s="383">
        <v>12</v>
      </c>
      <c r="T3445" s="386" t="s">
        <v>11</v>
      </c>
      <c r="U3445" s="386"/>
      <c r="V3445" s="386">
        <v>10</v>
      </c>
      <c r="W3445" s="386" t="s">
        <v>11</v>
      </c>
      <c r="X3445" s="383"/>
      <c r="Y3445" s="383">
        <v>12</v>
      </c>
      <c r="Z3445" s="386" t="s">
        <v>11</v>
      </c>
      <c r="AA3445" s="386"/>
      <c r="AB3445" s="386">
        <v>10</v>
      </c>
      <c r="AC3445" s="386" t="s">
        <v>11</v>
      </c>
      <c r="AD3445" s="383"/>
      <c r="AE3445" s="383" t="s">
        <v>36</v>
      </c>
      <c r="AF3445" s="383">
        <v>82</v>
      </c>
      <c r="AG3445" s="383" t="s">
        <v>40</v>
      </c>
      <c r="AH3445" s="383" t="s">
        <v>36</v>
      </c>
      <c r="AI3445" s="383" t="s">
        <v>34</v>
      </c>
      <c r="AJ3445" s="383" t="s">
        <v>3554</v>
      </c>
      <c r="AK3445" s="384" t="str">
        <f t="shared" si="107"/>
        <v>NA</v>
      </c>
      <c r="AL3445" s="384" t="str">
        <f t="shared" si="108"/>
        <v>NA</v>
      </c>
    </row>
    <row r="3446" spans="1:38" x14ac:dyDescent="0.25">
      <c r="A3446" s="381" t="s">
        <v>3224</v>
      </c>
      <c r="B3446" s="382" t="s">
        <v>163</v>
      </c>
      <c r="C3446" s="382" t="s">
        <v>30</v>
      </c>
      <c r="D3446" s="382" t="s">
        <v>164</v>
      </c>
      <c r="E3446" s="382" t="s">
        <v>2</v>
      </c>
      <c r="F3446" s="383"/>
      <c r="G3446" s="383">
        <v>8</v>
      </c>
      <c r="H3446" s="383" t="s">
        <v>11</v>
      </c>
      <c r="I3446" s="383"/>
      <c r="J3446" s="383">
        <v>8</v>
      </c>
      <c r="K3446" s="383" t="s">
        <v>11</v>
      </c>
      <c r="L3446" s="385"/>
      <c r="M3446" s="383">
        <v>2</v>
      </c>
      <c r="N3446" s="383" t="s">
        <v>11</v>
      </c>
      <c r="O3446" s="385"/>
      <c r="P3446" s="385"/>
      <c r="Q3446" s="386" t="s">
        <v>11</v>
      </c>
      <c r="R3446" s="383"/>
      <c r="S3446" s="383">
        <v>7</v>
      </c>
      <c r="T3446" s="386" t="s">
        <v>11</v>
      </c>
      <c r="U3446" s="386"/>
      <c r="V3446" s="386">
        <v>7</v>
      </c>
      <c r="W3446" s="386" t="s">
        <v>11</v>
      </c>
      <c r="X3446" s="383"/>
      <c r="Y3446" s="383">
        <v>7</v>
      </c>
      <c r="Z3446" s="386" t="s">
        <v>11</v>
      </c>
      <c r="AA3446" s="386"/>
      <c r="AB3446" s="386">
        <v>7</v>
      </c>
      <c r="AC3446" s="386" t="s">
        <v>11</v>
      </c>
      <c r="AD3446" s="383" t="s">
        <v>33</v>
      </c>
      <c r="AE3446" s="383" t="s">
        <v>36</v>
      </c>
      <c r="AF3446" s="383">
        <v>79</v>
      </c>
      <c r="AG3446" s="383" t="s">
        <v>35</v>
      </c>
      <c r="AH3446" s="383" t="s">
        <v>34</v>
      </c>
      <c r="AI3446" s="383" t="s">
        <v>36</v>
      </c>
      <c r="AJ3446" s="383" t="s">
        <v>3554</v>
      </c>
      <c r="AK3446" s="384" t="str">
        <f t="shared" si="107"/>
        <v>NA</v>
      </c>
      <c r="AL3446" s="384" t="str">
        <f t="shared" si="108"/>
        <v>NA</v>
      </c>
    </row>
    <row r="3447" spans="1:38" x14ac:dyDescent="0.25">
      <c r="A3447" s="381" t="s">
        <v>3224</v>
      </c>
      <c r="B3447" s="382" t="s">
        <v>165</v>
      </c>
      <c r="C3447" s="382" t="s">
        <v>30</v>
      </c>
      <c r="D3447" s="382" t="s">
        <v>166</v>
      </c>
      <c r="E3447" s="382" t="s">
        <v>2</v>
      </c>
      <c r="F3447" s="383">
        <v>100</v>
      </c>
      <c r="G3447" s="383">
        <v>103</v>
      </c>
      <c r="H3447" s="383" t="s">
        <v>835</v>
      </c>
      <c r="I3447" s="383">
        <v>100</v>
      </c>
      <c r="J3447" s="383">
        <v>103</v>
      </c>
      <c r="K3447" s="383" t="s">
        <v>835</v>
      </c>
      <c r="L3447" s="385"/>
      <c r="M3447" s="383">
        <v>36</v>
      </c>
      <c r="N3447" s="383" t="s">
        <v>835</v>
      </c>
      <c r="O3447" s="385"/>
      <c r="P3447" s="385"/>
      <c r="Q3447" s="386" t="s">
        <v>11</v>
      </c>
      <c r="R3447" s="383"/>
      <c r="S3447" s="383">
        <v>98</v>
      </c>
      <c r="T3447" s="386" t="s">
        <v>11</v>
      </c>
      <c r="U3447" s="386"/>
      <c r="V3447" s="386">
        <v>97</v>
      </c>
      <c r="W3447" s="386" t="s">
        <v>11</v>
      </c>
      <c r="X3447" s="383"/>
      <c r="Y3447" s="383">
        <v>97</v>
      </c>
      <c r="Z3447" s="386" t="s">
        <v>11</v>
      </c>
      <c r="AA3447" s="386"/>
      <c r="AB3447" s="386">
        <v>96</v>
      </c>
      <c r="AC3447" s="386" t="s">
        <v>11</v>
      </c>
      <c r="AD3447" s="383" t="s">
        <v>33</v>
      </c>
      <c r="AE3447" s="383" t="s">
        <v>36</v>
      </c>
      <c r="AF3447" s="383">
        <v>74</v>
      </c>
      <c r="AG3447" s="383" t="s">
        <v>40</v>
      </c>
      <c r="AH3447" s="383" t="s">
        <v>34</v>
      </c>
      <c r="AI3447" s="383" t="s">
        <v>36</v>
      </c>
      <c r="AJ3447" s="383" t="s">
        <v>3554</v>
      </c>
      <c r="AK3447" s="384" t="str">
        <f t="shared" si="107"/>
        <v>NA</v>
      </c>
      <c r="AL3447" s="384" t="str">
        <f t="shared" si="108"/>
        <v>NA</v>
      </c>
    </row>
    <row r="3448" spans="1:38" x14ac:dyDescent="0.25">
      <c r="A3448" s="381" t="s">
        <v>3224</v>
      </c>
      <c r="B3448" s="382" t="s">
        <v>167</v>
      </c>
      <c r="C3448" s="382" t="s">
        <v>30</v>
      </c>
      <c r="D3448" s="382" t="s">
        <v>168</v>
      </c>
      <c r="E3448" s="382" t="s">
        <v>2</v>
      </c>
      <c r="F3448" s="383"/>
      <c r="G3448" s="383">
        <v>1</v>
      </c>
      <c r="H3448" s="383" t="s">
        <v>11</v>
      </c>
      <c r="I3448" s="383"/>
      <c r="J3448" s="383">
        <v>1</v>
      </c>
      <c r="K3448" s="383" t="s">
        <v>11</v>
      </c>
      <c r="L3448" s="385"/>
      <c r="M3448" s="383">
        <v>0</v>
      </c>
      <c r="N3448" s="383" t="s">
        <v>11</v>
      </c>
      <c r="O3448" s="385"/>
      <c r="P3448" s="385"/>
      <c r="Q3448" s="386" t="s">
        <v>11</v>
      </c>
      <c r="R3448" s="383"/>
      <c r="S3448" s="383">
        <v>1</v>
      </c>
      <c r="T3448" s="386" t="s">
        <v>11</v>
      </c>
      <c r="U3448" s="386"/>
      <c r="V3448" s="386">
        <v>1</v>
      </c>
      <c r="W3448" s="386" t="s">
        <v>11</v>
      </c>
      <c r="X3448" s="383"/>
      <c r="Y3448" s="383">
        <v>1</v>
      </c>
      <c r="Z3448" s="386" t="s">
        <v>11</v>
      </c>
      <c r="AA3448" s="386"/>
      <c r="AB3448" s="386">
        <v>1</v>
      </c>
      <c r="AC3448" s="386" t="s">
        <v>11</v>
      </c>
      <c r="AD3448" s="383" t="s">
        <v>57</v>
      </c>
      <c r="AE3448" s="383" t="s">
        <v>36</v>
      </c>
      <c r="AF3448" s="383">
        <v>85</v>
      </c>
      <c r="AG3448" s="383" t="s">
        <v>35</v>
      </c>
      <c r="AH3448" s="383" t="s">
        <v>34</v>
      </c>
      <c r="AI3448" s="383" t="s">
        <v>36</v>
      </c>
      <c r="AJ3448" s="383" t="s">
        <v>3554</v>
      </c>
      <c r="AK3448" s="384" t="str">
        <f t="shared" si="107"/>
        <v>NA</v>
      </c>
      <c r="AL3448" s="384" t="str">
        <f t="shared" si="108"/>
        <v>NA</v>
      </c>
    </row>
    <row r="3449" spans="1:38" x14ac:dyDescent="0.25">
      <c r="A3449" s="381" t="s">
        <v>3224</v>
      </c>
      <c r="B3449" s="382" t="s">
        <v>169</v>
      </c>
      <c r="C3449" s="382" t="s">
        <v>30</v>
      </c>
      <c r="D3449" s="382" t="s">
        <v>170</v>
      </c>
      <c r="E3449" s="382" t="s">
        <v>2</v>
      </c>
      <c r="F3449" s="383">
        <v>100</v>
      </c>
      <c r="G3449" s="383">
        <v>81</v>
      </c>
      <c r="H3449" s="383" t="s">
        <v>835</v>
      </c>
      <c r="I3449" s="383">
        <v>100</v>
      </c>
      <c r="J3449" s="383">
        <v>81</v>
      </c>
      <c r="K3449" s="383" t="s">
        <v>835</v>
      </c>
      <c r="L3449" s="385"/>
      <c r="M3449" s="383">
        <v>27</v>
      </c>
      <c r="N3449" s="383" t="s">
        <v>11</v>
      </c>
      <c r="O3449" s="385"/>
      <c r="P3449" s="385"/>
      <c r="Q3449" s="386" t="s">
        <v>11</v>
      </c>
      <c r="R3449" s="383">
        <v>89</v>
      </c>
      <c r="S3449" s="383">
        <v>79</v>
      </c>
      <c r="T3449" s="386" t="s">
        <v>34</v>
      </c>
      <c r="U3449" s="386">
        <v>90</v>
      </c>
      <c r="V3449" s="386">
        <v>79</v>
      </c>
      <c r="W3449" s="386" t="s">
        <v>11</v>
      </c>
      <c r="X3449" s="383">
        <v>92</v>
      </c>
      <c r="Y3449" s="383">
        <v>79</v>
      </c>
      <c r="Z3449" s="386" t="s">
        <v>34</v>
      </c>
      <c r="AA3449" s="386">
        <v>87</v>
      </c>
      <c r="AB3449" s="386">
        <v>79</v>
      </c>
      <c r="AC3449" s="386" t="s">
        <v>11</v>
      </c>
      <c r="AD3449" s="383" t="s">
        <v>33</v>
      </c>
      <c r="AE3449" s="383" t="s">
        <v>36</v>
      </c>
      <c r="AF3449" s="383">
        <v>82</v>
      </c>
      <c r="AG3449" s="383" t="s">
        <v>35</v>
      </c>
      <c r="AH3449" s="383" t="s">
        <v>34</v>
      </c>
      <c r="AI3449" s="383" t="s">
        <v>36</v>
      </c>
      <c r="AJ3449" s="383" t="s">
        <v>3554</v>
      </c>
      <c r="AK3449" s="384" t="str">
        <f t="shared" si="107"/>
        <v>Yes-AB</v>
      </c>
      <c r="AL3449" s="384" t="str">
        <f t="shared" si="108"/>
        <v>Yes-AB</v>
      </c>
    </row>
    <row r="3450" spans="1:38" x14ac:dyDescent="0.25">
      <c r="A3450" s="381" t="s">
        <v>3224</v>
      </c>
      <c r="B3450" s="382" t="s">
        <v>171</v>
      </c>
      <c r="C3450" s="382" t="s">
        <v>30</v>
      </c>
      <c r="D3450" s="382" t="s">
        <v>172</v>
      </c>
      <c r="E3450" s="382" t="s">
        <v>2</v>
      </c>
      <c r="F3450" s="383"/>
      <c r="G3450" s="383">
        <v>16</v>
      </c>
      <c r="H3450" s="383" t="s">
        <v>11</v>
      </c>
      <c r="I3450" s="383"/>
      <c r="J3450" s="383">
        <v>16</v>
      </c>
      <c r="K3450" s="383" t="s">
        <v>11</v>
      </c>
      <c r="L3450" s="385"/>
      <c r="M3450" s="383">
        <v>4</v>
      </c>
      <c r="N3450" s="383" t="s">
        <v>11</v>
      </c>
      <c r="O3450" s="385"/>
      <c r="P3450" s="385"/>
      <c r="Q3450" s="386" t="s">
        <v>11</v>
      </c>
      <c r="R3450" s="383"/>
      <c r="S3450" s="383">
        <v>16</v>
      </c>
      <c r="T3450" s="386" t="s">
        <v>11</v>
      </c>
      <c r="U3450" s="386"/>
      <c r="V3450" s="386">
        <v>16</v>
      </c>
      <c r="W3450" s="386" t="s">
        <v>11</v>
      </c>
      <c r="X3450" s="383"/>
      <c r="Y3450" s="383">
        <v>16</v>
      </c>
      <c r="Z3450" s="386" t="s">
        <v>11</v>
      </c>
      <c r="AA3450" s="386"/>
      <c r="AB3450" s="386">
        <v>16</v>
      </c>
      <c r="AC3450" s="386" t="s">
        <v>11</v>
      </c>
      <c r="AD3450" s="383" t="s">
        <v>33</v>
      </c>
      <c r="AE3450" s="383" t="s">
        <v>36</v>
      </c>
      <c r="AF3450" s="383">
        <v>97</v>
      </c>
      <c r="AG3450" s="383" t="s">
        <v>35</v>
      </c>
      <c r="AH3450" s="383" t="s">
        <v>34</v>
      </c>
      <c r="AI3450" s="383" t="s">
        <v>36</v>
      </c>
      <c r="AJ3450" s="383" t="s">
        <v>3554</v>
      </c>
      <c r="AK3450" s="384" t="str">
        <f t="shared" si="107"/>
        <v>NA</v>
      </c>
      <c r="AL3450" s="384" t="str">
        <f t="shared" si="108"/>
        <v>NA</v>
      </c>
    </row>
    <row r="3451" spans="1:38" x14ac:dyDescent="0.25">
      <c r="A3451" s="381" t="s">
        <v>3224</v>
      </c>
      <c r="B3451" s="382" t="s">
        <v>173</v>
      </c>
      <c r="C3451" s="382" t="s">
        <v>30</v>
      </c>
      <c r="D3451" s="382" t="s">
        <v>174</v>
      </c>
      <c r="E3451" s="382" t="s">
        <v>2</v>
      </c>
      <c r="F3451" s="383">
        <v>100</v>
      </c>
      <c r="G3451" s="383">
        <v>159</v>
      </c>
      <c r="H3451" s="383" t="s">
        <v>835</v>
      </c>
      <c r="I3451" s="383">
        <v>100</v>
      </c>
      <c r="J3451" s="383">
        <v>159</v>
      </c>
      <c r="K3451" s="383" t="s">
        <v>835</v>
      </c>
      <c r="L3451" s="385"/>
      <c r="M3451" s="383">
        <v>58</v>
      </c>
      <c r="N3451" s="383" t="s">
        <v>835</v>
      </c>
      <c r="O3451" s="385"/>
      <c r="P3451" s="385"/>
      <c r="Q3451" s="386" t="s">
        <v>11</v>
      </c>
      <c r="R3451" s="383">
        <v>85</v>
      </c>
      <c r="S3451" s="383">
        <v>157</v>
      </c>
      <c r="T3451" s="386" t="s">
        <v>34</v>
      </c>
      <c r="U3451" s="386">
        <v>84</v>
      </c>
      <c r="V3451" s="386">
        <v>153</v>
      </c>
      <c r="W3451" s="386" t="s">
        <v>11</v>
      </c>
      <c r="X3451" s="383">
        <v>85</v>
      </c>
      <c r="Y3451" s="383">
        <v>157</v>
      </c>
      <c r="Z3451" s="386" t="s">
        <v>34</v>
      </c>
      <c r="AA3451" s="386">
        <v>85</v>
      </c>
      <c r="AB3451" s="386">
        <v>153</v>
      </c>
      <c r="AC3451" s="386" t="s">
        <v>11</v>
      </c>
      <c r="AD3451" s="383" t="s">
        <v>33</v>
      </c>
      <c r="AE3451" s="383" t="s">
        <v>36</v>
      </c>
      <c r="AF3451" s="383">
        <v>90</v>
      </c>
      <c r="AG3451" s="383" t="s">
        <v>40</v>
      </c>
      <c r="AH3451" s="383" t="s">
        <v>36</v>
      </c>
      <c r="AI3451" s="383" t="s">
        <v>36</v>
      </c>
      <c r="AJ3451" s="383" t="s">
        <v>3554</v>
      </c>
      <c r="AK3451" s="384" t="str">
        <f t="shared" si="107"/>
        <v>Yes-AB</v>
      </c>
      <c r="AL3451" s="384" t="str">
        <f t="shared" si="108"/>
        <v>Yes-AB</v>
      </c>
    </row>
    <row r="3452" spans="1:38" x14ac:dyDescent="0.25">
      <c r="A3452" s="381" t="s">
        <v>3224</v>
      </c>
      <c r="B3452" s="382" t="s">
        <v>175</v>
      </c>
      <c r="C3452" s="382" t="s">
        <v>30</v>
      </c>
      <c r="D3452" s="382" t="s">
        <v>176</v>
      </c>
      <c r="E3452" s="382" t="s">
        <v>2</v>
      </c>
      <c r="F3452" s="383"/>
      <c r="G3452" s="383">
        <v>6</v>
      </c>
      <c r="H3452" s="383" t="s">
        <v>11</v>
      </c>
      <c r="I3452" s="383"/>
      <c r="J3452" s="383">
        <v>6</v>
      </c>
      <c r="K3452" s="383" t="s">
        <v>11</v>
      </c>
      <c r="L3452" s="385"/>
      <c r="M3452" s="383">
        <v>0</v>
      </c>
      <c r="N3452" s="383" t="s">
        <v>11</v>
      </c>
      <c r="O3452" s="385"/>
      <c r="P3452" s="385"/>
      <c r="Q3452" s="386" t="s">
        <v>11</v>
      </c>
      <c r="R3452" s="383"/>
      <c r="S3452" s="383">
        <v>1</v>
      </c>
      <c r="T3452" s="386" t="s">
        <v>11</v>
      </c>
      <c r="U3452" s="386"/>
      <c r="V3452" s="386">
        <v>1</v>
      </c>
      <c r="W3452" s="386" t="s">
        <v>11</v>
      </c>
      <c r="X3452" s="383"/>
      <c r="Y3452" s="383">
        <v>1</v>
      </c>
      <c r="Z3452" s="386" t="s">
        <v>11</v>
      </c>
      <c r="AA3452" s="386"/>
      <c r="AB3452" s="386">
        <v>1</v>
      </c>
      <c r="AC3452" s="386" t="s">
        <v>11</v>
      </c>
      <c r="AD3452" s="383" t="s">
        <v>57</v>
      </c>
      <c r="AE3452" s="383" t="s">
        <v>36</v>
      </c>
      <c r="AF3452" s="383">
        <v>90</v>
      </c>
      <c r="AG3452" s="383" t="s">
        <v>35</v>
      </c>
      <c r="AH3452" s="383" t="s">
        <v>34</v>
      </c>
      <c r="AI3452" s="383" t="s">
        <v>36</v>
      </c>
      <c r="AJ3452" s="383" t="s">
        <v>3554</v>
      </c>
      <c r="AK3452" s="384" t="str">
        <f t="shared" si="107"/>
        <v>NA</v>
      </c>
      <c r="AL3452" s="384" t="str">
        <f t="shared" si="108"/>
        <v>NA</v>
      </c>
    </row>
    <row r="3453" spans="1:38" x14ac:dyDescent="0.25">
      <c r="A3453" s="381" t="s">
        <v>3224</v>
      </c>
      <c r="B3453" s="382" t="s">
        <v>177</v>
      </c>
      <c r="C3453" s="382" t="s">
        <v>30</v>
      </c>
      <c r="D3453" s="382" t="s">
        <v>178</v>
      </c>
      <c r="E3453" s="382" t="s">
        <v>2</v>
      </c>
      <c r="F3453" s="383"/>
      <c r="G3453" s="383">
        <v>22</v>
      </c>
      <c r="H3453" s="383" t="s">
        <v>11</v>
      </c>
      <c r="I3453" s="383"/>
      <c r="J3453" s="383">
        <v>22</v>
      </c>
      <c r="K3453" s="383" t="s">
        <v>11</v>
      </c>
      <c r="L3453" s="385"/>
      <c r="M3453" s="383">
        <v>9</v>
      </c>
      <c r="N3453" s="383" t="s">
        <v>11</v>
      </c>
      <c r="O3453" s="385"/>
      <c r="P3453" s="385"/>
      <c r="Q3453" s="386" t="s">
        <v>11</v>
      </c>
      <c r="R3453" s="383"/>
      <c r="S3453" s="383">
        <v>21</v>
      </c>
      <c r="T3453" s="386" t="s">
        <v>11</v>
      </c>
      <c r="U3453" s="386"/>
      <c r="V3453" s="386">
        <v>21</v>
      </c>
      <c r="W3453" s="386" t="s">
        <v>11</v>
      </c>
      <c r="X3453" s="383"/>
      <c r="Y3453" s="383">
        <v>21</v>
      </c>
      <c r="Z3453" s="386" t="s">
        <v>11</v>
      </c>
      <c r="AA3453" s="386"/>
      <c r="AB3453" s="386">
        <v>21</v>
      </c>
      <c r="AC3453" s="386" t="s">
        <v>11</v>
      </c>
      <c r="AD3453" s="383" t="s">
        <v>33</v>
      </c>
      <c r="AE3453" s="383" t="s">
        <v>36</v>
      </c>
      <c r="AF3453" s="383">
        <v>90</v>
      </c>
      <c r="AG3453" s="383" t="s">
        <v>35</v>
      </c>
      <c r="AH3453" s="383" t="s">
        <v>34</v>
      </c>
      <c r="AI3453" s="383" t="s">
        <v>36</v>
      </c>
      <c r="AJ3453" s="383" t="s">
        <v>3554</v>
      </c>
      <c r="AK3453" s="384" t="str">
        <f t="shared" si="107"/>
        <v>NA</v>
      </c>
      <c r="AL3453" s="384" t="str">
        <f t="shared" si="108"/>
        <v>NA</v>
      </c>
    </row>
    <row r="3454" spans="1:38" x14ac:dyDescent="0.25">
      <c r="A3454" s="381" t="s">
        <v>3224</v>
      </c>
      <c r="B3454" s="382" t="s">
        <v>179</v>
      </c>
      <c r="C3454" s="382" t="s">
        <v>30</v>
      </c>
      <c r="D3454" s="382" t="s">
        <v>180</v>
      </c>
      <c r="E3454" s="382" t="s">
        <v>2</v>
      </c>
      <c r="F3454" s="383"/>
      <c r="G3454" s="383">
        <v>0</v>
      </c>
      <c r="H3454" s="383" t="s">
        <v>11</v>
      </c>
      <c r="I3454" s="383"/>
      <c r="J3454" s="383">
        <v>0</v>
      </c>
      <c r="K3454" s="383" t="s">
        <v>11</v>
      </c>
      <c r="L3454" s="385"/>
      <c r="M3454" s="383">
        <v>0</v>
      </c>
      <c r="N3454" s="383" t="s">
        <v>11</v>
      </c>
      <c r="O3454" s="385"/>
      <c r="P3454" s="385"/>
      <c r="Q3454" s="386" t="s">
        <v>11</v>
      </c>
      <c r="R3454" s="383"/>
      <c r="S3454" s="383">
        <v>0</v>
      </c>
      <c r="T3454" s="386" t="s">
        <v>11</v>
      </c>
      <c r="U3454" s="386"/>
      <c r="V3454" s="386">
        <v>0</v>
      </c>
      <c r="W3454" s="386" t="s">
        <v>11</v>
      </c>
      <c r="X3454" s="383"/>
      <c r="Y3454" s="383">
        <v>0</v>
      </c>
      <c r="Z3454" s="386" t="s">
        <v>11</v>
      </c>
      <c r="AA3454" s="386"/>
      <c r="AB3454" s="386">
        <v>0</v>
      </c>
      <c r="AC3454" s="386" t="s">
        <v>11</v>
      </c>
      <c r="AD3454" s="383" t="s">
        <v>33</v>
      </c>
      <c r="AE3454" s="383" t="s">
        <v>36</v>
      </c>
      <c r="AF3454" s="383">
        <v>92</v>
      </c>
      <c r="AG3454" s="383" t="s">
        <v>35</v>
      </c>
      <c r="AH3454" s="383" t="s">
        <v>34</v>
      </c>
      <c r="AI3454" s="383" t="s">
        <v>36</v>
      </c>
      <c r="AJ3454" s="383" t="s">
        <v>3554</v>
      </c>
      <c r="AK3454" s="384" t="str">
        <f t="shared" si="107"/>
        <v>NA</v>
      </c>
      <c r="AL3454" s="384" t="str">
        <f t="shared" si="108"/>
        <v>NA</v>
      </c>
    </row>
    <row r="3455" spans="1:38" x14ac:dyDescent="0.25">
      <c r="A3455" s="381" t="s">
        <v>3224</v>
      </c>
      <c r="B3455" s="382" t="s">
        <v>181</v>
      </c>
      <c r="C3455" s="382" t="s">
        <v>30</v>
      </c>
      <c r="D3455" s="382" t="s">
        <v>182</v>
      </c>
      <c r="E3455" s="382" t="s">
        <v>2</v>
      </c>
      <c r="F3455" s="383"/>
      <c r="G3455" s="383">
        <v>0</v>
      </c>
      <c r="H3455" s="383" t="s">
        <v>11</v>
      </c>
      <c r="I3455" s="383"/>
      <c r="J3455" s="383">
        <v>0</v>
      </c>
      <c r="K3455" s="383" t="s">
        <v>11</v>
      </c>
      <c r="L3455" s="385"/>
      <c r="M3455" s="383">
        <v>0</v>
      </c>
      <c r="N3455" s="383" t="s">
        <v>11</v>
      </c>
      <c r="O3455" s="385"/>
      <c r="P3455" s="385"/>
      <c r="Q3455" s="386" t="s">
        <v>11</v>
      </c>
      <c r="R3455" s="383"/>
      <c r="S3455" s="383">
        <v>0</v>
      </c>
      <c r="T3455" s="386" t="s">
        <v>11</v>
      </c>
      <c r="U3455" s="386"/>
      <c r="V3455" s="386">
        <v>0</v>
      </c>
      <c r="W3455" s="386" t="s">
        <v>11</v>
      </c>
      <c r="X3455" s="383"/>
      <c r="Y3455" s="383">
        <v>0</v>
      </c>
      <c r="Z3455" s="386" t="s">
        <v>11</v>
      </c>
      <c r="AA3455" s="386"/>
      <c r="AB3455" s="386">
        <v>0</v>
      </c>
      <c r="AC3455" s="386" t="s">
        <v>11</v>
      </c>
      <c r="AD3455" s="383" t="s">
        <v>57</v>
      </c>
      <c r="AE3455" s="383" t="s">
        <v>36</v>
      </c>
      <c r="AF3455" s="383">
        <v>90</v>
      </c>
      <c r="AG3455" s="383" t="s">
        <v>35</v>
      </c>
      <c r="AH3455" s="383" t="s">
        <v>34</v>
      </c>
      <c r="AI3455" s="383" t="s">
        <v>36</v>
      </c>
      <c r="AJ3455" s="383" t="s">
        <v>3554</v>
      </c>
      <c r="AK3455" s="384" t="str">
        <f t="shared" si="107"/>
        <v>NA</v>
      </c>
      <c r="AL3455" s="384" t="str">
        <f t="shared" si="108"/>
        <v>NA</v>
      </c>
    </row>
    <row r="3456" spans="1:38" x14ac:dyDescent="0.25">
      <c r="A3456" s="381" t="s">
        <v>3224</v>
      </c>
      <c r="B3456" s="382" t="s">
        <v>183</v>
      </c>
      <c r="C3456" s="382" t="s">
        <v>30</v>
      </c>
      <c r="D3456" s="382" t="s">
        <v>184</v>
      </c>
      <c r="E3456" s="382" t="s">
        <v>2</v>
      </c>
      <c r="F3456" s="383"/>
      <c r="G3456" s="383">
        <v>11</v>
      </c>
      <c r="H3456" s="383" t="s">
        <v>11</v>
      </c>
      <c r="I3456" s="383"/>
      <c r="J3456" s="383">
        <v>11</v>
      </c>
      <c r="K3456" s="383" t="s">
        <v>11</v>
      </c>
      <c r="L3456" s="385"/>
      <c r="M3456" s="383">
        <v>3</v>
      </c>
      <c r="N3456" s="383" t="s">
        <v>11</v>
      </c>
      <c r="O3456" s="385"/>
      <c r="P3456" s="385"/>
      <c r="Q3456" s="386" t="s">
        <v>11</v>
      </c>
      <c r="R3456" s="383"/>
      <c r="S3456" s="383">
        <v>10</v>
      </c>
      <c r="T3456" s="386" t="s">
        <v>11</v>
      </c>
      <c r="U3456" s="386"/>
      <c r="V3456" s="386">
        <v>10</v>
      </c>
      <c r="W3456" s="386" t="s">
        <v>11</v>
      </c>
      <c r="X3456" s="383"/>
      <c r="Y3456" s="383">
        <v>10</v>
      </c>
      <c r="Z3456" s="386" t="s">
        <v>11</v>
      </c>
      <c r="AA3456" s="386"/>
      <c r="AB3456" s="386">
        <v>10</v>
      </c>
      <c r="AC3456" s="386" t="s">
        <v>11</v>
      </c>
      <c r="AD3456" s="383" t="s">
        <v>33</v>
      </c>
      <c r="AE3456" s="383" t="s">
        <v>36</v>
      </c>
      <c r="AF3456" s="383">
        <v>92</v>
      </c>
      <c r="AG3456" s="383" t="s">
        <v>35</v>
      </c>
      <c r="AH3456" s="383" t="s">
        <v>34</v>
      </c>
      <c r="AI3456" s="383" t="s">
        <v>36</v>
      </c>
      <c r="AJ3456" s="383" t="s">
        <v>3554</v>
      </c>
      <c r="AK3456" s="384" t="str">
        <f t="shared" si="107"/>
        <v>NA</v>
      </c>
      <c r="AL3456" s="384" t="str">
        <f t="shared" si="108"/>
        <v>NA</v>
      </c>
    </row>
    <row r="3457" spans="1:38" x14ac:dyDescent="0.25">
      <c r="A3457" s="381" t="s">
        <v>3224</v>
      </c>
      <c r="B3457" s="382" t="s">
        <v>185</v>
      </c>
      <c r="C3457" s="382" t="s">
        <v>30</v>
      </c>
      <c r="D3457" s="382" t="s">
        <v>186</v>
      </c>
      <c r="E3457" s="382" t="s">
        <v>2</v>
      </c>
      <c r="F3457" s="383"/>
      <c r="G3457" s="383">
        <v>1</v>
      </c>
      <c r="H3457" s="383" t="s">
        <v>11</v>
      </c>
      <c r="I3457" s="383"/>
      <c r="J3457" s="383">
        <v>1</v>
      </c>
      <c r="K3457" s="383" t="s">
        <v>11</v>
      </c>
      <c r="L3457" s="385"/>
      <c r="M3457" s="383">
        <v>1</v>
      </c>
      <c r="N3457" s="383" t="s">
        <v>11</v>
      </c>
      <c r="O3457" s="385"/>
      <c r="P3457" s="385"/>
      <c r="Q3457" s="386" t="s">
        <v>11</v>
      </c>
      <c r="R3457" s="383"/>
      <c r="S3457" s="383">
        <v>1</v>
      </c>
      <c r="T3457" s="386" t="s">
        <v>11</v>
      </c>
      <c r="U3457" s="386"/>
      <c r="V3457" s="386">
        <v>1</v>
      </c>
      <c r="W3457" s="386" t="s">
        <v>11</v>
      </c>
      <c r="X3457" s="383"/>
      <c r="Y3457" s="383">
        <v>1</v>
      </c>
      <c r="Z3457" s="386" t="s">
        <v>11</v>
      </c>
      <c r="AA3457" s="386"/>
      <c r="AB3457" s="386">
        <v>1</v>
      </c>
      <c r="AC3457" s="386" t="s">
        <v>11</v>
      </c>
      <c r="AD3457" s="383" t="s">
        <v>33</v>
      </c>
      <c r="AE3457" s="383" t="s">
        <v>36</v>
      </c>
      <c r="AF3457" s="383">
        <v>85</v>
      </c>
      <c r="AG3457" s="383" t="s">
        <v>35</v>
      </c>
      <c r="AH3457" s="383" t="s">
        <v>34</v>
      </c>
      <c r="AI3457" s="383" t="s">
        <v>36</v>
      </c>
      <c r="AJ3457" s="383" t="s">
        <v>3554</v>
      </c>
      <c r="AK3457" s="384" t="str">
        <f t="shared" si="107"/>
        <v>NA</v>
      </c>
      <c r="AL3457" s="384" t="str">
        <f t="shared" si="108"/>
        <v>NA</v>
      </c>
    </row>
    <row r="3458" spans="1:38" x14ac:dyDescent="0.25">
      <c r="A3458" s="381" t="s">
        <v>3224</v>
      </c>
      <c r="B3458" s="382" t="s">
        <v>187</v>
      </c>
      <c r="C3458" s="382" t="s">
        <v>30</v>
      </c>
      <c r="D3458" s="382" t="s">
        <v>188</v>
      </c>
      <c r="E3458" s="382" t="s">
        <v>2</v>
      </c>
      <c r="F3458" s="383"/>
      <c r="G3458" s="383">
        <v>1</v>
      </c>
      <c r="H3458" s="383" t="s">
        <v>11</v>
      </c>
      <c r="I3458" s="383"/>
      <c r="J3458" s="383">
        <v>1</v>
      </c>
      <c r="K3458" s="383" t="s">
        <v>11</v>
      </c>
      <c r="L3458" s="385"/>
      <c r="M3458" s="383">
        <v>0</v>
      </c>
      <c r="N3458" s="383" t="s">
        <v>11</v>
      </c>
      <c r="O3458" s="385"/>
      <c r="P3458" s="385"/>
      <c r="Q3458" s="386" t="s">
        <v>11</v>
      </c>
      <c r="R3458" s="383"/>
      <c r="S3458" s="383">
        <v>1</v>
      </c>
      <c r="T3458" s="386" t="s">
        <v>11</v>
      </c>
      <c r="U3458" s="386"/>
      <c r="V3458" s="386">
        <v>1</v>
      </c>
      <c r="W3458" s="386" t="s">
        <v>11</v>
      </c>
      <c r="X3458" s="383"/>
      <c r="Y3458" s="383">
        <v>1</v>
      </c>
      <c r="Z3458" s="386" t="s">
        <v>11</v>
      </c>
      <c r="AA3458" s="386"/>
      <c r="AB3458" s="386">
        <v>1</v>
      </c>
      <c r="AC3458" s="386" t="s">
        <v>11</v>
      </c>
      <c r="AD3458" s="383" t="s">
        <v>46</v>
      </c>
      <c r="AE3458" s="383" t="s">
        <v>36</v>
      </c>
      <c r="AF3458" s="383">
        <v>82</v>
      </c>
      <c r="AG3458" s="383" t="s">
        <v>35</v>
      </c>
      <c r="AH3458" s="383" t="s">
        <v>34</v>
      </c>
      <c r="AI3458" s="383" t="s">
        <v>36</v>
      </c>
      <c r="AJ3458" s="383" t="s">
        <v>3554</v>
      </c>
      <c r="AK3458" s="384" t="str">
        <f t="shared" si="107"/>
        <v>NA</v>
      </c>
      <c r="AL3458" s="384" t="str">
        <f t="shared" si="108"/>
        <v>NA</v>
      </c>
    </row>
    <row r="3459" spans="1:38" x14ac:dyDescent="0.25">
      <c r="A3459" s="381" t="s">
        <v>3224</v>
      </c>
      <c r="B3459" s="382" t="s">
        <v>189</v>
      </c>
      <c r="C3459" s="382" t="s">
        <v>30</v>
      </c>
      <c r="D3459" s="382" t="s">
        <v>190</v>
      </c>
      <c r="E3459" s="382" t="s">
        <v>2</v>
      </c>
      <c r="F3459" s="383"/>
      <c r="G3459" s="383">
        <v>0</v>
      </c>
      <c r="H3459" s="383" t="s">
        <v>11</v>
      </c>
      <c r="I3459" s="383"/>
      <c r="J3459" s="383">
        <v>0</v>
      </c>
      <c r="K3459" s="383" t="s">
        <v>11</v>
      </c>
      <c r="L3459" s="385"/>
      <c r="M3459" s="383">
        <v>0</v>
      </c>
      <c r="N3459" s="383" t="s">
        <v>11</v>
      </c>
      <c r="O3459" s="385"/>
      <c r="P3459" s="385"/>
      <c r="Q3459" s="386" t="s">
        <v>11</v>
      </c>
      <c r="R3459" s="383"/>
      <c r="S3459" s="383">
        <v>0</v>
      </c>
      <c r="T3459" s="386" t="s">
        <v>11</v>
      </c>
      <c r="U3459" s="386"/>
      <c r="V3459" s="386">
        <v>0</v>
      </c>
      <c r="W3459" s="386" t="s">
        <v>11</v>
      </c>
      <c r="X3459" s="383"/>
      <c r="Y3459" s="383">
        <v>0</v>
      </c>
      <c r="Z3459" s="386" t="s">
        <v>11</v>
      </c>
      <c r="AA3459" s="386"/>
      <c r="AB3459" s="386">
        <v>0</v>
      </c>
      <c r="AC3459" s="386" t="s">
        <v>11</v>
      </c>
      <c r="AD3459" s="383" t="s">
        <v>46</v>
      </c>
      <c r="AE3459" s="383" t="s">
        <v>36</v>
      </c>
      <c r="AF3459" s="383">
        <v>79</v>
      </c>
      <c r="AG3459" s="383" t="s">
        <v>35</v>
      </c>
      <c r="AH3459" s="383" t="s">
        <v>34</v>
      </c>
      <c r="AI3459" s="383" t="s">
        <v>36</v>
      </c>
      <c r="AJ3459" s="383" t="s">
        <v>3554</v>
      </c>
      <c r="AK3459" s="384" t="str">
        <f t="shared" ref="AK3459:AK3522" si="109">IF(OR(T3459="NA",T3459="NO"),T3459,(IF(T3459="","NA",IF(OR(R3459&gt;78,AND(T3459="Yes",R3459="")),"Yes-AB",IF(W3459="NA","Yes-SH","Yes-GM")))))</f>
        <v>NA</v>
      </c>
      <c r="AL3459" s="384" t="str">
        <f t="shared" ref="AL3459:AL3522" si="110">IF(OR(Z3459="NA",Z3459="NO"),Z3459,(IF(Z3459="","NA",IF(OR(X3459&gt;79,AND(Z3459="Yes",X3459="")),"Yes-AB",IF(AC3459="NA","Yes-SH","Yes-GM")))))</f>
        <v>NA</v>
      </c>
    </row>
    <row r="3460" spans="1:38" x14ac:dyDescent="0.25">
      <c r="A3460" s="381" t="s">
        <v>3224</v>
      </c>
      <c r="B3460" s="382" t="s">
        <v>191</v>
      </c>
      <c r="C3460" s="382" t="s">
        <v>30</v>
      </c>
      <c r="D3460" s="382" t="s">
        <v>192</v>
      </c>
      <c r="E3460" s="382" t="s">
        <v>2</v>
      </c>
      <c r="F3460" s="383"/>
      <c r="G3460" s="383">
        <v>8</v>
      </c>
      <c r="H3460" s="383" t="s">
        <v>11</v>
      </c>
      <c r="I3460" s="383"/>
      <c r="J3460" s="383">
        <v>8</v>
      </c>
      <c r="K3460" s="383" t="s">
        <v>11</v>
      </c>
      <c r="L3460" s="385"/>
      <c r="M3460" s="383">
        <v>3</v>
      </c>
      <c r="N3460" s="383" t="s">
        <v>11</v>
      </c>
      <c r="O3460" s="385"/>
      <c r="P3460" s="385"/>
      <c r="Q3460" s="386" t="s">
        <v>11</v>
      </c>
      <c r="R3460" s="383"/>
      <c r="S3460" s="383">
        <v>8</v>
      </c>
      <c r="T3460" s="386" t="s">
        <v>11</v>
      </c>
      <c r="U3460" s="386"/>
      <c r="V3460" s="386">
        <v>7</v>
      </c>
      <c r="W3460" s="386" t="s">
        <v>11</v>
      </c>
      <c r="X3460" s="383"/>
      <c r="Y3460" s="383">
        <v>8</v>
      </c>
      <c r="Z3460" s="386" t="s">
        <v>11</v>
      </c>
      <c r="AA3460" s="386"/>
      <c r="AB3460" s="386">
        <v>7</v>
      </c>
      <c r="AC3460" s="386" t="s">
        <v>11</v>
      </c>
      <c r="AD3460" s="383" t="s">
        <v>33</v>
      </c>
      <c r="AE3460" s="383" t="s">
        <v>36</v>
      </c>
      <c r="AF3460" s="383">
        <v>82</v>
      </c>
      <c r="AG3460" s="383" t="s">
        <v>35</v>
      </c>
      <c r="AH3460" s="383" t="s">
        <v>34</v>
      </c>
      <c r="AI3460" s="383" t="s">
        <v>36</v>
      </c>
      <c r="AJ3460" s="383" t="s">
        <v>3554</v>
      </c>
      <c r="AK3460" s="384" t="str">
        <f t="shared" si="109"/>
        <v>NA</v>
      </c>
      <c r="AL3460" s="384" t="str">
        <f t="shared" si="110"/>
        <v>NA</v>
      </c>
    </row>
    <row r="3461" spans="1:38" x14ac:dyDescent="0.25">
      <c r="A3461" s="381" t="s">
        <v>3224</v>
      </c>
      <c r="B3461" s="382" t="s">
        <v>193</v>
      </c>
      <c r="C3461" s="382" t="s">
        <v>30</v>
      </c>
      <c r="D3461" s="382" t="s">
        <v>194</v>
      </c>
      <c r="E3461" s="382" t="s">
        <v>2</v>
      </c>
      <c r="F3461" s="383"/>
      <c r="G3461" s="383">
        <v>0</v>
      </c>
      <c r="H3461" s="383" t="s">
        <v>11</v>
      </c>
      <c r="I3461" s="383"/>
      <c r="J3461" s="383">
        <v>0</v>
      </c>
      <c r="K3461" s="383" t="s">
        <v>11</v>
      </c>
      <c r="L3461" s="385"/>
      <c r="M3461" s="383">
        <v>0</v>
      </c>
      <c r="N3461" s="383" t="s">
        <v>11</v>
      </c>
      <c r="O3461" s="385"/>
      <c r="P3461" s="385"/>
      <c r="Q3461" s="386" t="s">
        <v>11</v>
      </c>
      <c r="R3461" s="383"/>
      <c r="S3461" s="383">
        <v>0</v>
      </c>
      <c r="T3461" s="386" t="s">
        <v>11</v>
      </c>
      <c r="U3461" s="386"/>
      <c r="V3461" s="386">
        <v>0</v>
      </c>
      <c r="W3461" s="386" t="s">
        <v>11</v>
      </c>
      <c r="X3461" s="383"/>
      <c r="Y3461" s="383">
        <v>0</v>
      </c>
      <c r="Z3461" s="386" t="s">
        <v>11</v>
      </c>
      <c r="AA3461" s="386"/>
      <c r="AB3461" s="386">
        <v>0</v>
      </c>
      <c r="AC3461" s="386" t="s">
        <v>11</v>
      </c>
      <c r="AD3461" s="383" t="s">
        <v>33</v>
      </c>
      <c r="AE3461" s="383" t="s">
        <v>36</v>
      </c>
      <c r="AF3461" s="383">
        <v>92</v>
      </c>
      <c r="AG3461" s="383" t="s">
        <v>35</v>
      </c>
      <c r="AH3461" s="383" t="s">
        <v>34</v>
      </c>
      <c r="AI3461" s="383" t="s">
        <v>36</v>
      </c>
      <c r="AJ3461" s="383" t="s">
        <v>3554</v>
      </c>
      <c r="AK3461" s="384" t="str">
        <f t="shared" si="109"/>
        <v>NA</v>
      </c>
      <c r="AL3461" s="384" t="str">
        <f t="shared" si="110"/>
        <v>NA</v>
      </c>
    </row>
    <row r="3462" spans="1:38" x14ac:dyDescent="0.25">
      <c r="A3462" s="381" t="s">
        <v>3224</v>
      </c>
      <c r="B3462" s="382" t="s">
        <v>195</v>
      </c>
      <c r="C3462" s="382" t="s">
        <v>30</v>
      </c>
      <c r="D3462" s="382" t="s">
        <v>196</v>
      </c>
      <c r="E3462" s="382" t="s">
        <v>2</v>
      </c>
      <c r="F3462" s="383"/>
      <c r="G3462" s="383">
        <v>27</v>
      </c>
      <c r="H3462" s="383" t="s">
        <v>11</v>
      </c>
      <c r="I3462" s="383"/>
      <c r="J3462" s="383">
        <v>27</v>
      </c>
      <c r="K3462" s="383" t="s">
        <v>11</v>
      </c>
      <c r="L3462" s="385"/>
      <c r="M3462" s="383">
        <v>10</v>
      </c>
      <c r="N3462" s="383" t="s">
        <v>11</v>
      </c>
      <c r="O3462" s="385"/>
      <c r="P3462" s="385"/>
      <c r="Q3462" s="386" t="s">
        <v>11</v>
      </c>
      <c r="R3462" s="383"/>
      <c r="S3462" s="383">
        <v>26</v>
      </c>
      <c r="T3462" s="386" t="s">
        <v>11</v>
      </c>
      <c r="U3462" s="386"/>
      <c r="V3462" s="386">
        <v>26</v>
      </c>
      <c r="W3462" s="386" t="s">
        <v>11</v>
      </c>
      <c r="X3462" s="383"/>
      <c r="Y3462" s="383">
        <v>26</v>
      </c>
      <c r="Z3462" s="386" t="s">
        <v>11</v>
      </c>
      <c r="AA3462" s="386"/>
      <c r="AB3462" s="386">
        <v>26</v>
      </c>
      <c r="AC3462" s="386" t="s">
        <v>11</v>
      </c>
      <c r="AD3462" s="383" t="s">
        <v>33</v>
      </c>
      <c r="AE3462" s="383" t="s">
        <v>34</v>
      </c>
      <c r="AF3462" s="383">
        <v>100</v>
      </c>
      <c r="AG3462" s="383" t="s">
        <v>35</v>
      </c>
      <c r="AH3462" s="383" t="s">
        <v>36</v>
      </c>
      <c r="AI3462" s="383" t="s">
        <v>36</v>
      </c>
      <c r="AJ3462" s="383" t="s">
        <v>3554</v>
      </c>
      <c r="AK3462" s="384" t="str">
        <f t="shared" si="109"/>
        <v>NA</v>
      </c>
      <c r="AL3462" s="384" t="str">
        <f t="shared" si="110"/>
        <v>NA</v>
      </c>
    </row>
    <row r="3463" spans="1:38" x14ac:dyDescent="0.25">
      <c r="A3463" s="381" t="s">
        <v>3224</v>
      </c>
      <c r="B3463" s="382" t="s">
        <v>197</v>
      </c>
      <c r="C3463" s="382" t="s">
        <v>30</v>
      </c>
      <c r="D3463" s="382" t="s">
        <v>198</v>
      </c>
      <c r="E3463" s="382" t="s">
        <v>2</v>
      </c>
      <c r="F3463" s="383">
        <v>100</v>
      </c>
      <c r="G3463" s="383">
        <v>52</v>
      </c>
      <c r="H3463" s="383" t="s">
        <v>835</v>
      </c>
      <c r="I3463" s="383">
        <v>100</v>
      </c>
      <c r="J3463" s="383">
        <v>52</v>
      </c>
      <c r="K3463" s="383" t="s">
        <v>835</v>
      </c>
      <c r="L3463" s="385"/>
      <c r="M3463" s="383">
        <v>17</v>
      </c>
      <c r="N3463" s="383" t="s">
        <v>11</v>
      </c>
      <c r="O3463" s="385"/>
      <c r="P3463" s="385"/>
      <c r="Q3463" s="386" t="s">
        <v>11</v>
      </c>
      <c r="R3463" s="383"/>
      <c r="S3463" s="383">
        <v>52</v>
      </c>
      <c r="T3463" s="386" t="s">
        <v>11</v>
      </c>
      <c r="U3463" s="386"/>
      <c r="V3463" s="386">
        <v>51</v>
      </c>
      <c r="W3463" s="386" t="s">
        <v>11</v>
      </c>
      <c r="X3463" s="383"/>
      <c r="Y3463" s="383">
        <v>52</v>
      </c>
      <c r="Z3463" s="386" t="s">
        <v>11</v>
      </c>
      <c r="AA3463" s="386"/>
      <c r="AB3463" s="386">
        <v>51</v>
      </c>
      <c r="AC3463" s="386" t="s">
        <v>11</v>
      </c>
      <c r="AD3463" s="383" t="s">
        <v>33</v>
      </c>
      <c r="AE3463" s="383" t="s">
        <v>36</v>
      </c>
      <c r="AF3463" s="383">
        <v>79</v>
      </c>
      <c r="AG3463" s="383" t="s">
        <v>40</v>
      </c>
      <c r="AH3463" s="383" t="s">
        <v>34</v>
      </c>
      <c r="AI3463" s="383" t="s">
        <v>36</v>
      </c>
      <c r="AJ3463" s="383" t="s">
        <v>3554</v>
      </c>
      <c r="AK3463" s="384" t="str">
        <f t="shared" si="109"/>
        <v>NA</v>
      </c>
      <c r="AL3463" s="384" t="str">
        <f t="shared" si="110"/>
        <v>NA</v>
      </c>
    </row>
    <row r="3464" spans="1:38" x14ac:dyDescent="0.25">
      <c r="A3464" s="381" t="s">
        <v>3224</v>
      </c>
      <c r="B3464" s="382" t="s">
        <v>199</v>
      </c>
      <c r="C3464" s="382" t="s">
        <v>30</v>
      </c>
      <c r="D3464" s="382" t="s">
        <v>200</v>
      </c>
      <c r="E3464" s="382" t="s">
        <v>2</v>
      </c>
      <c r="F3464" s="383">
        <v>100</v>
      </c>
      <c r="G3464" s="383">
        <v>42</v>
      </c>
      <c r="H3464" s="383" t="s">
        <v>835</v>
      </c>
      <c r="I3464" s="383">
        <v>100</v>
      </c>
      <c r="J3464" s="383">
        <v>42</v>
      </c>
      <c r="K3464" s="383" t="s">
        <v>835</v>
      </c>
      <c r="L3464" s="385"/>
      <c r="M3464" s="383">
        <v>15</v>
      </c>
      <c r="N3464" s="383" t="s">
        <v>11</v>
      </c>
      <c r="O3464" s="385"/>
      <c r="P3464" s="385"/>
      <c r="Q3464" s="386" t="s">
        <v>11</v>
      </c>
      <c r="R3464" s="383"/>
      <c r="S3464" s="383">
        <v>40</v>
      </c>
      <c r="T3464" s="386" t="s">
        <v>11</v>
      </c>
      <c r="U3464" s="386">
        <v>93</v>
      </c>
      <c r="V3464" s="386">
        <v>40</v>
      </c>
      <c r="W3464" s="386" t="s">
        <v>11</v>
      </c>
      <c r="X3464" s="383"/>
      <c r="Y3464" s="383">
        <v>40</v>
      </c>
      <c r="Z3464" s="386" t="s">
        <v>11</v>
      </c>
      <c r="AA3464" s="386">
        <v>80</v>
      </c>
      <c r="AB3464" s="386">
        <v>40</v>
      </c>
      <c r="AC3464" s="386" t="s">
        <v>11</v>
      </c>
      <c r="AD3464" s="383" t="s">
        <v>33</v>
      </c>
      <c r="AE3464" s="383" t="s">
        <v>34</v>
      </c>
      <c r="AF3464" s="383">
        <v>100</v>
      </c>
      <c r="AG3464" s="383" t="s">
        <v>35</v>
      </c>
      <c r="AH3464" s="383" t="s">
        <v>36</v>
      </c>
      <c r="AI3464" s="383" t="s">
        <v>36</v>
      </c>
      <c r="AJ3464" s="383" t="s">
        <v>3554</v>
      </c>
      <c r="AK3464" s="384" t="str">
        <f t="shared" si="109"/>
        <v>NA</v>
      </c>
      <c r="AL3464" s="384" t="str">
        <f t="shared" si="110"/>
        <v>NA</v>
      </c>
    </row>
    <row r="3465" spans="1:38" x14ac:dyDescent="0.25">
      <c r="A3465" s="381" t="s">
        <v>3224</v>
      </c>
      <c r="B3465" s="382" t="s">
        <v>201</v>
      </c>
      <c r="C3465" s="382" t="s">
        <v>30</v>
      </c>
      <c r="D3465" s="382" t="s">
        <v>202</v>
      </c>
      <c r="E3465" s="382" t="s">
        <v>2</v>
      </c>
      <c r="F3465" s="383"/>
      <c r="G3465" s="383">
        <v>5</v>
      </c>
      <c r="H3465" s="383" t="s">
        <v>11</v>
      </c>
      <c r="I3465" s="383"/>
      <c r="J3465" s="383">
        <v>5</v>
      </c>
      <c r="K3465" s="383" t="s">
        <v>11</v>
      </c>
      <c r="L3465" s="385"/>
      <c r="M3465" s="383">
        <v>1</v>
      </c>
      <c r="N3465" s="383" t="s">
        <v>11</v>
      </c>
      <c r="O3465" s="385"/>
      <c r="P3465" s="385"/>
      <c r="Q3465" s="386" t="s">
        <v>11</v>
      </c>
      <c r="R3465" s="383"/>
      <c r="S3465" s="383">
        <v>5</v>
      </c>
      <c r="T3465" s="386" t="s">
        <v>11</v>
      </c>
      <c r="U3465" s="386"/>
      <c r="V3465" s="386">
        <v>4</v>
      </c>
      <c r="W3465" s="386" t="s">
        <v>11</v>
      </c>
      <c r="X3465" s="383"/>
      <c r="Y3465" s="383">
        <v>5</v>
      </c>
      <c r="Z3465" s="386" t="s">
        <v>11</v>
      </c>
      <c r="AA3465" s="386"/>
      <c r="AB3465" s="386">
        <v>4</v>
      </c>
      <c r="AC3465" s="386" t="s">
        <v>11</v>
      </c>
      <c r="AD3465" s="383" t="s">
        <v>33</v>
      </c>
      <c r="AE3465" s="383" t="s">
        <v>36</v>
      </c>
      <c r="AF3465" s="383">
        <v>97</v>
      </c>
      <c r="AG3465" s="383" t="s">
        <v>35</v>
      </c>
      <c r="AH3465" s="383" t="s">
        <v>34</v>
      </c>
      <c r="AI3465" s="383" t="s">
        <v>36</v>
      </c>
      <c r="AJ3465" s="383" t="s">
        <v>3554</v>
      </c>
      <c r="AK3465" s="384" t="str">
        <f t="shared" si="109"/>
        <v>NA</v>
      </c>
      <c r="AL3465" s="384" t="str">
        <f t="shared" si="110"/>
        <v>NA</v>
      </c>
    </row>
    <row r="3466" spans="1:38" x14ac:dyDescent="0.25">
      <c r="A3466" s="381" t="s">
        <v>3224</v>
      </c>
      <c r="B3466" s="382" t="s">
        <v>203</v>
      </c>
      <c r="C3466" s="382" t="s">
        <v>30</v>
      </c>
      <c r="D3466" s="382" t="s">
        <v>204</v>
      </c>
      <c r="E3466" s="382" t="s">
        <v>2</v>
      </c>
      <c r="F3466" s="383"/>
      <c r="G3466" s="383">
        <v>5</v>
      </c>
      <c r="H3466" s="383" t="s">
        <v>11</v>
      </c>
      <c r="I3466" s="383"/>
      <c r="J3466" s="383">
        <v>5</v>
      </c>
      <c r="K3466" s="383" t="s">
        <v>11</v>
      </c>
      <c r="L3466" s="385"/>
      <c r="M3466" s="383">
        <v>2</v>
      </c>
      <c r="N3466" s="383" t="s">
        <v>11</v>
      </c>
      <c r="O3466" s="385"/>
      <c r="P3466" s="385"/>
      <c r="Q3466" s="386" t="s">
        <v>11</v>
      </c>
      <c r="R3466" s="383"/>
      <c r="S3466" s="383">
        <v>5</v>
      </c>
      <c r="T3466" s="386" t="s">
        <v>11</v>
      </c>
      <c r="U3466" s="386"/>
      <c r="V3466" s="386">
        <v>5</v>
      </c>
      <c r="W3466" s="386" t="s">
        <v>11</v>
      </c>
      <c r="X3466" s="383"/>
      <c r="Y3466" s="383">
        <v>5</v>
      </c>
      <c r="Z3466" s="386" t="s">
        <v>11</v>
      </c>
      <c r="AA3466" s="386"/>
      <c r="AB3466" s="386">
        <v>5</v>
      </c>
      <c r="AC3466" s="386" t="s">
        <v>11</v>
      </c>
      <c r="AD3466" s="383" t="s">
        <v>33</v>
      </c>
      <c r="AE3466" s="383" t="s">
        <v>36</v>
      </c>
      <c r="AF3466" s="383">
        <v>97</v>
      </c>
      <c r="AG3466" s="383" t="s">
        <v>35</v>
      </c>
      <c r="AH3466" s="383" t="s">
        <v>34</v>
      </c>
      <c r="AI3466" s="383" t="s">
        <v>36</v>
      </c>
      <c r="AJ3466" s="383" t="s">
        <v>3554</v>
      </c>
      <c r="AK3466" s="384" t="str">
        <f t="shared" si="109"/>
        <v>NA</v>
      </c>
      <c r="AL3466" s="384" t="str">
        <f t="shared" si="110"/>
        <v>NA</v>
      </c>
    </row>
    <row r="3467" spans="1:38" x14ac:dyDescent="0.25">
      <c r="A3467" s="381" t="s">
        <v>3224</v>
      </c>
      <c r="B3467" s="382" t="s">
        <v>205</v>
      </c>
      <c r="C3467" s="382" t="s">
        <v>30</v>
      </c>
      <c r="D3467" s="382" t="s">
        <v>206</v>
      </c>
      <c r="E3467" s="382" t="s">
        <v>2</v>
      </c>
      <c r="F3467" s="383"/>
      <c r="G3467" s="383">
        <v>11</v>
      </c>
      <c r="H3467" s="383" t="s">
        <v>11</v>
      </c>
      <c r="I3467" s="383"/>
      <c r="J3467" s="383">
        <v>11</v>
      </c>
      <c r="K3467" s="383" t="s">
        <v>11</v>
      </c>
      <c r="L3467" s="385"/>
      <c r="M3467" s="383">
        <v>1</v>
      </c>
      <c r="N3467" s="383" t="s">
        <v>11</v>
      </c>
      <c r="O3467" s="385"/>
      <c r="P3467" s="385"/>
      <c r="Q3467" s="386" t="s">
        <v>11</v>
      </c>
      <c r="R3467" s="383"/>
      <c r="S3467" s="383">
        <v>11</v>
      </c>
      <c r="T3467" s="386" t="s">
        <v>11</v>
      </c>
      <c r="U3467" s="386"/>
      <c r="V3467" s="386">
        <v>11</v>
      </c>
      <c r="W3467" s="386" t="s">
        <v>11</v>
      </c>
      <c r="X3467" s="383"/>
      <c r="Y3467" s="383">
        <v>11</v>
      </c>
      <c r="Z3467" s="386" t="s">
        <v>11</v>
      </c>
      <c r="AA3467" s="386"/>
      <c r="AB3467" s="386">
        <v>11</v>
      </c>
      <c r="AC3467" s="386" t="s">
        <v>11</v>
      </c>
      <c r="AD3467" s="383" t="s">
        <v>33</v>
      </c>
      <c r="AE3467" s="383" t="s">
        <v>36</v>
      </c>
      <c r="AF3467" s="383">
        <v>79</v>
      </c>
      <c r="AG3467" s="383" t="s">
        <v>35</v>
      </c>
      <c r="AH3467" s="383" t="s">
        <v>34</v>
      </c>
      <c r="AI3467" s="383" t="s">
        <v>36</v>
      </c>
      <c r="AJ3467" s="383" t="s">
        <v>3554</v>
      </c>
      <c r="AK3467" s="384" t="str">
        <f t="shared" si="109"/>
        <v>NA</v>
      </c>
      <c r="AL3467" s="384" t="str">
        <f t="shared" si="110"/>
        <v>NA</v>
      </c>
    </row>
    <row r="3468" spans="1:38" x14ac:dyDescent="0.25">
      <c r="A3468" s="381" t="s">
        <v>3224</v>
      </c>
      <c r="B3468" s="382" t="s">
        <v>207</v>
      </c>
      <c r="C3468" s="382" t="s">
        <v>30</v>
      </c>
      <c r="D3468" s="382" t="s">
        <v>208</v>
      </c>
      <c r="E3468" s="382" t="s">
        <v>2</v>
      </c>
      <c r="F3468" s="383"/>
      <c r="G3468" s="383">
        <v>4</v>
      </c>
      <c r="H3468" s="383" t="s">
        <v>11</v>
      </c>
      <c r="I3468" s="383"/>
      <c r="J3468" s="383">
        <v>4</v>
      </c>
      <c r="K3468" s="383" t="s">
        <v>11</v>
      </c>
      <c r="L3468" s="385"/>
      <c r="M3468" s="383">
        <v>2</v>
      </c>
      <c r="N3468" s="383" t="s">
        <v>11</v>
      </c>
      <c r="O3468" s="385"/>
      <c r="P3468" s="385"/>
      <c r="Q3468" s="386" t="s">
        <v>11</v>
      </c>
      <c r="R3468" s="383"/>
      <c r="S3468" s="383">
        <v>4</v>
      </c>
      <c r="T3468" s="386" t="s">
        <v>11</v>
      </c>
      <c r="U3468" s="386"/>
      <c r="V3468" s="386">
        <v>4</v>
      </c>
      <c r="W3468" s="386" t="s">
        <v>11</v>
      </c>
      <c r="X3468" s="383"/>
      <c r="Y3468" s="383">
        <v>4</v>
      </c>
      <c r="Z3468" s="386" t="s">
        <v>11</v>
      </c>
      <c r="AA3468" s="386"/>
      <c r="AB3468" s="386">
        <v>4</v>
      </c>
      <c r="AC3468" s="386" t="s">
        <v>11</v>
      </c>
      <c r="AD3468" s="383" t="s">
        <v>33</v>
      </c>
      <c r="AE3468" s="383" t="s">
        <v>36</v>
      </c>
      <c r="AF3468" s="383">
        <v>87</v>
      </c>
      <c r="AG3468" s="383" t="s">
        <v>35</v>
      </c>
      <c r="AH3468" s="383" t="s">
        <v>34</v>
      </c>
      <c r="AI3468" s="383" t="s">
        <v>36</v>
      </c>
      <c r="AJ3468" s="383" t="s">
        <v>3554</v>
      </c>
      <c r="AK3468" s="384" t="str">
        <f t="shared" si="109"/>
        <v>NA</v>
      </c>
      <c r="AL3468" s="384" t="str">
        <f t="shared" si="110"/>
        <v>NA</v>
      </c>
    </row>
    <row r="3469" spans="1:38" x14ac:dyDescent="0.25">
      <c r="A3469" s="381" t="s">
        <v>3224</v>
      </c>
      <c r="B3469" s="382" t="s">
        <v>209</v>
      </c>
      <c r="C3469" s="382" t="s">
        <v>30</v>
      </c>
      <c r="D3469" s="382" t="s">
        <v>210</v>
      </c>
      <c r="E3469" s="382" t="s">
        <v>2</v>
      </c>
      <c r="F3469" s="383"/>
      <c r="G3469" s="383">
        <v>9</v>
      </c>
      <c r="H3469" s="383" t="s">
        <v>11</v>
      </c>
      <c r="I3469" s="383"/>
      <c r="J3469" s="383">
        <v>9</v>
      </c>
      <c r="K3469" s="383" t="s">
        <v>11</v>
      </c>
      <c r="L3469" s="385"/>
      <c r="M3469" s="383">
        <v>5</v>
      </c>
      <c r="N3469" s="383" t="s">
        <v>11</v>
      </c>
      <c r="O3469" s="385"/>
      <c r="P3469" s="385"/>
      <c r="Q3469" s="386" t="s">
        <v>11</v>
      </c>
      <c r="R3469" s="383"/>
      <c r="S3469" s="383">
        <v>6</v>
      </c>
      <c r="T3469" s="386" t="s">
        <v>11</v>
      </c>
      <c r="U3469" s="386"/>
      <c r="V3469" s="386">
        <v>3</v>
      </c>
      <c r="W3469" s="386" t="s">
        <v>11</v>
      </c>
      <c r="X3469" s="383"/>
      <c r="Y3469" s="383">
        <v>6</v>
      </c>
      <c r="Z3469" s="386" t="s">
        <v>11</v>
      </c>
      <c r="AA3469" s="386"/>
      <c r="AB3469" s="386">
        <v>3</v>
      </c>
      <c r="AC3469" s="386" t="s">
        <v>11</v>
      </c>
      <c r="AD3469" s="383" t="s">
        <v>33</v>
      </c>
      <c r="AE3469" s="383" t="s">
        <v>36</v>
      </c>
      <c r="AF3469" s="383">
        <v>79</v>
      </c>
      <c r="AG3469" s="383" t="s">
        <v>35</v>
      </c>
      <c r="AH3469" s="383" t="s">
        <v>34</v>
      </c>
      <c r="AI3469" s="383" t="s">
        <v>36</v>
      </c>
      <c r="AJ3469" s="383" t="s">
        <v>3554</v>
      </c>
      <c r="AK3469" s="384" t="str">
        <f t="shared" si="109"/>
        <v>NA</v>
      </c>
      <c r="AL3469" s="384" t="str">
        <f t="shared" si="110"/>
        <v>NA</v>
      </c>
    </row>
    <row r="3470" spans="1:38" x14ac:dyDescent="0.25">
      <c r="A3470" s="381" t="s">
        <v>3224</v>
      </c>
      <c r="B3470" s="382" t="s">
        <v>211</v>
      </c>
      <c r="C3470" s="382" t="s">
        <v>30</v>
      </c>
      <c r="D3470" s="382" t="s">
        <v>212</v>
      </c>
      <c r="E3470" s="382" t="s">
        <v>2</v>
      </c>
      <c r="F3470" s="383"/>
      <c r="G3470" s="383">
        <v>8</v>
      </c>
      <c r="H3470" s="383" t="s">
        <v>11</v>
      </c>
      <c r="I3470" s="383"/>
      <c r="J3470" s="383">
        <v>8</v>
      </c>
      <c r="K3470" s="383" t="s">
        <v>11</v>
      </c>
      <c r="L3470" s="385"/>
      <c r="M3470" s="383">
        <v>2</v>
      </c>
      <c r="N3470" s="383" t="s">
        <v>11</v>
      </c>
      <c r="O3470" s="385"/>
      <c r="P3470" s="385"/>
      <c r="Q3470" s="386" t="s">
        <v>11</v>
      </c>
      <c r="R3470" s="383"/>
      <c r="S3470" s="383">
        <v>8</v>
      </c>
      <c r="T3470" s="386" t="s">
        <v>11</v>
      </c>
      <c r="U3470" s="386"/>
      <c r="V3470" s="386">
        <v>8</v>
      </c>
      <c r="W3470" s="386" t="s">
        <v>11</v>
      </c>
      <c r="X3470" s="383"/>
      <c r="Y3470" s="383">
        <v>8</v>
      </c>
      <c r="Z3470" s="386" t="s">
        <v>11</v>
      </c>
      <c r="AA3470" s="386"/>
      <c r="AB3470" s="386">
        <v>8</v>
      </c>
      <c r="AC3470" s="386" t="s">
        <v>11</v>
      </c>
      <c r="AD3470" s="383" t="s">
        <v>46</v>
      </c>
      <c r="AE3470" s="383" t="s">
        <v>36</v>
      </c>
      <c r="AF3470" s="383">
        <v>82</v>
      </c>
      <c r="AG3470" s="383" t="s">
        <v>35</v>
      </c>
      <c r="AH3470" s="383" t="s">
        <v>34</v>
      </c>
      <c r="AI3470" s="383" t="s">
        <v>36</v>
      </c>
      <c r="AJ3470" s="383" t="s">
        <v>3554</v>
      </c>
      <c r="AK3470" s="384" t="str">
        <f t="shared" si="109"/>
        <v>NA</v>
      </c>
      <c r="AL3470" s="384" t="str">
        <f t="shared" si="110"/>
        <v>NA</v>
      </c>
    </row>
    <row r="3471" spans="1:38" x14ac:dyDescent="0.25">
      <c r="A3471" s="381" t="s">
        <v>3224</v>
      </c>
      <c r="B3471" s="382" t="s">
        <v>2313</v>
      </c>
      <c r="C3471" s="382" t="s">
        <v>30</v>
      </c>
      <c r="D3471" s="382" t="s">
        <v>2314</v>
      </c>
      <c r="E3471" s="382" t="s">
        <v>2</v>
      </c>
      <c r="F3471" s="383"/>
      <c r="G3471" s="383">
        <v>7</v>
      </c>
      <c r="H3471" s="383" t="s">
        <v>11</v>
      </c>
      <c r="I3471" s="383"/>
      <c r="J3471" s="383">
        <v>7</v>
      </c>
      <c r="K3471" s="383" t="s">
        <v>11</v>
      </c>
      <c r="L3471" s="385"/>
      <c r="M3471" s="383">
        <v>2</v>
      </c>
      <c r="N3471" s="383" t="s">
        <v>11</v>
      </c>
      <c r="O3471" s="385"/>
      <c r="P3471" s="385"/>
      <c r="Q3471" s="386" t="s">
        <v>11</v>
      </c>
      <c r="R3471" s="383"/>
      <c r="S3471" s="383">
        <v>6</v>
      </c>
      <c r="T3471" s="386" t="s">
        <v>11</v>
      </c>
      <c r="U3471" s="386"/>
      <c r="V3471" s="386">
        <v>4</v>
      </c>
      <c r="W3471" s="386" t="s">
        <v>11</v>
      </c>
      <c r="X3471" s="383"/>
      <c r="Y3471" s="383">
        <v>6</v>
      </c>
      <c r="Z3471" s="386" t="s">
        <v>11</v>
      </c>
      <c r="AA3471" s="386"/>
      <c r="AB3471" s="386">
        <v>4</v>
      </c>
      <c r="AC3471" s="386" t="s">
        <v>11</v>
      </c>
      <c r="AD3471" s="383"/>
      <c r="AE3471" s="383" t="s">
        <v>36</v>
      </c>
      <c r="AF3471" s="383">
        <v>95</v>
      </c>
      <c r="AG3471" s="383" t="s">
        <v>35</v>
      </c>
      <c r="AH3471" s="383" t="s">
        <v>36</v>
      </c>
      <c r="AI3471" s="383" t="s">
        <v>34</v>
      </c>
      <c r="AJ3471" s="383" t="s">
        <v>3554</v>
      </c>
      <c r="AK3471" s="384" t="str">
        <f t="shared" si="109"/>
        <v>NA</v>
      </c>
      <c r="AL3471" s="384" t="str">
        <f t="shared" si="110"/>
        <v>NA</v>
      </c>
    </row>
    <row r="3472" spans="1:38" x14ac:dyDescent="0.25">
      <c r="A3472" s="381" t="s">
        <v>3224</v>
      </c>
      <c r="B3472" s="382" t="s">
        <v>215</v>
      </c>
      <c r="C3472" s="382" t="s">
        <v>30</v>
      </c>
      <c r="D3472" s="382" t="s">
        <v>216</v>
      </c>
      <c r="E3472" s="382" t="s">
        <v>2</v>
      </c>
      <c r="F3472" s="383"/>
      <c r="G3472" s="383">
        <v>0</v>
      </c>
      <c r="H3472" s="383" t="s">
        <v>11</v>
      </c>
      <c r="I3472" s="383"/>
      <c r="J3472" s="383">
        <v>0</v>
      </c>
      <c r="K3472" s="383" t="s">
        <v>11</v>
      </c>
      <c r="L3472" s="385"/>
      <c r="M3472" s="383">
        <v>0</v>
      </c>
      <c r="N3472" s="383" t="s">
        <v>11</v>
      </c>
      <c r="O3472" s="385"/>
      <c r="P3472" s="385"/>
      <c r="Q3472" s="386" t="s">
        <v>11</v>
      </c>
      <c r="R3472" s="383"/>
      <c r="S3472" s="383">
        <v>0</v>
      </c>
      <c r="T3472" s="386" t="s">
        <v>11</v>
      </c>
      <c r="U3472" s="386"/>
      <c r="V3472" s="386">
        <v>0</v>
      </c>
      <c r="W3472" s="386" t="s">
        <v>11</v>
      </c>
      <c r="X3472" s="383"/>
      <c r="Y3472" s="383">
        <v>0</v>
      </c>
      <c r="Z3472" s="386" t="s">
        <v>11</v>
      </c>
      <c r="AA3472" s="386"/>
      <c r="AB3472" s="386">
        <v>0</v>
      </c>
      <c r="AC3472" s="386" t="s">
        <v>11</v>
      </c>
      <c r="AD3472" s="383" t="s">
        <v>57</v>
      </c>
      <c r="AE3472" s="383" t="s">
        <v>36</v>
      </c>
      <c r="AF3472" s="383">
        <v>92</v>
      </c>
      <c r="AG3472" s="383" t="s">
        <v>35</v>
      </c>
      <c r="AH3472" s="383" t="s">
        <v>34</v>
      </c>
      <c r="AI3472" s="383" t="s">
        <v>34</v>
      </c>
      <c r="AJ3472" s="383" t="s">
        <v>3554</v>
      </c>
      <c r="AK3472" s="384" t="str">
        <f t="shared" si="109"/>
        <v>NA</v>
      </c>
      <c r="AL3472" s="384" t="str">
        <f t="shared" si="110"/>
        <v>NA</v>
      </c>
    </row>
    <row r="3473" spans="1:38" x14ac:dyDescent="0.25">
      <c r="A3473" s="381" t="s">
        <v>3224</v>
      </c>
      <c r="B3473" s="382" t="s">
        <v>849</v>
      </c>
      <c r="C3473" s="382" t="s">
        <v>30</v>
      </c>
      <c r="D3473" s="382" t="s">
        <v>2238</v>
      </c>
      <c r="E3473" s="382" t="s">
        <v>2</v>
      </c>
      <c r="F3473" s="383">
        <v>100</v>
      </c>
      <c r="G3473" s="383">
        <v>33</v>
      </c>
      <c r="H3473" s="383" t="s">
        <v>835</v>
      </c>
      <c r="I3473" s="383">
        <v>100</v>
      </c>
      <c r="J3473" s="383">
        <v>33</v>
      </c>
      <c r="K3473" s="383" t="s">
        <v>835</v>
      </c>
      <c r="L3473" s="385"/>
      <c r="M3473" s="383">
        <v>8</v>
      </c>
      <c r="N3473" s="383" t="s">
        <v>11</v>
      </c>
      <c r="O3473" s="385"/>
      <c r="P3473" s="385"/>
      <c r="Q3473" s="386" t="s">
        <v>11</v>
      </c>
      <c r="R3473" s="383">
        <v>91</v>
      </c>
      <c r="S3473" s="383">
        <v>32</v>
      </c>
      <c r="T3473" s="386" t="s">
        <v>34</v>
      </c>
      <c r="U3473" s="386">
        <v>78</v>
      </c>
      <c r="V3473" s="386">
        <v>32</v>
      </c>
      <c r="W3473" s="386" t="s">
        <v>11</v>
      </c>
      <c r="X3473" s="383">
        <v>88</v>
      </c>
      <c r="Y3473" s="383">
        <v>32</v>
      </c>
      <c r="Z3473" s="386" t="s">
        <v>34</v>
      </c>
      <c r="AA3473" s="386">
        <v>84</v>
      </c>
      <c r="AB3473" s="386">
        <v>32</v>
      </c>
      <c r="AC3473" s="386" t="s">
        <v>11</v>
      </c>
      <c r="AD3473" s="383" t="s">
        <v>33</v>
      </c>
      <c r="AE3473" s="383" t="s">
        <v>34</v>
      </c>
      <c r="AF3473" s="383">
        <v>100</v>
      </c>
      <c r="AG3473" s="383" t="s">
        <v>35</v>
      </c>
      <c r="AH3473" s="383" t="s">
        <v>36</v>
      </c>
      <c r="AI3473" s="383" t="s">
        <v>34</v>
      </c>
      <c r="AJ3473" s="383" t="s">
        <v>3554</v>
      </c>
      <c r="AK3473" s="384" t="str">
        <f t="shared" si="109"/>
        <v>Yes-AB</v>
      </c>
      <c r="AL3473" s="384" t="str">
        <f t="shared" si="110"/>
        <v>Yes-AB</v>
      </c>
    </row>
    <row r="3474" spans="1:38" x14ac:dyDescent="0.25">
      <c r="A3474" s="381" t="s">
        <v>3224</v>
      </c>
      <c r="B3474" s="382" t="s">
        <v>850</v>
      </c>
      <c r="C3474" s="382" t="s">
        <v>30</v>
      </c>
      <c r="D3474" s="382" t="s">
        <v>851</v>
      </c>
      <c r="E3474" s="382" t="s">
        <v>2</v>
      </c>
      <c r="F3474" s="383"/>
      <c r="G3474" s="383">
        <v>26</v>
      </c>
      <c r="H3474" s="383" t="s">
        <v>11</v>
      </c>
      <c r="I3474" s="383"/>
      <c r="J3474" s="383">
        <v>26</v>
      </c>
      <c r="K3474" s="383" t="s">
        <v>11</v>
      </c>
      <c r="L3474" s="385"/>
      <c r="M3474" s="383">
        <v>12</v>
      </c>
      <c r="N3474" s="383" t="s">
        <v>11</v>
      </c>
      <c r="O3474" s="385"/>
      <c r="P3474" s="385"/>
      <c r="Q3474" s="386" t="s">
        <v>11</v>
      </c>
      <c r="R3474" s="383"/>
      <c r="S3474" s="383">
        <v>25</v>
      </c>
      <c r="T3474" s="386" t="s">
        <v>11</v>
      </c>
      <c r="U3474" s="386"/>
      <c r="V3474" s="386">
        <v>24</v>
      </c>
      <c r="W3474" s="386" t="s">
        <v>11</v>
      </c>
      <c r="X3474" s="383"/>
      <c r="Y3474" s="383">
        <v>25</v>
      </c>
      <c r="Z3474" s="386" t="s">
        <v>11</v>
      </c>
      <c r="AA3474" s="386"/>
      <c r="AB3474" s="386">
        <v>24</v>
      </c>
      <c r="AC3474" s="386" t="s">
        <v>11</v>
      </c>
      <c r="AD3474" s="383" t="s">
        <v>33</v>
      </c>
      <c r="AE3474" s="383" t="s">
        <v>36</v>
      </c>
      <c r="AF3474" s="383">
        <v>95</v>
      </c>
      <c r="AG3474" s="383" t="s">
        <v>35</v>
      </c>
      <c r="AH3474" s="383" t="s">
        <v>36</v>
      </c>
      <c r="AI3474" s="383" t="s">
        <v>34</v>
      </c>
      <c r="AJ3474" s="383" t="s">
        <v>3554</v>
      </c>
      <c r="AK3474" s="384" t="str">
        <f t="shared" si="109"/>
        <v>NA</v>
      </c>
      <c r="AL3474" s="384" t="str">
        <f t="shared" si="110"/>
        <v>NA</v>
      </c>
    </row>
    <row r="3475" spans="1:38" x14ac:dyDescent="0.25">
      <c r="A3475" s="381" t="s">
        <v>3224</v>
      </c>
      <c r="B3475" s="382" t="s">
        <v>217</v>
      </c>
      <c r="C3475" s="382" t="s">
        <v>30</v>
      </c>
      <c r="D3475" s="382" t="s">
        <v>218</v>
      </c>
      <c r="E3475" s="382" t="s">
        <v>2</v>
      </c>
      <c r="F3475" s="383">
        <v>100</v>
      </c>
      <c r="G3475" s="383">
        <v>32</v>
      </c>
      <c r="H3475" s="383" t="s">
        <v>835</v>
      </c>
      <c r="I3475" s="383">
        <v>100</v>
      </c>
      <c r="J3475" s="383">
        <v>32</v>
      </c>
      <c r="K3475" s="383" t="s">
        <v>835</v>
      </c>
      <c r="L3475" s="385"/>
      <c r="M3475" s="383">
        <v>6</v>
      </c>
      <c r="N3475" s="383" t="s">
        <v>11</v>
      </c>
      <c r="O3475" s="385"/>
      <c r="P3475" s="385"/>
      <c r="Q3475" s="386" t="s">
        <v>11</v>
      </c>
      <c r="R3475" s="383"/>
      <c r="S3475" s="383">
        <v>32</v>
      </c>
      <c r="T3475" s="386" t="s">
        <v>11</v>
      </c>
      <c r="U3475" s="386"/>
      <c r="V3475" s="386">
        <v>32</v>
      </c>
      <c r="W3475" s="386" t="s">
        <v>11</v>
      </c>
      <c r="X3475" s="383"/>
      <c r="Y3475" s="383">
        <v>32</v>
      </c>
      <c r="Z3475" s="386" t="s">
        <v>11</v>
      </c>
      <c r="AA3475" s="386"/>
      <c r="AB3475" s="386">
        <v>32</v>
      </c>
      <c r="AC3475" s="386" t="s">
        <v>11</v>
      </c>
      <c r="AD3475" s="383" t="s">
        <v>33</v>
      </c>
      <c r="AE3475" s="383" t="s">
        <v>36</v>
      </c>
      <c r="AF3475" s="383">
        <v>79</v>
      </c>
      <c r="AG3475" s="383" t="s">
        <v>35</v>
      </c>
      <c r="AH3475" s="383" t="s">
        <v>34</v>
      </c>
      <c r="AI3475" s="383" t="s">
        <v>36</v>
      </c>
      <c r="AJ3475" s="383" t="s">
        <v>3554</v>
      </c>
      <c r="AK3475" s="384" t="str">
        <f t="shared" si="109"/>
        <v>NA</v>
      </c>
      <c r="AL3475" s="384" t="str">
        <f t="shared" si="110"/>
        <v>NA</v>
      </c>
    </row>
    <row r="3476" spans="1:38" x14ac:dyDescent="0.25">
      <c r="A3476" s="381" t="s">
        <v>3224</v>
      </c>
      <c r="B3476" s="382" t="s">
        <v>219</v>
      </c>
      <c r="C3476" s="382" t="s">
        <v>30</v>
      </c>
      <c r="D3476" s="382" t="s">
        <v>220</v>
      </c>
      <c r="E3476" s="382" t="s">
        <v>2</v>
      </c>
      <c r="F3476" s="383"/>
      <c r="G3476" s="383">
        <v>2</v>
      </c>
      <c r="H3476" s="383" t="s">
        <v>11</v>
      </c>
      <c r="I3476" s="383"/>
      <c r="J3476" s="383">
        <v>2</v>
      </c>
      <c r="K3476" s="383" t="s">
        <v>11</v>
      </c>
      <c r="L3476" s="385"/>
      <c r="M3476" s="383">
        <v>0</v>
      </c>
      <c r="N3476" s="383" t="s">
        <v>11</v>
      </c>
      <c r="O3476" s="385"/>
      <c r="P3476" s="385"/>
      <c r="Q3476" s="386" t="s">
        <v>11</v>
      </c>
      <c r="R3476" s="383"/>
      <c r="S3476" s="383">
        <v>2</v>
      </c>
      <c r="T3476" s="386" t="s">
        <v>11</v>
      </c>
      <c r="U3476" s="386"/>
      <c r="V3476" s="386">
        <v>2</v>
      </c>
      <c r="W3476" s="386" t="s">
        <v>11</v>
      </c>
      <c r="X3476" s="383"/>
      <c r="Y3476" s="383">
        <v>2</v>
      </c>
      <c r="Z3476" s="386" t="s">
        <v>11</v>
      </c>
      <c r="AA3476" s="386"/>
      <c r="AB3476" s="386">
        <v>2</v>
      </c>
      <c r="AC3476" s="386" t="s">
        <v>11</v>
      </c>
      <c r="AD3476" s="383" t="s">
        <v>104</v>
      </c>
      <c r="AE3476" s="383" t="s">
        <v>36</v>
      </c>
      <c r="AF3476" s="383">
        <v>87</v>
      </c>
      <c r="AG3476" s="383" t="s">
        <v>35</v>
      </c>
      <c r="AH3476" s="383" t="s">
        <v>34</v>
      </c>
      <c r="AI3476" s="383" t="s">
        <v>36</v>
      </c>
      <c r="AJ3476" s="383" t="s">
        <v>3554</v>
      </c>
      <c r="AK3476" s="384" t="str">
        <f t="shared" si="109"/>
        <v>NA</v>
      </c>
      <c r="AL3476" s="384" t="str">
        <f t="shared" si="110"/>
        <v>NA</v>
      </c>
    </row>
    <row r="3477" spans="1:38" x14ac:dyDescent="0.25">
      <c r="A3477" s="381" t="s">
        <v>3224</v>
      </c>
      <c r="B3477" s="382" t="s">
        <v>221</v>
      </c>
      <c r="C3477" s="382" t="s">
        <v>30</v>
      </c>
      <c r="D3477" s="382" t="s">
        <v>2239</v>
      </c>
      <c r="E3477" s="382" t="s">
        <v>2</v>
      </c>
      <c r="F3477" s="383"/>
      <c r="G3477" s="383">
        <v>0</v>
      </c>
      <c r="H3477" s="383" t="s">
        <v>11</v>
      </c>
      <c r="I3477" s="383"/>
      <c r="J3477" s="383">
        <v>0</v>
      </c>
      <c r="K3477" s="383" t="s">
        <v>11</v>
      </c>
      <c r="L3477" s="385"/>
      <c r="M3477" s="383">
        <v>0</v>
      </c>
      <c r="N3477" s="383" t="s">
        <v>11</v>
      </c>
      <c r="O3477" s="385"/>
      <c r="P3477" s="385">
        <v>0</v>
      </c>
      <c r="Q3477" s="386" t="s">
        <v>11</v>
      </c>
      <c r="R3477" s="383"/>
      <c r="S3477" s="383">
        <v>0</v>
      </c>
      <c r="T3477" s="386" t="s">
        <v>11</v>
      </c>
      <c r="U3477" s="386"/>
      <c r="V3477" s="386">
        <v>0</v>
      </c>
      <c r="W3477" s="386" t="s">
        <v>11</v>
      </c>
      <c r="X3477" s="383"/>
      <c r="Y3477" s="383">
        <v>0</v>
      </c>
      <c r="Z3477" s="386" t="s">
        <v>11</v>
      </c>
      <c r="AA3477" s="386"/>
      <c r="AB3477" s="386">
        <v>0</v>
      </c>
      <c r="AC3477" s="386" t="s">
        <v>11</v>
      </c>
      <c r="AD3477" s="383" t="s">
        <v>46</v>
      </c>
      <c r="AE3477" s="383" t="s">
        <v>36</v>
      </c>
      <c r="AF3477" s="383">
        <v>90</v>
      </c>
      <c r="AG3477" s="383" t="s">
        <v>40</v>
      </c>
      <c r="AH3477" s="383" t="s">
        <v>34</v>
      </c>
      <c r="AI3477" s="383" t="s">
        <v>34</v>
      </c>
      <c r="AJ3477" s="383" t="s">
        <v>3554</v>
      </c>
      <c r="AK3477" s="384" t="str">
        <f t="shared" si="109"/>
        <v>NA</v>
      </c>
      <c r="AL3477" s="384" t="str">
        <f t="shared" si="110"/>
        <v>NA</v>
      </c>
    </row>
    <row r="3478" spans="1:38" x14ac:dyDescent="0.25">
      <c r="A3478" s="381" t="s">
        <v>3224</v>
      </c>
      <c r="B3478" s="382" t="s">
        <v>223</v>
      </c>
      <c r="C3478" s="382" t="s">
        <v>30</v>
      </c>
      <c r="D3478" s="382" t="s">
        <v>224</v>
      </c>
      <c r="E3478" s="382" t="s">
        <v>2</v>
      </c>
      <c r="F3478" s="383"/>
      <c r="G3478" s="383">
        <v>4</v>
      </c>
      <c r="H3478" s="383" t="s">
        <v>11</v>
      </c>
      <c r="I3478" s="383"/>
      <c r="J3478" s="383">
        <v>4</v>
      </c>
      <c r="K3478" s="383" t="s">
        <v>11</v>
      </c>
      <c r="L3478" s="385"/>
      <c r="M3478" s="383">
        <v>0</v>
      </c>
      <c r="N3478" s="383" t="s">
        <v>11</v>
      </c>
      <c r="O3478" s="385"/>
      <c r="P3478" s="385"/>
      <c r="Q3478" s="386" t="s">
        <v>11</v>
      </c>
      <c r="R3478" s="383"/>
      <c r="S3478" s="383">
        <v>2</v>
      </c>
      <c r="T3478" s="386" t="s">
        <v>11</v>
      </c>
      <c r="U3478" s="386"/>
      <c r="V3478" s="386">
        <v>2</v>
      </c>
      <c r="W3478" s="386" t="s">
        <v>11</v>
      </c>
      <c r="X3478" s="383"/>
      <c r="Y3478" s="383">
        <v>2</v>
      </c>
      <c r="Z3478" s="386" t="s">
        <v>11</v>
      </c>
      <c r="AA3478" s="386"/>
      <c r="AB3478" s="386">
        <v>2</v>
      </c>
      <c r="AC3478" s="386" t="s">
        <v>11</v>
      </c>
      <c r="AD3478" s="383" t="s">
        <v>57</v>
      </c>
      <c r="AE3478" s="383" t="s">
        <v>36</v>
      </c>
      <c r="AF3478" s="383">
        <v>77</v>
      </c>
      <c r="AG3478" s="383" t="s">
        <v>35</v>
      </c>
      <c r="AH3478" s="383" t="s">
        <v>34</v>
      </c>
      <c r="AI3478" s="383" t="s">
        <v>36</v>
      </c>
      <c r="AJ3478" s="383" t="s">
        <v>3554</v>
      </c>
      <c r="AK3478" s="384" t="str">
        <f t="shared" si="109"/>
        <v>NA</v>
      </c>
      <c r="AL3478" s="384" t="str">
        <f t="shared" si="110"/>
        <v>NA</v>
      </c>
    </row>
    <row r="3479" spans="1:38" x14ac:dyDescent="0.25">
      <c r="A3479" s="381" t="s">
        <v>3224</v>
      </c>
      <c r="B3479" s="382" t="s">
        <v>225</v>
      </c>
      <c r="C3479" s="382" t="s">
        <v>30</v>
      </c>
      <c r="D3479" s="382" t="s">
        <v>226</v>
      </c>
      <c r="E3479" s="382" t="s">
        <v>2</v>
      </c>
      <c r="F3479" s="383"/>
      <c r="G3479" s="383">
        <v>8</v>
      </c>
      <c r="H3479" s="383" t="s">
        <v>11</v>
      </c>
      <c r="I3479" s="383"/>
      <c r="J3479" s="383">
        <v>8</v>
      </c>
      <c r="K3479" s="383" t="s">
        <v>11</v>
      </c>
      <c r="L3479" s="385"/>
      <c r="M3479" s="383">
        <v>1</v>
      </c>
      <c r="N3479" s="383" t="s">
        <v>11</v>
      </c>
      <c r="O3479" s="385"/>
      <c r="P3479" s="385"/>
      <c r="Q3479" s="386" t="s">
        <v>11</v>
      </c>
      <c r="R3479" s="383"/>
      <c r="S3479" s="383">
        <v>8</v>
      </c>
      <c r="T3479" s="386" t="s">
        <v>11</v>
      </c>
      <c r="U3479" s="386"/>
      <c r="V3479" s="386">
        <v>8</v>
      </c>
      <c r="W3479" s="386" t="s">
        <v>11</v>
      </c>
      <c r="X3479" s="383"/>
      <c r="Y3479" s="383">
        <v>8</v>
      </c>
      <c r="Z3479" s="386" t="s">
        <v>11</v>
      </c>
      <c r="AA3479" s="386"/>
      <c r="AB3479" s="386">
        <v>8</v>
      </c>
      <c r="AC3479" s="386" t="s">
        <v>11</v>
      </c>
      <c r="AD3479" s="383" t="s">
        <v>33</v>
      </c>
      <c r="AE3479" s="383" t="s">
        <v>36</v>
      </c>
      <c r="AF3479" s="383">
        <v>87</v>
      </c>
      <c r="AG3479" s="383" t="s">
        <v>35</v>
      </c>
      <c r="AH3479" s="383" t="s">
        <v>34</v>
      </c>
      <c r="AI3479" s="383" t="s">
        <v>36</v>
      </c>
      <c r="AJ3479" s="383" t="s">
        <v>3554</v>
      </c>
      <c r="AK3479" s="384" t="str">
        <f t="shared" si="109"/>
        <v>NA</v>
      </c>
      <c r="AL3479" s="384" t="str">
        <f t="shared" si="110"/>
        <v>NA</v>
      </c>
    </row>
    <row r="3480" spans="1:38" x14ac:dyDescent="0.25">
      <c r="A3480" s="381" t="s">
        <v>3224</v>
      </c>
      <c r="B3480" s="382" t="s">
        <v>227</v>
      </c>
      <c r="C3480" s="382" t="s">
        <v>30</v>
      </c>
      <c r="D3480" s="382" t="s">
        <v>228</v>
      </c>
      <c r="E3480" s="382" t="s">
        <v>2</v>
      </c>
      <c r="F3480" s="383">
        <v>100</v>
      </c>
      <c r="G3480" s="383">
        <v>60</v>
      </c>
      <c r="H3480" s="383" t="s">
        <v>835</v>
      </c>
      <c r="I3480" s="383">
        <v>100</v>
      </c>
      <c r="J3480" s="383">
        <v>60</v>
      </c>
      <c r="K3480" s="383" t="s">
        <v>835</v>
      </c>
      <c r="L3480" s="385"/>
      <c r="M3480" s="383">
        <v>26</v>
      </c>
      <c r="N3480" s="383" t="s">
        <v>11</v>
      </c>
      <c r="O3480" s="385"/>
      <c r="P3480" s="385"/>
      <c r="Q3480" s="386" t="s">
        <v>11</v>
      </c>
      <c r="R3480" s="383"/>
      <c r="S3480" s="383">
        <v>59</v>
      </c>
      <c r="T3480" s="386" t="s">
        <v>11</v>
      </c>
      <c r="U3480" s="386"/>
      <c r="V3480" s="386">
        <v>58</v>
      </c>
      <c r="W3480" s="386" t="s">
        <v>11</v>
      </c>
      <c r="X3480" s="383"/>
      <c r="Y3480" s="383">
        <v>59</v>
      </c>
      <c r="Z3480" s="386" t="s">
        <v>11</v>
      </c>
      <c r="AA3480" s="386"/>
      <c r="AB3480" s="386">
        <v>58</v>
      </c>
      <c r="AC3480" s="386" t="s">
        <v>11</v>
      </c>
      <c r="AD3480" s="383" t="s">
        <v>33</v>
      </c>
      <c r="AE3480" s="383" t="s">
        <v>36</v>
      </c>
      <c r="AF3480" s="383">
        <v>95</v>
      </c>
      <c r="AG3480" s="383" t="s">
        <v>35</v>
      </c>
      <c r="AH3480" s="383" t="s">
        <v>34</v>
      </c>
      <c r="AI3480" s="383" t="s">
        <v>36</v>
      </c>
      <c r="AJ3480" s="383" t="s">
        <v>3554</v>
      </c>
      <c r="AK3480" s="384" t="str">
        <f t="shared" si="109"/>
        <v>NA</v>
      </c>
      <c r="AL3480" s="384" t="str">
        <f t="shared" si="110"/>
        <v>NA</v>
      </c>
    </row>
    <row r="3481" spans="1:38" x14ac:dyDescent="0.25">
      <c r="A3481" s="381" t="s">
        <v>3224</v>
      </c>
      <c r="B3481" s="382" t="s">
        <v>229</v>
      </c>
      <c r="C3481" s="382" t="s">
        <v>30</v>
      </c>
      <c r="D3481" s="382" t="s">
        <v>230</v>
      </c>
      <c r="E3481" s="382" t="s">
        <v>2</v>
      </c>
      <c r="F3481" s="383"/>
      <c r="G3481" s="383">
        <v>0</v>
      </c>
      <c r="H3481" s="383" t="s">
        <v>11</v>
      </c>
      <c r="I3481" s="383"/>
      <c r="J3481" s="383">
        <v>0</v>
      </c>
      <c r="K3481" s="383" t="s">
        <v>11</v>
      </c>
      <c r="L3481" s="385"/>
      <c r="M3481" s="383">
        <v>0</v>
      </c>
      <c r="N3481" s="383" t="s">
        <v>11</v>
      </c>
      <c r="O3481" s="385"/>
      <c r="P3481" s="385"/>
      <c r="Q3481" s="386" t="s">
        <v>11</v>
      </c>
      <c r="R3481" s="383"/>
      <c r="S3481" s="383">
        <v>0</v>
      </c>
      <c r="T3481" s="386" t="s">
        <v>11</v>
      </c>
      <c r="U3481" s="386"/>
      <c r="V3481" s="386">
        <v>0</v>
      </c>
      <c r="W3481" s="386" t="s">
        <v>11</v>
      </c>
      <c r="X3481" s="383"/>
      <c r="Y3481" s="383">
        <v>0</v>
      </c>
      <c r="Z3481" s="386" t="s">
        <v>11</v>
      </c>
      <c r="AA3481" s="386"/>
      <c r="AB3481" s="386">
        <v>0</v>
      </c>
      <c r="AC3481" s="386" t="s">
        <v>11</v>
      </c>
      <c r="AD3481" s="383" t="s">
        <v>57</v>
      </c>
      <c r="AE3481" s="383" t="s">
        <v>36</v>
      </c>
      <c r="AF3481" s="383">
        <v>87</v>
      </c>
      <c r="AG3481" s="383" t="s">
        <v>35</v>
      </c>
      <c r="AH3481" s="383" t="s">
        <v>34</v>
      </c>
      <c r="AI3481" s="383" t="s">
        <v>36</v>
      </c>
      <c r="AJ3481" s="383" t="s">
        <v>3554</v>
      </c>
      <c r="AK3481" s="384" t="str">
        <f t="shared" si="109"/>
        <v>NA</v>
      </c>
      <c r="AL3481" s="384" t="str">
        <f t="shared" si="110"/>
        <v>NA</v>
      </c>
    </row>
    <row r="3482" spans="1:38" x14ac:dyDescent="0.25">
      <c r="A3482" s="381" t="s">
        <v>3224</v>
      </c>
      <c r="B3482" s="382" t="s">
        <v>231</v>
      </c>
      <c r="C3482" s="382" t="s">
        <v>30</v>
      </c>
      <c r="D3482" s="382" t="s">
        <v>232</v>
      </c>
      <c r="E3482" s="382" t="s">
        <v>2</v>
      </c>
      <c r="F3482" s="383"/>
      <c r="G3482" s="383">
        <v>12</v>
      </c>
      <c r="H3482" s="383" t="s">
        <v>11</v>
      </c>
      <c r="I3482" s="383"/>
      <c r="J3482" s="383">
        <v>12</v>
      </c>
      <c r="K3482" s="383" t="s">
        <v>11</v>
      </c>
      <c r="L3482" s="385"/>
      <c r="M3482" s="383">
        <v>1</v>
      </c>
      <c r="N3482" s="383" t="s">
        <v>11</v>
      </c>
      <c r="O3482" s="385"/>
      <c r="P3482" s="385"/>
      <c r="Q3482" s="386" t="s">
        <v>11</v>
      </c>
      <c r="R3482" s="383"/>
      <c r="S3482" s="383">
        <v>11</v>
      </c>
      <c r="T3482" s="386" t="s">
        <v>11</v>
      </c>
      <c r="U3482" s="386"/>
      <c r="V3482" s="386">
        <v>11</v>
      </c>
      <c r="W3482" s="386" t="s">
        <v>11</v>
      </c>
      <c r="X3482" s="383"/>
      <c r="Y3482" s="383">
        <v>11</v>
      </c>
      <c r="Z3482" s="386" t="s">
        <v>11</v>
      </c>
      <c r="AA3482" s="386"/>
      <c r="AB3482" s="386">
        <v>11</v>
      </c>
      <c r="AC3482" s="386" t="s">
        <v>11</v>
      </c>
      <c r="AD3482" s="383" t="s">
        <v>33</v>
      </c>
      <c r="AE3482" s="383" t="s">
        <v>36</v>
      </c>
      <c r="AF3482" s="383">
        <v>90</v>
      </c>
      <c r="AG3482" s="383" t="s">
        <v>35</v>
      </c>
      <c r="AH3482" s="383" t="s">
        <v>34</v>
      </c>
      <c r="AI3482" s="383" t="s">
        <v>36</v>
      </c>
      <c r="AJ3482" s="383" t="s">
        <v>3554</v>
      </c>
      <c r="AK3482" s="384" t="str">
        <f t="shared" si="109"/>
        <v>NA</v>
      </c>
      <c r="AL3482" s="384" t="str">
        <f t="shared" si="110"/>
        <v>NA</v>
      </c>
    </row>
    <row r="3483" spans="1:38" x14ac:dyDescent="0.25">
      <c r="A3483" s="381" t="s">
        <v>3224</v>
      </c>
      <c r="B3483" s="382" t="s">
        <v>233</v>
      </c>
      <c r="C3483" s="382" t="s">
        <v>30</v>
      </c>
      <c r="D3483" s="382" t="s">
        <v>234</v>
      </c>
      <c r="E3483" s="382" t="s">
        <v>2</v>
      </c>
      <c r="F3483" s="383"/>
      <c r="G3483" s="383">
        <v>27</v>
      </c>
      <c r="H3483" s="383" t="s">
        <v>11</v>
      </c>
      <c r="I3483" s="383"/>
      <c r="J3483" s="383">
        <v>27</v>
      </c>
      <c r="K3483" s="383" t="s">
        <v>11</v>
      </c>
      <c r="L3483" s="385"/>
      <c r="M3483" s="383">
        <v>12</v>
      </c>
      <c r="N3483" s="383" t="s">
        <v>11</v>
      </c>
      <c r="O3483" s="385"/>
      <c r="P3483" s="385"/>
      <c r="Q3483" s="386" t="s">
        <v>11</v>
      </c>
      <c r="R3483" s="383"/>
      <c r="S3483" s="383">
        <v>27</v>
      </c>
      <c r="T3483" s="386" t="s">
        <v>11</v>
      </c>
      <c r="U3483" s="386"/>
      <c r="V3483" s="386">
        <v>27</v>
      </c>
      <c r="W3483" s="386" t="s">
        <v>11</v>
      </c>
      <c r="X3483" s="383"/>
      <c r="Y3483" s="383">
        <v>27</v>
      </c>
      <c r="Z3483" s="386" t="s">
        <v>11</v>
      </c>
      <c r="AA3483" s="386"/>
      <c r="AB3483" s="386">
        <v>27</v>
      </c>
      <c r="AC3483" s="386" t="s">
        <v>11</v>
      </c>
      <c r="AD3483" s="383" t="s">
        <v>33</v>
      </c>
      <c r="AE3483" s="383" t="s">
        <v>36</v>
      </c>
      <c r="AF3483" s="383">
        <v>85</v>
      </c>
      <c r="AG3483" s="383" t="s">
        <v>35</v>
      </c>
      <c r="AH3483" s="383" t="s">
        <v>34</v>
      </c>
      <c r="AI3483" s="383" t="s">
        <v>36</v>
      </c>
      <c r="AJ3483" s="383" t="s">
        <v>3554</v>
      </c>
      <c r="AK3483" s="384" t="str">
        <f t="shared" si="109"/>
        <v>NA</v>
      </c>
      <c r="AL3483" s="384" t="str">
        <f t="shared" si="110"/>
        <v>NA</v>
      </c>
    </row>
    <row r="3484" spans="1:38" x14ac:dyDescent="0.25">
      <c r="A3484" s="381" t="s">
        <v>3224</v>
      </c>
      <c r="B3484" s="382" t="s">
        <v>235</v>
      </c>
      <c r="C3484" s="382" t="s">
        <v>30</v>
      </c>
      <c r="D3484" s="382" t="s">
        <v>236</v>
      </c>
      <c r="E3484" s="382" t="s">
        <v>2</v>
      </c>
      <c r="F3484" s="383"/>
      <c r="G3484" s="383">
        <v>2</v>
      </c>
      <c r="H3484" s="383" t="s">
        <v>11</v>
      </c>
      <c r="I3484" s="383"/>
      <c r="J3484" s="383">
        <v>2</v>
      </c>
      <c r="K3484" s="383" t="s">
        <v>11</v>
      </c>
      <c r="L3484" s="385"/>
      <c r="M3484" s="383">
        <v>1</v>
      </c>
      <c r="N3484" s="383" t="s">
        <v>11</v>
      </c>
      <c r="O3484" s="385"/>
      <c r="P3484" s="385"/>
      <c r="Q3484" s="386" t="s">
        <v>11</v>
      </c>
      <c r="R3484" s="383"/>
      <c r="S3484" s="383">
        <v>2</v>
      </c>
      <c r="T3484" s="386" t="s">
        <v>11</v>
      </c>
      <c r="U3484" s="386"/>
      <c r="V3484" s="386">
        <v>2</v>
      </c>
      <c r="W3484" s="386" t="s">
        <v>11</v>
      </c>
      <c r="X3484" s="383"/>
      <c r="Y3484" s="383">
        <v>2</v>
      </c>
      <c r="Z3484" s="386" t="s">
        <v>11</v>
      </c>
      <c r="AA3484" s="386"/>
      <c r="AB3484" s="386">
        <v>2</v>
      </c>
      <c r="AC3484" s="386" t="s">
        <v>11</v>
      </c>
      <c r="AD3484" s="383" t="s">
        <v>104</v>
      </c>
      <c r="AE3484" s="383" t="s">
        <v>36</v>
      </c>
      <c r="AF3484" s="383">
        <v>79</v>
      </c>
      <c r="AG3484" s="383" t="s">
        <v>35</v>
      </c>
      <c r="AH3484" s="383" t="s">
        <v>34</v>
      </c>
      <c r="AI3484" s="383" t="s">
        <v>36</v>
      </c>
      <c r="AJ3484" s="383" t="s">
        <v>3554</v>
      </c>
      <c r="AK3484" s="384" t="str">
        <f t="shared" si="109"/>
        <v>NA</v>
      </c>
      <c r="AL3484" s="384" t="str">
        <f t="shared" si="110"/>
        <v>NA</v>
      </c>
    </row>
    <row r="3485" spans="1:38" x14ac:dyDescent="0.25">
      <c r="A3485" s="381" t="s">
        <v>3224</v>
      </c>
      <c r="B3485" s="382" t="s">
        <v>237</v>
      </c>
      <c r="C3485" s="382" t="s">
        <v>30</v>
      </c>
      <c r="D3485" s="382" t="s">
        <v>238</v>
      </c>
      <c r="E3485" s="382" t="s">
        <v>2</v>
      </c>
      <c r="F3485" s="383"/>
      <c r="G3485" s="383">
        <v>17</v>
      </c>
      <c r="H3485" s="383" t="s">
        <v>11</v>
      </c>
      <c r="I3485" s="383"/>
      <c r="J3485" s="383">
        <v>17</v>
      </c>
      <c r="K3485" s="383" t="s">
        <v>11</v>
      </c>
      <c r="L3485" s="385"/>
      <c r="M3485" s="383">
        <v>5</v>
      </c>
      <c r="N3485" s="383" t="s">
        <v>11</v>
      </c>
      <c r="O3485" s="385"/>
      <c r="P3485" s="385"/>
      <c r="Q3485" s="386" t="s">
        <v>11</v>
      </c>
      <c r="R3485" s="383"/>
      <c r="S3485" s="383">
        <v>17</v>
      </c>
      <c r="T3485" s="386" t="s">
        <v>11</v>
      </c>
      <c r="U3485" s="386"/>
      <c r="V3485" s="386">
        <v>17</v>
      </c>
      <c r="W3485" s="386" t="s">
        <v>11</v>
      </c>
      <c r="X3485" s="383"/>
      <c r="Y3485" s="383">
        <v>17</v>
      </c>
      <c r="Z3485" s="386" t="s">
        <v>11</v>
      </c>
      <c r="AA3485" s="386"/>
      <c r="AB3485" s="386">
        <v>17</v>
      </c>
      <c r="AC3485" s="386" t="s">
        <v>11</v>
      </c>
      <c r="AD3485" s="383" t="s">
        <v>33</v>
      </c>
      <c r="AE3485" s="383" t="s">
        <v>36</v>
      </c>
      <c r="AF3485" s="383">
        <v>85</v>
      </c>
      <c r="AG3485" s="383" t="s">
        <v>35</v>
      </c>
      <c r="AH3485" s="383" t="s">
        <v>34</v>
      </c>
      <c r="AI3485" s="383" t="s">
        <v>36</v>
      </c>
      <c r="AJ3485" s="383" t="s">
        <v>3554</v>
      </c>
      <c r="AK3485" s="384" t="str">
        <f t="shared" si="109"/>
        <v>NA</v>
      </c>
      <c r="AL3485" s="384" t="str">
        <f t="shared" si="110"/>
        <v>NA</v>
      </c>
    </row>
    <row r="3486" spans="1:38" x14ac:dyDescent="0.25">
      <c r="A3486" s="381" t="s">
        <v>3224</v>
      </c>
      <c r="B3486" s="382" t="s">
        <v>239</v>
      </c>
      <c r="C3486" s="382" t="s">
        <v>30</v>
      </c>
      <c r="D3486" s="382" t="s">
        <v>240</v>
      </c>
      <c r="E3486" s="382" t="s">
        <v>2</v>
      </c>
      <c r="F3486" s="383"/>
      <c r="G3486" s="383">
        <v>25</v>
      </c>
      <c r="H3486" s="383" t="s">
        <v>11</v>
      </c>
      <c r="I3486" s="383"/>
      <c r="J3486" s="383">
        <v>25</v>
      </c>
      <c r="K3486" s="383" t="s">
        <v>11</v>
      </c>
      <c r="L3486" s="385"/>
      <c r="M3486" s="383">
        <v>8</v>
      </c>
      <c r="N3486" s="383" t="s">
        <v>11</v>
      </c>
      <c r="O3486" s="385"/>
      <c r="P3486" s="385"/>
      <c r="Q3486" s="386" t="s">
        <v>11</v>
      </c>
      <c r="R3486" s="383"/>
      <c r="S3486" s="383">
        <v>23</v>
      </c>
      <c r="T3486" s="386" t="s">
        <v>11</v>
      </c>
      <c r="U3486" s="386"/>
      <c r="V3486" s="386">
        <v>23</v>
      </c>
      <c r="W3486" s="386" t="s">
        <v>11</v>
      </c>
      <c r="X3486" s="383"/>
      <c r="Y3486" s="383">
        <v>23</v>
      </c>
      <c r="Z3486" s="386" t="s">
        <v>11</v>
      </c>
      <c r="AA3486" s="386"/>
      <c r="AB3486" s="386">
        <v>23</v>
      </c>
      <c r="AC3486" s="386" t="s">
        <v>11</v>
      </c>
      <c r="AD3486" s="383" t="s">
        <v>104</v>
      </c>
      <c r="AE3486" s="383" t="s">
        <v>36</v>
      </c>
      <c r="AF3486" s="383">
        <v>77</v>
      </c>
      <c r="AG3486" s="383" t="s">
        <v>35</v>
      </c>
      <c r="AH3486" s="383" t="s">
        <v>34</v>
      </c>
      <c r="AI3486" s="383" t="s">
        <v>36</v>
      </c>
      <c r="AJ3486" s="383" t="s">
        <v>3554</v>
      </c>
      <c r="AK3486" s="384" t="str">
        <f t="shared" si="109"/>
        <v>NA</v>
      </c>
      <c r="AL3486" s="384" t="str">
        <f t="shared" si="110"/>
        <v>NA</v>
      </c>
    </row>
    <row r="3487" spans="1:38" x14ac:dyDescent="0.25">
      <c r="A3487" s="381" t="s">
        <v>3224</v>
      </c>
      <c r="B3487" s="382" t="s">
        <v>241</v>
      </c>
      <c r="C3487" s="382" t="s">
        <v>30</v>
      </c>
      <c r="D3487" s="382" t="s">
        <v>242</v>
      </c>
      <c r="E3487" s="382" t="s">
        <v>2</v>
      </c>
      <c r="F3487" s="383"/>
      <c r="G3487" s="383">
        <v>28</v>
      </c>
      <c r="H3487" s="383" t="s">
        <v>11</v>
      </c>
      <c r="I3487" s="383"/>
      <c r="J3487" s="383">
        <v>28</v>
      </c>
      <c r="K3487" s="383" t="s">
        <v>11</v>
      </c>
      <c r="L3487" s="385"/>
      <c r="M3487" s="383">
        <v>11</v>
      </c>
      <c r="N3487" s="383" t="s">
        <v>11</v>
      </c>
      <c r="O3487" s="385"/>
      <c r="P3487" s="385"/>
      <c r="Q3487" s="386" t="s">
        <v>11</v>
      </c>
      <c r="R3487" s="383"/>
      <c r="S3487" s="383">
        <v>28</v>
      </c>
      <c r="T3487" s="386" t="s">
        <v>11</v>
      </c>
      <c r="U3487" s="386"/>
      <c r="V3487" s="386">
        <v>27</v>
      </c>
      <c r="W3487" s="386" t="s">
        <v>11</v>
      </c>
      <c r="X3487" s="383"/>
      <c r="Y3487" s="383">
        <v>28</v>
      </c>
      <c r="Z3487" s="386" t="s">
        <v>11</v>
      </c>
      <c r="AA3487" s="386"/>
      <c r="AB3487" s="386">
        <v>27</v>
      </c>
      <c r="AC3487" s="386" t="s">
        <v>11</v>
      </c>
      <c r="AD3487" s="383" t="s">
        <v>57</v>
      </c>
      <c r="AE3487" s="383" t="s">
        <v>36</v>
      </c>
      <c r="AF3487" s="383">
        <v>74</v>
      </c>
      <c r="AG3487" s="383" t="s">
        <v>35</v>
      </c>
      <c r="AH3487" s="383" t="s">
        <v>34</v>
      </c>
      <c r="AI3487" s="383" t="s">
        <v>36</v>
      </c>
      <c r="AJ3487" s="383" t="s">
        <v>3554</v>
      </c>
      <c r="AK3487" s="384" t="str">
        <f t="shared" si="109"/>
        <v>NA</v>
      </c>
      <c r="AL3487" s="384" t="str">
        <f t="shared" si="110"/>
        <v>NA</v>
      </c>
    </row>
    <row r="3488" spans="1:38" x14ac:dyDescent="0.25">
      <c r="A3488" s="381" t="s">
        <v>3224</v>
      </c>
      <c r="B3488" s="382" t="s">
        <v>243</v>
      </c>
      <c r="C3488" s="382" t="s">
        <v>30</v>
      </c>
      <c r="D3488" s="382" t="s">
        <v>244</v>
      </c>
      <c r="E3488" s="382" t="s">
        <v>2</v>
      </c>
      <c r="F3488" s="383"/>
      <c r="G3488" s="383">
        <v>7</v>
      </c>
      <c r="H3488" s="383" t="s">
        <v>11</v>
      </c>
      <c r="I3488" s="383"/>
      <c r="J3488" s="383">
        <v>7</v>
      </c>
      <c r="K3488" s="383" t="s">
        <v>11</v>
      </c>
      <c r="L3488" s="385"/>
      <c r="M3488" s="383">
        <v>2</v>
      </c>
      <c r="N3488" s="383" t="s">
        <v>11</v>
      </c>
      <c r="O3488" s="385"/>
      <c r="P3488" s="385"/>
      <c r="Q3488" s="386" t="s">
        <v>11</v>
      </c>
      <c r="R3488" s="383"/>
      <c r="S3488" s="383">
        <v>6</v>
      </c>
      <c r="T3488" s="386" t="s">
        <v>11</v>
      </c>
      <c r="U3488" s="386"/>
      <c r="V3488" s="386">
        <v>6</v>
      </c>
      <c r="W3488" s="386" t="s">
        <v>11</v>
      </c>
      <c r="X3488" s="383"/>
      <c r="Y3488" s="383">
        <v>6</v>
      </c>
      <c r="Z3488" s="386" t="s">
        <v>11</v>
      </c>
      <c r="AA3488" s="386"/>
      <c r="AB3488" s="386">
        <v>6</v>
      </c>
      <c r="AC3488" s="386" t="s">
        <v>11</v>
      </c>
      <c r="AD3488" s="383" t="s">
        <v>33</v>
      </c>
      <c r="AE3488" s="383" t="s">
        <v>36</v>
      </c>
      <c r="AF3488" s="383">
        <v>90</v>
      </c>
      <c r="AG3488" s="383" t="s">
        <v>35</v>
      </c>
      <c r="AH3488" s="383" t="s">
        <v>34</v>
      </c>
      <c r="AI3488" s="383" t="s">
        <v>36</v>
      </c>
      <c r="AJ3488" s="383" t="s">
        <v>3554</v>
      </c>
      <c r="AK3488" s="384" t="str">
        <f t="shared" si="109"/>
        <v>NA</v>
      </c>
      <c r="AL3488" s="384" t="str">
        <f t="shared" si="110"/>
        <v>NA</v>
      </c>
    </row>
    <row r="3489" spans="1:40" x14ac:dyDescent="0.25">
      <c r="A3489" s="381" t="s">
        <v>3224</v>
      </c>
      <c r="B3489" s="382" t="s">
        <v>245</v>
      </c>
      <c r="C3489" s="382" t="s">
        <v>30</v>
      </c>
      <c r="D3489" s="382" t="s">
        <v>246</v>
      </c>
      <c r="E3489" s="382" t="s">
        <v>2</v>
      </c>
      <c r="F3489" s="383"/>
      <c r="G3489" s="383">
        <v>10</v>
      </c>
      <c r="H3489" s="383" t="s">
        <v>11</v>
      </c>
      <c r="I3489" s="383"/>
      <c r="J3489" s="383">
        <v>10</v>
      </c>
      <c r="K3489" s="383" t="s">
        <v>11</v>
      </c>
      <c r="L3489" s="385"/>
      <c r="M3489" s="383">
        <v>6</v>
      </c>
      <c r="N3489" s="383" t="s">
        <v>11</v>
      </c>
      <c r="O3489" s="385"/>
      <c r="P3489" s="385"/>
      <c r="Q3489" s="386" t="s">
        <v>11</v>
      </c>
      <c r="R3489" s="383"/>
      <c r="S3489" s="383">
        <v>9</v>
      </c>
      <c r="T3489" s="386" t="s">
        <v>11</v>
      </c>
      <c r="U3489" s="386"/>
      <c r="V3489" s="386">
        <v>7</v>
      </c>
      <c r="W3489" s="386" t="s">
        <v>11</v>
      </c>
      <c r="X3489" s="383"/>
      <c r="Y3489" s="383">
        <v>9</v>
      </c>
      <c r="Z3489" s="386" t="s">
        <v>11</v>
      </c>
      <c r="AA3489" s="386"/>
      <c r="AB3489" s="386">
        <v>7</v>
      </c>
      <c r="AC3489" s="386" t="s">
        <v>11</v>
      </c>
      <c r="AD3489" s="383" t="s">
        <v>33</v>
      </c>
      <c r="AE3489" s="383" t="s">
        <v>36</v>
      </c>
      <c r="AF3489" s="383">
        <v>85</v>
      </c>
      <c r="AG3489" s="383" t="s">
        <v>35</v>
      </c>
      <c r="AH3489" s="383" t="s">
        <v>34</v>
      </c>
      <c r="AI3489" s="383" t="s">
        <v>36</v>
      </c>
      <c r="AJ3489" s="383" t="s">
        <v>3554</v>
      </c>
      <c r="AK3489" s="384" t="str">
        <f t="shared" si="109"/>
        <v>NA</v>
      </c>
      <c r="AL3489" s="384" t="str">
        <f t="shared" si="110"/>
        <v>NA</v>
      </c>
    </row>
    <row r="3490" spans="1:40" x14ac:dyDescent="0.25">
      <c r="A3490" s="381" t="s">
        <v>3224</v>
      </c>
      <c r="B3490" s="382" t="s">
        <v>247</v>
      </c>
      <c r="C3490" s="382" t="s">
        <v>30</v>
      </c>
      <c r="D3490" s="382" t="s">
        <v>248</v>
      </c>
      <c r="E3490" s="382" t="s">
        <v>2</v>
      </c>
      <c r="F3490" s="383"/>
      <c r="G3490" s="383">
        <v>6</v>
      </c>
      <c r="H3490" s="383" t="s">
        <v>11</v>
      </c>
      <c r="I3490" s="383"/>
      <c r="J3490" s="383">
        <v>6</v>
      </c>
      <c r="K3490" s="383" t="s">
        <v>11</v>
      </c>
      <c r="L3490" s="385"/>
      <c r="M3490" s="383">
        <v>4</v>
      </c>
      <c r="N3490" s="383" t="s">
        <v>11</v>
      </c>
      <c r="O3490" s="385"/>
      <c r="P3490" s="385"/>
      <c r="Q3490" s="386" t="s">
        <v>11</v>
      </c>
      <c r="R3490" s="383"/>
      <c r="S3490" s="383">
        <v>5</v>
      </c>
      <c r="T3490" s="386" t="s">
        <v>11</v>
      </c>
      <c r="U3490" s="386"/>
      <c r="V3490" s="386">
        <v>5</v>
      </c>
      <c r="W3490" s="386" t="s">
        <v>11</v>
      </c>
      <c r="X3490" s="383"/>
      <c r="Y3490" s="383">
        <v>5</v>
      </c>
      <c r="Z3490" s="386" t="s">
        <v>11</v>
      </c>
      <c r="AA3490" s="386"/>
      <c r="AB3490" s="386">
        <v>5</v>
      </c>
      <c r="AC3490" s="386" t="s">
        <v>11</v>
      </c>
      <c r="AD3490" s="383" t="s">
        <v>33</v>
      </c>
      <c r="AE3490" s="383" t="s">
        <v>36</v>
      </c>
      <c r="AF3490" s="383">
        <v>79</v>
      </c>
      <c r="AG3490" s="383" t="s">
        <v>35</v>
      </c>
      <c r="AH3490" s="383" t="s">
        <v>34</v>
      </c>
      <c r="AI3490" s="383" t="s">
        <v>36</v>
      </c>
      <c r="AJ3490" s="383" t="s">
        <v>3554</v>
      </c>
      <c r="AK3490" s="384" t="str">
        <f t="shared" si="109"/>
        <v>NA</v>
      </c>
      <c r="AL3490" s="384" t="str">
        <f t="shared" si="110"/>
        <v>NA</v>
      </c>
    </row>
    <row r="3491" spans="1:40" x14ac:dyDescent="0.25">
      <c r="A3491" s="381" t="s">
        <v>3224</v>
      </c>
      <c r="B3491" s="382" t="s">
        <v>249</v>
      </c>
      <c r="C3491" s="382" t="s">
        <v>30</v>
      </c>
      <c r="D3491" s="382" t="s">
        <v>250</v>
      </c>
      <c r="E3491" s="382" t="s">
        <v>2</v>
      </c>
      <c r="F3491" s="383"/>
      <c r="G3491" s="383">
        <v>8</v>
      </c>
      <c r="H3491" s="383" t="s">
        <v>11</v>
      </c>
      <c r="I3491" s="383"/>
      <c r="J3491" s="383">
        <v>8</v>
      </c>
      <c r="K3491" s="383" t="s">
        <v>11</v>
      </c>
      <c r="L3491" s="385"/>
      <c r="M3491" s="383">
        <v>1</v>
      </c>
      <c r="N3491" s="383" t="s">
        <v>11</v>
      </c>
      <c r="O3491" s="385"/>
      <c r="P3491" s="385"/>
      <c r="Q3491" s="386" t="s">
        <v>11</v>
      </c>
      <c r="R3491" s="383"/>
      <c r="S3491" s="383">
        <v>7</v>
      </c>
      <c r="T3491" s="386" t="s">
        <v>11</v>
      </c>
      <c r="U3491" s="386"/>
      <c r="V3491" s="386">
        <v>7</v>
      </c>
      <c r="W3491" s="386" t="s">
        <v>11</v>
      </c>
      <c r="X3491" s="383"/>
      <c r="Y3491" s="383">
        <v>7</v>
      </c>
      <c r="Z3491" s="386" t="s">
        <v>11</v>
      </c>
      <c r="AA3491" s="386"/>
      <c r="AB3491" s="386">
        <v>7</v>
      </c>
      <c r="AC3491" s="386" t="s">
        <v>11</v>
      </c>
      <c r="AD3491" s="383" t="s">
        <v>104</v>
      </c>
      <c r="AE3491" s="383" t="s">
        <v>36</v>
      </c>
      <c r="AF3491" s="383">
        <v>79</v>
      </c>
      <c r="AG3491" s="383" t="s">
        <v>35</v>
      </c>
      <c r="AH3491" s="383" t="s">
        <v>34</v>
      </c>
      <c r="AI3491" s="383" t="s">
        <v>36</v>
      </c>
      <c r="AJ3491" s="383" t="s">
        <v>3554</v>
      </c>
      <c r="AK3491" s="384" t="str">
        <f t="shared" si="109"/>
        <v>NA</v>
      </c>
      <c r="AL3491" s="384" t="str">
        <f t="shared" si="110"/>
        <v>NA</v>
      </c>
    </row>
    <row r="3492" spans="1:40" x14ac:dyDescent="0.25">
      <c r="A3492" s="381" t="s">
        <v>3224</v>
      </c>
      <c r="B3492" s="382" t="s">
        <v>251</v>
      </c>
      <c r="C3492" s="382" t="s">
        <v>30</v>
      </c>
      <c r="D3492" s="382" t="s">
        <v>252</v>
      </c>
      <c r="E3492" s="382" t="s">
        <v>2</v>
      </c>
      <c r="F3492" s="383"/>
      <c r="G3492" s="383">
        <v>13</v>
      </c>
      <c r="H3492" s="383" t="s">
        <v>11</v>
      </c>
      <c r="I3492" s="383"/>
      <c r="J3492" s="383">
        <v>13</v>
      </c>
      <c r="K3492" s="383" t="s">
        <v>11</v>
      </c>
      <c r="L3492" s="385"/>
      <c r="M3492" s="383">
        <v>5</v>
      </c>
      <c r="N3492" s="383" t="s">
        <v>11</v>
      </c>
      <c r="O3492" s="385"/>
      <c r="P3492" s="385"/>
      <c r="Q3492" s="386" t="s">
        <v>11</v>
      </c>
      <c r="R3492" s="383"/>
      <c r="S3492" s="383">
        <v>12</v>
      </c>
      <c r="T3492" s="386" t="s">
        <v>11</v>
      </c>
      <c r="U3492" s="386"/>
      <c r="V3492" s="386">
        <v>12</v>
      </c>
      <c r="W3492" s="386" t="s">
        <v>11</v>
      </c>
      <c r="X3492" s="383"/>
      <c r="Y3492" s="383">
        <v>12</v>
      </c>
      <c r="Z3492" s="386" t="s">
        <v>11</v>
      </c>
      <c r="AA3492" s="386"/>
      <c r="AB3492" s="386">
        <v>12</v>
      </c>
      <c r="AC3492" s="386" t="s">
        <v>11</v>
      </c>
      <c r="AD3492" s="383" t="s">
        <v>33</v>
      </c>
      <c r="AE3492" s="383" t="s">
        <v>36</v>
      </c>
      <c r="AF3492" s="383">
        <v>90</v>
      </c>
      <c r="AG3492" s="383" t="s">
        <v>35</v>
      </c>
      <c r="AH3492" s="383" t="s">
        <v>34</v>
      </c>
      <c r="AI3492" s="383" t="s">
        <v>36</v>
      </c>
      <c r="AJ3492" s="383" t="s">
        <v>3554</v>
      </c>
      <c r="AK3492" s="384" t="str">
        <f t="shared" si="109"/>
        <v>NA</v>
      </c>
      <c r="AL3492" s="384" t="str">
        <f t="shared" si="110"/>
        <v>NA</v>
      </c>
    </row>
    <row r="3493" spans="1:40" x14ac:dyDescent="0.25">
      <c r="A3493" s="381" t="s">
        <v>3224</v>
      </c>
      <c r="B3493" s="382" t="s">
        <v>253</v>
      </c>
      <c r="C3493" s="382" t="s">
        <v>30</v>
      </c>
      <c r="D3493" s="382" t="s">
        <v>254</v>
      </c>
      <c r="E3493" s="382" t="s">
        <v>2</v>
      </c>
      <c r="F3493" s="383"/>
      <c r="G3493" s="383">
        <v>2</v>
      </c>
      <c r="H3493" s="383" t="s">
        <v>11</v>
      </c>
      <c r="I3493" s="383"/>
      <c r="J3493" s="383">
        <v>2</v>
      </c>
      <c r="K3493" s="383" t="s">
        <v>11</v>
      </c>
      <c r="L3493" s="385"/>
      <c r="M3493" s="383">
        <v>0</v>
      </c>
      <c r="N3493" s="383" t="s">
        <v>11</v>
      </c>
      <c r="O3493" s="385"/>
      <c r="P3493" s="385"/>
      <c r="Q3493" s="386" t="s">
        <v>11</v>
      </c>
      <c r="R3493" s="383"/>
      <c r="S3493" s="383">
        <v>2</v>
      </c>
      <c r="T3493" s="386" t="s">
        <v>11</v>
      </c>
      <c r="U3493" s="386"/>
      <c r="V3493" s="386">
        <v>2</v>
      </c>
      <c r="W3493" s="386" t="s">
        <v>11</v>
      </c>
      <c r="X3493" s="383"/>
      <c r="Y3493" s="383">
        <v>2</v>
      </c>
      <c r="Z3493" s="386" t="s">
        <v>11</v>
      </c>
      <c r="AA3493" s="386"/>
      <c r="AB3493" s="386">
        <v>2</v>
      </c>
      <c r="AC3493" s="386" t="s">
        <v>11</v>
      </c>
      <c r="AD3493" s="383" t="s">
        <v>57</v>
      </c>
      <c r="AE3493" s="383" t="s">
        <v>36</v>
      </c>
      <c r="AF3493" s="383">
        <v>95</v>
      </c>
      <c r="AG3493" s="383" t="s">
        <v>35</v>
      </c>
      <c r="AH3493" s="383" t="s">
        <v>34</v>
      </c>
      <c r="AI3493" s="383" t="s">
        <v>36</v>
      </c>
      <c r="AJ3493" s="383" t="s">
        <v>3554</v>
      </c>
      <c r="AK3493" s="384" t="str">
        <f t="shared" si="109"/>
        <v>NA</v>
      </c>
      <c r="AL3493" s="384" t="str">
        <f t="shared" si="110"/>
        <v>NA</v>
      </c>
    </row>
    <row r="3494" spans="1:40" s="181" customFormat="1" x14ac:dyDescent="0.25">
      <c r="A3494" s="381" t="s">
        <v>3224</v>
      </c>
      <c r="B3494" s="382" t="s">
        <v>255</v>
      </c>
      <c r="C3494" s="382" t="s">
        <v>30</v>
      </c>
      <c r="D3494" s="382" t="s">
        <v>256</v>
      </c>
      <c r="E3494" s="382" t="s">
        <v>2</v>
      </c>
      <c r="F3494" s="383">
        <v>100</v>
      </c>
      <c r="G3494" s="383">
        <v>144</v>
      </c>
      <c r="H3494" s="383" t="s">
        <v>835</v>
      </c>
      <c r="I3494" s="383">
        <v>100</v>
      </c>
      <c r="J3494" s="383">
        <v>144</v>
      </c>
      <c r="K3494" s="383" t="s">
        <v>835</v>
      </c>
      <c r="L3494" s="385"/>
      <c r="M3494" s="383">
        <v>58</v>
      </c>
      <c r="N3494" s="383" t="s">
        <v>835</v>
      </c>
      <c r="O3494" s="385"/>
      <c r="P3494" s="385"/>
      <c r="Q3494" s="386" t="s">
        <v>11</v>
      </c>
      <c r="R3494" s="383">
        <v>94</v>
      </c>
      <c r="S3494" s="383">
        <v>143</v>
      </c>
      <c r="T3494" s="386" t="s">
        <v>34</v>
      </c>
      <c r="U3494" s="386">
        <v>91</v>
      </c>
      <c r="V3494" s="386">
        <v>140</v>
      </c>
      <c r="W3494" s="386" t="s">
        <v>11</v>
      </c>
      <c r="X3494" s="383">
        <v>93</v>
      </c>
      <c r="Y3494" s="383">
        <v>143</v>
      </c>
      <c r="Z3494" s="386" t="s">
        <v>34</v>
      </c>
      <c r="AA3494" s="386">
        <v>84</v>
      </c>
      <c r="AB3494" s="386">
        <v>140</v>
      </c>
      <c r="AC3494" s="386" t="s">
        <v>11</v>
      </c>
      <c r="AD3494" s="383" t="s">
        <v>33</v>
      </c>
      <c r="AE3494" s="383" t="s">
        <v>34</v>
      </c>
      <c r="AF3494" s="383">
        <v>100</v>
      </c>
      <c r="AG3494" s="383" t="s">
        <v>35</v>
      </c>
      <c r="AH3494" s="383" t="s">
        <v>36</v>
      </c>
      <c r="AI3494" s="383" t="s">
        <v>36</v>
      </c>
      <c r="AJ3494" s="383" t="s">
        <v>3554</v>
      </c>
      <c r="AK3494" s="384" t="str">
        <f t="shared" si="109"/>
        <v>Yes-AB</v>
      </c>
      <c r="AL3494" s="384" t="str">
        <f t="shared" si="110"/>
        <v>Yes-AB</v>
      </c>
      <c r="AN3494" s="196"/>
    </row>
    <row r="3495" spans="1:40" s="181" customFormat="1" x14ac:dyDescent="0.25">
      <c r="A3495" s="381" t="s">
        <v>3224</v>
      </c>
      <c r="B3495" s="382" t="s">
        <v>257</v>
      </c>
      <c r="C3495" s="382" t="s">
        <v>30</v>
      </c>
      <c r="D3495" s="382" t="s">
        <v>258</v>
      </c>
      <c r="E3495" s="382" t="s">
        <v>2</v>
      </c>
      <c r="F3495" s="383"/>
      <c r="G3495" s="383">
        <v>2</v>
      </c>
      <c r="H3495" s="383" t="s">
        <v>11</v>
      </c>
      <c r="I3495" s="383"/>
      <c r="J3495" s="383">
        <v>2</v>
      </c>
      <c r="K3495" s="383" t="s">
        <v>11</v>
      </c>
      <c r="L3495" s="385"/>
      <c r="M3495" s="383">
        <v>0</v>
      </c>
      <c r="N3495" s="383" t="s">
        <v>11</v>
      </c>
      <c r="O3495" s="385"/>
      <c r="P3495" s="385"/>
      <c r="Q3495" s="386" t="s">
        <v>11</v>
      </c>
      <c r="R3495" s="383"/>
      <c r="S3495" s="383">
        <v>2</v>
      </c>
      <c r="T3495" s="386" t="s">
        <v>11</v>
      </c>
      <c r="U3495" s="386"/>
      <c r="V3495" s="386">
        <v>2</v>
      </c>
      <c r="W3495" s="386" t="s">
        <v>11</v>
      </c>
      <c r="X3495" s="383"/>
      <c r="Y3495" s="383">
        <v>2</v>
      </c>
      <c r="Z3495" s="386" t="s">
        <v>11</v>
      </c>
      <c r="AA3495" s="386"/>
      <c r="AB3495" s="386">
        <v>2</v>
      </c>
      <c r="AC3495" s="386" t="s">
        <v>11</v>
      </c>
      <c r="AD3495" s="383" t="s">
        <v>57</v>
      </c>
      <c r="AE3495" s="383" t="s">
        <v>36</v>
      </c>
      <c r="AF3495" s="383">
        <v>85</v>
      </c>
      <c r="AG3495" s="383" t="s">
        <v>35</v>
      </c>
      <c r="AH3495" s="383" t="s">
        <v>34</v>
      </c>
      <c r="AI3495" s="383" t="s">
        <v>36</v>
      </c>
      <c r="AJ3495" s="383" t="s">
        <v>3554</v>
      </c>
      <c r="AK3495" s="384" t="str">
        <f t="shared" si="109"/>
        <v>NA</v>
      </c>
      <c r="AL3495" s="384" t="str">
        <f t="shared" si="110"/>
        <v>NA</v>
      </c>
      <c r="AN3495" s="196"/>
    </row>
    <row r="3496" spans="1:40" s="181" customFormat="1" x14ac:dyDescent="0.25">
      <c r="A3496" s="381" t="s">
        <v>3224</v>
      </c>
      <c r="B3496" s="382" t="s">
        <v>259</v>
      </c>
      <c r="C3496" s="382" t="s">
        <v>30</v>
      </c>
      <c r="D3496" s="382" t="s">
        <v>260</v>
      </c>
      <c r="E3496" s="382" t="s">
        <v>2</v>
      </c>
      <c r="F3496" s="383"/>
      <c r="G3496" s="383">
        <v>19</v>
      </c>
      <c r="H3496" s="383" t="s">
        <v>11</v>
      </c>
      <c r="I3496" s="383"/>
      <c r="J3496" s="383">
        <v>19</v>
      </c>
      <c r="K3496" s="383" t="s">
        <v>11</v>
      </c>
      <c r="L3496" s="385"/>
      <c r="M3496" s="383">
        <v>5</v>
      </c>
      <c r="N3496" s="383" t="s">
        <v>11</v>
      </c>
      <c r="O3496" s="385"/>
      <c r="P3496" s="385"/>
      <c r="Q3496" s="386" t="s">
        <v>11</v>
      </c>
      <c r="R3496" s="383"/>
      <c r="S3496" s="383">
        <v>17</v>
      </c>
      <c r="T3496" s="386" t="s">
        <v>11</v>
      </c>
      <c r="U3496" s="386"/>
      <c r="V3496" s="386">
        <v>17</v>
      </c>
      <c r="W3496" s="386" t="s">
        <v>11</v>
      </c>
      <c r="X3496" s="383"/>
      <c r="Y3496" s="383">
        <v>17</v>
      </c>
      <c r="Z3496" s="386" t="s">
        <v>11</v>
      </c>
      <c r="AA3496" s="386"/>
      <c r="AB3496" s="386">
        <v>17</v>
      </c>
      <c r="AC3496" s="386" t="s">
        <v>11</v>
      </c>
      <c r="AD3496" s="383" t="s">
        <v>33</v>
      </c>
      <c r="AE3496" s="383" t="s">
        <v>36</v>
      </c>
      <c r="AF3496" s="383">
        <v>97</v>
      </c>
      <c r="AG3496" s="383" t="s">
        <v>35</v>
      </c>
      <c r="AH3496" s="383" t="s">
        <v>34</v>
      </c>
      <c r="AI3496" s="383" t="s">
        <v>36</v>
      </c>
      <c r="AJ3496" s="383" t="s">
        <v>3554</v>
      </c>
      <c r="AK3496" s="384" t="str">
        <f t="shared" si="109"/>
        <v>NA</v>
      </c>
      <c r="AL3496" s="384" t="str">
        <f t="shared" si="110"/>
        <v>NA</v>
      </c>
      <c r="AN3496" s="196"/>
    </row>
    <row r="3497" spans="1:40" s="181" customFormat="1" x14ac:dyDescent="0.25">
      <c r="A3497" s="381" t="s">
        <v>3224</v>
      </c>
      <c r="B3497" s="382" t="s">
        <v>261</v>
      </c>
      <c r="C3497" s="382" t="s">
        <v>30</v>
      </c>
      <c r="D3497" s="382" t="s">
        <v>262</v>
      </c>
      <c r="E3497" s="382" t="s">
        <v>2</v>
      </c>
      <c r="F3497" s="383">
        <v>100</v>
      </c>
      <c r="G3497" s="383">
        <v>41</v>
      </c>
      <c r="H3497" s="383" t="s">
        <v>835</v>
      </c>
      <c r="I3497" s="383">
        <v>100</v>
      </c>
      <c r="J3497" s="383">
        <v>41</v>
      </c>
      <c r="K3497" s="383" t="s">
        <v>835</v>
      </c>
      <c r="L3497" s="385"/>
      <c r="M3497" s="383">
        <v>11</v>
      </c>
      <c r="N3497" s="383" t="s">
        <v>11</v>
      </c>
      <c r="O3497" s="385"/>
      <c r="P3497" s="385"/>
      <c r="Q3497" s="386" t="s">
        <v>11</v>
      </c>
      <c r="R3497" s="383"/>
      <c r="S3497" s="383">
        <v>41</v>
      </c>
      <c r="T3497" s="386" t="s">
        <v>11</v>
      </c>
      <c r="U3497" s="386"/>
      <c r="V3497" s="386">
        <v>39</v>
      </c>
      <c r="W3497" s="386" t="s">
        <v>11</v>
      </c>
      <c r="X3497" s="383"/>
      <c r="Y3497" s="383">
        <v>41</v>
      </c>
      <c r="Z3497" s="386" t="s">
        <v>11</v>
      </c>
      <c r="AA3497" s="386"/>
      <c r="AB3497" s="386">
        <v>39</v>
      </c>
      <c r="AC3497" s="386" t="s">
        <v>11</v>
      </c>
      <c r="AD3497" s="383" t="s">
        <v>33</v>
      </c>
      <c r="AE3497" s="383" t="s">
        <v>34</v>
      </c>
      <c r="AF3497" s="383">
        <v>100</v>
      </c>
      <c r="AG3497" s="383" t="s">
        <v>35</v>
      </c>
      <c r="AH3497" s="383" t="s">
        <v>34</v>
      </c>
      <c r="AI3497" s="383" t="s">
        <v>36</v>
      </c>
      <c r="AJ3497" s="383" t="s">
        <v>3554</v>
      </c>
      <c r="AK3497" s="384" t="str">
        <f t="shared" si="109"/>
        <v>NA</v>
      </c>
      <c r="AL3497" s="384" t="str">
        <f t="shared" si="110"/>
        <v>NA</v>
      </c>
      <c r="AN3497" s="196"/>
    </row>
    <row r="3498" spans="1:40" s="181" customFormat="1" x14ac:dyDescent="0.25">
      <c r="A3498" s="381" t="s">
        <v>3224</v>
      </c>
      <c r="B3498" s="382" t="s">
        <v>263</v>
      </c>
      <c r="C3498" s="382" t="s">
        <v>30</v>
      </c>
      <c r="D3498" s="382" t="s">
        <v>264</v>
      </c>
      <c r="E3498" s="382" t="s">
        <v>2</v>
      </c>
      <c r="F3498" s="383"/>
      <c r="G3498" s="383">
        <v>0</v>
      </c>
      <c r="H3498" s="383" t="s">
        <v>11</v>
      </c>
      <c r="I3498" s="383"/>
      <c r="J3498" s="383">
        <v>0</v>
      </c>
      <c r="K3498" s="383" t="s">
        <v>11</v>
      </c>
      <c r="L3498" s="385"/>
      <c r="M3498" s="383">
        <v>0</v>
      </c>
      <c r="N3498" s="383" t="s">
        <v>11</v>
      </c>
      <c r="O3498" s="385"/>
      <c r="P3498" s="385"/>
      <c r="Q3498" s="386" t="s">
        <v>11</v>
      </c>
      <c r="R3498" s="383"/>
      <c r="S3498" s="383">
        <v>0</v>
      </c>
      <c r="T3498" s="386" t="s">
        <v>11</v>
      </c>
      <c r="U3498" s="386"/>
      <c r="V3498" s="386">
        <v>0</v>
      </c>
      <c r="W3498" s="386" t="s">
        <v>11</v>
      </c>
      <c r="X3498" s="383"/>
      <c r="Y3498" s="383">
        <v>0</v>
      </c>
      <c r="Z3498" s="386" t="s">
        <v>11</v>
      </c>
      <c r="AA3498" s="386"/>
      <c r="AB3498" s="386">
        <v>0</v>
      </c>
      <c r="AC3498" s="386" t="s">
        <v>11</v>
      </c>
      <c r="AD3498" s="383"/>
      <c r="AE3498" s="383" t="s">
        <v>36</v>
      </c>
      <c r="AF3498" s="383">
        <v>95</v>
      </c>
      <c r="AG3498" s="383" t="s">
        <v>35</v>
      </c>
      <c r="AH3498" s="383" t="s">
        <v>34</v>
      </c>
      <c r="AI3498" s="383" t="s">
        <v>36</v>
      </c>
      <c r="AJ3498" s="383" t="s">
        <v>3554</v>
      </c>
      <c r="AK3498" s="384" t="str">
        <f t="shared" si="109"/>
        <v>NA</v>
      </c>
      <c r="AL3498" s="384" t="str">
        <f t="shared" si="110"/>
        <v>NA</v>
      </c>
      <c r="AN3498" s="196"/>
    </row>
    <row r="3499" spans="1:40" s="181" customFormat="1" x14ac:dyDescent="0.25">
      <c r="A3499" s="381" t="s">
        <v>3224</v>
      </c>
      <c r="B3499" s="382" t="s">
        <v>265</v>
      </c>
      <c r="C3499" s="382" t="s">
        <v>30</v>
      </c>
      <c r="D3499" s="382" t="s">
        <v>266</v>
      </c>
      <c r="E3499" s="382" t="s">
        <v>2</v>
      </c>
      <c r="F3499" s="383">
        <v>100</v>
      </c>
      <c r="G3499" s="383">
        <v>132</v>
      </c>
      <c r="H3499" s="383" t="s">
        <v>835</v>
      </c>
      <c r="I3499" s="383">
        <v>100</v>
      </c>
      <c r="J3499" s="383">
        <v>132</v>
      </c>
      <c r="K3499" s="383" t="s">
        <v>835</v>
      </c>
      <c r="L3499" s="385"/>
      <c r="M3499" s="383">
        <v>38</v>
      </c>
      <c r="N3499" s="383" t="s">
        <v>835</v>
      </c>
      <c r="O3499" s="385"/>
      <c r="P3499" s="385"/>
      <c r="Q3499" s="386" t="s">
        <v>11</v>
      </c>
      <c r="R3499" s="383">
        <v>93</v>
      </c>
      <c r="S3499" s="383">
        <v>130</v>
      </c>
      <c r="T3499" s="386" t="s">
        <v>34</v>
      </c>
      <c r="U3499" s="386">
        <v>90</v>
      </c>
      <c r="V3499" s="386">
        <v>125</v>
      </c>
      <c r="W3499" s="386" t="s">
        <v>11</v>
      </c>
      <c r="X3499" s="383">
        <v>92</v>
      </c>
      <c r="Y3499" s="383">
        <v>130</v>
      </c>
      <c r="Z3499" s="386" t="s">
        <v>34</v>
      </c>
      <c r="AA3499" s="386">
        <v>85</v>
      </c>
      <c r="AB3499" s="386">
        <v>125</v>
      </c>
      <c r="AC3499" s="386" t="s">
        <v>11</v>
      </c>
      <c r="AD3499" s="383" t="s">
        <v>104</v>
      </c>
      <c r="AE3499" s="383" t="s">
        <v>36</v>
      </c>
      <c r="AF3499" s="383">
        <v>85</v>
      </c>
      <c r="AG3499" s="383" t="s">
        <v>35</v>
      </c>
      <c r="AH3499" s="383" t="s">
        <v>36</v>
      </c>
      <c r="AI3499" s="383" t="s">
        <v>36</v>
      </c>
      <c r="AJ3499" s="383" t="s">
        <v>3554</v>
      </c>
      <c r="AK3499" s="384" t="str">
        <f t="shared" si="109"/>
        <v>Yes-AB</v>
      </c>
      <c r="AL3499" s="384" t="str">
        <f t="shared" si="110"/>
        <v>Yes-AB</v>
      </c>
      <c r="AN3499" s="196"/>
    </row>
    <row r="3500" spans="1:40" s="181" customFormat="1" x14ac:dyDescent="0.25">
      <c r="A3500" s="381" t="s">
        <v>3224</v>
      </c>
      <c r="B3500" s="382" t="s">
        <v>267</v>
      </c>
      <c r="C3500" s="382" t="s">
        <v>30</v>
      </c>
      <c r="D3500" s="382" t="s">
        <v>268</v>
      </c>
      <c r="E3500" s="382" t="s">
        <v>2</v>
      </c>
      <c r="F3500" s="383"/>
      <c r="G3500" s="383">
        <v>9</v>
      </c>
      <c r="H3500" s="383" t="s">
        <v>11</v>
      </c>
      <c r="I3500" s="383"/>
      <c r="J3500" s="383">
        <v>9</v>
      </c>
      <c r="K3500" s="383" t="s">
        <v>11</v>
      </c>
      <c r="L3500" s="385"/>
      <c r="M3500" s="383">
        <v>3</v>
      </c>
      <c r="N3500" s="383" t="s">
        <v>11</v>
      </c>
      <c r="O3500" s="385"/>
      <c r="P3500" s="385"/>
      <c r="Q3500" s="386" t="s">
        <v>11</v>
      </c>
      <c r="R3500" s="383"/>
      <c r="S3500" s="383">
        <v>9</v>
      </c>
      <c r="T3500" s="386" t="s">
        <v>11</v>
      </c>
      <c r="U3500" s="386"/>
      <c r="V3500" s="386">
        <v>9</v>
      </c>
      <c r="W3500" s="386" t="s">
        <v>11</v>
      </c>
      <c r="X3500" s="383"/>
      <c r="Y3500" s="383">
        <v>9</v>
      </c>
      <c r="Z3500" s="386" t="s">
        <v>11</v>
      </c>
      <c r="AA3500" s="386"/>
      <c r="AB3500" s="386">
        <v>9</v>
      </c>
      <c r="AC3500" s="386" t="s">
        <v>11</v>
      </c>
      <c r="AD3500" s="383" t="s">
        <v>33</v>
      </c>
      <c r="AE3500" s="383" t="s">
        <v>34</v>
      </c>
      <c r="AF3500" s="383">
        <v>100</v>
      </c>
      <c r="AG3500" s="383" t="s">
        <v>35</v>
      </c>
      <c r="AH3500" s="383" t="s">
        <v>34</v>
      </c>
      <c r="AI3500" s="383" t="s">
        <v>36</v>
      </c>
      <c r="AJ3500" s="383" t="s">
        <v>3554</v>
      </c>
      <c r="AK3500" s="384" t="str">
        <f t="shared" si="109"/>
        <v>NA</v>
      </c>
      <c r="AL3500" s="384" t="str">
        <f t="shared" si="110"/>
        <v>NA</v>
      </c>
      <c r="AN3500" s="196"/>
    </row>
    <row r="3501" spans="1:40" s="181" customFormat="1" x14ac:dyDescent="0.25">
      <c r="A3501" s="381" t="s">
        <v>3224</v>
      </c>
      <c r="B3501" s="382" t="s">
        <v>269</v>
      </c>
      <c r="C3501" s="382" t="s">
        <v>30</v>
      </c>
      <c r="D3501" s="382" t="s">
        <v>270</v>
      </c>
      <c r="E3501" s="382" t="s">
        <v>2</v>
      </c>
      <c r="F3501" s="383">
        <v>100</v>
      </c>
      <c r="G3501" s="383">
        <v>46</v>
      </c>
      <c r="H3501" s="383" t="s">
        <v>835</v>
      </c>
      <c r="I3501" s="383">
        <v>100</v>
      </c>
      <c r="J3501" s="383">
        <v>46</v>
      </c>
      <c r="K3501" s="383" t="s">
        <v>835</v>
      </c>
      <c r="L3501" s="385"/>
      <c r="M3501" s="383">
        <v>17</v>
      </c>
      <c r="N3501" s="383" t="s">
        <v>11</v>
      </c>
      <c r="O3501" s="385"/>
      <c r="P3501" s="385"/>
      <c r="Q3501" s="386" t="s">
        <v>11</v>
      </c>
      <c r="R3501" s="383"/>
      <c r="S3501" s="383">
        <v>44</v>
      </c>
      <c r="T3501" s="386" t="s">
        <v>34</v>
      </c>
      <c r="U3501" s="386"/>
      <c r="V3501" s="386">
        <v>44</v>
      </c>
      <c r="W3501" s="386" t="s">
        <v>11</v>
      </c>
      <c r="X3501" s="383">
        <v>93</v>
      </c>
      <c r="Y3501" s="383">
        <v>44</v>
      </c>
      <c r="Z3501" s="386" t="s">
        <v>34</v>
      </c>
      <c r="AA3501" s="386">
        <v>86</v>
      </c>
      <c r="AB3501" s="386">
        <v>44</v>
      </c>
      <c r="AC3501" s="386" t="s">
        <v>11</v>
      </c>
      <c r="AD3501" s="383" t="s">
        <v>33</v>
      </c>
      <c r="AE3501" s="383" t="s">
        <v>36</v>
      </c>
      <c r="AF3501" s="383">
        <v>97</v>
      </c>
      <c r="AG3501" s="383" t="s">
        <v>35</v>
      </c>
      <c r="AH3501" s="383" t="s">
        <v>36</v>
      </c>
      <c r="AI3501" s="383" t="s">
        <v>36</v>
      </c>
      <c r="AJ3501" s="383" t="s">
        <v>3554</v>
      </c>
      <c r="AK3501" s="384" t="str">
        <f t="shared" si="109"/>
        <v>Yes-AB</v>
      </c>
      <c r="AL3501" s="384" t="str">
        <f t="shared" si="110"/>
        <v>Yes-AB</v>
      </c>
      <c r="AN3501" s="196"/>
    </row>
    <row r="3502" spans="1:40" s="181" customFormat="1" x14ac:dyDescent="0.25">
      <c r="A3502" s="381" t="s">
        <v>3224</v>
      </c>
      <c r="B3502" s="382" t="s">
        <v>271</v>
      </c>
      <c r="C3502" s="382" t="s">
        <v>30</v>
      </c>
      <c r="D3502" s="382" t="s">
        <v>272</v>
      </c>
      <c r="E3502" s="382" t="s">
        <v>2</v>
      </c>
      <c r="F3502" s="383">
        <v>100</v>
      </c>
      <c r="G3502" s="383">
        <v>43</v>
      </c>
      <c r="H3502" s="383" t="s">
        <v>835</v>
      </c>
      <c r="I3502" s="383">
        <v>100</v>
      </c>
      <c r="J3502" s="383">
        <v>43</v>
      </c>
      <c r="K3502" s="383" t="s">
        <v>835</v>
      </c>
      <c r="L3502" s="385"/>
      <c r="M3502" s="383">
        <v>16</v>
      </c>
      <c r="N3502" s="383" t="s">
        <v>11</v>
      </c>
      <c r="O3502" s="385"/>
      <c r="P3502" s="385"/>
      <c r="Q3502" s="386" t="s">
        <v>11</v>
      </c>
      <c r="R3502" s="383"/>
      <c r="S3502" s="383">
        <v>43</v>
      </c>
      <c r="T3502" s="386" t="s">
        <v>11</v>
      </c>
      <c r="U3502" s="386"/>
      <c r="V3502" s="386">
        <v>42</v>
      </c>
      <c r="W3502" s="386" t="s">
        <v>11</v>
      </c>
      <c r="X3502" s="383"/>
      <c r="Y3502" s="383">
        <v>43</v>
      </c>
      <c r="Z3502" s="386" t="s">
        <v>11</v>
      </c>
      <c r="AA3502" s="386"/>
      <c r="AB3502" s="386">
        <v>42</v>
      </c>
      <c r="AC3502" s="386" t="s">
        <v>11</v>
      </c>
      <c r="AD3502" s="383" t="s">
        <v>33</v>
      </c>
      <c r="AE3502" s="383" t="s">
        <v>36</v>
      </c>
      <c r="AF3502" s="383">
        <v>95</v>
      </c>
      <c r="AG3502" s="383" t="s">
        <v>35</v>
      </c>
      <c r="AH3502" s="383" t="s">
        <v>34</v>
      </c>
      <c r="AI3502" s="383" t="s">
        <v>36</v>
      </c>
      <c r="AJ3502" s="383" t="s">
        <v>3554</v>
      </c>
      <c r="AK3502" s="384" t="str">
        <f t="shared" si="109"/>
        <v>NA</v>
      </c>
      <c r="AL3502" s="384" t="str">
        <f t="shared" si="110"/>
        <v>NA</v>
      </c>
      <c r="AN3502" s="196"/>
    </row>
    <row r="3503" spans="1:40" s="181" customFormat="1" x14ac:dyDescent="0.25">
      <c r="A3503" s="381" t="s">
        <v>3224</v>
      </c>
      <c r="B3503" s="382" t="s">
        <v>273</v>
      </c>
      <c r="C3503" s="382" t="s">
        <v>30</v>
      </c>
      <c r="D3503" s="382" t="s">
        <v>274</v>
      </c>
      <c r="E3503" s="382" t="s">
        <v>2</v>
      </c>
      <c r="F3503" s="383"/>
      <c r="G3503" s="383">
        <v>15</v>
      </c>
      <c r="H3503" s="383" t="s">
        <v>11</v>
      </c>
      <c r="I3503" s="383"/>
      <c r="J3503" s="383">
        <v>15</v>
      </c>
      <c r="K3503" s="383" t="s">
        <v>11</v>
      </c>
      <c r="L3503" s="385"/>
      <c r="M3503" s="383">
        <v>8</v>
      </c>
      <c r="N3503" s="383" t="s">
        <v>11</v>
      </c>
      <c r="O3503" s="385"/>
      <c r="P3503" s="385"/>
      <c r="Q3503" s="386" t="s">
        <v>11</v>
      </c>
      <c r="R3503" s="383"/>
      <c r="S3503" s="383">
        <v>15</v>
      </c>
      <c r="T3503" s="386" t="s">
        <v>11</v>
      </c>
      <c r="U3503" s="386"/>
      <c r="V3503" s="386">
        <v>14</v>
      </c>
      <c r="W3503" s="386" t="s">
        <v>11</v>
      </c>
      <c r="X3503" s="383"/>
      <c r="Y3503" s="383">
        <v>15</v>
      </c>
      <c r="Z3503" s="386" t="s">
        <v>11</v>
      </c>
      <c r="AA3503" s="386"/>
      <c r="AB3503" s="386">
        <v>14</v>
      </c>
      <c r="AC3503" s="386" t="s">
        <v>11</v>
      </c>
      <c r="AD3503" s="383" t="s">
        <v>104</v>
      </c>
      <c r="AE3503" s="383" t="s">
        <v>36</v>
      </c>
      <c r="AF3503" s="383">
        <v>74</v>
      </c>
      <c r="AG3503" s="383" t="s">
        <v>35</v>
      </c>
      <c r="AH3503" s="383" t="s">
        <v>34</v>
      </c>
      <c r="AI3503" s="383" t="s">
        <v>36</v>
      </c>
      <c r="AJ3503" s="383" t="s">
        <v>3554</v>
      </c>
      <c r="AK3503" s="384" t="str">
        <f t="shared" si="109"/>
        <v>NA</v>
      </c>
      <c r="AL3503" s="384" t="str">
        <f t="shared" si="110"/>
        <v>NA</v>
      </c>
      <c r="AN3503" s="196"/>
    </row>
    <row r="3504" spans="1:40" s="181" customFormat="1" x14ac:dyDescent="0.25">
      <c r="A3504" s="381" t="s">
        <v>3224</v>
      </c>
      <c r="B3504" s="382" t="s">
        <v>275</v>
      </c>
      <c r="C3504" s="382" t="s">
        <v>30</v>
      </c>
      <c r="D3504" s="382" t="s">
        <v>276</v>
      </c>
      <c r="E3504" s="382" t="s">
        <v>2</v>
      </c>
      <c r="F3504" s="383">
        <v>100</v>
      </c>
      <c r="G3504" s="383">
        <v>114</v>
      </c>
      <c r="H3504" s="383" t="s">
        <v>835</v>
      </c>
      <c r="I3504" s="383">
        <v>100</v>
      </c>
      <c r="J3504" s="383">
        <v>114</v>
      </c>
      <c r="K3504" s="383" t="s">
        <v>835</v>
      </c>
      <c r="L3504" s="385"/>
      <c r="M3504" s="383">
        <v>42</v>
      </c>
      <c r="N3504" s="383" t="s">
        <v>835</v>
      </c>
      <c r="O3504" s="385"/>
      <c r="P3504" s="385"/>
      <c r="Q3504" s="386" t="s">
        <v>11</v>
      </c>
      <c r="R3504" s="383">
        <v>83</v>
      </c>
      <c r="S3504" s="383">
        <v>109</v>
      </c>
      <c r="T3504" s="386" t="s">
        <v>34</v>
      </c>
      <c r="U3504" s="386">
        <v>81</v>
      </c>
      <c r="V3504" s="386">
        <v>104</v>
      </c>
      <c r="W3504" s="386" t="s">
        <v>11</v>
      </c>
      <c r="X3504" s="383">
        <v>83</v>
      </c>
      <c r="Y3504" s="383">
        <v>109</v>
      </c>
      <c r="Z3504" s="386" t="s">
        <v>34</v>
      </c>
      <c r="AA3504" s="386">
        <v>78</v>
      </c>
      <c r="AB3504" s="386">
        <v>104</v>
      </c>
      <c r="AC3504" s="386" t="s">
        <v>11</v>
      </c>
      <c r="AD3504" s="383" t="s">
        <v>33</v>
      </c>
      <c r="AE3504" s="383" t="s">
        <v>36</v>
      </c>
      <c r="AF3504" s="383">
        <v>79</v>
      </c>
      <c r="AG3504" s="383" t="s">
        <v>40</v>
      </c>
      <c r="AH3504" s="383" t="s">
        <v>36</v>
      </c>
      <c r="AI3504" s="383" t="s">
        <v>36</v>
      </c>
      <c r="AJ3504" s="383" t="s">
        <v>3554</v>
      </c>
      <c r="AK3504" s="384" t="str">
        <f t="shared" si="109"/>
        <v>Yes-AB</v>
      </c>
      <c r="AL3504" s="384" t="str">
        <f t="shared" si="110"/>
        <v>Yes-AB</v>
      </c>
      <c r="AN3504" s="196"/>
    </row>
    <row r="3505" spans="1:40" s="181" customFormat="1" x14ac:dyDescent="0.25">
      <c r="A3505" s="381" t="s">
        <v>3224</v>
      </c>
      <c r="B3505" s="382" t="s">
        <v>277</v>
      </c>
      <c r="C3505" s="382" t="s">
        <v>30</v>
      </c>
      <c r="D3505" s="382" t="s">
        <v>278</v>
      </c>
      <c r="E3505" s="382" t="s">
        <v>2</v>
      </c>
      <c r="F3505" s="383">
        <v>100</v>
      </c>
      <c r="G3505" s="383">
        <v>211</v>
      </c>
      <c r="H3505" s="383" t="s">
        <v>835</v>
      </c>
      <c r="I3505" s="383">
        <v>100</v>
      </c>
      <c r="J3505" s="383">
        <v>211</v>
      </c>
      <c r="K3505" s="383" t="s">
        <v>835</v>
      </c>
      <c r="L3505" s="385"/>
      <c r="M3505" s="383">
        <v>83</v>
      </c>
      <c r="N3505" s="383" t="s">
        <v>835</v>
      </c>
      <c r="O3505" s="385"/>
      <c r="P3505" s="385"/>
      <c r="Q3505" s="386" t="s">
        <v>11</v>
      </c>
      <c r="R3505" s="383">
        <v>92</v>
      </c>
      <c r="S3505" s="383">
        <v>203</v>
      </c>
      <c r="T3505" s="386" t="s">
        <v>34</v>
      </c>
      <c r="U3505" s="386">
        <v>90</v>
      </c>
      <c r="V3505" s="386">
        <v>182</v>
      </c>
      <c r="W3505" s="386" t="s">
        <v>11</v>
      </c>
      <c r="X3505" s="383">
        <v>88</v>
      </c>
      <c r="Y3505" s="383">
        <v>203</v>
      </c>
      <c r="Z3505" s="386" t="s">
        <v>34</v>
      </c>
      <c r="AA3505" s="386">
        <v>85</v>
      </c>
      <c r="AB3505" s="386">
        <v>182</v>
      </c>
      <c r="AC3505" s="386" t="s">
        <v>11</v>
      </c>
      <c r="AD3505" s="383" t="s">
        <v>33</v>
      </c>
      <c r="AE3505" s="383" t="s">
        <v>36</v>
      </c>
      <c r="AF3505" s="383">
        <v>97</v>
      </c>
      <c r="AG3505" s="383" t="s">
        <v>40</v>
      </c>
      <c r="AH3505" s="383" t="s">
        <v>36</v>
      </c>
      <c r="AI3505" s="383" t="s">
        <v>36</v>
      </c>
      <c r="AJ3505" s="383" t="s">
        <v>3554</v>
      </c>
      <c r="AK3505" s="384" t="str">
        <f t="shared" si="109"/>
        <v>Yes-AB</v>
      </c>
      <c r="AL3505" s="384" t="str">
        <f t="shared" si="110"/>
        <v>Yes-AB</v>
      </c>
      <c r="AN3505" s="196"/>
    </row>
    <row r="3506" spans="1:40" s="181" customFormat="1" x14ac:dyDescent="0.25">
      <c r="A3506" s="381" t="s">
        <v>3224</v>
      </c>
      <c r="B3506" s="382" t="s">
        <v>279</v>
      </c>
      <c r="C3506" s="382" t="s">
        <v>30</v>
      </c>
      <c r="D3506" s="382" t="s">
        <v>280</v>
      </c>
      <c r="E3506" s="382" t="s">
        <v>2</v>
      </c>
      <c r="F3506" s="383"/>
      <c r="G3506" s="383">
        <v>12</v>
      </c>
      <c r="H3506" s="383" t="s">
        <v>11</v>
      </c>
      <c r="I3506" s="383"/>
      <c r="J3506" s="383">
        <v>12</v>
      </c>
      <c r="K3506" s="383" t="s">
        <v>11</v>
      </c>
      <c r="L3506" s="385"/>
      <c r="M3506" s="383">
        <v>2</v>
      </c>
      <c r="N3506" s="383" t="s">
        <v>11</v>
      </c>
      <c r="O3506" s="385"/>
      <c r="P3506" s="385"/>
      <c r="Q3506" s="386" t="s">
        <v>11</v>
      </c>
      <c r="R3506" s="383"/>
      <c r="S3506" s="383">
        <v>12</v>
      </c>
      <c r="T3506" s="386" t="s">
        <v>11</v>
      </c>
      <c r="U3506" s="386"/>
      <c r="V3506" s="386">
        <v>12</v>
      </c>
      <c r="W3506" s="386" t="s">
        <v>11</v>
      </c>
      <c r="X3506" s="383"/>
      <c r="Y3506" s="383">
        <v>12</v>
      </c>
      <c r="Z3506" s="386" t="s">
        <v>11</v>
      </c>
      <c r="AA3506" s="386"/>
      <c r="AB3506" s="386">
        <v>12</v>
      </c>
      <c r="AC3506" s="386" t="s">
        <v>11</v>
      </c>
      <c r="AD3506" s="383" t="s">
        <v>33</v>
      </c>
      <c r="AE3506" s="383" t="s">
        <v>36</v>
      </c>
      <c r="AF3506" s="383">
        <v>79</v>
      </c>
      <c r="AG3506" s="383" t="s">
        <v>35</v>
      </c>
      <c r="AH3506" s="383" t="s">
        <v>34</v>
      </c>
      <c r="AI3506" s="383" t="s">
        <v>36</v>
      </c>
      <c r="AJ3506" s="383" t="s">
        <v>3554</v>
      </c>
      <c r="AK3506" s="384" t="str">
        <f t="shared" si="109"/>
        <v>NA</v>
      </c>
      <c r="AL3506" s="384" t="str">
        <f t="shared" si="110"/>
        <v>NA</v>
      </c>
      <c r="AN3506" s="196"/>
    </row>
    <row r="3507" spans="1:40" s="181" customFormat="1" x14ac:dyDescent="0.25">
      <c r="A3507" s="381" t="s">
        <v>3224</v>
      </c>
      <c r="B3507" s="382" t="s">
        <v>281</v>
      </c>
      <c r="C3507" s="382" t="s">
        <v>30</v>
      </c>
      <c r="D3507" s="382" t="s">
        <v>282</v>
      </c>
      <c r="E3507" s="382" t="s">
        <v>2</v>
      </c>
      <c r="F3507" s="383"/>
      <c r="G3507" s="383">
        <v>2</v>
      </c>
      <c r="H3507" s="383" t="s">
        <v>11</v>
      </c>
      <c r="I3507" s="383"/>
      <c r="J3507" s="383">
        <v>2</v>
      </c>
      <c r="K3507" s="383" t="s">
        <v>11</v>
      </c>
      <c r="L3507" s="385"/>
      <c r="M3507" s="383">
        <v>0</v>
      </c>
      <c r="N3507" s="383" t="s">
        <v>11</v>
      </c>
      <c r="O3507" s="385"/>
      <c r="P3507" s="385"/>
      <c r="Q3507" s="386" t="s">
        <v>11</v>
      </c>
      <c r="R3507" s="383"/>
      <c r="S3507" s="383">
        <v>1</v>
      </c>
      <c r="T3507" s="386" t="s">
        <v>11</v>
      </c>
      <c r="U3507" s="386"/>
      <c r="V3507" s="386">
        <v>1</v>
      </c>
      <c r="W3507" s="386" t="s">
        <v>11</v>
      </c>
      <c r="X3507" s="383"/>
      <c r="Y3507" s="383">
        <v>1</v>
      </c>
      <c r="Z3507" s="386" t="s">
        <v>11</v>
      </c>
      <c r="AA3507" s="386"/>
      <c r="AB3507" s="386">
        <v>1</v>
      </c>
      <c r="AC3507" s="386" t="s">
        <v>11</v>
      </c>
      <c r="AD3507" s="383" t="s">
        <v>57</v>
      </c>
      <c r="AE3507" s="383" t="s">
        <v>36</v>
      </c>
      <c r="AF3507" s="383">
        <v>95</v>
      </c>
      <c r="AG3507" s="383" t="s">
        <v>35</v>
      </c>
      <c r="AH3507" s="383" t="s">
        <v>34</v>
      </c>
      <c r="AI3507" s="383" t="s">
        <v>36</v>
      </c>
      <c r="AJ3507" s="383" t="s">
        <v>3554</v>
      </c>
      <c r="AK3507" s="384" t="str">
        <f t="shared" si="109"/>
        <v>NA</v>
      </c>
      <c r="AL3507" s="384" t="str">
        <f t="shared" si="110"/>
        <v>NA</v>
      </c>
      <c r="AN3507" s="196"/>
    </row>
    <row r="3508" spans="1:40" s="181" customFormat="1" x14ac:dyDescent="0.25">
      <c r="A3508" s="381" t="s">
        <v>3224</v>
      </c>
      <c r="B3508" s="382" t="s">
        <v>283</v>
      </c>
      <c r="C3508" s="382" t="s">
        <v>30</v>
      </c>
      <c r="D3508" s="382" t="s">
        <v>284</v>
      </c>
      <c r="E3508" s="382" t="s">
        <v>2</v>
      </c>
      <c r="F3508" s="383"/>
      <c r="G3508" s="383">
        <v>4</v>
      </c>
      <c r="H3508" s="383" t="s">
        <v>11</v>
      </c>
      <c r="I3508" s="383"/>
      <c r="J3508" s="383">
        <v>4</v>
      </c>
      <c r="K3508" s="383" t="s">
        <v>11</v>
      </c>
      <c r="L3508" s="385"/>
      <c r="M3508" s="383">
        <v>0</v>
      </c>
      <c r="N3508" s="383" t="s">
        <v>11</v>
      </c>
      <c r="O3508" s="385"/>
      <c r="P3508" s="385"/>
      <c r="Q3508" s="386" t="s">
        <v>11</v>
      </c>
      <c r="R3508" s="383"/>
      <c r="S3508" s="383">
        <v>4</v>
      </c>
      <c r="T3508" s="386" t="s">
        <v>11</v>
      </c>
      <c r="U3508" s="386"/>
      <c r="V3508" s="386">
        <v>4</v>
      </c>
      <c r="W3508" s="386" t="s">
        <v>11</v>
      </c>
      <c r="X3508" s="383"/>
      <c r="Y3508" s="383">
        <v>4</v>
      </c>
      <c r="Z3508" s="386" t="s">
        <v>11</v>
      </c>
      <c r="AA3508" s="386"/>
      <c r="AB3508" s="386">
        <v>4</v>
      </c>
      <c r="AC3508" s="386" t="s">
        <v>11</v>
      </c>
      <c r="AD3508" s="383" t="s">
        <v>33</v>
      </c>
      <c r="AE3508" s="383" t="s">
        <v>36</v>
      </c>
      <c r="AF3508" s="383">
        <v>82</v>
      </c>
      <c r="AG3508" s="383" t="s">
        <v>35</v>
      </c>
      <c r="AH3508" s="383" t="s">
        <v>34</v>
      </c>
      <c r="AI3508" s="383" t="s">
        <v>36</v>
      </c>
      <c r="AJ3508" s="383" t="s">
        <v>3554</v>
      </c>
      <c r="AK3508" s="384" t="str">
        <f t="shared" si="109"/>
        <v>NA</v>
      </c>
      <c r="AL3508" s="384" t="str">
        <f t="shared" si="110"/>
        <v>NA</v>
      </c>
      <c r="AN3508" s="196"/>
    </row>
    <row r="3509" spans="1:40" s="181" customFormat="1" x14ac:dyDescent="0.25">
      <c r="A3509" s="381" t="s">
        <v>3224</v>
      </c>
      <c r="B3509" s="382" t="s">
        <v>285</v>
      </c>
      <c r="C3509" s="382" t="s">
        <v>30</v>
      </c>
      <c r="D3509" s="382" t="s">
        <v>286</v>
      </c>
      <c r="E3509" s="382" t="s">
        <v>2</v>
      </c>
      <c r="F3509" s="383"/>
      <c r="G3509" s="383">
        <v>3</v>
      </c>
      <c r="H3509" s="383" t="s">
        <v>11</v>
      </c>
      <c r="I3509" s="383"/>
      <c r="J3509" s="383">
        <v>2</v>
      </c>
      <c r="K3509" s="383" t="s">
        <v>11</v>
      </c>
      <c r="L3509" s="385"/>
      <c r="M3509" s="383">
        <v>2</v>
      </c>
      <c r="N3509" s="383" t="s">
        <v>11</v>
      </c>
      <c r="O3509" s="385"/>
      <c r="P3509" s="385">
        <v>0</v>
      </c>
      <c r="Q3509" s="386" t="s">
        <v>11</v>
      </c>
      <c r="R3509" s="383"/>
      <c r="S3509" s="383">
        <v>3</v>
      </c>
      <c r="T3509" s="386" t="s">
        <v>11</v>
      </c>
      <c r="U3509" s="386"/>
      <c r="V3509" s="386">
        <v>3</v>
      </c>
      <c r="W3509" s="386" t="s">
        <v>11</v>
      </c>
      <c r="X3509" s="383"/>
      <c r="Y3509" s="383">
        <v>2</v>
      </c>
      <c r="Z3509" s="386" t="s">
        <v>11</v>
      </c>
      <c r="AA3509" s="386"/>
      <c r="AB3509" s="386">
        <v>2</v>
      </c>
      <c r="AC3509" s="386" t="s">
        <v>11</v>
      </c>
      <c r="AD3509" s="383"/>
      <c r="AE3509" s="383" t="s">
        <v>36</v>
      </c>
      <c r="AF3509" s="383">
        <v>77</v>
      </c>
      <c r="AG3509" s="383" t="s">
        <v>40</v>
      </c>
      <c r="AH3509" s="383" t="s">
        <v>34</v>
      </c>
      <c r="AI3509" s="383" t="s">
        <v>36</v>
      </c>
      <c r="AJ3509" s="383" t="s">
        <v>3554</v>
      </c>
      <c r="AK3509" s="384" t="str">
        <f t="shared" si="109"/>
        <v>NA</v>
      </c>
      <c r="AL3509" s="384" t="str">
        <f t="shared" si="110"/>
        <v>NA</v>
      </c>
      <c r="AN3509" s="196"/>
    </row>
    <row r="3510" spans="1:40" s="181" customFormat="1" x14ac:dyDescent="0.25">
      <c r="A3510" s="381" t="s">
        <v>3224</v>
      </c>
      <c r="B3510" s="382" t="s">
        <v>287</v>
      </c>
      <c r="C3510" s="382" t="s">
        <v>30</v>
      </c>
      <c r="D3510" s="382" t="s">
        <v>288</v>
      </c>
      <c r="E3510" s="382" t="s">
        <v>2</v>
      </c>
      <c r="F3510" s="383">
        <v>100</v>
      </c>
      <c r="G3510" s="383">
        <v>118</v>
      </c>
      <c r="H3510" s="383" t="s">
        <v>835</v>
      </c>
      <c r="I3510" s="383">
        <v>100</v>
      </c>
      <c r="J3510" s="383">
        <v>118</v>
      </c>
      <c r="K3510" s="383" t="s">
        <v>835</v>
      </c>
      <c r="L3510" s="385"/>
      <c r="M3510" s="383">
        <v>38</v>
      </c>
      <c r="N3510" s="383" t="s">
        <v>835</v>
      </c>
      <c r="O3510" s="385"/>
      <c r="P3510" s="385"/>
      <c r="Q3510" s="386" t="s">
        <v>11</v>
      </c>
      <c r="R3510" s="383">
        <v>94</v>
      </c>
      <c r="S3510" s="383">
        <v>117</v>
      </c>
      <c r="T3510" s="386" t="s">
        <v>34</v>
      </c>
      <c r="U3510" s="386">
        <v>88</v>
      </c>
      <c r="V3510" s="386">
        <v>114</v>
      </c>
      <c r="W3510" s="386" t="s">
        <v>11</v>
      </c>
      <c r="X3510" s="383">
        <v>91</v>
      </c>
      <c r="Y3510" s="383">
        <v>117</v>
      </c>
      <c r="Z3510" s="386" t="s">
        <v>34</v>
      </c>
      <c r="AA3510" s="386">
        <v>82</v>
      </c>
      <c r="AB3510" s="386">
        <v>114</v>
      </c>
      <c r="AC3510" s="386" t="s">
        <v>11</v>
      </c>
      <c r="AD3510" s="383" t="s">
        <v>33</v>
      </c>
      <c r="AE3510" s="383" t="s">
        <v>36</v>
      </c>
      <c r="AF3510" s="383">
        <v>97</v>
      </c>
      <c r="AG3510" s="383" t="s">
        <v>40</v>
      </c>
      <c r="AH3510" s="383" t="s">
        <v>36</v>
      </c>
      <c r="AI3510" s="383" t="s">
        <v>36</v>
      </c>
      <c r="AJ3510" s="383" t="s">
        <v>3554</v>
      </c>
      <c r="AK3510" s="384" t="str">
        <f t="shared" si="109"/>
        <v>Yes-AB</v>
      </c>
      <c r="AL3510" s="384" t="str">
        <f t="shared" si="110"/>
        <v>Yes-AB</v>
      </c>
      <c r="AN3510" s="196"/>
    </row>
    <row r="3511" spans="1:40" s="181" customFormat="1" x14ac:dyDescent="0.25">
      <c r="A3511" s="381" t="s">
        <v>3224</v>
      </c>
      <c r="B3511" s="382" t="s">
        <v>289</v>
      </c>
      <c r="C3511" s="382" t="s">
        <v>30</v>
      </c>
      <c r="D3511" s="382" t="s">
        <v>290</v>
      </c>
      <c r="E3511" s="382" t="s">
        <v>2</v>
      </c>
      <c r="F3511" s="383">
        <v>100</v>
      </c>
      <c r="G3511" s="383">
        <v>68</v>
      </c>
      <c r="H3511" s="383" t="s">
        <v>835</v>
      </c>
      <c r="I3511" s="383">
        <v>100</v>
      </c>
      <c r="J3511" s="383">
        <v>68</v>
      </c>
      <c r="K3511" s="383" t="s">
        <v>835</v>
      </c>
      <c r="L3511" s="385"/>
      <c r="M3511" s="383">
        <v>22</v>
      </c>
      <c r="N3511" s="383" t="s">
        <v>11</v>
      </c>
      <c r="O3511" s="385"/>
      <c r="P3511" s="385"/>
      <c r="Q3511" s="386" t="s">
        <v>11</v>
      </c>
      <c r="R3511" s="383">
        <v>88</v>
      </c>
      <c r="S3511" s="383">
        <v>66</v>
      </c>
      <c r="T3511" s="386" t="s">
        <v>34</v>
      </c>
      <c r="U3511" s="386">
        <v>88</v>
      </c>
      <c r="V3511" s="386">
        <v>65</v>
      </c>
      <c r="W3511" s="386" t="s">
        <v>11</v>
      </c>
      <c r="X3511" s="383">
        <v>92</v>
      </c>
      <c r="Y3511" s="383">
        <v>66</v>
      </c>
      <c r="Z3511" s="386" t="s">
        <v>34</v>
      </c>
      <c r="AA3511" s="386">
        <v>91</v>
      </c>
      <c r="AB3511" s="386">
        <v>65</v>
      </c>
      <c r="AC3511" s="386" t="s">
        <v>11</v>
      </c>
      <c r="AD3511" s="383" t="s">
        <v>33</v>
      </c>
      <c r="AE3511" s="383" t="s">
        <v>36</v>
      </c>
      <c r="AF3511" s="383">
        <v>97</v>
      </c>
      <c r="AG3511" s="383" t="s">
        <v>35</v>
      </c>
      <c r="AH3511" s="383" t="s">
        <v>36</v>
      </c>
      <c r="AI3511" s="383" t="s">
        <v>36</v>
      </c>
      <c r="AJ3511" s="383" t="s">
        <v>3554</v>
      </c>
      <c r="AK3511" s="384" t="str">
        <f t="shared" si="109"/>
        <v>Yes-AB</v>
      </c>
      <c r="AL3511" s="384" t="str">
        <f t="shared" si="110"/>
        <v>Yes-AB</v>
      </c>
      <c r="AN3511" s="196"/>
    </row>
    <row r="3512" spans="1:40" s="181" customFormat="1" x14ac:dyDescent="0.25">
      <c r="A3512" s="381" t="s">
        <v>3224</v>
      </c>
      <c r="B3512" s="382" t="s">
        <v>291</v>
      </c>
      <c r="C3512" s="382" t="s">
        <v>30</v>
      </c>
      <c r="D3512" s="382" t="s">
        <v>292</v>
      </c>
      <c r="E3512" s="382" t="s">
        <v>2</v>
      </c>
      <c r="F3512" s="383"/>
      <c r="G3512" s="383">
        <v>22</v>
      </c>
      <c r="H3512" s="383" t="s">
        <v>11</v>
      </c>
      <c r="I3512" s="383"/>
      <c r="J3512" s="383">
        <v>22</v>
      </c>
      <c r="K3512" s="383" t="s">
        <v>11</v>
      </c>
      <c r="L3512" s="385"/>
      <c r="M3512" s="383">
        <v>8</v>
      </c>
      <c r="N3512" s="383" t="s">
        <v>11</v>
      </c>
      <c r="O3512" s="385"/>
      <c r="P3512" s="385"/>
      <c r="Q3512" s="386" t="s">
        <v>11</v>
      </c>
      <c r="R3512" s="383"/>
      <c r="S3512" s="383">
        <v>19</v>
      </c>
      <c r="T3512" s="386" t="s">
        <v>11</v>
      </c>
      <c r="U3512" s="386"/>
      <c r="V3512" s="386">
        <v>19</v>
      </c>
      <c r="W3512" s="386" t="s">
        <v>11</v>
      </c>
      <c r="X3512" s="383"/>
      <c r="Y3512" s="383">
        <v>19</v>
      </c>
      <c r="Z3512" s="386" t="s">
        <v>11</v>
      </c>
      <c r="AA3512" s="386"/>
      <c r="AB3512" s="386">
        <v>19</v>
      </c>
      <c r="AC3512" s="386" t="s">
        <v>11</v>
      </c>
      <c r="AD3512" s="383" t="s">
        <v>57</v>
      </c>
      <c r="AE3512" s="383" t="s">
        <v>36</v>
      </c>
      <c r="AF3512" s="383">
        <v>82</v>
      </c>
      <c r="AG3512" s="383" t="s">
        <v>40</v>
      </c>
      <c r="AH3512" s="383" t="s">
        <v>34</v>
      </c>
      <c r="AI3512" s="383" t="s">
        <v>36</v>
      </c>
      <c r="AJ3512" s="383" t="s">
        <v>3554</v>
      </c>
      <c r="AK3512" s="384" t="str">
        <f t="shared" si="109"/>
        <v>NA</v>
      </c>
      <c r="AL3512" s="384" t="str">
        <f t="shared" si="110"/>
        <v>NA</v>
      </c>
      <c r="AN3512" s="196"/>
    </row>
    <row r="3513" spans="1:40" s="181" customFormat="1" x14ac:dyDescent="0.25">
      <c r="A3513" s="381" t="s">
        <v>3224</v>
      </c>
      <c r="B3513" s="382" t="s">
        <v>293</v>
      </c>
      <c r="C3513" s="382" t="s">
        <v>30</v>
      </c>
      <c r="D3513" s="382" t="s">
        <v>294</v>
      </c>
      <c r="E3513" s="382" t="s">
        <v>2</v>
      </c>
      <c r="F3513" s="383"/>
      <c r="G3513" s="383">
        <v>5</v>
      </c>
      <c r="H3513" s="383" t="s">
        <v>11</v>
      </c>
      <c r="I3513" s="383"/>
      <c r="J3513" s="383">
        <v>5</v>
      </c>
      <c r="K3513" s="383" t="s">
        <v>11</v>
      </c>
      <c r="L3513" s="385"/>
      <c r="M3513" s="383">
        <v>3</v>
      </c>
      <c r="N3513" s="383" t="s">
        <v>11</v>
      </c>
      <c r="O3513" s="385"/>
      <c r="P3513" s="385"/>
      <c r="Q3513" s="386" t="s">
        <v>11</v>
      </c>
      <c r="R3513" s="383"/>
      <c r="S3513" s="383">
        <v>5</v>
      </c>
      <c r="T3513" s="386" t="s">
        <v>11</v>
      </c>
      <c r="U3513" s="386"/>
      <c r="V3513" s="386">
        <v>5</v>
      </c>
      <c r="W3513" s="386" t="s">
        <v>11</v>
      </c>
      <c r="X3513" s="383"/>
      <c r="Y3513" s="383">
        <v>5</v>
      </c>
      <c r="Z3513" s="386" t="s">
        <v>11</v>
      </c>
      <c r="AA3513" s="386"/>
      <c r="AB3513" s="386">
        <v>5</v>
      </c>
      <c r="AC3513" s="386" t="s">
        <v>11</v>
      </c>
      <c r="AD3513" s="383" t="s">
        <v>33</v>
      </c>
      <c r="AE3513" s="383" t="s">
        <v>36</v>
      </c>
      <c r="AF3513" s="383">
        <v>90</v>
      </c>
      <c r="AG3513" s="383" t="s">
        <v>40</v>
      </c>
      <c r="AH3513" s="383" t="s">
        <v>34</v>
      </c>
      <c r="AI3513" s="383" t="s">
        <v>36</v>
      </c>
      <c r="AJ3513" s="383" t="s">
        <v>3554</v>
      </c>
      <c r="AK3513" s="384" t="str">
        <f t="shared" si="109"/>
        <v>NA</v>
      </c>
      <c r="AL3513" s="384" t="str">
        <f t="shared" si="110"/>
        <v>NA</v>
      </c>
      <c r="AN3513" s="196"/>
    </row>
    <row r="3514" spans="1:40" s="181" customFormat="1" x14ac:dyDescent="0.25">
      <c r="A3514" s="381" t="s">
        <v>3224</v>
      </c>
      <c r="B3514" s="382" t="s">
        <v>295</v>
      </c>
      <c r="C3514" s="382" t="s">
        <v>30</v>
      </c>
      <c r="D3514" s="382" t="s">
        <v>296</v>
      </c>
      <c r="E3514" s="382" t="s">
        <v>2</v>
      </c>
      <c r="F3514" s="383"/>
      <c r="G3514" s="383">
        <v>4</v>
      </c>
      <c r="H3514" s="383" t="s">
        <v>11</v>
      </c>
      <c r="I3514" s="383"/>
      <c r="J3514" s="383">
        <v>4</v>
      </c>
      <c r="K3514" s="383" t="s">
        <v>11</v>
      </c>
      <c r="L3514" s="385"/>
      <c r="M3514" s="383">
        <v>2</v>
      </c>
      <c r="N3514" s="383" t="s">
        <v>11</v>
      </c>
      <c r="O3514" s="385"/>
      <c r="P3514" s="385"/>
      <c r="Q3514" s="386" t="s">
        <v>11</v>
      </c>
      <c r="R3514" s="383"/>
      <c r="S3514" s="383">
        <v>4</v>
      </c>
      <c r="T3514" s="386" t="s">
        <v>11</v>
      </c>
      <c r="U3514" s="386"/>
      <c r="V3514" s="386">
        <v>4</v>
      </c>
      <c r="W3514" s="386" t="s">
        <v>11</v>
      </c>
      <c r="X3514" s="383"/>
      <c r="Y3514" s="383">
        <v>4</v>
      </c>
      <c r="Z3514" s="386" t="s">
        <v>11</v>
      </c>
      <c r="AA3514" s="386"/>
      <c r="AB3514" s="386">
        <v>4</v>
      </c>
      <c r="AC3514" s="386" t="s">
        <v>11</v>
      </c>
      <c r="AD3514" s="383" t="s">
        <v>46</v>
      </c>
      <c r="AE3514" s="383" t="s">
        <v>36</v>
      </c>
      <c r="AF3514" s="383">
        <v>72</v>
      </c>
      <c r="AG3514" s="383" t="s">
        <v>35</v>
      </c>
      <c r="AH3514" s="383" t="s">
        <v>34</v>
      </c>
      <c r="AI3514" s="383" t="s">
        <v>36</v>
      </c>
      <c r="AJ3514" s="383" t="s">
        <v>3554</v>
      </c>
      <c r="AK3514" s="384" t="str">
        <f t="shared" si="109"/>
        <v>NA</v>
      </c>
      <c r="AL3514" s="384" t="str">
        <f t="shared" si="110"/>
        <v>NA</v>
      </c>
      <c r="AN3514" s="196"/>
    </row>
    <row r="3515" spans="1:40" s="181" customFormat="1" x14ac:dyDescent="0.25">
      <c r="A3515" s="381" t="s">
        <v>3224</v>
      </c>
      <c r="B3515" s="382" t="s">
        <v>297</v>
      </c>
      <c r="C3515" s="382" t="s">
        <v>30</v>
      </c>
      <c r="D3515" s="382" t="s">
        <v>298</v>
      </c>
      <c r="E3515" s="382" t="s">
        <v>2</v>
      </c>
      <c r="F3515" s="383"/>
      <c r="G3515" s="383">
        <v>0</v>
      </c>
      <c r="H3515" s="383" t="s">
        <v>11</v>
      </c>
      <c r="I3515" s="383"/>
      <c r="J3515" s="383">
        <v>0</v>
      </c>
      <c r="K3515" s="383" t="s">
        <v>11</v>
      </c>
      <c r="L3515" s="385"/>
      <c r="M3515" s="383">
        <v>0</v>
      </c>
      <c r="N3515" s="383" t="s">
        <v>11</v>
      </c>
      <c r="O3515" s="385"/>
      <c r="P3515" s="385"/>
      <c r="Q3515" s="386" t="s">
        <v>11</v>
      </c>
      <c r="R3515" s="383"/>
      <c r="S3515" s="383">
        <v>0</v>
      </c>
      <c r="T3515" s="386" t="s">
        <v>11</v>
      </c>
      <c r="U3515" s="386"/>
      <c r="V3515" s="386">
        <v>0</v>
      </c>
      <c r="W3515" s="386" t="s">
        <v>11</v>
      </c>
      <c r="X3515" s="383"/>
      <c r="Y3515" s="383">
        <v>0</v>
      </c>
      <c r="Z3515" s="386" t="s">
        <v>11</v>
      </c>
      <c r="AA3515" s="386"/>
      <c r="AB3515" s="386">
        <v>0</v>
      </c>
      <c r="AC3515" s="386" t="s">
        <v>11</v>
      </c>
      <c r="AD3515" s="383" t="s">
        <v>57</v>
      </c>
      <c r="AE3515" s="383" t="s">
        <v>36</v>
      </c>
      <c r="AF3515" s="383">
        <v>85</v>
      </c>
      <c r="AG3515" s="383" t="s">
        <v>35</v>
      </c>
      <c r="AH3515" s="383" t="s">
        <v>34</v>
      </c>
      <c r="AI3515" s="383" t="s">
        <v>36</v>
      </c>
      <c r="AJ3515" s="383" t="s">
        <v>3554</v>
      </c>
      <c r="AK3515" s="384" t="str">
        <f t="shared" si="109"/>
        <v>NA</v>
      </c>
      <c r="AL3515" s="384" t="str">
        <f t="shared" si="110"/>
        <v>NA</v>
      </c>
      <c r="AN3515" s="196"/>
    </row>
    <row r="3516" spans="1:40" s="181" customFormat="1" x14ac:dyDescent="0.25">
      <c r="A3516" s="381" t="s">
        <v>3224</v>
      </c>
      <c r="B3516" s="382" t="s">
        <v>299</v>
      </c>
      <c r="C3516" s="382" t="s">
        <v>30</v>
      </c>
      <c r="D3516" s="382" t="s">
        <v>2240</v>
      </c>
      <c r="E3516" s="382" t="s">
        <v>2</v>
      </c>
      <c r="F3516" s="383"/>
      <c r="G3516" s="383">
        <v>2</v>
      </c>
      <c r="H3516" s="383" t="s">
        <v>11</v>
      </c>
      <c r="I3516" s="383"/>
      <c r="J3516" s="383">
        <v>2</v>
      </c>
      <c r="K3516" s="383" t="s">
        <v>11</v>
      </c>
      <c r="L3516" s="385"/>
      <c r="M3516" s="383">
        <v>1</v>
      </c>
      <c r="N3516" s="383" t="s">
        <v>11</v>
      </c>
      <c r="O3516" s="385"/>
      <c r="P3516" s="385"/>
      <c r="Q3516" s="386" t="s">
        <v>11</v>
      </c>
      <c r="R3516" s="383"/>
      <c r="S3516" s="383">
        <v>2</v>
      </c>
      <c r="T3516" s="386" t="s">
        <v>11</v>
      </c>
      <c r="U3516" s="386"/>
      <c r="V3516" s="386">
        <v>2</v>
      </c>
      <c r="W3516" s="386" t="s">
        <v>11</v>
      </c>
      <c r="X3516" s="383"/>
      <c r="Y3516" s="383">
        <v>2</v>
      </c>
      <c r="Z3516" s="386" t="s">
        <v>11</v>
      </c>
      <c r="AA3516" s="386"/>
      <c r="AB3516" s="386">
        <v>2</v>
      </c>
      <c r="AC3516" s="386" t="s">
        <v>11</v>
      </c>
      <c r="AD3516" s="383" t="s">
        <v>57</v>
      </c>
      <c r="AE3516" s="383" t="s">
        <v>36</v>
      </c>
      <c r="AF3516" s="383">
        <v>90</v>
      </c>
      <c r="AG3516" s="383" t="s">
        <v>35</v>
      </c>
      <c r="AH3516" s="383" t="s">
        <v>34</v>
      </c>
      <c r="AI3516" s="383" t="s">
        <v>36</v>
      </c>
      <c r="AJ3516" s="383" t="s">
        <v>3554</v>
      </c>
      <c r="AK3516" s="384" t="str">
        <f t="shared" si="109"/>
        <v>NA</v>
      </c>
      <c r="AL3516" s="384" t="str">
        <f t="shared" si="110"/>
        <v>NA</v>
      </c>
      <c r="AN3516" s="196"/>
    </row>
    <row r="3517" spans="1:40" s="181" customFormat="1" x14ac:dyDescent="0.25">
      <c r="A3517" s="381" t="s">
        <v>3224</v>
      </c>
      <c r="B3517" s="382" t="s">
        <v>2315</v>
      </c>
      <c r="C3517" s="382" t="s">
        <v>30</v>
      </c>
      <c r="D3517" s="382" t="s">
        <v>2316</v>
      </c>
      <c r="E3517" s="382" t="s">
        <v>2</v>
      </c>
      <c r="F3517" s="383"/>
      <c r="G3517" s="383">
        <v>0</v>
      </c>
      <c r="H3517" s="383" t="s">
        <v>11</v>
      </c>
      <c r="I3517" s="383"/>
      <c r="J3517" s="383">
        <v>0</v>
      </c>
      <c r="K3517" s="383" t="s">
        <v>11</v>
      </c>
      <c r="L3517" s="385"/>
      <c r="M3517" s="383">
        <v>0</v>
      </c>
      <c r="N3517" s="383" t="s">
        <v>11</v>
      </c>
      <c r="O3517" s="385"/>
      <c r="P3517" s="385"/>
      <c r="Q3517" s="386" t="s">
        <v>11</v>
      </c>
      <c r="R3517" s="383"/>
      <c r="S3517" s="383">
        <v>0</v>
      </c>
      <c r="T3517" s="386" t="s">
        <v>11</v>
      </c>
      <c r="U3517" s="386"/>
      <c r="V3517" s="386">
        <v>0</v>
      </c>
      <c r="W3517" s="386" t="s">
        <v>11</v>
      </c>
      <c r="X3517" s="383"/>
      <c r="Y3517" s="383">
        <v>0</v>
      </c>
      <c r="Z3517" s="386" t="s">
        <v>11</v>
      </c>
      <c r="AA3517" s="386"/>
      <c r="AB3517" s="386">
        <v>0</v>
      </c>
      <c r="AC3517" s="386" t="s">
        <v>11</v>
      </c>
      <c r="AD3517" s="383" t="s">
        <v>214</v>
      </c>
      <c r="AE3517" s="383" t="s">
        <v>36</v>
      </c>
      <c r="AF3517" s="383">
        <v>82</v>
      </c>
      <c r="AG3517" s="383" t="s">
        <v>35</v>
      </c>
      <c r="AH3517" s="383" t="s">
        <v>36</v>
      </c>
      <c r="AI3517" s="383" t="s">
        <v>34</v>
      </c>
      <c r="AJ3517" s="383" t="s">
        <v>3554</v>
      </c>
      <c r="AK3517" s="384" t="str">
        <f t="shared" si="109"/>
        <v>NA</v>
      </c>
      <c r="AL3517" s="384" t="str">
        <f t="shared" si="110"/>
        <v>NA</v>
      </c>
      <c r="AN3517" s="196"/>
    </row>
    <row r="3518" spans="1:40" s="181" customFormat="1" x14ac:dyDescent="0.25">
      <c r="A3518" s="381" t="s">
        <v>3224</v>
      </c>
      <c r="B3518" s="382" t="s">
        <v>300</v>
      </c>
      <c r="C3518" s="382" t="s">
        <v>30</v>
      </c>
      <c r="D3518" s="382" t="s">
        <v>301</v>
      </c>
      <c r="E3518" s="382" t="s">
        <v>2</v>
      </c>
      <c r="F3518" s="383">
        <v>100</v>
      </c>
      <c r="G3518" s="383">
        <v>55</v>
      </c>
      <c r="H3518" s="383" t="s">
        <v>835</v>
      </c>
      <c r="I3518" s="383">
        <v>100</v>
      </c>
      <c r="J3518" s="383">
        <v>55</v>
      </c>
      <c r="K3518" s="383" t="s">
        <v>835</v>
      </c>
      <c r="L3518" s="385"/>
      <c r="M3518" s="383">
        <v>15</v>
      </c>
      <c r="N3518" s="383" t="s">
        <v>11</v>
      </c>
      <c r="O3518" s="385"/>
      <c r="P3518" s="385"/>
      <c r="Q3518" s="386" t="s">
        <v>11</v>
      </c>
      <c r="R3518" s="383"/>
      <c r="S3518" s="383">
        <v>52</v>
      </c>
      <c r="T3518" s="386" t="s">
        <v>11</v>
      </c>
      <c r="U3518" s="386"/>
      <c r="V3518" s="386">
        <v>52</v>
      </c>
      <c r="W3518" s="386" t="s">
        <v>11</v>
      </c>
      <c r="X3518" s="383"/>
      <c r="Y3518" s="383">
        <v>52</v>
      </c>
      <c r="Z3518" s="386" t="s">
        <v>11</v>
      </c>
      <c r="AA3518" s="386"/>
      <c r="AB3518" s="386">
        <v>52</v>
      </c>
      <c r="AC3518" s="386" t="s">
        <v>11</v>
      </c>
      <c r="AD3518" s="383" t="s">
        <v>33</v>
      </c>
      <c r="AE3518" s="383" t="s">
        <v>34</v>
      </c>
      <c r="AF3518" s="383">
        <v>100</v>
      </c>
      <c r="AG3518" s="383" t="s">
        <v>35</v>
      </c>
      <c r="AH3518" s="383" t="s">
        <v>36</v>
      </c>
      <c r="AI3518" s="383" t="s">
        <v>34</v>
      </c>
      <c r="AJ3518" s="383" t="s">
        <v>3554</v>
      </c>
      <c r="AK3518" s="384" t="str">
        <f t="shared" si="109"/>
        <v>NA</v>
      </c>
      <c r="AL3518" s="384" t="str">
        <f t="shared" si="110"/>
        <v>NA</v>
      </c>
      <c r="AN3518" s="196"/>
    </row>
    <row r="3519" spans="1:40" s="181" customFormat="1" x14ac:dyDescent="0.25">
      <c r="A3519" s="381" t="s">
        <v>3224</v>
      </c>
      <c r="B3519" s="382" t="s">
        <v>302</v>
      </c>
      <c r="C3519" s="382" t="s">
        <v>30</v>
      </c>
      <c r="D3519" s="382" t="s">
        <v>303</v>
      </c>
      <c r="E3519" s="382" t="s">
        <v>2</v>
      </c>
      <c r="F3519" s="383"/>
      <c r="G3519" s="383">
        <v>2</v>
      </c>
      <c r="H3519" s="383" t="s">
        <v>11</v>
      </c>
      <c r="I3519" s="383"/>
      <c r="J3519" s="383">
        <v>2</v>
      </c>
      <c r="K3519" s="383" t="s">
        <v>11</v>
      </c>
      <c r="L3519" s="385"/>
      <c r="M3519" s="383">
        <v>0</v>
      </c>
      <c r="N3519" s="383" t="s">
        <v>11</v>
      </c>
      <c r="O3519" s="385"/>
      <c r="P3519" s="385"/>
      <c r="Q3519" s="386" t="s">
        <v>11</v>
      </c>
      <c r="R3519" s="383"/>
      <c r="S3519" s="383">
        <v>2</v>
      </c>
      <c r="T3519" s="386" t="s">
        <v>11</v>
      </c>
      <c r="U3519" s="386"/>
      <c r="V3519" s="386">
        <v>2</v>
      </c>
      <c r="W3519" s="386" t="s">
        <v>11</v>
      </c>
      <c r="X3519" s="383"/>
      <c r="Y3519" s="383">
        <v>2</v>
      </c>
      <c r="Z3519" s="386" t="s">
        <v>11</v>
      </c>
      <c r="AA3519" s="386"/>
      <c r="AB3519" s="386">
        <v>2</v>
      </c>
      <c r="AC3519" s="386" t="s">
        <v>11</v>
      </c>
      <c r="AD3519" s="383" t="s">
        <v>57</v>
      </c>
      <c r="AE3519" s="383" t="s">
        <v>36</v>
      </c>
      <c r="AF3519" s="383">
        <v>79</v>
      </c>
      <c r="AG3519" s="383" t="s">
        <v>35</v>
      </c>
      <c r="AH3519" s="383" t="s">
        <v>34</v>
      </c>
      <c r="AI3519" s="383" t="s">
        <v>36</v>
      </c>
      <c r="AJ3519" s="383" t="s">
        <v>3554</v>
      </c>
      <c r="AK3519" s="384" t="str">
        <f t="shared" si="109"/>
        <v>NA</v>
      </c>
      <c r="AL3519" s="384" t="str">
        <f t="shared" si="110"/>
        <v>NA</v>
      </c>
      <c r="AN3519" s="196"/>
    </row>
    <row r="3520" spans="1:40" s="181" customFormat="1" x14ac:dyDescent="0.25">
      <c r="A3520" s="381" t="s">
        <v>3224</v>
      </c>
      <c r="B3520" s="382" t="s">
        <v>304</v>
      </c>
      <c r="C3520" s="382" t="s">
        <v>30</v>
      </c>
      <c r="D3520" s="382" t="s">
        <v>305</v>
      </c>
      <c r="E3520" s="382" t="s">
        <v>2</v>
      </c>
      <c r="F3520" s="383"/>
      <c r="G3520" s="383">
        <v>0</v>
      </c>
      <c r="H3520" s="383" t="s">
        <v>11</v>
      </c>
      <c r="I3520" s="383"/>
      <c r="J3520" s="383">
        <v>0</v>
      </c>
      <c r="K3520" s="383" t="s">
        <v>11</v>
      </c>
      <c r="L3520" s="385"/>
      <c r="M3520" s="383">
        <v>0</v>
      </c>
      <c r="N3520" s="383" t="s">
        <v>11</v>
      </c>
      <c r="O3520" s="385"/>
      <c r="P3520" s="385"/>
      <c r="Q3520" s="386" t="s">
        <v>11</v>
      </c>
      <c r="R3520" s="383"/>
      <c r="S3520" s="383">
        <v>0</v>
      </c>
      <c r="T3520" s="386" t="s">
        <v>11</v>
      </c>
      <c r="U3520" s="386"/>
      <c r="V3520" s="386">
        <v>0</v>
      </c>
      <c r="W3520" s="386" t="s">
        <v>11</v>
      </c>
      <c r="X3520" s="383"/>
      <c r="Y3520" s="383">
        <v>0</v>
      </c>
      <c r="Z3520" s="386" t="s">
        <v>11</v>
      </c>
      <c r="AA3520" s="386"/>
      <c r="AB3520" s="386">
        <v>0</v>
      </c>
      <c r="AC3520" s="386" t="s">
        <v>11</v>
      </c>
      <c r="AD3520" s="383" t="s">
        <v>57</v>
      </c>
      <c r="AE3520" s="383" t="s">
        <v>36</v>
      </c>
      <c r="AF3520" s="383">
        <v>79</v>
      </c>
      <c r="AG3520" s="383" t="s">
        <v>35</v>
      </c>
      <c r="AH3520" s="383" t="s">
        <v>34</v>
      </c>
      <c r="AI3520" s="383" t="s">
        <v>36</v>
      </c>
      <c r="AJ3520" s="383" t="s">
        <v>3554</v>
      </c>
      <c r="AK3520" s="384" t="str">
        <f t="shared" si="109"/>
        <v>NA</v>
      </c>
      <c r="AL3520" s="384" t="str">
        <f t="shared" si="110"/>
        <v>NA</v>
      </c>
      <c r="AN3520" s="196"/>
    </row>
    <row r="3521" spans="1:40" s="181" customFormat="1" x14ac:dyDescent="0.25">
      <c r="A3521" s="381" t="s">
        <v>3224</v>
      </c>
      <c r="B3521" s="382" t="s">
        <v>306</v>
      </c>
      <c r="C3521" s="382" t="s">
        <v>30</v>
      </c>
      <c r="D3521" s="382" t="s">
        <v>307</v>
      </c>
      <c r="E3521" s="382" t="s">
        <v>2</v>
      </c>
      <c r="F3521" s="383">
        <v>100</v>
      </c>
      <c r="G3521" s="383">
        <v>45</v>
      </c>
      <c r="H3521" s="383" t="s">
        <v>835</v>
      </c>
      <c r="I3521" s="383">
        <v>100</v>
      </c>
      <c r="J3521" s="383">
        <v>45</v>
      </c>
      <c r="K3521" s="383" t="s">
        <v>835</v>
      </c>
      <c r="L3521" s="385"/>
      <c r="M3521" s="383">
        <v>17</v>
      </c>
      <c r="N3521" s="383" t="s">
        <v>11</v>
      </c>
      <c r="O3521" s="385"/>
      <c r="P3521" s="385"/>
      <c r="Q3521" s="386" t="s">
        <v>11</v>
      </c>
      <c r="R3521" s="383">
        <v>88</v>
      </c>
      <c r="S3521" s="383">
        <v>41</v>
      </c>
      <c r="T3521" s="386" t="s">
        <v>34</v>
      </c>
      <c r="U3521" s="386">
        <v>88</v>
      </c>
      <c r="V3521" s="386">
        <v>40</v>
      </c>
      <c r="W3521" s="386" t="s">
        <v>11</v>
      </c>
      <c r="X3521" s="383">
        <v>85</v>
      </c>
      <c r="Y3521" s="383">
        <v>41</v>
      </c>
      <c r="Z3521" s="386" t="s">
        <v>34</v>
      </c>
      <c r="AA3521" s="386">
        <v>73</v>
      </c>
      <c r="AB3521" s="386">
        <v>40</v>
      </c>
      <c r="AC3521" s="386" t="s">
        <v>11</v>
      </c>
      <c r="AD3521" s="383" t="s">
        <v>33</v>
      </c>
      <c r="AE3521" s="383" t="s">
        <v>36</v>
      </c>
      <c r="AF3521" s="383">
        <v>82</v>
      </c>
      <c r="AG3521" s="383" t="s">
        <v>35</v>
      </c>
      <c r="AH3521" s="383" t="s">
        <v>36</v>
      </c>
      <c r="AI3521" s="383" t="s">
        <v>36</v>
      </c>
      <c r="AJ3521" s="383" t="s">
        <v>3554</v>
      </c>
      <c r="AK3521" s="384" t="str">
        <f t="shared" si="109"/>
        <v>Yes-AB</v>
      </c>
      <c r="AL3521" s="384" t="str">
        <f t="shared" si="110"/>
        <v>Yes-AB</v>
      </c>
      <c r="AN3521" s="196"/>
    </row>
    <row r="3522" spans="1:40" s="181" customFormat="1" x14ac:dyDescent="0.25">
      <c r="A3522" s="381" t="s">
        <v>3224</v>
      </c>
      <c r="B3522" s="382" t="s">
        <v>308</v>
      </c>
      <c r="C3522" s="382" t="s">
        <v>30</v>
      </c>
      <c r="D3522" s="382" t="s">
        <v>309</v>
      </c>
      <c r="E3522" s="382" t="s">
        <v>2</v>
      </c>
      <c r="F3522" s="383"/>
      <c r="G3522" s="383">
        <v>5</v>
      </c>
      <c r="H3522" s="383" t="s">
        <v>11</v>
      </c>
      <c r="I3522" s="383"/>
      <c r="J3522" s="383">
        <v>5</v>
      </c>
      <c r="K3522" s="383" t="s">
        <v>11</v>
      </c>
      <c r="L3522" s="385"/>
      <c r="M3522" s="383">
        <v>3</v>
      </c>
      <c r="N3522" s="383" t="s">
        <v>11</v>
      </c>
      <c r="O3522" s="385"/>
      <c r="P3522" s="385"/>
      <c r="Q3522" s="386" t="s">
        <v>11</v>
      </c>
      <c r="R3522" s="383"/>
      <c r="S3522" s="383">
        <v>5</v>
      </c>
      <c r="T3522" s="386" t="s">
        <v>11</v>
      </c>
      <c r="U3522" s="386"/>
      <c r="V3522" s="386">
        <v>5</v>
      </c>
      <c r="W3522" s="386" t="s">
        <v>11</v>
      </c>
      <c r="X3522" s="383"/>
      <c r="Y3522" s="383">
        <v>5</v>
      </c>
      <c r="Z3522" s="386" t="s">
        <v>11</v>
      </c>
      <c r="AA3522" s="386"/>
      <c r="AB3522" s="386">
        <v>5</v>
      </c>
      <c r="AC3522" s="386" t="s">
        <v>11</v>
      </c>
      <c r="AD3522" s="383" t="s">
        <v>33</v>
      </c>
      <c r="AE3522" s="383" t="s">
        <v>36</v>
      </c>
      <c r="AF3522" s="383">
        <v>97</v>
      </c>
      <c r="AG3522" s="383" t="s">
        <v>35</v>
      </c>
      <c r="AH3522" s="383" t="s">
        <v>34</v>
      </c>
      <c r="AI3522" s="383" t="s">
        <v>34</v>
      </c>
      <c r="AJ3522" s="383" t="s">
        <v>3554</v>
      </c>
      <c r="AK3522" s="384" t="str">
        <f t="shared" si="109"/>
        <v>NA</v>
      </c>
      <c r="AL3522" s="384" t="str">
        <f t="shared" si="110"/>
        <v>NA</v>
      </c>
      <c r="AN3522" s="196"/>
    </row>
    <row r="3523" spans="1:40" s="181" customFormat="1" x14ac:dyDescent="0.25">
      <c r="A3523" s="381" t="s">
        <v>3224</v>
      </c>
      <c r="B3523" s="382" t="s">
        <v>310</v>
      </c>
      <c r="C3523" s="382" t="s">
        <v>30</v>
      </c>
      <c r="D3523" s="382" t="s">
        <v>311</v>
      </c>
      <c r="E3523" s="382" t="s">
        <v>2</v>
      </c>
      <c r="F3523" s="383">
        <v>100</v>
      </c>
      <c r="G3523" s="383">
        <v>86</v>
      </c>
      <c r="H3523" s="383" t="s">
        <v>835</v>
      </c>
      <c r="I3523" s="383">
        <v>100</v>
      </c>
      <c r="J3523" s="383">
        <v>86</v>
      </c>
      <c r="K3523" s="383" t="s">
        <v>835</v>
      </c>
      <c r="L3523" s="385"/>
      <c r="M3523" s="383">
        <v>24</v>
      </c>
      <c r="N3523" s="383" t="s">
        <v>11</v>
      </c>
      <c r="O3523" s="385"/>
      <c r="P3523" s="385"/>
      <c r="Q3523" s="386" t="s">
        <v>11</v>
      </c>
      <c r="R3523" s="383"/>
      <c r="S3523" s="383">
        <v>86</v>
      </c>
      <c r="T3523" s="386" t="s">
        <v>11</v>
      </c>
      <c r="U3523" s="386"/>
      <c r="V3523" s="386">
        <v>83</v>
      </c>
      <c r="W3523" s="386" t="s">
        <v>11</v>
      </c>
      <c r="X3523" s="383"/>
      <c r="Y3523" s="383">
        <v>86</v>
      </c>
      <c r="Z3523" s="386" t="s">
        <v>11</v>
      </c>
      <c r="AA3523" s="386"/>
      <c r="AB3523" s="386">
        <v>83</v>
      </c>
      <c r="AC3523" s="386" t="s">
        <v>11</v>
      </c>
      <c r="AD3523" s="383" t="s">
        <v>33</v>
      </c>
      <c r="AE3523" s="383" t="s">
        <v>34</v>
      </c>
      <c r="AF3523" s="383">
        <v>100</v>
      </c>
      <c r="AG3523" s="383" t="s">
        <v>40</v>
      </c>
      <c r="AH3523" s="383" t="s">
        <v>36</v>
      </c>
      <c r="AI3523" s="383" t="s">
        <v>36</v>
      </c>
      <c r="AJ3523" s="383" t="s">
        <v>3554</v>
      </c>
      <c r="AK3523" s="384" t="str">
        <f t="shared" ref="AK3523:AK3586" si="111">IF(OR(T3523="NA",T3523="NO"),T3523,(IF(T3523="","NA",IF(OR(R3523&gt;78,AND(T3523="Yes",R3523="")),"Yes-AB",IF(W3523="NA","Yes-SH","Yes-GM")))))</f>
        <v>NA</v>
      </c>
      <c r="AL3523" s="384" t="str">
        <f t="shared" ref="AL3523:AL3586" si="112">IF(OR(Z3523="NA",Z3523="NO"),Z3523,(IF(Z3523="","NA",IF(OR(X3523&gt;79,AND(Z3523="Yes",X3523="")),"Yes-AB",IF(AC3523="NA","Yes-SH","Yes-GM")))))</f>
        <v>NA</v>
      </c>
      <c r="AN3523" s="196"/>
    </row>
    <row r="3524" spans="1:40" s="181" customFormat="1" x14ac:dyDescent="0.25">
      <c r="A3524" s="381" t="s">
        <v>3224</v>
      </c>
      <c r="B3524" s="382" t="s">
        <v>312</v>
      </c>
      <c r="C3524" s="382" t="s">
        <v>30</v>
      </c>
      <c r="D3524" s="382" t="s">
        <v>313</v>
      </c>
      <c r="E3524" s="382" t="s">
        <v>2</v>
      </c>
      <c r="F3524" s="383"/>
      <c r="G3524" s="383">
        <v>15</v>
      </c>
      <c r="H3524" s="383" t="s">
        <v>11</v>
      </c>
      <c r="I3524" s="383"/>
      <c r="J3524" s="383">
        <v>15</v>
      </c>
      <c r="K3524" s="383" t="s">
        <v>11</v>
      </c>
      <c r="L3524" s="385"/>
      <c r="M3524" s="383">
        <v>6</v>
      </c>
      <c r="N3524" s="383" t="s">
        <v>11</v>
      </c>
      <c r="O3524" s="385"/>
      <c r="P3524" s="385"/>
      <c r="Q3524" s="386" t="s">
        <v>11</v>
      </c>
      <c r="R3524" s="383"/>
      <c r="S3524" s="383">
        <v>15</v>
      </c>
      <c r="T3524" s="386" t="s">
        <v>11</v>
      </c>
      <c r="U3524" s="386"/>
      <c r="V3524" s="386">
        <v>15</v>
      </c>
      <c r="W3524" s="386" t="s">
        <v>11</v>
      </c>
      <c r="X3524" s="383"/>
      <c r="Y3524" s="383">
        <v>15</v>
      </c>
      <c r="Z3524" s="386" t="s">
        <v>11</v>
      </c>
      <c r="AA3524" s="386"/>
      <c r="AB3524" s="386">
        <v>15</v>
      </c>
      <c r="AC3524" s="386" t="s">
        <v>11</v>
      </c>
      <c r="AD3524" s="383" t="s">
        <v>33</v>
      </c>
      <c r="AE3524" s="383" t="s">
        <v>34</v>
      </c>
      <c r="AF3524" s="383">
        <v>100</v>
      </c>
      <c r="AG3524" s="383" t="s">
        <v>35</v>
      </c>
      <c r="AH3524" s="383" t="s">
        <v>34</v>
      </c>
      <c r="AI3524" s="383" t="s">
        <v>36</v>
      </c>
      <c r="AJ3524" s="383" t="s">
        <v>3554</v>
      </c>
      <c r="AK3524" s="384" t="str">
        <f t="shared" si="111"/>
        <v>NA</v>
      </c>
      <c r="AL3524" s="384" t="str">
        <f t="shared" si="112"/>
        <v>NA</v>
      </c>
      <c r="AN3524" s="196"/>
    </row>
    <row r="3525" spans="1:40" s="181" customFormat="1" x14ac:dyDescent="0.25">
      <c r="A3525" s="381" t="s">
        <v>3224</v>
      </c>
      <c r="B3525" s="382" t="s">
        <v>314</v>
      </c>
      <c r="C3525" s="382" t="s">
        <v>30</v>
      </c>
      <c r="D3525" s="382" t="s">
        <v>315</v>
      </c>
      <c r="E3525" s="382" t="s">
        <v>2</v>
      </c>
      <c r="F3525" s="383"/>
      <c r="G3525" s="383">
        <v>7</v>
      </c>
      <c r="H3525" s="383" t="s">
        <v>11</v>
      </c>
      <c r="I3525" s="383"/>
      <c r="J3525" s="383">
        <v>7</v>
      </c>
      <c r="K3525" s="383" t="s">
        <v>11</v>
      </c>
      <c r="L3525" s="385"/>
      <c r="M3525" s="383">
        <v>2</v>
      </c>
      <c r="N3525" s="383" t="s">
        <v>11</v>
      </c>
      <c r="O3525" s="385"/>
      <c r="P3525" s="385"/>
      <c r="Q3525" s="386" t="s">
        <v>11</v>
      </c>
      <c r="R3525" s="383"/>
      <c r="S3525" s="383">
        <v>5</v>
      </c>
      <c r="T3525" s="386" t="s">
        <v>11</v>
      </c>
      <c r="U3525" s="386"/>
      <c r="V3525" s="386">
        <v>5</v>
      </c>
      <c r="W3525" s="386" t="s">
        <v>11</v>
      </c>
      <c r="X3525" s="383"/>
      <c r="Y3525" s="383">
        <v>5</v>
      </c>
      <c r="Z3525" s="386" t="s">
        <v>11</v>
      </c>
      <c r="AA3525" s="386"/>
      <c r="AB3525" s="386">
        <v>5</v>
      </c>
      <c r="AC3525" s="386" t="s">
        <v>11</v>
      </c>
      <c r="AD3525" s="383" t="s">
        <v>33</v>
      </c>
      <c r="AE3525" s="383" t="s">
        <v>36</v>
      </c>
      <c r="AF3525" s="383">
        <v>79</v>
      </c>
      <c r="AG3525" s="383" t="s">
        <v>35</v>
      </c>
      <c r="AH3525" s="383" t="s">
        <v>34</v>
      </c>
      <c r="AI3525" s="383" t="s">
        <v>36</v>
      </c>
      <c r="AJ3525" s="383" t="s">
        <v>3554</v>
      </c>
      <c r="AK3525" s="384" t="str">
        <f t="shared" si="111"/>
        <v>NA</v>
      </c>
      <c r="AL3525" s="384" t="str">
        <f t="shared" si="112"/>
        <v>NA</v>
      </c>
      <c r="AN3525" s="196"/>
    </row>
    <row r="3526" spans="1:40" s="181" customFormat="1" x14ac:dyDescent="0.25">
      <c r="A3526" s="381" t="s">
        <v>3224</v>
      </c>
      <c r="B3526" s="382" t="s">
        <v>316</v>
      </c>
      <c r="C3526" s="382" t="s">
        <v>30</v>
      </c>
      <c r="D3526" s="382" t="s">
        <v>317</v>
      </c>
      <c r="E3526" s="382" t="s">
        <v>2</v>
      </c>
      <c r="F3526" s="383"/>
      <c r="G3526" s="383">
        <v>0</v>
      </c>
      <c r="H3526" s="383" t="s">
        <v>11</v>
      </c>
      <c r="I3526" s="383"/>
      <c r="J3526" s="383">
        <v>0</v>
      </c>
      <c r="K3526" s="383" t="s">
        <v>11</v>
      </c>
      <c r="L3526" s="385"/>
      <c r="M3526" s="383">
        <v>0</v>
      </c>
      <c r="N3526" s="383" t="s">
        <v>11</v>
      </c>
      <c r="O3526" s="385"/>
      <c r="P3526" s="385"/>
      <c r="Q3526" s="386" t="s">
        <v>11</v>
      </c>
      <c r="R3526" s="383"/>
      <c r="S3526" s="383">
        <v>0</v>
      </c>
      <c r="T3526" s="386" t="s">
        <v>11</v>
      </c>
      <c r="U3526" s="386"/>
      <c r="V3526" s="386">
        <v>0</v>
      </c>
      <c r="W3526" s="386" t="s">
        <v>11</v>
      </c>
      <c r="X3526" s="383"/>
      <c r="Y3526" s="383">
        <v>0</v>
      </c>
      <c r="Z3526" s="386" t="s">
        <v>11</v>
      </c>
      <c r="AA3526" s="386"/>
      <c r="AB3526" s="386">
        <v>0</v>
      </c>
      <c r="AC3526" s="386" t="s">
        <v>11</v>
      </c>
      <c r="AD3526" s="383" t="s">
        <v>57</v>
      </c>
      <c r="AE3526" s="383" t="s">
        <v>36</v>
      </c>
      <c r="AF3526" s="383">
        <v>77</v>
      </c>
      <c r="AG3526" s="383" t="s">
        <v>35</v>
      </c>
      <c r="AH3526" s="383" t="s">
        <v>34</v>
      </c>
      <c r="AI3526" s="383" t="s">
        <v>36</v>
      </c>
      <c r="AJ3526" s="383" t="s">
        <v>3554</v>
      </c>
      <c r="AK3526" s="384" t="str">
        <f t="shared" si="111"/>
        <v>NA</v>
      </c>
      <c r="AL3526" s="384" t="str">
        <f t="shared" si="112"/>
        <v>NA</v>
      </c>
      <c r="AN3526" s="196"/>
    </row>
    <row r="3527" spans="1:40" s="181" customFormat="1" x14ac:dyDescent="0.25">
      <c r="A3527" s="381" t="s">
        <v>3224</v>
      </c>
      <c r="B3527" s="382" t="s">
        <v>318</v>
      </c>
      <c r="C3527" s="382" t="s">
        <v>30</v>
      </c>
      <c r="D3527" s="382" t="s">
        <v>319</v>
      </c>
      <c r="E3527" s="382" t="s">
        <v>2</v>
      </c>
      <c r="F3527" s="383">
        <v>100</v>
      </c>
      <c r="G3527" s="383">
        <v>131</v>
      </c>
      <c r="H3527" s="383" t="s">
        <v>835</v>
      </c>
      <c r="I3527" s="383">
        <v>100</v>
      </c>
      <c r="J3527" s="383">
        <v>131</v>
      </c>
      <c r="K3527" s="383" t="s">
        <v>835</v>
      </c>
      <c r="L3527" s="385"/>
      <c r="M3527" s="383">
        <v>34</v>
      </c>
      <c r="N3527" s="383" t="s">
        <v>835</v>
      </c>
      <c r="O3527" s="385"/>
      <c r="P3527" s="385"/>
      <c r="Q3527" s="386" t="s">
        <v>11</v>
      </c>
      <c r="R3527" s="383">
        <v>93</v>
      </c>
      <c r="S3527" s="383">
        <v>131</v>
      </c>
      <c r="T3527" s="386" t="s">
        <v>34</v>
      </c>
      <c r="U3527" s="386">
        <v>86</v>
      </c>
      <c r="V3527" s="386">
        <v>130</v>
      </c>
      <c r="W3527" s="386" t="s">
        <v>11</v>
      </c>
      <c r="X3527" s="383"/>
      <c r="Y3527" s="383">
        <v>131</v>
      </c>
      <c r="Z3527" s="386" t="s">
        <v>34</v>
      </c>
      <c r="AA3527" s="386">
        <v>92</v>
      </c>
      <c r="AB3527" s="386">
        <v>130</v>
      </c>
      <c r="AC3527" s="386" t="s">
        <v>11</v>
      </c>
      <c r="AD3527" s="383" t="s">
        <v>33</v>
      </c>
      <c r="AE3527" s="383" t="s">
        <v>34</v>
      </c>
      <c r="AF3527" s="383">
        <v>100</v>
      </c>
      <c r="AG3527" s="383" t="s">
        <v>40</v>
      </c>
      <c r="AH3527" s="383" t="s">
        <v>36</v>
      </c>
      <c r="AI3527" s="383" t="s">
        <v>36</v>
      </c>
      <c r="AJ3527" s="383" t="s">
        <v>3554</v>
      </c>
      <c r="AK3527" s="384" t="str">
        <f t="shared" si="111"/>
        <v>Yes-AB</v>
      </c>
      <c r="AL3527" s="384" t="str">
        <f t="shared" si="112"/>
        <v>Yes-AB</v>
      </c>
      <c r="AN3527" s="196"/>
    </row>
    <row r="3528" spans="1:40" s="181" customFormat="1" x14ac:dyDescent="0.25">
      <c r="A3528" s="381" t="s">
        <v>3224</v>
      </c>
      <c r="B3528" s="382" t="s">
        <v>320</v>
      </c>
      <c r="C3528" s="382" t="s">
        <v>30</v>
      </c>
      <c r="D3528" s="382" t="s">
        <v>321</v>
      </c>
      <c r="E3528" s="382" t="s">
        <v>2</v>
      </c>
      <c r="F3528" s="383"/>
      <c r="G3528" s="383">
        <v>4</v>
      </c>
      <c r="H3528" s="383" t="s">
        <v>11</v>
      </c>
      <c r="I3528" s="383"/>
      <c r="J3528" s="383">
        <v>4</v>
      </c>
      <c r="K3528" s="383" t="s">
        <v>11</v>
      </c>
      <c r="L3528" s="385"/>
      <c r="M3528" s="383">
        <v>2</v>
      </c>
      <c r="N3528" s="383" t="s">
        <v>11</v>
      </c>
      <c r="O3528" s="385"/>
      <c r="P3528" s="385"/>
      <c r="Q3528" s="386" t="s">
        <v>11</v>
      </c>
      <c r="R3528" s="383"/>
      <c r="S3528" s="383">
        <v>3</v>
      </c>
      <c r="T3528" s="386" t="s">
        <v>11</v>
      </c>
      <c r="U3528" s="386"/>
      <c r="V3528" s="386">
        <v>3</v>
      </c>
      <c r="W3528" s="386" t="s">
        <v>11</v>
      </c>
      <c r="X3528" s="383"/>
      <c r="Y3528" s="383">
        <v>3</v>
      </c>
      <c r="Z3528" s="386" t="s">
        <v>11</v>
      </c>
      <c r="AA3528" s="386"/>
      <c r="AB3528" s="386">
        <v>3</v>
      </c>
      <c r="AC3528" s="386" t="s">
        <v>11</v>
      </c>
      <c r="AD3528" s="383" t="s">
        <v>104</v>
      </c>
      <c r="AE3528" s="383" t="s">
        <v>36</v>
      </c>
      <c r="AF3528" s="383">
        <v>74</v>
      </c>
      <c r="AG3528" s="383" t="s">
        <v>35</v>
      </c>
      <c r="AH3528" s="383" t="s">
        <v>34</v>
      </c>
      <c r="AI3528" s="383" t="s">
        <v>36</v>
      </c>
      <c r="AJ3528" s="383" t="s">
        <v>3554</v>
      </c>
      <c r="AK3528" s="384" t="str">
        <f t="shared" si="111"/>
        <v>NA</v>
      </c>
      <c r="AL3528" s="384" t="str">
        <f t="shared" si="112"/>
        <v>NA</v>
      </c>
      <c r="AN3528" s="196"/>
    </row>
    <row r="3529" spans="1:40" s="181" customFormat="1" x14ac:dyDescent="0.25">
      <c r="A3529" s="381" t="s">
        <v>3224</v>
      </c>
      <c r="B3529" s="382" t="s">
        <v>322</v>
      </c>
      <c r="C3529" s="382" t="s">
        <v>30</v>
      </c>
      <c r="D3529" s="382" t="s">
        <v>323</v>
      </c>
      <c r="E3529" s="382" t="s">
        <v>2</v>
      </c>
      <c r="F3529" s="383"/>
      <c r="G3529" s="383">
        <v>17</v>
      </c>
      <c r="H3529" s="383" t="s">
        <v>11</v>
      </c>
      <c r="I3529" s="383"/>
      <c r="J3529" s="383">
        <v>17</v>
      </c>
      <c r="K3529" s="383" t="s">
        <v>11</v>
      </c>
      <c r="L3529" s="385"/>
      <c r="M3529" s="383">
        <v>3</v>
      </c>
      <c r="N3529" s="383" t="s">
        <v>11</v>
      </c>
      <c r="O3529" s="385"/>
      <c r="P3529" s="385"/>
      <c r="Q3529" s="386" t="s">
        <v>11</v>
      </c>
      <c r="R3529" s="383"/>
      <c r="S3529" s="383">
        <v>16</v>
      </c>
      <c r="T3529" s="386" t="s">
        <v>11</v>
      </c>
      <c r="U3529" s="386"/>
      <c r="V3529" s="386">
        <v>15</v>
      </c>
      <c r="W3529" s="386" t="s">
        <v>11</v>
      </c>
      <c r="X3529" s="383"/>
      <c r="Y3529" s="383">
        <v>16</v>
      </c>
      <c r="Z3529" s="386" t="s">
        <v>11</v>
      </c>
      <c r="AA3529" s="386"/>
      <c r="AB3529" s="386">
        <v>15</v>
      </c>
      <c r="AC3529" s="386" t="s">
        <v>11</v>
      </c>
      <c r="AD3529" s="383" t="s">
        <v>104</v>
      </c>
      <c r="AE3529" s="383" t="s">
        <v>36</v>
      </c>
      <c r="AF3529" s="383">
        <v>74</v>
      </c>
      <c r="AG3529" s="383" t="s">
        <v>35</v>
      </c>
      <c r="AH3529" s="383" t="s">
        <v>34</v>
      </c>
      <c r="AI3529" s="383" t="s">
        <v>36</v>
      </c>
      <c r="AJ3529" s="383" t="s">
        <v>3554</v>
      </c>
      <c r="AK3529" s="384" t="str">
        <f t="shared" si="111"/>
        <v>NA</v>
      </c>
      <c r="AL3529" s="384" t="str">
        <f t="shared" si="112"/>
        <v>NA</v>
      </c>
      <c r="AN3529" s="196"/>
    </row>
    <row r="3530" spans="1:40" s="181" customFormat="1" x14ac:dyDescent="0.25">
      <c r="A3530" s="381" t="s">
        <v>3224</v>
      </c>
      <c r="B3530" s="382" t="s">
        <v>324</v>
      </c>
      <c r="C3530" s="382" t="s">
        <v>30</v>
      </c>
      <c r="D3530" s="382" t="s">
        <v>325</v>
      </c>
      <c r="E3530" s="382" t="s">
        <v>2</v>
      </c>
      <c r="F3530" s="383">
        <v>100</v>
      </c>
      <c r="G3530" s="383">
        <v>122</v>
      </c>
      <c r="H3530" s="383" t="s">
        <v>835</v>
      </c>
      <c r="I3530" s="383">
        <v>100</v>
      </c>
      <c r="J3530" s="383">
        <v>122</v>
      </c>
      <c r="K3530" s="383" t="s">
        <v>835</v>
      </c>
      <c r="L3530" s="385"/>
      <c r="M3530" s="383">
        <v>42</v>
      </c>
      <c r="N3530" s="383" t="s">
        <v>835</v>
      </c>
      <c r="O3530" s="385"/>
      <c r="P3530" s="385"/>
      <c r="Q3530" s="386" t="s">
        <v>11</v>
      </c>
      <c r="R3530" s="383">
        <v>80</v>
      </c>
      <c r="S3530" s="383">
        <v>122</v>
      </c>
      <c r="T3530" s="386" t="s">
        <v>34</v>
      </c>
      <c r="U3530" s="386">
        <v>79</v>
      </c>
      <c r="V3530" s="386">
        <v>122</v>
      </c>
      <c r="W3530" s="386" t="s">
        <v>11</v>
      </c>
      <c r="X3530" s="383">
        <v>86</v>
      </c>
      <c r="Y3530" s="383">
        <v>121</v>
      </c>
      <c r="Z3530" s="386" t="s">
        <v>34</v>
      </c>
      <c r="AA3530" s="386">
        <v>84</v>
      </c>
      <c r="AB3530" s="386">
        <v>121</v>
      </c>
      <c r="AC3530" s="386" t="s">
        <v>11</v>
      </c>
      <c r="AD3530" s="383" t="s">
        <v>33</v>
      </c>
      <c r="AE3530" s="383" t="s">
        <v>36</v>
      </c>
      <c r="AF3530" s="383">
        <v>82</v>
      </c>
      <c r="AG3530" s="383" t="s">
        <v>40</v>
      </c>
      <c r="AH3530" s="383" t="s">
        <v>36</v>
      </c>
      <c r="AI3530" s="383" t="s">
        <v>36</v>
      </c>
      <c r="AJ3530" s="383" t="s">
        <v>3554</v>
      </c>
      <c r="AK3530" s="384" t="str">
        <f t="shared" si="111"/>
        <v>Yes-AB</v>
      </c>
      <c r="AL3530" s="384" t="str">
        <f t="shared" si="112"/>
        <v>Yes-AB</v>
      </c>
      <c r="AN3530" s="196"/>
    </row>
    <row r="3531" spans="1:40" s="181" customFormat="1" x14ac:dyDescent="0.25">
      <c r="A3531" s="381" t="s">
        <v>3224</v>
      </c>
      <c r="B3531" s="382" t="s">
        <v>326</v>
      </c>
      <c r="C3531" s="382" t="s">
        <v>30</v>
      </c>
      <c r="D3531" s="382" t="s">
        <v>327</v>
      </c>
      <c r="E3531" s="382" t="s">
        <v>2</v>
      </c>
      <c r="F3531" s="383"/>
      <c r="G3531" s="383">
        <v>1</v>
      </c>
      <c r="H3531" s="383" t="s">
        <v>11</v>
      </c>
      <c r="I3531" s="383"/>
      <c r="J3531" s="383">
        <v>1</v>
      </c>
      <c r="K3531" s="383" t="s">
        <v>11</v>
      </c>
      <c r="L3531" s="385"/>
      <c r="M3531" s="383">
        <v>0</v>
      </c>
      <c r="N3531" s="383" t="s">
        <v>11</v>
      </c>
      <c r="O3531" s="385"/>
      <c r="P3531" s="385"/>
      <c r="Q3531" s="386" t="s">
        <v>11</v>
      </c>
      <c r="R3531" s="383"/>
      <c r="S3531" s="383">
        <v>0</v>
      </c>
      <c r="T3531" s="386" t="s">
        <v>11</v>
      </c>
      <c r="U3531" s="386"/>
      <c r="V3531" s="386">
        <v>0</v>
      </c>
      <c r="W3531" s="386" t="s">
        <v>11</v>
      </c>
      <c r="X3531" s="383"/>
      <c r="Y3531" s="383">
        <v>0</v>
      </c>
      <c r="Z3531" s="386" t="s">
        <v>11</v>
      </c>
      <c r="AA3531" s="386"/>
      <c r="AB3531" s="386">
        <v>0</v>
      </c>
      <c r="AC3531" s="386" t="s">
        <v>11</v>
      </c>
      <c r="AD3531" s="383" t="s">
        <v>46</v>
      </c>
      <c r="AE3531" s="383" t="s">
        <v>36</v>
      </c>
      <c r="AF3531" s="383">
        <v>72</v>
      </c>
      <c r="AG3531" s="383" t="s">
        <v>35</v>
      </c>
      <c r="AH3531" s="383" t="s">
        <v>34</v>
      </c>
      <c r="AI3531" s="383" t="s">
        <v>36</v>
      </c>
      <c r="AJ3531" s="383" t="s">
        <v>3554</v>
      </c>
      <c r="AK3531" s="384" t="str">
        <f t="shared" si="111"/>
        <v>NA</v>
      </c>
      <c r="AL3531" s="384" t="str">
        <f t="shared" si="112"/>
        <v>NA</v>
      </c>
      <c r="AN3531" s="196"/>
    </row>
    <row r="3532" spans="1:40" s="181" customFormat="1" x14ac:dyDescent="0.25">
      <c r="A3532" s="381" t="s">
        <v>3224</v>
      </c>
      <c r="B3532" s="382" t="s">
        <v>328</v>
      </c>
      <c r="C3532" s="382" t="s">
        <v>30</v>
      </c>
      <c r="D3532" s="382" t="s">
        <v>329</v>
      </c>
      <c r="E3532" s="382" t="s">
        <v>2</v>
      </c>
      <c r="F3532" s="383">
        <v>100</v>
      </c>
      <c r="G3532" s="383">
        <v>41</v>
      </c>
      <c r="H3532" s="383" t="s">
        <v>835</v>
      </c>
      <c r="I3532" s="383">
        <v>100</v>
      </c>
      <c r="J3532" s="383">
        <v>41</v>
      </c>
      <c r="K3532" s="383" t="s">
        <v>835</v>
      </c>
      <c r="L3532" s="385"/>
      <c r="M3532" s="383">
        <v>17</v>
      </c>
      <c r="N3532" s="383" t="s">
        <v>11</v>
      </c>
      <c r="O3532" s="385"/>
      <c r="P3532" s="385"/>
      <c r="Q3532" s="386" t="s">
        <v>11</v>
      </c>
      <c r="R3532" s="383"/>
      <c r="S3532" s="383">
        <v>40</v>
      </c>
      <c r="T3532" s="386" t="s">
        <v>11</v>
      </c>
      <c r="U3532" s="386"/>
      <c r="V3532" s="386">
        <v>40</v>
      </c>
      <c r="W3532" s="386" t="s">
        <v>11</v>
      </c>
      <c r="X3532" s="383"/>
      <c r="Y3532" s="383">
        <v>40</v>
      </c>
      <c r="Z3532" s="386" t="s">
        <v>11</v>
      </c>
      <c r="AA3532" s="386"/>
      <c r="AB3532" s="386">
        <v>40</v>
      </c>
      <c r="AC3532" s="386" t="s">
        <v>11</v>
      </c>
      <c r="AD3532" s="383" t="s">
        <v>33</v>
      </c>
      <c r="AE3532" s="383" t="s">
        <v>36</v>
      </c>
      <c r="AF3532" s="383">
        <v>87</v>
      </c>
      <c r="AG3532" s="383" t="s">
        <v>35</v>
      </c>
      <c r="AH3532" s="383" t="s">
        <v>34</v>
      </c>
      <c r="AI3532" s="383" t="s">
        <v>36</v>
      </c>
      <c r="AJ3532" s="383" t="s">
        <v>3554</v>
      </c>
      <c r="AK3532" s="384" t="str">
        <f t="shared" si="111"/>
        <v>NA</v>
      </c>
      <c r="AL3532" s="384" t="str">
        <f t="shared" si="112"/>
        <v>NA</v>
      </c>
      <c r="AN3532" s="196"/>
    </row>
    <row r="3533" spans="1:40" s="181" customFormat="1" x14ac:dyDescent="0.25">
      <c r="A3533" s="381" t="s">
        <v>3224</v>
      </c>
      <c r="B3533" s="382" t="s">
        <v>330</v>
      </c>
      <c r="C3533" s="382" t="s">
        <v>30</v>
      </c>
      <c r="D3533" s="382" t="s">
        <v>331</v>
      </c>
      <c r="E3533" s="382" t="s">
        <v>2</v>
      </c>
      <c r="F3533" s="383">
        <v>100</v>
      </c>
      <c r="G3533" s="383">
        <v>30</v>
      </c>
      <c r="H3533" s="383" t="s">
        <v>835</v>
      </c>
      <c r="I3533" s="383">
        <v>100</v>
      </c>
      <c r="J3533" s="383">
        <v>30</v>
      </c>
      <c r="K3533" s="383" t="s">
        <v>835</v>
      </c>
      <c r="L3533" s="385"/>
      <c r="M3533" s="383">
        <v>9</v>
      </c>
      <c r="N3533" s="383" t="s">
        <v>11</v>
      </c>
      <c r="O3533" s="385"/>
      <c r="P3533" s="385"/>
      <c r="Q3533" s="386" t="s">
        <v>11</v>
      </c>
      <c r="R3533" s="383"/>
      <c r="S3533" s="383">
        <v>28</v>
      </c>
      <c r="T3533" s="386" t="s">
        <v>11</v>
      </c>
      <c r="U3533" s="386"/>
      <c r="V3533" s="386">
        <v>28</v>
      </c>
      <c r="W3533" s="386" t="s">
        <v>11</v>
      </c>
      <c r="X3533" s="383"/>
      <c r="Y3533" s="383">
        <v>28</v>
      </c>
      <c r="Z3533" s="386" t="s">
        <v>11</v>
      </c>
      <c r="AA3533" s="386"/>
      <c r="AB3533" s="386">
        <v>28</v>
      </c>
      <c r="AC3533" s="386" t="s">
        <v>11</v>
      </c>
      <c r="AD3533" s="383" t="s">
        <v>33</v>
      </c>
      <c r="AE3533" s="383" t="s">
        <v>36</v>
      </c>
      <c r="AF3533" s="383">
        <v>92</v>
      </c>
      <c r="AG3533" s="383" t="s">
        <v>35</v>
      </c>
      <c r="AH3533" s="383" t="s">
        <v>34</v>
      </c>
      <c r="AI3533" s="383" t="s">
        <v>36</v>
      </c>
      <c r="AJ3533" s="383" t="s">
        <v>3554</v>
      </c>
      <c r="AK3533" s="384" t="str">
        <f t="shared" si="111"/>
        <v>NA</v>
      </c>
      <c r="AL3533" s="384" t="str">
        <f t="shared" si="112"/>
        <v>NA</v>
      </c>
      <c r="AN3533" s="196"/>
    </row>
    <row r="3534" spans="1:40" s="181" customFormat="1" x14ac:dyDescent="0.25">
      <c r="A3534" s="381" t="s">
        <v>3224</v>
      </c>
      <c r="B3534" s="382" t="s">
        <v>332</v>
      </c>
      <c r="C3534" s="382" t="s">
        <v>30</v>
      </c>
      <c r="D3534" s="382" t="s">
        <v>333</v>
      </c>
      <c r="E3534" s="382" t="s">
        <v>2</v>
      </c>
      <c r="F3534" s="383"/>
      <c r="G3534" s="383">
        <v>12</v>
      </c>
      <c r="H3534" s="383" t="s">
        <v>11</v>
      </c>
      <c r="I3534" s="383"/>
      <c r="J3534" s="383">
        <v>12</v>
      </c>
      <c r="K3534" s="383" t="s">
        <v>11</v>
      </c>
      <c r="L3534" s="385"/>
      <c r="M3534" s="383">
        <v>6</v>
      </c>
      <c r="N3534" s="383" t="s">
        <v>11</v>
      </c>
      <c r="O3534" s="385"/>
      <c r="P3534" s="385"/>
      <c r="Q3534" s="386" t="s">
        <v>11</v>
      </c>
      <c r="R3534" s="383"/>
      <c r="S3534" s="383">
        <v>12</v>
      </c>
      <c r="T3534" s="386" t="s">
        <v>11</v>
      </c>
      <c r="U3534" s="386"/>
      <c r="V3534" s="386">
        <v>12</v>
      </c>
      <c r="W3534" s="386" t="s">
        <v>11</v>
      </c>
      <c r="X3534" s="383"/>
      <c r="Y3534" s="383">
        <v>12</v>
      </c>
      <c r="Z3534" s="386" t="s">
        <v>11</v>
      </c>
      <c r="AA3534" s="386"/>
      <c r="AB3534" s="386">
        <v>12</v>
      </c>
      <c r="AC3534" s="386" t="s">
        <v>11</v>
      </c>
      <c r="AD3534" s="383" t="s">
        <v>104</v>
      </c>
      <c r="AE3534" s="383" t="s">
        <v>36</v>
      </c>
      <c r="AF3534" s="383">
        <v>74</v>
      </c>
      <c r="AG3534" s="383" t="s">
        <v>40</v>
      </c>
      <c r="AH3534" s="383" t="s">
        <v>34</v>
      </c>
      <c r="AI3534" s="383" t="s">
        <v>36</v>
      </c>
      <c r="AJ3534" s="383" t="s">
        <v>3554</v>
      </c>
      <c r="AK3534" s="384" t="str">
        <f t="shared" si="111"/>
        <v>NA</v>
      </c>
      <c r="AL3534" s="384" t="str">
        <f t="shared" si="112"/>
        <v>NA</v>
      </c>
      <c r="AN3534" s="196"/>
    </row>
    <row r="3535" spans="1:40" s="181" customFormat="1" x14ac:dyDescent="0.25">
      <c r="A3535" s="381" t="s">
        <v>3224</v>
      </c>
      <c r="B3535" s="382" t="s">
        <v>334</v>
      </c>
      <c r="C3535" s="382" t="s">
        <v>30</v>
      </c>
      <c r="D3535" s="382" t="s">
        <v>335</v>
      </c>
      <c r="E3535" s="382" t="s">
        <v>2</v>
      </c>
      <c r="F3535" s="383"/>
      <c r="G3535" s="383">
        <v>5</v>
      </c>
      <c r="H3535" s="383" t="s">
        <v>11</v>
      </c>
      <c r="I3535" s="383"/>
      <c r="J3535" s="383">
        <v>5</v>
      </c>
      <c r="K3535" s="383" t="s">
        <v>11</v>
      </c>
      <c r="L3535" s="385"/>
      <c r="M3535" s="383">
        <v>0</v>
      </c>
      <c r="N3535" s="383" t="s">
        <v>11</v>
      </c>
      <c r="O3535" s="385"/>
      <c r="P3535" s="385"/>
      <c r="Q3535" s="386" t="s">
        <v>11</v>
      </c>
      <c r="R3535" s="383"/>
      <c r="S3535" s="383">
        <v>5</v>
      </c>
      <c r="T3535" s="386" t="s">
        <v>11</v>
      </c>
      <c r="U3535" s="386"/>
      <c r="V3535" s="386">
        <v>5</v>
      </c>
      <c r="W3535" s="386" t="s">
        <v>11</v>
      </c>
      <c r="X3535" s="383"/>
      <c r="Y3535" s="383">
        <v>5</v>
      </c>
      <c r="Z3535" s="386" t="s">
        <v>11</v>
      </c>
      <c r="AA3535" s="386"/>
      <c r="AB3535" s="386">
        <v>5</v>
      </c>
      <c r="AC3535" s="386" t="s">
        <v>11</v>
      </c>
      <c r="AD3535" s="383" t="s">
        <v>104</v>
      </c>
      <c r="AE3535" s="383" t="s">
        <v>36</v>
      </c>
      <c r="AF3535" s="383">
        <v>82</v>
      </c>
      <c r="AG3535" s="383" t="s">
        <v>35</v>
      </c>
      <c r="AH3535" s="383" t="s">
        <v>34</v>
      </c>
      <c r="AI3535" s="383" t="s">
        <v>36</v>
      </c>
      <c r="AJ3535" s="383" t="s">
        <v>3554</v>
      </c>
      <c r="AK3535" s="384" t="str">
        <f t="shared" si="111"/>
        <v>NA</v>
      </c>
      <c r="AL3535" s="384" t="str">
        <f t="shared" si="112"/>
        <v>NA</v>
      </c>
      <c r="AN3535" s="196"/>
    </row>
    <row r="3536" spans="1:40" s="181" customFormat="1" x14ac:dyDescent="0.25">
      <c r="A3536" s="381" t="s">
        <v>3224</v>
      </c>
      <c r="B3536" s="382" t="s">
        <v>336</v>
      </c>
      <c r="C3536" s="382" t="s">
        <v>30</v>
      </c>
      <c r="D3536" s="382" t="s">
        <v>337</v>
      </c>
      <c r="E3536" s="382" t="s">
        <v>2</v>
      </c>
      <c r="F3536" s="383"/>
      <c r="G3536" s="383">
        <v>6</v>
      </c>
      <c r="H3536" s="383" t="s">
        <v>11</v>
      </c>
      <c r="I3536" s="383"/>
      <c r="J3536" s="383">
        <v>6</v>
      </c>
      <c r="K3536" s="383" t="s">
        <v>11</v>
      </c>
      <c r="L3536" s="385"/>
      <c r="M3536" s="383">
        <v>2</v>
      </c>
      <c r="N3536" s="383" t="s">
        <v>11</v>
      </c>
      <c r="O3536" s="385"/>
      <c r="P3536" s="385"/>
      <c r="Q3536" s="386" t="s">
        <v>11</v>
      </c>
      <c r="R3536" s="383"/>
      <c r="S3536" s="383">
        <v>6</v>
      </c>
      <c r="T3536" s="386" t="s">
        <v>11</v>
      </c>
      <c r="U3536" s="386"/>
      <c r="V3536" s="386">
        <v>6</v>
      </c>
      <c r="W3536" s="386" t="s">
        <v>11</v>
      </c>
      <c r="X3536" s="383"/>
      <c r="Y3536" s="383">
        <v>6</v>
      </c>
      <c r="Z3536" s="386" t="s">
        <v>11</v>
      </c>
      <c r="AA3536" s="386"/>
      <c r="AB3536" s="386">
        <v>6</v>
      </c>
      <c r="AC3536" s="386" t="s">
        <v>11</v>
      </c>
      <c r="AD3536" s="383" t="s">
        <v>33</v>
      </c>
      <c r="AE3536" s="383" t="s">
        <v>36</v>
      </c>
      <c r="AF3536" s="383">
        <v>87</v>
      </c>
      <c r="AG3536" s="383" t="s">
        <v>35</v>
      </c>
      <c r="AH3536" s="383" t="s">
        <v>34</v>
      </c>
      <c r="AI3536" s="383" t="s">
        <v>36</v>
      </c>
      <c r="AJ3536" s="383" t="s">
        <v>3554</v>
      </c>
      <c r="AK3536" s="384" t="str">
        <f t="shared" si="111"/>
        <v>NA</v>
      </c>
      <c r="AL3536" s="384" t="str">
        <f t="shared" si="112"/>
        <v>NA</v>
      </c>
      <c r="AN3536" s="196"/>
    </row>
    <row r="3537" spans="1:40" s="181" customFormat="1" x14ac:dyDescent="0.25">
      <c r="A3537" s="381" t="s">
        <v>3224</v>
      </c>
      <c r="B3537" s="382" t="s">
        <v>338</v>
      </c>
      <c r="C3537" s="382" t="s">
        <v>30</v>
      </c>
      <c r="D3537" s="382" t="s">
        <v>339</v>
      </c>
      <c r="E3537" s="382" t="s">
        <v>2</v>
      </c>
      <c r="F3537" s="383"/>
      <c r="G3537" s="383">
        <v>1</v>
      </c>
      <c r="H3537" s="383" t="s">
        <v>11</v>
      </c>
      <c r="I3537" s="383"/>
      <c r="J3537" s="383">
        <v>1</v>
      </c>
      <c r="K3537" s="383" t="s">
        <v>11</v>
      </c>
      <c r="L3537" s="385"/>
      <c r="M3537" s="383">
        <v>0</v>
      </c>
      <c r="N3537" s="383" t="s">
        <v>11</v>
      </c>
      <c r="O3537" s="385"/>
      <c r="P3537" s="385"/>
      <c r="Q3537" s="386" t="s">
        <v>11</v>
      </c>
      <c r="R3537" s="383"/>
      <c r="S3537" s="383">
        <v>1</v>
      </c>
      <c r="T3537" s="386" t="s">
        <v>11</v>
      </c>
      <c r="U3537" s="386"/>
      <c r="V3537" s="386">
        <v>1</v>
      </c>
      <c r="W3537" s="386" t="s">
        <v>11</v>
      </c>
      <c r="X3537" s="383"/>
      <c r="Y3537" s="383">
        <v>1</v>
      </c>
      <c r="Z3537" s="386" t="s">
        <v>11</v>
      </c>
      <c r="AA3537" s="386"/>
      <c r="AB3537" s="386">
        <v>1</v>
      </c>
      <c r="AC3537" s="386" t="s">
        <v>11</v>
      </c>
      <c r="AD3537" s="383" t="s">
        <v>46</v>
      </c>
      <c r="AE3537" s="383" t="s">
        <v>36</v>
      </c>
      <c r="AF3537" s="383">
        <v>82</v>
      </c>
      <c r="AG3537" s="383" t="s">
        <v>35</v>
      </c>
      <c r="AH3537" s="383" t="s">
        <v>34</v>
      </c>
      <c r="AI3537" s="383" t="s">
        <v>36</v>
      </c>
      <c r="AJ3537" s="383" t="s">
        <v>3554</v>
      </c>
      <c r="AK3537" s="384" t="str">
        <f t="shared" si="111"/>
        <v>NA</v>
      </c>
      <c r="AL3537" s="384" t="str">
        <f t="shared" si="112"/>
        <v>NA</v>
      </c>
      <c r="AN3537" s="196"/>
    </row>
    <row r="3538" spans="1:40" s="181" customFormat="1" x14ac:dyDescent="0.25">
      <c r="A3538" s="381" t="s">
        <v>3224</v>
      </c>
      <c r="B3538" s="382" t="s">
        <v>340</v>
      </c>
      <c r="C3538" s="382" t="s">
        <v>30</v>
      </c>
      <c r="D3538" s="382" t="s">
        <v>341</v>
      </c>
      <c r="E3538" s="382" t="s">
        <v>2</v>
      </c>
      <c r="F3538" s="383"/>
      <c r="G3538" s="383">
        <v>1</v>
      </c>
      <c r="H3538" s="383" t="s">
        <v>11</v>
      </c>
      <c r="I3538" s="383"/>
      <c r="J3538" s="383">
        <v>1</v>
      </c>
      <c r="K3538" s="383" t="s">
        <v>11</v>
      </c>
      <c r="L3538" s="385"/>
      <c r="M3538" s="383">
        <v>0</v>
      </c>
      <c r="N3538" s="383" t="s">
        <v>11</v>
      </c>
      <c r="O3538" s="385"/>
      <c r="P3538" s="385"/>
      <c r="Q3538" s="386" t="s">
        <v>11</v>
      </c>
      <c r="R3538" s="383"/>
      <c r="S3538" s="383">
        <v>0</v>
      </c>
      <c r="T3538" s="386" t="s">
        <v>11</v>
      </c>
      <c r="U3538" s="386"/>
      <c r="V3538" s="386">
        <v>0</v>
      </c>
      <c r="W3538" s="386" t="s">
        <v>11</v>
      </c>
      <c r="X3538" s="383"/>
      <c r="Y3538" s="383">
        <v>0</v>
      </c>
      <c r="Z3538" s="386" t="s">
        <v>11</v>
      </c>
      <c r="AA3538" s="386"/>
      <c r="AB3538" s="386">
        <v>0</v>
      </c>
      <c r="AC3538" s="386" t="s">
        <v>11</v>
      </c>
      <c r="AD3538" s="383" t="s">
        <v>46</v>
      </c>
      <c r="AE3538" s="383" t="s">
        <v>36</v>
      </c>
      <c r="AF3538" s="383">
        <v>82</v>
      </c>
      <c r="AG3538" s="383" t="s">
        <v>35</v>
      </c>
      <c r="AH3538" s="383" t="s">
        <v>34</v>
      </c>
      <c r="AI3538" s="383" t="s">
        <v>36</v>
      </c>
      <c r="AJ3538" s="383" t="s">
        <v>3554</v>
      </c>
      <c r="AK3538" s="384" t="str">
        <f t="shared" si="111"/>
        <v>NA</v>
      </c>
      <c r="AL3538" s="384" t="str">
        <f t="shared" si="112"/>
        <v>NA</v>
      </c>
      <c r="AN3538" s="196"/>
    </row>
    <row r="3539" spans="1:40" s="181" customFormat="1" x14ac:dyDescent="0.25">
      <c r="A3539" s="381" t="s">
        <v>3224</v>
      </c>
      <c r="B3539" s="382" t="s">
        <v>342</v>
      </c>
      <c r="C3539" s="382" t="s">
        <v>30</v>
      </c>
      <c r="D3539" s="382" t="s">
        <v>343</v>
      </c>
      <c r="E3539" s="382" t="s">
        <v>2</v>
      </c>
      <c r="F3539" s="383"/>
      <c r="G3539" s="383">
        <v>10</v>
      </c>
      <c r="H3539" s="383" t="s">
        <v>11</v>
      </c>
      <c r="I3539" s="383"/>
      <c r="J3539" s="383">
        <v>10</v>
      </c>
      <c r="K3539" s="383" t="s">
        <v>11</v>
      </c>
      <c r="L3539" s="385"/>
      <c r="M3539" s="383">
        <v>2</v>
      </c>
      <c r="N3539" s="383" t="s">
        <v>11</v>
      </c>
      <c r="O3539" s="385"/>
      <c r="P3539" s="385"/>
      <c r="Q3539" s="386" t="s">
        <v>11</v>
      </c>
      <c r="R3539" s="383"/>
      <c r="S3539" s="383">
        <v>10</v>
      </c>
      <c r="T3539" s="386" t="s">
        <v>11</v>
      </c>
      <c r="U3539" s="386"/>
      <c r="V3539" s="386">
        <v>10</v>
      </c>
      <c r="W3539" s="386" t="s">
        <v>11</v>
      </c>
      <c r="X3539" s="383"/>
      <c r="Y3539" s="383">
        <v>10</v>
      </c>
      <c r="Z3539" s="386" t="s">
        <v>11</v>
      </c>
      <c r="AA3539" s="386"/>
      <c r="AB3539" s="386">
        <v>10</v>
      </c>
      <c r="AC3539" s="386" t="s">
        <v>11</v>
      </c>
      <c r="AD3539" s="383" t="s">
        <v>104</v>
      </c>
      <c r="AE3539" s="383" t="s">
        <v>36</v>
      </c>
      <c r="AF3539" s="383">
        <v>90</v>
      </c>
      <c r="AG3539" s="383" t="s">
        <v>35</v>
      </c>
      <c r="AH3539" s="383" t="s">
        <v>34</v>
      </c>
      <c r="AI3539" s="383" t="s">
        <v>34</v>
      </c>
      <c r="AJ3539" s="383" t="s">
        <v>3554</v>
      </c>
      <c r="AK3539" s="384" t="str">
        <f t="shared" si="111"/>
        <v>NA</v>
      </c>
      <c r="AL3539" s="384" t="str">
        <f t="shared" si="112"/>
        <v>NA</v>
      </c>
      <c r="AN3539" s="196"/>
    </row>
    <row r="3540" spans="1:40" s="181" customFormat="1" x14ac:dyDescent="0.25">
      <c r="A3540" s="381" t="s">
        <v>3224</v>
      </c>
      <c r="B3540" s="382" t="s">
        <v>344</v>
      </c>
      <c r="C3540" s="382" t="s">
        <v>30</v>
      </c>
      <c r="D3540" s="382" t="s">
        <v>345</v>
      </c>
      <c r="E3540" s="382" t="s">
        <v>2</v>
      </c>
      <c r="F3540" s="383">
        <v>100</v>
      </c>
      <c r="G3540" s="383">
        <v>305</v>
      </c>
      <c r="H3540" s="383" t="s">
        <v>835</v>
      </c>
      <c r="I3540" s="383">
        <v>100</v>
      </c>
      <c r="J3540" s="383">
        <v>305</v>
      </c>
      <c r="K3540" s="383" t="s">
        <v>835</v>
      </c>
      <c r="L3540" s="385"/>
      <c r="M3540" s="383">
        <v>107</v>
      </c>
      <c r="N3540" s="383" t="s">
        <v>835</v>
      </c>
      <c r="O3540" s="385"/>
      <c r="P3540" s="385"/>
      <c r="Q3540" s="386" t="s">
        <v>11</v>
      </c>
      <c r="R3540" s="383">
        <v>81</v>
      </c>
      <c r="S3540" s="383">
        <v>297</v>
      </c>
      <c r="T3540" s="386" t="s">
        <v>34</v>
      </c>
      <c r="U3540" s="386">
        <v>81</v>
      </c>
      <c r="V3540" s="386">
        <v>278</v>
      </c>
      <c r="W3540" s="386" t="s">
        <v>11</v>
      </c>
      <c r="X3540" s="383">
        <v>71</v>
      </c>
      <c r="Y3540" s="383">
        <v>298</v>
      </c>
      <c r="Z3540" s="386" t="s">
        <v>36</v>
      </c>
      <c r="AA3540" s="386">
        <v>67</v>
      </c>
      <c r="AB3540" s="386">
        <v>278</v>
      </c>
      <c r="AC3540" s="386" t="s">
        <v>834</v>
      </c>
      <c r="AD3540" s="383" t="s">
        <v>104</v>
      </c>
      <c r="AE3540" s="383" t="s">
        <v>36</v>
      </c>
      <c r="AF3540" s="383">
        <v>77</v>
      </c>
      <c r="AG3540" s="383" t="s">
        <v>40</v>
      </c>
      <c r="AH3540" s="383" t="s">
        <v>36</v>
      </c>
      <c r="AI3540" s="383" t="s">
        <v>34</v>
      </c>
      <c r="AJ3540" s="383" t="s">
        <v>3554</v>
      </c>
      <c r="AK3540" s="384" t="str">
        <f t="shared" si="111"/>
        <v>Yes-AB</v>
      </c>
      <c r="AL3540" s="384" t="str">
        <f t="shared" si="112"/>
        <v>NO</v>
      </c>
      <c r="AN3540" s="196"/>
    </row>
    <row r="3541" spans="1:40" s="181" customFormat="1" x14ac:dyDescent="0.25">
      <c r="A3541" s="381" t="s">
        <v>3224</v>
      </c>
      <c r="B3541" s="382" t="s">
        <v>346</v>
      </c>
      <c r="C3541" s="382" t="s">
        <v>30</v>
      </c>
      <c r="D3541" s="382" t="s">
        <v>347</v>
      </c>
      <c r="E3541" s="382" t="s">
        <v>2</v>
      </c>
      <c r="F3541" s="383"/>
      <c r="G3541" s="383">
        <v>21</v>
      </c>
      <c r="H3541" s="383" t="s">
        <v>11</v>
      </c>
      <c r="I3541" s="383"/>
      <c r="J3541" s="383">
        <v>21</v>
      </c>
      <c r="K3541" s="383" t="s">
        <v>11</v>
      </c>
      <c r="L3541" s="385"/>
      <c r="M3541" s="383">
        <v>7</v>
      </c>
      <c r="N3541" s="383" t="s">
        <v>11</v>
      </c>
      <c r="O3541" s="385"/>
      <c r="P3541" s="385"/>
      <c r="Q3541" s="386" t="s">
        <v>11</v>
      </c>
      <c r="R3541" s="383"/>
      <c r="S3541" s="383">
        <v>20</v>
      </c>
      <c r="T3541" s="386" t="s">
        <v>11</v>
      </c>
      <c r="U3541" s="386"/>
      <c r="V3541" s="386">
        <v>20</v>
      </c>
      <c r="W3541" s="386" t="s">
        <v>11</v>
      </c>
      <c r="X3541" s="383"/>
      <c r="Y3541" s="383">
        <v>20</v>
      </c>
      <c r="Z3541" s="386" t="s">
        <v>11</v>
      </c>
      <c r="AA3541" s="386"/>
      <c r="AB3541" s="386">
        <v>20</v>
      </c>
      <c r="AC3541" s="386" t="s">
        <v>11</v>
      </c>
      <c r="AD3541" s="383" t="s">
        <v>104</v>
      </c>
      <c r="AE3541" s="383" t="s">
        <v>36</v>
      </c>
      <c r="AF3541" s="383">
        <v>72</v>
      </c>
      <c r="AG3541" s="383" t="s">
        <v>40</v>
      </c>
      <c r="AH3541" s="383" t="s">
        <v>34</v>
      </c>
      <c r="AI3541" s="383" t="s">
        <v>36</v>
      </c>
      <c r="AJ3541" s="383" t="s">
        <v>3554</v>
      </c>
      <c r="AK3541" s="384" t="str">
        <f t="shared" si="111"/>
        <v>NA</v>
      </c>
      <c r="AL3541" s="384" t="str">
        <f t="shared" si="112"/>
        <v>NA</v>
      </c>
      <c r="AN3541" s="196"/>
    </row>
    <row r="3542" spans="1:40" s="181" customFormat="1" x14ac:dyDescent="0.25">
      <c r="A3542" s="381" t="s">
        <v>3224</v>
      </c>
      <c r="B3542" s="382" t="s">
        <v>348</v>
      </c>
      <c r="C3542" s="382" t="s">
        <v>30</v>
      </c>
      <c r="D3542" s="382" t="s">
        <v>349</v>
      </c>
      <c r="E3542" s="382" t="s">
        <v>2</v>
      </c>
      <c r="F3542" s="383"/>
      <c r="G3542" s="383">
        <v>2</v>
      </c>
      <c r="H3542" s="383" t="s">
        <v>11</v>
      </c>
      <c r="I3542" s="383"/>
      <c r="J3542" s="383">
        <v>2</v>
      </c>
      <c r="K3542" s="383" t="s">
        <v>11</v>
      </c>
      <c r="L3542" s="385"/>
      <c r="M3542" s="383">
        <v>0</v>
      </c>
      <c r="N3542" s="383" t="s">
        <v>11</v>
      </c>
      <c r="O3542" s="385"/>
      <c r="P3542" s="385"/>
      <c r="Q3542" s="386" t="s">
        <v>11</v>
      </c>
      <c r="R3542" s="383"/>
      <c r="S3542" s="383">
        <v>2</v>
      </c>
      <c r="T3542" s="386" t="s">
        <v>11</v>
      </c>
      <c r="U3542" s="386"/>
      <c r="V3542" s="386">
        <v>2</v>
      </c>
      <c r="W3542" s="386" t="s">
        <v>11</v>
      </c>
      <c r="X3542" s="383"/>
      <c r="Y3542" s="383">
        <v>2</v>
      </c>
      <c r="Z3542" s="386" t="s">
        <v>11</v>
      </c>
      <c r="AA3542" s="386"/>
      <c r="AB3542" s="386">
        <v>2</v>
      </c>
      <c r="AC3542" s="386" t="s">
        <v>11</v>
      </c>
      <c r="AD3542" s="383" t="s">
        <v>33</v>
      </c>
      <c r="AE3542" s="383" t="s">
        <v>36</v>
      </c>
      <c r="AF3542" s="383">
        <v>79</v>
      </c>
      <c r="AG3542" s="383" t="s">
        <v>35</v>
      </c>
      <c r="AH3542" s="383" t="s">
        <v>34</v>
      </c>
      <c r="AI3542" s="383" t="s">
        <v>36</v>
      </c>
      <c r="AJ3542" s="383" t="s">
        <v>3554</v>
      </c>
      <c r="AK3542" s="384" t="str">
        <f t="shared" si="111"/>
        <v>NA</v>
      </c>
      <c r="AL3542" s="384" t="str">
        <f t="shared" si="112"/>
        <v>NA</v>
      </c>
      <c r="AN3542" s="196"/>
    </row>
    <row r="3543" spans="1:40" s="181" customFormat="1" x14ac:dyDescent="0.25">
      <c r="A3543" s="381" t="s">
        <v>3224</v>
      </c>
      <c r="B3543" s="382" t="s">
        <v>350</v>
      </c>
      <c r="C3543" s="382" t="s">
        <v>30</v>
      </c>
      <c r="D3543" s="382" t="s">
        <v>351</v>
      </c>
      <c r="E3543" s="382" t="s">
        <v>2</v>
      </c>
      <c r="F3543" s="383"/>
      <c r="G3543" s="383">
        <v>2</v>
      </c>
      <c r="H3543" s="383" t="s">
        <v>11</v>
      </c>
      <c r="I3543" s="383"/>
      <c r="J3543" s="383">
        <v>2</v>
      </c>
      <c r="K3543" s="383" t="s">
        <v>11</v>
      </c>
      <c r="L3543" s="385"/>
      <c r="M3543" s="383">
        <v>0</v>
      </c>
      <c r="N3543" s="383" t="s">
        <v>11</v>
      </c>
      <c r="O3543" s="385"/>
      <c r="P3543" s="385"/>
      <c r="Q3543" s="386" t="s">
        <v>11</v>
      </c>
      <c r="R3543" s="383"/>
      <c r="S3543" s="383">
        <v>2</v>
      </c>
      <c r="T3543" s="386" t="s">
        <v>11</v>
      </c>
      <c r="U3543" s="386"/>
      <c r="V3543" s="386">
        <v>2</v>
      </c>
      <c r="W3543" s="386" t="s">
        <v>11</v>
      </c>
      <c r="X3543" s="383"/>
      <c r="Y3543" s="383">
        <v>2</v>
      </c>
      <c r="Z3543" s="386" t="s">
        <v>11</v>
      </c>
      <c r="AA3543" s="386"/>
      <c r="AB3543" s="386">
        <v>2</v>
      </c>
      <c r="AC3543" s="386" t="s">
        <v>11</v>
      </c>
      <c r="AD3543" s="383" t="s">
        <v>104</v>
      </c>
      <c r="AE3543" s="383" t="s">
        <v>34</v>
      </c>
      <c r="AF3543" s="383">
        <v>100</v>
      </c>
      <c r="AG3543" s="383" t="s">
        <v>35</v>
      </c>
      <c r="AH3543" s="383" t="s">
        <v>34</v>
      </c>
      <c r="AI3543" s="383" t="s">
        <v>36</v>
      </c>
      <c r="AJ3543" s="383" t="s">
        <v>3554</v>
      </c>
      <c r="AK3543" s="384" t="str">
        <f t="shared" si="111"/>
        <v>NA</v>
      </c>
      <c r="AL3543" s="384" t="str">
        <f t="shared" si="112"/>
        <v>NA</v>
      </c>
      <c r="AN3543" s="196"/>
    </row>
    <row r="3544" spans="1:40" s="181" customFormat="1" x14ac:dyDescent="0.25">
      <c r="A3544" s="381" t="s">
        <v>3224</v>
      </c>
      <c r="B3544" s="382" t="s">
        <v>352</v>
      </c>
      <c r="C3544" s="382" t="s">
        <v>30</v>
      </c>
      <c r="D3544" s="382" t="s">
        <v>353</v>
      </c>
      <c r="E3544" s="382" t="s">
        <v>2</v>
      </c>
      <c r="F3544" s="383">
        <v>100</v>
      </c>
      <c r="G3544" s="383">
        <v>220</v>
      </c>
      <c r="H3544" s="383" t="s">
        <v>835</v>
      </c>
      <c r="I3544" s="383">
        <v>100</v>
      </c>
      <c r="J3544" s="383">
        <v>220</v>
      </c>
      <c r="K3544" s="383" t="s">
        <v>835</v>
      </c>
      <c r="L3544" s="385"/>
      <c r="M3544" s="383">
        <v>74</v>
      </c>
      <c r="N3544" s="383" t="s">
        <v>835</v>
      </c>
      <c r="O3544" s="385"/>
      <c r="P3544" s="385"/>
      <c r="Q3544" s="386" t="s">
        <v>11</v>
      </c>
      <c r="R3544" s="383">
        <v>92</v>
      </c>
      <c r="S3544" s="383">
        <v>216</v>
      </c>
      <c r="T3544" s="386" t="s">
        <v>34</v>
      </c>
      <c r="U3544" s="386">
        <v>92</v>
      </c>
      <c r="V3544" s="386">
        <v>212</v>
      </c>
      <c r="W3544" s="386" t="s">
        <v>11</v>
      </c>
      <c r="X3544" s="383">
        <v>92</v>
      </c>
      <c r="Y3544" s="383">
        <v>217</v>
      </c>
      <c r="Z3544" s="386" t="s">
        <v>34</v>
      </c>
      <c r="AA3544" s="386">
        <v>92</v>
      </c>
      <c r="AB3544" s="386">
        <v>213</v>
      </c>
      <c r="AC3544" s="386" t="s">
        <v>11</v>
      </c>
      <c r="AD3544" s="383" t="s">
        <v>33</v>
      </c>
      <c r="AE3544" s="383" t="s">
        <v>36</v>
      </c>
      <c r="AF3544" s="383">
        <v>97</v>
      </c>
      <c r="AG3544" s="383" t="s">
        <v>35</v>
      </c>
      <c r="AH3544" s="383" t="s">
        <v>36</v>
      </c>
      <c r="AI3544" s="383" t="s">
        <v>36</v>
      </c>
      <c r="AJ3544" s="383" t="s">
        <v>3554</v>
      </c>
      <c r="AK3544" s="384" t="str">
        <f t="shared" si="111"/>
        <v>Yes-AB</v>
      </c>
      <c r="AL3544" s="384" t="str">
        <f t="shared" si="112"/>
        <v>Yes-AB</v>
      </c>
      <c r="AN3544" s="196"/>
    </row>
    <row r="3545" spans="1:40" s="181" customFormat="1" x14ac:dyDescent="0.25">
      <c r="A3545" s="381" t="s">
        <v>3224</v>
      </c>
      <c r="B3545" s="382" t="s">
        <v>354</v>
      </c>
      <c r="C3545" s="382" t="s">
        <v>30</v>
      </c>
      <c r="D3545" s="382" t="s">
        <v>355</v>
      </c>
      <c r="E3545" s="382" t="s">
        <v>2</v>
      </c>
      <c r="F3545" s="383"/>
      <c r="G3545" s="383">
        <v>2</v>
      </c>
      <c r="H3545" s="383" t="s">
        <v>11</v>
      </c>
      <c r="I3545" s="383"/>
      <c r="J3545" s="383">
        <v>2</v>
      </c>
      <c r="K3545" s="383" t="s">
        <v>11</v>
      </c>
      <c r="L3545" s="385"/>
      <c r="M3545" s="383">
        <v>0</v>
      </c>
      <c r="N3545" s="383" t="s">
        <v>11</v>
      </c>
      <c r="O3545" s="385"/>
      <c r="P3545" s="385"/>
      <c r="Q3545" s="386" t="s">
        <v>11</v>
      </c>
      <c r="R3545" s="383"/>
      <c r="S3545" s="383">
        <v>1</v>
      </c>
      <c r="T3545" s="386" t="s">
        <v>11</v>
      </c>
      <c r="U3545" s="386"/>
      <c r="V3545" s="386">
        <v>1</v>
      </c>
      <c r="W3545" s="386" t="s">
        <v>11</v>
      </c>
      <c r="X3545" s="383"/>
      <c r="Y3545" s="383">
        <v>1</v>
      </c>
      <c r="Z3545" s="386" t="s">
        <v>11</v>
      </c>
      <c r="AA3545" s="386"/>
      <c r="AB3545" s="386">
        <v>1</v>
      </c>
      <c r="AC3545" s="386" t="s">
        <v>11</v>
      </c>
      <c r="AD3545" s="383" t="s">
        <v>57</v>
      </c>
      <c r="AE3545" s="383" t="s">
        <v>36</v>
      </c>
      <c r="AF3545" s="383">
        <v>92</v>
      </c>
      <c r="AG3545" s="383" t="s">
        <v>35</v>
      </c>
      <c r="AH3545" s="383" t="s">
        <v>34</v>
      </c>
      <c r="AI3545" s="383" t="s">
        <v>36</v>
      </c>
      <c r="AJ3545" s="383" t="s">
        <v>3554</v>
      </c>
      <c r="AK3545" s="384" t="str">
        <f t="shared" si="111"/>
        <v>NA</v>
      </c>
      <c r="AL3545" s="384" t="str">
        <f t="shared" si="112"/>
        <v>NA</v>
      </c>
      <c r="AN3545" s="196"/>
    </row>
    <row r="3546" spans="1:40" s="181" customFormat="1" x14ac:dyDescent="0.25">
      <c r="A3546" s="381" t="s">
        <v>3224</v>
      </c>
      <c r="B3546" s="382" t="s">
        <v>356</v>
      </c>
      <c r="C3546" s="382" t="s">
        <v>30</v>
      </c>
      <c r="D3546" s="382" t="s">
        <v>357</v>
      </c>
      <c r="E3546" s="382" t="s">
        <v>2</v>
      </c>
      <c r="F3546" s="383"/>
      <c r="G3546" s="383">
        <v>0</v>
      </c>
      <c r="H3546" s="383" t="s">
        <v>11</v>
      </c>
      <c r="I3546" s="383"/>
      <c r="J3546" s="383">
        <v>0</v>
      </c>
      <c r="K3546" s="383" t="s">
        <v>11</v>
      </c>
      <c r="L3546" s="385"/>
      <c r="M3546" s="383">
        <v>0</v>
      </c>
      <c r="N3546" s="383" t="s">
        <v>11</v>
      </c>
      <c r="O3546" s="385"/>
      <c r="P3546" s="385"/>
      <c r="Q3546" s="386" t="s">
        <v>11</v>
      </c>
      <c r="R3546" s="383"/>
      <c r="S3546" s="383">
        <v>0</v>
      </c>
      <c r="T3546" s="386" t="s">
        <v>11</v>
      </c>
      <c r="U3546" s="386"/>
      <c r="V3546" s="386">
        <v>0</v>
      </c>
      <c r="W3546" s="386" t="s">
        <v>11</v>
      </c>
      <c r="X3546" s="383"/>
      <c r="Y3546" s="383">
        <v>0</v>
      </c>
      <c r="Z3546" s="386" t="s">
        <v>11</v>
      </c>
      <c r="AA3546" s="386"/>
      <c r="AB3546" s="386">
        <v>0</v>
      </c>
      <c r="AC3546" s="386" t="s">
        <v>11</v>
      </c>
      <c r="AD3546" s="383" t="s">
        <v>57</v>
      </c>
      <c r="AE3546" s="383" t="s">
        <v>34</v>
      </c>
      <c r="AF3546" s="383">
        <v>100</v>
      </c>
      <c r="AG3546" s="383" t="s">
        <v>35</v>
      </c>
      <c r="AH3546" s="383" t="s">
        <v>34</v>
      </c>
      <c r="AI3546" s="383" t="s">
        <v>36</v>
      </c>
      <c r="AJ3546" s="383" t="s">
        <v>3554</v>
      </c>
      <c r="AK3546" s="384" t="str">
        <f t="shared" si="111"/>
        <v>NA</v>
      </c>
      <c r="AL3546" s="384" t="str">
        <f t="shared" si="112"/>
        <v>NA</v>
      </c>
      <c r="AN3546" s="196"/>
    </row>
    <row r="3547" spans="1:40" s="181" customFormat="1" x14ac:dyDescent="0.25">
      <c r="A3547" s="381" t="s">
        <v>3224</v>
      </c>
      <c r="B3547" s="382" t="s">
        <v>358</v>
      </c>
      <c r="C3547" s="382" t="s">
        <v>30</v>
      </c>
      <c r="D3547" s="382" t="s">
        <v>359</v>
      </c>
      <c r="E3547" s="382" t="s">
        <v>2</v>
      </c>
      <c r="F3547" s="383"/>
      <c r="G3547" s="383">
        <v>1</v>
      </c>
      <c r="H3547" s="383" t="s">
        <v>11</v>
      </c>
      <c r="I3547" s="383"/>
      <c r="J3547" s="383">
        <v>1</v>
      </c>
      <c r="K3547" s="383" t="s">
        <v>11</v>
      </c>
      <c r="L3547" s="385"/>
      <c r="M3547" s="383">
        <v>0</v>
      </c>
      <c r="N3547" s="383" t="s">
        <v>11</v>
      </c>
      <c r="O3547" s="385"/>
      <c r="P3547" s="385"/>
      <c r="Q3547" s="386" t="s">
        <v>11</v>
      </c>
      <c r="R3547" s="383"/>
      <c r="S3547" s="383">
        <v>1</v>
      </c>
      <c r="T3547" s="386" t="s">
        <v>11</v>
      </c>
      <c r="U3547" s="386"/>
      <c r="V3547" s="386">
        <v>1</v>
      </c>
      <c r="W3547" s="386" t="s">
        <v>11</v>
      </c>
      <c r="X3547" s="383"/>
      <c r="Y3547" s="383">
        <v>1</v>
      </c>
      <c r="Z3547" s="386" t="s">
        <v>11</v>
      </c>
      <c r="AA3547" s="386"/>
      <c r="AB3547" s="386">
        <v>1</v>
      </c>
      <c r="AC3547" s="386" t="s">
        <v>11</v>
      </c>
      <c r="AD3547" s="383" t="s">
        <v>33</v>
      </c>
      <c r="AE3547" s="383" t="s">
        <v>36</v>
      </c>
      <c r="AF3547" s="383">
        <v>79</v>
      </c>
      <c r="AG3547" s="383" t="s">
        <v>35</v>
      </c>
      <c r="AH3547" s="383" t="s">
        <v>34</v>
      </c>
      <c r="AI3547" s="383" t="s">
        <v>36</v>
      </c>
      <c r="AJ3547" s="383" t="s">
        <v>3554</v>
      </c>
      <c r="AK3547" s="384" t="str">
        <f t="shared" si="111"/>
        <v>NA</v>
      </c>
      <c r="AL3547" s="384" t="str">
        <f t="shared" si="112"/>
        <v>NA</v>
      </c>
      <c r="AN3547" s="196"/>
    </row>
    <row r="3548" spans="1:40" s="181" customFormat="1" x14ac:dyDescent="0.25">
      <c r="A3548" s="381" t="s">
        <v>3224</v>
      </c>
      <c r="B3548" s="382" t="s">
        <v>360</v>
      </c>
      <c r="C3548" s="382" t="s">
        <v>30</v>
      </c>
      <c r="D3548" s="382" t="s">
        <v>361</v>
      </c>
      <c r="E3548" s="382" t="s">
        <v>2</v>
      </c>
      <c r="F3548" s="383"/>
      <c r="G3548" s="383">
        <v>14</v>
      </c>
      <c r="H3548" s="383" t="s">
        <v>11</v>
      </c>
      <c r="I3548" s="383"/>
      <c r="J3548" s="383">
        <v>14</v>
      </c>
      <c r="K3548" s="383" t="s">
        <v>11</v>
      </c>
      <c r="L3548" s="385"/>
      <c r="M3548" s="383">
        <v>2</v>
      </c>
      <c r="N3548" s="383" t="s">
        <v>11</v>
      </c>
      <c r="O3548" s="385"/>
      <c r="P3548" s="385"/>
      <c r="Q3548" s="386" t="s">
        <v>11</v>
      </c>
      <c r="R3548" s="383"/>
      <c r="S3548" s="383">
        <v>12</v>
      </c>
      <c r="T3548" s="386" t="s">
        <v>11</v>
      </c>
      <c r="U3548" s="386"/>
      <c r="V3548" s="386">
        <v>12</v>
      </c>
      <c r="W3548" s="386" t="s">
        <v>11</v>
      </c>
      <c r="X3548" s="383"/>
      <c r="Y3548" s="383">
        <v>12</v>
      </c>
      <c r="Z3548" s="386" t="s">
        <v>11</v>
      </c>
      <c r="AA3548" s="386"/>
      <c r="AB3548" s="386">
        <v>12</v>
      </c>
      <c r="AC3548" s="386" t="s">
        <v>11</v>
      </c>
      <c r="AD3548" s="383" t="s">
        <v>104</v>
      </c>
      <c r="AE3548" s="383" t="s">
        <v>36</v>
      </c>
      <c r="AF3548" s="383">
        <v>82</v>
      </c>
      <c r="AG3548" s="383" t="s">
        <v>35</v>
      </c>
      <c r="AH3548" s="383" t="s">
        <v>34</v>
      </c>
      <c r="AI3548" s="383" t="s">
        <v>36</v>
      </c>
      <c r="AJ3548" s="383" t="s">
        <v>3554</v>
      </c>
      <c r="AK3548" s="384" t="str">
        <f t="shared" si="111"/>
        <v>NA</v>
      </c>
      <c r="AL3548" s="384" t="str">
        <f t="shared" si="112"/>
        <v>NA</v>
      </c>
      <c r="AN3548" s="196"/>
    </row>
    <row r="3549" spans="1:40" s="181" customFormat="1" x14ac:dyDescent="0.25">
      <c r="A3549" s="381" t="s">
        <v>3224</v>
      </c>
      <c r="B3549" s="382" t="s">
        <v>362</v>
      </c>
      <c r="C3549" s="382" t="s">
        <v>30</v>
      </c>
      <c r="D3549" s="382" t="s">
        <v>363</v>
      </c>
      <c r="E3549" s="382" t="s">
        <v>2</v>
      </c>
      <c r="F3549" s="383"/>
      <c r="G3549" s="383">
        <v>1</v>
      </c>
      <c r="H3549" s="383" t="s">
        <v>11</v>
      </c>
      <c r="I3549" s="383"/>
      <c r="J3549" s="383">
        <v>1</v>
      </c>
      <c r="K3549" s="383" t="s">
        <v>11</v>
      </c>
      <c r="L3549" s="385"/>
      <c r="M3549" s="383">
        <v>0</v>
      </c>
      <c r="N3549" s="383" t="s">
        <v>11</v>
      </c>
      <c r="O3549" s="385"/>
      <c r="P3549" s="385"/>
      <c r="Q3549" s="386" t="s">
        <v>11</v>
      </c>
      <c r="R3549" s="383"/>
      <c r="S3549" s="383">
        <v>1</v>
      </c>
      <c r="T3549" s="386" t="s">
        <v>11</v>
      </c>
      <c r="U3549" s="386"/>
      <c r="V3549" s="386">
        <v>1</v>
      </c>
      <c r="W3549" s="386" t="s">
        <v>11</v>
      </c>
      <c r="X3549" s="383"/>
      <c r="Y3549" s="383">
        <v>1</v>
      </c>
      <c r="Z3549" s="386" t="s">
        <v>11</v>
      </c>
      <c r="AA3549" s="386"/>
      <c r="AB3549" s="386">
        <v>1</v>
      </c>
      <c r="AC3549" s="386" t="s">
        <v>11</v>
      </c>
      <c r="AD3549" s="383" t="s">
        <v>57</v>
      </c>
      <c r="AE3549" s="383" t="s">
        <v>36</v>
      </c>
      <c r="AF3549" s="383">
        <v>79</v>
      </c>
      <c r="AG3549" s="383" t="s">
        <v>35</v>
      </c>
      <c r="AH3549" s="383" t="s">
        <v>34</v>
      </c>
      <c r="AI3549" s="383" t="s">
        <v>36</v>
      </c>
      <c r="AJ3549" s="383" t="s">
        <v>3554</v>
      </c>
      <c r="AK3549" s="384" t="str">
        <f t="shared" si="111"/>
        <v>NA</v>
      </c>
      <c r="AL3549" s="384" t="str">
        <f t="shared" si="112"/>
        <v>NA</v>
      </c>
      <c r="AN3549" s="196"/>
    </row>
    <row r="3550" spans="1:40" s="181" customFormat="1" x14ac:dyDescent="0.25">
      <c r="A3550" s="381" t="s">
        <v>3224</v>
      </c>
      <c r="B3550" s="382" t="s">
        <v>364</v>
      </c>
      <c r="C3550" s="382" t="s">
        <v>30</v>
      </c>
      <c r="D3550" s="382" t="s">
        <v>365</v>
      </c>
      <c r="E3550" s="382" t="s">
        <v>2</v>
      </c>
      <c r="F3550" s="383"/>
      <c r="G3550" s="383">
        <v>3</v>
      </c>
      <c r="H3550" s="383" t="s">
        <v>11</v>
      </c>
      <c r="I3550" s="383"/>
      <c r="J3550" s="383">
        <v>3</v>
      </c>
      <c r="K3550" s="383" t="s">
        <v>11</v>
      </c>
      <c r="L3550" s="385"/>
      <c r="M3550" s="383">
        <v>1</v>
      </c>
      <c r="N3550" s="383" t="s">
        <v>11</v>
      </c>
      <c r="O3550" s="385"/>
      <c r="P3550" s="385"/>
      <c r="Q3550" s="386" t="s">
        <v>11</v>
      </c>
      <c r="R3550" s="383"/>
      <c r="S3550" s="383">
        <v>1</v>
      </c>
      <c r="T3550" s="386" t="s">
        <v>11</v>
      </c>
      <c r="U3550" s="386"/>
      <c r="V3550" s="386">
        <v>1</v>
      </c>
      <c r="W3550" s="386" t="s">
        <v>11</v>
      </c>
      <c r="X3550" s="383"/>
      <c r="Y3550" s="383">
        <v>1</v>
      </c>
      <c r="Z3550" s="386" t="s">
        <v>11</v>
      </c>
      <c r="AA3550" s="386"/>
      <c r="AB3550" s="386">
        <v>1</v>
      </c>
      <c r="AC3550" s="386" t="s">
        <v>11</v>
      </c>
      <c r="AD3550" s="383" t="s">
        <v>33</v>
      </c>
      <c r="AE3550" s="383" t="s">
        <v>36</v>
      </c>
      <c r="AF3550" s="383">
        <v>85</v>
      </c>
      <c r="AG3550" s="383" t="s">
        <v>35</v>
      </c>
      <c r="AH3550" s="383" t="s">
        <v>34</v>
      </c>
      <c r="AI3550" s="383" t="s">
        <v>36</v>
      </c>
      <c r="AJ3550" s="383" t="s">
        <v>3554</v>
      </c>
      <c r="AK3550" s="384" t="str">
        <f t="shared" si="111"/>
        <v>NA</v>
      </c>
      <c r="AL3550" s="384" t="str">
        <f t="shared" si="112"/>
        <v>NA</v>
      </c>
      <c r="AN3550" s="196"/>
    </row>
    <row r="3551" spans="1:40" s="181" customFormat="1" x14ac:dyDescent="0.25">
      <c r="A3551" s="381" t="s">
        <v>3224</v>
      </c>
      <c r="B3551" s="382" t="s">
        <v>857</v>
      </c>
      <c r="C3551" s="382" t="s">
        <v>30</v>
      </c>
      <c r="D3551" s="382" t="s">
        <v>2258</v>
      </c>
      <c r="E3551" s="382" t="s">
        <v>2</v>
      </c>
      <c r="F3551" s="383"/>
      <c r="G3551" s="383">
        <v>15</v>
      </c>
      <c r="H3551" s="383" t="s">
        <v>11</v>
      </c>
      <c r="I3551" s="383"/>
      <c r="J3551" s="383">
        <v>15</v>
      </c>
      <c r="K3551" s="383" t="s">
        <v>11</v>
      </c>
      <c r="L3551" s="385"/>
      <c r="M3551" s="383">
        <v>4</v>
      </c>
      <c r="N3551" s="383" t="s">
        <v>11</v>
      </c>
      <c r="O3551" s="385"/>
      <c r="P3551" s="385"/>
      <c r="Q3551" s="386" t="s">
        <v>11</v>
      </c>
      <c r="R3551" s="383"/>
      <c r="S3551" s="383">
        <v>14</v>
      </c>
      <c r="T3551" s="386" t="s">
        <v>11</v>
      </c>
      <c r="U3551" s="386"/>
      <c r="V3551" s="386">
        <v>13</v>
      </c>
      <c r="W3551" s="386" t="s">
        <v>11</v>
      </c>
      <c r="X3551" s="383"/>
      <c r="Y3551" s="383">
        <v>14</v>
      </c>
      <c r="Z3551" s="386" t="s">
        <v>11</v>
      </c>
      <c r="AA3551" s="386"/>
      <c r="AB3551" s="386">
        <v>13</v>
      </c>
      <c r="AC3551" s="386" t="s">
        <v>11</v>
      </c>
      <c r="AD3551" s="383"/>
      <c r="AE3551" s="383" t="s">
        <v>36</v>
      </c>
      <c r="AF3551" s="383">
        <v>90</v>
      </c>
      <c r="AG3551" s="383" t="s">
        <v>35</v>
      </c>
      <c r="AH3551" s="383" t="s">
        <v>36</v>
      </c>
      <c r="AI3551" s="383" t="s">
        <v>34</v>
      </c>
      <c r="AJ3551" s="383" t="s">
        <v>3554</v>
      </c>
      <c r="AK3551" s="384" t="str">
        <f t="shared" si="111"/>
        <v>NA</v>
      </c>
      <c r="AL3551" s="384" t="str">
        <f t="shared" si="112"/>
        <v>NA</v>
      </c>
      <c r="AN3551" s="196"/>
    </row>
    <row r="3552" spans="1:40" s="181" customFormat="1" x14ac:dyDescent="0.25">
      <c r="A3552" s="381" t="s">
        <v>3224</v>
      </c>
      <c r="B3552" s="382" t="s">
        <v>366</v>
      </c>
      <c r="C3552" s="382" t="s">
        <v>30</v>
      </c>
      <c r="D3552" s="382" t="s">
        <v>367</v>
      </c>
      <c r="E3552" s="382" t="s">
        <v>2</v>
      </c>
      <c r="F3552" s="383"/>
      <c r="G3552" s="383">
        <v>1</v>
      </c>
      <c r="H3552" s="383" t="s">
        <v>11</v>
      </c>
      <c r="I3552" s="383"/>
      <c r="J3552" s="383">
        <v>1</v>
      </c>
      <c r="K3552" s="383" t="s">
        <v>11</v>
      </c>
      <c r="L3552" s="385"/>
      <c r="M3552" s="383">
        <v>0</v>
      </c>
      <c r="N3552" s="383" t="s">
        <v>11</v>
      </c>
      <c r="O3552" s="385"/>
      <c r="P3552" s="385"/>
      <c r="Q3552" s="386" t="s">
        <v>11</v>
      </c>
      <c r="R3552" s="383"/>
      <c r="S3552" s="383">
        <v>1</v>
      </c>
      <c r="T3552" s="386" t="s">
        <v>11</v>
      </c>
      <c r="U3552" s="386"/>
      <c r="V3552" s="386">
        <v>1</v>
      </c>
      <c r="W3552" s="386" t="s">
        <v>11</v>
      </c>
      <c r="X3552" s="383"/>
      <c r="Y3552" s="383">
        <v>1</v>
      </c>
      <c r="Z3552" s="386" t="s">
        <v>11</v>
      </c>
      <c r="AA3552" s="386"/>
      <c r="AB3552" s="386">
        <v>1</v>
      </c>
      <c r="AC3552" s="386" t="s">
        <v>11</v>
      </c>
      <c r="AD3552" s="383" t="s">
        <v>33</v>
      </c>
      <c r="AE3552" s="383" t="s">
        <v>36</v>
      </c>
      <c r="AF3552" s="383">
        <v>95</v>
      </c>
      <c r="AG3552" s="383" t="s">
        <v>35</v>
      </c>
      <c r="AH3552" s="383" t="s">
        <v>34</v>
      </c>
      <c r="AI3552" s="383" t="s">
        <v>36</v>
      </c>
      <c r="AJ3552" s="383" t="s">
        <v>3554</v>
      </c>
      <c r="AK3552" s="384" t="str">
        <f t="shared" si="111"/>
        <v>NA</v>
      </c>
      <c r="AL3552" s="384" t="str">
        <f t="shared" si="112"/>
        <v>NA</v>
      </c>
      <c r="AN3552" s="196"/>
    </row>
    <row r="3553" spans="1:40" s="181" customFormat="1" x14ac:dyDescent="0.25">
      <c r="A3553" s="381" t="s">
        <v>3224</v>
      </c>
      <c r="B3553" s="382" t="s">
        <v>368</v>
      </c>
      <c r="C3553" s="382" t="s">
        <v>30</v>
      </c>
      <c r="D3553" s="382" t="s">
        <v>369</v>
      </c>
      <c r="E3553" s="382" t="s">
        <v>2</v>
      </c>
      <c r="F3553" s="383"/>
      <c r="G3553" s="383">
        <v>4</v>
      </c>
      <c r="H3553" s="383" t="s">
        <v>11</v>
      </c>
      <c r="I3553" s="383"/>
      <c r="J3553" s="383">
        <v>4</v>
      </c>
      <c r="K3553" s="383" t="s">
        <v>11</v>
      </c>
      <c r="L3553" s="385"/>
      <c r="M3553" s="383">
        <v>2</v>
      </c>
      <c r="N3553" s="383" t="s">
        <v>11</v>
      </c>
      <c r="O3553" s="385"/>
      <c r="P3553" s="385"/>
      <c r="Q3553" s="386" t="s">
        <v>11</v>
      </c>
      <c r="R3553" s="383"/>
      <c r="S3553" s="383">
        <v>4</v>
      </c>
      <c r="T3553" s="386" t="s">
        <v>11</v>
      </c>
      <c r="U3553" s="386"/>
      <c r="V3553" s="386">
        <v>2</v>
      </c>
      <c r="W3553" s="386" t="s">
        <v>11</v>
      </c>
      <c r="X3553" s="383"/>
      <c r="Y3553" s="383">
        <v>4</v>
      </c>
      <c r="Z3553" s="386" t="s">
        <v>11</v>
      </c>
      <c r="AA3553" s="386"/>
      <c r="AB3553" s="386">
        <v>2</v>
      </c>
      <c r="AC3553" s="386" t="s">
        <v>11</v>
      </c>
      <c r="AD3553" s="383" t="s">
        <v>104</v>
      </c>
      <c r="AE3553" s="383" t="s">
        <v>36</v>
      </c>
      <c r="AF3553" s="383">
        <v>82</v>
      </c>
      <c r="AG3553" s="383" t="s">
        <v>35</v>
      </c>
      <c r="AH3553" s="383" t="s">
        <v>34</v>
      </c>
      <c r="AI3553" s="383" t="s">
        <v>36</v>
      </c>
      <c r="AJ3553" s="383" t="s">
        <v>3554</v>
      </c>
      <c r="AK3553" s="384" t="str">
        <f t="shared" si="111"/>
        <v>NA</v>
      </c>
      <c r="AL3553" s="384" t="str">
        <f t="shared" si="112"/>
        <v>NA</v>
      </c>
      <c r="AN3553" s="196"/>
    </row>
    <row r="3554" spans="1:40" s="181" customFormat="1" x14ac:dyDescent="0.25">
      <c r="A3554" s="381" t="s">
        <v>3224</v>
      </c>
      <c r="B3554" s="382" t="s">
        <v>858</v>
      </c>
      <c r="C3554" s="382" t="s">
        <v>30</v>
      </c>
      <c r="D3554" s="382" t="s">
        <v>2241</v>
      </c>
      <c r="E3554" s="382" t="s">
        <v>2</v>
      </c>
      <c r="F3554" s="383">
        <v>100</v>
      </c>
      <c r="G3554" s="383">
        <v>33</v>
      </c>
      <c r="H3554" s="383" t="s">
        <v>835</v>
      </c>
      <c r="I3554" s="383">
        <v>100</v>
      </c>
      <c r="J3554" s="383">
        <v>33</v>
      </c>
      <c r="K3554" s="383" t="s">
        <v>835</v>
      </c>
      <c r="L3554" s="385"/>
      <c r="M3554" s="383">
        <v>7</v>
      </c>
      <c r="N3554" s="383" t="s">
        <v>11</v>
      </c>
      <c r="O3554" s="385"/>
      <c r="P3554" s="385"/>
      <c r="Q3554" s="386" t="s">
        <v>11</v>
      </c>
      <c r="R3554" s="383"/>
      <c r="S3554" s="383">
        <v>29</v>
      </c>
      <c r="T3554" s="386" t="s">
        <v>11</v>
      </c>
      <c r="U3554" s="386"/>
      <c r="V3554" s="386">
        <v>29</v>
      </c>
      <c r="W3554" s="386" t="s">
        <v>11</v>
      </c>
      <c r="X3554" s="383"/>
      <c r="Y3554" s="383">
        <v>29</v>
      </c>
      <c r="Z3554" s="386" t="s">
        <v>11</v>
      </c>
      <c r="AA3554" s="386"/>
      <c r="AB3554" s="386">
        <v>29</v>
      </c>
      <c r="AC3554" s="386" t="s">
        <v>11</v>
      </c>
      <c r="AD3554" s="383" t="s">
        <v>57</v>
      </c>
      <c r="AE3554" s="383" t="s">
        <v>36</v>
      </c>
      <c r="AF3554" s="383">
        <v>72</v>
      </c>
      <c r="AG3554" s="383" t="s">
        <v>35</v>
      </c>
      <c r="AH3554" s="383" t="s">
        <v>34</v>
      </c>
      <c r="AI3554" s="383" t="s">
        <v>36</v>
      </c>
      <c r="AJ3554" s="383" t="s">
        <v>3554</v>
      </c>
      <c r="AK3554" s="384" t="str">
        <f t="shared" si="111"/>
        <v>NA</v>
      </c>
      <c r="AL3554" s="384" t="str">
        <f t="shared" si="112"/>
        <v>NA</v>
      </c>
      <c r="AN3554" s="196"/>
    </row>
    <row r="3555" spans="1:40" s="181" customFormat="1" x14ac:dyDescent="0.25">
      <c r="A3555" s="381" t="s">
        <v>3224</v>
      </c>
      <c r="B3555" s="382" t="s">
        <v>370</v>
      </c>
      <c r="C3555" s="382" t="s">
        <v>30</v>
      </c>
      <c r="D3555" s="382" t="s">
        <v>371</v>
      </c>
      <c r="E3555" s="382" t="s">
        <v>2</v>
      </c>
      <c r="F3555" s="383">
        <v>100</v>
      </c>
      <c r="G3555" s="383">
        <v>60</v>
      </c>
      <c r="H3555" s="383" t="s">
        <v>835</v>
      </c>
      <c r="I3555" s="383">
        <v>100</v>
      </c>
      <c r="J3555" s="383">
        <v>60</v>
      </c>
      <c r="K3555" s="383" t="s">
        <v>835</v>
      </c>
      <c r="L3555" s="385"/>
      <c r="M3555" s="383">
        <v>11</v>
      </c>
      <c r="N3555" s="383" t="s">
        <v>11</v>
      </c>
      <c r="O3555" s="385"/>
      <c r="P3555" s="385"/>
      <c r="Q3555" s="386" t="s">
        <v>11</v>
      </c>
      <c r="R3555" s="383"/>
      <c r="S3555" s="383">
        <v>54</v>
      </c>
      <c r="T3555" s="386" t="s">
        <v>11</v>
      </c>
      <c r="U3555" s="386"/>
      <c r="V3555" s="386">
        <v>54</v>
      </c>
      <c r="W3555" s="386" t="s">
        <v>11</v>
      </c>
      <c r="X3555" s="383"/>
      <c r="Y3555" s="383">
        <v>54</v>
      </c>
      <c r="Z3555" s="386" t="s">
        <v>11</v>
      </c>
      <c r="AA3555" s="386"/>
      <c r="AB3555" s="386">
        <v>54</v>
      </c>
      <c r="AC3555" s="386" t="s">
        <v>11</v>
      </c>
      <c r="AD3555" s="383" t="s">
        <v>33</v>
      </c>
      <c r="AE3555" s="383" t="s">
        <v>36</v>
      </c>
      <c r="AF3555" s="383">
        <v>87</v>
      </c>
      <c r="AG3555" s="383" t="s">
        <v>35</v>
      </c>
      <c r="AH3555" s="383" t="s">
        <v>34</v>
      </c>
      <c r="AI3555" s="383" t="s">
        <v>36</v>
      </c>
      <c r="AJ3555" s="383" t="s">
        <v>3554</v>
      </c>
      <c r="AK3555" s="384" t="str">
        <f t="shared" si="111"/>
        <v>NA</v>
      </c>
      <c r="AL3555" s="384" t="str">
        <f t="shared" si="112"/>
        <v>NA</v>
      </c>
      <c r="AN3555" s="196"/>
    </row>
    <row r="3556" spans="1:40" s="181" customFormat="1" x14ac:dyDescent="0.25">
      <c r="A3556" s="381" t="s">
        <v>3224</v>
      </c>
      <c r="B3556" s="382" t="s">
        <v>372</v>
      </c>
      <c r="C3556" s="382" t="s">
        <v>30</v>
      </c>
      <c r="D3556" s="382" t="s">
        <v>373</v>
      </c>
      <c r="E3556" s="382" t="s">
        <v>2</v>
      </c>
      <c r="F3556" s="383"/>
      <c r="G3556" s="383">
        <v>0</v>
      </c>
      <c r="H3556" s="383" t="s">
        <v>11</v>
      </c>
      <c r="I3556" s="383"/>
      <c r="J3556" s="383">
        <v>0</v>
      </c>
      <c r="K3556" s="383" t="s">
        <v>11</v>
      </c>
      <c r="L3556" s="385"/>
      <c r="M3556" s="383">
        <v>0</v>
      </c>
      <c r="N3556" s="383" t="s">
        <v>11</v>
      </c>
      <c r="O3556" s="385"/>
      <c r="P3556" s="385"/>
      <c r="Q3556" s="386" t="s">
        <v>11</v>
      </c>
      <c r="R3556" s="383"/>
      <c r="S3556" s="383">
        <v>0</v>
      </c>
      <c r="T3556" s="386" t="s">
        <v>11</v>
      </c>
      <c r="U3556" s="386"/>
      <c r="V3556" s="386">
        <v>0</v>
      </c>
      <c r="W3556" s="386" t="s">
        <v>11</v>
      </c>
      <c r="X3556" s="383"/>
      <c r="Y3556" s="383">
        <v>0</v>
      </c>
      <c r="Z3556" s="386" t="s">
        <v>11</v>
      </c>
      <c r="AA3556" s="386"/>
      <c r="AB3556" s="386">
        <v>0</v>
      </c>
      <c r="AC3556" s="386" t="s">
        <v>11</v>
      </c>
      <c r="AD3556" s="383" t="s">
        <v>57</v>
      </c>
      <c r="AE3556" s="383" t="s">
        <v>36</v>
      </c>
      <c r="AF3556" s="383">
        <v>97</v>
      </c>
      <c r="AG3556" s="383" t="s">
        <v>35</v>
      </c>
      <c r="AH3556" s="383" t="s">
        <v>34</v>
      </c>
      <c r="AI3556" s="383" t="s">
        <v>36</v>
      </c>
      <c r="AJ3556" s="383" t="s">
        <v>3554</v>
      </c>
      <c r="AK3556" s="384" t="str">
        <f t="shared" si="111"/>
        <v>NA</v>
      </c>
      <c r="AL3556" s="384" t="str">
        <f t="shared" si="112"/>
        <v>NA</v>
      </c>
      <c r="AN3556" s="196"/>
    </row>
    <row r="3557" spans="1:40" x14ac:dyDescent="0.25">
      <c r="A3557" s="381" t="s">
        <v>3224</v>
      </c>
      <c r="B3557" s="382" t="s">
        <v>374</v>
      </c>
      <c r="C3557" s="382" t="s">
        <v>30</v>
      </c>
      <c r="D3557" s="382" t="s">
        <v>375</v>
      </c>
      <c r="E3557" s="382" t="s">
        <v>2</v>
      </c>
      <c r="F3557" s="383"/>
      <c r="G3557" s="383">
        <v>4</v>
      </c>
      <c r="H3557" s="383" t="s">
        <v>11</v>
      </c>
      <c r="I3557" s="383"/>
      <c r="J3557" s="383">
        <v>4</v>
      </c>
      <c r="K3557" s="383" t="s">
        <v>11</v>
      </c>
      <c r="L3557" s="385"/>
      <c r="M3557" s="383">
        <v>3</v>
      </c>
      <c r="N3557" s="383" t="s">
        <v>11</v>
      </c>
      <c r="O3557" s="385"/>
      <c r="P3557" s="385"/>
      <c r="Q3557" s="386" t="s">
        <v>11</v>
      </c>
      <c r="R3557" s="383"/>
      <c r="S3557" s="383">
        <v>4</v>
      </c>
      <c r="T3557" s="386" t="s">
        <v>11</v>
      </c>
      <c r="U3557" s="386"/>
      <c r="V3557" s="386">
        <v>4</v>
      </c>
      <c r="W3557" s="386" t="s">
        <v>11</v>
      </c>
      <c r="X3557" s="383"/>
      <c r="Y3557" s="383">
        <v>4</v>
      </c>
      <c r="Z3557" s="386" t="s">
        <v>11</v>
      </c>
      <c r="AA3557" s="386"/>
      <c r="AB3557" s="386">
        <v>4</v>
      </c>
      <c r="AC3557" s="386" t="s">
        <v>11</v>
      </c>
      <c r="AD3557" s="383" t="s">
        <v>57</v>
      </c>
      <c r="AE3557" s="383" t="s">
        <v>36</v>
      </c>
      <c r="AF3557" s="383">
        <v>74</v>
      </c>
      <c r="AG3557" s="383" t="s">
        <v>35</v>
      </c>
      <c r="AH3557" s="383" t="s">
        <v>34</v>
      </c>
      <c r="AI3557" s="383" t="s">
        <v>36</v>
      </c>
      <c r="AJ3557" s="383" t="s">
        <v>3554</v>
      </c>
      <c r="AK3557" s="384" t="str">
        <f t="shared" si="111"/>
        <v>NA</v>
      </c>
      <c r="AL3557" s="384" t="str">
        <f t="shared" si="112"/>
        <v>NA</v>
      </c>
    </row>
    <row r="3558" spans="1:40" x14ac:dyDescent="0.25">
      <c r="A3558" s="381" t="s">
        <v>3224</v>
      </c>
      <c r="B3558" s="382" t="s">
        <v>376</v>
      </c>
      <c r="C3558" s="382" t="s">
        <v>30</v>
      </c>
      <c r="D3558" s="382" t="s">
        <v>377</v>
      </c>
      <c r="E3558" s="382" t="s">
        <v>2</v>
      </c>
      <c r="F3558" s="383"/>
      <c r="G3558" s="383">
        <v>2</v>
      </c>
      <c r="H3558" s="383" t="s">
        <v>11</v>
      </c>
      <c r="I3558" s="383"/>
      <c r="J3558" s="383">
        <v>2</v>
      </c>
      <c r="K3558" s="383" t="s">
        <v>11</v>
      </c>
      <c r="L3558" s="385"/>
      <c r="M3558" s="383">
        <v>1</v>
      </c>
      <c r="N3558" s="383" t="s">
        <v>11</v>
      </c>
      <c r="O3558" s="385"/>
      <c r="P3558" s="385"/>
      <c r="Q3558" s="386" t="s">
        <v>11</v>
      </c>
      <c r="R3558" s="383"/>
      <c r="S3558" s="383">
        <v>1</v>
      </c>
      <c r="T3558" s="386" t="s">
        <v>11</v>
      </c>
      <c r="U3558" s="386"/>
      <c r="V3558" s="386">
        <v>1</v>
      </c>
      <c r="W3558" s="386" t="s">
        <v>11</v>
      </c>
      <c r="X3558" s="383"/>
      <c r="Y3558" s="383">
        <v>1</v>
      </c>
      <c r="Z3558" s="386" t="s">
        <v>11</v>
      </c>
      <c r="AA3558" s="386"/>
      <c r="AB3558" s="386">
        <v>1</v>
      </c>
      <c r="AC3558" s="386" t="s">
        <v>11</v>
      </c>
      <c r="AD3558" s="383" t="s">
        <v>46</v>
      </c>
      <c r="AE3558" s="383" t="s">
        <v>36</v>
      </c>
      <c r="AF3558" s="383">
        <v>77</v>
      </c>
      <c r="AG3558" s="383" t="s">
        <v>35</v>
      </c>
      <c r="AH3558" s="383" t="s">
        <v>34</v>
      </c>
      <c r="AI3558" s="383" t="s">
        <v>36</v>
      </c>
      <c r="AJ3558" s="383" t="s">
        <v>3554</v>
      </c>
      <c r="AK3558" s="384" t="str">
        <f t="shared" si="111"/>
        <v>NA</v>
      </c>
      <c r="AL3558" s="384" t="str">
        <f t="shared" si="112"/>
        <v>NA</v>
      </c>
    </row>
    <row r="3559" spans="1:40" x14ac:dyDescent="0.25">
      <c r="A3559" s="381" t="s">
        <v>3224</v>
      </c>
      <c r="B3559" s="382" t="s">
        <v>378</v>
      </c>
      <c r="C3559" s="382" t="s">
        <v>30</v>
      </c>
      <c r="D3559" s="382" t="s">
        <v>379</v>
      </c>
      <c r="E3559" s="382" t="s">
        <v>2</v>
      </c>
      <c r="F3559" s="383"/>
      <c r="G3559" s="383">
        <v>2</v>
      </c>
      <c r="H3559" s="383" t="s">
        <v>11</v>
      </c>
      <c r="I3559" s="383"/>
      <c r="J3559" s="383">
        <v>2</v>
      </c>
      <c r="K3559" s="383" t="s">
        <v>11</v>
      </c>
      <c r="L3559" s="385"/>
      <c r="M3559" s="383">
        <v>1</v>
      </c>
      <c r="N3559" s="383" t="s">
        <v>11</v>
      </c>
      <c r="O3559" s="385"/>
      <c r="P3559" s="385"/>
      <c r="Q3559" s="386" t="s">
        <v>11</v>
      </c>
      <c r="R3559" s="383"/>
      <c r="S3559" s="383">
        <v>2</v>
      </c>
      <c r="T3559" s="386" t="s">
        <v>11</v>
      </c>
      <c r="U3559" s="386"/>
      <c r="V3559" s="386">
        <v>1</v>
      </c>
      <c r="W3559" s="386" t="s">
        <v>11</v>
      </c>
      <c r="X3559" s="383"/>
      <c r="Y3559" s="383">
        <v>2</v>
      </c>
      <c r="Z3559" s="386" t="s">
        <v>11</v>
      </c>
      <c r="AA3559" s="386"/>
      <c r="AB3559" s="386">
        <v>1</v>
      </c>
      <c r="AC3559" s="386" t="s">
        <v>11</v>
      </c>
      <c r="AD3559" s="383" t="s">
        <v>57</v>
      </c>
      <c r="AE3559" s="383" t="s">
        <v>36</v>
      </c>
      <c r="AF3559" s="383">
        <v>87</v>
      </c>
      <c r="AG3559" s="383" t="s">
        <v>35</v>
      </c>
      <c r="AH3559" s="383" t="s">
        <v>34</v>
      </c>
      <c r="AI3559" s="383" t="s">
        <v>36</v>
      </c>
      <c r="AJ3559" s="383" t="s">
        <v>3554</v>
      </c>
      <c r="AK3559" s="384" t="str">
        <f t="shared" si="111"/>
        <v>NA</v>
      </c>
      <c r="AL3559" s="384" t="str">
        <f t="shared" si="112"/>
        <v>NA</v>
      </c>
    </row>
    <row r="3560" spans="1:40" x14ac:dyDescent="0.25">
      <c r="A3560" s="381" t="s">
        <v>3224</v>
      </c>
      <c r="B3560" s="382" t="s">
        <v>380</v>
      </c>
      <c r="C3560" s="382" t="s">
        <v>30</v>
      </c>
      <c r="D3560" s="382" t="s">
        <v>381</v>
      </c>
      <c r="E3560" s="382" t="s">
        <v>2</v>
      </c>
      <c r="F3560" s="383">
        <v>100</v>
      </c>
      <c r="G3560" s="383">
        <v>122</v>
      </c>
      <c r="H3560" s="383" t="s">
        <v>835</v>
      </c>
      <c r="I3560" s="383">
        <v>100</v>
      </c>
      <c r="J3560" s="383">
        <v>122</v>
      </c>
      <c r="K3560" s="383" t="s">
        <v>835</v>
      </c>
      <c r="L3560" s="385"/>
      <c r="M3560" s="383">
        <v>35</v>
      </c>
      <c r="N3560" s="383" t="s">
        <v>835</v>
      </c>
      <c r="O3560" s="385"/>
      <c r="P3560" s="385"/>
      <c r="Q3560" s="386" t="s">
        <v>11</v>
      </c>
      <c r="R3560" s="383">
        <v>94</v>
      </c>
      <c r="S3560" s="383">
        <v>121</v>
      </c>
      <c r="T3560" s="386" t="s">
        <v>34</v>
      </c>
      <c r="U3560" s="386">
        <v>92</v>
      </c>
      <c r="V3560" s="386">
        <v>121</v>
      </c>
      <c r="W3560" s="386" t="s">
        <v>11</v>
      </c>
      <c r="X3560" s="383"/>
      <c r="Y3560" s="383">
        <v>121</v>
      </c>
      <c r="Z3560" s="386" t="s">
        <v>34</v>
      </c>
      <c r="AA3560" s="386">
        <v>90</v>
      </c>
      <c r="AB3560" s="386">
        <v>121</v>
      </c>
      <c r="AC3560" s="386" t="s">
        <v>11</v>
      </c>
      <c r="AD3560" s="383" t="s">
        <v>33</v>
      </c>
      <c r="AE3560" s="383" t="s">
        <v>36</v>
      </c>
      <c r="AF3560" s="383">
        <v>92</v>
      </c>
      <c r="AG3560" s="383" t="s">
        <v>35</v>
      </c>
      <c r="AH3560" s="383" t="s">
        <v>36</v>
      </c>
      <c r="AI3560" s="383" t="s">
        <v>36</v>
      </c>
      <c r="AJ3560" s="383" t="s">
        <v>3554</v>
      </c>
      <c r="AK3560" s="384" t="str">
        <f t="shared" si="111"/>
        <v>Yes-AB</v>
      </c>
      <c r="AL3560" s="384" t="str">
        <f t="shared" si="112"/>
        <v>Yes-AB</v>
      </c>
    </row>
    <row r="3561" spans="1:40" x14ac:dyDescent="0.25">
      <c r="A3561" s="381" t="s">
        <v>3224</v>
      </c>
      <c r="B3561" s="382" t="s">
        <v>382</v>
      </c>
      <c r="C3561" s="382" t="s">
        <v>30</v>
      </c>
      <c r="D3561" s="382" t="s">
        <v>383</v>
      </c>
      <c r="E3561" s="382" t="s">
        <v>2</v>
      </c>
      <c r="F3561" s="383"/>
      <c r="G3561" s="383">
        <v>15</v>
      </c>
      <c r="H3561" s="383" t="s">
        <v>11</v>
      </c>
      <c r="I3561" s="383"/>
      <c r="J3561" s="383">
        <v>15</v>
      </c>
      <c r="K3561" s="383" t="s">
        <v>11</v>
      </c>
      <c r="L3561" s="385"/>
      <c r="M3561" s="383">
        <v>7</v>
      </c>
      <c r="N3561" s="383" t="s">
        <v>11</v>
      </c>
      <c r="O3561" s="385"/>
      <c r="P3561" s="385"/>
      <c r="Q3561" s="386" t="s">
        <v>11</v>
      </c>
      <c r="R3561" s="383"/>
      <c r="S3561" s="383">
        <v>15</v>
      </c>
      <c r="T3561" s="386" t="s">
        <v>11</v>
      </c>
      <c r="U3561" s="386"/>
      <c r="V3561" s="386">
        <v>15</v>
      </c>
      <c r="W3561" s="386" t="s">
        <v>11</v>
      </c>
      <c r="X3561" s="383"/>
      <c r="Y3561" s="383">
        <v>15</v>
      </c>
      <c r="Z3561" s="386" t="s">
        <v>11</v>
      </c>
      <c r="AA3561" s="386"/>
      <c r="AB3561" s="386">
        <v>15</v>
      </c>
      <c r="AC3561" s="386" t="s">
        <v>11</v>
      </c>
      <c r="AD3561" s="383" t="s">
        <v>33</v>
      </c>
      <c r="AE3561" s="383" t="s">
        <v>36</v>
      </c>
      <c r="AF3561" s="383">
        <v>90</v>
      </c>
      <c r="AG3561" s="383" t="s">
        <v>35</v>
      </c>
      <c r="AH3561" s="383" t="s">
        <v>34</v>
      </c>
      <c r="AI3561" s="383" t="s">
        <v>36</v>
      </c>
      <c r="AJ3561" s="383" t="s">
        <v>3554</v>
      </c>
      <c r="AK3561" s="384" t="str">
        <f t="shared" si="111"/>
        <v>NA</v>
      </c>
      <c r="AL3561" s="384" t="str">
        <f t="shared" si="112"/>
        <v>NA</v>
      </c>
    </row>
    <row r="3562" spans="1:40" x14ac:dyDescent="0.25">
      <c r="A3562" s="381" t="s">
        <v>3224</v>
      </c>
      <c r="B3562" s="382" t="s">
        <v>384</v>
      </c>
      <c r="C3562" s="382" t="s">
        <v>30</v>
      </c>
      <c r="D3562" s="382" t="s">
        <v>385</v>
      </c>
      <c r="E3562" s="382" t="s">
        <v>2</v>
      </c>
      <c r="F3562" s="383"/>
      <c r="G3562" s="383">
        <v>6</v>
      </c>
      <c r="H3562" s="383" t="s">
        <v>11</v>
      </c>
      <c r="I3562" s="383"/>
      <c r="J3562" s="383">
        <v>6</v>
      </c>
      <c r="K3562" s="383" t="s">
        <v>11</v>
      </c>
      <c r="L3562" s="385"/>
      <c r="M3562" s="383">
        <v>1</v>
      </c>
      <c r="N3562" s="383" t="s">
        <v>11</v>
      </c>
      <c r="O3562" s="385"/>
      <c r="P3562" s="385"/>
      <c r="Q3562" s="386" t="s">
        <v>11</v>
      </c>
      <c r="R3562" s="383"/>
      <c r="S3562" s="383">
        <v>4</v>
      </c>
      <c r="T3562" s="386" t="s">
        <v>11</v>
      </c>
      <c r="U3562" s="386"/>
      <c r="V3562" s="386">
        <v>4</v>
      </c>
      <c r="W3562" s="386" t="s">
        <v>11</v>
      </c>
      <c r="X3562" s="383"/>
      <c r="Y3562" s="383">
        <v>4</v>
      </c>
      <c r="Z3562" s="386" t="s">
        <v>11</v>
      </c>
      <c r="AA3562" s="386"/>
      <c r="AB3562" s="386">
        <v>4</v>
      </c>
      <c r="AC3562" s="386" t="s">
        <v>11</v>
      </c>
      <c r="AD3562" s="383" t="s">
        <v>33</v>
      </c>
      <c r="AE3562" s="383" t="s">
        <v>36</v>
      </c>
      <c r="AF3562" s="383">
        <v>79</v>
      </c>
      <c r="AG3562" s="383" t="s">
        <v>35</v>
      </c>
      <c r="AH3562" s="383" t="s">
        <v>34</v>
      </c>
      <c r="AI3562" s="383" t="s">
        <v>36</v>
      </c>
      <c r="AJ3562" s="383" t="s">
        <v>3554</v>
      </c>
      <c r="AK3562" s="384" t="str">
        <f t="shared" si="111"/>
        <v>NA</v>
      </c>
      <c r="AL3562" s="384" t="str">
        <f t="shared" si="112"/>
        <v>NA</v>
      </c>
    </row>
    <row r="3563" spans="1:40" x14ac:dyDescent="0.25">
      <c r="A3563" s="381" t="s">
        <v>3224</v>
      </c>
      <c r="B3563" s="382" t="s">
        <v>386</v>
      </c>
      <c r="C3563" s="382" t="s">
        <v>30</v>
      </c>
      <c r="D3563" s="382" t="s">
        <v>387</v>
      </c>
      <c r="E3563" s="382" t="s">
        <v>2</v>
      </c>
      <c r="F3563" s="383">
        <v>100</v>
      </c>
      <c r="G3563" s="383">
        <v>35</v>
      </c>
      <c r="H3563" s="383" t="s">
        <v>835</v>
      </c>
      <c r="I3563" s="383">
        <v>100</v>
      </c>
      <c r="J3563" s="383">
        <v>35</v>
      </c>
      <c r="K3563" s="383" t="s">
        <v>835</v>
      </c>
      <c r="L3563" s="385"/>
      <c r="M3563" s="383">
        <v>16</v>
      </c>
      <c r="N3563" s="383" t="s">
        <v>11</v>
      </c>
      <c r="O3563" s="385"/>
      <c r="P3563" s="385"/>
      <c r="Q3563" s="386" t="s">
        <v>11</v>
      </c>
      <c r="R3563" s="383"/>
      <c r="S3563" s="383">
        <v>35</v>
      </c>
      <c r="T3563" s="386" t="s">
        <v>11</v>
      </c>
      <c r="U3563" s="386"/>
      <c r="V3563" s="386">
        <v>35</v>
      </c>
      <c r="W3563" s="386" t="s">
        <v>11</v>
      </c>
      <c r="X3563" s="383"/>
      <c r="Y3563" s="383">
        <v>35</v>
      </c>
      <c r="Z3563" s="386" t="s">
        <v>11</v>
      </c>
      <c r="AA3563" s="386"/>
      <c r="AB3563" s="386">
        <v>35</v>
      </c>
      <c r="AC3563" s="386" t="s">
        <v>11</v>
      </c>
      <c r="AD3563" s="383" t="s">
        <v>33</v>
      </c>
      <c r="AE3563" s="383" t="s">
        <v>36</v>
      </c>
      <c r="AF3563" s="383">
        <v>95</v>
      </c>
      <c r="AG3563" s="383" t="s">
        <v>35</v>
      </c>
      <c r="AH3563" s="383" t="s">
        <v>34</v>
      </c>
      <c r="AI3563" s="383" t="s">
        <v>36</v>
      </c>
      <c r="AJ3563" s="383" t="s">
        <v>3554</v>
      </c>
      <c r="AK3563" s="384" t="str">
        <f t="shared" si="111"/>
        <v>NA</v>
      </c>
      <c r="AL3563" s="384" t="str">
        <f t="shared" si="112"/>
        <v>NA</v>
      </c>
    </row>
    <row r="3564" spans="1:40" x14ac:dyDescent="0.25">
      <c r="A3564" s="381" t="s">
        <v>3224</v>
      </c>
      <c r="B3564" s="382" t="s">
        <v>388</v>
      </c>
      <c r="C3564" s="382" t="s">
        <v>30</v>
      </c>
      <c r="D3564" s="382" t="s">
        <v>389</v>
      </c>
      <c r="E3564" s="382" t="s">
        <v>2</v>
      </c>
      <c r="F3564" s="383"/>
      <c r="G3564" s="383">
        <v>0</v>
      </c>
      <c r="H3564" s="383" t="s">
        <v>11</v>
      </c>
      <c r="I3564" s="383"/>
      <c r="J3564" s="383">
        <v>0</v>
      </c>
      <c r="K3564" s="383" t="s">
        <v>11</v>
      </c>
      <c r="L3564" s="385"/>
      <c r="M3564" s="383">
        <v>0</v>
      </c>
      <c r="N3564" s="383" t="s">
        <v>11</v>
      </c>
      <c r="O3564" s="385"/>
      <c r="P3564" s="385"/>
      <c r="Q3564" s="386" t="s">
        <v>11</v>
      </c>
      <c r="R3564" s="383"/>
      <c r="S3564" s="383">
        <v>0</v>
      </c>
      <c r="T3564" s="386" t="s">
        <v>11</v>
      </c>
      <c r="U3564" s="386"/>
      <c r="V3564" s="386">
        <v>0</v>
      </c>
      <c r="W3564" s="386" t="s">
        <v>11</v>
      </c>
      <c r="X3564" s="383"/>
      <c r="Y3564" s="383">
        <v>0</v>
      </c>
      <c r="Z3564" s="386" t="s">
        <v>11</v>
      </c>
      <c r="AA3564" s="386"/>
      <c r="AB3564" s="386">
        <v>0</v>
      </c>
      <c r="AC3564" s="386" t="s">
        <v>11</v>
      </c>
      <c r="AD3564" s="383" t="s">
        <v>33</v>
      </c>
      <c r="AE3564" s="383" t="s">
        <v>34</v>
      </c>
      <c r="AF3564" s="383">
        <v>100</v>
      </c>
      <c r="AG3564" s="383" t="s">
        <v>35</v>
      </c>
      <c r="AH3564" s="383" t="s">
        <v>34</v>
      </c>
      <c r="AI3564" s="383" t="s">
        <v>36</v>
      </c>
      <c r="AJ3564" s="383" t="s">
        <v>3554</v>
      </c>
      <c r="AK3564" s="384" t="str">
        <f t="shared" si="111"/>
        <v>NA</v>
      </c>
      <c r="AL3564" s="384" t="str">
        <f t="shared" si="112"/>
        <v>NA</v>
      </c>
    </row>
    <row r="3565" spans="1:40" x14ac:dyDescent="0.25">
      <c r="A3565" s="381" t="s">
        <v>3224</v>
      </c>
      <c r="B3565" s="382" t="s">
        <v>390</v>
      </c>
      <c r="C3565" s="382" t="s">
        <v>30</v>
      </c>
      <c r="D3565" s="382" t="s">
        <v>391</v>
      </c>
      <c r="E3565" s="382" t="s">
        <v>2</v>
      </c>
      <c r="F3565" s="383"/>
      <c r="G3565" s="383">
        <v>2</v>
      </c>
      <c r="H3565" s="383" t="s">
        <v>11</v>
      </c>
      <c r="I3565" s="383"/>
      <c r="J3565" s="383">
        <v>2</v>
      </c>
      <c r="K3565" s="383" t="s">
        <v>11</v>
      </c>
      <c r="L3565" s="385"/>
      <c r="M3565" s="383">
        <v>0</v>
      </c>
      <c r="N3565" s="383" t="s">
        <v>11</v>
      </c>
      <c r="O3565" s="385"/>
      <c r="P3565" s="385"/>
      <c r="Q3565" s="386" t="s">
        <v>11</v>
      </c>
      <c r="R3565" s="383"/>
      <c r="S3565" s="383">
        <v>2</v>
      </c>
      <c r="T3565" s="386" t="s">
        <v>11</v>
      </c>
      <c r="U3565" s="386"/>
      <c r="V3565" s="386">
        <v>2</v>
      </c>
      <c r="W3565" s="386" t="s">
        <v>11</v>
      </c>
      <c r="X3565" s="383"/>
      <c r="Y3565" s="383">
        <v>2</v>
      </c>
      <c r="Z3565" s="386" t="s">
        <v>11</v>
      </c>
      <c r="AA3565" s="386"/>
      <c r="AB3565" s="386">
        <v>2</v>
      </c>
      <c r="AC3565" s="386" t="s">
        <v>11</v>
      </c>
      <c r="AD3565" s="383" t="s">
        <v>104</v>
      </c>
      <c r="AE3565" s="383" t="s">
        <v>36</v>
      </c>
      <c r="AF3565" s="383">
        <v>92</v>
      </c>
      <c r="AG3565" s="383" t="s">
        <v>35</v>
      </c>
      <c r="AH3565" s="383" t="s">
        <v>34</v>
      </c>
      <c r="AI3565" s="383" t="s">
        <v>36</v>
      </c>
      <c r="AJ3565" s="383" t="s">
        <v>3554</v>
      </c>
      <c r="AK3565" s="384" t="str">
        <f t="shared" si="111"/>
        <v>NA</v>
      </c>
      <c r="AL3565" s="384" t="str">
        <f t="shared" si="112"/>
        <v>NA</v>
      </c>
    </row>
    <row r="3566" spans="1:40" x14ac:dyDescent="0.25">
      <c r="A3566" s="381" t="s">
        <v>3224</v>
      </c>
      <c r="B3566" s="382" t="s">
        <v>392</v>
      </c>
      <c r="C3566" s="382" t="s">
        <v>30</v>
      </c>
      <c r="D3566" s="382" t="s">
        <v>393</v>
      </c>
      <c r="E3566" s="382" t="s">
        <v>2</v>
      </c>
      <c r="F3566" s="383">
        <v>100</v>
      </c>
      <c r="G3566" s="383">
        <v>67</v>
      </c>
      <c r="H3566" s="383" t="s">
        <v>835</v>
      </c>
      <c r="I3566" s="383">
        <v>100</v>
      </c>
      <c r="J3566" s="383">
        <v>67</v>
      </c>
      <c r="K3566" s="383" t="s">
        <v>835</v>
      </c>
      <c r="L3566" s="385"/>
      <c r="M3566" s="383">
        <v>17</v>
      </c>
      <c r="N3566" s="383" t="s">
        <v>11</v>
      </c>
      <c r="O3566" s="385"/>
      <c r="P3566" s="385"/>
      <c r="Q3566" s="386" t="s">
        <v>11</v>
      </c>
      <c r="R3566" s="383">
        <v>91</v>
      </c>
      <c r="S3566" s="383">
        <v>67</v>
      </c>
      <c r="T3566" s="386" t="s">
        <v>34</v>
      </c>
      <c r="U3566" s="386">
        <v>91</v>
      </c>
      <c r="V3566" s="386">
        <v>67</v>
      </c>
      <c r="W3566" s="386" t="s">
        <v>11</v>
      </c>
      <c r="X3566" s="383">
        <v>82</v>
      </c>
      <c r="Y3566" s="383">
        <v>67</v>
      </c>
      <c r="Z3566" s="386" t="s">
        <v>34</v>
      </c>
      <c r="AA3566" s="386">
        <v>79</v>
      </c>
      <c r="AB3566" s="386">
        <v>67</v>
      </c>
      <c r="AC3566" s="386" t="s">
        <v>11</v>
      </c>
      <c r="AD3566" s="383" t="s">
        <v>33</v>
      </c>
      <c r="AE3566" s="383" t="s">
        <v>36</v>
      </c>
      <c r="AF3566" s="383">
        <v>85</v>
      </c>
      <c r="AG3566" s="383" t="s">
        <v>35</v>
      </c>
      <c r="AH3566" s="383" t="s">
        <v>34</v>
      </c>
      <c r="AI3566" s="383" t="s">
        <v>36</v>
      </c>
      <c r="AJ3566" s="383" t="s">
        <v>3554</v>
      </c>
      <c r="AK3566" s="384" t="str">
        <f t="shared" si="111"/>
        <v>Yes-AB</v>
      </c>
      <c r="AL3566" s="384" t="str">
        <f t="shared" si="112"/>
        <v>Yes-AB</v>
      </c>
    </row>
    <row r="3567" spans="1:40" x14ac:dyDescent="0.25">
      <c r="A3567" s="381" t="s">
        <v>3224</v>
      </c>
      <c r="B3567" s="382" t="s">
        <v>394</v>
      </c>
      <c r="C3567" s="382" t="s">
        <v>30</v>
      </c>
      <c r="D3567" s="382" t="s">
        <v>395</v>
      </c>
      <c r="E3567" s="382" t="s">
        <v>2</v>
      </c>
      <c r="F3567" s="383"/>
      <c r="G3567" s="383">
        <v>11</v>
      </c>
      <c r="H3567" s="383" t="s">
        <v>11</v>
      </c>
      <c r="I3567" s="383"/>
      <c r="J3567" s="383">
        <v>11</v>
      </c>
      <c r="K3567" s="383" t="s">
        <v>11</v>
      </c>
      <c r="L3567" s="385"/>
      <c r="M3567" s="383">
        <v>3</v>
      </c>
      <c r="N3567" s="383" t="s">
        <v>11</v>
      </c>
      <c r="O3567" s="385"/>
      <c r="P3567" s="385"/>
      <c r="Q3567" s="386" t="s">
        <v>11</v>
      </c>
      <c r="R3567" s="383"/>
      <c r="S3567" s="383">
        <v>10</v>
      </c>
      <c r="T3567" s="386" t="s">
        <v>11</v>
      </c>
      <c r="U3567" s="386"/>
      <c r="V3567" s="386">
        <v>10</v>
      </c>
      <c r="W3567" s="386" t="s">
        <v>11</v>
      </c>
      <c r="X3567" s="383"/>
      <c r="Y3567" s="383">
        <v>10</v>
      </c>
      <c r="Z3567" s="386" t="s">
        <v>11</v>
      </c>
      <c r="AA3567" s="386"/>
      <c r="AB3567" s="386">
        <v>10</v>
      </c>
      <c r="AC3567" s="386" t="s">
        <v>11</v>
      </c>
      <c r="AD3567" s="383" t="s">
        <v>46</v>
      </c>
      <c r="AE3567" s="383" t="s">
        <v>36</v>
      </c>
      <c r="AF3567" s="383">
        <v>67</v>
      </c>
      <c r="AG3567" s="383" t="s">
        <v>35</v>
      </c>
      <c r="AH3567" s="383" t="s">
        <v>34</v>
      </c>
      <c r="AI3567" s="383" t="s">
        <v>36</v>
      </c>
      <c r="AJ3567" s="383" t="s">
        <v>3554</v>
      </c>
      <c r="AK3567" s="384" t="str">
        <f t="shared" si="111"/>
        <v>NA</v>
      </c>
      <c r="AL3567" s="384" t="str">
        <f t="shared" si="112"/>
        <v>NA</v>
      </c>
    </row>
    <row r="3568" spans="1:40" x14ac:dyDescent="0.25">
      <c r="A3568" s="381" t="s">
        <v>3224</v>
      </c>
      <c r="B3568" s="382" t="s">
        <v>396</v>
      </c>
      <c r="C3568" s="382" t="s">
        <v>30</v>
      </c>
      <c r="D3568" s="382" t="s">
        <v>397</v>
      </c>
      <c r="E3568" s="382" t="s">
        <v>2</v>
      </c>
      <c r="F3568" s="383"/>
      <c r="G3568" s="383">
        <v>4</v>
      </c>
      <c r="H3568" s="383" t="s">
        <v>11</v>
      </c>
      <c r="I3568" s="383"/>
      <c r="J3568" s="383">
        <v>4</v>
      </c>
      <c r="K3568" s="383" t="s">
        <v>11</v>
      </c>
      <c r="L3568" s="385"/>
      <c r="M3568" s="383">
        <v>0</v>
      </c>
      <c r="N3568" s="383" t="s">
        <v>11</v>
      </c>
      <c r="O3568" s="385"/>
      <c r="P3568" s="385"/>
      <c r="Q3568" s="386" t="s">
        <v>11</v>
      </c>
      <c r="R3568" s="383"/>
      <c r="S3568" s="383">
        <v>4</v>
      </c>
      <c r="T3568" s="386" t="s">
        <v>11</v>
      </c>
      <c r="U3568" s="386"/>
      <c r="V3568" s="386">
        <v>3</v>
      </c>
      <c r="W3568" s="386" t="s">
        <v>11</v>
      </c>
      <c r="X3568" s="383"/>
      <c r="Y3568" s="383">
        <v>4</v>
      </c>
      <c r="Z3568" s="386" t="s">
        <v>11</v>
      </c>
      <c r="AA3568" s="386"/>
      <c r="AB3568" s="386">
        <v>3</v>
      </c>
      <c r="AC3568" s="386" t="s">
        <v>11</v>
      </c>
      <c r="AD3568" s="383" t="s">
        <v>214</v>
      </c>
      <c r="AE3568" s="383" t="s">
        <v>36</v>
      </c>
      <c r="AF3568" s="383">
        <v>72</v>
      </c>
      <c r="AG3568" s="383" t="s">
        <v>35</v>
      </c>
      <c r="AH3568" s="383" t="s">
        <v>34</v>
      </c>
      <c r="AI3568" s="383" t="s">
        <v>36</v>
      </c>
      <c r="AJ3568" s="383" t="s">
        <v>3554</v>
      </c>
      <c r="AK3568" s="384" t="str">
        <f t="shared" si="111"/>
        <v>NA</v>
      </c>
      <c r="AL3568" s="384" t="str">
        <f t="shared" si="112"/>
        <v>NA</v>
      </c>
    </row>
    <row r="3569" spans="1:38" x14ac:dyDescent="0.25">
      <c r="A3569" s="381" t="s">
        <v>3224</v>
      </c>
      <c r="B3569" s="382" t="s">
        <v>398</v>
      </c>
      <c r="C3569" s="382" t="s">
        <v>30</v>
      </c>
      <c r="D3569" s="382" t="s">
        <v>399</v>
      </c>
      <c r="E3569" s="382" t="s">
        <v>2</v>
      </c>
      <c r="F3569" s="383">
        <v>99</v>
      </c>
      <c r="G3569" s="383">
        <v>184</v>
      </c>
      <c r="H3569" s="383" t="s">
        <v>835</v>
      </c>
      <c r="I3569" s="383">
        <v>99</v>
      </c>
      <c r="J3569" s="383">
        <v>184</v>
      </c>
      <c r="K3569" s="383" t="s">
        <v>835</v>
      </c>
      <c r="L3569" s="385"/>
      <c r="M3569" s="383">
        <v>56</v>
      </c>
      <c r="N3569" s="383" t="s">
        <v>835</v>
      </c>
      <c r="O3569" s="385"/>
      <c r="P3569" s="385"/>
      <c r="Q3569" s="386" t="s">
        <v>11</v>
      </c>
      <c r="R3569" s="383">
        <v>93</v>
      </c>
      <c r="S3569" s="383">
        <v>182</v>
      </c>
      <c r="T3569" s="386" t="s">
        <v>34</v>
      </c>
      <c r="U3569" s="386">
        <v>91</v>
      </c>
      <c r="V3569" s="386">
        <v>175</v>
      </c>
      <c r="W3569" s="386" t="s">
        <v>11</v>
      </c>
      <c r="X3569" s="383">
        <v>93</v>
      </c>
      <c r="Y3569" s="383">
        <v>182</v>
      </c>
      <c r="Z3569" s="386" t="s">
        <v>34</v>
      </c>
      <c r="AA3569" s="386">
        <v>90</v>
      </c>
      <c r="AB3569" s="386">
        <v>175</v>
      </c>
      <c r="AC3569" s="386" t="s">
        <v>11</v>
      </c>
      <c r="AD3569" s="383" t="s">
        <v>33</v>
      </c>
      <c r="AE3569" s="383" t="s">
        <v>34</v>
      </c>
      <c r="AF3569" s="383">
        <v>100</v>
      </c>
      <c r="AG3569" s="383" t="s">
        <v>35</v>
      </c>
      <c r="AH3569" s="383" t="s">
        <v>36</v>
      </c>
      <c r="AI3569" s="383" t="s">
        <v>36</v>
      </c>
      <c r="AJ3569" s="383" t="s">
        <v>3554</v>
      </c>
      <c r="AK3569" s="384" t="str">
        <f t="shared" si="111"/>
        <v>Yes-AB</v>
      </c>
      <c r="AL3569" s="384" t="str">
        <f t="shared" si="112"/>
        <v>Yes-AB</v>
      </c>
    </row>
    <row r="3570" spans="1:38" x14ac:dyDescent="0.25">
      <c r="A3570" s="381" t="s">
        <v>3224</v>
      </c>
      <c r="B3570" s="382" t="s">
        <v>400</v>
      </c>
      <c r="C3570" s="382" t="s">
        <v>30</v>
      </c>
      <c r="D3570" s="382" t="s">
        <v>401</v>
      </c>
      <c r="E3570" s="382" t="s">
        <v>2</v>
      </c>
      <c r="F3570" s="383"/>
      <c r="G3570" s="383">
        <v>3</v>
      </c>
      <c r="H3570" s="383" t="s">
        <v>11</v>
      </c>
      <c r="I3570" s="383"/>
      <c r="J3570" s="383">
        <v>3</v>
      </c>
      <c r="K3570" s="383" t="s">
        <v>11</v>
      </c>
      <c r="L3570" s="385"/>
      <c r="M3570" s="383">
        <v>2</v>
      </c>
      <c r="N3570" s="383" t="s">
        <v>11</v>
      </c>
      <c r="O3570" s="385"/>
      <c r="P3570" s="385"/>
      <c r="Q3570" s="386" t="s">
        <v>11</v>
      </c>
      <c r="R3570" s="383"/>
      <c r="S3570" s="383">
        <v>3</v>
      </c>
      <c r="T3570" s="386" t="s">
        <v>11</v>
      </c>
      <c r="U3570" s="386"/>
      <c r="V3570" s="386">
        <v>3</v>
      </c>
      <c r="W3570" s="386" t="s">
        <v>11</v>
      </c>
      <c r="X3570" s="383"/>
      <c r="Y3570" s="383">
        <v>3</v>
      </c>
      <c r="Z3570" s="386" t="s">
        <v>11</v>
      </c>
      <c r="AA3570" s="386"/>
      <c r="AB3570" s="386">
        <v>3</v>
      </c>
      <c r="AC3570" s="386" t="s">
        <v>11</v>
      </c>
      <c r="AD3570" s="383" t="s">
        <v>104</v>
      </c>
      <c r="AE3570" s="383" t="s">
        <v>36</v>
      </c>
      <c r="AF3570" s="383">
        <v>69</v>
      </c>
      <c r="AG3570" s="383" t="s">
        <v>35</v>
      </c>
      <c r="AH3570" s="383" t="s">
        <v>34</v>
      </c>
      <c r="AI3570" s="383" t="s">
        <v>36</v>
      </c>
      <c r="AJ3570" s="383" t="s">
        <v>3554</v>
      </c>
      <c r="AK3570" s="384" t="str">
        <f t="shared" si="111"/>
        <v>NA</v>
      </c>
      <c r="AL3570" s="384" t="str">
        <f t="shared" si="112"/>
        <v>NA</v>
      </c>
    </row>
    <row r="3571" spans="1:38" x14ac:dyDescent="0.25">
      <c r="A3571" s="381" t="s">
        <v>3224</v>
      </c>
      <c r="B3571" s="382" t="s">
        <v>402</v>
      </c>
      <c r="C3571" s="382" t="s">
        <v>30</v>
      </c>
      <c r="D3571" s="382" t="s">
        <v>403</v>
      </c>
      <c r="E3571" s="382" t="s">
        <v>2</v>
      </c>
      <c r="F3571" s="383"/>
      <c r="G3571" s="383">
        <v>4</v>
      </c>
      <c r="H3571" s="383" t="s">
        <v>11</v>
      </c>
      <c r="I3571" s="383"/>
      <c r="J3571" s="383">
        <v>4</v>
      </c>
      <c r="K3571" s="383" t="s">
        <v>11</v>
      </c>
      <c r="L3571" s="385"/>
      <c r="M3571" s="383">
        <v>1</v>
      </c>
      <c r="N3571" s="383" t="s">
        <v>11</v>
      </c>
      <c r="O3571" s="385"/>
      <c r="P3571" s="385"/>
      <c r="Q3571" s="386" t="s">
        <v>11</v>
      </c>
      <c r="R3571" s="383"/>
      <c r="S3571" s="383">
        <v>3</v>
      </c>
      <c r="T3571" s="386" t="s">
        <v>11</v>
      </c>
      <c r="U3571" s="386"/>
      <c r="V3571" s="386">
        <v>3</v>
      </c>
      <c r="W3571" s="386" t="s">
        <v>11</v>
      </c>
      <c r="X3571" s="383"/>
      <c r="Y3571" s="383">
        <v>3</v>
      </c>
      <c r="Z3571" s="386" t="s">
        <v>11</v>
      </c>
      <c r="AA3571" s="386"/>
      <c r="AB3571" s="386">
        <v>3</v>
      </c>
      <c r="AC3571" s="386" t="s">
        <v>11</v>
      </c>
      <c r="AD3571" s="383" t="s">
        <v>57</v>
      </c>
      <c r="AE3571" s="383" t="s">
        <v>36</v>
      </c>
      <c r="AF3571" s="383">
        <v>87</v>
      </c>
      <c r="AG3571" s="383" t="s">
        <v>35</v>
      </c>
      <c r="AH3571" s="383" t="s">
        <v>34</v>
      </c>
      <c r="AI3571" s="383" t="s">
        <v>36</v>
      </c>
      <c r="AJ3571" s="383" t="s">
        <v>3554</v>
      </c>
      <c r="AK3571" s="384" t="str">
        <f t="shared" si="111"/>
        <v>NA</v>
      </c>
      <c r="AL3571" s="384" t="str">
        <f t="shared" si="112"/>
        <v>NA</v>
      </c>
    </row>
    <row r="3572" spans="1:38" x14ac:dyDescent="0.25">
      <c r="A3572" s="381" t="s">
        <v>3224</v>
      </c>
      <c r="B3572" s="382" t="s">
        <v>404</v>
      </c>
      <c r="C3572" s="382" t="s">
        <v>30</v>
      </c>
      <c r="D3572" s="382" t="s">
        <v>405</v>
      </c>
      <c r="E3572" s="382" t="s">
        <v>2</v>
      </c>
      <c r="F3572" s="383"/>
      <c r="G3572" s="383">
        <v>5</v>
      </c>
      <c r="H3572" s="383" t="s">
        <v>11</v>
      </c>
      <c r="I3572" s="383"/>
      <c r="J3572" s="383">
        <v>5</v>
      </c>
      <c r="K3572" s="383" t="s">
        <v>11</v>
      </c>
      <c r="L3572" s="385"/>
      <c r="M3572" s="383">
        <v>1</v>
      </c>
      <c r="N3572" s="383" t="s">
        <v>11</v>
      </c>
      <c r="O3572" s="385"/>
      <c r="P3572" s="385"/>
      <c r="Q3572" s="386" t="s">
        <v>11</v>
      </c>
      <c r="R3572" s="383"/>
      <c r="S3572" s="383">
        <v>5</v>
      </c>
      <c r="T3572" s="386" t="s">
        <v>11</v>
      </c>
      <c r="U3572" s="386"/>
      <c r="V3572" s="386">
        <v>5</v>
      </c>
      <c r="W3572" s="386" t="s">
        <v>11</v>
      </c>
      <c r="X3572" s="383"/>
      <c r="Y3572" s="383">
        <v>5</v>
      </c>
      <c r="Z3572" s="386" t="s">
        <v>11</v>
      </c>
      <c r="AA3572" s="386"/>
      <c r="AB3572" s="386">
        <v>5</v>
      </c>
      <c r="AC3572" s="386" t="s">
        <v>11</v>
      </c>
      <c r="AD3572" s="383" t="s">
        <v>33</v>
      </c>
      <c r="AE3572" s="383" t="s">
        <v>36</v>
      </c>
      <c r="AF3572" s="383">
        <v>87</v>
      </c>
      <c r="AG3572" s="383" t="s">
        <v>35</v>
      </c>
      <c r="AH3572" s="383" t="s">
        <v>34</v>
      </c>
      <c r="AI3572" s="383" t="s">
        <v>36</v>
      </c>
      <c r="AJ3572" s="383" t="s">
        <v>3554</v>
      </c>
      <c r="AK3572" s="384" t="str">
        <f t="shared" si="111"/>
        <v>NA</v>
      </c>
      <c r="AL3572" s="384" t="str">
        <f t="shared" si="112"/>
        <v>NA</v>
      </c>
    </row>
    <row r="3573" spans="1:38" x14ac:dyDescent="0.25">
      <c r="A3573" s="381" t="s">
        <v>3224</v>
      </c>
      <c r="B3573" s="382" t="s">
        <v>406</v>
      </c>
      <c r="C3573" s="382" t="s">
        <v>30</v>
      </c>
      <c r="D3573" s="382" t="s">
        <v>407</v>
      </c>
      <c r="E3573" s="382" t="s">
        <v>2</v>
      </c>
      <c r="F3573" s="383"/>
      <c r="G3573" s="383">
        <v>2</v>
      </c>
      <c r="H3573" s="383" t="s">
        <v>11</v>
      </c>
      <c r="I3573" s="383"/>
      <c r="J3573" s="383">
        <v>2</v>
      </c>
      <c r="K3573" s="383" t="s">
        <v>11</v>
      </c>
      <c r="L3573" s="385"/>
      <c r="M3573" s="383">
        <v>1</v>
      </c>
      <c r="N3573" s="383" t="s">
        <v>11</v>
      </c>
      <c r="O3573" s="385"/>
      <c r="P3573" s="385"/>
      <c r="Q3573" s="386" t="s">
        <v>11</v>
      </c>
      <c r="R3573" s="383"/>
      <c r="S3573" s="383">
        <v>2</v>
      </c>
      <c r="T3573" s="386" t="s">
        <v>11</v>
      </c>
      <c r="U3573" s="386"/>
      <c r="V3573" s="386">
        <v>2</v>
      </c>
      <c r="W3573" s="386" t="s">
        <v>11</v>
      </c>
      <c r="X3573" s="383"/>
      <c r="Y3573" s="383">
        <v>2</v>
      </c>
      <c r="Z3573" s="386" t="s">
        <v>11</v>
      </c>
      <c r="AA3573" s="386"/>
      <c r="AB3573" s="386">
        <v>2</v>
      </c>
      <c r="AC3573" s="386" t="s">
        <v>11</v>
      </c>
      <c r="AD3573" s="383" t="s">
        <v>57</v>
      </c>
      <c r="AE3573" s="383" t="s">
        <v>36</v>
      </c>
      <c r="AF3573" s="383">
        <v>90</v>
      </c>
      <c r="AG3573" s="383" t="s">
        <v>35</v>
      </c>
      <c r="AH3573" s="383" t="s">
        <v>34</v>
      </c>
      <c r="AI3573" s="383" t="s">
        <v>36</v>
      </c>
      <c r="AJ3573" s="383" t="s">
        <v>3554</v>
      </c>
      <c r="AK3573" s="384" t="str">
        <f t="shared" si="111"/>
        <v>NA</v>
      </c>
      <c r="AL3573" s="384" t="str">
        <f t="shared" si="112"/>
        <v>NA</v>
      </c>
    </row>
    <row r="3574" spans="1:38" x14ac:dyDescent="0.25">
      <c r="A3574" s="381" t="s">
        <v>3224</v>
      </c>
      <c r="B3574" s="382" t="s">
        <v>408</v>
      </c>
      <c r="C3574" s="382" t="s">
        <v>30</v>
      </c>
      <c r="D3574" s="382" t="s">
        <v>409</v>
      </c>
      <c r="E3574" s="382" t="s">
        <v>2</v>
      </c>
      <c r="F3574" s="383">
        <v>100</v>
      </c>
      <c r="G3574" s="383">
        <v>52</v>
      </c>
      <c r="H3574" s="383" t="s">
        <v>835</v>
      </c>
      <c r="I3574" s="383">
        <v>100</v>
      </c>
      <c r="J3574" s="383">
        <v>52</v>
      </c>
      <c r="K3574" s="383" t="s">
        <v>835</v>
      </c>
      <c r="L3574" s="385"/>
      <c r="M3574" s="383">
        <v>26</v>
      </c>
      <c r="N3574" s="383" t="s">
        <v>11</v>
      </c>
      <c r="O3574" s="385"/>
      <c r="P3574" s="385"/>
      <c r="Q3574" s="386" t="s">
        <v>11</v>
      </c>
      <c r="R3574" s="383"/>
      <c r="S3574" s="383">
        <v>50</v>
      </c>
      <c r="T3574" s="386" t="s">
        <v>11</v>
      </c>
      <c r="U3574" s="386"/>
      <c r="V3574" s="386">
        <v>49</v>
      </c>
      <c r="W3574" s="386" t="s">
        <v>11</v>
      </c>
      <c r="X3574" s="383"/>
      <c r="Y3574" s="383">
        <v>50</v>
      </c>
      <c r="Z3574" s="386" t="s">
        <v>11</v>
      </c>
      <c r="AA3574" s="386"/>
      <c r="AB3574" s="386">
        <v>49</v>
      </c>
      <c r="AC3574" s="386" t="s">
        <v>11</v>
      </c>
      <c r="AD3574" s="383" t="s">
        <v>33</v>
      </c>
      <c r="AE3574" s="383" t="s">
        <v>36</v>
      </c>
      <c r="AF3574" s="383">
        <v>85</v>
      </c>
      <c r="AG3574" s="383" t="s">
        <v>35</v>
      </c>
      <c r="AH3574" s="383" t="s">
        <v>34</v>
      </c>
      <c r="AI3574" s="383" t="s">
        <v>36</v>
      </c>
      <c r="AJ3574" s="383" t="s">
        <v>3554</v>
      </c>
      <c r="AK3574" s="384" t="str">
        <f t="shared" si="111"/>
        <v>NA</v>
      </c>
      <c r="AL3574" s="384" t="str">
        <f t="shared" si="112"/>
        <v>NA</v>
      </c>
    </row>
    <row r="3575" spans="1:38" x14ac:dyDescent="0.25">
      <c r="A3575" s="381" t="s">
        <v>3224</v>
      </c>
      <c r="B3575" s="382" t="s">
        <v>410</v>
      </c>
      <c r="C3575" s="382" t="s">
        <v>30</v>
      </c>
      <c r="D3575" s="382" t="s">
        <v>411</v>
      </c>
      <c r="E3575" s="382" t="s">
        <v>2</v>
      </c>
      <c r="F3575" s="383"/>
      <c r="G3575" s="383">
        <v>0</v>
      </c>
      <c r="H3575" s="383" t="s">
        <v>11</v>
      </c>
      <c r="I3575" s="383"/>
      <c r="J3575" s="383">
        <v>0</v>
      </c>
      <c r="K3575" s="383" t="s">
        <v>11</v>
      </c>
      <c r="L3575" s="385"/>
      <c r="M3575" s="383">
        <v>0</v>
      </c>
      <c r="N3575" s="383" t="s">
        <v>11</v>
      </c>
      <c r="O3575" s="385"/>
      <c r="P3575" s="385"/>
      <c r="Q3575" s="386" t="s">
        <v>11</v>
      </c>
      <c r="R3575" s="383"/>
      <c r="S3575" s="383">
        <v>0</v>
      </c>
      <c r="T3575" s="386" t="s">
        <v>11</v>
      </c>
      <c r="U3575" s="386"/>
      <c r="V3575" s="386">
        <v>0</v>
      </c>
      <c r="W3575" s="386" t="s">
        <v>11</v>
      </c>
      <c r="X3575" s="383"/>
      <c r="Y3575" s="383">
        <v>0</v>
      </c>
      <c r="Z3575" s="386" t="s">
        <v>11</v>
      </c>
      <c r="AA3575" s="386"/>
      <c r="AB3575" s="386">
        <v>0</v>
      </c>
      <c r="AC3575" s="386" t="s">
        <v>11</v>
      </c>
      <c r="AD3575" s="383" t="s">
        <v>57</v>
      </c>
      <c r="AE3575" s="383" t="s">
        <v>34</v>
      </c>
      <c r="AF3575" s="383">
        <v>100</v>
      </c>
      <c r="AG3575" s="383" t="s">
        <v>35</v>
      </c>
      <c r="AH3575" s="383" t="s">
        <v>34</v>
      </c>
      <c r="AI3575" s="383" t="s">
        <v>36</v>
      </c>
      <c r="AJ3575" s="383" t="s">
        <v>3554</v>
      </c>
      <c r="AK3575" s="384" t="str">
        <f t="shared" si="111"/>
        <v>NA</v>
      </c>
      <c r="AL3575" s="384" t="str">
        <f t="shared" si="112"/>
        <v>NA</v>
      </c>
    </row>
    <row r="3576" spans="1:38" x14ac:dyDescent="0.25">
      <c r="A3576" s="381" t="s">
        <v>3224</v>
      </c>
      <c r="B3576" s="382" t="s">
        <v>412</v>
      </c>
      <c r="C3576" s="382" t="s">
        <v>30</v>
      </c>
      <c r="D3576" s="382" t="s">
        <v>413</v>
      </c>
      <c r="E3576" s="382" t="s">
        <v>2</v>
      </c>
      <c r="F3576" s="383">
        <v>100</v>
      </c>
      <c r="G3576" s="383">
        <v>68</v>
      </c>
      <c r="H3576" s="383" t="s">
        <v>835</v>
      </c>
      <c r="I3576" s="383">
        <v>100</v>
      </c>
      <c r="J3576" s="383">
        <v>68</v>
      </c>
      <c r="K3576" s="383" t="s">
        <v>835</v>
      </c>
      <c r="L3576" s="385"/>
      <c r="M3576" s="383">
        <v>16</v>
      </c>
      <c r="N3576" s="383" t="s">
        <v>11</v>
      </c>
      <c r="O3576" s="385"/>
      <c r="P3576" s="385"/>
      <c r="Q3576" s="386" t="s">
        <v>11</v>
      </c>
      <c r="R3576" s="383"/>
      <c r="S3576" s="383">
        <v>61</v>
      </c>
      <c r="T3576" s="386" t="s">
        <v>11</v>
      </c>
      <c r="U3576" s="386"/>
      <c r="V3576" s="386">
        <v>61</v>
      </c>
      <c r="W3576" s="386" t="s">
        <v>11</v>
      </c>
      <c r="X3576" s="383"/>
      <c r="Y3576" s="383">
        <v>61</v>
      </c>
      <c r="Z3576" s="386" t="s">
        <v>11</v>
      </c>
      <c r="AA3576" s="386"/>
      <c r="AB3576" s="386">
        <v>61</v>
      </c>
      <c r="AC3576" s="386" t="s">
        <v>11</v>
      </c>
      <c r="AD3576" s="383" t="s">
        <v>33</v>
      </c>
      <c r="AE3576" s="383" t="s">
        <v>36</v>
      </c>
      <c r="AF3576" s="383">
        <v>97</v>
      </c>
      <c r="AG3576" s="383" t="s">
        <v>35</v>
      </c>
      <c r="AH3576" s="383" t="s">
        <v>34</v>
      </c>
      <c r="AI3576" s="383" t="s">
        <v>36</v>
      </c>
      <c r="AJ3576" s="383" t="s">
        <v>3554</v>
      </c>
      <c r="AK3576" s="384" t="str">
        <f t="shared" si="111"/>
        <v>NA</v>
      </c>
      <c r="AL3576" s="384" t="str">
        <f t="shared" si="112"/>
        <v>NA</v>
      </c>
    </row>
    <row r="3577" spans="1:38" x14ac:dyDescent="0.25">
      <c r="A3577" s="381" t="s">
        <v>3224</v>
      </c>
      <c r="B3577" s="382" t="s">
        <v>414</v>
      </c>
      <c r="C3577" s="382" t="s">
        <v>30</v>
      </c>
      <c r="D3577" s="382" t="s">
        <v>415</v>
      </c>
      <c r="E3577" s="382" t="s">
        <v>2</v>
      </c>
      <c r="F3577" s="383"/>
      <c r="G3577" s="383">
        <v>8</v>
      </c>
      <c r="H3577" s="383" t="s">
        <v>11</v>
      </c>
      <c r="I3577" s="383"/>
      <c r="J3577" s="383">
        <v>8</v>
      </c>
      <c r="K3577" s="383" t="s">
        <v>11</v>
      </c>
      <c r="L3577" s="385"/>
      <c r="M3577" s="383">
        <v>0</v>
      </c>
      <c r="N3577" s="383" t="s">
        <v>11</v>
      </c>
      <c r="O3577" s="385"/>
      <c r="P3577" s="385"/>
      <c r="Q3577" s="386" t="s">
        <v>11</v>
      </c>
      <c r="R3577" s="383"/>
      <c r="S3577" s="383">
        <v>8</v>
      </c>
      <c r="T3577" s="386" t="s">
        <v>11</v>
      </c>
      <c r="U3577" s="386"/>
      <c r="V3577" s="386">
        <v>8</v>
      </c>
      <c r="W3577" s="386" t="s">
        <v>11</v>
      </c>
      <c r="X3577" s="383"/>
      <c r="Y3577" s="383">
        <v>8</v>
      </c>
      <c r="Z3577" s="386" t="s">
        <v>11</v>
      </c>
      <c r="AA3577" s="386"/>
      <c r="AB3577" s="386">
        <v>8</v>
      </c>
      <c r="AC3577" s="386" t="s">
        <v>11</v>
      </c>
      <c r="AD3577" s="383"/>
      <c r="AE3577" s="383" t="s">
        <v>36</v>
      </c>
      <c r="AF3577" s="383">
        <v>90</v>
      </c>
      <c r="AG3577" s="383" t="s">
        <v>35</v>
      </c>
      <c r="AH3577" s="383" t="s">
        <v>34</v>
      </c>
      <c r="AI3577" s="383" t="s">
        <v>36</v>
      </c>
      <c r="AJ3577" s="383" t="s">
        <v>3554</v>
      </c>
      <c r="AK3577" s="384" t="str">
        <f t="shared" si="111"/>
        <v>NA</v>
      </c>
      <c r="AL3577" s="384" t="str">
        <f t="shared" si="112"/>
        <v>NA</v>
      </c>
    </row>
    <row r="3578" spans="1:38" x14ac:dyDescent="0.25">
      <c r="A3578" s="381" t="s">
        <v>3224</v>
      </c>
      <c r="B3578" s="382" t="s">
        <v>416</v>
      </c>
      <c r="C3578" s="382" t="s">
        <v>30</v>
      </c>
      <c r="D3578" s="382" t="s">
        <v>417</v>
      </c>
      <c r="E3578" s="382" t="s">
        <v>2</v>
      </c>
      <c r="F3578" s="383"/>
      <c r="G3578" s="383">
        <v>2</v>
      </c>
      <c r="H3578" s="383" t="s">
        <v>11</v>
      </c>
      <c r="I3578" s="383"/>
      <c r="J3578" s="383">
        <v>2</v>
      </c>
      <c r="K3578" s="383" t="s">
        <v>11</v>
      </c>
      <c r="L3578" s="385"/>
      <c r="M3578" s="383">
        <v>0</v>
      </c>
      <c r="N3578" s="383" t="s">
        <v>11</v>
      </c>
      <c r="O3578" s="385"/>
      <c r="P3578" s="385"/>
      <c r="Q3578" s="386" t="s">
        <v>11</v>
      </c>
      <c r="R3578" s="383"/>
      <c r="S3578" s="383">
        <v>2</v>
      </c>
      <c r="T3578" s="386" t="s">
        <v>11</v>
      </c>
      <c r="U3578" s="386"/>
      <c r="V3578" s="386">
        <v>2</v>
      </c>
      <c r="W3578" s="386" t="s">
        <v>11</v>
      </c>
      <c r="X3578" s="383"/>
      <c r="Y3578" s="383">
        <v>2</v>
      </c>
      <c r="Z3578" s="386" t="s">
        <v>11</v>
      </c>
      <c r="AA3578" s="386"/>
      <c r="AB3578" s="386">
        <v>2</v>
      </c>
      <c r="AC3578" s="386" t="s">
        <v>11</v>
      </c>
      <c r="AD3578" s="383" t="s">
        <v>57</v>
      </c>
      <c r="AE3578" s="383" t="s">
        <v>36</v>
      </c>
      <c r="AF3578" s="383">
        <v>92</v>
      </c>
      <c r="AG3578" s="383" t="s">
        <v>35</v>
      </c>
      <c r="AH3578" s="383" t="s">
        <v>34</v>
      </c>
      <c r="AI3578" s="383" t="s">
        <v>36</v>
      </c>
      <c r="AJ3578" s="383" t="s">
        <v>3554</v>
      </c>
      <c r="AK3578" s="384" t="str">
        <f t="shared" si="111"/>
        <v>NA</v>
      </c>
      <c r="AL3578" s="384" t="str">
        <f t="shared" si="112"/>
        <v>NA</v>
      </c>
    </row>
    <row r="3579" spans="1:38" x14ac:dyDescent="0.25">
      <c r="A3579" s="381" t="s">
        <v>3224</v>
      </c>
      <c r="B3579" s="382" t="s">
        <v>418</v>
      </c>
      <c r="C3579" s="382" t="s">
        <v>30</v>
      </c>
      <c r="D3579" s="382" t="s">
        <v>419</v>
      </c>
      <c r="E3579" s="382" t="s">
        <v>2</v>
      </c>
      <c r="F3579" s="383"/>
      <c r="G3579" s="383">
        <v>2</v>
      </c>
      <c r="H3579" s="383" t="s">
        <v>11</v>
      </c>
      <c r="I3579" s="383"/>
      <c r="J3579" s="383">
        <v>2</v>
      </c>
      <c r="K3579" s="383" t="s">
        <v>11</v>
      </c>
      <c r="L3579" s="385"/>
      <c r="M3579" s="383">
        <v>1</v>
      </c>
      <c r="N3579" s="383" t="s">
        <v>11</v>
      </c>
      <c r="O3579" s="385"/>
      <c r="P3579" s="385"/>
      <c r="Q3579" s="386" t="s">
        <v>11</v>
      </c>
      <c r="R3579" s="383"/>
      <c r="S3579" s="383">
        <v>2</v>
      </c>
      <c r="T3579" s="386" t="s">
        <v>11</v>
      </c>
      <c r="U3579" s="386"/>
      <c r="V3579" s="386">
        <v>2</v>
      </c>
      <c r="W3579" s="386" t="s">
        <v>11</v>
      </c>
      <c r="X3579" s="383"/>
      <c r="Y3579" s="383">
        <v>2</v>
      </c>
      <c r="Z3579" s="386" t="s">
        <v>11</v>
      </c>
      <c r="AA3579" s="386"/>
      <c r="AB3579" s="386">
        <v>2</v>
      </c>
      <c r="AC3579" s="386" t="s">
        <v>11</v>
      </c>
      <c r="AD3579" s="383" t="s">
        <v>57</v>
      </c>
      <c r="AE3579" s="383" t="s">
        <v>36</v>
      </c>
      <c r="AF3579" s="383">
        <v>79</v>
      </c>
      <c r="AG3579" s="383" t="s">
        <v>35</v>
      </c>
      <c r="AH3579" s="383" t="s">
        <v>34</v>
      </c>
      <c r="AI3579" s="383" t="s">
        <v>36</v>
      </c>
      <c r="AJ3579" s="383" t="s">
        <v>3554</v>
      </c>
      <c r="AK3579" s="384" t="str">
        <f t="shared" si="111"/>
        <v>NA</v>
      </c>
      <c r="AL3579" s="384" t="str">
        <f t="shared" si="112"/>
        <v>NA</v>
      </c>
    </row>
    <row r="3580" spans="1:38" x14ac:dyDescent="0.25">
      <c r="A3580" s="381" t="s">
        <v>3224</v>
      </c>
      <c r="B3580" s="382" t="s">
        <v>420</v>
      </c>
      <c r="C3580" s="382" t="s">
        <v>30</v>
      </c>
      <c r="D3580" s="382" t="s">
        <v>421</v>
      </c>
      <c r="E3580" s="382" t="s">
        <v>2</v>
      </c>
      <c r="F3580" s="383">
        <v>100</v>
      </c>
      <c r="G3580" s="383">
        <v>63</v>
      </c>
      <c r="H3580" s="383" t="s">
        <v>835</v>
      </c>
      <c r="I3580" s="383">
        <v>100</v>
      </c>
      <c r="J3580" s="383">
        <v>63</v>
      </c>
      <c r="K3580" s="383" t="s">
        <v>835</v>
      </c>
      <c r="L3580" s="385"/>
      <c r="M3580" s="383">
        <v>23</v>
      </c>
      <c r="N3580" s="383" t="s">
        <v>11</v>
      </c>
      <c r="O3580" s="385"/>
      <c r="P3580" s="385"/>
      <c r="Q3580" s="386" t="s">
        <v>11</v>
      </c>
      <c r="R3580" s="383"/>
      <c r="S3580" s="383">
        <v>63</v>
      </c>
      <c r="T3580" s="386" t="s">
        <v>11</v>
      </c>
      <c r="U3580" s="386"/>
      <c r="V3580" s="386">
        <v>61</v>
      </c>
      <c r="W3580" s="386" t="s">
        <v>11</v>
      </c>
      <c r="X3580" s="383"/>
      <c r="Y3580" s="383">
        <v>63</v>
      </c>
      <c r="Z3580" s="386" t="s">
        <v>11</v>
      </c>
      <c r="AA3580" s="386"/>
      <c r="AB3580" s="386">
        <v>61</v>
      </c>
      <c r="AC3580" s="386" t="s">
        <v>11</v>
      </c>
      <c r="AD3580" s="383" t="s">
        <v>33</v>
      </c>
      <c r="AE3580" s="383" t="s">
        <v>36</v>
      </c>
      <c r="AF3580" s="383">
        <v>85</v>
      </c>
      <c r="AG3580" s="383" t="s">
        <v>40</v>
      </c>
      <c r="AH3580" s="383" t="s">
        <v>36</v>
      </c>
      <c r="AI3580" s="383" t="s">
        <v>36</v>
      </c>
      <c r="AJ3580" s="383" t="s">
        <v>3554</v>
      </c>
      <c r="AK3580" s="384" t="str">
        <f t="shared" si="111"/>
        <v>NA</v>
      </c>
      <c r="AL3580" s="384" t="str">
        <f t="shared" si="112"/>
        <v>NA</v>
      </c>
    </row>
    <row r="3581" spans="1:38" x14ac:dyDescent="0.25">
      <c r="A3581" s="381" t="s">
        <v>3224</v>
      </c>
      <c r="B3581" s="382" t="s">
        <v>422</v>
      </c>
      <c r="C3581" s="382" t="s">
        <v>30</v>
      </c>
      <c r="D3581" s="382" t="s">
        <v>423</v>
      </c>
      <c r="E3581" s="382" t="s">
        <v>2</v>
      </c>
      <c r="F3581" s="383"/>
      <c r="G3581" s="383">
        <v>14</v>
      </c>
      <c r="H3581" s="383" t="s">
        <v>11</v>
      </c>
      <c r="I3581" s="383"/>
      <c r="J3581" s="383">
        <v>14</v>
      </c>
      <c r="K3581" s="383" t="s">
        <v>11</v>
      </c>
      <c r="L3581" s="385"/>
      <c r="M3581" s="383">
        <v>2</v>
      </c>
      <c r="N3581" s="383" t="s">
        <v>11</v>
      </c>
      <c r="O3581" s="385"/>
      <c r="P3581" s="385"/>
      <c r="Q3581" s="386" t="s">
        <v>11</v>
      </c>
      <c r="R3581" s="383"/>
      <c r="S3581" s="383">
        <v>13</v>
      </c>
      <c r="T3581" s="386" t="s">
        <v>11</v>
      </c>
      <c r="U3581" s="386"/>
      <c r="V3581" s="386">
        <v>13</v>
      </c>
      <c r="W3581" s="386" t="s">
        <v>11</v>
      </c>
      <c r="X3581" s="383"/>
      <c r="Y3581" s="383">
        <v>14</v>
      </c>
      <c r="Z3581" s="386" t="s">
        <v>11</v>
      </c>
      <c r="AA3581" s="386"/>
      <c r="AB3581" s="386">
        <v>14</v>
      </c>
      <c r="AC3581" s="386" t="s">
        <v>11</v>
      </c>
      <c r="AD3581" s="383" t="s">
        <v>33</v>
      </c>
      <c r="AE3581" s="383" t="s">
        <v>36</v>
      </c>
      <c r="AF3581" s="383">
        <v>92</v>
      </c>
      <c r="AG3581" s="383" t="s">
        <v>35</v>
      </c>
      <c r="AH3581" s="383" t="s">
        <v>34</v>
      </c>
      <c r="AI3581" s="383" t="s">
        <v>36</v>
      </c>
      <c r="AJ3581" s="383" t="s">
        <v>3554</v>
      </c>
      <c r="AK3581" s="384" t="str">
        <f t="shared" si="111"/>
        <v>NA</v>
      </c>
      <c r="AL3581" s="384" t="str">
        <f t="shared" si="112"/>
        <v>NA</v>
      </c>
    </row>
    <row r="3582" spans="1:38" x14ac:dyDescent="0.25">
      <c r="A3582" s="381" t="s">
        <v>3224</v>
      </c>
      <c r="B3582" s="382" t="s">
        <v>424</v>
      </c>
      <c r="C3582" s="382" t="s">
        <v>30</v>
      </c>
      <c r="D3582" s="382" t="s">
        <v>425</v>
      </c>
      <c r="E3582" s="382" t="s">
        <v>2</v>
      </c>
      <c r="F3582" s="383"/>
      <c r="G3582" s="383">
        <v>17</v>
      </c>
      <c r="H3582" s="383" t="s">
        <v>11</v>
      </c>
      <c r="I3582" s="383"/>
      <c r="J3582" s="383">
        <v>17</v>
      </c>
      <c r="K3582" s="383" t="s">
        <v>11</v>
      </c>
      <c r="L3582" s="385"/>
      <c r="M3582" s="383">
        <v>6</v>
      </c>
      <c r="N3582" s="383" t="s">
        <v>11</v>
      </c>
      <c r="O3582" s="385"/>
      <c r="P3582" s="385"/>
      <c r="Q3582" s="386" t="s">
        <v>11</v>
      </c>
      <c r="R3582" s="383"/>
      <c r="S3582" s="383">
        <v>17</v>
      </c>
      <c r="T3582" s="386" t="s">
        <v>11</v>
      </c>
      <c r="U3582" s="386"/>
      <c r="V3582" s="386">
        <v>17</v>
      </c>
      <c r="W3582" s="386" t="s">
        <v>11</v>
      </c>
      <c r="X3582" s="383"/>
      <c r="Y3582" s="383">
        <v>17</v>
      </c>
      <c r="Z3582" s="386" t="s">
        <v>11</v>
      </c>
      <c r="AA3582" s="386"/>
      <c r="AB3582" s="386">
        <v>17</v>
      </c>
      <c r="AC3582" s="386" t="s">
        <v>11</v>
      </c>
      <c r="AD3582" s="383" t="s">
        <v>33</v>
      </c>
      <c r="AE3582" s="383" t="s">
        <v>36</v>
      </c>
      <c r="AF3582" s="383">
        <v>95</v>
      </c>
      <c r="AG3582" s="383" t="s">
        <v>35</v>
      </c>
      <c r="AH3582" s="383" t="s">
        <v>34</v>
      </c>
      <c r="AI3582" s="383" t="s">
        <v>36</v>
      </c>
      <c r="AJ3582" s="383" t="s">
        <v>3554</v>
      </c>
      <c r="AK3582" s="384" t="str">
        <f t="shared" si="111"/>
        <v>NA</v>
      </c>
      <c r="AL3582" s="384" t="str">
        <f t="shared" si="112"/>
        <v>NA</v>
      </c>
    </row>
    <row r="3583" spans="1:38" x14ac:dyDescent="0.25">
      <c r="A3583" s="381" t="s">
        <v>3224</v>
      </c>
      <c r="B3583" s="382" t="s">
        <v>426</v>
      </c>
      <c r="C3583" s="382" t="s">
        <v>30</v>
      </c>
      <c r="D3583" s="382" t="s">
        <v>427</v>
      </c>
      <c r="E3583" s="382" t="s">
        <v>2</v>
      </c>
      <c r="F3583" s="383"/>
      <c r="G3583" s="383">
        <v>13</v>
      </c>
      <c r="H3583" s="383" t="s">
        <v>11</v>
      </c>
      <c r="I3583" s="383"/>
      <c r="J3583" s="383">
        <v>13</v>
      </c>
      <c r="K3583" s="383" t="s">
        <v>11</v>
      </c>
      <c r="L3583" s="385"/>
      <c r="M3583" s="383">
        <v>4</v>
      </c>
      <c r="N3583" s="383" t="s">
        <v>11</v>
      </c>
      <c r="O3583" s="385"/>
      <c r="P3583" s="385"/>
      <c r="Q3583" s="386" t="s">
        <v>11</v>
      </c>
      <c r="R3583" s="383"/>
      <c r="S3583" s="383">
        <v>13</v>
      </c>
      <c r="T3583" s="386" t="s">
        <v>11</v>
      </c>
      <c r="U3583" s="386"/>
      <c r="V3583" s="386">
        <v>13</v>
      </c>
      <c r="W3583" s="386" t="s">
        <v>11</v>
      </c>
      <c r="X3583" s="383"/>
      <c r="Y3583" s="383">
        <v>13</v>
      </c>
      <c r="Z3583" s="386" t="s">
        <v>11</v>
      </c>
      <c r="AA3583" s="386"/>
      <c r="AB3583" s="386">
        <v>13</v>
      </c>
      <c r="AC3583" s="386" t="s">
        <v>11</v>
      </c>
      <c r="AD3583" s="383" t="s">
        <v>33</v>
      </c>
      <c r="AE3583" s="383" t="s">
        <v>36</v>
      </c>
      <c r="AF3583" s="383">
        <v>95</v>
      </c>
      <c r="AG3583" s="383" t="s">
        <v>35</v>
      </c>
      <c r="AH3583" s="383" t="s">
        <v>34</v>
      </c>
      <c r="AI3583" s="383" t="s">
        <v>36</v>
      </c>
      <c r="AJ3583" s="383" t="s">
        <v>3554</v>
      </c>
      <c r="AK3583" s="384" t="str">
        <f t="shared" si="111"/>
        <v>NA</v>
      </c>
      <c r="AL3583" s="384" t="str">
        <f t="shared" si="112"/>
        <v>NA</v>
      </c>
    </row>
    <row r="3584" spans="1:38" x14ac:dyDescent="0.25">
      <c r="A3584" s="381" t="s">
        <v>3224</v>
      </c>
      <c r="B3584" s="382" t="s">
        <v>428</v>
      </c>
      <c r="C3584" s="382" t="s">
        <v>30</v>
      </c>
      <c r="D3584" s="382" t="s">
        <v>429</v>
      </c>
      <c r="E3584" s="382" t="s">
        <v>2</v>
      </c>
      <c r="F3584" s="383"/>
      <c r="G3584" s="383">
        <v>6</v>
      </c>
      <c r="H3584" s="383" t="s">
        <v>11</v>
      </c>
      <c r="I3584" s="383"/>
      <c r="J3584" s="383">
        <v>6</v>
      </c>
      <c r="K3584" s="383" t="s">
        <v>11</v>
      </c>
      <c r="L3584" s="385"/>
      <c r="M3584" s="383">
        <v>2</v>
      </c>
      <c r="N3584" s="383" t="s">
        <v>11</v>
      </c>
      <c r="O3584" s="385"/>
      <c r="P3584" s="385"/>
      <c r="Q3584" s="386" t="s">
        <v>11</v>
      </c>
      <c r="R3584" s="383"/>
      <c r="S3584" s="383">
        <v>4</v>
      </c>
      <c r="T3584" s="386" t="s">
        <v>11</v>
      </c>
      <c r="U3584" s="386"/>
      <c r="V3584" s="386">
        <v>4</v>
      </c>
      <c r="W3584" s="386" t="s">
        <v>11</v>
      </c>
      <c r="X3584" s="383"/>
      <c r="Y3584" s="383">
        <v>4</v>
      </c>
      <c r="Z3584" s="386" t="s">
        <v>11</v>
      </c>
      <c r="AA3584" s="386"/>
      <c r="AB3584" s="386">
        <v>4</v>
      </c>
      <c r="AC3584" s="386" t="s">
        <v>11</v>
      </c>
      <c r="AD3584" s="383" t="s">
        <v>33</v>
      </c>
      <c r="AE3584" s="383" t="s">
        <v>36</v>
      </c>
      <c r="AF3584" s="383">
        <v>85</v>
      </c>
      <c r="AG3584" s="383" t="s">
        <v>35</v>
      </c>
      <c r="AH3584" s="383" t="s">
        <v>34</v>
      </c>
      <c r="AI3584" s="383" t="s">
        <v>36</v>
      </c>
      <c r="AJ3584" s="383" t="s">
        <v>3554</v>
      </c>
      <c r="AK3584" s="384" t="str">
        <f t="shared" si="111"/>
        <v>NA</v>
      </c>
      <c r="AL3584" s="384" t="str">
        <f t="shared" si="112"/>
        <v>NA</v>
      </c>
    </row>
    <row r="3585" spans="1:38" x14ac:dyDescent="0.25">
      <c r="A3585" s="381" t="s">
        <v>3224</v>
      </c>
      <c r="B3585" s="382" t="s">
        <v>430</v>
      </c>
      <c r="C3585" s="382" t="s">
        <v>30</v>
      </c>
      <c r="D3585" s="382" t="s">
        <v>431</v>
      </c>
      <c r="E3585" s="382" t="s">
        <v>2</v>
      </c>
      <c r="F3585" s="383"/>
      <c r="G3585" s="383">
        <v>4</v>
      </c>
      <c r="H3585" s="383" t="s">
        <v>11</v>
      </c>
      <c r="I3585" s="383"/>
      <c r="J3585" s="383">
        <v>4</v>
      </c>
      <c r="K3585" s="383" t="s">
        <v>11</v>
      </c>
      <c r="L3585" s="385"/>
      <c r="M3585" s="383">
        <v>1</v>
      </c>
      <c r="N3585" s="383" t="s">
        <v>11</v>
      </c>
      <c r="O3585" s="385"/>
      <c r="P3585" s="385"/>
      <c r="Q3585" s="386" t="s">
        <v>11</v>
      </c>
      <c r="R3585" s="383"/>
      <c r="S3585" s="383">
        <v>4</v>
      </c>
      <c r="T3585" s="386" t="s">
        <v>11</v>
      </c>
      <c r="U3585" s="386"/>
      <c r="V3585" s="386">
        <v>4</v>
      </c>
      <c r="W3585" s="386" t="s">
        <v>11</v>
      </c>
      <c r="X3585" s="383"/>
      <c r="Y3585" s="383">
        <v>4</v>
      </c>
      <c r="Z3585" s="386" t="s">
        <v>11</v>
      </c>
      <c r="AA3585" s="386"/>
      <c r="AB3585" s="386">
        <v>4</v>
      </c>
      <c r="AC3585" s="386" t="s">
        <v>11</v>
      </c>
      <c r="AD3585" s="383" t="s">
        <v>104</v>
      </c>
      <c r="AE3585" s="383" t="s">
        <v>36</v>
      </c>
      <c r="AF3585" s="383">
        <v>85</v>
      </c>
      <c r="AG3585" s="383" t="s">
        <v>35</v>
      </c>
      <c r="AH3585" s="383" t="s">
        <v>34</v>
      </c>
      <c r="AI3585" s="383" t="s">
        <v>36</v>
      </c>
      <c r="AJ3585" s="383" t="s">
        <v>3554</v>
      </c>
      <c r="AK3585" s="384" t="str">
        <f t="shared" si="111"/>
        <v>NA</v>
      </c>
      <c r="AL3585" s="384" t="str">
        <f t="shared" si="112"/>
        <v>NA</v>
      </c>
    </row>
    <row r="3586" spans="1:38" x14ac:dyDescent="0.25">
      <c r="A3586" s="381" t="s">
        <v>3224</v>
      </c>
      <c r="B3586" s="382" t="s">
        <v>432</v>
      </c>
      <c r="C3586" s="382" t="s">
        <v>30</v>
      </c>
      <c r="D3586" s="382" t="s">
        <v>433</v>
      </c>
      <c r="E3586" s="382" t="s">
        <v>2</v>
      </c>
      <c r="F3586" s="383"/>
      <c r="G3586" s="383">
        <v>2</v>
      </c>
      <c r="H3586" s="383" t="s">
        <v>11</v>
      </c>
      <c r="I3586" s="383"/>
      <c r="J3586" s="383">
        <v>2</v>
      </c>
      <c r="K3586" s="383" t="s">
        <v>11</v>
      </c>
      <c r="L3586" s="385"/>
      <c r="M3586" s="383">
        <v>1</v>
      </c>
      <c r="N3586" s="383" t="s">
        <v>11</v>
      </c>
      <c r="O3586" s="385"/>
      <c r="P3586" s="385"/>
      <c r="Q3586" s="386" t="s">
        <v>11</v>
      </c>
      <c r="R3586" s="383"/>
      <c r="S3586" s="383">
        <v>2</v>
      </c>
      <c r="T3586" s="386" t="s">
        <v>11</v>
      </c>
      <c r="U3586" s="386"/>
      <c r="V3586" s="386">
        <v>2</v>
      </c>
      <c r="W3586" s="386" t="s">
        <v>11</v>
      </c>
      <c r="X3586" s="383"/>
      <c r="Y3586" s="383">
        <v>2</v>
      </c>
      <c r="Z3586" s="386" t="s">
        <v>11</v>
      </c>
      <c r="AA3586" s="386"/>
      <c r="AB3586" s="386">
        <v>2</v>
      </c>
      <c r="AC3586" s="386" t="s">
        <v>11</v>
      </c>
      <c r="AD3586" s="383" t="s">
        <v>33</v>
      </c>
      <c r="AE3586" s="383" t="s">
        <v>36</v>
      </c>
      <c r="AF3586" s="383">
        <v>85</v>
      </c>
      <c r="AG3586" s="383" t="s">
        <v>35</v>
      </c>
      <c r="AH3586" s="383" t="s">
        <v>34</v>
      </c>
      <c r="AI3586" s="383" t="s">
        <v>36</v>
      </c>
      <c r="AJ3586" s="383" t="s">
        <v>3554</v>
      </c>
      <c r="AK3586" s="384" t="str">
        <f t="shared" si="111"/>
        <v>NA</v>
      </c>
      <c r="AL3586" s="384" t="str">
        <f t="shared" si="112"/>
        <v>NA</v>
      </c>
    </row>
    <row r="3587" spans="1:38" x14ac:dyDescent="0.25">
      <c r="A3587" s="381" t="s">
        <v>3224</v>
      </c>
      <c r="B3587" s="382" t="s">
        <v>434</v>
      </c>
      <c r="C3587" s="382" t="s">
        <v>30</v>
      </c>
      <c r="D3587" s="382" t="s">
        <v>435</v>
      </c>
      <c r="E3587" s="382" t="s">
        <v>2</v>
      </c>
      <c r="F3587" s="383"/>
      <c r="G3587" s="383">
        <v>6</v>
      </c>
      <c r="H3587" s="383" t="s">
        <v>11</v>
      </c>
      <c r="I3587" s="383"/>
      <c r="J3587" s="383">
        <v>6</v>
      </c>
      <c r="K3587" s="383" t="s">
        <v>11</v>
      </c>
      <c r="L3587" s="385"/>
      <c r="M3587" s="383">
        <v>2</v>
      </c>
      <c r="N3587" s="383" t="s">
        <v>11</v>
      </c>
      <c r="O3587" s="385"/>
      <c r="P3587" s="385"/>
      <c r="Q3587" s="386" t="s">
        <v>11</v>
      </c>
      <c r="R3587" s="383"/>
      <c r="S3587" s="383">
        <v>6</v>
      </c>
      <c r="T3587" s="386" t="s">
        <v>11</v>
      </c>
      <c r="U3587" s="386"/>
      <c r="V3587" s="386">
        <v>6</v>
      </c>
      <c r="W3587" s="386" t="s">
        <v>11</v>
      </c>
      <c r="X3587" s="383"/>
      <c r="Y3587" s="383">
        <v>6</v>
      </c>
      <c r="Z3587" s="386" t="s">
        <v>11</v>
      </c>
      <c r="AA3587" s="386"/>
      <c r="AB3587" s="386">
        <v>6</v>
      </c>
      <c r="AC3587" s="386" t="s">
        <v>11</v>
      </c>
      <c r="AD3587" s="383" t="s">
        <v>33</v>
      </c>
      <c r="AE3587" s="383" t="s">
        <v>34</v>
      </c>
      <c r="AF3587" s="383">
        <v>100</v>
      </c>
      <c r="AG3587" s="383" t="s">
        <v>35</v>
      </c>
      <c r="AH3587" s="383" t="s">
        <v>34</v>
      </c>
      <c r="AI3587" s="383" t="s">
        <v>36</v>
      </c>
      <c r="AJ3587" s="383" t="s">
        <v>3554</v>
      </c>
      <c r="AK3587" s="384" t="str">
        <f t="shared" ref="AK3587:AK3650" si="113">IF(OR(T3587="NA",T3587="NO"),T3587,(IF(T3587="","NA",IF(OR(R3587&gt;78,AND(T3587="Yes",R3587="")),"Yes-AB",IF(W3587="NA","Yes-SH","Yes-GM")))))</f>
        <v>NA</v>
      </c>
      <c r="AL3587" s="384" t="str">
        <f t="shared" ref="AL3587:AL3650" si="114">IF(OR(Z3587="NA",Z3587="NO"),Z3587,(IF(Z3587="","NA",IF(OR(X3587&gt;79,AND(Z3587="Yes",X3587="")),"Yes-AB",IF(AC3587="NA","Yes-SH","Yes-GM")))))</f>
        <v>NA</v>
      </c>
    </row>
    <row r="3588" spans="1:38" x14ac:dyDescent="0.25">
      <c r="A3588" s="381" t="s">
        <v>3224</v>
      </c>
      <c r="B3588" s="382" t="s">
        <v>436</v>
      </c>
      <c r="C3588" s="382" t="s">
        <v>30</v>
      </c>
      <c r="D3588" s="382" t="s">
        <v>437</v>
      </c>
      <c r="E3588" s="382" t="s">
        <v>2</v>
      </c>
      <c r="F3588" s="383"/>
      <c r="G3588" s="383">
        <v>0</v>
      </c>
      <c r="H3588" s="383" t="s">
        <v>11</v>
      </c>
      <c r="I3588" s="383"/>
      <c r="J3588" s="383">
        <v>0</v>
      </c>
      <c r="K3588" s="383" t="s">
        <v>11</v>
      </c>
      <c r="L3588" s="385"/>
      <c r="M3588" s="383">
        <v>0</v>
      </c>
      <c r="N3588" s="383" t="s">
        <v>11</v>
      </c>
      <c r="O3588" s="385"/>
      <c r="P3588" s="385"/>
      <c r="Q3588" s="386" t="s">
        <v>11</v>
      </c>
      <c r="R3588" s="383"/>
      <c r="S3588" s="383">
        <v>0</v>
      </c>
      <c r="T3588" s="386" t="s">
        <v>11</v>
      </c>
      <c r="U3588" s="386"/>
      <c r="V3588" s="386">
        <v>0</v>
      </c>
      <c r="W3588" s="386" t="s">
        <v>11</v>
      </c>
      <c r="X3588" s="383"/>
      <c r="Y3588" s="383">
        <v>0</v>
      </c>
      <c r="Z3588" s="386" t="s">
        <v>11</v>
      </c>
      <c r="AA3588" s="386"/>
      <c r="AB3588" s="386">
        <v>0</v>
      </c>
      <c r="AC3588" s="386" t="s">
        <v>11</v>
      </c>
      <c r="AD3588" s="383" t="s">
        <v>33</v>
      </c>
      <c r="AE3588" s="383" t="s">
        <v>36</v>
      </c>
      <c r="AF3588" s="383">
        <v>97</v>
      </c>
      <c r="AG3588" s="383" t="s">
        <v>35</v>
      </c>
      <c r="AH3588" s="383" t="s">
        <v>34</v>
      </c>
      <c r="AI3588" s="383" t="s">
        <v>36</v>
      </c>
      <c r="AJ3588" s="383" t="s">
        <v>3554</v>
      </c>
      <c r="AK3588" s="384" t="str">
        <f t="shared" si="113"/>
        <v>NA</v>
      </c>
      <c r="AL3588" s="384" t="str">
        <f t="shared" si="114"/>
        <v>NA</v>
      </c>
    </row>
    <row r="3589" spans="1:38" x14ac:dyDescent="0.25">
      <c r="A3589" s="381" t="s">
        <v>3224</v>
      </c>
      <c r="B3589" s="382" t="s">
        <v>438</v>
      </c>
      <c r="C3589" s="382" t="s">
        <v>30</v>
      </c>
      <c r="D3589" s="382" t="s">
        <v>439</v>
      </c>
      <c r="E3589" s="382" t="s">
        <v>2</v>
      </c>
      <c r="F3589" s="383"/>
      <c r="G3589" s="383">
        <v>6</v>
      </c>
      <c r="H3589" s="383" t="s">
        <v>11</v>
      </c>
      <c r="I3589" s="383"/>
      <c r="J3589" s="383">
        <v>6</v>
      </c>
      <c r="K3589" s="383" t="s">
        <v>11</v>
      </c>
      <c r="L3589" s="385"/>
      <c r="M3589" s="383">
        <v>1</v>
      </c>
      <c r="N3589" s="383" t="s">
        <v>11</v>
      </c>
      <c r="O3589" s="385"/>
      <c r="P3589" s="385"/>
      <c r="Q3589" s="386" t="s">
        <v>11</v>
      </c>
      <c r="R3589" s="383"/>
      <c r="S3589" s="383">
        <v>2</v>
      </c>
      <c r="T3589" s="386" t="s">
        <v>11</v>
      </c>
      <c r="U3589" s="386"/>
      <c r="V3589" s="386">
        <v>2</v>
      </c>
      <c r="W3589" s="386" t="s">
        <v>11</v>
      </c>
      <c r="X3589" s="383"/>
      <c r="Y3589" s="383">
        <v>2</v>
      </c>
      <c r="Z3589" s="386" t="s">
        <v>11</v>
      </c>
      <c r="AA3589" s="386"/>
      <c r="AB3589" s="386">
        <v>2</v>
      </c>
      <c r="AC3589" s="386" t="s">
        <v>11</v>
      </c>
      <c r="AD3589" s="383" t="s">
        <v>57</v>
      </c>
      <c r="AE3589" s="383" t="s">
        <v>36</v>
      </c>
      <c r="AF3589" s="383">
        <v>79</v>
      </c>
      <c r="AG3589" s="383" t="s">
        <v>35</v>
      </c>
      <c r="AH3589" s="383" t="s">
        <v>34</v>
      </c>
      <c r="AI3589" s="383" t="s">
        <v>36</v>
      </c>
      <c r="AJ3589" s="383" t="s">
        <v>3554</v>
      </c>
      <c r="AK3589" s="384" t="str">
        <f t="shared" si="113"/>
        <v>NA</v>
      </c>
      <c r="AL3589" s="384" t="str">
        <f t="shared" si="114"/>
        <v>NA</v>
      </c>
    </row>
    <row r="3590" spans="1:38" x14ac:dyDescent="0.25">
      <c r="A3590" s="381" t="s">
        <v>3224</v>
      </c>
      <c r="B3590" s="382" t="s">
        <v>440</v>
      </c>
      <c r="C3590" s="382" t="s">
        <v>30</v>
      </c>
      <c r="D3590" s="382" t="s">
        <v>441</v>
      </c>
      <c r="E3590" s="382" t="s">
        <v>2</v>
      </c>
      <c r="F3590" s="383">
        <v>99</v>
      </c>
      <c r="G3590" s="383">
        <v>151</v>
      </c>
      <c r="H3590" s="383" t="s">
        <v>835</v>
      </c>
      <c r="I3590" s="383">
        <v>99</v>
      </c>
      <c r="J3590" s="383">
        <v>151</v>
      </c>
      <c r="K3590" s="383" t="s">
        <v>835</v>
      </c>
      <c r="L3590" s="385"/>
      <c r="M3590" s="383">
        <v>71</v>
      </c>
      <c r="N3590" s="383" t="s">
        <v>835</v>
      </c>
      <c r="O3590" s="385"/>
      <c r="P3590" s="385"/>
      <c r="Q3590" s="386" t="s">
        <v>11</v>
      </c>
      <c r="R3590" s="383">
        <v>64</v>
      </c>
      <c r="S3590" s="383">
        <v>148</v>
      </c>
      <c r="T3590" s="386" t="s">
        <v>36</v>
      </c>
      <c r="U3590" s="386">
        <v>62</v>
      </c>
      <c r="V3590" s="386">
        <v>143</v>
      </c>
      <c r="W3590" s="386" t="s">
        <v>834</v>
      </c>
      <c r="X3590" s="383">
        <v>66</v>
      </c>
      <c r="Y3590" s="383">
        <v>148</v>
      </c>
      <c r="Z3590" s="386" t="s">
        <v>36</v>
      </c>
      <c r="AA3590" s="386">
        <v>64</v>
      </c>
      <c r="AB3590" s="386">
        <v>143</v>
      </c>
      <c r="AC3590" s="386" t="s">
        <v>834</v>
      </c>
      <c r="AD3590" s="383" t="s">
        <v>57</v>
      </c>
      <c r="AE3590" s="383" t="s">
        <v>36</v>
      </c>
      <c r="AF3590" s="383">
        <v>64</v>
      </c>
      <c r="AG3590" s="383" t="s">
        <v>40</v>
      </c>
      <c r="AH3590" s="383" t="s">
        <v>34</v>
      </c>
      <c r="AI3590" s="383" t="s">
        <v>36</v>
      </c>
      <c r="AJ3590" s="383" t="s">
        <v>3554</v>
      </c>
      <c r="AK3590" s="384" t="str">
        <f t="shared" si="113"/>
        <v>NO</v>
      </c>
      <c r="AL3590" s="384" t="str">
        <f t="shared" si="114"/>
        <v>NO</v>
      </c>
    </row>
    <row r="3591" spans="1:38" x14ac:dyDescent="0.25">
      <c r="A3591" s="381" t="s">
        <v>3224</v>
      </c>
      <c r="B3591" s="382" t="s">
        <v>442</v>
      </c>
      <c r="C3591" s="382" t="s">
        <v>30</v>
      </c>
      <c r="D3591" s="382" t="s">
        <v>443</v>
      </c>
      <c r="E3591" s="382" t="s">
        <v>2</v>
      </c>
      <c r="F3591" s="383">
        <v>100</v>
      </c>
      <c r="G3591" s="383">
        <v>151</v>
      </c>
      <c r="H3591" s="383" t="s">
        <v>835</v>
      </c>
      <c r="I3591" s="383">
        <v>100</v>
      </c>
      <c r="J3591" s="383">
        <v>151</v>
      </c>
      <c r="K3591" s="383" t="s">
        <v>835</v>
      </c>
      <c r="L3591" s="385"/>
      <c r="M3591" s="383">
        <v>45</v>
      </c>
      <c r="N3591" s="383" t="s">
        <v>835</v>
      </c>
      <c r="O3591" s="385"/>
      <c r="P3591" s="385"/>
      <c r="Q3591" s="386" t="s">
        <v>11</v>
      </c>
      <c r="R3591" s="383">
        <v>83</v>
      </c>
      <c r="S3591" s="383">
        <v>146</v>
      </c>
      <c r="T3591" s="386" t="s">
        <v>34</v>
      </c>
      <c r="U3591" s="386">
        <v>79</v>
      </c>
      <c r="V3591" s="386">
        <v>146</v>
      </c>
      <c r="W3591" s="386" t="s">
        <v>11</v>
      </c>
      <c r="X3591" s="383">
        <v>82</v>
      </c>
      <c r="Y3591" s="383">
        <v>146</v>
      </c>
      <c r="Z3591" s="386" t="s">
        <v>34</v>
      </c>
      <c r="AA3591" s="386">
        <v>75</v>
      </c>
      <c r="AB3591" s="386">
        <v>146</v>
      </c>
      <c r="AC3591" s="386" t="s">
        <v>11</v>
      </c>
      <c r="AD3591" s="383" t="s">
        <v>33</v>
      </c>
      <c r="AE3591" s="383" t="s">
        <v>36</v>
      </c>
      <c r="AF3591" s="383">
        <v>77</v>
      </c>
      <c r="AG3591" s="383" t="s">
        <v>40</v>
      </c>
      <c r="AH3591" s="383" t="s">
        <v>34</v>
      </c>
      <c r="AI3591" s="383" t="s">
        <v>36</v>
      </c>
      <c r="AJ3591" s="383" t="s">
        <v>3554</v>
      </c>
      <c r="AK3591" s="384" t="str">
        <f t="shared" si="113"/>
        <v>Yes-AB</v>
      </c>
      <c r="AL3591" s="384" t="str">
        <f t="shared" si="114"/>
        <v>Yes-AB</v>
      </c>
    </row>
    <row r="3592" spans="1:38" x14ac:dyDescent="0.25">
      <c r="A3592" s="381" t="s">
        <v>3224</v>
      </c>
      <c r="B3592" s="382" t="s">
        <v>861</v>
      </c>
      <c r="C3592" s="382" t="s">
        <v>30</v>
      </c>
      <c r="D3592" s="382" t="s">
        <v>2242</v>
      </c>
      <c r="E3592" s="382" t="s">
        <v>2</v>
      </c>
      <c r="F3592" s="383"/>
      <c r="G3592" s="383">
        <v>3</v>
      </c>
      <c r="H3592" s="383" t="s">
        <v>11</v>
      </c>
      <c r="I3592" s="383"/>
      <c r="J3592" s="383">
        <v>3</v>
      </c>
      <c r="K3592" s="383" t="s">
        <v>11</v>
      </c>
      <c r="L3592" s="385"/>
      <c r="M3592" s="383">
        <v>1</v>
      </c>
      <c r="N3592" s="383" t="s">
        <v>11</v>
      </c>
      <c r="O3592" s="385"/>
      <c r="P3592" s="385"/>
      <c r="Q3592" s="386" t="s">
        <v>11</v>
      </c>
      <c r="R3592" s="383"/>
      <c r="S3592" s="383">
        <v>3</v>
      </c>
      <c r="T3592" s="386" t="s">
        <v>11</v>
      </c>
      <c r="U3592" s="386"/>
      <c r="V3592" s="386">
        <v>3</v>
      </c>
      <c r="W3592" s="386" t="s">
        <v>11</v>
      </c>
      <c r="X3592" s="383"/>
      <c r="Y3592" s="383">
        <v>3</v>
      </c>
      <c r="Z3592" s="386" t="s">
        <v>11</v>
      </c>
      <c r="AA3592" s="386"/>
      <c r="AB3592" s="386">
        <v>3</v>
      </c>
      <c r="AC3592" s="386" t="s">
        <v>11</v>
      </c>
      <c r="AD3592" s="383" t="s">
        <v>33</v>
      </c>
      <c r="AE3592" s="383" t="s">
        <v>34</v>
      </c>
      <c r="AF3592" s="383">
        <v>100</v>
      </c>
      <c r="AG3592" s="383" t="s">
        <v>40</v>
      </c>
      <c r="AH3592" s="383" t="s">
        <v>34</v>
      </c>
      <c r="AI3592" s="383" t="s">
        <v>34</v>
      </c>
      <c r="AJ3592" s="383" t="s">
        <v>3554</v>
      </c>
      <c r="AK3592" s="384" t="str">
        <f t="shared" si="113"/>
        <v>NA</v>
      </c>
      <c r="AL3592" s="384" t="str">
        <f t="shared" si="114"/>
        <v>NA</v>
      </c>
    </row>
    <row r="3593" spans="1:38" x14ac:dyDescent="0.25">
      <c r="A3593" s="381" t="s">
        <v>3224</v>
      </c>
      <c r="B3593" s="382" t="s">
        <v>444</v>
      </c>
      <c r="C3593" s="382" t="s">
        <v>30</v>
      </c>
      <c r="D3593" s="382" t="s">
        <v>445</v>
      </c>
      <c r="E3593" s="382" t="s">
        <v>2</v>
      </c>
      <c r="F3593" s="383"/>
      <c r="G3593" s="383">
        <v>17</v>
      </c>
      <c r="H3593" s="383" t="s">
        <v>11</v>
      </c>
      <c r="I3593" s="383"/>
      <c r="J3593" s="383">
        <v>17</v>
      </c>
      <c r="K3593" s="383" t="s">
        <v>11</v>
      </c>
      <c r="L3593" s="385"/>
      <c r="M3593" s="383">
        <v>5</v>
      </c>
      <c r="N3593" s="383" t="s">
        <v>11</v>
      </c>
      <c r="O3593" s="385"/>
      <c r="P3593" s="385"/>
      <c r="Q3593" s="386" t="s">
        <v>11</v>
      </c>
      <c r="R3593" s="383"/>
      <c r="S3593" s="383">
        <v>17</v>
      </c>
      <c r="T3593" s="386" t="s">
        <v>11</v>
      </c>
      <c r="U3593" s="386"/>
      <c r="V3593" s="386">
        <v>17</v>
      </c>
      <c r="W3593" s="386" t="s">
        <v>11</v>
      </c>
      <c r="X3593" s="383"/>
      <c r="Y3593" s="383">
        <v>17</v>
      </c>
      <c r="Z3593" s="386" t="s">
        <v>11</v>
      </c>
      <c r="AA3593" s="386"/>
      <c r="AB3593" s="386">
        <v>17</v>
      </c>
      <c r="AC3593" s="386" t="s">
        <v>11</v>
      </c>
      <c r="AD3593" s="383" t="s">
        <v>33</v>
      </c>
      <c r="AE3593" s="383" t="s">
        <v>34</v>
      </c>
      <c r="AF3593" s="383">
        <v>100</v>
      </c>
      <c r="AG3593" s="383" t="s">
        <v>35</v>
      </c>
      <c r="AH3593" s="383" t="s">
        <v>36</v>
      </c>
      <c r="AI3593" s="383" t="s">
        <v>34</v>
      </c>
      <c r="AJ3593" s="383" t="s">
        <v>3554</v>
      </c>
      <c r="AK3593" s="384" t="str">
        <f t="shared" si="113"/>
        <v>NA</v>
      </c>
      <c r="AL3593" s="384" t="str">
        <f t="shared" si="114"/>
        <v>NA</v>
      </c>
    </row>
    <row r="3594" spans="1:38" x14ac:dyDescent="0.25">
      <c r="A3594" s="381" t="s">
        <v>3224</v>
      </c>
      <c r="B3594" s="382" t="s">
        <v>446</v>
      </c>
      <c r="C3594" s="382" t="s">
        <v>30</v>
      </c>
      <c r="D3594" s="382" t="s">
        <v>447</v>
      </c>
      <c r="E3594" s="382" t="s">
        <v>2</v>
      </c>
      <c r="F3594" s="383"/>
      <c r="G3594" s="383">
        <v>6</v>
      </c>
      <c r="H3594" s="383" t="s">
        <v>11</v>
      </c>
      <c r="I3594" s="383"/>
      <c r="J3594" s="383">
        <v>6</v>
      </c>
      <c r="K3594" s="383" t="s">
        <v>11</v>
      </c>
      <c r="L3594" s="385"/>
      <c r="M3594" s="383">
        <v>1</v>
      </c>
      <c r="N3594" s="383" t="s">
        <v>11</v>
      </c>
      <c r="O3594" s="385"/>
      <c r="P3594" s="385"/>
      <c r="Q3594" s="386" t="s">
        <v>11</v>
      </c>
      <c r="R3594" s="383"/>
      <c r="S3594" s="383">
        <v>5</v>
      </c>
      <c r="T3594" s="386" t="s">
        <v>11</v>
      </c>
      <c r="U3594" s="386"/>
      <c r="V3594" s="386">
        <v>5</v>
      </c>
      <c r="W3594" s="386" t="s">
        <v>11</v>
      </c>
      <c r="X3594" s="383"/>
      <c r="Y3594" s="383">
        <v>5</v>
      </c>
      <c r="Z3594" s="386" t="s">
        <v>11</v>
      </c>
      <c r="AA3594" s="386"/>
      <c r="AB3594" s="386">
        <v>5</v>
      </c>
      <c r="AC3594" s="386" t="s">
        <v>11</v>
      </c>
      <c r="AD3594" s="383" t="s">
        <v>33</v>
      </c>
      <c r="AE3594" s="383" t="s">
        <v>36</v>
      </c>
      <c r="AF3594" s="383">
        <v>82</v>
      </c>
      <c r="AG3594" s="383" t="s">
        <v>35</v>
      </c>
      <c r="AH3594" s="383" t="s">
        <v>34</v>
      </c>
      <c r="AI3594" s="383" t="s">
        <v>36</v>
      </c>
      <c r="AJ3594" s="383" t="s">
        <v>3554</v>
      </c>
      <c r="AK3594" s="384" t="str">
        <f t="shared" si="113"/>
        <v>NA</v>
      </c>
      <c r="AL3594" s="384" t="str">
        <f t="shared" si="114"/>
        <v>NA</v>
      </c>
    </row>
    <row r="3595" spans="1:38" x14ac:dyDescent="0.25">
      <c r="A3595" s="381" t="s">
        <v>3224</v>
      </c>
      <c r="B3595" s="382" t="s">
        <v>2317</v>
      </c>
      <c r="C3595" s="382" t="s">
        <v>30</v>
      </c>
      <c r="D3595" s="382" t="s">
        <v>2318</v>
      </c>
      <c r="E3595" s="382" t="s">
        <v>2</v>
      </c>
      <c r="F3595" s="383"/>
      <c r="G3595" s="383">
        <v>14</v>
      </c>
      <c r="H3595" s="383" t="s">
        <v>11</v>
      </c>
      <c r="I3595" s="383"/>
      <c r="J3595" s="383">
        <v>14</v>
      </c>
      <c r="K3595" s="383" t="s">
        <v>11</v>
      </c>
      <c r="L3595" s="385"/>
      <c r="M3595" s="383">
        <v>6</v>
      </c>
      <c r="N3595" s="383" t="s">
        <v>11</v>
      </c>
      <c r="O3595" s="385"/>
      <c r="P3595" s="385"/>
      <c r="Q3595" s="386" t="s">
        <v>11</v>
      </c>
      <c r="R3595" s="383"/>
      <c r="S3595" s="383">
        <v>10</v>
      </c>
      <c r="T3595" s="386" t="s">
        <v>11</v>
      </c>
      <c r="U3595" s="386"/>
      <c r="V3595" s="386">
        <v>7</v>
      </c>
      <c r="W3595" s="386" t="s">
        <v>11</v>
      </c>
      <c r="X3595" s="383"/>
      <c r="Y3595" s="383">
        <v>10</v>
      </c>
      <c r="Z3595" s="386" t="s">
        <v>11</v>
      </c>
      <c r="AA3595" s="386"/>
      <c r="AB3595" s="386">
        <v>7</v>
      </c>
      <c r="AC3595" s="386" t="s">
        <v>11</v>
      </c>
      <c r="AD3595" s="383"/>
      <c r="AE3595" s="383" t="s">
        <v>36</v>
      </c>
      <c r="AF3595" s="383">
        <v>95</v>
      </c>
      <c r="AG3595" s="383" t="s">
        <v>35</v>
      </c>
      <c r="AH3595" s="383" t="s">
        <v>36</v>
      </c>
      <c r="AI3595" s="383" t="s">
        <v>34</v>
      </c>
      <c r="AJ3595" s="383" t="s">
        <v>3554</v>
      </c>
      <c r="AK3595" s="384" t="str">
        <f t="shared" si="113"/>
        <v>NA</v>
      </c>
      <c r="AL3595" s="384" t="str">
        <f t="shared" si="114"/>
        <v>NA</v>
      </c>
    </row>
    <row r="3596" spans="1:38" x14ac:dyDescent="0.25">
      <c r="A3596" s="381" t="s">
        <v>3224</v>
      </c>
      <c r="B3596" s="382" t="s">
        <v>862</v>
      </c>
      <c r="C3596" s="382" t="s">
        <v>30</v>
      </c>
      <c r="D3596" s="382" t="s">
        <v>2243</v>
      </c>
      <c r="E3596" s="382" t="s">
        <v>2</v>
      </c>
      <c r="F3596" s="383"/>
      <c r="G3596" s="383">
        <v>2</v>
      </c>
      <c r="H3596" s="383" t="s">
        <v>11</v>
      </c>
      <c r="I3596" s="383"/>
      <c r="J3596" s="383">
        <v>2</v>
      </c>
      <c r="K3596" s="383" t="s">
        <v>11</v>
      </c>
      <c r="L3596" s="385"/>
      <c r="M3596" s="383">
        <v>0</v>
      </c>
      <c r="N3596" s="383" t="s">
        <v>11</v>
      </c>
      <c r="O3596" s="385"/>
      <c r="P3596" s="385"/>
      <c r="Q3596" s="386" t="s">
        <v>11</v>
      </c>
      <c r="R3596" s="383"/>
      <c r="S3596" s="383">
        <v>2</v>
      </c>
      <c r="T3596" s="386" t="s">
        <v>11</v>
      </c>
      <c r="U3596" s="386"/>
      <c r="V3596" s="386">
        <v>2</v>
      </c>
      <c r="W3596" s="386" t="s">
        <v>11</v>
      </c>
      <c r="X3596" s="383"/>
      <c r="Y3596" s="383">
        <v>2</v>
      </c>
      <c r="Z3596" s="386" t="s">
        <v>11</v>
      </c>
      <c r="AA3596" s="386"/>
      <c r="AB3596" s="386">
        <v>2</v>
      </c>
      <c r="AC3596" s="386" t="s">
        <v>11</v>
      </c>
      <c r="AD3596" s="383" t="s">
        <v>104</v>
      </c>
      <c r="AE3596" s="383" t="s">
        <v>36</v>
      </c>
      <c r="AF3596" s="383">
        <v>97</v>
      </c>
      <c r="AG3596" s="383" t="s">
        <v>40</v>
      </c>
      <c r="AH3596" s="383" t="s">
        <v>34</v>
      </c>
      <c r="AI3596" s="383" t="s">
        <v>34</v>
      </c>
      <c r="AJ3596" s="383" t="s">
        <v>3554</v>
      </c>
      <c r="AK3596" s="384" t="str">
        <f t="shared" si="113"/>
        <v>NA</v>
      </c>
      <c r="AL3596" s="384" t="str">
        <f t="shared" si="114"/>
        <v>NA</v>
      </c>
    </row>
    <row r="3597" spans="1:38" x14ac:dyDescent="0.25">
      <c r="A3597" s="381" t="s">
        <v>3224</v>
      </c>
      <c r="B3597" s="382" t="s">
        <v>448</v>
      </c>
      <c r="C3597" s="382" t="s">
        <v>30</v>
      </c>
      <c r="D3597" s="382" t="s">
        <v>2244</v>
      </c>
      <c r="E3597" s="382" t="s">
        <v>2</v>
      </c>
      <c r="F3597" s="383"/>
      <c r="G3597" s="383">
        <v>10</v>
      </c>
      <c r="H3597" s="383" t="s">
        <v>11</v>
      </c>
      <c r="I3597" s="383"/>
      <c r="J3597" s="383">
        <v>10</v>
      </c>
      <c r="K3597" s="383" t="s">
        <v>11</v>
      </c>
      <c r="L3597" s="385"/>
      <c r="M3597" s="383">
        <v>3</v>
      </c>
      <c r="N3597" s="383" t="s">
        <v>11</v>
      </c>
      <c r="O3597" s="385"/>
      <c r="P3597" s="385"/>
      <c r="Q3597" s="386" t="s">
        <v>11</v>
      </c>
      <c r="R3597" s="383"/>
      <c r="S3597" s="383">
        <v>10</v>
      </c>
      <c r="T3597" s="386" t="s">
        <v>11</v>
      </c>
      <c r="U3597" s="386"/>
      <c r="V3597" s="386">
        <v>10</v>
      </c>
      <c r="W3597" s="386" t="s">
        <v>11</v>
      </c>
      <c r="X3597" s="383"/>
      <c r="Y3597" s="383">
        <v>10</v>
      </c>
      <c r="Z3597" s="386" t="s">
        <v>11</v>
      </c>
      <c r="AA3597" s="386"/>
      <c r="AB3597" s="386">
        <v>10</v>
      </c>
      <c r="AC3597" s="386" t="s">
        <v>11</v>
      </c>
      <c r="AD3597" s="383" t="s">
        <v>104</v>
      </c>
      <c r="AE3597" s="383" t="s">
        <v>36</v>
      </c>
      <c r="AF3597" s="383">
        <v>92</v>
      </c>
      <c r="AG3597" s="383" t="s">
        <v>40</v>
      </c>
      <c r="AH3597" s="383" t="s">
        <v>34</v>
      </c>
      <c r="AI3597" s="383" t="s">
        <v>34</v>
      </c>
      <c r="AJ3597" s="383" t="s">
        <v>3554</v>
      </c>
      <c r="AK3597" s="384" t="str">
        <f t="shared" si="113"/>
        <v>NA</v>
      </c>
      <c r="AL3597" s="384" t="str">
        <f t="shared" si="114"/>
        <v>NA</v>
      </c>
    </row>
    <row r="3598" spans="1:38" x14ac:dyDescent="0.25">
      <c r="A3598" s="381" t="s">
        <v>3224</v>
      </c>
      <c r="B3598" s="382" t="s">
        <v>449</v>
      </c>
      <c r="C3598" s="382" t="s">
        <v>30</v>
      </c>
      <c r="D3598" s="382" t="s">
        <v>450</v>
      </c>
      <c r="E3598" s="382" t="s">
        <v>2</v>
      </c>
      <c r="F3598" s="383"/>
      <c r="G3598" s="383">
        <v>4</v>
      </c>
      <c r="H3598" s="383" t="s">
        <v>11</v>
      </c>
      <c r="I3598" s="383"/>
      <c r="J3598" s="383">
        <v>4</v>
      </c>
      <c r="K3598" s="383" t="s">
        <v>11</v>
      </c>
      <c r="L3598" s="385"/>
      <c r="M3598" s="383">
        <v>2</v>
      </c>
      <c r="N3598" s="383" t="s">
        <v>11</v>
      </c>
      <c r="O3598" s="385"/>
      <c r="P3598" s="385"/>
      <c r="Q3598" s="386" t="s">
        <v>11</v>
      </c>
      <c r="R3598" s="383"/>
      <c r="S3598" s="383">
        <v>4</v>
      </c>
      <c r="T3598" s="386" t="s">
        <v>11</v>
      </c>
      <c r="U3598" s="386"/>
      <c r="V3598" s="386">
        <v>4</v>
      </c>
      <c r="W3598" s="386" t="s">
        <v>11</v>
      </c>
      <c r="X3598" s="383"/>
      <c r="Y3598" s="383">
        <v>4</v>
      </c>
      <c r="Z3598" s="386" t="s">
        <v>11</v>
      </c>
      <c r="AA3598" s="386"/>
      <c r="AB3598" s="386">
        <v>4</v>
      </c>
      <c r="AC3598" s="386" t="s">
        <v>11</v>
      </c>
      <c r="AD3598" s="383"/>
      <c r="AE3598" s="383" t="s">
        <v>36</v>
      </c>
      <c r="AF3598" s="383">
        <v>95</v>
      </c>
      <c r="AG3598" s="383" t="s">
        <v>40</v>
      </c>
      <c r="AH3598" s="383" t="s">
        <v>36</v>
      </c>
      <c r="AI3598" s="383" t="s">
        <v>34</v>
      </c>
      <c r="AJ3598" s="383" t="s">
        <v>3554</v>
      </c>
      <c r="AK3598" s="384" t="str">
        <f t="shared" si="113"/>
        <v>NA</v>
      </c>
      <c r="AL3598" s="384" t="str">
        <f t="shared" si="114"/>
        <v>NA</v>
      </c>
    </row>
    <row r="3599" spans="1:38" x14ac:dyDescent="0.25">
      <c r="A3599" s="381" t="s">
        <v>3224</v>
      </c>
      <c r="B3599" s="382" t="s">
        <v>863</v>
      </c>
      <c r="C3599" s="382" t="s">
        <v>30</v>
      </c>
      <c r="D3599" s="382" t="s">
        <v>864</v>
      </c>
      <c r="E3599" s="382" t="s">
        <v>2</v>
      </c>
      <c r="F3599" s="383"/>
      <c r="G3599" s="383">
        <v>1</v>
      </c>
      <c r="H3599" s="383" t="s">
        <v>11</v>
      </c>
      <c r="I3599" s="383"/>
      <c r="J3599" s="383">
        <v>1</v>
      </c>
      <c r="K3599" s="383" t="s">
        <v>11</v>
      </c>
      <c r="L3599" s="385"/>
      <c r="M3599" s="383">
        <v>1</v>
      </c>
      <c r="N3599" s="383" t="s">
        <v>11</v>
      </c>
      <c r="O3599" s="385"/>
      <c r="P3599" s="385"/>
      <c r="Q3599" s="386" t="s">
        <v>11</v>
      </c>
      <c r="R3599" s="383"/>
      <c r="S3599" s="383">
        <v>1</v>
      </c>
      <c r="T3599" s="386" t="s">
        <v>11</v>
      </c>
      <c r="U3599" s="386"/>
      <c r="V3599" s="386">
        <v>1</v>
      </c>
      <c r="W3599" s="386" t="s">
        <v>11</v>
      </c>
      <c r="X3599" s="383"/>
      <c r="Y3599" s="383">
        <v>1</v>
      </c>
      <c r="Z3599" s="386" t="s">
        <v>11</v>
      </c>
      <c r="AA3599" s="386"/>
      <c r="AB3599" s="386">
        <v>1</v>
      </c>
      <c r="AC3599" s="386" t="s">
        <v>11</v>
      </c>
      <c r="AD3599" s="383" t="s">
        <v>104</v>
      </c>
      <c r="AE3599" s="383" t="s">
        <v>36</v>
      </c>
      <c r="AF3599" s="383">
        <v>87</v>
      </c>
      <c r="AG3599" s="383" t="s">
        <v>40</v>
      </c>
      <c r="AH3599" s="383" t="s">
        <v>34</v>
      </c>
      <c r="AI3599" s="383" t="s">
        <v>34</v>
      </c>
      <c r="AJ3599" s="383" t="s">
        <v>3554</v>
      </c>
      <c r="AK3599" s="384" t="str">
        <f t="shared" si="113"/>
        <v>NA</v>
      </c>
      <c r="AL3599" s="384" t="str">
        <f t="shared" si="114"/>
        <v>NA</v>
      </c>
    </row>
    <row r="3600" spans="1:38" x14ac:dyDescent="0.25">
      <c r="A3600" s="381" t="s">
        <v>3224</v>
      </c>
      <c r="B3600" s="382" t="s">
        <v>451</v>
      </c>
      <c r="C3600" s="382" t="s">
        <v>30</v>
      </c>
      <c r="D3600" s="382" t="s">
        <v>452</v>
      </c>
      <c r="E3600" s="382" t="s">
        <v>2</v>
      </c>
      <c r="F3600" s="383"/>
      <c r="G3600" s="383">
        <v>10</v>
      </c>
      <c r="H3600" s="383" t="s">
        <v>11</v>
      </c>
      <c r="I3600" s="383"/>
      <c r="J3600" s="383">
        <v>10</v>
      </c>
      <c r="K3600" s="383" t="s">
        <v>11</v>
      </c>
      <c r="L3600" s="385"/>
      <c r="M3600" s="383">
        <v>4</v>
      </c>
      <c r="N3600" s="383" t="s">
        <v>11</v>
      </c>
      <c r="O3600" s="385"/>
      <c r="P3600" s="385"/>
      <c r="Q3600" s="386" t="s">
        <v>11</v>
      </c>
      <c r="R3600" s="383"/>
      <c r="S3600" s="383">
        <v>10</v>
      </c>
      <c r="T3600" s="386" t="s">
        <v>11</v>
      </c>
      <c r="U3600" s="386"/>
      <c r="V3600" s="386">
        <v>10</v>
      </c>
      <c r="W3600" s="386" t="s">
        <v>11</v>
      </c>
      <c r="X3600" s="383"/>
      <c r="Y3600" s="383">
        <v>10</v>
      </c>
      <c r="Z3600" s="386" t="s">
        <v>11</v>
      </c>
      <c r="AA3600" s="386"/>
      <c r="AB3600" s="386">
        <v>10</v>
      </c>
      <c r="AC3600" s="386" t="s">
        <v>11</v>
      </c>
      <c r="AD3600" s="383" t="s">
        <v>57</v>
      </c>
      <c r="AE3600" s="383" t="s">
        <v>36</v>
      </c>
      <c r="AF3600" s="383">
        <v>74</v>
      </c>
      <c r="AG3600" s="383" t="s">
        <v>35</v>
      </c>
      <c r="AH3600" s="383" t="s">
        <v>34</v>
      </c>
      <c r="AI3600" s="383" t="s">
        <v>36</v>
      </c>
      <c r="AJ3600" s="383" t="s">
        <v>3554</v>
      </c>
      <c r="AK3600" s="384" t="str">
        <f t="shared" si="113"/>
        <v>NA</v>
      </c>
      <c r="AL3600" s="384" t="str">
        <f t="shared" si="114"/>
        <v>NA</v>
      </c>
    </row>
    <row r="3601" spans="1:38" x14ac:dyDescent="0.25">
      <c r="A3601" s="381" t="s">
        <v>3224</v>
      </c>
      <c r="B3601" s="382" t="s">
        <v>2319</v>
      </c>
      <c r="C3601" s="382" t="s">
        <v>30</v>
      </c>
      <c r="D3601" s="382" t="s">
        <v>2320</v>
      </c>
      <c r="E3601" s="382" t="s">
        <v>2</v>
      </c>
      <c r="F3601" s="383"/>
      <c r="G3601" s="383">
        <v>1</v>
      </c>
      <c r="H3601" s="383" t="s">
        <v>11</v>
      </c>
      <c r="I3601" s="383"/>
      <c r="J3601" s="383">
        <v>1</v>
      </c>
      <c r="K3601" s="383" t="s">
        <v>11</v>
      </c>
      <c r="L3601" s="385"/>
      <c r="M3601" s="383">
        <v>0</v>
      </c>
      <c r="N3601" s="383" t="s">
        <v>11</v>
      </c>
      <c r="O3601" s="385"/>
      <c r="P3601" s="385"/>
      <c r="Q3601" s="386" t="s">
        <v>11</v>
      </c>
      <c r="R3601" s="383"/>
      <c r="S3601" s="383">
        <v>0</v>
      </c>
      <c r="T3601" s="386" t="s">
        <v>11</v>
      </c>
      <c r="U3601" s="386"/>
      <c r="V3601" s="386">
        <v>0</v>
      </c>
      <c r="W3601" s="386" t="s">
        <v>11</v>
      </c>
      <c r="X3601" s="383"/>
      <c r="Y3601" s="383">
        <v>0</v>
      </c>
      <c r="Z3601" s="386" t="s">
        <v>11</v>
      </c>
      <c r="AA3601" s="386"/>
      <c r="AB3601" s="386">
        <v>0</v>
      </c>
      <c r="AC3601" s="386" t="s">
        <v>11</v>
      </c>
      <c r="AD3601" s="383"/>
      <c r="AE3601" s="383" t="s">
        <v>36</v>
      </c>
      <c r="AF3601" s="383">
        <v>97</v>
      </c>
      <c r="AG3601" s="383" t="s">
        <v>35</v>
      </c>
      <c r="AH3601" s="383" t="s">
        <v>36</v>
      </c>
      <c r="AI3601" s="383" t="s">
        <v>34</v>
      </c>
      <c r="AJ3601" s="383" t="s">
        <v>3554</v>
      </c>
      <c r="AK3601" s="384" t="str">
        <f t="shared" si="113"/>
        <v>NA</v>
      </c>
      <c r="AL3601" s="384" t="str">
        <f t="shared" si="114"/>
        <v>NA</v>
      </c>
    </row>
    <row r="3602" spans="1:38" x14ac:dyDescent="0.25">
      <c r="A3602" s="381" t="s">
        <v>3224</v>
      </c>
      <c r="B3602" s="382" t="s">
        <v>2321</v>
      </c>
      <c r="C3602" s="382" t="s">
        <v>30</v>
      </c>
      <c r="D3602" s="382" t="s">
        <v>2322</v>
      </c>
      <c r="E3602" s="382" t="s">
        <v>2</v>
      </c>
      <c r="F3602" s="383"/>
      <c r="G3602" s="383">
        <v>19</v>
      </c>
      <c r="H3602" s="383" t="s">
        <v>11</v>
      </c>
      <c r="I3602" s="383"/>
      <c r="J3602" s="383">
        <v>19</v>
      </c>
      <c r="K3602" s="383" t="s">
        <v>11</v>
      </c>
      <c r="L3602" s="385"/>
      <c r="M3602" s="383">
        <v>9</v>
      </c>
      <c r="N3602" s="383" t="s">
        <v>11</v>
      </c>
      <c r="O3602" s="385"/>
      <c r="P3602" s="385"/>
      <c r="Q3602" s="386" t="s">
        <v>11</v>
      </c>
      <c r="R3602" s="383"/>
      <c r="S3602" s="383">
        <v>17</v>
      </c>
      <c r="T3602" s="386" t="s">
        <v>11</v>
      </c>
      <c r="U3602" s="386"/>
      <c r="V3602" s="386">
        <v>12</v>
      </c>
      <c r="W3602" s="386" t="s">
        <v>11</v>
      </c>
      <c r="X3602" s="383"/>
      <c r="Y3602" s="383">
        <v>17</v>
      </c>
      <c r="Z3602" s="386" t="s">
        <v>11</v>
      </c>
      <c r="AA3602" s="386"/>
      <c r="AB3602" s="386">
        <v>12</v>
      </c>
      <c r="AC3602" s="386" t="s">
        <v>11</v>
      </c>
      <c r="AD3602" s="383" t="s">
        <v>104</v>
      </c>
      <c r="AE3602" s="383" t="s">
        <v>36</v>
      </c>
      <c r="AF3602" s="383">
        <v>79</v>
      </c>
      <c r="AG3602" s="383" t="s">
        <v>40</v>
      </c>
      <c r="AH3602" s="383" t="s">
        <v>36</v>
      </c>
      <c r="AI3602" s="383" t="s">
        <v>34</v>
      </c>
      <c r="AJ3602" s="383" t="s">
        <v>3554</v>
      </c>
      <c r="AK3602" s="384" t="str">
        <f t="shared" si="113"/>
        <v>NA</v>
      </c>
      <c r="AL3602" s="384" t="str">
        <f t="shared" si="114"/>
        <v>NA</v>
      </c>
    </row>
    <row r="3603" spans="1:38" x14ac:dyDescent="0.25">
      <c r="A3603" s="381" t="s">
        <v>3224</v>
      </c>
      <c r="B3603" s="382" t="s">
        <v>2323</v>
      </c>
      <c r="C3603" s="382" t="s">
        <v>30</v>
      </c>
      <c r="D3603" s="382" t="s">
        <v>2324</v>
      </c>
      <c r="E3603" s="382" t="s">
        <v>2</v>
      </c>
      <c r="F3603" s="383"/>
      <c r="G3603" s="383">
        <v>6</v>
      </c>
      <c r="H3603" s="383" t="s">
        <v>11</v>
      </c>
      <c r="I3603" s="383"/>
      <c r="J3603" s="383">
        <v>6</v>
      </c>
      <c r="K3603" s="383" t="s">
        <v>11</v>
      </c>
      <c r="L3603" s="385"/>
      <c r="M3603" s="383">
        <v>1</v>
      </c>
      <c r="N3603" s="383" t="s">
        <v>11</v>
      </c>
      <c r="O3603" s="385"/>
      <c r="P3603" s="385"/>
      <c r="Q3603" s="386" t="s">
        <v>11</v>
      </c>
      <c r="R3603" s="383"/>
      <c r="S3603" s="383">
        <v>6</v>
      </c>
      <c r="T3603" s="386" t="s">
        <v>11</v>
      </c>
      <c r="U3603" s="386"/>
      <c r="V3603" s="386">
        <v>6</v>
      </c>
      <c r="W3603" s="386" t="s">
        <v>11</v>
      </c>
      <c r="X3603" s="383"/>
      <c r="Y3603" s="383">
        <v>6</v>
      </c>
      <c r="Z3603" s="386" t="s">
        <v>11</v>
      </c>
      <c r="AA3603" s="386"/>
      <c r="AB3603" s="386">
        <v>6</v>
      </c>
      <c r="AC3603" s="386" t="s">
        <v>11</v>
      </c>
      <c r="AD3603" s="383" t="s">
        <v>33</v>
      </c>
      <c r="AE3603" s="383" t="s">
        <v>36</v>
      </c>
      <c r="AF3603" s="383">
        <v>97</v>
      </c>
      <c r="AG3603" s="383" t="s">
        <v>35</v>
      </c>
      <c r="AH3603" s="383" t="s">
        <v>36</v>
      </c>
      <c r="AI3603" s="383" t="s">
        <v>34</v>
      </c>
      <c r="AJ3603" s="383" t="s">
        <v>3554</v>
      </c>
      <c r="AK3603" s="384" t="str">
        <f t="shared" si="113"/>
        <v>NA</v>
      </c>
      <c r="AL3603" s="384" t="str">
        <f t="shared" si="114"/>
        <v>NA</v>
      </c>
    </row>
    <row r="3604" spans="1:38" x14ac:dyDescent="0.25">
      <c r="A3604" s="381" t="s">
        <v>3224</v>
      </c>
      <c r="B3604" s="382" t="s">
        <v>453</v>
      </c>
      <c r="C3604" s="382" t="s">
        <v>30</v>
      </c>
      <c r="D3604" s="382" t="s">
        <v>454</v>
      </c>
      <c r="E3604" s="382" t="s">
        <v>2</v>
      </c>
      <c r="F3604" s="383"/>
      <c r="G3604" s="383">
        <v>16</v>
      </c>
      <c r="H3604" s="383" t="s">
        <v>11</v>
      </c>
      <c r="I3604" s="383"/>
      <c r="J3604" s="383">
        <v>16</v>
      </c>
      <c r="K3604" s="383" t="s">
        <v>11</v>
      </c>
      <c r="L3604" s="385"/>
      <c r="M3604" s="383">
        <v>4</v>
      </c>
      <c r="N3604" s="383" t="s">
        <v>11</v>
      </c>
      <c r="O3604" s="385"/>
      <c r="P3604" s="385"/>
      <c r="Q3604" s="386" t="s">
        <v>11</v>
      </c>
      <c r="R3604" s="383"/>
      <c r="S3604" s="383">
        <v>16</v>
      </c>
      <c r="T3604" s="386" t="s">
        <v>11</v>
      </c>
      <c r="U3604" s="386"/>
      <c r="V3604" s="386">
        <v>16</v>
      </c>
      <c r="W3604" s="386" t="s">
        <v>11</v>
      </c>
      <c r="X3604" s="383"/>
      <c r="Y3604" s="383">
        <v>16</v>
      </c>
      <c r="Z3604" s="386" t="s">
        <v>11</v>
      </c>
      <c r="AA3604" s="386"/>
      <c r="AB3604" s="386">
        <v>16</v>
      </c>
      <c r="AC3604" s="386" t="s">
        <v>11</v>
      </c>
      <c r="AD3604" s="383" t="s">
        <v>33</v>
      </c>
      <c r="AE3604" s="383" t="s">
        <v>36</v>
      </c>
      <c r="AF3604" s="383">
        <v>97</v>
      </c>
      <c r="AG3604" s="383" t="s">
        <v>35</v>
      </c>
      <c r="AH3604" s="383" t="s">
        <v>34</v>
      </c>
      <c r="AI3604" s="383" t="s">
        <v>36</v>
      </c>
      <c r="AJ3604" s="383" t="s">
        <v>3554</v>
      </c>
      <c r="AK3604" s="384" t="str">
        <f t="shared" si="113"/>
        <v>NA</v>
      </c>
      <c r="AL3604" s="384" t="str">
        <f t="shared" si="114"/>
        <v>NA</v>
      </c>
    </row>
    <row r="3605" spans="1:38" x14ac:dyDescent="0.25">
      <c r="A3605" s="381" t="s">
        <v>3224</v>
      </c>
      <c r="B3605" s="382" t="s">
        <v>455</v>
      </c>
      <c r="C3605" s="382" t="s">
        <v>30</v>
      </c>
      <c r="D3605" s="382" t="s">
        <v>456</v>
      </c>
      <c r="E3605" s="382" t="s">
        <v>2</v>
      </c>
      <c r="F3605" s="383"/>
      <c r="G3605" s="383">
        <v>8</v>
      </c>
      <c r="H3605" s="383" t="s">
        <v>11</v>
      </c>
      <c r="I3605" s="383"/>
      <c r="J3605" s="383">
        <v>8</v>
      </c>
      <c r="K3605" s="383" t="s">
        <v>11</v>
      </c>
      <c r="L3605" s="385"/>
      <c r="M3605" s="383">
        <v>2</v>
      </c>
      <c r="N3605" s="383" t="s">
        <v>11</v>
      </c>
      <c r="O3605" s="385"/>
      <c r="P3605" s="385"/>
      <c r="Q3605" s="386" t="s">
        <v>11</v>
      </c>
      <c r="R3605" s="383"/>
      <c r="S3605" s="383">
        <v>8</v>
      </c>
      <c r="T3605" s="386" t="s">
        <v>11</v>
      </c>
      <c r="U3605" s="386"/>
      <c r="V3605" s="386">
        <v>8</v>
      </c>
      <c r="W3605" s="386" t="s">
        <v>11</v>
      </c>
      <c r="X3605" s="383"/>
      <c r="Y3605" s="383">
        <v>8</v>
      </c>
      <c r="Z3605" s="386" t="s">
        <v>11</v>
      </c>
      <c r="AA3605" s="386"/>
      <c r="AB3605" s="386">
        <v>8</v>
      </c>
      <c r="AC3605" s="386" t="s">
        <v>11</v>
      </c>
      <c r="AD3605" s="383" t="s">
        <v>33</v>
      </c>
      <c r="AE3605" s="383" t="s">
        <v>34</v>
      </c>
      <c r="AF3605" s="383">
        <v>100</v>
      </c>
      <c r="AG3605" s="383" t="s">
        <v>35</v>
      </c>
      <c r="AH3605" s="383" t="s">
        <v>34</v>
      </c>
      <c r="AI3605" s="383" t="s">
        <v>36</v>
      </c>
      <c r="AJ3605" s="383" t="s">
        <v>3554</v>
      </c>
      <c r="AK3605" s="384" t="str">
        <f t="shared" si="113"/>
        <v>NA</v>
      </c>
      <c r="AL3605" s="384" t="str">
        <f t="shared" si="114"/>
        <v>NA</v>
      </c>
    </row>
    <row r="3606" spans="1:38" x14ac:dyDescent="0.25">
      <c r="A3606" s="381" t="s">
        <v>3224</v>
      </c>
      <c r="B3606" s="382" t="s">
        <v>457</v>
      </c>
      <c r="C3606" s="382" t="s">
        <v>30</v>
      </c>
      <c r="D3606" s="382" t="s">
        <v>458</v>
      </c>
      <c r="E3606" s="382" t="s">
        <v>2</v>
      </c>
      <c r="F3606" s="383"/>
      <c r="G3606" s="383">
        <v>3</v>
      </c>
      <c r="H3606" s="383" t="s">
        <v>11</v>
      </c>
      <c r="I3606" s="383"/>
      <c r="J3606" s="383">
        <v>3</v>
      </c>
      <c r="K3606" s="383" t="s">
        <v>11</v>
      </c>
      <c r="L3606" s="385"/>
      <c r="M3606" s="383">
        <v>3</v>
      </c>
      <c r="N3606" s="383" t="s">
        <v>11</v>
      </c>
      <c r="O3606" s="385"/>
      <c r="P3606" s="385"/>
      <c r="Q3606" s="386" t="s">
        <v>11</v>
      </c>
      <c r="R3606" s="383"/>
      <c r="S3606" s="383">
        <v>3</v>
      </c>
      <c r="T3606" s="386" t="s">
        <v>11</v>
      </c>
      <c r="U3606" s="386"/>
      <c r="V3606" s="386">
        <v>3</v>
      </c>
      <c r="W3606" s="386" t="s">
        <v>11</v>
      </c>
      <c r="X3606" s="383"/>
      <c r="Y3606" s="383">
        <v>3</v>
      </c>
      <c r="Z3606" s="386" t="s">
        <v>11</v>
      </c>
      <c r="AA3606" s="386"/>
      <c r="AB3606" s="386">
        <v>3</v>
      </c>
      <c r="AC3606" s="386" t="s">
        <v>11</v>
      </c>
      <c r="AD3606" s="383" t="s">
        <v>57</v>
      </c>
      <c r="AE3606" s="383" t="s">
        <v>36</v>
      </c>
      <c r="AF3606" s="383">
        <v>74</v>
      </c>
      <c r="AG3606" s="383" t="s">
        <v>35</v>
      </c>
      <c r="AH3606" s="383" t="s">
        <v>34</v>
      </c>
      <c r="AI3606" s="383" t="s">
        <v>36</v>
      </c>
      <c r="AJ3606" s="383" t="s">
        <v>3554</v>
      </c>
      <c r="AK3606" s="384" t="str">
        <f t="shared" si="113"/>
        <v>NA</v>
      </c>
      <c r="AL3606" s="384" t="str">
        <f t="shared" si="114"/>
        <v>NA</v>
      </c>
    </row>
    <row r="3607" spans="1:38" x14ac:dyDescent="0.25">
      <c r="A3607" s="381" t="s">
        <v>3224</v>
      </c>
      <c r="B3607" s="382" t="s">
        <v>459</v>
      </c>
      <c r="C3607" s="382" t="s">
        <v>30</v>
      </c>
      <c r="D3607" s="382" t="s">
        <v>460</v>
      </c>
      <c r="E3607" s="382" t="s">
        <v>2</v>
      </c>
      <c r="F3607" s="383">
        <v>100</v>
      </c>
      <c r="G3607" s="383">
        <v>91</v>
      </c>
      <c r="H3607" s="383" t="s">
        <v>835</v>
      </c>
      <c r="I3607" s="383">
        <v>100</v>
      </c>
      <c r="J3607" s="383">
        <v>91</v>
      </c>
      <c r="K3607" s="383" t="s">
        <v>835</v>
      </c>
      <c r="L3607" s="385"/>
      <c r="M3607" s="383">
        <v>33</v>
      </c>
      <c r="N3607" s="383" t="s">
        <v>835</v>
      </c>
      <c r="O3607" s="385"/>
      <c r="P3607" s="385"/>
      <c r="Q3607" s="386" t="s">
        <v>11</v>
      </c>
      <c r="R3607" s="383"/>
      <c r="S3607" s="383">
        <v>80</v>
      </c>
      <c r="T3607" s="386" t="s">
        <v>34</v>
      </c>
      <c r="U3607" s="386">
        <v>91</v>
      </c>
      <c r="V3607" s="386">
        <v>75</v>
      </c>
      <c r="W3607" s="386" t="s">
        <v>11</v>
      </c>
      <c r="X3607" s="383"/>
      <c r="Y3607" s="383">
        <v>80</v>
      </c>
      <c r="Z3607" s="386" t="s">
        <v>34</v>
      </c>
      <c r="AA3607" s="386">
        <v>93</v>
      </c>
      <c r="AB3607" s="386">
        <v>75</v>
      </c>
      <c r="AC3607" s="386" t="s">
        <v>11</v>
      </c>
      <c r="AD3607" s="383" t="s">
        <v>33</v>
      </c>
      <c r="AE3607" s="383" t="s">
        <v>36</v>
      </c>
      <c r="AF3607" s="383">
        <v>92</v>
      </c>
      <c r="AG3607" s="383" t="s">
        <v>35</v>
      </c>
      <c r="AH3607" s="383" t="s">
        <v>34</v>
      </c>
      <c r="AI3607" s="383" t="s">
        <v>36</v>
      </c>
      <c r="AJ3607" s="383" t="s">
        <v>3554</v>
      </c>
      <c r="AK3607" s="384" t="str">
        <f t="shared" si="113"/>
        <v>Yes-AB</v>
      </c>
      <c r="AL3607" s="384" t="str">
        <f t="shared" si="114"/>
        <v>Yes-AB</v>
      </c>
    </row>
    <row r="3608" spans="1:38" x14ac:dyDescent="0.25">
      <c r="A3608" s="381" t="s">
        <v>3224</v>
      </c>
      <c r="B3608" s="382" t="s">
        <v>461</v>
      </c>
      <c r="C3608" s="382" t="s">
        <v>30</v>
      </c>
      <c r="D3608" s="382" t="s">
        <v>462</v>
      </c>
      <c r="E3608" s="382" t="s">
        <v>2</v>
      </c>
      <c r="F3608" s="383">
        <v>100</v>
      </c>
      <c r="G3608" s="383">
        <v>67</v>
      </c>
      <c r="H3608" s="383" t="s">
        <v>835</v>
      </c>
      <c r="I3608" s="383">
        <v>100</v>
      </c>
      <c r="J3608" s="383">
        <v>67</v>
      </c>
      <c r="K3608" s="383" t="s">
        <v>835</v>
      </c>
      <c r="L3608" s="385"/>
      <c r="M3608" s="383">
        <v>22</v>
      </c>
      <c r="N3608" s="383" t="s">
        <v>11</v>
      </c>
      <c r="O3608" s="385"/>
      <c r="P3608" s="385"/>
      <c r="Q3608" s="386" t="s">
        <v>11</v>
      </c>
      <c r="R3608" s="383"/>
      <c r="S3608" s="383">
        <v>65</v>
      </c>
      <c r="T3608" s="386" t="s">
        <v>11</v>
      </c>
      <c r="U3608" s="386"/>
      <c r="V3608" s="386">
        <v>63</v>
      </c>
      <c r="W3608" s="386" t="s">
        <v>11</v>
      </c>
      <c r="X3608" s="383"/>
      <c r="Y3608" s="383">
        <v>65</v>
      </c>
      <c r="Z3608" s="386" t="s">
        <v>11</v>
      </c>
      <c r="AA3608" s="386"/>
      <c r="AB3608" s="386">
        <v>63</v>
      </c>
      <c r="AC3608" s="386" t="s">
        <v>11</v>
      </c>
      <c r="AD3608" s="383" t="s">
        <v>33</v>
      </c>
      <c r="AE3608" s="383" t="s">
        <v>36</v>
      </c>
      <c r="AF3608" s="383">
        <v>97</v>
      </c>
      <c r="AG3608" s="383" t="s">
        <v>35</v>
      </c>
      <c r="AH3608" s="383" t="s">
        <v>36</v>
      </c>
      <c r="AI3608" s="383" t="s">
        <v>36</v>
      </c>
      <c r="AJ3608" s="383" t="s">
        <v>3554</v>
      </c>
      <c r="AK3608" s="384" t="str">
        <f t="shared" si="113"/>
        <v>NA</v>
      </c>
      <c r="AL3608" s="384" t="str">
        <f t="shared" si="114"/>
        <v>NA</v>
      </c>
    </row>
    <row r="3609" spans="1:38" x14ac:dyDescent="0.25">
      <c r="A3609" s="381" t="s">
        <v>3224</v>
      </c>
      <c r="B3609" s="382" t="s">
        <v>463</v>
      </c>
      <c r="C3609" s="382" t="s">
        <v>30</v>
      </c>
      <c r="D3609" s="382" t="s">
        <v>464</v>
      </c>
      <c r="E3609" s="382" t="s">
        <v>2</v>
      </c>
      <c r="F3609" s="383"/>
      <c r="G3609" s="383">
        <v>15</v>
      </c>
      <c r="H3609" s="383" t="s">
        <v>11</v>
      </c>
      <c r="I3609" s="383"/>
      <c r="J3609" s="383">
        <v>15</v>
      </c>
      <c r="K3609" s="383" t="s">
        <v>11</v>
      </c>
      <c r="L3609" s="385"/>
      <c r="M3609" s="383">
        <v>5</v>
      </c>
      <c r="N3609" s="383" t="s">
        <v>11</v>
      </c>
      <c r="O3609" s="385"/>
      <c r="P3609" s="385"/>
      <c r="Q3609" s="386" t="s">
        <v>11</v>
      </c>
      <c r="R3609" s="383"/>
      <c r="S3609" s="383">
        <v>15</v>
      </c>
      <c r="T3609" s="386" t="s">
        <v>11</v>
      </c>
      <c r="U3609" s="386"/>
      <c r="V3609" s="386">
        <v>14</v>
      </c>
      <c r="W3609" s="386" t="s">
        <v>11</v>
      </c>
      <c r="X3609" s="383"/>
      <c r="Y3609" s="383">
        <v>15</v>
      </c>
      <c r="Z3609" s="386" t="s">
        <v>11</v>
      </c>
      <c r="AA3609" s="386"/>
      <c r="AB3609" s="386">
        <v>14</v>
      </c>
      <c r="AC3609" s="386" t="s">
        <v>11</v>
      </c>
      <c r="AD3609" s="383" t="s">
        <v>33</v>
      </c>
      <c r="AE3609" s="383" t="s">
        <v>36</v>
      </c>
      <c r="AF3609" s="383">
        <v>90</v>
      </c>
      <c r="AG3609" s="383" t="s">
        <v>35</v>
      </c>
      <c r="AH3609" s="383" t="s">
        <v>36</v>
      </c>
      <c r="AI3609" s="383" t="s">
        <v>36</v>
      </c>
      <c r="AJ3609" s="383" t="s">
        <v>3554</v>
      </c>
      <c r="AK3609" s="384" t="str">
        <f t="shared" si="113"/>
        <v>NA</v>
      </c>
      <c r="AL3609" s="384" t="str">
        <f t="shared" si="114"/>
        <v>NA</v>
      </c>
    </row>
    <row r="3610" spans="1:38" x14ac:dyDescent="0.25">
      <c r="A3610" s="381" t="s">
        <v>3224</v>
      </c>
      <c r="B3610" s="382" t="s">
        <v>465</v>
      </c>
      <c r="C3610" s="382" t="s">
        <v>30</v>
      </c>
      <c r="D3610" s="382" t="s">
        <v>466</v>
      </c>
      <c r="E3610" s="382" t="s">
        <v>2</v>
      </c>
      <c r="F3610" s="383"/>
      <c r="G3610" s="383">
        <v>8</v>
      </c>
      <c r="H3610" s="383" t="s">
        <v>11</v>
      </c>
      <c r="I3610" s="383"/>
      <c r="J3610" s="383">
        <v>8</v>
      </c>
      <c r="K3610" s="383" t="s">
        <v>11</v>
      </c>
      <c r="L3610" s="385"/>
      <c r="M3610" s="383">
        <v>1</v>
      </c>
      <c r="N3610" s="383" t="s">
        <v>11</v>
      </c>
      <c r="O3610" s="385"/>
      <c r="P3610" s="385"/>
      <c r="Q3610" s="386" t="s">
        <v>11</v>
      </c>
      <c r="R3610" s="383"/>
      <c r="S3610" s="383">
        <v>8</v>
      </c>
      <c r="T3610" s="386" t="s">
        <v>11</v>
      </c>
      <c r="U3610" s="386"/>
      <c r="V3610" s="386">
        <v>8</v>
      </c>
      <c r="W3610" s="386" t="s">
        <v>11</v>
      </c>
      <c r="X3610" s="383"/>
      <c r="Y3610" s="383">
        <v>8</v>
      </c>
      <c r="Z3610" s="386" t="s">
        <v>11</v>
      </c>
      <c r="AA3610" s="386"/>
      <c r="AB3610" s="386">
        <v>8</v>
      </c>
      <c r="AC3610" s="386" t="s">
        <v>11</v>
      </c>
      <c r="AD3610" s="383" t="s">
        <v>33</v>
      </c>
      <c r="AE3610" s="383" t="s">
        <v>34</v>
      </c>
      <c r="AF3610" s="383">
        <v>100</v>
      </c>
      <c r="AG3610" s="383" t="s">
        <v>35</v>
      </c>
      <c r="AH3610" s="383" t="s">
        <v>34</v>
      </c>
      <c r="AI3610" s="383" t="s">
        <v>36</v>
      </c>
      <c r="AJ3610" s="383" t="s">
        <v>3554</v>
      </c>
      <c r="AK3610" s="384" t="str">
        <f t="shared" si="113"/>
        <v>NA</v>
      </c>
      <c r="AL3610" s="384" t="str">
        <f t="shared" si="114"/>
        <v>NA</v>
      </c>
    </row>
    <row r="3611" spans="1:38" x14ac:dyDescent="0.25">
      <c r="A3611" s="381" t="s">
        <v>3224</v>
      </c>
      <c r="B3611" s="382" t="s">
        <v>467</v>
      </c>
      <c r="C3611" s="382" t="s">
        <v>30</v>
      </c>
      <c r="D3611" s="382" t="s">
        <v>468</v>
      </c>
      <c r="E3611" s="382" t="s">
        <v>2</v>
      </c>
      <c r="F3611" s="383"/>
      <c r="G3611" s="383">
        <v>2</v>
      </c>
      <c r="H3611" s="383" t="s">
        <v>11</v>
      </c>
      <c r="I3611" s="383"/>
      <c r="J3611" s="383">
        <v>2</v>
      </c>
      <c r="K3611" s="383" t="s">
        <v>11</v>
      </c>
      <c r="L3611" s="385"/>
      <c r="M3611" s="383">
        <v>0</v>
      </c>
      <c r="N3611" s="383" t="s">
        <v>11</v>
      </c>
      <c r="O3611" s="385"/>
      <c r="P3611" s="385"/>
      <c r="Q3611" s="386" t="s">
        <v>11</v>
      </c>
      <c r="R3611" s="383"/>
      <c r="S3611" s="383">
        <v>2</v>
      </c>
      <c r="T3611" s="386" t="s">
        <v>11</v>
      </c>
      <c r="U3611" s="386"/>
      <c r="V3611" s="386">
        <v>2</v>
      </c>
      <c r="W3611" s="386" t="s">
        <v>11</v>
      </c>
      <c r="X3611" s="383"/>
      <c r="Y3611" s="383">
        <v>1</v>
      </c>
      <c r="Z3611" s="386" t="s">
        <v>11</v>
      </c>
      <c r="AA3611" s="386"/>
      <c r="AB3611" s="386">
        <v>1</v>
      </c>
      <c r="AC3611" s="386" t="s">
        <v>11</v>
      </c>
      <c r="AD3611" s="383" t="s">
        <v>57</v>
      </c>
      <c r="AE3611" s="383" t="s">
        <v>36</v>
      </c>
      <c r="AF3611" s="383">
        <v>74</v>
      </c>
      <c r="AG3611" s="383" t="s">
        <v>35</v>
      </c>
      <c r="AH3611" s="383" t="s">
        <v>34</v>
      </c>
      <c r="AI3611" s="383" t="s">
        <v>36</v>
      </c>
      <c r="AJ3611" s="383" t="s">
        <v>3554</v>
      </c>
      <c r="AK3611" s="384" t="str">
        <f t="shared" si="113"/>
        <v>NA</v>
      </c>
      <c r="AL3611" s="384" t="str">
        <f t="shared" si="114"/>
        <v>NA</v>
      </c>
    </row>
    <row r="3612" spans="1:38" x14ac:dyDescent="0.25">
      <c r="A3612" s="381" t="s">
        <v>3224</v>
      </c>
      <c r="B3612" s="382" t="s">
        <v>469</v>
      </c>
      <c r="C3612" s="382" t="s">
        <v>30</v>
      </c>
      <c r="D3612" s="382" t="s">
        <v>470</v>
      </c>
      <c r="E3612" s="382" t="s">
        <v>2</v>
      </c>
      <c r="F3612" s="383"/>
      <c r="G3612" s="383">
        <v>5</v>
      </c>
      <c r="H3612" s="383" t="s">
        <v>11</v>
      </c>
      <c r="I3612" s="383"/>
      <c r="J3612" s="383">
        <v>5</v>
      </c>
      <c r="K3612" s="383" t="s">
        <v>11</v>
      </c>
      <c r="L3612" s="385"/>
      <c r="M3612" s="383">
        <v>0</v>
      </c>
      <c r="N3612" s="383" t="s">
        <v>11</v>
      </c>
      <c r="O3612" s="385"/>
      <c r="P3612" s="385"/>
      <c r="Q3612" s="386" t="s">
        <v>11</v>
      </c>
      <c r="R3612" s="383"/>
      <c r="S3612" s="383">
        <v>5</v>
      </c>
      <c r="T3612" s="386" t="s">
        <v>11</v>
      </c>
      <c r="U3612" s="386"/>
      <c r="V3612" s="386">
        <v>5</v>
      </c>
      <c r="W3612" s="386" t="s">
        <v>11</v>
      </c>
      <c r="X3612" s="383"/>
      <c r="Y3612" s="383">
        <v>5</v>
      </c>
      <c r="Z3612" s="386" t="s">
        <v>11</v>
      </c>
      <c r="AA3612" s="386"/>
      <c r="AB3612" s="386">
        <v>5</v>
      </c>
      <c r="AC3612" s="386" t="s">
        <v>11</v>
      </c>
      <c r="AD3612" s="383" t="s">
        <v>104</v>
      </c>
      <c r="AE3612" s="383" t="s">
        <v>36</v>
      </c>
      <c r="AF3612" s="383">
        <v>82</v>
      </c>
      <c r="AG3612" s="383" t="s">
        <v>35</v>
      </c>
      <c r="AH3612" s="383" t="s">
        <v>34</v>
      </c>
      <c r="AI3612" s="383" t="s">
        <v>36</v>
      </c>
      <c r="AJ3612" s="383" t="s">
        <v>3554</v>
      </c>
      <c r="AK3612" s="384" t="str">
        <f t="shared" si="113"/>
        <v>NA</v>
      </c>
      <c r="AL3612" s="384" t="str">
        <f t="shared" si="114"/>
        <v>NA</v>
      </c>
    </row>
    <row r="3613" spans="1:38" x14ac:dyDescent="0.25">
      <c r="A3613" s="381" t="s">
        <v>3224</v>
      </c>
      <c r="B3613" s="382" t="s">
        <v>471</v>
      </c>
      <c r="C3613" s="382" t="s">
        <v>30</v>
      </c>
      <c r="D3613" s="382" t="s">
        <v>472</v>
      </c>
      <c r="E3613" s="382" t="s">
        <v>2</v>
      </c>
      <c r="F3613" s="383">
        <v>100</v>
      </c>
      <c r="G3613" s="383">
        <v>91</v>
      </c>
      <c r="H3613" s="383" t="s">
        <v>835</v>
      </c>
      <c r="I3613" s="383">
        <v>100</v>
      </c>
      <c r="J3613" s="383">
        <v>91</v>
      </c>
      <c r="K3613" s="383" t="s">
        <v>835</v>
      </c>
      <c r="L3613" s="385"/>
      <c r="M3613" s="383">
        <v>33</v>
      </c>
      <c r="N3613" s="383" t="s">
        <v>835</v>
      </c>
      <c r="O3613" s="385"/>
      <c r="P3613" s="385"/>
      <c r="Q3613" s="386" t="s">
        <v>11</v>
      </c>
      <c r="R3613" s="383">
        <v>87</v>
      </c>
      <c r="S3613" s="383">
        <v>90</v>
      </c>
      <c r="T3613" s="386" t="s">
        <v>34</v>
      </c>
      <c r="U3613" s="386">
        <v>81</v>
      </c>
      <c r="V3613" s="386">
        <v>89</v>
      </c>
      <c r="W3613" s="386" t="s">
        <v>11</v>
      </c>
      <c r="X3613" s="383">
        <v>83</v>
      </c>
      <c r="Y3613" s="383">
        <v>90</v>
      </c>
      <c r="Z3613" s="386" t="s">
        <v>34</v>
      </c>
      <c r="AA3613" s="386">
        <v>82</v>
      </c>
      <c r="AB3613" s="386">
        <v>89</v>
      </c>
      <c r="AC3613" s="386" t="s">
        <v>11</v>
      </c>
      <c r="AD3613" s="383" t="s">
        <v>33</v>
      </c>
      <c r="AE3613" s="383" t="s">
        <v>36</v>
      </c>
      <c r="AF3613" s="383">
        <v>92</v>
      </c>
      <c r="AG3613" s="383" t="s">
        <v>40</v>
      </c>
      <c r="AH3613" s="383" t="s">
        <v>34</v>
      </c>
      <c r="AI3613" s="383" t="s">
        <v>36</v>
      </c>
      <c r="AJ3613" s="383" t="s">
        <v>3554</v>
      </c>
      <c r="AK3613" s="384" t="str">
        <f t="shared" si="113"/>
        <v>Yes-AB</v>
      </c>
      <c r="AL3613" s="384" t="str">
        <f t="shared" si="114"/>
        <v>Yes-AB</v>
      </c>
    </row>
    <row r="3614" spans="1:38" x14ac:dyDescent="0.25">
      <c r="A3614" s="381" t="s">
        <v>3224</v>
      </c>
      <c r="B3614" s="382" t="s">
        <v>473</v>
      </c>
      <c r="C3614" s="382" t="s">
        <v>30</v>
      </c>
      <c r="D3614" s="382" t="s">
        <v>474</v>
      </c>
      <c r="E3614" s="382" t="s">
        <v>2</v>
      </c>
      <c r="F3614" s="383"/>
      <c r="G3614" s="383">
        <v>13</v>
      </c>
      <c r="H3614" s="383" t="s">
        <v>11</v>
      </c>
      <c r="I3614" s="383"/>
      <c r="J3614" s="383">
        <v>13</v>
      </c>
      <c r="K3614" s="383" t="s">
        <v>11</v>
      </c>
      <c r="L3614" s="385"/>
      <c r="M3614" s="383">
        <v>6</v>
      </c>
      <c r="N3614" s="383" t="s">
        <v>11</v>
      </c>
      <c r="O3614" s="385"/>
      <c r="P3614" s="385"/>
      <c r="Q3614" s="386" t="s">
        <v>11</v>
      </c>
      <c r="R3614" s="383"/>
      <c r="S3614" s="383">
        <v>12</v>
      </c>
      <c r="T3614" s="386" t="s">
        <v>11</v>
      </c>
      <c r="U3614" s="386"/>
      <c r="V3614" s="386">
        <v>11</v>
      </c>
      <c r="W3614" s="386" t="s">
        <v>11</v>
      </c>
      <c r="X3614" s="383"/>
      <c r="Y3614" s="383">
        <v>12</v>
      </c>
      <c r="Z3614" s="386" t="s">
        <v>11</v>
      </c>
      <c r="AA3614" s="386"/>
      <c r="AB3614" s="386">
        <v>11</v>
      </c>
      <c r="AC3614" s="386" t="s">
        <v>11</v>
      </c>
      <c r="AD3614" s="383" t="s">
        <v>33</v>
      </c>
      <c r="AE3614" s="383" t="s">
        <v>36</v>
      </c>
      <c r="AF3614" s="383">
        <v>79</v>
      </c>
      <c r="AG3614" s="383" t="s">
        <v>35</v>
      </c>
      <c r="AH3614" s="383" t="s">
        <v>34</v>
      </c>
      <c r="AI3614" s="383" t="s">
        <v>36</v>
      </c>
      <c r="AJ3614" s="383" t="s">
        <v>3554</v>
      </c>
      <c r="AK3614" s="384" t="str">
        <f t="shared" si="113"/>
        <v>NA</v>
      </c>
      <c r="AL3614" s="384" t="str">
        <f t="shared" si="114"/>
        <v>NA</v>
      </c>
    </row>
    <row r="3615" spans="1:38" x14ac:dyDescent="0.25">
      <c r="A3615" s="381" t="s">
        <v>3224</v>
      </c>
      <c r="B3615" s="382" t="s">
        <v>475</v>
      </c>
      <c r="C3615" s="382" t="s">
        <v>30</v>
      </c>
      <c r="D3615" s="382" t="s">
        <v>476</v>
      </c>
      <c r="E3615" s="382" t="s">
        <v>2</v>
      </c>
      <c r="F3615" s="383">
        <v>100</v>
      </c>
      <c r="G3615" s="383">
        <v>40</v>
      </c>
      <c r="H3615" s="383" t="s">
        <v>835</v>
      </c>
      <c r="I3615" s="383">
        <v>100</v>
      </c>
      <c r="J3615" s="383">
        <v>40</v>
      </c>
      <c r="K3615" s="383" t="s">
        <v>835</v>
      </c>
      <c r="L3615" s="385"/>
      <c r="M3615" s="383">
        <v>14</v>
      </c>
      <c r="N3615" s="383" t="s">
        <v>11</v>
      </c>
      <c r="O3615" s="385"/>
      <c r="P3615" s="385"/>
      <c r="Q3615" s="386" t="s">
        <v>11</v>
      </c>
      <c r="R3615" s="383">
        <v>91</v>
      </c>
      <c r="S3615" s="383">
        <v>34</v>
      </c>
      <c r="T3615" s="386" t="s">
        <v>34</v>
      </c>
      <c r="U3615" s="386"/>
      <c r="V3615" s="386">
        <v>32</v>
      </c>
      <c r="W3615" s="386" t="s">
        <v>11</v>
      </c>
      <c r="X3615" s="383"/>
      <c r="Y3615" s="383">
        <v>34</v>
      </c>
      <c r="Z3615" s="386" t="s">
        <v>11</v>
      </c>
      <c r="AA3615" s="386">
        <v>79</v>
      </c>
      <c r="AB3615" s="386">
        <v>33</v>
      </c>
      <c r="AC3615" s="386" t="s">
        <v>11</v>
      </c>
      <c r="AD3615" s="383" t="s">
        <v>33</v>
      </c>
      <c r="AE3615" s="383" t="s">
        <v>36</v>
      </c>
      <c r="AF3615" s="383">
        <v>79</v>
      </c>
      <c r="AG3615" s="383" t="s">
        <v>35</v>
      </c>
      <c r="AH3615" s="383" t="s">
        <v>34</v>
      </c>
      <c r="AI3615" s="383" t="s">
        <v>36</v>
      </c>
      <c r="AJ3615" s="383" t="s">
        <v>3554</v>
      </c>
      <c r="AK3615" s="384" t="str">
        <f t="shared" si="113"/>
        <v>Yes-AB</v>
      </c>
      <c r="AL3615" s="384" t="str">
        <f t="shared" si="114"/>
        <v>NA</v>
      </c>
    </row>
    <row r="3616" spans="1:38" x14ac:dyDescent="0.25">
      <c r="A3616" s="381" t="s">
        <v>3224</v>
      </c>
      <c r="B3616" s="382" t="s">
        <v>477</v>
      </c>
      <c r="C3616" s="382" t="s">
        <v>30</v>
      </c>
      <c r="D3616" s="382" t="s">
        <v>478</v>
      </c>
      <c r="E3616" s="382" t="s">
        <v>2</v>
      </c>
      <c r="F3616" s="383"/>
      <c r="G3616" s="383">
        <v>18</v>
      </c>
      <c r="H3616" s="383" t="s">
        <v>11</v>
      </c>
      <c r="I3616" s="383"/>
      <c r="J3616" s="383">
        <v>18</v>
      </c>
      <c r="K3616" s="383" t="s">
        <v>11</v>
      </c>
      <c r="L3616" s="385"/>
      <c r="M3616" s="383">
        <v>4</v>
      </c>
      <c r="N3616" s="383" t="s">
        <v>11</v>
      </c>
      <c r="O3616" s="385"/>
      <c r="P3616" s="385"/>
      <c r="Q3616" s="386" t="s">
        <v>11</v>
      </c>
      <c r="R3616" s="383"/>
      <c r="S3616" s="383">
        <v>18</v>
      </c>
      <c r="T3616" s="386" t="s">
        <v>11</v>
      </c>
      <c r="U3616" s="386"/>
      <c r="V3616" s="386">
        <v>17</v>
      </c>
      <c r="W3616" s="386" t="s">
        <v>11</v>
      </c>
      <c r="X3616" s="383"/>
      <c r="Y3616" s="383">
        <v>18</v>
      </c>
      <c r="Z3616" s="386" t="s">
        <v>11</v>
      </c>
      <c r="AA3616" s="386"/>
      <c r="AB3616" s="386">
        <v>17</v>
      </c>
      <c r="AC3616" s="386" t="s">
        <v>11</v>
      </c>
      <c r="AD3616" s="383" t="s">
        <v>33</v>
      </c>
      <c r="AE3616" s="383" t="s">
        <v>34</v>
      </c>
      <c r="AF3616" s="383">
        <v>100</v>
      </c>
      <c r="AG3616" s="383" t="s">
        <v>35</v>
      </c>
      <c r="AH3616" s="383" t="s">
        <v>34</v>
      </c>
      <c r="AI3616" s="383" t="s">
        <v>36</v>
      </c>
      <c r="AJ3616" s="383" t="s">
        <v>3554</v>
      </c>
      <c r="AK3616" s="384" t="str">
        <f t="shared" si="113"/>
        <v>NA</v>
      </c>
      <c r="AL3616" s="384" t="str">
        <f t="shared" si="114"/>
        <v>NA</v>
      </c>
    </row>
    <row r="3617" spans="1:38" x14ac:dyDescent="0.25">
      <c r="A3617" s="381" t="s">
        <v>3224</v>
      </c>
      <c r="B3617" s="382" t="s">
        <v>479</v>
      </c>
      <c r="C3617" s="382" t="s">
        <v>30</v>
      </c>
      <c r="D3617" s="382" t="s">
        <v>480</v>
      </c>
      <c r="E3617" s="382" t="s">
        <v>2</v>
      </c>
      <c r="F3617" s="383"/>
      <c r="G3617" s="383">
        <v>14</v>
      </c>
      <c r="H3617" s="383" t="s">
        <v>11</v>
      </c>
      <c r="I3617" s="383"/>
      <c r="J3617" s="383">
        <v>14</v>
      </c>
      <c r="K3617" s="383" t="s">
        <v>11</v>
      </c>
      <c r="L3617" s="385"/>
      <c r="M3617" s="383">
        <v>2</v>
      </c>
      <c r="N3617" s="383" t="s">
        <v>11</v>
      </c>
      <c r="O3617" s="385"/>
      <c r="P3617" s="385"/>
      <c r="Q3617" s="386" t="s">
        <v>11</v>
      </c>
      <c r="R3617" s="383"/>
      <c r="S3617" s="383">
        <v>14</v>
      </c>
      <c r="T3617" s="386" t="s">
        <v>11</v>
      </c>
      <c r="U3617" s="386"/>
      <c r="V3617" s="386">
        <v>14</v>
      </c>
      <c r="W3617" s="386" t="s">
        <v>11</v>
      </c>
      <c r="X3617" s="383"/>
      <c r="Y3617" s="383">
        <v>14</v>
      </c>
      <c r="Z3617" s="386" t="s">
        <v>11</v>
      </c>
      <c r="AA3617" s="386"/>
      <c r="AB3617" s="386">
        <v>14</v>
      </c>
      <c r="AC3617" s="386" t="s">
        <v>11</v>
      </c>
      <c r="AD3617" s="383" t="s">
        <v>33</v>
      </c>
      <c r="AE3617" s="383" t="s">
        <v>36</v>
      </c>
      <c r="AF3617" s="383">
        <v>90</v>
      </c>
      <c r="AG3617" s="383" t="s">
        <v>35</v>
      </c>
      <c r="AH3617" s="383" t="s">
        <v>34</v>
      </c>
      <c r="AI3617" s="383" t="s">
        <v>36</v>
      </c>
      <c r="AJ3617" s="383" t="s">
        <v>3554</v>
      </c>
      <c r="AK3617" s="384" t="str">
        <f t="shared" si="113"/>
        <v>NA</v>
      </c>
      <c r="AL3617" s="384" t="str">
        <f t="shared" si="114"/>
        <v>NA</v>
      </c>
    </row>
    <row r="3618" spans="1:38" x14ac:dyDescent="0.25">
      <c r="A3618" s="381" t="s">
        <v>3224</v>
      </c>
      <c r="B3618" s="382" t="s">
        <v>481</v>
      </c>
      <c r="C3618" s="382" t="s">
        <v>30</v>
      </c>
      <c r="D3618" s="382" t="s">
        <v>482</v>
      </c>
      <c r="E3618" s="382" t="s">
        <v>2</v>
      </c>
      <c r="F3618" s="383">
        <v>100</v>
      </c>
      <c r="G3618" s="383">
        <v>244</v>
      </c>
      <c r="H3618" s="383" t="s">
        <v>835</v>
      </c>
      <c r="I3618" s="383">
        <v>100</v>
      </c>
      <c r="J3618" s="383">
        <v>244</v>
      </c>
      <c r="K3618" s="383" t="s">
        <v>835</v>
      </c>
      <c r="L3618" s="385"/>
      <c r="M3618" s="383">
        <v>71</v>
      </c>
      <c r="N3618" s="383" t="s">
        <v>835</v>
      </c>
      <c r="O3618" s="385"/>
      <c r="P3618" s="385"/>
      <c r="Q3618" s="386" t="s">
        <v>11</v>
      </c>
      <c r="R3618" s="383"/>
      <c r="S3618" s="383">
        <v>244</v>
      </c>
      <c r="T3618" s="386" t="s">
        <v>34</v>
      </c>
      <c r="U3618" s="386">
        <v>90</v>
      </c>
      <c r="V3618" s="386">
        <v>240</v>
      </c>
      <c r="W3618" s="386" t="s">
        <v>11</v>
      </c>
      <c r="X3618" s="383"/>
      <c r="Y3618" s="383">
        <v>244</v>
      </c>
      <c r="Z3618" s="386" t="s">
        <v>34</v>
      </c>
      <c r="AA3618" s="386">
        <v>88</v>
      </c>
      <c r="AB3618" s="386">
        <v>240</v>
      </c>
      <c r="AC3618" s="386" t="s">
        <v>11</v>
      </c>
      <c r="AD3618" s="383" t="s">
        <v>33</v>
      </c>
      <c r="AE3618" s="383" t="s">
        <v>34</v>
      </c>
      <c r="AF3618" s="383">
        <v>100</v>
      </c>
      <c r="AG3618" s="383" t="s">
        <v>35</v>
      </c>
      <c r="AH3618" s="383" t="s">
        <v>36</v>
      </c>
      <c r="AI3618" s="383" t="s">
        <v>36</v>
      </c>
      <c r="AJ3618" s="383" t="s">
        <v>3554</v>
      </c>
      <c r="AK3618" s="384" t="str">
        <f t="shared" si="113"/>
        <v>Yes-AB</v>
      </c>
      <c r="AL3618" s="384" t="str">
        <f t="shared" si="114"/>
        <v>Yes-AB</v>
      </c>
    </row>
    <row r="3619" spans="1:38" x14ac:dyDescent="0.25">
      <c r="A3619" s="381" t="s">
        <v>3224</v>
      </c>
      <c r="B3619" s="382" t="s">
        <v>483</v>
      </c>
      <c r="C3619" s="382" t="s">
        <v>30</v>
      </c>
      <c r="D3619" s="382" t="s">
        <v>484</v>
      </c>
      <c r="E3619" s="382" t="s">
        <v>2</v>
      </c>
      <c r="F3619" s="383">
        <v>100</v>
      </c>
      <c r="G3619" s="383">
        <v>47</v>
      </c>
      <c r="H3619" s="383" t="s">
        <v>835</v>
      </c>
      <c r="I3619" s="383">
        <v>100</v>
      </c>
      <c r="J3619" s="383">
        <v>47</v>
      </c>
      <c r="K3619" s="383" t="s">
        <v>835</v>
      </c>
      <c r="L3619" s="385"/>
      <c r="M3619" s="383">
        <v>17</v>
      </c>
      <c r="N3619" s="383" t="s">
        <v>11</v>
      </c>
      <c r="O3619" s="385"/>
      <c r="P3619" s="385"/>
      <c r="Q3619" s="386" t="s">
        <v>11</v>
      </c>
      <c r="R3619" s="383"/>
      <c r="S3619" s="383">
        <v>46</v>
      </c>
      <c r="T3619" s="386" t="s">
        <v>11</v>
      </c>
      <c r="U3619" s="386"/>
      <c r="V3619" s="386">
        <v>46</v>
      </c>
      <c r="W3619" s="386" t="s">
        <v>11</v>
      </c>
      <c r="X3619" s="383"/>
      <c r="Y3619" s="383">
        <v>46</v>
      </c>
      <c r="Z3619" s="386" t="s">
        <v>11</v>
      </c>
      <c r="AA3619" s="386">
        <v>67</v>
      </c>
      <c r="AB3619" s="386">
        <v>46</v>
      </c>
      <c r="AC3619" s="386" t="s">
        <v>11</v>
      </c>
      <c r="AD3619" s="383" t="s">
        <v>33</v>
      </c>
      <c r="AE3619" s="383" t="s">
        <v>36</v>
      </c>
      <c r="AF3619" s="383">
        <v>97</v>
      </c>
      <c r="AG3619" s="383" t="s">
        <v>35</v>
      </c>
      <c r="AH3619" s="383" t="s">
        <v>34</v>
      </c>
      <c r="AI3619" s="383" t="s">
        <v>36</v>
      </c>
      <c r="AJ3619" s="383" t="s">
        <v>3554</v>
      </c>
      <c r="AK3619" s="384" t="str">
        <f t="shared" si="113"/>
        <v>NA</v>
      </c>
      <c r="AL3619" s="384" t="str">
        <f t="shared" si="114"/>
        <v>NA</v>
      </c>
    </row>
    <row r="3620" spans="1:38" x14ac:dyDescent="0.25">
      <c r="A3620" s="381" t="s">
        <v>3224</v>
      </c>
      <c r="B3620" s="382" t="s">
        <v>485</v>
      </c>
      <c r="C3620" s="382" t="s">
        <v>30</v>
      </c>
      <c r="D3620" s="382" t="s">
        <v>486</v>
      </c>
      <c r="E3620" s="382" t="s">
        <v>2</v>
      </c>
      <c r="F3620" s="383"/>
      <c r="G3620" s="383">
        <v>1</v>
      </c>
      <c r="H3620" s="383" t="s">
        <v>11</v>
      </c>
      <c r="I3620" s="383"/>
      <c r="J3620" s="383">
        <v>1</v>
      </c>
      <c r="K3620" s="383" t="s">
        <v>11</v>
      </c>
      <c r="L3620" s="385"/>
      <c r="M3620" s="383">
        <v>0</v>
      </c>
      <c r="N3620" s="383" t="s">
        <v>11</v>
      </c>
      <c r="O3620" s="385"/>
      <c r="P3620" s="385"/>
      <c r="Q3620" s="386" t="s">
        <v>11</v>
      </c>
      <c r="R3620" s="383"/>
      <c r="S3620" s="383">
        <v>1</v>
      </c>
      <c r="T3620" s="386" t="s">
        <v>11</v>
      </c>
      <c r="U3620" s="386"/>
      <c r="V3620" s="386">
        <v>1</v>
      </c>
      <c r="W3620" s="386" t="s">
        <v>11</v>
      </c>
      <c r="X3620" s="383"/>
      <c r="Y3620" s="383">
        <v>1</v>
      </c>
      <c r="Z3620" s="386" t="s">
        <v>11</v>
      </c>
      <c r="AA3620" s="386"/>
      <c r="AB3620" s="386">
        <v>1</v>
      </c>
      <c r="AC3620" s="386" t="s">
        <v>11</v>
      </c>
      <c r="AD3620" s="383" t="s">
        <v>33</v>
      </c>
      <c r="AE3620" s="383" t="s">
        <v>36</v>
      </c>
      <c r="AF3620" s="383">
        <v>79</v>
      </c>
      <c r="AG3620" s="383" t="s">
        <v>35</v>
      </c>
      <c r="AH3620" s="383" t="s">
        <v>34</v>
      </c>
      <c r="AI3620" s="383" t="s">
        <v>36</v>
      </c>
      <c r="AJ3620" s="383" t="s">
        <v>3554</v>
      </c>
      <c r="AK3620" s="384" t="str">
        <f t="shared" si="113"/>
        <v>NA</v>
      </c>
      <c r="AL3620" s="384" t="str">
        <f t="shared" si="114"/>
        <v>NA</v>
      </c>
    </row>
    <row r="3621" spans="1:38" x14ac:dyDescent="0.25">
      <c r="A3621" s="381" t="s">
        <v>3224</v>
      </c>
      <c r="B3621" s="382" t="s">
        <v>487</v>
      </c>
      <c r="C3621" s="382" t="s">
        <v>30</v>
      </c>
      <c r="D3621" s="382" t="s">
        <v>488</v>
      </c>
      <c r="E3621" s="382" t="s">
        <v>2</v>
      </c>
      <c r="F3621" s="383"/>
      <c r="G3621" s="383">
        <v>7</v>
      </c>
      <c r="H3621" s="383" t="s">
        <v>11</v>
      </c>
      <c r="I3621" s="383"/>
      <c r="J3621" s="383">
        <v>7</v>
      </c>
      <c r="K3621" s="383" t="s">
        <v>11</v>
      </c>
      <c r="L3621" s="385"/>
      <c r="M3621" s="383">
        <v>3</v>
      </c>
      <c r="N3621" s="383" t="s">
        <v>11</v>
      </c>
      <c r="O3621" s="385"/>
      <c r="P3621" s="385"/>
      <c r="Q3621" s="386" t="s">
        <v>11</v>
      </c>
      <c r="R3621" s="383"/>
      <c r="S3621" s="383">
        <v>7</v>
      </c>
      <c r="T3621" s="386" t="s">
        <v>11</v>
      </c>
      <c r="U3621" s="386"/>
      <c r="V3621" s="386">
        <v>7</v>
      </c>
      <c r="W3621" s="386" t="s">
        <v>11</v>
      </c>
      <c r="X3621" s="383"/>
      <c r="Y3621" s="383">
        <v>7</v>
      </c>
      <c r="Z3621" s="386" t="s">
        <v>11</v>
      </c>
      <c r="AA3621" s="386"/>
      <c r="AB3621" s="386">
        <v>7</v>
      </c>
      <c r="AC3621" s="386" t="s">
        <v>11</v>
      </c>
      <c r="AD3621" s="383" t="s">
        <v>33</v>
      </c>
      <c r="AE3621" s="383" t="s">
        <v>36</v>
      </c>
      <c r="AF3621" s="383">
        <v>79</v>
      </c>
      <c r="AG3621" s="383" t="s">
        <v>35</v>
      </c>
      <c r="AH3621" s="383" t="s">
        <v>34</v>
      </c>
      <c r="AI3621" s="383" t="s">
        <v>36</v>
      </c>
      <c r="AJ3621" s="383" t="s">
        <v>3554</v>
      </c>
      <c r="AK3621" s="384" t="str">
        <f t="shared" si="113"/>
        <v>NA</v>
      </c>
      <c r="AL3621" s="384" t="str">
        <f t="shared" si="114"/>
        <v>NA</v>
      </c>
    </row>
    <row r="3622" spans="1:38" x14ac:dyDescent="0.25">
      <c r="A3622" s="381" t="s">
        <v>3224</v>
      </c>
      <c r="B3622" s="382" t="s">
        <v>489</v>
      </c>
      <c r="C3622" s="382" t="s">
        <v>30</v>
      </c>
      <c r="D3622" s="382" t="s">
        <v>490</v>
      </c>
      <c r="E3622" s="382" t="s">
        <v>2</v>
      </c>
      <c r="F3622" s="383">
        <v>100</v>
      </c>
      <c r="G3622" s="383">
        <v>47</v>
      </c>
      <c r="H3622" s="383" t="s">
        <v>835</v>
      </c>
      <c r="I3622" s="383">
        <v>100</v>
      </c>
      <c r="J3622" s="383">
        <v>47</v>
      </c>
      <c r="K3622" s="383" t="s">
        <v>835</v>
      </c>
      <c r="L3622" s="385"/>
      <c r="M3622" s="383">
        <v>14</v>
      </c>
      <c r="N3622" s="383" t="s">
        <v>11</v>
      </c>
      <c r="O3622" s="385"/>
      <c r="P3622" s="385"/>
      <c r="Q3622" s="386" t="s">
        <v>11</v>
      </c>
      <c r="R3622" s="383"/>
      <c r="S3622" s="383">
        <v>43</v>
      </c>
      <c r="T3622" s="386" t="s">
        <v>11</v>
      </c>
      <c r="U3622" s="386"/>
      <c r="V3622" s="386">
        <v>42</v>
      </c>
      <c r="W3622" s="386" t="s">
        <v>11</v>
      </c>
      <c r="X3622" s="383"/>
      <c r="Y3622" s="383">
        <v>43</v>
      </c>
      <c r="Z3622" s="386" t="s">
        <v>11</v>
      </c>
      <c r="AA3622" s="386"/>
      <c r="AB3622" s="386">
        <v>42</v>
      </c>
      <c r="AC3622" s="386" t="s">
        <v>11</v>
      </c>
      <c r="AD3622" s="383" t="s">
        <v>33</v>
      </c>
      <c r="AE3622" s="383" t="s">
        <v>36</v>
      </c>
      <c r="AF3622" s="383">
        <v>85</v>
      </c>
      <c r="AG3622" s="383" t="s">
        <v>35</v>
      </c>
      <c r="AH3622" s="383" t="s">
        <v>34</v>
      </c>
      <c r="AI3622" s="383" t="s">
        <v>36</v>
      </c>
      <c r="AJ3622" s="383" t="s">
        <v>3554</v>
      </c>
      <c r="AK3622" s="384" t="str">
        <f t="shared" si="113"/>
        <v>NA</v>
      </c>
      <c r="AL3622" s="384" t="str">
        <f t="shared" si="114"/>
        <v>NA</v>
      </c>
    </row>
    <row r="3623" spans="1:38" x14ac:dyDescent="0.25">
      <c r="A3623" s="381" t="s">
        <v>3224</v>
      </c>
      <c r="B3623" s="382" t="s">
        <v>491</v>
      </c>
      <c r="C3623" s="382" t="s">
        <v>30</v>
      </c>
      <c r="D3623" s="382" t="s">
        <v>492</v>
      </c>
      <c r="E3623" s="382" t="s">
        <v>2</v>
      </c>
      <c r="F3623" s="383"/>
      <c r="G3623" s="383">
        <v>11</v>
      </c>
      <c r="H3623" s="383" t="s">
        <v>11</v>
      </c>
      <c r="I3623" s="383"/>
      <c r="J3623" s="383">
        <v>11</v>
      </c>
      <c r="K3623" s="383" t="s">
        <v>11</v>
      </c>
      <c r="L3623" s="385"/>
      <c r="M3623" s="383">
        <v>3</v>
      </c>
      <c r="N3623" s="383" t="s">
        <v>11</v>
      </c>
      <c r="O3623" s="385"/>
      <c r="P3623" s="385"/>
      <c r="Q3623" s="386" t="s">
        <v>11</v>
      </c>
      <c r="R3623" s="383"/>
      <c r="S3623" s="383">
        <v>10</v>
      </c>
      <c r="T3623" s="386" t="s">
        <v>11</v>
      </c>
      <c r="U3623" s="386"/>
      <c r="V3623" s="386">
        <v>10</v>
      </c>
      <c r="W3623" s="386" t="s">
        <v>11</v>
      </c>
      <c r="X3623" s="383"/>
      <c r="Y3623" s="383">
        <v>10</v>
      </c>
      <c r="Z3623" s="386" t="s">
        <v>11</v>
      </c>
      <c r="AA3623" s="386"/>
      <c r="AB3623" s="386">
        <v>10</v>
      </c>
      <c r="AC3623" s="386" t="s">
        <v>11</v>
      </c>
      <c r="AD3623" s="383" t="s">
        <v>33</v>
      </c>
      <c r="AE3623" s="383" t="s">
        <v>36</v>
      </c>
      <c r="AF3623" s="383">
        <v>79</v>
      </c>
      <c r="AG3623" s="383" t="s">
        <v>35</v>
      </c>
      <c r="AH3623" s="383" t="s">
        <v>34</v>
      </c>
      <c r="AI3623" s="383" t="s">
        <v>36</v>
      </c>
      <c r="AJ3623" s="383" t="s">
        <v>3554</v>
      </c>
      <c r="AK3623" s="384" t="str">
        <f t="shared" si="113"/>
        <v>NA</v>
      </c>
      <c r="AL3623" s="384" t="str">
        <f t="shared" si="114"/>
        <v>NA</v>
      </c>
    </row>
    <row r="3624" spans="1:38" x14ac:dyDescent="0.25">
      <c r="A3624" s="381" t="s">
        <v>3224</v>
      </c>
      <c r="B3624" s="382" t="s">
        <v>493</v>
      </c>
      <c r="C3624" s="382" t="s">
        <v>30</v>
      </c>
      <c r="D3624" s="382" t="s">
        <v>494</v>
      </c>
      <c r="E3624" s="382" t="s">
        <v>2</v>
      </c>
      <c r="F3624" s="383"/>
      <c r="G3624" s="383">
        <v>1</v>
      </c>
      <c r="H3624" s="383" t="s">
        <v>11</v>
      </c>
      <c r="I3624" s="383"/>
      <c r="J3624" s="383">
        <v>1</v>
      </c>
      <c r="K3624" s="383" t="s">
        <v>11</v>
      </c>
      <c r="L3624" s="385"/>
      <c r="M3624" s="383">
        <v>1</v>
      </c>
      <c r="N3624" s="383" t="s">
        <v>11</v>
      </c>
      <c r="O3624" s="385"/>
      <c r="P3624" s="385"/>
      <c r="Q3624" s="386" t="s">
        <v>11</v>
      </c>
      <c r="R3624" s="383"/>
      <c r="S3624" s="383">
        <v>1</v>
      </c>
      <c r="T3624" s="386" t="s">
        <v>11</v>
      </c>
      <c r="U3624" s="386"/>
      <c r="V3624" s="386">
        <v>1</v>
      </c>
      <c r="W3624" s="386" t="s">
        <v>11</v>
      </c>
      <c r="X3624" s="383"/>
      <c r="Y3624" s="383">
        <v>1</v>
      </c>
      <c r="Z3624" s="386" t="s">
        <v>11</v>
      </c>
      <c r="AA3624" s="386"/>
      <c r="AB3624" s="386">
        <v>1</v>
      </c>
      <c r="AC3624" s="386" t="s">
        <v>11</v>
      </c>
      <c r="AD3624" s="383" t="s">
        <v>33</v>
      </c>
      <c r="AE3624" s="383" t="s">
        <v>36</v>
      </c>
      <c r="AF3624" s="383">
        <v>87</v>
      </c>
      <c r="AG3624" s="383" t="s">
        <v>35</v>
      </c>
      <c r="AH3624" s="383" t="s">
        <v>34</v>
      </c>
      <c r="AI3624" s="383" t="s">
        <v>36</v>
      </c>
      <c r="AJ3624" s="383" t="s">
        <v>3554</v>
      </c>
      <c r="AK3624" s="384" t="str">
        <f t="shared" si="113"/>
        <v>NA</v>
      </c>
      <c r="AL3624" s="384" t="str">
        <f t="shared" si="114"/>
        <v>NA</v>
      </c>
    </row>
    <row r="3625" spans="1:38" x14ac:dyDescent="0.25">
      <c r="A3625" s="381" t="s">
        <v>3224</v>
      </c>
      <c r="B3625" s="382" t="s">
        <v>495</v>
      </c>
      <c r="C3625" s="382" t="s">
        <v>30</v>
      </c>
      <c r="D3625" s="382" t="s">
        <v>496</v>
      </c>
      <c r="E3625" s="382" t="s">
        <v>2</v>
      </c>
      <c r="F3625" s="383"/>
      <c r="G3625" s="383">
        <v>7</v>
      </c>
      <c r="H3625" s="383" t="s">
        <v>11</v>
      </c>
      <c r="I3625" s="383"/>
      <c r="J3625" s="383">
        <v>7</v>
      </c>
      <c r="K3625" s="383" t="s">
        <v>11</v>
      </c>
      <c r="L3625" s="385"/>
      <c r="M3625" s="383">
        <v>4</v>
      </c>
      <c r="N3625" s="383" t="s">
        <v>11</v>
      </c>
      <c r="O3625" s="385"/>
      <c r="P3625" s="385"/>
      <c r="Q3625" s="386" t="s">
        <v>11</v>
      </c>
      <c r="R3625" s="383"/>
      <c r="S3625" s="383">
        <v>7</v>
      </c>
      <c r="T3625" s="386" t="s">
        <v>11</v>
      </c>
      <c r="U3625" s="386"/>
      <c r="V3625" s="386">
        <v>7</v>
      </c>
      <c r="W3625" s="386" t="s">
        <v>11</v>
      </c>
      <c r="X3625" s="383"/>
      <c r="Y3625" s="383">
        <v>7</v>
      </c>
      <c r="Z3625" s="386" t="s">
        <v>11</v>
      </c>
      <c r="AA3625" s="386"/>
      <c r="AB3625" s="386">
        <v>7</v>
      </c>
      <c r="AC3625" s="386" t="s">
        <v>11</v>
      </c>
      <c r="AD3625" s="383" t="s">
        <v>33</v>
      </c>
      <c r="AE3625" s="383" t="s">
        <v>36</v>
      </c>
      <c r="AF3625" s="383">
        <v>97</v>
      </c>
      <c r="AG3625" s="383" t="s">
        <v>35</v>
      </c>
      <c r="AH3625" s="383" t="s">
        <v>34</v>
      </c>
      <c r="AI3625" s="383" t="s">
        <v>36</v>
      </c>
      <c r="AJ3625" s="383" t="s">
        <v>3554</v>
      </c>
      <c r="AK3625" s="384" t="str">
        <f t="shared" si="113"/>
        <v>NA</v>
      </c>
      <c r="AL3625" s="384" t="str">
        <f t="shared" si="114"/>
        <v>NA</v>
      </c>
    </row>
    <row r="3626" spans="1:38" x14ac:dyDescent="0.25">
      <c r="A3626" s="381" t="s">
        <v>3224</v>
      </c>
      <c r="B3626" s="382" t="s">
        <v>497</v>
      </c>
      <c r="C3626" s="382" t="s">
        <v>30</v>
      </c>
      <c r="D3626" s="382" t="s">
        <v>498</v>
      </c>
      <c r="E3626" s="382" t="s">
        <v>2</v>
      </c>
      <c r="F3626" s="383"/>
      <c r="G3626" s="383">
        <v>14</v>
      </c>
      <c r="H3626" s="383" t="s">
        <v>11</v>
      </c>
      <c r="I3626" s="383"/>
      <c r="J3626" s="383">
        <v>14</v>
      </c>
      <c r="K3626" s="383" t="s">
        <v>11</v>
      </c>
      <c r="L3626" s="385"/>
      <c r="M3626" s="383">
        <v>3</v>
      </c>
      <c r="N3626" s="383" t="s">
        <v>11</v>
      </c>
      <c r="O3626" s="385"/>
      <c r="P3626" s="385"/>
      <c r="Q3626" s="386" t="s">
        <v>11</v>
      </c>
      <c r="R3626" s="383"/>
      <c r="S3626" s="383">
        <v>14</v>
      </c>
      <c r="T3626" s="386" t="s">
        <v>11</v>
      </c>
      <c r="U3626" s="386"/>
      <c r="V3626" s="386">
        <v>14</v>
      </c>
      <c r="W3626" s="386" t="s">
        <v>11</v>
      </c>
      <c r="X3626" s="383"/>
      <c r="Y3626" s="383">
        <v>14</v>
      </c>
      <c r="Z3626" s="386" t="s">
        <v>11</v>
      </c>
      <c r="AA3626" s="386"/>
      <c r="AB3626" s="386">
        <v>14</v>
      </c>
      <c r="AC3626" s="386" t="s">
        <v>11</v>
      </c>
      <c r="AD3626" s="383" t="s">
        <v>33</v>
      </c>
      <c r="AE3626" s="383" t="s">
        <v>34</v>
      </c>
      <c r="AF3626" s="383">
        <v>100</v>
      </c>
      <c r="AG3626" s="383" t="s">
        <v>35</v>
      </c>
      <c r="AH3626" s="383" t="s">
        <v>34</v>
      </c>
      <c r="AI3626" s="383" t="s">
        <v>36</v>
      </c>
      <c r="AJ3626" s="383" t="s">
        <v>3554</v>
      </c>
      <c r="AK3626" s="384" t="str">
        <f t="shared" si="113"/>
        <v>NA</v>
      </c>
      <c r="AL3626" s="384" t="str">
        <f t="shared" si="114"/>
        <v>NA</v>
      </c>
    </row>
    <row r="3627" spans="1:38" x14ac:dyDescent="0.25">
      <c r="A3627" s="381" t="s">
        <v>3224</v>
      </c>
      <c r="B3627" s="382" t="s">
        <v>499</v>
      </c>
      <c r="C3627" s="382" t="s">
        <v>30</v>
      </c>
      <c r="D3627" s="382" t="s">
        <v>500</v>
      </c>
      <c r="E3627" s="382" t="s">
        <v>2</v>
      </c>
      <c r="F3627" s="383">
        <v>100</v>
      </c>
      <c r="G3627" s="383">
        <v>141</v>
      </c>
      <c r="H3627" s="383" t="s">
        <v>835</v>
      </c>
      <c r="I3627" s="383">
        <v>100</v>
      </c>
      <c r="J3627" s="383">
        <v>141</v>
      </c>
      <c r="K3627" s="383" t="s">
        <v>835</v>
      </c>
      <c r="L3627" s="385"/>
      <c r="M3627" s="383">
        <v>46</v>
      </c>
      <c r="N3627" s="383" t="s">
        <v>835</v>
      </c>
      <c r="O3627" s="385"/>
      <c r="P3627" s="385"/>
      <c r="Q3627" s="386" t="s">
        <v>11</v>
      </c>
      <c r="R3627" s="383">
        <v>90</v>
      </c>
      <c r="S3627" s="383">
        <v>140</v>
      </c>
      <c r="T3627" s="386" t="s">
        <v>34</v>
      </c>
      <c r="U3627" s="386">
        <v>85</v>
      </c>
      <c r="V3627" s="386">
        <v>133</v>
      </c>
      <c r="W3627" s="386" t="s">
        <v>11</v>
      </c>
      <c r="X3627" s="383">
        <v>90</v>
      </c>
      <c r="Y3627" s="383">
        <v>140</v>
      </c>
      <c r="Z3627" s="386" t="s">
        <v>34</v>
      </c>
      <c r="AA3627" s="386">
        <v>85</v>
      </c>
      <c r="AB3627" s="386">
        <v>133</v>
      </c>
      <c r="AC3627" s="386" t="s">
        <v>11</v>
      </c>
      <c r="AD3627" s="383" t="s">
        <v>33</v>
      </c>
      <c r="AE3627" s="383" t="s">
        <v>34</v>
      </c>
      <c r="AF3627" s="383">
        <v>100</v>
      </c>
      <c r="AG3627" s="383" t="s">
        <v>40</v>
      </c>
      <c r="AH3627" s="383" t="s">
        <v>36</v>
      </c>
      <c r="AI3627" s="383" t="s">
        <v>36</v>
      </c>
      <c r="AJ3627" s="383" t="s">
        <v>3554</v>
      </c>
      <c r="AK3627" s="384" t="str">
        <f t="shared" si="113"/>
        <v>Yes-AB</v>
      </c>
      <c r="AL3627" s="384" t="str">
        <f t="shared" si="114"/>
        <v>Yes-AB</v>
      </c>
    </row>
    <row r="3628" spans="1:38" x14ac:dyDescent="0.25">
      <c r="A3628" s="381" t="s">
        <v>3224</v>
      </c>
      <c r="B3628" s="382" t="s">
        <v>501</v>
      </c>
      <c r="C3628" s="382" t="s">
        <v>30</v>
      </c>
      <c r="D3628" s="382" t="s">
        <v>502</v>
      </c>
      <c r="E3628" s="382" t="s">
        <v>2</v>
      </c>
      <c r="F3628" s="383"/>
      <c r="G3628" s="383">
        <v>4</v>
      </c>
      <c r="H3628" s="383" t="s">
        <v>11</v>
      </c>
      <c r="I3628" s="383"/>
      <c r="J3628" s="383">
        <v>4</v>
      </c>
      <c r="K3628" s="383" t="s">
        <v>11</v>
      </c>
      <c r="L3628" s="385"/>
      <c r="M3628" s="383">
        <v>2</v>
      </c>
      <c r="N3628" s="383" t="s">
        <v>11</v>
      </c>
      <c r="O3628" s="385"/>
      <c r="P3628" s="385"/>
      <c r="Q3628" s="386" t="s">
        <v>11</v>
      </c>
      <c r="R3628" s="383"/>
      <c r="S3628" s="383">
        <v>4</v>
      </c>
      <c r="T3628" s="386" t="s">
        <v>11</v>
      </c>
      <c r="U3628" s="386"/>
      <c r="V3628" s="386">
        <v>4</v>
      </c>
      <c r="W3628" s="386" t="s">
        <v>11</v>
      </c>
      <c r="X3628" s="383"/>
      <c r="Y3628" s="383">
        <v>4</v>
      </c>
      <c r="Z3628" s="386" t="s">
        <v>11</v>
      </c>
      <c r="AA3628" s="386"/>
      <c r="AB3628" s="386">
        <v>4</v>
      </c>
      <c r="AC3628" s="386" t="s">
        <v>11</v>
      </c>
      <c r="AD3628" s="383"/>
      <c r="AE3628" s="383" t="s">
        <v>36</v>
      </c>
      <c r="AF3628" s="383">
        <v>95</v>
      </c>
      <c r="AG3628" s="383" t="s">
        <v>40</v>
      </c>
      <c r="AH3628" s="383" t="s">
        <v>36</v>
      </c>
      <c r="AI3628" s="383" t="s">
        <v>34</v>
      </c>
      <c r="AJ3628" s="383" t="s">
        <v>3554</v>
      </c>
      <c r="AK3628" s="384" t="str">
        <f t="shared" si="113"/>
        <v>NA</v>
      </c>
      <c r="AL3628" s="384" t="str">
        <f t="shared" si="114"/>
        <v>NA</v>
      </c>
    </row>
    <row r="3629" spans="1:38" x14ac:dyDescent="0.25">
      <c r="A3629" s="381" t="s">
        <v>3224</v>
      </c>
      <c r="B3629" s="382" t="s">
        <v>503</v>
      </c>
      <c r="C3629" s="382" t="s">
        <v>30</v>
      </c>
      <c r="D3629" s="382" t="s">
        <v>504</v>
      </c>
      <c r="E3629" s="382" t="s">
        <v>2</v>
      </c>
      <c r="F3629" s="383"/>
      <c r="G3629" s="383">
        <v>4</v>
      </c>
      <c r="H3629" s="383" t="s">
        <v>11</v>
      </c>
      <c r="I3629" s="383"/>
      <c r="J3629" s="383">
        <v>4</v>
      </c>
      <c r="K3629" s="383" t="s">
        <v>11</v>
      </c>
      <c r="L3629" s="385"/>
      <c r="M3629" s="383">
        <v>1</v>
      </c>
      <c r="N3629" s="383" t="s">
        <v>11</v>
      </c>
      <c r="O3629" s="385"/>
      <c r="P3629" s="385"/>
      <c r="Q3629" s="386" t="s">
        <v>11</v>
      </c>
      <c r="R3629" s="383"/>
      <c r="S3629" s="383">
        <v>4</v>
      </c>
      <c r="T3629" s="386" t="s">
        <v>11</v>
      </c>
      <c r="U3629" s="386"/>
      <c r="V3629" s="386">
        <v>4</v>
      </c>
      <c r="W3629" s="386" t="s">
        <v>11</v>
      </c>
      <c r="X3629" s="383"/>
      <c r="Y3629" s="383">
        <v>4</v>
      </c>
      <c r="Z3629" s="386" t="s">
        <v>11</v>
      </c>
      <c r="AA3629" s="386"/>
      <c r="AB3629" s="386">
        <v>4</v>
      </c>
      <c r="AC3629" s="386" t="s">
        <v>11</v>
      </c>
      <c r="AD3629" s="383" t="s">
        <v>33</v>
      </c>
      <c r="AE3629" s="383" t="s">
        <v>36</v>
      </c>
      <c r="AF3629" s="383">
        <v>79</v>
      </c>
      <c r="AG3629" s="383" t="s">
        <v>35</v>
      </c>
      <c r="AH3629" s="383" t="s">
        <v>34</v>
      </c>
      <c r="AI3629" s="383" t="s">
        <v>36</v>
      </c>
      <c r="AJ3629" s="383" t="s">
        <v>3554</v>
      </c>
      <c r="AK3629" s="384" t="str">
        <f t="shared" si="113"/>
        <v>NA</v>
      </c>
      <c r="AL3629" s="384" t="str">
        <f t="shared" si="114"/>
        <v>NA</v>
      </c>
    </row>
    <row r="3630" spans="1:38" x14ac:dyDescent="0.25">
      <c r="A3630" s="381" t="s">
        <v>3224</v>
      </c>
      <c r="B3630" s="382" t="s">
        <v>505</v>
      </c>
      <c r="C3630" s="382" t="s">
        <v>30</v>
      </c>
      <c r="D3630" s="382" t="s">
        <v>506</v>
      </c>
      <c r="E3630" s="382" t="s">
        <v>2</v>
      </c>
      <c r="F3630" s="383"/>
      <c r="G3630" s="383">
        <v>6</v>
      </c>
      <c r="H3630" s="383" t="s">
        <v>11</v>
      </c>
      <c r="I3630" s="383"/>
      <c r="J3630" s="383">
        <v>6</v>
      </c>
      <c r="K3630" s="383" t="s">
        <v>11</v>
      </c>
      <c r="L3630" s="385"/>
      <c r="M3630" s="383">
        <v>3</v>
      </c>
      <c r="N3630" s="383" t="s">
        <v>11</v>
      </c>
      <c r="O3630" s="385"/>
      <c r="P3630" s="385"/>
      <c r="Q3630" s="386" t="s">
        <v>11</v>
      </c>
      <c r="R3630" s="383"/>
      <c r="S3630" s="383">
        <v>6</v>
      </c>
      <c r="T3630" s="386" t="s">
        <v>11</v>
      </c>
      <c r="U3630" s="386"/>
      <c r="V3630" s="386">
        <v>6</v>
      </c>
      <c r="W3630" s="386" t="s">
        <v>11</v>
      </c>
      <c r="X3630" s="383"/>
      <c r="Y3630" s="383">
        <v>6</v>
      </c>
      <c r="Z3630" s="386" t="s">
        <v>11</v>
      </c>
      <c r="AA3630" s="386"/>
      <c r="AB3630" s="386">
        <v>6</v>
      </c>
      <c r="AC3630" s="386" t="s">
        <v>11</v>
      </c>
      <c r="AD3630" s="383" t="s">
        <v>46</v>
      </c>
      <c r="AE3630" s="383" t="s">
        <v>36</v>
      </c>
      <c r="AF3630" s="383">
        <v>72</v>
      </c>
      <c r="AG3630" s="383" t="s">
        <v>35</v>
      </c>
      <c r="AH3630" s="383" t="s">
        <v>34</v>
      </c>
      <c r="AI3630" s="383" t="s">
        <v>36</v>
      </c>
      <c r="AJ3630" s="383" t="s">
        <v>3554</v>
      </c>
      <c r="AK3630" s="384" t="str">
        <f t="shared" si="113"/>
        <v>NA</v>
      </c>
      <c r="AL3630" s="384" t="str">
        <f t="shared" si="114"/>
        <v>NA</v>
      </c>
    </row>
    <row r="3631" spans="1:38" x14ac:dyDescent="0.25">
      <c r="A3631" s="381" t="s">
        <v>3224</v>
      </c>
      <c r="B3631" s="382" t="s">
        <v>507</v>
      </c>
      <c r="C3631" s="382" t="s">
        <v>30</v>
      </c>
      <c r="D3631" s="382" t="s">
        <v>508</v>
      </c>
      <c r="E3631" s="382" t="s">
        <v>2</v>
      </c>
      <c r="F3631" s="383">
        <v>100</v>
      </c>
      <c r="G3631" s="383">
        <v>30</v>
      </c>
      <c r="H3631" s="383" t="s">
        <v>835</v>
      </c>
      <c r="I3631" s="383">
        <v>100</v>
      </c>
      <c r="J3631" s="383">
        <v>30</v>
      </c>
      <c r="K3631" s="383" t="s">
        <v>835</v>
      </c>
      <c r="L3631" s="385"/>
      <c r="M3631" s="383">
        <v>11</v>
      </c>
      <c r="N3631" s="383" t="s">
        <v>11</v>
      </c>
      <c r="O3631" s="385"/>
      <c r="P3631" s="385"/>
      <c r="Q3631" s="386" t="s">
        <v>11</v>
      </c>
      <c r="R3631" s="383"/>
      <c r="S3631" s="383">
        <v>30</v>
      </c>
      <c r="T3631" s="386" t="s">
        <v>34</v>
      </c>
      <c r="U3631" s="386">
        <v>93</v>
      </c>
      <c r="V3631" s="386">
        <v>30</v>
      </c>
      <c r="W3631" s="386" t="s">
        <v>11</v>
      </c>
      <c r="X3631" s="383"/>
      <c r="Y3631" s="383">
        <v>29</v>
      </c>
      <c r="Z3631" s="386" t="s">
        <v>11</v>
      </c>
      <c r="AA3631" s="386"/>
      <c r="AB3631" s="386">
        <v>29</v>
      </c>
      <c r="AC3631" s="386" t="s">
        <v>11</v>
      </c>
      <c r="AD3631" s="383" t="s">
        <v>33</v>
      </c>
      <c r="AE3631" s="383" t="s">
        <v>34</v>
      </c>
      <c r="AF3631" s="383">
        <v>100</v>
      </c>
      <c r="AG3631" s="383" t="s">
        <v>35</v>
      </c>
      <c r="AH3631" s="383" t="s">
        <v>36</v>
      </c>
      <c r="AI3631" s="383" t="s">
        <v>36</v>
      </c>
      <c r="AJ3631" s="383" t="s">
        <v>3554</v>
      </c>
      <c r="AK3631" s="384" t="str">
        <f t="shared" si="113"/>
        <v>Yes-AB</v>
      </c>
      <c r="AL3631" s="384" t="str">
        <f t="shared" si="114"/>
        <v>NA</v>
      </c>
    </row>
    <row r="3632" spans="1:38" x14ac:dyDescent="0.25">
      <c r="A3632" s="381" t="s">
        <v>3224</v>
      </c>
      <c r="B3632" s="382" t="s">
        <v>509</v>
      </c>
      <c r="C3632" s="382" t="s">
        <v>30</v>
      </c>
      <c r="D3632" s="382" t="s">
        <v>510</v>
      </c>
      <c r="E3632" s="382" t="s">
        <v>2</v>
      </c>
      <c r="F3632" s="383"/>
      <c r="G3632" s="383">
        <v>2</v>
      </c>
      <c r="H3632" s="383" t="s">
        <v>11</v>
      </c>
      <c r="I3632" s="383"/>
      <c r="J3632" s="383">
        <v>2</v>
      </c>
      <c r="K3632" s="383" t="s">
        <v>11</v>
      </c>
      <c r="L3632" s="385"/>
      <c r="M3632" s="383">
        <v>1</v>
      </c>
      <c r="N3632" s="383" t="s">
        <v>11</v>
      </c>
      <c r="O3632" s="385"/>
      <c r="P3632" s="385"/>
      <c r="Q3632" s="386" t="s">
        <v>11</v>
      </c>
      <c r="R3632" s="383"/>
      <c r="S3632" s="383">
        <v>2</v>
      </c>
      <c r="T3632" s="386" t="s">
        <v>11</v>
      </c>
      <c r="U3632" s="386"/>
      <c r="V3632" s="386">
        <v>2</v>
      </c>
      <c r="W3632" s="386" t="s">
        <v>11</v>
      </c>
      <c r="X3632" s="383"/>
      <c r="Y3632" s="383">
        <v>2</v>
      </c>
      <c r="Z3632" s="386" t="s">
        <v>11</v>
      </c>
      <c r="AA3632" s="386"/>
      <c r="AB3632" s="386">
        <v>2</v>
      </c>
      <c r="AC3632" s="386" t="s">
        <v>11</v>
      </c>
      <c r="AD3632" s="383" t="s">
        <v>57</v>
      </c>
      <c r="AE3632" s="383" t="s">
        <v>36</v>
      </c>
      <c r="AF3632" s="383">
        <v>82</v>
      </c>
      <c r="AG3632" s="383" t="s">
        <v>35</v>
      </c>
      <c r="AH3632" s="383" t="s">
        <v>34</v>
      </c>
      <c r="AI3632" s="383" t="s">
        <v>36</v>
      </c>
      <c r="AJ3632" s="383" t="s">
        <v>3554</v>
      </c>
      <c r="AK3632" s="384" t="str">
        <f t="shared" si="113"/>
        <v>NA</v>
      </c>
      <c r="AL3632" s="384" t="str">
        <f t="shared" si="114"/>
        <v>NA</v>
      </c>
    </row>
    <row r="3633" spans="1:38" x14ac:dyDescent="0.25">
      <c r="A3633" s="381" t="s">
        <v>3224</v>
      </c>
      <c r="B3633" s="382" t="s">
        <v>511</v>
      </c>
      <c r="C3633" s="382" t="s">
        <v>30</v>
      </c>
      <c r="D3633" s="382" t="s">
        <v>512</v>
      </c>
      <c r="E3633" s="382" t="s">
        <v>2</v>
      </c>
      <c r="F3633" s="383"/>
      <c r="G3633" s="383">
        <v>1</v>
      </c>
      <c r="H3633" s="383" t="s">
        <v>11</v>
      </c>
      <c r="I3633" s="383"/>
      <c r="J3633" s="383">
        <v>1</v>
      </c>
      <c r="K3633" s="383" t="s">
        <v>11</v>
      </c>
      <c r="L3633" s="385"/>
      <c r="M3633" s="383">
        <v>0</v>
      </c>
      <c r="N3633" s="383" t="s">
        <v>11</v>
      </c>
      <c r="O3633" s="385"/>
      <c r="P3633" s="385"/>
      <c r="Q3633" s="386" t="s">
        <v>11</v>
      </c>
      <c r="R3633" s="383"/>
      <c r="S3633" s="383">
        <v>0</v>
      </c>
      <c r="T3633" s="386" t="s">
        <v>11</v>
      </c>
      <c r="U3633" s="386"/>
      <c r="V3633" s="386">
        <v>0</v>
      </c>
      <c r="W3633" s="386" t="s">
        <v>11</v>
      </c>
      <c r="X3633" s="383"/>
      <c r="Y3633" s="383">
        <v>0</v>
      </c>
      <c r="Z3633" s="386" t="s">
        <v>11</v>
      </c>
      <c r="AA3633" s="386"/>
      <c r="AB3633" s="386">
        <v>0</v>
      </c>
      <c r="AC3633" s="386" t="s">
        <v>11</v>
      </c>
      <c r="AD3633" s="383" t="s">
        <v>57</v>
      </c>
      <c r="AE3633" s="383" t="s">
        <v>36</v>
      </c>
      <c r="AF3633" s="383">
        <v>85</v>
      </c>
      <c r="AG3633" s="383" t="s">
        <v>35</v>
      </c>
      <c r="AH3633" s="383" t="s">
        <v>34</v>
      </c>
      <c r="AI3633" s="383" t="s">
        <v>36</v>
      </c>
      <c r="AJ3633" s="383" t="s">
        <v>3554</v>
      </c>
      <c r="AK3633" s="384" t="str">
        <f t="shared" si="113"/>
        <v>NA</v>
      </c>
      <c r="AL3633" s="384" t="str">
        <f t="shared" si="114"/>
        <v>NA</v>
      </c>
    </row>
    <row r="3634" spans="1:38" x14ac:dyDescent="0.25">
      <c r="A3634" s="381" t="s">
        <v>3224</v>
      </c>
      <c r="B3634" s="382" t="s">
        <v>513</v>
      </c>
      <c r="C3634" s="382" t="s">
        <v>30</v>
      </c>
      <c r="D3634" s="382" t="s">
        <v>514</v>
      </c>
      <c r="E3634" s="382" t="s">
        <v>2</v>
      </c>
      <c r="F3634" s="383"/>
      <c r="G3634" s="383">
        <v>0</v>
      </c>
      <c r="H3634" s="383" t="s">
        <v>11</v>
      </c>
      <c r="I3634" s="383"/>
      <c r="J3634" s="383">
        <v>0</v>
      </c>
      <c r="K3634" s="383" t="s">
        <v>11</v>
      </c>
      <c r="L3634" s="385"/>
      <c r="M3634" s="383">
        <v>0</v>
      </c>
      <c r="N3634" s="383" t="s">
        <v>11</v>
      </c>
      <c r="O3634" s="385"/>
      <c r="P3634" s="385"/>
      <c r="Q3634" s="386" t="s">
        <v>11</v>
      </c>
      <c r="R3634" s="383"/>
      <c r="S3634" s="383">
        <v>0</v>
      </c>
      <c r="T3634" s="386" t="s">
        <v>11</v>
      </c>
      <c r="U3634" s="386"/>
      <c r="V3634" s="386">
        <v>0</v>
      </c>
      <c r="W3634" s="386" t="s">
        <v>11</v>
      </c>
      <c r="X3634" s="383"/>
      <c r="Y3634" s="383">
        <v>0</v>
      </c>
      <c r="Z3634" s="386" t="s">
        <v>11</v>
      </c>
      <c r="AA3634" s="386"/>
      <c r="AB3634" s="386">
        <v>0</v>
      </c>
      <c r="AC3634" s="386" t="s">
        <v>11</v>
      </c>
      <c r="AD3634" s="383" t="s">
        <v>33</v>
      </c>
      <c r="AE3634" s="383" t="s">
        <v>34</v>
      </c>
      <c r="AF3634" s="383">
        <v>100</v>
      </c>
      <c r="AG3634" s="383" t="s">
        <v>35</v>
      </c>
      <c r="AH3634" s="383" t="s">
        <v>34</v>
      </c>
      <c r="AI3634" s="383" t="s">
        <v>36</v>
      </c>
      <c r="AJ3634" s="383" t="s">
        <v>3554</v>
      </c>
      <c r="AK3634" s="384" t="str">
        <f t="shared" si="113"/>
        <v>NA</v>
      </c>
      <c r="AL3634" s="384" t="str">
        <f t="shared" si="114"/>
        <v>NA</v>
      </c>
    </row>
    <row r="3635" spans="1:38" x14ac:dyDescent="0.25">
      <c r="A3635" s="381" t="s">
        <v>3224</v>
      </c>
      <c r="B3635" s="382" t="s">
        <v>515</v>
      </c>
      <c r="C3635" s="382" t="s">
        <v>30</v>
      </c>
      <c r="D3635" s="382" t="s">
        <v>516</v>
      </c>
      <c r="E3635" s="382" t="s">
        <v>2</v>
      </c>
      <c r="F3635" s="383">
        <v>100</v>
      </c>
      <c r="G3635" s="383">
        <v>143</v>
      </c>
      <c r="H3635" s="383" t="s">
        <v>835</v>
      </c>
      <c r="I3635" s="383">
        <v>100</v>
      </c>
      <c r="J3635" s="383">
        <v>143</v>
      </c>
      <c r="K3635" s="383" t="s">
        <v>835</v>
      </c>
      <c r="L3635" s="385"/>
      <c r="M3635" s="383">
        <v>43</v>
      </c>
      <c r="N3635" s="383" t="s">
        <v>835</v>
      </c>
      <c r="O3635" s="385"/>
      <c r="P3635" s="385"/>
      <c r="Q3635" s="386" t="s">
        <v>11</v>
      </c>
      <c r="R3635" s="383">
        <v>86</v>
      </c>
      <c r="S3635" s="383">
        <v>140</v>
      </c>
      <c r="T3635" s="386" t="s">
        <v>34</v>
      </c>
      <c r="U3635" s="386">
        <v>83</v>
      </c>
      <c r="V3635" s="386">
        <v>136</v>
      </c>
      <c r="W3635" s="386" t="s">
        <v>11</v>
      </c>
      <c r="X3635" s="383">
        <v>88</v>
      </c>
      <c r="Y3635" s="383">
        <v>140</v>
      </c>
      <c r="Z3635" s="386" t="s">
        <v>34</v>
      </c>
      <c r="AA3635" s="386">
        <v>84</v>
      </c>
      <c r="AB3635" s="386">
        <v>136</v>
      </c>
      <c r="AC3635" s="386" t="s">
        <v>11</v>
      </c>
      <c r="AD3635" s="383" t="s">
        <v>33</v>
      </c>
      <c r="AE3635" s="383" t="s">
        <v>36</v>
      </c>
      <c r="AF3635" s="383">
        <v>90</v>
      </c>
      <c r="AG3635" s="383" t="s">
        <v>35</v>
      </c>
      <c r="AH3635" s="383" t="s">
        <v>36</v>
      </c>
      <c r="AI3635" s="383" t="s">
        <v>36</v>
      </c>
      <c r="AJ3635" s="383" t="s">
        <v>3554</v>
      </c>
      <c r="AK3635" s="384" t="str">
        <f t="shared" si="113"/>
        <v>Yes-AB</v>
      </c>
      <c r="AL3635" s="384" t="str">
        <f t="shared" si="114"/>
        <v>Yes-AB</v>
      </c>
    </row>
    <row r="3636" spans="1:38" x14ac:dyDescent="0.25">
      <c r="A3636" s="381" t="s">
        <v>3224</v>
      </c>
      <c r="B3636" s="382" t="s">
        <v>517</v>
      </c>
      <c r="C3636" s="382" t="s">
        <v>30</v>
      </c>
      <c r="D3636" s="382" t="s">
        <v>518</v>
      </c>
      <c r="E3636" s="382" t="s">
        <v>2</v>
      </c>
      <c r="F3636" s="383">
        <v>100</v>
      </c>
      <c r="G3636" s="383">
        <v>62</v>
      </c>
      <c r="H3636" s="383" t="s">
        <v>835</v>
      </c>
      <c r="I3636" s="383">
        <v>100</v>
      </c>
      <c r="J3636" s="383">
        <v>62</v>
      </c>
      <c r="K3636" s="383" t="s">
        <v>835</v>
      </c>
      <c r="L3636" s="385"/>
      <c r="M3636" s="383">
        <v>21</v>
      </c>
      <c r="N3636" s="383" t="s">
        <v>11</v>
      </c>
      <c r="O3636" s="385"/>
      <c r="P3636" s="385"/>
      <c r="Q3636" s="386" t="s">
        <v>11</v>
      </c>
      <c r="R3636" s="383"/>
      <c r="S3636" s="383">
        <v>60</v>
      </c>
      <c r="T3636" s="386" t="s">
        <v>11</v>
      </c>
      <c r="U3636" s="386"/>
      <c r="V3636" s="386">
        <v>58</v>
      </c>
      <c r="W3636" s="386" t="s">
        <v>11</v>
      </c>
      <c r="X3636" s="383"/>
      <c r="Y3636" s="383">
        <v>60</v>
      </c>
      <c r="Z3636" s="386" t="s">
        <v>11</v>
      </c>
      <c r="AA3636" s="386"/>
      <c r="AB3636" s="386">
        <v>58</v>
      </c>
      <c r="AC3636" s="386" t="s">
        <v>11</v>
      </c>
      <c r="AD3636" s="383" t="s">
        <v>33</v>
      </c>
      <c r="AE3636" s="383" t="s">
        <v>36</v>
      </c>
      <c r="AF3636" s="383">
        <v>92</v>
      </c>
      <c r="AG3636" s="383" t="s">
        <v>40</v>
      </c>
      <c r="AH3636" s="383" t="s">
        <v>34</v>
      </c>
      <c r="AI3636" s="383" t="s">
        <v>36</v>
      </c>
      <c r="AJ3636" s="383" t="s">
        <v>3554</v>
      </c>
      <c r="AK3636" s="384" t="str">
        <f t="shared" si="113"/>
        <v>NA</v>
      </c>
      <c r="AL3636" s="384" t="str">
        <f t="shared" si="114"/>
        <v>NA</v>
      </c>
    </row>
    <row r="3637" spans="1:38" x14ac:dyDescent="0.25">
      <c r="A3637" s="381" t="s">
        <v>3224</v>
      </c>
      <c r="B3637" s="382" t="s">
        <v>519</v>
      </c>
      <c r="C3637" s="382" t="s">
        <v>30</v>
      </c>
      <c r="D3637" s="382" t="s">
        <v>520</v>
      </c>
      <c r="E3637" s="382" t="s">
        <v>2</v>
      </c>
      <c r="F3637" s="383"/>
      <c r="G3637" s="383">
        <v>0</v>
      </c>
      <c r="H3637" s="383" t="s">
        <v>11</v>
      </c>
      <c r="I3637" s="383"/>
      <c r="J3637" s="383">
        <v>0</v>
      </c>
      <c r="K3637" s="383" t="s">
        <v>11</v>
      </c>
      <c r="L3637" s="385"/>
      <c r="M3637" s="383">
        <v>0</v>
      </c>
      <c r="N3637" s="383" t="s">
        <v>11</v>
      </c>
      <c r="O3637" s="385"/>
      <c r="P3637" s="385"/>
      <c r="Q3637" s="386" t="s">
        <v>11</v>
      </c>
      <c r="R3637" s="383"/>
      <c r="S3637" s="383">
        <v>0</v>
      </c>
      <c r="T3637" s="386" t="s">
        <v>11</v>
      </c>
      <c r="U3637" s="386"/>
      <c r="V3637" s="386">
        <v>0</v>
      </c>
      <c r="W3637" s="386" t="s">
        <v>11</v>
      </c>
      <c r="X3637" s="383"/>
      <c r="Y3637" s="383">
        <v>0</v>
      </c>
      <c r="Z3637" s="386" t="s">
        <v>11</v>
      </c>
      <c r="AA3637" s="386"/>
      <c r="AB3637" s="386">
        <v>0</v>
      </c>
      <c r="AC3637" s="386" t="s">
        <v>11</v>
      </c>
      <c r="AD3637" s="383" t="s">
        <v>46</v>
      </c>
      <c r="AE3637" s="383" t="s">
        <v>36</v>
      </c>
      <c r="AF3637" s="383">
        <v>90</v>
      </c>
      <c r="AG3637" s="383" t="s">
        <v>35</v>
      </c>
      <c r="AH3637" s="383" t="s">
        <v>34</v>
      </c>
      <c r="AI3637" s="383" t="s">
        <v>36</v>
      </c>
      <c r="AJ3637" s="383" t="s">
        <v>3554</v>
      </c>
      <c r="AK3637" s="384" t="str">
        <f t="shared" si="113"/>
        <v>NA</v>
      </c>
      <c r="AL3637" s="384" t="str">
        <f t="shared" si="114"/>
        <v>NA</v>
      </c>
    </row>
    <row r="3638" spans="1:38" x14ac:dyDescent="0.25">
      <c r="A3638" s="381" t="s">
        <v>3224</v>
      </c>
      <c r="B3638" s="382" t="s">
        <v>521</v>
      </c>
      <c r="C3638" s="382" t="s">
        <v>30</v>
      </c>
      <c r="D3638" s="382" t="s">
        <v>522</v>
      </c>
      <c r="E3638" s="382" t="s">
        <v>2</v>
      </c>
      <c r="F3638" s="383">
        <v>100</v>
      </c>
      <c r="G3638" s="383">
        <v>30</v>
      </c>
      <c r="H3638" s="383" t="s">
        <v>835</v>
      </c>
      <c r="I3638" s="383">
        <v>100</v>
      </c>
      <c r="J3638" s="383">
        <v>30</v>
      </c>
      <c r="K3638" s="383" t="s">
        <v>835</v>
      </c>
      <c r="L3638" s="385"/>
      <c r="M3638" s="383">
        <v>8</v>
      </c>
      <c r="N3638" s="383" t="s">
        <v>11</v>
      </c>
      <c r="O3638" s="385"/>
      <c r="P3638" s="385"/>
      <c r="Q3638" s="386" t="s">
        <v>11</v>
      </c>
      <c r="R3638" s="383"/>
      <c r="S3638" s="383">
        <v>28</v>
      </c>
      <c r="T3638" s="386" t="s">
        <v>11</v>
      </c>
      <c r="U3638" s="386"/>
      <c r="V3638" s="386">
        <v>26</v>
      </c>
      <c r="W3638" s="386" t="s">
        <v>11</v>
      </c>
      <c r="X3638" s="383"/>
      <c r="Y3638" s="383">
        <v>28</v>
      </c>
      <c r="Z3638" s="386" t="s">
        <v>11</v>
      </c>
      <c r="AA3638" s="386"/>
      <c r="AB3638" s="386">
        <v>26</v>
      </c>
      <c r="AC3638" s="386" t="s">
        <v>11</v>
      </c>
      <c r="AD3638" s="383" t="s">
        <v>104</v>
      </c>
      <c r="AE3638" s="383" t="s">
        <v>36</v>
      </c>
      <c r="AF3638" s="383">
        <v>90</v>
      </c>
      <c r="AG3638" s="383" t="s">
        <v>35</v>
      </c>
      <c r="AH3638" s="383" t="s">
        <v>34</v>
      </c>
      <c r="AI3638" s="383" t="s">
        <v>36</v>
      </c>
      <c r="AJ3638" s="383" t="s">
        <v>3554</v>
      </c>
      <c r="AK3638" s="384" t="str">
        <f t="shared" si="113"/>
        <v>NA</v>
      </c>
      <c r="AL3638" s="384" t="str">
        <f t="shared" si="114"/>
        <v>NA</v>
      </c>
    </row>
    <row r="3639" spans="1:38" x14ac:dyDescent="0.25">
      <c r="A3639" s="381" t="s">
        <v>3224</v>
      </c>
      <c r="B3639" s="382" t="s">
        <v>523</v>
      </c>
      <c r="C3639" s="382" t="s">
        <v>30</v>
      </c>
      <c r="D3639" s="382" t="s">
        <v>524</v>
      </c>
      <c r="E3639" s="382" t="s">
        <v>2</v>
      </c>
      <c r="F3639" s="383"/>
      <c r="G3639" s="383">
        <v>13</v>
      </c>
      <c r="H3639" s="383" t="s">
        <v>11</v>
      </c>
      <c r="I3639" s="383"/>
      <c r="J3639" s="383">
        <v>13</v>
      </c>
      <c r="K3639" s="383" t="s">
        <v>11</v>
      </c>
      <c r="L3639" s="385"/>
      <c r="M3639" s="383">
        <v>2</v>
      </c>
      <c r="N3639" s="383" t="s">
        <v>11</v>
      </c>
      <c r="O3639" s="385"/>
      <c r="P3639" s="385"/>
      <c r="Q3639" s="386" t="s">
        <v>11</v>
      </c>
      <c r="R3639" s="383"/>
      <c r="S3639" s="383">
        <v>10</v>
      </c>
      <c r="T3639" s="386" t="s">
        <v>11</v>
      </c>
      <c r="U3639" s="386"/>
      <c r="V3639" s="386">
        <v>10</v>
      </c>
      <c r="W3639" s="386" t="s">
        <v>11</v>
      </c>
      <c r="X3639" s="383"/>
      <c r="Y3639" s="383">
        <v>10</v>
      </c>
      <c r="Z3639" s="386" t="s">
        <v>11</v>
      </c>
      <c r="AA3639" s="386"/>
      <c r="AB3639" s="386">
        <v>10</v>
      </c>
      <c r="AC3639" s="386" t="s">
        <v>11</v>
      </c>
      <c r="AD3639" s="383" t="s">
        <v>57</v>
      </c>
      <c r="AE3639" s="383" t="s">
        <v>36</v>
      </c>
      <c r="AF3639" s="383">
        <v>74</v>
      </c>
      <c r="AG3639" s="383" t="s">
        <v>35</v>
      </c>
      <c r="AH3639" s="383" t="s">
        <v>34</v>
      </c>
      <c r="AI3639" s="383" t="s">
        <v>36</v>
      </c>
      <c r="AJ3639" s="383" t="s">
        <v>3554</v>
      </c>
      <c r="AK3639" s="384" t="str">
        <f t="shared" si="113"/>
        <v>NA</v>
      </c>
      <c r="AL3639" s="384" t="str">
        <f t="shared" si="114"/>
        <v>NA</v>
      </c>
    </row>
    <row r="3640" spans="1:38" x14ac:dyDescent="0.25">
      <c r="A3640" s="381" t="s">
        <v>3224</v>
      </c>
      <c r="B3640" s="382" t="s">
        <v>525</v>
      </c>
      <c r="C3640" s="382" t="s">
        <v>30</v>
      </c>
      <c r="D3640" s="382" t="s">
        <v>526</v>
      </c>
      <c r="E3640" s="382" t="s">
        <v>2</v>
      </c>
      <c r="F3640" s="383">
        <v>100</v>
      </c>
      <c r="G3640" s="383">
        <v>206</v>
      </c>
      <c r="H3640" s="383" t="s">
        <v>835</v>
      </c>
      <c r="I3640" s="383">
        <v>100</v>
      </c>
      <c r="J3640" s="383">
        <v>206</v>
      </c>
      <c r="K3640" s="383" t="s">
        <v>835</v>
      </c>
      <c r="L3640" s="385"/>
      <c r="M3640" s="383">
        <v>63</v>
      </c>
      <c r="N3640" s="383" t="s">
        <v>835</v>
      </c>
      <c r="O3640" s="385"/>
      <c r="P3640" s="385"/>
      <c r="Q3640" s="386" t="s">
        <v>11</v>
      </c>
      <c r="R3640" s="383"/>
      <c r="S3640" s="383">
        <v>205</v>
      </c>
      <c r="T3640" s="386" t="s">
        <v>34</v>
      </c>
      <c r="U3640" s="386"/>
      <c r="V3640" s="386">
        <v>203</v>
      </c>
      <c r="W3640" s="386" t="s">
        <v>11</v>
      </c>
      <c r="X3640" s="383">
        <v>94</v>
      </c>
      <c r="Y3640" s="383">
        <v>206</v>
      </c>
      <c r="Z3640" s="386" t="s">
        <v>34</v>
      </c>
      <c r="AA3640" s="386">
        <v>94</v>
      </c>
      <c r="AB3640" s="386">
        <v>204</v>
      </c>
      <c r="AC3640" s="386" t="s">
        <v>11</v>
      </c>
      <c r="AD3640" s="383" t="s">
        <v>33</v>
      </c>
      <c r="AE3640" s="383" t="s">
        <v>34</v>
      </c>
      <c r="AF3640" s="383">
        <v>100</v>
      </c>
      <c r="AG3640" s="383" t="s">
        <v>222</v>
      </c>
      <c r="AH3640" s="383" t="s">
        <v>36</v>
      </c>
      <c r="AI3640" s="383" t="s">
        <v>36</v>
      </c>
      <c r="AJ3640" s="383" t="s">
        <v>3554</v>
      </c>
      <c r="AK3640" s="384" t="str">
        <f t="shared" si="113"/>
        <v>Yes-AB</v>
      </c>
      <c r="AL3640" s="384" t="str">
        <f t="shared" si="114"/>
        <v>Yes-AB</v>
      </c>
    </row>
    <row r="3641" spans="1:38" x14ac:dyDescent="0.25">
      <c r="A3641" s="381" t="s">
        <v>3224</v>
      </c>
      <c r="B3641" s="382" t="s">
        <v>527</v>
      </c>
      <c r="C3641" s="382" t="s">
        <v>30</v>
      </c>
      <c r="D3641" s="382" t="s">
        <v>528</v>
      </c>
      <c r="E3641" s="382" t="s">
        <v>2</v>
      </c>
      <c r="F3641" s="383"/>
      <c r="G3641" s="383">
        <v>23</v>
      </c>
      <c r="H3641" s="383" t="s">
        <v>11</v>
      </c>
      <c r="I3641" s="383"/>
      <c r="J3641" s="383">
        <v>23</v>
      </c>
      <c r="K3641" s="383" t="s">
        <v>11</v>
      </c>
      <c r="L3641" s="385"/>
      <c r="M3641" s="383">
        <v>7</v>
      </c>
      <c r="N3641" s="383" t="s">
        <v>11</v>
      </c>
      <c r="O3641" s="385"/>
      <c r="P3641" s="385"/>
      <c r="Q3641" s="386" t="s">
        <v>11</v>
      </c>
      <c r="R3641" s="383"/>
      <c r="S3641" s="383">
        <v>23</v>
      </c>
      <c r="T3641" s="386" t="s">
        <v>11</v>
      </c>
      <c r="U3641" s="386"/>
      <c r="V3641" s="386">
        <v>23</v>
      </c>
      <c r="W3641" s="386" t="s">
        <v>11</v>
      </c>
      <c r="X3641" s="383"/>
      <c r="Y3641" s="383">
        <v>23</v>
      </c>
      <c r="Z3641" s="386" t="s">
        <v>11</v>
      </c>
      <c r="AA3641" s="386"/>
      <c r="AB3641" s="386">
        <v>23</v>
      </c>
      <c r="AC3641" s="386" t="s">
        <v>11</v>
      </c>
      <c r="AD3641" s="383" t="s">
        <v>33</v>
      </c>
      <c r="AE3641" s="383" t="s">
        <v>36</v>
      </c>
      <c r="AF3641" s="383">
        <v>90</v>
      </c>
      <c r="AG3641" s="383" t="s">
        <v>222</v>
      </c>
      <c r="AH3641" s="383" t="s">
        <v>36</v>
      </c>
      <c r="AI3641" s="383" t="s">
        <v>34</v>
      </c>
      <c r="AJ3641" s="383" t="s">
        <v>3554</v>
      </c>
      <c r="AK3641" s="384" t="str">
        <f t="shared" si="113"/>
        <v>NA</v>
      </c>
      <c r="AL3641" s="384" t="str">
        <f t="shared" si="114"/>
        <v>NA</v>
      </c>
    </row>
    <row r="3642" spans="1:38" x14ac:dyDescent="0.25">
      <c r="A3642" s="381" t="s">
        <v>3224</v>
      </c>
      <c r="B3642" s="382" t="s">
        <v>529</v>
      </c>
      <c r="C3642" s="382" t="s">
        <v>30</v>
      </c>
      <c r="D3642" s="382" t="s">
        <v>530</v>
      </c>
      <c r="E3642" s="382" t="s">
        <v>2</v>
      </c>
      <c r="F3642" s="383">
        <v>100</v>
      </c>
      <c r="G3642" s="383">
        <v>41</v>
      </c>
      <c r="H3642" s="383" t="s">
        <v>835</v>
      </c>
      <c r="I3642" s="383">
        <v>100</v>
      </c>
      <c r="J3642" s="383">
        <v>41</v>
      </c>
      <c r="K3642" s="383" t="s">
        <v>835</v>
      </c>
      <c r="L3642" s="385"/>
      <c r="M3642" s="383">
        <v>19</v>
      </c>
      <c r="N3642" s="383" t="s">
        <v>11</v>
      </c>
      <c r="O3642" s="385"/>
      <c r="P3642" s="385"/>
      <c r="Q3642" s="386" t="s">
        <v>11</v>
      </c>
      <c r="R3642" s="383"/>
      <c r="S3642" s="383">
        <v>41</v>
      </c>
      <c r="T3642" s="386" t="s">
        <v>34</v>
      </c>
      <c r="U3642" s="386"/>
      <c r="V3642" s="386">
        <v>41</v>
      </c>
      <c r="W3642" s="386" t="s">
        <v>11</v>
      </c>
      <c r="X3642" s="383"/>
      <c r="Y3642" s="383">
        <v>41</v>
      </c>
      <c r="Z3642" s="386" t="s">
        <v>34</v>
      </c>
      <c r="AA3642" s="386"/>
      <c r="AB3642" s="386">
        <v>41</v>
      </c>
      <c r="AC3642" s="386" t="s">
        <v>11</v>
      </c>
      <c r="AD3642" s="383" t="s">
        <v>33</v>
      </c>
      <c r="AE3642" s="383" t="s">
        <v>34</v>
      </c>
      <c r="AF3642" s="383">
        <v>100</v>
      </c>
      <c r="AG3642" s="383" t="s">
        <v>222</v>
      </c>
      <c r="AH3642" s="383" t="s">
        <v>36</v>
      </c>
      <c r="AI3642" s="383" t="s">
        <v>34</v>
      </c>
      <c r="AJ3642" s="383" t="s">
        <v>3554</v>
      </c>
      <c r="AK3642" s="384" t="str">
        <f t="shared" si="113"/>
        <v>Yes-AB</v>
      </c>
      <c r="AL3642" s="384" t="str">
        <f t="shared" si="114"/>
        <v>Yes-AB</v>
      </c>
    </row>
    <row r="3643" spans="1:38" x14ac:dyDescent="0.25">
      <c r="A3643" s="381" t="s">
        <v>3224</v>
      </c>
      <c r="B3643" s="382" t="s">
        <v>531</v>
      </c>
      <c r="C3643" s="382" t="s">
        <v>30</v>
      </c>
      <c r="D3643" s="382" t="s">
        <v>532</v>
      </c>
      <c r="E3643" s="382" t="s">
        <v>2</v>
      </c>
      <c r="F3643" s="383"/>
      <c r="G3643" s="383">
        <v>3</v>
      </c>
      <c r="H3643" s="383" t="s">
        <v>11</v>
      </c>
      <c r="I3643" s="383"/>
      <c r="J3643" s="383">
        <v>3</v>
      </c>
      <c r="K3643" s="383" t="s">
        <v>11</v>
      </c>
      <c r="L3643" s="385"/>
      <c r="M3643" s="383">
        <v>0</v>
      </c>
      <c r="N3643" s="383" t="s">
        <v>11</v>
      </c>
      <c r="O3643" s="385"/>
      <c r="P3643" s="385"/>
      <c r="Q3643" s="386" t="s">
        <v>11</v>
      </c>
      <c r="R3643" s="383"/>
      <c r="S3643" s="383">
        <v>3</v>
      </c>
      <c r="T3643" s="386" t="s">
        <v>11</v>
      </c>
      <c r="U3643" s="386"/>
      <c r="V3643" s="386">
        <v>2</v>
      </c>
      <c r="W3643" s="386" t="s">
        <v>11</v>
      </c>
      <c r="X3643" s="383"/>
      <c r="Y3643" s="383">
        <v>2</v>
      </c>
      <c r="Z3643" s="386" t="s">
        <v>11</v>
      </c>
      <c r="AA3643" s="386"/>
      <c r="AB3643" s="386">
        <v>2</v>
      </c>
      <c r="AC3643" s="386" t="s">
        <v>11</v>
      </c>
      <c r="AD3643" s="383" t="s">
        <v>104</v>
      </c>
      <c r="AE3643" s="383" t="s">
        <v>36</v>
      </c>
      <c r="AF3643" s="383">
        <v>92</v>
      </c>
      <c r="AG3643" s="383" t="s">
        <v>222</v>
      </c>
      <c r="AH3643" s="383" t="s">
        <v>34</v>
      </c>
      <c r="AI3643" s="383" t="s">
        <v>34</v>
      </c>
      <c r="AJ3643" s="383" t="s">
        <v>3554</v>
      </c>
      <c r="AK3643" s="384" t="str">
        <f t="shared" si="113"/>
        <v>NA</v>
      </c>
      <c r="AL3643" s="384" t="str">
        <f t="shared" si="114"/>
        <v>NA</v>
      </c>
    </row>
    <row r="3644" spans="1:38" x14ac:dyDescent="0.25">
      <c r="A3644" s="381" t="s">
        <v>3224</v>
      </c>
      <c r="B3644" s="382" t="s">
        <v>533</v>
      </c>
      <c r="C3644" s="382" t="s">
        <v>30</v>
      </c>
      <c r="D3644" s="382" t="s">
        <v>534</v>
      </c>
      <c r="E3644" s="382" t="s">
        <v>2</v>
      </c>
      <c r="F3644" s="383"/>
      <c r="G3644" s="383">
        <v>7</v>
      </c>
      <c r="H3644" s="383" t="s">
        <v>11</v>
      </c>
      <c r="I3644" s="383"/>
      <c r="J3644" s="383">
        <v>7</v>
      </c>
      <c r="K3644" s="383" t="s">
        <v>11</v>
      </c>
      <c r="L3644" s="385"/>
      <c r="M3644" s="383">
        <v>5</v>
      </c>
      <c r="N3644" s="383" t="s">
        <v>11</v>
      </c>
      <c r="O3644" s="385"/>
      <c r="P3644" s="385"/>
      <c r="Q3644" s="386" t="s">
        <v>11</v>
      </c>
      <c r="R3644" s="383"/>
      <c r="S3644" s="383">
        <v>7</v>
      </c>
      <c r="T3644" s="386" t="s">
        <v>11</v>
      </c>
      <c r="U3644" s="386"/>
      <c r="V3644" s="386">
        <v>6</v>
      </c>
      <c r="W3644" s="386" t="s">
        <v>11</v>
      </c>
      <c r="X3644" s="383"/>
      <c r="Y3644" s="383">
        <v>7</v>
      </c>
      <c r="Z3644" s="386" t="s">
        <v>11</v>
      </c>
      <c r="AA3644" s="386"/>
      <c r="AB3644" s="386">
        <v>6</v>
      </c>
      <c r="AC3644" s="386" t="s">
        <v>11</v>
      </c>
      <c r="AD3644" s="383" t="s">
        <v>57</v>
      </c>
      <c r="AE3644" s="383" t="s">
        <v>36</v>
      </c>
      <c r="AF3644" s="383">
        <v>85</v>
      </c>
      <c r="AG3644" s="383" t="s">
        <v>222</v>
      </c>
      <c r="AH3644" s="383" t="s">
        <v>34</v>
      </c>
      <c r="AI3644" s="383" t="s">
        <v>34</v>
      </c>
      <c r="AJ3644" s="383" t="s">
        <v>3554</v>
      </c>
      <c r="AK3644" s="384" t="str">
        <f t="shared" si="113"/>
        <v>NA</v>
      </c>
      <c r="AL3644" s="384" t="str">
        <f t="shared" si="114"/>
        <v>NA</v>
      </c>
    </row>
    <row r="3645" spans="1:38" x14ac:dyDescent="0.25">
      <c r="A3645" s="381" t="s">
        <v>3224</v>
      </c>
      <c r="B3645" s="382" t="s">
        <v>535</v>
      </c>
      <c r="C3645" s="382" t="s">
        <v>30</v>
      </c>
      <c r="D3645" s="382" t="s">
        <v>536</v>
      </c>
      <c r="E3645" s="382" t="s">
        <v>2</v>
      </c>
      <c r="F3645" s="383"/>
      <c r="G3645" s="383">
        <v>0</v>
      </c>
      <c r="H3645" s="383" t="s">
        <v>11</v>
      </c>
      <c r="I3645" s="383"/>
      <c r="J3645" s="383">
        <v>0</v>
      </c>
      <c r="K3645" s="383" t="s">
        <v>11</v>
      </c>
      <c r="L3645" s="385"/>
      <c r="M3645" s="383">
        <v>0</v>
      </c>
      <c r="N3645" s="383" t="s">
        <v>11</v>
      </c>
      <c r="O3645" s="385"/>
      <c r="P3645" s="385"/>
      <c r="Q3645" s="386" t="s">
        <v>11</v>
      </c>
      <c r="R3645" s="383"/>
      <c r="S3645" s="383">
        <v>0</v>
      </c>
      <c r="T3645" s="386" t="s">
        <v>11</v>
      </c>
      <c r="U3645" s="386"/>
      <c r="V3645" s="386">
        <v>0</v>
      </c>
      <c r="W3645" s="386" t="s">
        <v>11</v>
      </c>
      <c r="X3645" s="383"/>
      <c r="Y3645" s="383">
        <v>0</v>
      </c>
      <c r="Z3645" s="386" t="s">
        <v>11</v>
      </c>
      <c r="AA3645" s="386"/>
      <c r="AB3645" s="386">
        <v>0</v>
      </c>
      <c r="AC3645" s="386" t="s">
        <v>11</v>
      </c>
      <c r="AD3645" s="383" t="s">
        <v>104</v>
      </c>
      <c r="AE3645" s="383" t="s">
        <v>36</v>
      </c>
      <c r="AF3645" s="383">
        <v>85</v>
      </c>
      <c r="AG3645" s="383" t="s">
        <v>222</v>
      </c>
      <c r="AH3645" s="383" t="s">
        <v>34</v>
      </c>
      <c r="AI3645" s="383" t="s">
        <v>34</v>
      </c>
      <c r="AJ3645" s="383" t="s">
        <v>3554</v>
      </c>
      <c r="AK3645" s="384" t="str">
        <f t="shared" si="113"/>
        <v>NA</v>
      </c>
      <c r="AL3645" s="384" t="str">
        <f t="shared" si="114"/>
        <v>NA</v>
      </c>
    </row>
    <row r="3646" spans="1:38" x14ac:dyDescent="0.25">
      <c r="A3646" s="381" t="s">
        <v>3224</v>
      </c>
      <c r="B3646" s="382" t="s">
        <v>537</v>
      </c>
      <c r="C3646" s="382" t="s">
        <v>30</v>
      </c>
      <c r="D3646" s="382" t="s">
        <v>538</v>
      </c>
      <c r="E3646" s="382" t="s">
        <v>2</v>
      </c>
      <c r="F3646" s="383"/>
      <c r="G3646" s="383">
        <v>9</v>
      </c>
      <c r="H3646" s="383" t="s">
        <v>11</v>
      </c>
      <c r="I3646" s="383"/>
      <c r="J3646" s="383">
        <v>9</v>
      </c>
      <c r="K3646" s="383" t="s">
        <v>11</v>
      </c>
      <c r="L3646" s="385"/>
      <c r="M3646" s="383">
        <v>4</v>
      </c>
      <c r="N3646" s="383" t="s">
        <v>11</v>
      </c>
      <c r="O3646" s="385"/>
      <c r="P3646" s="385"/>
      <c r="Q3646" s="386" t="s">
        <v>11</v>
      </c>
      <c r="R3646" s="383"/>
      <c r="S3646" s="383">
        <v>7</v>
      </c>
      <c r="T3646" s="386" t="s">
        <v>11</v>
      </c>
      <c r="U3646" s="386"/>
      <c r="V3646" s="386">
        <v>7</v>
      </c>
      <c r="W3646" s="386" t="s">
        <v>11</v>
      </c>
      <c r="X3646" s="383"/>
      <c r="Y3646" s="383">
        <v>7</v>
      </c>
      <c r="Z3646" s="386" t="s">
        <v>11</v>
      </c>
      <c r="AA3646" s="386"/>
      <c r="AB3646" s="386">
        <v>7</v>
      </c>
      <c r="AC3646" s="386" t="s">
        <v>11</v>
      </c>
      <c r="AD3646" s="383" t="s">
        <v>46</v>
      </c>
      <c r="AE3646" s="383" t="s">
        <v>36</v>
      </c>
      <c r="AF3646" s="383">
        <v>72</v>
      </c>
      <c r="AG3646" s="383" t="s">
        <v>222</v>
      </c>
      <c r="AH3646" s="383" t="s">
        <v>34</v>
      </c>
      <c r="AI3646" s="383" t="s">
        <v>36</v>
      </c>
      <c r="AJ3646" s="383" t="s">
        <v>3554</v>
      </c>
      <c r="AK3646" s="384" t="str">
        <f t="shared" si="113"/>
        <v>NA</v>
      </c>
      <c r="AL3646" s="384" t="str">
        <f t="shared" si="114"/>
        <v>NA</v>
      </c>
    </row>
    <row r="3647" spans="1:38" x14ac:dyDescent="0.25">
      <c r="A3647" s="381" t="s">
        <v>3224</v>
      </c>
      <c r="B3647" s="382" t="s">
        <v>539</v>
      </c>
      <c r="C3647" s="382" t="s">
        <v>30</v>
      </c>
      <c r="D3647" s="382" t="s">
        <v>540</v>
      </c>
      <c r="E3647" s="382" t="s">
        <v>2</v>
      </c>
      <c r="F3647" s="383">
        <v>100</v>
      </c>
      <c r="G3647" s="383">
        <v>32</v>
      </c>
      <c r="H3647" s="383" t="s">
        <v>835</v>
      </c>
      <c r="I3647" s="383">
        <v>100</v>
      </c>
      <c r="J3647" s="383">
        <v>32</v>
      </c>
      <c r="K3647" s="383" t="s">
        <v>835</v>
      </c>
      <c r="L3647" s="385"/>
      <c r="M3647" s="383">
        <v>7</v>
      </c>
      <c r="N3647" s="383" t="s">
        <v>11</v>
      </c>
      <c r="O3647" s="385"/>
      <c r="P3647" s="385"/>
      <c r="Q3647" s="386" t="s">
        <v>11</v>
      </c>
      <c r="R3647" s="383"/>
      <c r="S3647" s="383">
        <v>30</v>
      </c>
      <c r="T3647" s="386" t="s">
        <v>11</v>
      </c>
      <c r="U3647" s="386"/>
      <c r="V3647" s="386">
        <v>30</v>
      </c>
      <c r="W3647" s="386" t="s">
        <v>11</v>
      </c>
      <c r="X3647" s="383"/>
      <c r="Y3647" s="383">
        <v>30</v>
      </c>
      <c r="Z3647" s="386" t="s">
        <v>11</v>
      </c>
      <c r="AA3647" s="386"/>
      <c r="AB3647" s="386">
        <v>30</v>
      </c>
      <c r="AC3647" s="386" t="s">
        <v>11</v>
      </c>
      <c r="AD3647" s="383" t="s">
        <v>33</v>
      </c>
      <c r="AE3647" s="383" t="s">
        <v>36</v>
      </c>
      <c r="AF3647" s="383">
        <v>92</v>
      </c>
      <c r="AG3647" s="383" t="s">
        <v>222</v>
      </c>
      <c r="AH3647" s="383" t="s">
        <v>34</v>
      </c>
      <c r="AI3647" s="383" t="s">
        <v>34</v>
      </c>
      <c r="AJ3647" s="383" t="s">
        <v>3554</v>
      </c>
      <c r="AK3647" s="384" t="str">
        <f t="shared" si="113"/>
        <v>NA</v>
      </c>
      <c r="AL3647" s="384" t="str">
        <f t="shared" si="114"/>
        <v>NA</v>
      </c>
    </row>
    <row r="3648" spans="1:38" x14ac:dyDescent="0.25">
      <c r="A3648" s="381" t="s">
        <v>3224</v>
      </c>
      <c r="B3648" s="382" t="s">
        <v>865</v>
      </c>
      <c r="C3648" s="382" t="s">
        <v>30</v>
      </c>
      <c r="D3648" s="382" t="s">
        <v>2245</v>
      </c>
      <c r="E3648" s="382" t="s">
        <v>2</v>
      </c>
      <c r="F3648" s="383"/>
      <c r="G3648" s="383">
        <v>23</v>
      </c>
      <c r="H3648" s="383" t="s">
        <v>11</v>
      </c>
      <c r="I3648" s="383"/>
      <c r="J3648" s="383">
        <v>23</v>
      </c>
      <c r="K3648" s="383" t="s">
        <v>11</v>
      </c>
      <c r="L3648" s="385"/>
      <c r="M3648" s="383">
        <v>6</v>
      </c>
      <c r="N3648" s="383" t="s">
        <v>11</v>
      </c>
      <c r="O3648" s="385"/>
      <c r="P3648" s="385"/>
      <c r="Q3648" s="386" t="s">
        <v>11</v>
      </c>
      <c r="R3648" s="383"/>
      <c r="S3648" s="383">
        <v>23</v>
      </c>
      <c r="T3648" s="386" t="s">
        <v>11</v>
      </c>
      <c r="U3648" s="386"/>
      <c r="V3648" s="386">
        <v>23</v>
      </c>
      <c r="W3648" s="386" t="s">
        <v>11</v>
      </c>
      <c r="X3648" s="383"/>
      <c r="Y3648" s="383">
        <v>23</v>
      </c>
      <c r="Z3648" s="386" t="s">
        <v>11</v>
      </c>
      <c r="AA3648" s="386"/>
      <c r="AB3648" s="386">
        <v>23</v>
      </c>
      <c r="AC3648" s="386" t="s">
        <v>11</v>
      </c>
      <c r="AD3648" s="383" t="s">
        <v>33</v>
      </c>
      <c r="AE3648" s="383" t="s">
        <v>36</v>
      </c>
      <c r="AF3648" s="383">
        <v>90</v>
      </c>
      <c r="AG3648" s="383" t="s">
        <v>222</v>
      </c>
      <c r="AH3648" s="383" t="s">
        <v>36</v>
      </c>
      <c r="AI3648" s="383" t="s">
        <v>34</v>
      </c>
      <c r="AJ3648" s="383" t="s">
        <v>3554</v>
      </c>
      <c r="AK3648" s="384" t="str">
        <f t="shared" si="113"/>
        <v>NA</v>
      </c>
      <c r="AL3648" s="384" t="str">
        <f t="shared" si="114"/>
        <v>NA</v>
      </c>
    </row>
    <row r="3649" spans="1:38" x14ac:dyDescent="0.25">
      <c r="A3649" s="381" t="s">
        <v>3224</v>
      </c>
      <c r="B3649" s="382" t="s">
        <v>541</v>
      </c>
      <c r="C3649" s="382" t="s">
        <v>30</v>
      </c>
      <c r="D3649" s="382" t="s">
        <v>2325</v>
      </c>
      <c r="E3649" s="382" t="s">
        <v>2</v>
      </c>
      <c r="F3649" s="383"/>
      <c r="G3649" s="383">
        <v>3</v>
      </c>
      <c r="H3649" s="383" t="s">
        <v>11</v>
      </c>
      <c r="I3649" s="383"/>
      <c r="J3649" s="383">
        <v>3</v>
      </c>
      <c r="K3649" s="383" t="s">
        <v>11</v>
      </c>
      <c r="L3649" s="385"/>
      <c r="M3649" s="383">
        <v>0</v>
      </c>
      <c r="N3649" s="383" t="s">
        <v>11</v>
      </c>
      <c r="O3649" s="385"/>
      <c r="P3649" s="385"/>
      <c r="Q3649" s="386" t="s">
        <v>11</v>
      </c>
      <c r="R3649" s="383"/>
      <c r="S3649" s="383">
        <v>3</v>
      </c>
      <c r="T3649" s="386" t="s">
        <v>11</v>
      </c>
      <c r="U3649" s="386"/>
      <c r="V3649" s="386">
        <v>3</v>
      </c>
      <c r="W3649" s="386" t="s">
        <v>11</v>
      </c>
      <c r="X3649" s="383"/>
      <c r="Y3649" s="383">
        <v>3</v>
      </c>
      <c r="Z3649" s="386" t="s">
        <v>11</v>
      </c>
      <c r="AA3649" s="386"/>
      <c r="AB3649" s="386">
        <v>3</v>
      </c>
      <c r="AC3649" s="386" t="s">
        <v>11</v>
      </c>
      <c r="AD3649" s="383" t="s">
        <v>104</v>
      </c>
      <c r="AE3649" s="383" t="s">
        <v>36</v>
      </c>
      <c r="AF3649" s="383">
        <v>79</v>
      </c>
      <c r="AG3649" s="383" t="s">
        <v>222</v>
      </c>
      <c r="AH3649" s="383" t="s">
        <v>34</v>
      </c>
      <c r="AI3649" s="383" t="s">
        <v>34</v>
      </c>
      <c r="AJ3649" s="383" t="s">
        <v>3554</v>
      </c>
      <c r="AK3649" s="384" t="str">
        <f t="shared" si="113"/>
        <v>NA</v>
      </c>
      <c r="AL3649" s="384" t="str">
        <f t="shared" si="114"/>
        <v>NA</v>
      </c>
    </row>
    <row r="3650" spans="1:38" x14ac:dyDescent="0.25">
      <c r="A3650" s="381" t="s">
        <v>3224</v>
      </c>
      <c r="B3650" s="382" t="s">
        <v>542</v>
      </c>
      <c r="C3650" s="382" t="s">
        <v>30</v>
      </c>
      <c r="D3650" s="382" t="s">
        <v>543</v>
      </c>
      <c r="E3650" s="382" t="s">
        <v>2</v>
      </c>
      <c r="F3650" s="383">
        <v>100</v>
      </c>
      <c r="G3650" s="383">
        <v>256</v>
      </c>
      <c r="H3650" s="383" t="s">
        <v>835</v>
      </c>
      <c r="I3650" s="383">
        <v>100</v>
      </c>
      <c r="J3650" s="383">
        <v>256</v>
      </c>
      <c r="K3650" s="383" t="s">
        <v>835</v>
      </c>
      <c r="L3650" s="385"/>
      <c r="M3650" s="383">
        <v>86</v>
      </c>
      <c r="N3650" s="383" t="s">
        <v>835</v>
      </c>
      <c r="O3650" s="385"/>
      <c r="P3650" s="385"/>
      <c r="Q3650" s="386" t="s">
        <v>11</v>
      </c>
      <c r="R3650" s="383">
        <v>85</v>
      </c>
      <c r="S3650" s="383">
        <v>252</v>
      </c>
      <c r="T3650" s="386" t="s">
        <v>34</v>
      </c>
      <c r="U3650" s="386">
        <v>84</v>
      </c>
      <c r="V3650" s="386">
        <v>242</v>
      </c>
      <c r="W3650" s="386" t="s">
        <v>11</v>
      </c>
      <c r="X3650" s="383">
        <v>86</v>
      </c>
      <c r="Y3650" s="383">
        <v>252</v>
      </c>
      <c r="Z3650" s="386" t="s">
        <v>34</v>
      </c>
      <c r="AA3650" s="386">
        <v>86</v>
      </c>
      <c r="AB3650" s="386">
        <v>243</v>
      </c>
      <c r="AC3650" s="386" t="s">
        <v>11</v>
      </c>
      <c r="AD3650" s="383" t="s">
        <v>33</v>
      </c>
      <c r="AE3650" s="383" t="s">
        <v>36</v>
      </c>
      <c r="AF3650" s="383">
        <v>95</v>
      </c>
      <c r="AG3650" s="383" t="s">
        <v>222</v>
      </c>
      <c r="AH3650" s="383" t="s">
        <v>36</v>
      </c>
      <c r="AI3650" s="383" t="s">
        <v>36</v>
      </c>
      <c r="AJ3650" s="383" t="s">
        <v>3554</v>
      </c>
      <c r="AK3650" s="384" t="str">
        <f t="shared" si="113"/>
        <v>Yes-AB</v>
      </c>
      <c r="AL3650" s="384" t="str">
        <f t="shared" si="114"/>
        <v>Yes-AB</v>
      </c>
    </row>
    <row r="3651" spans="1:38" x14ac:dyDescent="0.25">
      <c r="A3651" s="381" t="s">
        <v>3224</v>
      </c>
      <c r="B3651" s="382" t="s">
        <v>544</v>
      </c>
      <c r="C3651" s="382" t="s">
        <v>30</v>
      </c>
      <c r="D3651" s="382" t="s">
        <v>545</v>
      </c>
      <c r="E3651" s="382" t="s">
        <v>2</v>
      </c>
      <c r="F3651" s="383">
        <v>100</v>
      </c>
      <c r="G3651" s="383">
        <v>50</v>
      </c>
      <c r="H3651" s="383" t="s">
        <v>835</v>
      </c>
      <c r="I3651" s="383">
        <v>100</v>
      </c>
      <c r="J3651" s="383">
        <v>50</v>
      </c>
      <c r="K3651" s="383" t="s">
        <v>835</v>
      </c>
      <c r="L3651" s="385"/>
      <c r="M3651" s="383">
        <v>16</v>
      </c>
      <c r="N3651" s="383" t="s">
        <v>11</v>
      </c>
      <c r="O3651" s="385"/>
      <c r="P3651" s="385"/>
      <c r="Q3651" s="386" t="s">
        <v>11</v>
      </c>
      <c r="R3651" s="383"/>
      <c r="S3651" s="383">
        <v>49</v>
      </c>
      <c r="T3651" s="386" t="s">
        <v>11</v>
      </c>
      <c r="U3651" s="386"/>
      <c r="V3651" s="386">
        <v>47</v>
      </c>
      <c r="W3651" s="386" t="s">
        <v>11</v>
      </c>
      <c r="X3651" s="383"/>
      <c r="Y3651" s="383">
        <v>49</v>
      </c>
      <c r="Z3651" s="386" t="s">
        <v>11</v>
      </c>
      <c r="AA3651" s="386"/>
      <c r="AB3651" s="386">
        <v>47</v>
      </c>
      <c r="AC3651" s="386" t="s">
        <v>11</v>
      </c>
      <c r="AD3651" s="383" t="s">
        <v>33</v>
      </c>
      <c r="AE3651" s="383" t="s">
        <v>36</v>
      </c>
      <c r="AF3651" s="383">
        <v>90</v>
      </c>
      <c r="AG3651" s="383" t="s">
        <v>222</v>
      </c>
      <c r="AH3651" s="383" t="s">
        <v>36</v>
      </c>
      <c r="AI3651" s="383" t="s">
        <v>34</v>
      </c>
      <c r="AJ3651" s="383" t="s">
        <v>3554</v>
      </c>
      <c r="AK3651" s="384" t="str">
        <f t="shared" ref="AK3651:AK3714" si="115">IF(OR(T3651="NA",T3651="NO"),T3651,(IF(T3651="","NA",IF(OR(R3651&gt;78,AND(T3651="Yes",R3651="")),"Yes-AB",IF(W3651="NA","Yes-SH","Yes-GM")))))</f>
        <v>NA</v>
      </c>
      <c r="AL3651" s="384" t="str">
        <f t="shared" ref="AL3651:AL3714" si="116">IF(OR(Z3651="NA",Z3651="NO"),Z3651,(IF(Z3651="","NA",IF(OR(X3651&gt;79,AND(Z3651="Yes",X3651="")),"Yes-AB",IF(AC3651="NA","Yes-SH","Yes-GM")))))</f>
        <v>NA</v>
      </c>
    </row>
    <row r="3652" spans="1:38" x14ac:dyDescent="0.25">
      <c r="A3652" s="381" t="s">
        <v>3224</v>
      </c>
      <c r="B3652" s="382" t="s">
        <v>546</v>
      </c>
      <c r="C3652" s="382" t="s">
        <v>30</v>
      </c>
      <c r="D3652" s="382" t="s">
        <v>547</v>
      </c>
      <c r="E3652" s="382" t="s">
        <v>2</v>
      </c>
      <c r="F3652" s="383"/>
      <c r="G3652" s="383">
        <v>9</v>
      </c>
      <c r="H3652" s="383" t="s">
        <v>11</v>
      </c>
      <c r="I3652" s="383"/>
      <c r="J3652" s="383">
        <v>9</v>
      </c>
      <c r="K3652" s="383" t="s">
        <v>11</v>
      </c>
      <c r="L3652" s="385"/>
      <c r="M3652" s="383">
        <v>2</v>
      </c>
      <c r="N3652" s="383" t="s">
        <v>11</v>
      </c>
      <c r="O3652" s="385"/>
      <c r="P3652" s="385"/>
      <c r="Q3652" s="386" t="s">
        <v>11</v>
      </c>
      <c r="R3652" s="383"/>
      <c r="S3652" s="383">
        <v>9</v>
      </c>
      <c r="T3652" s="386" t="s">
        <v>11</v>
      </c>
      <c r="U3652" s="386"/>
      <c r="V3652" s="386">
        <v>9</v>
      </c>
      <c r="W3652" s="386" t="s">
        <v>11</v>
      </c>
      <c r="X3652" s="383"/>
      <c r="Y3652" s="383">
        <v>9</v>
      </c>
      <c r="Z3652" s="386" t="s">
        <v>11</v>
      </c>
      <c r="AA3652" s="386"/>
      <c r="AB3652" s="386">
        <v>9</v>
      </c>
      <c r="AC3652" s="386" t="s">
        <v>11</v>
      </c>
      <c r="AD3652" s="383" t="s">
        <v>104</v>
      </c>
      <c r="AE3652" s="383" t="s">
        <v>36</v>
      </c>
      <c r="AF3652" s="383">
        <v>85</v>
      </c>
      <c r="AG3652" s="383" t="s">
        <v>222</v>
      </c>
      <c r="AH3652" s="383" t="s">
        <v>34</v>
      </c>
      <c r="AI3652" s="383" t="s">
        <v>36</v>
      </c>
      <c r="AJ3652" s="383" t="s">
        <v>3554</v>
      </c>
      <c r="AK3652" s="384" t="str">
        <f t="shared" si="115"/>
        <v>NA</v>
      </c>
      <c r="AL3652" s="384" t="str">
        <f t="shared" si="116"/>
        <v>NA</v>
      </c>
    </row>
    <row r="3653" spans="1:38" x14ac:dyDescent="0.25">
      <c r="A3653" s="381" t="s">
        <v>3224</v>
      </c>
      <c r="B3653" s="382" t="s">
        <v>548</v>
      </c>
      <c r="C3653" s="382" t="s">
        <v>30</v>
      </c>
      <c r="D3653" s="382" t="s">
        <v>549</v>
      </c>
      <c r="E3653" s="382" t="s">
        <v>2</v>
      </c>
      <c r="F3653" s="383">
        <v>100</v>
      </c>
      <c r="G3653" s="383">
        <v>46</v>
      </c>
      <c r="H3653" s="383" t="s">
        <v>835</v>
      </c>
      <c r="I3653" s="383">
        <v>100</v>
      </c>
      <c r="J3653" s="383">
        <v>46</v>
      </c>
      <c r="K3653" s="383" t="s">
        <v>835</v>
      </c>
      <c r="L3653" s="385"/>
      <c r="M3653" s="383">
        <v>8</v>
      </c>
      <c r="N3653" s="383" t="s">
        <v>11</v>
      </c>
      <c r="O3653" s="385"/>
      <c r="P3653" s="385"/>
      <c r="Q3653" s="386" t="s">
        <v>11</v>
      </c>
      <c r="R3653" s="383">
        <v>91</v>
      </c>
      <c r="S3653" s="383">
        <v>43</v>
      </c>
      <c r="T3653" s="386" t="s">
        <v>34</v>
      </c>
      <c r="U3653" s="386">
        <v>90</v>
      </c>
      <c r="V3653" s="386">
        <v>42</v>
      </c>
      <c r="W3653" s="386" t="s">
        <v>11</v>
      </c>
      <c r="X3653" s="383">
        <v>77</v>
      </c>
      <c r="Y3653" s="383">
        <v>43</v>
      </c>
      <c r="Z3653" s="386" t="s">
        <v>36</v>
      </c>
      <c r="AA3653" s="386">
        <v>76</v>
      </c>
      <c r="AB3653" s="386">
        <v>42</v>
      </c>
      <c r="AC3653" s="386" t="s">
        <v>834</v>
      </c>
      <c r="AD3653" s="383" t="s">
        <v>33</v>
      </c>
      <c r="AE3653" s="383" t="s">
        <v>36</v>
      </c>
      <c r="AF3653" s="383">
        <v>92</v>
      </c>
      <c r="AG3653" s="383" t="s">
        <v>222</v>
      </c>
      <c r="AH3653" s="383" t="s">
        <v>36</v>
      </c>
      <c r="AI3653" s="383" t="s">
        <v>34</v>
      </c>
      <c r="AJ3653" s="383" t="s">
        <v>3554</v>
      </c>
      <c r="AK3653" s="384" t="str">
        <f t="shared" si="115"/>
        <v>Yes-AB</v>
      </c>
      <c r="AL3653" s="384" t="str">
        <f t="shared" si="116"/>
        <v>NO</v>
      </c>
    </row>
    <row r="3654" spans="1:38" x14ac:dyDescent="0.25">
      <c r="A3654" s="381" t="s">
        <v>3224</v>
      </c>
      <c r="B3654" s="382" t="s">
        <v>550</v>
      </c>
      <c r="C3654" s="382" t="s">
        <v>30</v>
      </c>
      <c r="D3654" s="382" t="s">
        <v>551</v>
      </c>
      <c r="E3654" s="382" t="s">
        <v>2</v>
      </c>
      <c r="F3654" s="383">
        <v>100</v>
      </c>
      <c r="G3654" s="383">
        <v>70</v>
      </c>
      <c r="H3654" s="383" t="s">
        <v>835</v>
      </c>
      <c r="I3654" s="383">
        <v>100</v>
      </c>
      <c r="J3654" s="383">
        <v>70</v>
      </c>
      <c r="K3654" s="383" t="s">
        <v>835</v>
      </c>
      <c r="L3654" s="385"/>
      <c r="M3654" s="383">
        <v>28</v>
      </c>
      <c r="N3654" s="383" t="s">
        <v>11</v>
      </c>
      <c r="O3654" s="385"/>
      <c r="P3654" s="385"/>
      <c r="Q3654" s="386" t="s">
        <v>11</v>
      </c>
      <c r="R3654" s="383"/>
      <c r="S3654" s="383">
        <v>70</v>
      </c>
      <c r="T3654" s="386" t="s">
        <v>11</v>
      </c>
      <c r="U3654" s="386"/>
      <c r="V3654" s="386">
        <v>68</v>
      </c>
      <c r="W3654" s="386" t="s">
        <v>11</v>
      </c>
      <c r="X3654" s="383"/>
      <c r="Y3654" s="383">
        <v>70</v>
      </c>
      <c r="Z3654" s="386" t="s">
        <v>11</v>
      </c>
      <c r="AA3654" s="386"/>
      <c r="AB3654" s="386">
        <v>68</v>
      </c>
      <c r="AC3654" s="386" t="s">
        <v>11</v>
      </c>
      <c r="AD3654" s="383" t="s">
        <v>33</v>
      </c>
      <c r="AE3654" s="383" t="s">
        <v>36</v>
      </c>
      <c r="AF3654" s="383">
        <v>92</v>
      </c>
      <c r="AG3654" s="383" t="s">
        <v>222</v>
      </c>
      <c r="AH3654" s="383" t="s">
        <v>36</v>
      </c>
      <c r="AI3654" s="383" t="s">
        <v>34</v>
      </c>
      <c r="AJ3654" s="383" t="s">
        <v>3554</v>
      </c>
      <c r="AK3654" s="384" t="str">
        <f t="shared" si="115"/>
        <v>NA</v>
      </c>
      <c r="AL3654" s="384" t="str">
        <f t="shared" si="116"/>
        <v>NA</v>
      </c>
    </row>
    <row r="3655" spans="1:38" x14ac:dyDescent="0.25">
      <c r="A3655" s="381" t="s">
        <v>3224</v>
      </c>
      <c r="B3655" s="382" t="s">
        <v>552</v>
      </c>
      <c r="C3655" s="382" t="s">
        <v>30</v>
      </c>
      <c r="D3655" s="382" t="s">
        <v>553</v>
      </c>
      <c r="E3655" s="382" t="s">
        <v>2</v>
      </c>
      <c r="F3655" s="383"/>
      <c r="G3655" s="383">
        <v>1</v>
      </c>
      <c r="H3655" s="383" t="s">
        <v>11</v>
      </c>
      <c r="I3655" s="383"/>
      <c r="J3655" s="383">
        <v>1</v>
      </c>
      <c r="K3655" s="383" t="s">
        <v>11</v>
      </c>
      <c r="L3655" s="385"/>
      <c r="M3655" s="383">
        <v>1</v>
      </c>
      <c r="N3655" s="383" t="s">
        <v>11</v>
      </c>
      <c r="O3655" s="385"/>
      <c r="P3655" s="385"/>
      <c r="Q3655" s="386" t="s">
        <v>11</v>
      </c>
      <c r="R3655" s="383"/>
      <c r="S3655" s="383">
        <v>1</v>
      </c>
      <c r="T3655" s="386" t="s">
        <v>11</v>
      </c>
      <c r="U3655" s="386"/>
      <c r="V3655" s="386">
        <v>0</v>
      </c>
      <c r="W3655" s="386" t="s">
        <v>11</v>
      </c>
      <c r="X3655" s="383"/>
      <c r="Y3655" s="383">
        <v>1</v>
      </c>
      <c r="Z3655" s="386" t="s">
        <v>11</v>
      </c>
      <c r="AA3655" s="386"/>
      <c r="AB3655" s="386">
        <v>0</v>
      </c>
      <c r="AC3655" s="386" t="s">
        <v>11</v>
      </c>
      <c r="AD3655" s="383" t="s">
        <v>46</v>
      </c>
      <c r="AE3655" s="383" t="s">
        <v>36</v>
      </c>
      <c r="AF3655" s="383">
        <v>77</v>
      </c>
      <c r="AG3655" s="383" t="s">
        <v>222</v>
      </c>
      <c r="AH3655" s="383" t="s">
        <v>34</v>
      </c>
      <c r="AI3655" s="383" t="s">
        <v>36</v>
      </c>
      <c r="AJ3655" s="383" t="s">
        <v>3554</v>
      </c>
      <c r="AK3655" s="384" t="str">
        <f t="shared" si="115"/>
        <v>NA</v>
      </c>
      <c r="AL3655" s="384" t="str">
        <f t="shared" si="116"/>
        <v>NA</v>
      </c>
    </row>
    <row r="3656" spans="1:38" x14ac:dyDescent="0.25">
      <c r="A3656" s="381" t="s">
        <v>3224</v>
      </c>
      <c r="B3656" s="382" t="s">
        <v>554</v>
      </c>
      <c r="C3656" s="382" t="s">
        <v>30</v>
      </c>
      <c r="D3656" s="382" t="s">
        <v>555</v>
      </c>
      <c r="E3656" s="382" t="s">
        <v>2</v>
      </c>
      <c r="F3656" s="383">
        <v>100</v>
      </c>
      <c r="G3656" s="383">
        <v>33</v>
      </c>
      <c r="H3656" s="383" t="s">
        <v>835</v>
      </c>
      <c r="I3656" s="383">
        <v>100</v>
      </c>
      <c r="J3656" s="383">
        <v>33</v>
      </c>
      <c r="K3656" s="383" t="s">
        <v>835</v>
      </c>
      <c r="L3656" s="385"/>
      <c r="M3656" s="383">
        <v>15</v>
      </c>
      <c r="N3656" s="383" t="s">
        <v>11</v>
      </c>
      <c r="O3656" s="385"/>
      <c r="P3656" s="385"/>
      <c r="Q3656" s="386" t="s">
        <v>11</v>
      </c>
      <c r="R3656" s="383"/>
      <c r="S3656" s="383">
        <v>33</v>
      </c>
      <c r="T3656" s="386" t="s">
        <v>11</v>
      </c>
      <c r="U3656" s="386"/>
      <c r="V3656" s="386">
        <v>31</v>
      </c>
      <c r="W3656" s="386" t="s">
        <v>11</v>
      </c>
      <c r="X3656" s="383"/>
      <c r="Y3656" s="383">
        <v>33</v>
      </c>
      <c r="Z3656" s="386" t="s">
        <v>11</v>
      </c>
      <c r="AA3656" s="386"/>
      <c r="AB3656" s="386">
        <v>31</v>
      </c>
      <c r="AC3656" s="386" t="s">
        <v>11</v>
      </c>
      <c r="AD3656" s="383" t="s">
        <v>104</v>
      </c>
      <c r="AE3656" s="383" t="s">
        <v>36</v>
      </c>
      <c r="AF3656" s="383">
        <v>85</v>
      </c>
      <c r="AG3656" s="383" t="s">
        <v>222</v>
      </c>
      <c r="AH3656" s="383" t="s">
        <v>34</v>
      </c>
      <c r="AI3656" s="383" t="s">
        <v>34</v>
      </c>
      <c r="AJ3656" s="383" t="s">
        <v>3554</v>
      </c>
      <c r="AK3656" s="384" t="str">
        <f t="shared" si="115"/>
        <v>NA</v>
      </c>
      <c r="AL3656" s="384" t="str">
        <f t="shared" si="116"/>
        <v>NA</v>
      </c>
    </row>
    <row r="3657" spans="1:38" x14ac:dyDescent="0.25">
      <c r="A3657" s="381" t="s">
        <v>3224</v>
      </c>
      <c r="B3657" s="382" t="s">
        <v>556</v>
      </c>
      <c r="C3657" s="382" t="s">
        <v>30</v>
      </c>
      <c r="D3657" s="382" t="s">
        <v>557</v>
      </c>
      <c r="E3657" s="382" t="s">
        <v>2</v>
      </c>
      <c r="F3657" s="383">
        <v>100</v>
      </c>
      <c r="G3657" s="383">
        <v>105</v>
      </c>
      <c r="H3657" s="383" t="s">
        <v>835</v>
      </c>
      <c r="I3657" s="383">
        <v>100</v>
      </c>
      <c r="J3657" s="383">
        <v>88</v>
      </c>
      <c r="K3657" s="383" t="s">
        <v>835</v>
      </c>
      <c r="L3657" s="385"/>
      <c r="M3657" s="383">
        <v>39</v>
      </c>
      <c r="N3657" s="383" t="s">
        <v>835</v>
      </c>
      <c r="O3657" s="385"/>
      <c r="P3657" s="385">
        <v>15</v>
      </c>
      <c r="Q3657" s="386" t="s">
        <v>11</v>
      </c>
      <c r="R3657" s="383">
        <v>86</v>
      </c>
      <c r="S3657" s="383">
        <v>104</v>
      </c>
      <c r="T3657" s="386" t="s">
        <v>34</v>
      </c>
      <c r="U3657" s="386">
        <v>81</v>
      </c>
      <c r="V3657" s="386">
        <v>91</v>
      </c>
      <c r="W3657" s="386" t="s">
        <v>11</v>
      </c>
      <c r="X3657" s="383">
        <v>94</v>
      </c>
      <c r="Y3657" s="383">
        <v>87</v>
      </c>
      <c r="Z3657" s="386" t="s">
        <v>34</v>
      </c>
      <c r="AA3657" s="386"/>
      <c r="AB3657" s="386">
        <v>75</v>
      </c>
      <c r="AC3657" s="386" t="s">
        <v>11</v>
      </c>
      <c r="AD3657" s="383"/>
      <c r="AE3657" s="383" t="s">
        <v>36</v>
      </c>
      <c r="AF3657" s="383">
        <v>97</v>
      </c>
      <c r="AG3657" s="383" t="s">
        <v>40</v>
      </c>
      <c r="AH3657" s="383" t="s">
        <v>36</v>
      </c>
      <c r="AI3657" s="383" t="s">
        <v>34</v>
      </c>
      <c r="AJ3657" s="383" t="s">
        <v>3554</v>
      </c>
      <c r="AK3657" s="384" t="str">
        <f t="shared" si="115"/>
        <v>Yes-AB</v>
      </c>
      <c r="AL3657" s="384" t="str">
        <f t="shared" si="116"/>
        <v>Yes-AB</v>
      </c>
    </row>
    <row r="3658" spans="1:38" x14ac:dyDescent="0.25">
      <c r="A3658" s="381" t="s">
        <v>3224</v>
      </c>
      <c r="B3658" s="382" t="s">
        <v>558</v>
      </c>
      <c r="C3658" s="382" t="s">
        <v>30</v>
      </c>
      <c r="D3658" s="382" t="s">
        <v>559</v>
      </c>
      <c r="E3658" s="382" t="s">
        <v>2</v>
      </c>
      <c r="F3658" s="383"/>
      <c r="G3658" s="383">
        <v>23</v>
      </c>
      <c r="H3658" s="383" t="s">
        <v>11</v>
      </c>
      <c r="I3658" s="383"/>
      <c r="J3658" s="383">
        <v>23</v>
      </c>
      <c r="K3658" s="383" t="s">
        <v>11</v>
      </c>
      <c r="L3658" s="385"/>
      <c r="M3658" s="383">
        <v>9</v>
      </c>
      <c r="N3658" s="383" t="s">
        <v>11</v>
      </c>
      <c r="O3658" s="385"/>
      <c r="P3658" s="385"/>
      <c r="Q3658" s="386" t="s">
        <v>11</v>
      </c>
      <c r="R3658" s="383"/>
      <c r="S3658" s="383">
        <v>22</v>
      </c>
      <c r="T3658" s="386" t="s">
        <v>11</v>
      </c>
      <c r="U3658" s="386"/>
      <c r="V3658" s="386">
        <v>21</v>
      </c>
      <c r="W3658" s="386" t="s">
        <v>11</v>
      </c>
      <c r="X3658" s="383"/>
      <c r="Y3658" s="383">
        <v>22</v>
      </c>
      <c r="Z3658" s="386" t="s">
        <v>11</v>
      </c>
      <c r="AA3658" s="386"/>
      <c r="AB3658" s="386">
        <v>21</v>
      </c>
      <c r="AC3658" s="386" t="s">
        <v>11</v>
      </c>
      <c r="AD3658" s="383" t="s">
        <v>57</v>
      </c>
      <c r="AE3658" s="383" t="s">
        <v>36</v>
      </c>
      <c r="AF3658" s="383">
        <v>74</v>
      </c>
      <c r="AG3658" s="383" t="s">
        <v>222</v>
      </c>
      <c r="AH3658" s="383" t="s">
        <v>34</v>
      </c>
      <c r="AI3658" s="383" t="s">
        <v>36</v>
      </c>
      <c r="AJ3658" s="383" t="s">
        <v>3554</v>
      </c>
      <c r="AK3658" s="384" t="str">
        <f t="shared" si="115"/>
        <v>NA</v>
      </c>
      <c r="AL3658" s="384" t="str">
        <f t="shared" si="116"/>
        <v>NA</v>
      </c>
    </row>
    <row r="3659" spans="1:38" x14ac:dyDescent="0.25">
      <c r="A3659" s="381" t="s">
        <v>3224</v>
      </c>
      <c r="B3659" s="382" t="s">
        <v>560</v>
      </c>
      <c r="C3659" s="382" t="s">
        <v>30</v>
      </c>
      <c r="D3659" s="382" t="s">
        <v>561</v>
      </c>
      <c r="E3659" s="382" t="s">
        <v>2</v>
      </c>
      <c r="F3659" s="383"/>
      <c r="G3659" s="383">
        <v>7</v>
      </c>
      <c r="H3659" s="383" t="s">
        <v>11</v>
      </c>
      <c r="I3659" s="383"/>
      <c r="J3659" s="383">
        <v>7</v>
      </c>
      <c r="K3659" s="383" t="s">
        <v>11</v>
      </c>
      <c r="L3659" s="385"/>
      <c r="M3659" s="383">
        <v>0</v>
      </c>
      <c r="N3659" s="383" t="s">
        <v>11</v>
      </c>
      <c r="O3659" s="385"/>
      <c r="P3659" s="385"/>
      <c r="Q3659" s="386" t="s">
        <v>11</v>
      </c>
      <c r="R3659" s="383"/>
      <c r="S3659" s="383">
        <v>6</v>
      </c>
      <c r="T3659" s="386" t="s">
        <v>11</v>
      </c>
      <c r="U3659" s="386"/>
      <c r="V3659" s="386">
        <v>6</v>
      </c>
      <c r="W3659" s="386" t="s">
        <v>11</v>
      </c>
      <c r="X3659" s="383"/>
      <c r="Y3659" s="383">
        <v>6</v>
      </c>
      <c r="Z3659" s="386" t="s">
        <v>11</v>
      </c>
      <c r="AA3659" s="386"/>
      <c r="AB3659" s="386">
        <v>6</v>
      </c>
      <c r="AC3659" s="386" t="s">
        <v>11</v>
      </c>
      <c r="AD3659" s="383" t="s">
        <v>104</v>
      </c>
      <c r="AE3659" s="383" t="s">
        <v>36</v>
      </c>
      <c r="AF3659" s="383">
        <v>87</v>
      </c>
      <c r="AG3659" s="383" t="s">
        <v>222</v>
      </c>
      <c r="AH3659" s="383" t="s">
        <v>36</v>
      </c>
      <c r="AI3659" s="383" t="s">
        <v>34</v>
      </c>
      <c r="AJ3659" s="383" t="s">
        <v>3554</v>
      </c>
      <c r="AK3659" s="384" t="str">
        <f t="shared" si="115"/>
        <v>NA</v>
      </c>
      <c r="AL3659" s="384" t="str">
        <f t="shared" si="116"/>
        <v>NA</v>
      </c>
    </row>
    <row r="3660" spans="1:38" x14ac:dyDescent="0.25">
      <c r="A3660" s="381" t="s">
        <v>3224</v>
      </c>
      <c r="B3660" s="382" t="s">
        <v>866</v>
      </c>
      <c r="C3660" s="382" t="s">
        <v>30</v>
      </c>
      <c r="D3660" s="382" t="s">
        <v>2247</v>
      </c>
      <c r="E3660" s="382" t="s">
        <v>2</v>
      </c>
      <c r="F3660" s="383"/>
      <c r="G3660" s="383">
        <v>21</v>
      </c>
      <c r="H3660" s="383" t="s">
        <v>11</v>
      </c>
      <c r="I3660" s="383"/>
      <c r="J3660" s="383">
        <v>20</v>
      </c>
      <c r="K3660" s="383" t="s">
        <v>11</v>
      </c>
      <c r="L3660" s="385"/>
      <c r="M3660" s="383">
        <v>6</v>
      </c>
      <c r="N3660" s="383" t="s">
        <v>11</v>
      </c>
      <c r="O3660" s="385"/>
      <c r="P3660" s="385"/>
      <c r="Q3660" s="386" t="s">
        <v>11</v>
      </c>
      <c r="R3660" s="383"/>
      <c r="S3660" s="383">
        <v>12</v>
      </c>
      <c r="T3660" s="386" t="s">
        <v>11</v>
      </c>
      <c r="U3660" s="386"/>
      <c r="V3660" s="386">
        <v>8</v>
      </c>
      <c r="W3660" s="386" t="s">
        <v>11</v>
      </c>
      <c r="X3660" s="383"/>
      <c r="Y3660" s="383">
        <v>13</v>
      </c>
      <c r="Z3660" s="386" t="s">
        <v>11</v>
      </c>
      <c r="AA3660" s="386"/>
      <c r="AB3660" s="386">
        <v>9</v>
      </c>
      <c r="AC3660" s="386" t="s">
        <v>11</v>
      </c>
      <c r="AD3660" s="383" t="s">
        <v>33</v>
      </c>
      <c r="AE3660" s="383" t="s">
        <v>36</v>
      </c>
      <c r="AF3660" s="383">
        <v>87</v>
      </c>
      <c r="AG3660" s="383" t="s">
        <v>222</v>
      </c>
      <c r="AH3660" s="383" t="s">
        <v>34</v>
      </c>
      <c r="AI3660" s="383" t="s">
        <v>34</v>
      </c>
      <c r="AJ3660" s="383" t="s">
        <v>3554</v>
      </c>
      <c r="AK3660" s="384" t="str">
        <f t="shared" si="115"/>
        <v>NA</v>
      </c>
      <c r="AL3660" s="384" t="str">
        <f t="shared" si="116"/>
        <v>NA</v>
      </c>
    </row>
    <row r="3661" spans="1:38" x14ac:dyDescent="0.25">
      <c r="A3661" s="381" t="s">
        <v>3224</v>
      </c>
      <c r="B3661" s="382" t="s">
        <v>563</v>
      </c>
      <c r="C3661" s="382" t="s">
        <v>30</v>
      </c>
      <c r="D3661" s="382" t="s">
        <v>564</v>
      </c>
      <c r="E3661" s="382" t="s">
        <v>2</v>
      </c>
      <c r="F3661" s="383"/>
      <c r="G3661" s="383">
        <v>2</v>
      </c>
      <c r="H3661" s="383" t="s">
        <v>11</v>
      </c>
      <c r="I3661" s="383"/>
      <c r="J3661" s="383">
        <v>2</v>
      </c>
      <c r="K3661" s="383" t="s">
        <v>11</v>
      </c>
      <c r="L3661" s="385"/>
      <c r="M3661" s="383">
        <v>1</v>
      </c>
      <c r="N3661" s="383" t="s">
        <v>11</v>
      </c>
      <c r="O3661" s="385"/>
      <c r="P3661" s="385"/>
      <c r="Q3661" s="386" t="s">
        <v>11</v>
      </c>
      <c r="R3661" s="383"/>
      <c r="S3661" s="383">
        <v>2</v>
      </c>
      <c r="T3661" s="386" t="s">
        <v>11</v>
      </c>
      <c r="U3661" s="386"/>
      <c r="V3661" s="386">
        <v>2</v>
      </c>
      <c r="W3661" s="386" t="s">
        <v>11</v>
      </c>
      <c r="X3661" s="383"/>
      <c r="Y3661" s="383">
        <v>2</v>
      </c>
      <c r="Z3661" s="386" t="s">
        <v>11</v>
      </c>
      <c r="AA3661" s="386"/>
      <c r="AB3661" s="386">
        <v>2</v>
      </c>
      <c r="AC3661" s="386" t="s">
        <v>11</v>
      </c>
      <c r="AD3661" s="383" t="s">
        <v>33</v>
      </c>
      <c r="AE3661" s="383" t="s">
        <v>36</v>
      </c>
      <c r="AF3661" s="383">
        <v>85</v>
      </c>
      <c r="AG3661" s="383" t="s">
        <v>222</v>
      </c>
      <c r="AH3661" s="383" t="s">
        <v>34</v>
      </c>
      <c r="AI3661" s="383" t="s">
        <v>34</v>
      </c>
      <c r="AJ3661" s="383" t="s">
        <v>3554</v>
      </c>
      <c r="AK3661" s="384" t="str">
        <f t="shared" si="115"/>
        <v>NA</v>
      </c>
      <c r="AL3661" s="384" t="str">
        <f t="shared" si="116"/>
        <v>NA</v>
      </c>
    </row>
    <row r="3662" spans="1:38" x14ac:dyDescent="0.25">
      <c r="A3662" s="381" t="s">
        <v>3224</v>
      </c>
      <c r="B3662" s="382" t="s">
        <v>565</v>
      </c>
      <c r="C3662" s="382" t="s">
        <v>30</v>
      </c>
      <c r="D3662" s="382" t="s">
        <v>566</v>
      </c>
      <c r="E3662" s="382" t="s">
        <v>2</v>
      </c>
      <c r="F3662" s="383"/>
      <c r="G3662" s="383">
        <v>6</v>
      </c>
      <c r="H3662" s="383" t="s">
        <v>11</v>
      </c>
      <c r="I3662" s="383"/>
      <c r="J3662" s="383">
        <v>6</v>
      </c>
      <c r="K3662" s="383" t="s">
        <v>11</v>
      </c>
      <c r="L3662" s="385"/>
      <c r="M3662" s="383">
        <v>2</v>
      </c>
      <c r="N3662" s="383" t="s">
        <v>11</v>
      </c>
      <c r="O3662" s="385"/>
      <c r="P3662" s="385"/>
      <c r="Q3662" s="386" t="s">
        <v>11</v>
      </c>
      <c r="R3662" s="383"/>
      <c r="S3662" s="383">
        <v>6</v>
      </c>
      <c r="T3662" s="386" t="s">
        <v>11</v>
      </c>
      <c r="U3662" s="386"/>
      <c r="V3662" s="386">
        <v>6</v>
      </c>
      <c r="W3662" s="386" t="s">
        <v>11</v>
      </c>
      <c r="X3662" s="383"/>
      <c r="Y3662" s="383">
        <v>6</v>
      </c>
      <c r="Z3662" s="386" t="s">
        <v>11</v>
      </c>
      <c r="AA3662" s="386"/>
      <c r="AB3662" s="386">
        <v>6</v>
      </c>
      <c r="AC3662" s="386" t="s">
        <v>11</v>
      </c>
      <c r="AD3662" s="383" t="s">
        <v>57</v>
      </c>
      <c r="AE3662" s="383" t="s">
        <v>36</v>
      </c>
      <c r="AF3662" s="383">
        <v>85</v>
      </c>
      <c r="AG3662" s="383" t="s">
        <v>222</v>
      </c>
      <c r="AH3662" s="383" t="s">
        <v>34</v>
      </c>
      <c r="AI3662" s="383" t="s">
        <v>34</v>
      </c>
      <c r="AJ3662" s="383" t="s">
        <v>3554</v>
      </c>
      <c r="AK3662" s="384" t="str">
        <f t="shared" si="115"/>
        <v>NA</v>
      </c>
      <c r="AL3662" s="384" t="str">
        <f t="shared" si="116"/>
        <v>NA</v>
      </c>
    </row>
    <row r="3663" spans="1:38" x14ac:dyDescent="0.25">
      <c r="A3663" s="381" t="s">
        <v>3224</v>
      </c>
      <c r="B3663" s="382" t="s">
        <v>567</v>
      </c>
      <c r="C3663" s="382" t="s">
        <v>30</v>
      </c>
      <c r="D3663" s="382" t="s">
        <v>568</v>
      </c>
      <c r="E3663" s="382" t="s">
        <v>2</v>
      </c>
      <c r="F3663" s="383"/>
      <c r="G3663" s="383">
        <v>4</v>
      </c>
      <c r="H3663" s="383" t="s">
        <v>11</v>
      </c>
      <c r="I3663" s="383"/>
      <c r="J3663" s="383">
        <v>4</v>
      </c>
      <c r="K3663" s="383" t="s">
        <v>11</v>
      </c>
      <c r="L3663" s="385"/>
      <c r="M3663" s="383">
        <v>2</v>
      </c>
      <c r="N3663" s="383" t="s">
        <v>11</v>
      </c>
      <c r="O3663" s="385"/>
      <c r="P3663" s="385"/>
      <c r="Q3663" s="386" t="s">
        <v>11</v>
      </c>
      <c r="R3663" s="383"/>
      <c r="S3663" s="383">
        <v>4</v>
      </c>
      <c r="T3663" s="386" t="s">
        <v>11</v>
      </c>
      <c r="U3663" s="386"/>
      <c r="V3663" s="386">
        <v>4</v>
      </c>
      <c r="W3663" s="386" t="s">
        <v>11</v>
      </c>
      <c r="X3663" s="383"/>
      <c r="Y3663" s="383">
        <v>4</v>
      </c>
      <c r="Z3663" s="386" t="s">
        <v>11</v>
      </c>
      <c r="AA3663" s="386"/>
      <c r="AB3663" s="386">
        <v>4</v>
      </c>
      <c r="AC3663" s="386" t="s">
        <v>11</v>
      </c>
      <c r="AD3663" s="383" t="s">
        <v>57</v>
      </c>
      <c r="AE3663" s="383" t="s">
        <v>36</v>
      </c>
      <c r="AF3663" s="383">
        <v>85</v>
      </c>
      <c r="AG3663" s="383" t="s">
        <v>222</v>
      </c>
      <c r="AH3663" s="383" t="s">
        <v>36</v>
      </c>
      <c r="AI3663" s="383" t="s">
        <v>34</v>
      </c>
      <c r="AJ3663" s="383" t="s">
        <v>3554</v>
      </c>
      <c r="AK3663" s="384" t="str">
        <f t="shared" si="115"/>
        <v>NA</v>
      </c>
      <c r="AL3663" s="384" t="str">
        <f t="shared" si="116"/>
        <v>NA</v>
      </c>
    </row>
    <row r="3664" spans="1:38" x14ac:dyDescent="0.25">
      <c r="A3664" s="381" t="s">
        <v>3224</v>
      </c>
      <c r="B3664" s="382" t="s">
        <v>569</v>
      </c>
      <c r="C3664" s="382" t="s">
        <v>30</v>
      </c>
      <c r="D3664" s="382" t="s">
        <v>570</v>
      </c>
      <c r="E3664" s="382" t="s">
        <v>2</v>
      </c>
      <c r="F3664" s="383"/>
      <c r="G3664" s="383">
        <v>3</v>
      </c>
      <c r="H3664" s="383" t="s">
        <v>11</v>
      </c>
      <c r="I3664" s="383"/>
      <c r="J3664" s="383">
        <v>3</v>
      </c>
      <c r="K3664" s="383" t="s">
        <v>11</v>
      </c>
      <c r="L3664" s="385"/>
      <c r="M3664" s="383">
        <v>1</v>
      </c>
      <c r="N3664" s="383" t="s">
        <v>11</v>
      </c>
      <c r="O3664" s="385"/>
      <c r="P3664" s="385"/>
      <c r="Q3664" s="386" t="s">
        <v>11</v>
      </c>
      <c r="R3664" s="383"/>
      <c r="S3664" s="383">
        <v>3</v>
      </c>
      <c r="T3664" s="386" t="s">
        <v>11</v>
      </c>
      <c r="U3664" s="386"/>
      <c r="V3664" s="386">
        <v>3</v>
      </c>
      <c r="W3664" s="386" t="s">
        <v>11</v>
      </c>
      <c r="X3664" s="383"/>
      <c r="Y3664" s="383">
        <v>3</v>
      </c>
      <c r="Z3664" s="386" t="s">
        <v>11</v>
      </c>
      <c r="AA3664" s="386"/>
      <c r="AB3664" s="386">
        <v>3</v>
      </c>
      <c r="AC3664" s="386" t="s">
        <v>11</v>
      </c>
      <c r="AD3664" s="383" t="s">
        <v>46</v>
      </c>
      <c r="AE3664" s="383" t="s">
        <v>36</v>
      </c>
      <c r="AF3664" s="383">
        <v>82</v>
      </c>
      <c r="AG3664" s="383" t="s">
        <v>222</v>
      </c>
      <c r="AH3664" s="383" t="s">
        <v>34</v>
      </c>
      <c r="AI3664" s="383" t="s">
        <v>36</v>
      </c>
      <c r="AJ3664" s="383" t="s">
        <v>3554</v>
      </c>
      <c r="AK3664" s="384" t="str">
        <f t="shared" si="115"/>
        <v>NA</v>
      </c>
      <c r="AL3664" s="384" t="str">
        <f t="shared" si="116"/>
        <v>NA</v>
      </c>
    </row>
    <row r="3665" spans="1:38" x14ac:dyDescent="0.25">
      <c r="A3665" s="381" t="s">
        <v>3224</v>
      </c>
      <c r="B3665" s="382" t="s">
        <v>571</v>
      </c>
      <c r="C3665" s="382" t="s">
        <v>30</v>
      </c>
      <c r="D3665" s="382" t="s">
        <v>572</v>
      </c>
      <c r="E3665" s="382" t="s">
        <v>2</v>
      </c>
      <c r="F3665" s="383">
        <v>100</v>
      </c>
      <c r="G3665" s="383">
        <v>57</v>
      </c>
      <c r="H3665" s="383" t="s">
        <v>835</v>
      </c>
      <c r="I3665" s="383">
        <v>100</v>
      </c>
      <c r="J3665" s="383">
        <v>57</v>
      </c>
      <c r="K3665" s="383" t="s">
        <v>835</v>
      </c>
      <c r="L3665" s="385"/>
      <c r="M3665" s="383">
        <v>14</v>
      </c>
      <c r="N3665" s="383" t="s">
        <v>11</v>
      </c>
      <c r="O3665" s="385"/>
      <c r="P3665" s="385"/>
      <c r="Q3665" s="386" t="s">
        <v>11</v>
      </c>
      <c r="R3665" s="383"/>
      <c r="S3665" s="383">
        <v>54</v>
      </c>
      <c r="T3665" s="386" t="s">
        <v>11</v>
      </c>
      <c r="U3665" s="386"/>
      <c r="V3665" s="386">
        <v>52</v>
      </c>
      <c r="W3665" s="386" t="s">
        <v>11</v>
      </c>
      <c r="X3665" s="383"/>
      <c r="Y3665" s="383">
        <v>53</v>
      </c>
      <c r="Z3665" s="386" t="s">
        <v>11</v>
      </c>
      <c r="AA3665" s="386"/>
      <c r="AB3665" s="386">
        <v>51</v>
      </c>
      <c r="AC3665" s="386" t="s">
        <v>11</v>
      </c>
      <c r="AD3665" s="383" t="s">
        <v>33</v>
      </c>
      <c r="AE3665" s="383" t="s">
        <v>36</v>
      </c>
      <c r="AF3665" s="383">
        <v>74</v>
      </c>
      <c r="AG3665" s="383" t="s">
        <v>222</v>
      </c>
      <c r="AH3665" s="383" t="s">
        <v>34</v>
      </c>
      <c r="AI3665" s="383" t="s">
        <v>36</v>
      </c>
      <c r="AJ3665" s="383" t="s">
        <v>3554</v>
      </c>
      <c r="AK3665" s="384" t="str">
        <f t="shared" si="115"/>
        <v>NA</v>
      </c>
      <c r="AL3665" s="384" t="str">
        <f t="shared" si="116"/>
        <v>NA</v>
      </c>
    </row>
    <row r="3666" spans="1:38" x14ac:dyDescent="0.25">
      <c r="A3666" s="381" t="s">
        <v>3224</v>
      </c>
      <c r="B3666" s="382" t="s">
        <v>867</v>
      </c>
      <c r="C3666" s="382" t="s">
        <v>30</v>
      </c>
      <c r="D3666" s="382" t="s">
        <v>2248</v>
      </c>
      <c r="E3666" s="382" t="s">
        <v>2</v>
      </c>
      <c r="F3666" s="383"/>
      <c r="G3666" s="383">
        <v>13</v>
      </c>
      <c r="H3666" s="383" t="s">
        <v>11</v>
      </c>
      <c r="I3666" s="383"/>
      <c r="J3666" s="383">
        <v>13</v>
      </c>
      <c r="K3666" s="383" t="s">
        <v>11</v>
      </c>
      <c r="L3666" s="385"/>
      <c r="M3666" s="383">
        <v>0</v>
      </c>
      <c r="N3666" s="383" t="s">
        <v>11</v>
      </c>
      <c r="O3666" s="385"/>
      <c r="P3666" s="385"/>
      <c r="Q3666" s="386" t="s">
        <v>11</v>
      </c>
      <c r="R3666" s="383"/>
      <c r="S3666" s="383">
        <v>13</v>
      </c>
      <c r="T3666" s="386" t="s">
        <v>11</v>
      </c>
      <c r="U3666" s="386"/>
      <c r="V3666" s="386">
        <v>12</v>
      </c>
      <c r="W3666" s="386" t="s">
        <v>11</v>
      </c>
      <c r="X3666" s="383"/>
      <c r="Y3666" s="383">
        <v>13</v>
      </c>
      <c r="Z3666" s="386" t="s">
        <v>11</v>
      </c>
      <c r="AA3666" s="386"/>
      <c r="AB3666" s="386">
        <v>12</v>
      </c>
      <c r="AC3666" s="386" t="s">
        <v>11</v>
      </c>
      <c r="AD3666" s="383" t="s">
        <v>33</v>
      </c>
      <c r="AE3666" s="383" t="s">
        <v>34</v>
      </c>
      <c r="AF3666" s="383">
        <v>100</v>
      </c>
      <c r="AG3666" s="383" t="s">
        <v>222</v>
      </c>
      <c r="AH3666" s="383" t="s">
        <v>36</v>
      </c>
      <c r="AI3666" s="383" t="s">
        <v>34</v>
      </c>
      <c r="AJ3666" s="383" t="s">
        <v>3554</v>
      </c>
      <c r="AK3666" s="384" t="str">
        <f t="shared" si="115"/>
        <v>NA</v>
      </c>
      <c r="AL3666" s="384" t="str">
        <f t="shared" si="116"/>
        <v>NA</v>
      </c>
    </row>
    <row r="3667" spans="1:38" x14ac:dyDescent="0.25">
      <c r="A3667" s="381" t="s">
        <v>3224</v>
      </c>
      <c r="B3667" s="382" t="s">
        <v>573</v>
      </c>
      <c r="C3667" s="382" t="s">
        <v>30</v>
      </c>
      <c r="D3667" s="382" t="s">
        <v>574</v>
      </c>
      <c r="E3667" s="382" t="s">
        <v>2</v>
      </c>
      <c r="F3667" s="383"/>
      <c r="G3667" s="383">
        <v>13</v>
      </c>
      <c r="H3667" s="383" t="s">
        <v>11</v>
      </c>
      <c r="I3667" s="383"/>
      <c r="J3667" s="383">
        <v>13</v>
      </c>
      <c r="K3667" s="383" t="s">
        <v>11</v>
      </c>
      <c r="L3667" s="385"/>
      <c r="M3667" s="383">
        <v>2</v>
      </c>
      <c r="N3667" s="383" t="s">
        <v>11</v>
      </c>
      <c r="O3667" s="385"/>
      <c r="P3667" s="385"/>
      <c r="Q3667" s="386" t="s">
        <v>11</v>
      </c>
      <c r="R3667" s="383"/>
      <c r="S3667" s="383">
        <v>13</v>
      </c>
      <c r="T3667" s="386" t="s">
        <v>11</v>
      </c>
      <c r="U3667" s="386"/>
      <c r="V3667" s="386">
        <v>10</v>
      </c>
      <c r="W3667" s="386" t="s">
        <v>11</v>
      </c>
      <c r="X3667" s="383"/>
      <c r="Y3667" s="383">
        <v>13</v>
      </c>
      <c r="Z3667" s="386" t="s">
        <v>11</v>
      </c>
      <c r="AA3667" s="386"/>
      <c r="AB3667" s="386">
        <v>10</v>
      </c>
      <c r="AC3667" s="386" t="s">
        <v>11</v>
      </c>
      <c r="AD3667" s="383" t="s">
        <v>33</v>
      </c>
      <c r="AE3667" s="383" t="s">
        <v>36</v>
      </c>
      <c r="AF3667" s="383">
        <v>97</v>
      </c>
      <c r="AG3667" s="383" t="s">
        <v>222</v>
      </c>
      <c r="AH3667" s="383" t="s">
        <v>34</v>
      </c>
      <c r="AI3667" s="383" t="s">
        <v>34</v>
      </c>
      <c r="AJ3667" s="383" t="s">
        <v>3554</v>
      </c>
      <c r="AK3667" s="384" t="str">
        <f t="shared" si="115"/>
        <v>NA</v>
      </c>
      <c r="AL3667" s="384" t="str">
        <f t="shared" si="116"/>
        <v>NA</v>
      </c>
    </row>
    <row r="3668" spans="1:38" x14ac:dyDescent="0.25">
      <c r="A3668" s="381" t="s">
        <v>3224</v>
      </c>
      <c r="B3668" s="382" t="s">
        <v>575</v>
      </c>
      <c r="C3668" s="382" t="s">
        <v>30</v>
      </c>
      <c r="D3668" s="382" t="s">
        <v>576</v>
      </c>
      <c r="E3668" s="382" t="s">
        <v>2</v>
      </c>
      <c r="F3668" s="383"/>
      <c r="G3668" s="383">
        <v>20</v>
      </c>
      <c r="H3668" s="383" t="s">
        <v>11</v>
      </c>
      <c r="I3668" s="383"/>
      <c r="J3668" s="383">
        <v>20</v>
      </c>
      <c r="K3668" s="383" t="s">
        <v>11</v>
      </c>
      <c r="L3668" s="385"/>
      <c r="M3668" s="383">
        <v>6</v>
      </c>
      <c r="N3668" s="383" t="s">
        <v>11</v>
      </c>
      <c r="O3668" s="385"/>
      <c r="P3668" s="385"/>
      <c r="Q3668" s="386" t="s">
        <v>11</v>
      </c>
      <c r="R3668" s="383"/>
      <c r="S3668" s="383">
        <v>16</v>
      </c>
      <c r="T3668" s="386" t="s">
        <v>11</v>
      </c>
      <c r="U3668" s="386"/>
      <c r="V3668" s="386">
        <v>14</v>
      </c>
      <c r="W3668" s="386" t="s">
        <v>11</v>
      </c>
      <c r="X3668" s="383"/>
      <c r="Y3668" s="383">
        <v>16</v>
      </c>
      <c r="Z3668" s="386" t="s">
        <v>11</v>
      </c>
      <c r="AA3668" s="386"/>
      <c r="AB3668" s="386">
        <v>14</v>
      </c>
      <c r="AC3668" s="386" t="s">
        <v>11</v>
      </c>
      <c r="AD3668" s="383" t="s">
        <v>46</v>
      </c>
      <c r="AE3668" s="383" t="s">
        <v>36</v>
      </c>
      <c r="AF3668" s="383">
        <v>72</v>
      </c>
      <c r="AG3668" s="383" t="s">
        <v>222</v>
      </c>
      <c r="AH3668" s="383" t="s">
        <v>34</v>
      </c>
      <c r="AI3668" s="383" t="s">
        <v>36</v>
      </c>
      <c r="AJ3668" s="383" t="s">
        <v>3554</v>
      </c>
      <c r="AK3668" s="384" t="str">
        <f t="shared" si="115"/>
        <v>NA</v>
      </c>
      <c r="AL3668" s="384" t="str">
        <f t="shared" si="116"/>
        <v>NA</v>
      </c>
    </row>
    <row r="3669" spans="1:38" x14ac:dyDescent="0.25">
      <c r="A3669" s="381" t="s">
        <v>3224</v>
      </c>
      <c r="B3669" s="382" t="s">
        <v>577</v>
      </c>
      <c r="C3669" s="382" t="s">
        <v>30</v>
      </c>
      <c r="D3669" s="382" t="s">
        <v>578</v>
      </c>
      <c r="E3669" s="382" t="s">
        <v>2</v>
      </c>
      <c r="F3669" s="383"/>
      <c r="G3669" s="383">
        <v>4</v>
      </c>
      <c r="H3669" s="383" t="s">
        <v>11</v>
      </c>
      <c r="I3669" s="383"/>
      <c r="J3669" s="383">
        <v>4</v>
      </c>
      <c r="K3669" s="383" t="s">
        <v>11</v>
      </c>
      <c r="L3669" s="385"/>
      <c r="M3669" s="383">
        <v>2</v>
      </c>
      <c r="N3669" s="383" t="s">
        <v>11</v>
      </c>
      <c r="O3669" s="385"/>
      <c r="P3669" s="385"/>
      <c r="Q3669" s="386" t="s">
        <v>11</v>
      </c>
      <c r="R3669" s="383"/>
      <c r="S3669" s="383">
        <v>4</v>
      </c>
      <c r="T3669" s="386" t="s">
        <v>11</v>
      </c>
      <c r="U3669" s="386"/>
      <c r="V3669" s="386">
        <v>4</v>
      </c>
      <c r="W3669" s="386" t="s">
        <v>11</v>
      </c>
      <c r="X3669" s="383"/>
      <c r="Y3669" s="383">
        <v>4</v>
      </c>
      <c r="Z3669" s="386" t="s">
        <v>11</v>
      </c>
      <c r="AA3669" s="386"/>
      <c r="AB3669" s="386">
        <v>4</v>
      </c>
      <c r="AC3669" s="386" t="s">
        <v>11</v>
      </c>
      <c r="AD3669" s="383" t="s">
        <v>57</v>
      </c>
      <c r="AE3669" s="383" t="s">
        <v>36</v>
      </c>
      <c r="AF3669" s="383">
        <v>82</v>
      </c>
      <c r="AG3669" s="383" t="s">
        <v>222</v>
      </c>
      <c r="AH3669" s="383" t="s">
        <v>34</v>
      </c>
      <c r="AI3669" s="383" t="s">
        <v>34</v>
      </c>
      <c r="AJ3669" s="383" t="s">
        <v>3554</v>
      </c>
      <c r="AK3669" s="384" t="str">
        <f t="shared" si="115"/>
        <v>NA</v>
      </c>
      <c r="AL3669" s="384" t="str">
        <f t="shared" si="116"/>
        <v>NA</v>
      </c>
    </row>
    <row r="3670" spans="1:38" x14ac:dyDescent="0.25">
      <c r="A3670" s="381" t="s">
        <v>3224</v>
      </c>
      <c r="B3670" s="382" t="s">
        <v>579</v>
      </c>
      <c r="C3670" s="382" t="s">
        <v>30</v>
      </c>
      <c r="D3670" s="382" t="s">
        <v>580</v>
      </c>
      <c r="E3670" s="382" t="s">
        <v>2</v>
      </c>
      <c r="F3670" s="383">
        <v>100</v>
      </c>
      <c r="G3670" s="383">
        <v>306</v>
      </c>
      <c r="H3670" s="383" t="s">
        <v>835</v>
      </c>
      <c r="I3670" s="383">
        <v>100</v>
      </c>
      <c r="J3670" s="383">
        <v>306</v>
      </c>
      <c r="K3670" s="383" t="s">
        <v>835</v>
      </c>
      <c r="L3670" s="385"/>
      <c r="M3670" s="383">
        <v>83</v>
      </c>
      <c r="N3670" s="383" t="s">
        <v>835</v>
      </c>
      <c r="O3670" s="385"/>
      <c r="P3670" s="385"/>
      <c r="Q3670" s="386" t="s">
        <v>11</v>
      </c>
      <c r="R3670" s="383">
        <v>94</v>
      </c>
      <c r="S3670" s="383">
        <v>296</v>
      </c>
      <c r="T3670" s="386" t="s">
        <v>34</v>
      </c>
      <c r="U3670" s="386">
        <v>94</v>
      </c>
      <c r="V3670" s="386">
        <v>280</v>
      </c>
      <c r="W3670" s="386" t="s">
        <v>11</v>
      </c>
      <c r="X3670" s="383"/>
      <c r="Y3670" s="383">
        <v>296</v>
      </c>
      <c r="Z3670" s="386" t="s">
        <v>34</v>
      </c>
      <c r="AA3670" s="386"/>
      <c r="AB3670" s="386">
        <v>280</v>
      </c>
      <c r="AC3670" s="386" t="s">
        <v>11</v>
      </c>
      <c r="AD3670" s="383" t="s">
        <v>33</v>
      </c>
      <c r="AE3670" s="383" t="s">
        <v>34</v>
      </c>
      <c r="AF3670" s="383">
        <v>100</v>
      </c>
      <c r="AG3670" s="383" t="s">
        <v>222</v>
      </c>
      <c r="AH3670" s="383" t="s">
        <v>36</v>
      </c>
      <c r="AI3670" s="383" t="s">
        <v>36</v>
      </c>
      <c r="AJ3670" s="383" t="s">
        <v>3554</v>
      </c>
      <c r="AK3670" s="384" t="str">
        <f t="shared" si="115"/>
        <v>Yes-AB</v>
      </c>
      <c r="AL3670" s="384" t="str">
        <f t="shared" si="116"/>
        <v>Yes-AB</v>
      </c>
    </row>
    <row r="3671" spans="1:38" x14ac:dyDescent="0.25">
      <c r="A3671" s="381" t="s">
        <v>3224</v>
      </c>
      <c r="B3671" s="382" t="s">
        <v>581</v>
      </c>
      <c r="C3671" s="382" t="s">
        <v>30</v>
      </c>
      <c r="D3671" s="382" t="s">
        <v>582</v>
      </c>
      <c r="E3671" s="382" t="s">
        <v>2</v>
      </c>
      <c r="F3671" s="383">
        <v>100</v>
      </c>
      <c r="G3671" s="383">
        <v>58</v>
      </c>
      <c r="H3671" s="383" t="s">
        <v>835</v>
      </c>
      <c r="I3671" s="383">
        <v>100</v>
      </c>
      <c r="J3671" s="383">
        <v>58</v>
      </c>
      <c r="K3671" s="383" t="s">
        <v>835</v>
      </c>
      <c r="L3671" s="385"/>
      <c r="M3671" s="383">
        <v>20</v>
      </c>
      <c r="N3671" s="383" t="s">
        <v>11</v>
      </c>
      <c r="O3671" s="385"/>
      <c r="P3671" s="385"/>
      <c r="Q3671" s="386" t="s">
        <v>11</v>
      </c>
      <c r="R3671" s="383"/>
      <c r="S3671" s="383">
        <v>52</v>
      </c>
      <c r="T3671" s="386" t="s">
        <v>11</v>
      </c>
      <c r="U3671" s="386"/>
      <c r="V3671" s="386">
        <v>48</v>
      </c>
      <c r="W3671" s="386" t="s">
        <v>11</v>
      </c>
      <c r="X3671" s="383"/>
      <c r="Y3671" s="383">
        <v>51</v>
      </c>
      <c r="Z3671" s="386" t="s">
        <v>11</v>
      </c>
      <c r="AA3671" s="386"/>
      <c r="AB3671" s="386">
        <v>47</v>
      </c>
      <c r="AC3671" s="386" t="s">
        <v>11</v>
      </c>
      <c r="AD3671" s="383" t="s">
        <v>57</v>
      </c>
      <c r="AE3671" s="383" t="s">
        <v>36</v>
      </c>
      <c r="AF3671" s="383">
        <v>74</v>
      </c>
      <c r="AG3671" s="383" t="s">
        <v>222</v>
      </c>
      <c r="AH3671" s="383" t="s">
        <v>34</v>
      </c>
      <c r="AI3671" s="383" t="s">
        <v>36</v>
      </c>
      <c r="AJ3671" s="383" t="s">
        <v>3554</v>
      </c>
      <c r="AK3671" s="384" t="str">
        <f t="shared" si="115"/>
        <v>NA</v>
      </c>
      <c r="AL3671" s="384" t="str">
        <f t="shared" si="116"/>
        <v>NA</v>
      </c>
    </row>
    <row r="3672" spans="1:38" x14ac:dyDescent="0.25">
      <c r="A3672" s="381" t="s">
        <v>3224</v>
      </c>
      <c r="B3672" s="382" t="s">
        <v>583</v>
      </c>
      <c r="C3672" s="382" t="s">
        <v>30</v>
      </c>
      <c r="D3672" s="382" t="s">
        <v>584</v>
      </c>
      <c r="E3672" s="382" t="s">
        <v>2</v>
      </c>
      <c r="F3672" s="383"/>
      <c r="G3672" s="383">
        <v>16</v>
      </c>
      <c r="H3672" s="383" t="s">
        <v>11</v>
      </c>
      <c r="I3672" s="383"/>
      <c r="J3672" s="383">
        <v>16</v>
      </c>
      <c r="K3672" s="383" t="s">
        <v>11</v>
      </c>
      <c r="L3672" s="385"/>
      <c r="M3672" s="383">
        <v>5</v>
      </c>
      <c r="N3672" s="383" t="s">
        <v>11</v>
      </c>
      <c r="O3672" s="385"/>
      <c r="P3672" s="385"/>
      <c r="Q3672" s="386" t="s">
        <v>11</v>
      </c>
      <c r="R3672" s="383"/>
      <c r="S3672" s="383">
        <v>15</v>
      </c>
      <c r="T3672" s="386" t="s">
        <v>11</v>
      </c>
      <c r="U3672" s="386"/>
      <c r="V3672" s="386">
        <v>15</v>
      </c>
      <c r="W3672" s="386" t="s">
        <v>11</v>
      </c>
      <c r="X3672" s="383"/>
      <c r="Y3672" s="383">
        <v>16</v>
      </c>
      <c r="Z3672" s="386" t="s">
        <v>11</v>
      </c>
      <c r="AA3672" s="386"/>
      <c r="AB3672" s="386">
        <v>16</v>
      </c>
      <c r="AC3672" s="386" t="s">
        <v>11</v>
      </c>
      <c r="AD3672" s="383" t="s">
        <v>57</v>
      </c>
      <c r="AE3672" s="383" t="s">
        <v>36</v>
      </c>
      <c r="AF3672" s="383">
        <v>72</v>
      </c>
      <c r="AG3672" s="383" t="s">
        <v>222</v>
      </c>
      <c r="AH3672" s="383" t="s">
        <v>34</v>
      </c>
      <c r="AI3672" s="383" t="s">
        <v>36</v>
      </c>
      <c r="AJ3672" s="383" t="s">
        <v>3554</v>
      </c>
      <c r="AK3672" s="384" t="str">
        <f t="shared" si="115"/>
        <v>NA</v>
      </c>
      <c r="AL3672" s="384" t="str">
        <f t="shared" si="116"/>
        <v>NA</v>
      </c>
    </row>
    <row r="3673" spans="1:38" x14ac:dyDescent="0.25">
      <c r="A3673" s="381" t="s">
        <v>3224</v>
      </c>
      <c r="B3673" s="382" t="s">
        <v>585</v>
      </c>
      <c r="C3673" s="382" t="s">
        <v>30</v>
      </c>
      <c r="D3673" s="382" t="s">
        <v>586</v>
      </c>
      <c r="E3673" s="382" t="s">
        <v>2</v>
      </c>
      <c r="F3673" s="383">
        <v>100</v>
      </c>
      <c r="G3673" s="383">
        <v>98</v>
      </c>
      <c r="H3673" s="383" t="s">
        <v>835</v>
      </c>
      <c r="I3673" s="383">
        <v>100</v>
      </c>
      <c r="J3673" s="383">
        <v>98</v>
      </c>
      <c r="K3673" s="383" t="s">
        <v>835</v>
      </c>
      <c r="L3673" s="385">
        <v>94</v>
      </c>
      <c r="M3673" s="383">
        <v>32</v>
      </c>
      <c r="N3673" s="383" t="s">
        <v>835</v>
      </c>
      <c r="O3673" s="385"/>
      <c r="P3673" s="385"/>
      <c r="Q3673" s="386" t="s">
        <v>11</v>
      </c>
      <c r="R3673" s="383"/>
      <c r="S3673" s="383">
        <v>93</v>
      </c>
      <c r="T3673" s="386" t="s">
        <v>11</v>
      </c>
      <c r="U3673" s="386"/>
      <c r="V3673" s="386">
        <v>90</v>
      </c>
      <c r="W3673" s="386" t="s">
        <v>11</v>
      </c>
      <c r="X3673" s="383"/>
      <c r="Y3673" s="383">
        <v>92</v>
      </c>
      <c r="Z3673" s="386" t="s">
        <v>11</v>
      </c>
      <c r="AA3673" s="386"/>
      <c r="AB3673" s="386">
        <v>89</v>
      </c>
      <c r="AC3673" s="386" t="s">
        <v>11</v>
      </c>
      <c r="AD3673" s="383" t="s">
        <v>57</v>
      </c>
      <c r="AE3673" s="383" t="s">
        <v>36</v>
      </c>
      <c r="AF3673" s="383">
        <v>74</v>
      </c>
      <c r="AG3673" s="383" t="s">
        <v>222</v>
      </c>
      <c r="AH3673" s="383" t="s">
        <v>34</v>
      </c>
      <c r="AI3673" s="383" t="s">
        <v>36</v>
      </c>
      <c r="AJ3673" s="383" t="s">
        <v>3554</v>
      </c>
      <c r="AK3673" s="384" t="str">
        <f t="shared" si="115"/>
        <v>NA</v>
      </c>
      <c r="AL3673" s="384" t="str">
        <f t="shared" si="116"/>
        <v>NA</v>
      </c>
    </row>
    <row r="3674" spans="1:38" x14ac:dyDescent="0.25">
      <c r="A3674" s="381" t="s">
        <v>3224</v>
      </c>
      <c r="B3674" s="382" t="s">
        <v>587</v>
      </c>
      <c r="C3674" s="382" t="s">
        <v>30</v>
      </c>
      <c r="D3674" s="382" t="s">
        <v>588</v>
      </c>
      <c r="E3674" s="382" t="s">
        <v>2</v>
      </c>
      <c r="F3674" s="383"/>
      <c r="G3674" s="383">
        <v>16</v>
      </c>
      <c r="H3674" s="383" t="s">
        <v>11</v>
      </c>
      <c r="I3674" s="383"/>
      <c r="J3674" s="383">
        <v>16</v>
      </c>
      <c r="K3674" s="383" t="s">
        <v>11</v>
      </c>
      <c r="L3674" s="385"/>
      <c r="M3674" s="383">
        <v>3</v>
      </c>
      <c r="N3674" s="383" t="s">
        <v>11</v>
      </c>
      <c r="O3674" s="385"/>
      <c r="P3674" s="385"/>
      <c r="Q3674" s="386" t="s">
        <v>11</v>
      </c>
      <c r="R3674" s="383"/>
      <c r="S3674" s="383">
        <v>14</v>
      </c>
      <c r="T3674" s="386" t="s">
        <v>11</v>
      </c>
      <c r="U3674" s="386"/>
      <c r="V3674" s="386">
        <v>14</v>
      </c>
      <c r="W3674" s="386" t="s">
        <v>11</v>
      </c>
      <c r="X3674" s="383"/>
      <c r="Y3674" s="383">
        <v>13</v>
      </c>
      <c r="Z3674" s="386" t="s">
        <v>11</v>
      </c>
      <c r="AA3674" s="386"/>
      <c r="AB3674" s="386">
        <v>13</v>
      </c>
      <c r="AC3674" s="386" t="s">
        <v>11</v>
      </c>
      <c r="AD3674" s="383" t="s">
        <v>33</v>
      </c>
      <c r="AE3674" s="383" t="s">
        <v>36</v>
      </c>
      <c r="AF3674" s="383">
        <v>82</v>
      </c>
      <c r="AG3674" s="383" t="s">
        <v>222</v>
      </c>
      <c r="AH3674" s="383" t="s">
        <v>34</v>
      </c>
      <c r="AI3674" s="383" t="s">
        <v>36</v>
      </c>
      <c r="AJ3674" s="383" t="s">
        <v>3554</v>
      </c>
      <c r="AK3674" s="384" t="str">
        <f t="shared" si="115"/>
        <v>NA</v>
      </c>
      <c r="AL3674" s="384" t="str">
        <f t="shared" si="116"/>
        <v>NA</v>
      </c>
    </row>
    <row r="3675" spans="1:38" x14ac:dyDescent="0.25">
      <c r="A3675" s="381" t="s">
        <v>3224</v>
      </c>
      <c r="B3675" s="382" t="s">
        <v>589</v>
      </c>
      <c r="C3675" s="382" t="s">
        <v>30</v>
      </c>
      <c r="D3675" s="382" t="s">
        <v>590</v>
      </c>
      <c r="E3675" s="382" t="s">
        <v>2</v>
      </c>
      <c r="F3675" s="383">
        <v>100</v>
      </c>
      <c r="G3675" s="383">
        <v>42</v>
      </c>
      <c r="H3675" s="383" t="s">
        <v>835</v>
      </c>
      <c r="I3675" s="383">
        <v>100</v>
      </c>
      <c r="J3675" s="383">
        <v>42</v>
      </c>
      <c r="K3675" s="383" t="s">
        <v>835</v>
      </c>
      <c r="L3675" s="385"/>
      <c r="M3675" s="383">
        <v>20</v>
      </c>
      <c r="N3675" s="383" t="s">
        <v>11</v>
      </c>
      <c r="O3675" s="385"/>
      <c r="P3675" s="385"/>
      <c r="Q3675" s="386" t="s">
        <v>11</v>
      </c>
      <c r="R3675" s="383"/>
      <c r="S3675" s="383">
        <v>42</v>
      </c>
      <c r="T3675" s="386" t="s">
        <v>11</v>
      </c>
      <c r="U3675" s="386"/>
      <c r="V3675" s="386">
        <v>41</v>
      </c>
      <c r="W3675" s="386" t="s">
        <v>11</v>
      </c>
      <c r="X3675" s="383"/>
      <c r="Y3675" s="383">
        <v>42</v>
      </c>
      <c r="Z3675" s="386" t="s">
        <v>11</v>
      </c>
      <c r="AA3675" s="386"/>
      <c r="AB3675" s="386">
        <v>41</v>
      </c>
      <c r="AC3675" s="386" t="s">
        <v>11</v>
      </c>
      <c r="AD3675" s="383" t="s">
        <v>104</v>
      </c>
      <c r="AE3675" s="383" t="s">
        <v>36</v>
      </c>
      <c r="AF3675" s="383">
        <v>74</v>
      </c>
      <c r="AG3675" s="383" t="s">
        <v>222</v>
      </c>
      <c r="AH3675" s="383" t="s">
        <v>34</v>
      </c>
      <c r="AI3675" s="383" t="s">
        <v>36</v>
      </c>
      <c r="AJ3675" s="383" t="s">
        <v>3554</v>
      </c>
      <c r="AK3675" s="384" t="str">
        <f t="shared" si="115"/>
        <v>NA</v>
      </c>
      <c r="AL3675" s="384" t="str">
        <f t="shared" si="116"/>
        <v>NA</v>
      </c>
    </row>
    <row r="3676" spans="1:38" x14ac:dyDescent="0.25">
      <c r="A3676" s="381" t="s">
        <v>3224</v>
      </c>
      <c r="B3676" s="382" t="s">
        <v>591</v>
      </c>
      <c r="C3676" s="382" t="s">
        <v>30</v>
      </c>
      <c r="D3676" s="382" t="s">
        <v>592</v>
      </c>
      <c r="E3676" s="382" t="s">
        <v>2</v>
      </c>
      <c r="F3676" s="383"/>
      <c r="G3676" s="383">
        <v>0</v>
      </c>
      <c r="H3676" s="383" t="s">
        <v>11</v>
      </c>
      <c r="I3676" s="383"/>
      <c r="J3676" s="383">
        <v>0</v>
      </c>
      <c r="K3676" s="383" t="s">
        <v>11</v>
      </c>
      <c r="L3676" s="385"/>
      <c r="M3676" s="383">
        <v>0</v>
      </c>
      <c r="N3676" s="383" t="s">
        <v>11</v>
      </c>
      <c r="O3676" s="385"/>
      <c r="P3676" s="385"/>
      <c r="Q3676" s="386" t="s">
        <v>11</v>
      </c>
      <c r="R3676" s="383"/>
      <c r="S3676" s="383">
        <v>0</v>
      </c>
      <c r="T3676" s="386" t="s">
        <v>11</v>
      </c>
      <c r="U3676" s="386"/>
      <c r="V3676" s="386">
        <v>0</v>
      </c>
      <c r="W3676" s="386" t="s">
        <v>11</v>
      </c>
      <c r="X3676" s="383"/>
      <c r="Y3676" s="383">
        <v>0</v>
      </c>
      <c r="Z3676" s="386" t="s">
        <v>11</v>
      </c>
      <c r="AA3676" s="386"/>
      <c r="AB3676" s="386">
        <v>0</v>
      </c>
      <c r="AC3676" s="386" t="s">
        <v>11</v>
      </c>
      <c r="AD3676" s="383" t="s">
        <v>46</v>
      </c>
      <c r="AE3676" s="383" t="s">
        <v>36</v>
      </c>
      <c r="AF3676" s="383">
        <v>82</v>
      </c>
      <c r="AG3676" s="383" t="s">
        <v>222</v>
      </c>
      <c r="AH3676" s="383" t="s">
        <v>34</v>
      </c>
      <c r="AI3676" s="383" t="s">
        <v>36</v>
      </c>
      <c r="AJ3676" s="383" t="s">
        <v>3554</v>
      </c>
      <c r="AK3676" s="384" t="str">
        <f t="shared" si="115"/>
        <v>NA</v>
      </c>
      <c r="AL3676" s="384" t="str">
        <f t="shared" si="116"/>
        <v>NA</v>
      </c>
    </row>
    <row r="3677" spans="1:38" x14ac:dyDescent="0.25">
      <c r="A3677" s="381" t="s">
        <v>3224</v>
      </c>
      <c r="B3677" s="382" t="s">
        <v>593</v>
      </c>
      <c r="C3677" s="382" t="s">
        <v>30</v>
      </c>
      <c r="D3677" s="382" t="s">
        <v>594</v>
      </c>
      <c r="E3677" s="382" t="s">
        <v>2</v>
      </c>
      <c r="F3677" s="383">
        <v>100</v>
      </c>
      <c r="G3677" s="383">
        <v>68</v>
      </c>
      <c r="H3677" s="383" t="s">
        <v>835</v>
      </c>
      <c r="I3677" s="383">
        <v>100</v>
      </c>
      <c r="J3677" s="383">
        <v>68</v>
      </c>
      <c r="K3677" s="383" t="s">
        <v>835</v>
      </c>
      <c r="L3677" s="385"/>
      <c r="M3677" s="383">
        <v>29</v>
      </c>
      <c r="N3677" s="383" t="s">
        <v>11</v>
      </c>
      <c r="O3677" s="385"/>
      <c r="P3677" s="385"/>
      <c r="Q3677" s="386" t="s">
        <v>11</v>
      </c>
      <c r="R3677" s="383"/>
      <c r="S3677" s="383">
        <v>65</v>
      </c>
      <c r="T3677" s="386" t="s">
        <v>11</v>
      </c>
      <c r="U3677" s="386"/>
      <c r="V3677" s="386">
        <v>59</v>
      </c>
      <c r="W3677" s="386" t="s">
        <v>11</v>
      </c>
      <c r="X3677" s="383"/>
      <c r="Y3677" s="383">
        <v>65</v>
      </c>
      <c r="Z3677" s="386" t="s">
        <v>11</v>
      </c>
      <c r="AA3677" s="386"/>
      <c r="AB3677" s="386">
        <v>59</v>
      </c>
      <c r="AC3677" s="386" t="s">
        <v>11</v>
      </c>
      <c r="AD3677" s="383" t="s">
        <v>33</v>
      </c>
      <c r="AE3677" s="383" t="s">
        <v>36</v>
      </c>
      <c r="AF3677" s="383">
        <v>82</v>
      </c>
      <c r="AG3677" s="383" t="s">
        <v>222</v>
      </c>
      <c r="AH3677" s="383" t="s">
        <v>36</v>
      </c>
      <c r="AI3677" s="383" t="s">
        <v>36</v>
      </c>
      <c r="AJ3677" s="383" t="s">
        <v>3554</v>
      </c>
      <c r="AK3677" s="384" t="str">
        <f t="shared" si="115"/>
        <v>NA</v>
      </c>
      <c r="AL3677" s="384" t="str">
        <f t="shared" si="116"/>
        <v>NA</v>
      </c>
    </row>
    <row r="3678" spans="1:38" x14ac:dyDescent="0.25">
      <c r="A3678" s="381" t="s">
        <v>3224</v>
      </c>
      <c r="B3678" s="382" t="s">
        <v>595</v>
      </c>
      <c r="C3678" s="382" t="s">
        <v>30</v>
      </c>
      <c r="D3678" s="382" t="s">
        <v>596</v>
      </c>
      <c r="E3678" s="382" t="s">
        <v>2</v>
      </c>
      <c r="F3678" s="383">
        <v>100</v>
      </c>
      <c r="G3678" s="383">
        <v>52</v>
      </c>
      <c r="H3678" s="383" t="s">
        <v>835</v>
      </c>
      <c r="I3678" s="383">
        <v>100</v>
      </c>
      <c r="J3678" s="383">
        <v>52</v>
      </c>
      <c r="K3678" s="383" t="s">
        <v>835</v>
      </c>
      <c r="L3678" s="385"/>
      <c r="M3678" s="383">
        <v>20</v>
      </c>
      <c r="N3678" s="383" t="s">
        <v>11</v>
      </c>
      <c r="O3678" s="385"/>
      <c r="P3678" s="385"/>
      <c r="Q3678" s="386" t="s">
        <v>11</v>
      </c>
      <c r="R3678" s="383"/>
      <c r="S3678" s="383">
        <v>50</v>
      </c>
      <c r="T3678" s="386" t="s">
        <v>11</v>
      </c>
      <c r="U3678" s="386"/>
      <c r="V3678" s="386">
        <v>49</v>
      </c>
      <c r="W3678" s="386" t="s">
        <v>11</v>
      </c>
      <c r="X3678" s="383"/>
      <c r="Y3678" s="383">
        <v>49</v>
      </c>
      <c r="Z3678" s="386" t="s">
        <v>11</v>
      </c>
      <c r="AA3678" s="386"/>
      <c r="AB3678" s="386">
        <v>48</v>
      </c>
      <c r="AC3678" s="386" t="s">
        <v>11</v>
      </c>
      <c r="AD3678" s="383" t="s">
        <v>57</v>
      </c>
      <c r="AE3678" s="383" t="s">
        <v>36</v>
      </c>
      <c r="AF3678" s="383">
        <v>79</v>
      </c>
      <c r="AG3678" s="383" t="s">
        <v>222</v>
      </c>
      <c r="AH3678" s="383" t="s">
        <v>34</v>
      </c>
      <c r="AI3678" s="383" t="s">
        <v>36</v>
      </c>
      <c r="AJ3678" s="383" t="s">
        <v>3554</v>
      </c>
      <c r="AK3678" s="384" t="str">
        <f t="shared" si="115"/>
        <v>NA</v>
      </c>
      <c r="AL3678" s="384" t="str">
        <f t="shared" si="116"/>
        <v>NA</v>
      </c>
    </row>
    <row r="3679" spans="1:38" x14ac:dyDescent="0.25">
      <c r="A3679" s="381" t="s">
        <v>3224</v>
      </c>
      <c r="B3679" s="382" t="s">
        <v>597</v>
      </c>
      <c r="C3679" s="382" t="s">
        <v>30</v>
      </c>
      <c r="D3679" s="382" t="s">
        <v>598</v>
      </c>
      <c r="E3679" s="382" t="s">
        <v>2</v>
      </c>
      <c r="F3679" s="383"/>
      <c r="G3679" s="383">
        <v>15</v>
      </c>
      <c r="H3679" s="383" t="s">
        <v>11</v>
      </c>
      <c r="I3679" s="383"/>
      <c r="J3679" s="383">
        <v>15</v>
      </c>
      <c r="K3679" s="383" t="s">
        <v>11</v>
      </c>
      <c r="L3679" s="385"/>
      <c r="M3679" s="383">
        <v>7</v>
      </c>
      <c r="N3679" s="383" t="s">
        <v>11</v>
      </c>
      <c r="O3679" s="385"/>
      <c r="P3679" s="385"/>
      <c r="Q3679" s="386" t="s">
        <v>11</v>
      </c>
      <c r="R3679" s="383"/>
      <c r="S3679" s="383">
        <v>13</v>
      </c>
      <c r="T3679" s="386" t="s">
        <v>11</v>
      </c>
      <c r="U3679" s="386"/>
      <c r="V3679" s="386">
        <v>13</v>
      </c>
      <c r="W3679" s="386" t="s">
        <v>11</v>
      </c>
      <c r="X3679" s="383"/>
      <c r="Y3679" s="383">
        <v>13</v>
      </c>
      <c r="Z3679" s="386" t="s">
        <v>11</v>
      </c>
      <c r="AA3679" s="386"/>
      <c r="AB3679" s="386">
        <v>13</v>
      </c>
      <c r="AC3679" s="386" t="s">
        <v>11</v>
      </c>
      <c r="AD3679" s="383" t="s">
        <v>33</v>
      </c>
      <c r="AE3679" s="383" t="s">
        <v>36</v>
      </c>
      <c r="AF3679" s="383">
        <v>79</v>
      </c>
      <c r="AG3679" s="383" t="s">
        <v>222</v>
      </c>
      <c r="AH3679" s="383" t="s">
        <v>34</v>
      </c>
      <c r="AI3679" s="383" t="s">
        <v>36</v>
      </c>
      <c r="AJ3679" s="383" t="s">
        <v>3554</v>
      </c>
      <c r="AK3679" s="384" t="str">
        <f t="shared" si="115"/>
        <v>NA</v>
      </c>
      <c r="AL3679" s="384" t="str">
        <f t="shared" si="116"/>
        <v>NA</v>
      </c>
    </row>
    <row r="3680" spans="1:38" x14ac:dyDescent="0.25">
      <c r="A3680" s="381" t="s">
        <v>3224</v>
      </c>
      <c r="B3680" s="382" t="s">
        <v>599</v>
      </c>
      <c r="C3680" s="382" t="s">
        <v>30</v>
      </c>
      <c r="D3680" s="382" t="s">
        <v>600</v>
      </c>
      <c r="E3680" s="382" t="s">
        <v>2</v>
      </c>
      <c r="F3680" s="383">
        <v>100</v>
      </c>
      <c r="G3680" s="383">
        <v>146</v>
      </c>
      <c r="H3680" s="383" t="s">
        <v>835</v>
      </c>
      <c r="I3680" s="383">
        <v>100</v>
      </c>
      <c r="J3680" s="383">
        <v>146</v>
      </c>
      <c r="K3680" s="383" t="s">
        <v>835</v>
      </c>
      <c r="L3680" s="385"/>
      <c r="M3680" s="383">
        <v>58</v>
      </c>
      <c r="N3680" s="383" t="s">
        <v>835</v>
      </c>
      <c r="O3680" s="385"/>
      <c r="P3680" s="385"/>
      <c r="Q3680" s="386" t="s">
        <v>11</v>
      </c>
      <c r="R3680" s="383">
        <v>77</v>
      </c>
      <c r="S3680" s="383">
        <v>144</v>
      </c>
      <c r="T3680" s="386" t="s">
        <v>36</v>
      </c>
      <c r="U3680" s="386">
        <v>76</v>
      </c>
      <c r="V3680" s="386">
        <v>143</v>
      </c>
      <c r="W3680" s="386" t="s">
        <v>834</v>
      </c>
      <c r="X3680" s="383">
        <v>77</v>
      </c>
      <c r="Y3680" s="383">
        <v>144</v>
      </c>
      <c r="Z3680" s="386" t="s">
        <v>34</v>
      </c>
      <c r="AA3680" s="386">
        <v>80</v>
      </c>
      <c r="AB3680" s="386">
        <v>142</v>
      </c>
      <c r="AC3680" s="386" t="s">
        <v>835</v>
      </c>
      <c r="AD3680" s="383" t="s">
        <v>33</v>
      </c>
      <c r="AE3680" s="383" t="s">
        <v>36</v>
      </c>
      <c r="AF3680" s="383">
        <v>97</v>
      </c>
      <c r="AG3680" s="383" t="s">
        <v>222</v>
      </c>
      <c r="AH3680" s="383" t="s">
        <v>34</v>
      </c>
      <c r="AI3680" s="383" t="s">
        <v>36</v>
      </c>
      <c r="AJ3680" s="383" t="s">
        <v>3554</v>
      </c>
      <c r="AK3680" s="384" t="str">
        <f t="shared" si="115"/>
        <v>NO</v>
      </c>
      <c r="AL3680" s="384" t="str">
        <f t="shared" si="116"/>
        <v>Yes-GM</v>
      </c>
    </row>
    <row r="3681" spans="1:38" x14ac:dyDescent="0.25">
      <c r="A3681" s="381" t="s">
        <v>3224</v>
      </c>
      <c r="B3681" s="382" t="s">
        <v>601</v>
      </c>
      <c r="C3681" s="382" t="s">
        <v>30</v>
      </c>
      <c r="D3681" s="382" t="s">
        <v>602</v>
      </c>
      <c r="E3681" s="382" t="s">
        <v>2</v>
      </c>
      <c r="F3681" s="383">
        <v>100</v>
      </c>
      <c r="G3681" s="383">
        <v>127</v>
      </c>
      <c r="H3681" s="383" t="s">
        <v>835</v>
      </c>
      <c r="I3681" s="383">
        <v>100</v>
      </c>
      <c r="J3681" s="383">
        <v>127</v>
      </c>
      <c r="K3681" s="383" t="s">
        <v>835</v>
      </c>
      <c r="L3681" s="385"/>
      <c r="M3681" s="383">
        <v>39</v>
      </c>
      <c r="N3681" s="383" t="s">
        <v>835</v>
      </c>
      <c r="O3681" s="385"/>
      <c r="P3681" s="385"/>
      <c r="Q3681" s="386" t="s">
        <v>11</v>
      </c>
      <c r="R3681" s="383">
        <v>72</v>
      </c>
      <c r="S3681" s="383">
        <v>122</v>
      </c>
      <c r="T3681" s="386" t="s">
        <v>36</v>
      </c>
      <c r="U3681" s="386">
        <v>72</v>
      </c>
      <c r="V3681" s="386">
        <v>116</v>
      </c>
      <c r="W3681" s="386" t="s">
        <v>834</v>
      </c>
      <c r="X3681" s="383">
        <v>69</v>
      </c>
      <c r="Y3681" s="383">
        <v>121</v>
      </c>
      <c r="Z3681" s="386" t="s">
        <v>36</v>
      </c>
      <c r="AA3681" s="386">
        <v>70</v>
      </c>
      <c r="AB3681" s="386">
        <v>116</v>
      </c>
      <c r="AC3681" s="386" t="s">
        <v>834</v>
      </c>
      <c r="AD3681" s="383" t="s">
        <v>33</v>
      </c>
      <c r="AE3681" s="383" t="s">
        <v>36</v>
      </c>
      <c r="AF3681" s="383">
        <v>69</v>
      </c>
      <c r="AG3681" s="383" t="s">
        <v>222</v>
      </c>
      <c r="AH3681" s="383" t="s">
        <v>34</v>
      </c>
      <c r="AI3681" s="383" t="s">
        <v>36</v>
      </c>
      <c r="AJ3681" s="383" t="s">
        <v>3554</v>
      </c>
      <c r="AK3681" s="384" t="str">
        <f t="shared" si="115"/>
        <v>NO</v>
      </c>
      <c r="AL3681" s="384" t="str">
        <f t="shared" si="116"/>
        <v>NO</v>
      </c>
    </row>
    <row r="3682" spans="1:38" x14ac:dyDescent="0.25">
      <c r="A3682" s="381" t="s">
        <v>3224</v>
      </c>
      <c r="B3682" s="382" t="s">
        <v>603</v>
      </c>
      <c r="C3682" s="382" t="s">
        <v>30</v>
      </c>
      <c r="D3682" s="382" t="s">
        <v>604</v>
      </c>
      <c r="E3682" s="382" t="s">
        <v>2</v>
      </c>
      <c r="F3682" s="383"/>
      <c r="G3682" s="383">
        <v>23</v>
      </c>
      <c r="H3682" s="383" t="s">
        <v>11</v>
      </c>
      <c r="I3682" s="383"/>
      <c r="J3682" s="383">
        <v>23</v>
      </c>
      <c r="K3682" s="383" t="s">
        <v>11</v>
      </c>
      <c r="L3682" s="385"/>
      <c r="M3682" s="383">
        <v>9</v>
      </c>
      <c r="N3682" s="383" t="s">
        <v>11</v>
      </c>
      <c r="O3682" s="385"/>
      <c r="P3682" s="385"/>
      <c r="Q3682" s="386" t="s">
        <v>11</v>
      </c>
      <c r="R3682" s="383"/>
      <c r="S3682" s="383">
        <v>22</v>
      </c>
      <c r="T3682" s="386" t="s">
        <v>11</v>
      </c>
      <c r="U3682" s="386"/>
      <c r="V3682" s="386">
        <v>21</v>
      </c>
      <c r="W3682" s="386" t="s">
        <v>11</v>
      </c>
      <c r="X3682" s="383"/>
      <c r="Y3682" s="383">
        <v>22</v>
      </c>
      <c r="Z3682" s="386" t="s">
        <v>11</v>
      </c>
      <c r="AA3682" s="386"/>
      <c r="AB3682" s="386">
        <v>21</v>
      </c>
      <c r="AC3682" s="386" t="s">
        <v>11</v>
      </c>
      <c r="AD3682" s="383" t="s">
        <v>57</v>
      </c>
      <c r="AE3682" s="383" t="s">
        <v>36</v>
      </c>
      <c r="AF3682" s="383">
        <v>74</v>
      </c>
      <c r="AG3682" s="383" t="s">
        <v>222</v>
      </c>
      <c r="AH3682" s="383" t="s">
        <v>34</v>
      </c>
      <c r="AI3682" s="383" t="s">
        <v>36</v>
      </c>
      <c r="AJ3682" s="383" t="s">
        <v>3554</v>
      </c>
      <c r="AK3682" s="384" t="str">
        <f t="shared" si="115"/>
        <v>NA</v>
      </c>
      <c r="AL3682" s="384" t="str">
        <f t="shared" si="116"/>
        <v>NA</v>
      </c>
    </row>
    <row r="3683" spans="1:38" x14ac:dyDescent="0.25">
      <c r="A3683" s="381" t="s">
        <v>3224</v>
      </c>
      <c r="B3683" s="382" t="s">
        <v>605</v>
      </c>
      <c r="C3683" s="382" t="s">
        <v>30</v>
      </c>
      <c r="D3683" s="382" t="s">
        <v>606</v>
      </c>
      <c r="E3683" s="382" t="s">
        <v>2</v>
      </c>
      <c r="F3683" s="383">
        <v>100</v>
      </c>
      <c r="G3683" s="383">
        <v>219</v>
      </c>
      <c r="H3683" s="383" t="s">
        <v>835</v>
      </c>
      <c r="I3683" s="383">
        <v>100</v>
      </c>
      <c r="J3683" s="383">
        <v>219</v>
      </c>
      <c r="K3683" s="383" t="s">
        <v>835</v>
      </c>
      <c r="L3683" s="385"/>
      <c r="M3683" s="383">
        <v>84</v>
      </c>
      <c r="N3683" s="383" t="s">
        <v>835</v>
      </c>
      <c r="O3683" s="385"/>
      <c r="P3683" s="385"/>
      <c r="Q3683" s="386" t="s">
        <v>11</v>
      </c>
      <c r="R3683" s="383">
        <v>79</v>
      </c>
      <c r="S3683" s="383">
        <v>214</v>
      </c>
      <c r="T3683" s="386" t="s">
        <v>34</v>
      </c>
      <c r="U3683" s="386">
        <v>80</v>
      </c>
      <c r="V3683" s="386">
        <v>205</v>
      </c>
      <c r="W3683" s="386" t="s">
        <v>11</v>
      </c>
      <c r="X3683" s="383">
        <v>86</v>
      </c>
      <c r="Y3683" s="383">
        <v>215</v>
      </c>
      <c r="Z3683" s="386" t="s">
        <v>34</v>
      </c>
      <c r="AA3683" s="386">
        <v>88</v>
      </c>
      <c r="AB3683" s="386">
        <v>206</v>
      </c>
      <c r="AC3683" s="386" t="s">
        <v>11</v>
      </c>
      <c r="AD3683" s="383" t="s">
        <v>33</v>
      </c>
      <c r="AE3683" s="383" t="s">
        <v>36</v>
      </c>
      <c r="AF3683" s="383">
        <v>79</v>
      </c>
      <c r="AG3683" s="383" t="s">
        <v>222</v>
      </c>
      <c r="AH3683" s="383" t="s">
        <v>34</v>
      </c>
      <c r="AI3683" s="383" t="s">
        <v>36</v>
      </c>
      <c r="AJ3683" s="383" t="s">
        <v>3554</v>
      </c>
      <c r="AK3683" s="384" t="str">
        <f t="shared" si="115"/>
        <v>Yes-AB</v>
      </c>
      <c r="AL3683" s="384" t="str">
        <f t="shared" si="116"/>
        <v>Yes-AB</v>
      </c>
    </row>
    <row r="3684" spans="1:38" x14ac:dyDescent="0.25">
      <c r="A3684" s="381" t="s">
        <v>3224</v>
      </c>
      <c r="B3684" s="382" t="s">
        <v>607</v>
      </c>
      <c r="C3684" s="382" t="s">
        <v>30</v>
      </c>
      <c r="D3684" s="382" t="s">
        <v>608</v>
      </c>
      <c r="E3684" s="382" t="s">
        <v>2</v>
      </c>
      <c r="F3684" s="383"/>
      <c r="G3684" s="383">
        <v>25</v>
      </c>
      <c r="H3684" s="383" t="s">
        <v>11</v>
      </c>
      <c r="I3684" s="383"/>
      <c r="J3684" s="383">
        <v>25</v>
      </c>
      <c r="K3684" s="383" t="s">
        <v>11</v>
      </c>
      <c r="L3684" s="385"/>
      <c r="M3684" s="383">
        <v>11</v>
      </c>
      <c r="N3684" s="383" t="s">
        <v>11</v>
      </c>
      <c r="O3684" s="385"/>
      <c r="P3684" s="385"/>
      <c r="Q3684" s="386" t="s">
        <v>11</v>
      </c>
      <c r="R3684" s="383"/>
      <c r="S3684" s="383">
        <v>24</v>
      </c>
      <c r="T3684" s="386" t="s">
        <v>11</v>
      </c>
      <c r="U3684" s="386"/>
      <c r="V3684" s="386">
        <v>22</v>
      </c>
      <c r="W3684" s="386" t="s">
        <v>11</v>
      </c>
      <c r="X3684" s="383"/>
      <c r="Y3684" s="383">
        <v>24</v>
      </c>
      <c r="Z3684" s="386" t="s">
        <v>11</v>
      </c>
      <c r="AA3684" s="386"/>
      <c r="AB3684" s="386">
        <v>21</v>
      </c>
      <c r="AC3684" s="386" t="s">
        <v>11</v>
      </c>
      <c r="AD3684" s="383" t="s">
        <v>57</v>
      </c>
      <c r="AE3684" s="383" t="s">
        <v>36</v>
      </c>
      <c r="AF3684" s="383">
        <v>74</v>
      </c>
      <c r="AG3684" s="383" t="s">
        <v>222</v>
      </c>
      <c r="AH3684" s="383" t="s">
        <v>34</v>
      </c>
      <c r="AI3684" s="383" t="s">
        <v>36</v>
      </c>
      <c r="AJ3684" s="383" t="s">
        <v>3554</v>
      </c>
      <c r="AK3684" s="384" t="str">
        <f t="shared" si="115"/>
        <v>NA</v>
      </c>
      <c r="AL3684" s="384" t="str">
        <f t="shared" si="116"/>
        <v>NA</v>
      </c>
    </row>
    <row r="3685" spans="1:38" x14ac:dyDescent="0.25">
      <c r="A3685" s="381" t="s">
        <v>3224</v>
      </c>
      <c r="B3685" s="382" t="s">
        <v>609</v>
      </c>
      <c r="C3685" s="382" t="s">
        <v>30</v>
      </c>
      <c r="D3685" s="382" t="s">
        <v>610</v>
      </c>
      <c r="E3685" s="382" t="s">
        <v>2</v>
      </c>
      <c r="F3685" s="383"/>
      <c r="G3685" s="383">
        <v>3</v>
      </c>
      <c r="H3685" s="383" t="s">
        <v>11</v>
      </c>
      <c r="I3685" s="383"/>
      <c r="J3685" s="383">
        <v>3</v>
      </c>
      <c r="K3685" s="383" t="s">
        <v>11</v>
      </c>
      <c r="L3685" s="385"/>
      <c r="M3685" s="383">
        <v>1</v>
      </c>
      <c r="N3685" s="383" t="s">
        <v>11</v>
      </c>
      <c r="O3685" s="385"/>
      <c r="P3685" s="385">
        <v>1</v>
      </c>
      <c r="Q3685" s="386" t="s">
        <v>11</v>
      </c>
      <c r="R3685" s="383"/>
      <c r="S3685" s="383">
        <v>3</v>
      </c>
      <c r="T3685" s="386" t="s">
        <v>11</v>
      </c>
      <c r="U3685" s="386"/>
      <c r="V3685" s="386">
        <v>2</v>
      </c>
      <c r="W3685" s="386" t="s">
        <v>11</v>
      </c>
      <c r="X3685" s="383"/>
      <c r="Y3685" s="383">
        <v>3</v>
      </c>
      <c r="Z3685" s="386" t="s">
        <v>11</v>
      </c>
      <c r="AA3685" s="386"/>
      <c r="AB3685" s="386">
        <v>2</v>
      </c>
      <c r="AC3685" s="386" t="s">
        <v>11</v>
      </c>
      <c r="AD3685" s="383" t="s">
        <v>46</v>
      </c>
      <c r="AE3685" s="383" t="s">
        <v>36</v>
      </c>
      <c r="AF3685" s="383">
        <v>72</v>
      </c>
      <c r="AG3685" s="383" t="s">
        <v>222</v>
      </c>
      <c r="AH3685" s="383" t="s">
        <v>34</v>
      </c>
      <c r="AI3685" s="383" t="s">
        <v>36</v>
      </c>
      <c r="AJ3685" s="383" t="s">
        <v>3554</v>
      </c>
      <c r="AK3685" s="384" t="str">
        <f t="shared" si="115"/>
        <v>NA</v>
      </c>
      <c r="AL3685" s="384" t="str">
        <f t="shared" si="116"/>
        <v>NA</v>
      </c>
    </row>
    <row r="3686" spans="1:38" x14ac:dyDescent="0.25">
      <c r="A3686" s="381" t="s">
        <v>3224</v>
      </c>
      <c r="B3686" s="382" t="s">
        <v>611</v>
      </c>
      <c r="C3686" s="382" t="s">
        <v>30</v>
      </c>
      <c r="D3686" s="382" t="s">
        <v>612</v>
      </c>
      <c r="E3686" s="382" t="s">
        <v>2</v>
      </c>
      <c r="F3686" s="383">
        <v>100</v>
      </c>
      <c r="G3686" s="383">
        <v>53</v>
      </c>
      <c r="H3686" s="383" t="s">
        <v>835</v>
      </c>
      <c r="I3686" s="383">
        <v>100</v>
      </c>
      <c r="J3686" s="383">
        <v>53</v>
      </c>
      <c r="K3686" s="383" t="s">
        <v>835</v>
      </c>
      <c r="L3686" s="385"/>
      <c r="M3686" s="383">
        <v>11</v>
      </c>
      <c r="N3686" s="383" t="s">
        <v>11</v>
      </c>
      <c r="O3686" s="385"/>
      <c r="P3686" s="385"/>
      <c r="Q3686" s="386" t="s">
        <v>11</v>
      </c>
      <c r="R3686" s="383"/>
      <c r="S3686" s="383">
        <v>47</v>
      </c>
      <c r="T3686" s="386" t="s">
        <v>11</v>
      </c>
      <c r="U3686" s="386"/>
      <c r="V3686" s="386">
        <v>47</v>
      </c>
      <c r="W3686" s="386" t="s">
        <v>11</v>
      </c>
      <c r="X3686" s="383"/>
      <c r="Y3686" s="383">
        <v>47</v>
      </c>
      <c r="Z3686" s="386" t="s">
        <v>11</v>
      </c>
      <c r="AA3686" s="386"/>
      <c r="AB3686" s="386">
        <v>47</v>
      </c>
      <c r="AC3686" s="386" t="s">
        <v>11</v>
      </c>
      <c r="AD3686" s="383" t="s">
        <v>33</v>
      </c>
      <c r="AE3686" s="383" t="s">
        <v>36</v>
      </c>
      <c r="AF3686" s="383">
        <v>74</v>
      </c>
      <c r="AG3686" s="383" t="s">
        <v>222</v>
      </c>
      <c r="AH3686" s="383" t="s">
        <v>34</v>
      </c>
      <c r="AI3686" s="383" t="s">
        <v>36</v>
      </c>
      <c r="AJ3686" s="383" t="s">
        <v>3554</v>
      </c>
      <c r="AK3686" s="384" t="str">
        <f t="shared" si="115"/>
        <v>NA</v>
      </c>
      <c r="AL3686" s="384" t="str">
        <f t="shared" si="116"/>
        <v>NA</v>
      </c>
    </row>
    <row r="3687" spans="1:38" x14ac:dyDescent="0.25">
      <c r="A3687" s="381" t="s">
        <v>3224</v>
      </c>
      <c r="B3687" s="382" t="s">
        <v>613</v>
      </c>
      <c r="C3687" s="382" t="s">
        <v>30</v>
      </c>
      <c r="D3687" s="382" t="s">
        <v>614</v>
      </c>
      <c r="E3687" s="382" t="s">
        <v>2</v>
      </c>
      <c r="F3687" s="383"/>
      <c r="G3687" s="383">
        <v>29</v>
      </c>
      <c r="H3687" s="383" t="s">
        <v>11</v>
      </c>
      <c r="I3687" s="383"/>
      <c r="J3687" s="383">
        <v>29</v>
      </c>
      <c r="K3687" s="383" t="s">
        <v>11</v>
      </c>
      <c r="L3687" s="385"/>
      <c r="M3687" s="383">
        <v>17</v>
      </c>
      <c r="N3687" s="383" t="s">
        <v>11</v>
      </c>
      <c r="O3687" s="385"/>
      <c r="P3687" s="385"/>
      <c r="Q3687" s="386" t="s">
        <v>11</v>
      </c>
      <c r="R3687" s="383"/>
      <c r="S3687" s="383">
        <v>29</v>
      </c>
      <c r="T3687" s="386" t="s">
        <v>11</v>
      </c>
      <c r="U3687" s="386"/>
      <c r="V3687" s="386">
        <v>28</v>
      </c>
      <c r="W3687" s="386" t="s">
        <v>11</v>
      </c>
      <c r="X3687" s="383"/>
      <c r="Y3687" s="383">
        <v>29</v>
      </c>
      <c r="Z3687" s="386" t="s">
        <v>11</v>
      </c>
      <c r="AA3687" s="386"/>
      <c r="AB3687" s="386">
        <v>27</v>
      </c>
      <c r="AC3687" s="386" t="s">
        <v>11</v>
      </c>
      <c r="AD3687" s="383" t="s">
        <v>104</v>
      </c>
      <c r="AE3687" s="383" t="s">
        <v>36</v>
      </c>
      <c r="AF3687" s="383">
        <v>74</v>
      </c>
      <c r="AG3687" s="383" t="s">
        <v>222</v>
      </c>
      <c r="AH3687" s="383" t="s">
        <v>34</v>
      </c>
      <c r="AI3687" s="383" t="s">
        <v>36</v>
      </c>
      <c r="AJ3687" s="383" t="s">
        <v>3554</v>
      </c>
      <c r="AK3687" s="384" t="str">
        <f t="shared" si="115"/>
        <v>NA</v>
      </c>
      <c r="AL3687" s="384" t="str">
        <f t="shared" si="116"/>
        <v>NA</v>
      </c>
    </row>
    <row r="3688" spans="1:38" x14ac:dyDescent="0.25">
      <c r="A3688" s="381" t="s">
        <v>3224</v>
      </c>
      <c r="B3688" s="382" t="s">
        <v>615</v>
      </c>
      <c r="C3688" s="382" t="s">
        <v>30</v>
      </c>
      <c r="D3688" s="382" t="s">
        <v>616</v>
      </c>
      <c r="E3688" s="382" t="s">
        <v>2</v>
      </c>
      <c r="F3688" s="383"/>
      <c r="G3688" s="383">
        <v>5</v>
      </c>
      <c r="H3688" s="383" t="s">
        <v>11</v>
      </c>
      <c r="I3688" s="383"/>
      <c r="J3688" s="383">
        <v>5</v>
      </c>
      <c r="K3688" s="383" t="s">
        <v>11</v>
      </c>
      <c r="L3688" s="385"/>
      <c r="M3688" s="383">
        <v>1</v>
      </c>
      <c r="N3688" s="383" t="s">
        <v>11</v>
      </c>
      <c r="O3688" s="385"/>
      <c r="P3688" s="385"/>
      <c r="Q3688" s="386" t="s">
        <v>11</v>
      </c>
      <c r="R3688" s="383"/>
      <c r="S3688" s="383">
        <v>3</v>
      </c>
      <c r="T3688" s="386" t="s">
        <v>11</v>
      </c>
      <c r="U3688" s="386"/>
      <c r="V3688" s="386">
        <v>3</v>
      </c>
      <c r="W3688" s="386" t="s">
        <v>11</v>
      </c>
      <c r="X3688" s="383"/>
      <c r="Y3688" s="383">
        <v>3</v>
      </c>
      <c r="Z3688" s="386" t="s">
        <v>11</v>
      </c>
      <c r="AA3688" s="386"/>
      <c r="AB3688" s="386">
        <v>3</v>
      </c>
      <c r="AC3688" s="386" t="s">
        <v>11</v>
      </c>
      <c r="AD3688" s="383" t="s">
        <v>104</v>
      </c>
      <c r="AE3688" s="383" t="s">
        <v>36</v>
      </c>
      <c r="AF3688" s="383">
        <v>90</v>
      </c>
      <c r="AG3688" s="383" t="s">
        <v>222</v>
      </c>
      <c r="AH3688" s="383" t="s">
        <v>34</v>
      </c>
      <c r="AI3688" s="383" t="s">
        <v>36</v>
      </c>
      <c r="AJ3688" s="383" t="s">
        <v>3554</v>
      </c>
      <c r="AK3688" s="384" t="str">
        <f t="shared" si="115"/>
        <v>NA</v>
      </c>
      <c r="AL3688" s="384" t="str">
        <f t="shared" si="116"/>
        <v>NA</v>
      </c>
    </row>
    <row r="3689" spans="1:38" x14ac:dyDescent="0.25">
      <c r="A3689" s="381" t="s">
        <v>3224</v>
      </c>
      <c r="B3689" s="382" t="s">
        <v>617</v>
      </c>
      <c r="C3689" s="382" t="s">
        <v>30</v>
      </c>
      <c r="D3689" s="382" t="s">
        <v>618</v>
      </c>
      <c r="E3689" s="382" t="s">
        <v>2</v>
      </c>
      <c r="F3689" s="383"/>
      <c r="G3689" s="383">
        <v>4</v>
      </c>
      <c r="H3689" s="383" t="s">
        <v>11</v>
      </c>
      <c r="I3689" s="383"/>
      <c r="J3689" s="383">
        <v>4</v>
      </c>
      <c r="K3689" s="383" t="s">
        <v>11</v>
      </c>
      <c r="L3689" s="385"/>
      <c r="M3689" s="383">
        <v>0</v>
      </c>
      <c r="N3689" s="383" t="s">
        <v>11</v>
      </c>
      <c r="O3689" s="385"/>
      <c r="P3689" s="385"/>
      <c r="Q3689" s="386" t="s">
        <v>11</v>
      </c>
      <c r="R3689" s="383"/>
      <c r="S3689" s="383">
        <v>3</v>
      </c>
      <c r="T3689" s="386" t="s">
        <v>11</v>
      </c>
      <c r="U3689" s="386"/>
      <c r="V3689" s="386">
        <v>3</v>
      </c>
      <c r="W3689" s="386" t="s">
        <v>11</v>
      </c>
      <c r="X3689" s="383"/>
      <c r="Y3689" s="383">
        <v>3</v>
      </c>
      <c r="Z3689" s="386" t="s">
        <v>11</v>
      </c>
      <c r="AA3689" s="386"/>
      <c r="AB3689" s="386">
        <v>3</v>
      </c>
      <c r="AC3689" s="386" t="s">
        <v>11</v>
      </c>
      <c r="AD3689" s="383" t="s">
        <v>57</v>
      </c>
      <c r="AE3689" s="383" t="s">
        <v>36</v>
      </c>
      <c r="AF3689" s="383">
        <v>90</v>
      </c>
      <c r="AG3689" s="383" t="s">
        <v>222</v>
      </c>
      <c r="AH3689" s="383" t="s">
        <v>34</v>
      </c>
      <c r="AI3689" s="383" t="s">
        <v>36</v>
      </c>
      <c r="AJ3689" s="383" t="s">
        <v>3554</v>
      </c>
      <c r="AK3689" s="384" t="str">
        <f t="shared" si="115"/>
        <v>NA</v>
      </c>
      <c r="AL3689" s="384" t="str">
        <f t="shared" si="116"/>
        <v>NA</v>
      </c>
    </row>
    <row r="3690" spans="1:38" x14ac:dyDescent="0.25">
      <c r="A3690" s="381" t="s">
        <v>3224</v>
      </c>
      <c r="B3690" s="382" t="s">
        <v>619</v>
      </c>
      <c r="C3690" s="382" t="s">
        <v>30</v>
      </c>
      <c r="D3690" s="382" t="s">
        <v>620</v>
      </c>
      <c r="E3690" s="382" t="s">
        <v>2</v>
      </c>
      <c r="F3690" s="383"/>
      <c r="G3690" s="383">
        <v>1</v>
      </c>
      <c r="H3690" s="383" t="s">
        <v>11</v>
      </c>
      <c r="I3690" s="383"/>
      <c r="J3690" s="383">
        <v>1</v>
      </c>
      <c r="K3690" s="383" t="s">
        <v>11</v>
      </c>
      <c r="L3690" s="385"/>
      <c r="M3690" s="383">
        <v>0</v>
      </c>
      <c r="N3690" s="383" t="s">
        <v>11</v>
      </c>
      <c r="O3690" s="385"/>
      <c r="P3690" s="385"/>
      <c r="Q3690" s="386" t="s">
        <v>11</v>
      </c>
      <c r="R3690" s="383"/>
      <c r="S3690" s="383">
        <v>1</v>
      </c>
      <c r="T3690" s="386" t="s">
        <v>11</v>
      </c>
      <c r="U3690" s="386"/>
      <c r="V3690" s="386">
        <v>0</v>
      </c>
      <c r="W3690" s="386" t="s">
        <v>11</v>
      </c>
      <c r="X3690" s="383"/>
      <c r="Y3690" s="383">
        <v>1</v>
      </c>
      <c r="Z3690" s="386" t="s">
        <v>11</v>
      </c>
      <c r="AA3690" s="386"/>
      <c r="AB3690" s="386">
        <v>0</v>
      </c>
      <c r="AC3690" s="386" t="s">
        <v>11</v>
      </c>
      <c r="AD3690" s="383" t="s">
        <v>46</v>
      </c>
      <c r="AE3690" s="383" t="s">
        <v>36</v>
      </c>
      <c r="AF3690" s="383">
        <v>79</v>
      </c>
      <c r="AG3690" s="383" t="s">
        <v>222</v>
      </c>
      <c r="AH3690" s="383" t="s">
        <v>34</v>
      </c>
      <c r="AI3690" s="383" t="s">
        <v>36</v>
      </c>
      <c r="AJ3690" s="383" t="s">
        <v>3554</v>
      </c>
      <c r="AK3690" s="384" t="str">
        <f t="shared" si="115"/>
        <v>NA</v>
      </c>
      <c r="AL3690" s="384" t="str">
        <f t="shared" si="116"/>
        <v>NA</v>
      </c>
    </row>
    <row r="3691" spans="1:38" x14ac:dyDescent="0.25">
      <c r="A3691" s="381" t="s">
        <v>3224</v>
      </c>
      <c r="B3691" s="382" t="s">
        <v>621</v>
      </c>
      <c r="C3691" s="382" t="s">
        <v>30</v>
      </c>
      <c r="D3691" s="382" t="s">
        <v>622</v>
      </c>
      <c r="E3691" s="382" t="s">
        <v>2</v>
      </c>
      <c r="F3691" s="383"/>
      <c r="G3691" s="383">
        <v>6</v>
      </c>
      <c r="H3691" s="383" t="s">
        <v>11</v>
      </c>
      <c r="I3691" s="383"/>
      <c r="J3691" s="383">
        <v>6</v>
      </c>
      <c r="K3691" s="383" t="s">
        <v>11</v>
      </c>
      <c r="L3691" s="385"/>
      <c r="M3691" s="383">
        <v>1</v>
      </c>
      <c r="N3691" s="383" t="s">
        <v>11</v>
      </c>
      <c r="O3691" s="385"/>
      <c r="P3691" s="385"/>
      <c r="Q3691" s="386" t="s">
        <v>11</v>
      </c>
      <c r="R3691" s="383"/>
      <c r="S3691" s="383">
        <v>6</v>
      </c>
      <c r="T3691" s="386" t="s">
        <v>11</v>
      </c>
      <c r="U3691" s="386"/>
      <c r="V3691" s="386">
        <v>6</v>
      </c>
      <c r="W3691" s="386" t="s">
        <v>11</v>
      </c>
      <c r="X3691" s="383"/>
      <c r="Y3691" s="383">
        <v>6</v>
      </c>
      <c r="Z3691" s="386" t="s">
        <v>11</v>
      </c>
      <c r="AA3691" s="386"/>
      <c r="AB3691" s="386">
        <v>6</v>
      </c>
      <c r="AC3691" s="386" t="s">
        <v>11</v>
      </c>
      <c r="AD3691" s="383" t="s">
        <v>57</v>
      </c>
      <c r="AE3691" s="383" t="s">
        <v>36</v>
      </c>
      <c r="AF3691" s="383">
        <v>90</v>
      </c>
      <c r="AG3691" s="383" t="s">
        <v>222</v>
      </c>
      <c r="AH3691" s="383" t="s">
        <v>34</v>
      </c>
      <c r="AI3691" s="383" t="s">
        <v>36</v>
      </c>
      <c r="AJ3691" s="383" t="s">
        <v>3554</v>
      </c>
      <c r="AK3691" s="384" t="str">
        <f t="shared" si="115"/>
        <v>NA</v>
      </c>
      <c r="AL3691" s="384" t="str">
        <f t="shared" si="116"/>
        <v>NA</v>
      </c>
    </row>
    <row r="3692" spans="1:38" x14ac:dyDescent="0.25">
      <c r="A3692" s="381" t="s">
        <v>3224</v>
      </c>
      <c r="B3692" s="382" t="s">
        <v>623</v>
      </c>
      <c r="C3692" s="382" t="s">
        <v>30</v>
      </c>
      <c r="D3692" s="382" t="s">
        <v>624</v>
      </c>
      <c r="E3692" s="382" t="s">
        <v>2</v>
      </c>
      <c r="F3692" s="383"/>
      <c r="G3692" s="383">
        <v>15</v>
      </c>
      <c r="H3692" s="383" t="s">
        <v>11</v>
      </c>
      <c r="I3692" s="383"/>
      <c r="J3692" s="383">
        <v>15</v>
      </c>
      <c r="K3692" s="383" t="s">
        <v>11</v>
      </c>
      <c r="L3692" s="385"/>
      <c r="M3692" s="383">
        <v>4</v>
      </c>
      <c r="N3692" s="383" t="s">
        <v>11</v>
      </c>
      <c r="O3692" s="385"/>
      <c r="P3692" s="385"/>
      <c r="Q3692" s="386" t="s">
        <v>11</v>
      </c>
      <c r="R3692" s="383"/>
      <c r="S3692" s="383">
        <v>15</v>
      </c>
      <c r="T3692" s="386" t="s">
        <v>11</v>
      </c>
      <c r="U3692" s="386"/>
      <c r="V3692" s="386">
        <v>14</v>
      </c>
      <c r="W3692" s="386" t="s">
        <v>11</v>
      </c>
      <c r="X3692" s="383"/>
      <c r="Y3692" s="383">
        <v>15</v>
      </c>
      <c r="Z3692" s="386" t="s">
        <v>11</v>
      </c>
      <c r="AA3692" s="386"/>
      <c r="AB3692" s="386">
        <v>14</v>
      </c>
      <c r="AC3692" s="386" t="s">
        <v>11</v>
      </c>
      <c r="AD3692" s="383" t="s">
        <v>57</v>
      </c>
      <c r="AE3692" s="383" t="s">
        <v>36</v>
      </c>
      <c r="AF3692" s="383">
        <v>82</v>
      </c>
      <c r="AG3692" s="383" t="s">
        <v>222</v>
      </c>
      <c r="AH3692" s="383" t="s">
        <v>34</v>
      </c>
      <c r="AI3692" s="383" t="s">
        <v>36</v>
      </c>
      <c r="AJ3692" s="383" t="s">
        <v>3554</v>
      </c>
      <c r="AK3692" s="384" t="str">
        <f t="shared" si="115"/>
        <v>NA</v>
      </c>
      <c r="AL3692" s="384" t="str">
        <f t="shared" si="116"/>
        <v>NA</v>
      </c>
    </row>
    <row r="3693" spans="1:38" x14ac:dyDescent="0.25">
      <c r="A3693" s="381" t="s">
        <v>3224</v>
      </c>
      <c r="B3693" s="382" t="s">
        <v>625</v>
      </c>
      <c r="C3693" s="382" t="s">
        <v>30</v>
      </c>
      <c r="D3693" s="382" t="s">
        <v>626</v>
      </c>
      <c r="E3693" s="382" t="s">
        <v>2</v>
      </c>
      <c r="F3693" s="383"/>
      <c r="G3693" s="383">
        <v>13</v>
      </c>
      <c r="H3693" s="383" t="s">
        <v>11</v>
      </c>
      <c r="I3693" s="383"/>
      <c r="J3693" s="383">
        <v>13</v>
      </c>
      <c r="K3693" s="383" t="s">
        <v>11</v>
      </c>
      <c r="L3693" s="385"/>
      <c r="M3693" s="383">
        <v>6</v>
      </c>
      <c r="N3693" s="383" t="s">
        <v>11</v>
      </c>
      <c r="O3693" s="385"/>
      <c r="P3693" s="385"/>
      <c r="Q3693" s="386" t="s">
        <v>11</v>
      </c>
      <c r="R3693" s="383"/>
      <c r="S3693" s="383">
        <v>13</v>
      </c>
      <c r="T3693" s="386" t="s">
        <v>11</v>
      </c>
      <c r="U3693" s="386"/>
      <c r="V3693" s="386">
        <v>12</v>
      </c>
      <c r="W3693" s="386" t="s">
        <v>11</v>
      </c>
      <c r="X3693" s="383"/>
      <c r="Y3693" s="383">
        <v>13</v>
      </c>
      <c r="Z3693" s="386" t="s">
        <v>11</v>
      </c>
      <c r="AA3693" s="386"/>
      <c r="AB3693" s="386">
        <v>12</v>
      </c>
      <c r="AC3693" s="386" t="s">
        <v>11</v>
      </c>
      <c r="AD3693" s="383" t="s">
        <v>57</v>
      </c>
      <c r="AE3693" s="383" t="s">
        <v>36</v>
      </c>
      <c r="AF3693" s="383">
        <v>74</v>
      </c>
      <c r="AG3693" s="383" t="s">
        <v>222</v>
      </c>
      <c r="AH3693" s="383" t="s">
        <v>34</v>
      </c>
      <c r="AI3693" s="383" t="s">
        <v>36</v>
      </c>
      <c r="AJ3693" s="383" t="s">
        <v>3554</v>
      </c>
      <c r="AK3693" s="384" t="str">
        <f t="shared" si="115"/>
        <v>NA</v>
      </c>
      <c r="AL3693" s="384" t="str">
        <f t="shared" si="116"/>
        <v>NA</v>
      </c>
    </row>
    <row r="3694" spans="1:38" x14ac:dyDescent="0.25">
      <c r="A3694" s="381" t="s">
        <v>3224</v>
      </c>
      <c r="B3694" s="382" t="s">
        <v>627</v>
      </c>
      <c r="C3694" s="382" t="s">
        <v>30</v>
      </c>
      <c r="D3694" s="382" t="s">
        <v>628</v>
      </c>
      <c r="E3694" s="382" t="s">
        <v>2</v>
      </c>
      <c r="F3694" s="383">
        <v>98</v>
      </c>
      <c r="G3694" s="383">
        <v>58</v>
      </c>
      <c r="H3694" s="383" t="s">
        <v>835</v>
      </c>
      <c r="I3694" s="383">
        <v>98</v>
      </c>
      <c r="J3694" s="383">
        <v>58</v>
      </c>
      <c r="K3694" s="383" t="s">
        <v>835</v>
      </c>
      <c r="L3694" s="385"/>
      <c r="M3694" s="383">
        <v>28</v>
      </c>
      <c r="N3694" s="383" t="s">
        <v>11</v>
      </c>
      <c r="O3694" s="385"/>
      <c r="P3694" s="385"/>
      <c r="Q3694" s="386" t="s">
        <v>11</v>
      </c>
      <c r="R3694" s="383"/>
      <c r="S3694" s="383">
        <v>57</v>
      </c>
      <c r="T3694" s="386" t="s">
        <v>11</v>
      </c>
      <c r="U3694" s="386"/>
      <c r="V3694" s="386">
        <v>55</v>
      </c>
      <c r="W3694" s="386" t="s">
        <v>11</v>
      </c>
      <c r="X3694" s="383"/>
      <c r="Y3694" s="383">
        <v>57</v>
      </c>
      <c r="Z3694" s="386" t="s">
        <v>11</v>
      </c>
      <c r="AA3694" s="386"/>
      <c r="AB3694" s="386">
        <v>55</v>
      </c>
      <c r="AC3694" s="386" t="s">
        <v>11</v>
      </c>
      <c r="AD3694" s="383" t="s">
        <v>33</v>
      </c>
      <c r="AE3694" s="383" t="s">
        <v>36</v>
      </c>
      <c r="AF3694" s="383">
        <v>82</v>
      </c>
      <c r="AG3694" s="383" t="s">
        <v>222</v>
      </c>
      <c r="AH3694" s="383" t="s">
        <v>34</v>
      </c>
      <c r="AI3694" s="383" t="s">
        <v>36</v>
      </c>
      <c r="AJ3694" s="383" t="s">
        <v>3554</v>
      </c>
      <c r="AK3694" s="384" t="str">
        <f t="shared" si="115"/>
        <v>NA</v>
      </c>
      <c r="AL3694" s="384" t="str">
        <f t="shared" si="116"/>
        <v>NA</v>
      </c>
    </row>
    <row r="3695" spans="1:38" x14ac:dyDescent="0.25">
      <c r="A3695" s="381" t="s">
        <v>3224</v>
      </c>
      <c r="B3695" s="382" t="s">
        <v>629</v>
      </c>
      <c r="C3695" s="382" t="s">
        <v>30</v>
      </c>
      <c r="D3695" s="382" t="s">
        <v>630</v>
      </c>
      <c r="E3695" s="382" t="s">
        <v>2</v>
      </c>
      <c r="F3695" s="383"/>
      <c r="G3695" s="383">
        <v>4</v>
      </c>
      <c r="H3695" s="383" t="s">
        <v>11</v>
      </c>
      <c r="I3695" s="383"/>
      <c r="J3695" s="383">
        <v>4</v>
      </c>
      <c r="K3695" s="383" t="s">
        <v>11</v>
      </c>
      <c r="L3695" s="385"/>
      <c r="M3695" s="383">
        <v>1</v>
      </c>
      <c r="N3695" s="383" t="s">
        <v>11</v>
      </c>
      <c r="O3695" s="385"/>
      <c r="P3695" s="385"/>
      <c r="Q3695" s="386" t="s">
        <v>11</v>
      </c>
      <c r="R3695" s="383"/>
      <c r="S3695" s="383">
        <v>4</v>
      </c>
      <c r="T3695" s="386" t="s">
        <v>11</v>
      </c>
      <c r="U3695" s="386"/>
      <c r="V3695" s="386">
        <v>4</v>
      </c>
      <c r="W3695" s="386" t="s">
        <v>11</v>
      </c>
      <c r="X3695" s="383"/>
      <c r="Y3695" s="383">
        <v>4</v>
      </c>
      <c r="Z3695" s="386" t="s">
        <v>11</v>
      </c>
      <c r="AA3695" s="386"/>
      <c r="AB3695" s="386">
        <v>4</v>
      </c>
      <c r="AC3695" s="386" t="s">
        <v>11</v>
      </c>
      <c r="AD3695" s="383" t="s">
        <v>46</v>
      </c>
      <c r="AE3695" s="383" t="s">
        <v>36</v>
      </c>
      <c r="AF3695" s="383">
        <v>77</v>
      </c>
      <c r="AG3695" s="383" t="s">
        <v>222</v>
      </c>
      <c r="AH3695" s="383" t="s">
        <v>34</v>
      </c>
      <c r="AI3695" s="383" t="s">
        <v>36</v>
      </c>
      <c r="AJ3695" s="383" t="s">
        <v>3554</v>
      </c>
      <c r="AK3695" s="384" t="str">
        <f t="shared" si="115"/>
        <v>NA</v>
      </c>
      <c r="AL3695" s="384" t="str">
        <f t="shared" si="116"/>
        <v>NA</v>
      </c>
    </row>
    <row r="3696" spans="1:38" x14ac:dyDescent="0.25">
      <c r="A3696" s="381" t="s">
        <v>3224</v>
      </c>
      <c r="B3696" s="382" t="s">
        <v>631</v>
      </c>
      <c r="C3696" s="382" t="s">
        <v>30</v>
      </c>
      <c r="D3696" s="382" t="s">
        <v>632</v>
      </c>
      <c r="E3696" s="382" t="s">
        <v>2</v>
      </c>
      <c r="F3696" s="383">
        <v>100</v>
      </c>
      <c r="G3696" s="383">
        <v>32</v>
      </c>
      <c r="H3696" s="383" t="s">
        <v>835</v>
      </c>
      <c r="I3696" s="383">
        <v>100</v>
      </c>
      <c r="J3696" s="383">
        <v>32</v>
      </c>
      <c r="K3696" s="383" t="s">
        <v>835</v>
      </c>
      <c r="L3696" s="385"/>
      <c r="M3696" s="383">
        <v>10</v>
      </c>
      <c r="N3696" s="383" t="s">
        <v>11</v>
      </c>
      <c r="O3696" s="385"/>
      <c r="P3696" s="385"/>
      <c r="Q3696" s="386" t="s">
        <v>11</v>
      </c>
      <c r="R3696" s="383"/>
      <c r="S3696" s="383">
        <v>31</v>
      </c>
      <c r="T3696" s="386" t="s">
        <v>11</v>
      </c>
      <c r="U3696" s="386"/>
      <c r="V3696" s="386">
        <v>30</v>
      </c>
      <c r="W3696" s="386" t="s">
        <v>11</v>
      </c>
      <c r="X3696" s="383"/>
      <c r="Y3696" s="383">
        <v>31</v>
      </c>
      <c r="Z3696" s="386" t="s">
        <v>11</v>
      </c>
      <c r="AA3696" s="386"/>
      <c r="AB3696" s="386">
        <v>30</v>
      </c>
      <c r="AC3696" s="386" t="s">
        <v>11</v>
      </c>
      <c r="AD3696" s="383" t="s">
        <v>33</v>
      </c>
      <c r="AE3696" s="383" t="s">
        <v>36</v>
      </c>
      <c r="AF3696" s="383">
        <v>87</v>
      </c>
      <c r="AG3696" s="383" t="s">
        <v>222</v>
      </c>
      <c r="AH3696" s="383" t="s">
        <v>34</v>
      </c>
      <c r="AI3696" s="383" t="s">
        <v>36</v>
      </c>
      <c r="AJ3696" s="383" t="s">
        <v>3554</v>
      </c>
      <c r="AK3696" s="384" t="str">
        <f t="shared" si="115"/>
        <v>NA</v>
      </c>
      <c r="AL3696" s="384" t="str">
        <f t="shared" si="116"/>
        <v>NA</v>
      </c>
    </row>
    <row r="3697" spans="1:38" x14ac:dyDescent="0.25">
      <c r="A3697" s="381" t="s">
        <v>3224</v>
      </c>
      <c r="B3697" s="382" t="s">
        <v>633</v>
      </c>
      <c r="C3697" s="382" t="s">
        <v>30</v>
      </c>
      <c r="D3697" s="382" t="s">
        <v>634</v>
      </c>
      <c r="E3697" s="382" t="s">
        <v>2</v>
      </c>
      <c r="F3697" s="383">
        <v>100</v>
      </c>
      <c r="G3697" s="383">
        <v>80</v>
      </c>
      <c r="H3697" s="383" t="s">
        <v>835</v>
      </c>
      <c r="I3697" s="383">
        <v>100</v>
      </c>
      <c r="J3697" s="383">
        <v>80</v>
      </c>
      <c r="K3697" s="383" t="s">
        <v>835</v>
      </c>
      <c r="L3697" s="385"/>
      <c r="M3697" s="383">
        <v>30</v>
      </c>
      <c r="N3697" s="383" t="s">
        <v>835</v>
      </c>
      <c r="O3697" s="385"/>
      <c r="P3697" s="385"/>
      <c r="Q3697" s="386" t="s">
        <v>11</v>
      </c>
      <c r="R3697" s="383"/>
      <c r="S3697" s="383">
        <v>75</v>
      </c>
      <c r="T3697" s="386" t="s">
        <v>11</v>
      </c>
      <c r="U3697" s="386"/>
      <c r="V3697" s="386">
        <v>73</v>
      </c>
      <c r="W3697" s="386" t="s">
        <v>11</v>
      </c>
      <c r="X3697" s="383"/>
      <c r="Y3697" s="383">
        <v>75</v>
      </c>
      <c r="Z3697" s="386" t="s">
        <v>11</v>
      </c>
      <c r="AA3697" s="386"/>
      <c r="AB3697" s="386">
        <v>73</v>
      </c>
      <c r="AC3697" s="386" t="s">
        <v>11</v>
      </c>
      <c r="AD3697" s="383" t="s">
        <v>104</v>
      </c>
      <c r="AE3697" s="383" t="s">
        <v>36</v>
      </c>
      <c r="AF3697" s="383">
        <v>69</v>
      </c>
      <c r="AG3697" s="383" t="s">
        <v>222</v>
      </c>
      <c r="AH3697" s="383" t="s">
        <v>34</v>
      </c>
      <c r="AI3697" s="383" t="s">
        <v>36</v>
      </c>
      <c r="AJ3697" s="383" t="s">
        <v>3554</v>
      </c>
      <c r="AK3697" s="384" t="str">
        <f t="shared" si="115"/>
        <v>NA</v>
      </c>
      <c r="AL3697" s="384" t="str">
        <f t="shared" si="116"/>
        <v>NA</v>
      </c>
    </row>
    <row r="3698" spans="1:38" x14ac:dyDescent="0.25">
      <c r="A3698" s="381" t="s">
        <v>3224</v>
      </c>
      <c r="B3698" s="382" t="s">
        <v>635</v>
      </c>
      <c r="C3698" s="382" t="s">
        <v>30</v>
      </c>
      <c r="D3698" s="382" t="s">
        <v>636</v>
      </c>
      <c r="E3698" s="382" t="s">
        <v>2</v>
      </c>
      <c r="F3698" s="383">
        <v>100</v>
      </c>
      <c r="G3698" s="383">
        <v>254</v>
      </c>
      <c r="H3698" s="383" t="s">
        <v>835</v>
      </c>
      <c r="I3698" s="383">
        <v>100</v>
      </c>
      <c r="J3698" s="383">
        <v>253</v>
      </c>
      <c r="K3698" s="383" t="s">
        <v>835</v>
      </c>
      <c r="L3698" s="385"/>
      <c r="M3698" s="383">
        <v>87</v>
      </c>
      <c r="N3698" s="383" t="s">
        <v>835</v>
      </c>
      <c r="O3698" s="385"/>
      <c r="P3698" s="385"/>
      <c r="Q3698" s="386" t="s">
        <v>11</v>
      </c>
      <c r="R3698" s="383">
        <v>79</v>
      </c>
      <c r="S3698" s="383">
        <v>245</v>
      </c>
      <c r="T3698" s="386" t="s">
        <v>34</v>
      </c>
      <c r="U3698" s="386">
        <v>81</v>
      </c>
      <c r="V3698" s="386">
        <v>231</v>
      </c>
      <c r="W3698" s="386" t="s">
        <v>11</v>
      </c>
      <c r="X3698" s="383">
        <v>76</v>
      </c>
      <c r="Y3698" s="383">
        <v>243</v>
      </c>
      <c r="Z3698" s="386" t="s">
        <v>36</v>
      </c>
      <c r="AA3698" s="386">
        <v>78</v>
      </c>
      <c r="AB3698" s="386">
        <v>229</v>
      </c>
      <c r="AC3698" s="386" t="s">
        <v>834</v>
      </c>
      <c r="AD3698" s="383" t="s">
        <v>104</v>
      </c>
      <c r="AE3698" s="383" t="s">
        <v>36</v>
      </c>
      <c r="AF3698" s="383">
        <v>74</v>
      </c>
      <c r="AG3698" s="383" t="s">
        <v>222</v>
      </c>
      <c r="AH3698" s="383" t="s">
        <v>34</v>
      </c>
      <c r="AI3698" s="383" t="s">
        <v>36</v>
      </c>
      <c r="AJ3698" s="383" t="s">
        <v>3554</v>
      </c>
      <c r="AK3698" s="384" t="str">
        <f t="shared" si="115"/>
        <v>Yes-AB</v>
      </c>
      <c r="AL3698" s="384" t="str">
        <f t="shared" si="116"/>
        <v>NO</v>
      </c>
    </row>
    <row r="3699" spans="1:38" x14ac:dyDescent="0.25">
      <c r="A3699" s="381" t="s">
        <v>3224</v>
      </c>
      <c r="B3699" s="382" t="s">
        <v>637</v>
      </c>
      <c r="C3699" s="382" t="s">
        <v>30</v>
      </c>
      <c r="D3699" s="382" t="s">
        <v>638</v>
      </c>
      <c r="E3699" s="382" t="s">
        <v>2</v>
      </c>
      <c r="F3699" s="383"/>
      <c r="G3699" s="383">
        <v>3</v>
      </c>
      <c r="H3699" s="383" t="s">
        <v>11</v>
      </c>
      <c r="I3699" s="383"/>
      <c r="J3699" s="383">
        <v>3</v>
      </c>
      <c r="K3699" s="383" t="s">
        <v>11</v>
      </c>
      <c r="L3699" s="385"/>
      <c r="M3699" s="383">
        <v>0</v>
      </c>
      <c r="N3699" s="383" t="s">
        <v>11</v>
      </c>
      <c r="O3699" s="385"/>
      <c r="P3699" s="385"/>
      <c r="Q3699" s="386" t="s">
        <v>11</v>
      </c>
      <c r="R3699" s="383"/>
      <c r="S3699" s="383">
        <v>2</v>
      </c>
      <c r="T3699" s="386" t="s">
        <v>11</v>
      </c>
      <c r="U3699" s="386"/>
      <c r="V3699" s="386">
        <v>2</v>
      </c>
      <c r="W3699" s="386" t="s">
        <v>11</v>
      </c>
      <c r="X3699" s="383"/>
      <c r="Y3699" s="383">
        <v>2</v>
      </c>
      <c r="Z3699" s="386" t="s">
        <v>11</v>
      </c>
      <c r="AA3699" s="386"/>
      <c r="AB3699" s="386">
        <v>2</v>
      </c>
      <c r="AC3699" s="386" t="s">
        <v>11</v>
      </c>
      <c r="AD3699" s="383" t="s">
        <v>57</v>
      </c>
      <c r="AE3699" s="383" t="s">
        <v>36</v>
      </c>
      <c r="AF3699" s="383">
        <v>92</v>
      </c>
      <c r="AG3699" s="383" t="s">
        <v>222</v>
      </c>
      <c r="AH3699" s="383" t="s">
        <v>34</v>
      </c>
      <c r="AI3699" s="383" t="s">
        <v>36</v>
      </c>
      <c r="AJ3699" s="383" t="s">
        <v>3554</v>
      </c>
      <c r="AK3699" s="384" t="str">
        <f t="shared" si="115"/>
        <v>NA</v>
      </c>
      <c r="AL3699" s="384" t="str">
        <f t="shared" si="116"/>
        <v>NA</v>
      </c>
    </row>
    <row r="3700" spans="1:38" x14ac:dyDescent="0.25">
      <c r="A3700" s="381" t="s">
        <v>3224</v>
      </c>
      <c r="B3700" s="382" t="s">
        <v>639</v>
      </c>
      <c r="C3700" s="382" t="s">
        <v>30</v>
      </c>
      <c r="D3700" s="382" t="s">
        <v>640</v>
      </c>
      <c r="E3700" s="382" t="s">
        <v>2</v>
      </c>
      <c r="F3700" s="383"/>
      <c r="G3700" s="383">
        <v>3</v>
      </c>
      <c r="H3700" s="383" t="s">
        <v>11</v>
      </c>
      <c r="I3700" s="383"/>
      <c r="J3700" s="383">
        <v>3</v>
      </c>
      <c r="K3700" s="383" t="s">
        <v>11</v>
      </c>
      <c r="L3700" s="385"/>
      <c r="M3700" s="383">
        <v>1</v>
      </c>
      <c r="N3700" s="383" t="s">
        <v>11</v>
      </c>
      <c r="O3700" s="385"/>
      <c r="P3700" s="385"/>
      <c r="Q3700" s="386" t="s">
        <v>11</v>
      </c>
      <c r="R3700" s="383"/>
      <c r="S3700" s="383">
        <v>2</v>
      </c>
      <c r="T3700" s="386" t="s">
        <v>11</v>
      </c>
      <c r="U3700" s="386"/>
      <c r="V3700" s="386">
        <v>2</v>
      </c>
      <c r="W3700" s="386" t="s">
        <v>11</v>
      </c>
      <c r="X3700" s="383"/>
      <c r="Y3700" s="383">
        <v>2</v>
      </c>
      <c r="Z3700" s="386" t="s">
        <v>11</v>
      </c>
      <c r="AA3700" s="386"/>
      <c r="AB3700" s="386">
        <v>2</v>
      </c>
      <c r="AC3700" s="386" t="s">
        <v>11</v>
      </c>
      <c r="AD3700" s="383" t="s">
        <v>46</v>
      </c>
      <c r="AE3700" s="383" t="s">
        <v>36</v>
      </c>
      <c r="AF3700" s="383">
        <v>77</v>
      </c>
      <c r="AG3700" s="383" t="s">
        <v>222</v>
      </c>
      <c r="AH3700" s="383" t="s">
        <v>34</v>
      </c>
      <c r="AI3700" s="383" t="s">
        <v>36</v>
      </c>
      <c r="AJ3700" s="383" t="s">
        <v>3554</v>
      </c>
      <c r="AK3700" s="384" t="str">
        <f t="shared" si="115"/>
        <v>NA</v>
      </c>
      <c r="AL3700" s="384" t="str">
        <f t="shared" si="116"/>
        <v>NA</v>
      </c>
    </row>
    <row r="3701" spans="1:38" x14ac:dyDescent="0.25">
      <c r="A3701" s="381" t="s">
        <v>3224</v>
      </c>
      <c r="B3701" s="382" t="s">
        <v>641</v>
      </c>
      <c r="C3701" s="382" t="s">
        <v>30</v>
      </c>
      <c r="D3701" s="382" t="s">
        <v>642</v>
      </c>
      <c r="E3701" s="382" t="s">
        <v>2</v>
      </c>
      <c r="F3701" s="383">
        <v>100</v>
      </c>
      <c r="G3701" s="383">
        <v>54</v>
      </c>
      <c r="H3701" s="383" t="s">
        <v>835</v>
      </c>
      <c r="I3701" s="383">
        <v>100</v>
      </c>
      <c r="J3701" s="383">
        <v>54</v>
      </c>
      <c r="K3701" s="383" t="s">
        <v>835</v>
      </c>
      <c r="L3701" s="385"/>
      <c r="M3701" s="383">
        <v>19</v>
      </c>
      <c r="N3701" s="383" t="s">
        <v>11</v>
      </c>
      <c r="O3701" s="385"/>
      <c r="P3701" s="385"/>
      <c r="Q3701" s="386" t="s">
        <v>11</v>
      </c>
      <c r="R3701" s="383"/>
      <c r="S3701" s="383">
        <v>51</v>
      </c>
      <c r="T3701" s="386" t="s">
        <v>11</v>
      </c>
      <c r="U3701" s="386"/>
      <c r="V3701" s="386">
        <v>51</v>
      </c>
      <c r="W3701" s="386" t="s">
        <v>11</v>
      </c>
      <c r="X3701" s="383"/>
      <c r="Y3701" s="383">
        <v>50</v>
      </c>
      <c r="Z3701" s="386" t="s">
        <v>11</v>
      </c>
      <c r="AA3701" s="386"/>
      <c r="AB3701" s="386">
        <v>50</v>
      </c>
      <c r="AC3701" s="386" t="s">
        <v>11</v>
      </c>
      <c r="AD3701" s="383" t="s">
        <v>104</v>
      </c>
      <c r="AE3701" s="383" t="s">
        <v>36</v>
      </c>
      <c r="AF3701" s="383">
        <v>69</v>
      </c>
      <c r="AG3701" s="383" t="s">
        <v>222</v>
      </c>
      <c r="AH3701" s="383" t="s">
        <v>34</v>
      </c>
      <c r="AI3701" s="383" t="s">
        <v>36</v>
      </c>
      <c r="AJ3701" s="383" t="s">
        <v>3554</v>
      </c>
      <c r="AK3701" s="384" t="str">
        <f t="shared" si="115"/>
        <v>NA</v>
      </c>
      <c r="AL3701" s="384" t="str">
        <f t="shared" si="116"/>
        <v>NA</v>
      </c>
    </row>
    <row r="3702" spans="1:38" x14ac:dyDescent="0.25">
      <c r="A3702" s="381" t="s">
        <v>3224</v>
      </c>
      <c r="B3702" s="382" t="s">
        <v>643</v>
      </c>
      <c r="C3702" s="382" t="s">
        <v>30</v>
      </c>
      <c r="D3702" s="382" t="s">
        <v>644</v>
      </c>
      <c r="E3702" s="382" t="s">
        <v>2</v>
      </c>
      <c r="F3702" s="383"/>
      <c r="G3702" s="383">
        <v>5</v>
      </c>
      <c r="H3702" s="383" t="s">
        <v>11</v>
      </c>
      <c r="I3702" s="383"/>
      <c r="J3702" s="383">
        <v>5</v>
      </c>
      <c r="K3702" s="383" t="s">
        <v>11</v>
      </c>
      <c r="L3702" s="385"/>
      <c r="M3702" s="383">
        <v>2</v>
      </c>
      <c r="N3702" s="383" t="s">
        <v>11</v>
      </c>
      <c r="O3702" s="385"/>
      <c r="P3702" s="385"/>
      <c r="Q3702" s="386" t="s">
        <v>11</v>
      </c>
      <c r="R3702" s="383"/>
      <c r="S3702" s="383">
        <v>3</v>
      </c>
      <c r="T3702" s="386" t="s">
        <v>11</v>
      </c>
      <c r="U3702" s="386"/>
      <c r="V3702" s="386">
        <v>3</v>
      </c>
      <c r="W3702" s="386" t="s">
        <v>11</v>
      </c>
      <c r="X3702" s="383"/>
      <c r="Y3702" s="383">
        <v>3</v>
      </c>
      <c r="Z3702" s="386" t="s">
        <v>11</v>
      </c>
      <c r="AA3702" s="386"/>
      <c r="AB3702" s="386">
        <v>3</v>
      </c>
      <c r="AC3702" s="386" t="s">
        <v>11</v>
      </c>
      <c r="AD3702" s="383" t="s">
        <v>57</v>
      </c>
      <c r="AE3702" s="383" t="s">
        <v>36</v>
      </c>
      <c r="AF3702" s="383">
        <v>79</v>
      </c>
      <c r="AG3702" s="383" t="s">
        <v>222</v>
      </c>
      <c r="AH3702" s="383" t="s">
        <v>34</v>
      </c>
      <c r="AI3702" s="383" t="s">
        <v>36</v>
      </c>
      <c r="AJ3702" s="383" t="s">
        <v>3554</v>
      </c>
      <c r="AK3702" s="384" t="str">
        <f t="shared" si="115"/>
        <v>NA</v>
      </c>
      <c r="AL3702" s="384" t="str">
        <f t="shared" si="116"/>
        <v>NA</v>
      </c>
    </row>
    <row r="3703" spans="1:38" x14ac:dyDescent="0.25">
      <c r="A3703" s="381" t="s">
        <v>3224</v>
      </c>
      <c r="B3703" s="382" t="s">
        <v>645</v>
      </c>
      <c r="C3703" s="382" t="s">
        <v>30</v>
      </c>
      <c r="D3703" s="382" t="s">
        <v>646</v>
      </c>
      <c r="E3703" s="382" t="s">
        <v>2</v>
      </c>
      <c r="F3703" s="383"/>
      <c r="G3703" s="383">
        <v>25</v>
      </c>
      <c r="H3703" s="383" t="s">
        <v>11</v>
      </c>
      <c r="I3703" s="383"/>
      <c r="J3703" s="383">
        <v>25</v>
      </c>
      <c r="K3703" s="383" t="s">
        <v>11</v>
      </c>
      <c r="L3703" s="385"/>
      <c r="M3703" s="383">
        <v>6</v>
      </c>
      <c r="N3703" s="383" t="s">
        <v>11</v>
      </c>
      <c r="O3703" s="385"/>
      <c r="P3703" s="385"/>
      <c r="Q3703" s="386" t="s">
        <v>11</v>
      </c>
      <c r="R3703" s="383"/>
      <c r="S3703" s="383">
        <v>24</v>
      </c>
      <c r="T3703" s="386" t="s">
        <v>11</v>
      </c>
      <c r="U3703" s="386"/>
      <c r="V3703" s="386">
        <v>22</v>
      </c>
      <c r="W3703" s="386" t="s">
        <v>11</v>
      </c>
      <c r="X3703" s="383"/>
      <c r="Y3703" s="383">
        <v>24</v>
      </c>
      <c r="Z3703" s="386" t="s">
        <v>11</v>
      </c>
      <c r="AA3703" s="386"/>
      <c r="AB3703" s="386">
        <v>22</v>
      </c>
      <c r="AC3703" s="386" t="s">
        <v>11</v>
      </c>
      <c r="AD3703" s="383" t="s">
        <v>33</v>
      </c>
      <c r="AE3703" s="383" t="s">
        <v>36</v>
      </c>
      <c r="AF3703" s="383">
        <v>85</v>
      </c>
      <c r="AG3703" s="383" t="s">
        <v>222</v>
      </c>
      <c r="AH3703" s="383" t="s">
        <v>34</v>
      </c>
      <c r="AI3703" s="383" t="s">
        <v>36</v>
      </c>
      <c r="AJ3703" s="383" t="s">
        <v>3554</v>
      </c>
      <c r="AK3703" s="384" t="str">
        <f t="shared" si="115"/>
        <v>NA</v>
      </c>
      <c r="AL3703" s="384" t="str">
        <f t="shared" si="116"/>
        <v>NA</v>
      </c>
    </row>
    <row r="3704" spans="1:38" x14ac:dyDescent="0.25">
      <c r="A3704" s="381" t="s">
        <v>3224</v>
      </c>
      <c r="B3704" s="382" t="s">
        <v>647</v>
      </c>
      <c r="C3704" s="382" t="s">
        <v>30</v>
      </c>
      <c r="D3704" s="382" t="s">
        <v>648</v>
      </c>
      <c r="E3704" s="382" t="s">
        <v>2</v>
      </c>
      <c r="F3704" s="383">
        <v>100</v>
      </c>
      <c r="G3704" s="383">
        <v>478</v>
      </c>
      <c r="H3704" s="383" t="s">
        <v>835</v>
      </c>
      <c r="I3704" s="383">
        <v>100</v>
      </c>
      <c r="J3704" s="383">
        <v>478</v>
      </c>
      <c r="K3704" s="383" t="s">
        <v>835</v>
      </c>
      <c r="L3704" s="385"/>
      <c r="M3704" s="383">
        <v>199</v>
      </c>
      <c r="N3704" s="383" t="s">
        <v>835</v>
      </c>
      <c r="O3704" s="385"/>
      <c r="P3704" s="385"/>
      <c r="Q3704" s="386" t="s">
        <v>11</v>
      </c>
      <c r="R3704" s="383">
        <v>91</v>
      </c>
      <c r="S3704" s="383">
        <v>471</v>
      </c>
      <c r="T3704" s="386" t="s">
        <v>34</v>
      </c>
      <c r="U3704" s="386">
        <v>88</v>
      </c>
      <c r="V3704" s="386">
        <v>434</v>
      </c>
      <c r="W3704" s="386" t="s">
        <v>11</v>
      </c>
      <c r="X3704" s="383">
        <v>90</v>
      </c>
      <c r="Y3704" s="383">
        <v>473</v>
      </c>
      <c r="Z3704" s="386" t="s">
        <v>34</v>
      </c>
      <c r="AA3704" s="386">
        <v>89</v>
      </c>
      <c r="AB3704" s="386">
        <v>436</v>
      </c>
      <c r="AC3704" s="386" t="s">
        <v>11</v>
      </c>
      <c r="AD3704" s="383" t="s">
        <v>33</v>
      </c>
      <c r="AE3704" s="383" t="s">
        <v>36</v>
      </c>
      <c r="AF3704" s="383">
        <v>79</v>
      </c>
      <c r="AG3704" s="383" t="s">
        <v>222</v>
      </c>
      <c r="AH3704" s="383" t="s">
        <v>36</v>
      </c>
      <c r="AI3704" s="383" t="s">
        <v>36</v>
      </c>
      <c r="AJ3704" s="383" t="s">
        <v>3554</v>
      </c>
      <c r="AK3704" s="384" t="str">
        <f t="shared" si="115"/>
        <v>Yes-AB</v>
      </c>
      <c r="AL3704" s="384" t="str">
        <f t="shared" si="116"/>
        <v>Yes-AB</v>
      </c>
    </row>
    <row r="3705" spans="1:38" x14ac:dyDescent="0.25">
      <c r="A3705" s="381" t="s">
        <v>3224</v>
      </c>
      <c r="B3705" s="382" t="s">
        <v>649</v>
      </c>
      <c r="C3705" s="382" t="s">
        <v>30</v>
      </c>
      <c r="D3705" s="382" t="s">
        <v>650</v>
      </c>
      <c r="E3705" s="382" t="s">
        <v>2</v>
      </c>
      <c r="F3705" s="383"/>
      <c r="G3705" s="383">
        <v>3</v>
      </c>
      <c r="H3705" s="383" t="s">
        <v>11</v>
      </c>
      <c r="I3705" s="383"/>
      <c r="J3705" s="383">
        <v>3</v>
      </c>
      <c r="K3705" s="383" t="s">
        <v>11</v>
      </c>
      <c r="L3705" s="385"/>
      <c r="M3705" s="383">
        <v>0</v>
      </c>
      <c r="N3705" s="383" t="s">
        <v>11</v>
      </c>
      <c r="O3705" s="385"/>
      <c r="P3705" s="385"/>
      <c r="Q3705" s="386" t="s">
        <v>11</v>
      </c>
      <c r="R3705" s="383"/>
      <c r="S3705" s="383">
        <v>3</v>
      </c>
      <c r="T3705" s="386" t="s">
        <v>11</v>
      </c>
      <c r="U3705" s="386"/>
      <c r="V3705" s="386">
        <v>3</v>
      </c>
      <c r="W3705" s="386" t="s">
        <v>11</v>
      </c>
      <c r="X3705" s="383"/>
      <c r="Y3705" s="383">
        <v>3</v>
      </c>
      <c r="Z3705" s="386" t="s">
        <v>11</v>
      </c>
      <c r="AA3705" s="386"/>
      <c r="AB3705" s="386">
        <v>3</v>
      </c>
      <c r="AC3705" s="386" t="s">
        <v>11</v>
      </c>
      <c r="AD3705" s="383" t="s">
        <v>46</v>
      </c>
      <c r="AE3705" s="383" t="s">
        <v>36</v>
      </c>
      <c r="AF3705" s="383">
        <v>77</v>
      </c>
      <c r="AG3705" s="383" t="s">
        <v>222</v>
      </c>
      <c r="AH3705" s="383" t="s">
        <v>34</v>
      </c>
      <c r="AI3705" s="383" t="s">
        <v>36</v>
      </c>
      <c r="AJ3705" s="383" t="s">
        <v>3554</v>
      </c>
      <c r="AK3705" s="384" t="str">
        <f t="shared" si="115"/>
        <v>NA</v>
      </c>
      <c r="AL3705" s="384" t="str">
        <f t="shared" si="116"/>
        <v>NA</v>
      </c>
    </row>
    <row r="3706" spans="1:38" x14ac:dyDescent="0.25">
      <c r="A3706" s="381" t="s">
        <v>3224</v>
      </c>
      <c r="B3706" s="382" t="s">
        <v>651</v>
      </c>
      <c r="C3706" s="382" t="s">
        <v>30</v>
      </c>
      <c r="D3706" s="382" t="s">
        <v>652</v>
      </c>
      <c r="E3706" s="382" t="s">
        <v>2</v>
      </c>
      <c r="F3706" s="383">
        <v>100</v>
      </c>
      <c r="G3706" s="383">
        <v>123</v>
      </c>
      <c r="H3706" s="383" t="s">
        <v>835</v>
      </c>
      <c r="I3706" s="383">
        <v>100</v>
      </c>
      <c r="J3706" s="383">
        <v>123</v>
      </c>
      <c r="K3706" s="383" t="s">
        <v>835</v>
      </c>
      <c r="L3706" s="385"/>
      <c r="M3706" s="383">
        <v>41</v>
      </c>
      <c r="N3706" s="383" t="s">
        <v>835</v>
      </c>
      <c r="O3706" s="385"/>
      <c r="P3706" s="385"/>
      <c r="Q3706" s="386" t="s">
        <v>11</v>
      </c>
      <c r="R3706" s="383">
        <v>83</v>
      </c>
      <c r="S3706" s="383">
        <v>120</v>
      </c>
      <c r="T3706" s="386" t="s">
        <v>34</v>
      </c>
      <c r="U3706" s="386">
        <v>81</v>
      </c>
      <c r="V3706" s="386">
        <v>108</v>
      </c>
      <c r="W3706" s="386" t="s">
        <v>11</v>
      </c>
      <c r="X3706" s="383">
        <v>75</v>
      </c>
      <c r="Y3706" s="383">
        <v>119</v>
      </c>
      <c r="Z3706" s="386" t="s">
        <v>36</v>
      </c>
      <c r="AA3706" s="386">
        <v>78</v>
      </c>
      <c r="AB3706" s="386">
        <v>107</v>
      </c>
      <c r="AC3706" s="386" t="s">
        <v>834</v>
      </c>
      <c r="AD3706" s="383" t="s">
        <v>33</v>
      </c>
      <c r="AE3706" s="383" t="s">
        <v>36</v>
      </c>
      <c r="AF3706" s="383">
        <v>72</v>
      </c>
      <c r="AG3706" s="383" t="s">
        <v>222</v>
      </c>
      <c r="AH3706" s="383" t="s">
        <v>34</v>
      </c>
      <c r="AI3706" s="383" t="s">
        <v>36</v>
      </c>
      <c r="AJ3706" s="383" t="s">
        <v>3554</v>
      </c>
      <c r="AK3706" s="384" t="str">
        <f t="shared" si="115"/>
        <v>Yes-AB</v>
      </c>
      <c r="AL3706" s="384" t="str">
        <f t="shared" si="116"/>
        <v>NO</v>
      </c>
    </row>
    <row r="3707" spans="1:38" x14ac:dyDescent="0.25">
      <c r="A3707" s="381" t="s">
        <v>3224</v>
      </c>
      <c r="B3707" s="382" t="s">
        <v>653</v>
      </c>
      <c r="C3707" s="382" t="s">
        <v>30</v>
      </c>
      <c r="D3707" s="382" t="s">
        <v>654</v>
      </c>
      <c r="E3707" s="382" t="s">
        <v>2</v>
      </c>
      <c r="F3707" s="383">
        <v>100</v>
      </c>
      <c r="G3707" s="383">
        <v>50</v>
      </c>
      <c r="H3707" s="383" t="s">
        <v>835</v>
      </c>
      <c r="I3707" s="383">
        <v>100</v>
      </c>
      <c r="J3707" s="383">
        <v>50</v>
      </c>
      <c r="K3707" s="383" t="s">
        <v>835</v>
      </c>
      <c r="L3707" s="385"/>
      <c r="M3707" s="383">
        <v>15</v>
      </c>
      <c r="N3707" s="383" t="s">
        <v>11</v>
      </c>
      <c r="O3707" s="385"/>
      <c r="P3707" s="385"/>
      <c r="Q3707" s="386" t="s">
        <v>11</v>
      </c>
      <c r="R3707" s="383"/>
      <c r="S3707" s="383">
        <v>49</v>
      </c>
      <c r="T3707" s="386" t="s">
        <v>11</v>
      </c>
      <c r="U3707" s="386"/>
      <c r="V3707" s="386">
        <v>49</v>
      </c>
      <c r="W3707" s="386" t="s">
        <v>11</v>
      </c>
      <c r="X3707" s="383"/>
      <c r="Y3707" s="383">
        <v>49</v>
      </c>
      <c r="Z3707" s="386" t="s">
        <v>11</v>
      </c>
      <c r="AA3707" s="386"/>
      <c r="AB3707" s="386">
        <v>49</v>
      </c>
      <c r="AC3707" s="386" t="s">
        <v>11</v>
      </c>
      <c r="AD3707" s="383" t="s">
        <v>33</v>
      </c>
      <c r="AE3707" s="383" t="s">
        <v>36</v>
      </c>
      <c r="AF3707" s="383">
        <v>77</v>
      </c>
      <c r="AG3707" s="383" t="s">
        <v>222</v>
      </c>
      <c r="AH3707" s="383" t="s">
        <v>34</v>
      </c>
      <c r="AI3707" s="383" t="s">
        <v>36</v>
      </c>
      <c r="AJ3707" s="383" t="s">
        <v>3554</v>
      </c>
      <c r="AK3707" s="384" t="str">
        <f t="shared" si="115"/>
        <v>NA</v>
      </c>
      <c r="AL3707" s="384" t="str">
        <f t="shared" si="116"/>
        <v>NA</v>
      </c>
    </row>
    <row r="3708" spans="1:38" x14ac:dyDescent="0.25">
      <c r="A3708" s="381" t="s">
        <v>3224</v>
      </c>
      <c r="B3708" s="382" t="s">
        <v>655</v>
      </c>
      <c r="C3708" s="382" t="s">
        <v>30</v>
      </c>
      <c r="D3708" s="382" t="s">
        <v>656</v>
      </c>
      <c r="E3708" s="382" t="s">
        <v>2</v>
      </c>
      <c r="F3708" s="383">
        <v>100</v>
      </c>
      <c r="G3708" s="383">
        <v>61</v>
      </c>
      <c r="H3708" s="383" t="s">
        <v>835</v>
      </c>
      <c r="I3708" s="383">
        <v>100</v>
      </c>
      <c r="J3708" s="383">
        <v>61</v>
      </c>
      <c r="K3708" s="383" t="s">
        <v>835</v>
      </c>
      <c r="L3708" s="385"/>
      <c r="M3708" s="383">
        <v>14</v>
      </c>
      <c r="N3708" s="383" t="s">
        <v>11</v>
      </c>
      <c r="O3708" s="385"/>
      <c r="P3708" s="385"/>
      <c r="Q3708" s="386" t="s">
        <v>11</v>
      </c>
      <c r="R3708" s="383"/>
      <c r="S3708" s="383">
        <v>55</v>
      </c>
      <c r="T3708" s="386" t="s">
        <v>11</v>
      </c>
      <c r="U3708" s="386"/>
      <c r="V3708" s="386">
        <v>52</v>
      </c>
      <c r="W3708" s="386" t="s">
        <v>11</v>
      </c>
      <c r="X3708" s="383"/>
      <c r="Y3708" s="383">
        <v>55</v>
      </c>
      <c r="Z3708" s="386" t="s">
        <v>11</v>
      </c>
      <c r="AA3708" s="386"/>
      <c r="AB3708" s="386">
        <v>52</v>
      </c>
      <c r="AC3708" s="386" t="s">
        <v>11</v>
      </c>
      <c r="AD3708" s="383" t="s">
        <v>57</v>
      </c>
      <c r="AE3708" s="383" t="s">
        <v>36</v>
      </c>
      <c r="AF3708" s="383">
        <v>74</v>
      </c>
      <c r="AG3708" s="383" t="s">
        <v>222</v>
      </c>
      <c r="AH3708" s="383" t="s">
        <v>34</v>
      </c>
      <c r="AI3708" s="383" t="s">
        <v>36</v>
      </c>
      <c r="AJ3708" s="383" t="s">
        <v>3554</v>
      </c>
      <c r="AK3708" s="384" t="str">
        <f t="shared" si="115"/>
        <v>NA</v>
      </c>
      <c r="AL3708" s="384" t="str">
        <f t="shared" si="116"/>
        <v>NA</v>
      </c>
    </row>
    <row r="3709" spans="1:38" x14ac:dyDescent="0.25">
      <c r="A3709" s="381" t="s">
        <v>3224</v>
      </c>
      <c r="B3709" s="382" t="s">
        <v>657</v>
      </c>
      <c r="C3709" s="382" t="s">
        <v>30</v>
      </c>
      <c r="D3709" s="382" t="s">
        <v>658</v>
      </c>
      <c r="E3709" s="382" t="s">
        <v>2</v>
      </c>
      <c r="F3709" s="383">
        <v>100</v>
      </c>
      <c r="G3709" s="383">
        <v>199</v>
      </c>
      <c r="H3709" s="383" t="s">
        <v>835</v>
      </c>
      <c r="I3709" s="383">
        <v>100</v>
      </c>
      <c r="J3709" s="383">
        <v>199</v>
      </c>
      <c r="K3709" s="383" t="s">
        <v>835</v>
      </c>
      <c r="L3709" s="385"/>
      <c r="M3709" s="383">
        <v>87</v>
      </c>
      <c r="N3709" s="383" t="s">
        <v>835</v>
      </c>
      <c r="O3709" s="385"/>
      <c r="P3709" s="385"/>
      <c r="Q3709" s="386" t="s">
        <v>11</v>
      </c>
      <c r="R3709" s="383">
        <v>75</v>
      </c>
      <c r="S3709" s="383">
        <v>189</v>
      </c>
      <c r="T3709" s="386" t="s">
        <v>34</v>
      </c>
      <c r="U3709" s="386">
        <v>72</v>
      </c>
      <c r="V3709" s="386">
        <v>183</v>
      </c>
      <c r="W3709" s="386" t="s">
        <v>11</v>
      </c>
      <c r="X3709" s="383">
        <v>66</v>
      </c>
      <c r="Y3709" s="383">
        <v>189</v>
      </c>
      <c r="Z3709" s="386" t="s">
        <v>36</v>
      </c>
      <c r="AA3709" s="386">
        <v>66</v>
      </c>
      <c r="AB3709" s="386">
        <v>183</v>
      </c>
      <c r="AC3709" s="386" t="s">
        <v>834</v>
      </c>
      <c r="AD3709" s="383" t="s">
        <v>33</v>
      </c>
      <c r="AE3709" s="383" t="s">
        <v>36</v>
      </c>
      <c r="AF3709" s="383">
        <v>79</v>
      </c>
      <c r="AG3709" s="383" t="s">
        <v>222</v>
      </c>
      <c r="AH3709" s="383" t="s">
        <v>34</v>
      </c>
      <c r="AI3709" s="383" t="s">
        <v>36</v>
      </c>
      <c r="AJ3709" s="383" t="s">
        <v>3554</v>
      </c>
      <c r="AK3709" s="384" t="str">
        <f t="shared" si="115"/>
        <v>Yes-SH</v>
      </c>
      <c r="AL3709" s="384" t="str">
        <f t="shared" si="116"/>
        <v>NO</v>
      </c>
    </row>
    <row r="3710" spans="1:38" x14ac:dyDescent="0.25">
      <c r="A3710" s="381" t="s">
        <v>3224</v>
      </c>
      <c r="B3710" s="382" t="s">
        <v>659</v>
      </c>
      <c r="C3710" s="382" t="s">
        <v>30</v>
      </c>
      <c r="D3710" s="382" t="s">
        <v>660</v>
      </c>
      <c r="E3710" s="382" t="s">
        <v>2</v>
      </c>
      <c r="F3710" s="383">
        <v>98</v>
      </c>
      <c r="G3710" s="383">
        <v>56</v>
      </c>
      <c r="H3710" s="383" t="s">
        <v>835</v>
      </c>
      <c r="I3710" s="383">
        <v>99</v>
      </c>
      <c r="J3710" s="383">
        <v>56</v>
      </c>
      <c r="K3710" s="383" t="s">
        <v>835</v>
      </c>
      <c r="L3710" s="385"/>
      <c r="M3710" s="383">
        <v>18</v>
      </c>
      <c r="N3710" s="383" t="s">
        <v>11</v>
      </c>
      <c r="O3710" s="385"/>
      <c r="P3710" s="385"/>
      <c r="Q3710" s="386" t="s">
        <v>11</v>
      </c>
      <c r="R3710" s="383"/>
      <c r="S3710" s="383">
        <v>54</v>
      </c>
      <c r="T3710" s="386" t="s">
        <v>11</v>
      </c>
      <c r="U3710" s="386"/>
      <c r="V3710" s="386">
        <v>53</v>
      </c>
      <c r="W3710" s="386" t="s">
        <v>11</v>
      </c>
      <c r="X3710" s="383"/>
      <c r="Y3710" s="383">
        <v>54</v>
      </c>
      <c r="Z3710" s="386" t="s">
        <v>11</v>
      </c>
      <c r="AA3710" s="386"/>
      <c r="AB3710" s="386">
        <v>54</v>
      </c>
      <c r="AC3710" s="386" t="s">
        <v>11</v>
      </c>
      <c r="AD3710" s="383" t="s">
        <v>57</v>
      </c>
      <c r="AE3710" s="383" t="s">
        <v>36</v>
      </c>
      <c r="AF3710" s="383">
        <v>74</v>
      </c>
      <c r="AG3710" s="383" t="s">
        <v>222</v>
      </c>
      <c r="AH3710" s="383" t="s">
        <v>34</v>
      </c>
      <c r="AI3710" s="383" t="s">
        <v>36</v>
      </c>
      <c r="AJ3710" s="383" t="s">
        <v>3554</v>
      </c>
      <c r="AK3710" s="384" t="str">
        <f t="shared" si="115"/>
        <v>NA</v>
      </c>
      <c r="AL3710" s="384" t="str">
        <f t="shared" si="116"/>
        <v>NA</v>
      </c>
    </row>
    <row r="3711" spans="1:38" x14ac:dyDescent="0.25">
      <c r="A3711" s="381" t="s">
        <v>3224</v>
      </c>
      <c r="B3711" s="382" t="s">
        <v>661</v>
      </c>
      <c r="C3711" s="382" t="s">
        <v>30</v>
      </c>
      <c r="D3711" s="382" t="s">
        <v>662</v>
      </c>
      <c r="E3711" s="382" t="s">
        <v>2</v>
      </c>
      <c r="F3711" s="383">
        <v>100</v>
      </c>
      <c r="G3711" s="383">
        <v>46</v>
      </c>
      <c r="H3711" s="383" t="s">
        <v>835</v>
      </c>
      <c r="I3711" s="383">
        <v>100</v>
      </c>
      <c r="J3711" s="383">
        <v>46</v>
      </c>
      <c r="K3711" s="383" t="s">
        <v>835</v>
      </c>
      <c r="L3711" s="385"/>
      <c r="M3711" s="383">
        <v>15</v>
      </c>
      <c r="N3711" s="383" t="s">
        <v>11</v>
      </c>
      <c r="O3711" s="385"/>
      <c r="P3711" s="385"/>
      <c r="Q3711" s="386" t="s">
        <v>11</v>
      </c>
      <c r="R3711" s="383"/>
      <c r="S3711" s="383">
        <v>44</v>
      </c>
      <c r="T3711" s="386" t="s">
        <v>11</v>
      </c>
      <c r="U3711" s="386"/>
      <c r="V3711" s="386">
        <v>44</v>
      </c>
      <c r="W3711" s="386" t="s">
        <v>11</v>
      </c>
      <c r="X3711" s="383"/>
      <c r="Y3711" s="383">
        <v>42</v>
      </c>
      <c r="Z3711" s="386" t="s">
        <v>11</v>
      </c>
      <c r="AA3711" s="386"/>
      <c r="AB3711" s="386">
        <v>42</v>
      </c>
      <c r="AC3711" s="386" t="s">
        <v>11</v>
      </c>
      <c r="AD3711" s="383" t="s">
        <v>104</v>
      </c>
      <c r="AE3711" s="383" t="s">
        <v>36</v>
      </c>
      <c r="AF3711" s="383">
        <v>74</v>
      </c>
      <c r="AG3711" s="383" t="s">
        <v>222</v>
      </c>
      <c r="AH3711" s="383" t="s">
        <v>34</v>
      </c>
      <c r="AI3711" s="383" t="s">
        <v>36</v>
      </c>
      <c r="AJ3711" s="383" t="s">
        <v>3554</v>
      </c>
      <c r="AK3711" s="384" t="str">
        <f t="shared" si="115"/>
        <v>NA</v>
      </c>
      <c r="AL3711" s="384" t="str">
        <f t="shared" si="116"/>
        <v>NA</v>
      </c>
    </row>
    <row r="3712" spans="1:38" x14ac:dyDescent="0.25">
      <c r="A3712" s="381" t="s">
        <v>3224</v>
      </c>
      <c r="B3712" s="382" t="s">
        <v>663</v>
      </c>
      <c r="C3712" s="382" t="s">
        <v>30</v>
      </c>
      <c r="D3712" s="382" t="s">
        <v>664</v>
      </c>
      <c r="E3712" s="382" t="s">
        <v>2</v>
      </c>
      <c r="F3712" s="383">
        <v>100</v>
      </c>
      <c r="G3712" s="383">
        <v>50</v>
      </c>
      <c r="H3712" s="383" t="s">
        <v>835</v>
      </c>
      <c r="I3712" s="383">
        <v>100</v>
      </c>
      <c r="J3712" s="383">
        <v>50</v>
      </c>
      <c r="K3712" s="383" t="s">
        <v>835</v>
      </c>
      <c r="L3712" s="385"/>
      <c r="M3712" s="383">
        <v>22</v>
      </c>
      <c r="N3712" s="383" t="s">
        <v>11</v>
      </c>
      <c r="O3712" s="385"/>
      <c r="P3712" s="385"/>
      <c r="Q3712" s="386" t="s">
        <v>11</v>
      </c>
      <c r="R3712" s="383"/>
      <c r="S3712" s="383">
        <v>49</v>
      </c>
      <c r="T3712" s="386" t="s">
        <v>11</v>
      </c>
      <c r="U3712" s="386"/>
      <c r="V3712" s="386">
        <v>48</v>
      </c>
      <c r="W3712" s="386" t="s">
        <v>11</v>
      </c>
      <c r="X3712" s="383"/>
      <c r="Y3712" s="383">
        <v>49</v>
      </c>
      <c r="Z3712" s="386" t="s">
        <v>11</v>
      </c>
      <c r="AA3712" s="386"/>
      <c r="AB3712" s="386">
        <v>48</v>
      </c>
      <c r="AC3712" s="386" t="s">
        <v>11</v>
      </c>
      <c r="AD3712" s="383" t="s">
        <v>33</v>
      </c>
      <c r="AE3712" s="383" t="s">
        <v>36</v>
      </c>
      <c r="AF3712" s="383">
        <v>82</v>
      </c>
      <c r="AG3712" s="383" t="s">
        <v>222</v>
      </c>
      <c r="AH3712" s="383" t="s">
        <v>34</v>
      </c>
      <c r="AI3712" s="383" t="s">
        <v>36</v>
      </c>
      <c r="AJ3712" s="383" t="s">
        <v>3554</v>
      </c>
      <c r="AK3712" s="384" t="str">
        <f t="shared" si="115"/>
        <v>NA</v>
      </c>
      <c r="AL3712" s="384" t="str">
        <f t="shared" si="116"/>
        <v>NA</v>
      </c>
    </row>
    <row r="3713" spans="1:38" x14ac:dyDescent="0.25">
      <c r="A3713" s="381" t="s">
        <v>3224</v>
      </c>
      <c r="B3713" s="382" t="s">
        <v>665</v>
      </c>
      <c r="C3713" s="382" t="s">
        <v>30</v>
      </c>
      <c r="D3713" s="382" t="s">
        <v>666</v>
      </c>
      <c r="E3713" s="382" t="s">
        <v>2</v>
      </c>
      <c r="F3713" s="383">
        <v>100</v>
      </c>
      <c r="G3713" s="383">
        <v>30</v>
      </c>
      <c r="H3713" s="383" t="s">
        <v>835</v>
      </c>
      <c r="I3713" s="383">
        <v>100</v>
      </c>
      <c r="J3713" s="383">
        <v>30</v>
      </c>
      <c r="K3713" s="383" t="s">
        <v>835</v>
      </c>
      <c r="L3713" s="385"/>
      <c r="M3713" s="383">
        <v>13</v>
      </c>
      <c r="N3713" s="383" t="s">
        <v>11</v>
      </c>
      <c r="O3713" s="385"/>
      <c r="P3713" s="385"/>
      <c r="Q3713" s="386" t="s">
        <v>11</v>
      </c>
      <c r="R3713" s="383"/>
      <c r="S3713" s="383">
        <v>29</v>
      </c>
      <c r="T3713" s="386" t="s">
        <v>11</v>
      </c>
      <c r="U3713" s="386"/>
      <c r="V3713" s="386">
        <v>28</v>
      </c>
      <c r="W3713" s="386" t="s">
        <v>11</v>
      </c>
      <c r="X3713" s="383"/>
      <c r="Y3713" s="383">
        <v>29</v>
      </c>
      <c r="Z3713" s="386" t="s">
        <v>11</v>
      </c>
      <c r="AA3713" s="386"/>
      <c r="AB3713" s="386">
        <v>28</v>
      </c>
      <c r="AC3713" s="386" t="s">
        <v>11</v>
      </c>
      <c r="AD3713" s="383" t="s">
        <v>57</v>
      </c>
      <c r="AE3713" s="383" t="s">
        <v>36</v>
      </c>
      <c r="AF3713" s="383">
        <v>74</v>
      </c>
      <c r="AG3713" s="383" t="s">
        <v>222</v>
      </c>
      <c r="AH3713" s="383" t="s">
        <v>34</v>
      </c>
      <c r="AI3713" s="383" t="s">
        <v>36</v>
      </c>
      <c r="AJ3713" s="383" t="s">
        <v>3554</v>
      </c>
      <c r="AK3713" s="384" t="str">
        <f t="shared" si="115"/>
        <v>NA</v>
      </c>
      <c r="AL3713" s="384" t="str">
        <f t="shared" si="116"/>
        <v>NA</v>
      </c>
    </row>
    <row r="3714" spans="1:38" x14ac:dyDescent="0.25">
      <c r="A3714" s="381" t="s">
        <v>3224</v>
      </c>
      <c r="B3714" s="382" t="s">
        <v>667</v>
      </c>
      <c r="C3714" s="382" t="s">
        <v>30</v>
      </c>
      <c r="D3714" s="382" t="s">
        <v>668</v>
      </c>
      <c r="E3714" s="382" t="s">
        <v>2</v>
      </c>
      <c r="F3714" s="383">
        <v>100</v>
      </c>
      <c r="G3714" s="383">
        <v>459</v>
      </c>
      <c r="H3714" s="383" t="s">
        <v>835</v>
      </c>
      <c r="I3714" s="383">
        <v>100</v>
      </c>
      <c r="J3714" s="383">
        <v>459</v>
      </c>
      <c r="K3714" s="383" t="s">
        <v>835</v>
      </c>
      <c r="L3714" s="385"/>
      <c r="M3714" s="383">
        <v>179</v>
      </c>
      <c r="N3714" s="383" t="s">
        <v>835</v>
      </c>
      <c r="O3714" s="385"/>
      <c r="P3714" s="385"/>
      <c r="Q3714" s="386" t="s">
        <v>11</v>
      </c>
      <c r="R3714" s="383">
        <v>87</v>
      </c>
      <c r="S3714" s="383">
        <v>454</v>
      </c>
      <c r="T3714" s="386" t="s">
        <v>34</v>
      </c>
      <c r="U3714" s="386">
        <v>86</v>
      </c>
      <c r="V3714" s="386">
        <v>437</v>
      </c>
      <c r="W3714" s="386" t="s">
        <v>11</v>
      </c>
      <c r="X3714" s="383">
        <v>88</v>
      </c>
      <c r="Y3714" s="383">
        <v>454</v>
      </c>
      <c r="Z3714" s="386" t="s">
        <v>34</v>
      </c>
      <c r="AA3714" s="386">
        <v>88</v>
      </c>
      <c r="AB3714" s="386">
        <v>437</v>
      </c>
      <c r="AC3714" s="386" t="s">
        <v>11</v>
      </c>
      <c r="AD3714" s="383" t="s">
        <v>33</v>
      </c>
      <c r="AE3714" s="383" t="s">
        <v>36</v>
      </c>
      <c r="AF3714" s="383">
        <v>85</v>
      </c>
      <c r="AG3714" s="383" t="s">
        <v>222</v>
      </c>
      <c r="AH3714" s="383" t="s">
        <v>36</v>
      </c>
      <c r="AI3714" s="383" t="s">
        <v>36</v>
      </c>
      <c r="AJ3714" s="383" t="s">
        <v>3554</v>
      </c>
      <c r="AK3714" s="384" t="str">
        <f t="shared" si="115"/>
        <v>Yes-AB</v>
      </c>
      <c r="AL3714" s="384" t="str">
        <f t="shared" si="116"/>
        <v>Yes-AB</v>
      </c>
    </row>
    <row r="3715" spans="1:38" x14ac:dyDescent="0.25">
      <c r="A3715" s="381" t="s">
        <v>3224</v>
      </c>
      <c r="B3715" s="382" t="s">
        <v>669</v>
      </c>
      <c r="C3715" s="382" t="s">
        <v>30</v>
      </c>
      <c r="D3715" s="382" t="s">
        <v>670</v>
      </c>
      <c r="E3715" s="382" t="s">
        <v>2</v>
      </c>
      <c r="F3715" s="383">
        <v>100</v>
      </c>
      <c r="G3715" s="383">
        <v>201</v>
      </c>
      <c r="H3715" s="383" t="s">
        <v>835</v>
      </c>
      <c r="I3715" s="383">
        <v>100</v>
      </c>
      <c r="J3715" s="383">
        <v>201</v>
      </c>
      <c r="K3715" s="383" t="s">
        <v>835</v>
      </c>
      <c r="L3715" s="385"/>
      <c r="M3715" s="383">
        <v>63</v>
      </c>
      <c r="N3715" s="383" t="s">
        <v>835</v>
      </c>
      <c r="O3715" s="385"/>
      <c r="P3715" s="385"/>
      <c r="Q3715" s="386" t="s">
        <v>11</v>
      </c>
      <c r="R3715" s="383">
        <v>88</v>
      </c>
      <c r="S3715" s="383">
        <v>198</v>
      </c>
      <c r="T3715" s="386" t="s">
        <v>34</v>
      </c>
      <c r="U3715" s="386">
        <v>89</v>
      </c>
      <c r="V3715" s="386">
        <v>195</v>
      </c>
      <c r="W3715" s="386" t="s">
        <v>11</v>
      </c>
      <c r="X3715" s="383">
        <v>87</v>
      </c>
      <c r="Y3715" s="383">
        <v>199</v>
      </c>
      <c r="Z3715" s="386" t="s">
        <v>34</v>
      </c>
      <c r="AA3715" s="386">
        <v>87</v>
      </c>
      <c r="AB3715" s="386">
        <v>196</v>
      </c>
      <c r="AC3715" s="386" t="s">
        <v>11</v>
      </c>
      <c r="AD3715" s="383" t="s">
        <v>33</v>
      </c>
      <c r="AE3715" s="383" t="s">
        <v>36</v>
      </c>
      <c r="AF3715" s="383">
        <v>90</v>
      </c>
      <c r="AG3715" s="383" t="s">
        <v>222</v>
      </c>
      <c r="AH3715" s="383" t="s">
        <v>36</v>
      </c>
      <c r="AI3715" s="383" t="s">
        <v>36</v>
      </c>
      <c r="AJ3715" s="383" t="s">
        <v>3554</v>
      </c>
      <c r="AK3715" s="384" t="str">
        <f t="shared" ref="AK3715:AK3778" si="117">IF(OR(T3715="NA",T3715="NO"),T3715,(IF(T3715="","NA",IF(OR(R3715&gt;78,AND(T3715="Yes",R3715="")),"Yes-AB",IF(W3715="NA","Yes-SH","Yes-GM")))))</f>
        <v>Yes-AB</v>
      </c>
      <c r="AL3715" s="384" t="str">
        <f t="shared" ref="AL3715:AL3778" si="118">IF(OR(Z3715="NA",Z3715="NO"),Z3715,(IF(Z3715="","NA",IF(OR(X3715&gt;79,AND(Z3715="Yes",X3715="")),"Yes-AB",IF(AC3715="NA","Yes-SH","Yes-GM")))))</f>
        <v>Yes-AB</v>
      </c>
    </row>
    <row r="3716" spans="1:38" x14ac:dyDescent="0.25">
      <c r="A3716" s="381" t="s">
        <v>3224</v>
      </c>
      <c r="B3716" s="382" t="s">
        <v>671</v>
      </c>
      <c r="C3716" s="382" t="s">
        <v>30</v>
      </c>
      <c r="D3716" s="382" t="s">
        <v>672</v>
      </c>
      <c r="E3716" s="382" t="s">
        <v>2</v>
      </c>
      <c r="F3716" s="383">
        <v>100</v>
      </c>
      <c r="G3716" s="383">
        <v>31</v>
      </c>
      <c r="H3716" s="383" t="s">
        <v>835</v>
      </c>
      <c r="I3716" s="383">
        <v>100</v>
      </c>
      <c r="J3716" s="383">
        <v>31</v>
      </c>
      <c r="K3716" s="383" t="s">
        <v>835</v>
      </c>
      <c r="L3716" s="385"/>
      <c r="M3716" s="383">
        <v>14</v>
      </c>
      <c r="N3716" s="383" t="s">
        <v>11</v>
      </c>
      <c r="O3716" s="385"/>
      <c r="P3716" s="385"/>
      <c r="Q3716" s="386" t="s">
        <v>11</v>
      </c>
      <c r="R3716" s="383"/>
      <c r="S3716" s="383">
        <v>31</v>
      </c>
      <c r="T3716" s="386" t="s">
        <v>11</v>
      </c>
      <c r="U3716" s="386"/>
      <c r="V3716" s="386">
        <v>30</v>
      </c>
      <c r="W3716" s="386" t="s">
        <v>11</v>
      </c>
      <c r="X3716" s="383"/>
      <c r="Y3716" s="383">
        <v>31</v>
      </c>
      <c r="Z3716" s="386" t="s">
        <v>11</v>
      </c>
      <c r="AA3716" s="386"/>
      <c r="AB3716" s="386">
        <v>30</v>
      </c>
      <c r="AC3716" s="386" t="s">
        <v>11</v>
      </c>
      <c r="AD3716" s="383" t="s">
        <v>33</v>
      </c>
      <c r="AE3716" s="383" t="s">
        <v>36</v>
      </c>
      <c r="AF3716" s="383">
        <v>92</v>
      </c>
      <c r="AG3716" s="383" t="s">
        <v>222</v>
      </c>
      <c r="AH3716" s="383" t="s">
        <v>34</v>
      </c>
      <c r="AI3716" s="383" t="s">
        <v>36</v>
      </c>
      <c r="AJ3716" s="383" t="s">
        <v>3554</v>
      </c>
      <c r="AK3716" s="384" t="str">
        <f t="shared" si="117"/>
        <v>NA</v>
      </c>
      <c r="AL3716" s="384" t="str">
        <f t="shared" si="118"/>
        <v>NA</v>
      </c>
    </row>
    <row r="3717" spans="1:38" x14ac:dyDescent="0.25">
      <c r="A3717" s="381" t="s">
        <v>3224</v>
      </c>
      <c r="B3717" s="382" t="s">
        <v>673</v>
      </c>
      <c r="C3717" s="382" t="s">
        <v>30</v>
      </c>
      <c r="D3717" s="382" t="s">
        <v>674</v>
      </c>
      <c r="E3717" s="382" t="s">
        <v>2</v>
      </c>
      <c r="F3717" s="383">
        <v>100</v>
      </c>
      <c r="G3717" s="383">
        <v>71</v>
      </c>
      <c r="H3717" s="383" t="s">
        <v>835</v>
      </c>
      <c r="I3717" s="383">
        <v>100</v>
      </c>
      <c r="J3717" s="383">
        <v>71</v>
      </c>
      <c r="K3717" s="383" t="s">
        <v>835</v>
      </c>
      <c r="L3717" s="385"/>
      <c r="M3717" s="383">
        <v>26</v>
      </c>
      <c r="N3717" s="383" t="s">
        <v>11</v>
      </c>
      <c r="O3717" s="385"/>
      <c r="P3717" s="385"/>
      <c r="Q3717" s="386" t="s">
        <v>11</v>
      </c>
      <c r="R3717" s="383"/>
      <c r="S3717" s="383">
        <v>70</v>
      </c>
      <c r="T3717" s="386" t="s">
        <v>11</v>
      </c>
      <c r="U3717" s="386"/>
      <c r="V3717" s="386">
        <v>68</v>
      </c>
      <c r="W3717" s="386" t="s">
        <v>11</v>
      </c>
      <c r="X3717" s="383"/>
      <c r="Y3717" s="383">
        <v>69</v>
      </c>
      <c r="Z3717" s="386" t="s">
        <v>11</v>
      </c>
      <c r="AA3717" s="386"/>
      <c r="AB3717" s="386">
        <v>67</v>
      </c>
      <c r="AC3717" s="386" t="s">
        <v>11</v>
      </c>
      <c r="AD3717" s="383" t="s">
        <v>33</v>
      </c>
      <c r="AE3717" s="383" t="s">
        <v>36</v>
      </c>
      <c r="AF3717" s="383">
        <v>97</v>
      </c>
      <c r="AG3717" s="383" t="s">
        <v>222</v>
      </c>
      <c r="AH3717" s="383" t="s">
        <v>34</v>
      </c>
      <c r="AI3717" s="383" t="s">
        <v>36</v>
      </c>
      <c r="AJ3717" s="383" t="s">
        <v>3554</v>
      </c>
      <c r="AK3717" s="384" t="str">
        <f t="shared" si="117"/>
        <v>NA</v>
      </c>
      <c r="AL3717" s="384" t="str">
        <f t="shared" si="118"/>
        <v>NA</v>
      </c>
    </row>
    <row r="3718" spans="1:38" x14ac:dyDescent="0.25">
      <c r="A3718" s="381" t="s">
        <v>3224</v>
      </c>
      <c r="B3718" s="382" t="s">
        <v>675</v>
      </c>
      <c r="C3718" s="382" t="s">
        <v>30</v>
      </c>
      <c r="D3718" s="382" t="s">
        <v>676</v>
      </c>
      <c r="E3718" s="382" t="s">
        <v>2</v>
      </c>
      <c r="F3718" s="383"/>
      <c r="G3718" s="383">
        <v>29</v>
      </c>
      <c r="H3718" s="383" t="s">
        <v>11</v>
      </c>
      <c r="I3718" s="383"/>
      <c r="J3718" s="383">
        <v>29</v>
      </c>
      <c r="K3718" s="383" t="s">
        <v>11</v>
      </c>
      <c r="L3718" s="385"/>
      <c r="M3718" s="383">
        <v>10</v>
      </c>
      <c r="N3718" s="383" t="s">
        <v>11</v>
      </c>
      <c r="O3718" s="385"/>
      <c r="P3718" s="385"/>
      <c r="Q3718" s="386" t="s">
        <v>11</v>
      </c>
      <c r="R3718" s="383"/>
      <c r="S3718" s="383">
        <v>29</v>
      </c>
      <c r="T3718" s="386" t="s">
        <v>11</v>
      </c>
      <c r="U3718" s="386"/>
      <c r="V3718" s="386">
        <v>26</v>
      </c>
      <c r="W3718" s="386" t="s">
        <v>11</v>
      </c>
      <c r="X3718" s="383"/>
      <c r="Y3718" s="383">
        <v>29</v>
      </c>
      <c r="Z3718" s="386" t="s">
        <v>11</v>
      </c>
      <c r="AA3718" s="386"/>
      <c r="AB3718" s="386">
        <v>26</v>
      </c>
      <c r="AC3718" s="386" t="s">
        <v>11</v>
      </c>
      <c r="AD3718" s="383" t="s">
        <v>104</v>
      </c>
      <c r="AE3718" s="383" t="s">
        <v>36</v>
      </c>
      <c r="AF3718" s="383">
        <v>74</v>
      </c>
      <c r="AG3718" s="383" t="s">
        <v>222</v>
      </c>
      <c r="AH3718" s="383" t="s">
        <v>34</v>
      </c>
      <c r="AI3718" s="383" t="s">
        <v>36</v>
      </c>
      <c r="AJ3718" s="383" t="s">
        <v>3554</v>
      </c>
      <c r="AK3718" s="384" t="str">
        <f t="shared" si="117"/>
        <v>NA</v>
      </c>
      <c r="AL3718" s="384" t="str">
        <f t="shared" si="118"/>
        <v>NA</v>
      </c>
    </row>
    <row r="3719" spans="1:38" x14ac:dyDescent="0.25">
      <c r="A3719" s="381" t="s">
        <v>3224</v>
      </c>
      <c r="B3719" s="382" t="s">
        <v>677</v>
      </c>
      <c r="C3719" s="382" t="s">
        <v>30</v>
      </c>
      <c r="D3719" s="382" t="s">
        <v>678</v>
      </c>
      <c r="E3719" s="382" t="s">
        <v>2</v>
      </c>
      <c r="F3719" s="383"/>
      <c r="G3719" s="383">
        <v>6</v>
      </c>
      <c r="H3719" s="383" t="s">
        <v>11</v>
      </c>
      <c r="I3719" s="383"/>
      <c r="J3719" s="383">
        <v>6</v>
      </c>
      <c r="K3719" s="383" t="s">
        <v>11</v>
      </c>
      <c r="L3719" s="385"/>
      <c r="M3719" s="383">
        <v>2</v>
      </c>
      <c r="N3719" s="383" t="s">
        <v>11</v>
      </c>
      <c r="O3719" s="385"/>
      <c r="P3719" s="385"/>
      <c r="Q3719" s="386" t="s">
        <v>11</v>
      </c>
      <c r="R3719" s="383"/>
      <c r="S3719" s="383">
        <v>6</v>
      </c>
      <c r="T3719" s="386" t="s">
        <v>11</v>
      </c>
      <c r="U3719" s="386"/>
      <c r="V3719" s="386">
        <v>6</v>
      </c>
      <c r="W3719" s="386" t="s">
        <v>11</v>
      </c>
      <c r="X3719" s="383"/>
      <c r="Y3719" s="383">
        <v>6</v>
      </c>
      <c r="Z3719" s="386" t="s">
        <v>11</v>
      </c>
      <c r="AA3719" s="386"/>
      <c r="AB3719" s="386">
        <v>6</v>
      </c>
      <c r="AC3719" s="386" t="s">
        <v>11</v>
      </c>
      <c r="AD3719" s="383" t="s">
        <v>57</v>
      </c>
      <c r="AE3719" s="383" t="s">
        <v>36</v>
      </c>
      <c r="AF3719" s="383">
        <v>74</v>
      </c>
      <c r="AG3719" s="383" t="s">
        <v>222</v>
      </c>
      <c r="AH3719" s="383" t="s">
        <v>34</v>
      </c>
      <c r="AI3719" s="383" t="s">
        <v>36</v>
      </c>
      <c r="AJ3719" s="383" t="s">
        <v>3554</v>
      </c>
      <c r="AK3719" s="384" t="str">
        <f t="shared" si="117"/>
        <v>NA</v>
      </c>
      <c r="AL3719" s="384" t="str">
        <f t="shared" si="118"/>
        <v>NA</v>
      </c>
    </row>
    <row r="3720" spans="1:38" x14ac:dyDescent="0.25">
      <c r="A3720" s="381" t="s">
        <v>3224</v>
      </c>
      <c r="B3720" s="382" t="s">
        <v>868</v>
      </c>
      <c r="C3720" s="382" t="s">
        <v>30</v>
      </c>
      <c r="D3720" s="382" t="s">
        <v>2326</v>
      </c>
      <c r="E3720" s="382" t="s">
        <v>2</v>
      </c>
      <c r="F3720" s="383"/>
      <c r="G3720" s="383">
        <v>17</v>
      </c>
      <c r="H3720" s="383" t="s">
        <v>11</v>
      </c>
      <c r="I3720" s="383"/>
      <c r="J3720" s="383">
        <v>11</v>
      </c>
      <c r="K3720" s="383" t="s">
        <v>11</v>
      </c>
      <c r="L3720" s="385"/>
      <c r="M3720" s="383">
        <v>5</v>
      </c>
      <c r="N3720" s="383" t="s">
        <v>11</v>
      </c>
      <c r="O3720" s="385"/>
      <c r="P3720" s="385">
        <v>0</v>
      </c>
      <c r="Q3720" s="386" t="s">
        <v>11</v>
      </c>
      <c r="R3720" s="383"/>
      <c r="S3720" s="383">
        <v>14</v>
      </c>
      <c r="T3720" s="386" t="s">
        <v>11</v>
      </c>
      <c r="U3720" s="386"/>
      <c r="V3720" s="386">
        <v>14</v>
      </c>
      <c r="W3720" s="386" t="s">
        <v>11</v>
      </c>
      <c r="X3720" s="383"/>
      <c r="Y3720" s="383">
        <v>10</v>
      </c>
      <c r="Z3720" s="386" t="s">
        <v>11</v>
      </c>
      <c r="AA3720" s="386"/>
      <c r="AB3720" s="386">
        <v>10</v>
      </c>
      <c r="AC3720" s="386" t="s">
        <v>11</v>
      </c>
      <c r="AD3720" s="383"/>
      <c r="AE3720" s="383" t="s">
        <v>36</v>
      </c>
      <c r="AF3720" s="383">
        <v>87</v>
      </c>
      <c r="AG3720" s="383" t="s">
        <v>40</v>
      </c>
      <c r="AH3720" s="383" t="s">
        <v>36</v>
      </c>
      <c r="AI3720" s="383" t="s">
        <v>36</v>
      </c>
      <c r="AJ3720" s="383" t="s">
        <v>3554</v>
      </c>
      <c r="AK3720" s="384" t="str">
        <f t="shared" si="117"/>
        <v>NA</v>
      </c>
      <c r="AL3720" s="384" t="str">
        <f t="shared" si="118"/>
        <v>NA</v>
      </c>
    </row>
    <row r="3721" spans="1:38" x14ac:dyDescent="0.25">
      <c r="A3721" s="381" t="s">
        <v>3224</v>
      </c>
      <c r="B3721" s="382" t="s">
        <v>679</v>
      </c>
      <c r="C3721" s="382" t="s">
        <v>30</v>
      </c>
      <c r="D3721" s="382" t="s">
        <v>680</v>
      </c>
      <c r="E3721" s="382" t="s">
        <v>2</v>
      </c>
      <c r="F3721" s="383"/>
      <c r="G3721" s="383">
        <v>24</v>
      </c>
      <c r="H3721" s="383" t="s">
        <v>11</v>
      </c>
      <c r="I3721" s="383"/>
      <c r="J3721" s="383">
        <v>12</v>
      </c>
      <c r="K3721" s="383" t="s">
        <v>11</v>
      </c>
      <c r="L3721" s="385"/>
      <c r="M3721" s="383">
        <v>13</v>
      </c>
      <c r="N3721" s="383" t="s">
        <v>11</v>
      </c>
      <c r="O3721" s="385"/>
      <c r="P3721" s="385">
        <v>17</v>
      </c>
      <c r="Q3721" s="386" t="s">
        <v>11</v>
      </c>
      <c r="R3721" s="383"/>
      <c r="S3721" s="383">
        <v>19</v>
      </c>
      <c r="T3721" s="386" t="s">
        <v>11</v>
      </c>
      <c r="U3721" s="386"/>
      <c r="V3721" s="386">
        <v>15</v>
      </c>
      <c r="W3721" s="386" t="s">
        <v>11</v>
      </c>
      <c r="X3721" s="383"/>
      <c r="Y3721" s="383">
        <v>11</v>
      </c>
      <c r="Z3721" s="386" t="s">
        <v>11</v>
      </c>
      <c r="AA3721" s="386"/>
      <c r="AB3721" s="386">
        <v>9</v>
      </c>
      <c r="AC3721" s="386" t="s">
        <v>11</v>
      </c>
      <c r="AD3721" s="383"/>
      <c r="AE3721" s="383" t="s">
        <v>36</v>
      </c>
      <c r="AF3721" s="383">
        <v>92</v>
      </c>
      <c r="AG3721" s="383" t="s">
        <v>681</v>
      </c>
      <c r="AH3721" s="383" t="s">
        <v>36</v>
      </c>
      <c r="AI3721" s="383" t="s">
        <v>34</v>
      </c>
      <c r="AJ3721" s="383" t="s">
        <v>3554</v>
      </c>
      <c r="AK3721" s="384" t="str">
        <f t="shared" si="117"/>
        <v>NA</v>
      </c>
      <c r="AL3721" s="384" t="str">
        <f t="shared" si="118"/>
        <v>NA</v>
      </c>
    </row>
    <row r="3722" spans="1:38" x14ac:dyDescent="0.25">
      <c r="A3722" s="381" t="s">
        <v>3224</v>
      </c>
      <c r="B3722" s="382" t="s">
        <v>682</v>
      </c>
      <c r="C3722" s="382" t="s">
        <v>30</v>
      </c>
      <c r="D3722" s="382" t="s">
        <v>683</v>
      </c>
      <c r="E3722" s="382" t="s">
        <v>2</v>
      </c>
      <c r="F3722" s="383"/>
      <c r="G3722" s="383">
        <v>3</v>
      </c>
      <c r="H3722" s="383" t="s">
        <v>11</v>
      </c>
      <c r="I3722" s="383"/>
      <c r="J3722" s="383">
        <v>0</v>
      </c>
      <c r="K3722" s="383" t="s">
        <v>11</v>
      </c>
      <c r="L3722" s="385"/>
      <c r="M3722" s="383">
        <v>0</v>
      </c>
      <c r="N3722" s="383" t="s">
        <v>11</v>
      </c>
      <c r="O3722" s="385"/>
      <c r="P3722" s="385">
        <v>1</v>
      </c>
      <c r="Q3722" s="386" t="s">
        <v>11</v>
      </c>
      <c r="R3722" s="383"/>
      <c r="S3722" s="383">
        <v>3</v>
      </c>
      <c r="T3722" s="386" t="s">
        <v>11</v>
      </c>
      <c r="U3722" s="386"/>
      <c r="V3722" s="386">
        <v>3</v>
      </c>
      <c r="W3722" s="386" t="s">
        <v>11</v>
      </c>
      <c r="X3722" s="383"/>
      <c r="Y3722" s="383">
        <v>0</v>
      </c>
      <c r="Z3722" s="386" t="s">
        <v>11</v>
      </c>
      <c r="AA3722" s="386"/>
      <c r="AB3722" s="386">
        <v>0</v>
      </c>
      <c r="AC3722" s="386" t="s">
        <v>11</v>
      </c>
      <c r="AD3722" s="383" t="s">
        <v>33</v>
      </c>
      <c r="AE3722" s="383" t="s">
        <v>36</v>
      </c>
      <c r="AF3722" s="383">
        <v>92</v>
      </c>
      <c r="AG3722" s="383" t="s">
        <v>681</v>
      </c>
      <c r="AH3722" s="383" t="s">
        <v>36</v>
      </c>
      <c r="AI3722" s="383" t="s">
        <v>34</v>
      </c>
      <c r="AJ3722" s="383" t="s">
        <v>3554</v>
      </c>
      <c r="AK3722" s="384" t="str">
        <f t="shared" si="117"/>
        <v>NA</v>
      </c>
      <c r="AL3722" s="384" t="str">
        <f t="shared" si="118"/>
        <v>NA</v>
      </c>
    </row>
    <row r="3723" spans="1:38" x14ac:dyDescent="0.25">
      <c r="A3723" s="381" t="s">
        <v>3224</v>
      </c>
      <c r="B3723" s="382" t="s">
        <v>684</v>
      </c>
      <c r="C3723" s="382" t="s">
        <v>30</v>
      </c>
      <c r="D3723" s="382" t="s">
        <v>685</v>
      </c>
      <c r="E3723" s="382" t="s">
        <v>2</v>
      </c>
      <c r="F3723" s="383">
        <v>100</v>
      </c>
      <c r="G3723" s="383">
        <v>37</v>
      </c>
      <c r="H3723" s="383" t="s">
        <v>835</v>
      </c>
      <c r="I3723" s="383"/>
      <c r="J3723" s="383">
        <v>17</v>
      </c>
      <c r="K3723" s="383" t="s">
        <v>11</v>
      </c>
      <c r="L3723" s="385"/>
      <c r="M3723" s="383">
        <v>16</v>
      </c>
      <c r="N3723" s="383" t="s">
        <v>11</v>
      </c>
      <c r="O3723" s="385"/>
      <c r="P3723" s="385">
        <v>29</v>
      </c>
      <c r="Q3723" s="386" t="s">
        <v>11</v>
      </c>
      <c r="R3723" s="383"/>
      <c r="S3723" s="383">
        <v>34</v>
      </c>
      <c r="T3723" s="386" t="s">
        <v>11</v>
      </c>
      <c r="U3723" s="386"/>
      <c r="V3723" s="386">
        <v>33</v>
      </c>
      <c r="W3723" s="386" t="s">
        <v>11</v>
      </c>
      <c r="X3723" s="383"/>
      <c r="Y3723" s="383">
        <v>17</v>
      </c>
      <c r="Z3723" s="386" t="s">
        <v>11</v>
      </c>
      <c r="AA3723" s="386"/>
      <c r="AB3723" s="386">
        <v>16</v>
      </c>
      <c r="AC3723" s="386" t="s">
        <v>11</v>
      </c>
      <c r="AD3723" s="383"/>
      <c r="AE3723" s="383" t="s">
        <v>36</v>
      </c>
      <c r="AF3723" s="383">
        <v>77</v>
      </c>
      <c r="AG3723" s="383" t="s">
        <v>681</v>
      </c>
      <c r="AH3723" s="383" t="s">
        <v>34</v>
      </c>
      <c r="AI3723" s="383" t="s">
        <v>36</v>
      </c>
      <c r="AJ3723" s="383" t="s">
        <v>3554</v>
      </c>
      <c r="AK3723" s="384" t="str">
        <f t="shared" si="117"/>
        <v>NA</v>
      </c>
      <c r="AL3723" s="384" t="str">
        <f t="shared" si="118"/>
        <v>NA</v>
      </c>
    </row>
    <row r="3724" spans="1:38" x14ac:dyDescent="0.25">
      <c r="A3724" s="381" t="s">
        <v>3224</v>
      </c>
      <c r="B3724" s="382" t="s">
        <v>686</v>
      </c>
      <c r="C3724" s="382" t="s">
        <v>30</v>
      </c>
      <c r="D3724" s="382" t="s">
        <v>687</v>
      </c>
      <c r="E3724" s="382" t="s">
        <v>2</v>
      </c>
      <c r="F3724" s="383"/>
      <c r="G3724" s="383">
        <v>5</v>
      </c>
      <c r="H3724" s="383" t="s">
        <v>11</v>
      </c>
      <c r="I3724" s="383"/>
      <c r="J3724" s="383">
        <v>0</v>
      </c>
      <c r="K3724" s="383" t="s">
        <v>11</v>
      </c>
      <c r="L3724" s="385"/>
      <c r="M3724" s="383">
        <v>0</v>
      </c>
      <c r="N3724" s="383" t="s">
        <v>11</v>
      </c>
      <c r="O3724" s="385"/>
      <c r="P3724" s="385">
        <v>0</v>
      </c>
      <c r="Q3724" s="386" t="s">
        <v>11</v>
      </c>
      <c r="R3724" s="383"/>
      <c r="S3724" s="383">
        <v>5</v>
      </c>
      <c r="T3724" s="386" t="s">
        <v>11</v>
      </c>
      <c r="U3724" s="386"/>
      <c r="V3724" s="386">
        <v>5</v>
      </c>
      <c r="W3724" s="386" t="s">
        <v>11</v>
      </c>
      <c r="X3724" s="383"/>
      <c r="Y3724" s="383">
        <v>0</v>
      </c>
      <c r="Z3724" s="386" t="s">
        <v>11</v>
      </c>
      <c r="AA3724" s="386"/>
      <c r="AB3724" s="386">
        <v>0</v>
      </c>
      <c r="AC3724" s="386" t="s">
        <v>11</v>
      </c>
      <c r="AD3724" s="383" t="s">
        <v>33</v>
      </c>
      <c r="AE3724" s="383" t="s">
        <v>34</v>
      </c>
      <c r="AF3724" s="383">
        <v>100</v>
      </c>
      <c r="AG3724" s="383" t="s">
        <v>681</v>
      </c>
      <c r="AH3724" s="383" t="s">
        <v>34</v>
      </c>
      <c r="AI3724" s="383" t="s">
        <v>34</v>
      </c>
      <c r="AJ3724" s="383" t="s">
        <v>3554</v>
      </c>
      <c r="AK3724" s="384" t="str">
        <f t="shared" si="117"/>
        <v>NA</v>
      </c>
      <c r="AL3724" s="384" t="str">
        <f t="shared" si="118"/>
        <v>NA</v>
      </c>
    </row>
    <row r="3725" spans="1:38" x14ac:dyDescent="0.25">
      <c r="A3725" s="381" t="s">
        <v>3224</v>
      </c>
      <c r="B3725" s="382" t="s">
        <v>688</v>
      </c>
      <c r="C3725" s="382" t="s">
        <v>30</v>
      </c>
      <c r="D3725" s="382" t="s">
        <v>689</v>
      </c>
      <c r="E3725" s="382" t="s">
        <v>2</v>
      </c>
      <c r="F3725" s="383"/>
      <c r="G3725" s="383">
        <v>0</v>
      </c>
      <c r="H3725" s="383" t="s">
        <v>11</v>
      </c>
      <c r="I3725" s="383"/>
      <c r="J3725" s="383">
        <v>0</v>
      </c>
      <c r="K3725" s="383" t="s">
        <v>11</v>
      </c>
      <c r="L3725" s="385"/>
      <c r="M3725" s="383">
        <v>1</v>
      </c>
      <c r="N3725" s="383" t="s">
        <v>11</v>
      </c>
      <c r="O3725" s="385"/>
      <c r="P3725" s="385">
        <v>1</v>
      </c>
      <c r="Q3725" s="386" t="s">
        <v>11</v>
      </c>
      <c r="R3725" s="383"/>
      <c r="S3725" s="383">
        <v>0</v>
      </c>
      <c r="T3725" s="386" t="s">
        <v>11</v>
      </c>
      <c r="U3725" s="386"/>
      <c r="V3725" s="386">
        <v>0</v>
      </c>
      <c r="W3725" s="386" t="s">
        <v>11</v>
      </c>
      <c r="X3725" s="383"/>
      <c r="Y3725" s="383">
        <v>0</v>
      </c>
      <c r="Z3725" s="386" t="s">
        <v>11</v>
      </c>
      <c r="AA3725" s="386"/>
      <c r="AB3725" s="386">
        <v>0</v>
      </c>
      <c r="AC3725" s="386" t="s">
        <v>11</v>
      </c>
      <c r="AD3725" s="383"/>
      <c r="AE3725" s="383" t="s">
        <v>36</v>
      </c>
      <c r="AF3725" s="383">
        <v>67</v>
      </c>
      <c r="AG3725" s="383" t="s">
        <v>681</v>
      </c>
      <c r="AH3725" s="383" t="s">
        <v>34</v>
      </c>
      <c r="AI3725" s="383" t="s">
        <v>34</v>
      </c>
      <c r="AJ3725" s="383" t="s">
        <v>3554</v>
      </c>
      <c r="AK3725" s="384" t="str">
        <f t="shared" si="117"/>
        <v>NA</v>
      </c>
      <c r="AL3725" s="384" t="str">
        <f t="shared" si="118"/>
        <v>NA</v>
      </c>
    </row>
    <row r="3726" spans="1:38" x14ac:dyDescent="0.25">
      <c r="A3726" s="381" t="s">
        <v>3224</v>
      </c>
      <c r="B3726" s="382" t="s">
        <v>692</v>
      </c>
      <c r="C3726" s="382" t="s">
        <v>30</v>
      </c>
      <c r="D3726" s="382" t="s">
        <v>693</v>
      </c>
      <c r="E3726" s="382" t="s">
        <v>2</v>
      </c>
      <c r="F3726" s="383"/>
      <c r="G3726" s="383">
        <v>21</v>
      </c>
      <c r="H3726" s="383" t="s">
        <v>11</v>
      </c>
      <c r="I3726" s="383"/>
      <c r="J3726" s="383">
        <v>8</v>
      </c>
      <c r="K3726" s="383" t="s">
        <v>11</v>
      </c>
      <c r="L3726" s="385"/>
      <c r="M3726" s="383">
        <v>8</v>
      </c>
      <c r="N3726" s="383" t="s">
        <v>11</v>
      </c>
      <c r="O3726" s="385"/>
      <c r="P3726" s="385">
        <v>2</v>
      </c>
      <c r="Q3726" s="386" t="s">
        <v>11</v>
      </c>
      <c r="R3726" s="383"/>
      <c r="S3726" s="383">
        <v>18</v>
      </c>
      <c r="T3726" s="386" t="s">
        <v>11</v>
      </c>
      <c r="U3726" s="386"/>
      <c r="V3726" s="386">
        <v>18</v>
      </c>
      <c r="W3726" s="386" t="s">
        <v>11</v>
      </c>
      <c r="X3726" s="383"/>
      <c r="Y3726" s="383">
        <v>8</v>
      </c>
      <c r="Z3726" s="386" t="s">
        <v>11</v>
      </c>
      <c r="AA3726" s="386"/>
      <c r="AB3726" s="386">
        <v>8</v>
      </c>
      <c r="AC3726" s="386" t="s">
        <v>11</v>
      </c>
      <c r="AD3726" s="383"/>
      <c r="AE3726" s="383" t="s">
        <v>36</v>
      </c>
      <c r="AF3726" s="383">
        <v>92</v>
      </c>
      <c r="AG3726" s="383" t="s">
        <v>681</v>
      </c>
      <c r="AH3726" s="383" t="s">
        <v>36</v>
      </c>
      <c r="AI3726" s="383" t="s">
        <v>34</v>
      </c>
      <c r="AJ3726" s="383" t="s">
        <v>3554</v>
      </c>
      <c r="AK3726" s="384" t="str">
        <f t="shared" si="117"/>
        <v>NA</v>
      </c>
      <c r="AL3726" s="384" t="str">
        <f t="shared" si="118"/>
        <v>NA</v>
      </c>
    </row>
    <row r="3727" spans="1:38" x14ac:dyDescent="0.25">
      <c r="A3727" s="381" t="s">
        <v>3224</v>
      </c>
      <c r="B3727" s="382" t="s">
        <v>694</v>
      </c>
      <c r="C3727" s="382" t="s">
        <v>30</v>
      </c>
      <c r="D3727" s="382" t="s">
        <v>695</v>
      </c>
      <c r="E3727" s="382" t="s">
        <v>2</v>
      </c>
      <c r="F3727" s="383">
        <v>100</v>
      </c>
      <c r="G3727" s="383">
        <v>39</v>
      </c>
      <c r="H3727" s="383" t="s">
        <v>835</v>
      </c>
      <c r="I3727" s="383"/>
      <c r="J3727" s="383">
        <v>17</v>
      </c>
      <c r="K3727" s="383" t="s">
        <v>11</v>
      </c>
      <c r="L3727" s="385"/>
      <c r="M3727" s="383">
        <v>17</v>
      </c>
      <c r="N3727" s="383" t="s">
        <v>11</v>
      </c>
      <c r="O3727" s="385"/>
      <c r="P3727" s="385">
        <v>21</v>
      </c>
      <c r="Q3727" s="386" t="s">
        <v>11</v>
      </c>
      <c r="R3727" s="383"/>
      <c r="S3727" s="383">
        <v>39</v>
      </c>
      <c r="T3727" s="386" t="s">
        <v>11</v>
      </c>
      <c r="U3727" s="386"/>
      <c r="V3727" s="386">
        <v>39</v>
      </c>
      <c r="W3727" s="386" t="s">
        <v>11</v>
      </c>
      <c r="X3727" s="383"/>
      <c r="Y3727" s="383">
        <v>17</v>
      </c>
      <c r="Z3727" s="386" t="s">
        <v>11</v>
      </c>
      <c r="AA3727" s="386"/>
      <c r="AB3727" s="386">
        <v>17</v>
      </c>
      <c r="AC3727" s="386" t="s">
        <v>11</v>
      </c>
      <c r="AD3727" s="383"/>
      <c r="AE3727" s="383" t="s">
        <v>34</v>
      </c>
      <c r="AF3727" s="383">
        <v>100</v>
      </c>
      <c r="AG3727" s="383" t="s">
        <v>681</v>
      </c>
      <c r="AH3727" s="383" t="s">
        <v>36</v>
      </c>
      <c r="AI3727" s="383" t="s">
        <v>34</v>
      </c>
      <c r="AJ3727" s="383" t="s">
        <v>3554</v>
      </c>
      <c r="AK3727" s="384" t="str">
        <f t="shared" si="117"/>
        <v>NA</v>
      </c>
      <c r="AL3727" s="384" t="str">
        <f t="shared" si="118"/>
        <v>NA</v>
      </c>
    </row>
    <row r="3728" spans="1:38" x14ac:dyDescent="0.25">
      <c r="A3728" s="381" t="s">
        <v>3224</v>
      </c>
      <c r="B3728" s="382" t="s">
        <v>696</v>
      </c>
      <c r="C3728" s="382" t="s">
        <v>30</v>
      </c>
      <c r="D3728" s="382" t="s">
        <v>697</v>
      </c>
      <c r="E3728" s="382" t="s">
        <v>2</v>
      </c>
      <c r="F3728" s="383">
        <v>100</v>
      </c>
      <c r="G3728" s="383">
        <v>57</v>
      </c>
      <c r="H3728" s="383" t="s">
        <v>835</v>
      </c>
      <c r="I3728" s="383"/>
      <c r="J3728" s="383">
        <v>22</v>
      </c>
      <c r="K3728" s="383" t="s">
        <v>11</v>
      </c>
      <c r="L3728" s="385"/>
      <c r="M3728" s="383">
        <v>23</v>
      </c>
      <c r="N3728" s="383" t="s">
        <v>11</v>
      </c>
      <c r="O3728" s="385"/>
      <c r="P3728" s="385">
        <v>21</v>
      </c>
      <c r="Q3728" s="386" t="s">
        <v>11</v>
      </c>
      <c r="R3728" s="383">
        <v>67</v>
      </c>
      <c r="S3728" s="383">
        <v>55</v>
      </c>
      <c r="T3728" s="386" t="s">
        <v>36</v>
      </c>
      <c r="U3728" s="386">
        <v>74</v>
      </c>
      <c r="V3728" s="386">
        <v>47</v>
      </c>
      <c r="W3728" s="386" t="s">
        <v>834</v>
      </c>
      <c r="X3728" s="383"/>
      <c r="Y3728" s="383">
        <v>22</v>
      </c>
      <c r="Z3728" s="386" t="s">
        <v>11</v>
      </c>
      <c r="AA3728" s="386"/>
      <c r="AB3728" s="386">
        <v>20</v>
      </c>
      <c r="AC3728" s="386" t="s">
        <v>11</v>
      </c>
      <c r="AD3728" s="383"/>
      <c r="AE3728" s="383" t="s">
        <v>36</v>
      </c>
      <c r="AF3728" s="383">
        <v>82</v>
      </c>
      <c r="AG3728" s="383" t="s">
        <v>681</v>
      </c>
      <c r="AH3728" s="383" t="s">
        <v>36</v>
      </c>
      <c r="AI3728" s="383" t="s">
        <v>34</v>
      </c>
      <c r="AJ3728" s="383" t="s">
        <v>3554</v>
      </c>
      <c r="AK3728" s="384" t="str">
        <f t="shared" si="117"/>
        <v>NO</v>
      </c>
      <c r="AL3728" s="384" t="str">
        <f t="shared" si="118"/>
        <v>NA</v>
      </c>
    </row>
    <row r="3729" spans="1:38" x14ac:dyDescent="0.25">
      <c r="A3729" s="381" t="s">
        <v>3224</v>
      </c>
      <c r="B3729" s="382" t="s">
        <v>870</v>
      </c>
      <c r="C3729" s="382" t="s">
        <v>30</v>
      </c>
      <c r="D3729" s="382" t="s">
        <v>911</v>
      </c>
      <c r="E3729" s="382" t="s">
        <v>2</v>
      </c>
      <c r="F3729" s="383"/>
      <c r="G3729" s="383">
        <v>1</v>
      </c>
      <c r="H3729" s="383" t="s">
        <v>11</v>
      </c>
      <c r="I3729" s="383"/>
      <c r="J3729" s="383">
        <v>0</v>
      </c>
      <c r="K3729" s="383" t="s">
        <v>11</v>
      </c>
      <c r="L3729" s="385"/>
      <c r="M3729" s="383">
        <v>0</v>
      </c>
      <c r="N3729" s="383" t="s">
        <v>11</v>
      </c>
      <c r="O3729" s="385"/>
      <c r="P3729" s="385"/>
      <c r="Q3729" s="386" t="s">
        <v>11</v>
      </c>
      <c r="R3729" s="383"/>
      <c r="S3729" s="383">
        <v>1</v>
      </c>
      <c r="T3729" s="386" t="s">
        <v>11</v>
      </c>
      <c r="U3729" s="386"/>
      <c r="V3729" s="386">
        <v>1</v>
      </c>
      <c r="W3729" s="386" t="s">
        <v>11</v>
      </c>
      <c r="X3729" s="383"/>
      <c r="Y3729" s="383">
        <v>0</v>
      </c>
      <c r="Z3729" s="386" t="s">
        <v>11</v>
      </c>
      <c r="AA3729" s="386"/>
      <c r="AB3729" s="386">
        <v>0</v>
      </c>
      <c r="AC3729" s="386" t="s">
        <v>11</v>
      </c>
      <c r="AD3729" s="383"/>
      <c r="AE3729" s="383" t="s">
        <v>36</v>
      </c>
      <c r="AF3729" s="383">
        <v>97</v>
      </c>
      <c r="AG3729" s="383" t="s">
        <v>681</v>
      </c>
      <c r="AH3729" s="383" t="s">
        <v>34</v>
      </c>
      <c r="AI3729" s="383" t="s">
        <v>34</v>
      </c>
      <c r="AJ3729" s="383" t="s">
        <v>3554</v>
      </c>
      <c r="AK3729" s="384" t="str">
        <f t="shared" si="117"/>
        <v>NA</v>
      </c>
      <c r="AL3729" s="384" t="str">
        <f t="shared" si="118"/>
        <v>NA</v>
      </c>
    </row>
    <row r="3730" spans="1:38" x14ac:dyDescent="0.25">
      <c r="A3730" s="381" t="s">
        <v>3224</v>
      </c>
      <c r="B3730" s="382" t="s">
        <v>871</v>
      </c>
      <c r="C3730" s="382" t="s">
        <v>30</v>
      </c>
      <c r="D3730" s="382" t="s">
        <v>2249</v>
      </c>
      <c r="E3730" s="382" t="s">
        <v>2</v>
      </c>
      <c r="F3730" s="383">
        <v>100</v>
      </c>
      <c r="G3730" s="383">
        <v>178</v>
      </c>
      <c r="H3730" s="383" t="s">
        <v>835</v>
      </c>
      <c r="I3730" s="383">
        <v>100</v>
      </c>
      <c r="J3730" s="383">
        <v>92</v>
      </c>
      <c r="K3730" s="383" t="s">
        <v>835</v>
      </c>
      <c r="L3730" s="385"/>
      <c r="M3730" s="383">
        <v>92</v>
      </c>
      <c r="N3730" s="383" t="s">
        <v>835</v>
      </c>
      <c r="O3730" s="385"/>
      <c r="P3730" s="385"/>
      <c r="Q3730" s="386" t="s">
        <v>11</v>
      </c>
      <c r="R3730" s="383">
        <v>78</v>
      </c>
      <c r="S3730" s="383">
        <v>176</v>
      </c>
      <c r="T3730" s="386" t="s">
        <v>34</v>
      </c>
      <c r="U3730" s="386">
        <v>77</v>
      </c>
      <c r="V3730" s="386">
        <v>166</v>
      </c>
      <c r="W3730" s="386" t="s">
        <v>11</v>
      </c>
      <c r="X3730" s="383">
        <v>93</v>
      </c>
      <c r="Y3730" s="383">
        <v>90</v>
      </c>
      <c r="Z3730" s="386" t="s">
        <v>34</v>
      </c>
      <c r="AA3730" s="386">
        <v>93</v>
      </c>
      <c r="AB3730" s="386">
        <v>90</v>
      </c>
      <c r="AC3730" s="386" t="s">
        <v>11</v>
      </c>
      <c r="AD3730" s="383" t="s">
        <v>33</v>
      </c>
      <c r="AE3730" s="383" t="s">
        <v>34</v>
      </c>
      <c r="AF3730" s="383">
        <v>100</v>
      </c>
      <c r="AG3730" s="383" t="s">
        <v>681</v>
      </c>
      <c r="AH3730" s="383" t="s">
        <v>36</v>
      </c>
      <c r="AI3730" s="383" t="s">
        <v>36</v>
      </c>
      <c r="AJ3730" s="383" t="s">
        <v>3554</v>
      </c>
      <c r="AK3730" s="384" t="str">
        <f t="shared" si="117"/>
        <v>Yes-SH</v>
      </c>
      <c r="AL3730" s="384" t="str">
        <f t="shared" si="118"/>
        <v>Yes-AB</v>
      </c>
    </row>
    <row r="3731" spans="1:38" x14ac:dyDescent="0.25">
      <c r="A3731" s="381" t="s">
        <v>3224</v>
      </c>
      <c r="B3731" s="382" t="s">
        <v>873</v>
      </c>
      <c r="C3731" s="382" t="s">
        <v>30</v>
      </c>
      <c r="D3731" s="382" t="s">
        <v>2250</v>
      </c>
      <c r="E3731" s="382" t="s">
        <v>2</v>
      </c>
      <c r="F3731" s="383"/>
      <c r="G3731" s="383">
        <v>12</v>
      </c>
      <c r="H3731" s="383" t="s">
        <v>11</v>
      </c>
      <c r="I3731" s="383"/>
      <c r="J3731" s="383">
        <v>6</v>
      </c>
      <c r="K3731" s="383" t="s">
        <v>11</v>
      </c>
      <c r="L3731" s="385"/>
      <c r="M3731" s="383">
        <v>6</v>
      </c>
      <c r="N3731" s="383" t="s">
        <v>11</v>
      </c>
      <c r="O3731" s="385"/>
      <c r="P3731" s="385"/>
      <c r="Q3731" s="386" t="s">
        <v>11</v>
      </c>
      <c r="R3731" s="383"/>
      <c r="S3731" s="383">
        <v>12</v>
      </c>
      <c r="T3731" s="386" t="s">
        <v>11</v>
      </c>
      <c r="U3731" s="386"/>
      <c r="V3731" s="386">
        <v>12</v>
      </c>
      <c r="W3731" s="386" t="s">
        <v>11</v>
      </c>
      <c r="X3731" s="383"/>
      <c r="Y3731" s="383">
        <v>6</v>
      </c>
      <c r="Z3731" s="386" t="s">
        <v>11</v>
      </c>
      <c r="AA3731" s="386"/>
      <c r="AB3731" s="386">
        <v>6</v>
      </c>
      <c r="AC3731" s="386" t="s">
        <v>11</v>
      </c>
      <c r="AD3731" s="383" t="s">
        <v>33</v>
      </c>
      <c r="AE3731" s="383" t="s">
        <v>36</v>
      </c>
      <c r="AF3731" s="383">
        <v>90</v>
      </c>
      <c r="AG3731" s="383" t="s">
        <v>681</v>
      </c>
      <c r="AH3731" s="383" t="s">
        <v>34</v>
      </c>
      <c r="AI3731" s="383" t="s">
        <v>36</v>
      </c>
      <c r="AJ3731" s="383" t="s">
        <v>3554</v>
      </c>
      <c r="AK3731" s="384" t="str">
        <f t="shared" si="117"/>
        <v>NA</v>
      </c>
      <c r="AL3731" s="384" t="str">
        <f t="shared" si="118"/>
        <v>NA</v>
      </c>
    </row>
    <row r="3732" spans="1:38" x14ac:dyDescent="0.25">
      <c r="A3732" s="381" t="s">
        <v>3224</v>
      </c>
      <c r="B3732" s="382" t="s">
        <v>698</v>
      </c>
      <c r="C3732" s="382" t="s">
        <v>30</v>
      </c>
      <c r="D3732" s="382" t="s">
        <v>699</v>
      </c>
      <c r="E3732" s="382" t="s">
        <v>2</v>
      </c>
      <c r="F3732" s="383"/>
      <c r="G3732" s="383">
        <v>1</v>
      </c>
      <c r="H3732" s="383" t="s">
        <v>11</v>
      </c>
      <c r="I3732" s="383"/>
      <c r="J3732" s="383">
        <v>1</v>
      </c>
      <c r="K3732" s="383" t="s">
        <v>11</v>
      </c>
      <c r="L3732" s="385"/>
      <c r="M3732" s="383">
        <v>1</v>
      </c>
      <c r="N3732" s="383" t="s">
        <v>11</v>
      </c>
      <c r="O3732" s="385"/>
      <c r="P3732" s="385">
        <v>0</v>
      </c>
      <c r="Q3732" s="386" t="s">
        <v>11</v>
      </c>
      <c r="R3732" s="383"/>
      <c r="S3732" s="383">
        <v>1</v>
      </c>
      <c r="T3732" s="386" t="s">
        <v>11</v>
      </c>
      <c r="U3732" s="386"/>
      <c r="V3732" s="386">
        <v>1</v>
      </c>
      <c r="W3732" s="386" t="s">
        <v>11</v>
      </c>
      <c r="X3732" s="383"/>
      <c r="Y3732" s="383">
        <v>1</v>
      </c>
      <c r="Z3732" s="386" t="s">
        <v>11</v>
      </c>
      <c r="AA3732" s="386"/>
      <c r="AB3732" s="386">
        <v>1</v>
      </c>
      <c r="AC3732" s="386" t="s">
        <v>11</v>
      </c>
      <c r="AD3732" s="383"/>
      <c r="AE3732" s="383" t="s">
        <v>36</v>
      </c>
      <c r="AF3732" s="383">
        <v>90</v>
      </c>
      <c r="AG3732" s="383" t="s">
        <v>681</v>
      </c>
      <c r="AH3732" s="383" t="s">
        <v>34</v>
      </c>
      <c r="AI3732" s="383" t="s">
        <v>34</v>
      </c>
      <c r="AJ3732" s="383" t="s">
        <v>3554</v>
      </c>
      <c r="AK3732" s="384" t="str">
        <f t="shared" si="117"/>
        <v>NA</v>
      </c>
      <c r="AL3732" s="384" t="str">
        <f t="shared" si="118"/>
        <v>NA</v>
      </c>
    </row>
    <row r="3733" spans="1:38" x14ac:dyDescent="0.25">
      <c r="A3733" s="381" t="s">
        <v>3224</v>
      </c>
      <c r="B3733" s="382" t="s">
        <v>700</v>
      </c>
      <c r="C3733" s="382" t="s">
        <v>30</v>
      </c>
      <c r="D3733" s="382" t="s">
        <v>701</v>
      </c>
      <c r="E3733" s="382" t="s">
        <v>2</v>
      </c>
      <c r="F3733" s="383"/>
      <c r="G3733" s="383">
        <v>2</v>
      </c>
      <c r="H3733" s="383" t="s">
        <v>11</v>
      </c>
      <c r="I3733" s="383"/>
      <c r="J3733" s="383">
        <v>0</v>
      </c>
      <c r="K3733" s="383" t="s">
        <v>11</v>
      </c>
      <c r="L3733" s="385"/>
      <c r="M3733" s="383">
        <v>0</v>
      </c>
      <c r="N3733" s="383" t="s">
        <v>11</v>
      </c>
      <c r="O3733" s="385"/>
      <c r="P3733" s="385">
        <v>2</v>
      </c>
      <c r="Q3733" s="386" t="s">
        <v>11</v>
      </c>
      <c r="R3733" s="383"/>
      <c r="S3733" s="383">
        <v>2</v>
      </c>
      <c r="T3733" s="386" t="s">
        <v>11</v>
      </c>
      <c r="U3733" s="386"/>
      <c r="V3733" s="386">
        <v>1</v>
      </c>
      <c r="W3733" s="386" t="s">
        <v>11</v>
      </c>
      <c r="X3733" s="383"/>
      <c r="Y3733" s="383">
        <v>0</v>
      </c>
      <c r="Z3733" s="386" t="s">
        <v>11</v>
      </c>
      <c r="AA3733" s="386"/>
      <c r="AB3733" s="386">
        <v>0</v>
      </c>
      <c r="AC3733" s="386" t="s">
        <v>11</v>
      </c>
      <c r="AD3733" s="383"/>
      <c r="AE3733" s="383" t="s">
        <v>36</v>
      </c>
      <c r="AF3733" s="383">
        <v>85</v>
      </c>
      <c r="AG3733" s="383" t="s">
        <v>681</v>
      </c>
      <c r="AH3733" s="383" t="s">
        <v>34</v>
      </c>
      <c r="AI3733" s="383" t="s">
        <v>34</v>
      </c>
      <c r="AJ3733" s="383" t="s">
        <v>3554</v>
      </c>
      <c r="AK3733" s="384" t="str">
        <f t="shared" si="117"/>
        <v>NA</v>
      </c>
      <c r="AL3733" s="384" t="str">
        <f t="shared" si="118"/>
        <v>NA</v>
      </c>
    </row>
    <row r="3734" spans="1:38" x14ac:dyDescent="0.25">
      <c r="A3734" s="381" t="s">
        <v>3224</v>
      </c>
      <c r="B3734" s="382" t="s">
        <v>702</v>
      </c>
      <c r="C3734" s="382" t="s">
        <v>30</v>
      </c>
      <c r="D3734" s="382" t="s">
        <v>703</v>
      </c>
      <c r="E3734" s="382" t="s">
        <v>2</v>
      </c>
      <c r="F3734" s="383"/>
      <c r="G3734" s="383">
        <v>12</v>
      </c>
      <c r="H3734" s="383" t="s">
        <v>11</v>
      </c>
      <c r="I3734" s="383"/>
      <c r="J3734" s="383">
        <v>7</v>
      </c>
      <c r="K3734" s="383" t="s">
        <v>11</v>
      </c>
      <c r="L3734" s="385"/>
      <c r="M3734" s="383">
        <v>7</v>
      </c>
      <c r="N3734" s="383" t="s">
        <v>11</v>
      </c>
      <c r="O3734" s="385"/>
      <c r="P3734" s="385">
        <v>0</v>
      </c>
      <c r="Q3734" s="386" t="s">
        <v>11</v>
      </c>
      <c r="R3734" s="383"/>
      <c r="S3734" s="383">
        <v>12</v>
      </c>
      <c r="T3734" s="386" t="s">
        <v>11</v>
      </c>
      <c r="U3734" s="386"/>
      <c r="V3734" s="386">
        <v>11</v>
      </c>
      <c r="W3734" s="386" t="s">
        <v>11</v>
      </c>
      <c r="X3734" s="383"/>
      <c r="Y3734" s="383">
        <v>7</v>
      </c>
      <c r="Z3734" s="386" t="s">
        <v>11</v>
      </c>
      <c r="AA3734" s="386"/>
      <c r="AB3734" s="386">
        <v>7</v>
      </c>
      <c r="AC3734" s="386" t="s">
        <v>11</v>
      </c>
      <c r="AD3734" s="383"/>
      <c r="AE3734" s="383" t="s">
        <v>36</v>
      </c>
      <c r="AF3734" s="383">
        <v>92</v>
      </c>
      <c r="AG3734" s="383" t="s">
        <v>681</v>
      </c>
      <c r="AH3734" s="383" t="s">
        <v>34</v>
      </c>
      <c r="AI3734" s="383" t="s">
        <v>34</v>
      </c>
      <c r="AJ3734" s="383" t="s">
        <v>3554</v>
      </c>
      <c r="AK3734" s="384" t="str">
        <f t="shared" si="117"/>
        <v>NA</v>
      </c>
      <c r="AL3734" s="384" t="str">
        <f t="shared" si="118"/>
        <v>NA</v>
      </c>
    </row>
    <row r="3735" spans="1:38" x14ac:dyDescent="0.25">
      <c r="A3735" s="381" t="s">
        <v>3224</v>
      </c>
      <c r="B3735" s="382" t="s">
        <v>877</v>
      </c>
      <c r="C3735" s="382" t="s">
        <v>30</v>
      </c>
      <c r="D3735" s="382" t="s">
        <v>2251</v>
      </c>
      <c r="E3735" s="382" t="s">
        <v>2</v>
      </c>
      <c r="F3735" s="383">
        <v>99</v>
      </c>
      <c r="G3735" s="383">
        <v>267</v>
      </c>
      <c r="H3735" s="383" t="s">
        <v>835</v>
      </c>
      <c r="I3735" s="383">
        <v>99</v>
      </c>
      <c r="J3735" s="383">
        <v>143</v>
      </c>
      <c r="K3735" s="383" t="s">
        <v>835</v>
      </c>
      <c r="L3735" s="385"/>
      <c r="M3735" s="383">
        <v>144</v>
      </c>
      <c r="N3735" s="383" t="s">
        <v>835</v>
      </c>
      <c r="O3735" s="385"/>
      <c r="P3735" s="385"/>
      <c r="Q3735" s="386" t="s">
        <v>11</v>
      </c>
      <c r="R3735" s="383">
        <v>63</v>
      </c>
      <c r="S3735" s="383">
        <v>251</v>
      </c>
      <c r="T3735" s="386" t="s">
        <v>36</v>
      </c>
      <c r="U3735" s="386">
        <v>64</v>
      </c>
      <c r="V3735" s="386">
        <v>236</v>
      </c>
      <c r="W3735" s="386" t="s">
        <v>834</v>
      </c>
      <c r="X3735" s="383">
        <v>92</v>
      </c>
      <c r="Y3735" s="383">
        <v>134</v>
      </c>
      <c r="Z3735" s="386" t="s">
        <v>34</v>
      </c>
      <c r="AA3735" s="386">
        <v>94</v>
      </c>
      <c r="AB3735" s="386">
        <v>128</v>
      </c>
      <c r="AC3735" s="386" t="s">
        <v>11</v>
      </c>
      <c r="AD3735" s="383" t="s">
        <v>57</v>
      </c>
      <c r="AE3735" s="383" t="s">
        <v>36</v>
      </c>
      <c r="AF3735" s="383">
        <v>77</v>
      </c>
      <c r="AG3735" s="383" t="s">
        <v>681</v>
      </c>
      <c r="AH3735" s="383" t="s">
        <v>36</v>
      </c>
      <c r="AI3735" s="383" t="s">
        <v>36</v>
      </c>
      <c r="AJ3735" s="383" t="s">
        <v>3554</v>
      </c>
      <c r="AK3735" s="384" t="str">
        <f t="shared" si="117"/>
        <v>NO</v>
      </c>
      <c r="AL3735" s="384" t="str">
        <f t="shared" si="118"/>
        <v>Yes-AB</v>
      </c>
    </row>
    <row r="3736" spans="1:38" x14ac:dyDescent="0.25">
      <c r="A3736" s="381" t="s">
        <v>3224</v>
      </c>
      <c r="B3736" s="382" t="s">
        <v>704</v>
      </c>
      <c r="C3736" s="382" t="s">
        <v>30</v>
      </c>
      <c r="D3736" s="382" t="s">
        <v>705</v>
      </c>
      <c r="E3736" s="382" t="s">
        <v>2</v>
      </c>
      <c r="F3736" s="383"/>
      <c r="G3736" s="383">
        <v>19</v>
      </c>
      <c r="H3736" s="383" t="s">
        <v>11</v>
      </c>
      <c r="I3736" s="383"/>
      <c r="J3736" s="383">
        <v>9</v>
      </c>
      <c r="K3736" s="383" t="s">
        <v>11</v>
      </c>
      <c r="L3736" s="385"/>
      <c r="M3736" s="383">
        <v>10</v>
      </c>
      <c r="N3736" s="383" t="s">
        <v>11</v>
      </c>
      <c r="O3736" s="385"/>
      <c r="P3736" s="385">
        <v>6</v>
      </c>
      <c r="Q3736" s="386" t="s">
        <v>11</v>
      </c>
      <c r="R3736" s="383"/>
      <c r="S3736" s="383">
        <v>18</v>
      </c>
      <c r="T3736" s="386" t="s">
        <v>11</v>
      </c>
      <c r="U3736" s="386"/>
      <c r="V3736" s="386">
        <v>16</v>
      </c>
      <c r="W3736" s="386" t="s">
        <v>11</v>
      </c>
      <c r="X3736" s="383"/>
      <c r="Y3736" s="383">
        <v>8</v>
      </c>
      <c r="Z3736" s="386" t="s">
        <v>11</v>
      </c>
      <c r="AA3736" s="386"/>
      <c r="AB3736" s="386">
        <v>8</v>
      </c>
      <c r="AC3736" s="386" t="s">
        <v>11</v>
      </c>
      <c r="AD3736" s="383"/>
      <c r="AE3736" s="383" t="s">
        <v>36</v>
      </c>
      <c r="AF3736" s="383">
        <v>77</v>
      </c>
      <c r="AG3736" s="383" t="s">
        <v>681</v>
      </c>
      <c r="AH3736" s="383" t="s">
        <v>34</v>
      </c>
      <c r="AI3736" s="383" t="s">
        <v>36</v>
      </c>
      <c r="AJ3736" s="383" t="s">
        <v>3554</v>
      </c>
      <c r="AK3736" s="384" t="str">
        <f t="shared" si="117"/>
        <v>NA</v>
      </c>
      <c r="AL3736" s="384" t="str">
        <f t="shared" si="118"/>
        <v>NA</v>
      </c>
    </row>
    <row r="3737" spans="1:38" x14ac:dyDescent="0.25">
      <c r="A3737" s="381" t="s">
        <v>3224</v>
      </c>
      <c r="B3737" s="382" t="s">
        <v>706</v>
      </c>
      <c r="C3737" s="382" t="s">
        <v>30</v>
      </c>
      <c r="D3737" s="382" t="s">
        <v>707</v>
      </c>
      <c r="E3737" s="382" t="s">
        <v>2</v>
      </c>
      <c r="F3737" s="383">
        <v>99</v>
      </c>
      <c r="G3737" s="383">
        <v>72</v>
      </c>
      <c r="H3737" s="383" t="s">
        <v>835</v>
      </c>
      <c r="I3737" s="383">
        <v>98</v>
      </c>
      <c r="J3737" s="383">
        <v>42</v>
      </c>
      <c r="K3737" s="383" t="s">
        <v>835</v>
      </c>
      <c r="L3737" s="385"/>
      <c r="M3737" s="383">
        <v>43</v>
      </c>
      <c r="N3737" s="383" t="s">
        <v>835</v>
      </c>
      <c r="O3737" s="385">
        <v>77</v>
      </c>
      <c r="P3737" s="385">
        <v>44</v>
      </c>
      <c r="Q3737" s="386" t="s">
        <v>835</v>
      </c>
      <c r="R3737" s="383"/>
      <c r="S3737" s="383">
        <v>69</v>
      </c>
      <c r="T3737" s="386" t="s">
        <v>11</v>
      </c>
      <c r="U3737" s="386"/>
      <c r="V3737" s="386">
        <v>63</v>
      </c>
      <c r="W3737" s="386" t="s">
        <v>11</v>
      </c>
      <c r="X3737" s="383"/>
      <c r="Y3737" s="383">
        <v>41</v>
      </c>
      <c r="Z3737" s="386" t="s">
        <v>11</v>
      </c>
      <c r="AA3737" s="386"/>
      <c r="AB3737" s="386">
        <v>39</v>
      </c>
      <c r="AC3737" s="386" t="s">
        <v>11</v>
      </c>
      <c r="AD3737" s="383"/>
      <c r="AE3737" s="383" t="s">
        <v>36</v>
      </c>
      <c r="AF3737" s="383">
        <v>79</v>
      </c>
      <c r="AG3737" s="383" t="s">
        <v>681</v>
      </c>
      <c r="AH3737" s="383" t="s">
        <v>34</v>
      </c>
      <c r="AI3737" s="383" t="s">
        <v>36</v>
      </c>
      <c r="AJ3737" s="383" t="s">
        <v>3554</v>
      </c>
      <c r="AK3737" s="384" t="str">
        <f t="shared" si="117"/>
        <v>NA</v>
      </c>
      <c r="AL3737" s="384" t="str">
        <f t="shared" si="118"/>
        <v>NA</v>
      </c>
    </row>
    <row r="3738" spans="1:38" x14ac:dyDescent="0.25">
      <c r="A3738" s="381" t="s">
        <v>3224</v>
      </c>
      <c r="B3738" s="382" t="s">
        <v>878</v>
      </c>
      <c r="C3738" s="382" t="s">
        <v>30</v>
      </c>
      <c r="D3738" s="382" t="s">
        <v>2252</v>
      </c>
      <c r="E3738" s="382" t="s">
        <v>2</v>
      </c>
      <c r="F3738" s="383"/>
      <c r="G3738" s="383">
        <v>11</v>
      </c>
      <c r="H3738" s="383" t="s">
        <v>11</v>
      </c>
      <c r="I3738" s="383"/>
      <c r="J3738" s="383">
        <v>7</v>
      </c>
      <c r="K3738" s="383" t="s">
        <v>11</v>
      </c>
      <c r="L3738" s="385"/>
      <c r="M3738" s="383">
        <v>6</v>
      </c>
      <c r="N3738" s="383" t="s">
        <v>11</v>
      </c>
      <c r="O3738" s="385"/>
      <c r="P3738" s="385"/>
      <c r="Q3738" s="386" t="s">
        <v>11</v>
      </c>
      <c r="R3738" s="383"/>
      <c r="S3738" s="383">
        <v>9</v>
      </c>
      <c r="T3738" s="386" t="s">
        <v>11</v>
      </c>
      <c r="U3738" s="386"/>
      <c r="V3738" s="386">
        <v>9</v>
      </c>
      <c r="W3738" s="386" t="s">
        <v>11</v>
      </c>
      <c r="X3738" s="383"/>
      <c r="Y3738" s="383">
        <v>5</v>
      </c>
      <c r="Z3738" s="386" t="s">
        <v>11</v>
      </c>
      <c r="AA3738" s="386"/>
      <c r="AB3738" s="386">
        <v>5</v>
      </c>
      <c r="AC3738" s="386" t="s">
        <v>11</v>
      </c>
      <c r="AD3738" s="383" t="s">
        <v>104</v>
      </c>
      <c r="AE3738" s="383" t="s">
        <v>36</v>
      </c>
      <c r="AF3738" s="383">
        <v>97</v>
      </c>
      <c r="AG3738" s="383" t="s">
        <v>681</v>
      </c>
      <c r="AH3738" s="383" t="s">
        <v>36</v>
      </c>
      <c r="AI3738" s="383" t="s">
        <v>34</v>
      </c>
      <c r="AJ3738" s="383" t="s">
        <v>3554</v>
      </c>
      <c r="AK3738" s="384" t="str">
        <f t="shared" si="117"/>
        <v>NA</v>
      </c>
      <c r="AL3738" s="384" t="str">
        <f t="shared" si="118"/>
        <v>NA</v>
      </c>
    </row>
    <row r="3739" spans="1:38" x14ac:dyDescent="0.25">
      <c r="A3739" s="381" t="s">
        <v>3224</v>
      </c>
      <c r="B3739" s="382" t="s">
        <v>708</v>
      </c>
      <c r="C3739" s="382" t="s">
        <v>30</v>
      </c>
      <c r="D3739" s="382" t="s">
        <v>709</v>
      </c>
      <c r="E3739" s="382" t="s">
        <v>2</v>
      </c>
      <c r="F3739" s="383">
        <v>100</v>
      </c>
      <c r="G3739" s="383">
        <v>38</v>
      </c>
      <c r="H3739" s="383" t="s">
        <v>835</v>
      </c>
      <c r="I3739" s="383"/>
      <c r="J3739" s="383">
        <v>29</v>
      </c>
      <c r="K3739" s="383" t="s">
        <v>11</v>
      </c>
      <c r="L3739" s="385"/>
      <c r="M3739" s="383">
        <v>12</v>
      </c>
      <c r="N3739" s="383" t="s">
        <v>11</v>
      </c>
      <c r="O3739" s="385"/>
      <c r="P3739" s="385">
        <v>2</v>
      </c>
      <c r="Q3739" s="386" t="s">
        <v>11</v>
      </c>
      <c r="R3739" s="383"/>
      <c r="S3739" s="383">
        <v>38</v>
      </c>
      <c r="T3739" s="386" t="s">
        <v>11</v>
      </c>
      <c r="U3739" s="386"/>
      <c r="V3739" s="386">
        <v>37</v>
      </c>
      <c r="W3739" s="386" t="s">
        <v>11</v>
      </c>
      <c r="X3739" s="383"/>
      <c r="Y3739" s="383">
        <v>28</v>
      </c>
      <c r="Z3739" s="386" t="s">
        <v>11</v>
      </c>
      <c r="AA3739" s="386"/>
      <c r="AB3739" s="386">
        <v>27</v>
      </c>
      <c r="AC3739" s="386" t="s">
        <v>11</v>
      </c>
      <c r="AD3739" s="383"/>
      <c r="AE3739" s="383" t="s">
        <v>34</v>
      </c>
      <c r="AF3739" s="383">
        <v>100</v>
      </c>
      <c r="AG3739" s="383" t="s">
        <v>40</v>
      </c>
      <c r="AH3739" s="383" t="s">
        <v>34</v>
      </c>
      <c r="AI3739" s="383" t="s">
        <v>36</v>
      </c>
      <c r="AJ3739" s="383" t="s">
        <v>3554</v>
      </c>
      <c r="AK3739" s="384" t="str">
        <f t="shared" si="117"/>
        <v>NA</v>
      </c>
      <c r="AL3739" s="384" t="str">
        <f t="shared" si="118"/>
        <v>NA</v>
      </c>
    </row>
    <row r="3740" spans="1:38" x14ac:dyDescent="0.25">
      <c r="A3740" s="381" t="s">
        <v>3224</v>
      </c>
      <c r="B3740" s="382" t="s">
        <v>710</v>
      </c>
      <c r="C3740" s="382" t="s">
        <v>30</v>
      </c>
      <c r="D3740" s="382" t="s">
        <v>711</v>
      </c>
      <c r="E3740" s="382" t="s">
        <v>2</v>
      </c>
      <c r="F3740" s="383"/>
      <c r="G3740" s="383">
        <v>3</v>
      </c>
      <c r="H3740" s="383" t="s">
        <v>11</v>
      </c>
      <c r="I3740" s="383"/>
      <c r="J3740" s="383">
        <v>2</v>
      </c>
      <c r="K3740" s="383" t="s">
        <v>11</v>
      </c>
      <c r="L3740" s="385"/>
      <c r="M3740" s="383">
        <v>1</v>
      </c>
      <c r="N3740" s="383" t="s">
        <v>11</v>
      </c>
      <c r="O3740" s="385"/>
      <c r="P3740" s="385"/>
      <c r="Q3740" s="386" t="s">
        <v>11</v>
      </c>
      <c r="R3740" s="383"/>
      <c r="S3740" s="383">
        <v>2</v>
      </c>
      <c r="T3740" s="386" t="s">
        <v>11</v>
      </c>
      <c r="U3740" s="386"/>
      <c r="V3740" s="386">
        <v>2</v>
      </c>
      <c r="W3740" s="386" t="s">
        <v>11</v>
      </c>
      <c r="X3740" s="383"/>
      <c r="Y3740" s="383">
        <v>1</v>
      </c>
      <c r="Z3740" s="386" t="s">
        <v>11</v>
      </c>
      <c r="AA3740" s="386"/>
      <c r="AB3740" s="386">
        <v>1</v>
      </c>
      <c r="AC3740" s="386" t="s">
        <v>11</v>
      </c>
      <c r="AD3740" s="383"/>
      <c r="AE3740" s="383" t="s">
        <v>36</v>
      </c>
      <c r="AF3740" s="383">
        <v>87</v>
      </c>
      <c r="AG3740" s="383" t="s">
        <v>681</v>
      </c>
      <c r="AH3740" s="383" t="s">
        <v>34</v>
      </c>
      <c r="AI3740" s="383" t="s">
        <v>36</v>
      </c>
      <c r="AJ3740" s="383" t="s">
        <v>3554</v>
      </c>
      <c r="AK3740" s="384" t="str">
        <f t="shared" si="117"/>
        <v>NA</v>
      </c>
      <c r="AL3740" s="384" t="str">
        <f t="shared" si="118"/>
        <v>NA</v>
      </c>
    </row>
    <row r="3741" spans="1:38" x14ac:dyDescent="0.25">
      <c r="A3741" s="381" t="s">
        <v>3224</v>
      </c>
      <c r="B3741" s="382" t="s">
        <v>879</v>
      </c>
      <c r="C3741" s="382" t="s">
        <v>30</v>
      </c>
      <c r="D3741" s="382" t="s">
        <v>2253</v>
      </c>
      <c r="E3741" s="382" t="s">
        <v>2</v>
      </c>
      <c r="F3741" s="383"/>
      <c r="G3741" s="383">
        <v>2</v>
      </c>
      <c r="H3741" s="383" t="s">
        <v>11</v>
      </c>
      <c r="I3741" s="383"/>
      <c r="J3741" s="383">
        <v>1</v>
      </c>
      <c r="K3741" s="383" t="s">
        <v>11</v>
      </c>
      <c r="L3741" s="385"/>
      <c r="M3741" s="383">
        <v>1</v>
      </c>
      <c r="N3741" s="383" t="s">
        <v>11</v>
      </c>
      <c r="O3741" s="385"/>
      <c r="P3741" s="385"/>
      <c r="Q3741" s="386" t="s">
        <v>11</v>
      </c>
      <c r="R3741" s="383"/>
      <c r="S3741" s="383">
        <v>2</v>
      </c>
      <c r="T3741" s="386" t="s">
        <v>11</v>
      </c>
      <c r="U3741" s="386"/>
      <c r="V3741" s="386">
        <v>2</v>
      </c>
      <c r="W3741" s="386" t="s">
        <v>11</v>
      </c>
      <c r="X3741" s="383"/>
      <c r="Y3741" s="383">
        <v>1</v>
      </c>
      <c r="Z3741" s="386" t="s">
        <v>11</v>
      </c>
      <c r="AA3741" s="386"/>
      <c r="AB3741" s="386">
        <v>1</v>
      </c>
      <c r="AC3741" s="386" t="s">
        <v>11</v>
      </c>
      <c r="AD3741" s="383"/>
      <c r="AE3741" s="383" t="s">
        <v>36</v>
      </c>
      <c r="AF3741" s="383">
        <v>90</v>
      </c>
      <c r="AG3741" s="383" t="s">
        <v>681</v>
      </c>
      <c r="AH3741" s="383" t="s">
        <v>34</v>
      </c>
      <c r="AI3741" s="383" t="s">
        <v>34</v>
      </c>
      <c r="AJ3741" s="383" t="s">
        <v>3554</v>
      </c>
      <c r="AK3741" s="384" t="str">
        <f t="shared" si="117"/>
        <v>NA</v>
      </c>
      <c r="AL3741" s="384" t="str">
        <f t="shared" si="118"/>
        <v>NA</v>
      </c>
    </row>
    <row r="3742" spans="1:38" x14ac:dyDescent="0.25">
      <c r="A3742" s="381" t="s">
        <v>3224</v>
      </c>
      <c r="B3742" s="382" t="s">
        <v>880</v>
      </c>
      <c r="C3742" s="382" t="s">
        <v>30</v>
      </c>
      <c r="D3742" s="382" t="s">
        <v>2254</v>
      </c>
      <c r="E3742" s="382" t="s">
        <v>2</v>
      </c>
      <c r="F3742" s="383">
        <v>100</v>
      </c>
      <c r="G3742" s="383">
        <v>156</v>
      </c>
      <c r="H3742" s="383" t="s">
        <v>835</v>
      </c>
      <c r="I3742" s="383">
        <v>100</v>
      </c>
      <c r="J3742" s="383">
        <v>140</v>
      </c>
      <c r="K3742" s="383" t="s">
        <v>835</v>
      </c>
      <c r="L3742" s="385"/>
      <c r="M3742" s="383">
        <v>66</v>
      </c>
      <c r="N3742" s="383" t="s">
        <v>835</v>
      </c>
      <c r="O3742" s="385"/>
      <c r="P3742" s="385"/>
      <c r="Q3742" s="386" t="s">
        <v>11</v>
      </c>
      <c r="R3742" s="383">
        <v>86</v>
      </c>
      <c r="S3742" s="383">
        <v>155</v>
      </c>
      <c r="T3742" s="386" t="s">
        <v>34</v>
      </c>
      <c r="U3742" s="386">
        <v>82</v>
      </c>
      <c r="V3742" s="386">
        <v>137</v>
      </c>
      <c r="W3742" s="386" t="s">
        <v>11</v>
      </c>
      <c r="X3742" s="383">
        <v>76</v>
      </c>
      <c r="Y3742" s="383">
        <v>139</v>
      </c>
      <c r="Z3742" s="386" t="s">
        <v>34</v>
      </c>
      <c r="AA3742" s="386">
        <v>80</v>
      </c>
      <c r="AB3742" s="386">
        <v>122</v>
      </c>
      <c r="AC3742" s="386" t="s">
        <v>835</v>
      </c>
      <c r="AD3742" s="383"/>
      <c r="AE3742" s="383" t="s">
        <v>36</v>
      </c>
      <c r="AF3742" s="383">
        <v>82</v>
      </c>
      <c r="AG3742" s="383" t="s">
        <v>40</v>
      </c>
      <c r="AH3742" s="383" t="s">
        <v>36</v>
      </c>
      <c r="AI3742" s="383" t="s">
        <v>34</v>
      </c>
      <c r="AJ3742" s="383" t="s">
        <v>3554</v>
      </c>
      <c r="AK3742" s="384" t="str">
        <f t="shared" si="117"/>
        <v>Yes-AB</v>
      </c>
      <c r="AL3742" s="384" t="str">
        <f t="shared" si="118"/>
        <v>Yes-GM</v>
      </c>
    </row>
    <row r="3743" spans="1:38" x14ac:dyDescent="0.25">
      <c r="A3743" s="381" t="s">
        <v>3224</v>
      </c>
      <c r="B3743" s="382" t="s">
        <v>882</v>
      </c>
      <c r="C3743" s="382" t="s">
        <v>30</v>
      </c>
      <c r="D3743" s="382" t="s">
        <v>2327</v>
      </c>
      <c r="E3743" s="382" t="s">
        <v>2</v>
      </c>
      <c r="F3743" s="383"/>
      <c r="G3743" s="383">
        <v>7</v>
      </c>
      <c r="H3743" s="383" t="s">
        <v>11</v>
      </c>
      <c r="I3743" s="383"/>
      <c r="J3743" s="383">
        <v>5</v>
      </c>
      <c r="K3743" s="383" t="s">
        <v>11</v>
      </c>
      <c r="L3743" s="385"/>
      <c r="M3743" s="383">
        <v>5</v>
      </c>
      <c r="N3743" s="383" t="s">
        <v>11</v>
      </c>
      <c r="O3743" s="385"/>
      <c r="P3743" s="385">
        <v>3</v>
      </c>
      <c r="Q3743" s="386" t="s">
        <v>11</v>
      </c>
      <c r="R3743" s="383"/>
      <c r="S3743" s="383">
        <v>5</v>
      </c>
      <c r="T3743" s="386" t="s">
        <v>11</v>
      </c>
      <c r="U3743" s="386"/>
      <c r="V3743" s="386">
        <v>3</v>
      </c>
      <c r="W3743" s="386" t="s">
        <v>11</v>
      </c>
      <c r="X3743" s="383"/>
      <c r="Y3743" s="383">
        <v>4</v>
      </c>
      <c r="Z3743" s="386" t="s">
        <v>11</v>
      </c>
      <c r="AA3743" s="386"/>
      <c r="AB3743" s="386">
        <v>3</v>
      </c>
      <c r="AC3743" s="386" t="s">
        <v>11</v>
      </c>
      <c r="AD3743" s="383"/>
      <c r="AE3743" s="383" t="s">
        <v>36</v>
      </c>
      <c r="AF3743" s="383">
        <v>67</v>
      </c>
      <c r="AG3743" s="383" t="s">
        <v>681</v>
      </c>
      <c r="AH3743" s="383" t="s">
        <v>34</v>
      </c>
      <c r="AI3743" s="383" t="s">
        <v>34</v>
      </c>
      <c r="AJ3743" s="383" t="s">
        <v>3554</v>
      </c>
      <c r="AK3743" s="384" t="str">
        <f t="shared" si="117"/>
        <v>NA</v>
      </c>
      <c r="AL3743" s="384" t="str">
        <f t="shared" si="118"/>
        <v>NA</v>
      </c>
    </row>
    <row r="3744" spans="1:38" x14ac:dyDescent="0.25">
      <c r="A3744" s="381" t="s">
        <v>3224</v>
      </c>
      <c r="B3744" s="382" t="s">
        <v>883</v>
      </c>
      <c r="C3744" s="382" t="s">
        <v>30</v>
      </c>
      <c r="D3744" s="382" t="s">
        <v>2328</v>
      </c>
      <c r="E3744" s="382" t="s">
        <v>2</v>
      </c>
      <c r="F3744" s="383"/>
      <c r="G3744" s="383">
        <v>19</v>
      </c>
      <c r="H3744" s="383" t="s">
        <v>11</v>
      </c>
      <c r="I3744" s="383"/>
      <c r="J3744" s="383">
        <v>9</v>
      </c>
      <c r="K3744" s="383" t="s">
        <v>11</v>
      </c>
      <c r="L3744" s="385"/>
      <c r="M3744" s="383">
        <v>6</v>
      </c>
      <c r="N3744" s="383" t="s">
        <v>11</v>
      </c>
      <c r="O3744" s="385"/>
      <c r="P3744" s="385">
        <v>9</v>
      </c>
      <c r="Q3744" s="386" t="s">
        <v>11</v>
      </c>
      <c r="R3744" s="383"/>
      <c r="S3744" s="383">
        <v>12</v>
      </c>
      <c r="T3744" s="386" t="s">
        <v>11</v>
      </c>
      <c r="U3744" s="386"/>
      <c r="V3744" s="386">
        <v>7</v>
      </c>
      <c r="W3744" s="386" t="s">
        <v>11</v>
      </c>
      <c r="X3744" s="383"/>
      <c r="Y3744" s="383">
        <v>7</v>
      </c>
      <c r="Z3744" s="386" t="s">
        <v>11</v>
      </c>
      <c r="AA3744" s="386"/>
      <c r="AB3744" s="386">
        <v>5</v>
      </c>
      <c r="AC3744" s="386" t="s">
        <v>11</v>
      </c>
      <c r="AD3744" s="383"/>
      <c r="AE3744" s="383" t="s">
        <v>36</v>
      </c>
      <c r="AF3744" s="383">
        <v>64</v>
      </c>
      <c r="AG3744" s="383" t="s">
        <v>681</v>
      </c>
      <c r="AH3744" s="383" t="s">
        <v>34</v>
      </c>
      <c r="AI3744" s="383" t="s">
        <v>34</v>
      </c>
      <c r="AJ3744" s="383" t="s">
        <v>3554</v>
      </c>
      <c r="AK3744" s="384" t="str">
        <f t="shared" si="117"/>
        <v>NA</v>
      </c>
      <c r="AL3744" s="384" t="str">
        <f t="shared" si="118"/>
        <v>NA</v>
      </c>
    </row>
    <row r="3745" spans="1:38" x14ac:dyDescent="0.25">
      <c r="A3745" s="381" t="s">
        <v>3224</v>
      </c>
      <c r="B3745" s="382" t="s">
        <v>712</v>
      </c>
      <c r="C3745" s="382" t="s">
        <v>30</v>
      </c>
      <c r="D3745" s="382" t="s">
        <v>713</v>
      </c>
      <c r="E3745" s="382" t="s">
        <v>2</v>
      </c>
      <c r="F3745" s="383">
        <v>100</v>
      </c>
      <c r="G3745" s="383">
        <v>156</v>
      </c>
      <c r="H3745" s="383" t="s">
        <v>835</v>
      </c>
      <c r="I3745" s="383">
        <v>100</v>
      </c>
      <c r="J3745" s="383">
        <v>77</v>
      </c>
      <c r="K3745" s="383" t="s">
        <v>835</v>
      </c>
      <c r="L3745" s="385"/>
      <c r="M3745" s="383">
        <v>76</v>
      </c>
      <c r="N3745" s="383" t="s">
        <v>835</v>
      </c>
      <c r="O3745" s="385">
        <v>84</v>
      </c>
      <c r="P3745" s="385">
        <v>74</v>
      </c>
      <c r="Q3745" s="386" t="s">
        <v>834</v>
      </c>
      <c r="R3745" s="383">
        <v>70</v>
      </c>
      <c r="S3745" s="383">
        <v>151</v>
      </c>
      <c r="T3745" s="386" t="s">
        <v>36</v>
      </c>
      <c r="U3745" s="386">
        <v>68</v>
      </c>
      <c r="V3745" s="386">
        <v>133</v>
      </c>
      <c r="W3745" s="386" t="s">
        <v>834</v>
      </c>
      <c r="X3745" s="383"/>
      <c r="Y3745" s="383">
        <v>75</v>
      </c>
      <c r="Z3745" s="386" t="s">
        <v>11</v>
      </c>
      <c r="AA3745" s="386"/>
      <c r="AB3745" s="386">
        <v>67</v>
      </c>
      <c r="AC3745" s="386" t="s">
        <v>11</v>
      </c>
      <c r="AD3745" s="383"/>
      <c r="AE3745" s="383" t="s">
        <v>36</v>
      </c>
      <c r="AF3745" s="383">
        <v>85</v>
      </c>
      <c r="AG3745" s="383" t="s">
        <v>681</v>
      </c>
      <c r="AH3745" s="383" t="s">
        <v>34</v>
      </c>
      <c r="AI3745" s="383" t="s">
        <v>36</v>
      </c>
      <c r="AJ3745" s="383" t="s">
        <v>3554</v>
      </c>
      <c r="AK3745" s="384" t="str">
        <f t="shared" si="117"/>
        <v>NO</v>
      </c>
      <c r="AL3745" s="384" t="str">
        <f t="shared" si="118"/>
        <v>NA</v>
      </c>
    </row>
    <row r="3746" spans="1:38" x14ac:dyDescent="0.25">
      <c r="A3746" s="381" t="s">
        <v>3224</v>
      </c>
      <c r="B3746" s="382" t="s">
        <v>714</v>
      </c>
      <c r="C3746" s="382" t="s">
        <v>30</v>
      </c>
      <c r="D3746" s="382" t="s">
        <v>2255</v>
      </c>
      <c r="E3746" s="382" t="s">
        <v>2</v>
      </c>
      <c r="F3746" s="383">
        <v>100</v>
      </c>
      <c r="G3746" s="383">
        <v>60</v>
      </c>
      <c r="H3746" s="383" t="s">
        <v>835</v>
      </c>
      <c r="I3746" s="383"/>
      <c r="J3746" s="383">
        <v>24</v>
      </c>
      <c r="K3746" s="383" t="s">
        <v>11</v>
      </c>
      <c r="L3746" s="385"/>
      <c r="M3746" s="383">
        <v>24</v>
      </c>
      <c r="N3746" s="383" t="s">
        <v>11</v>
      </c>
      <c r="O3746" s="385">
        <v>88</v>
      </c>
      <c r="P3746" s="385">
        <v>40</v>
      </c>
      <c r="Q3746" s="386" t="s">
        <v>835</v>
      </c>
      <c r="R3746" s="383"/>
      <c r="S3746" s="383">
        <v>60</v>
      </c>
      <c r="T3746" s="386" t="s">
        <v>34</v>
      </c>
      <c r="U3746" s="386">
        <v>91</v>
      </c>
      <c r="V3746" s="386">
        <v>54</v>
      </c>
      <c r="W3746" s="386" t="s">
        <v>11</v>
      </c>
      <c r="X3746" s="383"/>
      <c r="Y3746" s="383">
        <v>24</v>
      </c>
      <c r="Z3746" s="386" t="s">
        <v>11</v>
      </c>
      <c r="AA3746" s="386"/>
      <c r="AB3746" s="386">
        <v>24</v>
      </c>
      <c r="AC3746" s="386" t="s">
        <v>11</v>
      </c>
      <c r="AD3746" s="383"/>
      <c r="AE3746" s="383" t="s">
        <v>36</v>
      </c>
      <c r="AF3746" s="383">
        <v>97</v>
      </c>
      <c r="AG3746" s="383" t="s">
        <v>681</v>
      </c>
      <c r="AH3746" s="383" t="s">
        <v>36</v>
      </c>
      <c r="AI3746" s="383" t="s">
        <v>36</v>
      </c>
      <c r="AJ3746" s="383" t="s">
        <v>3554</v>
      </c>
      <c r="AK3746" s="384" t="str">
        <f t="shared" si="117"/>
        <v>Yes-AB</v>
      </c>
      <c r="AL3746" s="384" t="str">
        <f t="shared" si="118"/>
        <v>NA</v>
      </c>
    </row>
    <row r="3747" spans="1:38" x14ac:dyDescent="0.25">
      <c r="A3747" s="381" t="s">
        <v>3224</v>
      </c>
      <c r="B3747" s="382" t="s">
        <v>715</v>
      </c>
      <c r="C3747" s="382" t="s">
        <v>30</v>
      </c>
      <c r="D3747" s="382" t="s">
        <v>716</v>
      </c>
      <c r="E3747" s="382" t="s">
        <v>2</v>
      </c>
      <c r="F3747" s="383">
        <v>100</v>
      </c>
      <c r="G3747" s="383">
        <v>305</v>
      </c>
      <c r="H3747" s="383" t="s">
        <v>835</v>
      </c>
      <c r="I3747" s="383">
        <v>100</v>
      </c>
      <c r="J3747" s="383">
        <v>135</v>
      </c>
      <c r="K3747" s="383" t="s">
        <v>835</v>
      </c>
      <c r="L3747" s="385"/>
      <c r="M3747" s="383">
        <v>133</v>
      </c>
      <c r="N3747" s="383" t="s">
        <v>835</v>
      </c>
      <c r="O3747" s="385"/>
      <c r="P3747" s="385">
        <v>150</v>
      </c>
      <c r="Q3747" s="386" t="s">
        <v>835</v>
      </c>
      <c r="R3747" s="383">
        <v>84</v>
      </c>
      <c r="S3747" s="383">
        <v>305</v>
      </c>
      <c r="T3747" s="386" t="s">
        <v>34</v>
      </c>
      <c r="U3747" s="386">
        <v>84</v>
      </c>
      <c r="V3747" s="386">
        <v>287</v>
      </c>
      <c r="W3747" s="386" t="s">
        <v>11</v>
      </c>
      <c r="X3747" s="383"/>
      <c r="Y3747" s="383">
        <v>135</v>
      </c>
      <c r="Z3747" s="386" t="s">
        <v>34</v>
      </c>
      <c r="AA3747" s="386"/>
      <c r="AB3747" s="386">
        <v>134</v>
      </c>
      <c r="AC3747" s="386" t="s">
        <v>11</v>
      </c>
      <c r="AD3747" s="383"/>
      <c r="AE3747" s="383" t="s">
        <v>36</v>
      </c>
      <c r="AF3747" s="383">
        <v>87</v>
      </c>
      <c r="AG3747" s="383" t="s">
        <v>681</v>
      </c>
      <c r="AH3747" s="383" t="s">
        <v>36</v>
      </c>
      <c r="AI3747" s="383" t="s">
        <v>36</v>
      </c>
      <c r="AJ3747" s="383" t="s">
        <v>3554</v>
      </c>
      <c r="AK3747" s="384" t="str">
        <f t="shared" si="117"/>
        <v>Yes-AB</v>
      </c>
      <c r="AL3747" s="384" t="str">
        <f t="shared" si="118"/>
        <v>Yes-AB</v>
      </c>
    </row>
    <row r="3748" spans="1:38" x14ac:dyDescent="0.25">
      <c r="A3748" s="381" t="s">
        <v>3224</v>
      </c>
      <c r="B3748" s="382" t="s">
        <v>717</v>
      </c>
      <c r="C3748" s="382" t="s">
        <v>30</v>
      </c>
      <c r="D3748" s="382" t="s">
        <v>718</v>
      </c>
      <c r="E3748" s="382" t="s">
        <v>2</v>
      </c>
      <c r="F3748" s="383">
        <v>97</v>
      </c>
      <c r="G3748" s="383">
        <v>33</v>
      </c>
      <c r="H3748" s="383" t="s">
        <v>835</v>
      </c>
      <c r="I3748" s="383"/>
      <c r="J3748" s="383">
        <v>9</v>
      </c>
      <c r="K3748" s="383" t="s">
        <v>11</v>
      </c>
      <c r="L3748" s="385"/>
      <c r="M3748" s="383">
        <v>9</v>
      </c>
      <c r="N3748" s="383" t="s">
        <v>11</v>
      </c>
      <c r="O3748" s="385"/>
      <c r="P3748" s="385">
        <v>16</v>
      </c>
      <c r="Q3748" s="386" t="s">
        <v>11</v>
      </c>
      <c r="R3748" s="383"/>
      <c r="S3748" s="383">
        <v>33</v>
      </c>
      <c r="T3748" s="386" t="s">
        <v>11</v>
      </c>
      <c r="U3748" s="386"/>
      <c r="V3748" s="386">
        <v>32</v>
      </c>
      <c r="W3748" s="386" t="s">
        <v>11</v>
      </c>
      <c r="X3748" s="383"/>
      <c r="Y3748" s="383">
        <v>9</v>
      </c>
      <c r="Z3748" s="386" t="s">
        <v>11</v>
      </c>
      <c r="AA3748" s="386"/>
      <c r="AB3748" s="386">
        <v>8</v>
      </c>
      <c r="AC3748" s="386" t="s">
        <v>11</v>
      </c>
      <c r="AD3748" s="383"/>
      <c r="AE3748" s="383" t="s">
        <v>36</v>
      </c>
      <c r="AF3748" s="383">
        <v>74</v>
      </c>
      <c r="AG3748" s="383" t="s">
        <v>681</v>
      </c>
      <c r="AH3748" s="383" t="s">
        <v>34</v>
      </c>
      <c r="AI3748" s="383" t="s">
        <v>36</v>
      </c>
      <c r="AJ3748" s="383" t="s">
        <v>3554</v>
      </c>
      <c r="AK3748" s="384" t="str">
        <f t="shared" si="117"/>
        <v>NA</v>
      </c>
      <c r="AL3748" s="384" t="str">
        <f t="shared" si="118"/>
        <v>NA</v>
      </c>
    </row>
    <row r="3749" spans="1:38" x14ac:dyDescent="0.25">
      <c r="A3749" s="381" t="s">
        <v>3224</v>
      </c>
      <c r="B3749" s="382" t="s">
        <v>719</v>
      </c>
      <c r="C3749" s="382" t="s">
        <v>30</v>
      </c>
      <c r="D3749" s="382" t="s">
        <v>720</v>
      </c>
      <c r="E3749" s="382" t="s">
        <v>2</v>
      </c>
      <c r="F3749" s="383">
        <v>100</v>
      </c>
      <c r="G3749" s="383">
        <v>177</v>
      </c>
      <c r="H3749" s="383" t="s">
        <v>835</v>
      </c>
      <c r="I3749" s="383">
        <v>99</v>
      </c>
      <c r="J3749" s="383">
        <v>77</v>
      </c>
      <c r="K3749" s="383" t="s">
        <v>835</v>
      </c>
      <c r="L3749" s="385"/>
      <c r="M3749" s="383">
        <v>82</v>
      </c>
      <c r="N3749" s="383" t="s">
        <v>835</v>
      </c>
      <c r="O3749" s="385">
        <v>83</v>
      </c>
      <c r="P3749" s="385">
        <v>83</v>
      </c>
      <c r="Q3749" s="386" t="s">
        <v>835</v>
      </c>
      <c r="R3749" s="383">
        <v>69</v>
      </c>
      <c r="S3749" s="383">
        <v>170</v>
      </c>
      <c r="T3749" s="386" t="s">
        <v>34</v>
      </c>
      <c r="U3749" s="386">
        <v>68</v>
      </c>
      <c r="V3749" s="386">
        <v>160</v>
      </c>
      <c r="W3749" s="386" t="s">
        <v>11</v>
      </c>
      <c r="X3749" s="383"/>
      <c r="Y3749" s="383">
        <v>76</v>
      </c>
      <c r="Z3749" s="386" t="s">
        <v>11</v>
      </c>
      <c r="AA3749" s="386"/>
      <c r="AB3749" s="386">
        <v>73</v>
      </c>
      <c r="AC3749" s="386" t="s">
        <v>11</v>
      </c>
      <c r="AD3749" s="383"/>
      <c r="AE3749" s="383" t="s">
        <v>36</v>
      </c>
      <c r="AF3749" s="383">
        <v>87</v>
      </c>
      <c r="AG3749" s="383" t="s">
        <v>681</v>
      </c>
      <c r="AH3749" s="383" t="s">
        <v>36</v>
      </c>
      <c r="AI3749" s="383" t="s">
        <v>36</v>
      </c>
      <c r="AJ3749" s="383" t="s">
        <v>3554</v>
      </c>
      <c r="AK3749" s="384" t="str">
        <f t="shared" si="117"/>
        <v>Yes-SH</v>
      </c>
      <c r="AL3749" s="384" t="str">
        <f t="shared" si="118"/>
        <v>NA</v>
      </c>
    </row>
    <row r="3750" spans="1:38" x14ac:dyDescent="0.25">
      <c r="A3750" s="381" t="s">
        <v>3224</v>
      </c>
      <c r="B3750" s="382" t="s">
        <v>721</v>
      </c>
      <c r="C3750" s="382" t="s">
        <v>30</v>
      </c>
      <c r="D3750" s="382" t="s">
        <v>722</v>
      </c>
      <c r="E3750" s="382" t="s">
        <v>2</v>
      </c>
      <c r="F3750" s="383">
        <v>100</v>
      </c>
      <c r="G3750" s="383">
        <v>35</v>
      </c>
      <c r="H3750" s="383" t="s">
        <v>835</v>
      </c>
      <c r="I3750" s="383"/>
      <c r="J3750" s="383">
        <v>19</v>
      </c>
      <c r="K3750" s="383" t="s">
        <v>11</v>
      </c>
      <c r="L3750" s="385"/>
      <c r="M3750" s="383">
        <v>19</v>
      </c>
      <c r="N3750" s="383" t="s">
        <v>11</v>
      </c>
      <c r="O3750" s="385"/>
      <c r="P3750" s="385">
        <v>16</v>
      </c>
      <c r="Q3750" s="386" t="s">
        <v>11</v>
      </c>
      <c r="R3750" s="383"/>
      <c r="S3750" s="383">
        <v>31</v>
      </c>
      <c r="T3750" s="386" t="s">
        <v>11</v>
      </c>
      <c r="U3750" s="386"/>
      <c r="V3750" s="386">
        <v>31</v>
      </c>
      <c r="W3750" s="386" t="s">
        <v>11</v>
      </c>
      <c r="X3750" s="383"/>
      <c r="Y3750" s="383">
        <v>17</v>
      </c>
      <c r="Z3750" s="386" t="s">
        <v>11</v>
      </c>
      <c r="AA3750" s="386"/>
      <c r="AB3750" s="386">
        <v>17</v>
      </c>
      <c r="AC3750" s="386" t="s">
        <v>11</v>
      </c>
      <c r="AD3750" s="383"/>
      <c r="AE3750" s="383" t="s">
        <v>36</v>
      </c>
      <c r="AF3750" s="383">
        <v>74</v>
      </c>
      <c r="AG3750" s="383" t="s">
        <v>681</v>
      </c>
      <c r="AH3750" s="383" t="s">
        <v>34</v>
      </c>
      <c r="AI3750" s="383" t="s">
        <v>36</v>
      </c>
      <c r="AJ3750" s="383" t="s">
        <v>3554</v>
      </c>
      <c r="AK3750" s="384" t="str">
        <f t="shared" si="117"/>
        <v>NA</v>
      </c>
      <c r="AL3750" s="384" t="str">
        <f t="shared" si="118"/>
        <v>NA</v>
      </c>
    </row>
    <row r="3751" spans="1:38" x14ac:dyDescent="0.25">
      <c r="A3751" s="381" t="s">
        <v>3224</v>
      </c>
      <c r="B3751" s="382" t="s">
        <v>723</v>
      </c>
      <c r="C3751" s="382" t="s">
        <v>30</v>
      </c>
      <c r="D3751" s="382" t="s">
        <v>724</v>
      </c>
      <c r="E3751" s="382" t="s">
        <v>2</v>
      </c>
      <c r="F3751" s="383">
        <v>99</v>
      </c>
      <c r="G3751" s="383">
        <v>284</v>
      </c>
      <c r="H3751" s="383" t="s">
        <v>835</v>
      </c>
      <c r="I3751" s="383">
        <v>99</v>
      </c>
      <c r="J3751" s="383">
        <v>125</v>
      </c>
      <c r="K3751" s="383" t="s">
        <v>835</v>
      </c>
      <c r="L3751" s="385">
        <v>94</v>
      </c>
      <c r="M3751" s="383">
        <v>127</v>
      </c>
      <c r="N3751" s="383" t="s">
        <v>835</v>
      </c>
      <c r="O3751" s="385">
        <v>91</v>
      </c>
      <c r="P3751" s="385">
        <v>235</v>
      </c>
      <c r="Q3751" s="386" t="s">
        <v>835</v>
      </c>
      <c r="R3751" s="383">
        <v>73</v>
      </c>
      <c r="S3751" s="383">
        <v>277</v>
      </c>
      <c r="T3751" s="386" t="s">
        <v>34</v>
      </c>
      <c r="U3751" s="386">
        <v>72</v>
      </c>
      <c r="V3751" s="386">
        <v>243</v>
      </c>
      <c r="W3751" s="386" t="s">
        <v>11</v>
      </c>
      <c r="X3751" s="383">
        <v>87</v>
      </c>
      <c r="Y3751" s="383">
        <v>123</v>
      </c>
      <c r="Z3751" s="386" t="s">
        <v>34</v>
      </c>
      <c r="AA3751" s="386">
        <v>88</v>
      </c>
      <c r="AB3751" s="386">
        <v>112</v>
      </c>
      <c r="AC3751" s="386" t="s">
        <v>11</v>
      </c>
      <c r="AD3751" s="383"/>
      <c r="AE3751" s="383" t="s">
        <v>36</v>
      </c>
      <c r="AF3751" s="383">
        <v>87</v>
      </c>
      <c r="AG3751" s="383" t="s">
        <v>681</v>
      </c>
      <c r="AH3751" s="383" t="s">
        <v>36</v>
      </c>
      <c r="AI3751" s="383" t="s">
        <v>36</v>
      </c>
      <c r="AJ3751" s="383" t="s">
        <v>3554</v>
      </c>
      <c r="AK3751" s="384" t="str">
        <f t="shared" si="117"/>
        <v>Yes-SH</v>
      </c>
      <c r="AL3751" s="384" t="str">
        <f t="shared" si="118"/>
        <v>Yes-AB</v>
      </c>
    </row>
    <row r="3752" spans="1:38" x14ac:dyDescent="0.25">
      <c r="A3752" s="381" t="s">
        <v>3224</v>
      </c>
      <c r="B3752" s="382" t="s">
        <v>725</v>
      </c>
      <c r="C3752" s="382" t="s">
        <v>30</v>
      </c>
      <c r="D3752" s="382" t="s">
        <v>726</v>
      </c>
      <c r="E3752" s="382" t="s">
        <v>2</v>
      </c>
      <c r="F3752" s="383">
        <v>94</v>
      </c>
      <c r="G3752" s="383">
        <v>32</v>
      </c>
      <c r="H3752" s="383" t="s">
        <v>834</v>
      </c>
      <c r="I3752" s="383"/>
      <c r="J3752" s="383">
        <v>15</v>
      </c>
      <c r="K3752" s="383" t="s">
        <v>11</v>
      </c>
      <c r="L3752" s="385"/>
      <c r="M3752" s="383">
        <v>12</v>
      </c>
      <c r="N3752" s="383" t="s">
        <v>11</v>
      </c>
      <c r="O3752" s="385"/>
      <c r="P3752" s="385">
        <v>27</v>
      </c>
      <c r="Q3752" s="386" t="s">
        <v>11</v>
      </c>
      <c r="R3752" s="383"/>
      <c r="S3752" s="383">
        <v>25</v>
      </c>
      <c r="T3752" s="386" t="s">
        <v>11</v>
      </c>
      <c r="U3752" s="386"/>
      <c r="V3752" s="386">
        <v>19</v>
      </c>
      <c r="W3752" s="386" t="s">
        <v>11</v>
      </c>
      <c r="X3752" s="383"/>
      <c r="Y3752" s="383">
        <v>12</v>
      </c>
      <c r="Z3752" s="386" t="s">
        <v>11</v>
      </c>
      <c r="AA3752" s="386"/>
      <c r="AB3752" s="386">
        <v>9</v>
      </c>
      <c r="AC3752" s="386" t="s">
        <v>11</v>
      </c>
      <c r="AD3752" s="383"/>
      <c r="AE3752" s="383" t="s">
        <v>36</v>
      </c>
      <c r="AF3752" s="383">
        <v>67</v>
      </c>
      <c r="AG3752" s="383" t="s">
        <v>681</v>
      </c>
      <c r="AH3752" s="383" t="s">
        <v>34</v>
      </c>
      <c r="AI3752" s="383" t="s">
        <v>36</v>
      </c>
      <c r="AJ3752" s="383" t="s">
        <v>3554</v>
      </c>
      <c r="AK3752" s="384" t="str">
        <f t="shared" si="117"/>
        <v>NA</v>
      </c>
      <c r="AL3752" s="384" t="str">
        <f t="shared" si="118"/>
        <v>NA</v>
      </c>
    </row>
    <row r="3753" spans="1:38" x14ac:dyDescent="0.25">
      <c r="A3753" s="381" t="s">
        <v>3224</v>
      </c>
      <c r="B3753" s="382" t="s">
        <v>727</v>
      </c>
      <c r="C3753" s="382" t="s">
        <v>30</v>
      </c>
      <c r="D3753" s="382" t="s">
        <v>728</v>
      </c>
      <c r="E3753" s="382" t="s">
        <v>2</v>
      </c>
      <c r="F3753" s="383"/>
      <c r="G3753" s="383">
        <v>25</v>
      </c>
      <c r="H3753" s="383" t="s">
        <v>11</v>
      </c>
      <c r="I3753" s="383"/>
      <c r="J3753" s="383">
        <v>15</v>
      </c>
      <c r="K3753" s="383" t="s">
        <v>11</v>
      </c>
      <c r="L3753" s="385"/>
      <c r="M3753" s="383">
        <v>13</v>
      </c>
      <c r="N3753" s="383" t="s">
        <v>11</v>
      </c>
      <c r="O3753" s="385"/>
      <c r="P3753" s="385">
        <v>8</v>
      </c>
      <c r="Q3753" s="386" t="s">
        <v>11</v>
      </c>
      <c r="R3753" s="383"/>
      <c r="S3753" s="383">
        <v>23</v>
      </c>
      <c r="T3753" s="386" t="s">
        <v>11</v>
      </c>
      <c r="U3753" s="386"/>
      <c r="V3753" s="386">
        <v>23</v>
      </c>
      <c r="W3753" s="386" t="s">
        <v>11</v>
      </c>
      <c r="X3753" s="383"/>
      <c r="Y3753" s="383">
        <v>11</v>
      </c>
      <c r="Z3753" s="386" t="s">
        <v>11</v>
      </c>
      <c r="AA3753" s="386"/>
      <c r="AB3753" s="386">
        <v>11</v>
      </c>
      <c r="AC3753" s="386" t="s">
        <v>11</v>
      </c>
      <c r="AD3753" s="383"/>
      <c r="AE3753" s="383" t="s">
        <v>36</v>
      </c>
      <c r="AF3753" s="383">
        <v>90</v>
      </c>
      <c r="AG3753" s="383" t="s">
        <v>681</v>
      </c>
      <c r="AH3753" s="383" t="s">
        <v>34</v>
      </c>
      <c r="AI3753" s="383" t="s">
        <v>34</v>
      </c>
      <c r="AJ3753" s="383" t="s">
        <v>3554</v>
      </c>
      <c r="AK3753" s="384" t="str">
        <f t="shared" si="117"/>
        <v>NA</v>
      </c>
      <c r="AL3753" s="384" t="str">
        <f t="shared" si="118"/>
        <v>NA</v>
      </c>
    </row>
    <row r="3754" spans="1:38" x14ac:dyDescent="0.25">
      <c r="A3754" s="381" t="s">
        <v>3224</v>
      </c>
      <c r="B3754" s="382" t="s">
        <v>729</v>
      </c>
      <c r="C3754" s="382" t="s">
        <v>30</v>
      </c>
      <c r="D3754" s="382" t="s">
        <v>915</v>
      </c>
      <c r="E3754" s="382" t="s">
        <v>2</v>
      </c>
      <c r="F3754" s="383">
        <v>100</v>
      </c>
      <c r="G3754" s="383">
        <v>66</v>
      </c>
      <c r="H3754" s="383" t="s">
        <v>835</v>
      </c>
      <c r="I3754" s="383">
        <v>100</v>
      </c>
      <c r="J3754" s="383">
        <v>30</v>
      </c>
      <c r="K3754" s="383" t="s">
        <v>835</v>
      </c>
      <c r="L3754" s="385"/>
      <c r="M3754" s="383">
        <v>29</v>
      </c>
      <c r="N3754" s="383" t="s">
        <v>11</v>
      </c>
      <c r="O3754" s="385">
        <v>69</v>
      </c>
      <c r="P3754" s="385">
        <v>36</v>
      </c>
      <c r="Q3754" s="386" t="s">
        <v>834</v>
      </c>
      <c r="R3754" s="383">
        <v>94</v>
      </c>
      <c r="S3754" s="383">
        <v>64</v>
      </c>
      <c r="T3754" s="386" t="s">
        <v>34</v>
      </c>
      <c r="U3754" s="386">
        <v>93</v>
      </c>
      <c r="V3754" s="386">
        <v>58</v>
      </c>
      <c r="W3754" s="386" t="s">
        <v>11</v>
      </c>
      <c r="X3754" s="383"/>
      <c r="Y3754" s="383">
        <v>30</v>
      </c>
      <c r="Z3754" s="386" t="s">
        <v>34</v>
      </c>
      <c r="AA3754" s="386"/>
      <c r="AB3754" s="386">
        <v>30</v>
      </c>
      <c r="AC3754" s="386" t="s">
        <v>11</v>
      </c>
      <c r="AD3754" s="383"/>
      <c r="AE3754" s="383" t="s">
        <v>36</v>
      </c>
      <c r="AF3754" s="383">
        <v>97</v>
      </c>
      <c r="AG3754" s="383" t="s">
        <v>681</v>
      </c>
      <c r="AH3754" s="383" t="s">
        <v>36</v>
      </c>
      <c r="AI3754" s="383" t="s">
        <v>36</v>
      </c>
      <c r="AJ3754" s="383" t="s">
        <v>3554</v>
      </c>
      <c r="AK3754" s="384" t="str">
        <f t="shared" si="117"/>
        <v>Yes-AB</v>
      </c>
      <c r="AL3754" s="384" t="str">
        <f t="shared" si="118"/>
        <v>Yes-AB</v>
      </c>
    </row>
    <row r="3755" spans="1:38" x14ac:dyDescent="0.25">
      <c r="A3755" s="381" t="s">
        <v>3224</v>
      </c>
      <c r="B3755" s="382" t="s">
        <v>730</v>
      </c>
      <c r="C3755" s="382" t="s">
        <v>30</v>
      </c>
      <c r="D3755" s="382" t="s">
        <v>731</v>
      </c>
      <c r="E3755" s="382" t="s">
        <v>2</v>
      </c>
      <c r="F3755" s="383">
        <v>100</v>
      </c>
      <c r="G3755" s="383">
        <v>34</v>
      </c>
      <c r="H3755" s="383" t="s">
        <v>835</v>
      </c>
      <c r="I3755" s="383"/>
      <c r="J3755" s="383">
        <v>19</v>
      </c>
      <c r="K3755" s="383" t="s">
        <v>11</v>
      </c>
      <c r="L3755" s="385"/>
      <c r="M3755" s="383">
        <v>18</v>
      </c>
      <c r="N3755" s="383" t="s">
        <v>11</v>
      </c>
      <c r="O3755" s="385"/>
      <c r="P3755" s="385">
        <v>0</v>
      </c>
      <c r="Q3755" s="386" t="s">
        <v>11</v>
      </c>
      <c r="R3755" s="383"/>
      <c r="S3755" s="383">
        <v>32</v>
      </c>
      <c r="T3755" s="386" t="s">
        <v>11</v>
      </c>
      <c r="U3755" s="386"/>
      <c r="V3755" s="386">
        <v>32</v>
      </c>
      <c r="W3755" s="386" t="s">
        <v>11</v>
      </c>
      <c r="X3755" s="383"/>
      <c r="Y3755" s="383">
        <v>17</v>
      </c>
      <c r="Z3755" s="386" t="s">
        <v>11</v>
      </c>
      <c r="AA3755" s="386"/>
      <c r="AB3755" s="386">
        <v>17</v>
      </c>
      <c r="AC3755" s="386" t="s">
        <v>11</v>
      </c>
      <c r="AD3755" s="383"/>
      <c r="AE3755" s="383" t="s">
        <v>36</v>
      </c>
      <c r="AF3755" s="383">
        <v>82</v>
      </c>
      <c r="AG3755" s="383" t="s">
        <v>681</v>
      </c>
      <c r="AH3755" s="383" t="s">
        <v>34</v>
      </c>
      <c r="AI3755" s="383" t="s">
        <v>36</v>
      </c>
      <c r="AJ3755" s="383" t="s">
        <v>3554</v>
      </c>
      <c r="AK3755" s="384" t="str">
        <f t="shared" si="117"/>
        <v>NA</v>
      </c>
      <c r="AL3755" s="384" t="str">
        <f t="shared" si="118"/>
        <v>NA</v>
      </c>
    </row>
    <row r="3756" spans="1:38" x14ac:dyDescent="0.25">
      <c r="A3756" s="381" t="s">
        <v>3224</v>
      </c>
      <c r="B3756" s="382" t="s">
        <v>732</v>
      </c>
      <c r="C3756" s="382" t="s">
        <v>30</v>
      </c>
      <c r="D3756" s="382" t="s">
        <v>733</v>
      </c>
      <c r="E3756" s="382" t="s">
        <v>2</v>
      </c>
      <c r="F3756" s="383">
        <v>99</v>
      </c>
      <c r="G3756" s="383">
        <v>264</v>
      </c>
      <c r="H3756" s="383" t="s">
        <v>835</v>
      </c>
      <c r="I3756" s="383">
        <v>99</v>
      </c>
      <c r="J3756" s="383">
        <v>126</v>
      </c>
      <c r="K3756" s="383" t="s">
        <v>835</v>
      </c>
      <c r="L3756" s="385"/>
      <c r="M3756" s="383">
        <v>120</v>
      </c>
      <c r="N3756" s="383" t="s">
        <v>835</v>
      </c>
      <c r="O3756" s="385">
        <v>88</v>
      </c>
      <c r="P3756" s="385">
        <v>115</v>
      </c>
      <c r="Q3756" s="386" t="s">
        <v>835</v>
      </c>
      <c r="R3756" s="383">
        <v>66</v>
      </c>
      <c r="S3756" s="383">
        <v>250</v>
      </c>
      <c r="T3756" s="386" t="s">
        <v>36</v>
      </c>
      <c r="U3756" s="386">
        <v>65</v>
      </c>
      <c r="V3756" s="386">
        <v>222</v>
      </c>
      <c r="W3756" s="386" t="s">
        <v>11</v>
      </c>
      <c r="X3756" s="383">
        <v>87</v>
      </c>
      <c r="Y3756" s="383">
        <v>122</v>
      </c>
      <c r="Z3756" s="386" t="s">
        <v>34</v>
      </c>
      <c r="AA3756" s="386">
        <v>88</v>
      </c>
      <c r="AB3756" s="386">
        <v>110</v>
      </c>
      <c r="AC3756" s="386" t="s">
        <v>11</v>
      </c>
      <c r="AD3756" s="387"/>
      <c r="AE3756" s="383" t="s">
        <v>36</v>
      </c>
      <c r="AF3756" s="383">
        <v>74</v>
      </c>
      <c r="AG3756" s="383" t="s">
        <v>681</v>
      </c>
      <c r="AH3756" s="383" t="s">
        <v>34</v>
      </c>
      <c r="AI3756" s="383" t="s">
        <v>36</v>
      </c>
      <c r="AJ3756" s="383" t="s">
        <v>3554</v>
      </c>
      <c r="AK3756" s="384" t="str">
        <f t="shared" si="117"/>
        <v>NO</v>
      </c>
      <c r="AL3756" s="384" t="str">
        <f t="shared" si="118"/>
        <v>Yes-AB</v>
      </c>
    </row>
    <row r="3757" spans="1:38" x14ac:dyDescent="0.25">
      <c r="A3757" s="381" t="s">
        <v>3224</v>
      </c>
      <c r="B3757" s="382" t="s">
        <v>734</v>
      </c>
      <c r="C3757" s="382" t="s">
        <v>30</v>
      </c>
      <c r="D3757" s="382" t="s">
        <v>735</v>
      </c>
      <c r="E3757" s="382" t="s">
        <v>2</v>
      </c>
      <c r="F3757" s="383"/>
      <c r="G3757" s="383">
        <v>7</v>
      </c>
      <c r="H3757" s="383" t="s">
        <v>11</v>
      </c>
      <c r="I3757" s="383"/>
      <c r="J3757" s="383">
        <v>5</v>
      </c>
      <c r="K3757" s="383" t="s">
        <v>11</v>
      </c>
      <c r="L3757" s="385"/>
      <c r="M3757" s="383">
        <v>3</v>
      </c>
      <c r="N3757" s="383" t="s">
        <v>11</v>
      </c>
      <c r="O3757" s="385"/>
      <c r="P3757" s="385">
        <v>3</v>
      </c>
      <c r="Q3757" s="386" t="s">
        <v>11</v>
      </c>
      <c r="R3757" s="383"/>
      <c r="S3757" s="383">
        <v>7</v>
      </c>
      <c r="T3757" s="386" t="s">
        <v>11</v>
      </c>
      <c r="U3757" s="386"/>
      <c r="V3757" s="386">
        <v>6</v>
      </c>
      <c r="W3757" s="386" t="s">
        <v>11</v>
      </c>
      <c r="X3757" s="383"/>
      <c r="Y3757" s="383">
        <v>5</v>
      </c>
      <c r="Z3757" s="386" t="s">
        <v>11</v>
      </c>
      <c r="AA3757" s="386"/>
      <c r="AB3757" s="386">
        <v>5</v>
      </c>
      <c r="AC3757" s="386" t="s">
        <v>11</v>
      </c>
      <c r="AD3757" s="387"/>
      <c r="AE3757" s="383" t="s">
        <v>36</v>
      </c>
      <c r="AF3757" s="383">
        <v>79</v>
      </c>
      <c r="AG3757" s="383" t="s">
        <v>681</v>
      </c>
      <c r="AH3757" s="383" t="s">
        <v>34</v>
      </c>
      <c r="AI3757" s="383" t="s">
        <v>36</v>
      </c>
      <c r="AJ3757" s="383" t="s">
        <v>3554</v>
      </c>
      <c r="AK3757" s="384" t="str">
        <f t="shared" si="117"/>
        <v>NA</v>
      </c>
      <c r="AL3757" s="384" t="str">
        <f t="shared" si="118"/>
        <v>NA</v>
      </c>
    </row>
    <row r="3758" spans="1:38" x14ac:dyDescent="0.25">
      <c r="A3758" s="381" t="s">
        <v>3224</v>
      </c>
      <c r="B3758" s="382" t="s">
        <v>736</v>
      </c>
      <c r="C3758" s="382" t="s">
        <v>30</v>
      </c>
      <c r="D3758" s="382" t="s">
        <v>737</v>
      </c>
      <c r="E3758" s="382" t="s">
        <v>2</v>
      </c>
      <c r="F3758" s="383">
        <v>100</v>
      </c>
      <c r="G3758" s="383">
        <v>107</v>
      </c>
      <c r="H3758" s="383" t="s">
        <v>835</v>
      </c>
      <c r="I3758" s="383">
        <v>100</v>
      </c>
      <c r="J3758" s="383">
        <v>55</v>
      </c>
      <c r="K3758" s="383" t="s">
        <v>835</v>
      </c>
      <c r="L3758" s="385"/>
      <c r="M3758" s="383">
        <v>55</v>
      </c>
      <c r="N3758" s="383" t="s">
        <v>835</v>
      </c>
      <c r="O3758" s="385">
        <v>93</v>
      </c>
      <c r="P3758" s="385">
        <v>45</v>
      </c>
      <c r="Q3758" s="386" t="s">
        <v>835</v>
      </c>
      <c r="R3758" s="383">
        <v>64</v>
      </c>
      <c r="S3758" s="383">
        <v>103</v>
      </c>
      <c r="T3758" s="386" t="s">
        <v>36</v>
      </c>
      <c r="U3758" s="386"/>
      <c r="V3758" s="386">
        <v>95</v>
      </c>
      <c r="W3758" s="386" t="s">
        <v>11</v>
      </c>
      <c r="X3758" s="383"/>
      <c r="Y3758" s="383">
        <v>52</v>
      </c>
      <c r="Z3758" s="386" t="s">
        <v>11</v>
      </c>
      <c r="AA3758" s="386"/>
      <c r="AB3758" s="386">
        <v>49</v>
      </c>
      <c r="AC3758" s="386" t="s">
        <v>11</v>
      </c>
      <c r="AD3758" s="387"/>
      <c r="AE3758" s="383" t="s">
        <v>36</v>
      </c>
      <c r="AF3758" s="383">
        <v>85</v>
      </c>
      <c r="AG3758" s="383" t="s">
        <v>681</v>
      </c>
      <c r="AH3758" s="383" t="s">
        <v>36</v>
      </c>
      <c r="AI3758" s="383" t="s">
        <v>36</v>
      </c>
      <c r="AJ3758" s="383" t="s">
        <v>3554</v>
      </c>
      <c r="AK3758" s="384" t="str">
        <f t="shared" si="117"/>
        <v>NO</v>
      </c>
      <c r="AL3758" s="384" t="str">
        <f t="shared" si="118"/>
        <v>NA</v>
      </c>
    </row>
    <row r="3759" spans="1:38" x14ac:dyDescent="0.25">
      <c r="A3759" s="381" t="s">
        <v>3224</v>
      </c>
      <c r="B3759" s="382" t="s">
        <v>738</v>
      </c>
      <c r="C3759" s="382" t="s">
        <v>30</v>
      </c>
      <c r="D3759" s="382" t="s">
        <v>739</v>
      </c>
      <c r="E3759" s="382" t="s">
        <v>2</v>
      </c>
      <c r="F3759" s="383"/>
      <c r="G3759" s="383">
        <v>3</v>
      </c>
      <c r="H3759" s="383" t="s">
        <v>11</v>
      </c>
      <c r="I3759" s="383"/>
      <c r="J3759" s="383">
        <v>1</v>
      </c>
      <c r="K3759" s="383" t="s">
        <v>11</v>
      </c>
      <c r="L3759" s="385"/>
      <c r="M3759" s="383">
        <v>1</v>
      </c>
      <c r="N3759" s="383" t="s">
        <v>11</v>
      </c>
      <c r="O3759" s="385"/>
      <c r="P3759" s="385">
        <v>0</v>
      </c>
      <c r="Q3759" s="386" t="s">
        <v>11</v>
      </c>
      <c r="R3759" s="383"/>
      <c r="S3759" s="383">
        <v>3</v>
      </c>
      <c r="T3759" s="386" t="s">
        <v>11</v>
      </c>
      <c r="U3759" s="386"/>
      <c r="V3759" s="386">
        <v>3</v>
      </c>
      <c r="W3759" s="386" t="s">
        <v>11</v>
      </c>
      <c r="X3759" s="383"/>
      <c r="Y3759" s="383">
        <v>1</v>
      </c>
      <c r="Z3759" s="386" t="s">
        <v>11</v>
      </c>
      <c r="AA3759" s="386"/>
      <c r="AB3759" s="386">
        <v>1</v>
      </c>
      <c r="AC3759" s="386" t="s">
        <v>11</v>
      </c>
      <c r="AD3759" s="387"/>
      <c r="AE3759" s="383" t="s">
        <v>36</v>
      </c>
      <c r="AF3759" s="383">
        <v>74</v>
      </c>
      <c r="AG3759" s="383" t="s">
        <v>681</v>
      </c>
      <c r="AH3759" s="383" t="s">
        <v>34</v>
      </c>
      <c r="AI3759" s="383" t="s">
        <v>36</v>
      </c>
      <c r="AJ3759" s="383" t="s">
        <v>3554</v>
      </c>
      <c r="AK3759" s="384" t="str">
        <f t="shared" si="117"/>
        <v>NA</v>
      </c>
      <c r="AL3759" s="384" t="str">
        <f t="shared" si="118"/>
        <v>NA</v>
      </c>
    </row>
    <row r="3760" spans="1:38" x14ac:dyDescent="0.25">
      <c r="A3760" s="381" t="s">
        <v>3224</v>
      </c>
      <c r="B3760" s="382" t="s">
        <v>740</v>
      </c>
      <c r="C3760" s="382" t="s">
        <v>30</v>
      </c>
      <c r="D3760" s="382" t="s">
        <v>741</v>
      </c>
      <c r="E3760" s="382" t="s">
        <v>2</v>
      </c>
      <c r="F3760" s="383"/>
      <c r="G3760" s="383">
        <v>2</v>
      </c>
      <c r="H3760" s="383" t="s">
        <v>11</v>
      </c>
      <c r="I3760" s="383"/>
      <c r="J3760" s="383">
        <v>2</v>
      </c>
      <c r="K3760" s="383" t="s">
        <v>11</v>
      </c>
      <c r="L3760" s="385"/>
      <c r="M3760" s="383">
        <v>0</v>
      </c>
      <c r="N3760" s="383" t="s">
        <v>11</v>
      </c>
      <c r="O3760" s="385"/>
      <c r="P3760" s="385">
        <v>1</v>
      </c>
      <c r="Q3760" s="386" t="s">
        <v>11</v>
      </c>
      <c r="R3760" s="383"/>
      <c r="S3760" s="383">
        <v>1</v>
      </c>
      <c r="T3760" s="386" t="s">
        <v>11</v>
      </c>
      <c r="U3760" s="386"/>
      <c r="V3760" s="386">
        <v>1</v>
      </c>
      <c r="W3760" s="386" t="s">
        <v>11</v>
      </c>
      <c r="X3760" s="383"/>
      <c r="Y3760" s="383">
        <v>2</v>
      </c>
      <c r="Z3760" s="386" t="s">
        <v>11</v>
      </c>
      <c r="AA3760" s="386"/>
      <c r="AB3760" s="386">
        <v>2</v>
      </c>
      <c r="AC3760" s="386" t="s">
        <v>11</v>
      </c>
      <c r="AD3760" s="387"/>
      <c r="AE3760" s="383" t="s">
        <v>36</v>
      </c>
      <c r="AF3760" s="383">
        <v>72</v>
      </c>
      <c r="AG3760" s="383" t="s">
        <v>40</v>
      </c>
      <c r="AH3760" s="383" t="s">
        <v>34</v>
      </c>
      <c r="AI3760" s="383" t="s">
        <v>36</v>
      </c>
      <c r="AJ3760" s="383" t="s">
        <v>3554</v>
      </c>
      <c r="AK3760" s="384" t="str">
        <f t="shared" si="117"/>
        <v>NA</v>
      </c>
      <c r="AL3760" s="384" t="str">
        <f t="shared" si="118"/>
        <v>NA</v>
      </c>
    </row>
    <row r="3761" spans="1:38" x14ac:dyDescent="0.25">
      <c r="A3761" s="381" t="s">
        <v>3224</v>
      </c>
      <c r="B3761" s="382" t="s">
        <v>742</v>
      </c>
      <c r="C3761" s="382" t="s">
        <v>30</v>
      </c>
      <c r="D3761" s="382" t="s">
        <v>743</v>
      </c>
      <c r="E3761" s="382" t="s">
        <v>2</v>
      </c>
      <c r="F3761" s="383"/>
      <c r="G3761" s="383">
        <v>8</v>
      </c>
      <c r="H3761" s="383" t="s">
        <v>11</v>
      </c>
      <c r="I3761" s="383"/>
      <c r="J3761" s="383">
        <v>4</v>
      </c>
      <c r="K3761" s="383" t="s">
        <v>11</v>
      </c>
      <c r="L3761" s="385"/>
      <c r="M3761" s="383">
        <v>4</v>
      </c>
      <c r="N3761" s="383" t="s">
        <v>11</v>
      </c>
      <c r="O3761" s="385"/>
      <c r="P3761" s="385"/>
      <c r="Q3761" s="386" t="s">
        <v>11</v>
      </c>
      <c r="R3761" s="383"/>
      <c r="S3761" s="383">
        <v>6</v>
      </c>
      <c r="T3761" s="386" t="s">
        <v>11</v>
      </c>
      <c r="U3761" s="386"/>
      <c r="V3761" s="386">
        <v>6</v>
      </c>
      <c r="W3761" s="386" t="s">
        <v>11</v>
      </c>
      <c r="X3761" s="383"/>
      <c r="Y3761" s="383">
        <v>4</v>
      </c>
      <c r="Z3761" s="386" t="s">
        <v>11</v>
      </c>
      <c r="AA3761" s="386"/>
      <c r="AB3761" s="386">
        <v>4</v>
      </c>
      <c r="AC3761" s="386" t="s">
        <v>11</v>
      </c>
      <c r="AD3761" s="387" t="s">
        <v>33</v>
      </c>
      <c r="AE3761" s="383" t="s">
        <v>34</v>
      </c>
      <c r="AF3761" s="383">
        <v>100</v>
      </c>
      <c r="AG3761" s="383" t="s">
        <v>681</v>
      </c>
      <c r="AH3761" s="383" t="s">
        <v>34</v>
      </c>
      <c r="AI3761" s="383" t="s">
        <v>34</v>
      </c>
      <c r="AJ3761" s="383" t="s">
        <v>3554</v>
      </c>
      <c r="AK3761" s="384" t="str">
        <f t="shared" si="117"/>
        <v>NA</v>
      </c>
      <c r="AL3761" s="384" t="str">
        <f t="shared" si="118"/>
        <v>NA</v>
      </c>
    </row>
    <row r="3762" spans="1:38" x14ac:dyDescent="0.25">
      <c r="A3762" s="381" t="s">
        <v>3224</v>
      </c>
      <c r="B3762" s="382" t="s">
        <v>744</v>
      </c>
      <c r="C3762" s="382" t="s">
        <v>30</v>
      </c>
      <c r="D3762" s="382" t="s">
        <v>745</v>
      </c>
      <c r="E3762" s="382" t="s">
        <v>2</v>
      </c>
      <c r="F3762" s="383"/>
      <c r="G3762" s="383">
        <v>12</v>
      </c>
      <c r="H3762" s="383" t="s">
        <v>11</v>
      </c>
      <c r="I3762" s="383"/>
      <c r="J3762" s="383">
        <v>6</v>
      </c>
      <c r="K3762" s="383" t="s">
        <v>11</v>
      </c>
      <c r="L3762" s="385"/>
      <c r="M3762" s="383">
        <v>6</v>
      </c>
      <c r="N3762" s="383" t="s">
        <v>11</v>
      </c>
      <c r="O3762" s="385"/>
      <c r="P3762" s="385"/>
      <c r="Q3762" s="386" t="s">
        <v>11</v>
      </c>
      <c r="R3762" s="383"/>
      <c r="S3762" s="383">
        <v>12</v>
      </c>
      <c r="T3762" s="386" t="s">
        <v>11</v>
      </c>
      <c r="U3762" s="386"/>
      <c r="V3762" s="386">
        <v>11</v>
      </c>
      <c r="W3762" s="386" t="s">
        <v>11</v>
      </c>
      <c r="X3762" s="383"/>
      <c r="Y3762" s="383">
        <v>6</v>
      </c>
      <c r="Z3762" s="386" t="s">
        <v>11</v>
      </c>
      <c r="AA3762" s="386"/>
      <c r="AB3762" s="386">
        <v>6</v>
      </c>
      <c r="AC3762" s="386" t="s">
        <v>11</v>
      </c>
      <c r="AD3762" s="387" t="s">
        <v>33</v>
      </c>
      <c r="AE3762" s="383" t="s">
        <v>34</v>
      </c>
      <c r="AF3762" s="383">
        <v>100</v>
      </c>
      <c r="AG3762" s="383" t="s">
        <v>681</v>
      </c>
      <c r="AH3762" s="383" t="s">
        <v>36</v>
      </c>
      <c r="AI3762" s="383" t="s">
        <v>34</v>
      </c>
      <c r="AJ3762" s="383" t="s">
        <v>3554</v>
      </c>
      <c r="AK3762" s="384" t="str">
        <f t="shared" si="117"/>
        <v>NA</v>
      </c>
      <c r="AL3762" s="384" t="str">
        <f t="shared" si="118"/>
        <v>NA</v>
      </c>
    </row>
    <row r="3763" spans="1:38" x14ac:dyDescent="0.25">
      <c r="A3763" s="381" t="s">
        <v>3224</v>
      </c>
      <c r="B3763" s="382" t="s">
        <v>746</v>
      </c>
      <c r="C3763" s="382" t="s">
        <v>30</v>
      </c>
      <c r="D3763" s="382" t="s">
        <v>747</v>
      </c>
      <c r="E3763" s="382" t="s">
        <v>2</v>
      </c>
      <c r="F3763" s="383">
        <v>100</v>
      </c>
      <c r="G3763" s="383">
        <v>60</v>
      </c>
      <c r="H3763" s="383" t="s">
        <v>835</v>
      </c>
      <c r="I3763" s="383"/>
      <c r="J3763" s="383">
        <v>27</v>
      </c>
      <c r="K3763" s="383" t="s">
        <v>11</v>
      </c>
      <c r="L3763" s="385"/>
      <c r="M3763" s="383">
        <v>26</v>
      </c>
      <c r="N3763" s="383" t="s">
        <v>11</v>
      </c>
      <c r="O3763" s="385">
        <v>77</v>
      </c>
      <c r="P3763" s="385">
        <v>43</v>
      </c>
      <c r="Q3763" s="386" t="s">
        <v>834</v>
      </c>
      <c r="R3763" s="383"/>
      <c r="S3763" s="383">
        <v>55</v>
      </c>
      <c r="T3763" s="386" t="s">
        <v>11</v>
      </c>
      <c r="U3763" s="386"/>
      <c r="V3763" s="386">
        <v>54</v>
      </c>
      <c r="W3763" s="386" t="s">
        <v>11</v>
      </c>
      <c r="X3763" s="383"/>
      <c r="Y3763" s="383">
        <v>24</v>
      </c>
      <c r="Z3763" s="386" t="s">
        <v>11</v>
      </c>
      <c r="AA3763" s="386"/>
      <c r="AB3763" s="386">
        <v>24</v>
      </c>
      <c r="AC3763" s="386" t="s">
        <v>11</v>
      </c>
      <c r="AD3763" s="387"/>
      <c r="AE3763" s="383" t="s">
        <v>36</v>
      </c>
      <c r="AF3763" s="383">
        <v>74</v>
      </c>
      <c r="AG3763" s="383" t="s">
        <v>681</v>
      </c>
      <c r="AH3763" s="383" t="s">
        <v>34</v>
      </c>
      <c r="AI3763" s="383" t="s">
        <v>36</v>
      </c>
      <c r="AJ3763" s="383" t="s">
        <v>3554</v>
      </c>
      <c r="AK3763" s="384" t="str">
        <f t="shared" si="117"/>
        <v>NA</v>
      </c>
      <c r="AL3763" s="384" t="str">
        <f t="shared" si="118"/>
        <v>NA</v>
      </c>
    </row>
    <row r="3764" spans="1:38" x14ac:dyDescent="0.25">
      <c r="A3764" s="381" t="s">
        <v>3224</v>
      </c>
      <c r="B3764" s="382" t="s">
        <v>748</v>
      </c>
      <c r="C3764" s="382" t="s">
        <v>30</v>
      </c>
      <c r="D3764" s="382" t="s">
        <v>749</v>
      </c>
      <c r="E3764" s="382" t="s">
        <v>2</v>
      </c>
      <c r="F3764" s="383"/>
      <c r="G3764" s="383">
        <v>0</v>
      </c>
      <c r="H3764" s="383" t="s">
        <v>11</v>
      </c>
      <c r="I3764" s="383"/>
      <c r="J3764" s="383">
        <v>0</v>
      </c>
      <c r="K3764" s="383" t="s">
        <v>11</v>
      </c>
      <c r="L3764" s="385"/>
      <c r="M3764" s="383">
        <v>0</v>
      </c>
      <c r="N3764" s="383" t="s">
        <v>11</v>
      </c>
      <c r="O3764" s="385"/>
      <c r="P3764" s="385">
        <v>1</v>
      </c>
      <c r="Q3764" s="386" t="s">
        <v>11</v>
      </c>
      <c r="R3764" s="383"/>
      <c r="S3764" s="383">
        <v>0</v>
      </c>
      <c r="T3764" s="386" t="s">
        <v>11</v>
      </c>
      <c r="U3764" s="386"/>
      <c r="V3764" s="386">
        <v>0</v>
      </c>
      <c r="W3764" s="386" t="s">
        <v>11</v>
      </c>
      <c r="X3764" s="383"/>
      <c r="Y3764" s="383">
        <v>0</v>
      </c>
      <c r="Z3764" s="386" t="s">
        <v>11</v>
      </c>
      <c r="AA3764" s="386"/>
      <c r="AB3764" s="386">
        <v>0</v>
      </c>
      <c r="AC3764" s="386" t="s">
        <v>11</v>
      </c>
      <c r="AD3764" s="387"/>
      <c r="AE3764" s="383" t="s">
        <v>36</v>
      </c>
      <c r="AF3764" s="383">
        <v>79</v>
      </c>
      <c r="AG3764" s="383" t="s">
        <v>681</v>
      </c>
      <c r="AH3764" s="383" t="s">
        <v>34</v>
      </c>
      <c r="AI3764" s="383" t="s">
        <v>36</v>
      </c>
      <c r="AJ3764" s="383" t="s">
        <v>3554</v>
      </c>
      <c r="AK3764" s="384" t="str">
        <f t="shared" si="117"/>
        <v>NA</v>
      </c>
      <c r="AL3764" s="384" t="str">
        <f t="shared" si="118"/>
        <v>NA</v>
      </c>
    </row>
    <row r="3765" spans="1:38" x14ac:dyDescent="0.25">
      <c r="A3765" s="381" t="s">
        <v>3224</v>
      </c>
      <c r="B3765" s="382" t="s">
        <v>750</v>
      </c>
      <c r="C3765" s="382" t="s">
        <v>30</v>
      </c>
      <c r="D3765" s="382" t="s">
        <v>751</v>
      </c>
      <c r="E3765" s="382" t="s">
        <v>2</v>
      </c>
      <c r="F3765" s="383"/>
      <c r="G3765" s="383">
        <v>6</v>
      </c>
      <c r="H3765" s="383" t="s">
        <v>11</v>
      </c>
      <c r="I3765" s="383"/>
      <c r="J3765" s="383">
        <v>2</v>
      </c>
      <c r="K3765" s="383" t="s">
        <v>11</v>
      </c>
      <c r="L3765" s="385"/>
      <c r="M3765" s="383">
        <v>2</v>
      </c>
      <c r="N3765" s="383" t="s">
        <v>11</v>
      </c>
      <c r="O3765" s="385"/>
      <c r="P3765" s="385">
        <v>3</v>
      </c>
      <c r="Q3765" s="386" t="s">
        <v>11</v>
      </c>
      <c r="R3765" s="383"/>
      <c r="S3765" s="383">
        <v>4</v>
      </c>
      <c r="T3765" s="386" t="s">
        <v>11</v>
      </c>
      <c r="U3765" s="386"/>
      <c r="V3765" s="386">
        <v>4</v>
      </c>
      <c r="W3765" s="386" t="s">
        <v>11</v>
      </c>
      <c r="X3765" s="383"/>
      <c r="Y3765" s="383">
        <v>1</v>
      </c>
      <c r="Z3765" s="386" t="s">
        <v>11</v>
      </c>
      <c r="AA3765" s="386"/>
      <c r="AB3765" s="386">
        <v>1</v>
      </c>
      <c r="AC3765" s="386" t="s">
        <v>11</v>
      </c>
      <c r="AD3765" s="387"/>
      <c r="AE3765" s="383" t="s">
        <v>36</v>
      </c>
      <c r="AF3765" s="383">
        <v>79</v>
      </c>
      <c r="AG3765" s="383" t="s">
        <v>681</v>
      </c>
      <c r="AH3765" s="383" t="s">
        <v>34</v>
      </c>
      <c r="AI3765" s="383" t="s">
        <v>36</v>
      </c>
      <c r="AJ3765" s="383" t="s">
        <v>3554</v>
      </c>
      <c r="AK3765" s="384" t="str">
        <f t="shared" si="117"/>
        <v>NA</v>
      </c>
      <c r="AL3765" s="384" t="str">
        <f t="shared" si="118"/>
        <v>NA</v>
      </c>
    </row>
    <row r="3766" spans="1:38" x14ac:dyDescent="0.25">
      <c r="A3766" s="381" t="s">
        <v>3224</v>
      </c>
      <c r="B3766" s="382" t="s">
        <v>752</v>
      </c>
      <c r="C3766" s="382" t="s">
        <v>30</v>
      </c>
      <c r="D3766" s="382" t="s">
        <v>753</v>
      </c>
      <c r="E3766" s="382" t="s">
        <v>2</v>
      </c>
      <c r="F3766" s="383">
        <v>98</v>
      </c>
      <c r="G3766" s="383">
        <v>237</v>
      </c>
      <c r="H3766" s="383" t="s">
        <v>835</v>
      </c>
      <c r="I3766" s="383">
        <v>99</v>
      </c>
      <c r="J3766" s="383">
        <v>114</v>
      </c>
      <c r="K3766" s="383" t="s">
        <v>835</v>
      </c>
      <c r="L3766" s="385"/>
      <c r="M3766" s="383">
        <v>112</v>
      </c>
      <c r="N3766" s="383" t="s">
        <v>835</v>
      </c>
      <c r="O3766" s="385">
        <v>86</v>
      </c>
      <c r="P3766" s="385">
        <v>202</v>
      </c>
      <c r="Q3766" s="386" t="s">
        <v>835</v>
      </c>
      <c r="R3766" s="383">
        <v>58</v>
      </c>
      <c r="S3766" s="383">
        <v>223</v>
      </c>
      <c r="T3766" s="386" t="s">
        <v>36</v>
      </c>
      <c r="U3766" s="386">
        <v>59</v>
      </c>
      <c r="V3766" s="386">
        <v>211</v>
      </c>
      <c r="W3766" s="386" t="s">
        <v>834</v>
      </c>
      <c r="X3766" s="383">
        <v>84</v>
      </c>
      <c r="Y3766" s="383">
        <v>104</v>
      </c>
      <c r="Z3766" s="386" t="s">
        <v>34</v>
      </c>
      <c r="AA3766" s="386">
        <v>85</v>
      </c>
      <c r="AB3766" s="386">
        <v>100</v>
      </c>
      <c r="AC3766" s="386" t="s">
        <v>11</v>
      </c>
      <c r="AD3766" s="387"/>
      <c r="AE3766" s="383" t="s">
        <v>36</v>
      </c>
      <c r="AF3766" s="383">
        <v>69</v>
      </c>
      <c r="AG3766" s="383" t="s">
        <v>681</v>
      </c>
      <c r="AH3766" s="383" t="s">
        <v>36</v>
      </c>
      <c r="AI3766" s="383" t="s">
        <v>36</v>
      </c>
      <c r="AJ3766" s="383" t="s">
        <v>3554</v>
      </c>
      <c r="AK3766" s="384" t="str">
        <f t="shared" si="117"/>
        <v>NO</v>
      </c>
      <c r="AL3766" s="384" t="str">
        <f t="shared" si="118"/>
        <v>Yes-AB</v>
      </c>
    </row>
    <row r="3767" spans="1:38" x14ac:dyDescent="0.25">
      <c r="A3767" s="381" t="s">
        <v>3224</v>
      </c>
      <c r="B3767" s="382" t="s">
        <v>754</v>
      </c>
      <c r="C3767" s="382" t="s">
        <v>30</v>
      </c>
      <c r="D3767" s="382" t="s">
        <v>755</v>
      </c>
      <c r="E3767" s="382" t="s">
        <v>2</v>
      </c>
      <c r="F3767" s="383">
        <v>100</v>
      </c>
      <c r="G3767" s="383">
        <v>147</v>
      </c>
      <c r="H3767" s="383" t="s">
        <v>835</v>
      </c>
      <c r="I3767" s="383">
        <v>99</v>
      </c>
      <c r="J3767" s="383">
        <v>80</v>
      </c>
      <c r="K3767" s="383" t="s">
        <v>835</v>
      </c>
      <c r="L3767" s="385"/>
      <c r="M3767" s="383">
        <v>82</v>
      </c>
      <c r="N3767" s="383" t="s">
        <v>835</v>
      </c>
      <c r="O3767" s="385">
        <v>92</v>
      </c>
      <c r="P3767" s="385">
        <v>101</v>
      </c>
      <c r="Q3767" s="386" t="s">
        <v>835</v>
      </c>
      <c r="R3767" s="383">
        <v>67</v>
      </c>
      <c r="S3767" s="383">
        <v>147</v>
      </c>
      <c r="T3767" s="386" t="s">
        <v>36</v>
      </c>
      <c r="U3767" s="386">
        <v>66</v>
      </c>
      <c r="V3767" s="386">
        <v>143</v>
      </c>
      <c r="W3767" s="386" t="s">
        <v>834</v>
      </c>
      <c r="X3767" s="383"/>
      <c r="Y3767" s="383">
        <v>79</v>
      </c>
      <c r="Z3767" s="386" t="s">
        <v>11</v>
      </c>
      <c r="AA3767" s="386"/>
      <c r="AB3767" s="386">
        <v>78</v>
      </c>
      <c r="AC3767" s="386" t="s">
        <v>11</v>
      </c>
      <c r="AD3767" s="387"/>
      <c r="AE3767" s="383" t="s">
        <v>36</v>
      </c>
      <c r="AF3767" s="383">
        <v>87</v>
      </c>
      <c r="AG3767" s="383" t="s">
        <v>681</v>
      </c>
      <c r="AH3767" s="383" t="s">
        <v>36</v>
      </c>
      <c r="AI3767" s="383" t="s">
        <v>36</v>
      </c>
      <c r="AJ3767" s="383" t="s">
        <v>3554</v>
      </c>
      <c r="AK3767" s="384" t="str">
        <f t="shared" si="117"/>
        <v>NO</v>
      </c>
      <c r="AL3767" s="384" t="str">
        <f t="shared" si="118"/>
        <v>NA</v>
      </c>
    </row>
    <row r="3768" spans="1:38" x14ac:dyDescent="0.25">
      <c r="A3768" s="381" t="s">
        <v>3224</v>
      </c>
      <c r="B3768" s="382" t="s">
        <v>756</v>
      </c>
      <c r="C3768" s="382" t="s">
        <v>30</v>
      </c>
      <c r="D3768" s="382" t="s">
        <v>757</v>
      </c>
      <c r="E3768" s="382" t="s">
        <v>2</v>
      </c>
      <c r="F3768" s="383"/>
      <c r="G3768" s="383">
        <v>1</v>
      </c>
      <c r="H3768" s="383" t="s">
        <v>11</v>
      </c>
      <c r="I3768" s="383"/>
      <c r="J3768" s="383">
        <v>1</v>
      </c>
      <c r="K3768" s="383" t="s">
        <v>11</v>
      </c>
      <c r="L3768" s="385"/>
      <c r="M3768" s="383">
        <v>2</v>
      </c>
      <c r="N3768" s="383" t="s">
        <v>11</v>
      </c>
      <c r="O3768" s="385"/>
      <c r="P3768" s="385">
        <v>4</v>
      </c>
      <c r="Q3768" s="386" t="s">
        <v>11</v>
      </c>
      <c r="R3768" s="383"/>
      <c r="S3768" s="383">
        <v>1</v>
      </c>
      <c r="T3768" s="386" t="s">
        <v>11</v>
      </c>
      <c r="U3768" s="386"/>
      <c r="V3768" s="386">
        <v>1</v>
      </c>
      <c r="W3768" s="386" t="s">
        <v>11</v>
      </c>
      <c r="X3768" s="383"/>
      <c r="Y3768" s="383">
        <v>1</v>
      </c>
      <c r="Z3768" s="386" t="s">
        <v>11</v>
      </c>
      <c r="AA3768" s="386"/>
      <c r="AB3768" s="386">
        <v>1</v>
      </c>
      <c r="AC3768" s="386" t="s">
        <v>11</v>
      </c>
      <c r="AD3768" s="387"/>
      <c r="AE3768" s="383" t="s">
        <v>36</v>
      </c>
      <c r="AF3768" s="383">
        <v>85</v>
      </c>
      <c r="AG3768" s="383" t="s">
        <v>681</v>
      </c>
      <c r="AH3768" s="383" t="s">
        <v>34</v>
      </c>
      <c r="AI3768" s="383" t="s">
        <v>36</v>
      </c>
      <c r="AJ3768" s="383" t="s">
        <v>3554</v>
      </c>
      <c r="AK3768" s="384" t="str">
        <f t="shared" si="117"/>
        <v>NA</v>
      </c>
      <c r="AL3768" s="384" t="str">
        <f t="shared" si="118"/>
        <v>NA</v>
      </c>
    </row>
    <row r="3769" spans="1:38" x14ac:dyDescent="0.25">
      <c r="A3769" s="381" t="s">
        <v>3224</v>
      </c>
      <c r="B3769" s="382" t="s">
        <v>758</v>
      </c>
      <c r="C3769" s="382" t="s">
        <v>30</v>
      </c>
      <c r="D3769" s="382" t="s">
        <v>759</v>
      </c>
      <c r="E3769" s="382" t="s">
        <v>2</v>
      </c>
      <c r="F3769" s="383">
        <v>100</v>
      </c>
      <c r="G3769" s="383">
        <v>34</v>
      </c>
      <c r="H3769" s="383" t="s">
        <v>835</v>
      </c>
      <c r="I3769" s="383"/>
      <c r="J3769" s="383">
        <v>16</v>
      </c>
      <c r="K3769" s="383" t="s">
        <v>11</v>
      </c>
      <c r="L3769" s="385"/>
      <c r="M3769" s="383">
        <v>17</v>
      </c>
      <c r="N3769" s="383" t="s">
        <v>11</v>
      </c>
      <c r="O3769" s="385"/>
      <c r="P3769" s="385">
        <v>19</v>
      </c>
      <c r="Q3769" s="386" t="s">
        <v>11</v>
      </c>
      <c r="R3769" s="383"/>
      <c r="S3769" s="383">
        <v>34</v>
      </c>
      <c r="T3769" s="386" t="s">
        <v>11</v>
      </c>
      <c r="U3769" s="386"/>
      <c r="V3769" s="386">
        <v>34</v>
      </c>
      <c r="W3769" s="386" t="s">
        <v>11</v>
      </c>
      <c r="X3769" s="383"/>
      <c r="Y3769" s="383">
        <v>16</v>
      </c>
      <c r="Z3769" s="386" t="s">
        <v>11</v>
      </c>
      <c r="AA3769" s="386"/>
      <c r="AB3769" s="386">
        <v>16</v>
      </c>
      <c r="AC3769" s="386" t="s">
        <v>11</v>
      </c>
      <c r="AD3769" s="387"/>
      <c r="AE3769" s="383" t="s">
        <v>36</v>
      </c>
      <c r="AF3769" s="383">
        <v>87</v>
      </c>
      <c r="AG3769" s="383" t="s">
        <v>681</v>
      </c>
      <c r="AH3769" s="383" t="s">
        <v>34</v>
      </c>
      <c r="AI3769" s="383" t="s">
        <v>36</v>
      </c>
      <c r="AJ3769" s="383" t="s">
        <v>3554</v>
      </c>
      <c r="AK3769" s="384" t="str">
        <f t="shared" si="117"/>
        <v>NA</v>
      </c>
      <c r="AL3769" s="384" t="str">
        <f t="shared" si="118"/>
        <v>NA</v>
      </c>
    </row>
    <row r="3770" spans="1:38" x14ac:dyDescent="0.25">
      <c r="A3770" s="381" t="s">
        <v>3224</v>
      </c>
      <c r="B3770" s="382" t="s">
        <v>760</v>
      </c>
      <c r="C3770" s="382" t="s">
        <v>30</v>
      </c>
      <c r="D3770" s="382" t="s">
        <v>761</v>
      </c>
      <c r="E3770" s="382" t="s">
        <v>2</v>
      </c>
      <c r="F3770" s="383"/>
      <c r="G3770" s="383">
        <v>3</v>
      </c>
      <c r="H3770" s="383" t="s">
        <v>11</v>
      </c>
      <c r="I3770" s="383"/>
      <c r="J3770" s="383">
        <v>2</v>
      </c>
      <c r="K3770" s="383" t="s">
        <v>11</v>
      </c>
      <c r="L3770" s="385"/>
      <c r="M3770" s="383">
        <v>1</v>
      </c>
      <c r="N3770" s="383" t="s">
        <v>11</v>
      </c>
      <c r="O3770" s="385"/>
      <c r="P3770" s="385">
        <v>4</v>
      </c>
      <c r="Q3770" s="386" t="s">
        <v>11</v>
      </c>
      <c r="R3770" s="383"/>
      <c r="S3770" s="383">
        <v>3</v>
      </c>
      <c r="T3770" s="386" t="s">
        <v>11</v>
      </c>
      <c r="U3770" s="386"/>
      <c r="V3770" s="386">
        <v>2</v>
      </c>
      <c r="W3770" s="386" t="s">
        <v>11</v>
      </c>
      <c r="X3770" s="383"/>
      <c r="Y3770" s="383">
        <v>1</v>
      </c>
      <c r="Z3770" s="386" t="s">
        <v>11</v>
      </c>
      <c r="AA3770" s="386"/>
      <c r="AB3770" s="386">
        <v>1</v>
      </c>
      <c r="AC3770" s="386" t="s">
        <v>11</v>
      </c>
      <c r="AD3770" s="387"/>
      <c r="AE3770" s="383" t="s">
        <v>36</v>
      </c>
      <c r="AF3770" s="383">
        <v>79</v>
      </c>
      <c r="AG3770" s="383" t="s">
        <v>681</v>
      </c>
      <c r="AH3770" s="383" t="s">
        <v>34</v>
      </c>
      <c r="AI3770" s="383" t="s">
        <v>36</v>
      </c>
      <c r="AJ3770" s="383" t="s">
        <v>3554</v>
      </c>
      <c r="AK3770" s="384" t="str">
        <f t="shared" si="117"/>
        <v>NA</v>
      </c>
      <c r="AL3770" s="384" t="str">
        <f t="shared" si="118"/>
        <v>NA</v>
      </c>
    </row>
    <row r="3771" spans="1:38" x14ac:dyDescent="0.25">
      <c r="A3771" s="381" t="s">
        <v>3224</v>
      </c>
      <c r="B3771" s="382" t="s">
        <v>762</v>
      </c>
      <c r="C3771" s="382" t="s">
        <v>30</v>
      </c>
      <c r="D3771" s="382" t="s">
        <v>763</v>
      </c>
      <c r="E3771" s="382" t="s">
        <v>2</v>
      </c>
      <c r="F3771" s="383">
        <v>100</v>
      </c>
      <c r="G3771" s="383">
        <v>558</v>
      </c>
      <c r="H3771" s="383" t="s">
        <v>835</v>
      </c>
      <c r="I3771" s="383">
        <v>100</v>
      </c>
      <c r="J3771" s="383">
        <v>290</v>
      </c>
      <c r="K3771" s="383" t="s">
        <v>835</v>
      </c>
      <c r="L3771" s="385"/>
      <c r="M3771" s="383">
        <v>289</v>
      </c>
      <c r="N3771" s="383" t="s">
        <v>835</v>
      </c>
      <c r="O3771" s="385">
        <v>93</v>
      </c>
      <c r="P3771" s="385">
        <v>351</v>
      </c>
      <c r="Q3771" s="386" t="s">
        <v>835</v>
      </c>
      <c r="R3771" s="383">
        <v>73</v>
      </c>
      <c r="S3771" s="383">
        <v>553</v>
      </c>
      <c r="T3771" s="386" t="s">
        <v>36</v>
      </c>
      <c r="U3771" s="386">
        <v>73</v>
      </c>
      <c r="V3771" s="386">
        <v>514</v>
      </c>
      <c r="W3771" s="386" t="s">
        <v>834</v>
      </c>
      <c r="X3771" s="383">
        <v>89</v>
      </c>
      <c r="Y3771" s="383">
        <v>289</v>
      </c>
      <c r="Z3771" s="386" t="s">
        <v>34</v>
      </c>
      <c r="AA3771" s="386">
        <v>89</v>
      </c>
      <c r="AB3771" s="386">
        <v>276</v>
      </c>
      <c r="AC3771" s="386" t="s">
        <v>11</v>
      </c>
      <c r="AD3771" s="387"/>
      <c r="AE3771" s="383" t="s">
        <v>36</v>
      </c>
      <c r="AF3771" s="383">
        <v>74</v>
      </c>
      <c r="AG3771" s="383" t="s">
        <v>681</v>
      </c>
      <c r="AH3771" s="383" t="s">
        <v>36</v>
      </c>
      <c r="AI3771" s="383" t="s">
        <v>36</v>
      </c>
      <c r="AJ3771" s="383" t="s">
        <v>3554</v>
      </c>
      <c r="AK3771" s="384" t="str">
        <f t="shared" si="117"/>
        <v>NO</v>
      </c>
      <c r="AL3771" s="384" t="str">
        <f t="shared" si="118"/>
        <v>Yes-AB</v>
      </c>
    </row>
    <row r="3772" spans="1:38" x14ac:dyDescent="0.25">
      <c r="A3772" s="381" t="s">
        <v>3224</v>
      </c>
      <c r="B3772" s="382" t="s">
        <v>764</v>
      </c>
      <c r="C3772" s="382" t="s">
        <v>30</v>
      </c>
      <c r="D3772" s="382" t="s">
        <v>765</v>
      </c>
      <c r="E3772" s="382" t="s">
        <v>2</v>
      </c>
      <c r="F3772" s="383">
        <v>100</v>
      </c>
      <c r="G3772" s="383">
        <v>38</v>
      </c>
      <c r="H3772" s="383" t="s">
        <v>835</v>
      </c>
      <c r="I3772" s="383"/>
      <c r="J3772" s="383">
        <v>20</v>
      </c>
      <c r="K3772" s="383" t="s">
        <v>11</v>
      </c>
      <c r="L3772" s="385"/>
      <c r="M3772" s="383">
        <v>19</v>
      </c>
      <c r="N3772" s="383" t="s">
        <v>11</v>
      </c>
      <c r="O3772" s="385"/>
      <c r="P3772" s="385">
        <v>13</v>
      </c>
      <c r="Q3772" s="386" t="s">
        <v>11</v>
      </c>
      <c r="R3772" s="383"/>
      <c r="S3772" s="383">
        <v>35</v>
      </c>
      <c r="T3772" s="386" t="s">
        <v>11</v>
      </c>
      <c r="U3772" s="386"/>
      <c r="V3772" s="386">
        <v>33</v>
      </c>
      <c r="W3772" s="386" t="s">
        <v>11</v>
      </c>
      <c r="X3772" s="383"/>
      <c r="Y3772" s="383">
        <v>19</v>
      </c>
      <c r="Z3772" s="386" t="s">
        <v>11</v>
      </c>
      <c r="AA3772" s="386"/>
      <c r="AB3772" s="386">
        <v>19</v>
      </c>
      <c r="AC3772" s="386" t="s">
        <v>11</v>
      </c>
      <c r="AD3772" s="387"/>
      <c r="AE3772" s="383" t="s">
        <v>36</v>
      </c>
      <c r="AF3772" s="383">
        <v>74</v>
      </c>
      <c r="AG3772" s="383" t="s">
        <v>681</v>
      </c>
      <c r="AH3772" s="383" t="s">
        <v>34</v>
      </c>
      <c r="AI3772" s="383" t="s">
        <v>36</v>
      </c>
      <c r="AJ3772" s="383" t="s">
        <v>3554</v>
      </c>
      <c r="AK3772" s="384" t="str">
        <f t="shared" si="117"/>
        <v>NA</v>
      </c>
      <c r="AL3772" s="384" t="str">
        <f t="shared" si="118"/>
        <v>NA</v>
      </c>
    </row>
    <row r="3773" spans="1:38" x14ac:dyDescent="0.25">
      <c r="A3773" s="381" t="s">
        <v>3224</v>
      </c>
      <c r="B3773" s="382" t="s">
        <v>766</v>
      </c>
      <c r="C3773" s="382" t="s">
        <v>30</v>
      </c>
      <c r="D3773" s="382" t="s">
        <v>767</v>
      </c>
      <c r="E3773" s="382" t="s">
        <v>2</v>
      </c>
      <c r="F3773" s="383">
        <v>100</v>
      </c>
      <c r="G3773" s="383">
        <v>70</v>
      </c>
      <c r="H3773" s="383" t="s">
        <v>835</v>
      </c>
      <c r="I3773" s="383">
        <v>100</v>
      </c>
      <c r="J3773" s="383">
        <v>34</v>
      </c>
      <c r="K3773" s="383" t="s">
        <v>835</v>
      </c>
      <c r="L3773" s="385"/>
      <c r="M3773" s="383">
        <v>33</v>
      </c>
      <c r="N3773" s="383" t="s">
        <v>835</v>
      </c>
      <c r="O3773" s="385">
        <v>92</v>
      </c>
      <c r="P3773" s="385">
        <v>36</v>
      </c>
      <c r="Q3773" s="386" t="s">
        <v>835</v>
      </c>
      <c r="R3773" s="383"/>
      <c r="S3773" s="383">
        <v>66</v>
      </c>
      <c r="T3773" s="386" t="s">
        <v>11</v>
      </c>
      <c r="U3773" s="386"/>
      <c r="V3773" s="386">
        <v>57</v>
      </c>
      <c r="W3773" s="386" t="s">
        <v>11</v>
      </c>
      <c r="X3773" s="383"/>
      <c r="Y3773" s="383">
        <v>32</v>
      </c>
      <c r="Z3773" s="386" t="s">
        <v>11</v>
      </c>
      <c r="AA3773" s="386"/>
      <c r="AB3773" s="386">
        <v>28</v>
      </c>
      <c r="AC3773" s="386" t="s">
        <v>11</v>
      </c>
      <c r="AD3773" s="387"/>
      <c r="AE3773" s="383" t="s">
        <v>36</v>
      </c>
      <c r="AF3773" s="383">
        <v>77</v>
      </c>
      <c r="AG3773" s="383" t="s">
        <v>681</v>
      </c>
      <c r="AH3773" s="383" t="s">
        <v>34</v>
      </c>
      <c r="AI3773" s="383" t="s">
        <v>36</v>
      </c>
      <c r="AJ3773" s="383" t="s">
        <v>3554</v>
      </c>
      <c r="AK3773" s="384" t="str">
        <f t="shared" si="117"/>
        <v>NA</v>
      </c>
      <c r="AL3773" s="384" t="str">
        <f t="shared" si="118"/>
        <v>NA</v>
      </c>
    </row>
    <row r="3774" spans="1:38" x14ac:dyDescent="0.25">
      <c r="A3774" s="381" t="s">
        <v>3224</v>
      </c>
      <c r="B3774" s="382" t="s">
        <v>768</v>
      </c>
      <c r="C3774" s="382" t="s">
        <v>30</v>
      </c>
      <c r="D3774" s="382" t="s">
        <v>769</v>
      </c>
      <c r="E3774" s="382" t="s">
        <v>2</v>
      </c>
      <c r="F3774" s="383">
        <v>100</v>
      </c>
      <c r="G3774" s="383">
        <v>139</v>
      </c>
      <c r="H3774" s="383" t="s">
        <v>835</v>
      </c>
      <c r="I3774" s="383">
        <v>100</v>
      </c>
      <c r="J3774" s="383">
        <v>71</v>
      </c>
      <c r="K3774" s="383" t="s">
        <v>835</v>
      </c>
      <c r="L3774" s="385"/>
      <c r="M3774" s="383">
        <v>71</v>
      </c>
      <c r="N3774" s="383" t="s">
        <v>835</v>
      </c>
      <c r="O3774" s="385">
        <v>83</v>
      </c>
      <c r="P3774" s="385">
        <v>72</v>
      </c>
      <c r="Q3774" s="386" t="s">
        <v>834</v>
      </c>
      <c r="R3774" s="383">
        <v>49</v>
      </c>
      <c r="S3774" s="383">
        <v>134</v>
      </c>
      <c r="T3774" s="386" t="s">
        <v>36</v>
      </c>
      <c r="U3774" s="386">
        <v>47</v>
      </c>
      <c r="V3774" s="386">
        <v>133</v>
      </c>
      <c r="W3774" s="386" t="s">
        <v>834</v>
      </c>
      <c r="X3774" s="383"/>
      <c r="Y3774" s="383">
        <v>68</v>
      </c>
      <c r="Z3774" s="386" t="s">
        <v>11</v>
      </c>
      <c r="AA3774" s="386"/>
      <c r="AB3774" s="386">
        <v>67</v>
      </c>
      <c r="AC3774" s="386" t="s">
        <v>11</v>
      </c>
      <c r="AD3774" s="387"/>
      <c r="AE3774" s="383" t="s">
        <v>36</v>
      </c>
      <c r="AF3774" s="383">
        <v>74</v>
      </c>
      <c r="AG3774" s="383" t="s">
        <v>681</v>
      </c>
      <c r="AH3774" s="383" t="s">
        <v>34</v>
      </c>
      <c r="AI3774" s="383" t="s">
        <v>36</v>
      </c>
      <c r="AJ3774" s="383" t="s">
        <v>3554</v>
      </c>
      <c r="AK3774" s="384" t="str">
        <f t="shared" si="117"/>
        <v>NO</v>
      </c>
      <c r="AL3774" s="384" t="str">
        <f t="shared" si="118"/>
        <v>NA</v>
      </c>
    </row>
    <row r="3775" spans="1:38" x14ac:dyDescent="0.25">
      <c r="A3775" s="381" t="s">
        <v>3224</v>
      </c>
      <c r="B3775" s="382" t="s">
        <v>770</v>
      </c>
      <c r="C3775" s="382" t="s">
        <v>30</v>
      </c>
      <c r="D3775" s="382" t="s">
        <v>771</v>
      </c>
      <c r="E3775" s="382" t="s">
        <v>2</v>
      </c>
      <c r="F3775" s="383">
        <v>100</v>
      </c>
      <c r="G3775" s="383">
        <v>32</v>
      </c>
      <c r="H3775" s="383" t="s">
        <v>835</v>
      </c>
      <c r="I3775" s="383"/>
      <c r="J3775" s="383">
        <v>16</v>
      </c>
      <c r="K3775" s="383" t="s">
        <v>11</v>
      </c>
      <c r="L3775" s="385"/>
      <c r="M3775" s="383">
        <v>16</v>
      </c>
      <c r="N3775" s="383" t="s">
        <v>11</v>
      </c>
      <c r="O3775" s="385"/>
      <c r="P3775" s="385">
        <v>24</v>
      </c>
      <c r="Q3775" s="386" t="s">
        <v>11</v>
      </c>
      <c r="R3775" s="383"/>
      <c r="S3775" s="383">
        <v>30</v>
      </c>
      <c r="T3775" s="386" t="s">
        <v>11</v>
      </c>
      <c r="U3775" s="386"/>
      <c r="V3775" s="386">
        <v>30</v>
      </c>
      <c r="W3775" s="386" t="s">
        <v>11</v>
      </c>
      <c r="X3775" s="383"/>
      <c r="Y3775" s="383">
        <v>15</v>
      </c>
      <c r="Z3775" s="386" t="s">
        <v>11</v>
      </c>
      <c r="AA3775" s="386"/>
      <c r="AB3775" s="386">
        <v>15</v>
      </c>
      <c r="AC3775" s="386" t="s">
        <v>11</v>
      </c>
      <c r="AD3775" s="387"/>
      <c r="AE3775" s="383" t="s">
        <v>36</v>
      </c>
      <c r="AF3775" s="383">
        <v>77</v>
      </c>
      <c r="AG3775" s="383" t="s">
        <v>681</v>
      </c>
      <c r="AH3775" s="383" t="s">
        <v>34</v>
      </c>
      <c r="AI3775" s="383" t="s">
        <v>36</v>
      </c>
      <c r="AJ3775" s="383" t="s">
        <v>3554</v>
      </c>
      <c r="AK3775" s="384" t="str">
        <f t="shared" si="117"/>
        <v>NA</v>
      </c>
      <c r="AL3775" s="384" t="str">
        <f t="shared" si="118"/>
        <v>NA</v>
      </c>
    </row>
    <row r="3776" spans="1:38" x14ac:dyDescent="0.25">
      <c r="A3776" s="381" t="s">
        <v>3224</v>
      </c>
      <c r="B3776" s="382" t="s">
        <v>772</v>
      </c>
      <c r="C3776" s="382" t="s">
        <v>30</v>
      </c>
      <c r="D3776" s="382" t="s">
        <v>773</v>
      </c>
      <c r="E3776" s="382" t="s">
        <v>2</v>
      </c>
      <c r="F3776" s="383"/>
      <c r="G3776" s="383">
        <v>15</v>
      </c>
      <c r="H3776" s="383" t="s">
        <v>11</v>
      </c>
      <c r="I3776" s="383"/>
      <c r="J3776" s="383">
        <v>5</v>
      </c>
      <c r="K3776" s="383" t="s">
        <v>11</v>
      </c>
      <c r="L3776" s="385"/>
      <c r="M3776" s="383">
        <v>2</v>
      </c>
      <c r="N3776" s="383" t="s">
        <v>11</v>
      </c>
      <c r="O3776" s="385"/>
      <c r="P3776" s="385">
        <v>12</v>
      </c>
      <c r="Q3776" s="386" t="s">
        <v>11</v>
      </c>
      <c r="R3776" s="383"/>
      <c r="S3776" s="383">
        <v>12</v>
      </c>
      <c r="T3776" s="386" t="s">
        <v>11</v>
      </c>
      <c r="U3776" s="386"/>
      <c r="V3776" s="386">
        <v>11</v>
      </c>
      <c r="W3776" s="386" t="s">
        <v>11</v>
      </c>
      <c r="X3776" s="383"/>
      <c r="Y3776" s="383">
        <v>3</v>
      </c>
      <c r="Z3776" s="386" t="s">
        <v>11</v>
      </c>
      <c r="AA3776" s="386"/>
      <c r="AB3776" s="386">
        <v>3</v>
      </c>
      <c r="AC3776" s="386" t="s">
        <v>11</v>
      </c>
      <c r="AD3776" s="387"/>
      <c r="AE3776" s="383" t="s">
        <v>36</v>
      </c>
      <c r="AF3776" s="383">
        <v>74</v>
      </c>
      <c r="AG3776" s="383" t="s">
        <v>681</v>
      </c>
      <c r="AH3776" s="383" t="s">
        <v>34</v>
      </c>
      <c r="AI3776" s="383" t="s">
        <v>36</v>
      </c>
      <c r="AJ3776" s="383" t="s">
        <v>3554</v>
      </c>
      <c r="AK3776" s="384" t="str">
        <f t="shared" si="117"/>
        <v>NA</v>
      </c>
      <c r="AL3776" s="384" t="str">
        <f t="shared" si="118"/>
        <v>NA</v>
      </c>
    </row>
    <row r="3777" spans="1:38" x14ac:dyDescent="0.25">
      <c r="A3777" s="381" t="s">
        <v>3224</v>
      </c>
      <c r="B3777" s="382" t="s">
        <v>774</v>
      </c>
      <c r="C3777" s="382" t="s">
        <v>30</v>
      </c>
      <c r="D3777" s="382" t="s">
        <v>775</v>
      </c>
      <c r="E3777" s="382" t="s">
        <v>2</v>
      </c>
      <c r="F3777" s="383"/>
      <c r="G3777" s="383">
        <v>5</v>
      </c>
      <c r="H3777" s="383" t="s">
        <v>11</v>
      </c>
      <c r="I3777" s="383"/>
      <c r="J3777" s="383">
        <v>2</v>
      </c>
      <c r="K3777" s="383" t="s">
        <v>11</v>
      </c>
      <c r="L3777" s="385"/>
      <c r="M3777" s="383">
        <v>2</v>
      </c>
      <c r="N3777" s="383" t="s">
        <v>11</v>
      </c>
      <c r="O3777" s="385"/>
      <c r="P3777" s="385">
        <v>2</v>
      </c>
      <c r="Q3777" s="386" t="s">
        <v>11</v>
      </c>
      <c r="R3777" s="383"/>
      <c r="S3777" s="383">
        <v>5</v>
      </c>
      <c r="T3777" s="386" t="s">
        <v>11</v>
      </c>
      <c r="U3777" s="386"/>
      <c r="V3777" s="386">
        <v>5</v>
      </c>
      <c r="W3777" s="386" t="s">
        <v>11</v>
      </c>
      <c r="X3777" s="383"/>
      <c r="Y3777" s="383">
        <v>2</v>
      </c>
      <c r="Z3777" s="386" t="s">
        <v>11</v>
      </c>
      <c r="AA3777" s="386"/>
      <c r="AB3777" s="386">
        <v>2</v>
      </c>
      <c r="AC3777" s="386" t="s">
        <v>11</v>
      </c>
      <c r="AD3777" s="387"/>
      <c r="AE3777" s="383" t="s">
        <v>36</v>
      </c>
      <c r="AF3777" s="383">
        <v>79</v>
      </c>
      <c r="AG3777" s="383" t="s">
        <v>681</v>
      </c>
      <c r="AH3777" s="383" t="s">
        <v>34</v>
      </c>
      <c r="AI3777" s="383" t="s">
        <v>36</v>
      </c>
      <c r="AJ3777" s="383" t="s">
        <v>3554</v>
      </c>
      <c r="AK3777" s="384" t="str">
        <f t="shared" si="117"/>
        <v>NA</v>
      </c>
      <c r="AL3777" s="384" t="str">
        <f t="shared" si="118"/>
        <v>NA</v>
      </c>
    </row>
    <row r="3778" spans="1:38" x14ac:dyDescent="0.25">
      <c r="A3778" s="381" t="s">
        <v>3224</v>
      </c>
      <c r="B3778" s="382" t="s">
        <v>776</v>
      </c>
      <c r="C3778" s="382" t="s">
        <v>30</v>
      </c>
      <c r="D3778" s="382" t="s">
        <v>777</v>
      </c>
      <c r="E3778" s="382" t="s">
        <v>2</v>
      </c>
      <c r="F3778" s="383"/>
      <c r="G3778" s="383">
        <v>5</v>
      </c>
      <c r="H3778" s="383" t="s">
        <v>11</v>
      </c>
      <c r="I3778" s="383"/>
      <c r="J3778" s="383">
        <v>3</v>
      </c>
      <c r="K3778" s="383" t="s">
        <v>11</v>
      </c>
      <c r="L3778" s="385"/>
      <c r="M3778" s="383">
        <v>1</v>
      </c>
      <c r="N3778" s="383" t="s">
        <v>11</v>
      </c>
      <c r="O3778" s="385"/>
      <c r="P3778" s="385">
        <v>2</v>
      </c>
      <c r="Q3778" s="386" t="s">
        <v>11</v>
      </c>
      <c r="R3778" s="383"/>
      <c r="S3778" s="383">
        <v>4</v>
      </c>
      <c r="T3778" s="386" t="s">
        <v>11</v>
      </c>
      <c r="U3778" s="386"/>
      <c r="V3778" s="386">
        <v>3</v>
      </c>
      <c r="W3778" s="386" t="s">
        <v>11</v>
      </c>
      <c r="X3778" s="383"/>
      <c r="Y3778" s="383">
        <v>2</v>
      </c>
      <c r="Z3778" s="386" t="s">
        <v>11</v>
      </c>
      <c r="AA3778" s="386"/>
      <c r="AB3778" s="386">
        <v>2</v>
      </c>
      <c r="AC3778" s="386" t="s">
        <v>11</v>
      </c>
      <c r="AD3778" s="387"/>
      <c r="AE3778" s="383" t="s">
        <v>36</v>
      </c>
      <c r="AF3778" s="383">
        <v>62</v>
      </c>
      <c r="AG3778" s="383" t="s">
        <v>40</v>
      </c>
      <c r="AH3778" s="383" t="s">
        <v>34</v>
      </c>
      <c r="AI3778" s="383" t="s">
        <v>36</v>
      </c>
      <c r="AJ3778" s="383" t="s">
        <v>3554</v>
      </c>
      <c r="AK3778" s="384" t="str">
        <f t="shared" si="117"/>
        <v>NA</v>
      </c>
      <c r="AL3778" s="384" t="str">
        <f t="shared" si="118"/>
        <v>NA</v>
      </c>
    </row>
    <row r="3779" spans="1:38" x14ac:dyDescent="0.25">
      <c r="A3779" s="381" t="s">
        <v>3224</v>
      </c>
      <c r="B3779" s="382" t="s">
        <v>778</v>
      </c>
      <c r="C3779" s="382" t="s">
        <v>30</v>
      </c>
      <c r="D3779" s="382" t="s">
        <v>779</v>
      </c>
      <c r="E3779" s="382" t="s">
        <v>2</v>
      </c>
      <c r="F3779" s="383">
        <v>100</v>
      </c>
      <c r="G3779" s="383">
        <v>277</v>
      </c>
      <c r="H3779" s="383" t="s">
        <v>835</v>
      </c>
      <c r="I3779" s="383">
        <v>99</v>
      </c>
      <c r="J3779" s="383">
        <v>141</v>
      </c>
      <c r="K3779" s="383" t="s">
        <v>835</v>
      </c>
      <c r="L3779" s="385"/>
      <c r="M3779" s="383">
        <v>143</v>
      </c>
      <c r="N3779" s="383" t="s">
        <v>835</v>
      </c>
      <c r="O3779" s="385">
        <v>83</v>
      </c>
      <c r="P3779" s="385">
        <v>106</v>
      </c>
      <c r="Q3779" s="386" t="s">
        <v>835</v>
      </c>
      <c r="R3779" s="383">
        <v>55</v>
      </c>
      <c r="S3779" s="383">
        <v>273</v>
      </c>
      <c r="T3779" s="386" t="s">
        <v>36</v>
      </c>
      <c r="U3779" s="386">
        <v>55</v>
      </c>
      <c r="V3779" s="386">
        <v>253</v>
      </c>
      <c r="W3779" s="386" t="s">
        <v>834</v>
      </c>
      <c r="X3779" s="383">
        <v>77</v>
      </c>
      <c r="Y3779" s="383">
        <v>140</v>
      </c>
      <c r="Z3779" s="386" t="s">
        <v>34</v>
      </c>
      <c r="AA3779" s="386">
        <v>82</v>
      </c>
      <c r="AB3779" s="386">
        <v>131</v>
      </c>
      <c r="AC3779" s="386" t="s">
        <v>835</v>
      </c>
      <c r="AD3779" s="387"/>
      <c r="AE3779" s="383" t="s">
        <v>36</v>
      </c>
      <c r="AF3779" s="383">
        <v>72</v>
      </c>
      <c r="AG3779" s="383" t="s">
        <v>681</v>
      </c>
      <c r="AH3779" s="383" t="s">
        <v>34</v>
      </c>
      <c r="AI3779" s="383" t="s">
        <v>36</v>
      </c>
      <c r="AJ3779" s="383" t="s">
        <v>3554</v>
      </c>
      <c r="AK3779" s="384" t="str">
        <f t="shared" ref="AK3779:AK3842" si="119">IF(OR(T3779="NA",T3779="NO"),T3779,(IF(T3779="","NA",IF(OR(R3779&gt;78,AND(T3779="Yes",R3779="")),"Yes-AB",IF(W3779="NA","Yes-SH","Yes-GM")))))</f>
        <v>NO</v>
      </c>
      <c r="AL3779" s="384" t="str">
        <f t="shared" ref="AL3779:AL3842" si="120">IF(OR(Z3779="NA",Z3779="NO"),Z3779,(IF(Z3779="","NA",IF(OR(X3779&gt;79,AND(Z3779="Yes",X3779="")),"Yes-AB",IF(AC3779="NA","Yes-SH","Yes-GM")))))</f>
        <v>Yes-GM</v>
      </c>
    </row>
    <row r="3780" spans="1:38" x14ac:dyDescent="0.25">
      <c r="A3780" s="381" t="s">
        <v>3224</v>
      </c>
      <c r="B3780" s="382" t="s">
        <v>780</v>
      </c>
      <c r="C3780" s="382" t="s">
        <v>30</v>
      </c>
      <c r="D3780" s="382" t="s">
        <v>781</v>
      </c>
      <c r="E3780" s="382" t="s">
        <v>2</v>
      </c>
      <c r="F3780" s="383">
        <v>98</v>
      </c>
      <c r="G3780" s="383">
        <v>75</v>
      </c>
      <c r="H3780" s="383" t="s">
        <v>835</v>
      </c>
      <c r="I3780" s="383">
        <v>97</v>
      </c>
      <c r="J3780" s="383">
        <v>32</v>
      </c>
      <c r="K3780" s="383" t="s">
        <v>835</v>
      </c>
      <c r="L3780" s="385"/>
      <c r="M3780" s="383">
        <v>31</v>
      </c>
      <c r="N3780" s="383" t="s">
        <v>835</v>
      </c>
      <c r="O3780" s="385">
        <v>68</v>
      </c>
      <c r="P3780" s="385">
        <v>44</v>
      </c>
      <c r="Q3780" s="386" t="s">
        <v>834</v>
      </c>
      <c r="R3780" s="383"/>
      <c r="S3780" s="383">
        <v>70</v>
      </c>
      <c r="T3780" s="386" t="s">
        <v>11</v>
      </c>
      <c r="U3780" s="386"/>
      <c r="V3780" s="386">
        <v>67</v>
      </c>
      <c r="W3780" s="386" t="s">
        <v>11</v>
      </c>
      <c r="X3780" s="383"/>
      <c r="Y3780" s="383">
        <v>31</v>
      </c>
      <c r="Z3780" s="386" t="s">
        <v>11</v>
      </c>
      <c r="AA3780" s="386"/>
      <c r="AB3780" s="386">
        <v>30</v>
      </c>
      <c r="AC3780" s="386" t="s">
        <v>11</v>
      </c>
      <c r="AD3780" s="387"/>
      <c r="AE3780" s="383" t="s">
        <v>36</v>
      </c>
      <c r="AF3780" s="383">
        <v>74</v>
      </c>
      <c r="AG3780" s="383" t="s">
        <v>681</v>
      </c>
      <c r="AH3780" s="383" t="s">
        <v>34</v>
      </c>
      <c r="AI3780" s="383" t="s">
        <v>36</v>
      </c>
      <c r="AJ3780" s="383" t="s">
        <v>3554</v>
      </c>
      <c r="AK3780" s="384" t="str">
        <f t="shared" si="119"/>
        <v>NA</v>
      </c>
      <c r="AL3780" s="384" t="str">
        <f t="shared" si="120"/>
        <v>NA</v>
      </c>
    </row>
    <row r="3781" spans="1:38" x14ac:dyDescent="0.25">
      <c r="A3781" s="381" t="s">
        <v>3224</v>
      </c>
      <c r="B3781" s="382" t="s">
        <v>782</v>
      </c>
      <c r="C3781" s="382" t="s">
        <v>30</v>
      </c>
      <c r="D3781" s="382" t="s">
        <v>783</v>
      </c>
      <c r="E3781" s="382" t="s">
        <v>2</v>
      </c>
      <c r="F3781" s="383">
        <v>100</v>
      </c>
      <c r="G3781" s="383">
        <v>73</v>
      </c>
      <c r="H3781" s="383" t="s">
        <v>835</v>
      </c>
      <c r="I3781" s="383">
        <v>100</v>
      </c>
      <c r="J3781" s="383">
        <v>38</v>
      </c>
      <c r="K3781" s="383" t="s">
        <v>835</v>
      </c>
      <c r="L3781" s="385">
        <v>94</v>
      </c>
      <c r="M3781" s="383">
        <v>36</v>
      </c>
      <c r="N3781" s="383" t="s">
        <v>835</v>
      </c>
      <c r="O3781" s="385">
        <v>68</v>
      </c>
      <c r="P3781" s="385">
        <v>47</v>
      </c>
      <c r="Q3781" s="386" t="s">
        <v>835</v>
      </c>
      <c r="R3781" s="383"/>
      <c r="S3781" s="383">
        <v>68</v>
      </c>
      <c r="T3781" s="386" t="s">
        <v>11</v>
      </c>
      <c r="U3781" s="386"/>
      <c r="V3781" s="386">
        <v>65</v>
      </c>
      <c r="W3781" s="386" t="s">
        <v>11</v>
      </c>
      <c r="X3781" s="383"/>
      <c r="Y3781" s="383">
        <v>36</v>
      </c>
      <c r="Z3781" s="386" t="s">
        <v>11</v>
      </c>
      <c r="AA3781" s="386"/>
      <c r="AB3781" s="386">
        <v>33</v>
      </c>
      <c r="AC3781" s="386" t="s">
        <v>11</v>
      </c>
      <c r="AD3781" s="387"/>
      <c r="AE3781" s="383" t="s">
        <v>36</v>
      </c>
      <c r="AF3781" s="383">
        <v>74</v>
      </c>
      <c r="AG3781" s="383" t="s">
        <v>681</v>
      </c>
      <c r="AH3781" s="383" t="s">
        <v>34</v>
      </c>
      <c r="AI3781" s="383" t="s">
        <v>36</v>
      </c>
      <c r="AJ3781" s="383" t="s">
        <v>3554</v>
      </c>
      <c r="AK3781" s="384" t="str">
        <f t="shared" si="119"/>
        <v>NA</v>
      </c>
      <c r="AL3781" s="384" t="str">
        <f t="shared" si="120"/>
        <v>NA</v>
      </c>
    </row>
    <row r="3782" spans="1:38" x14ac:dyDescent="0.25">
      <c r="A3782" s="381" t="s">
        <v>3224</v>
      </c>
      <c r="B3782" s="382" t="s">
        <v>784</v>
      </c>
      <c r="C3782" s="382" t="s">
        <v>30</v>
      </c>
      <c r="D3782" s="382" t="s">
        <v>785</v>
      </c>
      <c r="E3782" s="382" t="s">
        <v>2</v>
      </c>
      <c r="F3782" s="383">
        <v>99</v>
      </c>
      <c r="G3782" s="383">
        <v>100</v>
      </c>
      <c r="H3782" s="383" t="s">
        <v>835</v>
      </c>
      <c r="I3782" s="383">
        <v>100</v>
      </c>
      <c r="J3782" s="383">
        <v>47</v>
      </c>
      <c r="K3782" s="383" t="s">
        <v>835</v>
      </c>
      <c r="L3782" s="385">
        <v>94</v>
      </c>
      <c r="M3782" s="383">
        <v>48</v>
      </c>
      <c r="N3782" s="383" t="s">
        <v>835</v>
      </c>
      <c r="O3782" s="385">
        <v>80</v>
      </c>
      <c r="P3782" s="385">
        <v>64</v>
      </c>
      <c r="Q3782" s="386" t="s">
        <v>834</v>
      </c>
      <c r="R3782" s="383"/>
      <c r="S3782" s="383">
        <v>96</v>
      </c>
      <c r="T3782" s="386" t="s">
        <v>11</v>
      </c>
      <c r="U3782" s="386"/>
      <c r="V3782" s="386">
        <v>89</v>
      </c>
      <c r="W3782" s="386" t="s">
        <v>11</v>
      </c>
      <c r="X3782" s="383"/>
      <c r="Y3782" s="383">
        <v>46</v>
      </c>
      <c r="Z3782" s="386" t="s">
        <v>11</v>
      </c>
      <c r="AA3782" s="386"/>
      <c r="AB3782" s="386">
        <v>45</v>
      </c>
      <c r="AC3782" s="386" t="s">
        <v>11</v>
      </c>
      <c r="AD3782" s="387"/>
      <c r="AE3782" s="383" t="s">
        <v>36</v>
      </c>
      <c r="AF3782" s="383">
        <v>77</v>
      </c>
      <c r="AG3782" s="383" t="s">
        <v>681</v>
      </c>
      <c r="AH3782" s="383" t="s">
        <v>34</v>
      </c>
      <c r="AI3782" s="383" t="s">
        <v>36</v>
      </c>
      <c r="AJ3782" s="383" t="s">
        <v>3554</v>
      </c>
      <c r="AK3782" s="384" t="str">
        <f t="shared" si="119"/>
        <v>NA</v>
      </c>
      <c r="AL3782" s="384" t="str">
        <f t="shared" si="120"/>
        <v>NA</v>
      </c>
    </row>
    <row r="3783" spans="1:38" x14ac:dyDescent="0.25">
      <c r="A3783" s="381" t="s">
        <v>3224</v>
      </c>
      <c r="B3783" s="382" t="s">
        <v>786</v>
      </c>
      <c r="C3783" s="382" t="s">
        <v>30</v>
      </c>
      <c r="D3783" s="382" t="s">
        <v>787</v>
      </c>
      <c r="E3783" s="382" t="s">
        <v>2</v>
      </c>
      <c r="F3783" s="383">
        <v>97</v>
      </c>
      <c r="G3783" s="383">
        <v>67</v>
      </c>
      <c r="H3783" s="383" t="s">
        <v>835</v>
      </c>
      <c r="I3783" s="383">
        <v>97</v>
      </c>
      <c r="J3783" s="383">
        <v>32</v>
      </c>
      <c r="K3783" s="383" t="s">
        <v>835</v>
      </c>
      <c r="L3783" s="385"/>
      <c r="M3783" s="383">
        <v>31</v>
      </c>
      <c r="N3783" s="383" t="s">
        <v>835</v>
      </c>
      <c r="O3783" s="385">
        <v>81</v>
      </c>
      <c r="P3783" s="385">
        <v>47</v>
      </c>
      <c r="Q3783" s="386" t="s">
        <v>835</v>
      </c>
      <c r="R3783" s="383"/>
      <c r="S3783" s="383">
        <v>63</v>
      </c>
      <c r="T3783" s="386" t="s">
        <v>11</v>
      </c>
      <c r="U3783" s="386"/>
      <c r="V3783" s="386">
        <v>62</v>
      </c>
      <c r="W3783" s="386" t="s">
        <v>11</v>
      </c>
      <c r="X3783" s="383"/>
      <c r="Y3783" s="383">
        <v>30</v>
      </c>
      <c r="Z3783" s="386" t="s">
        <v>11</v>
      </c>
      <c r="AA3783" s="386"/>
      <c r="AB3783" s="386">
        <v>30</v>
      </c>
      <c r="AC3783" s="386" t="s">
        <v>11</v>
      </c>
      <c r="AD3783" s="387"/>
      <c r="AE3783" s="383" t="s">
        <v>36</v>
      </c>
      <c r="AF3783" s="383">
        <v>79</v>
      </c>
      <c r="AG3783" s="383" t="s">
        <v>681</v>
      </c>
      <c r="AH3783" s="383" t="s">
        <v>36</v>
      </c>
      <c r="AI3783" s="383" t="s">
        <v>36</v>
      </c>
      <c r="AJ3783" s="383" t="s">
        <v>3554</v>
      </c>
      <c r="AK3783" s="384" t="str">
        <f t="shared" si="119"/>
        <v>NA</v>
      </c>
      <c r="AL3783" s="384" t="str">
        <f t="shared" si="120"/>
        <v>NA</v>
      </c>
    </row>
    <row r="3784" spans="1:38" x14ac:dyDescent="0.25">
      <c r="A3784" s="381" t="s">
        <v>3224</v>
      </c>
      <c r="B3784" s="382" t="s">
        <v>788</v>
      </c>
      <c r="C3784" s="382" t="s">
        <v>30</v>
      </c>
      <c r="D3784" s="382" t="s">
        <v>789</v>
      </c>
      <c r="E3784" s="382" t="s">
        <v>2</v>
      </c>
      <c r="F3784" s="383">
        <v>99</v>
      </c>
      <c r="G3784" s="383">
        <v>157</v>
      </c>
      <c r="H3784" s="383" t="s">
        <v>835</v>
      </c>
      <c r="I3784" s="383">
        <v>99</v>
      </c>
      <c r="J3784" s="383">
        <v>76</v>
      </c>
      <c r="K3784" s="383" t="s">
        <v>835</v>
      </c>
      <c r="L3784" s="385"/>
      <c r="M3784" s="383">
        <v>73</v>
      </c>
      <c r="N3784" s="383" t="s">
        <v>835</v>
      </c>
      <c r="O3784" s="385">
        <v>80</v>
      </c>
      <c r="P3784" s="385">
        <v>75</v>
      </c>
      <c r="Q3784" s="386" t="s">
        <v>834</v>
      </c>
      <c r="R3784" s="383">
        <v>49</v>
      </c>
      <c r="S3784" s="383">
        <v>153</v>
      </c>
      <c r="T3784" s="386" t="s">
        <v>36</v>
      </c>
      <c r="U3784" s="386">
        <v>47</v>
      </c>
      <c r="V3784" s="386">
        <v>148</v>
      </c>
      <c r="W3784" s="386" t="s">
        <v>834</v>
      </c>
      <c r="X3784" s="383"/>
      <c r="Y3784" s="383">
        <v>73</v>
      </c>
      <c r="Z3784" s="386" t="s">
        <v>11</v>
      </c>
      <c r="AA3784" s="386"/>
      <c r="AB3784" s="386">
        <v>71</v>
      </c>
      <c r="AC3784" s="386" t="s">
        <v>11</v>
      </c>
      <c r="AD3784" s="387"/>
      <c r="AE3784" s="383" t="s">
        <v>36</v>
      </c>
      <c r="AF3784" s="383">
        <v>74</v>
      </c>
      <c r="AG3784" s="383" t="s">
        <v>681</v>
      </c>
      <c r="AH3784" s="383" t="s">
        <v>36</v>
      </c>
      <c r="AI3784" s="383" t="s">
        <v>36</v>
      </c>
      <c r="AJ3784" s="383" t="s">
        <v>3554</v>
      </c>
      <c r="AK3784" s="384" t="str">
        <f t="shared" si="119"/>
        <v>NO</v>
      </c>
      <c r="AL3784" s="384" t="str">
        <f t="shared" si="120"/>
        <v>NA</v>
      </c>
    </row>
    <row r="3785" spans="1:38" x14ac:dyDescent="0.25">
      <c r="A3785" s="381" t="s">
        <v>3224</v>
      </c>
      <c r="B3785" s="382" t="s">
        <v>790</v>
      </c>
      <c r="C3785" s="382" t="s">
        <v>30</v>
      </c>
      <c r="D3785" s="382" t="s">
        <v>791</v>
      </c>
      <c r="E3785" s="382" t="s">
        <v>2</v>
      </c>
      <c r="F3785" s="383"/>
      <c r="G3785" s="383">
        <v>4</v>
      </c>
      <c r="H3785" s="383" t="s">
        <v>11</v>
      </c>
      <c r="I3785" s="383"/>
      <c r="J3785" s="383">
        <v>3</v>
      </c>
      <c r="K3785" s="383" t="s">
        <v>11</v>
      </c>
      <c r="L3785" s="385"/>
      <c r="M3785" s="383">
        <v>3</v>
      </c>
      <c r="N3785" s="383" t="s">
        <v>11</v>
      </c>
      <c r="O3785" s="385"/>
      <c r="P3785" s="385">
        <v>7</v>
      </c>
      <c r="Q3785" s="386" t="s">
        <v>11</v>
      </c>
      <c r="R3785" s="383"/>
      <c r="S3785" s="383">
        <v>4</v>
      </c>
      <c r="T3785" s="386" t="s">
        <v>11</v>
      </c>
      <c r="U3785" s="386"/>
      <c r="V3785" s="386">
        <v>4</v>
      </c>
      <c r="W3785" s="386" t="s">
        <v>11</v>
      </c>
      <c r="X3785" s="383"/>
      <c r="Y3785" s="383">
        <v>3</v>
      </c>
      <c r="Z3785" s="386" t="s">
        <v>11</v>
      </c>
      <c r="AA3785" s="386"/>
      <c r="AB3785" s="386">
        <v>3</v>
      </c>
      <c r="AC3785" s="386" t="s">
        <v>11</v>
      </c>
      <c r="AD3785" s="387"/>
      <c r="AE3785" s="383" t="s">
        <v>36</v>
      </c>
      <c r="AF3785" s="383">
        <v>77</v>
      </c>
      <c r="AG3785" s="383" t="s">
        <v>681</v>
      </c>
      <c r="AH3785" s="383" t="s">
        <v>34</v>
      </c>
      <c r="AI3785" s="383" t="s">
        <v>36</v>
      </c>
      <c r="AJ3785" s="383" t="s">
        <v>3554</v>
      </c>
      <c r="AK3785" s="384" t="str">
        <f t="shared" si="119"/>
        <v>NA</v>
      </c>
      <c r="AL3785" s="384" t="str">
        <f t="shared" si="120"/>
        <v>NA</v>
      </c>
    </row>
    <row r="3786" spans="1:38" x14ac:dyDescent="0.25">
      <c r="A3786" s="381" t="s">
        <v>3224</v>
      </c>
      <c r="B3786" s="382" t="s">
        <v>795</v>
      </c>
      <c r="C3786" s="382" t="s">
        <v>30</v>
      </c>
      <c r="D3786" s="382" t="s">
        <v>796</v>
      </c>
      <c r="E3786" s="382" t="s">
        <v>2</v>
      </c>
      <c r="F3786" s="383"/>
      <c r="G3786" s="383">
        <v>9</v>
      </c>
      <c r="H3786" s="383" t="s">
        <v>11</v>
      </c>
      <c r="I3786" s="383"/>
      <c r="J3786" s="383">
        <v>3</v>
      </c>
      <c r="K3786" s="383" t="s">
        <v>11</v>
      </c>
      <c r="L3786" s="385"/>
      <c r="M3786" s="383">
        <v>2</v>
      </c>
      <c r="N3786" s="383" t="s">
        <v>11</v>
      </c>
      <c r="O3786" s="385"/>
      <c r="P3786" s="385">
        <v>1</v>
      </c>
      <c r="Q3786" s="386" t="s">
        <v>11</v>
      </c>
      <c r="R3786" s="383"/>
      <c r="S3786" s="383">
        <v>4</v>
      </c>
      <c r="T3786" s="386" t="s">
        <v>11</v>
      </c>
      <c r="U3786" s="386"/>
      <c r="V3786" s="386">
        <v>2</v>
      </c>
      <c r="W3786" s="386" t="s">
        <v>11</v>
      </c>
      <c r="X3786" s="383"/>
      <c r="Y3786" s="383">
        <v>3</v>
      </c>
      <c r="Z3786" s="386" t="s">
        <v>11</v>
      </c>
      <c r="AA3786" s="386"/>
      <c r="AB3786" s="386">
        <v>1</v>
      </c>
      <c r="AC3786" s="386" t="s">
        <v>11</v>
      </c>
      <c r="AD3786" s="387"/>
      <c r="AE3786" s="383" t="s">
        <v>36</v>
      </c>
      <c r="AF3786" s="383">
        <v>92</v>
      </c>
      <c r="AG3786" s="383" t="s">
        <v>794</v>
      </c>
      <c r="AH3786" s="383" t="s">
        <v>36</v>
      </c>
      <c r="AI3786" s="383" t="s">
        <v>36</v>
      </c>
      <c r="AJ3786" s="383" t="s">
        <v>3554</v>
      </c>
      <c r="AK3786" s="384" t="str">
        <f t="shared" si="119"/>
        <v>NA</v>
      </c>
      <c r="AL3786" s="384" t="str">
        <f t="shared" si="120"/>
        <v>NA</v>
      </c>
    </row>
    <row r="3787" spans="1:38" x14ac:dyDescent="0.25">
      <c r="A3787" s="381" t="s">
        <v>3224</v>
      </c>
      <c r="B3787" s="382" t="s">
        <v>800</v>
      </c>
      <c r="C3787" s="382" t="s">
        <v>30</v>
      </c>
      <c r="D3787" s="382" t="s">
        <v>801</v>
      </c>
      <c r="E3787" s="382" t="s">
        <v>2</v>
      </c>
      <c r="F3787" s="383"/>
      <c r="G3787" s="383">
        <v>0</v>
      </c>
      <c r="H3787" s="383" t="s">
        <v>11</v>
      </c>
      <c r="I3787" s="383"/>
      <c r="J3787" s="383">
        <v>0</v>
      </c>
      <c r="K3787" s="383" t="s">
        <v>11</v>
      </c>
      <c r="L3787" s="385"/>
      <c r="M3787" s="383">
        <v>1</v>
      </c>
      <c r="N3787" s="383" t="s">
        <v>11</v>
      </c>
      <c r="O3787" s="385"/>
      <c r="P3787" s="385">
        <v>0</v>
      </c>
      <c r="Q3787" s="386" t="s">
        <v>11</v>
      </c>
      <c r="R3787" s="383"/>
      <c r="S3787" s="383">
        <v>0</v>
      </c>
      <c r="T3787" s="386" t="s">
        <v>11</v>
      </c>
      <c r="U3787" s="386"/>
      <c r="V3787" s="386">
        <v>0</v>
      </c>
      <c r="W3787" s="386" t="s">
        <v>11</v>
      </c>
      <c r="X3787" s="383"/>
      <c r="Y3787" s="383">
        <v>0</v>
      </c>
      <c r="Z3787" s="386" t="s">
        <v>11</v>
      </c>
      <c r="AA3787" s="386"/>
      <c r="AB3787" s="386">
        <v>0</v>
      </c>
      <c r="AC3787" s="386" t="s">
        <v>11</v>
      </c>
      <c r="AD3787" s="387"/>
      <c r="AE3787" s="383" t="s">
        <v>36</v>
      </c>
      <c r="AF3787" s="383">
        <v>77</v>
      </c>
      <c r="AG3787" s="383" t="s">
        <v>40</v>
      </c>
      <c r="AH3787" s="383" t="s">
        <v>34</v>
      </c>
      <c r="AI3787" s="383" t="s">
        <v>36</v>
      </c>
      <c r="AJ3787" s="383" t="s">
        <v>3554</v>
      </c>
      <c r="AK3787" s="384" t="str">
        <f t="shared" si="119"/>
        <v>NA</v>
      </c>
      <c r="AL3787" s="384" t="str">
        <f t="shared" si="120"/>
        <v>NA</v>
      </c>
    </row>
    <row r="3788" spans="1:38" x14ac:dyDescent="0.25">
      <c r="A3788" s="381" t="s">
        <v>3224</v>
      </c>
      <c r="B3788" s="382" t="s">
        <v>803</v>
      </c>
      <c r="C3788" s="382" t="s">
        <v>30</v>
      </c>
      <c r="D3788" s="382" t="s">
        <v>804</v>
      </c>
      <c r="E3788" s="382" t="s">
        <v>2</v>
      </c>
      <c r="F3788" s="383"/>
      <c r="G3788" s="383">
        <v>1</v>
      </c>
      <c r="H3788" s="383" t="s">
        <v>11</v>
      </c>
      <c r="I3788" s="383"/>
      <c r="J3788" s="383">
        <v>1</v>
      </c>
      <c r="K3788" s="383" t="s">
        <v>11</v>
      </c>
      <c r="L3788" s="385"/>
      <c r="M3788" s="383">
        <v>0</v>
      </c>
      <c r="N3788" s="383" t="s">
        <v>11</v>
      </c>
      <c r="O3788" s="385"/>
      <c r="P3788" s="385">
        <v>0</v>
      </c>
      <c r="Q3788" s="386" t="s">
        <v>11</v>
      </c>
      <c r="R3788" s="383"/>
      <c r="S3788" s="383">
        <v>0</v>
      </c>
      <c r="T3788" s="386" t="s">
        <v>11</v>
      </c>
      <c r="U3788" s="386"/>
      <c r="V3788" s="386">
        <v>0</v>
      </c>
      <c r="W3788" s="386" t="s">
        <v>11</v>
      </c>
      <c r="X3788" s="383"/>
      <c r="Y3788" s="383">
        <v>0</v>
      </c>
      <c r="Z3788" s="386" t="s">
        <v>11</v>
      </c>
      <c r="AA3788" s="386"/>
      <c r="AB3788" s="386">
        <v>0</v>
      </c>
      <c r="AC3788" s="386" t="s">
        <v>11</v>
      </c>
      <c r="AD3788" s="387"/>
      <c r="AE3788" s="383" t="s">
        <v>36</v>
      </c>
      <c r="AF3788" s="383">
        <v>72</v>
      </c>
      <c r="AG3788" s="383" t="s">
        <v>40</v>
      </c>
      <c r="AH3788" s="383" t="s">
        <v>36</v>
      </c>
      <c r="AI3788" s="383" t="s">
        <v>36</v>
      </c>
      <c r="AJ3788" s="383" t="s">
        <v>3554</v>
      </c>
      <c r="AK3788" s="384" t="str">
        <f t="shared" si="119"/>
        <v>NA</v>
      </c>
      <c r="AL3788" s="384" t="str">
        <f t="shared" si="120"/>
        <v>NA</v>
      </c>
    </row>
    <row r="3789" spans="1:38" x14ac:dyDescent="0.25">
      <c r="A3789" s="381" t="s">
        <v>3224</v>
      </c>
      <c r="B3789" s="382" t="s">
        <v>807</v>
      </c>
      <c r="C3789" s="382" t="s">
        <v>30</v>
      </c>
      <c r="D3789" s="382" t="s">
        <v>808</v>
      </c>
      <c r="E3789" s="382" t="s">
        <v>2</v>
      </c>
      <c r="F3789" s="383"/>
      <c r="G3789" s="383">
        <v>0</v>
      </c>
      <c r="H3789" s="383" t="s">
        <v>11</v>
      </c>
      <c r="I3789" s="383"/>
      <c r="J3789" s="383">
        <v>0</v>
      </c>
      <c r="K3789" s="383" t="s">
        <v>11</v>
      </c>
      <c r="L3789" s="385"/>
      <c r="M3789" s="383">
        <v>0</v>
      </c>
      <c r="N3789" s="383" t="s">
        <v>11</v>
      </c>
      <c r="O3789" s="385"/>
      <c r="P3789" s="385">
        <v>3</v>
      </c>
      <c r="Q3789" s="386" t="s">
        <v>11</v>
      </c>
      <c r="R3789" s="383"/>
      <c r="S3789" s="383">
        <v>0</v>
      </c>
      <c r="T3789" s="386" t="s">
        <v>11</v>
      </c>
      <c r="U3789" s="386"/>
      <c r="V3789" s="386">
        <v>0</v>
      </c>
      <c r="W3789" s="386" t="s">
        <v>11</v>
      </c>
      <c r="X3789" s="383"/>
      <c r="Y3789" s="383">
        <v>0</v>
      </c>
      <c r="Z3789" s="386" t="s">
        <v>11</v>
      </c>
      <c r="AA3789" s="386"/>
      <c r="AB3789" s="386">
        <v>0</v>
      </c>
      <c r="AC3789" s="386" t="s">
        <v>11</v>
      </c>
      <c r="AD3789" s="387"/>
      <c r="AE3789" s="383" t="s">
        <v>36</v>
      </c>
      <c r="AF3789" s="383">
        <v>92</v>
      </c>
      <c r="AG3789" s="383" t="s">
        <v>40</v>
      </c>
      <c r="AH3789" s="383" t="s">
        <v>36</v>
      </c>
      <c r="AI3789" s="383" t="s">
        <v>36</v>
      </c>
      <c r="AJ3789" s="383" t="s">
        <v>3554</v>
      </c>
      <c r="AK3789" s="384" t="str">
        <f t="shared" si="119"/>
        <v>NA</v>
      </c>
      <c r="AL3789" s="384" t="str">
        <f t="shared" si="120"/>
        <v>NA</v>
      </c>
    </row>
    <row r="3790" spans="1:38" x14ac:dyDescent="0.25">
      <c r="A3790" s="381" t="s">
        <v>3224</v>
      </c>
      <c r="B3790" s="382" t="s">
        <v>809</v>
      </c>
      <c r="C3790" s="382" t="s">
        <v>30</v>
      </c>
      <c r="D3790" s="382" t="s">
        <v>810</v>
      </c>
      <c r="E3790" s="382" t="s">
        <v>2</v>
      </c>
      <c r="F3790" s="383">
        <v>100</v>
      </c>
      <c r="G3790" s="383">
        <v>47</v>
      </c>
      <c r="H3790" s="383" t="s">
        <v>835</v>
      </c>
      <c r="I3790" s="383">
        <v>100</v>
      </c>
      <c r="J3790" s="383">
        <v>31</v>
      </c>
      <c r="K3790" s="383" t="s">
        <v>835</v>
      </c>
      <c r="L3790" s="385"/>
      <c r="M3790" s="383">
        <v>31</v>
      </c>
      <c r="N3790" s="383" t="s">
        <v>835</v>
      </c>
      <c r="O3790" s="385">
        <v>84</v>
      </c>
      <c r="P3790" s="385">
        <v>32</v>
      </c>
      <c r="Q3790" s="386" t="s">
        <v>835</v>
      </c>
      <c r="R3790" s="383">
        <v>83</v>
      </c>
      <c r="S3790" s="383">
        <v>47</v>
      </c>
      <c r="T3790" s="386" t="s">
        <v>34</v>
      </c>
      <c r="U3790" s="386">
        <v>84</v>
      </c>
      <c r="V3790" s="386">
        <v>45</v>
      </c>
      <c r="W3790" s="386" t="s">
        <v>11</v>
      </c>
      <c r="X3790" s="383"/>
      <c r="Y3790" s="383">
        <v>30</v>
      </c>
      <c r="Z3790" s="386" t="s">
        <v>34</v>
      </c>
      <c r="AA3790" s="386"/>
      <c r="AB3790" s="386">
        <v>28</v>
      </c>
      <c r="AC3790" s="386" t="s">
        <v>11</v>
      </c>
      <c r="AD3790" s="387"/>
      <c r="AE3790" s="383" t="s">
        <v>36</v>
      </c>
      <c r="AF3790" s="383">
        <v>92</v>
      </c>
      <c r="AG3790" s="383" t="s">
        <v>681</v>
      </c>
      <c r="AH3790" s="383" t="s">
        <v>36</v>
      </c>
      <c r="AI3790" s="383" t="s">
        <v>36</v>
      </c>
      <c r="AJ3790" s="383" t="s">
        <v>3554</v>
      </c>
      <c r="AK3790" s="384" t="str">
        <f t="shared" si="119"/>
        <v>Yes-AB</v>
      </c>
      <c r="AL3790" s="384" t="str">
        <f t="shared" si="120"/>
        <v>Yes-AB</v>
      </c>
    </row>
    <row r="3791" spans="1:38" x14ac:dyDescent="0.25">
      <c r="A3791" s="381" t="s">
        <v>3224</v>
      </c>
      <c r="B3791" s="382" t="s">
        <v>811</v>
      </c>
      <c r="C3791" s="382" t="s">
        <v>30</v>
      </c>
      <c r="D3791" s="382" t="s">
        <v>812</v>
      </c>
      <c r="E3791" s="382" t="s">
        <v>2</v>
      </c>
      <c r="F3791" s="383"/>
      <c r="G3791" s="383">
        <v>3</v>
      </c>
      <c r="H3791" s="383" t="s">
        <v>11</v>
      </c>
      <c r="I3791" s="383"/>
      <c r="J3791" s="383">
        <v>1</v>
      </c>
      <c r="K3791" s="383" t="s">
        <v>11</v>
      </c>
      <c r="L3791" s="385"/>
      <c r="M3791" s="383">
        <v>1</v>
      </c>
      <c r="N3791" s="383" t="s">
        <v>11</v>
      </c>
      <c r="O3791" s="385"/>
      <c r="P3791" s="385">
        <v>3</v>
      </c>
      <c r="Q3791" s="386" t="s">
        <v>11</v>
      </c>
      <c r="R3791" s="383"/>
      <c r="S3791" s="383">
        <v>2</v>
      </c>
      <c r="T3791" s="386" t="s">
        <v>11</v>
      </c>
      <c r="U3791" s="386"/>
      <c r="V3791" s="386">
        <v>2</v>
      </c>
      <c r="W3791" s="386" t="s">
        <v>11</v>
      </c>
      <c r="X3791" s="383"/>
      <c r="Y3791" s="383">
        <v>0</v>
      </c>
      <c r="Z3791" s="386" t="s">
        <v>11</v>
      </c>
      <c r="AA3791" s="386"/>
      <c r="AB3791" s="386">
        <v>0</v>
      </c>
      <c r="AC3791" s="386" t="s">
        <v>11</v>
      </c>
      <c r="AD3791" s="387"/>
      <c r="AE3791" s="383" t="s">
        <v>36</v>
      </c>
      <c r="AF3791" s="383">
        <v>92</v>
      </c>
      <c r="AG3791" s="383" t="s">
        <v>681</v>
      </c>
      <c r="AH3791" s="383" t="s">
        <v>34</v>
      </c>
      <c r="AI3791" s="383" t="s">
        <v>36</v>
      </c>
      <c r="AJ3791" s="383" t="s">
        <v>3554</v>
      </c>
      <c r="AK3791" s="384" t="str">
        <f t="shared" si="119"/>
        <v>NA</v>
      </c>
      <c r="AL3791" s="384" t="str">
        <f t="shared" si="120"/>
        <v>NA</v>
      </c>
    </row>
    <row r="3792" spans="1:38" x14ac:dyDescent="0.25">
      <c r="A3792" s="381" t="s">
        <v>3224</v>
      </c>
      <c r="B3792" s="382" t="s">
        <v>813</v>
      </c>
      <c r="C3792" s="382" t="s">
        <v>30</v>
      </c>
      <c r="D3792" s="382" t="s">
        <v>814</v>
      </c>
      <c r="E3792" s="382" t="s">
        <v>2</v>
      </c>
      <c r="F3792" s="383"/>
      <c r="G3792" s="383">
        <v>0</v>
      </c>
      <c r="H3792" s="383" t="s">
        <v>11</v>
      </c>
      <c r="I3792" s="383"/>
      <c r="J3792" s="383">
        <v>0</v>
      </c>
      <c r="K3792" s="383" t="s">
        <v>11</v>
      </c>
      <c r="L3792" s="385"/>
      <c r="M3792" s="383">
        <v>0</v>
      </c>
      <c r="N3792" s="383" t="s">
        <v>11</v>
      </c>
      <c r="O3792" s="385"/>
      <c r="P3792" s="385">
        <v>0</v>
      </c>
      <c r="Q3792" s="386" t="s">
        <v>11</v>
      </c>
      <c r="R3792" s="383"/>
      <c r="S3792" s="383">
        <v>0</v>
      </c>
      <c r="T3792" s="386" t="s">
        <v>11</v>
      </c>
      <c r="U3792" s="386"/>
      <c r="V3792" s="386">
        <v>0</v>
      </c>
      <c r="W3792" s="386" t="s">
        <v>11</v>
      </c>
      <c r="X3792" s="383"/>
      <c r="Y3792" s="383">
        <v>0</v>
      </c>
      <c r="Z3792" s="386" t="s">
        <v>11</v>
      </c>
      <c r="AA3792" s="386"/>
      <c r="AB3792" s="386">
        <v>0</v>
      </c>
      <c r="AC3792" s="386" t="s">
        <v>11</v>
      </c>
      <c r="AD3792" s="387"/>
      <c r="AE3792" s="383" t="s">
        <v>36</v>
      </c>
      <c r="AF3792" s="383">
        <v>95</v>
      </c>
      <c r="AG3792" s="383" t="s">
        <v>40</v>
      </c>
      <c r="AH3792" s="383" t="s">
        <v>34</v>
      </c>
      <c r="AI3792" s="383" t="s">
        <v>36</v>
      </c>
      <c r="AJ3792" s="383" t="s">
        <v>3554</v>
      </c>
      <c r="AK3792" s="384" t="str">
        <f t="shared" si="119"/>
        <v>NA</v>
      </c>
      <c r="AL3792" s="384" t="str">
        <f t="shared" si="120"/>
        <v>NA</v>
      </c>
    </row>
    <row r="3793" spans="1:38" x14ac:dyDescent="0.25">
      <c r="A3793" s="381" t="s">
        <v>3224</v>
      </c>
      <c r="B3793" s="382" t="s">
        <v>815</v>
      </c>
      <c r="C3793" s="382" t="s">
        <v>30</v>
      </c>
      <c r="D3793" s="382" t="s">
        <v>816</v>
      </c>
      <c r="E3793" s="382" t="s">
        <v>2</v>
      </c>
      <c r="F3793" s="383"/>
      <c r="G3793" s="383">
        <v>0</v>
      </c>
      <c r="H3793" s="383" t="s">
        <v>11</v>
      </c>
      <c r="I3793" s="383"/>
      <c r="J3793" s="383">
        <v>0</v>
      </c>
      <c r="K3793" s="383" t="s">
        <v>11</v>
      </c>
      <c r="L3793" s="385"/>
      <c r="M3793" s="383">
        <v>0</v>
      </c>
      <c r="N3793" s="383" t="s">
        <v>11</v>
      </c>
      <c r="O3793" s="385"/>
      <c r="P3793" s="385"/>
      <c r="Q3793" s="386" t="s">
        <v>11</v>
      </c>
      <c r="R3793" s="383"/>
      <c r="S3793" s="383">
        <v>0</v>
      </c>
      <c r="T3793" s="386" t="s">
        <v>11</v>
      </c>
      <c r="U3793" s="386"/>
      <c r="V3793" s="386">
        <v>0</v>
      </c>
      <c r="W3793" s="386" t="s">
        <v>11</v>
      </c>
      <c r="X3793" s="383"/>
      <c r="Y3793" s="383">
        <v>0</v>
      </c>
      <c r="Z3793" s="386" t="s">
        <v>11</v>
      </c>
      <c r="AA3793" s="386"/>
      <c r="AB3793" s="386">
        <v>0</v>
      </c>
      <c r="AC3793" s="386" t="s">
        <v>11</v>
      </c>
      <c r="AD3793" s="387"/>
      <c r="AE3793" s="383" t="s">
        <v>36</v>
      </c>
      <c r="AF3793" s="383">
        <v>77</v>
      </c>
      <c r="AG3793" s="383" t="s">
        <v>40</v>
      </c>
      <c r="AH3793" s="383" t="s">
        <v>34</v>
      </c>
      <c r="AI3793" s="383" t="s">
        <v>36</v>
      </c>
      <c r="AJ3793" s="383" t="s">
        <v>3554</v>
      </c>
      <c r="AK3793" s="384" t="str">
        <f t="shared" si="119"/>
        <v>NA</v>
      </c>
      <c r="AL3793" s="384" t="str">
        <f t="shared" si="120"/>
        <v>NA</v>
      </c>
    </row>
    <row r="3794" spans="1:38" x14ac:dyDescent="0.25">
      <c r="A3794" s="381" t="s">
        <v>3224</v>
      </c>
      <c r="B3794" s="382" t="s">
        <v>817</v>
      </c>
      <c r="C3794" s="382" t="s">
        <v>30</v>
      </c>
      <c r="D3794" s="382" t="s">
        <v>818</v>
      </c>
      <c r="E3794" s="382" t="s">
        <v>2</v>
      </c>
      <c r="F3794" s="383"/>
      <c r="G3794" s="383">
        <v>0</v>
      </c>
      <c r="H3794" s="383" t="s">
        <v>11</v>
      </c>
      <c r="I3794" s="383"/>
      <c r="J3794" s="383">
        <v>0</v>
      </c>
      <c r="K3794" s="383" t="s">
        <v>11</v>
      </c>
      <c r="L3794" s="385"/>
      <c r="M3794" s="383">
        <v>0</v>
      </c>
      <c r="N3794" s="383" t="s">
        <v>11</v>
      </c>
      <c r="O3794" s="385"/>
      <c r="P3794" s="385">
        <v>0</v>
      </c>
      <c r="Q3794" s="386" t="s">
        <v>11</v>
      </c>
      <c r="R3794" s="383"/>
      <c r="S3794" s="383">
        <v>0</v>
      </c>
      <c r="T3794" s="386" t="s">
        <v>11</v>
      </c>
      <c r="U3794" s="386"/>
      <c r="V3794" s="386">
        <v>0</v>
      </c>
      <c r="W3794" s="386" t="s">
        <v>11</v>
      </c>
      <c r="X3794" s="383"/>
      <c r="Y3794" s="383">
        <v>0</v>
      </c>
      <c r="Z3794" s="386" t="s">
        <v>11</v>
      </c>
      <c r="AA3794" s="386"/>
      <c r="AB3794" s="386">
        <v>0</v>
      </c>
      <c r="AC3794" s="386" t="s">
        <v>11</v>
      </c>
      <c r="AD3794" s="387"/>
      <c r="AE3794" s="383" t="s">
        <v>36</v>
      </c>
      <c r="AF3794" s="383">
        <v>74</v>
      </c>
      <c r="AG3794" s="383" t="s">
        <v>40</v>
      </c>
      <c r="AH3794" s="383" t="s">
        <v>34</v>
      </c>
      <c r="AI3794" s="383" t="s">
        <v>36</v>
      </c>
      <c r="AJ3794" s="383" t="s">
        <v>3554</v>
      </c>
      <c r="AK3794" s="384" t="str">
        <f t="shared" si="119"/>
        <v>NA</v>
      </c>
      <c r="AL3794" s="384" t="str">
        <f t="shared" si="120"/>
        <v>NA</v>
      </c>
    </row>
    <row r="3795" spans="1:38" x14ac:dyDescent="0.25">
      <c r="A3795" s="381" t="s">
        <v>3224</v>
      </c>
      <c r="B3795" s="382" t="s">
        <v>819</v>
      </c>
      <c r="C3795" s="382" t="s">
        <v>30</v>
      </c>
      <c r="D3795" s="382" t="s">
        <v>820</v>
      </c>
      <c r="E3795" s="382" t="s">
        <v>2</v>
      </c>
      <c r="F3795" s="383"/>
      <c r="G3795" s="383">
        <v>4</v>
      </c>
      <c r="H3795" s="383" t="s">
        <v>11</v>
      </c>
      <c r="I3795" s="383"/>
      <c r="J3795" s="383">
        <v>2</v>
      </c>
      <c r="K3795" s="383" t="s">
        <v>11</v>
      </c>
      <c r="L3795" s="385"/>
      <c r="M3795" s="383">
        <v>0</v>
      </c>
      <c r="N3795" s="383" t="s">
        <v>11</v>
      </c>
      <c r="O3795" s="385"/>
      <c r="P3795" s="385">
        <v>2</v>
      </c>
      <c r="Q3795" s="386" t="s">
        <v>11</v>
      </c>
      <c r="R3795" s="383"/>
      <c r="S3795" s="383">
        <v>2</v>
      </c>
      <c r="T3795" s="386" t="s">
        <v>11</v>
      </c>
      <c r="U3795" s="386"/>
      <c r="V3795" s="386">
        <v>0</v>
      </c>
      <c r="W3795" s="386" t="s">
        <v>11</v>
      </c>
      <c r="X3795" s="383"/>
      <c r="Y3795" s="383">
        <v>0</v>
      </c>
      <c r="Z3795" s="386" t="s">
        <v>11</v>
      </c>
      <c r="AA3795" s="386"/>
      <c r="AB3795" s="386">
        <v>0</v>
      </c>
      <c r="AC3795" s="386" t="s">
        <v>11</v>
      </c>
      <c r="AD3795" s="387"/>
      <c r="AE3795" s="383" t="s">
        <v>36</v>
      </c>
      <c r="AF3795" s="383">
        <v>92</v>
      </c>
      <c r="AG3795" s="383" t="s">
        <v>40</v>
      </c>
      <c r="AH3795" s="383" t="s">
        <v>34</v>
      </c>
      <c r="AI3795" s="383" t="s">
        <v>36</v>
      </c>
      <c r="AJ3795" s="383" t="s">
        <v>3554</v>
      </c>
      <c r="AK3795" s="384" t="str">
        <f t="shared" si="119"/>
        <v>NA</v>
      </c>
      <c r="AL3795" s="384" t="str">
        <f t="shared" si="120"/>
        <v>NA</v>
      </c>
    </row>
    <row r="3796" spans="1:38" x14ac:dyDescent="0.25">
      <c r="A3796" s="381" t="s">
        <v>3224</v>
      </c>
      <c r="B3796" s="382" t="s">
        <v>821</v>
      </c>
      <c r="C3796" s="382" t="s">
        <v>30</v>
      </c>
      <c r="D3796" s="382" t="s">
        <v>822</v>
      </c>
      <c r="E3796" s="382" t="s">
        <v>2</v>
      </c>
      <c r="F3796" s="383"/>
      <c r="G3796" s="383">
        <v>4</v>
      </c>
      <c r="H3796" s="383" t="s">
        <v>11</v>
      </c>
      <c r="I3796" s="383"/>
      <c r="J3796" s="383">
        <v>4</v>
      </c>
      <c r="K3796" s="383" t="s">
        <v>11</v>
      </c>
      <c r="L3796" s="385"/>
      <c r="M3796" s="383">
        <v>1</v>
      </c>
      <c r="N3796" s="383" t="s">
        <v>11</v>
      </c>
      <c r="O3796" s="385"/>
      <c r="P3796" s="385">
        <v>1</v>
      </c>
      <c r="Q3796" s="386" t="s">
        <v>11</v>
      </c>
      <c r="R3796" s="383"/>
      <c r="S3796" s="383">
        <v>3</v>
      </c>
      <c r="T3796" s="386" t="s">
        <v>11</v>
      </c>
      <c r="U3796" s="386"/>
      <c r="V3796" s="386">
        <v>3</v>
      </c>
      <c r="W3796" s="386" t="s">
        <v>11</v>
      </c>
      <c r="X3796" s="383"/>
      <c r="Y3796" s="383">
        <v>3</v>
      </c>
      <c r="Z3796" s="386" t="s">
        <v>11</v>
      </c>
      <c r="AA3796" s="386"/>
      <c r="AB3796" s="386">
        <v>3</v>
      </c>
      <c r="AC3796" s="386" t="s">
        <v>11</v>
      </c>
      <c r="AD3796" s="387"/>
      <c r="AE3796" s="383" t="s">
        <v>36</v>
      </c>
      <c r="AF3796" s="383">
        <v>56</v>
      </c>
      <c r="AG3796" s="383" t="s">
        <v>40</v>
      </c>
      <c r="AH3796" s="383" t="s">
        <v>34</v>
      </c>
      <c r="AI3796" s="383" t="s">
        <v>36</v>
      </c>
      <c r="AJ3796" s="383" t="s">
        <v>3554</v>
      </c>
      <c r="AK3796" s="384" t="str">
        <f t="shared" si="119"/>
        <v>NA</v>
      </c>
      <c r="AL3796" s="384" t="str">
        <f t="shared" si="120"/>
        <v>NA</v>
      </c>
    </row>
    <row r="3797" spans="1:38" x14ac:dyDescent="0.25">
      <c r="A3797" s="381" t="s">
        <v>3224</v>
      </c>
      <c r="B3797" s="382" t="s">
        <v>823</v>
      </c>
      <c r="C3797" s="382" t="s">
        <v>30</v>
      </c>
      <c r="D3797" s="382" t="s">
        <v>824</v>
      </c>
      <c r="E3797" s="382" t="s">
        <v>2</v>
      </c>
      <c r="F3797" s="383"/>
      <c r="G3797" s="383">
        <v>0</v>
      </c>
      <c r="H3797" s="383" t="s">
        <v>11</v>
      </c>
      <c r="I3797" s="383"/>
      <c r="J3797" s="383">
        <v>0</v>
      </c>
      <c r="K3797" s="383" t="s">
        <v>11</v>
      </c>
      <c r="L3797" s="385"/>
      <c r="M3797" s="383">
        <v>0</v>
      </c>
      <c r="N3797" s="383" t="s">
        <v>11</v>
      </c>
      <c r="O3797" s="385"/>
      <c r="P3797" s="385">
        <v>0</v>
      </c>
      <c r="Q3797" s="386" t="s">
        <v>11</v>
      </c>
      <c r="R3797" s="383"/>
      <c r="S3797" s="383">
        <v>0</v>
      </c>
      <c r="T3797" s="386" t="s">
        <v>11</v>
      </c>
      <c r="U3797" s="386"/>
      <c r="V3797" s="386">
        <v>0</v>
      </c>
      <c r="W3797" s="386" t="s">
        <v>11</v>
      </c>
      <c r="X3797" s="383"/>
      <c r="Y3797" s="383">
        <v>0</v>
      </c>
      <c r="Z3797" s="386" t="s">
        <v>11</v>
      </c>
      <c r="AA3797" s="386"/>
      <c r="AB3797" s="386">
        <v>0</v>
      </c>
      <c r="AC3797" s="386" t="s">
        <v>11</v>
      </c>
      <c r="AD3797" s="387"/>
      <c r="AE3797" s="383" t="s">
        <v>36</v>
      </c>
      <c r="AF3797" s="383">
        <v>97</v>
      </c>
      <c r="AG3797" s="383" t="s">
        <v>681</v>
      </c>
      <c r="AH3797" s="383" t="s">
        <v>34</v>
      </c>
      <c r="AI3797" s="383" t="s">
        <v>36</v>
      </c>
      <c r="AJ3797" s="383" t="s">
        <v>3554</v>
      </c>
      <c r="AK3797" s="384" t="str">
        <f t="shared" si="119"/>
        <v>NA</v>
      </c>
      <c r="AL3797" s="384" t="str">
        <f t="shared" si="120"/>
        <v>NA</v>
      </c>
    </row>
    <row r="3798" spans="1:38" x14ac:dyDescent="0.25">
      <c r="A3798" s="381" t="s">
        <v>3224</v>
      </c>
      <c r="B3798" s="382" t="s">
        <v>827</v>
      </c>
      <c r="C3798" s="382" t="s">
        <v>30</v>
      </c>
      <c r="D3798" s="382" t="s">
        <v>828</v>
      </c>
      <c r="E3798" s="382" t="s">
        <v>2</v>
      </c>
      <c r="F3798" s="383"/>
      <c r="G3798" s="383">
        <v>19</v>
      </c>
      <c r="H3798" s="383" t="s">
        <v>11</v>
      </c>
      <c r="I3798" s="383"/>
      <c r="J3798" s="383">
        <v>18</v>
      </c>
      <c r="K3798" s="383" t="s">
        <v>11</v>
      </c>
      <c r="L3798" s="385"/>
      <c r="M3798" s="383">
        <v>4</v>
      </c>
      <c r="N3798" s="383" t="s">
        <v>11</v>
      </c>
      <c r="O3798" s="374"/>
      <c r="P3798" s="385">
        <v>1</v>
      </c>
      <c r="Q3798" s="386" t="s">
        <v>11</v>
      </c>
      <c r="R3798" s="383"/>
      <c r="S3798" s="383">
        <v>13</v>
      </c>
      <c r="T3798" s="386" t="s">
        <v>11</v>
      </c>
      <c r="U3798" s="386"/>
      <c r="V3798" s="386">
        <v>11</v>
      </c>
      <c r="W3798" s="386" t="s">
        <v>11</v>
      </c>
      <c r="X3798" s="383"/>
      <c r="Y3798" s="383">
        <v>13</v>
      </c>
      <c r="Z3798" s="386" t="s">
        <v>11</v>
      </c>
      <c r="AA3798" s="386"/>
      <c r="AB3798" s="386">
        <v>11</v>
      </c>
      <c r="AC3798" s="386" t="s">
        <v>11</v>
      </c>
      <c r="AD3798" s="387"/>
      <c r="AE3798" s="383" t="s">
        <v>36</v>
      </c>
      <c r="AF3798" s="383">
        <v>64</v>
      </c>
      <c r="AG3798" s="383" t="s">
        <v>40</v>
      </c>
      <c r="AH3798" s="383" t="s">
        <v>34</v>
      </c>
      <c r="AI3798" s="383" t="s">
        <v>36</v>
      </c>
      <c r="AJ3798" s="383" t="s">
        <v>3554</v>
      </c>
      <c r="AK3798" s="384" t="str">
        <f t="shared" si="119"/>
        <v>NA</v>
      </c>
      <c r="AL3798" s="384" t="str">
        <f t="shared" si="120"/>
        <v>NA</v>
      </c>
    </row>
    <row r="3799" spans="1:38" x14ac:dyDescent="0.25">
      <c r="A3799" s="381" t="s">
        <v>3224</v>
      </c>
      <c r="B3799" s="382" t="s">
        <v>831</v>
      </c>
      <c r="C3799" s="382" t="s">
        <v>30</v>
      </c>
      <c r="D3799" s="382" t="s">
        <v>832</v>
      </c>
      <c r="E3799" s="382" t="s">
        <v>2</v>
      </c>
      <c r="F3799" s="383"/>
      <c r="G3799" s="383">
        <v>21</v>
      </c>
      <c r="H3799" s="383" t="s">
        <v>11</v>
      </c>
      <c r="I3799" s="383"/>
      <c r="J3799" s="383">
        <v>17</v>
      </c>
      <c r="K3799" s="383" t="s">
        <v>11</v>
      </c>
      <c r="L3799" s="385"/>
      <c r="M3799" s="383">
        <v>8</v>
      </c>
      <c r="N3799" s="383" t="s">
        <v>11</v>
      </c>
      <c r="O3799" s="374"/>
      <c r="P3799" s="385">
        <v>5</v>
      </c>
      <c r="Q3799" s="386" t="s">
        <v>11</v>
      </c>
      <c r="R3799" s="383"/>
      <c r="S3799" s="383">
        <v>11</v>
      </c>
      <c r="T3799" s="386" t="s">
        <v>11</v>
      </c>
      <c r="U3799" s="386"/>
      <c r="V3799" s="386">
        <v>11</v>
      </c>
      <c r="W3799" s="386" t="s">
        <v>11</v>
      </c>
      <c r="X3799" s="383"/>
      <c r="Y3799" s="383">
        <v>11</v>
      </c>
      <c r="Z3799" s="386" t="s">
        <v>11</v>
      </c>
      <c r="AA3799" s="386"/>
      <c r="AB3799" s="386">
        <v>10</v>
      </c>
      <c r="AC3799" s="386" t="s">
        <v>11</v>
      </c>
      <c r="AD3799" s="387"/>
      <c r="AE3799" s="383" t="s">
        <v>36</v>
      </c>
      <c r="AF3799" s="383">
        <v>62</v>
      </c>
      <c r="AG3799" s="383" t="s">
        <v>40</v>
      </c>
      <c r="AH3799" s="383" t="s">
        <v>36</v>
      </c>
      <c r="AI3799" s="383" t="s">
        <v>36</v>
      </c>
      <c r="AJ3799" s="383" t="s">
        <v>3554</v>
      </c>
      <c r="AK3799" s="384" t="str">
        <f t="shared" si="119"/>
        <v>NA</v>
      </c>
      <c r="AL3799" s="384" t="str">
        <f t="shared" si="120"/>
        <v>NA</v>
      </c>
    </row>
    <row r="3800" spans="1:38" x14ac:dyDescent="0.25">
      <c r="A3800" s="381" t="s">
        <v>3224</v>
      </c>
      <c r="B3800" s="381" t="s">
        <v>833</v>
      </c>
      <c r="C3800" s="382" t="s">
        <v>30</v>
      </c>
      <c r="D3800" s="381" t="s">
        <v>892</v>
      </c>
      <c r="E3800" s="382" t="s">
        <v>2</v>
      </c>
      <c r="F3800" s="385">
        <v>100</v>
      </c>
      <c r="G3800" s="385">
        <v>18463</v>
      </c>
      <c r="H3800" s="383" t="s">
        <v>835</v>
      </c>
      <c r="I3800" s="385">
        <v>100</v>
      </c>
      <c r="J3800" s="385">
        <v>16010</v>
      </c>
      <c r="K3800" s="383" t="s">
        <v>835</v>
      </c>
      <c r="L3800" s="385"/>
      <c r="M3800" s="385">
        <v>6938</v>
      </c>
      <c r="N3800" s="383" t="s">
        <v>835</v>
      </c>
      <c r="O3800" s="385">
        <v>83</v>
      </c>
      <c r="P3800" s="383">
        <v>2458</v>
      </c>
      <c r="Q3800" s="383" t="s">
        <v>835</v>
      </c>
      <c r="R3800" s="385">
        <v>78</v>
      </c>
      <c r="S3800" s="385">
        <v>18018</v>
      </c>
      <c r="T3800" s="386" t="s">
        <v>36</v>
      </c>
      <c r="U3800" s="386">
        <v>77</v>
      </c>
      <c r="V3800" s="386">
        <v>17196</v>
      </c>
      <c r="W3800" s="386" t="s">
        <v>834</v>
      </c>
      <c r="X3800" s="385">
        <v>83</v>
      </c>
      <c r="Y3800" s="385">
        <v>15627</v>
      </c>
      <c r="Z3800" s="386" t="s">
        <v>34</v>
      </c>
      <c r="AA3800" s="386">
        <v>80</v>
      </c>
      <c r="AB3800" s="386">
        <v>15024</v>
      </c>
      <c r="AC3800" s="386" t="s">
        <v>11</v>
      </c>
      <c r="AD3800" s="386"/>
      <c r="AE3800" s="383" t="s">
        <v>36</v>
      </c>
      <c r="AF3800" s="383">
        <v>62</v>
      </c>
      <c r="AG3800" s="383"/>
      <c r="AH3800" s="383"/>
      <c r="AI3800" s="383"/>
      <c r="AJ3800" s="386">
        <v>5</v>
      </c>
      <c r="AK3800" s="384" t="str">
        <f t="shared" si="119"/>
        <v>NO</v>
      </c>
      <c r="AL3800" s="384" t="str">
        <f t="shared" si="120"/>
        <v>Yes-AB</v>
      </c>
    </row>
    <row r="3801" spans="1:38" x14ac:dyDescent="0.25">
      <c r="AK3801" s="377" t="str">
        <f t="shared" si="119"/>
        <v>NA</v>
      </c>
      <c r="AL3801" s="377" t="str">
        <f t="shared" si="120"/>
        <v>NA</v>
      </c>
    </row>
    <row r="3802" spans="1:38" x14ac:dyDescent="0.25">
      <c r="AK3802" s="180" t="str">
        <f t="shared" si="119"/>
        <v>NA</v>
      </c>
      <c r="AL3802" s="180" t="str">
        <f t="shared" si="120"/>
        <v>NA</v>
      </c>
    </row>
    <row r="3803" spans="1:38" x14ac:dyDescent="0.25">
      <c r="AK3803" s="180" t="str">
        <f t="shared" si="119"/>
        <v>NA</v>
      </c>
      <c r="AL3803" s="180" t="str">
        <f t="shared" si="120"/>
        <v>NA</v>
      </c>
    </row>
    <row r="3804" spans="1:38" x14ac:dyDescent="0.25">
      <c r="AK3804" s="180" t="str">
        <f t="shared" si="119"/>
        <v>NA</v>
      </c>
      <c r="AL3804" s="180" t="str">
        <f t="shared" si="120"/>
        <v>NA</v>
      </c>
    </row>
    <row r="3805" spans="1:38" x14ac:dyDescent="0.25">
      <c r="AK3805" s="180" t="str">
        <f t="shared" si="119"/>
        <v>NA</v>
      </c>
      <c r="AL3805" s="180" t="str">
        <f t="shared" si="120"/>
        <v>NA</v>
      </c>
    </row>
    <row r="3806" spans="1:38" x14ac:dyDescent="0.25">
      <c r="AK3806" s="180" t="str">
        <f t="shared" si="119"/>
        <v>NA</v>
      </c>
      <c r="AL3806" s="180" t="str">
        <f t="shared" si="120"/>
        <v>NA</v>
      </c>
    </row>
    <row r="3807" spans="1:38" x14ac:dyDescent="0.25">
      <c r="AK3807" s="180" t="str">
        <f t="shared" si="119"/>
        <v>NA</v>
      </c>
      <c r="AL3807" s="180" t="str">
        <f t="shared" si="120"/>
        <v>NA</v>
      </c>
    </row>
    <row r="3808" spans="1:38" x14ac:dyDescent="0.25">
      <c r="AK3808" s="180" t="str">
        <f t="shared" si="119"/>
        <v>NA</v>
      </c>
      <c r="AL3808" s="180" t="str">
        <f t="shared" si="120"/>
        <v>NA</v>
      </c>
    </row>
    <row r="3809" spans="37:38" x14ac:dyDescent="0.25">
      <c r="AK3809" s="180" t="str">
        <f t="shared" si="119"/>
        <v>NA</v>
      </c>
      <c r="AL3809" s="180" t="str">
        <f t="shared" si="120"/>
        <v>NA</v>
      </c>
    </row>
    <row r="3810" spans="37:38" x14ac:dyDescent="0.25">
      <c r="AK3810" s="180" t="str">
        <f t="shared" si="119"/>
        <v>NA</v>
      </c>
      <c r="AL3810" s="180" t="str">
        <f t="shared" si="120"/>
        <v>NA</v>
      </c>
    </row>
    <row r="3811" spans="37:38" x14ac:dyDescent="0.25">
      <c r="AK3811" s="180" t="str">
        <f t="shared" si="119"/>
        <v>NA</v>
      </c>
      <c r="AL3811" s="180" t="str">
        <f t="shared" si="120"/>
        <v>NA</v>
      </c>
    </row>
    <row r="3812" spans="37:38" x14ac:dyDescent="0.25">
      <c r="AK3812" s="180" t="str">
        <f t="shared" si="119"/>
        <v>NA</v>
      </c>
      <c r="AL3812" s="180" t="str">
        <f t="shared" si="120"/>
        <v>NA</v>
      </c>
    </row>
    <row r="3813" spans="37:38" x14ac:dyDescent="0.25">
      <c r="AK3813" s="180" t="str">
        <f t="shared" si="119"/>
        <v>NA</v>
      </c>
      <c r="AL3813" s="180" t="str">
        <f t="shared" si="120"/>
        <v>NA</v>
      </c>
    </row>
    <row r="3814" spans="37:38" x14ac:dyDescent="0.25">
      <c r="AK3814" s="180" t="str">
        <f t="shared" si="119"/>
        <v>NA</v>
      </c>
      <c r="AL3814" s="180" t="str">
        <f t="shared" si="120"/>
        <v>NA</v>
      </c>
    </row>
    <row r="3815" spans="37:38" x14ac:dyDescent="0.25">
      <c r="AK3815" s="180" t="str">
        <f t="shared" si="119"/>
        <v>NA</v>
      </c>
      <c r="AL3815" s="180" t="str">
        <f t="shared" si="120"/>
        <v>NA</v>
      </c>
    </row>
    <row r="3816" spans="37:38" x14ac:dyDescent="0.25">
      <c r="AK3816" s="180" t="str">
        <f t="shared" si="119"/>
        <v>NA</v>
      </c>
      <c r="AL3816" s="180" t="str">
        <f t="shared" si="120"/>
        <v>NA</v>
      </c>
    </row>
    <row r="3817" spans="37:38" x14ac:dyDescent="0.25">
      <c r="AK3817" s="180" t="str">
        <f t="shared" si="119"/>
        <v>NA</v>
      </c>
      <c r="AL3817" s="180" t="str">
        <f t="shared" si="120"/>
        <v>NA</v>
      </c>
    </row>
    <row r="3818" spans="37:38" x14ac:dyDescent="0.25">
      <c r="AK3818" s="180" t="str">
        <f t="shared" si="119"/>
        <v>NA</v>
      </c>
      <c r="AL3818" s="180" t="str">
        <f t="shared" si="120"/>
        <v>NA</v>
      </c>
    </row>
    <row r="3819" spans="37:38" x14ac:dyDescent="0.25">
      <c r="AK3819" s="180" t="str">
        <f t="shared" si="119"/>
        <v>NA</v>
      </c>
      <c r="AL3819" s="180" t="str">
        <f t="shared" si="120"/>
        <v>NA</v>
      </c>
    </row>
    <row r="3820" spans="37:38" x14ac:dyDescent="0.25">
      <c r="AK3820" s="180" t="str">
        <f t="shared" si="119"/>
        <v>NA</v>
      </c>
      <c r="AL3820" s="180" t="str">
        <f t="shared" si="120"/>
        <v>NA</v>
      </c>
    </row>
    <row r="3821" spans="37:38" x14ac:dyDescent="0.25">
      <c r="AK3821" s="180" t="str">
        <f t="shared" si="119"/>
        <v>NA</v>
      </c>
      <c r="AL3821" s="180" t="str">
        <f t="shared" si="120"/>
        <v>NA</v>
      </c>
    </row>
    <row r="3822" spans="37:38" x14ac:dyDescent="0.25">
      <c r="AK3822" s="180" t="str">
        <f t="shared" si="119"/>
        <v>NA</v>
      </c>
      <c r="AL3822" s="180" t="str">
        <f t="shared" si="120"/>
        <v>NA</v>
      </c>
    </row>
    <row r="3823" spans="37:38" x14ac:dyDescent="0.25">
      <c r="AK3823" s="180" t="str">
        <f t="shared" si="119"/>
        <v>NA</v>
      </c>
      <c r="AL3823" s="180" t="str">
        <f t="shared" si="120"/>
        <v>NA</v>
      </c>
    </row>
    <row r="3824" spans="37:38" x14ac:dyDescent="0.25">
      <c r="AK3824" s="180" t="str">
        <f t="shared" si="119"/>
        <v>NA</v>
      </c>
      <c r="AL3824" s="180" t="str">
        <f t="shared" si="120"/>
        <v>NA</v>
      </c>
    </row>
    <row r="3825" spans="37:38" x14ac:dyDescent="0.25">
      <c r="AK3825" s="180" t="str">
        <f t="shared" si="119"/>
        <v>NA</v>
      </c>
      <c r="AL3825" s="180" t="str">
        <f t="shared" si="120"/>
        <v>NA</v>
      </c>
    </row>
    <row r="3826" spans="37:38" x14ac:dyDescent="0.25">
      <c r="AK3826" s="180" t="str">
        <f t="shared" si="119"/>
        <v>NA</v>
      </c>
      <c r="AL3826" s="180" t="str">
        <f t="shared" si="120"/>
        <v>NA</v>
      </c>
    </row>
    <row r="3827" spans="37:38" x14ac:dyDescent="0.25">
      <c r="AK3827" s="180" t="str">
        <f t="shared" si="119"/>
        <v>NA</v>
      </c>
      <c r="AL3827" s="180" t="str">
        <f t="shared" si="120"/>
        <v>NA</v>
      </c>
    </row>
    <row r="3828" spans="37:38" x14ac:dyDescent="0.25">
      <c r="AK3828" s="180" t="str">
        <f t="shared" si="119"/>
        <v>NA</v>
      </c>
      <c r="AL3828" s="180" t="str">
        <f t="shared" si="120"/>
        <v>NA</v>
      </c>
    </row>
    <row r="3829" spans="37:38" x14ac:dyDescent="0.25">
      <c r="AK3829" s="180" t="str">
        <f t="shared" si="119"/>
        <v>NA</v>
      </c>
      <c r="AL3829" s="180" t="str">
        <f t="shared" si="120"/>
        <v>NA</v>
      </c>
    </row>
    <row r="3830" spans="37:38" x14ac:dyDescent="0.25">
      <c r="AK3830" s="180" t="str">
        <f t="shared" si="119"/>
        <v>NA</v>
      </c>
      <c r="AL3830" s="180" t="str">
        <f t="shared" si="120"/>
        <v>NA</v>
      </c>
    </row>
    <row r="3831" spans="37:38" x14ac:dyDescent="0.25">
      <c r="AK3831" s="180" t="str">
        <f t="shared" si="119"/>
        <v>NA</v>
      </c>
      <c r="AL3831" s="180" t="str">
        <f t="shared" si="120"/>
        <v>NA</v>
      </c>
    </row>
    <row r="3832" spans="37:38" x14ac:dyDescent="0.25">
      <c r="AK3832" s="180" t="str">
        <f t="shared" si="119"/>
        <v>NA</v>
      </c>
      <c r="AL3832" s="180" t="str">
        <f t="shared" si="120"/>
        <v>NA</v>
      </c>
    </row>
    <row r="3833" spans="37:38" x14ac:dyDescent="0.25">
      <c r="AK3833" s="180" t="str">
        <f t="shared" si="119"/>
        <v>NA</v>
      </c>
      <c r="AL3833" s="180" t="str">
        <f t="shared" si="120"/>
        <v>NA</v>
      </c>
    </row>
    <row r="3834" spans="37:38" x14ac:dyDescent="0.25">
      <c r="AK3834" s="180" t="str">
        <f t="shared" si="119"/>
        <v>NA</v>
      </c>
      <c r="AL3834" s="180" t="str">
        <f t="shared" si="120"/>
        <v>NA</v>
      </c>
    </row>
    <row r="3835" spans="37:38" x14ac:dyDescent="0.25">
      <c r="AK3835" s="180" t="str">
        <f t="shared" si="119"/>
        <v>NA</v>
      </c>
      <c r="AL3835" s="180" t="str">
        <f t="shared" si="120"/>
        <v>NA</v>
      </c>
    </row>
    <row r="3836" spans="37:38" x14ac:dyDescent="0.25">
      <c r="AK3836" s="180" t="str">
        <f t="shared" si="119"/>
        <v>NA</v>
      </c>
      <c r="AL3836" s="180" t="str">
        <f t="shared" si="120"/>
        <v>NA</v>
      </c>
    </row>
    <row r="3837" spans="37:38" x14ac:dyDescent="0.25">
      <c r="AK3837" s="180" t="str">
        <f t="shared" si="119"/>
        <v>NA</v>
      </c>
      <c r="AL3837" s="180" t="str">
        <f t="shared" si="120"/>
        <v>NA</v>
      </c>
    </row>
    <row r="3838" spans="37:38" x14ac:dyDescent="0.25">
      <c r="AK3838" s="180" t="str">
        <f t="shared" si="119"/>
        <v>NA</v>
      </c>
      <c r="AL3838" s="180" t="str">
        <f t="shared" si="120"/>
        <v>NA</v>
      </c>
    </row>
    <row r="3839" spans="37:38" x14ac:dyDescent="0.25">
      <c r="AK3839" s="180" t="str">
        <f t="shared" si="119"/>
        <v>NA</v>
      </c>
      <c r="AL3839" s="180" t="str">
        <f t="shared" si="120"/>
        <v>NA</v>
      </c>
    </row>
    <row r="3840" spans="37:38" x14ac:dyDescent="0.25">
      <c r="AK3840" s="180" t="str">
        <f t="shared" si="119"/>
        <v>NA</v>
      </c>
      <c r="AL3840" s="180" t="str">
        <f t="shared" si="120"/>
        <v>NA</v>
      </c>
    </row>
    <row r="3841" spans="37:38" x14ac:dyDescent="0.25">
      <c r="AK3841" s="180" t="str">
        <f t="shared" si="119"/>
        <v>NA</v>
      </c>
      <c r="AL3841" s="180" t="str">
        <f t="shared" si="120"/>
        <v>NA</v>
      </c>
    </row>
    <row r="3842" spans="37:38" x14ac:dyDescent="0.25">
      <c r="AK3842" s="180" t="str">
        <f t="shared" si="119"/>
        <v>NA</v>
      </c>
      <c r="AL3842" s="180" t="str">
        <f t="shared" si="120"/>
        <v>NA</v>
      </c>
    </row>
    <row r="3843" spans="37:38" x14ac:dyDescent="0.25">
      <c r="AK3843" s="180" t="str">
        <f t="shared" ref="AK3843:AK3863" si="121">IF(OR(T3843="NA",T3843="NO"),T3843,(IF(T3843="","NA",IF(OR(R3843&gt;78,AND(T3843="Yes",R3843="")),"Yes-AB",IF(W3843="NA","Yes-SH","Yes-GM")))))</f>
        <v>NA</v>
      </c>
      <c r="AL3843" s="180" t="str">
        <f t="shared" ref="AL3843:AL3863" si="122">IF(OR(Z3843="NA",Z3843="NO"),Z3843,(IF(Z3843="","NA",IF(OR(X3843&gt;79,AND(Z3843="Yes",X3843="")),"Yes-AB",IF(AC3843="NA","Yes-SH","Yes-GM")))))</f>
        <v>NA</v>
      </c>
    </row>
    <row r="3844" spans="37:38" x14ac:dyDescent="0.25">
      <c r="AK3844" s="180" t="str">
        <f t="shared" si="121"/>
        <v>NA</v>
      </c>
      <c r="AL3844" s="180" t="str">
        <f t="shared" si="122"/>
        <v>NA</v>
      </c>
    </row>
    <row r="3845" spans="37:38" x14ac:dyDescent="0.25">
      <c r="AK3845" s="180" t="str">
        <f t="shared" si="121"/>
        <v>NA</v>
      </c>
      <c r="AL3845" s="180" t="str">
        <f t="shared" si="122"/>
        <v>NA</v>
      </c>
    </row>
    <row r="3846" spans="37:38" x14ac:dyDescent="0.25">
      <c r="AK3846" s="180" t="str">
        <f t="shared" si="121"/>
        <v>NA</v>
      </c>
      <c r="AL3846" s="180" t="str">
        <f t="shared" si="122"/>
        <v>NA</v>
      </c>
    </row>
    <row r="3847" spans="37:38" x14ac:dyDescent="0.25">
      <c r="AK3847" s="180" t="str">
        <f t="shared" si="121"/>
        <v>NA</v>
      </c>
      <c r="AL3847" s="180" t="str">
        <f t="shared" si="122"/>
        <v>NA</v>
      </c>
    </row>
    <row r="3848" spans="37:38" x14ac:dyDescent="0.25">
      <c r="AK3848" s="180" t="str">
        <f t="shared" si="121"/>
        <v>NA</v>
      </c>
      <c r="AL3848" s="180" t="str">
        <f t="shared" si="122"/>
        <v>NA</v>
      </c>
    </row>
    <row r="3849" spans="37:38" x14ac:dyDescent="0.25">
      <c r="AK3849" s="180" t="str">
        <f t="shared" si="121"/>
        <v>NA</v>
      </c>
      <c r="AL3849" s="180" t="str">
        <f t="shared" si="122"/>
        <v>NA</v>
      </c>
    </row>
    <row r="3850" spans="37:38" x14ac:dyDescent="0.25">
      <c r="AK3850" s="180" t="str">
        <f t="shared" si="121"/>
        <v>NA</v>
      </c>
      <c r="AL3850" s="180" t="str">
        <f t="shared" si="122"/>
        <v>NA</v>
      </c>
    </row>
    <row r="3851" spans="37:38" x14ac:dyDescent="0.25">
      <c r="AK3851" s="180" t="str">
        <f t="shared" si="121"/>
        <v>NA</v>
      </c>
      <c r="AL3851" s="180" t="str">
        <f t="shared" si="122"/>
        <v>NA</v>
      </c>
    </row>
    <row r="3852" spans="37:38" x14ac:dyDescent="0.25">
      <c r="AK3852" s="180" t="str">
        <f t="shared" si="121"/>
        <v>NA</v>
      </c>
      <c r="AL3852" s="180" t="str">
        <f t="shared" si="122"/>
        <v>NA</v>
      </c>
    </row>
    <row r="3853" spans="37:38" x14ac:dyDescent="0.25">
      <c r="AK3853" s="180" t="str">
        <f t="shared" si="121"/>
        <v>NA</v>
      </c>
      <c r="AL3853" s="180" t="str">
        <f t="shared" si="122"/>
        <v>NA</v>
      </c>
    </row>
    <row r="3854" spans="37:38" x14ac:dyDescent="0.25">
      <c r="AK3854" s="180" t="str">
        <f t="shared" si="121"/>
        <v>NA</v>
      </c>
      <c r="AL3854" s="180" t="str">
        <f t="shared" si="122"/>
        <v>NA</v>
      </c>
    </row>
    <row r="3855" spans="37:38" x14ac:dyDescent="0.25">
      <c r="AK3855" s="180" t="str">
        <f t="shared" si="121"/>
        <v>NA</v>
      </c>
      <c r="AL3855" s="180" t="str">
        <f t="shared" si="122"/>
        <v>NA</v>
      </c>
    </row>
    <row r="3856" spans="37:38" x14ac:dyDescent="0.25">
      <c r="AK3856" s="180" t="str">
        <f t="shared" si="121"/>
        <v>NA</v>
      </c>
      <c r="AL3856" s="180" t="str">
        <f t="shared" si="122"/>
        <v>NA</v>
      </c>
    </row>
    <row r="3857" spans="37:38" x14ac:dyDescent="0.25">
      <c r="AK3857" s="180" t="str">
        <f t="shared" si="121"/>
        <v>NA</v>
      </c>
      <c r="AL3857" s="180" t="str">
        <f t="shared" si="122"/>
        <v>NA</v>
      </c>
    </row>
    <row r="3858" spans="37:38" x14ac:dyDescent="0.25">
      <c r="AK3858" s="180" t="str">
        <f t="shared" si="121"/>
        <v>NA</v>
      </c>
      <c r="AL3858" s="180" t="str">
        <f t="shared" si="122"/>
        <v>NA</v>
      </c>
    </row>
    <row r="3859" spans="37:38" x14ac:dyDescent="0.25">
      <c r="AK3859" s="180" t="str">
        <f t="shared" si="121"/>
        <v>NA</v>
      </c>
      <c r="AL3859" s="180" t="str">
        <f t="shared" si="122"/>
        <v>NA</v>
      </c>
    </row>
    <row r="3860" spans="37:38" x14ac:dyDescent="0.25">
      <c r="AK3860" s="180" t="str">
        <f t="shared" si="121"/>
        <v>NA</v>
      </c>
      <c r="AL3860" s="180" t="str">
        <f t="shared" si="122"/>
        <v>NA</v>
      </c>
    </row>
    <row r="3861" spans="37:38" x14ac:dyDescent="0.25">
      <c r="AK3861" s="180" t="str">
        <f t="shared" si="121"/>
        <v>NA</v>
      </c>
      <c r="AL3861" s="180" t="str">
        <f t="shared" si="122"/>
        <v>NA</v>
      </c>
    </row>
    <row r="3862" spans="37:38" x14ac:dyDescent="0.25">
      <c r="AK3862" s="180" t="str">
        <f t="shared" si="121"/>
        <v>NA</v>
      </c>
      <c r="AL3862" s="180" t="str">
        <f t="shared" si="122"/>
        <v>NA</v>
      </c>
    </row>
    <row r="3863" spans="37:38" x14ac:dyDescent="0.25">
      <c r="AK3863" s="180" t="str">
        <f t="shared" si="121"/>
        <v>NA</v>
      </c>
      <c r="AL3863" s="180" t="str">
        <f t="shared" si="122"/>
        <v>NA</v>
      </c>
    </row>
  </sheetData>
  <autoFilter ref="A2:AL3863"/>
  <printOptions horizontalCentered="1" gridLines="1"/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399"/>
  <sheetViews>
    <sheetView workbookViewId="0">
      <pane xSplit="2" ySplit="5" topLeftCell="V6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RowHeight="12.75" x14ac:dyDescent="0.2"/>
  <cols>
    <col min="1" max="1" width="8.7109375" style="179" customWidth="1"/>
    <col min="2" max="2" width="8.7109375" style="358" customWidth="1"/>
    <col min="3" max="36" width="8.7109375" style="179" customWidth="1"/>
    <col min="37" max="37" width="9.140625" style="179"/>
    <col min="38" max="38" width="9.140625" style="183"/>
    <col min="39" max="39" width="66.7109375" style="179" customWidth="1"/>
    <col min="40" max="16384" width="9.140625" style="179"/>
  </cols>
  <sheetData>
    <row r="1" spans="1:36" x14ac:dyDescent="0.2">
      <c r="A1" s="185" t="s">
        <v>2329</v>
      </c>
    </row>
    <row r="3" spans="1:36" x14ac:dyDescent="0.2">
      <c r="A3" s="185" t="s">
        <v>2330</v>
      </c>
    </row>
    <row r="4" spans="1:36" s="362" customFormat="1" x14ac:dyDescent="0.2">
      <c r="A4" s="359">
        <f>COLUMN()</f>
        <v>1</v>
      </c>
      <c r="B4" s="360">
        <f>COLUMN()</f>
        <v>2</v>
      </c>
      <c r="C4" s="361">
        <f>COLUMN()</f>
        <v>3</v>
      </c>
      <c r="D4" s="359">
        <f>COLUMN()</f>
        <v>4</v>
      </c>
      <c r="E4" s="359">
        <f>COLUMN()</f>
        <v>5</v>
      </c>
      <c r="F4" s="359">
        <f>COLUMN()</f>
        <v>6</v>
      </c>
      <c r="G4" s="359">
        <f>COLUMN()</f>
        <v>7</v>
      </c>
      <c r="H4" s="359">
        <f>COLUMN()</f>
        <v>8</v>
      </c>
      <c r="I4" s="359">
        <f>COLUMN()</f>
        <v>9</v>
      </c>
      <c r="J4" s="359">
        <f>COLUMN()</f>
        <v>10</v>
      </c>
      <c r="K4" s="359">
        <f>COLUMN()</f>
        <v>11</v>
      </c>
      <c r="L4" s="359">
        <f>COLUMN()</f>
        <v>12</v>
      </c>
      <c r="M4" s="359">
        <f>COLUMN()</f>
        <v>13</v>
      </c>
      <c r="N4" s="359">
        <f>COLUMN()</f>
        <v>14</v>
      </c>
      <c r="O4" s="359">
        <f>COLUMN()</f>
        <v>15</v>
      </c>
      <c r="P4" s="359">
        <f>COLUMN()</f>
        <v>16</v>
      </c>
      <c r="Q4" s="359">
        <f>COLUMN()</f>
        <v>17</v>
      </c>
      <c r="R4" s="359">
        <f>COLUMN()</f>
        <v>18</v>
      </c>
      <c r="S4" s="359">
        <f>COLUMN()</f>
        <v>19</v>
      </c>
      <c r="T4" s="359">
        <f>COLUMN()</f>
        <v>20</v>
      </c>
      <c r="U4" s="359">
        <f>COLUMN()</f>
        <v>21</v>
      </c>
      <c r="V4" s="359">
        <f>COLUMN()</f>
        <v>22</v>
      </c>
      <c r="W4" s="359">
        <f>COLUMN()</f>
        <v>23</v>
      </c>
      <c r="X4" s="359">
        <f>COLUMN()</f>
        <v>24</v>
      </c>
      <c r="Y4" s="359">
        <f>COLUMN()</f>
        <v>25</v>
      </c>
      <c r="Z4" s="359">
        <f>COLUMN()</f>
        <v>26</v>
      </c>
      <c r="AA4" s="359">
        <f>COLUMN()</f>
        <v>27</v>
      </c>
      <c r="AB4" s="359">
        <f>COLUMN()</f>
        <v>28</v>
      </c>
      <c r="AC4" s="359">
        <f>COLUMN()</f>
        <v>29</v>
      </c>
      <c r="AD4" s="359">
        <f>COLUMN()</f>
        <v>30</v>
      </c>
      <c r="AE4" s="359">
        <f>COLUMN()</f>
        <v>31</v>
      </c>
      <c r="AF4" s="359">
        <f>COLUMN()</f>
        <v>32</v>
      </c>
      <c r="AG4" s="359">
        <f>COLUMN()</f>
        <v>33</v>
      </c>
      <c r="AH4" s="359">
        <f>COLUMN()</f>
        <v>34</v>
      </c>
      <c r="AI4" s="359">
        <f>COLUMN()</f>
        <v>35</v>
      </c>
      <c r="AJ4" s="359">
        <f>COLUMN()</f>
        <v>36</v>
      </c>
    </row>
    <row r="5" spans="1:36" customFormat="1" ht="127.5" x14ac:dyDescent="0.25">
      <c r="A5" s="363" t="s">
        <v>13</v>
      </c>
      <c r="B5" s="363" t="s">
        <v>8</v>
      </c>
      <c r="C5" s="364" t="s">
        <v>2333</v>
      </c>
      <c r="D5" s="365" t="s">
        <v>2220</v>
      </c>
      <c r="E5" s="365" t="s">
        <v>2221</v>
      </c>
      <c r="F5" s="365" t="s">
        <v>2222</v>
      </c>
      <c r="G5" s="363" t="s">
        <v>2223</v>
      </c>
      <c r="H5" s="363" t="s">
        <v>2224</v>
      </c>
      <c r="I5" s="363" t="s">
        <v>2225</v>
      </c>
      <c r="J5" s="363" t="s">
        <v>2226</v>
      </c>
      <c r="K5" s="363" t="s">
        <v>2227</v>
      </c>
      <c r="L5" s="363" t="s">
        <v>2228</v>
      </c>
      <c r="M5" s="363" t="s">
        <v>2229</v>
      </c>
      <c r="N5" s="363" t="s">
        <v>893</v>
      </c>
      <c r="O5" s="363" t="s">
        <v>894</v>
      </c>
      <c r="P5" s="363" t="s">
        <v>895</v>
      </c>
      <c r="Q5" s="363" t="s">
        <v>896</v>
      </c>
      <c r="R5" s="363" t="s">
        <v>897</v>
      </c>
      <c r="S5" s="363" t="s">
        <v>898</v>
      </c>
      <c r="T5" s="363" t="s">
        <v>899</v>
      </c>
      <c r="U5" s="363" t="s">
        <v>900</v>
      </c>
      <c r="V5" s="363" t="s">
        <v>901</v>
      </c>
      <c r="W5" s="363" t="s">
        <v>902</v>
      </c>
      <c r="X5" s="363" t="s">
        <v>15</v>
      </c>
      <c r="Y5" s="363" t="s">
        <v>2230</v>
      </c>
      <c r="Z5" s="363" t="s">
        <v>2331</v>
      </c>
      <c r="AA5" s="365" t="s">
        <v>903</v>
      </c>
      <c r="AB5" s="363" t="s">
        <v>2231</v>
      </c>
      <c r="AC5" s="363" t="s">
        <v>2332</v>
      </c>
      <c r="AD5" s="365" t="s">
        <v>904</v>
      </c>
      <c r="AE5" s="366" t="s">
        <v>905</v>
      </c>
      <c r="AF5" s="363" t="s">
        <v>26</v>
      </c>
      <c r="AG5" s="363" t="s">
        <v>906</v>
      </c>
      <c r="AH5" s="363" t="s">
        <v>907</v>
      </c>
      <c r="AI5" s="367" t="s">
        <v>908</v>
      </c>
      <c r="AJ5" s="363" t="s">
        <v>2232</v>
      </c>
    </row>
    <row r="6" spans="1:36" customFormat="1" ht="15" x14ac:dyDescent="0.25">
      <c r="A6" s="375">
        <v>41</v>
      </c>
      <c r="B6" s="368" t="s">
        <v>31</v>
      </c>
      <c r="C6" s="369" t="s">
        <v>33</v>
      </c>
      <c r="D6" s="368" t="s">
        <v>33</v>
      </c>
      <c r="E6" s="368" t="s">
        <v>33</v>
      </c>
      <c r="F6" s="368" t="s">
        <v>33</v>
      </c>
      <c r="G6" s="368" t="s">
        <v>33</v>
      </c>
      <c r="H6" s="368" t="s">
        <v>33</v>
      </c>
      <c r="I6" s="368" t="s">
        <v>33</v>
      </c>
      <c r="J6" s="368" t="s">
        <v>33</v>
      </c>
      <c r="K6" s="368" t="s">
        <v>33</v>
      </c>
      <c r="L6" s="368" t="s">
        <v>33</v>
      </c>
      <c r="M6" s="368" t="s">
        <v>57</v>
      </c>
      <c r="N6" s="368">
        <v>93</v>
      </c>
      <c r="O6" s="368">
        <v>86</v>
      </c>
      <c r="P6" s="368">
        <v>97</v>
      </c>
      <c r="Q6" s="368">
        <v>69</v>
      </c>
      <c r="R6" s="368">
        <v>73</v>
      </c>
      <c r="S6" s="368">
        <v>62</v>
      </c>
      <c r="T6" s="368">
        <v>75</v>
      </c>
      <c r="U6" s="368">
        <v>51</v>
      </c>
      <c r="V6" s="368" t="s">
        <v>11</v>
      </c>
      <c r="W6" s="368">
        <v>606</v>
      </c>
      <c r="X6" s="368">
        <v>100</v>
      </c>
      <c r="Y6" s="368" t="s">
        <v>34</v>
      </c>
      <c r="Z6" s="368" t="s">
        <v>34</v>
      </c>
      <c r="AA6" s="367"/>
      <c r="AB6" s="368" t="s">
        <v>34</v>
      </c>
      <c r="AC6" s="368" t="s">
        <v>34</v>
      </c>
      <c r="AD6" s="367"/>
      <c r="AE6" s="368" t="s">
        <v>36</v>
      </c>
      <c r="AF6" s="368" t="s">
        <v>35</v>
      </c>
      <c r="AG6" s="368" t="s">
        <v>3555</v>
      </c>
      <c r="AH6" s="368" t="s">
        <v>3556</v>
      </c>
      <c r="AI6" s="368" t="s">
        <v>3554</v>
      </c>
      <c r="AJ6" s="368" t="s">
        <v>34</v>
      </c>
    </row>
    <row r="7" spans="1:36" customFormat="1" ht="15" x14ac:dyDescent="0.25">
      <c r="A7" s="375">
        <v>70</v>
      </c>
      <c r="B7" s="368" t="s">
        <v>39</v>
      </c>
      <c r="C7" s="369" t="s">
        <v>33</v>
      </c>
      <c r="D7" s="368" t="s">
        <v>33</v>
      </c>
      <c r="E7" s="368" t="s">
        <v>33</v>
      </c>
      <c r="F7" s="368" t="s">
        <v>33</v>
      </c>
      <c r="G7" s="368" t="s">
        <v>104</v>
      </c>
      <c r="H7" s="368" t="s">
        <v>33</v>
      </c>
      <c r="I7" s="368" t="s">
        <v>57</v>
      </c>
      <c r="J7" s="368" t="s">
        <v>57</v>
      </c>
      <c r="K7" s="368" t="s">
        <v>33</v>
      </c>
      <c r="L7" s="368" t="s">
        <v>834</v>
      </c>
      <c r="M7" s="367"/>
      <c r="N7" s="368">
        <v>82</v>
      </c>
      <c r="O7" s="368">
        <v>80</v>
      </c>
      <c r="P7" s="368">
        <v>91</v>
      </c>
      <c r="Q7" s="368">
        <v>61</v>
      </c>
      <c r="R7" s="368">
        <v>75</v>
      </c>
      <c r="S7" s="368">
        <v>77</v>
      </c>
      <c r="T7" s="368">
        <v>63</v>
      </c>
      <c r="U7" s="368">
        <v>80</v>
      </c>
      <c r="V7" s="368" t="s">
        <v>11</v>
      </c>
      <c r="W7" s="368">
        <v>609</v>
      </c>
      <c r="X7" s="368">
        <v>100</v>
      </c>
      <c r="Y7" s="368" t="s">
        <v>34</v>
      </c>
      <c r="Z7" s="368" t="s">
        <v>34</v>
      </c>
      <c r="AA7" s="367"/>
      <c r="AB7" s="368" t="s">
        <v>34</v>
      </c>
      <c r="AC7" s="368" t="s">
        <v>34</v>
      </c>
      <c r="AD7" s="367"/>
      <c r="AE7" s="368" t="s">
        <v>34</v>
      </c>
      <c r="AF7" s="368" t="s">
        <v>40</v>
      </c>
      <c r="AG7" s="368" t="s">
        <v>3557</v>
      </c>
      <c r="AH7" s="368" t="s">
        <v>3558</v>
      </c>
      <c r="AI7" s="368" t="s">
        <v>3554</v>
      </c>
      <c r="AJ7" s="368" t="s">
        <v>36</v>
      </c>
    </row>
    <row r="8" spans="1:36" customFormat="1" ht="15" x14ac:dyDescent="0.25">
      <c r="A8" s="375">
        <v>71</v>
      </c>
      <c r="B8" s="368" t="s">
        <v>42</v>
      </c>
      <c r="C8" s="369" t="s">
        <v>33</v>
      </c>
      <c r="D8" s="368" t="s">
        <v>33</v>
      </c>
      <c r="E8" s="368" t="s">
        <v>33</v>
      </c>
      <c r="F8" s="368" t="s">
        <v>33</v>
      </c>
      <c r="G8" s="368" t="s">
        <v>33</v>
      </c>
      <c r="H8" s="368" t="s">
        <v>33</v>
      </c>
      <c r="I8" s="368" t="s">
        <v>33</v>
      </c>
      <c r="J8" s="368" t="s">
        <v>33</v>
      </c>
      <c r="K8" s="368" t="s">
        <v>33</v>
      </c>
      <c r="L8" s="368" t="s">
        <v>834</v>
      </c>
      <c r="M8" s="367"/>
      <c r="N8" s="368">
        <v>84</v>
      </c>
      <c r="O8" s="368">
        <v>79</v>
      </c>
      <c r="P8" s="368">
        <v>97</v>
      </c>
      <c r="Q8" s="368">
        <v>63</v>
      </c>
      <c r="R8" s="368">
        <v>70</v>
      </c>
      <c r="S8" s="368">
        <v>69</v>
      </c>
      <c r="T8" s="368">
        <v>74</v>
      </c>
      <c r="U8" s="368">
        <v>65</v>
      </c>
      <c r="V8" s="368" t="s">
        <v>11</v>
      </c>
      <c r="W8" s="368">
        <v>601</v>
      </c>
      <c r="X8" s="368">
        <v>100</v>
      </c>
      <c r="Y8" s="368" t="s">
        <v>34</v>
      </c>
      <c r="Z8" s="368" t="s">
        <v>34</v>
      </c>
      <c r="AA8" s="367"/>
      <c r="AB8" s="368" t="s">
        <v>34</v>
      </c>
      <c r="AC8" s="368" t="s">
        <v>34</v>
      </c>
      <c r="AD8" s="367"/>
      <c r="AE8" s="368" t="s">
        <v>36</v>
      </c>
      <c r="AF8" s="368" t="s">
        <v>40</v>
      </c>
      <c r="AG8" s="368" t="s">
        <v>3559</v>
      </c>
      <c r="AH8" s="368" t="s">
        <v>3560</v>
      </c>
      <c r="AI8" s="368" t="s">
        <v>3554</v>
      </c>
      <c r="AJ8" s="368" t="s">
        <v>36</v>
      </c>
    </row>
    <row r="9" spans="1:36" customFormat="1" ht="15" x14ac:dyDescent="0.25">
      <c r="A9" s="375">
        <v>72</v>
      </c>
      <c r="B9" s="368" t="s">
        <v>2233</v>
      </c>
      <c r="C9" s="369" t="s">
        <v>33</v>
      </c>
      <c r="D9" s="368" t="s">
        <v>33</v>
      </c>
      <c r="E9" s="368" t="s">
        <v>33</v>
      </c>
      <c r="F9" s="368" t="s">
        <v>57</v>
      </c>
      <c r="G9" s="367"/>
      <c r="H9" s="367"/>
      <c r="I9" s="367"/>
      <c r="J9" s="367"/>
      <c r="K9" s="367"/>
      <c r="L9" s="367"/>
      <c r="M9" s="367"/>
      <c r="N9" s="368">
        <v>73</v>
      </c>
      <c r="O9" s="368">
        <v>69</v>
      </c>
      <c r="P9" s="368">
        <v>91</v>
      </c>
      <c r="Q9" s="368">
        <v>41</v>
      </c>
      <c r="R9" s="368">
        <v>69</v>
      </c>
      <c r="S9" s="368">
        <v>64</v>
      </c>
      <c r="T9" s="368">
        <v>73</v>
      </c>
      <c r="U9" s="368">
        <v>67</v>
      </c>
      <c r="V9" s="368" t="s">
        <v>11</v>
      </c>
      <c r="W9" s="368">
        <v>547</v>
      </c>
      <c r="X9" s="368">
        <v>100</v>
      </c>
      <c r="Y9" s="368" t="s">
        <v>34</v>
      </c>
      <c r="Z9" s="368" t="s">
        <v>34</v>
      </c>
      <c r="AA9" s="367"/>
      <c r="AB9" s="368" t="s">
        <v>34</v>
      </c>
      <c r="AC9" s="368" t="s">
        <v>34</v>
      </c>
      <c r="AD9" s="367"/>
      <c r="AE9" s="368" t="s">
        <v>34</v>
      </c>
      <c r="AF9" s="368" t="s">
        <v>40</v>
      </c>
      <c r="AG9" s="368" t="s">
        <v>3561</v>
      </c>
      <c r="AH9" s="368" t="s">
        <v>3562</v>
      </c>
      <c r="AI9" s="368" t="s">
        <v>3554</v>
      </c>
      <c r="AJ9" s="368" t="s">
        <v>36</v>
      </c>
    </row>
    <row r="10" spans="1:36" customFormat="1" ht="15" x14ac:dyDescent="0.25">
      <c r="A10" s="375">
        <v>73</v>
      </c>
      <c r="B10" s="368" t="s">
        <v>45</v>
      </c>
      <c r="C10" s="369" t="s">
        <v>46</v>
      </c>
      <c r="D10" s="368" t="s">
        <v>57</v>
      </c>
      <c r="E10" s="368" t="s">
        <v>46</v>
      </c>
      <c r="F10" s="367"/>
      <c r="G10" s="367"/>
      <c r="H10" s="367"/>
      <c r="I10" s="367"/>
      <c r="J10" s="367"/>
      <c r="K10" s="367"/>
      <c r="L10" s="367"/>
      <c r="M10" s="367"/>
      <c r="N10" s="368">
        <v>45</v>
      </c>
      <c r="O10" s="368">
        <v>54</v>
      </c>
      <c r="P10" s="368">
        <v>79</v>
      </c>
      <c r="Q10" s="368">
        <v>20</v>
      </c>
      <c r="R10" s="368">
        <v>52</v>
      </c>
      <c r="S10" s="368">
        <v>52</v>
      </c>
      <c r="T10" s="368">
        <v>52</v>
      </c>
      <c r="U10" s="368">
        <v>57</v>
      </c>
      <c r="V10" s="368" t="s">
        <v>11</v>
      </c>
      <c r="W10" s="368">
        <v>411</v>
      </c>
      <c r="X10" s="368">
        <v>100</v>
      </c>
      <c r="Y10" s="368" t="s">
        <v>34</v>
      </c>
      <c r="Z10" s="368" t="s">
        <v>34</v>
      </c>
      <c r="AA10" s="367"/>
      <c r="AB10" s="368" t="s">
        <v>34</v>
      </c>
      <c r="AC10" s="368" t="s">
        <v>34</v>
      </c>
      <c r="AD10" s="367"/>
      <c r="AE10" s="368" t="s">
        <v>36</v>
      </c>
      <c r="AF10" s="368" t="s">
        <v>40</v>
      </c>
      <c r="AG10" s="368" t="s">
        <v>3563</v>
      </c>
      <c r="AH10" s="368" t="s">
        <v>3564</v>
      </c>
      <c r="AI10" s="368" t="s">
        <v>3554</v>
      </c>
      <c r="AJ10" s="368" t="s">
        <v>34</v>
      </c>
    </row>
    <row r="11" spans="1:36" customFormat="1" ht="15" x14ac:dyDescent="0.25">
      <c r="A11" s="375">
        <v>81</v>
      </c>
      <c r="B11" s="368" t="s">
        <v>48</v>
      </c>
      <c r="C11" s="369" t="s">
        <v>214</v>
      </c>
      <c r="D11" s="368" t="s">
        <v>214</v>
      </c>
      <c r="E11" s="368" t="s">
        <v>46</v>
      </c>
      <c r="F11" s="368" t="s">
        <v>57</v>
      </c>
      <c r="G11" s="368" t="s">
        <v>57</v>
      </c>
      <c r="H11" s="368" t="s">
        <v>214</v>
      </c>
      <c r="I11" s="368" t="s">
        <v>104</v>
      </c>
      <c r="J11" s="368" t="s">
        <v>57</v>
      </c>
      <c r="K11" s="368" t="s">
        <v>57</v>
      </c>
      <c r="L11" s="368" t="s">
        <v>46</v>
      </c>
      <c r="M11" s="368" t="s">
        <v>46</v>
      </c>
      <c r="N11" s="368">
        <v>51</v>
      </c>
      <c r="O11" s="368">
        <v>53</v>
      </c>
      <c r="P11" s="368">
        <v>78</v>
      </c>
      <c r="Q11" s="368">
        <v>39</v>
      </c>
      <c r="R11" s="368">
        <v>51</v>
      </c>
      <c r="S11" s="368">
        <v>46</v>
      </c>
      <c r="T11" s="368">
        <v>27</v>
      </c>
      <c r="U11" s="368">
        <v>42</v>
      </c>
      <c r="V11" s="368" t="s">
        <v>11</v>
      </c>
      <c r="W11" s="368">
        <v>387</v>
      </c>
      <c r="X11" s="368">
        <v>100</v>
      </c>
      <c r="Y11" s="368" t="s">
        <v>36</v>
      </c>
      <c r="Z11" s="368" t="s">
        <v>36</v>
      </c>
      <c r="AA11" s="367"/>
      <c r="AB11" s="368" t="s">
        <v>36</v>
      </c>
      <c r="AC11" s="368" t="s">
        <v>36</v>
      </c>
      <c r="AD11" s="367"/>
      <c r="AE11" s="368" t="s">
        <v>36</v>
      </c>
      <c r="AF11" s="368" t="s">
        <v>35</v>
      </c>
      <c r="AG11" s="368" t="s">
        <v>3565</v>
      </c>
      <c r="AH11" s="368" t="s">
        <v>3566</v>
      </c>
      <c r="AI11" s="368" t="s">
        <v>3554</v>
      </c>
      <c r="AJ11" s="368" t="s">
        <v>34</v>
      </c>
    </row>
    <row r="12" spans="1:36" customFormat="1" ht="15" x14ac:dyDescent="0.25">
      <c r="A12" s="375">
        <v>91</v>
      </c>
      <c r="B12" s="368" t="s">
        <v>50</v>
      </c>
      <c r="C12" s="369" t="s">
        <v>33</v>
      </c>
      <c r="D12" s="368" t="s">
        <v>33</v>
      </c>
      <c r="E12" s="368" t="s">
        <v>33</v>
      </c>
      <c r="F12" s="368" t="s">
        <v>33</v>
      </c>
      <c r="G12" s="368" t="s">
        <v>33</v>
      </c>
      <c r="H12" s="368" t="s">
        <v>33</v>
      </c>
      <c r="I12" s="368" t="s">
        <v>33</v>
      </c>
      <c r="J12" s="368" t="s">
        <v>33</v>
      </c>
      <c r="K12" s="368" t="s">
        <v>834</v>
      </c>
      <c r="L12" s="367"/>
      <c r="M12" s="367"/>
      <c r="N12" s="368">
        <v>81</v>
      </c>
      <c r="O12" s="368">
        <v>81</v>
      </c>
      <c r="P12" s="368">
        <v>86</v>
      </c>
      <c r="Q12" s="368">
        <v>59</v>
      </c>
      <c r="R12" s="368">
        <v>68</v>
      </c>
      <c r="S12" s="368">
        <v>72</v>
      </c>
      <c r="T12" s="368">
        <v>68</v>
      </c>
      <c r="U12" s="368">
        <v>71</v>
      </c>
      <c r="V12" s="368" t="s">
        <v>11</v>
      </c>
      <c r="W12" s="368">
        <v>586</v>
      </c>
      <c r="X12" s="368">
        <v>100</v>
      </c>
      <c r="Y12" s="368" t="s">
        <v>34</v>
      </c>
      <c r="Z12" s="368" t="s">
        <v>34</v>
      </c>
      <c r="AA12" s="367"/>
      <c r="AB12" s="368" t="s">
        <v>34</v>
      </c>
      <c r="AC12" s="368" t="s">
        <v>34</v>
      </c>
      <c r="AD12" s="367"/>
      <c r="AE12" s="368" t="s">
        <v>36</v>
      </c>
      <c r="AF12" s="368" t="s">
        <v>40</v>
      </c>
      <c r="AG12" s="368" t="s">
        <v>3567</v>
      </c>
      <c r="AH12" s="368" t="s">
        <v>3563</v>
      </c>
      <c r="AI12" s="368" t="s">
        <v>3554</v>
      </c>
      <c r="AJ12" s="368" t="s">
        <v>36</v>
      </c>
    </row>
    <row r="13" spans="1:36" customFormat="1" ht="15" x14ac:dyDescent="0.25">
      <c r="A13" s="375">
        <v>92</v>
      </c>
      <c r="B13" s="368" t="s">
        <v>52</v>
      </c>
      <c r="C13" s="369" t="s">
        <v>33</v>
      </c>
      <c r="D13" s="368" t="s">
        <v>33</v>
      </c>
      <c r="E13" s="368" t="s">
        <v>33</v>
      </c>
      <c r="F13" s="367"/>
      <c r="G13" s="367"/>
      <c r="H13" s="367"/>
      <c r="I13" s="367"/>
      <c r="J13" s="367"/>
      <c r="K13" s="367"/>
      <c r="L13" s="367"/>
      <c r="M13" s="367"/>
      <c r="N13" s="368">
        <v>85</v>
      </c>
      <c r="O13" s="368">
        <v>90</v>
      </c>
      <c r="P13" s="368">
        <v>94</v>
      </c>
      <c r="Q13" s="368">
        <v>68</v>
      </c>
      <c r="R13" s="368">
        <v>68</v>
      </c>
      <c r="S13" s="368">
        <v>79</v>
      </c>
      <c r="T13" s="368">
        <v>65</v>
      </c>
      <c r="U13" s="368">
        <v>81</v>
      </c>
      <c r="V13" s="368" t="s">
        <v>11</v>
      </c>
      <c r="W13" s="368">
        <v>630</v>
      </c>
      <c r="X13" s="368">
        <v>100</v>
      </c>
      <c r="Y13" s="368" t="s">
        <v>34</v>
      </c>
      <c r="Z13" s="368" t="s">
        <v>34</v>
      </c>
      <c r="AA13" s="367"/>
      <c r="AB13" s="368" t="s">
        <v>34</v>
      </c>
      <c r="AC13" s="368" t="s">
        <v>34</v>
      </c>
      <c r="AD13" s="367"/>
      <c r="AE13" s="368" t="s">
        <v>36</v>
      </c>
      <c r="AF13" s="368" t="s">
        <v>40</v>
      </c>
      <c r="AG13" s="368" t="s">
        <v>3568</v>
      </c>
      <c r="AH13" s="368" t="s">
        <v>3555</v>
      </c>
      <c r="AI13" s="368" t="s">
        <v>3554</v>
      </c>
      <c r="AJ13" s="368" t="s">
        <v>36</v>
      </c>
    </row>
    <row r="14" spans="1:36" customFormat="1" ht="15" x14ac:dyDescent="0.25">
      <c r="A14" s="375">
        <v>100</v>
      </c>
      <c r="B14" s="370" t="s">
        <v>54</v>
      </c>
      <c r="C14" s="369" t="s">
        <v>33</v>
      </c>
      <c r="D14" s="368" t="s">
        <v>33</v>
      </c>
      <c r="E14" s="368" t="s">
        <v>33</v>
      </c>
      <c r="F14" s="368" t="s">
        <v>33</v>
      </c>
      <c r="G14" s="368" t="s">
        <v>33</v>
      </c>
      <c r="H14" s="368" t="s">
        <v>33</v>
      </c>
      <c r="I14" s="368" t="s">
        <v>33</v>
      </c>
      <c r="J14" s="368" t="s">
        <v>33</v>
      </c>
      <c r="K14" s="368" t="s">
        <v>33</v>
      </c>
      <c r="L14" s="368" t="s">
        <v>104</v>
      </c>
      <c r="M14" s="368" t="s">
        <v>834</v>
      </c>
      <c r="N14" s="368">
        <v>84</v>
      </c>
      <c r="O14" s="368">
        <v>87</v>
      </c>
      <c r="P14" s="368">
        <v>88</v>
      </c>
      <c r="Q14" s="368">
        <v>87</v>
      </c>
      <c r="R14" s="368">
        <v>81</v>
      </c>
      <c r="S14" s="368">
        <v>80</v>
      </c>
      <c r="T14" s="368">
        <v>80</v>
      </c>
      <c r="U14" s="368">
        <v>87</v>
      </c>
      <c r="V14" s="368" t="s">
        <v>11</v>
      </c>
      <c r="W14" s="368">
        <v>674</v>
      </c>
      <c r="X14" s="368">
        <v>100</v>
      </c>
      <c r="Y14" s="368" t="s">
        <v>34</v>
      </c>
      <c r="Z14" s="368" t="s">
        <v>34</v>
      </c>
      <c r="AA14" s="367"/>
      <c r="AB14" s="368" t="s">
        <v>34</v>
      </c>
      <c r="AC14" s="368" t="s">
        <v>34</v>
      </c>
      <c r="AD14" s="367"/>
      <c r="AE14" s="368" t="s">
        <v>34</v>
      </c>
      <c r="AF14" s="368" t="s">
        <v>35</v>
      </c>
      <c r="AG14" s="368" t="s">
        <v>3569</v>
      </c>
      <c r="AH14" s="368" t="s">
        <v>3570</v>
      </c>
      <c r="AI14" s="368" t="s">
        <v>3554</v>
      </c>
      <c r="AJ14" s="368" t="s">
        <v>34</v>
      </c>
    </row>
    <row r="15" spans="1:36" customFormat="1" ht="15" x14ac:dyDescent="0.25">
      <c r="A15" s="375">
        <v>101</v>
      </c>
      <c r="B15" s="368" t="s">
        <v>56</v>
      </c>
      <c r="C15" s="369" t="s">
        <v>104</v>
      </c>
      <c r="D15" s="368" t="s">
        <v>46</v>
      </c>
      <c r="E15" s="368" t="s">
        <v>57</v>
      </c>
      <c r="F15" s="368" t="s">
        <v>46</v>
      </c>
      <c r="G15" s="368" t="s">
        <v>57</v>
      </c>
      <c r="H15" s="368" t="s">
        <v>57</v>
      </c>
      <c r="I15" s="368" t="s">
        <v>57</v>
      </c>
      <c r="J15" s="368" t="s">
        <v>57</v>
      </c>
      <c r="K15" s="368" t="s">
        <v>57</v>
      </c>
      <c r="L15" s="368" t="s">
        <v>57</v>
      </c>
      <c r="M15" s="368" t="s">
        <v>46</v>
      </c>
      <c r="N15" s="368">
        <v>56</v>
      </c>
      <c r="O15" s="368">
        <v>64</v>
      </c>
      <c r="P15" s="368">
        <v>80</v>
      </c>
      <c r="Q15" s="368">
        <v>46</v>
      </c>
      <c r="R15" s="368">
        <v>67</v>
      </c>
      <c r="S15" s="368">
        <v>73</v>
      </c>
      <c r="T15" s="368">
        <v>55</v>
      </c>
      <c r="U15" s="368">
        <v>79</v>
      </c>
      <c r="V15" s="368" t="s">
        <v>11</v>
      </c>
      <c r="W15" s="368">
        <v>520</v>
      </c>
      <c r="X15" s="368">
        <v>100</v>
      </c>
      <c r="Y15" s="368" t="s">
        <v>34</v>
      </c>
      <c r="Z15" s="368" t="s">
        <v>34</v>
      </c>
      <c r="AA15" s="367"/>
      <c r="AB15" s="368" t="s">
        <v>34</v>
      </c>
      <c r="AC15" s="368" t="s">
        <v>34</v>
      </c>
      <c r="AD15" s="367"/>
      <c r="AE15" s="368" t="s">
        <v>36</v>
      </c>
      <c r="AF15" s="368" t="s">
        <v>35</v>
      </c>
      <c r="AG15" s="368" t="s">
        <v>3571</v>
      </c>
      <c r="AH15" s="368" t="s">
        <v>3570</v>
      </c>
      <c r="AI15" s="368" t="s">
        <v>3554</v>
      </c>
      <c r="AJ15" s="368" t="s">
        <v>34</v>
      </c>
    </row>
    <row r="16" spans="1:36" customFormat="1" ht="15" x14ac:dyDescent="0.25">
      <c r="A16" s="375">
        <v>102</v>
      </c>
      <c r="B16" s="368" t="s">
        <v>59</v>
      </c>
      <c r="C16" s="369" t="s">
        <v>57</v>
      </c>
      <c r="D16" s="368" t="s">
        <v>57</v>
      </c>
      <c r="E16" s="368" t="s">
        <v>33</v>
      </c>
      <c r="F16" s="368" t="s">
        <v>214</v>
      </c>
      <c r="G16" s="368" t="s">
        <v>57</v>
      </c>
      <c r="H16" s="368" t="s">
        <v>57</v>
      </c>
      <c r="I16" s="367"/>
      <c r="J16" s="367"/>
      <c r="K16" s="367"/>
      <c r="L16" s="367"/>
      <c r="M16" s="367"/>
      <c r="N16" s="368">
        <v>51</v>
      </c>
      <c r="O16" s="368">
        <v>65</v>
      </c>
      <c r="P16" s="368">
        <v>59</v>
      </c>
      <c r="Q16" s="368">
        <v>32</v>
      </c>
      <c r="R16" s="368">
        <v>47</v>
      </c>
      <c r="S16" s="368">
        <v>74</v>
      </c>
      <c r="T16" s="368">
        <v>53</v>
      </c>
      <c r="U16" s="368">
        <v>84</v>
      </c>
      <c r="V16" s="368" t="s">
        <v>11</v>
      </c>
      <c r="W16" s="368">
        <v>465</v>
      </c>
      <c r="X16" s="368">
        <v>100</v>
      </c>
      <c r="Y16" s="368" t="s">
        <v>34</v>
      </c>
      <c r="Z16" s="368" t="s">
        <v>34</v>
      </c>
      <c r="AA16" s="367"/>
      <c r="AB16" s="368" t="s">
        <v>36</v>
      </c>
      <c r="AC16" s="368" t="s">
        <v>34</v>
      </c>
      <c r="AD16" s="367"/>
      <c r="AE16" s="368" t="s">
        <v>34</v>
      </c>
      <c r="AF16" s="368" t="s">
        <v>35</v>
      </c>
      <c r="AG16" s="368" t="s">
        <v>3572</v>
      </c>
      <c r="AH16" s="368" t="s">
        <v>3570</v>
      </c>
      <c r="AI16" s="368" t="s">
        <v>3554</v>
      </c>
      <c r="AJ16" s="368" t="s">
        <v>34</v>
      </c>
    </row>
    <row r="17" spans="1:36" customFormat="1" ht="15" x14ac:dyDescent="0.25">
      <c r="A17" s="375">
        <v>111</v>
      </c>
      <c r="B17" s="368" t="s">
        <v>61</v>
      </c>
      <c r="C17" s="369" t="s">
        <v>57</v>
      </c>
      <c r="D17" s="368" t="s">
        <v>104</v>
      </c>
      <c r="E17" s="368" t="s">
        <v>57</v>
      </c>
      <c r="F17" s="368" t="s">
        <v>46</v>
      </c>
      <c r="G17" s="368" t="s">
        <v>33</v>
      </c>
      <c r="H17" s="368" t="s">
        <v>104</v>
      </c>
      <c r="I17" s="368" t="s">
        <v>57</v>
      </c>
      <c r="J17" s="368" t="s">
        <v>104</v>
      </c>
      <c r="K17" s="368" t="s">
        <v>46</v>
      </c>
      <c r="L17" s="368" t="s">
        <v>57</v>
      </c>
      <c r="M17" s="368" t="s">
        <v>57</v>
      </c>
      <c r="N17" s="368">
        <v>62</v>
      </c>
      <c r="O17" s="368">
        <v>73</v>
      </c>
      <c r="P17" s="368">
        <v>79</v>
      </c>
      <c r="Q17" s="368">
        <v>27</v>
      </c>
      <c r="R17" s="368">
        <v>60</v>
      </c>
      <c r="S17" s="368">
        <v>61</v>
      </c>
      <c r="T17" s="368">
        <v>47</v>
      </c>
      <c r="U17" s="368">
        <v>67</v>
      </c>
      <c r="V17" s="368" t="s">
        <v>11</v>
      </c>
      <c r="W17" s="368">
        <v>476</v>
      </c>
      <c r="X17" s="368">
        <v>100</v>
      </c>
      <c r="Y17" s="368" t="s">
        <v>34</v>
      </c>
      <c r="Z17" s="368" t="s">
        <v>36</v>
      </c>
      <c r="AA17" s="367"/>
      <c r="AB17" s="368" t="s">
        <v>34</v>
      </c>
      <c r="AC17" s="368" t="s">
        <v>34</v>
      </c>
      <c r="AD17" s="367"/>
      <c r="AE17" s="368" t="s">
        <v>36</v>
      </c>
      <c r="AF17" s="368" t="s">
        <v>35</v>
      </c>
      <c r="AG17" s="368" t="s">
        <v>3571</v>
      </c>
      <c r="AH17" s="368" t="s">
        <v>3570</v>
      </c>
      <c r="AI17" s="368" t="s">
        <v>3554</v>
      </c>
      <c r="AJ17" s="368" t="s">
        <v>34</v>
      </c>
    </row>
    <row r="18" spans="1:36" customFormat="1" ht="15" x14ac:dyDescent="0.25">
      <c r="A18" s="375">
        <v>113</v>
      </c>
      <c r="B18" s="368" t="s">
        <v>63</v>
      </c>
      <c r="C18" s="369" t="s">
        <v>33</v>
      </c>
      <c r="D18" s="368" t="s">
        <v>214</v>
      </c>
      <c r="E18" s="368" t="s">
        <v>57</v>
      </c>
      <c r="F18" s="367"/>
      <c r="G18" s="367"/>
      <c r="H18" s="367"/>
      <c r="I18" s="367"/>
      <c r="J18" s="367"/>
      <c r="K18" s="367"/>
      <c r="L18" s="367"/>
      <c r="M18" s="367"/>
      <c r="N18" s="368">
        <v>54</v>
      </c>
      <c r="O18" s="368">
        <v>61</v>
      </c>
      <c r="P18" s="368">
        <v>71</v>
      </c>
      <c r="Q18" s="368">
        <v>58</v>
      </c>
      <c r="R18" s="368">
        <v>63</v>
      </c>
      <c r="S18" s="368">
        <v>74</v>
      </c>
      <c r="T18" s="368">
        <v>60</v>
      </c>
      <c r="U18" s="368">
        <v>87</v>
      </c>
      <c r="V18" s="368" t="s">
        <v>11</v>
      </c>
      <c r="W18" s="368">
        <v>528</v>
      </c>
      <c r="X18" s="368">
        <v>99</v>
      </c>
      <c r="Y18" s="368" t="s">
        <v>36</v>
      </c>
      <c r="Z18" s="368" t="s">
        <v>34</v>
      </c>
      <c r="AA18" s="367"/>
      <c r="AB18" s="368" t="s">
        <v>36</v>
      </c>
      <c r="AC18" s="368" t="s">
        <v>34</v>
      </c>
      <c r="AD18" s="367"/>
      <c r="AE18" s="368" t="s">
        <v>34</v>
      </c>
      <c r="AF18" s="368" t="s">
        <v>40</v>
      </c>
      <c r="AG18" s="368" t="s">
        <v>3573</v>
      </c>
      <c r="AH18" s="368" t="s">
        <v>3562</v>
      </c>
      <c r="AI18" s="368" t="s">
        <v>3554</v>
      </c>
      <c r="AJ18" s="368" t="s">
        <v>34</v>
      </c>
    </row>
    <row r="19" spans="1:36" customFormat="1" ht="15" x14ac:dyDescent="0.25">
      <c r="A19" s="375">
        <v>121</v>
      </c>
      <c r="B19" s="368" t="s">
        <v>65</v>
      </c>
      <c r="C19" s="369" t="s">
        <v>104</v>
      </c>
      <c r="D19" s="368" t="s">
        <v>104</v>
      </c>
      <c r="E19" s="368" t="s">
        <v>33</v>
      </c>
      <c r="F19" s="368" t="s">
        <v>104</v>
      </c>
      <c r="G19" s="368" t="s">
        <v>57</v>
      </c>
      <c r="H19" s="368" t="s">
        <v>33</v>
      </c>
      <c r="I19" s="368" t="s">
        <v>104</v>
      </c>
      <c r="J19" s="368" t="s">
        <v>104</v>
      </c>
      <c r="K19" s="368" t="s">
        <v>33</v>
      </c>
      <c r="L19" s="368" t="s">
        <v>57</v>
      </c>
      <c r="M19" s="368" t="s">
        <v>46</v>
      </c>
      <c r="N19" s="368">
        <v>70</v>
      </c>
      <c r="O19" s="368">
        <v>67</v>
      </c>
      <c r="P19" s="368">
        <v>73</v>
      </c>
      <c r="Q19" s="368">
        <v>53</v>
      </c>
      <c r="R19" s="368">
        <v>67</v>
      </c>
      <c r="S19" s="368">
        <v>55</v>
      </c>
      <c r="T19" s="368">
        <v>57</v>
      </c>
      <c r="U19" s="368">
        <v>56</v>
      </c>
      <c r="V19" s="368" t="s">
        <v>11</v>
      </c>
      <c r="W19" s="368">
        <v>498</v>
      </c>
      <c r="X19" s="368">
        <v>100</v>
      </c>
      <c r="Y19" s="368" t="s">
        <v>34</v>
      </c>
      <c r="Z19" s="368" t="s">
        <v>34</v>
      </c>
      <c r="AA19" s="367"/>
      <c r="AB19" s="368" t="s">
        <v>34</v>
      </c>
      <c r="AC19" s="368" t="s">
        <v>34</v>
      </c>
      <c r="AD19" s="367"/>
      <c r="AE19" s="368" t="s">
        <v>36</v>
      </c>
      <c r="AF19" s="368" t="s">
        <v>35</v>
      </c>
      <c r="AG19" s="368" t="s">
        <v>3572</v>
      </c>
      <c r="AH19" s="368" t="s">
        <v>3565</v>
      </c>
      <c r="AI19" s="368" t="s">
        <v>3554</v>
      </c>
      <c r="AJ19" s="368" t="s">
        <v>34</v>
      </c>
    </row>
    <row r="20" spans="1:36" customFormat="1" ht="15" x14ac:dyDescent="0.25">
      <c r="A20" s="375">
        <v>122</v>
      </c>
      <c r="B20" s="368" t="s">
        <v>67</v>
      </c>
      <c r="C20" s="369" t="s">
        <v>33</v>
      </c>
      <c r="D20" s="368" t="s">
        <v>33</v>
      </c>
      <c r="E20" s="368" t="s">
        <v>33</v>
      </c>
      <c r="F20" s="367"/>
      <c r="G20" s="367"/>
      <c r="H20" s="367"/>
      <c r="I20" s="367"/>
      <c r="J20" s="367"/>
      <c r="K20" s="367"/>
      <c r="L20" s="367"/>
      <c r="M20" s="367"/>
      <c r="N20" s="368">
        <v>79</v>
      </c>
      <c r="O20" s="368">
        <v>79</v>
      </c>
      <c r="P20" s="368">
        <v>76</v>
      </c>
      <c r="Q20" s="368">
        <v>53</v>
      </c>
      <c r="R20" s="368">
        <v>72</v>
      </c>
      <c r="S20" s="368">
        <v>66</v>
      </c>
      <c r="T20" s="368">
        <v>75</v>
      </c>
      <c r="U20" s="368">
        <v>65</v>
      </c>
      <c r="V20" s="368" t="s">
        <v>11</v>
      </c>
      <c r="W20" s="368">
        <v>565</v>
      </c>
      <c r="X20" s="368">
        <v>100</v>
      </c>
      <c r="Y20" s="368" t="s">
        <v>34</v>
      </c>
      <c r="Z20" s="368" t="s">
        <v>34</v>
      </c>
      <c r="AA20" s="367"/>
      <c r="AB20" s="368" t="s">
        <v>34</v>
      </c>
      <c r="AC20" s="368" t="s">
        <v>34</v>
      </c>
      <c r="AD20" s="367"/>
      <c r="AE20" s="368" t="s">
        <v>36</v>
      </c>
      <c r="AF20" s="368" t="s">
        <v>40</v>
      </c>
      <c r="AG20" s="368" t="s">
        <v>3574</v>
      </c>
      <c r="AH20" s="368" t="s">
        <v>3575</v>
      </c>
      <c r="AI20" s="368" t="s">
        <v>3554</v>
      </c>
      <c r="AJ20" s="368" t="s">
        <v>36</v>
      </c>
    </row>
    <row r="21" spans="1:36" customFormat="1" ht="15" x14ac:dyDescent="0.25">
      <c r="A21" s="375">
        <v>125</v>
      </c>
      <c r="B21" s="368" t="s">
        <v>69</v>
      </c>
      <c r="C21" s="369" t="s">
        <v>33</v>
      </c>
      <c r="D21" s="368" t="s">
        <v>33</v>
      </c>
      <c r="E21" s="368" t="s">
        <v>33</v>
      </c>
      <c r="F21" s="368" t="s">
        <v>33</v>
      </c>
      <c r="G21" s="368" t="s">
        <v>33</v>
      </c>
      <c r="H21" s="367"/>
      <c r="I21" s="367"/>
      <c r="J21" s="367"/>
      <c r="K21" s="367"/>
      <c r="L21" s="367"/>
      <c r="M21" s="367"/>
      <c r="N21" s="368">
        <v>87</v>
      </c>
      <c r="O21" s="368">
        <v>88</v>
      </c>
      <c r="P21" s="368">
        <v>96</v>
      </c>
      <c r="Q21" s="368">
        <v>77</v>
      </c>
      <c r="R21" s="368">
        <v>74</v>
      </c>
      <c r="S21" s="368">
        <v>56</v>
      </c>
      <c r="T21" s="368">
        <v>65</v>
      </c>
      <c r="U21" s="368">
        <v>61</v>
      </c>
      <c r="V21" s="368" t="s">
        <v>11</v>
      </c>
      <c r="W21" s="368">
        <v>604</v>
      </c>
      <c r="X21" s="368">
        <v>100</v>
      </c>
      <c r="Y21" s="368" t="s">
        <v>34</v>
      </c>
      <c r="Z21" s="368" t="s">
        <v>34</v>
      </c>
      <c r="AA21" s="367"/>
      <c r="AB21" s="368" t="s">
        <v>34</v>
      </c>
      <c r="AC21" s="368" t="s">
        <v>34</v>
      </c>
      <c r="AD21" s="367"/>
      <c r="AE21" s="368" t="s">
        <v>36</v>
      </c>
      <c r="AF21" s="368" t="s">
        <v>35</v>
      </c>
      <c r="AG21" s="368" t="s">
        <v>3576</v>
      </c>
      <c r="AH21" s="368" t="s">
        <v>3577</v>
      </c>
      <c r="AI21" s="368" t="s">
        <v>3554</v>
      </c>
      <c r="AJ21" s="368" t="s">
        <v>36</v>
      </c>
    </row>
    <row r="22" spans="1:36" customFormat="1" ht="15" x14ac:dyDescent="0.25">
      <c r="A22" s="375">
        <v>201</v>
      </c>
      <c r="B22" s="368" t="s">
        <v>73</v>
      </c>
      <c r="C22" s="369" t="s">
        <v>104</v>
      </c>
      <c r="D22" s="368" t="s">
        <v>33</v>
      </c>
      <c r="E22" s="368" t="s">
        <v>33</v>
      </c>
      <c r="F22" s="368" t="s">
        <v>33</v>
      </c>
      <c r="G22" s="368" t="s">
        <v>33</v>
      </c>
      <c r="H22" s="368" t="s">
        <v>33</v>
      </c>
      <c r="I22" s="368" t="s">
        <v>33</v>
      </c>
      <c r="J22" s="368" t="s">
        <v>33</v>
      </c>
      <c r="K22" s="368" t="s">
        <v>104</v>
      </c>
      <c r="L22" s="368" t="s">
        <v>33</v>
      </c>
      <c r="M22" s="368" t="s">
        <v>104</v>
      </c>
      <c r="N22" s="368">
        <v>84</v>
      </c>
      <c r="O22" s="368">
        <v>89</v>
      </c>
      <c r="P22" s="368">
        <v>87</v>
      </c>
      <c r="Q22" s="368">
        <v>79</v>
      </c>
      <c r="R22" s="368">
        <v>56</v>
      </c>
      <c r="S22" s="368">
        <v>62</v>
      </c>
      <c r="T22" s="368">
        <v>37</v>
      </c>
      <c r="U22" s="368">
        <v>60</v>
      </c>
      <c r="V22" s="368" t="s">
        <v>11</v>
      </c>
      <c r="W22" s="368">
        <v>554</v>
      </c>
      <c r="X22" s="368">
        <v>100</v>
      </c>
      <c r="Y22" s="368" t="s">
        <v>34</v>
      </c>
      <c r="Z22" s="368" t="s">
        <v>36</v>
      </c>
      <c r="AA22" s="368" t="s">
        <v>36</v>
      </c>
      <c r="AB22" s="368" t="s">
        <v>34</v>
      </c>
      <c r="AC22" s="368" t="s">
        <v>34</v>
      </c>
      <c r="AD22" s="367"/>
      <c r="AE22" s="368" t="s">
        <v>36</v>
      </c>
      <c r="AF22" s="368" t="s">
        <v>35</v>
      </c>
      <c r="AG22" s="368" t="s">
        <v>3578</v>
      </c>
      <c r="AH22" s="368" t="s">
        <v>3562</v>
      </c>
      <c r="AI22" s="368" t="s">
        <v>3554</v>
      </c>
      <c r="AJ22" s="368" t="s">
        <v>34</v>
      </c>
    </row>
    <row r="23" spans="1:36" customFormat="1" ht="15" x14ac:dyDescent="0.25">
      <c r="A23" s="375">
        <v>211</v>
      </c>
      <c r="B23" s="368" t="s">
        <v>75</v>
      </c>
      <c r="C23" s="369" t="s">
        <v>104</v>
      </c>
      <c r="D23" s="368" t="s">
        <v>33</v>
      </c>
      <c r="E23" s="368" t="s">
        <v>33</v>
      </c>
      <c r="F23" s="367"/>
      <c r="G23" s="367"/>
      <c r="H23" s="367"/>
      <c r="I23" s="367"/>
      <c r="J23" s="367"/>
      <c r="K23" s="367"/>
      <c r="L23" s="367"/>
      <c r="M23" s="367"/>
      <c r="N23" s="368">
        <v>82</v>
      </c>
      <c r="O23" s="368">
        <v>85</v>
      </c>
      <c r="P23" s="368">
        <v>79</v>
      </c>
      <c r="Q23" s="368">
        <v>61</v>
      </c>
      <c r="R23" s="368">
        <v>63</v>
      </c>
      <c r="S23" s="368">
        <v>65</v>
      </c>
      <c r="T23" s="368">
        <v>47</v>
      </c>
      <c r="U23" s="368">
        <v>68</v>
      </c>
      <c r="V23" s="368" t="s">
        <v>11</v>
      </c>
      <c r="W23" s="368">
        <v>550</v>
      </c>
      <c r="X23" s="368">
        <v>100</v>
      </c>
      <c r="Y23" s="368" t="s">
        <v>34</v>
      </c>
      <c r="Z23" s="368" t="s">
        <v>36</v>
      </c>
      <c r="AA23" s="368" t="s">
        <v>36</v>
      </c>
      <c r="AB23" s="368" t="s">
        <v>34</v>
      </c>
      <c r="AC23" s="368" t="s">
        <v>34</v>
      </c>
      <c r="AD23" s="367"/>
      <c r="AE23" s="368" t="s">
        <v>36</v>
      </c>
      <c r="AF23" s="368" t="s">
        <v>35</v>
      </c>
      <c r="AG23" s="368" t="s">
        <v>3579</v>
      </c>
      <c r="AH23" s="368" t="s">
        <v>3562</v>
      </c>
      <c r="AI23" s="368" t="s">
        <v>3554</v>
      </c>
      <c r="AJ23" s="368" t="s">
        <v>34</v>
      </c>
    </row>
    <row r="24" spans="1:36" customFormat="1" ht="15" x14ac:dyDescent="0.25">
      <c r="A24" s="375">
        <v>215</v>
      </c>
      <c r="B24" s="368" t="s">
        <v>2234</v>
      </c>
      <c r="C24" s="369" t="s">
        <v>214</v>
      </c>
      <c r="D24" s="368" t="s">
        <v>214</v>
      </c>
      <c r="E24" s="367"/>
      <c r="F24" s="367"/>
      <c r="G24" s="367"/>
      <c r="H24" s="367"/>
      <c r="I24" s="367"/>
      <c r="J24" s="367"/>
      <c r="K24" s="367"/>
      <c r="L24" s="367"/>
      <c r="M24" s="367"/>
      <c r="N24" s="368">
        <v>31</v>
      </c>
      <c r="O24" s="368">
        <v>39</v>
      </c>
      <c r="P24" s="368">
        <v>67</v>
      </c>
      <c r="Q24" s="368">
        <v>6</v>
      </c>
      <c r="R24" s="368">
        <v>33</v>
      </c>
      <c r="S24" s="368">
        <v>35</v>
      </c>
      <c r="T24" s="368">
        <v>32</v>
      </c>
      <c r="U24" s="368">
        <v>40</v>
      </c>
      <c r="V24" s="368" t="s">
        <v>11</v>
      </c>
      <c r="W24" s="368">
        <v>283</v>
      </c>
      <c r="X24" s="368">
        <v>100</v>
      </c>
      <c r="Y24" s="368" t="s">
        <v>34</v>
      </c>
      <c r="Z24" s="368" t="s">
        <v>36</v>
      </c>
      <c r="AA24" s="367"/>
      <c r="AB24" s="368" t="s">
        <v>34</v>
      </c>
      <c r="AC24" s="368" t="s">
        <v>36</v>
      </c>
      <c r="AD24" s="367"/>
      <c r="AE24" s="368" t="s">
        <v>34</v>
      </c>
      <c r="AF24" s="368" t="s">
        <v>35</v>
      </c>
      <c r="AG24" s="368" t="s">
        <v>3577</v>
      </c>
      <c r="AH24" s="368" t="s">
        <v>3565</v>
      </c>
      <c r="AI24" s="368" t="s">
        <v>3554</v>
      </c>
      <c r="AJ24" s="368" t="s">
        <v>34</v>
      </c>
    </row>
    <row r="25" spans="1:36" customFormat="1" ht="15" x14ac:dyDescent="0.25">
      <c r="A25" s="375">
        <v>231</v>
      </c>
      <c r="B25" s="368" t="s">
        <v>77</v>
      </c>
      <c r="C25" s="369" t="s">
        <v>33</v>
      </c>
      <c r="D25" s="368" t="s">
        <v>33</v>
      </c>
      <c r="E25" s="368" t="s">
        <v>33</v>
      </c>
      <c r="F25" s="367"/>
      <c r="G25" s="367"/>
      <c r="H25" s="367"/>
      <c r="I25" s="367"/>
      <c r="J25" s="367"/>
      <c r="K25" s="367"/>
      <c r="L25" s="367"/>
      <c r="M25" s="367"/>
      <c r="N25" s="368">
        <v>80</v>
      </c>
      <c r="O25" s="368">
        <v>78</v>
      </c>
      <c r="P25" s="368">
        <v>88</v>
      </c>
      <c r="Q25" s="368">
        <v>55</v>
      </c>
      <c r="R25" s="368">
        <v>69</v>
      </c>
      <c r="S25" s="368">
        <v>67</v>
      </c>
      <c r="T25" s="368">
        <v>64</v>
      </c>
      <c r="U25" s="368">
        <v>62</v>
      </c>
      <c r="V25" s="368" t="s">
        <v>11</v>
      </c>
      <c r="W25" s="368">
        <v>563</v>
      </c>
      <c r="X25" s="368">
        <v>100</v>
      </c>
      <c r="Y25" s="368" t="s">
        <v>34</v>
      </c>
      <c r="Z25" s="368" t="s">
        <v>34</v>
      </c>
      <c r="AA25" s="367"/>
      <c r="AB25" s="368" t="s">
        <v>34</v>
      </c>
      <c r="AC25" s="368" t="s">
        <v>34</v>
      </c>
      <c r="AD25" s="367"/>
      <c r="AE25" s="368" t="s">
        <v>36</v>
      </c>
      <c r="AF25" s="368" t="s">
        <v>40</v>
      </c>
      <c r="AG25" s="368" t="s">
        <v>3580</v>
      </c>
      <c r="AH25" s="368" t="s">
        <v>3581</v>
      </c>
      <c r="AI25" s="368" t="s">
        <v>3554</v>
      </c>
      <c r="AJ25" s="368" t="s">
        <v>36</v>
      </c>
    </row>
    <row r="26" spans="1:36" customFormat="1" ht="15" x14ac:dyDescent="0.25">
      <c r="A26" s="375">
        <v>241</v>
      </c>
      <c r="B26" s="368" t="s">
        <v>79</v>
      </c>
      <c r="C26" s="369" t="s">
        <v>33</v>
      </c>
      <c r="D26" s="368" t="s">
        <v>33</v>
      </c>
      <c r="E26" s="368" t="s">
        <v>33</v>
      </c>
      <c r="F26" s="368" t="s">
        <v>33</v>
      </c>
      <c r="G26" s="368" t="s">
        <v>33</v>
      </c>
      <c r="H26" s="368" t="s">
        <v>33</v>
      </c>
      <c r="I26" s="368" t="s">
        <v>33</v>
      </c>
      <c r="J26" s="368" t="s">
        <v>33</v>
      </c>
      <c r="K26" s="368" t="s">
        <v>33</v>
      </c>
      <c r="L26" s="368" t="s">
        <v>33</v>
      </c>
      <c r="M26" s="368" t="s">
        <v>33</v>
      </c>
      <c r="N26" s="368">
        <v>89</v>
      </c>
      <c r="O26" s="368">
        <v>93</v>
      </c>
      <c r="P26" s="368">
        <v>90</v>
      </c>
      <c r="Q26" s="368">
        <v>68</v>
      </c>
      <c r="R26" s="368">
        <v>73</v>
      </c>
      <c r="S26" s="368">
        <v>79</v>
      </c>
      <c r="T26" s="368">
        <v>74</v>
      </c>
      <c r="U26" s="368">
        <v>80</v>
      </c>
      <c r="V26" s="368" t="s">
        <v>11</v>
      </c>
      <c r="W26" s="368">
        <v>646</v>
      </c>
      <c r="X26" s="368">
        <v>100</v>
      </c>
      <c r="Y26" s="368" t="s">
        <v>34</v>
      </c>
      <c r="Z26" s="368" t="s">
        <v>34</v>
      </c>
      <c r="AA26" s="367"/>
      <c r="AB26" s="368" t="s">
        <v>34</v>
      </c>
      <c r="AC26" s="368" t="s">
        <v>34</v>
      </c>
      <c r="AD26" s="367"/>
      <c r="AE26" s="368" t="s">
        <v>36</v>
      </c>
      <c r="AF26" s="368" t="s">
        <v>40</v>
      </c>
      <c r="AG26" s="368" t="s">
        <v>3561</v>
      </c>
      <c r="AH26" s="368" t="s">
        <v>3582</v>
      </c>
      <c r="AI26" s="368" t="s">
        <v>3554</v>
      </c>
      <c r="AJ26" s="368" t="s">
        <v>36</v>
      </c>
    </row>
    <row r="27" spans="1:36" customFormat="1" ht="15" x14ac:dyDescent="0.25">
      <c r="A27" s="375">
        <v>251</v>
      </c>
      <c r="B27" s="368" t="s">
        <v>81</v>
      </c>
      <c r="C27" s="369" t="s">
        <v>33</v>
      </c>
      <c r="D27" s="368" t="s">
        <v>33</v>
      </c>
      <c r="E27" s="368" t="s">
        <v>33</v>
      </c>
      <c r="F27" s="368" t="s">
        <v>33</v>
      </c>
      <c r="G27" s="368" t="s">
        <v>33</v>
      </c>
      <c r="H27" s="368" t="s">
        <v>33</v>
      </c>
      <c r="I27" s="368" t="s">
        <v>33</v>
      </c>
      <c r="J27" s="368" t="s">
        <v>33</v>
      </c>
      <c r="K27" s="368" t="s">
        <v>33</v>
      </c>
      <c r="L27" s="368" t="s">
        <v>33</v>
      </c>
      <c r="M27" s="368" t="s">
        <v>104</v>
      </c>
      <c r="N27" s="368">
        <v>93</v>
      </c>
      <c r="O27" s="368">
        <v>97</v>
      </c>
      <c r="P27" s="368">
        <v>99</v>
      </c>
      <c r="Q27" s="368">
        <v>79</v>
      </c>
      <c r="R27" s="368">
        <v>84</v>
      </c>
      <c r="S27" s="368">
        <v>78</v>
      </c>
      <c r="T27" s="368">
        <v>95</v>
      </c>
      <c r="U27" s="368">
        <v>84</v>
      </c>
      <c r="V27" s="368" t="s">
        <v>11</v>
      </c>
      <c r="W27" s="368">
        <v>709</v>
      </c>
      <c r="X27" s="368">
        <v>100</v>
      </c>
      <c r="Y27" s="368" t="s">
        <v>34</v>
      </c>
      <c r="Z27" s="368" t="s">
        <v>34</v>
      </c>
      <c r="AA27" s="367"/>
      <c r="AB27" s="368" t="s">
        <v>34</v>
      </c>
      <c r="AC27" s="368" t="s">
        <v>34</v>
      </c>
      <c r="AD27" s="367"/>
      <c r="AE27" s="368" t="s">
        <v>36</v>
      </c>
      <c r="AF27" s="368" t="s">
        <v>35</v>
      </c>
      <c r="AG27" s="368" t="s">
        <v>3583</v>
      </c>
      <c r="AH27" s="368" t="s">
        <v>3565</v>
      </c>
      <c r="AI27" s="368" t="s">
        <v>3554</v>
      </c>
      <c r="AJ27" s="368" t="s">
        <v>34</v>
      </c>
    </row>
    <row r="28" spans="1:36" customFormat="1" ht="15" x14ac:dyDescent="0.25">
      <c r="A28" s="375">
        <v>261</v>
      </c>
      <c r="B28" s="368" t="s">
        <v>83</v>
      </c>
      <c r="C28" s="369" t="s">
        <v>57</v>
      </c>
      <c r="D28" s="368" t="s">
        <v>57</v>
      </c>
      <c r="E28" s="368" t="s">
        <v>33</v>
      </c>
      <c r="F28" s="368" t="s">
        <v>57</v>
      </c>
      <c r="G28" s="368" t="s">
        <v>57</v>
      </c>
      <c r="H28" s="368" t="s">
        <v>104</v>
      </c>
      <c r="I28" s="368" t="s">
        <v>57</v>
      </c>
      <c r="J28" s="368" t="s">
        <v>57</v>
      </c>
      <c r="K28" s="368" t="s">
        <v>57</v>
      </c>
      <c r="L28" s="368" t="s">
        <v>46</v>
      </c>
      <c r="M28" s="368" t="s">
        <v>46</v>
      </c>
      <c r="N28" s="368">
        <v>59</v>
      </c>
      <c r="O28" s="368">
        <v>62</v>
      </c>
      <c r="P28" s="368">
        <v>82</v>
      </c>
      <c r="Q28" s="368">
        <v>30</v>
      </c>
      <c r="R28" s="368">
        <v>59</v>
      </c>
      <c r="S28" s="368">
        <v>50</v>
      </c>
      <c r="T28" s="368">
        <v>67</v>
      </c>
      <c r="U28" s="368">
        <v>50</v>
      </c>
      <c r="V28" s="368" t="s">
        <v>11</v>
      </c>
      <c r="W28" s="368">
        <v>459</v>
      </c>
      <c r="X28" s="368">
        <v>100</v>
      </c>
      <c r="Y28" s="368" t="s">
        <v>36</v>
      </c>
      <c r="Z28" s="368" t="s">
        <v>34</v>
      </c>
      <c r="AA28" s="367"/>
      <c r="AB28" s="368" t="s">
        <v>34</v>
      </c>
      <c r="AC28" s="368" t="s">
        <v>34</v>
      </c>
      <c r="AD28" s="367"/>
      <c r="AE28" s="368" t="s">
        <v>36</v>
      </c>
      <c r="AF28" s="368" t="s">
        <v>35</v>
      </c>
      <c r="AG28" s="368" t="s">
        <v>3563</v>
      </c>
      <c r="AH28" s="368" t="s">
        <v>3562</v>
      </c>
      <c r="AI28" s="368" t="s">
        <v>3554</v>
      </c>
      <c r="AJ28" s="368" t="s">
        <v>34</v>
      </c>
    </row>
    <row r="29" spans="1:36" customFormat="1" ht="15" x14ac:dyDescent="0.25">
      <c r="A29" s="375">
        <v>271</v>
      </c>
      <c r="B29" s="368" t="s">
        <v>85</v>
      </c>
      <c r="C29" s="369" t="s">
        <v>33</v>
      </c>
      <c r="D29" s="368" t="s">
        <v>33</v>
      </c>
      <c r="E29" s="368" t="s">
        <v>33</v>
      </c>
      <c r="F29" s="368" t="s">
        <v>33</v>
      </c>
      <c r="G29" s="368" t="s">
        <v>33</v>
      </c>
      <c r="H29" s="368" t="s">
        <v>33</v>
      </c>
      <c r="I29" s="368" t="s">
        <v>33</v>
      </c>
      <c r="J29" s="368" t="s">
        <v>33</v>
      </c>
      <c r="K29" s="368" t="s">
        <v>33</v>
      </c>
      <c r="L29" s="368" t="s">
        <v>33</v>
      </c>
      <c r="M29" s="368" t="s">
        <v>33</v>
      </c>
      <c r="N29" s="368">
        <v>86</v>
      </c>
      <c r="O29" s="368">
        <v>89</v>
      </c>
      <c r="P29" s="368">
        <v>75</v>
      </c>
      <c r="Q29" s="368">
        <v>68</v>
      </c>
      <c r="R29" s="368">
        <v>76</v>
      </c>
      <c r="S29" s="368">
        <v>77</v>
      </c>
      <c r="T29" s="368">
        <v>63</v>
      </c>
      <c r="U29" s="368">
        <v>83</v>
      </c>
      <c r="V29" s="368" t="s">
        <v>11</v>
      </c>
      <c r="W29" s="368">
        <v>617</v>
      </c>
      <c r="X29" s="368">
        <v>100</v>
      </c>
      <c r="Y29" s="368" t="s">
        <v>34</v>
      </c>
      <c r="Z29" s="368" t="s">
        <v>34</v>
      </c>
      <c r="AA29" s="367"/>
      <c r="AB29" s="368" t="s">
        <v>34</v>
      </c>
      <c r="AC29" s="368" t="s">
        <v>34</v>
      </c>
      <c r="AD29" s="367"/>
      <c r="AE29" s="368" t="s">
        <v>36</v>
      </c>
      <c r="AF29" s="368" t="s">
        <v>35</v>
      </c>
      <c r="AG29" s="368" t="s">
        <v>3569</v>
      </c>
      <c r="AH29" s="368" t="s">
        <v>3562</v>
      </c>
      <c r="AI29" s="368" t="s">
        <v>3554</v>
      </c>
      <c r="AJ29" s="368" t="s">
        <v>34</v>
      </c>
    </row>
    <row r="30" spans="1:36" customFormat="1" ht="15" x14ac:dyDescent="0.25">
      <c r="A30" s="375">
        <v>311</v>
      </c>
      <c r="B30" s="368" t="s">
        <v>87</v>
      </c>
      <c r="C30" s="369" t="s">
        <v>33</v>
      </c>
      <c r="D30" s="368" t="s">
        <v>33</v>
      </c>
      <c r="E30" s="368" t="s">
        <v>46</v>
      </c>
      <c r="F30" s="368" t="s">
        <v>46</v>
      </c>
      <c r="G30" s="367"/>
      <c r="H30" s="367"/>
      <c r="I30" s="367"/>
      <c r="J30" s="367"/>
      <c r="K30" s="367"/>
      <c r="L30" s="367"/>
      <c r="M30" s="367"/>
      <c r="N30" s="368">
        <v>61</v>
      </c>
      <c r="O30" s="368">
        <v>72</v>
      </c>
      <c r="P30" s="368">
        <v>96</v>
      </c>
      <c r="Q30" s="368">
        <v>32</v>
      </c>
      <c r="R30" s="368">
        <v>62</v>
      </c>
      <c r="S30" s="368">
        <v>65</v>
      </c>
      <c r="T30" s="368">
        <v>64</v>
      </c>
      <c r="U30" s="368">
        <v>74</v>
      </c>
      <c r="V30" s="368" t="s">
        <v>11</v>
      </c>
      <c r="W30" s="368">
        <v>526</v>
      </c>
      <c r="X30" s="368">
        <v>100</v>
      </c>
      <c r="Y30" s="368" t="s">
        <v>34</v>
      </c>
      <c r="Z30" s="368" t="s">
        <v>34</v>
      </c>
      <c r="AA30" s="367"/>
      <c r="AB30" s="368" t="s">
        <v>34</v>
      </c>
      <c r="AC30" s="368" t="s">
        <v>34</v>
      </c>
      <c r="AD30" s="367"/>
      <c r="AE30" s="368" t="s">
        <v>36</v>
      </c>
      <c r="AF30" s="368" t="s">
        <v>35</v>
      </c>
      <c r="AG30" s="368" t="s">
        <v>3562</v>
      </c>
      <c r="AH30" s="368" t="s">
        <v>3570</v>
      </c>
      <c r="AI30" s="368" t="s">
        <v>3554</v>
      </c>
      <c r="AJ30" s="368" t="s">
        <v>34</v>
      </c>
    </row>
    <row r="31" spans="1:36" customFormat="1" ht="15" x14ac:dyDescent="0.25">
      <c r="A31" s="375">
        <v>312</v>
      </c>
      <c r="B31" s="368" t="s">
        <v>89</v>
      </c>
      <c r="C31" s="369" t="s">
        <v>33</v>
      </c>
      <c r="D31" s="368" t="s">
        <v>33</v>
      </c>
      <c r="E31" s="368" t="s">
        <v>33</v>
      </c>
      <c r="F31" s="368" t="s">
        <v>33</v>
      </c>
      <c r="G31" s="368" t="s">
        <v>104</v>
      </c>
      <c r="H31" s="367"/>
      <c r="I31" s="367"/>
      <c r="J31" s="367"/>
      <c r="K31" s="367"/>
      <c r="L31" s="367"/>
      <c r="M31" s="367"/>
      <c r="N31" s="368">
        <v>81</v>
      </c>
      <c r="O31" s="368">
        <v>87</v>
      </c>
      <c r="P31" s="368">
        <v>55</v>
      </c>
      <c r="Q31" s="368">
        <v>79</v>
      </c>
      <c r="R31" s="368">
        <v>70</v>
      </c>
      <c r="S31" s="368">
        <v>74</v>
      </c>
      <c r="T31" s="368">
        <v>63</v>
      </c>
      <c r="U31" s="368">
        <v>85</v>
      </c>
      <c r="V31" s="368" t="s">
        <v>11</v>
      </c>
      <c r="W31" s="368">
        <v>594</v>
      </c>
      <c r="X31" s="368">
        <v>100</v>
      </c>
      <c r="Y31" s="368" t="s">
        <v>34</v>
      </c>
      <c r="Z31" s="368" t="s">
        <v>34</v>
      </c>
      <c r="AA31" s="367"/>
      <c r="AB31" s="368" t="s">
        <v>34</v>
      </c>
      <c r="AC31" s="368" t="s">
        <v>34</v>
      </c>
      <c r="AD31" s="367"/>
      <c r="AE31" s="368" t="s">
        <v>34</v>
      </c>
      <c r="AF31" s="368" t="s">
        <v>35</v>
      </c>
      <c r="AG31" s="368" t="s">
        <v>3555</v>
      </c>
      <c r="AH31" s="368" t="s">
        <v>3575</v>
      </c>
      <c r="AI31" s="368" t="s">
        <v>3554</v>
      </c>
      <c r="AJ31" s="368" t="s">
        <v>36</v>
      </c>
    </row>
    <row r="32" spans="1:36" customFormat="1" ht="15" x14ac:dyDescent="0.25">
      <c r="A32" s="375">
        <v>321</v>
      </c>
      <c r="B32" s="368" t="s">
        <v>91</v>
      </c>
      <c r="C32" s="369" t="s">
        <v>104</v>
      </c>
      <c r="D32" s="368" t="s">
        <v>104</v>
      </c>
      <c r="E32" s="368" t="s">
        <v>33</v>
      </c>
      <c r="F32" s="368" t="s">
        <v>33</v>
      </c>
      <c r="G32" s="368" t="s">
        <v>33</v>
      </c>
      <c r="H32" s="368" t="s">
        <v>33</v>
      </c>
      <c r="I32" s="368" t="s">
        <v>104</v>
      </c>
      <c r="J32" s="368" t="s">
        <v>104</v>
      </c>
      <c r="K32" s="368" t="s">
        <v>33</v>
      </c>
      <c r="L32" s="368" t="s">
        <v>104</v>
      </c>
      <c r="M32" s="368" t="s">
        <v>33</v>
      </c>
      <c r="N32" s="368">
        <v>67</v>
      </c>
      <c r="O32" s="368">
        <v>75</v>
      </c>
      <c r="P32" s="368">
        <v>81</v>
      </c>
      <c r="Q32" s="368">
        <v>55</v>
      </c>
      <c r="R32" s="368">
        <v>63</v>
      </c>
      <c r="S32" s="368">
        <v>72</v>
      </c>
      <c r="T32" s="368">
        <v>48</v>
      </c>
      <c r="U32" s="368">
        <v>72</v>
      </c>
      <c r="V32" s="368" t="s">
        <v>11</v>
      </c>
      <c r="W32" s="368">
        <v>533</v>
      </c>
      <c r="X32" s="368">
        <v>100</v>
      </c>
      <c r="Y32" s="368" t="s">
        <v>34</v>
      </c>
      <c r="Z32" s="368" t="s">
        <v>36</v>
      </c>
      <c r="AA32" s="368" t="s">
        <v>36</v>
      </c>
      <c r="AB32" s="368" t="s">
        <v>34</v>
      </c>
      <c r="AC32" s="368" t="s">
        <v>34</v>
      </c>
      <c r="AD32" s="367"/>
      <c r="AE32" s="368" t="s">
        <v>36</v>
      </c>
      <c r="AF32" s="368" t="s">
        <v>35</v>
      </c>
      <c r="AG32" s="368" t="s">
        <v>3560</v>
      </c>
      <c r="AH32" s="368" t="s">
        <v>3584</v>
      </c>
      <c r="AI32" s="368" t="s">
        <v>3554</v>
      </c>
      <c r="AJ32" s="368" t="s">
        <v>34</v>
      </c>
    </row>
    <row r="33" spans="1:36" customFormat="1" ht="15" x14ac:dyDescent="0.25">
      <c r="A33" s="375">
        <v>332</v>
      </c>
      <c r="B33" s="368" t="s">
        <v>93</v>
      </c>
      <c r="C33" s="369" t="s">
        <v>104</v>
      </c>
      <c r="D33" s="368" t="s">
        <v>33</v>
      </c>
      <c r="E33" s="368" t="s">
        <v>33</v>
      </c>
      <c r="F33" s="368" t="s">
        <v>104</v>
      </c>
      <c r="G33" s="367"/>
      <c r="H33" s="367"/>
      <c r="I33" s="367"/>
      <c r="J33" s="367"/>
      <c r="K33" s="367"/>
      <c r="L33" s="367"/>
      <c r="M33" s="367"/>
      <c r="N33" s="368">
        <v>75</v>
      </c>
      <c r="O33" s="368">
        <v>62</v>
      </c>
      <c r="P33" s="368">
        <v>76</v>
      </c>
      <c r="Q33" s="368">
        <v>45</v>
      </c>
      <c r="R33" s="368">
        <v>65</v>
      </c>
      <c r="S33" s="368">
        <v>56</v>
      </c>
      <c r="T33" s="368">
        <v>65</v>
      </c>
      <c r="U33" s="368">
        <v>56</v>
      </c>
      <c r="V33" s="368" t="s">
        <v>11</v>
      </c>
      <c r="W33" s="368">
        <v>500</v>
      </c>
      <c r="X33" s="368">
        <v>100</v>
      </c>
      <c r="Y33" s="368" t="s">
        <v>34</v>
      </c>
      <c r="Z33" s="368" t="s">
        <v>34</v>
      </c>
      <c r="AA33" s="367"/>
      <c r="AB33" s="368" t="s">
        <v>34</v>
      </c>
      <c r="AC33" s="368" t="s">
        <v>34</v>
      </c>
      <c r="AD33" s="367"/>
      <c r="AE33" s="368" t="s">
        <v>34</v>
      </c>
      <c r="AF33" s="368" t="s">
        <v>40</v>
      </c>
      <c r="AG33" s="368" t="s">
        <v>3585</v>
      </c>
      <c r="AH33" s="368" t="s">
        <v>3562</v>
      </c>
      <c r="AI33" s="368" t="s">
        <v>3554</v>
      </c>
      <c r="AJ33" s="368" t="s">
        <v>34</v>
      </c>
    </row>
    <row r="34" spans="1:36" customFormat="1" ht="15" x14ac:dyDescent="0.25">
      <c r="A34" s="375">
        <v>339</v>
      </c>
      <c r="B34" s="368" t="s">
        <v>2235</v>
      </c>
      <c r="C34" s="369" t="s">
        <v>33</v>
      </c>
      <c r="D34" s="368" t="s">
        <v>46</v>
      </c>
      <c r="E34" s="367"/>
      <c r="F34" s="367"/>
      <c r="G34" s="367"/>
      <c r="H34" s="367"/>
      <c r="I34" s="367"/>
      <c r="J34" s="367"/>
      <c r="K34" s="367"/>
      <c r="L34" s="367"/>
      <c r="M34" s="367"/>
      <c r="N34" s="368">
        <v>74</v>
      </c>
      <c r="O34" s="368">
        <v>82</v>
      </c>
      <c r="P34" s="368">
        <v>87</v>
      </c>
      <c r="Q34" s="368">
        <v>50</v>
      </c>
      <c r="R34" s="368">
        <v>83</v>
      </c>
      <c r="S34" s="368">
        <v>86</v>
      </c>
      <c r="T34" s="368">
        <v>83</v>
      </c>
      <c r="U34" s="368">
        <v>100</v>
      </c>
      <c r="V34" s="368" t="s">
        <v>11</v>
      </c>
      <c r="W34" s="368">
        <v>645</v>
      </c>
      <c r="X34" s="368">
        <v>100</v>
      </c>
      <c r="Y34" s="368" t="s">
        <v>34</v>
      </c>
      <c r="Z34" s="368" t="s">
        <v>34</v>
      </c>
      <c r="AA34" s="367"/>
      <c r="AB34" s="368" t="s">
        <v>36</v>
      </c>
      <c r="AC34" s="368" t="s">
        <v>34</v>
      </c>
      <c r="AD34" s="367"/>
      <c r="AE34" s="368" t="s">
        <v>34</v>
      </c>
      <c r="AF34" s="368" t="s">
        <v>35</v>
      </c>
      <c r="AG34" s="368" t="s">
        <v>3586</v>
      </c>
      <c r="AH34" s="368" t="s">
        <v>3587</v>
      </c>
      <c r="AI34" s="368" t="s">
        <v>3554</v>
      </c>
      <c r="AJ34" s="368" t="s">
        <v>34</v>
      </c>
    </row>
    <row r="35" spans="1:36" customFormat="1" ht="15" x14ac:dyDescent="0.25">
      <c r="A35" s="375">
        <v>341</v>
      </c>
      <c r="B35" s="368" t="s">
        <v>95</v>
      </c>
      <c r="C35" s="369" t="s">
        <v>33</v>
      </c>
      <c r="D35" s="368" t="s">
        <v>33</v>
      </c>
      <c r="E35" s="368" t="s">
        <v>33</v>
      </c>
      <c r="F35" s="367"/>
      <c r="G35" s="367"/>
      <c r="H35" s="367"/>
      <c r="I35" s="367"/>
      <c r="J35" s="367"/>
      <c r="K35" s="367"/>
      <c r="L35" s="367"/>
      <c r="M35" s="367"/>
      <c r="N35" s="368">
        <v>72</v>
      </c>
      <c r="O35" s="368">
        <v>67</v>
      </c>
      <c r="P35" s="368">
        <v>85</v>
      </c>
      <c r="Q35" s="368">
        <v>47</v>
      </c>
      <c r="R35" s="368">
        <v>66</v>
      </c>
      <c r="S35" s="368">
        <v>74</v>
      </c>
      <c r="T35" s="368">
        <v>67</v>
      </c>
      <c r="U35" s="368">
        <v>81</v>
      </c>
      <c r="V35" s="368" t="s">
        <v>11</v>
      </c>
      <c r="W35" s="368">
        <v>559</v>
      </c>
      <c r="X35" s="368">
        <v>100</v>
      </c>
      <c r="Y35" s="368" t="s">
        <v>34</v>
      </c>
      <c r="Z35" s="368" t="s">
        <v>34</v>
      </c>
      <c r="AA35" s="367"/>
      <c r="AB35" s="368" t="s">
        <v>34</v>
      </c>
      <c r="AC35" s="368" t="s">
        <v>34</v>
      </c>
      <c r="AD35" s="367"/>
      <c r="AE35" s="368" t="s">
        <v>36</v>
      </c>
      <c r="AF35" s="368" t="s">
        <v>35</v>
      </c>
      <c r="AG35" s="368" t="s">
        <v>3564</v>
      </c>
      <c r="AH35" s="368" t="s">
        <v>3570</v>
      </c>
      <c r="AI35" s="368" t="s">
        <v>3554</v>
      </c>
      <c r="AJ35" s="368" t="s">
        <v>34</v>
      </c>
    </row>
    <row r="36" spans="1:36" customFormat="1" ht="15" x14ac:dyDescent="0.25">
      <c r="A36" s="375">
        <v>342</v>
      </c>
      <c r="B36" s="368" t="s">
        <v>97</v>
      </c>
      <c r="C36" s="369" t="s">
        <v>33</v>
      </c>
      <c r="D36" s="368" t="s">
        <v>33</v>
      </c>
      <c r="E36" s="368" t="s">
        <v>33</v>
      </c>
      <c r="F36" s="368" t="s">
        <v>33</v>
      </c>
      <c r="G36" s="368" t="s">
        <v>33</v>
      </c>
      <c r="H36" s="367"/>
      <c r="I36" s="367"/>
      <c r="J36" s="367"/>
      <c r="K36" s="367"/>
      <c r="L36" s="367"/>
      <c r="M36" s="367"/>
      <c r="N36" s="368">
        <v>83</v>
      </c>
      <c r="O36" s="368">
        <v>86</v>
      </c>
      <c r="P36" s="368">
        <v>62</v>
      </c>
      <c r="Q36" s="368">
        <v>67</v>
      </c>
      <c r="R36" s="368">
        <v>72</v>
      </c>
      <c r="S36" s="368">
        <v>76</v>
      </c>
      <c r="T36" s="368">
        <v>69</v>
      </c>
      <c r="U36" s="368">
        <v>75</v>
      </c>
      <c r="V36" s="368" t="s">
        <v>11</v>
      </c>
      <c r="W36" s="368">
        <v>590</v>
      </c>
      <c r="X36" s="368">
        <v>100</v>
      </c>
      <c r="Y36" s="368" t="s">
        <v>34</v>
      </c>
      <c r="Z36" s="368" t="s">
        <v>34</v>
      </c>
      <c r="AA36" s="367"/>
      <c r="AB36" s="368" t="s">
        <v>34</v>
      </c>
      <c r="AC36" s="368" t="s">
        <v>34</v>
      </c>
      <c r="AD36" s="367"/>
      <c r="AE36" s="368" t="s">
        <v>34</v>
      </c>
      <c r="AF36" s="368" t="s">
        <v>35</v>
      </c>
      <c r="AG36" s="368" t="s">
        <v>3588</v>
      </c>
      <c r="AH36" s="368" t="s">
        <v>3563</v>
      </c>
      <c r="AI36" s="368" t="s">
        <v>3554</v>
      </c>
      <c r="AJ36" s="368" t="s">
        <v>36</v>
      </c>
    </row>
    <row r="37" spans="1:36" customFormat="1" ht="15" x14ac:dyDescent="0.25">
      <c r="A37" s="375">
        <v>361</v>
      </c>
      <c r="B37" s="368" t="s">
        <v>99</v>
      </c>
      <c r="C37" s="369" t="s">
        <v>57</v>
      </c>
      <c r="D37" s="368" t="s">
        <v>104</v>
      </c>
      <c r="E37" s="368" t="s">
        <v>57</v>
      </c>
      <c r="F37" s="368" t="s">
        <v>57</v>
      </c>
      <c r="G37" s="368" t="s">
        <v>57</v>
      </c>
      <c r="H37" s="368" t="s">
        <v>57</v>
      </c>
      <c r="I37" s="368" t="s">
        <v>57</v>
      </c>
      <c r="J37" s="368" t="s">
        <v>57</v>
      </c>
      <c r="K37" s="368" t="s">
        <v>57</v>
      </c>
      <c r="L37" s="368" t="s">
        <v>104</v>
      </c>
      <c r="M37" s="368" t="s">
        <v>46</v>
      </c>
      <c r="N37" s="368">
        <v>60</v>
      </c>
      <c r="O37" s="368">
        <v>59</v>
      </c>
      <c r="P37" s="368">
        <v>80</v>
      </c>
      <c r="Q37" s="368">
        <v>27</v>
      </c>
      <c r="R37" s="368">
        <v>64</v>
      </c>
      <c r="S37" s="368">
        <v>50</v>
      </c>
      <c r="T37" s="368">
        <v>65</v>
      </c>
      <c r="U37" s="368">
        <v>64</v>
      </c>
      <c r="V37" s="368" t="s">
        <v>11</v>
      </c>
      <c r="W37" s="368">
        <v>469</v>
      </c>
      <c r="X37" s="368">
        <v>100</v>
      </c>
      <c r="Y37" s="368" t="s">
        <v>34</v>
      </c>
      <c r="Z37" s="368" t="s">
        <v>34</v>
      </c>
      <c r="AA37" s="367"/>
      <c r="AB37" s="368" t="s">
        <v>34</v>
      </c>
      <c r="AC37" s="368" t="s">
        <v>34</v>
      </c>
      <c r="AD37" s="367"/>
      <c r="AE37" s="368" t="s">
        <v>36</v>
      </c>
      <c r="AF37" s="368" t="s">
        <v>35</v>
      </c>
      <c r="AG37" s="368" t="s">
        <v>3575</v>
      </c>
      <c r="AH37" s="368" t="s">
        <v>3565</v>
      </c>
      <c r="AI37" s="368" t="s">
        <v>3554</v>
      </c>
      <c r="AJ37" s="368" t="s">
        <v>34</v>
      </c>
    </row>
    <row r="38" spans="1:36" customFormat="1" ht="15" x14ac:dyDescent="0.25">
      <c r="A38" s="375">
        <v>400</v>
      </c>
      <c r="B38" s="368" t="s">
        <v>101</v>
      </c>
      <c r="C38" s="369" t="s">
        <v>33</v>
      </c>
      <c r="D38" s="368" t="s">
        <v>33</v>
      </c>
      <c r="E38" s="368" t="s">
        <v>33</v>
      </c>
      <c r="F38" s="368" t="s">
        <v>33</v>
      </c>
      <c r="G38" s="368" t="s">
        <v>33</v>
      </c>
      <c r="H38" s="368" t="s">
        <v>33</v>
      </c>
      <c r="I38" s="368" t="s">
        <v>33</v>
      </c>
      <c r="J38" s="368" t="s">
        <v>33</v>
      </c>
      <c r="K38" s="368" t="s">
        <v>33</v>
      </c>
      <c r="L38" s="368" t="s">
        <v>57</v>
      </c>
      <c r="M38" s="368" t="s">
        <v>834</v>
      </c>
      <c r="N38" s="368">
        <v>93</v>
      </c>
      <c r="O38" s="368">
        <v>92</v>
      </c>
      <c r="P38" s="368">
        <v>84</v>
      </c>
      <c r="Q38" s="368">
        <v>82</v>
      </c>
      <c r="R38" s="368">
        <v>76</v>
      </c>
      <c r="S38" s="368">
        <v>73</v>
      </c>
      <c r="T38" s="368">
        <v>79</v>
      </c>
      <c r="U38" s="368">
        <v>88</v>
      </c>
      <c r="V38" s="368" t="s">
        <v>11</v>
      </c>
      <c r="W38" s="368">
        <v>667</v>
      </c>
      <c r="X38" s="368">
        <v>100</v>
      </c>
      <c r="Y38" s="368" t="s">
        <v>34</v>
      </c>
      <c r="Z38" s="368" t="s">
        <v>34</v>
      </c>
      <c r="AA38" s="367"/>
      <c r="AB38" s="368" t="s">
        <v>34</v>
      </c>
      <c r="AC38" s="368" t="s">
        <v>34</v>
      </c>
      <c r="AD38" s="367"/>
      <c r="AE38" s="368" t="s">
        <v>34</v>
      </c>
      <c r="AF38" s="368" t="s">
        <v>35</v>
      </c>
      <c r="AG38" s="368" t="s">
        <v>3589</v>
      </c>
      <c r="AH38" s="368" t="s">
        <v>3572</v>
      </c>
      <c r="AI38" s="368" t="s">
        <v>3554</v>
      </c>
      <c r="AJ38" s="368" t="s">
        <v>36</v>
      </c>
    </row>
    <row r="39" spans="1:36" customFormat="1" ht="15" x14ac:dyDescent="0.25">
      <c r="A39" s="375">
        <v>401</v>
      </c>
      <c r="B39" s="368" t="s">
        <v>103</v>
      </c>
      <c r="C39" s="369" t="s">
        <v>33</v>
      </c>
      <c r="D39" s="368" t="s">
        <v>104</v>
      </c>
      <c r="E39" s="368" t="s">
        <v>104</v>
      </c>
      <c r="F39" s="368" t="s">
        <v>33</v>
      </c>
      <c r="G39" s="368" t="s">
        <v>33</v>
      </c>
      <c r="H39" s="368" t="s">
        <v>33</v>
      </c>
      <c r="I39" s="368" t="s">
        <v>33</v>
      </c>
      <c r="J39" s="368" t="s">
        <v>104</v>
      </c>
      <c r="K39" s="368" t="s">
        <v>104</v>
      </c>
      <c r="L39" s="368" t="s">
        <v>57</v>
      </c>
      <c r="M39" s="368" t="s">
        <v>46</v>
      </c>
      <c r="N39" s="368">
        <v>64</v>
      </c>
      <c r="O39" s="368">
        <v>76</v>
      </c>
      <c r="P39" s="368">
        <v>88</v>
      </c>
      <c r="Q39" s="368">
        <v>60</v>
      </c>
      <c r="R39" s="368">
        <v>70</v>
      </c>
      <c r="S39" s="368">
        <v>78</v>
      </c>
      <c r="T39" s="368">
        <v>74</v>
      </c>
      <c r="U39" s="368">
        <v>74</v>
      </c>
      <c r="V39" s="368" t="s">
        <v>11</v>
      </c>
      <c r="W39" s="368">
        <v>584</v>
      </c>
      <c r="X39" s="368">
        <v>100</v>
      </c>
      <c r="Y39" s="368" t="s">
        <v>34</v>
      </c>
      <c r="Z39" s="368" t="s">
        <v>34</v>
      </c>
      <c r="AA39" s="367"/>
      <c r="AB39" s="368" t="s">
        <v>34</v>
      </c>
      <c r="AC39" s="368" t="s">
        <v>34</v>
      </c>
      <c r="AD39" s="367"/>
      <c r="AE39" s="368" t="s">
        <v>36</v>
      </c>
      <c r="AF39" s="368" t="s">
        <v>35</v>
      </c>
      <c r="AG39" s="368" t="s">
        <v>3565</v>
      </c>
      <c r="AH39" s="368" t="s">
        <v>3570</v>
      </c>
      <c r="AI39" s="368" t="s">
        <v>3554</v>
      </c>
      <c r="AJ39" s="368" t="s">
        <v>34</v>
      </c>
    </row>
    <row r="40" spans="1:36" customFormat="1" ht="15" x14ac:dyDescent="0.25">
      <c r="A40" s="375">
        <v>441</v>
      </c>
      <c r="B40" s="368" t="s">
        <v>106</v>
      </c>
      <c r="C40" s="369" t="s">
        <v>33</v>
      </c>
      <c r="D40" s="368" t="s">
        <v>33</v>
      </c>
      <c r="E40" s="368" t="s">
        <v>104</v>
      </c>
      <c r="F40" s="368" t="s">
        <v>33</v>
      </c>
      <c r="G40" s="368" t="s">
        <v>33</v>
      </c>
      <c r="H40" s="368" t="s">
        <v>33</v>
      </c>
      <c r="I40" s="368" t="s">
        <v>33</v>
      </c>
      <c r="J40" s="368" t="s">
        <v>33</v>
      </c>
      <c r="K40" s="368" t="s">
        <v>104</v>
      </c>
      <c r="L40" s="368" t="s">
        <v>33</v>
      </c>
      <c r="M40" s="368" t="s">
        <v>57</v>
      </c>
      <c r="N40" s="368">
        <v>87</v>
      </c>
      <c r="O40" s="368">
        <v>87</v>
      </c>
      <c r="P40" s="368">
        <v>87</v>
      </c>
      <c r="Q40" s="368">
        <v>65</v>
      </c>
      <c r="R40" s="368">
        <v>44</v>
      </c>
      <c r="S40" s="368">
        <v>49</v>
      </c>
      <c r="T40" s="368">
        <v>64</v>
      </c>
      <c r="U40" s="368">
        <v>61</v>
      </c>
      <c r="V40" s="368" t="s">
        <v>11</v>
      </c>
      <c r="W40" s="368">
        <v>544</v>
      </c>
      <c r="X40" s="368">
        <v>99</v>
      </c>
      <c r="Y40" s="368" t="s">
        <v>34</v>
      </c>
      <c r="Z40" s="368" t="s">
        <v>34</v>
      </c>
      <c r="AA40" s="367"/>
      <c r="AB40" s="368" t="s">
        <v>34</v>
      </c>
      <c r="AC40" s="368" t="s">
        <v>34</v>
      </c>
      <c r="AD40" s="367"/>
      <c r="AE40" s="368" t="s">
        <v>36</v>
      </c>
      <c r="AF40" s="368" t="s">
        <v>35</v>
      </c>
      <c r="AG40" s="368" t="s">
        <v>3590</v>
      </c>
      <c r="AH40" s="368" t="s">
        <v>3572</v>
      </c>
      <c r="AI40" s="368" t="s">
        <v>3554</v>
      </c>
      <c r="AJ40" s="368" t="s">
        <v>34</v>
      </c>
    </row>
    <row r="41" spans="1:36" customFormat="1" ht="15" x14ac:dyDescent="0.25">
      <c r="A41" s="375">
        <v>451</v>
      </c>
      <c r="B41" s="368" t="s">
        <v>108</v>
      </c>
      <c r="C41" s="369" t="s">
        <v>33</v>
      </c>
      <c r="D41" s="368" t="s">
        <v>33</v>
      </c>
      <c r="E41" s="368" t="s">
        <v>33</v>
      </c>
      <c r="F41" s="368" t="s">
        <v>33</v>
      </c>
      <c r="G41" s="368" t="s">
        <v>33</v>
      </c>
      <c r="H41" s="368" t="s">
        <v>33</v>
      </c>
      <c r="I41" s="368" t="s">
        <v>33</v>
      </c>
      <c r="J41" s="368" t="s">
        <v>33</v>
      </c>
      <c r="K41" s="368" t="s">
        <v>33</v>
      </c>
      <c r="L41" s="368" t="s">
        <v>33</v>
      </c>
      <c r="M41" s="368" t="s">
        <v>57</v>
      </c>
      <c r="N41" s="368">
        <v>80</v>
      </c>
      <c r="O41" s="368">
        <v>81</v>
      </c>
      <c r="P41" s="368">
        <v>79</v>
      </c>
      <c r="Q41" s="368">
        <v>61</v>
      </c>
      <c r="R41" s="368">
        <v>65</v>
      </c>
      <c r="S41" s="368">
        <v>63</v>
      </c>
      <c r="T41" s="368">
        <v>57</v>
      </c>
      <c r="U41" s="368">
        <v>54</v>
      </c>
      <c r="V41" s="368" t="s">
        <v>11</v>
      </c>
      <c r="W41" s="368">
        <v>540</v>
      </c>
      <c r="X41" s="368">
        <v>100</v>
      </c>
      <c r="Y41" s="368" t="s">
        <v>34</v>
      </c>
      <c r="Z41" s="368" t="s">
        <v>34</v>
      </c>
      <c r="AA41" s="367"/>
      <c r="AB41" s="368" t="s">
        <v>34</v>
      </c>
      <c r="AC41" s="368" t="s">
        <v>34</v>
      </c>
      <c r="AD41" s="367"/>
      <c r="AE41" s="368" t="s">
        <v>36</v>
      </c>
      <c r="AF41" s="368" t="s">
        <v>35</v>
      </c>
      <c r="AG41" s="368" t="s">
        <v>3569</v>
      </c>
      <c r="AH41" s="368" t="s">
        <v>3563</v>
      </c>
      <c r="AI41" s="368" t="s">
        <v>3554</v>
      </c>
      <c r="AJ41" s="368" t="s">
        <v>34</v>
      </c>
    </row>
    <row r="42" spans="1:36" customFormat="1" ht="15" x14ac:dyDescent="0.25">
      <c r="A42" s="375">
        <v>461</v>
      </c>
      <c r="B42" s="368" t="s">
        <v>110</v>
      </c>
      <c r="C42" s="369" t="s">
        <v>104</v>
      </c>
      <c r="D42" s="368" t="s">
        <v>57</v>
      </c>
      <c r="E42" s="368" t="s">
        <v>104</v>
      </c>
      <c r="F42" s="368" t="s">
        <v>33</v>
      </c>
      <c r="G42" s="368" t="s">
        <v>46</v>
      </c>
      <c r="H42" s="368" t="s">
        <v>57</v>
      </c>
      <c r="I42" s="368" t="s">
        <v>57</v>
      </c>
      <c r="J42" s="368" t="s">
        <v>57</v>
      </c>
      <c r="K42" s="368" t="s">
        <v>46</v>
      </c>
      <c r="L42" s="368" t="s">
        <v>57</v>
      </c>
      <c r="M42" s="368" t="s">
        <v>104</v>
      </c>
      <c r="N42" s="368">
        <v>57</v>
      </c>
      <c r="O42" s="368">
        <v>73</v>
      </c>
      <c r="P42" s="368">
        <v>81</v>
      </c>
      <c r="Q42" s="368">
        <v>39</v>
      </c>
      <c r="R42" s="368">
        <v>63</v>
      </c>
      <c r="S42" s="368">
        <v>76</v>
      </c>
      <c r="T42" s="368">
        <v>56</v>
      </c>
      <c r="U42" s="368">
        <v>67</v>
      </c>
      <c r="V42" s="368" t="s">
        <v>11</v>
      </c>
      <c r="W42" s="368">
        <v>512</v>
      </c>
      <c r="X42" s="368">
        <v>100</v>
      </c>
      <c r="Y42" s="368" t="s">
        <v>34</v>
      </c>
      <c r="Z42" s="368" t="s">
        <v>34</v>
      </c>
      <c r="AA42" s="367"/>
      <c r="AB42" s="368" t="s">
        <v>34</v>
      </c>
      <c r="AC42" s="368" t="s">
        <v>34</v>
      </c>
      <c r="AD42" s="367"/>
      <c r="AE42" s="368" t="s">
        <v>36</v>
      </c>
      <c r="AF42" s="368" t="s">
        <v>35</v>
      </c>
      <c r="AG42" s="368" t="s">
        <v>3575</v>
      </c>
      <c r="AH42" s="368" t="s">
        <v>3566</v>
      </c>
      <c r="AI42" s="368" t="s">
        <v>3554</v>
      </c>
      <c r="AJ42" s="368" t="s">
        <v>34</v>
      </c>
    </row>
    <row r="43" spans="1:36" customFormat="1" ht="15" x14ac:dyDescent="0.25">
      <c r="A43" s="375">
        <v>481</v>
      </c>
      <c r="B43" s="368" t="s">
        <v>112</v>
      </c>
      <c r="C43" s="369" t="s">
        <v>33</v>
      </c>
      <c r="D43" s="368" t="s">
        <v>33</v>
      </c>
      <c r="E43" s="368" t="s">
        <v>33</v>
      </c>
      <c r="F43" s="368" t="s">
        <v>104</v>
      </c>
      <c r="G43" s="368" t="s">
        <v>104</v>
      </c>
      <c r="H43" s="368" t="s">
        <v>33</v>
      </c>
      <c r="I43" s="368" t="s">
        <v>104</v>
      </c>
      <c r="J43" s="368" t="s">
        <v>104</v>
      </c>
      <c r="K43" s="368" t="s">
        <v>104</v>
      </c>
      <c r="L43" s="368" t="s">
        <v>104</v>
      </c>
      <c r="M43" s="368" t="s">
        <v>46</v>
      </c>
      <c r="N43" s="368">
        <v>76</v>
      </c>
      <c r="O43" s="368">
        <v>78</v>
      </c>
      <c r="P43" s="368">
        <v>87</v>
      </c>
      <c r="Q43" s="368">
        <v>68</v>
      </c>
      <c r="R43" s="368">
        <v>64</v>
      </c>
      <c r="S43" s="368">
        <v>47</v>
      </c>
      <c r="T43" s="368">
        <v>64</v>
      </c>
      <c r="U43" s="368">
        <v>56</v>
      </c>
      <c r="V43" s="368" t="s">
        <v>11</v>
      </c>
      <c r="W43" s="368">
        <v>540</v>
      </c>
      <c r="X43" s="368">
        <v>100</v>
      </c>
      <c r="Y43" s="368" t="s">
        <v>34</v>
      </c>
      <c r="Z43" s="368" t="s">
        <v>34</v>
      </c>
      <c r="AA43" s="367"/>
      <c r="AB43" s="368" t="s">
        <v>34</v>
      </c>
      <c r="AC43" s="368" t="s">
        <v>34</v>
      </c>
      <c r="AD43" s="367"/>
      <c r="AE43" s="368" t="s">
        <v>36</v>
      </c>
      <c r="AF43" s="368" t="s">
        <v>35</v>
      </c>
      <c r="AG43" s="368" t="s">
        <v>3571</v>
      </c>
      <c r="AH43" s="368" t="s">
        <v>3570</v>
      </c>
      <c r="AI43" s="368" t="s">
        <v>3554</v>
      </c>
      <c r="AJ43" s="368" t="s">
        <v>34</v>
      </c>
    </row>
    <row r="44" spans="1:36" customFormat="1" ht="15" x14ac:dyDescent="0.25">
      <c r="A44" s="375">
        <v>510</v>
      </c>
      <c r="B44" s="368" t="s">
        <v>114</v>
      </c>
      <c r="C44" s="369" t="s">
        <v>33</v>
      </c>
      <c r="D44" s="368" t="s">
        <v>33</v>
      </c>
      <c r="E44" s="368" t="s">
        <v>33</v>
      </c>
      <c r="F44" s="368" t="s">
        <v>33</v>
      </c>
      <c r="G44" s="368" t="s">
        <v>33</v>
      </c>
      <c r="H44" s="368" t="s">
        <v>33</v>
      </c>
      <c r="I44" s="368" t="s">
        <v>33</v>
      </c>
      <c r="J44" s="367"/>
      <c r="K44" s="367"/>
      <c r="L44" s="367"/>
      <c r="M44" s="367"/>
      <c r="N44" s="368">
        <v>96</v>
      </c>
      <c r="O44" s="368">
        <v>95</v>
      </c>
      <c r="P44" s="368">
        <v>97</v>
      </c>
      <c r="Q44" s="368">
        <v>85</v>
      </c>
      <c r="R44" s="368">
        <v>79</v>
      </c>
      <c r="S44" s="368">
        <v>66</v>
      </c>
      <c r="T44" s="368">
        <v>81</v>
      </c>
      <c r="U44" s="368">
        <v>66</v>
      </c>
      <c r="V44" s="368" t="s">
        <v>11</v>
      </c>
      <c r="W44" s="368">
        <v>665</v>
      </c>
      <c r="X44" s="368">
        <v>100</v>
      </c>
      <c r="Y44" s="368" t="s">
        <v>34</v>
      </c>
      <c r="Z44" s="368" t="s">
        <v>34</v>
      </c>
      <c r="AA44" s="367"/>
      <c r="AB44" s="368" t="s">
        <v>34</v>
      </c>
      <c r="AC44" s="368" t="s">
        <v>34</v>
      </c>
      <c r="AD44" s="367"/>
      <c r="AE44" s="368" t="s">
        <v>34</v>
      </c>
      <c r="AF44" s="368" t="s">
        <v>35</v>
      </c>
      <c r="AG44" s="368" t="s">
        <v>3591</v>
      </c>
      <c r="AH44" s="368" t="s">
        <v>3592</v>
      </c>
      <c r="AI44" s="368" t="s">
        <v>3554</v>
      </c>
      <c r="AJ44" s="368" t="s">
        <v>36</v>
      </c>
    </row>
    <row r="45" spans="1:36" customFormat="1" ht="15" x14ac:dyDescent="0.25">
      <c r="A45" s="375">
        <v>520</v>
      </c>
      <c r="B45" s="368" t="s">
        <v>116</v>
      </c>
      <c r="C45" s="369" t="s">
        <v>33</v>
      </c>
      <c r="D45" s="368" t="s">
        <v>33</v>
      </c>
      <c r="E45" s="368" t="s">
        <v>104</v>
      </c>
      <c r="F45" s="368" t="s">
        <v>33</v>
      </c>
      <c r="G45" s="368" t="s">
        <v>33</v>
      </c>
      <c r="H45" s="368" t="s">
        <v>33</v>
      </c>
      <c r="I45" s="367"/>
      <c r="J45" s="367"/>
      <c r="K45" s="367"/>
      <c r="L45" s="367"/>
      <c r="M45" s="367"/>
      <c r="N45" s="368">
        <v>91</v>
      </c>
      <c r="O45" s="368">
        <v>90</v>
      </c>
      <c r="P45" s="368">
        <v>75</v>
      </c>
      <c r="Q45" s="368">
        <v>66</v>
      </c>
      <c r="R45" s="368">
        <v>78</v>
      </c>
      <c r="S45" s="368">
        <v>62</v>
      </c>
      <c r="T45" s="368">
        <v>75</v>
      </c>
      <c r="U45" s="368">
        <v>66</v>
      </c>
      <c r="V45" s="368" t="s">
        <v>11</v>
      </c>
      <c r="W45" s="368">
        <v>603</v>
      </c>
      <c r="X45" s="368">
        <v>100</v>
      </c>
      <c r="Y45" s="368" t="s">
        <v>34</v>
      </c>
      <c r="Z45" s="368" t="s">
        <v>34</v>
      </c>
      <c r="AA45" s="367"/>
      <c r="AB45" s="368" t="s">
        <v>34</v>
      </c>
      <c r="AC45" s="368" t="s">
        <v>34</v>
      </c>
      <c r="AD45" s="367"/>
      <c r="AE45" s="368" t="s">
        <v>34</v>
      </c>
      <c r="AF45" s="368" t="s">
        <v>35</v>
      </c>
      <c r="AG45" s="368" t="s">
        <v>3593</v>
      </c>
      <c r="AH45" s="368" t="s">
        <v>3577</v>
      </c>
      <c r="AI45" s="368" t="s">
        <v>3554</v>
      </c>
      <c r="AJ45" s="368" t="s">
        <v>36</v>
      </c>
    </row>
    <row r="46" spans="1:36" customFormat="1" ht="15" x14ac:dyDescent="0.25">
      <c r="A46" s="375">
        <v>521</v>
      </c>
      <c r="B46" s="368" t="s">
        <v>118</v>
      </c>
      <c r="C46" s="369" t="s">
        <v>57</v>
      </c>
      <c r="D46" s="368" t="s">
        <v>57</v>
      </c>
      <c r="E46" s="368" t="s">
        <v>57</v>
      </c>
      <c r="F46" s="368" t="s">
        <v>57</v>
      </c>
      <c r="G46" s="368" t="s">
        <v>57</v>
      </c>
      <c r="H46" s="368" t="s">
        <v>104</v>
      </c>
      <c r="I46" s="368" t="s">
        <v>46</v>
      </c>
      <c r="J46" s="368" t="s">
        <v>57</v>
      </c>
      <c r="K46" s="368" t="s">
        <v>57</v>
      </c>
      <c r="L46" s="368" t="s">
        <v>46</v>
      </c>
      <c r="M46" s="368" t="s">
        <v>46</v>
      </c>
      <c r="N46" s="368">
        <v>53</v>
      </c>
      <c r="O46" s="368">
        <v>67</v>
      </c>
      <c r="P46" s="368">
        <v>84</v>
      </c>
      <c r="Q46" s="368">
        <v>44</v>
      </c>
      <c r="R46" s="368">
        <v>54</v>
      </c>
      <c r="S46" s="368">
        <v>69</v>
      </c>
      <c r="T46" s="368">
        <v>46</v>
      </c>
      <c r="U46" s="368">
        <v>69</v>
      </c>
      <c r="V46" s="368" t="s">
        <v>11</v>
      </c>
      <c r="W46" s="368">
        <v>486</v>
      </c>
      <c r="X46" s="368">
        <v>100</v>
      </c>
      <c r="Y46" s="368" t="s">
        <v>34</v>
      </c>
      <c r="Z46" s="368" t="s">
        <v>36</v>
      </c>
      <c r="AA46" s="367"/>
      <c r="AB46" s="368" t="s">
        <v>34</v>
      </c>
      <c r="AC46" s="368" t="s">
        <v>34</v>
      </c>
      <c r="AD46" s="367"/>
      <c r="AE46" s="368" t="s">
        <v>36</v>
      </c>
      <c r="AF46" s="368" t="s">
        <v>35</v>
      </c>
      <c r="AG46" s="368" t="s">
        <v>3564</v>
      </c>
      <c r="AH46" s="368" t="s">
        <v>3565</v>
      </c>
      <c r="AI46" s="368" t="s">
        <v>3554</v>
      </c>
      <c r="AJ46" s="368" t="s">
        <v>34</v>
      </c>
    </row>
    <row r="47" spans="1:36" customFormat="1" ht="15" x14ac:dyDescent="0.25">
      <c r="A47" s="375">
        <v>561</v>
      </c>
      <c r="B47" s="368" t="s">
        <v>120</v>
      </c>
      <c r="C47" s="369" t="s">
        <v>46</v>
      </c>
      <c r="D47" s="368" t="s">
        <v>57</v>
      </c>
      <c r="E47" s="368" t="s">
        <v>104</v>
      </c>
      <c r="F47" s="368" t="s">
        <v>57</v>
      </c>
      <c r="G47" s="368" t="s">
        <v>57</v>
      </c>
      <c r="H47" s="368" t="s">
        <v>57</v>
      </c>
      <c r="I47" s="368" t="s">
        <v>57</v>
      </c>
      <c r="J47" s="368" t="s">
        <v>104</v>
      </c>
      <c r="K47" s="368" t="s">
        <v>104</v>
      </c>
      <c r="L47" s="368" t="s">
        <v>104</v>
      </c>
      <c r="M47" s="368" t="s">
        <v>57</v>
      </c>
      <c r="N47" s="368">
        <v>61</v>
      </c>
      <c r="O47" s="368">
        <v>67</v>
      </c>
      <c r="P47" s="368">
        <v>87</v>
      </c>
      <c r="Q47" s="368">
        <v>35</v>
      </c>
      <c r="R47" s="368">
        <v>53</v>
      </c>
      <c r="S47" s="368">
        <v>65</v>
      </c>
      <c r="T47" s="368">
        <v>47</v>
      </c>
      <c r="U47" s="368">
        <v>73</v>
      </c>
      <c r="V47" s="368" t="s">
        <v>11</v>
      </c>
      <c r="W47" s="368">
        <v>488</v>
      </c>
      <c r="X47" s="368">
        <v>100</v>
      </c>
      <c r="Y47" s="368" t="s">
        <v>36</v>
      </c>
      <c r="Z47" s="368" t="s">
        <v>36</v>
      </c>
      <c r="AA47" s="368" t="s">
        <v>36</v>
      </c>
      <c r="AB47" s="368" t="s">
        <v>34</v>
      </c>
      <c r="AC47" s="368" t="s">
        <v>34</v>
      </c>
      <c r="AD47" s="367"/>
      <c r="AE47" s="368" t="s">
        <v>36</v>
      </c>
      <c r="AF47" s="368" t="s">
        <v>35</v>
      </c>
      <c r="AG47" s="368" t="s">
        <v>3575</v>
      </c>
      <c r="AH47" s="368" t="s">
        <v>3564</v>
      </c>
      <c r="AI47" s="368" t="s">
        <v>3554</v>
      </c>
      <c r="AJ47" s="368" t="s">
        <v>34</v>
      </c>
    </row>
    <row r="48" spans="1:36" customFormat="1" ht="15" x14ac:dyDescent="0.25">
      <c r="A48" s="375">
        <v>600</v>
      </c>
      <c r="B48" s="368" t="s">
        <v>122</v>
      </c>
      <c r="C48" s="369" t="s">
        <v>33</v>
      </c>
      <c r="D48" s="368" t="s">
        <v>33</v>
      </c>
      <c r="E48" s="368" t="s">
        <v>33</v>
      </c>
      <c r="F48" s="368" t="s">
        <v>104</v>
      </c>
      <c r="G48" s="368" t="s">
        <v>33</v>
      </c>
      <c r="H48" s="368" t="s">
        <v>33</v>
      </c>
      <c r="I48" s="368" t="s">
        <v>33</v>
      </c>
      <c r="J48" s="368" t="s">
        <v>33</v>
      </c>
      <c r="K48" s="368" t="s">
        <v>834</v>
      </c>
      <c r="L48" s="367"/>
      <c r="M48" s="367"/>
      <c r="N48" s="368">
        <v>90</v>
      </c>
      <c r="O48" s="368">
        <v>87</v>
      </c>
      <c r="P48" s="368">
        <v>87</v>
      </c>
      <c r="Q48" s="368">
        <v>93</v>
      </c>
      <c r="R48" s="368">
        <v>73</v>
      </c>
      <c r="S48" s="368">
        <v>62</v>
      </c>
      <c r="T48" s="368">
        <v>71</v>
      </c>
      <c r="U48" s="368">
        <v>57</v>
      </c>
      <c r="V48" s="368" t="s">
        <v>11</v>
      </c>
      <c r="W48" s="368">
        <v>620</v>
      </c>
      <c r="X48" s="368">
        <v>100</v>
      </c>
      <c r="Y48" s="368" t="s">
        <v>34</v>
      </c>
      <c r="Z48" s="368" t="s">
        <v>34</v>
      </c>
      <c r="AA48" s="367"/>
      <c r="AB48" s="368" t="s">
        <v>34</v>
      </c>
      <c r="AC48" s="368" t="s">
        <v>34</v>
      </c>
      <c r="AD48" s="367"/>
      <c r="AE48" s="368" t="s">
        <v>34</v>
      </c>
      <c r="AF48" s="368" t="s">
        <v>35</v>
      </c>
      <c r="AG48" s="368" t="s">
        <v>3594</v>
      </c>
      <c r="AH48" s="368" t="s">
        <v>3562</v>
      </c>
      <c r="AI48" s="368" t="s">
        <v>3554</v>
      </c>
      <c r="AJ48" s="368" t="s">
        <v>36</v>
      </c>
    </row>
    <row r="49" spans="1:36" customFormat="1" ht="15" x14ac:dyDescent="0.25">
      <c r="A49" s="375">
        <v>641</v>
      </c>
      <c r="B49" s="368" t="s">
        <v>124</v>
      </c>
      <c r="C49" s="369" t="s">
        <v>57</v>
      </c>
      <c r="D49" s="368" t="s">
        <v>57</v>
      </c>
      <c r="E49" s="368" t="s">
        <v>104</v>
      </c>
      <c r="F49" s="368" t="s">
        <v>57</v>
      </c>
      <c r="G49" s="368" t="s">
        <v>33</v>
      </c>
      <c r="H49" s="368" t="s">
        <v>57</v>
      </c>
      <c r="I49" s="368" t="s">
        <v>57</v>
      </c>
      <c r="J49" s="368" t="s">
        <v>46</v>
      </c>
      <c r="K49" s="368" t="s">
        <v>46</v>
      </c>
      <c r="L49" s="368" t="s">
        <v>57</v>
      </c>
      <c r="M49" s="368" t="s">
        <v>57</v>
      </c>
      <c r="N49" s="368">
        <v>54</v>
      </c>
      <c r="O49" s="368">
        <v>71</v>
      </c>
      <c r="P49" s="368">
        <v>83</v>
      </c>
      <c r="Q49" s="368">
        <v>46</v>
      </c>
      <c r="R49" s="368">
        <v>65</v>
      </c>
      <c r="S49" s="368">
        <v>65</v>
      </c>
      <c r="T49" s="368">
        <v>50</v>
      </c>
      <c r="U49" s="368">
        <v>60</v>
      </c>
      <c r="V49" s="368" t="s">
        <v>11</v>
      </c>
      <c r="W49" s="368">
        <v>494</v>
      </c>
      <c r="X49" s="368">
        <v>100</v>
      </c>
      <c r="Y49" s="368" t="s">
        <v>36</v>
      </c>
      <c r="Z49" s="368" t="s">
        <v>34</v>
      </c>
      <c r="AA49" s="367"/>
      <c r="AB49" s="368" t="s">
        <v>34</v>
      </c>
      <c r="AC49" s="368" t="s">
        <v>34</v>
      </c>
      <c r="AD49" s="367"/>
      <c r="AE49" s="368" t="s">
        <v>36</v>
      </c>
      <c r="AF49" s="368" t="s">
        <v>35</v>
      </c>
      <c r="AG49" s="368" t="s">
        <v>3562</v>
      </c>
      <c r="AH49" s="368" t="s">
        <v>3565</v>
      </c>
      <c r="AI49" s="368" t="s">
        <v>3554</v>
      </c>
      <c r="AJ49" s="368" t="s">
        <v>34</v>
      </c>
    </row>
    <row r="50" spans="1:36" customFormat="1" ht="15" x14ac:dyDescent="0.25">
      <c r="A50" s="375">
        <v>651</v>
      </c>
      <c r="B50" s="368" t="s">
        <v>126</v>
      </c>
      <c r="C50" s="369" t="s">
        <v>57</v>
      </c>
      <c r="D50" s="368" t="s">
        <v>57</v>
      </c>
      <c r="E50" s="368" t="s">
        <v>57</v>
      </c>
      <c r="F50" s="368" t="s">
        <v>57</v>
      </c>
      <c r="G50" s="368" t="s">
        <v>57</v>
      </c>
      <c r="H50" s="368" t="s">
        <v>104</v>
      </c>
      <c r="I50" s="368" t="s">
        <v>57</v>
      </c>
      <c r="J50" s="368" t="s">
        <v>57</v>
      </c>
      <c r="K50" s="368" t="s">
        <v>57</v>
      </c>
      <c r="L50" s="368" t="s">
        <v>57</v>
      </c>
      <c r="M50" s="368" t="s">
        <v>46</v>
      </c>
      <c r="N50" s="368">
        <v>56</v>
      </c>
      <c r="O50" s="368">
        <v>61</v>
      </c>
      <c r="P50" s="368">
        <v>75</v>
      </c>
      <c r="Q50" s="368">
        <v>26</v>
      </c>
      <c r="R50" s="368">
        <v>61</v>
      </c>
      <c r="S50" s="368">
        <v>56</v>
      </c>
      <c r="T50" s="368">
        <v>59</v>
      </c>
      <c r="U50" s="368">
        <v>65</v>
      </c>
      <c r="V50" s="368" t="s">
        <v>11</v>
      </c>
      <c r="W50" s="368">
        <v>459</v>
      </c>
      <c r="X50" s="368">
        <v>100</v>
      </c>
      <c r="Y50" s="368" t="s">
        <v>36</v>
      </c>
      <c r="Z50" s="368" t="s">
        <v>34</v>
      </c>
      <c r="AA50" s="367"/>
      <c r="AB50" s="368" t="s">
        <v>34</v>
      </c>
      <c r="AC50" s="368" t="s">
        <v>34</v>
      </c>
      <c r="AD50" s="367"/>
      <c r="AE50" s="368" t="s">
        <v>36</v>
      </c>
      <c r="AF50" s="368" t="s">
        <v>35</v>
      </c>
      <c r="AG50" s="368" t="s">
        <v>3564</v>
      </c>
      <c r="AH50" s="368" t="s">
        <v>3565</v>
      </c>
      <c r="AI50" s="368" t="s">
        <v>3554</v>
      </c>
      <c r="AJ50" s="368" t="s">
        <v>34</v>
      </c>
    </row>
    <row r="51" spans="1:36" customFormat="1" ht="15" x14ac:dyDescent="0.25">
      <c r="A51" s="375">
        <v>661</v>
      </c>
      <c r="B51" s="368" t="s">
        <v>128</v>
      </c>
      <c r="C51" s="369" t="s">
        <v>57</v>
      </c>
      <c r="D51" s="368" t="s">
        <v>57</v>
      </c>
      <c r="E51" s="368" t="s">
        <v>57</v>
      </c>
      <c r="F51" s="368" t="s">
        <v>46</v>
      </c>
      <c r="G51" s="368" t="s">
        <v>57</v>
      </c>
      <c r="H51" s="368" t="s">
        <v>57</v>
      </c>
      <c r="I51" s="368" t="s">
        <v>46</v>
      </c>
      <c r="J51" s="368" t="s">
        <v>57</v>
      </c>
      <c r="K51" s="368" t="s">
        <v>57</v>
      </c>
      <c r="L51" s="368" t="s">
        <v>46</v>
      </c>
      <c r="M51" s="368" t="s">
        <v>46</v>
      </c>
      <c r="N51" s="368">
        <v>53</v>
      </c>
      <c r="O51" s="368">
        <v>66</v>
      </c>
      <c r="P51" s="368">
        <v>95</v>
      </c>
      <c r="Q51" s="368">
        <v>29</v>
      </c>
      <c r="R51" s="368">
        <v>52</v>
      </c>
      <c r="S51" s="368">
        <v>60</v>
      </c>
      <c r="T51" s="368">
        <v>47</v>
      </c>
      <c r="U51" s="368">
        <v>76</v>
      </c>
      <c r="V51" s="368" t="s">
        <v>11</v>
      </c>
      <c r="W51" s="368">
        <v>478</v>
      </c>
      <c r="X51" s="368">
        <v>100</v>
      </c>
      <c r="Y51" s="368" t="s">
        <v>34</v>
      </c>
      <c r="Z51" s="368" t="s">
        <v>36</v>
      </c>
      <c r="AA51" s="367"/>
      <c r="AB51" s="368" t="s">
        <v>34</v>
      </c>
      <c r="AC51" s="368" t="s">
        <v>34</v>
      </c>
      <c r="AD51" s="367"/>
      <c r="AE51" s="368" t="s">
        <v>36</v>
      </c>
      <c r="AF51" s="368" t="s">
        <v>35</v>
      </c>
      <c r="AG51" s="368" t="s">
        <v>3571</v>
      </c>
      <c r="AH51" s="368" t="s">
        <v>3565</v>
      </c>
      <c r="AI51" s="368" t="s">
        <v>3554</v>
      </c>
      <c r="AJ51" s="368" t="s">
        <v>34</v>
      </c>
    </row>
    <row r="52" spans="1:36" customFormat="1" ht="15" x14ac:dyDescent="0.25">
      <c r="A52" s="375">
        <v>671</v>
      </c>
      <c r="B52" s="368" t="s">
        <v>130</v>
      </c>
      <c r="C52" s="369" t="s">
        <v>33</v>
      </c>
      <c r="D52" s="368" t="s">
        <v>33</v>
      </c>
      <c r="E52" s="368" t="s">
        <v>33</v>
      </c>
      <c r="F52" s="368" t="s">
        <v>33</v>
      </c>
      <c r="G52" s="368" t="s">
        <v>33</v>
      </c>
      <c r="H52" s="368" t="s">
        <v>33</v>
      </c>
      <c r="I52" s="368" t="s">
        <v>33</v>
      </c>
      <c r="J52" s="368" t="s">
        <v>33</v>
      </c>
      <c r="K52" s="368" t="s">
        <v>33</v>
      </c>
      <c r="L52" s="368" t="s">
        <v>33</v>
      </c>
      <c r="M52" s="368" t="s">
        <v>57</v>
      </c>
      <c r="N52" s="368">
        <v>93</v>
      </c>
      <c r="O52" s="368">
        <v>96</v>
      </c>
      <c r="P52" s="368">
        <v>95</v>
      </c>
      <c r="Q52" s="368">
        <v>75</v>
      </c>
      <c r="R52" s="368">
        <v>69</v>
      </c>
      <c r="S52" s="368">
        <v>69</v>
      </c>
      <c r="T52" s="368">
        <v>66</v>
      </c>
      <c r="U52" s="368">
        <v>76</v>
      </c>
      <c r="V52" s="368" t="s">
        <v>11</v>
      </c>
      <c r="W52" s="368">
        <v>639</v>
      </c>
      <c r="X52" s="368">
        <v>100</v>
      </c>
      <c r="Y52" s="368" t="s">
        <v>34</v>
      </c>
      <c r="Z52" s="368" t="s">
        <v>34</v>
      </c>
      <c r="AA52" s="367"/>
      <c r="AB52" s="368" t="s">
        <v>34</v>
      </c>
      <c r="AC52" s="368" t="s">
        <v>34</v>
      </c>
      <c r="AD52" s="367"/>
      <c r="AE52" s="368" t="s">
        <v>36</v>
      </c>
      <c r="AF52" s="368" t="s">
        <v>35</v>
      </c>
      <c r="AG52" s="368" t="s">
        <v>3595</v>
      </c>
      <c r="AH52" s="368" t="s">
        <v>3596</v>
      </c>
      <c r="AI52" s="368" t="s">
        <v>3554</v>
      </c>
      <c r="AJ52" s="368" t="s">
        <v>36</v>
      </c>
    </row>
    <row r="53" spans="1:36" customFormat="1" ht="15" x14ac:dyDescent="0.25">
      <c r="A53" s="375">
        <v>681</v>
      </c>
      <c r="B53" s="368" t="s">
        <v>132</v>
      </c>
      <c r="C53" s="369" t="s">
        <v>104</v>
      </c>
      <c r="D53" s="368" t="s">
        <v>104</v>
      </c>
      <c r="E53" s="368" t="s">
        <v>33</v>
      </c>
      <c r="F53" s="368" t="s">
        <v>104</v>
      </c>
      <c r="G53" s="368" t="s">
        <v>57</v>
      </c>
      <c r="H53" s="368" t="s">
        <v>57</v>
      </c>
      <c r="I53" s="368" t="s">
        <v>57</v>
      </c>
      <c r="J53" s="368" t="s">
        <v>57</v>
      </c>
      <c r="K53" s="368" t="s">
        <v>57</v>
      </c>
      <c r="L53" s="368" t="s">
        <v>57</v>
      </c>
      <c r="M53" s="368" t="s">
        <v>46</v>
      </c>
      <c r="N53" s="368">
        <v>56</v>
      </c>
      <c r="O53" s="368">
        <v>80</v>
      </c>
      <c r="P53" s="368">
        <v>74</v>
      </c>
      <c r="Q53" s="368">
        <v>36</v>
      </c>
      <c r="R53" s="368">
        <v>62</v>
      </c>
      <c r="S53" s="368">
        <v>72</v>
      </c>
      <c r="T53" s="368">
        <v>62</v>
      </c>
      <c r="U53" s="368">
        <v>69</v>
      </c>
      <c r="V53" s="368" t="s">
        <v>11</v>
      </c>
      <c r="W53" s="368">
        <v>511</v>
      </c>
      <c r="X53" s="368">
        <v>100</v>
      </c>
      <c r="Y53" s="368" t="s">
        <v>34</v>
      </c>
      <c r="Z53" s="368" t="s">
        <v>34</v>
      </c>
      <c r="AA53" s="367"/>
      <c r="AB53" s="368" t="s">
        <v>34</v>
      </c>
      <c r="AC53" s="368" t="s">
        <v>34</v>
      </c>
      <c r="AD53" s="367"/>
      <c r="AE53" s="368" t="s">
        <v>36</v>
      </c>
      <c r="AF53" s="368" t="s">
        <v>35</v>
      </c>
      <c r="AG53" s="368" t="s">
        <v>3577</v>
      </c>
      <c r="AH53" s="368" t="s">
        <v>3570</v>
      </c>
      <c r="AI53" s="368" t="s">
        <v>3554</v>
      </c>
      <c r="AJ53" s="368" t="s">
        <v>34</v>
      </c>
    </row>
    <row r="54" spans="1:36" customFormat="1" ht="15" x14ac:dyDescent="0.25">
      <c r="A54" s="375">
        <v>721</v>
      </c>
      <c r="B54" s="368" t="s">
        <v>134</v>
      </c>
      <c r="C54" s="369" t="s">
        <v>57</v>
      </c>
      <c r="D54" s="368" t="s">
        <v>33</v>
      </c>
      <c r="E54" s="368" t="s">
        <v>104</v>
      </c>
      <c r="F54" s="368" t="s">
        <v>104</v>
      </c>
      <c r="G54" s="368" t="s">
        <v>104</v>
      </c>
      <c r="H54" s="368" t="s">
        <v>33</v>
      </c>
      <c r="I54" s="368" t="s">
        <v>33</v>
      </c>
      <c r="J54" s="368" t="s">
        <v>33</v>
      </c>
      <c r="K54" s="368" t="s">
        <v>33</v>
      </c>
      <c r="L54" s="368" t="s">
        <v>33</v>
      </c>
      <c r="M54" s="368" t="s">
        <v>57</v>
      </c>
      <c r="N54" s="368">
        <v>71</v>
      </c>
      <c r="O54" s="368">
        <v>68</v>
      </c>
      <c r="P54" s="368">
        <v>69</v>
      </c>
      <c r="Q54" s="368">
        <v>51</v>
      </c>
      <c r="R54" s="368">
        <v>69</v>
      </c>
      <c r="S54" s="368">
        <v>50</v>
      </c>
      <c r="T54" s="368">
        <v>61</v>
      </c>
      <c r="U54" s="368">
        <v>50</v>
      </c>
      <c r="V54" s="368" t="s">
        <v>11</v>
      </c>
      <c r="W54" s="368">
        <v>489</v>
      </c>
      <c r="X54" s="368">
        <v>100</v>
      </c>
      <c r="Y54" s="368" t="s">
        <v>34</v>
      </c>
      <c r="Z54" s="368" t="s">
        <v>34</v>
      </c>
      <c r="AA54" s="367"/>
      <c r="AB54" s="368" t="s">
        <v>34</v>
      </c>
      <c r="AC54" s="368" t="s">
        <v>34</v>
      </c>
      <c r="AD54" s="367"/>
      <c r="AE54" s="368" t="s">
        <v>36</v>
      </c>
      <c r="AF54" s="368" t="s">
        <v>35</v>
      </c>
      <c r="AG54" s="368" t="s">
        <v>3597</v>
      </c>
      <c r="AH54" s="368" t="s">
        <v>3572</v>
      </c>
      <c r="AI54" s="368" t="s">
        <v>3554</v>
      </c>
      <c r="AJ54" s="368" t="s">
        <v>34</v>
      </c>
    </row>
    <row r="55" spans="1:36" customFormat="1" ht="15" x14ac:dyDescent="0.25">
      <c r="A55" s="375">
        <v>761</v>
      </c>
      <c r="B55" s="368" t="s">
        <v>136</v>
      </c>
      <c r="C55" s="369" t="s">
        <v>33</v>
      </c>
      <c r="D55" s="368" t="s">
        <v>33</v>
      </c>
      <c r="E55" s="368" t="s">
        <v>33</v>
      </c>
      <c r="F55" s="368" t="s">
        <v>33</v>
      </c>
      <c r="G55" s="368" t="s">
        <v>104</v>
      </c>
      <c r="H55" s="368" t="s">
        <v>33</v>
      </c>
      <c r="I55" s="368" t="s">
        <v>33</v>
      </c>
      <c r="J55" s="368" t="s">
        <v>104</v>
      </c>
      <c r="K55" s="368" t="s">
        <v>33</v>
      </c>
      <c r="L55" s="368" t="s">
        <v>33</v>
      </c>
      <c r="M55" s="368" t="s">
        <v>104</v>
      </c>
      <c r="N55" s="368">
        <v>63</v>
      </c>
      <c r="O55" s="368">
        <v>69</v>
      </c>
      <c r="P55" s="368">
        <v>84</v>
      </c>
      <c r="Q55" s="368">
        <v>45</v>
      </c>
      <c r="R55" s="368">
        <v>60</v>
      </c>
      <c r="S55" s="368">
        <v>70</v>
      </c>
      <c r="T55" s="368">
        <v>56</v>
      </c>
      <c r="U55" s="368">
        <v>78</v>
      </c>
      <c r="V55" s="368" t="s">
        <v>11</v>
      </c>
      <c r="W55" s="368">
        <v>525</v>
      </c>
      <c r="X55" s="368">
        <v>100</v>
      </c>
      <c r="Y55" s="368" t="s">
        <v>34</v>
      </c>
      <c r="Z55" s="368" t="s">
        <v>34</v>
      </c>
      <c r="AA55" s="367"/>
      <c r="AB55" s="368" t="s">
        <v>34</v>
      </c>
      <c r="AC55" s="368" t="s">
        <v>34</v>
      </c>
      <c r="AD55" s="367"/>
      <c r="AE55" s="368" t="s">
        <v>36</v>
      </c>
      <c r="AF55" s="368" t="s">
        <v>40</v>
      </c>
      <c r="AG55" s="368" t="s">
        <v>3578</v>
      </c>
      <c r="AH55" s="368" t="s">
        <v>3587</v>
      </c>
      <c r="AI55" s="368" t="s">
        <v>3554</v>
      </c>
      <c r="AJ55" s="368" t="s">
        <v>34</v>
      </c>
    </row>
    <row r="56" spans="1:36" customFormat="1" ht="15" x14ac:dyDescent="0.25">
      <c r="A56" s="375">
        <v>771</v>
      </c>
      <c r="B56" s="368" t="s">
        <v>138</v>
      </c>
      <c r="C56" s="369" t="s">
        <v>57</v>
      </c>
      <c r="D56" s="368" t="s">
        <v>57</v>
      </c>
      <c r="E56" s="368" t="s">
        <v>33</v>
      </c>
      <c r="F56" s="368" t="s">
        <v>57</v>
      </c>
      <c r="G56" s="368" t="s">
        <v>57</v>
      </c>
      <c r="H56" s="368" t="s">
        <v>57</v>
      </c>
      <c r="I56" s="368" t="s">
        <v>57</v>
      </c>
      <c r="J56" s="368" t="s">
        <v>57</v>
      </c>
      <c r="K56" s="368" t="s">
        <v>46</v>
      </c>
      <c r="L56" s="368" t="s">
        <v>46</v>
      </c>
      <c r="M56" s="368" t="s">
        <v>46</v>
      </c>
      <c r="N56" s="368">
        <v>50</v>
      </c>
      <c r="O56" s="368">
        <v>69</v>
      </c>
      <c r="P56" s="368">
        <v>100</v>
      </c>
      <c r="Q56" s="368">
        <v>8</v>
      </c>
      <c r="R56" s="368">
        <v>64</v>
      </c>
      <c r="S56" s="368">
        <v>61</v>
      </c>
      <c r="T56" s="368">
        <v>63</v>
      </c>
      <c r="U56" s="368">
        <v>60</v>
      </c>
      <c r="V56" s="368" t="s">
        <v>11</v>
      </c>
      <c r="W56" s="368">
        <v>475</v>
      </c>
      <c r="X56" s="368">
        <v>100</v>
      </c>
      <c r="Y56" s="368" t="s">
        <v>34</v>
      </c>
      <c r="Z56" s="368" t="s">
        <v>34</v>
      </c>
      <c r="AA56" s="367"/>
      <c r="AB56" s="368" t="s">
        <v>34</v>
      </c>
      <c r="AC56" s="368" t="s">
        <v>34</v>
      </c>
      <c r="AD56" s="367"/>
      <c r="AE56" s="368" t="s">
        <v>36</v>
      </c>
      <c r="AF56" s="368" t="s">
        <v>35</v>
      </c>
      <c r="AG56" s="368" t="s">
        <v>3562</v>
      </c>
      <c r="AH56" s="368" t="s">
        <v>3564</v>
      </c>
      <c r="AI56" s="368" t="s">
        <v>3554</v>
      </c>
      <c r="AJ56" s="368" t="s">
        <v>34</v>
      </c>
    </row>
    <row r="57" spans="1:36" customFormat="1" ht="15" x14ac:dyDescent="0.25">
      <c r="A57" s="375">
        <v>801</v>
      </c>
      <c r="B57" s="368" t="s">
        <v>140</v>
      </c>
      <c r="C57" s="369" t="s">
        <v>57</v>
      </c>
      <c r="D57" s="368" t="s">
        <v>57</v>
      </c>
      <c r="E57" s="368" t="s">
        <v>57</v>
      </c>
      <c r="F57" s="368" t="s">
        <v>57</v>
      </c>
      <c r="G57" s="368" t="s">
        <v>46</v>
      </c>
      <c r="H57" s="368" t="s">
        <v>57</v>
      </c>
      <c r="I57" s="368" t="s">
        <v>46</v>
      </c>
      <c r="J57" s="368" t="s">
        <v>57</v>
      </c>
      <c r="K57" s="368" t="s">
        <v>57</v>
      </c>
      <c r="L57" s="368" t="s">
        <v>57</v>
      </c>
      <c r="M57" s="368" t="s">
        <v>46</v>
      </c>
      <c r="N57" s="368">
        <v>53</v>
      </c>
      <c r="O57" s="368">
        <v>59</v>
      </c>
      <c r="P57" s="368">
        <v>87</v>
      </c>
      <c r="Q57" s="368">
        <v>31</v>
      </c>
      <c r="R57" s="368">
        <v>62</v>
      </c>
      <c r="S57" s="368">
        <v>51</v>
      </c>
      <c r="T57" s="368">
        <v>59</v>
      </c>
      <c r="U57" s="368">
        <v>61</v>
      </c>
      <c r="V57" s="368" t="s">
        <v>11</v>
      </c>
      <c r="W57" s="368">
        <v>463</v>
      </c>
      <c r="X57" s="368">
        <v>100</v>
      </c>
      <c r="Y57" s="368" t="s">
        <v>34</v>
      </c>
      <c r="Z57" s="368" t="s">
        <v>34</v>
      </c>
      <c r="AA57" s="367"/>
      <c r="AB57" s="368" t="s">
        <v>34</v>
      </c>
      <c r="AC57" s="368" t="s">
        <v>34</v>
      </c>
      <c r="AD57" s="367"/>
      <c r="AE57" s="368" t="s">
        <v>36</v>
      </c>
      <c r="AF57" s="368" t="s">
        <v>35</v>
      </c>
      <c r="AG57" s="368" t="s">
        <v>3571</v>
      </c>
      <c r="AH57" s="368" t="s">
        <v>3570</v>
      </c>
      <c r="AI57" s="368" t="s">
        <v>3554</v>
      </c>
      <c r="AJ57" s="368" t="s">
        <v>34</v>
      </c>
    </row>
    <row r="58" spans="1:36" customFormat="1" ht="15" x14ac:dyDescent="0.25">
      <c r="A58" s="375">
        <v>831</v>
      </c>
      <c r="B58" s="368" t="s">
        <v>142</v>
      </c>
      <c r="C58" s="369" t="s">
        <v>33</v>
      </c>
      <c r="D58" s="368" t="s">
        <v>33</v>
      </c>
      <c r="E58" s="368" t="s">
        <v>33</v>
      </c>
      <c r="F58" s="368" t="s">
        <v>33</v>
      </c>
      <c r="G58" s="368" t="s">
        <v>33</v>
      </c>
      <c r="H58" s="368" t="s">
        <v>33</v>
      </c>
      <c r="I58" s="368" t="s">
        <v>33</v>
      </c>
      <c r="J58" s="368" t="s">
        <v>33</v>
      </c>
      <c r="K58" s="368" t="s">
        <v>33</v>
      </c>
      <c r="L58" s="368" t="s">
        <v>33</v>
      </c>
      <c r="M58" s="368" t="s">
        <v>57</v>
      </c>
      <c r="N58" s="368">
        <v>88</v>
      </c>
      <c r="O58" s="368">
        <v>84</v>
      </c>
      <c r="P58" s="368">
        <v>94</v>
      </c>
      <c r="Q58" s="368">
        <v>56</v>
      </c>
      <c r="R58" s="368">
        <v>69</v>
      </c>
      <c r="S58" s="368">
        <v>61</v>
      </c>
      <c r="T58" s="368">
        <v>66</v>
      </c>
      <c r="U58" s="368">
        <v>57</v>
      </c>
      <c r="V58" s="368" t="s">
        <v>11</v>
      </c>
      <c r="W58" s="368">
        <v>575</v>
      </c>
      <c r="X58" s="368">
        <v>100</v>
      </c>
      <c r="Y58" s="368" t="s">
        <v>34</v>
      </c>
      <c r="Z58" s="368" t="s">
        <v>34</v>
      </c>
      <c r="AA58" s="367"/>
      <c r="AB58" s="368" t="s">
        <v>34</v>
      </c>
      <c r="AC58" s="368" t="s">
        <v>34</v>
      </c>
      <c r="AD58" s="367"/>
      <c r="AE58" s="368" t="s">
        <v>36</v>
      </c>
      <c r="AF58" s="368" t="s">
        <v>35</v>
      </c>
      <c r="AG58" s="368" t="s">
        <v>3586</v>
      </c>
      <c r="AH58" s="368" t="s">
        <v>3563</v>
      </c>
      <c r="AI58" s="368" t="s">
        <v>3554</v>
      </c>
      <c r="AJ58" s="368" t="s">
        <v>34</v>
      </c>
    </row>
    <row r="59" spans="1:36" customFormat="1" ht="15" x14ac:dyDescent="0.25">
      <c r="A59" s="375">
        <v>841</v>
      </c>
      <c r="B59" s="368" t="s">
        <v>144</v>
      </c>
      <c r="C59" s="369" t="s">
        <v>33</v>
      </c>
      <c r="D59" s="368" t="s">
        <v>104</v>
      </c>
      <c r="E59" s="368" t="s">
        <v>104</v>
      </c>
      <c r="F59" s="368" t="s">
        <v>104</v>
      </c>
      <c r="G59" s="368" t="s">
        <v>33</v>
      </c>
      <c r="H59" s="368" t="s">
        <v>33</v>
      </c>
      <c r="I59" s="368" t="s">
        <v>33</v>
      </c>
      <c r="J59" s="368" t="s">
        <v>33</v>
      </c>
      <c r="K59" s="368" t="s">
        <v>57</v>
      </c>
      <c r="L59" s="368" t="s">
        <v>33</v>
      </c>
      <c r="M59" s="368" t="s">
        <v>104</v>
      </c>
      <c r="N59" s="368">
        <v>81</v>
      </c>
      <c r="O59" s="368">
        <v>80</v>
      </c>
      <c r="P59" s="368">
        <v>80</v>
      </c>
      <c r="Q59" s="368">
        <v>50</v>
      </c>
      <c r="R59" s="368">
        <v>73</v>
      </c>
      <c r="S59" s="368">
        <v>70</v>
      </c>
      <c r="T59" s="368">
        <v>70</v>
      </c>
      <c r="U59" s="368">
        <v>60</v>
      </c>
      <c r="V59" s="368" t="s">
        <v>11</v>
      </c>
      <c r="W59" s="368">
        <v>564</v>
      </c>
      <c r="X59" s="368">
        <v>100</v>
      </c>
      <c r="Y59" s="368" t="s">
        <v>36</v>
      </c>
      <c r="Z59" s="368" t="s">
        <v>34</v>
      </c>
      <c r="AA59" s="367"/>
      <c r="AB59" s="368" t="s">
        <v>34</v>
      </c>
      <c r="AC59" s="368" t="s">
        <v>34</v>
      </c>
      <c r="AD59" s="367"/>
      <c r="AE59" s="368" t="s">
        <v>36</v>
      </c>
      <c r="AF59" s="368" t="s">
        <v>35</v>
      </c>
      <c r="AG59" s="368" t="s">
        <v>3598</v>
      </c>
      <c r="AH59" s="368" t="s">
        <v>3583</v>
      </c>
      <c r="AI59" s="368" t="s">
        <v>3554</v>
      </c>
      <c r="AJ59" s="368" t="s">
        <v>34</v>
      </c>
    </row>
    <row r="60" spans="1:36" customFormat="1" ht="15" x14ac:dyDescent="0.25">
      <c r="A60" s="375">
        <v>861</v>
      </c>
      <c r="B60" s="368" t="s">
        <v>146</v>
      </c>
      <c r="C60" s="369" t="s">
        <v>104</v>
      </c>
      <c r="D60" s="368" t="s">
        <v>57</v>
      </c>
      <c r="E60" s="368" t="s">
        <v>33</v>
      </c>
      <c r="F60" s="368" t="s">
        <v>57</v>
      </c>
      <c r="G60" s="368" t="s">
        <v>57</v>
      </c>
      <c r="H60" s="368" t="s">
        <v>57</v>
      </c>
      <c r="I60" s="368" t="s">
        <v>33</v>
      </c>
      <c r="J60" s="368" t="s">
        <v>46</v>
      </c>
      <c r="K60" s="368" t="s">
        <v>57</v>
      </c>
      <c r="L60" s="368" t="s">
        <v>57</v>
      </c>
      <c r="M60" s="368" t="s">
        <v>46</v>
      </c>
      <c r="N60" s="368">
        <v>69</v>
      </c>
      <c r="O60" s="368">
        <v>74</v>
      </c>
      <c r="P60" s="368">
        <v>84</v>
      </c>
      <c r="Q60" s="368">
        <v>40</v>
      </c>
      <c r="R60" s="368">
        <v>60</v>
      </c>
      <c r="S60" s="368">
        <v>61</v>
      </c>
      <c r="T60" s="368">
        <v>61</v>
      </c>
      <c r="U60" s="368">
        <v>75</v>
      </c>
      <c r="V60" s="368" t="s">
        <v>11</v>
      </c>
      <c r="W60" s="368">
        <v>524</v>
      </c>
      <c r="X60" s="368">
        <v>100</v>
      </c>
      <c r="Y60" s="368" t="s">
        <v>34</v>
      </c>
      <c r="Z60" s="368" t="s">
        <v>34</v>
      </c>
      <c r="AA60" s="367"/>
      <c r="AB60" s="368" t="s">
        <v>34</v>
      </c>
      <c r="AC60" s="368" t="s">
        <v>34</v>
      </c>
      <c r="AD60" s="367"/>
      <c r="AE60" s="368" t="s">
        <v>36</v>
      </c>
      <c r="AF60" s="368" t="s">
        <v>35</v>
      </c>
      <c r="AG60" s="368" t="s">
        <v>3587</v>
      </c>
      <c r="AH60" s="368" t="s">
        <v>3571</v>
      </c>
      <c r="AI60" s="368" t="s">
        <v>3554</v>
      </c>
      <c r="AJ60" s="368" t="s">
        <v>34</v>
      </c>
    </row>
    <row r="61" spans="1:36" customFormat="1" ht="15" x14ac:dyDescent="0.25">
      <c r="A61" s="375">
        <v>881</v>
      </c>
      <c r="B61" s="368" t="s">
        <v>148</v>
      </c>
      <c r="C61" s="369" t="s">
        <v>214</v>
      </c>
      <c r="D61" s="368" t="s">
        <v>57</v>
      </c>
      <c r="E61" s="368" t="s">
        <v>57</v>
      </c>
      <c r="F61" s="368" t="s">
        <v>57</v>
      </c>
      <c r="G61" s="368" t="s">
        <v>57</v>
      </c>
      <c r="H61" s="368" t="s">
        <v>104</v>
      </c>
      <c r="I61" s="368" t="s">
        <v>57</v>
      </c>
      <c r="J61" s="368" t="s">
        <v>57</v>
      </c>
      <c r="K61" s="368" t="s">
        <v>57</v>
      </c>
      <c r="L61" s="368" t="s">
        <v>214</v>
      </c>
      <c r="M61" s="368" t="s">
        <v>46</v>
      </c>
      <c r="N61" s="368">
        <v>52</v>
      </c>
      <c r="O61" s="368">
        <v>57</v>
      </c>
      <c r="P61" s="368">
        <v>64</v>
      </c>
      <c r="Q61" s="368">
        <v>25</v>
      </c>
      <c r="R61" s="368">
        <v>45</v>
      </c>
      <c r="S61" s="368">
        <v>43</v>
      </c>
      <c r="T61" s="368">
        <v>43</v>
      </c>
      <c r="U61" s="368">
        <v>33</v>
      </c>
      <c r="V61" s="368" t="s">
        <v>11</v>
      </c>
      <c r="W61" s="368">
        <v>362</v>
      </c>
      <c r="X61" s="368">
        <v>100</v>
      </c>
      <c r="Y61" s="368" t="s">
        <v>34</v>
      </c>
      <c r="Z61" s="368" t="s">
        <v>36</v>
      </c>
      <c r="AA61" s="367"/>
      <c r="AB61" s="368" t="s">
        <v>34</v>
      </c>
      <c r="AC61" s="368" t="s">
        <v>36</v>
      </c>
      <c r="AD61" s="367"/>
      <c r="AE61" s="368" t="s">
        <v>36</v>
      </c>
      <c r="AF61" s="368" t="s">
        <v>35</v>
      </c>
      <c r="AG61" s="368" t="s">
        <v>3570</v>
      </c>
      <c r="AH61" s="368" t="s">
        <v>3566</v>
      </c>
      <c r="AI61" s="368" t="s">
        <v>3554</v>
      </c>
      <c r="AJ61" s="368" t="s">
        <v>34</v>
      </c>
    </row>
    <row r="62" spans="1:36" customFormat="1" ht="15" x14ac:dyDescent="0.25">
      <c r="A62" s="375">
        <v>950</v>
      </c>
      <c r="B62" s="368" t="s">
        <v>152</v>
      </c>
      <c r="C62" s="369" t="s">
        <v>33</v>
      </c>
      <c r="D62" s="368" t="s">
        <v>33</v>
      </c>
      <c r="E62" s="368" t="s">
        <v>33</v>
      </c>
      <c r="F62" s="368" t="s">
        <v>33</v>
      </c>
      <c r="G62" s="368" t="s">
        <v>33</v>
      </c>
      <c r="H62" s="368" t="s">
        <v>33</v>
      </c>
      <c r="I62" s="368" t="s">
        <v>33</v>
      </c>
      <c r="J62" s="368" t="s">
        <v>104</v>
      </c>
      <c r="K62" s="367"/>
      <c r="L62" s="367"/>
      <c r="M62" s="367"/>
      <c r="N62" s="368">
        <v>92</v>
      </c>
      <c r="O62" s="368">
        <v>92</v>
      </c>
      <c r="P62" s="368">
        <v>90</v>
      </c>
      <c r="Q62" s="368">
        <v>76</v>
      </c>
      <c r="R62" s="368">
        <v>73</v>
      </c>
      <c r="S62" s="368">
        <v>83</v>
      </c>
      <c r="T62" s="368">
        <v>73</v>
      </c>
      <c r="U62" s="368">
        <v>82</v>
      </c>
      <c r="V62" s="368" t="s">
        <v>11</v>
      </c>
      <c r="W62" s="368">
        <v>661</v>
      </c>
      <c r="X62" s="368">
        <v>100</v>
      </c>
      <c r="Y62" s="368" t="s">
        <v>34</v>
      </c>
      <c r="Z62" s="368" t="s">
        <v>34</v>
      </c>
      <c r="AA62" s="367"/>
      <c r="AB62" s="368" t="s">
        <v>34</v>
      </c>
      <c r="AC62" s="368" t="s">
        <v>34</v>
      </c>
      <c r="AD62" s="367"/>
      <c r="AE62" s="368" t="s">
        <v>34</v>
      </c>
      <c r="AF62" s="368" t="s">
        <v>40</v>
      </c>
      <c r="AG62" s="368" t="s">
        <v>3599</v>
      </c>
      <c r="AH62" s="368" t="s">
        <v>3594</v>
      </c>
      <c r="AI62" s="368" t="s">
        <v>3554</v>
      </c>
      <c r="AJ62" s="368" t="s">
        <v>36</v>
      </c>
    </row>
    <row r="63" spans="1:36" customFormat="1" ht="15" x14ac:dyDescent="0.25">
      <c r="A63" s="375">
        <v>961</v>
      </c>
      <c r="B63" s="368" t="s">
        <v>2312</v>
      </c>
      <c r="C63" s="369" t="s">
        <v>33</v>
      </c>
      <c r="D63" s="368" t="s">
        <v>33</v>
      </c>
      <c r="E63" s="368" t="s">
        <v>33</v>
      </c>
      <c r="F63" s="368" t="s">
        <v>33</v>
      </c>
      <c r="G63" s="368" t="s">
        <v>33</v>
      </c>
      <c r="H63" s="368" t="s">
        <v>33</v>
      </c>
      <c r="I63" s="368" t="s">
        <v>33</v>
      </c>
      <c r="J63" s="368" t="s">
        <v>33</v>
      </c>
      <c r="K63" s="368" t="s">
        <v>33</v>
      </c>
      <c r="L63" s="368" t="s">
        <v>33</v>
      </c>
      <c r="M63" s="368" t="s">
        <v>33</v>
      </c>
      <c r="N63" s="368">
        <v>93</v>
      </c>
      <c r="O63" s="368">
        <v>90</v>
      </c>
      <c r="P63" s="368">
        <v>96</v>
      </c>
      <c r="Q63" s="368">
        <v>72</v>
      </c>
      <c r="R63" s="368">
        <v>71</v>
      </c>
      <c r="S63" s="368">
        <v>73</v>
      </c>
      <c r="T63" s="368">
        <v>64</v>
      </c>
      <c r="U63" s="368">
        <v>61</v>
      </c>
      <c r="V63" s="368" t="s">
        <v>11</v>
      </c>
      <c r="W63" s="368">
        <v>620</v>
      </c>
      <c r="X63" s="368">
        <v>100</v>
      </c>
      <c r="Y63" s="368" t="s">
        <v>34</v>
      </c>
      <c r="Z63" s="368" t="s">
        <v>34</v>
      </c>
      <c r="AA63" s="367"/>
      <c r="AB63" s="368" t="s">
        <v>34</v>
      </c>
      <c r="AC63" s="368" t="s">
        <v>34</v>
      </c>
      <c r="AD63" s="367"/>
      <c r="AE63" s="368" t="s">
        <v>36</v>
      </c>
      <c r="AF63" s="368" t="s">
        <v>35</v>
      </c>
      <c r="AG63" s="368" t="s">
        <v>3600</v>
      </c>
      <c r="AH63" s="368" t="s">
        <v>3601</v>
      </c>
      <c r="AI63" s="368" t="s">
        <v>3554</v>
      </c>
      <c r="AJ63" s="368" t="s">
        <v>36</v>
      </c>
    </row>
    <row r="64" spans="1:36" customFormat="1" ht="15" x14ac:dyDescent="0.25">
      <c r="A64" s="375">
        <v>1001</v>
      </c>
      <c r="B64" s="368" t="s">
        <v>155</v>
      </c>
      <c r="C64" s="369" t="s">
        <v>33</v>
      </c>
      <c r="D64" s="368" t="s">
        <v>33</v>
      </c>
      <c r="E64" s="368" t="s">
        <v>33</v>
      </c>
      <c r="F64" s="368" t="s">
        <v>33</v>
      </c>
      <c r="G64" s="368" t="s">
        <v>33</v>
      </c>
      <c r="H64" s="368" t="s">
        <v>33</v>
      </c>
      <c r="I64" s="368" t="s">
        <v>33</v>
      </c>
      <c r="J64" s="368" t="s">
        <v>33</v>
      </c>
      <c r="K64" s="368" t="s">
        <v>33</v>
      </c>
      <c r="L64" s="368" t="s">
        <v>33</v>
      </c>
      <c r="M64" s="368" t="s">
        <v>33</v>
      </c>
      <c r="N64" s="368">
        <v>94</v>
      </c>
      <c r="O64" s="368">
        <v>95</v>
      </c>
      <c r="P64" s="368">
        <v>98</v>
      </c>
      <c r="Q64" s="368">
        <v>82</v>
      </c>
      <c r="R64" s="368">
        <v>73</v>
      </c>
      <c r="S64" s="368">
        <v>69</v>
      </c>
      <c r="T64" s="368">
        <v>76</v>
      </c>
      <c r="U64" s="368">
        <v>78</v>
      </c>
      <c r="V64" s="368" t="s">
        <v>11</v>
      </c>
      <c r="W64" s="368">
        <v>665</v>
      </c>
      <c r="X64" s="368">
        <v>100</v>
      </c>
      <c r="Y64" s="368" t="s">
        <v>34</v>
      </c>
      <c r="Z64" s="368" t="s">
        <v>34</v>
      </c>
      <c r="AA64" s="367"/>
      <c r="AB64" s="368" t="s">
        <v>34</v>
      </c>
      <c r="AC64" s="368" t="s">
        <v>34</v>
      </c>
      <c r="AD64" s="367"/>
      <c r="AE64" s="368" t="s">
        <v>36</v>
      </c>
      <c r="AF64" s="368" t="s">
        <v>35</v>
      </c>
      <c r="AG64" s="368" t="s">
        <v>3602</v>
      </c>
      <c r="AH64" s="368" t="s">
        <v>3564</v>
      </c>
      <c r="AI64" s="368" t="s">
        <v>3554</v>
      </c>
      <c r="AJ64" s="368" t="s">
        <v>34</v>
      </c>
    </row>
    <row r="65" spans="1:36" customFormat="1" ht="15" x14ac:dyDescent="0.25">
      <c r="A65" s="375">
        <v>1010</v>
      </c>
      <c r="B65" s="368" t="s">
        <v>157</v>
      </c>
      <c r="C65" s="369" t="s">
        <v>33</v>
      </c>
      <c r="D65" s="368" t="s">
        <v>33</v>
      </c>
      <c r="E65" s="368" t="s">
        <v>33</v>
      </c>
      <c r="F65" s="368" t="s">
        <v>33</v>
      </c>
      <c r="G65" s="368" t="s">
        <v>104</v>
      </c>
      <c r="H65" s="368" t="s">
        <v>104</v>
      </c>
      <c r="I65" s="367"/>
      <c r="J65" s="367"/>
      <c r="K65" s="367"/>
      <c r="L65" s="367"/>
      <c r="M65" s="367"/>
      <c r="N65" s="368">
        <v>79</v>
      </c>
      <c r="O65" s="368">
        <v>77</v>
      </c>
      <c r="P65" s="368">
        <v>94</v>
      </c>
      <c r="Q65" s="368">
        <v>61</v>
      </c>
      <c r="R65" s="368">
        <v>69</v>
      </c>
      <c r="S65" s="368">
        <v>71</v>
      </c>
      <c r="T65" s="368">
        <v>68</v>
      </c>
      <c r="U65" s="368">
        <v>64</v>
      </c>
      <c r="V65" s="368" t="s">
        <v>11</v>
      </c>
      <c r="W65" s="368">
        <v>583</v>
      </c>
      <c r="X65" s="368">
        <v>100</v>
      </c>
      <c r="Y65" s="368" t="s">
        <v>34</v>
      </c>
      <c r="Z65" s="368" t="s">
        <v>34</v>
      </c>
      <c r="AA65" s="367"/>
      <c r="AB65" s="368" t="s">
        <v>34</v>
      </c>
      <c r="AC65" s="368" t="s">
        <v>34</v>
      </c>
      <c r="AD65" s="367"/>
      <c r="AE65" s="368" t="s">
        <v>34</v>
      </c>
      <c r="AF65" s="368" t="s">
        <v>40</v>
      </c>
      <c r="AG65" s="368" t="s">
        <v>3603</v>
      </c>
      <c r="AH65" s="368" t="s">
        <v>3560</v>
      </c>
      <c r="AI65" s="368" t="s">
        <v>3554</v>
      </c>
      <c r="AJ65" s="368" t="s">
        <v>36</v>
      </c>
    </row>
    <row r="66" spans="1:36" customFormat="1" ht="15" x14ac:dyDescent="0.25">
      <c r="A66" s="375">
        <v>1014</v>
      </c>
      <c r="B66" s="368" t="s">
        <v>2236</v>
      </c>
      <c r="C66" s="369" t="s">
        <v>33</v>
      </c>
      <c r="D66" s="367"/>
      <c r="E66" s="367"/>
      <c r="F66" s="367"/>
      <c r="G66" s="367"/>
      <c r="H66" s="367"/>
      <c r="I66" s="367"/>
      <c r="J66" s="367"/>
      <c r="K66" s="367"/>
      <c r="L66" s="367"/>
      <c r="M66" s="367"/>
      <c r="N66" s="368">
        <v>58</v>
      </c>
      <c r="O66" s="368">
        <v>62</v>
      </c>
      <c r="P66" s="368">
        <v>93</v>
      </c>
      <c r="Q66" s="368">
        <v>26</v>
      </c>
      <c r="R66" s="368">
        <v>64</v>
      </c>
      <c r="S66" s="368">
        <v>82</v>
      </c>
      <c r="T66" s="368">
        <v>67</v>
      </c>
      <c r="U66" s="368">
        <v>87</v>
      </c>
      <c r="V66" s="368" t="s">
        <v>11</v>
      </c>
      <c r="W66" s="368">
        <v>539</v>
      </c>
      <c r="X66" s="368">
        <v>100</v>
      </c>
      <c r="Y66" s="367"/>
      <c r="Z66" s="368" t="s">
        <v>34</v>
      </c>
      <c r="AA66" s="367"/>
      <c r="AB66" s="367"/>
      <c r="AC66" s="368" t="s">
        <v>34</v>
      </c>
      <c r="AD66" s="367"/>
      <c r="AE66" s="368" t="s">
        <v>34</v>
      </c>
      <c r="AF66" s="368" t="s">
        <v>35</v>
      </c>
      <c r="AG66" s="368" t="s">
        <v>3578</v>
      </c>
      <c r="AH66" s="368" t="s">
        <v>3571</v>
      </c>
      <c r="AI66" s="368" t="s">
        <v>3554</v>
      </c>
      <c r="AJ66" s="368" t="s">
        <v>34</v>
      </c>
    </row>
    <row r="67" spans="1:36" customFormat="1" ht="15" x14ac:dyDescent="0.25">
      <c r="A67" s="375">
        <v>1017</v>
      </c>
      <c r="B67" s="368" t="s">
        <v>2237</v>
      </c>
      <c r="C67" s="369" t="s">
        <v>57</v>
      </c>
      <c r="D67" s="368" t="s">
        <v>104</v>
      </c>
      <c r="E67" s="367"/>
      <c r="F67" s="367"/>
      <c r="G67" s="367"/>
      <c r="H67" s="367"/>
      <c r="I67" s="367"/>
      <c r="J67" s="367"/>
      <c r="K67" s="367"/>
      <c r="L67" s="367"/>
      <c r="M67" s="367"/>
      <c r="N67" s="368">
        <v>69</v>
      </c>
      <c r="O67" s="368">
        <v>77</v>
      </c>
      <c r="P67" s="368">
        <v>61</v>
      </c>
      <c r="Q67" s="368">
        <v>34</v>
      </c>
      <c r="R67" s="368">
        <v>58</v>
      </c>
      <c r="S67" s="368">
        <v>47</v>
      </c>
      <c r="T67" s="368">
        <v>47</v>
      </c>
      <c r="U67" s="368">
        <v>53</v>
      </c>
      <c r="V67" s="368" t="s">
        <v>11</v>
      </c>
      <c r="W67" s="368">
        <v>446</v>
      </c>
      <c r="X67" s="368">
        <v>100</v>
      </c>
      <c r="Y67" s="368" t="s">
        <v>34</v>
      </c>
      <c r="Z67" s="368" t="s">
        <v>36</v>
      </c>
      <c r="AA67" s="367"/>
      <c r="AB67" s="368" t="s">
        <v>34</v>
      </c>
      <c r="AC67" s="368" t="s">
        <v>34</v>
      </c>
      <c r="AD67" s="367"/>
      <c r="AE67" s="368" t="s">
        <v>34</v>
      </c>
      <c r="AF67" s="368" t="s">
        <v>35</v>
      </c>
      <c r="AG67" s="368" t="s">
        <v>3604</v>
      </c>
      <c r="AH67" s="368" t="s">
        <v>3570</v>
      </c>
      <c r="AI67" s="368" t="s">
        <v>3554</v>
      </c>
      <c r="AJ67" s="368" t="s">
        <v>34</v>
      </c>
    </row>
    <row r="68" spans="1:36" customFormat="1" ht="15" x14ac:dyDescent="0.25">
      <c r="A68" s="375">
        <v>1020</v>
      </c>
      <c r="B68" s="368" t="s">
        <v>160</v>
      </c>
      <c r="C68" s="369" t="s">
        <v>33</v>
      </c>
      <c r="D68" s="368" t="s">
        <v>33</v>
      </c>
      <c r="E68" s="368" t="s">
        <v>33</v>
      </c>
      <c r="F68" s="368" t="s">
        <v>33</v>
      </c>
      <c r="G68" s="368" t="s">
        <v>33</v>
      </c>
      <c r="H68" s="368" t="s">
        <v>33</v>
      </c>
      <c r="I68" s="368" t="s">
        <v>33</v>
      </c>
      <c r="J68" s="368" t="s">
        <v>33</v>
      </c>
      <c r="K68" s="367"/>
      <c r="L68" s="367"/>
      <c r="M68" s="367"/>
      <c r="N68" s="368">
        <v>79</v>
      </c>
      <c r="O68" s="368">
        <v>78</v>
      </c>
      <c r="P68" s="368">
        <v>94</v>
      </c>
      <c r="Q68" s="368">
        <v>59</v>
      </c>
      <c r="R68" s="368">
        <v>76</v>
      </c>
      <c r="S68" s="368">
        <v>76</v>
      </c>
      <c r="T68" s="368">
        <v>73</v>
      </c>
      <c r="U68" s="368">
        <v>74</v>
      </c>
      <c r="V68" s="368" t="s">
        <v>11</v>
      </c>
      <c r="W68" s="368">
        <v>609</v>
      </c>
      <c r="X68" s="368">
        <v>100</v>
      </c>
      <c r="Y68" s="368" t="s">
        <v>34</v>
      </c>
      <c r="Z68" s="368" t="s">
        <v>34</v>
      </c>
      <c r="AA68" s="367"/>
      <c r="AB68" s="368" t="s">
        <v>34</v>
      </c>
      <c r="AC68" s="368" t="s">
        <v>34</v>
      </c>
      <c r="AD68" s="367"/>
      <c r="AE68" s="368" t="s">
        <v>34</v>
      </c>
      <c r="AF68" s="368" t="s">
        <v>40</v>
      </c>
      <c r="AG68" s="368" t="s">
        <v>3558</v>
      </c>
      <c r="AH68" s="368" t="s">
        <v>3565</v>
      </c>
      <c r="AI68" s="368" t="s">
        <v>3554</v>
      </c>
      <c r="AJ68" s="368" t="s">
        <v>34</v>
      </c>
    </row>
    <row r="69" spans="1:36" customFormat="1" ht="15" x14ac:dyDescent="0.25">
      <c r="A69" s="375">
        <v>1041</v>
      </c>
      <c r="B69" s="368" t="s">
        <v>162</v>
      </c>
      <c r="C69" s="369" t="s">
        <v>33</v>
      </c>
      <c r="D69" s="368" t="s">
        <v>33</v>
      </c>
      <c r="E69" s="368" t="s">
        <v>33</v>
      </c>
      <c r="F69" s="368" t="s">
        <v>33</v>
      </c>
      <c r="G69" s="368" t="s">
        <v>33</v>
      </c>
      <c r="H69" s="368" t="s">
        <v>33</v>
      </c>
      <c r="I69" s="368" t="s">
        <v>33</v>
      </c>
      <c r="J69" s="368" t="s">
        <v>33</v>
      </c>
      <c r="K69" s="368" t="s">
        <v>33</v>
      </c>
      <c r="L69" s="368" t="s">
        <v>33</v>
      </c>
      <c r="M69" s="368" t="s">
        <v>57</v>
      </c>
      <c r="N69" s="368">
        <v>89</v>
      </c>
      <c r="O69" s="368">
        <v>90</v>
      </c>
      <c r="P69" s="368">
        <v>89</v>
      </c>
      <c r="Q69" s="368">
        <v>75</v>
      </c>
      <c r="R69" s="368">
        <v>74</v>
      </c>
      <c r="S69" s="368">
        <v>77</v>
      </c>
      <c r="T69" s="368">
        <v>59</v>
      </c>
      <c r="U69" s="368">
        <v>71</v>
      </c>
      <c r="V69" s="368" t="s">
        <v>11</v>
      </c>
      <c r="W69" s="368">
        <v>624</v>
      </c>
      <c r="X69" s="368">
        <v>100</v>
      </c>
      <c r="Y69" s="368" t="s">
        <v>34</v>
      </c>
      <c r="Z69" s="368" t="s">
        <v>34</v>
      </c>
      <c r="AA69" s="367"/>
      <c r="AB69" s="368" t="s">
        <v>34</v>
      </c>
      <c r="AC69" s="368" t="s">
        <v>34</v>
      </c>
      <c r="AD69" s="367"/>
      <c r="AE69" s="368" t="s">
        <v>36</v>
      </c>
      <c r="AF69" s="368" t="s">
        <v>35</v>
      </c>
      <c r="AG69" s="368" t="s">
        <v>3557</v>
      </c>
      <c r="AH69" s="368" t="s">
        <v>3579</v>
      </c>
      <c r="AI69" s="368" t="s">
        <v>3554</v>
      </c>
      <c r="AJ69" s="368" t="s">
        <v>36</v>
      </c>
    </row>
    <row r="70" spans="1:36" customFormat="1" ht="15" x14ac:dyDescent="0.25">
      <c r="A70" s="375">
        <v>1081</v>
      </c>
      <c r="B70" s="368" t="s">
        <v>164</v>
      </c>
      <c r="C70" s="369" t="s">
        <v>33</v>
      </c>
      <c r="D70" s="368" t="s">
        <v>33</v>
      </c>
      <c r="E70" s="368" t="s">
        <v>57</v>
      </c>
      <c r="F70" s="368" t="s">
        <v>104</v>
      </c>
      <c r="G70" s="368" t="s">
        <v>33</v>
      </c>
      <c r="H70" s="368" t="s">
        <v>104</v>
      </c>
      <c r="I70" s="368" t="s">
        <v>104</v>
      </c>
      <c r="J70" s="368" t="s">
        <v>104</v>
      </c>
      <c r="K70" s="368" t="s">
        <v>33</v>
      </c>
      <c r="L70" s="368" t="s">
        <v>57</v>
      </c>
      <c r="M70" s="368" t="s">
        <v>57</v>
      </c>
      <c r="N70" s="368">
        <v>77</v>
      </c>
      <c r="O70" s="368">
        <v>80</v>
      </c>
      <c r="P70" s="368">
        <v>80</v>
      </c>
      <c r="Q70" s="368">
        <v>55</v>
      </c>
      <c r="R70" s="368">
        <v>61</v>
      </c>
      <c r="S70" s="368">
        <v>62</v>
      </c>
      <c r="T70" s="368">
        <v>70</v>
      </c>
      <c r="U70" s="368">
        <v>56</v>
      </c>
      <c r="V70" s="368" t="s">
        <v>11</v>
      </c>
      <c r="W70" s="368">
        <v>541</v>
      </c>
      <c r="X70" s="368">
        <v>100</v>
      </c>
      <c r="Y70" s="368" t="s">
        <v>34</v>
      </c>
      <c r="Z70" s="368" t="s">
        <v>34</v>
      </c>
      <c r="AA70" s="367"/>
      <c r="AB70" s="368" t="s">
        <v>34</v>
      </c>
      <c r="AC70" s="368" t="s">
        <v>34</v>
      </c>
      <c r="AD70" s="367"/>
      <c r="AE70" s="368" t="s">
        <v>36</v>
      </c>
      <c r="AF70" s="368" t="s">
        <v>35</v>
      </c>
      <c r="AG70" s="368" t="s">
        <v>3584</v>
      </c>
      <c r="AH70" s="368" t="s">
        <v>3564</v>
      </c>
      <c r="AI70" s="368" t="s">
        <v>3554</v>
      </c>
      <c r="AJ70" s="368" t="s">
        <v>34</v>
      </c>
    </row>
    <row r="71" spans="1:36" customFormat="1" ht="15" x14ac:dyDescent="0.25">
      <c r="A71" s="375">
        <v>1121</v>
      </c>
      <c r="B71" s="368" t="s">
        <v>166</v>
      </c>
      <c r="C71" s="369" t="s">
        <v>33</v>
      </c>
      <c r="D71" s="368" t="s">
        <v>33</v>
      </c>
      <c r="E71" s="368" t="s">
        <v>33</v>
      </c>
      <c r="F71" s="368" t="s">
        <v>33</v>
      </c>
      <c r="G71" s="368" t="s">
        <v>33</v>
      </c>
      <c r="H71" s="368" t="s">
        <v>33</v>
      </c>
      <c r="I71" s="368" t="s">
        <v>33</v>
      </c>
      <c r="J71" s="368" t="s">
        <v>33</v>
      </c>
      <c r="K71" s="368" t="s">
        <v>33</v>
      </c>
      <c r="L71" s="368" t="s">
        <v>33</v>
      </c>
      <c r="M71" s="368" t="s">
        <v>57</v>
      </c>
      <c r="N71" s="368">
        <v>78</v>
      </c>
      <c r="O71" s="368">
        <v>71</v>
      </c>
      <c r="P71" s="368">
        <v>91</v>
      </c>
      <c r="Q71" s="368">
        <v>61</v>
      </c>
      <c r="R71" s="368">
        <v>64</v>
      </c>
      <c r="S71" s="368">
        <v>61</v>
      </c>
      <c r="T71" s="368">
        <v>64</v>
      </c>
      <c r="U71" s="368">
        <v>61</v>
      </c>
      <c r="V71" s="368" t="s">
        <v>11</v>
      </c>
      <c r="W71" s="368">
        <v>551</v>
      </c>
      <c r="X71" s="368">
        <v>100</v>
      </c>
      <c r="Y71" s="368" t="s">
        <v>34</v>
      </c>
      <c r="Z71" s="368" t="s">
        <v>34</v>
      </c>
      <c r="AA71" s="367"/>
      <c r="AB71" s="368" t="s">
        <v>34</v>
      </c>
      <c r="AC71" s="368" t="s">
        <v>34</v>
      </c>
      <c r="AD71" s="367"/>
      <c r="AE71" s="368" t="s">
        <v>36</v>
      </c>
      <c r="AF71" s="368" t="s">
        <v>40</v>
      </c>
      <c r="AG71" s="368" t="s">
        <v>3581</v>
      </c>
      <c r="AH71" s="368" t="s">
        <v>3577</v>
      </c>
      <c r="AI71" s="368" t="s">
        <v>3554</v>
      </c>
      <c r="AJ71" s="368" t="s">
        <v>34</v>
      </c>
    </row>
    <row r="72" spans="1:36" customFormat="1" ht="15" x14ac:dyDescent="0.25">
      <c r="A72" s="375">
        <v>1161</v>
      </c>
      <c r="B72" s="368" t="s">
        <v>168</v>
      </c>
      <c r="C72" s="369" t="s">
        <v>57</v>
      </c>
      <c r="D72" s="368" t="s">
        <v>57</v>
      </c>
      <c r="E72" s="368" t="s">
        <v>104</v>
      </c>
      <c r="F72" s="368" t="s">
        <v>57</v>
      </c>
      <c r="G72" s="368" t="s">
        <v>57</v>
      </c>
      <c r="H72" s="368" t="s">
        <v>33</v>
      </c>
      <c r="I72" s="368" t="s">
        <v>33</v>
      </c>
      <c r="J72" s="368" t="s">
        <v>33</v>
      </c>
      <c r="K72" s="368" t="s">
        <v>57</v>
      </c>
      <c r="L72" s="368" t="s">
        <v>33</v>
      </c>
      <c r="M72" s="368" t="s">
        <v>57</v>
      </c>
      <c r="N72" s="368">
        <v>69</v>
      </c>
      <c r="O72" s="368">
        <v>71</v>
      </c>
      <c r="P72" s="368">
        <v>74</v>
      </c>
      <c r="Q72" s="368">
        <v>33</v>
      </c>
      <c r="R72" s="368">
        <v>59</v>
      </c>
      <c r="S72" s="368">
        <v>59</v>
      </c>
      <c r="T72" s="368">
        <v>45</v>
      </c>
      <c r="U72" s="368">
        <v>52</v>
      </c>
      <c r="V72" s="368" t="s">
        <v>11</v>
      </c>
      <c r="W72" s="368">
        <v>462</v>
      </c>
      <c r="X72" s="368">
        <v>100</v>
      </c>
      <c r="Y72" s="368" t="s">
        <v>34</v>
      </c>
      <c r="Z72" s="368" t="s">
        <v>36</v>
      </c>
      <c r="AA72" s="367"/>
      <c r="AB72" s="368" t="s">
        <v>36</v>
      </c>
      <c r="AC72" s="368" t="s">
        <v>34</v>
      </c>
      <c r="AD72" s="367"/>
      <c r="AE72" s="368" t="s">
        <v>36</v>
      </c>
      <c r="AF72" s="368" t="s">
        <v>35</v>
      </c>
      <c r="AG72" s="368" t="s">
        <v>3558</v>
      </c>
      <c r="AH72" s="368" t="s">
        <v>3566</v>
      </c>
      <c r="AI72" s="368" t="s">
        <v>3554</v>
      </c>
      <c r="AJ72" s="368" t="s">
        <v>34</v>
      </c>
    </row>
    <row r="73" spans="1:36" customFormat="1" ht="15" x14ac:dyDescent="0.25">
      <c r="A73" s="375">
        <v>1241</v>
      </c>
      <c r="B73" s="368" t="s">
        <v>170</v>
      </c>
      <c r="C73" s="369" t="s">
        <v>33</v>
      </c>
      <c r="D73" s="368" t="s">
        <v>33</v>
      </c>
      <c r="E73" s="368" t="s">
        <v>33</v>
      </c>
      <c r="F73" s="368" t="s">
        <v>33</v>
      </c>
      <c r="G73" s="368" t="s">
        <v>33</v>
      </c>
      <c r="H73" s="368" t="s">
        <v>33</v>
      </c>
      <c r="I73" s="368" t="s">
        <v>33</v>
      </c>
      <c r="J73" s="368" t="s">
        <v>33</v>
      </c>
      <c r="K73" s="368" t="s">
        <v>33</v>
      </c>
      <c r="L73" s="368" t="s">
        <v>104</v>
      </c>
      <c r="M73" s="368" t="s">
        <v>57</v>
      </c>
      <c r="N73" s="368">
        <v>83</v>
      </c>
      <c r="O73" s="368">
        <v>87</v>
      </c>
      <c r="P73" s="368">
        <v>98</v>
      </c>
      <c r="Q73" s="368">
        <v>53</v>
      </c>
      <c r="R73" s="368">
        <v>75</v>
      </c>
      <c r="S73" s="368">
        <v>69</v>
      </c>
      <c r="T73" s="368">
        <v>71</v>
      </c>
      <c r="U73" s="368">
        <v>72</v>
      </c>
      <c r="V73" s="368" t="s">
        <v>11</v>
      </c>
      <c r="W73" s="368">
        <v>608</v>
      </c>
      <c r="X73" s="368">
        <v>100</v>
      </c>
      <c r="Y73" s="368" t="s">
        <v>34</v>
      </c>
      <c r="Z73" s="368" t="s">
        <v>34</v>
      </c>
      <c r="AA73" s="367"/>
      <c r="AB73" s="368" t="s">
        <v>34</v>
      </c>
      <c r="AC73" s="368" t="s">
        <v>34</v>
      </c>
      <c r="AD73" s="367"/>
      <c r="AE73" s="368" t="s">
        <v>36</v>
      </c>
      <c r="AF73" s="368" t="s">
        <v>35</v>
      </c>
      <c r="AG73" s="368" t="s">
        <v>3605</v>
      </c>
      <c r="AH73" s="368" t="s">
        <v>3606</v>
      </c>
      <c r="AI73" s="368" t="s">
        <v>3554</v>
      </c>
      <c r="AJ73" s="368" t="s">
        <v>34</v>
      </c>
    </row>
    <row r="74" spans="1:36" customFormat="1" ht="15" x14ac:dyDescent="0.25">
      <c r="A74" s="375">
        <v>1281</v>
      </c>
      <c r="B74" s="368" t="s">
        <v>172</v>
      </c>
      <c r="C74" s="369" t="s">
        <v>33</v>
      </c>
      <c r="D74" s="368" t="s">
        <v>33</v>
      </c>
      <c r="E74" s="368" t="s">
        <v>104</v>
      </c>
      <c r="F74" s="368" t="s">
        <v>33</v>
      </c>
      <c r="G74" s="368" t="s">
        <v>33</v>
      </c>
      <c r="H74" s="368" t="s">
        <v>33</v>
      </c>
      <c r="I74" s="368" t="s">
        <v>33</v>
      </c>
      <c r="J74" s="368" t="s">
        <v>33</v>
      </c>
      <c r="K74" s="368" t="s">
        <v>33</v>
      </c>
      <c r="L74" s="368" t="s">
        <v>33</v>
      </c>
      <c r="M74" s="368" t="s">
        <v>33</v>
      </c>
      <c r="N74" s="368">
        <v>90</v>
      </c>
      <c r="O74" s="368">
        <v>89</v>
      </c>
      <c r="P74" s="368">
        <v>82</v>
      </c>
      <c r="Q74" s="368">
        <v>79</v>
      </c>
      <c r="R74" s="368">
        <v>64</v>
      </c>
      <c r="S74" s="368">
        <v>52</v>
      </c>
      <c r="T74" s="368">
        <v>57</v>
      </c>
      <c r="U74" s="368">
        <v>67</v>
      </c>
      <c r="V74" s="368" t="s">
        <v>11</v>
      </c>
      <c r="W74" s="368">
        <v>580</v>
      </c>
      <c r="X74" s="368">
        <v>99</v>
      </c>
      <c r="Y74" s="368" t="s">
        <v>34</v>
      </c>
      <c r="Z74" s="368" t="s">
        <v>34</v>
      </c>
      <c r="AA74" s="367"/>
      <c r="AB74" s="368" t="s">
        <v>34</v>
      </c>
      <c r="AC74" s="368" t="s">
        <v>34</v>
      </c>
      <c r="AD74" s="367"/>
      <c r="AE74" s="368" t="s">
        <v>36</v>
      </c>
      <c r="AF74" s="368" t="s">
        <v>35</v>
      </c>
      <c r="AG74" s="368" t="s">
        <v>3569</v>
      </c>
      <c r="AH74" s="368" t="s">
        <v>3560</v>
      </c>
      <c r="AI74" s="368" t="s">
        <v>3554</v>
      </c>
      <c r="AJ74" s="368" t="s">
        <v>34</v>
      </c>
    </row>
    <row r="75" spans="1:36" customFormat="1" ht="15" x14ac:dyDescent="0.25">
      <c r="A75" s="375">
        <v>1331</v>
      </c>
      <c r="B75" s="368" t="s">
        <v>174</v>
      </c>
      <c r="C75" s="369" t="s">
        <v>33</v>
      </c>
      <c r="D75" s="368" t="s">
        <v>33</v>
      </c>
      <c r="E75" s="368" t="s">
        <v>33</v>
      </c>
      <c r="F75" s="368" t="s">
        <v>33</v>
      </c>
      <c r="G75" s="368" t="s">
        <v>33</v>
      </c>
      <c r="H75" s="368" t="s">
        <v>33</v>
      </c>
      <c r="I75" s="368" t="s">
        <v>33</v>
      </c>
      <c r="J75" s="368" t="s">
        <v>33</v>
      </c>
      <c r="K75" s="368" t="s">
        <v>33</v>
      </c>
      <c r="L75" s="368" t="s">
        <v>33</v>
      </c>
      <c r="M75" s="368" t="s">
        <v>33</v>
      </c>
      <c r="N75" s="368">
        <v>85</v>
      </c>
      <c r="O75" s="368">
        <v>85</v>
      </c>
      <c r="P75" s="368">
        <v>86</v>
      </c>
      <c r="Q75" s="368">
        <v>66</v>
      </c>
      <c r="R75" s="368">
        <v>69</v>
      </c>
      <c r="S75" s="368">
        <v>74</v>
      </c>
      <c r="T75" s="368">
        <v>66</v>
      </c>
      <c r="U75" s="368">
        <v>72</v>
      </c>
      <c r="V75" s="368" t="s">
        <v>11</v>
      </c>
      <c r="W75" s="368">
        <v>603</v>
      </c>
      <c r="X75" s="368">
        <v>100</v>
      </c>
      <c r="Y75" s="368" t="s">
        <v>34</v>
      </c>
      <c r="Z75" s="368" t="s">
        <v>34</v>
      </c>
      <c r="AA75" s="367"/>
      <c r="AB75" s="368" t="s">
        <v>34</v>
      </c>
      <c r="AC75" s="368" t="s">
        <v>34</v>
      </c>
      <c r="AD75" s="367"/>
      <c r="AE75" s="368" t="s">
        <v>36</v>
      </c>
      <c r="AF75" s="368" t="s">
        <v>40</v>
      </c>
      <c r="AG75" s="368" t="s">
        <v>3607</v>
      </c>
      <c r="AH75" s="368" t="s">
        <v>3587</v>
      </c>
      <c r="AI75" s="368" t="s">
        <v>3554</v>
      </c>
      <c r="AJ75" s="368" t="s">
        <v>36</v>
      </c>
    </row>
    <row r="76" spans="1:36" customFormat="1" ht="15" x14ac:dyDescent="0.25">
      <c r="A76" s="375">
        <v>1361</v>
      </c>
      <c r="B76" s="368" t="s">
        <v>176</v>
      </c>
      <c r="C76" s="369" t="s">
        <v>57</v>
      </c>
      <c r="D76" s="368" t="s">
        <v>214</v>
      </c>
      <c r="E76" s="368" t="s">
        <v>46</v>
      </c>
      <c r="F76" s="368" t="s">
        <v>46</v>
      </c>
      <c r="G76" s="368" t="s">
        <v>57</v>
      </c>
      <c r="H76" s="368" t="s">
        <v>57</v>
      </c>
      <c r="I76" s="368" t="s">
        <v>46</v>
      </c>
      <c r="J76" s="368" t="s">
        <v>57</v>
      </c>
      <c r="K76" s="368" t="s">
        <v>57</v>
      </c>
      <c r="L76" s="368" t="s">
        <v>214</v>
      </c>
      <c r="M76" s="368" t="s">
        <v>46</v>
      </c>
      <c r="N76" s="368">
        <v>37</v>
      </c>
      <c r="O76" s="368">
        <v>60</v>
      </c>
      <c r="P76" s="368">
        <v>63</v>
      </c>
      <c r="Q76" s="368">
        <v>21</v>
      </c>
      <c r="R76" s="368">
        <v>56</v>
      </c>
      <c r="S76" s="368">
        <v>77</v>
      </c>
      <c r="T76" s="368">
        <v>47</v>
      </c>
      <c r="U76" s="368">
        <v>87</v>
      </c>
      <c r="V76" s="368" t="s">
        <v>11</v>
      </c>
      <c r="W76" s="368">
        <v>448</v>
      </c>
      <c r="X76" s="368">
        <v>100</v>
      </c>
      <c r="Y76" s="368" t="s">
        <v>36</v>
      </c>
      <c r="Z76" s="368" t="s">
        <v>36</v>
      </c>
      <c r="AA76" s="368" t="s">
        <v>34</v>
      </c>
      <c r="AB76" s="368" t="s">
        <v>34</v>
      </c>
      <c r="AC76" s="368" t="s">
        <v>34</v>
      </c>
      <c r="AD76" s="367"/>
      <c r="AE76" s="368" t="s">
        <v>36</v>
      </c>
      <c r="AF76" s="368" t="s">
        <v>35</v>
      </c>
      <c r="AG76" s="368" t="s">
        <v>3564</v>
      </c>
      <c r="AH76" s="368" t="s">
        <v>3565</v>
      </c>
      <c r="AI76" s="368" t="s">
        <v>3554</v>
      </c>
      <c r="AJ76" s="368" t="s">
        <v>34</v>
      </c>
    </row>
    <row r="77" spans="1:36" customFormat="1" ht="15" x14ac:dyDescent="0.25">
      <c r="A77" s="375">
        <v>1371</v>
      </c>
      <c r="B77" s="368" t="s">
        <v>178</v>
      </c>
      <c r="C77" s="369" t="s">
        <v>33</v>
      </c>
      <c r="D77" s="368" t="s">
        <v>33</v>
      </c>
      <c r="E77" s="368" t="s">
        <v>33</v>
      </c>
      <c r="F77" s="368" t="s">
        <v>33</v>
      </c>
      <c r="G77" s="368" t="s">
        <v>33</v>
      </c>
      <c r="H77" s="368" t="s">
        <v>33</v>
      </c>
      <c r="I77" s="368" t="s">
        <v>33</v>
      </c>
      <c r="J77" s="368" t="s">
        <v>33</v>
      </c>
      <c r="K77" s="368" t="s">
        <v>33</v>
      </c>
      <c r="L77" s="368" t="s">
        <v>104</v>
      </c>
      <c r="M77" s="368" t="s">
        <v>57</v>
      </c>
      <c r="N77" s="368">
        <v>82</v>
      </c>
      <c r="O77" s="368">
        <v>88</v>
      </c>
      <c r="P77" s="368">
        <v>87</v>
      </c>
      <c r="Q77" s="368">
        <v>64</v>
      </c>
      <c r="R77" s="368">
        <v>67</v>
      </c>
      <c r="S77" s="368">
        <v>75</v>
      </c>
      <c r="T77" s="368">
        <v>65</v>
      </c>
      <c r="U77" s="368">
        <v>76</v>
      </c>
      <c r="V77" s="368" t="s">
        <v>11</v>
      </c>
      <c r="W77" s="368">
        <v>604</v>
      </c>
      <c r="X77" s="368">
        <v>100</v>
      </c>
      <c r="Y77" s="368" t="s">
        <v>34</v>
      </c>
      <c r="Z77" s="368" t="s">
        <v>34</v>
      </c>
      <c r="AA77" s="367"/>
      <c r="AB77" s="368" t="s">
        <v>34</v>
      </c>
      <c r="AC77" s="368" t="s">
        <v>34</v>
      </c>
      <c r="AD77" s="367"/>
      <c r="AE77" s="368" t="s">
        <v>36</v>
      </c>
      <c r="AF77" s="368" t="s">
        <v>35</v>
      </c>
      <c r="AG77" s="368" t="s">
        <v>3573</v>
      </c>
      <c r="AH77" s="368" t="s">
        <v>3564</v>
      </c>
      <c r="AI77" s="368" t="s">
        <v>3554</v>
      </c>
      <c r="AJ77" s="368" t="s">
        <v>34</v>
      </c>
    </row>
    <row r="78" spans="1:36" customFormat="1" ht="15" x14ac:dyDescent="0.25">
      <c r="A78" s="375">
        <v>1401</v>
      </c>
      <c r="B78" s="368" t="s">
        <v>180</v>
      </c>
      <c r="C78" s="369" t="s">
        <v>33</v>
      </c>
      <c r="D78" s="368" t="s">
        <v>46</v>
      </c>
      <c r="E78" s="368" t="s">
        <v>104</v>
      </c>
      <c r="F78" s="368" t="s">
        <v>57</v>
      </c>
      <c r="G78" s="368" t="s">
        <v>57</v>
      </c>
      <c r="H78" s="368" t="s">
        <v>57</v>
      </c>
      <c r="I78" s="368" t="s">
        <v>33</v>
      </c>
      <c r="J78" s="368" t="s">
        <v>57</v>
      </c>
      <c r="K78" s="368" t="s">
        <v>33</v>
      </c>
      <c r="L78" s="368" t="s">
        <v>33</v>
      </c>
      <c r="M78" s="368" t="s">
        <v>46</v>
      </c>
      <c r="N78" s="368">
        <v>64</v>
      </c>
      <c r="O78" s="368">
        <v>73</v>
      </c>
      <c r="P78" s="368">
        <v>71</v>
      </c>
      <c r="Q78" s="368">
        <v>50</v>
      </c>
      <c r="R78" s="368">
        <v>60</v>
      </c>
      <c r="S78" s="368">
        <v>79</v>
      </c>
      <c r="T78" s="368">
        <v>67</v>
      </c>
      <c r="U78" s="368">
        <v>84</v>
      </c>
      <c r="V78" s="368" t="s">
        <v>11</v>
      </c>
      <c r="W78" s="368">
        <v>548</v>
      </c>
      <c r="X78" s="368">
        <v>100</v>
      </c>
      <c r="Y78" s="368" t="s">
        <v>34</v>
      </c>
      <c r="Z78" s="368" t="s">
        <v>34</v>
      </c>
      <c r="AA78" s="367"/>
      <c r="AB78" s="368" t="s">
        <v>36</v>
      </c>
      <c r="AC78" s="368" t="s">
        <v>34</v>
      </c>
      <c r="AD78" s="367"/>
      <c r="AE78" s="368" t="s">
        <v>36</v>
      </c>
      <c r="AF78" s="368" t="s">
        <v>35</v>
      </c>
      <c r="AG78" s="368" t="s">
        <v>3571</v>
      </c>
      <c r="AH78" s="368" t="s">
        <v>3566</v>
      </c>
      <c r="AI78" s="368" t="s">
        <v>3554</v>
      </c>
      <c r="AJ78" s="368" t="s">
        <v>34</v>
      </c>
    </row>
    <row r="79" spans="1:36" customFormat="1" ht="15" x14ac:dyDescent="0.25">
      <c r="A79" s="375">
        <v>1441</v>
      </c>
      <c r="B79" s="368" t="s">
        <v>182</v>
      </c>
      <c r="C79" s="369" t="s">
        <v>57</v>
      </c>
      <c r="D79" s="368" t="s">
        <v>57</v>
      </c>
      <c r="E79" s="368" t="s">
        <v>57</v>
      </c>
      <c r="F79" s="368" t="s">
        <v>57</v>
      </c>
      <c r="G79" s="368" t="s">
        <v>46</v>
      </c>
      <c r="H79" s="368" t="s">
        <v>57</v>
      </c>
      <c r="I79" s="368" t="s">
        <v>57</v>
      </c>
      <c r="J79" s="368" t="s">
        <v>46</v>
      </c>
      <c r="K79" s="368" t="s">
        <v>46</v>
      </c>
      <c r="L79" s="368" t="s">
        <v>214</v>
      </c>
      <c r="M79" s="368" t="s">
        <v>46</v>
      </c>
      <c r="N79" s="368">
        <v>50</v>
      </c>
      <c r="O79" s="368">
        <v>54</v>
      </c>
      <c r="P79" s="368">
        <v>97</v>
      </c>
      <c r="Q79" s="368">
        <v>19</v>
      </c>
      <c r="R79" s="368">
        <v>48</v>
      </c>
      <c r="S79" s="368">
        <v>54</v>
      </c>
      <c r="T79" s="368">
        <v>53</v>
      </c>
      <c r="U79" s="368">
        <v>60</v>
      </c>
      <c r="V79" s="368" t="s">
        <v>11</v>
      </c>
      <c r="W79" s="368">
        <v>435</v>
      </c>
      <c r="X79" s="368">
        <v>100</v>
      </c>
      <c r="Y79" s="368" t="s">
        <v>34</v>
      </c>
      <c r="Z79" s="368" t="s">
        <v>34</v>
      </c>
      <c r="AA79" s="367"/>
      <c r="AB79" s="368" t="s">
        <v>34</v>
      </c>
      <c r="AC79" s="368" t="s">
        <v>34</v>
      </c>
      <c r="AD79" s="367"/>
      <c r="AE79" s="368" t="s">
        <v>36</v>
      </c>
      <c r="AF79" s="368" t="s">
        <v>35</v>
      </c>
      <c r="AG79" s="368" t="s">
        <v>3563</v>
      </c>
      <c r="AH79" s="368" t="s">
        <v>3570</v>
      </c>
      <c r="AI79" s="368" t="s">
        <v>3554</v>
      </c>
      <c r="AJ79" s="368" t="s">
        <v>34</v>
      </c>
    </row>
    <row r="80" spans="1:36" customFormat="1" ht="15" x14ac:dyDescent="0.25">
      <c r="A80" s="375">
        <v>1481</v>
      </c>
      <c r="B80" s="368" t="s">
        <v>184</v>
      </c>
      <c r="C80" s="369" t="s">
        <v>33</v>
      </c>
      <c r="D80" s="368" t="s">
        <v>33</v>
      </c>
      <c r="E80" s="368" t="s">
        <v>33</v>
      </c>
      <c r="F80" s="368" t="s">
        <v>33</v>
      </c>
      <c r="G80" s="368" t="s">
        <v>33</v>
      </c>
      <c r="H80" s="368" t="s">
        <v>33</v>
      </c>
      <c r="I80" s="368" t="s">
        <v>33</v>
      </c>
      <c r="J80" s="368" t="s">
        <v>104</v>
      </c>
      <c r="K80" s="368" t="s">
        <v>104</v>
      </c>
      <c r="L80" s="368" t="s">
        <v>57</v>
      </c>
      <c r="M80" s="368" t="s">
        <v>33</v>
      </c>
      <c r="N80" s="368">
        <v>83</v>
      </c>
      <c r="O80" s="368">
        <v>85</v>
      </c>
      <c r="P80" s="368">
        <v>73</v>
      </c>
      <c r="Q80" s="368">
        <v>66</v>
      </c>
      <c r="R80" s="368">
        <v>69</v>
      </c>
      <c r="S80" s="368">
        <v>63</v>
      </c>
      <c r="T80" s="368">
        <v>59</v>
      </c>
      <c r="U80" s="368">
        <v>65</v>
      </c>
      <c r="V80" s="368" t="s">
        <v>11</v>
      </c>
      <c r="W80" s="368">
        <v>563</v>
      </c>
      <c r="X80" s="368">
        <v>100</v>
      </c>
      <c r="Y80" s="368" t="s">
        <v>34</v>
      </c>
      <c r="Z80" s="368" t="s">
        <v>34</v>
      </c>
      <c r="AA80" s="367"/>
      <c r="AB80" s="368" t="s">
        <v>34</v>
      </c>
      <c r="AC80" s="368" t="s">
        <v>34</v>
      </c>
      <c r="AD80" s="367"/>
      <c r="AE80" s="368" t="s">
        <v>36</v>
      </c>
      <c r="AF80" s="368" t="s">
        <v>35</v>
      </c>
      <c r="AG80" s="368" t="s">
        <v>3606</v>
      </c>
      <c r="AH80" s="368" t="s">
        <v>3565</v>
      </c>
      <c r="AI80" s="368" t="s">
        <v>3554</v>
      </c>
      <c r="AJ80" s="368" t="s">
        <v>34</v>
      </c>
    </row>
    <row r="81" spans="1:36" customFormat="1" ht="15" x14ac:dyDescent="0.25">
      <c r="A81" s="375">
        <v>1521</v>
      </c>
      <c r="B81" s="368" t="s">
        <v>186</v>
      </c>
      <c r="C81" s="369" t="s">
        <v>33</v>
      </c>
      <c r="D81" s="368" t="s">
        <v>33</v>
      </c>
      <c r="E81" s="368" t="s">
        <v>33</v>
      </c>
      <c r="F81" s="368" t="s">
        <v>33</v>
      </c>
      <c r="G81" s="368" t="s">
        <v>33</v>
      </c>
      <c r="H81" s="368" t="s">
        <v>33</v>
      </c>
      <c r="I81" s="368" t="s">
        <v>33</v>
      </c>
      <c r="J81" s="368" t="s">
        <v>33</v>
      </c>
      <c r="K81" s="368" t="s">
        <v>33</v>
      </c>
      <c r="L81" s="368" t="s">
        <v>33</v>
      </c>
      <c r="M81" s="368" t="s">
        <v>57</v>
      </c>
      <c r="N81" s="368">
        <v>73</v>
      </c>
      <c r="O81" s="368">
        <v>79</v>
      </c>
      <c r="P81" s="368">
        <v>100</v>
      </c>
      <c r="Q81" s="368">
        <v>54</v>
      </c>
      <c r="R81" s="368">
        <v>79</v>
      </c>
      <c r="S81" s="368">
        <v>65</v>
      </c>
      <c r="T81" s="368">
        <v>76</v>
      </c>
      <c r="U81" s="368">
        <v>68</v>
      </c>
      <c r="V81" s="368" t="s">
        <v>11</v>
      </c>
      <c r="W81" s="368">
        <v>594</v>
      </c>
      <c r="X81" s="368">
        <v>100</v>
      </c>
      <c r="Y81" s="368" t="s">
        <v>34</v>
      </c>
      <c r="Z81" s="368" t="s">
        <v>34</v>
      </c>
      <c r="AA81" s="367"/>
      <c r="AB81" s="368" t="s">
        <v>34</v>
      </c>
      <c r="AC81" s="368" t="s">
        <v>34</v>
      </c>
      <c r="AD81" s="367"/>
      <c r="AE81" s="368" t="s">
        <v>36</v>
      </c>
      <c r="AF81" s="368" t="s">
        <v>35</v>
      </c>
      <c r="AG81" s="368" t="s">
        <v>3577</v>
      </c>
      <c r="AH81" s="368" t="s">
        <v>3570</v>
      </c>
      <c r="AI81" s="368" t="s">
        <v>3554</v>
      </c>
      <c r="AJ81" s="368" t="s">
        <v>34</v>
      </c>
    </row>
    <row r="82" spans="1:36" customFormat="1" ht="15" x14ac:dyDescent="0.25">
      <c r="A82" s="375">
        <v>1561</v>
      </c>
      <c r="B82" s="368" t="s">
        <v>188</v>
      </c>
      <c r="C82" s="369" t="s">
        <v>46</v>
      </c>
      <c r="D82" s="368" t="s">
        <v>33</v>
      </c>
      <c r="E82" s="368" t="s">
        <v>46</v>
      </c>
      <c r="F82" s="368" t="s">
        <v>46</v>
      </c>
      <c r="G82" s="368" t="s">
        <v>57</v>
      </c>
      <c r="H82" s="368" t="s">
        <v>57</v>
      </c>
      <c r="I82" s="368" t="s">
        <v>104</v>
      </c>
      <c r="J82" s="368" t="s">
        <v>57</v>
      </c>
      <c r="K82" s="368" t="s">
        <v>57</v>
      </c>
      <c r="L82" s="368" t="s">
        <v>46</v>
      </c>
      <c r="M82" s="368" t="s">
        <v>46</v>
      </c>
      <c r="N82" s="368">
        <v>49</v>
      </c>
      <c r="O82" s="368">
        <v>62</v>
      </c>
      <c r="P82" s="368">
        <v>70</v>
      </c>
      <c r="Q82" s="368">
        <v>33</v>
      </c>
      <c r="R82" s="368">
        <v>48</v>
      </c>
      <c r="S82" s="368">
        <v>60</v>
      </c>
      <c r="T82" s="368">
        <v>50</v>
      </c>
      <c r="U82" s="368">
        <v>60</v>
      </c>
      <c r="V82" s="368" t="s">
        <v>11</v>
      </c>
      <c r="W82" s="368">
        <v>432</v>
      </c>
      <c r="X82" s="368">
        <v>100</v>
      </c>
      <c r="Y82" s="368" t="s">
        <v>34</v>
      </c>
      <c r="Z82" s="368" t="s">
        <v>34</v>
      </c>
      <c r="AA82" s="367"/>
      <c r="AB82" s="368" t="s">
        <v>34</v>
      </c>
      <c r="AC82" s="368" t="s">
        <v>34</v>
      </c>
      <c r="AD82" s="367"/>
      <c r="AE82" s="368" t="s">
        <v>36</v>
      </c>
      <c r="AF82" s="368" t="s">
        <v>35</v>
      </c>
      <c r="AG82" s="368" t="s">
        <v>3566</v>
      </c>
      <c r="AH82" s="368" t="s">
        <v>3566</v>
      </c>
      <c r="AI82" s="368" t="s">
        <v>3554</v>
      </c>
      <c r="AJ82" s="368" t="s">
        <v>34</v>
      </c>
    </row>
    <row r="83" spans="1:36" customFormat="1" ht="15" x14ac:dyDescent="0.25">
      <c r="A83" s="375">
        <v>1601</v>
      </c>
      <c r="B83" s="368" t="s">
        <v>190</v>
      </c>
      <c r="C83" s="369" t="s">
        <v>46</v>
      </c>
      <c r="D83" s="368" t="s">
        <v>46</v>
      </c>
      <c r="E83" s="368" t="s">
        <v>104</v>
      </c>
      <c r="F83" s="368" t="s">
        <v>57</v>
      </c>
      <c r="G83" s="368" t="s">
        <v>57</v>
      </c>
      <c r="H83" s="368" t="s">
        <v>46</v>
      </c>
      <c r="I83" s="368" t="s">
        <v>46</v>
      </c>
      <c r="J83" s="368" t="s">
        <v>46</v>
      </c>
      <c r="K83" s="368" t="s">
        <v>57</v>
      </c>
      <c r="L83" s="368" t="s">
        <v>214</v>
      </c>
      <c r="M83" s="368" t="s">
        <v>46</v>
      </c>
      <c r="N83" s="368">
        <v>49</v>
      </c>
      <c r="O83" s="368">
        <v>58</v>
      </c>
      <c r="P83" s="368">
        <v>84</v>
      </c>
      <c r="Q83" s="368">
        <v>27</v>
      </c>
      <c r="R83" s="368">
        <v>59</v>
      </c>
      <c r="S83" s="368">
        <v>62</v>
      </c>
      <c r="T83" s="368">
        <v>40</v>
      </c>
      <c r="U83" s="368">
        <v>67</v>
      </c>
      <c r="V83" s="368" t="s">
        <v>11</v>
      </c>
      <c r="W83" s="368">
        <v>446</v>
      </c>
      <c r="X83" s="368">
        <v>100</v>
      </c>
      <c r="Y83" s="368" t="s">
        <v>36</v>
      </c>
      <c r="Z83" s="368" t="s">
        <v>36</v>
      </c>
      <c r="AA83" s="368" t="s">
        <v>36</v>
      </c>
      <c r="AB83" s="368" t="s">
        <v>34</v>
      </c>
      <c r="AC83" s="368" t="s">
        <v>34</v>
      </c>
      <c r="AD83" s="367"/>
      <c r="AE83" s="368" t="s">
        <v>36</v>
      </c>
      <c r="AF83" s="368" t="s">
        <v>35</v>
      </c>
      <c r="AG83" s="368" t="s">
        <v>3564</v>
      </c>
      <c r="AH83" s="368" t="s">
        <v>3566</v>
      </c>
      <c r="AI83" s="368" t="s">
        <v>3554</v>
      </c>
      <c r="AJ83" s="368" t="s">
        <v>34</v>
      </c>
    </row>
    <row r="84" spans="1:36" customFormat="1" ht="15" x14ac:dyDescent="0.25">
      <c r="A84" s="375">
        <v>1641</v>
      </c>
      <c r="B84" s="368" t="s">
        <v>192</v>
      </c>
      <c r="C84" s="369" t="s">
        <v>33</v>
      </c>
      <c r="D84" s="368" t="s">
        <v>33</v>
      </c>
      <c r="E84" s="368" t="s">
        <v>33</v>
      </c>
      <c r="F84" s="368" t="s">
        <v>104</v>
      </c>
      <c r="G84" s="368" t="s">
        <v>33</v>
      </c>
      <c r="H84" s="368" t="s">
        <v>33</v>
      </c>
      <c r="I84" s="368" t="s">
        <v>33</v>
      </c>
      <c r="J84" s="368" t="s">
        <v>33</v>
      </c>
      <c r="K84" s="368" t="s">
        <v>33</v>
      </c>
      <c r="L84" s="368" t="s">
        <v>33</v>
      </c>
      <c r="M84" s="368" t="s">
        <v>57</v>
      </c>
      <c r="N84" s="368">
        <v>78</v>
      </c>
      <c r="O84" s="368">
        <v>81</v>
      </c>
      <c r="P84" s="368">
        <v>88</v>
      </c>
      <c r="Q84" s="368">
        <v>77</v>
      </c>
      <c r="R84" s="368">
        <v>66</v>
      </c>
      <c r="S84" s="368">
        <v>62</v>
      </c>
      <c r="T84" s="368">
        <v>65</v>
      </c>
      <c r="U84" s="368">
        <v>60</v>
      </c>
      <c r="V84" s="368" t="s">
        <v>11</v>
      </c>
      <c r="W84" s="368">
        <v>577</v>
      </c>
      <c r="X84" s="368">
        <v>100</v>
      </c>
      <c r="Y84" s="368" t="s">
        <v>34</v>
      </c>
      <c r="Z84" s="368" t="s">
        <v>34</v>
      </c>
      <c r="AA84" s="367"/>
      <c r="AB84" s="368" t="s">
        <v>34</v>
      </c>
      <c r="AC84" s="368" t="s">
        <v>34</v>
      </c>
      <c r="AD84" s="367"/>
      <c r="AE84" s="368" t="s">
        <v>36</v>
      </c>
      <c r="AF84" s="368" t="s">
        <v>35</v>
      </c>
      <c r="AG84" s="368" t="s">
        <v>3569</v>
      </c>
      <c r="AH84" s="368" t="s">
        <v>3571</v>
      </c>
      <c r="AI84" s="368" t="s">
        <v>3554</v>
      </c>
      <c r="AJ84" s="368" t="s">
        <v>34</v>
      </c>
    </row>
    <row r="85" spans="1:36" customFormat="1" ht="15" x14ac:dyDescent="0.25">
      <c r="A85" s="375">
        <v>1681</v>
      </c>
      <c r="B85" s="368" t="s">
        <v>194</v>
      </c>
      <c r="C85" s="369" t="s">
        <v>33</v>
      </c>
      <c r="D85" s="368" t="s">
        <v>33</v>
      </c>
      <c r="E85" s="368" t="s">
        <v>33</v>
      </c>
      <c r="F85" s="368" t="s">
        <v>104</v>
      </c>
      <c r="G85" s="368" t="s">
        <v>33</v>
      </c>
      <c r="H85" s="368" t="s">
        <v>104</v>
      </c>
      <c r="I85" s="368" t="s">
        <v>104</v>
      </c>
      <c r="J85" s="368" t="s">
        <v>33</v>
      </c>
      <c r="K85" s="368" t="s">
        <v>104</v>
      </c>
      <c r="L85" s="368" t="s">
        <v>214</v>
      </c>
      <c r="M85" s="368" t="s">
        <v>46</v>
      </c>
      <c r="N85" s="368">
        <v>60</v>
      </c>
      <c r="O85" s="368">
        <v>87</v>
      </c>
      <c r="P85" s="368">
        <v>98</v>
      </c>
      <c r="Q85" s="368">
        <v>38</v>
      </c>
      <c r="R85" s="368">
        <v>64</v>
      </c>
      <c r="S85" s="368">
        <v>81</v>
      </c>
      <c r="T85" s="368">
        <v>50</v>
      </c>
      <c r="U85" s="368">
        <v>85</v>
      </c>
      <c r="V85" s="368" t="s">
        <v>11</v>
      </c>
      <c r="W85" s="368">
        <v>563</v>
      </c>
      <c r="X85" s="368">
        <v>100</v>
      </c>
      <c r="Y85" s="368" t="s">
        <v>34</v>
      </c>
      <c r="Z85" s="368" t="s">
        <v>34</v>
      </c>
      <c r="AA85" s="367"/>
      <c r="AB85" s="368" t="s">
        <v>34</v>
      </c>
      <c r="AC85" s="368" t="s">
        <v>34</v>
      </c>
      <c r="AD85" s="367"/>
      <c r="AE85" s="368" t="s">
        <v>36</v>
      </c>
      <c r="AF85" s="368" t="s">
        <v>35</v>
      </c>
      <c r="AG85" s="368" t="s">
        <v>3564</v>
      </c>
      <c r="AH85" s="368" t="s">
        <v>3566</v>
      </c>
      <c r="AI85" s="368" t="s">
        <v>3554</v>
      </c>
      <c r="AJ85" s="368" t="s">
        <v>34</v>
      </c>
    </row>
    <row r="86" spans="1:36" customFormat="1" ht="15" x14ac:dyDescent="0.25">
      <c r="A86" s="375">
        <v>1691</v>
      </c>
      <c r="B86" s="368" t="s">
        <v>196</v>
      </c>
      <c r="C86" s="369" t="s">
        <v>33</v>
      </c>
      <c r="D86" s="368" t="s">
        <v>33</v>
      </c>
      <c r="E86" s="368" t="s">
        <v>33</v>
      </c>
      <c r="F86" s="368" t="s">
        <v>33</v>
      </c>
      <c r="G86" s="368" t="s">
        <v>33</v>
      </c>
      <c r="H86" s="368" t="s">
        <v>33</v>
      </c>
      <c r="I86" s="368" t="s">
        <v>33</v>
      </c>
      <c r="J86" s="368" t="s">
        <v>33</v>
      </c>
      <c r="K86" s="368" t="s">
        <v>33</v>
      </c>
      <c r="L86" s="368" t="s">
        <v>33</v>
      </c>
      <c r="M86" s="368" t="s">
        <v>834</v>
      </c>
      <c r="N86" s="368">
        <v>92</v>
      </c>
      <c r="O86" s="368">
        <v>94</v>
      </c>
      <c r="P86" s="368">
        <v>97</v>
      </c>
      <c r="Q86" s="368">
        <v>72</v>
      </c>
      <c r="R86" s="368">
        <v>71</v>
      </c>
      <c r="S86" s="368">
        <v>77</v>
      </c>
      <c r="T86" s="368">
        <v>70</v>
      </c>
      <c r="U86" s="368">
        <v>76</v>
      </c>
      <c r="V86" s="368" t="s">
        <v>11</v>
      </c>
      <c r="W86" s="368">
        <v>649</v>
      </c>
      <c r="X86" s="368">
        <v>100</v>
      </c>
      <c r="Y86" s="368" t="s">
        <v>34</v>
      </c>
      <c r="Z86" s="368" t="s">
        <v>34</v>
      </c>
      <c r="AA86" s="367"/>
      <c r="AB86" s="368" t="s">
        <v>34</v>
      </c>
      <c r="AC86" s="368" t="s">
        <v>34</v>
      </c>
      <c r="AD86" s="367"/>
      <c r="AE86" s="368" t="s">
        <v>36</v>
      </c>
      <c r="AF86" s="368" t="s">
        <v>35</v>
      </c>
      <c r="AG86" s="368" t="s">
        <v>3595</v>
      </c>
      <c r="AH86" s="368" t="s">
        <v>3563</v>
      </c>
      <c r="AI86" s="368" t="s">
        <v>3554</v>
      </c>
      <c r="AJ86" s="368" t="s">
        <v>36</v>
      </c>
    </row>
    <row r="87" spans="1:36" customFormat="1" ht="15" x14ac:dyDescent="0.25">
      <c r="A87" s="375">
        <v>1721</v>
      </c>
      <c r="B87" s="368" t="s">
        <v>198</v>
      </c>
      <c r="C87" s="369" t="s">
        <v>33</v>
      </c>
      <c r="D87" s="368" t="s">
        <v>33</v>
      </c>
      <c r="E87" s="368" t="s">
        <v>33</v>
      </c>
      <c r="F87" s="368" t="s">
        <v>33</v>
      </c>
      <c r="G87" s="368" t="s">
        <v>33</v>
      </c>
      <c r="H87" s="368" t="s">
        <v>33</v>
      </c>
      <c r="I87" s="368" t="s">
        <v>33</v>
      </c>
      <c r="J87" s="368" t="s">
        <v>33</v>
      </c>
      <c r="K87" s="368" t="s">
        <v>33</v>
      </c>
      <c r="L87" s="368" t="s">
        <v>33</v>
      </c>
      <c r="M87" s="368" t="s">
        <v>33</v>
      </c>
      <c r="N87" s="368">
        <v>83</v>
      </c>
      <c r="O87" s="368">
        <v>79</v>
      </c>
      <c r="P87" s="368">
        <v>88</v>
      </c>
      <c r="Q87" s="368">
        <v>59</v>
      </c>
      <c r="R87" s="368">
        <v>71</v>
      </c>
      <c r="S87" s="368">
        <v>65</v>
      </c>
      <c r="T87" s="368">
        <v>67</v>
      </c>
      <c r="U87" s="368">
        <v>69</v>
      </c>
      <c r="V87" s="368" t="s">
        <v>11</v>
      </c>
      <c r="W87" s="368">
        <v>581</v>
      </c>
      <c r="X87" s="368">
        <v>100</v>
      </c>
      <c r="Y87" s="368" t="s">
        <v>34</v>
      </c>
      <c r="Z87" s="368" t="s">
        <v>34</v>
      </c>
      <c r="AA87" s="367"/>
      <c r="AB87" s="368" t="s">
        <v>34</v>
      </c>
      <c r="AC87" s="368" t="s">
        <v>34</v>
      </c>
      <c r="AD87" s="367"/>
      <c r="AE87" s="368" t="s">
        <v>36</v>
      </c>
      <c r="AF87" s="368" t="s">
        <v>40</v>
      </c>
      <c r="AG87" s="368" t="s">
        <v>3608</v>
      </c>
      <c r="AH87" s="368" t="s">
        <v>3563</v>
      </c>
      <c r="AI87" s="368" t="s">
        <v>3554</v>
      </c>
      <c r="AJ87" s="368" t="s">
        <v>34</v>
      </c>
    </row>
    <row r="88" spans="1:36" customFormat="1" ht="15" x14ac:dyDescent="0.25">
      <c r="A88" s="375">
        <v>1761</v>
      </c>
      <c r="B88" s="368" t="s">
        <v>200</v>
      </c>
      <c r="C88" s="369" t="s">
        <v>33</v>
      </c>
      <c r="D88" s="368" t="s">
        <v>33</v>
      </c>
      <c r="E88" s="368" t="s">
        <v>33</v>
      </c>
      <c r="F88" s="368" t="s">
        <v>33</v>
      </c>
      <c r="G88" s="368" t="s">
        <v>33</v>
      </c>
      <c r="H88" s="368" t="s">
        <v>33</v>
      </c>
      <c r="I88" s="368" t="s">
        <v>33</v>
      </c>
      <c r="J88" s="368" t="s">
        <v>33</v>
      </c>
      <c r="K88" s="368" t="s">
        <v>33</v>
      </c>
      <c r="L88" s="368" t="s">
        <v>33</v>
      </c>
      <c r="M88" s="368" t="s">
        <v>33</v>
      </c>
      <c r="N88" s="368">
        <v>92</v>
      </c>
      <c r="O88" s="368">
        <v>93</v>
      </c>
      <c r="P88" s="368">
        <v>97</v>
      </c>
      <c r="Q88" s="368">
        <v>77</v>
      </c>
      <c r="R88" s="368">
        <v>71</v>
      </c>
      <c r="S88" s="368">
        <v>71</v>
      </c>
      <c r="T88" s="368">
        <v>60</v>
      </c>
      <c r="U88" s="368">
        <v>57</v>
      </c>
      <c r="V88" s="368" t="s">
        <v>11</v>
      </c>
      <c r="W88" s="368">
        <v>618</v>
      </c>
      <c r="X88" s="368">
        <v>100</v>
      </c>
      <c r="Y88" s="368" t="s">
        <v>34</v>
      </c>
      <c r="Z88" s="368" t="s">
        <v>34</v>
      </c>
      <c r="AA88" s="367"/>
      <c r="AB88" s="368" t="s">
        <v>34</v>
      </c>
      <c r="AC88" s="368" t="s">
        <v>34</v>
      </c>
      <c r="AD88" s="367"/>
      <c r="AE88" s="368" t="s">
        <v>36</v>
      </c>
      <c r="AF88" s="368" t="s">
        <v>35</v>
      </c>
      <c r="AG88" s="368" t="s">
        <v>3609</v>
      </c>
      <c r="AH88" s="368" t="s">
        <v>3606</v>
      </c>
      <c r="AI88" s="368" t="s">
        <v>3554</v>
      </c>
      <c r="AJ88" s="368" t="s">
        <v>36</v>
      </c>
    </row>
    <row r="89" spans="1:36" customFormat="1" ht="15" x14ac:dyDescent="0.25">
      <c r="A89" s="375">
        <v>1801</v>
      </c>
      <c r="B89" s="368" t="s">
        <v>202</v>
      </c>
      <c r="C89" s="369" t="s">
        <v>33</v>
      </c>
      <c r="D89" s="368" t="s">
        <v>33</v>
      </c>
      <c r="E89" s="368" t="s">
        <v>33</v>
      </c>
      <c r="F89" s="368" t="s">
        <v>33</v>
      </c>
      <c r="G89" s="368" t="s">
        <v>33</v>
      </c>
      <c r="H89" s="368" t="s">
        <v>33</v>
      </c>
      <c r="I89" s="368" t="s">
        <v>33</v>
      </c>
      <c r="J89" s="368" t="s">
        <v>33</v>
      </c>
      <c r="K89" s="368" t="s">
        <v>33</v>
      </c>
      <c r="L89" s="368" t="s">
        <v>104</v>
      </c>
      <c r="M89" s="368" t="s">
        <v>57</v>
      </c>
      <c r="N89" s="368">
        <v>85</v>
      </c>
      <c r="O89" s="368">
        <v>87</v>
      </c>
      <c r="P89" s="368">
        <v>95</v>
      </c>
      <c r="Q89" s="368">
        <v>66</v>
      </c>
      <c r="R89" s="368">
        <v>73</v>
      </c>
      <c r="S89" s="368">
        <v>66</v>
      </c>
      <c r="T89" s="368">
        <v>78</v>
      </c>
      <c r="U89" s="368">
        <v>80</v>
      </c>
      <c r="V89" s="368" t="s">
        <v>11</v>
      </c>
      <c r="W89" s="368">
        <v>630</v>
      </c>
      <c r="X89" s="368">
        <v>100</v>
      </c>
      <c r="Y89" s="368" t="s">
        <v>34</v>
      </c>
      <c r="Z89" s="368" t="s">
        <v>34</v>
      </c>
      <c r="AA89" s="367"/>
      <c r="AB89" s="368" t="s">
        <v>34</v>
      </c>
      <c r="AC89" s="368" t="s">
        <v>34</v>
      </c>
      <c r="AD89" s="367"/>
      <c r="AE89" s="368" t="s">
        <v>36</v>
      </c>
      <c r="AF89" s="368" t="s">
        <v>35</v>
      </c>
      <c r="AG89" s="368" t="s">
        <v>3587</v>
      </c>
      <c r="AH89" s="368" t="s">
        <v>3565</v>
      </c>
      <c r="AI89" s="368" t="s">
        <v>3554</v>
      </c>
      <c r="AJ89" s="368" t="s">
        <v>34</v>
      </c>
    </row>
    <row r="90" spans="1:36" customFormat="1" ht="15" x14ac:dyDescent="0.25">
      <c r="A90" s="375">
        <v>1811</v>
      </c>
      <c r="B90" s="368" t="s">
        <v>204</v>
      </c>
      <c r="C90" s="369" t="s">
        <v>33</v>
      </c>
      <c r="D90" s="368" t="s">
        <v>33</v>
      </c>
      <c r="E90" s="368" t="s">
        <v>33</v>
      </c>
      <c r="F90" s="368" t="s">
        <v>33</v>
      </c>
      <c r="G90" s="368" t="s">
        <v>33</v>
      </c>
      <c r="H90" s="368" t="s">
        <v>33</v>
      </c>
      <c r="I90" s="368" t="s">
        <v>33</v>
      </c>
      <c r="J90" s="368" t="s">
        <v>33</v>
      </c>
      <c r="K90" s="368" t="s">
        <v>33</v>
      </c>
      <c r="L90" s="368" t="s">
        <v>33</v>
      </c>
      <c r="M90" s="368" t="s">
        <v>104</v>
      </c>
      <c r="N90" s="368">
        <v>92</v>
      </c>
      <c r="O90" s="368">
        <v>88</v>
      </c>
      <c r="P90" s="368">
        <v>97</v>
      </c>
      <c r="Q90" s="368">
        <v>65</v>
      </c>
      <c r="R90" s="368">
        <v>71</v>
      </c>
      <c r="S90" s="368">
        <v>70</v>
      </c>
      <c r="T90" s="368">
        <v>66</v>
      </c>
      <c r="U90" s="368">
        <v>66</v>
      </c>
      <c r="V90" s="368" t="s">
        <v>11</v>
      </c>
      <c r="W90" s="368">
        <v>615</v>
      </c>
      <c r="X90" s="368">
        <v>100</v>
      </c>
      <c r="Y90" s="368" t="s">
        <v>34</v>
      </c>
      <c r="Z90" s="368" t="s">
        <v>34</v>
      </c>
      <c r="AA90" s="367"/>
      <c r="AB90" s="368" t="s">
        <v>34</v>
      </c>
      <c r="AC90" s="368" t="s">
        <v>34</v>
      </c>
      <c r="AD90" s="367"/>
      <c r="AE90" s="368" t="s">
        <v>36</v>
      </c>
      <c r="AF90" s="368" t="s">
        <v>35</v>
      </c>
      <c r="AG90" s="368" t="s">
        <v>3578</v>
      </c>
      <c r="AH90" s="368" t="s">
        <v>3565</v>
      </c>
      <c r="AI90" s="368" t="s">
        <v>3554</v>
      </c>
      <c r="AJ90" s="368" t="s">
        <v>34</v>
      </c>
    </row>
    <row r="91" spans="1:36" customFormat="1" ht="15" x14ac:dyDescent="0.25">
      <c r="A91" s="375">
        <v>1841</v>
      </c>
      <c r="B91" s="368" t="s">
        <v>206</v>
      </c>
      <c r="C91" s="369" t="s">
        <v>33</v>
      </c>
      <c r="D91" s="368" t="s">
        <v>33</v>
      </c>
      <c r="E91" s="368" t="s">
        <v>33</v>
      </c>
      <c r="F91" s="368" t="s">
        <v>33</v>
      </c>
      <c r="G91" s="368" t="s">
        <v>104</v>
      </c>
      <c r="H91" s="368" t="s">
        <v>33</v>
      </c>
      <c r="I91" s="368" t="s">
        <v>33</v>
      </c>
      <c r="J91" s="368" t="s">
        <v>57</v>
      </c>
      <c r="K91" s="368" t="s">
        <v>33</v>
      </c>
      <c r="L91" s="368" t="s">
        <v>104</v>
      </c>
      <c r="M91" s="368" t="s">
        <v>57</v>
      </c>
      <c r="N91" s="368">
        <v>79</v>
      </c>
      <c r="O91" s="368">
        <v>80</v>
      </c>
      <c r="P91" s="368">
        <v>79</v>
      </c>
      <c r="Q91" s="368">
        <v>55</v>
      </c>
      <c r="R91" s="368">
        <v>70</v>
      </c>
      <c r="S91" s="368">
        <v>60</v>
      </c>
      <c r="T91" s="368">
        <v>63</v>
      </c>
      <c r="U91" s="368">
        <v>63</v>
      </c>
      <c r="V91" s="368" t="s">
        <v>11</v>
      </c>
      <c r="W91" s="368">
        <v>549</v>
      </c>
      <c r="X91" s="368">
        <v>100</v>
      </c>
      <c r="Y91" s="368" t="s">
        <v>34</v>
      </c>
      <c r="Z91" s="368" t="s">
        <v>34</v>
      </c>
      <c r="AA91" s="367"/>
      <c r="AB91" s="368" t="s">
        <v>34</v>
      </c>
      <c r="AC91" s="368" t="s">
        <v>34</v>
      </c>
      <c r="AD91" s="367"/>
      <c r="AE91" s="368" t="s">
        <v>36</v>
      </c>
      <c r="AF91" s="368" t="s">
        <v>35</v>
      </c>
      <c r="AG91" s="368" t="s">
        <v>3606</v>
      </c>
      <c r="AH91" s="368" t="s">
        <v>3564</v>
      </c>
      <c r="AI91" s="368" t="s">
        <v>3554</v>
      </c>
      <c r="AJ91" s="368" t="s">
        <v>34</v>
      </c>
    </row>
    <row r="92" spans="1:36" customFormat="1" ht="15" x14ac:dyDescent="0.25">
      <c r="A92" s="375">
        <v>1881</v>
      </c>
      <c r="B92" s="368" t="s">
        <v>208</v>
      </c>
      <c r="C92" s="369" t="s">
        <v>33</v>
      </c>
      <c r="D92" s="368" t="s">
        <v>33</v>
      </c>
      <c r="E92" s="368" t="s">
        <v>33</v>
      </c>
      <c r="F92" s="368" t="s">
        <v>33</v>
      </c>
      <c r="G92" s="368" t="s">
        <v>33</v>
      </c>
      <c r="H92" s="368" t="s">
        <v>33</v>
      </c>
      <c r="I92" s="368" t="s">
        <v>104</v>
      </c>
      <c r="J92" s="368" t="s">
        <v>104</v>
      </c>
      <c r="K92" s="368" t="s">
        <v>57</v>
      </c>
      <c r="L92" s="368" t="s">
        <v>104</v>
      </c>
      <c r="M92" s="368" t="s">
        <v>57</v>
      </c>
      <c r="N92" s="368">
        <v>83</v>
      </c>
      <c r="O92" s="368">
        <v>82</v>
      </c>
      <c r="P92" s="368">
        <v>85</v>
      </c>
      <c r="Q92" s="368">
        <v>60</v>
      </c>
      <c r="R92" s="368">
        <v>74</v>
      </c>
      <c r="S92" s="368">
        <v>54</v>
      </c>
      <c r="T92" s="368">
        <v>64</v>
      </c>
      <c r="U92" s="368">
        <v>58</v>
      </c>
      <c r="V92" s="368" t="s">
        <v>11</v>
      </c>
      <c r="W92" s="368">
        <v>560</v>
      </c>
      <c r="X92" s="368">
        <v>100</v>
      </c>
      <c r="Y92" s="368" t="s">
        <v>34</v>
      </c>
      <c r="Z92" s="368" t="s">
        <v>34</v>
      </c>
      <c r="AA92" s="367"/>
      <c r="AB92" s="368" t="s">
        <v>34</v>
      </c>
      <c r="AC92" s="368" t="s">
        <v>34</v>
      </c>
      <c r="AD92" s="367"/>
      <c r="AE92" s="368" t="s">
        <v>36</v>
      </c>
      <c r="AF92" s="368" t="s">
        <v>35</v>
      </c>
      <c r="AG92" s="368" t="s">
        <v>3560</v>
      </c>
      <c r="AH92" s="368" t="s">
        <v>3565</v>
      </c>
      <c r="AI92" s="368" t="s">
        <v>3554</v>
      </c>
      <c r="AJ92" s="368" t="s">
        <v>34</v>
      </c>
    </row>
    <row r="93" spans="1:36" customFormat="1" ht="15" x14ac:dyDescent="0.25">
      <c r="A93" s="375">
        <v>1921</v>
      </c>
      <c r="B93" s="368" t="s">
        <v>210</v>
      </c>
      <c r="C93" s="369" t="s">
        <v>33</v>
      </c>
      <c r="D93" s="368" t="s">
        <v>33</v>
      </c>
      <c r="E93" s="368" t="s">
        <v>33</v>
      </c>
      <c r="F93" s="368" t="s">
        <v>33</v>
      </c>
      <c r="G93" s="368" t="s">
        <v>33</v>
      </c>
      <c r="H93" s="368" t="s">
        <v>33</v>
      </c>
      <c r="I93" s="368" t="s">
        <v>33</v>
      </c>
      <c r="J93" s="368" t="s">
        <v>104</v>
      </c>
      <c r="K93" s="368" t="s">
        <v>33</v>
      </c>
      <c r="L93" s="368" t="s">
        <v>33</v>
      </c>
      <c r="M93" s="368" t="s">
        <v>33</v>
      </c>
      <c r="N93" s="368">
        <v>67</v>
      </c>
      <c r="O93" s="368">
        <v>70</v>
      </c>
      <c r="P93" s="368">
        <v>96</v>
      </c>
      <c r="Q93" s="368">
        <v>55</v>
      </c>
      <c r="R93" s="368">
        <v>62</v>
      </c>
      <c r="S93" s="368">
        <v>63</v>
      </c>
      <c r="T93" s="368">
        <v>60</v>
      </c>
      <c r="U93" s="368">
        <v>69</v>
      </c>
      <c r="V93" s="368" t="s">
        <v>11</v>
      </c>
      <c r="W93" s="368">
        <v>542</v>
      </c>
      <c r="X93" s="368">
        <v>100</v>
      </c>
      <c r="Y93" s="368" t="s">
        <v>34</v>
      </c>
      <c r="Z93" s="368" t="s">
        <v>34</v>
      </c>
      <c r="AA93" s="367"/>
      <c r="AB93" s="368" t="s">
        <v>34</v>
      </c>
      <c r="AC93" s="368" t="s">
        <v>34</v>
      </c>
      <c r="AD93" s="367"/>
      <c r="AE93" s="368" t="s">
        <v>36</v>
      </c>
      <c r="AF93" s="368" t="s">
        <v>35</v>
      </c>
      <c r="AG93" s="368" t="s">
        <v>3560</v>
      </c>
      <c r="AH93" s="368" t="s">
        <v>3562</v>
      </c>
      <c r="AI93" s="368" t="s">
        <v>3554</v>
      </c>
      <c r="AJ93" s="368" t="s">
        <v>34</v>
      </c>
    </row>
    <row r="94" spans="1:36" customFormat="1" ht="15" x14ac:dyDescent="0.25">
      <c r="A94" s="375">
        <v>2001</v>
      </c>
      <c r="B94" s="368" t="s">
        <v>212</v>
      </c>
      <c r="C94" s="369" t="s">
        <v>46</v>
      </c>
      <c r="D94" s="368" t="s">
        <v>57</v>
      </c>
      <c r="E94" s="368" t="s">
        <v>57</v>
      </c>
      <c r="F94" s="368" t="s">
        <v>104</v>
      </c>
      <c r="G94" s="368" t="s">
        <v>57</v>
      </c>
      <c r="H94" s="368" t="s">
        <v>57</v>
      </c>
      <c r="I94" s="368" t="s">
        <v>57</v>
      </c>
      <c r="J94" s="368" t="s">
        <v>57</v>
      </c>
      <c r="K94" s="368" t="s">
        <v>46</v>
      </c>
      <c r="L94" s="368" t="s">
        <v>46</v>
      </c>
      <c r="M94" s="368" t="s">
        <v>46</v>
      </c>
      <c r="N94" s="368">
        <v>58</v>
      </c>
      <c r="O94" s="368">
        <v>68</v>
      </c>
      <c r="P94" s="368">
        <v>90</v>
      </c>
      <c r="Q94" s="368">
        <v>34</v>
      </c>
      <c r="R94" s="368">
        <v>56</v>
      </c>
      <c r="S94" s="368">
        <v>64</v>
      </c>
      <c r="T94" s="368">
        <v>46</v>
      </c>
      <c r="U94" s="368">
        <v>64</v>
      </c>
      <c r="V94" s="368" t="s">
        <v>11</v>
      </c>
      <c r="W94" s="368">
        <v>480</v>
      </c>
      <c r="X94" s="368">
        <v>100</v>
      </c>
      <c r="Y94" s="368" t="s">
        <v>36</v>
      </c>
      <c r="Z94" s="368" t="s">
        <v>36</v>
      </c>
      <c r="AA94" s="368" t="s">
        <v>36</v>
      </c>
      <c r="AB94" s="368" t="s">
        <v>34</v>
      </c>
      <c r="AC94" s="368" t="s">
        <v>34</v>
      </c>
      <c r="AD94" s="367"/>
      <c r="AE94" s="368" t="s">
        <v>36</v>
      </c>
      <c r="AF94" s="368" t="s">
        <v>35</v>
      </c>
      <c r="AG94" s="368" t="s">
        <v>3565</v>
      </c>
      <c r="AH94" s="368" t="s">
        <v>3565</v>
      </c>
      <c r="AI94" s="368" t="s">
        <v>3554</v>
      </c>
      <c r="AJ94" s="368" t="s">
        <v>34</v>
      </c>
    </row>
    <row r="95" spans="1:36" customFormat="1" ht="15" x14ac:dyDescent="0.25">
      <c r="A95" s="375">
        <v>2003</v>
      </c>
      <c r="B95" s="368" t="s">
        <v>2314</v>
      </c>
      <c r="C95" s="371"/>
      <c r="D95" s="367"/>
      <c r="E95" s="367"/>
      <c r="F95" s="367"/>
      <c r="G95" s="367"/>
      <c r="H95" s="367"/>
      <c r="I95" s="367"/>
      <c r="J95" s="367"/>
      <c r="K95" s="367"/>
      <c r="L95" s="367"/>
      <c r="M95" s="367"/>
      <c r="N95" s="368">
        <v>87</v>
      </c>
      <c r="O95" s="368">
        <v>74</v>
      </c>
      <c r="P95" s="368">
        <v>80</v>
      </c>
      <c r="Q95" s="368">
        <v>57</v>
      </c>
      <c r="R95" s="368">
        <v>50</v>
      </c>
      <c r="S95" s="368">
        <v>21</v>
      </c>
      <c r="T95" s="368">
        <v>50</v>
      </c>
      <c r="U95" s="368">
        <v>21</v>
      </c>
      <c r="V95" s="368" t="s">
        <v>11</v>
      </c>
      <c r="W95" s="368">
        <v>440</v>
      </c>
      <c r="X95" s="368">
        <v>100</v>
      </c>
      <c r="Y95" s="367"/>
      <c r="Z95" s="368" t="s">
        <v>34</v>
      </c>
      <c r="AA95" s="367"/>
      <c r="AB95" s="367"/>
      <c r="AC95" s="368" t="s">
        <v>36</v>
      </c>
      <c r="AD95" s="367"/>
      <c r="AE95" s="368" t="s">
        <v>34</v>
      </c>
      <c r="AF95" s="368" t="s">
        <v>35</v>
      </c>
      <c r="AG95" s="368" t="s">
        <v>3574</v>
      </c>
      <c r="AH95" s="368" t="s">
        <v>3584</v>
      </c>
      <c r="AI95" s="368" t="s">
        <v>3554</v>
      </c>
      <c r="AJ95" s="368" t="s">
        <v>36</v>
      </c>
    </row>
    <row r="96" spans="1:36" customFormat="1" ht="15" x14ac:dyDescent="0.25">
      <c r="A96" s="375">
        <v>2006</v>
      </c>
      <c r="B96" s="368" t="s">
        <v>216</v>
      </c>
      <c r="C96" s="369" t="s">
        <v>57</v>
      </c>
      <c r="D96" s="368" t="s">
        <v>57</v>
      </c>
      <c r="E96" s="367"/>
      <c r="F96" s="367"/>
      <c r="G96" s="367"/>
      <c r="H96" s="367"/>
      <c r="I96" s="367"/>
      <c r="J96" s="367"/>
      <c r="K96" s="367"/>
      <c r="L96" s="367"/>
      <c r="M96" s="367"/>
      <c r="N96" s="368">
        <v>51</v>
      </c>
      <c r="O96" s="368">
        <v>65</v>
      </c>
      <c r="P96" s="368">
        <v>25</v>
      </c>
      <c r="Q96" s="368">
        <v>46</v>
      </c>
      <c r="R96" s="368">
        <v>55</v>
      </c>
      <c r="S96" s="368">
        <v>74</v>
      </c>
      <c r="T96" s="368">
        <v>57</v>
      </c>
      <c r="U96" s="368">
        <v>74</v>
      </c>
      <c r="V96" s="368" t="s">
        <v>11</v>
      </c>
      <c r="W96" s="368">
        <v>447</v>
      </c>
      <c r="X96" s="368">
        <v>100</v>
      </c>
      <c r="Y96" s="368" t="s">
        <v>36</v>
      </c>
      <c r="Z96" s="368" t="s">
        <v>34</v>
      </c>
      <c r="AA96" s="367"/>
      <c r="AB96" s="368" t="s">
        <v>34</v>
      </c>
      <c r="AC96" s="368" t="s">
        <v>34</v>
      </c>
      <c r="AD96" s="367"/>
      <c r="AE96" s="368" t="s">
        <v>34</v>
      </c>
      <c r="AF96" s="368" t="s">
        <v>35</v>
      </c>
      <c r="AG96" s="368" t="s">
        <v>3592</v>
      </c>
      <c r="AH96" s="368" t="s">
        <v>3566</v>
      </c>
      <c r="AI96" s="368" t="s">
        <v>3554</v>
      </c>
      <c r="AJ96" s="368" t="s">
        <v>34</v>
      </c>
    </row>
    <row r="97" spans="1:36" customFormat="1" ht="15" x14ac:dyDescent="0.25">
      <c r="A97" s="375">
        <v>2007</v>
      </c>
      <c r="B97" s="368" t="s">
        <v>2238</v>
      </c>
      <c r="C97" s="369" t="s">
        <v>33</v>
      </c>
      <c r="D97" s="367"/>
      <c r="E97" s="367"/>
      <c r="F97" s="367"/>
      <c r="G97" s="367"/>
      <c r="H97" s="367"/>
      <c r="I97" s="367"/>
      <c r="J97" s="367"/>
      <c r="K97" s="367"/>
      <c r="L97" s="367"/>
      <c r="M97" s="367"/>
      <c r="N97" s="368">
        <v>91</v>
      </c>
      <c r="O97" s="368">
        <v>93</v>
      </c>
      <c r="P97" s="368">
        <v>88</v>
      </c>
      <c r="Q97" s="368">
        <v>80</v>
      </c>
      <c r="R97" s="368">
        <v>81</v>
      </c>
      <c r="S97" s="368">
        <v>84</v>
      </c>
      <c r="T97" s="368">
        <v>83</v>
      </c>
      <c r="U97" s="368">
        <v>93</v>
      </c>
      <c r="V97" s="368" t="s">
        <v>11</v>
      </c>
      <c r="W97" s="368">
        <v>693</v>
      </c>
      <c r="X97" s="368">
        <v>100</v>
      </c>
      <c r="Y97" s="367"/>
      <c r="Z97" s="368" t="s">
        <v>34</v>
      </c>
      <c r="AA97" s="367"/>
      <c r="AB97" s="367"/>
      <c r="AC97" s="368" t="s">
        <v>34</v>
      </c>
      <c r="AD97" s="367"/>
      <c r="AE97" s="368" t="s">
        <v>34</v>
      </c>
      <c r="AF97" s="368" t="s">
        <v>35</v>
      </c>
      <c r="AG97" s="368" t="s">
        <v>3610</v>
      </c>
      <c r="AH97" s="368" t="s">
        <v>3611</v>
      </c>
      <c r="AI97" s="368" t="s">
        <v>3554</v>
      </c>
      <c r="AJ97" s="368" t="s">
        <v>36</v>
      </c>
    </row>
    <row r="98" spans="1:36" customFormat="1" ht="15" x14ac:dyDescent="0.25">
      <c r="A98" s="375">
        <v>2012</v>
      </c>
      <c r="B98" s="368" t="s">
        <v>851</v>
      </c>
      <c r="C98" s="369" t="s">
        <v>33</v>
      </c>
      <c r="D98" s="367"/>
      <c r="E98" s="367"/>
      <c r="F98" s="367"/>
      <c r="G98" s="367"/>
      <c r="H98" s="367"/>
      <c r="I98" s="367"/>
      <c r="J98" s="367"/>
      <c r="K98" s="367"/>
      <c r="L98" s="367"/>
      <c r="M98" s="367"/>
      <c r="N98" s="368">
        <v>78</v>
      </c>
      <c r="O98" s="368">
        <v>79</v>
      </c>
      <c r="P98" s="368">
        <v>81</v>
      </c>
      <c r="Q98" s="368">
        <v>50</v>
      </c>
      <c r="R98" s="368">
        <v>64</v>
      </c>
      <c r="S98" s="368">
        <v>71</v>
      </c>
      <c r="T98" s="368">
        <v>64</v>
      </c>
      <c r="U98" s="368">
        <v>71</v>
      </c>
      <c r="V98" s="368" t="s">
        <v>11</v>
      </c>
      <c r="W98" s="368">
        <v>558</v>
      </c>
      <c r="X98" s="368">
        <v>100</v>
      </c>
      <c r="Y98" s="367"/>
      <c r="Z98" s="368" t="s">
        <v>34</v>
      </c>
      <c r="AA98" s="367"/>
      <c r="AB98" s="367"/>
      <c r="AC98" s="368" t="s">
        <v>34</v>
      </c>
      <c r="AD98" s="367"/>
      <c r="AE98" s="368" t="s">
        <v>34</v>
      </c>
      <c r="AF98" s="368" t="s">
        <v>35</v>
      </c>
      <c r="AG98" s="368" t="s">
        <v>3612</v>
      </c>
      <c r="AH98" s="368" t="s">
        <v>3613</v>
      </c>
      <c r="AI98" s="368" t="s">
        <v>3554</v>
      </c>
      <c r="AJ98" s="368" t="s">
        <v>36</v>
      </c>
    </row>
    <row r="99" spans="1:36" customFormat="1" ht="15" x14ac:dyDescent="0.25">
      <c r="A99" s="375">
        <v>2021</v>
      </c>
      <c r="B99" s="368" t="s">
        <v>218</v>
      </c>
      <c r="C99" s="369" t="s">
        <v>33</v>
      </c>
      <c r="D99" s="368" t="s">
        <v>33</v>
      </c>
      <c r="E99" s="368" t="s">
        <v>104</v>
      </c>
      <c r="F99" s="368" t="s">
        <v>33</v>
      </c>
      <c r="G99" s="368" t="s">
        <v>33</v>
      </c>
      <c r="H99" s="368" t="s">
        <v>104</v>
      </c>
      <c r="I99" s="368" t="s">
        <v>104</v>
      </c>
      <c r="J99" s="368" t="s">
        <v>33</v>
      </c>
      <c r="K99" s="368" t="s">
        <v>104</v>
      </c>
      <c r="L99" s="368" t="s">
        <v>104</v>
      </c>
      <c r="M99" s="368" t="s">
        <v>57</v>
      </c>
      <c r="N99" s="368">
        <v>83</v>
      </c>
      <c r="O99" s="368">
        <v>85</v>
      </c>
      <c r="P99" s="368">
        <v>89</v>
      </c>
      <c r="Q99" s="368">
        <v>55</v>
      </c>
      <c r="R99" s="368">
        <v>61</v>
      </c>
      <c r="S99" s="368">
        <v>53</v>
      </c>
      <c r="T99" s="368">
        <v>57</v>
      </c>
      <c r="U99" s="368">
        <v>57</v>
      </c>
      <c r="V99" s="368" t="s">
        <v>11</v>
      </c>
      <c r="W99" s="368">
        <v>540</v>
      </c>
      <c r="X99" s="368">
        <v>100</v>
      </c>
      <c r="Y99" s="368" t="s">
        <v>34</v>
      </c>
      <c r="Z99" s="368" t="s">
        <v>34</v>
      </c>
      <c r="AA99" s="367"/>
      <c r="AB99" s="368" t="s">
        <v>34</v>
      </c>
      <c r="AC99" s="368" t="s">
        <v>34</v>
      </c>
      <c r="AD99" s="367"/>
      <c r="AE99" s="368" t="s">
        <v>36</v>
      </c>
      <c r="AF99" s="368" t="s">
        <v>35</v>
      </c>
      <c r="AG99" s="368" t="s">
        <v>3590</v>
      </c>
      <c r="AH99" s="368" t="s">
        <v>3572</v>
      </c>
      <c r="AI99" s="368" t="s">
        <v>3554</v>
      </c>
      <c r="AJ99" s="368" t="s">
        <v>34</v>
      </c>
    </row>
    <row r="100" spans="1:36" customFormat="1" ht="15" x14ac:dyDescent="0.25">
      <c r="A100" s="375">
        <v>2041</v>
      </c>
      <c r="B100" s="368" t="s">
        <v>220</v>
      </c>
      <c r="C100" s="369" t="s">
        <v>104</v>
      </c>
      <c r="D100" s="368" t="s">
        <v>46</v>
      </c>
      <c r="E100" s="368" t="s">
        <v>104</v>
      </c>
      <c r="F100" s="368" t="s">
        <v>57</v>
      </c>
      <c r="G100" s="368" t="s">
        <v>214</v>
      </c>
      <c r="H100" s="368" t="s">
        <v>104</v>
      </c>
      <c r="I100" s="368" t="s">
        <v>33</v>
      </c>
      <c r="J100" s="368" t="s">
        <v>57</v>
      </c>
      <c r="K100" s="368" t="s">
        <v>57</v>
      </c>
      <c r="L100" s="368" t="s">
        <v>57</v>
      </c>
      <c r="M100" s="368" t="s">
        <v>46</v>
      </c>
      <c r="N100" s="368">
        <v>58</v>
      </c>
      <c r="O100" s="368">
        <v>66</v>
      </c>
      <c r="P100" s="368">
        <v>94</v>
      </c>
      <c r="Q100" s="368">
        <v>44</v>
      </c>
      <c r="R100" s="368">
        <v>58</v>
      </c>
      <c r="S100" s="368">
        <v>69</v>
      </c>
      <c r="T100" s="368">
        <v>45</v>
      </c>
      <c r="U100" s="368">
        <v>73</v>
      </c>
      <c r="V100" s="368" t="s">
        <v>11</v>
      </c>
      <c r="W100" s="368">
        <v>507</v>
      </c>
      <c r="X100" s="368">
        <v>100</v>
      </c>
      <c r="Y100" s="368" t="s">
        <v>34</v>
      </c>
      <c r="Z100" s="368" t="s">
        <v>36</v>
      </c>
      <c r="AA100" s="367"/>
      <c r="AB100" s="368" t="s">
        <v>34</v>
      </c>
      <c r="AC100" s="368" t="s">
        <v>34</v>
      </c>
      <c r="AD100" s="367"/>
      <c r="AE100" s="368" t="s">
        <v>36</v>
      </c>
      <c r="AF100" s="368" t="s">
        <v>35</v>
      </c>
      <c r="AG100" s="368" t="s">
        <v>3571</v>
      </c>
      <c r="AH100" s="368" t="s">
        <v>3566</v>
      </c>
      <c r="AI100" s="368" t="s">
        <v>3554</v>
      </c>
      <c r="AJ100" s="368" t="s">
        <v>34</v>
      </c>
    </row>
    <row r="101" spans="1:36" customFormat="1" ht="15" x14ac:dyDescent="0.25">
      <c r="A101" s="375">
        <v>2060</v>
      </c>
      <c r="B101" s="368" t="s">
        <v>2239</v>
      </c>
      <c r="C101" s="369" t="s">
        <v>46</v>
      </c>
      <c r="D101" s="368" t="s">
        <v>214</v>
      </c>
      <c r="E101" s="367"/>
      <c r="F101" s="367"/>
      <c r="G101" s="367"/>
      <c r="H101" s="367"/>
      <c r="I101" s="367"/>
      <c r="J101" s="367"/>
      <c r="K101" s="367"/>
      <c r="L101" s="367"/>
      <c r="M101" s="367"/>
      <c r="N101" s="368">
        <v>26</v>
      </c>
      <c r="O101" s="368">
        <v>38</v>
      </c>
      <c r="P101" s="368">
        <v>71</v>
      </c>
      <c r="Q101" s="368">
        <v>18</v>
      </c>
      <c r="R101" s="368">
        <v>53</v>
      </c>
      <c r="S101" s="368">
        <v>68</v>
      </c>
      <c r="T101" s="368">
        <v>55</v>
      </c>
      <c r="U101" s="368">
        <v>77</v>
      </c>
      <c r="V101" s="368" t="s">
        <v>11</v>
      </c>
      <c r="W101" s="368">
        <v>406</v>
      </c>
      <c r="X101" s="368">
        <v>100</v>
      </c>
      <c r="Y101" s="368" t="s">
        <v>36</v>
      </c>
      <c r="Z101" s="368" t="s">
        <v>34</v>
      </c>
      <c r="AA101" s="367"/>
      <c r="AB101" s="368" t="s">
        <v>36</v>
      </c>
      <c r="AC101" s="368" t="s">
        <v>34</v>
      </c>
      <c r="AD101" s="367"/>
      <c r="AE101" s="368" t="s">
        <v>34</v>
      </c>
      <c r="AF101" s="368" t="s">
        <v>40</v>
      </c>
      <c r="AG101" s="368" t="s">
        <v>3572</v>
      </c>
      <c r="AH101" s="368" t="s">
        <v>3566</v>
      </c>
      <c r="AI101" s="368" t="s">
        <v>3554</v>
      </c>
      <c r="AJ101" s="368" t="s">
        <v>34</v>
      </c>
    </row>
    <row r="102" spans="1:36" customFormat="1" ht="15" x14ac:dyDescent="0.25">
      <c r="A102" s="375">
        <v>2081</v>
      </c>
      <c r="B102" s="368" t="s">
        <v>224</v>
      </c>
      <c r="C102" s="369" t="s">
        <v>57</v>
      </c>
      <c r="D102" s="368" t="s">
        <v>33</v>
      </c>
      <c r="E102" s="368" t="s">
        <v>33</v>
      </c>
      <c r="F102" s="368" t="s">
        <v>57</v>
      </c>
      <c r="G102" s="368" t="s">
        <v>104</v>
      </c>
      <c r="H102" s="368" t="s">
        <v>104</v>
      </c>
      <c r="I102" s="368" t="s">
        <v>33</v>
      </c>
      <c r="J102" s="368" t="s">
        <v>33</v>
      </c>
      <c r="K102" s="368" t="s">
        <v>33</v>
      </c>
      <c r="L102" s="368" t="s">
        <v>104</v>
      </c>
      <c r="M102" s="368" t="s">
        <v>57</v>
      </c>
      <c r="N102" s="368">
        <v>58</v>
      </c>
      <c r="O102" s="368">
        <v>71</v>
      </c>
      <c r="P102" s="368">
        <v>70</v>
      </c>
      <c r="Q102" s="368">
        <v>29</v>
      </c>
      <c r="R102" s="368">
        <v>50</v>
      </c>
      <c r="S102" s="368">
        <v>59</v>
      </c>
      <c r="T102" s="368">
        <v>41</v>
      </c>
      <c r="U102" s="368">
        <v>61</v>
      </c>
      <c r="V102" s="368" t="s">
        <v>11</v>
      </c>
      <c r="W102" s="368">
        <v>439</v>
      </c>
      <c r="X102" s="368">
        <v>100</v>
      </c>
      <c r="Y102" s="368" t="s">
        <v>34</v>
      </c>
      <c r="Z102" s="368" t="s">
        <v>36</v>
      </c>
      <c r="AA102" s="367"/>
      <c r="AB102" s="368" t="s">
        <v>34</v>
      </c>
      <c r="AC102" s="368" t="s">
        <v>34</v>
      </c>
      <c r="AD102" s="367"/>
      <c r="AE102" s="368" t="s">
        <v>36</v>
      </c>
      <c r="AF102" s="368" t="s">
        <v>35</v>
      </c>
      <c r="AG102" s="368" t="s">
        <v>3571</v>
      </c>
      <c r="AH102" s="368" t="s">
        <v>3565</v>
      </c>
      <c r="AI102" s="368" t="s">
        <v>3554</v>
      </c>
      <c r="AJ102" s="368" t="s">
        <v>34</v>
      </c>
    </row>
    <row r="103" spans="1:36" customFormat="1" ht="15" x14ac:dyDescent="0.25">
      <c r="A103" s="375">
        <v>2111</v>
      </c>
      <c r="B103" s="368" t="s">
        <v>226</v>
      </c>
      <c r="C103" s="369" t="s">
        <v>33</v>
      </c>
      <c r="D103" s="368" t="s">
        <v>104</v>
      </c>
      <c r="E103" s="368" t="s">
        <v>33</v>
      </c>
      <c r="F103" s="368" t="s">
        <v>33</v>
      </c>
      <c r="G103" s="368" t="s">
        <v>33</v>
      </c>
      <c r="H103" s="368" t="s">
        <v>33</v>
      </c>
      <c r="I103" s="368" t="s">
        <v>33</v>
      </c>
      <c r="J103" s="368" t="s">
        <v>33</v>
      </c>
      <c r="K103" s="368" t="s">
        <v>104</v>
      </c>
      <c r="L103" s="368" t="s">
        <v>104</v>
      </c>
      <c r="M103" s="368" t="s">
        <v>57</v>
      </c>
      <c r="N103" s="368">
        <v>76</v>
      </c>
      <c r="O103" s="368">
        <v>78</v>
      </c>
      <c r="P103" s="368">
        <v>93</v>
      </c>
      <c r="Q103" s="368">
        <v>46</v>
      </c>
      <c r="R103" s="368">
        <v>68</v>
      </c>
      <c r="S103" s="368">
        <v>67</v>
      </c>
      <c r="T103" s="368">
        <v>54</v>
      </c>
      <c r="U103" s="368">
        <v>81</v>
      </c>
      <c r="V103" s="368" t="s">
        <v>11</v>
      </c>
      <c r="W103" s="368">
        <v>563</v>
      </c>
      <c r="X103" s="368">
        <v>100</v>
      </c>
      <c r="Y103" s="368" t="s">
        <v>34</v>
      </c>
      <c r="Z103" s="368" t="s">
        <v>34</v>
      </c>
      <c r="AA103" s="367"/>
      <c r="AB103" s="368" t="s">
        <v>34</v>
      </c>
      <c r="AC103" s="368" t="s">
        <v>34</v>
      </c>
      <c r="AD103" s="367"/>
      <c r="AE103" s="368" t="s">
        <v>36</v>
      </c>
      <c r="AF103" s="368" t="s">
        <v>35</v>
      </c>
      <c r="AG103" s="368" t="s">
        <v>3611</v>
      </c>
      <c r="AH103" s="368" t="s">
        <v>3565</v>
      </c>
      <c r="AI103" s="368" t="s">
        <v>3554</v>
      </c>
      <c r="AJ103" s="368" t="s">
        <v>34</v>
      </c>
    </row>
    <row r="104" spans="1:36" customFormat="1" ht="15" x14ac:dyDescent="0.25">
      <c r="A104" s="375">
        <v>2151</v>
      </c>
      <c r="B104" s="368" t="s">
        <v>228</v>
      </c>
      <c r="C104" s="369" t="s">
        <v>33</v>
      </c>
      <c r="D104" s="368" t="s">
        <v>33</v>
      </c>
      <c r="E104" s="368" t="s">
        <v>33</v>
      </c>
      <c r="F104" s="368" t="s">
        <v>33</v>
      </c>
      <c r="G104" s="368" t="s">
        <v>33</v>
      </c>
      <c r="H104" s="368" t="s">
        <v>33</v>
      </c>
      <c r="I104" s="368" t="s">
        <v>33</v>
      </c>
      <c r="J104" s="368" t="s">
        <v>33</v>
      </c>
      <c r="K104" s="368" t="s">
        <v>33</v>
      </c>
      <c r="L104" s="368" t="s">
        <v>33</v>
      </c>
      <c r="M104" s="368" t="s">
        <v>104</v>
      </c>
      <c r="N104" s="368">
        <v>87</v>
      </c>
      <c r="O104" s="368">
        <v>85</v>
      </c>
      <c r="P104" s="368">
        <v>88</v>
      </c>
      <c r="Q104" s="368">
        <v>72</v>
      </c>
      <c r="R104" s="368">
        <v>73</v>
      </c>
      <c r="S104" s="368">
        <v>64</v>
      </c>
      <c r="T104" s="368">
        <v>70</v>
      </c>
      <c r="U104" s="368">
        <v>70</v>
      </c>
      <c r="V104" s="368" t="s">
        <v>11</v>
      </c>
      <c r="W104" s="368">
        <v>609</v>
      </c>
      <c r="X104" s="368">
        <v>100</v>
      </c>
      <c r="Y104" s="368" t="s">
        <v>34</v>
      </c>
      <c r="Z104" s="368" t="s">
        <v>34</v>
      </c>
      <c r="AA104" s="367"/>
      <c r="AB104" s="368" t="s">
        <v>34</v>
      </c>
      <c r="AC104" s="368" t="s">
        <v>34</v>
      </c>
      <c r="AD104" s="367"/>
      <c r="AE104" s="368" t="s">
        <v>36</v>
      </c>
      <c r="AF104" s="368" t="s">
        <v>35</v>
      </c>
      <c r="AG104" s="368" t="s">
        <v>3590</v>
      </c>
      <c r="AH104" s="368" t="s">
        <v>3584</v>
      </c>
      <c r="AI104" s="368" t="s">
        <v>3554</v>
      </c>
      <c r="AJ104" s="368" t="s">
        <v>34</v>
      </c>
    </row>
    <row r="105" spans="1:36" customFormat="1" ht="15" x14ac:dyDescent="0.25">
      <c r="A105" s="375">
        <v>2161</v>
      </c>
      <c r="B105" s="368" t="s">
        <v>230</v>
      </c>
      <c r="C105" s="369" t="s">
        <v>57</v>
      </c>
      <c r="D105" s="368" t="s">
        <v>46</v>
      </c>
      <c r="E105" s="368" t="s">
        <v>57</v>
      </c>
      <c r="F105" s="368" t="s">
        <v>57</v>
      </c>
      <c r="G105" s="368" t="s">
        <v>46</v>
      </c>
      <c r="H105" s="368" t="s">
        <v>57</v>
      </c>
      <c r="I105" s="368" t="s">
        <v>57</v>
      </c>
      <c r="J105" s="368" t="s">
        <v>57</v>
      </c>
      <c r="K105" s="368" t="s">
        <v>57</v>
      </c>
      <c r="L105" s="368" t="s">
        <v>57</v>
      </c>
      <c r="M105" s="368" t="s">
        <v>46</v>
      </c>
      <c r="N105" s="368">
        <v>56</v>
      </c>
      <c r="O105" s="368">
        <v>65</v>
      </c>
      <c r="P105" s="368">
        <v>91</v>
      </c>
      <c r="Q105" s="368">
        <v>41</v>
      </c>
      <c r="R105" s="368">
        <v>58</v>
      </c>
      <c r="S105" s="368">
        <v>60</v>
      </c>
      <c r="T105" s="368">
        <v>53</v>
      </c>
      <c r="U105" s="368">
        <v>63</v>
      </c>
      <c r="V105" s="368" t="s">
        <v>11</v>
      </c>
      <c r="W105" s="368">
        <v>487</v>
      </c>
      <c r="X105" s="368">
        <v>99</v>
      </c>
      <c r="Y105" s="368" t="s">
        <v>36</v>
      </c>
      <c r="Z105" s="368" t="s">
        <v>34</v>
      </c>
      <c r="AA105" s="367"/>
      <c r="AB105" s="368" t="s">
        <v>34</v>
      </c>
      <c r="AC105" s="368" t="s">
        <v>34</v>
      </c>
      <c r="AD105" s="367"/>
      <c r="AE105" s="368" t="s">
        <v>36</v>
      </c>
      <c r="AF105" s="368" t="s">
        <v>35</v>
      </c>
      <c r="AG105" s="368" t="s">
        <v>3562</v>
      </c>
      <c r="AH105" s="368" t="s">
        <v>3566</v>
      </c>
      <c r="AI105" s="368" t="s">
        <v>3554</v>
      </c>
      <c r="AJ105" s="368" t="s">
        <v>34</v>
      </c>
    </row>
    <row r="106" spans="1:36" customFormat="1" ht="15" x14ac:dyDescent="0.25">
      <c r="A106" s="375">
        <v>2181</v>
      </c>
      <c r="B106" s="368" t="s">
        <v>232</v>
      </c>
      <c r="C106" s="369" t="s">
        <v>33</v>
      </c>
      <c r="D106" s="368" t="s">
        <v>33</v>
      </c>
      <c r="E106" s="368" t="s">
        <v>33</v>
      </c>
      <c r="F106" s="368" t="s">
        <v>33</v>
      </c>
      <c r="G106" s="368" t="s">
        <v>104</v>
      </c>
      <c r="H106" s="368" t="s">
        <v>104</v>
      </c>
      <c r="I106" s="368" t="s">
        <v>104</v>
      </c>
      <c r="J106" s="368" t="s">
        <v>33</v>
      </c>
      <c r="K106" s="368" t="s">
        <v>104</v>
      </c>
      <c r="L106" s="368" t="s">
        <v>57</v>
      </c>
      <c r="M106" s="368" t="s">
        <v>57</v>
      </c>
      <c r="N106" s="368">
        <v>77</v>
      </c>
      <c r="O106" s="368">
        <v>79</v>
      </c>
      <c r="P106" s="368">
        <v>83</v>
      </c>
      <c r="Q106" s="368">
        <v>54</v>
      </c>
      <c r="R106" s="368">
        <v>69</v>
      </c>
      <c r="S106" s="368">
        <v>70</v>
      </c>
      <c r="T106" s="368">
        <v>63</v>
      </c>
      <c r="U106" s="368">
        <v>71</v>
      </c>
      <c r="V106" s="368" t="s">
        <v>11</v>
      </c>
      <c r="W106" s="368">
        <v>566</v>
      </c>
      <c r="X106" s="368">
        <v>100</v>
      </c>
      <c r="Y106" s="368" t="s">
        <v>34</v>
      </c>
      <c r="Z106" s="368" t="s">
        <v>34</v>
      </c>
      <c r="AA106" s="367"/>
      <c r="AB106" s="368" t="s">
        <v>34</v>
      </c>
      <c r="AC106" s="368" t="s">
        <v>34</v>
      </c>
      <c r="AD106" s="367"/>
      <c r="AE106" s="368" t="s">
        <v>36</v>
      </c>
      <c r="AF106" s="368" t="s">
        <v>35</v>
      </c>
      <c r="AG106" s="368" t="s">
        <v>3573</v>
      </c>
      <c r="AH106" s="368" t="s">
        <v>3571</v>
      </c>
      <c r="AI106" s="368" t="s">
        <v>3554</v>
      </c>
      <c r="AJ106" s="368" t="s">
        <v>34</v>
      </c>
    </row>
    <row r="107" spans="1:36" customFormat="1" ht="15" x14ac:dyDescent="0.25">
      <c r="A107" s="375">
        <v>2191</v>
      </c>
      <c r="B107" s="368" t="s">
        <v>234</v>
      </c>
      <c r="C107" s="369" t="s">
        <v>33</v>
      </c>
      <c r="D107" s="368" t="s">
        <v>33</v>
      </c>
      <c r="E107" s="368" t="s">
        <v>33</v>
      </c>
      <c r="F107" s="368" t="s">
        <v>33</v>
      </c>
      <c r="G107" s="367"/>
      <c r="H107" s="367"/>
      <c r="I107" s="367"/>
      <c r="J107" s="367"/>
      <c r="K107" s="367"/>
      <c r="L107" s="367"/>
      <c r="M107" s="367"/>
      <c r="N107" s="368">
        <v>76</v>
      </c>
      <c r="O107" s="368">
        <v>83</v>
      </c>
      <c r="P107" s="368">
        <v>89</v>
      </c>
      <c r="Q107" s="368">
        <v>50</v>
      </c>
      <c r="R107" s="368">
        <v>66</v>
      </c>
      <c r="S107" s="368">
        <v>68</v>
      </c>
      <c r="T107" s="368">
        <v>60</v>
      </c>
      <c r="U107" s="368">
        <v>58</v>
      </c>
      <c r="V107" s="368" t="s">
        <v>11</v>
      </c>
      <c r="W107" s="368">
        <v>550</v>
      </c>
      <c r="X107" s="368">
        <v>100</v>
      </c>
      <c r="Y107" s="368" t="s">
        <v>34</v>
      </c>
      <c r="Z107" s="368" t="s">
        <v>34</v>
      </c>
      <c r="AA107" s="367"/>
      <c r="AB107" s="368" t="s">
        <v>34</v>
      </c>
      <c r="AC107" s="368" t="s">
        <v>34</v>
      </c>
      <c r="AD107" s="367"/>
      <c r="AE107" s="368" t="s">
        <v>36</v>
      </c>
      <c r="AF107" s="368" t="s">
        <v>35</v>
      </c>
      <c r="AG107" s="368" t="s">
        <v>3614</v>
      </c>
      <c r="AH107" s="368" t="s">
        <v>3564</v>
      </c>
      <c r="AI107" s="368" t="s">
        <v>3554</v>
      </c>
      <c r="AJ107" s="368" t="s">
        <v>34</v>
      </c>
    </row>
    <row r="108" spans="1:36" customFormat="1" ht="15" x14ac:dyDescent="0.25">
      <c r="A108" s="375">
        <v>2241</v>
      </c>
      <c r="B108" s="368" t="s">
        <v>236</v>
      </c>
      <c r="C108" s="369" t="s">
        <v>104</v>
      </c>
      <c r="D108" s="368" t="s">
        <v>57</v>
      </c>
      <c r="E108" s="368" t="s">
        <v>104</v>
      </c>
      <c r="F108" s="368" t="s">
        <v>57</v>
      </c>
      <c r="G108" s="368" t="s">
        <v>104</v>
      </c>
      <c r="H108" s="368" t="s">
        <v>33</v>
      </c>
      <c r="I108" s="368" t="s">
        <v>104</v>
      </c>
      <c r="J108" s="368" t="s">
        <v>57</v>
      </c>
      <c r="K108" s="368" t="s">
        <v>57</v>
      </c>
      <c r="L108" s="368" t="s">
        <v>57</v>
      </c>
      <c r="M108" s="368" t="s">
        <v>46</v>
      </c>
      <c r="N108" s="368">
        <v>61</v>
      </c>
      <c r="O108" s="368">
        <v>63</v>
      </c>
      <c r="P108" s="368">
        <v>81</v>
      </c>
      <c r="Q108" s="368">
        <v>36</v>
      </c>
      <c r="R108" s="368">
        <v>69</v>
      </c>
      <c r="S108" s="368">
        <v>74</v>
      </c>
      <c r="T108" s="368">
        <v>57</v>
      </c>
      <c r="U108" s="368">
        <v>67</v>
      </c>
      <c r="V108" s="368" t="s">
        <v>11</v>
      </c>
      <c r="W108" s="368">
        <v>508</v>
      </c>
      <c r="X108" s="368">
        <v>100</v>
      </c>
      <c r="Y108" s="368" t="s">
        <v>34</v>
      </c>
      <c r="Z108" s="368" t="s">
        <v>34</v>
      </c>
      <c r="AA108" s="367"/>
      <c r="AB108" s="368" t="s">
        <v>34</v>
      </c>
      <c r="AC108" s="368" t="s">
        <v>34</v>
      </c>
      <c r="AD108" s="367"/>
      <c r="AE108" s="368" t="s">
        <v>36</v>
      </c>
      <c r="AF108" s="368" t="s">
        <v>35</v>
      </c>
      <c r="AG108" s="368" t="s">
        <v>3571</v>
      </c>
      <c r="AH108" s="368" t="s">
        <v>3570</v>
      </c>
      <c r="AI108" s="368" t="s">
        <v>3554</v>
      </c>
      <c r="AJ108" s="368" t="s">
        <v>34</v>
      </c>
    </row>
    <row r="109" spans="1:36" customFormat="1" ht="15" x14ac:dyDescent="0.25">
      <c r="A109" s="375">
        <v>2261</v>
      </c>
      <c r="B109" s="368" t="s">
        <v>238</v>
      </c>
      <c r="C109" s="369" t="s">
        <v>33</v>
      </c>
      <c r="D109" s="368" t="s">
        <v>33</v>
      </c>
      <c r="E109" s="368" t="s">
        <v>33</v>
      </c>
      <c r="F109" s="368" t="s">
        <v>33</v>
      </c>
      <c r="G109" s="368" t="s">
        <v>33</v>
      </c>
      <c r="H109" s="368" t="s">
        <v>33</v>
      </c>
      <c r="I109" s="368" t="s">
        <v>33</v>
      </c>
      <c r="J109" s="368" t="s">
        <v>104</v>
      </c>
      <c r="K109" s="368" t="s">
        <v>57</v>
      </c>
      <c r="L109" s="368" t="s">
        <v>33</v>
      </c>
      <c r="M109" s="368" t="s">
        <v>33</v>
      </c>
      <c r="N109" s="368">
        <v>80</v>
      </c>
      <c r="O109" s="368">
        <v>77</v>
      </c>
      <c r="P109" s="368">
        <v>88</v>
      </c>
      <c r="Q109" s="368">
        <v>53</v>
      </c>
      <c r="R109" s="368">
        <v>64</v>
      </c>
      <c r="S109" s="368">
        <v>53</v>
      </c>
      <c r="T109" s="368">
        <v>63</v>
      </c>
      <c r="U109" s="368">
        <v>56</v>
      </c>
      <c r="V109" s="368" t="s">
        <v>11</v>
      </c>
      <c r="W109" s="368">
        <v>534</v>
      </c>
      <c r="X109" s="368">
        <v>100</v>
      </c>
      <c r="Y109" s="368" t="s">
        <v>34</v>
      </c>
      <c r="Z109" s="368" t="s">
        <v>34</v>
      </c>
      <c r="AA109" s="367"/>
      <c r="AB109" s="368" t="s">
        <v>34</v>
      </c>
      <c r="AC109" s="368" t="s">
        <v>34</v>
      </c>
      <c r="AD109" s="367"/>
      <c r="AE109" s="368" t="s">
        <v>36</v>
      </c>
      <c r="AF109" s="368" t="s">
        <v>35</v>
      </c>
      <c r="AG109" s="368" t="s">
        <v>3586</v>
      </c>
      <c r="AH109" s="368" t="s">
        <v>3571</v>
      </c>
      <c r="AI109" s="368" t="s">
        <v>3554</v>
      </c>
      <c r="AJ109" s="368" t="s">
        <v>34</v>
      </c>
    </row>
    <row r="110" spans="1:36" customFormat="1" ht="15" x14ac:dyDescent="0.25">
      <c r="A110" s="375">
        <v>2281</v>
      </c>
      <c r="B110" s="368" t="s">
        <v>240</v>
      </c>
      <c r="C110" s="369" t="s">
        <v>104</v>
      </c>
      <c r="D110" s="368" t="s">
        <v>57</v>
      </c>
      <c r="E110" s="368" t="s">
        <v>33</v>
      </c>
      <c r="F110" s="368" t="s">
        <v>104</v>
      </c>
      <c r="G110" s="368" t="s">
        <v>33</v>
      </c>
      <c r="H110" s="368" t="s">
        <v>33</v>
      </c>
      <c r="I110" s="368" t="s">
        <v>33</v>
      </c>
      <c r="J110" s="368" t="s">
        <v>33</v>
      </c>
      <c r="K110" s="368" t="s">
        <v>104</v>
      </c>
      <c r="L110" s="368" t="s">
        <v>104</v>
      </c>
      <c r="M110" s="368" t="s">
        <v>57</v>
      </c>
      <c r="N110" s="368">
        <v>69</v>
      </c>
      <c r="O110" s="368">
        <v>72</v>
      </c>
      <c r="P110" s="368">
        <v>90</v>
      </c>
      <c r="Q110" s="368">
        <v>48</v>
      </c>
      <c r="R110" s="368">
        <v>66</v>
      </c>
      <c r="S110" s="368">
        <v>61</v>
      </c>
      <c r="T110" s="368">
        <v>50</v>
      </c>
      <c r="U110" s="368">
        <v>60</v>
      </c>
      <c r="V110" s="368" t="s">
        <v>11</v>
      </c>
      <c r="W110" s="368">
        <v>516</v>
      </c>
      <c r="X110" s="368">
        <v>100</v>
      </c>
      <c r="Y110" s="368" t="s">
        <v>36</v>
      </c>
      <c r="Z110" s="368" t="s">
        <v>34</v>
      </c>
      <c r="AA110" s="367"/>
      <c r="AB110" s="368" t="s">
        <v>36</v>
      </c>
      <c r="AC110" s="368" t="s">
        <v>34</v>
      </c>
      <c r="AD110" s="367"/>
      <c r="AE110" s="368" t="s">
        <v>36</v>
      </c>
      <c r="AF110" s="368" t="s">
        <v>35</v>
      </c>
      <c r="AG110" s="368" t="s">
        <v>3572</v>
      </c>
      <c r="AH110" s="368" t="s">
        <v>3575</v>
      </c>
      <c r="AI110" s="368" t="s">
        <v>3554</v>
      </c>
      <c r="AJ110" s="368" t="s">
        <v>34</v>
      </c>
    </row>
    <row r="111" spans="1:36" customFormat="1" ht="15" x14ac:dyDescent="0.25">
      <c r="A111" s="375">
        <v>2321</v>
      </c>
      <c r="B111" s="368" t="s">
        <v>242</v>
      </c>
      <c r="C111" s="369" t="s">
        <v>57</v>
      </c>
      <c r="D111" s="368" t="s">
        <v>33</v>
      </c>
      <c r="E111" s="368" t="s">
        <v>33</v>
      </c>
      <c r="F111" s="368" t="s">
        <v>104</v>
      </c>
      <c r="G111" s="368" t="s">
        <v>57</v>
      </c>
      <c r="H111" s="368" t="s">
        <v>104</v>
      </c>
      <c r="I111" s="368" t="s">
        <v>104</v>
      </c>
      <c r="J111" s="368" t="s">
        <v>57</v>
      </c>
      <c r="K111" s="368" t="s">
        <v>57</v>
      </c>
      <c r="L111" s="368" t="s">
        <v>57</v>
      </c>
      <c r="M111" s="368" t="s">
        <v>57</v>
      </c>
      <c r="N111" s="368">
        <v>72</v>
      </c>
      <c r="O111" s="368">
        <v>78</v>
      </c>
      <c r="P111" s="368">
        <v>88</v>
      </c>
      <c r="Q111" s="368">
        <v>43</v>
      </c>
      <c r="R111" s="368">
        <v>54</v>
      </c>
      <c r="S111" s="368">
        <v>60</v>
      </c>
      <c r="T111" s="368">
        <v>33</v>
      </c>
      <c r="U111" s="368">
        <v>53</v>
      </c>
      <c r="V111" s="368" t="s">
        <v>11</v>
      </c>
      <c r="W111" s="368">
        <v>481</v>
      </c>
      <c r="X111" s="368">
        <v>100</v>
      </c>
      <c r="Y111" s="368" t="s">
        <v>34</v>
      </c>
      <c r="Z111" s="368" t="s">
        <v>36</v>
      </c>
      <c r="AA111" s="367"/>
      <c r="AB111" s="368" t="s">
        <v>34</v>
      </c>
      <c r="AC111" s="368" t="s">
        <v>34</v>
      </c>
      <c r="AD111" s="367"/>
      <c r="AE111" s="368" t="s">
        <v>36</v>
      </c>
      <c r="AF111" s="368" t="s">
        <v>35</v>
      </c>
      <c r="AG111" s="368" t="s">
        <v>3592</v>
      </c>
      <c r="AH111" s="368" t="s">
        <v>3572</v>
      </c>
      <c r="AI111" s="368" t="s">
        <v>3554</v>
      </c>
      <c r="AJ111" s="368" t="s">
        <v>34</v>
      </c>
    </row>
    <row r="112" spans="1:36" customFormat="1" ht="15" x14ac:dyDescent="0.25">
      <c r="A112" s="375">
        <v>2331</v>
      </c>
      <c r="B112" s="368" t="s">
        <v>244</v>
      </c>
      <c r="C112" s="369" t="s">
        <v>33</v>
      </c>
      <c r="D112" s="368" t="s">
        <v>33</v>
      </c>
      <c r="E112" s="368" t="s">
        <v>33</v>
      </c>
      <c r="F112" s="368" t="s">
        <v>33</v>
      </c>
      <c r="G112" s="368" t="s">
        <v>33</v>
      </c>
      <c r="H112" s="368" t="s">
        <v>33</v>
      </c>
      <c r="I112" s="368" t="s">
        <v>33</v>
      </c>
      <c r="J112" s="368" t="s">
        <v>33</v>
      </c>
      <c r="K112" s="368" t="s">
        <v>33</v>
      </c>
      <c r="L112" s="368" t="s">
        <v>104</v>
      </c>
      <c r="M112" s="368" t="s">
        <v>33</v>
      </c>
      <c r="N112" s="368">
        <v>81</v>
      </c>
      <c r="O112" s="368">
        <v>86</v>
      </c>
      <c r="P112" s="368">
        <v>91</v>
      </c>
      <c r="Q112" s="368">
        <v>64</v>
      </c>
      <c r="R112" s="368">
        <v>68</v>
      </c>
      <c r="S112" s="368">
        <v>72</v>
      </c>
      <c r="T112" s="368">
        <v>56</v>
      </c>
      <c r="U112" s="368">
        <v>79</v>
      </c>
      <c r="V112" s="368" t="s">
        <v>11</v>
      </c>
      <c r="W112" s="368">
        <v>597</v>
      </c>
      <c r="X112" s="368">
        <v>100</v>
      </c>
      <c r="Y112" s="368" t="s">
        <v>34</v>
      </c>
      <c r="Z112" s="368" t="s">
        <v>34</v>
      </c>
      <c r="AA112" s="367"/>
      <c r="AB112" s="368" t="s">
        <v>34</v>
      </c>
      <c r="AC112" s="368" t="s">
        <v>34</v>
      </c>
      <c r="AD112" s="367"/>
      <c r="AE112" s="368" t="s">
        <v>36</v>
      </c>
      <c r="AF112" s="368" t="s">
        <v>35</v>
      </c>
      <c r="AG112" s="368" t="s">
        <v>3592</v>
      </c>
      <c r="AH112" s="368" t="s">
        <v>3565</v>
      </c>
      <c r="AI112" s="368" t="s">
        <v>3554</v>
      </c>
      <c r="AJ112" s="368" t="s">
        <v>34</v>
      </c>
    </row>
    <row r="113" spans="1:36" customFormat="1" ht="15" x14ac:dyDescent="0.25">
      <c r="A113" s="375">
        <v>2341</v>
      </c>
      <c r="B113" s="368" t="s">
        <v>246</v>
      </c>
      <c r="C113" s="369" t="s">
        <v>33</v>
      </c>
      <c r="D113" s="368" t="s">
        <v>33</v>
      </c>
      <c r="E113" s="368" t="s">
        <v>33</v>
      </c>
      <c r="F113" s="368" t="s">
        <v>33</v>
      </c>
      <c r="G113" s="368" t="s">
        <v>33</v>
      </c>
      <c r="H113" s="368" t="s">
        <v>33</v>
      </c>
      <c r="I113" s="368" t="s">
        <v>33</v>
      </c>
      <c r="J113" s="368" t="s">
        <v>33</v>
      </c>
      <c r="K113" s="368" t="s">
        <v>33</v>
      </c>
      <c r="L113" s="368" t="s">
        <v>33</v>
      </c>
      <c r="M113" s="368" t="s">
        <v>104</v>
      </c>
      <c r="N113" s="368">
        <v>91</v>
      </c>
      <c r="O113" s="368">
        <v>92</v>
      </c>
      <c r="P113" s="368">
        <v>93</v>
      </c>
      <c r="Q113" s="368">
        <v>80</v>
      </c>
      <c r="R113" s="368">
        <v>69</v>
      </c>
      <c r="S113" s="368">
        <v>69</v>
      </c>
      <c r="T113" s="368">
        <v>68</v>
      </c>
      <c r="U113" s="368">
        <v>75</v>
      </c>
      <c r="V113" s="368" t="s">
        <v>11</v>
      </c>
      <c r="W113" s="368">
        <v>637</v>
      </c>
      <c r="X113" s="368">
        <v>100</v>
      </c>
      <c r="Y113" s="368" t="s">
        <v>34</v>
      </c>
      <c r="Z113" s="368" t="s">
        <v>34</v>
      </c>
      <c r="AA113" s="367"/>
      <c r="AB113" s="368" t="s">
        <v>34</v>
      </c>
      <c r="AC113" s="368" t="s">
        <v>34</v>
      </c>
      <c r="AD113" s="367"/>
      <c r="AE113" s="368" t="s">
        <v>36</v>
      </c>
      <c r="AF113" s="368" t="s">
        <v>35</v>
      </c>
      <c r="AG113" s="368" t="s">
        <v>3613</v>
      </c>
      <c r="AH113" s="368" t="s">
        <v>3564</v>
      </c>
      <c r="AI113" s="368" t="s">
        <v>3554</v>
      </c>
      <c r="AJ113" s="368" t="s">
        <v>34</v>
      </c>
    </row>
    <row r="114" spans="1:36" customFormat="1" ht="15" x14ac:dyDescent="0.25">
      <c r="A114" s="375">
        <v>2351</v>
      </c>
      <c r="B114" s="368" t="s">
        <v>248</v>
      </c>
      <c r="C114" s="369" t="s">
        <v>33</v>
      </c>
      <c r="D114" s="368" t="s">
        <v>33</v>
      </c>
      <c r="E114" s="368" t="s">
        <v>57</v>
      </c>
      <c r="F114" s="368" t="s">
        <v>104</v>
      </c>
      <c r="G114" s="368" t="s">
        <v>57</v>
      </c>
      <c r="H114" s="368" t="s">
        <v>57</v>
      </c>
      <c r="I114" s="368" t="s">
        <v>46</v>
      </c>
      <c r="J114" s="368" t="s">
        <v>57</v>
      </c>
      <c r="K114" s="368" t="s">
        <v>57</v>
      </c>
      <c r="L114" s="368" t="s">
        <v>57</v>
      </c>
      <c r="M114" s="368" t="s">
        <v>46</v>
      </c>
      <c r="N114" s="368">
        <v>64</v>
      </c>
      <c r="O114" s="368">
        <v>71</v>
      </c>
      <c r="P114" s="368">
        <v>91</v>
      </c>
      <c r="Q114" s="368">
        <v>32</v>
      </c>
      <c r="R114" s="368">
        <v>67</v>
      </c>
      <c r="S114" s="368">
        <v>68</v>
      </c>
      <c r="T114" s="368">
        <v>61</v>
      </c>
      <c r="U114" s="368">
        <v>77</v>
      </c>
      <c r="V114" s="368" t="s">
        <v>11</v>
      </c>
      <c r="W114" s="368">
        <v>531</v>
      </c>
      <c r="X114" s="368">
        <v>100</v>
      </c>
      <c r="Y114" s="368" t="s">
        <v>34</v>
      </c>
      <c r="Z114" s="368" t="s">
        <v>34</v>
      </c>
      <c r="AA114" s="367"/>
      <c r="AB114" s="368" t="s">
        <v>34</v>
      </c>
      <c r="AC114" s="368" t="s">
        <v>34</v>
      </c>
      <c r="AD114" s="367"/>
      <c r="AE114" s="368" t="s">
        <v>36</v>
      </c>
      <c r="AF114" s="368" t="s">
        <v>35</v>
      </c>
      <c r="AG114" s="368" t="s">
        <v>3565</v>
      </c>
      <c r="AH114" s="368" t="s">
        <v>3565</v>
      </c>
      <c r="AI114" s="368" t="s">
        <v>3554</v>
      </c>
      <c r="AJ114" s="368" t="s">
        <v>34</v>
      </c>
    </row>
    <row r="115" spans="1:36" customFormat="1" ht="15" x14ac:dyDescent="0.25">
      <c r="A115" s="375">
        <v>2361</v>
      </c>
      <c r="B115" s="368" t="s">
        <v>250</v>
      </c>
      <c r="C115" s="369" t="s">
        <v>104</v>
      </c>
      <c r="D115" s="368" t="s">
        <v>33</v>
      </c>
      <c r="E115" s="368" t="s">
        <v>33</v>
      </c>
      <c r="F115" s="368" t="s">
        <v>33</v>
      </c>
      <c r="G115" s="368" t="s">
        <v>57</v>
      </c>
      <c r="H115" s="368" t="s">
        <v>104</v>
      </c>
      <c r="I115" s="368" t="s">
        <v>104</v>
      </c>
      <c r="J115" s="368" t="s">
        <v>57</v>
      </c>
      <c r="K115" s="368" t="s">
        <v>57</v>
      </c>
      <c r="L115" s="368" t="s">
        <v>46</v>
      </c>
      <c r="M115" s="368" t="s">
        <v>57</v>
      </c>
      <c r="N115" s="368">
        <v>68</v>
      </c>
      <c r="O115" s="368">
        <v>73</v>
      </c>
      <c r="P115" s="368">
        <v>77</v>
      </c>
      <c r="Q115" s="368">
        <v>43</v>
      </c>
      <c r="R115" s="368">
        <v>61</v>
      </c>
      <c r="S115" s="368">
        <v>61</v>
      </c>
      <c r="T115" s="368">
        <v>61</v>
      </c>
      <c r="U115" s="368">
        <v>78</v>
      </c>
      <c r="V115" s="368" t="s">
        <v>11</v>
      </c>
      <c r="W115" s="368">
        <v>522</v>
      </c>
      <c r="X115" s="368">
        <v>100</v>
      </c>
      <c r="Y115" s="368" t="s">
        <v>34</v>
      </c>
      <c r="Z115" s="368" t="s">
        <v>34</v>
      </c>
      <c r="AA115" s="367"/>
      <c r="AB115" s="368" t="s">
        <v>34</v>
      </c>
      <c r="AC115" s="368" t="s">
        <v>34</v>
      </c>
      <c r="AD115" s="367"/>
      <c r="AE115" s="368" t="s">
        <v>36</v>
      </c>
      <c r="AF115" s="368" t="s">
        <v>35</v>
      </c>
      <c r="AG115" s="368" t="s">
        <v>3584</v>
      </c>
      <c r="AH115" s="368" t="s">
        <v>3565</v>
      </c>
      <c r="AI115" s="368" t="s">
        <v>3554</v>
      </c>
      <c r="AJ115" s="368" t="s">
        <v>34</v>
      </c>
    </row>
    <row r="116" spans="1:36" customFormat="1" ht="15" x14ac:dyDescent="0.25">
      <c r="A116" s="375">
        <v>2371</v>
      </c>
      <c r="B116" s="368" t="s">
        <v>252</v>
      </c>
      <c r="C116" s="369" t="s">
        <v>33</v>
      </c>
      <c r="D116" s="368" t="s">
        <v>33</v>
      </c>
      <c r="E116" s="368" t="s">
        <v>57</v>
      </c>
      <c r="F116" s="368" t="s">
        <v>33</v>
      </c>
      <c r="G116" s="367"/>
      <c r="H116" s="367"/>
      <c r="I116" s="367"/>
      <c r="J116" s="367"/>
      <c r="K116" s="367"/>
      <c r="L116" s="367"/>
      <c r="M116" s="367"/>
      <c r="N116" s="368">
        <v>72</v>
      </c>
      <c r="O116" s="368">
        <v>83</v>
      </c>
      <c r="P116" s="368">
        <v>85</v>
      </c>
      <c r="Q116" s="368">
        <v>48</v>
      </c>
      <c r="R116" s="368">
        <v>67</v>
      </c>
      <c r="S116" s="368">
        <v>65</v>
      </c>
      <c r="T116" s="368">
        <v>63</v>
      </c>
      <c r="U116" s="368">
        <v>66</v>
      </c>
      <c r="V116" s="368" t="s">
        <v>11</v>
      </c>
      <c r="W116" s="368">
        <v>549</v>
      </c>
      <c r="X116" s="368">
        <v>100</v>
      </c>
      <c r="Y116" s="368" t="s">
        <v>34</v>
      </c>
      <c r="Z116" s="368" t="s">
        <v>34</v>
      </c>
      <c r="AA116" s="367"/>
      <c r="AB116" s="368" t="s">
        <v>34</v>
      </c>
      <c r="AC116" s="368" t="s">
        <v>34</v>
      </c>
      <c r="AD116" s="367"/>
      <c r="AE116" s="368" t="s">
        <v>36</v>
      </c>
      <c r="AF116" s="368" t="s">
        <v>35</v>
      </c>
      <c r="AG116" s="368" t="s">
        <v>3587</v>
      </c>
      <c r="AH116" s="368" t="s">
        <v>3565</v>
      </c>
      <c r="AI116" s="368" t="s">
        <v>3554</v>
      </c>
      <c r="AJ116" s="368" t="s">
        <v>34</v>
      </c>
    </row>
    <row r="117" spans="1:36" customFormat="1" ht="15" x14ac:dyDescent="0.25">
      <c r="A117" s="375">
        <v>2401</v>
      </c>
      <c r="B117" s="368" t="s">
        <v>254</v>
      </c>
      <c r="C117" s="369" t="s">
        <v>57</v>
      </c>
      <c r="D117" s="368" t="s">
        <v>57</v>
      </c>
      <c r="E117" s="368" t="s">
        <v>104</v>
      </c>
      <c r="F117" s="368" t="s">
        <v>33</v>
      </c>
      <c r="G117" s="368" t="s">
        <v>57</v>
      </c>
      <c r="H117" s="368" t="s">
        <v>33</v>
      </c>
      <c r="I117" s="368" t="s">
        <v>57</v>
      </c>
      <c r="J117" s="368" t="s">
        <v>57</v>
      </c>
      <c r="K117" s="368" t="s">
        <v>57</v>
      </c>
      <c r="L117" s="368" t="s">
        <v>104</v>
      </c>
      <c r="M117" s="368" t="s">
        <v>57</v>
      </c>
      <c r="N117" s="368">
        <v>65</v>
      </c>
      <c r="O117" s="368">
        <v>67</v>
      </c>
      <c r="P117" s="368">
        <v>85</v>
      </c>
      <c r="Q117" s="368">
        <v>31</v>
      </c>
      <c r="R117" s="368">
        <v>61</v>
      </c>
      <c r="S117" s="368">
        <v>60</v>
      </c>
      <c r="T117" s="368">
        <v>63</v>
      </c>
      <c r="U117" s="368">
        <v>39</v>
      </c>
      <c r="V117" s="368" t="s">
        <v>11</v>
      </c>
      <c r="W117" s="368">
        <v>471</v>
      </c>
      <c r="X117" s="368">
        <v>100</v>
      </c>
      <c r="Y117" s="368" t="s">
        <v>34</v>
      </c>
      <c r="Z117" s="368" t="s">
        <v>34</v>
      </c>
      <c r="AA117" s="367"/>
      <c r="AB117" s="368" t="s">
        <v>34</v>
      </c>
      <c r="AC117" s="368" t="s">
        <v>36</v>
      </c>
      <c r="AD117" s="367"/>
      <c r="AE117" s="368" t="s">
        <v>36</v>
      </c>
      <c r="AF117" s="368" t="s">
        <v>35</v>
      </c>
      <c r="AG117" s="368" t="s">
        <v>3604</v>
      </c>
      <c r="AH117" s="368" t="s">
        <v>3570</v>
      </c>
      <c r="AI117" s="368" t="s">
        <v>3554</v>
      </c>
      <c r="AJ117" s="368" t="s">
        <v>34</v>
      </c>
    </row>
    <row r="118" spans="1:36" customFormat="1" ht="15" x14ac:dyDescent="0.25">
      <c r="A118" s="375">
        <v>2441</v>
      </c>
      <c r="B118" s="368" t="s">
        <v>256</v>
      </c>
      <c r="C118" s="369" t="s">
        <v>33</v>
      </c>
      <c r="D118" s="368" t="s">
        <v>33</v>
      </c>
      <c r="E118" s="368" t="s">
        <v>33</v>
      </c>
      <c r="F118" s="368" t="s">
        <v>33</v>
      </c>
      <c r="G118" s="368" t="s">
        <v>33</v>
      </c>
      <c r="H118" s="368" t="s">
        <v>33</v>
      </c>
      <c r="I118" s="368" t="s">
        <v>33</v>
      </c>
      <c r="J118" s="368" t="s">
        <v>33</v>
      </c>
      <c r="K118" s="368" t="s">
        <v>33</v>
      </c>
      <c r="L118" s="368" t="s">
        <v>33</v>
      </c>
      <c r="M118" s="368" t="s">
        <v>33</v>
      </c>
      <c r="N118" s="368">
        <v>92</v>
      </c>
      <c r="O118" s="368">
        <v>90</v>
      </c>
      <c r="P118" s="368">
        <v>89</v>
      </c>
      <c r="Q118" s="368">
        <v>72</v>
      </c>
      <c r="R118" s="368">
        <v>76</v>
      </c>
      <c r="S118" s="368">
        <v>71</v>
      </c>
      <c r="T118" s="368">
        <v>65</v>
      </c>
      <c r="U118" s="368">
        <v>65</v>
      </c>
      <c r="V118" s="368" t="s">
        <v>11</v>
      </c>
      <c r="W118" s="368">
        <v>620</v>
      </c>
      <c r="X118" s="368">
        <v>100</v>
      </c>
      <c r="Y118" s="368" t="s">
        <v>34</v>
      </c>
      <c r="Z118" s="368" t="s">
        <v>34</v>
      </c>
      <c r="AA118" s="367"/>
      <c r="AB118" s="368" t="s">
        <v>34</v>
      </c>
      <c r="AC118" s="368" t="s">
        <v>34</v>
      </c>
      <c r="AD118" s="367"/>
      <c r="AE118" s="368" t="s">
        <v>36</v>
      </c>
      <c r="AF118" s="368" t="s">
        <v>35</v>
      </c>
      <c r="AG118" s="368" t="s">
        <v>3609</v>
      </c>
      <c r="AH118" s="368" t="s">
        <v>3615</v>
      </c>
      <c r="AI118" s="368" t="s">
        <v>3554</v>
      </c>
      <c r="AJ118" s="368" t="s">
        <v>36</v>
      </c>
    </row>
    <row r="119" spans="1:36" customFormat="1" ht="15" x14ac:dyDescent="0.25">
      <c r="A119" s="375">
        <v>2501</v>
      </c>
      <c r="B119" s="368" t="s">
        <v>258</v>
      </c>
      <c r="C119" s="369" t="s">
        <v>57</v>
      </c>
      <c r="D119" s="368" t="s">
        <v>57</v>
      </c>
      <c r="E119" s="368" t="s">
        <v>57</v>
      </c>
      <c r="F119" s="368" t="s">
        <v>214</v>
      </c>
      <c r="G119" s="368" t="s">
        <v>46</v>
      </c>
      <c r="H119" s="368" t="s">
        <v>57</v>
      </c>
      <c r="I119" s="368" t="s">
        <v>214</v>
      </c>
      <c r="J119" s="368" t="s">
        <v>214</v>
      </c>
      <c r="K119" s="368" t="s">
        <v>214</v>
      </c>
      <c r="L119" s="368" t="s">
        <v>46</v>
      </c>
      <c r="M119" s="368" t="s">
        <v>46</v>
      </c>
      <c r="N119" s="368">
        <v>45</v>
      </c>
      <c r="O119" s="368">
        <v>69</v>
      </c>
      <c r="P119" s="368">
        <v>84</v>
      </c>
      <c r="Q119" s="368">
        <v>18</v>
      </c>
      <c r="R119" s="368">
        <v>56</v>
      </c>
      <c r="S119" s="368">
        <v>56</v>
      </c>
      <c r="T119" s="368">
        <v>54</v>
      </c>
      <c r="U119" s="368">
        <v>56</v>
      </c>
      <c r="V119" s="368" t="s">
        <v>11</v>
      </c>
      <c r="W119" s="368">
        <v>438</v>
      </c>
      <c r="X119" s="368">
        <v>100</v>
      </c>
      <c r="Y119" s="368" t="s">
        <v>34</v>
      </c>
      <c r="Z119" s="368" t="s">
        <v>34</v>
      </c>
      <c r="AA119" s="367"/>
      <c r="AB119" s="368" t="s">
        <v>34</v>
      </c>
      <c r="AC119" s="368" t="s">
        <v>34</v>
      </c>
      <c r="AD119" s="367"/>
      <c r="AE119" s="368" t="s">
        <v>36</v>
      </c>
      <c r="AF119" s="368" t="s">
        <v>35</v>
      </c>
      <c r="AG119" s="368" t="s">
        <v>3570</v>
      </c>
      <c r="AH119" s="368" t="s">
        <v>3570</v>
      </c>
      <c r="AI119" s="368" t="s">
        <v>3554</v>
      </c>
      <c r="AJ119" s="368" t="s">
        <v>34</v>
      </c>
    </row>
    <row r="120" spans="1:36" customFormat="1" ht="15" x14ac:dyDescent="0.25">
      <c r="A120" s="375">
        <v>2511</v>
      </c>
      <c r="B120" s="368" t="s">
        <v>260</v>
      </c>
      <c r="C120" s="369" t="s">
        <v>33</v>
      </c>
      <c r="D120" s="368" t="s">
        <v>33</v>
      </c>
      <c r="E120" s="368" t="s">
        <v>33</v>
      </c>
      <c r="F120" s="368" t="s">
        <v>33</v>
      </c>
      <c r="G120" s="368" t="s">
        <v>33</v>
      </c>
      <c r="H120" s="368" t="s">
        <v>33</v>
      </c>
      <c r="I120" s="368" t="s">
        <v>33</v>
      </c>
      <c r="J120" s="368" t="s">
        <v>33</v>
      </c>
      <c r="K120" s="368" t="s">
        <v>33</v>
      </c>
      <c r="L120" s="368" t="s">
        <v>33</v>
      </c>
      <c r="M120" s="368" t="s">
        <v>57</v>
      </c>
      <c r="N120" s="368">
        <v>86</v>
      </c>
      <c r="O120" s="368">
        <v>87</v>
      </c>
      <c r="P120" s="368">
        <v>82</v>
      </c>
      <c r="Q120" s="368">
        <v>62</v>
      </c>
      <c r="R120" s="368">
        <v>71</v>
      </c>
      <c r="S120" s="368">
        <v>70</v>
      </c>
      <c r="T120" s="368">
        <v>70</v>
      </c>
      <c r="U120" s="368">
        <v>63</v>
      </c>
      <c r="V120" s="368" t="s">
        <v>11</v>
      </c>
      <c r="W120" s="368">
        <v>591</v>
      </c>
      <c r="X120" s="368">
        <v>100</v>
      </c>
      <c r="Y120" s="368" t="s">
        <v>34</v>
      </c>
      <c r="Z120" s="368" t="s">
        <v>34</v>
      </c>
      <c r="AA120" s="367"/>
      <c r="AB120" s="368" t="s">
        <v>34</v>
      </c>
      <c r="AC120" s="368" t="s">
        <v>34</v>
      </c>
      <c r="AD120" s="367"/>
      <c r="AE120" s="368" t="s">
        <v>36</v>
      </c>
      <c r="AF120" s="368" t="s">
        <v>35</v>
      </c>
      <c r="AG120" s="368" t="s">
        <v>3569</v>
      </c>
      <c r="AH120" s="368" t="s">
        <v>3564</v>
      </c>
      <c r="AI120" s="368" t="s">
        <v>3554</v>
      </c>
      <c r="AJ120" s="368" t="s">
        <v>34</v>
      </c>
    </row>
    <row r="121" spans="1:36" customFormat="1" ht="15" x14ac:dyDescent="0.25">
      <c r="A121" s="375">
        <v>2521</v>
      </c>
      <c r="B121" s="368" t="s">
        <v>262</v>
      </c>
      <c r="C121" s="369" t="s">
        <v>33</v>
      </c>
      <c r="D121" s="368" t="s">
        <v>33</v>
      </c>
      <c r="E121" s="368" t="s">
        <v>33</v>
      </c>
      <c r="F121" s="368" t="s">
        <v>33</v>
      </c>
      <c r="G121" s="368" t="s">
        <v>33</v>
      </c>
      <c r="H121" s="368" t="s">
        <v>33</v>
      </c>
      <c r="I121" s="368" t="s">
        <v>33</v>
      </c>
      <c r="J121" s="368" t="s">
        <v>33</v>
      </c>
      <c r="K121" s="368" t="s">
        <v>33</v>
      </c>
      <c r="L121" s="368" t="s">
        <v>33</v>
      </c>
      <c r="M121" s="368" t="s">
        <v>33</v>
      </c>
      <c r="N121" s="368">
        <v>91</v>
      </c>
      <c r="O121" s="368">
        <v>88</v>
      </c>
      <c r="P121" s="368">
        <v>81</v>
      </c>
      <c r="Q121" s="368">
        <v>65</v>
      </c>
      <c r="R121" s="368">
        <v>72</v>
      </c>
      <c r="S121" s="368">
        <v>64</v>
      </c>
      <c r="T121" s="368">
        <v>71</v>
      </c>
      <c r="U121" s="368">
        <v>72</v>
      </c>
      <c r="V121" s="368" t="s">
        <v>11</v>
      </c>
      <c r="W121" s="368">
        <v>604</v>
      </c>
      <c r="X121" s="368">
        <v>100</v>
      </c>
      <c r="Y121" s="368" t="s">
        <v>34</v>
      </c>
      <c r="Z121" s="368" t="s">
        <v>34</v>
      </c>
      <c r="AA121" s="367"/>
      <c r="AB121" s="368" t="s">
        <v>34</v>
      </c>
      <c r="AC121" s="368" t="s">
        <v>34</v>
      </c>
      <c r="AD121" s="367"/>
      <c r="AE121" s="368" t="s">
        <v>36</v>
      </c>
      <c r="AF121" s="368" t="s">
        <v>35</v>
      </c>
      <c r="AG121" s="368" t="s">
        <v>3586</v>
      </c>
      <c r="AH121" s="368" t="s">
        <v>3575</v>
      </c>
      <c r="AI121" s="368" t="s">
        <v>3554</v>
      </c>
      <c r="AJ121" s="368" t="s">
        <v>34</v>
      </c>
    </row>
    <row r="122" spans="1:36" customFormat="1" ht="15" x14ac:dyDescent="0.25">
      <c r="A122" s="375">
        <v>2541</v>
      </c>
      <c r="B122" s="368" t="s">
        <v>266</v>
      </c>
      <c r="C122" s="369" t="s">
        <v>104</v>
      </c>
      <c r="D122" s="368" t="s">
        <v>33</v>
      </c>
      <c r="E122" s="368" t="s">
        <v>33</v>
      </c>
      <c r="F122" s="368" t="s">
        <v>33</v>
      </c>
      <c r="G122" s="368" t="s">
        <v>33</v>
      </c>
      <c r="H122" s="368" t="s">
        <v>104</v>
      </c>
      <c r="I122" s="368" t="s">
        <v>33</v>
      </c>
      <c r="J122" s="368" t="s">
        <v>33</v>
      </c>
      <c r="K122" s="368" t="s">
        <v>33</v>
      </c>
      <c r="L122" s="368" t="s">
        <v>33</v>
      </c>
      <c r="M122" s="368" t="s">
        <v>104</v>
      </c>
      <c r="N122" s="368">
        <v>87</v>
      </c>
      <c r="O122" s="368">
        <v>86</v>
      </c>
      <c r="P122" s="368">
        <v>93</v>
      </c>
      <c r="Q122" s="368">
        <v>78</v>
      </c>
      <c r="R122" s="368">
        <v>76</v>
      </c>
      <c r="S122" s="368">
        <v>66</v>
      </c>
      <c r="T122" s="368">
        <v>62</v>
      </c>
      <c r="U122" s="368">
        <v>49</v>
      </c>
      <c r="V122" s="368" t="s">
        <v>11</v>
      </c>
      <c r="W122" s="368">
        <v>597</v>
      </c>
      <c r="X122" s="368">
        <v>100</v>
      </c>
      <c r="Y122" s="368" t="s">
        <v>34</v>
      </c>
      <c r="Z122" s="368" t="s">
        <v>34</v>
      </c>
      <c r="AA122" s="367"/>
      <c r="AB122" s="368" t="s">
        <v>34</v>
      </c>
      <c r="AC122" s="368" t="s">
        <v>36</v>
      </c>
      <c r="AD122" s="368" t="s">
        <v>36</v>
      </c>
      <c r="AE122" s="368" t="s">
        <v>36</v>
      </c>
      <c r="AF122" s="368" t="s">
        <v>35</v>
      </c>
      <c r="AG122" s="368" t="s">
        <v>3612</v>
      </c>
      <c r="AH122" s="368" t="s">
        <v>3576</v>
      </c>
      <c r="AI122" s="368" t="s">
        <v>3554</v>
      </c>
      <c r="AJ122" s="368" t="s">
        <v>36</v>
      </c>
    </row>
    <row r="123" spans="1:36" customFormat="1" ht="15" x14ac:dyDescent="0.25">
      <c r="A123" s="375">
        <v>2581</v>
      </c>
      <c r="B123" s="368" t="s">
        <v>268</v>
      </c>
      <c r="C123" s="369" t="s">
        <v>33</v>
      </c>
      <c r="D123" s="368" t="s">
        <v>104</v>
      </c>
      <c r="E123" s="368" t="s">
        <v>33</v>
      </c>
      <c r="F123" s="368" t="s">
        <v>104</v>
      </c>
      <c r="G123" s="368" t="s">
        <v>33</v>
      </c>
      <c r="H123" s="368" t="s">
        <v>33</v>
      </c>
      <c r="I123" s="368" t="s">
        <v>33</v>
      </c>
      <c r="J123" s="368" t="s">
        <v>33</v>
      </c>
      <c r="K123" s="368" t="s">
        <v>104</v>
      </c>
      <c r="L123" s="368" t="s">
        <v>104</v>
      </c>
      <c r="M123" s="368" t="s">
        <v>57</v>
      </c>
      <c r="N123" s="368">
        <v>73</v>
      </c>
      <c r="O123" s="368">
        <v>72</v>
      </c>
      <c r="P123" s="368">
        <v>89</v>
      </c>
      <c r="Q123" s="368">
        <v>47</v>
      </c>
      <c r="R123" s="368">
        <v>67</v>
      </c>
      <c r="S123" s="368">
        <v>66</v>
      </c>
      <c r="T123" s="368">
        <v>64</v>
      </c>
      <c r="U123" s="368">
        <v>63</v>
      </c>
      <c r="V123" s="368" t="s">
        <v>11</v>
      </c>
      <c r="W123" s="368">
        <v>541</v>
      </c>
      <c r="X123" s="368">
        <v>100</v>
      </c>
      <c r="Y123" s="368" t="s">
        <v>34</v>
      </c>
      <c r="Z123" s="368" t="s">
        <v>34</v>
      </c>
      <c r="AA123" s="367"/>
      <c r="AB123" s="368" t="s">
        <v>34</v>
      </c>
      <c r="AC123" s="368" t="s">
        <v>34</v>
      </c>
      <c r="AD123" s="367"/>
      <c r="AE123" s="368" t="s">
        <v>36</v>
      </c>
      <c r="AF123" s="368" t="s">
        <v>35</v>
      </c>
      <c r="AG123" s="368" t="s">
        <v>3606</v>
      </c>
      <c r="AH123" s="368" t="s">
        <v>3565</v>
      </c>
      <c r="AI123" s="368" t="s">
        <v>3554</v>
      </c>
      <c r="AJ123" s="368" t="s">
        <v>34</v>
      </c>
    </row>
    <row r="124" spans="1:36" customFormat="1" ht="15" x14ac:dyDescent="0.25">
      <c r="A124" s="375">
        <v>2641</v>
      </c>
      <c r="B124" s="368" t="s">
        <v>270</v>
      </c>
      <c r="C124" s="369" t="s">
        <v>33</v>
      </c>
      <c r="D124" s="368" t="s">
        <v>33</v>
      </c>
      <c r="E124" s="368" t="s">
        <v>33</v>
      </c>
      <c r="F124" s="368" t="s">
        <v>33</v>
      </c>
      <c r="G124" s="368" t="s">
        <v>33</v>
      </c>
      <c r="H124" s="368" t="s">
        <v>33</v>
      </c>
      <c r="I124" s="368" t="s">
        <v>33</v>
      </c>
      <c r="J124" s="368" t="s">
        <v>33</v>
      </c>
      <c r="K124" s="368" t="s">
        <v>104</v>
      </c>
      <c r="L124" s="368" t="s">
        <v>33</v>
      </c>
      <c r="M124" s="368" t="s">
        <v>104</v>
      </c>
      <c r="N124" s="368">
        <v>92</v>
      </c>
      <c r="O124" s="368">
        <v>93</v>
      </c>
      <c r="P124" s="368">
        <v>90</v>
      </c>
      <c r="Q124" s="368">
        <v>80</v>
      </c>
      <c r="R124" s="368">
        <v>76</v>
      </c>
      <c r="S124" s="368">
        <v>74</v>
      </c>
      <c r="T124" s="368">
        <v>70</v>
      </c>
      <c r="U124" s="368">
        <v>67</v>
      </c>
      <c r="V124" s="368" t="s">
        <v>11</v>
      </c>
      <c r="W124" s="368">
        <v>642</v>
      </c>
      <c r="X124" s="368">
        <v>100</v>
      </c>
      <c r="Y124" s="368" t="s">
        <v>34</v>
      </c>
      <c r="Z124" s="368" t="s">
        <v>34</v>
      </c>
      <c r="AA124" s="367"/>
      <c r="AB124" s="368" t="s">
        <v>34</v>
      </c>
      <c r="AC124" s="368" t="s">
        <v>34</v>
      </c>
      <c r="AD124" s="367"/>
      <c r="AE124" s="368" t="s">
        <v>36</v>
      </c>
      <c r="AF124" s="368" t="s">
        <v>35</v>
      </c>
      <c r="AG124" s="368" t="s">
        <v>3568</v>
      </c>
      <c r="AH124" s="368" t="s">
        <v>3606</v>
      </c>
      <c r="AI124" s="368" t="s">
        <v>3554</v>
      </c>
      <c r="AJ124" s="368" t="s">
        <v>36</v>
      </c>
    </row>
    <row r="125" spans="1:36" customFormat="1" ht="15" x14ac:dyDescent="0.25">
      <c r="A125" s="375">
        <v>2651</v>
      </c>
      <c r="B125" s="368" t="s">
        <v>272</v>
      </c>
      <c r="C125" s="369" t="s">
        <v>33</v>
      </c>
      <c r="D125" s="368" t="s">
        <v>33</v>
      </c>
      <c r="E125" s="368" t="s">
        <v>33</v>
      </c>
      <c r="F125" s="368" t="s">
        <v>33</v>
      </c>
      <c r="G125" s="368" t="s">
        <v>33</v>
      </c>
      <c r="H125" s="368" t="s">
        <v>33</v>
      </c>
      <c r="I125" s="368" t="s">
        <v>33</v>
      </c>
      <c r="J125" s="368" t="s">
        <v>33</v>
      </c>
      <c r="K125" s="368" t="s">
        <v>33</v>
      </c>
      <c r="L125" s="368" t="s">
        <v>33</v>
      </c>
      <c r="M125" s="368" t="s">
        <v>33</v>
      </c>
      <c r="N125" s="368">
        <v>92</v>
      </c>
      <c r="O125" s="368">
        <v>89</v>
      </c>
      <c r="P125" s="368">
        <v>91</v>
      </c>
      <c r="Q125" s="368">
        <v>79</v>
      </c>
      <c r="R125" s="368">
        <v>69</v>
      </c>
      <c r="S125" s="368">
        <v>72</v>
      </c>
      <c r="T125" s="368">
        <v>74</v>
      </c>
      <c r="U125" s="368">
        <v>66</v>
      </c>
      <c r="V125" s="368" t="s">
        <v>11</v>
      </c>
      <c r="W125" s="368">
        <v>632</v>
      </c>
      <c r="X125" s="368">
        <v>100</v>
      </c>
      <c r="Y125" s="368" t="s">
        <v>34</v>
      </c>
      <c r="Z125" s="368" t="s">
        <v>34</v>
      </c>
      <c r="AA125" s="367"/>
      <c r="AB125" s="368" t="s">
        <v>34</v>
      </c>
      <c r="AC125" s="368" t="s">
        <v>34</v>
      </c>
      <c r="AD125" s="367"/>
      <c r="AE125" s="368" t="s">
        <v>36</v>
      </c>
      <c r="AF125" s="368" t="s">
        <v>35</v>
      </c>
      <c r="AG125" s="368" t="s">
        <v>3583</v>
      </c>
      <c r="AH125" s="368" t="s">
        <v>3560</v>
      </c>
      <c r="AI125" s="368" t="s">
        <v>3554</v>
      </c>
      <c r="AJ125" s="368" t="s">
        <v>34</v>
      </c>
    </row>
    <row r="126" spans="1:36" customFormat="1" ht="15" x14ac:dyDescent="0.25">
      <c r="A126" s="375">
        <v>2661</v>
      </c>
      <c r="B126" s="368" t="s">
        <v>274</v>
      </c>
      <c r="C126" s="369" t="s">
        <v>104</v>
      </c>
      <c r="D126" s="368" t="s">
        <v>33</v>
      </c>
      <c r="E126" s="368" t="s">
        <v>57</v>
      </c>
      <c r="F126" s="368" t="s">
        <v>104</v>
      </c>
      <c r="G126" s="368" t="s">
        <v>57</v>
      </c>
      <c r="H126" s="368" t="s">
        <v>104</v>
      </c>
      <c r="I126" s="368" t="s">
        <v>57</v>
      </c>
      <c r="J126" s="368" t="s">
        <v>104</v>
      </c>
      <c r="K126" s="368" t="s">
        <v>104</v>
      </c>
      <c r="L126" s="368" t="s">
        <v>104</v>
      </c>
      <c r="M126" s="368" t="s">
        <v>57</v>
      </c>
      <c r="N126" s="368">
        <v>72</v>
      </c>
      <c r="O126" s="368">
        <v>64</v>
      </c>
      <c r="P126" s="368">
        <v>69</v>
      </c>
      <c r="Q126" s="368">
        <v>48</v>
      </c>
      <c r="R126" s="368">
        <v>64</v>
      </c>
      <c r="S126" s="368">
        <v>62</v>
      </c>
      <c r="T126" s="368">
        <v>57</v>
      </c>
      <c r="U126" s="368">
        <v>70</v>
      </c>
      <c r="V126" s="368" t="s">
        <v>11</v>
      </c>
      <c r="W126" s="368">
        <v>506</v>
      </c>
      <c r="X126" s="368">
        <v>100</v>
      </c>
      <c r="Y126" s="368" t="s">
        <v>34</v>
      </c>
      <c r="Z126" s="368" t="s">
        <v>34</v>
      </c>
      <c r="AA126" s="367"/>
      <c r="AB126" s="368" t="s">
        <v>34</v>
      </c>
      <c r="AC126" s="368" t="s">
        <v>34</v>
      </c>
      <c r="AD126" s="367"/>
      <c r="AE126" s="368" t="s">
        <v>36</v>
      </c>
      <c r="AF126" s="368" t="s">
        <v>35</v>
      </c>
      <c r="AG126" s="368" t="s">
        <v>3604</v>
      </c>
      <c r="AH126" s="368" t="s">
        <v>3565</v>
      </c>
      <c r="AI126" s="368" t="s">
        <v>3554</v>
      </c>
      <c r="AJ126" s="368" t="s">
        <v>34</v>
      </c>
    </row>
    <row r="127" spans="1:36" customFormat="1" ht="15" x14ac:dyDescent="0.25">
      <c r="A127" s="375">
        <v>2701</v>
      </c>
      <c r="B127" s="368" t="s">
        <v>276</v>
      </c>
      <c r="C127" s="369" t="s">
        <v>33</v>
      </c>
      <c r="D127" s="368" t="s">
        <v>33</v>
      </c>
      <c r="E127" s="368" t="s">
        <v>33</v>
      </c>
      <c r="F127" s="368" t="s">
        <v>33</v>
      </c>
      <c r="G127" s="368" t="s">
        <v>33</v>
      </c>
      <c r="H127" s="368" t="s">
        <v>33</v>
      </c>
      <c r="I127" s="368" t="s">
        <v>33</v>
      </c>
      <c r="J127" s="368" t="s">
        <v>33</v>
      </c>
      <c r="K127" s="368" t="s">
        <v>33</v>
      </c>
      <c r="L127" s="368" t="s">
        <v>33</v>
      </c>
      <c r="M127" s="368" t="s">
        <v>57</v>
      </c>
      <c r="N127" s="368">
        <v>83</v>
      </c>
      <c r="O127" s="368">
        <v>83</v>
      </c>
      <c r="P127" s="368">
        <v>95</v>
      </c>
      <c r="Q127" s="368">
        <v>68</v>
      </c>
      <c r="R127" s="368">
        <v>67</v>
      </c>
      <c r="S127" s="368">
        <v>70</v>
      </c>
      <c r="T127" s="368">
        <v>70</v>
      </c>
      <c r="U127" s="368">
        <v>66</v>
      </c>
      <c r="V127" s="368" t="s">
        <v>11</v>
      </c>
      <c r="W127" s="368">
        <v>602</v>
      </c>
      <c r="X127" s="368">
        <v>100</v>
      </c>
      <c r="Y127" s="368" t="s">
        <v>34</v>
      </c>
      <c r="Z127" s="368" t="s">
        <v>34</v>
      </c>
      <c r="AA127" s="367"/>
      <c r="AB127" s="368" t="s">
        <v>34</v>
      </c>
      <c r="AC127" s="368" t="s">
        <v>34</v>
      </c>
      <c r="AD127" s="367"/>
      <c r="AE127" s="368" t="s">
        <v>36</v>
      </c>
      <c r="AF127" s="368" t="s">
        <v>40</v>
      </c>
      <c r="AG127" s="368" t="s">
        <v>3568</v>
      </c>
      <c r="AH127" s="368" t="s">
        <v>3558</v>
      </c>
      <c r="AI127" s="368" t="s">
        <v>3554</v>
      </c>
      <c r="AJ127" s="368" t="s">
        <v>36</v>
      </c>
    </row>
    <row r="128" spans="1:36" customFormat="1" ht="15" x14ac:dyDescent="0.25">
      <c r="A128" s="375">
        <v>2741</v>
      </c>
      <c r="B128" s="368" t="s">
        <v>278</v>
      </c>
      <c r="C128" s="369" t="s">
        <v>33</v>
      </c>
      <c r="D128" s="368" t="s">
        <v>33</v>
      </c>
      <c r="E128" s="368" t="s">
        <v>33</v>
      </c>
      <c r="F128" s="368" t="s">
        <v>33</v>
      </c>
      <c r="G128" s="368" t="s">
        <v>33</v>
      </c>
      <c r="H128" s="368" t="s">
        <v>33</v>
      </c>
      <c r="I128" s="368" t="s">
        <v>33</v>
      </c>
      <c r="J128" s="368" t="s">
        <v>33</v>
      </c>
      <c r="K128" s="368" t="s">
        <v>33</v>
      </c>
      <c r="L128" s="368" t="s">
        <v>33</v>
      </c>
      <c r="M128" s="368" t="s">
        <v>33</v>
      </c>
      <c r="N128" s="368">
        <v>93</v>
      </c>
      <c r="O128" s="368">
        <v>87</v>
      </c>
      <c r="P128" s="368">
        <v>95</v>
      </c>
      <c r="Q128" s="368">
        <v>88</v>
      </c>
      <c r="R128" s="368">
        <v>75</v>
      </c>
      <c r="S128" s="368">
        <v>74</v>
      </c>
      <c r="T128" s="368">
        <v>80</v>
      </c>
      <c r="U128" s="368">
        <v>73</v>
      </c>
      <c r="V128" s="368" t="s">
        <v>11</v>
      </c>
      <c r="W128" s="368">
        <v>665</v>
      </c>
      <c r="X128" s="368">
        <v>100</v>
      </c>
      <c r="Y128" s="368" t="s">
        <v>34</v>
      </c>
      <c r="Z128" s="368" t="s">
        <v>34</v>
      </c>
      <c r="AA128" s="367"/>
      <c r="AB128" s="368" t="s">
        <v>34</v>
      </c>
      <c r="AC128" s="368" t="s">
        <v>34</v>
      </c>
      <c r="AD128" s="367"/>
      <c r="AE128" s="368" t="s">
        <v>36</v>
      </c>
      <c r="AF128" s="368" t="s">
        <v>40</v>
      </c>
      <c r="AG128" s="368" t="s">
        <v>3616</v>
      </c>
      <c r="AH128" s="368" t="s">
        <v>3614</v>
      </c>
      <c r="AI128" s="368" t="s">
        <v>3554</v>
      </c>
      <c r="AJ128" s="368" t="s">
        <v>36</v>
      </c>
    </row>
    <row r="129" spans="1:36" customFormat="1" ht="15" x14ac:dyDescent="0.25">
      <c r="A129" s="375">
        <v>2781</v>
      </c>
      <c r="B129" s="368" t="s">
        <v>280</v>
      </c>
      <c r="C129" s="369" t="s">
        <v>33</v>
      </c>
      <c r="D129" s="368" t="s">
        <v>104</v>
      </c>
      <c r="E129" s="368" t="s">
        <v>33</v>
      </c>
      <c r="F129" s="368" t="s">
        <v>33</v>
      </c>
      <c r="G129" s="368" t="s">
        <v>57</v>
      </c>
      <c r="H129" s="368" t="s">
        <v>33</v>
      </c>
      <c r="I129" s="368" t="s">
        <v>33</v>
      </c>
      <c r="J129" s="368" t="s">
        <v>104</v>
      </c>
      <c r="K129" s="368" t="s">
        <v>104</v>
      </c>
      <c r="L129" s="368" t="s">
        <v>33</v>
      </c>
      <c r="M129" s="368" t="s">
        <v>46</v>
      </c>
      <c r="N129" s="368">
        <v>76</v>
      </c>
      <c r="O129" s="368">
        <v>71</v>
      </c>
      <c r="P129" s="368">
        <v>75</v>
      </c>
      <c r="Q129" s="368">
        <v>61</v>
      </c>
      <c r="R129" s="368">
        <v>61</v>
      </c>
      <c r="S129" s="368">
        <v>61</v>
      </c>
      <c r="T129" s="368">
        <v>59</v>
      </c>
      <c r="U129" s="368">
        <v>71</v>
      </c>
      <c r="V129" s="368" t="s">
        <v>11</v>
      </c>
      <c r="W129" s="368">
        <v>535</v>
      </c>
      <c r="X129" s="368">
        <v>100</v>
      </c>
      <c r="Y129" s="368" t="s">
        <v>34</v>
      </c>
      <c r="Z129" s="368" t="s">
        <v>34</v>
      </c>
      <c r="AA129" s="367"/>
      <c r="AB129" s="368" t="s">
        <v>36</v>
      </c>
      <c r="AC129" s="368" t="s">
        <v>34</v>
      </c>
      <c r="AD129" s="367"/>
      <c r="AE129" s="368" t="s">
        <v>36</v>
      </c>
      <c r="AF129" s="368" t="s">
        <v>35</v>
      </c>
      <c r="AG129" s="368" t="s">
        <v>3584</v>
      </c>
      <c r="AH129" s="368" t="s">
        <v>3565</v>
      </c>
      <c r="AI129" s="368" t="s">
        <v>3554</v>
      </c>
      <c r="AJ129" s="368" t="s">
        <v>34</v>
      </c>
    </row>
    <row r="130" spans="1:36" customFormat="1" ht="15" x14ac:dyDescent="0.25">
      <c r="A130" s="375">
        <v>2801</v>
      </c>
      <c r="B130" s="368" t="s">
        <v>282</v>
      </c>
      <c r="C130" s="369" t="s">
        <v>57</v>
      </c>
      <c r="D130" s="368" t="s">
        <v>57</v>
      </c>
      <c r="E130" s="368" t="s">
        <v>104</v>
      </c>
      <c r="F130" s="368" t="s">
        <v>104</v>
      </c>
      <c r="G130" s="368" t="s">
        <v>57</v>
      </c>
      <c r="H130" s="368" t="s">
        <v>33</v>
      </c>
      <c r="I130" s="368" t="s">
        <v>57</v>
      </c>
      <c r="J130" s="368" t="s">
        <v>104</v>
      </c>
      <c r="K130" s="368" t="s">
        <v>57</v>
      </c>
      <c r="L130" s="368" t="s">
        <v>57</v>
      </c>
      <c r="M130" s="368" t="s">
        <v>57</v>
      </c>
      <c r="N130" s="368">
        <v>70</v>
      </c>
      <c r="O130" s="368">
        <v>73</v>
      </c>
      <c r="P130" s="368">
        <v>46</v>
      </c>
      <c r="Q130" s="368">
        <v>47</v>
      </c>
      <c r="R130" s="368">
        <v>66</v>
      </c>
      <c r="S130" s="368">
        <v>58</v>
      </c>
      <c r="T130" s="368">
        <v>55</v>
      </c>
      <c r="U130" s="368">
        <v>70</v>
      </c>
      <c r="V130" s="368" t="s">
        <v>11</v>
      </c>
      <c r="W130" s="368">
        <v>485</v>
      </c>
      <c r="X130" s="368">
        <v>100</v>
      </c>
      <c r="Y130" s="368" t="s">
        <v>36</v>
      </c>
      <c r="Z130" s="368" t="s">
        <v>34</v>
      </c>
      <c r="AA130" s="367"/>
      <c r="AB130" s="368" t="s">
        <v>34</v>
      </c>
      <c r="AC130" s="368" t="s">
        <v>34</v>
      </c>
      <c r="AD130" s="367"/>
      <c r="AE130" s="368" t="s">
        <v>36</v>
      </c>
      <c r="AF130" s="368" t="s">
        <v>35</v>
      </c>
      <c r="AG130" s="368" t="s">
        <v>3563</v>
      </c>
      <c r="AH130" s="368" t="s">
        <v>3570</v>
      </c>
      <c r="AI130" s="368" t="s">
        <v>3554</v>
      </c>
      <c r="AJ130" s="368" t="s">
        <v>34</v>
      </c>
    </row>
    <row r="131" spans="1:36" customFormat="1" ht="15" x14ac:dyDescent="0.25">
      <c r="A131" s="375">
        <v>2821</v>
      </c>
      <c r="B131" s="368" t="s">
        <v>284</v>
      </c>
      <c r="C131" s="369" t="s">
        <v>33</v>
      </c>
      <c r="D131" s="368" t="s">
        <v>57</v>
      </c>
      <c r="E131" s="368" t="s">
        <v>57</v>
      </c>
      <c r="F131" s="368" t="s">
        <v>57</v>
      </c>
      <c r="G131" s="368" t="s">
        <v>33</v>
      </c>
      <c r="H131" s="368" t="s">
        <v>33</v>
      </c>
      <c r="I131" s="368" t="s">
        <v>33</v>
      </c>
      <c r="J131" s="368" t="s">
        <v>46</v>
      </c>
      <c r="K131" s="368" t="s">
        <v>57</v>
      </c>
      <c r="L131" s="368" t="s">
        <v>57</v>
      </c>
      <c r="M131" s="368" t="s">
        <v>46</v>
      </c>
      <c r="N131" s="368">
        <v>63</v>
      </c>
      <c r="O131" s="368">
        <v>71</v>
      </c>
      <c r="P131" s="368">
        <v>91</v>
      </c>
      <c r="Q131" s="368">
        <v>49</v>
      </c>
      <c r="R131" s="368">
        <v>66</v>
      </c>
      <c r="S131" s="368">
        <v>70</v>
      </c>
      <c r="T131" s="368">
        <v>69</v>
      </c>
      <c r="U131" s="368">
        <v>74</v>
      </c>
      <c r="V131" s="368" t="s">
        <v>11</v>
      </c>
      <c r="W131" s="368">
        <v>553</v>
      </c>
      <c r="X131" s="368">
        <v>100</v>
      </c>
      <c r="Y131" s="368" t="s">
        <v>34</v>
      </c>
      <c r="Z131" s="368" t="s">
        <v>34</v>
      </c>
      <c r="AA131" s="367"/>
      <c r="AB131" s="368" t="s">
        <v>34</v>
      </c>
      <c r="AC131" s="368" t="s">
        <v>34</v>
      </c>
      <c r="AD131" s="367"/>
      <c r="AE131" s="368" t="s">
        <v>36</v>
      </c>
      <c r="AF131" s="368" t="s">
        <v>35</v>
      </c>
      <c r="AG131" s="368" t="s">
        <v>3571</v>
      </c>
      <c r="AH131" s="368" t="s">
        <v>3565</v>
      </c>
      <c r="AI131" s="368" t="s">
        <v>3554</v>
      </c>
      <c r="AJ131" s="368" t="s">
        <v>34</v>
      </c>
    </row>
    <row r="132" spans="1:36" customFormat="1" ht="15" x14ac:dyDescent="0.25">
      <c r="A132" s="375">
        <v>2881</v>
      </c>
      <c r="B132" s="368" t="s">
        <v>288</v>
      </c>
      <c r="C132" s="369" t="s">
        <v>33</v>
      </c>
      <c r="D132" s="368" t="s">
        <v>33</v>
      </c>
      <c r="E132" s="368" t="s">
        <v>33</v>
      </c>
      <c r="F132" s="368" t="s">
        <v>33</v>
      </c>
      <c r="G132" s="368" t="s">
        <v>33</v>
      </c>
      <c r="H132" s="368" t="s">
        <v>33</v>
      </c>
      <c r="I132" s="368" t="s">
        <v>33</v>
      </c>
      <c r="J132" s="368" t="s">
        <v>33</v>
      </c>
      <c r="K132" s="368" t="s">
        <v>33</v>
      </c>
      <c r="L132" s="368" t="s">
        <v>33</v>
      </c>
      <c r="M132" s="368" t="s">
        <v>33</v>
      </c>
      <c r="N132" s="368">
        <v>91</v>
      </c>
      <c r="O132" s="368">
        <v>87</v>
      </c>
      <c r="P132" s="368">
        <v>78</v>
      </c>
      <c r="Q132" s="368">
        <v>74</v>
      </c>
      <c r="R132" s="368">
        <v>70</v>
      </c>
      <c r="S132" s="368">
        <v>69</v>
      </c>
      <c r="T132" s="368">
        <v>71</v>
      </c>
      <c r="U132" s="368">
        <v>68</v>
      </c>
      <c r="V132" s="368" t="s">
        <v>11</v>
      </c>
      <c r="W132" s="368">
        <v>608</v>
      </c>
      <c r="X132" s="368">
        <v>100</v>
      </c>
      <c r="Y132" s="368" t="s">
        <v>34</v>
      </c>
      <c r="Z132" s="368" t="s">
        <v>34</v>
      </c>
      <c r="AA132" s="367"/>
      <c r="AB132" s="368" t="s">
        <v>34</v>
      </c>
      <c r="AC132" s="368" t="s">
        <v>34</v>
      </c>
      <c r="AD132" s="367"/>
      <c r="AE132" s="368" t="s">
        <v>36</v>
      </c>
      <c r="AF132" s="368" t="s">
        <v>40</v>
      </c>
      <c r="AG132" s="368" t="s">
        <v>3617</v>
      </c>
      <c r="AH132" s="368" t="s">
        <v>3618</v>
      </c>
      <c r="AI132" s="368" t="s">
        <v>3554</v>
      </c>
      <c r="AJ132" s="368" t="s">
        <v>36</v>
      </c>
    </row>
    <row r="133" spans="1:36" customFormat="1" ht="15" x14ac:dyDescent="0.25">
      <c r="A133" s="375">
        <v>2891</v>
      </c>
      <c r="B133" s="368" t="s">
        <v>290</v>
      </c>
      <c r="C133" s="369" t="s">
        <v>33</v>
      </c>
      <c r="D133" s="368" t="s">
        <v>33</v>
      </c>
      <c r="E133" s="368" t="s">
        <v>33</v>
      </c>
      <c r="F133" s="368" t="s">
        <v>33</v>
      </c>
      <c r="G133" s="368" t="s">
        <v>33</v>
      </c>
      <c r="H133" s="368" t="s">
        <v>33</v>
      </c>
      <c r="I133" s="368" t="s">
        <v>33</v>
      </c>
      <c r="J133" s="368" t="s">
        <v>33</v>
      </c>
      <c r="K133" s="368" t="s">
        <v>33</v>
      </c>
      <c r="L133" s="368" t="s">
        <v>104</v>
      </c>
      <c r="M133" s="368" t="s">
        <v>33</v>
      </c>
      <c r="N133" s="368">
        <v>89</v>
      </c>
      <c r="O133" s="368">
        <v>88</v>
      </c>
      <c r="P133" s="368">
        <v>96</v>
      </c>
      <c r="Q133" s="368">
        <v>66</v>
      </c>
      <c r="R133" s="368">
        <v>79</v>
      </c>
      <c r="S133" s="368">
        <v>78</v>
      </c>
      <c r="T133" s="368">
        <v>82</v>
      </c>
      <c r="U133" s="368">
        <v>76</v>
      </c>
      <c r="V133" s="368" t="s">
        <v>11</v>
      </c>
      <c r="W133" s="368">
        <v>654</v>
      </c>
      <c r="X133" s="368">
        <v>100</v>
      </c>
      <c r="Y133" s="368" t="s">
        <v>34</v>
      </c>
      <c r="Z133" s="368" t="s">
        <v>34</v>
      </c>
      <c r="AA133" s="367"/>
      <c r="AB133" s="368" t="s">
        <v>34</v>
      </c>
      <c r="AC133" s="368" t="s">
        <v>34</v>
      </c>
      <c r="AD133" s="367"/>
      <c r="AE133" s="368" t="s">
        <v>36</v>
      </c>
      <c r="AF133" s="368" t="s">
        <v>35</v>
      </c>
      <c r="AG133" s="368" t="s">
        <v>3619</v>
      </c>
      <c r="AH133" s="368" t="s">
        <v>3596</v>
      </c>
      <c r="AI133" s="368" t="s">
        <v>3554</v>
      </c>
      <c r="AJ133" s="368" t="s">
        <v>36</v>
      </c>
    </row>
    <row r="134" spans="1:36" customFormat="1" ht="15" x14ac:dyDescent="0.25">
      <c r="A134" s="375">
        <v>2901</v>
      </c>
      <c r="B134" s="368" t="s">
        <v>292</v>
      </c>
      <c r="C134" s="369" t="s">
        <v>57</v>
      </c>
      <c r="D134" s="368" t="s">
        <v>57</v>
      </c>
      <c r="E134" s="368" t="s">
        <v>104</v>
      </c>
      <c r="F134" s="368" t="s">
        <v>104</v>
      </c>
      <c r="G134" s="368" t="s">
        <v>57</v>
      </c>
      <c r="H134" s="368" t="s">
        <v>104</v>
      </c>
      <c r="I134" s="368" t="s">
        <v>57</v>
      </c>
      <c r="J134" s="368" t="s">
        <v>46</v>
      </c>
      <c r="K134" s="368" t="s">
        <v>46</v>
      </c>
      <c r="L134" s="368" t="s">
        <v>46</v>
      </c>
      <c r="M134" s="368" t="s">
        <v>46</v>
      </c>
      <c r="N134" s="368">
        <v>53</v>
      </c>
      <c r="O134" s="368">
        <v>63</v>
      </c>
      <c r="P134" s="368">
        <v>80</v>
      </c>
      <c r="Q134" s="368">
        <v>29</v>
      </c>
      <c r="R134" s="368">
        <v>57</v>
      </c>
      <c r="S134" s="368">
        <v>65</v>
      </c>
      <c r="T134" s="368">
        <v>60</v>
      </c>
      <c r="U134" s="368">
        <v>71</v>
      </c>
      <c r="V134" s="368" t="s">
        <v>11</v>
      </c>
      <c r="W134" s="368">
        <v>478</v>
      </c>
      <c r="X134" s="368">
        <v>100</v>
      </c>
      <c r="Y134" s="368" t="s">
        <v>34</v>
      </c>
      <c r="Z134" s="368" t="s">
        <v>34</v>
      </c>
      <c r="AA134" s="367"/>
      <c r="AB134" s="368" t="s">
        <v>34</v>
      </c>
      <c r="AC134" s="368" t="s">
        <v>34</v>
      </c>
      <c r="AD134" s="367"/>
      <c r="AE134" s="368" t="s">
        <v>36</v>
      </c>
      <c r="AF134" s="368" t="s">
        <v>40</v>
      </c>
      <c r="AG134" s="368" t="s">
        <v>3565</v>
      </c>
      <c r="AH134" s="368" t="s">
        <v>3564</v>
      </c>
      <c r="AI134" s="368" t="s">
        <v>3554</v>
      </c>
      <c r="AJ134" s="368" t="s">
        <v>34</v>
      </c>
    </row>
    <row r="135" spans="1:36" customFormat="1" ht="15" x14ac:dyDescent="0.25">
      <c r="A135" s="375">
        <v>2911</v>
      </c>
      <c r="B135" s="368" t="s">
        <v>294</v>
      </c>
      <c r="C135" s="369" t="s">
        <v>33</v>
      </c>
      <c r="D135" s="368" t="s">
        <v>57</v>
      </c>
      <c r="E135" s="368" t="s">
        <v>104</v>
      </c>
      <c r="F135" s="368" t="s">
        <v>57</v>
      </c>
      <c r="G135" s="368" t="s">
        <v>57</v>
      </c>
      <c r="H135" s="368" t="s">
        <v>104</v>
      </c>
      <c r="I135" s="368" t="s">
        <v>104</v>
      </c>
      <c r="J135" s="368" t="s">
        <v>57</v>
      </c>
      <c r="K135" s="368" t="s">
        <v>57</v>
      </c>
      <c r="L135" s="368" t="s">
        <v>57</v>
      </c>
      <c r="M135" s="368" t="s">
        <v>46</v>
      </c>
      <c r="N135" s="368">
        <v>61</v>
      </c>
      <c r="O135" s="368">
        <v>66</v>
      </c>
      <c r="P135" s="368">
        <v>86</v>
      </c>
      <c r="Q135" s="368">
        <v>37</v>
      </c>
      <c r="R135" s="368">
        <v>60</v>
      </c>
      <c r="S135" s="368">
        <v>74</v>
      </c>
      <c r="T135" s="368">
        <v>66</v>
      </c>
      <c r="U135" s="368">
        <v>79</v>
      </c>
      <c r="V135" s="368" t="s">
        <v>11</v>
      </c>
      <c r="W135" s="368">
        <v>529</v>
      </c>
      <c r="X135" s="368">
        <v>100</v>
      </c>
      <c r="Y135" s="368" t="s">
        <v>34</v>
      </c>
      <c r="Z135" s="368" t="s">
        <v>34</v>
      </c>
      <c r="AA135" s="367"/>
      <c r="AB135" s="368" t="s">
        <v>36</v>
      </c>
      <c r="AC135" s="368" t="s">
        <v>34</v>
      </c>
      <c r="AD135" s="367"/>
      <c r="AE135" s="368" t="s">
        <v>36</v>
      </c>
      <c r="AF135" s="368" t="s">
        <v>40</v>
      </c>
      <c r="AG135" s="368" t="s">
        <v>3563</v>
      </c>
      <c r="AH135" s="368" t="s">
        <v>3570</v>
      </c>
      <c r="AI135" s="368" t="s">
        <v>3554</v>
      </c>
      <c r="AJ135" s="368" t="s">
        <v>34</v>
      </c>
    </row>
    <row r="136" spans="1:36" customFormat="1" ht="15" x14ac:dyDescent="0.25">
      <c r="A136" s="375">
        <v>2941</v>
      </c>
      <c r="B136" s="368" t="s">
        <v>296</v>
      </c>
      <c r="C136" s="369" t="s">
        <v>46</v>
      </c>
      <c r="D136" s="368" t="s">
        <v>57</v>
      </c>
      <c r="E136" s="368" t="s">
        <v>46</v>
      </c>
      <c r="F136" s="368" t="s">
        <v>57</v>
      </c>
      <c r="G136" s="368" t="s">
        <v>104</v>
      </c>
      <c r="H136" s="368" t="s">
        <v>104</v>
      </c>
      <c r="I136" s="368" t="s">
        <v>57</v>
      </c>
      <c r="J136" s="368" t="s">
        <v>57</v>
      </c>
      <c r="K136" s="368" t="s">
        <v>214</v>
      </c>
      <c r="L136" s="368" t="s">
        <v>46</v>
      </c>
      <c r="M136" s="368" t="s">
        <v>46</v>
      </c>
      <c r="N136" s="368">
        <v>37</v>
      </c>
      <c r="O136" s="368">
        <v>51</v>
      </c>
      <c r="P136" s="368">
        <v>92</v>
      </c>
      <c r="Q136" s="368">
        <v>20</v>
      </c>
      <c r="R136" s="368">
        <v>53</v>
      </c>
      <c r="S136" s="368">
        <v>48</v>
      </c>
      <c r="T136" s="368">
        <v>70</v>
      </c>
      <c r="U136" s="368">
        <v>36</v>
      </c>
      <c r="V136" s="368" t="s">
        <v>11</v>
      </c>
      <c r="W136" s="368">
        <v>407</v>
      </c>
      <c r="X136" s="368">
        <v>100</v>
      </c>
      <c r="Y136" s="368" t="s">
        <v>34</v>
      </c>
      <c r="Z136" s="368" t="s">
        <v>34</v>
      </c>
      <c r="AA136" s="367"/>
      <c r="AB136" s="368" t="s">
        <v>34</v>
      </c>
      <c r="AC136" s="368" t="s">
        <v>36</v>
      </c>
      <c r="AD136" s="367"/>
      <c r="AE136" s="368" t="s">
        <v>36</v>
      </c>
      <c r="AF136" s="368" t="s">
        <v>35</v>
      </c>
      <c r="AG136" s="368" t="s">
        <v>3570</v>
      </c>
      <c r="AH136" s="368" t="s">
        <v>3565</v>
      </c>
      <c r="AI136" s="368" t="s">
        <v>3554</v>
      </c>
      <c r="AJ136" s="368" t="s">
        <v>34</v>
      </c>
    </row>
    <row r="137" spans="1:36" customFormat="1" ht="15" x14ac:dyDescent="0.25">
      <c r="A137" s="375">
        <v>2981</v>
      </c>
      <c r="B137" s="368" t="s">
        <v>298</v>
      </c>
      <c r="C137" s="369" t="s">
        <v>57</v>
      </c>
      <c r="D137" s="368" t="s">
        <v>57</v>
      </c>
      <c r="E137" s="368" t="s">
        <v>33</v>
      </c>
      <c r="F137" s="368" t="s">
        <v>214</v>
      </c>
      <c r="G137" s="368" t="s">
        <v>57</v>
      </c>
      <c r="H137" s="368" t="s">
        <v>57</v>
      </c>
      <c r="I137" s="368" t="s">
        <v>57</v>
      </c>
      <c r="J137" s="368" t="s">
        <v>57</v>
      </c>
      <c r="K137" s="368" t="s">
        <v>46</v>
      </c>
      <c r="L137" s="368" t="s">
        <v>57</v>
      </c>
      <c r="M137" s="368" t="s">
        <v>57</v>
      </c>
      <c r="N137" s="368">
        <v>60</v>
      </c>
      <c r="O137" s="368">
        <v>73</v>
      </c>
      <c r="P137" s="368">
        <v>91</v>
      </c>
      <c r="Q137" s="368">
        <v>16</v>
      </c>
      <c r="R137" s="368">
        <v>51</v>
      </c>
      <c r="S137" s="368">
        <v>61</v>
      </c>
      <c r="T137" s="368">
        <v>60</v>
      </c>
      <c r="U137" s="368">
        <v>73</v>
      </c>
      <c r="V137" s="368" t="s">
        <v>11</v>
      </c>
      <c r="W137" s="368">
        <v>485</v>
      </c>
      <c r="X137" s="368">
        <v>100</v>
      </c>
      <c r="Y137" s="368" t="s">
        <v>34</v>
      </c>
      <c r="Z137" s="368" t="s">
        <v>34</v>
      </c>
      <c r="AA137" s="367"/>
      <c r="AB137" s="368" t="s">
        <v>34</v>
      </c>
      <c r="AC137" s="368" t="s">
        <v>34</v>
      </c>
      <c r="AD137" s="367"/>
      <c r="AE137" s="368" t="s">
        <v>36</v>
      </c>
      <c r="AF137" s="368" t="s">
        <v>35</v>
      </c>
      <c r="AG137" s="368" t="s">
        <v>3570</v>
      </c>
      <c r="AH137" s="368" t="s">
        <v>3566</v>
      </c>
      <c r="AI137" s="368" t="s">
        <v>3554</v>
      </c>
      <c r="AJ137" s="368" t="s">
        <v>34</v>
      </c>
    </row>
    <row r="138" spans="1:36" customFormat="1" ht="15" x14ac:dyDescent="0.25">
      <c r="A138" s="375">
        <v>3021</v>
      </c>
      <c r="B138" s="368" t="s">
        <v>2240</v>
      </c>
      <c r="C138" s="369" t="s">
        <v>57</v>
      </c>
      <c r="D138" s="368" t="s">
        <v>57</v>
      </c>
      <c r="E138" s="368" t="s">
        <v>214</v>
      </c>
      <c r="F138" s="368" t="s">
        <v>46</v>
      </c>
      <c r="G138" s="368" t="s">
        <v>57</v>
      </c>
      <c r="H138" s="368" t="s">
        <v>57</v>
      </c>
      <c r="I138" s="368" t="s">
        <v>46</v>
      </c>
      <c r="J138" s="368" t="s">
        <v>46</v>
      </c>
      <c r="K138" s="368" t="s">
        <v>46</v>
      </c>
      <c r="L138" s="368" t="s">
        <v>57</v>
      </c>
      <c r="M138" s="368" t="s">
        <v>46</v>
      </c>
      <c r="N138" s="368">
        <v>37</v>
      </c>
      <c r="O138" s="368">
        <v>65</v>
      </c>
      <c r="P138" s="368">
        <v>81</v>
      </c>
      <c r="Q138" s="368">
        <v>24</v>
      </c>
      <c r="R138" s="368">
        <v>51</v>
      </c>
      <c r="S138" s="368">
        <v>64</v>
      </c>
      <c r="T138" s="368">
        <v>50</v>
      </c>
      <c r="U138" s="368">
        <v>69</v>
      </c>
      <c r="V138" s="368" t="s">
        <v>11</v>
      </c>
      <c r="W138" s="368">
        <v>441</v>
      </c>
      <c r="X138" s="368">
        <v>100</v>
      </c>
      <c r="Y138" s="368" t="s">
        <v>34</v>
      </c>
      <c r="Z138" s="368" t="s">
        <v>34</v>
      </c>
      <c r="AA138" s="367"/>
      <c r="AB138" s="368" t="s">
        <v>34</v>
      </c>
      <c r="AC138" s="368" t="s">
        <v>34</v>
      </c>
      <c r="AD138" s="367"/>
      <c r="AE138" s="368" t="s">
        <v>36</v>
      </c>
      <c r="AF138" s="368" t="s">
        <v>35</v>
      </c>
      <c r="AG138" s="368" t="s">
        <v>3570</v>
      </c>
      <c r="AH138" s="368" t="s">
        <v>3570</v>
      </c>
      <c r="AI138" s="368" t="s">
        <v>3554</v>
      </c>
      <c r="AJ138" s="368" t="s">
        <v>34</v>
      </c>
    </row>
    <row r="139" spans="1:36" customFormat="1" ht="15" x14ac:dyDescent="0.25">
      <c r="A139" s="375">
        <v>3024</v>
      </c>
      <c r="B139" s="368" t="s">
        <v>2316</v>
      </c>
      <c r="C139" s="369" t="s">
        <v>214</v>
      </c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8">
        <v>36</v>
      </c>
      <c r="O139" s="368">
        <v>42</v>
      </c>
      <c r="P139" s="368">
        <v>68</v>
      </c>
      <c r="Q139" s="368">
        <v>19</v>
      </c>
      <c r="R139" s="368">
        <v>37</v>
      </c>
      <c r="S139" s="368">
        <v>48</v>
      </c>
      <c r="T139" s="368">
        <v>28</v>
      </c>
      <c r="U139" s="368">
        <v>57</v>
      </c>
      <c r="V139" s="368" t="s">
        <v>11</v>
      </c>
      <c r="W139" s="368">
        <v>335</v>
      </c>
      <c r="X139" s="368">
        <v>100</v>
      </c>
      <c r="Y139" s="367"/>
      <c r="Z139" s="368" t="s">
        <v>36</v>
      </c>
      <c r="AA139" s="367"/>
      <c r="AB139" s="367"/>
      <c r="AC139" s="368" t="s">
        <v>34</v>
      </c>
      <c r="AD139" s="367"/>
      <c r="AE139" s="368" t="s">
        <v>34</v>
      </c>
      <c r="AF139" s="368" t="s">
        <v>35</v>
      </c>
      <c r="AG139" s="368" t="s">
        <v>3564</v>
      </c>
      <c r="AH139" s="368" t="s">
        <v>3570</v>
      </c>
      <c r="AI139" s="368" t="s">
        <v>3554</v>
      </c>
      <c r="AJ139" s="368" t="s">
        <v>36</v>
      </c>
    </row>
    <row r="140" spans="1:36" customFormat="1" ht="15" x14ac:dyDescent="0.25">
      <c r="A140" s="375">
        <v>3030</v>
      </c>
      <c r="B140" s="368" t="s">
        <v>301</v>
      </c>
      <c r="C140" s="369" t="s">
        <v>33</v>
      </c>
      <c r="D140" s="368" t="s">
        <v>33</v>
      </c>
      <c r="E140" s="368" t="s">
        <v>33</v>
      </c>
      <c r="F140" s="368" t="s">
        <v>33</v>
      </c>
      <c r="G140" s="368" t="s">
        <v>33</v>
      </c>
      <c r="H140" s="368" t="s">
        <v>33</v>
      </c>
      <c r="I140" s="368" t="s">
        <v>33</v>
      </c>
      <c r="J140" s="368" t="s">
        <v>33</v>
      </c>
      <c r="K140" s="367"/>
      <c r="L140" s="367"/>
      <c r="M140" s="367"/>
      <c r="N140" s="368">
        <v>94</v>
      </c>
      <c r="O140" s="368">
        <v>97</v>
      </c>
      <c r="P140" s="368">
        <v>94</v>
      </c>
      <c r="Q140" s="368">
        <v>84</v>
      </c>
      <c r="R140" s="368">
        <v>76</v>
      </c>
      <c r="S140" s="368">
        <v>76</v>
      </c>
      <c r="T140" s="368">
        <v>69</v>
      </c>
      <c r="U140" s="368">
        <v>81</v>
      </c>
      <c r="V140" s="368" t="s">
        <v>11</v>
      </c>
      <c r="W140" s="368">
        <v>671</v>
      </c>
      <c r="X140" s="368">
        <v>100</v>
      </c>
      <c r="Y140" s="368" t="s">
        <v>34</v>
      </c>
      <c r="Z140" s="368" t="s">
        <v>34</v>
      </c>
      <c r="AA140" s="367"/>
      <c r="AB140" s="368" t="s">
        <v>34</v>
      </c>
      <c r="AC140" s="368" t="s">
        <v>34</v>
      </c>
      <c r="AD140" s="367"/>
      <c r="AE140" s="368" t="s">
        <v>34</v>
      </c>
      <c r="AF140" s="368" t="s">
        <v>35</v>
      </c>
      <c r="AG140" s="368" t="s">
        <v>3557</v>
      </c>
      <c r="AH140" s="368" t="s">
        <v>3577</v>
      </c>
      <c r="AI140" s="368" t="s">
        <v>3554</v>
      </c>
      <c r="AJ140" s="368" t="s">
        <v>36</v>
      </c>
    </row>
    <row r="141" spans="1:36" customFormat="1" ht="15" x14ac:dyDescent="0.25">
      <c r="A141" s="375">
        <v>3041</v>
      </c>
      <c r="B141" s="368" t="s">
        <v>303</v>
      </c>
      <c r="C141" s="369" t="s">
        <v>57</v>
      </c>
      <c r="D141" s="368" t="s">
        <v>104</v>
      </c>
      <c r="E141" s="368" t="s">
        <v>57</v>
      </c>
      <c r="F141" s="368" t="s">
        <v>57</v>
      </c>
      <c r="G141" s="368" t="s">
        <v>57</v>
      </c>
      <c r="H141" s="368" t="s">
        <v>57</v>
      </c>
      <c r="I141" s="368" t="s">
        <v>33</v>
      </c>
      <c r="J141" s="368" t="s">
        <v>104</v>
      </c>
      <c r="K141" s="368" t="s">
        <v>57</v>
      </c>
      <c r="L141" s="368" t="s">
        <v>57</v>
      </c>
      <c r="M141" s="368" t="s">
        <v>46</v>
      </c>
      <c r="N141" s="368">
        <v>57</v>
      </c>
      <c r="O141" s="368">
        <v>62</v>
      </c>
      <c r="P141" s="368">
        <v>81</v>
      </c>
      <c r="Q141" s="368">
        <v>40</v>
      </c>
      <c r="R141" s="368">
        <v>59</v>
      </c>
      <c r="S141" s="368">
        <v>50</v>
      </c>
      <c r="T141" s="368">
        <v>50</v>
      </c>
      <c r="U141" s="368">
        <v>54</v>
      </c>
      <c r="V141" s="368" t="s">
        <v>11</v>
      </c>
      <c r="W141" s="368">
        <v>453</v>
      </c>
      <c r="X141" s="368">
        <v>100</v>
      </c>
      <c r="Y141" s="368" t="s">
        <v>34</v>
      </c>
      <c r="Z141" s="368" t="s">
        <v>34</v>
      </c>
      <c r="AA141" s="367"/>
      <c r="AB141" s="368" t="s">
        <v>34</v>
      </c>
      <c r="AC141" s="368" t="s">
        <v>34</v>
      </c>
      <c r="AD141" s="367"/>
      <c r="AE141" s="368" t="s">
        <v>36</v>
      </c>
      <c r="AF141" s="368" t="s">
        <v>35</v>
      </c>
      <c r="AG141" s="368" t="s">
        <v>3565</v>
      </c>
      <c r="AH141" s="368" t="s">
        <v>3566</v>
      </c>
      <c r="AI141" s="368" t="s">
        <v>3554</v>
      </c>
      <c r="AJ141" s="368" t="s">
        <v>34</v>
      </c>
    </row>
    <row r="142" spans="1:36" customFormat="1" ht="15" x14ac:dyDescent="0.25">
      <c r="A142" s="375">
        <v>3051</v>
      </c>
      <c r="B142" s="368" t="s">
        <v>305</v>
      </c>
      <c r="C142" s="369" t="s">
        <v>57</v>
      </c>
      <c r="D142" s="368" t="s">
        <v>33</v>
      </c>
      <c r="E142" s="368" t="s">
        <v>33</v>
      </c>
      <c r="F142" s="368" t="s">
        <v>57</v>
      </c>
      <c r="G142" s="368" t="s">
        <v>57</v>
      </c>
      <c r="H142" s="368" t="s">
        <v>57</v>
      </c>
      <c r="I142" s="368" t="s">
        <v>46</v>
      </c>
      <c r="J142" s="368" t="s">
        <v>57</v>
      </c>
      <c r="K142" s="368" t="s">
        <v>46</v>
      </c>
      <c r="L142" s="368" t="s">
        <v>46</v>
      </c>
      <c r="M142" s="368" t="s">
        <v>46</v>
      </c>
      <c r="N142" s="368">
        <v>58</v>
      </c>
      <c r="O142" s="368">
        <v>72</v>
      </c>
      <c r="P142" s="368">
        <v>90</v>
      </c>
      <c r="Q142" s="368">
        <v>35</v>
      </c>
      <c r="R142" s="368">
        <v>46</v>
      </c>
      <c r="S142" s="368">
        <v>52</v>
      </c>
      <c r="T142" s="368">
        <v>30</v>
      </c>
      <c r="U142" s="368">
        <v>57</v>
      </c>
      <c r="V142" s="368" t="s">
        <v>11</v>
      </c>
      <c r="W142" s="368">
        <v>440</v>
      </c>
      <c r="X142" s="368">
        <v>100</v>
      </c>
      <c r="Y142" s="368" t="s">
        <v>34</v>
      </c>
      <c r="Z142" s="368" t="s">
        <v>36</v>
      </c>
      <c r="AA142" s="367"/>
      <c r="AB142" s="368" t="s">
        <v>34</v>
      </c>
      <c r="AC142" s="368" t="s">
        <v>34</v>
      </c>
      <c r="AD142" s="367"/>
      <c r="AE142" s="368" t="s">
        <v>36</v>
      </c>
      <c r="AF142" s="368" t="s">
        <v>35</v>
      </c>
      <c r="AG142" s="368" t="s">
        <v>3564</v>
      </c>
      <c r="AH142" s="368" t="s">
        <v>3570</v>
      </c>
      <c r="AI142" s="368" t="s">
        <v>3554</v>
      </c>
      <c r="AJ142" s="368" t="s">
        <v>34</v>
      </c>
    </row>
    <row r="143" spans="1:36" customFormat="1" ht="15" x14ac:dyDescent="0.25">
      <c r="A143" s="375">
        <v>3061</v>
      </c>
      <c r="B143" s="368" t="s">
        <v>307</v>
      </c>
      <c r="C143" s="369" t="s">
        <v>33</v>
      </c>
      <c r="D143" s="368" t="s">
        <v>33</v>
      </c>
      <c r="E143" s="368" t="s">
        <v>33</v>
      </c>
      <c r="F143" s="368" t="s">
        <v>104</v>
      </c>
      <c r="G143" s="368" t="s">
        <v>33</v>
      </c>
      <c r="H143" s="368" t="s">
        <v>33</v>
      </c>
      <c r="I143" s="368" t="s">
        <v>33</v>
      </c>
      <c r="J143" s="368" t="s">
        <v>33</v>
      </c>
      <c r="K143" s="368" t="s">
        <v>33</v>
      </c>
      <c r="L143" s="368" t="s">
        <v>33</v>
      </c>
      <c r="M143" s="368" t="s">
        <v>33</v>
      </c>
      <c r="N143" s="368">
        <v>79</v>
      </c>
      <c r="O143" s="368">
        <v>79</v>
      </c>
      <c r="P143" s="368">
        <v>81</v>
      </c>
      <c r="Q143" s="368">
        <v>68</v>
      </c>
      <c r="R143" s="368">
        <v>71</v>
      </c>
      <c r="S143" s="368">
        <v>69</v>
      </c>
      <c r="T143" s="368">
        <v>57</v>
      </c>
      <c r="U143" s="368">
        <v>67</v>
      </c>
      <c r="V143" s="368" t="s">
        <v>11</v>
      </c>
      <c r="W143" s="368">
        <v>571</v>
      </c>
      <c r="X143" s="368">
        <v>100</v>
      </c>
      <c r="Y143" s="368" t="s">
        <v>34</v>
      </c>
      <c r="Z143" s="368" t="s">
        <v>34</v>
      </c>
      <c r="AA143" s="367"/>
      <c r="AB143" s="368" t="s">
        <v>34</v>
      </c>
      <c r="AC143" s="368" t="s">
        <v>34</v>
      </c>
      <c r="AD143" s="367"/>
      <c r="AE143" s="368" t="s">
        <v>36</v>
      </c>
      <c r="AF143" s="368" t="s">
        <v>35</v>
      </c>
      <c r="AG143" s="368" t="s">
        <v>3619</v>
      </c>
      <c r="AH143" s="368" t="s">
        <v>3611</v>
      </c>
      <c r="AI143" s="368" t="s">
        <v>3554</v>
      </c>
      <c r="AJ143" s="368" t="s">
        <v>36</v>
      </c>
    </row>
    <row r="144" spans="1:36" customFormat="1" ht="15" x14ac:dyDescent="0.25">
      <c r="A144" s="375">
        <v>3100</v>
      </c>
      <c r="B144" s="368" t="s">
        <v>309</v>
      </c>
      <c r="C144" s="369" t="s">
        <v>33</v>
      </c>
      <c r="D144" s="368" t="s">
        <v>33</v>
      </c>
      <c r="E144" s="368" t="s">
        <v>33</v>
      </c>
      <c r="F144" s="368" t="s">
        <v>33</v>
      </c>
      <c r="G144" s="368" t="s">
        <v>33</v>
      </c>
      <c r="H144" s="368" t="s">
        <v>33</v>
      </c>
      <c r="I144" s="368" t="s">
        <v>33</v>
      </c>
      <c r="J144" s="368" t="s">
        <v>57</v>
      </c>
      <c r="K144" s="368" t="s">
        <v>834</v>
      </c>
      <c r="L144" s="367"/>
      <c r="M144" s="367"/>
      <c r="N144" s="368">
        <v>83</v>
      </c>
      <c r="O144" s="368">
        <v>95</v>
      </c>
      <c r="P144" s="368">
        <v>93</v>
      </c>
      <c r="Q144" s="368">
        <v>74</v>
      </c>
      <c r="R144" s="368">
        <v>63</v>
      </c>
      <c r="S144" s="368">
        <v>60</v>
      </c>
      <c r="T144" s="368">
        <v>70</v>
      </c>
      <c r="U144" s="368">
        <v>60</v>
      </c>
      <c r="V144" s="368" t="s">
        <v>11</v>
      </c>
      <c r="W144" s="368">
        <v>598</v>
      </c>
      <c r="X144" s="368">
        <v>100</v>
      </c>
      <c r="Y144" s="368" t="s">
        <v>34</v>
      </c>
      <c r="Z144" s="368" t="s">
        <v>34</v>
      </c>
      <c r="AA144" s="367"/>
      <c r="AB144" s="368" t="s">
        <v>34</v>
      </c>
      <c r="AC144" s="368" t="s">
        <v>34</v>
      </c>
      <c r="AD144" s="367"/>
      <c r="AE144" s="368" t="s">
        <v>34</v>
      </c>
      <c r="AF144" s="368" t="s">
        <v>35</v>
      </c>
      <c r="AG144" s="368" t="s">
        <v>3604</v>
      </c>
      <c r="AH144" s="368" t="s">
        <v>3565</v>
      </c>
      <c r="AI144" s="368" t="s">
        <v>3554</v>
      </c>
      <c r="AJ144" s="368" t="s">
        <v>34</v>
      </c>
    </row>
    <row r="145" spans="1:36" customFormat="1" ht="15" x14ac:dyDescent="0.25">
      <c r="A145" s="375">
        <v>3101</v>
      </c>
      <c r="B145" s="368" t="s">
        <v>311</v>
      </c>
      <c r="C145" s="369" t="s">
        <v>33</v>
      </c>
      <c r="D145" s="368" t="s">
        <v>33</v>
      </c>
      <c r="E145" s="368" t="s">
        <v>33</v>
      </c>
      <c r="F145" s="368" t="s">
        <v>33</v>
      </c>
      <c r="G145" s="368" t="s">
        <v>33</v>
      </c>
      <c r="H145" s="368" t="s">
        <v>33</v>
      </c>
      <c r="I145" s="368" t="s">
        <v>33</v>
      </c>
      <c r="J145" s="368" t="s">
        <v>33</v>
      </c>
      <c r="K145" s="368" t="s">
        <v>33</v>
      </c>
      <c r="L145" s="368" t="s">
        <v>33</v>
      </c>
      <c r="M145" s="368" t="s">
        <v>33</v>
      </c>
      <c r="N145" s="368">
        <v>91</v>
      </c>
      <c r="O145" s="368">
        <v>91</v>
      </c>
      <c r="P145" s="368">
        <v>87</v>
      </c>
      <c r="Q145" s="368">
        <v>80</v>
      </c>
      <c r="R145" s="368">
        <v>71</v>
      </c>
      <c r="S145" s="368">
        <v>76</v>
      </c>
      <c r="T145" s="368">
        <v>78</v>
      </c>
      <c r="U145" s="368">
        <v>77</v>
      </c>
      <c r="V145" s="368" t="s">
        <v>11</v>
      </c>
      <c r="W145" s="368">
        <v>651</v>
      </c>
      <c r="X145" s="368">
        <v>100</v>
      </c>
      <c r="Y145" s="368" t="s">
        <v>34</v>
      </c>
      <c r="Z145" s="368" t="s">
        <v>34</v>
      </c>
      <c r="AA145" s="367"/>
      <c r="AB145" s="368" t="s">
        <v>34</v>
      </c>
      <c r="AC145" s="368" t="s">
        <v>34</v>
      </c>
      <c r="AD145" s="367"/>
      <c r="AE145" s="368" t="s">
        <v>36</v>
      </c>
      <c r="AF145" s="368" t="s">
        <v>40</v>
      </c>
      <c r="AG145" s="368" t="s">
        <v>3594</v>
      </c>
      <c r="AH145" s="368" t="s">
        <v>3577</v>
      </c>
      <c r="AI145" s="368" t="s">
        <v>3554</v>
      </c>
      <c r="AJ145" s="368" t="s">
        <v>36</v>
      </c>
    </row>
    <row r="146" spans="1:36" customFormat="1" ht="15" x14ac:dyDescent="0.25">
      <c r="A146" s="375">
        <v>3111</v>
      </c>
      <c r="B146" s="368" t="s">
        <v>313</v>
      </c>
      <c r="C146" s="369" t="s">
        <v>33</v>
      </c>
      <c r="D146" s="368" t="s">
        <v>33</v>
      </c>
      <c r="E146" s="368" t="s">
        <v>33</v>
      </c>
      <c r="F146" s="368" t="s">
        <v>33</v>
      </c>
      <c r="G146" s="368" t="s">
        <v>33</v>
      </c>
      <c r="H146" s="368" t="s">
        <v>33</v>
      </c>
      <c r="I146" s="368" t="s">
        <v>33</v>
      </c>
      <c r="J146" s="368" t="s">
        <v>33</v>
      </c>
      <c r="K146" s="368" t="s">
        <v>33</v>
      </c>
      <c r="L146" s="368" t="s">
        <v>33</v>
      </c>
      <c r="M146" s="368" t="s">
        <v>33</v>
      </c>
      <c r="N146" s="368">
        <v>90</v>
      </c>
      <c r="O146" s="368">
        <v>88</v>
      </c>
      <c r="P146" s="368">
        <v>94</v>
      </c>
      <c r="Q146" s="368">
        <v>73</v>
      </c>
      <c r="R146" s="368">
        <v>82</v>
      </c>
      <c r="S146" s="368">
        <v>64</v>
      </c>
      <c r="T146" s="368">
        <v>73</v>
      </c>
      <c r="U146" s="368">
        <v>62</v>
      </c>
      <c r="V146" s="368" t="s">
        <v>11</v>
      </c>
      <c r="W146" s="368">
        <v>626</v>
      </c>
      <c r="X146" s="368">
        <v>100</v>
      </c>
      <c r="Y146" s="368" t="s">
        <v>34</v>
      </c>
      <c r="Z146" s="368" t="s">
        <v>34</v>
      </c>
      <c r="AA146" s="367"/>
      <c r="AB146" s="368" t="s">
        <v>34</v>
      </c>
      <c r="AC146" s="368" t="s">
        <v>34</v>
      </c>
      <c r="AD146" s="367"/>
      <c r="AE146" s="368" t="s">
        <v>36</v>
      </c>
      <c r="AF146" s="368" t="s">
        <v>35</v>
      </c>
      <c r="AG146" s="368" t="s">
        <v>3618</v>
      </c>
      <c r="AH146" s="368" t="s">
        <v>3563</v>
      </c>
      <c r="AI146" s="368" t="s">
        <v>3554</v>
      </c>
      <c r="AJ146" s="368" t="s">
        <v>34</v>
      </c>
    </row>
    <row r="147" spans="1:36" customFormat="1" ht="15" x14ac:dyDescent="0.25">
      <c r="A147" s="375">
        <v>3141</v>
      </c>
      <c r="B147" s="368" t="s">
        <v>315</v>
      </c>
      <c r="C147" s="369" t="s">
        <v>33</v>
      </c>
      <c r="D147" s="368" t="s">
        <v>33</v>
      </c>
      <c r="E147" s="368" t="s">
        <v>33</v>
      </c>
      <c r="F147" s="368" t="s">
        <v>33</v>
      </c>
      <c r="G147" s="368" t="s">
        <v>33</v>
      </c>
      <c r="H147" s="368" t="s">
        <v>33</v>
      </c>
      <c r="I147" s="368" t="s">
        <v>33</v>
      </c>
      <c r="J147" s="368" t="s">
        <v>104</v>
      </c>
      <c r="K147" s="368" t="s">
        <v>104</v>
      </c>
      <c r="L147" s="368" t="s">
        <v>33</v>
      </c>
      <c r="M147" s="368" t="s">
        <v>104</v>
      </c>
      <c r="N147" s="368">
        <v>69</v>
      </c>
      <c r="O147" s="368">
        <v>77</v>
      </c>
      <c r="P147" s="368">
        <v>82</v>
      </c>
      <c r="Q147" s="368">
        <v>59</v>
      </c>
      <c r="R147" s="368">
        <v>68</v>
      </c>
      <c r="S147" s="368">
        <v>65</v>
      </c>
      <c r="T147" s="368">
        <v>68</v>
      </c>
      <c r="U147" s="368">
        <v>74</v>
      </c>
      <c r="V147" s="368" t="s">
        <v>11</v>
      </c>
      <c r="W147" s="368">
        <v>562</v>
      </c>
      <c r="X147" s="368">
        <v>100</v>
      </c>
      <c r="Y147" s="368" t="s">
        <v>34</v>
      </c>
      <c r="Z147" s="368" t="s">
        <v>34</v>
      </c>
      <c r="AA147" s="367"/>
      <c r="AB147" s="368" t="s">
        <v>34</v>
      </c>
      <c r="AC147" s="368" t="s">
        <v>34</v>
      </c>
      <c r="AD147" s="367"/>
      <c r="AE147" s="368" t="s">
        <v>36</v>
      </c>
      <c r="AF147" s="368" t="s">
        <v>35</v>
      </c>
      <c r="AG147" s="368" t="s">
        <v>3577</v>
      </c>
      <c r="AH147" s="368" t="s">
        <v>3570</v>
      </c>
      <c r="AI147" s="368" t="s">
        <v>3554</v>
      </c>
      <c r="AJ147" s="368" t="s">
        <v>34</v>
      </c>
    </row>
    <row r="148" spans="1:36" customFormat="1" ht="15" x14ac:dyDescent="0.25">
      <c r="A148" s="375">
        <v>3181</v>
      </c>
      <c r="B148" s="368" t="s">
        <v>317</v>
      </c>
      <c r="C148" s="369" t="s">
        <v>57</v>
      </c>
      <c r="D148" s="368" t="s">
        <v>57</v>
      </c>
      <c r="E148" s="368" t="s">
        <v>33</v>
      </c>
      <c r="F148" s="367"/>
      <c r="G148" s="368" t="s">
        <v>802</v>
      </c>
      <c r="H148" s="368" t="s">
        <v>104</v>
      </c>
      <c r="I148" s="368" t="s">
        <v>104</v>
      </c>
      <c r="J148" s="368" t="s">
        <v>57</v>
      </c>
      <c r="K148" s="368" t="s">
        <v>104</v>
      </c>
      <c r="L148" s="368" t="s">
        <v>104</v>
      </c>
      <c r="M148" s="368" t="s">
        <v>57</v>
      </c>
      <c r="N148" s="368">
        <v>56</v>
      </c>
      <c r="O148" s="368">
        <v>56</v>
      </c>
      <c r="P148" s="368">
        <v>85</v>
      </c>
      <c r="Q148" s="368">
        <v>33</v>
      </c>
      <c r="R148" s="368">
        <v>50</v>
      </c>
      <c r="S148" s="368">
        <v>66</v>
      </c>
      <c r="T148" s="368">
        <v>48</v>
      </c>
      <c r="U148" s="368">
        <v>77</v>
      </c>
      <c r="V148" s="368" t="s">
        <v>11</v>
      </c>
      <c r="W148" s="368">
        <v>471</v>
      </c>
      <c r="X148" s="368">
        <v>100</v>
      </c>
      <c r="Y148" s="368" t="s">
        <v>34</v>
      </c>
      <c r="Z148" s="368" t="s">
        <v>36</v>
      </c>
      <c r="AA148" s="367"/>
      <c r="AB148" s="368" t="s">
        <v>34</v>
      </c>
      <c r="AC148" s="368" t="s">
        <v>34</v>
      </c>
      <c r="AD148" s="367"/>
      <c r="AE148" s="368" t="s">
        <v>36</v>
      </c>
      <c r="AF148" s="368" t="s">
        <v>35</v>
      </c>
      <c r="AG148" s="368" t="s">
        <v>3564</v>
      </c>
      <c r="AH148" s="368" t="s">
        <v>3566</v>
      </c>
      <c r="AI148" s="368" t="s">
        <v>3554</v>
      </c>
      <c r="AJ148" s="368" t="s">
        <v>34</v>
      </c>
    </row>
    <row r="149" spans="1:36" customFormat="1" ht="15" x14ac:dyDescent="0.25">
      <c r="A149" s="375">
        <v>3191</v>
      </c>
      <c r="B149" s="368" t="s">
        <v>319</v>
      </c>
      <c r="C149" s="369" t="s">
        <v>33</v>
      </c>
      <c r="D149" s="368" t="s">
        <v>33</v>
      </c>
      <c r="E149" s="368" t="s">
        <v>33</v>
      </c>
      <c r="F149" s="368" t="s">
        <v>33</v>
      </c>
      <c r="G149" s="368" t="s">
        <v>33</v>
      </c>
      <c r="H149" s="368" t="s">
        <v>33</v>
      </c>
      <c r="I149" s="367"/>
      <c r="J149" s="367"/>
      <c r="K149" s="367"/>
      <c r="L149" s="367"/>
      <c r="M149" s="367"/>
      <c r="N149" s="368">
        <v>89</v>
      </c>
      <c r="O149" s="368">
        <v>93</v>
      </c>
      <c r="P149" s="368">
        <v>87</v>
      </c>
      <c r="Q149" s="368">
        <v>76</v>
      </c>
      <c r="R149" s="368">
        <v>69</v>
      </c>
      <c r="S149" s="368">
        <v>73</v>
      </c>
      <c r="T149" s="368">
        <v>69</v>
      </c>
      <c r="U149" s="368">
        <v>84</v>
      </c>
      <c r="V149" s="368" t="s">
        <v>11</v>
      </c>
      <c r="W149" s="368">
        <v>640</v>
      </c>
      <c r="X149" s="368">
        <v>100</v>
      </c>
      <c r="Y149" s="368" t="s">
        <v>34</v>
      </c>
      <c r="Z149" s="368" t="s">
        <v>34</v>
      </c>
      <c r="AA149" s="367"/>
      <c r="AB149" s="368" t="s">
        <v>34</v>
      </c>
      <c r="AC149" s="368" t="s">
        <v>34</v>
      </c>
      <c r="AD149" s="367"/>
      <c r="AE149" s="368" t="s">
        <v>36</v>
      </c>
      <c r="AF149" s="368" t="s">
        <v>40</v>
      </c>
      <c r="AG149" s="368" t="s">
        <v>3612</v>
      </c>
      <c r="AH149" s="368" t="s">
        <v>3583</v>
      </c>
      <c r="AI149" s="368" t="s">
        <v>3554</v>
      </c>
      <c r="AJ149" s="368" t="s">
        <v>36</v>
      </c>
    </row>
    <row r="150" spans="1:36" customFormat="1" ht="15" x14ac:dyDescent="0.25">
      <c r="A150" s="375">
        <v>3241</v>
      </c>
      <c r="B150" s="368" t="s">
        <v>321</v>
      </c>
      <c r="C150" s="369" t="s">
        <v>104</v>
      </c>
      <c r="D150" s="368" t="s">
        <v>57</v>
      </c>
      <c r="E150" s="368" t="s">
        <v>104</v>
      </c>
      <c r="F150" s="368" t="s">
        <v>104</v>
      </c>
      <c r="G150" s="368" t="s">
        <v>214</v>
      </c>
      <c r="H150" s="368" t="s">
        <v>104</v>
      </c>
      <c r="I150" s="368" t="s">
        <v>57</v>
      </c>
      <c r="J150" s="368" t="s">
        <v>104</v>
      </c>
      <c r="K150" s="368" t="s">
        <v>57</v>
      </c>
      <c r="L150" s="368" t="s">
        <v>57</v>
      </c>
      <c r="M150" s="368" t="s">
        <v>46</v>
      </c>
      <c r="N150" s="368">
        <v>66</v>
      </c>
      <c r="O150" s="368">
        <v>70</v>
      </c>
      <c r="P150" s="368">
        <v>80</v>
      </c>
      <c r="Q150" s="368">
        <v>35</v>
      </c>
      <c r="R150" s="368">
        <v>63</v>
      </c>
      <c r="S150" s="368">
        <v>64</v>
      </c>
      <c r="T150" s="368">
        <v>50</v>
      </c>
      <c r="U150" s="368">
        <v>68</v>
      </c>
      <c r="V150" s="368" t="s">
        <v>11</v>
      </c>
      <c r="W150" s="368">
        <v>496</v>
      </c>
      <c r="X150" s="368">
        <v>100</v>
      </c>
      <c r="Y150" s="368" t="s">
        <v>34</v>
      </c>
      <c r="Z150" s="368" t="s">
        <v>34</v>
      </c>
      <c r="AA150" s="367"/>
      <c r="AB150" s="368" t="s">
        <v>36</v>
      </c>
      <c r="AC150" s="368" t="s">
        <v>34</v>
      </c>
      <c r="AD150" s="367"/>
      <c r="AE150" s="368" t="s">
        <v>36</v>
      </c>
      <c r="AF150" s="368" t="s">
        <v>35</v>
      </c>
      <c r="AG150" s="368" t="s">
        <v>3563</v>
      </c>
      <c r="AH150" s="368" t="s">
        <v>3564</v>
      </c>
      <c r="AI150" s="368" t="s">
        <v>3554</v>
      </c>
      <c r="AJ150" s="368" t="s">
        <v>34</v>
      </c>
    </row>
    <row r="151" spans="1:36" customFormat="1" ht="15" x14ac:dyDescent="0.25">
      <c r="A151" s="375">
        <v>3261</v>
      </c>
      <c r="B151" s="368" t="s">
        <v>323</v>
      </c>
      <c r="C151" s="369" t="s">
        <v>104</v>
      </c>
      <c r="D151" s="368" t="s">
        <v>33</v>
      </c>
      <c r="E151" s="368" t="s">
        <v>33</v>
      </c>
      <c r="F151" s="368" t="s">
        <v>104</v>
      </c>
      <c r="G151" s="368" t="s">
        <v>57</v>
      </c>
      <c r="H151" s="368" t="s">
        <v>33</v>
      </c>
      <c r="I151" s="368" t="s">
        <v>33</v>
      </c>
      <c r="J151" s="368" t="s">
        <v>33</v>
      </c>
      <c r="K151" s="368" t="s">
        <v>33</v>
      </c>
      <c r="L151" s="368" t="s">
        <v>33</v>
      </c>
      <c r="M151" s="368" t="s">
        <v>57</v>
      </c>
      <c r="N151" s="368">
        <v>77</v>
      </c>
      <c r="O151" s="368">
        <v>76</v>
      </c>
      <c r="P151" s="368">
        <v>74</v>
      </c>
      <c r="Q151" s="368">
        <v>49</v>
      </c>
      <c r="R151" s="368">
        <v>62</v>
      </c>
      <c r="S151" s="368">
        <v>61</v>
      </c>
      <c r="T151" s="368">
        <v>53</v>
      </c>
      <c r="U151" s="368">
        <v>60</v>
      </c>
      <c r="V151" s="368" t="s">
        <v>11</v>
      </c>
      <c r="W151" s="368">
        <v>512</v>
      </c>
      <c r="X151" s="368">
        <v>100</v>
      </c>
      <c r="Y151" s="368" t="s">
        <v>34</v>
      </c>
      <c r="Z151" s="368" t="s">
        <v>34</v>
      </c>
      <c r="AA151" s="367"/>
      <c r="AB151" s="368" t="s">
        <v>34</v>
      </c>
      <c r="AC151" s="368" t="s">
        <v>34</v>
      </c>
      <c r="AD151" s="367"/>
      <c r="AE151" s="368" t="s">
        <v>36</v>
      </c>
      <c r="AF151" s="368" t="s">
        <v>35</v>
      </c>
      <c r="AG151" s="368" t="s">
        <v>3558</v>
      </c>
      <c r="AH151" s="368" t="s">
        <v>3564</v>
      </c>
      <c r="AI151" s="368" t="s">
        <v>3554</v>
      </c>
      <c r="AJ151" s="368" t="s">
        <v>34</v>
      </c>
    </row>
    <row r="152" spans="1:36" customFormat="1" ht="15" x14ac:dyDescent="0.25">
      <c r="A152" s="375">
        <v>3281</v>
      </c>
      <c r="B152" s="368" t="s">
        <v>325</v>
      </c>
      <c r="C152" s="369" t="s">
        <v>33</v>
      </c>
      <c r="D152" s="368" t="s">
        <v>33</v>
      </c>
      <c r="E152" s="368" t="s">
        <v>33</v>
      </c>
      <c r="F152" s="368" t="s">
        <v>33</v>
      </c>
      <c r="G152" s="368" t="s">
        <v>33</v>
      </c>
      <c r="H152" s="368" t="s">
        <v>33</v>
      </c>
      <c r="I152" s="368" t="s">
        <v>33</v>
      </c>
      <c r="J152" s="368" t="s">
        <v>33</v>
      </c>
      <c r="K152" s="368" t="s">
        <v>33</v>
      </c>
      <c r="L152" s="368" t="s">
        <v>33</v>
      </c>
      <c r="M152" s="368" t="s">
        <v>33</v>
      </c>
      <c r="N152" s="368">
        <v>78</v>
      </c>
      <c r="O152" s="368">
        <v>79</v>
      </c>
      <c r="P152" s="368">
        <v>76</v>
      </c>
      <c r="Q152" s="368">
        <v>58</v>
      </c>
      <c r="R152" s="368">
        <v>66</v>
      </c>
      <c r="S152" s="368">
        <v>73</v>
      </c>
      <c r="T152" s="368">
        <v>64</v>
      </c>
      <c r="U152" s="368">
        <v>68</v>
      </c>
      <c r="V152" s="368" t="s">
        <v>11</v>
      </c>
      <c r="W152" s="368">
        <v>562</v>
      </c>
      <c r="X152" s="368">
        <v>100</v>
      </c>
      <c r="Y152" s="368" t="s">
        <v>34</v>
      </c>
      <c r="Z152" s="368" t="s">
        <v>34</v>
      </c>
      <c r="AA152" s="367"/>
      <c r="AB152" s="368" t="s">
        <v>34</v>
      </c>
      <c r="AC152" s="368" t="s">
        <v>34</v>
      </c>
      <c r="AD152" s="367"/>
      <c r="AE152" s="368" t="s">
        <v>36</v>
      </c>
      <c r="AF152" s="368" t="s">
        <v>40</v>
      </c>
      <c r="AG152" s="368" t="s">
        <v>3568</v>
      </c>
      <c r="AH152" s="368" t="s">
        <v>3572</v>
      </c>
      <c r="AI152" s="368" t="s">
        <v>3554</v>
      </c>
      <c r="AJ152" s="368" t="s">
        <v>36</v>
      </c>
    </row>
    <row r="153" spans="1:36" customFormat="1" ht="15" x14ac:dyDescent="0.25">
      <c r="A153" s="375">
        <v>3301</v>
      </c>
      <c r="B153" s="368" t="s">
        <v>327</v>
      </c>
      <c r="C153" s="369" t="s">
        <v>46</v>
      </c>
      <c r="D153" s="368" t="s">
        <v>57</v>
      </c>
      <c r="E153" s="368" t="s">
        <v>57</v>
      </c>
      <c r="F153" s="368" t="s">
        <v>57</v>
      </c>
      <c r="G153" s="368" t="s">
        <v>214</v>
      </c>
      <c r="H153" s="368" t="s">
        <v>57</v>
      </c>
      <c r="I153" s="368" t="s">
        <v>57</v>
      </c>
      <c r="J153" s="368" t="s">
        <v>57</v>
      </c>
      <c r="K153" s="368" t="s">
        <v>46</v>
      </c>
      <c r="L153" s="368" t="s">
        <v>57</v>
      </c>
      <c r="M153" s="368" t="s">
        <v>46</v>
      </c>
      <c r="N153" s="368">
        <v>43</v>
      </c>
      <c r="O153" s="368">
        <v>57</v>
      </c>
      <c r="P153" s="368">
        <v>90</v>
      </c>
      <c r="Q153" s="368">
        <v>20</v>
      </c>
      <c r="R153" s="368">
        <v>49</v>
      </c>
      <c r="S153" s="368">
        <v>54</v>
      </c>
      <c r="T153" s="368">
        <v>53</v>
      </c>
      <c r="U153" s="368">
        <v>57</v>
      </c>
      <c r="V153" s="368" t="s">
        <v>11</v>
      </c>
      <c r="W153" s="368">
        <v>423</v>
      </c>
      <c r="X153" s="368">
        <v>100</v>
      </c>
      <c r="Y153" s="368" t="s">
        <v>34</v>
      </c>
      <c r="Z153" s="368" t="s">
        <v>34</v>
      </c>
      <c r="AA153" s="367"/>
      <c r="AB153" s="368" t="s">
        <v>34</v>
      </c>
      <c r="AC153" s="368" t="s">
        <v>34</v>
      </c>
      <c r="AD153" s="367"/>
      <c r="AE153" s="368" t="s">
        <v>36</v>
      </c>
      <c r="AF153" s="368" t="s">
        <v>35</v>
      </c>
      <c r="AG153" s="368" t="s">
        <v>3562</v>
      </c>
      <c r="AH153" s="368" t="s">
        <v>3570</v>
      </c>
      <c r="AI153" s="368" t="s">
        <v>3554</v>
      </c>
      <c r="AJ153" s="368" t="s">
        <v>34</v>
      </c>
    </row>
    <row r="154" spans="1:36" customFormat="1" ht="15" x14ac:dyDescent="0.25">
      <c r="A154" s="375">
        <v>3341</v>
      </c>
      <c r="B154" s="368" t="s">
        <v>329</v>
      </c>
      <c r="C154" s="369" t="s">
        <v>33</v>
      </c>
      <c r="D154" s="368" t="s">
        <v>33</v>
      </c>
      <c r="E154" s="368" t="s">
        <v>104</v>
      </c>
      <c r="F154" s="368" t="s">
        <v>33</v>
      </c>
      <c r="G154" s="368" t="s">
        <v>104</v>
      </c>
      <c r="H154" s="368" t="s">
        <v>33</v>
      </c>
      <c r="I154" s="368" t="s">
        <v>104</v>
      </c>
      <c r="J154" s="368" t="s">
        <v>33</v>
      </c>
      <c r="K154" s="368" t="s">
        <v>57</v>
      </c>
      <c r="L154" s="368" t="s">
        <v>57</v>
      </c>
      <c r="M154" s="368" t="s">
        <v>46</v>
      </c>
      <c r="N154" s="368">
        <v>74</v>
      </c>
      <c r="O154" s="368">
        <v>79</v>
      </c>
      <c r="P154" s="368">
        <v>76</v>
      </c>
      <c r="Q154" s="368">
        <v>55</v>
      </c>
      <c r="R154" s="368">
        <v>67</v>
      </c>
      <c r="S154" s="368">
        <v>64</v>
      </c>
      <c r="T154" s="368">
        <v>64</v>
      </c>
      <c r="U154" s="368">
        <v>68</v>
      </c>
      <c r="V154" s="368" t="s">
        <v>11</v>
      </c>
      <c r="W154" s="368">
        <v>547</v>
      </c>
      <c r="X154" s="368">
        <v>100</v>
      </c>
      <c r="Y154" s="368" t="s">
        <v>34</v>
      </c>
      <c r="Z154" s="368" t="s">
        <v>34</v>
      </c>
      <c r="AA154" s="367"/>
      <c r="AB154" s="368" t="s">
        <v>34</v>
      </c>
      <c r="AC154" s="368" t="s">
        <v>34</v>
      </c>
      <c r="AD154" s="367"/>
      <c r="AE154" s="368" t="s">
        <v>36</v>
      </c>
      <c r="AF154" s="368" t="s">
        <v>35</v>
      </c>
      <c r="AG154" s="368" t="s">
        <v>3618</v>
      </c>
      <c r="AH154" s="368" t="s">
        <v>3604</v>
      </c>
      <c r="AI154" s="368" t="s">
        <v>3554</v>
      </c>
      <c r="AJ154" s="368" t="s">
        <v>34</v>
      </c>
    </row>
    <row r="155" spans="1:36" customFormat="1" ht="15" x14ac:dyDescent="0.25">
      <c r="A155" s="375">
        <v>3381</v>
      </c>
      <c r="B155" s="368" t="s">
        <v>331</v>
      </c>
      <c r="C155" s="369" t="s">
        <v>33</v>
      </c>
      <c r="D155" s="368" t="s">
        <v>33</v>
      </c>
      <c r="E155" s="368" t="s">
        <v>33</v>
      </c>
      <c r="F155" s="368" t="s">
        <v>33</v>
      </c>
      <c r="G155" s="368" t="s">
        <v>33</v>
      </c>
      <c r="H155" s="368" t="s">
        <v>104</v>
      </c>
      <c r="I155" s="368" t="s">
        <v>33</v>
      </c>
      <c r="J155" s="368" t="s">
        <v>33</v>
      </c>
      <c r="K155" s="368" t="s">
        <v>33</v>
      </c>
      <c r="L155" s="368" t="s">
        <v>33</v>
      </c>
      <c r="M155" s="368" t="s">
        <v>104</v>
      </c>
      <c r="N155" s="368">
        <v>83</v>
      </c>
      <c r="O155" s="368">
        <v>78</v>
      </c>
      <c r="P155" s="368">
        <v>83</v>
      </c>
      <c r="Q155" s="368">
        <v>73</v>
      </c>
      <c r="R155" s="368">
        <v>72</v>
      </c>
      <c r="S155" s="368">
        <v>68</v>
      </c>
      <c r="T155" s="368">
        <v>64</v>
      </c>
      <c r="U155" s="368">
        <v>63</v>
      </c>
      <c r="V155" s="368" t="s">
        <v>11</v>
      </c>
      <c r="W155" s="368">
        <v>584</v>
      </c>
      <c r="X155" s="368">
        <v>100</v>
      </c>
      <c r="Y155" s="368" t="s">
        <v>34</v>
      </c>
      <c r="Z155" s="368" t="s">
        <v>34</v>
      </c>
      <c r="AA155" s="367"/>
      <c r="AB155" s="368" t="s">
        <v>34</v>
      </c>
      <c r="AC155" s="368" t="s">
        <v>34</v>
      </c>
      <c r="AD155" s="367"/>
      <c r="AE155" s="368" t="s">
        <v>36</v>
      </c>
      <c r="AF155" s="368" t="s">
        <v>35</v>
      </c>
      <c r="AG155" s="368" t="s">
        <v>3597</v>
      </c>
      <c r="AH155" s="368" t="s">
        <v>3577</v>
      </c>
      <c r="AI155" s="368" t="s">
        <v>3554</v>
      </c>
      <c r="AJ155" s="368" t="s">
        <v>34</v>
      </c>
    </row>
    <row r="156" spans="1:36" customFormat="1" ht="15" x14ac:dyDescent="0.25">
      <c r="A156" s="375">
        <v>3421</v>
      </c>
      <c r="B156" s="368" t="s">
        <v>333</v>
      </c>
      <c r="C156" s="369" t="s">
        <v>104</v>
      </c>
      <c r="D156" s="368" t="s">
        <v>33</v>
      </c>
      <c r="E156" s="368" t="s">
        <v>33</v>
      </c>
      <c r="F156" s="368" t="s">
        <v>33</v>
      </c>
      <c r="G156" s="368" t="s">
        <v>57</v>
      </c>
      <c r="H156" s="368" t="s">
        <v>33</v>
      </c>
      <c r="I156" s="368" t="s">
        <v>104</v>
      </c>
      <c r="J156" s="368" t="s">
        <v>104</v>
      </c>
      <c r="K156" s="368" t="s">
        <v>33</v>
      </c>
      <c r="L156" s="368" t="s">
        <v>104</v>
      </c>
      <c r="M156" s="368" t="s">
        <v>33</v>
      </c>
      <c r="N156" s="368">
        <v>66</v>
      </c>
      <c r="O156" s="368">
        <v>59</v>
      </c>
      <c r="P156" s="368">
        <v>81</v>
      </c>
      <c r="Q156" s="368">
        <v>41</v>
      </c>
      <c r="R156" s="368">
        <v>66</v>
      </c>
      <c r="S156" s="368">
        <v>64</v>
      </c>
      <c r="T156" s="368">
        <v>67</v>
      </c>
      <c r="U156" s="368">
        <v>69</v>
      </c>
      <c r="V156" s="368" t="s">
        <v>11</v>
      </c>
      <c r="W156" s="368">
        <v>513</v>
      </c>
      <c r="X156" s="368">
        <v>100</v>
      </c>
      <c r="Y156" s="368" t="s">
        <v>34</v>
      </c>
      <c r="Z156" s="368" t="s">
        <v>34</v>
      </c>
      <c r="AA156" s="367"/>
      <c r="AB156" s="368" t="s">
        <v>34</v>
      </c>
      <c r="AC156" s="368" t="s">
        <v>34</v>
      </c>
      <c r="AD156" s="367"/>
      <c r="AE156" s="368" t="s">
        <v>36</v>
      </c>
      <c r="AF156" s="368" t="s">
        <v>40</v>
      </c>
      <c r="AG156" s="368" t="s">
        <v>3560</v>
      </c>
      <c r="AH156" s="368" t="s">
        <v>3570</v>
      </c>
      <c r="AI156" s="368" t="s">
        <v>3554</v>
      </c>
      <c r="AJ156" s="368" t="s">
        <v>34</v>
      </c>
    </row>
    <row r="157" spans="1:36" customFormat="1" ht="15" x14ac:dyDescent="0.25">
      <c r="A157" s="375">
        <v>3431</v>
      </c>
      <c r="B157" s="368" t="s">
        <v>335</v>
      </c>
      <c r="C157" s="369" t="s">
        <v>104</v>
      </c>
      <c r="D157" s="368" t="s">
        <v>33</v>
      </c>
      <c r="E157" s="368" t="s">
        <v>33</v>
      </c>
      <c r="F157" s="368" t="s">
        <v>33</v>
      </c>
      <c r="G157" s="368" t="s">
        <v>57</v>
      </c>
      <c r="H157" s="368" t="s">
        <v>33</v>
      </c>
      <c r="I157" s="368" t="s">
        <v>33</v>
      </c>
      <c r="J157" s="368" t="s">
        <v>33</v>
      </c>
      <c r="K157" s="368" t="s">
        <v>57</v>
      </c>
      <c r="L157" s="368" t="s">
        <v>104</v>
      </c>
      <c r="M157" s="368" t="s">
        <v>57</v>
      </c>
      <c r="N157" s="368">
        <v>68</v>
      </c>
      <c r="O157" s="368">
        <v>74</v>
      </c>
      <c r="P157" s="368">
        <v>67</v>
      </c>
      <c r="Q157" s="368">
        <v>61</v>
      </c>
      <c r="R157" s="368">
        <v>64</v>
      </c>
      <c r="S157" s="368">
        <v>65</v>
      </c>
      <c r="T157" s="368">
        <v>56</v>
      </c>
      <c r="U157" s="368">
        <v>59</v>
      </c>
      <c r="V157" s="368" t="s">
        <v>11</v>
      </c>
      <c r="W157" s="368">
        <v>514</v>
      </c>
      <c r="X157" s="368">
        <v>100</v>
      </c>
      <c r="Y157" s="368" t="s">
        <v>34</v>
      </c>
      <c r="Z157" s="368" t="s">
        <v>34</v>
      </c>
      <c r="AA157" s="367"/>
      <c r="AB157" s="368" t="s">
        <v>34</v>
      </c>
      <c r="AC157" s="368" t="s">
        <v>34</v>
      </c>
      <c r="AD157" s="367"/>
      <c r="AE157" s="368" t="s">
        <v>36</v>
      </c>
      <c r="AF157" s="368" t="s">
        <v>35</v>
      </c>
      <c r="AG157" s="368" t="s">
        <v>3587</v>
      </c>
      <c r="AH157" s="368" t="s">
        <v>3562</v>
      </c>
      <c r="AI157" s="368" t="s">
        <v>3554</v>
      </c>
      <c r="AJ157" s="368" t="s">
        <v>34</v>
      </c>
    </row>
    <row r="158" spans="1:36" customFormat="1" ht="15" x14ac:dyDescent="0.25">
      <c r="A158" s="375">
        <v>3501</v>
      </c>
      <c r="B158" s="368" t="s">
        <v>337</v>
      </c>
      <c r="C158" s="369" t="s">
        <v>33</v>
      </c>
      <c r="D158" s="368" t="s">
        <v>57</v>
      </c>
      <c r="E158" s="368" t="s">
        <v>104</v>
      </c>
      <c r="F158" s="368" t="s">
        <v>104</v>
      </c>
      <c r="G158" s="368" t="s">
        <v>57</v>
      </c>
      <c r="H158" s="368" t="s">
        <v>104</v>
      </c>
      <c r="I158" s="368" t="s">
        <v>57</v>
      </c>
      <c r="J158" s="368" t="s">
        <v>57</v>
      </c>
      <c r="K158" s="368" t="s">
        <v>57</v>
      </c>
      <c r="L158" s="368" t="s">
        <v>57</v>
      </c>
      <c r="M158" s="368" t="s">
        <v>46</v>
      </c>
      <c r="N158" s="368">
        <v>68</v>
      </c>
      <c r="O158" s="368">
        <v>71</v>
      </c>
      <c r="P158" s="368">
        <v>76</v>
      </c>
      <c r="Q158" s="368">
        <v>43</v>
      </c>
      <c r="R158" s="368">
        <v>62</v>
      </c>
      <c r="S158" s="368">
        <v>65</v>
      </c>
      <c r="T158" s="368">
        <v>70</v>
      </c>
      <c r="U158" s="368">
        <v>70</v>
      </c>
      <c r="V158" s="368" t="s">
        <v>11</v>
      </c>
      <c r="W158" s="368">
        <v>525</v>
      </c>
      <c r="X158" s="368">
        <v>100</v>
      </c>
      <c r="Y158" s="368" t="s">
        <v>34</v>
      </c>
      <c r="Z158" s="368" t="s">
        <v>34</v>
      </c>
      <c r="AA158" s="367"/>
      <c r="AB158" s="368" t="s">
        <v>34</v>
      </c>
      <c r="AC158" s="368" t="s">
        <v>34</v>
      </c>
      <c r="AD158" s="367"/>
      <c r="AE158" s="368" t="s">
        <v>36</v>
      </c>
      <c r="AF158" s="368" t="s">
        <v>35</v>
      </c>
      <c r="AG158" s="368" t="s">
        <v>3577</v>
      </c>
      <c r="AH158" s="368" t="s">
        <v>3564</v>
      </c>
      <c r="AI158" s="368" t="s">
        <v>3554</v>
      </c>
      <c r="AJ158" s="368" t="s">
        <v>34</v>
      </c>
    </row>
    <row r="159" spans="1:36" customFormat="1" ht="15" x14ac:dyDescent="0.25">
      <c r="A159" s="375">
        <v>3541</v>
      </c>
      <c r="B159" s="368" t="s">
        <v>339</v>
      </c>
      <c r="C159" s="369" t="s">
        <v>46</v>
      </c>
      <c r="D159" s="368" t="s">
        <v>57</v>
      </c>
      <c r="E159" s="368" t="s">
        <v>57</v>
      </c>
      <c r="F159" s="368" t="s">
        <v>57</v>
      </c>
      <c r="G159" s="368" t="s">
        <v>46</v>
      </c>
      <c r="H159" s="368" t="s">
        <v>104</v>
      </c>
      <c r="I159" s="368" t="s">
        <v>104</v>
      </c>
      <c r="J159" s="368" t="s">
        <v>104</v>
      </c>
      <c r="K159" s="368" t="s">
        <v>104</v>
      </c>
      <c r="L159" s="368" t="s">
        <v>57</v>
      </c>
      <c r="M159" s="368" t="s">
        <v>57</v>
      </c>
      <c r="N159" s="368">
        <v>55</v>
      </c>
      <c r="O159" s="368">
        <v>51</v>
      </c>
      <c r="P159" s="368">
        <v>78</v>
      </c>
      <c r="Q159" s="368">
        <v>36</v>
      </c>
      <c r="R159" s="368">
        <v>57</v>
      </c>
      <c r="S159" s="368">
        <v>48</v>
      </c>
      <c r="T159" s="368">
        <v>47</v>
      </c>
      <c r="U159" s="368">
        <v>50</v>
      </c>
      <c r="V159" s="368" t="s">
        <v>11</v>
      </c>
      <c r="W159" s="368">
        <v>422</v>
      </c>
      <c r="X159" s="368">
        <v>100</v>
      </c>
      <c r="Y159" s="368" t="s">
        <v>34</v>
      </c>
      <c r="Z159" s="368" t="s">
        <v>36</v>
      </c>
      <c r="AA159" s="367"/>
      <c r="AB159" s="368" t="s">
        <v>34</v>
      </c>
      <c r="AC159" s="368" t="s">
        <v>34</v>
      </c>
      <c r="AD159" s="367"/>
      <c r="AE159" s="368" t="s">
        <v>36</v>
      </c>
      <c r="AF159" s="368" t="s">
        <v>35</v>
      </c>
      <c r="AG159" s="368" t="s">
        <v>3571</v>
      </c>
      <c r="AH159" s="368" t="s">
        <v>3566</v>
      </c>
      <c r="AI159" s="368" t="s">
        <v>3554</v>
      </c>
      <c r="AJ159" s="368" t="s">
        <v>34</v>
      </c>
    </row>
    <row r="160" spans="1:36" customFormat="1" ht="15" x14ac:dyDescent="0.25">
      <c r="A160" s="375">
        <v>3581</v>
      </c>
      <c r="B160" s="368" t="s">
        <v>341</v>
      </c>
      <c r="C160" s="369" t="s">
        <v>46</v>
      </c>
      <c r="D160" s="368" t="s">
        <v>57</v>
      </c>
      <c r="E160" s="368" t="s">
        <v>57</v>
      </c>
      <c r="F160" s="368" t="s">
        <v>46</v>
      </c>
      <c r="G160" s="368" t="s">
        <v>46</v>
      </c>
      <c r="H160" s="368" t="s">
        <v>57</v>
      </c>
      <c r="I160" s="368" t="s">
        <v>46</v>
      </c>
      <c r="J160" s="368" t="s">
        <v>46</v>
      </c>
      <c r="K160" s="368" t="s">
        <v>46</v>
      </c>
      <c r="L160" s="368" t="s">
        <v>104</v>
      </c>
      <c r="M160" s="368" t="s">
        <v>57</v>
      </c>
      <c r="N160" s="368">
        <v>48</v>
      </c>
      <c r="O160" s="368">
        <v>52</v>
      </c>
      <c r="P160" s="368">
        <v>97</v>
      </c>
      <c r="Q160" s="368">
        <v>24</v>
      </c>
      <c r="R160" s="368">
        <v>56</v>
      </c>
      <c r="S160" s="368">
        <v>58</v>
      </c>
      <c r="T160" s="368">
        <v>37</v>
      </c>
      <c r="U160" s="368">
        <v>52</v>
      </c>
      <c r="V160" s="368" t="s">
        <v>11</v>
      </c>
      <c r="W160" s="368">
        <v>424</v>
      </c>
      <c r="X160" s="368">
        <v>100</v>
      </c>
      <c r="Y160" s="368" t="s">
        <v>34</v>
      </c>
      <c r="Z160" s="368" t="s">
        <v>36</v>
      </c>
      <c r="AA160" s="367"/>
      <c r="AB160" s="368" t="s">
        <v>34</v>
      </c>
      <c r="AC160" s="368" t="s">
        <v>34</v>
      </c>
      <c r="AD160" s="367"/>
      <c r="AE160" s="368" t="s">
        <v>36</v>
      </c>
      <c r="AF160" s="368" t="s">
        <v>35</v>
      </c>
      <c r="AG160" s="368" t="s">
        <v>3562</v>
      </c>
      <c r="AH160" s="368" t="s">
        <v>3566</v>
      </c>
      <c r="AI160" s="368" t="s">
        <v>3554</v>
      </c>
      <c r="AJ160" s="368" t="s">
        <v>34</v>
      </c>
    </row>
    <row r="161" spans="1:36" customFormat="1" ht="15" x14ac:dyDescent="0.25">
      <c r="A161" s="375">
        <v>3600</v>
      </c>
      <c r="B161" s="368" t="s">
        <v>343</v>
      </c>
      <c r="C161" s="369" t="s">
        <v>104</v>
      </c>
      <c r="D161" s="368" t="s">
        <v>46</v>
      </c>
      <c r="E161" s="368" t="s">
        <v>57</v>
      </c>
      <c r="F161" s="368" t="s">
        <v>57</v>
      </c>
      <c r="G161" s="368" t="s">
        <v>214</v>
      </c>
      <c r="H161" s="368" t="s">
        <v>57</v>
      </c>
      <c r="I161" s="368" t="s">
        <v>57</v>
      </c>
      <c r="J161" s="368" t="s">
        <v>214</v>
      </c>
      <c r="K161" s="368" t="s">
        <v>834</v>
      </c>
      <c r="L161" s="367"/>
      <c r="M161" s="367"/>
      <c r="N161" s="368">
        <v>54</v>
      </c>
      <c r="O161" s="368">
        <v>63</v>
      </c>
      <c r="P161" s="368">
        <v>92</v>
      </c>
      <c r="Q161" s="368">
        <v>19</v>
      </c>
      <c r="R161" s="368">
        <v>59</v>
      </c>
      <c r="S161" s="368">
        <v>76</v>
      </c>
      <c r="T161" s="368">
        <v>74</v>
      </c>
      <c r="U161" s="368">
        <v>81</v>
      </c>
      <c r="V161" s="368" t="s">
        <v>11</v>
      </c>
      <c r="W161" s="368">
        <v>518</v>
      </c>
      <c r="X161" s="368">
        <v>100</v>
      </c>
      <c r="Y161" s="368" t="s">
        <v>34</v>
      </c>
      <c r="Z161" s="368" t="s">
        <v>34</v>
      </c>
      <c r="AA161" s="367"/>
      <c r="AB161" s="368" t="s">
        <v>34</v>
      </c>
      <c r="AC161" s="368" t="s">
        <v>34</v>
      </c>
      <c r="AD161" s="367"/>
      <c r="AE161" s="368" t="s">
        <v>34</v>
      </c>
      <c r="AF161" s="368" t="s">
        <v>35</v>
      </c>
      <c r="AG161" s="368" t="s">
        <v>3572</v>
      </c>
      <c r="AH161" s="368" t="s">
        <v>3564</v>
      </c>
      <c r="AI161" s="368" t="s">
        <v>3554</v>
      </c>
      <c r="AJ161" s="368" t="s">
        <v>34</v>
      </c>
    </row>
    <row r="162" spans="1:36" customFormat="1" ht="15" x14ac:dyDescent="0.25">
      <c r="A162" s="375">
        <v>3610</v>
      </c>
      <c r="B162" s="368" t="s">
        <v>345</v>
      </c>
      <c r="C162" s="369" t="s">
        <v>104</v>
      </c>
      <c r="D162" s="368" t="s">
        <v>33</v>
      </c>
      <c r="E162" s="368" t="s">
        <v>33</v>
      </c>
      <c r="F162" s="368" t="s">
        <v>33</v>
      </c>
      <c r="G162" s="368" t="s">
        <v>104</v>
      </c>
      <c r="H162" s="368" t="s">
        <v>104</v>
      </c>
      <c r="I162" s="368" t="s">
        <v>104</v>
      </c>
      <c r="J162" s="368" t="s">
        <v>909</v>
      </c>
      <c r="K162" s="367"/>
      <c r="L162" s="367"/>
      <c r="M162" s="367"/>
      <c r="N162" s="368">
        <v>72</v>
      </c>
      <c r="O162" s="368">
        <v>64</v>
      </c>
      <c r="P162" s="368">
        <v>73</v>
      </c>
      <c r="Q162" s="368">
        <v>45</v>
      </c>
      <c r="R162" s="368">
        <v>65</v>
      </c>
      <c r="S162" s="368">
        <v>57</v>
      </c>
      <c r="T162" s="368">
        <v>63</v>
      </c>
      <c r="U162" s="368">
        <v>59</v>
      </c>
      <c r="V162" s="368" t="s">
        <v>11</v>
      </c>
      <c r="W162" s="368">
        <v>498</v>
      </c>
      <c r="X162" s="368">
        <v>100</v>
      </c>
      <c r="Y162" s="368" t="s">
        <v>34</v>
      </c>
      <c r="Z162" s="368" t="s">
        <v>34</v>
      </c>
      <c r="AA162" s="367"/>
      <c r="AB162" s="368" t="s">
        <v>34</v>
      </c>
      <c r="AC162" s="368" t="s">
        <v>34</v>
      </c>
      <c r="AD162" s="367"/>
      <c r="AE162" s="368" t="s">
        <v>34</v>
      </c>
      <c r="AF162" s="368" t="s">
        <v>40</v>
      </c>
      <c r="AG162" s="368" t="s">
        <v>3620</v>
      </c>
      <c r="AH162" s="368" t="s">
        <v>3583</v>
      </c>
      <c r="AI162" s="368" t="s">
        <v>3554</v>
      </c>
      <c r="AJ162" s="368" t="s">
        <v>36</v>
      </c>
    </row>
    <row r="163" spans="1:36" customFormat="1" ht="15" x14ac:dyDescent="0.25">
      <c r="A163" s="375">
        <v>3621</v>
      </c>
      <c r="B163" s="368" t="s">
        <v>347</v>
      </c>
      <c r="C163" s="369" t="s">
        <v>104</v>
      </c>
      <c r="D163" s="368" t="s">
        <v>57</v>
      </c>
      <c r="E163" s="368" t="s">
        <v>46</v>
      </c>
      <c r="F163" s="368" t="s">
        <v>57</v>
      </c>
      <c r="G163" s="368" t="s">
        <v>214</v>
      </c>
      <c r="H163" s="368" t="s">
        <v>46</v>
      </c>
      <c r="I163" s="368" t="s">
        <v>57</v>
      </c>
      <c r="J163" s="368" t="s">
        <v>57</v>
      </c>
      <c r="K163" s="368" t="s">
        <v>46</v>
      </c>
      <c r="L163" s="368" t="s">
        <v>57</v>
      </c>
      <c r="M163" s="368" t="s">
        <v>46</v>
      </c>
      <c r="N163" s="368">
        <v>56</v>
      </c>
      <c r="O163" s="368">
        <v>66</v>
      </c>
      <c r="P163" s="368">
        <v>86</v>
      </c>
      <c r="Q163" s="368">
        <v>37</v>
      </c>
      <c r="R163" s="368">
        <v>61</v>
      </c>
      <c r="S163" s="368">
        <v>66</v>
      </c>
      <c r="T163" s="368">
        <v>66</v>
      </c>
      <c r="U163" s="368">
        <v>73</v>
      </c>
      <c r="V163" s="368" t="s">
        <v>11</v>
      </c>
      <c r="W163" s="368">
        <v>511</v>
      </c>
      <c r="X163" s="368">
        <v>100</v>
      </c>
      <c r="Y163" s="368" t="s">
        <v>34</v>
      </c>
      <c r="Z163" s="368" t="s">
        <v>34</v>
      </c>
      <c r="AA163" s="367"/>
      <c r="AB163" s="368" t="s">
        <v>34</v>
      </c>
      <c r="AC163" s="368" t="s">
        <v>34</v>
      </c>
      <c r="AD163" s="367"/>
      <c r="AE163" s="368" t="s">
        <v>36</v>
      </c>
      <c r="AF163" s="368" t="s">
        <v>40</v>
      </c>
      <c r="AG163" s="368" t="s">
        <v>3575</v>
      </c>
      <c r="AH163" s="368" t="s">
        <v>3565</v>
      </c>
      <c r="AI163" s="368" t="s">
        <v>3554</v>
      </c>
      <c r="AJ163" s="368" t="s">
        <v>34</v>
      </c>
    </row>
    <row r="164" spans="1:36" customFormat="1" ht="15" x14ac:dyDescent="0.25">
      <c r="A164" s="375">
        <v>3661</v>
      </c>
      <c r="B164" s="368" t="s">
        <v>349</v>
      </c>
      <c r="C164" s="369" t="s">
        <v>33</v>
      </c>
      <c r="D164" s="368" t="s">
        <v>57</v>
      </c>
      <c r="E164" s="368" t="s">
        <v>104</v>
      </c>
      <c r="F164" s="368" t="s">
        <v>57</v>
      </c>
      <c r="G164" s="368" t="s">
        <v>57</v>
      </c>
      <c r="H164" s="368" t="s">
        <v>104</v>
      </c>
      <c r="I164" s="368" t="s">
        <v>104</v>
      </c>
      <c r="J164" s="368" t="s">
        <v>57</v>
      </c>
      <c r="K164" s="368" t="s">
        <v>57</v>
      </c>
      <c r="L164" s="368" t="s">
        <v>57</v>
      </c>
      <c r="M164" s="368" t="s">
        <v>57</v>
      </c>
      <c r="N164" s="368">
        <v>62</v>
      </c>
      <c r="O164" s="368">
        <v>69</v>
      </c>
      <c r="P164" s="368">
        <v>90</v>
      </c>
      <c r="Q164" s="368">
        <v>39</v>
      </c>
      <c r="R164" s="368">
        <v>61</v>
      </c>
      <c r="S164" s="368">
        <v>65</v>
      </c>
      <c r="T164" s="368">
        <v>66</v>
      </c>
      <c r="U164" s="368">
        <v>74</v>
      </c>
      <c r="V164" s="368" t="s">
        <v>11</v>
      </c>
      <c r="W164" s="368">
        <v>526</v>
      </c>
      <c r="X164" s="368">
        <v>100</v>
      </c>
      <c r="Y164" s="368" t="s">
        <v>36</v>
      </c>
      <c r="Z164" s="368" t="s">
        <v>34</v>
      </c>
      <c r="AA164" s="367"/>
      <c r="AB164" s="368" t="s">
        <v>34</v>
      </c>
      <c r="AC164" s="368" t="s">
        <v>34</v>
      </c>
      <c r="AD164" s="367"/>
      <c r="AE164" s="368" t="s">
        <v>36</v>
      </c>
      <c r="AF164" s="368" t="s">
        <v>35</v>
      </c>
      <c r="AG164" s="368" t="s">
        <v>3584</v>
      </c>
      <c r="AH164" s="368" t="s">
        <v>3570</v>
      </c>
      <c r="AI164" s="368" t="s">
        <v>3554</v>
      </c>
      <c r="AJ164" s="368" t="s">
        <v>34</v>
      </c>
    </row>
    <row r="165" spans="1:36" customFormat="1" ht="15" x14ac:dyDescent="0.25">
      <c r="A165" s="375">
        <v>3701</v>
      </c>
      <c r="B165" s="368" t="s">
        <v>351</v>
      </c>
      <c r="C165" s="369" t="s">
        <v>104</v>
      </c>
      <c r="D165" s="368" t="s">
        <v>57</v>
      </c>
      <c r="E165" s="368" t="s">
        <v>104</v>
      </c>
      <c r="F165" s="368" t="s">
        <v>104</v>
      </c>
      <c r="G165" s="368" t="s">
        <v>57</v>
      </c>
      <c r="H165" s="368" t="s">
        <v>33</v>
      </c>
      <c r="I165" s="368" t="s">
        <v>104</v>
      </c>
      <c r="J165" s="368" t="s">
        <v>46</v>
      </c>
      <c r="K165" s="368" t="s">
        <v>46</v>
      </c>
      <c r="L165" s="368" t="s">
        <v>57</v>
      </c>
      <c r="M165" s="368" t="s">
        <v>46</v>
      </c>
      <c r="N165" s="368">
        <v>65</v>
      </c>
      <c r="O165" s="368">
        <v>73</v>
      </c>
      <c r="P165" s="368">
        <v>84</v>
      </c>
      <c r="Q165" s="368">
        <v>42</v>
      </c>
      <c r="R165" s="368">
        <v>65</v>
      </c>
      <c r="S165" s="368">
        <v>70</v>
      </c>
      <c r="T165" s="368">
        <v>49</v>
      </c>
      <c r="U165" s="368">
        <v>81</v>
      </c>
      <c r="V165" s="368" t="s">
        <v>11</v>
      </c>
      <c r="W165" s="368">
        <v>529</v>
      </c>
      <c r="X165" s="368">
        <v>100</v>
      </c>
      <c r="Y165" s="368" t="s">
        <v>34</v>
      </c>
      <c r="Z165" s="368" t="s">
        <v>36</v>
      </c>
      <c r="AA165" s="368" t="s">
        <v>36</v>
      </c>
      <c r="AB165" s="368" t="s">
        <v>34</v>
      </c>
      <c r="AC165" s="368" t="s">
        <v>34</v>
      </c>
      <c r="AD165" s="367"/>
      <c r="AE165" s="368" t="s">
        <v>36</v>
      </c>
      <c r="AF165" s="368" t="s">
        <v>35</v>
      </c>
      <c r="AG165" s="368" t="s">
        <v>3604</v>
      </c>
      <c r="AH165" s="368" t="s">
        <v>3566</v>
      </c>
      <c r="AI165" s="368" t="s">
        <v>3554</v>
      </c>
      <c r="AJ165" s="368" t="s">
        <v>34</v>
      </c>
    </row>
    <row r="166" spans="1:36" customFormat="1" ht="15" x14ac:dyDescent="0.25">
      <c r="A166" s="375">
        <v>3741</v>
      </c>
      <c r="B166" s="368" t="s">
        <v>353</v>
      </c>
      <c r="C166" s="369" t="s">
        <v>33</v>
      </c>
      <c r="D166" s="368" t="s">
        <v>104</v>
      </c>
      <c r="E166" s="368" t="s">
        <v>33</v>
      </c>
      <c r="F166" s="368" t="s">
        <v>33</v>
      </c>
      <c r="G166" s="368" t="s">
        <v>33</v>
      </c>
      <c r="H166" s="368" t="s">
        <v>33</v>
      </c>
      <c r="I166" s="368" t="s">
        <v>33</v>
      </c>
      <c r="J166" s="368" t="s">
        <v>33</v>
      </c>
      <c r="K166" s="368" t="s">
        <v>33</v>
      </c>
      <c r="L166" s="368" t="s">
        <v>33</v>
      </c>
      <c r="M166" s="368" t="s">
        <v>33</v>
      </c>
      <c r="N166" s="368">
        <v>91</v>
      </c>
      <c r="O166" s="368">
        <v>92</v>
      </c>
      <c r="P166" s="368">
        <v>95</v>
      </c>
      <c r="Q166" s="368">
        <v>77</v>
      </c>
      <c r="R166" s="368">
        <v>74</v>
      </c>
      <c r="S166" s="368">
        <v>81</v>
      </c>
      <c r="T166" s="368">
        <v>74</v>
      </c>
      <c r="U166" s="368">
        <v>78</v>
      </c>
      <c r="V166" s="368" t="s">
        <v>11</v>
      </c>
      <c r="W166" s="368">
        <v>662</v>
      </c>
      <c r="X166" s="368">
        <v>100</v>
      </c>
      <c r="Y166" s="368" t="s">
        <v>34</v>
      </c>
      <c r="Z166" s="368" t="s">
        <v>34</v>
      </c>
      <c r="AA166" s="367"/>
      <c r="AB166" s="368" t="s">
        <v>36</v>
      </c>
      <c r="AC166" s="368" t="s">
        <v>34</v>
      </c>
      <c r="AD166" s="367"/>
      <c r="AE166" s="368" t="s">
        <v>36</v>
      </c>
      <c r="AF166" s="368" t="s">
        <v>35</v>
      </c>
      <c r="AG166" s="368" t="s">
        <v>3559</v>
      </c>
      <c r="AH166" s="368" t="s">
        <v>3607</v>
      </c>
      <c r="AI166" s="368" t="s">
        <v>3554</v>
      </c>
      <c r="AJ166" s="368" t="s">
        <v>36</v>
      </c>
    </row>
    <row r="167" spans="1:36" customFormat="1" ht="15" x14ac:dyDescent="0.25">
      <c r="A167" s="375">
        <v>3781</v>
      </c>
      <c r="B167" s="368" t="s">
        <v>355</v>
      </c>
      <c r="C167" s="369" t="s">
        <v>57</v>
      </c>
      <c r="D167" s="368" t="s">
        <v>104</v>
      </c>
      <c r="E167" s="368" t="s">
        <v>104</v>
      </c>
      <c r="F167" s="368" t="s">
        <v>57</v>
      </c>
      <c r="G167" s="368" t="s">
        <v>57</v>
      </c>
      <c r="H167" s="368" t="s">
        <v>46</v>
      </c>
      <c r="I167" s="368" t="s">
        <v>57</v>
      </c>
      <c r="J167" s="368" t="s">
        <v>104</v>
      </c>
      <c r="K167" s="368" t="s">
        <v>46</v>
      </c>
      <c r="L167" s="368" t="s">
        <v>46</v>
      </c>
      <c r="M167" s="368" t="s">
        <v>46</v>
      </c>
      <c r="N167" s="368">
        <v>57</v>
      </c>
      <c r="O167" s="368">
        <v>77</v>
      </c>
      <c r="P167" s="368">
        <v>89</v>
      </c>
      <c r="Q167" s="368">
        <v>24</v>
      </c>
      <c r="R167" s="368">
        <v>46</v>
      </c>
      <c r="S167" s="368">
        <v>62</v>
      </c>
      <c r="T167" s="368">
        <v>42</v>
      </c>
      <c r="U167" s="368">
        <v>73</v>
      </c>
      <c r="V167" s="368" t="s">
        <v>11</v>
      </c>
      <c r="W167" s="368">
        <v>470</v>
      </c>
      <c r="X167" s="368">
        <v>100</v>
      </c>
      <c r="Y167" s="368" t="s">
        <v>34</v>
      </c>
      <c r="Z167" s="368" t="s">
        <v>36</v>
      </c>
      <c r="AA167" s="367"/>
      <c r="AB167" s="368" t="s">
        <v>34</v>
      </c>
      <c r="AC167" s="368" t="s">
        <v>34</v>
      </c>
      <c r="AD167" s="367"/>
      <c r="AE167" s="368" t="s">
        <v>36</v>
      </c>
      <c r="AF167" s="368" t="s">
        <v>35</v>
      </c>
      <c r="AG167" s="368" t="s">
        <v>3563</v>
      </c>
      <c r="AH167" s="368" t="s">
        <v>3570</v>
      </c>
      <c r="AI167" s="368" t="s">
        <v>3554</v>
      </c>
      <c r="AJ167" s="368" t="s">
        <v>34</v>
      </c>
    </row>
    <row r="168" spans="1:36" customFormat="1" ht="15" x14ac:dyDescent="0.25">
      <c r="A168" s="375">
        <v>3821</v>
      </c>
      <c r="B168" s="368" t="s">
        <v>357</v>
      </c>
      <c r="C168" s="369" t="s">
        <v>57</v>
      </c>
      <c r="D168" s="368" t="s">
        <v>46</v>
      </c>
      <c r="E168" s="368" t="s">
        <v>46</v>
      </c>
      <c r="F168" s="368" t="s">
        <v>46</v>
      </c>
      <c r="G168" s="368" t="s">
        <v>57</v>
      </c>
      <c r="H168" s="368" t="s">
        <v>57</v>
      </c>
      <c r="I168" s="368" t="s">
        <v>57</v>
      </c>
      <c r="J168" s="368" t="s">
        <v>46</v>
      </c>
      <c r="K168" s="368" t="s">
        <v>57</v>
      </c>
      <c r="L168" s="368" t="s">
        <v>57</v>
      </c>
      <c r="M168" s="368" t="s">
        <v>57</v>
      </c>
      <c r="N168" s="368">
        <v>49</v>
      </c>
      <c r="O168" s="368">
        <v>64</v>
      </c>
      <c r="P168" s="368">
        <v>88</v>
      </c>
      <c r="Q168" s="368">
        <v>27</v>
      </c>
      <c r="R168" s="368">
        <v>51</v>
      </c>
      <c r="S168" s="368">
        <v>62</v>
      </c>
      <c r="T168" s="368">
        <v>61</v>
      </c>
      <c r="U168" s="368">
        <v>60</v>
      </c>
      <c r="V168" s="368" t="s">
        <v>11</v>
      </c>
      <c r="W168" s="368">
        <v>462</v>
      </c>
      <c r="X168" s="368">
        <v>100</v>
      </c>
      <c r="Y168" s="368" t="s">
        <v>34</v>
      </c>
      <c r="Z168" s="368" t="s">
        <v>34</v>
      </c>
      <c r="AA168" s="367"/>
      <c r="AB168" s="368" t="s">
        <v>34</v>
      </c>
      <c r="AC168" s="368" t="s">
        <v>34</v>
      </c>
      <c r="AD168" s="367"/>
      <c r="AE168" s="368" t="s">
        <v>36</v>
      </c>
      <c r="AF168" s="368" t="s">
        <v>35</v>
      </c>
      <c r="AG168" s="368" t="s">
        <v>3571</v>
      </c>
      <c r="AH168" s="368" t="s">
        <v>3566</v>
      </c>
      <c r="AI168" s="368" t="s">
        <v>3554</v>
      </c>
      <c r="AJ168" s="368" t="s">
        <v>34</v>
      </c>
    </row>
    <row r="169" spans="1:36" customFormat="1" ht="15" x14ac:dyDescent="0.25">
      <c r="A169" s="375">
        <v>3861</v>
      </c>
      <c r="B169" s="368" t="s">
        <v>359</v>
      </c>
      <c r="C169" s="369" t="s">
        <v>33</v>
      </c>
      <c r="D169" s="368" t="s">
        <v>57</v>
      </c>
      <c r="E169" s="368" t="s">
        <v>33</v>
      </c>
      <c r="F169" s="368" t="s">
        <v>104</v>
      </c>
      <c r="G169" s="368" t="s">
        <v>57</v>
      </c>
      <c r="H169" s="368" t="s">
        <v>33</v>
      </c>
      <c r="I169" s="368" t="s">
        <v>33</v>
      </c>
      <c r="J169" s="368" t="s">
        <v>104</v>
      </c>
      <c r="K169" s="368" t="s">
        <v>57</v>
      </c>
      <c r="L169" s="368" t="s">
        <v>46</v>
      </c>
      <c r="M169" s="368" t="s">
        <v>46</v>
      </c>
      <c r="N169" s="368">
        <v>68</v>
      </c>
      <c r="O169" s="368">
        <v>68</v>
      </c>
      <c r="P169" s="368">
        <v>90</v>
      </c>
      <c r="Q169" s="368">
        <v>51</v>
      </c>
      <c r="R169" s="368">
        <v>64</v>
      </c>
      <c r="S169" s="368">
        <v>62</v>
      </c>
      <c r="T169" s="368">
        <v>67</v>
      </c>
      <c r="U169" s="368">
        <v>57</v>
      </c>
      <c r="V169" s="368" t="s">
        <v>11</v>
      </c>
      <c r="W169" s="368">
        <v>527</v>
      </c>
      <c r="X169" s="368">
        <v>100</v>
      </c>
      <c r="Y169" s="368" t="s">
        <v>34</v>
      </c>
      <c r="Z169" s="368" t="s">
        <v>34</v>
      </c>
      <c r="AA169" s="367"/>
      <c r="AB169" s="368" t="s">
        <v>36</v>
      </c>
      <c r="AC169" s="368" t="s">
        <v>34</v>
      </c>
      <c r="AD169" s="367"/>
      <c r="AE169" s="368" t="s">
        <v>36</v>
      </c>
      <c r="AF169" s="368" t="s">
        <v>35</v>
      </c>
      <c r="AG169" s="368" t="s">
        <v>3562</v>
      </c>
      <c r="AH169" s="368" t="s">
        <v>3570</v>
      </c>
      <c r="AI169" s="368" t="s">
        <v>3554</v>
      </c>
      <c r="AJ169" s="368" t="s">
        <v>34</v>
      </c>
    </row>
    <row r="170" spans="1:36" customFormat="1" ht="15" x14ac:dyDescent="0.25">
      <c r="A170" s="375">
        <v>3901</v>
      </c>
      <c r="B170" s="368" t="s">
        <v>361</v>
      </c>
      <c r="C170" s="369" t="s">
        <v>104</v>
      </c>
      <c r="D170" s="368" t="s">
        <v>33</v>
      </c>
      <c r="E170" s="368" t="s">
        <v>33</v>
      </c>
      <c r="F170" s="368" t="s">
        <v>33</v>
      </c>
      <c r="G170" s="368" t="s">
        <v>33</v>
      </c>
      <c r="H170" s="368" t="s">
        <v>104</v>
      </c>
      <c r="I170" s="368" t="s">
        <v>33</v>
      </c>
      <c r="J170" s="368" t="s">
        <v>57</v>
      </c>
      <c r="K170" s="368" t="s">
        <v>33</v>
      </c>
      <c r="L170" s="368" t="s">
        <v>104</v>
      </c>
      <c r="M170" s="368" t="s">
        <v>46</v>
      </c>
      <c r="N170" s="368">
        <v>71</v>
      </c>
      <c r="O170" s="368">
        <v>73</v>
      </c>
      <c r="P170" s="368">
        <v>68</v>
      </c>
      <c r="Q170" s="368">
        <v>44</v>
      </c>
      <c r="R170" s="368">
        <v>70</v>
      </c>
      <c r="S170" s="368">
        <v>57</v>
      </c>
      <c r="T170" s="368">
        <v>60</v>
      </c>
      <c r="U170" s="368">
        <v>69</v>
      </c>
      <c r="V170" s="368" t="s">
        <v>11</v>
      </c>
      <c r="W170" s="368">
        <v>512</v>
      </c>
      <c r="X170" s="368">
        <v>100</v>
      </c>
      <c r="Y170" s="368" t="s">
        <v>34</v>
      </c>
      <c r="Z170" s="368" t="s">
        <v>34</v>
      </c>
      <c r="AA170" s="367"/>
      <c r="AB170" s="368" t="s">
        <v>34</v>
      </c>
      <c r="AC170" s="368" t="s">
        <v>34</v>
      </c>
      <c r="AD170" s="367"/>
      <c r="AE170" s="368" t="s">
        <v>36</v>
      </c>
      <c r="AF170" s="368" t="s">
        <v>35</v>
      </c>
      <c r="AG170" s="368" t="s">
        <v>3556</v>
      </c>
      <c r="AH170" s="368" t="s">
        <v>3564</v>
      </c>
      <c r="AI170" s="368" t="s">
        <v>3554</v>
      </c>
      <c r="AJ170" s="368" t="s">
        <v>34</v>
      </c>
    </row>
    <row r="171" spans="1:36" customFormat="1" ht="15" x14ac:dyDescent="0.25">
      <c r="A171" s="375">
        <v>3941</v>
      </c>
      <c r="B171" s="368" t="s">
        <v>363</v>
      </c>
      <c r="C171" s="369" t="s">
        <v>57</v>
      </c>
      <c r="D171" s="368" t="s">
        <v>104</v>
      </c>
      <c r="E171" s="368" t="s">
        <v>33</v>
      </c>
      <c r="F171" s="368" t="s">
        <v>57</v>
      </c>
      <c r="G171" s="368" t="s">
        <v>33</v>
      </c>
      <c r="H171" s="368" t="s">
        <v>57</v>
      </c>
      <c r="I171" s="368" t="s">
        <v>57</v>
      </c>
      <c r="J171" s="368" t="s">
        <v>57</v>
      </c>
      <c r="K171" s="368" t="s">
        <v>57</v>
      </c>
      <c r="L171" s="368" t="s">
        <v>57</v>
      </c>
      <c r="M171" s="368" t="s">
        <v>46</v>
      </c>
      <c r="N171" s="368">
        <v>56</v>
      </c>
      <c r="O171" s="368">
        <v>62</v>
      </c>
      <c r="P171" s="368">
        <v>80</v>
      </c>
      <c r="Q171" s="368">
        <v>36</v>
      </c>
      <c r="R171" s="368">
        <v>56</v>
      </c>
      <c r="S171" s="368">
        <v>51</v>
      </c>
      <c r="T171" s="368">
        <v>58</v>
      </c>
      <c r="U171" s="368">
        <v>56</v>
      </c>
      <c r="V171" s="368" t="s">
        <v>11</v>
      </c>
      <c r="W171" s="368">
        <v>455</v>
      </c>
      <c r="X171" s="368">
        <v>100</v>
      </c>
      <c r="Y171" s="368" t="s">
        <v>34</v>
      </c>
      <c r="Z171" s="368" t="s">
        <v>34</v>
      </c>
      <c r="AA171" s="367"/>
      <c r="AB171" s="368" t="s">
        <v>34</v>
      </c>
      <c r="AC171" s="368" t="s">
        <v>34</v>
      </c>
      <c r="AD171" s="367"/>
      <c r="AE171" s="368" t="s">
        <v>36</v>
      </c>
      <c r="AF171" s="368" t="s">
        <v>35</v>
      </c>
      <c r="AG171" s="368" t="s">
        <v>3564</v>
      </c>
      <c r="AH171" s="368" t="s">
        <v>3570</v>
      </c>
      <c r="AI171" s="368" t="s">
        <v>3554</v>
      </c>
      <c r="AJ171" s="368" t="s">
        <v>34</v>
      </c>
    </row>
    <row r="172" spans="1:36" customFormat="1" ht="15" x14ac:dyDescent="0.25">
      <c r="A172" s="375">
        <v>3981</v>
      </c>
      <c r="B172" s="368" t="s">
        <v>365</v>
      </c>
      <c r="C172" s="369" t="s">
        <v>33</v>
      </c>
      <c r="D172" s="368" t="s">
        <v>33</v>
      </c>
      <c r="E172" s="368" t="s">
        <v>33</v>
      </c>
      <c r="F172" s="368" t="s">
        <v>33</v>
      </c>
      <c r="G172" s="368" t="s">
        <v>33</v>
      </c>
      <c r="H172" s="368" t="s">
        <v>33</v>
      </c>
      <c r="I172" s="368" t="s">
        <v>33</v>
      </c>
      <c r="J172" s="368" t="s">
        <v>33</v>
      </c>
      <c r="K172" s="368" t="s">
        <v>104</v>
      </c>
      <c r="L172" s="368" t="s">
        <v>33</v>
      </c>
      <c r="M172" s="368" t="s">
        <v>33</v>
      </c>
      <c r="N172" s="368">
        <v>77</v>
      </c>
      <c r="O172" s="368">
        <v>86</v>
      </c>
      <c r="P172" s="368">
        <v>96</v>
      </c>
      <c r="Q172" s="368">
        <v>61</v>
      </c>
      <c r="R172" s="368">
        <v>62</v>
      </c>
      <c r="S172" s="368">
        <v>64</v>
      </c>
      <c r="T172" s="368">
        <v>60</v>
      </c>
      <c r="U172" s="368">
        <v>74</v>
      </c>
      <c r="V172" s="368" t="s">
        <v>11</v>
      </c>
      <c r="W172" s="368">
        <v>580</v>
      </c>
      <c r="X172" s="368">
        <v>100</v>
      </c>
      <c r="Y172" s="368" t="s">
        <v>34</v>
      </c>
      <c r="Z172" s="368" t="s">
        <v>34</v>
      </c>
      <c r="AA172" s="367"/>
      <c r="AB172" s="368" t="s">
        <v>34</v>
      </c>
      <c r="AC172" s="368" t="s">
        <v>34</v>
      </c>
      <c r="AD172" s="367"/>
      <c r="AE172" s="368" t="s">
        <v>36</v>
      </c>
      <c r="AF172" s="368" t="s">
        <v>35</v>
      </c>
      <c r="AG172" s="368" t="s">
        <v>3584</v>
      </c>
      <c r="AH172" s="368" t="s">
        <v>3570</v>
      </c>
      <c r="AI172" s="368" t="s">
        <v>3554</v>
      </c>
      <c r="AJ172" s="368" t="s">
        <v>34</v>
      </c>
    </row>
    <row r="173" spans="1:36" customFormat="1" ht="15" x14ac:dyDescent="0.25">
      <c r="A173" s="375">
        <v>4000</v>
      </c>
      <c r="B173" s="368" t="s">
        <v>2258</v>
      </c>
      <c r="C173" s="371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8">
        <v>78</v>
      </c>
      <c r="O173" s="368">
        <v>75</v>
      </c>
      <c r="P173" s="368">
        <v>65</v>
      </c>
      <c r="Q173" s="368">
        <v>55</v>
      </c>
      <c r="R173" s="368">
        <v>95</v>
      </c>
      <c r="S173" s="368">
        <v>38</v>
      </c>
      <c r="T173" s="368">
        <v>95</v>
      </c>
      <c r="U173" s="368">
        <v>38</v>
      </c>
      <c r="V173" s="368" t="s">
        <v>11</v>
      </c>
      <c r="W173" s="368">
        <v>539</v>
      </c>
      <c r="X173" s="368">
        <v>100</v>
      </c>
      <c r="Y173" s="367"/>
      <c r="Z173" s="368" t="s">
        <v>34</v>
      </c>
      <c r="AA173" s="367"/>
      <c r="AB173" s="367"/>
      <c r="AC173" s="368" t="s">
        <v>36</v>
      </c>
      <c r="AD173" s="367"/>
      <c r="AE173" s="368" t="s">
        <v>34</v>
      </c>
      <c r="AF173" s="368" t="s">
        <v>35</v>
      </c>
      <c r="AG173" s="368" t="s">
        <v>3607</v>
      </c>
      <c r="AH173" s="368" t="s">
        <v>3621</v>
      </c>
      <c r="AI173" s="368" t="s">
        <v>3554</v>
      </c>
      <c r="AJ173" s="368" t="s">
        <v>36</v>
      </c>
    </row>
    <row r="174" spans="1:36" customFormat="1" ht="15" x14ac:dyDescent="0.25">
      <c r="A174" s="375">
        <v>4001</v>
      </c>
      <c r="B174" s="368" t="s">
        <v>367</v>
      </c>
      <c r="C174" s="369" t="s">
        <v>33</v>
      </c>
      <c r="D174" s="368" t="s">
        <v>33</v>
      </c>
      <c r="E174" s="368" t="s">
        <v>33</v>
      </c>
      <c r="F174" s="368" t="s">
        <v>33</v>
      </c>
      <c r="G174" s="368" t="s">
        <v>33</v>
      </c>
      <c r="H174" s="368" t="s">
        <v>33</v>
      </c>
      <c r="I174" s="368" t="s">
        <v>104</v>
      </c>
      <c r="J174" s="368" t="s">
        <v>33</v>
      </c>
      <c r="K174" s="368" t="s">
        <v>104</v>
      </c>
      <c r="L174" s="368" t="s">
        <v>104</v>
      </c>
      <c r="M174" s="368" t="s">
        <v>46</v>
      </c>
      <c r="N174" s="368">
        <v>78</v>
      </c>
      <c r="O174" s="368">
        <v>91</v>
      </c>
      <c r="P174" s="368">
        <v>87</v>
      </c>
      <c r="Q174" s="368">
        <v>60</v>
      </c>
      <c r="R174" s="368">
        <v>73</v>
      </c>
      <c r="S174" s="368">
        <v>78</v>
      </c>
      <c r="T174" s="368">
        <v>73</v>
      </c>
      <c r="U174" s="368">
        <v>82</v>
      </c>
      <c r="V174" s="368" t="s">
        <v>11</v>
      </c>
      <c r="W174" s="368">
        <v>622</v>
      </c>
      <c r="X174" s="368">
        <v>99</v>
      </c>
      <c r="Y174" s="368" t="s">
        <v>34</v>
      </c>
      <c r="Z174" s="368" t="s">
        <v>34</v>
      </c>
      <c r="AA174" s="367"/>
      <c r="AB174" s="368" t="s">
        <v>34</v>
      </c>
      <c r="AC174" s="368" t="s">
        <v>34</v>
      </c>
      <c r="AD174" s="367"/>
      <c r="AE174" s="368" t="s">
        <v>36</v>
      </c>
      <c r="AF174" s="368" t="s">
        <v>35</v>
      </c>
      <c r="AG174" s="368" t="s">
        <v>3606</v>
      </c>
      <c r="AH174" s="368" t="s">
        <v>3570</v>
      </c>
      <c r="AI174" s="368" t="s">
        <v>3554</v>
      </c>
      <c r="AJ174" s="368" t="s">
        <v>34</v>
      </c>
    </row>
    <row r="175" spans="1:36" customFormat="1" ht="15" x14ac:dyDescent="0.25">
      <c r="A175" s="375">
        <v>4021</v>
      </c>
      <c r="B175" s="368" t="s">
        <v>369</v>
      </c>
      <c r="C175" s="369" t="s">
        <v>104</v>
      </c>
      <c r="D175" s="368" t="s">
        <v>57</v>
      </c>
      <c r="E175" s="368" t="s">
        <v>104</v>
      </c>
      <c r="F175" s="368" t="s">
        <v>104</v>
      </c>
      <c r="G175" s="368" t="s">
        <v>104</v>
      </c>
      <c r="H175" s="368" t="s">
        <v>57</v>
      </c>
      <c r="I175" s="368" t="s">
        <v>33</v>
      </c>
      <c r="J175" s="368" t="s">
        <v>104</v>
      </c>
      <c r="K175" s="368" t="s">
        <v>104</v>
      </c>
      <c r="L175" s="368" t="s">
        <v>104</v>
      </c>
      <c r="M175" s="368" t="s">
        <v>57</v>
      </c>
      <c r="N175" s="368">
        <v>66</v>
      </c>
      <c r="O175" s="368">
        <v>71</v>
      </c>
      <c r="P175" s="368">
        <v>65</v>
      </c>
      <c r="Q175" s="368">
        <v>49</v>
      </c>
      <c r="R175" s="368">
        <v>65</v>
      </c>
      <c r="S175" s="368">
        <v>69</v>
      </c>
      <c r="T175" s="368">
        <v>75</v>
      </c>
      <c r="U175" s="368">
        <v>57</v>
      </c>
      <c r="V175" s="368" t="s">
        <v>11</v>
      </c>
      <c r="W175" s="368">
        <v>517</v>
      </c>
      <c r="X175" s="368">
        <v>100</v>
      </c>
      <c r="Y175" s="368" t="s">
        <v>34</v>
      </c>
      <c r="Z175" s="368" t="s">
        <v>34</v>
      </c>
      <c r="AA175" s="367"/>
      <c r="AB175" s="368" t="s">
        <v>34</v>
      </c>
      <c r="AC175" s="368" t="s">
        <v>34</v>
      </c>
      <c r="AD175" s="367"/>
      <c r="AE175" s="368" t="s">
        <v>36</v>
      </c>
      <c r="AF175" s="368" t="s">
        <v>35</v>
      </c>
      <c r="AG175" s="368" t="s">
        <v>3575</v>
      </c>
      <c r="AH175" s="368" t="s">
        <v>3570</v>
      </c>
      <c r="AI175" s="368" t="s">
        <v>3554</v>
      </c>
      <c r="AJ175" s="368" t="s">
        <v>34</v>
      </c>
    </row>
    <row r="176" spans="1:36" customFormat="1" ht="15" x14ac:dyDescent="0.25">
      <c r="A176" s="375">
        <v>4031</v>
      </c>
      <c r="B176" s="368" t="s">
        <v>2241</v>
      </c>
      <c r="C176" s="369" t="s">
        <v>57</v>
      </c>
      <c r="D176" s="368" t="s">
        <v>104</v>
      </c>
      <c r="E176" s="367"/>
      <c r="F176" s="367"/>
      <c r="G176" s="367"/>
      <c r="H176" s="367"/>
      <c r="I176" s="367"/>
      <c r="J176" s="367"/>
      <c r="K176" s="367"/>
      <c r="L176" s="367"/>
      <c r="M176" s="367"/>
      <c r="N176" s="368">
        <v>65</v>
      </c>
      <c r="O176" s="368">
        <v>63</v>
      </c>
      <c r="P176" s="368">
        <v>90</v>
      </c>
      <c r="Q176" s="368">
        <v>49</v>
      </c>
      <c r="R176" s="368">
        <v>57</v>
      </c>
      <c r="S176" s="368">
        <v>44</v>
      </c>
      <c r="T176" s="368">
        <v>50</v>
      </c>
      <c r="U176" s="368">
        <v>58</v>
      </c>
      <c r="V176" s="368" t="s">
        <v>11</v>
      </c>
      <c r="W176" s="368">
        <v>476</v>
      </c>
      <c r="X176" s="368">
        <v>100</v>
      </c>
      <c r="Y176" s="368" t="s">
        <v>34</v>
      </c>
      <c r="Z176" s="368" t="s">
        <v>34</v>
      </c>
      <c r="AA176" s="367"/>
      <c r="AB176" s="368" t="s">
        <v>34</v>
      </c>
      <c r="AC176" s="368" t="s">
        <v>34</v>
      </c>
      <c r="AD176" s="367"/>
      <c r="AE176" s="368" t="s">
        <v>36</v>
      </c>
      <c r="AF176" s="368" t="s">
        <v>35</v>
      </c>
      <c r="AG176" s="368" t="s">
        <v>3587</v>
      </c>
      <c r="AH176" s="368" t="s">
        <v>3584</v>
      </c>
      <c r="AI176" s="368" t="s">
        <v>3554</v>
      </c>
      <c r="AJ176" s="368" t="s">
        <v>34</v>
      </c>
    </row>
    <row r="177" spans="1:36" customFormat="1" ht="15" x14ac:dyDescent="0.25">
      <c r="A177" s="375">
        <v>4061</v>
      </c>
      <c r="B177" s="368" t="s">
        <v>371</v>
      </c>
      <c r="C177" s="369" t="s">
        <v>33</v>
      </c>
      <c r="D177" s="368" t="s">
        <v>33</v>
      </c>
      <c r="E177" s="368" t="s">
        <v>33</v>
      </c>
      <c r="F177" s="368" t="s">
        <v>104</v>
      </c>
      <c r="G177" s="368" t="s">
        <v>33</v>
      </c>
      <c r="H177" s="368" t="s">
        <v>33</v>
      </c>
      <c r="I177" s="368" t="s">
        <v>33</v>
      </c>
      <c r="J177" s="368" t="s">
        <v>33</v>
      </c>
      <c r="K177" s="368" t="s">
        <v>33</v>
      </c>
      <c r="L177" s="368" t="s">
        <v>33</v>
      </c>
      <c r="M177" s="368" t="s">
        <v>33</v>
      </c>
      <c r="N177" s="368">
        <v>84</v>
      </c>
      <c r="O177" s="368">
        <v>83</v>
      </c>
      <c r="P177" s="368">
        <v>89</v>
      </c>
      <c r="Q177" s="368">
        <v>55</v>
      </c>
      <c r="R177" s="368">
        <v>79</v>
      </c>
      <c r="S177" s="368">
        <v>56</v>
      </c>
      <c r="T177" s="368">
        <v>65</v>
      </c>
      <c r="U177" s="368">
        <v>58</v>
      </c>
      <c r="V177" s="368" t="s">
        <v>11</v>
      </c>
      <c r="W177" s="368">
        <v>569</v>
      </c>
      <c r="X177" s="368">
        <v>100</v>
      </c>
      <c r="Y177" s="368" t="s">
        <v>34</v>
      </c>
      <c r="Z177" s="368" t="s">
        <v>34</v>
      </c>
      <c r="AA177" s="367"/>
      <c r="AB177" s="368" t="s">
        <v>34</v>
      </c>
      <c r="AC177" s="368" t="s">
        <v>34</v>
      </c>
      <c r="AD177" s="367"/>
      <c r="AE177" s="368" t="s">
        <v>36</v>
      </c>
      <c r="AF177" s="368" t="s">
        <v>35</v>
      </c>
      <c r="AG177" s="368" t="s">
        <v>3569</v>
      </c>
      <c r="AH177" s="368" t="s">
        <v>3558</v>
      </c>
      <c r="AI177" s="368" t="s">
        <v>3554</v>
      </c>
      <c r="AJ177" s="368" t="s">
        <v>34</v>
      </c>
    </row>
    <row r="178" spans="1:36" customFormat="1" ht="15" x14ac:dyDescent="0.25">
      <c r="A178" s="375">
        <v>4071</v>
      </c>
      <c r="B178" s="368" t="s">
        <v>373</v>
      </c>
      <c r="C178" s="369" t="s">
        <v>57</v>
      </c>
      <c r="D178" s="368" t="s">
        <v>46</v>
      </c>
      <c r="E178" s="368" t="s">
        <v>104</v>
      </c>
      <c r="F178" s="368" t="s">
        <v>57</v>
      </c>
      <c r="G178" s="368" t="s">
        <v>57</v>
      </c>
      <c r="H178" s="368" t="s">
        <v>57</v>
      </c>
      <c r="I178" s="368" t="s">
        <v>33</v>
      </c>
      <c r="J178" s="368" t="s">
        <v>33</v>
      </c>
      <c r="K178" s="368" t="s">
        <v>33</v>
      </c>
      <c r="L178" s="368" t="s">
        <v>104</v>
      </c>
      <c r="M178" s="368" t="s">
        <v>46</v>
      </c>
      <c r="N178" s="368">
        <v>55</v>
      </c>
      <c r="O178" s="368">
        <v>65</v>
      </c>
      <c r="P178" s="368">
        <v>95</v>
      </c>
      <c r="Q178" s="368">
        <v>17</v>
      </c>
      <c r="R178" s="368">
        <v>54</v>
      </c>
      <c r="S178" s="368">
        <v>62</v>
      </c>
      <c r="T178" s="368">
        <v>57</v>
      </c>
      <c r="U178" s="368">
        <v>70</v>
      </c>
      <c r="V178" s="368" t="s">
        <v>11</v>
      </c>
      <c r="W178" s="368">
        <v>475</v>
      </c>
      <c r="X178" s="368">
        <v>100</v>
      </c>
      <c r="Y178" s="368" t="s">
        <v>34</v>
      </c>
      <c r="Z178" s="368" t="s">
        <v>34</v>
      </c>
      <c r="AA178" s="367"/>
      <c r="AB178" s="368" t="s">
        <v>34</v>
      </c>
      <c r="AC178" s="368" t="s">
        <v>34</v>
      </c>
      <c r="AD178" s="367"/>
      <c r="AE178" s="368" t="s">
        <v>36</v>
      </c>
      <c r="AF178" s="368" t="s">
        <v>35</v>
      </c>
      <c r="AG178" s="368" t="s">
        <v>3565</v>
      </c>
      <c r="AH178" s="368" t="s">
        <v>3566</v>
      </c>
      <c r="AI178" s="368" t="s">
        <v>3554</v>
      </c>
      <c r="AJ178" s="368" t="s">
        <v>34</v>
      </c>
    </row>
    <row r="179" spans="1:36" customFormat="1" ht="15" x14ac:dyDescent="0.25">
      <c r="A179" s="375">
        <v>4091</v>
      </c>
      <c r="B179" s="368" t="s">
        <v>375</v>
      </c>
      <c r="C179" s="369" t="s">
        <v>57</v>
      </c>
      <c r="D179" s="368" t="s">
        <v>33</v>
      </c>
      <c r="E179" s="368" t="s">
        <v>33</v>
      </c>
      <c r="F179" s="368" t="s">
        <v>33</v>
      </c>
      <c r="G179" s="368" t="s">
        <v>104</v>
      </c>
      <c r="H179" s="368" t="s">
        <v>33</v>
      </c>
      <c r="I179" s="368" t="s">
        <v>33</v>
      </c>
      <c r="J179" s="368" t="s">
        <v>33</v>
      </c>
      <c r="K179" s="368" t="s">
        <v>33</v>
      </c>
      <c r="L179" s="368" t="s">
        <v>33</v>
      </c>
      <c r="M179" s="368" t="s">
        <v>57</v>
      </c>
      <c r="N179" s="368">
        <v>76</v>
      </c>
      <c r="O179" s="368">
        <v>73</v>
      </c>
      <c r="P179" s="368">
        <v>67</v>
      </c>
      <c r="Q179" s="368">
        <v>54</v>
      </c>
      <c r="R179" s="368">
        <v>59</v>
      </c>
      <c r="S179" s="368">
        <v>46</v>
      </c>
      <c r="T179" s="368">
        <v>59</v>
      </c>
      <c r="U179" s="368">
        <v>49</v>
      </c>
      <c r="V179" s="368" t="s">
        <v>11</v>
      </c>
      <c r="W179" s="368">
        <v>483</v>
      </c>
      <c r="X179" s="368">
        <v>100</v>
      </c>
      <c r="Y179" s="368" t="s">
        <v>34</v>
      </c>
      <c r="Z179" s="368" t="s">
        <v>34</v>
      </c>
      <c r="AA179" s="367"/>
      <c r="AB179" s="368" t="s">
        <v>34</v>
      </c>
      <c r="AC179" s="368" t="s">
        <v>36</v>
      </c>
      <c r="AD179" s="367"/>
      <c r="AE179" s="368" t="s">
        <v>36</v>
      </c>
      <c r="AF179" s="368" t="s">
        <v>35</v>
      </c>
      <c r="AG179" s="368" t="s">
        <v>3604</v>
      </c>
      <c r="AH179" s="368" t="s">
        <v>3565</v>
      </c>
      <c r="AI179" s="368" t="s">
        <v>3554</v>
      </c>
      <c r="AJ179" s="368" t="s">
        <v>34</v>
      </c>
    </row>
    <row r="180" spans="1:36" customFormat="1" ht="15" x14ac:dyDescent="0.25">
      <c r="A180" s="375">
        <v>4121</v>
      </c>
      <c r="B180" s="368" t="s">
        <v>377</v>
      </c>
      <c r="C180" s="369" t="s">
        <v>46</v>
      </c>
      <c r="D180" s="368" t="s">
        <v>57</v>
      </c>
      <c r="E180" s="368" t="s">
        <v>57</v>
      </c>
      <c r="F180" s="368" t="s">
        <v>57</v>
      </c>
      <c r="G180" s="368" t="s">
        <v>57</v>
      </c>
      <c r="H180" s="368" t="s">
        <v>57</v>
      </c>
      <c r="I180" s="368" t="s">
        <v>57</v>
      </c>
      <c r="J180" s="368" t="s">
        <v>46</v>
      </c>
      <c r="K180" s="368" t="s">
        <v>46</v>
      </c>
      <c r="L180" s="368" t="s">
        <v>57</v>
      </c>
      <c r="M180" s="368" t="s">
        <v>46</v>
      </c>
      <c r="N180" s="368">
        <v>51</v>
      </c>
      <c r="O180" s="368">
        <v>47</v>
      </c>
      <c r="P180" s="368">
        <v>70</v>
      </c>
      <c r="Q180" s="368">
        <v>22</v>
      </c>
      <c r="R180" s="368">
        <v>46</v>
      </c>
      <c r="S180" s="368">
        <v>65</v>
      </c>
      <c r="T180" s="368">
        <v>40</v>
      </c>
      <c r="U180" s="368">
        <v>73</v>
      </c>
      <c r="V180" s="368" t="s">
        <v>11</v>
      </c>
      <c r="W180" s="368">
        <v>414</v>
      </c>
      <c r="X180" s="368">
        <v>100</v>
      </c>
      <c r="Y180" s="368" t="s">
        <v>34</v>
      </c>
      <c r="Z180" s="368" t="s">
        <v>36</v>
      </c>
      <c r="AA180" s="367"/>
      <c r="AB180" s="368" t="s">
        <v>34</v>
      </c>
      <c r="AC180" s="368" t="s">
        <v>34</v>
      </c>
      <c r="AD180" s="367"/>
      <c r="AE180" s="368" t="s">
        <v>36</v>
      </c>
      <c r="AF180" s="368" t="s">
        <v>35</v>
      </c>
      <c r="AG180" s="368" t="s">
        <v>3565</v>
      </c>
      <c r="AH180" s="368" t="s">
        <v>3570</v>
      </c>
      <c r="AI180" s="368" t="s">
        <v>3554</v>
      </c>
      <c r="AJ180" s="368" t="s">
        <v>34</v>
      </c>
    </row>
    <row r="181" spans="1:36" customFormat="1" ht="15" x14ac:dyDescent="0.25">
      <c r="A181" s="375">
        <v>4171</v>
      </c>
      <c r="B181" s="368" t="s">
        <v>379</v>
      </c>
      <c r="C181" s="369" t="s">
        <v>57</v>
      </c>
      <c r="D181" s="368" t="s">
        <v>104</v>
      </c>
      <c r="E181" s="368" t="s">
        <v>46</v>
      </c>
      <c r="F181" s="368" t="s">
        <v>57</v>
      </c>
      <c r="G181" s="368" t="s">
        <v>57</v>
      </c>
      <c r="H181" s="368" t="s">
        <v>57</v>
      </c>
      <c r="I181" s="368" t="s">
        <v>104</v>
      </c>
      <c r="J181" s="368" t="s">
        <v>57</v>
      </c>
      <c r="K181" s="368" t="s">
        <v>57</v>
      </c>
      <c r="L181" s="368" t="s">
        <v>57</v>
      </c>
      <c r="M181" s="368" t="s">
        <v>46</v>
      </c>
      <c r="N181" s="368">
        <v>58</v>
      </c>
      <c r="O181" s="368">
        <v>60</v>
      </c>
      <c r="P181" s="368">
        <v>76</v>
      </c>
      <c r="Q181" s="368">
        <v>46</v>
      </c>
      <c r="R181" s="368">
        <v>53</v>
      </c>
      <c r="S181" s="368">
        <v>61</v>
      </c>
      <c r="T181" s="368">
        <v>60</v>
      </c>
      <c r="U181" s="368">
        <v>70</v>
      </c>
      <c r="V181" s="368" t="s">
        <v>11</v>
      </c>
      <c r="W181" s="368">
        <v>484</v>
      </c>
      <c r="X181" s="368">
        <v>100</v>
      </c>
      <c r="Y181" s="368" t="s">
        <v>34</v>
      </c>
      <c r="Z181" s="368" t="s">
        <v>34</v>
      </c>
      <c r="AA181" s="367"/>
      <c r="AB181" s="368" t="s">
        <v>34</v>
      </c>
      <c r="AC181" s="368" t="s">
        <v>34</v>
      </c>
      <c r="AD181" s="367"/>
      <c r="AE181" s="368" t="s">
        <v>36</v>
      </c>
      <c r="AF181" s="368" t="s">
        <v>35</v>
      </c>
      <c r="AG181" s="368" t="s">
        <v>3571</v>
      </c>
      <c r="AH181" s="368" t="s">
        <v>3570</v>
      </c>
      <c r="AI181" s="368" t="s">
        <v>3554</v>
      </c>
      <c r="AJ181" s="368" t="s">
        <v>34</v>
      </c>
    </row>
    <row r="182" spans="1:36" customFormat="1" ht="15" x14ac:dyDescent="0.25">
      <c r="A182" s="375">
        <v>4221</v>
      </c>
      <c r="B182" s="368" t="s">
        <v>381</v>
      </c>
      <c r="C182" s="369" t="s">
        <v>33</v>
      </c>
      <c r="D182" s="368" t="s">
        <v>33</v>
      </c>
      <c r="E182" s="368" t="s">
        <v>33</v>
      </c>
      <c r="F182" s="368" t="s">
        <v>33</v>
      </c>
      <c r="G182" s="368" t="s">
        <v>33</v>
      </c>
      <c r="H182" s="368" t="s">
        <v>33</v>
      </c>
      <c r="I182" s="368" t="s">
        <v>33</v>
      </c>
      <c r="J182" s="368" t="s">
        <v>33</v>
      </c>
      <c r="K182" s="368" t="s">
        <v>33</v>
      </c>
      <c r="L182" s="368" t="s">
        <v>33</v>
      </c>
      <c r="M182" s="368" t="s">
        <v>104</v>
      </c>
      <c r="N182" s="368">
        <v>92</v>
      </c>
      <c r="O182" s="368">
        <v>89</v>
      </c>
      <c r="P182" s="368">
        <v>97</v>
      </c>
      <c r="Q182" s="368">
        <v>65</v>
      </c>
      <c r="R182" s="368">
        <v>75</v>
      </c>
      <c r="S182" s="368">
        <v>76</v>
      </c>
      <c r="T182" s="368">
        <v>70</v>
      </c>
      <c r="U182" s="368">
        <v>76</v>
      </c>
      <c r="V182" s="368" t="s">
        <v>11</v>
      </c>
      <c r="W182" s="368">
        <v>640</v>
      </c>
      <c r="X182" s="368">
        <v>99</v>
      </c>
      <c r="Y182" s="368" t="s">
        <v>34</v>
      </c>
      <c r="Z182" s="368" t="s">
        <v>34</v>
      </c>
      <c r="AA182" s="367"/>
      <c r="AB182" s="368" t="s">
        <v>34</v>
      </c>
      <c r="AC182" s="368" t="s">
        <v>34</v>
      </c>
      <c r="AD182" s="367"/>
      <c r="AE182" s="368" t="s">
        <v>36</v>
      </c>
      <c r="AF182" s="368" t="s">
        <v>35</v>
      </c>
      <c r="AG182" s="368" t="s">
        <v>3622</v>
      </c>
      <c r="AH182" s="368" t="s">
        <v>3576</v>
      </c>
      <c r="AI182" s="368" t="s">
        <v>3554</v>
      </c>
      <c r="AJ182" s="368" t="s">
        <v>36</v>
      </c>
    </row>
    <row r="183" spans="1:36" customFormat="1" ht="15" x14ac:dyDescent="0.25">
      <c r="A183" s="375">
        <v>4241</v>
      </c>
      <c r="B183" s="368" t="s">
        <v>383</v>
      </c>
      <c r="C183" s="369" t="s">
        <v>33</v>
      </c>
      <c r="D183" s="368" t="s">
        <v>33</v>
      </c>
      <c r="E183" s="368" t="s">
        <v>33</v>
      </c>
      <c r="F183" s="368" t="s">
        <v>33</v>
      </c>
      <c r="G183" s="368" t="s">
        <v>33</v>
      </c>
      <c r="H183" s="368" t="s">
        <v>104</v>
      </c>
      <c r="I183" s="368" t="s">
        <v>33</v>
      </c>
      <c r="J183" s="368" t="s">
        <v>33</v>
      </c>
      <c r="K183" s="368" t="s">
        <v>104</v>
      </c>
      <c r="L183" s="368" t="s">
        <v>57</v>
      </c>
      <c r="M183" s="368" t="s">
        <v>57</v>
      </c>
      <c r="N183" s="368">
        <v>82</v>
      </c>
      <c r="O183" s="368">
        <v>81</v>
      </c>
      <c r="P183" s="368">
        <v>82</v>
      </c>
      <c r="Q183" s="368">
        <v>68</v>
      </c>
      <c r="R183" s="368">
        <v>73</v>
      </c>
      <c r="S183" s="368">
        <v>62</v>
      </c>
      <c r="T183" s="368">
        <v>60</v>
      </c>
      <c r="U183" s="368">
        <v>64</v>
      </c>
      <c r="V183" s="368" t="s">
        <v>11</v>
      </c>
      <c r="W183" s="368">
        <v>572</v>
      </c>
      <c r="X183" s="368">
        <v>100</v>
      </c>
      <c r="Y183" s="368" t="s">
        <v>34</v>
      </c>
      <c r="Z183" s="368" t="s">
        <v>34</v>
      </c>
      <c r="AA183" s="367"/>
      <c r="AB183" s="368" t="s">
        <v>34</v>
      </c>
      <c r="AC183" s="368" t="s">
        <v>34</v>
      </c>
      <c r="AD183" s="367"/>
      <c r="AE183" s="368" t="s">
        <v>36</v>
      </c>
      <c r="AF183" s="368" t="s">
        <v>35</v>
      </c>
      <c r="AG183" s="368" t="s">
        <v>3604</v>
      </c>
      <c r="AH183" s="368" t="s">
        <v>3564</v>
      </c>
      <c r="AI183" s="368" t="s">
        <v>3554</v>
      </c>
      <c r="AJ183" s="368" t="s">
        <v>34</v>
      </c>
    </row>
    <row r="184" spans="1:36" customFormat="1" ht="15" x14ac:dyDescent="0.25">
      <c r="A184" s="375">
        <v>4261</v>
      </c>
      <c r="B184" s="368" t="s">
        <v>385</v>
      </c>
      <c r="C184" s="369" t="s">
        <v>33</v>
      </c>
      <c r="D184" s="368" t="s">
        <v>33</v>
      </c>
      <c r="E184" s="368" t="s">
        <v>33</v>
      </c>
      <c r="F184" s="368" t="s">
        <v>33</v>
      </c>
      <c r="G184" s="368" t="s">
        <v>33</v>
      </c>
      <c r="H184" s="368" t="s">
        <v>33</v>
      </c>
      <c r="I184" s="368" t="s">
        <v>33</v>
      </c>
      <c r="J184" s="368" t="s">
        <v>33</v>
      </c>
      <c r="K184" s="368" t="s">
        <v>33</v>
      </c>
      <c r="L184" s="368" t="s">
        <v>57</v>
      </c>
      <c r="M184" s="368" t="s">
        <v>33</v>
      </c>
      <c r="N184" s="368">
        <v>75</v>
      </c>
      <c r="O184" s="368">
        <v>82</v>
      </c>
      <c r="P184" s="368">
        <v>95</v>
      </c>
      <c r="Q184" s="368">
        <v>62</v>
      </c>
      <c r="R184" s="368">
        <v>67</v>
      </c>
      <c r="S184" s="368">
        <v>65</v>
      </c>
      <c r="T184" s="368">
        <v>62</v>
      </c>
      <c r="U184" s="368">
        <v>67</v>
      </c>
      <c r="V184" s="368" t="s">
        <v>11</v>
      </c>
      <c r="W184" s="368">
        <v>575</v>
      </c>
      <c r="X184" s="368">
        <v>100</v>
      </c>
      <c r="Y184" s="368" t="s">
        <v>34</v>
      </c>
      <c r="Z184" s="368" t="s">
        <v>34</v>
      </c>
      <c r="AA184" s="367"/>
      <c r="AB184" s="368" t="s">
        <v>34</v>
      </c>
      <c r="AC184" s="368" t="s">
        <v>34</v>
      </c>
      <c r="AD184" s="367"/>
      <c r="AE184" s="368" t="s">
        <v>36</v>
      </c>
      <c r="AF184" s="368" t="s">
        <v>35</v>
      </c>
      <c r="AG184" s="368" t="s">
        <v>3572</v>
      </c>
      <c r="AH184" s="368" t="s">
        <v>3570</v>
      </c>
      <c r="AI184" s="368" t="s">
        <v>3554</v>
      </c>
      <c r="AJ184" s="368" t="s">
        <v>34</v>
      </c>
    </row>
    <row r="185" spans="1:36" customFormat="1" ht="15" x14ac:dyDescent="0.25">
      <c r="A185" s="375">
        <v>4281</v>
      </c>
      <c r="B185" s="368" t="s">
        <v>387</v>
      </c>
      <c r="C185" s="369" t="s">
        <v>33</v>
      </c>
      <c r="D185" s="368" t="s">
        <v>33</v>
      </c>
      <c r="E185" s="368" t="s">
        <v>33</v>
      </c>
      <c r="F185" s="368" t="s">
        <v>33</v>
      </c>
      <c r="G185" s="368" t="s">
        <v>104</v>
      </c>
      <c r="H185" s="368" t="s">
        <v>33</v>
      </c>
      <c r="I185" s="368" t="s">
        <v>33</v>
      </c>
      <c r="J185" s="368" t="s">
        <v>33</v>
      </c>
      <c r="K185" s="368" t="s">
        <v>57</v>
      </c>
      <c r="L185" s="368" t="s">
        <v>104</v>
      </c>
      <c r="M185" s="368" t="s">
        <v>33</v>
      </c>
      <c r="N185" s="368">
        <v>81</v>
      </c>
      <c r="O185" s="368">
        <v>91</v>
      </c>
      <c r="P185" s="368">
        <v>86</v>
      </c>
      <c r="Q185" s="368">
        <v>69</v>
      </c>
      <c r="R185" s="368">
        <v>63</v>
      </c>
      <c r="S185" s="368">
        <v>62</v>
      </c>
      <c r="T185" s="368">
        <v>54</v>
      </c>
      <c r="U185" s="368">
        <v>64</v>
      </c>
      <c r="V185" s="368" t="s">
        <v>11</v>
      </c>
      <c r="W185" s="368">
        <v>570</v>
      </c>
      <c r="X185" s="368">
        <v>100</v>
      </c>
      <c r="Y185" s="368" t="s">
        <v>34</v>
      </c>
      <c r="Z185" s="368" t="s">
        <v>34</v>
      </c>
      <c r="AA185" s="367"/>
      <c r="AB185" s="368" t="s">
        <v>34</v>
      </c>
      <c r="AC185" s="368" t="s">
        <v>34</v>
      </c>
      <c r="AD185" s="367"/>
      <c r="AE185" s="368" t="s">
        <v>36</v>
      </c>
      <c r="AF185" s="368" t="s">
        <v>35</v>
      </c>
      <c r="AG185" s="368" t="s">
        <v>3586</v>
      </c>
      <c r="AH185" s="368" t="s">
        <v>3563</v>
      </c>
      <c r="AI185" s="368" t="s">
        <v>3554</v>
      </c>
      <c r="AJ185" s="368" t="s">
        <v>34</v>
      </c>
    </row>
    <row r="186" spans="1:36" customFormat="1" ht="15" x14ac:dyDescent="0.25">
      <c r="A186" s="375">
        <v>4301</v>
      </c>
      <c r="B186" s="368" t="s">
        <v>389</v>
      </c>
      <c r="C186" s="369" t="s">
        <v>33</v>
      </c>
      <c r="D186" s="368" t="s">
        <v>104</v>
      </c>
      <c r="E186" s="368" t="s">
        <v>33</v>
      </c>
      <c r="F186" s="368" t="s">
        <v>33</v>
      </c>
      <c r="G186" s="368" t="s">
        <v>57</v>
      </c>
      <c r="H186" s="368" t="s">
        <v>104</v>
      </c>
      <c r="I186" s="368" t="s">
        <v>104</v>
      </c>
      <c r="J186" s="368" t="s">
        <v>104</v>
      </c>
      <c r="K186" s="368" t="s">
        <v>57</v>
      </c>
      <c r="L186" s="368" t="s">
        <v>104</v>
      </c>
      <c r="M186" s="368" t="s">
        <v>46</v>
      </c>
      <c r="N186" s="368">
        <v>79</v>
      </c>
      <c r="O186" s="368">
        <v>77</v>
      </c>
      <c r="P186" s="368">
        <v>93</v>
      </c>
      <c r="Q186" s="368">
        <v>52</v>
      </c>
      <c r="R186" s="368">
        <v>65</v>
      </c>
      <c r="S186" s="368">
        <v>78</v>
      </c>
      <c r="T186" s="368">
        <v>55</v>
      </c>
      <c r="U186" s="368">
        <v>71</v>
      </c>
      <c r="V186" s="368" t="s">
        <v>11</v>
      </c>
      <c r="W186" s="368">
        <v>570</v>
      </c>
      <c r="X186" s="368">
        <v>100</v>
      </c>
      <c r="Y186" s="368" t="s">
        <v>36</v>
      </c>
      <c r="Z186" s="368" t="s">
        <v>34</v>
      </c>
      <c r="AA186" s="367"/>
      <c r="AB186" s="368" t="s">
        <v>34</v>
      </c>
      <c r="AC186" s="368" t="s">
        <v>34</v>
      </c>
      <c r="AD186" s="367"/>
      <c r="AE186" s="368" t="s">
        <v>36</v>
      </c>
      <c r="AF186" s="368" t="s">
        <v>35</v>
      </c>
      <c r="AG186" s="368" t="s">
        <v>3575</v>
      </c>
      <c r="AH186" s="368" t="s">
        <v>3566</v>
      </c>
      <c r="AI186" s="368" t="s">
        <v>3554</v>
      </c>
      <c r="AJ186" s="368" t="s">
        <v>34</v>
      </c>
    </row>
    <row r="187" spans="1:36" customFormat="1" ht="15" x14ac:dyDescent="0.25">
      <c r="A187" s="375">
        <v>4341</v>
      </c>
      <c r="B187" s="368" t="s">
        <v>391</v>
      </c>
      <c r="C187" s="369" t="s">
        <v>104</v>
      </c>
      <c r="D187" s="368" t="s">
        <v>57</v>
      </c>
      <c r="E187" s="368" t="s">
        <v>33</v>
      </c>
      <c r="F187" s="368" t="s">
        <v>46</v>
      </c>
      <c r="G187" s="368" t="s">
        <v>104</v>
      </c>
      <c r="H187" s="368" t="s">
        <v>104</v>
      </c>
      <c r="I187" s="368" t="s">
        <v>33</v>
      </c>
      <c r="J187" s="368" t="s">
        <v>57</v>
      </c>
      <c r="K187" s="368" t="s">
        <v>104</v>
      </c>
      <c r="L187" s="368" t="s">
        <v>104</v>
      </c>
      <c r="M187" s="368" t="s">
        <v>57</v>
      </c>
      <c r="N187" s="368">
        <v>66</v>
      </c>
      <c r="O187" s="368">
        <v>68</v>
      </c>
      <c r="P187" s="368">
        <v>92</v>
      </c>
      <c r="Q187" s="368">
        <v>33</v>
      </c>
      <c r="R187" s="368">
        <v>68</v>
      </c>
      <c r="S187" s="368">
        <v>58</v>
      </c>
      <c r="T187" s="368">
        <v>67</v>
      </c>
      <c r="U187" s="368">
        <v>57</v>
      </c>
      <c r="V187" s="368" t="s">
        <v>11</v>
      </c>
      <c r="W187" s="368">
        <v>509</v>
      </c>
      <c r="X187" s="368">
        <v>99</v>
      </c>
      <c r="Y187" s="368" t="s">
        <v>34</v>
      </c>
      <c r="Z187" s="368" t="s">
        <v>34</v>
      </c>
      <c r="AA187" s="367"/>
      <c r="AB187" s="368" t="s">
        <v>34</v>
      </c>
      <c r="AC187" s="368" t="s">
        <v>34</v>
      </c>
      <c r="AD187" s="367"/>
      <c r="AE187" s="368" t="s">
        <v>36</v>
      </c>
      <c r="AF187" s="368" t="s">
        <v>35</v>
      </c>
      <c r="AG187" s="368" t="s">
        <v>3562</v>
      </c>
      <c r="AH187" s="368" t="s">
        <v>3570</v>
      </c>
      <c r="AI187" s="368" t="s">
        <v>3554</v>
      </c>
      <c r="AJ187" s="368" t="s">
        <v>34</v>
      </c>
    </row>
    <row r="188" spans="1:36" customFormat="1" ht="15" x14ac:dyDescent="0.25">
      <c r="A188" s="375">
        <v>4381</v>
      </c>
      <c r="B188" s="368" t="s">
        <v>393</v>
      </c>
      <c r="C188" s="369" t="s">
        <v>33</v>
      </c>
      <c r="D188" s="368" t="s">
        <v>33</v>
      </c>
      <c r="E188" s="368" t="s">
        <v>33</v>
      </c>
      <c r="F188" s="368" t="s">
        <v>33</v>
      </c>
      <c r="G188" s="368" t="s">
        <v>33</v>
      </c>
      <c r="H188" s="368" t="s">
        <v>33</v>
      </c>
      <c r="I188" s="368" t="s">
        <v>33</v>
      </c>
      <c r="J188" s="368" t="s">
        <v>33</v>
      </c>
      <c r="K188" s="368" t="s">
        <v>33</v>
      </c>
      <c r="L188" s="368" t="s">
        <v>33</v>
      </c>
      <c r="M188" s="368" t="s">
        <v>57</v>
      </c>
      <c r="N188" s="368">
        <v>79</v>
      </c>
      <c r="O188" s="368">
        <v>76</v>
      </c>
      <c r="P188" s="368">
        <v>95</v>
      </c>
      <c r="Q188" s="368">
        <v>60</v>
      </c>
      <c r="R188" s="368">
        <v>71</v>
      </c>
      <c r="S188" s="368">
        <v>66</v>
      </c>
      <c r="T188" s="368">
        <v>62</v>
      </c>
      <c r="U188" s="368">
        <v>69</v>
      </c>
      <c r="V188" s="368" t="s">
        <v>11</v>
      </c>
      <c r="W188" s="368">
        <v>578</v>
      </c>
      <c r="X188" s="368">
        <v>100</v>
      </c>
      <c r="Y188" s="368" t="s">
        <v>34</v>
      </c>
      <c r="Z188" s="368" t="s">
        <v>34</v>
      </c>
      <c r="AA188" s="367"/>
      <c r="AB188" s="368" t="s">
        <v>34</v>
      </c>
      <c r="AC188" s="368" t="s">
        <v>34</v>
      </c>
      <c r="AD188" s="367"/>
      <c r="AE188" s="368" t="s">
        <v>36</v>
      </c>
      <c r="AF188" s="368" t="s">
        <v>35</v>
      </c>
      <c r="AG188" s="368" t="s">
        <v>3608</v>
      </c>
      <c r="AH188" s="368" t="s">
        <v>3606</v>
      </c>
      <c r="AI188" s="368" t="s">
        <v>3554</v>
      </c>
      <c r="AJ188" s="368" t="s">
        <v>34</v>
      </c>
    </row>
    <row r="189" spans="1:36" customFormat="1" ht="15" x14ac:dyDescent="0.25">
      <c r="A189" s="375">
        <v>4391</v>
      </c>
      <c r="B189" s="368" t="s">
        <v>395</v>
      </c>
      <c r="C189" s="369" t="s">
        <v>46</v>
      </c>
      <c r="D189" s="368" t="s">
        <v>33</v>
      </c>
      <c r="E189" s="368" t="s">
        <v>33</v>
      </c>
      <c r="F189" s="368" t="s">
        <v>104</v>
      </c>
      <c r="G189" s="368" t="s">
        <v>57</v>
      </c>
      <c r="H189" s="368" t="s">
        <v>104</v>
      </c>
      <c r="I189" s="368" t="s">
        <v>33</v>
      </c>
      <c r="J189" s="368" t="s">
        <v>57</v>
      </c>
      <c r="K189" s="368" t="s">
        <v>57</v>
      </c>
      <c r="L189" s="368" t="s">
        <v>104</v>
      </c>
      <c r="M189" s="368" t="s">
        <v>46</v>
      </c>
      <c r="N189" s="368">
        <v>62</v>
      </c>
      <c r="O189" s="368">
        <v>48</v>
      </c>
      <c r="P189" s="368">
        <v>97</v>
      </c>
      <c r="Q189" s="368">
        <v>29</v>
      </c>
      <c r="R189" s="368">
        <v>61</v>
      </c>
      <c r="S189" s="368">
        <v>26</v>
      </c>
      <c r="T189" s="368">
        <v>69</v>
      </c>
      <c r="U189" s="368">
        <v>26</v>
      </c>
      <c r="V189" s="368" t="s">
        <v>11</v>
      </c>
      <c r="W189" s="368">
        <v>418</v>
      </c>
      <c r="X189" s="368">
        <v>100</v>
      </c>
      <c r="Y189" s="368" t="s">
        <v>34</v>
      </c>
      <c r="Z189" s="368" t="s">
        <v>34</v>
      </c>
      <c r="AA189" s="367"/>
      <c r="AB189" s="368" t="s">
        <v>34</v>
      </c>
      <c r="AC189" s="368" t="s">
        <v>36</v>
      </c>
      <c r="AD189" s="367"/>
      <c r="AE189" s="368" t="s">
        <v>36</v>
      </c>
      <c r="AF189" s="368" t="s">
        <v>35</v>
      </c>
      <c r="AG189" s="368" t="s">
        <v>3562</v>
      </c>
      <c r="AH189" s="368" t="s">
        <v>3562</v>
      </c>
      <c r="AI189" s="368" t="s">
        <v>3554</v>
      </c>
      <c r="AJ189" s="368" t="s">
        <v>34</v>
      </c>
    </row>
    <row r="190" spans="1:36" customFormat="1" ht="15" x14ac:dyDescent="0.25">
      <c r="A190" s="375">
        <v>4401</v>
      </c>
      <c r="B190" s="368" t="s">
        <v>397</v>
      </c>
      <c r="C190" s="369" t="s">
        <v>214</v>
      </c>
      <c r="D190" s="368" t="s">
        <v>214</v>
      </c>
      <c r="E190" s="368" t="s">
        <v>104</v>
      </c>
      <c r="F190" s="368" t="s">
        <v>46</v>
      </c>
      <c r="G190" s="368" t="s">
        <v>46</v>
      </c>
      <c r="H190" s="368" t="s">
        <v>46</v>
      </c>
      <c r="I190" s="368" t="s">
        <v>104</v>
      </c>
      <c r="J190" s="368" t="s">
        <v>57</v>
      </c>
      <c r="K190" s="368" t="s">
        <v>57</v>
      </c>
      <c r="L190" s="368" t="s">
        <v>46</v>
      </c>
      <c r="M190" s="368" t="s">
        <v>46</v>
      </c>
      <c r="N190" s="368">
        <v>43</v>
      </c>
      <c r="O190" s="368">
        <v>43</v>
      </c>
      <c r="P190" s="368">
        <v>87</v>
      </c>
      <c r="Q190" s="368">
        <v>25</v>
      </c>
      <c r="R190" s="368">
        <v>55</v>
      </c>
      <c r="S190" s="368">
        <v>36</v>
      </c>
      <c r="T190" s="368">
        <v>50</v>
      </c>
      <c r="U190" s="368">
        <v>37</v>
      </c>
      <c r="V190" s="368" t="s">
        <v>11</v>
      </c>
      <c r="W190" s="368">
        <v>376</v>
      </c>
      <c r="X190" s="368">
        <v>100</v>
      </c>
      <c r="Y190" s="368" t="s">
        <v>36</v>
      </c>
      <c r="Z190" s="368" t="s">
        <v>34</v>
      </c>
      <c r="AA190" s="367"/>
      <c r="AB190" s="368" t="s">
        <v>36</v>
      </c>
      <c r="AC190" s="368" t="s">
        <v>36</v>
      </c>
      <c r="AD190" s="367"/>
      <c r="AE190" s="368" t="s">
        <v>36</v>
      </c>
      <c r="AF190" s="368" t="s">
        <v>35</v>
      </c>
      <c r="AG190" s="368" t="s">
        <v>3584</v>
      </c>
      <c r="AH190" s="368" t="s">
        <v>3570</v>
      </c>
      <c r="AI190" s="368" t="s">
        <v>3554</v>
      </c>
      <c r="AJ190" s="368" t="s">
        <v>34</v>
      </c>
    </row>
    <row r="191" spans="1:36" customFormat="1" ht="15" x14ac:dyDescent="0.25">
      <c r="A191" s="375">
        <v>4421</v>
      </c>
      <c r="B191" s="368" t="s">
        <v>399</v>
      </c>
      <c r="C191" s="369" t="s">
        <v>33</v>
      </c>
      <c r="D191" s="368" t="s">
        <v>33</v>
      </c>
      <c r="E191" s="368" t="s">
        <v>33</v>
      </c>
      <c r="F191" s="368" t="s">
        <v>33</v>
      </c>
      <c r="G191" s="368" t="s">
        <v>33</v>
      </c>
      <c r="H191" s="368" t="s">
        <v>33</v>
      </c>
      <c r="I191" s="368" t="s">
        <v>33</v>
      </c>
      <c r="J191" s="368" t="s">
        <v>33</v>
      </c>
      <c r="K191" s="368" t="s">
        <v>33</v>
      </c>
      <c r="L191" s="368" t="s">
        <v>33</v>
      </c>
      <c r="M191" s="368" t="s">
        <v>33</v>
      </c>
      <c r="N191" s="368">
        <v>96</v>
      </c>
      <c r="O191" s="368">
        <v>94</v>
      </c>
      <c r="P191" s="368">
        <v>94</v>
      </c>
      <c r="Q191" s="368">
        <v>83</v>
      </c>
      <c r="R191" s="368">
        <v>72</v>
      </c>
      <c r="S191" s="368">
        <v>74</v>
      </c>
      <c r="T191" s="368">
        <v>65</v>
      </c>
      <c r="U191" s="368">
        <v>71</v>
      </c>
      <c r="V191" s="368" t="s">
        <v>11</v>
      </c>
      <c r="W191" s="368">
        <v>649</v>
      </c>
      <c r="X191" s="368">
        <v>100</v>
      </c>
      <c r="Y191" s="368" t="s">
        <v>34</v>
      </c>
      <c r="Z191" s="368" t="s">
        <v>34</v>
      </c>
      <c r="AA191" s="367"/>
      <c r="AB191" s="368" t="s">
        <v>34</v>
      </c>
      <c r="AC191" s="368" t="s">
        <v>34</v>
      </c>
      <c r="AD191" s="367"/>
      <c r="AE191" s="368" t="s">
        <v>36</v>
      </c>
      <c r="AF191" s="368" t="s">
        <v>35</v>
      </c>
      <c r="AG191" s="368" t="s">
        <v>3623</v>
      </c>
      <c r="AH191" s="368" t="s">
        <v>3590</v>
      </c>
      <c r="AI191" s="368" t="s">
        <v>3554</v>
      </c>
      <c r="AJ191" s="368" t="s">
        <v>36</v>
      </c>
    </row>
    <row r="192" spans="1:36" customFormat="1" ht="15" x14ac:dyDescent="0.25">
      <c r="A192" s="375">
        <v>4441</v>
      </c>
      <c r="B192" s="368" t="s">
        <v>401</v>
      </c>
      <c r="C192" s="369" t="s">
        <v>104</v>
      </c>
      <c r="D192" s="368" t="s">
        <v>33</v>
      </c>
      <c r="E192" s="368" t="s">
        <v>33</v>
      </c>
      <c r="F192" s="368" t="s">
        <v>104</v>
      </c>
      <c r="G192" s="368" t="s">
        <v>46</v>
      </c>
      <c r="H192" s="368" t="s">
        <v>57</v>
      </c>
      <c r="I192" s="368" t="s">
        <v>57</v>
      </c>
      <c r="J192" s="368" t="s">
        <v>33</v>
      </c>
      <c r="K192" s="368" t="s">
        <v>104</v>
      </c>
      <c r="L192" s="368" t="s">
        <v>46</v>
      </c>
      <c r="M192" s="368" t="s">
        <v>46</v>
      </c>
      <c r="N192" s="368">
        <v>64</v>
      </c>
      <c r="O192" s="368">
        <v>62</v>
      </c>
      <c r="P192" s="368">
        <v>73</v>
      </c>
      <c r="Q192" s="368">
        <v>63</v>
      </c>
      <c r="R192" s="368">
        <v>59</v>
      </c>
      <c r="S192" s="368">
        <v>63</v>
      </c>
      <c r="T192" s="368">
        <v>61</v>
      </c>
      <c r="U192" s="368">
        <v>61</v>
      </c>
      <c r="V192" s="368" t="s">
        <v>11</v>
      </c>
      <c r="W192" s="368">
        <v>506</v>
      </c>
      <c r="X192" s="368">
        <v>100</v>
      </c>
      <c r="Y192" s="368" t="s">
        <v>34</v>
      </c>
      <c r="Z192" s="368" t="s">
        <v>34</v>
      </c>
      <c r="AA192" s="367"/>
      <c r="AB192" s="368" t="s">
        <v>34</v>
      </c>
      <c r="AC192" s="368" t="s">
        <v>34</v>
      </c>
      <c r="AD192" s="367"/>
      <c r="AE192" s="368" t="s">
        <v>36</v>
      </c>
      <c r="AF192" s="368" t="s">
        <v>35</v>
      </c>
      <c r="AG192" s="368" t="s">
        <v>3584</v>
      </c>
      <c r="AH192" s="368" t="s">
        <v>3565</v>
      </c>
      <c r="AI192" s="368" t="s">
        <v>3554</v>
      </c>
      <c r="AJ192" s="368" t="s">
        <v>34</v>
      </c>
    </row>
    <row r="193" spans="1:36" customFormat="1" ht="15" x14ac:dyDescent="0.25">
      <c r="A193" s="375">
        <v>4461</v>
      </c>
      <c r="B193" s="368" t="s">
        <v>403</v>
      </c>
      <c r="C193" s="369" t="s">
        <v>57</v>
      </c>
      <c r="D193" s="368" t="s">
        <v>57</v>
      </c>
      <c r="E193" s="368" t="s">
        <v>46</v>
      </c>
      <c r="F193" s="368" t="s">
        <v>57</v>
      </c>
      <c r="G193" s="368" t="s">
        <v>214</v>
      </c>
      <c r="H193" s="368" t="s">
        <v>46</v>
      </c>
      <c r="I193" s="368" t="s">
        <v>57</v>
      </c>
      <c r="J193" s="368" t="s">
        <v>57</v>
      </c>
      <c r="K193" s="368" t="s">
        <v>57</v>
      </c>
      <c r="L193" s="368" t="s">
        <v>46</v>
      </c>
      <c r="M193" s="368" t="s">
        <v>57</v>
      </c>
      <c r="N193" s="368">
        <v>57</v>
      </c>
      <c r="O193" s="368">
        <v>62</v>
      </c>
      <c r="P193" s="368">
        <v>92</v>
      </c>
      <c r="Q193" s="368">
        <v>38</v>
      </c>
      <c r="R193" s="368">
        <v>63</v>
      </c>
      <c r="S193" s="368">
        <v>52</v>
      </c>
      <c r="T193" s="368">
        <v>60</v>
      </c>
      <c r="U193" s="368">
        <v>56</v>
      </c>
      <c r="V193" s="368" t="s">
        <v>11</v>
      </c>
      <c r="W193" s="368">
        <v>480</v>
      </c>
      <c r="X193" s="368">
        <v>100</v>
      </c>
      <c r="Y193" s="368" t="s">
        <v>34</v>
      </c>
      <c r="Z193" s="368" t="s">
        <v>34</v>
      </c>
      <c r="AA193" s="367"/>
      <c r="AB193" s="368" t="s">
        <v>34</v>
      </c>
      <c r="AC193" s="368" t="s">
        <v>34</v>
      </c>
      <c r="AD193" s="367"/>
      <c r="AE193" s="368" t="s">
        <v>36</v>
      </c>
      <c r="AF193" s="368" t="s">
        <v>35</v>
      </c>
      <c r="AG193" s="368" t="s">
        <v>3565</v>
      </c>
      <c r="AH193" s="368" t="s">
        <v>3565</v>
      </c>
      <c r="AI193" s="368" t="s">
        <v>3554</v>
      </c>
      <c r="AJ193" s="368" t="s">
        <v>34</v>
      </c>
    </row>
    <row r="194" spans="1:36" customFormat="1" ht="15" x14ac:dyDescent="0.25">
      <c r="A194" s="375">
        <v>4491</v>
      </c>
      <c r="B194" s="368" t="s">
        <v>405</v>
      </c>
      <c r="C194" s="369" t="s">
        <v>33</v>
      </c>
      <c r="D194" s="368" t="s">
        <v>57</v>
      </c>
      <c r="E194" s="368" t="s">
        <v>33</v>
      </c>
      <c r="F194" s="368" t="s">
        <v>33</v>
      </c>
      <c r="G194" s="368" t="s">
        <v>57</v>
      </c>
      <c r="H194" s="368" t="s">
        <v>104</v>
      </c>
      <c r="I194" s="368" t="s">
        <v>57</v>
      </c>
      <c r="J194" s="368" t="s">
        <v>46</v>
      </c>
      <c r="K194" s="368" t="s">
        <v>57</v>
      </c>
      <c r="L194" s="368" t="s">
        <v>46</v>
      </c>
      <c r="M194" s="368" t="s">
        <v>46</v>
      </c>
      <c r="N194" s="368">
        <v>58</v>
      </c>
      <c r="O194" s="368">
        <v>73</v>
      </c>
      <c r="P194" s="368">
        <v>98</v>
      </c>
      <c r="Q194" s="368">
        <v>43</v>
      </c>
      <c r="R194" s="368">
        <v>65</v>
      </c>
      <c r="S194" s="368">
        <v>71</v>
      </c>
      <c r="T194" s="368">
        <v>54</v>
      </c>
      <c r="U194" s="368">
        <v>63</v>
      </c>
      <c r="V194" s="368" t="s">
        <v>11</v>
      </c>
      <c r="W194" s="368">
        <v>525</v>
      </c>
      <c r="X194" s="368">
        <v>100</v>
      </c>
      <c r="Y194" s="368" t="s">
        <v>36</v>
      </c>
      <c r="Z194" s="368" t="s">
        <v>34</v>
      </c>
      <c r="AA194" s="367"/>
      <c r="AB194" s="368" t="s">
        <v>34</v>
      </c>
      <c r="AC194" s="368" t="s">
        <v>34</v>
      </c>
      <c r="AD194" s="367"/>
      <c r="AE194" s="368" t="s">
        <v>36</v>
      </c>
      <c r="AF194" s="368" t="s">
        <v>35</v>
      </c>
      <c r="AG194" s="368" t="s">
        <v>3562</v>
      </c>
      <c r="AH194" s="368" t="s">
        <v>3570</v>
      </c>
      <c r="AI194" s="368" t="s">
        <v>3554</v>
      </c>
      <c r="AJ194" s="368" t="s">
        <v>34</v>
      </c>
    </row>
    <row r="195" spans="1:36" customFormat="1" ht="15" x14ac:dyDescent="0.25">
      <c r="A195" s="375">
        <v>4501</v>
      </c>
      <c r="B195" s="368" t="s">
        <v>407</v>
      </c>
      <c r="C195" s="369" t="s">
        <v>57</v>
      </c>
      <c r="D195" s="368" t="s">
        <v>57</v>
      </c>
      <c r="E195" s="368" t="s">
        <v>33</v>
      </c>
      <c r="F195" s="368" t="s">
        <v>57</v>
      </c>
      <c r="G195" s="368" t="s">
        <v>33</v>
      </c>
      <c r="H195" s="368" t="s">
        <v>104</v>
      </c>
      <c r="I195" s="368" t="s">
        <v>104</v>
      </c>
      <c r="J195" s="368" t="s">
        <v>104</v>
      </c>
      <c r="K195" s="368" t="s">
        <v>46</v>
      </c>
      <c r="L195" s="368" t="s">
        <v>46</v>
      </c>
      <c r="M195" s="368" t="s">
        <v>46</v>
      </c>
      <c r="N195" s="368">
        <v>44</v>
      </c>
      <c r="O195" s="368">
        <v>79</v>
      </c>
      <c r="P195" s="368">
        <v>67</v>
      </c>
      <c r="Q195" s="368">
        <v>45</v>
      </c>
      <c r="R195" s="368">
        <v>55</v>
      </c>
      <c r="S195" s="368">
        <v>70</v>
      </c>
      <c r="T195" s="368">
        <v>61</v>
      </c>
      <c r="U195" s="368">
        <v>73</v>
      </c>
      <c r="V195" s="368" t="s">
        <v>11</v>
      </c>
      <c r="W195" s="368">
        <v>494</v>
      </c>
      <c r="X195" s="368">
        <v>100</v>
      </c>
      <c r="Y195" s="368" t="s">
        <v>34</v>
      </c>
      <c r="Z195" s="368" t="s">
        <v>34</v>
      </c>
      <c r="AA195" s="367"/>
      <c r="AB195" s="368" t="s">
        <v>34</v>
      </c>
      <c r="AC195" s="368" t="s">
        <v>34</v>
      </c>
      <c r="AD195" s="367"/>
      <c r="AE195" s="368" t="s">
        <v>36</v>
      </c>
      <c r="AF195" s="368" t="s">
        <v>35</v>
      </c>
      <c r="AG195" s="368" t="s">
        <v>3571</v>
      </c>
      <c r="AH195" s="368" t="s">
        <v>3570</v>
      </c>
      <c r="AI195" s="368" t="s">
        <v>3554</v>
      </c>
      <c r="AJ195" s="368" t="s">
        <v>34</v>
      </c>
    </row>
    <row r="196" spans="1:36" customFormat="1" ht="15" x14ac:dyDescent="0.25">
      <c r="A196" s="375">
        <v>4511</v>
      </c>
      <c r="B196" s="368" t="s">
        <v>409</v>
      </c>
      <c r="C196" s="369" t="s">
        <v>33</v>
      </c>
      <c r="D196" s="368" t="s">
        <v>33</v>
      </c>
      <c r="E196" s="368" t="s">
        <v>33</v>
      </c>
      <c r="F196" s="368" t="s">
        <v>33</v>
      </c>
      <c r="G196" s="368" t="s">
        <v>33</v>
      </c>
      <c r="H196" s="368" t="s">
        <v>33</v>
      </c>
      <c r="I196" s="368" t="s">
        <v>33</v>
      </c>
      <c r="J196" s="368" t="s">
        <v>33</v>
      </c>
      <c r="K196" s="368" t="s">
        <v>33</v>
      </c>
      <c r="L196" s="368" t="s">
        <v>33</v>
      </c>
      <c r="M196" s="368" t="s">
        <v>104</v>
      </c>
      <c r="N196" s="368">
        <v>81</v>
      </c>
      <c r="O196" s="368">
        <v>85</v>
      </c>
      <c r="P196" s="368">
        <v>92</v>
      </c>
      <c r="Q196" s="368">
        <v>53</v>
      </c>
      <c r="R196" s="368">
        <v>67</v>
      </c>
      <c r="S196" s="368">
        <v>66</v>
      </c>
      <c r="T196" s="368">
        <v>67</v>
      </c>
      <c r="U196" s="368">
        <v>65</v>
      </c>
      <c r="V196" s="368" t="s">
        <v>11</v>
      </c>
      <c r="W196" s="368">
        <v>576</v>
      </c>
      <c r="X196" s="368">
        <v>100</v>
      </c>
      <c r="Y196" s="368" t="s">
        <v>34</v>
      </c>
      <c r="Z196" s="368" t="s">
        <v>34</v>
      </c>
      <c r="AA196" s="367"/>
      <c r="AB196" s="368" t="s">
        <v>34</v>
      </c>
      <c r="AC196" s="368" t="s">
        <v>34</v>
      </c>
      <c r="AD196" s="367"/>
      <c r="AE196" s="368" t="s">
        <v>36</v>
      </c>
      <c r="AF196" s="368" t="s">
        <v>35</v>
      </c>
      <c r="AG196" s="368" t="s">
        <v>3605</v>
      </c>
      <c r="AH196" s="368" t="s">
        <v>3572</v>
      </c>
      <c r="AI196" s="368" t="s">
        <v>3554</v>
      </c>
      <c r="AJ196" s="368" t="s">
        <v>34</v>
      </c>
    </row>
    <row r="197" spans="1:36" customFormat="1" ht="15" x14ac:dyDescent="0.25">
      <c r="A197" s="375">
        <v>4541</v>
      </c>
      <c r="B197" s="368" t="s">
        <v>411</v>
      </c>
      <c r="C197" s="369" t="s">
        <v>57</v>
      </c>
      <c r="D197" s="368" t="s">
        <v>57</v>
      </c>
      <c r="E197" s="368" t="s">
        <v>33</v>
      </c>
      <c r="F197" s="368" t="s">
        <v>46</v>
      </c>
      <c r="G197" s="368" t="s">
        <v>46</v>
      </c>
      <c r="H197" s="368" t="s">
        <v>104</v>
      </c>
      <c r="I197" s="368" t="s">
        <v>104</v>
      </c>
      <c r="J197" s="368" t="s">
        <v>104</v>
      </c>
      <c r="K197" s="368" t="s">
        <v>57</v>
      </c>
      <c r="L197" s="368" t="s">
        <v>57</v>
      </c>
      <c r="M197" s="368" t="s">
        <v>46</v>
      </c>
      <c r="N197" s="368">
        <v>66</v>
      </c>
      <c r="O197" s="368">
        <v>68</v>
      </c>
      <c r="P197" s="368">
        <v>78</v>
      </c>
      <c r="Q197" s="368">
        <v>29</v>
      </c>
      <c r="R197" s="368">
        <v>67</v>
      </c>
      <c r="S197" s="368">
        <v>63</v>
      </c>
      <c r="T197" s="368">
        <v>56</v>
      </c>
      <c r="U197" s="368">
        <v>66</v>
      </c>
      <c r="V197" s="368" t="s">
        <v>11</v>
      </c>
      <c r="W197" s="368">
        <v>493</v>
      </c>
      <c r="X197" s="368">
        <v>100</v>
      </c>
      <c r="Y197" s="368" t="s">
        <v>36</v>
      </c>
      <c r="Z197" s="368" t="s">
        <v>34</v>
      </c>
      <c r="AA197" s="367"/>
      <c r="AB197" s="368" t="s">
        <v>34</v>
      </c>
      <c r="AC197" s="368" t="s">
        <v>34</v>
      </c>
      <c r="AD197" s="367"/>
      <c r="AE197" s="368" t="s">
        <v>36</v>
      </c>
      <c r="AF197" s="368" t="s">
        <v>35</v>
      </c>
      <c r="AG197" s="368" t="s">
        <v>3563</v>
      </c>
      <c r="AH197" s="368" t="s">
        <v>3566</v>
      </c>
      <c r="AI197" s="368" t="s">
        <v>3554</v>
      </c>
      <c r="AJ197" s="368" t="s">
        <v>34</v>
      </c>
    </row>
    <row r="198" spans="1:36" customFormat="1" ht="15" x14ac:dyDescent="0.25">
      <c r="A198" s="375">
        <v>4581</v>
      </c>
      <c r="B198" s="368" t="s">
        <v>413</v>
      </c>
      <c r="C198" s="369" t="s">
        <v>33</v>
      </c>
      <c r="D198" s="368" t="s">
        <v>33</v>
      </c>
      <c r="E198" s="368" t="s">
        <v>33</v>
      </c>
      <c r="F198" s="368" t="s">
        <v>33</v>
      </c>
      <c r="G198" s="368" t="s">
        <v>104</v>
      </c>
      <c r="H198" s="368" t="s">
        <v>33</v>
      </c>
      <c r="I198" s="368" t="s">
        <v>33</v>
      </c>
      <c r="J198" s="368" t="s">
        <v>33</v>
      </c>
      <c r="K198" s="368" t="s">
        <v>104</v>
      </c>
      <c r="L198" s="368" t="s">
        <v>33</v>
      </c>
      <c r="M198" s="368" t="s">
        <v>104</v>
      </c>
      <c r="N198" s="368">
        <v>76</v>
      </c>
      <c r="O198" s="368">
        <v>78</v>
      </c>
      <c r="P198" s="368">
        <v>88</v>
      </c>
      <c r="Q198" s="368">
        <v>53</v>
      </c>
      <c r="R198" s="368">
        <v>74</v>
      </c>
      <c r="S198" s="368">
        <v>66</v>
      </c>
      <c r="T198" s="368">
        <v>66</v>
      </c>
      <c r="U198" s="368">
        <v>70</v>
      </c>
      <c r="V198" s="368" t="s">
        <v>11</v>
      </c>
      <c r="W198" s="368">
        <v>571</v>
      </c>
      <c r="X198" s="368">
        <v>100</v>
      </c>
      <c r="Y198" s="368" t="s">
        <v>34</v>
      </c>
      <c r="Z198" s="368" t="s">
        <v>34</v>
      </c>
      <c r="AA198" s="367"/>
      <c r="AB198" s="368" t="s">
        <v>34</v>
      </c>
      <c r="AC198" s="368" t="s">
        <v>34</v>
      </c>
      <c r="AD198" s="367"/>
      <c r="AE198" s="368" t="s">
        <v>36</v>
      </c>
      <c r="AF198" s="368" t="s">
        <v>35</v>
      </c>
      <c r="AG198" s="368" t="s">
        <v>3596</v>
      </c>
      <c r="AH198" s="368" t="s">
        <v>3587</v>
      </c>
      <c r="AI198" s="368" t="s">
        <v>3554</v>
      </c>
      <c r="AJ198" s="368" t="s">
        <v>34</v>
      </c>
    </row>
    <row r="199" spans="1:36" customFormat="1" ht="15" x14ac:dyDescent="0.25">
      <c r="A199" s="375">
        <v>4651</v>
      </c>
      <c r="B199" s="368" t="s">
        <v>417</v>
      </c>
      <c r="C199" s="369" t="s">
        <v>57</v>
      </c>
      <c r="D199" s="368" t="s">
        <v>46</v>
      </c>
      <c r="E199" s="368" t="s">
        <v>57</v>
      </c>
      <c r="F199" s="368" t="s">
        <v>57</v>
      </c>
      <c r="G199" s="368" t="s">
        <v>57</v>
      </c>
      <c r="H199" s="368" t="s">
        <v>33</v>
      </c>
      <c r="I199" s="368" t="s">
        <v>33</v>
      </c>
      <c r="J199" s="368" t="s">
        <v>104</v>
      </c>
      <c r="K199" s="368" t="s">
        <v>57</v>
      </c>
      <c r="L199" s="368" t="s">
        <v>33</v>
      </c>
      <c r="M199" s="368" t="s">
        <v>46</v>
      </c>
      <c r="N199" s="368">
        <v>57</v>
      </c>
      <c r="O199" s="368">
        <v>55</v>
      </c>
      <c r="P199" s="368">
        <v>79</v>
      </c>
      <c r="Q199" s="368">
        <v>35</v>
      </c>
      <c r="R199" s="368">
        <v>62</v>
      </c>
      <c r="S199" s="368">
        <v>56</v>
      </c>
      <c r="T199" s="368">
        <v>53</v>
      </c>
      <c r="U199" s="368">
        <v>50</v>
      </c>
      <c r="V199" s="368" t="s">
        <v>11</v>
      </c>
      <c r="W199" s="368">
        <v>447</v>
      </c>
      <c r="X199" s="368">
        <v>100</v>
      </c>
      <c r="Y199" s="368" t="s">
        <v>34</v>
      </c>
      <c r="Z199" s="368" t="s">
        <v>34</v>
      </c>
      <c r="AA199" s="367"/>
      <c r="AB199" s="368" t="s">
        <v>34</v>
      </c>
      <c r="AC199" s="368" t="s">
        <v>34</v>
      </c>
      <c r="AD199" s="367"/>
      <c r="AE199" s="368" t="s">
        <v>36</v>
      </c>
      <c r="AF199" s="368" t="s">
        <v>35</v>
      </c>
      <c r="AG199" s="368" t="s">
        <v>3562</v>
      </c>
      <c r="AH199" s="368" t="s">
        <v>3565</v>
      </c>
      <c r="AI199" s="368" t="s">
        <v>3554</v>
      </c>
      <c r="AJ199" s="368" t="s">
        <v>34</v>
      </c>
    </row>
    <row r="200" spans="1:36" customFormat="1" ht="15" x14ac:dyDescent="0.25">
      <c r="A200" s="375">
        <v>4681</v>
      </c>
      <c r="B200" s="368" t="s">
        <v>419</v>
      </c>
      <c r="C200" s="369" t="s">
        <v>57</v>
      </c>
      <c r="D200" s="368" t="s">
        <v>57</v>
      </c>
      <c r="E200" s="368" t="s">
        <v>57</v>
      </c>
      <c r="F200" s="368" t="s">
        <v>104</v>
      </c>
      <c r="G200" s="368" t="s">
        <v>57</v>
      </c>
      <c r="H200" s="368" t="s">
        <v>33</v>
      </c>
      <c r="I200" s="368" t="s">
        <v>104</v>
      </c>
      <c r="J200" s="368" t="s">
        <v>57</v>
      </c>
      <c r="K200" s="368" t="s">
        <v>57</v>
      </c>
      <c r="L200" s="368" t="s">
        <v>57</v>
      </c>
      <c r="M200" s="368" t="s">
        <v>46</v>
      </c>
      <c r="N200" s="368">
        <v>56</v>
      </c>
      <c r="O200" s="368">
        <v>56</v>
      </c>
      <c r="P200" s="368">
        <v>86</v>
      </c>
      <c r="Q200" s="368">
        <v>49</v>
      </c>
      <c r="R200" s="368">
        <v>61</v>
      </c>
      <c r="S200" s="368">
        <v>59</v>
      </c>
      <c r="T200" s="368">
        <v>53</v>
      </c>
      <c r="U200" s="368">
        <v>65</v>
      </c>
      <c r="V200" s="368" t="s">
        <v>11</v>
      </c>
      <c r="W200" s="368">
        <v>485</v>
      </c>
      <c r="X200" s="368">
        <v>100</v>
      </c>
      <c r="Y200" s="368" t="s">
        <v>34</v>
      </c>
      <c r="Z200" s="368" t="s">
        <v>34</v>
      </c>
      <c r="AA200" s="367"/>
      <c r="AB200" s="368" t="s">
        <v>34</v>
      </c>
      <c r="AC200" s="368" t="s">
        <v>34</v>
      </c>
      <c r="AD200" s="367"/>
      <c r="AE200" s="368" t="s">
        <v>36</v>
      </c>
      <c r="AF200" s="368" t="s">
        <v>35</v>
      </c>
      <c r="AG200" s="368" t="s">
        <v>3564</v>
      </c>
      <c r="AH200" s="368" t="s">
        <v>3570</v>
      </c>
      <c r="AI200" s="368" t="s">
        <v>3554</v>
      </c>
      <c r="AJ200" s="368" t="s">
        <v>34</v>
      </c>
    </row>
    <row r="201" spans="1:36" customFormat="1" ht="15" x14ac:dyDescent="0.25">
      <c r="A201" s="375">
        <v>4691</v>
      </c>
      <c r="B201" s="368" t="s">
        <v>421</v>
      </c>
      <c r="C201" s="369" t="s">
        <v>33</v>
      </c>
      <c r="D201" s="368" t="s">
        <v>33</v>
      </c>
      <c r="E201" s="368" t="s">
        <v>33</v>
      </c>
      <c r="F201" s="368" t="s">
        <v>33</v>
      </c>
      <c r="G201" s="368" t="s">
        <v>33</v>
      </c>
      <c r="H201" s="368" t="s">
        <v>33</v>
      </c>
      <c r="I201" s="368" t="s">
        <v>33</v>
      </c>
      <c r="J201" s="368" t="s">
        <v>33</v>
      </c>
      <c r="K201" s="368" t="s">
        <v>33</v>
      </c>
      <c r="L201" s="368" t="s">
        <v>33</v>
      </c>
      <c r="M201" s="368" t="s">
        <v>57</v>
      </c>
      <c r="N201" s="368">
        <v>86</v>
      </c>
      <c r="O201" s="368">
        <v>82</v>
      </c>
      <c r="P201" s="368">
        <v>90</v>
      </c>
      <c r="Q201" s="368">
        <v>69</v>
      </c>
      <c r="R201" s="368">
        <v>73</v>
      </c>
      <c r="S201" s="368">
        <v>75</v>
      </c>
      <c r="T201" s="368">
        <v>73</v>
      </c>
      <c r="U201" s="368">
        <v>73</v>
      </c>
      <c r="V201" s="368" t="s">
        <v>11</v>
      </c>
      <c r="W201" s="368">
        <v>621</v>
      </c>
      <c r="X201" s="368">
        <v>100</v>
      </c>
      <c r="Y201" s="368" t="s">
        <v>34</v>
      </c>
      <c r="Z201" s="368" t="s">
        <v>34</v>
      </c>
      <c r="AA201" s="367"/>
      <c r="AB201" s="368" t="s">
        <v>34</v>
      </c>
      <c r="AC201" s="368" t="s">
        <v>34</v>
      </c>
      <c r="AD201" s="367"/>
      <c r="AE201" s="368" t="s">
        <v>36</v>
      </c>
      <c r="AF201" s="368" t="s">
        <v>40</v>
      </c>
      <c r="AG201" s="368" t="s">
        <v>3619</v>
      </c>
      <c r="AH201" s="368" t="s">
        <v>3584</v>
      </c>
      <c r="AI201" s="368" t="s">
        <v>3554</v>
      </c>
      <c r="AJ201" s="368" t="s">
        <v>36</v>
      </c>
    </row>
    <row r="202" spans="1:36" customFormat="1" ht="15" x14ac:dyDescent="0.25">
      <c r="A202" s="375">
        <v>4721</v>
      </c>
      <c r="B202" s="368" t="s">
        <v>423</v>
      </c>
      <c r="C202" s="369" t="s">
        <v>33</v>
      </c>
      <c r="D202" s="368" t="s">
        <v>33</v>
      </c>
      <c r="E202" s="368" t="s">
        <v>33</v>
      </c>
      <c r="F202" s="368" t="s">
        <v>104</v>
      </c>
      <c r="G202" s="368" t="s">
        <v>33</v>
      </c>
      <c r="H202" s="368" t="s">
        <v>33</v>
      </c>
      <c r="I202" s="368" t="s">
        <v>33</v>
      </c>
      <c r="J202" s="368" t="s">
        <v>33</v>
      </c>
      <c r="K202" s="368" t="s">
        <v>33</v>
      </c>
      <c r="L202" s="368" t="s">
        <v>33</v>
      </c>
      <c r="M202" s="368" t="s">
        <v>57</v>
      </c>
      <c r="N202" s="368">
        <v>87</v>
      </c>
      <c r="O202" s="368">
        <v>89</v>
      </c>
      <c r="P202" s="368">
        <v>67</v>
      </c>
      <c r="Q202" s="368">
        <v>74</v>
      </c>
      <c r="R202" s="368">
        <v>66</v>
      </c>
      <c r="S202" s="368">
        <v>73</v>
      </c>
      <c r="T202" s="368">
        <v>63</v>
      </c>
      <c r="U202" s="368">
        <v>84</v>
      </c>
      <c r="V202" s="368" t="s">
        <v>11</v>
      </c>
      <c r="W202" s="368">
        <v>603</v>
      </c>
      <c r="X202" s="368">
        <v>100</v>
      </c>
      <c r="Y202" s="368" t="s">
        <v>34</v>
      </c>
      <c r="Z202" s="368" t="s">
        <v>34</v>
      </c>
      <c r="AA202" s="367"/>
      <c r="AB202" s="368" t="s">
        <v>34</v>
      </c>
      <c r="AC202" s="368" t="s">
        <v>34</v>
      </c>
      <c r="AD202" s="367"/>
      <c r="AE202" s="368" t="s">
        <v>36</v>
      </c>
      <c r="AF202" s="368" t="s">
        <v>35</v>
      </c>
      <c r="AG202" s="368" t="s">
        <v>3614</v>
      </c>
      <c r="AH202" s="368" t="s">
        <v>3562</v>
      </c>
      <c r="AI202" s="368" t="s">
        <v>3554</v>
      </c>
      <c r="AJ202" s="368" t="s">
        <v>34</v>
      </c>
    </row>
    <row r="203" spans="1:36" customFormat="1" ht="15" x14ac:dyDescent="0.25">
      <c r="A203" s="375">
        <v>4741</v>
      </c>
      <c r="B203" s="368" t="s">
        <v>425</v>
      </c>
      <c r="C203" s="369" t="s">
        <v>33</v>
      </c>
      <c r="D203" s="368" t="s">
        <v>33</v>
      </c>
      <c r="E203" s="368" t="s">
        <v>33</v>
      </c>
      <c r="F203" s="368" t="s">
        <v>33</v>
      </c>
      <c r="G203" s="368" t="s">
        <v>33</v>
      </c>
      <c r="H203" s="368" t="s">
        <v>33</v>
      </c>
      <c r="I203" s="368" t="s">
        <v>33</v>
      </c>
      <c r="J203" s="368" t="s">
        <v>33</v>
      </c>
      <c r="K203" s="368" t="s">
        <v>33</v>
      </c>
      <c r="L203" s="368" t="s">
        <v>104</v>
      </c>
      <c r="M203" s="368" t="s">
        <v>33</v>
      </c>
      <c r="N203" s="368">
        <v>83</v>
      </c>
      <c r="O203" s="368">
        <v>92</v>
      </c>
      <c r="P203" s="368">
        <v>90</v>
      </c>
      <c r="Q203" s="368">
        <v>69</v>
      </c>
      <c r="R203" s="368">
        <v>70</v>
      </c>
      <c r="S203" s="368">
        <v>83</v>
      </c>
      <c r="T203" s="368">
        <v>62</v>
      </c>
      <c r="U203" s="368">
        <v>82</v>
      </c>
      <c r="V203" s="368" t="s">
        <v>11</v>
      </c>
      <c r="W203" s="368">
        <v>631</v>
      </c>
      <c r="X203" s="368">
        <v>100</v>
      </c>
      <c r="Y203" s="368" t="s">
        <v>34</v>
      </c>
      <c r="Z203" s="368" t="s">
        <v>34</v>
      </c>
      <c r="AA203" s="367"/>
      <c r="AB203" s="368" t="s">
        <v>34</v>
      </c>
      <c r="AC203" s="368" t="s">
        <v>34</v>
      </c>
      <c r="AD203" s="367"/>
      <c r="AE203" s="368" t="s">
        <v>36</v>
      </c>
      <c r="AF203" s="368" t="s">
        <v>35</v>
      </c>
      <c r="AG203" s="368" t="s">
        <v>3560</v>
      </c>
      <c r="AH203" s="368" t="s">
        <v>3564</v>
      </c>
      <c r="AI203" s="368" t="s">
        <v>3554</v>
      </c>
      <c r="AJ203" s="368" t="s">
        <v>34</v>
      </c>
    </row>
    <row r="204" spans="1:36" customFormat="1" ht="15" x14ac:dyDescent="0.25">
      <c r="A204" s="375">
        <v>4761</v>
      </c>
      <c r="B204" s="368" t="s">
        <v>427</v>
      </c>
      <c r="C204" s="369" t="s">
        <v>33</v>
      </c>
      <c r="D204" s="368" t="s">
        <v>33</v>
      </c>
      <c r="E204" s="368" t="s">
        <v>33</v>
      </c>
      <c r="F204" s="368" t="s">
        <v>33</v>
      </c>
      <c r="G204" s="368" t="s">
        <v>33</v>
      </c>
      <c r="H204" s="368" t="s">
        <v>33</v>
      </c>
      <c r="I204" s="368" t="s">
        <v>33</v>
      </c>
      <c r="J204" s="368" t="s">
        <v>33</v>
      </c>
      <c r="K204" s="368" t="s">
        <v>33</v>
      </c>
      <c r="L204" s="368" t="s">
        <v>33</v>
      </c>
      <c r="M204" s="368" t="s">
        <v>57</v>
      </c>
      <c r="N204" s="368">
        <v>83</v>
      </c>
      <c r="O204" s="368">
        <v>87</v>
      </c>
      <c r="P204" s="368">
        <v>90</v>
      </c>
      <c r="Q204" s="368">
        <v>61</v>
      </c>
      <c r="R204" s="368">
        <v>71</v>
      </c>
      <c r="S204" s="368">
        <v>48</v>
      </c>
      <c r="T204" s="368">
        <v>65</v>
      </c>
      <c r="U204" s="368">
        <v>62</v>
      </c>
      <c r="V204" s="368" t="s">
        <v>11</v>
      </c>
      <c r="W204" s="368">
        <v>567</v>
      </c>
      <c r="X204" s="368">
        <v>100</v>
      </c>
      <c r="Y204" s="368" t="s">
        <v>34</v>
      </c>
      <c r="Z204" s="368" t="s">
        <v>34</v>
      </c>
      <c r="AA204" s="367"/>
      <c r="AB204" s="368" t="s">
        <v>34</v>
      </c>
      <c r="AC204" s="368" t="s">
        <v>34</v>
      </c>
      <c r="AD204" s="367"/>
      <c r="AE204" s="368" t="s">
        <v>36</v>
      </c>
      <c r="AF204" s="368" t="s">
        <v>35</v>
      </c>
      <c r="AG204" s="368" t="s">
        <v>3606</v>
      </c>
      <c r="AH204" s="368" t="s">
        <v>3571</v>
      </c>
      <c r="AI204" s="368" t="s">
        <v>3554</v>
      </c>
      <c r="AJ204" s="368" t="s">
        <v>34</v>
      </c>
    </row>
    <row r="205" spans="1:36" customFormat="1" ht="15" x14ac:dyDescent="0.25">
      <c r="A205" s="375">
        <v>4801</v>
      </c>
      <c r="B205" s="368" t="s">
        <v>429</v>
      </c>
      <c r="C205" s="369" t="s">
        <v>33</v>
      </c>
      <c r="D205" s="368" t="s">
        <v>33</v>
      </c>
      <c r="E205" s="368" t="s">
        <v>33</v>
      </c>
      <c r="F205" s="368" t="s">
        <v>33</v>
      </c>
      <c r="G205" s="368" t="s">
        <v>33</v>
      </c>
      <c r="H205" s="368" t="s">
        <v>33</v>
      </c>
      <c r="I205" s="368" t="s">
        <v>33</v>
      </c>
      <c r="J205" s="368" t="s">
        <v>33</v>
      </c>
      <c r="K205" s="368" t="s">
        <v>33</v>
      </c>
      <c r="L205" s="368" t="s">
        <v>104</v>
      </c>
      <c r="M205" s="368" t="s">
        <v>104</v>
      </c>
      <c r="N205" s="368">
        <v>66</v>
      </c>
      <c r="O205" s="368">
        <v>72</v>
      </c>
      <c r="P205" s="368">
        <v>76</v>
      </c>
      <c r="Q205" s="368">
        <v>43</v>
      </c>
      <c r="R205" s="368">
        <v>58</v>
      </c>
      <c r="S205" s="368">
        <v>66</v>
      </c>
      <c r="T205" s="368">
        <v>72</v>
      </c>
      <c r="U205" s="368">
        <v>77</v>
      </c>
      <c r="V205" s="368" t="s">
        <v>11</v>
      </c>
      <c r="W205" s="368">
        <v>530</v>
      </c>
      <c r="X205" s="368">
        <v>100</v>
      </c>
      <c r="Y205" s="368" t="s">
        <v>34</v>
      </c>
      <c r="Z205" s="368" t="s">
        <v>34</v>
      </c>
      <c r="AA205" s="367"/>
      <c r="AB205" s="368" t="s">
        <v>34</v>
      </c>
      <c r="AC205" s="368" t="s">
        <v>34</v>
      </c>
      <c r="AD205" s="367"/>
      <c r="AE205" s="368" t="s">
        <v>36</v>
      </c>
      <c r="AF205" s="368" t="s">
        <v>35</v>
      </c>
      <c r="AG205" s="368" t="s">
        <v>3584</v>
      </c>
      <c r="AH205" s="368" t="s">
        <v>3570</v>
      </c>
      <c r="AI205" s="368" t="s">
        <v>3554</v>
      </c>
      <c r="AJ205" s="368" t="s">
        <v>34</v>
      </c>
    </row>
    <row r="206" spans="1:36" customFormat="1" ht="15" x14ac:dyDescent="0.25">
      <c r="A206" s="375">
        <v>4841</v>
      </c>
      <c r="B206" s="368" t="s">
        <v>431</v>
      </c>
      <c r="C206" s="369" t="s">
        <v>104</v>
      </c>
      <c r="D206" s="368" t="s">
        <v>104</v>
      </c>
      <c r="E206" s="368" t="s">
        <v>33</v>
      </c>
      <c r="F206" s="368" t="s">
        <v>33</v>
      </c>
      <c r="G206" s="368" t="s">
        <v>57</v>
      </c>
      <c r="H206" s="368" t="s">
        <v>104</v>
      </c>
      <c r="I206" s="368" t="s">
        <v>46</v>
      </c>
      <c r="J206" s="368" t="s">
        <v>46</v>
      </c>
      <c r="K206" s="368" t="s">
        <v>57</v>
      </c>
      <c r="L206" s="368" t="s">
        <v>46</v>
      </c>
      <c r="M206" s="368" t="s">
        <v>46</v>
      </c>
      <c r="N206" s="368">
        <v>64</v>
      </c>
      <c r="O206" s="368">
        <v>75</v>
      </c>
      <c r="P206" s="368">
        <v>84</v>
      </c>
      <c r="Q206" s="368">
        <v>40</v>
      </c>
      <c r="R206" s="368">
        <v>59</v>
      </c>
      <c r="S206" s="368">
        <v>67</v>
      </c>
      <c r="T206" s="368">
        <v>59</v>
      </c>
      <c r="U206" s="368">
        <v>73</v>
      </c>
      <c r="V206" s="368" t="s">
        <v>11</v>
      </c>
      <c r="W206" s="368">
        <v>521</v>
      </c>
      <c r="X206" s="368">
        <v>100</v>
      </c>
      <c r="Y206" s="368" t="s">
        <v>36</v>
      </c>
      <c r="Z206" s="368" t="s">
        <v>34</v>
      </c>
      <c r="AA206" s="367"/>
      <c r="AB206" s="368" t="s">
        <v>34</v>
      </c>
      <c r="AC206" s="368" t="s">
        <v>34</v>
      </c>
      <c r="AD206" s="367"/>
      <c r="AE206" s="368" t="s">
        <v>36</v>
      </c>
      <c r="AF206" s="368" t="s">
        <v>35</v>
      </c>
      <c r="AG206" s="368" t="s">
        <v>3570</v>
      </c>
      <c r="AH206" s="368" t="s">
        <v>3570</v>
      </c>
      <c r="AI206" s="368" t="s">
        <v>3554</v>
      </c>
      <c r="AJ206" s="368" t="s">
        <v>34</v>
      </c>
    </row>
    <row r="207" spans="1:36" customFormat="1" ht="15" x14ac:dyDescent="0.25">
      <c r="A207" s="375">
        <v>4881</v>
      </c>
      <c r="B207" s="368" t="s">
        <v>433</v>
      </c>
      <c r="C207" s="369" t="s">
        <v>33</v>
      </c>
      <c r="D207" s="368" t="s">
        <v>57</v>
      </c>
      <c r="E207" s="368" t="s">
        <v>33</v>
      </c>
      <c r="F207" s="368" t="s">
        <v>104</v>
      </c>
      <c r="G207" s="368" t="s">
        <v>104</v>
      </c>
      <c r="H207" s="368" t="s">
        <v>57</v>
      </c>
      <c r="I207" s="368" t="s">
        <v>33</v>
      </c>
      <c r="J207" s="368" t="s">
        <v>104</v>
      </c>
      <c r="K207" s="368" t="s">
        <v>57</v>
      </c>
      <c r="L207" s="368" t="s">
        <v>104</v>
      </c>
      <c r="M207" s="368" t="s">
        <v>104</v>
      </c>
      <c r="N207" s="368">
        <v>64</v>
      </c>
      <c r="O207" s="368">
        <v>66</v>
      </c>
      <c r="P207" s="368">
        <v>95</v>
      </c>
      <c r="Q207" s="368">
        <v>35</v>
      </c>
      <c r="R207" s="368">
        <v>63</v>
      </c>
      <c r="S207" s="368">
        <v>66</v>
      </c>
      <c r="T207" s="368">
        <v>73</v>
      </c>
      <c r="U207" s="368">
        <v>73</v>
      </c>
      <c r="V207" s="368" t="s">
        <v>11</v>
      </c>
      <c r="W207" s="368">
        <v>535</v>
      </c>
      <c r="X207" s="368">
        <v>100</v>
      </c>
      <c r="Y207" s="368" t="s">
        <v>34</v>
      </c>
      <c r="Z207" s="368" t="s">
        <v>34</v>
      </c>
      <c r="AA207" s="367"/>
      <c r="AB207" s="368" t="s">
        <v>36</v>
      </c>
      <c r="AC207" s="368" t="s">
        <v>34</v>
      </c>
      <c r="AD207" s="367"/>
      <c r="AE207" s="368" t="s">
        <v>36</v>
      </c>
      <c r="AF207" s="368" t="s">
        <v>35</v>
      </c>
      <c r="AG207" s="368" t="s">
        <v>3556</v>
      </c>
      <c r="AH207" s="368" t="s">
        <v>3570</v>
      </c>
      <c r="AI207" s="368" t="s">
        <v>3554</v>
      </c>
      <c r="AJ207" s="368" t="s">
        <v>34</v>
      </c>
    </row>
    <row r="208" spans="1:36" customFormat="1" ht="15" x14ac:dyDescent="0.25">
      <c r="A208" s="375">
        <v>4921</v>
      </c>
      <c r="B208" s="368" t="s">
        <v>435</v>
      </c>
      <c r="C208" s="369" t="s">
        <v>33</v>
      </c>
      <c r="D208" s="368" t="s">
        <v>33</v>
      </c>
      <c r="E208" s="368" t="s">
        <v>33</v>
      </c>
      <c r="F208" s="368" t="s">
        <v>104</v>
      </c>
      <c r="G208" s="368" t="s">
        <v>33</v>
      </c>
      <c r="H208" s="368" t="s">
        <v>33</v>
      </c>
      <c r="I208" s="368" t="s">
        <v>33</v>
      </c>
      <c r="J208" s="368" t="s">
        <v>33</v>
      </c>
      <c r="K208" s="368" t="s">
        <v>33</v>
      </c>
      <c r="L208" s="368" t="s">
        <v>33</v>
      </c>
      <c r="M208" s="368" t="s">
        <v>104</v>
      </c>
      <c r="N208" s="368">
        <v>88</v>
      </c>
      <c r="O208" s="368">
        <v>87</v>
      </c>
      <c r="P208" s="368">
        <v>99</v>
      </c>
      <c r="Q208" s="368">
        <v>73</v>
      </c>
      <c r="R208" s="368">
        <v>65</v>
      </c>
      <c r="S208" s="368">
        <v>57</v>
      </c>
      <c r="T208" s="368">
        <v>51</v>
      </c>
      <c r="U208" s="368">
        <v>55</v>
      </c>
      <c r="V208" s="368" t="s">
        <v>11</v>
      </c>
      <c r="W208" s="368">
        <v>575</v>
      </c>
      <c r="X208" s="368">
        <v>100</v>
      </c>
      <c r="Y208" s="368" t="s">
        <v>34</v>
      </c>
      <c r="Z208" s="368" t="s">
        <v>34</v>
      </c>
      <c r="AA208" s="367"/>
      <c r="AB208" s="368" t="s">
        <v>34</v>
      </c>
      <c r="AC208" s="368" t="s">
        <v>34</v>
      </c>
      <c r="AD208" s="367"/>
      <c r="AE208" s="368" t="s">
        <v>36</v>
      </c>
      <c r="AF208" s="368" t="s">
        <v>35</v>
      </c>
      <c r="AG208" s="368" t="s">
        <v>3556</v>
      </c>
      <c r="AH208" s="368" t="s">
        <v>3565</v>
      </c>
      <c r="AI208" s="368" t="s">
        <v>3554</v>
      </c>
      <c r="AJ208" s="368" t="s">
        <v>34</v>
      </c>
    </row>
    <row r="209" spans="1:36" customFormat="1" ht="15" x14ac:dyDescent="0.25">
      <c r="A209" s="375">
        <v>4961</v>
      </c>
      <c r="B209" s="368" t="s">
        <v>437</v>
      </c>
      <c r="C209" s="369" t="s">
        <v>33</v>
      </c>
      <c r="D209" s="368" t="s">
        <v>57</v>
      </c>
      <c r="E209" s="368" t="s">
        <v>33</v>
      </c>
      <c r="F209" s="368" t="s">
        <v>57</v>
      </c>
      <c r="G209" s="368" t="s">
        <v>33</v>
      </c>
      <c r="H209" s="368" t="s">
        <v>104</v>
      </c>
      <c r="I209" s="368" t="s">
        <v>46</v>
      </c>
      <c r="J209" s="368" t="s">
        <v>46</v>
      </c>
      <c r="K209" s="368" t="s">
        <v>57</v>
      </c>
      <c r="L209" s="368" t="s">
        <v>46</v>
      </c>
      <c r="M209" s="368" t="s">
        <v>46</v>
      </c>
      <c r="N209" s="368">
        <v>63</v>
      </c>
      <c r="O209" s="368">
        <v>70</v>
      </c>
      <c r="P209" s="368">
        <v>97</v>
      </c>
      <c r="Q209" s="368">
        <v>48</v>
      </c>
      <c r="R209" s="368">
        <v>70</v>
      </c>
      <c r="S209" s="368">
        <v>66</v>
      </c>
      <c r="T209" s="368">
        <v>73</v>
      </c>
      <c r="U209" s="368">
        <v>67</v>
      </c>
      <c r="V209" s="368" t="s">
        <v>11</v>
      </c>
      <c r="W209" s="368">
        <v>554</v>
      </c>
      <c r="X209" s="368">
        <v>100</v>
      </c>
      <c r="Y209" s="368" t="s">
        <v>34</v>
      </c>
      <c r="Z209" s="368" t="s">
        <v>34</v>
      </c>
      <c r="AA209" s="367"/>
      <c r="AB209" s="368" t="s">
        <v>34</v>
      </c>
      <c r="AC209" s="368" t="s">
        <v>34</v>
      </c>
      <c r="AD209" s="367"/>
      <c r="AE209" s="368" t="s">
        <v>36</v>
      </c>
      <c r="AF209" s="368" t="s">
        <v>35</v>
      </c>
      <c r="AG209" s="368" t="s">
        <v>3570</v>
      </c>
      <c r="AH209" s="368" t="s">
        <v>3570</v>
      </c>
      <c r="AI209" s="368" t="s">
        <v>3554</v>
      </c>
      <c r="AJ209" s="368" t="s">
        <v>34</v>
      </c>
    </row>
    <row r="210" spans="1:36" customFormat="1" ht="15" x14ac:dyDescent="0.25">
      <c r="A210" s="375">
        <v>5001</v>
      </c>
      <c r="B210" s="368" t="s">
        <v>439</v>
      </c>
      <c r="C210" s="369" t="s">
        <v>57</v>
      </c>
      <c r="D210" s="368" t="s">
        <v>33</v>
      </c>
      <c r="E210" s="368" t="s">
        <v>33</v>
      </c>
      <c r="F210" s="368" t="s">
        <v>104</v>
      </c>
      <c r="G210" s="368" t="s">
        <v>57</v>
      </c>
      <c r="H210" s="368" t="s">
        <v>33</v>
      </c>
      <c r="I210" s="368" t="s">
        <v>104</v>
      </c>
      <c r="J210" s="368" t="s">
        <v>57</v>
      </c>
      <c r="K210" s="368" t="s">
        <v>104</v>
      </c>
      <c r="L210" s="368" t="s">
        <v>57</v>
      </c>
      <c r="M210" s="368" t="s">
        <v>57</v>
      </c>
      <c r="N210" s="368">
        <v>63</v>
      </c>
      <c r="O210" s="368">
        <v>69</v>
      </c>
      <c r="P210" s="368">
        <v>80</v>
      </c>
      <c r="Q210" s="368">
        <v>28</v>
      </c>
      <c r="R210" s="368">
        <v>59</v>
      </c>
      <c r="S210" s="368">
        <v>57</v>
      </c>
      <c r="T210" s="368">
        <v>56</v>
      </c>
      <c r="U210" s="368">
        <v>59</v>
      </c>
      <c r="V210" s="368" t="s">
        <v>11</v>
      </c>
      <c r="W210" s="368">
        <v>471</v>
      </c>
      <c r="X210" s="368">
        <v>100</v>
      </c>
      <c r="Y210" s="368" t="s">
        <v>34</v>
      </c>
      <c r="Z210" s="368" t="s">
        <v>34</v>
      </c>
      <c r="AA210" s="367"/>
      <c r="AB210" s="368" t="s">
        <v>34</v>
      </c>
      <c r="AC210" s="368" t="s">
        <v>34</v>
      </c>
      <c r="AD210" s="367"/>
      <c r="AE210" s="368" t="s">
        <v>36</v>
      </c>
      <c r="AF210" s="368" t="s">
        <v>35</v>
      </c>
      <c r="AG210" s="368" t="s">
        <v>3564</v>
      </c>
      <c r="AH210" s="368" t="s">
        <v>3570</v>
      </c>
      <c r="AI210" s="368" t="s">
        <v>3554</v>
      </c>
      <c r="AJ210" s="368" t="s">
        <v>34</v>
      </c>
    </row>
    <row r="211" spans="1:36" customFormat="1" ht="15" x14ac:dyDescent="0.25">
      <c r="A211" s="375">
        <v>5003</v>
      </c>
      <c r="B211" s="368" t="s">
        <v>441</v>
      </c>
      <c r="C211" s="369" t="s">
        <v>57</v>
      </c>
      <c r="D211" s="368" t="s">
        <v>57</v>
      </c>
      <c r="E211" s="368" t="s">
        <v>104</v>
      </c>
      <c r="F211" s="368" t="s">
        <v>57</v>
      </c>
      <c r="G211" s="367"/>
      <c r="H211" s="367"/>
      <c r="I211" s="367"/>
      <c r="J211" s="367"/>
      <c r="K211" s="367"/>
      <c r="L211" s="367"/>
      <c r="M211" s="367"/>
      <c r="N211" s="368">
        <v>57</v>
      </c>
      <c r="O211" s="368">
        <v>57</v>
      </c>
      <c r="P211" s="368">
        <v>78</v>
      </c>
      <c r="Q211" s="368">
        <v>29</v>
      </c>
      <c r="R211" s="368">
        <v>58</v>
      </c>
      <c r="S211" s="368">
        <v>52</v>
      </c>
      <c r="T211" s="368">
        <v>61</v>
      </c>
      <c r="U211" s="368">
        <v>58</v>
      </c>
      <c r="V211" s="368" t="s">
        <v>11</v>
      </c>
      <c r="W211" s="368">
        <v>450</v>
      </c>
      <c r="X211" s="368">
        <v>100</v>
      </c>
      <c r="Y211" s="368" t="s">
        <v>34</v>
      </c>
      <c r="Z211" s="368" t="s">
        <v>34</v>
      </c>
      <c r="AA211" s="367"/>
      <c r="AB211" s="368" t="s">
        <v>34</v>
      </c>
      <c r="AC211" s="368" t="s">
        <v>34</v>
      </c>
      <c r="AD211" s="367"/>
      <c r="AE211" s="368" t="s">
        <v>36</v>
      </c>
      <c r="AF211" s="368" t="s">
        <v>40</v>
      </c>
      <c r="AG211" s="368" t="s">
        <v>3572</v>
      </c>
      <c r="AH211" s="368" t="s">
        <v>3572</v>
      </c>
      <c r="AI211" s="368" t="s">
        <v>3554</v>
      </c>
      <c r="AJ211" s="368" t="s">
        <v>34</v>
      </c>
    </row>
    <row r="212" spans="1:36" customFormat="1" ht="15" x14ac:dyDescent="0.25">
      <c r="A212" s="375">
        <v>5005</v>
      </c>
      <c r="B212" s="368" t="s">
        <v>443</v>
      </c>
      <c r="C212" s="369" t="s">
        <v>33</v>
      </c>
      <c r="D212" s="368" t="s">
        <v>33</v>
      </c>
      <c r="E212" s="368" t="s">
        <v>33</v>
      </c>
      <c r="F212" s="368" t="s">
        <v>104</v>
      </c>
      <c r="G212" s="368" t="s">
        <v>57</v>
      </c>
      <c r="H212" s="367"/>
      <c r="I212" s="367"/>
      <c r="J212" s="367"/>
      <c r="K212" s="367"/>
      <c r="L212" s="367"/>
      <c r="M212" s="367"/>
      <c r="N212" s="368">
        <v>70</v>
      </c>
      <c r="O212" s="368">
        <v>69</v>
      </c>
      <c r="P212" s="368">
        <v>85</v>
      </c>
      <c r="Q212" s="368">
        <v>47</v>
      </c>
      <c r="R212" s="368">
        <v>67</v>
      </c>
      <c r="S212" s="368">
        <v>63</v>
      </c>
      <c r="T212" s="368">
        <v>68</v>
      </c>
      <c r="U212" s="368">
        <v>67</v>
      </c>
      <c r="V212" s="368" t="s">
        <v>11</v>
      </c>
      <c r="W212" s="368">
        <v>536</v>
      </c>
      <c r="X212" s="368">
        <v>100</v>
      </c>
      <c r="Y212" s="368" t="s">
        <v>34</v>
      </c>
      <c r="Z212" s="368" t="s">
        <v>34</v>
      </c>
      <c r="AA212" s="367"/>
      <c r="AB212" s="368" t="s">
        <v>34</v>
      </c>
      <c r="AC212" s="368" t="s">
        <v>34</v>
      </c>
      <c r="AD212" s="367"/>
      <c r="AE212" s="368" t="s">
        <v>36</v>
      </c>
      <c r="AF212" s="368" t="s">
        <v>40</v>
      </c>
      <c r="AG212" s="368" t="s">
        <v>3581</v>
      </c>
      <c r="AH212" s="368" t="s">
        <v>3606</v>
      </c>
      <c r="AI212" s="368" t="s">
        <v>3554</v>
      </c>
      <c r="AJ212" s="368" t="s">
        <v>34</v>
      </c>
    </row>
    <row r="213" spans="1:36" customFormat="1" ht="15" x14ac:dyDescent="0.25">
      <c r="A213" s="375">
        <v>5007</v>
      </c>
      <c r="B213" s="368" t="s">
        <v>2242</v>
      </c>
      <c r="C213" s="369" t="s">
        <v>33</v>
      </c>
      <c r="D213" s="368" t="s">
        <v>46</v>
      </c>
      <c r="E213" s="367"/>
      <c r="F213" s="367"/>
      <c r="G213" s="367"/>
      <c r="H213" s="367"/>
      <c r="I213" s="367"/>
      <c r="J213" s="367"/>
      <c r="K213" s="367"/>
      <c r="L213" s="367"/>
      <c r="M213" s="367"/>
      <c r="N213" s="368">
        <v>60</v>
      </c>
      <c r="O213" s="368">
        <v>58</v>
      </c>
      <c r="P213" s="368">
        <v>76</v>
      </c>
      <c r="Q213" s="368">
        <v>49</v>
      </c>
      <c r="R213" s="368">
        <v>79</v>
      </c>
      <c r="S213" s="368">
        <v>77</v>
      </c>
      <c r="T213" s="368">
        <v>87</v>
      </c>
      <c r="U213" s="368">
        <v>87</v>
      </c>
      <c r="V213" s="368" t="s">
        <v>11</v>
      </c>
      <c r="W213" s="368">
        <v>573</v>
      </c>
      <c r="X213" s="368">
        <v>100</v>
      </c>
      <c r="Y213" s="368" t="s">
        <v>34</v>
      </c>
      <c r="Z213" s="368" t="s">
        <v>34</v>
      </c>
      <c r="AA213" s="367"/>
      <c r="AB213" s="368" t="s">
        <v>36</v>
      </c>
      <c r="AC213" s="368" t="s">
        <v>34</v>
      </c>
      <c r="AD213" s="367"/>
      <c r="AE213" s="368" t="s">
        <v>34</v>
      </c>
      <c r="AF213" s="368" t="s">
        <v>40</v>
      </c>
      <c r="AG213" s="368" t="s">
        <v>3592</v>
      </c>
      <c r="AH213" s="368" t="s">
        <v>3570</v>
      </c>
      <c r="AI213" s="368" t="s">
        <v>3554</v>
      </c>
      <c r="AJ213" s="368" t="s">
        <v>34</v>
      </c>
    </row>
    <row r="214" spans="1:36" customFormat="1" ht="15" x14ac:dyDescent="0.25">
      <c r="A214" s="375">
        <v>5010</v>
      </c>
      <c r="B214" s="368" t="s">
        <v>445</v>
      </c>
      <c r="C214" s="369" t="s">
        <v>33</v>
      </c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8">
        <v>87</v>
      </c>
      <c r="O214" s="368">
        <v>78</v>
      </c>
      <c r="P214" s="368">
        <v>31</v>
      </c>
      <c r="Q214" s="368">
        <v>80</v>
      </c>
      <c r="R214" s="368">
        <v>85</v>
      </c>
      <c r="S214" s="368">
        <v>67</v>
      </c>
      <c r="T214" s="368">
        <v>85</v>
      </c>
      <c r="U214" s="368">
        <v>67</v>
      </c>
      <c r="V214" s="368" t="s">
        <v>11</v>
      </c>
      <c r="W214" s="368">
        <v>580</v>
      </c>
      <c r="X214" s="368">
        <v>100</v>
      </c>
      <c r="Y214" s="367"/>
      <c r="Z214" s="368" t="s">
        <v>34</v>
      </c>
      <c r="AA214" s="367"/>
      <c r="AB214" s="367"/>
      <c r="AC214" s="368" t="s">
        <v>34</v>
      </c>
      <c r="AD214" s="367"/>
      <c r="AE214" s="368" t="s">
        <v>34</v>
      </c>
      <c r="AF214" s="368" t="s">
        <v>35</v>
      </c>
      <c r="AG214" s="368" t="s">
        <v>3612</v>
      </c>
      <c r="AH214" s="368" t="s">
        <v>3592</v>
      </c>
      <c r="AI214" s="368" t="s">
        <v>3554</v>
      </c>
      <c r="AJ214" s="368" t="s">
        <v>36</v>
      </c>
    </row>
    <row r="215" spans="1:36" customFormat="1" ht="15" x14ac:dyDescent="0.25">
      <c r="A215" s="375">
        <v>5021</v>
      </c>
      <c r="B215" s="368" t="s">
        <v>447</v>
      </c>
      <c r="C215" s="369" t="s">
        <v>33</v>
      </c>
      <c r="D215" s="368" t="s">
        <v>33</v>
      </c>
      <c r="E215" s="368" t="s">
        <v>33</v>
      </c>
      <c r="F215" s="368" t="s">
        <v>33</v>
      </c>
      <c r="G215" s="368" t="s">
        <v>104</v>
      </c>
      <c r="H215" s="368" t="s">
        <v>33</v>
      </c>
      <c r="I215" s="368" t="s">
        <v>33</v>
      </c>
      <c r="J215" s="368" t="s">
        <v>33</v>
      </c>
      <c r="K215" s="368" t="s">
        <v>104</v>
      </c>
      <c r="L215" s="368" t="s">
        <v>104</v>
      </c>
      <c r="M215" s="368" t="s">
        <v>57</v>
      </c>
      <c r="N215" s="368">
        <v>79</v>
      </c>
      <c r="O215" s="368">
        <v>81</v>
      </c>
      <c r="P215" s="368">
        <v>77</v>
      </c>
      <c r="Q215" s="368">
        <v>49</v>
      </c>
      <c r="R215" s="368">
        <v>69</v>
      </c>
      <c r="S215" s="368">
        <v>65</v>
      </c>
      <c r="T215" s="368">
        <v>66</v>
      </c>
      <c r="U215" s="368">
        <v>72</v>
      </c>
      <c r="V215" s="368" t="s">
        <v>11</v>
      </c>
      <c r="W215" s="368">
        <v>558</v>
      </c>
      <c r="X215" s="368">
        <v>100</v>
      </c>
      <c r="Y215" s="368" t="s">
        <v>34</v>
      </c>
      <c r="Z215" s="368" t="s">
        <v>34</v>
      </c>
      <c r="AA215" s="367"/>
      <c r="AB215" s="368" t="s">
        <v>34</v>
      </c>
      <c r="AC215" s="368" t="s">
        <v>34</v>
      </c>
      <c r="AD215" s="367"/>
      <c r="AE215" s="368" t="s">
        <v>36</v>
      </c>
      <c r="AF215" s="368" t="s">
        <v>35</v>
      </c>
      <c r="AG215" s="368" t="s">
        <v>3575</v>
      </c>
      <c r="AH215" s="368" t="s">
        <v>3565</v>
      </c>
      <c r="AI215" s="368" t="s">
        <v>3554</v>
      </c>
      <c r="AJ215" s="368" t="s">
        <v>34</v>
      </c>
    </row>
    <row r="216" spans="1:36" customFormat="1" ht="15" x14ac:dyDescent="0.25">
      <c r="A216" s="375">
        <v>5022</v>
      </c>
      <c r="B216" s="368" t="s">
        <v>2318</v>
      </c>
      <c r="C216" s="371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8">
        <v>56</v>
      </c>
      <c r="O216" s="368">
        <v>42</v>
      </c>
      <c r="P216" s="368">
        <v>43</v>
      </c>
      <c r="Q216" s="368">
        <v>55</v>
      </c>
      <c r="R216" s="368">
        <v>46</v>
      </c>
      <c r="S216" s="368">
        <v>8</v>
      </c>
      <c r="T216" s="368">
        <v>46</v>
      </c>
      <c r="U216" s="368">
        <v>8</v>
      </c>
      <c r="V216" s="368" t="s">
        <v>11</v>
      </c>
      <c r="W216" s="368">
        <v>304</v>
      </c>
      <c r="X216" s="368">
        <v>100</v>
      </c>
      <c r="Y216" s="367"/>
      <c r="Z216" s="368" t="s">
        <v>36</v>
      </c>
      <c r="AA216" s="367"/>
      <c r="AB216" s="367"/>
      <c r="AC216" s="368" t="s">
        <v>36</v>
      </c>
      <c r="AD216" s="367"/>
      <c r="AE216" s="368" t="s">
        <v>34</v>
      </c>
      <c r="AF216" s="368" t="s">
        <v>35</v>
      </c>
      <c r="AG216" s="368" t="s">
        <v>3580</v>
      </c>
      <c r="AH216" s="368" t="s">
        <v>3580</v>
      </c>
      <c r="AI216" s="368" t="s">
        <v>3554</v>
      </c>
      <c r="AJ216" s="368" t="s">
        <v>36</v>
      </c>
    </row>
    <row r="217" spans="1:36" customFormat="1" ht="15" x14ac:dyDescent="0.25">
      <c r="A217" s="375">
        <v>5025</v>
      </c>
      <c r="B217" s="368" t="s">
        <v>2243</v>
      </c>
      <c r="C217" s="369" t="s">
        <v>104</v>
      </c>
      <c r="D217" s="368" t="s">
        <v>214</v>
      </c>
      <c r="E217" s="367"/>
      <c r="F217" s="367"/>
      <c r="G217" s="367"/>
      <c r="H217" s="367"/>
      <c r="I217" s="367"/>
      <c r="J217" s="367"/>
      <c r="K217" s="367"/>
      <c r="L217" s="367"/>
      <c r="M217" s="367"/>
      <c r="N217" s="368">
        <v>43</v>
      </c>
      <c r="O217" s="368">
        <v>45</v>
      </c>
      <c r="P217" s="368">
        <v>77</v>
      </c>
      <c r="Q217" s="368">
        <v>33</v>
      </c>
      <c r="R217" s="368">
        <v>71</v>
      </c>
      <c r="S217" s="368">
        <v>76</v>
      </c>
      <c r="T217" s="368">
        <v>83</v>
      </c>
      <c r="U217" s="368">
        <v>87</v>
      </c>
      <c r="V217" s="368" t="s">
        <v>11</v>
      </c>
      <c r="W217" s="368">
        <v>515</v>
      </c>
      <c r="X217" s="368">
        <v>100</v>
      </c>
      <c r="Y217" s="368" t="s">
        <v>34</v>
      </c>
      <c r="Z217" s="368" t="s">
        <v>34</v>
      </c>
      <c r="AA217" s="367"/>
      <c r="AB217" s="368" t="s">
        <v>34</v>
      </c>
      <c r="AC217" s="368" t="s">
        <v>34</v>
      </c>
      <c r="AD217" s="367"/>
      <c r="AE217" s="368" t="s">
        <v>34</v>
      </c>
      <c r="AF217" s="368" t="s">
        <v>40</v>
      </c>
      <c r="AG217" s="368" t="s">
        <v>3577</v>
      </c>
      <c r="AH217" s="368" t="s">
        <v>3570</v>
      </c>
      <c r="AI217" s="368" t="s">
        <v>3554</v>
      </c>
      <c r="AJ217" s="368" t="s">
        <v>34</v>
      </c>
    </row>
    <row r="218" spans="1:36" customFormat="1" ht="15" x14ac:dyDescent="0.25">
      <c r="A218" s="375">
        <v>5029</v>
      </c>
      <c r="B218" s="368" t="s">
        <v>2244</v>
      </c>
      <c r="C218" s="369" t="s">
        <v>104</v>
      </c>
      <c r="D218" s="368" t="s">
        <v>57</v>
      </c>
      <c r="E218" s="368" t="s">
        <v>57</v>
      </c>
      <c r="F218" s="367"/>
      <c r="G218" s="367"/>
      <c r="H218" s="367"/>
      <c r="I218" s="367"/>
      <c r="J218" s="367"/>
      <c r="K218" s="367"/>
      <c r="L218" s="367"/>
      <c r="M218" s="367"/>
      <c r="N218" s="368">
        <v>68</v>
      </c>
      <c r="O218" s="368">
        <v>53</v>
      </c>
      <c r="P218" s="368">
        <v>68</v>
      </c>
      <c r="Q218" s="368">
        <v>48</v>
      </c>
      <c r="R218" s="368">
        <v>75</v>
      </c>
      <c r="S218" s="368">
        <v>60</v>
      </c>
      <c r="T218" s="368">
        <v>74</v>
      </c>
      <c r="U218" s="368">
        <v>63</v>
      </c>
      <c r="V218" s="368" t="s">
        <v>11</v>
      </c>
      <c r="W218" s="368">
        <v>509</v>
      </c>
      <c r="X218" s="368">
        <v>100</v>
      </c>
      <c r="Y218" s="368" t="s">
        <v>34</v>
      </c>
      <c r="Z218" s="368" t="s">
        <v>34</v>
      </c>
      <c r="AA218" s="367"/>
      <c r="AB218" s="368" t="s">
        <v>34</v>
      </c>
      <c r="AC218" s="368" t="s">
        <v>34</v>
      </c>
      <c r="AD218" s="367"/>
      <c r="AE218" s="368" t="s">
        <v>34</v>
      </c>
      <c r="AF218" s="368" t="s">
        <v>40</v>
      </c>
      <c r="AG218" s="368" t="s">
        <v>3584</v>
      </c>
      <c r="AH218" s="368" t="s">
        <v>3565</v>
      </c>
      <c r="AI218" s="368" t="s">
        <v>3554</v>
      </c>
      <c r="AJ218" s="368" t="s">
        <v>34</v>
      </c>
    </row>
    <row r="219" spans="1:36" customFormat="1" ht="15" x14ac:dyDescent="0.25">
      <c r="A219" s="375">
        <v>5032</v>
      </c>
      <c r="B219" s="368" t="s">
        <v>864</v>
      </c>
      <c r="C219" s="369" t="s">
        <v>104</v>
      </c>
      <c r="D219" s="368" t="s">
        <v>214</v>
      </c>
      <c r="E219" s="367"/>
      <c r="F219" s="367"/>
      <c r="G219" s="367"/>
      <c r="H219" s="367"/>
      <c r="I219" s="367"/>
      <c r="J219" s="367"/>
      <c r="K219" s="367"/>
      <c r="L219" s="367"/>
      <c r="M219" s="367"/>
      <c r="N219" s="368">
        <v>42</v>
      </c>
      <c r="O219" s="368">
        <v>46</v>
      </c>
      <c r="P219" s="368">
        <v>88</v>
      </c>
      <c r="Q219" s="368">
        <v>25</v>
      </c>
      <c r="R219" s="368">
        <v>71</v>
      </c>
      <c r="S219" s="368">
        <v>62</v>
      </c>
      <c r="T219" s="368">
        <v>87</v>
      </c>
      <c r="U219" s="368">
        <v>80</v>
      </c>
      <c r="V219" s="368" t="s">
        <v>11</v>
      </c>
      <c r="W219" s="368">
        <v>501</v>
      </c>
      <c r="X219" s="368">
        <v>100</v>
      </c>
      <c r="Y219" s="368" t="s">
        <v>36</v>
      </c>
      <c r="Z219" s="368" t="s">
        <v>34</v>
      </c>
      <c r="AA219" s="367"/>
      <c r="AB219" s="368" t="s">
        <v>36</v>
      </c>
      <c r="AC219" s="368" t="s">
        <v>34</v>
      </c>
      <c r="AD219" s="367"/>
      <c r="AE219" s="368" t="s">
        <v>34</v>
      </c>
      <c r="AF219" s="368" t="s">
        <v>40</v>
      </c>
      <c r="AG219" s="368" t="s">
        <v>3562</v>
      </c>
      <c r="AH219" s="368" t="s">
        <v>3570</v>
      </c>
      <c r="AI219" s="368" t="s">
        <v>3554</v>
      </c>
      <c r="AJ219" s="368" t="s">
        <v>34</v>
      </c>
    </row>
    <row r="220" spans="1:36" customFormat="1" ht="15" x14ac:dyDescent="0.25">
      <c r="A220" s="375">
        <v>5041</v>
      </c>
      <c r="B220" s="368" t="s">
        <v>452</v>
      </c>
      <c r="C220" s="369" t="s">
        <v>57</v>
      </c>
      <c r="D220" s="368" t="s">
        <v>33</v>
      </c>
      <c r="E220" s="368" t="s">
        <v>33</v>
      </c>
      <c r="F220" s="368" t="s">
        <v>57</v>
      </c>
      <c r="G220" s="368" t="s">
        <v>33</v>
      </c>
      <c r="H220" s="368" t="s">
        <v>57</v>
      </c>
      <c r="I220" s="368" t="s">
        <v>104</v>
      </c>
      <c r="J220" s="368" t="s">
        <v>33</v>
      </c>
      <c r="K220" s="368" t="s">
        <v>104</v>
      </c>
      <c r="L220" s="368" t="s">
        <v>57</v>
      </c>
      <c r="M220" s="368" t="s">
        <v>46</v>
      </c>
      <c r="N220" s="368">
        <v>68</v>
      </c>
      <c r="O220" s="368">
        <v>68</v>
      </c>
      <c r="P220" s="368">
        <v>85</v>
      </c>
      <c r="Q220" s="368">
        <v>54</v>
      </c>
      <c r="R220" s="368">
        <v>51</v>
      </c>
      <c r="S220" s="368">
        <v>43</v>
      </c>
      <c r="T220" s="368">
        <v>49</v>
      </c>
      <c r="U220" s="368">
        <v>54</v>
      </c>
      <c r="V220" s="368" t="s">
        <v>11</v>
      </c>
      <c r="W220" s="368">
        <v>472</v>
      </c>
      <c r="X220" s="368">
        <v>100</v>
      </c>
      <c r="Y220" s="368" t="s">
        <v>34</v>
      </c>
      <c r="Z220" s="368" t="s">
        <v>36</v>
      </c>
      <c r="AA220" s="367"/>
      <c r="AB220" s="368" t="s">
        <v>34</v>
      </c>
      <c r="AC220" s="368" t="s">
        <v>34</v>
      </c>
      <c r="AD220" s="367"/>
      <c r="AE220" s="368" t="s">
        <v>36</v>
      </c>
      <c r="AF220" s="368" t="s">
        <v>35</v>
      </c>
      <c r="AG220" s="368" t="s">
        <v>3578</v>
      </c>
      <c r="AH220" s="368" t="s">
        <v>3562</v>
      </c>
      <c r="AI220" s="368" t="s">
        <v>3554</v>
      </c>
      <c r="AJ220" s="368" t="s">
        <v>34</v>
      </c>
    </row>
    <row r="221" spans="1:36" customFormat="1" ht="15" x14ac:dyDescent="0.25">
      <c r="A221" s="375">
        <v>5047</v>
      </c>
      <c r="B221" s="368" t="s">
        <v>2322</v>
      </c>
      <c r="C221" s="369" t="s">
        <v>104</v>
      </c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8">
        <v>75</v>
      </c>
      <c r="O221" s="368">
        <v>60</v>
      </c>
      <c r="P221" s="368">
        <v>73</v>
      </c>
      <c r="Q221" s="368">
        <v>32</v>
      </c>
      <c r="R221" s="368">
        <v>77</v>
      </c>
      <c r="S221" s="368">
        <v>53</v>
      </c>
      <c r="T221" s="368">
        <v>77</v>
      </c>
      <c r="U221" s="368">
        <v>63</v>
      </c>
      <c r="V221" s="368" t="s">
        <v>11</v>
      </c>
      <c r="W221" s="368">
        <v>510</v>
      </c>
      <c r="X221" s="368">
        <v>100</v>
      </c>
      <c r="Y221" s="367"/>
      <c r="Z221" s="368" t="s">
        <v>34</v>
      </c>
      <c r="AA221" s="367"/>
      <c r="AB221" s="367"/>
      <c r="AC221" s="368" t="s">
        <v>34</v>
      </c>
      <c r="AD221" s="367"/>
      <c r="AE221" s="368" t="s">
        <v>34</v>
      </c>
      <c r="AF221" s="368" t="s">
        <v>40</v>
      </c>
      <c r="AG221" s="368" t="s">
        <v>3586</v>
      </c>
      <c r="AH221" s="368" t="s">
        <v>3556</v>
      </c>
      <c r="AI221" s="368" t="s">
        <v>3554</v>
      </c>
      <c r="AJ221" s="368" t="s">
        <v>36</v>
      </c>
    </row>
    <row r="222" spans="1:36" customFormat="1" ht="15" x14ac:dyDescent="0.25">
      <c r="A222" s="375">
        <v>5048</v>
      </c>
      <c r="B222" s="368" t="s">
        <v>2324</v>
      </c>
      <c r="C222" s="369" t="s">
        <v>33</v>
      </c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8">
        <v>76</v>
      </c>
      <c r="O222" s="368">
        <v>83</v>
      </c>
      <c r="P222" s="368">
        <v>95</v>
      </c>
      <c r="Q222" s="368">
        <v>47</v>
      </c>
      <c r="R222" s="368">
        <v>71</v>
      </c>
      <c r="S222" s="368">
        <v>81</v>
      </c>
      <c r="T222" s="368">
        <v>70</v>
      </c>
      <c r="U222" s="368">
        <v>87</v>
      </c>
      <c r="V222" s="368" t="s">
        <v>11</v>
      </c>
      <c r="W222" s="368">
        <v>610</v>
      </c>
      <c r="X222" s="368">
        <v>100</v>
      </c>
      <c r="Y222" s="367"/>
      <c r="Z222" s="368" t="s">
        <v>34</v>
      </c>
      <c r="AA222" s="367"/>
      <c r="AB222" s="367"/>
      <c r="AC222" s="368" t="s">
        <v>34</v>
      </c>
      <c r="AD222" s="367"/>
      <c r="AE222" s="368" t="s">
        <v>34</v>
      </c>
      <c r="AF222" s="368" t="s">
        <v>35</v>
      </c>
      <c r="AG222" s="368" t="s">
        <v>3586</v>
      </c>
      <c r="AH222" s="368" t="s">
        <v>3571</v>
      </c>
      <c r="AI222" s="368" t="s">
        <v>3554</v>
      </c>
      <c r="AJ222" s="368" t="s">
        <v>36</v>
      </c>
    </row>
    <row r="223" spans="1:36" customFormat="1" ht="15" x14ac:dyDescent="0.25">
      <c r="A223" s="375">
        <v>5051</v>
      </c>
      <c r="B223" s="368" t="s">
        <v>454</v>
      </c>
      <c r="C223" s="369" t="s">
        <v>33</v>
      </c>
      <c r="D223" s="368" t="s">
        <v>33</v>
      </c>
      <c r="E223" s="368" t="s">
        <v>33</v>
      </c>
      <c r="F223" s="368" t="s">
        <v>33</v>
      </c>
      <c r="G223" s="368" t="s">
        <v>33</v>
      </c>
      <c r="H223" s="368" t="s">
        <v>33</v>
      </c>
      <c r="I223" s="368" t="s">
        <v>33</v>
      </c>
      <c r="J223" s="368" t="s">
        <v>33</v>
      </c>
      <c r="K223" s="368" t="s">
        <v>33</v>
      </c>
      <c r="L223" s="368" t="s">
        <v>104</v>
      </c>
      <c r="M223" s="368" t="s">
        <v>33</v>
      </c>
      <c r="N223" s="368">
        <v>82</v>
      </c>
      <c r="O223" s="368">
        <v>87</v>
      </c>
      <c r="P223" s="368">
        <v>95</v>
      </c>
      <c r="Q223" s="368">
        <v>60</v>
      </c>
      <c r="R223" s="368">
        <v>72</v>
      </c>
      <c r="S223" s="368">
        <v>75</v>
      </c>
      <c r="T223" s="368">
        <v>68</v>
      </c>
      <c r="U223" s="368">
        <v>70</v>
      </c>
      <c r="V223" s="368" t="s">
        <v>11</v>
      </c>
      <c r="W223" s="368">
        <v>609</v>
      </c>
      <c r="X223" s="368">
        <v>100</v>
      </c>
      <c r="Y223" s="368" t="s">
        <v>34</v>
      </c>
      <c r="Z223" s="368" t="s">
        <v>34</v>
      </c>
      <c r="AA223" s="367"/>
      <c r="AB223" s="368" t="s">
        <v>34</v>
      </c>
      <c r="AC223" s="368" t="s">
        <v>34</v>
      </c>
      <c r="AD223" s="367"/>
      <c r="AE223" s="368" t="s">
        <v>36</v>
      </c>
      <c r="AF223" s="368" t="s">
        <v>35</v>
      </c>
      <c r="AG223" s="368" t="s">
        <v>3587</v>
      </c>
      <c r="AH223" s="368" t="s">
        <v>3565</v>
      </c>
      <c r="AI223" s="368" t="s">
        <v>3554</v>
      </c>
      <c r="AJ223" s="368" t="s">
        <v>34</v>
      </c>
    </row>
    <row r="224" spans="1:36" customFormat="1" ht="15" x14ac:dyDescent="0.25">
      <c r="A224" s="375">
        <v>5061</v>
      </c>
      <c r="B224" s="368" t="s">
        <v>456</v>
      </c>
      <c r="C224" s="369" t="s">
        <v>33</v>
      </c>
      <c r="D224" s="368" t="s">
        <v>33</v>
      </c>
      <c r="E224" s="368" t="s">
        <v>33</v>
      </c>
      <c r="F224" s="368" t="s">
        <v>33</v>
      </c>
      <c r="G224" s="368" t="s">
        <v>33</v>
      </c>
      <c r="H224" s="368" t="s">
        <v>33</v>
      </c>
      <c r="I224" s="368" t="s">
        <v>33</v>
      </c>
      <c r="J224" s="368" t="s">
        <v>33</v>
      </c>
      <c r="K224" s="368" t="s">
        <v>33</v>
      </c>
      <c r="L224" s="368" t="s">
        <v>104</v>
      </c>
      <c r="M224" s="368" t="s">
        <v>834</v>
      </c>
      <c r="N224" s="368">
        <v>94</v>
      </c>
      <c r="O224" s="368">
        <v>95</v>
      </c>
      <c r="P224" s="368">
        <v>86</v>
      </c>
      <c r="Q224" s="368">
        <v>72</v>
      </c>
      <c r="R224" s="368">
        <v>77</v>
      </c>
      <c r="S224" s="368">
        <v>74</v>
      </c>
      <c r="T224" s="368">
        <v>77</v>
      </c>
      <c r="U224" s="368">
        <v>88</v>
      </c>
      <c r="V224" s="368" t="s">
        <v>11</v>
      </c>
      <c r="W224" s="368">
        <v>663</v>
      </c>
      <c r="X224" s="368">
        <v>100</v>
      </c>
      <c r="Y224" s="368" t="s">
        <v>34</v>
      </c>
      <c r="Z224" s="368" t="s">
        <v>34</v>
      </c>
      <c r="AA224" s="367"/>
      <c r="AB224" s="368" t="s">
        <v>34</v>
      </c>
      <c r="AC224" s="368" t="s">
        <v>34</v>
      </c>
      <c r="AD224" s="367"/>
      <c r="AE224" s="368" t="s">
        <v>36</v>
      </c>
      <c r="AF224" s="368" t="s">
        <v>35</v>
      </c>
      <c r="AG224" s="368" t="s">
        <v>3596</v>
      </c>
      <c r="AH224" s="368" t="s">
        <v>3564</v>
      </c>
      <c r="AI224" s="368" t="s">
        <v>3554</v>
      </c>
      <c r="AJ224" s="368" t="s">
        <v>34</v>
      </c>
    </row>
    <row r="225" spans="1:36" customFormat="1" ht="15" x14ac:dyDescent="0.25">
      <c r="A225" s="375">
        <v>5081</v>
      </c>
      <c r="B225" s="368" t="s">
        <v>458</v>
      </c>
      <c r="C225" s="369" t="s">
        <v>57</v>
      </c>
      <c r="D225" s="368" t="s">
        <v>33</v>
      </c>
      <c r="E225" s="368" t="s">
        <v>33</v>
      </c>
      <c r="F225" s="368" t="s">
        <v>57</v>
      </c>
      <c r="G225" s="368" t="s">
        <v>802</v>
      </c>
      <c r="H225" s="368" t="s">
        <v>33</v>
      </c>
      <c r="I225" s="368" t="s">
        <v>33</v>
      </c>
      <c r="J225" s="368" t="s">
        <v>46</v>
      </c>
      <c r="K225" s="368" t="s">
        <v>33</v>
      </c>
      <c r="L225" s="368" t="s">
        <v>33</v>
      </c>
      <c r="M225" s="368" t="s">
        <v>33</v>
      </c>
      <c r="N225" s="368">
        <v>60</v>
      </c>
      <c r="O225" s="368">
        <v>62</v>
      </c>
      <c r="P225" s="368">
        <v>75</v>
      </c>
      <c r="Q225" s="368">
        <v>29</v>
      </c>
      <c r="R225" s="368">
        <v>55</v>
      </c>
      <c r="S225" s="368">
        <v>49</v>
      </c>
      <c r="T225" s="368">
        <v>60</v>
      </c>
      <c r="U225" s="368">
        <v>56</v>
      </c>
      <c r="V225" s="368" t="s">
        <v>11</v>
      </c>
      <c r="W225" s="368">
        <v>446</v>
      </c>
      <c r="X225" s="368">
        <v>100</v>
      </c>
      <c r="Y225" s="368" t="s">
        <v>34</v>
      </c>
      <c r="Z225" s="368" t="s">
        <v>34</v>
      </c>
      <c r="AA225" s="367"/>
      <c r="AB225" s="368" t="s">
        <v>34</v>
      </c>
      <c r="AC225" s="368" t="s">
        <v>34</v>
      </c>
      <c r="AD225" s="367"/>
      <c r="AE225" s="368" t="s">
        <v>36</v>
      </c>
      <c r="AF225" s="368" t="s">
        <v>35</v>
      </c>
      <c r="AG225" s="368" t="s">
        <v>3577</v>
      </c>
      <c r="AH225" s="368" t="s">
        <v>3570</v>
      </c>
      <c r="AI225" s="368" t="s">
        <v>3554</v>
      </c>
      <c r="AJ225" s="368" t="s">
        <v>34</v>
      </c>
    </row>
    <row r="226" spans="1:36" customFormat="1" ht="15" x14ac:dyDescent="0.25">
      <c r="A226" s="375">
        <v>5091</v>
      </c>
      <c r="B226" s="368" t="s">
        <v>460</v>
      </c>
      <c r="C226" s="369" t="s">
        <v>33</v>
      </c>
      <c r="D226" s="368" t="s">
        <v>33</v>
      </c>
      <c r="E226" s="368" t="s">
        <v>33</v>
      </c>
      <c r="F226" s="368" t="s">
        <v>33</v>
      </c>
      <c r="G226" s="368" t="s">
        <v>33</v>
      </c>
      <c r="H226" s="368" t="s">
        <v>33</v>
      </c>
      <c r="I226" s="368" t="s">
        <v>33</v>
      </c>
      <c r="J226" s="368" t="s">
        <v>33</v>
      </c>
      <c r="K226" s="368" t="s">
        <v>104</v>
      </c>
      <c r="L226" s="368" t="s">
        <v>33</v>
      </c>
      <c r="M226" s="368" t="s">
        <v>33</v>
      </c>
      <c r="N226" s="368">
        <v>89</v>
      </c>
      <c r="O226" s="368">
        <v>93</v>
      </c>
      <c r="P226" s="368">
        <v>100</v>
      </c>
      <c r="Q226" s="368">
        <v>68</v>
      </c>
      <c r="R226" s="368">
        <v>65</v>
      </c>
      <c r="S226" s="368">
        <v>74</v>
      </c>
      <c r="T226" s="368">
        <v>50</v>
      </c>
      <c r="U226" s="368">
        <v>68</v>
      </c>
      <c r="V226" s="368" t="s">
        <v>11</v>
      </c>
      <c r="W226" s="368">
        <v>607</v>
      </c>
      <c r="X226" s="368">
        <v>100</v>
      </c>
      <c r="Y226" s="368" t="s">
        <v>34</v>
      </c>
      <c r="Z226" s="368" t="s">
        <v>34</v>
      </c>
      <c r="AA226" s="367"/>
      <c r="AB226" s="368" t="s">
        <v>34</v>
      </c>
      <c r="AC226" s="368" t="s">
        <v>34</v>
      </c>
      <c r="AD226" s="367"/>
      <c r="AE226" s="368" t="s">
        <v>36</v>
      </c>
      <c r="AF226" s="368" t="s">
        <v>35</v>
      </c>
      <c r="AG226" s="368" t="s">
        <v>3567</v>
      </c>
      <c r="AH226" s="368" t="s">
        <v>3598</v>
      </c>
      <c r="AI226" s="368" t="s">
        <v>3554</v>
      </c>
      <c r="AJ226" s="368" t="s">
        <v>34</v>
      </c>
    </row>
    <row r="227" spans="1:36" customFormat="1" ht="15" x14ac:dyDescent="0.25">
      <c r="A227" s="375">
        <v>5101</v>
      </c>
      <c r="B227" s="368" t="s">
        <v>462</v>
      </c>
      <c r="C227" s="369" t="s">
        <v>33</v>
      </c>
      <c r="D227" s="368" t="s">
        <v>33</v>
      </c>
      <c r="E227" s="368" t="s">
        <v>33</v>
      </c>
      <c r="F227" s="368" t="s">
        <v>33</v>
      </c>
      <c r="G227" s="368" t="s">
        <v>33</v>
      </c>
      <c r="H227" s="368" t="s">
        <v>33</v>
      </c>
      <c r="I227" s="368" t="s">
        <v>33</v>
      </c>
      <c r="J227" s="368" t="s">
        <v>33</v>
      </c>
      <c r="K227" s="368" t="s">
        <v>33</v>
      </c>
      <c r="L227" s="368" t="s">
        <v>33</v>
      </c>
      <c r="M227" s="368" t="s">
        <v>33</v>
      </c>
      <c r="N227" s="368">
        <v>88</v>
      </c>
      <c r="O227" s="368">
        <v>90</v>
      </c>
      <c r="P227" s="368">
        <v>95</v>
      </c>
      <c r="Q227" s="368">
        <v>71</v>
      </c>
      <c r="R227" s="368">
        <v>64</v>
      </c>
      <c r="S227" s="368">
        <v>68</v>
      </c>
      <c r="T227" s="368">
        <v>57</v>
      </c>
      <c r="U227" s="368">
        <v>70</v>
      </c>
      <c r="V227" s="368" t="s">
        <v>11</v>
      </c>
      <c r="W227" s="368">
        <v>603</v>
      </c>
      <c r="X227" s="368">
        <v>100</v>
      </c>
      <c r="Y227" s="368" t="s">
        <v>34</v>
      </c>
      <c r="Z227" s="368" t="s">
        <v>34</v>
      </c>
      <c r="AA227" s="367"/>
      <c r="AB227" s="368" t="s">
        <v>34</v>
      </c>
      <c r="AC227" s="368" t="s">
        <v>34</v>
      </c>
      <c r="AD227" s="367"/>
      <c r="AE227" s="368" t="s">
        <v>36</v>
      </c>
      <c r="AF227" s="368" t="s">
        <v>35</v>
      </c>
      <c r="AG227" s="368" t="s">
        <v>3624</v>
      </c>
      <c r="AH227" s="368" t="s">
        <v>3572</v>
      </c>
      <c r="AI227" s="368" t="s">
        <v>3554</v>
      </c>
      <c r="AJ227" s="368" t="s">
        <v>36</v>
      </c>
    </row>
    <row r="228" spans="1:36" customFormat="1" ht="15" x14ac:dyDescent="0.25">
      <c r="A228" s="375">
        <v>5121</v>
      </c>
      <c r="B228" s="368" t="s">
        <v>464</v>
      </c>
      <c r="C228" s="369" t="s">
        <v>33</v>
      </c>
      <c r="D228" s="368" t="s">
        <v>33</v>
      </c>
      <c r="E228" s="368" t="s">
        <v>33</v>
      </c>
      <c r="F228" s="368" t="s">
        <v>33</v>
      </c>
      <c r="G228" s="368" t="s">
        <v>33</v>
      </c>
      <c r="H228" s="368" t="s">
        <v>33</v>
      </c>
      <c r="I228" s="368" t="s">
        <v>33</v>
      </c>
      <c r="J228" s="368" t="s">
        <v>33</v>
      </c>
      <c r="K228" s="368" t="s">
        <v>33</v>
      </c>
      <c r="L228" s="368" t="s">
        <v>33</v>
      </c>
      <c r="M228" s="368" t="s">
        <v>57</v>
      </c>
      <c r="N228" s="368">
        <v>85</v>
      </c>
      <c r="O228" s="368">
        <v>87</v>
      </c>
      <c r="P228" s="368">
        <v>68</v>
      </c>
      <c r="Q228" s="368">
        <v>43</v>
      </c>
      <c r="R228" s="368">
        <v>73</v>
      </c>
      <c r="S228" s="368">
        <v>68</v>
      </c>
      <c r="T228" s="368">
        <v>68</v>
      </c>
      <c r="U228" s="368">
        <v>70</v>
      </c>
      <c r="V228" s="368" t="s">
        <v>11</v>
      </c>
      <c r="W228" s="368">
        <v>562</v>
      </c>
      <c r="X228" s="368">
        <v>100</v>
      </c>
      <c r="Y228" s="368" t="s">
        <v>34</v>
      </c>
      <c r="Z228" s="368" t="s">
        <v>34</v>
      </c>
      <c r="AA228" s="367"/>
      <c r="AB228" s="368" t="s">
        <v>34</v>
      </c>
      <c r="AC228" s="368" t="s">
        <v>34</v>
      </c>
      <c r="AD228" s="367"/>
      <c r="AE228" s="368" t="s">
        <v>36</v>
      </c>
      <c r="AF228" s="368" t="s">
        <v>35</v>
      </c>
      <c r="AG228" s="368" t="s">
        <v>3576</v>
      </c>
      <c r="AH228" s="368" t="s">
        <v>3563</v>
      </c>
      <c r="AI228" s="368" t="s">
        <v>3554</v>
      </c>
      <c r="AJ228" s="368" t="s">
        <v>36</v>
      </c>
    </row>
    <row r="229" spans="1:36" customFormat="1" ht="15" x14ac:dyDescent="0.25">
      <c r="A229" s="375">
        <v>5131</v>
      </c>
      <c r="B229" s="368" t="s">
        <v>466</v>
      </c>
      <c r="C229" s="369" t="s">
        <v>33</v>
      </c>
      <c r="D229" s="368" t="s">
        <v>33</v>
      </c>
      <c r="E229" s="368" t="s">
        <v>33</v>
      </c>
      <c r="F229" s="368" t="s">
        <v>33</v>
      </c>
      <c r="G229" s="368" t="s">
        <v>33</v>
      </c>
      <c r="H229" s="368" t="s">
        <v>33</v>
      </c>
      <c r="I229" s="368" t="s">
        <v>33</v>
      </c>
      <c r="J229" s="368" t="s">
        <v>33</v>
      </c>
      <c r="K229" s="368" t="s">
        <v>33</v>
      </c>
      <c r="L229" s="368" t="s">
        <v>33</v>
      </c>
      <c r="M229" s="368" t="s">
        <v>33</v>
      </c>
      <c r="N229" s="368">
        <v>90</v>
      </c>
      <c r="O229" s="368">
        <v>90</v>
      </c>
      <c r="P229" s="368">
        <v>87</v>
      </c>
      <c r="Q229" s="368">
        <v>68</v>
      </c>
      <c r="R229" s="368">
        <v>78</v>
      </c>
      <c r="S229" s="368">
        <v>64</v>
      </c>
      <c r="T229" s="368">
        <v>75</v>
      </c>
      <c r="U229" s="368">
        <v>63</v>
      </c>
      <c r="V229" s="368" t="s">
        <v>11</v>
      </c>
      <c r="W229" s="368">
        <v>615</v>
      </c>
      <c r="X229" s="368">
        <v>100</v>
      </c>
      <c r="Y229" s="368" t="s">
        <v>34</v>
      </c>
      <c r="Z229" s="368" t="s">
        <v>34</v>
      </c>
      <c r="AA229" s="367"/>
      <c r="AB229" s="368" t="s">
        <v>34</v>
      </c>
      <c r="AC229" s="368" t="s">
        <v>34</v>
      </c>
      <c r="AD229" s="367"/>
      <c r="AE229" s="368" t="s">
        <v>36</v>
      </c>
      <c r="AF229" s="368" t="s">
        <v>35</v>
      </c>
      <c r="AG229" s="368" t="s">
        <v>3597</v>
      </c>
      <c r="AH229" s="368" t="s">
        <v>3571</v>
      </c>
      <c r="AI229" s="368" t="s">
        <v>3554</v>
      </c>
      <c r="AJ229" s="368" t="s">
        <v>34</v>
      </c>
    </row>
    <row r="230" spans="1:36" customFormat="1" ht="15" x14ac:dyDescent="0.25">
      <c r="A230" s="375">
        <v>5141</v>
      </c>
      <c r="B230" s="368" t="s">
        <v>468</v>
      </c>
      <c r="C230" s="369" t="s">
        <v>57</v>
      </c>
      <c r="D230" s="368" t="s">
        <v>57</v>
      </c>
      <c r="E230" s="368" t="s">
        <v>33</v>
      </c>
      <c r="F230" s="368" t="s">
        <v>46</v>
      </c>
      <c r="G230" s="368" t="s">
        <v>57</v>
      </c>
      <c r="H230" s="368" t="s">
        <v>57</v>
      </c>
      <c r="I230" s="368" t="s">
        <v>104</v>
      </c>
      <c r="J230" s="368" t="s">
        <v>104</v>
      </c>
      <c r="K230" s="368" t="s">
        <v>57</v>
      </c>
      <c r="L230" s="368" t="s">
        <v>834</v>
      </c>
      <c r="M230" s="367"/>
      <c r="N230" s="368">
        <v>62</v>
      </c>
      <c r="O230" s="368">
        <v>64</v>
      </c>
      <c r="P230" s="368">
        <v>95</v>
      </c>
      <c r="Q230" s="368">
        <v>52</v>
      </c>
      <c r="R230" s="368">
        <v>62</v>
      </c>
      <c r="S230" s="368">
        <v>50</v>
      </c>
      <c r="T230" s="368">
        <v>54</v>
      </c>
      <c r="U230" s="368">
        <v>44</v>
      </c>
      <c r="V230" s="368" t="s">
        <v>11</v>
      </c>
      <c r="W230" s="368">
        <v>483</v>
      </c>
      <c r="X230" s="368">
        <v>100</v>
      </c>
      <c r="Y230" s="368" t="s">
        <v>34</v>
      </c>
      <c r="Z230" s="368" t="s">
        <v>34</v>
      </c>
      <c r="AA230" s="367"/>
      <c r="AB230" s="368" t="s">
        <v>34</v>
      </c>
      <c r="AC230" s="368" t="s">
        <v>36</v>
      </c>
      <c r="AD230" s="367"/>
      <c r="AE230" s="368" t="s">
        <v>36</v>
      </c>
      <c r="AF230" s="368" t="s">
        <v>35</v>
      </c>
      <c r="AG230" s="368" t="s">
        <v>3562</v>
      </c>
      <c r="AH230" s="368" t="s">
        <v>3570</v>
      </c>
      <c r="AI230" s="368" t="s">
        <v>3554</v>
      </c>
      <c r="AJ230" s="368" t="s">
        <v>34</v>
      </c>
    </row>
    <row r="231" spans="1:36" customFormat="1" ht="15" x14ac:dyDescent="0.25">
      <c r="A231" s="375">
        <v>5201</v>
      </c>
      <c r="B231" s="368" t="s">
        <v>470</v>
      </c>
      <c r="C231" s="369" t="s">
        <v>104</v>
      </c>
      <c r="D231" s="368" t="s">
        <v>33</v>
      </c>
      <c r="E231" s="368" t="s">
        <v>33</v>
      </c>
      <c r="F231" s="368" t="s">
        <v>33</v>
      </c>
      <c r="G231" s="368" t="s">
        <v>33</v>
      </c>
      <c r="H231" s="368" t="s">
        <v>33</v>
      </c>
      <c r="I231" s="368" t="s">
        <v>33</v>
      </c>
      <c r="J231" s="368" t="s">
        <v>33</v>
      </c>
      <c r="K231" s="368" t="s">
        <v>57</v>
      </c>
      <c r="L231" s="368" t="s">
        <v>104</v>
      </c>
      <c r="M231" s="368" t="s">
        <v>57</v>
      </c>
      <c r="N231" s="368">
        <v>73</v>
      </c>
      <c r="O231" s="368">
        <v>81</v>
      </c>
      <c r="P231" s="368">
        <v>89</v>
      </c>
      <c r="Q231" s="368">
        <v>49</v>
      </c>
      <c r="R231" s="368">
        <v>63</v>
      </c>
      <c r="S231" s="368">
        <v>65</v>
      </c>
      <c r="T231" s="368">
        <v>49</v>
      </c>
      <c r="U231" s="368">
        <v>69</v>
      </c>
      <c r="V231" s="368" t="s">
        <v>11</v>
      </c>
      <c r="W231" s="368">
        <v>538</v>
      </c>
      <c r="X231" s="368">
        <v>100</v>
      </c>
      <c r="Y231" s="368" t="s">
        <v>34</v>
      </c>
      <c r="Z231" s="368" t="s">
        <v>36</v>
      </c>
      <c r="AA231" s="368" t="s">
        <v>36</v>
      </c>
      <c r="AB231" s="368" t="s">
        <v>34</v>
      </c>
      <c r="AC231" s="368" t="s">
        <v>34</v>
      </c>
      <c r="AD231" s="367"/>
      <c r="AE231" s="368" t="s">
        <v>36</v>
      </c>
      <c r="AF231" s="368" t="s">
        <v>35</v>
      </c>
      <c r="AG231" s="368" t="s">
        <v>3584</v>
      </c>
      <c r="AH231" s="368" t="s">
        <v>3570</v>
      </c>
      <c r="AI231" s="368" t="s">
        <v>3554</v>
      </c>
      <c r="AJ231" s="368" t="s">
        <v>34</v>
      </c>
    </row>
    <row r="232" spans="1:36" customFormat="1" ht="15" x14ac:dyDescent="0.25">
      <c r="A232" s="375">
        <v>5241</v>
      </c>
      <c r="B232" s="368" t="s">
        <v>472</v>
      </c>
      <c r="C232" s="369" t="s">
        <v>33</v>
      </c>
      <c r="D232" s="368" t="s">
        <v>33</v>
      </c>
      <c r="E232" s="368" t="s">
        <v>33</v>
      </c>
      <c r="F232" s="368" t="s">
        <v>33</v>
      </c>
      <c r="G232" s="368" t="s">
        <v>33</v>
      </c>
      <c r="H232" s="368" t="s">
        <v>33</v>
      </c>
      <c r="I232" s="368" t="s">
        <v>33</v>
      </c>
      <c r="J232" s="368" t="s">
        <v>104</v>
      </c>
      <c r="K232" s="368" t="s">
        <v>33</v>
      </c>
      <c r="L232" s="368" t="s">
        <v>33</v>
      </c>
      <c r="M232" s="368" t="s">
        <v>33</v>
      </c>
      <c r="N232" s="368">
        <v>84</v>
      </c>
      <c r="O232" s="368">
        <v>83</v>
      </c>
      <c r="P232" s="368">
        <v>87</v>
      </c>
      <c r="Q232" s="368">
        <v>58</v>
      </c>
      <c r="R232" s="368">
        <v>68</v>
      </c>
      <c r="S232" s="368">
        <v>71</v>
      </c>
      <c r="T232" s="368">
        <v>71</v>
      </c>
      <c r="U232" s="368">
        <v>71</v>
      </c>
      <c r="V232" s="368" t="s">
        <v>11</v>
      </c>
      <c r="W232" s="368">
        <v>593</v>
      </c>
      <c r="X232" s="368">
        <v>100</v>
      </c>
      <c r="Y232" s="368" t="s">
        <v>34</v>
      </c>
      <c r="Z232" s="368" t="s">
        <v>34</v>
      </c>
      <c r="AA232" s="367"/>
      <c r="AB232" s="368" t="s">
        <v>34</v>
      </c>
      <c r="AC232" s="368" t="s">
        <v>34</v>
      </c>
      <c r="AD232" s="367"/>
      <c r="AE232" s="368" t="s">
        <v>36</v>
      </c>
      <c r="AF232" s="368" t="s">
        <v>40</v>
      </c>
      <c r="AG232" s="368" t="s">
        <v>3555</v>
      </c>
      <c r="AH232" s="368" t="s">
        <v>3606</v>
      </c>
      <c r="AI232" s="368" t="s">
        <v>3554</v>
      </c>
      <c r="AJ232" s="368" t="s">
        <v>34</v>
      </c>
    </row>
    <row r="233" spans="1:36" customFormat="1" ht="15" x14ac:dyDescent="0.25">
      <c r="A233" s="375">
        <v>5281</v>
      </c>
      <c r="B233" s="368" t="s">
        <v>474</v>
      </c>
      <c r="C233" s="369" t="s">
        <v>33</v>
      </c>
      <c r="D233" s="368" t="s">
        <v>33</v>
      </c>
      <c r="E233" s="368" t="s">
        <v>33</v>
      </c>
      <c r="F233" s="368" t="s">
        <v>33</v>
      </c>
      <c r="G233" s="368" t="s">
        <v>57</v>
      </c>
      <c r="H233" s="368" t="s">
        <v>33</v>
      </c>
      <c r="I233" s="368" t="s">
        <v>33</v>
      </c>
      <c r="J233" s="368" t="s">
        <v>33</v>
      </c>
      <c r="K233" s="368" t="s">
        <v>57</v>
      </c>
      <c r="L233" s="368" t="s">
        <v>57</v>
      </c>
      <c r="M233" s="368" t="s">
        <v>46</v>
      </c>
      <c r="N233" s="368">
        <v>76</v>
      </c>
      <c r="O233" s="368">
        <v>77</v>
      </c>
      <c r="P233" s="368">
        <v>97</v>
      </c>
      <c r="Q233" s="368">
        <v>57</v>
      </c>
      <c r="R233" s="368">
        <v>62</v>
      </c>
      <c r="S233" s="368">
        <v>58</v>
      </c>
      <c r="T233" s="368">
        <v>60</v>
      </c>
      <c r="U233" s="368">
        <v>68</v>
      </c>
      <c r="V233" s="368" t="s">
        <v>11</v>
      </c>
      <c r="W233" s="368">
        <v>555</v>
      </c>
      <c r="X233" s="368">
        <v>100</v>
      </c>
      <c r="Y233" s="368" t="s">
        <v>34</v>
      </c>
      <c r="Z233" s="368" t="s">
        <v>34</v>
      </c>
      <c r="AA233" s="367"/>
      <c r="AB233" s="368" t="s">
        <v>34</v>
      </c>
      <c r="AC233" s="368" t="s">
        <v>34</v>
      </c>
      <c r="AD233" s="367"/>
      <c r="AE233" s="368" t="s">
        <v>36</v>
      </c>
      <c r="AF233" s="368" t="s">
        <v>35</v>
      </c>
      <c r="AG233" s="368" t="s">
        <v>3575</v>
      </c>
      <c r="AH233" s="368" t="s">
        <v>3564</v>
      </c>
      <c r="AI233" s="368" t="s">
        <v>3554</v>
      </c>
      <c r="AJ233" s="368" t="s">
        <v>34</v>
      </c>
    </row>
    <row r="234" spans="1:36" customFormat="1" ht="15" x14ac:dyDescent="0.25">
      <c r="A234" s="375">
        <v>5321</v>
      </c>
      <c r="B234" s="368" t="s">
        <v>476</v>
      </c>
      <c r="C234" s="369" t="s">
        <v>33</v>
      </c>
      <c r="D234" s="367"/>
      <c r="E234" s="367"/>
      <c r="F234" s="368" t="s">
        <v>33</v>
      </c>
      <c r="G234" s="368" t="s">
        <v>33</v>
      </c>
      <c r="H234" s="368" t="s">
        <v>33</v>
      </c>
      <c r="I234" s="368" t="s">
        <v>33</v>
      </c>
      <c r="J234" s="368" t="s">
        <v>33</v>
      </c>
      <c r="K234" s="368" t="s">
        <v>33</v>
      </c>
      <c r="L234" s="368" t="s">
        <v>33</v>
      </c>
      <c r="M234" s="368" t="s">
        <v>57</v>
      </c>
      <c r="N234" s="368">
        <v>79</v>
      </c>
      <c r="O234" s="368">
        <v>79</v>
      </c>
      <c r="P234" s="368">
        <v>86</v>
      </c>
      <c r="Q234" s="368">
        <v>56</v>
      </c>
      <c r="R234" s="368">
        <v>74</v>
      </c>
      <c r="S234" s="368">
        <v>61</v>
      </c>
      <c r="T234" s="368">
        <v>74</v>
      </c>
      <c r="U234" s="368">
        <v>71</v>
      </c>
      <c r="V234" s="368" t="s">
        <v>11</v>
      </c>
      <c r="W234" s="368">
        <v>580</v>
      </c>
      <c r="X234" s="368">
        <v>100</v>
      </c>
      <c r="Y234" s="367"/>
      <c r="Z234" s="368" t="s">
        <v>34</v>
      </c>
      <c r="AA234" s="367"/>
      <c r="AB234" s="367"/>
      <c r="AC234" s="368" t="s">
        <v>34</v>
      </c>
      <c r="AD234" s="367"/>
      <c r="AE234" s="368" t="s">
        <v>36</v>
      </c>
      <c r="AF234" s="368" t="s">
        <v>35</v>
      </c>
      <c r="AG234" s="368" t="s">
        <v>3582</v>
      </c>
      <c r="AH234" s="368" t="s">
        <v>3556</v>
      </c>
      <c r="AI234" s="368" t="s">
        <v>3554</v>
      </c>
      <c r="AJ234" s="368" t="s">
        <v>34</v>
      </c>
    </row>
    <row r="235" spans="1:36" customFormat="1" ht="15" x14ac:dyDescent="0.25">
      <c r="A235" s="375">
        <v>5361</v>
      </c>
      <c r="B235" s="368" t="s">
        <v>478</v>
      </c>
      <c r="C235" s="369" t="s">
        <v>33</v>
      </c>
      <c r="D235" s="368" t="s">
        <v>104</v>
      </c>
      <c r="E235" s="368" t="s">
        <v>33</v>
      </c>
      <c r="F235" s="368" t="s">
        <v>33</v>
      </c>
      <c r="G235" s="368" t="s">
        <v>33</v>
      </c>
      <c r="H235" s="368" t="s">
        <v>33</v>
      </c>
      <c r="I235" s="368" t="s">
        <v>33</v>
      </c>
      <c r="J235" s="368" t="s">
        <v>33</v>
      </c>
      <c r="K235" s="368" t="s">
        <v>33</v>
      </c>
      <c r="L235" s="368" t="s">
        <v>33</v>
      </c>
      <c r="M235" s="368" t="s">
        <v>57</v>
      </c>
      <c r="N235" s="368">
        <v>88</v>
      </c>
      <c r="O235" s="368">
        <v>88</v>
      </c>
      <c r="P235" s="368">
        <v>97</v>
      </c>
      <c r="Q235" s="368">
        <v>77</v>
      </c>
      <c r="R235" s="368">
        <v>77</v>
      </c>
      <c r="S235" s="368">
        <v>56</v>
      </c>
      <c r="T235" s="368">
        <v>78</v>
      </c>
      <c r="U235" s="368">
        <v>63</v>
      </c>
      <c r="V235" s="368" t="s">
        <v>11</v>
      </c>
      <c r="W235" s="368">
        <v>624</v>
      </c>
      <c r="X235" s="368">
        <v>100</v>
      </c>
      <c r="Y235" s="368" t="s">
        <v>36</v>
      </c>
      <c r="Z235" s="368" t="s">
        <v>34</v>
      </c>
      <c r="AA235" s="367"/>
      <c r="AB235" s="368" t="s">
        <v>34</v>
      </c>
      <c r="AC235" s="368" t="s">
        <v>34</v>
      </c>
      <c r="AD235" s="367"/>
      <c r="AE235" s="368" t="s">
        <v>36</v>
      </c>
      <c r="AF235" s="368" t="s">
        <v>35</v>
      </c>
      <c r="AG235" s="368" t="s">
        <v>3593</v>
      </c>
      <c r="AH235" s="368" t="s">
        <v>3575</v>
      </c>
      <c r="AI235" s="368" t="s">
        <v>3554</v>
      </c>
      <c r="AJ235" s="368" t="s">
        <v>34</v>
      </c>
    </row>
    <row r="236" spans="1:36" customFormat="1" ht="15" x14ac:dyDescent="0.25">
      <c r="A236" s="375">
        <v>5381</v>
      </c>
      <c r="B236" s="368" t="s">
        <v>480</v>
      </c>
      <c r="C236" s="369" t="s">
        <v>33</v>
      </c>
      <c r="D236" s="368" t="s">
        <v>33</v>
      </c>
      <c r="E236" s="368" t="s">
        <v>33</v>
      </c>
      <c r="F236" s="368" t="s">
        <v>33</v>
      </c>
      <c r="G236" s="368" t="s">
        <v>33</v>
      </c>
      <c r="H236" s="368" t="s">
        <v>33</v>
      </c>
      <c r="I236" s="368" t="s">
        <v>33</v>
      </c>
      <c r="J236" s="368" t="s">
        <v>33</v>
      </c>
      <c r="K236" s="368" t="s">
        <v>33</v>
      </c>
      <c r="L236" s="368" t="s">
        <v>104</v>
      </c>
      <c r="M236" s="368" t="s">
        <v>33</v>
      </c>
      <c r="N236" s="368">
        <v>81</v>
      </c>
      <c r="O236" s="368">
        <v>81</v>
      </c>
      <c r="P236" s="368">
        <v>82</v>
      </c>
      <c r="Q236" s="368">
        <v>60</v>
      </c>
      <c r="R236" s="368">
        <v>71</v>
      </c>
      <c r="S236" s="368">
        <v>68</v>
      </c>
      <c r="T236" s="368">
        <v>75</v>
      </c>
      <c r="U236" s="368">
        <v>75</v>
      </c>
      <c r="V236" s="368" t="s">
        <v>11</v>
      </c>
      <c r="W236" s="368">
        <v>593</v>
      </c>
      <c r="X236" s="368">
        <v>100</v>
      </c>
      <c r="Y236" s="368" t="s">
        <v>34</v>
      </c>
      <c r="Z236" s="368" t="s">
        <v>34</v>
      </c>
      <c r="AA236" s="367"/>
      <c r="AB236" s="368" t="s">
        <v>34</v>
      </c>
      <c r="AC236" s="368" t="s">
        <v>34</v>
      </c>
      <c r="AD236" s="367"/>
      <c r="AE236" s="368" t="s">
        <v>36</v>
      </c>
      <c r="AF236" s="368" t="s">
        <v>35</v>
      </c>
      <c r="AG236" s="368" t="s">
        <v>3578</v>
      </c>
      <c r="AH236" s="368" t="s">
        <v>3564</v>
      </c>
      <c r="AI236" s="368" t="s">
        <v>3554</v>
      </c>
      <c r="AJ236" s="368" t="s">
        <v>34</v>
      </c>
    </row>
    <row r="237" spans="1:36" customFormat="1" ht="15" x14ac:dyDescent="0.25">
      <c r="A237" s="375">
        <v>5401</v>
      </c>
      <c r="B237" s="368" t="s">
        <v>482</v>
      </c>
      <c r="C237" s="369" t="s">
        <v>33</v>
      </c>
      <c r="D237" s="368" t="s">
        <v>33</v>
      </c>
      <c r="E237" s="368" t="s">
        <v>33</v>
      </c>
      <c r="F237" s="368" t="s">
        <v>33</v>
      </c>
      <c r="G237" s="368" t="s">
        <v>33</v>
      </c>
      <c r="H237" s="368" t="s">
        <v>33</v>
      </c>
      <c r="I237" s="368" t="s">
        <v>33</v>
      </c>
      <c r="J237" s="368" t="s">
        <v>33</v>
      </c>
      <c r="K237" s="368" t="s">
        <v>33</v>
      </c>
      <c r="L237" s="368" t="s">
        <v>33</v>
      </c>
      <c r="M237" s="368" t="s">
        <v>33</v>
      </c>
      <c r="N237" s="368">
        <v>97</v>
      </c>
      <c r="O237" s="368">
        <v>96</v>
      </c>
      <c r="P237" s="368">
        <v>94</v>
      </c>
      <c r="Q237" s="368">
        <v>84</v>
      </c>
      <c r="R237" s="368">
        <v>74</v>
      </c>
      <c r="S237" s="368">
        <v>82</v>
      </c>
      <c r="T237" s="368">
        <v>84</v>
      </c>
      <c r="U237" s="368">
        <v>87</v>
      </c>
      <c r="V237" s="368" t="s">
        <v>11</v>
      </c>
      <c r="W237" s="368">
        <v>698</v>
      </c>
      <c r="X237" s="368">
        <v>100</v>
      </c>
      <c r="Y237" s="368" t="s">
        <v>34</v>
      </c>
      <c r="Z237" s="368" t="s">
        <v>34</v>
      </c>
      <c r="AA237" s="367"/>
      <c r="AB237" s="368" t="s">
        <v>34</v>
      </c>
      <c r="AC237" s="368" t="s">
        <v>34</v>
      </c>
      <c r="AD237" s="367"/>
      <c r="AE237" s="368" t="s">
        <v>36</v>
      </c>
      <c r="AF237" s="368" t="s">
        <v>35</v>
      </c>
      <c r="AG237" s="368" t="s">
        <v>3625</v>
      </c>
      <c r="AH237" s="368" t="s">
        <v>3590</v>
      </c>
      <c r="AI237" s="368" t="s">
        <v>3554</v>
      </c>
      <c r="AJ237" s="368" t="s">
        <v>36</v>
      </c>
    </row>
    <row r="238" spans="1:36" customFormat="1" ht="15" x14ac:dyDescent="0.25">
      <c r="A238" s="375">
        <v>5421</v>
      </c>
      <c r="B238" s="368" t="s">
        <v>484</v>
      </c>
      <c r="C238" s="369" t="s">
        <v>33</v>
      </c>
      <c r="D238" s="368" t="s">
        <v>33</v>
      </c>
      <c r="E238" s="368" t="s">
        <v>33</v>
      </c>
      <c r="F238" s="368" t="s">
        <v>33</v>
      </c>
      <c r="G238" s="368" t="s">
        <v>33</v>
      </c>
      <c r="H238" s="368" t="s">
        <v>104</v>
      </c>
      <c r="I238" s="368" t="s">
        <v>33</v>
      </c>
      <c r="J238" s="368" t="s">
        <v>33</v>
      </c>
      <c r="K238" s="368" t="s">
        <v>33</v>
      </c>
      <c r="L238" s="368" t="s">
        <v>33</v>
      </c>
      <c r="M238" s="368" t="s">
        <v>33</v>
      </c>
      <c r="N238" s="368">
        <v>87</v>
      </c>
      <c r="O238" s="368">
        <v>89</v>
      </c>
      <c r="P238" s="368">
        <v>89</v>
      </c>
      <c r="Q238" s="368">
        <v>71</v>
      </c>
      <c r="R238" s="368">
        <v>76</v>
      </c>
      <c r="S238" s="368">
        <v>58</v>
      </c>
      <c r="T238" s="368">
        <v>70</v>
      </c>
      <c r="U238" s="368">
        <v>62</v>
      </c>
      <c r="V238" s="368" t="s">
        <v>11</v>
      </c>
      <c r="W238" s="368">
        <v>602</v>
      </c>
      <c r="X238" s="368">
        <v>100</v>
      </c>
      <c r="Y238" s="368" t="s">
        <v>34</v>
      </c>
      <c r="Z238" s="368" t="s">
        <v>34</v>
      </c>
      <c r="AA238" s="367"/>
      <c r="AB238" s="368" t="s">
        <v>34</v>
      </c>
      <c r="AC238" s="368" t="s">
        <v>34</v>
      </c>
      <c r="AD238" s="367"/>
      <c r="AE238" s="368" t="s">
        <v>36</v>
      </c>
      <c r="AF238" s="368" t="s">
        <v>35</v>
      </c>
      <c r="AG238" s="368" t="s">
        <v>3583</v>
      </c>
      <c r="AH238" s="368" t="s">
        <v>3556</v>
      </c>
      <c r="AI238" s="368" t="s">
        <v>3554</v>
      </c>
      <c r="AJ238" s="368" t="s">
        <v>34</v>
      </c>
    </row>
    <row r="239" spans="1:36" customFormat="1" ht="15" x14ac:dyDescent="0.25">
      <c r="A239" s="375">
        <v>5431</v>
      </c>
      <c r="B239" s="368" t="s">
        <v>486</v>
      </c>
      <c r="C239" s="369" t="s">
        <v>33</v>
      </c>
      <c r="D239" s="368" t="s">
        <v>33</v>
      </c>
      <c r="E239" s="368" t="s">
        <v>33</v>
      </c>
      <c r="F239" s="368" t="s">
        <v>33</v>
      </c>
      <c r="G239" s="368" t="s">
        <v>33</v>
      </c>
      <c r="H239" s="368" t="s">
        <v>33</v>
      </c>
      <c r="I239" s="368" t="s">
        <v>33</v>
      </c>
      <c r="J239" s="368" t="s">
        <v>33</v>
      </c>
      <c r="K239" s="368" t="s">
        <v>104</v>
      </c>
      <c r="L239" s="368" t="s">
        <v>104</v>
      </c>
      <c r="M239" s="368" t="s">
        <v>57</v>
      </c>
      <c r="N239" s="368">
        <v>74</v>
      </c>
      <c r="O239" s="368">
        <v>74</v>
      </c>
      <c r="P239" s="368">
        <v>84</v>
      </c>
      <c r="Q239" s="368">
        <v>42</v>
      </c>
      <c r="R239" s="368">
        <v>72</v>
      </c>
      <c r="S239" s="368">
        <v>59</v>
      </c>
      <c r="T239" s="368">
        <v>80</v>
      </c>
      <c r="U239" s="368">
        <v>69</v>
      </c>
      <c r="V239" s="368" t="s">
        <v>11</v>
      </c>
      <c r="W239" s="368">
        <v>554</v>
      </c>
      <c r="X239" s="368">
        <v>100</v>
      </c>
      <c r="Y239" s="368" t="s">
        <v>34</v>
      </c>
      <c r="Z239" s="368" t="s">
        <v>34</v>
      </c>
      <c r="AA239" s="367"/>
      <c r="AB239" s="368" t="s">
        <v>34</v>
      </c>
      <c r="AC239" s="368" t="s">
        <v>34</v>
      </c>
      <c r="AD239" s="367"/>
      <c r="AE239" s="368" t="s">
        <v>36</v>
      </c>
      <c r="AF239" s="368" t="s">
        <v>35</v>
      </c>
      <c r="AG239" s="368" t="s">
        <v>3575</v>
      </c>
      <c r="AH239" s="368" t="s">
        <v>3570</v>
      </c>
      <c r="AI239" s="368" t="s">
        <v>3554</v>
      </c>
      <c r="AJ239" s="368" t="s">
        <v>34</v>
      </c>
    </row>
    <row r="240" spans="1:36" customFormat="1" ht="15" x14ac:dyDescent="0.25">
      <c r="A240" s="375">
        <v>5441</v>
      </c>
      <c r="B240" s="368" t="s">
        <v>488</v>
      </c>
      <c r="C240" s="369" t="s">
        <v>33</v>
      </c>
      <c r="D240" s="368" t="s">
        <v>33</v>
      </c>
      <c r="E240" s="368" t="s">
        <v>33</v>
      </c>
      <c r="F240" s="368" t="s">
        <v>33</v>
      </c>
      <c r="G240" s="368" t="s">
        <v>104</v>
      </c>
      <c r="H240" s="368" t="s">
        <v>33</v>
      </c>
      <c r="I240" s="368" t="s">
        <v>33</v>
      </c>
      <c r="J240" s="368" t="s">
        <v>33</v>
      </c>
      <c r="K240" s="368" t="s">
        <v>33</v>
      </c>
      <c r="L240" s="368" t="s">
        <v>33</v>
      </c>
      <c r="M240" s="368" t="s">
        <v>57</v>
      </c>
      <c r="N240" s="368">
        <v>77</v>
      </c>
      <c r="O240" s="368">
        <v>76</v>
      </c>
      <c r="P240" s="368">
        <v>96</v>
      </c>
      <c r="Q240" s="368">
        <v>68</v>
      </c>
      <c r="R240" s="368">
        <v>74</v>
      </c>
      <c r="S240" s="368">
        <v>75</v>
      </c>
      <c r="T240" s="368">
        <v>67</v>
      </c>
      <c r="U240" s="368">
        <v>71</v>
      </c>
      <c r="V240" s="368" t="s">
        <v>11</v>
      </c>
      <c r="W240" s="368">
        <v>604</v>
      </c>
      <c r="X240" s="368">
        <v>100</v>
      </c>
      <c r="Y240" s="368" t="s">
        <v>34</v>
      </c>
      <c r="Z240" s="368" t="s">
        <v>34</v>
      </c>
      <c r="AA240" s="367"/>
      <c r="AB240" s="368" t="s">
        <v>34</v>
      </c>
      <c r="AC240" s="368" t="s">
        <v>34</v>
      </c>
      <c r="AD240" s="367"/>
      <c r="AE240" s="368" t="s">
        <v>36</v>
      </c>
      <c r="AF240" s="368" t="s">
        <v>35</v>
      </c>
      <c r="AG240" s="368" t="s">
        <v>3618</v>
      </c>
      <c r="AH240" s="368" t="s">
        <v>3562</v>
      </c>
      <c r="AI240" s="368" t="s">
        <v>3554</v>
      </c>
      <c r="AJ240" s="368" t="s">
        <v>34</v>
      </c>
    </row>
    <row r="241" spans="1:36" customFormat="1" ht="15" x14ac:dyDescent="0.25">
      <c r="A241" s="375">
        <v>5481</v>
      </c>
      <c r="B241" s="368" t="s">
        <v>490</v>
      </c>
      <c r="C241" s="369" t="s">
        <v>33</v>
      </c>
      <c r="D241" s="368" t="s">
        <v>33</v>
      </c>
      <c r="E241" s="368" t="s">
        <v>33</v>
      </c>
      <c r="F241" s="368" t="s">
        <v>104</v>
      </c>
      <c r="G241" s="368" t="s">
        <v>104</v>
      </c>
      <c r="H241" s="368" t="s">
        <v>33</v>
      </c>
      <c r="I241" s="368" t="s">
        <v>33</v>
      </c>
      <c r="J241" s="368" t="s">
        <v>33</v>
      </c>
      <c r="K241" s="368" t="s">
        <v>33</v>
      </c>
      <c r="L241" s="368" t="s">
        <v>33</v>
      </c>
      <c r="M241" s="368" t="s">
        <v>33</v>
      </c>
      <c r="N241" s="368">
        <v>74</v>
      </c>
      <c r="O241" s="368">
        <v>78</v>
      </c>
      <c r="P241" s="368">
        <v>97</v>
      </c>
      <c r="Q241" s="368">
        <v>63</v>
      </c>
      <c r="R241" s="368">
        <v>66</v>
      </c>
      <c r="S241" s="368">
        <v>65</v>
      </c>
      <c r="T241" s="368">
        <v>55</v>
      </c>
      <c r="U241" s="368">
        <v>67</v>
      </c>
      <c r="V241" s="368" t="s">
        <v>11</v>
      </c>
      <c r="W241" s="368">
        <v>565</v>
      </c>
      <c r="X241" s="368">
        <v>100</v>
      </c>
      <c r="Y241" s="368" t="s">
        <v>34</v>
      </c>
      <c r="Z241" s="368" t="s">
        <v>34</v>
      </c>
      <c r="AA241" s="367"/>
      <c r="AB241" s="368" t="s">
        <v>34</v>
      </c>
      <c r="AC241" s="368" t="s">
        <v>34</v>
      </c>
      <c r="AD241" s="367"/>
      <c r="AE241" s="368" t="s">
        <v>36</v>
      </c>
      <c r="AF241" s="368" t="s">
        <v>35</v>
      </c>
      <c r="AG241" s="368" t="s">
        <v>3578</v>
      </c>
      <c r="AH241" s="368" t="s">
        <v>3558</v>
      </c>
      <c r="AI241" s="368" t="s">
        <v>3554</v>
      </c>
      <c r="AJ241" s="368" t="s">
        <v>34</v>
      </c>
    </row>
    <row r="242" spans="1:36" customFormat="1" ht="15" x14ac:dyDescent="0.25">
      <c r="A242" s="375">
        <v>5521</v>
      </c>
      <c r="B242" s="368" t="s">
        <v>492</v>
      </c>
      <c r="C242" s="369" t="s">
        <v>33</v>
      </c>
      <c r="D242" s="368" t="s">
        <v>33</v>
      </c>
      <c r="E242" s="368" t="s">
        <v>33</v>
      </c>
      <c r="F242" s="368" t="s">
        <v>33</v>
      </c>
      <c r="G242" s="368" t="s">
        <v>57</v>
      </c>
      <c r="H242" s="368" t="s">
        <v>33</v>
      </c>
      <c r="I242" s="368" t="s">
        <v>57</v>
      </c>
      <c r="J242" s="368" t="s">
        <v>104</v>
      </c>
      <c r="K242" s="368" t="s">
        <v>57</v>
      </c>
      <c r="L242" s="368" t="s">
        <v>104</v>
      </c>
      <c r="M242" s="368" t="s">
        <v>57</v>
      </c>
      <c r="N242" s="368">
        <v>86</v>
      </c>
      <c r="O242" s="368">
        <v>79</v>
      </c>
      <c r="P242" s="368">
        <v>95</v>
      </c>
      <c r="Q242" s="368">
        <v>50</v>
      </c>
      <c r="R242" s="368">
        <v>69</v>
      </c>
      <c r="S242" s="368">
        <v>53</v>
      </c>
      <c r="T242" s="368">
        <v>65</v>
      </c>
      <c r="U242" s="368">
        <v>68</v>
      </c>
      <c r="V242" s="368" t="s">
        <v>11</v>
      </c>
      <c r="W242" s="368">
        <v>565</v>
      </c>
      <c r="X242" s="368">
        <v>100</v>
      </c>
      <c r="Y242" s="368" t="s">
        <v>34</v>
      </c>
      <c r="Z242" s="368" t="s">
        <v>34</v>
      </c>
      <c r="AA242" s="367"/>
      <c r="AB242" s="368" t="s">
        <v>34</v>
      </c>
      <c r="AC242" s="368" t="s">
        <v>34</v>
      </c>
      <c r="AD242" s="367"/>
      <c r="AE242" s="368" t="s">
        <v>36</v>
      </c>
      <c r="AF242" s="368" t="s">
        <v>35</v>
      </c>
      <c r="AG242" s="368" t="s">
        <v>3611</v>
      </c>
      <c r="AH242" s="368" t="s">
        <v>3562</v>
      </c>
      <c r="AI242" s="368" t="s">
        <v>3554</v>
      </c>
      <c r="AJ242" s="368" t="s">
        <v>34</v>
      </c>
    </row>
    <row r="243" spans="1:36" customFormat="1" ht="15" x14ac:dyDescent="0.25">
      <c r="A243" s="375">
        <v>5561</v>
      </c>
      <c r="B243" s="368" t="s">
        <v>494</v>
      </c>
      <c r="C243" s="369" t="s">
        <v>33</v>
      </c>
      <c r="D243" s="368" t="s">
        <v>104</v>
      </c>
      <c r="E243" s="368" t="s">
        <v>33</v>
      </c>
      <c r="F243" s="368" t="s">
        <v>104</v>
      </c>
      <c r="G243" s="368" t="s">
        <v>104</v>
      </c>
      <c r="H243" s="368" t="s">
        <v>104</v>
      </c>
      <c r="I243" s="368" t="s">
        <v>46</v>
      </c>
      <c r="J243" s="368" t="s">
        <v>46</v>
      </c>
      <c r="K243" s="368" t="s">
        <v>33</v>
      </c>
      <c r="L243" s="368" t="s">
        <v>33</v>
      </c>
      <c r="M243" s="368" t="s">
        <v>57</v>
      </c>
      <c r="N243" s="368">
        <v>78</v>
      </c>
      <c r="O243" s="368">
        <v>75</v>
      </c>
      <c r="P243" s="368">
        <v>76</v>
      </c>
      <c r="Q243" s="368">
        <v>53</v>
      </c>
      <c r="R243" s="368">
        <v>68</v>
      </c>
      <c r="S243" s="368">
        <v>66</v>
      </c>
      <c r="T243" s="368">
        <v>60</v>
      </c>
      <c r="U243" s="368">
        <v>63</v>
      </c>
      <c r="V243" s="368" t="s">
        <v>11</v>
      </c>
      <c r="W243" s="368">
        <v>539</v>
      </c>
      <c r="X243" s="368">
        <v>100</v>
      </c>
      <c r="Y243" s="368" t="s">
        <v>36</v>
      </c>
      <c r="Z243" s="368" t="s">
        <v>34</v>
      </c>
      <c r="AA243" s="367"/>
      <c r="AB243" s="368" t="s">
        <v>34</v>
      </c>
      <c r="AC243" s="368" t="s">
        <v>34</v>
      </c>
      <c r="AD243" s="367"/>
      <c r="AE243" s="368" t="s">
        <v>36</v>
      </c>
      <c r="AF243" s="368" t="s">
        <v>35</v>
      </c>
      <c r="AG243" s="368" t="s">
        <v>3575</v>
      </c>
      <c r="AH243" s="368" t="s">
        <v>3565</v>
      </c>
      <c r="AI243" s="368" t="s">
        <v>3554</v>
      </c>
      <c r="AJ243" s="368" t="s">
        <v>34</v>
      </c>
    </row>
    <row r="244" spans="1:36" customFormat="1" ht="15" x14ac:dyDescent="0.25">
      <c r="A244" s="375">
        <v>5601</v>
      </c>
      <c r="B244" s="368" t="s">
        <v>496</v>
      </c>
      <c r="C244" s="369" t="s">
        <v>33</v>
      </c>
      <c r="D244" s="368" t="s">
        <v>33</v>
      </c>
      <c r="E244" s="368" t="s">
        <v>33</v>
      </c>
      <c r="F244" s="368" t="s">
        <v>33</v>
      </c>
      <c r="G244" s="368" t="s">
        <v>33</v>
      </c>
      <c r="H244" s="368" t="s">
        <v>33</v>
      </c>
      <c r="I244" s="368" t="s">
        <v>33</v>
      </c>
      <c r="J244" s="368" t="s">
        <v>33</v>
      </c>
      <c r="K244" s="368" t="s">
        <v>33</v>
      </c>
      <c r="L244" s="368" t="s">
        <v>33</v>
      </c>
      <c r="M244" s="368" t="s">
        <v>33</v>
      </c>
      <c r="N244" s="368">
        <v>88</v>
      </c>
      <c r="O244" s="368">
        <v>90</v>
      </c>
      <c r="P244" s="368">
        <v>88</v>
      </c>
      <c r="Q244" s="368">
        <v>75</v>
      </c>
      <c r="R244" s="368">
        <v>70</v>
      </c>
      <c r="S244" s="368">
        <v>65</v>
      </c>
      <c r="T244" s="368">
        <v>72</v>
      </c>
      <c r="U244" s="368">
        <v>64</v>
      </c>
      <c r="V244" s="368" t="s">
        <v>11</v>
      </c>
      <c r="W244" s="368">
        <v>612</v>
      </c>
      <c r="X244" s="368">
        <v>100</v>
      </c>
      <c r="Y244" s="368" t="s">
        <v>34</v>
      </c>
      <c r="Z244" s="368" t="s">
        <v>34</v>
      </c>
      <c r="AA244" s="367"/>
      <c r="AB244" s="368" t="s">
        <v>34</v>
      </c>
      <c r="AC244" s="368" t="s">
        <v>34</v>
      </c>
      <c r="AD244" s="367"/>
      <c r="AE244" s="368" t="s">
        <v>36</v>
      </c>
      <c r="AF244" s="368" t="s">
        <v>35</v>
      </c>
      <c r="AG244" s="368" t="s">
        <v>3587</v>
      </c>
      <c r="AH244" s="368" t="s">
        <v>3565</v>
      </c>
      <c r="AI244" s="368" t="s">
        <v>3554</v>
      </c>
      <c r="AJ244" s="368" t="s">
        <v>34</v>
      </c>
    </row>
    <row r="245" spans="1:36" customFormat="1" ht="15" x14ac:dyDescent="0.25">
      <c r="A245" s="375">
        <v>5641</v>
      </c>
      <c r="B245" s="368" t="s">
        <v>498</v>
      </c>
      <c r="C245" s="369" t="s">
        <v>33</v>
      </c>
      <c r="D245" s="368" t="s">
        <v>33</v>
      </c>
      <c r="E245" s="368" t="s">
        <v>33</v>
      </c>
      <c r="F245" s="368" t="s">
        <v>33</v>
      </c>
      <c r="G245" s="368" t="s">
        <v>33</v>
      </c>
      <c r="H245" s="368" t="s">
        <v>33</v>
      </c>
      <c r="I245" s="368" t="s">
        <v>33</v>
      </c>
      <c r="J245" s="368" t="s">
        <v>33</v>
      </c>
      <c r="K245" s="368" t="s">
        <v>104</v>
      </c>
      <c r="L245" s="368" t="s">
        <v>33</v>
      </c>
      <c r="M245" s="368" t="s">
        <v>33</v>
      </c>
      <c r="N245" s="368">
        <v>93</v>
      </c>
      <c r="O245" s="368">
        <v>93</v>
      </c>
      <c r="P245" s="368">
        <v>77</v>
      </c>
      <c r="Q245" s="368">
        <v>76</v>
      </c>
      <c r="R245" s="368">
        <v>77</v>
      </c>
      <c r="S245" s="368">
        <v>72</v>
      </c>
      <c r="T245" s="368">
        <v>63</v>
      </c>
      <c r="U245" s="368">
        <v>77</v>
      </c>
      <c r="V245" s="368" t="s">
        <v>11</v>
      </c>
      <c r="W245" s="368">
        <v>628</v>
      </c>
      <c r="X245" s="368">
        <v>100</v>
      </c>
      <c r="Y245" s="368" t="s">
        <v>34</v>
      </c>
      <c r="Z245" s="368" t="s">
        <v>34</v>
      </c>
      <c r="AA245" s="367"/>
      <c r="AB245" s="368" t="s">
        <v>34</v>
      </c>
      <c r="AC245" s="368" t="s">
        <v>34</v>
      </c>
      <c r="AD245" s="367"/>
      <c r="AE245" s="368" t="s">
        <v>36</v>
      </c>
      <c r="AF245" s="368" t="s">
        <v>35</v>
      </c>
      <c r="AG245" s="368" t="s">
        <v>3581</v>
      </c>
      <c r="AH245" s="368" t="s">
        <v>3562</v>
      </c>
      <c r="AI245" s="368" t="s">
        <v>3554</v>
      </c>
      <c r="AJ245" s="368" t="s">
        <v>34</v>
      </c>
    </row>
    <row r="246" spans="1:36" customFormat="1" ht="15" x14ac:dyDescent="0.25">
      <c r="A246" s="375">
        <v>5671</v>
      </c>
      <c r="B246" s="368" t="s">
        <v>500</v>
      </c>
      <c r="C246" s="369" t="s">
        <v>33</v>
      </c>
      <c r="D246" s="368" t="s">
        <v>33</v>
      </c>
      <c r="E246" s="368" t="s">
        <v>33</v>
      </c>
      <c r="F246" s="368" t="s">
        <v>33</v>
      </c>
      <c r="G246" s="368" t="s">
        <v>33</v>
      </c>
      <c r="H246" s="368" t="s">
        <v>33</v>
      </c>
      <c r="I246" s="368" t="s">
        <v>33</v>
      </c>
      <c r="J246" s="368" t="s">
        <v>33</v>
      </c>
      <c r="K246" s="368" t="s">
        <v>33</v>
      </c>
      <c r="L246" s="368" t="s">
        <v>33</v>
      </c>
      <c r="M246" s="368" t="s">
        <v>33</v>
      </c>
      <c r="N246" s="368">
        <v>92</v>
      </c>
      <c r="O246" s="368">
        <v>86</v>
      </c>
      <c r="P246" s="368">
        <v>96</v>
      </c>
      <c r="Q246" s="368">
        <v>78</v>
      </c>
      <c r="R246" s="368">
        <v>67</v>
      </c>
      <c r="S246" s="368">
        <v>73</v>
      </c>
      <c r="T246" s="368">
        <v>71</v>
      </c>
      <c r="U246" s="368">
        <v>62</v>
      </c>
      <c r="V246" s="368" t="s">
        <v>11</v>
      </c>
      <c r="W246" s="368">
        <v>625</v>
      </c>
      <c r="X246" s="368">
        <v>100</v>
      </c>
      <c r="Y246" s="368" t="s">
        <v>34</v>
      </c>
      <c r="Z246" s="368" t="s">
        <v>34</v>
      </c>
      <c r="AA246" s="367"/>
      <c r="AB246" s="368" t="s">
        <v>34</v>
      </c>
      <c r="AC246" s="368" t="s">
        <v>34</v>
      </c>
      <c r="AD246" s="367"/>
      <c r="AE246" s="368" t="s">
        <v>36</v>
      </c>
      <c r="AF246" s="368" t="s">
        <v>40</v>
      </c>
      <c r="AG246" s="368" t="s">
        <v>3574</v>
      </c>
      <c r="AH246" s="368" t="s">
        <v>3618</v>
      </c>
      <c r="AI246" s="368" t="s">
        <v>3554</v>
      </c>
      <c r="AJ246" s="368" t="s">
        <v>36</v>
      </c>
    </row>
    <row r="247" spans="1:36" customFormat="1" ht="15" x14ac:dyDescent="0.25">
      <c r="A247" s="375">
        <v>5711</v>
      </c>
      <c r="B247" s="368" t="s">
        <v>504</v>
      </c>
      <c r="C247" s="369" t="s">
        <v>33</v>
      </c>
      <c r="D247" s="368" t="s">
        <v>33</v>
      </c>
      <c r="E247" s="368" t="s">
        <v>33</v>
      </c>
      <c r="F247" s="368" t="s">
        <v>33</v>
      </c>
      <c r="G247" s="368" t="s">
        <v>33</v>
      </c>
      <c r="H247" s="368" t="s">
        <v>33</v>
      </c>
      <c r="I247" s="368" t="s">
        <v>33</v>
      </c>
      <c r="J247" s="368" t="s">
        <v>33</v>
      </c>
      <c r="K247" s="368" t="s">
        <v>104</v>
      </c>
      <c r="L247" s="368" t="s">
        <v>33</v>
      </c>
      <c r="M247" s="368" t="s">
        <v>57</v>
      </c>
      <c r="N247" s="368">
        <v>70</v>
      </c>
      <c r="O247" s="368">
        <v>73</v>
      </c>
      <c r="P247" s="368">
        <v>90</v>
      </c>
      <c r="Q247" s="368">
        <v>42</v>
      </c>
      <c r="R247" s="368">
        <v>64</v>
      </c>
      <c r="S247" s="368">
        <v>68</v>
      </c>
      <c r="T247" s="368">
        <v>66</v>
      </c>
      <c r="U247" s="368">
        <v>83</v>
      </c>
      <c r="V247" s="368" t="s">
        <v>11</v>
      </c>
      <c r="W247" s="368">
        <v>556</v>
      </c>
      <c r="X247" s="368">
        <v>100</v>
      </c>
      <c r="Y247" s="368" t="s">
        <v>34</v>
      </c>
      <c r="Z247" s="368" t="s">
        <v>34</v>
      </c>
      <c r="AA247" s="367"/>
      <c r="AB247" s="368" t="s">
        <v>34</v>
      </c>
      <c r="AC247" s="368" t="s">
        <v>34</v>
      </c>
      <c r="AD247" s="367"/>
      <c r="AE247" s="368" t="s">
        <v>36</v>
      </c>
      <c r="AF247" s="368" t="s">
        <v>35</v>
      </c>
      <c r="AG247" s="368" t="s">
        <v>3584</v>
      </c>
      <c r="AH247" s="368" t="s">
        <v>3565</v>
      </c>
      <c r="AI247" s="368" t="s">
        <v>3554</v>
      </c>
      <c r="AJ247" s="368" t="s">
        <v>34</v>
      </c>
    </row>
    <row r="248" spans="1:36" customFormat="1" ht="15" x14ac:dyDescent="0.25">
      <c r="A248" s="375">
        <v>5791</v>
      </c>
      <c r="B248" s="368" t="s">
        <v>506</v>
      </c>
      <c r="C248" s="369" t="s">
        <v>46</v>
      </c>
      <c r="D248" s="368" t="s">
        <v>46</v>
      </c>
      <c r="E248" s="368" t="s">
        <v>57</v>
      </c>
      <c r="F248" s="368" t="s">
        <v>57</v>
      </c>
      <c r="G248" s="368" t="s">
        <v>214</v>
      </c>
      <c r="H248" s="368" t="s">
        <v>104</v>
      </c>
      <c r="I248" s="368" t="s">
        <v>46</v>
      </c>
      <c r="J248" s="368" t="s">
        <v>46</v>
      </c>
      <c r="K248" s="368" t="s">
        <v>57</v>
      </c>
      <c r="L248" s="368" t="s">
        <v>46</v>
      </c>
      <c r="M248" s="368" t="s">
        <v>46</v>
      </c>
      <c r="N248" s="368">
        <v>48</v>
      </c>
      <c r="O248" s="368">
        <v>52</v>
      </c>
      <c r="P248" s="368">
        <v>83</v>
      </c>
      <c r="Q248" s="368">
        <v>22</v>
      </c>
      <c r="R248" s="368">
        <v>56</v>
      </c>
      <c r="S248" s="368">
        <v>47</v>
      </c>
      <c r="T248" s="368">
        <v>43</v>
      </c>
      <c r="U248" s="368">
        <v>70</v>
      </c>
      <c r="V248" s="368" t="s">
        <v>11</v>
      </c>
      <c r="W248" s="368">
        <v>421</v>
      </c>
      <c r="X248" s="368">
        <v>100</v>
      </c>
      <c r="Y248" s="368" t="s">
        <v>36</v>
      </c>
      <c r="Z248" s="368" t="s">
        <v>36</v>
      </c>
      <c r="AA248" s="368" t="s">
        <v>34</v>
      </c>
      <c r="AB248" s="368" t="s">
        <v>34</v>
      </c>
      <c r="AC248" s="368" t="s">
        <v>34</v>
      </c>
      <c r="AD248" s="367"/>
      <c r="AE248" s="368" t="s">
        <v>36</v>
      </c>
      <c r="AF248" s="368" t="s">
        <v>35</v>
      </c>
      <c r="AG248" s="368" t="s">
        <v>3570</v>
      </c>
      <c r="AH248" s="368" t="s">
        <v>3565</v>
      </c>
      <c r="AI248" s="368" t="s">
        <v>3554</v>
      </c>
      <c r="AJ248" s="368" t="s">
        <v>34</v>
      </c>
    </row>
    <row r="249" spans="1:36" customFormat="1" ht="15" x14ac:dyDescent="0.25">
      <c r="A249" s="375">
        <v>5831</v>
      </c>
      <c r="B249" s="368" t="s">
        <v>508</v>
      </c>
      <c r="C249" s="369" t="s">
        <v>33</v>
      </c>
      <c r="D249" s="368" t="s">
        <v>33</v>
      </c>
      <c r="E249" s="368" t="s">
        <v>33</v>
      </c>
      <c r="F249" s="368" t="s">
        <v>33</v>
      </c>
      <c r="G249" s="368" t="s">
        <v>33</v>
      </c>
      <c r="H249" s="368" t="s">
        <v>33</v>
      </c>
      <c r="I249" s="368" t="s">
        <v>33</v>
      </c>
      <c r="J249" s="368" t="s">
        <v>33</v>
      </c>
      <c r="K249" s="368" t="s">
        <v>33</v>
      </c>
      <c r="L249" s="368" t="s">
        <v>33</v>
      </c>
      <c r="M249" s="368" t="s">
        <v>104</v>
      </c>
      <c r="N249" s="368">
        <v>96</v>
      </c>
      <c r="O249" s="368">
        <v>98</v>
      </c>
      <c r="P249" s="368">
        <v>91</v>
      </c>
      <c r="Q249" s="368">
        <v>95</v>
      </c>
      <c r="R249" s="368">
        <v>64</v>
      </c>
      <c r="S249" s="368">
        <v>76</v>
      </c>
      <c r="T249" s="368">
        <v>64</v>
      </c>
      <c r="U249" s="368">
        <v>76</v>
      </c>
      <c r="V249" s="368" t="s">
        <v>11</v>
      </c>
      <c r="W249" s="368">
        <v>660</v>
      </c>
      <c r="X249" s="368">
        <v>100</v>
      </c>
      <c r="Y249" s="368" t="s">
        <v>34</v>
      </c>
      <c r="Z249" s="368" t="s">
        <v>34</v>
      </c>
      <c r="AA249" s="367"/>
      <c r="AB249" s="368" t="s">
        <v>34</v>
      </c>
      <c r="AC249" s="368" t="s">
        <v>34</v>
      </c>
      <c r="AD249" s="367"/>
      <c r="AE249" s="368" t="s">
        <v>36</v>
      </c>
      <c r="AF249" s="368" t="s">
        <v>35</v>
      </c>
      <c r="AG249" s="368" t="s">
        <v>3625</v>
      </c>
      <c r="AH249" s="368" t="s">
        <v>3597</v>
      </c>
      <c r="AI249" s="368" t="s">
        <v>3554</v>
      </c>
      <c r="AJ249" s="368" t="s">
        <v>36</v>
      </c>
    </row>
    <row r="250" spans="1:36" customFormat="1" ht="15" x14ac:dyDescent="0.25">
      <c r="A250" s="375">
        <v>5861</v>
      </c>
      <c r="B250" s="368" t="s">
        <v>510</v>
      </c>
      <c r="C250" s="369" t="s">
        <v>57</v>
      </c>
      <c r="D250" s="368" t="s">
        <v>46</v>
      </c>
      <c r="E250" s="368" t="s">
        <v>214</v>
      </c>
      <c r="F250" s="368" t="s">
        <v>57</v>
      </c>
      <c r="G250" s="368" t="s">
        <v>57</v>
      </c>
      <c r="H250" s="368" t="s">
        <v>57</v>
      </c>
      <c r="I250" s="368" t="s">
        <v>46</v>
      </c>
      <c r="J250" s="368" t="s">
        <v>214</v>
      </c>
      <c r="K250" s="368" t="s">
        <v>834</v>
      </c>
      <c r="L250" s="368" t="s">
        <v>214</v>
      </c>
      <c r="M250" s="368" t="s">
        <v>46</v>
      </c>
      <c r="N250" s="368">
        <v>46</v>
      </c>
      <c r="O250" s="368">
        <v>68</v>
      </c>
      <c r="P250" s="368">
        <v>65</v>
      </c>
      <c r="Q250" s="368">
        <v>35</v>
      </c>
      <c r="R250" s="368">
        <v>51</v>
      </c>
      <c r="S250" s="368">
        <v>72</v>
      </c>
      <c r="T250" s="368">
        <v>50</v>
      </c>
      <c r="U250" s="368">
        <v>63</v>
      </c>
      <c r="V250" s="368" t="s">
        <v>11</v>
      </c>
      <c r="W250" s="368">
        <v>450</v>
      </c>
      <c r="X250" s="368">
        <v>99</v>
      </c>
      <c r="Y250" s="368" t="s">
        <v>34</v>
      </c>
      <c r="Z250" s="368" t="s">
        <v>34</v>
      </c>
      <c r="AA250" s="367"/>
      <c r="AB250" s="368" t="s">
        <v>34</v>
      </c>
      <c r="AC250" s="368" t="s">
        <v>34</v>
      </c>
      <c r="AD250" s="367"/>
      <c r="AE250" s="368" t="s">
        <v>36</v>
      </c>
      <c r="AF250" s="368" t="s">
        <v>35</v>
      </c>
      <c r="AG250" s="368" t="s">
        <v>3571</v>
      </c>
      <c r="AH250" s="368" t="s">
        <v>3565</v>
      </c>
      <c r="AI250" s="368" t="s">
        <v>3554</v>
      </c>
      <c r="AJ250" s="368" t="s">
        <v>34</v>
      </c>
    </row>
    <row r="251" spans="1:36" customFormat="1" ht="15" x14ac:dyDescent="0.25">
      <c r="A251" s="375">
        <v>5901</v>
      </c>
      <c r="B251" s="368" t="s">
        <v>512</v>
      </c>
      <c r="C251" s="369" t="s">
        <v>57</v>
      </c>
      <c r="D251" s="368" t="s">
        <v>57</v>
      </c>
      <c r="E251" s="368" t="s">
        <v>57</v>
      </c>
      <c r="F251" s="368" t="s">
        <v>57</v>
      </c>
      <c r="G251" s="368" t="s">
        <v>104</v>
      </c>
      <c r="H251" s="368" t="s">
        <v>57</v>
      </c>
      <c r="I251" s="368" t="s">
        <v>104</v>
      </c>
      <c r="J251" s="368" t="s">
        <v>57</v>
      </c>
      <c r="K251" s="368" t="s">
        <v>57</v>
      </c>
      <c r="L251" s="368" t="s">
        <v>46</v>
      </c>
      <c r="M251" s="368" t="s">
        <v>46</v>
      </c>
      <c r="N251" s="368">
        <v>51</v>
      </c>
      <c r="O251" s="368">
        <v>74</v>
      </c>
      <c r="P251" s="368">
        <v>88</v>
      </c>
      <c r="Q251" s="368">
        <v>27</v>
      </c>
      <c r="R251" s="368">
        <v>57</v>
      </c>
      <c r="S251" s="368">
        <v>64</v>
      </c>
      <c r="T251" s="368">
        <v>48</v>
      </c>
      <c r="U251" s="368">
        <v>65</v>
      </c>
      <c r="V251" s="368" t="s">
        <v>11</v>
      </c>
      <c r="W251" s="368">
        <v>474</v>
      </c>
      <c r="X251" s="368">
        <v>100</v>
      </c>
      <c r="Y251" s="368" t="s">
        <v>34</v>
      </c>
      <c r="Z251" s="368" t="s">
        <v>36</v>
      </c>
      <c r="AA251" s="367"/>
      <c r="AB251" s="368" t="s">
        <v>34</v>
      </c>
      <c r="AC251" s="368" t="s">
        <v>34</v>
      </c>
      <c r="AD251" s="367"/>
      <c r="AE251" s="368" t="s">
        <v>36</v>
      </c>
      <c r="AF251" s="368" t="s">
        <v>35</v>
      </c>
      <c r="AG251" s="368" t="s">
        <v>3564</v>
      </c>
      <c r="AH251" s="368" t="s">
        <v>3570</v>
      </c>
      <c r="AI251" s="368" t="s">
        <v>3554</v>
      </c>
      <c r="AJ251" s="368" t="s">
        <v>34</v>
      </c>
    </row>
    <row r="252" spans="1:36" customFormat="1" ht="15" x14ac:dyDescent="0.25">
      <c r="A252" s="375">
        <v>5931</v>
      </c>
      <c r="B252" s="368" t="s">
        <v>514</v>
      </c>
      <c r="C252" s="369" t="s">
        <v>33</v>
      </c>
      <c r="D252" s="368" t="s">
        <v>214</v>
      </c>
      <c r="E252" s="368" t="s">
        <v>57</v>
      </c>
      <c r="F252" s="368" t="s">
        <v>46</v>
      </c>
      <c r="G252" s="368" t="s">
        <v>46</v>
      </c>
      <c r="H252" s="368" t="s">
        <v>57</v>
      </c>
      <c r="I252" s="368" t="s">
        <v>46</v>
      </c>
      <c r="J252" s="368" t="s">
        <v>46</v>
      </c>
      <c r="K252" s="368" t="s">
        <v>46</v>
      </c>
      <c r="L252" s="368" t="s">
        <v>46</v>
      </c>
      <c r="M252" s="368" t="s">
        <v>46</v>
      </c>
      <c r="N252" s="368">
        <v>64</v>
      </c>
      <c r="O252" s="368">
        <v>82</v>
      </c>
      <c r="P252" s="368">
        <v>71</v>
      </c>
      <c r="Q252" s="368">
        <v>35</v>
      </c>
      <c r="R252" s="368">
        <v>77</v>
      </c>
      <c r="S252" s="368">
        <v>89</v>
      </c>
      <c r="T252" s="368">
        <v>77</v>
      </c>
      <c r="U252" s="368">
        <v>90</v>
      </c>
      <c r="V252" s="368" t="s">
        <v>11</v>
      </c>
      <c r="W252" s="368">
        <v>585</v>
      </c>
      <c r="X252" s="368">
        <v>100</v>
      </c>
      <c r="Y252" s="368" t="s">
        <v>36</v>
      </c>
      <c r="Z252" s="368" t="s">
        <v>34</v>
      </c>
      <c r="AA252" s="367"/>
      <c r="AB252" s="368" t="s">
        <v>34</v>
      </c>
      <c r="AC252" s="368" t="s">
        <v>34</v>
      </c>
      <c r="AD252" s="367"/>
      <c r="AE252" s="368" t="s">
        <v>36</v>
      </c>
      <c r="AF252" s="368" t="s">
        <v>35</v>
      </c>
      <c r="AG252" s="368" t="s">
        <v>3565</v>
      </c>
      <c r="AH252" s="368" t="s">
        <v>3570</v>
      </c>
      <c r="AI252" s="368" t="s">
        <v>3554</v>
      </c>
      <c r="AJ252" s="368" t="s">
        <v>34</v>
      </c>
    </row>
    <row r="253" spans="1:36" customFormat="1" ht="15" x14ac:dyDescent="0.25">
      <c r="A253" s="375">
        <v>5951</v>
      </c>
      <c r="B253" s="368" t="s">
        <v>516</v>
      </c>
      <c r="C253" s="369" t="s">
        <v>33</v>
      </c>
      <c r="D253" s="368" t="s">
        <v>33</v>
      </c>
      <c r="E253" s="368" t="s">
        <v>33</v>
      </c>
      <c r="F253" s="368" t="s">
        <v>33</v>
      </c>
      <c r="G253" s="368" t="s">
        <v>33</v>
      </c>
      <c r="H253" s="368" t="s">
        <v>33</v>
      </c>
      <c r="I253" s="368" t="s">
        <v>33</v>
      </c>
      <c r="J253" s="368" t="s">
        <v>33</v>
      </c>
      <c r="K253" s="368" t="s">
        <v>33</v>
      </c>
      <c r="L253" s="368" t="s">
        <v>33</v>
      </c>
      <c r="M253" s="368" t="s">
        <v>104</v>
      </c>
      <c r="N253" s="368">
        <v>86</v>
      </c>
      <c r="O253" s="368">
        <v>83</v>
      </c>
      <c r="P253" s="368">
        <v>93</v>
      </c>
      <c r="Q253" s="368">
        <v>63</v>
      </c>
      <c r="R253" s="368">
        <v>68</v>
      </c>
      <c r="S253" s="368">
        <v>67</v>
      </c>
      <c r="T253" s="368">
        <v>56</v>
      </c>
      <c r="U253" s="368">
        <v>59</v>
      </c>
      <c r="V253" s="368" t="s">
        <v>11</v>
      </c>
      <c r="W253" s="368">
        <v>575</v>
      </c>
      <c r="X253" s="368">
        <v>100</v>
      </c>
      <c r="Y253" s="368" t="s">
        <v>34</v>
      </c>
      <c r="Z253" s="368" t="s">
        <v>34</v>
      </c>
      <c r="AA253" s="367"/>
      <c r="AB253" s="368" t="s">
        <v>34</v>
      </c>
      <c r="AC253" s="368" t="s">
        <v>34</v>
      </c>
      <c r="AD253" s="367"/>
      <c r="AE253" s="368" t="s">
        <v>36</v>
      </c>
      <c r="AF253" s="368" t="s">
        <v>35</v>
      </c>
      <c r="AG253" s="368" t="s">
        <v>3588</v>
      </c>
      <c r="AH253" s="368" t="s">
        <v>3586</v>
      </c>
      <c r="AI253" s="368" t="s">
        <v>3554</v>
      </c>
      <c r="AJ253" s="368" t="s">
        <v>36</v>
      </c>
    </row>
    <row r="254" spans="1:36" customFormat="1" ht="15" x14ac:dyDescent="0.25">
      <c r="A254" s="375">
        <v>5961</v>
      </c>
      <c r="B254" s="368" t="s">
        <v>518</v>
      </c>
      <c r="C254" s="369" t="s">
        <v>33</v>
      </c>
      <c r="D254" s="368" t="s">
        <v>33</v>
      </c>
      <c r="E254" s="368" t="s">
        <v>33</v>
      </c>
      <c r="F254" s="368" t="s">
        <v>33</v>
      </c>
      <c r="G254" s="368" t="s">
        <v>33</v>
      </c>
      <c r="H254" s="368" t="s">
        <v>33</v>
      </c>
      <c r="I254" s="368" t="s">
        <v>33</v>
      </c>
      <c r="J254" s="368" t="s">
        <v>33</v>
      </c>
      <c r="K254" s="368" t="s">
        <v>33</v>
      </c>
      <c r="L254" s="368" t="s">
        <v>33</v>
      </c>
      <c r="M254" s="368" t="s">
        <v>57</v>
      </c>
      <c r="N254" s="368">
        <v>82</v>
      </c>
      <c r="O254" s="368">
        <v>87</v>
      </c>
      <c r="P254" s="368">
        <v>95</v>
      </c>
      <c r="Q254" s="368">
        <v>58</v>
      </c>
      <c r="R254" s="368">
        <v>69</v>
      </c>
      <c r="S254" s="368">
        <v>73</v>
      </c>
      <c r="T254" s="368">
        <v>67</v>
      </c>
      <c r="U254" s="368">
        <v>71</v>
      </c>
      <c r="V254" s="368" t="s">
        <v>11</v>
      </c>
      <c r="W254" s="368">
        <v>602</v>
      </c>
      <c r="X254" s="368">
        <v>100</v>
      </c>
      <c r="Y254" s="368" t="s">
        <v>34</v>
      </c>
      <c r="Z254" s="368" t="s">
        <v>34</v>
      </c>
      <c r="AA254" s="367"/>
      <c r="AB254" s="368" t="s">
        <v>34</v>
      </c>
      <c r="AC254" s="368" t="s">
        <v>34</v>
      </c>
      <c r="AD254" s="367"/>
      <c r="AE254" s="368" t="s">
        <v>36</v>
      </c>
      <c r="AF254" s="368" t="s">
        <v>40</v>
      </c>
      <c r="AG254" s="368" t="s">
        <v>3613</v>
      </c>
      <c r="AH254" s="368" t="s">
        <v>3563</v>
      </c>
      <c r="AI254" s="368" t="s">
        <v>3554</v>
      </c>
      <c r="AJ254" s="368" t="s">
        <v>34</v>
      </c>
    </row>
    <row r="255" spans="1:36" customFormat="1" ht="15" x14ac:dyDescent="0.25">
      <c r="A255" s="375">
        <v>5971</v>
      </c>
      <c r="B255" s="368" t="s">
        <v>520</v>
      </c>
      <c r="C255" s="369" t="s">
        <v>46</v>
      </c>
      <c r="D255" s="368" t="s">
        <v>46</v>
      </c>
      <c r="E255" s="368" t="s">
        <v>57</v>
      </c>
      <c r="F255" s="368" t="s">
        <v>57</v>
      </c>
      <c r="G255" s="368" t="s">
        <v>46</v>
      </c>
      <c r="H255" s="368" t="s">
        <v>214</v>
      </c>
      <c r="I255" s="368" t="s">
        <v>33</v>
      </c>
      <c r="J255" s="368" t="s">
        <v>57</v>
      </c>
      <c r="K255" s="368" t="s">
        <v>104</v>
      </c>
      <c r="L255" s="368" t="s">
        <v>46</v>
      </c>
      <c r="M255" s="368" t="s">
        <v>46</v>
      </c>
      <c r="N255" s="368">
        <v>55</v>
      </c>
      <c r="O255" s="368">
        <v>44</v>
      </c>
      <c r="P255" s="368">
        <v>84</v>
      </c>
      <c r="Q255" s="368">
        <v>49</v>
      </c>
      <c r="R255" s="368">
        <v>67</v>
      </c>
      <c r="S255" s="368">
        <v>33</v>
      </c>
      <c r="T255" s="368">
        <v>57</v>
      </c>
      <c r="U255" s="368">
        <v>42</v>
      </c>
      <c r="V255" s="368" t="s">
        <v>11</v>
      </c>
      <c r="W255" s="368">
        <v>431</v>
      </c>
      <c r="X255" s="368">
        <v>100</v>
      </c>
      <c r="Y255" s="368" t="s">
        <v>34</v>
      </c>
      <c r="Z255" s="368" t="s">
        <v>34</v>
      </c>
      <c r="AA255" s="367"/>
      <c r="AB255" s="368" t="s">
        <v>34</v>
      </c>
      <c r="AC255" s="368" t="s">
        <v>36</v>
      </c>
      <c r="AD255" s="367"/>
      <c r="AE255" s="368" t="s">
        <v>36</v>
      </c>
      <c r="AF255" s="368" t="s">
        <v>35</v>
      </c>
      <c r="AG255" s="368" t="s">
        <v>3571</v>
      </c>
      <c r="AH255" s="368" t="s">
        <v>3566</v>
      </c>
      <c r="AI255" s="368" t="s">
        <v>3554</v>
      </c>
      <c r="AJ255" s="368" t="s">
        <v>34</v>
      </c>
    </row>
    <row r="256" spans="1:36" customFormat="1" ht="15" x14ac:dyDescent="0.25">
      <c r="A256" s="375">
        <v>5981</v>
      </c>
      <c r="B256" s="368" t="s">
        <v>522</v>
      </c>
      <c r="C256" s="369" t="s">
        <v>104</v>
      </c>
      <c r="D256" s="368" t="s">
        <v>104</v>
      </c>
      <c r="E256" s="368" t="s">
        <v>104</v>
      </c>
      <c r="F256" s="368" t="s">
        <v>104</v>
      </c>
      <c r="G256" s="368" t="s">
        <v>57</v>
      </c>
      <c r="H256" s="368" t="s">
        <v>33</v>
      </c>
      <c r="I256" s="368" t="s">
        <v>57</v>
      </c>
      <c r="J256" s="368" t="s">
        <v>104</v>
      </c>
      <c r="K256" s="368" t="s">
        <v>57</v>
      </c>
      <c r="L256" s="368" t="s">
        <v>57</v>
      </c>
      <c r="M256" s="368" t="s">
        <v>57</v>
      </c>
      <c r="N256" s="368">
        <v>72</v>
      </c>
      <c r="O256" s="368">
        <v>62</v>
      </c>
      <c r="P256" s="368">
        <v>78</v>
      </c>
      <c r="Q256" s="368">
        <v>38</v>
      </c>
      <c r="R256" s="368">
        <v>66</v>
      </c>
      <c r="S256" s="368">
        <v>54</v>
      </c>
      <c r="T256" s="368">
        <v>68</v>
      </c>
      <c r="U256" s="368">
        <v>63</v>
      </c>
      <c r="V256" s="368" t="s">
        <v>11</v>
      </c>
      <c r="W256" s="368">
        <v>501</v>
      </c>
      <c r="X256" s="368">
        <v>100</v>
      </c>
      <c r="Y256" s="368" t="s">
        <v>34</v>
      </c>
      <c r="Z256" s="368" t="s">
        <v>34</v>
      </c>
      <c r="AA256" s="367"/>
      <c r="AB256" s="368" t="s">
        <v>34</v>
      </c>
      <c r="AC256" s="368" t="s">
        <v>34</v>
      </c>
      <c r="AD256" s="367"/>
      <c r="AE256" s="368" t="s">
        <v>36</v>
      </c>
      <c r="AF256" s="368" t="s">
        <v>35</v>
      </c>
      <c r="AG256" s="368" t="s">
        <v>3569</v>
      </c>
      <c r="AH256" s="368" t="s">
        <v>3560</v>
      </c>
      <c r="AI256" s="368" t="s">
        <v>3554</v>
      </c>
      <c r="AJ256" s="368" t="s">
        <v>34</v>
      </c>
    </row>
    <row r="257" spans="1:36" customFormat="1" ht="15" x14ac:dyDescent="0.25">
      <c r="A257" s="375">
        <v>5991</v>
      </c>
      <c r="B257" s="368" t="s">
        <v>524</v>
      </c>
      <c r="C257" s="369" t="s">
        <v>57</v>
      </c>
      <c r="D257" s="368" t="s">
        <v>57</v>
      </c>
      <c r="E257" s="368" t="s">
        <v>104</v>
      </c>
      <c r="F257" s="368" t="s">
        <v>57</v>
      </c>
      <c r="G257" s="368" t="s">
        <v>57</v>
      </c>
      <c r="H257" s="368" t="s">
        <v>33</v>
      </c>
      <c r="I257" s="368" t="s">
        <v>33</v>
      </c>
      <c r="J257" s="368" t="s">
        <v>104</v>
      </c>
      <c r="K257" s="368" t="s">
        <v>104</v>
      </c>
      <c r="L257" s="368" t="s">
        <v>57</v>
      </c>
      <c r="M257" s="368" t="s">
        <v>57</v>
      </c>
      <c r="N257" s="368">
        <v>65</v>
      </c>
      <c r="O257" s="368">
        <v>63</v>
      </c>
      <c r="P257" s="368">
        <v>75</v>
      </c>
      <c r="Q257" s="368">
        <v>40</v>
      </c>
      <c r="R257" s="368">
        <v>59</v>
      </c>
      <c r="S257" s="368">
        <v>56</v>
      </c>
      <c r="T257" s="368">
        <v>53</v>
      </c>
      <c r="U257" s="368">
        <v>65</v>
      </c>
      <c r="V257" s="368" t="s">
        <v>11</v>
      </c>
      <c r="W257" s="368">
        <v>476</v>
      </c>
      <c r="X257" s="368">
        <v>100</v>
      </c>
      <c r="Y257" s="368" t="s">
        <v>34</v>
      </c>
      <c r="Z257" s="368" t="s">
        <v>34</v>
      </c>
      <c r="AA257" s="367"/>
      <c r="AB257" s="368" t="s">
        <v>34</v>
      </c>
      <c r="AC257" s="368" t="s">
        <v>34</v>
      </c>
      <c r="AD257" s="367"/>
      <c r="AE257" s="368" t="s">
        <v>36</v>
      </c>
      <c r="AF257" s="368" t="s">
        <v>35</v>
      </c>
      <c r="AG257" s="368" t="s">
        <v>3556</v>
      </c>
      <c r="AH257" s="368" t="s">
        <v>3564</v>
      </c>
      <c r="AI257" s="368" t="s">
        <v>3554</v>
      </c>
      <c r="AJ257" s="368" t="s">
        <v>34</v>
      </c>
    </row>
    <row r="258" spans="1:36" customFormat="1" ht="15" x14ac:dyDescent="0.25">
      <c r="A258" s="375">
        <v>6001</v>
      </c>
      <c r="B258" s="368" t="s">
        <v>526</v>
      </c>
      <c r="C258" s="369" t="s">
        <v>33</v>
      </c>
      <c r="D258" s="368" t="s">
        <v>33</v>
      </c>
      <c r="E258" s="368" t="s">
        <v>33</v>
      </c>
      <c r="F258" s="368" t="s">
        <v>33</v>
      </c>
      <c r="G258" s="368" t="s">
        <v>33</v>
      </c>
      <c r="H258" s="368" t="s">
        <v>33</v>
      </c>
      <c r="I258" s="368" t="s">
        <v>33</v>
      </c>
      <c r="J258" s="368" t="s">
        <v>33</v>
      </c>
      <c r="K258" s="368" t="s">
        <v>33</v>
      </c>
      <c r="L258" s="368" t="s">
        <v>33</v>
      </c>
      <c r="M258" s="368" t="s">
        <v>33</v>
      </c>
      <c r="N258" s="368">
        <v>94</v>
      </c>
      <c r="O258" s="368">
        <v>93</v>
      </c>
      <c r="P258" s="368">
        <v>94</v>
      </c>
      <c r="Q258" s="368">
        <v>82</v>
      </c>
      <c r="R258" s="368">
        <v>73</v>
      </c>
      <c r="S258" s="368">
        <v>76</v>
      </c>
      <c r="T258" s="368">
        <v>84</v>
      </c>
      <c r="U258" s="368">
        <v>80</v>
      </c>
      <c r="V258" s="368" t="s">
        <v>11</v>
      </c>
      <c r="W258" s="368">
        <v>676</v>
      </c>
      <c r="X258" s="368">
        <v>100</v>
      </c>
      <c r="Y258" s="368" t="s">
        <v>34</v>
      </c>
      <c r="Z258" s="368" t="s">
        <v>34</v>
      </c>
      <c r="AA258" s="367"/>
      <c r="AB258" s="368" t="s">
        <v>34</v>
      </c>
      <c r="AC258" s="368" t="s">
        <v>34</v>
      </c>
      <c r="AD258" s="367"/>
      <c r="AE258" s="368" t="s">
        <v>36</v>
      </c>
      <c r="AF258" s="368" t="s">
        <v>222</v>
      </c>
      <c r="AG258" s="368" t="s">
        <v>3607</v>
      </c>
      <c r="AH258" s="368" t="s">
        <v>3578</v>
      </c>
      <c r="AI258" s="368" t="s">
        <v>3554</v>
      </c>
      <c r="AJ258" s="368" t="s">
        <v>36</v>
      </c>
    </row>
    <row r="259" spans="1:36" customFormat="1" ht="15" x14ac:dyDescent="0.25">
      <c r="A259" s="375">
        <v>6004</v>
      </c>
      <c r="B259" s="368" t="s">
        <v>528</v>
      </c>
      <c r="C259" s="369" t="s">
        <v>33</v>
      </c>
      <c r="D259" s="368" t="s">
        <v>33</v>
      </c>
      <c r="E259" s="368" t="s">
        <v>33</v>
      </c>
      <c r="F259" s="368" t="s">
        <v>33</v>
      </c>
      <c r="G259" s="368" t="s">
        <v>104</v>
      </c>
      <c r="H259" s="368" t="s">
        <v>33</v>
      </c>
      <c r="I259" s="368" t="s">
        <v>46</v>
      </c>
      <c r="J259" s="367"/>
      <c r="K259" s="367"/>
      <c r="L259" s="367"/>
      <c r="M259" s="367"/>
      <c r="N259" s="368">
        <v>81</v>
      </c>
      <c r="O259" s="368">
        <v>77</v>
      </c>
      <c r="P259" s="368">
        <v>79</v>
      </c>
      <c r="Q259" s="368">
        <v>76</v>
      </c>
      <c r="R259" s="368">
        <v>68</v>
      </c>
      <c r="S259" s="368">
        <v>71</v>
      </c>
      <c r="T259" s="368">
        <v>64</v>
      </c>
      <c r="U259" s="368">
        <v>59</v>
      </c>
      <c r="V259" s="368" t="s">
        <v>11</v>
      </c>
      <c r="W259" s="368">
        <v>575</v>
      </c>
      <c r="X259" s="368">
        <v>100</v>
      </c>
      <c r="Y259" s="368" t="s">
        <v>34</v>
      </c>
      <c r="Z259" s="368" t="s">
        <v>34</v>
      </c>
      <c r="AA259" s="367"/>
      <c r="AB259" s="368" t="s">
        <v>34</v>
      </c>
      <c r="AC259" s="368" t="s">
        <v>34</v>
      </c>
      <c r="AD259" s="367"/>
      <c r="AE259" s="368" t="s">
        <v>34</v>
      </c>
      <c r="AF259" s="368" t="s">
        <v>222</v>
      </c>
      <c r="AG259" s="368" t="s">
        <v>3580</v>
      </c>
      <c r="AH259" s="368" t="s">
        <v>3556</v>
      </c>
      <c r="AI259" s="368" t="s">
        <v>3554</v>
      </c>
      <c r="AJ259" s="368" t="s">
        <v>36</v>
      </c>
    </row>
    <row r="260" spans="1:36" customFormat="1" ht="15" x14ac:dyDescent="0.25">
      <c r="A260" s="375">
        <v>6006</v>
      </c>
      <c r="B260" s="368" t="s">
        <v>530</v>
      </c>
      <c r="C260" s="369" t="s">
        <v>33</v>
      </c>
      <c r="D260" s="368" t="s">
        <v>33</v>
      </c>
      <c r="E260" s="368" t="s">
        <v>33</v>
      </c>
      <c r="F260" s="368" t="s">
        <v>33</v>
      </c>
      <c r="G260" s="368" t="s">
        <v>33</v>
      </c>
      <c r="H260" s="368" t="s">
        <v>33</v>
      </c>
      <c r="I260" s="367"/>
      <c r="J260" s="367"/>
      <c r="K260" s="367"/>
      <c r="L260" s="367"/>
      <c r="M260" s="367"/>
      <c r="N260" s="368">
        <v>98</v>
      </c>
      <c r="O260" s="368">
        <v>96</v>
      </c>
      <c r="P260" s="368">
        <v>99</v>
      </c>
      <c r="Q260" s="368">
        <v>89</v>
      </c>
      <c r="R260" s="368">
        <v>78</v>
      </c>
      <c r="S260" s="368">
        <v>84</v>
      </c>
      <c r="T260" s="368">
        <v>92</v>
      </c>
      <c r="U260" s="368">
        <v>90</v>
      </c>
      <c r="V260" s="368" t="s">
        <v>11</v>
      </c>
      <c r="W260" s="368">
        <v>726</v>
      </c>
      <c r="X260" s="368">
        <v>100</v>
      </c>
      <c r="Y260" s="368" t="s">
        <v>34</v>
      </c>
      <c r="Z260" s="368" t="s">
        <v>34</v>
      </c>
      <c r="AA260" s="367"/>
      <c r="AB260" s="368" t="s">
        <v>34</v>
      </c>
      <c r="AC260" s="368" t="s">
        <v>34</v>
      </c>
      <c r="AD260" s="367"/>
      <c r="AE260" s="368" t="s">
        <v>34</v>
      </c>
      <c r="AF260" s="368" t="s">
        <v>222</v>
      </c>
      <c r="AG260" s="368" t="s">
        <v>3626</v>
      </c>
      <c r="AH260" s="368" t="s">
        <v>3606</v>
      </c>
      <c r="AI260" s="368" t="s">
        <v>3554</v>
      </c>
      <c r="AJ260" s="368" t="s">
        <v>36</v>
      </c>
    </row>
    <row r="261" spans="1:36" customFormat="1" ht="15" x14ac:dyDescent="0.25">
      <c r="A261" s="375">
        <v>6008</v>
      </c>
      <c r="B261" s="368" t="s">
        <v>532</v>
      </c>
      <c r="C261" s="369" t="s">
        <v>104</v>
      </c>
      <c r="D261" s="368" t="s">
        <v>46</v>
      </c>
      <c r="E261" s="368" t="s">
        <v>104</v>
      </c>
      <c r="F261" s="368" t="s">
        <v>57</v>
      </c>
      <c r="G261" s="368" t="s">
        <v>214</v>
      </c>
      <c r="H261" s="368" t="s">
        <v>57</v>
      </c>
      <c r="I261" s="367"/>
      <c r="J261" s="367"/>
      <c r="K261" s="367"/>
      <c r="L261" s="367"/>
      <c r="M261" s="367"/>
      <c r="N261" s="368">
        <v>42</v>
      </c>
      <c r="O261" s="368">
        <v>48</v>
      </c>
      <c r="P261" s="368">
        <v>75</v>
      </c>
      <c r="Q261" s="368">
        <v>20</v>
      </c>
      <c r="R261" s="368">
        <v>61</v>
      </c>
      <c r="S261" s="368">
        <v>81</v>
      </c>
      <c r="T261" s="368">
        <v>77</v>
      </c>
      <c r="U261" s="368">
        <v>93</v>
      </c>
      <c r="V261" s="368" t="s">
        <v>11</v>
      </c>
      <c r="W261" s="368">
        <v>497</v>
      </c>
      <c r="X261" s="368">
        <v>100</v>
      </c>
      <c r="Y261" s="368" t="s">
        <v>34</v>
      </c>
      <c r="Z261" s="368" t="s">
        <v>34</v>
      </c>
      <c r="AA261" s="367"/>
      <c r="AB261" s="368" t="s">
        <v>34</v>
      </c>
      <c r="AC261" s="368" t="s">
        <v>34</v>
      </c>
      <c r="AD261" s="367"/>
      <c r="AE261" s="368" t="s">
        <v>34</v>
      </c>
      <c r="AF261" s="368" t="s">
        <v>222</v>
      </c>
      <c r="AG261" s="368" t="s">
        <v>3587</v>
      </c>
      <c r="AH261" s="368" t="s">
        <v>3565</v>
      </c>
      <c r="AI261" s="368" t="s">
        <v>3554</v>
      </c>
      <c r="AJ261" s="368" t="s">
        <v>34</v>
      </c>
    </row>
    <row r="262" spans="1:36" customFormat="1" ht="15" x14ac:dyDescent="0.25">
      <c r="A262" s="375">
        <v>6009</v>
      </c>
      <c r="B262" s="368" t="s">
        <v>534</v>
      </c>
      <c r="C262" s="369" t="s">
        <v>57</v>
      </c>
      <c r="D262" s="368" t="s">
        <v>104</v>
      </c>
      <c r="E262" s="368" t="s">
        <v>57</v>
      </c>
      <c r="F262" s="368" t="s">
        <v>33</v>
      </c>
      <c r="G262" s="368" t="s">
        <v>33</v>
      </c>
      <c r="H262" s="368" t="s">
        <v>33</v>
      </c>
      <c r="I262" s="367"/>
      <c r="J262" s="367"/>
      <c r="K262" s="367"/>
      <c r="L262" s="367"/>
      <c r="M262" s="367"/>
      <c r="N262" s="368">
        <v>57</v>
      </c>
      <c r="O262" s="368">
        <v>61</v>
      </c>
      <c r="P262" s="368">
        <v>81</v>
      </c>
      <c r="Q262" s="368">
        <v>36</v>
      </c>
      <c r="R262" s="368">
        <v>57</v>
      </c>
      <c r="S262" s="368">
        <v>61</v>
      </c>
      <c r="T262" s="368">
        <v>73</v>
      </c>
      <c r="U262" s="368">
        <v>64</v>
      </c>
      <c r="V262" s="368" t="s">
        <v>11</v>
      </c>
      <c r="W262" s="368">
        <v>490</v>
      </c>
      <c r="X262" s="368">
        <v>100</v>
      </c>
      <c r="Y262" s="368" t="s">
        <v>34</v>
      </c>
      <c r="Z262" s="368" t="s">
        <v>34</v>
      </c>
      <c r="AA262" s="367"/>
      <c r="AB262" s="368" t="s">
        <v>34</v>
      </c>
      <c r="AC262" s="368" t="s">
        <v>34</v>
      </c>
      <c r="AD262" s="367"/>
      <c r="AE262" s="368" t="s">
        <v>34</v>
      </c>
      <c r="AF262" s="368" t="s">
        <v>222</v>
      </c>
      <c r="AG262" s="368" t="s">
        <v>3604</v>
      </c>
      <c r="AH262" s="368" t="s">
        <v>3565</v>
      </c>
      <c r="AI262" s="368" t="s">
        <v>3554</v>
      </c>
      <c r="AJ262" s="368" t="s">
        <v>34</v>
      </c>
    </row>
    <row r="263" spans="1:36" customFormat="1" ht="15" x14ac:dyDescent="0.25">
      <c r="A263" s="375">
        <v>6010</v>
      </c>
      <c r="B263" s="368" t="s">
        <v>536</v>
      </c>
      <c r="C263" s="369" t="s">
        <v>104</v>
      </c>
      <c r="D263" s="368" t="s">
        <v>33</v>
      </c>
      <c r="E263" s="368" t="s">
        <v>33</v>
      </c>
      <c r="F263" s="368" t="s">
        <v>104</v>
      </c>
      <c r="G263" s="368" t="s">
        <v>104</v>
      </c>
      <c r="H263" s="368" t="s">
        <v>57</v>
      </c>
      <c r="I263" s="368" t="s">
        <v>57</v>
      </c>
      <c r="J263" s="368" t="s">
        <v>46</v>
      </c>
      <c r="K263" s="368" t="s">
        <v>46</v>
      </c>
      <c r="L263" s="368" t="s">
        <v>214</v>
      </c>
      <c r="M263" s="368" t="s">
        <v>834</v>
      </c>
      <c r="N263" s="368">
        <v>54</v>
      </c>
      <c r="O263" s="368">
        <v>62</v>
      </c>
      <c r="P263" s="368">
        <v>65</v>
      </c>
      <c r="Q263" s="368">
        <v>58</v>
      </c>
      <c r="R263" s="368">
        <v>64</v>
      </c>
      <c r="S263" s="368">
        <v>66</v>
      </c>
      <c r="T263" s="368">
        <v>82</v>
      </c>
      <c r="U263" s="368">
        <v>62</v>
      </c>
      <c r="V263" s="368" t="s">
        <v>11</v>
      </c>
      <c r="W263" s="368">
        <v>513</v>
      </c>
      <c r="X263" s="368">
        <v>100</v>
      </c>
      <c r="Y263" s="368" t="s">
        <v>34</v>
      </c>
      <c r="Z263" s="368" t="s">
        <v>34</v>
      </c>
      <c r="AA263" s="367"/>
      <c r="AB263" s="368" t="s">
        <v>34</v>
      </c>
      <c r="AC263" s="368" t="s">
        <v>34</v>
      </c>
      <c r="AD263" s="367"/>
      <c r="AE263" s="368" t="s">
        <v>34</v>
      </c>
      <c r="AF263" s="368" t="s">
        <v>222</v>
      </c>
      <c r="AG263" s="368" t="s">
        <v>3584</v>
      </c>
      <c r="AH263" s="368" t="s">
        <v>3566</v>
      </c>
      <c r="AI263" s="368" t="s">
        <v>3554</v>
      </c>
      <c r="AJ263" s="368" t="s">
        <v>34</v>
      </c>
    </row>
    <row r="264" spans="1:36" customFormat="1" ht="15" x14ac:dyDescent="0.25">
      <c r="A264" s="375">
        <v>6011</v>
      </c>
      <c r="B264" s="368" t="s">
        <v>538</v>
      </c>
      <c r="C264" s="369" t="s">
        <v>46</v>
      </c>
      <c r="D264" s="368" t="s">
        <v>46</v>
      </c>
      <c r="E264" s="368" t="s">
        <v>46</v>
      </c>
      <c r="F264" s="368" t="s">
        <v>57</v>
      </c>
      <c r="G264" s="368" t="s">
        <v>214</v>
      </c>
      <c r="H264" s="368" t="s">
        <v>57</v>
      </c>
      <c r="I264" s="368" t="s">
        <v>46</v>
      </c>
      <c r="J264" s="368" t="s">
        <v>214</v>
      </c>
      <c r="K264" s="368" t="s">
        <v>46</v>
      </c>
      <c r="L264" s="368" t="s">
        <v>46</v>
      </c>
      <c r="M264" s="368" t="s">
        <v>46</v>
      </c>
      <c r="N264" s="368">
        <v>36</v>
      </c>
      <c r="O264" s="368">
        <v>32</v>
      </c>
      <c r="P264" s="368">
        <v>78</v>
      </c>
      <c r="Q264" s="368">
        <v>20</v>
      </c>
      <c r="R264" s="368">
        <v>56</v>
      </c>
      <c r="S264" s="368">
        <v>52</v>
      </c>
      <c r="T264" s="368">
        <v>76</v>
      </c>
      <c r="U264" s="368">
        <v>64</v>
      </c>
      <c r="V264" s="368" t="s">
        <v>11</v>
      </c>
      <c r="W264" s="368">
        <v>414</v>
      </c>
      <c r="X264" s="368">
        <v>100</v>
      </c>
      <c r="Y264" s="368" t="s">
        <v>34</v>
      </c>
      <c r="Z264" s="368" t="s">
        <v>34</v>
      </c>
      <c r="AA264" s="367"/>
      <c r="AB264" s="368" t="s">
        <v>34</v>
      </c>
      <c r="AC264" s="368" t="s">
        <v>34</v>
      </c>
      <c r="AD264" s="367"/>
      <c r="AE264" s="368" t="s">
        <v>36</v>
      </c>
      <c r="AF264" s="368" t="s">
        <v>222</v>
      </c>
      <c r="AG264" s="368" t="s">
        <v>3560</v>
      </c>
      <c r="AH264" s="368" t="s">
        <v>3570</v>
      </c>
      <c r="AI264" s="368" t="s">
        <v>3554</v>
      </c>
      <c r="AJ264" s="368" t="s">
        <v>34</v>
      </c>
    </row>
    <row r="265" spans="1:36" customFormat="1" ht="15" x14ac:dyDescent="0.25">
      <c r="A265" s="375">
        <v>6012</v>
      </c>
      <c r="B265" s="368" t="s">
        <v>540</v>
      </c>
      <c r="C265" s="369" t="s">
        <v>33</v>
      </c>
      <c r="D265" s="368" t="s">
        <v>33</v>
      </c>
      <c r="E265" s="368" t="s">
        <v>33</v>
      </c>
      <c r="F265" s="368" t="s">
        <v>33</v>
      </c>
      <c r="G265" s="368" t="s">
        <v>104</v>
      </c>
      <c r="H265" s="368" t="s">
        <v>33</v>
      </c>
      <c r="I265" s="368" t="s">
        <v>33</v>
      </c>
      <c r="J265" s="368" t="s">
        <v>57</v>
      </c>
      <c r="K265" s="367"/>
      <c r="L265" s="367"/>
      <c r="M265" s="367"/>
      <c r="N265" s="368">
        <v>75</v>
      </c>
      <c r="O265" s="368">
        <v>80</v>
      </c>
      <c r="P265" s="368">
        <v>90</v>
      </c>
      <c r="Q265" s="368">
        <v>53</v>
      </c>
      <c r="R265" s="368">
        <v>71</v>
      </c>
      <c r="S265" s="368">
        <v>70</v>
      </c>
      <c r="T265" s="368">
        <v>76</v>
      </c>
      <c r="U265" s="368">
        <v>72</v>
      </c>
      <c r="V265" s="368" t="s">
        <v>11</v>
      </c>
      <c r="W265" s="368">
        <v>587</v>
      </c>
      <c r="X265" s="368">
        <v>100</v>
      </c>
      <c r="Y265" s="368" t="s">
        <v>34</v>
      </c>
      <c r="Z265" s="368" t="s">
        <v>34</v>
      </c>
      <c r="AA265" s="367"/>
      <c r="AB265" s="368" t="s">
        <v>34</v>
      </c>
      <c r="AC265" s="368" t="s">
        <v>34</v>
      </c>
      <c r="AD265" s="367"/>
      <c r="AE265" s="368" t="s">
        <v>34</v>
      </c>
      <c r="AF265" s="368" t="s">
        <v>222</v>
      </c>
      <c r="AG265" s="368" t="s">
        <v>3592</v>
      </c>
      <c r="AH265" s="368" t="s">
        <v>3565</v>
      </c>
      <c r="AI265" s="368" t="s">
        <v>3554</v>
      </c>
      <c r="AJ265" s="368" t="s">
        <v>34</v>
      </c>
    </row>
    <row r="266" spans="1:36" customFormat="1" ht="15" x14ac:dyDescent="0.25">
      <c r="A266" s="375">
        <v>6013</v>
      </c>
      <c r="B266" s="368" t="s">
        <v>2245</v>
      </c>
      <c r="C266" s="369" t="s">
        <v>33</v>
      </c>
      <c r="D266" s="368" t="s">
        <v>33</v>
      </c>
      <c r="E266" s="367"/>
      <c r="F266" s="367"/>
      <c r="G266" s="367"/>
      <c r="H266" s="367"/>
      <c r="I266" s="367"/>
      <c r="J266" s="367"/>
      <c r="K266" s="367"/>
      <c r="L266" s="367"/>
      <c r="M266" s="367"/>
      <c r="N266" s="368">
        <v>70</v>
      </c>
      <c r="O266" s="368">
        <v>72</v>
      </c>
      <c r="P266" s="368">
        <v>89</v>
      </c>
      <c r="Q266" s="368">
        <v>63</v>
      </c>
      <c r="R266" s="368">
        <v>67</v>
      </c>
      <c r="S266" s="368">
        <v>76</v>
      </c>
      <c r="T266" s="368">
        <v>67</v>
      </c>
      <c r="U266" s="368">
        <v>87</v>
      </c>
      <c r="V266" s="368" t="s">
        <v>11</v>
      </c>
      <c r="W266" s="368">
        <v>591</v>
      </c>
      <c r="X266" s="368">
        <v>100</v>
      </c>
      <c r="Y266" s="368" t="s">
        <v>34</v>
      </c>
      <c r="Z266" s="368" t="s">
        <v>34</v>
      </c>
      <c r="AA266" s="367"/>
      <c r="AB266" s="368" t="s">
        <v>34</v>
      </c>
      <c r="AC266" s="368" t="s">
        <v>34</v>
      </c>
      <c r="AD266" s="367"/>
      <c r="AE266" s="368" t="s">
        <v>34</v>
      </c>
      <c r="AF266" s="368" t="s">
        <v>222</v>
      </c>
      <c r="AG266" s="368" t="s">
        <v>3613</v>
      </c>
      <c r="AH266" s="368" t="s">
        <v>3569</v>
      </c>
      <c r="AI266" s="368" t="s">
        <v>3554</v>
      </c>
      <c r="AJ266" s="368" t="s">
        <v>36</v>
      </c>
    </row>
    <row r="267" spans="1:36" customFormat="1" ht="15" x14ac:dyDescent="0.25">
      <c r="A267" s="375">
        <v>6020</v>
      </c>
      <c r="B267" s="368" t="s">
        <v>2325</v>
      </c>
      <c r="C267" s="369" t="s">
        <v>104</v>
      </c>
      <c r="D267" s="368" t="s">
        <v>57</v>
      </c>
      <c r="E267" s="368" t="s">
        <v>57</v>
      </c>
      <c r="F267" s="368" t="s">
        <v>57</v>
      </c>
      <c r="G267" s="368" t="s">
        <v>104</v>
      </c>
      <c r="H267" s="368" t="s">
        <v>33</v>
      </c>
      <c r="I267" s="368" t="s">
        <v>57</v>
      </c>
      <c r="J267" s="368" t="s">
        <v>57</v>
      </c>
      <c r="K267" s="368" t="s">
        <v>57</v>
      </c>
      <c r="L267" s="368" t="s">
        <v>834</v>
      </c>
      <c r="M267" s="367"/>
      <c r="N267" s="368">
        <v>59</v>
      </c>
      <c r="O267" s="368">
        <v>51</v>
      </c>
      <c r="P267" s="368">
        <v>87</v>
      </c>
      <c r="Q267" s="368">
        <v>24</v>
      </c>
      <c r="R267" s="368">
        <v>66</v>
      </c>
      <c r="S267" s="368">
        <v>67</v>
      </c>
      <c r="T267" s="368">
        <v>81</v>
      </c>
      <c r="U267" s="368">
        <v>73</v>
      </c>
      <c r="V267" s="368" t="s">
        <v>11</v>
      </c>
      <c r="W267" s="368">
        <v>508</v>
      </c>
      <c r="X267" s="368">
        <v>100</v>
      </c>
      <c r="Y267" s="368" t="s">
        <v>34</v>
      </c>
      <c r="Z267" s="368" t="s">
        <v>34</v>
      </c>
      <c r="AA267" s="367"/>
      <c r="AB267" s="368" t="s">
        <v>34</v>
      </c>
      <c r="AC267" s="368" t="s">
        <v>34</v>
      </c>
      <c r="AD267" s="367"/>
      <c r="AE267" s="368" t="s">
        <v>34</v>
      </c>
      <c r="AF267" s="368" t="s">
        <v>222</v>
      </c>
      <c r="AG267" s="368" t="s">
        <v>3564</v>
      </c>
      <c r="AH267" s="368" t="s">
        <v>3566</v>
      </c>
      <c r="AI267" s="368" t="s">
        <v>3554</v>
      </c>
      <c r="AJ267" s="368" t="s">
        <v>34</v>
      </c>
    </row>
    <row r="268" spans="1:36" customFormat="1" ht="15" x14ac:dyDescent="0.25">
      <c r="A268" s="375">
        <v>6021</v>
      </c>
      <c r="B268" s="368" t="s">
        <v>543</v>
      </c>
      <c r="C268" s="369" t="s">
        <v>33</v>
      </c>
      <c r="D268" s="368" t="s">
        <v>33</v>
      </c>
      <c r="E268" s="368" t="s">
        <v>33</v>
      </c>
      <c r="F268" s="368" t="s">
        <v>33</v>
      </c>
      <c r="G268" s="368" t="s">
        <v>33</v>
      </c>
      <c r="H268" s="368" t="s">
        <v>33</v>
      </c>
      <c r="I268" s="368" t="s">
        <v>33</v>
      </c>
      <c r="J268" s="368" t="s">
        <v>104</v>
      </c>
      <c r="K268" s="368" t="s">
        <v>33</v>
      </c>
      <c r="L268" s="368" t="s">
        <v>33</v>
      </c>
      <c r="M268" s="368" t="s">
        <v>57</v>
      </c>
      <c r="N268" s="368">
        <v>82</v>
      </c>
      <c r="O268" s="368">
        <v>82</v>
      </c>
      <c r="P268" s="368">
        <v>88</v>
      </c>
      <c r="Q268" s="368">
        <v>56</v>
      </c>
      <c r="R268" s="368">
        <v>66</v>
      </c>
      <c r="S268" s="368">
        <v>73</v>
      </c>
      <c r="T268" s="368">
        <v>71</v>
      </c>
      <c r="U268" s="368">
        <v>69</v>
      </c>
      <c r="V268" s="368" t="s">
        <v>11</v>
      </c>
      <c r="W268" s="368">
        <v>587</v>
      </c>
      <c r="X268" s="368">
        <v>100</v>
      </c>
      <c r="Y268" s="368" t="s">
        <v>34</v>
      </c>
      <c r="Z268" s="368" t="s">
        <v>34</v>
      </c>
      <c r="AA268" s="367"/>
      <c r="AB268" s="368" t="s">
        <v>34</v>
      </c>
      <c r="AC268" s="368" t="s">
        <v>34</v>
      </c>
      <c r="AD268" s="367"/>
      <c r="AE268" s="368" t="s">
        <v>36</v>
      </c>
      <c r="AF268" s="368" t="s">
        <v>222</v>
      </c>
      <c r="AG268" s="368" t="s">
        <v>3588</v>
      </c>
      <c r="AH268" s="368" t="s">
        <v>3592</v>
      </c>
      <c r="AI268" s="368" t="s">
        <v>3554</v>
      </c>
      <c r="AJ268" s="368" t="s">
        <v>36</v>
      </c>
    </row>
    <row r="269" spans="1:36" customFormat="1" ht="15" x14ac:dyDescent="0.25">
      <c r="A269" s="375">
        <v>6022</v>
      </c>
      <c r="B269" s="368" t="s">
        <v>545</v>
      </c>
      <c r="C269" s="369" t="s">
        <v>33</v>
      </c>
      <c r="D269" s="368" t="s">
        <v>104</v>
      </c>
      <c r="E269" s="368" t="s">
        <v>33</v>
      </c>
      <c r="F269" s="368" t="s">
        <v>33</v>
      </c>
      <c r="G269" s="368" t="s">
        <v>33</v>
      </c>
      <c r="H269" s="368" t="s">
        <v>33</v>
      </c>
      <c r="I269" s="368" t="s">
        <v>33</v>
      </c>
      <c r="J269" s="368" t="s">
        <v>33</v>
      </c>
      <c r="K269" s="367"/>
      <c r="L269" s="367"/>
      <c r="M269" s="367"/>
      <c r="N269" s="368">
        <v>77</v>
      </c>
      <c r="O269" s="368">
        <v>68</v>
      </c>
      <c r="P269" s="368">
        <v>84</v>
      </c>
      <c r="Q269" s="368">
        <v>48</v>
      </c>
      <c r="R269" s="368">
        <v>70</v>
      </c>
      <c r="S269" s="368">
        <v>68</v>
      </c>
      <c r="T269" s="368">
        <v>70</v>
      </c>
      <c r="U269" s="368">
        <v>66</v>
      </c>
      <c r="V269" s="368" t="s">
        <v>11</v>
      </c>
      <c r="W269" s="368">
        <v>551</v>
      </c>
      <c r="X269" s="368">
        <v>100</v>
      </c>
      <c r="Y269" s="368" t="s">
        <v>34</v>
      </c>
      <c r="Z269" s="368" t="s">
        <v>34</v>
      </c>
      <c r="AA269" s="367"/>
      <c r="AB269" s="368" t="s">
        <v>34</v>
      </c>
      <c r="AC269" s="368" t="s">
        <v>34</v>
      </c>
      <c r="AD269" s="367"/>
      <c r="AE269" s="368" t="s">
        <v>34</v>
      </c>
      <c r="AF269" s="368" t="s">
        <v>222</v>
      </c>
      <c r="AG269" s="368" t="s">
        <v>3607</v>
      </c>
      <c r="AH269" s="368" t="s">
        <v>3563</v>
      </c>
      <c r="AI269" s="368" t="s">
        <v>3554</v>
      </c>
      <c r="AJ269" s="368" t="s">
        <v>36</v>
      </c>
    </row>
    <row r="270" spans="1:36" customFormat="1" ht="15" x14ac:dyDescent="0.25">
      <c r="A270" s="375">
        <v>6023</v>
      </c>
      <c r="B270" s="368" t="s">
        <v>547</v>
      </c>
      <c r="C270" s="369" t="s">
        <v>104</v>
      </c>
      <c r="D270" s="368" t="s">
        <v>33</v>
      </c>
      <c r="E270" s="368" t="s">
        <v>46</v>
      </c>
      <c r="F270" s="367"/>
      <c r="G270" s="367"/>
      <c r="H270" s="367"/>
      <c r="I270" s="367"/>
      <c r="J270" s="367"/>
      <c r="K270" s="367"/>
      <c r="L270" s="367"/>
      <c r="M270" s="367"/>
      <c r="N270" s="368">
        <v>56</v>
      </c>
      <c r="O270" s="368">
        <v>60</v>
      </c>
      <c r="P270" s="368">
        <v>76</v>
      </c>
      <c r="Q270" s="368">
        <v>32</v>
      </c>
      <c r="R270" s="368">
        <v>62</v>
      </c>
      <c r="S270" s="368">
        <v>69</v>
      </c>
      <c r="T270" s="368">
        <v>73</v>
      </c>
      <c r="U270" s="368">
        <v>76</v>
      </c>
      <c r="V270" s="368" t="s">
        <v>11</v>
      </c>
      <c r="W270" s="368">
        <v>504</v>
      </c>
      <c r="X270" s="368">
        <v>100</v>
      </c>
      <c r="Y270" s="368" t="s">
        <v>34</v>
      </c>
      <c r="Z270" s="368" t="s">
        <v>34</v>
      </c>
      <c r="AA270" s="367"/>
      <c r="AB270" s="368" t="s">
        <v>34</v>
      </c>
      <c r="AC270" s="368" t="s">
        <v>34</v>
      </c>
      <c r="AD270" s="367"/>
      <c r="AE270" s="368" t="s">
        <v>36</v>
      </c>
      <c r="AF270" s="368" t="s">
        <v>222</v>
      </c>
      <c r="AG270" s="368" t="s">
        <v>3596</v>
      </c>
      <c r="AH270" s="368" t="s">
        <v>3570</v>
      </c>
      <c r="AI270" s="368" t="s">
        <v>3554</v>
      </c>
      <c r="AJ270" s="368" t="s">
        <v>34</v>
      </c>
    </row>
    <row r="271" spans="1:36" customFormat="1" ht="15" x14ac:dyDescent="0.25">
      <c r="A271" s="375">
        <v>6028</v>
      </c>
      <c r="B271" s="368" t="s">
        <v>549</v>
      </c>
      <c r="C271" s="369" t="s">
        <v>33</v>
      </c>
      <c r="D271" s="368" t="s">
        <v>33</v>
      </c>
      <c r="E271" s="368" t="s">
        <v>33</v>
      </c>
      <c r="F271" s="368" t="s">
        <v>33</v>
      </c>
      <c r="G271" s="368" t="s">
        <v>104</v>
      </c>
      <c r="H271" s="368" t="s">
        <v>33</v>
      </c>
      <c r="I271" s="367"/>
      <c r="J271" s="367"/>
      <c r="K271" s="367"/>
      <c r="L271" s="367"/>
      <c r="M271" s="367"/>
      <c r="N271" s="368">
        <v>85</v>
      </c>
      <c r="O271" s="368">
        <v>74</v>
      </c>
      <c r="P271" s="368">
        <v>90</v>
      </c>
      <c r="Q271" s="368">
        <v>60</v>
      </c>
      <c r="R271" s="368">
        <v>76</v>
      </c>
      <c r="S271" s="368">
        <v>62</v>
      </c>
      <c r="T271" s="368">
        <v>77</v>
      </c>
      <c r="U271" s="368">
        <v>60</v>
      </c>
      <c r="V271" s="368" t="s">
        <v>11</v>
      </c>
      <c r="W271" s="368">
        <v>584</v>
      </c>
      <c r="X271" s="368">
        <v>100</v>
      </c>
      <c r="Y271" s="368" t="s">
        <v>34</v>
      </c>
      <c r="Z271" s="368" t="s">
        <v>34</v>
      </c>
      <c r="AA271" s="367"/>
      <c r="AB271" s="368" t="s">
        <v>34</v>
      </c>
      <c r="AC271" s="368" t="s">
        <v>34</v>
      </c>
      <c r="AD271" s="367"/>
      <c r="AE271" s="368" t="s">
        <v>34</v>
      </c>
      <c r="AF271" s="368" t="s">
        <v>222</v>
      </c>
      <c r="AG271" s="368" t="s">
        <v>3627</v>
      </c>
      <c r="AH271" s="368" t="s">
        <v>3587</v>
      </c>
      <c r="AI271" s="368" t="s">
        <v>3554</v>
      </c>
      <c r="AJ271" s="368" t="s">
        <v>36</v>
      </c>
    </row>
    <row r="272" spans="1:36" customFormat="1" ht="15" x14ac:dyDescent="0.25">
      <c r="A272" s="375">
        <v>6030</v>
      </c>
      <c r="B272" s="368" t="s">
        <v>551</v>
      </c>
      <c r="C272" s="369" t="s">
        <v>33</v>
      </c>
      <c r="D272" s="368" t="s">
        <v>33</v>
      </c>
      <c r="E272" s="368" t="s">
        <v>33</v>
      </c>
      <c r="F272" s="368" t="s">
        <v>33</v>
      </c>
      <c r="G272" s="368" t="s">
        <v>33</v>
      </c>
      <c r="H272" s="368" t="s">
        <v>33</v>
      </c>
      <c r="I272" s="368" t="s">
        <v>33</v>
      </c>
      <c r="J272" s="368" t="s">
        <v>33</v>
      </c>
      <c r="K272" s="368" t="s">
        <v>33</v>
      </c>
      <c r="L272" s="368" t="s">
        <v>104</v>
      </c>
      <c r="M272" s="368" t="s">
        <v>834</v>
      </c>
      <c r="N272" s="368">
        <v>83</v>
      </c>
      <c r="O272" s="368">
        <v>80</v>
      </c>
      <c r="P272" s="368">
        <v>85</v>
      </c>
      <c r="Q272" s="368">
        <v>58</v>
      </c>
      <c r="R272" s="368">
        <v>71</v>
      </c>
      <c r="S272" s="368">
        <v>64</v>
      </c>
      <c r="T272" s="368">
        <v>73</v>
      </c>
      <c r="U272" s="368">
        <v>65</v>
      </c>
      <c r="V272" s="368" t="s">
        <v>11</v>
      </c>
      <c r="W272" s="368">
        <v>579</v>
      </c>
      <c r="X272" s="368">
        <v>100</v>
      </c>
      <c r="Y272" s="368" t="s">
        <v>34</v>
      </c>
      <c r="Z272" s="368" t="s">
        <v>34</v>
      </c>
      <c r="AA272" s="367"/>
      <c r="AB272" s="368" t="s">
        <v>34</v>
      </c>
      <c r="AC272" s="368" t="s">
        <v>34</v>
      </c>
      <c r="AD272" s="367"/>
      <c r="AE272" s="368" t="s">
        <v>34</v>
      </c>
      <c r="AF272" s="368" t="s">
        <v>222</v>
      </c>
      <c r="AG272" s="368" t="s">
        <v>3588</v>
      </c>
      <c r="AH272" s="368" t="s">
        <v>3575</v>
      </c>
      <c r="AI272" s="368" t="s">
        <v>3554</v>
      </c>
      <c r="AJ272" s="368" t="s">
        <v>36</v>
      </c>
    </row>
    <row r="273" spans="1:36" customFormat="1" ht="15" x14ac:dyDescent="0.25">
      <c r="A273" s="375">
        <v>6031</v>
      </c>
      <c r="B273" s="368" t="s">
        <v>553</v>
      </c>
      <c r="C273" s="369" t="s">
        <v>46</v>
      </c>
      <c r="D273" s="368" t="s">
        <v>57</v>
      </c>
      <c r="E273" s="368" t="s">
        <v>57</v>
      </c>
      <c r="F273" s="368" t="s">
        <v>57</v>
      </c>
      <c r="G273" s="368" t="s">
        <v>214</v>
      </c>
      <c r="H273" s="368" t="s">
        <v>57</v>
      </c>
      <c r="I273" s="368" t="s">
        <v>57</v>
      </c>
      <c r="J273" s="368" t="s">
        <v>46</v>
      </c>
      <c r="K273" s="368" t="s">
        <v>46</v>
      </c>
      <c r="L273" s="368" t="s">
        <v>57</v>
      </c>
      <c r="M273" s="368" t="s">
        <v>46</v>
      </c>
      <c r="N273" s="368">
        <v>35</v>
      </c>
      <c r="O273" s="368">
        <v>35</v>
      </c>
      <c r="P273" s="368">
        <v>91</v>
      </c>
      <c r="Q273" s="368">
        <v>38</v>
      </c>
      <c r="R273" s="368">
        <v>52</v>
      </c>
      <c r="S273" s="368">
        <v>52</v>
      </c>
      <c r="T273" s="368">
        <v>69</v>
      </c>
      <c r="U273" s="368">
        <v>58</v>
      </c>
      <c r="V273" s="368" t="s">
        <v>11</v>
      </c>
      <c r="W273" s="368">
        <v>430</v>
      </c>
      <c r="X273" s="368">
        <v>99</v>
      </c>
      <c r="Y273" s="368" t="s">
        <v>34</v>
      </c>
      <c r="Z273" s="368" t="s">
        <v>34</v>
      </c>
      <c r="AA273" s="367"/>
      <c r="AB273" s="368" t="s">
        <v>34</v>
      </c>
      <c r="AC273" s="368" t="s">
        <v>34</v>
      </c>
      <c r="AD273" s="367"/>
      <c r="AE273" s="368" t="s">
        <v>36</v>
      </c>
      <c r="AF273" s="368" t="s">
        <v>222</v>
      </c>
      <c r="AG273" s="368" t="s">
        <v>3562</v>
      </c>
      <c r="AH273" s="368" t="s">
        <v>3566</v>
      </c>
      <c r="AI273" s="368" t="s">
        <v>3554</v>
      </c>
      <c r="AJ273" s="368" t="s">
        <v>34</v>
      </c>
    </row>
    <row r="274" spans="1:36" customFormat="1" ht="15" x14ac:dyDescent="0.25">
      <c r="A274" s="375">
        <v>6033</v>
      </c>
      <c r="B274" s="368" t="s">
        <v>555</v>
      </c>
      <c r="C274" s="369" t="s">
        <v>104</v>
      </c>
      <c r="D274" s="368" t="s">
        <v>33</v>
      </c>
      <c r="E274" s="368" t="s">
        <v>33</v>
      </c>
      <c r="F274" s="368" t="s">
        <v>104</v>
      </c>
      <c r="G274" s="368" t="s">
        <v>57</v>
      </c>
      <c r="H274" s="367"/>
      <c r="I274" s="367"/>
      <c r="J274" s="367"/>
      <c r="K274" s="367"/>
      <c r="L274" s="367"/>
      <c r="M274" s="367"/>
      <c r="N274" s="368">
        <v>70</v>
      </c>
      <c r="O274" s="368">
        <v>73</v>
      </c>
      <c r="P274" s="368">
        <v>87</v>
      </c>
      <c r="Q274" s="368">
        <v>36</v>
      </c>
      <c r="R274" s="368">
        <v>63</v>
      </c>
      <c r="S274" s="368">
        <v>62</v>
      </c>
      <c r="T274" s="368">
        <v>67</v>
      </c>
      <c r="U274" s="368">
        <v>65</v>
      </c>
      <c r="V274" s="368" t="s">
        <v>11</v>
      </c>
      <c r="W274" s="368">
        <v>523</v>
      </c>
      <c r="X274" s="368">
        <v>100</v>
      </c>
      <c r="Y274" s="368" t="s">
        <v>34</v>
      </c>
      <c r="Z274" s="368" t="s">
        <v>34</v>
      </c>
      <c r="AA274" s="367"/>
      <c r="AB274" s="368" t="s">
        <v>34</v>
      </c>
      <c r="AC274" s="368" t="s">
        <v>34</v>
      </c>
      <c r="AD274" s="367"/>
      <c r="AE274" s="368" t="s">
        <v>34</v>
      </c>
      <c r="AF274" s="368" t="s">
        <v>222</v>
      </c>
      <c r="AG274" s="368" t="s">
        <v>3608</v>
      </c>
      <c r="AH274" s="368" t="s">
        <v>3563</v>
      </c>
      <c r="AI274" s="368" t="s">
        <v>3554</v>
      </c>
      <c r="AJ274" s="368" t="s">
        <v>34</v>
      </c>
    </row>
    <row r="275" spans="1:36" customFormat="1" ht="15" x14ac:dyDescent="0.25">
      <c r="A275" s="375">
        <v>6040</v>
      </c>
      <c r="B275" s="368" t="s">
        <v>557</v>
      </c>
      <c r="C275" s="369" t="s">
        <v>2246</v>
      </c>
      <c r="D275" s="368" t="s">
        <v>104</v>
      </c>
      <c r="E275" s="368" t="s">
        <v>33</v>
      </c>
      <c r="F275" s="368" t="s">
        <v>33</v>
      </c>
      <c r="G275" s="368" t="s">
        <v>33</v>
      </c>
      <c r="H275" s="368" t="s">
        <v>33</v>
      </c>
      <c r="I275" s="368" t="s">
        <v>33</v>
      </c>
      <c r="J275" s="368" t="s">
        <v>33</v>
      </c>
      <c r="K275" s="368" t="s">
        <v>33</v>
      </c>
      <c r="L275" s="368" t="s">
        <v>33</v>
      </c>
      <c r="M275" s="368" t="s">
        <v>104</v>
      </c>
      <c r="N275" s="368">
        <v>80</v>
      </c>
      <c r="O275" s="368">
        <v>91</v>
      </c>
      <c r="P275" s="368">
        <v>92</v>
      </c>
      <c r="Q275" s="368">
        <v>48</v>
      </c>
      <c r="R275" s="368">
        <v>65</v>
      </c>
      <c r="S275" s="368">
        <v>85</v>
      </c>
      <c r="T275" s="368">
        <v>66</v>
      </c>
      <c r="U275" s="368">
        <v>84</v>
      </c>
      <c r="V275" s="368" t="s">
        <v>11</v>
      </c>
      <c r="W275" s="368">
        <v>611</v>
      </c>
      <c r="X275" s="368">
        <v>100</v>
      </c>
      <c r="Y275" s="368" t="s">
        <v>34</v>
      </c>
      <c r="Z275" s="368" t="s">
        <v>34</v>
      </c>
      <c r="AA275" s="367"/>
      <c r="AB275" s="368" t="s">
        <v>34</v>
      </c>
      <c r="AC275" s="368" t="s">
        <v>34</v>
      </c>
      <c r="AD275" s="367"/>
      <c r="AE275" s="368" t="s">
        <v>34</v>
      </c>
      <c r="AF275" s="368" t="s">
        <v>40</v>
      </c>
      <c r="AG275" s="368" t="s">
        <v>3628</v>
      </c>
      <c r="AH275" s="368" t="s">
        <v>3601</v>
      </c>
      <c r="AI275" s="368" t="s">
        <v>3554</v>
      </c>
      <c r="AJ275" s="368" t="s">
        <v>36</v>
      </c>
    </row>
    <row r="276" spans="1:36" customFormat="1" ht="15" x14ac:dyDescent="0.25">
      <c r="A276" s="375">
        <v>6041</v>
      </c>
      <c r="B276" s="368" t="s">
        <v>559</v>
      </c>
      <c r="C276" s="369" t="s">
        <v>57</v>
      </c>
      <c r="D276" s="368" t="s">
        <v>33</v>
      </c>
      <c r="E276" s="368" t="s">
        <v>33</v>
      </c>
      <c r="F276" s="368" t="s">
        <v>33</v>
      </c>
      <c r="G276" s="368" t="s">
        <v>104</v>
      </c>
      <c r="H276" s="368" t="s">
        <v>33</v>
      </c>
      <c r="I276" s="368" t="s">
        <v>33</v>
      </c>
      <c r="J276" s="368" t="s">
        <v>104</v>
      </c>
      <c r="K276" s="368" t="s">
        <v>33</v>
      </c>
      <c r="L276" s="368" t="s">
        <v>104</v>
      </c>
      <c r="M276" s="368" t="s">
        <v>57</v>
      </c>
      <c r="N276" s="368">
        <v>64</v>
      </c>
      <c r="O276" s="368">
        <v>52</v>
      </c>
      <c r="P276" s="368">
        <v>84</v>
      </c>
      <c r="Q276" s="368">
        <v>32</v>
      </c>
      <c r="R276" s="368">
        <v>64</v>
      </c>
      <c r="S276" s="368">
        <v>59</v>
      </c>
      <c r="T276" s="368">
        <v>68</v>
      </c>
      <c r="U276" s="368">
        <v>61</v>
      </c>
      <c r="V276" s="368" t="s">
        <v>11</v>
      </c>
      <c r="W276" s="368">
        <v>484</v>
      </c>
      <c r="X276" s="368">
        <v>100</v>
      </c>
      <c r="Y276" s="368" t="s">
        <v>34</v>
      </c>
      <c r="Z276" s="368" t="s">
        <v>34</v>
      </c>
      <c r="AA276" s="367"/>
      <c r="AB276" s="368" t="s">
        <v>34</v>
      </c>
      <c r="AC276" s="368" t="s">
        <v>34</v>
      </c>
      <c r="AD276" s="367"/>
      <c r="AE276" s="368" t="s">
        <v>36</v>
      </c>
      <c r="AF276" s="368" t="s">
        <v>222</v>
      </c>
      <c r="AG276" s="368" t="s">
        <v>3560</v>
      </c>
      <c r="AH276" s="368" t="s">
        <v>3564</v>
      </c>
      <c r="AI276" s="368" t="s">
        <v>3554</v>
      </c>
      <c r="AJ276" s="368" t="s">
        <v>34</v>
      </c>
    </row>
    <row r="277" spans="1:36" customFormat="1" ht="15" x14ac:dyDescent="0.25">
      <c r="A277" s="375">
        <v>6042</v>
      </c>
      <c r="B277" s="368" t="s">
        <v>561</v>
      </c>
      <c r="C277" s="369" t="s">
        <v>104</v>
      </c>
      <c r="D277" s="368" t="s">
        <v>33</v>
      </c>
      <c r="E277" s="368" t="s">
        <v>33</v>
      </c>
      <c r="F277" s="368" t="s">
        <v>57</v>
      </c>
      <c r="G277" s="367"/>
      <c r="H277" s="367"/>
      <c r="I277" s="367"/>
      <c r="J277" s="367"/>
      <c r="K277" s="367"/>
      <c r="L277" s="367"/>
      <c r="M277" s="367"/>
      <c r="N277" s="368">
        <v>81</v>
      </c>
      <c r="O277" s="368">
        <v>74</v>
      </c>
      <c r="P277" s="368">
        <v>90</v>
      </c>
      <c r="Q277" s="368">
        <v>70</v>
      </c>
      <c r="R277" s="368">
        <v>67</v>
      </c>
      <c r="S277" s="368">
        <v>45</v>
      </c>
      <c r="T277" s="368">
        <v>77</v>
      </c>
      <c r="U277" s="368">
        <v>37</v>
      </c>
      <c r="V277" s="368" t="s">
        <v>11</v>
      </c>
      <c r="W277" s="368">
        <v>541</v>
      </c>
      <c r="X277" s="368">
        <v>100</v>
      </c>
      <c r="Y277" s="368" t="s">
        <v>34</v>
      </c>
      <c r="Z277" s="368" t="s">
        <v>34</v>
      </c>
      <c r="AA277" s="367"/>
      <c r="AB277" s="368" t="s">
        <v>34</v>
      </c>
      <c r="AC277" s="368" t="s">
        <v>36</v>
      </c>
      <c r="AD277" s="368" t="s">
        <v>36</v>
      </c>
      <c r="AE277" s="368" t="s">
        <v>34</v>
      </c>
      <c r="AF277" s="368" t="s">
        <v>222</v>
      </c>
      <c r="AG277" s="368" t="s">
        <v>3567</v>
      </c>
      <c r="AH277" s="368" t="s">
        <v>3575</v>
      </c>
      <c r="AI277" s="368" t="s">
        <v>3554</v>
      </c>
      <c r="AJ277" s="368" t="s">
        <v>36</v>
      </c>
    </row>
    <row r="278" spans="1:36" customFormat="1" ht="15" x14ac:dyDescent="0.25">
      <c r="A278" s="375">
        <v>6045</v>
      </c>
      <c r="B278" s="368" t="s">
        <v>2247</v>
      </c>
      <c r="C278" s="369" t="s">
        <v>33</v>
      </c>
      <c r="D278" s="368" t="s">
        <v>104</v>
      </c>
      <c r="E278" s="367"/>
      <c r="F278" s="367"/>
      <c r="G278" s="367"/>
      <c r="H278" s="367"/>
      <c r="I278" s="367"/>
      <c r="J278" s="367"/>
      <c r="K278" s="367"/>
      <c r="L278" s="367"/>
      <c r="M278" s="367"/>
      <c r="N278" s="368">
        <v>74</v>
      </c>
      <c r="O278" s="368">
        <v>79</v>
      </c>
      <c r="P278" s="368">
        <v>89</v>
      </c>
      <c r="Q278" s="368">
        <v>38</v>
      </c>
      <c r="R278" s="368">
        <v>66</v>
      </c>
      <c r="S278" s="368">
        <v>80</v>
      </c>
      <c r="T278" s="368">
        <v>78</v>
      </c>
      <c r="U278" s="368">
        <v>87</v>
      </c>
      <c r="V278" s="368" t="s">
        <v>11</v>
      </c>
      <c r="W278" s="368">
        <v>591</v>
      </c>
      <c r="X278" s="368">
        <v>100</v>
      </c>
      <c r="Y278" s="368" t="s">
        <v>34</v>
      </c>
      <c r="Z278" s="368" t="s">
        <v>34</v>
      </c>
      <c r="AA278" s="367"/>
      <c r="AB278" s="368" t="s">
        <v>34</v>
      </c>
      <c r="AC278" s="368" t="s">
        <v>34</v>
      </c>
      <c r="AD278" s="367"/>
      <c r="AE278" s="368" t="s">
        <v>34</v>
      </c>
      <c r="AF278" s="368" t="s">
        <v>222</v>
      </c>
      <c r="AG278" s="368" t="s">
        <v>3618</v>
      </c>
      <c r="AH278" s="368" t="s">
        <v>3604</v>
      </c>
      <c r="AI278" s="368" t="s">
        <v>3554</v>
      </c>
      <c r="AJ278" s="368" t="s">
        <v>34</v>
      </c>
    </row>
    <row r="279" spans="1:36" customFormat="1" ht="15" x14ac:dyDescent="0.25">
      <c r="A279" s="375">
        <v>6047</v>
      </c>
      <c r="B279" s="368" t="s">
        <v>564</v>
      </c>
      <c r="C279" s="369" t="s">
        <v>33</v>
      </c>
      <c r="D279" s="368" t="s">
        <v>33</v>
      </c>
      <c r="E279" s="367"/>
      <c r="F279" s="367"/>
      <c r="G279" s="367"/>
      <c r="H279" s="367"/>
      <c r="I279" s="367"/>
      <c r="J279" s="367"/>
      <c r="K279" s="367"/>
      <c r="L279" s="367"/>
      <c r="M279" s="367"/>
      <c r="N279" s="368">
        <v>71</v>
      </c>
      <c r="O279" s="368">
        <v>56</v>
      </c>
      <c r="P279" s="368">
        <v>92</v>
      </c>
      <c r="Q279" s="368">
        <v>63</v>
      </c>
      <c r="R279" s="368">
        <v>76</v>
      </c>
      <c r="S279" s="368">
        <v>54</v>
      </c>
      <c r="T279" s="368">
        <v>84</v>
      </c>
      <c r="U279" s="368">
        <v>55</v>
      </c>
      <c r="V279" s="368" t="s">
        <v>11</v>
      </c>
      <c r="W279" s="368">
        <v>551</v>
      </c>
      <c r="X279" s="368">
        <v>100</v>
      </c>
      <c r="Y279" s="368" t="s">
        <v>34</v>
      </c>
      <c r="Z279" s="368" t="s">
        <v>34</v>
      </c>
      <c r="AA279" s="367"/>
      <c r="AB279" s="368" t="s">
        <v>34</v>
      </c>
      <c r="AC279" s="368" t="s">
        <v>34</v>
      </c>
      <c r="AD279" s="367"/>
      <c r="AE279" s="368" t="s">
        <v>34</v>
      </c>
      <c r="AF279" s="368" t="s">
        <v>222</v>
      </c>
      <c r="AG279" s="368" t="s">
        <v>3606</v>
      </c>
      <c r="AH279" s="368" t="s">
        <v>3565</v>
      </c>
      <c r="AI279" s="368" t="s">
        <v>3554</v>
      </c>
      <c r="AJ279" s="368" t="s">
        <v>34</v>
      </c>
    </row>
    <row r="280" spans="1:36" customFormat="1" ht="15" x14ac:dyDescent="0.25">
      <c r="A280" s="375">
        <v>6048</v>
      </c>
      <c r="B280" s="368" t="s">
        <v>566</v>
      </c>
      <c r="C280" s="369" t="s">
        <v>57</v>
      </c>
      <c r="D280" s="368" t="s">
        <v>33</v>
      </c>
      <c r="E280" s="368" t="s">
        <v>33</v>
      </c>
      <c r="F280" s="368" t="s">
        <v>57</v>
      </c>
      <c r="G280" s="367"/>
      <c r="H280" s="367"/>
      <c r="I280" s="367"/>
      <c r="J280" s="367"/>
      <c r="K280" s="367"/>
      <c r="L280" s="367"/>
      <c r="M280" s="367"/>
      <c r="N280" s="368">
        <v>56</v>
      </c>
      <c r="O280" s="368">
        <v>63</v>
      </c>
      <c r="P280" s="368">
        <v>81</v>
      </c>
      <c r="Q280" s="368">
        <v>28</v>
      </c>
      <c r="R280" s="368">
        <v>58</v>
      </c>
      <c r="S280" s="368">
        <v>58</v>
      </c>
      <c r="T280" s="368">
        <v>66</v>
      </c>
      <c r="U280" s="368">
        <v>63</v>
      </c>
      <c r="V280" s="368" t="s">
        <v>11</v>
      </c>
      <c r="W280" s="368">
        <v>473</v>
      </c>
      <c r="X280" s="368">
        <v>100</v>
      </c>
      <c r="Y280" s="368" t="s">
        <v>34</v>
      </c>
      <c r="Z280" s="368" t="s">
        <v>34</v>
      </c>
      <c r="AA280" s="367"/>
      <c r="AB280" s="368" t="s">
        <v>34</v>
      </c>
      <c r="AC280" s="368" t="s">
        <v>34</v>
      </c>
      <c r="AD280" s="367"/>
      <c r="AE280" s="368" t="s">
        <v>34</v>
      </c>
      <c r="AF280" s="368" t="s">
        <v>222</v>
      </c>
      <c r="AG280" s="368" t="s">
        <v>3558</v>
      </c>
      <c r="AH280" s="368" t="s">
        <v>3571</v>
      </c>
      <c r="AI280" s="368" t="s">
        <v>3554</v>
      </c>
      <c r="AJ280" s="368" t="s">
        <v>34</v>
      </c>
    </row>
    <row r="281" spans="1:36" customFormat="1" ht="15" x14ac:dyDescent="0.25">
      <c r="A281" s="375">
        <v>6049</v>
      </c>
      <c r="B281" s="368" t="s">
        <v>568</v>
      </c>
      <c r="C281" s="369" t="s">
        <v>57</v>
      </c>
      <c r="D281" s="368" t="s">
        <v>57</v>
      </c>
      <c r="E281" s="367"/>
      <c r="F281" s="367"/>
      <c r="G281" s="367"/>
      <c r="H281" s="367"/>
      <c r="I281" s="367"/>
      <c r="J281" s="367"/>
      <c r="K281" s="367"/>
      <c r="L281" s="367"/>
      <c r="M281" s="367"/>
      <c r="N281" s="368">
        <v>42</v>
      </c>
      <c r="O281" s="368">
        <v>33</v>
      </c>
      <c r="P281" s="368">
        <v>87</v>
      </c>
      <c r="Q281" s="368">
        <v>44</v>
      </c>
      <c r="R281" s="368">
        <v>66</v>
      </c>
      <c r="S281" s="368">
        <v>56</v>
      </c>
      <c r="T281" s="368">
        <v>70</v>
      </c>
      <c r="U281" s="368">
        <v>60</v>
      </c>
      <c r="V281" s="368" t="s">
        <v>11</v>
      </c>
      <c r="W281" s="368">
        <v>458</v>
      </c>
      <c r="X281" s="368">
        <v>99</v>
      </c>
      <c r="Y281" s="368" t="s">
        <v>34</v>
      </c>
      <c r="Z281" s="368" t="s">
        <v>34</v>
      </c>
      <c r="AA281" s="367"/>
      <c r="AB281" s="368" t="s">
        <v>36</v>
      </c>
      <c r="AC281" s="368" t="s">
        <v>34</v>
      </c>
      <c r="AD281" s="367"/>
      <c r="AE281" s="368" t="s">
        <v>34</v>
      </c>
      <c r="AF281" s="368" t="s">
        <v>222</v>
      </c>
      <c r="AG281" s="368" t="s">
        <v>3611</v>
      </c>
      <c r="AH281" s="368" t="s">
        <v>3575</v>
      </c>
      <c r="AI281" s="368" t="s">
        <v>3554</v>
      </c>
      <c r="AJ281" s="368" t="s">
        <v>36</v>
      </c>
    </row>
    <row r="282" spans="1:36" customFormat="1" ht="15" x14ac:dyDescent="0.25">
      <c r="A282" s="375">
        <v>6051</v>
      </c>
      <c r="B282" s="368" t="s">
        <v>570</v>
      </c>
      <c r="C282" s="369" t="s">
        <v>46</v>
      </c>
      <c r="D282" s="368" t="s">
        <v>46</v>
      </c>
      <c r="E282" s="368" t="s">
        <v>57</v>
      </c>
      <c r="F282" s="368" t="s">
        <v>57</v>
      </c>
      <c r="G282" s="368" t="s">
        <v>214</v>
      </c>
      <c r="H282" s="368" t="s">
        <v>57</v>
      </c>
      <c r="I282" s="368" t="s">
        <v>46</v>
      </c>
      <c r="J282" s="368" t="s">
        <v>57</v>
      </c>
      <c r="K282" s="368" t="s">
        <v>46</v>
      </c>
      <c r="L282" s="368" t="s">
        <v>46</v>
      </c>
      <c r="M282" s="368" t="s">
        <v>46</v>
      </c>
      <c r="N282" s="368">
        <v>37</v>
      </c>
      <c r="O282" s="368">
        <v>39</v>
      </c>
      <c r="P282" s="368">
        <v>78</v>
      </c>
      <c r="Q282" s="368">
        <v>17</v>
      </c>
      <c r="R282" s="368">
        <v>53</v>
      </c>
      <c r="S282" s="368">
        <v>58</v>
      </c>
      <c r="T282" s="368">
        <v>65</v>
      </c>
      <c r="U282" s="368">
        <v>63</v>
      </c>
      <c r="V282" s="368" t="s">
        <v>11</v>
      </c>
      <c r="W282" s="368">
        <v>410</v>
      </c>
      <c r="X282" s="368">
        <v>100</v>
      </c>
      <c r="Y282" s="368" t="s">
        <v>34</v>
      </c>
      <c r="Z282" s="368" t="s">
        <v>34</v>
      </c>
      <c r="AA282" s="367"/>
      <c r="AB282" s="368" t="s">
        <v>34</v>
      </c>
      <c r="AC282" s="368" t="s">
        <v>34</v>
      </c>
      <c r="AD282" s="367"/>
      <c r="AE282" s="368" t="s">
        <v>36</v>
      </c>
      <c r="AF282" s="368" t="s">
        <v>222</v>
      </c>
      <c r="AG282" s="368" t="s">
        <v>3584</v>
      </c>
      <c r="AH282" s="368" t="s">
        <v>3566</v>
      </c>
      <c r="AI282" s="368" t="s">
        <v>3554</v>
      </c>
      <c r="AJ282" s="368" t="s">
        <v>34</v>
      </c>
    </row>
    <row r="283" spans="1:36" customFormat="1" ht="15" x14ac:dyDescent="0.25">
      <c r="A283" s="375">
        <v>6052</v>
      </c>
      <c r="B283" s="368" t="s">
        <v>572</v>
      </c>
      <c r="C283" s="369" t="s">
        <v>33</v>
      </c>
      <c r="D283" s="368" t="s">
        <v>33</v>
      </c>
      <c r="E283" s="368" t="s">
        <v>33</v>
      </c>
      <c r="F283" s="367"/>
      <c r="G283" s="367"/>
      <c r="H283" s="367"/>
      <c r="I283" s="367"/>
      <c r="J283" s="367"/>
      <c r="K283" s="367"/>
      <c r="L283" s="367"/>
      <c r="M283" s="367"/>
      <c r="N283" s="368">
        <v>82</v>
      </c>
      <c r="O283" s="368">
        <v>74</v>
      </c>
      <c r="P283" s="368">
        <v>88</v>
      </c>
      <c r="Q283" s="368">
        <v>62</v>
      </c>
      <c r="R283" s="368">
        <v>72</v>
      </c>
      <c r="S283" s="368">
        <v>66</v>
      </c>
      <c r="T283" s="368">
        <v>75</v>
      </c>
      <c r="U283" s="368">
        <v>68</v>
      </c>
      <c r="V283" s="368" t="s">
        <v>11</v>
      </c>
      <c r="W283" s="368">
        <v>587</v>
      </c>
      <c r="X283" s="368">
        <v>100</v>
      </c>
      <c r="Y283" s="368" t="s">
        <v>34</v>
      </c>
      <c r="Z283" s="368" t="s">
        <v>34</v>
      </c>
      <c r="AA283" s="367"/>
      <c r="AB283" s="368" t="s">
        <v>34</v>
      </c>
      <c r="AC283" s="368" t="s">
        <v>34</v>
      </c>
      <c r="AD283" s="367"/>
      <c r="AE283" s="368" t="s">
        <v>36</v>
      </c>
      <c r="AF283" s="368" t="s">
        <v>222</v>
      </c>
      <c r="AG283" s="368" t="s">
        <v>3602</v>
      </c>
      <c r="AH283" s="368" t="s">
        <v>3571</v>
      </c>
      <c r="AI283" s="368" t="s">
        <v>3554</v>
      </c>
      <c r="AJ283" s="368" t="s">
        <v>34</v>
      </c>
    </row>
    <row r="284" spans="1:36" customFormat="1" ht="15" x14ac:dyDescent="0.25">
      <c r="A284" s="375">
        <v>6053</v>
      </c>
      <c r="B284" s="368" t="s">
        <v>2248</v>
      </c>
      <c r="C284" s="369" t="s">
        <v>33</v>
      </c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8">
        <v>93</v>
      </c>
      <c r="O284" s="368">
        <v>89</v>
      </c>
      <c r="P284" s="368">
        <v>84</v>
      </c>
      <c r="Q284" s="368">
        <v>47</v>
      </c>
      <c r="R284" s="368">
        <v>86</v>
      </c>
      <c r="S284" s="368">
        <v>73</v>
      </c>
      <c r="T284" s="368">
        <v>86</v>
      </c>
      <c r="U284" s="368">
        <v>87</v>
      </c>
      <c r="V284" s="368" t="s">
        <v>11</v>
      </c>
      <c r="W284" s="368">
        <v>645</v>
      </c>
      <c r="X284" s="368">
        <v>100</v>
      </c>
      <c r="Y284" s="367"/>
      <c r="Z284" s="368" t="s">
        <v>34</v>
      </c>
      <c r="AA284" s="367"/>
      <c r="AB284" s="367"/>
      <c r="AC284" s="368" t="s">
        <v>34</v>
      </c>
      <c r="AD284" s="367"/>
      <c r="AE284" s="368" t="s">
        <v>34</v>
      </c>
      <c r="AF284" s="368" t="s">
        <v>222</v>
      </c>
      <c r="AG284" s="368" t="s">
        <v>3629</v>
      </c>
      <c r="AH284" s="368" t="s">
        <v>3578</v>
      </c>
      <c r="AI284" s="368" t="s">
        <v>3554</v>
      </c>
      <c r="AJ284" s="368" t="s">
        <v>36</v>
      </c>
    </row>
    <row r="285" spans="1:36" customFormat="1" ht="15" x14ac:dyDescent="0.25">
      <c r="A285" s="375">
        <v>6060</v>
      </c>
      <c r="B285" s="368" t="s">
        <v>574</v>
      </c>
      <c r="C285" s="369" t="s">
        <v>33</v>
      </c>
      <c r="D285" s="368" t="s">
        <v>33</v>
      </c>
      <c r="E285" s="368" t="s">
        <v>33</v>
      </c>
      <c r="F285" s="368" t="s">
        <v>104</v>
      </c>
      <c r="G285" s="368" t="s">
        <v>33</v>
      </c>
      <c r="H285" s="368" t="s">
        <v>104</v>
      </c>
      <c r="I285" s="368" t="s">
        <v>57</v>
      </c>
      <c r="J285" s="368" t="s">
        <v>57</v>
      </c>
      <c r="K285" s="368" t="s">
        <v>46</v>
      </c>
      <c r="L285" s="368" t="s">
        <v>214</v>
      </c>
      <c r="M285" s="368" t="s">
        <v>834</v>
      </c>
      <c r="N285" s="368">
        <v>66</v>
      </c>
      <c r="O285" s="368">
        <v>76</v>
      </c>
      <c r="P285" s="368">
        <v>75</v>
      </c>
      <c r="Q285" s="368">
        <v>34</v>
      </c>
      <c r="R285" s="368">
        <v>71</v>
      </c>
      <c r="S285" s="368">
        <v>81</v>
      </c>
      <c r="T285" s="368">
        <v>70</v>
      </c>
      <c r="U285" s="368">
        <v>86</v>
      </c>
      <c r="V285" s="368" t="s">
        <v>11</v>
      </c>
      <c r="W285" s="368">
        <v>559</v>
      </c>
      <c r="X285" s="368">
        <v>100</v>
      </c>
      <c r="Y285" s="368" t="s">
        <v>34</v>
      </c>
      <c r="Z285" s="368" t="s">
        <v>34</v>
      </c>
      <c r="AA285" s="367"/>
      <c r="AB285" s="368" t="s">
        <v>34</v>
      </c>
      <c r="AC285" s="368" t="s">
        <v>34</v>
      </c>
      <c r="AD285" s="367"/>
      <c r="AE285" s="368" t="s">
        <v>34</v>
      </c>
      <c r="AF285" s="368" t="s">
        <v>222</v>
      </c>
      <c r="AG285" s="368" t="s">
        <v>3577</v>
      </c>
      <c r="AH285" s="368" t="s">
        <v>3571</v>
      </c>
      <c r="AI285" s="368" t="s">
        <v>3554</v>
      </c>
      <c r="AJ285" s="368" t="s">
        <v>34</v>
      </c>
    </row>
    <row r="286" spans="1:36" customFormat="1" ht="15" x14ac:dyDescent="0.25">
      <c r="A286" s="375">
        <v>6061</v>
      </c>
      <c r="B286" s="368" t="s">
        <v>576</v>
      </c>
      <c r="C286" s="369" t="s">
        <v>46</v>
      </c>
      <c r="D286" s="368" t="s">
        <v>46</v>
      </c>
      <c r="E286" s="368" t="s">
        <v>57</v>
      </c>
      <c r="F286" s="368" t="s">
        <v>57</v>
      </c>
      <c r="G286" s="368" t="s">
        <v>214</v>
      </c>
      <c r="H286" s="368" t="s">
        <v>57</v>
      </c>
      <c r="I286" s="368" t="s">
        <v>46</v>
      </c>
      <c r="J286" s="368" t="s">
        <v>46</v>
      </c>
      <c r="K286" s="368" t="s">
        <v>57</v>
      </c>
      <c r="L286" s="368" t="s">
        <v>57</v>
      </c>
      <c r="M286" s="368" t="s">
        <v>46</v>
      </c>
      <c r="N286" s="368">
        <v>34</v>
      </c>
      <c r="O286" s="368">
        <v>36</v>
      </c>
      <c r="P286" s="368">
        <v>81</v>
      </c>
      <c r="Q286" s="368">
        <v>17</v>
      </c>
      <c r="R286" s="368">
        <v>55</v>
      </c>
      <c r="S286" s="368">
        <v>60</v>
      </c>
      <c r="T286" s="368">
        <v>69</v>
      </c>
      <c r="U286" s="368">
        <v>68</v>
      </c>
      <c r="V286" s="368" t="s">
        <v>11</v>
      </c>
      <c r="W286" s="368">
        <v>420</v>
      </c>
      <c r="X286" s="368">
        <v>98</v>
      </c>
      <c r="Y286" s="368" t="s">
        <v>34</v>
      </c>
      <c r="Z286" s="368" t="s">
        <v>34</v>
      </c>
      <c r="AA286" s="367"/>
      <c r="AB286" s="368" t="s">
        <v>34</v>
      </c>
      <c r="AC286" s="368" t="s">
        <v>34</v>
      </c>
      <c r="AD286" s="367"/>
      <c r="AE286" s="368" t="s">
        <v>36</v>
      </c>
      <c r="AF286" s="368" t="s">
        <v>222</v>
      </c>
      <c r="AG286" s="368" t="s">
        <v>3562</v>
      </c>
      <c r="AH286" s="368" t="s">
        <v>3564</v>
      </c>
      <c r="AI286" s="368" t="s">
        <v>3554</v>
      </c>
      <c r="AJ286" s="368" t="s">
        <v>34</v>
      </c>
    </row>
    <row r="287" spans="1:36" customFormat="1" ht="15" x14ac:dyDescent="0.25">
      <c r="A287" s="375">
        <v>6070</v>
      </c>
      <c r="B287" s="368" t="s">
        <v>578</v>
      </c>
      <c r="C287" s="369" t="s">
        <v>57</v>
      </c>
      <c r="D287" s="368" t="s">
        <v>104</v>
      </c>
      <c r="E287" s="368" t="s">
        <v>104</v>
      </c>
      <c r="F287" s="368" t="s">
        <v>104</v>
      </c>
      <c r="G287" s="368" t="s">
        <v>57</v>
      </c>
      <c r="H287" s="368" t="s">
        <v>57</v>
      </c>
      <c r="I287" s="368" t="s">
        <v>57</v>
      </c>
      <c r="J287" s="368" t="s">
        <v>57</v>
      </c>
      <c r="K287" s="368" t="s">
        <v>46</v>
      </c>
      <c r="L287" s="368" t="s">
        <v>834</v>
      </c>
      <c r="M287" s="367"/>
      <c r="N287" s="368">
        <v>54</v>
      </c>
      <c r="O287" s="368">
        <v>58</v>
      </c>
      <c r="P287" s="368">
        <v>80</v>
      </c>
      <c r="Q287" s="368">
        <v>28</v>
      </c>
      <c r="R287" s="368">
        <v>61</v>
      </c>
      <c r="S287" s="368">
        <v>68</v>
      </c>
      <c r="T287" s="368">
        <v>70</v>
      </c>
      <c r="U287" s="368">
        <v>65</v>
      </c>
      <c r="V287" s="368" t="s">
        <v>11</v>
      </c>
      <c r="W287" s="368">
        <v>484</v>
      </c>
      <c r="X287" s="368">
        <v>100</v>
      </c>
      <c r="Y287" s="368" t="s">
        <v>34</v>
      </c>
      <c r="Z287" s="368" t="s">
        <v>34</v>
      </c>
      <c r="AA287" s="367"/>
      <c r="AB287" s="368" t="s">
        <v>34</v>
      </c>
      <c r="AC287" s="368" t="s">
        <v>34</v>
      </c>
      <c r="AD287" s="367"/>
      <c r="AE287" s="368" t="s">
        <v>34</v>
      </c>
      <c r="AF287" s="368" t="s">
        <v>222</v>
      </c>
      <c r="AG287" s="368" t="s">
        <v>3565</v>
      </c>
      <c r="AH287" s="368" t="s">
        <v>3570</v>
      </c>
      <c r="AI287" s="368" t="s">
        <v>3554</v>
      </c>
      <c r="AJ287" s="368" t="s">
        <v>34</v>
      </c>
    </row>
    <row r="288" spans="1:36" customFormat="1" ht="15" x14ac:dyDescent="0.25">
      <c r="A288" s="375">
        <v>6071</v>
      </c>
      <c r="B288" s="368" t="s">
        <v>580</v>
      </c>
      <c r="C288" s="369" t="s">
        <v>33</v>
      </c>
      <c r="D288" s="368" t="s">
        <v>33</v>
      </c>
      <c r="E288" s="368" t="s">
        <v>33</v>
      </c>
      <c r="F288" s="368" t="s">
        <v>33</v>
      </c>
      <c r="G288" s="368" t="s">
        <v>33</v>
      </c>
      <c r="H288" s="368" t="s">
        <v>33</v>
      </c>
      <c r="I288" s="368" t="s">
        <v>33</v>
      </c>
      <c r="J288" s="368" t="s">
        <v>33</v>
      </c>
      <c r="K288" s="368" t="s">
        <v>33</v>
      </c>
      <c r="L288" s="368" t="s">
        <v>33</v>
      </c>
      <c r="M288" s="368" t="s">
        <v>57</v>
      </c>
      <c r="N288" s="368">
        <v>97</v>
      </c>
      <c r="O288" s="368">
        <v>97</v>
      </c>
      <c r="P288" s="368">
        <v>96</v>
      </c>
      <c r="Q288" s="368">
        <v>90</v>
      </c>
      <c r="R288" s="368">
        <v>75</v>
      </c>
      <c r="S288" s="368">
        <v>79</v>
      </c>
      <c r="T288" s="368">
        <v>90</v>
      </c>
      <c r="U288" s="368">
        <v>92</v>
      </c>
      <c r="V288" s="368" t="s">
        <v>11</v>
      </c>
      <c r="W288" s="368">
        <v>716</v>
      </c>
      <c r="X288" s="368">
        <v>100</v>
      </c>
      <c r="Y288" s="368" t="s">
        <v>34</v>
      </c>
      <c r="Z288" s="368" t="s">
        <v>34</v>
      </c>
      <c r="AA288" s="367"/>
      <c r="AB288" s="368" t="s">
        <v>34</v>
      </c>
      <c r="AC288" s="368" t="s">
        <v>34</v>
      </c>
      <c r="AD288" s="367"/>
      <c r="AE288" s="368" t="s">
        <v>36</v>
      </c>
      <c r="AF288" s="368" t="s">
        <v>222</v>
      </c>
      <c r="AG288" s="368" t="s">
        <v>3630</v>
      </c>
      <c r="AH288" s="368" t="s">
        <v>3597</v>
      </c>
      <c r="AI288" s="368" t="s">
        <v>3554</v>
      </c>
      <c r="AJ288" s="368" t="s">
        <v>36</v>
      </c>
    </row>
    <row r="289" spans="1:36" customFormat="1" ht="15" x14ac:dyDescent="0.25">
      <c r="A289" s="375">
        <v>6081</v>
      </c>
      <c r="B289" s="368" t="s">
        <v>582</v>
      </c>
      <c r="C289" s="369" t="s">
        <v>57</v>
      </c>
      <c r="D289" s="368" t="s">
        <v>104</v>
      </c>
      <c r="E289" s="368" t="s">
        <v>57</v>
      </c>
      <c r="F289" s="368" t="s">
        <v>57</v>
      </c>
      <c r="G289" s="368" t="s">
        <v>57</v>
      </c>
      <c r="H289" s="368" t="s">
        <v>104</v>
      </c>
      <c r="I289" s="368" t="s">
        <v>57</v>
      </c>
      <c r="J289" s="368" t="s">
        <v>57</v>
      </c>
      <c r="K289" s="368" t="s">
        <v>57</v>
      </c>
      <c r="L289" s="368" t="s">
        <v>57</v>
      </c>
      <c r="M289" s="368" t="s">
        <v>57</v>
      </c>
      <c r="N289" s="368">
        <v>48</v>
      </c>
      <c r="O289" s="368">
        <v>43</v>
      </c>
      <c r="P289" s="368">
        <v>79</v>
      </c>
      <c r="Q289" s="368">
        <v>36</v>
      </c>
      <c r="R289" s="368">
        <v>61</v>
      </c>
      <c r="S289" s="368">
        <v>61</v>
      </c>
      <c r="T289" s="368">
        <v>72</v>
      </c>
      <c r="U289" s="368">
        <v>66</v>
      </c>
      <c r="V289" s="368" t="s">
        <v>11</v>
      </c>
      <c r="W289" s="368">
        <v>466</v>
      </c>
      <c r="X289" s="368">
        <v>100</v>
      </c>
      <c r="Y289" s="368" t="s">
        <v>34</v>
      </c>
      <c r="Z289" s="368" t="s">
        <v>34</v>
      </c>
      <c r="AA289" s="367"/>
      <c r="AB289" s="368" t="s">
        <v>34</v>
      </c>
      <c r="AC289" s="368" t="s">
        <v>34</v>
      </c>
      <c r="AD289" s="367"/>
      <c r="AE289" s="368" t="s">
        <v>36</v>
      </c>
      <c r="AF289" s="368" t="s">
        <v>222</v>
      </c>
      <c r="AG289" s="368" t="s">
        <v>3558</v>
      </c>
      <c r="AH289" s="368" t="s">
        <v>3575</v>
      </c>
      <c r="AI289" s="368" t="s">
        <v>3554</v>
      </c>
      <c r="AJ289" s="368" t="s">
        <v>34</v>
      </c>
    </row>
    <row r="290" spans="1:36" customFormat="1" ht="15" x14ac:dyDescent="0.25">
      <c r="A290" s="375">
        <v>6091</v>
      </c>
      <c r="B290" s="368" t="s">
        <v>584</v>
      </c>
      <c r="C290" s="369" t="s">
        <v>57</v>
      </c>
      <c r="D290" s="368" t="s">
        <v>46</v>
      </c>
      <c r="E290" s="368" t="s">
        <v>57</v>
      </c>
      <c r="F290" s="368" t="s">
        <v>57</v>
      </c>
      <c r="G290" s="368" t="s">
        <v>46</v>
      </c>
      <c r="H290" s="368" t="s">
        <v>57</v>
      </c>
      <c r="I290" s="368" t="s">
        <v>57</v>
      </c>
      <c r="J290" s="368" t="s">
        <v>46</v>
      </c>
      <c r="K290" s="368" t="s">
        <v>57</v>
      </c>
      <c r="L290" s="368" t="s">
        <v>57</v>
      </c>
      <c r="M290" s="368" t="s">
        <v>57</v>
      </c>
      <c r="N290" s="368">
        <v>41</v>
      </c>
      <c r="O290" s="368">
        <v>35</v>
      </c>
      <c r="P290" s="368">
        <v>76</v>
      </c>
      <c r="Q290" s="368">
        <v>24</v>
      </c>
      <c r="R290" s="368">
        <v>60</v>
      </c>
      <c r="S290" s="368">
        <v>58</v>
      </c>
      <c r="T290" s="368">
        <v>74</v>
      </c>
      <c r="U290" s="368">
        <v>71</v>
      </c>
      <c r="V290" s="368" t="s">
        <v>11</v>
      </c>
      <c r="W290" s="368">
        <v>439</v>
      </c>
      <c r="X290" s="368">
        <v>100</v>
      </c>
      <c r="Y290" s="368" t="s">
        <v>34</v>
      </c>
      <c r="Z290" s="368" t="s">
        <v>34</v>
      </c>
      <c r="AA290" s="367"/>
      <c r="AB290" s="368" t="s">
        <v>34</v>
      </c>
      <c r="AC290" s="368" t="s">
        <v>34</v>
      </c>
      <c r="AD290" s="367"/>
      <c r="AE290" s="368" t="s">
        <v>36</v>
      </c>
      <c r="AF290" s="368" t="s">
        <v>222</v>
      </c>
      <c r="AG290" s="368" t="s">
        <v>3571</v>
      </c>
      <c r="AH290" s="368" t="s">
        <v>3565</v>
      </c>
      <c r="AI290" s="368" t="s">
        <v>3554</v>
      </c>
      <c r="AJ290" s="368" t="s">
        <v>34</v>
      </c>
    </row>
    <row r="291" spans="1:36" customFormat="1" ht="15" x14ac:dyDescent="0.25">
      <c r="A291" s="375">
        <v>6111</v>
      </c>
      <c r="B291" s="368" t="s">
        <v>586</v>
      </c>
      <c r="C291" s="369" t="s">
        <v>57</v>
      </c>
      <c r="D291" s="368" t="s">
        <v>57</v>
      </c>
      <c r="E291" s="368" t="s">
        <v>57</v>
      </c>
      <c r="F291" s="368" t="s">
        <v>57</v>
      </c>
      <c r="G291" s="368" t="s">
        <v>57</v>
      </c>
      <c r="H291" s="368" t="s">
        <v>33</v>
      </c>
      <c r="I291" s="368" t="s">
        <v>57</v>
      </c>
      <c r="J291" s="368" t="s">
        <v>57</v>
      </c>
      <c r="K291" s="368" t="s">
        <v>104</v>
      </c>
      <c r="L291" s="368" t="s">
        <v>104</v>
      </c>
      <c r="M291" s="368" t="s">
        <v>57</v>
      </c>
      <c r="N291" s="368">
        <v>52</v>
      </c>
      <c r="O291" s="368">
        <v>42</v>
      </c>
      <c r="P291" s="368">
        <v>84</v>
      </c>
      <c r="Q291" s="368">
        <v>38</v>
      </c>
      <c r="R291" s="368">
        <v>57</v>
      </c>
      <c r="S291" s="368">
        <v>56</v>
      </c>
      <c r="T291" s="368">
        <v>68</v>
      </c>
      <c r="U291" s="368">
        <v>65</v>
      </c>
      <c r="V291" s="368" t="s">
        <v>11</v>
      </c>
      <c r="W291" s="368">
        <v>462</v>
      </c>
      <c r="X291" s="368">
        <v>100</v>
      </c>
      <c r="Y291" s="368" t="s">
        <v>34</v>
      </c>
      <c r="Z291" s="368" t="s">
        <v>34</v>
      </c>
      <c r="AA291" s="367"/>
      <c r="AB291" s="368" t="s">
        <v>34</v>
      </c>
      <c r="AC291" s="368" t="s">
        <v>34</v>
      </c>
      <c r="AD291" s="367"/>
      <c r="AE291" s="368" t="s">
        <v>36</v>
      </c>
      <c r="AF291" s="368" t="s">
        <v>222</v>
      </c>
      <c r="AG291" s="368" t="s">
        <v>3556</v>
      </c>
      <c r="AH291" s="368" t="s">
        <v>3558</v>
      </c>
      <c r="AI291" s="368" t="s">
        <v>3554</v>
      </c>
      <c r="AJ291" s="368" t="s">
        <v>34</v>
      </c>
    </row>
    <row r="292" spans="1:36" customFormat="1" ht="15" x14ac:dyDescent="0.25">
      <c r="A292" s="375">
        <v>6121</v>
      </c>
      <c r="B292" s="368" t="s">
        <v>588</v>
      </c>
      <c r="C292" s="369" t="s">
        <v>33</v>
      </c>
      <c r="D292" s="368" t="s">
        <v>33</v>
      </c>
      <c r="E292" s="368" t="s">
        <v>33</v>
      </c>
      <c r="F292" s="368" t="s">
        <v>33</v>
      </c>
      <c r="G292" s="368" t="s">
        <v>104</v>
      </c>
      <c r="H292" s="368" t="s">
        <v>33</v>
      </c>
      <c r="I292" s="368" t="s">
        <v>57</v>
      </c>
      <c r="J292" s="368" t="s">
        <v>57</v>
      </c>
      <c r="K292" s="368" t="s">
        <v>104</v>
      </c>
      <c r="L292" s="368" t="s">
        <v>104</v>
      </c>
      <c r="M292" s="368" t="s">
        <v>57</v>
      </c>
      <c r="N292" s="368">
        <v>69</v>
      </c>
      <c r="O292" s="368">
        <v>65</v>
      </c>
      <c r="P292" s="368">
        <v>89</v>
      </c>
      <c r="Q292" s="368">
        <v>47</v>
      </c>
      <c r="R292" s="368">
        <v>67</v>
      </c>
      <c r="S292" s="368">
        <v>64</v>
      </c>
      <c r="T292" s="368">
        <v>69</v>
      </c>
      <c r="U292" s="368">
        <v>62</v>
      </c>
      <c r="V292" s="368" t="s">
        <v>11</v>
      </c>
      <c r="W292" s="368">
        <v>532</v>
      </c>
      <c r="X292" s="368">
        <v>100</v>
      </c>
      <c r="Y292" s="368" t="s">
        <v>34</v>
      </c>
      <c r="Z292" s="368" t="s">
        <v>34</v>
      </c>
      <c r="AA292" s="367"/>
      <c r="AB292" s="368" t="s">
        <v>34</v>
      </c>
      <c r="AC292" s="368" t="s">
        <v>34</v>
      </c>
      <c r="AD292" s="367"/>
      <c r="AE292" s="368" t="s">
        <v>36</v>
      </c>
      <c r="AF292" s="368" t="s">
        <v>222</v>
      </c>
      <c r="AG292" s="368" t="s">
        <v>3556</v>
      </c>
      <c r="AH292" s="368" t="s">
        <v>3565</v>
      </c>
      <c r="AI292" s="368" t="s">
        <v>3554</v>
      </c>
      <c r="AJ292" s="368" t="s">
        <v>34</v>
      </c>
    </row>
    <row r="293" spans="1:36" customFormat="1" ht="15" x14ac:dyDescent="0.25">
      <c r="A293" s="375">
        <v>6131</v>
      </c>
      <c r="B293" s="368" t="s">
        <v>590</v>
      </c>
      <c r="C293" s="369" t="s">
        <v>104</v>
      </c>
      <c r="D293" s="368" t="s">
        <v>33</v>
      </c>
      <c r="E293" s="368" t="s">
        <v>104</v>
      </c>
      <c r="F293" s="368" t="s">
        <v>104</v>
      </c>
      <c r="G293" s="368" t="s">
        <v>104</v>
      </c>
      <c r="H293" s="368" t="s">
        <v>33</v>
      </c>
      <c r="I293" s="368" t="s">
        <v>104</v>
      </c>
      <c r="J293" s="368" t="s">
        <v>104</v>
      </c>
      <c r="K293" s="368" t="s">
        <v>104</v>
      </c>
      <c r="L293" s="368" t="s">
        <v>104</v>
      </c>
      <c r="M293" s="368" t="s">
        <v>57</v>
      </c>
      <c r="N293" s="368">
        <v>65</v>
      </c>
      <c r="O293" s="368">
        <v>58</v>
      </c>
      <c r="P293" s="368">
        <v>81</v>
      </c>
      <c r="Q293" s="368">
        <v>42</v>
      </c>
      <c r="R293" s="368">
        <v>66</v>
      </c>
      <c r="S293" s="368">
        <v>64</v>
      </c>
      <c r="T293" s="368">
        <v>69</v>
      </c>
      <c r="U293" s="368">
        <v>64</v>
      </c>
      <c r="V293" s="368" t="s">
        <v>11</v>
      </c>
      <c r="W293" s="368">
        <v>509</v>
      </c>
      <c r="X293" s="368">
        <v>100</v>
      </c>
      <c r="Y293" s="368" t="s">
        <v>34</v>
      </c>
      <c r="Z293" s="368" t="s">
        <v>34</v>
      </c>
      <c r="AA293" s="367"/>
      <c r="AB293" s="368" t="s">
        <v>34</v>
      </c>
      <c r="AC293" s="368" t="s">
        <v>34</v>
      </c>
      <c r="AD293" s="367"/>
      <c r="AE293" s="368" t="s">
        <v>36</v>
      </c>
      <c r="AF293" s="368" t="s">
        <v>222</v>
      </c>
      <c r="AG293" s="368" t="s">
        <v>3587</v>
      </c>
      <c r="AH293" s="368" t="s">
        <v>3563</v>
      </c>
      <c r="AI293" s="368" t="s">
        <v>3554</v>
      </c>
      <c r="AJ293" s="368" t="s">
        <v>34</v>
      </c>
    </row>
    <row r="294" spans="1:36" customFormat="1" ht="15" x14ac:dyDescent="0.25">
      <c r="A294" s="375">
        <v>6141</v>
      </c>
      <c r="B294" s="368" t="s">
        <v>592</v>
      </c>
      <c r="C294" s="369" t="s">
        <v>46</v>
      </c>
      <c r="D294" s="368" t="s">
        <v>46</v>
      </c>
      <c r="E294" s="368" t="s">
        <v>46</v>
      </c>
      <c r="F294" s="368" t="s">
        <v>46</v>
      </c>
      <c r="G294" s="368" t="s">
        <v>46</v>
      </c>
      <c r="H294" s="368" t="s">
        <v>57</v>
      </c>
      <c r="I294" s="368" t="s">
        <v>46</v>
      </c>
      <c r="J294" s="368" t="s">
        <v>214</v>
      </c>
      <c r="K294" s="368" t="s">
        <v>46</v>
      </c>
      <c r="L294" s="368" t="s">
        <v>46</v>
      </c>
      <c r="M294" s="368" t="s">
        <v>46</v>
      </c>
      <c r="N294" s="368">
        <v>35</v>
      </c>
      <c r="O294" s="368">
        <v>35</v>
      </c>
      <c r="P294" s="368">
        <v>83</v>
      </c>
      <c r="Q294" s="368">
        <v>22</v>
      </c>
      <c r="R294" s="368">
        <v>62</v>
      </c>
      <c r="S294" s="368">
        <v>56</v>
      </c>
      <c r="T294" s="368">
        <v>74</v>
      </c>
      <c r="U294" s="368">
        <v>61</v>
      </c>
      <c r="V294" s="368" t="s">
        <v>11</v>
      </c>
      <c r="W294" s="368">
        <v>428</v>
      </c>
      <c r="X294" s="368">
        <v>99</v>
      </c>
      <c r="Y294" s="368" t="s">
        <v>34</v>
      </c>
      <c r="Z294" s="368" t="s">
        <v>34</v>
      </c>
      <c r="AA294" s="367"/>
      <c r="AB294" s="368" t="s">
        <v>34</v>
      </c>
      <c r="AC294" s="368" t="s">
        <v>34</v>
      </c>
      <c r="AD294" s="367"/>
      <c r="AE294" s="368" t="s">
        <v>36</v>
      </c>
      <c r="AF294" s="368" t="s">
        <v>222</v>
      </c>
      <c r="AG294" s="368" t="s">
        <v>3571</v>
      </c>
      <c r="AH294" s="368" t="s">
        <v>3566</v>
      </c>
      <c r="AI294" s="368" t="s">
        <v>3554</v>
      </c>
      <c r="AJ294" s="368" t="s">
        <v>34</v>
      </c>
    </row>
    <row r="295" spans="1:36" customFormat="1" ht="15" x14ac:dyDescent="0.25">
      <c r="A295" s="375">
        <v>6151</v>
      </c>
      <c r="B295" s="368" t="s">
        <v>594</v>
      </c>
      <c r="C295" s="369" t="s">
        <v>33</v>
      </c>
      <c r="D295" s="368" t="s">
        <v>33</v>
      </c>
      <c r="E295" s="368" t="s">
        <v>33</v>
      </c>
      <c r="F295" s="368" t="s">
        <v>33</v>
      </c>
      <c r="G295" s="368" t="s">
        <v>33</v>
      </c>
      <c r="H295" s="368" t="s">
        <v>33</v>
      </c>
      <c r="I295" s="368" t="s">
        <v>33</v>
      </c>
      <c r="J295" s="368" t="s">
        <v>33</v>
      </c>
      <c r="K295" s="368" t="s">
        <v>33</v>
      </c>
      <c r="L295" s="368" t="s">
        <v>33</v>
      </c>
      <c r="M295" s="368" t="s">
        <v>834</v>
      </c>
      <c r="N295" s="368">
        <v>76</v>
      </c>
      <c r="O295" s="368">
        <v>69</v>
      </c>
      <c r="P295" s="368">
        <v>93</v>
      </c>
      <c r="Q295" s="368">
        <v>60</v>
      </c>
      <c r="R295" s="368">
        <v>69</v>
      </c>
      <c r="S295" s="368">
        <v>69</v>
      </c>
      <c r="T295" s="368">
        <v>83</v>
      </c>
      <c r="U295" s="368">
        <v>64</v>
      </c>
      <c r="V295" s="368" t="s">
        <v>11</v>
      </c>
      <c r="W295" s="368">
        <v>583</v>
      </c>
      <c r="X295" s="368">
        <v>100</v>
      </c>
      <c r="Y295" s="368" t="s">
        <v>34</v>
      </c>
      <c r="Z295" s="368" t="s">
        <v>34</v>
      </c>
      <c r="AA295" s="367"/>
      <c r="AB295" s="368" t="s">
        <v>34</v>
      </c>
      <c r="AC295" s="368" t="s">
        <v>34</v>
      </c>
      <c r="AD295" s="367"/>
      <c r="AE295" s="368" t="s">
        <v>36</v>
      </c>
      <c r="AF295" s="368" t="s">
        <v>222</v>
      </c>
      <c r="AG295" s="368" t="s">
        <v>3576</v>
      </c>
      <c r="AH295" s="368" t="s">
        <v>3577</v>
      </c>
      <c r="AI295" s="368" t="s">
        <v>3554</v>
      </c>
      <c r="AJ295" s="368" t="s">
        <v>36</v>
      </c>
    </row>
    <row r="296" spans="1:36" customFormat="1" ht="15" x14ac:dyDescent="0.25">
      <c r="A296" s="375">
        <v>6161</v>
      </c>
      <c r="B296" s="368" t="s">
        <v>596</v>
      </c>
      <c r="C296" s="369" t="s">
        <v>57</v>
      </c>
      <c r="D296" s="368" t="s">
        <v>57</v>
      </c>
      <c r="E296" s="368" t="s">
        <v>104</v>
      </c>
      <c r="F296" s="368" t="s">
        <v>33</v>
      </c>
      <c r="G296" s="368" t="s">
        <v>104</v>
      </c>
      <c r="H296" s="368" t="s">
        <v>33</v>
      </c>
      <c r="I296" s="368" t="s">
        <v>104</v>
      </c>
      <c r="J296" s="368" t="s">
        <v>104</v>
      </c>
      <c r="K296" s="368" t="s">
        <v>104</v>
      </c>
      <c r="L296" s="368" t="s">
        <v>104</v>
      </c>
      <c r="M296" s="368" t="s">
        <v>834</v>
      </c>
      <c r="N296" s="368">
        <v>60</v>
      </c>
      <c r="O296" s="368">
        <v>49</v>
      </c>
      <c r="P296" s="368">
        <v>77</v>
      </c>
      <c r="Q296" s="368">
        <v>46</v>
      </c>
      <c r="R296" s="368">
        <v>59</v>
      </c>
      <c r="S296" s="368">
        <v>52</v>
      </c>
      <c r="T296" s="368">
        <v>64</v>
      </c>
      <c r="U296" s="368">
        <v>55</v>
      </c>
      <c r="V296" s="368" t="s">
        <v>11</v>
      </c>
      <c r="W296" s="368">
        <v>462</v>
      </c>
      <c r="X296" s="368">
        <v>99</v>
      </c>
      <c r="Y296" s="368" t="s">
        <v>34</v>
      </c>
      <c r="Z296" s="368" t="s">
        <v>34</v>
      </c>
      <c r="AA296" s="367"/>
      <c r="AB296" s="368" t="s">
        <v>34</v>
      </c>
      <c r="AC296" s="368" t="s">
        <v>34</v>
      </c>
      <c r="AD296" s="367"/>
      <c r="AE296" s="368" t="s">
        <v>36</v>
      </c>
      <c r="AF296" s="368" t="s">
        <v>222</v>
      </c>
      <c r="AG296" s="368" t="s">
        <v>3601</v>
      </c>
      <c r="AH296" s="368" t="s">
        <v>3562</v>
      </c>
      <c r="AI296" s="368" t="s">
        <v>3554</v>
      </c>
      <c r="AJ296" s="368" t="s">
        <v>34</v>
      </c>
    </row>
    <row r="297" spans="1:36" customFormat="1" ht="15" x14ac:dyDescent="0.25">
      <c r="A297" s="375">
        <v>6171</v>
      </c>
      <c r="B297" s="368" t="s">
        <v>598</v>
      </c>
      <c r="C297" s="369" t="s">
        <v>33</v>
      </c>
      <c r="D297" s="368" t="s">
        <v>33</v>
      </c>
      <c r="E297" s="368" t="s">
        <v>33</v>
      </c>
      <c r="F297" s="368" t="s">
        <v>33</v>
      </c>
      <c r="G297" s="368" t="s">
        <v>104</v>
      </c>
      <c r="H297" s="368" t="s">
        <v>33</v>
      </c>
      <c r="I297" s="368" t="s">
        <v>57</v>
      </c>
      <c r="J297" s="368" t="s">
        <v>57</v>
      </c>
      <c r="K297" s="368" t="s">
        <v>104</v>
      </c>
      <c r="L297" s="368" t="s">
        <v>104</v>
      </c>
      <c r="M297" s="368" t="s">
        <v>57</v>
      </c>
      <c r="N297" s="368">
        <v>61</v>
      </c>
      <c r="O297" s="368">
        <v>63</v>
      </c>
      <c r="P297" s="368">
        <v>79</v>
      </c>
      <c r="Q297" s="368">
        <v>42</v>
      </c>
      <c r="R297" s="368">
        <v>66</v>
      </c>
      <c r="S297" s="368">
        <v>70</v>
      </c>
      <c r="T297" s="368">
        <v>71</v>
      </c>
      <c r="U297" s="368">
        <v>76</v>
      </c>
      <c r="V297" s="368" t="s">
        <v>11</v>
      </c>
      <c r="W297" s="368">
        <v>528</v>
      </c>
      <c r="X297" s="368">
        <v>100</v>
      </c>
      <c r="Y297" s="368" t="s">
        <v>34</v>
      </c>
      <c r="Z297" s="368" t="s">
        <v>34</v>
      </c>
      <c r="AA297" s="367"/>
      <c r="AB297" s="368" t="s">
        <v>34</v>
      </c>
      <c r="AC297" s="368" t="s">
        <v>34</v>
      </c>
      <c r="AD297" s="367"/>
      <c r="AE297" s="368" t="s">
        <v>36</v>
      </c>
      <c r="AF297" s="368" t="s">
        <v>222</v>
      </c>
      <c r="AG297" s="368" t="s">
        <v>3584</v>
      </c>
      <c r="AH297" s="368" t="s">
        <v>3570</v>
      </c>
      <c r="AI297" s="368" t="s">
        <v>3554</v>
      </c>
      <c r="AJ297" s="368" t="s">
        <v>34</v>
      </c>
    </row>
    <row r="298" spans="1:36" customFormat="1" ht="15" x14ac:dyDescent="0.25">
      <c r="A298" s="375">
        <v>6211</v>
      </c>
      <c r="B298" s="368" t="s">
        <v>600</v>
      </c>
      <c r="C298" s="369" t="s">
        <v>33</v>
      </c>
      <c r="D298" s="368" t="s">
        <v>33</v>
      </c>
      <c r="E298" s="368" t="s">
        <v>33</v>
      </c>
      <c r="F298" s="368" t="s">
        <v>33</v>
      </c>
      <c r="G298" s="368" t="s">
        <v>33</v>
      </c>
      <c r="H298" s="368" t="s">
        <v>33</v>
      </c>
      <c r="I298" s="368" t="s">
        <v>33</v>
      </c>
      <c r="J298" s="368" t="s">
        <v>104</v>
      </c>
      <c r="K298" s="368" t="s">
        <v>33</v>
      </c>
      <c r="L298" s="368" t="s">
        <v>33</v>
      </c>
      <c r="M298" s="368" t="s">
        <v>33</v>
      </c>
      <c r="N298" s="368">
        <v>78</v>
      </c>
      <c r="O298" s="368">
        <v>77</v>
      </c>
      <c r="P298" s="368">
        <v>87</v>
      </c>
      <c r="Q298" s="368">
        <v>59</v>
      </c>
      <c r="R298" s="368">
        <v>69</v>
      </c>
      <c r="S298" s="368">
        <v>74</v>
      </c>
      <c r="T298" s="368">
        <v>79</v>
      </c>
      <c r="U298" s="368">
        <v>73</v>
      </c>
      <c r="V298" s="368" t="s">
        <v>11</v>
      </c>
      <c r="W298" s="368">
        <v>596</v>
      </c>
      <c r="X298" s="368">
        <v>100</v>
      </c>
      <c r="Y298" s="368" t="s">
        <v>34</v>
      </c>
      <c r="Z298" s="368" t="s">
        <v>34</v>
      </c>
      <c r="AA298" s="367"/>
      <c r="AB298" s="368" t="s">
        <v>34</v>
      </c>
      <c r="AC298" s="368" t="s">
        <v>34</v>
      </c>
      <c r="AD298" s="367"/>
      <c r="AE298" s="368" t="s">
        <v>36</v>
      </c>
      <c r="AF298" s="368" t="s">
        <v>222</v>
      </c>
      <c r="AG298" s="368" t="s">
        <v>3631</v>
      </c>
      <c r="AH298" s="368" t="s">
        <v>3604</v>
      </c>
      <c r="AI298" s="368" t="s">
        <v>3554</v>
      </c>
      <c r="AJ298" s="368" t="s">
        <v>34</v>
      </c>
    </row>
    <row r="299" spans="1:36" customFormat="1" ht="15" x14ac:dyDescent="0.25">
      <c r="A299" s="375">
        <v>6221</v>
      </c>
      <c r="B299" s="368" t="s">
        <v>602</v>
      </c>
      <c r="C299" s="369" t="s">
        <v>33</v>
      </c>
      <c r="D299" s="368" t="s">
        <v>33</v>
      </c>
      <c r="E299" s="368" t="s">
        <v>33</v>
      </c>
      <c r="F299" s="368" t="s">
        <v>33</v>
      </c>
      <c r="G299" s="368" t="s">
        <v>33</v>
      </c>
      <c r="H299" s="368" t="s">
        <v>33</v>
      </c>
      <c r="I299" s="368" t="s">
        <v>33</v>
      </c>
      <c r="J299" s="368" t="s">
        <v>104</v>
      </c>
      <c r="K299" s="368" t="s">
        <v>33</v>
      </c>
      <c r="L299" s="368" t="s">
        <v>33</v>
      </c>
      <c r="M299" s="368" t="s">
        <v>57</v>
      </c>
      <c r="N299" s="368">
        <v>73</v>
      </c>
      <c r="O299" s="368">
        <v>68</v>
      </c>
      <c r="P299" s="368">
        <v>88</v>
      </c>
      <c r="Q299" s="368">
        <v>54</v>
      </c>
      <c r="R299" s="368">
        <v>64</v>
      </c>
      <c r="S299" s="368">
        <v>65</v>
      </c>
      <c r="T299" s="368">
        <v>73</v>
      </c>
      <c r="U299" s="368">
        <v>65</v>
      </c>
      <c r="V299" s="368" t="s">
        <v>11</v>
      </c>
      <c r="W299" s="368">
        <v>550</v>
      </c>
      <c r="X299" s="368">
        <v>100</v>
      </c>
      <c r="Y299" s="368" t="s">
        <v>34</v>
      </c>
      <c r="Z299" s="368" t="s">
        <v>34</v>
      </c>
      <c r="AA299" s="367"/>
      <c r="AB299" s="368" t="s">
        <v>34</v>
      </c>
      <c r="AC299" s="368" t="s">
        <v>34</v>
      </c>
      <c r="AD299" s="367"/>
      <c r="AE299" s="368" t="s">
        <v>36</v>
      </c>
      <c r="AF299" s="368" t="s">
        <v>222</v>
      </c>
      <c r="AG299" s="368" t="s">
        <v>3631</v>
      </c>
      <c r="AH299" s="368" t="s">
        <v>3560</v>
      </c>
      <c r="AI299" s="368" t="s">
        <v>3554</v>
      </c>
      <c r="AJ299" s="368" t="s">
        <v>34</v>
      </c>
    </row>
    <row r="300" spans="1:36" customFormat="1" ht="15" x14ac:dyDescent="0.25">
      <c r="A300" s="375">
        <v>6231</v>
      </c>
      <c r="B300" s="368" t="s">
        <v>604</v>
      </c>
      <c r="C300" s="369" t="s">
        <v>57</v>
      </c>
      <c r="D300" s="368" t="s">
        <v>57</v>
      </c>
      <c r="E300" s="368" t="s">
        <v>57</v>
      </c>
      <c r="F300" s="368" t="s">
        <v>57</v>
      </c>
      <c r="G300" s="368" t="s">
        <v>57</v>
      </c>
      <c r="H300" s="368" t="s">
        <v>33</v>
      </c>
      <c r="I300" s="368" t="s">
        <v>57</v>
      </c>
      <c r="J300" s="368" t="s">
        <v>57</v>
      </c>
      <c r="K300" s="368" t="s">
        <v>104</v>
      </c>
      <c r="L300" s="368" t="s">
        <v>57</v>
      </c>
      <c r="M300" s="368" t="s">
        <v>57</v>
      </c>
      <c r="N300" s="368">
        <v>57</v>
      </c>
      <c r="O300" s="368">
        <v>47</v>
      </c>
      <c r="P300" s="368">
        <v>85</v>
      </c>
      <c r="Q300" s="368">
        <v>34</v>
      </c>
      <c r="R300" s="368">
        <v>62</v>
      </c>
      <c r="S300" s="368">
        <v>55</v>
      </c>
      <c r="T300" s="368">
        <v>75</v>
      </c>
      <c r="U300" s="368">
        <v>70</v>
      </c>
      <c r="V300" s="368" t="s">
        <v>11</v>
      </c>
      <c r="W300" s="368">
        <v>485</v>
      </c>
      <c r="X300" s="368">
        <v>100</v>
      </c>
      <c r="Y300" s="368" t="s">
        <v>34</v>
      </c>
      <c r="Z300" s="368" t="s">
        <v>34</v>
      </c>
      <c r="AA300" s="367"/>
      <c r="AB300" s="368" t="s">
        <v>34</v>
      </c>
      <c r="AC300" s="368" t="s">
        <v>34</v>
      </c>
      <c r="AD300" s="367"/>
      <c r="AE300" s="368" t="s">
        <v>36</v>
      </c>
      <c r="AF300" s="368" t="s">
        <v>222</v>
      </c>
      <c r="AG300" s="368" t="s">
        <v>3577</v>
      </c>
      <c r="AH300" s="368" t="s">
        <v>3564</v>
      </c>
      <c r="AI300" s="368" t="s">
        <v>3554</v>
      </c>
      <c r="AJ300" s="368" t="s">
        <v>34</v>
      </c>
    </row>
    <row r="301" spans="1:36" customFormat="1" ht="15" x14ac:dyDescent="0.25">
      <c r="A301" s="375">
        <v>6241</v>
      </c>
      <c r="B301" s="368" t="s">
        <v>606</v>
      </c>
      <c r="C301" s="369" t="s">
        <v>33</v>
      </c>
      <c r="D301" s="368" t="s">
        <v>33</v>
      </c>
      <c r="E301" s="368" t="s">
        <v>33</v>
      </c>
      <c r="F301" s="368" t="s">
        <v>33</v>
      </c>
      <c r="G301" s="368" t="s">
        <v>33</v>
      </c>
      <c r="H301" s="368" t="s">
        <v>33</v>
      </c>
      <c r="I301" s="368" t="s">
        <v>33</v>
      </c>
      <c r="J301" s="368" t="s">
        <v>104</v>
      </c>
      <c r="K301" s="368" t="s">
        <v>33</v>
      </c>
      <c r="L301" s="368" t="s">
        <v>33</v>
      </c>
      <c r="M301" s="368" t="s">
        <v>57</v>
      </c>
      <c r="N301" s="368">
        <v>70</v>
      </c>
      <c r="O301" s="368">
        <v>67</v>
      </c>
      <c r="P301" s="368">
        <v>91</v>
      </c>
      <c r="Q301" s="368">
        <v>46</v>
      </c>
      <c r="R301" s="368">
        <v>65</v>
      </c>
      <c r="S301" s="368">
        <v>70</v>
      </c>
      <c r="T301" s="368">
        <v>69</v>
      </c>
      <c r="U301" s="368">
        <v>68</v>
      </c>
      <c r="V301" s="368" t="s">
        <v>11</v>
      </c>
      <c r="W301" s="368">
        <v>546</v>
      </c>
      <c r="X301" s="368">
        <v>100</v>
      </c>
      <c r="Y301" s="368" t="s">
        <v>34</v>
      </c>
      <c r="Z301" s="368" t="s">
        <v>34</v>
      </c>
      <c r="AA301" s="367"/>
      <c r="AB301" s="368" t="s">
        <v>34</v>
      </c>
      <c r="AC301" s="368" t="s">
        <v>34</v>
      </c>
      <c r="AD301" s="367"/>
      <c r="AE301" s="368" t="s">
        <v>36</v>
      </c>
      <c r="AF301" s="368" t="s">
        <v>222</v>
      </c>
      <c r="AG301" s="368" t="s">
        <v>3608</v>
      </c>
      <c r="AH301" s="368" t="s">
        <v>3592</v>
      </c>
      <c r="AI301" s="368" t="s">
        <v>3554</v>
      </c>
      <c r="AJ301" s="368" t="s">
        <v>34</v>
      </c>
    </row>
    <row r="302" spans="1:36" customFormat="1" ht="15" x14ac:dyDescent="0.25">
      <c r="A302" s="375">
        <v>6251</v>
      </c>
      <c r="B302" s="368" t="s">
        <v>608</v>
      </c>
      <c r="C302" s="369" t="s">
        <v>57</v>
      </c>
      <c r="D302" s="368" t="s">
        <v>57</v>
      </c>
      <c r="E302" s="368" t="s">
        <v>104</v>
      </c>
      <c r="F302" s="368" t="s">
        <v>104</v>
      </c>
      <c r="G302" s="368" t="s">
        <v>46</v>
      </c>
      <c r="H302" s="368" t="s">
        <v>104</v>
      </c>
      <c r="I302" s="368" t="s">
        <v>57</v>
      </c>
      <c r="J302" s="368" t="s">
        <v>57</v>
      </c>
      <c r="K302" s="368" t="s">
        <v>57</v>
      </c>
      <c r="L302" s="368" t="s">
        <v>57</v>
      </c>
      <c r="M302" s="368" t="s">
        <v>46</v>
      </c>
      <c r="N302" s="368">
        <v>49</v>
      </c>
      <c r="O302" s="368">
        <v>45</v>
      </c>
      <c r="P302" s="368">
        <v>83</v>
      </c>
      <c r="Q302" s="368">
        <v>25</v>
      </c>
      <c r="R302" s="368">
        <v>62</v>
      </c>
      <c r="S302" s="368">
        <v>63</v>
      </c>
      <c r="T302" s="368">
        <v>70</v>
      </c>
      <c r="U302" s="368">
        <v>68</v>
      </c>
      <c r="V302" s="368" t="s">
        <v>11</v>
      </c>
      <c r="W302" s="368">
        <v>465</v>
      </c>
      <c r="X302" s="368">
        <v>99</v>
      </c>
      <c r="Y302" s="368" t="s">
        <v>34</v>
      </c>
      <c r="Z302" s="368" t="s">
        <v>34</v>
      </c>
      <c r="AA302" s="367"/>
      <c r="AB302" s="368" t="s">
        <v>34</v>
      </c>
      <c r="AC302" s="368" t="s">
        <v>34</v>
      </c>
      <c r="AD302" s="367"/>
      <c r="AE302" s="368" t="s">
        <v>36</v>
      </c>
      <c r="AF302" s="368" t="s">
        <v>222</v>
      </c>
      <c r="AG302" s="368" t="s">
        <v>3563</v>
      </c>
      <c r="AH302" s="368" t="s">
        <v>3571</v>
      </c>
      <c r="AI302" s="368" t="s">
        <v>3554</v>
      </c>
      <c r="AJ302" s="368" t="s">
        <v>34</v>
      </c>
    </row>
    <row r="303" spans="1:36" customFormat="1" ht="15" x14ac:dyDescent="0.25">
      <c r="A303" s="375">
        <v>6281</v>
      </c>
      <c r="B303" s="368" t="s">
        <v>610</v>
      </c>
      <c r="C303" s="369" t="s">
        <v>46</v>
      </c>
      <c r="D303" s="368" t="s">
        <v>57</v>
      </c>
      <c r="E303" s="368" t="s">
        <v>57</v>
      </c>
      <c r="F303" s="368" t="s">
        <v>57</v>
      </c>
      <c r="G303" s="368" t="s">
        <v>57</v>
      </c>
      <c r="H303" s="368" t="s">
        <v>57</v>
      </c>
      <c r="I303" s="368" t="s">
        <v>57</v>
      </c>
      <c r="J303" s="368" t="s">
        <v>57</v>
      </c>
      <c r="K303" s="368" t="s">
        <v>57</v>
      </c>
      <c r="L303" s="368" t="s">
        <v>46</v>
      </c>
      <c r="M303" s="368" t="s">
        <v>46</v>
      </c>
      <c r="N303" s="368">
        <v>39</v>
      </c>
      <c r="O303" s="368">
        <v>39</v>
      </c>
      <c r="P303" s="368">
        <v>69</v>
      </c>
      <c r="Q303" s="368">
        <v>18</v>
      </c>
      <c r="R303" s="368">
        <v>55</v>
      </c>
      <c r="S303" s="368">
        <v>58</v>
      </c>
      <c r="T303" s="368">
        <v>64</v>
      </c>
      <c r="U303" s="368">
        <v>74</v>
      </c>
      <c r="V303" s="368" t="s">
        <v>11</v>
      </c>
      <c r="W303" s="368">
        <v>416</v>
      </c>
      <c r="X303" s="368">
        <v>100</v>
      </c>
      <c r="Y303" s="368" t="s">
        <v>34</v>
      </c>
      <c r="Z303" s="368" t="s">
        <v>34</v>
      </c>
      <c r="AA303" s="367"/>
      <c r="AB303" s="368" t="s">
        <v>34</v>
      </c>
      <c r="AC303" s="368" t="s">
        <v>34</v>
      </c>
      <c r="AD303" s="367"/>
      <c r="AE303" s="368" t="s">
        <v>36</v>
      </c>
      <c r="AF303" s="368" t="s">
        <v>222</v>
      </c>
      <c r="AG303" s="368" t="s">
        <v>3575</v>
      </c>
      <c r="AH303" s="368" t="s">
        <v>3570</v>
      </c>
      <c r="AI303" s="368" t="s">
        <v>3554</v>
      </c>
      <c r="AJ303" s="368" t="s">
        <v>34</v>
      </c>
    </row>
    <row r="304" spans="1:36" customFormat="1" ht="15" x14ac:dyDescent="0.25">
      <c r="A304" s="375">
        <v>6301</v>
      </c>
      <c r="B304" s="368" t="s">
        <v>612</v>
      </c>
      <c r="C304" s="369" t="s">
        <v>33</v>
      </c>
      <c r="D304" s="368" t="s">
        <v>104</v>
      </c>
      <c r="E304" s="368" t="s">
        <v>33</v>
      </c>
      <c r="F304" s="368" t="s">
        <v>33</v>
      </c>
      <c r="G304" s="368" t="s">
        <v>104</v>
      </c>
      <c r="H304" s="368" t="s">
        <v>33</v>
      </c>
      <c r="I304" s="368" t="s">
        <v>104</v>
      </c>
      <c r="J304" s="368" t="s">
        <v>57</v>
      </c>
      <c r="K304" s="368" t="s">
        <v>57</v>
      </c>
      <c r="L304" s="368" t="s">
        <v>57</v>
      </c>
      <c r="M304" s="368" t="s">
        <v>57</v>
      </c>
      <c r="N304" s="368">
        <v>65</v>
      </c>
      <c r="O304" s="368">
        <v>65</v>
      </c>
      <c r="P304" s="368">
        <v>82</v>
      </c>
      <c r="Q304" s="368">
        <v>48</v>
      </c>
      <c r="R304" s="368">
        <v>64</v>
      </c>
      <c r="S304" s="368">
        <v>68</v>
      </c>
      <c r="T304" s="368">
        <v>69</v>
      </c>
      <c r="U304" s="368">
        <v>70</v>
      </c>
      <c r="V304" s="368" t="s">
        <v>11</v>
      </c>
      <c r="W304" s="368">
        <v>531</v>
      </c>
      <c r="X304" s="368">
        <v>99</v>
      </c>
      <c r="Y304" s="368" t="s">
        <v>34</v>
      </c>
      <c r="Z304" s="368" t="s">
        <v>34</v>
      </c>
      <c r="AA304" s="367"/>
      <c r="AB304" s="368" t="s">
        <v>34</v>
      </c>
      <c r="AC304" s="368" t="s">
        <v>34</v>
      </c>
      <c r="AD304" s="367"/>
      <c r="AE304" s="368" t="s">
        <v>36</v>
      </c>
      <c r="AF304" s="368" t="s">
        <v>222</v>
      </c>
      <c r="AG304" s="368" t="s">
        <v>3604</v>
      </c>
      <c r="AH304" s="368" t="s">
        <v>3571</v>
      </c>
      <c r="AI304" s="368" t="s">
        <v>3554</v>
      </c>
      <c r="AJ304" s="368" t="s">
        <v>34</v>
      </c>
    </row>
    <row r="305" spans="1:36" customFormat="1" ht="15" x14ac:dyDescent="0.25">
      <c r="A305" s="375">
        <v>6331</v>
      </c>
      <c r="B305" s="368" t="s">
        <v>614</v>
      </c>
      <c r="C305" s="369" t="s">
        <v>104</v>
      </c>
      <c r="D305" s="368" t="s">
        <v>104</v>
      </c>
      <c r="E305" s="368" t="s">
        <v>104</v>
      </c>
      <c r="F305" s="368" t="s">
        <v>57</v>
      </c>
      <c r="G305" s="368" t="s">
        <v>57</v>
      </c>
      <c r="H305" s="368" t="s">
        <v>104</v>
      </c>
      <c r="I305" s="368" t="s">
        <v>57</v>
      </c>
      <c r="J305" s="368" t="s">
        <v>57</v>
      </c>
      <c r="K305" s="368" t="s">
        <v>104</v>
      </c>
      <c r="L305" s="368" t="s">
        <v>57</v>
      </c>
      <c r="M305" s="368" t="s">
        <v>57</v>
      </c>
      <c r="N305" s="368">
        <v>53</v>
      </c>
      <c r="O305" s="368">
        <v>57</v>
      </c>
      <c r="P305" s="368">
        <v>83</v>
      </c>
      <c r="Q305" s="368">
        <v>34</v>
      </c>
      <c r="R305" s="368">
        <v>62</v>
      </c>
      <c r="S305" s="368">
        <v>69</v>
      </c>
      <c r="T305" s="368">
        <v>68</v>
      </c>
      <c r="U305" s="368">
        <v>71</v>
      </c>
      <c r="V305" s="368" t="s">
        <v>11</v>
      </c>
      <c r="W305" s="368">
        <v>497</v>
      </c>
      <c r="X305" s="368">
        <v>99</v>
      </c>
      <c r="Y305" s="368" t="s">
        <v>34</v>
      </c>
      <c r="Z305" s="368" t="s">
        <v>34</v>
      </c>
      <c r="AA305" s="367"/>
      <c r="AB305" s="368" t="s">
        <v>34</v>
      </c>
      <c r="AC305" s="368" t="s">
        <v>34</v>
      </c>
      <c r="AD305" s="367"/>
      <c r="AE305" s="368" t="s">
        <v>36</v>
      </c>
      <c r="AF305" s="368" t="s">
        <v>222</v>
      </c>
      <c r="AG305" s="368" t="s">
        <v>3584</v>
      </c>
      <c r="AH305" s="368" t="s">
        <v>3565</v>
      </c>
      <c r="AI305" s="368" t="s">
        <v>3554</v>
      </c>
      <c r="AJ305" s="368" t="s">
        <v>34</v>
      </c>
    </row>
    <row r="306" spans="1:36" customFormat="1" ht="15" x14ac:dyDescent="0.25">
      <c r="A306" s="375">
        <v>6351</v>
      </c>
      <c r="B306" s="368" t="s">
        <v>616</v>
      </c>
      <c r="C306" s="369" t="s">
        <v>104</v>
      </c>
      <c r="D306" s="368" t="s">
        <v>46</v>
      </c>
      <c r="E306" s="368" t="s">
        <v>104</v>
      </c>
      <c r="F306" s="368" t="s">
        <v>104</v>
      </c>
      <c r="G306" s="368" t="s">
        <v>57</v>
      </c>
      <c r="H306" s="368" t="s">
        <v>104</v>
      </c>
      <c r="I306" s="368" t="s">
        <v>57</v>
      </c>
      <c r="J306" s="368" t="s">
        <v>57</v>
      </c>
      <c r="K306" s="368" t="s">
        <v>57</v>
      </c>
      <c r="L306" s="368" t="s">
        <v>57</v>
      </c>
      <c r="M306" s="368" t="s">
        <v>46</v>
      </c>
      <c r="N306" s="368">
        <v>48</v>
      </c>
      <c r="O306" s="368">
        <v>61</v>
      </c>
      <c r="P306" s="368">
        <v>80</v>
      </c>
      <c r="Q306" s="368">
        <v>35</v>
      </c>
      <c r="R306" s="368">
        <v>62</v>
      </c>
      <c r="S306" s="368">
        <v>70</v>
      </c>
      <c r="T306" s="368">
        <v>71</v>
      </c>
      <c r="U306" s="368">
        <v>73</v>
      </c>
      <c r="V306" s="368" t="s">
        <v>11</v>
      </c>
      <c r="W306" s="368">
        <v>500</v>
      </c>
      <c r="X306" s="368">
        <v>100</v>
      </c>
      <c r="Y306" s="368" t="s">
        <v>34</v>
      </c>
      <c r="Z306" s="368" t="s">
        <v>34</v>
      </c>
      <c r="AA306" s="367"/>
      <c r="AB306" s="368" t="s">
        <v>34</v>
      </c>
      <c r="AC306" s="368" t="s">
        <v>34</v>
      </c>
      <c r="AD306" s="367"/>
      <c r="AE306" s="368" t="s">
        <v>36</v>
      </c>
      <c r="AF306" s="368" t="s">
        <v>222</v>
      </c>
      <c r="AG306" s="368" t="s">
        <v>3577</v>
      </c>
      <c r="AH306" s="368" t="s">
        <v>3570</v>
      </c>
      <c r="AI306" s="368" t="s">
        <v>3554</v>
      </c>
      <c r="AJ306" s="368" t="s">
        <v>34</v>
      </c>
    </row>
    <row r="307" spans="1:36" customFormat="1" ht="15" x14ac:dyDescent="0.25">
      <c r="A307" s="375">
        <v>6361</v>
      </c>
      <c r="B307" s="368" t="s">
        <v>618</v>
      </c>
      <c r="C307" s="369" t="s">
        <v>57</v>
      </c>
      <c r="D307" s="368" t="s">
        <v>214</v>
      </c>
      <c r="E307" s="368" t="s">
        <v>57</v>
      </c>
      <c r="F307" s="368" t="s">
        <v>46</v>
      </c>
      <c r="G307" s="368" t="s">
        <v>46</v>
      </c>
      <c r="H307" s="368" t="s">
        <v>57</v>
      </c>
      <c r="I307" s="368" t="s">
        <v>46</v>
      </c>
      <c r="J307" s="368" t="s">
        <v>46</v>
      </c>
      <c r="K307" s="368" t="s">
        <v>46</v>
      </c>
      <c r="L307" s="368" t="s">
        <v>46</v>
      </c>
      <c r="M307" s="368" t="s">
        <v>46</v>
      </c>
      <c r="N307" s="368">
        <v>44</v>
      </c>
      <c r="O307" s="368">
        <v>33</v>
      </c>
      <c r="P307" s="368">
        <v>71</v>
      </c>
      <c r="Q307" s="368">
        <v>19</v>
      </c>
      <c r="R307" s="368">
        <v>62</v>
      </c>
      <c r="S307" s="368">
        <v>60</v>
      </c>
      <c r="T307" s="368">
        <v>80</v>
      </c>
      <c r="U307" s="368">
        <v>71</v>
      </c>
      <c r="V307" s="368" t="s">
        <v>11</v>
      </c>
      <c r="W307" s="368">
        <v>440</v>
      </c>
      <c r="X307" s="368">
        <v>97</v>
      </c>
      <c r="Y307" s="368" t="s">
        <v>34</v>
      </c>
      <c r="Z307" s="368" t="s">
        <v>34</v>
      </c>
      <c r="AA307" s="367"/>
      <c r="AB307" s="368" t="s">
        <v>34</v>
      </c>
      <c r="AC307" s="368" t="s">
        <v>34</v>
      </c>
      <c r="AD307" s="367"/>
      <c r="AE307" s="368" t="s">
        <v>36</v>
      </c>
      <c r="AF307" s="368" t="s">
        <v>222</v>
      </c>
      <c r="AG307" s="368" t="s">
        <v>3562</v>
      </c>
      <c r="AH307" s="368" t="s">
        <v>3570</v>
      </c>
      <c r="AI307" s="368" t="s">
        <v>3554</v>
      </c>
      <c r="AJ307" s="368" t="s">
        <v>34</v>
      </c>
    </row>
    <row r="308" spans="1:36" customFormat="1" ht="15" x14ac:dyDescent="0.25">
      <c r="A308" s="375">
        <v>6391</v>
      </c>
      <c r="B308" s="368" t="s">
        <v>620</v>
      </c>
      <c r="C308" s="369" t="s">
        <v>46</v>
      </c>
      <c r="D308" s="368" t="s">
        <v>46</v>
      </c>
      <c r="E308" s="368" t="s">
        <v>46</v>
      </c>
      <c r="F308" s="368" t="s">
        <v>57</v>
      </c>
      <c r="G308" s="368" t="s">
        <v>214</v>
      </c>
      <c r="H308" s="368" t="s">
        <v>57</v>
      </c>
      <c r="I308" s="368" t="s">
        <v>46</v>
      </c>
      <c r="J308" s="368" t="s">
        <v>214</v>
      </c>
      <c r="K308" s="368" t="s">
        <v>46</v>
      </c>
      <c r="L308" s="368" t="s">
        <v>46</v>
      </c>
      <c r="M308" s="368" t="s">
        <v>46</v>
      </c>
      <c r="N308" s="368">
        <v>37</v>
      </c>
      <c r="O308" s="368">
        <v>43</v>
      </c>
      <c r="P308" s="368">
        <v>75</v>
      </c>
      <c r="Q308" s="368">
        <v>21</v>
      </c>
      <c r="R308" s="368">
        <v>56</v>
      </c>
      <c r="S308" s="368">
        <v>64</v>
      </c>
      <c r="T308" s="368">
        <v>68</v>
      </c>
      <c r="U308" s="368">
        <v>66</v>
      </c>
      <c r="V308" s="368" t="s">
        <v>11</v>
      </c>
      <c r="W308" s="368">
        <v>430</v>
      </c>
      <c r="X308" s="368">
        <v>99</v>
      </c>
      <c r="Y308" s="368" t="s">
        <v>34</v>
      </c>
      <c r="Z308" s="368" t="s">
        <v>34</v>
      </c>
      <c r="AA308" s="367"/>
      <c r="AB308" s="368" t="s">
        <v>34</v>
      </c>
      <c r="AC308" s="368" t="s">
        <v>34</v>
      </c>
      <c r="AD308" s="367"/>
      <c r="AE308" s="368" t="s">
        <v>36</v>
      </c>
      <c r="AF308" s="368" t="s">
        <v>222</v>
      </c>
      <c r="AG308" s="368" t="s">
        <v>3584</v>
      </c>
      <c r="AH308" s="368" t="s">
        <v>3566</v>
      </c>
      <c r="AI308" s="368" t="s">
        <v>3554</v>
      </c>
      <c r="AJ308" s="368" t="s">
        <v>34</v>
      </c>
    </row>
    <row r="309" spans="1:36" customFormat="1" ht="15" x14ac:dyDescent="0.25">
      <c r="A309" s="375">
        <v>6411</v>
      </c>
      <c r="B309" s="368" t="s">
        <v>622</v>
      </c>
      <c r="C309" s="369" t="s">
        <v>57</v>
      </c>
      <c r="D309" s="368" t="s">
        <v>57</v>
      </c>
      <c r="E309" s="368" t="s">
        <v>57</v>
      </c>
      <c r="F309" s="368" t="s">
        <v>57</v>
      </c>
      <c r="G309" s="368" t="s">
        <v>46</v>
      </c>
      <c r="H309" s="368" t="s">
        <v>57</v>
      </c>
      <c r="I309" s="368" t="s">
        <v>57</v>
      </c>
      <c r="J309" s="368" t="s">
        <v>46</v>
      </c>
      <c r="K309" s="368" t="s">
        <v>57</v>
      </c>
      <c r="L309" s="368" t="s">
        <v>57</v>
      </c>
      <c r="M309" s="368" t="s">
        <v>46</v>
      </c>
      <c r="N309" s="368">
        <v>50</v>
      </c>
      <c r="O309" s="368">
        <v>51</v>
      </c>
      <c r="P309" s="368">
        <v>69</v>
      </c>
      <c r="Q309" s="368">
        <v>29</v>
      </c>
      <c r="R309" s="368">
        <v>60</v>
      </c>
      <c r="S309" s="368">
        <v>68</v>
      </c>
      <c r="T309" s="368">
        <v>64</v>
      </c>
      <c r="U309" s="368">
        <v>73</v>
      </c>
      <c r="V309" s="368" t="s">
        <v>11</v>
      </c>
      <c r="W309" s="368">
        <v>464</v>
      </c>
      <c r="X309" s="368">
        <v>99</v>
      </c>
      <c r="Y309" s="368" t="s">
        <v>34</v>
      </c>
      <c r="Z309" s="368" t="s">
        <v>34</v>
      </c>
      <c r="AA309" s="367"/>
      <c r="AB309" s="368" t="s">
        <v>34</v>
      </c>
      <c r="AC309" s="368" t="s">
        <v>34</v>
      </c>
      <c r="AD309" s="367"/>
      <c r="AE309" s="368" t="s">
        <v>36</v>
      </c>
      <c r="AF309" s="368" t="s">
        <v>222</v>
      </c>
      <c r="AG309" s="368" t="s">
        <v>3563</v>
      </c>
      <c r="AH309" s="368" t="s">
        <v>3570</v>
      </c>
      <c r="AI309" s="368" t="s">
        <v>3554</v>
      </c>
      <c r="AJ309" s="368" t="s">
        <v>34</v>
      </c>
    </row>
    <row r="310" spans="1:36" customFormat="1" ht="15" x14ac:dyDescent="0.25">
      <c r="A310" s="375">
        <v>6421</v>
      </c>
      <c r="B310" s="368" t="s">
        <v>624</v>
      </c>
      <c r="C310" s="369" t="s">
        <v>57</v>
      </c>
      <c r="D310" s="368" t="s">
        <v>57</v>
      </c>
      <c r="E310" s="368" t="s">
        <v>104</v>
      </c>
      <c r="F310" s="368" t="s">
        <v>104</v>
      </c>
      <c r="G310" s="368" t="s">
        <v>57</v>
      </c>
      <c r="H310" s="368" t="s">
        <v>33</v>
      </c>
      <c r="I310" s="368" t="s">
        <v>57</v>
      </c>
      <c r="J310" s="368" t="s">
        <v>57</v>
      </c>
      <c r="K310" s="368" t="s">
        <v>104</v>
      </c>
      <c r="L310" s="368" t="s">
        <v>57</v>
      </c>
      <c r="M310" s="368" t="s">
        <v>57</v>
      </c>
      <c r="N310" s="368">
        <v>59</v>
      </c>
      <c r="O310" s="368">
        <v>56</v>
      </c>
      <c r="P310" s="368">
        <v>64</v>
      </c>
      <c r="Q310" s="368">
        <v>32</v>
      </c>
      <c r="R310" s="368">
        <v>64</v>
      </c>
      <c r="S310" s="368">
        <v>65</v>
      </c>
      <c r="T310" s="368">
        <v>73</v>
      </c>
      <c r="U310" s="368">
        <v>67</v>
      </c>
      <c r="V310" s="368" t="s">
        <v>11</v>
      </c>
      <c r="W310" s="368">
        <v>480</v>
      </c>
      <c r="X310" s="368">
        <v>100</v>
      </c>
      <c r="Y310" s="368" t="s">
        <v>34</v>
      </c>
      <c r="Z310" s="368" t="s">
        <v>34</v>
      </c>
      <c r="AA310" s="367"/>
      <c r="AB310" s="368" t="s">
        <v>34</v>
      </c>
      <c r="AC310" s="368" t="s">
        <v>34</v>
      </c>
      <c r="AD310" s="367"/>
      <c r="AE310" s="368" t="s">
        <v>36</v>
      </c>
      <c r="AF310" s="368" t="s">
        <v>222</v>
      </c>
      <c r="AG310" s="368" t="s">
        <v>3575</v>
      </c>
      <c r="AH310" s="368" t="s">
        <v>3565</v>
      </c>
      <c r="AI310" s="368" t="s">
        <v>3554</v>
      </c>
      <c r="AJ310" s="368" t="s">
        <v>34</v>
      </c>
    </row>
    <row r="311" spans="1:36" customFormat="1" ht="15" x14ac:dyDescent="0.25">
      <c r="A311" s="375">
        <v>6431</v>
      </c>
      <c r="B311" s="368" t="s">
        <v>626</v>
      </c>
      <c r="C311" s="369" t="s">
        <v>57</v>
      </c>
      <c r="D311" s="368" t="s">
        <v>57</v>
      </c>
      <c r="E311" s="368" t="s">
        <v>57</v>
      </c>
      <c r="F311" s="368" t="s">
        <v>57</v>
      </c>
      <c r="G311" s="368" t="s">
        <v>46</v>
      </c>
      <c r="H311" s="368" t="s">
        <v>57</v>
      </c>
      <c r="I311" s="368" t="s">
        <v>57</v>
      </c>
      <c r="J311" s="368" t="s">
        <v>46</v>
      </c>
      <c r="K311" s="368" t="s">
        <v>57</v>
      </c>
      <c r="L311" s="368" t="s">
        <v>57</v>
      </c>
      <c r="M311" s="368" t="s">
        <v>57</v>
      </c>
      <c r="N311" s="368">
        <v>47</v>
      </c>
      <c r="O311" s="368">
        <v>45</v>
      </c>
      <c r="P311" s="368">
        <v>78</v>
      </c>
      <c r="Q311" s="368">
        <v>32</v>
      </c>
      <c r="R311" s="368">
        <v>64</v>
      </c>
      <c r="S311" s="368">
        <v>59</v>
      </c>
      <c r="T311" s="368">
        <v>75</v>
      </c>
      <c r="U311" s="368">
        <v>62</v>
      </c>
      <c r="V311" s="368" t="s">
        <v>11</v>
      </c>
      <c r="W311" s="368">
        <v>462</v>
      </c>
      <c r="X311" s="368">
        <v>99</v>
      </c>
      <c r="Y311" s="368" t="s">
        <v>34</v>
      </c>
      <c r="Z311" s="368" t="s">
        <v>34</v>
      </c>
      <c r="AA311" s="367"/>
      <c r="AB311" s="368" t="s">
        <v>34</v>
      </c>
      <c r="AC311" s="368" t="s">
        <v>34</v>
      </c>
      <c r="AD311" s="367"/>
      <c r="AE311" s="368" t="s">
        <v>36</v>
      </c>
      <c r="AF311" s="368" t="s">
        <v>222</v>
      </c>
      <c r="AG311" s="368" t="s">
        <v>3563</v>
      </c>
      <c r="AH311" s="368" t="s">
        <v>3565</v>
      </c>
      <c r="AI311" s="368" t="s">
        <v>3554</v>
      </c>
      <c r="AJ311" s="368" t="s">
        <v>34</v>
      </c>
    </row>
    <row r="312" spans="1:36" customFormat="1" ht="15" x14ac:dyDescent="0.25">
      <c r="A312" s="375">
        <v>6441</v>
      </c>
      <c r="B312" s="368" t="s">
        <v>628</v>
      </c>
      <c r="C312" s="369" t="s">
        <v>33</v>
      </c>
      <c r="D312" s="368" t="s">
        <v>33</v>
      </c>
      <c r="E312" s="368" t="s">
        <v>33</v>
      </c>
      <c r="F312" s="368" t="s">
        <v>33</v>
      </c>
      <c r="G312" s="368" t="s">
        <v>33</v>
      </c>
      <c r="H312" s="368" t="s">
        <v>33</v>
      </c>
      <c r="I312" s="368" t="s">
        <v>104</v>
      </c>
      <c r="J312" s="368" t="s">
        <v>104</v>
      </c>
      <c r="K312" s="368" t="s">
        <v>104</v>
      </c>
      <c r="L312" s="368" t="s">
        <v>33</v>
      </c>
      <c r="M312" s="368" t="s">
        <v>57</v>
      </c>
      <c r="N312" s="368">
        <v>73</v>
      </c>
      <c r="O312" s="368">
        <v>76</v>
      </c>
      <c r="P312" s="368">
        <v>86</v>
      </c>
      <c r="Q312" s="368">
        <v>52</v>
      </c>
      <c r="R312" s="368">
        <v>63</v>
      </c>
      <c r="S312" s="368">
        <v>71</v>
      </c>
      <c r="T312" s="368">
        <v>71</v>
      </c>
      <c r="U312" s="368">
        <v>70</v>
      </c>
      <c r="V312" s="368" t="s">
        <v>11</v>
      </c>
      <c r="W312" s="368">
        <v>562</v>
      </c>
      <c r="X312" s="368">
        <v>99</v>
      </c>
      <c r="Y312" s="368" t="s">
        <v>34</v>
      </c>
      <c r="Z312" s="368" t="s">
        <v>34</v>
      </c>
      <c r="AA312" s="367"/>
      <c r="AB312" s="368" t="s">
        <v>34</v>
      </c>
      <c r="AC312" s="368" t="s">
        <v>34</v>
      </c>
      <c r="AD312" s="367"/>
      <c r="AE312" s="368" t="s">
        <v>36</v>
      </c>
      <c r="AF312" s="368" t="s">
        <v>222</v>
      </c>
      <c r="AG312" s="368" t="s">
        <v>3585</v>
      </c>
      <c r="AH312" s="368" t="s">
        <v>3575</v>
      </c>
      <c r="AI312" s="368" t="s">
        <v>3554</v>
      </c>
      <c r="AJ312" s="368" t="s">
        <v>34</v>
      </c>
    </row>
    <row r="313" spans="1:36" customFormat="1" ht="15" x14ac:dyDescent="0.25">
      <c r="A313" s="375">
        <v>6481</v>
      </c>
      <c r="B313" s="368" t="s">
        <v>630</v>
      </c>
      <c r="C313" s="369" t="s">
        <v>46</v>
      </c>
      <c r="D313" s="368" t="s">
        <v>57</v>
      </c>
      <c r="E313" s="368" t="s">
        <v>46</v>
      </c>
      <c r="F313" s="368" t="s">
        <v>46</v>
      </c>
      <c r="G313" s="368" t="s">
        <v>802</v>
      </c>
      <c r="H313" s="368" t="s">
        <v>57</v>
      </c>
      <c r="I313" s="368" t="s">
        <v>46</v>
      </c>
      <c r="J313" s="368" t="s">
        <v>214</v>
      </c>
      <c r="K313" s="368" t="s">
        <v>46</v>
      </c>
      <c r="L313" s="368" t="s">
        <v>57</v>
      </c>
      <c r="M313" s="368" t="s">
        <v>46</v>
      </c>
      <c r="N313" s="368">
        <v>30</v>
      </c>
      <c r="O313" s="368">
        <v>45</v>
      </c>
      <c r="P313" s="368">
        <v>77</v>
      </c>
      <c r="Q313" s="368">
        <v>22</v>
      </c>
      <c r="R313" s="368">
        <v>50</v>
      </c>
      <c r="S313" s="368">
        <v>64</v>
      </c>
      <c r="T313" s="368">
        <v>65</v>
      </c>
      <c r="U313" s="368">
        <v>71</v>
      </c>
      <c r="V313" s="368" t="s">
        <v>11</v>
      </c>
      <c r="W313" s="368">
        <v>424</v>
      </c>
      <c r="X313" s="368">
        <v>100</v>
      </c>
      <c r="Y313" s="368" t="s">
        <v>34</v>
      </c>
      <c r="Z313" s="368" t="s">
        <v>34</v>
      </c>
      <c r="AA313" s="367"/>
      <c r="AB313" s="368" t="s">
        <v>34</v>
      </c>
      <c r="AC313" s="368" t="s">
        <v>34</v>
      </c>
      <c r="AD313" s="367"/>
      <c r="AE313" s="368" t="s">
        <v>36</v>
      </c>
      <c r="AF313" s="368" t="s">
        <v>222</v>
      </c>
      <c r="AG313" s="368" t="s">
        <v>3564</v>
      </c>
      <c r="AH313" s="368" t="s">
        <v>3570</v>
      </c>
      <c r="AI313" s="368" t="s">
        <v>3554</v>
      </c>
      <c r="AJ313" s="368" t="s">
        <v>34</v>
      </c>
    </row>
    <row r="314" spans="1:36" customFormat="1" ht="15" x14ac:dyDescent="0.25">
      <c r="A314" s="375">
        <v>6501</v>
      </c>
      <c r="B314" s="368" t="s">
        <v>632</v>
      </c>
      <c r="C314" s="369" t="s">
        <v>33</v>
      </c>
      <c r="D314" s="368" t="s">
        <v>33</v>
      </c>
      <c r="E314" s="368" t="s">
        <v>33</v>
      </c>
      <c r="F314" s="368" t="s">
        <v>33</v>
      </c>
      <c r="G314" s="368" t="s">
        <v>57</v>
      </c>
      <c r="H314" s="368" t="s">
        <v>33</v>
      </c>
      <c r="I314" s="368" t="s">
        <v>104</v>
      </c>
      <c r="J314" s="368" t="s">
        <v>104</v>
      </c>
      <c r="K314" s="368" t="s">
        <v>104</v>
      </c>
      <c r="L314" s="368" t="s">
        <v>33</v>
      </c>
      <c r="M314" s="368" t="s">
        <v>57</v>
      </c>
      <c r="N314" s="368">
        <v>71</v>
      </c>
      <c r="O314" s="368">
        <v>69</v>
      </c>
      <c r="P314" s="368">
        <v>83</v>
      </c>
      <c r="Q314" s="368">
        <v>40</v>
      </c>
      <c r="R314" s="368">
        <v>63</v>
      </c>
      <c r="S314" s="368">
        <v>70</v>
      </c>
      <c r="T314" s="368">
        <v>64</v>
      </c>
      <c r="U314" s="368">
        <v>74</v>
      </c>
      <c r="V314" s="368" t="s">
        <v>11</v>
      </c>
      <c r="W314" s="368">
        <v>534</v>
      </c>
      <c r="X314" s="368">
        <v>100</v>
      </c>
      <c r="Y314" s="368" t="s">
        <v>34</v>
      </c>
      <c r="Z314" s="368" t="s">
        <v>34</v>
      </c>
      <c r="AA314" s="367"/>
      <c r="AB314" s="368" t="s">
        <v>34</v>
      </c>
      <c r="AC314" s="368" t="s">
        <v>34</v>
      </c>
      <c r="AD314" s="367"/>
      <c r="AE314" s="368" t="s">
        <v>36</v>
      </c>
      <c r="AF314" s="368" t="s">
        <v>222</v>
      </c>
      <c r="AG314" s="368" t="s">
        <v>3596</v>
      </c>
      <c r="AH314" s="368" t="s">
        <v>3571</v>
      </c>
      <c r="AI314" s="368" t="s">
        <v>3554</v>
      </c>
      <c r="AJ314" s="368" t="s">
        <v>34</v>
      </c>
    </row>
    <row r="315" spans="1:36" customFormat="1" ht="15" x14ac:dyDescent="0.25">
      <c r="A315" s="375">
        <v>6521</v>
      </c>
      <c r="B315" s="368" t="s">
        <v>634</v>
      </c>
      <c r="C315" s="369" t="s">
        <v>104</v>
      </c>
      <c r="D315" s="368" t="s">
        <v>104</v>
      </c>
      <c r="E315" s="368" t="s">
        <v>104</v>
      </c>
      <c r="F315" s="368" t="s">
        <v>57</v>
      </c>
      <c r="G315" s="368" t="s">
        <v>57</v>
      </c>
      <c r="H315" s="368" t="s">
        <v>33</v>
      </c>
      <c r="I315" s="368" t="s">
        <v>57</v>
      </c>
      <c r="J315" s="368" t="s">
        <v>57</v>
      </c>
      <c r="K315" s="368" t="s">
        <v>57</v>
      </c>
      <c r="L315" s="368" t="s">
        <v>57</v>
      </c>
      <c r="M315" s="368" t="s">
        <v>57</v>
      </c>
      <c r="N315" s="368">
        <v>62</v>
      </c>
      <c r="O315" s="368">
        <v>57</v>
      </c>
      <c r="P315" s="368">
        <v>78</v>
      </c>
      <c r="Q315" s="368">
        <v>43</v>
      </c>
      <c r="R315" s="368">
        <v>62</v>
      </c>
      <c r="S315" s="368">
        <v>61</v>
      </c>
      <c r="T315" s="368">
        <v>68</v>
      </c>
      <c r="U315" s="368">
        <v>68</v>
      </c>
      <c r="V315" s="368" t="s">
        <v>11</v>
      </c>
      <c r="W315" s="368">
        <v>499</v>
      </c>
      <c r="X315" s="368">
        <v>100</v>
      </c>
      <c r="Y315" s="368" t="s">
        <v>34</v>
      </c>
      <c r="Z315" s="368" t="s">
        <v>34</v>
      </c>
      <c r="AA315" s="367"/>
      <c r="AB315" s="368" t="s">
        <v>34</v>
      </c>
      <c r="AC315" s="368" t="s">
        <v>34</v>
      </c>
      <c r="AD315" s="367"/>
      <c r="AE315" s="368" t="s">
        <v>36</v>
      </c>
      <c r="AF315" s="368" t="s">
        <v>222</v>
      </c>
      <c r="AG315" s="368" t="s">
        <v>3606</v>
      </c>
      <c r="AH315" s="368" t="s">
        <v>3562</v>
      </c>
      <c r="AI315" s="368" t="s">
        <v>3554</v>
      </c>
      <c r="AJ315" s="368" t="s">
        <v>34</v>
      </c>
    </row>
    <row r="316" spans="1:36" customFormat="1" ht="15" x14ac:dyDescent="0.25">
      <c r="A316" s="375">
        <v>6541</v>
      </c>
      <c r="B316" s="368" t="s">
        <v>636</v>
      </c>
      <c r="C316" s="369" t="s">
        <v>104</v>
      </c>
      <c r="D316" s="368" t="s">
        <v>33</v>
      </c>
      <c r="E316" s="368" t="s">
        <v>33</v>
      </c>
      <c r="F316" s="368" t="s">
        <v>33</v>
      </c>
      <c r="G316" s="368" t="s">
        <v>104</v>
      </c>
      <c r="H316" s="368" t="s">
        <v>33</v>
      </c>
      <c r="I316" s="368" t="s">
        <v>57</v>
      </c>
      <c r="J316" s="368" t="s">
        <v>104</v>
      </c>
      <c r="K316" s="368" t="s">
        <v>104</v>
      </c>
      <c r="L316" s="368" t="s">
        <v>104</v>
      </c>
      <c r="M316" s="368" t="s">
        <v>57</v>
      </c>
      <c r="N316" s="368">
        <v>70</v>
      </c>
      <c r="O316" s="368">
        <v>70</v>
      </c>
      <c r="P316" s="368">
        <v>77</v>
      </c>
      <c r="Q316" s="368">
        <v>44</v>
      </c>
      <c r="R316" s="368">
        <v>65</v>
      </c>
      <c r="S316" s="368">
        <v>68</v>
      </c>
      <c r="T316" s="368">
        <v>62</v>
      </c>
      <c r="U316" s="368">
        <v>62</v>
      </c>
      <c r="V316" s="368" t="s">
        <v>11</v>
      </c>
      <c r="W316" s="368">
        <v>518</v>
      </c>
      <c r="X316" s="368">
        <v>99</v>
      </c>
      <c r="Y316" s="368" t="s">
        <v>34</v>
      </c>
      <c r="Z316" s="368" t="s">
        <v>34</v>
      </c>
      <c r="AA316" s="367"/>
      <c r="AB316" s="368" t="s">
        <v>34</v>
      </c>
      <c r="AC316" s="368" t="s">
        <v>34</v>
      </c>
      <c r="AD316" s="367"/>
      <c r="AE316" s="368" t="s">
        <v>36</v>
      </c>
      <c r="AF316" s="368" t="s">
        <v>222</v>
      </c>
      <c r="AG316" s="368" t="s">
        <v>3618</v>
      </c>
      <c r="AH316" s="368" t="s">
        <v>3573</v>
      </c>
      <c r="AI316" s="368" t="s">
        <v>3554</v>
      </c>
      <c r="AJ316" s="368" t="s">
        <v>34</v>
      </c>
    </row>
    <row r="317" spans="1:36" customFormat="1" ht="15" x14ac:dyDescent="0.25">
      <c r="A317" s="375">
        <v>6571</v>
      </c>
      <c r="B317" s="368" t="s">
        <v>638</v>
      </c>
      <c r="C317" s="369" t="s">
        <v>57</v>
      </c>
      <c r="D317" s="368" t="s">
        <v>57</v>
      </c>
      <c r="E317" s="368" t="s">
        <v>57</v>
      </c>
      <c r="F317" s="368" t="s">
        <v>57</v>
      </c>
      <c r="G317" s="368" t="s">
        <v>46</v>
      </c>
      <c r="H317" s="368" t="s">
        <v>104</v>
      </c>
      <c r="I317" s="368" t="s">
        <v>57</v>
      </c>
      <c r="J317" s="368" t="s">
        <v>57</v>
      </c>
      <c r="K317" s="368" t="s">
        <v>57</v>
      </c>
      <c r="L317" s="368" t="s">
        <v>57</v>
      </c>
      <c r="M317" s="368" t="s">
        <v>57</v>
      </c>
      <c r="N317" s="368">
        <v>51</v>
      </c>
      <c r="O317" s="368">
        <v>52</v>
      </c>
      <c r="P317" s="368">
        <v>81</v>
      </c>
      <c r="Q317" s="368">
        <v>29</v>
      </c>
      <c r="R317" s="368">
        <v>59</v>
      </c>
      <c r="S317" s="368">
        <v>62</v>
      </c>
      <c r="T317" s="368">
        <v>68</v>
      </c>
      <c r="U317" s="368">
        <v>70</v>
      </c>
      <c r="V317" s="368" t="s">
        <v>11</v>
      </c>
      <c r="W317" s="368">
        <v>472</v>
      </c>
      <c r="X317" s="368">
        <v>100</v>
      </c>
      <c r="Y317" s="368" t="s">
        <v>34</v>
      </c>
      <c r="Z317" s="368" t="s">
        <v>34</v>
      </c>
      <c r="AA317" s="367"/>
      <c r="AB317" s="368" t="s">
        <v>34</v>
      </c>
      <c r="AC317" s="368" t="s">
        <v>34</v>
      </c>
      <c r="AD317" s="367"/>
      <c r="AE317" s="368" t="s">
        <v>36</v>
      </c>
      <c r="AF317" s="368" t="s">
        <v>222</v>
      </c>
      <c r="AG317" s="368" t="s">
        <v>3596</v>
      </c>
      <c r="AH317" s="368" t="s">
        <v>3566</v>
      </c>
      <c r="AI317" s="368" t="s">
        <v>3554</v>
      </c>
      <c r="AJ317" s="368" t="s">
        <v>34</v>
      </c>
    </row>
    <row r="318" spans="1:36" customFormat="1" ht="15" x14ac:dyDescent="0.25">
      <c r="A318" s="375">
        <v>6591</v>
      </c>
      <c r="B318" s="368" t="s">
        <v>640</v>
      </c>
      <c r="C318" s="369" t="s">
        <v>46</v>
      </c>
      <c r="D318" s="368" t="s">
        <v>57</v>
      </c>
      <c r="E318" s="368" t="s">
        <v>57</v>
      </c>
      <c r="F318" s="368" t="s">
        <v>57</v>
      </c>
      <c r="G318" s="368" t="s">
        <v>57</v>
      </c>
      <c r="H318" s="368" t="s">
        <v>104</v>
      </c>
      <c r="I318" s="368" t="s">
        <v>57</v>
      </c>
      <c r="J318" s="368" t="s">
        <v>57</v>
      </c>
      <c r="K318" s="368" t="s">
        <v>57</v>
      </c>
      <c r="L318" s="368" t="s">
        <v>57</v>
      </c>
      <c r="M318" s="368" t="s">
        <v>46</v>
      </c>
      <c r="N318" s="368">
        <v>49</v>
      </c>
      <c r="O318" s="368">
        <v>42</v>
      </c>
      <c r="P318" s="368">
        <v>59</v>
      </c>
      <c r="Q318" s="368">
        <v>21</v>
      </c>
      <c r="R318" s="368">
        <v>56</v>
      </c>
      <c r="S318" s="368">
        <v>54</v>
      </c>
      <c r="T318" s="368">
        <v>62</v>
      </c>
      <c r="U318" s="368">
        <v>66</v>
      </c>
      <c r="V318" s="368" t="s">
        <v>11</v>
      </c>
      <c r="W318" s="368">
        <v>409</v>
      </c>
      <c r="X318" s="368">
        <v>98</v>
      </c>
      <c r="Y318" s="368" t="s">
        <v>34</v>
      </c>
      <c r="Z318" s="368" t="s">
        <v>34</v>
      </c>
      <c r="AA318" s="367"/>
      <c r="AB318" s="368" t="s">
        <v>34</v>
      </c>
      <c r="AC318" s="368" t="s">
        <v>34</v>
      </c>
      <c r="AD318" s="367"/>
      <c r="AE318" s="368" t="s">
        <v>36</v>
      </c>
      <c r="AF318" s="368" t="s">
        <v>222</v>
      </c>
      <c r="AG318" s="368" t="s">
        <v>3560</v>
      </c>
      <c r="AH318" s="368" t="s">
        <v>3566</v>
      </c>
      <c r="AI318" s="368" t="s">
        <v>3554</v>
      </c>
      <c r="AJ318" s="368" t="s">
        <v>34</v>
      </c>
    </row>
    <row r="319" spans="1:36" customFormat="1" ht="15" x14ac:dyDescent="0.25">
      <c r="A319" s="375">
        <v>6611</v>
      </c>
      <c r="B319" s="368" t="s">
        <v>642</v>
      </c>
      <c r="C319" s="369" t="s">
        <v>104</v>
      </c>
      <c r="D319" s="368" t="s">
        <v>33</v>
      </c>
      <c r="E319" s="368" t="s">
        <v>33</v>
      </c>
      <c r="F319" s="368" t="s">
        <v>33</v>
      </c>
      <c r="G319" s="368" t="s">
        <v>46</v>
      </c>
      <c r="H319" s="367"/>
      <c r="I319" s="367"/>
      <c r="J319" s="367"/>
      <c r="K319" s="367"/>
      <c r="L319" s="367"/>
      <c r="M319" s="367"/>
      <c r="N319" s="368">
        <v>63</v>
      </c>
      <c r="O319" s="368">
        <v>58</v>
      </c>
      <c r="P319" s="368">
        <v>75</v>
      </c>
      <c r="Q319" s="368">
        <v>44</v>
      </c>
      <c r="R319" s="368">
        <v>61</v>
      </c>
      <c r="S319" s="368">
        <v>61</v>
      </c>
      <c r="T319" s="368">
        <v>70</v>
      </c>
      <c r="U319" s="368">
        <v>69</v>
      </c>
      <c r="V319" s="368" t="s">
        <v>11</v>
      </c>
      <c r="W319" s="368">
        <v>501</v>
      </c>
      <c r="X319" s="368">
        <v>100</v>
      </c>
      <c r="Y319" s="368" t="s">
        <v>34</v>
      </c>
      <c r="Z319" s="368" t="s">
        <v>34</v>
      </c>
      <c r="AA319" s="367"/>
      <c r="AB319" s="368" t="s">
        <v>34</v>
      </c>
      <c r="AC319" s="368" t="s">
        <v>34</v>
      </c>
      <c r="AD319" s="367"/>
      <c r="AE319" s="368" t="s">
        <v>36</v>
      </c>
      <c r="AF319" s="368" t="s">
        <v>222</v>
      </c>
      <c r="AG319" s="368" t="s">
        <v>3585</v>
      </c>
      <c r="AH319" s="368" t="s">
        <v>3571</v>
      </c>
      <c r="AI319" s="368" t="s">
        <v>3554</v>
      </c>
      <c r="AJ319" s="368" t="s">
        <v>34</v>
      </c>
    </row>
    <row r="320" spans="1:36" customFormat="1" ht="15" x14ac:dyDescent="0.25">
      <c r="A320" s="375">
        <v>6631</v>
      </c>
      <c r="B320" s="368" t="s">
        <v>644</v>
      </c>
      <c r="C320" s="369" t="s">
        <v>57</v>
      </c>
      <c r="D320" s="368" t="s">
        <v>57</v>
      </c>
      <c r="E320" s="368" t="s">
        <v>46</v>
      </c>
      <c r="F320" s="368" t="s">
        <v>46</v>
      </c>
      <c r="G320" s="368" t="s">
        <v>46</v>
      </c>
      <c r="H320" s="368" t="s">
        <v>57</v>
      </c>
      <c r="I320" s="368" t="s">
        <v>57</v>
      </c>
      <c r="J320" s="368" t="s">
        <v>46</v>
      </c>
      <c r="K320" s="368" t="s">
        <v>57</v>
      </c>
      <c r="L320" s="368" t="s">
        <v>57</v>
      </c>
      <c r="M320" s="368" t="s">
        <v>46</v>
      </c>
      <c r="N320" s="368">
        <v>44</v>
      </c>
      <c r="O320" s="368">
        <v>44</v>
      </c>
      <c r="P320" s="368">
        <v>71</v>
      </c>
      <c r="Q320" s="368">
        <v>23</v>
      </c>
      <c r="R320" s="368">
        <v>61</v>
      </c>
      <c r="S320" s="368">
        <v>61</v>
      </c>
      <c r="T320" s="368">
        <v>75</v>
      </c>
      <c r="U320" s="368">
        <v>68</v>
      </c>
      <c r="V320" s="368" t="s">
        <v>11</v>
      </c>
      <c r="W320" s="368">
        <v>447</v>
      </c>
      <c r="X320" s="368">
        <v>100</v>
      </c>
      <c r="Y320" s="368" t="s">
        <v>34</v>
      </c>
      <c r="Z320" s="368" t="s">
        <v>34</v>
      </c>
      <c r="AA320" s="367"/>
      <c r="AB320" s="368" t="s">
        <v>34</v>
      </c>
      <c r="AC320" s="368" t="s">
        <v>34</v>
      </c>
      <c r="AD320" s="367"/>
      <c r="AE320" s="368" t="s">
        <v>36</v>
      </c>
      <c r="AF320" s="368" t="s">
        <v>222</v>
      </c>
      <c r="AG320" s="368" t="s">
        <v>3562</v>
      </c>
      <c r="AH320" s="368" t="s">
        <v>3566</v>
      </c>
      <c r="AI320" s="368" t="s">
        <v>3554</v>
      </c>
      <c r="AJ320" s="368" t="s">
        <v>34</v>
      </c>
    </row>
    <row r="321" spans="1:36" customFormat="1" ht="15" x14ac:dyDescent="0.25">
      <c r="A321" s="375">
        <v>6681</v>
      </c>
      <c r="B321" s="368" t="s">
        <v>646</v>
      </c>
      <c r="C321" s="369" t="s">
        <v>33</v>
      </c>
      <c r="D321" s="368" t="s">
        <v>104</v>
      </c>
      <c r="E321" s="368" t="s">
        <v>33</v>
      </c>
      <c r="F321" s="368" t="s">
        <v>104</v>
      </c>
      <c r="G321" s="368" t="s">
        <v>57</v>
      </c>
      <c r="H321" s="368" t="s">
        <v>33</v>
      </c>
      <c r="I321" s="368" t="s">
        <v>104</v>
      </c>
      <c r="J321" s="368" t="s">
        <v>57</v>
      </c>
      <c r="K321" s="368" t="s">
        <v>104</v>
      </c>
      <c r="L321" s="368" t="s">
        <v>104</v>
      </c>
      <c r="M321" s="368" t="s">
        <v>57</v>
      </c>
      <c r="N321" s="368">
        <v>62</v>
      </c>
      <c r="O321" s="368">
        <v>66</v>
      </c>
      <c r="P321" s="368">
        <v>86</v>
      </c>
      <c r="Q321" s="368">
        <v>44</v>
      </c>
      <c r="R321" s="368">
        <v>64</v>
      </c>
      <c r="S321" s="368">
        <v>66</v>
      </c>
      <c r="T321" s="368">
        <v>75</v>
      </c>
      <c r="U321" s="368">
        <v>70</v>
      </c>
      <c r="V321" s="368" t="s">
        <v>11</v>
      </c>
      <c r="W321" s="368">
        <v>533</v>
      </c>
      <c r="X321" s="368">
        <v>100</v>
      </c>
      <c r="Y321" s="368" t="s">
        <v>34</v>
      </c>
      <c r="Z321" s="368" t="s">
        <v>34</v>
      </c>
      <c r="AA321" s="367"/>
      <c r="AB321" s="368" t="s">
        <v>34</v>
      </c>
      <c r="AC321" s="368" t="s">
        <v>34</v>
      </c>
      <c r="AD321" s="367"/>
      <c r="AE321" s="368" t="s">
        <v>36</v>
      </c>
      <c r="AF321" s="368" t="s">
        <v>222</v>
      </c>
      <c r="AG321" s="368" t="s">
        <v>3560</v>
      </c>
      <c r="AH321" s="368" t="s">
        <v>3565</v>
      </c>
      <c r="AI321" s="368" t="s">
        <v>3554</v>
      </c>
      <c r="AJ321" s="368" t="s">
        <v>34</v>
      </c>
    </row>
    <row r="322" spans="1:36" customFormat="1" ht="15" x14ac:dyDescent="0.25">
      <c r="A322" s="375">
        <v>6701</v>
      </c>
      <c r="B322" s="368" t="s">
        <v>648</v>
      </c>
      <c r="C322" s="369" t="s">
        <v>33</v>
      </c>
      <c r="D322" s="368" t="s">
        <v>33</v>
      </c>
      <c r="E322" s="368" t="s">
        <v>33</v>
      </c>
      <c r="F322" s="368" t="s">
        <v>33</v>
      </c>
      <c r="G322" s="368" t="s">
        <v>33</v>
      </c>
      <c r="H322" s="368" t="s">
        <v>33</v>
      </c>
      <c r="I322" s="368" t="s">
        <v>33</v>
      </c>
      <c r="J322" s="368" t="s">
        <v>33</v>
      </c>
      <c r="K322" s="368" t="s">
        <v>33</v>
      </c>
      <c r="L322" s="368" t="s">
        <v>33</v>
      </c>
      <c r="M322" s="368" t="s">
        <v>104</v>
      </c>
      <c r="N322" s="368">
        <v>85</v>
      </c>
      <c r="O322" s="368">
        <v>83</v>
      </c>
      <c r="P322" s="368">
        <v>94</v>
      </c>
      <c r="Q322" s="368">
        <v>73</v>
      </c>
      <c r="R322" s="368">
        <v>71</v>
      </c>
      <c r="S322" s="368">
        <v>77</v>
      </c>
      <c r="T322" s="368">
        <v>68</v>
      </c>
      <c r="U322" s="368">
        <v>63</v>
      </c>
      <c r="V322" s="368" t="s">
        <v>11</v>
      </c>
      <c r="W322" s="368">
        <v>614</v>
      </c>
      <c r="X322" s="368">
        <v>99</v>
      </c>
      <c r="Y322" s="368" t="s">
        <v>34</v>
      </c>
      <c r="Z322" s="368" t="s">
        <v>34</v>
      </c>
      <c r="AA322" s="367"/>
      <c r="AB322" s="368" t="s">
        <v>34</v>
      </c>
      <c r="AC322" s="368" t="s">
        <v>34</v>
      </c>
      <c r="AD322" s="367"/>
      <c r="AE322" s="368" t="s">
        <v>36</v>
      </c>
      <c r="AF322" s="368" t="s">
        <v>222</v>
      </c>
      <c r="AG322" s="368" t="s">
        <v>3632</v>
      </c>
      <c r="AH322" s="368" t="s">
        <v>3555</v>
      </c>
      <c r="AI322" s="368" t="s">
        <v>3554</v>
      </c>
      <c r="AJ322" s="368" t="s">
        <v>36</v>
      </c>
    </row>
    <row r="323" spans="1:36" customFormat="1" ht="15" x14ac:dyDescent="0.25">
      <c r="A323" s="375">
        <v>6721</v>
      </c>
      <c r="B323" s="368" t="s">
        <v>650</v>
      </c>
      <c r="C323" s="369" t="s">
        <v>46</v>
      </c>
      <c r="D323" s="368" t="s">
        <v>46</v>
      </c>
      <c r="E323" s="368" t="s">
        <v>46</v>
      </c>
      <c r="F323" s="368" t="s">
        <v>57</v>
      </c>
      <c r="G323" s="368" t="s">
        <v>46</v>
      </c>
      <c r="H323" s="368" t="s">
        <v>57</v>
      </c>
      <c r="I323" s="368" t="s">
        <v>57</v>
      </c>
      <c r="J323" s="368" t="s">
        <v>46</v>
      </c>
      <c r="K323" s="368" t="s">
        <v>46</v>
      </c>
      <c r="L323" s="368" t="s">
        <v>57</v>
      </c>
      <c r="M323" s="368" t="s">
        <v>46</v>
      </c>
      <c r="N323" s="368">
        <v>44</v>
      </c>
      <c r="O323" s="368">
        <v>39</v>
      </c>
      <c r="P323" s="368">
        <v>68</v>
      </c>
      <c r="Q323" s="368">
        <v>14</v>
      </c>
      <c r="R323" s="368">
        <v>55</v>
      </c>
      <c r="S323" s="368">
        <v>61</v>
      </c>
      <c r="T323" s="368">
        <v>66</v>
      </c>
      <c r="U323" s="368">
        <v>65</v>
      </c>
      <c r="V323" s="368" t="s">
        <v>11</v>
      </c>
      <c r="W323" s="368">
        <v>412</v>
      </c>
      <c r="X323" s="368">
        <v>100</v>
      </c>
      <c r="Y323" s="368" t="s">
        <v>34</v>
      </c>
      <c r="Z323" s="368" t="s">
        <v>34</v>
      </c>
      <c r="AA323" s="367"/>
      <c r="AB323" s="368" t="s">
        <v>34</v>
      </c>
      <c r="AC323" s="368" t="s">
        <v>34</v>
      </c>
      <c r="AD323" s="367"/>
      <c r="AE323" s="368" t="s">
        <v>36</v>
      </c>
      <c r="AF323" s="368" t="s">
        <v>222</v>
      </c>
      <c r="AG323" s="368" t="s">
        <v>3577</v>
      </c>
      <c r="AH323" s="368" t="s">
        <v>3570</v>
      </c>
      <c r="AI323" s="368" t="s">
        <v>3554</v>
      </c>
      <c r="AJ323" s="368" t="s">
        <v>34</v>
      </c>
    </row>
    <row r="324" spans="1:36" customFormat="1" ht="15" x14ac:dyDescent="0.25">
      <c r="A324" s="375">
        <v>6741</v>
      </c>
      <c r="B324" s="368" t="s">
        <v>652</v>
      </c>
      <c r="C324" s="369" t="s">
        <v>33</v>
      </c>
      <c r="D324" s="368" t="s">
        <v>33</v>
      </c>
      <c r="E324" s="368" t="s">
        <v>33</v>
      </c>
      <c r="F324" s="368" t="s">
        <v>33</v>
      </c>
      <c r="G324" s="368" t="s">
        <v>104</v>
      </c>
      <c r="H324" s="368" t="s">
        <v>33</v>
      </c>
      <c r="I324" s="368" t="s">
        <v>57</v>
      </c>
      <c r="J324" s="368" t="s">
        <v>57</v>
      </c>
      <c r="K324" s="368" t="s">
        <v>104</v>
      </c>
      <c r="L324" s="368" t="s">
        <v>104</v>
      </c>
      <c r="M324" s="368" t="s">
        <v>57</v>
      </c>
      <c r="N324" s="368">
        <v>69</v>
      </c>
      <c r="O324" s="368">
        <v>64</v>
      </c>
      <c r="P324" s="368">
        <v>91</v>
      </c>
      <c r="Q324" s="368">
        <v>48</v>
      </c>
      <c r="R324" s="368">
        <v>66</v>
      </c>
      <c r="S324" s="368">
        <v>71</v>
      </c>
      <c r="T324" s="368">
        <v>70</v>
      </c>
      <c r="U324" s="368">
        <v>68</v>
      </c>
      <c r="V324" s="368" t="s">
        <v>11</v>
      </c>
      <c r="W324" s="368">
        <v>547</v>
      </c>
      <c r="X324" s="368">
        <v>100</v>
      </c>
      <c r="Y324" s="368" t="s">
        <v>34</v>
      </c>
      <c r="Z324" s="368" t="s">
        <v>34</v>
      </c>
      <c r="AA324" s="367"/>
      <c r="AB324" s="368" t="s">
        <v>34</v>
      </c>
      <c r="AC324" s="368" t="s">
        <v>34</v>
      </c>
      <c r="AD324" s="367"/>
      <c r="AE324" s="368" t="s">
        <v>36</v>
      </c>
      <c r="AF324" s="368" t="s">
        <v>222</v>
      </c>
      <c r="AG324" s="368" t="s">
        <v>3573</v>
      </c>
      <c r="AH324" s="368" t="s">
        <v>3572</v>
      </c>
      <c r="AI324" s="368" t="s">
        <v>3554</v>
      </c>
      <c r="AJ324" s="368" t="s">
        <v>34</v>
      </c>
    </row>
    <row r="325" spans="1:36" customFormat="1" ht="15" x14ac:dyDescent="0.25">
      <c r="A325" s="375">
        <v>6751</v>
      </c>
      <c r="B325" s="368" t="s">
        <v>654</v>
      </c>
      <c r="C325" s="369" t="s">
        <v>33</v>
      </c>
      <c r="D325" s="368" t="s">
        <v>33</v>
      </c>
      <c r="E325" s="368" t="s">
        <v>104</v>
      </c>
      <c r="F325" s="367"/>
      <c r="G325" s="367"/>
      <c r="H325" s="367"/>
      <c r="I325" s="367"/>
      <c r="J325" s="367"/>
      <c r="K325" s="367"/>
      <c r="L325" s="367"/>
      <c r="M325" s="367"/>
      <c r="N325" s="368">
        <v>71</v>
      </c>
      <c r="O325" s="368">
        <v>64</v>
      </c>
      <c r="P325" s="368">
        <v>84</v>
      </c>
      <c r="Q325" s="368">
        <v>39</v>
      </c>
      <c r="R325" s="368">
        <v>70</v>
      </c>
      <c r="S325" s="368">
        <v>66</v>
      </c>
      <c r="T325" s="368">
        <v>77</v>
      </c>
      <c r="U325" s="368">
        <v>63</v>
      </c>
      <c r="V325" s="368" t="s">
        <v>11</v>
      </c>
      <c r="W325" s="368">
        <v>534</v>
      </c>
      <c r="X325" s="368">
        <v>100</v>
      </c>
      <c r="Y325" s="368" t="s">
        <v>34</v>
      </c>
      <c r="Z325" s="368" t="s">
        <v>34</v>
      </c>
      <c r="AA325" s="367"/>
      <c r="AB325" s="368" t="s">
        <v>34</v>
      </c>
      <c r="AC325" s="368" t="s">
        <v>34</v>
      </c>
      <c r="AD325" s="367"/>
      <c r="AE325" s="368" t="s">
        <v>36</v>
      </c>
      <c r="AF325" s="368" t="s">
        <v>222</v>
      </c>
      <c r="AG325" s="368" t="s">
        <v>3606</v>
      </c>
      <c r="AH325" s="368" t="s">
        <v>3564</v>
      </c>
      <c r="AI325" s="368" t="s">
        <v>3554</v>
      </c>
      <c r="AJ325" s="368" t="s">
        <v>34</v>
      </c>
    </row>
    <row r="326" spans="1:36" customFormat="1" ht="15" x14ac:dyDescent="0.25">
      <c r="A326" s="375">
        <v>6761</v>
      </c>
      <c r="B326" s="368" t="s">
        <v>656</v>
      </c>
      <c r="C326" s="369" t="s">
        <v>57</v>
      </c>
      <c r="D326" s="368" t="s">
        <v>57</v>
      </c>
      <c r="E326" s="368" t="s">
        <v>57</v>
      </c>
      <c r="F326" s="368" t="s">
        <v>57</v>
      </c>
      <c r="G326" s="368" t="s">
        <v>46</v>
      </c>
      <c r="H326" s="368" t="s">
        <v>104</v>
      </c>
      <c r="I326" s="368" t="s">
        <v>57</v>
      </c>
      <c r="J326" s="368" t="s">
        <v>46</v>
      </c>
      <c r="K326" s="368" t="s">
        <v>57</v>
      </c>
      <c r="L326" s="368" t="s">
        <v>57</v>
      </c>
      <c r="M326" s="368" t="s">
        <v>57</v>
      </c>
      <c r="N326" s="368">
        <v>50</v>
      </c>
      <c r="O326" s="368">
        <v>42</v>
      </c>
      <c r="P326" s="368">
        <v>90</v>
      </c>
      <c r="Q326" s="368">
        <v>22</v>
      </c>
      <c r="R326" s="368">
        <v>61</v>
      </c>
      <c r="S326" s="368">
        <v>62</v>
      </c>
      <c r="T326" s="368">
        <v>68</v>
      </c>
      <c r="U326" s="368">
        <v>69</v>
      </c>
      <c r="V326" s="368" t="s">
        <v>11</v>
      </c>
      <c r="W326" s="368">
        <v>464</v>
      </c>
      <c r="X326" s="368">
        <v>100</v>
      </c>
      <c r="Y326" s="368" t="s">
        <v>34</v>
      </c>
      <c r="Z326" s="368" t="s">
        <v>34</v>
      </c>
      <c r="AA326" s="367"/>
      <c r="AB326" s="368" t="s">
        <v>34</v>
      </c>
      <c r="AC326" s="368" t="s">
        <v>34</v>
      </c>
      <c r="AD326" s="367"/>
      <c r="AE326" s="368" t="s">
        <v>36</v>
      </c>
      <c r="AF326" s="368" t="s">
        <v>222</v>
      </c>
      <c r="AG326" s="368" t="s">
        <v>3572</v>
      </c>
      <c r="AH326" s="368" t="s">
        <v>3560</v>
      </c>
      <c r="AI326" s="368" t="s">
        <v>3554</v>
      </c>
      <c r="AJ326" s="368" t="s">
        <v>34</v>
      </c>
    </row>
    <row r="327" spans="1:36" customFormat="1" ht="15" x14ac:dyDescent="0.25">
      <c r="A327" s="375">
        <v>6771</v>
      </c>
      <c r="B327" s="368" t="s">
        <v>658</v>
      </c>
      <c r="C327" s="369" t="s">
        <v>33</v>
      </c>
      <c r="D327" s="368" t="s">
        <v>33</v>
      </c>
      <c r="E327" s="368" t="s">
        <v>33</v>
      </c>
      <c r="F327" s="368" t="s">
        <v>57</v>
      </c>
      <c r="G327" s="367"/>
      <c r="H327" s="367"/>
      <c r="I327" s="367"/>
      <c r="J327" s="367"/>
      <c r="K327" s="367"/>
      <c r="L327" s="367"/>
      <c r="M327" s="367"/>
      <c r="N327" s="368">
        <v>72</v>
      </c>
      <c r="O327" s="368">
        <v>67</v>
      </c>
      <c r="P327" s="368">
        <v>81</v>
      </c>
      <c r="Q327" s="368">
        <v>46</v>
      </c>
      <c r="R327" s="368">
        <v>70</v>
      </c>
      <c r="S327" s="368">
        <v>69</v>
      </c>
      <c r="T327" s="368">
        <v>79</v>
      </c>
      <c r="U327" s="368">
        <v>66</v>
      </c>
      <c r="V327" s="368" t="s">
        <v>11</v>
      </c>
      <c r="W327" s="368">
        <v>550</v>
      </c>
      <c r="X327" s="368">
        <v>99</v>
      </c>
      <c r="Y327" s="368" t="s">
        <v>34</v>
      </c>
      <c r="Z327" s="368" t="s">
        <v>34</v>
      </c>
      <c r="AA327" s="367"/>
      <c r="AB327" s="368" t="s">
        <v>34</v>
      </c>
      <c r="AC327" s="368" t="s">
        <v>34</v>
      </c>
      <c r="AD327" s="367"/>
      <c r="AE327" s="368" t="s">
        <v>36</v>
      </c>
      <c r="AF327" s="368" t="s">
        <v>222</v>
      </c>
      <c r="AG327" s="368" t="s">
        <v>3602</v>
      </c>
      <c r="AH327" s="368" t="s">
        <v>3572</v>
      </c>
      <c r="AI327" s="368" t="s">
        <v>3554</v>
      </c>
      <c r="AJ327" s="368" t="s">
        <v>34</v>
      </c>
    </row>
    <row r="328" spans="1:36" customFormat="1" ht="15" x14ac:dyDescent="0.25">
      <c r="A328" s="375">
        <v>6781</v>
      </c>
      <c r="B328" s="368" t="s">
        <v>660</v>
      </c>
      <c r="C328" s="369" t="s">
        <v>57</v>
      </c>
      <c r="D328" s="368" t="s">
        <v>104</v>
      </c>
      <c r="E328" s="368" t="s">
        <v>57</v>
      </c>
      <c r="F328" s="368" t="s">
        <v>33</v>
      </c>
      <c r="G328" s="368" t="s">
        <v>57</v>
      </c>
      <c r="H328" s="368" t="s">
        <v>104</v>
      </c>
      <c r="I328" s="368" t="s">
        <v>57</v>
      </c>
      <c r="J328" s="368" t="s">
        <v>57</v>
      </c>
      <c r="K328" s="368" t="s">
        <v>57</v>
      </c>
      <c r="L328" s="368" t="s">
        <v>57</v>
      </c>
      <c r="M328" s="368" t="s">
        <v>46</v>
      </c>
      <c r="N328" s="368">
        <v>63</v>
      </c>
      <c r="O328" s="368">
        <v>55</v>
      </c>
      <c r="P328" s="368">
        <v>74</v>
      </c>
      <c r="Q328" s="368">
        <v>37</v>
      </c>
      <c r="R328" s="368">
        <v>62</v>
      </c>
      <c r="S328" s="368">
        <v>65</v>
      </c>
      <c r="T328" s="368">
        <v>71</v>
      </c>
      <c r="U328" s="368">
        <v>63</v>
      </c>
      <c r="V328" s="368" t="s">
        <v>11</v>
      </c>
      <c r="W328" s="368">
        <v>490</v>
      </c>
      <c r="X328" s="368">
        <v>99</v>
      </c>
      <c r="Y328" s="368" t="s">
        <v>34</v>
      </c>
      <c r="Z328" s="368" t="s">
        <v>34</v>
      </c>
      <c r="AA328" s="367"/>
      <c r="AB328" s="368" t="s">
        <v>34</v>
      </c>
      <c r="AC328" s="368" t="s">
        <v>34</v>
      </c>
      <c r="AD328" s="367"/>
      <c r="AE328" s="368" t="s">
        <v>36</v>
      </c>
      <c r="AF328" s="368" t="s">
        <v>222</v>
      </c>
      <c r="AG328" s="368" t="s">
        <v>3596</v>
      </c>
      <c r="AH328" s="368" t="s">
        <v>3575</v>
      </c>
      <c r="AI328" s="368" t="s">
        <v>3554</v>
      </c>
      <c r="AJ328" s="368" t="s">
        <v>34</v>
      </c>
    </row>
    <row r="329" spans="1:36" customFormat="1" ht="15" x14ac:dyDescent="0.25">
      <c r="A329" s="375">
        <v>6801</v>
      </c>
      <c r="B329" s="368" t="s">
        <v>662</v>
      </c>
      <c r="C329" s="369" t="s">
        <v>104</v>
      </c>
      <c r="D329" s="368" t="s">
        <v>104</v>
      </c>
      <c r="E329" s="368" t="s">
        <v>57</v>
      </c>
      <c r="F329" s="368" t="s">
        <v>104</v>
      </c>
      <c r="G329" s="368" t="s">
        <v>57</v>
      </c>
      <c r="H329" s="368" t="s">
        <v>33</v>
      </c>
      <c r="I329" s="368" t="s">
        <v>57</v>
      </c>
      <c r="J329" s="368" t="s">
        <v>57</v>
      </c>
      <c r="K329" s="368" t="s">
        <v>104</v>
      </c>
      <c r="L329" s="368" t="s">
        <v>57</v>
      </c>
      <c r="M329" s="368" t="s">
        <v>57</v>
      </c>
      <c r="N329" s="368">
        <v>67</v>
      </c>
      <c r="O329" s="368">
        <v>57</v>
      </c>
      <c r="P329" s="368">
        <v>78</v>
      </c>
      <c r="Q329" s="368">
        <v>48</v>
      </c>
      <c r="R329" s="368">
        <v>64</v>
      </c>
      <c r="S329" s="368">
        <v>61</v>
      </c>
      <c r="T329" s="368">
        <v>71</v>
      </c>
      <c r="U329" s="368">
        <v>66</v>
      </c>
      <c r="V329" s="368" t="s">
        <v>11</v>
      </c>
      <c r="W329" s="368">
        <v>512</v>
      </c>
      <c r="X329" s="368">
        <v>99</v>
      </c>
      <c r="Y329" s="368" t="s">
        <v>34</v>
      </c>
      <c r="Z329" s="368" t="s">
        <v>34</v>
      </c>
      <c r="AA329" s="367"/>
      <c r="AB329" s="368" t="s">
        <v>34</v>
      </c>
      <c r="AC329" s="368" t="s">
        <v>34</v>
      </c>
      <c r="AD329" s="367"/>
      <c r="AE329" s="368" t="s">
        <v>36</v>
      </c>
      <c r="AF329" s="368" t="s">
        <v>222</v>
      </c>
      <c r="AG329" s="368" t="s">
        <v>3596</v>
      </c>
      <c r="AH329" s="368" t="s">
        <v>3563</v>
      </c>
      <c r="AI329" s="368" t="s">
        <v>3554</v>
      </c>
      <c r="AJ329" s="368" t="s">
        <v>34</v>
      </c>
    </row>
    <row r="330" spans="1:36" customFormat="1" ht="15" x14ac:dyDescent="0.25">
      <c r="A330" s="375">
        <v>6821</v>
      </c>
      <c r="B330" s="368" t="s">
        <v>664</v>
      </c>
      <c r="C330" s="369" t="s">
        <v>33</v>
      </c>
      <c r="D330" s="368" t="s">
        <v>33</v>
      </c>
      <c r="E330" s="368" t="s">
        <v>33</v>
      </c>
      <c r="F330" s="368" t="s">
        <v>33</v>
      </c>
      <c r="G330" s="368" t="s">
        <v>33</v>
      </c>
      <c r="H330" s="368" t="s">
        <v>33</v>
      </c>
      <c r="I330" s="368" t="s">
        <v>33</v>
      </c>
      <c r="J330" s="368" t="s">
        <v>33</v>
      </c>
      <c r="K330" s="368" t="s">
        <v>33</v>
      </c>
      <c r="L330" s="368" t="s">
        <v>33</v>
      </c>
      <c r="M330" s="368" t="s">
        <v>57</v>
      </c>
      <c r="N330" s="368">
        <v>76</v>
      </c>
      <c r="O330" s="368">
        <v>74</v>
      </c>
      <c r="P330" s="368">
        <v>93</v>
      </c>
      <c r="Q330" s="368">
        <v>58</v>
      </c>
      <c r="R330" s="368">
        <v>68</v>
      </c>
      <c r="S330" s="368">
        <v>70</v>
      </c>
      <c r="T330" s="368">
        <v>71</v>
      </c>
      <c r="U330" s="368">
        <v>72</v>
      </c>
      <c r="V330" s="368" t="s">
        <v>11</v>
      </c>
      <c r="W330" s="368">
        <v>582</v>
      </c>
      <c r="X330" s="368">
        <v>100</v>
      </c>
      <c r="Y330" s="368" t="s">
        <v>34</v>
      </c>
      <c r="Z330" s="368" t="s">
        <v>34</v>
      </c>
      <c r="AA330" s="367"/>
      <c r="AB330" s="368" t="s">
        <v>34</v>
      </c>
      <c r="AC330" s="368" t="s">
        <v>34</v>
      </c>
      <c r="AD330" s="367"/>
      <c r="AE330" s="368" t="s">
        <v>36</v>
      </c>
      <c r="AF330" s="368" t="s">
        <v>222</v>
      </c>
      <c r="AG330" s="368" t="s">
        <v>3614</v>
      </c>
      <c r="AH330" s="368" t="s">
        <v>3571</v>
      </c>
      <c r="AI330" s="368" t="s">
        <v>3554</v>
      </c>
      <c r="AJ330" s="368" t="s">
        <v>34</v>
      </c>
    </row>
    <row r="331" spans="1:36" customFormat="1" ht="15" x14ac:dyDescent="0.25">
      <c r="A331" s="375">
        <v>6841</v>
      </c>
      <c r="B331" s="368" t="s">
        <v>666</v>
      </c>
      <c r="C331" s="369" t="s">
        <v>57</v>
      </c>
      <c r="D331" s="368" t="s">
        <v>57</v>
      </c>
      <c r="E331" s="368" t="s">
        <v>104</v>
      </c>
      <c r="F331" s="368" t="s">
        <v>57</v>
      </c>
      <c r="G331" s="368" t="s">
        <v>57</v>
      </c>
      <c r="H331" s="368" t="s">
        <v>104</v>
      </c>
      <c r="I331" s="368" t="s">
        <v>57</v>
      </c>
      <c r="J331" s="368" t="s">
        <v>57</v>
      </c>
      <c r="K331" s="368" t="s">
        <v>57</v>
      </c>
      <c r="L331" s="368" t="s">
        <v>57</v>
      </c>
      <c r="M331" s="368" t="s">
        <v>57</v>
      </c>
      <c r="N331" s="368">
        <v>58</v>
      </c>
      <c r="O331" s="368">
        <v>50</v>
      </c>
      <c r="P331" s="368">
        <v>77</v>
      </c>
      <c r="Q331" s="368">
        <v>35</v>
      </c>
      <c r="R331" s="368">
        <v>60</v>
      </c>
      <c r="S331" s="368">
        <v>61</v>
      </c>
      <c r="T331" s="368">
        <v>65</v>
      </c>
      <c r="U331" s="368">
        <v>60</v>
      </c>
      <c r="V331" s="368" t="s">
        <v>11</v>
      </c>
      <c r="W331" s="368">
        <v>466</v>
      </c>
      <c r="X331" s="368">
        <v>100</v>
      </c>
      <c r="Y331" s="368" t="s">
        <v>34</v>
      </c>
      <c r="Z331" s="368" t="s">
        <v>34</v>
      </c>
      <c r="AA331" s="367"/>
      <c r="AB331" s="368" t="s">
        <v>34</v>
      </c>
      <c r="AC331" s="368" t="s">
        <v>34</v>
      </c>
      <c r="AD331" s="367"/>
      <c r="AE331" s="368" t="s">
        <v>36</v>
      </c>
      <c r="AF331" s="368" t="s">
        <v>222</v>
      </c>
      <c r="AG331" s="368" t="s">
        <v>3560</v>
      </c>
      <c r="AH331" s="368" t="s">
        <v>3564</v>
      </c>
      <c r="AI331" s="368" t="s">
        <v>3554</v>
      </c>
      <c r="AJ331" s="368" t="s">
        <v>34</v>
      </c>
    </row>
    <row r="332" spans="1:36" customFormat="1" ht="15" x14ac:dyDescent="0.25">
      <c r="A332" s="375">
        <v>6861</v>
      </c>
      <c r="B332" s="368" t="s">
        <v>668</v>
      </c>
      <c r="C332" s="369" t="s">
        <v>33</v>
      </c>
      <c r="D332" s="368" t="s">
        <v>33</v>
      </c>
      <c r="E332" s="368" t="s">
        <v>33</v>
      </c>
      <c r="F332" s="368" t="s">
        <v>33</v>
      </c>
      <c r="G332" s="368" t="s">
        <v>33</v>
      </c>
      <c r="H332" s="368" t="s">
        <v>33</v>
      </c>
      <c r="I332" s="368" t="s">
        <v>33</v>
      </c>
      <c r="J332" s="368" t="s">
        <v>33</v>
      </c>
      <c r="K332" s="368" t="s">
        <v>33</v>
      </c>
      <c r="L332" s="368" t="s">
        <v>33</v>
      </c>
      <c r="M332" s="368" t="s">
        <v>33</v>
      </c>
      <c r="N332" s="368">
        <v>81</v>
      </c>
      <c r="O332" s="368">
        <v>80</v>
      </c>
      <c r="P332" s="368">
        <v>88</v>
      </c>
      <c r="Q332" s="368">
        <v>68</v>
      </c>
      <c r="R332" s="368">
        <v>67</v>
      </c>
      <c r="S332" s="368">
        <v>77</v>
      </c>
      <c r="T332" s="368">
        <v>67</v>
      </c>
      <c r="U332" s="368">
        <v>68</v>
      </c>
      <c r="V332" s="368" t="s">
        <v>11</v>
      </c>
      <c r="W332" s="368">
        <v>596</v>
      </c>
      <c r="X332" s="368">
        <v>100</v>
      </c>
      <c r="Y332" s="368" t="s">
        <v>34</v>
      </c>
      <c r="Z332" s="368" t="s">
        <v>34</v>
      </c>
      <c r="AA332" s="367"/>
      <c r="AB332" s="368" t="s">
        <v>34</v>
      </c>
      <c r="AC332" s="368" t="s">
        <v>34</v>
      </c>
      <c r="AD332" s="367"/>
      <c r="AE332" s="368" t="s">
        <v>36</v>
      </c>
      <c r="AF332" s="368" t="s">
        <v>222</v>
      </c>
      <c r="AG332" s="368" t="s">
        <v>3633</v>
      </c>
      <c r="AH332" s="368" t="s">
        <v>3597</v>
      </c>
      <c r="AI332" s="368" t="s">
        <v>3554</v>
      </c>
      <c r="AJ332" s="368" t="s">
        <v>36</v>
      </c>
    </row>
    <row r="333" spans="1:36" customFormat="1" ht="15" x14ac:dyDescent="0.25">
      <c r="A333" s="375">
        <v>6881</v>
      </c>
      <c r="B333" s="368" t="s">
        <v>670</v>
      </c>
      <c r="C333" s="369" t="s">
        <v>33</v>
      </c>
      <c r="D333" s="368" t="s">
        <v>33</v>
      </c>
      <c r="E333" s="368" t="s">
        <v>33</v>
      </c>
      <c r="F333" s="368" t="s">
        <v>33</v>
      </c>
      <c r="G333" s="368" t="s">
        <v>33</v>
      </c>
      <c r="H333" s="368" t="s">
        <v>33</v>
      </c>
      <c r="I333" s="368" t="s">
        <v>33</v>
      </c>
      <c r="J333" s="368" t="s">
        <v>33</v>
      </c>
      <c r="K333" s="368" t="s">
        <v>33</v>
      </c>
      <c r="L333" s="368" t="s">
        <v>33</v>
      </c>
      <c r="M333" s="368" t="s">
        <v>57</v>
      </c>
      <c r="N333" s="368">
        <v>83</v>
      </c>
      <c r="O333" s="368">
        <v>83</v>
      </c>
      <c r="P333" s="368">
        <v>90</v>
      </c>
      <c r="Q333" s="368">
        <v>60</v>
      </c>
      <c r="R333" s="368">
        <v>71</v>
      </c>
      <c r="S333" s="368">
        <v>76</v>
      </c>
      <c r="T333" s="368">
        <v>71</v>
      </c>
      <c r="U333" s="368">
        <v>69</v>
      </c>
      <c r="V333" s="368" t="s">
        <v>11</v>
      </c>
      <c r="W333" s="368">
        <v>603</v>
      </c>
      <c r="X333" s="368">
        <v>100</v>
      </c>
      <c r="Y333" s="368" t="s">
        <v>34</v>
      </c>
      <c r="Z333" s="368" t="s">
        <v>34</v>
      </c>
      <c r="AA333" s="367"/>
      <c r="AB333" s="368" t="s">
        <v>34</v>
      </c>
      <c r="AC333" s="368" t="s">
        <v>34</v>
      </c>
      <c r="AD333" s="367"/>
      <c r="AE333" s="368" t="s">
        <v>36</v>
      </c>
      <c r="AF333" s="368" t="s">
        <v>222</v>
      </c>
      <c r="AG333" s="368" t="s">
        <v>3607</v>
      </c>
      <c r="AH333" s="368" t="s">
        <v>3592</v>
      </c>
      <c r="AI333" s="368" t="s">
        <v>3554</v>
      </c>
      <c r="AJ333" s="368" t="s">
        <v>36</v>
      </c>
    </row>
    <row r="334" spans="1:36" customFormat="1" ht="15" x14ac:dyDescent="0.25">
      <c r="A334" s="375">
        <v>6901</v>
      </c>
      <c r="B334" s="368" t="s">
        <v>672</v>
      </c>
      <c r="C334" s="369" t="s">
        <v>33</v>
      </c>
      <c r="D334" s="368" t="s">
        <v>33</v>
      </c>
      <c r="E334" s="368" t="s">
        <v>104</v>
      </c>
      <c r="F334" s="368" t="s">
        <v>33</v>
      </c>
      <c r="G334" s="368" t="s">
        <v>104</v>
      </c>
      <c r="H334" s="368" t="s">
        <v>33</v>
      </c>
      <c r="I334" s="368" t="s">
        <v>104</v>
      </c>
      <c r="J334" s="368" t="s">
        <v>104</v>
      </c>
      <c r="K334" s="368" t="s">
        <v>104</v>
      </c>
      <c r="L334" s="368" t="s">
        <v>104</v>
      </c>
      <c r="M334" s="368" t="s">
        <v>57</v>
      </c>
      <c r="N334" s="368">
        <v>69</v>
      </c>
      <c r="O334" s="368">
        <v>65</v>
      </c>
      <c r="P334" s="368">
        <v>94</v>
      </c>
      <c r="Q334" s="368">
        <v>37</v>
      </c>
      <c r="R334" s="368">
        <v>67</v>
      </c>
      <c r="S334" s="368">
        <v>63</v>
      </c>
      <c r="T334" s="368">
        <v>73</v>
      </c>
      <c r="U334" s="368">
        <v>59</v>
      </c>
      <c r="V334" s="368" t="s">
        <v>11</v>
      </c>
      <c r="W334" s="368">
        <v>527</v>
      </c>
      <c r="X334" s="368">
        <v>100</v>
      </c>
      <c r="Y334" s="368" t="s">
        <v>34</v>
      </c>
      <c r="Z334" s="368" t="s">
        <v>34</v>
      </c>
      <c r="AA334" s="367"/>
      <c r="AB334" s="368" t="s">
        <v>34</v>
      </c>
      <c r="AC334" s="368" t="s">
        <v>34</v>
      </c>
      <c r="AD334" s="367"/>
      <c r="AE334" s="368" t="s">
        <v>36</v>
      </c>
      <c r="AF334" s="368" t="s">
        <v>222</v>
      </c>
      <c r="AG334" s="368" t="s">
        <v>3573</v>
      </c>
      <c r="AH334" s="368" t="s">
        <v>3562</v>
      </c>
      <c r="AI334" s="368" t="s">
        <v>3554</v>
      </c>
      <c r="AJ334" s="368" t="s">
        <v>34</v>
      </c>
    </row>
    <row r="335" spans="1:36" customFormat="1" ht="15" x14ac:dyDescent="0.25">
      <c r="A335" s="375">
        <v>6921</v>
      </c>
      <c r="B335" s="368" t="s">
        <v>674</v>
      </c>
      <c r="C335" s="369" t="s">
        <v>33</v>
      </c>
      <c r="D335" s="368" t="s">
        <v>33</v>
      </c>
      <c r="E335" s="368" t="s">
        <v>33</v>
      </c>
      <c r="F335" s="368" t="s">
        <v>33</v>
      </c>
      <c r="G335" s="368" t="s">
        <v>33</v>
      </c>
      <c r="H335" s="368" t="s">
        <v>33</v>
      </c>
      <c r="I335" s="368" t="s">
        <v>33</v>
      </c>
      <c r="J335" s="368" t="s">
        <v>104</v>
      </c>
      <c r="K335" s="367"/>
      <c r="L335" s="367"/>
      <c r="M335" s="367"/>
      <c r="N335" s="368">
        <v>85</v>
      </c>
      <c r="O335" s="368">
        <v>84</v>
      </c>
      <c r="P335" s="368">
        <v>96</v>
      </c>
      <c r="Q335" s="368">
        <v>66</v>
      </c>
      <c r="R335" s="368">
        <v>70</v>
      </c>
      <c r="S335" s="368">
        <v>72</v>
      </c>
      <c r="T335" s="368">
        <v>66</v>
      </c>
      <c r="U335" s="368">
        <v>66</v>
      </c>
      <c r="V335" s="368" t="s">
        <v>11</v>
      </c>
      <c r="W335" s="368">
        <v>605</v>
      </c>
      <c r="X335" s="368">
        <v>100</v>
      </c>
      <c r="Y335" s="368" t="s">
        <v>34</v>
      </c>
      <c r="Z335" s="368" t="s">
        <v>34</v>
      </c>
      <c r="AA335" s="367"/>
      <c r="AB335" s="368" t="s">
        <v>34</v>
      </c>
      <c r="AC335" s="368" t="s">
        <v>34</v>
      </c>
      <c r="AD335" s="367"/>
      <c r="AE335" s="368" t="s">
        <v>36</v>
      </c>
      <c r="AF335" s="368" t="s">
        <v>222</v>
      </c>
      <c r="AG335" s="368" t="s">
        <v>3582</v>
      </c>
      <c r="AH335" s="368" t="s">
        <v>3575</v>
      </c>
      <c r="AI335" s="368" t="s">
        <v>3554</v>
      </c>
      <c r="AJ335" s="368" t="s">
        <v>34</v>
      </c>
    </row>
    <row r="336" spans="1:36" customFormat="1" ht="15" x14ac:dyDescent="0.25">
      <c r="A336" s="375">
        <v>6961</v>
      </c>
      <c r="B336" s="368" t="s">
        <v>676</v>
      </c>
      <c r="C336" s="369" t="s">
        <v>104</v>
      </c>
      <c r="D336" s="368" t="s">
        <v>104</v>
      </c>
      <c r="E336" s="368" t="s">
        <v>33</v>
      </c>
      <c r="F336" s="368" t="s">
        <v>33</v>
      </c>
      <c r="G336" s="368" t="s">
        <v>104</v>
      </c>
      <c r="H336" s="368" t="s">
        <v>33</v>
      </c>
      <c r="I336" s="368" t="s">
        <v>104</v>
      </c>
      <c r="J336" s="368" t="s">
        <v>104</v>
      </c>
      <c r="K336" s="368" t="s">
        <v>104</v>
      </c>
      <c r="L336" s="368" t="s">
        <v>104</v>
      </c>
      <c r="M336" s="368" t="s">
        <v>57</v>
      </c>
      <c r="N336" s="368">
        <v>61</v>
      </c>
      <c r="O336" s="368">
        <v>57</v>
      </c>
      <c r="P336" s="368">
        <v>81</v>
      </c>
      <c r="Q336" s="368">
        <v>44</v>
      </c>
      <c r="R336" s="368">
        <v>65</v>
      </c>
      <c r="S336" s="368">
        <v>66</v>
      </c>
      <c r="T336" s="368">
        <v>74</v>
      </c>
      <c r="U336" s="368">
        <v>74</v>
      </c>
      <c r="V336" s="368" t="s">
        <v>11</v>
      </c>
      <c r="W336" s="368">
        <v>522</v>
      </c>
      <c r="X336" s="368">
        <v>100</v>
      </c>
      <c r="Y336" s="368" t="s">
        <v>34</v>
      </c>
      <c r="Z336" s="368" t="s">
        <v>34</v>
      </c>
      <c r="AA336" s="367"/>
      <c r="AB336" s="368" t="s">
        <v>34</v>
      </c>
      <c r="AC336" s="368" t="s">
        <v>34</v>
      </c>
      <c r="AD336" s="367"/>
      <c r="AE336" s="368" t="s">
        <v>36</v>
      </c>
      <c r="AF336" s="368" t="s">
        <v>222</v>
      </c>
      <c r="AG336" s="368" t="s">
        <v>3572</v>
      </c>
      <c r="AH336" s="368" t="s">
        <v>3564</v>
      </c>
      <c r="AI336" s="368" t="s">
        <v>3554</v>
      </c>
      <c r="AJ336" s="368" t="s">
        <v>34</v>
      </c>
    </row>
    <row r="337" spans="1:36" customFormat="1" ht="15" x14ac:dyDescent="0.25">
      <c r="A337" s="375">
        <v>6981</v>
      </c>
      <c r="B337" s="368" t="s">
        <v>678</v>
      </c>
      <c r="C337" s="369" t="s">
        <v>57</v>
      </c>
      <c r="D337" s="368" t="s">
        <v>46</v>
      </c>
      <c r="E337" s="368" t="s">
        <v>57</v>
      </c>
      <c r="F337" s="368" t="s">
        <v>46</v>
      </c>
      <c r="G337" s="368" t="s">
        <v>46</v>
      </c>
      <c r="H337" s="368" t="s">
        <v>46</v>
      </c>
      <c r="I337" s="368" t="s">
        <v>802</v>
      </c>
      <c r="J337" s="368" t="s">
        <v>46</v>
      </c>
      <c r="K337" s="368" t="s">
        <v>57</v>
      </c>
      <c r="L337" s="368" t="s">
        <v>57</v>
      </c>
      <c r="M337" s="368" t="s">
        <v>46</v>
      </c>
      <c r="N337" s="368">
        <v>43</v>
      </c>
      <c r="O337" s="368">
        <v>43</v>
      </c>
      <c r="P337" s="368">
        <v>80</v>
      </c>
      <c r="Q337" s="368">
        <v>22</v>
      </c>
      <c r="R337" s="368">
        <v>63</v>
      </c>
      <c r="S337" s="368">
        <v>66</v>
      </c>
      <c r="T337" s="368">
        <v>77</v>
      </c>
      <c r="U337" s="368">
        <v>71</v>
      </c>
      <c r="V337" s="368" t="s">
        <v>11</v>
      </c>
      <c r="W337" s="368">
        <v>465</v>
      </c>
      <c r="X337" s="368">
        <v>100</v>
      </c>
      <c r="Y337" s="368" t="s">
        <v>34</v>
      </c>
      <c r="Z337" s="368" t="s">
        <v>34</v>
      </c>
      <c r="AA337" s="367"/>
      <c r="AB337" s="368" t="s">
        <v>34</v>
      </c>
      <c r="AC337" s="368" t="s">
        <v>34</v>
      </c>
      <c r="AD337" s="367"/>
      <c r="AE337" s="368" t="s">
        <v>36</v>
      </c>
      <c r="AF337" s="368" t="s">
        <v>222</v>
      </c>
      <c r="AG337" s="368" t="s">
        <v>3562</v>
      </c>
      <c r="AH337" s="368" t="s">
        <v>3570</v>
      </c>
      <c r="AI337" s="368" t="s">
        <v>3554</v>
      </c>
      <c r="AJ337" s="368" t="s">
        <v>34</v>
      </c>
    </row>
    <row r="338" spans="1:36" customFormat="1" ht="15" x14ac:dyDescent="0.25">
      <c r="A338" s="375">
        <v>7007</v>
      </c>
      <c r="B338" s="368" t="s">
        <v>680</v>
      </c>
      <c r="C338" s="369" t="s">
        <v>2246</v>
      </c>
      <c r="D338" s="368" t="s">
        <v>33</v>
      </c>
      <c r="E338" s="368" t="s">
        <v>33</v>
      </c>
      <c r="F338" s="368" t="s">
        <v>33</v>
      </c>
      <c r="G338" s="368" t="s">
        <v>104</v>
      </c>
      <c r="H338" s="368" t="s">
        <v>33</v>
      </c>
      <c r="I338" s="368" t="s">
        <v>33</v>
      </c>
      <c r="J338" s="367"/>
      <c r="K338" s="367"/>
      <c r="L338" s="367"/>
      <c r="M338" s="367"/>
      <c r="N338" s="368">
        <v>61</v>
      </c>
      <c r="O338" s="368">
        <v>92</v>
      </c>
      <c r="P338" s="368">
        <v>86</v>
      </c>
      <c r="Q338" s="368">
        <v>65</v>
      </c>
      <c r="R338" s="368">
        <v>63</v>
      </c>
      <c r="S338" s="368">
        <v>88</v>
      </c>
      <c r="T338" s="368">
        <v>60</v>
      </c>
      <c r="U338" s="368">
        <v>84</v>
      </c>
      <c r="V338" s="368" t="s">
        <v>11</v>
      </c>
      <c r="W338" s="368">
        <v>599</v>
      </c>
      <c r="X338" s="368">
        <v>100</v>
      </c>
      <c r="Y338" s="368" t="s">
        <v>34</v>
      </c>
      <c r="Z338" s="368" t="s">
        <v>34</v>
      </c>
      <c r="AA338" s="367"/>
      <c r="AB338" s="368" t="s">
        <v>34</v>
      </c>
      <c r="AC338" s="368" t="s">
        <v>34</v>
      </c>
      <c r="AD338" s="367"/>
      <c r="AE338" s="368" t="s">
        <v>34</v>
      </c>
      <c r="AF338" s="368" t="s">
        <v>681</v>
      </c>
      <c r="AG338" s="368" t="s">
        <v>3567</v>
      </c>
      <c r="AH338" s="368" t="s">
        <v>3596</v>
      </c>
      <c r="AI338" s="368" t="s">
        <v>3554</v>
      </c>
      <c r="AJ338" s="368" t="s">
        <v>36</v>
      </c>
    </row>
    <row r="339" spans="1:36" customFormat="1" ht="15" x14ac:dyDescent="0.25">
      <c r="A339" s="375">
        <v>7009</v>
      </c>
      <c r="B339" s="368" t="s">
        <v>683</v>
      </c>
      <c r="C339" s="369" t="s">
        <v>33</v>
      </c>
      <c r="D339" s="368" t="s">
        <v>33</v>
      </c>
      <c r="E339" s="368" t="s">
        <v>33</v>
      </c>
      <c r="F339" s="368" t="s">
        <v>33</v>
      </c>
      <c r="G339" s="367"/>
      <c r="H339" s="368" t="s">
        <v>33</v>
      </c>
      <c r="I339" s="367"/>
      <c r="J339" s="367"/>
      <c r="K339" s="367"/>
      <c r="L339" s="367"/>
      <c r="M339" s="367"/>
      <c r="N339" s="368">
        <v>67</v>
      </c>
      <c r="O339" s="368">
        <v>95</v>
      </c>
      <c r="P339" s="368">
        <v>100</v>
      </c>
      <c r="Q339" s="368">
        <v>33</v>
      </c>
      <c r="R339" s="368">
        <v>60</v>
      </c>
      <c r="S339" s="368">
        <v>82</v>
      </c>
      <c r="T339" s="368">
        <v>53</v>
      </c>
      <c r="U339" s="368">
        <v>82</v>
      </c>
      <c r="V339" s="368" t="s">
        <v>11</v>
      </c>
      <c r="W339" s="368">
        <v>572</v>
      </c>
      <c r="X339" s="368">
        <v>99</v>
      </c>
      <c r="Y339" s="368" t="s">
        <v>34</v>
      </c>
      <c r="Z339" s="368" t="s">
        <v>34</v>
      </c>
      <c r="AA339" s="367"/>
      <c r="AB339" s="368" t="s">
        <v>34</v>
      </c>
      <c r="AC339" s="368" t="s">
        <v>34</v>
      </c>
      <c r="AD339" s="367"/>
      <c r="AE339" s="368" t="s">
        <v>34</v>
      </c>
      <c r="AF339" s="368" t="s">
        <v>681</v>
      </c>
      <c r="AG339" s="368" t="s">
        <v>3582</v>
      </c>
      <c r="AH339" s="368" t="s">
        <v>3571</v>
      </c>
      <c r="AI339" s="368" t="s">
        <v>3554</v>
      </c>
      <c r="AJ339" s="368" t="s">
        <v>36</v>
      </c>
    </row>
    <row r="340" spans="1:36" customFormat="1" ht="15" x14ac:dyDescent="0.25">
      <c r="A340" s="375">
        <v>7011</v>
      </c>
      <c r="B340" s="368" t="s">
        <v>685</v>
      </c>
      <c r="C340" s="369" t="s">
        <v>2246</v>
      </c>
      <c r="D340" s="368" t="s">
        <v>57</v>
      </c>
      <c r="E340" s="368" t="s">
        <v>57</v>
      </c>
      <c r="F340" s="368" t="s">
        <v>57</v>
      </c>
      <c r="G340" s="368" t="s">
        <v>46</v>
      </c>
      <c r="H340" s="368" t="s">
        <v>57</v>
      </c>
      <c r="I340" s="368" t="s">
        <v>57</v>
      </c>
      <c r="J340" s="368" t="s">
        <v>46</v>
      </c>
      <c r="K340" s="368" t="s">
        <v>46</v>
      </c>
      <c r="L340" s="368" t="s">
        <v>57</v>
      </c>
      <c r="M340" s="368" t="s">
        <v>57</v>
      </c>
      <c r="N340" s="368">
        <v>33</v>
      </c>
      <c r="O340" s="368">
        <v>64</v>
      </c>
      <c r="P340" s="368">
        <v>72</v>
      </c>
      <c r="Q340" s="368">
        <v>25</v>
      </c>
      <c r="R340" s="368">
        <v>45</v>
      </c>
      <c r="S340" s="368">
        <v>66</v>
      </c>
      <c r="T340" s="368">
        <v>52</v>
      </c>
      <c r="U340" s="368">
        <v>60</v>
      </c>
      <c r="V340" s="368" t="s">
        <v>910</v>
      </c>
      <c r="W340" s="368">
        <v>417</v>
      </c>
      <c r="X340" s="368">
        <v>99</v>
      </c>
      <c r="Y340" s="368" t="s">
        <v>36</v>
      </c>
      <c r="Z340" s="368" t="s">
        <v>34</v>
      </c>
      <c r="AA340" s="367"/>
      <c r="AB340" s="368" t="s">
        <v>34</v>
      </c>
      <c r="AC340" s="368" t="s">
        <v>34</v>
      </c>
      <c r="AD340" s="367"/>
      <c r="AE340" s="368" t="s">
        <v>36</v>
      </c>
      <c r="AF340" s="368" t="s">
        <v>681</v>
      </c>
      <c r="AG340" s="368" t="s">
        <v>3583</v>
      </c>
      <c r="AH340" s="368" t="s">
        <v>3571</v>
      </c>
      <c r="AI340" s="368" t="s">
        <v>3554</v>
      </c>
      <c r="AJ340" s="368" t="s">
        <v>34</v>
      </c>
    </row>
    <row r="341" spans="1:36" customFormat="1" ht="15" x14ac:dyDescent="0.25">
      <c r="A341" s="375">
        <v>7014</v>
      </c>
      <c r="B341" s="368" t="s">
        <v>687</v>
      </c>
      <c r="C341" s="369" t="s">
        <v>33</v>
      </c>
      <c r="D341" s="368" t="s">
        <v>104</v>
      </c>
      <c r="E341" s="368" t="s">
        <v>33</v>
      </c>
      <c r="F341" s="368" t="s">
        <v>33</v>
      </c>
      <c r="G341" s="368" t="s">
        <v>46</v>
      </c>
      <c r="H341" s="368" t="s">
        <v>104</v>
      </c>
      <c r="I341" s="367"/>
      <c r="J341" s="367"/>
      <c r="K341" s="367"/>
      <c r="L341" s="367"/>
      <c r="M341" s="367"/>
      <c r="N341" s="368">
        <v>68</v>
      </c>
      <c r="O341" s="368">
        <v>92</v>
      </c>
      <c r="P341" s="368">
        <v>85</v>
      </c>
      <c r="Q341" s="368">
        <v>41</v>
      </c>
      <c r="R341" s="368">
        <v>63</v>
      </c>
      <c r="S341" s="368">
        <v>87</v>
      </c>
      <c r="T341" s="368">
        <v>64</v>
      </c>
      <c r="U341" s="368">
        <v>83</v>
      </c>
      <c r="V341" s="368" t="s">
        <v>11</v>
      </c>
      <c r="W341" s="368">
        <v>583</v>
      </c>
      <c r="X341" s="368">
        <v>100</v>
      </c>
      <c r="Y341" s="368" t="s">
        <v>36</v>
      </c>
      <c r="Z341" s="368" t="s">
        <v>34</v>
      </c>
      <c r="AA341" s="367"/>
      <c r="AB341" s="368" t="s">
        <v>34</v>
      </c>
      <c r="AC341" s="368" t="s">
        <v>34</v>
      </c>
      <c r="AD341" s="367"/>
      <c r="AE341" s="368" t="s">
        <v>34</v>
      </c>
      <c r="AF341" s="368" t="s">
        <v>681</v>
      </c>
      <c r="AG341" s="368" t="s">
        <v>3569</v>
      </c>
      <c r="AH341" s="368" t="s">
        <v>3564</v>
      </c>
      <c r="AI341" s="368" t="s">
        <v>3554</v>
      </c>
      <c r="AJ341" s="368" t="s">
        <v>34</v>
      </c>
    </row>
    <row r="342" spans="1:36" customFormat="1" ht="15" x14ac:dyDescent="0.25">
      <c r="A342" s="375">
        <v>7018</v>
      </c>
      <c r="B342" s="368" t="s">
        <v>693</v>
      </c>
      <c r="C342" s="369" t="s">
        <v>2246</v>
      </c>
      <c r="D342" s="368" t="s">
        <v>104</v>
      </c>
      <c r="E342" s="368" t="s">
        <v>104</v>
      </c>
      <c r="F342" s="368" t="s">
        <v>57</v>
      </c>
      <c r="G342" s="368" t="s">
        <v>46</v>
      </c>
      <c r="H342" s="367"/>
      <c r="I342" s="367"/>
      <c r="J342" s="367"/>
      <c r="K342" s="367"/>
      <c r="L342" s="367"/>
      <c r="M342" s="367"/>
      <c r="N342" s="368">
        <v>44</v>
      </c>
      <c r="O342" s="368">
        <v>77</v>
      </c>
      <c r="P342" s="368">
        <v>84</v>
      </c>
      <c r="Q342" s="368">
        <v>28</v>
      </c>
      <c r="R342" s="368">
        <v>51</v>
      </c>
      <c r="S342" s="368">
        <v>84</v>
      </c>
      <c r="T342" s="368">
        <v>41</v>
      </c>
      <c r="U342" s="368">
        <v>80</v>
      </c>
      <c r="V342" s="368" t="s">
        <v>794</v>
      </c>
      <c r="W342" s="368">
        <v>499</v>
      </c>
      <c r="X342" s="368">
        <v>99</v>
      </c>
      <c r="Y342" s="368" t="s">
        <v>34</v>
      </c>
      <c r="Z342" s="368" t="s">
        <v>36</v>
      </c>
      <c r="AA342" s="367"/>
      <c r="AB342" s="368" t="s">
        <v>34</v>
      </c>
      <c r="AC342" s="368" t="s">
        <v>34</v>
      </c>
      <c r="AD342" s="367"/>
      <c r="AE342" s="368" t="s">
        <v>34</v>
      </c>
      <c r="AF342" s="368" t="s">
        <v>681</v>
      </c>
      <c r="AG342" s="368" t="s">
        <v>3586</v>
      </c>
      <c r="AH342" s="368" t="s">
        <v>3562</v>
      </c>
      <c r="AI342" s="368" t="s">
        <v>3554</v>
      </c>
      <c r="AJ342" s="368" t="s">
        <v>36</v>
      </c>
    </row>
    <row r="343" spans="1:36" customFormat="1" ht="15" x14ac:dyDescent="0.25">
      <c r="A343" s="375">
        <v>7020</v>
      </c>
      <c r="B343" s="368" t="s">
        <v>695</v>
      </c>
      <c r="C343" s="369" t="s">
        <v>2246</v>
      </c>
      <c r="D343" s="368" t="s">
        <v>33</v>
      </c>
      <c r="E343" s="368" t="s">
        <v>33</v>
      </c>
      <c r="F343" s="368" t="s">
        <v>33</v>
      </c>
      <c r="G343" s="368" t="s">
        <v>33</v>
      </c>
      <c r="H343" s="368" t="s">
        <v>104</v>
      </c>
      <c r="I343" s="368" t="s">
        <v>104</v>
      </c>
      <c r="J343" s="368" t="s">
        <v>57</v>
      </c>
      <c r="K343" s="368" t="s">
        <v>33</v>
      </c>
      <c r="L343" s="368" t="s">
        <v>834</v>
      </c>
      <c r="M343" s="367"/>
      <c r="N343" s="368">
        <v>65</v>
      </c>
      <c r="O343" s="368">
        <v>90</v>
      </c>
      <c r="P343" s="368">
        <v>84</v>
      </c>
      <c r="Q343" s="368">
        <v>41</v>
      </c>
      <c r="R343" s="368">
        <v>64</v>
      </c>
      <c r="S343" s="368">
        <v>79</v>
      </c>
      <c r="T343" s="368">
        <v>65</v>
      </c>
      <c r="U343" s="368">
        <v>77</v>
      </c>
      <c r="V343" s="368" t="s">
        <v>11</v>
      </c>
      <c r="W343" s="368">
        <v>565</v>
      </c>
      <c r="X343" s="368">
        <v>100</v>
      </c>
      <c r="Y343" s="368" t="s">
        <v>34</v>
      </c>
      <c r="Z343" s="368" t="s">
        <v>34</v>
      </c>
      <c r="AA343" s="367"/>
      <c r="AB343" s="368" t="s">
        <v>34</v>
      </c>
      <c r="AC343" s="368" t="s">
        <v>34</v>
      </c>
      <c r="AD343" s="367"/>
      <c r="AE343" s="368" t="s">
        <v>34</v>
      </c>
      <c r="AF343" s="368" t="s">
        <v>681</v>
      </c>
      <c r="AG343" s="368" t="s">
        <v>3620</v>
      </c>
      <c r="AH343" s="368" t="s">
        <v>3563</v>
      </c>
      <c r="AI343" s="368" t="s">
        <v>3554</v>
      </c>
      <c r="AJ343" s="368" t="s">
        <v>36</v>
      </c>
    </row>
    <row r="344" spans="1:36" customFormat="1" ht="15" x14ac:dyDescent="0.25">
      <c r="A344" s="375">
        <v>7022</v>
      </c>
      <c r="B344" s="368" t="s">
        <v>697</v>
      </c>
      <c r="C344" s="369" t="s">
        <v>2246</v>
      </c>
      <c r="D344" s="368" t="s">
        <v>33</v>
      </c>
      <c r="E344" s="368" t="s">
        <v>104</v>
      </c>
      <c r="F344" s="368" t="s">
        <v>104</v>
      </c>
      <c r="G344" s="368" t="s">
        <v>57</v>
      </c>
      <c r="H344" s="368" t="s">
        <v>104</v>
      </c>
      <c r="I344" s="368" t="s">
        <v>57</v>
      </c>
      <c r="J344" s="367"/>
      <c r="K344" s="367"/>
      <c r="L344" s="367"/>
      <c r="M344" s="367"/>
      <c r="N344" s="368">
        <v>63</v>
      </c>
      <c r="O344" s="368">
        <v>81</v>
      </c>
      <c r="P344" s="368">
        <v>91</v>
      </c>
      <c r="Q344" s="368">
        <v>50</v>
      </c>
      <c r="R344" s="368">
        <v>66</v>
      </c>
      <c r="S344" s="368">
        <v>90</v>
      </c>
      <c r="T344" s="368">
        <v>63</v>
      </c>
      <c r="U344" s="368">
        <v>80</v>
      </c>
      <c r="V344" s="368" t="s">
        <v>11</v>
      </c>
      <c r="W344" s="368">
        <v>584</v>
      </c>
      <c r="X344" s="368">
        <v>99</v>
      </c>
      <c r="Y344" s="368" t="s">
        <v>36</v>
      </c>
      <c r="Z344" s="368" t="s">
        <v>34</v>
      </c>
      <c r="AA344" s="367"/>
      <c r="AB344" s="368" t="s">
        <v>34</v>
      </c>
      <c r="AC344" s="368" t="s">
        <v>34</v>
      </c>
      <c r="AD344" s="367"/>
      <c r="AE344" s="368" t="s">
        <v>34</v>
      </c>
      <c r="AF344" s="368" t="s">
        <v>681</v>
      </c>
      <c r="AG344" s="368" t="s">
        <v>3568</v>
      </c>
      <c r="AH344" s="368" t="s">
        <v>3573</v>
      </c>
      <c r="AI344" s="368" t="s">
        <v>3554</v>
      </c>
      <c r="AJ344" s="368" t="s">
        <v>36</v>
      </c>
    </row>
    <row r="345" spans="1:36" customFormat="1" ht="15" x14ac:dyDescent="0.25">
      <c r="A345" s="375">
        <v>7024</v>
      </c>
      <c r="B345" s="368" t="s">
        <v>911</v>
      </c>
      <c r="C345" s="371"/>
      <c r="D345" s="368" t="s">
        <v>57</v>
      </c>
      <c r="E345" s="367"/>
      <c r="F345" s="367"/>
      <c r="G345" s="367"/>
      <c r="H345" s="367"/>
      <c r="I345" s="367"/>
      <c r="J345" s="367"/>
      <c r="K345" s="367"/>
      <c r="L345" s="367"/>
      <c r="M345" s="367"/>
      <c r="N345" s="368">
        <v>73</v>
      </c>
      <c r="O345" s="368">
        <v>100</v>
      </c>
      <c r="P345" s="368">
        <v>67</v>
      </c>
      <c r="Q345" s="368">
        <v>41</v>
      </c>
      <c r="R345" s="368">
        <v>63</v>
      </c>
      <c r="S345" s="368">
        <v>100</v>
      </c>
      <c r="T345" s="368">
        <v>63</v>
      </c>
      <c r="U345" s="368">
        <v>100</v>
      </c>
      <c r="V345" s="368" t="s">
        <v>11</v>
      </c>
      <c r="W345" s="368">
        <v>607</v>
      </c>
      <c r="X345" s="368">
        <v>100</v>
      </c>
      <c r="Y345" s="368" t="s">
        <v>36</v>
      </c>
      <c r="Z345" s="368" t="s">
        <v>34</v>
      </c>
      <c r="AA345" s="367"/>
      <c r="AB345" s="368" t="s">
        <v>34</v>
      </c>
      <c r="AC345" s="368" t="s">
        <v>34</v>
      </c>
      <c r="AD345" s="367"/>
      <c r="AE345" s="368" t="s">
        <v>34</v>
      </c>
      <c r="AF345" s="368" t="s">
        <v>681</v>
      </c>
      <c r="AG345" s="368" t="s">
        <v>3573</v>
      </c>
      <c r="AH345" s="368" t="s">
        <v>3565</v>
      </c>
      <c r="AI345" s="368" t="s">
        <v>3554</v>
      </c>
      <c r="AJ345" s="368" t="s">
        <v>34</v>
      </c>
    </row>
    <row r="346" spans="1:36" customFormat="1" ht="15" x14ac:dyDescent="0.25">
      <c r="A346" s="375">
        <v>7029</v>
      </c>
      <c r="B346" s="368" t="s">
        <v>2249</v>
      </c>
      <c r="C346" s="369" t="s">
        <v>33</v>
      </c>
      <c r="D346" s="368" t="s">
        <v>33</v>
      </c>
      <c r="E346" s="367"/>
      <c r="F346" s="367"/>
      <c r="G346" s="367"/>
      <c r="H346" s="367"/>
      <c r="I346" s="367"/>
      <c r="J346" s="367"/>
      <c r="K346" s="367"/>
      <c r="L346" s="367"/>
      <c r="M346" s="367"/>
      <c r="N346" s="368">
        <v>76</v>
      </c>
      <c r="O346" s="368">
        <v>93</v>
      </c>
      <c r="P346" s="368">
        <v>92</v>
      </c>
      <c r="Q346" s="368">
        <v>41</v>
      </c>
      <c r="R346" s="368">
        <v>69</v>
      </c>
      <c r="S346" s="368">
        <v>89</v>
      </c>
      <c r="T346" s="368">
        <v>59</v>
      </c>
      <c r="U346" s="368">
        <v>85</v>
      </c>
      <c r="V346" s="368" t="s">
        <v>11</v>
      </c>
      <c r="W346" s="368">
        <v>604</v>
      </c>
      <c r="X346" s="368">
        <v>100</v>
      </c>
      <c r="Y346" s="368" t="s">
        <v>34</v>
      </c>
      <c r="Z346" s="368" t="s">
        <v>34</v>
      </c>
      <c r="AA346" s="367"/>
      <c r="AB346" s="368" t="s">
        <v>34</v>
      </c>
      <c r="AC346" s="368" t="s">
        <v>34</v>
      </c>
      <c r="AD346" s="367"/>
      <c r="AE346" s="368" t="s">
        <v>36</v>
      </c>
      <c r="AF346" s="368" t="s">
        <v>681</v>
      </c>
      <c r="AG346" s="368" t="s">
        <v>3609</v>
      </c>
      <c r="AH346" s="368" t="s">
        <v>3585</v>
      </c>
      <c r="AI346" s="368" t="s">
        <v>3554</v>
      </c>
      <c r="AJ346" s="368" t="s">
        <v>36</v>
      </c>
    </row>
    <row r="347" spans="1:36" customFormat="1" ht="15" x14ac:dyDescent="0.25">
      <c r="A347" s="375">
        <v>7033</v>
      </c>
      <c r="B347" s="368" t="s">
        <v>2250</v>
      </c>
      <c r="C347" s="369" t="s">
        <v>33</v>
      </c>
      <c r="D347" s="368" t="s">
        <v>33</v>
      </c>
      <c r="E347" s="367"/>
      <c r="F347" s="367"/>
      <c r="G347" s="367"/>
      <c r="H347" s="367"/>
      <c r="I347" s="367"/>
      <c r="J347" s="367"/>
      <c r="K347" s="367"/>
      <c r="L347" s="367"/>
      <c r="M347" s="367"/>
      <c r="N347" s="368">
        <v>68</v>
      </c>
      <c r="O347" s="368">
        <v>91</v>
      </c>
      <c r="P347" s="368">
        <v>93</v>
      </c>
      <c r="Q347" s="368">
        <v>41</v>
      </c>
      <c r="R347" s="368">
        <v>66</v>
      </c>
      <c r="S347" s="368">
        <v>87</v>
      </c>
      <c r="T347" s="368">
        <v>62</v>
      </c>
      <c r="U347" s="368">
        <v>80</v>
      </c>
      <c r="V347" s="368" t="s">
        <v>11</v>
      </c>
      <c r="W347" s="368">
        <v>588</v>
      </c>
      <c r="X347" s="368">
        <v>100</v>
      </c>
      <c r="Y347" s="368" t="s">
        <v>34</v>
      </c>
      <c r="Z347" s="368" t="s">
        <v>34</v>
      </c>
      <c r="AA347" s="367"/>
      <c r="AB347" s="368" t="s">
        <v>34</v>
      </c>
      <c r="AC347" s="368" t="s">
        <v>34</v>
      </c>
      <c r="AD347" s="367"/>
      <c r="AE347" s="368" t="s">
        <v>36</v>
      </c>
      <c r="AF347" s="368" t="s">
        <v>681</v>
      </c>
      <c r="AG347" s="368" t="s">
        <v>3583</v>
      </c>
      <c r="AH347" s="368" t="s">
        <v>3562</v>
      </c>
      <c r="AI347" s="368" t="s">
        <v>3554</v>
      </c>
      <c r="AJ347" s="368" t="s">
        <v>34</v>
      </c>
    </row>
    <row r="348" spans="1:36" customFormat="1" ht="15" x14ac:dyDescent="0.25">
      <c r="A348" s="375">
        <v>7036</v>
      </c>
      <c r="B348" s="368" t="s">
        <v>699</v>
      </c>
      <c r="C348" s="371"/>
      <c r="D348" s="368" t="s">
        <v>46</v>
      </c>
      <c r="E348" s="368" t="s">
        <v>57</v>
      </c>
      <c r="F348" s="367"/>
      <c r="G348" s="367"/>
      <c r="H348" s="367"/>
      <c r="I348" s="367"/>
      <c r="J348" s="367"/>
      <c r="K348" s="367"/>
      <c r="L348" s="367"/>
      <c r="M348" s="367"/>
      <c r="N348" s="368">
        <v>17</v>
      </c>
      <c r="O348" s="368">
        <v>65</v>
      </c>
      <c r="P348" s="368">
        <v>86</v>
      </c>
      <c r="Q348" s="368">
        <v>22</v>
      </c>
      <c r="R348" s="368">
        <v>52</v>
      </c>
      <c r="S348" s="368">
        <v>90</v>
      </c>
      <c r="T348" s="368">
        <v>52</v>
      </c>
      <c r="U348" s="368">
        <v>90</v>
      </c>
      <c r="V348" s="368" t="s">
        <v>11</v>
      </c>
      <c r="W348" s="368">
        <v>474</v>
      </c>
      <c r="X348" s="368">
        <v>100</v>
      </c>
      <c r="Y348" s="368" t="s">
        <v>36</v>
      </c>
      <c r="Z348" s="368" t="s">
        <v>34</v>
      </c>
      <c r="AA348" s="367"/>
      <c r="AB348" s="368" t="s">
        <v>34</v>
      </c>
      <c r="AC348" s="368" t="s">
        <v>34</v>
      </c>
      <c r="AD348" s="367"/>
      <c r="AE348" s="368" t="s">
        <v>34</v>
      </c>
      <c r="AF348" s="368" t="s">
        <v>681</v>
      </c>
      <c r="AG348" s="368" t="s">
        <v>3583</v>
      </c>
      <c r="AH348" s="368" t="s">
        <v>3571</v>
      </c>
      <c r="AI348" s="368" t="s">
        <v>3554</v>
      </c>
      <c r="AJ348" s="368" t="s">
        <v>34</v>
      </c>
    </row>
    <row r="349" spans="1:36" customFormat="1" ht="15" x14ac:dyDescent="0.25">
      <c r="A349" s="375">
        <v>7037</v>
      </c>
      <c r="B349" s="368" t="s">
        <v>701</v>
      </c>
      <c r="C349" s="369" t="s">
        <v>2246</v>
      </c>
      <c r="D349" s="368" t="s">
        <v>104</v>
      </c>
      <c r="E349" s="368" t="s">
        <v>57</v>
      </c>
      <c r="F349" s="368" t="s">
        <v>104</v>
      </c>
      <c r="G349" s="367"/>
      <c r="H349" s="367"/>
      <c r="I349" s="367"/>
      <c r="J349" s="367"/>
      <c r="K349" s="367"/>
      <c r="L349" s="367"/>
      <c r="M349" s="367"/>
      <c r="N349" s="368">
        <v>39</v>
      </c>
      <c r="O349" s="368">
        <v>79</v>
      </c>
      <c r="P349" s="368">
        <v>65</v>
      </c>
      <c r="Q349" s="368">
        <v>30</v>
      </c>
      <c r="R349" s="368">
        <v>57</v>
      </c>
      <c r="S349" s="368">
        <v>81</v>
      </c>
      <c r="T349" s="368">
        <v>59</v>
      </c>
      <c r="U349" s="368">
        <v>83</v>
      </c>
      <c r="V349" s="368" t="s">
        <v>11</v>
      </c>
      <c r="W349" s="368">
        <v>493</v>
      </c>
      <c r="X349" s="368">
        <v>99</v>
      </c>
      <c r="Y349" s="368" t="s">
        <v>36</v>
      </c>
      <c r="Z349" s="368" t="s">
        <v>34</v>
      </c>
      <c r="AA349" s="367"/>
      <c r="AB349" s="368" t="s">
        <v>34</v>
      </c>
      <c r="AC349" s="368" t="s">
        <v>34</v>
      </c>
      <c r="AD349" s="367"/>
      <c r="AE349" s="368" t="s">
        <v>34</v>
      </c>
      <c r="AF349" s="368" t="s">
        <v>681</v>
      </c>
      <c r="AG349" s="368" t="s">
        <v>3585</v>
      </c>
      <c r="AH349" s="368" t="s">
        <v>3565</v>
      </c>
      <c r="AI349" s="368" t="s">
        <v>3554</v>
      </c>
      <c r="AJ349" s="368" t="s">
        <v>34</v>
      </c>
    </row>
    <row r="350" spans="1:36" customFormat="1" ht="15" x14ac:dyDescent="0.25">
      <c r="A350" s="375">
        <v>7042</v>
      </c>
      <c r="B350" s="368" t="s">
        <v>703</v>
      </c>
      <c r="C350" s="369" t="s">
        <v>2246</v>
      </c>
      <c r="D350" s="368" t="s">
        <v>33</v>
      </c>
      <c r="E350" s="368" t="s">
        <v>104</v>
      </c>
      <c r="F350" s="367"/>
      <c r="G350" s="368" t="s">
        <v>33</v>
      </c>
      <c r="H350" s="367"/>
      <c r="I350" s="367"/>
      <c r="J350" s="367"/>
      <c r="K350" s="367"/>
      <c r="L350" s="367"/>
      <c r="M350" s="367"/>
      <c r="N350" s="368">
        <v>37</v>
      </c>
      <c r="O350" s="368">
        <v>93</v>
      </c>
      <c r="P350" s="368">
        <v>75</v>
      </c>
      <c r="Q350" s="368">
        <v>43</v>
      </c>
      <c r="R350" s="368">
        <v>51</v>
      </c>
      <c r="S350" s="368">
        <v>91</v>
      </c>
      <c r="T350" s="368">
        <v>61</v>
      </c>
      <c r="U350" s="368">
        <v>90</v>
      </c>
      <c r="V350" s="368" t="s">
        <v>11</v>
      </c>
      <c r="W350" s="368">
        <v>541</v>
      </c>
      <c r="X350" s="368">
        <v>100</v>
      </c>
      <c r="Y350" s="368" t="s">
        <v>34</v>
      </c>
      <c r="Z350" s="368" t="s">
        <v>34</v>
      </c>
      <c r="AA350" s="367"/>
      <c r="AB350" s="368" t="s">
        <v>34</v>
      </c>
      <c r="AC350" s="368" t="s">
        <v>34</v>
      </c>
      <c r="AD350" s="367"/>
      <c r="AE350" s="368" t="s">
        <v>34</v>
      </c>
      <c r="AF350" s="368" t="s">
        <v>681</v>
      </c>
      <c r="AG350" s="368" t="s">
        <v>3592</v>
      </c>
      <c r="AH350" s="368" t="s">
        <v>3563</v>
      </c>
      <c r="AI350" s="368" t="s">
        <v>3554</v>
      </c>
      <c r="AJ350" s="368" t="s">
        <v>34</v>
      </c>
    </row>
    <row r="351" spans="1:36" customFormat="1" ht="15" x14ac:dyDescent="0.25">
      <c r="A351" s="375">
        <v>7048</v>
      </c>
      <c r="B351" s="368" t="s">
        <v>2251</v>
      </c>
      <c r="C351" s="369" t="s">
        <v>57</v>
      </c>
      <c r="D351" s="368" t="s">
        <v>104</v>
      </c>
      <c r="E351" s="367"/>
      <c r="F351" s="367"/>
      <c r="G351" s="367"/>
      <c r="H351" s="367"/>
      <c r="I351" s="367"/>
      <c r="J351" s="367"/>
      <c r="K351" s="367"/>
      <c r="L351" s="367"/>
      <c r="M351" s="367"/>
      <c r="N351" s="368">
        <v>54</v>
      </c>
      <c r="O351" s="368">
        <v>80</v>
      </c>
      <c r="P351" s="368">
        <v>82</v>
      </c>
      <c r="Q351" s="368">
        <v>45</v>
      </c>
      <c r="R351" s="368">
        <v>50</v>
      </c>
      <c r="S351" s="368">
        <v>79</v>
      </c>
      <c r="T351" s="368">
        <v>46</v>
      </c>
      <c r="U351" s="368">
        <v>69</v>
      </c>
      <c r="V351" s="368" t="s">
        <v>11</v>
      </c>
      <c r="W351" s="368">
        <v>505</v>
      </c>
      <c r="X351" s="368">
        <v>99</v>
      </c>
      <c r="Y351" s="368" t="s">
        <v>36</v>
      </c>
      <c r="Z351" s="368" t="s">
        <v>36</v>
      </c>
      <c r="AA351" s="368" t="s">
        <v>36</v>
      </c>
      <c r="AB351" s="368" t="s">
        <v>34</v>
      </c>
      <c r="AC351" s="368" t="s">
        <v>34</v>
      </c>
      <c r="AD351" s="367"/>
      <c r="AE351" s="368" t="s">
        <v>36</v>
      </c>
      <c r="AF351" s="368" t="s">
        <v>681</v>
      </c>
      <c r="AG351" s="368" t="s">
        <v>3619</v>
      </c>
      <c r="AH351" s="368" t="s">
        <v>3608</v>
      </c>
      <c r="AI351" s="368" t="s">
        <v>3554</v>
      </c>
      <c r="AJ351" s="368" t="s">
        <v>36</v>
      </c>
    </row>
    <row r="352" spans="1:36" customFormat="1" ht="15" x14ac:dyDescent="0.25">
      <c r="A352" s="375">
        <v>7049</v>
      </c>
      <c r="B352" s="368" t="s">
        <v>705</v>
      </c>
      <c r="C352" s="369" t="s">
        <v>2246</v>
      </c>
      <c r="D352" s="368" t="s">
        <v>104</v>
      </c>
      <c r="E352" s="368" t="s">
        <v>57</v>
      </c>
      <c r="F352" s="368" t="s">
        <v>57</v>
      </c>
      <c r="G352" s="367"/>
      <c r="H352" s="367"/>
      <c r="I352" s="367"/>
      <c r="J352" s="367"/>
      <c r="K352" s="367"/>
      <c r="L352" s="367"/>
      <c r="M352" s="367"/>
      <c r="N352" s="368">
        <v>37</v>
      </c>
      <c r="O352" s="368">
        <v>63</v>
      </c>
      <c r="P352" s="368">
        <v>74</v>
      </c>
      <c r="Q352" s="368">
        <v>32</v>
      </c>
      <c r="R352" s="368">
        <v>52</v>
      </c>
      <c r="S352" s="368">
        <v>75</v>
      </c>
      <c r="T352" s="368">
        <v>62</v>
      </c>
      <c r="U352" s="368">
        <v>79</v>
      </c>
      <c r="V352" s="368" t="s">
        <v>910</v>
      </c>
      <c r="W352" s="368">
        <v>474</v>
      </c>
      <c r="X352" s="368">
        <v>99</v>
      </c>
      <c r="Y352" s="368" t="s">
        <v>36</v>
      </c>
      <c r="Z352" s="368" t="s">
        <v>34</v>
      </c>
      <c r="AA352" s="367"/>
      <c r="AB352" s="368" t="s">
        <v>34</v>
      </c>
      <c r="AC352" s="368" t="s">
        <v>34</v>
      </c>
      <c r="AD352" s="367"/>
      <c r="AE352" s="368" t="s">
        <v>36</v>
      </c>
      <c r="AF352" s="368" t="s">
        <v>681</v>
      </c>
      <c r="AG352" s="368" t="s">
        <v>3587</v>
      </c>
      <c r="AH352" s="368" t="s">
        <v>3565</v>
      </c>
      <c r="AI352" s="368" t="s">
        <v>3554</v>
      </c>
      <c r="AJ352" s="368" t="s">
        <v>34</v>
      </c>
    </row>
    <row r="353" spans="1:36" customFormat="1" ht="15" x14ac:dyDescent="0.25">
      <c r="A353" s="375">
        <v>7051</v>
      </c>
      <c r="B353" s="368" t="s">
        <v>707</v>
      </c>
      <c r="C353" s="369" t="s">
        <v>2246</v>
      </c>
      <c r="D353" s="368" t="s">
        <v>57</v>
      </c>
      <c r="E353" s="368" t="s">
        <v>57</v>
      </c>
      <c r="F353" s="368" t="s">
        <v>57</v>
      </c>
      <c r="G353" s="368" t="s">
        <v>57</v>
      </c>
      <c r="H353" s="368" t="s">
        <v>57</v>
      </c>
      <c r="I353" s="368" t="s">
        <v>57</v>
      </c>
      <c r="J353" s="368" t="s">
        <v>57</v>
      </c>
      <c r="K353" s="368" t="s">
        <v>57</v>
      </c>
      <c r="L353" s="368" t="s">
        <v>57</v>
      </c>
      <c r="M353" s="368" t="s">
        <v>57</v>
      </c>
      <c r="N353" s="368">
        <v>47</v>
      </c>
      <c r="O353" s="368">
        <v>76</v>
      </c>
      <c r="P353" s="368">
        <v>85</v>
      </c>
      <c r="Q353" s="368">
        <v>44</v>
      </c>
      <c r="R353" s="368">
        <v>51</v>
      </c>
      <c r="S353" s="368">
        <v>74</v>
      </c>
      <c r="T353" s="368">
        <v>51</v>
      </c>
      <c r="U353" s="368">
        <v>61</v>
      </c>
      <c r="V353" s="368" t="s">
        <v>910</v>
      </c>
      <c r="W353" s="368">
        <v>489</v>
      </c>
      <c r="X353" s="368">
        <v>98</v>
      </c>
      <c r="Y353" s="368" t="s">
        <v>36</v>
      </c>
      <c r="Z353" s="368" t="s">
        <v>34</v>
      </c>
      <c r="AA353" s="367"/>
      <c r="AB353" s="368" t="s">
        <v>34</v>
      </c>
      <c r="AC353" s="368" t="s">
        <v>34</v>
      </c>
      <c r="AD353" s="367"/>
      <c r="AE353" s="368" t="s">
        <v>36</v>
      </c>
      <c r="AF353" s="368" t="s">
        <v>681</v>
      </c>
      <c r="AG353" s="368" t="s">
        <v>3597</v>
      </c>
      <c r="AH353" s="368" t="s">
        <v>3571</v>
      </c>
      <c r="AI353" s="368" t="s">
        <v>3554</v>
      </c>
      <c r="AJ353" s="368" t="s">
        <v>34</v>
      </c>
    </row>
    <row r="354" spans="1:36" customFormat="1" ht="15" x14ac:dyDescent="0.25">
      <c r="A354" s="375">
        <v>7053</v>
      </c>
      <c r="B354" s="368" t="s">
        <v>2252</v>
      </c>
      <c r="C354" s="369" t="s">
        <v>104</v>
      </c>
      <c r="D354" s="368" t="s">
        <v>46</v>
      </c>
      <c r="E354" s="367"/>
      <c r="F354" s="367"/>
      <c r="G354" s="367"/>
      <c r="H354" s="367"/>
      <c r="I354" s="367"/>
      <c r="J354" s="367"/>
      <c r="K354" s="367"/>
      <c r="L354" s="367"/>
      <c r="M354" s="367"/>
      <c r="N354" s="368">
        <v>42</v>
      </c>
      <c r="O354" s="368">
        <v>72</v>
      </c>
      <c r="P354" s="368">
        <v>84</v>
      </c>
      <c r="Q354" s="368">
        <v>41</v>
      </c>
      <c r="R354" s="368">
        <v>55</v>
      </c>
      <c r="S354" s="368">
        <v>82</v>
      </c>
      <c r="T354" s="368">
        <v>63</v>
      </c>
      <c r="U354" s="368">
        <v>77</v>
      </c>
      <c r="V354" s="368" t="s">
        <v>11</v>
      </c>
      <c r="W354" s="368">
        <v>516</v>
      </c>
      <c r="X354" s="368">
        <v>100</v>
      </c>
      <c r="Y354" s="368" t="s">
        <v>36</v>
      </c>
      <c r="Z354" s="368" t="s">
        <v>34</v>
      </c>
      <c r="AA354" s="367"/>
      <c r="AB354" s="368" t="s">
        <v>34</v>
      </c>
      <c r="AC354" s="368" t="s">
        <v>34</v>
      </c>
      <c r="AD354" s="367"/>
      <c r="AE354" s="368" t="s">
        <v>34</v>
      </c>
      <c r="AF354" s="368" t="s">
        <v>681</v>
      </c>
      <c r="AG354" s="368" t="s">
        <v>3634</v>
      </c>
      <c r="AH354" s="368" t="s">
        <v>3575</v>
      </c>
      <c r="AI354" s="368" t="s">
        <v>3554</v>
      </c>
      <c r="AJ354" s="368" t="s">
        <v>36</v>
      </c>
    </row>
    <row r="355" spans="1:36" customFormat="1" ht="15" x14ac:dyDescent="0.25">
      <c r="A355" s="375">
        <v>7055</v>
      </c>
      <c r="B355" s="368" t="s">
        <v>709</v>
      </c>
      <c r="C355" s="369" t="s">
        <v>2246</v>
      </c>
      <c r="D355" s="368" t="s">
        <v>33</v>
      </c>
      <c r="E355" s="368" t="s">
        <v>33</v>
      </c>
      <c r="F355" s="368" t="s">
        <v>33</v>
      </c>
      <c r="G355" s="368" t="s">
        <v>104</v>
      </c>
      <c r="H355" s="367"/>
      <c r="I355" s="367"/>
      <c r="J355" s="367"/>
      <c r="K355" s="367"/>
      <c r="L355" s="367"/>
      <c r="M355" s="367"/>
      <c r="N355" s="368">
        <v>83</v>
      </c>
      <c r="O355" s="368">
        <v>91</v>
      </c>
      <c r="P355" s="368">
        <v>92</v>
      </c>
      <c r="Q355" s="368">
        <v>58</v>
      </c>
      <c r="R355" s="368">
        <v>69</v>
      </c>
      <c r="S355" s="368">
        <v>91</v>
      </c>
      <c r="T355" s="368">
        <v>71</v>
      </c>
      <c r="U355" s="368">
        <v>90</v>
      </c>
      <c r="V355" s="368" t="s">
        <v>11</v>
      </c>
      <c r="W355" s="368">
        <v>645</v>
      </c>
      <c r="X355" s="368">
        <v>100</v>
      </c>
      <c r="Y355" s="368" t="s">
        <v>34</v>
      </c>
      <c r="Z355" s="368" t="s">
        <v>34</v>
      </c>
      <c r="AA355" s="367"/>
      <c r="AB355" s="368" t="s">
        <v>34</v>
      </c>
      <c r="AC355" s="368" t="s">
        <v>34</v>
      </c>
      <c r="AD355" s="367"/>
      <c r="AE355" s="368" t="s">
        <v>36</v>
      </c>
      <c r="AF355" s="368" t="s">
        <v>40</v>
      </c>
      <c r="AG355" s="368" t="s">
        <v>3613</v>
      </c>
      <c r="AH355" s="368" t="s">
        <v>3572</v>
      </c>
      <c r="AI355" s="368" t="s">
        <v>3554</v>
      </c>
      <c r="AJ355" s="368" t="s">
        <v>34</v>
      </c>
    </row>
    <row r="356" spans="1:36" customFormat="1" ht="15" x14ac:dyDescent="0.25">
      <c r="A356" s="375">
        <v>7056</v>
      </c>
      <c r="B356" s="368" t="s">
        <v>711</v>
      </c>
      <c r="C356" s="369" t="s">
        <v>2246</v>
      </c>
      <c r="D356" s="368" t="s">
        <v>104</v>
      </c>
      <c r="E356" s="368" t="s">
        <v>33</v>
      </c>
      <c r="F356" s="367"/>
      <c r="G356" s="367"/>
      <c r="H356" s="367"/>
      <c r="I356" s="367"/>
      <c r="J356" s="367"/>
      <c r="K356" s="367"/>
      <c r="L356" s="367"/>
      <c r="M356" s="367"/>
      <c r="N356" s="368">
        <v>37</v>
      </c>
      <c r="O356" s="368">
        <v>72</v>
      </c>
      <c r="P356" s="368">
        <v>74</v>
      </c>
      <c r="Q356" s="368">
        <v>51</v>
      </c>
      <c r="R356" s="368">
        <v>46</v>
      </c>
      <c r="S356" s="368">
        <v>87</v>
      </c>
      <c r="T356" s="368">
        <v>40</v>
      </c>
      <c r="U356" s="368">
        <v>83</v>
      </c>
      <c r="V356" s="368" t="s">
        <v>11</v>
      </c>
      <c r="W356" s="368">
        <v>490</v>
      </c>
      <c r="X356" s="368">
        <v>100</v>
      </c>
      <c r="Y356" s="368" t="s">
        <v>34</v>
      </c>
      <c r="Z356" s="368" t="s">
        <v>36</v>
      </c>
      <c r="AA356" s="367"/>
      <c r="AB356" s="368" t="s">
        <v>34</v>
      </c>
      <c r="AC356" s="368" t="s">
        <v>34</v>
      </c>
      <c r="AD356" s="367"/>
      <c r="AE356" s="368" t="s">
        <v>36</v>
      </c>
      <c r="AF356" s="368" t="s">
        <v>681</v>
      </c>
      <c r="AG356" s="368" t="s">
        <v>3605</v>
      </c>
      <c r="AH356" s="368" t="s">
        <v>3571</v>
      </c>
      <c r="AI356" s="368" t="s">
        <v>3554</v>
      </c>
      <c r="AJ356" s="368" t="s">
        <v>34</v>
      </c>
    </row>
    <row r="357" spans="1:36" customFormat="1" ht="15" x14ac:dyDescent="0.25">
      <c r="A357" s="375">
        <v>7058</v>
      </c>
      <c r="B357" s="368" t="s">
        <v>2253</v>
      </c>
      <c r="C357" s="371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8">
        <v>19</v>
      </c>
      <c r="O357" s="368">
        <v>44</v>
      </c>
      <c r="P357" s="368">
        <v>56</v>
      </c>
      <c r="Q357" s="368">
        <v>41</v>
      </c>
      <c r="R357" s="368">
        <v>44</v>
      </c>
      <c r="S357" s="368">
        <v>76</v>
      </c>
      <c r="T357" s="368">
        <v>43</v>
      </c>
      <c r="U357" s="368">
        <v>76</v>
      </c>
      <c r="V357" s="368" t="s">
        <v>11</v>
      </c>
      <c r="W357" s="368">
        <v>399</v>
      </c>
      <c r="X357" s="368">
        <v>100</v>
      </c>
      <c r="Y357" s="367"/>
      <c r="Z357" s="368" t="s">
        <v>36</v>
      </c>
      <c r="AA357" s="367"/>
      <c r="AB357" s="367"/>
      <c r="AC357" s="368" t="s">
        <v>34</v>
      </c>
      <c r="AD357" s="367"/>
      <c r="AE357" s="368" t="s">
        <v>34</v>
      </c>
      <c r="AF357" s="368" t="s">
        <v>681</v>
      </c>
      <c r="AG357" s="368" t="s">
        <v>3585</v>
      </c>
      <c r="AH357" s="368" t="s">
        <v>3571</v>
      </c>
      <c r="AI357" s="368" t="s">
        <v>3554</v>
      </c>
      <c r="AJ357" s="368" t="s">
        <v>34</v>
      </c>
    </row>
    <row r="358" spans="1:36" customFormat="1" ht="15" x14ac:dyDescent="0.25">
      <c r="A358" s="375">
        <v>7059</v>
      </c>
      <c r="B358" s="368" t="s">
        <v>2254</v>
      </c>
      <c r="C358" s="369" t="s">
        <v>2246</v>
      </c>
      <c r="D358" s="368" t="s">
        <v>104</v>
      </c>
      <c r="E358" s="367"/>
      <c r="F358" s="367"/>
      <c r="G358" s="367"/>
      <c r="H358" s="367"/>
      <c r="I358" s="367"/>
      <c r="J358" s="367"/>
      <c r="K358" s="367"/>
      <c r="L358" s="367"/>
      <c r="M358" s="367"/>
      <c r="N358" s="368">
        <v>78</v>
      </c>
      <c r="O358" s="368">
        <v>71</v>
      </c>
      <c r="P358" s="368">
        <v>85</v>
      </c>
      <c r="Q358" s="368">
        <v>55</v>
      </c>
      <c r="R358" s="368">
        <v>64</v>
      </c>
      <c r="S358" s="368">
        <v>68</v>
      </c>
      <c r="T358" s="368">
        <v>66</v>
      </c>
      <c r="U358" s="368">
        <v>72</v>
      </c>
      <c r="V358" s="368" t="s">
        <v>11</v>
      </c>
      <c r="W358" s="368">
        <v>559</v>
      </c>
      <c r="X358" s="368">
        <v>99</v>
      </c>
      <c r="Y358" s="368" t="s">
        <v>34</v>
      </c>
      <c r="Z358" s="368" t="s">
        <v>34</v>
      </c>
      <c r="AA358" s="367"/>
      <c r="AB358" s="368" t="s">
        <v>34</v>
      </c>
      <c r="AC358" s="368" t="s">
        <v>34</v>
      </c>
      <c r="AD358" s="367"/>
      <c r="AE358" s="368" t="s">
        <v>34</v>
      </c>
      <c r="AF358" s="368" t="s">
        <v>40</v>
      </c>
      <c r="AG358" s="368" t="s">
        <v>3589</v>
      </c>
      <c r="AH358" s="368" t="s">
        <v>3621</v>
      </c>
      <c r="AI358" s="368" t="s">
        <v>3554</v>
      </c>
      <c r="AJ358" s="368" t="s">
        <v>36</v>
      </c>
    </row>
    <row r="359" spans="1:36" customFormat="1" ht="15" x14ac:dyDescent="0.25">
      <c r="A359" s="375">
        <v>7071</v>
      </c>
      <c r="B359" s="368" t="s">
        <v>713</v>
      </c>
      <c r="C359" s="369" t="s">
        <v>2246</v>
      </c>
      <c r="D359" s="368" t="s">
        <v>33</v>
      </c>
      <c r="E359" s="368" t="s">
        <v>57</v>
      </c>
      <c r="F359" s="368" t="s">
        <v>57</v>
      </c>
      <c r="G359" s="368" t="s">
        <v>57</v>
      </c>
      <c r="H359" s="368" t="s">
        <v>57</v>
      </c>
      <c r="I359" s="368" t="s">
        <v>57</v>
      </c>
      <c r="J359" s="368" t="s">
        <v>57</v>
      </c>
      <c r="K359" s="368" t="s">
        <v>57</v>
      </c>
      <c r="L359" s="368" t="s">
        <v>57</v>
      </c>
      <c r="M359" s="368" t="s">
        <v>57</v>
      </c>
      <c r="N359" s="368">
        <v>48</v>
      </c>
      <c r="O359" s="368">
        <v>82</v>
      </c>
      <c r="P359" s="368">
        <v>82</v>
      </c>
      <c r="Q359" s="368">
        <v>41</v>
      </c>
      <c r="R359" s="368">
        <v>52</v>
      </c>
      <c r="S359" s="368">
        <v>81</v>
      </c>
      <c r="T359" s="368">
        <v>47</v>
      </c>
      <c r="U359" s="368">
        <v>78</v>
      </c>
      <c r="V359" s="368" t="s">
        <v>910</v>
      </c>
      <c r="W359" s="368">
        <v>511</v>
      </c>
      <c r="X359" s="368">
        <v>99</v>
      </c>
      <c r="Y359" s="368" t="s">
        <v>34</v>
      </c>
      <c r="Z359" s="368" t="s">
        <v>36</v>
      </c>
      <c r="AA359" s="367"/>
      <c r="AB359" s="368" t="s">
        <v>34</v>
      </c>
      <c r="AC359" s="368" t="s">
        <v>34</v>
      </c>
      <c r="AD359" s="367"/>
      <c r="AE359" s="368" t="s">
        <v>36</v>
      </c>
      <c r="AF359" s="368" t="s">
        <v>681</v>
      </c>
      <c r="AG359" s="368" t="s">
        <v>3608</v>
      </c>
      <c r="AH359" s="368" t="s">
        <v>3560</v>
      </c>
      <c r="AI359" s="368" t="s">
        <v>3554</v>
      </c>
      <c r="AJ359" s="368" t="s">
        <v>34</v>
      </c>
    </row>
    <row r="360" spans="1:36" customFormat="1" ht="15" x14ac:dyDescent="0.25">
      <c r="A360" s="375">
        <v>7081</v>
      </c>
      <c r="B360" s="368" t="s">
        <v>2255</v>
      </c>
      <c r="C360" s="369" t="s">
        <v>2246</v>
      </c>
      <c r="D360" s="368" t="s">
        <v>33</v>
      </c>
      <c r="E360" s="368" t="s">
        <v>33</v>
      </c>
      <c r="F360" s="368" t="s">
        <v>33</v>
      </c>
      <c r="G360" s="368" t="s">
        <v>33</v>
      </c>
      <c r="H360" s="368" t="s">
        <v>33</v>
      </c>
      <c r="I360" s="368" t="s">
        <v>33</v>
      </c>
      <c r="J360" s="368" t="s">
        <v>33</v>
      </c>
      <c r="K360" s="368" t="s">
        <v>33</v>
      </c>
      <c r="L360" s="368" t="s">
        <v>33</v>
      </c>
      <c r="M360" s="368" t="s">
        <v>33</v>
      </c>
      <c r="N360" s="368">
        <v>86</v>
      </c>
      <c r="O360" s="368">
        <v>97</v>
      </c>
      <c r="P360" s="368">
        <v>98</v>
      </c>
      <c r="Q360" s="368">
        <v>81</v>
      </c>
      <c r="R360" s="368">
        <v>77</v>
      </c>
      <c r="S360" s="368">
        <v>85</v>
      </c>
      <c r="T360" s="368">
        <v>66</v>
      </c>
      <c r="U360" s="368">
        <v>91</v>
      </c>
      <c r="V360" s="368" t="s">
        <v>11</v>
      </c>
      <c r="W360" s="368">
        <v>681</v>
      </c>
      <c r="X360" s="368">
        <v>100</v>
      </c>
      <c r="Y360" s="368" t="s">
        <v>34</v>
      </c>
      <c r="Z360" s="368" t="s">
        <v>34</v>
      </c>
      <c r="AA360" s="367"/>
      <c r="AB360" s="368" t="s">
        <v>34</v>
      </c>
      <c r="AC360" s="368" t="s">
        <v>34</v>
      </c>
      <c r="AD360" s="367"/>
      <c r="AE360" s="368" t="s">
        <v>36</v>
      </c>
      <c r="AF360" s="368" t="s">
        <v>681</v>
      </c>
      <c r="AG360" s="368" t="s">
        <v>3609</v>
      </c>
      <c r="AH360" s="368" t="s">
        <v>3601</v>
      </c>
      <c r="AI360" s="368" t="s">
        <v>3554</v>
      </c>
      <c r="AJ360" s="368" t="s">
        <v>36</v>
      </c>
    </row>
    <row r="361" spans="1:36" customFormat="1" ht="15" x14ac:dyDescent="0.25">
      <c r="A361" s="375">
        <v>7101</v>
      </c>
      <c r="B361" s="368" t="s">
        <v>716</v>
      </c>
      <c r="C361" s="369" t="s">
        <v>2246</v>
      </c>
      <c r="D361" s="368" t="s">
        <v>33</v>
      </c>
      <c r="E361" s="368" t="s">
        <v>33</v>
      </c>
      <c r="F361" s="368" t="s">
        <v>33</v>
      </c>
      <c r="G361" s="368" t="s">
        <v>104</v>
      </c>
      <c r="H361" s="368" t="s">
        <v>33</v>
      </c>
      <c r="I361" s="368" t="s">
        <v>33</v>
      </c>
      <c r="J361" s="368" t="s">
        <v>33</v>
      </c>
      <c r="K361" s="368" t="s">
        <v>33</v>
      </c>
      <c r="L361" s="368" t="s">
        <v>33</v>
      </c>
      <c r="M361" s="368" t="s">
        <v>104</v>
      </c>
      <c r="N361" s="368">
        <v>78</v>
      </c>
      <c r="O361" s="368">
        <v>92</v>
      </c>
      <c r="P361" s="368">
        <v>95</v>
      </c>
      <c r="Q361" s="368">
        <v>63</v>
      </c>
      <c r="R361" s="368">
        <v>72</v>
      </c>
      <c r="S361" s="368">
        <v>82</v>
      </c>
      <c r="T361" s="368">
        <v>63</v>
      </c>
      <c r="U361" s="368">
        <v>81</v>
      </c>
      <c r="V361" s="368" t="s">
        <v>794</v>
      </c>
      <c r="W361" s="368">
        <v>636</v>
      </c>
      <c r="X361" s="368">
        <v>100</v>
      </c>
      <c r="Y361" s="368" t="s">
        <v>34</v>
      </c>
      <c r="Z361" s="368" t="s">
        <v>34</v>
      </c>
      <c r="AA361" s="367"/>
      <c r="AB361" s="368" t="s">
        <v>34</v>
      </c>
      <c r="AC361" s="368" t="s">
        <v>34</v>
      </c>
      <c r="AD361" s="367"/>
      <c r="AE361" s="368" t="s">
        <v>36</v>
      </c>
      <c r="AF361" s="368" t="s">
        <v>681</v>
      </c>
      <c r="AG361" s="368" t="s">
        <v>3633</v>
      </c>
      <c r="AH361" s="368" t="s">
        <v>3592</v>
      </c>
      <c r="AI361" s="368" t="s">
        <v>3554</v>
      </c>
      <c r="AJ361" s="368" t="s">
        <v>36</v>
      </c>
    </row>
    <row r="362" spans="1:36" customFormat="1" ht="15" x14ac:dyDescent="0.25">
      <c r="A362" s="375">
        <v>7111</v>
      </c>
      <c r="B362" s="368" t="s">
        <v>718</v>
      </c>
      <c r="C362" s="369" t="s">
        <v>2246</v>
      </c>
      <c r="D362" s="368" t="s">
        <v>57</v>
      </c>
      <c r="E362" s="368" t="s">
        <v>46</v>
      </c>
      <c r="F362" s="368" t="s">
        <v>57</v>
      </c>
      <c r="G362" s="368" t="s">
        <v>214</v>
      </c>
      <c r="H362" s="368" t="s">
        <v>57</v>
      </c>
      <c r="I362" s="368" t="s">
        <v>57</v>
      </c>
      <c r="J362" s="368" t="s">
        <v>46</v>
      </c>
      <c r="K362" s="368" t="s">
        <v>46</v>
      </c>
      <c r="L362" s="368" t="s">
        <v>57</v>
      </c>
      <c r="M362" s="368" t="s">
        <v>46</v>
      </c>
      <c r="N362" s="368">
        <v>37</v>
      </c>
      <c r="O362" s="368">
        <v>71</v>
      </c>
      <c r="P362" s="368">
        <v>72</v>
      </c>
      <c r="Q362" s="368">
        <v>28</v>
      </c>
      <c r="R362" s="368">
        <v>50</v>
      </c>
      <c r="S362" s="368">
        <v>75</v>
      </c>
      <c r="T362" s="368">
        <v>52</v>
      </c>
      <c r="U362" s="368">
        <v>65</v>
      </c>
      <c r="V362" s="368" t="s">
        <v>910</v>
      </c>
      <c r="W362" s="368">
        <v>450</v>
      </c>
      <c r="X362" s="368">
        <v>99</v>
      </c>
      <c r="Y362" s="368" t="s">
        <v>36</v>
      </c>
      <c r="Z362" s="368" t="s">
        <v>34</v>
      </c>
      <c r="AA362" s="367"/>
      <c r="AB362" s="368" t="s">
        <v>34</v>
      </c>
      <c r="AC362" s="368" t="s">
        <v>34</v>
      </c>
      <c r="AD362" s="367"/>
      <c r="AE362" s="368" t="s">
        <v>36</v>
      </c>
      <c r="AF362" s="368" t="s">
        <v>681</v>
      </c>
      <c r="AG362" s="368" t="s">
        <v>3558</v>
      </c>
      <c r="AH362" s="368" t="s">
        <v>3565</v>
      </c>
      <c r="AI362" s="368" t="s">
        <v>3554</v>
      </c>
      <c r="AJ362" s="368" t="s">
        <v>34</v>
      </c>
    </row>
    <row r="363" spans="1:36" customFormat="1" ht="15" x14ac:dyDescent="0.25">
      <c r="A363" s="375">
        <v>7121</v>
      </c>
      <c r="B363" s="368" t="s">
        <v>720</v>
      </c>
      <c r="C363" s="369" t="s">
        <v>2246</v>
      </c>
      <c r="D363" s="368" t="s">
        <v>104</v>
      </c>
      <c r="E363" s="368" t="s">
        <v>33</v>
      </c>
      <c r="F363" s="368" t="s">
        <v>104</v>
      </c>
      <c r="G363" s="368" t="s">
        <v>57</v>
      </c>
      <c r="H363" s="368" t="s">
        <v>104</v>
      </c>
      <c r="I363" s="368" t="s">
        <v>33</v>
      </c>
      <c r="J363" s="368" t="s">
        <v>57</v>
      </c>
      <c r="K363" s="367"/>
      <c r="L363" s="367"/>
      <c r="M363" s="367"/>
      <c r="N363" s="368">
        <v>61</v>
      </c>
      <c r="O363" s="368">
        <v>85</v>
      </c>
      <c r="P363" s="368">
        <v>85</v>
      </c>
      <c r="Q363" s="368">
        <v>54</v>
      </c>
      <c r="R363" s="368">
        <v>57</v>
      </c>
      <c r="S363" s="368">
        <v>78</v>
      </c>
      <c r="T363" s="368">
        <v>53</v>
      </c>
      <c r="U363" s="368">
        <v>68</v>
      </c>
      <c r="V363" s="368" t="s">
        <v>794</v>
      </c>
      <c r="W363" s="368">
        <v>551</v>
      </c>
      <c r="X363" s="368">
        <v>99</v>
      </c>
      <c r="Y363" s="368" t="s">
        <v>36</v>
      </c>
      <c r="Z363" s="368" t="s">
        <v>34</v>
      </c>
      <c r="AA363" s="367"/>
      <c r="AB363" s="368" t="s">
        <v>34</v>
      </c>
      <c r="AC363" s="368" t="s">
        <v>34</v>
      </c>
      <c r="AD363" s="367"/>
      <c r="AE363" s="368" t="s">
        <v>36</v>
      </c>
      <c r="AF363" s="368" t="s">
        <v>681</v>
      </c>
      <c r="AG363" s="368" t="s">
        <v>3620</v>
      </c>
      <c r="AH363" s="368" t="s">
        <v>3584</v>
      </c>
      <c r="AI363" s="368" t="s">
        <v>3554</v>
      </c>
      <c r="AJ363" s="368" t="s">
        <v>36</v>
      </c>
    </row>
    <row r="364" spans="1:36" customFormat="1" ht="15" x14ac:dyDescent="0.25">
      <c r="A364" s="375">
        <v>7131</v>
      </c>
      <c r="B364" s="368" t="s">
        <v>722</v>
      </c>
      <c r="C364" s="369" t="s">
        <v>2246</v>
      </c>
      <c r="D364" s="368" t="s">
        <v>57</v>
      </c>
      <c r="E364" s="368" t="s">
        <v>46</v>
      </c>
      <c r="F364" s="368" t="s">
        <v>46</v>
      </c>
      <c r="G364" s="368" t="s">
        <v>214</v>
      </c>
      <c r="H364" s="368" t="s">
        <v>57</v>
      </c>
      <c r="I364" s="368" t="s">
        <v>46</v>
      </c>
      <c r="J364" s="368" t="s">
        <v>46</v>
      </c>
      <c r="K364" s="368" t="s">
        <v>57</v>
      </c>
      <c r="L364" s="368" t="s">
        <v>46</v>
      </c>
      <c r="M364" s="368" t="s">
        <v>57</v>
      </c>
      <c r="N364" s="368">
        <v>32</v>
      </c>
      <c r="O364" s="368">
        <v>61</v>
      </c>
      <c r="P364" s="368">
        <v>74</v>
      </c>
      <c r="Q364" s="368">
        <v>26</v>
      </c>
      <c r="R364" s="368">
        <v>44</v>
      </c>
      <c r="S364" s="368">
        <v>66</v>
      </c>
      <c r="T364" s="368">
        <v>44</v>
      </c>
      <c r="U364" s="368">
        <v>60</v>
      </c>
      <c r="V364" s="368" t="s">
        <v>910</v>
      </c>
      <c r="W364" s="368">
        <v>407</v>
      </c>
      <c r="X364" s="368">
        <v>99</v>
      </c>
      <c r="Y364" s="368" t="s">
        <v>36</v>
      </c>
      <c r="Z364" s="368" t="s">
        <v>36</v>
      </c>
      <c r="AA364" s="368" t="s">
        <v>36</v>
      </c>
      <c r="AB364" s="368" t="s">
        <v>34</v>
      </c>
      <c r="AC364" s="368" t="s">
        <v>34</v>
      </c>
      <c r="AD364" s="367"/>
      <c r="AE364" s="368" t="s">
        <v>36</v>
      </c>
      <c r="AF364" s="368" t="s">
        <v>681</v>
      </c>
      <c r="AG364" s="368" t="s">
        <v>3592</v>
      </c>
      <c r="AH364" s="368" t="s">
        <v>3571</v>
      </c>
      <c r="AI364" s="368" t="s">
        <v>3554</v>
      </c>
      <c r="AJ364" s="368" t="s">
        <v>34</v>
      </c>
    </row>
    <row r="365" spans="1:36" customFormat="1" ht="15" x14ac:dyDescent="0.25">
      <c r="A365" s="375">
        <v>7141</v>
      </c>
      <c r="B365" s="368" t="s">
        <v>724</v>
      </c>
      <c r="C365" s="369" t="s">
        <v>2246</v>
      </c>
      <c r="D365" s="368" t="s">
        <v>33</v>
      </c>
      <c r="E365" s="368" t="s">
        <v>104</v>
      </c>
      <c r="F365" s="368" t="s">
        <v>33</v>
      </c>
      <c r="G365" s="368" t="s">
        <v>57</v>
      </c>
      <c r="H365" s="368" t="s">
        <v>104</v>
      </c>
      <c r="I365" s="368" t="s">
        <v>104</v>
      </c>
      <c r="J365" s="368" t="s">
        <v>104</v>
      </c>
      <c r="K365" s="368" t="s">
        <v>104</v>
      </c>
      <c r="L365" s="368" t="s">
        <v>33</v>
      </c>
      <c r="M365" s="368" t="s">
        <v>57</v>
      </c>
      <c r="N365" s="368">
        <v>57</v>
      </c>
      <c r="O365" s="368">
        <v>83</v>
      </c>
      <c r="P365" s="368">
        <v>75</v>
      </c>
      <c r="Q365" s="368">
        <v>44</v>
      </c>
      <c r="R365" s="368">
        <v>57</v>
      </c>
      <c r="S365" s="368">
        <v>76</v>
      </c>
      <c r="T365" s="368">
        <v>51</v>
      </c>
      <c r="U365" s="368">
        <v>67</v>
      </c>
      <c r="V365" s="368" t="s">
        <v>794</v>
      </c>
      <c r="W365" s="368">
        <v>520</v>
      </c>
      <c r="X365" s="368">
        <v>98</v>
      </c>
      <c r="Y365" s="368" t="s">
        <v>34</v>
      </c>
      <c r="Z365" s="368" t="s">
        <v>34</v>
      </c>
      <c r="AA365" s="367"/>
      <c r="AB365" s="368" t="s">
        <v>34</v>
      </c>
      <c r="AC365" s="368" t="s">
        <v>34</v>
      </c>
      <c r="AD365" s="367"/>
      <c r="AE365" s="368" t="s">
        <v>36</v>
      </c>
      <c r="AF365" s="368" t="s">
        <v>681</v>
      </c>
      <c r="AG365" s="368" t="s">
        <v>3607</v>
      </c>
      <c r="AH365" s="368" t="s">
        <v>3569</v>
      </c>
      <c r="AI365" s="368" t="s">
        <v>3554</v>
      </c>
      <c r="AJ365" s="368" t="s">
        <v>36</v>
      </c>
    </row>
    <row r="366" spans="1:36" customFormat="1" ht="15" x14ac:dyDescent="0.25">
      <c r="A366" s="375">
        <v>7151</v>
      </c>
      <c r="B366" s="368" t="s">
        <v>726</v>
      </c>
      <c r="C366" s="369" t="s">
        <v>2246</v>
      </c>
      <c r="D366" s="368" t="s">
        <v>46</v>
      </c>
      <c r="E366" s="368" t="s">
        <v>46</v>
      </c>
      <c r="F366" s="368" t="s">
        <v>214</v>
      </c>
      <c r="G366" s="368" t="s">
        <v>214</v>
      </c>
      <c r="H366" s="368" t="s">
        <v>46</v>
      </c>
      <c r="I366" s="368" t="s">
        <v>214</v>
      </c>
      <c r="J366" s="368" t="s">
        <v>46</v>
      </c>
      <c r="K366" s="368" t="s">
        <v>46</v>
      </c>
      <c r="L366" s="368" t="s">
        <v>46</v>
      </c>
      <c r="M366" s="368" t="s">
        <v>46</v>
      </c>
      <c r="N366" s="368">
        <v>21</v>
      </c>
      <c r="O366" s="368">
        <v>59</v>
      </c>
      <c r="P366" s="368">
        <v>68</v>
      </c>
      <c r="Q366" s="368">
        <v>27</v>
      </c>
      <c r="R366" s="368">
        <v>36</v>
      </c>
      <c r="S366" s="368">
        <v>66</v>
      </c>
      <c r="T366" s="368">
        <v>47</v>
      </c>
      <c r="U366" s="368">
        <v>62</v>
      </c>
      <c r="V366" s="368" t="s">
        <v>910</v>
      </c>
      <c r="W366" s="368">
        <v>386</v>
      </c>
      <c r="X366" s="368">
        <v>97</v>
      </c>
      <c r="Y366" s="368" t="s">
        <v>36</v>
      </c>
      <c r="Z366" s="368" t="s">
        <v>36</v>
      </c>
      <c r="AA366" s="367"/>
      <c r="AB366" s="368" t="s">
        <v>34</v>
      </c>
      <c r="AC366" s="368" t="s">
        <v>34</v>
      </c>
      <c r="AD366" s="367"/>
      <c r="AE366" s="368" t="s">
        <v>36</v>
      </c>
      <c r="AF366" s="368" t="s">
        <v>681</v>
      </c>
      <c r="AG366" s="368" t="s">
        <v>3556</v>
      </c>
      <c r="AH366" s="368" t="s">
        <v>3571</v>
      </c>
      <c r="AI366" s="368" t="s">
        <v>3554</v>
      </c>
      <c r="AJ366" s="368" t="s">
        <v>34</v>
      </c>
    </row>
    <row r="367" spans="1:36" customFormat="1" ht="15" x14ac:dyDescent="0.25">
      <c r="A367" s="375">
        <v>7160</v>
      </c>
      <c r="B367" s="368" t="s">
        <v>728</v>
      </c>
      <c r="C367" s="369" t="s">
        <v>2246</v>
      </c>
      <c r="D367" s="368" t="s">
        <v>33</v>
      </c>
      <c r="E367" s="368" t="s">
        <v>33</v>
      </c>
      <c r="F367" s="368" t="s">
        <v>33</v>
      </c>
      <c r="G367" s="368" t="s">
        <v>57</v>
      </c>
      <c r="H367" s="368" t="s">
        <v>104</v>
      </c>
      <c r="I367" s="368" t="s">
        <v>104</v>
      </c>
      <c r="J367" s="368" t="s">
        <v>57</v>
      </c>
      <c r="K367" s="368" t="s">
        <v>834</v>
      </c>
      <c r="L367" s="367"/>
      <c r="M367" s="367"/>
      <c r="N367" s="368">
        <v>52</v>
      </c>
      <c r="O367" s="368">
        <v>81</v>
      </c>
      <c r="P367" s="368">
        <v>86</v>
      </c>
      <c r="Q367" s="368">
        <v>46</v>
      </c>
      <c r="R367" s="368">
        <v>59</v>
      </c>
      <c r="S367" s="368">
        <v>81</v>
      </c>
      <c r="T367" s="368">
        <v>56</v>
      </c>
      <c r="U367" s="368">
        <v>74</v>
      </c>
      <c r="V367" s="368" t="s">
        <v>11</v>
      </c>
      <c r="W367" s="368">
        <v>535</v>
      </c>
      <c r="X367" s="368">
        <v>100</v>
      </c>
      <c r="Y367" s="368" t="s">
        <v>34</v>
      </c>
      <c r="Z367" s="368" t="s">
        <v>34</v>
      </c>
      <c r="AA367" s="367"/>
      <c r="AB367" s="368" t="s">
        <v>34</v>
      </c>
      <c r="AC367" s="368" t="s">
        <v>34</v>
      </c>
      <c r="AD367" s="367"/>
      <c r="AE367" s="368" t="s">
        <v>34</v>
      </c>
      <c r="AF367" s="368" t="s">
        <v>681</v>
      </c>
      <c r="AG367" s="368" t="s">
        <v>3585</v>
      </c>
      <c r="AH367" s="368" t="s">
        <v>3564</v>
      </c>
      <c r="AI367" s="368" t="s">
        <v>3554</v>
      </c>
      <c r="AJ367" s="368" t="s">
        <v>34</v>
      </c>
    </row>
    <row r="368" spans="1:36" customFormat="1" ht="15" x14ac:dyDescent="0.25">
      <c r="A368" s="375">
        <v>7161</v>
      </c>
      <c r="B368" s="368" t="s">
        <v>915</v>
      </c>
      <c r="C368" s="369" t="s">
        <v>2246</v>
      </c>
      <c r="D368" s="368" t="s">
        <v>33</v>
      </c>
      <c r="E368" s="368" t="s">
        <v>33</v>
      </c>
      <c r="F368" s="368" t="s">
        <v>33</v>
      </c>
      <c r="G368" s="368" t="s">
        <v>33</v>
      </c>
      <c r="H368" s="368" t="s">
        <v>33</v>
      </c>
      <c r="I368" s="368" t="s">
        <v>33</v>
      </c>
      <c r="J368" s="368" t="s">
        <v>33</v>
      </c>
      <c r="K368" s="368" t="s">
        <v>104</v>
      </c>
      <c r="L368" s="368" t="s">
        <v>33</v>
      </c>
      <c r="M368" s="368" t="s">
        <v>33</v>
      </c>
      <c r="N368" s="368">
        <v>94</v>
      </c>
      <c r="O368" s="368">
        <v>99</v>
      </c>
      <c r="P368" s="368">
        <v>96</v>
      </c>
      <c r="Q368" s="368">
        <v>84</v>
      </c>
      <c r="R368" s="368">
        <v>77</v>
      </c>
      <c r="S368" s="368">
        <v>84</v>
      </c>
      <c r="T368" s="368">
        <v>85</v>
      </c>
      <c r="U368" s="368">
        <v>84</v>
      </c>
      <c r="V368" s="368" t="s">
        <v>11</v>
      </c>
      <c r="W368" s="368">
        <v>703</v>
      </c>
      <c r="X368" s="368">
        <v>100</v>
      </c>
      <c r="Y368" s="368" t="s">
        <v>34</v>
      </c>
      <c r="Z368" s="368" t="s">
        <v>34</v>
      </c>
      <c r="AA368" s="367"/>
      <c r="AB368" s="368" t="s">
        <v>34</v>
      </c>
      <c r="AC368" s="368" t="s">
        <v>34</v>
      </c>
      <c r="AD368" s="367"/>
      <c r="AE368" s="368" t="s">
        <v>36</v>
      </c>
      <c r="AF368" s="368" t="s">
        <v>681</v>
      </c>
      <c r="AG368" s="368" t="s">
        <v>3559</v>
      </c>
      <c r="AH368" s="368" t="s">
        <v>3601</v>
      </c>
      <c r="AI368" s="368" t="s">
        <v>3554</v>
      </c>
      <c r="AJ368" s="368" t="s">
        <v>36</v>
      </c>
    </row>
    <row r="369" spans="1:36" customFormat="1" ht="15" x14ac:dyDescent="0.25">
      <c r="A369" s="375">
        <v>7191</v>
      </c>
      <c r="B369" s="368" t="s">
        <v>731</v>
      </c>
      <c r="C369" s="369" t="s">
        <v>2246</v>
      </c>
      <c r="D369" s="368" t="s">
        <v>57</v>
      </c>
      <c r="E369" s="368" t="s">
        <v>104</v>
      </c>
      <c r="F369" s="367"/>
      <c r="G369" s="367"/>
      <c r="H369" s="367"/>
      <c r="I369" s="367"/>
      <c r="J369" s="367"/>
      <c r="K369" s="367"/>
      <c r="L369" s="367"/>
      <c r="M369" s="367"/>
      <c r="N369" s="368">
        <v>42</v>
      </c>
      <c r="O369" s="368">
        <v>80</v>
      </c>
      <c r="P369" s="368">
        <v>86</v>
      </c>
      <c r="Q369" s="368">
        <v>36</v>
      </c>
      <c r="R369" s="368">
        <v>49</v>
      </c>
      <c r="S369" s="368">
        <v>80</v>
      </c>
      <c r="T369" s="368">
        <v>47</v>
      </c>
      <c r="U369" s="368">
        <v>79</v>
      </c>
      <c r="V369" s="368" t="s">
        <v>794</v>
      </c>
      <c r="W369" s="368">
        <v>509</v>
      </c>
      <c r="X369" s="368">
        <v>99</v>
      </c>
      <c r="Y369" s="368" t="s">
        <v>36</v>
      </c>
      <c r="Z369" s="368" t="s">
        <v>36</v>
      </c>
      <c r="AA369" s="368" t="s">
        <v>34</v>
      </c>
      <c r="AB369" s="368" t="s">
        <v>34</v>
      </c>
      <c r="AC369" s="368" t="s">
        <v>34</v>
      </c>
      <c r="AD369" s="367"/>
      <c r="AE369" s="368" t="s">
        <v>36</v>
      </c>
      <c r="AF369" s="368" t="s">
        <v>681</v>
      </c>
      <c r="AG369" s="368" t="s">
        <v>3606</v>
      </c>
      <c r="AH369" s="368" t="s">
        <v>3564</v>
      </c>
      <c r="AI369" s="368" t="s">
        <v>3554</v>
      </c>
      <c r="AJ369" s="368" t="s">
        <v>34</v>
      </c>
    </row>
    <row r="370" spans="1:36" customFormat="1" ht="15" x14ac:dyDescent="0.25">
      <c r="A370" s="375">
        <v>7201</v>
      </c>
      <c r="B370" s="368" t="s">
        <v>733</v>
      </c>
      <c r="C370" s="369" t="s">
        <v>2246</v>
      </c>
      <c r="D370" s="368" t="s">
        <v>104</v>
      </c>
      <c r="E370" s="368" t="s">
        <v>104</v>
      </c>
      <c r="F370" s="368" t="s">
        <v>104</v>
      </c>
      <c r="G370" s="368" t="s">
        <v>46</v>
      </c>
      <c r="H370" s="368" t="s">
        <v>57</v>
      </c>
      <c r="I370" s="368" t="s">
        <v>57</v>
      </c>
      <c r="J370" s="368" t="s">
        <v>57</v>
      </c>
      <c r="K370" s="368" t="s">
        <v>57</v>
      </c>
      <c r="L370" s="368" t="s">
        <v>57</v>
      </c>
      <c r="M370" s="368" t="s">
        <v>57</v>
      </c>
      <c r="N370" s="368">
        <v>50</v>
      </c>
      <c r="O370" s="368">
        <v>77</v>
      </c>
      <c r="P370" s="368">
        <v>81</v>
      </c>
      <c r="Q370" s="368">
        <v>36</v>
      </c>
      <c r="R370" s="368">
        <v>54</v>
      </c>
      <c r="S370" s="368">
        <v>76</v>
      </c>
      <c r="T370" s="368">
        <v>53</v>
      </c>
      <c r="U370" s="368">
        <v>72</v>
      </c>
      <c r="V370" s="368" t="s">
        <v>910</v>
      </c>
      <c r="W370" s="368">
        <v>499</v>
      </c>
      <c r="X370" s="368">
        <v>98</v>
      </c>
      <c r="Y370" s="368" t="s">
        <v>34</v>
      </c>
      <c r="Z370" s="368" t="s">
        <v>34</v>
      </c>
      <c r="AA370" s="367"/>
      <c r="AB370" s="368" t="s">
        <v>34</v>
      </c>
      <c r="AC370" s="368" t="s">
        <v>34</v>
      </c>
      <c r="AD370" s="367"/>
      <c r="AE370" s="368" t="s">
        <v>36</v>
      </c>
      <c r="AF370" s="368" t="s">
        <v>681</v>
      </c>
      <c r="AG370" s="368" t="s">
        <v>3605</v>
      </c>
      <c r="AH370" s="368" t="s">
        <v>3611</v>
      </c>
      <c r="AI370" s="368" t="s">
        <v>3554</v>
      </c>
      <c r="AJ370" s="368" t="s">
        <v>34</v>
      </c>
    </row>
    <row r="371" spans="1:36" customFormat="1" ht="15" x14ac:dyDescent="0.25">
      <c r="A371" s="375">
        <v>7231</v>
      </c>
      <c r="B371" s="368" t="s">
        <v>735</v>
      </c>
      <c r="C371" s="369" t="s">
        <v>2246</v>
      </c>
      <c r="D371" s="368" t="s">
        <v>46</v>
      </c>
      <c r="E371" s="368" t="s">
        <v>46</v>
      </c>
      <c r="F371" s="368" t="s">
        <v>214</v>
      </c>
      <c r="G371" s="368" t="s">
        <v>214</v>
      </c>
      <c r="H371" s="368" t="s">
        <v>46</v>
      </c>
      <c r="I371" s="368" t="s">
        <v>46</v>
      </c>
      <c r="J371" s="368" t="s">
        <v>46</v>
      </c>
      <c r="K371" s="368" t="s">
        <v>46</v>
      </c>
      <c r="L371" s="368" t="s">
        <v>46</v>
      </c>
      <c r="M371" s="368" t="s">
        <v>46</v>
      </c>
      <c r="N371" s="368">
        <v>19</v>
      </c>
      <c r="O371" s="368">
        <v>51</v>
      </c>
      <c r="P371" s="368">
        <v>65</v>
      </c>
      <c r="Q371" s="368">
        <v>23</v>
      </c>
      <c r="R371" s="368">
        <v>41</v>
      </c>
      <c r="S371" s="368">
        <v>60</v>
      </c>
      <c r="T371" s="368">
        <v>55</v>
      </c>
      <c r="U371" s="368">
        <v>69</v>
      </c>
      <c r="V371" s="368" t="s">
        <v>910</v>
      </c>
      <c r="W371" s="368">
        <v>383</v>
      </c>
      <c r="X371" s="368">
        <v>98</v>
      </c>
      <c r="Y371" s="368" t="s">
        <v>36</v>
      </c>
      <c r="Z371" s="368" t="s">
        <v>34</v>
      </c>
      <c r="AA371" s="367"/>
      <c r="AB371" s="368" t="s">
        <v>34</v>
      </c>
      <c r="AC371" s="368" t="s">
        <v>34</v>
      </c>
      <c r="AD371" s="367"/>
      <c r="AE371" s="368" t="s">
        <v>36</v>
      </c>
      <c r="AF371" s="368" t="s">
        <v>681</v>
      </c>
      <c r="AG371" s="368" t="s">
        <v>3611</v>
      </c>
      <c r="AH371" s="368" t="s">
        <v>3570</v>
      </c>
      <c r="AI371" s="368" t="s">
        <v>3554</v>
      </c>
      <c r="AJ371" s="368" t="s">
        <v>34</v>
      </c>
    </row>
    <row r="372" spans="1:36" customFormat="1" ht="15" x14ac:dyDescent="0.25">
      <c r="A372" s="375">
        <v>7241</v>
      </c>
      <c r="B372" s="368" t="s">
        <v>737</v>
      </c>
      <c r="C372" s="369" t="s">
        <v>2246</v>
      </c>
      <c r="D372" s="368" t="s">
        <v>33</v>
      </c>
      <c r="E372" s="368" t="s">
        <v>33</v>
      </c>
      <c r="F372" s="368" t="s">
        <v>33</v>
      </c>
      <c r="G372" s="368" t="s">
        <v>33</v>
      </c>
      <c r="H372" s="367"/>
      <c r="I372" s="367"/>
      <c r="J372" s="367"/>
      <c r="K372" s="367"/>
      <c r="L372" s="367"/>
      <c r="M372" s="367"/>
      <c r="N372" s="368">
        <v>60</v>
      </c>
      <c r="O372" s="368">
        <v>86</v>
      </c>
      <c r="P372" s="368">
        <v>89</v>
      </c>
      <c r="Q372" s="368">
        <v>54</v>
      </c>
      <c r="R372" s="368">
        <v>60</v>
      </c>
      <c r="S372" s="368">
        <v>75</v>
      </c>
      <c r="T372" s="368">
        <v>61</v>
      </c>
      <c r="U372" s="368">
        <v>65</v>
      </c>
      <c r="V372" s="368" t="s">
        <v>794</v>
      </c>
      <c r="W372" s="368">
        <v>560</v>
      </c>
      <c r="X372" s="368">
        <v>100</v>
      </c>
      <c r="Y372" s="368" t="s">
        <v>34</v>
      </c>
      <c r="Z372" s="368" t="s">
        <v>34</v>
      </c>
      <c r="AA372" s="367"/>
      <c r="AB372" s="368" t="s">
        <v>34</v>
      </c>
      <c r="AC372" s="368" t="s">
        <v>34</v>
      </c>
      <c r="AD372" s="367"/>
      <c r="AE372" s="368" t="s">
        <v>36</v>
      </c>
      <c r="AF372" s="368" t="s">
        <v>681</v>
      </c>
      <c r="AG372" s="368" t="s">
        <v>3594</v>
      </c>
      <c r="AH372" s="368" t="s">
        <v>3577</v>
      </c>
      <c r="AI372" s="368" t="s">
        <v>3554</v>
      </c>
      <c r="AJ372" s="368" t="s">
        <v>36</v>
      </c>
    </row>
    <row r="373" spans="1:36" customFormat="1" ht="15" x14ac:dyDescent="0.25">
      <c r="A373" s="375">
        <v>7251</v>
      </c>
      <c r="B373" s="368" t="s">
        <v>739</v>
      </c>
      <c r="C373" s="369" t="s">
        <v>2246</v>
      </c>
      <c r="D373" s="368" t="s">
        <v>57</v>
      </c>
      <c r="E373" s="368" t="s">
        <v>46</v>
      </c>
      <c r="F373" s="368" t="s">
        <v>214</v>
      </c>
      <c r="G373" s="368" t="s">
        <v>214</v>
      </c>
      <c r="H373" s="368" t="s">
        <v>214</v>
      </c>
      <c r="I373" s="368" t="s">
        <v>214</v>
      </c>
      <c r="J373" s="368" t="s">
        <v>214</v>
      </c>
      <c r="K373" s="368" t="s">
        <v>46</v>
      </c>
      <c r="L373" s="368" t="s">
        <v>46</v>
      </c>
      <c r="M373" s="368" t="s">
        <v>46</v>
      </c>
      <c r="N373" s="368">
        <v>16</v>
      </c>
      <c r="O373" s="368">
        <v>47</v>
      </c>
      <c r="P373" s="368">
        <v>73</v>
      </c>
      <c r="Q373" s="368">
        <v>18</v>
      </c>
      <c r="R373" s="368">
        <v>34</v>
      </c>
      <c r="S373" s="368">
        <v>59</v>
      </c>
      <c r="T373" s="368">
        <v>48</v>
      </c>
      <c r="U373" s="368">
        <v>58</v>
      </c>
      <c r="V373" s="368" t="s">
        <v>910</v>
      </c>
      <c r="W373" s="368">
        <v>353</v>
      </c>
      <c r="X373" s="368">
        <v>98</v>
      </c>
      <c r="Y373" s="368" t="s">
        <v>36</v>
      </c>
      <c r="Z373" s="368" t="s">
        <v>36</v>
      </c>
      <c r="AA373" s="367"/>
      <c r="AB373" s="368" t="s">
        <v>34</v>
      </c>
      <c r="AC373" s="368" t="s">
        <v>34</v>
      </c>
      <c r="AD373" s="367"/>
      <c r="AE373" s="368" t="s">
        <v>36</v>
      </c>
      <c r="AF373" s="368" t="s">
        <v>681</v>
      </c>
      <c r="AG373" s="368" t="s">
        <v>3592</v>
      </c>
      <c r="AH373" s="368" t="s">
        <v>3566</v>
      </c>
      <c r="AI373" s="368" t="s">
        <v>3554</v>
      </c>
      <c r="AJ373" s="368" t="s">
        <v>34</v>
      </c>
    </row>
    <row r="374" spans="1:36" customFormat="1" ht="15" x14ac:dyDescent="0.25">
      <c r="A374" s="375">
        <v>7262</v>
      </c>
      <c r="B374" s="368" t="s">
        <v>743</v>
      </c>
      <c r="C374" s="369" t="s">
        <v>33</v>
      </c>
      <c r="D374" s="368" t="s">
        <v>57</v>
      </c>
      <c r="E374" s="368" t="s">
        <v>57</v>
      </c>
      <c r="F374" s="367"/>
      <c r="G374" s="367"/>
      <c r="H374" s="367"/>
      <c r="I374" s="367"/>
      <c r="J374" s="367"/>
      <c r="K374" s="367"/>
      <c r="L374" s="367"/>
      <c r="M374" s="367"/>
      <c r="N374" s="368">
        <v>37</v>
      </c>
      <c r="O374" s="368">
        <v>87</v>
      </c>
      <c r="P374" s="368">
        <v>74</v>
      </c>
      <c r="Q374" s="368">
        <v>32</v>
      </c>
      <c r="R374" s="368">
        <v>54</v>
      </c>
      <c r="S374" s="368">
        <v>96</v>
      </c>
      <c r="T374" s="368">
        <v>61</v>
      </c>
      <c r="U374" s="368">
        <v>97</v>
      </c>
      <c r="V374" s="368" t="s">
        <v>11</v>
      </c>
      <c r="W374" s="368">
        <v>538</v>
      </c>
      <c r="X374" s="368">
        <v>100</v>
      </c>
      <c r="Y374" s="368" t="s">
        <v>34</v>
      </c>
      <c r="Z374" s="368" t="s">
        <v>34</v>
      </c>
      <c r="AA374" s="367"/>
      <c r="AB374" s="368" t="s">
        <v>34</v>
      </c>
      <c r="AC374" s="368" t="s">
        <v>34</v>
      </c>
      <c r="AD374" s="367"/>
      <c r="AE374" s="368" t="s">
        <v>34</v>
      </c>
      <c r="AF374" s="368" t="s">
        <v>681</v>
      </c>
      <c r="AG374" s="368" t="s">
        <v>3592</v>
      </c>
      <c r="AH374" s="368" t="s">
        <v>3564</v>
      </c>
      <c r="AI374" s="368" t="s">
        <v>3554</v>
      </c>
      <c r="AJ374" s="368" t="s">
        <v>34</v>
      </c>
    </row>
    <row r="375" spans="1:36" customFormat="1" ht="15" x14ac:dyDescent="0.25">
      <c r="A375" s="375">
        <v>7265</v>
      </c>
      <c r="B375" s="368" t="s">
        <v>745</v>
      </c>
      <c r="C375" s="369" t="s">
        <v>33</v>
      </c>
      <c r="D375" s="368" t="s">
        <v>33</v>
      </c>
      <c r="E375" s="368" t="s">
        <v>33</v>
      </c>
      <c r="F375" s="367"/>
      <c r="G375" s="367"/>
      <c r="H375" s="367"/>
      <c r="I375" s="367"/>
      <c r="J375" s="367"/>
      <c r="K375" s="367"/>
      <c r="L375" s="367"/>
      <c r="M375" s="367"/>
      <c r="N375" s="368">
        <v>89</v>
      </c>
      <c r="O375" s="368">
        <v>97</v>
      </c>
      <c r="P375" s="368">
        <v>94</v>
      </c>
      <c r="Q375" s="368">
        <v>84</v>
      </c>
      <c r="R375" s="368">
        <v>79</v>
      </c>
      <c r="S375" s="368">
        <v>97</v>
      </c>
      <c r="T375" s="368">
        <v>77</v>
      </c>
      <c r="U375" s="368">
        <v>97</v>
      </c>
      <c r="V375" s="368" t="s">
        <v>11</v>
      </c>
      <c r="W375" s="368">
        <v>714</v>
      </c>
      <c r="X375" s="368">
        <v>97</v>
      </c>
      <c r="Y375" s="368" t="s">
        <v>34</v>
      </c>
      <c r="Z375" s="368" t="s">
        <v>34</v>
      </c>
      <c r="AA375" s="367"/>
      <c r="AB375" s="368" t="s">
        <v>34</v>
      </c>
      <c r="AC375" s="368" t="s">
        <v>34</v>
      </c>
      <c r="AD375" s="367"/>
      <c r="AE375" s="368" t="s">
        <v>34</v>
      </c>
      <c r="AF375" s="368" t="s">
        <v>681</v>
      </c>
      <c r="AG375" s="368" t="s">
        <v>3594</v>
      </c>
      <c r="AH375" s="368" t="s">
        <v>3587</v>
      </c>
      <c r="AI375" s="368" t="s">
        <v>3554</v>
      </c>
      <c r="AJ375" s="368" t="s">
        <v>36</v>
      </c>
    </row>
    <row r="376" spans="1:36" customFormat="1" ht="15" x14ac:dyDescent="0.25">
      <c r="A376" s="375">
        <v>7271</v>
      </c>
      <c r="B376" s="368" t="s">
        <v>747</v>
      </c>
      <c r="C376" s="369" t="s">
        <v>2246</v>
      </c>
      <c r="D376" s="368" t="s">
        <v>46</v>
      </c>
      <c r="E376" s="368" t="s">
        <v>57</v>
      </c>
      <c r="F376" s="368" t="s">
        <v>57</v>
      </c>
      <c r="G376" s="368" t="s">
        <v>57</v>
      </c>
      <c r="H376" s="368" t="s">
        <v>57</v>
      </c>
      <c r="I376" s="368" t="s">
        <v>57</v>
      </c>
      <c r="J376" s="368" t="s">
        <v>57</v>
      </c>
      <c r="K376" s="368" t="s">
        <v>57</v>
      </c>
      <c r="L376" s="368" t="s">
        <v>57</v>
      </c>
      <c r="M376" s="368" t="s">
        <v>57</v>
      </c>
      <c r="N376" s="368">
        <v>52</v>
      </c>
      <c r="O376" s="368">
        <v>77</v>
      </c>
      <c r="P376" s="368">
        <v>79</v>
      </c>
      <c r="Q376" s="368">
        <v>43</v>
      </c>
      <c r="R376" s="368">
        <v>60</v>
      </c>
      <c r="S376" s="368">
        <v>75</v>
      </c>
      <c r="T376" s="368">
        <v>61</v>
      </c>
      <c r="U376" s="368">
        <v>64</v>
      </c>
      <c r="V376" s="368" t="s">
        <v>794</v>
      </c>
      <c r="W376" s="368">
        <v>521</v>
      </c>
      <c r="X376" s="368">
        <v>99</v>
      </c>
      <c r="Y376" s="368" t="s">
        <v>36</v>
      </c>
      <c r="Z376" s="368" t="s">
        <v>34</v>
      </c>
      <c r="AA376" s="367"/>
      <c r="AB376" s="368" t="s">
        <v>34</v>
      </c>
      <c r="AC376" s="368" t="s">
        <v>34</v>
      </c>
      <c r="AD376" s="367"/>
      <c r="AE376" s="368" t="s">
        <v>36</v>
      </c>
      <c r="AF376" s="368" t="s">
        <v>681</v>
      </c>
      <c r="AG376" s="368" t="s">
        <v>3621</v>
      </c>
      <c r="AH376" s="368" t="s">
        <v>3571</v>
      </c>
      <c r="AI376" s="368" t="s">
        <v>3554</v>
      </c>
      <c r="AJ376" s="368" t="s">
        <v>34</v>
      </c>
    </row>
    <row r="377" spans="1:36" customFormat="1" ht="15" x14ac:dyDescent="0.25">
      <c r="A377" s="375">
        <v>7301</v>
      </c>
      <c r="B377" s="368" t="s">
        <v>749</v>
      </c>
      <c r="C377" s="369" t="s">
        <v>2246</v>
      </c>
      <c r="D377" s="368" t="s">
        <v>57</v>
      </c>
      <c r="E377" s="368" t="s">
        <v>214</v>
      </c>
      <c r="F377" s="368" t="s">
        <v>214</v>
      </c>
      <c r="G377" s="368" t="s">
        <v>46</v>
      </c>
      <c r="H377" s="368" t="s">
        <v>214</v>
      </c>
      <c r="I377" s="368" t="s">
        <v>214</v>
      </c>
      <c r="J377" s="368" t="s">
        <v>214</v>
      </c>
      <c r="K377" s="368" t="s">
        <v>214</v>
      </c>
      <c r="L377" s="368" t="s">
        <v>214</v>
      </c>
      <c r="M377" s="368" t="s">
        <v>46</v>
      </c>
      <c r="N377" s="368">
        <v>15</v>
      </c>
      <c r="O377" s="368">
        <v>41</v>
      </c>
      <c r="P377" s="368">
        <v>63</v>
      </c>
      <c r="Q377" s="368">
        <v>22</v>
      </c>
      <c r="R377" s="368">
        <v>41</v>
      </c>
      <c r="S377" s="368">
        <v>70</v>
      </c>
      <c r="T377" s="368">
        <v>57</v>
      </c>
      <c r="U377" s="368">
        <v>65</v>
      </c>
      <c r="V377" s="368" t="s">
        <v>910</v>
      </c>
      <c r="W377" s="368">
        <v>374</v>
      </c>
      <c r="X377" s="368">
        <v>99</v>
      </c>
      <c r="Y377" s="368" t="s">
        <v>36</v>
      </c>
      <c r="Z377" s="368" t="s">
        <v>34</v>
      </c>
      <c r="AA377" s="367"/>
      <c r="AB377" s="368" t="s">
        <v>34</v>
      </c>
      <c r="AC377" s="368" t="s">
        <v>34</v>
      </c>
      <c r="AD377" s="367"/>
      <c r="AE377" s="368" t="s">
        <v>36</v>
      </c>
      <c r="AF377" s="368" t="s">
        <v>681</v>
      </c>
      <c r="AG377" s="368" t="s">
        <v>3577</v>
      </c>
      <c r="AH377" s="368" t="s">
        <v>3566</v>
      </c>
      <c r="AI377" s="368" t="s">
        <v>3554</v>
      </c>
      <c r="AJ377" s="368" t="s">
        <v>34</v>
      </c>
    </row>
    <row r="378" spans="1:36" customFormat="1" ht="15" x14ac:dyDescent="0.25">
      <c r="A378" s="375">
        <v>7341</v>
      </c>
      <c r="B378" s="368" t="s">
        <v>751</v>
      </c>
      <c r="C378" s="369" t="s">
        <v>2246</v>
      </c>
      <c r="D378" s="368" t="s">
        <v>46</v>
      </c>
      <c r="E378" s="368" t="s">
        <v>214</v>
      </c>
      <c r="F378" s="368" t="s">
        <v>46</v>
      </c>
      <c r="G378" s="368" t="s">
        <v>46</v>
      </c>
      <c r="H378" s="368" t="s">
        <v>214</v>
      </c>
      <c r="I378" s="368" t="s">
        <v>46</v>
      </c>
      <c r="J378" s="368" t="s">
        <v>214</v>
      </c>
      <c r="K378" s="368" t="s">
        <v>214</v>
      </c>
      <c r="L378" s="368" t="s">
        <v>214</v>
      </c>
      <c r="M378" s="368" t="s">
        <v>46</v>
      </c>
      <c r="N378" s="368">
        <v>14</v>
      </c>
      <c r="O378" s="368">
        <v>55</v>
      </c>
      <c r="P378" s="368">
        <v>78</v>
      </c>
      <c r="Q378" s="368">
        <v>18</v>
      </c>
      <c r="R378" s="368">
        <v>34</v>
      </c>
      <c r="S378" s="368">
        <v>65</v>
      </c>
      <c r="T378" s="368">
        <v>46</v>
      </c>
      <c r="U378" s="368">
        <v>71</v>
      </c>
      <c r="V378" s="368" t="s">
        <v>910</v>
      </c>
      <c r="W378" s="368">
        <v>381</v>
      </c>
      <c r="X378" s="368">
        <v>100</v>
      </c>
      <c r="Y378" s="368" t="s">
        <v>36</v>
      </c>
      <c r="Z378" s="368" t="s">
        <v>36</v>
      </c>
      <c r="AA378" s="367"/>
      <c r="AB378" s="368" t="s">
        <v>34</v>
      </c>
      <c r="AC378" s="368" t="s">
        <v>34</v>
      </c>
      <c r="AD378" s="367"/>
      <c r="AE378" s="368" t="s">
        <v>36</v>
      </c>
      <c r="AF378" s="368" t="s">
        <v>681</v>
      </c>
      <c r="AG378" s="368" t="s">
        <v>3563</v>
      </c>
      <c r="AH378" s="368" t="s">
        <v>3570</v>
      </c>
      <c r="AI378" s="368" t="s">
        <v>3554</v>
      </c>
      <c r="AJ378" s="368" t="s">
        <v>34</v>
      </c>
    </row>
    <row r="379" spans="1:36" customFormat="1" ht="15" x14ac:dyDescent="0.25">
      <c r="A379" s="375">
        <v>7361</v>
      </c>
      <c r="B379" s="368" t="s">
        <v>753</v>
      </c>
      <c r="C379" s="369" t="s">
        <v>2246</v>
      </c>
      <c r="D379" s="368" t="s">
        <v>104</v>
      </c>
      <c r="E379" s="368" t="s">
        <v>57</v>
      </c>
      <c r="F379" s="368" t="s">
        <v>104</v>
      </c>
      <c r="G379" s="368" t="s">
        <v>57</v>
      </c>
      <c r="H379" s="368" t="s">
        <v>104</v>
      </c>
      <c r="I379" s="368" t="s">
        <v>104</v>
      </c>
      <c r="J379" s="368" t="s">
        <v>104</v>
      </c>
      <c r="K379" s="368" t="s">
        <v>104</v>
      </c>
      <c r="L379" s="368" t="s">
        <v>57</v>
      </c>
      <c r="M379" s="368" t="s">
        <v>57</v>
      </c>
      <c r="N379" s="368">
        <v>47</v>
      </c>
      <c r="O379" s="368">
        <v>77</v>
      </c>
      <c r="P379" s="368">
        <v>80</v>
      </c>
      <c r="Q379" s="368">
        <v>54</v>
      </c>
      <c r="R379" s="368">
        <v>52</v>
      </c>
      <c r="S379" s="368">
        <v>78</v>
      </c>
      <c r="T379" s="368">
        <v>52</v>
      </c>
      <c r="U379" s="368">
        <v>70</v>
      </c>
      <c r="V379" s="368" t="s">
        <v>794</v>
      </c>
      <c r="W379" s="368">
        <v>520</v>
      </c>
      <c r="X379" s="368">
        <v>99</v>
      </c>
      <c r="Y379" s="368" t="s">
        <v>36</v>
      </c>
      <c r="Z379" s="368" t="s">
        <v>34</v>
      </c>
      <c r="AA379" s="367"/>
      <c r="AB379" s="368" t="s">
        <v>34</v>
      </c>
      <c r="AC379" s="368" t="s">
        <v>34</v>
      </c>
      <c r="AD379" s="367"/>
      <c r="AE379" s="368" t="s">
        <v>36</v>
      </c>
      <c r="AF379" s="368" t="s">
        <v>681</v>
      </c>
      <c r="AG379" s="368" t="s">
        <v>3619</v>
      </c>
      <c r="AH379" s="368" t="s">
        <v>3592</v>
      </c>
      <c r="AI379" s="368" t="s">
        <v>3554</v>
      </c>
      <c r="AJ379" s="368" t="s">
        <v>36</v>
      </c>
    </row>
    <row r="380" spans="1:36" customFormat="1" ht="15" x14ac:dyDescent="0.25">
      <c r="A380" s="375">
        <v>7371</v>
      </c>
      <c r="B380" s="368" t="s">
        <v>755</v>
      </c>
      <c r="C380" s="369" t="s">
        <v>2246</v>
      </c>
      <c r="D380" s="368" t="s">
        <v>33</v>
      </c>
      <c r="E380" s="368" t="s">
        <v>104</v>
      </c>
      <c r="F380" s="368" t="s">
        <v>33</v>
      </c>
      <c r="G380" s="368" t="s">
        <v>57</v>
      </c>
      <c r="H380" s="368" t="s">
        <v>104</v>
      </c>
      <c r="I380" s="368" t="s">
        <v>57</v>
      </c>
      <c r="J380" s="368" t="s">
        <v>57</v>
      </c>
      <c r="K380" s="367"/>
      <c r="L380" s="367"/>
      <c r="M380" s="367"/>
      <c r="N380" s="368">
        <v>56</v>
      </c>
      <c r="O380" s="368">
        <v>84</v>
      </c>
      <c r="P380" s="368">
        <v>86</v>
      </c>
      <c r="Q380" s="368">
        <v>45</v>
      </c>
      <c r="R380" s="368">
        <v>56</v>
      </c>
      <c r="S380" s="368">
        <v>83</v>
      </c>
      <c r="T380" s="368">
        <v>55</v>
      </c>
      <c r="U380" s="368">
        <v>76</v>
      </c>
      <c r="V380" s="368" t="s">
        <v>910</v>
      </c>
      <c r="W380" s="368">
        <v>541</v>
      </c>
      <c r="X380" s="368">
        <v>99</v>
      </c>
      <c r="Y380" s="368" t="s">
        <v>34</v>
      </c>
      <c r="Z380" s="368" t="s">
        <v>34</v>
      </c>
      <c r="AA380" s="367"/>
      <c r="AB380" s="368" t="s">
        <v>34</v>
      </c>
      <c r="AC380" s="368" t="s">
        <v>34</v>
      </c>
      <c r="AD380" s="367"/>
      <c r="AE380" s="368" t="s">
        <v>36</v>
      </c>
      <c r="AF380" s="368" t="s">
        <v>681</v>
      </c>
      <c r="AG380" s="368" t="s">
        <v>3615</v>
      </c>
      <c r="AH380" s="368" t="s">
        <v>3558</v>
      </c>
      <c r="AI380" s="368" t="s">
        <v>3554</v>
      </c>
      <c r="AJ380" s="368" t="s">
        <v>36</v>
      </c>
    </row>
    <row r="381" spans="1:36" customFormat="1" ht="15" x14ac:dyDescent="0.25">
      <c r="A381" s="375">
        <v>7381</v>
      </c>
      <c r="B381" s="368" t="s">
        <v>757</v>
      </c>
      <c r="C381" s="369" t="s">
        <v>2246</v>
      </c>
      <c r="D381" s="368" t="s">
        <v>46</v>
      </c>
      <c r="E381" s="368" t="s">
        <v>46</v>
      </c>
      <c r="F381" s="368" t="s">
        <v>214</v>
      </c>
      <c r="G381" s="368" t="s">
        <v>214</v>
      </c>
      <c r="H381" s="368" t="s">
        <v>46</v>
      </c>
      <c r="I381" s="368" t="s">
        <v>46</v>
      </c>
      <c r="J381" s="368" t="s">
        <v>46</v>
      </c>
      <c r="K381" s="368" t="s">
        <v>46</v>
      </c>
      <c r="L381" s="368" t="s">
        <v>214</v>
      </c>
      <c r="M381" s="368" t="s">
        <v>46</v>
      </c>
      <c r="N381" s="368">
        <v>17</v>
      </c>
      <c r="O381" s="368">
        <v>46</v>
      </c>
      <c r="P381" s="368">
        <v>76</v>
      </c>
      <c r="Q381" s="368">
        <v>27</v>
      </c>
      <c r="R381" s="368">
        <v>35</v>
      </c>
      <c r="S381" s="368">
        <v>63</v>
      </c>
      <c r="T381" s="368">
        <v>44</v>
      </c>
      <c r="U381" s="368">
        <v>65</v>
      </c>
      <c r="V381" s="368" t="s">
        <v>910</v>
      </c>
      <c r="W381" s="368">
        <v>373</v>
      </c>
      <c r="X381" s="368">
        <v>98</v>
      </c>
      <c r="Y381" s="368" t="s">
        <v>36</v>
      </c>
      <c r="Z381" s="368" t="s">
        <v>36</v>
      </c>
      <c r="AA381" s="367"/>
      <c r="AB381" s="368" t="s">
        <v>34</v>
      </c>
      <c r="AC381" s="368" t="s">
        <v>34</v>
      </c>
      <c r="AD381" s="367"/>
      <c r="AE381" s="368" t="s">
        <v>36</v>
      </c>
      <c r="AF381" s="368" t="s">
        <v>681</v>
      </c>
      <c r="AG381" s="368" t="s">
        <v>3601</v>
      </c>
      <c r="AH381" s="368" t="s">
        <v>3566</v>
      </c>
      <c r="AI381" s="368" t="s">
        <v>3554</v>
      </c>
      <c r="AJ381" s="368" t="s">
        <v>34</v>
      </c>
    </row>
    <row r="382" spans="1:36" customFormat="1" ht="15" x14ac:dyDescent="0.25">
      <c r="A382" s="375">
        <v>7391</v>
      </c>
      <c r="B382" s="368" t="s">
        <v>759</v>
      </c>
      <c r="C382" s="369" t="s">
        <v>2246</v>
      </c>
      <c r="D382" s="368" t="s">
        <v>33</v>
      </c>
      <c r="E382" s="368" t="s">
        <v>33</v>
      </c>
      <c r="F382" s="368" t="s">
        <v>33</v>
      </c>
      <c r="G382" s="368" t="s">
        <v>104</v>
      </c>
      <c r="H382" s="368" t="s">
        <v>33</v>
      </c>
      <c r="I382" s="368" t="s">
        <v>104</v>
      </c>
      <c r="J382" s="368" t="s">
        <v>57</v>
      </c>
      <c r="K382" s="368" t="s">
        <v>57</v>
      </c>
      <c r="L382" s="368" t="s">
        <v>57</v>
      </c>
      <c r="M382" s="368" t="s">
        <v>834</v>
      </c>
      <c r="N382" s="368">
        <v>59</v>
      </c>
      <c r="O382" s="368">
        <v>87</v>
      </c>
      <c r="P382" s="368">
        <v>83</v>
      </c>
      <c r="Q382" s="368">
        <v>47</v>
      </c>
      <c r="R382" s="368">
        <v>58</v>
      </c>
      <c r="S382" s="368">
        <v>87</v>
      </c>
      <c r="T382" s="368">
        <v>56</v>
      </c>
      <c r="U382" s="368">
        <v>78</v>
      </c>
      <c r="V382" s="368" t="s">
        <v>794</v>
      </c>
      <c r="W382" s="368">
        <v>565</v>
      </c>
      <c r="X382" s="368">
        <v>100</v>
      </c>
      <c r="Y382" s="368" t="s">
        <v>34</v>
      </c>
      <c r="Z382" s="368" t="s">
        <v>34</v>
      </c>
      <c r="AA382" s="367"/>
      <c r="AB382" s="368" t="s">
        <v>34</v>
      </c>
      <c r="AC382" s="368" t="s">
        <v>34</v>
      </c>
      <c r="AD382" s="367"/>
      <c r="AE382" s="368" t="s">
        <v>36</v>
      </c>
      <c r="AF382" s="368" t="s">
        <v>681</v>
      </c>
      <c r="AG382" s="368" t="s">
        <v>3608</v>
      </c>
      <c r="AH382" s="368" t="s">
        <v>3564</v>
      </c>
      <c r="AI382" s="368" t="s">
        <v>3554</v>
      </c>
      <c r="AJ382" s="368" t="s">
        <v>34</v>
      </c>
    </row>
    <row r="383" spans="1:36" customFormat="1" ht="15" x14ac:dyDescent="0.25">
      <c r="A383" s="375">
        <v>7411</v>
      </c>
      <c r="B383" s="368" t="s">
        <v>761</v>
      </c>
      <c r="C383" s="369" t="s">
        <v>2246</v>
      </c>
      <c r="D383" s="368" t="s">
        <v>46</v>
      </c>
      <c r="E383" s="368" t="s">
        <v>214</v>
      </c>
      <c r="F383" s="368" t="s">
        <v>46</v>
      </c>
      <c r="G383" s="368" t="s">
        <v>214</v>
      </c>
      <c r="H383" s="368" t="s">
        <v>46</v>
      </c>
      <c r="I383" s="368" t="s">
        <v>46</v>
      </c>
      <c r="J383" s="368" t="s">
        <v>46</v>
      </c>
      <c r="K383" s="368" t="s">
        <v>214</v>
      </c>
      <c r="L383" s="368" t="s">
        <v>214</v>
      </c>
      <c r="M383" s="368" t="s">
        <v>46</v>
      </c>
      <c r="N383" s="368">
        <v>19</v>
      </c>
      <c r="O383" s="368">
        <v>54</v>
      </c>
      <c r="P383" s="368">
        <v>78</v>
      </c>
      <c r="Q383" s="368">
        <v>28</v>
      </c>
      <c r="R383" s="368">
        <v>39</v>
      </c>
      <c r="S383" s="368">
        <v>65</v>
      </c>
      <c r="T383" s="368">
        <v>48</v>
      </c>
      <c r="U383" s="368">
        <v>71</v>
      </c>
      <c r="V383" s="368" t="s">
        <v>910</v>
      </c>
      <c r="W383" s="368">
        <v>402</v>
      </c>
      <c r="X383" s="368">
        <v>99</v>
      </c>
      <c r="Y383" s="368" t="s">
        <v>36</v>
      </c>
      <c r="Z383" s="368" t="s">
        <v>36</v>
      </c>
      <c r="AA383" s="368" t="s">
        <v>34</v>
      </c>
      <c r="AB383" s="368" t="s">
        <v>34</v>
      </c>
      <c r="AC383" s="368" t="s">
        <v>34</v>
      </c>
      <c r="AD383" s="367"/>
      <c r="AE383" s="368" t="s">
        <v>36</v>
      </c>
      <c r="AF383" s="368" t="s">
        <v>681</v>
      </c>
      <c r="AG383" s="368" t="s">
        <v>3578</v>
      </c>
      <c r="AH383" s="368" t="s">
        <v>3566</v>
      </c>
      <c r="AI383" s="368" t="s">
        <v>3554</v>
      </c>
      <c r="AJ383" s="368" t="s">
        <v>34</v>
      </c>
    </row>
    <row r="384" spans="1:36" customFormat="1" ht="15" x14ac:dyDescent="0.25">
      <c r="A384" s="375">
        <v>7431</v>
      </c>
      <c r="B384" s="368" t="s">
        <v>763</v>
      </c>
      <c r="C384" s="369" t="s">
        <v>2246</v>
      </c>
      <c r="D384" s="368" t="s">
        <v>104</v>
      </c>
      <c r="E384" s="368" t="s">
        <v>33</v>
      </c>
      <c r="F384" s="368" t="s">
        <v>33</v>
      </c>
      <c r="G384" s="368" t="s">
        <v>104</v>
      </c>
      <c r="H384" s="368" t="s">
        <v>33</v>
      </c>
      <c r="I384" s="368" t="s">
        <v>33</v>
      </c>
      <c r="J384" s="368" t="s">
        <v>104</v>
      </c>
      <c r="K384" s="368" t="s">
        <v>33</v>
      </c>
      <c r="L384" s="368" t="s">
        <v>33</v>
      </c>
      <c r="M384" s="368" t="s">
        <v>33</v>
      </c>
      <c r="N384" s="368">
        <v>62</v>
      </c>
      <c r="O384" s="368">
        <v>81</v>
      </c>
      <c r="P384" s="368">
        <v>72</v>
      </c>
      <c r="Q384" s="368">
        <v>58</v>
      </c>
      <c r="R384" s="368">
        <v>61</v>
      </c>
      <c r="S384" s="368">
        <v>79</v>
      </c>
      <c r="T384" s="368">
        <v>50</v>
      </c>
      <c r="U384" s="368">
        <v>63</v>
      </c>
      <c r="V384" s="368" t="s">
        <v>794</v>
      </c>
      <c r="W384" s="368">
        <v>536</v>
      </c>
      <c r="X384" s="368">
        <v>99</v>
      </c>
      <c r="Y384" s="368" t="s">
        <v>36</v>
      </c>
      <c r="Z384" s="368" t="s">
        <v>34</v>
      </c>
      <c r="AA384" s="367"/>
      <c r="AB384" s="368" t="s">
        <v>34</v>
      </c>
      <c r="AC384" s="368" t="s">
        <v>34</v>
      </c>
      <c r="AD384" s="367"/>
      <c r="AE384" s="368" t="s">
        <v>36</v>
      </c>
      <c r="AF384" s="368" t="s">
        <v>681</v>
      </c>
      <c r="AG384" s="368" t="s">
        <v>3635</v>
      </c>
      <c r="AH384" s="368" t="s">
        <v>3590</v>
      </c>
      <c r="AI384" s="368" t="s">
        <v>3554</v>
      </c>
      <c r="AJ384" s="368" t="s">
        <v>36</v>
      </c>
    </row>
    <row r="385" spans="1:36" customFormat="1" ht="15" x14ac:dyDescent="0.25">
      <c r="A385" s="375">
        <v>7461</v>
      </c>
      <c r="B385" s="368" t="s">
        <v>765</v>
      </c>
      <c r="C385" s="369" t="s">
        <v>2246</v>
      </c>
      <c r="D385" s="368" t="s">
        <v>57</v>
      </c>
      <c r="E385" s="368" t="s">
        <v>57</v>
      </c>
      <c r="F385" s="368" t="s">
        <v>57</v>
      </c>
      <c r="G385" s="368" t="s">
        <v>46</v>
      </c>
      <c r="H385" s="368" t="s">
        <v>57</v>
      </c>
      <c r="I385" s="368" t="s">
        <v>57</v>
      </c>
      <c r="J385" s="368" t="s">
        <v>57</v>
      </c>
      <c r="K385" s="368" t="s">
        <v>46</v>
      </c>
      <c r="L385" s="368" t="s">
        <v>46</v>
      </c>
      <c r="M385" s="368" t="s">
        <v>46</v>
      </c>
      <c r="N385" s="368">
        <v>34</v>
      </c>
      <c r="O385" s="368">
        <v>64</v>
      </c>
      <c r="P385" s="368">
        <v>80</v>
      </c>
      <c r="Q385" s="368">
        <v>34</v>
      </c>
      <c r="R385" s="368">
        <v>50</v>
      </c>
      <c r="S385" s="368">
        <v>70</v>
      </c>
      <c r="T385" s="368">
        <v>59</v>
      </c>
      <c r="U385" s="368">
        <v>66</v>
      </c>
      <c r="V385" s="368" t="s">
        <v>910</v>
      </c>
      <c r="W385" s="368">
        <v>457</v>
      </c>
      <c r="X385" s="368">
        <v>98</v>
      </c>
      <c r="Y385" s="368" t="s">
        <v>34</v>
      </c>
      <c r="Z385" s="368" t="s">
        <v>34</v>
      </c>
      <c r="AA385" s="367"/>
      <c r="AB385" s="368" t="s">
        <v>34</v>
      </c>
      <c r="AC385" s="368" t="s">
        <v>34</v>
      </c>
      <c r="AD385" s="367"/>
      <c r="AE385" s="368" t="s">
        <v>36</v>
      </c>
      <c r="AF385" s="368" t="s">
        <v>681</v>
      </c>
      <c r="AG385" s="368" t="s">
        <v>3556</v>
      </c>
      <c r="AH385" s="368" t="s">
        <v>3565</v>
      </c>
      <c r="AI385" s="368" t="s">
        <v>3554</v>
      </c>
      <c r="AJ385" s="368" t="s">
        <v>34</v>
      </c>
    </row>
    <row r="386" spans="1:36" customFormat="1" ht="15" x14ac:dyDescent="0.25">
      <c r="A386" s="375">
        <v>7511</v>
      </c>
      <c r="B386" s="368" t="s">
        <v>767</v>
      </c>
      <c r="C386" s="369" t="s">
        <v>2246</v>
      </c>
      <c r="D386" s="368" t="s">
        <v>104</v>
      </c>
      <c r="E386" s="368" t="s">
        <v>104</v>
      </c>
      <c r="F386" s="368" t="s">
        <v>104</v>
      </c>
      <c r="G386" s="368" t="s">
        <v>57</v>
      </c>
      <c r="H386" s="368" t="s">
        <v>104</v>
      </c>
      <c r="I386" s="368" t="s">
        <v>104</v>
      </c>
      <c r="J386" s="368" t="s">
        <v>57</v>
      </c>
      <c r="K386" s="368" t="s">
        <v>46</v>
      </c>
      <c r="L386" s="368" t="s">
        <v>46</v>
      </c>
      <c r="M386" s="368" t="s">
        <v>46</v>
      </c>
      <c r="N386" s="368">
        <v>39</v>
      </c>
      <c r="O386" s="368">
        <v>74</v>
      </c>
      <c r="P386" s="368">
        <v>76</v>
      </c>
      <c r="Q386" s="368">
        <v>27</v>
      </c>
      <c r="R386" s="368">
        <v>48</v>
      </c>
      <c r="S386" s="368">
        <v>74</v>
      </c>
      <c r="T386" s="368">
        <v>53</v>
      </c>
      <c r="U386" s="368">
        <v>62</v>
      </c>
      <c r="V386" s="368" t="s">
        <v>910</v>
      </c>
      <c r="W386" s="368">
        <v>453</v>
      </c>
      <c r="X386" s="368">
        <v>99</v>
      </c>
      <c r="Y386" s="368" t="s">
        <v>36</v>
      </c>
      <c r="Z386" s="368" t="s">
        <v>34</v>
      </c>
      <c r="AA386" s="367"/>
      <c r="AB386" s="368" t="s">
        <v>34</v>
      </c>
      <c r="AC386" s="368" t="s">
        <v>34</v>
      </c>
      <c r="AD386" s="367"/>
      <c r="AE386" s="368" t="s">
        <v>36</v>
      </c>
      <c r="AF386" s="368" t="s">
        <v>681</v>
      </c>
      <c r="AG386" s="368" t="s">
        <v>3583</v>
      </c>
      <c r="AH386" s="368" t="s">
        <v>3584</v>
      </c>
      <c r="AI386" s="368" t="s">
        <v>3554</v>
      </c>
      <c r="AJ386" s="368" t="s">
        <v>34</v>
      </c>
    </row>
    <row r="387" spans="1:36" customFormat="1" ht="15" x14ac:dyDescent="0.25">
      <c r="A387" s="375">
        <v>7531</v>
      </c>
      <c r="B387" s="368" t="s">
        <v>769</v>
      </c>
      <c r="C387" s="369" t="s">
        <v>2246</v>
      </c>
      <c r="D387" s="368" t="s">
        <v>57</v>
      </c>
      <c r="E387" s="368" t="s">
        <v>104</v>
      </c>
      <c r="F387" s="368" t="s">
        <v>104</v>
      </c>
      <c r="G387" s="368" t="s">
        <v>46</v>
      </c>
      <c r="H387" s="368" t="s">
        <v>57</v>
      </c>
      <c r="I387" s="368" t="s">
        <v>57</v>
      </c>
      <c r="J387" s="368" t="s">
        <v>57</v>
      </c>
      <c r="K387" s="368" t="s">
        <v>57</v>
      </c>
      <c r="L387" s="368" t="s">
        <v>57</v>
      </c>
      <c r="M387" s="368" t="s">
        <v>57</v>
      </c>
      <c r="N387" s="368">
        <v>44</v>
      </c>
      <c r="O387" s="368">
        <v>75</v>
      </c>
      <c r="P387" s="368">
        <v>75</v>
      </c>
      <c r="Q387" s="368">
        <v>30</v>
      </c>
      <c r="R387" s="368">
        <v>47</v>
      </c>
      <c r="S387" s="368">
        <v>72</v>
      </c>
      <c r="T387" s="368">
        <v>47</v>
      </c>
      <c r="U387" s="368">
        <v>60</v>
      </c>
      <c r="V387" s="368" t="s">
        <v>794</v>
      </c>
      <c r="W387" s="368">
        <v>460</v>
      </c>
      <c r="X387" s="368">
        <v>99</v>
      </c>
      <c r="Y387" s="368" t="s">
        <v>34</v>
      </c>
      <c r="Z387" s="368" t="s">
        <v>36</v>
      </c>
      <c r="AA387" s="367"/>
      <c r="AB387" s="368" t="s">
        <v>34</v>
      </c>
      <c r="AC387" s="368" t="s">
        <v>34</v>
      </c>
      <c r="AD387" s="367"/>
      <c r="AE387" s="368" t="s">
        <v>36</v>
      </c>
      <c r="AF387" s="368" t="s">
        <v>681</v>
      </c>
      <c r="AG387" s="368" t="s">
        <v>3582</v>
      </c>
      <c r="AH387" s="368" t="s">
        <v>3560</v>
      </c>
      <c r="AI387" s="368" t="s">
        <v>3554</v>
      </c>
      <c r="AJ387" s="368" t="s">
        <v>34</v>
      </c>
    </row>
    <row r="388" spans="1:36" customFormat="1" ht="15" x14ac:dyDescent="0.25">
      <c r="A388" s="375">
        <v>7541</v>
      </c>
      <c r="B388" s="368" t="s">
        <v>771</v>
      </c>
      <c r="C388" s="369" t="s">
        <v>2246</v>
      </c>
      <c r="D388" s="368" t="s">
        <v>57</v>
      </c>
      <c r="E388" s="368" t="s">
        <v>46</v>
      </c>
      <c r="F388" s="368" t="s">
        <v>57</v>
      </c>
      <c r="G388" s="368" t="s">
        <v>46</v>
      </c>
      <c r="H388" s="368" t="s">
        <v>57</v>
      </c>
      <c r="I388" s="368" t="s">
        <v>57</v>
      </c>
      <c r="J388" s="368" t="s">
        <v>57</v>
      </c>
      <c r="K388" s="368" t="s">
        <v>57</v>
      </c>
      <c r="L388" s="368" t="s">
        <v>57</v>
      </c>
      <c r="M388" s="368" t="s">
        <v>46</v>
      </c>
      <c r="N388" s="368">
        <v>37</v>
      </c>
      <c r="O388" s="368">
        <v>72</v>
      </c>
      <c r="P388" s="368">
        <v>70</v>
      </c>
      <c r="Q388" s="368">
        <v>35</v>
      </c>
      <c r="R388" s="368">
        <v>47</v>
      </c>
      <c r="S388" s="368">
        <v>76</v>
      </c>
      <c r="T388" s="368">
        <v>46</v>
      </c>
      <c r="U388" s="368">
        <v>77</v>
      </c>
      <c r="V388" s="368" t="s">
        <v>910</v>
      </c>
      <c r="W388" s="368">
        <v>460</v>
      </c>
      <c r="X388" s="368">
        <v>98</v>
      </c>
      <c r="Y388" s="368" t="s">
        <v>36</v>
      </c>
      <c r="Z388" s="368" t="s">
        <v>36</v>
      </c>
      <c r="AA388" s="368" t="s">
        <v>34</v>
      </c>
      <c r="AB388" s="368" t="s">
        <v>34</v>
      </c>
      <c r="AC388" s="368" t="s">
        <v>34</v>
      </c>
      <c r="AD388" s="367"/>
      <c r="AE388" s="368" t="s">
        <v>36</v>
      </c>
      <c r="AF388" s="368" t="s">
        <v>681</v>
      </c>
      <c r="AG388" s="368" t="s">
        <v>3592</v>
      </c>
      <c r="AH388" s="368" t="s">
        <v>3571</v>
      </c>
      <c r="AI388" s="368" t="s">
        <v>3554</v>
      </c>
      <c r="AJ388" s="368" t="s">
        <v>34</v>
      </c>
    </row>
    <row r="389" spans="1:36" customFormat="1" ht="15" x14ac:dyDescent="0.25">
      <c r="A389" s="375">
        <v>7591</v>
      </c>
      <c r="B389" s="368" t="s">
        <v>773</v>
      </c>
      <c r="C389" s="369" t="s">
        <v>2246</v>
      </c>
      <c r="D389" s="368" t="s">
        <v>46</v>
      </c>
      <c r="E389" s="368" t="s">
        <v>46</v>
      </c>
      <c r="F389" s="368" t="s">
        <v>214</v>
      </c>
      <c r="G389" s="368" t="s">
        <v>214</v>
      </c>
      <c r="H389" s="368" t="s">
        <v>46</v>
      </c>
      <c r="I389" s="368" t="s">
        <v>46</v>
      </c>
      <c r="J389" s="368" t="s">
        <v>46</v>
      </c>
      <c r="K389" s="368" t="s">
        <v>57</v>
      </c>
      <c r="L389" s="368" t="s">
        <v>46</v>
      </c>
      <c r="M389" s="368" t="s">
        <v>46</v>
      </c>
      <c r="N389" s="368">
        <v>26</v>
      </c>
      <c r="O389" s="368">
        <v>53</v>
      </c>
      <c r="P389" s="368">
        <v>77</v>
      </c>
      <c r="Q389" s="368">
        <v>32</v>
      </c>
      <c r="R389" s="368">
        <v>42</v>
      </c>
      <c r="S389" s="368">
        <v>71</v>
      </c>
      <c r="T389" s="368">
        <v>54</v>
      </c>
      <c r="U389" s="368">
        <v>74</v>
      </c>
      <c r="V389" s="368" t="s">
        <v>910</v>
      </c>
      <c r="W389" s="368">
        <v>429</v>
      </c>
      <c r="X389" s="368">
        <v>99</v>
      </c>
      <c r="Y389" s="368" t="s">
        <v>36</v>
      </c>
      <c r="Z389" s="368" t="s">
        <v>34</v>
      </c>
      <c r="AA389" s="367"/>
      <c r="AB389" s="368" t="s">
        <v>34</v>
      </c>
      <c r="AC389" s="368" t="s">
        <v>34</v>
      </c>
      <c r="AD389" s="367"/>
      <c r="AE389" s="368" t="s">
        <v>36</v>
      </c>
      <c r="AF389" s="368" t="s">
        <v>681</v>
      </c>
      <c r="AG389" s="368" t="s">
        <v>3611</v>
      </c>
      <c r="AH389" s="368" t="s">
        <v>3570</v>
      </c>
      <c r="AI389" s="368" t="s">
        <v>3554</v>
      </c>
      <c r="AJ389" s="368" t="s">
        <v>34</v>
      </c>
    </row>
    <row r="390" spans="1:36" customFormat="1" ht="15" x14ac:dyDescent="0.25">
      <c r="A390" s="375">
        <v>7601</v>
      </c>
      <c r="B390" s="368" t="s">
        <v>775</v>
      </c>
      <c r="C390" s="369" t="s">
        <v>2246</v>
      </c>
      <c r="D390" s="368" t="s">
        <v>104</v>
      </c>
      <c r="E390" s="368" t="s">
        <v>57</v>
      </c>
      <c r="F390" s="368" t="s">
        <v>57</v>
      </c>
      <c r="G390" s="368" t="s">
        <v>57</v>
      </c>
      <c r="H390" s="368" t="s">
        <v>104</v>
      </c>
      <c r="I390" s="368" t="s">
        <v>57</v>
      </c>
      <c r="J390" s="368" t="s">
        <v>57</v>
      </c>
      <c r="K390" s="368" t="s">
        <v>57</v>
      </c>
      <c r="L390" s="368" t="s">
        <v>57</v>
      </c>
      <c r="M390" s="368" t="s">
        <v>57</v>
      </c>
      <c r="N390" s="368">
        <v>43</v>
      </c>
      <c r="O390" s="368">
        <v>77</v>
      </c>
      <c r="P390" s="368">
        <v>78</v>
      </c>
      <c r="Q390" s="368">
        <v>35</v>
      </c>
      <c r="R390" s="368">
        <v>47</v>
      </c>
      <c r="S390" s="368">
        <v>77</v>
      </c>
      <c r="T390" s="368">
        <v>46</v>
      </c>
      <c r="U390" s="368">
        <v>68</v>
      </c>
      <c r="V390" s="368" t="s">
        <v>794</v>
      </c>
      <c r="W390" s="368">
        <v>481</v>
      </c>
      <c r="X390" s="368">
        <v>100</v>
      </c>
      <c r="Y390" s="368" t="s">
        <v>36</v>
      </c>
      <c r="Z390" s="368" t="s">
        <v>36</v>
      </c>
      <c r="AA390" s="368" t="s">
        <v>36</v>
      </c>
      <c r="AB390" s="368" t="s">
        <v>34</v>
      </c>
      <c r="AC390" s="368" t="s">
        <v>34</v>
      </c>
      <c r="AD390" s="367"/>
      <c r="AE390" s="368" t="s">
        <v>36</v>
      </c>
      <c r="AF390" s="368" t="s">
        <v>681</v>
      </c>
      <c r="AG390" s="368" t="s">
        <v>3578</v>
      </c>
      <c r="AH390" s="368" t="s">
        <v>3570</v>
      </c>
      <c r="AI390" s="368" t="s">
        <v>3554</v>
      </c>
      <c r="AJ390" s="368" t="s">
        <v>34</v>
      </c>
    </row>
    <row r="391" spans="1:36" customFormat="1" ht="15" x14ac:dyDescent="0.25">
      <c r="A391" s="375">
        <v>7701</v>
      </c>
      <c r="B391" s="368" t="s">
        <v>779</v>
      </c>
      <c r="C391" s="369" t="s">
        <v>2246</v>
      </c>
      <c r="D391" s="368" t="s">
        <v>46</v>
      </c>
      <c r="E391" s="368" t="s">
        <v>46</v>
      </c>
      <c r="F391" s="368" t="s">
        <v>46</v>
      </c>
      <c r="G391" s="368" t="s">
        <v>214</v>
      </c>
      <c r="H391" s="368" t="s">
        <v>46</v>
      </c>
      <c r="I391" s="368" t="s">
        <v>46</v>
      </c>
      <c r="J391" s="368" t="s">
        <v>46</v>
      </c>
      <c r="K391" s="368" t="s">
        <v>46</v>
      </c>
      <c r="L391" s="368" t="s">
        <v>46</v>
      </c>
      <c r="M391" s="368" t="s">
        <v>57</v>
      </c>
      <c r="N391" s="368">
        <v>36</v>
      </c>
      <c r="O391" s="368">
        <v>65</v>
      </c>
      <c r="P391" s="368">
        <v>75</v>
      </c>
      <c r="Q391" s="368">
        <v>36</v>
      </c>
      <c r="R391" s="368">
        <v>42</v>
      </c>
      <c r="S391" s="368">
        <v>71</v>
      </c>
      <c r="T391" s="368">
        <v>42</v>
      </c>
      <c r="U391" s="368">
        <v>61</v>
      </c>
      <c r="V391" s="368" t="s">
        <v>794</v>
      </c>
      <c r="W391" s="368">
        <v>438</v>
      </c>
      <c r="X391" s="368">
        <v>98</v>
      </c>
      <c r="Y391" s="368" t="s">
        <v>36</v>
      </c>
      <c r="Z391" s="368" t="s">
        <v>36</v>
      </c>
      <c r="AA391" s="368" t="s">
        <v>34</v>
      </c>
      <c r="AB391" s="368" t="s">
        <v>34</v>
      </c>
      <c r="AC391" s="368" t="s">
        <v>34</v>
      </c>
      <c r="AD391" s="367"/>
      <c r="AE391" s="368" t="s">
        <v>36</v>
      </c>
      <c r="AF391" s="368" t="s">
        <v>681</v>
      </c>
      <c r="AG391" s="368" t="s">
        <v>3621</v>
      </c>
      <c r="AH391" s="368" t="s">
        <v>3587</v>
      </c>
      <c r="AI391" s="368" t="s">
        <v>3554</v>
      </c>
      <c r="AJ391" s="368" t="s">
        <v>34</v>
      </c>
    </row>
    <row r="392" spans="1:36" customFormat="1" ht="15" x14ac:dyDescent="0.25">
      <c r="A392" s="375">
        <v>7721</v>
      </c>
      <c r="B392" s="368" t="s">
        <v>781</v>
      </c>
      <c r="C392" s="369" t="s">
        <v>2246</v>
      </c>
      <c r="D392" s="368" t="s">
        <v>104</v>
      </c>
      <c r="E392" s="368" t="s">
        <v>104</v>
      </c>
      <c r="F392" s="368" t="s">
        <v>46</v>
      </c>
      <c r="G392" s="368" t="s">
        <v>57</v>
      </c>
      <c r="H392" s="368" t="s">
        <v>57</v>
      </c>
      <c r="I392" s="368" t="s">
        <v>57</v>
      </c>
      <c r="J392" s="368" t="s">
        <v>46</v>
      </c>
      <c r="K392" s="368" t="s">
        <v>57</v>
      </c>
      <c r="L392" s="368" t="s">
        <v>57</v>
      </c>
      <c r="M392" s="368" t="s">
        <v>57</v>
      </c>
      <c r="N392" s="368">
        <v>39</v>
      </c>
      <c r="O392" s="368">
        <v>71</v>
      </c>
      <c r="P392" s="368">
        <v>73</v>
      </c>
      <c r="Q392" s="368">
        <v>38</v>
      </c>
      <c r="R392" s="368">
        <v>49</v>
      </c>
      <c r="S392" s="368">
        <v>70</v>
      </c>
      <c r="T392" s="368">
        <v>54</v>
      </c>
      <c r="U392" s="368">
        <v>58</v>
      </c>
      <c r="V392" s="368" t="s">
        <v>910</v>
      </c>
      <c r="W392" s="368">
        <v>452</v>
      </c>
      <c r="X392" s="368">
        <v>98</v>
      </c>
      <c r="Y392" s="368" t="s">
        <v>36</v>
      </c>
      <c r="Z392" s="368" t="s">
        <v>34</v>
      </c>
      <c r="AA392" s="367"/>
      <c r="AB392" s="368" t="s">
        <v>34</v>
      </c>
      <c r="AC392" s="368" t="s">
        <v>34</v>
      </c>
      <c r="AD392" s="367"/>
      <c r="AE392" s="368" t="s">
        <v>36</v>
      </c>
      <c r="AF392" s="368" t="s">
        <v>681</v>
      </c>
      <c r="AG392" s="368" t="s">
        <v>3614</v>
      </c>
      <c r="AH392" s="368" t="s">
        <v>3575</v>
      </c>
      <c r="AI392" s="368" t="s">
        <v>3554</v>
      </c>
      <c r="AJ392" s="368" t="s">
        <v>34</v>
      </c>
    </row>
    <row r="393" spans="1:36" customFormat="1" ht="15" x14ac:dyDescent="0.25">
      <c r="A393" s="375">
        <v>7731</v>
      </c>
      <c r="B393" s="368" t="s">
        <v>783</v>
      </c>
      <c r="C393" s="369" t="s">
        <v>2246</v>
      </c>
      <c r="D393" s="368" t="s">
        <v>46</v>
      </c>
      <c r="E393" s="368" t="s">
        <v>214</v>
      </c>
      <c r="F393" s="368" t="s">
        <v>46</v>
      </c>
      <c r="G393" s="368" t="s">
        <v>214</v>
      </c>
      <c r="H393" s="368" t="s">
        <v>46</v>
      </c>
      <c r="I393" s="368" t="s">
        <v>57</v>
      </c>
      <c r="J393" s="368" t="s">
        <v>46</v>
      </c>
      <c r="K393" s="368" t="s">
        <v>46</v>
      </c>
      <c r="L393" s="368" t="s">
        <v>57</v>
      </c>
      <c r="M393" s="368" t="s">
        <v>57</v>
      </c>
      <c r="N393" s="368">
        <v>29</v>
      </c>
      <c r="O393" s="368">
        <v>60</v>
      </c>
      <c r="P393" s="368">
        <v>73</v>
      </c>
      <c r="Q393" s="368">
        <v>31</v>
      </c>
      <c r="R393" s="368">
        <v>45</v>
      </c>
      <c r="S393" s="368">
        <v>68</v>
      </c>
      <c r="T393" s="368">
        <v>49</v>
      </c>
      <c r="U393" s="368">
        <v>57</v>
      </c>
      <c r="V393" s="368" t="s">
        <v>910</v>
      </c>
      <c r="W393" s="368">
        <v>412</v>
      </c>
      <c r="X393" s="368">
        <v>98</v>
      </c>
      <c r="Y393" s="368" t="s">
        <v>36</v>
      </c>
      <c r="Z393" s="368" t="s">
        <v>36</v>
      </c>
      <c r="AA393" s="368" t="s">
        <v>34</v>
      </c>
      <c r="AB393" s="368" t="s">
        <v>34</v>
      </c>
      <c r="AC393" s="368" t="s">
        <v>34</v>
      </c>
      <c r="AD393" s="367"/>
      <c r="AE393" s="368" t="s">
        <v>36</v>
      </c>
      <c r="AF393" s="368" t="s">
        <v>681</v>
      </c>
      <c r="AG393" s="368" t="s">
        <v>3611</v>
      </c>
      <c r="AH393" s="368" t="s">
        <v>3575</v>
      </c>
      <c r="AI393" s="368" t="s">
        <v>3554</v>
      </c>
      <c r="AJ393" s="368" t="s">
        <v>34</v>
      </c>
    </row>
    <row r="394" spans="1:36" customFormat="1" ht="15" x14ac:dyDescent="0.25">
      <c r="A394" s="375">
        <v>7741</v>
      </c>
      <c r="B394" s="368" t="s">
        <v>785</v>
      </c>
      <c r="C394" s="369" t="s">
        <v>2246</v>
      </c>
      <c r="D394" s="368" t="s">
        <v>33</v>
      </c>
      <c r="E394" s="368" t="s">
        <v>104</v>
      </c>
      <c r="F394" s="368" t="s">
        <v>104</v>
      </c>
      <c r="G394" s="368" t="s">
        <v>57</v>
      </c>
      <c r="H394" s="368" t="s">
        <v>104</v>
      </c>
      <c r="I394" s="368" t="s">
        <v>57</v>
      </c>
      <c r="J394" s="368" t="s">
        <v>57</v>
      </c>
      <c r="K394" s="368" t="s">
        <v>57</v>
      </c>
      <c r="L394" s="368" t="s">
        <v>57</v>
      </c>
      <c r="M394" s="368" t="s">
        <v>46</v>
      </c>
      <c r="N394" s="368">
        <v>48</v>
      </c>
      <c r="O394" s="368">
        <v>77</v>
      </c>
      <c r="P394" s="368">
        <v>77</v>
      </c>
      <c r="Q394" s="368">
        <v>44</v>
      </c>
      <c r="R394" s="368">
        <v>58</v>
      </c>
      <c r="S394" s="368">
        <v>74</v>
      </c>
      <c r="T394" s="368">
        <v>58</v>
      </c>
      <c r="U394" s="368">
        <v>65</v>
      </c>
      <c r="V394" s="368" t="s">
        <v>794</v>
      </c>
      <c r="W394" s="368">
        <v>511</v>
      </c>
      <c r="X394" s="368">
        <v>99</v>
      </c>
      <c r="Y394" s="368" t="s">
        <v>34</v>
      </c>
      <c r="Z394" s="368" t="s">
        <v>34</v>
      </c>
      <c r="AA394" s="367"/>
      <c r="AB394" s="368" t="s">
        <v>34</v>
      </c>
      <c r="AC394" s="368" t="s">
        <v>34</v>
      </c>
      <c r="AD394" s="367"/>
      <c r="AE394" s="368" t="s">
        <v>36</v>
      </c>
      <c r="AF394" s="368" t="s">
        <v>681</v>
      </c>
      <c r="AG394" s="368" t="s">
        <v>3602</v>
      </c>
      <c r="AH394" s="368" t="s">
        <v>3575</v>
      </c>
      <c r="AI394" s="368" t="s">
        <v>3554</v>
      </c>
      <c r="AJ394" s="368" t="s">
        <v>34</v>
      </c>
    </row>
    <row r="395" spans="1:36" customFormat="1" ht="15" x14ac:dyDescent="0.25">
      <c r="A395" s="375">
        <v>7751</v>
      </c>
      <c r="B395" s="368" t="s">
        <v>787</v>
      </c>
      <c r="C395" s="369" t="s">
        <v>2246</v>
      </c>
      <c r="D395" s="368" t="s">
        <v>57</v>
      </c>
      <c r="E395" s="368" t="s">
        <v>57</v>
      </c>
      <c r="F395" s="368" t="s">
        <v>57</v>
      </c>
      <c r="G395" s="368" t="s">
        <v>46</v>
      </c>
      <c r="H395" s="368" t="s">
        <v>57</v>
      </c>
      <c r="I395" s="368" t="s">
        <v>57</v>
      </c>
      <c r="J395" s="368" t="s">
        <v>57</v>
      </c>
      <c r="K395" s="368" t="s">
        <v>57</v>
      </c>
      <c r="L395" s="368" t="s">
        <v>57</v>
      </c>
      <c r="M395" s="368" t="s">
        <v>57</v>
      </c>
      <c r="N395" s="368">
        <v>45</v>
      </c>
      <c r="O395" s="368">
        <v>79</v>
      </c>
      <c r="P395" s="368">
        <v>80</v>
      </c>
      <c r="Q395" s="368">
        <v>36</v>
      </c>
      <c r="R395" s="368">
        <v>47</v>
      </c>
      <c r="S395" s="368">
        <v>76</v>
      </c>
      <c r="T395" s="368">
        <v>44</v>
      </c>
      <c r="U395" s="368">
        <v>65</v>
      </c>
      <c r="V395" s="368" t="s">
        <v>910</v>
      </c>
      <c r="W395" s="368">
        <v>472</v>
      </c>
      <c r="X395" s="368">
        <v>97</v>
      </c>
      <c r="Y395" s="368" t="s">
        <v>34</v>
      </c>
      <c r="Z395" s="368" t="s">
        <v>36</v>
      </c>
      <c r="AA395" s="367"/>
      <c r="AB395" s="368" t="s">
        <v>34</v>
      </c>
      <c r="AC395" s="368" t="s">
        <v>34</v>
      </c>
      <c r="AD395" s="367"/>
      <c r="AE395" s="368" t="s">
        <v>36</v>
      </c>
      <c r="AF395" s="368" t="s">
        <v>681</v>
      </c>
      <c r="AG395" s="368" t="s">
        <v>3590</v>
      </c>
      <c r="AH395" s="368" t="s">
        <v>3584</v>
      </c>
      <c r="AI395" s="368" t="s">
        <v>3554</v>
      </c>
      <c r="AJ395" s="368" t="s">
        <v>36</v>
      </c>
    </row>
    <row r="396" spans="1:36" customFormat="1" ht="15" x14ac:dyDescent="0.25">
      <c r="A396" s="375">
        <v>7781</v>
      </c>
      <c r="B396" s="368" t="s">
        <v>789</v>
      </c>
      <c r="C396" s="369" t="s">
        <v>2246</v>
      </c>
      <c r="D396" s="368" t="s">
        <v>33</v>
      </c>
      <c r="E396" s="368" t="s">
        <v>57</v>
      </c>
      <c r="F396" s="368" t="s">
        <v>104</v>
      </c>
      <c r="G396" s="368" t="s">
        <v>57</v>
      </c>
      <c r="H396" s="368" t="s">
        <v>57</v>
      </c>
      <c r="I396" s="368" t="s">
        <v>104</v>
      </c>
      <c r="J396" s="368" t="s">
        <v>57</v>
      </c>
      <c r="K396" s="368" t="s">
        <v>57</v>
      </c>
      <c r="L396" s="368" t="s">
        <v>104</v>
      </c>
      <c r="M396" s="368" t="s">
        <v>834</v>
      </c>
      <c r="N396" s="368">
        <v>46</v>
      </c>
      <c r="O396" s="368">
        <v>79</v>
      </c>
      <c r="P396" s="368">
        <v>80</v>
      </c>
      <c r="Q396" s="368">
        <v>41</v>
      </c>
      <c r="R396" s="368">
        <v>52</v>
      </c>
      <c r="S396" s="368">
        <v>77</v>
      </c>
      <c r="T396" s="368">
        <v>55</v>
      </c>
      <c r="U396" s="368">
        <v>71</v>
      </c>
      <c r="V396" s="368" t="s">
        <v>794</v>
      </c>
      <c r="W396" s="368">
        <v>511</v>
      </c>
      <c r="X396" s="368">
        <v>98</v>
      </c>
      <c r="Y396" s="368" t="s">
        <v>34</v>
      </c>
      <c r="Z396" s="368" t="s">
        <v>34</v>
      </c>
      <c r="AA396" s="367"/>
      <c r="AB396" s="368" t="s">
        <v>34</v>
      </c>
      <c r="AC396" s="368" t="s">
        <v>34</v>
      </c>
      <c r="AD396" s="367"/>
      <c r="AE396" s="368" t="s">
        <v>36</v>
      </c>
      <c r="AF396" s="368" t="s">
        <v>681</v>
      </c>
      <c r="AG396" s="368" t="s">
        <v>3555</v>
      </c>
      <c r="AH396" s="368" t="s">
        <v>3560</v>
      </c>
      <c r="AI396" s="368" t="s">
        <v>3554</v>
      </c>
      <c r="AJ396" s="368" t="s">
        <v>36</v>
      </c>
    </row>
    <row r="397" spans="1:36" customFormat="1" ht="15" x14ac:dyDescent="0.25">
      <c r="A397" s="375">
        <v>7791</v>
      </c>
      <c r="B397" s="368" t="s">
        <v>791</v>
      </c>
      <c r="C397" s="369" t="s">
        <v>2246</v>
      </c>
      <c r="D397" s="368" t="s">
        <v>214</v>
      </c>
      <c r="E397" s="368" t="s">
        <v>214</v>
      </c>
      <c r="F397" s="368" t="s">
        <v>46</v>
      </c>
      <c r="G397" s="368" t="s">
        <v>214</v>
      </c>
      <c r="H397" s="368" t="s">
        <v>46</v>
      </c>
      <c r="I397" s="368" t="s">
        <v>46</v>
      </c>
      <c r="J397" s="368" t="s">
        <v>46</v>
      </c>
      <c r="K397" s="368" t="s">
        <v>214</v>
      </c>
      <c r="L397" s="368" t="s">
        <v>214</v>
      </c>
      <c r="M397" s="368" t="s">
        <v>46</v>
      </c>
      <c r="N397" s="368">
        <v>16</v>
      </c>
      <c r="O397" s="368">
        <v>59</v>
      </c>
      <c r="P397" s="368">
        <v>68</v>
      </c>
      <c r="Q397" s="368">
        <v>22</v>
      </c>
      <c r="R397" s="368">
        <v>38</v>
      </c>
      <c r="S397" s="368">
        <v>75</v>
      </c>
      <c r="T397" s="368">
        <v>39</v>
      </c>
      <c r="U397" s="368">
        <v>72</v>
      </c>
      <c r="V397" s="368" t="s">
        <v>910</v>
      </c>
      <c r="W397" s="368">
        <v>389</v>
      </c>
      <c r="X397" s="368">
        <v>99</v>
      </c>
      <c r="Y397" s="368" t="s">
        <v>36</v>
      </c>
      <c r="Z397" s="368" t="s">
        <v>36</v>
      </c>
      <c r="AA397" s="367"/>
      <c r="AB397" s="368" t="s">
        <v>34</v>
      </c>
      <c r="AC397" s="368" t="s">
        <v>34</v>
      </c>
      <c r="AD397" s="367"/>
      <c r="AE397" s="368" t="s">
        <v>36</v>
      </c>
      <c r="AF397" s="368" t="s">
        <v>681</v>
      </c>
      <c r="AG397" s="368" t="s">
        <v>3584</v>
      </c>
      <c r="AH397" s="368" t="s">
        <v>3565</v>
      </c>
      <c r="AI397" s="368" t="s">
        <v>3554</v>
      </c>
      <c r="AJ397" s="368" t="s">
        <v>34</v>
      </c>
    </row>
    <row r="398" spans="1:36" customFormat="1" ht="15" x14ac:dyDescent="0.25">
      <c r="A398" s="375">
        <v>7901</v>
      </c>
      <c r="B398" s="368" t="s">
        <v>810</v>
      </c>
      <c r="C398" s="369" t="s">
        <v>2246</v>
      </c>
      <c r="D398" s="368" t="s">
        <v>33</v>
      </c>
      <c r="E398" s="368" t="s">
        <v>104</v>
      </c>
      <c r="F398" s="368" t="s">
        <v>33</v>
      </c>
      <c r="G398" s="368" t="s">
        <v>33</v>
      </c>
      <c r="H398" s="368" t="s">
        <v>33</v>
      </c>
      <c r="I398" s="368" t="s">
        <v>33</v>
      </c>
      <c r="J398" s="368" t="s">
        <v>33</v>
      </c>
      <c r="K398" s="368" t="s">
        <v>33</v>
      </c>
      <c r="L398" s="368" t="s">
        <v>33</v>
      </c>
      <c r="M398" s="368" t="s">
        <v>33</v>
      </c>
      <c r="N398" s="368">
        <v>77</v>
      </c>
      <c r="O398" s="368">
        <v>96</v>
      </c>
      <c r="P398" s="368">
        <v>98</v>
      </c>
      <c r="Q398" s="368">
        <v>52</v>
      </c>
      <c r="R398" s="368">
        <v>67</v>
      </c>
      <c r="S398" s="368">
        <v>85</v>
      </c>
      <c r="T398" s="368">
        <v>60</v>
      </c>
      <c r="U398" s="368">
        <v>88</v>
      </c>
      <c r="V398" s="368" t="s">
        <v>11</v>
      </c>
      <c r="W398" s="368">
        <v>623</v>
      </c>
      <c r="X398" s="368">
        <v>100</v>
      </c>
      <c r="Y398" s="368" t="s">
        <v>34</v>
      </c>
      <c r="Z398" s="368" t="s">
        <v>34</v>
      </c>
      <c r="AA398" s="367"/>
      <c r="AB398" s="368" t="s">
        <v>34</v>
      </c>
      <c r="AC398" s="368" t="s">
        <v>34</v>
      </c>
      <c r="AD398" s="367"/>
      <c r="AE398" s="368" t="s">
        <v>36</v>
      </c>
      <c r="AF398" s="368" t="s">
        <v>681</v>
      </c>
      <c r="AG398" s="368" t="s">
        <v>3636</v>
      </c>
      <c r="AH398" s="368" t="s">
        <v>3618</v>
      </c>
      <c r="AI398" s="368" t="s">
        <v>3554</v>
      </c>
      <c r="AJ398" s="368" t="s">
        <v>36</v>
      </c>
    </row>
    <row r="399" spans="1:36" s="34" customFormat="1" ht="15" x14ac:dyDescent="0.25">
      <c r="A399" s="376">
        <v>9999</v>
      </c>
      <c r="B399" s="372" t="s">
        <v>30</v>
      </c>
      <c r="C399" s="373" t="s">
        <v>104</v>
      </c>
      <c r="D399" s="372" t="s">
        <v>104</v>
      </c>
      <c r="E399" s="372" t="s">
        <v>104</v>
      </c>
      <c r="F399" s="372" t="s">
        <v>104</v>
      </c>
      <c r="G399" s="372" t="s">
        <v>57</v>
      </c>
      <c r="H399" s="372" t="s">
        <v>104</v>
      </c>
      <c r="I399" s="372" t="s">
        <v>104</v>
      </c>
      <c r="J399" s="372" t="s">
        <v>57</v>
      </c>
      <c r="K399" s="374"/>
      <c r="L399" s="374"/>
      <c r="M399" s="374"/>
      <c r="N399" s="372">
        <v>64</v>
      </c>
      <c r="O399" s="372">
        <v>71</v>
      </c>
      <c r="P399" s="372">
        <v>83</v>
      </c>
      <c r="Q399" s="372">
        <v>47</v>
      </c>
      <c r="R399" s="372">
        <v>61</v>
      </c>
      <c r="S399" s="372">
        <v>67</v>
      </c>
      <c r="T399" s="372">
        <v>60</v>
      </c>
      <c r="U399" s="372">
        <v>66</v>
      </c>
      <c r="V399" s="372"/>
      <c r="W399" s="372">
        <v>519</v>
      </c>
      <c r="X399" s="372">
        <v>99</v>
      </c>
      <c r="Y399" s="372" t="s">
        <v>34</v>
      </c>
      <c r="Z399" s="372" t="s">
        <v>34</v>
      </c>
      <c r="AA399" s="372"/>
      <c r="AB399" s="372" t="s">
        <v>34</v>
      </c>
      <c r="AC399" s="372" t="s">
        <v>34</v>
      </c>
      <c r="AD399" s="372"/>
      <c r="AE399" s="374"/>
      <c r="AF399" s="374"/>
      <c r="AG399" s="374"/>
      <c r="AH399" s="374"/>
      <c r="AI399" s="374"/>
      <c r="AJ399" s="374"/>
    </row>
  </sheetData>
  <autoFilter ref="A5:AJ399"/>
  <printOptions horizontalCentered="1" gridLines="1"/>
  <pageMargins left="0.75" right="0.75" top="1" bottom="1" header="0.5" footer="0.5"/>
  <pageSetup scale="13" orientation="portrait" r:id="rId1"/>
  <headerFooter alignWithMargins="0">
    <oddHeader>&amp;A</oddHeader>
    <oddFooter>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472"/>
  <sheetViews>
    <sheetView workbookViewId="0">
      <pane xSplit="3" ySplit="1" topLeftCell="D278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RowHeight="12.75" x14ac:dyDescent="0.2"/>
  <cols>
    <col min="1" max="1" width="5" style="177" bestFit="1" customWidth="1"/>
    <col min="2" max="2" width="28.28515625" style="177" bestFit="1" customWidth="1"/>
    <col min="3" max="21" width="9.140625" style="177"/>
    <col min="22" max="22" width="9.140625" style="205"/>
    <col min="23" max="16384" width="9.140625" style="177"/>
  </cols>
  <sheetData>
    <row r="1" spans="1:23" ht="38.25" x14ac:dyDescent="0.2">
      <c r="A1" s="187" t="s">
        <v>2336</v>
      </c>
      <c r="B1" s="177" t="s">
        <v>2337</v>
      </c>
      <c r="C1" s="177" t="s">
        <v>37</v>
      </c>
      <c r="D1" s="177" t="s">
        <v>1459</v>
      </c>
      <c r="E1" s="177" t="s">
        <v>2338</v>
      </c>
      <c r="F1" s="177" t="s">
        <v>2339</v>
      </c>
      <c r="G1" s="177" t="s">
        <v>2340</v>
      </c>
      <c r="H1" s="177" t="s">
        <v>2341</v>
      </c>
      <c r="I1" s="177" t="s">
        <v>2342</v>
      </c>
      <c r="J1" s="177" t="s">
        <v>2343</v>
      </c>
      <c r="K1" s="177" t="s">
        <v>2344</v>
      </c>
      <c r="L1" s="177" t="s">
        <v>2345</v>
      </c>
      <c r="M1" s="177" t="s">
        <v>2346</v>
      </c>
      <c r="N1" s="177" t="s">
        <v>2347</v>
      </c>
      <c r="O1" s="177" t="s">
        <v>2348</v>
      </c>
      <c r="P1" s="177" t="s">
        <v>2349</v>
      </c>
      <c r="Q1" s="243" t="s">
        <v>3280</v>
      </c>
      <c r="R1" s="178" t="s">
        <v>3206</v>
      </c>
      <c r="S1" s="178" t="s">
        <v>3207</v>
      </c>
      <c r="T1" s="178" t="s">
        <v>3208</v>
      </c>
      <c r="U1" s="178"/>
      <c r="V1" s="204" t="s">
        <v>2004</v>
      </c>
      <c r="W1" s="203" t="s">
        <v>2056</v>
      </c>
    </row>
    <row r="2" spans="1:23" hidden="1" x14ac:dyDescent="0.2">
      <c r="A2" s="187" t="s">
        <v>29</v>
      </c>
      <c r="B2" s="177" t="s">
        <v>2350</v>
      </c>
      <c r="C2" s="177">
        <v>705</v>
      </c>
      <c r="D2" s="177">
        <v>100</v>
      </c>
      <c r="E2" s="177">
        <v>105</v>
      </c>
      <c r="F2" s="177">
        <v>112</v>
      </c>
      <c r="G2" s="177">
        <v>121</v>
      </c>
      <c r="H2" s="177">
        <v>92</v>
      </c>
      <c r="I2" s="177">
        <v>108</v>
      </c>
      <c r="Q2" s="177">
        <f>SUM(M2:O2)</f>
        <v>0</v>
      </c>
      <c r="R2" s="177">
        <f>SUM(G2:N2)</f>
        <v>321</v>
      </c>
      <c r="S2" s="177">
        <f>SUM(H2,L2,N2)</f>
        <v>92</v>
      </c>
      <c r="T2" s="177">
        <f>SUM(I2,L2,O2)</f>
        <v>108</v>
      </c>
      <c r="V2" s="205">
        <v>1</v>
      </c>
      <c r="W2" s="177" t="s">
        <v>2336</v>
      </c>
    </row>
    <row r="3" spans="1:23" hidden="1" x14ac:dyDescent="0.2">
      <c r="A3" s="187" t="s">
        <v>38</v>
      </c>
      <c r="B3" s="177" t="s">
        <v>2351</v>
      </c>
      <c r="C3" s="177">
        <v>392</v>
      </c>
      <c r="D3" s="177">
        <v>73</v>
      </c>
      <c r="E3" s="177">
        <v>51</v>
      </c>
      <c r="F3" s="177">
        <v>59</v>
      </c>
      <c r="G3" s="177">
        <v>41</v>
      </c>
      <c r="H3" s="177">
        <v>44</v>
      </c>
      <c r="I3" s="177">
        <v>42</v>
      </c>
      <c r="J3" s="177">
        <v>36</v>
      </c>
      <c r="K3" s="177">
        <v>24</v>
      </c>
      <c r="L3" s="177">
        <v>22</v>
      </c>
      <c r="Q3" s="177">
        <f t="shared" ref="Q3:Q66" si="0">SUM(M3:O3)</f>
        <v>0</v>
      </c>
      <c r="R3" s="177">
        <f t="shared" ref="R3:R66" si="1">SUM(G3:N3)</f>
        <v>209</v>
      </c>
      <c r="S3" s="177">
        <f t="shared" ref="S3:S66" si="2">SUM(H3,L3,N3)</f>
        <v>66</v>
      </c>
      <c r="T3" s="177">
        <f t="shared" ref="T3:T66" si="3">SUM(I3,L3,O3)</f>
        <v>64</v>
      </c>
      <c r="V3" s="205">
        <v>2</v>
      </c>
      <c r="W3" s="177" t="s">
        <v>2337</v>
      </c>
    </row>
    <row r="4" spans="1:23" hidden="1" x14ac:dyDescent="0.2">
      <c r="A4" s="187" t="s">
        <v>41</v>
      </c>
      <c r="B4" s="177" t="s">
        <v>2352</v>
      </c>
      <c r="C4" s="177">
        <v>1564</v>
      </c>
      <c r="D4" s="177">
        <v>157</v>
      </c>
      <c r="E4" s="177">
        <v>169</v>
      </c>
      <c r="F4" s="177">
        <v>184</v>
      </c>
      <c r="G4" s="177">
        <v>178</v>
      </c>
      <c r="H4" s="177">
        <v>175</v>
      </c>
      <c r="I4" s="177">
        <v>168</v>
      </c>
      <c r="J4" s="177">
        <v>171</v>
      </c>
      <c r="K4" s="177">
        <v>179</v>
      </c>
      <c r="L4" s="177">
        <v>143</v>
      </c>
      <c r="Q4" s="177">
        <f t="shared" si="0"/>
        <v>0</v>
      </c>
      <c r="R4" s="177">
        <f t="shared" si="1"/>
        <v>1014</v>
      </c>
      <c r="S4" s="177">
        <f t="shared" si="2"/>
        <v>318</v>
      </c>
      <c r="T4" s="177">
        <f t="shared" si="3"/>
        <v>311</v>
      </c>
      <c r="V4" s="205">
        <v>3</v>
      </c>
      <c r="W4" s="177" t="s">
        <v>37</v>
      </c>
    </row>
    <row r="5" spans="1:23" hidden="1" x14ac:dyDescent="0.2">
      <c r="A5" s="187" t="s">
        <v>43</v>
      </c>
      <c r="B5" s="177" t="s">
        <v>2353</v>
      </c>
      <c r="C5" s="177">
        <v>545</v>
      </c>
      <c r="D5" s="177">
        <v>53</v>
      </c>
      <c r="E5" s="177">
        <v>70</v>
      </c>
      <c r="F5" s="177">
        <v>69</v>
      </c>
      <c r="G5" s="177">
        <v>86</v>
      </c>
      <c r="H5" s="177">
        <v>84</v>
      </c>
      <c r="I5" s="177">
        <v>67</v>
      </c>
      <c r="J5" s="177">
        <v>58</v>
      </c>
      <c r="K5" s="177">
        <v>58</v>
      </c>
      <c r="Q5" s="177">
        <f t="shared" si="0"/>
        <v>0</v>
      </c>
      <c r="R5" s="177">
        <f t="shared" si="1"/>
        <v>353</v>
      </c>
      <c r="S5" s="177">
        <f t="shared" si="2"/>
        <v>84</v>
      </c>
      <c r="T5" s="177">
        <f t="shared" si="3"/>
        <v>67</v>
      </c>
      <c r="V5" s="205">
        <v>4</v>
      </c>
      <c r="W5" s="177" t="s">
        <v>1459</v>
      </c>
    </row>
    <row r="6" spans="1:23" hidden="1" x14ac:dyDescent="0.2">
      <c r="A6" s="187" t="s">
        <v>44</v>
      </c>
      <c r="B6" s="177" t="s">
        <v>45</v>
      </c>
      <c r="C6" s="177">
        <v>1378</v>
      </c>
      <c r="D6" s="177">
        <v>175</v>
      </c>
      <c r="E6" s="177">
        <v>171</v>
      </c>
      <c r="F6" s="177">
        <v>163</v>
      </c>
      <c r="G6" s="177">
        <v>187</v>
      </c>
      <c r="H6" s="177">
        <v>175</v>
      </c>
      <c r="I6" s="177">
        <v>129</v>
      </c>
      <c r="J6" s="177">
        <v>165</v>
      </c>
      <c r="K6" s="177">
        <v>107</v>
      </c>
      <c r="L6" s="177">
        <v>106</v>
      </c>
      <c r="Q6" s="177">
        <f t="shared" si="0"/>
        <v>0</v>
      </c>
      <c r="R6" s="177">
        <f t="shared" si="1"/>
        <v>869</v>
      </c>
      <c r="S6" s="177">
        <f t="shared" si="2"/>
        <v>281</v>
      </c>
      <c r="T6" s="177">
        <f t="shared" si="3"/>
        <v>235</v>
      </c>
      <c r="V6" s="205">
        <v>5</v>
      </c>
      <c r="W6" s="177" t="s">
        <v>2338</v>
      </c>
    </row>
    <row r="7" spans="1:23" hidden="1" x14ac:dyDescent="0.2">
      <c r="A7" s="187" t="s">
        <v>47</v>
      </c>
      <c r="B7" s="177" t="s">
        <v>2354</v>
      </c>
      <c r="C7" s="177">
        <v>524</v>
      </c>
      <c r="D7" s="177">
        <v>82</v>
      </c>
      <c r="E7" s="177">
        <v>85</v>
      </c>
      <c r="F7" s="177">
        <v>69</v>
      </c>
      <c r="G7" s="177">
        <v>85</v>
      </c>
      <c r="H7" s="177">
        <v>86</v>
      </c>
      <c r="I7" s="177">
        <v>83</v>
      </c>
      <c r="Q7" s="177">
        <f t="shared" si="0"/>
        <v>0</v>
      </c>
      <c r="R7" s="177">
        <f t="shared" si="1"/>
        <v>254</v>
      </c>
      <c r="S7" s="177">
        <f t="shared" si="2"/>
        <v>86</v>
      </c>
      <c r="T7" s="177">
        <f t="shared" si="3"/>
        <v>83</v>
      </c>
      <c r="V7" s="205">
        <v>6</v>
      </c>
      <c r="W7" s="177" t="s">
        <v>2339</v>
      </c>
    </row>
    <row r="8" spans="1:23" hidden="1" x14ac:dyDescent="0.2">
      <c r="A8" s="187" t="s">
        <v>49</v>
      </c>
      <c r="B8" s="177" t="s">
        <v>50</v>
      </c>
      <c r="C8" s="177">
        <v>2023</v>
      </c>
      <c r="D8" s="177">
        <v>167</v>
      </c>
      <c r="E8" s="177">
        <v>193</v>
      </c>
      <c r="F8" s="177">
        <v>212</v>
      </c>
      <c r="G8" s="177">
        <v>209</v>
      </c>
      <c r="H8" s="177">
        <v>236</v>
      </c>
      <c r="I8" s="177">
        <v>240</v>
      </c>
      <c r="J8" s="177">
        <v>238</v>
      </c>
      <c r="K8" s="177">
        <v>262</v>
      </c>
      <c r="L8" s="177">
        <v>265</v>
      </c>
      <c r="Q8" s="177">
        <f t="shared" si="0"/>
        <v>0</v>
      </c>
      <c r="R8" s="177">
        <f t="shared" si="1"/>
        <v>1450</v>
      </c>
      <c r="S8" s="177">
        <f t="shared" si="2"/>
        <v>501</v>
      </c>
      <c r="T8" s="177">
        <f t="shared" si="3"/>
        <v>505</v>
      </c>
      <c r="V8" s="205">
        <v>7</v>
      </c>
      <c r="W8" s="177" t="s">
        <v>2340</v>
      </c>
    </row>
    <row r="9" spans="1:23" hidden="1" x14ac:dyDescent="0.2">
      <c r="A9" s="187" t="s">
        <v>51</v>
      </c>
      <c r="B9" s="177" t="s">
        <v>2355</v>
      </c>
      <c r="C9" s="177">
        <v>1744</v>
      </c>
      <c r="D9" s="177">
        <v>209</v>
      </c>
      <c r="E9" s="177">
        <v>222</v>
      </c>
      <c r="F9" s="177">
        <v>202</v>
      </c>
      <c r="G9" s="177">
        <v>160</v>
      </c>
      <c r="H9" s="177">
        <v>178</v>
      </c>
      <c r="I9" s="177">
        <v>186</v>
      </c>
      <c r="J9" s="177">
        <v>206</v>
      </c>
      <c r="K9" s="177">
        <v>195</v>
      </c>
      <c r="L9" s="177">
        <v>186</v>
      </c>
      <c r="Q9" s="177">
        <f t="shared" si="0"/>
        <v>0</v>
      </c>
      <c r="R9" s="177">
        <f t="shared" si="1"/>
        <v>1111</v>
      </c>
      <c r="S9" s="177">
        <f t="shared" si="2"/>
        <v>364</v>
      </c>
      <c r="T9" s="177">
        <f t="shared" si="3"/>
        <v>372</v>
      </c>
      <c r="V9" s="205">
        <v>8</v>
      </c>
      <c r="W9" s="177" t="s">
        <v>2341</v>
      </c>
    </row>
    <row r="10" spans="1:23" hidden="1" x14ac:dyDescent="0.2">
      <c r="A10" s="187" t="s">
        <v>53</v>
      </c>
      <c r="B10" s="177" t="s">
        <v>54</v>
      </c>
      <c r="C10" s="177">
        <v>737</v>
      </c>
      <c r="D10" s="177">
        <v>154</v>
      </c>
      <c r="E10" s="177">
        <v>126</v>
      </c>
      <c r="F10" s="177">
        <v>128</v>
      </c>
      <c r="G10" s="177">
        <v>128</v>
      </c>
      <c r="H10" s="177">
        <v>113</v>
      </c>
      <c r="I10" s="177">
        <v>88</v>
      </c>
      <c r="Q10" s="177">
        <f t="shared" si="0"/>
        <v>0</v>
      </c>
      <c r="R10" s="177">
        <f t="shared" si="1"/>
        <v>329</v>
      </c>
      <c r="S10" s="177">
        <f t="shared" si="2"/>
        <v>113</v>
      </c>
      <c r="T10" s="177">
        <f t="shared" si="3"/>
        <v>88</v>
      </c>
      <c r="V10" s="205">
        <v>9</v>
      </c>
      <c r="W10" s="177" t="s">
        <v>2342</v>
      </c>
    </row>
    <row r="11" spans="1:23" hidden="1" x14ac:dyDescent="0.2">
      <c r="A11" s="187" t="s">
        <v>55</v>
      </c>
      <c r="B11" s="177" t="s">
        <v>2356</v>
      </c>
      <c r="C11" s="177">
        <v>494</v>
      </c>
      <c r="D11" s="177">
        <v>76</v>
      </c>
      <c r="E11" s="177">
        <v>58</v>
      </c>
      <c r="F11" s="177">
        <v>63</v>
      </c>
      <c r="G11" s="177">
        <v>96</v>
      </c>
      <c r="H11" s="177">
        <v>68</v>
      </c>
      <c r="I11" s="177">
        <v>77</v>
      </c>
      <c r="Q11" s="177">
        <f t="shared" si="0"/>
        <v>0</v>
      </c>
      <c r="R11" s="177">
        <f t="shared" si="1"/>
        <v>241</v>
      </c>
      <c r="S11" s="177">
        <f t="shared" si="2"/>
        <v>68</v>
      </c>
      <c r="T11" s="177">
        <f t="shared" si="3"/>
        <v>77</v>
      </c>
      <c r="V11" s="205">
        <v>10</v>
      </c>
      <c r="W11" s="177" t="s">
        <v>2343</v>
      </c>
    </row>
    <row r="12" spans="1:23" hidden="1" x14ac:dyDescent="0.2">
      <c r="A12" s="187" t="s">
        <v>58</v>
      </c>
      <c r="B12" s="177" t="s">
        <v>2357</v>
      </c>
      <c r="C12" s="177">
        <v>404</v>
      </c>
      <c r="D12" s="177">
        <v>75</v>
      </c>
      <c r="E12" s="177">
        <v>79</v>
      </c>
      <c r="F12" s="177">
        <v>60</v>
      </c>
      <c r="G12" s="177">
        <v>65</v>
      </c>
      <c r="H12" s="177">
        <v>61</v>
      </c>
      <c r="I12" s="177">
        <v>64</v>
      </c>
      <c r="Q12" s="177">
        <f t="shared" si="0"/>
        <v>0</v>
      </c>
      <c r="R12" s="177">
        <f t="shared" si="1"/>
        <v>190</v>
      </c>
      <c r="S12" s="177">
        <f t="shared" si="2"/>
        <v>61</v>
      </c>
      <c r="T12" s="177">
        <f t="shared" si="3"/>
        <v>64</v>
      </c>
      <c r="V12" s="205">
        <v>11</v>
      </c>
      <c r="W12" s="177" t="s">
        <v>2344</v>
      </c>
    </row>
    <row r="13" spans="1:23" hidden="1" x14ac:dyDescent="0.2">
      <c r="A13" s="187" t="s">
        <v>60</v>
      </c>
      <c r="B13" s="177" t="s">
        <v>2358</v>
      </c>
      <c r="C13" s="177">
        <v>608</v>
      </c>
      <c r="D13" s="177">
        <v>95</v>
      </c>
      <c r="E13" s="177">
        <v>96</v>
      </c>
      <c r="F13" s="177">
        <v>89</v>
      </c>
      <c r="G13" s="177">
        <v>94</v>
      </c>
      <c r="H13" s="177">
        <v>83</v>
      </c>
      <c r="I13" s="177">
        <v>94</v>
      </c>
      <c r="Q13" s="177">
        <f t="shared" si="0"/>
        <v>0</v>
      </c>
      <c r="R13" s="177">
        <f t="shared" si="1"/>
        <v>271</v>
      </c>
      <c r="S13" s="177">
        <f t="shared" si="2"/>
        <v>83</v>
      </c>
      <c r="T13" s="177">
        <f t="shared" si="3"/>
        <v>94</v>
      </c>
      <c r="V13" s="205">
        <v>12</v>
      </c>
      <c r="W13" s="177" t="s">
        <v>2345</v>
      </c>
    </row>
    <row r="14" spans="1:23" hidden="1" x14ac:dyDescent="0.2">
      <c r="A14" s="187" t="s">
        <v>62</v>
      </c>
      <c r="B14" s="177" t="s">
        <v>63</v>
      </c>
      <c r="C14" s="177">
        <v>225</v>
      </c>
      <c r="D14" s="177">
        <v>52</v>
      </c>
      <c r="E14" s="177">
        <v>34</v>
      </c>
      <c r="F14" s="177">
        <v>34</v>
      </c>
      <c r="G14" s="177">
        <v>38</v>
      </c>
      <c r="H14" s="177">
        <v>20</v>
      </c>
      <c r="I14" s="177">
        <v>22</v>
      </c>
      <c r="J14" s="177">
        <v>15</v>
      </c>
      <c r="K14" s="177">
        <v>10</v>
      </c>
      <c r="Q14" s="177">
        <f t="shared" si="0"/>
        <v>0</v>
      </c>
      <c r="R14" s="177">
        <f t="shared" si="1"/>
        <v>105</v>
      </c>
      <c r="S14" s="177">
        <f t="shared" si="2"/>
        <v>20</v>
      </c>
      <c r="T14" s="177">
        <f t="shared" si="3"/>
        <v>22</v>
      </c>
      <c r="V14" s="205">
        <v>13</v>
      </c>
      <c r="W14" s="177" t="s">
        <v>2346</v>
      </c>
    </row>
    <row r="15" spans="1:23" hidden="1" x14ac:dyDescent="0.2">
      <c r="A15" s="187" t="s">
        <v>64</v>
      </c>
      <c r="B15" s="177" t="s">
        <v>2359</v>
      </c>
      <c r="C15" s="177">
        <v>922</v>
      </c>
      <c r="D15" s="177">
        <v>119</v>
      </c>
      <c r="E15" s="177">
        <v>145</v>
      </c>
      <c r="F15" s="177">
        <v>127</v>
      </c>
      <c r="G15" s="177">
        <v>142</v>
      </c>
      <c r="H15" s="177">
        <v>166</v>
      </c>
      <c r="I15" s="177">
        <v>175</v>
      </c>
      <c r="Q15" s="177">
        <f t="shared" si="0"/>
        <v>0</v>
      </c>
      <c r="R15" s="177">
        <f t="shared" si="1"/>
        <v>483</v>
      </c>
      <c r="S15" s="177">
        <f t="shared" si="2"/>
        <v>166</v>
      </c>
      <c r="T15" s="177">
        <f t="shared" si="3"/>
        <v>175</v>
      </c>
      <c r="V15" s="205">
        <v>14</v>
      </c>
      <c r="W15" s="177" t="s">
        <v>2347</v>
      </c>
    </row>
    <row r="16" spans="1:23" hidden="1" x14ac:dyDescent="0.2">
      <c r="A16" s="187" t="s">
        <v>66</v>
      </c>
      <c r="B16" s="177" t="s">
        <v>2360</v>
      </c>
      <c r="C16" s="177">
        <v>1764</v>
      </c>
      <c r="D16" s="177">
        <v>192</v>
      </c>
      <c r="E16" s="177">
        <v>163</v>
      </c>
      <c r="F16" s="177">
        <v>198</v>
      </c>
      <c r="G16" s="177">
        <v>180</v>
      </c>
      <c r="H16" s="177">
        <v>202</v>
      </c>
      <c r="I16" s="177">
        <v>214</v>
      </c>
      <c r="J16" s="177">
        <v>208</v>
      </c>
      <c r="K16" s="177">
        <v>180</v>
      </c>
      <c r="L16" s="177">
        <v>210</v>
      </c>
      <c r="Q16" s="177">
        <f t="shared" si="0"/>
        <v>0</v>
      </c>
      <c r="R16" s="177">
        <f t="shared" si="1"/>
        <v>1194</v>
      </c>
      <c r="S16" s="177">
        <f t="shared" si="2"/>
        <v>412</v>
      </c>
      <c r="T16" s="177">
        <f t="shared" si="3"/>
        <v>424</v>
      </c>
      <c r="V16" s="205">
        <v>15</v>
      </c>
      <c r="W16" s="177" t="s">
        <v>2348</v>
      </c>
    </row>
    <row r="17" spans="1:23" hidden="1" x14ac:dyDescent="0.2">
      <c r="A17" s="187" t="s">
        <v>68</v>
      </c>
      <c r="B17" s="177" t="s">
        <v>2361</v>
      </c>
      <c r="C17" s="177">
        <v>1289</v>
      </c>
      <c r="D17" s="177">
        <v>177</v>
      </c>
      <c r="E17" s="177">
        <v>201</v>
      </c>
      <c r="F17" s="177">
        <v>199</v>
      </c>
      <c r="G17" s="177">
        <v>236</v>
      </c>
      <c r="H17" s="177">
        <v>249</v>
      </c>
      <c r="I17" s="177">
        <v>209</v>
      </c>
      <c r="Q17" s="177">
        <f t="shared" si="0"/>
        <v>0</v>
      </c>
      <c r="R17" s="177">
        <f t="shared" si="1"/>
        <v>694</v>
      </c>
      <c r="S17" s="177">
        <f t="shared" si="2"/>
        <v>249</v>
      </c>
      <c r="T17" s="177">
        <f t="shared" si="3"/>
        <v>209</v>
      </c>
      <c r="V17" s="205">
        <v>16</v>
      </c>
      <c r="W17" s="177" t="s">
        <v>2349</v>
      </c>
    </row>
    <row r="18" spans="1:23" hidden="1" x14ac:dyDescent="0.2">
      <c r="A18" s="187" t="s">
        <v>70</v>
      </c>
      <c r="B18" s="177" t="s">
        <v>2362</v>
      </c>
      <c r="C18" s="177">
        <v>632</v>
      </c>
      <c r="D18" s="177">
        <v>156</v>
      </c>
      <c r="E18" s="177">
        <v>139</v>
      </c>
      <c r="F18" s="177">
        <v>176</v>
      </c>
      <c r="G18" s="177">
        <v>161</v>
      </c>
      <c r="Q18" s="177">
        <f t="shared" si="0"/>
        <v>0</v>
      </c>
      <c r="R18" s="177">
        <f t="shared" si="1"/>
        <v>161</v>
      </c>
      <c r="S18" s="177">
        <f t="shared" si="2"/>
        <v>0</v>
      </c>
      <c r="T18" s="177">
        <f t="shared" si="3"/>
        <v>0</v>
      </c>
      <c r="V18" s="205">
        <v>17</v>
      </c>
      <c r="W18" s="203"/>
    </row>
    <row r="19" spans="1:23" hidden="1" x14ac:dyDescent="0.2">
      <c r="A19" s="187" t="s">
        <v>72</v>
      </c>
      <c r="B19" s="177" t="s">
        <v>2363</v>
      </c>
      <c r="C19" s="177">
        <v>392</v>
      </c>
      <c r="D19" s="177">
        <v>66</v>
      </c>
      <c r="E19" s="177">
        <v>43</v>
      </c>
      <c r="F19" s="177">
        <v>59</v>
      </c>
      <c r="G19" s="177">
        <v>64</v>
      </c>
      <c r="H19" s="177">
        <v>61</v>
      </c>
      <c r="I19" s="177">
        <v>63</v>
      </c>
      <c r="Q19" s="177">
        <f t="shared" si="0"/>
        <v>0</v>
      </c>
      <c r="R19" s="177">
        <f t="shared" si="1"/>
        <v>188</v>
      </c>
      <c r="S19" s="177">
        <f t="shared" si="2"/>
        <v>61</v>
      </c>
      <c r="T19" s="177">
        <f t="shared" si="3"/>
        <v>63</v>
      </c>
      <c r="V19" s="205">
        <v>18</v>
      </c>
      <c r="W19" s="177" t="s">
        <v>3206</v>
      </c>
    </row>
    <row r="20" spans="1:23" hidden="1" x14ac:dyDescent="0.2">
      <c r="A20" s="187" t="s">
        <v>74</v>
      </c>
      <c r="B20" s="177" t="s">
        <v>2364</v>
      </c>
      <c r="C20" s="177">
        <v>918</v>
      </c>
      <c r="D20" s="177">
        <v>137</v>
      </c>
      <c r="E20" s="177">
        <v>138</v>
      </c>
      <c r="F20" s="177">
        <v>149</v>
      </c>
      <c r="G20" s="177">
        <v>165</v>
      </c>
      <c r="H20" s="177">
        <v>154</v>
      </c>
      <c r="I20" s="177">
        <v>157</v>
      </c>
      <c r="Q20" s="177">
        <f t="shared" si="0"/>
        <v>0</v>
      </c>
      <c r="R20" s="177">
        <f t="shared" si="1"/>
        <v>476</v>
      </c>
      <c r="S20" s="177">
        <f t="shared" si="2"/>
        <v>154</v>
      </c>
      <c r="T20" s="177">
        <f t="shared" si="3"/>
        <v>157</v>
      </c>
      <c r="V20" s="205">
        <v>19</v>
      </c>
      <c r="W20" s="177" t="s">
        <v>3207</v>
      </c>
    </row>
    <row r="21" spans="1:23" hidden="1" x14ac:dyDescent="0.2">
      <c r="A21" s="187" t="s">
        <v>841</v>
      </c>
      <c r="B21" s="177" t="s">
        <v>2365</v>
      </c>
      <c r="C21" s="177">
        <v>159</v>
      </c>
      <c r="D21" s="177">
        <v>34</v>
      </c>
      <c r="E21" s="177">
        <v>29</v>
      </c>
      <c r="F21" s="177">
        <v>24</v>
      </c>
      <c r="G21" s="177">
        <v>31</v>
      </c>
      <c r="H21" s="177">
        <v>21</v>
      </c>
      <c r="I21" s="177">
        <v>20</v>
      </c>
      <c r="Q21" s="177">
        <f t="shared" si="0"/>
        <v>0</v>
      </c>
      <c r="R21" s="177">
        <f t="shared" si="1"/>
        <v>72</v>
      </c>
      <c r="S21" s="177">
        <f t="shared" si="2"/>
        <v>21</v>
      </c>
      <c r="T21" s="177">
        <f t="shared" si="3"/>
        <v>20</v>
      </c>
      <c r="V21" s="205">
        <v>20</v>
      </c>
      <c r="W21" s="177" t="s">
        <v>3208</v>
      </c>
    </row>
    <row r="22" spans="1:23" hidden="1" x14ac:dyDescent="0.2">
      <c r="A22" s="187" t="s">
        <v>76</v>
      </c>
      <c r="B22" s="177" t="s">
        <v>2366</v>
      </c>
      <c r="C22" s="177">
        <v>1856</v>
      </c>
      <c r="D22" s="177">
        <v>197</v>
      </c>
      <c r="E22" s="177">
        <v>194</v>
      </c>
      <c r="F22" s="177">
        <v>213</v>
      </c>
      <c r="G22" s="177">
        <v>204</v>
      </c>
      <c r="H22" s="177">
        <v>213</v>
      </c>
      <c r="I22" s="177">
        <v>205</v>
      </c>
      <c r="J22" s="177">
        <v>225</v>
      </c>
      <c r="K22" s="177">
        <v>201</v>
      </c>
      <c r="L22" s="177">
        <v>204</v>
      </c>
      <c r="Q22" s="177">
        <f t="shared" si="0"/>
        <v>0</v>
      </c>
      <c r="R22" s="177">
        <f t="shared" si="1"/>
        <v>1252</v>
      </c>
      <c r="S22" s="177">
        <f t="shared" si="2"/>
        <v>417</v>
      </c>
      <c r="T22" s="177">
        <f t="shared" si="3"/>
        <v>409</v>
      </c>
    </row>
    <row r="23" spans="1:23" hidden="1" x14ac:dyDescent="0.2">
      <c r="A23" s="187" t="s">
        <v>78</v>
      </c>
      <c r="B23" s="177" t="s">
        <v>2367</v>
      </c>
      <c r="C23" s="177">
        <v>1213</v>
      </c>
      <c r="D23" s="177">
        <v>134</v>
      </c>
      <c r="E23" s="177">
        <v>118</v>
      </c>
      <c r="F23" s="177">
        <v>152</v>
      </c>
      <c r="G23" s="177">
        <v>117</v>
      </c>
      <c r="H23" s="177">
        <v>159</v>
      </c>
      <c r="I23" s="177">
        <v>137</v>
      </c>
      <c r="J23" s="177">
        <v>141</v>
      </c>
      <c r="K23" s="177">
        <v>125</v>
      </c>
      <c r="L23" s="177">
        <v>112</v>
      </c>
      <c r="Q23" s="177">
        <f t="shared" si="0"/>
        <v>0</v>
      </c>
      <c r="R23" s="177">
        <f t="shared" si="1"/>
        <v>791</v>
      </c>
      <c r="S23" s="177">
        <f t="shared" si="2"/>
        <v>271</v>
      </c>
      <c r="T23" s="177">
        <f t="shared" si="3"/>
        <v>249</v>
      </c>
    </row>
    <row r="24" spans="1:23" hidden="1" x14ac:dyDescent="0.2">
      <c r="A24" s="187" t="s">
        <v>80</v>
      </c>
      <c r="B24" s="177" t="s">
        <v>2368</v>
      </c>
      <c r="C24" s="177">
        <v>729</v>
      </c>
      <c r="D24" s="177">
        <v>110</v>
      </c>
      <c r="E24" s="177">
        <v>113</v>
      </c>
      <c r="F24" s="177">
        <v>110</v>
      </c>
      <c r="G24" s="177">
        <v>120</v>
      </c>
      <c r="H24" s="177">
        <v>125</v>
      </c>
      <c r="I24" s="177">
        <v>115</v>
      </c>
      <c r="Q24" s="177">
        <f t="shared" si="0"/>
        <v>0</v>
      </c>
      <c r="R24" s="177">
        <f t="shared" si="1"/>
        <v>360</v>
      </c>
      <c r="S24" s="177">
        <f t="shared" si="2"/>
        <v>125</v>
      </c>
      <c r="T24" s="177">
        <f t="shared" si="3"/>
        <v>115</v>
      </c>
    </row>
    <row r="25" spans="1:23" hidden="1" x14ac:dyDescent="0.2">
      <c r="A25" s="187" t="s">
        <v>82</v>
      </c>
      <c r="B25" s="177" t="s">
        <v>2369</v>
      </c>
      <c r="C25" s="177">
        <v>517</v>
      </c>
      <c r="D25" s="177">
        <v>91</v>
      </c>
      <c r="E25" s="177">
        <v>90</v>
      </c>
      <c r="F25" s="177">
        <v>86</v>
      </c>
      <c r="G25" s="177">
        <v>81</v>
      </c>
      <c r="H25" s="177">
        <v>74</v>
      </c>
      <c r="I25" s="177">
        <v>62</v>
      </c>
      <c r="Q25" s="177">
        <f t="shared" si="0"/>
        <v>0</v>
      </c>
      <c r="R25" s="177">
        <f t="shared" si="1"/>
        <v>217</v>
      </c>
      <c r="S25" s="177">
        <f t="shared" si="2"/>
        <v>74</v>
      </c>
      <c r="T25" s="177">
        <f t="shared" si="3"/>
        <v>62</v>
      </c>
    </row>
    <row r="26" spans="1:23" hidden="1" x14ac:dyDescent="0.2">
      <c r="A26" s="187" t="s">
        <v>84</v>
      </c>
      <c r="B26" s="177" t="s">
        <v>2370</v>
      </c>
      <c r="C26" s="177">
        <v>568</v>
      </c>
      <c r="D26" s="177">
        <v>94</v>
      </c>
      <c r="E26" s="177">
        <v>82</v>
      </c>
      <c r="F26" s="177">
        <v>93</v>
      </c>
      <c r="G26" s="177">
        <v>106</v>
      </c>
      <c r="H26" s="177">
        <v>81</v>
      </c>
      <c r="I26" s="177">
        <v>101</v>
      </c>
      <c r="Q26" s="177">
        <f t="shared" si="0"/>
        <v>0</v>
      </c>
      <c r="R26" s="177">
        <f t="shared" si="1"/>
        <v>288</v>
      </c>
      <c r="S26" s="177">
        <f t="shared" si="2"/>
        <v>81</v>
      </c>
      <c r="T26" s="177">
        <f t="shared" si="3"/>
        <v>101</v>
      </c>
    </row>
    <row r="27" spans="1:23" hidden="1" x14ac:dyDescent="0.2">
      <c r="A27" s="187" t="s">
        <v>86</v>
      </c>
      <c r="B27" s="177" t="s">
        <v>87</v>
      </c>
      <c r="C27" s="177">
        <v>544</v>
      </c>
      <c r="D27" s="177">
        <v>103</v>
      </c>
      <c r="E27" s="177">
        <v>86</v>
      </c>
      <c r="F27" s="177">
        <v>105</v>
      </c>
      <c r="G27" s="177">
        <v>83</v>
      </c>
      <c r="H27" s="177">
        <v>96</v>
      </c>
      <c r="I27" s="177">
        <v>71</v>
      </c>
      <c r="Q27" s="177">
        <f t="shared" si="0"/>
        <v>0</v>
      </c>
      <c r="R27" s="177">
        <f t="shared" si="1"/>
        <v>250</v>
      </c>
      <c r="S27" s="177">
        <f t="shared" si="2"/>
        <v>96</v>
      </c>
      <c r="T27" s="177">
        <f t="shared" si="3"/>
        <v>71</v>
      </c>
    </row>
    <row r="28" spans="1:23" hidden="1" x14ac:dyDescent="0.2">
      <c r="A28" s="187" t="s">
        <v>88</v>
      </c>
      <c r="B28" s="177" t="s">
        <v>89</v>
      </c>
      <c r="C28" s="177">
        <v>543</v>
      </c>
      <c r="D28" s="177">
        <v>89</v>
      </c>
      <c r="E28" s="177">
        <v>114</v>
      </c>
      <c r="F28" s="177">
        <v>84</v>
      </c>
      <c r="G28" s="177">
        <v>88</v>
      </c>
      <c r="H28" s="177">
        <v>84</v>
      </c>
      <c r="I28" s="177">
        <v>84</v>
      </c>
      <c r="Q28" s="177">
        <f t="shared" si="0"/>
        <v>0</v>
      </c>
      <c r="R28" s="177">
        <f t="shared" si="1"/>
        <v>256</v>
      </c>
      <c r="S28" s="177">
        <f t="shared" si="2"/>
        <v>84</v>
      </c>
      <c r="T28" s="177">
        <f t="shared" si="3"/>
        <v>84</v>
      </c>
    </row>
    <row r="29" spans="1:23" hidden="1" x14ac:dyDescent="0.2">
      <c r="A29" s="187" t="s">
        <v>90</v>
      </c>
      <c r="B29" s="177" t="s">
        <v>2371</v>
      </c>
      <c r="C29" s="177">
        <v>778</v>
      </c>
      <c r="D29" s="177">
        <v>103</v>
      </c>
      <c r="E29" s="177">
        <v>130</v>
      </c>
      <c r="F29" s="177">
        <v>128</v>
      </c>
      <c r="G29" s="177">
        <v>135</v>
      </c>
      <c r="H29" s="177">
        <v>142</v>
      </c>
      <c r="I29" s="177">
        <v>113</v>
      </c>
      <c r="Q29" s="177">
        <f t="shared" si="0"/>
        <v>0</v>
      </c>
      <c r="R29" s="177">
        <f t="shared" si="1"/>
        <v>390</v>
      </c>
      <c r="S29" s="177">
        <f t="shared" si="2"/>
        <v>142</v>
      </c>
      <c r="T29" s="177">
        <f t="shared" si="3"/>
        <v>113</v>
      </c>
    </row>
    <row r="30" spans="1:23" hidden="1" x14ac:dyDescent="0.2">
      <c r="A30" s="187" t="s">
        <v>92</v>
      </c>
      <c r="B30" s="177" t="s">
        <v>2372</v>
      </c>
      <c r="C30" s="177">
        <v>942</v>
      </c>
      <c r="D30" s="177">
        <v>56</v>
      </c>
      <c r="E30" s="177">
        <v>94</v>
      </c>
      <c r="F30" s="177">
        <v>109</v>
      </c>
      <c r="G30" s="177">
        <v>131</v>
      </c>
      <c r="H30" s="177">
        <v>88</v>
      </c>
      <c r="I30" s="177">
        <v>92</v>
      </c>
      <c r="J30" s="177">
        <v>115</v>
      </c>
      <c r="K30" s="177">
        <v>140</v>
      </c>
      <c r="L30" s="177">
        <v>117</v>
      </c>
      <c r="Q30" s="177">
        <f t="shared" si="0"/>
        <v>0</v>
      </c>
      <c r="R30" s="177">
        <f t="shared" si="1"/>
        <v>683</v>
      </c>
      <c r="S30" s="177">
        <f t="shared" si="2"/>
        <v>205</v>
      </c>
      <c r="T30" s="177">
        <f t="shared" si="3"/>
        <v>209</v>
      </c>
    </row>
    <row r="31" spans="1:23" hidden="1" x14ac:dyDescent="0.2">
      <c r="A31" s="187" t="s">
        <v>842</v>
      </c>
      <c r="B31" s="177" t="s">
        <v>2373</v>
      </c>
      <c r="C31" s="177">
        <v>287</v>
      </c>
      <c r="D31" s="177">
        <v>56</v>
      </c>
      <c r="E31" s="177">
        <v>58</v>
      </c>
      <c r="F31" s="177">
        <v>43</v>
      </c>
      <c r="G31" s="177">
        <v>46</v>
      </c>
      <c r="H31" s="177">
        <v>42</v>
      </c>
      <c r="I31" s="177">
        <v>42</v>
      </c>
      <c r="Q31" s="177">
        <f t="shared" si="0"/>
        <v>0</v>
      </c>
      <c r="R31" s="177">
        <f t="shared" si="1"/>
        <v>130</v>
      </c>
      <c r="S31" s="177">
        <f t="shared" si="2"/>
        <v>42</v>
      </c>
      <c r="T31" s="177">
        <f t="shared" si="3"/>
        <v>42</v>
      </c>
    </row>
    <row r="32" spans="1:23" hidden="1" x14ac:dyDescent="0.2">
      <c r="A32" s="187" t="s">
        <v>94</v>
      </c>
      <c r="B32" s="177" t="s">
        <v>2374</v>
      </c>
      <c r="C32" s="177">
        <v>615</v>
      </c>
      <c r="D32" s="177">
        <v>93</v>
      </c>
      <c r="E32" s="177">
        <v>91</v>
      </c>
      <c r="F32" s="177">
        <v>100</v>
      </c>
      <c r="G32" s="177">
        <v>111</v>
      </c>
      <c r="H32" s="177">
        <v>99</v>
      </c>
      <c r="I32" s="177">
        <v>121</v>
      </c>
      <c r="Q32" s="177">
        <f t="shared" si="0"/>
        <v>0</v>
      </c>
      <c r="R32" s="177">
        <f t="shared" si="1"/>
        <v>331</v>
      </c>
      <c r="S32" s="177">
        <f t="shared" si="2"/>
        <v>99</v>
      </c>
      <c r="T32" s="177">
        <f t="shared" si="3"/>
        <v>121</v>
      </c>
    </row>
    <row r="33" spans="1:20" hidden="1" x14ac:dyDescent="0.2">
      <c r="A33" s="187" t="s">
        <v>96</v>
      </c>
      <c r="B33" s="177" t="s">
        <v>2375</v>
      </c>
      <c r="C33" s="177">
        <v>746</v>
      </c>
      <c r="D33" s="177">
        <v>89</v>
      </c>
      <c r="E33" s="177">
        <v>137</v>
      </c>
      <c r="F33" s="177">
        <v>122</v>
      </c>
      <c r="G33" s="177">
        <v>128</v>
      </c>
      <c r="H33" s="177">
        <v>148</v>
      </c>
      <c r="I33" s="177">
        <v>122</v>
      </c>
      <c r="Q33" s="177">
        <f t="shared" si="0"/>
        <v>0</v>
      </c>
      <c r="R33" s="177">
        <f t="shared" si="1"/>
        <v>398</v>
      </c>
      <c r="S33" s="177">
        <f t="shared" si="2"/>
        <v>148</v>
      </c>
      <c r="T33" s="177">
        <f t="shared" si="3"/>
        <v>122</v>
      </c>
    </row>
    <row r="34" spans="1:20" hidden="1" x14ac:dyDescent="0.2">
      <c r="A34" s="187" t="s">
        <v>98</v>
      </c>
      <c r="B34" s="177" t="s">
        <v>99</v>
      </c>
      <c r="C34" s="177">
        <v>669</v>
      </c>
      <c r="D34" s="177">
        <v>110</v>
      </c>
      <c r="E34" s="177">
        <v>94</v>
      </c>
      <c r="F34" s="177">
        <v>108</v>
      </c>
      <c r="G34" s="177">
        <v>97</v>
      </c>
      <c r="H34" s="177">
        <v>99</v>
      </c>
      <c r="I34" s="177">
        <v>97</v>
      </c>
      <c r="Q34" s="177">
        <f t="shared" si="0"/>
        <v>0</v>
      </c>
      <c r="R34" s="177">
        <f t="shared" si="1"/>
        <v>293</v>
      </c>
      <c r="S34" s="177">
        <f t="shared" si="2"/>
        <v>99</v>
      </c>
      <c r="T34" s="177">
        <f t="shared" si="3"/>
        <v>97</v>
      </c>
    </row>
    <row r="35" spans="1:20" hidden="1" x14ac:dyDescent="0.2">
      <c r="A35" s="187" t="s">
        <v>100</v>
      </c>
      <c r="B35" s="177" t="s">
        <v>2376</v>
      </c>
      <c r="C35" s="177">
        <v>730</v>
      </c>
      <c r="D35" s="177">
        <v>159</v>
      </c>
      <c r="E35" s="177">
        <v>148</v>
      </c>
      <c r="F35" s="177">
        <v>148</v>
      </c>
      <c r="G35" s="177">
        <v>77</v>
      </c>
      <c r="H35" s="177">
        <v>99</v>
      </c>
      <c r="I35" s="177">
        <v>99</v>
      </c>
      <c r="Q35" s="177">
        <f t="shared" si="0"/>
        <v>0</v>
      </c>
      <c r="R35" s="177">
        <f t="shared" si="1"/>
        <v>275</v>
      </c>
      <c r="S35" s="177">
        <f t="shared" si="2"/>
        <v>99</v>
      </c>
      <c r="T35" s="177">
        <f t="shared" si="3"/>
        <v>99</v>
      </c>
    </row>
    <row r="36" spans="1:20" hidden="1" x14ac:dyDescent="0.2">
      <c r="A36" s="187" t="s">
        <v>102</v>
      </c>
      <c r="B36" s="177" t="s">
        <v>2377</v>
      </c>
      <c r="C36" s="177">
        <v>563</v>
      </c>
      <c r="D36" s="177">
        <v>104</v>
      </c>
      <c r="E36" s="177">
        <v>78</v>
      </c>
      <c r="F36" s="177">
        <v>89</v>
      </c>
      <c r="G36" s="177">
        <v>94</v>
      </c>
      <c r="H36" s="177">
        <v>93</v>
      </c>
      <c r="I36" s="177">
        <v>71</v>
      </c>
      <c r="Q36" s="177">
        <f t="shared" si="0"/>
        <v>0</v>
      </c>
      <c r="R36" s="177">
        <f t="shared" si="1"/>
        <v>258</v>
      </c>
      <c r="S36" s="177">
        <f t="shared" si="2"/>
        <v>93</v>
      </c>
      <c r="T36" s="177">
        <f t="shared" si="3"/>
        <v>71</v>
      </c>
    </row>
    <row r="37" spans="1:20" hidden="1" x14ac:dyDescent="0.2">
      <c r="A37" s="187" t="s">
        <v>2378</v>
      </c>
      <c r="B37" s="177" t="s">
        <v>2379</v>
      </c>
      <c r="C37" s="177">
        <v>95</v>
      </c>
      <c r="D37" s="177">
        <v>57</v>
      </c>
      <c r="E37" s="177">
        <v>38</v>
      </c>
      <c r="Q37" s="177">
        <f t="shared" si="0"/>
        <v>0</v>
      </c>
      <c r="R37" s="177">
        <f t="shared" si="1"/>
        <v>0</v>
      </c>
      <c r="S37" s="177">
        <f t="shared" si="2"/>
        <v>0</v>
      </c>
      <c r="T37" s="177">
        <f t="shared" si="3"/>
        <v>0</v>
      </c>
    </row>
    <row r="38" spans="1:20" hidden="1" x14ac:dyDescent="0.2">
      <c r="A38" s="187" t="s">
        <v>105</v>
      </c>
      <c r="B38" s="177" t="s">
        <v>2380</v>
      </c>
      <c r="C38" s="177">
        <v>539</v>
      </c>
      <c r="D38" s="177">
        <v>76</v>
      </c>
      <c r="E38" s="177">
        <v>80</v>
      </c>
      <c r="F38" s="177">
        <v>89</v>
      </c>
      <c r="G38" s="177">
        <v>69</v>
      </c>
      <c r="H38" s="177">
        <v>79</v>
      </c>
      <c r="I38" s="177">
        <v>74</v>
      </c>
      <c r="Q38" s="177">
        <f t="shared" si="0"/>
        <v>0</v>
      </c>
      <c r="R38" s="177">
        <f t="shared" si="1"/>
        <v>222</v>
      </c>
      <c r="S38" s="177">
        <f t="shared" si="2"/>
        <v>79</v>
      </c>
      <c r="T38" s="177">
        <f t="shared" si="3"/>
        <v>74</v>
      </c>
    </row>
    <row r="39" spans="1:20" hidden="1" x14ac:dyDescent="0.2">
      <c r="A39" s="187" t="s">
        <v>107</v>
      </c>
      <c r="B39" s="177" t="s">
        <v>2381</v>
      </c>
      <c r="C39" s="177">
        <v>904</v>
      </c>
      <c r="D39" s="177">
        <v>117</v>
      </c>
      <c r="E39" s="177">
        <v>133</v>
      </c>
      <c r="F39" s="177">
        <v>136</v>
      </c>
      <c r="G39" s="177">
        <v>143</v>
      </c>
      <c r="H39" s="177">
        <v>146</v>
      </c>
      <c r="I39" s="177">
        <v>180</v>
      </c>
      <c r="Q39" s="177">
        <f t="shared" si="0"/>
        <v>0</v>
      </c>
      <c r="R39" s="177">
        <f t="shared" si="1"/>
        <v>469</v>
      </c>
      <c r="S39" s="177">
        <f t="shared" si="2"/>
        <v>146</v>
      </c>
      <c r="T39" s="177">
        <f t="shared" si="3"/>
        <v>180</v>
      </c>
    </row>
    <row r="40" spans="1:20" hidden="1" x14ac:dyDescent="0.2">
      <c r="A40" s="187" t="s">
        <v>109</v>
      </c>
      <c r="B40" s="177" t="s">
        <v>2382</v>
      </c>
      <c r="C40" s="177">
        <v>832</v>
      </c>
      <c r="D40" s="177">
        <v>150</v>
      </c>
      <c r="E40" s="177">
        <v>124</v>
      </c>
      <c r="F40" s="177">
        <v>128</v>
      </c>
      <c r="G40" s="177">
        <v>134</v>
      </c>
      <c r="H40" s="177">
        <v>117</v>
      </c>
      <c r="I40" s="177">
        <v>126</v>
      </c>
      <c r="Q40" s="177">
        <f t="shared" si="0"/>
        <v>0</v>
      </c>
      <c r="R40" s="177">
        <f t="shared" si="1"/>
        <v>377</v>
      </c>
      <c r="S40" s="177">
        <f t="shared" si="2"/>
        <v>117</v>
      </c>
      <c r="T40" s="177">
        <f t="shared" si="3"/>
        <v>126</v>
      </c>
    </row>
    <row r="41" spans="1:20" hidden="1" x14ac:dyDescent="0.2">
      <c r="A41" s="187" t="s">
        <v>111</v>
      </c>
      <c r="B41" s="177" t="s">
        <v>2383</v>
      </c>
      <c r="C41" s="177">
        <v>737</v>
      </c>
      <c r="D41" s="177">
        <v>123</v>
      </c>
      <c r="E41" s="177">
        <v>117</v>
      </c>
      <c r="F41" s="177">
        <v>126</v>
      </c>
      <c r="G41" s="177">
        <v>123</v>
      </c>
      <c r="H41" s="177">
        <v>142</v>
      </c>
      <c r="I41" s="177">
        <v>106</v>
      </c>
      <c r="Q41" s="177">
        <f t="shared" si="0"/>
        <v>0</v>
      </c>
      <c r="R41" s="177">
        <f t="shared" si="1"/>
        <v>371</v>
      </c>
      <c r="S41" s="177">
        <f t="shared" si="2"/>
        <v>142</v>
      </c>
      <c r="T41" s="177">
        <f t="shared" si="3"/>
        <v>106</v>
      </c>
    </row>
    <row r="42" spans="1:20" hidden="1" x14ac:dyDescent="0.2">
      <c r="A42" s="187" t="s">
        <v>113</v>
      </c>
      <c r="B42" s="177" t="s">
        <v>114</v>
      </c>
      <c r="C42" s="177">
        <v>402</v>
      </c>
      <c r="D42" s="177">
        <v>51</v>
      </c>
      <c r="E42" s="177">
        <v>74</v>
      </c>
      <c r="F42" s="177">
        <v>53</v>
      </c>
      <c r="G42" s="177">
        <v>73</v>
      </c>
      <c r="H42" s="177">
        <v>61</v>
      </c>
      <c r="I42" s="177">
        <v>90</v>
      </c>
      <c r="Q42" s="177">
        <f t="shared" si="0"/>
        <v>0</v>
      </c>
      <c r="R42" s="177">
        <f t="shared" si="1"/>
        <v>224</v>
      </c>
      <c r="S42" s="177">
        <f t="shared" si="2"/>
        <v>61</v>
      </c>
      <c r="T42" s="177">
        <f t="shared" si="3"/>
        <v>90</v>
      </c>
    </row>
    <row r="43" spans="1:20" hidden="1" x14ac:dyDescent="0.2">
      <c r="A43" s="187" t="s">
        <v>115</v>
      </c>
      <c r="B43" s="177" t="s">
        <v>843</v>
      </c>
      <c r="C43" s="177">
        <v>526</v>
      </c>
      <c r="D43" s="177">
        <v>61</v>
      </c>
      <c r="E43" s="177">
        <v>88</v>
      </c>
      <c r="F43" s="177">
        <v>74</v>
      </c>
      <c r="G43" s="177">
        <v>87</v>
      </c>
      <c r="H43" s="177">
        <v>89</v>
      </c>
      <c r="I43" s="177">
        <v>127</v>
      </c>
      <c r="Q43" s="177">
        <f t="shared" si="0"/>
        <v>0</v>
      </c>
      <c r="R43" s="177">
        <f t="shared" si="1"/>
        <v>303</v>
      </c>
      <c r="S43" s="177">
        <f t="shared" si="2"/>
        <v>89</v>
      </c>
      <c r="T43" s="177">
        <f t="shared" si="3"/>
        <v>127</v>
      </c>
    </row>
    <row r="44" spans="1:20" hidden="1" x14ac:dyDescent="0.2">
      <c r="A44" s="187" t="s">
        <v>117</v>
      </c>
      <c r="B44" s="177" t="s">
        <v>2384</v>
      </c>
      <c r="C44" s="177">
        <v>426</v>
      </c>
      <c r="D44" s="177">
        <v>65</v>
      </c>
      <c r="E44" s="177">
        <v>52</v>
      </c>
      <c r="F44" s="177">
        <v>54</v>
      </c>
      <c r="G44" s="177">
        <v>69</v>
      </c>
      <c r="H44" s="177">
        <v>78</v>
      </c>
      <c r="I44" s="177">
        <v>57</v>
      </c>
      <c r="Q44" s="177">
        <f t="shared" si="0"/>
        <v>0</v>
      </c>
      <c r="R44" s="177">
        <f t="shared" si="1"/>
        <v>204</v>
      </c>
      <c r="S44" s="177">
        <f t="shared" si="2"/>
        <v>78</v>
      </c>
      <c r="T44" s="177">
        <f t="shared" si="3"/>
        <v>57</v>
      </c>
    </row>
    <row r="45" spans="1:20" hidden="1" x14ac:dyDescent="0.2">
      <c r="A45" s="187" t="s">
        <v>119</v>
      </c>
      <c r="B45" s="177" t="s">
        <v>2385</v>
      </c>
      <c r="C45" s="177">
        <v>791</v>
      </c>
      <c r="D45" s="177">
        <v>127</v>
      </c>
      <c r="E45" s="177">
        <v>115</v>
      </c>
      <c r="F45" s="177">
        <v>136</v>
      </c>
      <c r="G45" s="177">
        <v>141</v>
      </c>
      <c r="H45" s="177">
        <v>114</v>
      </c>
      <c r="I45" s="177">
        <v>126</v>
      </c>
      <c r="Q45" s="177">
        <f t="shared" si="0"/>
        <v>0</v>
      </c>
      <c r="R45" s="177">
        <f t="shared" si="1"/>
        <v>381</v>
      </c>
      <c r="S45" s="177">
        <f t="shared" si="2"/>
        <v>114</v>
      </c>
      <c r="T45" s="177">
        <f t="shared" si="3"/>
        <v>126</v>
      </c>
    </row>
    <row r="46" spans="1:20" hidden="1" x14ac:dyDescent="0.2">
      <c r="A46" s="187" t="s">
        <v>121</v>
      </c>
      <c r="B46" s="177" t="s">
        <v>844</v>
      </c>
      <c r="C46" s="177">
        <v>650</v>
      </c>
      <c r="D46" s="177">
        <v>92</v>
      </c>
      <c r="E46" s="177">
        <v>147</v>
      </c>
      <c r="F46" s="177">
        <v>129</v>
      </c>
      <c r="G46" s="177">
        <v>111</v>
      </c>
      <c r="H46" s="177">
        <v>95</v>
      </c>
      <c r="I46" s="177">
        <v>76</v>
      </c>
      <c r="Q46" s="177">
        <f t="shared" si="0"/>
        <v>0</v>
      </c>
      <c r="R46" s="177">
        <f t="shared" si="1"/>
        <v>282</v>
      </c>
      <c r="S46" s="177">
        <f t="shared" si="2"/>
        <v>95</v>
      </c>
      <c r="T46" s="177">
        <f t="shared" si="3"/>
        <v>76</v>
      </c>
    </row>
    <row r="47" spans="1:20" hidden="1" x14ac:dyDescent="0.2">
      <c r="A47" s="187" t="s">
        <v>123</v>
      </c>
      <c r="B47" s="177" t="s">
        <v>2386</v>
      </c>
      <c r="C47" s="177">
        <v>328</v>
      </c>
      <c r="D47" s="177">
        <v>56</v>
      </c>
      <c r="E47" s="177">
        <v>49</v>
      </c>
      <c r="F47" s="177">
        <v>47</v>
      </c>
      <c r="G47" s="177">
        <v>53</v>
      </c>
      <c r="H47" s="177">
        <v>50</v>
      </c>
      <c r="I47" s="177">
        <v>54</v>
      </c>
      <c r="Q47" s="177">
        <f t="shared" si="0"/>
        <v>0</v>
      </c>
      <c r="R47" s="177">
        <f t="shared" si="1"/>
        <v>157</v>
      </c>
      <c r="S47" s="177">
        <f t="shared" si="2"/>
        <v>50</v>
      </c>
      <c r="T47" s="177">
        <f t="shared" si="3"/>
        <v>54</v>
      </c>
    </row>
    <row r="48" spans="1:20" hidden="1" x14ac:dyDescent="0.2">
      <c r="A48" s="187" t="s">
        <v>125</v>
      </c>
      <c r="B48" s="177" t="s">
        <v>2387</v>
      </c>
      <c r="C48" s="177">
        <v>692</v>
      </c>
      <c r="D48" s="177">
        <v>108</v>
      </c>
      <c r="E48" s="177">
        <v>98</v>
      </c>
      <c r="F48" s="177">
        <v>96</v>
      </c>
      <c r="G48" s="177">
        <v>119</v>
      </c>
      <c r="H48" s="177">
        <v>104</v>
      </c>
      <c r="I48" s="177">
        <v>117</v>
      </c>
      <c r="Q48" s="177">
        <f t="shared" si="0"/>
        <v>0</v>
      </c>
      <c r="R48" s="177">
        <f t="shared" si="1"/>
        <v>340</v>
      </c>
      <c r="S48" s="177">
        <f t="shared" si="2"/>
        <v>104</v>
      </c>
      <c r="T48" s="177">
        <f t="shared" si="3"/>
        <v>117</v>
      </c>
    </row>
    <row r="49" spans="1:20" hidden="1" x14ac:dyDescent="0.2">
      <c r="A49" s="187" t="s">
        <v>127</v>
      </c>
      <c r="B49" s="177" t="s">
        <v>2388</v>
      </c>
      <c r="C49" s="177">
        <v>702</v>
      </c>
      <c r="D49" s="177">
        <v>118</v>
      </c>
      <c r="E49" s="177">
        <v>123</v>
      </c>
      <c r="F49" s="177">
        <v>97</v>
      </c>
      <c r="G49" s="177">
        <v>129</v>
      </c>
      <c r="H49" s="177">
        <v>85</v>
      </c>
      <c r="I49" s="177">
        <v>109</v>
      </c>
      <c r="Q49" s="177">
        <f t="shared" si="0"/>
        <v>0</v>
      </c>
      <c r="R49" s="177">
        <f t="shared" si="1"/>
        <v>323</v>
      </c>
      <c r="S49" s="177">
        <f t="shared" si="2"/>
        <v>85</v>
      </c>
      <c r="T49" s="177">
        <f t="shared" si="3"/>
        <v>109</v>
      </c>
    </row>
    <row r="50" spans="1:20" hidden="1" x14ac:dyDescent="0.2">
      <c r="A50" s="187" t="s">
        <v>129</v>
      </c>
      <c r="B50" s="177" t="s">
        <v>2389</v>
      </c>
      <c r="C50" s="177">
        <v>814</v>
      </c>
      <c r="D50" s="177">
        <v>118</v>
      </c>
      <c r="E50" s="177">
        <v>123</v>
      </c>
      <c r="F50" s="177">
        <v>154</v>
      </c>
      <c r="G50" s="177">
        <v>157</v>
      </c>
      <c r="H50" s="177">
        <v>113</v>
      </c>
      <c r="I50" s="177">
        <v>131</v>
      </c>
      <c r="Q50" s="177">
        <f t="shared" si="0"/>
        <v>0</v>
      </c>
      <c r="R50" s="177">
        <f t="shared" si="1"/>
        <v>401</v>
      </c>
      <c r="S50" s="177">
        <f t="shared" si="2"/>
        <v>113</v>
      </c>
      <c r="T50" s="177">
        <f t="shared" si="3"/>
        <v>131</v>
      </c>
    </row>
    <row r="51" spans="1:20" hidden="1" x14ac:dyDescent="0.2">
      <c r="A51" s="187" t="s">
        <v>131</v>
      </c>
      <c r="B51" s="177" t="s">
        <v>2390</v>
      </c>
      <c r="C51" s="177">
        <v>641</v>
      </c>
      <c r="D51" s="177">
        <v>114</v>
      </c>
      <c r="E51" s="177">
        <v>95</v>
      </c>
      <c r="F51" s="177">
        <v>82</v>
      </c>
      <c r="G51" s="177">
        <v>126</v>
      </c>
      <c r="H51" s="177">
        <v>82</v>
      </c>
      <c r="I51" s="177">
        <v>88</v>
      </c>
      <c r="Q51" s="177">
        <f t="shared" si="0"/>
        <v>0</v>
      </c>
      <c r="R51" s="177">
        <f t="shared" si="1"/>
        <v>296</v>
      </c>
      <c r="S51" s="177">
        <f t="shared" si="2"/>
        <v>82</v>
      </c>
      <c r="T51" s="177">
        <f t="shared" si="3"/>
        <v>88</v>
      </c>
    </row>
    <row r="52" spans="1:20" hidden="1" x14ac:dyDescent="0.2">
      <c r="A52" s="187" t="s">
        <v>133</v>
      </c>
      <c r="B52" s="177" t="s">
        <v>2391</v>
      </c>
      <c r="C52" s="177">
        <v>533</v>
      </c>
      <c r="D52" s="177">
        <v>79</v>
      </c>
      <c r="E52" s="177">
        <v>87</v>
      </c>
      <c r="F52" s="177">
        <v>88</v>
      </c>
      <c r="G52" s="177">
        <v>96</v>
      </c>
      <c r="H52" s="177">
        <v>92</v>
      </c>
      <c r="I52" s="177">
        <v>91</v>
      </c>
      <c r="Q52" s="177">
        <f t="shared" si="0"/>
        <v>0</v>
      </c>
      <c r="R52" s="177">
        <f t="shared" si="1"/>
        <v>279</v>
      </c>
      <c r="S52" s="177">
        <f t="shared" si="2"/>
        <v>92</v>
      </c>
      <c r="T52" s="177">
        <f t="shared" si="3"/>
        <v>91</v>
      </c>
    </row>
    <row r="53" spans="1:20" hidden="1" x14ac:dyDescent="0.2">
      <c r="A53" s="187" t="s">
        <v>135</v>
      </c>
      <c r="B53" s="177" t="s">
        <v>2335</v>
      </c>
      <c r="C53" s="177">
        <v>900</v>
      </c>
      <c r="D53" s="177">
        <v>88</v>
      </c>
      <c r="E53" s="177">
        <v>84</v>
      </c>
      <c r="F53" s="177">
        <v>95</v>
      </c>
      <c r="G53" s="177">
        <v>103</v>
      </c>
      <c r="H53" s="177">
        <v>95</v>
      </c>
      <c r="I53" s="177">
        <v>114</v>
      </c>
      <c r="J53" s="177">
        <v>106</v>
      </c>
      <c r="K53" s="177">
        <v>95</v>
      </c>
      <c r="L53" s="177">
        <v>76</v>
      </c>
      <c r="Q53" s="177">
        <f t="shared" si="0"/>
        <v>0</v>
      </c>
      <c r="R53" s="177">
        <f t="shared" si="1"/>
        <v>589</v>
      </c>
      <c r="S53" s="177">
        <f t="shared" si="2"/>
        <v>171</v>
      </c>
      <c r="T53" s="177">
        <f t="shared" si="3"/>
        <v>190</v>
      </c>
    </row>
    <row r="54" spans="1:20" hidden="1" x14ac:dyDescent="0.2">
      <c r="A54" s="187" t="s">
        <v>137</v>
      </c>
      <c r="B54" s="177" t="s">
        <v>2392</v>
      </c>
      <c r="C54" s="177">
        <v>405</v>
      </c>
      <c r="D54" s="177">
        <v>78</v>
      </c>
      <c r="E54" s="177">
        <v>67</v>
      </c>
      <c r="F54" s="177">
        <v>69</v>
      </c>
      <c r="G54" s="177">
        <v>59</v>
      </c>
      <c r="H54" s="177">
        <v>53</v>
      </c>
      <c r="I54" s="177">
        <v>48</v>
      </c>
      <c r="Q54" s="177">
        <f t="shared" si="0"/>
        <v>0</v>
      </c>
      <c r="R54" s="177">
        <f t="shared" si="1"/>
        <v>160</v>
      </c>
      <c r="S54" s="177">
        <f t="shared" si="2"/>
        <v>53</v>
      </c>
      <c r="T54" s="177">
        <f t="shared" si="3"/>
        <v>48</v>
      </c>
    </row>
    <row r="55" spans="1:20" hidden="1" x14ac:dyDescent="0.2">
      <c r="A55" s="187" t="s">
        <v>139</v>
      </c>
      <c r="B55" s="177" t="s">
        <v>2393</v>
      </c>
      <c r="C55" s="177">
        <v>941</v>
      </c>
      <c r="D55" s="177">
        <v>135</v>
      </c>
      <c r="E55" s="177">
        <v>128</v>
      </c>
      <c r="F55" s="177">
        <v>148</v>
      </c>
      <c r="G55" s="177">
        <v>169</v>
      </c>
      <c r="H55" s="177">
        <v>141</v>
      </c>
      <c r="I55" s="177">
        <v>172</v>
      </c>
      <c r="Q55" s="177">
        <f t="shared" si="0"/>
        <v>0</v>
      </c>
      <c r="R55" s="177">
        <f t="shared" si="1"/>
        <v>482</v>
      </c>
      <c r="S55" s="177">
        <f t="shared" si="2"/>
        <v>141</v>
      </c>
      <c r="T55" s="177">
        <f t="shared" si="3"/>
        <v>172</v>
      </c>
    </row>
    <row r="56" spans="1:20" hidden="1" x14ac:dyDescent="0.2">
      <c r="A56" s="187" t="s">
        <v>141</v>
      </c>
      <c r="B56" s="177" t="s">
        <v>2394</v>
      </c>
      <c r="C56" s="177">
        <v>867</v>
      </c>
      <c r="D56" s="177">
        <v>118</v>
      </c>
      <c r="E56" s="177">
        <v>123</v>
      </c>
      <c r="F56" s="177">
        <v>139</v>
      </c>
      <c r="G56" s="177">
        <v>129</v>
      </c>
      <c r="H56" s="177">
        <v>117</v>
      </c>
      <c r="I56" s="177">
        <v>160</v>
      </c>
      <c r="Q56" s="177">
        <f t="shared" si="0"/>
        <v>0</v>
      </c>
      <c r="R56" s="177">
        <f t="shared" si="1"/>
        <v>406</v>
      </c>
      <c r="S56" s="177">
        <f t="shared" si="2"/>
        <v>117</v>
      </c>
      <c r="T56" s="177">
        <f t="shared" si="3"/>
        <v>160</v>
      </c>
    </row>
    <row r="57" spans="1:20" hidden="1" x14ac:dyDescent="0.2">
      <c r="A57" s="187" t="s">
        <v>143</v>
      </c>
      <c r="B57" s="177" t="s">
        <v>2395</v>
      </c>
      <c r="C57" s="177">
        <v>350</v>
      </c>
      <c r="D57" s="177">
        <v>51</v>
      </c>
      <c r="E57" s="177">
        <v>55</v>
      </c>
      <c r="F57" s="177">
        <v>56</v>
      </c>
      <c r="G57" s="177">
        <v>58</v>
      </c>
      <c r="H57" s="177">
        <v>50</v>
      </c>
      <c r="I57" s="177">
        <v>49</v>
      </c>
      <c r="Q57" s="177">
        <f t="shared" si="0"/>
        <v>0</v>
      </c>
      <c r="R57" s="177">
        <f t="shared" si="1"/>
        <v>157</v>
      </c>
      <c r="S57" s="177">
        <f t="shared" si="2"/>
        <v>50</v>
      </c>
      <c r="T57" s="177">
        <f t="shared" si="3"/>
        <v>49</v>
      </c>
    </row>
    <row r="58" spans="1:20" hidden="1" x14ac:dyDescent="0.2">
      <c r="A58" s="187" t="s">
        <v>145</v>
      </c>
      <c r="B58" s="177" t="s">
        <v>2396</v>
      </c>
      <c r="C58" s="177">
        <v>302</v>
      </c>
      <c r="D58" s="177">
        <v>53</v>
      </c>
      <c r="E58" s="177">
        <v>46</v>
      </c>
      <c r="F58" s="177">
        <v>43</v>
      </c>
      <c r="G58" s="177">
        <v>48</v>
      </c>
      <c r="H58" s="177">
        <v>42</v>
      </c>
      <c r="I58" s="177">
        <v>52</v>
      </c>
      <c r="Q58" s="177">
        <f t="shared" si="0"/>
        <v>0</v>
      </c>
      <c r="R58" s="177">
        <f t="shared" si="1"/>
        <v>142</v>
      </c>
      <c r="S58" s="177">
        <f t="shared" si="2"/>
        <v>42</v>
      </c>
      <c r="T58" s="177">
        <f t="shared" si="3"/>
        <v>52</v>
      </c>
    </row>
    <row r="59" spans="1:20" hidden="1" x14ac:dyDescent="0.2">
      <c r="A59" s="187" t="s">
        <v>147</v>
      </c>
      <c r="B59" s="177" t="s">
        <v>2397</v>
      </c>
      <c r="C59" s="177">
        <v>604</v>
      </c>
      <c r="D59" s="177">
        <v>95</v>
      </c>
      <c r="E59" s="177">
        <v>83</v>
      </c>
      <c r="F59" s="177">
        <v>97</v>
      </c>
      <c r="G59" s="177">
        <v>87</v>
      </c>
      <c r="H59" s="177">
        <v>89</v>
      </c>
      <c r="I59" s="177">
        <v>89</v>
      </c>
      <c r="Q59" s="177">
        <f t="shared" si="0"/>
        <v>0</v>
      </c>
      <c r="R59" s="177">
        <f t="shared" si="1"/>
        <v>265</v>
      </c>
      <c r="S59" s="177">
        <f t="shared" si="2"/>
        <v>89</v>
      </c>
      <c r="T59" s="177">
        <f t="shared" si="3"/>
        <v>89</v>
      </c>
    </row>
    <row r="60" spans="1:20" hidden="1" x14ac:dyDescent="0.2">
      <c r="A60" s="187" t="s">
        <v>149</v>
      </c>
      <c r="B60" s="177" t="s">
        <v>2398</v>
      </c>
      <c r="C60" s="177">
        <v>117</v>
      </c>
      <c r="D60" s="177">
        <v>4</v>
      </c>
      <c r="E60" s="177">
        <v>3</v>
      </c>
      <c r="F60" s="177">
        <v>5</v>
      </c>
      <c r="G60" s="177">
        <v>4</v>
      </c>
      <c r="H60" s="177">
        <v>4</v>
      </c>
      <c r="I60" s="177">
        <v>4</v>
      </c>
      <c r="J60" s="177">
        <v>11</v>
      </c>
      <c r="K60" s="177">
        <v>12</v>
      </c>
      <c r="L60" s="177">
        <v>9</v>
      </c>
      <c r="M60" s="177">
        <v>5</v>
      </c>
      <c r="N60" s="177">
        <v>8</v>
      </c>
      <c r="O60" s="177">
        <v>8</v>
      </c>
      <c r="P60" s="177">
        <v>36</v>
      </c>
      <c r="Q60" s="177">
        <f t="shared" si="0"/>
        <v>21</v>
      </c>
      <c r="R60" s="177">
        <f t="shared" si="1"/>
        <v>57</v>
      </c>
      <c r="S60" s="177">
        <f t="shared" si="2"/>
        <v>21</v>
      </c>
      <c r="T60" s="177">
        <f t="shared" si="3"/>
        <v>21</v>
      </c>
    </row>
    <row r="61" spans="1:20" hidden="1" x14ac:dyDescent="0.2">
      <c r="A61" s="187" t="s">
        <v>151</v>
      </c>
      <c r="B61" s="177" t="s">
        <v>2399</v>
      </c>
      <c r="C61" s="177">
        <v>965</v>
      </c>
      <c r="D61" s="177">
        <v>108</v>
      </c>
      <c r="E61" s="177">
        <v>108</v>
      </c>
      <c r="F61" s="177">
        <v>108</v>
      </c>
      <c r="G61" s="177">
        <v>110</v>
      </c>
      <c r="H61" s="177">
        <v>107</v>
      </c>
      <c r="I61" s="177">
        <v>108</v>
      </c>
      <c r="J61" s="177">
        <v>108</v>
      </c>
      <c r="K61" s="177">
        <v>105</v>
      </c>
      <c r="L61" s="177">
        <v>103</v>
      </c>
      <c r="Q61" s="177">
        <f t="shared" si="0"/>
        <v>0</v>
      </c>
      <c r="R61" s="177">
        <f t="shared" si="1"/>
        <v>641</v>
      </c>
      <c r="S61" s="177">
        <f t="shared" si="2"/>
        <v>210</v>
      </c>
      <c r="T61" s="177">
        <f t="shared" si="3"/>
        <v>211</v>
      </c>
    </row>
    <row r="62" spans="1:20" hidden="1" x14ac:dyDescent="0.2">
      <c r="A62" s="187" t="s">
        <v>153</v>
      </c>
      <c r="B62" s="177" t="s">
        <v>2400</v>
      </c>
      <c r="C62" s="177">
        <v>621</v>
      </c>
      <c r="D62" s="177">
        <v>84</v>
      </c>
      <c r="E62" s="177">
        <v>92</v>
      </c>
      <c r="F62" s="177">
        <v>91</v>
      </c>
      <c r="G62" s="177">
        <v>90</v>
      </c>
      <c r="H62" s="177">
        <v>100</v>
      </c>
      <c r="I62" s="177">
        <v>109</v>
      </c>
      <c r="J62" s="177">
        <v>37</v>
      </c>
      <c r="Q62" s="177">
        <f t="shared" si="0"/>
        <v>0</v>
      </c>
      <c r="R62" s="177">
        <f t="shared" si="1"/>
        <v>336</v>
      </c>
      <c r="S62" s="177">
        <f t="shared" si="2"/>
        <v>100</v>
      </c>
      <c r="T62" s="177">
        <f t="shared" si="3"/>
        <v>109</v>
      </c>
    </row>
    <row r="63" spans="1:20" hidden="1" x14ac:dyDescent="0.2">
      <c r="A63" s="187" t="s">
        <v>154</v>
      </c>
      <c r="B63" s="177" t="s">
        <v>2401</v>
      </c>
      <c r="C63" s="177">
        <v>1087</v>
      </c>
      <c r="D63" s="177">
        <v>138</v>
      </c>
      <c r="E63" s="177">
        <v>169</v>
      </c>
      <c r="F63" s="177">
        <v>174</v>
      </c>
      <c r="G63" s="177">
        <v>200</v>
      </c>
      <c r="H63" s="177">
        <v>191</v>
      </c>
      <c r="I63" s="177">
        <v>145</v>
      </c>
      <c r="Q63" s="177">
        <f t="shared" si="0"/>
        <v>0</v>
      </c>
      <c r="R63" s="177">
        <f t="shared" si="1"/>
        <v>536</v>
      </c>
      <c r="S63" s="177">
        <f t="shared" si="2"/>
        <v>191</v>
      </c>
      <c r="T63" s="177">
        <f t="shared" si="3"/>
        <v>145</v>
      </c>
    </row>
    <row r="64" spans="1:20" hidden="1" x14ac:dyDescent="0.2">
      <c r="A64" s="187" t="s">
        <v>156</v>
      </c>
      <c r="B64" s="177" t="s">
        <v>2402</v>
      </c>
      <c r="C64" s="177">
        <v>1141</v>
      </c>
      <c r="D64" s="177">
        <v>90</v>
      </c>
      <c r="E64" s="177">
        <v>101</v>
      </c>
      <c r="F64" s="177">
        <v>111</v>
      </c>
      <c r="G64" s="177">
        <v>121</v>
      </c>
      <c r="H64" s="177">
        <v>139</v>
      </c>
      <c r="I64" s="177">
        <v>141</v>
      </c>
      <c r="J64" s="177">
        <v>142</v>
      </c>
      <c r="K64" s="177">
        <v>149</v>
      </c>
      <c r="L64" s="177">
        <v>147</v>
      </c>
      <c r="Q64" s="177">
        <f t="shared" si="0"/>
        <v>0</v>
      </c>
      <c r="R64" s="177">
        <f t="shared" si="1"/>
        <v>839</v>
      </c>
      <c r="S64" s="177">
        <f t="shared" si="2"/>
        <v>286</v>
      </c>
      <c r="T64" s="177">
        <f t="shared" si="3"/>
        <v>288</v>
      </c>
    </row>
    <row r="65" spans="1:20" hidden="1" x14ac:dyDescent="0.2">
      <c r="A65" s="187" t="s">
        <v>845</v>
      </c>
      <c r="B65" s="177" t="s">
        <v>2403</v>
      </c>
      <c r="C65" s="177">
        <v>366</v>
      </c>
      <c r="D65" s="177">
        <v>100</v>
      </c>
      <c r="E65" s="177">
        <v>62</v>
      </c>
      <c r="F65" s="177">
        <v>67</v>
      </c>
      <c r="G65" s="177">
        <v>63</v>
      </c>
      <c r="H65" s="177">
        <v>35</v>
      </c>
      <c r="I65" s="177">
        <v>39</v>
      </c>
      <c r="Q65" s="177">
        <f t="shared" si="0"/>
        <v>0</v>
      </c>
      <c r="R65" s="177">
        <f t="shared" si="1"/>
        <v>137</v>
      </c>
      <c r="S65" s="177">
        <f t="shared" si="2"/>
        <v>35</v>
      </c>
      <c r="T65" s="177">
        <f t="shared" si="3"/>
        <v>39</v>
      </c>
    </row>
    <row r="66" spans="1:20" hidden="1" x14ac:dyDescent="0.2">
      <c r="A66" s="187" t="s">
        <v>846</v>
      </c>
      <c r="B66" s="177" t="s">
        <v>2404</v>
      </c>
      <c r="C66" s="177">
        <v>376</v>
      </c>
      <c r="D66" s="177">
        <v>101</v>
      </c>
      <c r="E66" s="177">
        <v>90</v>
      </c>
      <c r="F66" s="177">
        <v>58</v>
      </c>
      <c r="G66" s="177">
        <v>50</v>
      </c>
      <c r="H66" s="177">
        <v>40</v>
      </c>
      <c r="I66" s="177">
        <v>37</v>
      </c>
      <c r="Q66" s="177">
        <f t="shared" si="0"/>
        <v>0</v>
      </c>
      <c r="R66" s="177">
        <f t="shared" si="1"/>
        <v>127</v>
      </c>
      <c r="S66" s="177">
        <f t="shared" si="2"/>
        <v>40</v>
      </c>
      <c r="T66" s="177">
        <f t="shared" si="3"/>
        <v>37</v>
      </c>
    </row>
    <row r="67" spans="1:20" hidden="1" x14ac:dyDescent="0.2">
      <c r="A67" s="187" t="s">
        <v>159</v>
      </c>
      <c r="B67" s="177" t="s">
        <v>160</v>
      </c>
      <c r="C67" s="177">
        <v>527</v>
      </c>
      <c r="D67" s="177">
        <v>36</v>
      </c>
      <c r="E67" s="177">
        <v>37</v>
      </c>
      <c r="F67" s="177">
        <v>36</v>
      </c>
      <c r="G67" s="177">
        <v>38</v>
      </c>
      <c r="H67" s="177">
        <v>46</v>
      </c>
      <c r="I67" s="177">
        <v>50</v>
      </c>
      <c r="J67" s="177">
        <v>95</v>
      </c>
      <c r="K67" s="177">
        <v>100</v>
      </c>
      <c r="L67" s="177">
        <v>89</v>
      </c>
      <c r="Q67" s="177">
        <f t="shared" ref="Q67:Q130" si="4">SUM(M67:O67)</f>
        <v>0</v>
      </c>
      <c r="R67" s="177">
        <f t="shared" ref="R67:R130" si="5">SUM(G67:N67)</f>
        <v>418</v>
      </c>
      <c r="S67" s="177">
        <f t="shared" ref="S67:S130" si="6">SUM(H67,L67,N67)</f>
        <v>135</v>
      </c>
      <c r="T67" s="177">
        <f t="shared" ref="T67:T130" si="7">SUM(I67,L67,O67)</f>
        <v>139</v>
      </c>
    </row>
    <row r="68" spans="1:20" hidden="1" x14ac:dyDescent="0.2">
      <c r="A68" s="187" t="s">
        <v>161</v>
      </c>
      <c r="B68" s="177" t="s">
        <v>2405</v>
      </c>
      <c r="C68" s="177">
        <v>904</v>
      </c>
      <c r="D68" s="177">
        <v>118</v>
      </c>
      <c r="E68" s="177">
        <v>131</v>
      </c>
      <c r="F68" s="177">
        <v>164</v>
      </c>
      <c r="G68" s="177">
        <v>167</v>
      </c>
      <c r="H68" s="177">
        <v>157</v>
      </c>
      <c r="I68" s="177">
        <v>149</v>
      </c>
      <c r="Q68" s="177">
        <f t="shared" si="4"/>
        <v>0</v>
      </c>
      <c r="R68" s="177">
        <f t="shared" si="5"/>
        <v>473</v>
      </c>
      <c r="S68" s="177">
        <f t="shared" si="6"/>
        <v>157</v>
      </c>
      <c r="T68" s="177">
        <f t="shared" si="7"/>
        <v>149</v>
      </c>
    </row>
    <row r="69" spans="1:20" hidden="1" x14ac:dyDescent="0.2">
      <c r="A69" s="187" t="s">
        <v>847</v>
      </c>
      <c r="B69" s="177" t="s">
        <v>2406</v>
      </c>
      <c r="C69" s="177">
        <v>88</v>
      </c>
      <c r="D69" s="177">
        <v>5</v>
      </c>
      <c r="E69" s="177">
        <v>12</v>
      </c>
      <c r="F69" s="177">
        <v>9</v>
      </c>
      <c r="G69" s="177">
        <v>9</v>
      </c>
      <c r="H69" s="177">
        <v>9</v>
      </c>
      <c r="I69" s="177">
        <v>9</v>
      </c>
      <c r="J69" s="177">
        <v>9</v>
      </c>
      <c r="K69" s="177">
        <v>8</v>
      </c>
      <c r="L69" s="177">
        <v>9</v>
      </c>
      <c r="M69" s="177">
        <v>9</v>
      </c>
      <c r="Q69" s="177">
        <f t="shared" si="4"/>
        <v>9</v>
      </c>
      <c r="R69" s="177">
        <f t="shared" si="5"/>
        <v>62</v>
      </c>
      <c r="S69" s="177">
        <f t="shared" si="6"/>
        <v>18</v>
      </c>
      <c r="T69" s="177">
        <f t="shared" si="7"/>
        <v>18</v>
      </c>
    </row>
    <row r="70" spans="1:20" hidden="1" x14ac:dyDescent="0.2">
      <c r="A70" s="187" t="s">
        <v>163</v>
      </c>
      <c r="B70" s="177" t="s">
        <v>2407</v>
      </c>
      <c r="C70" s="177">
        <v>566</v>
      </c>
      <c r="D70" s="177">
        <v>86</v>
      </c>
      <c r="E70" s="177">
        <v>69</v>
      </c>
      <c r="F70" s="177">
        <v>92</v>
      </c>
      <c r="G70" s="177">
        <v>99</v>
      </c>
      <c r="H70" s="177">
        <v>95</v>
      </c>
      <c r="I70" s="177">
        <v>107</v>
      </c>
      <c r="Q70" s="177">
        <f t="shared" si="4"/>
        <v>0</v>
      </c>
      <c r="R70" s="177">
        <f t="shared" si="5"/>
        <v>301</v>
      </c>
      <c r="S70" s="177">
        <f t="shared" si="6"/>
        <v>95</v>
      </c>
      <c r="T70" s="177">
        <f t="shared" si="7"/>
        <v>107</v>
      </c>
    </row>
    <row r="71" spans="1:20" hidden="1" x14ac:dyDescent="0.2">
      <c r="A71" s="187" t="s">
        <v>165</v>
      </c>
      <c r="B71" s="177" t="s">
        <v>166</v>
      </c>
      <c r="C71" s="177">
        <v>1577</v>
      </c>
      <c r="D71" s="177">
        <v>139</v>
      </c>
      <c r="E71" s="177">
        <v>164</v>
      </c>
      <c r="F71" s="177">
        <v>159</v>
      </c>
      <c r="G71" s="177">
        <v>195</v>
      </c>
      <c r="H71" s="177">
        <v>185</v>
      </c>
      <c r="I71" s="177">
        <v>179</v>
      </c>
      <c r="J71" s="177">
        <v>179</v>
      </c>
      <c r="K71" s="177">
        <v>178</v>
      </c>
      <c r="L71" s="177">
        <v>169</v>
      </c>
      <c r="Q71" s="177">
        <f t="shared" si="4"/>
        <v>0</v>
      </c>
      <c r="R71" s="177">
        <f t="shared" si="5"/>
        <v>1085</v>
      </c>
      <c r="S71" s="177">
        <f t="shared" si="6"/>
        <v>354</v>
      </c>
      <c r="T71" s="177">
        <f t="shared" si="7"/>
        <v>348</v>
      </c>
    </row>
    <row r="72" spans="1:20" hidden="1" x14ac:dyDescent="0.2">
      <c r="A72" s="187" t="s">
        <v>167</v>
      </c>
      <c r="B72" s="177" t="s">
        <v>2408</v>
      </c>
      <c r="C72" s="177">
        <v>700</v>
      </c>
      <c r="D72" s="177">
        <v>87</v>
      </c>
      <c r="E72" s="177">
        <v>112</v>
      </c>
      <c r="F72" s="177">
        <v>93</v>
      </c>
      <c r="G72" s="177">
        <v>126</v>
      </c>
      <c r="H72" s="177">
        <v>129</v>
      </c>
      <c r="I72" s="177">
        <v>135</v>
      </c>
      <c r="Q72" s="177">
        <f t="shared" si="4"/>
        <v>0</v>
      </c>
      <c r="R72" s="177">
        <f t="shared" si="5"/>
        <v>390</v>
      </c>
      <c r="S72" s="177">
        <f t="shared" si="6"/>
        <v>129</v>
      </c>
      <c r="T72" s="177">
        <f t="shared" si="7"/>
        <v>135</v>
      </c>
    </row>
    <row r="73" spans="1:20" hidden="1" x14ac:dyDescent="0.2">
      <c r="A73" s="187" t="s">
        <v>169</v>
      </c>
      <c r="B73" s="177" t="s">
        <v>2409</v>
      </c>
      <c r="C73" s="177">
        <v>903</v>
      </c>
      <c r="D73" s="177">
        <v>114</v>
      </c>
      <c r="E73" s="177">
        <v>148</v>
      </c>
      <c r="F73" s="177">
        <v>181</v>
      </c>
      <c r="G73" s="177">
        <v>159</v>
      </c>
      <c r="H73" s="177">
        <v>135</v>
      </c>
      <c r="I73" s="177">
        <v>149</v>
      </c>
      <c r="Q73" s="177">
        <f t="shared" si="4"/>
        <v>0</v>
      </c>
      <c r="R73" s="177">
        <f t="shared" si="5"/>
        <v>443</v>
      </c>
      <c r="S73" s="177">
        <f t="shared" si="6"/>
        <v>135</v>
      </c>
      <c r="T73" s="177">
        <f t="shared" si="7"/>
        <v>149</v>
      </c>
    </row>
    <row r="74" spans="1:20" hidden="1" x14ac:dyDescent="0.2">
      <c r="A74" s="187" t="s">
        <v>171</v>
      </c>
      <c r="B74" s="177" t="s">
        <v>2410</v>
      </c>
      <c r="C74" s="177">
        <v>345</v>
      </c>
      <c r="D74" s="177">
        <v>41</v>
      </c>
      <c r="E74" s="177">
        <v>51</v>
      </c>
      <c r="F74" s="177">
        <v>61</v>
      </c>
      <c r="G74" s="177">
        <v>70</v>
      </c>
      <c r="H74" s="177">
        <v>51</v>
      </c>
      <c r="I74" s="177">
        <v>53</v>
      </c>
      <c r="Q74" s="177">
        <f t="shared" si="4"/>
        <v>0</v>
      </c>
      <c r="R74" s="177">
        <f t="shared" si="5"/>
        <v>174</v>
      </c>
      <c r="S74" s="177">
        <f t="shared" si="6"/>
        <v>51</v>
      </c>
      <c r="T74" s="177">
        <f t="shared" si="7"/>
        <v>53</v>
      </c>
    </row>
    <row r="75" spans="1:20" hidden="1" x14ac:dyDescent="0.2">
      <c r="A75" s="187" t="s">
        <v>173</v>
      </c>
      <c r="B75" s="177" t="s">
        <v>174</v>
      </c>
      <c r="C75" s="177">
        <v>1550</v>
      </c>
      <c r="D75" s="177">
        <v>154</v>
      </c>
      <c r="E75" s="177">
        <v>154</v>
      </c>
      <c r="F75" s="177">
        <v>162</v>
      </c>
      <c r="G75" s="177">
        <v>175</v>
      </c>
      <c r="H75" s="177">
        <v>184</v>
      </c>
      <c r="I75" s="177">
        <v>188</v>
      </c>
      <c r="J75" s="177">
        <v>172</v>
      </c>
      <c r="K75" s="177">
        <v>172</v>
      </c>
      <c r="L75" s="177">
        <v>172</v>
      </c>
      <c r="Q75" s="177">
        <f t="shared" si="4"/>
        <v>0</v>
      </c>
      <c r="R75" s="177">
        <f t="shared" si="5"/>
        <v>1063</v>
      </c>
      <c r="S75" s="177">
        <f t="shared" si="6"/>
        <v>356</v>
      </c>
      <c r="T75" s="177">
        <f t="shared" si="7"/>
        <v>360</v>
      </c>
    </row>
    <row r="76" spans="1:20" hidden="1" x14ac:dyDescent="0.2">
      <c r="A76" s="187" t="s">
        <v>175</v>
      </c>
      <c r="B76" s="177" t="s">
        <v>2411</v>
      </c>
      <c r="C76" s="177">
        <v>410</v>
      </c>
      <c r="D76" s="177">
        <v>71</v>
      </c>
      <c r="E76" s="177">
        <v>71</v>
      </c>
      <c r="F76" s="177">
        <v>60</v>
      </c>
      <c r="G76" s="177">
        <v>70</v>
      </c>
      <c r="H76" s="177">
        <v>63</v>
      </c>
      <c r="I76" s="177">
        <v>60</v>
      </c>
      <c r="Q76" s="177">
        <f t="shared" si="4"/>
        <v>0</v>
      </c>
      <c r="R76" s="177">
        <f t="shared" si="5"/>
        <v>193</v>
      </c>
      <c r="S76" s="177">
        <f t="shared" si="6"/>
        <v>63</v>
      </c>
      <c r="T76" s="177">
        <f t="shared" si="7"/>
        <v>60</v>
      </c>
    </row>
    <row r="77" spans="1:20" hidden="1" x14ac:dyDescent="0.2">
      <c r="A77" s="187" t="s">
        <v>177</v>
      </c>
      <c r="B77" s="177" t="s">
        <v>2412</v>
      </c>
      <c r="C77" s="177">
        <v>1176</v>
      </c>
      <c r="D77" s="177">
        <v>174</v>
      </c>
      <c r="E77" s="177">
        <v>153</v>
      </c>
      <c r="F77" s="177">
        <v>174</v>
      </c>
      <c r="G77" s="177">
        <v>227</v>
      </c>
      <c r="H77" s="177">
        <v>187</v>
      </c>
      <c r="I77" s="177">
        <v>208</v>
      </c>
      <c r="Q77" s="177">
        <f t="shared" si="4"/>
        <v>0</v>
      </c>
      <c r="R77" s="177">
        <f t="shared" si="5"/>
        <v>622</v>
      </c>
      <c r="S77" s="177">
        <f t="shared" si="6"/>
        <v>187</v>
      </c>
      <c r="T77" s="177">
        <f t="shared" si="7"/>
        <v>208</v>
      </c>
    </row>
    <row r="78" spans="1:20" hidden="1" x14ac:dyDescent="0.2">
      <c r="A78" s="187" t="s">
        <v>179</v>
      </c>
      <c r="B78" s="177" t="s">
        <v>2413</v>
      </c>
      <c r="C78" s="177">
        <v>269</v>
      </c>
      <c r="D78" s="177">
        <v>43</v>
      </c>
      <c r="E78" s="177">
        <v>28</v>
      </c>
      <c r="F78" s="177">
        <v>41</v>
      </c>
      <c r="G78" s="177">
        <v>46</v>
      </c>
      <c r="H78" s="177">
        <v>46</v>
      </c>
      <c r="I78" s="177">
        <v>47</v>
      </c>
      <c r="Q78" s="177">
        <f t="shared" si="4"/>
        <v>0</v>
      </c>
      <c r="R78" s="177">
        <f t="shared" si="5"/>
        <v>139</v>
      </c>
      <c r="S78" s="177">
        <f t="shared" si="6"/>
        <v>46</v>
      </c>
      <c r="T78" s="177">
        <f t="shared" si="7"/>
        <v>47</v>
      </c>
    </row>
    <row r="79" spans="1:20" hidden="1" x14ac:dyDescent="0.2">
      <c r="A79" s="187" t="s">
        <v>181</v>
      </c>
      <c r="B79" s="177" t="s">
        <v>2414</v>
      </c>
      <c r="C79" s="177">
        <v>377</v>
      </c>
      <c r="D79" s="177">
        <v>62</v>
      </c>
      <c r="E79" s="177">
        <v>60</v>
      </c>
      <c r="F79" s="177">
        <v>64</v>
      </c>
      <c r="G79" s="177">
        <v>59</v>
      </c>
      <c r="H79" s="177">
        <v>54</v>
      </c>
      <c r="I79" s="177">
        <v>61</v>
      </c>
      <c r="Q79" s="177">
        <f t="shared" si="4"/>
        <v>0</v>
      </c>
      <c r="R79" s="177">
        <f t="shared" si="5"/>
        <v>174</v>
      </c>
      <c r="S79" s="177">
        <f t="shared" si="6"/>
        <v>54</v>
      </c>
      <c r="T79" s="177">
        <f t="shared" si="7"/>
        <v>61</v>
      </c>
    </row>
    <row r="80" spans="1:20" hidden="1" x14ac:dyDescent="0.2">
      <c r="A80" s="187" t="s">
        <v>183</v>
      </c>
      <c r="B80" s="177" t="s">
        <v>2415</v>
      </c>
      <c r="C80" s="177">
        <v>749</v>
      </c>
      <c r="D80" s="177">
        <v>95</v>
      </c>
      <c r="E80" s="177">
        <v>109</v>
      </c>
      <c r="F80" s="177">
        <v>97</v>
      </c>
      <c r="G80" s="177">
        <v>130</v>
      </c>
      <c r="H80" s="177">
        <v>129</v>
      </c>
      <c r="I80" s="177">
        <v>160</v>
      </c>
      <c r="Q80" s="177">
        <f t="shared" si="4"/>
        <v>0</v>
      </c>
      <c r="R80" s="177">
        <f t="shared" si="5"/>
        <v>419</v>
      </c>
      <c r="S80" s="177">
        <f t="shared" si="6"/>
        <v>129</v>
      </c>
      <c r="T80" s="177">
        <f t="shared" si="7"/>
        <v>160</v>
      </c>
    </row>
    <row r="81" spans="1:20" hidden="1" x14ac:dyDescent="0.2">
      <c r="A81" s="187" t="s">
        <v>185</v>
      </c>
      <c r="B81" s="177" t="s">
        <v>2416</v>
      </c>
      <c r="C81" s="177">
        <v>520</v>
      </c>
      <c r="D81" s="177">
        <v>74</v>
      </c>
      <c r="E81" s="177">
        <v>68</v>
      </c>
      <c r="F81" s="177">
        <v>74</v>
      </c>
      <c r="G81" s="177">
        <v>88</v>
      </c>
      <c r="H81" s="177">
        <v>86</v>
      </c>
      <c r="I81" s="177">
        <v>84</v>
      </c>
      <c r="Q81" s="177">
        <f t="shared" si="4"/>
        <v>0</v>
      </c>
      <c r="R81" s="177">
        <f t="shared" si="5"/>
        <v>258</v>
      </c>
      <c r="S81" s="177">
        <f t="shared" si="6"/>
        <v>86</v>
      </c>
      <c r="T81" s="177">
        <f t="shared" si="7"/>
        <v>84</v>
      </c>
    </row>
    <row r="82" spans="1:20" hidden="1" x14ac:dyDescent="0.2">
      <c r="A82" s="187" t="s">
        <v>187</v>
      </c>
      <c r="B82" s="177" t="s">
        <v>2417</v>
      </c>
      <c r="C82" s="177">
        <v>500</v>
      </c>
      <c r="D82" s="177">
        <v>96</v>
      </c>
      <c r="E82" s="177">
        <v>78</v>
      </c>
      <c r="F82" s="177">
        <v>79</v>
      </c>
      <c r="G82" s="177">
        <v>79</v>
      </c>
      <c r="H82" s="177">
        <v>84</v>
      </c>
      <c r="I82" s="177">
        <v>71</v>
      </c>
      <c r="Q82" s="177">
        <f t="shared" si="4"/>
        <v>0</v>
      </c>
      <c r="R82" s="177">
        <f t="shared" si="5"/>
        <v>234</v>
      </c>
      <c r="S82" s="177">
        <f t="shared" si="6"/>
        <v>84</v>
      </c>
      <c r="T82" s="177">
        <f t="shared" si="7"/>
        <v>71</v>
      </c>
    </row>
    <row r="83" spans="1:20" hidden="1" x14ac:dyDescent="0.2">
      <c r="A83" s="187" t="s">
        <v>189</v>
      </c>
      <c r="B83" s="177" t="s">
        <v>2418</v>
      </c>
      <c r="C83" s="177">
        <v>385</v>
      </c>
      <c r="D83" s="177">
        <v>63</v>
      </c>
      <c r="E83" s="177">
        <v>68</v>
      </c>
      <c r="F83" s="177">
        <v>55</v>
      </c>
      <c r="G83" s="177">
        <v>68</v>
      </c>
      <c r="H83" s="177">
        <v>53</v>
      </c>
      <c r="I83" s="177">
        <v>61</v>
      </c>
      <c r="Q83" s="177">
        <f t="shared" si="4"/>
        <v>0</v>
      </c>
      <c r="R83" s="177">
        <f t="shared" si="5"/>
        <v>182</v>
      </c>
      <c r="S83" s="177">
        <f t="shared" si="6"/>
        <v>53</v>
      </c>
      <c r="T83" s="177">
        <f t="shared" si="7"/>
        <v>61</v>
      </c>
    </row>
    <row r="84" spans="1:20" hidden="1" x14ac:dyDescent="0.2">
      <c r="A84" s="187" t="s">
        <v>191</v>
      </c>
      <c r="B84" s="177" t="s">
        <v>2419</v>
      </c>
      <c r="C84" s="177">
        <v>410</v>
      </c>
      <c r="D84" s="177">
        <v>55</v>
      </c>
      <c r="E84" s="177">
        <v>74</v>
      </c>
      <c r="F84" s="177">
        <v>67</v>
      </c>
      <c r="G84" s="177">
        <v>74</v>
      </c>
      <c r="H84" s="177">
        <v>69</v>
      </c>
      <c r="I84" s="177">
        <v>54</v>
      </c>
      <c r="Q84" s="177">
        <f t="shared" si="4"/>
        <v>0</v>
      </c>
      <c r="R84" s="177">
        <f t="shared" si="5"/>
        <v>197</v>
      </c>
      <c r="S84" s="177">
        <f t="shared" si="6"/>
        <v>69</v>
      </c>
      <c r="T84" s="177">
        <f t="shared" si="7"/>
        <v>54</v>
      </c>
    </row>
    <row r="85" spans="1:20" hidden="1" x14ac:dyDescent="0.2">
      <c r="A85" s="187" t="s">
        <v>193</v>
      </c>
      <c r="B85" s="177" t="s">
        <v>2420</v>
      </c>
      <c r="C85" s="177">
        <v>424</v>
      </c>
      <c r="D85" s="177">
        <v>71</v>
      </c>
      <c r="E85" s="177">
        <v>48</v>
      </c>
      <c r="F85" s="177">
        <v>56</v>
      </c>
      <c r="G85" s="177">
        <v>72</v>
      </c>
      <c r="H85" s="177">
        <v>53</v>
      </c>
      <c r="I85" s="177">
        <v>51</v>
      </c>
      <c r="J85" s="177">
        <v>37</v>
      </c>
      <c r="Q85" s="177">
        <f t="shared" si="4"/>
        <v>0</v>
      </c>
      <c r="R85" s="177">
        <f t="shared" si="5"/>
        <v>213</v>
      </c>
      <c r="S85" s="177">
        <f t="shared" si="6"/>
        <v>53</v>
      </c>
      <c r="T85" s="177">
        <f t="shared" si="7"/>
        <v>51</v>
      </c>
    </row>
    <row r="86" spans="1:20" hidden="1" x14ac:dyDescent="0.2">
      <c r="A86" s="187" t="s">
        <v>195</v>
      </c>
      <c r="B86" s="177" t="s">
        <v>2421</v>
      </c>
      <c r="C86" s="177">
        <v>727</v>
      </c>
      <c r="D86" s="177">
        <v>118</v>
      </c>
      <c r="E86" s="177">
        <v>96</v>
      </c>
      <c r="F86" s="177">
        <v>124</v>
      </c>
      <c r="G86" s="177">
        <v>107</v>
      </c>
      <c r="H86" s="177">
        <v>125</v>
      </c>
      <c r="I86" s="177">
        <v>134</v>
      </c>
      <c r="Q86" s="177">
        <f t="shared" si="4"/>
        <v>0</v>
      </c>
      <c r="R86" s="177">
        <f t="shared" si="5"/>
        <v>366</v>
      </c>
      <c r="S86" s="177">
        <f t="shared" si="6"/>
        <v>125</v>
      </c>
      <c r="T86" s="177">
        <f t="shared" si="7"/>
        <v>134</v>
      </c>
    </row>
    <row r="87" spans="1:20" hidden="1" x14ac:dyDescent="0.2">
      <c r="A87" s="187" t="s">
        <v>197</v>
      </c>
      <c r="B87" s="177" t="s">
        <v>198</v>
      </c>
      <c r="C87" s="177">
        <v>1224</v>
      </c>
      <c r="D87" s="177">
        <v>122</v>
      </c>
      <c r="E87" s="177">
        <v>108</v>
      </c>
      <c r="F87" s="177">
        <v>117</v>
      </c>
      <c r="G87" s="177">
        <v>122</v>
      </c>
      <c r="H87" s="177">
        <v>125</v>
      </c>
      <c r="I87" s="177">
        <v>115</v>
      </c>
      <c r="J87" s="177">
        <v>147</v>
      </c>
      <c r="K87" s="177">
        <v>178</v>
      </c>
      <c r="L87" s="177">
        <v>150</v>
      </c>
      <c r="Q87" s="177">
        <f t="shared" si="4"/>
        <v>0</v>
      </c>
      <c r="R87" s="177">
        <f t="shared" si="5"/>
        <v>837</v>
      </c>
      <c r="S87" s="177">
        <f t="shared" si="6"/>
        <v>275</v>
      </c>
      <c r="T87" s="177">
        <f t="shared" si="7"/>
        <v>265</v>
      </c>
    </row>
    <row r="88" spans="1:20" hidden="1" x14ac:dyDescent="0.2">
      <c r="A88" s="187" t="s">
        <v>199</v>
      </c>
      <c r="B88" s="177" t="s">
        <v>2422</v>
      </c>
      <c r="C88" s="177">
        <v>616</v>
      </c>
      <c r="D88" s="177">
        <v>107</v>
      </c>
      <c r="E88" s="177">
        <v>103</v>
      </c>
      <c r="F88" s="177">
        <v>99</v>
      </c>
      <c r="G88" s="177">
        <v>86</v>
      </c>
      <c r="H88" s="177">
        <v>90</v>
      </c>
      <c r="I88" s="177">
        <v>101</v>
      </c>
      <c r="Q88" s="177">
        <f t="shared" si="4"/>
        <v>0</v>
      </c>
      <c r="R88" s="177">
        <f t="shared" si="5"/>
        <v>277</v>
      </c>
      <c r="S88" s="177">
        <f t="shared" si="6"/>
        <v>90</v>
      </c>
      <c r="T88" s="177">
        <f t="shared" si="7"/>
        <v>101</v>
      </c>
    </row>
    <row r="89" spans="1:20" hidden="1" x14ac:dyDescent="0.2">
      <c r="A89" s="187" t="s">
        <v>201</v>
      </c>
      <c r="B89" s="177" t="s">
        <v>2423</v>
      </c>
      <c r="C89" s="177">
        <v>681</v>
      </c>
      <c r="D89" s="177">
        <v>102</v>
      </c>
      <c r="E89" s="177">
        <v>114</v>
      </c>
      <c r="F89" s="177">
        <v>111</v>
      </c>
      <c r="G89" s="177">
        <v>119</v>
      </c>
      <c r="H89" s="177">
        <v>124</v>
      </c>
      <c r="I89" s="177">
        <v>94</v>
      </c>
      <c r="Q89" s="177">
        <f t="shared" si="4"/>
        <v>0</v>
      </c>
      <c r="R89" s="177">
        <f t="shared" si="5"/>
        <v>337</v>
      </c>
      <c r="S89" s="177">
        <f t="shared" si="6"/>
        <v>124</v>
      </c>
      <c r="T89" s="177">
        <f t="shared" si="7"/>
        <v>94</v>
      </c>
    </row>
    <row r="90" spans="1:20" hidden="1" x14ac:dyDescent="0.2">
      <c r="A90" s="187" t="s">
        <v>203</v>
      </c>
      <c r="B90" s="177" t="s">
        <v>2424</v>
      </c>
      <c r="C90" s="177">
        <v>526</v>
      </c>
      <c r="D90" s="177">
        <v>79</v>
      </c>
      <c r="E90" s="177">
        <v>80</v>
      </c>
      <c r="F90" s="177">
        <v>74</v>
      </c>
      <c r="G90" s="177">
        <v>84</v>
      </c>
      <c r="H90" s="177">
        <v>91</v>
      </c>
      <c r="I90" s="177">
        <v>100</v>
      </c>
      <c r="Q90" s="177">
        <f t="shared" si="4"/>
        <v>0</v>
      </c>
      <c r="R90" s="177">
        <f t="shared" si="5"/>
        <v>275</v>
      </c>
      <c r="S90" s="177">
        <f t="shared" si="6"/>
        <v>91</v>
      </c>
      <c r="T90" s="177">
        <f t="shared" si="7"/>
        <v>100</v>
      </c>
    </row>
    <row r="91" spans="1:20" hidden="1" x14ac:dyDescent="0.2">
      <c r="A91" s="187" t="s">
        <v>205</v>
      </c>
      <c r="B91" s="177" t="s">
        <v>2425</v>
      </c>
      <c r="C91" s="177">
        <v>496</v>
      </c>
      <c r="D91" s="177">
        <v>64</v>
      </c>
      <c r="E91" s="177">
        <v>79</v>
      </c>
      <c r="F91" s="177">
        <v>70</v>
      </c>
      <c r="G91" s="177">
        <v>86</v>
      </c>
      <c r="H91" s="177">
        <v>79</v>
      </c>
      <c r="I91" s="177">
        <v>93</v>
      </c>
      <c r="Q91" s="177">
        <f t="shared" si="4"/>
        <v>0</v>
      </c>
      <c r="R91" s="177">
        <f t="shared" si="5"/>
        <v>258</v>
      </c>
      <c r="S91" s="177">
        <f t="shared" si="6"/>
        <v>79</v>
      </c>
      <c r="T91" s="177">
        <f t="shared" si="7"/>
        <v>93</v>
      </c>
    </row>
    <row r="92" spans="1:20" hidden="1" x14ac:dyDescent="0.2">
      <c r="A92" s="187" t="s">
        <v>207</v>
      </c>
      <c r="B92" s="177" t="s">
        <v>2426</v>
      </c>
      <c r="C92" s="177">
        <v>865</v>
      </c>
      <c r="D92" s="177">
        <v>131</v>
      </c>
      <c r="E92" s="177">
        <v>136</v>
      </c>
      <c r="F92" s="177">
        <v>132</v>
      </c>
      <c r="G92" s="177">
        <v>141</v>
      </c>
      <c r="H92" s="177">
        <v>146</v>
      </c>
      <c r="I92" s="177">
        <v>131</v>
      </c>
      <c r="Q92" s="177">
        <f t="shared" si="4"/>
        <v>0</v>
      </c>
      <c r="R92" s="177">
        <f t="shared" si="5"/>
        <v>418</v>
      </c>
      <c r="S92" s="177">
        <f t="shared" si="6"/>
        <v>146</v>
      </c>
      <c r="T92" s="177">
        <f t="shared" si="7"/>
        <v>131</v>
      </c>
    </row>
    <row r="93" spans="1:20" hidden="1" x14ac:dyDescent="0.2">
      <c r="A93" s="187" t="s">
        <v>209</v>
      </c>
      <c r="B93" s="177" t="s">
        <v>2427</v>
      </c>
      <c r="C93" s="177">
        <v>844</v>
      </c>
      <c r="D93" s="177">
        <v>121</v>
      </c>
      <c r="E93" s="177">
        <v>111</v>
      </c>
      <c r="F93" s="177">
        <v>143</v>
      </c>
      <c r="G93" s="177">
        <v>155</v>
      </c>
      <c r="H93" s="177">
        <v>130</v>
      </c>
      <c r="I93" s="177">
        <v>166</v>
      </c>
      <c r="Q93" s="177">
        <f t="shared" si="4"/>
        <v>0</v>
      </c>
      <c r="R93" s="177">
        <f t="shared" si="5"/>
        <v>451</v>
      </c>
      <c r="S93" s="177">
        <f t="shared" si="6"/>
        <v>130</v>
      </c>
      <c r="T93" s="177">
        <f t="shared" si="7"/>
        <v>166</v>
      </c>
    </row>
    <row r="94" spans="1:20" hidden="1" x14ac:dyDescent="0.2">
      <c r="A94" s="187" t="s">
        <v>211</v>
      </c>
      <c r="B94" s="177" t="s">
        <v>2428</v>
      </c>
      <c r="C94" s="177">
        <v>806</v>
      </c>
      <c r="D94" s="177">
        <v>134</v>
      </c>
      <c r="E94" s="177">
        <v>118</v>
      </c>
      <c r="F94" s="177">
        <v>113</v>
      </c>
      <c r="G94" s="177">
        <v>131</v>
      </c>
      <c r="H94" s="177">
        <v>142</v>
      </c>
      <c r="I94" s="177">
        <v>132</v>
      </c>
      <c r="Q94" s="177">
        <f t="shared" si="4"/>
        <v>0</v>
      </c>
      <c r="R94" s="177">
        <f t="shared" si="5"/>
        <v>405</v>
      </c>
      <c r="S94" s="177">
        <f t="shared" si="6"/>
        <v>142</v>
      </c>
      <c r="T94" s="177">
        <f t="shared" si="7"/>
        <v>132</v>
      </c>
    </row>
    <row r="95" spans="1:20" hidden="1" x14ac:dyDescent="0.2">
      <c r="A95" s="187" t="s">
        <v>2313</v>
      </c>
      <c r="B95" s="177" t="s">
        <v>2314</v>
      </c>
      <c r="C95" s="177">
        <v>278</v>
      </c>
      <c r="D95" s="177">
        <v>76</v>
      </c>
      <c r="E95" s="177">
        <v>51</v>
      </c>
      <c r="F95" s="177">
        <v>58</v>
      </c>
      <c r="G95" s="177">
        <v>35</v>
      </c>
      <c r="H95" s="177">
        <v>41</v>
      </c>
      <c r="I95" s="177">
        <v>17</v>
      </c>
      <c r="Q95" s="177">
        <f t="shared" si="4"/>
        <v>0</v>
      </c>
      <c r="R95" s="177">
        <f t="shared" si="5"/>
        <v>93</v>
      </c>
      <c r="S95" s="177">
        <f t="shared" si="6"/>
        <v>41</v>
      </c>
      <c r="T95" s="177">
        <f t="shared" si="7"/>
        <v>17</v>
      </c>
    </row>
    <row r="96" spans="1:20" hidden="1" x14ac:dyDescent="0.2">
      <c r="A96" s="187" t="s">
        <v>848</v>
      </c>
      <c r="B96" s="177" t="s">
        <v>2429</v>
      </c>
      <c r="C96" s="177">
        <v>25</v>
      </c>
      <c r="E96" s="177">
        <v>25</v>
      </c>
      <c r="Q96" s="177">
        <f t="shared" si="4"/>
        <v>0</v>
      </c>
      <c r="R96" s="177">
        <f t="shared" si="5"/>
        <v>0</v>
      </c>
      <c r="S96" s="177">
        <f t="shared" si="6"/>
        <v>0</v>
      </c>
      <c r="T96" s="177">
        <f t="shared" si="7"/>
        <v>0</v>
      </c>
    </row>
    <row r="97" spans="1:20" hidden="1" x14ac:dyDescent="0.2">
      <c r="A97" s="187" t="s">
        <v>215</v>
      </c>
      <c r="B97" s="177" t="s">
        <v>2430</v>
      </c>
      <c r="C97" s="177">
        <v>90</v>
      </c>
      <c r="D97" s="177">
        <v>16</v>
      </c>
      <c r="E97" s="177">
        <v>14</v>
      </c>
      <c r="F97" s="177">
        <v>17</v>
      </c>
      <c r="G97" s="177">
        <v>15</v>
      </c>
      <c r="H97" s="177">
        <v>12</v>
      </c>
      <c r="I97" s="177">
        <v>16</v>
      </c>
      <c r="Q97" s="177">
        <f t="shared" si="4"/>
        <v>0</v>
      </c>
      <c r="R97" s="177">
        <f t="shared" si="5"/>
        <v>43</v>
      </c>
      <c r="S97" s="177">
        <f t="shared" si="6"/>
        <v>12</v>
      </c>
      <c r="T97" s="177">
        <f t="shared" si="7"/>
        <v>16</v>
      </c>
    </row>
    <row r="98" spans="1:20" hidden="1" x14ac:dyDescent="0.2">
      <c r="A98" s="187" t="s">
        <v>849</v>
      </c>
      <c r="B98" s="177" t="s">
        <v>2431</v>
      </c>
      <c r="C98" s="177">
        <v>421</v>
      </c>
      <c r="D98" s="177">
        <v>100</v>
      </c>
      <c r="E98" s="177">
        <v>75</v>
      </c>
      <c r="F98" s="177">
        <v>95</v>
      </c>
      <c r="G98" s="177">
        <v>50</v>
      </c>
      <c r="H98" s="177">
        <v>51</v>
      </c>
      <c r="I98" s="177">
        <v>50</v>
      </c>
      <c r="Q98" s="177">
        <f t="shared" si="4"/>
        <v>0</v>
      </c>
      <c r="R98" s="177">
        <f t="shared" si="5"/>
        <v>151</v>
      </c>
      <c r="S98" s="177">
        <f t="shared" si="6"/>
        <v>51</v>
      </c>
      <c r="T98" s="177">
        <f t="shared" si="7"/>
        <v>50</v>
      </c>
    </row>
    <row r="99" spans="1:20" hidden="1" x14ac:dyDescent="0.2">
      <c r="A99" s="187" t="s">
        <v>850</v>
      </c>
      <c r="B99" s="177" t="s">
        <v>851</v>
      </c>
      <c r="C99" s="177">
        <v>209</v>
      </c>
      <c r="D99" s="177">
        <v>27</v>
      </c>
      <c r="E99" s="177">
        <v>45</v>
      </c>
      <c r="F99" s="177">
        <v>62</v>
      </c>
      <c r="G99" s="177">
        <v>27</v>
      </c>
      <c r="H99" s="177">
        <v>32</v>
      </c>
      <c r="I99" s="177">
        <v>16</v>
      </c>
      <c r="Q99" s="177">
        <f t="shared" si="4"/>
        <v>0</v>
      </c>
      <c r="R99" s="177">
        <f t="shared" si="5"/>
        <v>75</v>
      </c>
      <c r="S99" s="177">
        <f t="shared" si="6"/>
        <v>32</v>
      </c>
      <c r="T99" s="177">
        <f t="shared" si="7"/>
        <v>16</v>
      </c>
    </row>
    <row r="100" spans="1:20" hidden="1" x14ac:dyDescent="0.2">
      <c r="A100" s="187" t="s">
        <v>217</v>
      </c>
      <c r="B100" s="177" t="s">
        <v>2432</v>
      </c>
      <c r="C100" s="177">
        <v>622</v>
      </c>
      <c r="D100" s="177">
        <v>87</v>
      </c>
      <c r="E100" s="177">
        <v>99</v>
      </c>
      <c r="F100" s="177">
        <v>90</v>
      </c>
      <c r="G100" s="177">
        <v>107</v>
      </c>
      <c r="H100" s="177">
        <v>85</v>
      </c>
      <c r="I100" s="177">
        <v>112</v>
      </c>
      <c r="Q100" s="177">
        <f t="shared" si="4"/>
        <v>0</v>
      </c>
      <c r="R100" s="177">
        <f t="shared" si="5"/>
        <v>304</v>
      </c>
      <c r="S100" s="177">
        <f t="shared" si="6"/>
        <v>85</v>
      </c>
      <c r="T100" s="177">
        <f t="shared" si="7"/>
        <v>112</v>
      </c>
    </row>
    <row r="101" spans="1:20" hidden="1" x14ac:dyDescent="0.2">
      <c r="A101" s="187" t="s">
        <v>219</v>
      </c>
      <c r="B101" s="177" t="s">
        <v>2433</v>
      </c>
      <c r="C101" s="177">
        <v>474</v>
      </c>
      <c r="D101" s="177">
        <v>72</v>
      </c>
      <c r="E101" s="177">
        <v>63</v>
      </c>
      <c r="F101" s="177">
        <v>63</v>
      </c>
      <c r="G101" s="177">
        <v>90</v>
      </c>
      <c r="H101" s="177">
        <v>82</v>
      </c>
      <c r="I101" s="177">
        <v>87</v>
      </c>
      <c r="Q101" s="177">
        <f t="shared" si="4"/>
        <v>0</v>
      </c>
      <c r="R101" s="177">
        <f t="shared" si="5"/>
        <v>259</v>
      </c>
      <c r="S101" s="177">
        <f t="shared" si="6"/>
        <v>82</v>
      </c>
      <c r="T101" s="177">
        <f t="shared" si="7"/>
        <v>87</v>
      </c>
    </row>
    <row r="102" spans="1:20" hidden="1" x14ac:dyDescent="0.2">
      <c r="A102" s="187" t="s">
        <v>221</v>
      </c>
      <c r="B102" s="177" t="s">
        <v>2434</v>
      </c>
      <c r="C102" s="177">
        <v>249</v>
      </c>
      <c r="D102" s="177">
        <v>38</v>
      </c>
      <c r="E102" s="177">
        <v>25</v>
      </c>
      <c r="F102" s="177">
        <v>18</v>
      </c>
      <c r="G102" s="177">
        <v>24</v>
      </c>
      <c r="H102" s="177">
        <v>23</v>
      </c>
      <c r="I102" s="177">
        <v>25</v>
      </c>
      <c r="J102" s="177">
        <v>42</v>
      </c>
      <c r="K102" s="177">
        <v>32</v>
      </c>
      <c r="L102" s="177">
        <v>22</v>
      </c>
      <c r="Q102" s="177">
        <f t="shared" si="4"/>
        <v>0</v>
      </c>
      <c r="R102" s="177">
        <f t="shared" si="5"/>
        <v>168</v>
      </c>
      <c r="S102" s="177">
        <f t="shared" si="6"/>
        <v>45</v>
      </c>
      <c r="T102" s="177">
        <f t="shared" si="7"/>
        <v>47</v>
      </c>
    </row>
    <row r="103" spans="1:20" hidden="1" x14ac:dyDescent="0.2">
      <c r="A103" s="187" t="s">
        <v>223</v>
      </c>
      <c r="B103" s="177" t="s">
        <v>2435</v>
      </c>
      <c r="C103" s="177">
        <v>554</v>
      </c>
      <c r="D103" s="177">
        <v>79</v>
      </c>
      <c r="E103" s="177">
        <v>89</v>
      </c>
      <c r="F103" s="177">
        <v>93</v>
      </c>
      <c r="G103" s="177">
        <v>87</v>
      </c>
      <c r="H103" s="177">
        <v>89</v>
      </c>
      <c r="I103" s="177">
        <v>100</v>
      </c>
      <c r="Q103" s="177">
        <f t="shared" si="4"/>
        <v>0</v>
      </c>
      <c r="R103" s="177">
        <f t="shared" si="5"/>
        <v>276</v>
      </c>
      <c r="S103" s="177">
        <f t="shared" si="6"/>
        <v>89</v>
      </c>
      <c r="T103" s="177">
        <f t="shared" si="7"/>
        <v>100</v>
      </c>
    </row>
    <row r="104" spans="1:20" hidden="1" x14ac:dyDescent="0.2">
      <c r="A104" s="187" t="s">
        <v>225</v>
      </c>
      <c r="B104" s="177" t="s">
        <v>2436</v>
      </c>
      <c r="C104" s="177">
        <v>982</v>
      </c>
      <c r="D104" s="177">
        <v>136</v>
      </c>
      <c r="E104" s="177">
        <v>125</v>
      </c>
      <c r="F104" s="177">
        <v>161</v>
      </c>
      <c r="G104" s="177">
        <v>167</v>
      </c>
      <c r="H104" s="177">
        <v>174</v>
      </c>
      <c r="I104" s="177">
        <v>185</v>
      </c>
      <c r="Q104" s="177">
        <f t="shared" si="4"/>
        <v>0</v>
      </c>
      <c r="R104" s="177">
        <f t="shared" si="5"/>
        <v>526</v>
      </c>
      <c r="S104" s="177">
        <f t="shared" si="6"/>
        <v>174</v>
      </c>
      <c r="T104" s="177">
        <f t="shared" si="7"/>
        <v>185</v>
      </c>
    </row>
    <row r="105" spans="1:20" hidden="1" x14ac:dyDescent="0.2">
      <c r="A105" s="187" t="s">
        <v>227</v>
      </c>
      <c r="B105" s="177" t="s">
        <v>2437</v>
      </c>
      <c r="C105" s="177">
        <v>1126</v>
      </c>
      <c r="D105" s="177">
        <v>185</v>
      </c>
      <c r="E105" s="177">
        <v>167</v>
      </c>
      <c r="F105" s="177">
        <v>198</v>
      </c>
      <c r="G105" s="177">
        <v>188</v>
      </c>
      <c r="H105" s="177">
        <v>197</v>
      </c>
      <c r="I105" s="177">
        <v>172</v>
      </c>
      <c r="Q105" s="177">
        <f t="shared" si="4"/>
        <v>0</v>
      </c>
      <c r="R105" s="177">
        <f t="shared" si="5"/>
        <v>557</v>
      </c>
      <c r="S105" s="177">
        <f t="shared" si="6"/>
        <v>197</v>
      </c>
      <c r="T105" s="177">
        <f t="shared" si="7"/>
        <v>172</v>
      </c>
    </row>
    <row r="106" spans="1:20" hidden="1" x14ac:dyDescent="0.2">
      <c r="A106" s="187" t="s">
        <v>229</v>
      </c>
      <c r="B106" s="177" t="s">
        <v>2438</v>
      </c>
      <c r="C106" s="177">
        <v>318</v>
      </c>
      <c r="D106" s="177">
        <v>45</v>
      </c>
      <c r="E106" s="177">
        <v>50</v>
      </c>
      <c r="F106" s="177">
        <v>44</v>
      </c>
      <c r="G106" s="177">
        <v>50</v>
      </c>
      <c r="H106" s="177">
        <v>49</v>
      </c>
      <c r="I106" s="177">
        <v>52</v>
      </c>
      <c r="Q106" s="177">
        <f t="shared" si="4"/>
        <v>0</v>
      </c>
      <c r="R106" s="177">
        <f t="shared" si="5"/>
        <v>151</v>
      </c>
      <c r="S106" s="177">
        <f t="shared" si="6"/>
        <v>49</v>
      </c>
      <c r="T106" s="177">
        <f t="shared" si="7"/>
        <v>52</v>
      </c>
    </row>
    <row r="107" spans="1:20" hidden="1" x14ac:dyDescent="0.2">
      <c r="A107" s="187" t="s">
        <v>231</v>
      </c>
      <c r="B107" s="177" t="s">
        <v>914</v>
      </c>
      <c r="C107" s="177">
        <v>882</v>
      </c>
      <c r="D107" s="177">
        <v>127</v>
      </c>
      <c r="E107" s="177">
        <v>131</v>
      </c>
      <c r="F107" s="177">
        <v>161</v>
      </c>
      <c r="G107" s="177">
        <v>146</v>
      </c>
      <c r="H107" s="177">
        <v>145</v>
      </c>
      <c r="I107" s="177">
        <v>156</v>
      </c>
      <c r="Q107" s="177">
        <f t="shared" si="4"/>
        <v>0</v>
      </c>
      <c r="R107" s="177">
        <f t="shared" si="5"/>
        <v>447</v>
      </c>
      <c r="S107" s="177">
        <f t="shared" si="6"/>
        <v>145</v>
      </c>
      <c r="T107" s="177">
        <f t="shared" si="7"/>
        <v>156</v>
      </c>
    </row>
    <row r="108" spans="1:20" hidden="1" x14ac:dyDescent="0.2">
      <c r="A108" s="187" t="s">
        <v>233</v>
      </c>
      <c r="B108" s="177" t="s">
        <v>2439</v>
      </c>
      <c r="C108" s="177">
        <v>1690</v>
      </c>
      <c r="D108" s="177">
        <v>237</v>
      </c>
      <c r="E108" s="177">
        <v>288</v>
      </c>
      <c r="F108" s="177">
        <v>276</v>
      </c>
      <c r="G108" s="177">
        <v>303</v>
      </c>
      <c r="H108" s="177">
        <v>296</v>
      </c>
      <c r="I108" s="177">
        <v>286</v>
      </c>
      <c r="Q108" s="177">
        <f t="shared" si="4"/>
        <v>0</v>
      </c>
      <c r="R108" s="177">
        <f t="shared" si="5"/>
        <v>885</v>
      </c>
      <c r="S108" s="177">
        <f t="shared" si="6"/>
        <v>296</v>
      </c>
      <c r="T108" s="177">
        <f t="shared" si="7"/>
        <v>286</v>
      </c>
    </row>
    <row r="109" spans="1:20" hidden="1" x14ac:dyDescent="0.2">
      <c r="A109" s="187" t="s">
        <v>235</v>
      </c>
      <c r="B109" s="177" t="s">
        <v>2440</v>
      </c>
      <c r="C109" s="177">
        <v>755</v>
      </c>
      <c r="D109" s="177">
        <v>96</v>
      </c>
      <c r="E109" s="177">
        <v>114</v>
      </c>
      <c r="F109" s="177">
        <v>98</v>
      </c>
      <c r="G109" s="177">
        <v>130</v>
      </c>
      <c r="H109" s="177">
        <v>95</v>
      </c>
      <c r="I109" s="177">
        <v>84</v>
      </c>
      <c r="J109" s="177">
        <v>53</v>
      </c>
      <c r="Q109" s="177">
        <f t="shared" si="4"/>
        <v>0</v>
      </c>
      <c r="R109" s="177">
        <f t="shared" si="5"/>
        <v>362</v>
      </c>
      <c r="S109" s="177">
        <f t="shared" si="6"/>
        <v>95</v>
      </c>
      <c r="T109" s="177">
        <f t="shared" si="7"/>
        <v>84</v>
      </c>
    </row>
    <row r="110" spans="1:20" hidden="1" x14ac:dyDescent="0.2">
      <c r="A110" s="187" t="s">
        <v>237</v>
      </c>
      <c r="B110" s="177" t="s">
        <v>2441</v>
      </c>
      <c r="C110" s="177">
        <v>587</v>
      </c>
      <c r="D110" s="177">
        <v>75</v>
      </c>
      <c r="E110" s="177">
        <v>95</v>
      </c>
      <c r="F110" s="177">
        <v>87</v>
      </c>
      <c r="G110" s="177">
        <v>99</v>
      </c>
      <c r="H110" s="177">
        <v>94</v>
      </c>
      <c r="I110" s="177">
        <v>101</v>
      </c>
      <c r="Q110" s="177">
        <f t="shared" si="4"/>
        <v>0</v>
      </c>
      <c r="R110" s="177">
        <f t="shared" si="5"/>
        <v>294</v>
      </c>
      <c r="S110" s="177">
        <f t="shared" si="6"/>
        <v>94</v>
      </c>
      <c r="T110" s="177">
        <f t="shared" si="7"/>
        <v>101</v>
      </c>
    </row>
    <row r="111" spans="1:20" hidden="1" x14ac:dyDescent="0.2">
      <c r="A111" s="187" t="s">
        <v>239</v>
      </c>
      <c r="B111" s="177" t="s">
        <v>2442</v>
      </c>
      <c r="C111" s="177">
        <v>813</v>
      </c>
      <c r="D111" s="177">
        <v>112</v>
      </c>
      <c r="E111" s="177">
        <v>128</v>
      </c>
      <c r="F111" s="177">
        <v>128</v>
      </c>
      <c r="G111" s="177">
        <v>129</v>
      </c>
      <c r="H111" s="177">
        <v>124</v>
      </c>
      <c r="I111" s="177">
        <v>125</v>
      </c>
      <c r="Q111" s="177">
        <f t="shared" si="4"/>
        <v>0</v>
      </c>
      <c r="R111" s="177">
        <f t="shared" si="5"/>
        <v>378</v>
      </c>
      <c r="S111" s="177">
        <f t="shared" si="6"/>
        <v>124</v>
      </c>
      <c r="T111" s="177">
        <f t="shared" si="7"/>
        <v>125</v>
      </c>
    </row>
    <row r="112" spans="1:20" hidden="1" x14ac:dyDescent="0.2">
      <c r="A112" s="187" t="s">
        <v>241</v>
      </c>
      <c r="B112" s="177" t="s">
        <v>2443</v>
      </c>
      <c r="C112" s="177">
        <v>720</v>
      </c>
      <c r="D112" s="177">
        <v>111</v>
      </c>
      <c r="E112" s="177">
        <v>113</v>
      </c>
      <c r="F112" s="177">
        <v>104</v>
      </c>
      <c r="G112" s="177">
        <v>99</v>
      </c>
      <c r="H112" s="177">
        <v>92</v>
      </c>
      <c r="I112" s="177">
        <v>108</v>
      </c>
      <c r="Q112" s="177">
        <f t="shared" si="4"/>
        <v>0</v>
      </c>
      <c r="R112" s="177">
        <f t="shared" si="5"/>
        <v>299</v>
      </c>
      <c r="S112" s="177">
        <f t="shared" si="6"/>
        <v>92</v>
      </c>
      <c r="T112" s="177">
        <f t="shared" si="7"/>
        <v>108</v>
      </c>
    </row>
    <row r="113" spans="1:20" hidden="1" x14ac:dyDescent="0.2">
      <c r="A113" s="187" t="s">
        <v>243</v>
      </c>
      <c r="B113" s="177" t="s">
        <v>2444</v>
      </c>
      <c r="C113" s="177">
        <v>1026</v>
      </c>
      <c r="D113" s="177">
        <v>173</v>
      </c>
      <c r="E113" s="177">
        <v>160</v>
      </c>
      <c r="F113" s="177">
        <v>175</v>
      </c>
      <c r="G113" s="177">
        <v>162</v>
      </c>
      <c r="H113" s="177">
        <v>161</v>
      </c>
      <c r="I113" s="177">
        <v>158</v>
      </c>
      <c r="Q113" s="177">
        <f t="shared" si="4"/>
        <v>0</v>
      </c>
      <c r="R113" s="177">
        <f t="shared" si="5"/>
        <v>481</v>
      </c>
      <c r="S113" s="177">
        <f t="shared" si="6"/>
        <v>161</v>
      </c>
      <c r="T113" s="177">
        <f t="shared" si="7"/>
        <v>158</v>
      </c>
    </row>
    <row r="114" spans="1:20" hidden="1" x14ac:dyDescent="0.2">
      <c r="A114" s="187" t="s">
        <v>245</v>
      </c>
      <c r="B114" s="177" t="s">
        <v>852</v>
      </c>
      <c r="C114" s="177">
        <v>666</v>
      </c>
      <c r="D114" s="177">
        <v>86</v>
      </c>
      <c r="E114" s="177">
        <v>97</v>
      </c>
      <c r="F114" s="177">
        <v>95</v>
      </c>
      <c r="G114" s="177">
        <v>123</v>
      </c>
      <c r="H114" s="177">
        <v>120</v>
      </c>
      <c r="I114" s="177">
        <v>127</v>
      </c>
      <c r="Q114" s="177">
        <f t="shared" si="4"/>
        <v>0</v>
      </c>
      <c r="R114" s="177">
        <f t="shared" si="5"/>
        <v>370</v>
      </c>
      <c r="S114" s="177">
        <f t="shared" si="6"/>
        <v>120</v>
      </c>
      <c r="T114" s="177">
        <f t="shared" si="7"/>
        <v>127</v>
      </c>
    </row>
    <row r="115" spans="1:20" hidden="1" x14ac:dyDescent="0.2">
      <c r="A115" s="187" t="s">
        <v>247</v>
      </c>
      <c r="B115" s="177" t="s">
        <v>2445</v>
      </c>
      <c r="C115" s="177">
        <v>601</v>
      </c>
      <c r="D115" s="177">
        <v>106</v>
      </c>
      <c r="E115" s="177">
        <v>90</v>
      </c>
      <c r="F115" s="177">
        <v>93</v>
      </c>
      <c r="G115" s="177">
        <v>97</v>
      </c>
      <c r="H115" s="177">
        <v>103</v>
      </c>
      <c r="I115" s="177">
        <v>95</v>
      </c>
      <c r="Q115" s="177">
        <f t="shared" si="4"/>
        <v>0</v>
      </c>
      <c r="R115" s="177">
        <f t="shared" si="5"/>
        <v>295</v>
      </c>
      <c r="S115" s="177">
        <f t="shared" si="6"/>
        <v>103</v>
      </c>
      <c r="T115" s="177">
        <f t="shared" si="7"/>
        <v>95</v>
      </c>
    </row>
    <row r="116" spans="1:20" hidden="1" x14ac:dyDescent="0.2">
      <c r="A116" s="187" t="s">
        <v>249</v>
      </c>
      <c r="B116" s="177" t="s">
        <v>2446</v>
      </c>
      <c r="C116" s="177">
        <v>838</v>
      </c>
      <c r="D116" s="177">
        <v>126</v>
      </c>
      <c r="E116" s="177">
        <v>112</v>
      </c>
      <c r="F116" s="177">
        <v>134</v>
      </c>
      <c r="G116" s="177">
        <v>136</v>
      </c>
      <c r="H116" s="177">
        <v>139</v>
      </c>
      <c r="I116" s="177">
        <v>161</v>
      </c>
      <c r="Q116" s="177">
        <f t="shared" si="4"/>
        <v>0</v>
      </c>
      <c r="R116" s="177">
        <f t="shared" si="5"/>
        <v>436</v>
      </c>
      <c r="S116" s="177">
        <f t="shared" si="6"/>
        <v>139</v>
      </c>
      <c r="T116" s="177">
        <f t="shared" si="7"/>
        <v>161</v>
      </c>
    </row>
    <row r="117" spans="1:20" hidden="1" x14ac:dyDescent="0.2">
      <c r="A117" s="187" t="s">
        <v>251</v>
      </c>
      <c r="B117" s="177" t="s">
        <v>2447</v>
      </c>
      <c r="C117" s="177">
        <v>1192</v>
      </c>
      <c r="D117" s="177">
        <v>177</v>
      </c>
      <c r="E117" s="177">
        <v>183</v>
      </c>
      <c r="F117" s="177">
        <v>208</v>
      </c>
      <c r="G117" s="177">
        <v>175</v>
      </c>
      <c r="H117" s="177">
        <v>210</v>
      </c>
      <c r="I117" s="177">
        <v>223</v>
      </c>
      <c r="Q117" s="177">
        <f t="shared" si="4"/>
        <v>0</v>
      </c>
      <c r="R117" s="177">
        <f t="shared" si="5"/>
        <v>608</v>
      </c>
      <c r="S117" s="177">
        <f t="shared" si="6"/>
        <v>210</v>
      </c>
      <c r="T117" s="177">
        <f t="shared" si="7"/>
        <v>223</v>
      </c>
    </row>
    <row r="118" spans="1:20" hidden="1" x14ac:dyDescent="0.2">
      <c r="A118" s="187" t="s">
        <v>253</v>
      </c>
      <c r="B118" s="177" t="s">
        <v>2448</v>
      </c>
      <c r="C118" s="177">
        <v>640</v>
      </c>
      <c r="D118" s="177">
        <v>97</v>
      </c>
      <c r="E118" s="177">
        <v>88</v>
      </c>
      <c r="F118" s="177">
        <v>76</v>
      </c>
      <c r="G118" s="177">
        <v>137</v>
      </c>
      <c r="H118" s="177">
        <v>112</v>
      </c>
      <c r="I118" s="177">
        <v>95</v>
      </c>
      <c r="Q118" s="177">
        <f t="shared" si="4"/>
        <v>0</v>
      </c>
      <c r="R118" s="177">
        <f t="shared" si="5"/>
        <v>344</v>
      </c>
      <c r="S118" s="177">
        <f t="shared" si="6"/>
        <v>112</v>
      </c>
      <c r="T118" s="177">
        <f t="shared" si="7"/>
        <v>95</v>
      </c>
    </row>
    <row r="119" spans="1:20" hidden="1" x14ac:dyDescent="0.2">
      <c r="A119" s="187" t="s">
        <v>255</v>
      </c>
      <c r="B119" s="177" t="s">
        <v>2449</v>
      </c>
      <c r="C119" s="177">
        <v>670</v>
      </c>
      <c r="D119" s="177">
        <v>97</v>
      </c>
      <c r="E119" s="177">
        <v>133</v>
      </c>
      <c r="F119" s="177">
        <v>122</v>
      </c>
      <c r="G119" s="177">
        <v>85</v>
      </c>
      <c r="H119" s="177">
        <v>116</v>
      </c>
      <c r="I119" s="177">
        <v>86</v>
      </c>
      <c r="Q119" s="177">
        <f t="shared" si="4"/>
        <v>0</v>
      </c>
      <c r="R119" s="177">
        <f t="shared" si="5"/>
        <v>287</v>
      </c>
      <c r="S119" s="177">
        <f t="shared" si="6"/>
        <v>116</v>
      </c>
      <c r="T119" s="177">
        <f t="shared" si="7"/>
        <v>86</v>
      </c>
    </row>
    <row r="120" spans="1:20" hidden="1" x14ac:dyDescent="0.2">
      <c r="A120" s="187" t="s">
        <v>257</v>
      </c>
      <c r="B120" s="177" t="s">
        <v>853</v>
      </c>
      <c r="C120" s="177">
        <v>549</v>
      </c>
      <c r="D120" s="177">
        <v>83</v>
      </c>
      <c r="E120" s="177">
        <v>85</v>
      </c>
      <c r="F120" s="177">
        <v>92</v>
      </c>
      <c r="G120" s="177">
        <v>92</v>
      </c>
      <c r="H120" s="177">
        <v>78</v>
      </c>
      <c r="I120" s="177">
        <v>103</v>
      </c>
      <c r="Q120" s="177">
        <f t="shared" si="4"/>
        <v>0</v>
      </c>
      <c r="R120" s="177">
        <f t="shared" si="5"/>
        <v>273</v>
      </c>
      <c r="S120" s="177">
        <f t="shared" si="6"/>
        <v>78</v>
      </c>
      <c r="T120" s="177">
        <f t="shared" si="7"/>
        <v>103</v>
      </c>
    </row>
    <row r="121" spans="1:20" hidden="1" x14ac:dyDescent="0.2">
      <c r="A121" s="187" t="s">
        <v>259</v>
      </c>
      <c r="B121" s="177" t="s">
        <v>2450</v>
      </c>
      <c r="C121" s="177">
        <v>894</v>
      </c>
      <c r="D121" s="177">
        <v>116</v>
      </c>
      <c r="E121" s="177">
        <v>154</v>
      </c>
      <c r="F121" s="177">
        <v>116</v>
      </c>
      <c r="G121" s="177">
        <v>153</v>
      </c>
      <c r="H121" s="177">
        <v>139</v>
      </c>
      <c r="I121" s="177">
        <v>153</v>
      </c>
      <c r="Q121" s="177">
        <f t="shared" si="4"/>
        <v>0</v>
      </c>
      <c r="R121" s="177">
        <f t="shared" si="5"/>
        <v>445</v>
      </c>
      <c r="S121" s="177">
        <f t="shared" si="6"/>
        <v>139</v>
      </c>
      <c r="T121" s="177">
        <f t="shared" si="7"/>
        <v>153</v>
      </c>
    </row>
    <row r="122" spans="1:20" hidden="1" x14ac:dyDescent="0.2">
      <c r="A122" s="187" t="s">
        <v>261</v>
      </c>
      <c r="B122" s="177" t="s">
        <v>2451</v>
      </c>
      <c r="C122" s="177">
        <v>926</v>
      </c>
      <c r="D122" s="177">
        <v>125</v>
      </c>
      <c r="E122" s="177">
        <v>144</v>
      </c>
      <c r="F122" s="177">
        <v>142</v>
      </c>
      <c r="G122" s="177">
        <v>151</v>
      </c>
      <c r="H122" s="177">
        <v>156</v>
      </c>
      <c r="I122" s="177">
        <v>167</v>
      </c>
      <c r="Q122" s="177">
        <f t="shared" si="4"/>
        <v>0</v>
      </c>
      <c r="R122" s="177">
        <f t="shared" si="5"/>
        <v>474</v>
      </c>
      <c r="S122" s="177">
        <f t="shared" si="6"/>
        <v>156</v>
      </c>
      <c r="T122" s="177">
        <f t="shared" si="7"/>
        <v>167</v>
      </c>
    </row>
    <row r="123" spans="1:20" hidden="1" x14ac:dyDescent="0.2">
      <c r="A123" s="187" t="s">
        <v>263</v>
      </c>
      <c r="B123" s="177" t="s">
        <v>2452</v>
      </c>
      <c r="C123" s="177">
        <v>156</v>
      </c>
      <c r="D123" s="177">
        <v>40</v>
      </c>
      <c r="E123" s="177">
        <v>37</v>
      </c>
      <c r="F123" s="177">
        <v>26</v>
      </c>
      <c r="G123" s="177">
        <v>36</v>
      </c>
      <c r="Q123" s="177">
        <f t="shared" si="4"/>
        <v>0</v>
      </c>
      <c r="R123" s="177">
        <f t="shared" si="5"/>
        <v>36</v>
      </c>
      <c r="S123" s="177">
        <f t="shared" si="6"/>
        <v>0</v>
      </c>
      <c r="T123" s="177">
        <f t="shared" si="7"/>
        <v>0</v>
      </c>
    </row>
    <row r="124" spans="1:20" hidden="1" x14ac:dyDescent="0.2">
      <c r="A124" s="187" t="s">
        <v>265</v>
      </c>
      <c r="B124" s="177" t="s">
        <v>2453</v>
      </c>
      <c r="C124" s="177">
        <v>662</v>
      </c>
      <c r="D124" s="177">
        <v>84</v>
      </c>
      <c r="E124" s="177">
        <v>89</v>
      </c>
      <c r="F124" s="177">
        <v>126</v>
      </c>
      <c r="G124" s="177">
        <v>110</v>
      </c>
      <c r="H124" s="177">
        <v>102</v>
      </c>
      <c r="I124" s="177">
        <v>115</v>
      </c>
      <c r="Q124" s="177">
        <f t="shared" si="4"/>
        <v>0</v>
      </c>
      <c r="R124" s="177">
        <f t="shared" si="5"/>
        <v>327</v>
      </c>
      <c r="S124" s="177">
        <f t="shared" si="6"/>
        <v>102</v>
      </c>
      <c r="T124" s="177">
        <f t="shared" si="7"/>
        <v>115</v>
      </c>
    </row>
    <row r="125" spans="1:20" hidden="1" x14ac:dyDescent="0.2">
      <c r="A125" s="187" t="s">
        <v>267</v>
      </c>
      <c r="B125" s="177" t="s">
        <v>854</v>
      </c>
      <c r="C125" s="177">
        <v>748</v>
      </c>
      <c r="D125" s="177">
        <v>101</v>
      </c>
      <c r="E125" s="177">
        <v>95</v>
      </c>
      <c r="F125" s="177">
        <v>115</v>
      </c>
      <c r="G125" s="177">
        <v>123</v>
      </c>
      <c r="H125" s="177">
        <v>148</v>
      </c>
      <c r="I125" s="177">
        <v>139</v>
      </c>
      <c r="Q125" s="177">
        <f t="shared" si="4"/>
        <v>0</v>
      </c>
      <c r="R125" s="177">
        <f t="shared" si="5"/>
        <v>410</v>
      </c>
      <c r="S125" s="177">
        <f t="shared" si="6"/>
        <v>148</v>
      </c>
      <c r="T125" s="177">
        <f t="shared" si="7"/>
        <v>139</v>
      </c>
    </row>
    <row r="126" spans="1:20" hidden="1" x14ac:dyDescent="0.2">
      <c r="A126" s="187" t="s">
        <v>855</v>
      </c>
      <c r="B126" s="177" t="s">
        <v>2454</v>
      </c>
      <c r="C126" s="177">
        <v>68</v>
      </c>
      <c r="Q126" s="177">
        <f t="shared" si="4"/>
        <v>0</v>
      </c>
      <c r="R126" s="177">
        <f t="shared" si="5"/>
        <v>0</v>
      </c>
      <c r="S126" s="177">
        <f t="shared" si="6"/>
        <v>0</v>
      </c>
      <c r="T126" s="177">
        <f t="shared" si="7"/>
        <v>0</v>
      </c>
    </row>
    <row r="127" spans="1:20" hidden="1" x14ac:dyDescent="0.2">
      <c r="A127" s="187" t="s">
        <v>269</v>
      </c>
      <c r="B127" s="177" t="s">
        <v>2455</v>
      </c>
      <c r="C127" s="177">
        <v>561</v>
      </c>
      <c r="D127" s="177">
        <v>80</v>
      </c>
      <c r="E127" s="177">
        <v>89</v>
      </c>
      <c r="F127" s="177">
        <v>83</v>
      </c>
      <c r="G127" s="177">
        <v>84</v>
      </c>
      <c r="H127" s="177">
        <v>95</v>
      </c>
      <c r="I127" s="177">
        <v>100</v>
      </c>
      <c r="Q127" s="177">
        <f t="shared" si="4"/>
        <v>0</v>
      </c>
      <c r="R127" s="177">
        <f t="shared" si="5"/>
        <v>279</v>
      </c>
      <c r="S127" s="177">
        <f t="shared" si="6"/>
        <v>95</v>
      </c>
      <c r="T127" s="177">
        <f t="shared" si="7"/>
        <v>100</v>
      </c>
    </row>
    <row r="128" spans="1:20" hidden="1" x14ac:dyDescent="0.2">
      <c r="A128" s="187" t="s">
        <v>271</v>
      </c>
      <c r="B128" s="177" t="s">
        <v>2456</v>
      </c>
      <c r="C128" s="177">
        <v>783</v>
      </c>
      <c r="D128" s="177">
        <v>100</v>
      </c>
      <c r="E128" s="177">
        <v>105</v>
      </c>
      <c r="F128" s="177">
        <v>127</v>
      </c>
      <c r="G128" s="177">
        <v>129</v>
      </c>
      <c r="H128" s="177">
        <v>135</v>
      </c>
      <c r="I128" s="177">
        <v>140</v>
      </c>
      <c r="Q128" s="177">
        <f t="shared" si="4"/>
        <v>0</v>
      </c>
      <c r="R128" s="177">
        <f t="shared" si="5"/>
        <v>404</v>
      </c>
      <c r="S128" s="177">
        <f t="shared" si="6"/>
        <v>135</v>
      </c>
      <c r="T128" s="177">
        <f t="shared" si="7"/>
        <v>140</v>
      </c>
    </row>
    <row r="129" spans="1:20" hidden="1" x14ac:dyDescent="0.2">
      <c r="A129" s="187" t="s">
        <v>273</v>
      </c>
      <c r="B129" s="177" t="s">
        <v>2457</v>
      </c>
      <c r="C129" s="177">
        <v>1268</v>
      </c>
      <c r="D129" s="177">
        <v>195</v>
      </c>
      <c r="E129" s="177">
        <v>201</v>
      </c>
      <c r="F129" s="177">
        <v>202</v>
      </c>
      <c r="G129" s="177">
        <v>231</v>
      </c>
      <c r="H129" s="177">
        <v>201</v>
      </c>
      <c r="I129" s="177">
        <v>195</v>
      </c>
      <c r="Q129" s="177">
        <f t="shared" si="4"/>
        <v>0</v>
      </c>
      <c r="R129" s="177">
        <f t="shared" si="5"/>
        <v>627</v>
      </c>
      <c r="S129" s="177">
        <f t="shared" si="6"/>
        <v>201</v>
      </c>
      <c r="T129" s="177">
        <f t="shared" si="7"/>
        <v>195</v>
      </c>
    </row>
    <row r="130" spans="1:20" hidden="1" x14ac:dyDescent="0.2">
      <c r="A130" s="187" t="s">
        <v>275</v>
      </c>
      <c r="B130" s="177" t="s">
        <v>276</v>
      </c>
      <c r="C130" s="177">
        <v>1166</v>
      </c>
      <c r="D130" s="177">
        <v>97</v>
      </c>
      <c r="E130" s="177">
        <v>111</v>
      </c>
      <c r="F130" s="177">
        <v>118</v>
      </c>
      <c r="G130" s="177">
        <v>108</v>
      </c>
      <c r="H130" s="177">
        <v>137</v>
      </c>
      <c r="I130" s="177">
        <v>138</v>
      </c>
      <c r="J130" s="177">
        <v>135</v>
      </c>
      <c r="K130" s="177">
        <v>147</v>
      </c>
      <c r="L130" s="177">
        <v>151</v>
      </c>
      <c r="Q130" s="177">
        <f t="shared" si="4"/>
        <v>0</v>
      </c>
      <c r="R130" s="177">
        <f t="shared" si="5"/>
        <v>816</v>
      </c>
      <c r="S130" s="177">
        <f t="shared" si="6"/>
        <v>288</v>
      </c>
      <c r="T130" s="177">
        <f t="shared" si="7"/>
        <v>289</v>
      </c>
    </row>
    <row r="131" spans="1:20" hidden="1" x14ac:dyDescent="0.2">
      <c r="A131" s="187" t="s">
        <v>277</v>
      </c>
      <c r="B131" s="177" t="s">
        <v>278</v>
      </c>
      <c r="C131" s="177">
        <v>1273</v>
      </c>
      <c r="D131" s="177">
        <v>110</v>
      </c>
      <c r="E131" s="177">
        <v>158</v>
      </c>
      <c r="F131" s="177">
        <v>150</v>
      </c>
      <c r="G131" s="177">
        <v>143</v>
      </c>
      <c r="H131" s="177">
        <v>154</v>
      </c>
      <c r="I131" s="177">
        <v>153</v>
      </c>
      <c r="J131" s="177">
        <v>119</v>
      </c>
      <c r="K131" s="177">
        <v>131</v>
      </c>
      <c r="L131" s="177">
        <v>137</v>
      </c>
      <c r="Q131" s="177">
        <f t="shared" ref="Q131:Q194" si="8">SUM(M131:O131)</f>
        <v>0</v>
      </c>
      <c r="R131" s="177">
        <f t="shared" ref="R131:R194" si="9">SUM(G131:N131)</f>
        <v>837</v>
      </c>
      <c r="S131" s="177">
        <f t="shared" ref="S131:S194" si="10">SUM(H131,L131,N131)</f>
        <v>291</v>
      </c>
      <c r="T131" s="177">
        <f t="shared" ref="T131:T194" si="11">SUM(I131,L131,O131)</f>
        <v>290</v>
      </c>
    </row>
    <row r="132" spans="1:20" hidden="1" x14ac:dyDescent="0.2">
      <c r="A132" s="187" t="s">
        <v>856</v>
      </c>
      <c r="B132" s="177" t="s">
        <v>2458</v>
      </c>
      <c r="C132" s="177">
        <v>95</v>
      </c>
      <c r="Q132" s="177">
        <f t="shared" si="8"/>
        <v>0</v>
      </c>
      <c r="R132" s="177">
        <f t="shared" si="9"/>
        <v>0</v>
      </c>
      <c r="S132" s="177">
        <f t="shared" si="10"/>
        <v>0</v>
      </c>
      <c r="T132" s="177">
        <f t="shared" si="11"/>
        <v>0</v>
      </c>
    </row>
    <row r="133" spans="1:20" hidden="1" x14ac:dyDescent="0.2">
      <c r="A133" s="187" t="s">
        <v>279</v>
      </c>
      <c r="B133" s="177" t="s">
        <v>2459</v>
      </c>
      <c r="C133" s="177">
        <v>890</v>
      </c>
      <c r="D133" s="177">
        <v>124</v>
      </c>
      <c r="E133" s="177">
        <v>121</v>
      </c>
      <c r="F133" s="177">
        <v>135</v>
      </c>
      <c r="G133" s="177">
        <v>160</v>
      </c>
      <c r="H133" s="177">
        <v>145</v>
      </c>
      <c r="I133" s="177">
        <v>188</v>
      </c>
      <c r="Q133" s="177">
        <f t="shared" si="8"/>
        <v>0</v>
      </c>
      <c r="R133" s="177">
        <f t="shared" si="9"/>
        <v>493</v>
      </c>
      <c r="S133" s="177">
        <f t="shared" si="10"/>
        <v>145</v>
      </c>
      <c r="T133" s="177">
        <f t="shared" si="11"/>
        <v>188</v>
      </c>
    </row>
    <row r="134" spans="1:20" hidden="1" x14ac:dyDescent="0.2">
      <c r="A134" s="187" t="s">
        <v>281</v>
      </c>
      <c r="B134" s="177" t="s">
        <v>2460</v>
      </c>
      <c r="C134" s="177">
        <v>314</v>
      </c>
      <c r="D134" s="177">
        <v>37</v>
      </c>
      <c r="E134" s="177">
        <v>48</v>
      </c>
      <c r="F134" s="177">
        <v>51</v>
      </c>
      <c r="G134" s="177">
        <v>52</v>
      </c>
      <c r="H134" s="177">
        <v>46</v>
      </c>
      <c r="I134" s="177">
        <v>49</v>
      </c>
      <c r="Q134" s="177">
        <f t="shared" si="8"/>
        <v>0</v>
      </c>
      <c r="R134" s="177">
        <f t="shared" si="9"/>
        <v>147</v>
      </c>
      <c r="S134" s="177">
        <f t="shared" si="10"/>
        <v>46</v>
      </c>
      <c r="T134" s="177">
        <f t="shared" si="11"/>
        <v>49</v>
      </c>
    </row>
    <row r="135" spans="1:20" hidden="1" x14ac:dyDescent="0.2">
      <c r="A135" s="187" t="s">
        <v>283</v>
      </c>
      <c r="B135" s="177" t="s">
        <v>2461</v>
      </c>
      <c r="C135" s="177">
        <v>471</v>
      </c>
      <c r="D135" s="177">
        <v>68</v>
      </c>
      <c r="E135" s="177">
        <v>60</v>
      </c>
      <c r="F135" s="177">
        <v>67</v>
      </c>
      <c r="G135" s="177">
        <v>86</v>
      </c>
      <c r="H135" s="177">
        <v>85</v>
      </c>
      <c r="I135" s="177">
        <v>75</v>
      </c>
      <c r="Q135" s="177">
        <f t="shared" si="8"/>
        <v>0</v>
      </c>
      <c r="R135" s="177">
        <f t="shared" si="9"/>
        <v>246</v>
      </c>
      <c r="S135" s="177">
        <f t="shared" si="10"/>
        <v>85</v>
      </c>
      <c r="T135" s="177">
        <f t="shared" si="11"/>
        <v>75</v>
      </c>
    </row>
    <row r="136" spans="1:20" hidden="1" x14ac:dyDescent="0.2">
      <c r="A136" s="187" t="s">
        <v>285</v>
      </c>
      <c r="B136" s="177" t="s">
        <v>2462</v>
      </c>
      <c r="C136" s="177">
        <v>72</v>
      </c>
      <c r="J136" s="177">
        <v>6</v>
      </c>
      <c r="K136" s="177">
        <v>11</v>
      </c>
      <c r="L136" s="177">
        <v>23</v>
      </c>
      <c r="M136" s="177">
        <v>19</v>
      </c>
      <c r="N136" s="177">
        <v>7</v>
      </c>
      <c r="O136" s="177">
        <v>2</v>
      </c>
      <c r="P136" s="177">
        <v>4</v>
      </c>
      <c r="Q136" s="177">
        <f t="shared" si="8"/>
        <v>28</v>
      </c>
      <c r="R136" s="177">
        <f t="shared" si="9"/>
        <v>66</v>
      </c>
      <c r="S136" s="177">
        <f t="shared" si="10"/>
        <v>30</v>
      </c>
      <c r="T136" s="177">
        <f t="shared" si="11"/>
        <v>25</v>
      </c>
    </row>
    <row r="137" spans="1:20" hidden="1" x14ac:dyDescent="0.2">
      <c r="A137" s="187" t="s">
        <v>287</v>
      </c>
      <c r="B137" s="177" t="s">
        <v>288</v>
      </c>
      <c r="C137" s="177">
        <v>741</v>
      </c>
      <c r="D137" s="177">
        <v>75</v>
      </c>
      <c r="E137" s="177">
        <v>100</v>
      </c>
      <c r="F137" s="177">
        <v>96</v>
      </c>
      <c r="G137" s="177">
        <v>87</v>
      </c>
      <c r="H137" s="177">
        <v>95</v>
      </c>
      <c r="I137" s="177">
        <v>104</v>
      </c>
      <c r="J137" s="177">
        <v>57</v>
      </c>
      <c r="K137" s="177">
        <v>56</v>
      </c>
      <c r="L137" s="177">
        <v>53</v>
      </c>
      <c r="Q137" s="177">
        <f t="shared" si="8"/>
        <v>0</v>
      </c>
      <c r="R137" s="177">
        <f t="shared" si="9"/>
        <v>452</v>
      </c>
      <c r="S137" s="177">
        <f t="shared" si="10"/>
        <v>148</v>
      </c>
      <c r="T137" s="177">
        <f t="shared" si="11"/>
        <v>157</v>
      </c>
    </row>
    <row r="138" spans="1:20" hidden="1" x14ac:dyDescent="0.2">
      <c r="A138" s="187" t="s">
        <v>289</v>
      </c>
      <c r="B138" s="177" t="s">
        <v>2463</v>
      </c>
      <c r="C138" s="177">
        <v>756</v>
      </c>
      <c r="D138" s="177">
        <v>99</v>
      </c>
      <c r="E138" s="177">
        <v>125</v>
      </c>
      <c r="F138" s="177">
        <v>135</v>
      </c>
      <c r="G138" s="177">
        <v>110</v>
      </c>
      <c r="H138" s="177">
        <v>130</v>
      </c>
      <c r="I138" s="177">
        <v>128</v>
      </c>
      <c r="Q138" s="177">
        <f t="shared" si="8"/>
        <v>0</v>
      </c>
      <c r="R138" s="177">
        <f t="shared" si="9"/>
        <v>368</v>
      </c>
      <c r="S138" s="177">
        <f t="shared" si="10"/>
        <v>130</v>
      </c>
      <c r="T138" s="177">
        <f t="shared" si="11"/>
        <v>128</v>
      </c>
    </row>
    <row r="139" spans="1:20" hidden="1" x14ac:dyDescent="0.2">
      <c r="A139" s="187" t="s">
        <v>291</v>
      </c>
      <c r="B139" s="177" t="s">
        <v>292</v>
      </c>
      <c r="C139" s="177">
        <v>1098</v>
      </c>
      <c r="D139" s="177">
        <v>126</v>
      </c>
      <c r="E139" s="177">
        <v>101</v>
      </c>
      <c r="F139" s="177">
        <v>134</v>
      </c>
      <c r="G139" s="177">
        <v>149</v>
      </c>
      <c r="H139" s="177">
        <v>104</v>
      </c>
      <c r="I139" s="177">
        <v>117</v>
      </c>
      <c r="J139" s="177">
        <v>146</v>
      </c>
      <c r="K139" s="177">
        <v>99</v>
      </c>
      <c r="L139" s="177">
        <v>104</v>
      </c>
      <c r="Q139" s="177">
        <f t="shared" si="8"/>
        <v>0</v>
      </c>
      <c r="R139" s="177">
        <f t="shared" si="9"/>
        <v>719</v>
      </c>
      <c r="S139" s="177">
        <f t="shared" si="10"/>
        <v>208</v>
      </c>
      <c r="T139" s="177">
        <f t="shared" si="11"/>
        <v>221</v>
      </c>
    </row>
    <row r="140" spans="1:20" hidden="1" x14ac:dyDescent="0.2">
      <c r="A140" s="187" t="s">
        <v>293</v>
      </c>
      <c r="B140" s="177" t="s">
        <v>294</v>
      </c>
      <c r="C140" s="177">
        <v>998</v>
      </c>
      <c r="D140" s="177">
        <v>70</v>
      </c>
      <c r="E140" s="177">
        <v>100</v>
      </c>
      <c r="F140" s="177">
        <v>97</v>
      </c>
      <c r="G140" s="177">
        <v>127</v>
      </c>
      <c r="H140" s="177">
        <v>115</v>
      </c>
      <c r="I140" s="177">
        <v>107</v>
      </c>
      <c r="J140" s="177">
        <v>113</v>
      </c>
      <c r="K140" s="177">
        <v>124</v>
      </c>
      <c r="L140" s="177">
        <v>111</v>
      </c>
      <c r="Q140" s="177">
        <f t="shared" si="8"/>
        <v>0</v>
      </c>
      <c r="R140" s="177">
        <f t="shared" si="9"/>
        <v>697</v>
      </c>
      <c r="S140" s="177">
        <f t="shared" si="10"/>
        <v>226</v>
      </c>
      <c r="T140" s="177">
        <f t="shared" si="11"/>
        <v>218</v>
      </c>
    </row>
    <row r="141" spans="1:20" hidden="1" x14ac:dyDescent="0.2">
      <c r="A141" s="187" t="s">
        <v>295</v>
      </c>
      <c r="B141" s="177" t="s">
        <v>2464</v>
      </c>
      <c r="C141" s="177">
        <v>798</v>
      </c>
      <c r="D141" s="177">
        <v>140</v>
      </c>
      <c r="E141" s="177">
        <v>109</v>
      </c>
      <c r="F141" s="177">
        <v>126</v>
      </c>
      <c r="G141" s="177">
        <v>145</v>
      </c>
      <c r="H141" s="177">
        <v>144</v>
      </c>
      <c r="I141" s="177">
        <v>118</v>
      </c>
      <c r="Q141" s="177">
        <f t="shared" si="8"/>
        <v>0</v>
      </c>
      <c r="R141" s="177">
        <f t="shared" si="9"/>
        <v>407</v>
      </c>
      <c r="S141" s="177">
        <f t="shared" si="10"/>
        <v>144</v>
      </c>
      <c r="T141" s="177">
        <f t="shared" si="11"/>
        <v>118</v>
      </c>
    </row>
    <row r="142" spans="1:20" hidden="1" x14ac:dyDescent="0.2">
      <c r="A142" s="187" t="s">
        <v>297</v>
      </c>
      <c r="B142" s="177" t="s">
        <v>2465</v>
      </c>
      <c r="C142" s="177">
        <v>296</v>
      </c>
      <c r="D142" s="177">
        <v>44</v>
      </c>
      <c r="E142" s="177">
        <v>53</v>
      </c>
      <c r="F142" s="177">
        <v>50</v>
      </c>
      <c r="G142" s="177">
        <v>47</v>
      </c>
      <c r="H142" s="177">
        <v>41</v>
      </c>
      <c r="I142" s="177">
        <v>47</v>
      </c>
      <c r="Q142" s="177">
        <f t="shared" si="8"/>
        <v>0</v>
      </c>
      <c r="R142" s="177">
        <f t="shared" si="9"/>
        <v>135</v>
      </c>
      <c r="S142" s="177">
        <f t="shared" si="10"/>
        <v>41</v>
      </c>
      <c r="T142" s="177">
        <f t="shared" si="11"/>
        <v>47</v>
      </c>
    </row>
    <row r="143" spans="1:20" hidden="1" x14ac:dyDescent="0.2">
      <c r="A143" s="187" t="s">
        <v>299</v>
      </c>
      <c r="B143" s="177" t="s">
        <v>2466</v>
      </c>
      <c r="C143" s="177">
        <v>539</v>
      </c>
      <c r="D143" s="177">
        <v>94</v>
      </c>
      <c r="E143" s="177">
        <v>82</v>
      </c>
      <c r="F143" s="177">
        <v>77</v>
      </c>
      <c r="G143" s="177">
        <v>91</v>
      </c>
      <c r="H143" s="177">
        <v>84</v>
      </c>
      <c r="I143" s="177">
        <v>79</v>
      </c>
      <c r="Q143" s="177">
        <f t="shared" si="8"/>
        <v>0</v>
      </c>
      <c r="R143" s="177">
        <f t="shared" si="9"/>
        <v>254</v>
      </c>
      <c r="S143" s="177">
        <f t="shared" si="10"/>
        <v>84</v>
      </c>
      <c r="T143" s="177">
        <f t="shared" si="11"/>
        <v>79</v>
      </c>
    </row>
    <row r="144" spans="1:20" hidden="1" x14ac:dyDescent="0.2">
      <c r="A144" s="187" t="s">
        <v>2315</v>
      </c>
      <c r="B144" s="177" t="s">
        <v>2467</v>
      </c>
      <c r="C144" s="177">
        <v>304</v>
      </c>
      <c r="D144" s="177">
        <v>73</v>
      </c>
      <c r="E144" s="177">
        <v>33</v>
      </c>
      <c r="F144" s="177">
        <v>49</v>
      </c>
      <c r="G144" s="177">
        <v>59</v>
      </c>
      <c r="H144" s="177">
        <v>47</v>
      </c>
      <c r="I144" s="177">
        <v>43</v>
      </c>
      <c r="Q144" s="177">
        <f t="shared" si="8"/>
        <v>0</v>
      </c>
      <c r="R144" s="177">
        <f t="shared" si="9"/>
        <v>149</v>
      </c>
      <c r="S144" s="177">
        <f t="shared" si="10"/>
        <v>47</v>
      </c>
      <c r="T144" s="177">
        <f t="shared" si="11"/>
        <v>43</v>
      </c>
    </row>
    <row r="145" spans="1:20" hidden="1" x14ac:dyDescent="0.2">
      <c r="A145" s="187" t="s">
        <v>300</v>
      </c>
      <c r="B145" s="177" t="s">
        <v>301</v>
      </c>
      <c r="C145" s="177">
        <v>771</v>
      </c>
      <c r="D145" s="177">
        <v>124</v>
      </c>
      <c r="E145" s="177">
        <v>124</v>
      </c>
      <c r="F145" s="177">
        <v>126</v>
      </c>
      <c r="G145" s="177">
        <v>136</v>
      </c>
      <c r="H145" s="177">
        <v>135</v>
      </c>
      <c r="I145" s="177">
        <v>126</v>
      </c>
      <c r="Q145" s="177">
        <f t="shared" si="8"/>
        <v>0</v>
      </c>
      <c r="R145" s="177">
        <f t="shared" si="9"/>
        <v>397</v>
      </c>
      <c r="S145" s="177">
        <f t="shared" si="10"/>
        <v>135</v>
      </c>
      <c r="T145" s="177">
        <f t="shared" si="11"/>
        <v>126</v>
      </c>
    </row>
    <row r="146" spans="1:20" hidden="1" x14ac:dyDescent="0.2">
      <c r="A146" s="187" t="s">
        <v>302</v>
      </c>
      <c r="B146" s="177" t="s">
        <v>2468</v>
      </c>
      <c r="C146" s="177">
        <v>427</v>
      </c>
      <c r="D146" s="177">
        <v>80</v>
      </c>
      <c r="E146" s="177">
        <v>67</v>
      </c>
      <c r="F146" s="177">
        <v>58</v>
      </c>
      <c r="G146" s="177">
        <v>59</v>
      </c>
      <c r="H146" s="177">
        <v>89</v>
      </c>
      <c r="I146" s="177">
        <v>56</v>
      </c>
      <c r="Q146" s="177">
        <f t="shared" si="8"/>
        <v>0</v>
      </c>
      <c r="R146" s="177">
        <f t="shared" si="9"/>
        <v>204</v>
      </c>
      <c r="S146" s="177">
        <f t="shared" si="10"/>
        <v>89</v>
      </c>
      <c r="T146" s="177">
        <f t="shared" si="11"/>
        <v>56</v>
      </c>
    </row>
    <row r="147" spans="1:20" hidden="1" x14ac:dyDescent="0.2">
      <c r="A147" s="187" t="s">
        <v>304</v>
      </c>
      <c r="B147" s="177" t="s">
        <v>2469</v>
      </c>
      <c r="C147" s="177">
        <v>489</v>
      </c>
      <c r="D147" s="177">
        <v>67</v>
      </c>
      <c r="E147" s="177">
        <v>77</v>
      </c>
      <c r="F147" s="177">
        <v>90</v>
      </c>
      <c r="G147" s="177">
        <v>71</v>
      </c>
      <c r="H147" s="177">
        <v>67</v>
      </c>
      <c r="I147" s="177">
        <v>67</v>
      </c>
      <c r="Q147" s="177">
        <f t="shared" si="8"/>
        <v>0</v>
      </c>
      <c r="R147" s="177">
        <f t="shared" si="9"/>
        <v>205</v>
      </c>
      <c r="S147" s="177">
        <f t="shared" si="10"/>
        <v>67</v>
      </c>
      <c r="T147" s="177">
        <f t="shared" si="11"/>
        <v>67</v>
      </c>
    </row>
    <row r="148" spans="1:20" hidden="1" x14ac:dyDescent="0.2">
      <c r="A148" s="187" t="s">
        <v>306</v>
      </c>
      <c r="B148" s="177" t="s">
        <v>2470</v>
      </c>
      <c r="C148" s="177">
        <v>449</v>
      </c>
      <c r="D148" s="177">
        <v>75</v>
      </c>
      <c r="E148" s="177">
        <v>70</v>
      </c>
      <c r="F148" s="177">
        <v>62</v>
      </c>
      <c r="G148" s="177">
        <v>72</v>
      </c>
      <c r="H148" s="177">
        <v>86</v>
      </c>
      <c r="I148" s="177">
        <v>70</v>
      </c>
      <c r="Q148" s="177">
        <f t="shared" si="8"/>
        <v>0</v>
      </c>
      <c r="R148" s="177">
        <f t="shared" si="9"/>
        <v>228</v>
      </c>
      <c r="S148" s="177">
        <f t="shared" si="10"/>
        <v>86</v>
      </c>
      <c r="T148" s="177">
        <f t="shared" si="11"/>
        <v>70</v>
      </c>
    </row>
    <row r="149" spans="1:20" hidden="1" x14ac:dyDescent="0.2">
      <c r="A149" s="187" t="s">
        <v>308</v>
      </c>
      <c r="B149" s="177" t="s">
        <v>309</v>
      </c>
      <c r="C149" s="177">
        <v>528</v>
      </c>
      <c r="D149" s="177">
        <v>138</v>
      </c>
      <c r="E149" s="177">
        <v>83</v>
      </c>
      <c r="F149" s="177">
        <v>96</v>
      </c>
      <c r="G149" s="177">
        <v>90</v>
      </c>
      <c r="H149" s="177">
        <v>67</v>
      </c>
      <c r="I149" s="177">
        <v>54</v>
      </c>
      <c r="Q149" s="177">
        <f t="shared" si="8"/>
        <v>0</v>
      </c>
      <c r="R149" s="177">
        <f t="shared" si="9"/>
        <v>211</v>
      </c>
      <c r="S149" s="177">
        <f t="shared" si="10"/>
        <v>67</v>
      </c>
      <c r="T149" s="177">
        <f t="shared" si="11"/>
        <v>54</v>
      </c>
    </row>
    <row r="150" spans="1:20" hidden="1" x14ac:dyDescent="0.2">
      <c r="A150" s="187" t="s">
        <v>310</v>
      </c>
      <c r="B150" s="177" t="s">
        <v>2471</v>
      </c>
      <c r="C150" s="177">
        <v>1167</v>
      </c>
      <c r="D150" s="177">
        <v>99</v>
      </c>
      <c r="E150" s="177">
        <v>130</v>
      </c>
      <c r="F150" s="177">
        <v>121</v>
      </c>
      <c r="G150" s="177">
        <v>127</v>
      </c>
      <c r="H150" s="177">
        <v>118</v>
      </c>
      <c r="I150" s="177">
        <v>149</v>
      </c>
      <c r="J150" s="177">
        <v>148</v>
      </c>
      <c r="K150" s="177">
        <v>132</v>
      </c>
      <c r="L150" s="177">
        <v>129</v>
      </c>
      <c r="Q150" s="177">
        <f t="shared" si="8"/>
        <v>0</v>
      </c>
      <c r="R150" s="177">
        <f t="shared" si="9"/>
        <v>803</v>
      </c>
      <c r="S150" s="177">
        <f t="shared" si="10"/>
        <v>247</v>
      </c>
      <c r="T150" s="177">
        <f t="shared" si="11"/>
        <v>278</v>
      </c>
    </row>
    <row r="151" spans="1:20" hidden="1" x14ac:dyDescent="0.2">
      <c r="A151" s="187" t="s">
        <v>312</v>
      </c>
      <c r="B151" s="177" t="s">
        <v>2472</v>
      </c>
      <c r="C151" s="177">
        <v>540</v>
      </c>
      <c r="D151" s="177">
        <v>71</v>
      </c>
      <c r="E151" s="177">
        <v>73</v>
      </c>
      <c r="F151" s="177">
        <v>84</v>
      </c>
      <c r="G151" s="177">
        <v>80</v>
      </c>
      <c r="H151" s="177">
        <v>106</v>
      </c>
      <c r="I151" s="177">
        <v>90</v>
      </c>
      <c r="Q151" s="177">
        <f t="shared" si="8"/>
        <v>0</v>
      </c>
      <c r="R151" s="177">
        <f t="shared" si="9"/>
        <v>276</v>
      </c>
      <c r="S151" s="177">
        <f t="shared" si="10"/>
        <v>106</v>
      </c>
      <c r="T151" s="177">
        <f t="shared" si="11"/>
        <v>90</v>
      </c>
    </row>
    <row r="152" spans="1:20" hidden="1" x14ac:dyDescent="0.2">
      <c r="A152" s="187" t="s">
        <v>314</v>
      </c>
      <c r="B152" s="177" t="s">
        <v>2473</v>
      </c>
      <c r="C152" s="177">
        <v>1156</v>
      </c>
      <c r="D152" s="177">
        <v>172</v>
      </c>
      <c r="E152" s="177">
        <v>156</v>
      </c>
      <c r="F152" s="177">
        <v>183</v>
      </c>
      <c r="G152" s="177">
        <v>237</v>
      </c>
      <c r="H152" s="177">
        <v>209</v>
      </c>
      <c r="I152" s="177">
        <v>183</v>
      </c>
      <c r="Q152" s="177">
        <f t="shared" si="8"/>
        <v>0</v>
      </c>
      <c r="R152" s="177">
        <f t="shared" si="9"/>
        <v>629</v>
      </c>
      <c r="S152" s="177">
        <f t="shared" si="10"/>
        <v>209</v>
      </c>
      <c r="T152" s="177">
        <f t="shared" si="11"/>
        <v>183</v>
      </c>
    </row>
    <row r="153" spans="1:20" hidden="1" x14ac:dyDescent="0.2">
      <c r="A153" s="187" t="s">
        <v>316</v>
      </c>
      <c r="B153" s="177" t="s">
        <v>2474</v>
      </c>
      <c r="C153" s="177">
        <v>583</v>
      </c>
      <c r="D153" s="177">
        <v>90</v>
      </c>
      <c r="E153" s="177">
        <v>84</v>
      </c>
      <c r="F153" s="177">
        <v>94</v>
      </c>
      <c r="G153" s="177">
        <v>112</v>
      </c>
      <c r="H153" s="177">
        <v>82</v>
      </c>
      <c r="I153" s="177">
        <v>104</v>
      </c>
      <c r="Q153" s="177">
        <f t="shared" si="8"/>
        <v>0</v>
      </c>
      <c r="R153" s="177">
        <f t="shared" si="9"/>
        <v>298</v>
      </c>
      <c r="S153" s="177">
        <f t="shared" si="10"/>
        <v>82</v>
      </c>
      <c r="T153" s="177">
        <f t="shared" si="11"/>
        <v>104</v>
      </c>
    </row>
    <row r="154" spans="1:20" hidden="1" x14ac:dyDescent="0.2">
      <c r="A154" s="187" t="s">
        <v>318</v>
      </c>
      <c r="B154" s="177" t="s">
        <v>319</v>
      </c>
      <c r="C154" s="177">
        <v>714</v>
      </c>
      <c r="D154" s="177">
        <v>70</v>
      </c>
      <c r="E154" s="177">
        <v>65</v>
      </c>
      <c r="F154" s="177">
        <v>51</v>
      </c>
      <c r="G154" s="177">
        <v>69</v>
      </c>
      <c r="H154" s="177">
        <v>93</v>
      </c>
      <c r="I154" s="177">
        <v>122</v>
      </c>
      <c r="J154" s="177">
        <v>101</v>
      </c>
      <c r="K154" s="177">
        <v>95</v>
      </c>
      <c r="L154" s="177">
        <v>48</v>
      </c>
      <c r="Q154" s="177">
        <f t="shared" si="8"/>
        <v>0</v>
      </c>
      <c r="R154" s="177">
        <f t="shared" si="9"/>
        <v>528</v>
      </c>
      <c r="S154" s="177">
        <f t="shared" si="10"/>
        <v>141</v>
      </c>
      <c r="T154" s="177">
        <f t="shared" si="11"/>
        <v>170</v>
      </c>
    </row>
    <row r="155" spans="1:20" hidden="1" x14ac:dyDescent="0.2">
      <c r="A155" s="187" t="s">
        <v>320</v>
      </c>
      <c r="B155" s="177" t="s">
        <v>2475</v>
      </c>
      <c r="C155" s="177">
        <v>317</v>
      </c>
      <c r="D155" s="177">
        <v>44</v>
      </c>
      <c r="E155" s="177">
        <v>36</v>
      </c>
      <c r="F155" s="177">
        <v>51</v>
      </c>
      <c r="G155" s="177">
        <v>44</v>
      </c>
      <c r="H155" s="177">
        <v>60</v>
      </c>
      <c r="I155" s="177">
        <v>52</v>
      </c>
      <c r="Q155" s="177">
        <f t="shared" si="8"/>
        <v>0</v>
      </c>
      <c r="R155" s="177">
        <f t="shared" si="9"/>
        <v>156</v>
      </c>
      <c r="S155" s="177">
        <f t="shared" si="10"/>
        <v>60</v>
      </c>
      <c r="T155" s="177">
        <f t="shared" si="11"/>
        <v>52</v>
      </c>
    </row>
    <row r="156" spans="1:20" hidden="1" x14ac:dyDescent="0.2">
      <c r="A156" s="187" t="s">
        <v>322</v>
      </c>
      <c r="B156" s="177" t="s">
        <v>2476</v>
      </c>
      <c r="C156" s="177">
        <v>1211</v>
      </c>
      <c r="D156" s="177">
        <v>170</v>
      </c>
      <c r="E156" s="177">
        <v>182</v>
      </c>
      <c r="F156" s="177">
        <v>180</v>
      </c>
      <c r="G156" s="177">
        <v>184</v>
      </c>
      <c r="H156" s="177">
        <v>190</v>
      </c>
      <c r="I156" s="177">
        <v>184</v>
      </c>
      <c r="Q156" s="177">
        <f t="shared" si="8"/>
        <v>0</v>
      </c>
      <c r="R156" s="177">
        <f t="shared" si="9"/>
        <v>558</v>
      </c>
      <c r="S156" s="177">
        <f t="shared" si="10"/>
        <v>190</v>
      </c>
      <c r="T156" s="177">
        <f t="shared" si="11"/>
        <v>184</v>
      </c>
    </row>
    <row r="157" spans="1:20" hidden="1" x14ac:dyDescent="0.2">
      <c r="A157" s="187" t="s">
        <v>324</v>
      </c>
      <c r="B157" s="177" t="s">
        <v>325</v>
      </c>
      <c r="C157" s="177">
        <v>1550</v>
      </c>
      <c r="D157" s="177">
        <v>133</v>
      </c>
      <c r="E157" s="177">
        <v>132</v>
      </c>
      <c r="F157" s="177">
        <v>170</v>
      </c>
      <c r="G157" s="177">
        <v>169</v>
      </c>
      <c r="H157" s="177">
        <v>182</v>
      </c>
      <c r="I157" s="177">
        <v>180</v>
      </c>
      <c r="J157" s="177">
        <v>209</v>
      </c>
      <c r="K157" s="177">
        <v>168</v>
      </c>
      <c r="L157" s="177">
        <v>189</v>
      </c>
      <c r="Q157" s="177">
        <f t="shared" si="8"/>
        <v>0</v>
      </c>
      <c r="R157" s="177">
        <f t="shared" si="9"/>
        <v>1097</v>
      </c>
      <c r="S157" s="177">
        <f t="shared" si="10"/>
        <v>371</v>
      </c>
      <c r="T157" s="177">
        <f t="shared" si="11"/>
        <v>369</v>
      </c>
    </row>
    <row r="158" spans="1:20" hidden="1" x14ac:dyDescent="0.2">
      <c r="A158" s="187" t="s">
        <v>326</v>
      </c>
      <c r="B158" s="177" t="s">
        <v>2477</v>
      </c>
      <c r="C158" s="177">
        <v>468</v>
      </c>
      <c r="D158" s="177">
        <v>67</v>
      </c>
      <c r="E158" s="177">
        <v>74</v>
      </c>
      <c r="F158" s="177">
        <v>62</v>
      </c>
      <c r="G158" s="177">
        <v>83</v>
      </c>
      <c r="H158" s="177">
        <v>71</v>
      </c>
      <c r="I158" s="177">
        <v>77</v>
      </c>
      <c r="Q158" s="177">
        <f t="shared" si="8"/>
        <v>0</v>
      </c>
      <c r="R158" s="177">
        <f t="shared" si="9"/>
        <v>231</v>
      </c>
      <c r="S158" s="177">
        <f t="shared" si="10"/>
        <v>71</v>
      </c>
      <c r="T158" s="177">
        <f t="shared" si="11"/>
        <v>77</v>
      </c>
    </row>
    <row r="159" spans="1:20" hidden="1" x14ac:dyDescent="0.2">
      <c r="A159" s="187" t="s">
        <v>328</v>
      </c>
      <c r="B159" s="177" t="s">
        <v>2478</v>
      </c>
      <c r="C159" s="177">
        <v>716</v>
      </c>
      <c r="D159" s="177">
        <v>106</v>
      </c>
      <c r="E159" s="177">
        <v>108</v>
      </c>
      <c r="F159" s="177">
        <v>124</v>
      </c>
      <c r="G159" s="177">
        <v>123</v>
      </c>
      <c r="H159" s="177">
        <v>119</v>
      </c>
      <c r="I159" s="177">
        <v>118</v>
      </c>
      <c r="Q159" s="177">
        <f t="shared" si="8"/>
        <v>0</v>
      </c>
      <c r="R159" s="177">
        <f t="shared" si="9"/>
        <v>360</v>
      </c>
      <c r="S159" s="177">
        <f t="shared" si="10"/>
        <v>119</v>
      </c>
      <c r="T159" s="177">
        <f t="shared" si="11"/>
        <v>118</v>
      </c>
    </row>
    <row r="160" spans="1:20" hidden="1" x14ac:dyDescent="0.2">
      <c r="A160" s="187" t="s">
        <v>330</v>
      </c>
      <c r="B160" s="177" t="s">
        <v>2479</v>
      </c>
      <c r="C160" s="177">
        <v>649</v>
      </c>
      <c r="D160" s="177">
        <v>82</v>
      </c>
      <c r="E160" s="177">
        <v>77</v>
      </c>
      <c r="F160" s="177">
        <v>106</v>
      </c>
      <c r="G160" s="177">
        <v>117</v>
      </c>
      <c r="H160" s="177">
        <v>112</v>
      </c>
      <c r="I160" s="177">
        <v>125</v>
      </c>
      <c r="Q160" s="177">
        <f t="shared" si="8"/>
        <v>0</v>
      </c>
      <c r="R160" s="177">
        <f t="shared" si="9"/>
        <v>354</v>
      </c>
      <c r="S160" s="177">
        <f t="shared" si="10"/>
        <v>112</v>
      </c>
      <c r="T160" s="177">
        <f t="shared" si="11"/>
        <v>125</v>
      </c>
    </row>
    <row r="161" spans="1:20" hidden="1" x14ac:dyDescent="0.2">
      <c r="A161" s="187" t="s">
        <v>332</v>
      </c>
      <c r="B161" s="177" t="s">
        <v>2480</v>
      </c>
      <c r="C161" s="177">
        <v>1192</v>
      </c>
      <c r="D161" s="177">
        <v>79</v>
      </c>
      <c r="E161" s="177">
        <v>95</v>
      </c>
      <c r="F161" s="177">
        <v>114</v>
      </c>
      <c r="G161" s="177">
        <v>127</v>
      </c>
      <c r="H161" s="177">
        <v>135</v>
      </c>
      <c r="I161" s="177">
        <v>156</v>
      </c>
      <c r="J161" s="177">
        <v>138</v>
      </c>
      <c r="K161" s="177">
        <v>173</v>
      </c>
      <c r="L161" s="177">
        <v>157</v>
      </c>
      <c r="Q161" s="177">
        <f t="shared" si="8"/>
        <v>0</v>
      </c>
      <c r="R161" s="177">
        <f t="shared" si="9"/>
        <v>886</v>
      </c>
      <c r="S161" s="177">
        <f t="shared" si="10"/>
        <v>292</v>
      </c>
      <c r="T161" s="177">
        <f t="shared" si="11"/>
        <v>313</v>
      </c>
    </row>
    <row r="162" spans="1:20" hidden="1" x14ac:dyDescent="0.2">
      <c r="A162" s="187" t="s">
        <v>334</v>
      </c>
      <c r="B162" s="177" t="s">
        <v>2481</v>
      </c>
      <c r="C162" s="177">
        <v>686</v>
      </c>
      <c r="D162" s="177">
        <v>104</v>
      </c>
      <c r="E162" s="177">
        <v>131</v>
      </c>
      <c r="F162" s="177">
        <v>80</v>
      </c>
      <c r="G162" s="177">
        <v>128</v>
      </c>
      <c r="H162" s="177">
        <v>94</v>
      </c>
      <c r="I162" s="177">
        <v>110</v>
      </c>
      <c r="Q162" s="177">
        <f t="shared" si="8"/>
        <v>0</v>
      </c>
      <c r="R162" s="177">
        <f t="shared" si="9"/>
        <v>332</v>
      </c>
      <c r="S162" s="177">
        <f t="shared" si="10"/>
        <v>94</v>
      </c>
      <c r="T162" s="177">
        <f t="shared" si="11"/>
        <v>110</v>
      </c>
    </row>
    <row r="163" spans="1:20" hidden="1" x14ac:dyDescent="0.2">
      <c r="A163" s="187" t="s">
        <v>336</v>
      </c>
      <c r="B163" s="177" t="s">
        <v>2482</v>
      </c>
      <c r="C163" s="177">
        <v>461</v>
      </c>
      <c r="D163" s="177">
        <v>79</v>
      </c>
      <c r="E163" s="177">
        <v>59</v>
      </c>
      <c r="F163" s="177">
        <v>78</v>
      </c>
      <c r="G163" s="177">
        <v>87</v>
      </c>
      <c r="H163" s="177">
        <v>54</v>
      </c>
      <c r="I163" s="177">
        <v>71</v>
      </c>
      <c r="Q163" s="177">
        <f t="shared" si="8"/>
        <v>0</v>
      </c>
      <c r="R163" s="177">
        <f t="shared" si="9"/>
        <v>212</v>
      </c>
      <c r="S163" s="177">
        <f t="shared" si="10"/>
        <v>54</v>
      </c>
      <c r="T163" s="177">
        <f t="shared" si="11"/>
        <v>71</v>
      </c>
    </row>
    <row r="164" spans="1:20" hidden="1" x14ac:dyDescent="0.2">
      <c r="A164" s="187" t="s">
        <v>338</v>
      </c>
      <c r="B164" s="177" t="s">
        <v>2483</v>
      </c>
      <c r="C164" s="177">
        <v>380</v>
      </c>
      <c r="D164" s="177">
        <v>56</v>
      </c>
      <c r="E164" s="177">
        <v>45</v>
      </c>
      <c r="F164" s="177">
        <v>54</v>
      </c>
      <c r="G164" s="177">
        <v>63</v>
      </c>
      <c r="H164" s="177">
        <v>60</v>
      </c>
      <c r="I164" s="177">
        <v>66</v>
      </c>
      <c r="Q164" s="177">
        <f t="shared" si="8"/>
        <v>0</v>
      </c>
      <c r="R164" s="177">
        <f t="shared" si="9"/>
        <v>189</v>
      </c>
      <c r="S164" s="177">
        <f t="shared" si="10"/>
        <v>60</v>
      </c>
      <c r="T164" s="177">
        <f t="shared" si="11"/>
        <v>66</v>
      </c>
    </row>
    <row r="165" spans="1:20" hidden="1" x14ac:dyDescent="0.2">
      <c r="A165" s="187" t="s">
        <v>340</v>
      </c>
      <c r="B165" s="177" t="s">
        <v>2484</v>
      </c>
      <c r="C165" s="177">
        <v>373</v>
      </c>
      <c r="D165" s="177">
        <v>59</v>
      </c>
      <c r="E165" s="177">
        <v>56</v>
      </c>
      <c r="F165" s="177">
        <v>47</v>
      </c>
      <c r="G165" s="177">
        <v>58</v>
      </c>
      <c r="H165" s="177">
        <v>41</v>
      </c>
      <c r="I165" s="177">
        <v>58</v>
      </c>
      <c r="Q165" s="177">
        <f t="shared" si="8"/>
        <v>0</v>
      </c>
      <c r="R165" s="177">
        <f t="shared" si="9"/>
        <v>157</v>
      </c>
      <c r="S165" s="177">
        <f t="shared" si="10"/>
        <v>41</v>
      </c>
      <c r="T165" s="177">
        <f t="shared" si="11"/>
        <v>58</v>
      </c>
    </row>
    <row r="166" spans="1:20" hidden="1" x14ac:dyDescent="0.2">
      <c r="A166" s="187" t="s">
        <v>342</v>
      </c>
      <c r="B166" s="177" t="s">
        <v>2485</v>
      </c>
      <c r="C166" s="177">
        <v>629</v>
      </c>
      <c r="D166" s="177">
        <v>101</v>
      </c>
      <c r="E166" s="177">
        <v>88</v>
      </c>
      <c r="F166" s="177">
        <v>106</v>
      </c>
      <c r="G166" s="177">
        <v>101</v>
      </c>
      <c r="H166" s="177">
        <v>92</v>
      </c>
      <c r="I166" s="177">
        <v>74</v>
      </c>
      <c r="J166" s="177">
        <v>67</v>
      </c>
      <c r="Q166" s="177">
        <f t="shared" si="8"/>
        <v>0</v>
      </c>
      <c r="R166" s="177">
        <f t="shared" si="9"/>
        <v>334</v>
      </c>
      <c r="S166" s="177">
        <f t="shared" si="10"/>
        <v>92</v>
      </c>
      <c r="T166" s="177">
        <f t="shared" si="11"/>
        <v>74</v>
      </c>
    </row>
    <row r="167" spans="1:20" hidden="1" x14ac:dyDescent="0.2">
      <c r="A167" s="187" t="s">
        <v>344</v>
      </c>
      <c r="B167" s="177" t="s">
        <v>345</v>
      </c>
      <c r="C167" s="177">
        <v>1524</v>
      </c>
      <c r="D167" s="177">
        <v>173</v>
      </c>
      <c r="E167" s="177">
        <v>101</v>
      </c>
      <c r="F167" s="177">
        <v>107</v>
      </c>
      <c r="G167" s="177">
        <v>117</v>
      </c>
      <c r="H167" s="177">
        <v>150</v>
      </c>
      <c r="I167" s="177">
        <v>185</v>
      </c>
      <c r="J167" s="177">
        <v>268</v>
      </c>
      <c r="K167" s="177">
        <v>208</v>
      </c>
      <c r="L167" s="177">
        <v>215</v>
      </c>
      <c r="Q167" s="177">
        <f t="shared" si="8"/>
        <v>0</v>
      </c>
      <c r="R167" s="177">
        <f t="shared" si="9"/>
        <v>1143</v>
      </c>
      <c r="S167" s="177">
        <f t="shared" si="10"/>
        <v>365</v>
      </c>
      <c r="T167" s="177">
        <f t="shared" si="11"/>
        <v>400</v>
      </c>
    </row>
    <row r="168" spans="1:20" hidden="1" x14ac:dyDescent="0.2">
      <c r="A168" s="187" t="s">
        <v>346</v>
      </c>
      <c r="B168" s="177" t="s">
        <v>347</v>
      </c>
      <c r="C168" s="177">
        <v>1334</v>
      </c>
      <c r="D168" s="177">
        <v>184</v>
      </c>
      <c r="E168" s="177">
        <v>151</v>
      </c>
      <c r="F168" s="177">
        <v>148</v>
      </c>
      <c r="G168" s="177">
        <v>156</v>
      </c>
      <c r="H168" s="177">
        <v>167</v>
      </c>
      <c r="I168" s="177">
        <v>171</v>
      </c>
      <c r="J168" s="177">
        <v>127</v>
      </c>
      <c r="K168" s="177">
        <v>112</v>
      </c>
      <c r="L168" s="177">
        <v>118</v>
      </c>
      <c r="Q168" s="177">
        <f t="shared" si="8"/>
        <v>0</v>
      </c>
      <c r="R168" s="177">
        <f t="shared" si="9"/>
        <v>851</v>
      </c>
      <c r="S168" s="177">
        <f t="shared" si="10"/>
        <v>285</v>
      </c>
      <c r="T168" s="177">
        <f t="shared" si="11"/>
        <v>289</v>
      </c>
    </row>
    <row r="169" spans="1:20" hidden="1" x14ac:dyDescent="0.2">
      <c r="A169" s="187" t="s">
        <v>348</v>
      </c>
      <c r="B169" s="177" t="s">
        <v>2486</v>
      </c>
      <c r="C169" s="177">
        <v>607</v>
      </c>
      <c r="D169" s="177">
        <v>98</v>
      </c>
      <c r="E169" s="177">
        <v>97</v>
      </c>
      <c r="F169" s="177">
        <v>71</v>
      </c>
      <c r="G169" s="177">
        <v>92</v>
      </c>
      <c r="H169" s="177">
        <v>90</v>
      </c>
      <c r="I169" s="177">
        <v>91</v>
      </c>
      <c r="Q169" s="177">
        <f t="shared" si="8"/>
        <v>0</v>
      </c>
      <c r="R169" s="177">
        <f t="shared" si="9"/>
        <v>273</v>
      </c>
      <c r="S169" s="177">
        <f t="shared" si="10"/>
        <v>90</v>
      </c>
      <c r="T169" s="177">
        <f t="shared" si="11"/>
        <v>91</v>
      </c>
    </row>
    <row r="170" spans="1:20" hidden="1" x14ac:dyDescent="0.2">
      <c r="A170" s="187" t="s">
        <v>350</v>
      </c>
      <c r="B170" s="177" t="s">
        <v>2487</v>
      </c>
      <c r="C170" s="177">
        <v>639</v>
      </c>
      <c r="D170" s="177">
        <v>78</v>
      </c>
      <c r="E170" s="177">
        <v>107</v>
      </c>
      <c r="F170" s="177">
        <v>95</v>
      </c>
      <c r="G170" s="177">
        <v>103</v>
      </c>
      <c r="H170" s="177">
        <v>108</v>
      </c>
      <c r="I170" s="177">
        <v>108</v>
      </c>
      <c r="Q170" s="177">
        <f t="shared" si="8"/>
        <v>0</v>
      </c>
      <c r="R170" s="177">
        <f t="shared" si="9"/>
        <v>319</v>
      </c>
      <c r="S170" s="177">
        <f t="shared" si="10"/>
        <v>108</v>
      </c>
      <c r="T170" s="177">
        <f t="shared" si="11"/>
        <v>108</v>
      </c>
    </row>
    <row r="171" spans="1:20" hidden="1" x14ac:dyDescent="0.2">
      <c r="A171" s="187" t="s">
        <v>352</v>
      </c>
      <c r="B171" s="177" t="s">
        <v>2488</v>
      </c>
      <c r="C171" s="177">
        <v>999</v>
      </c>
      <c r="D171" s="177">
        <v>173</v>
      </c>
      <c r="E171" s="177">
        <v>184</v>
      </c>
      <c r="F171" s="177">
        <v>154</v>
      </c>
      <c r="G171" s="177">
        <v>161</v>
      </c>
      <c r="H171" s="177">
        <v>140</v>
      </c>
      <c r="I171" s="177">
        <v>151</v>
      </c>
      <c r="Q171" s="177">
        <f t="shared" si="8"/>
        <v>0</v>
      </c>
      <c r="R171" s="177">
        <f t="shared" si="9"/>
        <v>452</v>
      </c>
      <c r="S171" s="177">
        <f t="shared" si="10"/>
        <v>140</v>
      </c>
      <c r="T171" s="177">
        <f t="shared" si="11"/>
        <v>151</v>
      </c>
    </row>
    <row r="172" spans="1:20" hidden="1" x14ac:dyDescent="0.2">
      <c r="A172" s="187" t="s">
        <v>354</v>
      </c>
      <c r="B172" s="177" t="s">
        <v>2489</v>
      </c>
      <c r="C172" s="177">
        <v>343</v>
      </c>
      <c r="D172" s="177">
        <v>50</v>
      </c>
      <c r="E172" s="177">
        <v>62</v>
      </c>
      <c r="F172" s="177">
        <v>54</v>
      </c>
      <c r="G172" s="177">
        <v>55</v>
      </c>
      <c r="H172" s="177">
        <v>53</v>
      </c>
      <c r="I172" s="177">
        <v>51</v>
      </c>
      <c r="Q172" s="177">
        <f t="shared" si="8"/>
        <v>0</v>
      </c>
      <c r="R172" s="177">
        <f t="shared" si="9"/>
        <v>159</v>
      </c>
      <c r="S172" s="177">
        <f t="shared" si="10"/>
        <v>53</v>
      </c>
      <c r="T172" s="177">
        <f t="shared" si="11"/>
        <v>51</v>
      </c>
    </row>
    <row r="173" spans="1:20" hidden="1" x14ac:dyDescent="0.2">
      <c r="A173" s="187" t="s">
        <v>356</v>
      </c>
      <c r="B173" s="177" t="s">
        <v>2490</v>
      </c>
      <c r="C173" s="177">
        <v>374</v>
      </c>
      <c r="D173" s="177">
        <v>62</v>
      </c>
      <c r="E173" s="177">
        <v>55</v>
      </c>
      <c r="F173" s="177">
        <v>49</v>
      </c>
      <c r="G173" s="177">
        <v>63</v>
      </c>
      <c r="H173" s="177">
        <v>65</v>
      </c>
      <c r="I173" s="177">
        <v>62</v>
      </c>
      <c r="Q173" s="177">
        <f t="shared" si="8"/>
        <v>0</v>
      </c>
      <c r="R173" s="177">
        <f t="shared" si="9"/>
        <v>190</v>
      </c>
      <c r="S173" s="177">
        <f t="shared" si="10"/>
        <v>65</v>
      </c>
      <c r="T173" s="177">
        <f t="shared" si="11"/>
        <v>62</v>
      </c>
    </row>
    <row r="174" spans="1:20" hidden="1" x14ac:dyDescent="0.2">
      <c r="A174" s="187" t="s">
        <v>358</v>
      </c>
      <c r="B174" s="177" t="s">
        <v>2491</v>
      </c>
      <c r="C174" s="177">
        <v>372</v>
      </c>
      <c r="D174" s="177">
        <v>53</v>
      </c>
      <c r="E174" s="177">
        <v>70</v>
      </c>
      <c r="F174" s="177">
        <v>43</v>
      </c>
      <c r="G174" s="177">
        <v>54</v>
      </c>
      <c r="H174" s="177">
        <v>52</v>
      </c>
      <c r="I174" s="177">
        <v>65</v>
      </c>
      <c r="Q174" s="177">
        <f t="shared" si="8"/>
        <v>0</v>
      </c>
      <c r="R174" s="177">
        <f t="shared" si="9"/>
        <v>171</v>
      </c>
      <c r="S174" s="177">
        <f t="shared" si="10"/>
        <v>52</v>
      </c>
      <c r="T174" s="177">
        <f t="shared" si="11"/>
        <v>65</v>
      </c>
    </row>
    <row r="175" spans="1:20" hidden="1" x14ac:dyDescent="0.2">
      <c r="A175" s="187" t="s">
        <v>360</v>
      </c>
      <c r="B175" s="177" t="s">
        <v>2492</v>
      </c>
      <c r="C175" s="177">
        <v>665</v>
      </c>
      <c r="D175" s="177">
        <v>97</v>
      </c>
      <c r="E175" s="177">
        <v>92</v>
      </c>
      <c r="F175" s="177">
        <v>101</v>
      </c>
      <c r="G175" s="177">
        <v>134</v>
      </c>
      <c r="H175" s="177">
        <v>113</v>
      </c>
      <c r="I175" s="177">
        <v>109</v>
      </c>
      <c r="Q175" s="177">
        <f t="shared" si="8"/>
        <v>0</v>
      </c>
      <c r="R175" s="177">
        <f t="shared" si="9"/>
        <v>356</v>
      </c>
      <c r="S175" s="177">
        <f t="shared" si="10"/>
        <v>113</v>
      </c>
      <c r="T175" s="177">
        <f t="shared" si="11"/>
        <v>109</v>
      </c>
    </row>
    <row r="176" spans="1:20" hidden="1" x14ac:dyDescent="0.2">
      <c r="A176" s="187" t="s">
        <v>362</v>
      </c>
      <c r="B176" s="177" t="s">
        <v>2493</v>
      </c>
      <c r="C176" s="177">
        <v>633</v>
      </c>
      <c r="D176" s="177">
        <v>105</v>
      </c>
      <c r="E176" s="177">
        <v>73</v>
      </c>
      <c r="F176" s="177">
        <v>91</v>
      </c>
      <c r="G176" s="177">
        <v>115</v>
      </c>
      <c r="H176" s="177">
        <v>92</v>
      </c>
      <c r="I176" s="177">
        <v>89</v>
      </c>
      <c r="Q176" s="177">
        <f t="shared" si="8"/>
        <v>0</v>
      </c>
      <c r="R176" s="177">
        <f t="shared" si="9"/>
        <v>296</v>
      </c>
      <c r="S176" s="177">
        <f t="shared" si="10"/>
        <v>92</v>
      </c>
      <c r="T176" s="177">
        <f t="shared" si="11"/>
        <v>89</v>
      </c>
    </row>
    <row r="177" spans="1:20" hidden="1" x14ac:dyDescent="0.2">
      <c r="A177" s="187" t="s">
        <v>364</v>
      </c>
      <c r="B177" s="177" t="s">
        <v>2494</v>
      </c>
      <c r="C177" s="177">
        <v>652</v>
      </c>
      <c r="D177" s="177">
        <v>86</v>
      </c>
      <c r="E177" s="177">
        <v>102</v>
      </c>
      <c r="F177" s="177">
        <v>116</v>
      </c>
      <c r="G177" s="177">
        <v>100</v>
      </c>
      <c r="H177" s="177">
        <v>89</v>
      </c>
      <c r="I177" s="177">
        <v>106</v>
      </c>
      <c r="Q177" s="177">
        <f t="shared" si="8"/>
        <v>0</v>
      </c>
      <c r="R177" s="177">
        <f t="shared" si="9"/>
        <v>295</v>
      </c>
      <c r="S177" s="177">
        <f t="shared" si="10"/>
        <v>89</v>
      </c>
      <c r="T177" s="177">
        <f t="shared" si="11"/>
        <v>106</v>
      </c>
    </row>
    <row r="178" spans="1:20" hidden="1" x14ac:dyDescent="0.2">
      <c r="A178" s="187" t="s">
        <v>857</v>
      </c>
      <c r="B178" s="177" t="s">
        <v>2495</v>
      </c>
      <c r="C178" s="177">
        <v>242</v>
      </c>
      <c r="D178" s="177">
        <v>49</v>
      </c>
      <c r="E178" s="177">
        <v>70</v>
      </c>
      <c r="F178" s="177">
        <v>45</v>
      </c>
      <c r="G178" s="177">
        <v>56</v>
      </c>
      <c r="H178" s="177">
        <v>22</v>
      </c>
      <c r="Q178" s="177">
        <f t="shared" si="8"/>
        <v>0</v>
      </c>
      <c r="R178" s="177">
        <f t="shared" si="9"/>
        <v>78</v>
      </c>
      <c r="S178" s="177">
        <f t="shared" si="10"/>
        <v>22</v>
      </c>
      <c r="T178" s="177">
        <f t="shared" si="11"/>
        <v>0</v>
      </c>
    </row>
    <row r="179" spans="1:20" hidden="1" x14ac:dyDescent="0.2">
      <c r="A179" s="187" t="s">
        <v>366</v>
      </c>
      <c r="B179" s="177" t="s">
        <v>2496</v>
      </c>
      <c r="C179" s="177">
        <v>513</v>
      </c>
      <c r="D179" s="177">
        <v>76</v>
      </c>
      <c r="E179" s="177">
        <v>74</v>
      </c>
      <c r="F179" s="177">
        <v>83</v>
      </c>
      <c r="G179" s="177">
        <v>79</v>
      </c>
      <c r="H179" s="177">
        <v>82</v>
      </c>
      <c r="I179" s="177">
        <v>79</v>
      </c>
      <c r="Q179" s="177">
        <f t="shared" si="8"/>
        <v>0</v>
      </c>
      <c r="R179" s="177">
        <f t="shared" si="9"/>
        <v>240</v>
      </c>
      <c r="S179" s="177">
        <f t="shared" si="10"/>
        <v>82</v>
      </c>
      <c r="T179" s="177">
        <f t="shared" si="11"/>
        <v>79</v>
      </c>
    </row>
    <row r="180" spans="1:20" hidden="1" x14ac:dyDescent="0.2">
      <c r="A180" s="187" t="s">
        <v>368</v>
      </c>
      <c r="B180" s="177" t="s">
        <v>2497</v>
      </c>
      <c r="C180" s="177">
        <v>700</v>
      </c>
      <c r="D180" s="177">
        <v>93</v>
      </c>
      <c r="E180" s="177">
        <v>91</v>
      </c>
      <c r="F180" s="177">
        <v>92</v>
      </c>
      <c r="G180" s="177">
        <v>121</v>
      </c>
      <c r="H180" s="177">
        <v>130</v>
      </c>
      <c r="I180" s="177">
        <v>108</v>
      </c>
      <c r="J180" s="177">
        <v>49</v>
      </c>
      <c r="Q180" s="177">
        <f t="shared" si="8"/>
        <v>0</v>
      </c>
      <c r="R180" s="177">
        <f t="shared" si="9"/>
        <v>408</v>
      </c>
      <c r="S180" s="177">
        <f t="shared" si="10"/>
        <v>130</v>
      </c>
      <c r="T180" s="177">
        <f t="shared" si="11"/>
        <v>108</v>
      </c>
    </row>
    <row r="181" spans="1:20" hidden="1" x14ac:dyDescent="0.2">
      <c r="A181" s="187" t="s">
        <v>858</v>
      </c>
      <c r="B181" s="177" t="s">
        <v>2498</v>
      </c>
      <c r="C181" s="177">
        <v>1266</v>
      </c>
      <c r="D181" s="177">
        <v>238</v>
      </c>
      <c r="E181" s="177">
        <v>234</v>
      </c>
      <c r="F181" s="177">
        <v>208</v>
      </c>
      <c r="G181" s="177">
        <v>210</v>
      </c>
      <c r="H181" s="177">
        <v>184</v>
      </c>
      <c r="I181" s="177">
        <v>159</v>
      </c>
      <c r="Q181" s="177">
        <f t="shared" si="8"/>
        <v>0</v>
      </c>
      <c r="R181" s="177">
        <f t="shared" si="9"/>
        <v>553</v>
      </c>
      <c r="S181" s="177">
        <f t="shared" si="10"/>
        <v>184</v>
      </c>
      <c r="T181" s="177">
        <f t="shared" si="11"/>
        <v>159</v>
      </c>
    </row>
    <row r="182" spans="1:20" hidden="1" x14ac:dyDescent="0.2">
      <c r="A182" s="187" t="s">
        <v>370</v>
      </c>
      <c r="B182" s="177" t="s">
        <v>2499</v>
      </c>
      <c r="C182" s="177">
        <v>837</v>
      </c>
      <c r="D182" s="177">
        <v>116</v>
      </c>
      <c r="E182" s="177">
        <v>148</v>
      </c>
      <c r="F182" s="177">
        <v>149</v>
      </c>
      <c r="G182" s="177">
        <v>149</v>
      </c>
      <c r="H182" s="177">
        <v>128</v>
      </c>
      <c r="I182" s="177">
        <v>147</v>
      </c>
      <c r="Q182" s="177">
        <f t="shared" si="8"/>
        <v>0</v>
      </c>
      <c r="R182" s="177">
        <f t="shared" si="9"/>
        <v>424</v>
      </c>
      <c r="S182" s="177">
        <f t="shared" si="10"/>
        <v>128</v>
      </c>
      <c r="T182" s="177">
        <f t="shared" si="11"/>
        <v>147</v>
      </c>
    </row>
    <row r="183" spans="1:20" hidden="1" x14ac:dyDescent="0.2">
      <c r="A183" s="187" t="s">
        <v>859</v>
      </c>
      <c r="B183" s="177" t="s">
        <v>2500</v>
      </c>
      <c r="C183" s="177">
        <v>145</v>
      </c>
      <c r="D183" s="177">
        <v>29</v>
      </c>
      <c r="E183" s="177">
        <v>20</v>
      </c>
      <c r="Q183" s="177">
        <f t="shared" si="8"/>
        <v>0</v>
      </c>
      <c r="R183" s="177">
        <f t="shared" si="9"/>
        <v>0</v>
      </c>
      <c r="S183" s="177">
        <f t="shared" si="10"/>
        <v>0</v>
      </c>
      <c r="T183" s="177">
        <f t="shared" si="11"/>
        <v>0</v>
      </c>
    </row>
    <row r="184" spans="1:20" hidden="1" x14ac:dyDescent="0.2">
      <c r="A184" s="187" t="s">
        <v>372</v>
      </c>
      <c r="B184" s="177" t="s">
        <v>2501</v>
      </c>
      <c r="C184" s="177">
        <v>360</v>
      </c>
      <c r="D184" s="177">
        <v>57</v>
      </c>
      <c r="E184" s="177">
        <v>60</v>
      </c>
      <c r="F184" s="177">
        <v>56</v>
      </c>
      <c r="G184" s="177">
        <v>64</v>
      </c>
      <c r="H184" s="177">
        <v>62</v>
      </c>
      <c r="I184" s="177">
        <v>61</v>
      </c>
      <c r="Q184" s="177">
        <f t="shared" si="8"/>
        <v>0</v>
      </c>
      <c r="R184" s="177">
        <f t="shared" si="9"/>
        <v>187</v>
      </c>
      <c r="S184" s="177">
        <f t="shared" si="10"/>
        <v>62</v>
      </c>
      <c r="T184" s="177">
        <f t="shared" si="11"/>
        <v>61</v>
      </c>
    </row>
    <row r="185" spans="1:20" hidden="1" x14ac:dyDescent="0.2">
      <c r="A185" s="187" t="s">
        <v>860</v>
      </c>
      <c r="B185" s="177" t="s">
        <v>2502</v>
      </c>
      <c r="C185" s="177">
        <v>89</v>
      </c>
      <c r="D185" s="177">
        <v>36</v>
      </c>
      <c r="E185" s="177">
        <v>17</v>
      </c>
      <c r="Q185" s="177">
        <f t="shared" si="8"/>
        <v>0</v>
      </c>
      <c r="R185" s="177">
        <f t="shared" si="9"/>
        <v>0</v>
      </c>
      <c r="S185" s="177">
        <f t="shared" si="10"/>
        <v>0</v>
      </c>
      <c r="T185" s="177">
        <f t="shared" si="11"/>
        <v>0</v>
      </c>
    </row>
    <row r="186" spans="1:20" hidden="1" x14ac:dyDescent="0.2">
      <c r="A186" s="187" t="s">
        <v>374</v>
      </c>
      <c r="B186" s="177" t="s">
        <v>2503</v>
      </c>
      <c r="C186" s="177">
        <v>575</v>
      </c>
      <c r="D186" s="177">
        <v>89</v>
      </c>
      <c r="E186" s="177">
        <v>95</v>
      </c>
      <c r="F186" s="177">
        <v>95</v>
      </c>
      <c r="G186" s="177">
        <v>97</v>
      </c>
      <c r="H186" s="177">
        <v>95</v>
      </c>
      <c r="I186" s="177">
        <v>86</v>
      </c>
      <c r="Q186" s="177">
        <f t="shared" si="8"/>
        <v>0</v>
      </c>
      <c r="R186" s="177">
        <f t="shared" si="9"/>
        <v>278</v>
      </c>
      <c r="S186" s="177">
        <f t="shared" si="10"/>
        <v>95</v>
      </c>
      <c r="T186" s="177">
        <f t="shared" si="11"/>
        <v>86</v>
      </c>
    </row>
    <row r="187" spans="1:20" hidden="1" x14ac:dyDescent="0.2">
      <c r="A187" s="187" t="s">
        <v>376</v>
      </c>
      <c r="B187" s="177" t="s">
        <v>2504</v>
      </c>
      <c r="C187" s="177">
        <v>382</v>
      </c>
      <c r="D187" s="177">
        <v>73</v>
      </c>
      <c r="E187" s="177">
        <v>70</v>
      </c>
      <c r="F187" s="177">
        <v>62</v>
      </c>
      <c r="G187" s="177">
        <v>65</v>
      </c>
      <c r="H187" s="177">
        <v>53</v>
      </c>
      <c r="I187" s="177">
        <v>41</v>
      </c>
      <c r="Q187" s="177">
        <f t="shared" si="8"/>
        <v>0</v>
      </c>
      <c r="R187" s="177">
        <f t="shared" si="9"/>
        <v>159</v>
      </c>
      <c r="S187" s="177">
        <f t="shared" si="10"/>
        <v>53</v>
      </c>
      <c r="T187" s="177">
        <f t="shared" si="11"/>
        <v>41</v>
      </c>
    </row>
    <row r="188" spans="1:20" hidden="1" x14ac:dyDescent="0.2">
      <c r="A188" s="187" t="s">
        <v>378</v>
      </c>
      <c r="B188" s="177" t="s">
        <v>2505</v>
      </c>
      <c r="C188" s="177">
        <v>421</v>
      </c>
      <c r="D188" s="177">
        <v>71</v>
      </c>
      <c r="E188" s="177">
        <v>75</v>
      </c>
      <c r="F188" s="177">
        <v>62</v>
      </c>
      <c r="G188" s="177">
        <v>73</v>
      </c>
      <c r="H188" s="177">
        <v>61</v>
      </c>
      <c r="I188" s="177">
        <v>56</v>
      </c>
      <c r="Q188" s="177">
        <f t="shared" si="8"/>
        <v>0</v>
      </c>
      <c r="R188" s="177">
        <f t="shared" si="9"/>
        <v>190</v>
      </c>
      <c r="S188" s="177">
        <f t="shared" si="10"/>
        <v>61</v>
      </c>
      <c r="T188" s="177">
        <f t="shared" si="11"/>
        <v>56</v>
      </c>
    </row>
    <row r="189" spans="1:20" hidden="1" x14ac:dyDescent="0.2">
      <c r="A189" s="187" t="s">
        <v>380</v>
      </c>
      <c r="B189" s="177" t="s">
        <v>2506</v>
      </c>
      <c r="C189" s="177">
        <v>596</v>
      </c>
      <c r="D189" s="177">
        <v>62</v>
      </c>
      <c r="E189" s="177">
        <v>98</v>
      </c>
      <c r="F189" s="177">
        <v>82</v>
      </c>
      <c r="G189" s="177">
        <v>95</v>
      </c>
      <c r="H189" s="177">
        <v>96</v>
      </c>
      <c r="I189" s="177">
        <v>115</v>
      </c>
      <c r="Q189" s="177">
        <f t="shared" si="8"/>
        <v>0</v>
      </c>
      <c r="R189" s="177">
        <f t="shared" si="9"/>
        <v>306</v>
      </c>
      <c r="S189" s="177">
        <f t="shared" si="10"/>
        <v>96</v>
      </c>
      <c r="T189" s="177">
        <f t="shared" si="11"/>
        <v>115</v>
      </c>
    </row>
    <row r="190" spans="1:20" hidden="1" x14ac:dyDescent="0.2">
      <c r="A190" s="187" t="s">
        <v>382</v>
      </c>
      <c r="B190" s="177" t="s">
        <v>2507</v>
      </c>
      <c r="C190" s="177">
        <v>910</v>
      </c>
      <c r="D190" s="177">
        <v>118</v>
      </c>
      <c r="E190" s="177">
        <v>137</v>
      </c>
      <c r="F190" s="177">
        <v>141</v>
      </c>
      <c r="G190" s="177">
        <v>162</v>
      </c>
      <c r="H190" s="177">
        <v>134</v>
      </c>
      <c r="I190" s="177">
        <v>170</v>
      </c>
      <c r="Q190" s="177">
        <f t="shared" si="8"/>
        <v>0</v>
      </c>
      <c r="R190" s="177">
        <f t="shared" si="9"/>
        <v>466</v>
      </c>
      <c r="S190" s="177">
        <f t="shared" si="10"/>
        <v>134</v>
      </c>
      <c r="T190" s="177">
        <f t="shared" si="11"/>
        <v>170</v>
      </c>
    </row>
    <row r="191" spans="1:20" hidden="1" x14ac:dyDescent="0.2">
      <c r="A191" s="187" t="s">
        <v>384</v>
      </c>
      <c r="B191" s="177" t="s">
        <v>2508</v>
      </c>
      <c r="C191" s="177">
        <v>760</v>
      </c>
      <c r="D191" s="177">
        <v>100</v>
      </c>
      <c r="E191" s="177">
        <v>100</v>
      </c>
      <c r="F191" s="177">
        <v>127</v>
      </c>
      <c r="G191" s="177">
        <v>128</v>
      </c>
      <c r="H191" s="177">
        <v>134</v>
      </c>
      <c r="I191" s="177">
        <v>137</v>
      </c>
      <c r="Q191" s="177">
        <f t="shared" si="8"/>
        <v>0</v>
      </c>
      <c r="R191" s="177">
        <f t="shared" si="9"/>
        <v>399</v>
      </c>
      <c r="S191" s="177">
        <f t="shared" si="10"/>
        <v>134</v>
      </c>
      <c r="T191" s="177">
        <f t="shared" si="11"/>
        <v>137</v>
      </c>
    </row>
    <row r="192" spans="1:20" hidden="1" x14ac:dyDescent="0.2">
      <c r="A192" s="187" t="s">
        <v>386</v>
      </c>
      <c r="B192" s="177" t="s">
        <v>2509</v>
      </c>
      <c r="C192" s="177">
        <v>983</v>
      </c>
      <c r="D192" s="177">
        <v>161</v>
      </c>
      <c r="E192" s="177">
        <v>143</v>
      </c>
      <c r="F192" s="177">
        <v>174</v>
      </c>
      <c r="G192" s="177">
        <v>158</v>
      </c>
      <c r="H192" s="177">
        <v>145</v>
      </c>
      <c r="I192" s="177">
        <v>167</v>
      </c>
      <c r="Q192" s="177">
        <f t="shared" si="8"/>
        <v>0</v>
      </c>
      <c r="R192" s="177">
        <f t="shared" si="9"/>
        <v>470</v>
      </c>
      <c r="S192" s="177">
        <f t="shared" si="10"/>
        <v>145</v>
      </c>
      <c r="T192" s="177">
        <f t="shared" si="11"/>
        <v>167</v>
      </c>
    </row>
    <row r="193" spans="1:20" hidden="1" x14ac:dyDescent="0.2">
      <c r="A193" s="187" t="s">
        <v>388</v>
      </c>
      <c r="B193" s="177" t="s">
        <v>2510</v>
      </c>
      <c r="C193" s="177">
        <v>417</v>
      </c>
      <c r="D193" s="177">
        <v>59</v>
      </c>
      <c r="E193" s="177">
        <v>61</v>
      </c>
      <c r="F193" s="177">
        <v>69</v>
      </c>
      <c r="G193" s="177">
        <v>63</v>
      </c>
      <c r="H193" s="177">
        <v>64</v>
      </c>
      <c r="I193" s="177">
        <v>65</v>
      </c>
      <c r="Q193" s="177">
        <f t="shared" si="8"/>
        <v>0</v>
      </c>
      <c r="R193" s="177">
        <f t="shared" si="9"/>
        <v>192</v>
      </c>
      <c r="S193" s="177">
        <f t="shared" si="10"/>
        <v>64</v>
      </c>
      <c r="T193" s="177">
        <f t="shared" si="11"/>
        <v>65</v>
      </c>
    </row>
    <row r="194" spans="1:20" hidden="1" x14ac:dyDescent="0.2">
      <c r="A194" s="187" t="s">
        <v>390</v>
      </c>
      <c r="B194" s="177" t="s">
        <v>2511</v>
      </c>
      <c r="C194" s="177">
        <v>363</v>
      </c>
      <c r="D194" s="177">
        <v>57</v>
      </c>
      <c r="E194" s="177">
        <v>51</v>
      </c>
      <c r="F194" s="177">
        <v>56</v>
      </c>
      <c r="G194" s="177">
        <v>64</v>
      </c>
      <c r="H194" s="177">
        <v>57</v>
      </c>
      <c r="I194" s="177">
        <v>63</v>
      </c>
      <c r="Q194" s="177">
        <f t="shared" si="8"/>
        <v>0</v>
      </c>
      <c r="R194" s="177">
        <f t="shared" si="9"/>
        <v>184</v>
      </c>
      <c r="S194" s="177">
        <f t="shared" si="10"/>
        <v>57</v>
      </c>
      <c r="T194" s="177">
        <f t="shared" si="11"/>
        <v>63</v>
      </c>
    </row>
    <row r="195" spans="1:20" hidden="1" x14ac:dyDescent="0.2">
      <c r="A195" s="187" t="s">
        <v>392</v>
      </c>
      <c r="B195" s="177" t="s">
        <v>2512</v>
      </c>
      <c r="C195" s="177">
        <v>780</v>
      </c>
      <c r="D195" s="177">
        <v>100</v>
      </c>
      <c r="E195" s="177">
        <v>120</v>
      </c>
      <c r="F195" s="177">
        <v>117</v>
      </c>
      <c r="G195" s="177">
        <v>141</v>
      </c>
      <c r="H195" s="177">
        <v>135</v>
      </c>
      <c r="I195" s="177">
        <v>167</v>
      </c>
      <c r="Q195" s="177">
        <f t="shared" ref="Q195:Q258" si="12">SUM(M195:O195)</f>
        <v>0</v>
      </c>
      <c r="R195" s="177">
        <f t="shared" ref="R195:R258" si="13">SUM(G195:N195)</f>
        <v>443</v>
      </c>
      <c r="S195" s="177">
        <f t="shared" ref="S195:S258" si="14">SUM(H195,L195,N195)</f>
        <v>135</v>
      </c>
      <c r="T195" s="177">
        <f t="shared" ref="T195:T258" si="15">SUM(I195,L195,O195)</f>
        <v>167</v>
      </c>
    </row>
    <row r="196" spans="1:20" hidden="1" x14ac:dyDescent="0.2">
      <c r="A196" s="187" t="s">
        <v>394</v>
      </c>
      <c r="B196" s="177" t="s">
        <v>2513</v>
      </c>
      <c r="C196" s="177">
        <v>601</v>
      </c>
      <c r="D196" s="177">
        <v>112</v>
      </c>
      <c r="E196" s="177">
        <v>87</v>
      </c>
      <c r="F196" s="177">
        <v>80</v>
      </c>
      <c r="G196" s="177">
        <v>114</v>
      </c>
      <c r="H196" s="177">
        <v>96</v>
      </c>
      <c r="I196" s="177">
        <v>91</v>
      </c>
      <c r="Q196" s="177">
        <f t="shared" si="12"/>
        <v>0</v>
      </c>
      <c r="R196" s="177">
        <f t="shared" si="13"/>
        <v>301</v>
      </c>
      <c r="S196" s="177">
        <f t="shared" si="14"/>
        <v>96</v>
      </c>
      <c r="T196" s="177">
        <f t="shared" si="15"/>
        <v>91</v>
      </c>
    </row>
    <row r="197" spans="1:20" hidden="1" x14ac:dyDescent="0.2">
      <c r="A197" s="187" t="s">
        <v>396</v>
      </c>
      <c r="B197" s="177" t="s">
        <v>2514</v>
      </c>
      <c r="C197" s="177">
        <v>435</v>
      </c>
      <c r="D197" s="177">
        <v>80</v>
      </c>
      <c r="E197" s="177">
        <v>74</v>
      </c>
      <c r="F197" s="177">
        <v>63</v>
      </c>
      <c r="G197" s="177">
        <v>72</v>
      </c>
      <c r="H197" s="177">
        <v>60</v>
      </c>
      <c r="I197" s="177">
        <v>59</v>
      </c>
      <c r="Q197" s="177">
        <f t="shared" si="12"/>
        <v>0</v>
      </c>
      <c r="R197" s="177">
        <f t="shared" si="13"/>
        <v>191</v>
      </c>
      <c r="S197" s="177">
        <f t="shared" si="14"/>
        <v>60</v>
      </c>
      <c r="T197" s="177">
        <f t="shared" si="15"/>
        <v>59</v>
      </c>
    </row>
    <row r="198" spans="1:20" hidden="1" x14ac:dyDescent="0.2">
      <c r="A198" s="187" t="s">
        <v>398</v>
      </c>
      <c r="B198" s="177" t="s">
        <v>2515</v>
      </c>
      <c r="C198" s="177">
        <v>956</v>
      </c>
      <c r="D198" s="177">
        <v>136</v>
      </c>
      <c r="E198" s="177">
        <v>171</v>
      </c>
      <c r="F198" s="177">
        <v>148</v>
      </c>
      <c r="G198" s="177">
        <v>175</v>
      </c>
      <c r="H198" s="177">
        <v>144</v>
      </c>
      <c r="I198" s="177">
        <v>149</v>
      </c>
      <c r="Q198" s="177">
        <f t="shared" si="12"/>
        <v>0</v>
      </c>
      <c r="R198" s="177">
        <f t="shared" si="13"/>
        <v>468</v>
      </c>
      <c r="S198" s="177">
        <f t="shared" si="14"/>
        <v>144</v>
      </c>
      <c r="T198" s="177">
        <f t="shared" si="15"/>
        <v>149</v>
      </c>
    </row>
    <row r="199" spans="1:20" hidden="1" x14ac:dyDescent="0.2">
      <c r="A199" s="187" t="s">
        <v>400</v>
      </c>
      <c r="B199" s="177" t="s">
        <v>2516</v>
      </c>
      <c r="C199" s="177">
        <v>496</v>
      </c>
      <c r="D199" s="177">
        <v>81</v>
      </c>
      <c r="E199" s="177">
        <v>77</v>
      </c>
      <c r="F199" s="177">
        <v>81</v>
      </c>
      <c r="G199" s="177">
        <v>88</v>
      </c>
      <c r="H199" s="177">
        <v>72</v>
      </c>
      <c r="I199" s="177">
        <v>64</v>
      </c>
      <c r="Q199" s="177">
        <f t="shared" si="12"/>
        <v>0</v>
      </c>
      <c r="R199" s="177">
        <f t="shared" si="13"/>
        <v>224</v>
      </c>
      <c r="S199" s="177">
        <f t="shared" si="14"/>
        <v>72</v>
      </c>
      <c r="T199" s="177">
        <f t="shared" si="15"/>
        <v>64</v>
      </c>
    </row>
    <row r="200" spans="1:20" hidden="1" x14ac:dyDescent="0.2">
      <c r="A200" s="187" t="s">
        <v>402</v>
      </c>
      <c r="B200" s="177" t="s">
        <v>2517</v>
      </c>
      <c r="C200" s="177">
        <v>329</v>
      </c>
      <c r="D200" s="177">
        <v>53</v>
      </c>
      <c r="E200" s="177">
        <v>52</v>
      </c>
      <c r="F200" s="177">
        <v>50</v>
      </c>
      <c r="G200" s="177">
        <v>53</v>
      </c>
      <c r="H200" s="177">
        <v>52</v>
      </c>
      <c r="I200" s="177">
        <v>44</v>
      </c>
      <c r="Q200" s="177">
        <f t="shared" si="12"/>
        <v>0</v>
      </c>
      <c r="R200" s="177">
        <f t="shared" si="13"/>
        <v>149</v>
      </c>
      <c r="S200" s="177">
        <f t="shared" si="14"/>
        <v>52</v>
      </c>
      <c r="T200" s="177">
        <f t="shared" si="15"/>
        <v>44</v>
      </c>
    </row>
    <row r="201" spans="1:20" hidden="1" x14ac:dyDescent="0.2">
      <c r="A201" s="187" t="s">
        <v>404</v>
      </c>
      <c r="B201" s="177" t="s">
        <v>2518</v>
      </c>
      <c r="C201" s="177">
        <v>786</v>
      </c>
      <c r="D201" s="177">
        <v>98</v>
      </c>
      <c r="E201" s="177">
        <v>141</v>
      </c>
      <c r="F201" s="177">
        <v>122</v>
      </c>
      <c r="G201" s="177">
        <v>154</v>
      </c>
      <c r="H201" s="177">
        <v>141</v>
      </c>
      <c r="I201" s="177">
        <v>130</v>
      </c>
      <c r="Q201" s="177">
        <f t="shared" si="12"/>
        <v>0</v>
      </c>
      <c r="R201" s="177">
        <f t="shared" si="13"/>
        <v>425</v>
      </c>
      <c r="S201" s="177">
        <f t="shared" si="14"/>
        <v>141</v>
      </c>
      <c r="T201" s="177">
        <f t="shared" si="15"/>
        <v>130</v>
      </c>
    </row>
    <row r="202" spans="1:20" hidden="1" x14ac:dyDescent="0.2">
      <c r="A202" s="187" t="s">
        <v>406</v>
      </c>
      <c r="B202" s="177" t="s">
        <v>2519</v>
      </c>
      <c r="C202" s="177">
        <v>453</v>
      </c>
      <c r="D202" s="177">
        <v>67</v>
      </c>
      <c r="E202" s="177">
        <v>75</v>
      </c>
      <c r="F202" s="177">
        <v>71</v>
      </c>
      <c r="G202" s="177">
        <v>82</v>
      </c>
      <c r="H202" s="177">
        <v>68</v>
      </c>
      <c r="I202" s="177">
        <v>64</v>
      </c>
      <c r="Q202" s="177">
        <f t="shared" si="12"/>
        <v>0</v>
      </c>
      <c r="R202" s="177">
        <f t="shared" si="13"/>
        <v>214</v>
      </c>
      <c r="S202" s="177">
        <f t="shared" si="14"/>
        <v>68</v>
      </c>
      <c r="T202" s="177">
        <f t="shared" si="15"/>
        <v>64</v>
      </c>
    </row>
    <row r="203" spans="1:20" hidden="1" x14ac:dyDescent="0.2">
      <c r="A203" s="187" t="s">
        <v>408</v>
      </c>
      <c r="B203" s="177" t="s">
        <v>2520</v>
      </c>
      <c r="C203" s="177">
        <v>796</v>
      </c>
      <c r="D203" s="177">
        <v>124</v>
      </c>
      <c r="E203" s="177">
        <v>113</v>
      </c>
      <c r="F203" s="177">
        <v>120</v>
      </c>
      <c r="G203" s="177">
        <v>125</v>
      </c>
      <c r="H203" s="177">
        <v>144</v>
      </c>
      <c r="I203" s="177">
        <v>123</v>
      </c>
      <c r="Q203" s="177">
        <f t="shared" si="12"/>
        <v>0</v>
      </c>
      <c r="R203" s="177">
        <f t="shared" si="13"/>
        <v>392</v>
      </c>
      <c r="S203" s="177">
        <f t="shared" si="14"/>
        <v>144</v>
      </c>
      <c r="T203" s="177">
        <f t="shared" si="15"/>
        <v>123</v>
      </c>
    </row>
    <row r="204" spans="1:20" hidden="1" x14ac:dyDescent="0.2">
      <c r="A204" s="187" t="s">
        <v>410</v>
      </c>
      <c r="B204" s="177" t="s">
        <v>2521</v>
      </c>
      <c r="C204" s="177">
        <v>425</v>
      </c>
      <c r="D204" s="177">
        <v>55</v>
      </c>
      <c r="E204" s="177">
        <v>56</v>
      </c>
      <c r="F204" s="177">
        <v>60</v>
      </c>
      <c r="G204" s="177">
        <v>87</v>
      </c>
      <c r="H204" s="177">
        <v>76</v>
      </c>
      <c r="I204" s="177">
        <v>73</v>
      </c>
      <c r="Q204" s="177">
        <f t="shared" si="12"/>
        <v>0</v>
      </c>
      <c r="R204" s="177">
        <f t="shared" si="13"/>
        <v>236</v>
      </c>
      <c r="S204" s="177">
        <f t="shared" si="14"/>
        <v>76</v>
      </c>
      <c r="T204" s="177">
        <f t="shared" si="15"/>
        <v>73</v>
      </c>
    </row>
    <row r="205" spans="1:20" hidden="1" x14ac:dyDescent="0.2">
      <c r="A205" s="187" t="s">
        <v>412</v>
      </c>
      <c r="B205" s="177" t="s">
        <v>2522</v>
      </c>
      <c r="C205" s="177">
        <v>915</v>
      </c>
      <c r="D205" s="177">
        <v>135</v>
      </c>
      <c r="E205" s="177">
        <v>142</v>
      </c>
      <c r="F205" s="177">
        <v>146</v>
      </c>
      <c r="G205" s="177">
        <v>173</v>
      </c>
      <c r="H205" s="177">
        <v>146</v>
      </c>
      <c r="I205" s="177">
        <v>155</v>
      </c>
      <c r="Q205" s="177">
        <f t="shared" si="12"/>
        <v>0</v>
      </c>
      <c r="R205" s="177">
        <f t="shared" si="13"/>
        <v>474</v>
      </c>
      <c r="S205" s="177">
        <f t="shared" si="14"/>
        <v>146</v>
      </c>
      <c r="T205" s="177">
        <f t="shared" si="15"/>
        <v>155</v>
      </c>
    </row>
    <row r="206" spans="1:20" hidden="1" x14ac:dyDescent="0.2">
      <c r="A206" s="187" t="s">
        <v>414</v>
      </c>
      <c r="B206" s="177" t="s">
        <v>2523</v>
      </c>
      <c r="C206" s="177">
        <v>727</v>
      </c>
      <c r="D206" s="177">
        <v>174</v>
      </c>
      <c r="E206" s="177">
        <v>173</v>
      </c>
      <c r="F206" s="177">
        <v>168</v>
      </c>
      <c r="G206" s="177">
        <v>171</v>
      </c>
      <c r="Q206" s="177">
        <f t="shared" si="12"/>
        <v>0</v>
      </c>
      <c r="R206" s="177">
        <f t="shared" si="13"/>
        <v>171</v>
      </c>
      <c r="S206" s="177">
        <f t="shared" si="14"/>
        <v>0</v>
      </c>
      <c r="T206" s="177">
        <f t="shared" si="15"/>
        <v>0</v>
      </c>
    </row>
    <row r="207" spans="1:20" hidden="1" x14ac:dyDescent="0.2">
      <c r="A207" s="187" t="s">
        <v>416</v>
      </c>
      <c r="B207" s="177" t="s">
        <v>2524</v>
      </c>
      <c r="C207" s="177">
        <v>284</v>
      </c>
      <c r="D207" s="177">
        <v>52</v>
      </c>
      <c r="E207" s="177">
        <v>50</v>
      </c>
      <c r="F207" s="177">
        <v>39</v>
      </c>
      <c r="G207" s="177">
        <v>41</v>
      </c>
      <c r="H207" s="177">
        <v>47</v>
      </c>
      <c r="I207" s="177">
        <v>37</v>
      </c>
      <c r="Q207" s="177">
        <f t="shared" si="12"/>
        <v>0</v>
      </c>
      <c r="R207" s="177">
        <f t="shared" si="13"/>
        <v>125</v>
      </c>
      <c r="S207" s="177">
        <f t="shared" si="14"/>
        <v>47</v>
      </c>
      <c r="T207" s="177">
        <f t="shared" si="15"/>
        <v>37</v>
      </c>
    </row>
    <row r="208" spans="1:20" hidden="1" x14ac:dyDescent="0.2">
      <c r="A208" s="187" t="s">
        <v>418</v>
      </c>
      <c r="B208" s="177" t="s">
        <v>2525</v>
      </c>
      <c r="C208" s="177">
        <v>932</v>
      </c>
      <c r="D208" s="177">
        <v>134</v>
      </c>
      <c r="E208" s="177">
        <v>156</v>
      </c>
      <c r="F208" s="177">
        <v>151</v>
      </c>
      <c r="G208" s="177">
        <v>165</v>
      </c>
      <c r="H208" s="177">
        <v>141</v>
      </c>
      <c r="I208" s="177">
        <v>152</v>
      </c>
      <c r="Q208" s="177">
        <f t="shared" si="12"/>
        <v>0</v>
      </c>
      <c r="R208" s="177">
        <f t="shared" si="13"/>
        <v>458</v>
      </c>
      <c r="S208" s="177">
        <f t="shared" si="14"/>
        <v>141</v>
      </c>
      <c r="T208" s="177">
        <f t="shared" si="15"/>
        <v>152</v>
      </c>
    </row>
    <row r="209" spans="1:20" hidden="1" x14ac:dyDescent="0.2">
      <c r="A209" s="187" t="s">
        <v>420</v>
      </c>
      <c r="B209" s="177" t="s">
        <v>2526</v>
      </c>
      <c r="C209" s="177">
        <v>957</v>
      </c>
      <c r="D209" s="177">
        <v>99</v>
      </c>
      <c r="E209" s="177">
        <v>61</v>
      </c>
      <c r="F209" s="177">
        <v>98</v>
      </c>
      <c r="G209" s="177">
        <v>106</v>
      </c>
      <c r="H209" s="177">
        <v>94</v>
      </c>
      <c r="I209" s="177">
        <v>121</v>
      </c>
      <c r="J209" s="177">
        <v>98</v>
      </c>
      <c r="K209" s="177">
        <v>122</v>
      </c>
      <c r="L209" s="177">
        <v>111</v>
      </c>
      <c r="Q209" s="177">
        <f t="shared" si="12"/>
        <v>0</v>
      </c>
      <c r="R209" s="177">
        <f t="shared" si="13"/>
        <v>652</v>
      </c>
      <c r="S209" s="177">
        <f t="shared" si="14"/>
        <v>205</v>
      </c>
      <c r="T209" s="177">
        <f t="shared" si="15"/>
        <v>232</v>
      </c>
    </row>
    <row r="210" spans="1:20" hidden="1" x14ac:dyDescent="0.2">
      <c r="A210" s="187" t="s">
        <v>422</v>
      </c>
      <c r="B210" s="177" t="s">
        <v>2527</v>
      </c>
      <c r="C210" s="177">
        <v>450</v>
      </c>
      <c r="D210" s="177">
        <v>58</v>
      </c>
      <c r="E210" s="177">
        <v>67</v>
      </c>
      <c r="F210" s="177">
        <v>76</v>
      </c>
      <c r="G210" s="177">
        <v>77</v>
      </c>
      <c r="H210" s="177">
        <v>88</v>
      </c>
      <c r="I210" s="177">
        <v>84</v>
      </c>
      <c r="Q210" s="177">
        <f t="shared" si="12"/>
        <v>0</v>
      </c>
      <c r="R210" s="177">
        <f t="shared" si="13"/>
        <v>249</v>
      </c>
      <c r="S210" s="177">
        <f t="shared" si="14"/>
        <v>88</v>
      </c>
      <c r="T210" s="177">
        <f t="shared" si="15"/>
        <v>84</v>
      </c>
    </row>
    <row r="211" spans="1:20" hidden="1" x14ac:dyDescent="0.2">
      <c r="A211" s="187" t="s">
        <v>424</v>
      </c>
      <c r="B211" s="177" t="s">
        <v>2528</v>
      </c>
      <c r="C211" s="177">
        <v>706</v>
      </c>
      <c r="D211" s="177">
        <v>76</v>
      </c>
      <c r="E211" s="177">
        <v>122</v>
      </c>
      <c r="F211" s="177">
        <v>99</v>
      </c>
      <c r="G211" s="177">
        <v>134</v>
      </c>
      <c r="H211" s="177">
        <v>132</v>
      </c>
      <c r="I211" s="177">
        <v>125</v>
      </c>
      <c r="Q211" s="177">
        <f t="shared" si="12"/>
        <v>0</v>
      </c>
      <c r="R211" s="177">
        <f t="shared" si="13"/>
        <v>391</v>
      </c>
      <c r="S211" s="177">
        <f t="shared" si="14"/>
        <v>132</v>
      </c>
      <c r="T211" s="177">
        <f t="shared" si="15"/>
        <v>125</v>
      </c>
    </row>
    <row r="212" spans="1:20" hidden="1" x14ac:dyDescent="0.2">
      <c r="A212" s="187" t="s">
        <v>426</v>
      </c>
      <c r="B212" s="177" t="s">
        <v>2529</v>
      </c>
      <c r="C212" s="177">
        <v>565</v>
      </c>
      <c r="D212" s="177">
        <v>84</v>
      </c>
      <c r="E212" s="177">
        <v>81</v>
      </c>
      <c r="F212" s="177">
        <v>89</v>
      </c>
      <c r="G212" s="177">
        <v>80</v>
      </c>
      <c r="H212" s="177">
        <v>91</v>
      </c>
      <c r="I212" s="177">
        <v>107</v>
      </c>
      <c r="Q212" s="177">
        <f t="shared" si="12"/>
        <v>0</v>
      </c>
      <c r="R212" s="177">
        <f t="shared" si="13"/>
        <v>278</v>
      </c>
      <c r="S212" s="177">
        <f t="shared" si="14"/>
        <v>91</v>
      </c>
      <c r="T212" s="177">
        <f t="shared" si="15"/>
        <v>107</v>
      </c>
    </row>
    <row r="213" spans="1:20" hidden="1" x14ac:dyDescent="0.2">
      <c r="A213" s="187" t="s">
        <v>428</v>
      </c>
      <c r="B213" s="177" t="s">
        <v>2530</v>
      </c>
      <c r="C213" s="177">
        <v>788</v>
      </c>
      <c r="D213" s="177">
        <v>111</v>
      </c>
      <c r="E213" s="177">
        <v>103</v>
      </c>
      <c r="F213" s="177">
        <v>108</v>
      </c>
      <c r="G213" s="177">
        <v>154</v>
      </c>
      <c r="H213" s="177">
        <v>139</v>
      </c>
      <c r="I213" s="177">
        <v>141</v>
      </c>
      <c r="Q213" s="177">
        <f t="shared" si="12"/>
        <v>0</v>
      </c>
      <c r="R213" s="177">
        <f t="shared" si="13"/>
        <v>434</v>
      </c>
      <c r="S213" s="177">
        <f t="shared" si="14"/>
        <v>139</v>
      </c>
      <c r="T213" s="177">
        <f t="shared" si="15"/>
        <v>141</v>
      </c>
    </row>
    <row r="214" spans="1:20" hidden="1" x14ac:dyDescent="0.2">
      <c r="A214" s="187" t="s">
        <v>430</v>
      </c>
      <c r="B214" s="177" t="s">
        <v>2531</v>
      </c>
      <c r="C214" s="177">
        <v>566</v>
      </c>
      <c r="D214" s="177">
        <v>91</v>
      </c>
      <c r="E214" s="177">
        <v>103</v>
      </c>
      <c r="F214" s="177">
        <v>79</v>
      </c>
      <c r="G214" s="177">
        <v>98</v>
      </c>
      <c r="H214" s="177">
        <v>98</v>
      </c>
      <c r="I214" s="177">
        <v>80</v>
      </c>
      <c r="Q214" s="177">
        <f t="shared" si="12"/>
        <v>0</v>
      </c>
      <c r="R214" s="177">
        <f t="shared" si="13"/>
        <v>276</v>
      </c>
      <c r="S214" s="177">
        <f t="shared" si="14"/>
        <v>98</v>
      </c>
      <c r="T214" s="177">
        <f t="shared" si="15"/>
        <v>80</v>
      </c>
    </row>
    <row r="215" spans="1:20" hidden="1" x14ac:dyDescent="0.2">
      <c r="A215" s="187" t="s">
        <v>432</v>
      </c>
      <c r="B215" s="177" t="s">
        <v>2532</v>
      </c>
      <c r="C215" s="177">
        <v>579</v>
      </c>
      <c r="D215" s="177">
        <v>80</v>
      </c>
      <c r="E215" s="177">
        <v>86</v>
      </c>
      <c r="F215" s="177">
        <v>84</v>
      </c>
      <c r="G215" s="177">
        <v>90</v>
      </c>
      <c r="H215" s="177">
        <v>84</v>
      </c>
      <c r="I215" s="177">
        <v>96</v>
      </c>
      <c r="Q215" s="177">
        <f t="shared" si="12"/>
        <v>0</v>
      </c>
      <c r="R215" s="177">
        <f t="shared" si="13"/>
        <v>270</v>
      </c>
      <c r="S215" s="177">
        <f t="shared" si="14"/>
        <v>84</v>
      </c>
      <c r="T215" s="177">
        <f t="shared" si="15"/>
        <v>96</v>
      </c>
    </row>
    <row r="216" spans="1:20" hidden="1" x14ac:dyDescent="0.2">
      <c r="A216" s="187" t="s">
        <v>434</v>
      </c>
      <c r="B216" s="177" t="s">
        <v>2533</v>
      </c>
      <c r="C216" s="177">
        <v>553</v>
      </c>
      <c r="D216" s="177">
        <v>95</v>
      </c>
      <c r="E216" s="177">
        <v>78</v>
      </c>
      <c r="F216" s="177">
        <v>103</v>
      </c>
      <c r="G216" s="177">
        <v>75</v>
      </c>
      <c r="H216" s="177">
        <v>91</v>
      </c>
      <c r="I216" s="177">
        <v>95</v>
      </c>
      <c r="Q216" s="177">
        <f t="shared" si="12"/>
        <v>0</v>
      </c>
      <c r="R216" s="177">
        <f t="shared" si="13"/>
        <v>261</v>
      </c>
      <c r="S216" s="177">
        <f t="shared" si="14"/>
        <v>91</v>
      </c>
      <c r="T216" s="177">
        <f t="shared" si="15"/>
        <v>95</v>
      </c>
    </row>
    <row r="217" spans="1:20" hidden="1" x14ac:dyDescent="0.2">
      <c r="A217" s="187" t="s">
        <v>436</v>
      </c>
      <c r="B217" s="177" t="s">
        <v>2534</v>
      </c>
      <c r="C217" s="177">
        <v>316</v>
      </c>
      <c r="D217" s="177">
        <v>59</v>
      </c>
      <c r="E217" s="177">
        <v>45</v>
      </c>
      <c r="F217" s="177">
        <v>44</v>
      </c>
      <c r="G217" s="177">
        <v>57</v>
      </c>
      <c r="H217" s="177">
        <v>37</v>
      </c>
      <c r="I217" s="177">
        <v>49</v>
      </c>
      <c r="Q217" s="177">
        <f t="shared" si="12"/>
        <v>0</v>
      </c>
      <c r="R217" s="177">
        <f t="shared" si="13"/>
        <v>143</v>
      </c>
      <c r="S217" s="177">
        <f t="shared" si="14"/>
        <v>37</v>
      </c>
      <c r="T217" s="177">
        <f t="shared" si="15"/>
        <v>49</v>
      </c>
    </row>
    <row r="218" spans="1:20" hidden="1" x14ac:dyDescent="0.2">
      <c r="A218" s="187" t="s">
        <v>438</v>
      </c>
      <c r="B218" s="177" t="s">
        <v>2535</v>
      </c>
      <c r="C218" s="177">
        <v>1053</v>
      </c>
      <c r="D218" s="177">
        <v>187</v>
      </c>
      <c r="E218" s="177">
        <v>161</v>
      </c>
      <c r="F218" s="177">
        <v>167</v>
      </c>
      <c r="G218" s="177">
        <v>184</v>
      </c>
      <c r="H218" s="177">
        <v>166</v>
      </c>
      <c r="I218" s="177">
        <v>152</v>
      </c>
      <c r="Q218" s="177">
        <f t="shared" si="12"/>
        <v>0</v>
      </c>
      <c r="R218" s="177">
        <f t="shared" si="13"/>
        <v>502</v>
      </c>
      <c r="S218" s="177">
        <f t="shared" si="14"/>
        <v>166</v>
      </c>
      <c r="T218" s="177">
        <f t="shared" si="15"/>
        <v>152</v>
      </c>
    </row>
    <row r="219" spans="1:20" hidden="1" x14ac:dyDescent="0.2">
      <c r="A219" s="187" t="s">
        <v>440</v>
      </c>
      <c r="B219" s="177" t="s">
        <v>441</v>
      </c>
      <c r="C219" s="177">
        <v>1416</v>
      </c>
      <c r="H219" s="177">
        <v>264</v>
      </c>
      <c r="I219" s="177">
        <v>245</v>
      </c>
      <c r="J219" s="177">
        <v>290</v>
      </c>
      <c r="K219" s="177">
        <v>305</v>
      </c>
      <c r="L219" s="177">
        <v>312</v>
      </c>
      <c r="Q219" s="177">
        <f t="shared" si="12"/>
        <v>0</v>
      </c>
      <c r="R219" s="177">
        <f t="shared" si="13"/>
        <v>1416</v>
      </c>
      <c r="S219" s="177">
        <f t="shared" si="14"/>
        <v>576</v>
      </c>
      <c r="T219" s="177">
        <f t="shared" si="15"/>
        <v>557</v>
      </c>
    </row>
    <row r="220" spans="1:20" hidden="1" x14ac:dyDescent="0.2">
      <c r="A220" s="187" t="s">
        <v>442</v>
      </c>
      <c r="B220" s="177" t="s">
        <v>2536</v>
      </c>
      <c r="C220" s="177">
        <v>1499</v>
      </c>
      <c r="D220" s="177">
        <v>177</v>
      </c>
      <c r="E220" s="177">
        <v>172</v>
      </c>
      <c r="F220" s="177">
        <v>158</v>
      </c>
      <c r="G220" s="177">
        <v>163</v>
      </c>
      <c r="H220" s="177">
        <v>160</v>
      </c>
      <c r="I220" s="177">
        <v>179</v>
      </c>
      <c r="J220" s="177">
        <v>163</v>
      </c>
      <c r="K220" s="177">
        <v>154</v>
      </c>
      <c r="L220" s="177">
        <v>156</v>
      </c>
      <c r="Q220" s="177">
        <f t="shared" si="12"/>
        <v>0</v>
      </c>
      <c r="R220" s="177">
        <f t="shared" si="13"/>
        <v>975</v>
      </c>
      <c r="S220" s="177">
        <f t="shared" si="14"/>
        <v>316</v>
      </c>
      <c r="T220" s="177">
        <f t="shared" si="15"/>
        <v>335</v>
      </c>
    </row>
    <row r="221" spans="1:20" hidden="1" x14ac:dyDescent="0.2">
      <c r="A221" s="187" t="s">
        <v>861</v>
      </c>
      <c r="B221" s="177" t="s">
        <v>2537</v>
      </c>
      <c r="C221" s="177">
        <v>327</v>
      </c>
      <c r="D221" s="177">
        <v>45</v>
      </c>
      <c r="E221" s="177">
        <v>57</v>
      </c>
      <c r="F221" s="177">
        <v>42</v>
      </c>
      <c r="G221" s="177">
        <v>34</v>
      </c>
      <c r="H221" s="177">
        <v>26</v>
      </c>
      <c r="I221" s="177">
        <v>30</v>
      </c>
      <c r="J221" s="177">
        <v>29</v>
      </c>
      <c r="K221" s="177">
        <v>47</v>
      </c>
      <c r="L221" s="177">
        <v>17</v>
      </c>
      <c r="Q221" s="177">
        <f t="shared" si="12"/>
        <v>0</v>
      </c>
      <c r="R221" s="177">
        <f t="shared" si="13"/>
        <v>183</v>
      </c>
      <c r="S221" s="177">
        <f t="shared" si="14"/>
        <v>43</v>
      </c>
      <c r="T221" s="177">
        <f t="shared" si="15"/>
        <v>47</v>
      </c>
    </row>
    <row r="222" spans="1:20" hidden="1" x14ac:dyDescent="0.2">
      <c r="A222" s="187" t="s">
        <v>2538</v>
      </c>
      <c r="B222" s="177" t="s">
        <v>2539</v>
      </c>
      <c r="C222" s="177">
        <v>57</v>
      </c>
      <c r="D222" s="177">
        <v>23</v>
      </c>
      <c r="E222" s="177">
        <v>20</v>
      </c>
      <c r="F222" s="177">
        <v>14</v>
      </c>
      <c r="Q222" s="177">
        <f t="shared" si="12"/>
        <v>0</v>
      </c>
      <c r="R222" s="177">
        <f t="shared" si="13"/>
        <v>0</v>
      </c>
      <c r="S222" s="177">
        <f t="shared" si="14"/>
        <v>0</v>
      </c>
      <c r="T222" s="177">
        <f t="shared" si="15"/>
        <v>0</v>
      </c>
    </row>
    <row r="223" spans="1:20" hidden="1" x14ac:dyDescent="0.2">
      <c r="A223" s="187" t="s">
        <v>444</v>
      </c>
      <c r="B223" s="177" t="s">
        <v>445</v>
      </c>
      <c r="C223" s="177">
        <v>187</v>
      </c>
      <c r="D223" s="177">
        <v>49</v>
      </c>
      <c r="E223" s="177">
        <v>36</v>
      </c>
      <c r="F223" s="177">
        <v>31</v>
      </c>
      <c r="G223" s="177">
        <v>27</v>
      </c>
      <c r="H223" s="177">
        <v>15</v>
      </c>
      <c r="I223" s="177">
        <v>17</v>
      </c>
      <c r="J223" s="177">
        <v>12</v>
      </c>
      <c r="Q223" s="177">
        <f t="shared" si="12"/>
        <v>0</v>
      </c>
      <c r="R223" s="177">
        <f t="shared" si="13"/>
        <v>71</v>
      </c>
      <c r="S223" s="177">
        <f t="shared" si="14"/>
        <v>15</v>
      </c>
      <c r="T223" s="177">
        <f t="shared" si="15"/>
        <v>17</v>
      </c>
    </row>
    <row r="224" spans="1:20" hidden="1" x14ac:dyDescent="0.2">
      <c r="A224" s="187" t="s">
        <v>446</v>
      </c>
      <c r="B224" s="177" t="s">
        <v>2540</v>
      </c>
      <c r="C224" s="177">
        <v>1092</v>
      </c>
      <c r="D224" s="177">
        <v>158</v>
      </c>
      <c r="E224" s="177">
        <v>145</v>
      </c>
      <c r="F224" s="177">
        <v>153</v>
      </c>
      <c r="G224" s="177">
        <v>173</v>
      </c>
      <c r="H224" s="177">
        <v>176</v>
      </c>
      <c r="I224" s="177">
        <v>205</v>
      </c>
      <c r="Q224" s="177">
        <f t="shared" si="12"/>
        <v>0</v>
      </c>
      <c r="R224" s="177">
        <f t="shared" si="13"/>
        <v>554</v>
      </c>
      <c r="S224" s="177">
        <f t="shared" si="14"/>
        <v>176</v>
      </c>
      <c r="T224" s="177">
        <f t="shared" si="15"/>
        <v>205</v>
      </c>
    </row>
    <row r="225" spans="1:20" hidden="1" x14ac:dyDescent="0.2">
      <c r="A225" s="187" t="s">
        <v>2317</v>
      </c>
      <c r="B225" s="177" t="s">
        <v>2541</v>
      </c>
      <c r="C225" s="177">
        <v>75</v>
      </c>
      <c r="D225" s="177">
        <v>18</v>
      </c>
      <c r="E225" s="177">
        <v>9</v>
      </c>
      <c r="F225" s="177">
        <v>13</v>
      </c>
      <c r="G225" s="177">
        <v>13</v>
      </c>
      <c r="H225" s="177">
        <v>17</v>
      </c>
      <c r="I225" s="177">
        <v>5</v>
      </c>
      <c r="Q225" s="177">
        <f t="shared" si="12"/>
        <v>0</v>
      </c>
      <c r="R225" s="177">
        <f t="shared" si="13"/>
        <v>35</v>
      </c>
      <c r="S225" s="177">
        <f t="shared" si="14"/>
        <v>17</v>
      </c>
      <c r="T225" s="177">
        <f t="shared" si="15"/>
        <v>5</v>
      </c>
    </row>
    <row r="226" spans="1:20" hidden="1" x14ac:dyDescent="0.2">
      <c r="A226" s="187" t="s">
        <v>862</v>
      </c>
      <c r="B226" s="177" t="s">
        <v>2542</v>
      </c>
      <c r="C226" s="177">
        <v>611</v>
      </c>
      <c r="D226" s="177">
        <v>99</v>
      </c>
      <c r="E226" s="177">
        <v>112</v>
      </c>
      <c r="F226" s="177">
        <v>72</v>
      </c>
      <c r="G226" s="177">
        <v>64</v>
      </c>
      <c r="H226" s="177">
        <v>40</v>
      </c>
      <c r="I226" s="177">
        <v>62</v>
      </c>
      <c r="J226" s="177">
        <v>62</v>
      </c>
      <c r="K226" s="177">
        <v>60</v>
      </c>
      <c r="L226" s="177">
        <v>40</v>
      </c>
      <c r="Q226" s="177">
        <f t="shared" si="12"/>
        <v>0</v>
      </c>
      <c r="R226" s="177">
        <f t="shared" si="13"/>
        <v>328</v>
      </c>
      <c r="S226" s="177">
        <f t="shared" si="14"/>
        <v>80</v>
      </c>
      <c r="T226" s="177">
        <f t="shared" si="15"/>
        <v>102</v>
      </c>
    </row>
    <row r="227" spans="1:20" hidden="1" x14ac:dyDescent="0.2">
      <c r="A227" s="187" t="s">
        <v>448</v>
      </c>
      <c r="B227" s="177" t="s">
        <v>2543</v>
      </c>
      <c r="C227" s="177">
        <v>615</v>
      </c>
      <c r="D227" s="177">
        <v>54</v>
      </c>
      <c r="E227" s="177">
        <v>59</v>
      </c>
      <c r="F227" s="177">
        <v>72</v>
      </c>
      <c r="G227" s="177">
        <v>62</v>
      </c>
      <c r="H227" s="177">
        <v>43</v>
      </c>
      <c r="I227" s="177">
        <v>50</v>
      </c>
      <c r="J227" s="177">
        <v>88</v>
      </c>
      <c r="K227" s="177">
        <v>85</v>
      </c>
      <c r="L227" s="177">
        <v>102</v>
      </c>
      <c r="Q227" s="177">
        <f t="shared" si="12"/>
        <v>0</v>
      </c>
      <c r="R227" s="177">
        <f t="shared" si="13"/>
        <v>430</v>
      </c>
      <c r="S227" s="177">
        <f t="shared" si="14"/>
        <v>145</v>
      </c>
      <c r="T227" s="177">
        <f t="shared" si="15"/>
        <v>152</v>
      </c>
    </row>
    <row r="228" spans="1:20" hidden="1" x14ac:dyDescent="0.2">
      <c r="A228" s="187" t="s">
        <v>449</v>
      </c>
      <c r="B228" s="177" t="s">
        <v>2544</v>
      </c>
      <c r="C228" s="177">
        <v>25</v>
      </c>
      <c r="D228" s="177">
        <v>3</v>
      </c>
      <c r="E228" s="177">
        <v>1</v>
      </c>
      <c r="F228" s="177">
        <v>4</v>
      </c>
      <c r="G228" s="177">
        <v>3</v>
      </c>
      <c r="H228" s="177">
        <v>1</v>
      </c>
      <c r="I228" s="177">
        <v>3</v>
      </c>
      <c r="J228" s="177">
        <v>2</v>
      </c>
      <c r="K228" s="177">
        <v>1</v>
      </c>
      <c r="L228" s="177">
        <v>4</v>
      </c>
      <c r="Q228" s="177">
        <f t="shared" si="12"/>
        <v>0</v>
      </c>
      <c r="R228" s="177">
        <f t="shared" si="13"/>
        <v>14</v>
      </c>
      <c r="S228" s="177">
        <f t="shared" si="14"/>
        <v>5</v>
      </c>
      <c r="T228" s="177">
        <f t="shared" si="15"/>
        <v>7</v>
      </c>
    </row>
    <row r="229" spans="1:20" hidden="1" x14ac:dyDescent="0.2">
      <c r="A229" s="187" t="s">
        <v>863</v>
      </c>
      <c r="B229" s="177" t="s">
        <v>864</v>
      </c>
      <c r="C229" s="177">
        <v>212</v>
      </c>
      <c r="D229" s="177">
        <v>35</v>
      </c>
      <c r="E229" s="177">
        <v>29</v>
      </c>
      <c r="F229" s="177">
        <v>29</v>
      </c>
      <c r="G229" s="177">
        <v>32</v>
      </c>
      <c r="H229" s="177">
        <v>29</v>
      </c>
      <c r="I229" s="177">
        <v>18</v>
      </c>
      <c r="J229" s="177">
        <v>23</v>
      </c>
      <c r="K229" s="177">
        <v>17</v>
      </c>
      <c r="Q229" s="177">
        <f t="shared" si="12"/>
        <v>0</v>
      </c>
      <c r="R229" s="177">
        <f t="shared" si="13"/>
        <v>119</v>
      </c>
      <c r="S229" s="177">
        <f t="shared" si="14"/>
        <v>29</v>
      </c>
      <c r="T229" s="177">
        <f t="shared" si="15"/>
        <v>18</v>
      </c>
    </row>
    <row r="230" spans="1:20" hidden="1" x14ac:dyDescent="0.2">
      <c r="A230" s="187" t="s">
        <v>451</v>
      </c>
      <c r="B230" s="177" t="s">
        <v>2545</v>
      </c>
      <c r="C230" s="177">
        <v>559</v>
      </c>
      <c r="D230" s="177">
        <v>91</v>
      </c>
      <c r="E230" s="177">
        <v>87</v>
      </c>
      <c r="F230" s="177">
        <v>92</v>
      </c>
      <c r="G230" s="177">
        <v>91</v>
      </c>
      <c r="H230" s="177">
        <v>71</v>
      </c>
      <c r="I230" s="177">
        <v>91</v>
      </c>
      <c r="Q230" s="177">
        <f t="shared" si="12"/>
        <v>0</v>
      </c>
      <c r="R230" s="177">
        <f t="shared" si="13"/>
        <v>253</v>
      </c>
      <c r="S230" s="177">
        <f t="shared" si="14"/>
        <v>71</v>
      </c>
      <c r="T230" s="177">
        <f t="shared" si="15"/>
        <v>91</v>
      </c>
    </row>
    <row r="231" spans="1:20" hidden="1" x14ac:dyDescent="0.2">
      <c r="A231" s="187" t="s">
        <v>2319</v>
      </c>
      <c r="B231" s="177" t="s">
        <v>2546</v>
      </c>
      <c r="C231" s="177">
        <v>107</v>
      </c>
      <c r="D231" s="177">
        <v>38</v>
      </c>
      <c r="E231" s="177">
        <v>29</v>
      </c>
      <c r="F231" s="177">
        <v>22</v>
      </c>
      <c r="G231" s="177">
        <v>18</v>
      </c>
      <c r="Q231" s="177">
        <f t="shared" si="12"/>
        <v>0</v>
      </c>
      <c r="R231" s="177">
        <f t="shared" si="13"/>
        <v>18</v>
      </c>
      <c r="S231" s="177">
        <f t="shared" si="14"/>
        <v>0</v>
      </c>
      <c r="T231" s="177">
        <f t="shared" si="15"/>
        <v>0</v>
      </c>
    </row>
    <row r="232" spans="1:20" hidden="1" x14ac:dyDescent="0.2">
      <c r="A232" s="187" t="s">
        <v>2321</v>
      </c>
      <c r="B232" s="177" t="s">
        <v>2547</v>
      </c>
      <c r="C232" s="177">
        <v>261</v>
      </c>
      <c r="D232" s="177">
        <v>53</v>
      </c>
      <c r="E232" s="177">
        <v>25</v>
      </c>
      <c r="F232" s="177">
        <v>37</v>
      </c>
      <c r="G232" s="177">
        <v>28</v>
      </c>
      <c r="H232" s="177">
        <v>34</v>
      </c>
      <c r="I232" s="177">
        <v>31</v>
      </c>
      <c r="J232" s="177">
        <v>31</v>
      </c>
      <c r="K232" s="177">
        <v>22</v>
      </c>
      <c r="Q232" s="177">
        <f t="shared" si="12"/>
        <v>0</v>
      </c>
      <c r="R232" s="177">
        <f t="shared" si="13"/>
        <v>146</v>
      </c>
      <c r="S232" s="177">
        <f t="shared" si="14"/>
        <v>34</v>
      </c>
      <c r="T232" s="177">
        <f t="shared" si="15"/>
        <v>31</v>
      </c>
    </row>
    <row r="233" spans="1:20" hidden="1" x14ac:dyDescent="0.2">
      <c r="A233" s="187" t="s">
        <v>2323</v>
      </c>
      <c r="B233" s="177" t="s">
        <v>2548</v>
      </c>
      <c r="C233" s="177">
        <v>336</v>
      </c>
      <c r="D233" s="177">
        <v>78</v>
      </c>
      <c r="E233" s="177">
        <v>98</v>
      </c>
      <c r="F233" s="177">
        <v>51</v>
      </c>
      <c r="G233" s="177">
        <v>44</v>
      </c>
      <c r="H233" s="177">
        <v>43</v>
      </c>
      <c r="I233" s="177">
        <v>22</v>
      </c>
      <c r="Q233" s="177">
        <f t="shared" si="12"/>
        <v>0</v>
      </c>
      <c r="R233" s="177">
        <f t="shared" si="13"/>
        <v>109</v>
      </c>
      <c r="S233" s="177">
        <f t="shared" si="14"/>
        <v>43</v>
      </c>
      <c r="T233" s="177">
        <f t="shared" si="15"/>
        <v>22</v>
      </c>
    </row>
    <row r="234" spans="1:20" hidden="1" x14ac:dyDescent="0.2">
      <c r="A234" s="187" t="s">
        <v>453</v>
      </c>
      <c r="B234" s="177" t="s">
        <v>2549</v>
      </c>
      <c r="C234" s="177">
        <v>1297</v>
      </c>
      <c r="D234" s="177">
        <v>167</v>
      </c>
      <c r="E234" s="177">
        <v>220</v>
      </c>
      <c r="F234" s="177">
        <v>185</v>
      </c>
      <c r="G234" s="177">
        <v>209</v>
      </c>
      <c r="H234" s="177">
        <v>266</v>
      </c>
      <c r="I234" s="177">
        <v>233</v>
      </c>
      <c r="Q234" s="177">
        <f t="shared" si="12"/>
        <v>0</v>
      </c>
      <c r="R234" s="177">
        <f t="shared" si="13"/>
        <v>708</v>
      </c>
      <c r="S234" s="177">
        <f t="shared" si="14"/>
        <v>266</v>
      </c>
      <c r="T234" s="177">
        <f t="shared" si="15"/>
        <v>233</v>
      </c>
    </row>
    <row r="235" spans="1:20" hidden="1" x14ac:dyDescent="0.2">
      <c r="A235" s="187" t="s">
        <v>455</v>
      </c>
      <c r="B235" s="177" t="s">
        <v>2550</v>
      </c>
      <c r="C235" s="177">
        <v>516</v>
      </c>
      <c r="D235" s="177">
        <v>68</v>
      </c>
      <c r="E235" s="177">
        <v>77</v>
      </c>
      <c r="F235" s="177">
        <v>69</v>
      </c>
      <c r="G235" s="177">
        <v>90</v>
      </c>
      <c r="H235" s="177">
        <v>85</v>
      </c>
      <c r="I235" s="177">
        <v>109</v>
      </c>
      <c r="Q235" s="177">
        <f t="shared" si="12"/>
        <v>0</v>
      </c>
      <c r="R235" s="177">
        <f t="shared" si="13"/>
        <v>284</v>
      </c>
      <c r="S235" s="177">
        <f t="shared" si="14"/>
        <v>85</v>
      </c>
      <c r="T235" s="177">
        <f t="shared" si="15"/>
        <v>109</v>
      </c>
    </row>
    <row r="236" spans="1:20" hidden="1" x14ac:dyDescent="0.2">
      <c r="A236" s="187" t="s">
        <v>457</v>
      </c>
      <c r="B236" s="177" t="s">
        <v>2551</v>
      </c>
      <c r="C236" s="177">
        <v>476</v>
      </c>
      <c r="D236" s="177">
        <v>79</v>
      </c>
      <c r="E236" s="177">
        <v>59</v>
      </c>
      <c r="F236" s="177">
        <v>64</v>
      </c>
      <c r="G236" s="177">
        <v>76</v>
      </c>
      <c r="H236" s="177">
        <v>87</v>
      </c>
      <c r="I236" s="177">
        <v>91</v>
      </c>
      <c r="Q236" s="177">
        <f t="shared" si="12"/>
        <v>0</v>
      </c>
      <c r="R236" s="177">
        <f t="shared" si="13"/>
        <v>254</v>
      </c>
      <c r="S236" s="177">
        <f t="shared" si="14"/>
        <v>87</v>
      </c>
      <c r="T236" s="177">
        <f t="shared" si="15"/>
        <v>91</v>
      </c>
    </row>
    <row r="237" spans="1:20" hidden="1" x14ac:dyDescent="0.2">
      <c r="A237" s="187" t="s">
        <v>459</v>
      </c>
      <c r="B237" s="177" t="s">
        <v>2552</v>
      </c>
      <c r="C237" s="177">
        <v>551</v>
      </c>
      <c r="D237" s="177">
        <v>94</v>
      </c>
      <c r="E237" s="177">
        <v>108</v>
      </c>
      <c r="F237" s="177">
        <v>94</v>
      </c>
      <c r="G237" s="177">
        <v>79</v>
      </c>
      <c r="H237" s="177">
        <v>89</v>
      </c>
      <c r="I237" s="177">
        <v>69</v>
      </c>
      <c r="Q237" s="177">
        <f t="shared" si="12"/>
        <v>0</v>
      </c>
      <c r="R237" s="177">
        <f t="shared" si="13"/>
        <v>237</v>
      </c>
      <c r="S237" s="177">
        <f t="shared" si="14"/>
        <v>89</v>
      </c>
      <c r="T237" s="177">
        <f t="shared" si="15"/>
        <v>69</v>
      </c>
    </row>
    <row r="238" spans="1:20" hidden="1" x14ac:dyDescent="0.2">
      <c r="A238" s="187" t="s">
        <v>461</v>
      </c>
      <c r="B238" s="177" t="s">
        <v>2553</v>
      </c>
      <c r="C238" s="177">
        <v>1133</v>
      </c>
      <c r="D238" s="177">
        <v>171</v>
      </c>
      <c r="E238" s="177">
        <v>157</v>
      </c>
      <c r="F238" s="177">
        <v>191</v>
      </c>
      <c r="G238" s="177">
        <v>218</v>
      </c>
      <c r="H238" s="177">
        <v>158</v>
      </c>
      <c r="I238" s="177">
        <v>204</v>
      </c>
      <c r="Q238" s="177">
        <f t="shared" si="12"/>
        <v>0</v>
      </c>
      <c r="R238" s="177">
        <f t="shared" si="13"/>
        <v>580</v>
      </c>
      <c r="S238" s="177">
        <f t="shared" si="14"/>
        <v>158</v>
      </c>
      <c r="T238" s="177">
        <f t="shared" si="15"/>
        <v>204</v>
      </c>
    </row>
    <row r="239" spans="1:20" hidden="1" x14ac:dyDescent="0.2">
      <c r="A239" s="187" t="s">
        <v>463</v>
      </c>
      <c r="B239" s="177" t="s">
        <v>2554</v>
      </c>
      <c r="C239" s="177">
        <v>551</v>
      </c>
      <c r="D239" s="177">
        <v>66</v>
      </c>
      <c r="E239" s="177">
        <v>95</v>
      </c>
      <c r="F239" s="177">
        <v>70</v>
      </c>
      <c r="G239" s="177">
        <v>106</v>
      </c>
      <c r="H239" s="177">
        <v>94</v>
      </c>
      <c r="I239" s="177">
        <v>103</v>
      </c>
      <c r="Q239" s="177">
        <f t="shared" si="12"/>
        <v>0</v>
      </c>
      <c r="R239" s="177">
        <f t="shared" si="13"/>
        <v>303</v>
      </c>
      <c r="S239" s="177">
        <f t="shared" si="14"/>
        <v>94</v>
      </c>
      <c r="T239" s="177">
        <f t="shared" si="15"/>
        <v>103</v>
      </c>
    </row>
    <row r="240" spans="1:20" hidden="1" x14ac:dyDescent="0.2">
      <c r="A240" s="187" t="s">
        <v>465</v>
      </c>
      <c r="B240" s="177" t="s">
        <v>2555</v>
      </c>
      <c r="C240" s="177">
        <v>384</v>
      </c>
      <c r="E240" s="177">
        <v>54</v>
      </c>
      <c r="F240" s="177">
        <v>92</v>
      </c>
      <c r="G240" s="177">
        <v>78</v>
      </c>
      <c r="H240" s="177">
        <v>76</v>
      </c>
      <c r="I240" s="177">
        <v>84</v>
      </c>
      <c r="Q240" s="177">
        <f t="shared" si="12"/>
        <v>0</v>
      </c>
      <c r="R240" s="177">
        <f t="shared" si="13"/>
        <v>238</v>
      </c>
      <c r="S240" s="177">
        <f t="shared" si="14"/>
        <v>76</v>
      </c>
      <c r="T240" s="177">
        <f t="shared" si="15"/>
        <v>84</v>
      </c>
    </row>
    <row r="241" spans="1:20" hidden="1" x14ac:dyDescent="0.2">
      <c r="A241" s="187" t="s">
        <v>467</v>
      </c>
      <c r="B241" s="177" t="s">
        <v>2556</v>
      </c>
      <c r="C241" s="177">
        <v>787</v>
      </c>
      <c r="D241" s="177">
        <v>108</v>
      </c>
      <c r="E241" s="177">
        <v>109</v>
      </c>
      <c r="F241" s="177">
        <v>103</v>
      </c>
      <c r="G241" s="177">
        <v>131</v>
      </c>
      <c r="H241" s="177">
        <v>110</v>
      </c>
      <c r="I241" s="177">
        <v>107</v>
      </c>
      <c r="J241" s="177">
        <v>101</v>
      </c>
      <c r="Q241" s="177">
        <f t="shared" si="12"/>
        <v>0</v>
      </c>
      <c r="R241" s="177">
        <f t="shared" si="13"/>
        <v>449</v>
      </c>
      <c r="S241" s="177">
        <f t="shared" si="14"/>
        <v>110</v>
      </c>
      <c r="T241" s="177">
        <f t="shared" si="15"/>
        <v>107</v>
      </c>
    </row>
    <row r="242" spans="1:20" hidden="1" x14ac:dyDescent="0.2">
      <c r="A242" s="187" t="s">
        <v>469</v>
      </c>
      <c r="B242" s="177" t="s">
        <v>2557</v>
      </c>
      <c r="C242" s="177">
        <v>1236</v>
      </c>
      <c r="D242" s="177">
        <v>184</v>
      </c>
      <c r="E242" s="177">
        <v>184</v>
      </c>
      <c r="F242" s="177">
        <v>226</v>
      </c>
      <c r="G242" s="177">
        <v>205</v>
      </c>
      <c r="H242" s="177">
        <v>198</v>
      </c>
      <c r="I242" s="177">
        <v>221</v>
      </c>
      <c r="Q242" s="177">
        <f t="shared" si="12"/>
        <v>0</v>
      </c>
      <c r="R242" s="177">
        <f t="shared" si="13"/>
        <v>624</v>
      </c>
      <c r="S242" s="177">
        <f t="shared" si="14"/>
        <v>198</v>
      </c>
      <c r="T242" s="177">
        <f t="shared" si="15"/>
        <v>221</v>
      </c>
    </row>
    <row r="243" spans="1:20" hidden="1" x14ac:dyDescent="0.2">
      <c r="A243" s="187" t="s">
        <v>471</v>
      </c>
      <c r="B243" s="177" t="s">
        <v>472</v>
      </c>
      <c r="C243" s="177">
        <v>849</v>
      </c>
      <c r="D243" s="177">
        <v>66</v>
      </c>
      <c r="E243" s="177">
        <v>80</v>
      </c>
      <c r="F243" s="177">
        <v>89</v>
      </c>
      <c r="G243" s="177">
        <v>118</v>
      </c>
      <c r="H243" s="177">
        <v>142</v>
      </c>
      <c r="I243" s="177">
        <v>130</v>
      </c>
      <c r="J243" s="177">
        <v>82</v>
      </c>
      <c r="K243" s="177">
        <v>70</v>
      </c>
      <c r="L243" s="177">
        <v>60</v>
      </c>
      <c r="Q243" s="177">
        <f t="shared" si="12"/>
        <v>0</v>
      </c>
      <c r="R243" s="177">
        <f t="shared" si="13"/>
        <v>602</v>
      </c>
      <c r="S243" s="177">
        <f t="shared" si="14"/>
        <v>202</v>
      </c>
      <c r="T243" s="177">
        <f t="shared" si="15"/>
        <v>190</v>
      </c>
    </row>
    <row r="244" spans="1:20" hidden="1" x14ac:dyDescent="0.2">
      <c r="A244" s="187" t="s">
        <v>473</v>
      </c>
      <c r="B244" s="177" t="s">
        <v>2558</v>
      </c>
      <c r="C244" s="177">
        <v>637</v>
      </c>
      <c r="D244" s="177">
        <v>93</v>
      </c>
      <c r="E244" s="177">
        <v>88</v>
      </c>
      <c r="F244" s="177">
        <v>97</v>
      </c>
      <c r="G244" s="177">
        <v>118</v>
      </c>
      <c r="H244" s="177">
        <v>103</v>
      </c>
      <c r="I244" s="177">
        <v>121</v>
      </c>
      <c r="Q244" s="177">
        <f t="shared" si="12"/>
        <v>0</v>
      </c>
      <c r="R244" s="177">
        <f t="shared" si="13"/>
        <v>342</v>
      </c>
      <c r="S244" s="177">
        <f t="shared" si="14"/>
        <v>103</v>
      </c>
      <c r="T244" s="177">
        <f t="shared" si="15"/>
        <v>121</v>
      </c>
    </row>
    <row r="245" spans="1:20" hidden="1" x14ac:dyDescent="0.2">
      <c r="A245" s="187" t="s">
        <v>475</v>
      </c>
      <c r="B245" s="177" t="s">
        <v>2559</v>
      </c>
      <c r="C245" s="177">
        <v>617</v>
      </c>
      <c r="D245" s="177">
        <v>147</v>
      </c>
      <c r="E245" s="177">
        <v>91</v>
      </c>
      <c r="F245" s="177">
        <v>93</v>
      </c>
      <c r="G245" s="177">
        <v>91</v>
      </c>
      <c r="H245" s="177">
        <v>74</v>
      </c>
      <c r="I245" s="177">
        <v>88</v>
      </c>
      <c r="Q245" s="177">
        <f t="shared" si="12"/>
        <v>0</v>
      </c>
      <c r="R245" s="177">
        <f t="shared" si="13"/>
        <v>253</v>
      </c>
      <c r="S245" s="177">
        <f t="shared" si="14"/>
        <v>74</v>
      </c>
      <c r="T245" s="177">
        <f t="shared" si="15"/>
        <v>88</v>
      </c>
    </row>
    <row r="246" spans="1:20" hidden="1" x14ac:dyDescent="0.2">
      <c r="A246" s="187" t="s">
        <v>477</v>
      </c>
      <c r="B246" s="177" t="s">
        <v>2560</v>
      </c>
      <c r="C246" s="177">
        <v>523</v>
      </c>
      <c r="D246" s="177">
        <v>77</v>
      </c>
      <c r="E246" s="177">
        <v>84</v>
      </c>
      <c r="F246" s="177">
        <v>69</v>
      </c>
      <c r="G246" s="177">
        <v>82</v>
      </c>
      <c r="H246" s="177">
        <v>95</v>
      </c>
      <c r="I246" s="177">
        <v>83</v>
      </c>
      <c r="Q246" s="177">
        <f t="shared" si="12"/>
        <v>0</v>
      </c>
      <c r="R246" s="177">
        <f t="shared" si="13"/>
        <v>260</v>
      </c>
      <c r="S246" s="177">
        <f t="shared" si="14"/>
        <v>95</v>
      </c>
      <c r="T246" s="177">
        <f t="shared" si="15"/>
        <v>83</v>
      </c>
    </row>
    <row r="247" spans="1:20" hidden="1" x14ac:dyDescent="0.2">
      <c r="A247" s="187" t="s">
        <v>479</v>
      </c>
      <c r="B247" s="177" t="s">
        <v>2561</v>
      </c>
      <c r="C247" s="177">
        <v>903</v>
      </c>
      <c r="D247" s="177">
        <v>124</v>
      </c>
      <c r="E247" s="177">
        <v>140</v>
      </c>
      <c r="F247" s="177">
        <v>131</v>
      </c>
      <c r="G247" s="177">
        <v>160</v>
      </c>
      <c r="H247" s="177">
        <v>150</v>
      </c>
      <c r="I247" s="177">
        <v>147</v>
      </c>
      <c r="Q247" s="177">
        <f t="shared" si="12"/>
        <v>0</v>
      </c>
      <c r="R247" s="177">
        <f t="shared" si="13"/>
        <v>457</v>
      </c>
      <c r="S247" s="177">
        <f t="shared" si="14"/>
        <v>150</v>
      </c>
      <c r="T247" s="177">
        <f t="shared" si="15"/>
        <v>147</v>
      </c>
    </row>
    <row r="248" spans="1:20" hidden="1" x14ac:dyDescent="0.2">
      <c r="A248" s="187" t="s">
        <v>481</v>
      </c>
      <c r="B248" s="177" t="s">
        <v>2562</v>
      </c>
      <c r="C248" s="177">
        <v>1113</v>
      </c>
      <c r="D248" s="177">
        <v>78</v>
      </c>
      <c r="E248" s="177">
        <v>200</v>
      </c>
      <c r="F248" s="177">
        <v>206</v>
      </c>
      <c r="G248" s="177">
        <v>225</v>
      </c>
      <c r="H248" s="177">
        <v>193</v>
      </c>
      <c r="I248" s="177">
        <v>192</v>
      </c>
      <c r="Q248" s="177">
        <f t="shared" si="12"/>
        <v>0</v>
      </c>
      <c r="R248" s="177">
        <f t="shared" si="13"/>
        <v>610</v>
      </c>
      <c r="S248" s="177">
        <f t="shared" si="14"/>
        <v>193</v>
      </c>
      <c r="T248" s="177">
        <f t="shared" si="15"/>
        <v>192</v>
      </c>
    </row>
    <row r="249" spans="1:20" hidden="1" x14ac:dyDescent="0.2">
      <c r="A249" s="187" t="s">
        <v>483</v>
      </c>
      <c r="B249" s="177" t="s">
        <v>2563</v>
      </c>
      <c r="C249" s="177">
        <v>675</v>
      </c>
      <c r="D249" s="177">
        <v>122</v>
      </c>
      <c r="E249" s="177">
        <v>98</v>
      </c>
      <c r="F249" s="177">
        <v>94</v>
      </c>
      <c r="G249" s="177">
        <v>97</v>
      </c>
      <c r="H249" s="177">
        <v>127</v>
      </c>
      <c r="I249" s="177">
        <v>105</v>
      </c>
      <c r="Q249" s="177">
        <f t="shared" si="12"/>
        <v>0</v>
      </c>
      <c r="R249" s="177">
        <f t="shared" si="13"/>
        <v>329</v>
      </c>
      <c r="S249" s="177">
        <f t="shared" si="14"/>
        <v>127</v>
      </c>
      <c r="T249" s="177">
        <f t="shared" si="15"/>
        <v>105</v>
      </c>
    </row>
    <row r="250" spans="1:20" hidden="1" x14ac:dyDescent="0.2">
      <c r="A250" s="187" t="s">
        <v>485</v>
      </c>
      <c r="B250" s="177" t="s">
        <v>2564</v>
      </c>
      <c r="C250" s="177">
        <v>954</v>
      </c>
      <c r="D250" s="177">
        <v>147</v>
      </c>
      <c r="E250" s="177">
        <v>151</v>
      </c>
      <c r="F250" s="177">
        <v>140</v>
      </c>
      <c r="G250" s="177">
        <v>155</v>
      </c>
      <c r="H250" s="177">
        <v>154</v>
      </c>
      <c r="I250" s="177">
        <v>157</v>
      </c>
      <c r="Q250" s="177">
        <f t="shared" si="12"/>
        <v>0</v>
      </c>
      <c r="R250" s="177">
        <f t="shared" si="13"/>
        <v>466</v>
      </c>
      <c r="S250" s="177">
        <f t="shared" si="14"/>
        <v>154</v>
      </c>
      <c r="T250" s="177">
        <f t="shared" si="15"/>
        <v>157</v>
      </c>
    </row>
    <row r="251" spans="1:20" hidden="1" x14ac:dyDescent="0.2">
      <c r="A251" s="187" t="s">
        <v>487</v>
      </c>
      <c r="B251" s="177" t="s">
        <v>2565</v>
      </c>
      <c r="C251" s="177">
        <v>596</v>
      </c>
      <c r="D251" s="177">
        <v>84</v>
      </c>
      <c r="E251" s="177">
        <v>84</v>
      </c>
      <c r="F251" s="177">
        <v>106</v>
      </c>
      <c r="G251" s="177">
        <v>96</v>
      </c>
      <c r="H251" s="177">
        <v>93</v>
      </c>
      <c r="I251" s="177">
        <v>119</v>
      </c>
      <c r="Q251" s="177">
        <f t="shared" si="12"/>
        <v>0</v>
      </c>
      <c r="R251" s="177">
        <f t="shared" si="13"/>
        <v>308</v>
      </c>
      <c r="S251" s="177">
        <f t="shared" si="14"/>
        <v>93</v>
      </c>
      <c r="T251" s="177">
        <f t="shared" si="15"/>
        <v>119</v>
      </c>
    </row>
    <row r="252" spans="1:20" hidden="1" x14ac:dyDescent="0.2">
      <c r="A252" s="187" t="s">
        <v>489</v>
      </c>
      <c r="B252" s="177" t="s">
        <v>2566</v>
      </c>
      <c r="C252" s="177">
        <v>706</v>
      </c>
      <c r="D252" s="177">
        <v>102</v>
      </c>
      <c r="E252" s="177">
        <v>111</v>
      </c>
      <c r="F252" s="177">
        <v>125</v>
      </c>
      <c r="G252" s="177">
        <v>132</v>
      </c>
      <c r="H252" s="177">
        <v>102</v>
      </c>
      <c r="I252" s="177">
        <v>106</v>
      </c>
      <c r="Q252" s="177">
        <f t="shared" si="12"/>
        <v>0</v>
      </c>
      <c r="R252" s="177">
        <f t="shared" si="13"/>
        <v>340</v>
      </c>
      <c r="S252" s="177">
        <f t="shared" si="14"/>
        <v>102</v>
      </c>
      <c r="T252" s="177">
        <f t="shared" si="15"/>
        <v>106</v>
      </c>
    </row>
    <row r="253" spans="1:20" hidden="1" x14ac:dyDescent="0.2">
      <c r="A253" s="187" t="s">
        <v>491</v>
      </c>
      <c r="B253" s="177" t="s">
        <v>2567</v>
      </c>
      <c r="C253" s="177">
        <v>460</v>
      </c>
      <c r="D253" s="177">
        <v>71</v>
      </c>
      <c r="E253" s="177">
        <v>60</v>
      </c>
      <c r="F253" s="177">
        <v>55</v>
      </c>
      <c r="G253" s="177">
        <v>60</v>
      </c>
      <c r="H253" s="177">
        <v>51</v>
      </c>
      <c r="I253" s="177">
        <v>82</v>
      </c>
      <c r="Q253" s="177">
        <f t="shared" si="12"/>
        <v>0</v>
      </c>
      <c r="R253" s="177">
        <f t="shared" si="13"/>
        <v>193</v>
      </c>
      <c r="S253" s="177">
        <f t="shared" si="14"/>
        <v>51</v>
      </c>
      <c r="T253" s="177">
        <f t="shared" si="15"/>
        <v>82</v>
      </c>
    </row>
    <row r="254" spans="1:20" hidden="1" x14ac:dyDescent="0.2">
      <c r="A254" s="187" t="s">
        <v>493</v>
      </c>
      <c r="B254" s="177" t="s">
        <v>2568</v>
      </c>
      <c r="C254" s="177">
        <v>408</v>
      </c>
      <c r="D254" s="177">
        <v>80</v>
      </c>
      <c r="E254" s="177">
        <v>59</v>
      </c>
      <c r="F254" s="177">
        <v>65</v>
      </c>
      <c r="G254" s="177">
        <v>66</v>
      </c>
      <c r="H254" s="177">
        <v>64</v>
      </c>
      <c r="I254" s="177">
        <v>57</v>
      </c>
      <c r="Q254" s="177">
        <f t="shared" si="12"/>
        <v>0</v>
      </c>
      <c r="R254" s="177">
        <f t="shared" si="13"/>
        <v>187</v>
      </c>
      <c r="S254" s="177">
        <f t="shared" si="14"/>
        <v>64</v>
      </c>
      <c r="T254" s="177">
        <f t="shared" si="15"/>
        <v>57</v>
      </c>
    </row>
    <row r="255" spans="1:20" hidden="1" x14ac:dyDescent="0.2">
      <c r="A255" s="187" t="s">
        <v>495</v>
      </c>
      <c r="B255" s="177" t="s">
        <v>2569</v>
      </c>
      <c r="C255" s="177">
        <v>616</v>
      </c>
      <c r="D255" s="177">
        <v>83</v>
      </c>
      <c r="E255" s="177">
        <v>97</v>
      </c>
      <c r="F255" s="177">
        <v>91</v>
      </c>
      <c r="G255" s="177">
        <v>94</v>
      </c>
      <c r="H255" s="177">
        <v>111</v>
      </c>
      <c r="I255" s="177">
        <v>122</v>
      </c>
      <c r="Q255" s="177">
        <f t="shared" si="12"/>
        <v>0</v>
      </c>
      <c r="R255" s="177">
        <f t="shared" si="13"/>
        <v>327</v>
      </c>
      <c r="S255" s="177">
        <f t="shared" si="14"/>
        <v>111</v>
      </c>
      <c r="T255" s="177">
        <f t="shared" si="15"/>
        <v>122</v>
      </c>
    </row>
    <row r="256" spans="1:20" hidden="1" x14ac:dyDescent="0.2">
      <c r="A256" s="187" t="s">
        <v>497</v>
      </c>
      <c r="B256" s="177" t="s">
        <v>2570</v>
      </c>
      <c r="C256" s="177">
        <v>393</v>
      </c>
      <c r="D256" s="177">
        <v>66</v>
      </c>
      <c r="E256" s="177">
        <v>51</v>
      </c>
      <c r="F256" s="177">
        <v>57</v>
      </c>
      <c r="G256" s="177">
        <v>64</v>
      </c>
      <c r="H256" s="177">
        <v>58</v>
      </c>
      <c r="I256" s="177">
        <v>64</v>
      </c>
      <c r="Q256" s="177">
        <f t="shared" si="12"/>
        <v>0</v>
      </c>
      <c r="R256" s="177">
        <f t="shared" si="13"/>
        <v>186</v>
      </c>
      <c r="S256" s="177">
        <f t="shared" si="14"/>
        <v>58</v>
      </c>
      <c r="T256" s="177">
        <f t="shared" si="15"/>
        <v>64</v>
      </c>
    </row>
    <row r="257" spans="1:20" hidden="1" x14ac:dyDescent="0.2">
      <c r="A257" s="187" t="s">
        <v>499</v>
      </c>
      <c r="B257" s="177" t="s">
        <v>500</v>
      </c>
      <c r="C257" s="177">
        <v>828</v>
      </c>
      <c r="D257" s="177">
        <v>76</v>
      </c>
      <c r="E257" s="177">
        <v>99</v>
      </c>
      <c r="F257" s="177">
        <v>115</v>
      </c>
      <c r="G257" s="177">
        <v>95</v>
      </c>
      <c r="H257" s="177">
        <v>104</v>
      </c>
      <c r="I257" s="177">
        <v>113</v>
      </c>
      <c r="J257" s="177">
        <v>76</v>
      </c>
      <c r="K257" s="177">
        <v>76</v>
      </c>
      <c r="L257" s="177">
        <v>56</v>
      </c>
      <c r="Q257" s="177">
        <f t="shared" si="12"/>
        <v>0</v>
      </c>
      <c r="R257" s="177">
        <f t="shared" si="13"/>
        <v>520</v>
      </c>
      <c r="S257" s="177">
        <f t="shared" si="14"/>
        <v>160</v>
      </c>
      <c r="T257" s="177">
        <f t="shared" si="15"/>
        <v>169</v>
      </c>
    </row>
    <row r="258" spans="1:20" hidden="1" x14ac:dyDescent="0.2">
      <c r="A258" s="187" t="s">
        <v>501</v>
      </c>
      <c r="B258" s="177" t="s">
        <v>2571</v>
      </c>
      <c r="C258" s="177">
        <v>27</v>
      </c>
      <c r="D258" s="177">
        <v>2</v>
      </c>
      <c r="E258" s="177">
        <v>1</v>
      </c>
      <c r="F258" s="177">
        <v>2</v>
      </c>
      <c r="G258" s="177">
        <v>3</v>
      </c>
      <c r="H258" s="177">
        <v>3</v>
      </c>
      <c r="J258" s="177">
        <v>5</v>
      </c>
      <c r="K258" s="177">
        <v>6</v>
      </c>
      <c r="L258" s="177">
        <v>4</v>
      </c>
      <c r="Q258" s="177">
        <f t="shared" si="12"/>
        <v>0</v>
      </c>
      <c r="R258" s="177">
        <f t="shared" si="13"/>
        <v>21</v>
      </c>
      <c r="S258" s="177">
        <f t="shared" si="14"/>
        <v>7</v>
      </c>
      <c r="T258" s="177">
        <f t="shared" si="15"/>
        <v>4</v>
      </c>
    </row>
    <row r="259" spans="1:20" hidden="1" x14ac:dyDescent="0.2">
      <c r="A259" s="187" t="s">
        <v>503</v>
      </c>
      <c r="B259" s="177" t="s">
        <v>2572</v>
      </c>
      <c r="C259" s="177">
        <v>830</v>
      </c>
      <c r="D259" s="177">
        <v>92</v>
      </c>
      <c r="E259" s="177">
        <v>121</v>
      </c>
      <c r="F259" s="177">
        <v>152</v>
      </c>
      <c r="G259" s="177">
        <v>136</v>
      </c>
      <c r="H259" s="177">
        <v>130</v>
      </c>
      <c r="I259" s="177">
        <v>150</v>
      </c>
      <c r="Q259" s="177">
        <f t="shared" ref="Q259:Q322" si="16">SUM(M259:O259)</f>
        <v>0</v>
      </c>
      <c r="R259" s="177">
        <f t="shared" ref="R259:R322" si="17">SUM(G259:N259)</f>
        <v>416</v>
      </c>
      <c r="S259" s="177">
        <f t="shared" ref="S259:S322" si="18">SUM(H259,L259,N259)</f>
        <v>130</v>
      </c>
      <c r="T259" s="177">
        <f t="shared" ref="T259:T322" si="19">SUM(I259,L259,O259)</f>
        <v>150</v>
      </c>
    </row>
    <row r="260" spans="1:20" hidden="1" x14ac:dyDescent="0.2">
      <c r="A260" s="187" t="s">
        <v>505</v>
      </c>
      <c r="B260" s="177" t="s">
        <v>2573</v>
      </c>
      <c r="C260" s="177">
        <v>623</v>
      </c>
      <c r="D260" s="177">
        <v>110</v>
      </c>
      <c r="E260" s="177">
        <v>101</v>
      </c>
      <c r="F260" s="177">
        <v>90</v>
      </c>
      <c r="G260" s="177">
        <v>120</v>
      </c>
      <c r="H260" s="177">
        <v>81</v>
      </c>
      <c r="I260" s="177">
        <v>104</v>
      </c>
      <c r="Q260" s="177">
        <f t="shared" si="16"/>
        <v>0</v>
      </c>
      <c r="R260" s="177">
        <f t="shared" si="17"/>
        <v>305</v>
      </c>
      <c r="S260" s="177">
        <f t="shared" si="18"/>
        <v>81</v>
      </c>
      <c r="T260" s="177">
        <f t="shared" si="19"/>
        <v>104</v>
      </c>
    </row>
    <row r="261" spans="1:20" hidden="1" x14ac:dyDescent="0.2">
      <c r="A261" s="187" t="s">
        <v>507</v>
      </c>
      <c r="B261" s="177" t="s">
        <v>2574</v>
      </c>
      <c r="C261" s="177">
        <v>228</v>
      </c>
      <c r="D261" s="177">
        <v>50</v>
      </c>
      <c r="E261" s="177">
        <v>36</v>
      </c>
      <c r="F261" s="177">
        <v>25</v>
      </c>
      <c r="G261" s="177">
        <v>44</v>
      </c>
      <c r="H261" s="177">
        <v>44</v>
      </c>
      <c r="I261" s="177">
        <v>29</v>
      </c>
      <c r="Q261" s="177">
        <f t="shared" si="16"/>
        <v>0</v>
      </c>
      <c r="R261" s="177">
        <f t="shared" si="17"/>
        <v>117</v>
      </c>
      <c r="S261" s="177">
        <f t="shared" si="18"/>
        <v>44</v>
      </c>
      <c r="T261" s="177">
        <f t="shared" si="19"/>
        <v>29</v>
      </c>
    </row>
    <row r="262" spans="1:20" hidden="1" x14ac:dyDescent="0.2">
      <c r="A262" s="187" t="s">
        <v>509</v>
      </c>
      <c r="B262" s="177" t="s">
        <v>2575</v>
      </c>
      <c r="C262" s="177">
        <v>367</v>
      </c>
      <c r="D262" s="177">
        <v>60</v>
      </c>
      <c r="E262" s="177">
        <v>53</v>
      </c>
      <c r="F262" s="177">
        <v>68</v>
      </c>
      <c r="G262" s="177">
        <v>69</v>
      </c>
      <c r="H262" s="177">
        <v>51</v>
      </c>
      <c r="I262" s="177">
        <v>48</v>
      </c>
      <c r="Q262" s="177">
        <f t="shared" si="16"/>
        <v>0</v>
      </c>
      <c r="R262" s="177">
        <f t="shared" si="17"/>
        <v>168</v>
      </c>
      <c r="S262" s="177">
        <f t="shared" si="18"/>
        <v>51</v>
      </c>
      <c r="T262" s="177">
        <f t="shared" si="19"/>
        <v>48</v>
      </c>
    </row>
    <row r="263" spans="1:20" hidden="1" x14ac:dyDescent="0.2">
      <c r="A263" s="187" t="s">
        <v>511</v>
      </c>
      <c r="B263" s="177" t="s">
        <v>2576</v>
      </c>
      <c r="C263" s="177">
        <v>398</v>
      </c>
      <c r="D263" s="177">
        <v>65</v>
      </c>
      <c r="E263" s="177">
        <v>56</v>
      </c>
      <c r="F263" s="177">
        <v>49</v>
      </c>
      <c r="G263" s="177">
        <v>81</v>
      </c>
      <c r="H263" s="177">
        <v>66</v>
      </c>
      <c r="I263" s="177">
        <v>63</v>
      </c>
      <c r="Q263" s="177">
        <f t="shared" si="16"/>
        <v>0</v>
      </c>
      <c r="R263" s="177">
        <f t="shared" si="17"/>
        <v>210</v>
      </c>
      <c r="S263" s="177">
        <f t="shared" si="18"/>
        <v>66</v>
      </c>
      <c r="T263" s="177">
        <f t="shared" si="19"/>
        <v>63</v>
      </c>
    </row>
    <row r="264" spans="1:20" hidden="1" x14ac:dyDescent="0.2">
      <c r="A264" s="187" t="s">
        <v>513</v>
      </c>
      <c r="B264" s="177" t="s">
        <v>2577</v>
      </c>
      <c r="C264" s="177">
        <v>231</v>
      </c>
      <c r="D264" s="177">
        <v>34</v>
      </c>
      <c r="E264" s="177">
        <v>46</v>
      </c>
      <c r="F264" s="177">
        <v>40</v>
      </c>
      <c r="G264" s="177">
        <v>44</v>
      </c>
      <c r="H264" s="177">
        <v>26</v>
      </c>
      <c r="I264" s="177">
        <v>25</v>
      </c>
      <c r="Q264" s="177">
        <f t="shared" si="16"/>
        <v>0</v>
      </c>
      <c r="R264" s="177">
        <f t="shared" si="17"/>
        <v>95</v>
      </c>
      <c r="S264" s="177">
        <f t="shared" si="18"/>
        <v>26</v>
      </c>
      <c r="T264" s="177">
        <f t="shared" si="19"/>
        <v>25</v>
      </c>
    </row>
    <row r="265" spans="1:20" hidden="1" x14ac:dyDescent="0.2">
      <c r="A265" s="187" t="s">
        <v>515</v>
      </c>
      <c r="B265" s="177" t="s">
        <v>2578</v>
      </c>
      <c r="C265" s="177">
        <v>714</v>
      </c>
      <c r="D265" s="177">
        <v>94</v>
      </c>
      <c r="E265" s="177">
        <v>105</v>
      </c>
      <c r="F265" s="177">
        <v>115</v>
      </c>
      <c r="G265" s="177">
        <v>114</v>
      </c>
      <c r="H265" s="177">
        <v>118</v>
      </c>
      <c r="I265" s="177">
        <v>134</v>
      </c>
      <c r="Q265" s="177">
        <f t="shared" si="16"/>
        <v>0</v>
      </c>
      <c r="R265" s="177">
        <f t="shared" si="17"/>
        <v>366</v>
      </c>
      <c r="S265" s="177">
        <f t="shared" si="18"/>
        <v>118</v>
      </c>
      <c r="T265" s="177">
        <f t="shared" si="19"/>
        <v>134</v>
      </c>
    </row>
    <row r="266" spans="1:20" hidden="1" x14ac:dyDescent="0.2">
      <c r="A266" s="187" t="s">
        <v>517</v>
      </c>
      <c r="B266" s="177" t="s">
        <v>518</v>
      </c>
      <c r="C266" s="177">
        <v>1411</v>
      </c>
      <c r="D266" s="177">
        <v>131</v>
      </c>
      <c r="E266" s="177">
        <v>116</v>
      </c>
      <c r="F266" s="177">
        <v>134</v>
      </c>
      <c r="G266" s="177">
        <v>138</v>
      </c>
      <c r="H266" s="177">
        <v>158</v>
      </c>
      <c r="I266" s="177">
        <v>177</v>
      </c>
      <c r="J266" s="177">
        <v>174</v>
      </c>
      <c r="K266" s="177">
        <v>161</v>
      </c>
      <c r="L266" s="177">
        <v>186</v>
      </c>
      <c r="Q266" s="177">
        <f t="shared" si="16"/>
        <v>0</v>
      </c>
      <c r="R266" s="177">
        <f t="shared" si="17"/>
        <v>994</v>
      </c>
      <c r="S266" s="177">
        <f t="shared" si="18"/>
        <v>344</v>
      </c>
      <c r="T266" s="177">
        <f t="shared" si="19"/>
        <v>363</v>
      </c>
    </row>
    <row r="267" spans="1:20" hidden="1" x14ac:dyDescent="0.2">
      <c r="A267" s="187" t="s">
        <v>519</v>
      </c>
      <c r="B267" s="177" t="s">
        <v>2579</v>
      </c>
      <c r="C267" s="177">
        <v>373</v>
      </c>
      <c r="D267" s="177">
        <v>68</v>
      </c>
      <c r="E267" s="177">
        <v>66</v>
      </c>
      <c r="F267" s="177">
        <v>55</v>
      </c>
      <c r="G267" s="177">
        <v>48</v>
      </c>
      <c r="H267" s="177">
        <v>53</v>
      </c>
      <c r="I267" s="177">
        <v>48</v>
      </c>
      <c r="Q267" s="177">
        <f t="shared" si="16"/>
        <v>0</v>
      </c>
      <c r="R267" s="177">
        <f t="shared" si="17"/>
        <v>149</v>
      </c>
      <c r="S267" s="177">
        <f t="shared" si="18"/>
        <v>53</v>
      </c>
      <c r="T267" s="177">
        <f t="shared" si="19"/>
        <v>48</v>
      </c>
    </row>
    <row r="268" spans="1:20" hidden="1" x14ac:dyDescent="0.2">
      <c r="A268" s="187" t="s">
        <v>521</v>
      </c>
      <c r="B268" s="177" t="s">
        <v>2580</v>
      </c>
      <c r="C268" s="177">
        <v>674</v>
      </c>
      <c r="D268" s="177">
        <v>122</v>
      </c>
      <c r="E268" s="177">
        <v>119</v>
      </c>
      <c r="F268" s="177">
        <v>89</v>
      </c>
      <c r="G268" s="177">
        <v>99</v>
      </c>
      <c r="H268" s="177">
        <v>100</v>
      </c>
      <c r="I268" s="177">
        <v>113</v>
      </c>
      <c r="Q268" s="177">
        <f t="shared" si="16"/>
        <v>0</v>
      </c>
      <c r="R268" s="177">
        <f t="shared" si="17"/>
        <v>312</v>
      </c>
      <c r="S268" s="177">
        <f t="shared" si="18"/>
        <v>100</v>
      </c>
      <c r="T268" s="177">
        <f t="shared" si="19"/>
        <v>113</v>
      </c>
    </row>
    <row r="269" spans="1:20" hidden="1" x14ac:dyDescent="0.2">
      <c r="A269" s="187" t="s">
        <v>523</v>
      </c>
      <c r="B269" s="177" t="s">
        <v>2581</v>
      </c>
      <c r="C269" s="177">
        <v>910</v>
      </c>
      <c r="D269" s="177">
        <v>125</v>
      </c>
      <c r="E269" s="177">
        <v>126</v>
      </c>
      <c r="F269" s="177">
        <v>137</v>
      </c>
      <c r="G269" s="177">
        <v>173</v>
      </c>
      <c r="H269" s="177">
        <v>154</v>
      </c>
      <c r="I269" s="177">
        <v>183</v>
      </c>
      <c r="Q269" s="177">
        <f t="shared" si="16"/>
        <v>0</v>
      </c>
      <c r="R269" s="177">
        <f t="shared" si="17"/>
        <v>510</v>
      </c>
      <c r="S269" s="177">
        <f t="shared" si="18"/>
        <v>154</v>
      </c>
      <c r="T269" s="177">
        <f t="shared" si="19"/>
        <v>183</v>
      </c>
    </row>
    <row r="270" spans="1:20" hidden="1" x14ac:dyDescent="0.2">
      <c r="A270" s="187" t="s">
        <v>525</v>
      </c>
      <c r="B270" s="177" t="s">
        <v>2582</v>
      </c>
      <c r="C270" s="177">
        <v>1160</v>
      </c>
      <c r="J270" s="177">
        <v>377</v>
      </c>
      <c r="K270" s="177">
        <v>395</v>
      </c>
      <c r="L270" s="177">
        <v>388</v>
      </c>
      <c r="Q270" s="177">
        <f t="shared" si="16"/>
        <v>0</v>
      </c>
      <c r="R270" s="177">
        <f t="shared" si="17"/>
        <v>1160</v>
      </c>
      <c r="S270" s="177">
        <f t="shared" si="18"/>
        <v>388</v>
      </c>
      <c r="T270" s="177">
        <f t="shared" si="19"/>
        <v>388</v>
      </c>
    </row>
    <row r="271" spans="1:20" hidden="1" x14ac:dyDescent="0.2">
      <c r="A271" s="187" t="s">
        <v>527</v>
      </c>
      <c r="B271" s="177" t="s">
        <v>2583</v>
      </c>
      <c r="C271" s="177">
        <v>174</v>
      </c>
      <c r="J271" s="177">
        <v>60</v>
      </c>
      <c r="K271" s="177">
        <v>74</v>
      </c>
      <c r="L271" s="177">
        <v>40</v>
      </c>
      <c r="Q271" s="177">
        <f t="shared" si="16"/>
        <v>0</v>
      </c>
      <c r="R271" s="177">
        <f t="shared" si="17"/>
        <v>174</v>
      </c>
      <c r="S271" s="177">
        <f t="shared" si="18"/>
        <v>40</v>
      </c>
      <c r="T271" s="177">
        <f t="shared" si="19"/>
        <v>40</v>
      </c>
    </row>
    <row r="272" spans="1:20" hidden="1" x14ac:dyDescent="0.2">
      <c r="A272" s="187" t="s">
        <v>529</v>
      </c>
      <c r="B272" s="177" t="s">
        <v>2584</v>
      </c>
      <c r="C272" s="177">
        <v>262</v>
      </c>
      <c r="J272" s="177">
        <v>87</v>
      </c>
      <c r="K272" s="177">
        <v>89</v>
      </c>
      <c r="L272" s="177">
        <v>86</v>
      </c>
      <c r="Q272" s="177">
        <f t="shared" si="16"/>
        <v>0</v>
      </c>
      <c r="R272" s="177">
        <f t="shared" si="17"/>
        <v>262</v>
      </c>
      <c r="S272" s="177">
        <f t="shared" si="18"/>
        <v>86</v>
      </c>
      <c r="T272" s="177">
        <f t="shared" si="19"/>
        <v>86</v>
      </c>
    </row>
    <row r="273" spans="1:20" hidden="1" x14ac:dyDescent="0.2">
      <c r="A273" s="187" t="s">
        <v>531</v>
      </c>
      <c r="B273" s="177" t="s">
        <v>532</v>
      </c>
      <c r="C273" s="177">
        <v>124</v>
      </c>
      <c r="J273" s="177">
        <v>36</v>
      </c>
      <c r="K273" s="177">
        <v>58</v>
      </c>
      <c r="L273" s="177">
        <v>30</v>
      </c>
      <c r="Q273" s="177">
        <f t="shared" si="16"/>
        <v>0</v>
      </c>
      <c r="R273" s="177">
        <f t="shared" si="17"/>
        <v>124</v>
      </c>
      <c r="S273" s="177">
        <f t="shared" si="18"/>
        <v>30</v>
      </c>
      <c r="T273" s="177">
        <f t="shared" si="19"/>
        <v>30</v>
      </c>
    </row>
    <row r="274" spans="1:20" hidden="1" x14ac:dyDescent="0.2">
      <c r="A274" s="187" t="s">
        <v>533</v>
      </c>
      <c r="B274" s="177" t="s">
        <v>2585</v>
      </c>
      <c r="C274" s="177">
        <v>324</v>
      </c>
      <c r="J274" s="177">
        <v>103</v>
      </c>
      <c r="K274" s="177">
        <v>96</v>
      </c>
      <c r="L274" s="177">
        <v>125</v>
      </c>
      <c r="Q274" s="177">
        <f t="shared" si="16"/>
        <v>0</v>
      </c>
      <c r="R274" s="177">
        <f t="shared" si="17"/>
        <v>324</v>
      </c>
      <c r="S274" s="177">
        <f t="shared" si="18"/>
        <v>125</v>
      </c>
      <c r="T274" s="177">
        <f t="shared" si="19"/>
        <v>125</v>
      </c>
    </row>
    <row r="275" spans="1:20" hidden="1" x14ac:dyDescent="0.2">
      <c r="A275" s="187" t="s">
        <v>535</v>
      </c>
      <c r="B275" s="177" t="s">
        <v>2586</v>
      </c>
      <c r="C275" s="177">
        <v>345</v>
      </c>
      <c r="J275" s="177">
        <v>122</v>
      </c>
      <c r="K275" s="177">
        <v>114</v>
      </c>
      <c r="L275" s="177">
        <v>109</v>
      </c>
      <c r="Q275" s="177">
        <f t="shared" si="16"/>
        <v>0</v>
      </c>
      <c r="R275" s="177">
        <f t="shared" si="17"/>
        <v>345</v>
      </c>
      <c r="S275" s="177">
        <f t="shared" si="18"/>
        <v>109</v>
      </c>
      <c r="T275" s="177">
        <f t="shared" si="19"/>
        <v>109</v>
      </c>
    </row>
    <row r="276" spans="1:20" hidden="1" x14ac:dyDescent="0.2">
      <c r="A276" s="187" t="s">
        <v>537</v>
      </c>
      <c r="B276" s="177" t="s">
        <v>538</v>
      </c>
      <c r="C276" s="177">
        <v>701</v>
      </c>
      <c r="J276" s="177">
        <v>228</v>
      </c>
      <c r="K276" s="177">
        <v>220</v>
      </c>
      <c r="L276" s="177">
        <v>253</v>
      </c>
      <c r="Q276" s="177">
        <f t="shared" si="16"/>
        <v>0</v>
      </c>
      <c r="R276" s="177">
        <f t="shared" si="17"/>
        <v>701</v>
      </c>
      <c r="S276" s="177">
        <f t="shared" si="18"/>
        <v>253</v>
      </c>
      <c r="T276" s="177">
        <f t="shared" si="19"/>
        <v>253</v>
      </c>
    </row>
    <row r="277" spans="1:20" hidden="1" x14ac:dyDescent="0.2">
      <c r="A277" s="187" t="s">
        <v>539</v>
      </c>
      <c r="B277" s="177" t="s">
        <v>2587</v>
      </c>
      <c r="C277" s="177">
        <v>1294</v>
      </c>
      <c r="J277" s="177">
        <v>412</v>
      </c>
      <c r="K277" s="177">
        <v>468</v>
      </c>
      <c r="L277" s="177">
        <v>414</v>
      </c>
      <c r="Q277" s="177">
        <f t="shared" si="16"/>
        <v>0</v>
      </c>
      <c r="R277" s="177">
        <f t="shared" si="17"/>
        <v>1294</v>
      </c>
      <c r="S277" s="177">
        <f t="shared" si="18"/>
        <v>414</v>
      </c>
      <c r="T277" s="177">
        <f t="shared" si="19"/>
        <v>414</v>
      </c>
    </row>
    <row r="278" spans="1:20" x14ac:dyDescent="0.2">
      <c r="A278" s="187" t="s">
        <v>865</v>
      </c>
      <c r="B278" s="177" t="s">
        <v>2588</v>
      </c>
      <c r="C278" s="177">
        <v>103</v>
      </c>
      <c r="J278" s="177">
        <v>37</v>
      </c>
      <c r="K278" s="177">
        <v>34</v>
      </c>
      <c r="L278" s="177">
        <v>32</v>
      </c>
      <c r="Q278" s="177">
        <f t="shared" si="16"/>
        <v>0</v>
      </c>
      <c r="R278" s="177">
        <f t="shared" si="17"/>
        <v>103</v>
      </c>
      <c r="S278" s="177">
        <f t="shared" si="18"/>
        <v>32</v>
      </c>
      <c r="T278" s="177">
        <f t="shared" si="19"/>
        <v>32</v>
      </c>
    </row>
    <row r="279" spans="1:20" hidden="1" x14ac:dyDescent="0.2">
      <c r="A279" s="187" t="s">
        <v>541</v>
      </c>
      <c r="B279" s="177" t="s">
        <v>2589</v>
      </c>
      <c r="C279" s="177">
        <v>599</v>
      </c>
      <c r="J279" s="177">
        <v>194</v>
      </c>
      <c r="K279" s="177">
        <v>221</v>
      </c>
      <c r="L279" s="177">
        <v>184</v>
      </c>
      <c r="Q279" s="177">
        <f t="shared" si="16"/>
        <v>0</v>
      </c>
      <c r="R279" s="177">
        <f t="shared" si="17"/>
        <v>599</v>
      </c>
      <c r="S279" s="177">
        <f t="shared" si="18"/>
        <v>184</v>
      </c>
      <c r="T279" s="177">
        <f t="shared" si="19"/>
        <v>184</v>
      </c>
    </row>
    <row r="280" spans="1:20" hidden="1" x14ac:dyDescent="0.2">
      <c r="A280" s="187" t="s">
        <v>542</v>
      </c>
      <c r="B280" s="177" t="s">
        <v>543</v>
      </c>
      <c r="C280" s="177">
        <v>1320</v>
      </c>
      <c r="J280" s="177">
        <v>446</v>
      </c>
      <c r="K280" s="177">
        <v>448</v>
      </c>
      <c r="L280" s="177">
        <v>426</v>
      </c>
      <c r="Q280" s="177">
        <f t="shared" si="16"/>
        <v>0</v>
      </c>
      <c r="R280" s="177">
        <f t="shared" si="17"/>
        <v>1320</v>
      </c>
      <c r="S280" s="177">
        <f t="shared" si="18"/>
        <v>426</v>
      </c>
      <c r="T280" s="177">
        <f t="shared" si="19"/>
        <v>426</v>
      </c>
    </row>
    <row r="281" spans="1:20" hidden="1" x14ac:dyDescent="0.2">
      <c r="A281" s="187" t="s">
        <v>544</v>
      </c>
      <c r="B281" s="177" t="s">
        <v>2590</v>
      </c>
      <c r="C281" s="177">
        <v>813</v>
      </c>
      <c r="J281" s="177">
        <v>309</v>
      </c>
      <c r="K281" s="177">
        <v>271</v>
      </c>
      <c r="L281" s="177">
        <v>233</v>
      </c>
      <c r="Q281" s="177">
        <f t="shared" si="16"/>
        <v>0</v>
      </c>
      <c r="R281" s="177">
        <f t="shared" si="17"/>
        <v>813</v>
      </c>
      <c r="S281" s="177">
        <f t="shared" si="18"/>
        <v>233</v>
      </c>
      <c r="T281" s="177">
        <f t="shared" si="19"/>
        <v>233</v>
      </c>
    </row>
    <row r="282" spans="1:20" hidden="1" x14ac:dyDescent="0.2">
      <c r="A282" s="187" t="s">
        <v>546</v>
      </c>
      <c r="B282" s="177" t="s">
        <v>547</v>
      </c>
      <c r="C282" s="177">
        <v>1101</v>
      </c>
      <c r="J282" s="177">
        <v>353</v>
      </c>
      <c r="K282" s="177">
        <v>405</v>
      </c>
      <c r="L282" s="177">
        <v>343</v>
      </c>
      <c r="Q282" s="177">
        <f t="shared" si="16"/>
        <v>0</v>
      </c>
      <c r="R282" s="177">
        <f t="shared" si="17"/>
        <v>1101</v>
      </c>
      <c r="S282" s="177">
        <f t="shared" si="18"/>
        <v>343</v>
      </c>
      <c r="T282" s="177">
        <f t="shared" si="19"/>
        <v>343</v>
      </c>
    </row>
    <row r="283" spans="1:20" hidden="1" x14ac:dyDescent="0.2">
      <c r="A283" s="187" t="s">
        <v>548</v>
      </c>
      <c r="B283" s="177" t="s">
        <v>2591</v>
      </c>
      <c r="C283" s="177">
        <v>298</v>
      </c>
      <c r="J283" s="177">
        <v>161</v>
      </c>
      <c r="K283" s="177">
        <v>89</v>
      </c>
      <c r="L283" s="177">
        <v>48</v>
      </c>
      <c r="Q283" s="177">
        <f t="shared" si="16"/>
        <v>0</v>
      </c>
      <c r="R283" s="177">
        <f t="shared" si="17"/>
        <v>298</v>
      </c>
      <c r="S283" s="177">
        <f t="shared" si="18"/>
        <v>48</v>
      </c>
      <c r="T283" s="177">
        <f t="shared" si="19"/>
        <v>48</v>
      </c>
    </row>
    <row r="284" spans="1:20" hidden="1" x14ac:dyDescent="0.2">
      <c r="A284" s="187" t="s">
        <v>550</v>
      </c>
      <c r="B284" s="177" t="s">
        <v>2592</v>
      </c>
      <c r="C284" s="177">
        <v>994</v>
      </c>
      <c r="J284" s="177">
        <v>329</v>
      </c>
      <c r="K284" s="177">
        <v>350</v>
      </c>
      <c r="L284" s="177">
        <v>315</v>
      </c>
      <c r="Q284" s="177">
        <f t="shared" si="16"/>
        <v>0</v>
      </c>
      <c r="R284" s="177">
        <f t="shared" si="17"/>
        <v>994</v>
      </c>
      <c r="S284" s="177">
        <f t="shared" si="18"/>
        <v>315</v>
      </c>
      <c r="T284" s="177">
        <f t="shared" si="19"/>
        <v>315</v>
      </c>
    </row>
    <row r="285" spans="1:20" hidden="1" x14ac:dyDescent="0.2">
      <c r="A285" s="187" t="s">
        <v>552</v>
      </c>
      <c r="B285" s="177" t="s">
        <v>553</v>
      </c>
      <c r="C285" s="177">
        <v>720</v>
      </c>
      <c r="J285" s="177">
        <v>266</v>
      </c>
      <c r="K285" s="177">
        <v>213</v>
      </c>
      <c r="L285" s="177">
        <v>241</v>
      </c>
      <c r="Q285" s="177">
        <f t="shared" si="16"/>
        <v>0</v>
      </c>
      <c r="R285" s="177">
        <f t="shared" si="17"/>
        <v>720</v>
      </c>
      <c r="S285" s="177">
        <f t="shared" si="18"/>
        <v>241</v>
      </c>
      <c r="T285" s="177">
        <f t="shared" si="19"/>
        <v>241</v>
      </c>
    </row>
    <row r="286" spans="1:20" hidden="1" x14ac:dyDescent="0.2">
      <c r="A286" s="187" t="s">
        <v>554</v>
      </c>
      <c r="B286" s="177" t="s">
        <v>2593</v>
      </c>
      <c r="C286" s="177">
        <v>523</v>
      </c>
      <c r="J286" s="177">
        <v>185</v>
      </c>
      <c r="K286" s="177">
        <v>167</v>
      </c>
      <c r="L286" s="177">
        <v>171</v>
      </c>
      <c r="Q286" s="177">
        <f t="shared" si="16"/>
        <v>0</v>
      </c>
      <c r="R286" s="177">
        <f t="shared" si="17"/>
        <v>523</v>
      </c>
      <c r="S286" s="177">
        <f t="shared" si="18"/>
        <v>171</v>
      </c>
      <c r="T286" s="177">
        <f t="shared" si="19"/>
        <v>171</v>
      </c>
    </row>
    <row r="287" spans="1:20" hidden="1" x14ac:dyDescent="0.2">
      <c r="A287" s="187" t="s">
        <v>556</v>
      </c>
      <c r="B287" s="177" t="s">
        <v>2594</v>
      </c>
      <c r="C287" s="177">
        <v>529</v>
      </c>
      <c r="J287" s="177">
        <v>87</v>
      </c>
      <c r="K287" s="177">
        <v>85</v>
      </c>
      <c r="L287" s="177">
        <v>82</v>
      </c>
      <c r="M287" s="177">
        <v>80</v>
      </c>
      <c r="N287" s="177">
        <v>81</v>
      </c>
      <c r="O287" s="177">
        <v>47</v>
      </c>
      <c r="P287" s="177">
        <v>67</v>
      </c>
      <c r="Q287" s="177">
        <f t="shared" si="16"/>
        <v>208</v>
      </c>
      <c r="R287" s="177">
        <f t="shared" si="17"/>
        <v>415</v>
      </c>
      <c r="S287" s="177">
        <f t="shared" si="18"/>
        <v>163</v>
      </c>
      <c r="T287" s="177">
        <f t="shared" si="19"/>
        <v>129</v>
      </c>
    </row>
    <row r="288" spans="1:20" hidden="1" x14ac:dyDescent="0.2">
      <c r="A288" s="187" t="s">
        <v>558</v>
      </c>
      <c r="B288" s="177" t="s">
        <v>2595</v>
      </c>
      <c r="C288" s="177">
        <v>767</v>
      </c>
      <c r="J288" s="177">
        <v>251</v>
      </c>
      <c r="K288" s="177">
        <v>235</v>
      </c>
      <c r="L288" s="177">
        <v>281</v>
      </c>
      <c r="Q288" s="177">
        <f t="shared" si="16"/>
        <v>0</v>
      </c>
      <c r="R288" s="177">
        <f t="shared" si="17"/>
        <v>767</v>
      </c>
      <c r="S288" s="177">
        <f t="shared" si="18"/>
        <v>281</v>
      </c>
      <c r="T288" s="177">
        <f t="shared" si="19"/>
        <v>281</v>
      </c>
    </row>
    <row r="289" spans="1:20" hidden="1" x14ac:dyDescent="0.2">
      <c r="A289" s="187" t="s">
        <v>560</v>
      </c>
      <c r="B289" s="177" t="s">
        <v>2596</v>
      </c>
      <c r="C289" s="177">
        <v>97</v>
      </c>
      <c r="J289" s="177">
        <v>42</v>
      </c>
      <c r="K289" s="177">
        <v>45</v>
      </c>
      <c r="L289" s="177">
        <v>10</v>
      </c>
      <c r="Q289" s="177">
        <f t="shared" si="16"/>
        <v>0</v>
      </c>
      <c r="R289" s="177">
        <f t="shared" si="17"/>
        <v>97</v>
      </c>
      <c r="S289" s="177">
        <f t="shared" si="18"/>
        <v>10</v>
      </c>
      <c r="T289" s="177">
        <f t="shared" si="19"/>
        <v>10</v>
      </c>
    </row>
    <row r="290" spans="1:20" hidden="1" x14ac:dyDescent="0.2">
      <c r="A290" s="187" t="s">
        <v>562</v>
      </c>
      <c r="B290" s="177" t="s">
        <v>2597</v>
      </c>
      <c r="C290" s="177">
        <v>10</v>
      </c>
      <c r="J290" s="177">
        <v>10</v>
      </c>
      <c r="Q290" s="177">
        <f t="shared" si="16"/>
        <v>0</v>
      </c>
      <c r="R290" s="177">
        <f t="shared" si="17"/>
        <v>10</v>
      </c>
      <c r="S290" s="177">
        <f t="shared" si="18"/>
        <v>0</v>
      </c>
      <c r="T290" s="177">
        <f t="shared" si="19"/>
        <v>0</v>
      </c>
    </row>
    <row r="291" spans="1:20" hidden="1" x14ac:dyDescent="0.2">
      <c r="A291" s="187" t="s">
        <v>866</v>
      </c>
      <c r="B291" s="177" t="s">
        <v>2598</v>
      </c>
      <c r="C291" s="177">
        <v>186</v>
      </c>
      <c r="J291" s="177">
        <v>75</v>
      </c>
      <c r="K291" s="177">
        <v>58</v>
      </c>
      <c r="L291" s="177">
        <v>53</v>
      </c>
      <c r="Q291" s="177">
        <f t="shared" si="16"/>
        <v>0</v>
      </c>
      <c r="R291" s="177">
        <f t="shared" si="17"/>
        <v>186</v>
      </c>
      <c r="S291" s="177">
        <f t="shared" si="18"/>
        <v>53</v>
      </c>
      <c r="T291" s="177">
        <f t="shared" si="19"/>
        <v>53</v>
      </c>
    </row>
    <row r="292" spans="1:20" hidden="1" x14ac:dyDescent="0.2">
      <c r="A292" s="187" t="s">
        <v>563</v>
      </c>
      <c r="B292" s="177" t="s">
        <v>2599</v>
      </c>
      <c r="C292" s="177">
        <v>114</v>
      </c>
      <c r="J292" s="177">
        <v>49</v>
      </c>
      <c r="K292" s="177">
        <v>40</v>
      </c>
      <c r="L292" s="177">
        <v>25</v>
      </c>
      <c r="Q292" s="177">
        <f t="shared" si="16"/>
        <v>0</v>
      </c>
      <c r="R292" s="177">
        <f t="shared" si="17"/>
        <v>114</v>
      </c>
      <c r="S292" s="177">
        <f t="shared" si="18"/>
        <v>25</v>
      </c>
      <c r="T292" s="177">
        <f t="shared" si="19"/>
        <v>25</v>
      </c>
    </row>
    <row r="293" spans="1:20" hidden="1" x14ac:dyDescent="0.2">
      <c r="A293" s="187" t="s">
        <v>565</v>
      </c>
      <c r="B293" s="177" t="s">
        <v>2600</v>
      </c>
      <c r="C293" s="177">
        <v>147</v>
      </c>
      <c r="J293" s="177">
        <v>68</v>
      </c>
      <c r="K293" s="177">
        <v>49</v>
      </c>
      <c r="L293" s="177">
        <v>30</v>
      </c>
      <c r="Q293" s="177">
        <f t="shared" si="16"/>
        <v>0</v>
      </c>
      <c r="R293" s="177">
        <f t="shared" si="17"/>
        <v>147</v>
      </c>
      <c r="S293" s="177">
        <f t="shared" si="18"/>
        <v>30</v>
      </c>
      <c r="T293" s="177">
        <f t="shared" si="19"/>
        <v>30</v>
      </c>
    </row>
    <row r="294" spans="1:20" hidden="1" x14ac:dyDescent="0.2">
      <c r="A294" s="187" t="s">
        <v>567</v>
      </c>
      <c r="B294" s="177" t="s">
        <v>2601</v>
      </c>
      <c r="C294" s="177">
        <v>73</v>
      </c>
      <c r="J294" s="177">
        <v>29</v>
      </c>
      <c r="K294" s="177">
        <v>23</v>
      </c>
      <c r="L294" s="177">
        <v>21</v>
      </c>
      <c r="Q294" s="177">
        <f t="shared" si="16"/>
        <v>0</v>
      </c>
      <c r="R294" s="177">
        <f t="shared" si="17"/>
        <v>73</v>
      </c>
      <c r="S294" s="177">
        <f t="shared" si="18"/>
        <v>21</v>
      </c>
      <c r="T294" s="177">
        <f t="shared" si="19"/>
        <v>21</v>
      </c>
    </row>
    <row r="295" spans="1:20" hidden="1" x14ac:dyDescent="0.2">
      <c r="A295" s="187" t="s">
        <v>569</v>
      </c>
      <c r="B295" s="177" t="s">
        <v>570</v>
      </c>
      <c r="C295" s="177">
        <v>814</v>
      </c>
      <c r="J295" s="177">
        <v>270</v>
      </c>
      <c r="K295" s="177">
        <v>266</v>
      </c>
      <c r="L295" s="177">
        <v>278</v>
      </c>
      <c r="Q295" s="177">
        <f t="shared" si="16"/>
        <v>0</v>
      </c>
      <c r="R295" s="177">
        <f t="shared" si="17"/>
        <v>814</v>
      </c>
      <c r="S295" s="177">
        <f t="shared" si="18"/>
        <v>278</v>
      </c>
      <c r="T295" s="177">
        <f t="shared" si="19"/>
        <v>278</v>
      </c>
    </row>
    <row r="296" spans="1:20" hidden="1" x14ac:dyDescent="0.2">
      <c r="A296" s="187" t="s">
        <v>571</v>
      </c>
      <c r="B296" s="177" t="s">
        <v>572</v>
      </c>
      <c r="C296" s="177">
        <v>1443</v>
      </c>
      <c r="J296" s="177">
        <v>535</v>
      </c>
      <c r="K296" s="177">
        <v>496</v>
      </c>
      <c r="L296" s="177">
        <v>412</v>
      </c>
      <c r="Q296" s="177">
        <f t="shared" si="16"/>
        <v>0</v>
      </c>
      <c r="R296" s="177">
        <f t="shared" si="17"/>
        <v>1443</v>
      </c>
      <c r="S296" s="177">
        <f t="shared" si="18"/>
        <v>412</v>
      </c>
      <c r="T296" s="177">
        <f t="shared" si="19"/>
        <v>412</v>
      </c>
    </row>
    <row r="297" spans="1:20" hidden="1" x14ac:dyDescent="0.2">
      <c r="A297" s="187" t="s">
        <v>867</v>
      </c>
      <c r="B297" s="177" t="s">
        <v>2602</v>
      </c>
      <c r="C297" s="177">
        <v>73</v>
      </c>
      <c r="J297" s="177">
        <v>46</v>
      </c>
      <c r="K297" s="177">
        <v>27</v>
      </c>
      <c r="Q297" s="177">
        <f t="shared" si="16"/>
        <v>0</v>
      </c>
      <c r="R297" s="177">
        <f t="shared" si="17"/>
        <v>73</v>
      </c>
      <c r="S297" s="177">
        <f t="shared" si="18"/>
        <v>0</v>
      </c>
      <c r="T297" s="177">
        <f t="shared" si="19"/>
        <v>0</v>
      </c>
    </row>
    <row r="298" spans="1:20" hidden="1" x14ac:dyDescent="0.2">
      <c r="A298" s="187" t="s">
        <v>573</v>
      </c>
      <c r="B298" s="177" t="s">
        <v>2603</v>
      </c>
      <c r="C298" s="177">
        <v>317</v>
      </c>
      <c r="J298" s="177">
        <v>108</v>
      </c>
      <c r="K298" s="177">
        <v>107</v>
      </c>
      <c r="L298" s="177">
        <v>102</v>
      </c>
      <c r="Q298" s="177">
        <f t="shared" si="16"/>
        <v>0</v>
      </c>
      <c r="R298" s="177">
        <f t="shared" si="17"/>
        <v>317</v>
      </c>
      <c r="S298" s="177">
        <f t="shared" si="18"/>
        <v>102</v>
      </c>
      <c r="T298" s="177">
        <f t="shared" si="19"/>
        <v>102</v>
      </c>
    </row>
    <row r="299" spans="1:20" hidden="1" x14ac:dyDescent="0.2">
      <c r="A299" s="187" t="s">
        <v>575</v>
      </c>
      <c r="B299" s="177" t="s">
        <v>2604</v>
      </c>
      <c r="C299" s="177">
        <v>768</v>
      </c>
      <c r="J299" s="177">
        <v>278</v>
      </c>
      <c r="K299" s="177">
        <v>222</v>
      </c>
      <c r="L299" s="177">
        <v>268</v>
      </c>
      <c r="Q299" s="177">
        <f t="shared" si="16"/>
        <v>0</v>
      </c>
      <c r="R299" s="177">
        <f t="shared" si="17"/>
        <v>768</v>
      </c>
      <c r="S299" s="177">
        <f t="shared" si="18"/>
        <v>268</v>
      </c>
      <c r="T299" s="177">
        <f t="shared" si="19"/>
        <v>268</v>
      </c>
    </row>
    <row r="300" spans="1:20" hidden="1" x14ac:dyDescent="0.2">
      <c r="A300" s="187" t="s">
        <v>577</v>
      </c>
      <c r="B300" s="177" t="s">
        <v>2605</v>
      </c>
      <c r="C300" s="177">
        <v>474</v>
      </c>
      <c r="J300" s="177">
        <v>163</v>
      </c>
      <c r="K300" s="177">
        <v>192</v>
      </c>
      <c r="L300" s="177">
        <v>119</v>
      </c>
      <c r="Q300" s="177">
        <f t="shared" si="16"/>
        <v>0</v>
      </c>
      <c r="R300" s="177">
        <f t="shared" si="17"/>
        <v>474</v>
      </c>
      <c r="S300" s="177">
        <f t="shared" si="18"/>
        <v>119</v>
      </c>
      <c r="T300" s="177">
        <f t="shared" si="19"/>
        <v>119</v>
      </c>
    </row>
    <row r="301" spans="1:20" hidden="1" x14ac:dyDescent="0.2">
      <c r="A301" s="187" t="s">
        <v>579</v>
      </c>
      <c r="B301" s="177" t="s">
        <v>2606</v>
      </c>
      <c r="C301" s="177">
        <v>998</v>
      </c>
      <c r="J301" s="177">
        <v>330</v>
      </c>
      <c r="K301" s="177">
        <v>360</v>
      </c>
      <c r="L301" s="177">
        <v>308</v>
      </c>
      <c r="Q301" s="177">
        <f t="shared" si="16"/>
        <v>0</v>
      </c>
      <c r="R301" s="177">
        <f t="shared" si="17"/>
        <v>998</v>
      </c>
      <c r="S301" s="177">
        <f t="shared" si="18"/>
        <v>308</v>
      </c>
      <c r="T301" s="177">
        <f t="shared" si="19"/>
        <v>308</v>
      </c>
    </row>
    <row r="302" spans="1:20" hidden="1" x14ac:dyDescent="0.2">
      <c r="A302" s="187" t="s">
        <v>581</v>
      </c>
      <c r="B302" s="177" t="s">
        <v>582</v>
      </c>
      <c r="C302" s="177">
        <v>855</v>
      </c>
      <c r="J302" s="177">
        <v>284</v>
      </c>
      <c r="K302" s="177">
        <v>275</v>
      </c>
      <c r="L302" s="177">
        <v>296</v>
      </c>
      <c r="Q302" s="177">
        <f t="shared" si="16"/>
        <v>0</v>
      </c>
      <c r="R302" s="177">
        <f t="shared" si="17"/>
        <v>855</v>
      </c>
      <c r="S302" s="177">
        <f t="shared" si="18"/>
        <v>296</v>
      </c>
      <c r="T302" s="177">
        <f t="shared" si="19"/>
        <v>296</v>
      </c>
    </row>
    <row r="303" spans="1:20" hidden="1" x14ac:dyDescent="0.2">
      <c r="A303" s="187" t="s">
        <v>583</v>
      </c>
      <c r="B303" s="177" t="s">
        <v>584</v>
      </c>
      <c r="C303" s="177">
        <v>1080</v>
      </c>
      <c r="J303" s="177">
        <v>340</v>
      </c>
      <c r="K303" s="177">
        <v>367</v>
      </c>
      <c r="L303" s="177">
        <v>373</v>
      </c>
      <c r="Q303" s="177">
        <f t="shared" si="16"/>
        <v>0</v>
      </c>
      <c r="R303" s="177">
        <f t="shared" si="17"/>
        <v>1080</v>
      </c>
      <c r="S303" s="177">
        <f t="shared" si="18"/>
        <v>373</v>
      </c>
      <c r="T303" s="177">
        <f t="shared" si="19"/>
        <v>373</v>
      </c>
    </row>
    <row r="304" spans="1:20" hidden="1" x14ac:dyDescent="0.2">
      <c r="A304" s="187" t="s">
        <v>585</v>
      </c>
      <c r="B304" s="177" t="s">
        <v>586</v>
      </c>
      <c r="C304" s="177">
        <v>740</v>
      </c>
      <c r="J304" s="177">
        <v>258</v>
      </c>
      <c r="K304" s="177">
        <v>226</v>
      </c>
      <c r="L304" s="177">
        <v>256</v>
      </c>
      <c r="Q304" s="177">
        <f t="shared" si="16"/>
        <v>0</v>
      </c>
      <c r="R304" s="177">
        <f t="shared" si="17"/>
        <v>740</v>
      </c>
      <c r="S304" s="177">
        <f t="shared" si="18"/>
        <v>256</v>
      </c>
      <c r="T304" s="177">
        <f t="shared" si="19"/>
        <v>256</v>
      </c>
    </row>
    <row r="305" spans="1:20" hidden="1" x14ac:dyDescent="0.2">
      <c r="A305" s="187" t="s">
        <v>587</v>
      </c>
      <c r="B305" s="177" t="s">
        <v>588</v>
      </c>
      <c r="C305" s="177">
        <v>852</v>
      </c>
      <c r="J305" s="177">
        <v>294</v>
      </c>
      <c r="K305" s="177">
        <v>276</v>
      </c>
      <c r="L305" s="177">
        <v>282</v>
      </c>
      <c r="Q305" s="177">
        <f t="shared" si="16"/>
        <v>0</v>
      </c>
      <c r="R305" s="177">
        <f t="shared" si="17"/>
        <v>852</v>
      </c>
      <c r="S305" s="177">
        <f t="shared" si="18"/>
        <v>282</v>
      </c>
      <c r="T305" s="177">
        <f t="shared" si="19"/>
        <v>282</v>
      </c>
    </row>
    <row r="306" spans="1:20" hidden="1" x14ac:dyDescent="0.2">
      <c r="A306" s="187" t="s">
        <v>589</v>
      </c>
      <c r="B306" s="177" t="s">
        <v>2607</v>
      </c>
      <c r="C306" s="177">
        <v>777</v>
      </c>
      <c r="J306" s="177">
        <v>232</v>
      </c>
      <c r="K306" s="177">
        <v>270</v>
      </c>
      <c r="L306" s="177">
        <v>275</v>
      </c>
      <c r="Q306" s="177">
        <f t="shared" si="16"/>
        <v>0</v>
      </c>
      <c r="R306" s="177">
        <f t="shared" si="17"/>
        <v>777</v>
      </c>
      <c r="S306" s="177">
        <f t="shared" si="18"/>
        <v>275</v>
      </c>
      <c r="T306" s="177">
        <f t="shared" si="19"/>
        <v>275</v>
      </c>
    </row>
    <row r="307" spans="1:20" hidden="1" x14ac:dyDescent="0.2">
      <c r="A307" s="187" t="s">
        <v>591</v>
      </c>
      <c r="B307" s="177" t="s">
        <v>2608</v>
      </c>
      <c r="C307" s="177">
        <v>472</v>
      </c>
      <c r="J307" s="177">
        <v>169</v>
      </c>
      <c r="K307" s="177">
        <v>141</v>
      </c>
      <c r="L307" s="177">
        <v>162</v>
      </c>
      <c r="Q307" s="177">
        <f t="shared" si="16"/>
        <v>0</v>
      </c>
      <c r="R307" s="177">
        <f t="shared" si="17"/>
        <v>472</v>
      </c>
      <c r="S307" s="177">
        <f t="shared" si="18"/>
        <v>162</v>
      </c>
      <c r="T307" s="177">
        <f t="shared" si="19"/>
        <v>162</v>
      </c>
    </row>
    <row r="308" spans="1:20" hidden="1" x14ac:dyDescent="0.2">
      <c r="A308" s="187" t="s">
        <v>593</v>
      </c>
      <c r="B308" s="177" t="s">
        <v>594</v>
      </c>
      <c r="C308" s="177">
        <v>785</v>
      </c>
      <c r="J308" s="177">
        <v>219</v>
      </c>
      <c r="K308" s="177">
        <v>264</v>
      </c>
      <c r="L308" s="177">
        <v>302</v>
      </c>
      <c r="Q308" s="177">
        <f t="shared" si="16"/>
        <v>0</v>
      </c>
      <c r="R308" s="177">
        <f t="shared" si="17"/>
        <v>785</v>
      </c>
      <c r="S308" s="177">
        <f t="shared" si="18"/>
        <v>302</v>
      </c>
      <c r="T308" s="177">
        <f t="shared" si="19"/>
        <v>302</v>
      </c>
    </row>
    <row r="309" spans="1:20" hidden="1" x14ac:dyDescent="0.2">
      <c r="A309" s="187" t="s">
        <v>595</v>
      </c>
      <c r="B309" s="177" t="s">
        <v>596</v>
      </c>
      <c r="C309" s="177">
        <v>960</v>
      </c>
      <c r="J309" s="177">
        <v>321</v>
      </c>
      <c r="K309" s="177">
        <v>299</v>
      </c>
      <c r="L309" s="177">
        <v>340</v>
      </c>
      <c r="Q309" s="177">
        <f t="shared" si="16"/>
        <v>0</v>
      </c>
      <c r="R309" s="177">
        <f t="shared" si="17"/>
        <v>960</v>
      </c>
      <c r="S309" s="177">
        <f t="shared" si="18"/>
        <v>340</v>
      </c>
      <c r="T309" s="177">
        <f t="shared" si="19"/>
        <v>340</v>
      </c>
    </row>
    <row r="310" spans="1:20" hidden="1" x14ac:dyDescent="0.2">
      <c r="A310" s="187" t="s">
        <v>597</v>
      </c>
      <c r="B310" s="177" t="s">
        <v>2609</v>
      </c>
      <c r="C310" s="177">
        <v>1192</v>
      </c>
      <c r="J310" s="177">
        <v>372</v>
      </c>
      <c r="K310" s="177">
        <v>396</v>
      </c>
      <c r="L310" s="177">
        <v>424</v>
      </c>
      <c r="Q310" s="177">
        <f t="shared" si="16"/>
        <v>0</v>
      </c>
      <c r="R310" s="177">
        <f t="shared" si="17"/>
        <v>1192</v>
      </c>
      <c r="S310" s="177">
        <f t="shared" si="18"/>
        <v>424</v>
      </c>
      <c r="T310" s="177">
        <f t="shared" si="19"/>
        <v>424</v>
      </c>
    </row>
    <row r="311" spans="1:20" hidden="1" x14ac:dyDescent="0.2">
      <c r="A311" s="187" t="s">
        <v>599</v>
      </c>
      <c r="B311" s="177" t="s">
        <v>600</v>
      </c>
      <c r="C311" s="177">
        <v>1201</v>
      </c>
      <c r="J311" s="177">
        <v>358</v>
      </c>
      <c r="K311" s="177">
        <v>393</v>
      </c>
      <c r="L311" s="177">
        <v>450</v>
      </c>
      <c r="Q311" s="177">
        <f t="shared" si="16"/>
        <v>0</v>
      </c>
      <c r="R311" s="177">
        <f t="shared" si="17"/>
        <v>1201</v>
      </c>
      <c r="S311" s="177">
        <f t="shared" si="18"/>
        <v>450</v>
      </c>
      <c r="T311" s="177">
        <f t="shared" si="19"/>
        <v>450</v>
      </c>
    </row>
    <row r="312" spans="1:20" hidden="1" x14ac:dyDescent="0.2">
      <c r="A312" s="187" t="s">
        <v>601</v>
      </c>
      <c r="B312" s="177" t="s">
        <v>602</v>
      </c>
      <c r="C312" s="177">
        <v>1230</v>
      </c>
      <c r="J312" s="177">
        <v>363</v>
      </c>
      <c r="K312" s="177">
        <v>437</v>
      </c>
      <c r="L312" s="177">
        <v>430</v>
      </c>
      <c r="Q312" s="177">
        <f t="shared" si="16"/>
        <v>0</v>
      </c>
      <c r="R312" s="177">
        <f t="shared" si="17"/>
        <v>1230</v>
      </c>
      <c r="S312" s="177">
        <f t="shared" si="18"/>
        <v>430</v>
      </c>
      <c r="T312" s="177">
        <f t="shared" si="19"/>
        <v>430</v>
      </c>
    </row>
    <row r="313" spans="1:20" hidden="1" x14ac:dyDescent="0.2">
      <c r="A313" s="187" t="s">
        <v>603</v>
      </c>
      <c r="B313" s="177" t="s">
        <v>604</v>
      </c>
      <c r="C313" s="177">
        <v>886</v>
      </c>
      <c r="J313" s="177">
        <v>279</v>
      </c>
      <c r="K313" s="177">
        <v>293</v>
      </c>
      <c r="L313" s="177">
        <v>314</v>
      </c>
      <c r="Q313" s="177">
        <f t="shared" si="16"/>
        <v>0</v>
      </c>
      <c r="R313" s="177">
        <f t="shared" si="17"/>
        <v>886</v>
      </c>
      <c r="S313" s="177">
        <f t="shared" si="18"/>
        <v>314</v>
      </c>
      <c r="T313" s="177">
        <f t="shared" si="19"/>
        <v>314</v>
      </c>
    </row>
    <row r="314" spans="1:20" hidden="1" x14ac:dyDescent="0.2">
      <c r="A314" s="187" t="s">
        <v>605</v>
      </c>
      <c r="B314" s="177" t="s">
        <v>606</v>
      </c>
      <c r="C314" s="177">
        <v>1176</v>
      </c>
      <c r="J314" s="177">
        <v>354</v>
      </c>
      <c r="K314" s="177">
        <v>365</v>
      </c>
      <c r="L314" s="177">
        <v>457</v>
      </c>
      <c r="Q314" s="177">
        <f t="shared" si="16"/>
        <v>0</v>
      </c>
      <c r="R314" s="177">
        <f t="shared" si="17"/>
        <v>1176</v>
      </c>
      <c r="S314" s="177">
        <f t="shared" si="18"/>
        <v>457</v>
      </c>
      <c r="T314" s="177">
        <f t="shared" si="19"/>
        <v>457</v>
      </c>
    </row>
    <row r="315" spans="1:20" hidden="1" x14ac:dyDescent="0.2">
      <c r="A315" s="187" t="s">
        <v>607</v>
      </c>
      <c r="B315" s="177" t="s">
        <v>608</v>
      </c>
      <c r="C315" s="177">
        <v>659</v>
      </c>
      <c r="J315" s="177">
        <v>220</v>
      </c>
      <c r="K315" s="177">
        <v>222</v>
      </c>
      <c r="L315" s="177">
        <v>217</v>
      </c>
      <c r="Q315" s="177">
        <f t="shared" si="16"/>
        <v>0</v>
      </c>
      <c r="R315" s="177">
        <f t="shared" si="17"/>
        <v>659</v>
      </c>
      <c r="S315" s="177">
        <f t="shared" si="18"/>
        <v>217</v>
      </c>
      <c r="T315" s="177">
        <f t="shared" si="19"/>
        <v>217</v>
      </c>
    </row>
    <row r="316" spans="1:20" hidden="1" x14ac:dyDescent="0.2">
      <c r="A316" s="187" t="s">
        <v>609</v>
      </c>
      <c r="B316" s="177" t="s">
        <v>2610</v>
      </c>
      <c r="C316" s="177">
        <v>541</v>
      </c>
      <c r="J316" s="177">
        <v>117</v>
      </c>
      <c r="K316" s="177">
        <v>201</v>
      </c>
      <c r="L316" s="177">
        <v>223</v>
      </c>
      <c r="Q316" s="177">
        <f t="shared" si="16"/>
        <v>0</v>
      </c>
      <c r="R316" s="177">
        <f t="shared" si="17"/>
        <v>541</v>
      </c>
      <c r="S316" s="177">
        <f t="shared" si="18"/>
        <v>223</v>
      </c>
      <c r="T316" s="177">
        <f t="shared" si="19"/>
        <v>223</v>
      </c>
    </row>
    <row r="317" spans="1:20" hidden="1" x14ac:dyDescent="0.2">
      <c r="A317" s="187" t="s">
        <v>611</v>
      </c>
      <c r="B317" s="177" t="s">
        <v>2611</v>
      </c>
      <c r="C317" s="177">
        <v>1410</v>
      </c>
      <c r="J317" s="177">
        <v>447</v>
      </c>
      <c r="K317" s="177">
        <v>482</v>
      </c>
      <c r="L317" s="177">
        <v>481</v>
      </c>
      <c r="Q317" s="177">
        <f t="shared" si="16"/>
        <v>0</v>
      </c>
      <c r="R317" s="177">
        <f t="shared" si="17"/>
        <v>1410</v>
      </c>
      <c r="S317" s="177">
        <f t="shared" si="18"/>
        <v>481</v>
      </c>
      <c r="T317" s="177">
        <f t="shared" si="19"/>
        <v>481</v>
      </c>
    </row>
    <row r="318" spans="1:20" hidden="1" x14ac:dyDescent="0.2">
      <c r="A318" s="187" t="s">
        <v>613</v>
      </c>
      <c r="B318" s="177" t="s">
        <v>614</v>
      </c>
      <c r="C318" s="177">
        <v>1207</v>
      </c>
      <c r="J318" s="177">
        <v>376</v>
      </c>
      <c r="K318" s="177">
        <v>374</v>
      </c>
      <c r="L318" s="177">
        <v>457</v>
      </c>
      <c r="Q318" s="177">
        <f t="shared" si="16"/>
        <v>0</v>
      </c>
      <c r="R318" s="177">
        <f t="shared" si="17"/>
        <v>1207</v>
      </c>
      <c r="S318" s="177">
        <f t="shared" si="18"/>
        <v>457</v>
      </c>
      <c r="T318" s="177">
        <f t="shared" si="19"/>
        <v>457</v>
      </c>
    </row>
    <row r="319" spans="1:20" hidden="1" x14ac:dyDescent="0.2">
      <c r="A319" s="187" t="s">
        <v>615</v>
      </c>
      <c r="B319" s="177" t="s">
        <v>616</v>
      </c>
      <c r="C319" s="177">
        <v>659</v>
      </c>
      <c r="J319" s="177">
        <v>224</v>
      </c>
      <c r="K319" s="177">
        <v>206</v>
      </c>
      <c r="L319" s="177">
        <v>229</v>
      </c>
      <c r="Q319" s="177">
        <f t="shared" si="16"/>
        <v>0</v>
      </c>
      <c r="R319" s="177">
        <f t="shared" si="17"/>
        <v>659</v>
      </c>
      <c r="S319" s="177">
        <f t="shared" si="18"/>
        <v>229</v>
      </c>
      <c r="T319" s="177">
        <f t="shared" si="19"/>
        <v>229</v>
      </c>
    </row>
    <row r="320" spans="1:20" hidden="1" x14ac:dyDescent="0.2">
      <c r="A320" s="187" t="s">
        <v>617</v>
      </c>
      <c r="B320" s="177" t="s">
        <v>618</v>
      </c>
      <c r="C320" s="177">
        <v>553</v>
      </c>
      <c r="J320" s="177">
        <v>161</v>
      </c>
      <c r="K320" s="177">
        <v>201</v>
      </c>
      <c r="L320" s="177">
        <v>191</v>
      </c>
      <c r="Q320" s="177">
        <f t="shared" si="16"/>
        <v>0</v>
      </c>
      <c r="R320" s="177">
        <f t="shared" si="17"/>
        <v>553</v>
      </c>
      <c r="S320" s="177">
        <f t="shared" si="18"/>
        <v>191</v>
      </c>
      <c r="T320" s="177">
        <f t="shared" si="19"/>
        <v>191</v>
      </c>
    </row>
    <row r="321" spans="1:20" hidden="1" x14ac:dyDescent="0.2">
      <c r="A321" s="187" t="s">
        <v>619</v>
      </c>
      <c r="B321" s="177" t="s">
        <v>620</v>
      </c>
      <c r="C321" s="177">
        <v>668</v>
      </c>
      <c r="J321" s="177">
        <v>208</v>
      </c>
      <c r="K321" s="177">
        <v>239</v>
      </c>
      <c r="L321" s="177">
        <v>221</v>
      </c>
      <c r="Q321" s="177">
        <f t="shared" si="16"/>
        <v>0</v>
      </c>
      <c r="R321" s="177">
        <f t="shared" si="17"/>
        <v>668</v>
      </c>
      <c r="S321" s="177">
        <f t="shared" si="18"/>
        <v>221</v>
      </c>
      <c r="T321" s="177">
        <f t="shared" si="19"/>
        <v>221</v>
      </c>
    </row>
    <row r="322" spans="1:20" hidden="1" x14ac:dyDescent="0.2">
      <c r="A322" s="187" t="s">
        <v>621</v>
      </c>
      <c r="B322" s="177" t="s">
        <v>622</v>
      </c>
      <c r="C322" s="177">
        <v>759</v>
      </c>
      <c r="J322" s="177">
        <v>214</v>
      </c>
      <c r="K322" s="177">
        <v>298</v>
      </c>
      <c r="L322" s="177">
        <v>247</v>
      </c>
      <c r="Q322" s="177">
        <f t="shared" si="16"/>
        <v>0</v>
      </c>
      <c r="R322" s="177">
        <f t="shared" si="17"/>
        <v>759</v>
      </c>
      <c r="S322" s="177">
        <f t="shared" si="18"/>
        <v>247</v>
      </c>
      <c r="T322" s="177">
        <f t="shared" si="19"/>
        <v>247</v>
      </c>
    </row>
    <row r="323" spans="1:20" hidden="1" x14ac:dyDescent="0.2">
      <c r="A323" s="187" t="s">
        <v>623</v>
      </c>
      <c r="B323" s="177" t="s">
        <v>624</v>
      </c>
      <c r="C323" s="177">
        <v>773</v>
      </c>
      <c r="J323" s="177">
        <v>252</v>
      </c>
      <c r="K323" s="177">
        <v>258</v>
      </c>
      <c r="L323" s="177">
        <v>263</v>
      </c>
      <c r="Q323" s="177">
        <f t="shared" ref="Q323:Q386" si="20">SUM(M323:O323)</f>
        <v>0</v>
      </c>
      <c r="R323" s="177">
        <f t="shared" ref="R323:R386" si="21">SUM(G323:N323)</f>
        <v>773</v>
      </c>
      <c r="S323" s="177">
        <f t="shared" ref="S323:S386" si="22">SUM(H323,L323,N323)</f>
        <v>263</v>
      </c>
      <c r="T323" s="177">
        <f t="shared" ref="T323:T386" si="23">SUM(I323,L323,O323)</f>
        <v>263</v>
      </c>
    </row>
    <row r="324" spans="1:20" hidden="1" x14ac:dyDescent="0.2">
      <c r="A324" s="187" t="s">
        <v>625</v>
      </c>
      <c r="B324" s="177" t="s">
        <v>2612</v>
      </c>
      <c r="C324" s="177">
        <v>550</v>
      </c>
      <c r="J324" s="177">
        <v>180</v>
      </c>
      <c r="K324" s="177">
        <v>187</v>
      </c>
      <c r="L324" s="177">
        <v>183</v>
      </c>
      <c r="Q324" s="177">
        <f t="shared" si="20"/>
        <v>0</v>
      </c>
      <c r="R324" s="177">
        <f t="shared" si="21"/>
        <v>550</v>
      </c>
      <c r="S324" s="177">
        <f t="shared" si="22"/>
        <v>183</v>
      </c>
      <c r="T324" s="177">
        <f t="shared" si="23"/>
        <v>183</v>
      </c>
    </row>
    <row r="325" spans="1:20" hidden="1" x14ac:dyDescent="0.2">
      <c r="A325" s="187" t="s">
        <v>627</v>
      </c>
      <c r="B325" s="177" t="s">
        <v>2613</v>
      </c>
      <c r="C325" s="177">
        <v>891</v>
      </c>
      <c r="J325" s="177">
        <v>267</v>
      </c>
      <c r="K325" s="177">
        <v>267</v>
      </c>
      <c r="L325" s="177">
        <v>357</v>
      </c>
      <c r="Q325" s="177">
        <f t="shared" si="20"/>
        <v>0</v>
      </c>
      <c r="R325" s="177">
        <f t="shared" si="21"/>
        <v>891</v>
      </c>
      <c r="S325" s="177">
        <f t="shared" si="22"/>
        <v>357</v>
      </c>
      <c r="T325" s="177">
        <f t="shared" si="23"/>
        <v>357</v>
      </c>
    </row>
    <row r="326" spans="1:20" hidden="1" x14ac:dyDescent="0.2">
      <c r="A326" s="187" t="s">
        <v>629</v>
      </c>
      <c r="B326" s="177" t="s">
        <v>630</v>
      </c>
      <c r="C326" s="177">
        <v>507</v>
      </c>
      <c r="J326" s="177">
        <v>194</v>
      </c>
      <c r="K326" s="177">
        <v>151</v>
      </c>
      <c r="L326" s="177">
        <v>162</v>
      </c>
      <c r="Q326" s="177">
        <f t="shared" si="20"/>
        <v>0</v>
      </c>
      <c r="R326" s="177">
        <f t="shared" si="21"/>
        <v>507</v>
      </c>
      <c r="S326" s="177">
        <f t="shared" si="22"/>
        <v>162</v>
      </c>
      <c r="T326" s="177">
        <f t="shared" si="23"/>
        <v>162</v>
      </c>
    </row>
    <row r="327" spans="1:20" hidden="1" x14ac:dyDescent="0.2">
      <c r="A327" s="187" t="s">
        <v>631</v>
      </c>
      <c r="B327" s="177" t="s">
        <v>632</v>
      </c>
      <c r="C327" s="177">
        <v>793</v>
      </c>
      <c r="J327" s="177">
        <v>257</v>
      </c>
      <c r="K327" s="177">
        <v>266</v>
      </c>
      <c r="L327" s="177">
        <v>270</v>
      </c>
      <c r="Q327" s="177">
        <f t="shared" si="20"/>
        <v>0</v>
      </c>
      <c r="R327" s="177">
        <f t="shared" si="21"/>
        <v>793</v>
      </c>
      <c r="S327" s="177">
        <f t="shared" si="22"/>
        <v>270</v>
      </c>
      <c r="T327" s="177">
        <f t="shared" si="23"/>
        <v>270</v>
      </c>
    </row>
    <row r="328" spans="1:20" hidden="1" x14ac:dyDescent="0.2">
      <c r="A328" s="187" t="s">
        <v>633</v>
      </c>
      <c r="B328" s="177" t="s">
        <v>634</v>
      </c>
      <c r="C328" s="177">
        <v>1647</v>
      </c>
      <c r="J328" s="177">
        <v>528</v>
      </c>
      <c r="K328" s="177">
        <v>551</v>
      </c>
      <c r="L328" s="177">
        <v>568</v>
      </c>
      <c r="Q328" s="177">
        <f t="shared" si="20"/>
        <v>0</v>
      </c>
      <c r="R328" s="177">
        <f t="shared" si="21"/>
        <v>1647</v>
      </c>
      <c r="S328" s="177">
        <f t="shared" si="22"/>
        <v>568</v>
      </c>
      <c r="T328" s="177">
        <f t="shared" si="23"/>
        <v>568</v>
      </c>
    </row>
    <row r="329" spans="1:20" hidden="1" x14ac:dyDescent="0.2">
      <c r="A329" s="187" t="s">
        <v>635</v>
      </c>
      <c r="B329" s="177" t="s">
        <v>636</v>
      </c>
      <c r="C329" s="177">
        <v>1193</v>
      </c>
      <c r="J329" s="177">
        <v>350</v>
      </c>
      <c r="K329" s="177">
        <v>404</v>
      </c>
      <c r="L329" s="177">
        <v>439</v>
      </c>
      <c r="Q329" s="177">
        <f t="shared" si="20"/>
        <v>0</v>
      </c>
      <c r="R329" s="177">
        <f t="shared" si="21"/>
        <v>1193</v>
      </c>
      <c r="S329" s="177">
        <f t="shared" si="22"/>
        <v>439</v>
      </c>
      <c r="T329" s="177">
        <f t="shared" si="23"/>
        <v>439</v>
      </c>
    </row>
    <row r="330" spans="1:20" hidden="1" x14ac:dyDescent="0.2">
      <c r="A330" s="187" t="s">
        <v>637</v>
      </c>
      <c r="B330" s="177" t="s">
        <v>638</v>
      </c>
      <c r="C330" s="177">
        <v>805</v>
      </c>
      <c r="J330" s="177">
        <v>255</v>
      </c>
      <c r="K330" s="177">
        <v>281</v>
      </c>
      <c r="L330" s="177">
        <v>269</v>
      </c>
      <c r="Q330" s="177">
        <f t="shared" si="20"/>
        <v>0</v>
      </c>
      <c r="R330" s="177">
        <f t="shared" si="21"/>
        <v>805</v>
      </c>
      <c r="S330" s="177">
        <f t="shared" si="22"/>
        <v>269</v>
      </c>
      <c r="T330" s="177">
        <f t="shared" si="23"/>
        <v>269</v>
      </c>
    </row>
    <row r="331" spans="1:20" hidden="1" x14ac:dyDescent="0.2">
      <c r="A331" s="187" t="s">
        <v>639</v>
      </c>
      <c r="B331" s="177" t="s">
        <v>640</v>
      </c>
      <c r="C331" s="177">
        <v>603</v>
      </c>
      <c r="J331" s="177">
        <v>202</v>
      </c>
      <c r="K331" s="177">
        <v>189</v>
      </c>
      <c r="L331" s="177">
        <v>212</v>
      </c>
      <c r="Q331" s="177">
        <f t="shared" si="20"/>
        <v>0</v>
      </c>
      <c r="R331" s="177">
        <f t="shared" si="21"/>
        <v>603</v>
      </c>
      <c r="S331" s="177">
        <f t="shared" si="22"/>
        <v>212</v>
      </c>
      <c r="T331" s="177">
        <f t="shared" si="23"/>
        <v>212</v>
      </c>
    </row>
    <row r="332" spans="1:20" hidden="1" x14ac:dyDescent="0.2">
      <c r="A332" s="187" t="s">
        <v>641</v>
      </c>
      <c r="B332" s="177" t="s">
        <v>642</v>
      </c>
      <c r="C332" s="177">
        <v>1425</v>
      </c>
      <c r="J332" s="177">
        <v>457</v>
      </c>
      <c r="K332" s="177">
        <v>481</v>
      </c>
      <c r="L332" s="177">
        <v>487</v>
      </c>
      <c r="Q332" s="177">
        <f t="shared" si="20"/>
        <v>0</v>
      </c>
      <c r="R332" s="177">
        <f t="shared" si="21"/>
        <v>1425</v>
      </c>
      <c r="S332" s="177">
        <f t="shared" si="22"/>
        <v>487</v>
      </c>
      <c r="T332" s="177">
        <f t="shared" si="23"/>
        <v>487</v>
      </c>
    </row>
    <row r="333" spans="1:20" hidden="1" x14ac:dyDescent="0.2">
      <c r="A333" s="187" t="s">
        <v>643</v>
      </c>
      <c r="B333" s="177" t="s">
        <v>644</v>
      </c>
      <c r="C333" s="177">
        <v>1058</v>
      </c>
      <c r="J333" s="177">
        <v>302</v>
      </c>
      <c r="K333" s="177">
        <v>355</v>
      </c>
      <c r="L333" s="177">
        <v>401</v>
      </c>
      <c r="Q333" s="177">
        <f t="shared" si="20"/>
        <v>0</v>
      </c>
      <c r="R333" s="177">
        <f t="shared" si="21"/>
        <v>1058</v>
      </c>
      <c r="S333" s="177">
        <f t="shared" si="22"/>
        <v>401</v>
      </c>
      <c r="T333" s="177">
        <f t="shared" si="23"/>
        <v>401</v>
      </c>
    </row>
    <row r="334" spans="1:20" hidden="1" x14ac:dyDescent="0.2">
      <c r="A334" s="187" t="s">
        <v>645</v>
      </c>
      <c r="B334" s="177" t="s">
        <v>646</v>
      </c>
      <c r="C334" s="177">
        <v>1120</v>
      </c>
      <c r="J334" s="177">
        <v>354</v>
      </c>
      <c r="K334" s="177">
        <v>370</v>
      </c>
      <c r="L334" s="177">
        <v>396</v>
      </c>
      <c r="Q334" s="177">
        <f t="shared" si="20"/>
        <v>0</v>
      </c>
      <c r="R334" s="177">
        <f t="shared" si="21"/>
        <v>1120</v>
      </c>
      <c r="S334" s="177">
        <f t="shared" si="22"/>
        <v>396</v>
      </c>
      <c r="T334" s="177">
        <f t="shared" si="23"/>
        <v>396</v>
      </c>
    </row>
    <row r="335" spans="1:20" hidden="1" x14ac:dyDescent="0.2">
      <c r="A335" s="187" t="s">
        <v>647</v>
      </c>
      <c r="B335" s="177" t="s">
        <v>648</v>
      </c>
      <c r="C335" s="177">
        <v>1190</v>
      </c>
      <c r="J335" s="177">
        <v>354</v>
      </c>
      <c r="K335" s="177">
        <v>384</v>
      </c>
      <c r="L335" s="177">
        <v>452</v>
      </c>
      <c r="Q335" s="177">
        <f t="shared" si="20"/>
        <v>0</v>
      </c>
      <c r="R335" s="177">
        <f t="shared" si="21"/>
        <v>1190</v>
      </c>
      <c r="S335" s="177">
        <f t="shared" si="22"/>
        <v>452</v>
      </c>
      <c r="T335" s="177">
        <f t="shared" si="23"/>
        <v>452</v>
      </c>
    </row>
    <row r="336" spans="1:20" hidden="1" x14ac:dyDescent="0.2">
      <c r="A336" s="187" t="s">
        <v>649</v>
      </c>
      <c r="B336" s="177" t="s">
        <v>2614</v>
      </c>
      <c r="C336" s="177">
        <v>437</v>
      </c>
      <c r="J336" s="177">
        <v>149</v>
      </c>
      <c r="K336" s="177">
        <v>162</v>
      </c>
      <c r="L336" s="177">
        <v>126</v>
      </c>
      <c r="Q336" s="177">
        <f t="shared" si="20"/>
        <v>0</v>
      </c>
      <c r="R336" s="177">
        <f t="shared" si="21"/>
        <v>437</v>
      </c>
      <c r="S336" s="177">
        <f t="shared" si="22"/>
        <v>126</v>
      </c>
      <c r="T336" s="177">
        <f t="shared" si="23"/>
        <v>126</v>
      </c>
    </row>
    <row r="337" spans="1:20" hidden="1" x14ac:dyDescent="0.2">
      <c r="A337" s="187" t="s">
        <v>651</v>
      </c>
      <c r="B337" s="177" t="s">
        <v>652</v>
      </c>
      <c r="C337" s="177">
        <v>1179</v>
      </c>
      <c r="J337" s="177">
        <v>376</v>
      </c>
      <c r="K337" s="177">
        <v>432</v>
      </c>
      <c r="L337" s="177">
        <v>371</v>
      </c>
      <c r="Q337" s="177">
        <f t="shared" si="20"/>
        <v>0</v>
      </c>
      <c r="R337" s="177">
        <f t="shared" si="21"/>
        <v>1179</v>
      </c>
      <c r="S337" s="177">
        <f t="shared" si="22"/>
        <v>371</v>
      </c>
      <c r="T337" s="177">
        <f t="shared" si="23"/>
        <v>371</v>
      </c>
    </row>
    <row r="338" spans="1:20" hidden="1" x14ac:dyDescent="0.2">
      <c r="A338" s="187" t="s">
        <v>653</v>
      </c>
      <c r="B338" s="177" t="s">
        <v>2615</v>
      </c>
      <c r="C338" s="177">
        <v>1770</v>
      </c>
      <c r="J338" s="177">
        <v>628</v>
      </c>
      <c r="K338" s="177">
        <v>610</v>
      </c>
      <c r="L338" s="177">
        <v>532</v>
      </c>
      <c r="Q338" s="177">
        <f t="shared" si="20"/>
        <v>0</v>
      </c>
      <c r="R338" s="177">
        <f t="shared" si="21"/>
        <v>1770</v>
      </c>
      <c r="S338" s="177">
        <f t="shared" si="22"/>
        <v>532</v>
      </c>
      <c r="T338" s="177">
        <f t="shared" si="23"/>
        <v>532</v>
      </c>
    </row>
    <row r="339" spans="1:20" hidden="1" x14ac:dyDescent="0.2">
      <c r="A339" s="187" t="s">
        <v>655</v>
      </c>
      <c r="B339" s="177" t="s">
        <v>656</v>
      </c>
      <c r="C339" s="177">
        <v>640</v>
      </c>
      <c r="J339" s="177">
        <v>178</v>
      </c>
      <c r="K339" s="177">
        <v>213</v>
      </c>
      <c r="L339" s="177">
        <v>249</v>
      </c>
      <c r="Q339" s="177">
        <f t="shared" si="20"/>
        <v>0</v>
      </c>
      <c r="R339" s="177">
        <f t="shared" si="21"/>
        <v>640</v>
      </c>
      <c r="S339" s="177">
        <f t="shared" si="22"/>
        <v>249</v>
      </c>
      <c r="T339" s="177">
        <f t="shared" si="23"/>
        <v>249</v>
      </c>
    </row>
    <row r="340" spans="1:20" hidden="1" x14ac:dyDescent="0.2">
      <c r="A340" s="187" t="s">
        <v>657</v>
      </c>
      <c r="B340" s="177" t="s">
        <v>2616</v>
      </c>
      <c r="C340" s="177">
        <v>1851</v>
      </c>
      <c r="J340" s="177">
        <v>601</v>
      </c>
      <c r="K340" s="177">
        <v>573</v>
      </c>
      <c r="L340" s="177">
        <v>677</v>
      </c>
      <c r="Q340" s="177">
        <f t="shared" si="20"/>
        <v>0</v>
      </c>
      <c r="R340" s="177">
        <f t="shared" si="21"/>
        <v>1851</v>
      </c>
      <c r="S340" s="177">
        <f t="shared" si="22"/>
        <v>677</v>
      </c>
      <c r="T340" s="177">
        <f t="shared" si="23"/>
        <v>677</v>
      </c>
    </row>
    <row r="341" spans="1:20" hidden="1" x14ac:dyDescent="0.2">
      <c r="A341" s="187" t="s">
        <v>659</v>
      </c>
      <c r="B341" s="177" t="s">
        <v>2617</v>
      </c>
      <c r="C341" s="177">
        <v>798</v>
      </c>
      <c r="J341" s="177">
        <v>249</v>
      </c>
      <c r="K341" s="177">
        <v>262</v>
      </c>
      <c r="L341" s="177">
        <v>287</v>
      </c>
      <c r="Q341" s="177">
        <f t="shared" si="20"/>
        <v>0</v>
      </c>
      <c r="R341" s="177">
        <f t="shared" si="21"/>
        <v>798</v>
      </c>
      <c r="S341" s="177">
        <f t="shared" si="22"/>
        <v>287</v>
      </c>
      <c r="T341" s="177">
        <f t="shared" si="23"/>
        <v>287</v>
      </c>
    </row>
    <row r="342" spans="1:20" hidden="1" x14ac:dyDescent="0.2">
      <c r="A342" s="187" t="s">
        <v>661</v>
      </c>
      <c r="B342" s="177" t="s">
        <v>662</v>
      </c>
      <c r="C342" s="177">
        <v>811</v>
      </c>
      <c r="J342" s="177">
        <v>251</v>
      </c>
      <c r="K342" s="177">
        <v>273</v>
      </c>
      <c r="L342" s="177">
        <v>283</v>
      </c>
      <c r="O342" s="177">
        <v>1</v>
      </c>
      <c r="P342" s="177">
        <v>3</v>
      </c>
      <c r="Q342" s="177">
        <f t="shared" si="20"/>
        <v>1</v>
      </c>
      <c r="R342" s="177">
        <f t="shared" si="21"/>
        <v>807</v>
      </c>
      <c r="S342" s="177">
        <f t="shared" si="22"/>
        <v>283</v>
      </c>
      <c r="T342" s="177">
        <f t="shared" si="23"/>
        <v>284</v>
      </c>
    </row>
    <row r="343" spans="1:20" hidden="1" x14ac:dyDescent="0.2">
      <c r="A343" s="187" t="s">
        <v>663</v>
      </c>
      <c r="B343" s="177" t="s">
        <v>664</v>
      </c>
      <c r="C343" s="177">
        <v>1297</v>
      </c>
      <c r="J343" s="177">
        <v>433</v>
      </c>
      <c r="K343" s="177">
        <v>434</v>
      </c>
      <c r="L343" s="177">
        <v>430</v>
      </c>
      <c r="Q343" s="177">
        <f t="shared" si="20"/>
        <v>0</v>
      </c>
      <c r="R343" s="177">
        <f t="shared" si="21"/>
        <v>1297</v>
      </c>
      <c r="S343" s="177">
        <f t="shared" si="22"/>
        <v>430</v>
      </c>
      <c r="T343" s="177">
        <f t="shared" si="23"/>
        <v>430</v>
      </c>
    </row>
    <row r="344" spans="1:20" hidden="1" x14ac:dyDescent="0.2">
      <c r="A344" s="187" t="s">
        <v>665</v>
      </c>
      <c r="B344" s="177" t="s">
        <v>666</v>
      </c>
      <c r="C344" s="177">
        <v>1137</v>
      </c>
      <c r="J344" s="177">
        <v>423</v>
      </c>
      <c r="K344" s="177">
        <v>340</v>
      </c>
      <c r="L344" s="177">
        <v>374</v>
      </c>
      <c r="Q344" s="177">
        <f t="shared" si="20"/>
        <v>0</v>
      </c>
      <c r="R344" s="177">
        <f t="shared" si="21"/>
        <v>1137</v>
      </c>
      <c r="S344" s="177">
        <f t="shared" si="22"/>
        <v>374</v>
      </c>
      <c r="T344" s="177">
        <f t="shared" si="23"/>
        <v>374</v>
      </c>
    </row>
    <row r="345" spans="1:20" hidden="1" x14ac:dyDescent="0.2">
      <c r="A345" s="187" t="s">
        <v>667</v>
      </c>
      <c r="B345" s="177" t="s">
        <v>668</v>
      </c>
      <c r="C345" s="177">
        <v>1488</v>
      </c>
      <c r="J345" s="177">
        <v>520</v>
      </c>
      <c r="K345" s="177">
        <v>441</v>
      </c>
      <c r="L345" s="177">
        <v>527</v>
      </c>
      <c r="Q345" s="177">
        <f t="shared" si="20"/>
        <v>0</v>
      </c>
      <c r="R345" s="177">
        <f t="shared" si="21"/>
        <v>1488</v>
      </c>
      <c r="S345" s="177">
        <f t="shared" si="22"/>
        <v>527</v>
      </c>
      <c r="T345" s="177">
        <f t="shared" si="23"/>
        <v>527</v>
      </c>
    </row>
    <row r="346" spans="1:20" hidden="1" x14ac:dyDescent="0.2">
      <c r="A346" s="187" t="s">
        <v>669</v>
      </c>
      <c r="B346" s="177" t="s">
        <v>2618</v>
      </c>
      <c r="C346" s="177">
        <v>1053</v>
      </c>
      <c r="J346" s="177">
        <v>359</v>
      </c>
      <c r="K346" s="177">
        <v>353</v>
      </c>
      <c r="L346" s="177">
        <v>341</v>
      </c>
      <c r="Q346" s="177">
        <f t="shared" si="20"/>
        <v>0</v>
      </c>
      <c r="R346" s="177">
        <f t="shared" si="21"/>
        <v>1053</v>
      </c>
      <c r="S346" s="177">
        <f t="shared" si="22"/>
        <v>341</v>
      </c>
      <c r="T346" s="177">
        <f t="shared" si="23"/>
        <v>341</v>
      </c>
    </row>
    <row r="347" spans="1:20" hidden="1" x14ac:dyDescent="0.2">
      <c r="A347" s="187" t="s">
        <v>671</v>
      </c>
      <c r="B347" s="177" t="s">
        <v>2619</v>
      </c>
      <c r="C347" s="177">
        <v>641</v>
      </c>
      <c r="J347" s="177">
        <v>224</v>
      </c>
      <c r="K347" s="177">
        <v>181</v>
      </c>
      <c r="L347" s="177">
        <v>236</v>
      </c>
      <c r="Q347" s="177">
        <f t="shared" si="20"/>
        <v>0</v>
      </c>
      <c r="R347" s="177">
        <f t="shared" si="21"/>
        <v>641</v>
      </c>
      <c r="S347" s="177">
        <f t="shared" si="22"/>
        <v>236</v>
      </c>
      <c r="T347" s="177">
        <f t="shared" si="23"/>
        <v>236</v>
      </c>
    </row>
    <row r="348" spans="1:20" hidden="1" x14ac:dyDescent="0.2">
      <c r="A348" s="187" t="s">
        <v>673</v>
      </c>
      <c r="B348" s="177" t="s">
        <v>2620</v>
      </c>
      <c r="C348" s="177">
        <v>1065</v>
      </c>
      <c r="J348" s="177">
        <v>337</v>
      </c>
      <c r="K348" s="177">
        <v>352</v>
      </c>
      <c r="L348" s="177">
        <v>376</v>
      </c>
      <c r="Q348" s="177">
        <f t="shared" si="20"/>
        <v>0</v>
      </c>
      <c r="R348" s="177">
        <f t="shared" si="21"/>
        <v>1065</v>
      </c>
      <c r="S348" s="177">
        <f t="shared" si="22"/>
        <v>376</v>
      </c>
      <c r="T348" s="177">
        <f t="shared" si="23"/>
        <v>376</v>
      </c>
    </row>
    <row r="349" spans="1:20" hidden="1" x14ac:dyDescent="0.2">
      <c r="A349" s="187" t="s">
        <v>675</v>
      </c>
      <c r="B349" s="177" t="s">
        <v>676</v>
      </c>
      <c r="C349" s="177">
        <v>1162</v>
      </c>
      <c r="J349" s="177">
        <v>342</v>
      </c>
      <c r="K349" s="177">
        <v>411</v>
      </c>
      <c r="L349" s="177">
        <v>409</v>
      </c>
      <c r="Q349" s="177">
        <f t="shared" si="20"/>
        <v>0</v>
      </c>
      <c r="R349" s="177">
        <f t="shared" si="21"/>
        <v>1162</v>
      </c>
      <c r="S349" s="177">
        <f t="shared" si="22"/>
        <v>409</v>
      </c>
      <c r="T349" s="177">
        <f t="shared" si="23"/>
        <v>409</v>
      </c>
    </row>
    <row r="350" spans="1:20" hidden="1" x14ac:dyDescent="0.2">
      <c r="A350" s="187" t="s">
        <v>677</v>
      </c>
      <c r="B350" s="177" t="s">
        <v>678</v>
      </c>
      <c r="C350" s="177">
        <v>623</v>
      </c>
      <c r="J350" s="177">
        <v>193</v>
      </c>
      <c r="K350" s="177">
        <v>221</v>
      </c>
      <c r="L350" s="177">
        <v>209</v>
      </c>
      <c r="Q350" s="177">
        <f t="shared" si="20"/>
        <v>0</v>
      </c>
      <c r="R350" s="177">
        <f t="shared" si="21"/>
        <v>623</v>
      </c>
      <c r="S350" s="177">
        <f t="shared" si="22"/>
        <v>209</v>
      </c>
      <c r="T350" s="177">
        <f t="shared" si="23"/>
        <v>209</v>
      </c>
    </row>
    <row r="351" spans="1:20" hidden="1" x14ac:dyDescent="0.2">
      <c r="A351" s="187" t="s">
        <v>868</v>
      </c>
      <c r="B351" s="177" t="s">
        <v>869</v>
      </c>
      <c r="C351" s="177">
        <v>95</v>
      </c>
      <c r="D351" s="177">
        <v>2</v>
      </c>
      <c r="E351" s="177">
        <v>3</v>
      </c>
      <c r="F351" s="177">
        <v>3</v>
      </c>
      <c r="G351" s="177">
        <v>4</v>
      </c>
      <c r="H351" s="177">
        <v>7</v>
      </c>
      <c r="I351" s="177">
        <v>5</v>
      </c>
      <c r="J351" s="177">
        <v>6</v>
      </c>
      <c r="K351" s="177">
        <v>4</v>
      </c>
      <c r="L351" s="177">
        <v>12</v>
      </c>
      <c r="M351" s="177">
        <v>17</v>
      </c>
      <c r="N351" s="177">
        <v>13</v>
      </c>
      <c r="O351" s="177">
        <v>13</v>
      </c>
      <c r="P351" s="177">
        <v>6</v>
      </c>
      <c r="Q351" s="177">
        <f t="shared" si="20"/>
        <v>43</v>
      </c>
      <c r="R351" s="177">
        <f t="shared" si="21"/>
        <v>68</v>
      </c>
      <c r="S351" s="177">
        <f t="shared" si="22"/>
        <v>32</v>
      </c>
      <c r="T351" s="177">
        <f t="shared" si="23"/>
        <v>30</v>
      </c>
    </row>
    <row r="352" spans="1:20" hidden="1" x14ac:dyDescent="0.2">
      <c r="A352" s="187" t="s">
        <v>679</v>
      </c>
      <c r="B352" s="177" t="s">
        <v>2621</v>
      </c>
      <c r="C352" s="177">
        <v>355</v>
      </c>
      <c r="M352" s="177">
        <v>114</v>
      </c>
      <c r="N352" s="177">
        <v>87</v>
      </c>
      <c r="O352" s="177">
        <v>84</v>
      </c>
      <c r="P352" s="177">
        <v>70</v>
      </c>
      <c r="Q352" s="177">
        <f t="shared" si="20"/>
        <v>285</v>
      </c>
      <c r="R352" s="177">
        <f t="shared" si="21"/>
        <v>201</v>
      </c>
      <c r="S352" s="177">
        <f t="shared" si="22"/>
        <v>87</v>
      </c>
      <c r="T352" s="177">
        <f t="shared" si="23"/>
        <v>84</v>
      </c>
    </row>
    <row r="353" spans="1:20" hidden="1" x14ac:dyDescent="0.2">
      <c r="A353" s="187" t="s">
        <v>682</v>
      </c>
      <c r="B353" s="177" t="s">
        <v>2622</v>
      </c>
      <c r="C353" s="177">
        <v>90</v>
      </c>
      <c r="M353" s="177">
        <v>30</v>
      </c>
      <c r="N353" s="177">
        <v>42</v>
      </c>
      <c r="O353" s="177">
        <v>18</v>
      </c>
      <c r="Q353" s="177">
        <f t="shared" si="20"/>
        <v>90</v>
      </c>
      <c r="R353" s="177">
        <f t="shared" si="21"/>
        <v>72</v>
      </c>
      <c r="S353" s="177">
        <f t="shared" si="22"/>
        <v>42</v>
      </c>
      <c r="T353" s="177">
        <f t="shared" si="23"/>
        <v>18</v>
      </c>
    </row>
    <row r="354" spans="1:20" hidden="1" x14ac:dyDescent="0.2">
      <c r="A354" s="187" t="s">
        <v>684</v>
      </c>
      <c r="B354" s="177" t="s">
        <v>685</v>
      </c>
      <c r="C354" s="177">
        <v>1969</v>
      </c>
      <c r="M354" s="177">
        <v>527</v>
      </c>
      <c r="N354" s="177">
        <v>474</v>
      </c>
      <c r="O354" s="177">
        <v>395</v>
      </c>
      <c r="P354" s="177">
        <v>573</v>
      </c>
      <c r="Q354" s="177">
        <f t="shared" si="20"/>
        <v>1396</v>
      </c>
      <c r="R354" s="177">
        <f t="shared" si="21"/>
        <v>1001</v>
      </c>
      <c r="S354" s="177">
        <f t="shared" si="22"/>
        <v>474</v>
      </c>
      <c r="T354" s="177">
        <f t="shared" si="23"/>
        <v>395</v>
      </c>
    </row>
    <row r="355" spans="1:20" hidden="1" x14ac:dyDescent="0.2">
      <c r="A355" s="187" t="s">
        <v>686</v>
      </c>
      <c r="B355" s="177" t="s">
        <v>2623</v>
      </c>
      <c r="C355" s="177">
        <v>174</v>
      </c>
      <c r="M355" s="177">
        <v>99</v>
      </c>
      <c r="N355" s="177">
        <v>75</v>
      </c>
      <c r="Q355" s="177">
        <f t="shared" si="20"/>
        <v>174</v>
      </c>
      <c r="R355" s="177">
        <f t="shared" si="21"/>
        <v>174</v>
      </c>
      <c r="S355" s="177">
        <f t="shared" si="22"/>
        <v>75</v>
      </c>
      <c r="T355" s="177">
        <f t="shared" si="23"/>
        <v>0</v>
      </c>
    </row>
    <row r="356" spans="1:20" hidden="1" x14ac:dyDescent="0.2">
      <c r="A356" s="187" t="s">
        <v>688</v>
      </c>
      <c r="B356" s="177" t="s">
        <v>2624</v>
      </c>
      <c r="C356" s="177">
        <v>372</v>
      </c>
      <c r="M356" s="177">
        <v>78</v>
      </c>
      <c r="N356" s="177">
        <v>139</v>
      </c>
      <c r="O356" s="177">
        <v>89</v>
      </c>
      <c r="P356" s="177">
        <v>66</v>
      </c>
      <c r="Q356" s="177">
        <f t="shared" si="20"/>
        <v>306</v>
      </c>
      <c r="R356" s="177">
        <f t="shared" si="21"/>
        <v>217</v>
      </c>
      <c r="S356" s="177">
        <f t="shared" si="22"/>
        <v>139</v>
      </c>
      <c r="T356" s="177">
        <f t="shared" si="23"/>
        <v>89</v>
      </c>
    </row>
    <row r="357" spans="1:20" hidden="1" x14ac:dyDescent="0.2">
      <c r="A357" s="187" t="s">
        <v>692</v>
      </c>
      <c r="B357" s="177" t="s">
        <v>2625</v>
      </c>
      <c r="C357" s="177">
        <v>589</v>
      </c>
      <c r="M357" s="177">
        <v>203</v>
      </c>
      <c r="N357" s="177">
        <v>177</v>
      </c>
      <c r="O357" s="177">
        <v>109</v>
      </c>
      <c r="P357" s="177">
        <v>100</v>
      </c>
      <c r="Q357" s="177">
        <f t="shared" si="20"/>
        <v>489</v>
      </c>
      <c r="R357" s="177">
        <f t="shared" si="21"/>
        <v>380</v>
      </c>
      <c r="S357" s="177">
        <f t="shared" si="22"/>
        <v>177</v>
      </c>
      <c r="T357" s="177">
        <f t="shared" si="23"/>
        <v>109</v>
      </c>
    </row>
    <row r="358" spans="1:20" hidden="1" x14ac:dyDescent="0.2">
      <c r="A358" s="187" t="s">
        <v>694</v>
      </c>
      <c r="B358" s="177" t="s">
        <v>2626</v>
      </c>
      <c r="C358" s="177">
        <v>964</v>
      </c>
      <c r="M358" s="177">
        <v>281</v>
      </c>
      <c r="N358" s="177">
        <v>286</v>
      </c>
      <c r="O358" s="177">
        <v>211</v>
      </c>
      <c r="P358" s="177">
        <v>186</v>
      </c>
      <c r="Q358" s="177">
        <f t="shared" si="20"/>
        <v>778</v>
      </c>
      <c r="R358" s="177">
        <f t="shared" si="21"/>
        <v>567</v>
      </c>
      <c r="S358" s="177">
        <f t="shared" si="22"/>
        <v>286</v>
      </c>
      <c r="T358" s="177">
        <f t="shared" si="23"/>
        <v>211</v>
      </c>
    </row>
    <row r="359" spans="1:20" hidden="1" x14ac:dyDescent="0.2">
      <c r="A359" s="187" t="s">
        <v>696</v>
      </c>
      <c r="B359" s="177" t="s">
        <v>697</v>
      </c>
      <c r="C359" s="177">
        <v>423</v>
      </c>
      <c r="M359" s="177">
        <v>150</v>
      </c>
      <c r="N359" s="177">
        <v>124</v>
      </c>
      <c r="O359" s="177">
        <v>79</v>
      </c>
      <c r="P359" s="177">
        <v>70</v>
      </c>
      <c r="Q359" s="177">
        <f t="shared" si="20"/>
        <v>353</v>
      </c>
      <c r="R359" s="177">
        <f t="shared" si="21"/>
        <v>274</v>
      </c>
      <c r="S359" s="177">
        <f t="shared" si="22"/>
        <v>124</v>
      </c>
      <c r="T359" s="177">
        <f t="shared" si="23"/>
        <v>79</v>
      </c>
    </row>
    <row r="360" spans="1:20" hidden="1" x14ac:dyDescent="0.2">
      <c r="A360" s="187" t="s">
        <v>870</v>
      </c>
      <c r="B360" s="177" t="s">
        <v>2627</v>
      </c>
      <c r="C360" s="177">
        <v>58</v>
      </c>
      <c r="M360" s="177">
        <v>34</v>
      </c>
      <c r="N360" s="177">
        <v>16</v>
      </c>
      <c r="O360" s="177">
        <v>8</v>
      </c>
      <c r="Q360" s="177">
        <f t="shared" si="20"/>
        <v>58</v>
      </c>
      <c r="R360" s="177">
        <f t="shared" si="21"/>
        <v>50</v>
      </c>
      <c r="S360" s="177">
        <f t="shared" si="22"/>
        <v>16</v>
      </c>
      <c r="T360" s="177">
        <f t="shared" si="23"/>
        <v>8</v>
      </c>
    </row>
    <row r="361" spans="1:20" hidden="1" x14ac:dyDescent="0.2">
      <c r="A361" s="187" t="s">
        <v>871</v>
      </c>
      <c r="B361" s="177" t="s">
        <v>2628</v>
      </c>
      <c r="C361" s="177">
        <v>901</v>
      </c>
      <c r="M361" s="177">
        <v>479</v>
      </c>
      <c r="N361" s="177">
        <v>422</v>
      </c>
      <c r="Q361" s="177">
        <f t="shared" si="20"/>
        <v>901</v>
      </c>
      <c r="R361" s="177">
        <f t="shared" si="21"/>
        <v>901</v>
      </c>
      <c r="S361" s="177">
        <f t="shared" si="22"/>
        <v>422</v>
      </c>
      <c r="T361" s="177">
        <f t="shared" si="23"/>
        <v>0</v>
      </c>
    </row>
    <row r="362" spans="1:20" hidden="1" x14ac:dyDescent="0.2">
      <c r="A362" s="187" t="s">
        <v>872</v>
      </c>
      <c r="B362" s="177" t="s">
        <v>916</v>
      </c>
      <c r="C362" s="177">
        <v>409</v>
      </c>
      <c r="M362" s="177">
        <v>8</v>
      </c>
      <c r="N362" s="177">
        <v>24</v>
      </c>
      <c r="O362" s="177">
        <v>70</v>
      </c>
      <c r="P362" s="177">
        <v>307</v>
      </c>
      <c r="Q362" s="177">
        <f t="shared" si="20"/>
        <v>102</v>
      </c>
      <c r="R362" s="177">
        <f t="shared" si="21"/>
        <v>32</v>
      </c>
      <c r="S362" s="177">
        <f t="shared" si="22"/>
        <v>24</v>
      </c>
      <c r="T362" s="177">
        <f t="shared" si="23"/>
        <v>70</v>
      </c>
    </row>
    <row r="363" spans="1:20" hidden="1" x14ac:dyDescent="0.2">
      <c r="A363" s="187" t="s">
        <v>873</v>
      </c>
      <c r="B363" s="177" t="s">
        <v>2629</v>
      </c>
      <c r="C363" s="177">
        <v>218</v>
      </c>
      <c r="M363" s="177">
        <v>127</v>
      </c>
      <c r="N363" s="177">
        <v>91</v>
      </c>
      <c r="Q363" s="177">
        <f t="shared" si="20"/>
        <v>218</v>
      </c>
      <c r="R363" s="177">
        <f t="shared" si="21"/>
        <v>218</v>
      </c>
      <c r="S363" s="177">
        <f t="shared" si="22"/>
        <v>91</v>
      </c>
      <c r="T363" s="177">
        <f t="shared" si="23"/>
        <v>0</v>
      </c>
    </row>
    <row r="364" spans="1:20" hidden="1" x14ac:dyDescent="0.2">
      <c r="A364" s="187" t="s">
        <v>698</v>
      </c>
      <c r="B364" s="177" t="s">
        <v>2630</v>
      </c>
      <c r="C364" s="177">
        <v>86</v>
      </c>
      <c r="M364" s="177">
        <v>23</v>
      </c>
      <c r="N364" s="177">
        <v>23</v>
      </c>
      <c r="O364" s="177">
        <v>34</v>
      </c>
      <c r="P364" s="177">
        <v>6</v>
      </c>
      <c r="Q364" s="177">
        <f t="shared" si="20"/>
        <v>80</v>
      </c>
      <c r="R364" s="177">
        <f t="shared" si="21"/>
        <v>46</v>
      </c>
      <c r="S364" s="177">
        <f t="shared" si="22"/>
        <v>23</v>
      </c>
      <c r="T364" s="177">
        <f t="shared" si="23"/>
        <v>34</v>
      </c>
    </row>
    <row r="365" spans="1:20" hidden="1" x14ac:dyDescent="0.2">
      <c r="A365" s="187" t="s">
        <v>700</v>
      </c>
      <c r="B365" s="177" t="s">
        <v>2631</v>
      </c>
      <c r="C365" s="177">
        <v>245</v>
      </c>
      <c r="M365" s="177">
        <v>67</v>
      </c>
      <c r="N365" s="177">
        <v>79</v>
      </c>
      <c r="O365" s="177">
        <v>54</v>
      </c>
      <c r="P365" s="177">
        <v>45</v>
      </c>
      <c r="Q365" s="177">
        <f t="shared" si="20"/>
        <v>200</v>
      </c>
      <c r="R365" s="177">
        <f t="shared" si="21"/>
        <v>146</v>
      </c>
      <c r="S365" s="177">
        <f t="shared" si="22"/>
        <v>79</v>
      </c>
      <c r="T365" s="177">
        <f t="shared" si="23"/>
        <v>54</v>
      </c>
    </row>
    <row r="366" spans="1:20" x14ac:dyDescent="0.2">
      <c r="A366" s="187" t="s">
        <v>874</v>
      </c>
      <c r="B366" s="177" t="s">
        <v>2632</v>
      </c>
      <c r="C366" s="177">
        <v>17</v>
      </c>
      <c r="N366" s="177">
        <v>6</v>
      </c>
      <c r="O366" s="177">
        <v>11</v>
      </c>
      <c r="Q366" s="177">
        <f t="shared" si="20"/>
        <v>17</v>
      </c>
      <c r="R366" s="177">
        <f t="shared" si="21"/>
        <v>6</v>
      </c>
      <c r="S366" s="177">
        <f t="shared" si="22"/>
        <v>6</v>
      </c>
      <c r="T366" s="177">
        <f t="shared" si="23"/>
        <v>11</v>
      </c>
    </row>
    <row r="367" spans="1:20" x14ac:dyDescent="0.2">
      <c r="A367" s="187" t="s">
        <v>875</v>
      </c>
      <c r="B367" s="177" t="s">
        <v>2633</v>
      </c>
      <c r="C367" s="177">
        <v>98</v>
      </c>
      <c r="O367" s="177">
        <v>51</v>
      </c>
      <c r="P367" s="177">
        <v>47</v>
      </c>
      <c r="Q367" s="177">
        <f t="shared" si="20"/>
        <v>51</v>
      </c>
      <c r="R367" s="177">
        <f t="shared" si="21"/>
        <v>0</v>
      </c>
      <c r="S367" s="177">
        <f t="shared" si="22"/>
        <v>0</v>
      </c>
      <c r="T367" s="177">
        <f t="shared" si="23"/>
        <v>51</v>
      </c>
    </row>
    <row r="368" spans="1:20" hidden="1" x14ac:dyDescent="0.2">
      <c r="A368" s="187" t="s">
        <v>702</v>
      </c>
      <c r="B368" s="177" t="s">
        <v>2634</v>
      </c>
      <c r="C368" s="177">
        <v>278</v>
      </c>
      <c r="M368" s="177">
        <v>109</v>
      </c>
      <c r="N368" s="177">
        <v>81</v>
      </c>
      <c r="O368" s="177">
        <v>54</v>
      </c>
      <c r="P368" s="177">
        <v>34</v>
      </c>
      <c r="Q368" s="177">
        <f t="shared" si="20"/>
        <v>244</v>
      </c>
      <c r="R368" s="177">
        <f t="shared" si="21"/>
        <v>190</v>
      </c>
      <c r="S368" s="177">
        <f t="shared" si="22"/>
        <v>81</v>
      </c>
      <c r="T368" s="177">
        <f t="shared" si="23"/>
        <v>54</v>
      </c>
    </row>
    <row r="369" spans="1:20" hidden="1" x14ac:dyDescent="0.2">
      <c r="A369" s="187" t="s">
        <v>877</v>
      </c>
      <c r="B369" s="177" t="s">
        <v>2635</v>
      </c>
      <c r="C369" s="177">
        <v>1162</v>
      </c>
      <c r="M369" s="177">
        <v>438</v>
      </c>
      <c r="N369" s="177">
        <v>470</v>
      </c>
      <c r="O369" s="177">
        <v>254</v>
      </c>
      <c r="Q369" s="177">
        <f t="shared" si="20"/>
        <v>1162</v>
      </c>
      <c r="R369" s="177">
        <f t="shared" si="21"/>
        <v>908</v>
      </c>
      <c r="S369" s="177">
        <f t="shared" si="22"/>
        <v>470</v>
      </c>
      <c r="T369" s="177">
        <f t="shared" si="23"/>
        <v>254</v>
      </c>
    </row>
    <row r="370" spans="1:20" hidden="1" x14ac:dyDescent="0.2">
      <c r="A370" s="187" t="s">
        <v>704</v>
      </c>
      <c r="B370" s="177" t="s">
        <v>2636</v>
      </c>
      <c r="C370" s="177">
        <v>1788</v>
      </c>
      <c r="M370" s="177">
        <v>540</v>
      </c>
      <c r="N370" s="177">
        <v>472</v>
      </c>
      <c r="O370" s="177">
        <v>427</v>
      </c>
      <c r="P370" s="177">
        <v>349</v>
      </c>
      <c r="Q370" s="177">
        <f t="shared" si="20"/>
        <v>1439</v>
      </c>
      <c r="R370" s="177">
        <f t="shared" si="21"/>
        <v>1012</v>
      </c>
      <c r="S370" s="177">
        <f t="shared" si="22"/>
        <v>472</v>
      </c>
      <c r="T370" s="177">
        <f t="shared" si="23"/>
        <v>427</v>
      </c>
    </row>
    <row r="371" spans="1:20" hidden="1" x14ac:dyDescent="0.2">
      <c r="A371" s="187" t="s">
        <v>2637</v>
      </c>
      <c r="B371" s="177" t="s">
        <v>2638</v>
      </c>
      <c r="C371" s="177">
        <v>171</v>
      </c>
      <c r="M371" s="177">
        <v>171</v>
      </c>
      <c r="Q371" s="177">
        <f t="shared" si="20"/>
        <v>171</v>
      </c>
      <c r="R371" s="177">
        <f t="shared" si="21"/>
        <v>171</v>
      </c>
      <c r="S371" s="177">
        <f t="shared" si="22"/>
        <v>0</v>
      </c>
      <c r="T371" s="177">
        <f t="shared" si="23"/>
        <v>0</v>
      </c>
    </row>
    <row r="372" spans="1:20" hidden="1" x14ac:dyDescent="0.2">
      <c r="A372" s="187" t="s">
        <v>706</v>
      </c>
      <c r="B372" s="177" t="s">
        <v>2639</v>
      </c>
      <c r="C372" s="177">
        <v>3249</v>
      </c>
      <c r="M372" s="177">
        <v>801</v>
      </c>
      <c r="N372" s="177">
        <v>833</v>
      </c>
      <c r="O372" s="177">
        <v>769</v>
      </c>
      <c r="P372" s="177">
        <v>846</v>
      </c>
      <c r="Q372" s="177">
        <f t="shared" si="20"/>
        <v>2403</v>
      </c>
      <c r="R372" s="177">
        <f t="shared" si="21"/>
        <v>1634</v>
      </c>
      <c r="S372" s="177">
        <f t="shared" si="22"/>
        <v>833</v>
      </c>
      <c r="T372" s="177">
        <f t="shared" si="23"/>
        <v>769</v>
      </c>
    </row>
    <row r="373" spans="1:20" hidden="1" x14ac:dyDescent="0.2">
      <c r="A373" s="187" t="s">
        <v>878</v>
      </c>
      <c r="B373" s="177" t="s">
        <v>2640</v>
      </c>
      <c r="C373" s="177">
        <v>139</v>
      </c>
      <c r="M373" s="177">
        <v>82</v>
      </c>
      <c r="N373" s="177">
        <v>57</v>
      </c>
      <c r="Q373" s="177">
        <f t="shared" si="20"/>
        <v>139</v>
      </c>
      <c r="R373" s="177">
        <f t="shared" si="21"/>
        <v>139</v>
      </c>
      <c r="S373" s="177">
        <f t="shared" si="22"/>
        <v>57</v>
      </c>
      <c r="T373" s="177">
        <f t="shared" si="23"/>
        <v>0</v>
      </c>
    </row>
    <row r="374" spans="1:20" hidden="1" x14ac:dyDescent="0.2">
      <c r="A374" s="187" t="s">
        <v>2641</v>
      </c>
      <c r="B374" s="177" t="s">
        <v>2642</v>
      </c>
      <c r="C374" s="177">
        <v>31</v>
      </c>
      <c r="M374" s="177">
        <v>31</v>
      </c>
      <c r="Q374" s="177">
        <f t="shared" si="20"/>
        <v>31</v>
      </c>
      <c r="R374" s="177">
        <f t="shared" si="21"/>
        <v>31</v>
      </c>
      <c r="S374" s="177">
        <f t="shared" si="22"/>
        <v>0</v>
      </c>
      <c r="T374" s="177">
        <f t="shared" si="23"/>
        <v>0</v>
      </c>
    </row>
    <row r="375" spans="1:20" hidden="1" x14ac:dyDescent="0.2">
      <c r="A375" s="187" t="s">
        <v>708</v>
      </c>
      <c r="B375" s="177" t="s">
        <v>2643</v>
      </c>
      <c r="C375" s="177">
        <v>353</v>
      </c>
      <c r="J375" s="177">
        <v>84</v>
      </c>
      <c r="K375" s="177">
        <v>75</v>
      </c>
      <c r="L375" s="177">
        <v>75</v>
      </c>
      <c r="M375" s="177">
        <v>50</v>
      </c>
      <c r="N375" s="177">
        <v>31</v>
      </c>
      <c r="O375" s="177">
        <v>21</v>
      </c>
      <c r="P375" s="177">
        <v>17</v>
      </c>
      <c r="Q375" s="177">
        <f t="shared" si="20"/>
        <v>102</v>
      </c>
      <c r="R375" s="177">
        <f t="shared" si="21"/>
        <v>315</v>
      </c>
      <c r="S375" s="177">
        <f t="shared" si="22"/>
        <v>106</v>
      </c>
      <c r="T375" s="177">
        <f t="shared" si="23"/>
        <v>96</v>
      </c>
    </row>
    <row r="376" spans="1:20" hidden="1" x14ac:dyDescent="0.2">
      <c r="A376" s="187" t="s">
        <v>710</v>
      </c>
      <c r="B376" s="177" t="s">
        <v>2644</v>
      </c>
      <c r="C376" s="177">
        <v>134</v>
      </c>
      <c r="M376" s="177">
        <v>41</v>
      </c>
      <c r="N376" s="177">
        <v>47</v>
      </c>
      <c r="O376" s="177">
        <v>40</v>
      </c>
      <c r="P376" s="177">
        <v>6</v>
      </c>
      <c r="Q376" s="177">
        <f t="shared" si="20"/>
        <v>128</v>
      </c>
      <c r="R376" s="177">
        <f t="shared" si="21"/>
        <v>88</v>
      </c>
      <c r="S376" s="177">
        <f t="shared" si="22"/>
        <v>47</v>
      </c>
      <c r="T376" s="177">
        <f t="shared" si="23"/>
        <v>40</v>
      </c>
    </row>
    <row r="377" spans="1:20" hidden="1" x14ac:dyDescent="0.2">
      <c r="A377" s="187" t="s">
        <v>879</v>
      </c>
      <c r="B377" s="177" t="s">
        <v>2645</v>
      </c>
      <c r="C377" s="177">
        <v>42</v>
      </c>
      <c r="M377" s="177">
        <v>21</v>
      </c>
      <c r="N377" s="177">
        <v>21</v>
      </c>
      <c r="Q377" s="177">
        <f t="shared" si="20"/>
        <v>42</v>
      </c>
      <c r="R377" s="177">
        <f t="shared" si="21"/>
        <v>42</v>
      </c>
      <c r="S377" s="177">
        <f t="shared" si="22"/>
        <v>21</v>
      </c>
      <c r="T377" s="177">
        <f t="shared" si="23"/>
        <v>0</v>
      </c>
    </row>
    <row r="378" spans="1:20" hidden="1" x14ac:dyDescent="0.2">
      <c r="A378" s="187" t="s">
        <v>880</v>
      </c>
      <c r="B378" s="177" t="s">
        <v>2646</v>
      </c>
      <c r="C378" s="177">
        <v>624</v>
      </c>
      <c r="J378" s="177">
        <v>124</v>
      </c>
      <c r="K378" s="177">
        <v>138</v>
      </c>
      <c r="L378" s="177">
        <v>120</v>
      </c>
      <c r="M378" s="177">
        <v>91</v>
      </c>
      <c r="N378" s="177">
        <v>71</v>
      </c>
      <c r="O378" s="177">
        <v>38</v>
      </c>
      <c r="P378" s="177">
        <v>42</v>
      </c>
      <c r="Q378" s="177">
        <f t="shared" si="20"/>
        <v>200</v>
      </c>
      <c r="R378" s="177">
        <f t="shared" si="21"/>
        <v>544</v>
      </c>
      <c r="S378" s="177">
        <f t="shared" si="22"/>
        <v>191</v>
      </c>
      <c r="T378" s="177">
        <f t="shared" si="23"/>
        <v>158</v>
      </c>
    </row>
    <row r="379" spans="1:20" x14ac:dyDescent="0.2">
      <c r="A379" s="187" t="s">
        <v>881</v>
      </c>
      <c r="B379" s="177" t="s">
        <v>2647</v>
      </c>
      <c r="C379" s="177">
        <v>101</v>
      </c>
      <c r="O379" s="177">
        <v>51</v>
      </c>
      <c r="P379" s="177">
        <v>50</v>
      </c>
      <c r="Q379" s="177">
        <f t="shared" si="20"/>
        <v>51</v>
      </c>
      <c r="R379" s="177">
        <f t="shared" si="21"/>
        <v>0</v>
      </c>
      <c r="S379" s="177">
        <f t="shared" si="22"/>
        <v>0</v>
      </c>
      <c r="T379" s="177">
        <f t="shared" si="23"/>
        <v>51</v>
      </c>
    </row>
    <row r="380" spans="1:20" hidden="1" x14ac:dyDescent="0.2">
      <c r="A380" s="187" t="s">
        <v>882</v>
      </c>
      <c r="B380" s="177" t="s">
        <v>2648</v>
      </c>
      <c r="C380" s="177">
        <v>476</v>
      </c>
      <c r="M380" s="177">
        <v>123</v>
      </c>
      <c r="N380" s="177">
        <v>163</v>
      </c>
      <c r="O380" s="177">
        <v>129</v>
      </c>
      <c r="P380" s="177">
        <v>61</v>
      </c>
      <c r="Q380" s="177">
        <f t="shared" si="20"/>
        <v>415</v>
      </c>
      <c r="R380" s="177">
        <f t="shared" si="21"/>
        <v>286</v>
      </c>
      <c r="S380" s="177">
        <f t="shared" si="22"/>
        <v>163</v>
      </c>
      <c r="T380" s="177">
        <f t="shared" si="23"/>
        <v>129</v>
      </c>
    </row>
    <row r="381" spans="1:20" hidden="1" x14ac:dyDescent="0.2">
      <c r="A381" s="187" t="s">
        <v>883</v>
      </c>
      <c r="B381" s="177" t="s">
        <v>2649</v>
      </c>
      <c r="C381" s="177">
        <v>350</v>
      </c>
      <c r="M381" s="177">
        <v>98</v>
      </c>
      <c r="N381" s="177">
        <v>111</v>
      </c>
      <c r="O381" s="177">
        <v>78</v>
      </c>
      <c r="P381" s="177">
        <v>63</v>
      </c>
      <c r="Q381" s="177">
        <f t="shared" si="20"/>
        <v>287</v>
      </c>
      <c r="R381" s="177">
        <f t="shared" si="21"/>
        <v>209</v>
      </c>
      <c r="S381" s="177">
        <f t="shared" si="22"/>
        <v>111</v>
      </c>
      <c r="T381" s="177">
        <f t="shared" si="23"/>
        <v>78</v>
      </c>
    </row>
    <row r="382" spans="1:20" hidden="1" x14ac:dyDescent="0.2">
      <c r="A382" s="187" t="s">
        <v>712</v>
      </c>
      <c r="B382" s="177" t="s">
        <v>2650</v>
      </c>
      <c r="C382" s="177">
        <v>3079</v>
      </c>
      <c r="M382" s="177">
        <v>786</v>
      </c>
      <c r="N382" s="177">
        <v>868</v>
      </c>
      <c r="O382" s="177">
        <v>652</v>
      </c>
      <c r="P382" s="177">
        <v>773</v>
      </c>
      <c r="Q382" s="177">
        <f t="shared" si="20"/>
        <v>2306</v>
      </c>
      <c r="R382" s="177">
        <f t="shared" si="21"/>
        <v>1654</v>
      </c>
      <c r="S382" s="177">
        <f t="shared" si="22"/>
        <v>868</v>
      </c>
      <c r="T382" s="177">
        <f t="shared" si="23"/>
        <v>652</v>
      </c>
    </row>
    <row r="383" spans="1:20" hidden="1" x14ac:dyDescent="0.2">
      <c r="A383" s="187" t="s">
        <v>714</v>
      </c>
      <c r="B383" s="177" t="s">
        <v>2651</v>
      </c>
      <c r="C383" s="177">
        <v>489</v>
      </c>
      <c r="M383" s="177">
        <v>118</v>
      </c>
      <c r="N383" s="177">
        <v>135</v>
      </c>
      <c r="O383" s="177">
        <v>114</v>
      </c>
      <c r="P383" s="177">
        <v>122</v>
      </c>
      <c r="Q383" s="177">
        <f t="shared" si="20"/>
        <v>367</v>
      </c>
      <c r="R383" s="177">
        <f t="shared" si="21"/>
        <v>253</v>
      </c>
      <c r="S383" s="177">
        <f t="shared" si="22"/>
        <v>135</v>
      </c>
      <c r="T383" s="177">
        <f t="shared" si="23"/>
        <v>114</v>
      </c>
    </row>
    <row r="384" spans="1:20" x14ac:dyDescent="0.2">
      <c r="A384" s="187" t="s">
        <v>884</v>
      </c>
      <c r="B384" s="177" t="s">
        <v>2652</v>
      </c>
      <c r="C384" s="177">
        <v>193</v>
      </c>
      <c r="O384" s="177">
        <v>94</v>
      </c>
      <c r="P384" s="177">
        <v>99</v>
      </c>
      <c r="Q384" s="177">
        <f t="shared" si="20"/>
        <v>94</v>
      </c>
      <c r="R384" s="177">
        <f t="shared" si="21"/>
        <v>0</v>
      </c>
      <c r="S384" s="177">
        <f t="shared" si="22"/>
        <v>0</v>
      </c>
      <c r="T384" s="177">
        <f t="shared" si="23"/>
        <v>94</v>
      </c>
    </row>
    <row r="385" spans="1:20" hidden="1" x14ac:dyDescent="0.2">
      <c r="A385" s="187" t="s">
        <v>715</v>
      </c>
      <c r="B385" s="177" t="s">
        <v>2653</v>
      </c>
      <c r="C385" s="177">
        <v>3024</v>
      </c>
      <c r="M385" s="177">
        <v>903</v>
      </c>
      <c r="N385" s="177">
        <v>772</v>
      </c>
      <c r="O385" s="177">
        <v>673</v>
      </c>
      <c r="P385" s="177">
        <v>676</v>
      </c>
      <c r="Q385" s="177">
        <f t="shared" si="20"/>
        <v>2348</v>
      </c>
      <c r="R385" s="177">
        <f t="shared" si="21"/>
        <v>1675</v>
      </c>
      <c r="S385" s="177">
        <f t="shared" si="22"/>
        <v>772</v>
      </c>
      <c r="T385" s="177">
        <f t="shared" si="23"/>
        <v>673</v>
      </c>
    </row>
    <row r="386" spans="1:20" hidden="1" x14ac:dyDescent="0.2">
      <c r="A386" s="187" t="s">
        <v>717</v>
      </c>
      <c r="B386" s="177" t="s">
        <v>718</v>
      </c>
      <c r="C386" s="177">
        <v>2895</v>
      </c>
      <c r="M386" s="177">
        <v>778</v>
      </c>
      <c r="N386" s="177">
        <v>741</v>
      </c>
      <c r="O386" s="177">
        <v>581</v>
      </c>
      <c r="P386" s="177">
        <v>795</v>
      </c>
      <c r="Q386" s="177">
        <f t="shared" si="20"/>
        <v>2100</v>
      </c>
      <c r="R386" s="177">
        <f t="shared" si="21"/>
        <v>1519</v>
      </c>
      <c r="S386" s="177">
        <f t="shared" si="22"/>
        <v>741</v>
      </c>
      <c r="T386" s="177">
        <f t="shared" si="23"/>
        <v>581</v>
      </c>
    </row>
    <row r="387" spans="1:20" hidden="1" x14ac:dyDescent="0.2">
      <c r="A387" s="187" t="s">
        <v>719</v>
      </c>
      <c r="B387" s="177" t="s">
        <v>2654</v>
      </c>
      <c r="C387" s="177">
        <v>4236</v>
      </c>
      <c r="M387" s="177">
        <v>1151</v>
      </c>
      <c r="N387" s="177">
        <v>1043</v>
      </c>
      <c r="O387" s="177">
        <v>1005</v>
      </c>
      <c r="P387" s="177">
        <v>1037</v>
      </c>
      <c r="Q387" s="177">
        <f t="shared" ref="Q387:Q450" si="24">SUM(M387:O387)</f>
        <v>3199</v>
      </c>
      <c r="R387" s="177">
        <f t="shared" ref="R387:R450" si="25">SUM(G387:N387)</f>
        <v>2194</v>
      </c>
      <c r="S387" s="177">
        <f t="shared" ref="S387:S450" si="26">SUM(H387,L387,N387)</f>
        <v>1043</v>
      </c>
      <c r="T387" s="177">
        <f t="shared" ref="T387:T450" si="27">SUM(I387,L387,O387)</f>
        <v>1005</v>
      </c>
    </row>
    <row r="388" spans="1:20" hidden="1" x14ac:dyDescent="0.2">
      <c r="A388" s="187" t="s">
        <v>721</v>
      </c>
      <c r="B388" s="177" t="s">
        <v>2655</v>
      </c>
      <c r="C388" s="177">
        <v>1769</v>
      </c>
      <c r="M388" s="177">
        <v>459</v>
      </c>
      <c r="N388" s="177">
        <v>475</v>
      </c>
      <c r="O388" s="177">
        <v>378</v>
      </c>
      <c r="P388" s="177">
        <v>457</v>
      </c>
      <c r="Q388" s="177">
        <f t="shared" si="24"/>
        <v>1312</v>
      </c>
      <c r="R388" s="177">
        <f t="shared" si="25"/>
        <v>934</v>
      </c>
      <c r="S388" s="177">
        <f t="shared" si="26"/>
        <v>475</v>
      </c>
      <c r="T388" s="177">
        <f t="shared" si="27"/>
        <v>378</v>
      </c>
    </row>
    <row r="389" spans="1:20" hidden="1" x14ac:dyDescent="0.2">
      <c r="A389" s="187" t="s">
        <v>723</v>
      </c>
      <c r="B389" s="177" t="s">
        <v>2656</v>
      </c>
      <c r="C389" s="177">
        <v>2974</v>
      </c>
      <c r="M389" s="177">
        <v>813</v>
      </c>
      <c r="N389" s="177">
        <v>685</v>
      </c>
      <c r="O389" s="177">
        <v>657</v>
      </c>
      <c r="P389" s="177">
        <v>819</v>
      </c>
      <c r="Q389" s="177">
        <f t="shared" si="24"/>
        <v>2155</v>
      </c>
      <c r="R389" s="177">
        <f t="shared" si="25"/>
        <v>1498</v>
      </c>
      <c r="S389" s="177">
        <f t="shared" si="26"/>
        <v>685</v>
      </c>
      <c r="T389" s="177">
        <f t="shared" si="27"/>
        <v>657</v>
      </c>
    </row>
    <row r="390" spans="1:20" hidden="1" x14ac:dyDescent="0.2">
      <c r="A390" s="187" t="s">
        <v>725</v>
      </c>
      <c r="B390" s="177" t="s">
        <v>2657</v>
      </c>
      <c r="C390" s="177">
        <v>1795</v>
      </c>
      <c r="M390" s="177">
        <v>564</v>
      </c>
      <c r="N390" s="177">
        <v>500</v>
      </c>
      <c r="O390" s="177">
        <v>318</v>
      </c>
      <c r="P390" s="177">
        <v>413</v>
      </c>
      <c r="Q390" s="177">
        <f t="shared" si="24"/>
        <v>1382</v>
      </c>
      <c r="R390" s="177">
        <f t="shared" si="25"/>
        <v>1064</v>
      </c>
      <c r="S390" s="177">
        <f t="shared" si="26"/>
        <v>500</v>
      </c>
      <c r="T390" s="177">
        <f t="shared" si="27"/>
        <v>318</v>
      </c>
    </row>
    <row r="391" spans="1:20" hidden="1" x14ac:dyDescent="0.2">
      <c r="A391" s="187" t="s">
        <v>727</v>
      </c>
      <c r="B391" s="177" t="s">
        <v>728</v>
      </c>
      <c r="C391" s="177">
        <v>1437</v>
      </c>
      <c r="M391" s="177">
        <v>389</v>
      </c>
      <c r="N391" s="177">
        <v>333</v>
      </c>
      <c r="O391" s="177">
        <v>354</v>
      </c>
      <c r="P391" s="177">
        <v>361</v>
      </c>
      <c r="Q391" s="177">
        <f t="shared" si="24"/>
        <v>1076</v>
      </c>
      <c r="R391" s="177">
        <f t="shared" si="25"/>
        <v>722</v>
      </c>
      <c r="S391" s="177">
        <f t="shared" si="26"/>
        <v>333</v>
      </c>
      <c r="T391" s="177">
        <f t="shared" si="27"/>
        <v>354</v>
      </c>
    </row>
    <row r="392" spans="1:20" x14ac:dyDescent="0.2">
      <c r="A392" s="187" t="s">
        <v>729</v>
      </c>
      <c r="B392" s="177" t="s">
        <v>915</v>
      </c>
      <c r="C392" s="177">
        <v>549</v>
      </c>
      <c r="M392" s="177">
        <v>138</v>
      </c>
      <c r="N392" s="177">
        <v>139</v>
      </c>
      <c r="O392" s="177">
        <v>131</v>
      </c>
      <c r="P392" s="177">
        <v>141</v>
      </c>
      <c r="Q392" s="177">
        <f t="shared" si="24"/>
        <v>408</v>
      </c>
      <c r="R392" s="177">
        <f t="shared" si="25"/>
        <v>277</v>
      </c>
      <c r="S392" s="177">
        <f t="shared" si="26"/>
        <v>139</v>
      </c>
      <c r="T392" s="177">
        <f t="shared" si="27"/>
        <v>131</v>
      </c>
    </row>
    <row r="393" spans="1:20" hidden="1" x14ac:dyDescent="0.2">
      <c r="A393" s="187" t="s">
        <v>2658</v>
      </c>
      <c r="B393" s="177" t="s">
        <v>2659</v>
      </c>
      <c r="C393" s="177">
        <v>64</v>
      </c>
      <c r="M393" s="177">
        <v>64</v>
      </c>
      <c r="Q393" s="177">
        <f t="shared" si="24"/>
        <v>64</v>
      </c>
      <c r="R393" s="177">
        <f t="shared" si="25"/>
        <v>64</v>
      </c>
      <c r="S393" s="177">
        <f t="shared" si="26"/>
        <v>0</v>
      </c>
      <c r="T393" s="177">
        <f t="shared" si="27"/>
        <v>0</v>
      </c>
    </row>
    <row r="394" spans="1:20" hidden="1" x14ac:dyDescent="0.2">
      <c r="A394" s="187" t="s">
        <v>730</v>
      </c>
      <c r="B394" s="177" t="s">
        <v>913</v>
      </c>
      <c r="C394" s="177">
        <v>2355</v>
      </c>
      <c r="M394" s="177">
        <v>684</v>
      </c>
      <c r="N394" s="177">
        <v>656</v>
      </c>
      <c r="O394" s="177">
        <v>482</v>
      </c>
      <c r="P394" s="177">
        <v>533</v>
      </c>
      <c r="Q394" s="177">
        <f t="shared" si="24"/>
        <v>1822</v>
      </c>
      <c r="R394" s="177">
        <f t="shared" si="25"/>
        <v>1340</v>
      </c>
      <c r="S394" s="177">
        <f t="shared" si="26"/>
        <v>656</v>
      </c>
      <c r="T394" s="177">
        <f t="shared" si="27"/>
        <v>482</v>
      </c>
    </row>
    <row r="395" spans="1:20" hidden="1" x14ac:dyDescent="0.2">
      <c r="A395" s="187" t="s">
        <v>732</v>
      </c>
      <c r="B395" s="177" t="s">
        <v>2660</v>
      </c>
      <c r="C395" s="177">
        <v>2161</v>
      </c>
      <c r="M395" s="177">
        <v>621</v>
      </c>
      <c r="N395" s="177">
        <v>568</v>
      </c>
      <c r="O395" s="177">
        <v>502</v>
      </c>
      <c r="P395" s="177">
        <v>470</v>
      </c>
      <c r="Q395" s="177">
        <f t="shared" si="24"/>
        <v>1691</v>
      </c>
      <c r="R395" s="177">
        <f t="shared" si="25"/>
        <v>1189</v>
      </c>
      <c r="S395" s="177">
        <f t="shared" si="26"/>
        <v>568</v>
      </c>
      <c r="T395" s="177">
        <f t="shared" si="27"/>
        <v>502</v>
      </c>
    </row>
    <row r="396" spans="1:20" hidden="1" x14ac:dyDescent="0.2">
      <c r="A396" s="187" t="s">
        <v>734</v>
      </c>
      <c r="B396" s="177" t="s">
        <v>2661</v>
      </c>
      <c r="C396" s="177">
        <v>1784</v>
      </c>
      <c r="M396" s="177">
        <v>535</v>
      </c>
      <c r="N396" s="177">
        <v>458</v>
      </c>
      <c r="O396" s="177">
        <v>345</v>
      </c>
      <c r="P396" s="177">
        <v>446</v>
      </c>
      <c r="Q396" s="177">
        <f t="shared" si="24"/>
        <v>1338</v>
      </c>
      <c r="R396" s="177">
        <f t="shared" si="25"/>
        <v>993</v>
      </c>
      <c r="S396" s="177">
        <f t="shared" si="26"/>
        <v>458</v>
      </c>
      <c r="T396" s="177">
        <f t="shared" si="27"/>
        <v>345</v>
      </c>
    </row>
    <row r="397" spans="1:20" hidden="1" x14ac:dyDescent="0.2">
      <c r="A397" s="187" t="s">
        <v>736</v>
      </c>
      <c r="B397" s="177" t="s">
        <v>2662</v>
      </c>
      <c r="C397" s="177">
        <v>2248</v>
      </c>
      <c r="M397" s="177">
        <v>600</v>
      </c>
      <c r="N397" s="177">
        <v>634</v>
      </c>
      <c r="O397" s="177">
        <v>535</v>
      </c>
      <c r="P397" s="177">
        <v>479</v>
      </c>
      <c r="Q397" s="177">
        <f t="shared" si="24"/>
        <v>1769</v>
      </c>
      <c r="R397" s="177">
        <f t="shared" si="25"/>
        <v>1234</v>
      </c>
      <c r="S397" s="177">
        <f t="shared" si="26"/>
        <v>634</v>
      </c>
      <c r="T397" s="177">
        <f t="shared" si="27"/>
        <v>535</v>
      </c>
    </row>
    <row r="398" spans="1:20" hidden="1" x14ac:dyDescent="0.2">
      <c r="A398" s="187" t="s">
        <v>738</v>
      </c>
      <c r="B398" s="177" t="s">
        <v>2663</v>
      </c>
      <c r="C398" s="177">
        <v>1827</v>
      </c>
      <c r="M398" s="177">
        <v>579</v>
      </c>
      <c r="N398" s="177">
        <v>446</v>
      </c>
      <c r="O398" s="177">
        <v>339</v>
      </c>
      <c r="P398" s="177">
        <v>463</v>
      </c>
      <c r="Q398" s="177">
        <f t="shared" si="24"/>
        <v>1364</v>
      </c>
      <c r="R398" s="177">
        <f t="shared" si="25"/>
        <v>1025</v>
      </c>
      <c r="S398" s="177">
        <f t="shared" si="26"/>
        <v>446</v>
      </c>
      <c r="T398" s="177">
        <f t="shared" si="27"/>
        <v>339</v>
      </c>
    </row>
    <row r="399" spans="1:20" hidden="1" x14ac:dyDescent="0.2">
      <c r="A399" s="187" t="s">
        <v>740</v>
      </c>
      <c r="B399" s="177" t="s">
        <v>2664</v>
      </c>
      <c r="C399" s="177">
        <v>160</v>
      </c>
      <c r="J399" s="177">
        <v>26</v>
      </c>
      <c r="K399" s="177">
        <v>43</v>
      </c>
      <c r="L399" s="177">
        <v>41</v>
      </c>
      <c r="M399" s="177">
        <v>22</v>
      </c>
      <c r="N399" s="177">
        <v>15</v>
      </c>
      <c r="O399" s="177">
        <v>13</v>
      </c>
      <c r="Q399" s="177">
        <f t="shared" si="24"/>
        <v>50</v>
      </c>
      <c r="R399" s="177">
        <f t="shared" si="25"/>
        <v>147</v>
      </c>
      <c r="S399" s="177">
        <f t="shared" si="26"/>
        <v>56</v>
      </c>
      <c r="T399" s="177">
        <f t="shared" si="27"/>
        <v>54</v>
      </c>
    </row>
    <row r="400" spans="1:20" hidden="1" x14ac:dyDescent="0.2">
      <c r="A400" s="187" t="s">
        <v>742</v>
      </c>
      <c r="B400" s="177" t="s">
        <v>2665</v>
      </c>
      <c r="C400" s="177">
        <v>328</v>
      </c>
      <c r="M400" s="177">
        <v>100</v>
      </c>
      <c r="N400" s="177">
        <v>130</v>
      </c>
      <c r="O400" s="177">
        <v>98</v>
      </c>
      <c r="Q400" s="177">
        <f t="shared" si="24"/>
        <v>328</v>
      </c>
      <c r="R400" s="177">
        <f t="shared" si="25"/>
        <v>230</v>
      </c>
      <c r="S400" s="177">
        <f t="shared" si="26"/>
        <v>130</v>
      </c>
      <c r="T400" s="177">
        <f t="shared" si="27"/>
        <v>98</v>
      </c>
    </row>
    <row r="401" spans="1:20" hidden="1" x14ac:dyDescent="0.2">
      <c r="A401" s="187" t="s">
        <v>744</v>
      </c>
      <c r="B401" s="177" t="s">
        <v>2666</v>
      </c>
      <c r="C401" s="177">
        <v>120</v>
      </c>
      <c r="M401" s="177">
        <v>49</v>
      </c>
      <c r="N401" s="177">
        <v>37</v>
      </c>
      <c r="O401" s="177">
        <v>34</v>
      </c>
      <c r="Q401" s="177">
        <f t="shared" si="24"/>
        <v>120</v>
      </c>
      <c r="R401" s="177">
        <f t="shared" si="25"/>
        <v>86</v>
      </c>
      <c r="S401" s="177">
        <f t="shared" si="26"/>
        <v>37</v>
      </c>
      <c r="T401" s="177">
        <f t="shared" si="27"/>
        <v>34</v>
      </c>
    </row>
    <row r="402" spans="1:20" hidden="1" x14ac:dyDescent="0.2">
      <c r="A402" s="187" t="s">
        <v>746</v>
      </c>
      <c r="B402" s="177" t="s">
        <v>2667</v>
      </c>
      <c r="C402" s="177">
        <v>3056</v>
      </c>
      <c r="M402" s="177">
        <v>740</v>
      </c>
      <c r="N402" s="177">
        <v>838</v>
      </c>
      <c r="O402" s="177">
        <v>707</v>
      </c>
      <c r="P402" s="177">
        <v>771</v>
      </c>
      <c r="Q402" s="177">
        <f t="shared" si="24"/>
        <v>2285</v>
      </c>
      <c r="R402" s="177">
        <f t="shared" si="25"/>
        <v>1578</v>
      </c>
      <c r="S402" s="177">
        <f t="shared" si="26"/>
        <v>838</v>
      </c>
      <c r="T402" s="177">
        <f t="shared" si="27"/>
        <v>707</v>
      </c>
    </row>
    <row r="403" spans="1:20" hidden="1" x14ac:dyDescent="0.2">
      <c r="A403" s="187" t="s">
        <v>748</v>
      </c>
      <c r="B403" s="177" t="s">
        <v>2668</v>
      </c>
      <c r="C403" s="177">
        <v>905</v>
      </c>
      <c r="M403" s="177">
        <v>266</v>
      </c>
      <c r="N403" s="177">
        <v>221</v>
      </c>
      <c r="O403" s="177">
        <v>170</v>
      </c>
      <c r="P403" s="177">
        <v>248</v>
      </c>
      <c r="Q403" s="177">
        <f t="shared" si="24"/>
        <v>657</v>
      </c>
      <c r="R403" s="177">
        <f t="shared" si="25"/>
        <v>487</v>
      </c>
      <c r="S403" s="177">
        <f t="shared" si="26"/>
        <v>221</v>
      </c>
      <c r="T403" s="177">
        <f t="shared" si="27"/>
        <v>170</v>
      </c>
    </row>
    <row r="404" spans="1:20" hidden="1" x14ac:dyDescent="0.2">
      <c r="A404" s="187" t="s">
        <v>750</v>
      </c>
      <c r="B404" s="177" t="s">
        <v>2669</v>
      </c>
      <c r="C404" s="177">
        <v>1154</v>
      </c>
      <c r="M404" s="177">
        <v>298</v>
      </c>
      <c r="N404" s="177">
        <v>314</v>
      </c>
      <c r="O404" s="177">
        <v>234</v>
      </c>
      <c r="P404" s="177">
        <v>308</v>
      </c>
      <c r="Q404" s="177">
        <f t="shared" si="24"/>
        <v>846</v>
      </c>
      <c r="R404" s="177">
        <f t="shared" si="25"/>
        <v>612</v>
      </c>
      <c r="S404" s="177">
        <f t="shared" si="26"/>
        <v>314</v>
      </c>
      <c r="T404" s="177">
        <f t="shared" si="27"/>
        <v>234</v>
      </c>
    </row>
    <row r="405" spans="1:20" hidden="1" x14ac:dyDescent="0.2">
      <c r="A405" s="187" t="s">
        <v>752</v>
      </c>
      <c r="B405" s="177" t="s">
        <v>2670</v>
      </c>
      <c r="C405" s="177">
        <v>2853</v>
      </c>
      <c r="M405" s="177">
        <v>716</v>
      </c>
      <c r="N405" s="177">
        <v>694</v>
      </c>
      <c r="O405" s="177">
        <v>741</v>
      </c>
      <c r="P405" s="177">
        <v>702</v>
      </c>
      <c r="Q405" s="177">
        <f t="shared" si="24"/>
        <v>2151</v>
      </c>
      <c r="R405" s="177">
        <f t="shared" si="25"/>
        <v>1410</v>
      </c>
      <c r="S405" s="177">
        <f t="shared" si="26"/>
        <v>694</v>
      </c>
      <c r="T405" s="177">
        <f t="shared" si="27"/>
        <v>741</v>
      </c>
    </row>
    <row r="406" spans="1:20" hidden="1" x14ac:dyDescent="0.2">
      <c r="A406" s="187" t="s">
        <v>754</v>
      </c>
      <c r="B406" s="177" t="s">
        <v>2671</v>
      </c>
      <c r="C406" s="177">
        <v>2228</v>
      </c>
      <c r="M406" s="177">
        <v>579</v>
      </c>
      <c r="N406" s="177">
        <v>562</v>
      </c>
      <c r="O406" s="177">
        <v>534</v>
      </c>
      <c r="P406" s="177">
        <v>553</v>
      </c>
      <c r="Q406" s="177">
        <f t="shared" si="24"/>
        <v>1675</v>
      </c>
      <c r="R406" s="177">
        <f t="shared" si="25"/>
        <v>1141</v>
      </c>
      <c r="S406" s="177">
        <f t="shared" si="26"/>
        <v>562</v>
      </c>
      <c r="T406" s="177">
        <f t="shared" si="27"/>
        <v>534</v>
      </c>
    </row>
    <row r="407" spans="1:20" hidden="1" x14ac:dyDescent="0.2">
      <c r="A407" s="187" t="s">
        <v>756</v>
      </c>
      <c r="B407" s="177" t="s">
        <v>2672</v>
      </c>
      <c r="C407" s="177">
        <v>1412</v>
      </c>
      <c r="M407" s="177">
        <v>392</v>
      </c>
      <c r="N407" s="177">
        <v>345</v>
      </c>
      <c r="O407" s="177">
        <v>311</v>
      </c>
      <c r="P407" s="177">
        <v>364</v>
      </c>
      <c r="Q407" s="177">
        <f t="shared" si="24"/>
        <v>1048</v>
      </c>
      <c r="R407" s="177">
        <f t="shared" si="25"/>
        <v>737</v>
      </c>
      <c r="S407" s="177">
        <f t="shared" si="26"/>
        <v>345</v>
      </c>
      <c r="T407" s="177">
        <f t="shared" si="27"/>
        <v>311</v>
      </c>
    </row>
    <row r="408" spans="1:20" hidden="1" x14ac:dyDescent="0.2">
      <c r="A408" s="187" t="s">
        <v>758</v>
      </c>
      <c r="B408" s="177" t="s">
        <v>2673</v>
      </c>
      <c r="C408" s="177">
        <v>1544</v>
      </c>
      <c r="M408" s="177">
        <v>453</v>
      </c>
      <c r="N408" s="177">
        <v>407</v>
      </c>
      <c r="O408" s="177">
        <v>367</v>
      </c>
      <c r="P408" s="177">
        <v>317</v>
      </c>
      <c r="Q408" s="177">
        <f t="shared" si="24"/>
        <v>1227</v>
      </c>
      <c r="R408" s="177">
        <f t="shared" si="25"/>
        <v>860</v>
      </c>
      <c r="S408" s="177">
        <f t="shared" si="26"/>
        <v>407</v>
      </c>
      <c r="T408" s="177">
        <f t="shared" si="27"/>
        <v>367</v>
      </c>
    </row>
    <row r="409" spans="1:20" hidden="1" x14ac:dyDescent="0.2">
      <c r="A409" s="187" t="s">
        <v>760</v>
      </c>
      <c r="B409" s="177" t="s">
        <v>2674</v>
      </c>
      <c r="C409" s="177">
        <v>1634</v>
      </c>
      <c r="M409" s="177">
        <v>469</v>
      </c>
      <c r="N409" s="177">
        <v>391</v>
      </c>
      <c r="O409" s="177">
        <v>359</v>
      </c>
      <c r="P409" s="177">
        <v>415</v>
      </c>
      <c r="Q409" s="177">
        <f t="shared" si="24"/>
        <v>1219</v>
      </c>
      <c r="R409" s="177">
        <f t="shared" si="25"/>
        <v>860</v>
      </c>
      <c r="S409" s="177">
        <f t="shared" si="26"/>
        <v>391</v>
      </c>
      <c r="T409" s="177">
        <f t="shared" si="27"/>
        <v>359</v>
      </c>
    </row>
    <row r="410" spans="1:20" hidden="1" x14ac:dyDescent="0.2">
      <c r="A410" s="187" t="s">
        <v>762</v>
      </c>
      <c r="B410" s="177" t="s">
        <v>2675</v>
      </c>
      <c r="C410" s="177">
        <v>2947</v>
      </c>
      <c r="M410" s="177">
        <v>702</v>
      </c>
      <c r="N410" s="177">
        <v>743</v>
      </c>
      <c r="O410" s="177">
        <v>734</v>
      </c>
      <c r="P410" s="177">
        <v>768</v>
      </c>
      <c r="Q410" s="177">
        <f t="shared" si="24"/>
        <v>2179</v>
      </c>
      <c r="R410" s="177">
        <f t="shared" si="25"/>
        <v>1445</v>
      </c>
      <c r="S410" s="177">
        <f t="shared" si="26"/>
        <v>743</v>
      </c>
      <c r="T410" s="177">
        <f t="shared" si="27"/>
        <v>734</v>
      </c>
    </row>
    <row r="411" spans="1:20" hidden="1" x14ac:dyDescent="0.2">
      <c r="A411" s="187" t="s">
        <v>764</v>
      </c>
      <c r="B411" s="177" t="s">
        <v>765</v>
      </c>
      <c r="C411" s="177">
        <v>2696</v>
      </c>
      <c r="M411" s="177">
        <v>664</v>
      </c>
      <c r="N411" s="177">
        <v>694</v>
      </c>
      <c r="O411" s="177">
        <v>638</v>
      </c>
      <c r="P411" s="177">
        <v>700</v>
      </c>
      <c r="Q411" s="177">
        <f t="shared" si="24"/>
        <v>1996</v>
      </c>
      <c r="R411" s="177">
        <f t="shared" si="25"/>
        <v>1358</v>
      </c>
      <c r="S411" s="177">
        <f t="shared" si="26"/>
        <v>694</v>
      </c>
      <c r="T411" s="177">
        <f t="shared" si="27"/>
        <v>638</v>
      </c>
    </row>
    <row r="412" spans="1:20" hidden="1" x14ac:dyDescent="0.2">
      <c r="A412" s="187" t="s">
        <v>766</v>
      </c>
      <c r="B412" s="177" t="s">
        <v>2676</v>
      </c>
      <c r="C412" s="177">
        <v>1830</v>
      </c>
      <c r="M412" s="177">
        <v>508</v>
      </c>
      <c r="N412" s="177">
        <v>480</v>
      </c>
      <c r="O412" s="177">
        <v>393</v>
      </c>
      <c r="P412" s="177">
        <v>449</v>
      </c>
      <c r="Q412" s="177">
        <f t="shared" si="24"/>
        <v>1381</v>
      </c>
      <c r="R412" s="177">
        <f t="shared" si="25"/>
        <v>988</v>
      </c>
      <c r="S412" s="177">
        <f t="shared" si="26"/>
        <v>480</v>
      </c>
      <c r="T412" s="177">
        <f t="shared" si="27"/>
        <v>393</v>
      </c>
    </row>
    <row r="413" spans="1:20" hidden="1" x14ac:dyDescent="0.2">
      <c r="A413" s="187" t="s">
        <v>768</v>
      </c>
      <c r="B413" s="177" t="s">
        <v>2677</v>
      </c>
      <c r="C413" s="177">
        <v>2531</v>
      </c>
      <c r="M413" s="177">
        <v>655</v>
      </c>
      <c r="N413" s="177">
        <v>662</v>
      </c>
      <c r="O413" s="177">
        <v>560</v>
      </c>
      <c r="P413" s="177">
        <v>654</v>
      </c>
      <c r="Q413" s="177">
        <f t="shared" si="24"/>
        <v>1877</v>
      </c>
      <c r="R413" s="177">
        <f t="shared" si="25"/>
        <v>1317</v>
      </c>
      <c r="S413" s="177">
        <f t="shared" si="26"/>
        <v>662</v>
      </c>
      <c r="T413" s="177">
        <f t="shared" si="27"/>
        <v>560</v>
      </c>
    </row>
    <row r="414" spans="1:20" hidden="1" x14ac:dyDescent="0.2">
      <c r="A414" s="187" t="s">
        <v>770</v>
      </c>
      <c r="B414" s="177" t="s">
        <v>2678</v>
      </c>
      <c r="C414" s="177">
        <v>2295</v>
      </c>
      <c r="M414" s="177">
        <v>592</v>
      </c>
      <c r="N414" s="177">
        <v>563</v>
      </c>
      <c r="O414" s="177">
        <v>498</v>
      </c>
      <c r="P414" s="177">
        <v>642</v>
      </c>
      <c r="Q414" s="177">
        <f t="shared" si="24"/>
        <v>1653</v>
      </c>
      <c r="R414" s="177">
        <f t="shared" si="25"/>
        <v>1155</v>
      </c>
      <c r="S414" s="177">
        <f t="shared" si="26"/>
        <v>563</v>
      </c>
      <c r="T414" s="177">
        <f t="shared" si="27"/>
        <v>498</v>
      </c>
    </row>
    <row r="415" spans="1:20" x14ac:dyDescent="0.2">
      <c r="A415" s="187" t="s">
        <v>885</v>
      </c>
      <c r="B415" s="177" t="s">
        <v>2679</v>
      </c>
      <c r="C415" s="177">
        <v>104</v>
      </c>
      <c r="O415" s="177">
        <v>57</v>
      </c>
      <c r="P415" s="177">
        <v>47</v>
      </c>
      <c r="Q415" s="177">
        <f t="shared" si="24"/>
        <v>57</v>
      </c>
      <c r="R415" s="177">
        <f t="shared" si="25"/>
        <v>0</v>
      </c>
      <c r="S415" s="177">
        <f t="shared" si="26"/>
        <v>0</v>
      </c>
      <c r="T415" s="177">
        <f t="shared" si="27"/>
        <v>57</v>
      </c>
    </row>
    <row r="416" spans="1:20" x14ac:dyDescent="0.2">
      <c r="A416" s="187" t="s">
        <v>2680</v>
      </c>
      <c r="B416" s="177" t="s">
        <v>2681</v>
      </c>
      <c r="C416" s="177">
        <v>15</v>
      </c>
      <c r="M416" s="177">
        <v>15</v>
      </c>
      <c r="Q416" s="177">
        <f t="shared" si="24"/>
        <v>15</v>
      </c>
      <c r="R416" s="177">
        <f t="shared" si="25"/>
        <v>15</v>
      </c>
      <c r="S416" s="177">
        <f t="shared" si="26"/>
        <v>0</v>
      </c>
      <c r="T416" s="177">
        <f t="shared" si="27"/>
        <v>0</v>
      </c>
    </row>
    <row r="417" spans="1:20" x14ac:dyDescent="0.2">
      <c r="A417" s="187" t="s">
        <v>2682</v>
      </c>
      <c r="B417" s="177" t="s">
        <v>2683</v>
      </c>
      <c r="C417" s="177">
        <v>47</v>
      </c>
      <c r="O417" s="177">
        <v>47</v>
      </c>
      <c r="Q417" s="177">
        <f t="shared" si="24"/>
        <v>47</v>
      </c>
      <c r="R417" s="177">
        <f t="shared" si="25"/>
        <v>0</v>
      </c>
      <c r="S417" s="177">
        <f t="shared" si="26"/>
        <v>0</v>
      </c>
      <c r="T417" s="177">
        <f t="shared" si="27"/>
        <v>47</v>
      </c>
    </row>
    <row r="418" spans="1:20" hidden="1" x14ac:dyDescent="0.2">
      <c r="A418" s="187" t="s">
        <v>772</v>
      </c>
      <c r="B418" s="177" t="s">
        <v>2684</v>
      </c>
      <c r="C418" s="177">
        <v>2612</v>
      </c>
      <c r="M418" s="177">
        <v>721</v>
      </c>
      <c r="N418" s="177">
        <v>677</v>
      </c>
      <c r="O418" s="177">
        <v>520</v>
      </c>
      <c r="P418" s="177">
        <v>694</v>
      </c>
      <c r="Q418" s="177">
        <f t="shared" si="24"/>
        <v>1918</v>
      </c>
      <c r="R418" s="177">
        <f t="shared" si="25"/>
        <v>1398</v>
      </c>
      <c r="S418" s="177">
        <f t="shared" si="26"/>
        <v>677</v>
      </c>
      <c r="T418" s="177">
        <f t="shared" si="27"/>
        <v>520</v>
      </c>
    </row>
    <row r="419" spans="1:20" hidden="1" x14ac:dyDescent="0.2">
      <c r="A419" s="187" t="s">
        <v>774</v>
      </c>
      <c r="B419" s="177" t="s">
        <v>2685</v>
      </c>
      <c r="C419" s="177">
        <v>1497</v>
      </c>
      <c r="M419" s="177">
        <v>338</v>
      </c>
      <c r="N419" s="177">
        <v>364</v>
      </c>
      <c r="O419" s="177">
        <v>337</v>
      </c>
      <c r="P419" s="177">
        <v>458</v>
      </c>
      <c r="Q419" s="177">
        <f t="shared" si="24"/>
        <v>1039</v>
      </c>
      <c r="R419" s="177">
        <f t="shared" si="25"/>
        <v>702</v>
      </c>
      <c r="S419" s="177">
        <f t="shared" si="26"/>
        <v>364</v>
      </c>
      <c r="T419" s="177">
        <f t="shared" si="27"/>
        <v>337</v>
      </c>
    </row>
    <row r="420" spans="1:20" hidden="1" x14ac:dyDescent="0.2">
      <c r="A420" s="187" t="s">
        <v>776</v>
      </c>
      <c r="B420" s="177" t="s">
        <v>2686</v>
      </c>
      <c r="C420" s="177">
        <v>147</v>
      </c>
      <c r="J420" s="177">
        <v>15</v>
      </c>
      <c r="K420" s="177">
        <v>21</v>
      </c>
      <c r="L420" s="177">
        <v>39</v>
      </c>
      <c r="M420" s="177">
        <v>30</v>
      </c>
      <c r="N420" s="177">
        <v>21</v>
      </c>
      <c r="O420" s="177">
        <v>14</v>
      </c>
      <c r="P420" s="177">
        <v>7</v>
      </c>
      <c r="Q420" s="177">
        <f t="shared" si="24"/>
        <v>65</v>
      </c>
      <c r="R420" s="177">
        <f t="shared" si="25"/>
        <v>126</v>
      </c>
      <c r="S420" s="177">
        <f t="shared" si="26"/>
        <v>60</v>
      </c>
      <c r="T420" s="177">
        <f t="shared" si="27"/>
        <v>53</v>
      </c>
    </row>
    <row r="421" spans="1:20" hidden="1" x14ac:dyDescent="0.2">
      <c r="A421" s="187" t="s">
        <v>778</v>
      </c>
      <c r="B421" s="177" t="s">
        <v>2687</v>
      </c>
      <c r="C421" s="177">
        <v>3242</v>
      </c>
      <c r="M421" s="177">
        <v>942</v>
      </c>
      <c r="N421" s="177">
        <v>936</v>
      </c>
      <c r="O421" s="177">
        <v>721</v>
      </c>
      <c r="P421" s="177">
        <v>643</v>
      </c>
      <c r="Q421" s="177">
        <f t="shared" si="24"/>
        <v>2599</v>
      </c>
      <c r="R421" s="177">
        <f t="shared" si="25"/>
        <v>1878</v>
      </c>
      <c r="S421" s="177">
        <f t="shared" si="26"/>
        <v>936</v>
      </c>
      <c r="T421" s="177">
        <f t="shared" si="27"/>
        <v>721</v>
      </c>
    </row>
    <row r="422" spans="1:20" hidden="1" x14ac:dyDescent="0.2">
      <c r="A422" s="187" t="s">
        <v>780</v>
      </c>
      <c r="B422" s="177" t="s">
        <v>2688</v>
      </c>
      <c r="C422" s="177">
        <v>2256</v>
      </c>
      <c r="M422" s="177">
        <v>577</v>
      </c>
      <c r="N422" s="177">
        <v>574</v>
      </c>
      <c r="O422" s="177">
        <v>490</v>
      </c>
      <c r="P422" s="177">
        <v>615</v>
      </c>
      <c r="Q422" s="177">
        <f t="shared" si="24"/>
        <v>1641</v>
      </c>
      <c r="R422" s="177">
        <f t="shared" si="25"/>
        <v>1151</v>
      </c>
      <c r="S422" s="177">
        <f t="shared" si="26"/>
        <v>574</v>
      </c>
      <c r="T422" s="177">
        <f t="shared" si="27"/>
        <v>490</v>
      </c>
    </row>
    <row r="423" spans="1:20" hidden="1" x14ac:dyDescent="0.2">
      <c r="A423" s="187" t="s">
        <v>782</v>
      </c>
      <c r="B423" s="177" t="s">
        <v>2689</v>
      </c>
      <c r="C423" s="177">
        <v>2111</v>
      </c>
      <c r="M423" s="177">
        <v>613</v>
      </c>
      <c r="N423" s="177">
        <v>482</v>
      </c>
      <c r="O423" s="177">
        <v>448</v>
      </c>
      <c r="P423" s="177">
        <v>568</v>
      </c>
      <c r="Q423" s="177">
        <f t="shared" si="24"/>
        <v>1543</v>
      </c>
      <c r="R423" s="177">
        <f t="shared" si="25"/>
        <v>1095</v>
      </c>
      <c r="S423" s="177">
        <f t="shared" si="26"/>
        <v>482</v>
      </c>
      <c r="T423" s="177">
        <f t="shared" si="27"/>
        <v>448</v>
      </c>
    </row>
    <row r="424" spans="1:20" hidden="1" x14ac:dyDescent="0.2">
      <c r="A424" s="187" t="s">
        <v>784</v>
      </c>
      <c r="B424" s="177" t="s">
        <v>785</v>
      </c>
      <c r="C424" s="177">
        <v>2909</v>
      </c>
      <c r="M424" s="177">
        <v>788</v>
      </c>
      <c r="N424" s="177">
        <v>780</v>
      </c>
      <c r="O424" s="177">
        <v>608</v>
      </c>
      <c r="P424" s="177">
        <v>733</v>
      </c>
      <c r="Q424" s="177">
        <f t="shared" si="24"/>
        <v>2176</v>
      </c>
      <c r="R424" s="177">
        <f t="shared" si="25"/>
        <v>1568</v>
      </c>
      <c r="S424" s="177">
        <f t="shared" si="26"/>
        <v>780</v>
      </c>
      <c r="T424" s="177">
        <f t="shared" si="27"/>
        <v>608</v>
      </c>
    </row>
    <row r="425" spans="1:20" hidden="1" x14ac:dyDescent="0.2">
      <c r="A425" s="187" t="s">
        <v>786</v>
      </c>
      <c r="B425" s="177" t="s">
        <v>787</v>
      </c>
      <c r="C425" s="177">
        <v>1878</v>
      </c>
      <c r="M425" s="177">
        <v>487</v>
      </c>
      <c r="N425" s="177">
        <v>484</v>
      </c>
      <c r="O425" s="177">
        <v>408</v>
      </c>
      <c r="P425" s="177">
        <v>499</v>
      </c>
      <c r="Q425" s="177">
        <f t="shared" si="24"/>
        <v>1379</v>
      </c>
      <c r="R425" s="177">
        <f t="shared" si="25"/>
        <v>971</v>
      </c>
      <c r="S425" s="177">
        <f t="shared" si="26"/>
        <v>484</v>
      </c>
      <c r="T425" s="177">
        <f t="shared" si="27"/>
        <v>408</v>
      </c>
    </row>
    <row r="426" spans="1:20" hidden="1" x14ac:dyDescent="0.2">
      <c r="A426" s="187" t="s">
        <v>788</v>
      </c>
      <c r="B426" s="177" t="s">
        <v>2690</v>
      </c>
      <c r="C426" s="177">
        <v>2944</v>
      </c>
      <c r="M426" s="177">
        <v>806</v>
      </c>
      <c r="N426" s="177">
        <v>701</v>
      </c>
      <c r="O426" s="177">
        <v>651</v>
      </c>
      <c r="P426" s="177">
        <v>786</v>
      </c>
      <c r="Q426" s="177">
        <f t="shared" si="24"/>
        <v>2158</v>
      </c>
      <c r="R426" s="177">
        <f t="shared" si="25"/>
        <v>1507</v>
      </c>
      <c r="S426" s="177">
        <f t="shared" si="26"/>
        <v>701</v>
      </c>
      <c r="T426" s="177">
        <f t="shared" si="27"/>
        <v>651</v>
      </c>
    </row>
    <row r="427" spans="1:20" hidden="1" x14ac:dyDescent="0.2">
      <c r="A427" s="187" t="s">
        <v>790</v>
      </c>
      <c r="B427" s="177" t="s">
        <v>2691</v>
      </c>
      <c r="C427" s="177">
        <v>980</v>
      </c>
      <c r="M427" s="177">
        <v>256</v>
      </c>
      <c r="N427" s="177">
        <v>232</v>
      </c>
      <c r="O427" s="177">
        <v>210</v>
      </c>
      <c r="P427" s="177">
        <v>282</v>
      </c>
      <c r="Q427" s="177">
        <f t="shared" si="24"/>
        <v>698</v>
      </c>
      <c r="R427" s="177">
        <f t="shared" si="25"/>
        <v>488</v>
      </c>
      <c r="S427" s="177">
        <f t="shared" si="26"/>
        <v>232</v>
      </c>
      <c r="T427" s="177">
        <f t="shared" si="27"/>
        <v>210</v>
      </c>
    </row>
    <row r="428" spans="1:20" hidden="1" x14ac:dyDescent="0.2">
      <c r="A428" s="187" t="s">
        <v>792</v>
      </c>
      <c r="B428" s="177" t="s">
        <v>2692</v>
      </c>
      <c r="C428" s="177">
        <v>34</v>
      </c>
      <c r="K428" s="177">
        <v>6</v>
      </c>
      <c r="L428" s="177">
        <v>2</v>
      </c>
      <c r="M428" s="177">
        <v>14</v>
      </c>
      <c r="N428" s="177">
        <v>9</v>
      </c>
      <c r="O428" s="177">
        <v>3</v>
      </c>
      <c r="Q428" s="177">
        <f t="shared" si="24"/>
        <v>26</v>
      </c>
      <c r="R428" s="177">
        <f t="shared" si="25"/>
        <v>31</v>
      </c>
      <c r="S428" s="177">
        <f t="shared" si="26"/>
        <v>11</v>
      </c>
      <c r="T428" s="177">
        <f t="shared" si="27"/>
        <v>5</v>
      </c>
    </row>
    <row r="429" spans="1:20" hidden="1" x14ac:dyDescent="0.2">
      <c r="A429" s="187" t="s">
        <v>1880</v>
      </c>
      <c r="B429" s="177" t="s">
        <v>2693</v>
      </c>
      <c r="C429" s="177">
        <v>55</v>
      </c>
      <c r="J429" s="177">
        <v>3</v>
      </c>
      <c r="K429" s="177">
        <v>6</v>
      </c>
      <c r="L429" s="177">
        <v>5</v>
      </c>
      <c r="M429" s="177">
        <v>22</v>
      </c>
      <c r="N429" s="177">
        <v>13</v>
      </c>
      <c r="O429" s="177">
        <v>5</v>
      </c>
      <c r="P429" s="177">
        <v>1</v>
      </c>
      <c r="Q429" s="177">
        <f t="shared" si="24"/>
        <v>40</v>
      </c>
      <c r="R429" s="177">
        <f t="shared" si="25"/>
        <v>49</v>
      </c>
      <c r="S429" s="177">
        <f t="shared" si="26"/>
        <v>18</v>
      </c>
      <c r="T429" s="177">
        <f t="shared" si="27"/>
        <v>10</v>
      </c>
    </row>
    <row r="430" spans="1:20" hidden="1" x14ac:dyDescent="0.2">
      <c r="A430" s="187" t="s">
        <v>795</v>
      </c>
      <c r="B430" s="177" t="s">
        <v>2694</v>
      </c>
      <c r="C430" s="177">
        <v>46</v>
      </c>
      <c r="J430" s="177">
        <v>1</v>
      </c>
      <c r="K430" s="177">
        <v>3</v>
      </c>
      <c r="L430" s="177">
        <v>4</v>
      </c>
      <c r="M430" s="177">
        <v>14</v>
      </c>
      <c r="N430" s="177">
        <v>17</v>
      </c>
      <c r="O430" s="177">
        <v>6</v>
      </c>
      <c r="P430" s="177">
        <v>1</v>
      </c>
      <c r="Q430" s="177">
        <f t="shared" si="24"/>
        <v>37</v>
      </c>
      <c r="R430" s="177">
        <f t="shared" si="25"/>
        <v>39</v>
      </c>
      <c r="S430" s="177">
        <f t="shared" si="26"/>
        <v>21</v>
      </c>
      <c r="T430" s="177">
        <f t="shared" si="27"/>
        <v>10</v>
      </c>
    </row>
    <row r="431" spans="1:20" hidden="1" x14ac:dyDescent="0.2">
      <c r="A431" s="187" t="s">
        <v>1886</v>
      </c>
      <c r="B431" s="177" t="s">
        <v>2695</v>
      </c>
      <c r="C431" s="177">
        <v>4</v>
      </c>
      <c r="K431" s="177">
        <v>2</v>
      </c>
      <c r="M431" s="177">
        <v>1</v>
      </c>
      <c r="N431" s="177">
        <v>1</v>
      </c>
      <c r="Q431" s="177">
        <f t="shared" si="24"/>
        <v>2</v>
      </c>
      <c r="R431" s="177">
        <f t="shared" si="25"/>
        <v>4</v>
      </c>
      <c r="S431" s="177">
        <f t="shared" si="26"/>
        <v>1</v>
      </c>
      <c r="T431" s="177">
        <f t="shared" si="27"/>
        <v>0</v>
      </c>
    </row>
    <row r="432" spans="1:20" x14ac:dyDescent="0.2">
      <c r="A432" s="187" t="s">
        <v>1888</v>
      </c>
      <c r="B432" s="177" t="s">
        <v>2696</v>
      </c>
      <c r="C432" s="177">
        <v>12</v>
      </c>
      <c r="J432" s="177">
        <v>2</v>
      </c>
      <c r="L432" s="177">
        <v>4</v>
      </c>
      <c r="M432" s="177">
        <v>5</v>
      </c>
      <c r="N432" s="177">
        <v>1</v>
      </c>
      <c r="Q432" s="177">
        <f t="shared" si="24"/>
        <v>6</v>
      </c>
      <c r="R432" s="177">
        <f t="shared" si="25"/>
        <v>12</v>
      </c>
      <c r="S432" s="177">
        <f t="shared" si="26"/>
        <v>5</v>
      </c>
      <c r="T432" s="177">
        <f t="shared" si="27"/>
        <v>4</v>
      </c>
    </row>
    <row r="433" spans="1:20" x14ac:dyDescent="0.2">
      <c r="A433" s="187" t="s">
        <v>1890</v>
      </c>
      <c r="B433" s="177" t="s">
        <v>2697</v>
      </c>
      <c r="C433" s="177">
        <v>23</v>
      </c>
      <c r="H433" s="177">
        <v>1</v>
      </c>
      <c r="K433" s="177">
        <v>2</v>
      </c>
      <c r="L433" s="177">
        <v>1</v>
      </c>
      <c r="M433" s="177">
        <v>18</v>
      </c>
      <c r="N433" s="177">
        <v>1</v>
      </c>
      <c r="Q433" s="177">
        <f t="shared" si="24"/>
        <v>19</v>
      </c>
      <c r="R433" s="177">
        <f t="shared" si="25"/>
        <v>23</v>
      </c>
      <c r="S433" s="177">
        <f t="shared" si="26"/>
        <v>3</v>
      </c>
      <c r="T433" s="177">
        <f t="shared" si="27"/>
        <v>1</v>
      </c>
    </row>
    <row r="434" spans="1:20" hidden="1" x14ac:dyDescent="0.2">
      <c r="A434" s="187" t="s">
        <v>1892</v>
      </c>
      <c r="B434" s="177" t="s">
        <v>2698</v>
      </c>
      <c r="C434" s="177">
        <v>20</v>
      </c>
      <c r="K434" s="177">
        <v>4</v>
      </c>
      <c r="L434" s="177">
        <v>3</v>
      </c>
      <c r="M434" s="177">
        <v>6</v>
      </c>
      <c r="N434" s="177">
        <v>3</v>
      </c>
      <c r="O434" s="177">
        <v>4</v>
      </c>
      <c r="Q434" s="177">
        <f t="shared" si="24"/>
        <v>13</v>
      </c>
      <c r="R434" s="177">
        <f t="shared" si="25"/>
        <v>16</v>
      </c>
      <c r="S434" s="177">
        <f t="shared" si="26"/>
        <v>6</v>
      </c>
      <c r="T434" s="177">
        <f t="shared" si="27"/>
        <v>7</v>
      </c>
    </row>
    <row r="435" spans="1:20" hidden="1" x14ac:dyDescent="0.2">
      <c r="A435" s="187" t="s">
        <v>1895</v>
      </c>
      <c r="B435" s="177" t="s">
        <v>2699</v>
      </c>
      <c r="C435" s="177">
        <v>17</v>
      </c>
      <c r="G435" s="177">
        <v>1</v>
      </c>
      <c r="I435" s="177">
        <v>1</v>
      </c>
      <c r="K435" s="177">
        <v>1</v>
      </c>
      <c r="L435" s="177">
        <v>4</v>
      </c>
      <c r="M435" s="177">
        <v>4</v>
      </c>
      <c r="N435" s="177">
        <v>4</v>
      </c>
      <c r="O435" s="177">
        <v>1</v>
      </c>
      <c r="P435" s="177">
        <v>1</v>
      </c>
      <c r="Q435" s="177">
        <f t="shared" si="24"/>
        <v>9</v>
      </c>
      <c r="R435" s="177">
        <f t="shared" si="25"/>
        <v>15</v>
      </c>
      <c r="S435" s="177">
        <f t="shared" si="26"/>
        <v>8</v>
      </c>
      <c r="T435" s="177">
        <f t="shared" si="27"/>
        <v>6</v>
      </c>
    </row>
    <row r="436" spans="1:20" hidden="1" x14ac:dyDescent="0.2">
      <c r="A436" s="187" t="s">
        <v>800</v>
      </c>
      <c r="B436" s="177" t="s">
        <v>2700</v>
      </c>
      <c r="C436" s="177">
        <v>208</v>
      </c>
      <c r="K436" s="177">
        <v>20</v>
      </c>
      <c r="L436" s="177">
        <v>25</v>
      </c>
      <c r="M436" s="177">
        <v>42</v>
      </c>
      <c r="N436" s="177">
        <v>47</v>
      </c>
      <c r="O436" s="177">
        <v>41</v>
      </c>
      <c r="P436" s="177">
        <v>33</v>
      </c>
      <c r="Q436" s="177">
        <f t="shared" si="24"/>
        <v>130</v>
      </c>
      <c r="R436" s="177">
        <f t="shared" si="25"/>
        <v>134</v>
      </c>
      <c r="S436" s="177">
        <f t="shared" si="26"/>
        <v>72</v>
      </c>
      <c r="T436" s="177">
        <f t="shared" si="27"/>
        <v>66</v>
      </c>
    </row>
    <row r="437" spans="1:20" hidden="1" x14ac:dyDescent="0.2">
      <c r="A437" s="187" t="s">
        <v>1898</v>
      </c>
      <c r="B437" s="177" t="s">
        <v>2701</v>
      </c>
      <c r="C437" s="177">
        <v>12</v>
      </c>
      <c r="J437" s="177">
        <v>1</v>
      </c>
      <c r="K437" s="177">
        <v>1</v>
      </c>
      <c r="L437" s="177">
        <v>1</v>
      </c>
      <c r="M437" s="177">
        <v>6</v>
      </c>
      <c r="N437" s="177">
        <v>2</v>
      </c>
      <c r="O437" s="177">
        <v>1</v>
      </c>
      <c r="Q437" s="177">
        <f t="shared" si="24"/>
        <v>9</v>
      </c>
      <c r="R437" s="177">
        <f t="shared" si="25"/>
        <v>11</v>
      </c>
      <c r="S437" s="177">
        <f t="shared" si="26"/>
        <v>3</v>
      </c>
      <c r="T437" s="177">
        <f t="shared" si="27"/>
        <v>2</v>
      </c>
    </row>
    <row r="438" spans="1:20" x14ac:dyDescent="0.2">
      <c r="A438" s="187" t="s">
        <v>1900</v>
      </c>
      <c r="B438" s="177" t="s">
        <v>2702</v>
      </c>
      <c r="C438" s="177">
        <v>22</v>
      </c>
      <c r="F438" s="177">
        <v>1</v>
      </c>
      <c r="G438" s="177">
        <v>1</v>
      </c>
      <c r="I438" s="177">
        <v>1</v>
      </c>
      <c r="J438" s="177">
        <v>1</v>
      </c>
      <c r="K438" s="177">
        <v>3</v>
      </c>
      <c r="L438" s="177">
        <v>3</v>
      </c>
      <c r="M438" s="177">
        <v>10</v>
      </c>
      <c r="N438" s="177">
        <v>1</v>
      </c>
      <c r="O438" s="177">
        <v>1</v>
      </c>
      <c r="Q438" s="177">
        <f t="shared" si="24"/>
        <v>12</v>
      </c>
      <c r="R438" s="177">
        <f t="shared" si="25"/>
        <v>20</v>
      </c>
      <c r="S438" s="177">
        <f t="shared" si="26"/>
        <v>4</v>
      </c>
      <c r="T438" s="177">
        <f t="shared" si="27"/>
        <v>5</v>
      </c>
    </row>
    <row r="439" spans="1:20" hidden="1" x14ac:dyDescent="0.2">
      <c r="A439" s="187" t="s">
        <v>803</v>
      </c>
      <c r="B439" s="177" t="s">
        <v>2703</v>
      </c>
      <c r="C439" s="177">
        <v>118</v>
      </c>
      <c r="J439" s="177">
        <v>8</v>
      </c>
      <c r="K439" s="177">
        <v>13</v>
      </c>
      <c r="L439" s="177">
        <v>22</v>
      </c>
      <c r="M439" s="177">
        <v>16</v>
      </c>
      <c r="N439" s="177">
        <v>22</v>
      </c>
      <c r="O439" s="177">
        <v>15</v>
      </c>
      <c r="P439" s="177">
        <v>22</v>
      </c>
      <c r="Q439" s="177">
        <f t="shared" si="24"/>
        <v>53</v>
      </c>
      <c r="R439" s="177">
        <f t="shared" si="25"/>
        <v>81</v>
      </c>
      <c r="S439" s="177">
        <f t="shared" si="26"/>
        <v>44</v>
      </c>
      <c r="T439" s="177">
        <f t="shared" si="27"/>
        <v>37</v>
      </c>
    </row>
    <row r="440" spans="1:20" x14ac:dyDescent="0.2">
      <c r="A440" s="187" t="s">
        <v>805</v>
      </c>
      <c r="B440" s="177" t="s">
        <v>2704</v>
      </c>
      <c r="C440" s="177">
        <v>40</v>
      </c>
      <c r="K440" s="177">
        <v>7</v>
      </c>
      <c r="L440" s="177">
        <v>5</v>
      </c>
      <c r="M440" s="177">
        <v>11</v>
      </c>
      <c r="N440" s="177">
        <v>12</v>
      </c>
      <c r="O440" s="177">
        <v>4</v>
      </c>
      <c r="P440" s="177">
        <v>1</v>
      </c>
      <c r="Q440" s="177">
        <f t="shared" si="24"/>
        <v>27</v>
      </c>
      <c r="R440" s="177">
        <f t="shared" si="25"/>
        <v>35</v>
      </c>
      <c r="S440" s="177">
        <f t="shared" si="26"/>
        <v>17</v>
      </c>
      <c r="T440" s="177">
        <f t="shared" si="27"/>
        <v>9</v>
      </c>
    </row>
    <row r="441" spans="1:20" x14ac:dyDescent="0.2">
      <c r="A441" s="187" t="s">
        <v>807</v>
      </c>
      <c r="B441" s="177" t="s">
        <v>2705</v>
      </c>
      <c r="C441" s="177">
        <v>61</v>
      </c>
      <c r="J441" s="177">
        <v>1</v>
      </c>
      <c r="K441" s="177">
        <v>5</v>
      </c>
      <c r="L441" s="177">
        <v>7</v>
      </c>
      <c r="M441" s="177">
        <v>20</v>
      </c>
      <c r="N441" s="177">
        <v>16</v>
      </c>
      <c r="O441" s="177">
        <v>10</v>
      </c>
      <c r="P441" s="177">
        <v>2</v>
      </c>
      <c r="Q441" s="177">
        <f t="shared" si="24"/>
        <v>46</v>
      </c>
      <c r="R441" s="177">
        <f t="shared" si="25"/>
        <v>49</v>
      </c>
      <c r="S441" s="177">
        <f t="shared" si="26"/>
        <v>23</v>
      </c>
      <c r="T441" s="177">
        <f t="shared" si="27"/>
        <v>17</v>
      </c>
    </row>
    <row r="442" spans="1:20" hidden="1" x14ac:dyDescent="0.2">
      <c r="A442" s="187" t="s">
        <v>1907</v>
      </c>
      <c r="B442" s="177" t="s">
        <v>2706</v>
      </c>
      <c r="C442" s="177">
        <v>1</v>
      </c>
      <c r="L442" s="177">
        <v>1</v>
      </c>
      <c r="Q442" s="177">
        <f t="shared" si="24"/>
        <v>0</v>
      </c>
      <c r="R442" s="177">
        <f t="shared" si="25"/>
        <v>1</v>
      </c>
      <c r="S442" s="177">
        <f t="shared" si="26"/>
        <v>1</v>
      </c>
      <c r="T442" s="177">
        <f t="shared" si="27"/>
        <v>1</v>
      </c>
    </row>
    <row r="443" spans="1:20" hidden="1" x14ac:dyDescent="0.2">
      <c r="A443" s="187" t="s">
        <v>1911</v>
      </c>
      <c r="B443" s="177" t="s">
        <v>2707</v>
      </c>
      <c r="C443" s="177">
        <v>11</v>
      </c>
      <c r="K443" s="177">
        <v>1</v>
      </c>
      <c r="L443" s="177">
        <v>3</v>
      </c>
      <c r="M443" s="177">
        <v>5</v>
      </c>
      <c r="N443" s="177">
        <v>2</v>
      </c>
      <c r="Q443" s="177">
        <f t="shared" si="24"/>
        <v>7</v>
      </c>
      <c r="R443" s="177">
        <f t="shared" si="25"/>
        <v>11</v>
      </c>
      <c r="S443" s="177">
        <f t="shared" si="26"/>
        <v>5</v>
      </c>
      <c r="T443" s="177">
        <f t="shared" si="27"/>
        <v>3</v>
      </c>
    </row>
    <row r="444" spans="1:20" hidden="1" x14ac:dyDescent="0.2">
      <c r="A444" s="187" t="s">
        <v>1913</v>
      </c>
      <c r="B444" s="177" t="s">
        <v>2708</v>
      </c>
      <c r="C444" s="177">
        <v>10</v>
      </c>
      <c r="K444" s="177">
        <v>1</v>
      </c>
      <c r="L444" s="177">
        <v>2</v>
      </c>
      <c r="M444" s="177">
        <v>6</v>
      </c>
      <c r="N444" s="177">
        <v>1</v>
      </c>
      <c r="Q444" s="177">
        <f t="shared" si="24"/>
        <v>7</v>
      </c>
      <c r="R444" s="177">
        <f t="shared" si="25"/>
        <v>10</v>
      </c>
      <c r="S444" s="177">
        <f t="shared" si="26"/>
        <v>3</v>
      </c>
      <c r="T444" s="177">
        <f t="shared" si="27"/>
        <v>2</v>
      </c>
    </row>
    <row r="445" spans="1:20" x14ac:dyDescent="0.2">
      <c r="A445" s="187" t="s">
        <v>1915</v>
      </c>
      <c r="B445" s="177" t="s">
        <v>2709</v>
      </c>
      <c r="C445" s="177">
        <v>23</v>
      </c>
      <c r="J445" s="177">
        <v>2</v>
      </c>
      <c r="K445" s="177">
        <v>5</v>
      </c>
      <c r="L445" s="177">
        <v>6</v>
      </c>
      <c r="M445" s="177">
        <v>5</v>
      </c>
      <c r="N445" s="177">
        <v>5</v>
      </c>
      <c r="Q445" s="177">
        <f t="shared" si="24"/>
        <v>10</v>
      </c>
      <c r="R445" s="177">
        <f t="shared" si="25"/>
        <v>23</v>
      </c>
      <c r="S445" s="177">
        <f t="shared" si="26"/>
        <v>11</v>
      </c>
      <c r="T445" s="177">
        <f t="shared" si="27"/>
        <v>6</v>
      </c>
    </row>
    <row r="446" spans="1:20" hidden="1" x14ac:dyDescent="0.2">
      <c r="A446" s="187" t="s">
        <v>1917</v>
      </c>
      <c r="B446" s="177" t="s">
        <v>2710</v>
      </c>
      <c r="C446" s="177">
        <v>10</v>
      </c>
      <c r="F446" s="177">
        <v>1</v>
      </c>
      <c r="K446" s="177">
        <v>3</v>
      </c>
      <c r="L446" s="177">
        <v>1</v>
      </c>
      <c r="M446" s="177">
        <v>3</v>
      </c>
      <c r="N446" s="177">
        <v>2</v>
      </c>
      <c r="Q446" s="177">
        <f t="shared" si="24"/>
        <v>5</v>
      </c>
      <c r="R446" s="177">
        <f t="shared" si="25"/>
        <v>9</v>
      </c>
      <c r="S446" s="177">
        <f t="shared" si="26"/>
        <v>3</v>
      </c>
      <c r="T446" s="177">
        <f t="shared" si="27"/>
        <v>1</v>
      </c>
    </row>
    <row r="447" spans="1:20" x14ac:dyDescent="0.2">
      <c r="A447" s="187" t="s">
        <v>2711</v>
      </c>
      <c r="B447" s="177" t="s">
        <v>2712</v>
      </c>
      <c r="C447" s="177">
        <v>33</v>
      </c>
      <c r="K447" s="177">
        <v>1</v>
      </c>
      <c r="L447" s="177">
        <v>12</v>
      </c>
      <c r="M447" s="177">
        <v>19</v>
      </c>
      <c r="N447" s="177">
        <v>1</v>
      </c>
      <c r="Q447" s="177">
        <f t="shared" si="24"/>
        <v>20</v>
      </c>
      <c r="R447" s="177">
        <f t="shared" si="25"/>
        <v>33</v>
      </c>
      <c r="S447" s="177">
        <f t="shared" si="26"/>
        <v>13</v>
      </c>
      <c r="T447" s="177">
        <f t="shared" si="27"/>
        <v>12</v>
      </c>
    </row>
    <row r="448" spans="1:20" x14ac:dyDescent="0.2">
      <c r="A448" s="187" t="s">
        <v>2713</v>
      </c>
      <c r="B448" s="177" t="s">
        <v>2714</v>
      </c>
      <c r="C448" s="177">
        <v>33</v>
      </c>
      <c r="K448" s="177">
        <v>3</v>
      </c>
      <c r="L448" s="177">
        <v>12</v>
      </c>
      <c r="M448" s="177">
        <v>18</v>
      </c>
      <c r="Q448" s="177">
        <f t="shared" si="24"/>
        <v>18</v>
      </c>
      <c r="R448" s="177">
        <f t="shared" si="25"/>
        <v>33</v>
      </c>
      <c r="S448" s="177">
        <f t="shared" si="26"/>
        <v>12</v>
      </c>
      <c r="T448" s="177">
        <f t="shared" si="27"/>
        <v>12</v>
      </c>
    </row>
    <row r="449" spans="1:20" x14ac:dyDescent="0.2">
      <c r="A449" s="187" t="s">
        <v>2715</v>
      </c>
      <c r="B449" s="177" t="s">
        <v>2716</v>
      </c>
      <c r="C449" s="177">
        <v>35</v>
      </c>
      <c r="K449" s="177">
        <v>2</v>
      </c>
      <c r="L449" s="177">
        <v>11</v>
      </c>
      <c r="M449" s="177">
        <v>21</v>
      </c>
      <c r="N449" s="177">
        <v>1</v>
      </c>
      <c r="Q449" s="177">
        <f t="shared" si="24"/>
        <v>22</v>
      </c>
      <c r="R449" s="177">
        <f t="shared" si="25"/>
        <v>35</v>
      </c>
      <c r="S449" s="177">
        <f t="shared" si="26"/>
        <v>12</v>
      </c>
      <c r="T449" s="177">
        <f t="shared" si="27"/>
        <v>11</v>
      </c>
    </row>
    <row r="450" spans="1:20" hidden="1" x14ac:dyDescent="0.2">
      <c r="A450" s="187" t="s">
        <v>2717</v>
      </c>
      <c r="B450" s="177" t="s">
        <v>2718</v>
      </c>
      <c r="C450" s="177">
        <v>21</v>
      </c>
      <c r="M450" s="177">
        <v>21</v>
      </c>
      <c r="Q450" s="177">
        <f t="shared" si="24"/>
        <v>21</v>
      </c>
      <c r="R450" s="177">
        <f t="shared" si="25"/>
        <v>21</v>
      </c>
      <c r="S450" s="177">
        <f t="shared" si="26"/>
        <v>0</v>
      </c>
      <c r="T450" s="177">
        <f t="shared" si="27"/>
        <v>0</v>
      </c>
    </row>
    <row r="451" spans="1:20" hidden="1" x14ac:dyDescent="0.2">
      <c r="A451" s="187" t="s">
        <v>809</v>
      </c>
      <c r="B451" s="177" t="s">
        <v>2719</v>
      </c>
      <c r="C451" s="177">
        <v>473</v>
      </c>
      <c r="M451" s="177">
        <v>118</v>
      </c>
      <c r="N451" s="177">
        <v>121</v>
      </c>
      <c r="O451" s="177">
        <v>125</v>
      </c>
      <c r="P451" s="177">
        <v>109</v>
      </c>
      <c r="Q451" s="177">
        <f t="shared" ref="Q451:Q471" si="28">SUM(M451:O451)</f>
        <v>364</v>
      </c>
      <c r="R451" s="177">
        <f t="shared" ref="R451:R471" si="29">SUM(G451:N451)</f>
        <v>239</v>
      </c>
      <c r="S451" s="177">
        <f t="shared" ref="S451:S471" si="30">SUM(H451,L451,N451)</f>
        <v>121</v>
      </c>
      <c r="T451" s="177">
        <f t="shared" ref="T451:T471" si="31">SUM(I451,L451,O451)</f>
        <v>125</v>
      </c>
    </row>
    <row r="452" spans="1:20" hidden="1" x14ac:dyDescent="0.2">
      <c r="A452" s="187" t="s">
        <v>886</v>
      </c>
      <c r="B452" s="177" t="s">
        <v>2720</v>
      </c>
      <c r="C452" s="177">
        <v>420</v>
      </c>
      <c r="Q452" s="177">
        <f t="shared" si="28"/>
        <v>0</v>
      </c>
      <c r="R452" s="177">
        <f t="shared" si="29"/>
        <v>0</v>
      </c>
      <c r="S452" s="177">
        <f t="shared" si="30"/>
        <v>0</v>
      </c>
      <c r="T452" s="177">
        <f t="shared" si="31"/>
        <v>0</v>
      </c>
    </row>
    <row r="453" spans="1:20" hidden="1" x14ac:dyDescent="0.2">
      <c r="A453" s="187" t="s">
        <v>811</v>
      </c>
      <c r="B453" s="177" t="s">
        <v>2721</v>
      </c>
      <c r="C453" s="177">
        <v>87</v>
      </c>
      <c r="M453" s="177">
        <v>16</v>
      </c>
      <c r="N453" s="177">
        <v>26</v>
      </c>
      <c r="O453" s="177">
        <v>20</v>
      </c>
      <c r="P453" s="177">
        <v>25</v>
      </c>
      <c r="Q453" s="177">
        <f t="shared" si="28"/>
        <v>62</v>
      </c>
      <c r="R453" s="177">
        <f t="shared" si="29"/>
        <v>42</v>
      </c>
      <c r="S453" s="177">
        <f t="shared" si="30"/>
        <v>26</v>
      </c>
      <c r="T453" s="177">
        <f t="shared" si="31"/>
        <v>20</v>
      </c>
    </row>
    <row r="454" spans="1:20" hidden="1" x14ac:dyDescent="0.2">
      <c r="A454" s="187" t="s">
        <v>887</v>
      </c>
      <c r="B454" s="177" t="s">
        <v>2722</v>
      </c>
      <c r="C454" s="177">
        <v>18</v>
      </c>
      <c r="Q454" s="177">
        <f t="shared" si="28"/>
        <v>0</v>
      </c>
      <c r="R454" s="177">
        <f t="shared" si="29"/>
        <v>0</v>
      </c>
      <c r="S454" s="177">
        <f t="shared" si="30"/>
        <v>0</v>
      </c>
      <c r="T454" s="177">
        <f t="shared" si="31"/>
        <v>0</v>
      </c>
    </row>
    <row r="455" spans="1:20" hidden="1" x14ac:dyDescent="0.2">
      <c r="A455" s="187" t="s">
        <v>813</v>
      </c>
      <c r="B455" s="177" t="s">
        <v>2723</v>
      </c>
      <c r="C455" s="177">
        <v>68</v>
      </c>
      <c r="J455" s="177">
        <v>3</v>
      </c>
      <c r="K455" s="177">
        <v>15</v>
      </c>
      <c r="L455" s="177">
        <v>24</v>
      </c>
      <c r="M455" s="177">
        <v>6</v>
      </c>
      <c r="N455" s="177">
        <v>8</v>
      </c>
      <c r="O455" s="177">
        <v>12</v>
      </c>
      <c r="Q455" s="177">
        <f t="shared" si="28"/>
        <v>26</v>
      </c>
      <c r="R455" s="177">
        <f t="shared" si="29"/>
        <v>56</v>
      </c>
      <c r="S455" s="177">
        <f t="shared" si="30"/>
        <v>32</v>
      </c>
      <c r="T455" s="177">
        <f t="shared" si="31"/>
        <v>36</v>
      </c>
    </row>
    <row r="456" spans="1:20" hidden="1" x14ac:dyDescent="0.2">
      <c r="A456" s="187" t="s">
        <v>815</v>
      </c>
      <c r="B456" s="177" t="s">
        <v>2724</v>
      </c>
      <c r="C456" s="177">
        <v>45</v>
      </c>
      <c r="J456" s="177">
        <v>7</v>
      </c>
      <c r="K456" s="177">
        <v>14</v>
      </c>
      <c r="L456" s="177">
        <v>24</v>
      </c>
      <c r="Q456" s="177">
        <f t="shared" si="28"/>
        <v>0</v>
      </c>
      <c r="R456" s="177">
        <f t="shared" si="29"/>
        <v>45</v>
      </c>
      <c r="S456" s="177">
        <f t="shared" si="30"/>
        <v>24</v>
      </c>
      <c r="T456" s="177">
        <f t="shared" si="31"/>
        <v>24</v>
      </c>
    </row>
    <row r="457" spans="1:20" hidden="1" x14ac:dyDescent="0.2">
      <c r="A457" s="187" t="s">
        <v>817</v>
      </c>
      <c r="B457" s="177" t="s">
        <v>818</v>
      </c>
      <c r="C457" s="177">
        <v>144</v>
      </c>
      <c r="K457" s="177">
        <v>7</v>
      </c>
      <c r="L457" s="177">
        <v>14</v>
      </c>
      <c r="M457" s="177">
        <v>16</v>
      </c>
      <c r="N457" s="177">
        <v>42</v>
      </c>
      <c r="O457" s="177">
        <v>31</v>
      </c>
      <c r="P457" s="177">
        <v>34</v>
      </c>
      <c r="Q457" s="177">
        <f t="shared" si="28"/>
        <v>89</v>
      </c>
      <c r="R457" s="177">
        <f t="shared" si="29"/>
        <v>79</v>
      </c>
      <c r="S457" s="177">
        <f t="shared" si="30"/>
        <v>56</v>
      </c>
      <c r="T457" s="177">
        <f t="shared" si="31"/>
        <v>45</v>
      </c>
    </row>
    <row r="458" spans="1:20" hidden="1" x14ac:dyDescent="0.2">
      <c r="A458" s="187" t="s">
        <v>819</v>
      </c>
      <c r="B458" s="177" t="s">
        <v>2725</v>
      </c>
      <c r="C458" s="177">
        <v>108</v>
      </c>
      <c r="J458" s="177">
        <v>1</v>
      </c>
      <c r="K458" s="177">
        <v>2</v>
      </c>
      <c r="L458" s="177">
        <v>6</v>
      </c>
      <c r="M458" s="177">
        <v>19</v>
      </c>
      <c r="N458" s="177">
        <v>24</v>
      </c>
      <c r="O458" s="177">
        <v>30</v>
      </c>
      <c r="P458" s="177">
        <v>26</v>
      </c>
      <c r="Q458" s="177">
        <f t="shared" si="28"/>
        <v>73</v>
      </c>
      <c r="R458" s="177">
        <f t="shared" si="29"/>
        <v>52</v>
      </c>
      <c r="S458" s="177">
        <f t="shared" si="30"/>
        <v>30</v>
      </c>
      <c r="T458" s="177">
        <f t="shared" si="31"/>
        <v>36</v>
      </c>
    </row>
    <row r="459" spans="1:20" hidden="1" x14ac:dyDescent="0.2">
      <c r="A459" s="187" t="s">
        <v>888</v>
      </c>
      <c r="B459" s="177" t="s">
        <v>2726</v>
      </c>
      <c r="C459" s="177">
        <v>84</v>
      </c>
      <c r="I459" s="177">
        <v>1</v>
      </c>
      <c r="J459" s="177">
        <v>7</v>
      </c>
      <c r="K459" s="177">
        <v>13</v>
      </c>
      <c r="L459" s="177">
        <v>17</v>
      </c>
      <c r="M459" s="177">
        <v>19</v>
      </c>
      <c r="N459" s="177">
        <v>17</v>
      </c>
      <c r="O459" s="177">
        <v>7</v>
      </c>
      <c r="P459" s="177">
        <v>3</v>
      </c>
      <c r="Q459" s="177">
        <f t="shared" si="28"/>
        <v>43</v>
      </c>
      <c r="R459" s="177">
        <f t="shared" si="29"/>
        <v>74</v>
      </c>
      <c r="S459" s="177">
        <f t="shared" si="30"/>
        <v>34</v>
      </c>
      <c r="T459" s="177">
        <f t="shared" si="31"/>
        <v>25</v>
      </c>
    </row>
    <row r="460" spans="1:20" hidden="1" x14ac:dyDescent="0.2">
      <c r="A460" s="187" t="s">
        <v>821</v>
      </c>
      <c r="B460" s="177" t="s">
        <v>2727</v>
      </c>
      <c r="C460" s="177">
        <v>132</v>
      </c>
      <c r="G460" s="177">
        <v>6</v>
      </c>
      <c r="H460" s="177">
        <v>1</v>
      </c>
      <c r="I460" s="177">
        <v>9</v>
      </c>
      <c r="J460" s="177">
        <v>12</v>
      </c>
      <c r="K460" s="177">
        <v>13</v>
      </c>
      <c r="L460" s="177">
        <v>21</v>
      </c>
      <c r="M460" s="177">
        <v>17</v>
      </c>
      <c r="N460" s="177">
        <v>13</v>
      </c>
      <c r="O460" s="177">
        <v>9</v>
      </c>
      <c r="P460" s="177">
        <v>31</v>
      </c>
      <c r="Q460" s="177">
        <f t="shared" si="28"/>
        <v>39</v>
      </c>
      <c r="R460" s="177">
        <f t="shared" si="29"/>
        <v>92</v>
      </c>
      <c r="S460" s="177">
        <f t="shared" si="30"/>
        <v>35</v>
      </c>
      <c r="T460" s="177">
        <f t="shared" si="31"/>
        <v>39</v>
      </c>
    </row>
    <row r="461" spans="1:20" hidden="1" x14ac:dyDescent="0.2">
      <c r="A461" s="187" t="s">
        <v>823</v>
      </c>
      <c r="B461" s="177" t="s">
        <v>824</v>
      </c>
      <c r="C461" s="177">
        <v>77</v>
      </c>
      <c r="M461" s="177">
        <v>14</v>
      </c>
      <c r="N461" s="177">
        <v>26</v>
      </c>
      <c r="O461" s="177">
        <v>20</v>
      </c>
      <c r="P461" s="177">
        <v>17</v>
      </c>
      <c r="Q461" s="177">
        <f t="shared" si="28"/>
        <v>60</v>
      </c>
      <c r="R461" s="177">
        <f t="shared" si="29"/>
        <v>40</v>
      </c>
      <c r="S461" s="177">
        <f t="shared" si="30"/>
        <v>26</v>
      </c>
      <c r="T461" s="177">
        <f t="shared" si="31"/>
        <v>20</v>
      </c>
    </row>
    <row r="462" spans="1:20" hidden="1" x14ac:dyDescent="0.2">
      <c r="A462" s="187" t="s">
        <v>827</v>
      </c>
      <c r="B462" s="177" t="s">
        <v>2728</v>
      </c>
      <c r="C462" s="177">
        <v>197</v>
      </c>
      <c r="G462" s="177">
        <v>4</v>
      </c>
      <c r="H462" s="177">
        <v>6</v>
      </c>
      <c r="I462" s="177">
        <v>7</v>
      </c>
      <c r="J462" s="177">
        <v>28</v>
      </c>
      <c r="K462" s="177">
        <v>27</v>
      </c>
      <c r="L462" s="177">
        <v>25</v>
      </c>
      <c r="M462" s="177">
        <v>23</v>
      </c>
      <c r="N462" s="177">
        <v>22</v>
      </c>
      <c r="O462" s="177">
        <v>15</v>
      </c>
      <c r="P462" s="177">
        <v>40</v>
      </c>
      <c r="Q462" s="177">
        <f t="shared" si="28"/>
        <v>60</v>
      </c>
      <c r="R462" s="177">
        <f t="shared" si="29"/>
        <v>142</v>
      </c>
      <c r="S462" s="177">
        <f t="shared" si="30"/>
        <v>53</v>
      </c>
      <c r="T462" s="177">
        <f t="shared" si="31"/>
        <v>47</v>
      </c>
    </row>
    <row r="463" spans="1:20" hidden="1" x14ac:dyDescent="0.2">
      <c r="A463" s="187" t="s">
        <v>829</v>
      </c>
      <c r="B463" s="177" t="s">
        <v>830</v>
      </c>
      <c r="C463" s="177">
        <v>70</v>
      </c>
      <c r="M463" s="177">
        <v>24</v>
      </c>
      <c r="N463" s="177">
        <v>16</v>
      </c>
      <c r="O463" s="177">
        <v>11</v>
      </c>
      <c r="P463" s="177">
        <v>19</v>
      </c>
      <c r="Q463" s="177">
        <f t="shared" si="28"/>
        <v>51</v>
      </c>
      <c r="R463" s="177">
        <f t="shared" si="29"/>
        <v>40</v>
      </c>
      <c r="S463" s="177">
        <f t="shared" si="30"/>
        <v>16</v>
      </c>
      <c r="T463" s="177">
        <f t="shared" si="31"/>
        <v>11</v>
      </c>
    </row>
    <row r="464" spans="1:20" hidden="1" x14ac:dyDescent="0.2">
      <c r="A464" s="187" t="s">
        <v>2729</v>
      </c>
      <c r="B464" s="177" t="s">
        <v>2730</v>
      </c>
      <c r="C464" s="177">
        <v>1</v>
      </c>
      <c r="Q464" s="177">
        <f t="shared" si="28"/>
        <v>0</v>
      </c>
      <c r="R464" s="177">
        <f t="shared" si="29"/>
        <v>0</v>
      </c>
      <c r="S464" s="177">
        <f t="shared" si="30"/>
        <v>0</v>
      </c>
      <c r="T464" s="177">
        <f t="shared" si="31"/>
        <v>0</v>
      </c>
    </row>
    <row r="465" spans="1:20" hidden="1" x14ac:dyDescent="0.2">
      <c r="A465" s="187" t="s">
        <v>889</v>
      </c>
      <c r="B465" s="177" t="s">
        <v>2731</v>
      </c>
      <c r="C465" s="177">
        <v>58</v>
      </c>
      <c r="Q465" s="177">
        <f t="shared" si="28"/>
        <v>0</v>
      </c>
      <c r="R465" s="177">
        <f t="shared" si="29"/>
        <v>0</v>
      </c>
      <c r="S465" s="177">
        <f t="shared" si="30"/>
        <v>0</v>
      </c>
      <c r="T465" s="177">
        <f t="shared" si="31"/>
        <v>0</v>
      </c>
    </row>
    <row r="466" spans="1:20" hidden="1" x14ac:dyDescent="0.2">
      <c r="A466" s="187" t="s">
        <v>890</v>
      </c>
      <c r="B466" s="177" t="s">
        <v>2732</v>
      </c>
      <c r="C466" s="177">
        <v>371</v>
      </c>
      <c r="Q466" s="177">
        <f t="shared" si="28"/>
        <v>0</v>
      </c>
      <c r="R466" s="177">
        <f t="shared" si="29"/>
        <v>0</v>
      </c>
      <c r="S466" s="177">
        <f t="shared" si="30"/>
        <v>0</v>
      </c>
      <c r="T466" s="177">
        <f t="shared" si="31"/>
        <v>0</v>
      </c>
    </row>
    <row r="467" spans="1:20" hidden="1" x14ac:dyDescent="0.2">
      <c r="A467" s="187" t="s">
        <v>891</v>
      </c>
      <c r="B467" s="177" t="s">
        <v>2733</v>
      </c>
      <c r="C467" s="177">
        <v>161</v>
      </c>
      <c r="D467" s="177">
        <v>3</v>
      </c>
      <c r="E467" s="177">
        <v>2</v>
      </c>
      <c r="F467" s="177">
        <v>1</v>
      </c>
      <c r="J467" s="177">
        <v>1</v>
      </c>
      <c r="M467" s="177">
        <v>1</v>
      </c>
      <c r="N467" s="177">
        <v>4</v>
      </c>
      <c r="O467" s="177">
        <v>4</v>
      </c>
      <c r="P467" s="177">
        <v>117</v>
      </c>
      <c r="Q467" s="177">
        <f t="shared" si="28"/>
        <v>9</v>
      </c>
      <c r="R467" s="177">
        <f t="shared" si="29"/>
        <v>6</v>
      </c>
      <c r="S467" s="177">
        <f t="shared" si="30"/>
        <v>4</v>
      </c>
      <c r="T467" s="177">
        <f t="shared" si="31"/>
        <v>4</v>
      </c>
    </row>
    <row r="468" spans="1:20" hidden="1" x14ac:dyDescent="0.2">
      <c r="A468" s="187" t="s">
        <v>831</v>
      </c>
      <c r="B468" s="177" t="s">
        <v>832</v>
      </c>
      <c r="C468" s="177">
        <v>560</v>
      </c>
      <c r="D468" s="177">
        <v>13</v>
      </c>
      <c r="E468" s="177">
        <v>24</v>
      </c>
      <c r="F468" s="177">
        <v>24</v>
      </c>
      <c r="G468" s="177">
        <v>26</v>
      </c>
      <c r="H468" s="177">
        <v>22</v>
      </c>
      <c r="I468" s="177">
        <v>24</v>
      </c>
      <c r="J468" s="177">
        <v>28</v>
      </c>
      <c r="K468" s="177">
        <v>41</v>
      </c>
      <c r="L468" s="177">
        <v>56</v>
      </c>
      <c r="M468" s="177">
        <v>78</v>
      </c>
      <c r="N468" s="177">
        <v>50</v>
      </c>
      <c r="O468" s="177">
        <v>60</v>
      </c>
      <c r="P468" s="177">
        <v>112</v>
      </c>
      <c r="Q468" s="177">
        <f t="shared" si="28"/>
        <v>188</v>
      </c>
      <c r="R468" s="177">
        <f t="shared" si="29"/>
        <v>325</v>
      </c>
      <c r="S468" s="177">
        <f t="shared" si="30"/>
        <v>128</v>
      </c>
      <c r="T468" s="177">
        <f t="shared" si="31"/>
        <v>140</v>
      </c>
    </row>
    <row r="469" spans="1:20" hidden="1" x14ac:dyDescent="0.2">
      <c r="A469" s="187" t="s">
        <v>833</v>
      </c>
      <c r="B469" s="177" t="s">
        <v>2217</v>
      </c>
      <c r="C469" s="177">
        <v>345403</v>
      </c>
      <c r="D469" s="177">
        <v>25111</v>
      </c>
      <c r="E469" s="177">
        <v>25492</v>
      </c>
      <c r="F469" s="177">
        <v>25926</v>
      </c>
      <c r="G469" s="177">
        <v>27597</v>
      </c>
      <c r="H469" s="177">
        <v>26344</v>
      </c>
      <c r="I469" s="177">
        <v>26873</v>
      </c>
      <c r="J469" s="177">
        <v>27067</v>
      </c>
      <c r="K469" s="177">
        <v>27138</v>
      </c>
      <c r="L469" s="177">
        <v>27342</v>
      </c>
      <c r="M469" s="177">
        <v>27544</v>
      </c>
      <c r="N469" s="177">
        <v>25861</v>
      </c>
      <c r="O469" s="177">
        <v>21642</v>
      </c>
      <c r="P469" s="177">
        <v>23955</v>
      </c>
      <c r="Q469" s="177">
        <f t="shared" si="28"/>
        <v>75047</v>
      </c>
      <c r="R469" s="177">
        <f t="shared" si="29"/>
        <v>215766</v>
      </c>
      <c r="S469" s="177">
        <f t="shared" si="30"/>
        <v>79547</v>
      </c>
      <c r="T469" s="177">
        <f t="shared" si="31"/>
        <v>75857</v>
      </c>
    </row>
    <row r="470" spans="1:20" hidden="1" x14ac:dyDescent="0.2">
      <c r="A470" s="187" t="s">
        <v>1939</v>
      </c>
      <c r="B470" s="177" t="s">
        <v>2734</v>
      </c>
      <c r="C470" s="177">
        <v>34752</v>
      </c>
      <c r="D470" s="177">
        <v>3032</v>
      </c>
      <c r="E470" s="177">
        <v>2927</v>
      </c>
      <c r="F470" s="177">
        <v>2693</v>
      </c>
      <c r="G470" s="177">
        <v>2559</v>
      </c>
      <c r="H470" s="177">
        <v>2348</v>
      </c>
      <c r="I470" s="177">
        <v>2263</v>
      </c>
      <c r="J470" s="177">
        <v>4043</v>
      </c>
      <c r="K470" s="177">
        <v>3867</v>
      </c>
      <c r="L470" s="177">
        <v>3240</v>
      </c>
      <c r="M470" s="177">
        <v>2440</v>
      </c>
      <c r="N470" s="177">
        <v>2163</v>
      </c>
      <c r="O470" s="177">
        <v>1599</v>
      </c>
      <c r="P470" s="177">
        <v>1478</v>
      </c>
      <c r="Q470" s="177">
        <f t="shared" si="28"/>
        <v>6202</v>
      </c>
      <c r="R470" s="177">
        <f t="shared" si="29"/>
        <v>22923</v>
      </c>
      <c r="S470" s="177">
        <f t="shared" si="30"/>
        <v>7751</v>
      </c>
      <c r="T470" s="177">
        <f t="shared" si="31"/>
        <v>7102</v>
      </c>
    </row>
    <row r="471" spans="1:20" hidden="1" x14ac:dyDescent="0.2">
      <c r="C471" s="177">
        <f>SUM(C2:C468)</f>
        <v>345403</v>
      </c>
      <c r="D471" s="177">
        <f t="shared" ref="D471:P471" si="32">SUM(D2:D468)</f>
        <v>25111</v>
      </c>
      <c r="E471" s="177">
        <f t="shared" si="32"/>
        <v>25492</v>
      </c>
      <c r="F471" s="177">
        <f t="shared" si="32"/>
        <v>25926</v>
      </c>
      <c r="G471" s="177">
        <f t="shared" si="32"/>
        <v>27597</v>
      </c>
      <c r="H471" s="177">
        <f t="shared" si="32"/>
        <v>26344</v>
      </c>
      <c r="I471" s="177">
        <f t="shared" si="32"/>
        <v>26873</v>
      </c>
      <c r="J471" s="177">
        <f t="shared" si="32"/>
        <v>27067</v>
      </c>
      <c r="K471" s="177">
        <f t="shared" si="32"/>
        <v>27138</v>
      </c>
      <c r="L471" s="177">
        <f t="shared" si="32"/>
        <v>27342</v>
      </c>
      <c r="M471" s="177">
        <f t="shared" si="32"/>
        <v>27544</v>
      </c>
      <c r="N471" s="177">
        <f t="shared" si="32"/>
        <v>25861</v>
      </c>
      <c r="O471" s="177">
        <f t="shared" si="32"/>
        <v>21642</v>
      </c>
      <c r="P471" s="177">
        <f t="shared" si="32"/>
        <v>23955</v>
      </c>
      <c r="Q471" s="177">
        <f t="shared" si="28"/>
        <v>75047</v>
      </c>
      <c r="R471" s="177">
        <f t="shared" si="29"/>
        <v>215766</v>
      </c>
      <c r="S471" s="177">
        <f t="shared" si="30"/>
        <v>79547</v>
      </c>
      <c r="T471" s="177">
        <f t="shared" si="31"/>
        <v>75857</v>
      </c>
    </row>
    <row r="472" spans="1:20" hidden="1" x14ac:dyDescent="0.2">
      <c r="A472" s="177">
        <f>COLUMN()</f>
        <v>1</v>
      </c>
      <c r="B472" s="177">
        <f>COLUMN()</f>
        <v>2</v>
      </c>
      <c r="C472" s="177">
        <f>COLUMN()</f>
        <v>3</v>
      </c>
      <c r="D472" s="177">
        <f>COLUMN()</f>
        <v>4</v>
      </c>
      <c r="E472" s="177">
        <f>COLUMN()</f>
        <v>5</v>
      </c>
      <c r="F472" s="177">
        <f>COLUMN()</f>
        <v>6</v>
      </c>
      <c r="G472" s="177">
        <f>COLUMN()</f>
        <v>7</v>
      </c>
      <c r="H472" s="177">
        <f>COLUMN()</f>
        <v>8</v>
      </c>
      <c r="I472" s="177">
        <f>COLUMN()</f>
        <v>9</v>
      </c>
      <c r="J472" s="177">
        <f>COLUMN()</f>
        <v>10</v>
      </c>
      <c r="K472" s="177">
        <f>COLUMN()</f>
        <v>11</v>
      </c>
      <c r="L472" s="177">
        <f>COLUMN()</f>
        <v>12</v>
      </c>
      <c r="M472" s="177">
        <f>COLUMN()</f>
        <v>13</v>
      </c>
      <c r="N472" s="177">
        <f>COLUMN()</f>
        <v>14</v>
      </c>
      <c r="O472" s="177">
        <f>COLUMN()</f>
        <v>15</v>
      </c>
      <c r="P472" s="177">
        <f>COLUMN()</f>
        <v>16</v>
      </c>
      <c r="Q472" s="177">
        <f>COLUMN()</f>
        <v>17</v>
      </c>
      <c r="R472" s="177">
        <f>COLUMN()</f>
        <v>18</v>
      </c>
      <c r="S472" s="177">
        <f>COLUMN()</f>
        <v>19</v>
      </c>
      <c r="T472" s="177">
        <f>COLUMN()</f>
        <v>20</v>
      </c>
    </row>
  </sheetData>
  <autoFilter ref="A1:W472">
    <filterColumn colId="1">
      <filters>
        <filter val="BOYSTOWN           8017-851"/>
        <filter val="CITRUS HEALTH CRIS 8017-401"/>
        <filter val="CITRUS HEALTH LOU  8017-403"/>
        <filter val="INTERNATIONAL STUDIES PREP"/>
        <filter val="IPREPARATORY ACADEMY"/>
        <filter val="MAST ACADEMY"/>
        <filter val="SCHOOL FOR ADV STUDY HOMES"/>
        <filter val="SCHOOL FOR ADV STUDY NORTH"/>
        <filter val="SCHOOL FOR ADV STUDY SOUTH"/>
        <filter val="SCHOOL FOR ADV STUDY WOLFSO"/>
        <filter val="SECOND STUD SUCCESS8017-801"/>
        <filter val="SECOND STUD SUCCESS8017-802"/>
        <filter val="SECOND STUD SUCCESS8017-803"/>
        <filter val="SOMERSET ACAD CHRT SR SOUTH"/>
        <filter val="SOMERSET ACD CH MS (SO HO)"/>
        <filter val="TROY ACADEMY       8017-102"/>
        <filter val="TURNER/GUILFORD/KN 8017-351"/>
        <filter val="WINGS FOR LIFE     8014-901"/>
      </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463"/>
  <sheetViews>
    <sheetView workbookViewId="0">
      <pane xSplit="2" ySplit="1" topLeftCell="L2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RowHeight="12.75" x14ac:dyDescent="0.2"/>
  <cols>
    <col min="1" max="1" width="9.140625" style="8"/>
    <col min="2" max="2" width="39.7109375" style="8" bestFit="1" customWidth="1"/>
    <col min="3" max="3" width="9.140625" style="8"/>
    <col min="4" max="17" width="9.140625" style="8" customWidth="1"/>
    <col min="18" max="20" width="9.140625" style="9" customWidth="1"/>
    <col min="21" max="21" width="9.140625" style="9"/>
    <col min="22" max="22" width="17.42578125" style="9" customWidth="1"/>
    <col min="23" max="25" width="9.140625" style="9"/>
    <col min="26" max="26" width="9.140625" style="201"/>
    <col min="27" max="27" width="23.85546875" style="199" bestFit="1" customWidth="1"/>
    <col min="28" max="16384" width="9.140625" style="9"/>
  </cols>
  <sheetData>
    <row r="1" spans="1:27" s="44" customFormat="1" ht="45" customHeight="1" x14ac:dyDescent="0.25">
      <c r="A1" s="43" t="s">
        <v>1457</v>
      </c>
      <c r="B1" s="43" t="s">
        <v>8</v>
      </c>
      <c r="C1" s="43" t="s">
        <v>1458</v>
      </c>
      <c r="D1" s="43" t="s">
        <v>1459</v>
      </c>
      <c r="E1" s="43">
        <v>1</v>
      </c>
      <c r="F1" s="43">
        <v>2</v>
      </c>
      <c r="G1" s="43">
        <v>3</v>
      </c>
      <c r="H1" s="43">
        <v>4</v>
      </c>
      <c r="I1" s="43">
        <v>5</v>
      </c>
      <c r="J1" s="43">
        <v>6</v>
      </c>
      <c r="K1" s="43">
        <v>7</v>
      </c>
      <c r="L1" s="43">
        <v>8</v>
      </c>
      <c r="M1" s="43">
        <v>9</v>
      </c>
      <c r="N1" s="43">
        <v>10</v>
      </c>
      <c r="O1" s="43">
        <v>11</v>
      </c>
      <c r="P1" s="43">
        <v>12</v>
      </c>
      <c r="Q1" s="43" t="s">
        <v>840</v>
      </c>
      <c r="R1" s="45" t="s">
        <v>1460</v>
      </c>
      <c r="S1" s="45" t="s">
        <v>1461</v>
      </c>
      <c r="T1" s="45" t="s">
        <v>1462</v>
      </c>
      <c r="Z1" s="44">
        <v>1</v>
      </c>
      <c r="AA1" s="198" t="s">
        <v>1457</v>
      </c>
    </row>
    <row r="2" spans="1:27" x14ac:dyDescent="0.2">
      <c r="A2" s="8" t="s">
        <v>29</v>
      </c>
      <c r="B2" s="8" t="s">
        <v>1463</v>
      </c>
      <c r="C2" s="8">
        <v>710</v>
      </c>
      <c r="D2" s="8">
        <v>100</v>
      </c>
      <c r="E2" s="8">
        <v>119</v>
      </c>
      <c r="F2" s="8">
        <v>117</v>
      </c>
      <c r="G2" s="8">
        <v>100</v>
      </c>
      <c r="H2" s="8">
        <v>108</v>
      </c>
      <c r="I2" s="8">
        <v>105</v>
      </c>
      <c r="Q2" s="8">
        <v>61</v>
      </c>
      <c r="R2" s="9">
        <v>313</v>
      </c>
      <c r="S2" s="9">
        <v>108</v>
      </c>
      <c r="T2" s="9">
        <v>105</v>
      </c>
      <c r="U2" s="46">
        <f>IFERROR(VLOOKUP(VALUE(A2),SchList!$A$2:$C$436,3,FALSE),"Missing")</f>
        <v>41</v>
      </c>
      <c r="V2" s="9" t="str">
        <f>IFERROR(VLOOKUP(VALUE(A2),SchList!$A$2:$C$777,2,FALSE),"Missing")</f>
        <v>AIR BASE ELEMENTARY</v>
      </c>
      <c r="Z2" s="201">
        <v>2</v>
      </c>
      <c r="AA2" s="199" t="s">
        <v>8</v>
      </c>
    </row>
    <row r="3" spans="1:27" x14ac:dyDescent="0.2">
      <c r="A3" s="8" t="s">
        <v>38</v>
      </c>
      <c r="B3" s="8" t="s">
        <v>1464</v>
      </c>
      <c r="C3" s="8">
        <v>360</v>
      </c>
      <c r="D3" s="8">
        <v>56</v>
      </c>
      <c r="E3" s="8">
        <v>62</v>
      </c>
      <c r="F3" s="8">
        <v>43</v>
      </c>
      <c r="G3" s="8">
        <v>45</v>
      </c>
      <c r="H3" s="8">
        <v>42</v>
      </c>
      <c r="I3" s="8">
        <v>38</v>
      </c>
      <c r="J3" s="8">
        <v>29</v>
      </c>
      <c r="K3" s="8">
        <v>22</v>
      </c>
      <c r="L3" s="8">
        <v>23</v>
      </c>
      <c r="R3" s="9">
        <v>199</v>
      </c>
      <c r="S3" s="9">
        <v>65</v>
      </c>
      <c r="T3" s="9">
        <v>61</v>
      </c>
      <c r="U3" s="46">
        <f>IFERROR(VLOOKUP(VALUE(A3),SchList!$A$2:$C$436,3,FALSE),"Missing")</f>
        <v>70</v>
      </c>
      <c r="V3" s="9" t="str">
        <f>IFERROR(VLOOKUP(VALUE(A3),SchList!$A$2:$C$777,2,FALSE),"Missing")</f>
        <v>CORAL REEF MONTESSORI ACAD CH</v>
      </c>
      <c r="Z3" s="201">
        <v>3</v>
      </c>
      <c r="AA3" s="199" t="s">
        <v>1458</v>
      </c>
    </row>
    <row r="4" spans="1:27" x14ac:dyDescent="0.2">
      <c r="A4" s="8" t="s">
        <v>41</v>
      </c>
      <c r="B4" s="8" t="s">
        <v>1465</v>
      </c>
      <c r="C4" s="8">
        <v>1577</v>
      </c>
      <c r="D4" s="8">
        <v>146</v>
      </c>
      <c r="E4" s="8">
        <v>182</v>
      </c>
      <c r="F4" s="8">
        <v>170</v>
      </c>
      <c r="G4" s="8">
        <v>187</v>
      </c>
      <c r="H4" s="8">
        <v>157</v>
      </c>
      <c r="I4" s="8">
        <v>167</v>
      </c>
      <c r="J4" s="8">
        <v>183</v>
      </c>
      <c r="K4" s="8">
        <v>123</v>
      </c>
      <c r="L4" s="8">
        <v>223</v>
      </c>
      <c r="Q4" s="8">
        <v>39</v>
      </c>
      <c r="R4" s="9">
        <v>1040</v>
      </c>
      <c r="S4" s="9">
        <v>380</v>
      </c>
      <c r="T4" s="9">
        <v>390</v>
      </c>
      <c r="U4" s="46">
        <f>IFERROR(VLOOKUP(VALUE(A4),SchList!$A$2:$C$436,3,FALSE),"Missing")</f>
        <v>71</v>
      </c>
      <c r="V4" s="9" t="str">
        <f>IFERROR(VLOOKUP(VALUE(A4),SchList!$A$2:$C$777,2,FALSE),"Missing")</f>
        <v>EUGENIA B. THOMAS K-8 CENTER</v>
      </c>
      <c r="Z4" s="201">
        <v>4</v>
      </c>
      <c r="AA4" s="199" t="s">
        <v>1459</v>
      </c>
    </row>
    <row r="5" spans="1:27" x14ac:dyDescent="0.2">
      <c r="A5" s="8" t="s">
        <v>43</v>
      </c>
      <c r="B5" s="8" t="s">
        <v>1466</v>
      </c>
      <c r="C5" s="8">
        <v>552</v>
      </c>
      <c r="D5" s="8">
        <v>93</v>
      </c>
      <c r="E5" s="8">
        <v>69</v>
      </c>
      <c r="F5" s="8">
        <v>89</v>
      </c>
      <c r="G5" s="8">
        <v>97</v>
      </c>
      <c r="H5" s="8">
        <v>74</v>
      </c>
      <c r="I5" s="8">
        <v>65</v>
      </c>
      <c r="J5" s="8">
        <v>65</v>
      </c>
      <c r="R5" s="9">
        <v>301</v>
      </c>
      <c r="S5" s="9">
        <v>74</v>
      </c>
      <c r="T5" s="9">
        <v>65</v>
      </c>
      <c r="U5" s="46">
        <f>IFERROR(VLOOKUP(VALUE(A5),SchList!$A$2:$C$436,3,FALSE),"Missing")</f>
        <v>72</v>
      </c>
      <c r="V5" s="9" t="str">
        <f>IFERROR(VLOOKUP(VALUE(A5),SchList!$A$2:$C$777,2,FALSE),"Missing")</f>
        <v>SUMMERVILLE CHARTER SCHOOL</v>
      </c>
      <c r="Z5" s="201">
        <v>5</v>
      </c>
      <c r="AA5" s="199">
        <v>1</v>
      </c>
    </row>
    <row r="6" spans="1:27" x14ac:dyDescent="0.2">
      <c r="A6" s="8" t="s">
        <v>44</v>
      </c>
      <c r="B6" s="8" t="s">
        <v>1467</v>
      </c>
      <c r="C6" s="8">
        <v>1360</v>
      </c>
      <c r="D6" s="8">
        <v>194</v>
      </c>
      <c r="E6" s="8">
        <v>161</v>
      </c>
      <c r="F6" s="8">
        <v>182</v>
      </c>
      <c r="G6" s="8">
        <v>221</v>
      </c>
      <c r="H6" s="8">
        <v>155</v>
      </c>
      <c r="I6" s="8">
        <v>162</v>
      </c>
      <c r="J6" s="8">
        <v>157</v>
      </c>
      <c r="K6" s="8">
        <v>126</v>
      </c>
      <c r="L6" s="8">
        <v>2</v>
      </c>
      <c r="R6" s="9">
        <v>823</v>
      </c>
      <c r="S6" s="9">
        <v>157</v>
      </c>
      <c r="T6" s="9">
        <v>164</v>
      </c>
      <c r="U6" s="46">
        <f>IFERROR(VLOOKUP(VALUE(A6),SchList!$A$2:$C$436,3,FALSE),"Missing")</f>
        <v>73</v>
      </c>
      <c r="V6" s="9" t="str">
        <f>IFERROR(VLOOKUP(VALUE(A6),SchList!$A$2:$C$777,2,FALSE),"Missing")</f>
        <v>MANDARIN LAKES K-8 CENTER</v>
      </c>
      <c r="Z6" s="201">
        <v>6</v>
      </c>
      <c r="AA6" s="199">
        <v>2</v>
      </c>
    </row>
    <row r="7" spans="1:27" x14ac:dyDescent="0.2">
      <c r="A7" s="8" t="s">
        <v>47</v>
      </c>
      <c r="B7" s="8" t="s">
        <v>1468</v>
      </c>
      <c r="C7" s="8">
        <v>488</v>
      </c>
      <c r="D7" s="8">
        <v>81</v>
      </c>
      <c r="E7" s="8">
        <v>61</v>
      </c>
      <c r="F7" s="8">
        <v>77</v>
      </c>
      <c r="G7" s="8">
        <v>85</v>
      </c>
      <c r="H7" s="8">
        <v>69</v>
      </c>
      <c r="I7" s="8">
        <v>81</v>
      </c>
      <c r="Q7" s="8">
        <v>34</v>
      </c>
      <c r="R7" s="9">
        <v>235</v>
      </c>
      <c r="S7" s="9">
        <v>69</v>
      </c>
      <c r="T7" s="9">
        <v>81</v>
      </c>
      <c r="U7" s="46">
        <f>IFERROR(VLOOKUP(VALUE(A7),SchList!$A$2:$C$436,3,FALSE),"Missing")</f>
        <v>81</v>
      </c>
      <c r="V7" s="9" t="str">
        <f>IFERROR(VLOOKUP(VALUE(A7),SchList!$A$2:$C$777,2,FALSE),"Missing")</f>
        <v>LENORA B. SMITH ELEMENTARY</v>
      </c>
      <c r="Z7" s="201">
        <v>7</v>
      </c>
      <c r="AA7" s="199">
        <v>3</v>
      </c>
    </row>
    <row r="8" spans="1:27" x14ac:dyDescent="0.2">
      <c r="A8" s="8" t="s">
        <v>49</v>
      </c>
      <c r="B8" s="8" t="s">
        <v>1469</v>
      </c>
      <c r="C8" s="8">
        <v>2008</v>
      </c>
      <c r="D8" s="8">
        <v>194</v>
      </c>
      <c r="E8" s="8">
        <v>204</v>
      </c>
      <c r="F8" s="8">
        <v>196</v>
      </c>
      <c r="G8" s="8">
        <v>219</v>
      </c>
      <c r="H8" s="8">
        <v>240</v>
      </c>
      <c r="I8" s="8">
        <v>225</v>
      </c>
      <c r="J8" s="8">
        <v>262</v>
      </c>
      <c r="K8" s="8">
        <v>268</v>
      </c>
      <c r="L8" s="8">
        <v>200</v>
      </c>
      <c r="R8" s="9">
        <v>1414</v>
      </c>
      <c r="S8" s="9">
        <v>440</v>
      </c>
      <c r="T8" s="9">
        <v>425</v>
      </c>
      <c r="U8" s="46">
        <f>IFERROR(VLOOKUP(VALUE(A8),SchList!$A$2:$C$436,3,FALSE),"Missing")</f>
        <v>91</v>
      </c>
      <c r="V8" s="9" t="str">
        <f>IFERROR(VLOOKUP(VALUE(A8),SchList!$A$2:$C$777,2,FALSE),"Missing")</f>
        <v>BOB GRAHAM EDUCATION CTR</v>
      </c>
      <c r="Z8" s="201">
        <v>8</v>
      </c>
      <c r="AA8" s="199">
        <v>4</v>
      </c>
    </row>
    <row r="9" spans="1:27" x14ac:dyDescent="0.2">
      <c r="A9" s="8" t="s">
        <v>51</v>
      </c>
      <c r="B9" s="8" t="s">
        <v>1470</v>
      </c>
      <c r="C9" s="8">
        <v>1487</v>
      </c>
      <c r="D9" s="8">
        <v>209</v>
      </c>
      <c r="E9" s="8">
        <v>182</v>
      </c>
      <c r="F9" s="8">
        <v>159</v>
      </c>
      <c r="G9" s="8">
        <v>170</v>
      </c>
      <c r="H9" s="8">
        <v>176</v>
      </c>
      <c r="I9" s="8">
        <v>196</v>
      </c>
      <c r="J9" s="8">
        <v>199</v>
      </c>
      <c r="K9" s="8">
        <v>196</v>
      </c>
      <c r="R9" s="9">
        <v>937</v>
      </c>
      <c r="S9" s="9">
        <v>176</v>
      </c>
      <c r="T9" s="9">
        <v>196</v>
      </c>
      <c r="U9" s="46">
        <f>IFERROR(VLOOKUP(VALUE(A9),SchList!$A$2:$C$436,3,FALSE),"Missing")</f>
        <v>92</v>
      </c>
      <c r="V9" s="9" t="str">
        <f>IFERROR(VLOOKUP(VALUE(A9),SchList!$A$2:$C$777,2,FALSE),"Missing")</f>
        <v>NORMAN S. EDELCUP/SUNNY ISLES</v>
      </c>
      <c r="Z9" s="201">
        <v>9</v>
      </c>
      <c r="AA9" s="199">
        <v>5</v>
      </c>
    </row>
    <row r="10" spans="1:27" x14ac:dyDescent="0.2">
      <c r="A10" s="8" t="s">
        <v>53</v>
      </c>
      <c r="B10" s="8" t="s">
        <v>1471</v>
      </c>
      <c r="C10" s="8">
        <v>698</v>
      </c>
      <c r="D10" s="8">
        <v>129</v>
      </c>
      <c r="E10" s="8">
        <v>131</v>
      </c>
      <c r="F10" s="8">
        <v>122</v>
      </c>
      <c r="G10" s="8">
        <v>123</v>
      </c>
      <c r="H10" s="8">
        <v>89</v>
      </c>
      <c r="I10" s="8">
        <v>104</v>
      </c>
      <c r="R10" s="9">
        <v>316</v>
      </c>
      <c r="S10" s="9">
        <v>89</v>
      </c>
      <c r="T10" s="9">
        <v>104</v>
      </c>
      <c r="U10" s="46">
        <f>IFERROR(VLOOKUP(VALUE(A10),SchList!$A$2:$C$436,3,FALSE),"Missing")</f>
        <v>100</v>
      </c>
      <c r="V10" s="9" t="str">
        <f>IFERROR(VLOOKUP(VALUE(A10),SchList!$A$2:$C$777,2,FALSE),"Missing")</f>
        <v>MATER ACADEMY</v>
      </c>
      <c r="Z10" s="201">
        <v>10</v>
      </c>
      <c r="AA10" s="199">
        <v>6</v>
      </c>
    </row>
    <row r="11" spans="1:27" x14ac:dyDescent="0.2">
      <c r="A11" s="8" t="s">
        <v>55</v>
      </c>
      <c r="B11" s="8" t="s">
        <v>1472</v>
      </c>
      <c r="C11" s="8">
        <v>479</v>
      </c>
      <c r="D11" s="8">
        <v>62</v>
      </c>
      <c r="E11" s="8">
        <v>54</v>
      </c>
      <c r="F11" s="8">
        <v>69</v>
      </c>
      <c r="G11" s="8">
        <v>75</v>
      </c>
      <c r="H11" s="8">
        <v>78</v>
      </c>
      <c r="I11" s="8">
        <v>71</v>
      </c>
      <c r="Q11" s="8">
        <v>70</v>
      </c>
      <c r="R11" s="9">
        <v>224</v>
      </c>
      <c r="S11" s="9">
        <v>78</v>
      </c>
      <c r="T11" s="9">
        <v>71</v>
      </c>
      <c r="U11" s="46">
        <f>IFERROR(VLOOKUP(VALUE(A11),SchList!$A$2:$C$436,3,FALSE),"Missing")</f>
        <v>101</v>
      </c>
      <c r="V11" s="9" t="str">
        <f>IFERROR(VLOOKUP(VALUE(A11),SchList!$A$2:$C$777,2,FALSE),"Missing")</f>
        <v>ARCOLA LAKE ELEMENTARY</v>
      </c>
      <c r="Z11" s="201">
        <v>11</v>
      </c>
      <c r="AA11" s="199">
        <v>7</v>
      </c>
    </row>
    <row r="12" spans="1:27" x14ac:dyDescent="0.2">
      <c r="A12" s="8" t="s">
        <v>58</v>
      </c>
      <c r="B12" s="8" t="s">
        <v>1473</v>
      </c>
      <c r="C12" s="8">
        <v>391</v>
      </c>
      <c r="D12" s="8">
        <v>81</v>
      </c>
      <c r="E12" s="8">
        <v>62</v>
      </c>
      <c r="F12" s="8">
        <v>65</v>
      </c>
      <c r="G12" s="8">
        <v>56</v>
      </c>
      <c r="H12" s="8">
        <v>63</v>
      </c>
      <c r="I12" s="8">
        <v>64</v>
      </c>
      <c r="R12" s="9">
        <v>183</v>
      </c>
      <c r="S12" s="9">
        <v>63</v>
      </c>
      <c r="T12" s="9">
        <v>64</v>
      </c>
      <c r="U12" s="46">
        <f>IFERROR(VLOOKUP(VALUE(A12),SchList!$A$2:$C$436,3,FALSE),"Missing")</f>
        <v>102</v>
      </c>
      <c r="V12" s="9" t="str">
        <f>IFERROR(VLOOKUP(VALUE(A12),SchList!$A$2:$C$777,2,FALSE),"Missing")</f>
        <v>MIAMI COMMUNITY CHARTER SCHOOL</v>
      </c>
      <c r="Z12" s="201">
        <v>12</v>
      </c>
      <c r="AA12" s="199">
        <v>8</v>
      </c>
    </row>
    <row r="13" spans="1:27" x14ac:dyDescent="0.2">
      <c r="A13" s="8" t="s">
        <v>60</v>
      </c>
      <c r="B13" s="8" t="s">
        <v>1474</v>
      </c>
      <c r="C13" s="8">
        <v>627</v>
      </c>
      <c r="D13" s="8">
        <v>100</v>
      </c>
      <c r="E13" s="8">
        <v>84</v>
      </c>
      <c r="F13" s="8">
        <v>93</v>
      </c>
      <c r="G13" s="8">
        <v>101</v>
      </c>
      <c r="H13" s="8">
        <v>95</v>
      </c>
      <c r="I13" s="8">
        <v>95</v>
      </c>
      <c r="Q13" s="8">
        <v>59</v>
      </c>
      <c r="R13" s="9">
        <v>291</v>
      </c>
      <c r="S13" s="9">
        <v>95</v>
      </c>
      <c r="T13" s="9">
        <v>95</v>
      </c>
      <c r="U13" s="46">
        <f>IFERROR(VLOOKUP(VALUE(A13),SchList!$A$2:$C$436,3,FALSE),"Missing")</f>
        <v>111</v>
      </c>
      <c r="V13" s="9" t="str">
        <f>IFERROR(VLOOKUP(VALUE(A13),SchList!$A$2:$C$777,2,FALSE),"Missing")</f>
        <v>MAYA ANGELOU ELEMENTARY</v>
      </c>
      <c r="Z13" s="201">
        <v>13</v>
      </c>
      <c r="AA13" s="199">
        <v>9</v>
      </c>
    </row>
    <row r="14" spans="1:27" x14ac:dyDescent="0.2">
      <c r="A14" s="8" t="s">
        <v>62</v>
      </c>
      <c r="B14" s="8" t="s">
        <v>1475</v>
      </c>
      <c r="C14" s="8">
        <v>282</v>
      </c>
      <c r="D14" s="8">
        <v>74</v>
      </c>
      <c r="E14" s="8">
        <v>54</v>
      </c>
      <c r="F14" s="8">
        <v>46</v>
      </c>
      <c r="G14" s="8">
        <v>24</v>
      </c>
      <c r="H14" s="8">
        <v>30</v>
      </c>
      <c r="I14" s="8">
        <v>30</v>
      </c>
      <c r="J14" s="8">
        <v>19</v>
      </c>
      <c r="K14" s="8">
        <v>5</v>
      </c>
      <c r="R14" s="9">
        <v>108</v>
      </c>
      <c r="S14" s="9">
        <v>30</v>
      </c>
      <c r="T14" s="9">
        <v>30</v>
      </c>
      <c r="U14" s="46">
        <f>IFERROR(VLOOKUP(VALUE(A14),SchList!$A$2:$C$436,3,FALSE),"Missing")</f>
        <v>113</v>
      </c>
      <c r="V14" s="9" t="str">
        <f>IFERROR(VLOOKUP(VALUE(A14),SchList!$A$2:$C$777,2,FALSE),"Missing")</f>
        <v>BALERE LANGUAGE ACADEMY</v>
      </c>
      <c r="Z14" s="201">
        <v>14</v>
      </c>
      <c r="AA14" s="199">
        <v>10</v>
      </c>
    </row>
    <row r="15" spans="1:27" x14ac:dyDescent="0.2">
      <c r="A15" s="8" t="s">
        <v>64</v>
      </c>
      <c r="B15" s="8" t="s">
        <v>1476</v>
      </c>
      <c r="C15" s="8">
        <v>959</v>
      </c>
      <c r="D15" s="8">
        <v>134</v>
      </c>
      <c r="E15" s="8">
        <v>127</v>
      </c>
      <c r="F15" s="8">
        <v>134</v>
      </c>
      <c r="G15" s="8">
        <v>185</v>
      </c>
      <c r="H15" s="8">
        <v>183</v>
      </c>
      <c r="I15" s="8">
        <v>148</v>
      </c>
      <c r="Q15" s="8">
        <v>48</v>
      </c>
      <c r="R15" s="9">
        <v>516</v>
      </c>
      <c r="S15" s="9">
        <v>183</v>
      </c>
      <c r="T15" s="9">
        <v>148</v>
      </c>
      <c r="U15" s="46">
        <f>IFERROR(VLOOKUP(VALUE(A15),SchList!$A$2:$C$436,3,FALSE),"Missing")</f>
        <v>121</v>
      </c>
      <c r="V15" s="9" t="str">
        <f>IFERROR(VLOOKUP(VALUE(A15),SchList!$A$2:$C$777,2,FALSE),"Missing")</f>
        <v>AUBURNDALE ELEMENTARY</v>
      </c>
      <c r="Z15" s="201">
        <v>15</v>
      </c>
      <c r="AA15" s="199">
        <v>11</v>
      </c>
    </row>
    <row r="16" spans="1:27" x14ac:dyDescent="0.2">
      <c r="A16" s="8" t="s">
        <v>66</v>
      </c>
      <c r="B16" s="8" t="s">
        <v>1477</v>
      </c>
      <c r="C16" s="8">
        <v>1488</v>
      </c>
      <c r="D16" s="8">
        <v>158</v>
      </c>
      <c r="E16" s="8">
        <v>201</v>
      </c>
      <c r="F16" s="8">
        <v>173</v>
      </c>
      <c r="G16" s="8">
        <v>175</v>
      </c>
      <c r="H16" s="8">
        <v>204</v>
      </c>
      <c r="I16" s="8">
        <v>203</v>
      </c>
      <c r="J16" s="8">
        <v>171</v>
      </c>
      <c r="K16" s="8">
        <v>185</v>
      </c>
      <c r="Q16" s="8">
        <v>18</v>
      </c>
      <c r="R16" s="9">
        <v>938</v>
      </c>
      <c r="S16" s="9">
        <v>204</v>
      </c>
      <c r="T16" s="9">
        <v>203</v>
      </c>
      <c r="U16" s="46">
        <f>IFERROR(VLOOKUP(VALUE(A16),SchList!$A$2:$C$436,3,FALSE),"Missing")</f>
        <v>122</v>
      </c>
      <c r="V16" s="9" t="str">
        <f>IFERROR(VLOOKUP(VALUE(A16),SchList!$A$2:$C$777,2,FALSE),"Missing")</f>
        <v>DR ROLANDO ESPINOSA K-8</v>
      </c>
      <c r="Z16" s="201">
        <v>16</v>
      </c>
      <c r="AA16" s="199">
        <v>12</v>
      </c>
    </row>
    <row r="17" spans="1:27" x14ac:dyDescent="0.2">
      <c r="A17" s="8" t="s">
        <v>68</v>
      </c>
      <c r="B17" s="8" t="s">
        <v>1478</v>
      </c>
      <c r="C17" s="8">
        <v>1304</v>
      </c>
      <c r="D17" s="8">
        <v>196</v>
      </c>
      <c r="E17" s="8">
        <v>198</v>
      </c>
      <c r="F17" s="8">
        <v>222</v>
      </c>
      <c r="G17" s="8">
        <v>260</v>
      </c>
      <c r="H17" s="8">
        <v>212</v>
      </c>
      <c r="I17" s="8">
        <v>198</v>
      </c>
      <c r="Q17" s="8">
        <v>18</v>
      </c>
      <c r="R17" s="9">
        <v>670</v>
      </c>
      <c r="S17" s="9">
        <v>212</v>
      </c>
      <c r="T17" s="9">
        <v>198</v>
      </c>
      <c r="U17" s="46">
        <f>IFERROR(VLOOKUP(VALUE(A17),SchList!$A$2:$C$436,3,FALSE),"Missing")</f>
        <v>125</v>
      </c>
      <c r="V17" s="9" t="str">
        <f>IFERROR(VLOOKUP(VALUE(A17),SchList!$A$2:$C$777,2,FALSE),"Missing")</f>
        <v>NORMA BUTLER BOSSARD ELEM</v>
      </c>
      <c r="Z17" s="201">
        <v>17</v>
      </c>
      <c r="AA17" s="199" t="s">
        <v>840</v>
      </c>
    </row>
    <row r="18" spans="1:27" x14ac:dyDescent="0.2">
      <c r="A18" s="8" t="s">
        <v>70</v>
      </c>
      <c r="B18" s="8" t="s">
        <v>1479</v>
      </c>
      <c r="C18" s="8">
        <v>666</v>
      </c>
      <c r="D18" s="8">
        <v>137</v>
      </c>
      <c r="E18" s="8">
        <v>178</v>
      </c>
      <c r="F18" s="8">
        <v>164</v>
      </c>
      <c r="G18" s="8">
        <v>187</v>
      </c>
      <c r="R18" s="9">
        <v>187</v>
      </c>
      <c r="S18" s="9">
        <v>0</v>
      </c>
      <c r="T18" s="9">
        <v>0</v>
      </c>
      <c r="U18" s="46">
        <f>IFERROR(VLOOKUP(VALUE(A18),SchList!$A$2:$C$436,3,FALSE),"Missing")</f>
        <v>161</v>
      </c>
      <c r="V18" s="9" t="str">
        <f>IFERROR(VLOOKUP(VALUE(A18),SchList!$A$2:$C$777,2,FALSE),"Missing")</f>
        <v>AVOCADO ELEMENTARY</v>
      </c>
      <c r="Z18" s="201">
        <v>18</v>
      </c>
      <c r="AA18" s="199" t="s">
        <v>1460</v>
      </c>
    </row>
    <row r="19" spans="1:27" x14ac:dyDescent="0.2">
      <c r="A19" s="8" t="s">
        <v>72</v>
      </c>
      <c r="B19" s="8" t="s">
        <v>1480</v>
      </c>
      <c r="C19" s="8">
        <v>402</v>
      </c>
      <c r="D19" s="8">
        <v>45</v>
      </c>
      <c r="E19" s="8">
        <v>65</v>
      </c>
      <c r="F19" s="8">
        <v>64</v>
      </c>
      <c r="G19" s="8">
        <v>60</v>
      </c>
      <c r="H19" s="8">
        <v>65</v>
      </c>
      <c r="I19" s="8">
        <v>65</v>
      </c>
      <c r="Q19" s="8">
        <v>38</v>
      </c>
      <c r="R19" s="9">
        <v>190</v>
      </c>
      <c r="S19" s="9">
        <v>65</v>
      </c>
      <c r="T19" s="9">
        <v>65</v>
      </c>
      <c r="U19" s="46">
        <f>IFERROR(VLOOKUP(VALUE(A19),SchList!$A$2:$C$436,3,FALSE),"Missing")</f>
        <v>201</v>
      </c>
      <c r="V19" s="9" t="str">
        <f>IFERROR(VLOOKUP(VALUE(A19),SchList!$A$2:$C$777,2,FALSE),"Missing")</f>
        <v>BANYAN ELEMENTARY</v>
      </c>
      <c r="Z19" s="201">
        <v>19</v>
      </c>
      <c r="AA19" s="199" t="s">
        <v>1461</v>
      </c>
    </row>
    <row r="20" spans="1:27" x14ac:dyDescent="0.2">
      <c r="A20" s="8" t="s">
        <v>74</v>
      </c>
      <c r="B20" s="8" t="s">
        <v>1481</v>
      </c>
      <c r="C20" s="8">
        <v>892</v>
      </c>
      <c r="D20" s="8">
        <v>129</v>
      </c>
      <c r="E20" s="8">
        <v>145</v>
      </c>
      <c r="F20" s="8">
        <v>158</v>
      </c>
      <c r="G20" s="8">
        <v>156</v>
      </c>
      <c r="H20" s="8">
        <v>154</v>
      </c>
      <c r="I20" s="8">
        <v>131</v>
      </c>
      <c r="Q20" s="8">
        <v>19</v>
      </c>
      <c r="R20" s="9">
        <v>441</v>
      </c>
      <c r="S20" s="9">
        <v>154</v>
      </c>
      <c r="T20" s="9">
        <v>131</v>
      </c>
      <c r="U20" s="46">
        <f>IFERROR(VLOOKUP(VALUE(A20),SchList!$A$2:$C$436,3,FALSE),"Missing")</f>
        <v>211</v>
      </c>
      <c r="V20" s="9" t="str">
        <f>IFERROR(VLOOKUP(VALUE(A20),SchList!$A$2:$C$777,2,FALSE),"Missing")</f>
        <v>DR. MANUEL C. BARREIRO ELEM</v>
      </c>
      <c r="Z20" s="201">
        <v>20</v>
      </c>
      <c r="AA20" s="199" t="s">
        <v>1462</v>
      </c>
    </row>
    <row r="21" spans="1:27" x14ac:dyDescent="0.2">
      <c r="A21" s="8" t="s">
        <v>841</v>
      </c>
      <c r="B21" s="8" t="s">
        <v>1482</v>
      </c>
      <c r="C21" s="8">
        <v>123</v>
      </c>
      <c r="D21" s="8">
        <v>28</v>
      </c>
      <c r="E21" s="8">
        <v>20</v>
      </c>
      <c r="F21" s="8">
        <v>19</v>
      </c>
      <c r="G21" s="8">
        <v>20</v>
      </c>
      <c r="H21" s="8">
        <v>18</v>
      </c>
      <c r="I21" s="8">
        <v>18</v>
      </c>
      <c r="R21" s="9">
        <v>56</v>
      </c>
      <c r="S21" s="9">
        <v>18</v>
      </c>
      <c r="T21" s="9">
        <v>18</v>
      </c>
      <c r="U21" s="46" t="str">
        <f>A21</f>
        <v>0215</v>
      </c>
      <c r="V21" s="9" t="str">
        <f>IFERROR(VLOOKUP(VALUE(A21),SchList!$A$2:$C$777,2,FALSE),"Missing")</f>
        <v>LAWRENCE ACADEMY ELEMENTARY</v>
      </c>
    </row>
    <row r="22" spans="1:27" x14ac:dyDescent="0.2">
      <c r="A22" s="8" t="s">
        <v>76</v>
      </c>
      <c r="B22" s="8" t="s">
        <v>1483</v>
      </c>
      <c r="C22" s="8">
        <v>1663</v>
      </c>
      <c r="D22" s="8">
        <v>205</v>
      </c>
      <c r="E22" s="8">
        <v>222</v>
      </c>
      <c r="F22" s="8">
        <v>189</v>
      </c>
      <c r="G22" s="8">
        <v>230</v>
      </c>
      <c r="H22" s="8">
        <v>214</v>
      </c>
      <c r="I22" s="8">
        <v>198</v>
      </c>
      <c r="J22" s="8">
        <v>203</v>
      </c>
      <c r="K22" s="8">
        <v>202</v>
      </c>
      <c r="R22" s="9">
        <v>1047</v>
      </c>
      <c r="S22" s="9">
        <v>214</v>
      </c>
      <c r="T22" s="9">
        <v>198</v>
      </c>
      <c r="U22" s="46">
        <f>IFERROR(VLOOKUP(VALUE(A22),SchList!$A$2:$C$436,3,FALSE),"Missing")</f>
        <v>231</v>
      </c>
      <c r="V22" s="9" t="str">
        <f>IFERROR(VLOOKUP(VALUE(A22),SchList!$A$2:$C$777,2,FALSE),"Missing")</f>
        <v>AVENTURA WATERWAYS K-8 CENTER</v>
      </c>
    </row>
    <row r="23" spans="1:27" x14ac:dyDescent="0.2">
      <c r="A23" s="8" t="s">
        <v>78</v>
      </c>
      <c r="B23" s="8" t="s">
        <v>1484</v>
      </c>
      <c r="C23" s="8">
        <v>1149</v>
      </c>
      <c r="D23" s="8">
        <v>116</v>
      </c>
      <c r="E23" s="8">
        <v>136</v>
      </c>
      <c r="F23" s="8">
        <v>111</v>
      </c>
      <c r="G23" s="8">
        <v>152</v>
      </c>
      <c r="H23" s="8">
        <v>128</v>
      </c>
      <c r="I23" s="8">
        <v>143</v>
      </c>
      <c r="J23" s="8">
        <v>126</v>
      </c>
      <c r="K23" s="8">
        <v>119</v>
      </c>
      <c r="L23" s="8">
        <v>100</v>
      </c>
      <c r="Q23" s="8">
        <v>18</v>
      </c>
      <c r="R23" s="9">
        <v>768</v>
      </c>
      <c r="S23" s="9">
        <v>228</v>
      </c>
      <c r="T23" s="9">
        <v>243</v>
      </c>
      <c r="U23" s="46">
        <f>IFERROR(VLOOKUP(VALUE(A23),SchList!$A$2:$C$436,3,FALSE),"Missing")</f>
        <v>241</v>
      </c>
      <c r="V23" s="9" t="str">
        <f>IFERROR(VLOOKUP(VALUE(A23),SchList!$A$2:$C$777,2,FALSE),"Missing")</f>
        <v>RUTH K BROAD/BAY HARBOR K-8</v>
      </c>
    </row>
    <row r="24" spans="1:27" x14ac:dyDescent="0.2">
      <c r="A24" s="8" t="s">
        <v>80</v>
      </c>
      <c r="B24" s="8" t="s">
        <v>1485</v>
      </c>
      <c r="C24" s="8">
        <v>741</v>
      </c>
      <c r="D24" s="8">
        <v>106</v>
      </c>
      <c r="E24" s="8">
        <v>113</v>
      </c>
      <c r="F24" s="8">
        <v>105</v>
      </c>
      <c r="G24" s="8">
        <v>134</v>
      </c>
      <c r="H24" s="8">
        <v>115</v>
      </c>
      <c r="I24" s="8">
        <v>132</v>
      </c>
      <c r="Q24" s="8">
        <v>36</v>
      </c>
      <c r="R24" s="9">
        <v>381</v>
      </c>
      <c r="S24" s="9">
        <v>115</v>
      </c>
      <c r="T24" s="9">
        <v>132</v>
      </c>
      <c r="U24" s="46">
        <f>IFERROR(VLOOKUP(VALUE(A24),SchList!$A$2:$C$436,3,FALSE),"Missing")</f>
        <v>251</v>
      </c>
      <c r="V24" s="9" t="str">
        <f>IFERROR(VLOOKUP(VALUE(A24),SchList!$A$2:$C$777,2,FALSE),"Missing")</f>
        <v>ETHEL KOGER BECKHAM ELEMENTARY</v>
      </c>
    </row>
    <row r="25" spans="1:27" x14ac:dyDescent="0.2">
      <c r="A25" s="8" t="s">
        <v>82</v>
      </c>
      <c r="B25" s="8" t="s">
        <v>1486</v>
      </c>
      <c r="C25" s="8">
        <v>501</v>
      </c>
      <c r="D25" s="8">
        <v>76</v>
      </c>
      <c r="E25" s="8">
        <v>95</v>
      </c>
      <c r="F25" s="8">
        <v>79</v>
      </c>
      <c r="G25" s="8">
        <v>74</v>
      </c>
      <c r="H25" s="8">
        <v>66</v>
      </c>
      <c r="I25" s="8">
        <v>77</v>
      </c>
      <c r="Q25" s="8">
        <v>34</v>
      </c>
      <c r="R25" s="9">
        <v>217</v>
      </c>
      <c r="S25" s="9">
        <v>66</v>
      </c>
      <c r="T25" s="9">
        <v>77</v>
      </c>
      <c r="U25" s="46">
        <f>IFERROR(VLOOKUP(VALUE(A25),SchList!$A$2:$C$436,3,FALSE),"Missing")</f>
        <v>261</v>
      </c>
      <c r="V25" s="9" t="str">
        <f>IFERROR(VLOOKUP(VALUE(A25),SchList!$A$2:$C$777,2,FALSE),"Missing")</f>
        <v>BEL-AIRE ELEMENTARY</v>
      </c>
    </row>
    <row r="26" spans="1:27" x14ac:dyDescent="0.2">
      <c r="A26" s="8" t="s">
        <v>84</v>
      </c>
      <c r="B26" s="8" t="s">
        <v>1487</v>
      </c>
      <c r="C26" s="8">
        <v>576</v>
      </c>
      <c r="D26" s="8">
        <v>80</v>
      </c>
      <c r="E26" s="8">
        <v>93</v>
      </c>
      <c r="F26" s="8">
        <v>107</v>
      </c>
      <c r="G26" s="8">
        <v>92</v>
      </c>
      <c r="H26" s="8">
        <v>99</v>
      </c>
      <c r="I26" s="8">
        <v>95</v>
      </c>
      <c r="Q26" s="8">
        <v>10</v>
      </c>
      <c r="R26" s="9">
        <v>286</v>
      </c>
      <c r="S26" s="9">
        <v>99</v>
      </c>
      <c r="T26" s="9">
        <v>95</v>
      </c>
      <c r="U26" s="46">
        <f>IFERROR(VLOOKUP(VALUE(A26),SchList!$A$2:$C$436,3,FALSE),"Missing")</f>
        <v>271</v>
      </c>
      <c r="V26" s="9" t="str">
        <f>IFERROR(VLOOKUP(VALUE(A26),SchList!$A$2:$C$777,2,FALSE),"Missing")</f>
        <v>BENT TREE ELEMENTARY</v>
      </c>
    </row>
    <row r="27" spans="1:27" x14ac:dyDescent="0.2">
      <c r="A27" s="8" t="s">
        <v>86</v>
      </c>
      <c r="B27" s="8" t="s">
        <v>1488</v>
      </c>
      <c r="C27" s="8">
        <v>532</v>
      </c>
      <c r="D27" s="8">
        <v>73</v>
      </c>
      <c r="E27" s="8">
        <v>87</v>
      </c>
      <c r="F27" s="8">
        <v>105</v>
      </c>
      <c r="G27" s="8">
        <v>101</v>
      </c>
      <c r="H27" s="8">
        <v>70</v>
      </c>
      <c r="I27" s="8">
        <v>96</v>
      </c>
      <c r="R27" s="9">
        <v>267</v>
      </c>
      <c r="S27" s="9">
        <v>70</v>
      </c>
      <c r="T27" s="9">
        <v>96</v>
      </c>
      <c r="U27" s="46">
        <f>IFERROR(VLOOKUP(VALUE(A27),SchList!$A$2:$C$436,3,FALSE),"Missing")</f>
        <v>311</v>
      </c>
      <c r="V27" s="9" t="str">
        <f>IFERROR(VLOOKUP(VALUE(A27),SchList!$A$2:$C$777,2,FALSE),"Missing")</f>
        <v>GOULDS ELEMENTARY</v>
      </c>
    </row>
    <row r="28" spans="1:27" x14ac:dyDescent="0.2">
      <c r="A28" s="8" t="s">
        <v>88</v>
      </c>
      <c r="B28" s="8" t="s">
        <v>1489</v>
      </c>
      <c r="C28" s="8">
        <v>431</v>
      </c>
      <c r="D28" s="8">
        <v>122</v>
      </c>
      <c r="E28" s="8">
        <v>68</v>
      </c>
      <c r="F28" s="8">
        <v>71</v>
      </c>
      <c r="G28" s="8">
        <v>71</v>
      </c>
      <c r="H28" s="8">
        <v>53</v>
      </c>
      <c r="I28" s="8">
        <v>46</v>
      </c>
      <c r="R28" s="9">
        <v>170</v>
      </c>
      <c r="S28" s="9">
        <v>53</v>
      </c>
      <c r="T28" s="9">
        <v>46</v>
      </c>
      <c r="U28" s="46">
        <f>IFERROR(VLOOKUP(VALUE(A28),SchList!$A$2:$C$436,3,FALSE),"Missing")</f>
        <v>312</v>
      </c>
      <c r="V28" s="9" t="str">
        <f>IFERROR(VLOOKUP(VALUE(A28),SchList!$A$2:$C$777,2,FALSE),"Missing")</f>
        <v>MATER GARDENS ACADEMY</v>
      </c>
    </row>
    <row r="29" spans="1:27" x14ac:dyDescent="0.2">
      <c r="A29" s="8" t="s">
        <v>90</v>
      </c>
      <c r="B29" s="8" t="s">
        <v>1490</v>
      </c>
      <c r="C29" s="8">
        <v>871</v>
      </c>
      <c r="D29" s="8">
        <v>136</v>
      </c>
      <c r="E29" s="8">
        <v>128</v>
      </c>
      <c r="F29" s="8">
        <v>136</v>
      </c>
      <c r="G29" s="8">
        <v>151</v>
      </c>
      <c r="H29" s="8">
        <v>122</v>
      </c>
      <c r="I29" s="8">
        <v>112</v>
      </c>
      <c r="J29" s="8">
        <v>63</v>
      </c>
      <c r="Q29" s="8">
        <v>23</v>
      </c>
      <c r="R29" s="9">
        <v>448</v>
      </c>
      <c r="S29" s="9">
        <v>122</v>
      </c>
      <c r="T29" s="9">
        <v>112</v>
      </c>
      <c r="U29" s="46">
        <f>IFERROR(VLOOKUP(VALUE(A29),SchList!$A$2:$C$436,3,FALSE),"Missing")</f>
        <v>321</v>
      </c>
      <c r="V29" s="9" t="str">
        <f>IFERROR(VLOOKUP(VALUE(A29),SchList!$A$2:$C$777,2,FALSE),"Missing")</f>
        <v>BISCAYNE ELEMENTARY</v>
      </c>
    </row>
    <row r="30" spans="1:27" x14ac:dyDescent="0.2">
      <c r="A30" s="8" t="s">
        <v>92</v>
      </c>
      <c r="B30" s="8" t="s">
        <v>1491</v>
      </c>
      <c r="C30" s="8">
        <v>1050</v>
      </c>
      <c r="D30" s="8">
        <v>91</v>
      </c>
      <c r="E30" s="8">
        <v>116</v>
      </c>
      <c r="F30" s="8">
        <v>135</v>
      </c>
      <c r="G30" s="8">
        <v>107</v>
      </c>
      <c r="H30" s="8">
        <v>95</v>
      </c>
      <c r="I30" s="8">
        <v>103</v>
      </c>
      <c r="J30" s="8">
        <v>140</v>
      </c>
      <c r="K30" s="8">
        <v>131</v>
      </c>
      <c r="L30" s="8">
        <v>132</v>
      </c>
      <c r="R30" s="9">
        <v>708</v>
      </c>
      <c r="S30" s="9">
        <v>227</v>
      </c>
      <c r="T30" s="9">
        <v>235</v>
      </c>
      <c r="U30" s="46">
        <f>IFERROR(VLOOKUP(VALUE(A30),SchList!$A$2:$C$436,3,FALSE),"Missing")</f>
        <v>332</v>
      </c>
      <c r="V30" s="9" t="str">
        <f>IFERROR(VLOOKUP(VALUE(A30),SchList!$A$2:$C$777,2,FALSE),"Missing")</f>
        <v>SOMERSET ACADEMY(SILVER PALMS)</v>
      </c>
    </row>
    <row r="31" spans="1:27" x14ac:dyDescent="0.2">
      <c r="A31" s="8" t="s">
        <v>842</v>
      </c>
      <c r="B31" s="8" t="s">
        <v>1492</v>
      </c>
      <c r="C31" s="8">
        <v>268</v>
      </c>
      <c r="D31" s="8">
        <v>63</v>
      </c>
      <c r="E31" s="8">
        <v>46</v>
      </c>
      <c r="F31" s="8">
        <v>48</v>
      </c>
      <c r="G31" s="8">
        <v>34</v>
      </c>
      <c r="H31" s="8">
        <v>39</v>
      </c>
      <c r="I31" s="8">
        <v>38</v>
      </c>
      <c r="R31" s="9">
        <v>111</v>
      </c>
      <c r="S31" s="9">
        <v>39</v>
      </c>
      <c r="T31" s="9">
        <v>38</v>
      </c>
      <c r="U31" s="46" t="str">
        <f>A31</f>
        <v>0339</v>
      </c>
      <c r="V31" s="9" t="str">
        <f>IFERROR(VLOOKUP(VALUE(A31),SchList!$A$2:$C$777,2,FALSE),"Missing")</f>
        <v>SOMERSET ACADEMY CHARTER ELEM</v>
      </c>
    </row>
    <row r="32" spans="1:27" x14ac:dyDescent="0.2">
      <c r="A32" s="8" t="s">
        <v>94</v>
      </c>
      <c r="B32" s="8" t="s">
        <v>1493</v>
      </c>
      <c r="C32" s="8">
        <v>621</v>
      </c>
      <c r="D32" s="8">
        <v>100</v>
      </c>
      <c r="E32" s="8">
        <v>97</v>
      </c>
      <c r="F32" s="8">
        <v>109</v>
      </c>
      <c r="G32" s="8">
        <v>102</v>
      </c>
      <c r="H32" s="8">
        <v>124</v>
      </c>
      <c r="I32" s="8">
        <v>89</v>
      </c>
      <c r="R32" s="9">
        <v>315</v>
      </c>
      <c r="S32" s="9">
        <v>124</v>
      </c>
      <c r="T32" s="9">
        <v>89</v>
      </c>
      <c r="U32" s="46">
        <f>IFERROR(VLOOKUP(VALUE(A32),SchList!$A$2:$C$436,3,FALSE),"Missing")</f>
        <v>341</v>
      </c>
      <c r="V32" s="9" t="str">
        <f>IFERROR(VLOOKUP(VALUE(A32),SchList!$A$2:$C$777,2,FALSE),"Missing")</f>
        <v>ARCH CREEK ELEMENTARY SCHOOL</v>
      </c>
    </row>
    <row r="33" spans="1:22" x14ac:dyDescent="0.2">
      <c r="A33" s="8" t="s">
        <v>96</v>
      </c>
      <c r="B33" s="8" t="s">
        <v>1494</v>
      </c>
      <c r="C33" s="8">
        <v>996</v>
      </c>
      <c r="D33" s="8">
        <v>222</v>
      </c>
      <c r="E33" s="8">
        <v>162</v>
      </c>
      <c r="F33" s="8">
        <v>167</v>
      </c>
      <c r="G33" s="8">
        <v>185</v>
      </c>
      <c r="H33" s="8">
        <v>151</v>
      </c>
      <c r="I33" s="8">
        <v>109</v>
      </c>
      <c r="R33" s="9">
        <v>445</v>
      </c>
      <c r="S33" s="9">
        <v>151</v>
      </c>
      <c r="T33" s="9">
        <v>109</v>
      </c>
      <c r="U33" s="46">
        <f>IFERROR(VLOOKUP(VALUE(A33),SchList!$A$2:$C$436,3,FALSE),"Missing")</f>
        <v>342</v>
      </c>
      <c r="V33" s="9" t="str">
        <f>IFERROR(VLOOKUP(VALUE(A33),SchList!$A$2:$C$777,2,FALSE),"Missing")</f>
        <v>PINECREST ACADEMY SOUTH CAMPUS</v>
      </c>
    </row>
    <row r="34" spans="1:22" x14ac:dyDescent="0.2">
      <c r="A34" s="8" t="s">
        <v>98</v>
      </c>
      <c r="B34" s="8" t="s">
        <v>1495</v>
      </c>
      <c r="C34" s="8">
        <v>693</v>
      </c>
      <c r="D34" s="8">
        <v>110</v>
      </c>
      <c r="E34" s="8">
        <v>109</v>
      </c>
      <c r="F34" s="8">
        <v>99</v>
      </c>
      <c r="G34" s="8">
        <v>99</v>
      </c>
      <c r="H34" s="8">
        <v>109</v>
      </c>
      <c r="I34" s="8">
        <v>101</v>
      </c>
      <c r="Q34" s="8">
        <v>66</v>
      </c>
      <c r="R34" s="9">
        <v>309</v>
      </c>
      <c r="S34" s="9">
        <v>109</v>
      </c>
      <c r="T34" s="9">
        <v>101</v>
      </c>
      <c r="U34" s="46">
        <f>IFERROR(VLOOKUP(VALUE(A34),SchList!$A$2:$C$436,3,FALSE),"Missing")</f>
        <v>361</v>
      </c>
      <c r="V34" s="9" t="str">
        <f>IFERROR(VLOOKUP(VALUE(A34),SchList!$A$2:$C$777,2,FALSE),"Missing")</f>
        <v>BISCAYNE GARDENS ELEMENTARY</v>
      </c>
    </row>
    <row r="35" spans="1:22" x14ac:dyDescent="0.2">
      <c r="A35" s="8" t="s">
        <v>100</v>
      </c>
      <c r="B35" s="8" t="s">
        <v>1496</v>
      </c>
      <c r="C35" s="8">
        <v>502</v>
      </c>
      <c r="D35" s="8">
        <v>75</v>
      </c>
      <c r="E35" s="8">
        <v>78</v>
      </c>
      <c r="F35" s="8">
        <v>76</v>
      </c>
      <c r="G35" s="8">
        <v>98</v>
      </c>
      <c r="H35" s="8">
        <v>77</v>
      </c>
      <c r="I35" s="8">
        <v>98</v>
      </c>
      <c r="R35" s="9">
        <v>273</v>
      </c>
      <c r="S35" s="9">
        <v>77</v>
      </c>
      <c r="T35" s="9">
        <v>98</v>
      </c>
      <c r="U35" s="46">
        <f>IFERROR(VLOOKUP(VALUE(A35),SchList!$A$2:$C$436,3,FALSE),"Missing")</f>
        <v>400</v>
      </c>
      <c r="V35" s="9" t="str">
        <f>IFERROR(VLOOKUP(VALUE(A35),SchList!$A$2:$C$777,2,FALSE),"Missing")</f>
        <v>RENAISSANCE ELEMENTARY CHARTER</v>
      </c>
    </row>
    <row r="36" spans="1:22" x14ac:dyDescent="0.2">
      <c r="A36" s="8" t="s">
        <v>102</v>
      </c>
      <c r="B36" s="8" t="s">
        <v>1497</v>
      </c>
      <c r="C36" s="8">
        <v>606</v>
      </c>
      <c r="D36" s="8">
        <v>90</v>
      </c>
      <c r="E36" s="8">
        <v>79</v>
      </c>
      <c r="F36" s="8">
        <v>111</v>
      </c>
      <c r="G36" s="8">
        <v>126</v>
      </c>
      <c r="H36" s="8">
        <v>81</v>
      </c>
      <c r="I36" s="8">
        <v>84</v>
      </c>
      <c r="Q36" s="8">
        <v>35</v>
      </c>
      <c r="R36" s="9">
        <v>291</v>
      </c>
      <c r="S36" s="9">
        <v>81</v>
      </c>
      <c r="T36" s="9">
        <v>84</v>
      </c>
      <c r="U36" s="46" t="str">
        <f>IFERROR(VLOOKUP(VALUE(A36),SchList!$A$2:$C$436,3,FALSE),"Missing")</f>
        <v>Missing</v>
      </c>
      <c r="V36" s="9" t="str">
        <f>IFERROR(VLOOKUP(VALUE(A36),SchList!$A$2:$C$777,2,FALSE),"Missing")</f>
        <v>VAN E. BLANTON ELEMENTARY</v>
      </c>
    </row>
    <row r="37" spans="1:22" x14ac:dyDescent="0.2">
      <c r="A37" s="8" t="s">
        <v>105</v>
      </c>
      <c r="B37" s="8" t="s">
        <v>1498</v>
      </c>
      <c r="C37" s="8">
        <v>547</v>
      </c>
      <c r="D37" s="8">
        <v>79</v>
      </c>
      <c r="E37" s="8">
        <v>92</v>
      </c>
      <c r="F37" s="8">
        <v>73</v>
      </c>
      <c r="G37" s="8">
        <v>84</v>
      </c>
      <c r="H37" s="8">
        <v>80</v>
      </c>
      <c r="I37" s="8">
        <v>77</v>
      </c>
      <c r="Q37" s="8">
        <v>62</v>
      </c>
      <c r="R37" s="9">
        <v>241</v>
      </c>
      <c r="S37" s="9">
        <v>80</v>
      </c>
      <c r="T37" s="9">
        <v>77</v>
      </c>
      <c r="U37" s="46">
        <f>IFERROR(VLOOKUP(VALUE(A37),SchList!$A$2:$C$436,3,FALSE),"Missing")</f>
        <v>441</v>
      </c>
      <c r="V37" s="9" t="str">
        <f>IFERROR(VLOOKUP(VALUE(A37),SchList!$A$2:$C$777,2,FALSE),"Missing")</f>
        <v>BLUE LAKES ELEMENTARY</v>
      </c>
    </row>
    <row r="38" spans="1:22" x14ac:dyDescent="0.2">
      <c r="A38" s="8" t="s">
        <v>107</v>
      </c>
      <c r="B38" s="8" t="s">
        <v>1499</v>
      </c>
      <c r="C38" s="8">
        <v>996</v>
      </c>
      <c r="D38" s="8">
        <v>136</v>
      </c>
      <c r="E38" s="8">
        <v>125</v>
      </c>
      <c r="F38" s="8">
        <v>151</v>
      </c>
      <c r="G38" s="8">
        <v>166</v>
      </c>
      <c r="H38" s="8">
        <v>193</v>
      </c>
      <c r="I38" s="8">
        <v>177</v>
      </c>
      <c r="Q38" s="8">
        <v>48</v>
      </c>
      <c r="R38" s="9">
        <v>536</v>
      </c>
      <c r="S38" s="9">
        <v>193</v>
      </c>
      <c r="T38" s="9">
        <v>177</v>
      </c>
      <c r="U38" s="46">
        <f>IFERROR(VLOOKUP(VALUE(A38),SchList!$A$2:$C$436,3,FALSE),"Missing")</f>
        <v>451</v>
      </c>
      <c r="V38" s="9" t="str">
        <f>IFERROR(VLOOKUP(VALUE(A38),SchList!$A$2:$C$777,2,FALSE),"Missing")</f>
        <v>BOWMAN/DOOLIN K-8 CENTER</v>
      </c>
    </row>
    <row r="39" spans="1:22" x14ac:dyDescent="0.2">
      <c r="A39" s="8" t="s">
        <v>109</v>
      </c>
      <c r="B39" s="8" t="s">
        <v>1500</v>
      </c>
      <c r="C39" s="8">
        <v>832</v>
      </c>
      <c r="D39" s="8">
        <v>134</v>
      </c>
      <c r="E39" s="8">
        <v>129</v>
      </c>
      <c r="F39" s="8">
        <v>136</v>
      </c>
      <c r="G39" s="8">
        <v>137</v>
      </c>
      <c r="H39" s="8">
        <v>138</v>
      </c>
      <c r="I39" s="8">
        <v>104</v>
      </c>
      <c r="Q39" s="8">
        <v>54</v>
      </c>
      <c r="R39" s="9">
        <v>379</v>
      </c>
      <c r="S39" s="9">
        <v>138</v>
      </c>
      <c r="T39" s="9">
        <v>104</v>
      </c>
      <c r="U39" s="46">
        <f>IFERROR(VLOOKUP(VALUE(A39),SchList!$A$2:$C$436,3,FALSE),"Missing")</f>
        <v>461</v>
      </c>
      <c r="V39" s="9" t="str">
        <f>IFERROR(VLOOKUP(VALUE(A39),SchList!$A$2:$C$777,2,FALSE),"Missing")</f>
        <v>BRENTWOOD ELEMENTARY</v>
      </c>
    </row>
    <row r="40" spans="1:22" x14ac:dyDescent="0.2">
      <c r="A40" s="8" t="s">
        <v>111</v>
      </c>
      <c r="B40" s="8" t="s">
        <v>1501</v>
      </c>
      <c r="C40" s="8">
        <v>703</v>
      </c>
      <c r="D40" s="8">
        <v>90</v>
      </c>
      <c r="E40" s="8">
        <v>119</v>
      </c>
      <c r="F40" s="8">
        <v>113</v>
      </c>
      <c r="G40" s="8">
        <v>146</v>
      </c>
      <c r="H40" s="8">
        <v>104</v>
      </c>
      <c r="I40" s="8">
        <v>131</v>
      </c>
      <c r="R40" s="9">
        <v>381</v>
      </c>
      <c r="S40" s="9">
        <v>104</v>
      </c>
      <c r="T40" s="9">
        <v>131</v>
      </c>
      <c r="U40" s="46">
        <f>IFERROR(VLOOKUP(VALUE(A40),SchList!$A$2:$C$436,3,FALSE),"Missing")</f>
        <v>481</v>
      </c>
      <c r="V40" s="9" t="str">
        <f>IFERROR(VLOOKUP(VALUE(A40),SchList!$A$2:$C$777,2,FALSE),"Missing")</f>
        <v>JAMES H. BRIGHT ELEMENTARY</v>
      </c>
    </row>
    <row r="41" spans="1:22" x14ac:dyDescent="0.2">
      <c r="A41" s="8" t="s">
        <v>113</v>
      </c>
      <c r="B41" s="8" t="s">
        <v>1502</v>
      </c>
      <c r="C41" s="8">
        <v>428</v>
      </c>
      <c r="D41" s="8">
        <v>79</v>
      </c>
      <c r="E41" s="8">
        <v>58</v>
      </c>
      <c r="F41" s="8">
        <v>55</v>
      </c>
      <c r="G41" s="8">
        <v>60</v>
      </c>
      <c r="H41" s="8">
        <v>92</v>
      </c>
      <c r="I41" s="8">
        <v>84</v>
      </c>
      <c r="R41" s="9">
        <v>236</v>
      </c>
      <c r="S41" s="9">
        <v>92</v>
      </c>
      <c r="T41" s="9">
        <v>84</v>
      </c>
      <c r="U41" s="46">
        <f>IFERROR(VLOOKUP(VALUE(A41),SchList!$A$2:$C$436,3,FALSE),"Missing")</f>
        <v>510</v>
      </c>
      <c r="V41" s="9" t="str">
        <f>IFERROR(VLOOKUP(VALUE(A41),SchList!$A$2:$C$777,2,FALSE),"Missing")</f>
        <v>ARCHIMEDEAN ACADEMY</v>
      </c>
    </row>
    <row r="42" spans="1:22" x14ac:dyDescent="0.2">
      <c r="A42" s="8" t="s">
        <v>115</v>
      </c>
      <c r="B42" s="8" t="s">
        <v>1503</v>
      </c>
      <c r="C42" s="8">
        <v>539</v>
      </c>
      <c r="D42" s="8">
        <v>86</v>
      </c>
      <c r="E42" s="8">
        <v>76</v>
      </c>
      <c r="F42" s="8">
        <v>87</v>
      </c>
      <c r="G42" s="8">
        <v>90</v>
      </c>
      <c r="H42" s="8">
        <v>133</v>
      </c>
      <c r="I42" s="8">
        <v>67</v>
      </c>
      <c r="R42" s="9">
        <v>290</v>
      </c>
      <c r="S42" s="9">
        <v>133</v>
      </c>
      <c r="T42" s="9">
        <v>67</v>
      </c>
      <c r="U42" s="46">
        <f>IFERROR(VLOOKUP(VALUE(A42),SchList!$A$2:$C$436,3,FALSE),"Missing")</f>
        <v>520</v>
      </c>
      <c r="V42" s="9" t="str">
        <f>IFERROR(VLOOKUP(VALUE(A42),SchList!$A$2:$C$777,2,FALSE),"Missing")</f>
        <v>SOMERSET ACADEMY</v>
      </c>
    </row>
    <row r="43" spans="1:22" x14ac:dyDescent="0.2">
      <c r="A43" s="8" t="s">
        <v>117</v>
      </c>
      <c r="B43" s="8" t="s">
        <v>1504</v>
      </c>
      <c r="C43" s="8">
        <v>484</v>
      </c>
      <c r="D43" s="8">
        <v>59</v>
      </c>
      <c r="E43" s="8">
        <v>63</v>
      </c>
      <c r="F43" s="8">
        <v>75</v>
      </c>
      <c r="G43" s="8">
        <v>99</v>
      </c>
      <c r="H43" s="8">
        <v>61</v>
      </c>
      <c r="I43" s="8">
        <v>76</v>
      </c>
      <c r="Q43" s="8">
        <v>51</v>
      </c>
      <c r="R43" s="9">
        <v>236</v>
      </c>
      <c r="S43" s="9">
        <v>61</v>
      </c>
      <c r="T43" s="9">
        <v>76</v>
      </c>
      <c r="U43" s="46">
        <f>IFERROR(VLOOKUP(VALUE(A43),SchList!$A$2:$C$436,3,FALSE),"Missing")</f>
        <v>521</v>
      </c>
      <c r="V43" s="9" t="str">
        <f>IFERROR(VLOOKUP(VALUE(A43),SchList!$A$2:$C$777,2,FALSE),"Missing")</f>
        <v>BROADMOOR ELEMENTARY</v>
      </c>
    </row>
    <row r="44" spans="1:22" x14ac:dyDescent="0.2">
      <c r="A44" s="8" t="s">
        <v>119</v>
      </c>
      <c r="B44" s="8" t="s">
        <v>1505</v>
      </c>
      <c r="C44" s="8">
        <v>793</v>
      </c>
      <c r="D44" s="8">
        <v>116</v>
      </c>
      <c r="E44" s="8">
        <v>134</v>
      </c>
      <c r="F44" s="8">
        <v>140</v>
      </c>
      <c r="G44" s="8">
        <v>115</v>
      </c>
      <c r="H44" s="8">
        <v>127</v>
      </c>
      <c r="I44" s="8">
        <v>127</v>
      </c>
      <c r="Q44" s="8">
        <v>34</v>
      </c>
      <c r="R44" s="9">
        <v>369</v>
      </c>
      <c r="S44" s="9">
        <v>127</v>
      </c>
      <c r="T44" s="9">
        <v>127</v>
      </c>
      <c r="U44" s="46" t="str">
        <f>IFERROR(VLOOKUP(VALUE(A44),SchList!$A$2:$C$436,3,FALSE),"Missing")</f>
        <v>Missing</v>
      </c>
      <c r="V44" s="9" t="str">
        <f>IFERROR(VLOOKUP(VALUE(A44),SchList!$A$2:$C$777,2,FALSE),"Missing")</f>
        <v>W.J. BRYAN ELEMENTARY</v>
      </c>
    </row>
    <row r="45" spans="1:22" x14ac:dyDescent="0.2">
      <c r="A45" s="8" t="s">
        <v>121</v>
      </c>
      <c r="B45" s="8" t="s">
        <v>1506</v>
      </c>
      <c r="C45" s="8">
        <v>650</v>
      </c>
      <c r="D45" s="8">
        <v>148</v>
      </c>
      <c r="E45" s="8">
        <v>131</v>
      </c>
      <c r="F45" s="8">
        <v>108</v>
      </c>
      <c r="G45" s="8">
        <v>93</v>
      </c>
      <c r="H45" s="8">
        <v>84</v>
      </c>
      <c r="I45" s="8">
        <v>86</v>
      </c>
      <c r="R45" s="9">
        <v>263</v>
      </c>
      <c r="S45" s="9">
        <v>84</v>
      </c>
      <c r="T45" s="9">
        <v>86</v>
      </c>
      <c r="U45" s="46">
        <f>IFERROR(VLOOKUP(VALUE(A45),SchList!$A$2:$C$436,3,FALSE),"Missing")</f>
        <v>600</v>
      </c>
      <c r="V45" s="9" t="str">
        <f>IFERROR(VLOOKUP(VALUE(A45),SchList!$A$2:$C$777,2,FALSE),"Missing")</f>
        <v>PINECREST PREP ACADEMY</v>
      </c>
    </row>
    <row r="46" spans="1:22" x14ac:dyDescent="0.2">
      <c r="A46" s="8" t="s">
        <v>123</v>
      </c>
      <c r="B46" s="8" t="s">
        <v>1507</v>
      </c>
      <c r="C46" s="8">
        <v>328</v>
      </c>
      <c r="D46" s="8">
        <v>49</v>
      </c>
      <c r="E46" s="8">
        <v>52</v>
      </c>
      <c r="F46" s="8">
        <v>52</v>
      </c>
      <c r="G46" s="8">
        <v>51</v>
      </c>
      <c r="H46" s="8">
        <v>59</v>
      </c>
      <c r="I46" s="8">
        <v>48</v>
      </c>
      <c r="Q46" s="8">
        <v>17</v>
      </c>
      <c r="R46" s="9">
        <v>158</v>
      </c>
      <c r="S46" s="9">
        <v>59</v>
      </c>
      <c r="T46" s="9">
        <v>48</v>
      </c>
      <c r="U46" s="46">
        <f>IFERROR(VLOOKUP(VALUE(A46),SchList!$A$2:$C$436,3,FALSE),"Missing")</f>
        <v>641</v>
      </c>
      <c r="V46" s="9" t="str">
        <f>IFERROR(VLOOKUP(VALUE(A46),SchList!$A$2:$C$777,2,FALSE),"Missing")</f>
        <v>BUNCHE PARK ELEMENTARY</v>
      </c>
    </row>
    <row r="47" spans="1:22" x14ac:dyDescent="0.2">
      <c r="A47" s="8" t="s">
        <v>125</v>
      </c>
      <c r="B47" s="8" t="s">
        <v>1508</v>
      </c>
      <c r="C47" s="8">
        <v>720</v>
      </c>
      <c r="D47" s="8">
        <v>87</v>
      </c>
      <c r="E47" s="8">
        <v>92</v>
      </c>
      <c r="F47" s="8">
        <v>119</v>
      </c>
      <c r="G47" s="8">
        <v>91</v>
      </c>
      <c r="H47" s="8">
        <v>116</v>
      </c>
      <c r="I47" s="8">
        <v>165</v>
      </c>
      <c r="Q47" s="8">
        <v>50</v>
      </c>
      <c r="R47" s="9">
        <v>372</v>
      </c>
      <c r="S47" s="9">
        <v>116</v>
      </c>
      <c r="T47" s="9">
        <v>165</v>
      </c>
      <c r="U47" s="46">
        <f>IFERROR(VLOOKUP(VALUE(A47),SchList!$A$2:$C$436,3,FALSE),"Missing")</f>
        <v>651</v>
      </c>
      <c r="V47" s="9" t="str">
        <f>IFERROR(VLOOKUP(VALUE(A47),SchList!$A$2:$C$777,2,FALSE),"Missing")</f>
        <v>CAMPBELL DRIVE K-8 CENTER</v>
      </c>
    </row>
    <row r="48" spans="1:22" x14ac:dyDescent="0.2">
      <c r="A48" s="8" t="s">
        <v>127</v>
      </c>
      <c r="B48" s="8" t="s">
        <v>1509</v>
      </c>
      <c r="C48" s="8">
        <v>766</v>
      </c>
      <c r="D48" s="8">
        <v>131</v>
      </c>
      <c r="E48" s="8">
        <v>118</v>
      </c>
      <c r="F48" s="8">
        <v>126</v>
      </c>
      <c r="G48" s="8">
        <v>114</v>
      </c>
      <c r="H48" s="8">
        <v>128</v>
      </c>
      <c r="I48" s="8">
        <v>121</v>
      </c>
      <c r="Q48" s="8">
        <v>28</v>
      </c>
      <c r="R48" s="9">
        <v>363</v>
      </c>
      <c r="S48" s="9">
        <v>128</v>
      </c>
      <c r="T48" s="9">
        <v>121</v>
      </c>
      <c r="U48" s="46">
        <f>IFERROR(VLOOKUP(VALUE(A48),SchList!$A$2:$C$436,3,FALSE),"Missing")</f>
        <v>661</v>
      </c>
      <c r="V48" s="9" t="str">
        <f>IFERROR(VLOOKUP(VALUE(A48),SchList!$A$2:$C$777,2,FALSE),"Missing")</f>
        <v>CARIBBEAN ELEMENTARY</v>
      </c>
    </row>
    <row r="49" spans="1:22" x14ac:dyDescent="0.2">
      <c r="A49" s="8" t="s">
        <v>129</v>
      </c>
      <c r="B49" s="8" t="s">
        <v>1510</v>
      </c>
      <c r="C49" s="8">
        <v>844</v>
      </c>
      <c r="D49" s="8">
        <v>115</v>
      </c>
      <c r="E49" s="8">
        <v>160</v>
      </c>
      <c r="F49" s="8">
        <v>162</v>
      </c>
      <c r="G49" s="8">
        <v>120</v>
      </c>
      <c r="H49" s="8">
        <v>134</v>
      </c>
      <c r="I49" s="8">
        <v>135</v>
      </c>
      <c r="Q49" s="8">
        <v>18</v>
      </c>
      <c r="R49" s="9">
        <v>389</v>
      </c>
      <c r="S49" s="9">
        <v>134</v>
      </c>
      <c r="T49" s="9">
        <v>135</v>
      </c>
      <c r="U49" s="46">
        <f>IFERROR(VLOOKUP(VALUE(A49),SchList!$A$2:$C$436,3,FALSE),"Missing")</f>
        <v>671</v>
      </c>
      <c r="V49" s="9" t="str">
        <f>IFERROR(VLOOKUP(VALUE(A49),SchList!$A$2:$C$777,2,FALSE),"Missing")</f>
        <v>CALUSA ELEMENTARY</v>
      </c>
    </row>
    <row r="50" spans="1:22" x14ac:dyDescent="0.2">
      <c r="A50" s="8" t="s">
        <v>131</v>
      </c>
      <c r="B50" s="8" t="s">
        <v>1511</v>
      </c>
      <c r="C50" s="8">
        <v>644</v>
      </c>
      <c r="D50" s="8">
        <v>110</v>
      </c>
      <c r="E50" s="8">
        <v>82</v>
      </c>
      <c r="F50" s="8">
        <v>115</v>
      </c>
      <c r="G50" s="8">
        <v>89</v>
      </c>
      <c r="H50" s="8">
        <v>92</v>
      </c>
      <c r="I50" s="8">
        <v>106</v>
      </c>
      <c r="Q50" s="8">
        <v>50</v>
      </c>
      <c r="R50" s="9">
        <v>287</v>
      </c>
      <c r="S50" s="9">
        <v>92</v>
      </c>
      <c r="T50" s="9">
        <v>106</v>
      </c>
      <c r="U50" s="46">
        <f>IFERROR(VLOOKUP(VALUE(A50),SchList!$A$2:$C$436,3,FALSE),"Missing")</f>
        <v>681</v>
      </c>
      <c r="V50" s="9" t="str">
        <f>IFERROR(VLOOKUP(VALUE(A50),SchList!$A$2:$C$777,2,FALSE),"Missing")</f>
        <v>CAROL CITY ELEMENTARY</v>
      </c>
    </row>
    <row r="51" spans="1:22" x14ac:dyDescent="0.2">
      <c r="A51" s="8" t="s">
        <v>133</v>
      </c>
      <c r="B51" s="8" t="s">
        <v>1512</v>
      </c>
      <c r="C51" s="8">
        <v>486</v>
      </c>
      <c r="D51" s="8">
        <v>77</v>
      </c>
      <c r="E51" s="8">
        <v>78</v>
      </c>
      <c r="F51" s="8">
        <v>90</v>
      </c>
      <c r="G51" s="8">
        <v>74</v>
      </c>
      <c r="H51" s="8">
        <v>89</v>
      </c>
      <c r="I51" s="8">
        <v>78</v>
      </c>
      <c r="R51" s="9">
        <v>241</v>
      </c>
      <c r="S51" s="9">
        <v>89</v>
      </c>
      <c r="T51" s="9">
        <v>78</v>
      </c>
      <c r="U51" s="46">
        <f>IFERROR(VLOOKUP(VALUE(A51),SchList!$A$2:$C$436,3,FALSE),"Missing")</f>
        <v>721</v>
      </c>
      <c r="V51" s="9" t="str">
        <f>IFERROR(VLOOKUP(VALUE(A51),SchList!$A$2:$C$777,2,FALSE),"Missing")</f>
        <v>GEORGE WASHINGTON CARVER ELEM</v>
      </c>
    </row>
    <row r="52" spans="1:22" x14ac:dyDescent="0.2">
      <c r="A52" s="8" t="s">
        <v>135</v>
      </c>
      <c r="B52" s="8" t="s">
        <v>1513</v>
      </c>
      <c r="C52" s="8">
        <v>916</v>
      </c>
      <c r="D52" s="8">
        <v>104</v>
      </c>
      <c r="E52" s="8">
        <v>97</v>
      </c>
      <c r="F52" s="8">
        <v>96</v>
      </c>
      <c r="G52" s="8">
        <v>95</v>
      </c>
      <c r="H52" s="8">
        <v>112</v>
      </c>
      <c r="I52" s="8">
        <v>97</v>
      </c>
      <c r="J52" s="8">
        <v>83</v>
      </c>
      <c r="K52" s="8">
        <v>85</v>
      </c>
      <c r="L52" s="8">
        <v>102</v>
      </c>
      <c r="Q52" s="8">
        <v>45</v>
      </c>
      <c r="R52" s="9">
        <v>574</v>
      </c>
      <c r="S52" s="9">
        <v>214</v>
      </c>
      <c r="T52" s="9">
        <v>199</v>
      </c>
      <c r="U52" s="46">
        <f>IFERROR(VLOOKUP(VALUE(A52),SchList!$A$2:$C$436,3,FALSE),"Missing")</f>
        <v>761</v>
      </c>
      <c r="V52" s="9" t="str">
        <f>IFERROR(VLOOKUP(VALUE(A52),SchList!$A$2:$C$777,2,FALSE),"Missing")</f>
        <v>FIENBERG/FISHER K-8 CENTER</v>
      </c>
    </row>
    <row r="53" spans="1:22" x14ac:dyDescent="0.2">
      <c r="A53" s="8" t="s">
        <v>137</v>
      </c>
      <c r="B53" s="8" t="s">
        <v>1514</v>
      </c>
      <c r="C53" s="8">
        <v>369</v>
      </c>
      <c r="D53" s="8">
        <v>61</v>
      </c>
      <c r="E53" s="8">
        <v>67</v>
      </c>
      <c r="F53" s="8">
        <v>62</v>
      </c>
      <c r="G53" s="8">
        <v>56</v>
      </c>
      <c r="H53" s="8">
        <v>44</v>
      </c>
      <c r="I53" s="8">
        <v>50</v>
      </c>
      <c r="Q53" s="8">
        <v>29</v>
      </c>
      <c r="R53" s="9">
        <v>150</v>
      </c>
      <c r="S53" s="9">
        <v>44</v>
      </c>
      <c r="T53" s="9">
        <v>50</v>
      </c>
      <c r="U53" s="46" t="str">
        <f>IFERROR(VLOOKUP(VALUE(A53),SchList!$A$2:$C$436,3,FALSE),"Missing")</f>
        <v>Missing</v>
      </c>
      <c r="V53" s="9" t="str">
        <f>IFERROR(VLOOKUP(VALUE(A53),SchList!$A$2:$C$777,2,FALSE),"Missing")</f>
        <v>WILLIAM A. CHAPMAN ELEMENTARY</v>
      </c>
    </row>
    <row r="54" spans="1:22" x14ac:dyDescent="0.2">
      <c r="A54" s="8" t="s">
        <v>139</v>
      </c>
      <c r="B54" s="8" t="s">
        <v>1515</v>
      </c>
      <c r="C54" s="8">
        <v>903</v>
      </c>
      <c r="D54" s="8">
        <v>126</v>
      </c>
      <c r="E54" s="8">
        <v>138</v>
      </c>
      <c r="F54" s="8">
        <v>144</v>
      </c>
      <c r="G54" s="8">
        <v>150</v>
      </c>
      <c r="H54" s="8">
        <v>174</v>
      </c>
      <c r="I54" s="8">
        <v>128</v>
      </c>
      <c r="Q54" s="8">
        <v>43</v>
      </c>
      <c r="R54" s="9">
        <v>452</v>
      </c>
      <c r="S54" s="9">
        <v>174</v>
      </c>
      <c r="T54" s="9">
        <v>128</v>
      </c>
      <c r="U54" s="46">
        <f>IFERROR(VLOOKUP(VALUE(A54),SchList!$A$2:$C$436,3,FALSE),"Missing")</f>
        <v>801</v>
      </c>
      <c r="V54" s="9" t="str">
        <f>IFERROR(VLOOKUP(VALUE(A54),SchList!$A$2:$C$777,2,FALSE),"Missing")</f>
        <v>CITRUS GROVE ELEMENTARY</v>
      </c>
    </row>
    <row r="55" spans="1:22" x14ac:dyDescent="0.2">
      <c r="A55" s="8" t="s">
        <v>141</v>
      </c>
      <c r="B55" s="8" t="s">
        <v>1516</v>
      </c>
      <c r="C55" s="8">
        <v>856</v>
      </c>
      <c r="D55" s="8">
        <v>123</v>
      </c>
      <c r="E55" s="8">
        <v>139</v>
      </c>
      <c r="F55" s="8">
        <v>127</v>
      </c>
      <c r="G55" s="8">
        <v>116</v>
      </c>
      <c r="H55" s="8">
        <v>152</v>
      </c>
      <c r="I55" s="8">
        <v>127</v>
      </c>
      <c r="Q55" s="8">
        <v>72</v>
      </c>
      <c r="R55" s="9">
        <v>395</v>
      </c>
      <c r="S55" s="9">
        <v>152</v>
      </c>
      <c r="T55" s="9">
        <v>127</v>
      </c>
      <c r="U55" s="46">
        <f>IFERROR(VLOOKUP(VALUE(A55),SchList!$A$2:$C$436,3,FALSE),"Missing")</f>
        <v>831</v>
      </c>
      <c r="V55" s="9" t="str">
        <f>IFERROR(VLOOKUP(VALUE(A55),SchList!$A$2:$C$777,2,FALSE),"Missing")</f>
        <v>CLAUDE PEPPER ELEMENTARY</v>
      </c>
    </row>
    <row r="56" spans="1:22" x14ac:dyDescent="0.2">
      <c r="A56" s="8" t="s">
        <v>143</v>
      </c>
      <c r="B56" s="8" t="s">
        <v>1517</v>
      </c>
      <c r="C56" s="8">
        <v>355</v>
      </c>
      <c r="D56" s="8">
        <v>72</v>
      </c>
      <c r="E56" s="8">
        <v>51</v>
      </c>
      <c r="F56" s="8">
        <v>58</v>
      </c>
      <c r="G56" s="8">
        <v>55</v>
      </c>
      <c r="H56" s="8">
        <v>45</v>
      </c>
      <c r="I56" s="8">
        <v>56</v>
      </c>
      <c r="Q56" s="8">
        <v>18</v>
      </c>
      <c r="R56" s="9">
        <v>156</v>
      </c>
      <c r="S56" s="9">
        <v>45</v>
      </c>
      <c r="T56" s="9">
        <v>56</v>
      </c>
      <c r="U56" s="46">
        <f>IFERROR(VLOOKUP(VALUE(A56),SchList!$A$2:$C$436,3,FALSE),"Missing")</f>
        <v>841</v>
      </c>
      <c r="V56" s="9" t="str">
        <f>IFERROR(VLOOKUP(VALUE(A56),SchList!$A$2:$C$777,2,FALSE),"Missing")</f>
        <v>COCONUT GROVE ELEMENTARY</v>
      </c>
    </row>
    <row r="57" spans="1:22" x14ac:dyDescent="0.2">
      <c r="A57" s="8" t="s">
        <v>145</v>
      </c>
      <c r="B57" s="8" t="s">
        <v>1518</v>
      </c>
      <c r="C57" s="8">
        <v>328</v>
      </c>
      <c r="D57" s="8">
        <v>58</v>
      </c>
      <c r="E57" s="8">
        <v>48</v>
      </c>
      <c r="F57" s="8">
        <v>40</v>
      </c>
      <c r="G57" s="8">
        <v>50</v>
      </c>
      <c r="H57" s="8">
        <v>47</v>
      </c>
      <c r="I57" s="8">
        <v>67</v>
      </c>
      <c r="Q57" s="8">
        <v>18</v>
      </c>
      <c r="R57" s="9">
        <v>164</v>
      </c>
      <c r="S57" s="9">
        <v>47</v>
      </c>
      <c r="T57" s="9">
        <v>67</v>
      </c>
      <c r="U57" s="46">
        <f>IFERROR(VLOOKUP(VALUE(A57),SchList!$A$2:$C$436,3,FALSE),"Missing")</f>
        <v>861</v>
      </c>
      <c r="V57" s="9" t="str">
        <f>IFERROR(VLOOKUP(VALUE(A57),SchList!$A$2:$C$777,2,FALSE),"Missing")</f>
        <v>COLONIAL DRIVE ELEMENTARY</v>
      </c>
    </row>
    <row r="58" spans="1:22" x14ac:dyDescent="0.2">
      <c r="A58" s="8" t="s">
        <v>147</v>
      </c>
      <c r="B58" s="8" t="s">
        <v>1519</v>
      </c>
      <c r="C58" s="8">
        <v>603</v>
      </c>
      <c r="D58" s="8">
        <v>86</v>
      </c>
      <c r="E58" s="8">
        <v>97</v>
      </c>
      <c r="F58" s="8">
        <v>88</v>
      </c>
      <c r="G58" s="8">
        <v>89</v>
      </c>
      <c r="H58" s="8">
        <v>86</v>
      </c>
      <c r="I58" s="8">
        <v>89</v>
      </c>
      <c r="Q58" s="8">
        <v>68</v>
      </c>
      <c r="R58" s="9">
        <v>264</v>
      </c>
      <c r="S58" s="9">
        <v>86</v>
      </c>
      <c r="T58" s="9">
        <v>89</v>
      </c>
      <c r="U58" s="46">
        <f>IFERROR(VLOOKUP(VALUE(A58),SchList!$A$2:$C$436,3,FALSE),"Missing")</f>
        <v>881</v>
      </c>
      <c r="V58" s="9" t="str">
        <f>IFERROR(VLOOKUP(VALUE(A58),SchList!$A$2:$C$777,2,FALSE),"Missing")</f>
        <v>COMSTOCK ELEMENTARY</v>
      </c>
    </row>
    <row r="59" spans="1:22" x14ac:dyDescent="0.2">
      <c r="A59" s="8" t="s">
        <v>149</v>
      </c>
      <c r="B59" s="8" t="s">
        <v>1520</v>
      </c>
      <c r="C59" s="8">
        <v>109</v>
      </c>
      <c r="D59" s="8">
        <v>3</v>
      </c>
      <c r="E59" s="8">
        <v>5</v>
      </c>
      <c r="F59" s="8">
        <v>2</v>
      </c>
      <c r="G59" s="8">
        <v>3</v>
      </c>
      <c r="H59" s="8">
        <v>3</v>
      </c>
      <c r="I59" s="8">
        <v>6</v>
      </c>
      <c r="J59" s="8">
        <v>12</v>
      </c>
      <c r="K59" s="8">
        <v>7</v>
      </c>
      <c r="L59" s="8">
        <v>4</v>
      </c>
      <c r="M59" s="8">
        <v>9</v>
      </c>
      <c r="N59" s="8">
        <v>8</v>
      </c>
      <c r="O59" s="8">
        <v>11</v>
      </c>
      <c r="P59" s="8">
        <v>33</v>
      </c>
      <c r="Q59" s="8">
        <v>3</v>
      </c>
      <c r="R59" s="9">
        <v>52</v>
      </c>
      <c r="S59" s="9">
        <v>15</v>
      </c>
      <c r="T59" s="9">
        <v>21</v>
      </c>
      <c r="U59" s="46">
        <f>IFERROR(VLOOKUP(VALUE(A59),SchList!$A$2:$C$436,3,FALSE),"Missing")</f>
        <v>921</v>
      </c>
      <c r="V59" s="9" t="str">
        <f>IFERROR(VLOOKUP(VALUE(A59),SchList!$A$2:$C$777,2,FALSE),"Missing")</f>
        <v>NEVA KING COOPER EDUCATIONAL</v>
      </c>
    </row>
    <row r="60" spans="1:22" x14ac:dyDescent="0.2">
      <c r="A60" s="8" t="s">
        <v>151</v>
      </c>
      <c r="B60" s="8" t="s">
        <v>1521</v>
      </c>
      <c r="C60" s="8">
        <v>932</v>
      </c>
      <c r="D60" s="8">
        <v>108</v>
      </c>
      <c r="E60" s="8">
        <v>108</v>
      </c>
      <c r="F60" s="8">
        <v>108</v>
      </c>
      <c r="G60" s="8">
        <v>110</v>
      </c>
      <c r="H60" s="8">
        <v>100</v>
      </c>
      <c r="I60" s="8">
        <v>100</v>
      </c>
      <c r="J60" s="8">
        <v>100</v>
      </c>
      <c r="K60" s="8">
        <v>99</v>
      </c>
      <c r="L60" s="8">
        <v>99</v>
      </c>
      <c r="R60" s="9">
        <v>608</v>
      </c>
      <c r="S60" s="9">
        <v>199</v>
      </c>
      <c r="T60" s="9">
        <v>199</v>
      </c>
      <c r="U60" s="46">
        <f>IFERROR(VLOOKUP(VALUE(A60),SchList!$A$2:$C$436,3,FALSE),"Missing")</f>
        <v>950</v>
      </c>
      <c r="V60" s="9" t="str">
        <f>IFERROR(VLOOKUP(VALUE(A60),SchList!$A$2:$C$777,2,FALSE),"Missing")</f>
        <v>AVENTURA CITY OF EXCELLENCE</v>
      </c>
    </row>
    <row r="61" spans="1:22" x14ac:dyDescent="0.2">
      <c r="A61" s="8" t="s">
        <v>153</v>
      </c>
      <c r="B61" s="8" t="s">
        <v>1522</v>
      </c>
      <c r="C61" s="8">
        <v>625</v>
      </c>
      <c r="D61" s="8">
        <v>98</v>
      </c>
      <c r="E61" s="8">
        <v>97</v>
      </c>
      <c r="F61" s="8">
        <v>83</v>
      </c>
      <c r="G61" s="8">
        <v>110</v>
      </c>
      <c r="H61" s="8">
        <v>108</v>
      </c>
      <c r="I61" s="8">
        <v>111</v>
      </c>
      <c r="Q61" s="8">
        <v>18</v>
      </c>
      <c r="R61" s="9">
        <v>329</v>
      </c>
      <c r="S61" s="9">
        <v>108</v>
      </c>
      <c r="T61" s="9">
        <v>111</v>
      </c>
      <c r="U61" s="46">
        <f>IFERROR(VLOOKUP(VALUE(A61),SchList!$A$2:$C$436,3,FALSE),"Missing")</f>
        <v>961</v>
      </c>
      <c r="V61" s="9" t="str">
        <f>IFERROR(VLOOKUP(VALUE(A61),SchList!$A$2:$C$777,2,FALSE),"Missing")</f>
        <v>CORAL GABLES PREPARATORY ACAD</v>
      </c>
    </row>
    <row r="62" spans="1:22" x14ac:dyDescent="0.2">
      <c r="A62" s="8" t="s">
        <v>154</v>
      </c>
      <c r="B62" s="8" t="s">
        <v>1523</v>
      </c>
      <c r="C62" s="8">
        <v>1087</v>
      </c>
      <c r="D62" s="8">
        <v>157</v>
      </c>
      <c r="E62" s="8">
        <v>163</v>
      </c>
      <c r="F62" s="8">
        <v>193</v>
      </c>
      <c r="G62" s="8">
        <v>191</v>
      </c>
      <c r="H62" s="8">
        <v>138</v>
      </c>
      <c r="I62" s="8">
        <v>174</v>
      </c>
      <c r="Q62" s="8">
        <v>71</v>
      </c>
      <c r="R62" s="9">
        <v>503</v>
      </c>
      <c r="S62" s="9">
        <v>138</v>
      </c>
      <c r="T62" s="9">
        <v>174</v>
      </c>
      <c r="U62" s="46">
        <f>IFERROR(VLOOKUP(VALUE(A62),SchList!$A$2:$C$436,3,FALSE),"Missing")</f>
        <v>1001</v>
      </c>
      <c r="V62" s="9" t="str">
        <f>IFERROR(VLOOKUP(VALUE(A62),SchList!$A$2:$C$777,2,FALSE),"Missing")</f>
        <v>CORAL PARK ELEMENTARY</v>
      </c>
    </row>
    <row r="63" spans="1:22" x14ac:dyDescent="0.2">
      <c r="A63" s="8" t="s">
        <v>156</v>
      </c>
      <c r="B63" s="8" t="s">
        <v>1524</v>
      </c>
      <c r="C63" s="8">
        <v>1150</v>
      </c>
      <c r="D63" s="8">
        <v>88</v>
      </c>
      <c r="E63" s="8">
        <v>108</v>
      </c>
      <c r="F63" s="8">
        <v>113</v>
      </c>
      <c r="G63" s="8">
        <v>134</v>
      </c>
      <c r="H63" s="8">
        <v>130</v>
      </c>
      <c r="I63" s="8">
        <v>143</v>
      </c>
      <c r="J63" s="8">
        <v>140</v>
      </c>
      <c r="K63" s="8">
        <v>159</v>
      </c>
      <c r="L63" s="8">
        <v>135</v>
      </c>
      <c r="R63" s="9">
        <v>841</v>
      </c>
      <c r="S63" s="9">
        <v>265</v>
      </c>
      <c r="T63" s="9">
        <v>278</v>
      </c>
      <c r="U63" s="46">
        <f>IFERROR(VLOOKUP(VALUE(A63),SchList!$A$2:$C$436,3,FALSE),"Missing")</f>
        <v>1010</v>
      </c>
      <c r="V63" s="9" t="str">
        <f>IFERROR(VLOOKUP(VALUE(A63),SchList!$A$2:$C$777,2,FALSE),"Missing")</f>
        <v>CHARTER SCHOOL AT WATERSTONE</v>
      </c>
    </row>
    <row r="64" spans="1:22" x14ac:dyDescent="0.2">
      <c r="A64" s="8" t="s">
        <v>158</v>
      </c>
      <c r="B64" s="8" t="s">
        <v>1525</v>
      </c>
      <c r="C64" s="8">
        <v>108</v>
      </c>
      <c r="D64" s="8">
        <v>20</v>
      </c>
      <c r="E64" s="8">
        <v>16</v>
      </c>
      <c r="F64" s="8">
        <v>20</v>
      </c>
      <c r="G64" s="8">
        <v>21</v>
      </c>
      <c r="H64" s="8">
        <v>18</v>
      </c>
      <c r="I64" s="8">
        <v>13</v>
      </c>
      <c r="R64" s="9">
        <v>52</v>
      </c>
      <c r="S64" s="9">
        <v>18</v>
      </c>
      <c r="T64" s="9">
        <v>13</v>
      </c>
      <c r="U64" s="46" t="str">
        <f t="shared" ref="U64:U66" si="0">A64</f>
        <v>1012</v>
      </c>
      <c r="V64" s="9" t="str">
        <f>IFERROR(VLOOKUP(VALUE(A64),SchList!$A$2:$C$777,2,FALSE),"Missing")</f>
        <v>Missing</v>
      </c>
    </row>
    <row r="65" spans="1:22" x14ac:dyDescent="0.2">
      <c r="A65" s="8" t="s">
        <v>845</v>
      </c>
      <c r="B65" s="8" t="s">
        <v>1526</v>
      </c>
      <c r="C65" s="8">
        <v>172</v>
      </c>
      <c r="D65" s="8">
        <v>36</v>
      </c>
      <c r="E65" s="8">
        <v>40</v>
      </c>
      <c r="F65" s="8">
        <v>32</v>
      </c>
      <c r="G65" s="8">
        <v>28</v>
      </c>
      <c r="H65" s="8">
        <v>27</v>
      </c>
      <c r="I65" s="8">
        <v>9</v>
      </c>
      <c r="R65" s="9">
        <v>64</v>
      </c>
      <c r="S65" s="9">
        <v>27</v>
      </c>
      <c r="T65" s="9">
        <v>9</v>
      </c>
      <c r="U65" s="46" t="str">
        <f t="shared" si="0"/>
        <v>1014</v>
      </c>
      <c r="V65" s="9" t="str">
        <f>IFERROR(VLOOKUP(VALUE(A65),SchList!$A$2:$C$777,2,FALSE),"Missing")</f>
        <v>ADVANCED LEARNING CHARTER SCH</v>
      </c>
    </row>
    <row r="66" spans="1:22" x14ac:dyDescent="0.2">
      <c r="A66" s="8" t="s">
        <v>846</v>
      </c>
      <c r="B66" s="8" t="s">
        <v>1527</v>
      </c>
      <c r="C66" s="8">
        <v>288</v>
      </c>
      <c r="D66" s="8">
        <v>90</v>
      </c>
      <c r="E66" s="8">
        <v>58</v>
      </c>
      <c r="F66" s="8">
        <v>42</v>
      </c>
      <c r="G66" s="8">
        <v>39</v>
      </c>
      <c r="H66" s="8">
        <v>27</v>
      </c>
      <c r="I66" s="8">
        <v>32</v>
      </c>
      <c r="R66" s="9">
        <v>98</v>
      </c>
      <c r="S66" s="9">
        <v>27</v>
      </c>
      <c r="T66" s="9">
        <v>32</v>
      </c>
      <c r="U66" s="46" t="str">
        <f t="shared" si="0"/>
        <v>1017</v>
      </c>
      <c r="V66" s="9" t="str">
        <f>IFERROR(VLOOKUP(VALUE(A66),SchList!$A$2:$C$777,2,FALSE),"Missing")</f>
        <v>MATER ACADEMY OF INTL STUDIES</v>
      </c>
    </row>
    <row r="67" spans="1:22" x14ac:dyDescent="0.2">
      <c r="A67" s="8" t="s">
        <v>159</v>
      </c>
      <c r="B67" s="8" t="s">
        <v>1528</v>
      </c>
      <c r="C67" s="8">
        <v>528</v>
      </c>
      <c r="D67" s="8">
        <v>38</v>
      </c>
      <c r="E67" s="8">
        <v>34</v>
      </c>
      <c r="F67" s="8">
        <v>38</v>
      </c>
      <c r="G67" s="8">
        <v>35</v>
      </c>
      <c r="H67" s="8">
        <v>48</v>
      </c>
      <c r="I67" s="8">
        <v>48</v>
      </c>
      <c r="J67" s="8">
        <v>104</v>
      </c>
      <c r="K67" s="8">
        <v>96</v>
      </c>
      <c r="L67" s="8">
        <v>87</v>
      </c>
      <c r="R67" s="9">
        <v>418</v>
      </c>
      <c r="S67" s="9">
        <v>135</v>
      </c>
      <c r="T67" s="9">
        <v>135</v>
      </c>
      <c r="U67" s="46" t="str">
        <f>IFERROR(VLOOKUP(VALUE(A67),SchList!$A$2:$C$436,3,FALSE),"Missing")</f>
        <v>Missing</v>
      </c>
      <c r="V67" s="9" t="str">
        <f>IFERROR(VLOOKUP(VALUE(A67),SchList!$A$2:$C$777,2,FALSE),"Missing")</f>
        <v>YOUTH CO-OP CHARTER SCHOOL</v>
      </c>
    </row>
    <row r="68" spans="1:22" x14ac:dyDescent="0.2">
      <c r="A68" s="8" t="s">
        <v>161</v>
      </c>
      <c r="B68" s="8" t="s">
        <v>1529</v>
      </c>
      <c r="C68" s="8">
        <v>943</v>
      </c>
      <c r="D68" s="8">
        <v>118</v>
      </c>
      <c r="E68" s="8">
        <v>161</v>
      </c>
      <c r="F68" s="8">
        <v>160</v>
      </c>
      <c r="G68" s="8">
        <v>166</v>
      </c>
      <c r="H68" s="8">
        <v>145</v>
      </c>
      <c r="I68" s="8">
        <v>175</v>
      </c>
      <c r="Q68" s="8">
        <v>18</v>
      </c>
      <c r="R68" s="9">
        <v>486</v>
      </c>
      <c r="S68" s="9">
        <v>145</v>
      </c>
      <c r="T68" s="9">
        <v>175</v>
      </c>
      <c r="U68" s="46">
        <f>IFERROR(VLOOKUP(VALUE(A68),SchList!$A$2:$C$436,3,FALSE),"Missing")</f>
        <v>1041</v>
      </c>
      <c r="V68" s="9" t="str">
        <f>IFERROR(VLOOKUP(VALUE(A68),SchList!$A$2:$C$777,2,FALSE),"Missing")</f>
        <v>CORAL REEF ELEMENTARY</v>
      </c>
    </row>
    <row r="69" spans="1:22" x14ac:dyDescent="0.2">
      <c r="A69" s="8" t="s">
        <v>847</v>
      </c>
      <c r="B69" s="8" t="s">
        <v>1530</v>
      </c>
      <c r="C69" s="8">
        <v>81</v>
      </c>
      <c r="D69" s="8">
        <v>9</v>
      </c>
      <c r="E69" s="8">
        <v>9</v>
      </c>
      <c r="F69" s="8">
        <v>9</v>
      </c>
      <c r="G69" s="8">
        <v>9</v>
      </c>
      <c r="H69" s="8">
        <v>9</v>
      </c>
      <c r="I69" s="8">
        <v>9</v>
      </c>
      <c r="J69" s="8">
        <v>9</v>
      </c>
      <c r="K69" s="8">
        <v>9</v>
      </c>
      <c r="L69" s="8">
        <v>9</v>
      </c>
      <c r="R69" s="9">
        <v>54</v>
      </c>
      <c r="S69" s="9">
        <v>18</v>
      </c>
      <c r="T69" s="9">
        <v>18</v>
      </c>
      <c r="U69" s="46" t="str">
        <f>A69</f>
        <v>1070</v>
      </c>
      <c r="V69" s="9" t="str">
        <f>IFERROR(VLOOKUP(VALUE(A69),SchList!$A$2:$C$777,2,FALSE),"Missing")</f>
        <v>SOUTH FLORIDA AUTISM CHARTER</v>
      </c>
    </row>
    <row r="70" spans="1:22" x14ac:dyDescent="0.2">
      <c r="A70" s="8" t="s">
        <v>163</v>
      </c>
      <c r="B70" s="8" t="s">
        <v>1531</v>
      </c>
      <c r="C70" s="8">
        <v>561</v>
      </c>
      <c r="D70" s="8">
        <v>71</v>
      </c>
      <c r="E70" s="8">
        <v>90</v>
      </c>
      <c r="F70" s="8">
        <v>100</v>
      </c>
      <c r="G70" s="8">
        <v>94</v>
      </c>
      <c r="H70" s="8">
        <v>90</v>
      </c>
      <c r="I70" s="8">
        <v>98</v>
      </c>
      <c r="Q70" s="8">
        <v>18</v>
      </c>
      <c r="R70" s="9">
        <v>282</v>
      </c>
      <c r="S70" s="9">
        <v>90</v>
      </c>
      <c r="T70" s="9">
        <v>98</v>
      </c>
      <c r="U70" s="46">
        <f>IFERROR(VLOOKUP(VALUE(A70),SchList!$A$2:$C$436,3,FALSE),"Missing")</f>
        <v>1081</v>
      </c>
      <c r="V70" s="9" t="str">
        <f>IFERROR(VLOOKUP(VALUE(A70),SchList!$A$2:$C$777,2,FALSE),"Missing")</f>
        <v>CORAL TERRACE ELEMENTARY</v>
      </c>
    </row>
    <row r="71" spans="1:22" x14ac:dyDescent="0.2">
      <c r="A71" s="8" t="s">
        <v>165</v>
      </c>
      <c r="B71" s="8" t="s">
        <v>1532</v>
      </c>
      <c r="C71" s="8">
        <v>1605</v>
      </c>
      <c r="D71" s="8">
        <v>159</v>
      </c>
      <c r="E71" s="8">
        <v>147</v>
      </c>
      <c r="F71" s="8">
        <v>177</v>
      </c>
      <c r="G71" s="8">
        <v>182</v>
      </c>
      <c r="H71" s="8">
        <v>174</v>
      </c>
      <c r="I71" s="8">
        <v>194</v>
      </c>
      <c r="J71" s="8">
        <v>180</v>
      </c>
      <c r="K71" s="8">
        <v>171</v>
      </c>
      <c r="L71" s="8">
        <v>187</v>
      </c>
      <c r="Q71" s="8">
        <v>34</v>
      </c>
      <c r="R71" s="9">
        <v>1088</v>
      </c>
      <c r="S71" s="9">
        <v>361</v>
      </c>
      <c r="T71" s="9">
        <v>381</v>
      </c>
      <c r="U71" s="46">
        <f>IFERROR(VLOOKUP(VALUE(A71),SchList!$A$2:$C$436,3,FALSE),"Missing")</f>
        <v>1121</v>
      </c>
      <c r="V71" s="9" t="str">
        <f>IFERROR(VLOOKUP(VALUE(A71),SchList!$A$2:$C$777,2,FALSE),"Missing")</f>
        <v>CORAL WAY K-8 CENTER</v>
      </c>
    </row>
    <row r="72" spans="1:22" x14ac:dyDescent="0.2">
      <c r="A72" s="8" t="s">
        <v>167</v>
      </c>
      <c r="B72" s="8" t="s">
        <v>1533</v>
      </c>
      <c r="C72" s="8">
        <v>798</v>
      </c>
      <c r="D72" s="8">
        <v>107</v>
      </c>
      <c r="E72" s="8">
        <v>98</v>
      </c>
      <c r="F72" s="8">
        <v>141</v>
      </c>
      <c r="G72" s="8">
        <v>150</v>
      </c>
      <c r="H72" s="8">
        <v>150</v>
      </c>
      <c r="I72" s="8">
        <v>134</v>
      </c>
      <c r="Q72" s="8">
        <v>18</v>
      </c>
      <c r="R72" s="9">
        <v>434</v>
      </c>
      <c r="S72" s="9">
        <v>150</v>
      </c>
      <c r="T72" s="9">
        <v>134</v>
      </c>
      <c r="U72" s="46">
        <f>IFERROR(VLOOKUP(VALUE(A72),SchList!$A$2:$C$436,3,FALSE),"Missing")</f>
        <v>1161</v>
      </c>
      <c r="V72" s="9" t="str">
        <f>IFERROR(VLOOKUP(VALUE(A72),SchList!$A$2:$C$777,2,FALSE),"Missing")</f>
        <v>CRESTVIEW ELEMENTARY</v>
      </c>
    </row>
    <row r="73" spans="1:22" x14ac:dyDescent="0.2">
      <c r="A73" s="8" t="s">
        <v>169</v>
      </c>
      <c r="B73" s="8" t="s">
        <v>1534</v>
      </c>
      <c r="C73" s="8">
        <v>885</v>
      </c>
      <c r="D73" s="8">
        <v>143</v>
      </c>
      <c r="E73" s="8">
        <v>164</v>
      </c>
      <c r="F73" s="8">
        <v>143</v>
      </c>
      <c r="G73" s="8">
        <v>139</v>
      </c>
      <c r="H73" s="8">
        <v>137</v>
      </c>
      <c r="I73" s="8">
        <v>142</v>
      </c>
      <c r="Q73" s="8">
        <v>17</v>
      </c>
      <c r="R73" s="9">
        <v>418</v>
      </c>
      <c r="S73" s="9">
        <v>137</v>
      </c>
      <c r="T73" s="9">
        <v>142</v>
      </c>
      <c r="U73" s="46">
        <f>IFERROR(VLOOKUP(VALUE(A73),SchList!$A$2:$C$436,3,FALSE),"Missing")</f>
        <v>1241</v>
      </c>
      <c r="V73" s="9" t="str">
        <f>IFERROR(VLOOKUP(VALUE(A73),SchList!$A$2:$C$777,2,FALSE),"Missing")</f>
        <v>CUTLER RIDGE ELEMENTARY</v>
      </c>
    </row>
    <row r="74" spans="1:22" x14ac:dyDescent="0.2">
      <c r="A74" s="8" t="s">
        <v>171</v>
      </c>
      <c r="B74" s="8" t="s">
        <v>1535</v>
      </c>
      <c r="C74" s="8">
        <v>383</v>
      </c>
      <c r="D74" s="8">
        <v>55</v>
      </c>
      <c r="E74" s="8">
        <v>59</v>
      </c>
      <c r="F74" s="8">
        <v>69</v>
      </c>
      <c r="G74" s="8">
        <v>58</v>
      </c>
      <c r="H74" s="8">
        <v>53</v>
      </c>
      <c r="I74" s="8">
        <v>73</v>
      </c>
      <c r="Q74" s="8">
        <v>16</v>
      </c>
      <c r="R74" s="9">
        <v>184</v>
      </c>
      <c r="S74" s="9">
        <v>53</v>
      </c>
      <c r="T74" s="9">
        <v>73</v>
      </c>
      <c r="U74" s="46">
        <f>IFERROR(VLOOKUP(VALUE(A74),SchList!$A$2:$C$436,3,FALSE),"Missing")</f>
        <v>1281</v>
      </c>
      <c r="V74" s="9" t="str">
        <f>IFERROR(VLOOKUP(VALUE(A74),SchList!$A$2:$C$777,2,FALSE),"Missing")</f>
        <v>CYPRESS ELEMENTARY</v>
      </c>
    </row>
    <row r="75" spans="1:22" x14ac:dyDescent="0.2">
      <c r="A75" s="8" t="s">
        <v>173</v>
      </c>
      <c r="B75" s="8" t="s">
        <v>1536</v>
      </c>
      <c r="C75" s="8">
        <v>1553</v>
      </c>
      <c r="D75" s="8">
        <v>142</v>
      </c>
      <c r="E75" s="8">
        <v>159</v>
      </c>
      <c r="F75" s="8">
        <v>167</v>
      </c>
      <c r="G75" s="8">
        <v>187</v>
      </c>
      <c r="H75" s="8">
        <v>187</v>
      </c>
      <c r="I75" s="8">
        <v>165</v>
      </c>
      <c r="J75" s="8">
        <v>173</v>
      </c>
      <c r="K75" s="8">
        <v>169</v>
      </c>
      <c r="L75" s="8">
        <v>187</v>
      </c>
      <c r="Q75" s="8">
        <v>17</v>
      </c>
      <c r="R75" s="9">
        <v>1068</v>
      </c>
      <c r="S75" s="9">
        <v>374</v>
      </c>
      <c r="T75" s="9">
        <v>352</v>
      </c>
      <c r="U75" s="46">
        <f>IFERROR(VLOOKUP(VALUE(A75),SchList!$A$2:$C$436,3,FALSE),"Missing")</f>
        <v>1331</v>
      </c>
      <c r="V75" s="9" t="str">
        <f>IFERROR(VLOOKUP(VALUE(A75),SchList!$A$2:$C$777,2,FALSE),"Missing")</f>
        <v>DEVON AIRE K-8 CENTER</v>
      </c>
    </row>
    <row r="76" spans="1:22" x14ac:dyDescent="0.2">
      <c r="A76" s="8" t="s">
        <v>175</v>
      </c>
      <c r="B76" s="8" t="s">
        <v>1537</v>
      </c>
      <c r="C76" s="8">
        <v>417</v>
      </c>
      <c r="D76" s="8">
        <v>64</v>
      </c>
      <c r="E76" s="8">
        <v>79</v>
      </c>
      <c r="F76" s="8">
        <v>53</v>
      </c>
      <c r="G76" s="8">
        <v>73</v>
      </c>
      <c r="H76" s="8">
        <v>68</v>
      </c>
      <c r="I76" s="8">
        <v>62</v>
      </c>
      <c r="Q76" s="8">
        <v>18</v>
      </c>
      <c r="R76" s="9">
        <v>203</v>
      </c>
      <c r="S76" s="9">
        <v>68</v>
      </c>
      <c r="T76" s="9">
        <v>62</v>
      </c>
      <c r="U76" s="46">
        <f>IFERROR(VLOOKUP(VALUE(A76),SchList!$A$2:$C$436,3,FALSE),"Missing")</f>
        <v>1361</v>
      </c>
      <c r="V76" s="9" t="str">
        <f>IFERROR(VLOOKUP(VALUE(A76),SchList!$A$2:$C$777,2,FALSE),"Missing")</f>
        <v>FREDERICK DOUGLASS ELEMENTARY</v>
      </c>
    </row>
    <row r="77" spans="1:22" x14ac:dyDescent="0.2">
      <c r="A77" s="8" t="s">
        <v>177</v>
      </c>
      <c r="B77" s="8" t="s">
        <v>1538</v>
      </c>
      <c r="C77" s="8">
        <v>1204</v>
      </c>
      <c r="D77" s="8">
        <v>157</v>
      </c>
      <c r="E77" s="8">
        <v>171</v>
      </c>
      <c r="F77" s="8">
        <v>221</v>
      </c>
      <c r="G77" s="8">
        <v>190</v>
      </c>
      <c r="H77" s="8">
        <v>203</v>
      </c>
      <c r="I77" s="8">
        <v>209</v>
      </c>
      <c r="Q77" s="8">
        <v>53</v>
      </c>
      <c r="R77" s="9">
        <v>602</v>
      </c>
      <c r="S77" s="9">
        <v>203</v>
      </c>
      <c r="T77" s="9">
        <v>209</v>
      </c>
      <c r="U77" s="46">
        <f>IFERROR(VLOOKUP(VALUE(A77),SchList!$A$2:$C$436,3,FALSE),"Missing")</f>
        <v>1371</v>
      </c>
      <c r="V77" s="9" t="str">
        <f>IFERROR(VLOOKUP(VALUE(A77),SchList!$A$2:$C$777,2,FALSE),"Missing")</f>
        <v>MARJORY STONEMAN DOUGLAS ELEM</v>
      </c>
    </row>
    <row r="78" spans="1:22" x14ac:dyDescent="0.2">
      <c r="A78" s="8" t="s">
        <v>179</v>
      </c>
      <c r="B78" s="8" t="s">
        <v>1539</v>
      </c>
      <c r="C78" s="8">
        <v>339</v>
      </c>
      <c r="D78" s="8">
        <v>42</v>
      </c>
      <c r="E78" s="8">
        <v>47</v>
      </c>
      <c r="F78" s="8">
        <v>52</v>
      </c>
      <c r="G78" s="8">
        <v>61</v>
      </c>
      <c r="H78" s="8">
        <v>53</v>
      </c>
      <c r="I78" s="8">
        <v>69</v>
      </c>
      <c r="Q78" s="8">
        <v>15</v>
      </c>
      <c r="R78" s="9">
        <v>183</v>
      </c>
      <c r="S78" s="9">
        <v>53</v>
      </c>
      <c r="T78" s="9">
        <v>69</v>
      </c>
      <c r="U78" s="46">
        <f>IFERROR(VLOOKUP(VALUE(A78),SchList!$A$2:$C$436,3,FALSE),"Missing")</f>
        <v>1401</v>
      </c>
      <c r="V78" s="9" t="str">
        <f>IFERROR(VLOOKUP(VALUE(A78),SchList!$A$2:$C$777,2,FALSE),"Missing")</f>
        <v>CHARLES R. DREW ELEMENTARY</v>
      </c>
    </row>
    <row r="79" spans="1:22" x14ac:dyDescent="0.2">
      <c r="A79" s="8" t="s">
        <v>181</v>
      </c>
      <c r="B79" s="8" t="s">
        <v>1540</v>
      </c>
      <c r="C79" s="8">
        <v>360</v>
      </c>
      <c r="D79" s="8">
        <v>68</v>
      </c>
      <c r="E79" s="8">
        <v>68</v>
      </c>
      <c r="F79" s="8">
        <v>50</v>
      </c>
      <c r="G79" s="8">
        <v>43</v>
      </c>
      <c r="H79" s="8">
        <v>60</v>
      </c>
      <c r="I79" s="8">
        <v>53</v>
      </c>
      <c r="Q79" s="8">
        <v>18</v>
      </c>
      <c r="R79" s="9">
        <v>156</v>
      </c>
      <c r="S79" s="9">
        <v>60</v>
      </c>
      <c r="T79" s="9">
        <v>53</v>
      </c>
      <c r="U79" s="46">
        <f>IFERROR(VLOOKUP(VALUE(A79),SchList!$A$2:$C$436,3,FALSE),"Missing")</f>
        <v>1441</v>
      </c>
      <c r="V79" s="9" t="str">
        <f>IFERROR(VLOOKUP(VALUE(A79),SchList!$A$2:$C$777,2,FALSE),"Missing")</f>
        <v>PAUL LAURENCE DUNBAR ELEM</v>
      </c>
    </row>
    <row r="80" spans="1:22" x14ac:dyDescent="0.2">
      <c r="A80" s="8" t="s">
        <v>183</v>
      </c>
      <c r="B80" s="8" t="s">
        <v>1541</v>
      </c>
      <c r="C80" s="8">
        <v>787</v>
      </c>
      <c r="D80" s="8">
        <v>103</v>
      </c>
      <c r="E80" s="8">
        <v>93</v>
      </c>
      <c r="F80" s="8">
        <v>126</v>
      </c>
      <c r="G80" s="8">
        <v>130</v>
      </c>
      <c r="H80" s="8">
        <v>158</v>
      </c>
      <c r="I80" s="8">
        <v>146</v>
      </c>
      <c r="Q80" s="8">
        <v>31</v>
      </c>
      <c r="R80" s="9">
        <v>434</v>
      </c>
      <c r="S80" s="9">
        <v>158</v>
      </c>
      <c r="T80" s="9">
        <v>146</v>
      </c>
      <c r="U80" s="46">
        <f>IFERROR(VLOOKUP(VALUE(A80),SchList!$A$2:$C$436,3,FALSE),"Missing")</f>
        <v>1481</v>
      </c>
      <c r="V80" s="9" t="str">
        <f>IFERROR(VLOOKUP(VALUE(A80),SchList!$A$2:$C$777,2,FALSE),"Missing")</f>
        <v>JOHN G. DUPUIS ELEMENTARY</v>
      </c>
    </row>
    <row r="81" spans="1:22" x14ac:dyDescent="0.2">
      <c r="A81" s="8" t="s">
        <v>185</v>
      </c>
      <c r="B81" s="8" t="s">
        <v>1542</v>
      </c>
      <c r="C81" s="8">
        <v>536</v>
      </c>
      <c r="D81" s="8">
        <v>66</v>
      </c>
      <c r="E81" s="8">
        <v>65</v>
      </c>
      <c r="F81" s="8">
        <v>76</v>
      </c>
      <c r="G81" s="8">
        <v>91</v>
      </c>
      <c r="H81" s="8">
        <v>87</v>
      </c>
      <c r="I81" s="8">
        <v>111</v>
      </c>
      <c r="Q81" s="8">
        <v>40</v>
      </c>
      <c r="R81" s="9">
        <v>289</v>
      </c>
      <c r="S81" s="9">
        <v>87</v>
      </c>
      <c r="T81" s="9">
        <v>111</v>
      </c>
      <c r="U81" s="46">
        <f>IFERROR(VLOOKUP(VALUE(A81),SchList!$A$2:$C$436,3,FALSE),"Missing")</f>
        <v>1521</v>
      </c>
      <c r="V81" s="9" t="str">
        <f>IFERROR(VLOOKUP(VALUE(A81),SchList!$A$2:$C$777,2,FALSE),"Missing")</f>
        <v>AMELIA EARHART ELEMENTARY</v>
      </c>
    </row>
    <row r="82" spans="1:22" x14ac:dyDescent="0.2">
      <c r="A82" s="8" t="s">
        <v>187</v>
      </c>
      <c r="B82" s="8" t="s">
        <v>1543</v>
      </c>
      <c r="C82" s="8">
        <v>525</v>
      </c>
      <c r="D82" s="8">
        <v>86</v>
      </c>
      <c r="E82" s="8">
        <v>91</v>
      </c>
      <c r="F82" s="8">
        <v>82</v>
      </c>
      <c r="G82" s="8">
        <v>101</v>
      </c>
      <c r="H82" s="8">
        <v>72</v>
      </c>
      <c r="I82" s="8">
        <v>75</v>
      </c>
      <c r="Q82" s="8">
        <v>18</v>
      </c>
      <c r="R82" s="9">
        <v>248</v>
      </c>
      <c r="S82" s="9">
        <v>72</v>
      </c>
      <c r="T82" s="9">
        <v>75</v>
      </c>
      <c r="U82" s="46">
        <f>IFERROR(VLOOKUP(VALUE(A82),SchList!$A$2:$C$436,3,FALSE),"Missing")</f>
        <v>1561</v>
      </c>
      <c r="V82" s="9" t="str">
        <f>IFERROR(VLOOKUP(VALUE(A82),SchList!$A$2:$C$777,2,FALSE),"Missing")</f>
        <v>EARLINGTON HEIGHTS ELEMENTARY</v>
      </c>
    </row>
    <row r="83" spans="1:22" x14ac:dyDescent="0.2">
      <c r="A83" s="8" t="s">
        <v>189</v>
      </c>
      <c r="B83" s="8" t="s">
        <v>1544</v>
      </c>
      <c r="C83" s="8">
        <v>430</v>
      </c>
      <c r="D83" s="8">
        <v>64</v>
      </c>
      <c r="E83" s="8">
        <v>62</v>
      </c>
      <c r="F83" s="8">
        <v>66</v>
      </c>
      <c r="G83" s="8">
        <v>76</v>
      </c>
      <c r="H83" s="8">
        <v>72</v>
      </c>
      <c r="I83" s="8">
        <v>73</v>
      </c>
      <c r="Q83" s="8">
        <v>17</v>
      </c>
      <c r="R83" s="9">
        <v>221</v>
      </c>
      <c r="S83" s="9">
        <v>72</v>
      </c>
      <c r="T83" s="9">
        <v>73</v>
      </c>
      <c r="U83" s="46">
        <f>IFERROR(VLOOKUP(VALUE(A83),SchList!$A$2:$C$436,3,FALSE),"Missing")</f>
        <v>1601</v>
      </c>
      <c r="V83" s="9" t="str">
        <f>IFERROR(VLOOKUP(VALUE(A83),SchList!$A$2:$C$777,2,FALSE),"Missing")</f>
        <v>EDISON PARK ELEMENTARY</v>
      </c>
    </row>
    <row r="84" spans="1:22" x14ac:dyDescent="0.2">
      <c r="A84" s="8" t="s">
        <v>191</v>
      </c>
      <c r="B84" s="8" t="s">
        <v>1545</v>
      </c>
      <c r="C84" s="8">
        <v>416</v>
      </c>
      <c r="D84" s="8">
        <v>72</v>
      </c>
      <c r="E84" s="8">
        <v>77</v>
      </c>
      <c r="F84" s="8">
        <v>72</v>
      </c>
      <c r="G84" s="8">
        <v>65</v>
      </c>
      <c r="H84" s="8">
        <v>53</v>
      </c>
      <c r="I84" s="8">
        <v>59</v>
      </c>
      <c r="Q84" s="8">
        <v>18</v>
      </c>
      <c r="R84" s="9">
        <v>177</v>
      </c>
      <c r="S84" s="9">
        <v>53</v>
      </c>
      <c r="T84" s="9">
        <v>59</v>
      </c>
      <c r="U84" s="46">
        <f>IFERROR(VLOOKUP(VALUE(A84),SchList!$A$2:$C$436,3,FALSE),"Missing")</f>
        <v>1641</v>
      </c>
      <c r="V84" s="9" t="str">
        <f>IFERROR(VLOOKUP(VALUE(A84),SchList!$A$2:$C$777,2,FALSE),"Missing")</f>
        <v>EMERSON ELEMENTARY</v>
      </c>
    </row>
    <row r="85" spans="1:22" x14ac:dyDescent="0.2">
      <c r="A85" s="8" t="s">
        <v>193</v>
      </c>
      <c r="B85" s="8" t="s">
        <v>1546</v>
      </c>
      <c r="C85" s="8">
        <v>400</v>
      </c>
      <c r="D85" s="8">
        <v>40</v>
      </c>
      <c r="E85" s="8">
        <v>61</v>
      </c>
      <c r="F85" s="8">
        <v>60</v>
      </c>
      <c r="G85" s="8">
        <v>59</v>
      </c>
      <c r="H85" s="8">
        <v>55</v>
      </c>
      <c r="I85" s="8">
        <v>53</v>
      </c>
      <c r="J85" s="8">
        <v>38</v>
      </c>
      <c r="Q85" s="8">
        <v>34</v>
      </c>
      <c r="R85" s="9">
        <v>205</v>
      </c>
      <c r="S85" s="9">
        <v>55</v>
      </c>
      <c r="T85" s="9">
        <v>53</v>
      </c>
      <c r="U85" s="46">
        <f>IFERROR(VLOOKUP(VALUE(A85),SchList!$A$2:$C$436,3,FALSE),"Missing")</f>
        <v>1681</v>
      </c>
      <c r="V85" s="9" t="str">
        <f>IFERROR(VLOOKUP(VALUE(A85),SchList!$A$2:$C$777,2,FALSE),"Missing")</f>
        <v>LILLIE C. EVANS K-8 CENTER</v>
      </c>
    </row>
    <row r="86" spans="1:22" x14ac:dyDescent="0.2">
      <c r="A86" s="8" t="s">
        <v>195</v>
      </c>
      <c r="B86" s="8" t="s">
        <v>1547</v>
      </c>
      <c r="C86" s="8">
        <v>745</v>
      </c>
      <c r="D86" s="8">
        <v>101</v>
      </c>
      <c r="E86" s="8">
        <v>117</v>
      </c>
      <c r="F86" s="8">
        <v>114</v>
      </c>
      <c r="G86" s="8">
        <v>126</v>
      </c>
      <c r="H86" s="8">
        <v>134</v>
      </c>
      <c r="I86" s="8">
        <v>132</v>
      </c>
      <c r="Q86" s="8">
        <v>21</v>
      </c>
      <c r="R86" s="9">
        <v>392</v>
      </c>
      <c r="S86" s="9">
        <v>134</v>
      </c>
      <c r="T86" s="9">
        <v>132</v>
      </c>
      <c r="U86" s="46">
        <f>IFERROR(VLOOKUP(VALUE(A86),SchList!$A$2:$C$436,3,FALSE),"Missing")</f>
        <v>1691</v>
      </c>
      <c r="V86" s="9" t="str">
        <f>IFERROR(VLOOKUP(VALUE(A86),SchList!$A$2:$C$777,2,FALSE),"Missing")</f>
        <v>CHRISTINA M. EVE ELEMENTARY</v>
      </c>
    </row>
    <row r="87" spans="1:22" x14ac:dyDescent="0.2">
      <c r="A87" s="8" t="s">
        <v>197</v>
      </c>
      <c r="B87" s="8" t="s">
        <v>1548</v>
      </c>
      <c r="C87" s="8">
        <v>1177</v>
      </c>
      <c r="D87" s="8">
        <v>83</v>
      </c>
      <c r="E87" s="8">
        <v>112</v>
      </c>
      <c r="F87" s="8">
        <v>114</v>
      </c>
      <c r="G87" s="8">
        <v>126</v>
      </c>
      <c r="H87" s="8">
        <v>109</v>
      </c>
      <c r="I87" s="8">
        <v>125</v>
      </c>
      <c r="J87" s="8">
        <v>169</v>
      </c>
      <c r="K87" s="8">
        <v>154</v>
      </c>
      <c r="L87" s="8">
        <v>146</v>
      </c>
      <c r="Q87" s="8">
        <v>39</v>
      </c>
      <c r="R87" s="9">
        <v>829</v>
      </c>
      <c r="S87" s="9">
        <v>255</v>
      </c>
      <c r="T87" s="9">
        <v>271</v>
      </c>
      <c r="U87" s="46">
        <f>IFERROR(VLOOKUP(VALUE(A87),SchList!$A$2:$C$436,3,FALSE),"Missing")</f>
        <v>1721</v>
      </c>
      <c r="V87" s="9" t="str">
        <f>IFERROR(VLOOKUP(VALUE(A87),SchList!$A$2:$C$777,2,FALSE),"Missing")</f>
        <v>EVERGLADES K-8 CENTER</v>
      </c>
    </row>
    <row r="88" spans="1:22" x14ac:dyDescent="0.2">
      <c r="A88" s="8" t="s">
        <v>199</v>
      </c>
      <c r="B88" s="8" t="s">
        <v>1549</v>
      </c>
      <c r="C88" s="8">
        <v>607</v>
      </c>
      <c r="D88" s="8">
        <v>103</v>
      </c>
      <c r="E88" s="8">
        <v>101</v>
      </c>
      <c r="F88" s="8">
        <v>81</v>
      </c>
      <c r="G88" s="8">
        <v>90</v>
      </c>
      <c r="H88" s="8">
        <v>104</v>
      </c>
      <c r="I88" s="8">
        <v>99</v>
      </c>
      <c r="Q88" s="8">
        <v>29</v>
      </c>
      <c r="R88" s="9">
        <v>293</v>
      </c>
      <c r="S88" s="9">
        <v>104</v>
      </c>
      <c r="T88" s="9">
        <v>99</v>
      </c>
      <c r="U88" s="46">
        <f>IFERROR(VLOOKUP(VALUE(A88),SchList!$A$2:$C$436,3,FALSE),"Missing")</f>
        <v>1761</v>
      </c>
      <c r="V88" s="9" t="str">
        <f>IFERROR(VLOOKUP(VALUE(A88),SchList!$A$2:$C$777,2,FALSE),"Missing")</f>
        <v>DAVID FAIRCHILD ELEMENTARY</v>
      </c>
    </row>
    <row r="89" spans="1:22" x14ac:dyDescent="0.2">
      <c r="A89" s="8" t="s">
        <v>201</v>
      </c>
      <c r="B89" s="8" t="s">
        <v>1550</v>
      </c>
      <c r="C89" s="8">
        <v>687</v>
      </c>
      <c r="D89" s="8">
        <v>108</v>
      </c>
      <c r="E89" s="8">
        <v>102</v>
      </c>
      <c r="F89" s="8">
        <v>113</v>
      </c>
      <c r="G89" s="8">
        <v>134</v>
      </c>
      <c r="H89" s="8">
        <v>86</v>
      </c>
      <c r="I89" s="8">
        <v>126</v>
      </c>
      <c r="Q89" s="8">
        <v>18</v>
      </c>
      <c r="R89" s="9">
        <v>346</v>
      </c>
      <c r="S89" s="9">
        <v>86</v>
      </c>
      <c r="T89" s="9">
        <v>126</v>
      </c>
      <c r="U89" s="46">
        <f>IFERROR(VLOOKUP(VALUE(A89),SchList!$A$2:$C$436,3,FALSE),"Missing")</f>
        <v>1801</v>
      </c>
      <c r="V89" s="9" t="str">
        <f>IFERROR(VLOOKUP(VALUE(A89),SchList!$A$2:$C$777,2,FALSE),"Missing")</f>
        <v>FAIRLAWN ELEMENTARY</v>
      </c>
    </row>
    <row r="90" spans="1:22" x14ac:dyDescent="0.2">
      <c r="A90" s="8" t="s">
        <v>203</v>
      </c>
      <c r="B90" s="8" t="s">
        <v>1551</v>
      </c>
      <c r="C90" s="8">
        <v>541</v>
      </c>
      <c r="D90" s="8">
        <v>68</v>
      </c>
      <c r="E90" s="8">
        <v>75</v>
      </c>
      <c r="F90" s="8">
        <v>82</v>
      </c>
      <c r="G90" s="8">
        <v>86</v>
      </c>
      <c r="H90" s="8">
        <v>101</v>
      </c>
      <c r="I90" s="8">
        <v>111</v>
      </c>
      <c r="Q90" s="8">
        <v>18</v>
      </c>
      <c r="R90" s="9">
        <v>298</v>
      </c>
      <c r="S90" s="9">
        <v>101</v>
      </c>
      <c r="T90" s="9">
        <v>111</v>
      </c>
      <c r="U90" s="46">
        <f>IFERROR(VLOOKUP(VALUE(A90),SchList!$A$2:$C$436,3,FALSE),"Missing")</f>
        <v>1811</v>
      </c>
      <c r="V90" s="9" t="str">
        <f>IFERROR(VLOOKUP(VALUE(A90),SchList!$A$2:$C$777,2,FALSE),"Missing")</f>
        <v>DANTE B. FASCELL ELEMENTARY</v>
      </c>
    </row>
    <row r="91" spans="1:22" x14ac:dyDescent="0.2">
      <c r="A91" s="8" t="s">
        <v>205</v>
      </c>
      <c r="B91" s="8" t="s">
        <v>1552</v>
      </c>
      <c r="C91" s="8">
        <v>526</v>
      </c>
      <c r="D91" s="8">
        <v>71</v>
      </c>
      <c r="E91" s="8">
        <v>74</v>
      </c>
      <c r="F91" s="8">
        <v>89</v>
      </c>
      <c r="G91" s="8">
        <v>75</v>
      </c>
      <c r="H91" s="8">
        <v>99</v>
      </c>
      <c r="I91" s="8">
        <v>88</v>
      </c>
      <c r="Q91" s="8">
        <v>30</v>
      </c>
      <c r="R91" s="9">
        <v>262</v>
      </c>
      <c r="S91" s="9">
        <v>99</v>
      </c>
      <c r="T91" s="9">
        <v>88</v>
      </c>
      <c r="U91" s="46">
        <f>IFERROR(VLOOKUP(VALUE(A91),SchList!$A$2:$C$436,3,FALSE),"Missing")</f>
        <v>1841</v>
      </c>
      <c r="V91" s="9" t="str">
        <f>IFERROR(VLOOKUP(VALUE(A91),SchList!$A$2:$C$777,2,FALSE),"Missing")</f>
        <v>FLAGAMI ELEMENTARY</v>
      </c>
    </row>
    <row r="92" spans="1:22" x14ac:dyDescent="0.2">
      <c r="A92" s="8" t="s">
        <v>207</v>
      </c>
      <c r="B92" s="8" t="s">
        <v>1553</v>
      </c>
      <c r="C92" s="8">
        <v>843</v>
      </c>
      <c r="D92" s="8">
        <v>132</v>
      </c>
      <c r="E92" s="8">
        <v>138</v>
      </c>
      <c r="F92" s="8">
        <v>140</v>
      </c>
      <c r="G92" s="8">
        <v>131</v>
      </c>
      <c r="H92" s="8">
        <v>124</v>
      </c>
      <c r="I92" s="8">
        <v>129</v>
      </c>
      <c r="Q92" s="8">
        <v>49</v>
      </c>
      <c r="R92" s="9">
        <v>384</v>
      </c>
      <c r="S92" s="9">
        <v>124</v>
      </c>
      <c r="T92" s="9">
        <v>129</v>
      </c>
      <c r="U92" s="46">
        <f>IFERROR(VLOOKUP(VALUE(A92),SchList!$A$2:$C$436,3,FALSE),"Missing")</f>
        <v>1881</v>
      </c>
      <c r="V92" s="9" t="str">
        <f>IFERROR(VLOOKUP(VALUE(A92),SchList!$A$2:$C$777,2,FALSE),"Missing")</f>
        <v>HENRY M. FLAGLER ELEMENTARY</v>
      </c>
    </row>
    <row r="93" spans="1:22" x14ac:dyDescent="0.2">
      <c r="A93" s="8" t="s">
        <v>209</v>
      </c>
      <c r="B93" s="8" t="s">
        <v>1554</v>
      </c>
      <c r="C93" s="8">
        <v>874</v>
      </c>
      <c r="D93" s="8">
        <v>109</v>
      </c>
      <c r="E93" s="8">
        <v>141</v>
      </c>
      <c r="F93" s="8">
        <v>154</v>
      </c>
      <c r="G93" s="8">
        <v>141</v>
      </c>
      <c r="H93" s="8">
        <v>159</v>
      </c>
      <c r="I93" s="8">
        <v>152</v>
      </c>
      <c r="Q93" s="8">
        <v>18</v>
      </c>
      <c r="R93" s="9">
        <v>452</v>
      </c>
      <c r="S93" s="9">
        <v>159</v>
      </c>
      <c r="T93" s="9">
        <v>152</v>
      </c>
      <c r="U93" s="46">
        <f>IFERROR(VLOOKUP(VALUE(A93),SchList!$A$2:$C$436,3,FALSE),"Missing")</f>
        <v>1921</v>
      </c>
      <c r="V93" s="9" t="str">
        <f>IFERROR(VLOOKUP(VALUE(A93),SchList!$A$2:$C$777,2,FALSE),"Missing")</f>
        <v>FLAMINGO ELEMENTARY</v>
      </c>
    </row>
    <row r="94" spans="1:22" x14ac:dyDescent="0.2">
      <c r="A94" s="8" t="s">
        <v>211</v>
      </c>
      <c r="B94" s="8" t="s">
        <v>1555</v>
      </c>
      <c r="C94" s="8">
        <v>758</v>
      </c>
      <c r="D94" s="8">
        <v>104</v>
      </c>
      <c r="E94" s="8">
        <v>108</v>
      </c>
      <c r="F94" s="8">
        <v>107</v>
      </c>
      <c r="G94" s="8">
        <v>153</v>
      </c>
      <c r="H94" s="8">
        <v>122</v>
      </c>
      <c r="I94" s="8">
        <v>126</v>
      </c>
      <c r="Q94" s="8">
        <v>38</v>
      </c>
      <c r="R94" s="9">
        <v>401</v>
      </c>
      <c r="S94" s="9">
        <v>122</v>
      </c>
      <c r="T94" s="9">
        <v>126</v>
      </c>
      <c r="U94" s="46">
        <f>IFERROR(VLOOKUP(VALUE(A94),SchList!$A$2:$C$436,3,FALSE),"Missing")</f>
        <v>2001</v>
      </c>
      <c r="V94" s="9" t="str">
        <f>IFERROR(VLOOKUP(VALUE(A94),SchList!$A$2:$C$777,2,FALSE),"Missing")</f>
        <v>FLORIDA CITY ELEMENTARY</v>
      </c>
    </row>
    <row r="95" spans="1:22" x14ac:dyDescent="0.2">
      <c r="A95" s="8" t="s">
        <v>848</v>
      </c>
      <c r="B95" s="8" t="s">
        <v>1556</v>
      </c>
      <c r="C95" s="8">
        <v>24</v>
      </c>
      <c r="D95" s="8">
        <v>17</v>
      </c>
      <c r="E95" s="8">
        <v>7</v>
      </c>
      <c r="R95" s="9">
        <v>0</v>
      </c>
      <c r="S95" s="9">
        <v>0</v>
      </c>
      <c r="T95" s="9">
        <v>0</v>
      </c>
      <c r="U95" s="46" t="str">
        <f>A95</f>
        <v>2004</v>
      </c>
      <c r="V95" s="9" t="str">
        <f>IFERROR(VLOOKUP(VALUE(A95),SchList!$A$2:$C$777,2,FALSE),"Missing")</f>
        <v>ISAAC ACADEMY K-8</v>
      </c>
    </row>
    <row r="96" spans="1:22" x14ac:dyDescent="0.2">
      <c r="A96" s="8" t="s">
        <v>213</v>
      </c>
      <c r="B96" s="8" t="s">
        <v>1557</v>
      </c>
      <c r="C96" s="8">
        <v>236</v>
      </c>
      <c r="D96" s="8">
        <v>56</v>
      </c>
      <c r="E96" s="8">
        <v>60</v>
      </c>
      <c r="F96" s="8">
        <v>52</v>
      </c>
      <c r="J96" s="8">
        <v>24</v>
      </c>
      <c r="K96" s="8">
        <v>44</v>
      </c>
      <c r="R96" s="9">
        <v>68</v>
      </c>
      <c r="S96" s="9">
        <v>0</v>
      </c>
      <c r="T96" s="9">
        <v>0</v>
      </c>
      <c r="U96" s="46" t="str">
        <f>IFERROR(VLOOKUP(VALUE(A96),SchList!$A$2:$C$436,3,FALSE),"Missing")</f>
        <v>Missing</v>
      </c>
      <c r="V96" s="9" t="str">
        <f>IFERROR(VLOOKUP(VALUE(A96),SchList!$A$2:$C$777,2,FALSE),"Missing")</f>
        <v>Missing</v>
      </c>
    </row>
    <row r="97" spans="1:22" x14ac:dyDescent="0.2">
      <c r="A97" s="8" t="s">
        <v>215</v>
      </c>
      <c r="B97" s="8" t="s">
        <v>1558</v>
      </c>
      <c r="C97" s="8">
        <v>97</v>
      </c>
      <c r="D97" s="8">
        <v>14</v>
      </c>
      <c r="E97" s="8">
        <v>15</v>
      </c>
      <c r="F97" s="8">
        <v>18</v>
      </c>
      <c r="G97" s="8">
        <v>16</v>
      </c>
      <c r="H97" s="8">
        <v>17</v>
      </c>
      <c r="I97" s="8">
        <v>17</v>
      </c>
      <c r="R97" s="9">
        <v>50</v>
      </c>
      <c r="S97" s="9">
        <v>17</v>
      </c>
      <c r="T97" s="9">
        <v>17</v>
      </c>
      <c r="U97" s="46">
        <f>IFERROR(VLOOKUP(VALUE(A97),SchList!$A$2:$C$436,3,FALSE),"Missing")</f>
        <v>2006</v>
      </c>
      <c r="V97" s="9" t="str">
        <f>IFERROR(VLOOKUP(VALUE(A97),SchList!$A$2:$C$777,2,FALSE),"Missing")</f>
        <v>RICHARD ALLEN LEADERSHIP ACAD</v>
      </c>
    </row>
    <row r="98" spans="1:22" x14ac:dyDescent="0.2">
      <c r="A98" s="8" t="s">
        <v>849</v>
      </c>
      <c r="B98" s="8" t="s">
        <v>1559</v>
      </c>
      <c r="C98" s="8">
        <v>300</v>
      </c>
      <c r="D98" s="8">
        <v>75</v>
      </c>
      <c r="E98" s="8">
        <v>62</v>
      </c>
      <c r="F98" s="8">
        <v>40</v>
      </c>
      <c r="G98" s="8">
        <v>48</v>
      </c>
      <c r="H98" s="8">
        <v>35</v>
      </c>
      <c r="I98" s="8">
        <v>40</v>
      </c>
      <c r="R98" s="9">
        <v>123</v>
      </c>
      <c r="S98" s="9">
        <v>35</v>
      </c>
      <c r="T98" s="9">
        <v>40</v>
      </c>
      <c r="U98" s="46" t="str">
        <f t="shared" ref="U98:U99" si="1">A98</f>
        <v>2007</v>
      </c>
      <c r="V98" s="9" t="str">
        <f>IFERROR(VLOOKUP(VALUE(A98),SchList!$A$2:$C$777,2,FALSE),"Missing")</f>
        <v>SOMERSET ACADEMY ELEMENTARY</v>
      </c>
    </row>
    <row r="99" spans="1:22" x14ac:dyDescent="0.2">
      <c r="A99" s="8" t="s">
        <v>850</v>
      </c>
      <c r="B99" s="8" t="s">
        <v>1560</v>
      </c>
      <c r="C99" s="8">
        <v>197</v>
      </c>
      <c r="D99" s="8">
        <v>45</v>
      </c>
      <c r="E99" s="8">
        <v>58</v>
      </c>
      <c r="F99" s="8">
        <v>31</v>
      </c>
      <c r="G99" s="8">
        <v>35</v>
      </c>
      <c r="H99" s="8">
        <v>19</v>
      </c>
      <c r="I99" s="8">
        <v>9</v>
      </c>
      <c r="R99" s="9">
        <v>63</v>
      </c>
      <c r="S99" s="9">
        <v>19</v>
      </c>
      <c r="T99" s="9">
        <v>9</v>
      </c>
      <c r="U99" s="46" t="str">
        <f t="shared" si="1"/>
        <v>2012</v>
      </c>
      <c r="V99" s="9" t="str">
        <f>IFERROR(VLOOKUP(VALUE(A99),SchList!$A$2:$C$777,2,FALSE),"Missing")</f>
        <v>SOMERSET ARTS ACADEMY</v>
      </c>
    </row>
    <row r="100" spans="1:22" x14ac:dyDescent="0.2">
      <c r="A100" s="8" t="s">
        <v>217</v>
      </c>
      <c r="B100" s="8" t="s">
        <v>1561</v>
      </c>
      <c r="C100" s="8">
        <v>684</v>
      </c>
      <c r="D100" s="8">
        <v>108</v>
      </c>
      <c r="E100" s="8">
        <v>101</v>
      </c>
      <c r="F100" s="8">
        <v>124</v>
      </c>
      <c r="G100" s="8">
        <v>88</v>
      </c>
      <c r="H100" s="8">
        <v>114</v>
      </c>
      <c r="I100" s="8">
        <v>105</v>
      </c>
      <c r="Q100" s="8">
        <v>44</v>
      </c>
      <c r="R100" s="9">
        <v>307</v>
      </c>
      <c r="S100" s="9">
        <v>114</v>
      </c>
      <c r="T100" s="9">
        <v>105</v>
      </c>
      <c r="U100" s="46">
        <f>IFERROR(VLOOKUP(VALUE(A100),SchList!$A$2:$C$436,3,FALSE),"Missing")</f>
        <v>2021</v>
      </c>
      <c r="V100" s="9" t="str">
        <f>IFERROR(VLOOKUP(VALUE(A100),SchList!$A$2:$C$777,2,FALSE),"Missing")</f>
        <v>GLORIA FLOYD ELEMENTARY</v>
      </c>
    </row>
    <row r="101" spans="1:22" x14ac:dyDescent="0.2">
      <c r="A101" s="8" t="s">
        <v>219</v>
      </c>
      <c r="B101" s="8" t="s">
        <v>1562</v>
      </c>
      <c r="C101" s="8">
        <v>508</v>
      </c>
      <c r="D101" s="8">
        <v>60</v>
      </c>
      <c r="E101" s="8">
        <v>58</v>
      </c>
      <c r="F101" s="8">
        <v>91</v>
      </c>
      <c r="G101" s="8">
        <v>95</v>
      </c>
      <c r="H101" s="8">
        <v>79</v>
      </c>
      <c r="I101" s="8">
        <v>107</v>
      </c>
      <c r="Q101" s="8">
        <v>18</v>
      </c>
      <c r="R101" s="9">
        <v>281</v>
      </c>
      <c r="S101" s="9">
        <v>79</v>
      </c>
      <c r="T101" s="9">
        <v>107</v>
      </c>
      <c r="U101" s="46">
        <f>IFERROR(VLOOKUP(VALUE(A101),SchList!$A$2:$C$436,3,FALSE),"Missing")</f>
        <v>2041</v>
      </c>
      <c r="V101" s="9" t="str">
        <f>IFERROR(VLOOKUP(VALUE(A101),SchList!$A$2:$C$777,2,FALSE),"Missing")</f>
        <v>BENJAMIN FRANKLIN K-8 CENTER</v>
      </c>
    </row>
    <row r="102" spans="1:22" x14ac:dyDescent="0.2">
      <c r="A102" s="8" t="s">
        <v>221</v>
      </c>
      <c r="B102" s="8" t="s">
        <v>1563</v>
      </c>
      <c r="C102" s="8">
        <v>219</v>
      </c>
      <c r="D102" s="8">
        <v>33</v>
      </c>
      <c r="E102" s="8">
        <v>15</v>
      </c>
      <c r="F102" s="8">
        <v>24</v>
      </c>
      <c r="G102" s="8">
        <v>21</v>
      </c>
      <c r="H102" s="8">
        <v>19</v>
      </c>
      <c r="I102" s="8">
        <v>21</v>
      </c>
      <c r="J102" s="8">
        <v>26</v>
      </c>
      <c r="K102" s="8">
        <v>34</v>
      </c>
      <c r="L102" s="8">
        <v>26</v>
      </c>
      <c r="R102" s="9">
        <v>147</v>
      </c>
      <c r="S102" s="9">
        <v>45</v>
      </c>
      <c r="T102" s="9">
        <v>47</v>
      </c>
      <c r="U102" s="46">
        <f>IFERROR(VLOOKUP(VALUE(A102),SchList!$A$2:$C$436,3,FALSE),"Missing")</f>
        <v>2060</v>
      </c>
      <c r="V102" s="9" t="str">
        <f>IFERROR(VLOOKUP(VALUE(A102),SchList!$A$2:$C$777,2,FALSE),"Missing")</f>
        <v>GIBSON CHARTER SCHOOL</v>
      </c>
    </row>
    <row r="103" spans="1:22" x14ac:dyDescent="0.2">
      <c r="A103" s="8" t="s">
        <v>223</v>
      </c>
      <c r="B103" s="8" t="s">
        <v>1564</v>
      </c>
      <c r="C103" s="8">
        <v>592</v>
      </c>
      <c r="D103" s="8">
        <v>87</v>
      </c>
      <c r="E103" s="8">
        <v>102</v>
      </c>
      <c r="F103" s="8">
        <v>86</v>
      </c>
      <c r="G103" s="8">
        <v>97</v>
      </c>
      <c r="H103" s="8">
        <v>89</v>
      </c>
      <c r="I103" s="8">
        <v>115</v>
      </c>
      <c r="Q103" s="8">
        <v>16</v>
      </c>
      <c r="R103" s="9">
        <v>301</v>
      </c>
      <c r="S103" s="9">
        <v>89</v>
      </c>
      <c r="T103" s="9">
        <v>115</v>
      </c>
      <c r="U103" s="46">
        <f>IFERROR(VLOOKUP(VALUE(A103),SchList!$A$2:$C$436,3,FALSE),"Missing")</f>
        <v>2081</v>
      </c>
      <c r="V103" s="9" t="str">
        <f>IFERROR(VLOOKUP(VALUE(A103),SchList!$A$2:$C$777,2,FALSE),"Missing")</f>
        <v>FULFORD ELEMENTARY</v>
      </c>
    </row>
    <row r="104" spans="1:22" x14ac:dyDescent="0.2">
      <c r="A104" s="8" t="s">
        <v>225</v>
      </c>
      <c r="B104" s="8" t="s">
        <v>1565</v>
      </c>
      <c r="C104" s="8">
        <v>1005</v>
      </c>
      <c r="D104" s="8">
        <v>127</v>
      </c>
      <c r="E104" s="8">
        <v>140</v>
      </c>
      <c r="F104" s="8">
        <v>164</v>
      </c>
      <c r="G104" s="8">
        <v>188</v>
      </c>
      <c r="H104" s="8">
        <v>188</v>
      </c>
      <c r="I104" s="8">
        <v>159</v>
      </c>
      <c r="Q104" s="8">
        <v>39</v>
      </c>
      <c r="R104" s="9">
        <v>535</v>
      </c>
      <c r="S104" s="9">
        <v>188</v>
      </c>
      <c r="T104" s="9">
        <v>159</v>
      </c>
      <c r="U104" s="46">
        <f>IFERROR(VLOOKUP(VALUE(A104),SchList!$A$2:$C$436,3,FALSE),"Missing")</f>
        <v>2111</v>
      </c>
      <c r="V104" s="9" t="str">
        <f>IFERROR(VLOOKUP(VALUE(A104),SchList!$A$2:$C$777,2,FALSE),"Missing")</f>
        <v>HIALEAH GARDENS ELEMENTARY</v>
      </c>
    </row>
    <row r="105" spans="1:22" x14ac:dyDescent="0.2">
      <c r="A105" s="8" t="s">
        <v>227</v>
      </c>
      <c r="B105" s="8" t="s">
        <v>1566</v>
      </c>
      <c r="C105" s="8">
        <v>1139</v>
      </c>
      <c r="D105" s="8">
        <v>177</v>
      </c>
      <c r="E105" s="8">
        <v>189</v>
      </c>
      <c r="F105" s="8">
        <v>188</v>
      </c>
      <c r="G105" s="8">
        <v>202</v>
      </c>
      <c r="H105" s="8">
        <v>169</v>
      </c>
      <c r="I105" s="8">
        <v>196</v>
      </c>
      <c r="Q105" s="8">
        <v>18</v>
      </c>
      <c r="R105" s="9">
        <v>567</v>
      </c>
      <c r="S105" s="9">
        <v>169</v>
      </c>
      <c r="T105" s="9">
        <v>196</v>
      </c>
      <c r="U105" s="46">
        <f>IFERROR(VLOOKUP(VALUE(A105),SchList!$A$2:$C$436,3,FALSE),"Missing")</f>
        <v>2151</v>
      </c>
      <c r="V105" s="9" t="str">
        <f>IFERROR(VLOOKUP(VALUE(A105),SchList!$A$2:$C$777,2,FALSE),"Missing")</f>
        <v>JACK D. GORDON ELEMENTARY</v>
      </c>
    </row>
    <row r="106" spans="1:22" x14ac:dyDescent="0.2">
      <c r="A106" s="8" t="s">
        <v>229</v>
      </c>
      <c r="B106" s="8" t="s">
        <v>1567</v>
      </c>
      <c r="C106" s="8">
        <v>345</v>
      </c>
      <c r="D106" s="8">
        <v>52</v>
      </c>
      <c r="E106" s="8">
        <v>51</v>
      </c>
      <c r="F106" s="8">
        <v>49</v>
      </c>
      <c r="G106" s="8">
        <v>61</v>
      </c>
      <c r="H106" s="8">
        <v>47</v>
      </c>
      <c r="I106" s="8">
        <v>51</v>
      </c>
      <c r="Q106" s="8">
        <v>34</v>
      </c>
      <c r="R106" s="9">
        <v>159</v>
      </c>
      <c r="S106" s="9">
        <v>47</v>
      </c>
      <c r="T106" s="9">
        <v>51</v>
      </c>
      <c r="U106" s="46">
        <f>IFERROR(VLOOKUP(VALUE(A106),SchList!$A$2:$C$436,3,FALSE),"Missing")</f>
        <v>2161</v>
      </c>
      <c r="V106" s="9" t="str">
        <f>IFERROR(VLOOKUP(VALUE(A106),SchList!$A$2:$C$777,2,FALSE),"Missing")</f>
        <v>GOLDEN GLADES ELEMENTARY</v>
      </c>
    </row>
    <row r="107" spans="1:22" x14ac:dyDescent="0.2">
      <c r="A107" s="8" t="s">
        <v>231</v>
      </c>
      <c r="B107" s="8" t="s">
        <v>1568</v>
      </c>
      <c r="C107" s="8">
        <v>887</v>
      </c>
      <c r="D107" s="8">
        <v>126</v>
      </c>
      <c r="E107" s="8">
        <v>150</v>
      </c>
      <c r="F107" s="8">
        <v>137</v>
      </c>
      <c r="G107" s="8">
        <v>140</v>
      </c>
      <c r="H107" s="8">
        <v>149</v>
      </c>
      <c r="I107" s="8">
        <v>166</v>
      </c>
      <c r="Q107" s="8">
        <v>19</v>
      </c>
      <c r="R107" s="9">
        <v>455</v>
      </c>
      <c r="S107" s="9">
        <v>149</v>
      </c>
      <c r="T107" s="9">
        <v>166</v>
      </c>
      <c r="U107" s="46">
        <f>IFERROR(VLOOKUP(VALUE(A107),SchList!$A$2:$C$436,3,FALSE),"Missing")</f>
        <v>2181</v>
      </c>
      <c r="V107" s="9" t="str">
        <f>IFERROR(VLOOKUP(VALUE(A107),SchList!$A$2:$C$777,2,FALSE),"Missing")</f>
        <v>JOELLA C. GOOD ELEMENTARY</v>
      </c>
    </row>
    <row r="108" spans="1:22" x14ac:dyDescent="0.2">
      <c r="A108" s="8" t="s">
        <v>233</v>
      </c>
      <c r="B108" s="8" t="s">
        <v>1569</v>
      </c>
      <c r="C108" s="8">
        <v>1798</v>
      </c>
      <c r="D108" s="8">
        <v>304</v>
      </c>
      <c r="E108" s="8">
        <v>283</v>
      </c>
      <c r="F108" s="8">
        <v>307</v>
      </c>
      <c r="G108" s="8">
        <v>313</v>
      </c>
      <c r="H108" s="8">
        <v>287</v>
      </c>
      <c r="I108" s="8">
        <v>289</v>
      </c>
      <c r="Q108" s="8">
        <v>15</v>
      </c>
      <c r="R108" s="9">
        <v>889</v>
      </c>
      <c r="S108" s="9">
        <v>287</v>
      </c>
      <c r="T108" s="9">
        <v>289</v>
      </c>
      <c r="U108" s="46">
        <f>IFERROR(VLOOKUP(VALUE(A108),SchList!$A$2:$C$436,3,FALSE),"Missing")</f>
        <v>2191</v>
      </c>
      <c r="V108" s="9" t="str">
        <f>IFERROR(VLOOKUP(VALUE(A108),SchList!$A$2:$C$777,2,FALSE),"Missing")</f>
        <v>SPANISH LAKE ELEMENTARY</v>
      </c>
    </row>
    <row r="109" spans="1:22" x14ac:dyDescent="0.2">
      <c r="A109" s="8" t="s">
        <v>235</v>
      </c>
      <c r="B109" s="8" t="s">
        <v>1570</v>
      </c>
      <c r="C109" s="8">
        <v>787</v>
      </c>
      <c r="D109" s="8">
        <v>114</v>
      </c>
      <c r="E109" s="8">
        <v>104</v>
      </c>
      <c r="F109" s="8">
        <v>126</v>
      </c>
      <c r="G109" s="8">
        <v>108</v>
      </c>
      <c r="H109" s="8">
        <v>89</v>
      </c>
      <c r="I109" s="8">
        <v>90</v>
      </c>
      <c r="J109" s="8">
        <v>66</v>
      </c>
      <c r="Q109" s="8">
        <v>90</v>
      </c>
      <c r="R109" s="9">
        <v>353</v>
      </c>
      <c r="S109" s="9">
        <v>89</v>
      </c>
      <c r="T109" s="9">
        <v>90</v>
      </c>
      <c r="U109" s="46">
        <f>IFERROR(VLOOKUP(VALUE(A109),SchList!$A$2:$C$436,3,FALSE),"Missing")</f>
        <v>2241</v>
      </c>
      <c r="V109" s="9" t="str">
        <f>IFERROR(VLOOKUP(VALUE(A109),SchList!$A$2:$C$777,2,FALSE),"Missing")</f>
        <v>GRATIGNY ELEMENTARY</v>
      </c>
    </row>
    <row r="110" spans="1:22" x14ac:dyDescent="0.2">
      <c r="A110" s="8" t="s">
        <v>237</v>
      </c>
      <c r="B110" s="8" t="s">
        <v>1571</v>
      </c>
      <c r="C110" s="8">
        <v>644</v>
      </c>
      <c r="D110" s="8">
        <v>91</v>
      </c>
      <c r="E110" s="8">
        <v>86</v>
      </c>
      <c r="F110" s="8">
        <v>103</v>
      </c>
      <c r="G110" s="8">
        <v>92</v>
      </c>
      <c r="H110" s="8">
        <v>100</v>
      </c>
      <c r="I110" s="8">
        <v>126</v>
      </c>
      <c r="Q110" s="8">
        <v>46</v>
      </c>
      <c r="R110" s="9">
        <v>318</v>
      </c>
      <c r="S110" s="9">
        <v>100</v>
      </c>
      <c r="T110" s="9">
        <v>126</v>
      </c>
      <c r="U110" s="46">
        <f>IFERROR(VLOOKUP(VALUE(A110),SchList!$A$2:$C$436,3,FALSE),"Missing")</f>
        <v>2261</v>
      </c>
      <c r="V110" s="9" t="str">
        <f>IFERROR(VLOOKUP(VALUE(A110),SchList!$A$2:$C$777,2,FALSE),"Missing")</f>
        <v>GREENGLADE ELEMENTARY</v>
      </c>
    </row>
    <row r="111" spans="1:22" x14ac:dyDescent="0.2">
      <c r="A111" s="8" t="s">
        <v>239</v>
      </c>
      <c r="B111" s="8" t="s">
        <v>1572</v>
      </c>
      <c r="C111" s="8">
        <v>828</v>
      </c>
      <c r="D111" s="8">
        <v>113</v>
      </c>
      <c r="E111" s="8">
        <v>131</v>
      </c>
      <c r="F111" s="8">
        <v>126</v>
      </c>
      <c r="G111" s="8">
        <v>141</v>
      </c>
      <c r="H111" s="8">
        <v>133</v>
      </c>
      <c r="I111" s="8">
        <v>132</v>
      </c>
      <c r="Q111" s="8">
        <v>52</v>
      </c>
      <c r="R111" s="9">
        <v>406</v>
      </c>
      <c r="S111" s="9">
        <v>133</v>
      </c>
      <c r="T111" s="9">
        <v>132</v>
      </c>
      <c r="U111" s="46">
        <f>IFERROR(VLOOKUP(VALUE(A111),SchList!$A$2:$C$436,3,FALSE),"Missing")</f>
        <v>2281</v>
      </c>
      <c r="V111" s="9" t="str">
        <f>IFERROR(VLOOKUP(VALUE(A111),SchList!$A$2:$C$777,2,FALSE),"Missing")</f>
        <v>GREYNOLDS PARK ELEMENTARY</v>
      </c>
    </row>
    <row r="112" spans="1:22" x14ac:dyDescent="0.2">
      <c r="A112" s="8" t="s">
        <v>241</v>
      </c>
      <c r="B112" s="8" t="s">
        <v>1573</v>
      </c>
      <c r="C112" s="8">
        <v>690</v>
      </c>
      <c r="D112" s="8">
        <v>107</v>
      </c>
      <c r="E112" s="8">
        <v>100</v>
      </c>
      <c r="F112" s="8">
        <v>92</v>
      </c>
      <c r="G112" s="8">
        <v>103</v>
      </c>
      <c r="H112" s="8">
        <v>113</v>
      </c>
      <c r="I112" s="8">
        <v>93</v>
      </c>
      <c r="Q112" s="8">
        <v>82</v>
      </c>
      <c r="R112" s="9">
        <v>309</v>
      </c>
      <c r="S112" s="9">
        <v>113</v>
      </c>
      <c r="T112" s="9">
        <v>93</v>
      </c>
      <c r="U112" s="46">
        <f>IFERROR(VLOOKUP(VALUE(A112),SchList!$A$2:$C$436,3,FALSE),"Missing")</f>
        <v>2321</v>
      </c>
      <c r="V112" s="9" t="str">
        <f>IFERROR(VLOOKUP(VALUE(A112),SchList!$A$2:$C$777,2,FALSE),"Missing")</f>
        <v>GULFSTREAM ELEMENTARY</v>
      </c>
    </row>
    <row r="113" spans="1:22" x14ac:dyDescent="0.2">
      <c r="A113" s="8" t="s">
        <v>243</v>
      </c>
      <c r="B113" s="8" t="s">
        <v>1574</v>
      </c>
      <c r="C113" s="8">
        <v>1083</v>
      </c>
      <c r="D113" s="8">
        <v>178</v>
      </c>
      <c r="E113" s="8">
        <v>190</v>
      </c>
      <c r="F113" s="8">
        <v>160</v>
      </c>
      <c r="G113" s="8">
        <v>175</v>
      </c>
      <c r="H113" s="8">
        <v>170</v>
      </c>
      <c r="I113" s="8">
        <v>172</v>
      </c>
      <c r="Q113" s="8">
        <v>38</v>
      </c>
      <c r="R113" s="9">
        <v>517</v>
      </c>
      <c r="S113" s="9">
        <v>170</v>
      </c>
      <c r="T113" s="9">
        <v>172</v>
      </c>
      <c r="U113" s="46">
        <f>IFERROR(VLOOKUP(VALUE(A113),SchList!$A$2:$C$436,3,FALSE),"Missing")</f>
        <v>2331</v>
      </c>
      <c r="V113" s="9" t="str">
        <f>IFERROR(VLOOKUP(VALUE(A113),SchList!$A$2:$C$777,2,FALSE),"Missing")</f>
        <v>CHARLES R. HADLEY ELEMENTARY</v>
      </c>
    </row>
    <row r="114" spans="1:22" x14ac:dyDescent="0.2">
      <c r="A114" s="8" t="s">
        <v>245</v>
      </c>
      <c r="B114" s="8" t="s">
        <v>1575</v>
      </c>
      <c r="C114" s="8">
        <v>699</v>
      </c>
      <c r="D114" s="8">
        <v>97</v>
      </c>
      <c r="E114" s="8">
        <v>91</v>
      </c>
      <c r="F114" s="8">
        <v>115</v>
      </c>
      <c r="G114" s="8">
        <v>123</v>
      </c>
      <c r="H114" s="8">
        <v>122</v>
      </c>
      <c r="I114" s="8">
        <v>133</v>
      </c>
      <c r="Q114" s="8">
        <v>18</v>
      </c>
      <c r="R114" s="9">
        <v>378</v>
      </c>
      <c r="S114" s="9">
        <v>122</v>
      </c>
      <c r="T114" s="9">
        <v>133</v>
      </c>
      <c r="U114" s="46">
        <f>IFERROR(VLOOKUP(VALUE(A114),SchList!$A$2:$C$436,3,FALSE),"Missing")</f>
        <v>2341</v>
      </c>
      <c r="V114" s="9" t="str">
        <f>IFERROR(VLOOKUP(VALUE(A114),SchList!$A$2:$C$777,2,FALSE),"Missing")</f>
        <v>JOE HALL ELEMENTARY</v>
      </c>
    </row>
    <row r="115" spans="1:22" x14ac:dyDescent="0.2">
      <c r="A115" s="8" t="s">
        <v>247</v>
      </c>
      <c r="B115" s="8" t="s">
        <v>1576</v>
      </c>
      <c r="C115" s="8">
        <v>580</v>
      </c>
      <c r="D115" s="8">
        <v>87</v>
      </c>
      <c r="E115" s="8">
        <v>82</v>
      </c>
      <c r="F115" s="8">
        <v>82</v>
      </c>
      <c r="G115" s="8">
        <v>99</v>
      </c>
      <c r="H115" s="8">
        <v>101</v>
      </c>
      <c r="I115" s="8">
        <v>110</v>
      </c>
      <c r="Q115" s="8">
        <v>19</v>
      </c>
      <c r="R115" s="9">
        <v>310</v>
      </c>
      <c r="S115" s="9">
        <v>101</v>
      </c>
      <c r="T115" s="9">
        <v>110</v>
      </c>
      <c r="U115" s="46">
        <f>IFERROR(VLOOKUP(VALUE(A115),SchList!$A$2:$C$436,3,FALSE),"Missing")</f>
        <v>2351</v>
      </c>
      <c r="V115" s="9" t="str">
        <f>IFERROR(VLOOKUP(VALUE(A115),SchList!$A$2:$C$777,2,FALSE),"Missing")</f>
        <v>ENEIDA MASSAS HARTNER ELEM</v>
      </c>
    </row>
    <row r="116" spans="1:22" x14ac:dyDescent="0.2">
      <c r="A116" s="8" t="s">
        <v>249</v>
      </c>
      <c r="B116" s="8" t="s">
        <v>1577</v>
      </c>
      <c r="C116" s="8">
        <v>852</v>
      </c>
      <c r="D116" s="8">
        <v>106</v>
      </c>
      <c r="E116" s="8">
        <v>135</v>
      </c>
      <c r="F116" s="8">
        <v>136</v>
      </c>
      <c r="G116" s="8">
        <v>142</v>
      </c>
      <c r="H116" s="8">
        <v>151</v>
      </c>
      <c r="I116" s="8">
        <v>151</v>
      </c>
      <c r="Q116" s="8">
        <v>31</v>
      </c>
      <c r="R116" s="9">
        <v>444</v>
      </c>
      <c r="S116" s="9">
        <v>151</v>
      </c>
      <c r="T116" s="9">
        <v>151</v>
      </c>
      <c r="U116" s="46">
        <f>IFERROR(VLOOKUP(VALUE(A116),SchList!$A$2:$C$436,3,FALSE),"Missing")</f>
        <v>2361</v>
      </c>
      <c r="V116" s="9" t="str">
        <f>IFERROR(VLOOKUP(VALUE(A116),SchList!$A$2:$C$777,2,FALSE),"Missing")</f>
        <v>HIALEAH ELEMENTARY</v>
      </c>
    </row>
    <row r="117" spans="1:22" x14ac:dyDescent="0.2">
      <c r="A117" s="8" t="s">
        <v>251</v>
      </c>
      <c r="B117" s="8" t="s">
        <v>1578</v>
      </c>
      <c r="C117" s="8">
        <v>1139</v>
      </c>
      <c r="D117" s="8">
        <v>158</v>
      </c>
      <c r="E117" s="8">
        <v>189</v>
      </c>
      <c r="F117" s="8">
        <v>179</v>
      </c>
      <c r="G117" s="8">
        <v>192</v>
      </c>
      <c r="H117" s="8">
        <v>210</v>
      </c>
      <c r="I117" s="8">
        <v>198</v>
      </c>
      <c r="Q117" s="8">
        <v>13</v>
      </c>
      <c r="R117" s="9">
        <v>600</v>
      </c>
      <c r="S117" s="9">
        <v>210</v>
      </c>
      <c r="T117" s="9">
        <v>198</v>
      </c>
      <c r="U117" s="46" t="str">
        <f>IFERROR(VLOOKUP(VALUE(A117),SchList!$A$2:$C$436,3,FALSE),"Missing")</f>
        <v>Missing</v>
      </c>
      <c r="V117" s="9" t="str">
        <f>IFERROR(VLOOKUP(VALUE(A117),SchList!$A$2:$C$777,2,FALSE),"Missing")</f>
        <v>WEST HIALEAH GARDENS ELEM</v>
      </c>
    </row>
    <row r="118" spans="1:22" x14ac:dyDescent="0.2">
      <c r="A118" s="8" t="s">
        <v>253</v>
      </c>
      <c r="B118" s="8" t="s">
        <v>1579</v>
      </c>
      <c r="C118" s="8">
        <v>613</v>
      </c>
      <c r="D118" s="8">
        <v>80</v>
      </c>
      <c r="E118" s="8">
        <v>76</v>
      </c>
      <c r="F118" s="8">
        <v>112</v>
      </c>
      <c r="G118" s="8">
        <v>113</v>
      </c>
      <c r="H118" s="8">
        <v>99</v>
      </c>
      <c r="I118" s="8">
        <v>97</v>
      </c>
      <c r="Q118" s="8">
        <v>36</v>
      </c>
      <c r="R118" s="9">
        <v>309</v>
      </c>
      <c r="S118" s="9">
        <v>99</v>
      </c>
      <c r="T118" s="9">
        <v>97</v>
      </c>
      <c r="U118" s="46">
        <f>IFERROR(VLOOKUP(VALUE(A118),SchList!$A$2:$C$436,3,FALSE),"Missing")</f>
        <v>2401</v>
      </c>
      <c r="V118" s="9" t="str">
        <f>IFERROR(VLOOKUP(VALUE(A118),SchList!$A$2:$C$777,2,FALSE),"Missing")</f>
        <v>HIBISCUS ELEMENTARY</v>
      </c>
    </row>
    <row r="119" spans="1:22" x14ac:dyDescent="0.2">
      <c r="A119" s="8" t="s">
        <v>255</v>
      </c>
      <c r="B119" s="8" t="s">
        <v>1580</v>
      </c>
      <c r="C119" s="8">
        <v>560</v>
      </c>
      <c r="D119" s="8">
        <v>88</v>
      </c>
      <c r="E119" s="8">
        <v>85</v>
      </c>
      <c r="F119" s="8">
        <v>76</v>
      </c>
      <c r="G119" s="8">
        <v>105</v>
      </c>
      <c r="H119" s="8">
        <v>81</v>
      </c>
      <c r="I119" s="8">
        <v>91</v>
      </c>
      <c r="Q119" s="8">
        <v>34</v>
      </c>
      <c r="R119" s="9">
        <v>277</v>
      </c>
      <c r="S119" s="9">
        <v>81</v>
      </c>
      <c r="T119" s="9">
        <v>91</v>
      </c>
      <c r="U119" s="46" t="str">
        <f>IFERROR(VLOOKUP(VALUE(A119),SchList!$A$2:$C$436,3,FALSE),"Missing")</f>
        <v>Missing</v>
      </c>
      <c r="V119" s="9" t="str">
        <f>IFERROR(VLOOKUP(VALUE(A119),SchList!$A$2:$C$777,2,FALSE),"Missing")</f>
        <v>VIRGINIA A BOONE/HIGHLAND OAKS</v>
      </c>
    </row>
    <row r="120" spans="1:22" x14ac:dyDescent="0.2">
      <c r="A120" s="8" t="s">
        <v>257</v>
      </c>
      <c r="B120" s="8" t="s">
        <v>1581</v>
      </c>
      <c r="C120" s="8">
        <v>432</v>
      </c>
      <c r="D120" s="8">
        <v>46</v>
      </c>
      <c r="E120" s="8">
        <v>46</v>
      </c>
      <c r="F120" s="8">
        <v>53</v>
      </c>
      <c r="G120" s="8">
        <v>82</v>
      </c>
      <c r="H120" s="8">
        <v>96</v>
      </c>
      <c r="I120" s="8">
        <v>91</v>
      </c>
      <c r="Q120" s="8">
        <v>18</v>
      </c>
      <c r="R120" s="9">
        <v>269</v>
      </c>
      <c r="S120" s="9">
        <v>96</v>
      </c>
      <c r="T120" s="9">
        <v>91</v>
      </c>
      <c r="U120" s="46">
        <f>IFERROR(VLOOKUP(VALUE(A120),SchList!$A$2:$C$436,3,FALSE),"Missing")</f>
        <v>2501</v>
      </c>
      <c r="V120" s="9" t="str">
        <f>IFERROR(VLOOKUP(VALUE(A120),SchList!$A$2:$C$777,2,FALSE),"Missing")</f>
        <v>HOLMES ELEMENTARY</v>
      </c>
    </row>
    <row r="121" spans="1:22" x14ac:dyDescent="0.2">
      <c r="A121" s="8" t="s">
        <v>259</v>
      </c>
      <c r="B121" s="8" t="s">
        <v>1582</v>
      </c>
      <c r="C121" s="8">
        <v>952</v>
      </c>
      <c r="D121" s="8">
        <v>162</v>
      </c>
      <c r="E121" s="8">
        <v>122</v>
      </c>
      <c r="F121" s="8">
        <v>160</v>
      </c>
      <c r="G121" s="8">
        <v>133</v>
      </c>
      <c r="H121" s="8">
        <v>150</v>
      </c>
      <c r="I121" s="8">
        <v>162</v>
      </c>
      <c r="Q121" s="8">
        <v>63</v>
      </c>
      <c r="R121" s="9">
        <v>445</v>
      </c>
      <c r="S121" s="9">
        <v>150</v>
      </c>
      <c r="T121" s="9">
        <v>162</v>
      </c>
      <c r="U121" s="46" t="str">
        <f>IFERROR(VLOOKUP(VALUE(A121),SchList!$A$2:$C$436,3,FALSE),"Missing")</f>
        <v>Missing</v>
      </c>
      <c r="V121" s="9" t="str">
        <f>IFERROR(VLOOKUP(VALUE(A121),SchList!$A$2:$C$777,2,FALSE),"Missing")</f>
        <v>ZORA NEALE HURSTON ELEMENTARY</v>
      </c>
    </row>
    <row r="122" spans="1:22" x14ac:dyDescent="0.2">
      <c r="A122" s="8" t="s">
        <v>261</v>
      </c>
      <c r="B122" s="8" t="s">
        <v>1583</v>
      </c>
      <c r="C122" s="8">
        <v>929</v>
      </c>
      <c r="D122" s="8">
        <v>134</v>
      </c>
      <c r="E122" s="8">
        <v>143</v>
      </c>
      <c r="F122" s="8">
        <v>135</v>
      </c>
      <c r="G122" s="8">
        <v>146</v>
      </c>
      <c r="H122" s="8">
        <v>169</v>
      </c>
      <c r="I122" s="8">
        <v>159</v>
      </c>
      <c r="Q122" s="8">
        <v>43</v>
      </c>
      <c r="R122" s="9">
        <v>474</v>
      </c>
      <c r="S122" s="9">
        <v>169</v>
      </c>
      <c r="T122" s="9">
        <v>159</v>
      </c>
      <c r="U122" s="46">
        <f>IFERROR(VLOOKUP(VALUE(A122),SchList!$A$2:$C$436,3,FALSE),"Missing")</f>
        <v>2521</v>
      </c>
      <c r="V122" s="9" t="str">
        <f>IFERROR(VLOOKUP(VALUE(A122),SchList!$A$2:$C$777,2,FALSE),"Missing")</f>
        <v>OLIVER HOOVER ELEMENTARY</v>
      </c>
    </row>
    <row r="123" spans="1:22" x14ac:dyDescent="0.2">
      <c r="A123" s="8" t="s">
        <v>263</v>
      </c>
      <c r="B123" s="8" t="s">
        <v>1584</v>
      </c>
      <c r="C123" s="8">
        <v>151</v>
      </c>
      <c r="D123" s="8">
        <v>36</v>
      </c>
      <c r="E123" s="8">
        <v>27</v>
      </c>
      <c r="F123" s="8">
        <v>29</v>
      </c>
      <c r="G123" s="8">
        <v>41</v>
      </c>
      <c r="Q123" s="8">
        <v>18</v>
      </c>
      <c r="R123" s="9">
        <v>41</v>
      </c>
      <c r="S123" s="9">
        <v>0</v>
      </c>
      <c r="T123" s="9">
        <v>0</v>
      </c>
      <c r="U123" s="46">
        <f>IFERROR(VLOOKUP(VALUE(A123),SchList!$A$2:$C$436,3,FALSE),"Missing")</f>
        <v>2531</v>
      </c>
      <c r="V123" s="9" t="str">
        <f>IFERROR(VLOOKUP(VALUE(A123),SchList!$A$2:$C$777,2,FALSE),"Missing")</f>
        <v>THENA C. CROWDER ELEMENTARY</v>
      </c>
    </row>
    <row r="124" spans="1:22" x14ac:dyDescent="0.2">
      <c r="A124" s="8" t="s">
        <v>265</v>
      </c>
      <c r="B124" s="8" t="s">
        <v>1585</v>
      </c>
      <c r="C124" s="8">
        <v>627</v>
      </c>
      <c r="D124" s="8">
        <v>64</v>
      </c>
      <c r="E124" s="8">
        <v>108</v>
      </c>
      <c r="F124" s="8">
        <v>104</v>
      </c>
      <c r="G124" s="8">
        <v>100</v>
      </c>
      <c r="H124" s="8">
        <v>105</v>
      </c>
      <c r="I124" s="8">
        <v>112</v>
      </c>
      <c r="Q124" s="8">
        <v>34</v>
      </c>
      <c r="R124" s="9">
        <v>317</v>
      </c>
      <c r="S124" s="9">
        <v>105</v>
      </c>
      <c r="T124" s="9">
        <v>112</v>
      </c>
      <c r="U124" s="46">
        <f>IFERROR(VLOOKUP(VALUE(A124),SchList!$A$2:$C$436,3,FALSE),"Missing")</f>
        <v>2541</v>
      </c>
      <c r="V124" s="9" t="str">
        <f>IFERROR(VLOOKUP(VALUE(A124),SchList!$A$2:$C$777,2,FALSE),"Missing")</f>
        <v>HOWARD DRIVE ELEMENTARY</v>
      </c>
    </row>
    <row r="125" spans="1:22" x14ac:dyDescent="0.2">
      <c r="A125" s="8" t="s">
        <v>267</v>
      </c>
      <c r="B125" s="8" t="s">
        <v>1586</v>
      </c>
      <c r="C125" s="8">
        <v>756</v>
      </c>
      <c r="D125" s="8">
        <v>87</v>
      </c>
      <c r="E125" s="8">
        <v>118</v>
      </c>
      <c r="F125" s="8">
        <v>93</v>
      </c>
      <c r="G125" s="8">
        <v>168</v>
      </c>
      <c r="H125" s="8">
        <v>134</v>
      </c>
      <c r="I125" s="8">
        <v>128</v>
      </c>
      <c r="Q125" s="8">
        <v>28</v>
      </c>
      <c r="R125" s="9">
        <v>430</v>
      </c>
      <c r="S125" s="9">
        <v>134</v>
      </c>
      <c r="T125" s="9">
        <v>128</v>
      </c>
      <c r="U125" s="46">
        <f>IFERROR(VLOOKUP(VALUE(A125),SchList!$A$2:$C$436,3,FALSE),"Missing")</f>
        <v>2581</v>
      </c>
      <c r="V125" s="9" t="str">
        <f>IFERROR(VLOOKUP(VALUE(A125),SchList!$A$2:$C$777,2,FALSE),"Missing")</f>
        <v>MADIE IVES ELEMENTARY</v>
      </c>
    </row>
    <row r="126" spans="1:22" x14ac:dyDescent="0.2">
      <c r="A126" s="8" t="s">
        <v>855</v>
      </c>
      <c r="B126" s="8" t="s">
        <v>1587</v>
      </c>
      <c r="C126" s="8">
        <v>97</v>
      </c>
      <c r="D126" s="8">
        <v>9</v>
      </c>
      <c r="Q126" s="8">
        <v>88</v>
      </c>
      <c r="R126" s="9">
        <v>0</v>
      </c>
      <c r="S126" s="9">
        <v>0</v>
      </c>
      <c r="T126" s="9">
        <v>0</v>
      </c>
      <c r="U126" s="46">
        <f>IFERROR(VLOOKUP(VALUE(A126),SchList!$A$2:$C$436,3,FALSE),"Missing")</f>
        <v>2621</v>
      </c>
      <c r="V126" s="9" t="str">
        <f>IFERROR(VLOOKUP(VALUE(A126),SchList!$A$2:$C$777,2,FALSE),"Missing")</f>
        <v>J.W. JOHNSON ELEMENTARY</v>
      </c>
    </row>
    <row r="127" spans="1:22" x14ac:dyDescent="0.2">
      <c r="A127" s="8" t="s">
        <v>269</v>
      </c>
      <c r="B127" s="8" t="s">
        <v>1588</v>
      </c>
      <c r="C127" s="8">
        <v>569</v>
      </c>
      <c r="D127" s="8">
        <v>83</v>
      </c>
      <c r="E127" s="8">
        <v>95</v>
      </c>
      <c r="F127" s="8">
        <v>91</v>
      </c>
      <c r="G127" s="8">
        <v>86</v>
      </c>
      <c r="H127" s="8">
        <v>98</v>
      </c>
      <c r="I127" s="8">
        <v>88</v>
      </c>
      <c r="Q127" s="8">
        <v>28</v>
      </c>
      <c r="R127" s="9">
        <v>272</v>
      </c>
      <c r="S127" s="9">
        <v>98</v>
      </c>
      <c r="T127" s="9">
        <v>88</v>
      </c>
      <c r="U127" s="46">
        <f>IFERROR(VLOOKUP(VALUE(A127),SchList!$A$2:$C$436,3,FALSE),"Missing")</f>
        <v>2641</v>
      </c>
      <c r="V127" s="9" t="str">
        <f>IFERROR(VLOOKUP(VALUE(A127),SchList!$A$2:$C$777,2,FALSE),"Missing")</f>
        <v>KENDALE ELEMENTARY</v>
      </c>
    </row>
    <row r="128" spans="1:22" x14ac:dyDescent="0.2">
      <c r="A128" s="8" t="s">
        <v>271</v>
      </c>
      <c r="B128" s="8" t="s">
        <v>1589</v>
      </c>
      <c r="C128" s="8">
        <v>819</v>
      </c>
      <c r="D128" s="8">
        <v>107</v>
      </c>
      <c r="E128" s="8">
        <v>117</v>
      </c>
      <c r="F128" s="8">
        <v>120</v>
      </c>
      <c r="G128" s="8">
        <v>135</v>
      </c>
      <c r="H128" s="8">
        <v>145</v>
      </c>
      <c r="I128" s="8">
        <v>149</v>
      </c>
      <c r="Q128" s="8">
        <v>46</v>
      </c>
      <c r="R128" s="9">
        <v>429</v>
      </c>
      <c r="S128" s="9">
        <v>145</v>
      </c>
      <c r="T128" s="9">
        <v>149</v>
      </c>
      <c r="U128" s="46">
        <f>IFERROR(VLOOKUP(VALUE(A128),SchList!$A$2:$C$436,3,FALSE),"Missing")</f>
        <v>2651</v>
      </c>
      <c r="V128" s="9" t="str">
        <f>IFERROR(VLOOKUP(VALUE(A128),SchList!$A$2:$C$777,2,FALSE),"Missing")</f>
        <v>KENDALE LAKES ELEMENTARY</v>
      </c>
    </row>
    <row r="129" spans="1:22" x14ac:dyDescent="0.2">
      <c r="A129" s="8" t="s">
        <v>273</v>
      </c>
      <c r="B129" s="8" t="s">
        <v>1590</v>
      </c>
      <c r="C129" s="8">
        <v>1222</v>
      </c>
      <c r="D129" s="8">
        <v>187</v>
      </c>
      <c r="E129" s="8">
        <v>205</v>
      </c>
      <c r="F129" s="8">
        <v>198</v>
      </c>
      <c r="G129" s="8">
        <v>227</v>
      </c>
      <c r="H129" s="8">
        <v>187</v>
      </c>
      <c r="I129" s="8">
        <v>182</v>
      </c>
      <c r="Q129" s="8">
        <v>36</v>
      </c>
      <c r="R129" s="9">
        <v>596</v>
      </c>
      <c r="S129" s="9">
        <v>187</v>
      </c>
      <c r="T129" s="9">
        <v>182</v>
      </c>
      <c r="U129" s="46">
        <f>IFERROR(VLOOKUP(VALUE(A129),SchList!$A$2:$C$436,3,FALSE),"Missing")</f>
        <v>2661</v>
      </c>
      <c r="V129" s="9" t="str">
        <f>IFERROR(VLOOKUP(VALUE(A129),SchList!$A$2:$C$777,2,FALSE),"Missing")</f>
        <v>KENSINGTON PARK ELEMENTARY</v>
      </c>
    </row>
    <row r="130" spans="1:22" x14ac:dyDescent="0.2">
      <c r="A130" s="8" t="s">
        <v>275</v>
      </c>
      <c r="B130" s="8" t="s">
        <v>1591</v>
      </c>
      <c r="C130" s="8">
        <v>1159</v>
      </c>
      <c r="D130" s="8">
        <v>94</v>
      </c>
      <c r="E130" s="8">
        <v>115</v>
      </c>
      <c r="F130" s="8">
        <v>100</v>
      </c>
      <c r="G130" s="8">
        <v>130</v>
      </c>
      <c r="H130" s="8">
        <v>126</v>
      </c>
      <c r="I130" s="8">
        <v>120</v>
      </c>
      <c r="J130" s="8">
        <v>153</v>
      </c>
      <c r="K130" s="8">
        <v>148</v>
      </c>
      <c r="L130" s="8">
        <v>152</v>
      </c>
      <c r="Q130" s="8">
        <v>21</v>
      </c>
      <c r="R130" s="9">
        <v>829</v>
      </c>
      <c r="S130" s="9">
        <v>278</v>
      </c>
      <c r="T130" s="9">
        <v>272</v>
      </c>
      <c r="U130" s="46">
        <f>IFERROR(VLOOKUP(VALUE(A130),SchList!$A$2:$C$436,3,FALSE),"Missing")</f>
        <v>2701</v>
      </c>
      <c r="V130" s="9" t="str">
        <f>IFERROR(VLOOKUP(VALUE(A130),SchList!$A$2:$C$777,2,FALSE),"Missing")</f>
        <v>KENWOOD K-8 CENTER</v>
      </c>
    </row>
    <row r="131" spans="1:22" x14ac:dyDescent="0.2">
      <c r="A131" s="8" t="s">
        <v>277</v>
      </c>
      <c r="B131" s="8" t="s">
        <v>1592</v>
      </c>
      <c r="C131" s="8">
        <v>1221</v>
      </c>
      <c r="D131" s="8">
        <v>131</v>
      </c>
      <c r="E131" s="8">
        <v>123</v>
      </c>
      <c r="F131" s="8">
        <v>146</v>
      </c>
      <c r="G131" s="8">
        <v>142</v>
      </c>
      <c r="H131" s="8">
        <v>144</v>
      </c>
      <c r="I131" s="8">
        <v>124</v>
      </c>
      <c r="J131" s="8">
        <v>140</v>
      </c>
      <c r="K131" s="8">
        <v>127</v>
      </c>
      <c r="L131" s="8">
        <v>126</v>
      </c>
      <c r="Q131" s="8">
        <v>18</v>
      </c>
      <c r="R131" s="9">
        <v>803</v>
      </c>
      <c r="S131" s="9">
        <v>270</v>
      </c>
      <c r="T131" s="9">
        <v>250</v>
      </c>
      <c r="U131" s="46">
        <f>IFERROR(VLOOKUP(VALUE(A131),SchList!$A$2:$C$436,3,FALSE),"Missing")</f>
        <v>2741</v>
      </c>
      <c r="V131" s="9" t="str">
        <f>IFERROR(VLOOKUP(VALUE(A131),SchList!$A$2:$C$777,2,FALSE),"Missing")</f>
        <v>KEY BISCAYNE K-8 CENTER</v>
      </c>
    </row>
    <row r="132" spans="1:22" x14ac:dyDescent="0.2">
      <c r="A132" s="8" t="s">
        <v>856</v>
      </c>
      <c r="B132" s="8" t="s">
        <v>1593</v>
      </c>
      <c r="C132" s="8">
        <v>216</v>
      </c>
      <c r="D132" s="8">
        <v>55</v>
      </c>
      <c r="E132" s="8">
        <v>65</v>
      </c>
      <c r="F132" s="8">
        <v>43</v>
      </c>
      <c r="Q132" s="8">
        <v>53</v>
      </c>
      <c r="R132" s="9">
        <v>0</v>
      </c>
      <c r="S132" s="9">
        <v>0</v>
      </c>
      <c r="T132" s="9">
        <v>0</v>
      </c>
      <c r="U132" s="46">
        <f>IFERROR(VLOOKUP(VALUE(A132),SchList!$A$2:$C$436,3,FALSE),"Missing")</f>
        <v>2761</v>
      </c>
      <c r="V132" s="9" t="str">
        <f>IFERROR(VLOOKUP(VALUE(A132),SchList!$A$2:$C$777,2,FALSE),"Missing")</f>
        <v>MARTIN LUTHER KING ELEMENTARY</v>
      </c>
    </row>
    <row r="133" spans="1:22" x14ac:dyDescent="0.2">
      <c r="A133" s="8" t="s">
        <v>279</v>
      </c>
      <c r="B133" s="8" t="s">
        <v>1594</v>
      </c>
      <c r="C133" s="8">
        <v>852</v>
      </c>
      <c r="D133" s="8">
        <v>114</v>
      </c>
      <c r="E133" s="8">
        <v>128</v>
      </c>
      <c r="F133" s="8">
        <v>137</v>
      </c>
      <c r="G133" s="8">
        <v>148</v>
      </c>
      <c r="H133" s="8">
        <v>166</v>
      </c>
      <c r="I133" s="8">
        <v>141</v>
      </c>
      <c r="Q133" s="8">
        <v>18</v>
      </c>
      <c r="R133" s="9">
        <v>455</v>
      </c>
      <c r="S133" s="9">
        <v>166</v>
      </c>
      <c r="T133" s="9">
        <v>141</v>
      </c>
      <c r="U133" s="46">
        <f>IFERROR(VLOOKUP(VALUE(A133),SchList!$A$2:$C$436,3,FALSE),"Missing")</f>
        <v>2781</v>
      </c>
      <c r="V133" s="9" t="str">
        <f>IFERROR(VLOOKUP(VALUE(A133),SchList!$A$2:$C$777,2,FALSE),"Missing")</f>
        <v>KINLOCH PARK ELEMENTARY</v>
      </c>
    </row>
    <row r="134" spans="1:22" x14ac:dyDescent="0.2">
      <c r="A134" s="8" t="s">
        <v>281</v>
      </c>
      <c r="B134" s="8" t="s">
        <v>1595</v>
      </c>
      <c r="C134" s="8">
        <v>367</v>
      </c>
      <c r="D134" s="8">
        <v>55</v>
      </c>
      <c r="E134" s="8">
        <v>58</v>
      </c>
      <c r="F134" s="8">
        <v>50</v>
      </c>
      <c r="G134" s="8">
        <v>62</v>
      </c>
      <c r="H134" s="8">
        <v>50</v>
      </c>
      <c r="I134" s="8">
        <v>63</v>
      </c>
      <c r="Q134" s="8">
        <v>29</v>
      </c>
      <c r="R134" s="9">
        <v>175</v>
      </c>
      <c r="S134" s="9">
        <v>50</v>
      </c>
      <c r="T134" s="9">
        <v>63</v>
      </c>
      <c r="U134" s="46">
        <f>IFERROR(VLOOKUP(VALUE(A134),SchList!$A$2:$C$436,3,FALSE),"Missing")</f>
        <v>2801</v>
      </c>
      <c r="V134" s="9" t="str">
        <f>IFERROR(VLOOKUP(VALUE(A134),SchList!$A$2:$C$777,2,FALSE),"Missing")</f>
        <v>LAKE STEVENS ELEMENTARY</v>
      </c>
    </row>
    <row r="135" spans="1:22" x14ac:dyDescent="0.2">
      <c r="A135" s="8" t="s">
        <v>283</v>
      </c>
      <c r="B135" s="8" t="s">
        <v>1596</v>
      </c>
      <c r="C135" s="8">
        <v>506</v>
      </c>
      <c r="D135" s="8">
        <v>61</v>
      </c>
      <c r="E135" s="8">
        <v>68</v>
      </c>
      <c r="F135" s="8">
        <v>101</v>
      </c>
      <c r="G135" s="8">
        <v>102</v>
      </c>
      <c r="H135" s="8">
        <v>84</v>
      </c>
      <c r="I135" s="8">
        <v>60</v>
      </c>
      <c r="Q135" s="8">
        <v>30</v>
      </c>
      <c r="R135" s="9">
        <v>246</v>
      </c>
      <c r="S135" s="9">
        <v>84</v>
      </c>
      <c r="T135" s="9">
        <v>60</v>
      </c>
      <c r="U135" s="46">
        <f>IFERROR(VLOOKUP(VALUE(A135),SchList!$A$2:$C$436,3,FALSE),"Missing")</f>
        <v>2821</v>
      </c>
      <c r="V135" s="9" t="str">
        <f>IFERROR(VLOOKUP(VALUE(A135),SchList!$A$2:$C$777,2,FALSE),"Missing")</f>
        <v>LAKEVIEW ELEMENTARY</v>
      </c>
    </row>
    <row r="136" spans="1:22" x14ac:dyDescent="0.2">
      <c r="A136" s="8" t="s">
        <v>285</v>
      </c>
      <c r="B136" s="8" t="s">
        <v>1597</v>
      </c>
      <c r="C136" s="8">
        <v>108</v>
      </c>
      <c r="J136" s="8">
        <v>8</v>
      </c>
      <c r="K136" s="8">
        <v>21</v>
      </c>
      <c r="L136" s="8">
        <v>32</v>
      </c>
      <c r="M136" s="8">
        <v>20</v>
      </c>
      <c r="N136" s="8">
        <v>13</v>
      </c>
      <c r="O136" s="8">
        <v>11</v>
      </c>
      <c r="P136" s="8">
        <v>3</v>
      </c>
      <c r="R136" s="9">
        <v>94</v>
      </c>
      <c r="S136" s="9">
        <v>45</v>
      </c>
      <c r="T136" s="9">
        <v>43</v>
      </c>
      <c r="U136" s="46" t="str">
        <f>IFERROR(VLOOKUP(VALUE(A136),SchList!$A$2:$C$436,3,FALSE),"Missing")</f>
        <v>Missing</v>
      </c>
      <c r="V136" s="9" t="str">
        <f>IFERROR(VLOOKUP(VALUE(A136),SchList!$A$2:$C$777,2,FALSE),"Missing")</f>
        <v>Missing</v>
      </c>
    </row>
    <row r="137" spans="1:22" x14ac:dyDescent="0.2">
      <c r="A137" s="8" t="s">
        <v>287</v>
      </c>
      <c r="B137" s="8" t="s">
        <v>1598</v>
      </c>
      <c r="C137" s="8">
        <v>685</v>
      </c>
      <c r="D137" s="8">
        <v>88</v>
      </c>
      <c r="E137" s="8">
        <v>86</v>
      </c>
      <c r="F137" s="8">
        <v>88</v>
      </c>
      <c r="G137" s="8">
        <v>89</v>
      </c>
      <c r="H137" s="8">
        <v>100</v>
      </c>
      <c r="I137" s="8">
        <v>91</v>
      </c>
      <c r="J137" s="8">
        <v>63</v>
      </c>
      <c r="K137" s="8">
        <v>62</v>
      </c>
      <c r="Q137" s="8">
        <v>18</v>
      </c>
      <c r="R137" s="9">
        <v>405</v>
      </c>
      <c r="S137" s="9">
        <v>100</v>
      </c>
      <c r="T137" s="9">
        <v>91</v>
      </c>
      <c r="U137" s="46">
        <f>IFERROR(VLOOKUP(VALUE(A137),SchList!$A$2:$C$436,3,FALSE),"Missing")</f>
        <v>2881</v>
      </c>
      <c r="V137" s="9" t="str">
        <f>IFERROR(VLOOKUP(VALUE(A137),SchList!$A$2:$C$777,2,FALSE),"Missing")</f>
        <v>LEEWOOD K-8 CENTER</v>
      </c>
    </row>
    <row r="138" spans="1:22" x14ac:dyDescent="0.2">
      <c r="A138" s="8" t="s">
        <v>289</v>
      </c>
      <c r="B138" s="8" t="s">
        <v>1599</v>
      </c>
      <c r="C138" s="8">
        <v>789</v>
      </c>
      <c r="D138" s="8">
        <v>109</v>
      </c>
      <c r="E138" s="8">
        <v>143</v>
      </c>
      <c r="F138" s="8">
        <v>102</v>
      </c>
      <c r="G138" s="8">
        <v>139</v>
      </c>
      <c r="H138" s="8">
        <v>139</v>
      </c>
      <c r="I138" s="8">
        <v>126</v>
      </c>
      <c r="Q138" s="8">
        <v>31</v>
      </c>
      <c r="R138" s="9">
        <v>404</v>
      </c>
      <c r="S138" s="9">
        <v>139</v>
      </c>
      <c r="T138" s="9">
        <v>126</v>
      </c>
      <c r="U138" s="46" t="str">
        <f>IFERROR(VLOOKUP(VALUE(A138),SchList!$A$2:$C$436,3,FALSE),"Missing")</f>
        <v>Missing</v>
      </c>
      <c r="V138" s="9" t="str">
        <f>IFERROR(VLOOKUP(VALUE(A138),SchList!$A$2:$C$777,2,FALSE),"Missing")</f>
        <v>WILLIAM LEHMAN ELEMENTARY</v>
      </c>
    </row>
    <row r="139" spans="1:22" x14ac:dyDescent="0.2">
      <c r="A139" s="8" t="s">
        <v>291</v>
      </c>
      <c r="B139" s="8" t="s">
        <v>1600</v>
      </c>
      <c r="C139" s="8">
        <v>1144</v>
      </c>
      <c r="D139" s="8">
        <v>109</v>
      </c>
      <c r="E139" s="8">
        <v>132</v>
      </c>
      <c r="F139" s="8">
        <v>155</v>
      </c>
      <c r="G139" s="8">
        <v>134</v>
      </c>
      <c r="H139" s="8">
        <v>114</v>
      </c>
      <c r="I139" s="8">
        <v>135</v>
      </c>
      <c r="J139" s="8">
        <v>112</v>
      </c>
      <c r="K139" s="8">
        <v>108</v>
      </c>
      <c r="L139" s="8">
        <v>128</v>
      </c>
      <c r="Q139" s="8">
        <v>17</v>
      </c>
      <c r="R139" s="9">
        <v>731</v>
      </c>
      <c r="S139" s="9">
        <v>242</v>
      </c>
      <c r="T139" s="9">
        <v>263</v>
      </c>
      <c r="U139" s="46">
        <f>IFERROR(VLOOKUP(VALUE(A139),SchList!$A$2:$C$436,3,FALSE),"Missing")</f>
        <v>2901</v>
      </c>
      <c r="V139" s="9" t="str">
        <f>IFERROR(VLOOKUP(VALUE(A139),SchList!$A$2:$C$777,2,FALSE),"Missing")</f>
        <v>LEISURE CITY K-8 CENTER</v>
      </c>
    </row>
    <row r="140" spans="1:22" x14ac:dyDescent="0.2">
      <c r="A140" s="8" t="s">
        <v>293</v>
      </c>
      <c r="B140" s="8" t="s">
        <v>1601</v>
      </c>
      <c r="C140" s="8">
        <v>1071</v>
      </c>
      <c r="D140" s="8">
        <v>100</v>
      </c>
      <c r="E140" s="8">
        <v>99</v>
      </c>
      <c r="F140" s="8">
        <v>108</v>
      </c>
      <c r="G140" s="8">
        <v>133</v>
      </c>
      <c r="H140" s="8">
        <v>105</v>
      </c>
      <c r="I140" s="8">
        <v>115</v>
      </c>
      <c r="J140" s="8">
        <v>141</v>
      </c>
      <c r="K140" s="8">
        <v>125</v>
      </c>
      <c r="L140" s="8">
        <v>109</v>
      </c>
      <c r="Q140" s="8">
        <v>36</v>
      </c>
      <c r="R140" s="9">
        <v>728</v>
      </c>
      <c r="S140" s="9">
        <v>214</v>
      </c>
      <c r="T140" s="9">
        <v>224</v>
      </c>
      <c r="U140" s="46">
        <f>IFERROR(VLOOKUP(VALUE(A140),SchList!$A$2:$C$436,3,FALSE),"Missing")</f>
        <v>2911</v>
      </c>
      <c r="V140" s="9" t="str">
        <f>IFERROR(VLOOKUP(VALUE(A140),SchList!$A$2:$C$777,2,FALSE),"Missing")</f>
        <v>LINDA LENTIN K-8 CENTER</v>
      </c>
    </row>
    <row r="141" spans="1:22" x14ac:dyDescent="0.2">
      <c r="A141" s="8" t="s">
        <v>295</v>
      </c>
      <c r="B141" s="8" t="s">
        <v>1602</v>
      </c>
      <c r="C141" s="8">
        <v>851</v>
      </c>
      <c r="D141" s="8">
        <v>110</v>
      </c>
      <c r="E141" s="8">
        <v>137</v>
      </c>
      <c r="F141" s="8">
        <v>144</v>
      </c>
      <c r="G141" s="8">
        <v>168</v>
      </c>
      <c r="H141" s="8">
        <v>130</v>
      </c>
      <c r="I141" s="8">
        <v>119</v>
      </c>
      <c r="Q141" s="8">
        <v>43</v>
      </c>
      <c r="R141" s="9">
        <v>417</v>
      </c>
      <c r="S141" s="9">
        <v>130</v>
      </c>
      <c r="T141" s="9">
        <v>119</v>
      </c>
      <c r="U141" s="46">
        <f>IFERROR(VLOOKUP(VALUE(A141),SchList!$A$2:$C$436,3,FALSE),"Missing")</f>
        <v>2941</v>
      </c>
      <c r="V141" s="9" t="str">
        <f>IFERROR(VLOOKUP(VALUE(A141),SchList!$A$2:$C$777,2,FALSE),"Missing")</f>
        <v>LAURA C. SAUNDERS ELEMENTARY</v>
      </c>
    </row>
    <row r="142" spans="1:22" x14ac:dyDescent="0.2">
      <c r="A142" s="8" t="s">
        <v>297</v>
      </c>
      <c r="B142" s="8" t="s">
        <v>1603</v>
      </c>
      <c r="C142" s="8">
        <v>205</v>
      </c>
      <c r="D142" s="8">
        <v>27</v>
      </c>
      <c r="E142" s="8">
        <v>28</v>
      </c>
      <c r="F142" s="8">
        <v>30</v>
      </c>
      <c r="G142" s="8">
        <v>41</v>
      </c>
      <c r="H142" s="8">
        <v>41</v>
      </c>
      <c r="I142" s="8">
        <v>25</v>
      </c>
      <c r="Q142" s="8">
        <v>13</v>
      </c>
      <c r="R142" s="9">
        <v>107</v>
      </c>
      <c r="S142" s="9">
        <v>41</v>
      </c>
      <c r="T142" s="9">
        <v>25</v>
      </c>
      <c r="U142" s="46">
        <f>IFERROR(VLOOKUP(VALUE(A142),SchList!$A$2:$C$436,3,FALSE),"Missing")</f>
        <v>2981</v>
      </c>
      <c r="V142" s="9" t="str">
        <f>IFERROR(VLOOKUP(VALUE(A142),SchList!$A$2:$C$777,2,FALSE),"Missing")</f>
        <v>LIBERTY CITY ELEMENTARY</v>
      </c>
    </row>
    <row r="143" spans="1:22" x14ac:dyDescent="0.2">
      <c r="A143" s="8" t="s">
        <v>299</v>
      </c>
      <c r="B143" s="8" t="s">
        <v>1604</v>
      </c>
      <c r="C143" s="8">
        <v>562</v>
      </c>
      <c r="D143" s="8">
        <v>91</v>
      </c>
      <c r="E143" s="8">
        <v>91</v>
      </c>
      <c r="F143" s="8">
        <v>90</v>
      </c>
      <c r="G143" s="8">
        <v>104</v>
      </c>
      <c r="H143" s="8">
        <v>82</v>
      </c>
      <c r="I143" s="8">
        <v>68</v>
      </c>
      <c r="Q143" s="8">
        <v>36</v>
      </c>
      <c r="R143" s="9">
        <v>254</v>
      </c>
      <c r="S143" s="9">
        <v>82</v>
      </c>
      <c r="T143" s="9">
        <v>68</v>
      </c>
      <c r="U143" s="46">
        <f>IFERROR(VLOOKUP(VALUE(A143),SchList!$A$2:$C$436,3,FALSE),"Missing")</f>
        <v>3021</v>
      </c>
      <c r="V143" s="9" t="str">
        <f>IFERROR(VLOOKUP(VALUE(A143),SchList!$A$2:$C$777,2,FALSE),"Missing")</f>
        <v>JESSE J MCCRARY JR ELEMENTARY</v>
      </c>
    </row>
    <row r="144" spans="1:22" x14ac:dyDescent="0.2">
      <c r="A144" s="8" t="s">
        <v>300</v>
      </c>
      <c r="B144" s="8" t="s">
        <v>1605</v>
      </c>
      <c r="C144" s="8">
        <v>768</v>
      </c>
      <c r="D144" s="8">
        <v>133</v>
      </c>
      <c r="E144" s="8">
        <v>129</v>
      </c>
      <c r="F144" s="8">
        <v>132</v>
      </c>
      <c r="G144" s="8">
        <v>136</v>
      </c>
      <c r="H144" s="8">
        <v>121</v>
      </c>
      <c r="I144" s="8">
        <v>117</v>
      </c>
      <c r="R144" s="9">
        <v>374</v>
      </c>
      <c r="S144" s="9">
        <v>121</v>
      </c>
      <c r="T144" s="9">
        <v>117</v>
      </c>
      <c r="U144" s="46">
        <f>IFERROR(VLOOKUP(VALUE(A144),SchList!$A$2:$C$436,3,FALSE),"Missing")</f>
        <v>3030</v>
      </c>
      <c r="V144" s="9" t="str">
        <f>IFERROR(VLOOKUP(VALUE(A144),SchList!$A$2:$C$777,2,FALSE),"Missing")</f>
        <v>DORAL ACADEMY</v>
      </c>
    </row>
    <row r="145" spans="1:22" x14ac:dyDescent="0.2">
      <c r="A145" s="8" t="s">
        <v>302</v>
      </c>
      <c r="B145" s="8" t="s">
        <v>1606</v>
      </c>
      <c r="C145" s="8">
        <v>423</v>
      </c>
      <c r="D145" s="8">
        <v>68</v>
      </c>
      <c r="E145" s="8">
        <v>62</v>
      </c>
      <c r="F145" s="8">
        <v>59</v>
      </c>
      <c r="G145" s="8">
        <v>98</v>
      </c>
      <c r="H145" s="8">
        <v>60</v>
      </c>
      <c r="I145" s="8">
        <v>59</v>
      </c>
      <c r="Q145" s="8">
        <v>17</v>
      </c>
      <c r="R145" s="9">
        <v>217</v>
      </c>
      <c r="S145" s="9">
        <v>60</v>
      </c>
      <c r="T145" s="9">
        <v>59</v>
      </c>
      <c r="U145" s="46">
        <f>IFERROR(VLOOKUP(VALUE(A145),SchList!$A$2:$C$436,3,FALSE),"Missing")</f>
        <v>3041</v>
      </c>
      <c r="V145" s="9" t="str">
        <f>IFERROR(VLOOKUP(VALUE(A145),SchList!$A$2:$C$777,2,FALSE),"Missing")</f>
        <v>LORAH PARK ELEMENTARY</v>
      </c>
    </row>
    <row r="146" spans="1:22" x14ac:dyDescent="0.2">
      <c r="A146" s="8" t="s">
        <v>304</v>
      </c>
      <c r="B146" s="8" t="s">
        <v>1607</v>
      </c>
      <c r="C146" s="8">
        <v>495</v>
      </c>
      <c r="D146" s="8">
        <v>82</v>
      </c>
      <c r="E146" s="8">
        <v>82</v>
      </c>
      <c r="F146" s="8">
        <v>78</v>
      </c>
      <c r="G146" s="8">
        <v>68</v>
      </c>
      <c r="H146" s="8">
        <v>57</v>
      </c>
      <c r="I146" s="8">
        <v>82</v>
      </c>
      <c r="Q146" s="8">
        <v>46</v>
      </c>
      <c r="R146" s="9">
        <v>207</v>
      </c>
      <c r="S146" s="9">
        <v>57</v>
      </c>
      <c r="T146" s="9">
        <v>82</v>
      </c>
      <c r="U146" s="46" t="str">
        <f>IFERROR(VLOOKUP(VALUE(A146),SchList!$A$2:$C$436,3,FALSE),"Missing")</f>
        <v>Missing</v>
      </c>
      <c r="V146" s="9" t="str">
        <f>IFERROR(VLOOKUP(VALUE(A146),SchList!$A$2:$C$777,2,FALSE),"Missing")</f>
        <v>TOUSSAINT L'OUVERTURE ELEM</v>
      </c>
    </row>
    <row r="147" spans="1:22" x14ac:dyDescent="0.2">
      <c r="A147" s="8" t="s">
        <v>306</v>
      </c>
      <c r="B147" s="8" t="s">
        <v>1608</v>
      </c>
      <c r="C147" s="8">
        <v>459</v>
      </c>
      <c r="D147" s="8">
        <v>73</v>
      </c>
      <c r="E147" s="8">
        <v>67</v>
      </c>
      <c r="F147" s="8">
        <v>66</v>
      </c>
      <c r="G147" s="8">
        <v>84</v>
      </c>
      <c r="H147" s="8">
        <v>75</v>
      </c>
      <c r="I147" s="8">
        <v>81</v>
      </c>
      <c r="Q147" s="8">
        <v>13</v>
      </c>
      <c r="R147" s="9">
        <v>240</v>
      </c>
      <c r="S147" s="9">
        <v>75</v>
      </c>
      <c r="T147" s="9">
        <v>81</v>
      </c>
      <c r="U147" s="46">
        <f>IFERROR(VLOOKUP(VALUE(A147),SchList!$A$2:$C$436,3,FALSE),"Missing")</f>
        <v>3061</v>
      </c>
      <c r="V147" s="9" t="str">
        <f>IFERROR(VLOOKUP(VALUE(A147),SchList!$A$2:$C$777,2,FALSE),"Missing")</f>
        <v>LUDLAM ELEMENTARY</v>
      </c>
    </row>
    <row r="148" spans="1:22" x14ac:dyDescent="0.2">
      <c r="A148" s="8" t="s">
        <v>308</v>
      </c>
      <c r="B148" s="8" t="s">
        <v>1609</v>
      </c>
      <c r="C148" s="8">
        <v>540</v>
      </c>
      <c r="D148" s="8">
        <v>109</v>
      </c>
      <c r="E148" s="8">
        <v>111</v>
      </c>
      <c r="F148" s="8">
        <v>100</v>
      </c>
      <c r="G148" s="8">
        <v>86</v>
      </c>
      <c r="H148" s="8">
        <v>67</v>
      </c>
      <c r="I148" s="8">
        <v>67</v>
      </c>
      <c r="R148" s="9">
        <v>220</v>
      </c>
      <c r="S148" s="9">
        <v>67</v>
      </c>
      <c r="T148" s="9">
        <v>67</v>
      </c>
      <c r="U148" s="46">
        <f>IFERROR(VLOOKUP(VALUE(A148),SchList!$A$2:$C$436,3,FALSE),"Missing")</f>
        <v>3100</v>
      </c>
      <c r="V148" s="9" t="str">
        <f>IFERROR(VLOOKUP(VALUE(A148),SchList!$A$2:$C$777,2,FALSE),"Missing")</f>
        <v>MATER ACADEMY EAST CHARTER</v>
      </c>
    </row>
    <row r="149" spans="1:22" x14ac:dyDescent="0.2">
      <c r="A149" s="8" t="s">
        <v>310</v>
      </c>
      <c r="B149" s="8" t="s">
        <v>1610</v>
      </c>
      <c r="C149" s="8">
        <v>1158</v>
      </c>
      <c r="D149" s="8">
        <v>118</v>
      </c>
      <c r="E149" s="8">
        <v>121</v>
      </c>
      <c r="F149" s="8">
        <v>124</v>
      </c>
      <c r="G149" s="8">
        <v>126</v>
      </c>
      <c r="H149" s="8">
        <v>144</v>
      </c>
      <c r="I149" s="8">
        <v>132</v>
      </c>
      <c r="J149" s="8">
        <v>134</v>
      </c>
      <c r="K149" s="8">
        <v>133</v>
      </c>
      <c r="L149" s="8">
        <v>109</v>
      </c>
      <c r="Q149" s="8">
        <v>17</v>
      </c>
      <c r="R149" s="9">
        <v>778</v>
      </c>
      <c r="S149" s="9">
        <v>253</v>
      </c>
      <c r="T149" s="9">
        <v>241</v>
      </c>
      <c r="U149" s="46">
        <f>IFERROR(VLOOKUP(VALUE(A149),SchList!$A$2:$C$436,3,FALSE),"Missing")</f>
        <v>3101</v>
      </c>
      <c r="V149" s="9" t="str">
        <f>IFERROR(VLOOKUP(VALUE(A149),SchList!$A$2:$C$777,2,FALSE),"Missing")</f>
        <v>FRANK C. MARTIN K-8 CENTER</v>
      </c>
    </row>
    <row r="150" spans="1:22" x14ac:dyDescent="0.2">
      <c r="A150" s="8" t="s">
        <v>312</v>
      </c>
      <c r="B150" s="8" t="s">
        <v>1611</v>
      </c>
      <c r="C150" s="8">
        <v>606</v>
      </c>
      <c r="D150" s="8">
        <v>66</v>
      </c>
      <c r="E150" s="8">
        <v>86</v>
      </c>
      <c r="F150" s="8">
        <v>83</v>
      </c>
      <c r="G150" s="8">
        <v>110</v>
      </c>
      <c r="H150" s="8">
        <v>82</v>
      </c>
      <c r="I150" s="8">
        <v>143</v>
      </c>
      <c r="Q150" s="8">
        <v>36</v>
      </c>
      <c r="R150" s="9">
        <v>335</v>
      </c>
      <c r="S150" s="9">
        <v>82</v>
      </c>
      <c r="T150" s="9">
        <v>143</v>
      </c>
      <c r="U150" s="46" t="str">
        <f>IFERROR(VLOOKUP(VALUE(A150),SchList!$A$2:$C$436,3,FALSE),"Missing")</f>
        <v>Missing</v>
      </c>
      <c r="V150" s="9" t="str">
        <f>IFERROR(VLOOKUP(VALUE(A150),SchList!$A$2:$C$777,2,FALSE),"Missing")</f>
        <v>WESLEY MATTHEWS ELEMENTARY</v>
      </c>
    </row>
    <row r="151" spans="1:22" x14ac:dyDescent="0.2">
      <c r="A151" s="8" t="s">
        <v>314</v>
      </c>
      <c r="B151" s="8" t="s">
        <v>1612</v>
      </c>
      <c r="C151" s="8">
        <v>1121</v>
      </c>
      <c r="D151" s="8">
        <v>149</v>
      </c>
      <c r="E151" s="8">
        <v>166</v>
      </c>
      <c r="F151" s="8">
        <v>209</v>
      </c>
      <c r="G151" s="8">
        <v>212</v>
      </c>
      <c r="H151" s="8">
        <v>180</v>
      </c>
      <c r="I151" s="8">
        <v>188</v>
      </c>
      <c r="Q151" s="8">
        <v>17</v>
      </c>
      <c r="R151" s="9">
        <v>580</v>
      </c>
      <c r="S151" s="9">
        <v>180</v>
      </c>
      <c r="T151" s="9">
        <v>188</v>
      </c>
      <c r="U151" s="46">
        <f>IFERROR(VLOOKUP(VALUE(A151),SchList!$A$2:$C$436,3,FALSE),"Missing")</f>
        <v>3141</v>
      </c>
      <c r="V151" s="9" t="str">
        <f>IFERROR(VLOOKUP(VALUE(A151),SchList!$A$2:$C$777,2,FALSE),"Missing")</f>
        <v>MEADOWLANE ELEMENTARY</v>
      </c>
    </row>
    <row r="152" spans="1:22" x14ac:dyDescent="0.2">
      <c r="A152" s="8" t="s">
        <v>316</v>
      </c>
      <c r="B152" s="8" t="s">
        <v>1613</v>
      </c>
      <c r="C152" s="8">
        <v>568</v>
      </c>
      <c r="D152" s="8">
        <v>81</v>
      </c>
      <c r="E152" s="8">
        <v>85</v>
      </c>
      <c r="F152" s="8">
        <v>96</v>
      </c>
      <c r="G152" s="8">
        <v>98</v>
      </c>
      <c r="H152" s="8">
        <v>91</v>
      </c>
      <c r="I152" s="8">
        <v>100</v>
      </c>
      <c r="Q152" s="8">
        <v>17</v>
      </c>
      <c r="R152" s="9">
        <v>289</v>
      </c>
      <c r="S152" s="9">
        <v>91</v>
      </c>
      <c r="T152" s="9">
        <v>100</v>
      </c>
      <c r="U152" s="46">
        <f>IFERROR(VLOOKUP(VALUE(A152),SchList!$A$2:$C$436,3,FALSE),"Missing")</f>
        <v>3181</v>
      </c>
      <c r="V152" s="9" t="str">
        <f>IFERROR(VLOOKUP(VALUE(A152),SchList!$A$2:$C$777,2,FALSE),"Missing")</f>
        <v>MELROSE ELEMENTARY</v>
      </c>
    </row>
    <row r="153" spans="1:22" x14ac:dyDescent="0.2">
      <c r="A153" s="8" t="s">
        <v>318</v>
      </c>
      <c r="B153" s="8" t="s">
        <v>1614</v>
      </c>
      <c r="C153" s="8">
        <v>676</v>
      </c>
      <c r="D153" s="8">
        <v>53</v>
      </c>
      <c r="E153" s="8">
        <v>55</v>
      </c>
      <c r="F153" s="8">
        <v>69</v>
      </c>
      <c r="G153" s="8">
        <v>86</v>
      </c>
      <c r="H153" s="8">
        <v>122</v>
      </c>
      <c r="I153" s="8">
        <v>112</v>
      </c>
      <c r="J153" s="8">
        <v>97</v>
      </c>
      <c r="K153" s="8">
        <v>50</v>
      </c>
      <c r="L153" s="8">
        <v>32</v>
      </c>
      <c r="R153" s="9">
        <v>499</v>
      </c>
      <c r="S153" s="9">
        <v>154</v>
      </c>
      <c r="T153" s="9">
        <v>144</v>
      </c>
      <c r="U153" s="46">
        <f>IFERROR(VLOOKUP(VALUE(A153),SchList!$A$2:$C$436,3,FALSE),"Missing")</f>
        <v>3191</v>
      </c>
      <c r="V153" s="9" t="str">
        <f>IFERROR(VLOOKUP(VALUE(A153),SchList!$A$2:$C$777,2,FALSE),"Missing")</f>
        <v>ADA MERRITT K-8 CENTER</v>
      </c>
    </row>
    <row r="154" spans="1:22" x14ac:dyDescent="0.2">
      <c r="A154" s="8" t="s">
        <v>320</v>
      </c>
      <c r="B154" s="8" t="s">
        <v>1615</v>
      </c>
      <c r="C154" s="8">
        <v>324</v>
      </c>
      <c r="D154" s="8">
        <v>32</v>
      </c>
      <c r="E154" s="8">
        <v>54</v>
      </c>
      <c r="F154" s="8">
        <v>48</v>
      </c>
      <c r="G154" s="8">
        <v>58</v>
      </c>
      <c r="H154" s="8">
        <v>59</v>
      </c>
      <c r="I154" s="8">
        <v>47</v>
      </c>
      <c r="Q154" s="8">
        <v>26</v>
      </c>
      <c r="R154" s="9">
        <v>164</v>
      </c>
      <c r="S154" s="9">
        <v>59</v>
      </c>
      <c r="T154" s="9">
        <v>47</v>
      </c>
      <c r="U154" s="46">
        <f>IFERROR(VLOOKUP(VALUE(A154),SchList!$A$2:$C$436,3,FALSE),"Missing")</f>
        <v>3241</v>
      </c>
      <c r="V154" s="9" t="str">
        <f>IFERROR(VLOOKUP(VALUE(A154),SchList!$A$2:$C$777,2,FALSE),"Missing")</f>
        <v>MIAMI GARDENS ELEMENTARY</v>
      </c>
    </row>
    <row r="155" spans="1:22" x14ac:dyDescent="0.2">
      <c r="A155" s="8" t="s">
        <v>322</v>
      </c>
      <c r="B155" s="8" t="s">
        <v>1616</v>
      </c>
      <c r="C155" s="8">
        <v>1178</v>
      </c>
      <c r="D155" s="8">
        <v>175</v>
      </c>
      <c r="E155" s="8">
        <v>168</v>
      </c>
      <c r="F155" s="8">
        <v>180</v>
      </c>
      <c r="G155" s="8">
        <v>204</v>
      </c>
      <c r="H155" s="8">
        <v>166</v>
      </c>
      <c r="I155" s="8">
        <v>180</v>
      </c>
      <c r="Q155" s="8">
        <v>105</v>
      </c>
      <c r="R155" s="9">
        <v>550</v>
      </c>
      <c r="S155" s="9">
        <v>166</v>
      </c>
      <c r="T155" s="9">
        <v>180</v>
      </c>
      <c r="U155" s="46">
        <f>IFERROR(VLOOKUP(VALUE(A155),SchList!$A$2:$C$436,3,FALSE),"Missing")</f>
        <v>3261</v>
      </c>
      <c r="V155" s="9" t="str">
        <f>IFERROR(VLOOKUP(VALUE(A155),SchList!$A$2:$C$777,2,FALSE),"Missing")</f>
        <v>MIAMI HEIGHTS ELEMENTARY</v>
      </c>
    </row>
    <row r="156" spans="1:22" x14ac:dyDescent="0.2">
      <c r="A156" s="8" t="s">
        <v>324</v>
      </c>
      <c r="B156" s="8" t="s">
        <v>1617</v>
      </c>
      <c r="C156" s="8">
        <v>1572</v>
      </c>
      <c r="D156" s="8">
        <v>141</v>
      </c>
      <c r="E156" s="8">
        <v>166</v>
      </c>
      <c r="F156" s="8">
        <v>143</v>
      </c>
      <c r="G156" s="8">
        <v>186</v>
      </c>
      <c r="H156" s="8">
        <v>173</v>
      </c>
      <c r="I156" s="8">
        <v>209</v>
      </c>
      <c r="J156" s="8">
        <v>176</v>
      </c>
      <c r="K156" s="8">
        <v>197</v>
      </c>
      <c r="L156" s="8">
        <v>163</v>
      </c>
      <c r="Q156" s="8">
        <v>18</v>
      </c>
      <c r="R156" s="9">
        <v>1104</v>
      </c>
      <c r="S156" s="9">
        <v>336</v>
      </c>
      <c r="T156" s="9">
        <v>372</v>
      </c>
      <c r="U156" s="46">
        <f>IFERROR(VLOOKUP(VALUE(A156),SchList!$A$2:$C$436,3,FALSE),"Missing")</f>
        <v>3281</v>
      </c>
      <c r="V156" s="9" t="str">
        <f>IFERROR(VLOOKUP(VALUE(A156),SchList!$A$2:$C$777,2,FALSE),"Missing")</f>
        <v>MIAMI LAKES K-8 CENTER</v>
      </c>
    </row>
    <row r="157" spans="1:22" x14ac:dyDescent="0.2">
      <c r="A157" s="8" t="s">
        <v>326</v>
      </c>
      <c r="B157" s="8" t="s">
        <v>1618</v>
      </c>
      <c r="C157" s="8">
        <v>515</v>
      </c>
      <c r="D157" s="8">
        <v>74</v>
      </c>
      <c r="E157" s="8">
        <v>71</v>
      </c>
      <c r="F157" s="8">
        <v>79</v>
      </c>
      <c r="G157" s="8">
        <v>102</v>
      </c>
      <c r="H157" s="8">
        <v>80</v>
      </c>
      <c r="I157" s="8">
        <v>75</v>
      </c>
      <c r="Q157" s="8">
        <v>34</v>
      </c>
      <c r="R157" s="9">
        <v>257</v>
      </c>
      <c r="S157" s="9">
        <v>80</v>
      </c>
      <c r="T157" s="9">
        <v>75</v>
      </c>
      <c r="U157" s="46">
        <f>IFERROR(VLOOKUP(VALUE(A157),SchList!$A$2:$C$436,3,FALSE),"Missing")</f>
        <v>3301</v>
      </c>
      <c r="V157" s="9" t="str">
        <f>IFERROR(VLOOKUP(VALUE(A157),SchList!$A$2:$C$777,2,FALSE),"Missing")</f>
        <v>MIAMI PARK ELEMENTARY</v>
      </c>
    </row>
    <row r="158" spans="1:22" x14ac:dyDescent="0.2">
      <c r="A158" s="8" t="s">
        <v>328</v>
      </c>
      <c r="B158" s="8" t="s">
        <v>1619</v>
      </c>
      <c r="C158" s="8">
        <v>709</v>
      </c>
      <c r="D158" s="8">
        <v>97</v>
      </c>
      <c r="E158" s="8">
        <v>118</v>
      </c>
      <c r="F158" s="8">
        <v>120</v>
      </c>
      <c r="G158" s="8">
        <v>120</v>
      </c>
      <c r="H158" s="8">
        <v>118</v>
      </c>
      <c r="I158" s="8">
        <v>118</v>
      </c>
      <c r="Q158" s="8">
        <v>18</v>
      </c>
      <c r="R158" s="9">
        <v>356</v>
      </c>
      <c r="S158" s="9">
        <v>118</v>
      </c>
      <c r="T158" s="9">
        <v>118</v>
      </c>
      <c r="U158" s="46">
        <f>IFERROR(VLOOKUP(VALUE(A158),SchList!$A$2:$C$436,3,FALSE),"Missing")</f>
        <v>3341</v>
      </c>
      <c r="V158" s="9" t="str">
        <f>IFERROR(VLOOKUP(VALUE(A158),SchList!$A$2:$C$777,2,FALSE),"Missing")</f>
        <v>MIAMI SHORES ELEMENTARY</v>
      </c>
    </row>
    <row r="159" spans="1:22" x14ac:dyDescent="0.2">
      <c r="A159" s="8" t="s">
        <v>330</v>
      </c>
      <c r="B159" s="8" t="s">
        <v>1620</v>
      </c>
      <c r="C159" s="8">
        <v>626</v>
      </c>
      <c r="D159" s="8">
        <v>65</v>
      </c>
      <c r="E159" s="8">
        <v>99</v>
      </c>
      <c r="F159" s="8">
        <v>108</v>
      </c>
      <c r="G159" s="8">
        <v>101</v>
      </c>
      <c r="H159" s="8">
        <v>113</v>
      </c>
      <c r="I159" s="8">
        <v>110</v>
      </c>
      <c r="Q159" s="8">
        <v>30</v>
      </c>
      <c r="R159" s="9">
        <v>324</v>
      </c>
      <c r="S159" s="9">
        <v>113</v>
      </c>
      <c r="T159" s="9">
        <v>110</v>
      </c>
      <c r="U159" s="46">
        <f>IFERROR(VLOOKUP(VALUE(A159),SchList!$A$2:$C$436,3,FALSE),"Missing")</f>
        <v>3381</v>
      </c>
      <c r="V159" s="9" t="str">
        <f>IFERROR(VLOOKUP(VALUE(A159),SchList!$A$2:$C$777,2,FALSE),"Missing")</f>
        <v>MIAMI SPRINGS ELEMENTARY</v>
      </c>
    </row>
    <row r="160" spans="1:22" x14ac:dyDescent="0.2">
      <c r="A160" s="8" t="s">
        <v>332</v>
      </c>
      <c r="B160" s="8" t="s">
        <v>1621</v>
      </c>
      <c r="C160" s="8">
        <v>1200</v>
      </c>
      <c r="D160" s="8">
        <v>83</v>
      </c>
      <c r="E160" s="8">
        <v>102</v>
      </c>
      <c r="F160" s="8">
        <v>117</v>
      </c>
      <c r="G160" s="8">
        <v>125</v>
      </c>
      <c r="H160" s="8">
        <v>147</v>
      </c>
      <c r="I160" s="8">
        <v>120</v>
      </c>
      <c r="J160" s="8">
        <v>165</v>
      </c>
      <c r="K160" s="8">
        <v>147</v>
      </c>
      <c r="L160" s="8">
        <v>176</v>
      </c>
      <c r="Q160" s="8">
        <v>18</v>
      </c>
      <c r="R160" s="9">
        <v>880</v>
      </c>
      <c r="S160" s="9">
        <v>323</v>
      </c>
      <c r="T160" s="9">
        <v>296</v>
      </c>
      <c r="U160" s="46">
        <f>IFERROR(VLOOKUP(VALUE(A160),SchList!$A$2:$C$436,3,FALSE),"Missing")</f>
        <v>3421</v>
      </c>
      <c r="V160" s="9" t="str">
        <f>IFERROR(VLOOKUP(VALUE(A160),SchList!$A$2:$C$777,2,FALSE),"Missing")</f>
        <v>M.A. MILAM K-8 CENTER</v>
      </c>
    </row>
    <row r="161" spans="1:22" x14ac:dyDescent="0.2">
      <c r="A161" s="8" t="s">
        <v>334</v>
      </c>
      <c r="B161" s="8" t="s">
        <v>1622</v>
      </c>
      <c r="C161" s="8">
        <v>738</v>
      </c>
      <c r="D161" s="8">
        <v>135</v>
      </c>
      <c r="E161" s="8">
        <v>93</v>
      </c>
      <c r="F161" s="8">
        <v>118</v>
      </c>
      <c r="G161" s="8">
        <v>119</v>
      </c>
      <c r="H161" s="8">
        <v>118</v>
      </c>
      <c r="I161" s="8">
        <v>97</v>
      </c>
      <c r="Q161" s="8">
        <v>58</v>
      </c>
      <c r="R161" s="9">
        <v>334</v>
      </c>
      <c r="S161" s="9">
        <v>118</v>
      </c>
      <c r="T161" s="9">
        <v>97</v>
      </c>
      <c r="U161" s="46">
        <f>IFERROR(VLOOKUP(VALUE(A161),SchList!$A$2:$C$436,3,FALSE),"Missing")</f>
        <v>3431</v>
      </c>
      <c r="V161" s="9" t="str">
        <f>IFERROR(VLOOKUP(VALUE(A161),SchList!$A$2:$C$777,2,FALSE),"Missing")</f>
        <v>PHYLLIS RUTH MILLER ELEMENTARY</v>
      </c>
    </row>
    <row r="162" spans="1:22" x14ac:dyDescent="0.2">
      <c r="A162" s="8" t="s">
        <v>336</v>
      </c>
      <c r="B162" s="8" t="s">
        <v>1623</v>
      </c>
      <c r="C162" s="8">
        <v>462</v>
      </c>
      <c r="D162" s="8">
        <v>67</v>
      </c>
      <c r="E162" s="8">
        <v>77</v>
      </c>
      <c r="F162" s="8">
        <v>75</v>
      </c>
      <c r="G162" s="8">
        <v>67</v>
      </c>
      <c r="H162" s="8">
        <v>69</v>
      </c>
      <c r="I162" s="8">
        <v>70</v>
      </c>
      <c r="Q162" s="8">
        <v>37</v>
      </c>
      <c r="R162" s="9">
        <v>206</v>
      </c>
      <c r="S162" s="9">
        <v>69</v>
      </c>
      <c r="T162" s="9">
        <v>70</v>
      </c>
      <c r="U162" s="46">
        <f>IFERROR(VLOOKUP(VALUE(A162),SchList!$A$2:$C$436,3,FALSE),"Missing")</f>
        <v>3501</v>
      </c>
      <c r="V162" s="9" t="str">
        <f>IFERROR(VLOOKUP(VALUE(A162),SchList!$A$2:$C$777,2,FALSE),"Missing")</f>
        <v>MORNINGSIDE ELEMENTARY</v>
      </c>
    </row>
    <row r="163" spans="1:22" x14ac:dyDescent="0.2">
      <c r="A163" s="8" t="s">
        <v>338</v>
      </c>
      <c r="B163" s="8" t="s">
        <v>1624</v>
      </c>
      <c r="C163" s="8">
        <v>445</v>
      </c>
      <c r="D163" s="8">
        <v>49</v>
      </c>
      <c r="E163" s="8">
        <v>65</v>
      </c>
      <c r="F163" s="8">
        <v>61</v>
      </c>
      <c r="G163" s="8">
        <v>78</v>
      </c>
      <c r="H163" s="8">
        <v>70</v>
      </c>
      <c r="I163" s="8">
        <v>86</v>
      </c>
      <c r="Q163" s="8">
        <v>36</v>
      </c>
      <c r="R163" s="9">
        <v>234</v>
      </c>
      <c r="S163" s="9">
        <v>70</v>
      </c>
      <c r="T163" s="9">
        <v>86</v>
      </c>
      <c r="U163" s="46">
        <f>IFERROR(VLOOKUP(VALUE(A163),SchList!$A$2:$C$436,3,FALSE),"Missing")</f>
        <v>3541</v>
      </c>
      <c r="V163" s="9" t="str">
        <f>IFERROR(VLOOKUP(VALUE(A163),SchList!$A$2:$C$777,2,FALSE),"Missing")</f>
        <v>ROBERT RUSSA MOTON ELEMENTARY</v>
      </c>
    </row>
    <row r="164" spans="1:22" x14ac:dyDescent="0.2">
      <c r="A164" s="8" t="s">
        <v>340</v>
      </c>
      <c r="B164" s="8" t="s">
        <v>1625</v>
      </c>
      <c r="C164" s="8">
        <v>407</v>
      </c>
      <c r="D164" s="8">
        <v>58</v>
      </c>
      <c r="E164" s="8">
        <v>60</v>
      </c>
      <c r="F164" s="8">
        <v>68</v>
      </c>
      <c r="G164" s="8">
        <v>50</v>
      </c>
      <c r="H164" s="8">
        <v>63</v>
      </c>
      <c r="I164" s="8">
        <v>55</v>
      </c>
      <c r="Q164" s="8">
        <v>53</v>
      </c>
      <c r="R164" s="9">
        <v>168</v>
      </c>
      <c r="S164" s="9">
        <v>63</v>
      </c>
      <c r="T164" s="9">
        <v>55</v>
      </c>
      <c r="U164" s="46">
        <f>IFERROR(VLOOKUP(VALUE(A164),SchList!$A$2:$C$436,3,FALSE),"Missing")</f>
        <v>3581</v>
      </c>
      <c r="V164" s="9" t="str">
        <f>IFERROR(VLOOKUP(VALUE(A164),SchList!$A$2:$C$777,2,FALSE),"Missing")</f>
        <v>MYRTLE GROVE ELEMENTARY</v>
      </c>
    </row>
    <row r="165" spans="1:22" x14ac:dyDescent="0.2">
      <c r="A165" s="8" t="s">
        <v>342</v>
      </c>
      <c r="B165" s="8" t="s">
        <v>1626</v>
      </c>
      <c r="C165" s="8">
        <v>640</v>
      </c>
      <c r="D165" s="8">
        <v>93</v>
      </c>
      <c r="E165" s="8">
        <v>115</v>
      </c>
      <c r="F165" s="8">
        <v>102</v>
      </c>
      <c r="G165" s="8">
        <v>104</v>
      </c>
      <c r="H165" s="8">
        <v>77</v>
      </c>
      <c r="I165" s="8">
        <v>82</v>
      </c>
      <c r="J165" s="8">
        <v>67</v>
      </c>
      <c r="R165" s="9">
        <v>330</v>
      </c>
      <c r="S165" s="9">
        <v>77</v>
      </c>
      <c r="T165" s="9">
        <v>82</v>
      </c>
      <c r="U165" s="46">
        <f>IFERROR(VLOOKUP(VALUE(A165),SchList!$A$2:$C$436,3,FALSE),"Missing")</f>
        <v>3600</v>
      </c>
      <c r="V165" s="9" t="str">
        <f>IFERROR(VLOOKUP(VALUE(A165),SchList!$A$2:$C$777,2,FALSE),"Missing")</f>
        <v>DOWNTOWN MIAMI CHARTER SCHOOL</v>
      </c>
    </row>
    <row r="166" spans="1:22" x14ac:dyDescent="0.2">
      <c r="A166" s="8" t="s">
        <v>344</v>
      </c>
      <c r="B166" s="8" t="s">
        <v>1627</v>
      </c>
      <c r="C166" s="8">
        <v>1150</v>
      </c>
      <c r="D166" s="8">
        <v>92</v>
      </c>
      <c r="E166" s="8">
        <v>101</v>
      </c>
      <c r="F166" s="8">
        <v>110</v>
      </c>
      <c r="G166" s="8">
        <v>147</v>
      </c>
      <c r="H166" s="8">
        <v>138</v>
      </c>
      <c r="I166" s="8">
        <v>145</v>
      </c>
      <c r="J166" s="8">
        <v>140</v>
      </c>
      <c r="K166" s="8">
        <v>141</v>
      </c>
      <c r="L166" s="8">
        <v>136</v>
      </c>
      <c r="R166" s="9">
        <v>847</v>
      </c>
      <c r="S166" s="9">
        <v>274</v>
      </c>
      <c r="T166" s="9">
        <v>281</v>
      </c>
      <c r="U166" s="46">
        <f>IFERROR(VLOOKUP(VALUE(A166),SchList!$A$2:$C$436,3,FALSE),"Missing")</f>
        <v>3610</v>
      </c>
      <c r="V166" s="9" t="str">
        <f>IFERROR(VLOOKUP(VALUE(A166),SchList!$A$2:$C$777,2,FALSE),"Missing")</f>
        <v>KEYS GATE CHARTER SCHOOL</v>
      </c>
    </row>
    <row r="167" spans="1:22" x14ac:dyDescent="0.2">
      <c r="A167" s="8" t="s">
        <v>346</v>
      </c>
      <c r="B167" s="8" t="s">
        <v>1628</v>
      </c>
      <c r="C167" s="8">
        <v>1217</v>
      </c>
      <c r="D167" s="8">
        <v>176</v>
      </c>
      <c r="E167" s="8">
        <v>144</v>
      </c>
      <c r="F167" s="8">
        <v>142</v>
      </c>
      <c r="G167" s="8">
        <v>162</v>
      </c>
      <c r="H167" s="8">
        <v>176</v>
      </c>
      <c r="I167" s="8">
        <v>152</v>
      </c>
      <c r="J167" s="8">
        <v>139</v>
      </c>
      <c r="K167" s="8">
        <v>126</v>
      </c>
      <c r="R167" s="9">
        <v>755</v>
      </c>
      <c r="S167" s="9">
        <v>176</v>
      </c>
      <c r="T167" s="9">
        <v>152</v>
      </c>
      <c r="U167" s="46">
        <f>IFERROR(VLOOKUP(VALUE(A167),SchList!$A$2:$C$436,3,FALSE),"Missing")</f>
        <v>3621</v>
      </c>
      <c r="V167" s="9" t="str">
        <f>IFERROR(VLOOKUP(VALUE(A167),SchList!$A$2:$C$777,2,FALSE),"Missing")</f>
        <v>COCONUT PALM K-8 ACADEMY</v>
      </c>
    </row>
    <row r="168" spans="1:22" x14ac:dyDescent="0.2">
      <c r="A168" s="8" t="s">
        <v>348</v>
      </c>
      <c r="B168" s="8" t="s">
        <v>1629</v>
      </c>
      <c r="C168" s="8">
        <v>621</v>
      </c>
      <c r="D168" s="8">
        <v>100</v>
      </c>
      <c r="E168" s="8">
        <v>76</v>
      </c>
      <c r="F168" s="8">
        <v>87</v>
      </c>
      <c r="G168" s="8">
        <v>111</v>
      </c>
      <c r="H168" s="8">
        <v>83</v>
      </c>
      <c r="I168" s="8">
        <v>96</v>
      </c>
      <c r="Q168" s="8">
        <v>68</v>
      </c>
      <c r="R168" s="9">
        <v>290</v>
      </c>
      <c r="S168" s="9">
        <v>83</v>
      </c>
      <c r="T168" s="9">
        <v>96</v>
      </c>
      <c r="U168" s="46">
        <f>IFERROR(VLOOKUP(VALUE(A168),SchList!$A$2:$C$436,3,FALSE),"Missing")</f>
        <v>3661</v>
      </c>
      <c r="V168" s="9" t="str">
        <f>IFERROR(VLOOKUP(VALUE(A168),SchList!$A$2:$C$777,2,FALSE),"Missing")</f>
        <v>NATURAL BRIDGE ELEMENTARY</v>
      </c>
    </row>
    <row r="169" spans="1:22" x14ac:dyDescent="0.2">
      <c r="A169" s="8" t="s">
        <v>350</v>
      </c>
      <c r="B169" s="8" t="s">
        <v>1630</v>
      </c>
      <c r="C169" s="8">
        <v>671</v>
      </c>
      <c r="D169" s="8">
        <v>108</v>
      </c>
      <c r="E169" s="8">
        <v>100</v>
      </c>
      <c r="F169" s="8">
        <v>105</v>
      </c>
      <c r="G169" s="8">
        <v>104</v>
      </c>
      <c r="H169" s="8">
        <v>94</v>
      </c>
      <c r="I169" s="8">
        <v>117</v>
      </c>
      <c r="Q169" s="8">
        <v>43</v>
      </c>
      <c r="R169" s="9">
        <v>315</v>
      </c>
      <c r="S169" s="9">
        <v>94</v>
      </c>
      <c r="T169" s="9">
        <v>117</v>
      </c>
      <c r="U169" s="46">
        <f>IFERROR(VLOOKUP(VALUE(A169),SchList!$A$2:$C$436,3,FALSE),"Missing")</f>
        <v>3701</v>
      </c>
      <c r="V169" s="9" t="str">
        <f>IFERROR(VLOOKUP(VALUE(A169),SchList!$A$2:$C$777,2,FALSE),"Missing")</f>
        <v>NORLAND ELEMENTARY</v>
      </c>
    </row>
    <row r="170" spans="1:22" x14ac:dyDescent="0.2">
      <c r="A170" s="8" t="s">
        <v>352</v>
      </c>
      <c r="B170" s="8" t="s">
        <v>1631</v>
      </c>
      <c r="C170" s="8">
        <v>960</v>
      </c>
      <c r="D170" s="8">
        <v>167</v>
      </c>
      <c r="E170" s="8">
        <v>141</v>
      </c>
      <c r="F170" s="8">
        <v>156</v>
      </c>
      <c r="G170" s="8">
        <v>150</v>
      </c>
      <c r="H170" s="8">
        <v>152</v>
      </c>
      <c r="I170" s="8">
        <v>158</v>
      </c>
      <c r="Q170" s="8">
        <v>36</v>
      </c>
      <c r="R170" s="9">
        <v>460</v>
      </c>
      <c r="S170" s="9">
        <v>152</v>
      </c>
      <c r="T170" s="9">
        <v>158</v>
      </c>
      <c r="U170" s="46">
        <f>IFERROR(VLOOKUP(VALUE(A170),SchList!$A$2:$C$436,3,FALSE),"Missing")</f>
        <v>3741</v>
      </c>
      <c r="V170" s="9" t="str">
        <f>IFERROR(VLOOKUP(VALUE(A170),SchList!$A$2:$C$777,2,FALSE),"Missing")</f>
        <v>NORTH BEACH ELEMENTARY</v>
      </c>
    </row>
    <row r="171" spans="1:22" x14ac:dyDescent="0.2">
      <c r="A171" s="8" t="s">
        <v>354</v>
      </c>
      <c r="B171" s="8" t="s">
        <v>1632</v>
      </c>
      <c r="C171" s="8">
        <v>340</v>
      </c>
      <c r="D171" s="8">
        <v>64</v>
      </c>
      <c r="E171" s="8">
        <v>52</v>
      </c>
      <c r="F171" s="8">
        <v>44</v>
      </c>
      <c r="G171" s="8">
        <v>56</v>
      </c>
      <c r="H171" s="8">
        <v>49</v>
      </c>
      <c r="I171" s="8">
        <v>58</v>
      </c>
      <c r="Q171" s="8">
        <v>17</v>
      </c>
      <c r="R171" s="9">
        <v>163</v>
      </c>
      <c r="S171" s="9">
        <v>49</v>
      </c>
      <c r="T171" s="9">
        <v>58</v>
      </c>
      <c r="U171" s="46">
        <f>IFERROR(VLOOKUP(VALUE(A171),SchList!$A$2:$C$436,3,FALSE),"Missing")</f>
        <v>3781</v>
      </c>
      <c r="V171" s="9" t="str">
        <f>IFERROR(VLOOKUP(VALUE(A171),SchList!$A$2:$C$777,2,FALSE),"Missing")</f>
        <v>BARBARA HAWKINS ELEMENTARY</v>
      </c>
    </row>
    <row r="172" spans="1:22" x14ac:dyDescent="0.2">
      <c r="A172" s="8" t="s">
        <v>356</v>
      </c>
      <c r="B172" s="8" t="s">
        <v>1633</v>
      </c>
      <c r="C172" s="8">
        <v>370</v>
      </c>
      <c r="D172" s="8">
        <v>63</v>
      </c>
      <c r="E172" s="8">
        <v>50</v>
      </c>
      <c r="F172" s="8">
        <v>61</v>
      </c>
      <c r="G172" s="8">
        <v>63</v>
      </c>
      <c r="H172" s="8">
        <v>51</v>
      </c>
      <c r="I172" s="8">
        <v>64</v>
      </c>
      <c r="Q172" s="8">
        <v>18</v>
      </c>
      <c r="R172" s="9">
        <v>178</v>
      </c>
      <c r="S172" s="9">
        <v>51</v>
      </c>
      <c r="T172" s="9">
        <v>64</v>
      </c>
      <c r="U172" s="46">
        <f>IFERROR(VLOOKUP(VALUE(A172),SchList!$A$2:$C$436,3,FALSE),"Missing")</f>
        <v>3821</v>
      </c>
      <c r="V172" s="9" t="str">
        <f>IFERROR(VLOOKUP(VALUE(A172),SchList!$A$2:$C$777,2,FALSE),"Missing")</f>
        <v>NORTH COUNTY K-8 CENTER</v>
      </c>
    </row>
    <row r="173" spans="1:22" x14ac:dyDescent="0.2">
      <c r="A173" s="8" t="s">
        <v>358</v>
      </c>
      <c r="B173" s="8" t="s">
        <v>1634</v>
      </c>
      <c r="C173" s="8">
        <v>393</v>
      </c>
      <c r="D173" s="8">
        <v>59</v>
      </c>
      <c r="E173" s="8">
        <v>46</v>
      </c>
      <c r="F173" s="8">
        <v>56</v>
      </c>
      <c r="G173" s="8">
        <v>59</v>
      </c>
      <c r="H173" s="8">
        <v>72</v>
      </c>
      <c r="I173" s="8">
        <v>66</v>
      </c>
      <c r="Q173" s="8">
        <v>35</v>
      </c>
      <c r="R173" s="9">
        <v>197</v>
      </c>
      <c r="S173" s="9">
        <v>72</v>
      </c>
      <c r="T173" s="9">
        <v>66</v>
      </c>
      <c r="U173" s="46">
        <f>IFERROR(VLOOKUP(VALUE(A173),SchList!$A$2:$C$436,3,FALSE),"Missing")</f>
        <v>3861</v>
      </c>
      <c r="V173" s="9" t="str">
        <f>IFERROR(VLOOKUP(VALUE(A173),SchList!$A$2:$C$777,2,FALSE),"Missing")</f>
        <v>NORTH GLADE ELEMENTARY</v>
      </c>
    </row>
    <row r="174" spans="1:22" x14ac:dyDescent="0.2">
      <c r="A174" s="8" t="s">
        <v>360</v>
      </c>
      <c r="B174" s="8" t="s">
        <v>1635</v>
      </c>
      <c r="C174" s="8">
        <v>651</v>
      </c>
      <c r="D174" s="8">
        <v>92</v>
      </c>
      <c r="E174" s="8">
        <v>95</v>
      </c>
      <c r="F174" s="8">
        <v>113</v>
      </c>
      <c r="G174" s="8">
        <v>116</v>
      </c>
      <c r="H174" s="8">
        <v>105</v>
      </c>
      <c r="I174" s="8">
        <v>109</v>
      </c>
      <c r="Q174" s="8">
        <v>21</v>
      </c>
      <c r="R174" s="9">
        <v>330</v>
      </c>
      <c r="S174" s="9">
        <v>105</v>
      </c>
      <c r="T174" s="9">
        <v>109</v>
      </c>
      <c r="U174" s="46">
        <f>IFERROR(VLOOKUP(VALUE(A174),SchList!$A$2:$C$436,3,FALSE),"Missing")</f>
        <v>3901</v>
      </c>
      <c r="V174" s="9" t="str">
        <f>IFERROR(VLOOKUP(VALUE(A174),SchList!$A$2:$C$777,2,FALSE),"Missing")</f>
        <v>NORTH HIALEAH ELEMENTARY</v>
      </c>
    </row>
    <row r="175" spans="1:22" x14ac:dyDescent="0.2">
      <c r="A175" s="8" t="s">
        <v>362</v>
      </c>
      <c r="B175" s="8" t="s">
        <v>1636</v>
      </c>
      <c r="C175" s="8">
        <v>618</v>
      </c>
      <c r="D175" s="8">
        <v>74</v>
      </c>
      <c r="E175" s="8">
        <v>90</v>
      </c>
      <c r="F175" s="8">
        <v>89</v>
      </c>
      <c r="G175" s="8">
        <v>116</v>
      </c>
      <c r="H175" s="8">
        <v>93</v>
      </c>
      <c r="I175" s="8">
        <v>87</v>
      </c>
      <c r="Q175" s="8">
        <v>69</v>
      </c>
      <c r="R175" s="9">
        <v>296</v>
      </c>
      <c r="S175" s="9">
        <v>93</v>
      </c>
      <c r="T175" s="9">
        <v>87</v>
      </c>
      <c r="U175" s="46">
        <f>IFERROR(VLOOKUP(VALUE(A175),SchList!$A$2:$C$436,3,FALSE),"Missing")</f>
        <v>3941</v>
      </c>
      <c r="V175" s="9" t="str">
        <f>IFERROR(VLOOKUP(VALUE(A175),SchList!$A$2:$C$777,2,FALSE),"Missing")</f>
        <v>NORTH MIAMI ELEMENTARY</v>
      </c>
    </row>
    <row r="176" spans="1:22" x14ac:dyDescent="0.2">
      <c r="A176" s="8" t="s">
        <v>364</v>
      </c>
      <c r="B176" s="8" t="s">
        <v>1637</v>
      </c>
      <c r="C176" s="8">
        <v>712</v>
      </c>
      <c r="D176" s="8">
        <v>107</v>
      </c>
      <c r="E176" s="8">
        <v>119</v>
      </c>
      <c r="F176" s="8">
        <v>99</v>
      </c>
      <c r="G176" s="8">
        <v>107</v>
      </c>
      <c r="H176" s="8">
        <v>103</v>
      </c>
      <c r="I176" s="8">
        <v>125</v>
      </c>
      <c r="Q176" s="8">
        <v>52</v>
      </c>
      <c r="R176" s="9">
        <v>335</v>
      </c>
      <c r="S176" s="9">
        <v>103</v>
      </c>
      <c r="T176" s="9">
        <v>125</v>
      </c>
      <c r="U176" s="46">
        <f>IFERROR(VLOOKUP(VALUE(A176),SchList!$A$2:$C$436,3,FALSE),"Missing")</f>
        <v>3981</v>
      </c>
      <c r="V176" s="9" t="str">
        <f>IFERROR(VLOOKUP(VALUE(A176),SchList!$A$2:$C$777,2,FALSE),"Missing")</f>
        <v>NORTH TWIN LAKES ELEMENTARY</v>
      </c>
    </row>
    <row r="177" spans="1:27" x14ac:dyDescent="0.2">
      <c r="A177" s="8" t="s">
        <v>857</v>
      </c>
      <c r="B177" s="8" t="s">
        <v>1638</v>
      </c>
      <c r="C177" s="8">
        <v>222</v>
      </c>
      <c r="D177" s="8">
        <v>79</v>
      </c>
      <c r="E177" s="8">
        <v>55</v>
      </c>
      <c r="F177" s="8">
        <v>60</v>
      </c>
      <c r="G177" s="8">
        <v>28</v>
      </c>
      <c r="R177" s="9">
        <v>28</v>
      </c>
      <c r="S177" s="9">
        <v>0</v>
      </c>
      <c r="T177" s="9">
        <v>0</v>
      </c>
      <c r="U177" s="46">
        <f>IFERROR(VLOOKUP(VALUE(A177),SchList!$A$2:$C$436,3,FALSE),"Missing")</f>
        <v>4000</v>
      </c>
      <c r="V177" s="9" t="str">
        <f>IFERROR(VLOOKUP(VALUE(A177),SchList!$A$2:$C$777,2,FALSE),"Missing")</f>
        <v>MIAMI CHILDREN'S MUSEUM</v>
      </c>
    </row>
    <row r="178" spans="1:27" x14ac:dyDescent="0.2">
      <c r="A178" s="8" t="s">
        <v>366</v>
      </c>
      <c r="B178" s="8" t="s">
        <v>1639</v>
      </c>
      <c r="C178" s="8">
        <v>512</v>
      </c>
      <c r="D178" s="8">
        <v>72</v>
      </c>
      <c r="E178" s="8">
        <v>83</v>
      </c>
      <c r="F178" s="8">
        <v>76</v>
      </c>
      <c r="G178" s="8">
        <v>89</v>
      </c>
      <c r="H178" s="8">
        <v>73</v>
      </c>
      <c r="I178" s="8">
        <v>78</v>
      </c>
      <c r="Q178" s="8">
        <v>41</v>
      </c>
      <c r="R178" s="9">
        <v>240</v>
      </c>
      <c r="S178" s="9">
        <v>73</v>
      </c>
      <c r="T178" s="9">
        <v>78</v>
      </c>
      <c r="U178" s="46">
        <f>IFERROR(VLOOKUP(VALUE(A178),SchList!$A$2:$C$436,3,FALSE),"Missing")</f>
        <v>4001</v>
      </c>
      <c r="V178" s="9" t="str">
        <f>IFERROR(VLOOKUP(VALUE(A178),SchList!$A$2:$C$777,2,FALSE),"Missing")</f>
        <v>NORWOOD ELEMENTARY</v>
      </c>
    </row>
    <row r="179" spans="1:27" x14ac:dyDescent="0.2">
      <c r="A179" s="8" t="s">
        <v>368</v>
      </c>
      <c r="B179" s="8" t="s">
        <v>1640</v>
      </c>
      <c r="C179" s="8">
        <v>780</v>
      </c>
      <c r="D179" s="8">
        <v>94</v>
      </c>
      <c r="E179" s="8">
        <v>95</v>
      </c>
      <c r="F179" s="8">
        <v>117</v>
      </c>
      <c r="G179" s="8">
        <v>138</v>
      </c>
      <c r="H179" s="8">
        <v>126</v>
      </c>
      <c r="I179" s="8">
        <v>126</v>
      </c>
      <c r="J179" s="8">
        <v>66</v>
      </c>
      <c r="Q179" s="8">
        <v>18</v>
      </c>
      <c r="R179" s="9">
        <v>456</v>
      </c>
      <c r="S179" s="9">
        <v>126</v>
      </c>
      <c r="T179" s="9">
        <v>126</v>
      </c>
      <c r="U179" s="46">
        <f>IFERROR(VLOOKUP(VALUE(A179),SchList!$A$2:$C$436,3,FALSE),"Missing")</f>
        <v>4021</v>
      </c>
      <c r="V179" s="9" t="str">
        <f>IFERROR(VLOOKUP(VALUE(A179),SchList!$A$2:$C$777,2,FALSE),"Missing")</f>
        <v>OAK GROVE ELEMENTARY</v>
      </c>
    </row>
    <row r="180" spans="1:27" s="48" customFormat="1" x14ac:dyDescent="0.2">
      <c r="A180" s="47" t="s">
        <v>858</v>
      </c>
      <c r="B180" s="47" t="s">
        <v>1641</v>
      </c>
      <c r="C180" s="47">
        <v>760</v>
      </c>
      <c r="D180" s="47">
        <v>190</v>
      </c>
      <c r="E180" s="47">
        <v>158</v>
      </c>
      <c r="F180" s="47">
        <v>143</v>
      </c>
      <c r="G180" s="47">
        <v>122</v>
      </c>
      <c r="H180" s="47">
        <v>136</v>
      </c>
      <c r="I180" s="47"/>
      <c r="J180" s="47"/>
      <c r="K180" s="47"/>
      <c r="L180" s="47"/>
      <c r="M180" s="47"/>
      <c r="N180" s="47"/>
      <c r="O180" s="47"/>
      <c r="P180" s="47"/>
      <c r="Q180" s="47">
        <v>11</v>
      </c>
      <c r="R180" s="48">
        <v>258</v>
      </c>
      <c r="S180" s="48">
        <v>136</v>
      </c>
      <c r="T180" s="48">
        <v>0</v>
      </c>
      <c r="U180" s="46" t="str">
        <f>A180</f>
        <v>4031</v>
      </c>
      <c r="V180" s="9" t="str">
        <f>IFERROR(VLOOKUP(VALUE(A180),SchList!$A$2:$C$777,2,FALSE),"Missing")</f>
        <v>GATEWAY ENVIRONMENTAL K-8</v>
      </c>
      <c r="Z180" s="202"/>
      <c r="AA180" s="200"/>
    </row>
    <row r="181" spans="1:27" x14ac:dyDescent="0.2">
      <c r="A181" s="8" t="s">
        <v>370</v>
      </c>
      <c r="B181" s="8" t="s">
        <v>1642</v>
      </c>
      <c r="C181" s="8">
        <v>865</v>
      </c>
      <c r="D181" s="8">
        <v>147</v>
      </c>
      <c r="E181" s="8">
        <v>150</v>
      </c>
      <c r="F181" s="8">
        <v>135</v>
      </c>
      <c r="G181" s="8">
        <v>143</v>
      </c>
      <c r="H181" s="8">
        <v>147</v>
      </c>
      <c r="I181" s="8">
        <v>143</v>
      </c>
      <c r="R181" s="9">
        <v>433</v>
      </c>
      <c r="S181" s="9">
        <v>147</v>
      </c>
      <c r="T181" s="9">
        <v>143</v>
      </c>
      <c r="U181" s="46">
        <f>IFERROR(VLOOKUP(VALUE(A181),SchList!$A$2:$C$436,3,FALSE),"Missing")</f>
        <v>4061</v>
      </c>
      <c r="V181" s="9" t="str">
        <f>IFERROR(VLOOKUP(VALUE(A181),SchList!$A$2:$C$777,2,FALSE),"Missing")</f>
        <v>OJUS ELEMENTARY</v>
      </c>
    </row>
    <row r="182" spans="1:27" x14ac:dyDescent="0.2">
      <c r="A182" s="8" t="s">
        <v>859</v>
      </c>
      <c r="B182" s="8" t="s">
        <v>1643</v>
      </c>
      <c r="C182" s="8">
        <v>142</v>
      </c>
      <c r="D182" s="8">
        <v>29</v>
      </c>
      <c r="E182" s="8">
        <v>18</v>
      </c>
      <c r="Q182" s="8">
        <v>95</v>
      </c>
      <c r="R182" s="9">
        <v>0</v>
      </c>
      <c r="S182" s="9">
        <v>0</v>
      </c>
      <c r="T182" s="9">
        <v>0</v>
      </c>
      <c r="U182" s="46">
        <f>IFERROR(VLOOKUP(VALUE(A182),SchList!$A$2:$C$436,3,FALSE),"Missing")</f>
        <v>4070</v>
      </c>
      <c r="V182" s="9" t="str">
        <f>IFERROR(VLOOKUP(VALUE(A182),SchList!$A$2:$C$777,2,FALSE),"Missing")</f>
        <v>EARLY BEGINNINGS ACADEMY-CIVIC</v>
      </c>
    </row>
    <row r="183" spans="1:27" x14ac:dyDescent="0.2">
      <c r="A183" s="8" t="s">
        <v>372</v>
      </c>
      <c r="B183" s="8" t="s">
        <v>1644</v>
      </c>
      <c r="C183" s="8">
        <v>397</v>
      </c>
      <c r="D183" s="8">
        <v>71</v>
      </c>
      <c r="E183" s="8">
        <v>52</v>
      </c>
      <c r="F183" s="8">
        <v>62</v>
      </c>
      <c r="G183" s="8">
        <v>77</v>
      </c>
      <c r="H183" s="8">
        <v>69</v>
      </c>
      <c r="I183" s="8">
        <v>66</v>
      </c>
      <c r="R183" s="9">
        <v>212</v>
      </c>
      <c r="S183" s="9">
        <v>69</v>
      </c>
      <c r="T183" s="9">
        <v>66</v>
      </c>
      <c r="U183" s="46">
        <f>IFERROR(VLOOKUP(VALUE(A183),SchList!$A$2:$C$436,3,FALSE),"Missing")</f>
        <v>4071</v>
      </c>
      <c r="V183" s="9" t="str">
        <f>IFERROR(VLOOKUP(VALUE(A183),SchList!$A$2:$C$777,2,FALSE),"Missing")</f>
        <v>OLINDA ELEMENTARY</v>
      </c>
    </row>
    <row r="184" spans="1:27" x14ac:dyDescent="0.2">
      <c r="A184" s="8" t="s">
        <v>860</v>
      </c>
      <c r="B184" s="8" t="s">
        <v>1645</v>
      </c>
      <c r="C184" s="8">
        <v>50</v>
      </c>
      <c r="D184" s="8">
        <v>16</v>
      </c>
      <c r="Q184" s="8">
        <v>34</v>
      </c>
      <c r="R184" s="9">
        <v>0</v>
      </c>
      <c r="S184" s="9">
        <v>0</v>
      </c>
      <c r="T184" s="9">
        <v>0</v>
      </c>
      <c r="U184" s="46" t="str">
        <f>A184</f>
        <v>4081</v>
      </c>
      <c r="V184" s="9" t="str">
        <f>IFERROR(VLOOKUP(VALUE(A184),SchList!$A$2:$C$777,2,FALSE),"Missing")</f>
        <v>PRIMARY LEARNING CENTER</v>
      </c>
    </row>
    <row r="185" spans="1:27" x14ac:dyDescent="0.2">
      <c r="A185" s="8" t="s">
        <v>374</v>
      </c>
      <c r="B185" s="8" t="s">
        <v>1646</v>
      </c>
      <c r="C185" s="8">
        <v>559</v>
      </c>
      <c r="D185" s="8">
        <v>75</v>
      </c>
      <c r="E185" s="8">
        <v>95</v>
      </c>
      <c r="F185" s="8">
        <v>92</v>
      </c>
      <c r="G185" s="8">
        <v>99</v>
      </c>
      <c r="H185" s="8">
        <v>85</v>
      </c>
      <c r="I185" s="8">
        <v>95</v>
      </c>
      <c r="Q185" s="8">
        <v>18</v>
      </c>
      <c r="R185" s="9">
        <v>279</v>
      </c>
      <c r="S185" s="9">
        <v>85</v>
      </c>
      <c r="T185" s="9">
        <v>95</v>
      </c>
      <c r="U185" s="46">
        <f>IFERROR(VLOOKUP(VALUE(A185),SchList!$A$2:$C$436,3,FALSE),"Missing")</f>
        <v>4091</v>
      </c>
      <c r="V185" s="9" t="str">
        <f>IFERROR(VLOOKUP(VALUE(A185),SchList!$A$2:$C$777,2,FALSE),"Missing")</f>
        <v>OLYMPIA HEIGHTS ELEMENTARY</v>
      </c>
    </row>
    <row r="186" spans="1:27" x14ac:dyDescent="0.2">
      <c r="A186" s="8" t="s">
        <v>376</v>
      </c>
      <c r="B186" s="8" t="s">
        <v>1647</v>
      </c>
      <c r="C186" s="8">
        <v>378</v>
      </c>
      <c r="D186" s="8">
        <v>73</v>
      </c>
      <c r="E186" s="8">
        <v>71</v>
      </c>
      <c r="F186" s="8">
        <v>64</v>
      </c>
      <c r="G186" s="8">
        <v>67</v>
      </c>
      <c r="H186" s="8">
        <v>47</v>
      </c>
      <c r="I186" s="8">
        <v>38</v>
      </c>
      <c r="Q186" s="8">
        <v>18</v>
      </c>
      <c r="R186" s="9">
        <v>152</v>
      </c>
      <c r="S186" s="9">
        <v>47</v>
      </c>
      <c r="T186" s="9">
        <v>38</v>
      </c>
      <c r="U186" s="46">
        <f>IFERROR(VLOOKUP(VALUE(A186),SchList!$A$2:$C$436,3,FALSE),"Missing")</f>
        <v>4121</v>
      </c>
      <c r="V186" s="9" t="str">
        <f>IFERROR(VLOOKUP(VALUE(A186),SchList!$A$2:$C$777,2,FALSE),"Missing")</f>
        <v>DR. ROBERT B. INGRAM EL</v>
      </c>
    </row>
    <row r="187" spans="1:27" x14ac:dyDescent="0.2">
      <c r="A187" s="8" t="s">
        <v>378</v>
      </c>
      <c r="B187" s="8" t="s">
        <v>1648</v>
      </c>
      <c r="C187" s="8">
        <v>437</v>
      </c>
      <c r="D187" s="8">
        <v>78</v>
      </c>
      <c r="E187" s="8">
        <v>65</v>
      </c>
      <c r="F187" s="8">
        <v>68</v>
      </c>
      <c r="G187" s="8">
        <v>76</v>
      </c>
      <c r="H187" s="8">
        <v>63</v>
      </c>
      <c r="I187" s="8">
        <v>62</v>
      </c>
      <c r="Q187" s="8">
        <v>25</v>
      </c>
      <c r="R187" s="9">
        <v>201</v>
      </c>
      <c r="S187" s="9">
        <v>63</v>
      </c>
      <c r="T187" s="9">
        <v>62</v>
      </c>
      <c r="U187" s="46">
        <f>IFERROR(VLOOKUP(VALUE(A187),SchList!$A$2:$C$436,3,FALSE),"Missing")</f>
        <v>4171</v>
      </c>
      <c r="V187" s="9" t="str">
        <f>IFERROR(VLOOKUP(VALUE(A187),SchList!$A$2:$C$777,2,FALSE),"Missing")</f>
        <v>ORCHARD VILLA ELEMENTARY</v>
      </c>
    </row>
    <row r="188" spans="1:27" x14ac:dyDescent="0.2">
      <c r="A188" s="8" t="s">
        <v>380</v>
      </c>
      <c r="B188" s="8" t="s">
        <v>1649</v>
      </c>
      <c r="C188" s="8">
        <v>609</v>
      </c>
      <c r="D188" s="8">
        <v>77</v>
      </c>
      <c r="E188" s="8">
        <v>74</v>
      </c>
      <c r="F188" s="8">
        <v>89</v>
      </c>
      <c r="G188" s="8">
        <v>92</v>
      </c>
      <c r="H188" s="8">
        <v>109</v>
      </c>
      <c r="I188" s="8">
        <v>121</v>
      </c>
      <c r="Q188" s="8">
        <v>47</v>
      </c>
      <c r="R188" s="9">
        <v>322</v>
      </c>
      <c r="S188" s="9">
        <v>109</v>
      </c>
      <c r="T188" s="9">
        <v>121</v>
      </c>
      <c r="U188" s="46">
        <f>IFERROR(VLOOKUP(VALUE(A188),SchList!$A$2:$C$436,3,FALSE),"Missing")</f>
        <v>4221</v>
      </c>
      <c r="V188" s="9" t="str">
        <f>IFERROR(VLOOKUP(VALUE(A188),SchList!$A$2:$C$777,2,FALSE),"Missing")</f>
        <v>PALMETTO ELEMENTARY</v>
      </c>
    </row>
    <row r="189" spans="1:27" x14ac:dyDescent="0.2">
      <c r="A189" s="8" t="s">
        <v>382</v>
      </c>
      <c r="B189" s="8" t="s">
        <v>1650</v>
      </c>
      <c r="C189" s="8">
        <v>909</v>
      </c>
      <c r="D189" s="8">
        <v>131</v>
      </c>
      <c r="E189" s="8">
        <v>132</v>
      </c>
      <c r="F189" s="8">
        <v>146</v>
      </c>
      <c r="G189" s="8">
        <v>133</v>
      </c>
      <c r="H189" s="8">
        <v>165</v>
      </c>
      <c r="I189" s="8">
        <v>169</v>
      </c>
      <c r="Q189" s="8">
        <v>33</v>
      </c>
      <c r="R189" s="9">
        <v>467</v>
      </c>
      <c r="S189" s="9">
        <v>165</v>
      </c>
      <c r="T189" s="9">
        <v>169</v>
      </c>
      <c r="U189" s="46">
        <f>IFERROR(VLOOKUP(VALUE(A189),SchList!$A$2:$C$436,3,FALSE),"Missing")</f>
        <v>4241</v>
      </c>
      <c r="V189" s="9" t="str">
        <f>IFERROR(VLOOKUP(VALUE(A189),SchList!$A$2:$C$777,2,FALSE),"Missing")</f>
        <v>PALM LAKES ELEMENTARY</v>
      </c>
    </row>
    <row r="190" spans="1:27" x14ac:dyDescent="0.2">
      <c r="A190" s="8" t="s">
        <v>384</v>
      </c>
      <c r="B190" s="8" t="s">
        <v>1651</v>
      </c>
      <c r="C190" s="8">
        <v>777</v>
      </c>
      <c r="D190" s="8">
        <v>106</v>
      </c>
      <c r="E190" s="8">
        <v>119</v>
      </c>
      <c r="F190" s="8">
        <v>125</v>
      </c>
      <c r="G190" s="8">
        <v>131</v>
      </c>
      <c r="H190" s="8">
        <v>126</v>
      </c>
      <c r="I190" s="8">
        <v>152</v>
      </c>
      <c r="Q190" s="8">
        <v>18</v>
      </c>
      <c r="R190" s="9">
        <v>409</v>
      </c>
      <c r="S190" s="9">
        <v>126</v>
      </c>
      <c r="T190" s="9">
        <v>152</v>
      </c>
      <c r="U190" s="46">
        <f>IFERROR(VLOOKUP(VALUE(A190),SchList!$A$2:$C$436,3,FALSE),"Missing")</f>
        <v>4261</v>
      </c>
      <c r="V190" s="9" t="str">
        <f>IFERROR(VLOOKUP(VALUE(A190),SchList!$A$2:$C$777,2,FALSE),"Missing")</f>
        <v>PALM SPRINGS ELEMENTARY</v>
      </c>
    </row>
    <row r="191" spans="1:27" x14ac:dyDescent="0.2">
      <c r="A191" s="8" t="s">
        <v>386</v>
      </c>
      <c r="B191" s="8" t="s">
        <v>1652</v>
      </c>
      <c r="C191" s="8">
        <v>976</v>
      </c>
      <c r="D191" s="8">
        <v>136</v>
      </c>
      <c r="E191" s="8">
        <v>174</v>
      </c>
      <c r="F191" s="8">
        <v>148</v>
      </c>
      <c r="G191" s="8">
        <v>161</v>
      </c>
      <c r="H191" s="8">
        <v>175</v>
      </c>
      <c r="I191" s="8">
        <v>154</v>
      </c>
      <c r="Q191" s="8">
        <v>28</v>
      </c>
      <c r="R191" s="9">
        <v>490</v>
      </c>
      <c r="S191" s="9">
        <v>175</v>
      </c>
      <c r="T191" s="9">
        <v>154</v>
      </c>
      <c r="U191" s="46">
        <f>IFERROR(VLOOKUP(VALUE(A191),SchList!$A$2:$C$436,3,FALSE),"Missing")</f>
        <v>4281</v>
      </c>
      <c r="V191" s="9" t="str">
        <f>IFERROR(VLOOKUP(VALUE(A191),SchList!$A$2:$C$777,2,FALSE),"Missing")</f>
        <v>PALM SPRINGS NORTH ELEMENTARY</v>
      </c>
    </row>
    <row r="192" spans="1:27" x14ac:dyDescent="0.2">
      <c r="A192" s="8" t="s">
        <v>388</v>
      </c>
      <c r="B192" s="8" t="s">
        <v>1653</v>
      </c>
      <c r="C192" s="8">
        <v>461</v>
      </c>
      <c r="D192" s="8">
        <v>64</v>
      </c>
      <c r="E192" s="8">
        <v>75</v>
      </c>
      <c r="F192" s="8">
        <v>60</v>
      </c>
      <c r="G192" s="8">
        <v>90</v>
      </c>
      <c r="H192" s="8">
        <v>63</v>
      </c>
      <c r="I192" s="8">
        <v>73</v>
      </c>
      <c r="Q192" s="8">
        <v>36</v>
      </c>
      <c r="R192" s="9">
        <v>226</v>
      </c>
      <c r="S192" s="9">
        <v>63</v>
      </c>
      <c r="T192" s="9">
        <v>73</v>
      </c>
      <c r="U192" s="46">
        <f>IFERROR(VLOOKUP(VALUE(A192),SchList!$A$2:$C$436,3,FALSE),"Missing")</f>
        <v>4301</v>
      </c>
      <c r="V192" s="9" t="str">
        <f>IFERROR(VLOOKUP(VALUE(A192),SchList!$A$2:$C$777,2,FALSE),"Missing")</f>
        <v>PARKVIEW ELEMENTARY</v>
      </c>
    </row>
    <row r="193" spans="1:22" x14ac:dyDescent="0.2">
      <c r="A193" s="8" t="s">
        <v>390</v>
      </c>
      <c r="B193" s="8" t="s">
        <v>1654</v>
      </c>
      <c r="C193" s="8">
        <v>413</v>
      </c>
      <c r="D193" s="8">
        <v>59</v>
      </c>
      <c r="E193" s="8">
        <v>69</v>
      </c>
      <c r="F193" s="8">
        <v>68</v>
      </c>
      <c r="G193" s="8">
        <v>67</v>
      </c>
      <c r="H193" s="8">
        <v>69</v>
      </c>
      <c r="I193" s="8">
        <v>63</v>
      </c>
      <c r="Q193" s="8">
        <v>18</v>
      </c>
      <c r="R193" s="9">
        <v>199</v>
      </c>
      <c r="S193" s="9">
        <v>69</v>
      </c>
      <c r="T193" s="9">
        <v>63</v>
      </c>
      <c r="U193" s="46">
        <f>IFERROR(VLOOKUP(VALUE(A193),SchList!$A$2:$C$436,3,FALSE),"Missing")</f>
        <v>4341</v>
      </c>
      <c r="V193" s="9" t="str">
        <f>IFERROR(VLOOKUP(VALUE(A193),SchList!$A$2:$C$777,2,FALSE),"Missing")</f>
        <v>PARKWAY ELEMENTARY</v>
      </c>
    </row>
    <row r="194" spans="1:22" x14ac:dyDescent="0.2">
      <c r="A194" s="8" t="s">
        <v>392</v>
      </c>
      <c r="B194" s="8" t="s">
        <v>1655</v>
      </c>
      <c r="C194" s="8">
        <v>847</v>
      </c>
      <c r="D194" s="8">
        <v>108</v>
      </c>
      <c r="E194" s="8">
        <v>117</v>
      </c>
      <c r="F194" s="8">
        <v>145</v>
      </c>
      <c r="G194" s="8">
        <v>133</v>
      </c>
      <c r="H194" s="8">
        <v>170</v>
      </c>
      <c r="I194" s="8">
        <v>174</v>
      </c>
      <c r="R194" s="9">
        <v>477</v>
      </c>
      <c r="S194" s="9">
        <v>170</v>
      </c>
      <c r="T194" s="9">
        <v>174</v>
      </c>
      <c r="U194" s="46">
        <f>IFERROR(VLOOKUP(VALUE(A194),SchList!$A$2:$C$436,3,FALSE),"Missing")</f>
        <v>4381</v>
      </c>
      <c r="V194" s="9" t="str">
        <f>IFERROR(VLOOKUP(VALUE(A194),SchList!$A$2:$C$777,2,FALSE),"Missing")</f>
        <v>PERRINE ELEMENTARY</v>
      </c>
    </row>
    <row r="195" spans="1:22" x14ac:dyDescent="0.2">
      <c r="A195" s="8" t="s">
        <v>394</v>
      </c>
      <c r="B195" s="8" t="s">
        <v>1656</v>
      </c>
      <c r="C195" s="8">
        <v>611</v>
      </c>
      <c r="D195" s="8">
        <v>79</v>
      </c>
      <c r="E195" s="8">
        <v>86</v>
      </c>
      <c r="F195" s="8">
        <v>110</v>
      </c>
      <c r="G195" s="8">
        <v>98</v>
      </c>
      <c r="H195" s="8">
        <v>100</v>
      </c>
      <c r="I195" s="8">
        <v>115</v>
      </c>
      <c r="Q195" s="8">
        <v>23</v>
      </c>
      <c r="R195" s="9">
        <v>313</v>
      </c>
      <c r="S195" s="9">
        <v>100</v>
      </c>
      <c r="T195" s="9">
        <v>115</v>
      </c>
      <c r="U195" s="46">
        <f>IFERROR(VLOOKUP(VALUE(A195),SchList!$A$2:$C$436,3,FALSE),"Missing")</f>
        <v>4391</v>
      </c>
      <c r="V195" s="9" t="str">
        <f>IFERROR(VLOOKUP(VALUE(A195),SchList!$A$2:$C$777,2,FALSE),"Missing")</f>
        <v>IRVING &amp; BEATRICE PESKOE K-8</v>
      </c>
    </row>
    <row r="196" spans="1:22" x14ac:dyDescent="0.2">
      <c r="A196" s="8" t="s">
        <v>396</v>
      </c>
      <c r="B196" s="8" t="s">
        <v>1657</v>
      </c>
      <c r="C196" s="8">
        <v>476</v>
      </c>
      <c r="D196" s="8">
        <v>79</v>
      </c>
      <c r="E196" s="8">
        <v>77</v>
      </c>
      <c r="F196" s="8">
        <v>73</v>
      </c>
      <c r="G196" s="8">
        <v>76</v>
      </c>
      <c r="H196" s="8">
        <v>72</v>
      </c>
      <c r="I196" s="8">
        <v>69</v>
      </c>
      <c r="Q196" s="8">
        <v>30</v>
      </c>
      <c r="R196" s="9">
        <v>217</v>
      </c>
      <c r="S196" s="9">
        <v>72</v>
      </c>
      <c r="T196" s="9">
        <v>69</v>
      </c>
      <c r="U196" s="46">
        <f>IFERROR(VLOOKUP(VALUE(A196),SchList!$A$2:$C$436,3,FALSE),"Missing")</f>
        <v>4401</v>
      </c>
      <c r="V196" s="9" t="str">
        <f>IFERROR(VLOOKUP(VALUE(A196),SchList!$A$2:$C$777,2,FALSE),"Missing")</f>
        <v>KELSEY L. PHARR ELEMENTARY</v>
      </c>
    </row>
    <row r="197" spans="1:22" x14ac:dyDescent="0.2">
      <c r="A197" s="8" t="s">
        <v>398</v>
      </c>
      <c r="B197" s="8" t="s">
        <v>1658</v>
      </c>
      <c r="C197" s="8">
        <v>922</v>
      </c>
      <c r="D197" s="8">
        <v>151</v>
      </c>
      <c r="E197" s="8">
        <v>142</v>
      </c>
      <c r="F197" s="8">
        <v>161</v>
      </c>
      <c r="G197" s="8">
        <v>135</v>
      </c>
      <c r="H197" s="8">
        <v>142</v>
      </c>
      <c r="I197" s="8">
        <v>155</v>
      </c>
      <c r="Q197" s="8">
        <v>36</v>
      </c>
      <c r="R197" s="9">
        <v>432</v>
      </c>
      <c r="S197" s="9">
        <v>142</v>
      </c>
      <c r="T197" s="9">
        <v>155</v>
      </c>
      <c r="U197" s="46">
        <f>IFERROR(VLOOKUP(VALUE(A197),SchList!$A$2:$C$436,3,FALSE),"Missing")</f>
        <v>4421</v>
      </c>
      <c r="V197" s="9" t="str">
        <f>IFERROR(VLOOKUP(VALUE(A197),SchList!$A$2:$C$777,2,FALSE),"Missing")</f>
        <v>PINECREST ELEMENTARY</v>
      </c>
    </row>
    <row r="198" spans="1:22" x14ac:dyDescent="0.2">
      <c r="A198" s="8" t="s">
        <v>400</v>
      </c>
      <c r="B198" s="8" t="s">
        <v>1659</v>
      </c>
      <c r="C198" s="8">
        <v>454</v>
      </c>
      <c r="D198" s="8">
        <v>75</v>
      </c>
      <c r="E198" s="8">
        <v>75</v>
      </c>
      <c r="F198" s="8">
        <v>74</v>
      </c>
      <c r="G198" s="8">
        <v>64</v>
      </c>
      <c r="H198" s="8">
        <v>66</v>
      </c>
      <c r="I198" s="8">
        <v>65</v>
      </c>
      <c r="Q198" s="8">
        <v>35</v>
      </c>
      <c r="R198" s="9">
        <v>195</v>
      </c>
      <c r="S198" s="9">
        <v>66</v>
      </c>
      <c r="T198" s="9">
        <v>65</v>
      </c>
      <c r="U198" s="46">
        <f>IFERROR(VLOOKUP(VALUE(A198),SchList!$A$2:$C$436,3,FALSE),"Missing")</f>
        <v>4441</v>
      </c>
      <c r="V198" s="9" t="str">
        <f>IFERROR(VLOOKUP(VALUE(A198),SchList!$A$2:$C$777,2,FALSE),"Missing")</f>
        <v>PINE LAKE ELEMENTARY</v>
      </c>
    </row>
    <row r="199" spans="1:22" x14ac:dyDescent="0.2">
      <c r="A199" s="8" t="s">
        <v>402</v>
      </c>
      <c r="B199" s="8" t="s">
        <v>1660</v>
      </c>
      <c r="C199" s="8">
        <v>381</v>
      </c>
      <c r="D199" s="8">
        <v>73</v>
      </c>
      <c r="E199" s="8">
        <v>57</v>
      </c>
      <c r="F199" s="8">
        <v>54</v>
      </c>
      <c r="G199" s="8">
        <v>58</v>
      </c>
      <c r="H199" s="8">
        <v>48</v>
      </c>
      <c r="I199" s="8">
        <v>58</v>
      </c>
      <c r="Q199" s="8">
        <v>33</v>
      </c>
      <c r="R199" s="9">
        <v>164</v>
      </c>
      <c r="S199" s="9">
        <v>48</v>
      </c>
      <c r="T199" s="9">
        <v>58</v>
      </c>
      <c r="U199" s="46">
        <f>IFERROR(VLOOKUP(VALUE(A199),SchList!$A$2:$C$436,3,FALSE),"Missing")</f>
        <v>4461</v>
      </c>
      <c r="V199" s="9" t="str">
        <f>IFERROR(VLOOKUP(VALUE(A199),SchList!$A$2:$C$777,2,FALSE),"Missing")</f>
        <v>PINE VILLA ELEMENTARY</v>
      </c>
    </row>
    <row r="200" spans="1:22" x14ac:dyDescent="0.2">
      <c r="A200" s="8" t="s">
        <v>404</v>
      </c>
      <c r="B200" s="8" t="s">
        <v>1661</v>
      </c>
      <c r="C200" s="8">
        <v>794</v>
      </c>
      <c r="D200" s="8">
        <v>131</v>
      </c>
      <c r="E200" s="8">
        <v>129</v>
      </c>
      <c r="F200" s="8">
        <v>131</v>
      </c>
      <c r="G200" s="8">
        <v>162</v>
      </c>
      <c r="H200" s="8">
        <v>121</v>
      </c>
      <c r="I200" s="8">
        <v>120</v>
      </c>
      <c r="R200" s="9">
        <v>403</v>
      </c>
      <c r="S200" s="9">
        <v>121</v>
      </c>
      <c r="T200" s="9">
        <v>120</v>
      </c>
      <c r="U200" s="46">
        <f>IFERROR(VLOOKUP(VALUE(A200),SchList!$A$2:$C$436,3,FALSE),"Missing")</f>
        <v>4491</v>
      </c>
      <c r="V200" s="9" t="str">
        <f>IFERROR(VLOOKUP(VALUE(A200),SchList!$A$2:$C$777,2,FALSE),"Missing")</f>
        <v>HENRY E.S. REEVES ELEMENTARY</v>
      </c>
    </row>
    <row r="201" spans="1:22" x14ac:dyDescent="0.2">
      <c r="A201" s="8" t="s">
        <v>406</v>
      </c>
      <c r="B201" s="8" t="s">
        <v>1662</v>
      </c>
      <c r="C201" s="8">
        <v>446</v>
      </c>
      <c r="D201" s="8">
        <v>70</v>
      </c>
      <c r="E201" s="8">
        <v>65</v>
      </c>
      <c r="F201" s="8">
        <v>76</v>
      </c>
      <c r="G201" s="8">
        <v>77</v>
      </c>
      <c r="H201" s="8">
        <v>68</v>
      </c>
      <c r="I201" s="8">
        <v>59</v>
      </c>
      <c r="J201" s="8">
        <v>2</v>
      </c>
      <c r="Q201" s="8">
        <v>29</v>
      </c>
      <c r="R201" s="9">
        <v>206</v>
      </c>
      <c r="S201" s="9">
        <v>68</v>
      </c>
      <c r="T201" s="9">
        <v>59</v>
      </c>
      <c r="U201" s="46">
        <f>IFERROR(VLOOKUP(VALUE(A201),SchList!$A$2:$C$436,3,FALSE),"Missing")</f>
        <v>4501</v>
      </c>
      <c r="V201" s="9" t="str">
        <f>IFERROR(VLOOKUP(VALUE(A201),SchList!$A$2:$C$777,2,FALSE),"Missing")</f>
        <v>POINCIANA PARK ELEMENTARY</v>
      </c>
    </row>
    <row r="202" spans="1:22" x14ac:dyDescent="0.2">
      <c r="A202" s="8" t="s">
        <v>408</v>
      </c>
      <c r="B202" s="8" t="s">
        <v>1663</v>
      </c>
      <c r="C202" s="8">
        <v>823</v>
      </c>
      <c r="D202" s="8">
        <v>109</v>
      </c>
      <c r="E202" s="8">
        <v>112</v>
      </c>
      <c r="F202" s="8">
        <v>120</v>
      </c>
      <c r="G202" s="8">
        <v>149</v>
      </c>
      <c r="H202" s="8">
        <v>134</v>
      </c>
      <c r="I202" s="8">
        <v>155</v>
      </c>
      <c r="Q202" s="8">
        <v>44</v>
      </c>
      <c r="R202" s="9">
        <v>438</v>
      </c>
      <c r="S202" s="9">
        <v>134</v>
      </c>
      <c r="T202" s="9">
        <v>155</v>
      </c>
      <c r="U202" s="46">
        <f>IFERROR(VLOOKUP(VALUE(A202),SchList!$A$2:$C$436,3,FALSE),"Missing")</f>
        <v>4511</v>
      </c>
      <c r="V202" s="9" t="str">
        <f>IFERROR(VLOOKUP(VALUE(A202),SchList!$A$2:$C$777,2,FALSE),"Missing")</f>
        <v>DR GILBERT L. PORTER ELEM</v>
      </c>
    </row>
    <row r="203" spans="1:22" x14ac:dyDescent="0.2">
      <c r="A203" s="8" t="s">
        <v>410</v>
      </c>
      <c r="B203" s="8" t="s">
        <v>1664</v>
      </c>
      <c r="C203" s="8">
        <v>424</v>
      </c>
      <c r="D203" s="8">
        <v>54</v>
      </c>
      <c r="E203" s="8">
        <v>62</v>
      </c>
      <c r="F203" s="8">
        <v>59</v>
      </c>
      <c r="G203" s="8">
        <v>76</v>
      </c>
      <c r="H203" s="8">
        <v>70</v>
      </c>
      <c r="I203" s="8">
        <v>85</v>
      </c>
      <c r="Q203" s="8">
        <v>18</v>
      </c>
      <c r="R203" s="9">
        <v>231</v>
      </c>
      <c r="S203" s="9">
        <v>70</v>
      </c>
      <c r="T203" s="9">
        <v>85</v>
      </c>
      <c r="U203" s="46">
        <f>IFERROR(VLOOKUP(VALUE(A203),SchList!$A$2:$C$436,3,FALSE),"Missing")</f>
        <v>4541</v>
      </c>
      <c r="V203" s="9" t="str">
        <f>IFERROR(VLOOKUP(VALUE(A203),SchList!$A$2:$C$777,2,FALSE),"Missing")</f>
        <v>RAINBOW PARK ELEMENTARY</v>
      </c>
    </row>
    <row r="204" spans="1:22" x14ac:dyDescent="0.2">
      <c r="A204" s="8" t="s">
        <v>412</v>
      </c>
      <c r="B204" s="8" t="s">
        <v>1665</v>
      </c>
      <c r="C204" s="8">
        <v>943</v>
      </c>
      <c r="D204" s="8">
        <v>144</v>
      </c>
      <c r="E204" s="8">
        <v>145</v>
      </c>
      <c r="F204" s="8">
        <v>155</v>
      </c>
      <c r="G204" s="8">
        <v>167</v>
      </c>
      <c r="H204" s="8">
        <v>156</v>
      </c>
      <c r="I204" s="8">
        <v>159</v>
      </c>
      <c r="Q204" s="8">
        <v>17</v>
      </c>
      <c r="R204" s="9">
        <v>482</v>
      </c>
      <c r="S204" s="9">
        <v>156</v>
      </c>
      <c r="T204" s="9">
        <v>159</v>
      </c>
      <c r="U204" s="46">
        <f>IFERROR(VLOOKUP(VALUE(A204),SchList!$A$2:$C$436,3,FALSE),"Missing")</f>
        <v>4581</v>
      </c>
      <c r="V204" s="9" t="str">
        <f>IFERROR(VLOOKUP(VALUE(A204),SchList!$A$2:$C$777,2,FALSE),"Missing")</f>
        <v>REDLAND ELEMENTARY</v>
      </c>
    </row>
    <row r="205" spans="1:22" x14ac:dyDescent="0.2">
      <c r="A205" s="8" t="s">
        <v>414</v>
      </c>
      <c r="B205" s="8" t="s">
        <v>1666</v>
      </c>
      <c r="C205" s="8">
        <v>720</v>
      </c>
      <c r="D205" s="8">
        <v>185</v>
      </c>
      <c r="E205" s="8">
        <v>167</v>
      </c>
      <c r="F205" s="8">
        <v>164</v>
      </c>
      <c r="G205" s="8">
        <v>165</v>
      </c>
      <c r="Q205" s="8">
        <v>39</v>
      </c>
      <c r="R205" s="9">
        <v>165</v>
      </c>
      <c r="S205" s="9">
        <v>0</v>
      </c>
      <c r="T205" s="9">
        <v>0</v>
      </c>
      <c r="U205" s="46">
        <f>IFERROR(VLOOKUP(VALUE(A205),SchList!$A$2:$C$436,3,FALSE),"Missing")</f>
        <v>4611</v>
      </c>
      <c r="V205" s="9" t="str">
        <f>IFERROR(VLOOKUP(VALUE(A205),SchList!$A$2:$C$777,2,FALSE),"Missing")</f>
        <v>REDONDO ELEMENTARY</v>
      </c>
    </row>
    <row r="206" spans="1:22" x14ac:dyDescent="0.2">
      <c r="A206" s="8" t="s">
        <v>416</v>
      </c>
      <c r="B206" s="8" t="s">
        <v>1667</v>
      </c>
      <c r="C206" s="8">
        <v>301</v>
      </c>
      <c r="D206" s="8">
        <v>49</v>
      </c>
      <c r="E206" s="8">
        <v>44</v>
      </c>
      <c r="F206" s="8">
        <v>43</v>
      </c>
      <c r="G206" s="8">
        <v>48</v>
      </c>
      <c r="H206" s="8">
        <v>47</v>
      </c>
      <c r="I206" s="8">
        <v>52</v>
      </c>
      <c r="Q206" s="8">
        <v>18</v>
      </c>
      <c r="R206" s="9">
        <v>147</v>
      </c>
      <c r="S206" s="9">
        <v>47</v>
      </c>
      <c r="T206" s="9">
        <v>52</v>
      </c>
      <c r="U206" s="46">
        <f>IFERROR(VLOOKUP(VALUE(A206),SchList!$A$2:$C$436,3,FALSE),"Missing")</f>
        <v>4651</v>
      </c>
      <c r="V206" s="9" t="str">
        <f>IFERROR(VLOOKUP(VALUE(A206),SchList!$A$2:$C$777,2,FALSE),"Missing")</f>
        <v>ETHEL F BECKFORD/RICHMOND ELEM</v>
      </c>
    </row>
    <row r="207" spans="1:22" x14ac:dyDescent="0.2">
      <c r="A207" s="8" t="s">
        <v>418</v>
      </c>
      <c r="B207" s="8" t="s">
        <v>1668</v>
      </c>
      <c r="C207" s="8">
        <v>920</v>
      </c>
      <c r="D207" s="8">
        <v>144</v>
      </c>
      <c r="E207" s="8">
        <v>145</v>
      </c>
      <c r="F207" s="8">
        <v>149</v>
      </c>
      <c r="G207" s="8">
        <v>155</v>
      </c>
      <c r="H207" s="8">
        <v>150</v>
      </c>
      <c r="I207" s="8">
        <v>143</v>
      </c>
      <c r="Q207" s="8">
        <v>34</v>
      </c>
      <c r="R207" s="9">
        <v>448</v>
      </c>
      <c r="S207" s="9">
        <v>150</v>
      </c>
      <c r="T207" s="9">
        <v>143</v>
      </c>
      <c r="U207" s="46">
        <f>IFERROR(VLOOKUP(VALUE(A207),SchList!$A$2:$C$436,3,FALSE),"Missing")</f>
        <v>4681</v>
      </c>
      <c r="V207" s="9" t="str">
        <f>IFERROR(VLOOKUP(VALUE(A207),SchList!$A$2:$C$777,2,FALSE),"Missing")</f>
        <v>RIVERSIDE ELEMENTARY</v>
      </c>
    </row>
    <row r="208" spans="1:22" x14ac:dyDescent="0.2">
      <c r="A208" s="8" t="s">
        <v>420</v>
      </c>
      <c r="B208" s="8" t="s">
        <v>1669</v>
      </c>
      <c r="C208" s="8">
        <v>1020</v>
      </c>
      <c r="D208" s="8">
        <v>62</v>
      </c>
      <c r="E208" s="8">
        <v>99</v>
      </c>
      <c r="F208" s="8">
        <v>105</v>
      </c>
      <c r="G208" s="8">
        <v>95</v>
      </c>
      <c r="H208" s="8">
        <v>119</v>
      </c>
      <c r="I208" s="8">
        <v>129</v>
      </c>
      <c r="J208" s="8">
        <v>116</v>
      </c>
      <c r="K208" s="8">
        <v>118</v>
      </c>
      <c r="L208" s="8">
        <v>128</v>
      </c>
      <c r="Q208" s="8">
        <v>49</v>
      </c>
      <c r="R208" s="9">
        <v>705</v>
      </c>
      <c r="S208" s="9">
        <v>247</v>
      </c>
      <c r="T208" s="9">
        <v>257</v>
      </c>
      <c r="U208" s="46">
        <f>IFERROR(VLOOKUP(VALUE(A208),SchList!$A$2:$C$436,3,FALSE),"Missing")</f>
        <v>4691</v>
      </c>
      <c r="V208" s="9" t="str">
        <f>IFERROR(VLOOKUP(VALUE(A208),SchList!$A$2:$C$777,2,FALSE),"Missing")</f>
        <v>JANE ROBERTS K-8 CENTER</v>
      </c>
    </row>
    <row r="209" spans="1:22" x14ac:dyDescent="0.2">
      <c r="A209" s="8" t="s">
        <v>422</v>
      </c>
      <c r="B209" s="8" t="s">
        <v>1670</v>
      </c>
      <c r="C209" s="8">
        <v>474</v>
      </c>
      <c r="D209" s="8">
        <v>60</v>
      </c>
      <c r="E209" s="8">
        <v>70</v>
      </c>
      <c r="F209" s="8">
        <v>73</v>
      </c>
      <c r="G209" s="8">
        <v>85</v>
      </c>
      <c r="H209" s="8">
        <v>78</v>
      </c>
      <c r="I209" s="8">
        <v>108</v>
      </c>
      <c r="R209" s="9">
        <v>271</v>
      </c>
      <c r="S209" s="9">
        <v>78</v>
      </c>
      <c r="T209" s="9">
        <v>108</v>
      </c>
      <c r="U209" s="46">
        <f>IFERROR(VLOOKUP(VALUE(A209),SchList!$A$2:$C$436,3,FALSE),"Missing")</f>
        <v>4721</v>
      </c>
      <c r="V209" s="9" t="str">
        <f>IFERROR(VLOOKUP(VALUE(A209),SchList!$A$2:$C$777,2,FALSE),"Missing")</f>
        <v>ROCKWAY ELEMENTARY</v>
      </c>
    </row>
    <row r="210" spans="1:22" x14ac:dyDescent="0.2">
      <c r="A210" s="8" t="s">
        <v>424</v>
      </c>
      <c r="B210" s="8" t="s">
        <v>1671</v>
      </c>
      <c r="C210" s="8">
        <v>777</v>
      </c>
      <c r="D210" s="8">
        <v>128</v>
      </c>
      <c r="E210" s="8">
        <v>110</v>
      </c>
      <c r="F210" s="8">
        <v>135</v>
      </c>
      <c r="G210" s="8">
        <v>127</v>
      </c>
      <c r="H210" s="8">
        <v>128</v>
      </c>
      <c r="I210" s="8">
        <v>131</v>
      </c>
      <c r="Q210" s="8">
        <v>18</v>
      </c>
      <c r="R210" s="9">
        <v>386</v>
      </c>
      <c r="S210" s="9">
        <v>128</v>
      </c>
      <c r="T210" s="9">
        <v>131</v>
      </c>
      <c r="U210" s="46">
        <f>IFERROR(VLOOKUP(VALUE(A210),SchList!$A$2:$C$436,3,FALSE),"Missing")</f>
        <v>4741</v>
      </c>
      <c r="V210" s="9" t="str">
        <f>IFERROR(VLOOKUP(VALUE(A210),SchList!$A$2:$C$777,2,FALSE),"Missing")</f>
        <v>ROYAL GREEN ELEMENTARY</v>
      </c>
    </row>
    <row r="211" spans="1:22" x14ac:dyDescent="0.2">
      <c r="A211" s="8" t="s">
        <v>426</v>
      </c>
      <c r="B211" s="8" t="s">
        <v>1672</v>
      </c>
      <c r="C211" s="8">
        <v>569</v>
      </c>
      <c r="D211" s="8">
        <v>77</v>
      </c>
      <c r="E211" s="8">
        <v>82</v>
      </c>
      <c r="F211" s="8">
        <v>82</v>
      </c>
      <c r="G211" s="8">
        <v>90</v>
      </c>
      <c r="H211" s="8">
        <v>101</v>
      </c>
      <c r="I211" s="8">
        <v>107</v>
      </c>
      <c r="Q211" s="8">
        <v>30</v>
      </c>
      <c r="R211" s="9">
        <v>298</v>
      </c>
      <c r="S211" s="9">
        <v>101</v>
      </c>
      <c r="T211" s="9">
        <v>107</v>
      </c>
      <c r="U211" s="46">
        <f>IFERROR(VLOOKUP(VALUE(A211),SchList!$A$2:$C$436,3,FALSE),"Missing")</f>
        <v>4761</v>
      </c>
      <c r="V211" s="9" t="str">
        <f>IFERROR(VLOOKUP(VALUE(A211),SchList!$A$2:$C$777,2,FALSE),"Missing")</f>
        <v>ROYAL PALM ELEMENTARY</v>
      </c>
    </row>
    <row r="212" spans="1:22" x14ac:dyDescent="0.2">
      <c r="A212" s="8" t="s">
        <v>428</v>
      </c>
      <c r="B212" s="8" t="s">
        <v>1673</v>
      </c>
      <c r="C212" s="8">
        <v>832</v>
      </c>
      <c r="D212" s="8">
        <v>110</v>
      </c>
      <c r="E212" s="8">
        <v>109</v>
      </c>
      <c r="F212" s="8">
        <v>152</v>
      </c>
      <c r="G212" s="8">
        <v>156</v>
      </c>
      <c r="H212" s="8">
        <v>134</v>
      </c>
      <c r="I212" s="8">
        <v>137</v>
      </c>
      <c r="Q212" s="8">
        <v>34</v>
      </c>
      <c r="R212" s="9">
        <v>427</v>
      </c>
      <c r="S212" s="9">
        <v>134</v>
      </c>
      <c r="T212" s="9">
        <v>137</v>
      </c>
      <c r="U212" s="46">
        <f>IFERROR(VLOOKUP(VALUE(A212),SchList!$A$2:$C$436,3,FALSE),"Missing")</f>
        <v>4801</v>
      </c>
      <c r="V212" s="9" t="str">
        <f>IFERROR(VLOOKUP(VALUE(A212),SchList!$A$2:$C$777,2,FALSE),"Missing")</f>
        <v>GERTRUDE EDELMAN/SABAL PALM EL</v>
      </c>
    </row>
    <row r="213" spans="1:22" x14ac:dyDescent="0.2">
      <c r="A213" s="8" t="s">
        <v>430</v>
      </c>
      <c r="B213" s="8" t="s">
        <v>1674</v>
      </c>
      <c r="C213" s="8">
        <v>567</v>
      </c>
      <c r="D213" s="8">
        <v>95</v>
      </c>
      <c r="E213" s="8">
        <v>90</v>
      </c>
      <c r="F213" s="8">
        <v>92</v>
      </c>
      <c r="G213" s="8">
        <v>91</v>
      </c>
      <c r="H213" s="8">
        <v>93</v>
      </c>
      <c r="I213" s="8">
        <v>88</v>
      </c>
      <c r="Q213" s="8">
        <v>18</v>
      </c>
      <c r="R213" s="9">
        <v>272</v>
      </c>
      <c r="S213" s="9">
        <v>93</v>
      </c>
      <c r="T213" s="9">
        <v>88</v>
      </c>
      <c r="U213" s="46">
        <f>IFERROR(VLOOKUP(VALUE(A213),SchList!$A$2:$C$436,3,FALSE),"Missing")</f>
        <v>4841</v>
      </c>
      <c r="V213" s="9" t="str">
        <f>IFERROR(VLOOKUP(VALUE(A213),SchList!$A$2:$C$777,2,FALSE),"Missing")</f>
        <v>SANTA CLARA ELEMENTARY</v>
      </c>
    </row>
    <row r="214" spans="1:22" x14ac:dyDescent="0.2">
      <c r="A214" s="8" t="s">
        <v>432</v>
      </c>
      <c r="B214" s="8" t="s">
        <v>1675</v>
      </c>
      <c r="C214" s="8">
        <v>623</v>
      </c>
      <c r="D214" s="8">
        <v>84</v>
      </c>
      <c r="E214" s="8">
        <v>86</v>
      </c>
      <c r="F214" s="8">
        <v>98</v>
      </c>
      <c r="G214" s="8">
        <v>102</v>
      </c>
      <c r="H214" s="8">
        <v>89</v>
      </c>
      <c r="I214" s="8">
        <v>96</v>
      </c>
      <c r="Q214" s="8">
        <v>68</v>
      </c>
      <c r="R214" s="9">
        <v>287</v>
      </c>
      <c r="S214" s="9">
        <v>89</v>
      </c>
      <c r="T214" s="9">
        <v>96</v>
      </c>
      <c r="U214" s="46">
        <f>IFERROR(VLOOKUP(VALUE(A214),SchList!$A$2:$C$436,3,FALSE),"Missing")</f>
        <v>4881</v>
      </c>
      <c r="V214" s="9" t="str">
        <f>IFERROR(VLOOKUP(VALUE(A214),SchList!$A$2:$C$777,2,FALSE),"Missing")</f>
        <v>SCOTT LAKE ELEMENTARY</v>
      </c>
    </row>
    <row r="215" spans="1:22" x14ac:dyDescent="0.2">
      <c r="A215" s="8" t="s">
        <v>434</v>
      </c>
      <c r="B215" s="8" t="s">
        <v>1676</v>
      </c>
      <c r="C215" s="8">
        <v>537</v>
      </c>
      <c r="D215" s="8">
        <v>75</v>
      </c>
      <c r="E215" s="8">
        <v>111</v>
      </c>
      <c r="F215" s="8">
        <v>77</v>
      </c>
      <c r="G215" s="8">
        <v>91</v>
      </c>
      <c r="H215" s="8">
        <v>79</v>
      </c>
      <c r="I215" s="8">
        <v>87</v>
      </c>
      <c r="Q215" s="8">
        <v>17</v>
      </c>
      <c r="R215" s="9">
        <v>257</v>
      </c>
      <c r="S215" s="9">
        <v>79</v>
      </c>
      <c r="T215" s="9">
        <v>87</v>
      </c>
      <c r="U215" s="46">
        <f>IFERROR(VLOOKUP(VALUE(A215),SchList!$A$2:$C$436,3,FALSE),"Missing")</f>
        <v>4921</v>
      </c>
      <c r="V215" s="9" t="str">
        <f>IFERROR(VLOOKUP(VALUE(A215),SchList!$A$2:$C$777,2,FALSE),"Missing")</f>
        <v>SEMINOLE ELEMENTARY</v>
      </c>
    </row>
    <row r="216" spans="1:22" x14ac:dyDescent="0.2">
      <c r="A216" s="8" t="s">
        <v>436</v>
      </c>
      <c r="B216" s="8" t="s">
        <v>1677</v>
      </c>
      <c r="C216" s="8">
        <v>353</v>
      </c>
      <c r="D216" s="8">
        <v>63</v>
      </c>
      <c r="E216" s="8">
        <v>43</v>
      </c>
      <c r="F216" s="8">
        <v>56</v>
      </c>
      <c r="G216" s="8">
        <v>57</v>
      </c>
      <c r="H216" s="8">
        <v>47</v>
      </c>
      <c r="I216" s="8">
        <v>56</v>
      </c>
      <c r="Q216" s="8">
        <v>31</v>
      </c>
      <c r="R216" s="9">
        <v>160</v>
      </c>
      <c r="S216" s="9">
        <v>47</v>
      </c>
      <c r="T216" s="9">
        <v>56</v>
      </c>
      <c r="U216" s="46">
        <f>IFERROR(VLOOKUP(VALUE(A216),SchList!$A$2:$C$436,3,FALSE),"Missing")</f>
        <v>4961</v>
      </c>
      <c r="V216" s="9" t="str">
        <f>IFERROR(VLOOKUP(VALUE(A216),SchList!$A$2:$C$777,2,FALSE),"Missing")</f>
        <v>SHADOWLAWN ELEMENTARY</v>
      </c>
    </row>
    <row r="217" spans="1:22" x14ac:dyDescent="0.2">
      <c r="A217" s="8" t="s">
        <v>438</v>
      </c>
      <c r="B217" s="8" t="s">
        <v>1678</v>
      </c>
      <c r="C217" s="8">
        <v>991</v>
      </c>
      <c r="D217" s="8">
        <v>136</v>
      </c>
      <c r="E217" s="8">
        <v>147</v>
      </c>
      <c r="F217" s="8">
        <v>171</v>
      </c>
      <c r="G217" s="8">
        <v>173</v>
      </c>
      <c r="H217" s="8">
        <v>140</v>
      </c>
      <c r="I217" s="8">
        <v>189</v>
      </c>
      <c r="Q217" s="8">
        <v>35</v>
      </c>
      <c r="R217" s="9">
        <v>502</v>
      </c>
      <c r="S217" s="9">
        <v>140</v>
      </c>
      <c r="T217" s="9">
        <v>189</v>
      </c>
      <c r="U217" s="46">
        <f>IFERROR(VLOOKUP(VALUE(A217),SchList!$A$2:$C$436,3,FALSE),"Missing")</f>
        <v>5001</v>
      </c>
      <c r="V217" s="9" t="str">
        <f>IFERROR(VLOOKUP(VALUE(A217),SchList!$A$2:$C$777,2,FALSE),"Missing")</f>
        <v>SHENANDOAH ELEMENTARY</v>
      </c>
    </row>
    <row r="218" spans="1:22" x14ac:dyDescent="0.2">
      <c r="A218" s="8" t="s">
        <v>440</v>
      </c>
      <c r="B218" s="8" t="s">
        <v>1679</v>
      </c>
      <c r="C218" s="8">
        <v>1479</v>
      </c>
      <c r="H218" s="8">
        <v>248</v>
      </c>
      <c r="I218" s="8">
        <v>303</v>
      </c>
      <c r="J218" s="8">
        <v>319</v>
      </c>
      <c r="K218" s="8">
        <v>339</v>
      </c>
      <c r="L218" s="8">
        <v>270</v>
      </c>
      <c r="R218" s="9">
        <v>1479</v>
      </c>
      <c r="S218" s="9">
        <v>518</v>
      </c>
      <c r="T218" s="9">
        <v>573</v>
      </c>
      <c r="U218" s="46">
        <f>IFERROR(VLOOKUP(VALUE(A218),SchList!$A$2:$C$436,3,FALSE),"Missing")</f>
        <v>5003</v>
      </c>
      <c r="V218" s="9" t="str">
        <f>IFERROR(VLOOKUP(VALUE(A218),SchList!$A$2:$C$777,2,FALSE),"Missing")</f>
        <v>SOUTH DADE MIDDLE SCHOOL</v>
      </c>
    </row>
    <row r="219" spans="1:22" x14ac:dyDescent="0.2">
      <c r="A219" s="8" t="s">
        <v>442</v>
      </c>
      <c r="B219" s="8" t="s">
        <v>1680</v>
      </c>
      <c r="C219" s="8">
        <v>1387</v>
      </c>
      <c r="D219" s="8">
        <v>149</v>
      </c>
      <c r="E219" s="8">
        <v>155</v>
      </c>
      <c r="F219" s="8">
        <v>137</v>
      </c>
      <c r="G219" s="8">
        <v>170</v>
      </c>
      <c r="H219" s="8">
        <v>163</v>
      </c>
      <c r="I219" s="8">
        <v>145</v>
      </c>
      <c r="J219" s="8">
        <v>143</v>
      </c>
      <c r="K219" s="8">
        <v>141</v>
      </c>
      <c r="L219" s="8">
        <v>168</v>
      </c>
      <c r="Q219" s="8">
        <v>16</v>
      </c>
      <c r="R219" s="9">
        <v>930</v>
      </c>
      <c r="S219" s="9">
        <v>331</v>
      </c>
      <c r="T219" s="9">
        <v>313</v>
      </c>
      <c r="U219" s="46">
        <f>IFERROR(VLOOKUP(VALUE(A219),SchList!$A$2:$C$436,3,FALSE),"Missing")</f>
        <v>5005</v>
      </c>
      <c r="V219" s="9" t="str">
        <f>IFERROR(VLOOKUP(VALUE(A219),SchList!$A$2:$C$777,2,FALSE),"Missing")</f>
        <v>DAVID LAWRENCE JR K-8 CENTER</v>
      </c>
    </row>
    <row r="220" spans="1:22" x14ac:dyDescent="0.2">
      <c r="A220" s="8" t="s">
        <v>861</v>
      </c>
      <c r="B220" s="8" t="s">
        <v>1681</v>
      </c>
      <c r="C220" s="8">
        <v>305</v>
      </c>
      <c r="D220" s="8">
        <v>57</v>
      </c>
      <c r="E220" s="8">
        <v>35</v>
      </c>
      <c r="F220" s="8">
        <v>36</v>
      </c>
      <c r="G220" s="8">
        <v>29</v>
      </c>
      <c r="H220" s="8">
        <v>33</v>
      </c>
      <c r="I220" s="8">
        <v>30</v>
      </c>
      <c r="J220" s="8">
        <v>52</v>
      </c>
      <c r="K220" s="8">
        <v>18</v>
      </c>
      <c r="L220" s="8">
        <v>15</v>
      </c>
      <c r="R220" s="9">
        <v>177</v>
      </c>
      <c r="S220" s="9">
        <v>48</v>
      </c>
      <c r="T220" s="9">
        <v>45</v>
      </c>
      <c r="U220" s="46" t="str">
        <f>A220</f>
        <v>5007</v>
      </c>
      <c r="V220" s="9" t="str">
        <f>IFERROR(VLOOKUP(VALUE(A220),SchList!$A$2:$C$777,2,FALSE),"Missing")</f>
        <v>LINCOLN-MARTI CHARTER HIALEAH</v>
      </c>
    </row>
    <row r="221" spans="1:22" x14ac:dyDescent="0.2">
      <c r="A221" s="8" t="s">
        <v>444</v>
      </c>
      <c r="B221" s="8" t="s">
        <v>1682</v>
      </c>
      <c r="C221" s="8">
        <v>137</v>
      </c>
      <c r="D221" s="8">
        <v>34</v>
      </c>
      <c r="E221" s="8">
        <v>34</v>
      </c>
      <c r="F221" s="8">
        <v>27</v>
      </c>
      <c r="G221" s="8">
        <v>14</v>
      </c>
      <c r="H221" s="8">
        <v>16</v>
      </c>
      <c r="I221" s="8">
        <v>10</v>
      </c>
      <c r="J221" s="8">
        <v>2</v>
      </c>
      <c r="R221" s="9">
        <v>42</v>
      </c>
      <c r="S221" s="9">
        <v>16</v>
      </c>
      <c r="T221" s="9">
        <v>10</v>
      </c>
      <c r="U221" s="46">
        <f>IFERROR(VLOOKUP(VALUE(A221),SchList!$A$2:$C$436,3,FALSE),"Missing")</f>
        <v>5010</v>
      </c>
      <c r="V221" s="9" t="str">
        <f>IFERROR(VLOOKUP(VALUE(A221),SchList!$A$2:$C$777,2,FALSE),"Missing")</f>
        <v>OXFORD ACADEMY OF MIAMI</v>
      </c>
    </row>
    <row r="222" spans="1:22" x14ac:dyDescent="0.2">
      <c r="A222" s="8" t="s">
        <v>446</v>
      </c>
      <c r="B222" s="8" t="s">
        <v>1683</v>
      </c>
      <c r="C222" s="8">
        <v>1124</v>
      </c>
      <c r="D222" s="8">
        <v>145</v>
      </c>
      <c r="E222" s="8">
        <v>147</v>
      </c>
      <c r="F222" s="8">
        <v>160</v>
      </c>
      <c r="G222" s="8">
        <v>178</v>
      </c>
      <c r="H222" s="8">
        <v>214</v>
      </c>
      <c r="I222" s="8">
        <v>201</v>
      </c>
      <c r="Q222" s="8">
        <v>79</v>
      </c>
      <c r="R222" s="9">
        <v>593</v>
      </c>
      <c r="S222" s="9">
        <v>214</v>
      </c>
      <c r="T222" s="9">
        <v>201</v>
      </c>
      <c r="U222" s="46">
        <f>IFERROR(VLOOKUP(VALUE(A222),SchList!$A$2:$C$436,3,FALSE),"Missing")</f>
        <v>5021</v>
      </c>
      <c r="V222" s="9" t="str">
        <f>IFERROR(VLOOKUP(VALUE(A222),SchList!$A$2:$C$777,2,FALSE),"Missing")</f>
        <v>BEN SHEPPARD ELEMENTARY</v>
      </c>
    </row>
    <row r="223" spans="1:22" x14ac:dyDescent="0.2">
      <c r="A223" s="8" t="s">
        <v>862</v>
      </c>
      <c r="B223" s="8" t="s">
        <v>1684</v>
      </c>
      <c r="C223" s="8">
        <v>556</v>
      </c>
      <c r="D223" s="8">
        <v>124</v>
      </c>
      <c r="E223" s="8">
        <v>66</v>
      </c>
      <c r="F223" s="8">
        <v>61</v>
      </c>
      <c r="G223" s="8">
        <v>59</v>
      </c>
      <c r="H223" s="8">
        <v>50</v>
      </c>
      <c r="I223" s="8">
        <v>51</v>
      </c>
      <c r="J223" s="8">
        <v>72</v>
      </c>
      <c r="K223" s="8">
        <v>47</v>
      </c>
      <c r="L223" s="8">
        <v>26</v>
      </c>
      <c r="R223" s="9">
        <v>305</v>
      </c>
      <c r="S223" s="9">
        <v>76</v>
      </c>
      <c r="T223" s="9">
        <v>77</v>
      </c>
      <c r="U223" s="46" t="str">
        <f>A223</f>
        <v>5025</v>
      </c>
      <c r="V223" s="9" t="str">
        <f>IFERROR(VLOOKUP(VALUE(A223),SchList!$A$2:$C$777,2,FALSE),"Missing")</f>
        <v>LINCOLN-MARTI CS LITTLE HAVANA</v>
      </c>
    </row>
    <row r="224" spans="1:22" x14ac:dyDescent="0.2">
      <c r="A224" s="8" t="s">
        <v>448</v>
      </c>
      <c r="B224" s="8" t="s">
        <v>1685</v>
      </c>
      <c r="C224" s="8">
        <v>586</v>
      </c>
      <c r="D224" s="8">
        <v>49</v>
      </c>
      <c r="E224" s="8">
        <v>66</v>
      </c>
      <c r="F224" s="8">
        <v>60</v>
      </c>
      <c r="G224" s="8">
        <v>50</v>
      </c>
      <c r="H224" s="8">
        <v>50</v>
      </c>
      <c r="I224" s="8">
        <v>60</v>
      </c>
      <c r="J224" s="8">
        <v>95</v>
      </c>
      <c r="K224" s="8">
        <v>108</v>
      </c>
      <c r="L224" s="8">
        <v>48</v>
      </c>
      <c r="R224" s="9">
        <v>411</v>
      </c>
      <c r="S224" s="9">
        <v>98</v>
      </c>
      <c r="T224" s="9">
        <v>108</v>
      </c>
      <c r="U224" s="46">
        <f>IFERROR(VLOOKUP(VALUE(A224),SchList!$A$2:$C$436,3,FALSE),"Missing")</f>
        <v>5029</v>
      </c>
      <c r="V224" s="9" t="str">
        <f>IFERROR(VLOOKUP(VALUE(A224),SchList!$A$2:$C$777,2,FALSE),"Missing")</f>
        <v>EXCELSIOR LANGUAGE ACADEMY K-8</v>
      </c>
    </row>
    <row r="225" spans="1:22" x14ac:dyDescent="0.2">
      <c r="A225" s="8" t="s">
        <v>449</v>
      </c>
      <c r="B225" s="8" t="s">
        <v>1686</v>
      </c>
      <c r="C225" s="8">
        <v>25</v>
      </c>
      <c r="D225" s="8">
        <v>3</v>
      </c>
      <c r="E225" s="8">
        <v>3</v>
      </c>
      <c r="F225" s="8">
        <v>4</v>
      </c>
      <c r="H225" s="8">
        <v>4</v>
      </c>
      <c r="I225" s="8">
        <v>1</v>
      </c>
      <c r="J225" s="8">
        <v>2</v>
      </c>
      <c r="K225" s="8">
        <v>4</v>
      </c>
      <c r="L225" s="8">
        <v>2</v>
      </c>
      <c r="Q225" s="8">
        <v>2</v>
      </c>
      <c r="R225" s="9">
        <v>13</v>
      </c>
      <c r="S225" s="9">
        <v>6</v>
      </c>
      <c r="T225" s="9">
        <v>3</v>
      </c>
      <c r="U225" s="46">
        <f>IFERROR(VLOOKUP(VALUE(A225),SchList!$A$2:$C$436,3,FALSE),"Missing")</f>
        <v>5030</v>
      </c>
      <c r="V225" s="9" t="str">
        <f>IFERROR(VLOOKUP(VALUE(A225),SchList!$A$2:$C$777,2,FALSE),"Missing")</f>
        <v>SANDOR WIENER OPP SOUTH</v>
      </c>
    </row>
    <row r="226" spans="1:22" x14ac:dyDescent="0.2">
      <c r="A226" s="8" t="s">
        <v>863</v>
      </c>
      <c r="B226" s="8" t="s">
        <v>1687</v>
      </c>
      <c r="C226" s="8">
        <v>159</v>
      </c>
      <c r="D226" s="8">
        <v>25</v>
      </c>
      <c r="E226" s="8">
        <v>24</v>
      </c>
      <c r="F226" s="8">
        <v>23</v>
      </c>
      <c r="G226" s="8">
        <v>29</v>
      </c>
      <c r="H226" s="8">
        <v>22</v>
      </c>
      <c r="I226" s="8">
        <v>13</v>
      </c>
      <c r="J226" s="8">
        <v>23</v>
      </c>
      <c r="R226" s="9">
        <v>87</v>
      </c>
      <c r="S226" s="9">
        <v>22</v>
      </c>
      <c r="T226" s="9">
        <v>13</v>
      </c>
      <c r="U226" s="46" t="str">
        <f>A226</f>
        <v>5032</v>
      </c>
      <c r="V226" s="9" t="str">
        <f>IFERROR(VLOOKUP(VALUE(A226),SchList!$A$2:$C$777,2,FALSE),"Missing")</f>
        <v>EXCELSIOR CHARTER ACADEMY</v>
      </c>
    </row>
    <row r="227" spans="1:22" x14ac:dyDescent="0.2">
      <c r="A227" s="8" t="s">
        <v>451</v>
      </c>
      <c r="B227" s="8" t="s">
        <v>1688</v>
      </c>
      <c r="C227" s="8">
        <v>551</v>
      </c>
      <c r="D227" s="8">
        <v>71</v>
      </c>
      <c r="E227" s="8">
        <v>82</v>
      </c>
      <c r="F227" s="8">
        <v>83</v>
      </c>
      <c r="G227" s="8">
        <v>81</v>
      </c>
      <c r="H227" s="8">
        <v>97</v>
      </c>
      <c r="I227" s="8">
        <v>91</v>
      </c>
      <c r="Q227" s="8">
        <v>46</v>
      </c>
      <c r="R227" s="9">
        <v>269</v>
      </c>
      <c r="S227" s="9">
        <v>97</v>
      </c>
      <c r="T227" s="9">
        <v>91</v>
      </c>
      <c r="U227" s="46">
        <f>IFERROR(VLOOKUP(VALUE(A227),SchList!$A$2:$C$436,3,FALSE),"Missing")</f>
        <v>5041</v>
      </c>
      <c r="V227" s="9" t="str">
        <f>IFERROR(VLOOKUP(VALUE(A227),SchList!$A$2:$C$777,2,FALSE),"Missing")</f>
        <v>SILVER BLUFF ELEMENTARY</v>
      </c>
    </row>
    <row r="228" spans="1:22" x14ac:dyDescent="0.2">
      <c r="A228" s="8" t="s">
        <v>453</v>
      </c>
      <c r="B228" s="8" t="s">
        <v>1689</v>
      </c>
      <c r="C228" s="8">
        <v>1369</v>
      </c>
      <c r="D228" s="8">
        <v>201</v>
      </c>
      <c r="E228" s="8">
        <v>176</v>
      </c>
      <c r="F228" s="8">
        <v>211</v>
      </c>
      <c r="G228" s="8">
        <v>260</v>
      </c>
      <c r="H228" s="8">
        <v>246</v>
      </c>
      <c r="I228" s="8">
        <v>257</v>
      </c>
      <c r="Q228" s="8">
        <v>18</v>
      </c>
      <c r="R228" s="9">
        <v>763</v>
      </c>
      <c r="S228" s="9">
        <v>246</v>
      </c>
      <c r="T228" s="9">
        <v>257</v>
      </c>
      <c r="U228" s="46">
        <f>IFERROR(VLOOKUP(VALUE(A228),SchList!$A$2:$C$436,3,FALSE),"Missing")</f>
        <v>5051</v>
      </c>
      <c r="V228" s="9" t="str">
        <f>IFERROR(VLOOKUP(VALUE(A228),SchList!$A$2:$C$777,2,FALSE),"Missing")</f>
        <v>ERNEST R GRAHAM K-8 CENTER</v>
      </c>
    </row>
    <row r="229" spans="1:22" x14ac:dyDescent="0.2">
      <c r="A229" s="8" t="s">
        <v>455</v>
      </c>
      <c r="B229" s="8" t="s">
        <v>1690</v>
      </c>
      <c r="C229" s="8">
        <v>553</v>
      </c>
      <c r="D229" s="8">
        <v>75</v>
      </c>
      <c r="E229" s="8">
        <v>77</v>
      </c>
      <c r="F229" s="8">
        <v>86</v>
      </c>
      <c r="G229" s="8">
        <v>89</v>
      </c>
      <c r="H229" s="8">
        <v>109</v>
      </c>
      <c r="I229" s="8">
        <v>100</v>
      </c>
      <c r="Q229" s="8">
        <v>17</v>
      </c>
      <c r="R229" s="9">
        <v>298</v>
      </c>
      <c r="S229" s="9">
        <v>109</v>
      </c>
      <c r="T229" s="9">
        <v>100</v>
      </c>
      <c r="U229" s="46">
        <f>IFERROR(VLOOKUP(VALUE(A229),SchList!$A$2:$C$436,3,FALSE),"Missing")</f>
        <v>5061</v>
      </c>
      <c r="V229" s="9" t="str">
        <f>IFERROR(VLOOKUP(VALUE(A229),SchList!$A$2:$C$777,2,FALSE),"Missing")</f>
        <v>DR. CARLOS J FINLAY ELEMENTARY</v>
      </c>
    </row>
    <row r="230" spans="1:22" x14ac:dyDescent="0.2">
      <c r="A230" s="8" t="s">
        <v>457</v>
      </c>
      <c r="B230" s="8" t="s">
        <v>1691</v>
      </c>
      <c r="C230" s="8">
        <v>513</v>
      </c>
      <c r="D230" s="8">
        <v>65</v>
      </c>
      <c r="E230" s="8">
        <v>66</v>
      </c>
      <c r="F230" s="8">
        <v>79</v>
      </c>
      <c r="G230" s="8">
        <v>101</v>
      </c>
      <c r="H230" s="8">
        <v>102</v>
      </c>
      <c r="I230" s="8">
        <v>81</v>
      </c>
      <c r="Q230" s="8">
        <v>19</v>
      </c>
      <c r="R230" s="9">
        <v>284</v>
      </c>
      <c r="S230" s="9">
        <v>102</v>
      </c>
      <c r="T230" s="9">
        <v>81</v>
      </c>
      <c r="U230" s="46">
        <f>IFERROR(VLOOKUP(VALUE(A230),SchList!$A$2:$C$436,3,FALSE),"Missing")</f>
        <v>5081</v>
      </c>
      <c r="V230" s="9" t="str">
        <f>IFERROR(VLOOKUP(VALUE(A230),SchList!$A$2:$C$777,2,FALSE),"Missing")</f>
        <v>SKYWAY ELEMENTARY</v>
      </c>
    </row>
    <row r="231" spans="1:22" x14ac:dyDescent="0.2">
      <c r="A231" s="8" t="s">
        <v>459</v>
      </c>
      <c r="B231" s="8" t="s">
        <v>1692</v>
      </c>
      <c r="C231" s="8">
        <v>555</v>
      </c>
      <c r="D231" s="8">
        <v>93</v>
      </c>
      <c r="E231" s="8">
        <v>85</v>
      </c>
      <c r="F231" s="8">
        <v>92</v>
      </c>
      <c r="G231" s="8">
        <v>82</v>
      </c>
      <c r="H231" s="8">
        <v>72</v>
      </c>
      <c r="I231" s="8">
        <v>94</v>
      </c>
      <c r="J231" s="8">
        <v>20</v>
      </c>
      <c r="Q231" s="8">
        <v>17</v>
      </c>
      <c r="R231" s="9">
        <v>268</v>
      </c>
      <c r="S231" s="9">
        <v>72</v>
      </c>
      <c r="T231" s="9">
        <v>94</v>
      </c>
      <c r="U231" s="46">
        <f>IFERROR(VLOOKUP(VALUE(A231),SchList!$A$2:$C$436,3,FALSE),"Missing")</f>
        <v>5091</v>
      </c>
      <c r="V231" s="9" t="str">
        <f>IFERROR(VLOOKUP(VALUE(A231),SchList!$A$2:$C$777,2,FALSE),"Missing")</f>
        <v>SOUTH POINTE ELEMENTARY</v>
      </c>
    </row>
    <row r="232" spans="1:22" x14ac:dyDescent="0.2">
      <c r="A232" s="8" t="s">
        <v>461</v>
      </c>
      <c r="B232" s="8" t="s">
        <v>1693</v>
      </c>
      <c r="C232" s="8">
        <v>1172</v>
      </c>
      <c r="D232" s="8">
        <v>157</v>
      </c>
      <c r="E232" s="8">
        <v>196</v>
      </c>
      <c r="F232" s="8">
        <v>195</v>
      </c>
      <c r="G232" s="8">
        <v>162</v>
      </c>
      <c r="H232" s="8">
        <v>213</v>
      </c>
      <c r="I232" s="8">
        <v>213</v>
      </c>
      <c r="Q232" s="8">
        <v>36</v>
      </c>
      <c r="R232" s="9">
        <v>588</v>
      </c>
      <c r="S232" s="9">
        <v>213</v>
      </c>
      <c r="T232" s="9">
        <v>213</v>
      </c>
      <c r="U232" s="46">
        <f>IFERROR(VLOOKUP(VALUE(A232),SchList!$A$2:$C$436,3,FALSE),"Missing")</f>
        <v>5101</v>
      </c>
      <c r="V232" s="9" t="str">
        <f>IFERROR(VLOOKUP(VALUE(A232),SchList!$A$2:$C$777,2,FALSE),"Missing")</f>
        <v>JOHN I. SMITH K-8 CENTER</v>
      </c>
    </row>
    <row r="233" spans="1:22" x14ac:dyDescent="0.2">
      <c r="A233" s="8" t="s">
        <v>463</v>
      </c>
      <c r="B233" s="8" t="s">
        <v>1694</v>
      </c>
      <c r="C233" s="8">
        <v>575</v>
      </c>
      <c r="D233" s="8">
        <v>84</v>
      </c>
      <c r="E233" s="8">
        <v>76</v>
      </c>
      <c r="F233" s="8">
        <v>104</v>
      </c>
      <c r="G233" s="8">
        <v>104</v>
      </c>
      <c r="H233" s="8">
        <v>106</v>
      </c>
      <c r="I233" s="8">
        <v>83</v>
      </c>
      <c r="Q233" s="8">
        <v>18</v>
      </c>
      <c r="R233" s="9">
        <v>293</v>
      </c>
      <c r="S233" s="9">
        <v>106</v>
      </c>
      <c r="T233" s="9">
        <v>83</v>
      </c>
      <c r="U233" s="46">
        <f>IFERROR(VLOOKUP(VALUE(A233),SchList!$A$2:$C$436,3,FALSE),"Missing")</f>
        <v>5121</v>
      </c>
      <c r="V233" s="9" t="str">
        <f>IFERROR(VLOOKUP(VALUE(A233),SchList!$A$2:$C$777,2,FALSE),"Missing")</f>
        <v>SNAPPER CREEK ELEMENTARY</v>
      </c>
    </row>
    <row r="234" spans="1:22" x14ac:dyDescent="0.2">
      <c r="A234" s="8" t="s">
        <v>465</v>
      </c>
      <c r="B234" s="8" t="s">
        <v>1695</v>
      </c>
      <c r="C234" s="8">
        <v>404</v>
      </c>
      <c r="E234" s="8">
        <v>68</v>
      </c>
      <c r="F234" s="8">
        <v>74</v>
      </c>
      <c r="G234" s="8">
        <v>73</v>
      </c>
      <c r="H234" s="8">
        <v>92</v>
      </c>
      <c r="I234" s="8">
        <v>97</v>
      </c>
      <c r="R234" s="9">
        <v>262</v>
      </c>
      <c r="S234" s="9">
        <v>92</v>
      </c>
      <c r="T234" s="9">
        <v>97</v>
      </c>
      <c r="U234" s="46">
        <f>IFERROR(VLOOKUP(VALUE(A234),SchList!$A$2:$C$436,3,FALSE),"Missing")</f>
        <v>5131</v>
      </c>
      <c r="V234" s="9" t="str">
        <f>IFERROR(VLOOKUP(VALUE(A234),SchList!$A$2:$C$777,2,FALSE),"Missing")</f>
        <v>N. DADE CTR FOR MODERN LANG</v>
      </c>
    </row>
    <row r="235" spans="1:22" x14ac:dyDescent="0.2">
      <c r="A235" s="8" t="s">
        <v>467</v>
      </c>
      <c r="B235" s="8" t="s">
        <v>1696</v>
      </c>
      <c r="C235" s="8">
        <v>780</v>
      </c>
      <c r="D235" s="8">
        <v>123</v>
      </c>
      <c r="E235" s="8">
        <v>100</v>
      </c>
      <c r="F235" s="8">
        <v>116</v>
      </c>
      <c r="G235" s="8">
        <v>125</v>
      </c>
      <c r="H235" s="8">
        <v>92</v>
      </c>
      <c r="I235" s="8">
        <v>107</v>
      </c>
      <c r="J235" s="8">
        <v>99</v>
      </c>
      <c r="Q235" s="8">
        <v>18</v>
      </c>
      <c r="R235" s="9">
        <v>423</v>
      </c>
      <c r="S235" s="9">
        <v>92</v>
      </c>
      <c r="T235" s="9">
        <v>107</v>
      </c>
      <c r="U235" s="46">
        <f>IFERROR(VLOOKUP(VALUE(A235),SchList!$A$2:$C$436,3,FALSE),"Missing")</f>
        <v>5141</v>
      </c>
      <c r="V235" s="9" t="str">
        <f>IFERROR(VLOOKUP(VALUE(A235),SchList!$A$2:$C$777,2,FALSE),"Missing")</f>
        <v>HUBERT O. SIBLEY K-8 CENTER</v>
      </c>
    </row>
    <row r="236" spans="1:22" x14ac:dyDescent="0.2">
      <c r="A236" s="8" t="s">
        <v>469</v>
      </c>
      <c r="B236" s="8" t="s">
        <v>1697</v>
      </c>
      <c r="C236" s="8">
        <v>1214</v>
      </c>
      <c r="D236" s="8">
        <v>162</v>
      </c>
      <c r="E236" s="8">
        <v>219</v>
      </c>
      <c r="F236" s="8">
        <v>200</v>
      </c>
      <c r="G236" s="8">
        <v>198</v>
      </c>
      <c r="H236" s="8">
        <v>215</v>
      </c>
      <c r="I236" s="8">
        <v>202</v>
      </c>
      <c r="Q236" s="8">
        <v>18</v>
      </c>
      <c r="R236" s="9">
        <v>615</v>
      </c>
      <c r="S236" s="9">
        <v>215</v>
      </c>
      <c r="T236" s="9">
        <v>202</v>
      </c>
      <c r="U236" s="46">
        <f>IFERROR(VLOOKUP(VALUE(A236),SchList!$A$2:$C$436,3,FALSE),"Missing")</f>
        <v>5201</v>
      </c>
      <c r="V236" s="9" t="str">
        <f>IFERROR(VLOOKUP(VALUE(A236),SchList!$A$2:$C$777,2,FALSE),"Missing")</f>
        <v>SOUTH HIALEAH ELEMENTARY</v>
      </c>
    </row>
    <row r="237" spans="1:22" x14ac:dyDescent="0.2">
      <c r="A237" s="8" t="s">
        <v>471</v>
      </c>
      <c r="B237" s="8" t="s">
        <v>1698</v>
      </c>
      <c r="C237" s="8">
        <v>868</v>
      </c>
      <c r="D237" s="8">
        <v>76</v>
      </c>
      <c r="E237" s="8">
        <v>83</v>
      </c>
      <c r="F237" s="8">
        <v>72</v>
      </c>
      <c r="G237" s="8">
        <v>127</v>
      </c>
      <c r="H237" s="8">
        <v>118</v>
      </c>
      <c r="I237" s="8">
        <v>154</v>
      </c>
      <c r="J237" s="8">
        <v>73</v>
      </c>
      <c r="K237" s="8">
        <v>68</v>
      </c>
      <c r="L237" s="8">
        <v>84</v>
      </c>
      <c r="Q237" s="8">
        <v>13</v>
      </c>
      <c r="R237" s="9">
        <v>624</v>
      </c>
      <c r="S237" s="9">
        <v>202</v>
      </c>
      <c r="T237" s="9">
        <v>238</v>
      </c>
      <c r="U237" s="46">
        <f>IFERROR(VLOOKUP(VALUE(A237),SchList!$A$2:$C$436,3,FALSE),"Missing")</f>
        <v>5241</v>
      </c>
      <c r="V237" s="9" t="str">
        <f>IFERROR(VLOOKUP(VALUE(A237),SchList!$A$2:$C$777,2,FALSE),"Missing")</f>
        <v>SOUTH MIAMI K-8 CENTER</v>
      </c>
    </row>
    <row r="238" spans="1:22" x14ac:dyDescent="0.2">
      <c r="A238" s="8" t="s">
        <v>473</v>
      </c>
      <c r="B238" s="8" t="s">
        <v>1699</v>
      </c>
      <c r="C238" s="8">
        <v>632</v>
      </c>
      <c r="D238" s="8">
        <v>83</v>
      </c>
      <c r="E238" s="8">
        <v>86</v>
      </c>
      <c r="F238" s="8">
        <v>105</v>
      </c>
      <c r="G238" s="8">
        <v>115</v>
      </c>
      <c r="H238" s="8">
        <v>103</v>
      </c>
      <c r="I238" s="8">
        <v>122</v>
      </c>
      <c r="Q238" s="8">
        <v>18</v>
      </c>
      <c r="R238" s="9">
        <v>340</v>
      </c>
      <c r="S238" s="9">
        <v>103</v>
      </c>
      <c r="T238" s="9">
        <v>122</v>
      </c>
      <c r="U238" s="46">
        <f>IFERROR(VLOOKUP(VALUE(A238),SchList!$A$2:$C$436,3,FALSE),"Missing")</f>
        <v>5281</v>
      </c>
      <c r="V238" s="9" t="str">
        <f>IFERROR(VLOOKUP(VALUE(A238),SchList!$A$2:$C$777,2,FALSE),"Missing")</f>
        <v>SOUTH MIAMI HEIGHTS ELEMENTARY</v>
      </c>
    </row>
    <row r="239" spans="1:22" x14ac:dyDescent="0.2">
      <c r="A239" s="8" t="s">
        <v>475</v>
      </c>
      <c r="B239" s="8" t="s">
        <v>1700</v>
      </c>
      <c r="C239" s="8">
        <v>319</v>
      </c>
      <c r="D239" s="8">
        <v>69</v>
      </c>
      <c r="E239" s="8">
        <v>71</v>
      </c>
      <c r="F239" s="8">
        <v>92</v>
      </c>
      <c r="G239" s="8">
        <v>69</v>
      </c>
      <c r="Q239" s="8">
        <v>18</v>
      </c>
      <c r="R239" s="9">
        <v>69</v>
      </c>
      <c r="S239" s="9">
        <v>0</v>
      </c>
      <c r="T239" s="9">
        <v>0</v>
      </c>
      <c r="U239" s="46">
        <f>IFERROR(VLOOKUP(VALUE(A239),SchList!$A$2:$C$436,3,FALSE),"Missing")</f>
        <v>5321</v>
      </c>
      <c r="V239" s="9" t="str">
        <f>IFERROR(VLOOKUP(VALUE(A239),SchList!$A$2:$C$777,2,FALSE),"Missing")</f>
        <v>SOUTHSIDE ELEMENTARY</v>
      </c>
    </row>
    <row r="240" spans="1:22" x14ac:dyDescent="0.2">
      <c r="A240" s="8" t="s">
        <v>477</v>
      </c>
      <c r="B240" s="8" t="s">
        <v>1701</v>
      </c>
      <c r="C240" s="8">
        <v>546</v>
      </c>
      <c r="D240" s="8">
        <v>88</v>
      </c>
      <c r="E240" s="8">
        <v>72</v>
      </c>
      <c r="F240" s="8">
        <v>88</v>
      </c>
      <c r="G240" s="8">
        <v>99</v>
      </c>
      <c r="H240" s="8">
        <v>80</v>
      </c>
      <c r="I240" s="8">
        <v>87</v>
      </c>
      <c r="Q240" s="8">
        <v>32</v>
      </c>
      <c r="R240" s="9">
        <v>266</v>
      </c>
      <c r="S240" s="9">
        <v>80</v>
      </c>
      <c r="T240" s="9">
        <v>87</v>
      </c>
      <c r="U240" s="46">
        <f>IFERROR(VLOOKUP(VALUE(A240),SchList!$A$2:$C$436,3,FALSE),"Missing")</f>
        <v>5361</v>
      </c>
      <c r="V240" s="9" t="str">
        <f>IFERROR(VLOOKUP(VALUE(A240),SchList!$A$2:$C$777,2,FALSE),"Missing")</f>
        <v>SPRINGVIEW ELEMENTARY</v>
      </c>
    </row>
    <row r="241" spans="1:22" x14ac:dyDescent="0.2">
      <c r="A241" s="8" t="s">
        <v>479</v>
      </c>
      <c r="B241" s="8" t="s">
        <v>1702</v>
      </c>
      <c r="C241" s="8">
        <v>883</v>
      </c>
      <c r="D241" s="8">
        <v>124</v>
      </c>
      <c r="E241" s="8">
        <v>127</v>
      </c>
      <c r="F241" s="8">
        <v>125</v>
      </c>
      <c r="G241" s="8">
        <v>149</v>
      </c>
      <c r="H241" s="8">
        <v>135</v>
      </c>
      <c r="I241" s="8">
        <v>171</v>
      </c>
      <c r="Q241" s="8">
        <v>52</v>
      </c>
      <c r="R241" s="9">
        <v>455</v>
      </c>
      <c r="S241" s="9">
        <v>135</v>
      </c>
      <c r="T241" s="9">
        <v>171</v>
      </c>
      <c r="U241" s="46">
        <f>IFERROR(VLOOKUP(VALUE(A241),SchList!$A$2:$C$436,3,FALSE),"Missing")</f>
        <v>5381</v>
      </c>
      <c r="V241" s="9" t="str">
        <f>IFERROR(VLOOKUP(VALUE(A241),SchList!$A$2:$C$777,2,FALSE),"Missing")</f>
        <v>E.W.F. STIRRUP ELEMENTARY</v>
      </c>
    </row>
    <row r="242" spans="1:22" x14ac:dyDescent="0.2">
      <c r="A242" s="8" t="s">
        <v>481</v>
      </c>
      <c r="B242" s="8" t="s">
        <v>1703</v>
      </c>
      <c r="C242" s="8">
        <v>1137</v>
      </c>
      <c r="D242" s="8">
        <v>78</v>
      </c>
      <c r="E242" s="8">
        <v>203</v>
      </c>
      <c r="F242" s="8">
        <v>236</v>
      </c>
      <c r="G242" s="8">
        <v>207</v>
      </c>
      <c r="H242" s="8">
        <v>186</v>
      </c>
      <c r="I242" s="8">
        <v>209</v>
      </c>
      <c r="Q242" s="8">
        <v>18</v>
      </c>
      <c r="R242" s="9">
        <v>602</v>
      </c>
      <c r="S242" s="9">
        <v>186</v>
      </c>
      <c r="T242" s="9">
        <v>209</v>
      </c>
      <c r="U242" s="46">
        <f>IFERROR(VLOOKUP(VALUE(A242),SchList!$A$2:$C$436,3,FALSE),"Missing")</f>
        <v>5401</v>
      </c>
      <c r="V242" s="9" t="str">
        <f>IFERROR(VLOOKUP(VALUE(A242),SchList!$A$2:$C$777,2,FALSE),"Missing")</f>
        <v>SUNSET ELEMENTARY</v>
      </c>
    </row>
    <row r="243" spans="1:22" x14ac:dyDescent="0.2">
      <c r="A243" s="8" t="s">
        <v>483</v>
      </c>
      <c r="B243" s="8" t="s">
        <v>1704</v>
      </c>
      <c r="C243" s="8">
        <v>669</v>
      </c>
      <c r="D243" s="8">
        <v>102</v>
      </c>
      <c r="E243" s="8">
        <v>101</v>
      </c>
      <c r="F243" s="8">
        <v>99</v>
      </c>
      <c r="G243" s="8">
        <v>123</v>
      </c>
      <c r="H243" s="8">
        <v>100</v>
      </c>
      <c r="I243" s="8">
        <v>112</v>
      </c>
      <c r="Q243" s="8">
        <v>32</v>
      </c>
      <c r="R243" s="9">
        <v>335</v>
      </c>
      <c r="S243" s="9">
        <v>100</v>
      </c>
      <c r="T243" s="9">
        <v>112</v>
      </c>
      <c r="U243" s="46">
        <f>IFERROR(VLOOKUP(VALUE(A243),SchList!$A$2:$C$436,3,FALSE),"Missing")</f>
        <v>5421</v>
      </c>
      <c r="V243" s="9" t="str">
        <f>IFERROR(VLOOKUP(VALUE(A243),SchList!$A$2:$C$777,2,FALSE),"Missing")</f>
        <v>SUNSET PARK ELEMENTARY</v>
      </c>
    </row>
    <row r="244" spans="1:22" x14ac:dyDescent="0.2">
      <c r="A244" s="8" t="s">
        <v>485</v>
      </c>
      <c r="B244" s="8" t="s">
        <v>1705</v>
      </c>
      <c r="C244" s="8">
        <v>1000</v>
      </c>
      <c r="D244" s="8">
        <v>138</v>
      </c>
      <c r="E244" s="8">
        <v>153</v>
      </c>
      <c r="F244" s="8">
        <v>154</v>
      </c>
      <c r="G244" s="8">
        <v>158</v>
      </c>
      <c r="H244" s="8">
        <v>154</v>
      </c>
      <c r="I244" s="8">
        <v>190</v>
      </c>
      <c r="Q244" s="8">
        <v>53</v>
      </c>
      <c r="R244" s="9">
        <v>502</v>
      </c>
      <c r="S244" s="9">
        <v>154</v>
      </c>
      <c r="T244" s="9">
        <v>190</v>
      </c>
      <c r="U244" s="46">
        <f>IFERROR(VLOOKUP(VALUE(A244),SchList!$A$2:$C$436,3,FALSE),"Missing")</f>
        <v>5431</v>
      </c>
      <c r="V244" s="9" t="str">
        <f>IFERROR(VLOOKUP(VALUE(A244),SchList!$A$2:$C$777,2,FALSE),"Missing")</f>
        <v>SWEETWATER ELEMENTARY</v>
      </c>
    </row>
    <row r="245" spans="1:22" x14ac:dyDescent="0.2">
      <c r="A245" s="8" t="s">
        <v>487</v>
      </c>
      <c r="B245" s="8" t="s">
        <v>1706</v>
      </c>
      <c r="C245" s="8">
        <v>608</v>
      </c>
      <c r="D245" s="8">
        <v>85</v>
      </c>
      <c r="E245" s="8">
        <v>97</v>
      </c>
      <c r="F245" s="8">
        <v>88</v>
      </c>
      <c r="G245" s="8">
        <v>105</v>
      </c>
      <c r="H245" s="8">
        <v>116</v>
      </c>
      <c r="I245" s="8">
        <v>108</v>
      </c>
      <c r="Q245" s="8">
        <v>9</v>
      </c>
      <c r="R245" s="9">
        <v>329</v>
      </c>
      <c r="S245" s="9">
        <v>116</v>
      </c>
      <c r="T245" s="9">
        <v>108</v>
      </c>
      <c r="U245" s="46">
        <f>IFERROR(VLOOKUP(VALUE(A245),SchList!$A$2:$C$436,3,FALSE),"Missing")</f>
        <v>5441</v>
      </c>
      <c r="V245" s="9" t="str">
        <f>IFERROR(VLOOKUP(VALUE(A245),SchList!$A$2:$C$777,2,FALSE),"Missing")</f>
        <v>SYLVANIA HEIGHTS ELEMENTARY</v>
      </c>
    </row>
    <row r="246" spans="1:22" x14ac:dyDescent="0.2">
      <c r="A246" s="8" t="s">
        <v>489</v>
      </c>
      <c r="B246" s="8" t="s">
        <v>1707</v>
      </c>
      <c r="C246" s="8">
        <v>734</v>
      </c>
      <c r="D246" s="8">
        <v>114</v>
      </c>
      <c r="E246" s="8">
        <v>126</v>
      </c>
      <c r="F246" s="8">
        <v>134</v>
      </c>
      <c r="G246" s="8">
        <v>107</v>
      </c>
      <c r="H246" s="8">
        <v>96</v>
      </c>
      <c r="I246" s="8">
        <v>93</v>
      </c>
      <c r="J246" s="8">
        <v>34</v>
      </c>
      <c r="Q246" s="8">
        <v>30</v>
      </c>
      <c r="R246" s="9">
        <v>330</v>
      </c>
      <c r="S246" s="9">
        <v>96</v>
      </c>
      <c r="T246" s="9">
        <v>93</v>
      </c>
      <c r="U246" s="46" t="str">
        <f>IFERROR(VLOOKUP(VALUE(A246),SchList!$A$2:$C$436,3,FALSE),"Missing")</f>
        <v>Missing</v>
      </c>
      <c r="V246" s="9" t="str">
        <f>IFERROR(VLOOKUP(VALUE(A246),SchList!$A$2:$C$777,2,FALSE),"Missing")</f>
        <v>TREASURE ISLAND ELEMENTARY</v>
      </c>
    </row>
    <row r="247" spans="1:22" x14ac:dyDescent="0.2">
      <c r="A247" s="8" t="s">
        <v>491</v>
      </c>
      <c r="B247" s="8" t="s">
        <v>1708</v>
      </c>
      <c r="C247" s="8">
        <v>468</v>
      </c>
      <c r="D247" s="8">
        <v>57</v>
      </c>
      <c r="E247" s="8">
        <v>60</v>
      </c>
      <c r="F247" s="8">
        <v>55</v>
      </c>
      <c r="G247" s="8">
        <v>61</v>
      </c>
      <c r="H247" s="8">
        <v>75</v>
      </c>
      <c r="I247" s="8">
        <v>85</v>
      </c>
      <c r="Q247" s="8">
        <v>75</v>
      </c>
      <c r="R247" s="9">
        <v>221</v>
      </c>
      <c r="S247" s="9">
        <v>75</v>
      </c>
      <c r="T247" s="9">
        <v>85</v>
      </c>
      <c r="U247" s="46" t="str">
        <f>IFERROR(VLOOKUP(VALUE(A247),SchList!$A$2:$C$436,3,FALSE),"Missing")</f>
        <v>Missing</v>
      </c>
      <c r="V247" s="9" t="str">
        <f>IFERROR(VLOOKUP(VALUE(A247),SchList!$A$2:$C$777,2,FALSE),"Missing")</f>
        <v>TROPICAL ELEMENTARY</v>
      </c>
    </row>
    <row r="248" spans="1:22" x14ac:dyDescent="0.2">
      <c r="A248" s="8" t="s">
        <v>493</v>
      </c>
      <c r="B248" s="8" t="s">
        <v>1709</v>
      </c>
      <c r="C248" s="8">
        <v>370</v>
      </c>
      <c r="D248" s="8">
        <v>54</v>
      </c>
      <c r="E248" s="8">
        <v>61</v>
      </c>
      <c r="F248" s="8">
        <v>52</v>
      </c>
      <c r="G248" s="8">
        <v>64</v>
      </c>
      <c r="H248" s="8">
        <v>52</v>
      </c>
      <c r="I248" s="8">
        <v>70</v>
      </c>
      <c r="Q248" s="8">
        <v>17</v>
      </c>
      <c r="R248" s="9">
        <v>186</v>
      </c>
      <c r="S248" s="9">
        <v>52</v>
      </c>
      <c r="T248" s="9">
        <v>70</v>
      </c>
      <c r="U248" s="46">
        <f>IFERROR(VLOOKUP(VALUE(A248),SchList!$A$2:$C$436,3,FALSE),"Missing")</f>
        <v>5561</v>
      </c>
      <c r="V248" s="9" t="str">
        <f>IFERROR(VLOOKUP(VALUE(A248),SchList!$A$2:$C$777,2,FALSE),"Missing")</f>
        <v>FRANCES S. TUCKER ELEMENTARY</v>
      </c>
    </row>
    <row r="249" spans="1:22" x14ac:dyDescent="0.2">
      <c r="A249" s="8" t="s">
        <v>495</v>
      </c>
      <c r="B249" s="8" t="s">
        <v>1710</v>
      </c>
      <c r="C249" s="8">
        <v>629</v>
      </c>
      <c r="D249" s="8">
        <v>93</v>
      </c>
      <c r="E249" s="8">
        <v>90</v>
      </c>
      <c r="F249" s="8">
        <v>89</v>
      </c>
      <c r="G249" s="8">
        <v>105</v>
      </c>
      <c r="H249" s="8">
        <v>113</v>
      </c>
      <c r="I249" s="8">
        <v>121</v>
      </c>
      <c r="Q249" s="8">
        <v>18</v>
      </c>
      <c r="R249" s="9">
        <v>339</v>
      </c>
      <c r="S249" s="9">
        <v>113</v>
      </c>
      <c r="T249" s="9">
        <v>121</v>
      </c>
      <c r="U249" s="46" t="str">
        <f>IFERROR(VLOOKUP(VALUE(A249),SchList!$A$2:$C$436,3,FALSE),"Missing")</f>
        <v>Missing</v>
      </c>
      <c r="V249" s="9" t="str">
        <f>IFERROR(VLOOKUP(VALUE(A249),SchList!$A$2:$C$777,2,FALSE),"Missing")</f>
        <v>TWIN LAKES ELEMENTARY</v>
      </c>
    </row>
    <row r="250" spans="1:22" x14ac:dyDescent="0.2">
      <c r="A250" s="8" t="s">
        <v>497</v>
      </c>
      <c r="B250" s="8" t="s">
        <v>1711</v>
      </c>
      <c r="C250" s="8">
        <v>412</v>
      </c>
      <c r="D250" s="8">
        <v>49</v>
      </c>
      <c r="E250" s="8">
        <v>57</v>
      </c>
      <c r="F250" s="8">
        <v>69</v>
      </c>
      <c r="G250" s="8">
        <v>66</v>
      </c>
      <c r="H250" s="8">
        <v>59</v>
      </c>
      <c r="I250" s="8">
        <v>79</v>
      </c>
      <c r="Q250" s="8">
        <v>33</v>
      </c>
      <c r="R250" s="9">
        <v>204</v>
      </c>
      <c r="S250" s="9">
        <v>59</v>
      </c>
      <c r="T250" s="9">
        <v>79</v>
      </c>
      <c r="U250" s="46" t="str">
        <f>IFERROR(VLOOKUP(VALUE(A250),SchList!$A$2:$C$436,3,FALSE),"Missing")</f>
        <v>Missing</v>
      </c>
      <c r="V250" s="9" t="str">
        <f>IFERROR(VLOOKUP(VALUE(A250),SchList!$A$2:$C$777,2,FALSE),"Missing")</f>
        <v>VILLAGE GREEN ELEMENTARY</v>
      </c>
    </row>
    <row r="251" spans="1:22" x14ac:dyDescent="0.2">
      <c r="A251" s="8" t="s">
        <v>499</v>
      </c>
      <c r="B251" s="8" t="s">
        <v>1712</v>
      </c>
      <c r="C251" s="8">
        <v>739</v>
      </c>
      <c r="D251" s="8">
        <v>82</v>
      </c>
      <c r="E251" s="8">
        <v>106</v>
      </c>
      <c r="F251" s="8">
        <v>84</v>
      </c>
      <c r="G251" s="8">
        <v>90</v>
      </c>
      <c r="H251" s="8">
        <v>104</v>
      </c>
      <c r="I251" s="8">
        <v>109</v>
      </c>
      <c r="J251" s="8">
        <v>85</v>
      </c>
      <c r="K251" s="8">
        <v>61</v>
      </c>
      <c r="Q251" s="8">
        <v>18</v>
      </c>
      <c r="R251" s="9">
        <v>449</v>
      </c>
      <c r="S251" s="9">
        <v>104</v>
      </c>
      <c r="T251" s="9">
        <v>109</v>
      </c>
      <c r="U251" s="46" t="str">
        <f>IFERROR(VLOOKUP(VALUE(A251),SchList!$A$2:$C$436,3,FALSE),"Missing")</f>
        <v>Missing</v>
      </c>
      <c r="V251" s="9" t="str">
        <f>IFERROR(VLOOKUP(VALUE(A251),SchList!$A$2:$C$777,2,FALSE),"Missing")</f>
        <v>VINELAND K-8 CENTER</v>
      </c>
    </row>
    <row r="252" spans="1:22" x14ac:dyDescent="0.2">
      <c r="A252" s="8" t="s">
        <v>501</v>
      </c>
      <c r="B252" s="8" t="s">
        <v>1713</v>
      </c>
      <c r="C252" s="8">
        <v>29</v>
      </c>
      <c r="D252" s="8">
        <v>2</v>
      </c>
      <c r="E252" s="8">
        <v>2</v>
      </c>
      <c r="F252" s="8">
        <v>1</v>
      </c>
      <c r="G252" s="8">
        <v>3</v>
      </c>
      <c r="H252" s="8">
        <v>2</v>
      </c>
      <c r="I252" s="8">
        <v>6</v>
      </c>
      <c r="J252" s="8">
        <v>6</v>
      </c>
      <c r="K252" s="8">
        <v>5</v>
      </c>
      <c r="L252" s="8">
        <v>1</v>
      </c>
      <c r="Q252" s="8">
        <v>1</v>
      </c>
      <c r="R252" s="9">
        <v>23</v>
      </c>
      <c r="S252" s="9">
        <v>3</v>
      </c>
      <c r="T252" s="9">
        <v>7</v>
      </c>
      <c r="U252" s="46" t="str">
        <f>IFERROR(VLOOKUP(VALUE(A252),SchList!$A$2:$C$436,3,FALSE),"Missing")</f>
        <v>Missing</v>
      </c>
      <c r="V252" s="9" t="str">
        <f>IFERROR(VLOOKUP(VALUE(A252),SchList!$A$2:$C$777,2,FALSE),"Missing")</f>
        <v>Missing</v>
      </c>
    </row>
    <row r="253" spans="1:22" x14ac:dyDescent="0.2">
      <c r="A253" s="8" t="s">
        <v>503</v>
      </c>
      <c r="B253" s="8" t="s">
        <v>1714</v>
      </c>
      <c r="C253" s="8">
        <v>795</v>
      </c>
      <c r="D253" s="8">
        <v>115</v>
      </c>
      <c r="E253" s="8">
        <v>144</v>
      </c>
      <c r="F253" s="8">
        <v>113</v>
      </c>
      <c r="G253" s="8">
        <v>133</v>
      </c>
      <c r="H253" s="8">
        <v>141</v>
      </c>
      <c r="I253" s="8">
        <v>103</v>
      </c>
      <c r="Q253" s="8">
        <v>46</v>
      </c>
      <c r="R253" s="9">
        <v>377</v>
      </c>
      <c r="S253" s="9">
        <v>141</v>
      </c>
      <c r="T253" s="9">
        <v>103</v>
      </c>
      <c r="U253" s="46">
        <f>IFERROR(VLOOKUP(VALUE(A253),SchList!$A$2:$C$436,3,FALSE),"Missing")</f>
        <v>5711</v>
      </c>
      <c r="V253" s="9" t="str">
        <f>IFERROR(VLOOKUP(VALUE(A253),SchList!$A$2:$C$777,2,FALSE),"Missing")</f>
        <v>MAE WALTERS ELEMENTARY</v>
      </c>
    </row>
    <row r="254" spans="1:22" x14ac:dyDescent="0.2">
      <c r="A254" s="8" t="s">
        <v>505</v>
      </c>
      <c r="B254" s="8" t="s">
        <v>1715</v>
      </c>
      <c r="C254" s="8">
        <v>655</v>
      </c>
      <c r="D254" s="8">
        <v>115</v>
      </c>
      <c r="E254" s="8">
        <v>85</v>
      </c>
      <c r="F254" s="8">
        <v>98</v>
      </c>
      <c r="G254" s="8">
        <v>127</v>
      </c>
      <c r="H254" s="8">
        <v>111</v>
      </c>
      <c r="I254" s="8">
        <v>89</v>
      </c>
      <c r="Q254" s="8">
        <v>30</v>
      </c>
      <c r="R254" s="9">
        <v>327</v>
      </c>
      <c r="S254" s="9">
        <v>111</v>
      </c>
      <c r="T254" s="9">
        <v>89</v>
      </c>
      <c r="U254" s="46" t="str">
        <f>IFERROR(VLOOKUP(VALUE(A254),SchList!$A$2:$C$436,3,FALSE),"Missing")</f>
        <v>Missing</v>
      </c>
      <c r="V254" s="9" t="str">
        <f>IFERROR(VLOOKUP(VALUE(A254),SchList!$A$2:$C$777,2,FALSE),"Missing")</f>
        <v>WEST HOMESTEAD ELEMENTARY</v>
      </c>
    </row>
    <row r="255" spans="1:22" x14ac:dyDescent="0.2">
      <c r="A255" s="8" t="s">
        <v>507</v>
      </c>
      <c r="B255" s="8" t="s">
        <v>1716</v>
      </c>
      <c r="C255" s="8">
        <v>240</v>
      </c>
      <c r="D255" s="8">
        <v>32</v>
      </c>
      <c r="E255" s="8">
        <v>36</v>
      </c>
      <c r="F255" s="8">
        <v>48</v>
      </c>
      <c r="G255" s="8">
        <v>48</v>
      </c>
      <c r="H255" s="8">
        <v>34</v>
      </c>
      <c r="I255" s="8">
        <v>39</v>
      </c>
      <c r="J255" s="8">
        <v>3</v>
      </c>
      <c r="R255" s="9">
        <v>124</v>
      </c>
      <c r="S255" s="9">
        <v>34</v>
      </c>
      <c r="T255" s="9">
        <v>39</v>
      </c>
      <c r="U255" s="46">
        <f>IFERROR(VLOOKUP(VALUE(A255),SchList!$A$2:$C$436,3,FALSE),"Missing")</f>
        <v>5831</v>
      </c>
      <c r="V255" s="9" t="str">
        <f>IFERROR(VLOOKUP(VALUE(A255),SchList!$A$2:$C$777,2,FALSE),"Missing")</f>
        <v>HENRY S. WEST LABORATORY SCHL</v>
      </c>
    </row>
    <row r="256" spans="1:22" x14ac:dyDescent="0.2">
      <c r="A256" s="8" t="s">
        <v>509</v>
      </c>
      <c r="B256" s="8" t="s">
        <v>1717</v>
      </c>
      <c r="C256" s="8">
        <v>380</v>
      </c>
      <c r="D256" s="8">
        <v>57</v>
      </c>
      <c r="E256" s="8">
        <v>61</v>
      </c>
      <c r="F256" s="8">
        <v>70</v>
      </c>
      <c r="G256" s="8">
        <v>65</v>
      </c>
      <c r="H256" s="8">
        <v>55</v>
      </c>
      <c r="I256" s="8">
        <v>54</v>
      </c>
      <c r="Q256" s="8">
        <v>18</v>
      </c>
      <c r="R256" s="9">
        <v>174</v>
      </c>
      <c r="S256" s="9">
        <v>55</v>
      </c>
      <c r="T256" s="9">
        <v>54</v>
      </c>
      <c r="U256" s="46">
        <f>IFERROR(VLOOKUP(VALUE(A256),SchList!$A$2:$C$436,3,FALSE),"Missing")</f>
        <v>5861</v>
      </c>
      <c r="V256" s="9" t="str">
        <f>IFERROR(VLOOKUP(VALUE(A256),SchList!$A$2:$C$777,2,FALSE),"Missing")</f>
        <v>DR H W MACK/W LITTLE RIVER K8</v>
      </c>
    </row>
    <row r="257" spans="1:22" x14ac:dyDescent="0.2">
      <c r="A257" s="8" t="s">
        <v>511</v>
      </c>
      <c r="B257" s="8" t="s">
        <v>1718</v>
      </c>
      <c r="C257" s="8">
        <v>380</v>
      </c>
      <c r="D257" s="8">
        <v>49</v>
      </c>
      <c r="E257" s="8">
        <v>46</v>
      </c>
      <c r="F257" s="8">
        <v>69</v>
      </c>
      <c r="G257" s="8">
        <v>80</v>
      </c>
      <c r="H257" s="8">
        <v>54</v>
      </c>
      <c r="I257" s="8">
        <v>65</v>
      </c>
      <c r="Q257" s="8">
        <v>17</v>
      </c>
      <c r="R257" s="9">
        <v>199</v>
      </c>
      <c r="S257" s="9">
        <v>54</v>
      </c>
      <c r="T257" s="9">
        <v>65</v>
      </c>
      <c r="U257" s="46">
        <f>IFERROR(VLOOKUP(VALUE(A257),SchList!$A$2:$C$436,3,FALSE),"Missing")</f>
        <v>5901</v>
      </c>
      <c r="V257" s="9" t="str">
        <f>IFERROR(VLOOKUP(VALUE(A257),SchList!$A$2:$C$777,2,FALSE),"Missing")</f>
        <v>CARRIE P MEEK/WESTVIEW K-8 CTR</v>
      </c>
    </row>
    <row r="258" spans="1:22" x14ac:dyDescent="0.2">
      <c r="A258" s="8" t="s">
        <v>513</v>
      </c>
      <c r="B258" s="8" t="s">
        <v>1719</v>
      </c>
      <c r="C258" s="8">
        <v>241</v>
      </c>
      <c r="D258" s="8">
        <v>43</v>
      </c>
      <c r="E258" s="8">
        <v>43</v>
      </c>
      <c r="F258" s="8">
        <v>43</v>
      </c>
      <c r="G258" s="8">
        <v>34</v>
      </c>
      <c r="H258" s="8">
        <v>28</v>
      </c>
      <c r="I258" s="8">
        <v>25</v>
      </c>
      <c r="Q258" s="8">
        <v>25</v>
      </c>
      <c r="R258" s="9">
        <v>87</v>
      </c>
      <c r="S258" s="9">
        <v>28</v>
      </c>
      <c r="T258" s="9">
        <v>25</v>
      </c>
      <c r="U258" s="46">
        <f>IFERROR(VLOOKUP(VALUE(A258),SchList!$A$2:$C$436,3,FALSE),"Missing")</f>
        <v>5931</v>
      </c>
      <c r="V258" s="9" t="str">
        <f>IFERROR(VLOOKUP(VALUE(A258),SchList!$A$2:$C$777,2,FALSE),"Missing")</f>
        <v>PHILLIS WHEATLEY ELEMENTARY</v>
      </c>
    </row>
    <row r="259" spans="1:22" x14ac:dyDescent="0.2">
      <c r="A259" s="8" t="s">
        <v>515</v>
      </c>
      <c r="B259" s="8" t="s">
        <v>1720</v>
      </c>
      <c r="C259" s="8">
        <v>681</v>
      </c>
      <c r="D259" s="8">
        <v>79</v>
      </c>
      <c r="E259" s="8">
        <v>102</v>
      </c>
      <c r="F259" s="8">
        <v>106</v>
      </c>
      <c r="G259" s="8">
        <v>104</v>
      </c>
      <c r="H259" s="8">
        <v>135</v>
      </c>
      <c r="I259" s="8">
        <v>124</v>
      </c>
      <c r="Q259" s="8">
        <v>31</v>
      </c>
      <c r="R259" s="9">
        <v>363</v>
      </c>
      <c r="S259" s="9">
        <v>135</v>
      </c>
      <c r="T259" s="9">
        <v>124</v>
      </c>
      <c r="U259" s="46" t="str">
        <f>IFERROR(VLOOKUP(VALUE(A259),SchList!$A$2:$C$436,3,FALSE),"Missing")</f>
        <v>Missing</v>
      </c>
      <c r="V259" s="9" t="str">
        <f>IFERROR(VLOOKUP(VALUE(A259),SchList!$A$2:$C$777,2,FALSE),"Missing")</f>
        <v>WHISPERING PINES ELEMENTARY</v>
      </c>
    </row>
    <row r="260" spans="1:22" x14ac:dyDescent="0.2">
      <c r="A260" s="8" t="s">
        <v>517</v>
      </c>
      <c r="B260" s="8" t="s">
        <v>1721</v>
      </c>
      <c r="C260" s="8">
        <v>1435</v>
      </c>
      <c r="D260" s="8">
        <v>114</v>
      </c>
      <c r="E260" s="8">
        <v>141</v>
      </c>
      <c r="F260" s="8">
        <v>136</v>
      </c>
      <c r="G260" s="8">
        <v>159</v>
      </c>
      <c r="H260" s="8">
        <v>172</v>
      </c>
      <c r="I260" s="8">
        <v>178</v>
      </c>
      <c r="J260" s="8">
        <v>161</v>
      </c>
      <c r="K260" s="8">
        <v>182</v>
      </c>
      <c r="L260" s="8">
        <v>156</v>
      </c>
      <c r="Q260" s="8">
        <v>36</v>
      </c>
      <c r="R260" s="9">
        <v>1008</v>
      </c>
      <c r="S260" s="9">
        <v>328</v>
      </c>
      <c r="T260" s="9">
        <v>334</v>
      </c>
      <c r="U260" s="46" t="str">
        <f>IFERROR(VLOOKUP(VALUE(A260),SchList!$A$2:$C$436,3,FALSE),"Missing")</f>
        <v>Missing</v>
      </c>
      <c r="V260" s="9" t="str">
        <f>IFERROR(VLOOKUP(VALUE(A260),SchList!$A$2:$C$777,2,FALSE),"Missing")</f>
        <v>WINSTON PARK K-8 CENTER</v>
      </c>
    </row>
    <row r="261" spans="1:22" x14ac:dyDescent="0.2">
      <c r="A261" s="8" t="s">
        <v>519</v>
      </c>
      <c r="B261" s="8" t="s">
        <v>1722</v>
      </c>
      <c r="C261" s="8">
        <v>350</v>
      </c>
      <c r="D261" s="8">
        <v>66</v>
      </c>
      <c r="E261" s="8">
        <v>57</v>
      </c>
      <c r="F261" s="8">
        <v>53</v>
      </c>
      <c r="G261" s="8">
        <v>53</v>
      </c>
      <c r="H261" s="8">
        <v>48</v>
      </c>
      <c r="I261" s="8">
        <v>40</v>
      </c>
      <c r="Q261" s="8">
        <v>33</v>
      </c>
      <c r="R261" s="9">
        <v>141</v>
      </c>
      <c r="S261" s="9">
        <v>48</v>
      </c>
      <c r="T261" s="9">
        <v>40</v>
      </c>
      <c r="U261" s="46">
        <f>IFERROR(VLOOKUP(VALUE(A261),SchList!$A$2:$C$436,3,FALSE),"Missing")</f>
        <v>5971</v>
      </c>
      <c r="V261" s="9" t="str">
        <f>IFERROR(VLOOKUP(VALUE(A261),SchList!$A$2:$C$777,2,FALSE),"Missing")</f>
        <v>NATHAN YOUNG ELEMENTARY</v>
      </c>
    </row>
    <row r="262" spans="1:22" x14ac:dyDescent="0.2">
      <c r="A262" s="8" t="s">
        <v>521</v>
      </c>
      <c r="B262" s="8" t="s">
        <v>1723</v>
      </c>
      <c r="C262" s="8">
        <v>717</v>
      </c>
      <c r="D262" s="8">
        <v>123</v>
      </c>
      <c r="E262" s="8">
        <v>109</v>
      </c>
      <c r="F262" s="8">
        <v>102</v>
      </c>
      <c r="G262" s="8">
        <v>125</v>
      </c>
      <c r="H262" s="8">
        <v>122</v>
      </c>
      <c r="I262" s="8">
        <v>104</v>
      </c>
      <c r="Q262" s="8">
        <v>32</v>
      </c>
      <c r="R262" s="9">
        <v>351</v>
      </c>
      <c r="S262" s="9">
        <v>122</v>
      </c>
      <c r="T262" s="9">
        <v>104</v>
      </c>
      <c r="U262" s="46">
        <f>IFERROR(VLOOKUP(VALUE(A262),SchList!$A$2:$C$436,3,FALSE),"Missing")</f>
        <v>5981</v>
      </c>
      <c r="V262" s="9" t="str">
        <f>IFERROR(VLOOKUP(VALUE(A262),SchList!$A$2:$C$777,2,FALSE),"Missing")</f>
        <v>DR. EDWARD L. WHIGHAM</v>
      </c>
    </row>
    <row r="263" spans="1:22" x14ac:dyDescent="0.2">
      <c r="A263" s="8" t="s">
        <v>523</v>
      </c>
      <c r="B263" s="8" t="s">
        <v>1724</v>
      </c>
      <c r="C263" s="8">
        <v>938</v>
      </c>
      <c r="D263" s="8">
        <v>138</v>
      </c>
      <c r="E263" s="8">
        <v>137</v>
      </c>
      <c r="F263" s="8">
        <v>165</v>
      </c>
      <c r="G263" s="8">
        <v>164</v>
      </c>
      <c r="H263" s="8">
        <v>176</v>
      </c>
      <c r="I263" s="8">
        <v>147</v>
      </c>
      <c r="Q263" s="8">
        <v>11</v>
      </c>
      <c r="R263" s="9">
        <v>487</v>
      </c>
      <c r="S263" s="9">
        <v>176</v>
      </c>
      <c r="T263" s="9">
        <v>147</v>
      </c>
      <c r="U263" s="46">
        <f>IFERROR(VLOOKUP(VALUE(A263),SchList!$A$2:$C$436,3,FALSE),"Missing")</f>
        <v>5991</v>
      </c>
      <c r="V263" s="9" t="str">
        <f>IFERROR(VLOOKUP(VALUE(A263),SchList!$A$2:$C$777,2,FALSE),"Missing")</f>
        <v>CHARLES DAVID WYCHE JR ELEM</v>
      </c>
    </row>
    <row r="264" spans="1:22" x14ac:dyDescent="0.2">
      <c r="A264" s="8" t="s">
        <v>525</v>
      </c>
      <c r="B264" s="8" t="s">
        <v>1725</v>
      </c>
      <c r="C264" s="8">
        <v>1168</v>
      </c>
      <c r="J264" s="8">
        <v>404</v>
      </c>
      <c r="K264" s="8">
        <v>396</v>
      </c>
      <c r="L264" s="8">
        <v>368</v>
      </c>
      <c r="R264" s="9">
        <v>1168</v>
      </c>
      <c r="S264" s="9">
        <v>368</v>
      </c>
      <c r="T264" s="9">
        <v>368</v>
      </c>
      <c r="U264" s="46">
        <f>IFERROR(VLOOKUP(VALUE(A264),SchList!$A$2:$C$436,3,FALSE),"Missing")</f>
        <v>6001</v>
      </c>
      <c r="V264" s="9" t="str">
        <f>IFERROR(VLOOKUP(VALUE(A264),SchList!$A$2:$C$777,2,FALSE),"Missing")</f>
        <v>HERBERT A. AMMONS MIDDLE</v>
      </c>
    </row>
    <row r="265" spans="1:22" x14ac:dyDescent="0.2">
      <c r="A265" s="8" t="s">
        <v>527</v>
      </c>
      <c r="B265" s="8" t="s">
        <v>1726</v>
      </c>
      <c r="C265" s="8">
        <v>144</v>
      </c>
      <c r="J265" s="8">
        <v>60</v>
      </c>
      <c r="K265" s="8">
        <v>40</v>
      </c>
      <c r="L265" s="8">
        <v>44</v>
      </c>
      <c r="R265" s="9">
        <v>144</v>
      </c>
      <c r="S265" s="9">
        <v>44</v>
      </c>
      <c r="T265" s="9">
        <v>44</v>
      </c>
      <c r="U265" s="46">
        <f>IFERROR(VLOOKUP(VALUE(A265),SchList!$A$2:$C$436,3,FALSE),"Missing")</f>
        <v>6004</v>
      </c>
      <c r="V265" s="9" t="str">
        <f>IFERROR(VLOOKUP(VALUE(A265),SchList!$A$2:$C$777,2,FALSE),"Missing")</f>
        <v>SOMERSET ACADEMY MIDDLE</v>
      </c>
    </row>
    <row r="266" spans="1:22" x14ac:dyDescent="0.2">
      <c r="A266" s="8" t="s">
        <v>529</v>
      </c>
      <c r="B266" s="8" t="s">
        <v>1727</v>
      </c>
      <c r="C266" s="8">
        <v>263</v>
      </c>
      <c r="J266" s="8">
        <v>92</v>
      </c>
      <c r="K266" s="8">
        <v>95</v>
      </c>
      <c r="L266" s="8">
        <v>76</v>
      </c>
      <c r="R266" s="9">
        <v>263</v>
      </c>
      <c r="S266" s="9">
        <v>76</v>
      </c>
      <c r="T266" s="9">
        <v>76</v>
      </c>
      <c r="U266" s="46">
        <f>IFERROR(VLOOKUP(VALUE(A266),SchList!$A$2:$C$436,3,FALSE),"Missing")</f>
        <v>6006</v>
      </c>
      <c r="V266" s="9" t="str">
        <f>IFERROR(VLOOKUP(VALUE(A266),SchList!$A$2:$C$777,2,FALSE),"Missing")</f>
        <v>ARCHIMEDEAN CONSERVATORY</v>
      </c>
    </row>
    <row r="267" spans="1:22" x14ac:dyDescent="0.2">
      <c r="A267" s="8" t="s">
        <v>531</v>
      </c>
      <c r="B267" s="8" t="s">
        <v>1728</v>
      </c>
      <c r="C267" s="8">
        <v>150</v>
      </c>
      <c r="J267" s="8">
        <v>72</v>
      </c>
      <c r="K267" s="8">
        <v>38</v>
      </c>
      <c r="L267" s="8">
        <v>40</v>
      </c>
      <c r="R267" s="9">
        <v>150</v>
      </c>
      <c r="S267" s="9">
        <v>40</v>
      </c>
      <c r="T267" s="9">
        <v>40</v>
      </c>
      <c r="U267" s="46">
        <f>IFERROR(VLOOKUP(VALUE(A267),SchList!$A$2:$C$436,3,FALSE),"Missing")</f>
        <v>6008</v>
      </c>
      <c r="V267" s="9" t="str">
        <f>IFERROR(VLOOKUP(VALUE(A267),SchList!$A$2:$C$777,2,FALSE),"Missing")</f>
        <v>LAWRENCE ACADEMY MIDDLE</v>
      </c>
    </row>
    <row r="268" spans="1:22" x14ac:dyDescent="0.2">
      <c r="A268" s="8" t="s">
        <v>533</v>
      </c>
      <c r="B268" s="8" t="s">
        <v>1729</v>
      </c>
      <c r="C268" s="8">
        <v>341</v>
      </c>
      <c r="J268" s="8">
        <v>94</v>
      </c>
      <c r="K268" s="8">
        <v>138</v>
      </c>
      <c r="L268" s="8">
        <v>109</v>
      </c>
      <c r="R268" s="9">
        <v>341</v>
      </c>
      <c r="S268" s="9">
        <v>109</v>
      </c>
      <c r="T268" s="9">
        <v>109</v>
      </c>
      <c r="U268" s="46">
        <f>IFERROR(VLOOKUP(VALUE(A268),SchList!$A$2:$C$436,3,FALSE),"Missing")</f>
        <v>6009</v>
      </c>
      <c r="V268" s="9" t="str">
        <f>IFERROR(VLOOKUP(VALUE(A268),SchList!$A$2:$C$777,2,FALSE),"Missing")</f>
        <v>MATER ACADEMY EAST MIDDLE</v>
      </c>
    </row>
    <row r="269" spans="1:22" x14ac:dyDescent="0.2">
      <c r="A269" s="8" t="s">
        <v>535</v>
      </c>
      <c r="B269" s="8" t="s">
        <v>1730</v>
      </c>
      <c r="C269" s="8">
        <v>300</v>
      </c>
      <c r="J269" s="8">
        <v>97</v>
      </c>
      <c r="K269" s="8">
        <v>115</v>
      </c>
      <c r="L269" s="8">
        <v>88</v>
      </c>
      <c r="R269" s="9">
        <v>300</v>
      </c>
      <c r="S269" s="9">
        <v>88</v>
      </c>
      <c r="T269" s="9">
        <v>88</v>
      </c>
      <c r="U269" s="46">
        <f>IFERROR(VLOOKUP(VALUE(A269),SchList!$A$2:$C$436,3,FALSE),"Missing")</f>
        <v>6010</v>
      </c>
      <c r="V269" s="9" t="str">
        <f>IFERROR(VLOOKUP(VALUE(A269),SchList!$A$2:$C$777,2,FALSE),"Missing")</f>
        <v>FLORIDA INTERNATIONAL ACADEMY</v>
      </c>
    </row>
    <row r="270" spans="1:22" x14ac:dyDescent="0.2">
      <c r="A270" s="8" t="s">
        <v>537</v>
      </c>
      <c r="B270" s="8" t="s">
        <v>1731</v>
      </c>
      <c r="C270" s="8">
        <v>655</v>
      </c>
      <c r="J270" s="8">
        <v>219</v>
      </c>
      <c r="K270" s="8">
        <v>244</v>
      </c>
      <c r="L270" s="8">
        <v>192</v>
      </c>
      <c r="R270" s="9">
        <v>655</v>
      </c>
      <c r="S270" s="9">
        <v>192</v>
      </c>
      <c r="T270" s="9">
        <v>192</v>
      </c>
      <c r="U270" s="46">
        <f>IFERROR(VLOOKUP(VALUE(A270),SchList!$A$2:$C$436,3,FALSE),"Missing")</f>
        <v>6011</v>
      </c>
      <c r="V270" s="9" t="str">
        <f>IFERROR(VLOOKUP(VALUE(A270),SchList!$A$2:$C$777,2,FALSE),"Missing")</f>
        <v>ALLAPATTAH MIDDLE</v>
      </c>
    </row>
    <row r="271" spans="1:22" x14ac:dyDescent="0.2">
      <c r="A271" s="8" t="s">
        <v>539</v>
      </c>
      <c r="B271" s="8" t="s">
        <v>1732</v>
      </c>
      <c r="C271" s="8">
        <v>1252</v>
      </c>
      <c r="J271" s="8">
        <v>452</v>
      </c>
      <c r="K271" s="8">
        <v>387</v>
      </c>
      <c r="L271" s="8">
        <v>413</v>
      </c>
      <c r="R271" s="9">
        <v>1252</v>
      </c>
      <c r="S271" s="9">
        <v>413</v>
      </c>
      <c r="T271" s="9">
        <v>413</v>
      </c>
      <c r="U271" s="46">
        <f>IFERROR(VLOOKUP(VALUE(A271),SchList!$A$2:$C$436,3,FALSE),"Missing")</f>
        <v>6012</v>
      </c>
      <c r="V271" s="9" t="str">
        <f>IFERROR(VLOOKUP(VALUE(A271),SchList!$A$2:$C$777,2,FALSE),"Missing")</f>
        <v>MATER ACADEMY CHARTER MIDDLE</v>
      </c>
    </row>
    <row r="272" spans="1:22" x14ac:dyDescent="0.2">
      <c r="A272" s="8" t="s">
        <v>865</v>
      </c>
      <c r="B272" s="8" t="s">
        <v>1733</v>
      </c>
      <c r="C272" s="8">
        <v>102</v>
      </c>
      <c r="J272" s="8">
        <v>37</v>
      </c>
      <c r="K272" s="8">
        <v>34</v>
      </c>
      <c r="L272" s="8">
        <v>31</v>
      </c>
      <c r="R272" s="9">
        <v>102</v>
      </c>
      <c r="S272" s="9">
        <v>31</v>
      </c>
      <c r="T272" s="9">
        <v>31</v>
      </c>
      <c r="U272" s="46">
        <f>IFERROR(VLOOKUP(VALUE(A272),SchList!$A$2:$C$436,3,FALSE),"Missing")</f>
        <v>6013</v>
      </c>
      <c r="V272" s="9" t="str">
        <f>IFERROR(VLOOKUP(VALUE(A272),SchList!$A$2:$C$777,2,FALSE),"Missing")</f>
        <v>SOMERSET ACADEMY MIDDLE-SOUTH</v>
      </c>
    </row>
    <row r="273" spans="1:22" x14ac:dyDescent="0.2">
      <c r="A273" s="8" t="s">
        <v>541</v>
      </c>
      <c r="B273" s="8" t="s">
        <v>1734</v>
      </c>
      <c r="C273" s="8">
        <v>570</v>
      </c>
      <c r="J273" s="8">
        <v>220</v>
      </c>
      <c r="K273" s="8">
        <v>201</v>
      </c>
      <c r="L273" s="8">
        <v>149</v>
      </c>
      <c r="R273" s="9">
        <v>570</v>
      </c>
      <c r="S273" s="9">
        <v>149</v>
      </c>
      <c r="T273" s="9">
        <v>149</v>
      </c>
      <c r="U273" s="46">
        <f>IFERROR(VLOOKUP(VALUE(A273),SchList!$A$2:$C$436,3,FALSE),"Missing")</f>
        <v>6020</v>
      </c>
      <c r="V273" s="9" t="str">
        <f>IFERROR(VLOOKUP(VALUE(A273),SchList!$A$2:$C$777,2,FALSE),"Missing")</f>
        <v>ASPIRA RAUL A. MARTINEZ CHTR</v>
      </c>
    </row>
    <row r="274" spans="1:22" x14ac:dyDescent="0.2">
      <c r="A274" s="8" t="s">
        <v>542</v>
      </c>
      <c r="B274" s="8" t="s">
        <v>1735</v>
      </c>
      <c r="C274" s="8">
        <v>1303</v>
      </c>
      <c r="J274" s="8">
        <v>424</v>
      </c>
      <c r="K274" s="8">
        <v>436</v>
      </c>
      <c r="L274" s="8">
        <v>443</v>
      </c>
      <c r="R274" s="9">
        <v>1303</v>
      </c>
      <c r="S274" s="9">
        <v>443</v>
      </c>
      <c r="T274" s="9">
        <v>443</v>
      </c>
      <c r="U274" s="46">
        <f>IFERROR(VLOOKUP(VALUE(A274),SchList!$A$2:$C$436,3,FALSE),"Missing")</f>
        <v>6021</v>
      </c>
      <c r="V274" s="9" t="str">
        <f>IFERROR(VLOOKUP(VALUE(A274),SchList!$A$2:$C$777,2,FALSE),"Missing")</f>
        <v>ARVIDA MIDDLE SCHOOL</v>
      </c>
    </row>
    <row r="275" spans="1:22" x14ac:dyDescent="0.2">
      <c r="A275" s="8" t="s">
        <v>544</v>
      </c>
      <c r="B275" s="8" t="s">
        <v>1736</v>
      </c>
      <c r="C275" s="8">
        <v>641</v>
      </c>
      <c r="J275" s="8">
        <v>252</v>
      </c>
      <c r="K275" s="8">
        <v>221</v>
      </c>
      <c r="L275" s="8">
        <v>168</v>
      </c>
      <c r="R275" s="9">
        <v>641</v>
      </c>
      <c r="S275" s="9">
        <v>168</v>
      </c>
      <c r="T275" s="9">
        <v>168</v>
      </c>
      <c r="U275" s="46">
        <f>IFERROR(VLOOKUP(VALUE(A275),SchList!$A$2:$C$436,3,FALSE),"Missing")</f>
        <v>6022</v>
      </c>
      <c r="V275" s="9" t="str">
        <f>IFERROR(VLOOKUP(VALUE(A275),SchList!$A$2:$C$777,2,FALSE),"Missing")</f>
        <v>PINECREST ACADEMY CHARTER MIDD</v>
      </c>
    </row>
    <row r="276" spans="1:22" x14ac:dyDescent="0.2">
      <c r="A276" s="8" t="s">
        <v>546</v>
      </c>
      <c r="B276" s="8" t="s">
        <v>1737</v>
      </c>
      <c r="C276" s="8">
        <v>723</v>
      </c>
      <c r="J276" s="8">
        <v>390</v>
      </c>
      <c r="K276" s="8">
        <v>330</v>
      </c>
      <c r="L276" s="8">
        <v>3</v>
      </c>
      <c r="R276" s="9">
        <v>723</v>
      </c>
      <c r="S276" s="9">
        <v>3</v>
      </c>
      <c r="T276" s="9">
        <v>3</v>
      </c>
      <c r="U276" s="46">
        <f>IFERROR(VLOOKUP(VALUE(A276),SchList!$A$2:$C$436,3,FALSE),"Missing")</f>
        <v>6023</v>
      </c>
      <c r="V276" s="9" t="str">
        <f>IFERROR(VLOOKUP(VALUE(A276),SchList!$A$2:$C$777,2,FALSE),"Missing")</f>
        <v>ANDOVER MIDDLE SCHOOL</v>
      </c>
    </row>
    <row r="277" spans="1:22" x14ac:dyDescent="0.2">
      <c r="A277" s="8" t="s">
        <v>548</v>
      </c>
      <c r="B277" s="8" t="s">
        <v>1738</v>
      </c>
      <c r="C277" s="8">
        <v>136</v>
      </c>
      <c r="J277" s="8">
        <v>58</v>
      </c>
      <c r="K277" s="8">
        <v>46</v>
      </c>
      <c r="L277" s="8">
        <v>32</v>
      </c>
      <c r="R277" s="9">
        <v>136</v>
      </c>
      <c r="S277" s="9">
        <v>32</v>
      </c>
      <c r="T277" s="9">
        <v>32</v>
      </c>
      <c r="U277" s="46">
        <f>IFERROR(VLOOKUP(VALUE(A277),SchList!$A$2:$C$436,3,FALSE),"Missing")</f>
        <v>6028</v>
      </c>
      <c r="V277" s="9" t="str">
        <f>IFERROR(VLOOKUP(VALUE(A277),SchList!$A$2:$C$777,2,FALSE),"Missing")</f>
        <v>RENAISSANCE MIDDLE CHARTER</v>
      </c>
    </row>
    <row r="278" spans="1:22" x14ac:dyDescent="0.2">
      <c r="A278" s="8" t="s">
        <v>550</v>
      </c>
      <c r="B278" s="8" t="s">
        <v>1739</v>
      </c>
      <c r="C278" s="8">
        <v>975</v>
      </c>
      <c r="J278" s="8">
        <v>339</v>
      </c>
      <c r="K278" s="8">
        <v>320</v>
      </c>
      <c r="L278" s="8">
        <v>316</v>
      </c>
      <c r="R278" s="9">
        <v>975</v>
      </c>
      <c r="S278" s="9">
        <v>316</v>
      </c>
      <c r="T278" s="9">
        <v>316</v>
      </c>
      <c r="U278" s="46">
        <f>IFERROR(VLOOKUP(VALUE(A278),SchList!$A$2:$C$436,3,FALSE),"Missing")</f>
        <v>6030</v>
      </c>
      <c r="V278" s="9" t="str">
        <f>IFERROR(VLOOKUP(VALUE(A278),SchList!$A$2:$C$777,2,FALSE),"Missing")</f>
        <v>DORAL ACADEMY CHARTER MIDDLE</v>
      </c>
    </row>
    <row r="279" spans="1:22" x14ac:dyDescent="0.2">
      <c r="A279" s="8" t="s">
        <v>552</v>
      </c>
      <c r="B279" s="8" t="s">
        <v>1740</v>
      </c>
      <c r="C279" s="8">
        <v>690</v>
      </c>
      <c r="J279" s="8">
        <v>210</v>
      </c>
      <c r="K279" s="8">
        <v>241</v>
      </c>
      <c r="L279" s="8">
        <v>239</v>
      </c>
      <c r="R279" s="9">
        <v>690</v>
      </c>
      <c r="S279" s="9">
        <v>239</v>
      </c>
      <c r="T279" s="9">
        <v>239</v>
      </c>
      <c r="U279" s="46">
        <f>IFERROR(VLOOKUP(VALUE(A279),SchList!$A$2:$C$436,3,FALSE),"Missing")</f>
        <v>6031</v>
      </c>
      <c r="V279" s="9" t="str">
        <f>IFERROR(VLOOKUP(VALUE(A279),SchList!$A$2:$C$777,2,FALSE),"Missing")</f>
        <v>BROWNSVILLE MIDDLE</v>
      </c>
    </row>
    <row r="280" spans="1:22" x14ac:dyDescent="0.2">
      <c r="A280" s="8" t="s">
        <v>554</v>
      </c>
      <c r="B280" s="8" t="s">
        <v>1741</v>
      </c>
      <c r="C280" s="8">
        <v>216</v>
      </c>
      <c r="J280" s="8">
        <v>87</v>
      </c>
      <c r="K280" s="8">
        <v>59</v>
      </c>
      <c r="L280" s="8">
        <v>70</v>
      </c>
      <c r="R280" s="9">
        <v>216</v>
      </c>
      <c r="S280" s="9">
        <v>70</v>
      </c>
      <c r="T280" s="9">
        <v>70</v>
      </c>
      <c r="U280" s="46">
        <f>IFERROR(VLOOKUP(VALUE(A280),SchList!$A$2:$C$436,3,FALSE),"Missing")</f>
        <v>6033</v>
      </c>
      <c r="V280" s="9" t="str">
        <f>IFERROR(VLOOKUP(VALUE(A280),SchList!$A$2:$C$777,2,FALSE),"Missing")</f>
        <v>MATER ACADEMY LAKES MIDDLE</v>
      </c>
    </row>
    <row r="281" spans="1:22" x14ac:dyDescent="0.2">
      <c r="A281" s="8" t="s">
        <v>556</v>
      </c>
      <c r="B281" s="8" t="s">
        <v>1742</v>
      </c>
      <c r="C281" s="8">
        <v>552</v>
      </c>
      <c r="J281" s="8">
        <v>86</v>
      </c>
      <c r="K281" s="8">
        <v>91</v>
      </c>
      <c r="L281" s="8">
        <v>79</v>
      </c>
      <c r="M281" s="8">
        <v>86</v>
      </c>
      <c r="N281" s="8">
        <v>77</v>
      </c>
      <c r="O281" s="8">
        <v>74</v>
      </c>
      <c r="P281" s="8">
        <v>59</v>
      </c>
      <c r="R281" s="9">
        <v>419</v>
      </c>
      <c r="S281" s="9">
        <v>156</v>
      </c>
      <c r="T281" s="9">
        <v>153</v>
      </c>
      <c r="U281" s="46">
        <f>IFERROR(VLOOKUP(VALUE(A281),SchList!$A$2:$C$436,3,FALSE),"Missing")</f>
        <v>6040</v>
      </c>
      <c r="V281" s="9" t="str">
        <f>IFERROR(VLOOKUP(VALUE(A281),SchList!$A$2:$C$777,2,FALSE),"Missing")</f>
        <v>DOCTORS CHARTER/MIAMI SHORES</v>
      </c>
    </row>
    <row r="282" spans="1:22" x14ac:dyDescent="0.2">
      <c r="A282" s="8" t="s">
        <v>558</v>
      </c>
      <c r="B282" s="8" t="s">
        <v>1743</v>
      </c>
      <c r="C282" s="8">
        <v>883</v>
      </c>
      <c r="J282" s="8">
        <v>238</v>
      </c>
      <c r="K282" s="8">
        <v>265</v>
      </c>
      <c r="L282" s="8">
        <v>380</v>
      </c>
      <c r="R282" s="9">
        <v>883</v>
      </c>
      <c r="S282" s="9">
        <v>380</v>
      </c>
      <c r="T282" s="9">
        <v>380</v>
      </c>
      <c r="U282" s="46">
        <f>IFERROR(VLOOKUP(VALUE(A282),SchList!$A$2:$C$436,3,FALSE),"Missing")</f>
        <v>6041</v>
      </c>
      <c r="V282" s="9" t="str">
        <f>IFERROR(VLOOKUP(VALUE(A282),SchList!$A$2:$C$777,2,FALSE),"Missing")</f>
        <v>PAUL W. BELL MIDDLE</v>
      </c>
    </row>
    <row r="283" spans="1:22" x14ac:dyDescent="0.2">
      <c r="A283" s="8" t="s">
        <v>560</v>
      </c>
      <c r="B283" s="8" t="s">
        <v>1744</v>
      </c>
      <c r="C283" s="8">
        <v>186</v>
      </c>
      <c r="J283" s="8">
        <v>78</v>
      </c>
      <c r="K283" s="8">
        <v>75</v>
      </c>
      <c r="L283" s="8">
        <v>33</v>
      </c>
      <c r="R283" s="9">
        <v>186</v>
      </c>
      <c r="S283" s="9">
        <v>33</v>
      </c>
      <c r="T283" s="9">
        <v>33</v>
      </c>
      <c r="U283" s="46">
        <f>IFERROR(VLOOKUP(VALUE(A283),SchList!$A$2:$C$436,3,FALSE),"Missing")</f>
        <v>6042</v>
      </c>
      <c r="V283" s="9" t="str">
        <f>IFERROR(VLOOKUP(VALUE(A283),SchList!$A$2:$C$777,2,FALSE),"Missing")</f>
        <v>MATER GARDENS ACADEMY MIDDLE</v>
      </c>
    </row>
    <row r="284" spans="1:22" x14ac:dyDescent="0.2">
      <c r="A284" s="8" t="s">
        <v>562</v>
      </c>
      <c r="B284" s="8" t="s">
        <v>1745</v>
      </c>
      <c r="C284" s="8">
        <v>15</v>
      </c>
      <c r="J284" s="8">
        <v>15</v>
      </c>
      <c r="R284" s="9">
        <v>15</v>
      </c>
      <c r="S284" s="9">
        <v>0</v>
      </c>
      <c r="T284" s="9">
        <v>0</v>
      </c>
      <c r="U284" s="46">
        <f>IFERROR(VLOOKUP(VALUE(A284),SchList!$A$2:$C$436,3,FALSE),"Missing")</f>
        <v>6043</v>
      </c>
      <c r="V284" s="9" t="str">
        <f>IFERROR(VLOOKUP(VALUE(A284),SchList!$A$2:$C$777,2,FALSE),"Missing")</f>
        <v>SOMERSET ACAD MIDDLE (C-PALMS)</v>
      </c>
    </row>
    <row r="285" spans="1:22" x14ac:dyDescent="0.2">
      <c r="A285" s="8" t="s">
        <v>866</v>
      </c>
      <c r="B285" s="8" t="s">
        <v>1746</v>
      </c>
      <c r="C285" s="8">
        <v>122</v>
      </c>
      <c r="J285" s="8">
        <v>49</v>
      </c>
      <c r="K285" s="8">
        <v>43</v>
      </c>
      <c r="L285" s="8">
        <v>30</v>
      </c>
      <c r="R285" s="9">
        <v>122</v>
      </c>
      <c r="S285" s="9">
        <v>30</v>
      </c>
      <c r="T285" s="9">
        <v>30</v>
      </c>
      <c r="U285" s="46" t="str">
        <f t="shared" ref="U285:U286" si="2">A285</f>
        <v>6045</v>
      </c>
      <c r="V285" s="9" t="str">
        <f>IFERROR(VLOOKUP(VALUE(A285),SchList!$A$2:$C$777,2,FALSE),"Missing")</f>
        <v>INTL. STUDIES CHARTER MIDDLE</v>
      </c>
    </row>
    <row r="286" spans="1:22" x14ac:dyDescent="0.2">
      <c r="A286" s="8" t="s">
        <v>563</v>
      </c>
      <c r="B286" s="8" t="s">
        <v>1747</v>
      </c>
      <c r="C286" s="8">
        <v>78</v>
      </c>
      <c r="J286" s="8">
        <v>38</v>
      </c>
      <c r="K286" s="8">
        <v>24</v>
      </c>
      <c r="L286" s="8">
        <v>16</v>
      </c>
      <c r="R286" s="9">
        <v>78</v>
      </c>
      <c r="S286" s="9">
        <v>16</v>
      </c>
      <c r="T286" s="9">
        <v>16</v>
      </c>
      <c r="U286" s="46" t="str">
        <f t="shared" si="2"/>
        <v>6047</v>
      </c>
      <c r="V286" s="9" t="str">
        <f>IFERROR(VLOOKUP(VALUE(A286),SchList!$A$2:$C$777,2,FALSE),"Missing")</f>
        <v>MATER ACADEMY MIDDLE-INTL STUD</v>
      </c>
    </row>
    <row r="287" spans="1:22" x14ac:dyDescent="0.2">
      <c r="A287" s="8" t="s">
        <v>565</v>
      </c>
      <c r="B287" s="8" t="s">
        <v>1748</v>
      </c>
      <c r="C287" s="8">
        <v>103</v>
      </c>
      <c r="J287" s="8">
        <v>48</v>
      </c>
      <c r="K287" s="8">
        <v>30</v>
      </c>
      <c r="L287" s="8">
        <v>25</v>
      </c>
      <c r="R287" s="9">
        <v>103</v>
      </c>
      <c r="S287" s="9">
        <v>25</v>
      </c>
      <c r="T287" s="9">
        <v>25</v>
      </c>
      <c r="U287" s="46">
        <f>IFERROR(VLOOKUP(VALUE(A287),SchList!$A$2:$C$436,3,FALSE),"Missing")</f>
        <v>6048</v>
      </c>
      <c r="V287" s="9" t="str">
        <f>IFERROR(VLOOKUP(VALUE(A287),SchList!$A$2:$C$777,2,FALSE),"Missing")</f>
        <v>MIAMI COMMUNITY CHARTER MIDDLE</v>
      </c>
    </row>
    <row r="288" spans="1:22" x14ac:dyDescent="0.2">
      <c r="A288" s="8" t="s">
        <v>567</v>
      </c>
      <c r="B288" s="8" t="s">
        <v>1749</v>
      </c>
      <c r="C288" s="8">
        <v>65</v>
      </c>
      <c r="J288" s="8">
        <v>28</v>
      </c>
      <c r="K288" s="8">
        <v>20</v>
      </c>
      <c r="L288" s="8">
        <v>17</v>
      </c>
      <c r="R288" s="9">
        <v>65</v>
      </c>
      <c r="S288" s="9">
        <v>17</v>
      </c>
      <c r="T288" s="9">
        <v>17</v>
      </c>
      <c r="U288" s="46">
        <f>IFERROR(VLOOKUP(VALUE(A288),SchList!$A$2:$C$436,3,FALSE),"Missing")</f>
        <v>6049</v>
      </c>
      <c r="V288" s="9" t="str">
        <f>IFERROR(VLOOKUP(VALUE(A288),SchList!$A$2:$C$777,2,FALSE),"Missing")</f>
        <v>RIVER CITIES COMMUNITY CHARTER</v>
      </c>
    </row>
    <row r="289" spans="1:22" x14ac:dyDescent="0.2">
      <c r="A289" s="8" t="s">
        <v>569</v>
      </c>
      <c r="B289" s="8" t="s">
        <v>1750</v>
      </c>
      <c r="C289" s="8">
        <v>866</v>
      </c>
      <c r="J289" s="8">
        <v>269</v>
      </c>
      <c r="K289" s="8">
        <v>269</v>
      </c>
      <c r="L289" s="8">
        <v>328</v>
      </c>
      <c r="R289" s="9">
        <v>866</v>
      </c>
      <c r="S289" s="9">
        <v>328</v>
      </c>
      <c r="T289" s="9">
        <v>328</v>
      </c>
      <c r="U289" s="46">
        <f>IFERROR(VLOOKUP(VALUE(A289),SchList!$A$2:$C$436,3,FALSE),"Missing")</f>
        <v>6051</v>
      </c>
      <c r="V289" s="9" t="str">
        <f>IFERROR(VLOOKUP(VALUE(A289),SchList!$A$2:$C$777,2,FALSE),"Missing")</f>
        <v>CAROL CITY MIDDLE</v>
      </c>
    </row>
    <row r="290" spans="1:22" x14ac:dyDescent="0.2">
      <c r="A290" s="8" t="s">
        <v>571</v>
      </c>
      <c r="B290" s="8" t="s">
        <v>1751</v>
      </c>
      <c r="C290" s="8">
        <v>876</v>
      </c>
      <c r="J290" s="8">
        <v>473</v>
      </c>
      <c r="K290" s="8">
        <v>403</v>
      </c>
      <c r="R290" s="9">
        <v>876</v>
      </c>
      <c r="S290" s="9">
        <v>0</v>
      </c>
      <c r="T290" s="9">
        <v>0</v>
      </c>
      <c r="U290" s="46" t="str">
        <f>IFERROR(VLOOKUP(VALUE(A290),SchList!$A$2:$C$436,3,FALSE),"Missing")</f>
        <v>Missing</v>
      </c>
      <c r="V290" s="9" t="str">
        <f>IFERROR(VLOOKUP(VALUE(A290),SchList!$A$2:$C$777,2,FALSE),"Missing")</f>
        <v>ZELDA GLAZER MIDDLE SCHOOL</v>
      </c>
    </row>
    <row r="291" spans="1:22" x14ac:dyDescent="0.2">
      <c r="A291" s="8" t="s">
        <v>867</v>
      </c>
      <c r="B291" s="8" t="s">
        <v>1752</v>
      </c>
      <c r="C291" s="8">
        <v>24</v>
      </c>
      <c r="J291" s="8">
        <v>24</v>
      </c>
      <c r="R291" s="9">
        <v>24</v>
      </c>
      <c r="S291" s="9">
        <v>0</v>
      </c>
      <c r="T291" s="9">
        <v>0</v>
      </c>
      <c r="U291" s="46" t="str">
        <f>A291</f>
        <v>6053</v>
      </c>
      <c r="V291" s="9" t="str">
        <f>IFERROR(VLOOKUP(VALUE(A291),SchList!$A$2:$C$777,2,FALSE),"Missing")</f>
        <v>SOMERSET ACAD MIDDLE (S-MIAMI)</v>
      </c>
    </row>
    <row r="292" spans="1:22" x14ac:dyDescent="0.2">
      <c r="A292" s="8" t="s">
        <v>573</v>
      </c>
      <c r="B292" s="8" t="s">
        <v>1753</v>
      </c>
      <c r="C292" s="8">
        <v>283</v>
      </c>
      <c r="J292" s="8">
        <v>102</v>
      </c>
      <c r="K292" s="8">
        <v>102</v>
      </c>
      <c r="L292" s="8">
        <v>79</v>
      </c>
      <c r="R292" s="9">
        <v>283</v>
      </c>
      <c r="S292" s="9">
        <v>79</v>
      </c>
      <c r="T292" s="9">
        <v>79</v>
      </c>
      <c r="U292" s="46">
        <f>IFERROR(VLOOKUP(VALUE(A292),SchList!$A$2:$C$436,3,FALSE),"Missing")</f>
        <v>6060</v>
      </c>
      <c r="V292" s="9" t="str">
        <f>IFERROR(VLOOKUP(VALUE(A292),SchList!$A$2:$C$777,2,FALSE),"Missing")</f>
        <v>ASPIRA SOUTH YOUTH LEADERSHIP</v>
      </c>
    </row>
    <row r="293" spans="1:22" x14ac:dyDescent="0.2">
      <c r="A293" s="8" t="s">
        <v>575</v>
      </c>
      <c r="B293" s="8" t="s">
        <v>1754</v>
      </c>
      <c r="C293" s="8">
        <v>822</v>
      </c>
      <c r="J293" s="8">
        <v>244</v>
      </c>
      <c r="K293" s="8">
        <v>260</v>
      </c>
      <c r="L293" s="8">
        <v>318</v>
      </c>
      <c r="R293" s="9">
        <v>822</v>
      </c>
      <c r="S293" s="9">
        <v>318</v>
      </c>
      <c r="T293" s="9">
        <v>318</v>
      </c>
      <c r="U293" s="46">
        <f>IFERROR(VLOOKUP(VALUE(A293),SchList!$A$2:$C$436,3,FALSE),"Missing")</f>
        <v>6061</v>
      </c>
      <c r="V293" s="9" t="str">
        <f>IFERROR(VLOOKUP(VALUE(A293),SchList!$A$2:$C$777,2,FALSE),"Missing")</f>
        <v>CAMPBELL DRIVE MIDDLE</v>
      </c>
    </row>
    <row r="294" spans="1:22" x14ac:dyDescent="0.2">
      <c r="A294" s="8" t="s">
        <v>577</v>
      </c>
      <c r="B294" s="8" t="s">
        <v>1755</v>
      </c>
      <c r="C294" s="8">
        <v>468</v>
      </c>
      <c r="J294" s="8">
        <v>183</v>
      </c>
      <c r="K294" s="8">
        <v>143</v>
      </c>
      <c r="L294" s="8">
        <v>142</v>
      </c>
      <c r="R294" s="9">
        <v>468</v>
      </c>
      <c r="S294" s="9">
        <v>142</v>
      </c>
      <c r="T294" s="9">
        <v>142</v>
      </c>
      <c r="U294" s="46">
        <f>IFERROR(VLOOKUP(VALUE(A294),SchList!$A$2:$C$436,3,FALSE),"Missing")</f>
        <v>6070</v>
      </c>
      <c r="V294" s="9" t="str">
        <f>IFERROR(VLOOKUP(VALUE(A294),SchList!$A$2:$C$777,2,FALSE),"Missing")</f>
        <v>ASPIRA EUGENIO MARIA DE HOSTOS</v>
      </c>
    </row>
    <row r="295" spans="1:22" x14ac:dyDescent="0.2">
      <c r="A295" s="8" t="s">
        <v>579</v>
      </c>
      <c r="B295" s="8" t="s">
        <v>1756</v>
      </c>
      <c r="C295" s="8">
        <v>997</v>
      </c>
      <c r="J295" s="8">
        <v>386</v>
      </c>
      <c r="K295" s="8">
        <v>324</v>
      </c>
      <c r="L295" s="8">
        <v>287</v>
      </c>
      <c r="R295" s="9">
        <v>997</v>
      </c>
      <c r="S295" s="9">
        <v>287</v>
      </c>
      <c r="T295" s="9">
        <v>287</v>
      </c>
      <c r="U295" s="46">
        <f>IFERROR(VLOOKUP(VALUE(A295),SchList!$A$2:$C$436,3,FALSE),"Missing")</f>
        <v>6071</v>
      </c>
      <c r="V295" s="9" t="str">
        <f>IFERROR(VLOOKUP(VALUE(A295),SchList!$A$2:$C$777,2,FALSE),"Missing")</f>
        <v>GEORGE WASHINGTON CARVER</v>
      </c>
    </row>
    <row r="296" spans="1:22" x14ac:dyDescent="0.2">
      <c r="A296" s="8" t="s">
        <v>581</v>
      </c>
      <c r="B296" s="8" t="s">
        <v>1757</v>
      </c>
      <c r="C296" s="8">
        <v>911</v>
      </c>
      <c r="J296" s="8">
        <v>260</v>
      </c>
      <c r="K296" s="8">
        <v>296</v>
      </c>
      <c r="L296" s="8">
        <v>355</v>
      </c>
      <c r="R296" s="9">
        <v>911</v>
      </c>
      <c r="S296" s="9">
        <v>355</v>
      </c>
      <c r="T296" s="9">
        <v>355</v>
      </c>
      <c r="U296" s="46">
        <f>IFERROR(VLOOKUP(VALUE(A296),SchList!$A$2:$C$436,3,FALSE),"Missing")</f>
        <v>6081</v>
      </c>
      <c r="V296" s="9" t="str">
        <f>IFERROR(VLOOKUP(VALUE(A296),SchList!$A$2:$C$777,2,FALSE),"Missing")</f>
        <v>CENTENNIAL MIDDLE</v>
      </c>
    </row>
    <row r="297" spans="1:22" x14ac:dyDescent="0.2">
      <c r="A297" s="8" t="s">
        <v>583</v>
      </c>
      <c r="B297" s="8" t="s">
        <v>1758</v>
      </c>
      <c r="C297" s="8">
        <v>1061</v>
      </c>
      <c r="J297" s="8">
        <v>346</v>
      </c>
      <c r="K297" s="8">
        <v>344</v>
      </c>
      <c r="L297" s="8">
        <v>371</v>
      </c>
      <c r="R297" s="9">
        <v>1061</v>
      </c>
      <c r="S297" s="9">
        <v>371</v>
      </c>
      <c r="T297" s="9">
        <v>371</v>
      </c>
      <c r="U297" s="46">
        <f>IFERROR(VLOOKUP(VALUE(A297),SchList!$A$2:$C$436,3,FALSE),"Missing")</f>
        <v>6091</v>
      </c>
      <c r="V297" s="9" t="str">
        <f>IFERROR(VLOOKUP(VALUE(A297),SchList!$A$2:$C$777,2,FALSE),"Missing")</f>
        <v>CITRUS GROVE MIDDLE SCHOOL</v>
      </c>
    </row>
    <row r="298" spans="1:22" x14ac:dyDescent="0.2">
      <c r="A298" s="8" t="s">
        <v>585</v>
      </c>
      <c r="B298" s="8" t="s">
        <v>1759</v>
      </c>
      <c r="C298" s="8">
        <v>792</v>
      </c>
      <c r="J298" s="8">
        <v>234</v>
      </c>
      <c r="K298" s="8">
        <v>253</v>
      </c>
      <c r="L298" s="8">
        <v>305</v>
      </c>
      <c r="R298" s="9">
        <v>792</v>
      </c>
      <c r="S298" s="9">
        <v>305</v>
      </c>
      <c r="T298" s="9">
        <v>305</v>
      </c>
      <c r="U298" s="46">
        <f>IFERROR(VLOOKUP(VALUE(A298),SchList!$A$2:$C$436,3,FALSE),"Missing")</f>
        <v>6111</v>
      </c>
      <c r="V298" s="9" t="str">
        <f>IFERROR(VLOOKUP(VALUE(A298),SchList!$A$2:$C$777,2,FALSE),"Missing")</f>
        <v>CUTLER RIDGE MIDDLE</v>
      </c>
    </row>
    <row r="299" spans="1:22" x14ac:dyDescent="0.2">
      <c r="A299" s="8" t="s">
        <v>587</v>
      </c>
      <c r="B299" s="8" t="s">
        <v>1760</v>
      </c>
      <c r="C299" s="8">
        <v>781</v>
      </c>
      <c r="J299" s="8">
        <v>275</v>
      </c>
      <c r="K299" s="8">
        <v>257</v>
      </c>
      <c r="L299" s="8">
        <v>249</v>
      </c>
      <c r="R299" s="9">
        <v>781</v>
      </c>
      <c r="S299" s="9">
        <v>249</v>
      </c>
      <c r="T299" s="9">
        <v>249</v>
      </c>
      <c r="U299" s="46">
        <f>IFERROR(VLOOKUP(VALUE(A299),SchList!$A$2:$C$436,3,FALSE),"Missing")</f>
        <v>6121</v>
      </c>
      <c r="V299" s="9" t="str">
        <f>IFERROR(VLOOKUP(VALUE(A299),SchList!$A$2:$C$777,2,FALSE),"Missing")</f>
        <v>RUBEN DARIO MIDDLE</v>
      </c>
    </row>
    <row r="300" spans="1:22" x14ac:dyDescent="0.2">
      <c r="A300" s="8" t="s">
        <v>589</v>
      </c>
      <c r="B300" s="8" t="s">
        <v>1761</v>
      </c>
      <c r="C300" s="8">
        <v>841</v>
      </c>
      <c r="J300" s="8">
        <v>269</v>
      </c>
      <c r="K300" s="8">
        <v>295</v>
      </c>
      <c r="L300" s="8">
        <v>277</v>
      </c>
      <c r="R300" s="9">
        <v>841</v>
      </c>
      <c r="S300" s="9">
        <v>277</v>
      </c>
      <c r="T300" s="9">
        <v>277</v>
      </c>
      <c r="U300" s="46">
        <f>IFERROR(VLOOKUP(VALUE(A300),SchList!$A$2:$C$436,3,FALSE),"Missing")</f>
        <v>6131</v>
      </c>
      <c r="V300" s="9" t="str">
        <f>IFERROR(VLOOKUP(VALUE(A300),SchList!$A$2:$C$777,2,FALSE),"Missing")</f>
        <v>HOWARD A. DOOLIN MIDDLE</v>
      </c>
    </row>
    <row r="301" spans="1:22" x14ac:dyDescent="0.2">
      <c r="A301" s="8" t="s">
        <v>591</v>
      </c>
      <c r="B301" s="8" t="s">
        <v>1762</v>
      </c>
      <c r="C301" s="8">
        <v>559</v>
      </c>
      <c r="J301" s="8">
        <v>144</v>
      </c>
      <c r="K301" s="8">
        <v>197</v>
      </c>
      <c r="L301" s="8">
        <v>218</v>
      </c>
      <c r="R301" s="9">
        <v>559</v>
      </c>
      <c r="S301" s="9">
        <v>218</v>
      </c>
      <c r="T301" s="9">
        <v>218</v>
      </c>
      <c r="U301" s="46">
        <f>IFERROR(VLOOKUP(VALUE(A301),SchList!$A$2:$C$436,3,FALSE),"Missing")</f>
        <v>6141</v>
      </c>
      <c r="V301" s="9" t="str">
        <f>IFERROR(VLOOKUP(VALUE(A301),SchList!$A$2:$C$777,2,FALSE),"Missing")</f>
        <v>CHARLES R. DREW MIDDLE</v>
      </c>
    </row>
    <row r="302" spans="1:22" x14ac:dyDescent="0.2">
      <c r="A302" s="8" t="s">
        <v>593</v>
      </c>
      <c r="B302" s="8" t="s">
        <v>1763</v>
      </c>
      <c r="C302" s="8">
        <v>834</v>
      </c>
      <c r="J302" s="8">
        <v>212</v>
      </c>
      <c r="K302" s="8">
        <v>284</v>
      </c>
      <c r="L302" s="8">
        <v>338</v>
      </c>
      <c r="R302" s="9">
        <v>834</v>
      </c>
      <c r="S302" s="9">
        <v>338</v>
      </c>
      <c r="T302" s="9">
        <v>338</v>
      </c>
      <c r="U302" s="46">
        <f>IFERROR(VLOOKUP(VALUE(A302),SchList!$A$2:$C$436,3,FALSE),"Missing")</f>
        <v>6151</v>
      </c>
      <c r="V302" s="9" t="str">
        <f>IFERROR(VLOOKUP(VALUE(A302),SchList!$A$2:$C$777,2,FALSE),"Missing")</f>
        <v>DORAL MIDDLE SCHOOL</v>
      </c>
    </row>
    <row r="303" spans="1:22" x14ac:dyDescent="0.2">
      <c r="A303" s="8" t="s">
        <v>595</v>
      </c>
      <c r="B303" s="8" t="s">
        <v>1764</v>
      </c>
      <c r="C303" s="8">
        <v>943</v>
      </c>
      <c r="J303" s="8">
        <v>307</v>
      </c>
      <c r="K303" s="8">
        <v>332</v>
      </c>
      <c r="L303" s="8">
        <v>304</v>
      </c>
      <c r="R303" s="9">
        <v>943</v>
      </c>
      <c r="S303" s="9">
        <v>304</v>
      </c>
      <c r="T303" s="9">
        <v>304</v>
      </c>
      <c r="U303" s="46">
        <f>IFERROR(VLOOKUP(VALUE(A303),SchList!$A$2:$C$436,3,FALSE),"Missing")</f>
        <v>6161</v>
      </c>
      <c r="V303" s="9" t="str">
        <f>IFERROR(VLOOKUP(VALUE(A303),SchList!$A$2:$C$777,2,FALSE),"Missing")</f>
        <v>LAWTON CHILES MIDDLE SCHOOL</v>
      </c>
    </row>
    <row r="304" spans="1:22" x14ac:dyDescent="0.2">
      <c r="A304" s="8" t="s">
        <v>597</v>
      </c>
      <c r="B304" s="8" t="s">
        <v>1765</v>
      </c>
      <c r="C304" s="8">
        <v>1221</v>
      </c>
      <c r="J304" s="8">
        <v>369</v>
      </c>
      <c r="K304" s="8">
        <v>432</v>
      </c>
      <c r="L304" s="8">
        <v>420</v>
      </c>
      <c r="R304" s="9">
        <v>1221</v>
      </c>
      <c r="S304" s="9">
        <v>420</v>
      </c>
      <c r="T304" s="9">
        <v>420</v>
      </c>
      <c r="U304" s="46">
        <f>IFERROR(VLOOKUP(VALUE(A304),SchList!$A$2:$C$436,3,FALSE),"Missing")</f>
        <v>6171</v>
      </c>
      <c r="V304" s="9" t="str">
        <f>IFERROR(VLOOKUP(VALUE(A304),SchList!$A$2:$C$777,2,FALSE),"Missing")</f>
        <v>HENRY H. FILER MIDDLE</v>
      </c>
    </row>
    <row r="305" spans="1:22" x14ac:dyDescent="0.2">
      <c r="A305" s="8" t="s">
        <v>599</v>
      </c>
      <c r="B305" s="8" t="s">
        <v>1766</v>
      </c>
      <c r="C305" s="8">
        <v>1266</v>
      </c>
      <c r="J305" s="8">
        <v>372</v>
      </c>
      <c r="K305" s="8">
        <v>449</v>
      </c>
      <c r="L305" s="8">
        <v>445</v>
      </c>
      <c r="R305" s="9">
        <v>1266</v>
      </c>
      <c r="S305" s="9">
        <v>445</v>
      </c>
      <c r="T305" s="9">
        <v>445</v>
      </c>
      <c r="U305" s="46">
        <f>IFERROR(VLOOKUP(VALUE(A305),SchList!$A$2:$C$436,3,FALSE),"Missing")</f>
        <v>6211</v>
      </c>
      <c r="V305" s="9" t="str">
        <f>IFERROR(VLOOKUP(VALUE(A305),SchList!$A$2:$C$777,2,FALSE),"Missing")</f>
        <v>GLADES MIDDLE</v>
      </c>
    </row>
    <row r="306" spans="1:22" x14ac:dyDescent="0.2">
      <c r="A306" s="8" t="s">
        <v>601</v>
      </c>
      <c r="B306" s="8" t="s">
        <v>1767</v>
      </c>
      <c r="C306" s="8">
        <v>1257</v>
      </c>
      <c r="J306" s="8">
        <v>408</v>
      </c>
      <c r="K306" s="8">
        <v>405</v>
      </c>
      <c r="L306" s="8">
        <v>444</v>
      </c>
      <c r="R306" s="9">
        <v>1257</v>
      </c>
      <c r="S306" s="9">
        <v>444</v>
      </c>
      <c r="T306" s="9">
        <v>444</v>
      </c>
      <c r="U306" s="46">
        <f>IFERROR(VLOOKUP(VALUE(A306),SchList!$A$2:$C$436,3,FALSE),"Missing")</f>
        <v>6221</v>
      </c>
      <c r="V306" s="9" t="str">
        <f>IFERROR(VLOOKUP(VALUE(A306),SchList!$A$2:$C$777,2,FALSE),"Missing")</f>
        <v>HAMMOCKS MIDDLE</v>
      </c>
    </row>
    <row r="307" spans="1:22" x14ac:dyDescent="0.2">
      <c r="A307" s="8" t="s">
        <v>603</v>
      </c>
      <c r="B307" s="8" t="s">
        <v>1768</v>
      </c>
      <c r="C307" s="8">
        <v>923</v>
      </c>
      <c r="J307" s="8">
        <v>267</v>
      </c>
      <c r="K307" s="8">
        <v>312</v>
      </c>
      <c r="L307" s="8">
        <v>344</v>
      </c>
      <c r="R307" s="9">
        <v>923</v>
      </c>
      <c r="S307" s="9">
        <v>344</v>
      </c>
      <c r="T307" s="9">
        <v>344</v>
      </c>
      <c r="U307" s="46">
        <f>IFERROR(VLOOKUP(VALUE(A307),SchList!$A$2:$C$436,3,FALSE),"Missing")</f>
        <v>6231</v>
      </c>
      <c r="V307" s="9" t="str">
        <f>IFERROR(VLOOKUP(VALUE(A307),SchList!$A$2:$C$777,2,FALSE),"Missing")</f>
        <v>HIALEAH MIDDLE</v>
      </c>
    </row>
    <row r="308" spans="1:22" x14ac:dyDescent="0.2">
      <c r="A308" s="8" t="s">
        <v>605</v>
      </c>
      <c r="B308" s="8" t="s">
        <v>1769</v>
      </c>
      <c r="C308" s="8">
        <v>1589</v>
      </c>
      <c r="J308" s="8">
        <v>387</v>
      </c>
      <c r="K308" s="8">
        <v>439</v>
      </c>
      <c r="L308" s="8">
        <v>763</v>
      </c>
      <c r="R308" s="9">
        <v>1589</v>
      </c>
      <c r="S308" s="9">
        <v>763</v>
      </c>
      <c r="T308" s="9">
        <v>763</v>
      </c>
      <c r="U308" s="46">
        <f>IFERROR(VLOOKUP(VALUE(A308),SchList!$A$2:$C$436,3,FALSE),"Missing")</f>
        <v>6241</v>
      </c>
      <c r="V308" s="9" t="str">
        <f>IFERROR(VLOOKUP(VALUE(A308),SchList!$A$2:$C$777,2,FALSE),"Missing")</f>
        <v>HIGHLAND OAKS MIDDLE</v>
      </c>
    </row>
    <row r="309" spans="1:22" x14ac:dyDescent="0.2">
      <c r="A309" s="8" t="s">
        <v>607</v>
      </c>
      <c r="B309" s="8" t="s">
        <v>1770</v>
      </c>
      <c r="C309" s="8">
        <v>699</v>
      </c>
      <c r="J309" s="8">
        <v>225</v>
      </c>
      <c r="K309" s="8">
        <v>221</v>
      </c>
      <c r="L309" s="8">
        <v>253</v>
      </c>
      <c r="R309" s="9">
        <v>699</v>
      </c>
      <c r="S309" s="9">
        <v>253</v>
      </c>
      <c r="T309" s="9">
        <v>253</v>
      </c>
      <c r="U309" s="46">
        <f>IFERROR(VLOOKUP(VALUE(A309),SchList!$A$2:$C$436,3,FALSE),"Missing")</f>
        <v>6251</v>
      </c>
      <c r="V309" s="9" t="str">
        <f>IFERROR(VLOOKUP(VALUE(A309),SchList!$A$2:$C$777,2,FALSE),"Missing")</f>
        <v>HOMESTEAD MIDDLE</v>
      </c>
    </row>
    <row r="310" spans="1:22" x14ac:dyDescent="0.2">
      <c r="A310" s="8" t="s">
        <v>609</v>
      </c>
      <c r="B310" s="8" t="s">
        <v>1771</v>
      </c>
      <c r="C310" s="8">
        <v>550</v>
      </c>
      <c r="J310" s="8">
        <v>121</v>
      </c>
      <c r="K310" s="8">
        <v>222</v>
      </c>
      <c r="L310" s="8">
        <v>207</v>
      </c>
      <c r="R310" s="9">
        <v>550</v>
      </c>
      <c r="S310" s="9">
        <v>207</v>
      </c>
      <c r="T310" s="9">
        <v>207</v>
      </c>
      <c r="U310" s="46" t="str">
        <f>IFERROR(VLOOKUP(VALUE(A310),SchList!$A$2:$C$436,3,FALSE),"Missing")</f>
        <v>Missing</v>
      </c>
      <c r="V310" s="9" t="str">
        <f>IFERROR(VLOOKUP(VALUE(A310),SchList!$A$2:$C$777,2,FALSE),"Missing")</f>
        <v>THOMAS JEFFERSON MIDDLE</v>
      </c>
    </row>
    <row r="311" spans="1:22" x14ac:dyDescent="0.2">
      <c r="A311" s="8" t="s">
        <v>611</v>
      </c>
      <c r="B311" s="8" t="s">
        <v>1772</v>
      </c>
      <c r="C311" s="8">
        <v>1628</v>
      </c>
      <c r="J311" s="8">
        <v>495</v>
      </c>
      <c r="K311" s="8">
        <v>489</v>
      </c>
      <c r="L311" s="8">
        <v>644</v>
      </c>
      <c r="R311" s="9">
        <v>1628</v>
      </c>
      <c r="S311" s="9">
        <v>644</v>
      </c>
      <c r="T311" s="9">
        <v>644</v>
      </c>
      <c r="U311" s="46">
        <f>IFERROR(VLOOKUP(VALUE(A311),SchList!$A$2:$C$436,3,FALSE),"Missing")</f>
        <v>6301</v>
      </c>
      <c r="V311" s="9" t="str">
        <f>IFERROR(VLOOKUP(VALUE(A311),SchList!$A$2:$C$777,2,FALSE),"Missing")</f>
        <v>JOHN F. KENNEDY MIDDLE</v>
      </c>
    </row>
    <row r="312" spans="1:22" x14ac:dyDescent="0.2">
      <c r="A312" s="8" t="s">
        <v>613</v>
      </c>
      <c r="B312" s="8" t="s">
        <v>1773</v>
      </c>
      <c r="C312" s="8">
        <v>1161</v>
      </c>
      <c r="J312" s="8">
        <v>357</v>
      </c>
      <c r="K312" s="8">
        <v>432</v>
      </c>
      <c r="L312" s="8">
        <v>372</v>
      </c>
      <c r="R312" s="9">
        <v>1161</v>
      </c>
      <c r="S312" s="9">
        <v>372</v>
      </c>
      <c r="T312" s="9">
        <v>372</v>
      </c>
      <c r="U312" s="46">
        <f>IFERROR(VLOOKUP(VALUE(A312),SchList!$A$2:$C$436,3,FALSE),"Missing")</f>
        <v>6331</v>
      </c>
      <c r="V312" s="9" t="str">
        <f>IFERROR(VLOOKUP(VALUE(A312),SchList!$A$2:$C$777,2,FALSE),"Missing")</f>
        <v>KINLOCH PARK MIDDLE</v>
      </c>
    </row>
    <row r="313" spans="1:22" x14ac:dyDescent="0.2">
      <c r="A313" s="8" t="s">
        <v>615</v>
      </c>
      <c r="B313" s="8" t="s">
        <v>1774</v>
      </c>
      <c r="C313" s="8">
        <v>756</v>
      </c>
      <c r="J313" s="8">
        <v>241</v>
      </c>
      <c r="K313" s="8">
        <v>250</v>
      </c>
      <c r="L313" s="8">
        <v>265</v>
      </c>
      <c r="R313" s="9">
        <v>756</v>
      </c>
      <c r="S313" s="9">
        <v>265</v>
      </c>
      <c r="T313" s="9">
        <v>265</v>
      </c>
      <c r="U313" s="46">
        <f>IFERROR(VLOOKUP(VALUE(A313),SchList!$A$2:$C$436,3,FALSE),"Missing")</f>
        <v>6351</v>
      </c>
      <c r="V313" s="9" t="str">
        <f>IFERROR(VLOOKUP(VALUE(A313),SchList!$A$2:$C$777,2,FALSE),"Missing")</f>
        <v>LAKE STEVENS MIDDLE</v>
      </c>
    </row>
    <row r="314" spans="1:22" x14ac:dyDescent="0.2">
      <c r="A314" s="8" t="s">
        <v>617</v>
      </c>
      <c r="B314" s="8" t="s">
        <v>1775</v>
      </c>
      <c r="C314" s="8">
        <v>646</v>
      </c>
      <c r="J314" s="8">
        <v>204</v>
      </c>
      <c r="K314" s="8">
        <v>205</v>
      </c>
      <c r="L314" s="8">
        <v>237</v>
      </c>
      <c r="R314" s="9">
        <v>646</v>
      </c>
      <c r="S314" s="9">
        <v>237</v>
      </c>
      <c r="T314" s="9">
        <v>237</v>
      </c>
      <c r="U314" s="46">
        <f>IFERROR(VLOOKUP(VALUE(A314),SchList!$A$2:$C$436,3,FALSE),"Missing")</f>
        <v>6361</v>
      </c>
      <c r="V314" s="9" t="str">
        <f>IFERROR(VLOOKUP(VALUE(A314),SchList!$A$2:$C$777,2,FALSE),"Missing")</f>
        <v>JOSE DE DIEGO MIDDLE SCHOOL</v>
      </c>
    </row>
    <row r="315" spans="1:22" x14ac:dyDescent="0.2">
      <c r="A315" s="8" t="s">
        <v>619</v>
      </c>
      <c r="B315" s="8" t="s">
        <v>1776</v>
      </c>
      <c r="C315" s="8">
        <v>681</v>
      </c>
      <c r="J315" s="8">
        <v>224</v>
      </c>
      <c r="K315" s="8">
        <v>242</v>
      </c>
      <c r="L315" s="8">
        <v>215</v>
      </c>
      <c r="R315" s="9">
        <v>681</v>
      </c>
      <c r="S315" s="9">
        <v>215</v>
      </c>
      <c r="T315" s="9">
        <v>215</v>
      </c>
      <c r="U315" s="46">
        <f>IFERROR(VLOOKUP(VALUE(A315),SchList!$A$2:$C$436,3,FALSE),"Missing")</f>
        <v>6391</v>
      </c>
      <c r="V315" s="9" t="str">
        <f>IFERROR(VLOOKUP(VALUE(A315),SchList!$A$2:$C$777,2,FALSE),"Missing")</f>
        <v>MADISON MIDDLE SCHOOL</v>
      </c>
    </row>
    <row r="316" spans="1:22" x14ac:dyDescent="0.2">
      <c r="A316" s="8" t="s">
        <v>621</v>
      </c>
      <c r="B316" s="8" t="s">
        <v>1777</v>
      </c>
      <c r="C316" s="8">
        <v>778</v>
      </c>
      <c r="J316" s="8">
        <v>245</v>
      </c>
      <c r="K316" s="8">
        <v>266</v>
      </c>
      <c r="L316" s="8">
        <v>267</v>
      </c>
      <c r="R316" s="9">
        <v>778</v>
      </c>
      <c r="S316" s="9">
        <v>267</v>
      </c>
      <c r="T316" s="9">
        <v>267</v>
      </c>
      <c r="U316" s="46">
        <f>IFERROR(VLOOKUP(VALUE(A316),SchList!$A$2:$C$436,3,FALSE),"Missing")</f>
        <v>6411</v>
      </c>
      <c r="V316" s="9" t="str">
        <f>IFERROR(VLOOKUP(VALUE(A316),SchList!$A$2:$C$777,2,FALSE),"Missing")</f>
        <v>HORACE MANN MIDDLE</v>
      </c>
    </row>
    <row r="317" spans="1:22" x14ac:dyDescent="0.2">
      <c r="A317" s="8" t="s">
        <v>623</v>
      </c>
      <c r="B317" s="8" t="s">
        <v>1778</v>
      </c>
      <c r="C317" s="8">
        <v>737</v>
      </c>
      <c r="J317" s="8">
        <v>239</v>
      </c>
      <c r="K317" s="8">
        <v>256</v>
      </c>
      <c r="L317" s="8">
        <v>242</v>
      </c>
      <c r="R317" s="9">
        <v>737</v>
      </c>
      <c r="S317" s="9">
        <v>242</v>
      </c>
      <c r="T317" s="9">
        <v>242</v>
      </c>
      <c r="U317" s="46">
        <f>IFERROR(VLOOKUP(VALUE(A317),SchList!$A$2:$C$436,3,FALSE),"Missing")</f>
        <v>6421</v>
      </c>
      <c r="V317" s="9" t="str">
        <f>IFERROR(VLOOKUP(VALUE(A317),SchList!$A$2:$C$777,2,FALSE),"Missing")</f>
        <v>JOSE MARTI MIDDLE</v>
      </c>
    </row>
    <row r="318" spans="1:22" x14ac:dyDescent="0.2">
      <c r="A318" s="8" t="s">
        <v>625</v>
      </c>
      <c r="B318" s="8" t="s">
        <v>1779</v>
      </c>
      <c r="C318" s="8">
        <v>516</v>
      </c>
      <c r="J318" s="8">
        <v>173</v>
      </c>
      <c r="K318" s="8">
        <v>161</v>
      </c>
      <c r="L318" s="8">
        <v>182</v>
      </c>
      <c r="R318" s="9">
        <v>516</v>
      </c>
      <c r="S318" s="9">
        <v>182</v>
      </c>
      <c r="T318" s="9">
        <v>182</v>
      </c>
      <c r="U318" s="46">
        <f>IFERROR(VLOOKUP(VALUE(A318),SchList!$A$2:$C$436,3,FALSE),"Missing")</f>
        <v>6431</v>
      </c>
      <c r="V318" s="9" t="str">
        <f>IFERROR(VLOOKUP(VALUE(A318),SchList!$A$2:$C$777,2,FALSE),"Missing")</f>
        <v>MAYS MIDDLE</v>
      </c>
    </row>
    <row r="319" spans="1:22" x14ac:dyDescent="0.2">
      <c r="A319" s="8" t="s">
        <v>627</v>
      </c>
      <c r="B319" s="8" t="s">
        <v>1780</v>
      </c>
      <c r="C319" s="8">
        <v>1010</v>
      </c>
      <c r="J319" s="8">
        <v>285</v>
      </c>
      <c r="K319" s="8">
        <v>341</v>
      </c>
      <c r="L319" s="8">
        <v>384</v>
      </c>
      <c r="R319" s="9">
        <v>1010</v>
      </c>
      <c r="S319" s="9">
        <v>384</v>
      </c>
      <c r="T319" s="9">
        <v>384</v>
      </c>
      <c r="U319" s="46">
        <f>IFERROR(VLOOKUP(VALUE(A319),SchList!$A$2:$C$436,3,FALSE),"Missing")</f>
        <v>6441</v>
      </c>
      <c r="V319" s="9" t="str">
        <f>IFERROR(VLOOKUP(VALUE(A319),SchList!$A$2:$C$777,2,FALSE),"Missing")</f>
        <v>HOWARD D. MCMILLAN MIDDLE</v>
      </c>
    </row>
    <row r="320" spans="1:22" x14ac:dyDescent="0.2">
      <c r="A320" s="8" t="s">
        <v>629</v>
      </c>
      <c r="B320" s="8" t="s">
        <v>1781</v>
      </c>
      <c r="C320" s="8">
        <v>473</v>
      </c>
      <c r="J320" s="8">
        <v>145</v>
      </c>
      <c r="K320" s="8">
        <v>163</v>
      </c>
      <c r="L320" s="8">
        <v>165</v>
      </c>
      <c r="R320" s="9">
        <v>473</v>
      </c>
      <c r="S320" s="9">
        <v>165</v>
      </c>
      <c r="T320" s="9">
        <v>165</v>
      </c>
      <c r="U320" s="46">
        <f>IFERROR(VLOOKUP(VALUE(A320),SchList!$A$2:$C$436,3,FALSE),"Missing")</f>
        <v>6481</v>
      </c>
      <c r="V320" s="9" t="str">
        <f>IFERROR(VLOOKUP(VALUE(A320),SchList!$A$2:$C$777,2,FALSE),"Missing")</f>
        <v>MIAMI EDISON MIDDLE</v>
      </c>
    </row>
    <row r="321" spans="1:22" x14ac:dyDescent="0.2">
      <c r="A321" s="8" t="s">
        <v>631</v>
      </c>
      <c r="B321" s="8" t="s">
        <v>1782</v>
      </c>
      <c r="C321" s="8">
        <v>845</v>
      </c>
      <c r="J321" s="8">
        <v>268</v>
      </c>
      <c r="K321" s="8">
        <v>283</v>
      </c>
      <c r="L321" s="8">
        <v>294</v>
      </c>
      <c r="R321" s="9">
        <v>845</v>
      </c>
      <c r="S321" s="9">
        <v>294</v>
      </c>
      <c r="T321" s="9">
        <v>294</v>
      </c>
      <c r="U321" s="46">
        <f>IFERROR(VLOOKUP(VALUE(A321),SchList!$A$2:$C$436,3,FALSE),"Missing")</f>
        <v>6501</v>
      </c>
      <c r="V321" s="9" t="str">
        <f>IFERROR(VLOOKUP(VALUE(A321),SchList!$A$2:$C$777,2,FALSE),"Missing")</f>
        <v>MIAMI LAKES MIDDLE</v>
      </c>
    </row>
    <row r="322" spans="1:22" x14ac:dyDescent="0.2">
      <c r="A322" s="8" t="s">
        <v>633</v>
      </c>
      <c r="B322" s="8" t="s">
        <v>1783</v>
      </c>
      <c r="C322" s="8">
        <v>1670</v>
      </c>
      <c r="J322" s="8">
        <v>500</v>
      </c>
      <c r="K322" s="8">
        <v>565</v>
      </c>
      <c r="L322" s="8">
        <v>605</v>
      </c>
      <c r="R322" s="9">
        <v>1670</v>
      </c>
      <c r="S322" s="9">
        <v>605</v>
      </c>
      <c r="T322" s="9">
        <v>605</v>
      </c>
      <c r="U322" s="46">
        <f>IFERROR(VLOOKUP(VALUE(A322),SchList!$A$2:$C$436,3,FALSE),"Missing")</f>
        <v>6521</v>
      </c>
      <c r="V322" s="9" t="str">
        <f>IFERROR(VLOOKUP(VALUE(A322),SchList!$A$2:$C$777,2,FALSE),"Missing")</f>
        <v>MIAMI SPRINGS MIDDLE</v>
      </c>
    </row>
    <row r="323" spans="1:22" x14ac:dyDescent="0.2">
      <c r="A323" s="8" t="s">
        <v>635</v>
      </c>
      <c r="B323" s="8" t="s">
        <v>1784</v>
      </c>
      <c r="C323" s="8">
        <v>1134</v>
      </c>
      <c r="J323" s="8">
        <v>276</v>
      </c>
      <c r="K323" s="8">
        <v>418</v>
      </c>
      <c r="L323" s="8">
        <v>440</v>
      </c>
      <c r="R323" s="9">
        <v>1134</v>
      </c>
      <c r="S323" s="9">
        <v>440</v>
      </c>
      <c r="T323" s="9">
        <v>440</v>
      </c>
      <c r="U323" s="46">
        <f>IFERROR(VLOOKUP(VALUE(A323),SchList!$A$2:$C$436,3,FALSE),"Missing")</f>
        <v>6541</v>
      </c>
      <c r="V323" s="9" t="str">
        <f>IFERROR(VLOOKUP(VALUE(A323),SchList!$A$2:$C$777,2,FALSE),"Missing")</f>
        <v>NAUTILUS MIDDLE</v>
      </c>
    </row>
    <row r="324" spans="1:22" x14ac:dyDescent="0.2">
      <c r="A324" s="8" t="s">
        <v>637</v>
      </c>
      <c r="B324" s="8" t="s">
        <v>1785</v>
      </c>
      <c r="C324" s="8">
        <v>1054</v>
      </c>
      <c r="J324" s="8">
        <v>291</v>
      </c>
      <c r="K324" s="8">
        <v>300</v>
      </c>
      <c r="L324" s="8">
        <v>463</v>
      </c>
      <c r="R324" s="9">
        <v>1054</v>
      </c>
      <c r="S324" s="9">
        <v>463</v>
      </c>
      <c r="T324" s="9">
        <v>463</v>
      </c>
      <c r="U324" s="46">
        <f>IFERROR(VLOOKUP(VALUE(A324),SchList!$A$2:$C$436,3,FALSE),"Missing")</f>
        <v>6571</v>
      </c>
      <c r="V324" s="9" t="str">
        <f>IFERROR(VLOOKUP(VALUE(A324),SchList!$A$2:$C$777,2,FALSE),"Missing")</f>
        <v>NORLAND MIDDLE</v>
      </c>
    </row>
    <row r="325" spans="1:22" x14ac:dyDescent="0.2">
      <c r="A325" s="8" t="s">
        <v>639</v>
      </c>
      <c r="B325" s="8" t="s">
        <v>1786</v>
      </c>
      <c r="C325" s="8">
        <v>689</v>
      </c>
      <c r="J325" s="8">
        <v>205</v>
      </c>
      <c r="K325" s="8">
        <v>223</v>
      </c>
      <c r="L325" s="8">
        <v>261</v>
      </c>
      <c r="R325" s="9">
        <v>689</v>
      </c>
      <c r="S325" s="9">
        <v>261</v>
      </c>
      <c r="T325" s="9">
        <v>261</v>
      </c>
      <c r="U325" s="46">
        <f>IFERROR(VLOOKUP(VALUE(A325),SchList!$A$2:$C$436,3,FALSE),"Missing")</f>
        <v>6591</v>
      </c>
      <c r="V325" s="9" t="str">
        <f>IFERROR(VLOOKUP(VALUE(A325),SchList!$A$2:$C$777,2,FALSE),"Missing")</f>
        <v>NORTH DADE MIDDLE</v>
      </c>
    </row>
    <row r="326" spans="1:22" x14ac:dyDescent="0.2">
      <c r="A326" s="8" t="s">
        <v>641</v>
      </c>
      <c r="B326" s="8" t="s">
        <v>1787</v>
      </c>
      <c r="C326" s="8">
        <v>1537</v>
      </c>
      <c r="J326" s="8">
        <v>465</v>
      </c>
      <c r="K326" s="8">
        <v>506</v>
      </c>
      <c r="L326" s="8">
        <v>566</v>
      </c>
      <c r="R326" s="9">
        <v>1537</v>
      </c>
      <c r="S326" s="9">
        <v>566</v>
      </c>
      <c r="T326" s="9">
        <v>566</v>
      </c>
      <c r="U326" s="46">
        <f>IFERROR(VLOOKUP(VALUE(A326),SchList!$A$2:$C$436,3,FALSE),"Missing")</f>
        <v>6611</v>
      </c>
      <c r="V326" s="9" t="str">
        <f>IFERROR(VLOOKUP(VALUE(A326),SchList!$A$2:$C$777,2,FALSE),"Missing")</f>
        <v>COUNTRY CLUB MIDDLE SCHOOL</v>
      </c>
    </row>
    <row r="327" spans="1:22" x14ac:dyDescent="0.2">
      <c r="A327" s="8" t="s">
        <v>643</v>
      </c>
      <c r="B327" s="8" t="s">
        <v>1788</v>
      </c>
      <c r="C327" s="8">
        <v>1067</v>
      </c>
      <c r="J327" s="8">
        <v>331</v>
      </c>
      <c r="K327" s="8">
        <v>377</v>
      </c>
      <c r="L327" s="8">
        <v>359</v>
      </c>
      <c r="R327" s="9">
        <v>1067</v>
      </c>
      <c r="S327" s="9">
        <v>359</v>
      </c>
      <c r="T327" s="9">
        <v>359</v>
      </c>
      <c r="U327" s="46">
        <f>IFERROR(VLOOKUP(VALUE(A327),SchList!$A$2:$C$436,3,FALSE),"Missing")</f>
        <v>6631</v>
      </c>
      <c r="V327" s="9" t="str">
        <f>IFERROR(VLOOKUP(VALUE(A327),SchList!$A$2:$C$777,2,FALSE),"Missing")</f>
        <v>NORTH MIAMI MIDDLE</v>
      </c>
    </row>
    <row r="328" spans="1:22" x14ac:dyDescent="0.2">
      <c r="A328" s="8" t="s">
        <v>645</v>
      </c>
      <c r="B328" s="8" t="s">
        <v>1789</v>
      </c>
      <c r="C328" s="8">
        <v>1205</v>
      </c>
      <c r="J328" s="8">
        <v>355</v>
      </c>
      <c r="K328" s="8">
        <v>392</v>
      </c>
      <c r="L328" s="8">
        <v>458</v>
      </c>
      <c r="R328" s="9">
        <v>1205</v>
      </c>
      <c r="S328" s="9">
        <v>458</v>
      </c>
      <c r="T328" s="9">
        <v>458</v>
      </c>
      <c r="U328" s="46">
        <f>IFERROR(VLOOKUP(VALUE(A328),SchList!$A$2:$C$436,3,FALSE),"Missing")</f>
        <v>6681</v>
      </c>
      <c r="V328" s="9" t="str">
        <f>IFERROR(VLOOKUP(VALUE(A328),SchList!$A$2:$C$777,2,FALSE),"Missing")</f>
        <v>PALM SPRINGS MIDDLE</v>
      </c>
    </row>
    <row r="329" spans="1:22" x14ac:dyDescent="0.2">
      <c r="A329" s="8" t="s">
        <v>647</v>
      </c>
      <c r="B329" s="8" t="s">
        <v>1790</v>
      </c>
      <c r="C329" s="8">
        <v>1319</v>
      </c>
      <c r="J329" s="8">
        <v>350</v>
      </c>
      <c r="K329" s="8">
        <v>442</v>
      </c>
      <c r="L329" s="8">
        <v>527</v>
      </c>
      <c r="R329" s="9">
        <v>1319</v>
      </c>
      <c r="S329" s="9">
        <v>527</v>
      </c>
      <c r="T329" s="9">
        <v>527</v>
      </c>
      <c r="U329" s="46">
        <f>IFERROR(VLOOKUP(VALUE(A329),SchList!$A$2:$C$436,3,FALSE),"Missing")</f>
        <v>6701</v>
      </c>
      <c r="V329" s="9" t="str">
        <f>IFERROR(VLOOKUP(VALUE(A329),SchList!$A$2:$C$777,2,FALSE),"Missing")</f>
        <v>PALMETTO MIDDLE</v>
      </c>
    </row>
    <row r="330" spans="1:22" x14ac:dyDescent="0.2">
      <c r="A330" s="8" t="s">
        <v>649</v>
      </c>
      <c r="B330" s="8" t="s">
        <v>1791</v>
      </c>
      <c r="C330" s="8">
        <v>475</v>
      </c>
      <c r="J330" s="8">
        <v>156</v>
      </c>
      <c r="K330" s="8">
        <v>143</v>
      </c>
      <c r="L330" s="8">
        <v>176</v>
      </c>
      <c r="R330" s="9">
        <v>475</v>
      </c>
      <c r="S330" s="9">
        <v>176</v>
      </c>
      <c r="T330" s="9">
        <v>176</v>
      </c>
      <c r="U330" s="46">
        <f>IFERROR(VLOOKUP(VALUE(A330),SchList!$A$2:$C$436,3,FALSE),"Missing")</f>
        <v>6721</v>
      </c>
      <c r="V330" s="9" t="str">
        <f>IFERROR(VLOOKUP(VALUE(A330),SchList!$A$2:$C$777,2,FALSE),"Missing")</f>
        <v>PARKWAY MIDDLE</v>
      </c>
    </row>
    <row r="331" spans="1:22" x14ac:dyDescent="0.2">
      <c r="A331" s="8" t="s">
        <v>651</v>
      </c>
      <c r="B331" s="8" t="s">
        <v>1792</v>
      </c>
      <c r="C331" s="8">
        <v>1198</v>
      </c>
      <c r="J331" s="8">
        <v>420</v>
      </c>
      <c r="K331" s="8">
        <v>384</v>
      </c>
      <c r="L331" s="8">
        <v>394</v>
      </c>
      <c r="R331" s="9">
        <v>1198</v>
      </c>
      <c r="S331" s="9">
        <v>394</v>
      </c>
      <c r="T331" s="9">
        <v>394</v>
      </c>
      <c r="U331" s="46">
        <f>IFERROR(VLOOKUP(VALUE(A331),SchList!$A$2:$C$436,3,FALSE),"Missing")</f>
        <v>6741</v>
      </c>
      <c r="V331" s="9" t="str">
        <f>IFERROR(VLOOKUP(VALUE(A331),SchList!$A$2:$C$777,2,FALSE),"Missing")</f>
        <v>PONCE DE LEON MIDDLE</v>
      </c>
    </row>
    <row r="332" spans="1:22" x14ac:dyDescent="0.2">
      <c r="A332" s="8" t="s">
        <v>653</v>
      </c>
      <c r="B332" s="8" t="s">
        <v>1793</v>
      </c>
      <c r="C332" s="8">
        <v>1525</v>
      </c>
      <c r="J332" s="8">
        <v>586</v>
      </c>
      <c r="K332" s="8">
        <v>521</v>
      </c>
      <c r="L332" s="8">
        <v>418</v>
      </c>
      <c r="R332" s="9">
        <v>1525</v>
      </c>
      <c r="S332" s="9">
        <v>418</v>
      </c>
      <c r="T332" s="9">
        <v>418</v>
      </c>
      <c r="U332" s="46">
        <f>IFERROR(VLOOKUP(VALUE(A332),SchList!$A$2:$C$436,3,FALSE),"Missing")</f>
        <v>6751</v>
      </c>
      <c r="V332" s="9" t="str">
        <f>IFERROR(VLOOKUP(VALUE(A332),SchList!$A$2:$C$777,2,FALSE),"Missing")</f>
        <v>HIALEAH GARDENS MIDDLE SCHOOL</v>
      </c>
    </row>
    <row r="333" spans="1:22" x14ac:dyDescent="0.2">
      <c r="A333" s="8" t="s">
        <v>655</v>
      </c>
      <c r="B333" s="8" t="s">
        <v>1794</v>
      </c>
      <c r="C333" s="8">
        <v>791</v>
      </c>
      <c r="J333" s="8">
        <v>199</v>
      </c>
      <c r="K333" s="8">
        <v>226</v>
      </c>
      <c r="L333" s="8">
        <v>366</v>
      </c>
      <c r="R333" s="9">
        <v>791</v>
      </c>
      <c r="S333" s="9">
        <v>366</v>
      </c>
      <c r="T333" s="9">
        <v>366</v>
      </c>
      <c r="U333" s="46">
        <f>IFERROR(VLOOKUP(VALUE(A333),SchList!$A$2:$C$436,3,FALSE),"Missing")</f>
        <v>6761</v>
      </c>
      <c r="V333" s="9" t="str">
        <f>IFERROR(VLOOKUP(VALUE(A333),SchList!$A$2:$C$777,2,FALSE),"Missing")</f>
        <v>REDLAND MIDDLE</v>
      </c>
    </row>
    <row r="334" spans="1:22" x14ac:dyDescent="0.2">
      <c r="A334" s="8" t="s">
        <v>657</v>
      </c>
      <c r="B334" s="8" t="s">
        <v>1795</v>
      </c>
      <c r="C334" s="8">
        <v>1939</v>
      </c>
      <c r="J334" s="8">
        <v>559</v>
      </c>
      <c r="K334" s="8">
        <v>654</v>
      </c>
      <c r="L334" s="8">
        <v>726</v>
      </c>
      <c r="R334" s="9">
        <v>1939</v>
      </c>
      <c r="S334" s="9">
        <v>726</v>
      </c>
      <c r="T334" s="9">
        <v>726</v>
      </c>
      <c r="U334" s="46">
        <f>IFERROR(VLOOKUP(VALUE(A334),SchList!$A$2:$C$436,3,FALSE),"Missing")</f>
        <v>6771</v>
      </c>
      <c r="V334" s="9" t="str">
        <f>IFERROR(VLOOKUP(VALUE(A334),SchList!$A$2:$C$777,2,FALSE),"Missing")</f>
        <v>JORGE MAS CANOSA MIDDLE</v>
      </c>
    </row>
    <row r="335" spans="1:22" x14ac:dyDescent="0.2">
      <c r="A335" s="8" t="s">
        <v>659</v>
      </c>
      <c r="B335" s="8" t="s">
        <v>1796</v>
      </c>
      <c r="C335" s="8">
        <v>839</v>
      </c>
      <c r="J335" s="8">
        <v>259</v>
      </c>
      <c r="K335" s="8">
        <v>292</v>
      </c>
      <c r="L335" s="8">
        <v>288</v>
      </c>
      <c r="R335" s="9">
        <v>839</v>
      </c>
      <c r="S335" s="9">
        <v>288</v>
      </c>
      <c r="T335" s="9">
        <v>288</v>
      </c>
      <c r="U335" s="46">
        <f>IFERROR(VLOOKUP(VALUE(A335),SchList!$A$2:$C$436,3,FALSE),"Missing")</f>
        <v>6781</v>
      </c>
      <c r="V335" s="9" t="str">
        <f>IFERROR(VLOOKUP(VALUE(A335),SchList!$A$2:$C$777,2,FALSE),"Missing")</f>
        <v>RICHMOND HEIGHTS MIDDLE</v>
      </c>
    </row>
    <row r="336" spans="1:22" x14ac:dyDescent="0.2">
      <c r="A336" s="8" t="s">
        <v>661</v>
      </c>
      <c r="B336" s="8" t="s">
        <v>1797</v>
      </c>
      <c r="C336" s="8">
        <v>835</v>
      </c>
      <c r="J336" s="8">
        <v>282</v>
      </c>
      <c r="K336" s="8">
        <v>271</v>
      </c>
      <c r="L336" s="8">
        <v>278</v>
      </c>
      <c r="N336" s="8">
        <v>1</v>
      </c>
      <c r="O336" s="8">
        <v>1</v>
      </c>
      <c r="P336" s="8">
        <v>2</v>
      </c>
      <c r="R336" s="9">
        <v>832</v>
      </c>
      <c r="S336" s="9">
        <v>279</v>
      </c>
      <c r="T336" s="9">
        <v>279</v>
      </c>
      <c r="U336" s="46">
        <f>IFERROR(VLOOKUP(VALUE(A336),SchList!$A$2:$C$436,3,FALSE),"Missing")</f>
        <v>6801</v>
      </c>
      <c r="V336" s="9" t="str">
        <f>IFERROR(VLOOKUP(VALUE(A336),SchList!$A$2:$C$777,2,FALSE),"Missing")</f>
        <v>RIVIERA MIDDLE</v>
      </c>
    </row>
    <row r="337" spans="1:22" x14ac:dyDescent="0.2">
      <c r="A337" s="8" t="s">
        <v>663</v>
      </c>
      <c r="B337" s="8" t="s">
        <v>1798</v>
      </c>
      <c r="C337" s="8">
        <v>1302</v>
      </c>
      <c r="J337" s="8">
        <v>418</v>
      </c>
      <c r="K337" s="8">
        <v>408</v>
      </c>
      <c r="L337" s="8">
        <v>476</v>
      </c>
      <c r="R337" s="9">
        <v>1302</v>
      </c>
      <c r="S337" s="9">
        <v>476</v>
      </c>
      <c r="T337" s="9">
        <v>476</v>
      </c>
      <c r="U337" s="46">
        <f>IFERROR(VLOOKUP(VALUE(A337),SchList!$A$2:$C$436,3,FALSE),"Missing")</f>
        <v>6821</v>
      </c>
      <c r="V337" s="9" t="str">
        <f>IFERROR(VLOOKUP(VALUE(A337),SchList!$A$2:$C$777,2,FALSE),"Missing")</f>
        <v>ROCKWAY MIDDLE</v>
      </c>
    </row>
    <row r="338" spans="1:22" x14ac:dyDescent="0.2">
      <c r="A338" s="8" t="s">
        <v>665</v>
      </c>
      <c r="B338" s="8" t="s">
        <v>1799</v>
      </c>
      <c r="C338" s="8">
        <v>1178</v>
      </c>
      <c r="H338" s="8">
        <v>76</v>
      </c>
      <c r="I338" s="8">
        <v>60</v>
      </c>
      <c r="J338" s="8">
        <v>319</v>
      </c>
      <c r="K338" s="8">
        <v>358</v>
      </c>
      <c r="L338" s="8">
        <v>365</v>
      </c>
      <c r="R338" s="9">
        <v>1178</v>
      </c>
      <c r="S338" s="9">
        <v>441</v>
      </c>
      <c r="T338" s="9">
        <v>425</v>
      </c>
      <c r="U338" s="46">
        <f>IFERROR(VLOOKUP(VALUE(A338),SchList!$A$2:$C$436,3,FALSE),"Missing")</f>
        <v>6841</v>
      </c>
      <c r="V338" s="9" t="str">
        <f>IFERROR(VLOOKUP(VALUE(A338),SchList!$A$2:$C$777,2,FALSE),"Missing")</f>
        <v>SHENANDOAH MIDDLE</v>
      </c>
    </row>
    <row r="339" spans="1:22" x14ac:dyDescent="0.2">
      <c r="A339" s="8" t="s">
        <v>667</v>
      </c>
      <c r="B339" s="8" t="s">
        <v>1800</v>
      </c>
      <c r="C339" s="8">
        <v>1513</v>
      </c>
      <c r="J339" s="8">
        <v>446</v>
      </c>
      <c r="K339" s="8">
        <v>543</v>
      </c>
      <c r="L339" s="8">
        <v>524</v>
      </c>
      <c r="R339" s="9">
        <v>1513</v>
      </c>
      <c r="S339" s="9">
        <v>524</v>
      </c>
      <c r="T339" s="9">
        <v>524</v>
      </c>
      <c r="U339" s="46">
        <f>IFERROR(VLOOKUP(VALUE(A339),SchList!$A$2:$C$436,3,FALSE),"Missing")</f>
        <v>6861</v>
      </c>
      <c r="V339" s="9" t="str">
        <f>IFERROR(VLOOKUP(VALUE(A339),SchList!$A$2:$C$777,2,FALSE),"Missing")</f>
        <v>SOUTHWOOD MIDDLE</v>
      </c>
    </row>
    <row r="340" spans="1:22" x14ac:dyDescent="0.2">
      <c r="A340" s="8" t="s">
        <v>669</v>
      </c>
      <c r="B340" s="8" t="s">
        <v>1801</v>
      </c>
      <c r="C340" s="8">
        <v>1029</v>
      </c>
      <c r="J340" s="8">
        <v>350</v>
      </c>
      <c r="K340" s="8">
        <v>354</v>
      </c>
      <c r="L340" s="8">
        <v>325</v>
      </c>
      <c r="R340" s="9">
        <v>1029</v>
      </c>
      <c r="S340" s="9">
        <v>325</v>
      </c>
      <c r="T340" s="9">
        <v>325</v>
      </c>
      <c r="U340" s="46">
        <f>IFERROR(VLOOKUP(VALUE(A340),SchList!$A$2:$C$436,3,FALSE),"Missing")</f>
        <v>6881</v>
      </c>
      <c r="V340" s="9" t="str">
        <f>IFERROR(VLOOKUP(VALUE(A340),SchList!$A$2:$C$777,2,FALSE),"Missing")</f>
        <v>SOUTH MIAMI MIDDLE SCHOOL</v>
      </c>
    </row>
    <row r="341" spans="1:22" x14ac:dyDescent="0.2">
      <c r="A341" s="8" t="s">
        <v>671</v>
      </c>
      <c r="B341" s="8" t="s">
        <v>1802</v>
      </c>
      <c r="C341" s="8">
        <v>703</v>
      </c>
      <c r="J341" s="8">
        <v>172</v>
      </c>
      <c r="K341" s="8">
        <v>227</v>
      </c>
      <c r="L341" s="8">
        <v>304</v>
      </c>
      <c r="R341" s="9">
        <v>703</v>
      </c>
      <c r="S341" s="9">
        <v>304</v>
      </c>
      <c r="T341" s="9">
        <v>304</v>
      </c>
      <c r="U341" s="46" t="str">
        <f>IFERROR(VLOOKUP(VALUE(A341),SchList!$A$2:$C$436,3,FALSE),"Missing")</f>
        <v>Missing</v>
      </c>
      <c r="V341" s="9" t="str">
        <f>IFERROR(VLOOKUP(VALUE(A341),SchList!$A$2:$C$777,2,FALSE),"Missing")</f>
        <v>W. R. THOMAS MIDDLE</v>
      </c>
    </row>
    <row r="342" spans="1:22" x14ac:dyDescent="0.2">
      <c r="A342" s="8" t="s">
        <v>673</v>
      </c>
      <c r="B342" s="8" t="s">
        <v>1803</v>
      </c>
      <c r="C342" s="8">
        <v>1282</v>
      </c>
      <c r="J342" s="8">
        <v>340</v>
      </c>
      <c r="K342" s="8">
        <v>364</v>
      </c>
      <c r="L342" s="8">
        <v>578</v>
      </c>
      <c r="R342" s="9">
        <v>1282</v>
      </c>
      <c r="S342" s="9">
        <v>578</v>
      </c>
      <c r="T342" s="9">
        <v>578</v>
      </c>
      <c r="U342" s="46">
        <f>IFERROR(VLOOKUP(VALUE(A342),SchList!$A$2:$C$436,3,FALSE),"Missing")</f>
        <v>6921</v>
      </c>
      <c r="V342" s="9" t="str">
        <f>IFERROR(VLOOKUP(VALUE(A342),SchList!$A$2:$C$777,2,FALSE),"Missing")</f>
        <v>LAMAR LOUISE CURRY MIDDLE SCH</v>
      </c>
    </row>
    <row r="343" spans="1:22" x14ac:dyDescent="0.2">
      <c r="A343" s="8" t="s">
        <v>675</v>
      </c>
      <c r="B343" s="8" t="s">
        <v>1804</v>
      </c>
      <c r="C343" s="8">
        <v>1169</v>
      </c>
      <c r="J343" s="8">
        <v>390</v>
      </c>
      <c r="K343" s="8">
        <v>387</v>
      </c>
      <c r="L343" s="8">
        <v>392</v>
      </c>
      <c r="R343" s="9">
        <v>1169</v>
      </c>
      <c r="S343" s="9">
        <v>392</v>
      </c>
      <c r="T343" s="9">
        <v>392</v>
      </c>
      <c r="U343" s="46" t="str">
        <f>IFERROR(VLOOKUP(VALUE(A343),SchList!$A$2:$C$436,3,FALSE),"Missing")</f>
        <v>Missing</v>
      </c>
      <c r="V343" s="9" t="str">
        <f>IFERROR(VLOOKUP(VALUE(A343),SchList!$A$2:$C$777,2,FALSE),"Missing")</f>
        <v>WEST MIAMI MIDDLE</v>
      </c>
    </row>
    <row r="344" spans="1:22" x14ac:dyDescent="0.2">
      <c r="A344" s="8" t="s">
        <v>677</v>
      </c>
      <c r="B344" s="8" t="s">
        <v>1805</v>
      </c>
      <c r="C344" s="8">
        <v>717</v>
      </c>
      <c r="J344" s="8">
        <v>234</v>
      </c>
      <c r="K344" s="8">
        <v>230</v>
      </c>
      <c r="L344" s="8">
        <v>253</v>
      </c>
      <c r="R344" s="9">
        <v>717</v>
      </c>
      <c r="S344" s="9">
        <v>253</v>
      </c>
      <c r="T344" s="9">
        <v>253</v>
      </c>
      <c r="U344" s="46" t="str">
        <f>IFERROR(VLOOKUP(VALUE(A344),SchList!$A$2:$C$436,3,FALSE),"Missing")</f>
        <v>Missing</v>
      </c>
      <c r="V344" s="9" t="str">
        <f>IFERROR(VLOOKUP(VALUE(A344),SchList!$A$2:$C$777,2,FALSE),"Missing")</f>
        <v>WESTVIEW MIDDLE</v>
      </c>
    </row>
    <row r="345" spans="1:22" x14ac:dyDescent="0.2">
      <c r="A345" s="8" t="s">
        <v>868</v>
      </c>
      <c r="B345" s="8" t="s">
        <v>1806</v>
      </c>
      <c r="C345" s="8">
        <v>54</v>
      </c>
      <c r="E345" s="8">
        <v>3</v>
      </c>
      <c r="F345" s="8">
        <v>8</v>
      </c>
      <c r="G345" s="8">
        <v>5</v>
      </c>
      <c r="H345" s="8">
        <v>5</v>
      </c>
      <c r="I345" s="8">
        <v>2</v>
      </c>
      <c r="J345" s="8">
        <v>6</v>
      </c>
      <c r="K345" s="8">
        <v>6</v>
      </c>
      <c r="L345" s="8">
        <v>3</v>
      </c>
      <c r="M345" s="8">
        <v>3</v>
      </c>
      <c r="N345" s="8">
        <v>3</v>
      </c>
      <c r="O345" s="8">
        <v>6</v>
      </c>
      <c r="P345" s="8">
        <v>4</v>
      </c>
      <c r="R345" s="9">
        <v>33</v>
      </c>
      <c r="S345" s="9">
        <v>11</v>
      </c>
      <c r="T345" s="9">
        <v>11</v>
      </c>
      <c r="U345" s="46" t="str">
        <f>A345</f>
        <v>7001</v>
      </c>
      <c r="V345" s="9" t="str">
        <f>IFERROR(VLOOKUP(VALUE(A345),SchList!$A$2:$C$777,2,FALSE),"Missing")</f>
        <v>MIAMI-DADE ONLINE ACADEMY</v>
      </c>
    </row>
    <row r="346" spans="1:22" x14ac:dyDescent="0.2">
      <c r="A346" s="8" t="s">
        <v>679</v>
      </c>
      <c r="B346" s="8" t="s">
        <v>1807</v>
      </c>
      <c r="C346" s="8">
        <v>316</v>
      </c>
      <c r="M346" s="8">
        <v>94</v>
      </c>
      <c r="N346" s="8">
        <v>95</v>
      </c>
      <c r="O346" s="8">
        <v>72</v>
      </c>
      <c r="P346" s="8">
        <v>55</v>
      </c>
      <c r="R346" s="9">
        <v>189</v>
      </c>
      <c r="S346" s="9">
        <v>95</v>
      </c>
      <c r="T346" s="9">
        <v>72</v>
      </c>
      <c r="U346" s="46">
        <f>IFERROR(VLOOKUP(VALUE(A346),SchList!$A$2:$C$436,3,FALSE),"Missing")</f>
        <v>7007</v>
      </c>
      <c r="V346" s="9" t="str">
        <f>IFERROR(VLOOKUP(VALUE(A346),SchList!$A$2:$C$777,2,FALSE),"Missing")</f>
        <v>INTL. STUDIES CHARTER SENIOR</v>
      </c>
    </row>
    <row r="347" spans="1:22" x14ac:dyDescent="0.2">
      <c r="A347" s="8" t="s">
        <v>682</v>
      </c>
      <c r="B347" s="8" t="s">
        <v>1808</v>
      </c>
      <c r="C347" s="8">
        <v>101</v>
      </c>
      <c r="M347" s="8">
        <v>41</v>
      </c>
      <c r="N347" s="8">
        <v>21</v>
      </c>
      <c r="O347" s="8">
        <v>23</v>
      </c>
      <c r="P347" s="8">
        <v>16</v>
      </c>
      <c r="R347" s="9">
        <v>62</v>
      </c>
      <c r="S347" s="9">
        <v>21</v>
      </c>
      <c r="T347" s="9">
        <v>23</v>
      </c>
      <c r="U347" s="46">
        <f>IFERROR(VLOOKUP(VALUE(A347),SchList!$A$2:$C$436,3,FALSE),"Missing")</f>
        <v>7009</v>
      </c>
      <c r="V347" s="9" t="str">
        <f>IFERROR(VLOOKUP(VALUE(A347),SchList!$A$2:$C$777,2,FALSE),"Missing")</f>
        <v>DORAL PERFORMING ARTS ACADEMY</v>
      </c>
    </row>
    <row r="348" spans="1:22" x14ac:dyDescent="0.2">
      <c r="A348" s="8" t="s">
        <v>684</v>
      </c>
      <c r="B348" s="8" t="s">
        <v>1809</v>
      </c>
      <c r="C348" s="8">
        <v>2038</v>
      </c>
      <c r="M348" s="8">
        <v>555</v>
      </c>
      <c r="N348" s="8">
        <v>454</v>
      </c>
      <c r="O348" s="8">
        <v>508</v>
      </c>
      <c r="P348" s="8">
        <v>521</v>
      </c>
      <c r="R348" s="9">
        <v>1009</v>
      </c>
      <c r="S348" s="9">
        <v>454</v>
      </c>
      <c r="T348" s="9">
        <v>508</v>
      </c>
      <c r="U348" s="46">
        <f>IFERROR(VLOOKUP(VALUE(A348),SchList!$A$2:$C$436,3,FALSE),"Missing")</f>
        <v>7011</v>
      </c>
      <c r="V348" s="9" t="str">
        <f>IFERROR(VLOOKUP(VALUE(A348),SchList!$A$2:$C$777,2,FALSE),"Missing")</f>
        <v>AMERICAN SENIOR</v>
      </c>
    </row>
    <row r="349" spans="1:22" x14ac:dyDescent="0.2">
      <c r="A349" s="8" t="s">
        <v>686</v>
      </c>
      <c r="B349" s="8" t="s">
        <v>1810</v>
      </c>
      <c r="C349" s="8">
        <v>170</v>
      </c>
      <c r="M349" s="8">
        <v>83</v>
      </c>
      <c r="N349" s="8">
        <v>87</v>
      </c>
      <c r="R349" s="9">
        <v>170</v>
      </c>
      <c r="S349" s="9">
        <v>87</v>
      </c>
      <c r="T349" s="9">
        <v>0</v>
      </c>
      <c r="U349" s="46">
        <f>IFERROR(VLOOKUP(VALUE(A349),SchList!$A$2:$C$436,3,FALSE),"Missing")</f>
        <v>7014</v>
      </c>
      <c r="V349" s="9" t="str">
        <f>IFERROR(VLOOKUP(VALUE(A349),SchList!$A$2:$C$777,2,FALSE),"Missing")</f>
        <v>MATER PERFORMING ARTS ACADEMY</v>
      </c>
    </row>
    <row r="350" spans="1:22" x14ac:dyDescent="0.2">
      <c r="A350" s="8" t="s">
        <v>688</v>
      </c>
      <c r="B350" s="8" t="s">
        <v>1811</v>
      </c>
      <c r="C350" s="8">
        <v>279</v>
      </c>
      <c r="M350" s="8">
        <v>50</v>
      </c>
      <c r="N350" s="8">
        <v>102</v>
      </c>
      <c r="O350" s="8">
        <v>80</v>
      </c>
      <c r="P350" s="8">
        <v>47</v>
      </c>
      <c r="R350" s="9">
        <v>152</v>
      </c>
      <c r="S350" s="9">
        <v>102</v>
      </c>
      <c r="T350" s="9">
        <v>80</v>
      </c>
      <c r="U350" s="46">
        <f>IFERROR(VLOOKUP(VALUE(A350),SchList!$A$2:$C$436,3,FALSE),"Missing")</f>
        <v>7015</v>
      </c>
      <c r="V350" s="9" t="str">
        <f>IFERROR(VLOOKUP(VALUE(A350),SchList!$A$2:$C$777,2,FALSE),"Missing")</f>
        <v>LIFE SKILLS CENTER MIAMI-DADE</v>
      </c>
    </row>
    <row r="351" spans="1:22" x14ac:dyDescent="0.2">
      <c r="A351" s="8" t="s">
        <v>690</v>
      </c>
      <c r="B351" s="8" t="s">
        <v>1812</v>
      </c>
      <c r="C351" s="8">
        <v>385</v>
      </c>
      <c r="M351" s="8">
        <v>85</v>
      </c>
      <c r="N351" s="8">
        <v>201</v>
      </c>
      <c r="O351" s="8">
        <v>72</v>
      </c>
      <c r="P351" s="8">
        <v>27</v>
      </c>
      <c r="R351" s="9">
        <v>286</v>
      </c>
      <c r="S351" s="9">
        <v>201</v>
      </c>
      <c r="T351" s="9">
        <v>72</v>
      </c>
      <c r="U351" s="46" t="str">
        <f>IFERROR(VLOOKUP(VALUE(A351),SchList!$A$2:$C$436,3,FALSE),"Missing")</f>
        <v>Missing</v>
      </c>
      <c r="V351" s="9" t="str">
        <f>IFERROR(VLOOKUP(VALUE(A351),SchList!$A$2:$C$777,2,FALSE),"Missing")</f>
        <v>Missing</v>
      </c>
    </row>
    <row r="352" spans="1:22" x14ac:dyDescent="0.2">
      <c r="A352" s="8" t="s">
        <v>692</v>
      </c>
      <c r="B352" s="8" t="s">
        <v>1813</v>
      </c>
      <c r="C352" s="8">
        <v>432</v>
      </c>
      <c r="M352" s="8">
        <v>161</v>
      </c>
      <c r="N352" s="8">
        <v>90</v>
      </c>
      <c r="O352" s="8">
        <v>98</v>
      </c>
      <c r="P352" s="8">
        <v>83</v>
      </c>
      <c r="R352" s="9">
        <v>251</v>
      </c>
      <c r="S352" s="9">
        <v>90</v>
      </c>
      <c r="T352" s="9">
        <v>98</v>
      </c>
      <c r="U352" s="46">
        <f>IFERROR(VLOOKUP(VALUE(A352),SchList!$A$2:$C$436,3,FALSE),"Missing")</f>
        <v>7018</v>
      </c>
      <c r="V352" s="9" t="str">
        <f>IFERROR(VLOOKUP(VALUE(A352),SchList!$A$2:$C$777,2,FALSE),"Missing")</f>
        <v>MATER ACADEMY LAKES HIGH SCH</v>
      </c>
    </row>
    <row r="353" spans="1:22" x14ac:dyDescent="0.2">
      <c r="A353" s="8" t="s">
        <v>694</v>
      </c>
      <c r="B353" s="8" t="s">
        <v>1814</v>
      </c>
      <c r="C353" s="8">
        <v>940</v>
      </c>
      <c r="M353" s="8">
        <v>314</v>
      </c>
      <c r="N353" s="8">
        <v>245</v>
      </c>
      <c r="O353" s="8">
        <v>168</v>
      </c>
      <c r="P353" s="8">
        <v>213</v>
      </c>
      <c r="R353" s="9">
        <v>559</v>
      </c>
      <c r="S353" s="9">
        <v>245</v>
      </c>
      <c r="T353" s="9">
        <v>168</v>
      </c>
      <c r="U353" s="46">
        <f>IFERROR(VLOOKUP(VALUE(A353),SchList!$A$2:$C$436,3,FALSE),"Missing")</f>
        <v>7020</v>
      </c>
      <c r="V353" s="9" t="str">
        <f>IFERROR(VLOOKUP(VALUE(A353),SchList!$A$2:$C$777,2,FALSE),"Missing")</f>
        <v>DORAL ACADEMY HIGH SCHOOL</v>
      </c>
    </row>
    <row r="354" spans="1:22" x14ac:dyDescent="0.2">
      <c r="A354" s="8" t="s">
        <v>696</v>
      </c>
      <c r="B354" s="8" t="s">
        <v>1815</v>
      </c>
      <c r="C354" s="8">
        <v>341</v>
      </c>
      <c r="M354" s="8">
        <v>136</v>
      </c>
      <c r="N354" s="8">
        <v>77</v>
      </c>
      <c r="O354" s="8">
        <v>74</v>
      </c>
      <c r="P354" s="8">
        <v>54</v>
      </c>
      <c r="R354" s="9">
        <v>213</v>
      </c>
      <c r="S354" s="9">
        <v>77</v>
      </c>
      <c r="T354" s="9">
        <v>74</v>
      </c>
      <c r="U354" s="46">
        <f>IFERROR(VLOOKUP(VALUE(A354),SchList!$A$2:$C$436,3,FALSE),"Missing")</f>
        <v>7022</v>
      </c>
      <c r="V354" s="9" t="str">
        <f>IFERROR(VLOOKUP(VALUE(A354),SchList!$A$2:$C$777,2,FALSE),"Missing")</f>
        <v>ACADEMY OF ARTS AND MINDS</v>
      </c>
    </row>
    <row r="355" spans="1:22" x14ac:dyDescent="0.2">
      <c r="A355" s="8" t="s">
        <v>870</v>
      </c>
      <c r="B355" s="8" t="s">
        <v>1816</v>
      </c>
      <c r="C355" s="8">
        <v>44</v>
      </c>
      <c r="M355" s="8">
        <v>25</v>
      </c>
      <c r="N355" s="8">
        <v>19</v>
      </c>
      <c r="R355" s="9">
        <v>44</v>
      </c>
      <c r="S355" s="9">
        <v>19</v>
      </c>
      <c r="T355" s="9">
        <v>0</v>
      </c>
      <c r="U355" s="46">
        <f>IFERROR(VLOOKUP(VALUE(A355),SchList!$A$2:$C$436,3,FALSE),"Missing")</f>
        <v>7024</v>
      </c>
      <c r="V355" s="9" t="str">
        <f>IFERROR(VLOOKUP(VALUE(A355),SchList!$A$2:$C$777,2,FALSE),"Missing")</f>
        <v>MATER ACADEMY HIGH-INTL STUDIE</v>
      </c>
    </row>
    <row r="356" spans="1:22" x14ac:dyDescent="0.2">
      <c r="A356" s="8" t="s">
        <v>871</v>
      </c>
      <c r="B356" s="8" t="s">
        <v>1817</v>
      </c>
      <c r="C356" s="8">
        <v>488</v>
      </c>
      <c r="M356" s="8">
        <v>488</v>
      </c>
      <c r="R356" s="9">
        <v>488</v>
      </c>
      <c r="S356" s="9">
        <v>0</v>
      </c>
      <c r="T356" s="9">
        <v>0</v>
      </c>
      <c r="U356" s="46" t="str">
        <f>A356</f>
        <v>7029</v>
      </c>
      <c r="V356" s="9" t="str">
        <f>IFERROR(VLOOKUP(VALUE(A356),SchList!$A$2:$C$777,2,FALSE),"Missing")</f>
        <v>TERRA ENVIRONMENTAL RESEARCH</v>
      </c>
    </row>
    <row r="357" spans="1:22" x14ac:dyDescent="0.2">
      <c r="A357" s="8" t="s">
        <v>872</v>
      </c>
      <c r="B357" s="8" t="s">
        <v>1818</v>
      </c>
      <c r="C357" s="8">
        <v>400</v>
      </c>
      <c r="M357" s="8">
        <v>3</v>
      </c>
      <c r="N357" s="8">
        <v>8</v>
      </c>
      <c r="O357" s="8">
        <v>69</v>
      </c>
      <c r="P357" s="8">
        <v>320</v>
      </c>
      <c r="R357" s="9">
        <v>11</v>
      </c>
      <c r="S357" s="9">
        <v>8</v>
      </c>
      <c r="T357" s="9">
        <v>69</v>
      </c>
      <c r="U357" s="46">
        <f>IFERROR(VLOOKUP(VALUE(A357),SchList!$A$2:$C$436,3,FALSE),"Missing")</f>
        <v>7030</v>
      </c>
      <c r="V357" s="9" t="str">
        <f>IFERROR(VLOOKUP(VALUE(A357),SchList!$A$2:$C$777,2,FALSE),"Missing")</f>
        <v>INTEGRATED ACADEMICS (SIATECH)</v>
      </c>
    </row>
    <row r="358" spans="1:22" x14ac:dyDescent="0.2">
      <c r="A358" s="8" t="s">
        <v>873</v>
      </c>
      <c r="B358" s="8" t="s">
        <v>1819</v>
      </c>
      <c r="C358" s="8">
        <v>111</v>
      </c>
      <c r="M358" s="8">
        <v>111</v>
      </c>
      <c r="R358" s="9">
        <v>111</v>
      </c>
      <c r="S358" s="9">
        <v>0</v>
      </c>
      <c r="T358" s="9">
        <v>0</v>
      </c>
      <c r="U358" s="46" t="str">
        <f>A358</f>
        <v>7033</v>
      </c>
      <c r="V358" s="9" t="str">
        <f>IFERROR(VLOOKUP(VALUE(A358),SchList!$A$2:$C$777,2,FALSE),"Missing")</f>
        <v>LAW ENFORCEMENT OFFICERS HS</v>
      </c>
    </row>
    <row r="359" spans="1:22" x14ac:dyDescent="0.2">
      <c r="A359" s="8" t="s">
        <v>698</v>
      </c>
      <c r="B359" s="8" t="s">
        <v>1820</v>
      </c>
      <c r="C359" s="8">
        <v>89</v>
      </c>
      <c r="M359" s="8">
        <v>44</v>
      </c>
      <c r="N359" s="8">
        <v>33</v>
      </c>
      <c r="O359" s="8">
        <v>12</v>
      </c>
      <c r="R359" s="9">
        <v>77</v>
      </c>
      <c r="S359" s="9">
        <v>33</v>
      </c>
      <c r="T359" s="9">
        <v>12</v>
      </c>
      <c r="U359" s="46">
        <f>IFERROR(VLOOKUP(VALUE(A359),SchList!$A$2:$C$436,3,FALSE),"Missing")</f>
        <v>7036</v>
      </c>
      <c r="V359" s="9" t="str">
        <f>IFERROR(VLOOKUP(VALUE(A359),SchList!$A$2:$C$777,2,FALSE),"Missing")</f>
        <v>LAWRENCE ACADEMY SENIOR</v>
      </c>
    </row>
    <row r="360" spans="1:22" x14ac:dyDescent="0.2">
      <c r="A360" s="8" t="s">
        <v>700</v>
      </c>
      <c r="B360" s="8" t="s">
        <v>1821</v>
      </c>
      <c r="C360" s="8">
        <v>222</v>
      </c>
      <c r="M360" s="8">
        <v>87</v>
      </c>
      <c r="N360" s="8">
        <v>48</v>
      </c>
      <c r="O360" s="8">
        <v>50</v>
      </c>
      <c r="P360" s="8">
        <v>37</v>
      </c>
      <c r="R360" s="9">
        <v>135</v>
      </c>
      <c r="S360" s="9">
        <v>48</v>
      </c>
      <c r="T360" s="9">
        <v>50</v>
      </c>
      <c r="U360" s="46">
        <f>IFERROR(VLOOKUP(VALUE(A360),SchList!$A$2:$C$436,3,FALSE),"Missing")</f>
        <v>7037</v>
      </c>
      <c r="V360" s="9" t="str">
        <f>IFERROR(VLOOKUP(VALUE(A360),SchList!$A$2:$C$777,2,FALSE),"Missing")</f>
        <v>MATER ACADEMY EAST HIGH SCHOOL</v>
      </c>
    </row>
    <row r="361" spans="1:22" x14ac:dyDescent="0.2">
      <c r="A361" s="8" t="s">
        <v>874</v>
      </c>
      <c r="B361" s="8" t="s">
        <v>1822</v>
      </c>
      <c r="C361" s="8">
        <v>20</v>
      </c>
      <c r="M361" s="8">
        <v>7</v>
      </c>
      <c r="N361" s="8">
        <v>13</v>
      </c>
      <c r="R361" s="9">
        <v>20</v>
      </c>
      <c r="S361" s="9">
        <v>13</v>
      </c>
      <c r="T361" s="9">
        <v>0</v>
      </c>
      <c r="U361" s="46">
        <f>IFERROR(VLOOKUP(VALUE(A361),SchList!$A$2:$C$436,3,FALSE),"Missing")</f>
        <v>7038</v>
      </c>
      <c r="V361" s="9" t="str">
        <f>IFERROR(VLOOKUP(VALUE(A361),SchList!$A$2:$C$777,2,FALSE),"Missing")</f>
        <v>SOMERSET ACADEMY HIGH (SOUTH)</v>
      </c>
    </row>
    <row r="362" spans="1:22" x14ac:dyDescent="0.2">
      <c r="A362" s="8" t="s">
        <v>875</v>
      </c>
      <c r="B362" s="8" t="s">
        <v>1823</v>
      </c>
      <c r="C362" s="8">
        <v>100</v>
      </c>
      <c r="O362" s="8">
        <v>50</v>
      </c>
      <c r="P362" s="8">
        <v>50</v>
      </c>
      <c r="R362" s="9">
        <v>0</v>
      </c>
      <c r="S362" s="9">
        <v>0</v>
      </c>
      <c r="T362" s="9">
        <v>50</v>
      </c>
      <c r="U362" s="46">
        <f>IFERROR(VLOOKUP(VALUE(A362),SchList!$A$2:$C$436,3,FALSE),"Missing")</f>
        <v>7041</v>
      </c>
      <c r="V362" s="9" t="str">
        <f>IFERROR(VLOOKUP(VALUE(A362),SchList!$A$2:$C$777,2,FALSE),"Missing")</f>
        <v>SCHOOL FOR ADVANCED STUDIES WC</v>
      </c>
    </row>
    <row r="363" spans="1:22" x14ac:dyDescent="0.2">
      <c r="A363" s="8" t="s">
        <v>702</v>
      </c>
      <c r="B363" s="8" t="s">
        <v>1824</v>
      </c>
      <c r="C363" s="8">
        <v>196</v>
      </c>
      <c r="M363" s="8">
        <v>97</v>
      </c>
      <c r="N363" s="8">
        <v>64</v>
      </c>
      <c r="O363" s="8">
        <v>35</v>
      </c>
      <c r="R363" s="9">
        <v>161</v>
      </c>
      <c r="S363" s="9">
        <v>64</v>
      </c>
      <c r="T363" s="9">
        <v>35</v>
      </c>
      <c r="U363" s="46">
        <f>IFERROR(VLOOKUP(VALUE(A363),SchList!$A$2:$C$436,3,FALSE),"Missing")</f>
        <v>7042</v>
      </c>
      <c r="V363" s="9" t="str">
        <f>IFERROR(VLOOKUP(VALUE(A363),SchList!$A$2:$C$777,2,FALSE),"Missing")</f>
        <v>SOMERSET ACADEMY CHARTER HIGH</v>
      </c>
    </row>
    <row r="364" spans="1:22" x14ac:dyDescent="0.2">
      <c r="A364" s="8" t="s">
        <v>877</v>
      </c>
      <c r="B364" s="8" t="s">
        <v>1825</v>
      </c>
      <c r="C364" s="8">
        <v>725</v>
      </c>
      <c r="M364" s="8">
        <v>475</v>
      </c>
      <c r="N364" s="8">
        <v>250</v>
      </c>
      <c r="R364" s="9">
        <v>725</v>
      </c>
      <c r="S364" s="9">
        <v>250</v>
      </c>
      <c r="T364" s="9">
        <v>0</v>
      </c>
      <c r="U364" s="46" t="str">
        <f>A364</f>
        <v>7048</v>
      </c>
      <c r="V364" s="9" t="str">
        <f>IFERROR(VLOOKUP(VALUE(A364),SchList!$A$2:$C$777,2,FALSE),"Missing")</f>
        <v>ALONZO &amp; TRACY MOURNING SH</v>
      </c>
    </row>
    <row r="365" spans="1:22" x14ac:dyDescent="0.2">
      <c r="A365" s="8" t="s">
        <v>704</v>
      </c>
      <c r="B365" s="8" t="s">
        <v>1826</v>
      </c>
      <c r="C365" s="8">
        <v>1668</v>
      </c>
      <c r="M365" s="8">
        <v>513</v>
      </c>
      <c r="N365" s="8">
        <v>481</v>
      </c>
      <c r="O365" s="8">
        <v>412</v>
      </c>
      <c r="P365" s="8">
        <v>262</v>
      </c>
      <c r="R365" s="9">
        <v>994</v>
      </c>
      <c r="S365" s="9">
        <v>481</v>
      </c>
      <c r="T365" s="9">
        <v>412</v>
      </c>
      <c r="U365" s="46" t="str">
        <f>IFERROR(VLOOKUP(VALUE(A365),SchList!$A$2:$C$436,3,FALSE),"Missing")</f>
        <v>Missing</v>
      </c>
      <c r="V365" s="9" t="str">
        <f>IFERROR(VLOOKUP(VALUE(A365),SchList!$A$2:$C$777,2,FALSE),"Missing")</f>
        <v>WESTLAND HIALEAH SENIOR HIGH</v>
      </c>
    </row>
    <row r="366" spans="1:22" x14ac:dyDescent="0.2">
      <c r="A366" s="8" t="s">
        <v>706</v>
      </c>
      <c r="B366" s="8" t="s">
        <v>1827</v>
      </c>
      <c r="C366" s="8">
        <v>3477</v>
      </c>
      <c r="M366" s="8">
        <v>886</v>
      </c>
      <c r="N366" s="8">
        <v>875</v>
      </c>
      <c r="O366" s="8">
        <v>930</v>
      </c>
      <c r="P366" s="8">
        <v>786</v>
      </c>
      <c r="R366" s="9">
        <v>1761</v>
      </c>
      <c r="S366" s="9">
        <v>875</v>
      </c>
      <c r="T366" s="9">
        <v>930</v>
      </c>
      <c r="U366" s="46">
        <f>IFERROR(VLOOKUP(VALUE(A366),SchList!$A$2:$C$436,3,FALSE),"Missing")</f>
        <v>7051</v>
      </c>
      <c r="V366" s="9" t="str">
        <f>IFERROR(VLOOKUP(VALUE(A366),SchList!$A$2:$C$777,2,FALSE),"Missing")</f>
        <v>G. HOLMES BRADDOCK SENIOR HIGH</v>
      </c>
    </row>
    <row r="367" spans="1:22" x14ac:dyDescent="0.2">
      <c r="A367" s="8" t="s">
        <v>878</v>
      </c>
      <c r="B367" s="8" t="s">
        <v>1828</v>
      </c>
      <c r="C367" s="8">
        <v>57</v>
      </c>
      <c r="M367" s="8">
        <v>57</v>
      </c>
      <c r="R367" s="9">
        <v>57</v>
      </c>
      <c r="S367" s="9">
        <v>0</v>
      </c>
      <c r="T367" s="9">
        <v>0</v>
      </c>
      <c r="U367" s="46">
        <f>IFERROR(VLOOKUP(VALUE(A367),SchList!$A$2:$C$436,3,FALSE),"Missing")</f>
        <v>7053</v>
      </c>
      <c r="V367" s="9" t="str">
        <f>IFERROR(VLOOKUP(VALUE(A367),SchList!$A$2:$C$777,2,FALSE),"Missing")</f>
        <v>PINECREST ACADEMY CHARTER HIGH</v>
      </c>
    </row>
    <row r="368" spans="1:22" x14ac:dyDescent="0.2">
      <c r="A368" s="8" t="s">
        <v>708</v>
      </c>
      <c r="B368" s="8" t="s">
        <v>1829</v>
      </c>
      <c r="C368" s="8">
        <v>302</v>
      </c>
      <c r="J368" s="8">
        <v>73</v>
      </c>
      <c r="K368" s="8">
        <v>79</v>
      </c>
      <c r="L368" s="8">
        <v>46</v>
      </c>
      <c r="M368" s="8">
        <v>35</v>
      </c>
      <c r="N368" s="8">
        <v>30</v>
      </c>
      <c r="O368" s="8">
        <v>22</v>
      </c>
      <c r="P368" s="8">
        <v>17</v>
      </c>
      <c r="R368" s="9">
        <v>263</v>
      </c>
      <c r="S368" s="9">
        <v>76</v>
      </c>
      <c r="T368" s="9">
        <v>68</v>
      </c>
      <c r="U368" s="46" t="str">
        <f>IFERROR(VLOOKUP(VALUE(A368),SchList!$A$2:$C$436,3,FALSE),"Missing")</f>
        <v>Missing</v>
      </c>
      <c r="V368" s="9" t="str">
        <f>IFERROR(VLOOKUP(VALUE(A368),SchList!$A$2:$C$777,2,FALSE),"Missing")</f>
        <v>YOUNG WOMEN'S PREPARATORY ACAD</v>
      </c>
    </row>
    <row r="369" spans="1:22" x14ac:dyDescent="0.2">
      <c r="A369" s="8" t="s">
        <v>710</v>
      </c>
      <c r="B369" s="8" t="s">
        <v>1830</v>
      </c>
      <c r="C369" s="8">
        <v>114</v>
      </c>
      <c r="M369" s="8">
        <v>62</v>
      </c>
      <c r="N369" s="8">
        <v>45</v>
      </c>
      <c r="O369" s="8">
        <v>7</v>
      </c>
      <c r="R369" s="9">
        <v>107</v>
      </c>
      <c r="S369" s="9">
        <v>45</v>
      </c>
      <c r="T369" s="9">
        <v>7</v>
      </c>
      <c r="U369" s="46" t="str">
        <f>IFERROR(VLOOKUP(VALUE(A369),SchList!$A$2:$C$436,3,FALSE),"Missing")</f>
        <v>Missing</v>
      </c>
      <c r="V369" s="9" t="str">
        <f>IFERROR(VLOOKUP(VALUE(A369),SchList!$A$2:$C$777,2,FALSE),"Missing")</f>
        <v>YOUNG MENS PREPARATORY ACADEMY</v>
      </c>
    </row>
    <row r="370" spans="1:22" x14ac:dyDescent="0.2">
      <c r="A370" s="8" t="s">
        <v>879</v>
      </c>
      <c r="B370" s="8" t="s">
        <v>1831</v>
      </c>
      <c r="C370" s="8">
        <v>25</v>
      </c>
      <c r="M370" s="8">
        <v>25</v>
      </c>
      <c r="R370" s="9">
        <v>25</v>
      </c>
      <c r="S370" s="9">
        <v>0</v>
      </c>
      <c r="T370" s="9">
        <v>0</v>
      </c>
      <c r="U370" s="46" t="str">
        <f t="shared" ref="U370:U371" si="3">A370</f>
        <v>7058</v>
      </c>
      <c r="V370" s="9" t="str">
        <f>IFERROR(VLOOKUP(VALUE(A370),SchList!$A$2:$C$777,2,FALSE),"Missing")</f>
        <v>MIAMI COMMUNITY CH HIGH SCHOOL</v>
      </c>
    </row>
    <row r="371" spans="1:22" x14ac:dyDescent="0.2">
      <c r="A371" s="8" t="s">
        <v>880</v>
      </c>
      <c r="B371" s="8" t="s">
        <v>1832</v>
      </c>
      <c r="C371" s="8">
        <v>526</v>
      </c>
      <c r="J371" s="8">
        <v>123</v>
      </c>
      <c r="K371" s="8">
        <v>99</v>
      </c>
      <c r="L371" s="8">
        <v>115</v>
      </c>
      <c r="M371" s="8">
        <v>85</v>
      </c>
      <c r="N371" s="8">
        <v>52</v>
      </c>
      <c r="O371" s="8">
        <v>52</v>
      </c>
      <c r="R371" s="9">
        <v>474</v>
      </c>
      <c r="S371" s="9">
        <v>167</v>
      </c>
      <c r="T371" s="9">
        <v>167</v>
      </c>
      <c r="U371" s="46" t="str">
        <f t="shared" si="3"/>
        <v>7059</v>
      </c>
      <c r="V371" s="9" t="str">
        <f>IFERROR(VLOOKUP(VALUE(A371),SchList!$A$2:$C$777,2,FALSE),"Missing")</f>
        <v>MIAMI ARTS CHARTER</v>
      </c>
    </row>
    <row r="372" spans="1:22" x14ac:dyDescent="0.2">
      <c r="A372" s="8" t="s">
        <v>881</v>
      </c>
      <c r="B372" s="8" t="s">
        <v>1833</v>
      </c>
      <c r="C372" s="8">
        <v>104</v>
      </c>
      <c r="O372" s="8">
        <v>60</v>
      </c>
      <c r="P372" s="8">
        <v>44</v>
      </c>
      <c r="R372" s="9">
        <v>0</v>
      </c>
      <c r="S372" s="9">
        <v>0</v>
      </c>
      <c r="T372" s="9">
        <v>60</v>
      </c>
      <c r="U372" s="46">
        <f>IFERROR(VLOOKUP(VALUE(A372),SchList!$A$2:$C$436,3,FALSE),"Missing")</f>
        <v>7061</v>
      </c>
      <c r="V372" s="9" t="str">
        <f>IFERROR(VLOOKUP(VALUE(A372),SchList!$A$2:$C$777,2,FALSE),"Missing")</f>
        <v>SCHOOL FOR ADVANCED STUDIES NO</v>
      </c>
    </row>
    <row r="373" spans="1:22" x14ac:dyDescent="0.2">
      <c r="A373" s="8" t="s">
        <v>882</v>
      </c>
      <c r="B373" s="8" t="s">
        <v>1834</v>
      </c>
      <c r="C373" s="8">
        <v>345</v>
      </c>
      <c r="M373" s="8">
        <v>113</v>
      </c>
      <c r="N373" s="8">
        <v>115</v>
      </c>
      <c r="O373" s="8">
        <v>71</v>
      </c>
      <c r="P373" s="8">
        <v>46</v>
      </c>
      <c r="R373" s="9">
        <v>228</v>
      </c>
      <c r="S373" s="9">
        <v>115</v>
      </c>
      <c r="T373" s="9">
        <v>71</v>
      </c>
      <c r="U373" s="46" t="str">
        <f t="shared" ref="U373:U374" si="4">A373</f>
        <v>7062</v>
      </c>
      <c r="V373" s="9" t="str">
        <f>IFERROR(VLOOKUP(VALUE(A373),SchList!$A$2:$C$777,2,FALSE),"Missing")</f>
        <v>MAVERICKS HIGH OF NORTH M-DADE</v>
      </c>
    </row>
    <row r="374" spans="1:22" x14ac:dyDescent="0.2">
      <c r="A374" s="8" t="s">
        <v>883</v>
      </c>
      <c r="B374" s="8" t="s">
        <v>1835</v>
      </c>
      <c r="C374" s="8">
        <v>428</v>
      </c>
      <c r="M374" s="8">
        <v>157</v>
      </c>
      <c r="N374" s="8">
        <v>121</v>
      </c>
      <c r="O374" s="8">
        <v>98</v>
      </c>
      <c r="P374" s="8">
        <v>52</v>
      </c>
      <c r="R374" s="9">
        <v>278</v>
      </c>
      <c r="S374" s="9">
        <v>121</v>
      </c>
      <c r="T374" s="9">
        <v>98</v>
      </c>
      <c r="U374" s="46" t="str">
        <f t="shared" si="4"/>
        <v>7065</v>
      </c>
      <c r="V374" s="9" t="str">
        <f>IFERROR(VLOOKUP(VALUE(A374),SchList!$A$2:$C$777,2,FALSE),"Missing")</f>
        <v>MAVERICKS HIGH OF SOUTH M-DADE</v>
      </c>
    </row>
    <row r="375" spans="1:22" x14ac:dyDescent="0.2">
      <c r="A375" s="8" t="s">
        <v>712</v>
      </c>
      <c r="B375" s="8" t="s">
        <v>1836</v>
      </c>
      <c r="C375" s="8">
        <v>3150</v>
      </c>
      <c r="M375" s="8">
        <v>877</v>
      </c>
      <c r="N375" s="8">
        <v>760</v>
      </c>
      <c r="O375" s="8">
        <v>778</v>
      </c>
      <c r="P375" s="8">
        <v>735</v>
      </c>
      <c r="R375" s="9">
        <v>1637</v>
      </c>
      <c r="S375" s="9">
        <v>760</v>
      </c>
      <c r="T375" s="9">
        <v>778</v>
      </c>
      <c r="U375" s="46">
        <f>IFERROR(VLOOKUP(VALUE(A375),SchList!$A$2:$C$436,3,FALSE),"Missing")</f>
        <v>7071</v>
      </c>
      <c r="V375" s="9" t="str">
        <f>IFERROR(VLOOKUP(VALUE(A375),SchList!$A$2:$C$777,2,FALSE),"Missing")</f>
        <v>CORAL GABLES SENIOR HIGH</v>
      </c>
    </row>
    <row r="376" spans="1:22" x14ac:dyDescent="0.2">
      <c r="A376" s="8" t="s">
        <v>714</v>
      </c>
      <c r="B376" s="8" t="s">
        <v>1837</v>
      </c>
      <c r="C376" s="8">
        <v>499</v>
      </c>
      <c r="M376" s="8">
        <v>139</v>
      </c>
      <c r="N376" s="8">
        <v>126</v>
      </c>
      <c r="O376" s="8">
        <v>129</v>
      </c>
      <c r="P376" s="8">
        <v>105</v>
      </c>
      <c r="R376" s="9">
        <v>265</v>
      </c>
      <c r="S376" s="9">
        <v>126</v>
      </c>
      <c r="T376" s="9">
        <v>129</v>
      </c>
      <c r="U376" s="46">
        <f>IFERROR(VLOOKUP(VALUE(A376),SchList!$A$2:$C$436,3,FALSE),"Missing")</f>
        <v>7081</v>
      </c>
      <c r="V376" s="9" t="str">
        <f>IFERROR(VLOOKUP(VALUE(A376),SchList!$A$2:$C$777,2,FALSE),"Missing")</f>
        <v>DESIGN &amp; ARCHITECTURE SENIOR</v>
      </c>
    </row>
    <row r="377" spans="1:22" x14ac:dyDescent="0.2">
      <c r="A377" s="8" t="s">
        <v>884</v>
      </c>
      <c r="B377" s="8" t="s">
        <v>1838</v>
      </c>
      <c r="C377" s="8">
        <v>200</v>
      </c>
      <c r="O377" s="8">
        <v>105</v>
      </c>
      <c r="P377" s="8">
        <v>95</v>
      </c>
      <c r="R377" s="9">
        <v>0</v>
      </c>
      <c r="S377" s="9">
        <v>0</v>
      </c>
      <c r="T377" s="9">
        <v>105</v>
      </c>
      <c r="U377" s="46">
        <f>IFERROR(VLOOKUP(VALUE(A377),SchList!$A$2:$C$436,3,FALSE),"Missing")</f>
        <v>7091</v>
      </c>
      <c r="V377" s="9" t="str">
        <f>IFERROR(VLOOKUP(VALUE(A377),SchList!$A$2:$C$777,2,FALSE),"Missing")</f>
        <v>SCHOOL FOR ADV STUDIES SOUTH</v>
      </c>
    </row>
    <row r="378" spans="1:22" x14ac:dyDescent="0.2">
      <c r="A378" s="8" t="s">
        <v>715</v>
      </c>
      <c r="B378" s="8" t="s">
        <v>1839</v>
      </c>
      <c r="C378" s="8">
        <v>2979</v>
      </c>
      <c r="M378" s="8">
        <v>807</v>
      </c>
      <c r="N378" s="8">
        <v>780</v>
      </c>
      <c r="O378" s="8">
        <v>688</v>
      </c>
      <c r="P378" s="8">
        <v>704</v>
      </c>
      <c r="R378" s="9">
        <v>1587</v>
      </c>
      <c r="S378" s="9">
        <v>780</v>
      </c>
      <c r="T378" s="9">
        <v>688</v>
      </c>
      <c r="U378" s="46">
        <f>IFERROR(VLOOKUP(VALUE(A378),SchList!$A$2:$C$436,3,FALSE),"Missing")</f>
        <v>7101</v>
      </c>
      <c r="V378" s="9" t="str">
        <f>IFERROR(VLOOKUP(VALUE(A378),SchList!$A$2:$C$777,2,FALSE),"Missing")</f>
        <v>CORAL REEF SENIOR HIGH</v>
      </c>
    </row>
    <row r="379" spans="1:22" x14ac:dyDescent="0.2">
      <c r="A379" s="8" t="s">
        <v>717</v>
      </c>
      <c r="B379" s="8" t="s">
        <v>1840</v>
      </c>
      <c r="C379" s="8">
        <v>3113</v>
      </c>
      <c r="M379" s="8">
        <v>745</v>
      </c>
      <c r="N379" s="8">
        <v>665</v>
      </c>
      <c r="O379" s="8">
        <v>822</v>
      </c>
      <c r="P379" s="8">
        <v>881</v>
      </c>
      <c r="R379" s="9">
        <v>1410</v>
      </c>
      <c r="S379" s="9">
        <v>665</v>
      </c>
      <c r="T379" s="9">
        <v>822</v>
      </c>
      <c r="U379" s="46">
        <f>IFERROR(VLOOKUP(VALUE(A379),SchList!$A$2:$C$436,3,FALSE),"Missing")</f>
        <v>7111</v>
      </c>
      <c r="V379" s="9" t="str">
        <f>IFERROR(VLOOKUP(VALUE(A379),SchList!$A$2:$C$777,2,FALSE),"Missing")</f>
        <v>HIALEAH SENIOR</v>
      </c>
    </row>
    <row r="380" spans="1:22" x14ac:dyDescent="0.2">
      <c r="A380" s="8" t="s">
        <v>719</v>
      </c>
      <c r="B380" s="8" t="s">
        <v>1841</v>
      </c>
      <c r="C380" s="8">
        <v>4150</v>
      </c>
      <c r="M380" s="8">
        <v>1040</v>
      </c>
      <c r="N380" s="8">
        <v>1098</v>
      </c>
      <c r="O380" s="8">
        <v>1036</v>
      </c>
      <c r="P380" s="8">
        <v>976</v>
      </c>
      <c r="R380" s="9">
        <v>2138</v>
      </c>
      <c r="S380" s="9">
        <v>1098</v>
      </c>
      <c r="T380" s="9">
        <v>1036</v>
      </c>
      <c r="U380" s="46">
        <f>IFERROR(VLOOKUP(VALUE(A380),SchList!$A$2:$C$436,3,FALSE),"Missing")</f>
        <v>7121</v>
      </c>
      <c r="V380" s="9" t="str">
        <f>IFERROR(VLOOKUP(VALUE(A380),SchList!$A$2:$C$777,2,FALSE),"Missing")</f>
        <v>JOHN A FERGUSON SENIOR HIGH</v>
      </c>
    </row>
    <row r="381" spans="1:22" x14ac:dyDescent="0.2">
      <c r="A381" s="8" t="s">
        <v>721</v>
      </c>
      <c r="B381" s="8" t="s">
        <v>1842</v>
      </c>
      <c r="C381" s="8">
        <v>1997</v>
      </c>
      <c r="M381" s="8">
        <v>562</v>
      </c>
      <c r="N381" s="8">
        <v>433</v>
      </c>
      <c r="O381" s="8">
        <v>519</v>
      </c>
      <c r="P381" s="8">
        <v>483</v>
      </c>
      <c r="R381" s="9">
        <v>995</v>
      </c>
      <c r="S381" s="9">
        <v>433</v>
      </c>
      <c r="T381" s="9">
        <v>519</v>
      </c>
      <c r="U381" s="46">
        <f>IFERROR(VLOOKUP(VALUE(A381),SchList!$A$2:$C$436,3,FALSE),"Missing")</f>
        <v>7131</v>
      </c>
      <c r="V381" s="9" t="str">
        <f>IFERROR(VLOOKUP(VALUE(A381),SchList!$A$2:$C$777,2,FALSE),"Missing")</f>
        <v>HIALEAH-MIAMI LAKES SENIOR</v>
      </c>
    </row>
    <row r="382" spans="1:22" x14ac:dyDescent="0.2">
      <c r="A382" s="8" t="s">
        <v>723</v>
      </c>
      <c r="B382" s="8" t="s">
        <v>1843</v>
      </c>
      <c r="C382" s="8">
        <v>3182</v>
      </c>
      <c r="M382" s="8">
        <v>747</v>
      </c>
      <c r="N382" s="8">
        <v>775</v>
      </c>
      <c r="O382" s="8">
        <v>891</v>
      </c>
      <c r="P382" s="8">
        <v>769</v>
      </c>
      <c r="R382" s="9">
        <v>1522</v>
      </c>
      <c r="S382" s="9">
        <v>775</v>
      </c>
      <c r="T382" s="9">
        <v>891</v>
      </c>
      <c r="U382" s="46">
        <f>IFERROR(VLOOKUP(VALUE(A382),SchList!$A$2:$C$436,3,FALSE),"Missing")</f>
        <v>7141</v>
      </c>
      <c r="V382" s="9" t="str">
        <f>IFERROR(VLOOKUP(VALUE(A382),SchList!$A$2:$C$777,2,FALSE),"Missing")</f>
        <v>DR MICHAEL M KROP SENIOR HIGH</v>
      </c>
    </row>
    <row r="383" spans="1:22" x14ac:dyDescent="0.2">
      <c r="A383" s="8" t="s">
        <v>725</v>
      </c>
      <c r="B383" s="8" t="s">
        <v>1844</v>
      </c>
      <c r="C383" s="8">
        <v>1740</v>
      </c>
      <c r="M383" s="8">
        <v>538</v>
      </c>
      <c r="N383" s="8">
        <v>358</v>
      </c>
      <c r="O383" s="8">
        <v>410</v>
      </c>
      <c r="P383" s="8">
        <v>434</v>
      </c>
      <c r="R383" s="9">
        <v>896</v>
      </c>
      <c r="S383" s="9">
        <v>358</v>
      </c>
      <c r="T383" s="9">
        <v>410</v>
      </c>
      <c r="U383" s="46">
        <f>IFERROR(VLOOKUP(VALUE(A383),SchList!$A$2:$C$436,3,FALSE),"Missing")</f>
        <v>7151</v>
      </c>
      <c r="V383" s="9" t="str">
        <f>IFERROR(VLOOKUP(VALUE(A383),SchList!$A$2:$C$777,2,FALSE),"Missing")</f>
        <v>HOMESTEAD SENIOR HIGH</v>
      </c>
    </row>
    <row r="384" spans="1:22" x14ac:dyDescent="0.2">
      <c r="A384" s="8" t="s">
        <v>727</v>
      </c>
      <c r="B384" s="8" t="s">
        <v>1845</v>
      </c>
      <c r="C384" s="8">
        <v>1399</v>
      </c>
      <c r="M384" s="8">
        <v>354</v>
      </c>
      <c r="N384" s="8">
        <v>289</v>
      </c>
      <c r="O384" s="8">
        <v>376</v>
      </c>
      <c r="P384" s="8">
        <v>380</v>
      </c>
      <c r="R384" s="9">
        <v>643</v>
      </c>
      <c r="S384" s="9">
        <v>289</v>
      </c>
      <c r="T384" s="9">
        <v>376</v>
      </c>
      <c r="U384" s="46">
        <f>IFERROR(VLOOKUP(VALUE(A384),SchList!$A$2:$C$436,3,FALSE),"Missing")</f>
        <v>7160</v>
      </c>
      <c r="V384" s="9" t="str">
        <f>IFERROR(VLOOKUP(VALUE(A384),SchList!$A$2:$C$777,2,FALSE),"Missing")</f>
        <v>MATER ACADEMY CHARTER HIGH</v>
      </c>
    </row>
    <row r="385" spans="1:22" x14ac:dyDescent="0.2">
      <c r="A385" s="8" t="s">
        <v>729</v>
      </c>
      <c r="B385" s="8" t="s">
        <v>1846</v>
      </c>
      <c r="C385" s="8">
        <v>551</v>
      </c>
      <c r="M385" s="8">
        <v>140</v>
      </c>
      <c r="N385" s="8">
        <v>141</v>
      </c>
      <c r="O385" s="8">
        <v>144</v>
      </c>
      <c r="P385" s="8">
        <v>126</v>
      </c>
      <c r="R385" s="9">
        <v>281</v>
      </c>
      <c r="S385" s="9">
        <v>141</v>
      </c>
      <c r="T385" s="9">
        <v>144</v>
      </c>
      <c r="U385" s="46">
        <f>IFERROR(VLOOKUP(VALUE(A385),SchList!$A$2:$C$436,3,FALSE),"Missing")</f>
        <v>7161</v>
      </c>
      <c r="V385" s="9" t="str">
        <f>IFERROR(VLOOKUP(VALUE(A385),SchList!$A$2:$C$777,2,FALSE),"Missing")</f>
        <v>MARITIME &amp; SCIENCE TECHNOLOGY</v>
      </c>
    </row>
    <row r="386" spans="1:22" x14ac:dyDescent="0.2">
      <c r="A386" s="8" t="s">
        <v>730</v>
      </c>
      <c r="B386" s="8" t="s">
        <v>1847</v>
      </c>
      <c r="C386" s="8">
        <v>1685</v>
      </c>
      <c r="M386" s="8">
        <v>618</v>
      </c>
      <c r="N386" s="8">
        <v>516</v>
      </c>
      <c r="O386" s="8">
        <v>545</v>
      </c>
      <c r="P386" s="8">
        <v>6</v>
      </c>
      <c r="R386" s="9">
        <v>1134</v>
      </c>
      <c r="S386" s="9">
        <v>516</v>
      </c>
      <c r="T386" s="9">
        <v>545</v>
      </c>
      <c r="U386" s="46">
        <f>IFERROR(VLOOKUP(VALUE(A386),SchList!$A$2:$C$436,3,FALSE),"Missing")</f>
        <v>7191</v>
      </c>
      <c r="V386" s="9" t="str">
        <f>IFERROR(VLOOKUP(VALUE(A386),SchList!$A$2:$C$777,2,FALSE),"Missing")</f>
        <v>HIALEAH GARDENS SENIOR</v>
      </c>
    </row>
    <row r="387" spans="1:22" x14ac:dyDescent="0.2">
      <c r="A387" s="8" t="s">
        <v>732</v>
      </c>
      <c r="B387" s="8" t="s">
        <v>1848</v>
      </c>
      <c r="C387" s="8">
        <v>2133</v>
      </c>
      <c r="M387" s="8">
        <v>584</v>
      </c>
      <c r="N387" s="8">
        <v>546</v>
      </c>
      <c r="O387" s="8">
        <v>561</v>
      </c>
      <c r="P387" s="8">
        <v>442</v>
      </c>
      <c r="R387" s="9">
        <v>1130</v>
      </c>
      <c r="S387" s="9">
        <v>546</v>
      </c>
      <c r="T387" s="9">
        <v>561</v>
      </c>
      <c r="U387" s="46">
        <f>IFERROR(VLOOKUP(VALUE(A387),SchList!$A$2:$C$436,3,FALSE),"Missing")</f>
        <v>7201</v>
      </c>
      <c r="V387" s="9" t="str">
        <f>IFERROR(VLOOKUP(VALUE(A387),SchList!$A$2:$C$777,2,FALSE),"Missing")</f>
        <v>MIAMI BEACH SENIOR HIGH</v>
      </c>
    </row>
    <row r="388" spans="1:22" x14ac:dyDescent="0.2">
      <c r="A388" s="8" t="s">
        <v>734</v>
      </c>
      <c r="B388" s="8" t="s">
        <v>1849</v>
      </c>
      <c r="C388" s="8">
        <v>1743</v>
      </c>
      <c r="M388" s="8">
        <v>443</v>
      </c>
      <c r="N388" s="8">
        <v>373</v>
      </c>
      <c r="O388" s="8">
        <v>435</v>
      </c>
      <c r="P388" s="8">
        <v>492</v>
      </c>
      <c r="R388" s="9">
        <v>816</v>
      </c>
      <c r="S388" s="9">
        <v>373</v>
      </c>
      <c r="T388" s="9">
        <v>435</v>
      </c>
      <c r="U388" s="46">
        <f>IFERROR(VLOOKUP(VALUE(A388),SchList!$A$2:$C$436,3,FALSE),"Missing")</f>
        <v>7231</v>
      </c>
      <c r="V388" s="9" t="str">
        <f>IFERROR(VLOOKUP(VALUE(A388),SchList!$A$2:$C$777,2,FALSE),"Missing")</f>
        <v>MIAMI CAROL CITY SENIOR HIGH</v>
      </c>
    </row>
    <row r="389" spans="1:22" x14ac:dyDescent="0.2">
      <c r="A389" s="8" t="s">
        <v>736</v>
      </c>
      <c r="B389" s="8" t="s">
        <v>1850</v>
      </c>
      <c r="C389" s="8">
        <v>2108</v>
      </c>
      <c r="M389" s="8">
        <v>583</v>
      </c>
      <c r="N389" s="8">
        <v>562</v>
      </c>
      <c r="O389" s="8">
        <v>511</v>
      </c>
      <c r="P389" s="8">
        <v>452</v>
      </c>
      <c r="R389" s="9">
        <v>1145</v>
      </c>
      <c r="S389" s="9">
        <v>562</v>
      </c>
      <c r="T389" s="9">
        <v>511</v>
      </c>
      <c r="U389" s="46">
        <f>IFERROR(VLOOKUP(VALUE(A389),SchList!$A$2:$C$436,3,FALSE),"Missing")</f>
        <v>7241</v>
      </c>
      <c r="V389" s="9" t="str">
        <f>IFERROR(VLOOKUP(VALUE(A389),SchList!$A$2:$C$777,2,FALSE),"Missing")</f>
        <v>RONALD W REAGAN/DORAL SENIOR</v>
      </c>
    </row>
    <row r="390" spans="1:22" x14ac:dyDescent="0.2">
      <c r="A390" s="8" t="s">
        <v>738</v>
      </c>
      <c r="B390" s="8" t="s">
        <v>1851</v>
      </c>
      <c r="C390" s="8">
        <v>1591</v>
      </c>
      <c r="M390" s="8">
        <v>493</v>
      </c>
      <c r="N390" s="8">
        <v>324</v>
      </c>
      <c r="O390" s="8">
        <v>417</v>
      </c>
      <c r="P390" s="8">
        <v>357</v>
      </c>
      <c r="R390" s="9">
        <v>817</v>
      </c>
      <c r="S390" s="9">
        <v>324</v>
      </c>
      <c r="T390" s="9">
        <v>417</v>
      </c>
      <c r="U390" s="46">
        <f>IFERROR(VLOOKUP(VALUE(A390),SchList!$A$2:$C$436,3,FALSE),"Missing")</f>
        <v>7251</v>
      </c>
      <c r="V390" s="9" t="str">
        <f>IFERROR(VLOOKUP(VALUE(A390),SchList!$A$2:$C$777,2,FALSE),"Missing")</f>
        <v>MIAMI CENTRAL SENIOR HIGH</v>
      </c>
    </row>
    <row r="391" spans="1:22" x14ac:dyDescent="0.2">
      <c r="A391" s="8" t="s">
        <v>740</v>
      </c>
      <c r="B391" s="8" t="s">
        <v>1852</v>
      </c>
      <c r="C391" s="8">
        <v>155</v>
      </c>
      <c r="J391" s="8">
        <v>19</v>
      </c>
      <c r="K391" s="8">
        <v>36</v>
      </c>
      <c r="L391" s="8">
        <v>45</v>
      </c>
      <c r="M391" s="8">
        <v>28</v>
      </c>
      <c r="N391" s="8">
        <v>11</v>
      </c>
      <c r="O391" s="8">
        <v>14</v>
      </c>
      <c r="P391" s="8">
        <v>2</v>
      </c>
      <c r="R391" s="9">
        <v>139</v>
      </c>
      <c r="S391" s="9">
        <v>56</v>
      </c>
      <c r="T391" s="9">
        <v>59</v>
      </c>
      <c r="U391" s="46" t="str">
        <f>IFERROR(VLOOKUP(VALUE(A391),SchList!$A$2:$C$436,3,FALSE),"Missing")</f>
        <v>Missing</v>
      </c>
      <c r="V391" s="9" t="str">
        <f>IFERROR(VLOOKUP(VALUE(A391),SchList!$A$2:$C$777,2,FALSE),"Missing")</f>
        <v>Missing</v>
      </c>
    </row>
    <row r="392" spans="1:22" x14ac:dyDescent="0.2">
      <c r="A392" s="8" t="s">
        <v>742</v>
      </c>
      <c r="B392" s="8" t="s">
        <v>1853</v>
      </c>
      <c r="C392" s="8">
        <v>239</v>
      </c>
      <c r="M392" s="8">
        <v>130</v>
      </c>
      <c r="N392" s="8">
        <v>109</v>
      </c>
      <c r="R392" s="9">
        <v>239</v>
      </c>
      <c r="S392" s="9">
        <v>109</v>
      </c>
      <c r="T392" s="9">
        <v>0</v>
      </c>
      <c r="U392" s="46">
        <f>IFERROR(VLOOKUP(VALUE(A392),SchList!$A$2:$C$436,3,FALSE),"Missing")</f>
        <v>7262</v>
      </c>
      <c r="V392" s="9" t="str">
        <f>IFERROR(VLOOKUP(VALUE(A392),SchList!$A$2:$C$777,2,FALSE),"Missing")</f>
        <v>CITY OF HIALEAH EDUCATION ACAD</v>
      </c>
    </row>
    <row r="393" spans="1:22" x14ac:dyDescent="0.2">
      <c r="A393" s="8" t="s">
        <v>744</v>
      </c>
      <c r="B393" s="8" t="s">
        <v>1854</v>
      </c>
      <c r="C393" s="8">
        <v>100</v>
      </c>
      <c r="M393" s="8">
        <v>48</v>
      </c>
      <c r="N393" s="8">
        <v>52</v>
      </c>
      <c r="R393" s="9">
        <v>100</v>
      </c>
      <c r="S393" s="9">
        <v>52</v>
      </c>
      <c r="T393" s="9">
        <v>0</v>
      </c>
      <c r="U393" s="46">
        <f>IFERROR(VLOOKUP(VALUE(A393),SchList!$A$2:$C$436,3,FALSE),"Missing")</f>
        <v>7265</v>
      </c>
      <c r="V393" s="9" t="str">
        <f>IFERROR(VLOOKUP(VALUE(A393),SchList!$A$2:$C$777,2,FALSE),"Missing")</f>
        <v>ARCHIMEDEAN UPPER CONSERV CHAR</v>
      </c>
    </row>
    <row r="394" spans="1:22" x14ac:dyDescent="0.2">
      <c r="A394" s="8" t="s">
        <v>746</v>
      </c>
      <c r="B394" s="8" t="s">
        <v>1855</v>
      </c>
      <c r="C394" s="8">
        <v>3276</v>
      </c>
      <c r="M394" s="8">
        <v>873</v>
      </c>
      <c r="N394" s="8">
        <v>803</v>
      </c>
      <c r="O394" s="8">
        <v>814</v>
      </c>
      <c r="P394" s="8">
        <v>786</v>
      </c>
      <c r="R394" s="9">
        <v>1676</v>
      </c>
      <c r="S394" s="9">
        <v>803</v>
      </c>
      <c r="T394" s="9">
        <v>814</v>
      </c>
      <c r="U394" s="46">
        <f>IFERROR(VLOOKUP(VALUE(A394),SchList!$A$2:$C$436,3,FALSE),"Missing")</f>
        <v>7271</v>
      </c>
      <c r="V394" s="9" t="str">
        <f>IFERROR(VLOOKUP(VALUE(A394),SchList!$A$2:$C$777,2,FALSE),"Missing")</f>
        <v>MIAMI CORAL PARK SENIOR HIGH</v>
      </c>
    </row>
    <row r="395" spans="1:22" x14ac:dyDescent="0.2">
      <c r="A395" s="8" t="s">
        <v>748</v>
      </c>
      <c r="B395" s="8" t="s">
        <v>1856</v>
      </c>
      <c r="C395" s="8">
        <v>884</v>
      </c>
      <c r="M395" s="8">
        <v>215</v>
      </c>
      <c r="N395" s="8">
        <v>186</v>
      </c>
      <c r="O395" s="8">
        <v>228</v>
      </c>
      <c r="P395" s="8">
        <v>255</v>
      </c>
      <c r="R395" s="9">
        <v>401</v>
      </c>
      <c r="S395" s="9">
        <v>186</v>
      </c>
      <c r="T395" s="9">
        <v>228</v>
      </c>
      <c r="U395" s="46">
        <f>IFERROR(VLOOKUP(VALUE(A395),SchList!$A$2:$C$436,3,FALSE),"Missing")</f>
        <v>7301</v>
      </c>
      <c r="V395" s="9" t="str">
        <f>IFERROR(VLOOKUP(VALUE(A395),SchList!$A$2:$C$777,2,FALSE),"Missing")</f>
        <v>MIAMI EDISON SENIOR HIGH</v>
      </c>
    </row>
    <row r="396" spans="1:22" x14ac:dyDescent="0.2">
      <c r="A396" s="8" t="s">
        <v>750</v>
      </c>
      <c r="B396" s="8" t="s">
        <v>1857</v>
      </c>
      <c r="C396" s="8">
        <v>1317</v>
      </c>
      <c r="M396" s="8">
        <v>352</v>
      </c>
      <c r="N396" s="8">
        <v>279</v>
      </c>
      <c r="O396" s="8">
        <v>318</v>
      </c>
      <c r="P396" s="8">
        <v>368</v>
      </c>
      <c r="R396" s="9">
        <v>631</v>
      </c>
      <c r="S396" s="9">
        <v>279</v>
      </c>
      <c r="T396" s="9">
        <v>318</v>
      </c>
      <c r="U396" s="46">
        <f>IFERROR(VLOOKUP(VALUE(A396),SchList!$A$2:$C$436,3,FALSE),"Missing")</f>
        <v>7341</v>
      </c>
      <c r="V396" s="9" t="str">
        <f>IFERROR(VLOOKUP(VALUE(A396),SchList!$A$2:$C$777,2,FALSE),"Missing")</f>
        <v>MIAMI JACKSON SENIOR HIGH</v>
      </c>
    </row>
    <row r="397" spans="1:22" x14ac:dyDescent="0.2">
      <c r="A397" s="8" t="s">
        <v>752</v>
      </c>
      <c r="B397" s="8" t="s">
        <v>1858</v>
      </c>
      <c r="C397" s="8">
        <v>3171</v>
      </c>
      <c r="M397" s="8">
        <v>764</v>
      </c>
      <c r="N397" s="8">
        <v>852</v>
      </c>
      <c r="O397" s="8">
        <v>751</v>
      </c>
      <c r="P397" s="8">
        <v>804</v>
      </c>
      <c r="R397" s="9">
        <v>1616</v>
      </c>
      <c r="S397" s="9">
        <v>852</v>
      </c>
      <c r="T397" s="9">
        <v>751</v>
      </c>
      <c r="U397" s="46">
        <f>IFERROR(VLOOKUP(VALUE(A397),SchList!$A$2:$C$436,3,FALSE),"Missing")</f>
        <v>7361</v>
      </c>
      <c r="V397" s="9" t="str">
        <f>IFERROR(VLOOKUP(VALUE(A397),SchList!$A$2:$C$777,2,FALSE),"Missing")</f>
        <v>MIAMI KILLIAN SENIOR HIGH</v>
      </c>
    </row>
    <row r="398" spans="1:22" x14ac:dyDescent="0.2">
      <c r="A398" s="8" t="s">
        <v>754</v>
      </c>
      <c r="B398" s="8" t="s">
        <v>1859</v>
      </c>
      <c r="C398" s="8">
        <v>2331</v>
      </c>
      <c r="M398" s="8">
        <v>584</v>
      </c>
      <c r="N398" s="8">
        <v>615</v>
      </c>
      <c r="O398" s="8">
        <v>577</v>
      </c>
      <c r="P398" s="8">
        <v>555</v>
      </c>
      <c r="R398" s="9">
        <v>1199</v>
      </c>
      <c r="S398" s="9">
        <v>615</v>
      </c>
      <c r="T398" s="9">
        <v>577</v>
      </c>
      <c r="U398" s="46">
        <f>IFERROR(VLOOKUP(VALUE(A398),SchList!$A$2:$C$436,3,FALSE),"Missing")</f>
        <v>7371</v>
      </c>
      <c r="V398" s="9" t="str">
        <f>IFERROR(VLOOKUP(VALUE(A398),SchList!$A$2:$C$777,2,FALSE),"Missing")</f>
        <v>ROBERT MORGAN EDUCATIONAL CTR</v>
      </c>
    </row>
    <row r="399" spans="1:22" x14ac:dyDescent="0.2">
      <c r="A399" s="8" t="s">
        <v>756</v>
      </c>
      <c r="B399" s="8" t="s">
        <v>1860</v>
      </c>
      <c r="C399" s="8">
        <v>1528</v>
      </c>
      <c r="M399" s="8">
        <v>411</v>
      </c>
      <c r="N399" s="8">
        <v>336</v>
      </c>
      <c r="O399" s="8">
        <v>356</v>
      </c>
      <c r="P399" s="8">
        <v>425</v>
      </c>
      <c r="R399" s="9">
        <v>747</v>
      </c>
      <c r="S399" s="9">
        <v>336</v>
      </c>
      <c r="T399" s="9">
        <v>356</v>
      </c>
      <c r="U399" s="46">
        <f>IFERROR(VLOOKUP(VALUE(A399),SchList!$A$2:$C$436,3,FALSE),"Missing")</f>
        <v>7381</v>
      </c>
      <c r="V399" s="9" t="str">
        <f>IFERROR(VLOOKUP(VALUE(A399),SchList!$A$2:$C$777,2,FALSE),"Missing")</f>
        <v>MIAMI NORLAND SENIOR HIGH</v>
      </c>
    </row>
    <row r="400" spans="1:22" x14ac:dyDescent="0.2">
      <c r="A400" s="8" t="s">
        <v>758</v>
      </c>
      <c r="B400" s="8" t="s">
        <v>1861</v>
      </c>
      <c r="C400" s="8">
        <v>1560</v>
      </c>
      <c r="M400" s="8">
        <v>452</v>
      </c>
      <c r="N400" s="8">
        <v>412</v>
      </c>
      <c r="O400" s="8">
        <v>341</v>
      </c>
      <c r="P400" s="8">
        <v>355</v>
      </c>
      <c r="R400" s="9">
        <v>864</v>
      </c>
      <c r="S400" s="9">
        <v>412</v>
      </c>
      <c r="T400" s="9">
        <v>341</v>
      </c>
      <c r="U400" s="46">
        <f>IFERROR(VLOOKUP(VALUE(A400),SchList!$A$2:$C$436,3,FALSE),"Missing")</f>
        <v>7391</v>
      </c>
      <c r="V400" s="9" t="str">
        <f>IFERROR(VLOOKUP(VALUE(A400),SchList!$A$2:$C$777,2,FALSE),"Missing")</f>
        <v>MIAMI LAKES EDUCATIONAL CENTER</v>
      </c>
    </row>
    <row r="401" spans="1:22" x14ac:dyDescent="0.2">
      <c r="A401" s="8" t="s">
        <v>760</v>
      </c>
      <c r="B401" s="8" t="s">
        <v>1862</v>
      </c>
      <c r="C401" s="8">
        <v>1664</v>
      </c>
      <c r="M401" s="8">
        <v>434</v>
      </c>
      <c r="N401" s="8">
        <v>352</v>
      </c>
      <c r="O401" s="8">
        <v>445</v>
      </c>
      <c r="P401" s="8">
        <v>433</v>
      </c>
      <c r="R401" s="9">
        <v>786</v>
      </c>
      <c r="S401" s="9">
        <v>352</v>
      </c>
      <c r="T401" s="9">
        <v>445</v>
      </c>
      <c r="U401" s="46">
        <f>IFERROR(VLOOKUP(VALUE(A401),SchList!$A$2:$C$436,3,FALSE),"Missing")</f>
        <v>7411</v>
      </c>
      <c r="V401" s="9" t="str">
        <f>IFERROR(VLOOKUP(VALUE(A401),SchList!$A$2:$C$777,2,FALSE),"Missing")</f>
        <v>MIAMI NORTHWESTERN SENIOR HIGH</v>
      </c>
    </row>
    <row r="402" spans="1:22" x14ac:dyDescent="0.2">
      <c r="A402" s="8" t="s">
        <v>762</v>
      </c>
      <c r="B402" s="8" t="s">
        <v>1863</v>
      </c>
      <c r="C402" s="8">
        <v>3104</v>
      </c>
      <c r="M402" s="8">
        <v>771</v>
      </c>
      <c r="N402" s="8">
        <v>771</v>
      </c>
      <c r="O402" s="8">
        <v>812</v>
      </c>
      <c r="P402" s="8">
        <v>750</v>
      </c>
      <c r="R402" s="9">
        <v>1542</v>
      </c>
      <c r="S402" s="9">
        <v>771</v>
      </c>
      <c r="T402" s="9">
        <v>812</v>
      </c>
      <c r="U402" s="46">
        <f>IFERROR(VLOOKUP(VALUE(A402),SchList!$A$2:$C$436,3,FALSE),"Missing")</f>
        <v>7431</v>
      </c>
      <c r="V402" s="9" t="str">
        <f>IFERROR(VLOOKUP(VALUE(A402),SchList!$A$2:$C$777,2,FALSE),"Missing")</f>
        <v>MIAMI PALMETTO SENIOR HIGH</v>
      </c>
    </row>
    <row r="403" spans="1:22" x14ac:dyDescent="0.2">
      <c r="A403" s="8" t="s">
        <v>764</v>
      </c>
      <c r="B403" s="8" t="s">
        <v>1864</v>
      </c>
      <c r="C403" s="8">
        <v>2791</v>
      </c>
      <c r="M403" s="8">
        <v>695</v>
      </c>
      <c r="N403" s="8">
        <v>707</v>
      </c>
      <c r="O403" s="8">
        <v>740</v>
      </c>
      <c r="P403" s="8">
        <v>649</v>
      </c>
      <c r="R403" s="9">
        <v>1402</v>
      </c>
      <c r="S403" s="9">
        <v>707</v>
      </c>
      <c r="T403" s="9">
        <v>740</v>
      </c>
      <c r="U403" s="46">
        <f>IFERROR(VLOOKUP(VALUE(A403),SchList!$A$2:$C$436,3,FALSE),"Missing")</f>
        <v>7461</v>
      </c>
      <c r="V403" s="9" t="str">
        <f>IFERROR(VLOOKUP(VALUE(A403),SchList!$A$2:$C$777,2,FALSE),"Missing")</f>
        <v>MIAMI SENIOR HIGH</v>
      </c>
    </row>
    <row r="404" spans="1:22" x14ac:dyDescent="0.2">
      <c r="A404" s="8" t="s">
        <v>766</v>
      </c>
      <c r="B404" s="8" t="s">
        <v>1865</v>
      </c>
      <c r="C404" s="8">
        <v>1868</v>
      </c>
      <c r="M404" s="8">
        <v>480</v>
      </c>
      <c r="N404" s="8">
        <v>420</v>
      </c>
      <c r="O404" s="8">
        <v>466</v>
      </c>
      <c r="P404" s="8">
        <v>502</v>
      </c>
      <c r="R404" s="9">
        <v>900</v>
      </c>
      <c r="S404" s="9">
        <v>420</v>
      </c>
      <c r="T404" s="9">
        <v>466</v>
      </c>
      <c r="U404" s="46">
        <f>IFERROR(VLOOKUP(VALUE(A404),SchList!$A$2:$C$436,3,FALSE),"Missing")</f>
        <v>7511</v>
      </c>
      <c r="V404" s="9" t="str">
        <f>IFERROR(VLOOKUP(VALUE(A404),SchList!$A$2:$C$777,2,FALSE),"Missing")</f>
        <v>MIAMI SPRINGS SENIOR HIGH</v>
      </c>
    </row>
    <row r="405" spans="1:22" x14ac:dyDescent="0.2">
      <c r="A405" s="8" t="s">
        <v>768</v>
      </c>
      <c r="B405" s="8" t="s">
        <v>1866</v>
      </c>
      <c r="C405" s="8">
        <v>2675</v>
      </c>
      <c r="M405" s="8">
        <v>707</v>
      </c>
      <c r="N405" s="8">
        <v>670</v>
      </c>
      <c r="O405" s="8">
        <v>673</v>
      </c>
      <c r="P405" s="8">
        <v>625</v>
      </c>
      <c r="R405" s="9">
        <v>1377</v>
      </c>
      <c r="S405" s="9">
        <v>670</v>
      </c>
      <c r="T405" s="9">
        <v>673</v>
      </c>
      <c r="U405" s="46">
        <f>IFERROR(VLOOKUP(VALUE(A405),SchList!$A$2:$C$436,3,FALSE),"Missing")</f>
        <v>7531</v>
      </c>
      <c r="V405" s="9" t="str">
        <f>IFERROR(VLOOKUP(VALUE(A405),SchList!$A$2:$C$777,2,FALSE),"Missing")</f>
        <v>MIAMI SUNSET SENIOR HIGH</v>
      </c>
    </row>
    <row r="406" spans="1:22" x14ac:dyDescent="0.2">
      <c r="A406" s="8" t="s">
        <v>770</v>
      </c>
      <c r="B406" s="8" t="s">
        <v>1867</v>
      </c>
      <c r="C406" s="8">
        <v>2447</v>
      </c>
      <c r="M406" s="8">
        <v>612</v>
      </c>
      <c r="N406" s="8">
        <v>534</v>
      </c>
      <c r="O406" s="8">
        <v>644</v>
      </c>
      <c r="P406" s="8">
        <v>657</v>
      </c>
      <c r="R406" s="9">
        <v>1146</v>
      </c>
      <c r="S406" s="9">
        <v>534</v>
      </c>
      <c r="T406" s="9">
        <v>644</v>
      </c>
      <c r="U406" s="46">
        <f>IFERROR(VLOOKUP(VALUE(A406),SchList!$A$2:$C$436,3,FALSE),"Missing")</f>
        <v>7541</v>
      </c>
      <c r="V406" s="9" t="str">
        <f>IFERROR(VLOOKUP(VALUE(A406),SchList!$A$2:$C$777,2,FALSE),"Missing")</f>
        <v>NORTH MIAMI BEACH SENIOR HIGH</v>
      </c>
    </row>
    <row r="407" spans="1:22" x14ac:dyDescent="0.2">
      <c r="A407" s="8" t="s">
        <v>885</v>
      </c>
      <c r="B407" s="8" t="s">
        <v>1868</v>
      </c>
      <c r="C407" s="8">
        <v>92</v>
      </c>
      <c r="O407" s="8">
        <v>47</v>
      </c>
      <c r="P407" s="8">
        <v>45</v>
      </c>
      <c r="R407" s="9">
        <v>0</v>
      </c>
      <c r="S407" s="9">
        <v>0</v>
      </c>
      <c r="T407" s="9">
        <v>47</v>
      </c>
      <c r="U407" s="46">
        <f>IFERROR(VLOOKUP(VALUE(A407),SchList!$A$2:$C$436,3,FALSE),"Missing")</f>
        <v>7551</v>
      </c>
      <c r="V407" s="9" t="str">
        <f>IFERROR(VLOOKUP(VALUE(A407),SchList!$A$2:$C$777,2,FALSE),"Missing")</f>
        <v>SCHOOL FOR ADV STUDIES-HOMESTD</v>
      </c>
    </row>
    <row r="408" spans="1:22" x14ac:dyDescent="0.2">
      <c r="A408" s="8" t="s">
        <v>772</v>
      </c>
      <c r="B408" s="8" t="s">
        <v>1869</v>
      </c>
      <c r="C408" s="8">
        <v>2721</v>
      </c>
      <c r="M408" s="8">
        <v>719</v>
      </c>
      <c r="N408" s="8">
        <v>666</v>
      </c>
      <c r="O408" s="8">
        <v>679</v>
      </c>
      <c r="P408" s="8">
        <v>657</v>
      </c>
      <c r="R408" s="9">
        <v>1385</v>
      </c>
      <c r="S408" s="9">
        <v>666</v>
      </c>
      <c r="T408" s="9">
        <v>679</v>
      </c>
      <c r="U408" s="46">
        <f>IFERROR(VLOOKUP(VALUE(A408),SchList!$A$2:$C$436,3,FALSE),"Missing")</f>
        <v>7591</v>
      </c>
      <c r="V408" s="9" t="str">
        <f>IFERROR(VLOOKUP(VALUE(A408),SchList!$A$2:$C$777,2,FALSE),"Missing")</f>
        <v>NORTH MIAMI SENIOR HIGH</v>
      </c>
    </row>
    <row r="409" spans="1:22" x14ac:dyDescent="0.2">
      <c r="A409" s="8" t="s">
        <v>774</v>
      </c>
      <c r="B409" s="8" t="s">
        <v>1870</v>
      </c>
      <c r="C409" s="8">
        <v>1727</v>
      </c>
      <c r="M409" s="8">
        <v>429</v>
      </c>
      <c r="N409" s="8">
        <v>394</v>
      </c>
      <c r="O409" s="8">
        <v>497</v>
      </c>
      <c r="P409" s="8">
        <v>407</v>
      </c>
      <c r="R409" s="9">
        <v>823</v>
      </c>
      <c r="S409" s="9">
        <v>394</v>
      </c>
      <c r="T409" s="9">
        <v>497</v>
      </c>
      <c r="U409" s="46" t="str">
        <f>IFERROR(VLOOKUP(VALUE(A409),SchList!$A$2:$C$436,3,FALSE),"Missing")</f>
        <v>Missing</v>
      </c>
      <c r="V409" s="9" t="str">
        <f>IFERROR(VLOOKUP(VALUE(A409),SchList!$A$2:$C$777,2,FALSE),"Missing")</f>
        <v>WILLIAM H. TURNER TECHNICAL</v>
      </c>
    </row>
    <row r="410" spans="1:22" x14ac:dyDescent="0.2">
      <c r="A410" s="8" t="s">
        <v>776</v>
      </c>
      <c r="B410" s="8" t="s">
        <v>1871</v>
      </c>
      <c r="C410" s="8">
        <v>169</v>
      </c>
      <c r="J410" s="8">
        <v>15</v>
      </c>
      <c r="K410" s="8">
        <v>35</v>
      </c>
      <c r="L410" s="8">
        <v>41</v>
      </c>
      <c r="M410" s="8">
        <v>37</v>
      </c>
      <c r="N410" s="8">
        <v>18</v>
      </c>
      <c r="O410" s="8">
        <v>14</v>
      </c>
      <c r="P410" s="8">
        <v>9</v>
      </c>
      <c r="R410" s="9">
        <v>146</v>
      </c>
      <c r="S410" s="9">
        <v>59</v>
      </c>
      <c r="T410" s="9">
        <v>55</v>
      </c>
      <c r="U410" s="46">
        <f>IFERROR(VLOOKUP(VALUE(A410),SchList!$A$2:$C$436,3,FALSE),"Missing")</f>
        <v>7631</v>
      </c>
      <c r="V410" s="9" t="str">
        <f>IFERROR(VLOOKUP(VALUE(A410),SchList!$A$2:$C$777,2,FALSE),"Missing")</f>
        <v>MIAMI MACARTHUR SOUTH</v>
      </c>
    </row>
    <row r="411" spans="1:22" x14ac:dyDescent="0.2">
      <c r="A411" s="8" t="s">
        <v>778</v>
      </c>
      <c r="B411" s="8" t="s">
        <v>1872</v>
      </c>
      <c r="C411" s="8">
        <v>3351</v>
      </c>
      <c r="M411" s="8">
        <v>1126</v>
      </c>
      <c r="N411" s="8">
        <v>932</v>
      </c>
      <c r="O411" s="8">
        <v>739</v>
      </c>
      <c r="P411" s="8">
        <v>554</v>
      </c>
      <c r="R411" s="9">
        <v>2058</v>
      </c>
      <c r="S411" s="9">
        <v>932</v>
      </c>
      <c r="T411" s="9">
        <v>739</v>
      </c>
      <c r="U411" s="46">
        <f>IFERROR(VLOOKUP(VALUE(A411),SchList!$A$2:$C$436,3,FALSE),"Missing")</f>
        <v>7701</v>
      </c>
      <c r="V411" s="9" t="str">
        <f>IFERROR(VLOOKUP(VALUE(A411),SchList!$A$2:$C$777,2,FALSE),"Missing")</f>
        <v>SOUTH DADE SENIOR HIGH</v>
      </c>
    </row>
    <row r="412" spans="1:22" x14ac:dyDescent="0.2">
      <c r="A412" s="8" t="s">
        <v>780</v>
      </c>
      <c r="B412" s="8" t="s">
        <v>1873</v>
      </c>
      <c r="C412" s="8">
        <v>2349</v>
      </c>
      <c r="M412" s="8">
        <v>572</v>
      </c>
      <c r="N412" s="8">
        <v>612</v>
      </c>
      <c r="O412" s="8">
        <v>619</v>
      </c>
      <c r="P412" s="8">
        <v>546</v>
      </c>
      <c r="R412" s="9">
        <v>1184</v>
      </c>
      <c r="S412" s="9">
        <v>612</v>
      </c>
      <c r="T412" s="9">
        <v>619</v>
      </c>
      <c r="U412" s="46">
        <f>IFERROR(VLOOKUP(VALUE(A412),SchList!$A$2:$C$436,3,FALSE),"Missing")</f>
        <v>7721</v>
      </c>
      <c r="V412" s="9" t="str">
        <f>IFERROR(VLOOKUP(VALUE(A412),SchList!$A$2:$C$777,2,FALSE),"Missing")</f>
        <v>SOUTH MIAMI SENIOR HIGH</v>
      </c>
    </row>
    <row r="413" spans="1:22" x14ac:dyDescent="0.2">
      <c r="A413" s="8" t="s">
        <v>782</v>
      </c>
      <c r="B413" s="8" t="s">
        <v>1874</v>
      </c>
      <c r="C413" s="8">
        <v>2373</v>
      </c>
      <c r="M413" s="8">
        <v>617</v>
      </c>
      <c r="N413" s="8">
        <v>488</v>
      </c>
      <c r="O413" s="8">
        <v>625</v>
      </c>
      <c r="P413" s="8">
        <v>643</v>
      </c>
      <c r="R413" s="9">
        <v>1105</v>
      </c>
      <c r="S413" s="9">
        <v>488</v>
      </c>
      <c r="T413" s="9">
        <v>625</v>
      </c>
      <c r="U413" s="46">
        <f>IFERROR(VLOOKUP(VALUE(A413),SchList!$A$2:$C$436,3,FALSE),"Missing")</f>
        <v>7731</v>
      </c>
      <c r="V413" s="9" t="str">
        <f>IFERROR(VLOOKUP(VALUE(A413),SchList!$A$2:$C$777,2,FALSE),"Missing")</f>
        <v>MIAMI SOUTHRIDGE SENIOR HIGH</v>
      </c>
    </row>
    <row r="414" spans="1:22" x14ac:dyDescent="0.2">
      <c r="A414" s="8" t="s">
        <v>784</v>
      </c>
      <c r="B414" s="8" t="s">
        <v>1875</v>
      </c>
      <c r="C414" s="8">
        <v>2860</v>
      </c>
      <c r="M414" s="8">
        <v>789</v>
      </c>
      <c r="N414" s="8">
        <v>679</v>
      </c>
      <c r="O414" s="8">
        <v>684</v>
      </c>
      <c r="P414" s="8">
        <v>708</v>
      </c>
      <c r="R414" s="9">
        <v>1468</v>
      </c>
      <c r="S414" s="9">
        <v>679</v>
      </c>
      <c r="T414" s="9">
        <v>684</v>
      </c>
      <c r="U414" s="46">
        <f>IFERROR(VLOOKUP(VALUE(A414),SchList!$A$2:$C$436,3,FALSE),"Missing")</f>
        <v>7741</v>
      </c>
      <c r="V414" s="9" t="str">
        <f>IFERROR(VLOOKUP(VALUE(A414),SchList!$A$2:$C$777,2,FALSE),"Missing")</f>
        <v>SOUTHWEST MIAMI SENIOR HIGH</v>
      </c>
    </row>
    <row r="415" spans="1:22" x14ac:dyDescent="0.2">
      <c r="A415" s="8" t="s">
        <v>786</v>
      </c>
      <c r="B415" s="8" t="s">
        <v>1876</v>
      </c>
      <c r="C415" s="8">
        <v>2423</v>
      </c>
      <c r="M415" s="8">
        <v>540</v>
      </c>
      <c r="N415" s="8">
        <v>454</v>
      </c>
      <c r="O415" s="8">
        <v>625</v>
      </c>
      <c r="P415" s="8">
        <v>804</v>
      </c>
      <c r="R415" s="9">
        <v>994</v>
      </c>
      <c r="S415" s="9">
        <v>454</v>
      </c>
      <c r="T415" s="9">
        <v>625</v>
      </c>
      <c r="U415" s="46">
        <f>IFERROR(VLOOKUP(VALUE(A415),SchList!$A$2:$C$436,3,FALSE),"Missing")</f>
        <v>7751</v>
      </c>
      <c r="V415" s="9" t="str">
        <f>IFERROR(VLOOKUP(VALUE(A415),SchList!$A$2:$C$777,2,FALSE),"Missing")</f>
        <v>BARBARA GOLEMAN SENIOR HIGH</v>
      </c>
    </row>
    <row r="416" spans="1:22" x14ac:dyDescent="0.2">
      <c r="A416" s="8" t="s">
        <v>788</v>
      </c>
      <c r="B416" s="8" t="s">
        <v>1877</v>
      </c>
      <c r="C416" s="8">
        <v>3106</v>
      </c>
      <c r="M416" s="8">
        <v>750</v>
      </c>
      <c r="N416" s="8">
        <v>729</v>
      </c>
      <c r="O416" s="8">
        <v>844</v>
      </c>
      <c r="P416" s="8">
        <v>783</v>
      </c>
      <c r="R416" s="9">
        <v>1479</v>
      </c>
      <c r="S416" s="9">
        <v>729</v>
      </c>
      <c r="T416" s="9">
        <v>844</v>
      </c>
      <c r="U416" s="46">
        <f>IFERROR(VLOOKUP(VALUE(A416),SchList!$A$2:$C$436,3,FALSE),"Missing")</f>
        <v>7781</v>
      </c>
      <c r="V416" s="9" t="str">
        <f>IFERROR(VLOOKUP(VALUE(A416),SchList!$A$2:$C$777,2,FALSE),"Missing")</f>
        <v>FELIX VARELA SENIOR HIGH</v>
      </c>
    </row>
    <row r="417" spans="1:22" x14ac:dyDescent="0.2">
      <c r="A417" s="8" t="s">
        <v>790</v>
      </c>
      <c r="B417" s="8" t="s">
        <v>1878</v>
      </c>
      <c r="C417" s="8">
        <v>1010</v>
      </c>
      <c r="M417" s="8">
        <v>244</v>
      </c>
      <c r="N417" s="8">
        <v>191</v>
      </c>
      <c r="O417" s="8">
        <v>252</v>
      </c>
      <c r="P417" s="8">
        <v>323</v>
      </c>
      <c r="R417" s="9">
        <v>435</v>
      </c>
      <c r="S417" s="9">
        <v>191</v>
      </c>
      <c r="T417" s="9">
        <v>252</v>
      </c>
      <c r="U417" s="46">
        <f>IFERROR(VLOOKUP(VALUE(A417),SchList!$A$2:$C$436,3,FALSE),"Missing")</f>
        <v>7791</v>
      </c>
      <c r="V417" s="9" t="str">
        <f>IFERROR(VLOOKUP(VALUE(A417),SchList!$A$2:$C$777,2,FALSE),"Missing")</f>
        <v>BOOKER T. WASHINGTON SR. HIGH</v>
      </c>
    </row>
    <row r="418" spans="1:22" x14ac:dyDescent="0.2">
      <c r="A418" s="8" t="s">
        <v>792</v>
      </c>
      <c r="B418" s="8" t="s">
        <v>1879</v>
      </c>
      <c r="C418" s="8">
        <v>76</v>
      </c>
      <c r="J418" s="8">
        <v>12</v>
      </c>
      <c r="K418" s="8">
        <v>7</v>
      </c>
      <c r="L418" s="8">
        <v>10</v>
      </c>
      <c r="M418" s="8">
        <v>25</v>
      </c>
      <c r="N418" s="8">
        <v>10</v>
      </c>
      <c r="O418" s="8">
        <v>8</v>
      </c>
      <c r="P418" s="8">
        <v>4</v>
      </c>
      <c r="R418" s="9">
        <v>64</v>
      </c>
      <c r="S418" s="9">
        <v>20</v>
      </c>
      <c r="T418" s="9">
        <v>18</v>
      </c>
      <c r="U418" s="46" t="str">
        <f t="shared" ref="U418:U422" si="5">A418</f>
        <v>7804</v>
      </c>
      <c r="V418" s="9" t="str">
        <f>IFERROR(VLOOKUP(VALUE(A418),SchList!$A$2:$C$777,2,FALSE),"Missing")</f>
        <v>Missing</v>
      </c>
    </row>
    <row r="419" spans="1:22" x14ac:dyDescent="0.2">
      <c r="A419" s="8" t="s">
        <v>1880</v>
      </c>
      <c r="B419" s="8" t="s">
        <v>1881</v>
      </c>
      <c r="C419" s="8">
        <v>71</v>
      </c>
      <c r="J419" s="8">
        <v>6</v>
      </c>
      <c r="K419" s="8">
        <v>14</v>
      </c>
      <c r="L419" s="8">
        <v>12</v>
      </c>
      <c r="M419" s="8">
        <v>21</v>
      </c>
      <c r="N419" s="8">
        <v>12</v>
      </c>
      <c r="O419" s="8">
        <v>5</v>
      </c>
      <c r="P419" s="8">
        <v>1</v>
      </c>
      <c r="R419" s="9">
        <v>65</v>
      </c>
      <c r="S419" s="9">
        <v>24</v>
      </c>
      <c r="T419" s="9">
        <v>17</v>
      </c>
      <c r="U419" s="46" t="str">
        <f t="shared" si="5"/>
        <v>7805</v>
      </c>
      <c r="V419" s="9" t="str">
        <f>IFERROR(VLOOKUP(VALUE(A419),SchList!$A$2:$C$777,2,FALSE),"Missing")</f>
        <v>Missing</v>
      </c>
    </row>
    <row r="420" spans="1:22" x14ac:dyDescent="0.2">
      <c r="A420" s="8" t="s">
        <v>795</v>
      </c>
      <c r="B420" s="8" t="s">
        <v>1882</v>
      </c>
      <c r="C420" s="8">
        <v>51</v>
      </c>
      <c r="J420" s="8">
        <v>1</v>
      </c>
      <c r="K420" s="8">
        <v>6</v>
      </c>
      <c r="L420" s="8">
        <v>8</v>
      </c>
      <c r="M420" s="8">
        <v>17</v>
      </c>
      <c r="N420" s="8">
        <v>12</v>
      </c>
      <c r="O420" s="8">
        <v>4</v>
      </c>
      <c r="P420" s="8">
        <v>3</v>
      </c>
      <c r="R420" s="9">
        <v>44</v>
      </c>
      <c r="S420" s="9">
        <v>20</v>
      </c>
      <c r="T420" s="9">
        <v>12</v>
      </c>
      <c r="U420" s="46" t="str">
        <f t="shared" si="5"/>
        <v>7806</v>
      </c>
      <c r="V420" s="9" t="str">
        <f>IFERROR(VLOOKUP(VALUE(A420),SchList!$A$2:$C$777,2,FALSE),"Missing")</f>
        <v>Missing</v>
      </c>
    </row>
    <row r="421" spans="1:22" x14ac:dyDescent="0.2">
      <c r="A421" s="8" t="s">
        <v>797</v>
      </c>
      <c r="B421" s="8" t="s">
        <v>1883</v>
      </c>
      <c r="C421" s="8">
        <v>27</v>
      </c>
      <c r="J421" s="8">
        <v>2</v>
      </c>
      <c r="K421" s="8">
        <v>3</v>
      </c>
      <c r="L421" s="8">
        <v>10</v>
      </c>
      <c r="M421" s="8">
        <v>7</v>
      </c>
      <c r="N421" s="8">
        <v>5</v>
      </c>
      <c r="R421" s="9">
        <v>27</v>
      </c>
      <c r="S421" s="9">
        <v>15</v>
      </c>
      <c r="T421" s="9">
        <v>10</v>
      </c>
      <c r="U421" s="46" t="str">
        <f t="shared" si="5"/>
        <v>7809</v>
      </c>
      <c r="V421" s="9" t="str">
        <f>IFERROR(VLOOKUP(VALUE(A421),SchList!$A$2:$C$777,2,FALSE),"Missing")</f>
        <v>Missing</v>
      </c>
    </row>
    <row r="422" spans="1:22" x14ac:dyDescent="0.2">
      <c r="A422" s="8" t="s">
        <v>1884</v>
      </c>
      <c r="B422" s="8" t="s">
        <v>1885</v>
      </c>
      <c r="C422" s="8">
        <v>23</v>
      </c>
      <c r="K422" s="8">
        <v>2</v>
      </c>
      <c r="L422" s="8">
        <v>2</v>
      </c>
      <c r="M422" s="8">
        <v>7</v>
      </c>
      <c r="N422" s="8">
        <v>5</v>
      </c>
      <c r="O422" s="8">
        <v>5</v>
      </c>
      <c r="P422" s="8">
        <v>2</v>
      </c>
      <c r="R422" s="9">
        <v>16</v>
      </c>
      <c r="S422" s="9">
        <v>7</v>
      </c>
      <c r="T422" s="9">
        <v>7</v>
      </c>
      <c r="U422" s="46" t="str">
        <f t="shared" si="5"/>
        <v>7811</v>
      </c>
      <c r="V422" s="9" t="str">
        <f>IFERROR(VLOOKUP(VALUE(A422),SchList!$A$2:$C$777,2,FALSE),"Missing")</f>
        <v>Missing</v>
      </c>
    </row>
    <row r="423" spans="1:22" x14ac:dyDescent="0.2">
      <c r="A423" s="8" t="s">
        <v>1886</v>
      </c>
      <c r="B423" s="8" t="s">
        <v>1887</v>
      </c>
      <c r="C423" s="8">
        <v>5</v>
      </c>
      <c r="K423" s="8">
        <v>2</v>
      </c>
      <c r="L423" s="8">
        <v>1</v>
      </c>
      <c r="M423" s="8">
        <v>1</v>
      </c>
      <c r="O423" s="8">
        <v>1</v>
      </c>
      <c r="R423" s="9">
        <v>4</v>
      </c>
      <c r="S423" s="9">
        <v>1</v>
      </c>
      <c r="T423" s="9">
        <v>2</v>
      </c>
      <c r="U423" s="46" t="str">
        <f>IFERROR(VLOOKUP(VALUE(A423),SchList!$A$2:$C$436,3,FALSE),"Missing")</f>
        <v>Missing</v>
      </c>
      <c r="V423" s="9" t="str">
        <f>IFERROR(VLOOKUP(VALUE(A423),SchList!$A$2:$C$777,2,FALSE),"Missing")</f>
        <v>Missing</v>
      </c>
    </row>
    <row r="424" spans="1:22" x14ac:dyDescent="0.2">
      <c r="A424" s="8" t="s">
        <v>1888</v>
      </c>
      <c r="B424" s="8" t="s">
        <v>1889</v>
      </c>
      <c r="C424" s="8">
        <v>19</v>
      </c>
      <c r="L424" s="8">
        <v>3</v>
      </c>
      <c r="M424" s="8">
        <v>7</v>
      </c>
      <c r="N424" s="8">
        <v>1</v>
      </c>
      <c r="O424" s="8">
        <v>5</v>
      </c>
      <c r="P424" s="8">
        <v>3</v>
      </c>
      <c r="R424" s="9">
        <v>11</v>
      </c>
      <c r="S424" s="9">
        <v>4</v>
      </c>
      <c r="T424" s="9">
        <v>8</v>
      </c>
      <c r="U424" s="46" t="str">
        <f>A424</f>
        <v>7814</v>
      </c>
      <c r="V424" s="9" t="str">
        <f>IFERROR(VLOOKUP(VALUE(A424),SchList!$A$2:$C$777,2,FALSE),"Missing")</f>
        <v>Missing</v>
      </c>
    </row>
    <row r="425" spans="1:22" x14ac:dyDescent="0.2">
      <c r="A425" s="8" t="s">
        <v>1890</v>
      </c>
      <c r="B425" s="8" t="s">
        <v>1891</v>
      </c>
      <c r="C425" s="8">
        <v>18</v>
      </c>
      <c r="J425" s="8">
        <v>1</v>
      </c>
      <c r="K425" s="8">
        <v>1</v>
      </c>
      <c r="L425" s="8">
        <v>1</v>
      </c>
      <c r="M425" s="8">
        <v>14</v>
      </c>
      <c r="O425" s="8">
        <v>1</v>
      </c>
      <c r="R425" s="9">
        <v>17</v>
      </c>
      <c r="S425" s="9">
        <v>1</v>
      </c>
      <c r="T425" s="9">
        <v>2</v>
      </c>
      <c r="U425" s="46" t="str">
        <f>IFERROR(VLOOKUP(VALUE(A425),SchList!$A$2:$C$436,3,FALSE),"Missing")</f>
        <v>Missing</v>
      </c>
      <c r="V425" s="9" t="str">
        <f>IFERROR(VLOOKUP(VALUE(A425),SchList!$A$2:$C$777,2,FALSE),"Missing")</f>
        <v>Missing</v>
      </c>
    </row>
    <row r="426" spans="1:22" x14ac:dyDescent="0.2">
      <c r="A426" s="8" t="s">
        <v>1892</v>
      </c>
      <c r="B426" s="8" t="s">
        <v>1893</v>
      </c>
      <c r="C426" s="8">
        <v>11</v>
      </c>
      <c r="L426" s="8">
        <v>1</v>
      </c>
      <c r="M426" s="8">
        <v>8</v>
      </c>
      <c r="N426" s="8">
        <v>1</v>
      </c>
      <c r="O426" s="8">
        <v>1</v>
      </c>
      <c r="R426" s="9">
        <v>10</v>
      </c>
      <c r="S426" s="9">
        <v>2</v>
      </c>
      <c r="T426" s="9">
        <v>2</v>
      </c>
      <c r="U426" s="46" t="str">
        <f>IFERROR(VLOOKUP(VALUE(A426),SchList!$A$2:$C$436,3,FALSE),"Missing")</f>
        <v>Missing</v>
      </c>
      <c r="V426" s="9" t="str">
        <f>IFERROR(VLOOKUP(VALUE(A426),SchList!$A$2:$C$777,2,FALSE),"Missing")</f>
        <v>Missing</v>
      </c>
    </row>
    <row r="427" spans="1:22" x14ac:dyDescent="0.2">
      <c r="A427" s="8" t="s">
        <v>798</v>
      </c>
      <c r="B427" s="8" t="s">
        <v>1894</v>
      </c>
      <c r="C427" s="8">
        <v>193</v>
      </c>
      <c r="M427" s="8">
        <v>38</v>
      </c>
      <c r="N427" s="8">
        <v>60</v>
      </c>
      <c r="O427" s="8">
        <v>63</v>
      </c>
      <c r="P427" s="8">
        <v>32</v>
      </c>
      <c r="R427" s="9">
        <v>98</v>
      </c>
      <c r="S427" s="9">
        <v>60</v>
      </c>
      <c r="T427" s="9">
        <v>63</v>
      </c>
      <c r="U427" s="46" t="str">
        <f>IFERROR(VLOOKUP(VALUE(A427),SchList!$A$2:$C$436,3,FALSE),"Missing")</f>
        <v>Missing</v>
      </c>
      <c r="V427" s="9" t="str">
        <f>IFERROR(VLOOKUP(VALUE(A427),SchList!$A$2:$C$777,2,FALSE),"Missing")</f>
        <v>Missing</v>
      </c>
    </row>
    <row r="428" spans="1:22" x14ac:dyDescent="0.2">
      <c r="A428" s="8" t="s">
        <v>1895</v>
      </c>
      <c r="B428" s="8" t="s">
        <v>1896</v>
      </c>
      <c r="C428" s="8">
        <v>16</v>
      </c>
      <c r="I428" s="8">
        <v>1</v>
      </c>
      <c r="K428" s="8">
        <v>5</v>
      </c>
      <c r="L428" s="8">
        <v>3</v>
      </c>
      <c r="M428" s="8">
        <v>2</v>
      </c>
      <c r="N428" s="8">
        <v>4</v>
      </c>
      <c r="O428" s="8">
        <v>1</v>
      </c>
      <c r="R428" s="9">
        <v>15</v>
      </c>
      <c r="S428" s="9">
        <v>7</v>
      </c>
      <c r="T428" s="9">
        <v>5</v>
      </c>
      <c r="U428" s="46" t="str">
        <f>IFERROR(VLOOKUP(VALUE(A428),SchList!$A$2:$C$436,3,FALSE),"Missing")</f>
        <v>Missing</v>
      </c>
      <c r="V428" s="9" t="str">
        <f>IFERROR(VLOOKUP(VALUE(A428),SchList!$A$2:$C$777,2,FALSE),"Missing")</f>
        <v>Missing</v>
      </c>
    </row>
    <row r="429" spans="1:22" x14ac:dyDescent="0.2">
      <c r="A429" s="8" t="s">
        <v>800</v>
      </c>
      <c r="B429" s="8" t="s">
        <v>1897</v>
      </c>
      <c r="C429" s="8">
        <v>181</v>
      </c>
      <c r="M429" s="8">
        <v>49</v>
      </c>
      <c r="N429" s="8">
        <v>55</v>
      </c>
      <c r="O429" s="8">
        <v>37</v>
      </c>
      <c r="P429" s="8">
        <v>40</v>
      </c>
      <c r="R429" s="9">
        <v>104</v>
      </c>
      <c r="S429" s="9">
        <v>55</v>
      </c>
      <c r="T429" s="9">
        <v>37</v>
      </c>
      <c r="U429" s="46" t="str">
        <f>IFERROR(VLOOKUP(VALUE(A429),SchList!$A$2:$C$436,3,FALSE),"Missing")</f>
        <v>Missing</v>
      </c>
      <c r="V429" s="9" t="str">
        <f>IFERROR(VLOOKUP(VALUE(A429),SchList!$A$2:$C$777,2,FALSE),"Missing")</f>
        <v>Missing</v>
      </c>
    </row>
    <row r="430" spans="1:22" x14ac:dyDescent="0.2">
      <c r="A430" s="8" t="s">
        <v>1898</v>
      </c>
      <c r="B430" s="8" t="s">
        <v>1899</v>
      </c>
      <c r="C430" s="8">
        <v>12</v>
      </c>
      <c r="J430" s="8">
        <v>1</v>
      </c>
      <c r="K430" s="8">
        <v>2</v>
      </c>
      <c r="L430" s="8">
        <v>4</v>
      </c>
      <c r="M430" s="8">
        <v>3</v>
      </c>
      <c r="N430" s="8">
        <v>1</v>
      </c>
      <c r="O430" s="8">
        <v>1</v>
      </c>
      <c r="R430" s="9">
        <v>11</v>
      </c>
      <c r="S430" s="9">
        <v>5</v>
      </c>
      <c r="T430" s="9">
        <v>5</v>
      </c>
      <c r="U430" s="46" t="str">
        <f>IFERROR(VLOOKUP(VALUE(A430),SchList!$A$2:$C$436,3,FALSE),"Missing")</f>
        <v>Missing</v>
      </c>
      <c r="V430" s="9" t="str">
        <f>IFERROR(VLOOKUP(VALUE(A430),SchList!$A$2:$C$777,2,FALSE),"Missing")</f>
        <v>Missing</v>
      </c>
    </row>
    <row r="431" spans="1:22" x14ac:dyDescent="0.2">
      <c r="A431" s="8" t="s">
        <v>1900</v>
      </c>
      <c r="B431" s="8" t="s">
        <v>1901</v>
      </c>
      <c r="C431" s="8">
        <v>23</v>
      </c>
      <c r="J431" s="8">
        <v>2</v>
      </c>
      <c r="K431" s="8">
        <v>4</v>
      </c>
      <c r="L431" s="8">
        <v>6</v>
      </c>
      <c r="M431" s="8">
        <v>10</v>
      </c>
      <c r="N431" s="8">
        <v>1</v>
      </c>
      <c r="R431" s="9">
        <v>23</v>
      </c>
      <c r="S431" s="9">
        <v>7</v>
      </c>
      <c r="T431" s="9">
        <v>6</v>
      </c>
      <c r="U431" s="46" t="str">
        <f>IFERROR(VLOOKUP(VALUE(A431),SchList!$A$2:$C$436,3,FALSE),"Missing")</f>
        <v>Missing</v>
      </c>
      <c r="V431" s="9" t="str">
        <f>IFERROR(VLOOKUP(VALUE(A431),SchList!$A$2:$C$777,2,FALSE),"Missing")</f>
        <v>Missing</v>
      </c>
    </row>
    <row r="432" spans="1:22" x14ac:dyDescent="0.2">
      <c r="A432" s="8" t="s">
        <v>803</v>
      </c>
      <c r="B432" s="8" t="s">
        <v>1902</v>
      </c>
      <c r="C432" s="8">
        <v>139</v>
      </c>
      <c r="J432" s="8">
        <v>7</v>
      </c>
      <c r="K432" s="8">
        <v>22</v>
      </c>
      <c r="L432" s="8">
        <v>15</v>
      </c>
      <c r="M432" s="8">
        <v>22</v>
      </c>
      <c r="N432" s="8">
        <v>38</v>
      </c>
      <c r="O432" s="8">
        <v>18</v>
      </c>
      <c r="P432" s="8">
        <v>17</v>
      </c>
      <c r="R432" s="9">
        <v>104</v>
      </c>
      <c r="S432" s="9">
        <v>53</v>
      </c>
      <c r="T432" s="9">
        <v>33</v>
      </c>
      <c r="U432" s="46" t="str">
        <f>IFERROR(VLOOKUP(VALUE(A432),SchList!$A$2:$C$436,3,FALSE),"Missing")</f>
        <v>Missing</v>
      </c>
      <c r="V432" s="9" t="str">
        <f>IFERROR(VLOOKUP(VALUE(A432),SchList!$A$2:$C$777,2,FALSE),"Missing")</f>
        <v>Missing</v>
      </c>
    </row>
    <row r="433" spans="1:22" x14ac:dyDescent="0.2">
      <c r="A433" s="8" t="s">
        <v>805</v>
      </c>
      <c r="B433" s="8" t="s">
        <v>1903</v>
      </c>
      <c r="C433" s="8">
        <v>48</v>
      </c>
      <c r="K433" s="8">
        <v>3</v>
      </c>
      <c r="L433" s="8">
        <v>13</v>
      </c>
      <c r="M433" s="8">
        <v>14</v>
      </c>
      <c r="N433" s="8">
        <v>9</v>
      </c>
      <c r="O433" s="8">
        <v>8</v>
      </c>
      <c r="P433" s="8">
        <v>1</v>
      </c>
      <c r="R433" s="9">
        <v>39</v>
      </c>
      <c r="S433" s="9">
        <v>22</v>
      </c>
      <c r="T433" s="9">
        <v>21</v>
      </c>
      <c r="U433" s="46" t="str">
        <f>IFERROR(VLOOKUP(VALUE(A433),SchList!$A$2:$C$436,3,FALSE),"Missing")</f>
        <v>Missing</v>
      </c>
      <c r="V433" s="9" t="str">
        <f>IFERROR(VLOOKUP(VALUE(A433),SchList!$A$2:$C$777,2,FALSE),"Missing")</f>
        <v>Missing</v>
      </c>
    </row>
    <row r="434" spans="1:22" x14ac:dyDescent="0.2">
      <c r="A434" s="8" t="s">
        <v>807</v>
      </c>
      <c r="B434" s="8" t="s">
        <v>1904</v>
      </c>
      <c r="C434" s="8">
        <v>98</v>
      </c>
      <c r="J434" s="8">
        <v>2</v>
      </c>
      <c r="K434" s="8">
        <v>9</v>
      </c>
      <c r="L434" s="8">
        <v>7</v>
      </c>
      <c r="M434" s="8">
        <v>31</v>
      </c>
      <c r="N434" s="8">
        <v>37</v>
      </c>
      <c r="O434" s="8">
        <v>6</v>
      </c>
      <c r="P434" s="8">
        <v>6</v>
      </c>
      <c r="R434" s="9">
        <v>86</v>
      </c>
      <c r="S434" s="9">
        <v>44</v>
      </c>
      <c r="T434" s="9">
        <v>13</v>
      </c>
      <c r="U434" s="46" t="str">
        <f>IFERROR(VLOOKUP(VALUE(A434),SchList!$A$2:$C$436,3,FALSE),"Missing")</f>
        <v>Missing</v>
      </c>
      <c r="V434" s="9" t="str">
        <f>IFERROR(VLOOKUP(VALUE(A434),SchList!$A$2:$C$777,2,FALSE),"Missing")</f>
        <v>Missing</v>
      </c>
    </row>
    <row r="435" spans="1:22" x14ac:dyDescent="0.2">
      <c r="A435" s="8" t="s">
        <v>1905</v>
      </c>
      <c r="B435" s="8" t="s">
        <v>1906</v>
      </c>
      <c r="C435" s="8">
        <v>10</v>
      </c>
      <c r="M435" s="8">
        <v>6</v>
      </c>
      <c r="N435" s="8">
        <v>3</v>
      </c>
      <c r="O435" s="8">
        <v>1</v>
      </c>
      <c r="R435" s="9">
        <v>9</v>
      </c>
      <c r="S435" s="9">
        <v>3</v>
      </c>
      <c r="T435" s="9">
        <v>1</v>
      </c>
      <c r="U435" s="46" t="str">
        <f>IFERROR(VLOOKUP(VALUE(A435),SchList!$A$2:$C$436,3,FALSE),"Missing")</f>
        <v>Missing</v>
      </c>
      <c r="V435" s="9" t="str">
        <f>IFERROR(VLOOKUP(VALUE(A435),SchList!$A$2:$C$777,2,FALSE),"Missing")</f>
        <v>Missing</v>
      </c>
    </row>
    <row r="436" spans="1:22" x14ac:dyDescent="0.2">
      <c r="A436" s="8" t="s">
        <v>1907</v>
      </c>
      <c r="B436" s="8" t="s">
        <v>1908</v>
      </c>
      <c r="C436" s="8">
        <v>4</v>
      </c>
      <c r="J436" s="8">
        <v>1</v>
      </c>
      <c r="L436" s="8">
        <v>1</v>
      </c>
      <c r="M436" s="8">
        <v>2</v>
      </c>
      <c r="R436" s="9">
        <v>4</v>
      </c>
      <c r="S436" s="9">
        <v>1</v>
      </c>
      <c r="T436" s="9">
        <v>1</v>
      </c>
      <c r="U436" s="46" t="str">
        <f>IFERROR(VLOOKUP(VALUE(A436),SchList!$A$2:$C$436,3,FALSE),"Missing")</f>
        <v>Missing</v>
      </c>
      <c r="V436" s="9" t="str">
        <f>IFERROR(VLOOKUP(VALUE(A436),SchList!$A$2:$C$777,2,FALSE),"Missing")</f>
        <v>Missing</v>
      </c>
    </row>
    <row r="437" spans="1:22" x14ac:dyDescent="0.2">
      <c r="A437" s="8" t="s">
        <v>1909</v>
      </c>
      <c r="B437" s="8" t="s">
        <v>1910</v>
      </c>
      <c r="C437" s="8">
        <v>10</v>
      </c>
      <c r="K437" s="8">
        <v>1</v>
      </c>
      <c r="M437" s="8">
        <v>4</v>
      </c>
      <c r="N437" s="8">
        <v>5</v>
      </c>
      <c r="R437" s="9">
        <v>10</v>
      </c>
      <c r="S437" s="9">
        <v>5</v>
      </c>
      <c r="T437" s="9">
        <v>0</v>
      </c>
      <c r="U437" s="46" t="str">
        <f>IFERROR(VLOOKUP(VALUE(A437),SchList!$A$2:$C$436,3,FALSE),"Missing")</f>
        <v>Missing</v>
      </c>
      <c r="V437" s="9" t="str">
        <f>IFERROR(VLOOKUP(VALUE(A437),SchList!$A$2:$C$777,2,FALSE),"Missing")</f>
        <v>Missing</v>
      </c>
    </row>
    <row r="438" spans="1:22" x14ac:dyDescent="0.2">
      <c r="A438" s="10" t="s">
        <v>1911</v>
      </c>
      <c r="B438" s="8" t="s">
        <v>1912</v>
      </c>
      <c r="C438" s="8">
        <v>4</v>
      </c>
      <c r="K438" s="8">
        <v>1</v>
      </c>
      <c r="M438" s="8">
        <v>1</v>
      </c>
      <c r="N438" s="8">
        <v>1</v>
      </c>
      <c r="O438" s="8">
        <v>1</v>
      </c>
      <c r="R438" s="8">
        <v>3</v>
      </c>
      <c r="S438" s="9">
        <v>1</v>
      </c>
      <c r="T438" s="9">
        <v>1</v>
      </c>
      <c r="U438" s="46" t="str">
        <f>IFERROR(VLOOKUP(VALUE(A438),SchList!$A$2:$C$436,3,FALSE),"Missing")</f>
        <v>Missing</v>
      </c>
      <c r="V438" s="9" t="str">
        <f>IFERROR(VLOOKUP(VALUE(A438),SchList!$A$2:$C$777,2,FALSE),"Missing")</f>
        <v>Missing</v>
      </c>
    </row>
    <row r="439" spans="1:22" x14ac:dyDescent="0.2">
      <c r="A439" s="8" t="s">
        <v>1913</v>
      </c>
      <c r="B439" s="8" t="s">
        <v>1914</v>
      </c>
      <c r="C439" s="8">
        <v>5</v>
      </c>
      <c r="J439" s="8">
        <v>1</v>
      </c>
      <c r="M439" s="8">
        <v>1</v>
      </c>
      <c r="N439" s="8">
        <v>1</v>
      </c>
      <c r="O439" s="8">
        <v>2</v>
      </c>
      <c r="R439" s="8">
        <v>3</v>
      </c>
      <c r="S439" s="8">
        <v>1</v>
      </c>
      <c r="T439" s="8">
        <v>2</v>
      </c>
      <c r="U439" s="46" t="str">
        <f>IFERROR(VLOOKUP(VALUE(A439),SchList!$A$2:$C$436,3,FALSE),"Missing")</f>
        <v>Missing</v>
      </c>
      <c r="V439" s="9" t="str">
        <f>IFERROR(VLOOKUP(VALUE(A439),SchList!$A$2:$C$777,2,FALSE),"Missing")</f>
        <v>Missing</v>
      </c>
    </row>
    <row r="440" spans="1:22" x14ac:dyDescent="0.2">
      <c r="A440" s="8" t="s">
        <v>1915</v>
      </c>
      <c r="B440" s="8" t="s">
        <v>1916</v>
      </c>
      <c r="C440" s="8">
        <v>27</v>
      </c>
      <c r="J440" s="8">
        <v>3</v>
      </c>
      <c r="K440" s="8">
        <v>4</v>
      </c>
      <c r="L440" s="8">
        <v>4</v>
      </c>
      <c r="M440" s="8">
        <v>10</v>
      </c>
      <c r="N440" s="8">
        <v>2</v>
      </c>
      <c r="O440" s="8">
        <v>2</v>
      </c>
      <c r="P440" s="8">
        <v>2</v>
      </c>
      <c r="R440" s="9">
        <v>23</v>
      </c>
      <c r="S440" s="9">
        <v>6</v>
      </c>
      <c r="T440" s="9">
        <v>6</v>
      </c>
      <c r="U440" s="46" t="str">
        <f>IFERROR(VLOOKUP(VALUE(A440),SchList!$A$2:$C$436,3,FALSE),"Missing")</f>
        <v>Missing</v>
      </c>
      <c r="V440" s="9" t="str">
        <f>IFERROR(VLOOKUP(VALUE(A440),SchList!$A$2:$C$777,2,FALSE),"Missing")</f>
        <v>Missing</v>
      </c>
    </row>
    <row r="441" spans="1:22" x14ac:dyDescent="0.2">
      <c r="A441" s="8" t="s">
        <v>1917</v>
      </c>
      <c r="B441" s="8" t="s">
        <v>1918</v>
      </c>
      <c r="C441" s="8">
        <v>14</v>
      </c>
      <c r="E441" s="8">
        <v>1</v>
      </c>
      <c r="G441" s="8">
        <v>1</v>
      </c>
      <c r="I441" s="8">
        <v>1</v>
      </c>
      <c r="J441" s="8">
        <v>1</v>
      </c>
      <c r="K441" s="8">
        <v>1</v>
      </c>
      <c r="L441" s="8">
        <v>3</v>
      </c>
      <c r="M441" s="8">
        <v>2</v>
      </c>
      <c r="N441" s="8">
        <v>3</v>
      </c>
      <c r="P441" s="8">
        <v>1</v>
      </c>
      <c r="R441" s="9">
        <v>12</v>
      </c>
      <c r="S441" s="9">
        <v>6</v>
      </c>
      <c r="T441" s="9">
        <v>4</v>
      </c>
      <c r="U441" s="46" t="str">
        <f>A441</f>
        <v>7855</v>
      </c>
      <c r="V441" s="9" t="str">
        <f>IFERROR(VLOOKUP(VALUE(A441),SchList!$A$2:$C$777,2,FALSE),"Missing")</f>
        <v>Missing</v>
      </c>
    </row>
    <row r="442" spans="1:22" x14ac:dyDescent="0.2">
      <c r="A442" s="8" t="s">
        <v>809</v>
      </c>
      <c r="B442" s="8" t="s">
        <v>1919</v>
      </c>
      <c r="C442" s="8">
        <v>475</v>
      </c>
      <c r="M442" s="8">
        <v>120</v>
      </c>
      <c r="N442" s="8">
        <v>134</v>
      </c>
      <c r="O442" s="8">
        <v>114</v>
      </c>
      <c r="P442" s="8">
        <v>107</v>
      </c>
      <c r="R442" s="9">
        <v>254</v>
      </c>
      <c r="S442" s="9">
        <v>134</v>
      </c>
      <c r="T442" s="9">
        <v>114</v>
      </c>
      <c r="U442" s="46">
        <f>IFERROR(VLOOKUP(VALUE(A442),SchList!$A$2:$C$436,3,FALSE),"Missing")</f>
        <v>7901</v>
      </c>
      <c r="V442" s="9" t="str">
        <f>IFERROR(VLOOKUP(VALUE(A442),SchList!$A$2:$C$777,2,FALSE),"Missing")</f>
        <v>NEW WORLD SCHOOL OF THE ARTS</v>
      </c>
    </row>
    <row r="443" spans="1:22" x14ac:dyDescent="0.2">
      <c r="A443" s="8" t="s">
        <v>886</v>
      </c>
      <c r="B443" s="8" t="s">
        <v>1920</v>
      </c>
      <c r="C443" s="8">
        <v>403</v>
      </c>
      <c r="Q443" s="8">
        <v>403</v>
      </c>
      <c r="R443" s="9">
        <v>0</v>
      </c>
      <c r="S443" s="9">
        <v>0</v>
      </c>
      <c r="T443" s="9">
        <v>0</v>
      </c>
      <c r="U443" s="46">
        <f>IFERROR(VLOOKUP(VALUE(A443),SchList!$A$2:$C$436,3,FALSE),"Missing")</f>
        <v>8016</v>
      </c>
      <c r="V443" s="9" t="str">
        <f>IFERROR(VLOOKUP(VALUE(A443),SchList!$A$2:$C$777,2,FALSE),"Missing")</f>
        <v>TAP PROGRAM FACILITIES</v>
      </c>
    </row>
    <row r="444" spans="1:22" x14ac:dyDescent="0.2">
      <c r="A444" s="8" t="s">
        <v>811</v>
      </c>
      <c r="B444" s="8" t="s">
        <v>1921</v>
      </c>
      <c r="C444" s="8">
        <v>103</v>
      </c>
      <c r="M444" s="8">
        <v>23</v>
      </c>
      <c r="N444" s="8">
        <v>29</v>
      </c>
      <c r="O444" s="8">
        <v>30</v>
      </c>
      <c r="P444" s="8">
        <v>21</v>
      </c>
      <c r="R444" s="9">
        <v>52</v>
      </c>
      <c r="S444" s="9">
        <v>29</v>
      </c>
      <c r="T444" s="9">
        <v>30</v>
      </c>
      <c r="U444" s="46">
        <f>IFERROR(VLOOKUP(VALUE(A444),SchList!$A$2:$C$436,3,FALSE),"Missing")</f>
        <v>8019</v>
      </c>
      <c r="V444" s="9" t="str">
        <f>IFERROR(VLOOKUP(VALUE(A444),SchList!$A$2:$C$777,2,FALSE),"Missing")</f>
        <v>ACADEMY FOR COMMUNITY ED</v>
      </c>
    </row>
    <row r="445" spans="1:22" x14ac:dyDescent="0.2">
      <c r="A445" s="8" t="s">
        <v>887</v>
      </c>
      <c r="B445" s="8" t="s">
        <v>1922</v>
      </c>
      <c r="C445" s="8">
        <v>21</v>
      </c>
      <c r="Q445" s="8">
        <v>21</v>
      </c>
      <c r="R445" s="9">
        <v>0</v>
      </c>
      <c r="S445" s="9">
        <v>0</v>
      </c>
      <c r="T445" s="9">
        <v>0</v>
      </c>
      <c r="U445" s="46">
        <f>IFERROR(VLOOKUP(VALUE(A445),SchList!$A$2:$C$436,3,FALSE),"Missing")</f>
        <v>8021</v>
      </c>
      <c r="V445" s="9" t="str">
        <f>IFERROR(VLOOKUP(VALUE(A445),SchList!$A$2:$C$777,2,FALSE),"Missing")</f>
        <v>MIGRANT EDUCATION PROGRAM</v>
      </c>
    </row>
    <row r="446" spans="1:22" x14ac:dyDescent="0.2">
      <c r="A446" s="8" t="s">
        <v>813</v>
      </c>
      <c r="B446" s="8" t="s">
        <v>1923</v>
      </c>
      <c r="C446" s="8">
        <v>92</v>
      </c>
      <c r="J446" s="8">
        <v>2</v>
      </c>
      <c r="K446" s="8">
        <v>19</v>
      </c>
      <c r="L446" s="8">
        <v>20</v>
      </c>
      <c r="M446" s="8">
        <v>18</v>
      </c>
      <c r="N446" s="8">
        <v>18</v>
      </c>
      <c r="O446" s="8">
        <v>12</v>
      </c>
      <c r="P446" s="8">
        <v>3</v>
      </c>
      <c r="R446" s="9">
        <v>77</v>
      </c>
      <c r="S446" s="9">
        <v>38</v>
      </c>
      <c r="T446" s="9">
        <v>32</v>
      </c>
      <c r="U446" s="46">
        <f>IFERROR(VLOOKUP(VALUE(A446),SchList!$A$2:$C$436,3,FALSE),"Missing")</f>
        <v>8101</v>
      </c>
      <c r="V446" s="9" t="str">
        <f>IFERROR(VLOOKUP(VALUE(A446),SchList!$A$2:$C$777,2,FALSE),"Missing")</f>
        <v>JAN MANN OPPORTUNITY SCHOOL</v>
      </c>
    </row>
    <row r="447" spans="1:22" x14ac:dyDescent="0.2">
      <c r="A447" s="8" t="s">
        <v>815</v>
      </c>
      <c r="B447" s="8" t="s">
        <v>1924</v>
      </c>
      <c r="C447" s="8">
        <v>121</v>
      </c>
      <c r="J447" s="8">
        <v>19</v>
      </c>
      <c r="K447" s="8">
        <v>49</v>
      </c>
      <c r="L447" s="8">
        <v>44</v>
      </c>
      <c r="M447" s="8">
        <v>9</v>
      </c>
      <c r="R447" s="9">
        <v>121</v>
      </c>
      <c r="S447" s="9">
        <v>44</v>
      </c>
      <c r="T447" s="9">
        <v>44</v>
      </c>
      <c r="U447" s="46" t="str">
        <f>IFERROR(VLOOKUP(VALUE(A447),SchList!$A$2:$C$436,3,FALSE),"Missing")</f>
        <v>Missing</v>
      </c>
      <c r="V447" s="9" t="str">
        <f>IFERROR(VLOOKUP(VALUE(A447),SchList!$A$2:$C$777,2,FALSE),"Missing")</f>
        <v>Missing</v>
      </c>
    </row>
    <row r="448" spans="1:22" x14ac:dyDescent="0.2">
      <c r="A448" s="8" t="s">
        <v>817</v>
      </c>
      <c r="B448" s="8" t="s">
        <v>1925</v>
      </c>
      <c r="C448" s="8">
        <v>157</v>
      </c>
      <c r="K448" s="8">
        <v>5</v>
      </c>
      <c r="L448" s="8">
        <v>13</v>
      </c>
      <c r="M448" s="8">
        <v>27</v>
      </c>
      <c r="N448" s="8">
        <v>31</v>
      </c>
      <c r="O448" s="8">
        <v>43</v>
      </c>
      <c r="P448" s="8">
        <v>38</v>
      </c>
      <c r="R448" s="9">
        <v>76</v>
      </c>
      <c r="S448" s="9">
        <v>44</v>
      </c>
      <c r="T448" s="9">
        <v>56</v>
      </c>
      <c r="U448" s="46">
        <f>IFERROR(VLOOKUP(VALUE(A448),SchList!$A$2:$C$436,3,FALSE),"Missing")</f>
        <v>8121</v>
      </c>
      <c r="V448" s="9" t="str">
        <f>IFERROR(VLOOKUP(VALUE(A448),SchList!$A$2:$C$777,2,FALSE),"Missing")</f>
        <v>COPE CENTER NORTH</v>
      </c>
    </row>
    <row r="449" spans="1:22" x14ac:dyDescent="0.2">
      <c r="A449" s="8" t="s">
        <v>819</v>
      </c>
      <c r="B449" s="8" t="s">
        <v>1926</v>
      </c>
      <c r="C449" s="8">
        <v>125</v>
      </c>
      <c r="K449" s="8">
        <v>4</v>
      </c>
      <c r="L449" s="8">
        <v>9</v>
      </c>
      <c r="M449" s="8">
        <v>16</v>
      </c>
      <c r="N449" s="8">
        <v>24</v>
      </c>
      <c r="O449" s="8">
        <v>36</v>
      </c>
      <c r="P449" s="8">
        <v>36</v>
      </c>
      <c r="R449" s="9">
        <v>53</v>
      </c>
      <c r="S449" s="9">
        <v>33</v>
      </c>
      <c r="T449" s="9">
        <v>45</v>
      </c>
      <c r="U449" s="46">
        <f>IFERROR(VLOOKUP(VALUE(A449),SchList!$A$2:$C$436,3,FALSE),"Missing")</f>
        <v>8131</v>
      </c>
      <c r="V449" s="9" t="str">
        <f>IFERROR(VLOOKUP(VALUE(A449),SchList!$A$2:$C$777,2,FALSE),"Missing")</f>
        <v>DOROTHY M WALLACE COPE CENTER</v>
      </c>
    </row>
    <row r="450" spans="1:22" x14ac:dyDescent="0.2">
      <c r="A450" s="8" t="s">
        <v>888</v>
      </c>
      <c r="B450" s="8" t="s">
        <v>1927</v>
      </c>
      <c r="C450" s="8">
        <v>103</v>
      </c>
      <c r="J450" s="8">
        <v>6</v>
      </c>
      <c r="K450" s="8">
        <v>15</v>
      </c>
      <c r="L450" s="8">
        <v>17</v>
      </c>
      <c r="M450" s="8">
        <v>28</v>
      </c>
      <c r="N450" s="8">
        <v>24</v>
      </c>
      <c r="O450" s="8">
        <v>11</v>
      </c>
      <c r="P450" s="8">
        <v>2</v>
      </c>
      <c r="R450" s="9">
        <v>90</v>
      </c>
      <c r="S450" s="9">
        <v>41</v>
      </c>
      <c r="T450" s="9">
        <v>28</v>
      </c>
      <c r="U450" s="46">
        <f>IFERROR(VLOOKUP(VALUE(A450),SchList!$A$2:$C$436,3,FALSE),"Missing")</f>
        <v>8141</v>
      </c>
      <c r="V450" s="9" t="str">
        <f>IFERROR(VLOOKUP(VALUE(A450),SchList!$A$2:$C$777,2,FALSE),"Missing")</f>
        <v>JUVENILE JUSTICE CENTER</v>
      </c>
    </row>
    <row r="451" spans="1:22" x14ac:dyDescent="0.2">
      <c r="A451" s="8" t="s">
        <v>821</v>
      </c>
      <c r="B451" s="8" t="s">
        <v>1928</v>
      </c>
      <c r="C451" s="8">
        <v>121</v>
      </c>
      <c r="F451" s="8">
        <v>2</v>
      </c>
      <c r="G451" s="8">
        <v>2</v>
      </c>
      <c r="H451" s="8">
        <v>5</v>
      </c>
      <c r="I451" s="8">
        <v>3</v>
      </c>
      <c r="J451" s="8">
        <v>13</v>
      </c>
      <c r="K451" s="8">
        <v>12</v>
      </c>
      <c r="L451" s="8">
        <v>16</v>
      </c>
      <c r="M451" s="8">
        <v>18</v>
      </c>
      <c r="N451" s="8">
        <v>9</v>
      </c>
      <c r="O451" s="8">
        <v>15</v>
      </c>
      <c r="P451" s="8">
        <v>26</v>
      </c>
      <c r="R451" s="9">
        <v>78</v>
      </c>
      <c r="S451" s="9">
        <v>30</v>
      </c>
      <c r="T451" s="9">
        <v>34</v>
      </c>
      <c r="U451" s="46">
        <f>IFERROR(VLOOKUP(VALUE(A451),SchList!$A$2:$C$436,3,FALSE),"Missing")</f>
        <v>8151</v>
      </c>
      <c r="V451" s="9" t="str">
        <f>IFERROR(VLOOKUP(VALUE(A451),SchList!$A$2:$C$777,2,FALSE),"Missing")</f>
        <v>ROBERT RENICK EDUCATION CTR</v>
      </c>
    </row>
    <row r="452" spans="1:22" x14ac:dyDescent="0.2">
      <c r="A452" s="8" t="s">
        <v>823</v>
      </c>
      <c r="B452" s="8" t="s">
        <v>1929</v>
      </c>
      <c r="C452" s="8">
        <v>104</v>
      </c>
      <c r="M452" s="8">
        <v>13</v>
      </c>
      <c r="N452" s="8">
        <v>22</v>
      </c>
      <c r="O452" s="8">
        <v>38</v>
      </c>
      <c r="P452" s="8">
        <v>31</v>
      </c>
      <c r="R452" s="9">
        <v>35</v>
      </c>
      <c r="S452" s="9">
        <v>22</v>
      </c>
      <c r="T452" s="9">
        <v>38</v>
      </c>
      <c r="U452" s="46" t="str">
        <f>IFERROR(VLOOKUP(VALUE(A452),SchList!$A$2:$C$436,3,FALSE),"Missing")</f>
        <v>Missing</v>
      </c>
      <c r="V452" s="9" t="str">
        <f>IFERROR(VLOOKUP(VALUE(A452),SchList!$A$2:$C$777,2,FALSE),"Missing")</f>
        <v>Missing</v>
      </c>
    </row>
    <row r="453" spans="1:22" x14ac:dyDescent="0.2">
      <c r="A453" s="8" t="s">
        <v>825</v>
      </c>
      <c r="B453" s="8" t="s">
        <v>1930</v>
      </c>
      <c r="C453" s="8">
        <v>69</v>
      </c>
      <c r="M453" s="8">
        <v>23</v>
      </c>
      <c r="N453" s="8">
        <v>14</v>
      </c>
      <c r="O453" s="8">
        <v>10</v>
      </c>
      <c r="P453" s="8">
        <v>22</v>
      </c>
      <c r="R453" s="9">
        <v>37</v>
      </c>
      <c r="S453" s="9">
        <v>14</v>
      </c>
      <c r="T453" s="9">
        <v>10</v>
      </c>
      <c r="U453" s="46" t="str">
        <f>IFERROR(VLOOKUP(VALUE(A453),SchList!$A$2:$C$436,3,FALSE),"Missing")</f>
        <v>Missing</v>
      </c>
      <c r="V453" s="9" t="str">
        <f>IFERROR(VLOOKUP(VALUE(A453),SchList!$A$2:$C$777,2,FALSE),"Missing")</f>
        <v>Missing</v>
      </c>
    </row>
    <row r="454" spans="1:22" x14ac:dyDescent="0.2">
      <c r="A454" s="8" t="s">
        <v>827</v>
      </c>
      <c r="B454" s="8" t="s">
        <v>1931</v>
      </c>
      <c r="C454" s="8">
        <v>202</v>
      </c>
      <c r="F454" s="8">
        <v>3</v>
      </c>
      <c r="G454" s="8">
        <v>1</v>
      </c>
      <c r="H454" s="8">
        <v>2</v>
      </c>
      <c r="I454" s="8">
        <v>15</v>
      </c>
      <c r="J454" s="8">
        <v>16</v>
      </c>
      <c r="K454" s="8">
        <v>24</v>
      </c>
      <c r="L454" s="8">
        <v>32</v>
      </c>
      <c r="M454" s="8">
        <v>24</v>
      </c>
      <c r="N454" s="8">
        <v>24</v>
      </c>
      <c r="O454" s="8">
        <v>30</v>
      </c>
      <c r="P454" s="8">
        <v>31</v>
      </c>
      <c r="R454" s="9">
        <v>138</v>
      </c>
      <c r="S454" s="9">
        <v>58</v>
      </c>
      <c r="T454" s="9">
        <v>77</v>
      </c>
      <c r="U454" s="46">
        <f>IFERROR(VLOOKUP(VALUE(A454),SchList!$A$2:$C$436,3,FALSE),"Missing")</f>
        <v>8181</v>
      </c>
      <c r="V454" s="9" t="str">
        <f>IFERROR(VLOOKUP(VALUE(A454),SchList!$A$2:$C$777,2,FALSE),"Missing")</f>
        <v>RUTH OWENS KRUSE' EDUC CENTER</v>
      </c>
    </row>
    <row r="455" spans="1:22" x14ac:dyDescent="0.2">
      <c r="A455" s="8" t="s">
        <v>829</v>
      </c>
      <c r="B455" s="8" t="s">
        <v>1932</v>
      </c>
      <c r="C455" s="8">
        <v>88</v>
      </c>
      <c r="M455" s="8">
        <v>17</v>
      </c>
      <c r="N455" s="8">
        <v>22</v>
      </c>
      <c r="O455" s="8">
        <v>17</v>
      </c>
      <c r="P455" s="8">
        <v>32</v>
      </c>
      <c r="R455" s="9">
        <v>39</v>
      </c>
      <c r="S455" s="9">
        <v>22</v>
      </c>
      <c r="T455" s="9">
        <v>17</v>
      </c>
      <c r="U455" s="46" t="str">
        <f>IFERROR(VLOOKUP(VALUE(A455),SchList!$A$2:$C$436,3,FALSE),"Missing")</f>
        <v>Missing</v>
      </c>
      <c r="V455" s="9" t="str">
        <f>IFERROR(VLOOKUP(VALUE(A455),SchList!$A$2:$C$777,2,FALSE),"Missing")</f>
        <v>Missing</v>
      </c>
    </row>
    <row r="456" spans="1:22" x14ac:dyDescent="0.2">
      <c r="A456" s="8" t="s">
        <v>889</v>
      </c>
      <c r="B456" s="8" t="s">
        <v>1933</v>
      </c>
      <c r="C456" s="8">
        <v>66</v>
      </c>
      <c r="Q456" s="8">
        <v>66</v>
      </c>
      <c r="R456" s="9">
        <v>0</v>
      </c>
      <c r="S456" s="9">
        <v>0</v>
      </c>
      <c r="T456" s="9">
        <v>0</v>
      </c>
      <c r="U456" s="46" t="str">
        <f>IFERROR(VLOOKUP(VALUE(A456),SchList!$A$2:$C$436,3,FALSE),"Missing")</f>
        <v>Missing</v>
      </c>
      <c r="V456" s="9" t="str">
        <f>IFERROR(VLOOKUP(VALUE(A456),SchList!$A$2:$C$777,2,FALSE),"Missing")</f>
        <v>Missing</v>
      </c>
    </row>
    <row r="457" spans="1:22" x14ac:dyDescent="0.2">
      <c r="A457" s="8" t="s">
        <v>890</v>
      </c>
      <c r="B457" s="8" t="s">
        <v>1934</v>
      </c>
      <c r="C457" s="8">
        <v>381</v>
      </c>
      <c r="Q457" s="8">
        <v>381</v>
      </c>
      <c r="R457" s="9">
        <v>0</v>
      </c>
      <c r="S457" s="9">
        <v>0</v>
      </c>
      <c r="T457" s="9">
        <v>0</v>
      </c>
      <c r="U457" s="46" t="str">
        <f>A457</f>
        <v>9013</v>
      </c>
      <c r="V457" s="9" t="str">
        <f>IFERROR(VLOOKUP(VALUE(A457),SchList!$A$2:$C$777,2,FALSE),"Missing")</f>
        <v>PRE K - INTERVENTION</v>
      </c>
    </row>
    <row r="458" spans="1:22" x14ac:dyDescent="0.2">
      <c r="A458" s="8" t="s">
        <v>891</v>
      </c>
      <c r="B458" s="8" t="s">
        <v>1935</v>
      </c>
      <c r="C458" s="8">
        <v>184</v>
      </c>
      <c r="D458" s="8">
        <v>5</v>
      </c>
      <c r="E458" s="8">
        <v>4</v>
      </c>
      <c r="F458" s="8">
        <v>1</v>
      </c>
      <c r="I458" s="8">
        <v>1</v>
      </c>
      <c r="J458" s="8">
        <v>1</v>
      </c>
      <c r="M458" s="8">
        <v>6</v>
      </c>
      <c r="N458" s="8">
        <v>4</v>
      </c>
      <c r="O458" s="8">
        <v>7</v>
      </c>
      <c r="P458" s="8">
        <v>130</v>
      </c>
      <c r="Q458" s="8">
        <v>25</v>
      </c>
      <c r="R458" s="9">
        <v>12</v>
      </c>
      <c r="S458" s="9">
        <v>4</v>
      </c>
      <c r="T458" s="9">
        <v>8</v>
      </c>
      <c r="U458" s="46">
        <f>IFERROR(VLOOKUP(VALUE(A458),SchList!$A$2:$C$436,3,FALSE),"Missing")</f>
        <v>9731</v>
      </c>
      <c r="V458" s="9" t="str">
        <f>IFERROR(VLOOKUP(VALUE(A458),SchList!$A$2:$C$777,2,FALSE),"Missing")</f>
        <v>INSTRUCTIONAL SYSTEMWIDE</v>
      </c>
    </row>
    <row r="459" spans="1:22" x14ac:dyDescent="0.2">
      <c r="A459" s="8" t="s">
        <v>831</v>
      </c>
      <c r="B459" s="8" t="s">
        <v>1936</v>
      </c>
      <c r="C459" s="8">
        <v>454</v>
      </c>
      <c r="D459" s="8">
        <v>14</v>
      </c>
      <c r="E459" s="8">
        <v>24</v>
      </c>
      <c r="F459" s="8">
        <v>21</v>
      </c>
      <c r="G459" s="8">
        <v>21</v>
      </c>
      <c r="H459" s="8">
        <v>24</v>
      </c>
      <c r="I459" s="8">
        <v>9</v>
      </c>
      <c r="J459" s="8">
        <v>23</v>
      </c>
      <c r="K459" s="8">
        <v>40</v>
      </c>
      <c r="L459" s="8">
        <v>39</v>
      </c>
      <c r="M459" s="8">
        <v>45</v>
      </c>
      <c r="N459" s="8">
        <v>44</v>
      </c>
      <c r="O459" s="8">
        <v>64</v>
      </c>
      <c r="P459" s="8">
        <v>85</v>
      </c>
      <c r="Q459" s="8">
        <v>1</v>
      </c>
      <c r="R459" s="9">
        <v>245</v>
      </c>
      <c r="S459" s="9">
        <v>107</v>
      </c>
      <c r="T459" s="9">
        <v>112</v>
      </c>
      <c r="U459" s="46">
        <f>IFERROR(VLOOKUP(VALUE(A459),SchList!$A$2:$C$436,3,FALSE),"Missing")</f>
        <v>9732</v>
      </c>
      <c r="V459" s="9" t="str">
        <f>IFERROR(VLOOKUP(VALUE(A459),SchList!$A$2:$C$777,2,FALSE),"Missing")</f>
        <v>MERRICK EDUCATIONAL CENTER</v>
      </c>
    </row>
    <row r="460" spans="1:22" x14ac:dyDescent="0.2">
      <c r="A460" s="8" t="s">
        <v>1937</v>
      </c>
      <c r="B460" s="8" t="s">
        <v>1937</v>
      </c>
      <c r="R460" s="9">
        <v>0</v>
      </c>
      <c r="S460" s="9">
        <v>0</v>
      </c>
      <c r="T460" s="9">
        <v>0</v>
      </c>
      <c r="U460" s="46" t="str">
        <f>A460</f>
        <v xml:space="preserve">  </v>
      </c>
      <c r="V460" s="9" t="str">
        <f>IFERROR(VLOOKUP(VALUE(A460),SchList!$A$2:$C$777,2,FALSE),"Missing")</f>
        <v>Missing</v>
      </c>
    </row>
    <row r="461" spans="1:22" x14ac:dyDescent="0.2">
      <c r="A461" s="8" t="s">
        <v>833</v>
      </c>
      <c r="B461" s="8" t="s">
        <v>1938</v>
      </c>
      <c r="C461" s="8">
        <v>345562</v>
      </c>
      <c r="D461" s="8">
        <v>24581</v>
      </c>
      <c r="E461" s="8">
        <v>25430</v>
      </c>
      <c r="F461" s="8">
        <v>26205</v>
      </c>
      <c r="G461" s="8">
        <v>27582</v>
      </c>
      <c r="H461" s="8">
        <v>26452</v>
      </c>
      <c r="I461" s="8">
        <v>26732</v>
      </c>
      <c r="J461" s="8">
        <v>26748</v>
      </c>
      <c r="K461" s="8">
        <v>27191</v>
      </c>
      <c r="L461" s="8">
        <v>26884</v>
      </c>
      <c r="M461" s="8">
        <v>27645</v>
      </c>
      <c r="N461" s="8">
        <v>24311</v>
      </c>
      <c r="O461" s="8">
        <v>24834</v>
      </c>
      <c r="P461" s="8">
        <v>23489</v>
      </c>
      <c r="Q461" s="8">
        <v>7478</v>
      </c>
      <c r="R461" s="9">
        <v>213545</v>
      </c>
      <c r="S461" s="9">
        <v>77647</v>
      </c>
      <c r="T461" s="9">
        <v>78450</v>
      </c>
      <c r="U461" s="46">
        <f>IFERROR(VLOOKUP(VALUE(A461),SchList!$A$2:$C$436,3,FALSE),"Missing")</f>
        <v>9999</v>
      </c>
      <c r="V461" s="9" t="str">
        <f>IFERROR(VLOOKUP(VALUE(A461),SchList!$A$2:$C$777,2,FALSE),"Missing")</f>
        <v>District</v>
      </c>
    </row>
    <row r="462" spans="1:22" x14ac:dyDescent="0.2">
      <c r="A462" s="8" t="s">
        <v>1939</v>
      </c>
      <c r="B462" s="8" t="s">
        <v>1940</v>
      </c>
      <c r="C462" s="8">
        <v>30901</v>
      </c>
      <c r="D462" s="8">
        <v>2805</v>
      </c>
      <c r="E462" s="8">
        <v>2482</v>
      </c>
      <c r="F462" s="8">
        <v>2374</v>
      </c>
      <c r="G462" s="8">
        <v>2284</v>
      </c>
      <c r="H462" s="8">
        <v>2069</v>
      </c>
      <c r="I462" s="8">
        <v>1973</v>
      </c>
      <c r="J462" s="8">
        <v>3749</v>
      </c>
      <c r="K462" s="8">
        <v>3243</v>
      </c>
      <c r="L462" s="8">
        <v>2811</v>
      </c>
      <c r="M462" s="8">
        <v>2282</v>
      </c>
      <c r="N462" s="8">
        <v>1918</v>
      </c>
      <c r="O462" s="8">
        <v>1424</v>
      </c>
      <c r="P462" s="8">
        <v>1389</v>
      </c>
      <c r="Q462" s="8">
        <v>98</v>
      </c>
      <c r="R462" s="9">
        <v>20329</v>
      </c>
      <c r="S462" s="9">
        <v>6798</v>
      </c>
      <c r="T462" s="9">
        <v>6208</v>
      </c>
      <c r="U462" s="46" t="str">
        <f>A462</f>
        <v>9983</v>
      </c>
      <c r="V462" s="9" t="str">
        <f>IFERROR(VLOOKUP(VALUE(A462),SchList!$A$2:$C$777,2,FALSE),"Missing")</f>
        <v>Missing</v>
      </c>
    </row>
    <row r="463" spans="1:22" x14ac:dyDescent="0.2">
      <c r="A463" s="8">
        <f>COLUMN()</f>
        <v>1</v>
      </c>
      <c r="B463" s="8">
        <f>COLUMN()</f>
        <v>2</v>
      </c>
      <c r="C463" s="8">
        <f>COLUMN()</f>
        <v>3</v>
      </c>
      <c r="D463" s="8">
        <f>COLUMN()</f>
        <v>4</v>
      </c>
      <c r="E463" s="8">
        <f>COLUMN()</f>
        <v>5</v>
      </c>
      <c r="F463" s="8">
        <f>COLUMN()</f>
        <v>6</v>
      </c>
      <c r="G463" s="8">
        <f>COLUMN()</f>
        <v>7</v>
      </c>
      <c r="H463" s="8">
        <f>COLUMN()</f>
        <v>8</v>
      </c>
      <c r="I463" s="8">
        <f>COLUMN()</f>
        <v>9</v>
      </c>
      <c r="J463" s="8">
        <f>COLUMN()</f>
        <v>10</v>
      </c>
      <c r="K463" s="8">
        <f>COLUMN()</f>
        <v>11</v>
      </c>
      <c r="L463" s="8">
        <f>COLUMN()</f>
        <v>12</v>
      </c>
      <c r="M463" s="8">
        <f>COLUMN()</f>
        <v>13</v>
      </c>
      <c r="N463" s="8">
        <f>COLUMN()</f>
        <v>14</v>
      </c>
      <c r="O463" s="8">
        <f>COLUMN()</f>
        <v>15</v>
      </c>
      <c r="P463" s="8">
        <f>COLUMN()</f>
        <v>16</v>
      </c>
      <c r="Q463" s="8">
        <f>COLUMN()</f>
        <v>17</v>
      </c>
      <c r="R463" s="8">
        <f>COLUMN()</f>
        <v>18</v>
      </c>
      <c r="S463" s="8">
        <f>COLUMN()</f>
        <v>19</v>
      </c>
      <c r="T463" s="8">
        <f>COLUMN()</f>
        <v>20</v>
      </c>
      <c r="U463" s="46" t="str">
        <f>IFERROR(VLOOKUP(VALUE(A463),SchList!$A$2:$C$436,3,FALSE),"Missing")</f>
        <v>Missing</v>
      </c>
      <c r="V463" s="9" t="str">
        <f>IFERROR(VLOOKUP(VALUE(A463),SchList!$A$2:$C$777,2,FALSE),"Missing")</f>
        <v>Missing</v>
      </c>
    </row>
  </sheetData>
  <autoFilter ref="A1:U463"/>
  <conditionalFormatting sqref="U2:U463">
    <cfRule type="containsText" dxfId="2" priority="2" operator="containsText" text="missing">
      <formula>NOT(ISERROR(SEARCH("missing",U2)))</formula>
    </cfRule>
  </conditionalFormatting>
  <conditionalFormatting sqref="V2:V463">
    <cfRule type="containsText" dxfId="1" priority="1" operator="containsText" text="missing">
      <formula>NOT(ISERROR(SEARCH("missing",V2)))</formula>
    </cfRule>
  </conditionalFormatting>
  <printOptions gridLines="1"/>
  <pageMargins left="0.75" right="0.75" top="1" bottom="1" header="0.5" footer="0.5"/>
  <pageSetup orientation="portrait" r:id="rId1"/>
  <headerFooter alignWithMargins="0">
    <oddHeader>&amp;C&amp;A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3"/>
  <sheetViews>
    <sheetView workbookViewId="0">
      <pane xSplit="1" ySplit="1" topLeftCell="B2" activePane="bottomRight" state="frozen"/>
      <selection sqref="A1:E1"/>
      <selection pane="topRight" sqref="A1:E1"/>
      <selection pane="bottomLeft" sqref="A1:E1"/>
      <selection pane="bottomRight" activeCell="A2" sqref="A2"/>
    </sheetView>
  </sheetViews>
  <sheetFormatPr defaultRowHeight="12.75" x14ac:dyDescent="0.2"/>
  <cols>
    <col min="1" max="1" width="9.140625" style="13"/>
    <col min="2" max="2" width="45.28515625" style="15" customWidth="1"/>
    <col min="3" max="3" width="9.140625" style="13"/>
    <col min="4" max="4" width="16.140625" style="14" customWidth="1"/>
    <col min="5" max="5" width="10.85546875" style="14" bestFit="1" customWidth="1"/>
    <col min="6" max="16384" width="9.140625" style="15"/>
  </cols>
  <sheetData>
    <row r="1" spans="1:5" x14ac:dyDescent="0.2">
      <c r="A1" s="11" t="s">
        <v>13</v>
      </c>
      <c r="B1" s="12" t="s">
        <v>8</v>
      </c>
      <c r="C1" s="13">
        <v>9999</v>
      </c>
      <c r="D1" s="155" t="s">
        <v>2144</v>
      </c>
      <c r="E1" s="155"/>
    </row>
    <row r="2" spans="1:5" x14ac:dyDescent="0.2">
      <c r="A2" s="13">
        <v>9999</v>
      </c>
      <c r="B2" s="355" t="s">
        <v>2261</v>
      </c>
      <c r="C2" s="13">
        <v>9999</v>
      </c>
      <c r="D2" s="14" t="s">
        <v>835</v>
      </c>
      <c r="E2" s="249"/>
    </row>
    <row r="3" spans="1:5" x14ac:dyDescent="0.2">
      <c r="A3" s="13">
        <v>410</v>
      </c>
      <c r="B3" s="13" t="s">
        <v>3343</v>
      </c>
      <c r="C3" s="13">
        <f t="shared" ref="C3:C66" si="0">A3</f>
        <v>410</v>
      </c>
      <c r="D3" s="14" t="s">
        <v>835</v>
      </c>
      <c r="E3" s="249"/>
    </row>
    <row r="4" spans="1:5" x14ac:dyDescent="0.2">
      <c r="A4" s="13">
        <v>8019</v>
      </c>
      <c r="B4" s="247" t="s">
        <v>2721</v>
      </c>
      <c r="C4" s="13">
        <f t="shared" si="0"/>
        <v>8019</v>
      </c>
      <c r="D4" s="14" t="s">
        <v>835</v>
      </c>
      <c r="E4" s="249"/>
    </row>
    <row r="5" spans="1:5" x14ac:dyDescent="0.2">
      <c r="A5" s="13">
        <v>7022</v>
      </c>
      <c r="B5" s="13" t="s">
        <v>3499</v>
      </c>
      <c r="C5" s="13">
        <f t="shared" si="0"/>
        <v>7022</v>
      </c>
      <c r="D5" s="14" t="s">
        <v>835</v>
      </c>
      <c r="E5" s="249"/>
    </row>
    <row r="6" spans="1:5" x14ac:dyDescent="0.2">
      <c r="A6" s="13">
        <v>5044</v>
      </c>
      <c r="B6" s="13" t="s">
        <v>3411</v>
      </c>
      <c r="C6" s="13">
        <f t="shared" si="0"/>
        <v>5044</v>
      </c>
      <c r="D6" s="14" t="s">
        <v>835</v>
      </c>
      <c r="E6" s="249"/>
    </row>
    <row r="7" spans="1:5" x14ac:dyDescent="0.2">
      <c r="A7" s="13">
        <v>3191</v>
      </c>
      <c r="B7" s="13" t="s">
        <v>319</v>
      </c>
      <c r="C7" s="13">
        <f t="shared" si="0"/>
        <v>3191</v>
      </c>
      <c r="D7" s="14" t="s">
        <v>835</v>
      </c>
      <c r="E7" s="249"/>
    </row>
    <row r="8" spans="1:5" x14ac:dyDescent="0.2">
      <c r="A8" s="13">
        <v>1014</v>
      </c>
      <c r="B8" s="13" t="s">
        <v>3352</v>
      </c>
      <c r="C8" s="13">
        <f t="shared" si="0"/>
        <v>1014</v>
      </c>
      <c r="D8" s="14" t="s">
        <v>835</v>
      </c>
      <c r="E8" s="249"/>
    </row>
    <row r="9" spans="1:5" x14ac:dyDescent="0.2">
      <c r="A9" s="13">
        <v>3026</v>
      </c>
      <c r="B9" s="13" t="s">
        <v>3383</v>
      </c>
      <c r="C9" s="13">
        <f t="shared" si="0"/>
        <v>3026</v>
      </c>
      <c r="D9" s="14" t="s">
        <v>835</v>
      </c>
      <c r="E9" s="249"/>
    </row>
    <row r="10" spans="1:5" x14ac:dyDescent="0.2">
      <c r="A10" s="13">
        <v>3027</v>
      </c>
      <c r="B10" s="13" t="s">
        <v>3384</v>
      </c>
      <c r="C10" s="13">
        <f t="shared" si="0"/>
        <v>3027</v>
      </c>
      <c r="D10" s="14" t="s">
        <v>835</v>
      </c>
      <c r="E10" s="249"/>
    </row>
    <row r="11" spans="1:5" x14ac:dyDescent="0.2">
      <c r="A11" s="13">
        <v>3025</v>
      </c>
      <c r="B11" s="13" t="s">
        <v>3382</v>
      </c>
      <c r="C11" s="13">
        <f t="shared" si="0"/>
        <v>3025</v>
      </c>
      <c r="D11" s="14" t="s">
        <v>835</v>
      </c>
      <c r="E11" s="249"/>
    </row>
    <row r="12" spans="1:5" x14ac:dyDescent="0.2">
      <c r="A12" s="13">
        <v>41</v>
      </c>
      <c r="B12" s="13" t="s">
        <v>2350</v>
      </c>
      <c r="C12" s="13">
        <f t="shared" si="0"/>
        <v>41</v>
      </c>
      <c r="D12" s="14" t="s">
        <v>835</v>
      </c>
      <c r="E12" s="249"/>
    </row>
    <row r="13" spans="1:5" x14ac:dyDescent="0.2">
      <c r="A13" s="13">
        <v>6011</v>
      </c>
      <c r="B13" s="13" t="s">
        <v>3438</v>
      </c>
      <c r="C13" s="13">
        <f t="shared" si="0"/>
        <v>6011</v>
      </c>
      <c r="D13" s="14" t="s">
        <v>835</v>
      </c>
      <c r="E13" s="249"/>
    </row>
    <row r="14" spans="1:5" x14ac:dyDescent="0.2">
      <c r="A14" s="13">
        <v>7048</v>
      </c>
      <c r="B14" s="13" t="s">
        <v>3507</v>
      </c>
      <c r="C14" s="13">
        <f t="shared" si="0"/>
        <v>7048</v>
      </c>
      <c r="D14" s="14" t="s">
        <v>835</v>
      </c>
      <c r="E14" s="249"/>
    </row>
    <row r="15" spans="1:5" x14ac:dyDescent="0.2">
      <c r="A15" s="13">
        <v>8017</v>
      </c>
      <c r="B15" s="13" t="s">
        <v>2209</v>
      </c>
      <c r="C15" s="13">
        <f t="shared" si="0"/>
        <v>8017</v>
      </c>
      <c r="D15" s="14" t="s">
        <v>835</v>
      </c>
      <c r="E15" s="249"/>
    </row>
    <row r="16" spans="1:5" x14ac:dyDescent="0.2">
      <c r="A16" s="13">
        <v>8014</v>
      </c>
      <c r="B16" s="13" t="s">
        <v>3544</v>
      </c>
      <c r="C16" s="13">
        <f t="shared" si="0"/>
        <v>8014</v>
      </c>
      <c r="D16" s="14" t="s">
        <v>835</v>
      </c>
      <c r="E16" s="249"/>
    </row>
    <row r="17" spans="1:5" x14ac:dyDescent="0.2">
      <c r="A17" s="13">
        <v>1521</v>
      </c>
      <c r="B17" s="13" t="s">
        <v>2416</v>
      </c>
      <c r="C17" s="13">
        <f t="shared" si="0"/>
        <v>1521</v>
      </c>
      <c r="D17" s="14" t="s">
        <v>835</v>
      </c>
      <c r="E17" s="249"/>
    </row>
    <row r="18" spans="1:5" x14ac:dyDescent="0.2">
      <c r="A18" s="13">
        <v>7011</v>
      </c>
      <c r="B18" s="13" t="s">
        <v>3496</v>
      </c>
      <c r="C18" s="13">
        <f t="shared" si="0"/>
        <v>7011</v>
      </c>
      <c r="D18" s="14" t="s">
        <v>835</v>
      </c>
      <c r="E18" s="249"/>
    </row>
    <row r="19" spans="1:5" x14ac:dyDescent="0.2">
      <c r="A19" s="13">
        <v>6023</v>
      </c>
      <c r="B19" s="13" t="s">
        <v>547</v>
      </c>
      <c r="C19" s="13">
        <f t="shared" si="0"/>
        <v>6023</v>
      </c>
      <c r="D19" s="14" t="s">
        <v>835</v>
      </c>
      <c r="E19" s="249"/>
    </row>
    <row r="20" spans="1:5" x14ac:dyDescent="0.2">
      <c r="A20" s="13">
        <v>341</v>
      </c>
      <c r="B20" s="13" t="s">
        <v>3341</v>
      </c>
      <c r="C20" s="13">
        <f t="shared" si="0"/>
        <v>341</v>
      </c>
      <c r="D20" s="14" t="s">
        <v>835</v>
      </c>
      <c r="E20" s="249"/>
    </row>
    <row r="21" spans="1:5" x14ac:dyDescent="0.2">
      <c r="A21" s="13">
        <v>510</v>
      </c>
      <c r="B21" s="13" t="s">
        <v>114</v>
      </c>
      <c r="C21" s="13">
        <f t="shared" si="0"/>
        <v>510</v>
      </c>
      <c r="D21" s="14" t="s">
        <v>835</v>
      </c>
      <c r="E21" s="249"/>
    </row>
    <row r="22" spans="1:5" x14ac:dyDescent="0.2">
      <c r="A22" s="13">
        <v>6006</v>
      </c>
      <c r="B22" s="13" t="s">
        <v>3434</v>
      </c>
      <c r="C22" s="13">
        <f t="shared" si="0"/>
        <v>6006</v>
      </c>
      <c r="D22" s="14" t="s">
        <v>835</v>
      </c>
      <c r="E22" s="249"/>
    </row>
    <row r="23" spans="1:5" x14ac:dyDescent="0.2">
      <c r="A23" s="13">
        <v>7265</v>
      </c>
      <c r="B23" s="13" t="s">
        <v>2173</v>
      </c>
      <c r="C23" s="13">
        <f t="shared" si="0"/>
        <v>7265</v>
      </c>
      <c r="D23" s="14" t="s">
        <v>835</v>
      </c>
      <c r="E23" s="249"/>
    </row>
    <row r="24" spans="1:5" x14ac:dyDescent="0.2">
      <c r="A24" s="13">
        <v>101</v>
      </c>
      <c r="B24" s="13" t="s">
        <v>2356</v>
      </c>
      <c r="C24" s="13">
        <f t="shared" si="0"/>
        <v>101</v>
      </c>
      <c r="D24" s="14" t="s">
        <v>835</v>
      </c>
      <c r="E24" s="249"/>
    </row>
    <row r="25" spans="1:5" x14ac:dyDescent="0.2">
      <c r="A25" s="13">
        <v>7351</v>
      </c>
      <c r="B25" s="13" t="s">
        <v>3529</v>
      </c>
      <c r="C25" s="13">
        <f t="shared" si="0"/>
        <v>7351</v>
      </c>
      <c r="D25" s="14" t="s">
        <v>835</v>
      </c>
      <c r="E25" s="249"/>
    </row>
    <row r="26" spans="1:5" x14ac:dyDescent="0.2">
      <c r="A26" s="13">
        <v>6021</v>
      </c>
      <c r="B26" s="13" t="s">
        <v>543</v>
      </c>
      <c r="C26" s="13">
        <f t="shared" si="0"/>
        <v>6021</v>
      </c>
      <c r="D26" s="14" t="s">
        <v>835</v>
      </c>
      <c r="E26" s="249"/>
    </row>
    <row r="27" spans="1:5" x14ac:dyDescent="0.2">
      <c r="A27" s="13">
        <v>6070</v>
      </c>
      <c r="B27" s="13" t="s">
        <v>2160</v>
      </c>
      <c r="C27" s="13">
        <f t="shared" si="0"/>
        <v>6070</v>
      </c>
      <c r="D27" s="14" t="s">
        <v>835</v>
      </c>
      <c r="E27" s="249"/>
    </row>
    <row r="28" spans="1:5" x14ac:dyDescent="0.2">
      <c r="A28" s="13">
        <v>6020</v>
      </c>
      <c r="B28" s="13" t="s">
        <v>3440</v>
      </c>
      <c r="C28" s="13">
        <f t="shared" si="0"/>
        <v>6020</v>
      </c>
      <c r="D28" s="14" t="s">
        <v>835</v>
      </c>
      <c r="E28" s="249"/>
    </row>
    <row r="29" spans="1:5" x14ac:dyDescent="0.2">
      <c r="A29" s="356">
        <v>6060</v>
      </c>
      <c r="B29" s="13" t="s">
        <v>3451</v>
      </c>
      <c r="C29" s="13">
        <f t="shared" si="0"/>
        <v>6060</v>
      </c>
      <c r="D29" s="14" t="s">
        <v>835</v>
      </c>
      <c r="E29" s="249"/>
    </row>
    <row r="30" spans="1:5" x14ac:dyDescent="0.2">
      <c r="A30" s="13">
        <v>121</v>
      </c>
      <c r="B30" s="13" t="s">
        <v>2359</v>
      </c>
      <c r="C30" s="13">
        <f t="shared" si="0"/>
        <v>121</v>
      </c>
      <c r="D30" s="14" t="s">
        <v>835</v>
      </c>
      <c r="E30" s="249"/>
    </row>
    <row r="31" spans="1:5" x14ac:dyDescent="0.2">
      <c r="A31" s="13">
        <v>950</v>
      </c>
      <c r="B31" s="13" t="s">
        <v>2399</v>
      </c>
      <c r="C31" s="13">
        <f t="shared" si="0"/>
        <v>950</v>
      </c>
      <c r="D31" s="14" t="s">
        <v>835</v>
      </c>
      <c r="E31" s="249"/>
    </row>
    <row r="32" spans="1:5" x14ac:dyDescent="0.2">
      <c r="A32" s="13">
        <v>231</v>
      </c>
      <c r="B32" s="13" t="s">
        <v>77</v>
      </c>
      <c r="C32" s="13">
        <f t="shared" si="0"/>
        <v>231</v>
      </c>
      <c r="D32" s="14" t="s">
        <v>835</v>
      </c>
      <c r="E32" s="249"/>
    </row>
    <row r="33" spans="1:7" x14ac:dyDescent="0.2">
      <c r="A33" s="13">
        <v>161</v>
      </c>
      <c r="B33" s="13" t="s">
        <v>2362</v>
      </c>
      <c r="C33" s="13">
        <f t="shared" si="0"/>
        <v>161</v>
      </c>
      <c r="D33" s="14" t="s">
        <v>835</v>
      </c>
      <c r="E33" s="249"/>
    </row>
    <row r="34" spans="1:7" x14ac:dyDescent="0.2">
      <c r="A34" s="13">
        <v>113</v>
      </c>
      <c r="B34" s="13" t="s">
        <v>63</v>
      </c>
      <c r="C34" s="13">
        <f t="shared" si="0"/>
        <v>113</v>
      </c>
      <c r="D34" s="14" t="s">
        <v>835</v>
      </c>
      <c r="E34" s="249"/>
      <c r="G34" s="49"/>
    </row>
    <row r="35" spans="1:7" x14ac:dyDescent="0.2">
      <c r="A35" s="13">
        <v>201</v>
      </c>
      <c r="B35" s="247" t="s">
        <v>2363</v>
      </c>
      <c r="C35" s="13">
        <f t="shared" si="0"/>
        <v>201</v>
      </c>
      <c r="D35" s="14" t="s">
        <v>835</v>
      </c>
      <c r="E35" s="249"/>
      <c r="G35" s="49"/>
    </row>
    <row r="36" spans="1:7" x14ac:dyDescent="0.2">
      <c r="A36" s="13">
        <v>7751</v>
      </c>
      <c r="B36" s="13" t="s">
        <v>787</v>
      </c>
      <c r="C36" s="13">
        <f t="shared" si="0"/>
        <v>7751</v>
      </c>
      <c r="D36" s="14" t="s">
        <v>835</v>
      </c>
      <c r="E36" s="249"/>
      <c r="G36" s="49"/>
    </row>
    <row r="37" spans="1:7" x14ac:dyDescent="0.2">
      <c r="A37" s="13">
        <v>3781</v>
      </c>
      <c r="B37" s="247" t="s">
        <v>3393</v>
      </c>
      <c r="C37" s="13">
        <f t="shared" si="0"/>
        <v>3781</v>
      </c>
      <c r="D37" s="14" t="s">
        <v>835</v>
      </c>
      <c r="E37" s="249"/>
      <c r="G37" s="49"/>
    </row>
    <row r="38" spans="1:7" x14ac:dyDescent="0.2">
      <c r="A38" s="13">
        <v>261</v>
      </c>
      <c r="B38" s="13" t="s">
        <v>2369</v>
      </c>
      <c r="C38" s="13">
        <f t="shared" si="0"/>
        <v>261</v>
      </c>
      <c r="D38" s="14" t="s">
        <v>835</v>
      </c>
      <c r="E38" s="249"/>
      <c r="G38" s="49"/>
    </row>
    <row r="39" spans="1:7" x14ac:dyDescent="0.2">
      <c r="A39" s="13">
        <v>5022</v>
      </c>
      <c r="B39" s="13" t="s">
        <v>3408</v>
      </c>
      <c r="C39" s="13">
        <f t="shared" si="0"/>
        <v>5022</v>
      </c>
      <c r="D39" s="14" t="s">
        <v>835</v>
      </c>
      <c r="E39" s="249"/>
      <c r="G39" s="49"/>
    </row>
    <row r="40" spans="1:7" x14ac:dyDescent="0.2">
      <c r="A40" s="13">
        <v>5021</v>
      </c>
      <c r="B40" s="13" t="s">
        <v>2540</v>
      </c>
      <c r="C40" s="13">
        <f t="shared" si="0"/>
        <v>5021</v>
      </c>
      <c r="D40" s="14" t="s">
        <v>835</v>
      </c>
      <c r="E40" s="249"/>
      <c r="G40" s="49"/>
    </row>
    <row r="41" spans="1:7" x14ac:dyDescent="0.2">
      <c r="A41" s="13">
        <v>2041</v>
      </c>
      <c r="B41" s="13" t="s">
        <v>3368</v>
      </c>
      <c r="C41" s="13">
        <f t="shared" si="0"/>
        <v>2041</v>
      </c>
      <c r="D41" s="14" t="s">
        <v>835</v>
      </c>
      <c r="E41" s="249"/>
      <c r="G41" s="49"/>
    </row>
    <row r="42" spans="1:7" x14ac:dyDescent="0.2">
      <c r="A42" s="13">
        <v>271</v>
      </c>
      <c r="B42" s="13" t="s">
        <v>2370</v>
      </c>
      <c r="C42" s="13">
        <f t="shared" si="0"/>
        <v>271</v>
      </c>
      <c r="D42" s="14" t="s">
        <v>835</v>
      </c>
      <c r="E42" s="249"/>
      <c r="G42" s="49"/>
    </row>
    <row r="43" spans="1:7" x14ac:dyDescent="0.2">
      <c r="A43" s="13">
        <v>321</v>
      </c>
      <c r="B43" s="13" t="s">
        <v>2371</v>
      </c>
      <c r="C43" s="13">
        <f t="shared" si="0"/>
        <v>321</v>
      </c>
      <c r="D43" s="14" t="s">
        <v>835</v>
      </c>
      <c r="E43" s="249"/>
      <c r="G43" s="49"/>
    </row>
    <row r="44" spans="1:7" x14ac:dyDescent="0.2">
      <c r="A44" s="13">
        <v>361</v>
      </c>
      <c r="B44" s="13" t="s">
        <v>99</v>
      </c>
      <c r="C44" s="13">
        <f t="shared" si="0"/>
        <v>361</v>
      </c>
      <c r="D44" s="14" t="s">
        <v>835</v>
      </c>
      <c r="E44" s="249"/>
      <c r="G44" s="49"/>
    </row>
    <row r="45" spans="1:7" x14ac:dyDescent="0.2">
      <c r="A45" s="13">
        <v>441</v>
      </c>
      <c r="B45" s="13" t="s">
        <v>2380</v>
      </c>
      <c r="C45" s="13">
        <f t="shared" si="0"/>
        <v>441</v>
      </c>
      <c r="D45" s="14" t="s">
        <v>835</v>
      </c>
      <c r="E45" s="249"/>
      <c r="G45" s="49"/>
    </row>
    <row r="46" spans="1:7" x14ac:dyDescent="0.2">
      <c r="A46" s="356">
        <v>91</v>
      </c>
      <c r="B46" s="13" t="s">
        <v>3332</v>
      </c>
      <c r="C46" s="13">
        <f t="shared" si="0"/>
        <v>91</v>
      </c>
      <c r="D46" s="14" t="s">
        <v>835</v>
      </c>
      <c r="E46" s="249"/>
      <c r="G46" s="49"/>
    </row>
    <row r="47" spans="1:7" x14ac:dyDescent="0.2">
      <c r="A47" s="13">
        <v>7791</v>
      </c>
      <c r="B47" s="13" t="s">
        <v>3543</v>
      </c>
      <c r="C47" s="13">
        <f t="shared" si="0"/>
        <v>7791</v>
      </c>
      <c r="D47" s="14" t="s">
        <v>835</v>
      </c>
      <c r="E47" s="249"/>
      <c r="G47" s="49"/>
    </row>
    <row r="48" spans="1:7" x14ac:dyDescent="0.2">
      <c r="A48" s="13">
        <v>451</v>
      </c>
      <c r="B48" s="13" t="s">
        <v>3344</v>
      </c>
      <c r="C48" s="13">
        <f t="shared" si="0"/>
        <v>451</v>
      </c>
      <c r="D48" s="14" t="s">
        <v>835</v>
      </c>
      <c r="E48" s="249"/>
      <c r="G48" s="49"/>
    </row>
    <row r="49" spans="1:7" x14ac:dyDescent="0.2">
      <c r="A49" s="13">
        <v>461</v>
      </c>
      <c r="B49" s="13" t="s">
        <v>2382</v>
      </c>
      <c r="C49" s="13">
        <f t="shared" si="0"/>
        <v>461</v>
      </c>
      <c r="D49" s="14" t="s">
        <v>835</v>
      </c>
      <c r="E49" s="249"/>
      <c r="G49" s="49"/>
    </row>
    <row r="50" spans="1:7" x14ac:dyDescent="0.2">
      <c r="A50" s="13">
        <v>2013</v>
      </c>
      <c r="B50" s="13" t="s">
        <v>3367</v>
      </c>
      <c r="C50" s="13">
        <f t="shared" si="0"/>
        <v>2013</v>
      </c>
      <c r="D50" s="14" t="s">
        <v>835</v>
      </c>
      <c r="E50" s="249"/>
      <c r="G50" s="49"/>
    </row>
    <row r="51" spans="1:7" x14ac:dyDescent="0.2">
      <c r="A51" s="13">
        <v>3034</v>
      </c>
      <c r="B51" s="13" t="s">
        <v>3387</v>
      </c>
      <c r="C51" s="13">
        <f t="shared" si="0"/>
        <v>3034</v>
      </c>
      <c r="D51" s="14" t="s">
        <v>835</v>
      </c>
      <c r="E51" s="249"/>
      <c r="G51" s="49"/>
    </row>
    <row r="52" spans="1:7" x14ac:dyDescent="0.2">
      <c r="A52" s="13">
        <v>2003</v>
      </c>
      <c r="B52" s="13" t="s">
        <v>2314</v>
      </c>
      <c r="C52" s="13">
        <f t="shared" si="0"/>
        <v>2003</v>
      </c>
      <c r="D52" s="14" t="s">
        <v>835</v>
      </c>
      <c r="E52" s="249"/>
      <c r="G52" s="49"/>
    </row>
    <row r="53" spans="1:7" x14ac:dyDescent="0.2">
      <c r="A53" s="13">
        <v>521</v>
      </c>
      <c r="B53" s="13" t="s">
        <v>2384</v>
      </c>
      <c r="C53" s="13">
        <f t="shared" si="0"/>
        <v>521</v>
      </c>
      <c r="D53" s="14" t="s">
        <v>835</v>
      </c>
      <c r="E53" s="249"/>
      <c r="G53" s="49"/>
    </row>
    <row r="54" spans="1:7" x14ac:dyDescent="0.2">
      <c r="A54" s="13">
        <v>6031</v>
      </c>
      <c r="B54" s="247" t="s">
        <v>3443</v>
      </c>
      <c r="C54" s="13">
        <f t="shared" si="0"/>
        <v>6031</v>
      </c>
      <c r="D54" s="14" t="s">
        <v>835</v>
      </c>
      <c r="E54" s="249"/>
      <c r="G54" s="49"/>
    </row>
    <row r="55" spans="1:7" x14ac:dyDescent="0.2">
      <c r="A55" s="13">
        <v>641</v>
      </c>
      <c r="B55" s="247" t="s">
        <v>2386</v>
      </c>
      <c r="C55" s="13">
        <f t="shared" si="0"/>
        <v>641</v>
      </c>
      <c r="D55" s="14" t="s">
        <v>835</v>
      </c>
      <c r="E55" s="249"/>
      <c r="G55" s="49"/>
    </row>
    <row r="56" spans="1:7" x14ac:dyDescent="0.2">
      <c r="A56" s="13">
        <v>671</v>
      </c>
      <c r="B56" s="13" t="s">
        <v>2389</v>
      </c>
      <c r="C56" s="13">
        <f t="shared" si="0"/>
        <v>671</v>
      </c>
      <c r="D56" s="14" t="s">
        <v>835</v>
      </c>
      <c r="E56" s="249"/>
      <c r="G56" s="49"/>
    </row>
    <row r="57" spans="1:7" x14ac:dyDescent="0.2">
      <c r="A57" s="13">
        <v>651</v>
      </c>
      <c r="B57" s="13" t="s">
        <v>3346</v>
      </c>
      <c r="C57" s="13">
        <f t="shared" si="0"/>
        <v>651</v>
      </c>
      <c r="D57" s="14" t="s">
        <v>835</v>
      </c>
      <c r="E57" s="249"/>
      <c r="G57" s="49"/>
    </row>
    <row r="58" spans="1:7" x14ac:dyDescent="0.2">
      <c r="A58" s="13">
        <v>6061</v>
      </c>
      <c r="B58" s="13" t="s">
        <v>3452</v>
      </c>
      <c r="C58" s="13">
        <f t="shared" si="0"/>
        <v>6061</v>
      </c>
      <c r="D58" s="14" t="s">
        <v>835</v>
      </c>
      <c r="E58" s="249"/>
      <c r="G58" s="49"/>
    </row>
    <row r="59" spans="1:7" x14ac:dyDescent="0.2">
      <c r="A59" s="13">
        <v>661</v>
      </c>
      <c r="B59" s="247" t="s">
        <v>2388</v>
      </c>
      <c r="C59" s="13">
        <f t="shared" si="0"/>
        <v>661</v>
      </c>
      <c r="D59" s="14" t="s">
        <v>835</v>
      </c>
      <c r="E59" s="249"/>
      <c r="G59" s="49"/>
    </row>
    <row r="60" spans="1:7" x14ac:dyDescent="0.2">
      <c r="A60" s="13">
        <v>681</v>
      </c>
      <c r="B60" s="247" t="s">
        <v>2390</v>
      </c>
      <c r="C60" s="13">
        <f t="shared" si="0"/>
        <v>681</v>
      </c>
      <c r="D60" s="14" t="s">
        <v>835</v>
      </c>
      <c r="E60" s="249"/>
      <c r="G60" s="49"/>
    </row>
    <row r="61" spans="1:7" x14ac:dyDescent="0.2">
      <c r="A61" s="13">
        <v>6051</v>
      </c>
      <c r="B61" s="13" t="s">
        <v>3449</v>
      </c>
      <c r="C61" s="13">
        <f t="shared" si="0"/>
        <v>6051</v>
      </c>
      <c r="D61" s="14" t="s">
        <v>835</v>
      </c>
      <c r="E61" s="249"/>
      <c r="G61" s="49"/>
    </row>
    <row r="62" spans="1:7" x14ac:dyDescent="0.2">
      <c r="A62" s="13">
        <v>5901</v>
      </c>
      <c r="B62" s="13" t="s">
        <v>3426</v>
      </c>
      <c r="C62" s="13">
        <f t="shared" si="0"/>
        <v>5901</v>
      </c>
      <c r="D62" s="14" t="s">
        <v>835</v>
      </c>
      <c r="E62" s="249"/>
      <c r="G62" s="49"/>
    </row>
    <row r="63" spans="1:7" x14ac:dyDescent="0.2">
      <c r="A63" s="13">
        <v>6081</v>
      </c>
      <c r="B63" s="247" t="s">
        <v>3454</v>
      </c>
      <c r="C63" s="13">
        <f t="shared" si="0"/>
        <v>6081</v>
      </c>
      <c r="D63" s="14" t="s">
        <v>835</v>
      </c>
      <c r="E63" s="249"/>
      <c r="G63" s="49"/>
    </row>
    <row r="64" spans="1:7" x14ac:dyDescent="0.2">
      <c r="A64" s="13">
        <v>5991</v>
      </c>
      <c r="B64" s="13" t="s">
        <v>3429</v>
      </c>
      <c r="C64" s="13">
        <f t="shared" si="0"/>
        <v>5991</v>
      </c>
      <c r="D64" s="14" t="s">
        <v>835</v>
      </c>
      <c r="E64" s="249"/>
      <c r="G64" s="49"/>
    </row>
    <row r="65" spans="1:7" x14ac:dyDescent="0.2">
      <c r="A65" s="13">
        <v>1401</v>
      </c>
      <c r="B65" s="13" t="s">
        <v>3356</v>
      </c>
      <c r="C65" s="13">
        <f t="shared" si="0"/>
        <v>1401</v>
      </c>
      <c r="D65" s="14" t="s">
        <v>835</v>
      </c>
      <c r="E65" s="249"/>
      <c r="G65" s="49"/>
    </row>
    <row r="66" spans="1:7" x14ac:dyDescent="0.2">
      <c r="A66" s="13">
        <v>6141</v>
      </c>
      <c r="B66" s="13" t="s">
        <v>3457</v>
      </c>
      <c r="C66" s="13">
        <f t="shared" si="0"/>
        <v>6141</v>
      </c>
      <c r="D66" s="14" t="s">
        <v>835</v>
      </c>
      <c r="E66" s="249"/>
      <c r="G66" s="49"/>
    </row>
    <row r="67" spans="1:7" x14ac:dyDescent="0.2">
      <c r="A67" s="13">
        <v>2331</v>
      </c>
      <c r="B67" s="13" t="s">
        <v>3373</v>
      </c>
      <c r="C67" s="13">
        <f t="shared" ref="C67:C130" si="1">A67</f>
        <v>2331</v>
      </c>
      <c r="D67" s="14" t="s">
        <v>835</v>
      </c>
      <c r="E67" s="249"/>
      <c r="G67" s="49"/>
    </row>
    <row r="68" spans="1:7" x14ac:dyDescent="0.2">
      <c r="A68" s="13">
        <v>1010</v>
      </c>
      <c r="B68" s="13" t="s">
        <v>3351</v>
      </c>
      <c r="C68" s="13">
        <f t="shared" si="1"/>
        <v>1010</v>
      </c>
      <c r="D68" s="14" t="s">
        <v>835</v>
      </c>
      <c r="E68" s="249"/>
      <c r="G68" s="49"/>
    </row>
    <row r="69" spans="1:7" x14ac:dyDescent="0.2">
      <c r="A69" s="356">
        <v>1691</v>
      </c>
      <c r="B69" s="13" t="s">
        <v>3361</v>
      </c>
      <c r="C69" s="13">
        <f t="shared" si="1"/>
        <v>1691</v>
      </c>
      <c r="D69" s="14" t="s">
        <v>835</v>
      </c>
      <c r="E69" s="249"/>
      <c r="G69" s="49"/>
    </row>
    <row r="70" spans="1:7" x14ac:dyDescent="0.2">
      <c r="A70" s="13">
        <v>801</v>
      </c>
      <c r="B70" s="13" t="s">
        <v>2393</v>
      </c>
      <c r="C70" s="13">
        <f t="shared" si="1"/>
        <v>801</v>
      </c>
      <c r="D70" s="14" t="s">
        <v>835</v>
      </c>
      <c r="E70" s="249"/>
      <c r="G70" s="49"/>
    </row>
    <row r="71" spans="1:7" x14ac:dyDescent="0.2">
      <c r="A71" s="13">
        <v>6091</v>
      </c>
      <c r="B71" s="13" t="s">
        <v>584</v>
      </c>
      <c r="C71" s="13">
        <f t="shared" si="1"/>
        <v>6091</v>
      </c>
      <c r="D71" s="14" t="s">
        <v>835</v>
      </c>
      <c r="E71" s="249"/>
      <c r="G71" s="49"/>
    </row>
    <row r="72" spans="1:7" x14ac:dyDescent="0.2">
      <c r="A72" s="13">
        <v>7262</v>
      </c>
      <c r="B72" s="13" t="s">
        <v>2172</v>
      </c>
      <c r="C72" s="13">
        <f t="shared" si="1"/>
        <v>7262</v>
      </c>
      <c r="D72" s="14" t="s">
        <v>835</v>
      </c>
      <c r="E72" s="249"/>
      <c r="G72" s="49"/>
    </row>
    <row r="73" spans="1:7" x14ac:dyDescent="0.2">
      <c r="A73" s="13">
        <v>831</v>
      </c>
      <c r="B73" s="13" t="s">
        <v>2394</v>
      </c>
      <c r="C73" s="13">
        <f t="shared" si="1"/>
        <v>831</v>
      </c>
      <c r="D73" s="14" t="s">
        <v>835</v>
      </c>
      <c r="E73" s="249"/>
      <c r="G73" s="49"/>
    </row>
    <row r="74" spans="1:7" x14ac:dyDescent="0.2">
      <c r="A74" s="13">
        <v>841</v>
      </c>
      <c r="B74" s="13" t="s">
        <v>2395</v>
      </c>
      <c r="C74" s="13">
        <f t="shared" si="1"/>
        <v>841</v>
      </c>
      <c r="D74" s="14" t="s">
        <v>835</v>
      </c>
      <c r="E74" s="249"/>
      <c r="G74" s="49"/>
    </row>
    <row r="75" spans="1:7" x14ac:dyDescent="0.2">
      <c r="A75" s="13">
        <v>3621</v>
      </c>
      <c r="B75" s="13" t="s">
        <v>347</v>
      </c>
      <c r="C75" s="13">
        <f t="shared" si="1"/>
        <v>3621</v>
      </c>
      <c r="D75" s="14" t="s">
        <v>835</v>
      </c>
      <c r="E75" s="249"/>
      <c r="G75" s="49"/>
    </row>
    <row r="76" spans="1:7" x14ac:dyDescent="0.2">
      <c r="A76" s="13">
        <v>861</v>
      </c>
      <c r="B76" s="13" t="s">
        <v>2396</v>
      </c>
      <c r="C76" s="13">
        <f t="shared" si="1"/>
        <v>861</v>
      </c>
      <c r="D76" s="14" t="s">
        <v>835</v>
      </c>
      <c r="E76" s="249"/>
      <c r="G76" s="49"/>
    </row>
    <row r="77" spans="1:7" x14ac:dyDescent="0.2">
      <c r="A77" s="13">
        <v>881</v>
      </c>
      <c r="B77" s="13" t="s">
        <v>2397</v>
      </c>
      <c r="C77" s="13">
        <f t="shared" si="1"/>
        <v>881</v>
      </c>
      <c r="D77" s="14" t="s">
        <v>835</v>
      </c>
      <c r="E77" s="249"/>
      <c r="G77" s="49"/>
    </row>
    <row r="78" spans="1:7" x14ac:dyDescent="0.2">
      <c r="A78" s="13">
        <v>8121</v>
      </c>
      <c r="B78" s="13" t="s">
        <v>818</v>
      </c>
      <c r="C78" s="13">
        <f t="shared" si="1"/>
        <v>8121</v>
      </c>
      <c r="D78" s="14" t="s">
        <v>835</v>
      </c>
      <c r="E78" s="249"/>
      <c r="G78" s="49"/>
    </row>
    <row r="79" spans="1:7" x14ac:dyDescent="0.2">
      <c r="A79" s="13">
        <v>961</v>
      </c>
      <c r="B79" s="13" t="s">
        <v>3350</v>
      </c>
      <c r="C79" s="13">
        <f t="shared" si="1"/>
        <v>961</v>
      </c>
      <c r="D79" s="14" t="s">
        <v>835</v>
      </c>
      <c r="E79" s="249"/>
      <c r="G79" s="49"/>
    </row>
    <row r="80" spans="1:7" x14ac:dyDescent="0.2">
      <c r="A80" s="13">
        <v>7071</v>
      </c>
      <c r="B80" s="13" t="s">
        <v>3514</v>
      </c>
      <c r="C80" s="13">
        <f t="shared" si="1"/>
        <v>7071</v>
      </c>
      <c r="D80" s="14" t="s">
        <v>835</v>
      </c>
      <c r="E80" s="249"/>
      <c r="G80" s="49"/>
    </row>
    <row r="81" spans="1:7" x14ac:dyDescent="0.2">
      <c r="A81" s="13">
        <v>1001</v>
      </c>
      <c r="B81" s="13" t="s">
        <v>2401</v>
      </c>
      <c r="C81" s="13">
        <f t="shared" si="1"/>
        <v>1001</v>
      </c>
      <c r="D81" s="14" t="s">
        <v>835</v>
      </c>
      <c r="E81" s="249"/>
      <c r="G81" s="49"/>
    </row>
    <row r="82" spans="1:7" x14ac:dyDescent="0.2">
      <c r="A82" s="13">
        <v>1041</v>
      </c>
      <c r="B82" s="13" t="s">
        <v>2405</v>
      </c>
      <c r="C82" s="13">
        <f t="shared" si="1"/>
        <v>1041</v>
      </c>
      <c r="D82" s="14" t="s">
        <v>835</v>
      </c>
      <c r="E82" s="249"/>
      <c r="G82" s="49"/>
    </row>
    <row r="83" spans="1:7" x14ac:dyDescent="0.2">
      <c r="A83" s="13">
        <v>70</v>
      </c>
      <c r="B83" s="13" t="s">
        <v>3328</v>
      </c>
      <c r="C83" s="13">
        <f t="shared" si="1"/>
        <v>70</v>
      </c>
      <c r="D83" s="14" t="s">
        <v>835</v>
      </c>
      <c r="E83" s="249"/>
      <c r="G83" s="49"/>
    </row>
    <row r="84" spans="1:7" x14ac:dyDescent="0.2">
      <c r="A84" s="13">
        <v>7101</v>
      </c>
      <c r="B84" s="13" t="s">
        <v>3517</v>
      </c>
      <c r="C84" s="13">
        <f t="shared" si="1"/>
        <v>7101</v>
      </c>
      <c r="D84" s="14" t="s">
        <v>835</v>
      </c>
      <c r="E84" s="249"/>
      <c r="G84" s="49"/>
    </row>
    <row r="85" spans="1:7" x14ac:dyDescent="0.2">
      <c r="A85" s="13">
        <v>1081</v>
      </c>
      <c r="B85" s="13" t="s">
        <v>2407</v>
      </c>
      <c r="C85" s="13">
        <f t="shared" si="1"/>
        <v>1081</v>
      </c>
      <c r="D85" s="14" t="s">
        <v>835</v>
      </c>
      <c r="E85" s="249"/>
      <c r="G85" s="49"/>
    </row>
    <row r="86" spans="1:7" x14ac:dyDescent="0.2">
      <c r="A86" s="357">
        <v>1121</v>
      </c>
      <c r="B86" s="13" t="s">
        <v>166</v>
      </c>
      <c r="C86" s="13">
        <f t="shared" si="1"/>
        <v>1121</v>
      </c>
      <c r="D86" s="14" t="s">
        <v>835</v>
      </c>
      <c r="E86" s="249"/>
      <c r="G86" s="49"/>
    </row>
    <row r="87" spans="1:7" x14ac:dyDescent="0.2">
      <c r="A87" s="13">
        <v>6611</v>
      </c>
      <c r="B87" s="13" t="s">
        <v>642</v>
      </c>
      <c r="C87" s="13">
        <f t="shared" si="1"/>
        <v>6611</v>
      </c>
      <c r="D87" s="14" t="s">
        <v>835</v>
      </c>
      <c r="E87" s="249"/>
      <c r="G87" s="49"/>
    </row>
    <row r="88" spans="1:7" x14ac:dyDescent="0.2">
      <c r="A88" s="13">
        <v>1161</v>
      </c>
      <c r="B88" s="13" t="s">
        <v>2408</v>
      </c>
      <c r="C88" s="13">
        <f t="shared" si="1"/>
        <v>1161</v>
      </c>
      <c r="D88" s="14" t="s">
        <v>835</v>
      </c>
      <c r="E88" s="249"/>
      <c r="G88" s="49"/>
    </row>
    <row r="89" spans="1:7" x14ac:dyDescent="0.2">
      <c r="A89" s="13">
        <v>1241</v>
      </c>
      <c r="B89" s="13" t="s">
        <v>2409</v>
      </c>
      <c r="C89" s="13">
        <f t="shared" si="1"/>
        <v>1241</v>
      </c>
      <c r="D89" s="14" t="s">
        <v>835</v>
      </c>
      <c r="E89" s="249"/>
      <c r="G89" s="49"/>
    </row>
    <row r="90" spans="1:7" x14ac:dyDescent="0.2">
      <c r="A90" s="13">
        <v>6111</v>
      </c>
      <c r="B90" s="13" t="s">
        <v>3455</v>
      </c>
      <c r="C90" s="13">
        <f t="shared" si="1"/>
        <v>6111</v>
      </c>
      <c r="D90" s="14" t="s">
        <v>835</v>
      </c>
      <c r="E90" s="249"/>
      <c r="G90" s="49"/>
    </row>
    <row r="91" spans="1:7" x14ac:dyDescent="0.2">
      <c r="A91" s="13">
        <v>1281</v>
      </c>
      <c r="B91" s="13" t="s">
        <v>2410</v>
      </c>
      <c r="C91" s="13">
        <f t="shared" si="1"/>
        <v>1281</v>
      </c>
      <c r="D91" s="14" t="s">
        <v>835</v>
      </c>
      <c r="E91" s="249"/>
      <c r="G91" s="49"/>
    </row>
    <row r="92" spans="1:7" x14ac:dyDescent="0.2">
      <c r="A92" s="13">
        <v>1811</v>
      </c>
      <c r="B92" s="13" t="s">
        <v>3362</v>
      </c>
      <c r="C92" s="13">
        <f t="shared" si="1"/>
        <v>1811</v>
      </c>
      <c r="D92" s="14" t="s">
        <v>835</v>
      </c>
      <c r="E92" s="249"/>
      <c r="G92" s="49"/>
    </row>
    <row r="93" spans="1:7" x14ac:dyDescent="0.2">
      <c r="A93" s="13">
        <v>1761</v>
      </c>
      <c r="B93" s="13" t="s">
        <v>2422</v>
      </c>
      <c r="C93" s="13">
        <f t="shared" si="1"/>
        <v>1761</v>
      </c>
      <c r="D93" s="14" t="s">
        <v>835</v>
      </c>
      <c r="E93" s="249"/>
      <c r="G93" s="49"/>
    </row>
    <row r="94" spans="1:7" x14ac:dyDescent="0.2">
      <c r="A94" s="13">
        <v>5005</v>
      </c>
      <c r="B94" s="13" t="s">
        <v>3406</v>
      </c>
      <c r="C94" s="13">
        <f t="shared" si="1"/>
        <v>5005</v>
      </c>
      <c r="D94" s="14" t="s">
        <v>835</v>
      </c>
      <c r="E94" s="249"/>
      <c r="G94" s="49"/>
    </row>
    <row r="95" spans="1:7" x14ac:dyDescent="0.2">
      <c r="A95" s="13">
        <v>7081</v>
      </c>
      <c r="B95" s="13" t="s">
        <v>3515</v>
      </c>
      <c r="C95" s="13">
        <f t="shared" si="1"/>
        <v>7081</v>
      </c>
      <c r="D95" s="14" t="s">
        <v>835</v>
      </c>
      <c r="E95" s="249"/>
      <c r="G95" s="49"/>
    </row>
    <row r="96" spans="1:7" x14ac:dyDescent="0.2">
      <c r="A96" s="13">
        <v>1331</v>
      </c>
      <c r="B96" s="13" t="s">
        <v>174</v>
      </c>
      <c r="C96" s="13">
        <f t="shared" si="1"/>
        <v>1331</v>
      </c>
      <c r="D96" s="14" t="s">
        <v>835</v>
      </c>
      <c r="E96" s="249"/>
      <c r="G96" s="49"/>
    </row>
    <row r="97" spans="1:7" x14ac:dyDescent="0.2">
      <c r="A97" s="13">
        <v>6040</v>
      </c>
      <c r="B97" s="13" t="s">
        <v>3444</v>
      </c>
      <c r="C97" s="13">
        <f t="shared" si="1"/>
        <v>6040</v>
      </c>
      <c r="D97" s="14" t="s">
        <v>835</v>
      </c>
      <c r="E97" s="249"/>
      <c r="G97" s="49"/>
    </row>
    <row r="98" spans="1:7" x14ac:dyDescent="0.2">
      <c r="A98" s="13">
        <v>3030</v>
      </c>
      <c r="B98" s="13" t="s">
        <v>301</v>
      </c>
      <c r="C98" s="13">
        <f t="shared" si="1"/>
        <v>3030</v>
      </c>
      <c r="D98" s="14" t="s">
        <v>835</v>
      </c>
      <c r="E98" s="249"/>
      <c r="G98" s="49"/>
    </row>
    <row r="99" spans="1:7" x14ac:dyDescent="0.2">
      <c r="A99" s="13">
        <v>6030</v>
      </c>
      <c r="B99" s="247" t="s">
        <v>3442</v>
      </c>
      <c r="C99" s="13">
        <f t="shared" si="1"/>
        <v>6030</v>
      </c>
      <c r="D99" s="14" t="s">
        <v>835</v>
      </c>
      <c r="E99" s="249"/>
      <c r="G99" s="49"/>
    </row>
    <row r="100" spans="1:7" x14ac:dyDescent="0.2">
      <c r="A100" s="13">
        <v>7020</v>
      </c>
      <c r="B100" s="13" t="s">
        <v>2626</v>
      </c>
      <c r="C100" s="13">
        <f t="shared" si="1"/>
        <v>7020</v>
      </c>
      <c r="D100" s="14" t="s">
        <v>835</v>
      </c>
      <c r="E100" s="249"/>
      <c r="G100" s="49"/>
    </row>
    <row r="101" spans="1:7" x14ac:dyDescent="0.2">
      <c r="A101" s="13">
        <v>3029</v>
      </c>
      <c r="B101" s="13" t="s">
        <v>3385</v>
      </c>
      <c r="C101" s="13">
        <f t="shared" si="1"/>
        <v>3029</v>
      </c>
      <c r="D101" s="14" t="s">
        <v>835</v>
      </c>
      <c r="E101" s="249"/>
      <c r="G101" s="49"/>
    </row>
    <row r="102" spans="1:7" x14ac:dyDescent="0.2">
      <c r="A102" s="13">
        <v>6151</v>
      </c>
      <c r="B102" s="13" t="s">
        <v>594</v>
      </c>
      <c r="C102" s="13">
        <f t="shared" si="1"/>
        <v>6151</v>
      </c>
      <c r="D102" s="14" t="s">
        <v>835</v>
      </c>
      <c r="E102" s="249"/>
      <c r="G102" s="49"/>
    </row>
    <row r="103" spans="1:7" x14ac:dyDescent="0.2">
      <c r="A103" s="13">
        <v>7009</v>
      </c>
      <c r="B103" s="13" t="s">
        <v>3495</v>
      </c>
      <c r="C103" s="13">
        <f t="shared" si="1"/>
        <v>7009</v>
      </c>
      <c r="D103" s="14" t="s">
        <v>835</v>
      </c>
      <c r="E103" s="249"/>
      <c r="G103" s="49"/>
    </row>
    <row r="104" spans="1:7" x14ac:dyDescent="0.2">
      <c r="A104" s="13">
        <v>8131</v>
      </c>
      <c r="B104" s="13" t="s">
        <v>3548</v>
      </c>
      <c r="C104" s="13">
        <f t="shared" si="1"/>
        <v>8131</v>
      </c>
      <c r="D104" s="14" t="s">
        <v>835</v>
      </c>
      <c r="E104" s="249"/>
      <c r="G104" s="49"/>
    </row>
    <row r="105" spans="1:7" x14ac:dyDescent="0.2">
      <c r="A105" s="13">
        <v>3600</v>
      </c>
      <c r="B105" s="13" t="s">
        <v>343</v>
      </c>
      <c r="C105" s="13">
        <f t="shared" si="1"/>
        <v>3600</v>
      </c>
      <c r="D105" s="14" t="s">
        <v>835</v>
      </c>
      <c r="E105" s="249"/>
      <c r="G105" s="49"/>
    </row>
    <row r="106" spans="1:7" x14ac:dyDescent="0.2">
      <c r="A106" s="13">
        <v>4511</v>
      </c>
      <c r="B106" s="13" t="s">
        <v>3404</v>
      </c>
      <c r="C106" s="13">
        <f t="shared" si="1"/>
        <v>4511</v>
      </c>
      <c r="D106" s="14" t="s">
        <v>835</v>
      </c>
      <c r="E106" s="249"/>
      <c r="G106" s="49"/>
    </row>
    <row r="107" spans="1:7" x14ac:dyDescent="0.2">
      <c r="A107" s="13">
        <v>5861</v>
      </c>
      <c r="B107" s="13" t="s">
        <v>3425</v>
      </c>
      <c r="C107" s="13">
        <f t="shared" si="1"/>
        <v>5861</v>
      </c>
      <c r="D107" s="14" t="s">
        <v>835</v>
      </c>
      <c r="E107" s="249"/>
      <c r="G107" s="49"/>
    </row>
    <row r="108" spans="1:7" x14ac:dyDescent="0.2">
      <c r="A108" s="13">
        <v>7141</v>
      </c>
      <c r="B108" s="13" t="s">
        <v>3519</v>
      </c>
      <c r="C108" s="13">
        <f t="shared" si="1"/>
        <v>7141</v>
      </c>
      <c r="D108" s="14" t="s">
        <v>835</v>
      </c>
      <c r="E108" s="249"/>
      <c r="G108" s="49"/>
    </row>
    <row r="109" spans="1:7" x14ac:dyDescent="0.2">
      <c r="A109" s="13">
        <v>122</v>
      </c>
      <c r="B109" s="13" t="s">
        <v>3334</v>
      </c>
      <c r="C109" s="13">
        <f t="shared" si="1"/>
        <v>122</v>
      </c>
      <c r="D109" s="14" t="s">
        <v>835</v>
      </c>
      <c r="E109" s="249"/>
      <c r="G109" s="49"/>
    </row>
    <row r="110" spans="1:7" x14ac:dyDescent="0.2">
      <c r="A110" s="13">
        <v>5061</v>
      </c>
      <c r="B110" s="13" t="s">
        <v>2155</v>
      </c>
      <c r="C110" s="13">
        <f t="shared" si="1"/>
        <v>5061</v>
      </c>
      <c r="D110" s="14" t="s">
        <v>835</v>
      </c>
      <c r="E110" s="249"/>
      <c r="G110" s="49"/>
    </row>
    <row r="111" spans="1:7" x14ac:dyDescent="0.2">
      <c r="A111" s="13">
        <v>5981</v>
      </c>
      <c r="B111" s="13" t="s">
        <v>3428</v>
      </c>
      <c r="C111" s="13">
        <f t="shared" si="1"/>
        <v>5981</v>
      </c>
      <c r="D111" s="14" t="s">
        <v>835</v>
      </c>
      <c r="E111" s="249"/>
      <c r="G111" s="49"/>
    </row>
    <row r="112" spans="1:7" x14ac:dyDescent="0.2">
      <c r="A112" s="13">
        <v>211</v>
      </c>
      <c r="B112" s="13" t="s">
        <v>3336</v>
      </c>
      <c r="C112" s="13">
        <f t="shared" si="1"/>
        <v>211</v>
      </c>
      <c r="D112" s="14" t="s">
        <v>835</v>
      </c>
      <c r="E112" s="249"/>
      <c r="G112" s="49"/>
    </row>
    <row r="113" spans="1:7" x14ac:dyDescent="0.2">
      <c r="A113" s="13">
        <v>4121</v>
      </c>
      <c r="B113" s="13" t="s">
        <v>3399</v>
      </c>
      <c r="C113" s="13">
        <f t="shared" si="1"/>
        <v>4121</v>
      </c>
      <c r="D113" s="14" t="s">
        <v>835</v>
      </c>
      <c r="E113" s="249"/>
      <c r="G113" s="49"/>
    </row>
    <row r="114" spans="1:7" x14ac:dyDescent="0.2">
      <c r="A114" s="13">
        <v>5381</v>
      </c>
      <c r="B114" s="13" t="s">
        <v>3421</v>
      </c>
      <c r="C114" s="13">
        <f t="shared" si="1"/>
        <v>5381</v>
      </c>
      <c r="D114" s="14" t="s">
        <v>835</v>
      </c>
      <c r="E114" s="249"/>
      <c r="G114" s="49"/>
    </row>
    <row r="115" spans="1:7" x14ac:dyDescent="0.2">
      <c r="A115" s="13">
        <v>1561</v>
      </c>
      <c r="B115" s="13" t="s">
        <v>3359</v>
      </c>
      <c r="C115" s="13">
        <f t="shared" si="1"/>
        <v>1561</v>
      </c>
      <c r="D115" s="14" t="s">
        <v>835</v>
      </c>
      <c r="E115" s="249"/>
      <c r="G115" s="49"/>
    </row>
    <row r="116" spans="1:7" x14ac:dyDescent="0.2">
      <c r="A116" s="13">
        <v>4070</v>
      </c>
      <c r="B116" s="13" t="s">
        <v>2150</v>
      </c>
      <c r="C116" s="13">
        <f t="shared" si="1"/>
        <v>4070</v>
      </c>
      <c r="D116" s="14" t="s">
        <v>835</v>
      </c>
      <c r="E116" s="249"/>
      <c r="G116" s="49"/>
    </row>
    <row r="117" spans="1:7" x14ac:dyDescent="0.2">
      <c r="A117" s="13">
        <v>1601</v>
      </c>
      <c r="B117" s="13" t="s">
        <v>2418</v>
      </c>
      <c r="C117" s="13">
        <f t="shared" si="1"/>
        <v>1601</v>
      </c>
      <c r="D117" s="14" t="s">
        <v>835</v>
      </c>
      <c r="E117" s="249"/>
      <c r="G117" s="49"/>
    </row>
    <row r="118" spans="1:7" x14ac:dyDescent="0.2">
      <c r="A118" s="13">
        <v>1641</v>
      </c>
      <c r="B118" s="13" t="s">
        <v>2419</v>
      </c>
      <c r="C118" s="13">
        <f t="shared" si="1"/>
        <v>1641</v>
      </c>
      <c r="D118" s="14" t="s">
        <v>835</v>
      </c>
      <c r="E118" s="249"/>
      <c r="G118" s="49"/>
    </row>
    <row r="119" spans="1:7" x14ac:dyDescent="0.2">
      <c r="A119" s="13">
        <v>2351</v>
      </c>
      <c r="B119" s="13" t="s">
        <v>2445</v>
      </c>
      <c r="C119" s="13">
        <f t="shared" si="1"/>
        <v>2351</v>
      </c>
      <c r="D119" s="14" t="s">
        <v>835</v>
      </c>
      <c r="E119" s="249"/>
      <c r="G119" s="49"/>
    </row>
    <row r="120" spans="1:7" x14ac:dyDescent="0.2">
      <c r="A120" s="13">
        <v>5051</v>
      </c>
      <c r="B120" s="13" t="s">
        <v>3417</v>
      </c>
      <c r="C120" s="13">
        <f t="shared" si="1"/>
        <v>5051</v>
      </c>
      <c r="D120" s="14" t="s">
        <v>835</v>
      </c>
      <c r="E120" s="249"/>
      <c r="G120" s="49"/>
    </row>
    <row r="121" spans="1:7" x14ac:dyDescent="0.2">
      <c r="A121" s="13">
        <v>4651</v>
      </c>
      <c r="B121" s="13" t="s">
        <v>2151</v>
      </c>
      <c r="C121" s="13">
        <f t="shared" si="1"/>
        <v>4651</v>
      </c>
      <c r="D121" s="14" t="s">
        <v>835</v>
      </c>
      <c r="E121" s="249"/>
      <c r="G121" s="49"/>
    </row>
    <row r="122" spans="1:7" x14ac:dyDescent="0.2">
      <c r="A122" s="13">
        <v>251</v>
      </c>
      <c r="B122" s="13" t="s">
        <v>81</v>
      </c>
      <c r="C122" s="13">
        <f t="shared" si="1"/>
        <v>251</v>
      </c>
      <c r="D122" s="14" t="s">
        <v>835</v>
      </c>
      <c r="E122" s="249"/>
      <c r="G122" s="49"/>
    </row>
    <row r="123" spans="1:7" x14ac:dyDescent="0.2">
      <c r="A123" s="13">
        <v>71</v>
      </c>
      <c r="B123" s="13" t="s">
        <v>42</v>
      </c>
      <c r="C123" s="13">
        <f t="shared" si="1"/>
        <v>71</v>
      </c>
      <c r="D123" s="14" t="s">
        <v>835</v>
      </c>
      <c r="E123" s="249"/>
      <c r="G123" s="49"/>
    </row>
    <row r="124" spans="1:7" x14ac:dyDescent="0.2">
      <c r="A124" s="13">
        <v>1721</v>
      </c>
      <c r="B124" s="13" t="s">
        <v>198</v>
      </c>
      <c r="C124" s="13">
        <f t="shared" si="1"/>
        <v>1721</v>
      </c>
      <c r="D124" s="14" t="s">
        <v>835</v>
      </c>
      <c r="E124" s="249"/>
      <c r="G124" s="49"/>
    </row>
    <row r="125" spans="1:7" x14ac:dyDescent="0.2">
      <c r="A125" s="13">
        <v>5032</v>
      </c>
      <c r="B125" s="13" t="s">
        <v>864</v>
      </c>
      <c r="C125" s="13">
        <f t="shared" si="1"/>
        <v>5032</v>
      </c>
      <c r="D125" s="14" t="s">
        <v>835</v>
      </c>
      <c r="E125" s="249"/>
      <c r="G125" s="49"/>
    </row>
    <row r="126" spans="1:7" x14ac:dyDescent="0.2">
      <c r="A126" s="13">
        <v>7054</v>
      </c>
      <c r="B126" s="13" t="s">
        <v>3510</v>
      </c>
      <c r="C126" s="13">
        <f t="shared" si="1"/>
        <v>7054</v>
      </c>
      <c r="D126" s="14" t="s">
        <v>835</v>
      </c>
      <c r="E126" s="249"/>
      <c r="G126" s="49"/>
    </row>
    <row r="127" spans="1:7" x14ac:dyDescent="0.2">
      <c r="A127" s="13">
        <v>5029</v>
      </c>
      <c r="B127" s="13" t="s">
        <v>2154</v>
      </c>
      <c r="C127" s="13">
        <f t="shared" si="1"/>
        <v>5029</v>
      </c>
      <c r="D127" s="14" t="s">
        <v>835</v>
      </c>
      <c r="E127" s="249"/>
      <c r="G127" s="49"/>
    </row>
    <row r="128" spans="1:7" x14ac:dyDescent="0.2">
      <c r="A128" s="13">
        <v>1801</v>
      </c>
      <c r="B128" s="13" t="s">
        <v>2423</v>
      </c>
      <c r="C128" s="13">
        <f t="shared" si="1"/>
        <v>1801</v>
      </c>
      <c r="D128" s="14" t="s">
        <v>835</v>
      </c>
      <c r="E128" s="249"/>
      <c r="G128" s="49"/>
    </row>
    <row r="129" spans="1:7" x14ac:dyDescent="0.2">
      <c r="A129" s="13">
        <v>7781</v>
      </c>
      <c r="B129" s="13" t="s">
        <v>3542</v>
      </c>
      <c r="C129" s="13">
        <f t="shared" si="1"/>
        <v>7781</v>
      </c>
      <c r="D129" s="14" t="s">
        <v>835</v>
      </c>
      <c r="E129" s="249"/>
      <c r="G129" s="49"/>
    </row>
    <row r="130" spans="1:7" x14ac:dyDescent="0.2">
      <c r="A130" s="13">
        <v>761</v>
      </c>
      <c r="B130" s="13" t="s">
        <v>2335</v>
      </c>
      <c r="C130" s="13">
        <f t="shared" si="1"/>
        <v>761</v>
      </c>
      <c r="D130" s="14" t="s">
        <v>835</v>
      </c>
      <c r="E130" s="249"/>
      <c r="G130" s="49"/>
    </row>
    <row r="131" spans="1:7" x14ac:dyDescent="0.2">
      <c r="A131" s="13">
        <v>1841</v>
      </c>
      <c r="B131" s="13" t="s">
        <v>2425</v>
      </c>
      <c r="C131" s="13">
        <f t="shared" ref="C131:C194" si="2">A131</f>
        <v>1841</v>
      </c>
      <c r="D131" s="14" t="s">
        <v>835</v>
      </c>
      <c r="E131" s="249"/>
      <c r="G131" s="49"/>
    </row>
    <row r="132" spans="1:7" x14ac:dyDescent="0.2">
      <c r="A132" s="13">
        <v>1921</v>
      </c>
      <c r="B132" s="13" t="s">
        <v>2427</v>
      </c>
      <c r="C132" s="13">
        <f t="shared" si="2"/>
        <v>1921</v>
      </c>
      <c r="D132" s="14" t="s">
        <v>835</v>
      </c>
      <c r="E132" s="249"/>
      <c r="G132" s="49"/>
    </row>
    <row r="133" spans="1:7" x14ac:dyDescent="0.2">
      <c r="A133" s="13">
        <v>2001</v>
      </c>
      <c r="B133" s="13" t="s">
        <v>2428</v>
      </c>
      <c r="C133" s="13">
        <f t="shared" si="2"/>
        <v>2001</v>
      </c>
      <c r="D133" s="14" t="s">
        <v>835</v>
      </c>
      <c r="E133" s="249"/>
      <c r="G133" s="49"/>
    </row>
    <row r="134" spans="1:7" x14ac:dyDescent="0.2">
      <c r="A134" s="13">
        <v>6010</v>
      </c>
      <c r="B134" s="13" t="s">
        <v>3437</v>
      </c>
      <c r="C134" s="13">
        <f t="shared" si="2"/>
        <v>6010</v>
      </c>
      <c r="D134" s="14" t="s">
        <v>835</v>
      </c>
      <c r="E134" s="249"/>
      <c r="G134" s="49"/>
    </row>
    <row r="135" spans="1:7" x14ac:dyDescent="0.2">
      <c r="A135" s="13">
        <v>3024</v>
      </c>
      <c r="B135" s="13" t="s">
        <v>3381</v>
      </c>
      <c r="C135" s="13">
        <f t="shared" si="2"/>
        <v>3024</v>
      </c>
      <c r="D135" s="14" t="s">
        <v>835</v>
      </c>
      <c r="E135" s="249"/>
      <c r="G135" s="49"/>
    </row>
    <row r="136" spans="1:7" x14ac:dyDescent="0.2">
      <c r="A136" s="13">
        <v>5561</v>
      </c>
      <c r="B136" s="13" t="s">
        <v>3422</v>
      </c>
      <c r="C136" s="13">
        <f t="shared" si="2"/>
        <v>5561</v>
      </c>
      <c r="D136" s="14" t="s">
        <v>835</v>
      </c>
      <c r="E136" s="249"/>
      <c r="G136" s="49"/>
    </row>
    <row r="137" spans="1:7" x14ac:dyDescent="0.2">
      <c r="A137" s="13">
        <v>3101</v>
      </c>
      <c r="B137" s="13" t="s">
        <v>3390</v>
      </c>
      <c r="C137" s="13">
        <f t="shared" si="2"/>
        <v>3101</v>
      </c>
      <c r="D137" s="14" t="s">
        <v>835</v>
      </c>
      <c r="E137" s="249"/>
      <c r="G137" s="49"/>
    </row>
    <row r="138" spans="1:7" x14ac:dyDescent="0.2">
      <c r="A138" s="13">
        <v>1361</v>
      </c>
      <c r="B138" s="13" t="s">
        <v>3355</v>
      </c>
      <c r="C138" s="13">
        <f t="shared" si="2"/>
        <v>1361</v>
      </c>
      <c r="D138" s="14" t="s">
        <v>835</v>
      </c>
      <c r="E138" s="249"/>
      <c r="G138" s="49"/>
    </row>
    <row r="139" spans="1:7" x14ac:dyDescent="0.2">
      <c r="A139" s="13">
        <v>2081</v>
      </c>
      <c r="B139" s="13" t="s">
        <v>2435</v>
      </c>
      <c r="C139" s="13">
        <f t="shared" si="2"/>
        <v>2081</v>
      </c>
      <c r="D139" s="14" t="s">
        <v>835</v>
      </c>
      <c r="E139" s="249"/>
      <c r="G139" s="49"/>
    </row>
    <row r="140" spans="1:7" x14ac:dyDescent="0.2">
      <c r="A140" s="13">
        <v>7051</v>
      </c>
      <c r="B140" s="247" t="s">
        <v>707</v>
      </c>
      <c r="C140" s="13">
        <f t="shared" si="2"/>
        <v>7051</v>
      </c>
      <c r="D140" s="14" t="s">
        <v>835</v>
      </c>
      <c r="E140" s="249"/>
      <c r="G140" s="49"/>
    </row>
    <row r="141" spans="1:7" x14ac:dyDescent="0.2">
      <c r="A141" s="13">
        <v>4031</v>
      </c>
      <c r="B141" s="13" t="s">
        <v>3397</v>
      </c>
      <c r="C141" s="13">
        <f t="shared" si="2"/>
        <v>4031</v>
      </c>
      <c r="D141" s="14" t="s">
        <v>835</v>
      </c>
      <c r="E141" s="249"/>
      <c r="G141" s="49"/>
    </row>
    <row r="142" spans="1:7" x14ac:dyDescent="0.2">
      <c r="A142" s="13">
        <v>6071</v>
      </c>
      <c r="B142" s="13" t="s">
        <v>3453</v>
      </c>
      <c r="C142" s="13">
        <f t="shared" si="2"/>
        <v>6071</v>
      </c>
      <c r="D142" s="14" t="s">
        <v>835</v>
      </c>
      <c r="E142" s="249"/>
      <c r="G142" s="49"/>
    </row>
    <row r="143" spans="1:7" x14ac:dyDescent="0.2">
      <c r="A143" s="13">
        <v>721</v>
      </c>
      <c r="B143" s="13" t="s">
        <v>3347</v>
      </c>
      <c r="C143" s="13">
        <f t="shared" si="2"/>
        <v>721</v>
      </c>
      <c r="D143" s="14" t="s">
        <v>835</v>
      </c>
      <c r="E143" s="249"/>
      <c r="G143" s="49"/>
    </row>
    <row r="144" spans="1:7" x14ac:dyDescent="0.2">
      <c r="A144" s="13">
        <v>4801</v>
      </c>
      <c r="B144" s="247" t="s">
        <v>2152</v>
      </c>
      <c r="C144" s="13">
        <f t="shared" si="2"/>
        <v>4801</v>
      </c>
      <c r="D144" s="14" t="s">
        <v>835</v>
      </c>
      <c r="E144" s="249"/>
      <c r="G144" s="49"/>
    </row>
    <row r="145" spans="1:7" x14ac:dyDescent="0.2">
      <c r="A145" s="13">
        <v>2060</v>
      </c>
      <c r="B145" s="13" t="s">
        <v>3369</v>
      </c>
      <c r="C145" s="13">
        <f t="shared" si="2"/>
        <v>2060</v>
      </c>
      <c r="D145" s="14" t="s">
        <v>835</v>
      </c>
      <c r="E145" s="249"/>
      <c r="G145" s="49"/>
    </row>
    <row r="146" spans="1:7" x14ac:dyDescent="0.2">
      <c r="A146" s="13">
        <v>6211</v>
      </c>
      <c r="B146" s="247" t="s">
        <v>3459</v>
      </c>
      <c r="C146" s="13">
        <f t="shared" si="2"/>
        <v>6211</v>
      </c>
      <c r="D146" s="14" t="s">
        <v>835</v>
      </c>
      <c r="E146" s="249"/>
      <c r="G146" s="49"/>
    </row>
    <row r="147" spans="1:7" x14ac:dyDescent="0.2">
      <c r="A147" s="13">
        <v>2021</v>
      </c>
      <c r="B147" s="13" t="s">
        <v>2432</v>
      </c>
      <c r="C147" s="13">
        <f t="shared" si="2"/>
        <v>2021</v>
      </c>
      <c r="D147" s="14" t="s">
        <v>835</v>
      </c>
      <c r="E147" s="249"/>
      <c r="G147" s="49"/>
    </row>
    <row r="148" spans="1:7" x14ac:dyDescent="0.2">
      <c r="A148" s="13">
        <v>2161</v>
      </c>
      <c r="B148" s="13" t="s">
        <v>2438</v>
      </c>
      <c r="C148" s="13">
        <f t="shared" si="2"/>
        <v>2161</v>
      </c>
      <c r="D148" s="14" t="s">
        <v>835</v>
      </c>
      <c r="E148" s="249"/>
      <c r="G148" s="49"/>
    </row>
    <row r="149" spans="1:7" x14ac:dyDescent="0.2">
      <c r="A149" s="13">
        <v>311</v>
      </c>
      <c r="B149" s="13" t="s">
        <v>3339</v>
      </c>
      <c r="C149" s="13">
        <f t="shared" si="2"/>
        <v>311</v>
      </c>
      <c r="D149" s="14" t="s">
        <v>835</v>
      </c>
      <c r="E149" s="249"/>
      <c r="G149" s="49"/>
    </row>
    <row r="150" spans="1:7" x14ac:dyDescent="0.2">
      <c r="A150" s="13">
        <v>2241</v>
      </c>
      <c r="B150" s="13" t="s">
        <v>2440</v>
      </c>
      <c r="C150" s="13">
        <f t="shared" si="2"/>
        <v>2241</v>
      </c>
      <c r="D150" s="14" t="s">
        <v>835</v>
      </c>
      <c r="E150" s="249"/>
      <c r="G150" s="49"/>
    </row>
    <row r="151" spans="1:7" x14ac:dyDescent="0.2">
      <c r="A151" s="13">
        <v>7067</v>
      </c>
      <c r="B151" s="13" t="s">
        <v>3511</v>
      </c>
      <c r="C151" s="13">
        <f t="shared" si="2"/>
        <v>7067</v>
      </c>
      <c r="D151" s="14" t="s">
        <v>835</v>
      </c>
      <c r="E151" s="249"/>
      <c r="G151" s="49"/>
    </row>
    <row r="152" spans="1:7" x14ac:dyDescent="0.2">
      <c r="A152" s="13">
        <v>2261</v>
      </c>
      <c r="B152" s="13" t="s">
        <v>2441</v>
      </c>
      <c r="C152" s="13">
        <f t="shared" si="2"/>
        <v>2261</v>
      </c>
      <c r="D152" s="14" t="s">
        <v>835</v>
      </c>
      <c r="E152" s="249"/>
      <c r="G152" s="49"/>
    </row>
    <row r="153" spans="1:7" x14ac:dyDescent="0.2">
      <c r="A153" s="13">
        <v>2281</v>
      </c>
      <c r="B153" s="13" t="s">
        <v>2442</v>
      </c>
      <c r="C153" s="13">
        <f t="shared" si="2"/>
        <v>2281</v>
      </c>
      <c r="D153" s="14" t="s">
        <v>835</v>
      </c>
      <c r="E153" s="249"/>
      <c r="G153" s="49"/>
    </row>
    <row r="154" spans="1:7" x14ac:dyDescent="0.2">
      <c r="A154" s="13">
        <v>2321</v>
      </c>
      <c r="B154" s="13" t="s">
        <v>2443</v>
      </c>
      <c r="C154" s="13">
        <f t="shared" si="2"/>
        <v>2321</v>
      </c>
      <c r="D154" s="14" t="s">
        <v>835</v>
      </c>
      <c r="E154" s="249"/>
      <c r="G154" s="49"/>
    </row>
    <row r="155" spans="1:7" x14ac:dyDescent="0.2">
      <c r="A155" s="13">
        <v>6221</v>
      </c>
      <c r="B155" s="13" t="s">
        <v>3460</v>
      </c>
      <c r="C155" s="13">
        <f t="shared" si="2"/>
        <v>6221</v>
      </c>
      <c r="D155" s="14" t="s">
        <v>835</v>
      </c>
      <c r="E155" s="249"/>
      <c r="G155" s="49"/>
    </row>
    <row r="156" spans="1:7" x14ac:dyDescent="0.2">
      <c r="A156" s="13">
        <v>4491</v>
      </c>
      <c r="B156" s="247" t="s">
        <v>3403</v>
      </c>
      <c r="C156" s="13">
        <f t="shared" si="2"/>
        <v>4491</v>
      </c>
      <c r="D156" s="14" t="s">
        <v>835</v>
      </c>
      <c r="E156" s="249"/>
      <c r="G156" s="49"/>
    </row>
    <row r="157" spans="1:7" x14ac:dyDescent="0.2">
      <c r="A157" s="13">
        <v>6171</v>
      </c>
      <c r="B157" s="13" t="s">
        <v>3458</v>
      </c>
      <c r="C157" s="13">
        <f t="shared" si="2"/>
        <v>6171</v>
      </c>
      <c r="D157" s="14" t="s">
        <v>835</v>
      </c>
      <c r="E157" s="249"/>
      <c r="G157" s="49"/>
    </row>
    <row r="158" spans="1:7" x14ac:dyDescent="0.2">
      <c r="A158" s="13">
        <v>1881</v>
      </c>
      <c r="B158" s="13" t="s">
        <v>3363</v>
      </c>
      <c r="C158" s="13">
        <f t="shared" si="2"/>
        <v>1881</v>
      </c>
      <c r="D158" s="14" t="s">
        <v>835</v>
      </c>
      <c r="E158" s="249"/>
      <c r="G158" s="49"/>
    </row>
    <row r="159" spans="1:7" x14ac:dyDescent="0.2">
      <c r="A159" s="13">
        <v>5831</v>
      </c>
      <c r="B159" s="13" t="s">
        <v>3424</v>
      </c>
      <c r="C159" s="13">
        <f t="shared" si="2"/>
        <v>5831</v>
      </c>
      <c r="D159" s="14" t="s">
        <v>835</v>
      </c>
      <c r="E159" s="249"/>
      <c r="G159" s="49"/>
    </row>
    <row r="160" spans="1:7" x14ac:dyDescent="0.2">
      <c r="A160" s="13">
        <v>6001</v>
      </c>
      <c r="B160" s="13" t="s">
        <v>3430</v>
      </c>
      <c r="C160" s="13">
        <f t="shared" si="2"/>
        <v>6001</v>
      </c>
      <c r="D160" s="14" t="s">
        <v>835</v>
      </c>
      <c r="E160" s="249"/>
      <c r="G160" s="49"/>
    </row>
    <row r="161" spans="1:7" x14ac:dyDescent="0.2">
      <c r="A161" s="13">
        <v>2361</v>
      </c>
      <c r="B161" s="13" t="s">
        <v>2446</v>
      </c>
      <c r="C161" s="13">
        <f t="shared" si="2"/>
        <v>2361</v>
      </c>
      <c r="D161" s="14" t="s">
        <v>835</v>
      </c>
      <c r="E161" s="249"/>
      <c r="G161" s="49"/>
    </row>
    <row r="162" spans="1:7" x14ac:dyDescent="0.2">
      <c r="A162" s="13">
        <v>2111</v>
      </c>
      <c r="B162" s="13" t="s">
        <v>2436</v>
      </c>
      <c r="C162" s="13">
        <f t="shared" si="2"/>
        <v>2111</v>
      </c>
      <c r="D162" s="14" t="s">
        <v>835</v>
      </c>
      <c r="E162" s="249"/>
      <c r="G162" s="49"/>
    </row>
    <row r="163" spans="1:7" x14ac:dyDescent="0.2">
      <c r="A163" s="13">
        <v>6751</v>
      </c>
      <c r="B163" s="247" t="s">
        <v>654</v>
      </c>
      <c r="C163" s="13">
        <f t="shared" si="2"/>
        <v>6751</v>
      </c>
      <c r="D163" s="14" t="s">
        <v>835</v>
      </c>
      <c r="E163" s="249"/>
      <c r="G163" s="49"/>
    </row>
    <row r="164" spans="1:7" x14ac:dyDescent="0.2">
      <c r="A164" s="13">
        <v>7191</v>
      </c>
      <c r="B164" s="13" t="s">
        <v>3522</v>
      </c>
      <c r="C164" s="13">
        <f t="shared" si="2"/>
        <v>7191</v>
      </c>
      <c r="D164" s="14" t="s">
        <v>835</v>
      </c>
      <c r="E164" s="249"/>
      <c r="G164" s="49"/>
    </row>
    <row r="165" spans="1:7" x14ac:dyDescent="0.2">
      <c r="A165" s="13">
        <v>6231</v>
      </c>
      <c r="B165" s="13" t="s">
        <v>3461</v>
      </c>
      <c r="C165" s="13">
        <f t="shared" si="2"/>
        <v>6231</v>
      </c>
      <c r="D165" s="14" t="s">
        <v>835</v>
      </c>
      <c r="E165" s="249"/>
      <c r="G165" s="49"/>
    </row>
    <row r="166" spans="1:7" x14ac:dyDescent="0.2">
      <c r="A166" s="13">
        <v>7111</v>
      </c>
      <c r="B166" s="13" t="s">
        <v>3518</v>
      </c>
      <c r="C166" s="13">
        <f t="shared" si="2"/>
        <v>7111</v>
      </c>
      <c r="D166" s="14" t="s">
        <v>835</v>
      </c>
      <c r="E166" s="249"/>
      <c r="G166" s="49"/>
    </row>
    <row r="167" spans="1:7" x14ac:dyDescent="0.2">
      <c r="A167" s="13">
        <v>7131</v>
      </c>
      <c r="B167" s="13" t="s">
        <v>2655</v>
      </c>
      <c r="C167" s="13">
        <f t="shared" si="2"/>
        <v>7131</v>
      </c>
      <c r="D167" s="14" t="s">
        <v>835</v>
      </c>
      <c r="E167" s="249"/>
      <c r="G167" s="49"/>
    </row>
    <row r="168" spans="1:7" x14ac:dyDescent="0.2">
      <c r="A168" s="13">
        <v>2401</v>
      </c>
      <c r="B168" s="13" t="s">
        <v>2448</v>
      </c>
      <c r="C168" s="13">
        <f t="shared" si="2"/>
        <v>2401</v>
      </c>
      <c r="D168" s="14" t="s">
        <v>835</v>
      </c>
      <c r="E168" s="249"/>
      <c r="G168" s="49"/>
    </row>
    <row r="169" spans="1:7" x14ac:dyDescent="0.2">
      <c r="A169" s="13">
        <v>6241</v>
      </c>
      <c r="B169" s="247" t="s">
        <v>3462</v>
      </c>
      <c r="C169" s="13">
        <f t="shared" si="2"/>
        <v>6241</v>
      </c>
      <c r="D169" s="14" t="s">
        <v>835</v>
      </c>
      <c r="E169" s="249"/>
      <c r="G169" s="49"/>
    </row>
    <row r="170" spans="1:7" x14ac:dyDescent="0.2">
      <c r="A170" s="13">
        <v>2501</v>
      </c>
      <c r="B170" s="13" t="s">
        <v>853</v>
      </c>
      <c r="C170" s="13">
        <f t="shared" si="2"/>
        <v>2501</v>
      </c>
      <c r="D170" s="14" t="s">
        <v>835</v>
      </c>
      <c r="E170" s="249"/>
      <c r="G170" s="49"/>
    </row>
    <row r="171" spans="1:7" x14ac:dyDescent="0.2">
      <c r="A171" s="13">
        <v>6251</v>
      </c>
      <c r="B171" s="13" t="s">
        <v>3463</v>
      </c>
      <c r="C171" s="13">
        <f t="shared" si="2"/>
        <v>6251</v>
      </c>
      <c r="D171" s="14" t="s">
        <v>835</v>
      </c>
      <c r="E171" s="249"/>
      <c r="G171" s="49"/>
    </row>
    <row r="172" spans="1:7" x14ac:dyDescent="0.2">
      <c r="A172" s="13">
        <v>7151</v>
      </c>
      <c r="B172" s="13" t="s">
        <v>3520</v>
      </c>
      <c r="C172" s="13">
        <f t="shared" si="2"/>
        <v>7151</v>
      </c>
      <c r="D172" s="14" t="s">
        <v>835</v>
      </c>
      <c r="E172" s="249"/>
      <c r="G172" s="49"/>
    </row>
    <row r="173" spans="1:7" x14ac:dyDescent="0.2">
      <c r="A173" s="13">
        <v>6411</v>
      </c>
      <c r="B173" s="13" t="s">
        <v>3468</v>
      </c>
      <c r="C173" s="13">
        <f t="shared" si="2"/>
        <v>6411</v>
      </c>
      <c r="D173" s="14" t="s">
        <v>835</v>
      </c>
      <c r="E173" s="249"/>
      <c r="G173" s="49"/>
    </row>
    <row r="174" spans="1:7" x14ac:dyDescent="0.2">
      <c r="A174" s="13">
        <v>6131</v>
      </c>
      <c r="B174" s="247" t="s">
        <v>3667</v>
      </c>
      <c r="C174" s="13">
        <f t="shared" si="2"/>
        <v>6131</v>
      </c>
      <c r="D174" s="14" t="s">
        <v>835</v>
      </c>
      <c r="E174" s="249"/>
      <c r="G174" s="49"/>
    </row>
    <row r="175" spans="1:7" x14ac:dyDescent="0.2">
      <c r="A175" s="13">
        <v>6441</v>
      </c>
      <c r="B175" s="13" t="s">
        <v>3471</v>
      </c>
      <c r="C175" s="13">
        <f t="shared" si="2"/>
        <v>6441</v>
      </c>
      <c r="D175" s="14" t="s">
        <v>835</v>
      </c>
      <c r="E175" s="249"/>
      <c r="G175" s="49"/>
    </row>
    <row r="176" spans="1:7" x14ac:dyDescent="0.2">
      <c r="A176" s="13">
        <v>2541</v>
      </c>
      <c r="B176" s="247" t="s">
        <v>2453</v>
      </c>
      <c r="C176" s="13">
        <f t="shared" si="2"/>
        <v>2541</v>
      </c>
      <c r="D176" s="14" t="s">
        <v>835</v>
      </c>
      <c r="E176" s="249"/>
      <c r="G176" s="49"/>
    </row>
    <row r="177" spans="1:7" x14ac:dyDescent="0.2">
      <c r="A177" s="13">
        <v>5141</v>
      </c>
      <c r="B177" s="13" t="s">
        <v>3420</v>
      </c>
      <c r="C177" s="13">
        <f t="shared" si="2"/>
        <v>5141</v>
      </c>
      <c r="D177" s="14" t="s">
        <v>835</v>
      </c>
      <c r="E177" s="249"/>
      <c r="G177" s="49"/>
    </row>
    <row r="178" spans="1:7" x14ac:dyDescent="0.2">
      <c r="A178" s="13">
        <v>9731</v>
      </c>
      <c r="B178" s="13" t="s">
        <v>3553</v>
      </c>
      <c r="C178" s="13">
        <f t="shared" si="2"/>
        <v>9731</v>
      </c>
      <c r="D178" s="14" t="s">
        <v>835</v>
      </c>
      <c r="E178" s="249"/>
      <c r="G178" s="49"/>
    </row>
    <row r="179" spans="1:7" x14ac:dyDescent="0.2">
      <c r="A179" s="13">
        <v>7030</v>
      </c>
      <c r="B179" s="13" t="s">
        <v>2162</v>
      </c>
      <c r="C179" s="13">
        <f t="shared" si="2"/>
        <v>7030</v>
      </c>
      <c r="D179" s="14" t="s">
        <v>835</v>
      </c>
      <c r="E179" s="249"/>
      <c r="G179" s="49"/>
    </row>
    <row r="180" spans="1:7" x14ac:dyDescent="0.2">
      <c r="A180" s="13">
        <v>7571</v>
      </c>
      <c r="B180" s="13" t="s">
        <v>3536</v>
      </c>
      <c r="C180" s="13">
        <f t="shared" si="2"/>
        <v>7571</v>
      </c>
      <c r="D180" s="14" t="s">
        <v>835</v>
      </c>
      <c r="E180" s="249"/>
      <c r="G180" s="49"/>
    </row>
    <row r="181" spans="1:7" x14ac:dyDescent="0.2">
      <c r="A181" s="13">
        <v>6045</v>
      </c>
      <c r="B181" s="13" t="s">
        <v>3448</v>
      </c>
      <c r="C181" s="13">
        <f t="shared" si="2"/>
        <v>6045</v>
      </c>
      <c r="D181" s="14" t="s">
        <v>835</v>
      </c>
      <c r="E181" s="249"/>
      <c r="G181" s="49"/>
    </row>
    <row r="182" spans="1:7" x14ac:dyDescent="0.2">
      <c r="A182" s="13">
        <v>7007</v>
      </c>
      <c r="B182" s="13" t="s">
        <v>3494</v>
      </c>
      <c r="C182" s="13">
        <f t="shared" si="2"/>
        <v>7007</v>
      </c>
      <c r="D182" s="14" t="s">
        <v>835</v>
      </c>
      <c r="E182" s="249"/>
      <c r="G182" s="49"/>
    </row>
    <row r="183" spans="1:7" x14ac:dyDescent="0.2">
      <c r="A183" s="13">
        <v>7581</v>
      </c>
      <c r="B183" s="13" t="s">
        <v>2683</v>
      </c>
      <c r="C183" s="13">
        <f t="shared" si="2"/>
        <v>7581</v>
      </c>
      <c r="D183" s="14" t="s">
        <v>835</v>
      </c>
      <c r="E183" s="249"/>
      <c r="G183" s="49"/>
    </row>
    <row r="184" spans="1:7" x14ac:dyDescent="0.2">
      <c r="A184" s="13">
        <v>4391</v>
      </c>
      <c r="B184" s="13" t="s">
        <v>3401</v>
      </c>
      <c r="C184" s="13">
        <f t="shared" si="2"/>
        <v>4391</v>
      </c>
      <c r="D184" s="14" t="s">
        <v>835</v>
      </c>
      <c r="E184" s="249"/>
      <c r="G184" s="49"/>
    </row>
    <row r="185" spans="1:7" x14ac:dyDescent="0.2">
      <c r="A185" s="13">
        <v>2004</v>
      </c>
      <c r="B185" s="247" t="s">
        <v>3364</v>
      </c>
      <c r="C185" s="13">
        <f t="shared" si="2"/>
        <v>2004</v>
      </c>
      <c r="D185" s="14" t="s">
        <v>835</v>
      </c>
      <c r="E185" s="249"/>
      <c r="G185" s="49"/>
    </row>
    <row r="186" spans="1:7" x14ac:dyDescent="0.2">
      <c r="A186" s="13">
        <v>2621</v>
      </c>
      <c r="B186" s="13" t="s">
        <v>3376</v>
      </c>
      <c r="C186" s="13">
        <f t="shared" si="2"/>
        <v>2621</v>
      </c>
      <c r="D186" s="14" t="s">
        <v>835</v>
      </c>
      <c r="E186" s="249"/>
      <c r="G186" s="49"/>
    </row>
    <row r="187" spans="1:7" x14ac:dyDescent="0.2">
      <c r="A187" s="13">
        <v>2151</v>
      </c>
      <c r="B187" s="13" t="s">
        <v>3370</v>
      </c>
      <c r="C187" s="13">
        <f t="shared" si="2"/>
        <v>2151</v>
      </c>
      <c r="D187" s="14" t="s">
        <v>835</v>
      </c>
      <c r="E187" s="249"/>
      <c r="G187" s="49"/>
    </row>
    <row r="188" spans="1:7" x14ac:dyDescent="0.2">
      <c r="A188" s="13">
        <v>481</v>
      </c>
      <c r="B188" s="13" t="s">
        <v>112</v>
      </c>
      <c r="C188" s="13">
        <f t="shared" si="2"/>
        <v>481</v>
      </c>
      <c r="D188" s="14" t="s">
        <v>835</v>
      </c>
      <c r="E188" s="249"/>
      <c r="G188" s="49"/>
    </row>
    <row r="189" spans="1:7" x14ac:dyDescent="0.2">
      <c r="A189" s="13">
        <v>8101</v>
      </c>
      <c r="B189" s="13" t="s">
        <v>3547</v>
      </c>
      <c r="C189" s="13">
        <f t="shared" si="2"/>
        <v>8101</v>
      </c>
      <c r="D189" s="14" t="s">
        <v>835</v>
      </c>
      <c r="E189" s="249"/>
      <c r="G189" s="49"/>
    </row>
    <row r="190" spans="1:7" x14ac:dyDescent="0.2">
      <c r="A190" s="13">
        <v>4691</v>
      </c>
      <c r="B190" s="13" t="s">
        <v>3405</v>
      </c>
      <c r="C190" s="13">
        <f t="shared" si="2"/>
        <v>4691</v>
      </c>
      <c r="D190" s="14" t="s">
        <v>835</v>
      </c>
      <c r="E190" s="249"/>
      <c r="G190" s="49"/>
    </row>
    <row r="191" spans="1:7" x14ac:dyDescent="0.2">
      <c r="A191" s="13">
        <v>3021</v>
      </c>
      <c r="B191" s="13" t="s">
        <v>3380</v>
      </c>
      <c r="C191" s="13">
        <f t="shared" si="2"/>
        <v>3021</v>
      </c>
      <c r="D191" s="14" t="s">
        <v>835</v>
      </c>
      <c r="E191" s="249"/>
      <c r="G191" s="49"/>
    </row>
    <row r="192" spans="1:7" x14ac:dyDescent="0.2">
      <c r="A192" s="13">
        <v>2341</v>
      </c>
      <c r="B192" s="13" t="s">
        <v>852</v>
      </c>
      <c r="C192" s="13">
        <f t="shared" si="2"/>
        <v>2341</v>
      </c>
      <c r="D192" s="14" t="s">
        <v>835</v>
      </c>
      <c r="E192" s="249"/>
      <c r="G192" s="49"/>
    </row>
    <row r="193" spans="1:7" x14ac:dyDescent="0.2">
      <c r="A193" s="13">
        <v>2181</v>
      </c>
      <c r="B193" s="13" t="s">
        <v>3371</v>
      </c>
      <c r="C193" s="13">
        <f t="shared" si="2"/>
        <v>2181</v>
      </c>
      <c r="D193" s="14" t="s">
        <v>835</v>
      </c>
      <c r="E193" s="249"/>
      <c r="G193" s="49"/>
    </row>
    <row r="194" spans="1:7" x14ac:dyDescent="0.2">
      <c r="A194" s="13">
        <v>7121</v>
      </c>
      <c r="B194" s="13" t="s">
        <v>2654</v>
      </c>
      <c r="C194" s="13">
        <f t="shared" si="2"/>
        <v>7121</v>
      </c>
      <c r="D194" s="14" t="s">
        <v>835</v>
      </c>
      <c r="E194" s="249"/>
      <c r="G194" s="49"/>
    </row>
    <row r="195" spans="1:7" x14ac:dyDescent="0.2">
      <c r="A195" s="13">
        <v>6301</v>
      </c>
      <c r="B195" s="13" t="s">
        <v>3465</v>
      </c>
      <c r="C195" s="13">
        <f t="shared" ref="C195:C258" si="3">A195</f>
        <v>6301</v>
      </c>
      <c r="D195" s="14" t="s">
        <v>835</v>
      </c>
      <c r="E195" s="249"/>
      <c r="G195" s="49"/>
    </row>
    <row r="196" spans="1:7" x14ac:dyDescent="0.2">
      <c r="A196" s="13">
        <v>1481</v>
      </c>
      <c r="B196" s="13" t="s">
        <v>3358</v>
      </c>
      <c r="C196" s="13">
        <f t="shared" si="3"/>
        <v>1481</v>
      </c>
      <c r="D196" s="14" t="s">
        <v>835</v>
      </c>
      <c r="E196" s="249"/>
      <c r="G196" s="49"/>
    </row>
    <row r="197" spans="1:7" x14ac:dyDescent="0.2">
      <c r="A197" s="13">
        <v>5101</v>
      </c>
      <c r="B197" s="13" t="s">
        <v>3418</v>
      </c>
      <c r="C197" s="13">
        <f t="shared" si="3"/>
        <v>5101</v>
      </c>
      <c r="D197" s="14" t="s">
        <v>835</v>
      </c>
      <c r="E197" s="249"/>
      <c r="G197" s="49"/>
    </row>
    <row r="198" spans="1:7" x14ac:dyDescent="0.2">
      <c r="A198" s="13">
        <v>6771</v>
      </c>
      <c r="B198" s="13" t="s">
        <v>3484</v>
      </c>
      <c r="C198" s="13">
        <f t="shared" si="3"/>
        <v>6771</v>
      </c>
      <c r="D198" s="14" t="s">
        <v>835</v>
      </c>
      <c r="E198" s="249"/>
      <c r="G198" s="49"/>
    </row>
    <row r="199" spans="1:7" x14ac:dyDescent="0.2">
      <c r="A199" s="13">
        <v>6361</v>
      </c>
      <c r="B199" s="13" t="s">
        <v>618</v>
      </c>
      <c r="C199" s="13">
        <f t="shared" si="3"/>
        <v>6361</v>
      </c>
      <c r="D199" s="14" t="s">
        <v>835</v>
      </c>
      <c r="E199" s="249"/>
      <c r="G199" s="49"/>
    </row>
    <row r="200" spans="1:7" x14ac:dyDescent="0.2">
      <c r="A200" s="13">
        <v>6421</v>
      </c>
      <c r="B200" s="13" t="s">
        <v>3469</v>
      </c>
      <c r="C200" s="13">
        <f t="shared" si="3"/>
        <v>6421</v>
      </c>
      <c r="D200" s="14" t="s">
        <v>835</v>
      </c>
      <c r="E200" s="249"/>
      <c r="G200" s="49"/>
    </row>
    <row r="201" spans="1:7" x14ac:dyDescent="0.2">
      <c r="A201" s="13">
        <v>8141</v>
      </c>
      <c r="B201" s="13" t="s">
        <v>2726</v>
      </c>
      <c r="C201" s="13">
        <f t="shared" si="3"/>
        <v>8141</v>
      </c>
      <c r="D201" s="14" t="s">
        <v>835</v>
      </c>
      <c r="E201" s="249"/>
      <c r="G201" s="49"/>
    </row>
    <row r="202" spans="1:7" x14ac:dyDescent="0.2">
      <c r="A202" s="13">
        <v>4401</v>
      </c>
      <c r="B202" s="13" t="s">
        <v>3402</v>
      </c>
      <c r="C202" s="13">
        <f t="shared" si="3"/>
        <v>4401</v>
      </c>
      <c r="D202" s="14" t="s">
        <v>835</v>
      </c>
      <c r="E202" s="249"/>
      <c r="G202" s="49"/>
    </row>
    <row r="203" spans="1:7" x14ac:dyDescent="0.2">
      <c r="A203" s="13">
        <v>2641</v>
      </c>
      <c r="B203" s="13" t="s">
        <v>2455</v>
      </c>
      <c r="C203" s="13">
        <f t="shared" si="3"/>
        <v>2641</v>
      </c>
      <c r="D203" s="14" t="s">
        <v>835</v>
      </c>
      <c r="E203" s="249"/>
      <c r="G203" s="49"/>
    </row>
    <row r="204" spans="1:7" x14ac:dyDescent="0.2">
      <c r="A204" s="13">
        <v>2651</v>
      </c>
      <c r="B204" s="13" t="s">
        <v>2456</v>
      </c>
      <c r="C204" s="13">
        <f t="shared" si="3"/>
        <v>2651</v>
      </c>
      <c r="D204" s="14" t="s">
        <v>835</v>
      </c>
      <c r="E204" s="249"/>
      <c r="G204" s="49"/>
    </row>
    <row r="205" spans="1:7" x14ac:dyDescent="0.2">
      <c r="A205" s="13">
        <v>2661</v>
      </c>
      <c r="B205" s="13" t="s">
        <v>2457</v>
      </c>
      <c r="C205" s="13">
        <f t="shared" si="3"/>
        <v>2661</v>
      </c>
      <c r="D205" s="14" t="s">
        <v>835</v>
      </c>
      <c r="E205" s="249"/>
      <c r="G205" s="49"/>
    </row>
    <row r="206" spans="1:7" x14ac:dyDescent="0.2">
      <c r="A206" s="13">
        <v>2701</v>
      </c>
      <c r="B206" s="13" t="s">
        <v>276</v>
      </c>
      <c r="C206" s="13">
        <f t="shared" si="3"/>
        <v>2701</v>
      </c>
      <c r="D206" s="14" t="s">
        <v>835</v>
      </c>
      <c r="E206" s="249"/>
      <c r="G206" s="49"/>
    </row>
    <row r="207" spans="1:7" x14ac:dyDescent="0.2">
      <c r="A207" s="13">
        <v>2741</v>
      </c>
      <c r="B207" s="13" t="s">
        <v>278</v>
      </c>
      <c r="C207" s="13">
        <f t="shared" si="3"/>
        <v>2741</v>
      </c>
      <c r="D207" s="14" t="s">
        <v>835</v>
      </c>
      <c r="E207" s="249"/>
      <c r="G207" s="49"/>
    </row>
    <row r="208" spans="1:7" x14ac:dyDescent="0.2">
      <c r="A208" s="13">
        <v>7050</v>
      </c>
      <c r="B208" s="13" t="s">
        <v>3509</v>
      </c>
      <c r="C208" s="13">
        <f t="shared" si="3"/>
        <v>7050</v>
      </c>
      <c r="D208" s="14" t="s">
        <v>835</v>
      </c>
      <c r="E208" s="249"/>
      <c r="G208" s="49"/>
    </row>
    <row r="209" spans="1:7" x14ac:dyDescent="0.2">
      <c r="A209" s="13">
        <v>3610</v>
      </c>
      <c r="B209" s="247" t="s">
        <v>345</v>
      </c>
      <c r="C209" s="13">
        <f t="shared" si="3"/>
        <v>3610</v>
      </c>
      <c r="D209" s="14" t="s">
        <v>835</v>
      </c>
      <c r="E209" s="249"/>
      <c r="G209" s="49"/>
    </row>
    <row r="210" spans="1:7" x14ac:dyDescent="0.2">
      <c r="A210" s="13">
        <v>2781</v>
      </c>
      <c r="B210" s="13" t="s">
        <v>2459</v>
      </c>
      <c r="C210" s="13">
        <f t="shared" si="3"/>
        <v>2781</v>
      </c>
      <c r="D210" s="14" t="s">
        <v>835</v>
      </c>
      <c r="E210" s="249"/>
      <c r="G210" s="49"/>
    </row>
    <row r="211" spans="1:7" x14ac:dyDescent="0.2">
      <c r="A211" s="13">
        <v>6331</v>
      </c>
      <c r="B211" s="13" t="s">
        <v>3466</v>
      </c>
      <c r="C211" s="13">
        <f t="shared" si="3"/>
        <v>6331</v>
      </c>
      <c r="D211" s="14" t="s">
        <v>835</v>
      </c>
      <c r="E211" s="249"/>
      <c r="G211" s="49"/>
    </row>
    <row r="212" spans="1:7" x14ac:dyDescent="0.2">
      <c r="A212" s="13">
        <v>2801</v>
      </c>
      <c r="B212" s="13" t="s">
        <v>2460</v>
      </c>
      <c r="C212" s="13">
        <f t="shared" si="3"/>
        <v>2801</v>
      </c>
      <c r="D212" s="14" t="s">
        <v>835</v>
      </c>
      <c r="E212" s="249"/>
      <c r="G212" s="49"/>
    </row>
    <row r="213" spans="1:7" x14ac:dyDescent="0.2">
      <c r="A213" s="13">
        <v>6351</v>
      </c>
      <c r="B213" s="13" t="s">
        <v>3467</v>
      </c>
      <c r="C213" s="13">
        <f t="shared" si="3"/>
        <v>6351</v>
      </c>
      <c r="D213" s="14" t="s">
        <v>835</v>
      </c>
      <c r="E213" s="249"/>
      <c r="G213" s="49"/>
    </row>
    <row r="214" spans="1:7" x14ac:dyDescent="0.2">
      <c r="A214" s="13">
        <v>2821</v>
      </c>
      <c r="B214" s="13" t="s">
        <v>2461</v>
      </c>
      <c r="C214" s="13">
        <f t="shared" si="3"/>
        <v>2821</v>
      </c>
      <c r="D214" s="14" t="s">
        <v>835</v>
      </c>
      <c r="E214" s="249"/>
      <c r="G214" s="49"/>
    </row>
    <row r="215" spans="1:7" x14ac:dyDescent="0.2">
      <c r="A215" s="13">
        <v>6921</v>
      </c>
      <c r="B215" s="13" t="s">
        <v>3491</v>
      </c>
      <c r="C215" s="13">
        <f t="shared" si="3"/>
        <v>6921</v>
      </c>
      <c r="D215" s="14" t="s">
        <v>835</v>
      </c>
      <c r="E215" s="249"/>
      <c r="G215" s="49"/>
    </row>
    <row r="216" spans="1:7" x14ac:dyDescent="0.2">
      <c r="A216" s="13">
        <v>2941</v>
      </c>
      <c r="B216" s="13" t="s">
        <v>3379</v>
      </c>
      <c r="C216" s="13">
        <f t="shared" si="3"/>
        <v>2941</v>
      </c>
      <c r="D216" s="14" t="s">
        <v>835</v>
      </c>
      <c r="E216" s="249"/>
      <c r="G216" s="49"/>
    </row>
    <row r="217" spans="1:7" x14ac:dyDescent="0.2">
      <c r="A217" s="13">
        <v>7033</v>
      </c>
      <c r="B217" s="13" t="s">
        <v>3502</v>
      </c>
      <c r="C217" s="13">
        <f t="shared" si="3"/>
        <v>7033</v>
      </c>
      <c r="D217" s="14" t="s">
        <v>835</v>
      </c>
      <c r="E217" s="249"/>
      <c r="G217" s="49"/>
    </row>
    <row r="218" spans="1:7" x14ac:dyDescent="0.2">
      <c r="A218" s="13">
        <v>215</v>
      </c>
      <c r="B218" s="13" t="s">
        <v>3337</v>
      </c>
      <c r="C218" s="13">
        <f t="shared" si="3"/>
        <v>215</v>
      </c>
      <c r="D218" s="14" t="s">
        <v>835</v>
      </c>
      <c r="E218" s="249"/>
      <c r="G218" s="49"/>
    </row>
    <row r="219" spans="1:7" x14ac:dyDescent="0.2">
      <c r="A219" s="13">
        <v>6008</v>
      </c>
      <c r="B219" s="13" t="s">
        <v>3435</v>
      </c>
      <c r="C219" s="13">
        <f t="shared" si="3"/>
        <v>6008</v>
      </c>
      <c r="D219" s="14" t="s">
        <v>835</v>
      </c>
      <c r="E219" s="249"/>
      <c r="G219" s="49"/>
    </row>
    <row r="220" spans="1:7" x14ac:dyDescent="0.2">
      <c r="A220" s="13">
        <v>7036</v>
      </c>
      <c r="B220" s="247" t="s">
        <v>3504</v>
      </c>
      <c r="C220" s="13">
        <f t="shared" si="3"/>
        <v>7036</v>
      </c>
      <c r="D220" s="14" t="s">
        <v>835</v>
      </c>
      <c r="E220" s="249"/>
      <c r="G220" s="49"/>
    </row>
    <row r="221" spans="1:7" x14ac:dyDescent="0.2">
      <c r="A221" s="13">
        <v>6161</v>
      </c>
      <c r="B221" s="13" t="s">
        <v>596</v>
      </c>
      <c r="C221" s="13">
        <f t="shared" si="3"/>
        <v>6161</v>
      </c>
      <c r="D221" s="14" t="s">
        <v>835</v>
      </c>
      <c r="E221" s="249"/>
      <c r="G221" s="49"/>
    </row>
    <row r="222" spans="1:7" x14ac:dyDescent="0.2">
      <c r="A222" s="13">
        <v>2881</v>
      </c>
      <c r="B222" s="15" t="s">
        <v>288</v>
      </c>
      <c r="C222" s="13">
        <f t="shared" si="3"/>
        <v>2881</v>
      </c>
      <c r="D222" s="14" t="s">
        <v>835</v>
      </c>
      <c r="E222" s="249"/>
      <c r="G222" s="49"/>
    </row>
    <row r="223" spans="1:7" x14ac:dyDescent="0.2">
      <c r="A223" s="13">
        <v>2901</v>
      </c>
      <c r="B223" s="13" t="s">
        <v>292</v>
      </c>
      <c r="C223" s="13">
        <f t="shared" si="3"/>
        <v>2901</v>
      </c>
      <c r="D223" s="14" t="s">
        <v>835</v>
      </c>
      <c r="E223" s="249"/>
      <c r="G223" s="49"/>
    </row>
    <row r="224" spans="1:7" x14ac:dyDescent="0.2">
      <c r="A224" s="13">
        <v>81</v>
      </c>
      <c r="B224" s="13" t="s">
        <v>3331</v>
      </c>
      <c r="C224" s="13">
        <f t="shared" si="3"/>
        <v>81</v>
      </c>
      <c r="D224" s="14" t="s">
        <v>835</v>
      </c>
      <c r="E224" s="249"/>
      <c r="G224" s="49"/>
    </row>
    <row r="225" spans="1:7" x14ac:dyDescent="0.2">
      <c r="A225" s="13">
        <v>2981</v>
      </c>
      <c r="B225" s="13" t="s">
        <v>2465</v>
      </c>
      <c r="C225" s="13">
        <f t="shared" si="3"/>
        <v>2981</v>
      </c>
      <c r="D225" s="14" t="s">
        <v>835</v>
      </c>
      <c r="E225" s="249"/>
      <c r="G225" s="49"/>
    </row>
    <row r="226" spans="1:7" x14ac:dyDescent="0.2">
      <c r="A226" s="13">
        <v>7015</v>
      </c>
      <c r="B226" s="13" t="s">
        <v>2180</v>
      </c>
      <c r="C226" s="13">
        <f t="shared" si="3"/>
        <v>7015</v>
      </c>
      <c r="D226" s="14" t="s">
        <v>835</v>
      </c>
      <c r="E226" s="249"/>
      <c r="G226" s="49"/>
    </row>
    <row r="227" spans="1:7" x14ac:dyDescent="0.2">
      <c r="A227" s="13">
        <v>1681</v>
      </c>
      <c r="B227" s="13" t="s">
        <v>3360</v>
      </c>
      <c r="C227" s="13">
        <f t="shared" si="3"/>
        <v>1681</v>
      </c>
      <c r="D227" s="14" t="s">
        <v>835</v>
      </c>
      <c r="E227" s="249"/>
      <c r="G227" s="49"/>
    </row>
    <row r="228" spans="1:7" x14ac:dyDescent="0.2">
      <c r="A228" s="13">
        <v>5007</v>
      </c>
      <c r="B228" s="13" t="s">
        <v>3407</v>
      </c>
      <c r="C228" s="13">
        <f t="shared" si="3"/>
        <v>5007</v>
      </c>
      <c r="D228" s="14" t="s">
        <v>835</v>
      </c>
      <c r="E228" s="249"/>
      <c r="G228" s="49"/>
    </row>
    <row r="229" spans="1:7" x14ac:dyDescent="0.2">
      <c r="A229" s="13">
        <v>5043</v>
      </c>
      <c r="B229" s="13" t="s">
        <v>3410</v>
      </c>
      <c r="C229" s="13">
        <f t="shared" si="3"/>
        <v>5043</v>
      </c>
      <c r="D229" s="14" t="s">
        <v>835</v>
      </c>
      <c r="E229" s="249"/>
      <c r="G229" s="49"/>
    </row>
    <row r="230" spans="1:7" x14ac:dyDescent="0.2">
      <c r="A230" s="13">
        <v>5025</v>
      </c>
      <c r="B230" s="13" t="s">
        <v>2153</v>
      </c>
      <c r="C230" s="13">
        <f t="shared" si="3"/>
        <v>5025</v>
      </c>
      <c r="D230" s="14" t="s">
        <v>835</v>
      </c>
      <c r="E230" s="249"/>
      <c r="G230" s="49"/>
    </row>
    <row r="231" spans="1:7" x14ac:dyDescent="0.2">
      <c r="A231" s="13">
        <v>2911</v>
      </c>
      <c r="B231" s="13" t="s">
        <v>294</v>
      </c>
      <c r="C231" s="13">
        <f t="shared" si="3"/>
        <v>2911</v>
      </c>
      <c r="D231" s="14" t="s">
        <v>835</v>
      </c>
      <c r="E231" s="249"/>
      <c r="G231" s="49"/>
    </row>
    <row r="232" spans="1:7" x14ac:dyDescent="0.2">
      <c r="A232" s="13">
        <v>3041</v>
      </c>
      <c r="B232" s="13" t="s">
        <v>2468</v>
      </c>
      <c r="C232" s="13">
        <f t="shared" si="3"/>
        <v>3041</v>
      </c>
      <c r="D232" s="14" t="s">
        <v>835</v>
      </c>
      <c r="E232" s="249"/>
      <c r="G232" s="49"/>
    </row>
    <row r="233" spans="1:7" x14ac:dyDescent="0.2">
      <c r="A233" s="13">
        <v>3061</v>
      </c>
      <c r="B233" s="13" t="s">
        <v>2470</v>
      </c>
      <c r="C233" s="13">
        <f t="shared" si="3"/>
        <v>3061</v>
      </c>
      <c r="D233" s="14" t="s">
        <v>835</v>
      </c>
      <c r="E233" s="249"/>
      <c r="G233" s="49"/>
    </row>
    <row r="234" spans="1:7" x14ac:dyDescent="0.2">
      <c r="A234" s="13">
        <v>3421</v>
      </c>
      <c r="B234" s="13" t="s">
        <v>3391</v>
      </c>
      <c r="C234" s="13">
        <f t="shared" si="3"/>
        <v>3421</v>
      </c>
      <c r="D234" s="14" t="s">
        <v>835</v>
      </c>
      <c r="E234" s="249"/>
      <c r="G234" s="49"/>
    </row>
    <row r="235" spans="1:7" x14ac:dyDescent="0.2">
      <c r="A235" s="13">
        <v>2581</v>
      </c>
      <c r="B235" s="247" t="s">
        <v>854</v>
      </c>
      <c r="C235" s="13">
        <f t="shared" si="3"/>
        <v>2581</v>
      </c>
      <c r="D235" s="14" t="s">
        <v>835</v>
      </c>
      <c r="E235" s="249"/>
      <c r="G235" s="49"/>
    </row>
    <row r="236" spans="1:7" x14ac:dyDescent="0.2">
      <c r="A236" s="13">
        <v>6391</v>
      </c>
      <c r="B236" s="13" t="s">
        <v>620</v>
      </c>
      <c r="C236" s="13">
        <f t="shared" si="3"/>
        <v>6391</v>
      </c>
      <c r="D236" s="14" t="s">
        <v>835</v>
      </c>
      <c r="E236" s="249"/>
      <c r="G236" s="49"/>
    </row>
    <row r="237" spans="1:7" x14ac:dyDescent="0.2">
      <c r="A237" s="13">
        <v>5711</v>
      </c>
      <c r="B237" s="13" t="s">
        <v>3423</v>
      </c>
      <c r="C237" s="13">
        <f t="shared" si="3"/>
        <v>5711</v>
      </c>
      <c r="D237" s="14" t="s">
        <v>835</v>
      </c>
      <c r="E237" s="249"/>
      <c r="G237" s="49"/>
    </row>
    <row r="238" spans="1:7" x14ac:dyDescent="0.2">
      <c r="A238" s="13">
        <v>73</v>
      </c>
      <c r="B238" s="13" t="s">
        <v>3330</v>
      </c>
      <c r="C238" s="13">
        <f t="shared" si="3"/>
        <v>73</v>
      </c>
      <c r="D238" s="14" t="s">
        <v>835</v>
      </c>
      <c r="E238" s="249"/>
      <c r="G238" s="49"/>
    </row>
    <row r="239" spans="1:7" x14ac:dyDescent="0.2">
      <c r="A239" s="13">
        <v>7161</v>
      </c>
      <c r="B239" s="13" t="s">
        <v>2189</v>
      </c>
      <c r="C239" s="13">
        <f t="shared" si="3"/>
        <v>7161</v>
      </c>
      <c r="D239" s="14" t="s">
        <v>835</v>
      </c>
      <c r="E239" s="249"/>
      <c r="G239" s="49"/>
    </row>
    <row r="240" spans="1:7" x14ac:dyDescent="0.2">
      <c r="A240" s="13">
        <v>1371</v>
      </c>
      <c r="B240" s="13" t="s">
        <v>178</v>
      </c>
      <c r="C240" s="13">
        <f t="shared" si="3"/>
        <v>1371</v>
      </c>
      <c r="D240" s="14" t="s">
        <v>835</v>
      </c>
      <c r="E240" s="249"/>
      <c r="G240" s="49"/>
    </row>
    <row r="241" spans="1:7" x14ac:dyDescent="0.2">
      <c r="A241" s="357">
        <v>2761</v>
      </c>
      <c r="B241" s="13" t="s">
        <v>3377</v>
      </c>
      <c r="C241" s="13">
        <f t="shared" si="3"/>
        <v>2761</v>
      </c>
      <c r="D241" s="14" t="s">
        <v>835</v>
      </c>
      <c r="E241" s="249"/>
      <c r="G241" s="49"/>
    </row>
    <row r="242" spans="1:7" x14ac:dyDescent="0.2">
      <c r="A242" s="13">
        <v>7291</v>
      </c>
      <c r="B242" s="13" t="s">
        <v>3526</v>
      </c>
      <c r="C242" s="13">
        <f t="shared" si="3"/>
        <v>7291</v>
      </c>
      <c r="D242" s="14" t="s">
        <v>835</v>
      </c>
      <c r="E242" s="249"/>
      <c r="G242" s="49"/>
    </row>
    <row r="243" spans="1:7" x14ac:dyDescent="0.2">
      <c r="A243" s="13">
        <v>100</v>
      </c>
      <c r="B243" s="13" t="s">
        <v>54</v>
      </c>
      <c r="C243" s="13">
        <f t="shared" si="3"/>
        <v>100</v>
      </c>
      <c r="D243" s="14" t="s">
        <v>835</v>
      </c>
      <c r="E243" s="249"/>
      <c r="G243" s="49"/>
    </row>
    <row r="244" spans="1:7" x14ac:dyDescent="0.2">
      <c r="A244" s="13">
        <v>5047</v>
      </c>
      <c r="B244" s="13" t="s">
        <v>3414</v>
      </c>
      <c r="C244" s="13">
        <f t="shared" si="3"/>
        <v>5047</v>
      </c>
      <c r="D244" s="14" t="s">
        <v>835</v>
      </c>
      <c r="E244" s="249"/>
      <c r="G244" s="49"/>
    </row>
    <row r="245" spans="1:7" x14ac:dyDescent="0.2">
      <c r="A245" s="13">
        <v>7160</v>
      </c>
      <c r="B245" s="13" t="s">
        <v>728</v>
      </c>
      <c r="C245" s="13">
        <f t="shared" si="3"/>
        <v>7160</v>
      </c>
      <c r="D245" s="14" t="s">
        <v>835</v>
      </c>
      <c r="E245" s="249"/>
      <c r="G245" s="49"/>
    </row>
    <row r="246" spans="1:7" x14ac:dyDescent="0.2">
      <c r="A246" s="13">
        <v>6012</v>
      </c>
      <c r="B246" s="13" t="s">
        <v>540</v>
      </c>
      <c r="C246" s="13">
        <f t="shared" si="3"/>
        <v>6012</v>
      </c>
      <c r="D246" s="14" t="s">
        <v>835</v>
      </c>
      <c r="E246" s="249"/>
      <c r="G246" s="49"/>
    </row>
    <row r="247" spans="1:7" x14ac:dyDescent="0.2">
      <c r="A247" s="13">
        <v>3100</v>
      </c>
      <c r="B247" s="13" t="s">
        <v>309</v>
      </c>
      <c r="C247" s="13">
        <f t="shared" si="3"/>
        <v>3100</v>
      </c>
      <c r="D247" s="14" t="s">
        <v>835</v>
      </c>
      <c r="E247" s="249"/>
      <c r="G247" s="49"/>
    </row>
    <row r="248" spans="1:7" x14ac:dyDescent="0.2">
      <c r="A248" s="13">
        <v>7037</v>
      </c>
      <c r="B248" s="13" t="s">
        <v>3505</v>
      </c>
      <c r="C248" s="13">
        <f t="shared" si="3"/>
        <v>7037</v>
      </c>
      <c r="D248" s="14" t="s">
        <v>835</v>
      </c>
      <c r="E248" s="249"/>
      <c r="G248" s="49"/>
    </row>
    <row r="249" spans="1:7" x14ac:dyDescent="0.2">
      <c r="A249" s="13">
        <v>6009</v>
      </c>
      <c r="B249" s="13" t="s">
        <v>3436</v>
      </c>
      <c r="C249" s="13">
        <f t="shared" si="3"/>
        <v>6009</v>
      </c>
      <c r="D249" s="14" t="s">
        <v>835</v>
      </c>
      <c r="E249" s="249"/>
      <c r="G249" s="49"/>
    </row>
    <row r="250" spans="1:7" x14ac:dyDescent="0.2">
      <c r="A250" s="357">
        <v>7024</v>
      </c>
      <c r="B250" s="13" t="s">
        <v>2161</v>
      </c>
      <c r="C250" s="13">
        <f t="shared" si="3"/>
        <v>7024</v>
      </c>
      <c r="D250" s="14" t="s">
        <v>835</v>
      </c>
      <c r="E250" s="249"/>
      <c r="G250" s="49"/>
    </row>
    <row r="251" spans="1:7" x14ac:dyDescent="0.2">
      <c r="A251" s="13">
        <v>7018</v>
      </c>
      <c r="B251" s="13" t="s">
        <v>3498</v>
      </c>
      <c r="C251" s="13">
        <f t="shared" si="3"/>
        <v>7018</v>
      </c>
      <c r="D251" s="14" t="s">
        <v>835</v>
      </c>
      <c r="E251" s="249"/>
      <c r="G251" s="49"/>
    </row>
    <row r="252" spans="1:7" x14ac:dyDescent="0.2">
      <c r="A252" s="13">
        <v>6033</v>
      </c>
      <c r="B252" s="13" t="s">
        <v>2593</v>
      </c>
      <c r="C252" s="13">
        <f t="shared" si="3"/>
        <v>6033</v>
      </c>
      <c r="D252" s="14" t="s">
        <v>835</v>
      </c>
      <c r="E252" s="249"/>
      <c r="G252" s="49"/>
    </row>
    <row r="253" spans="1:7" x14ac:dyDescent="0.2">
      <c r="A253" s="13">
        <v>6047</v>
      </c>
      <c r="B253" s="13" t="s">
        <v>2157</v>
      </c>
      <c r="C253" s="13">
        <f t="shared" si="3"/>
        <v>6047</v>
      </c>
      <c r="D253" s="14" t="s">
        <v>835</v>
      </c>
      <c r="E253" s="249"/>
      <c r="G253" s="49"/>
    </row>
    <row r="254" spans="1:7" x14ac:dyDescent="0.2">
      <c r="A254" s="13">
        <v>1017</v>
      </c>
      <c r="B254" s="13" t="s">
        <v>3353</v>
      </c>
      <c r="C254" s="13">
        <f t="shared" si="3"/>
        <v>1017</v>
      </c>
      <c r="D254" s="14" t="s">
        <v>835</v>
      </c>
      <c r="E254" s="249"/>
      <c r="G254" s="49"/>
    </row>
    <row r="255" spans="1:7" x14ac:dyDescent="0.2">
      <c r="A255" s="13">
        <v>7025</v>
      </c>
      <c r="B255" s="13" t="s">
        <v>3500</v>
      </c>
      <c r="C255" s="13">
        <f t="shared" si="3"/>
        <v>7025</v>
      </c>
      <c r="D255" s="14" t="s">
        <v>835</v>
      </c>
      <c r="E255" s="249"/>
      <c r="G255" s="49"/>
    </row>
    <row r="256" spans="1:7" x14ac:dyDescent="0.2">
      <c r="A256" s="13">
        <v>5046</v>
      </c>
      <c r="B256" s="13" t="s">
        <v>3413</v>
      </c>
      <c r="C256" s="13">
        <f t="shared" si="3"/>
        <v>5046</v>
      </c>
      <c r="D256" s="14" t="s">
        <v>835</v>
      </c>
      <c r="E256" s="249"/>
      <c r="G256" s="49"/>
    </row>
    <row r="257" spans="1:7" x14ac:dyDescent="0.2">
      <c r="A257" s="13">
        <v>312</v>
      </c>
      <c r="B257" s="13" t="s">
        <v>89</v>
      </c>
      <c r="C257" s="13">
        <f t="shared" si="3"/>
        <v>312</v>
      </c>
      <c r="D257" s="14" t="s">
        <v>835</v>
      </c>
      <c r="E257" s="249"/>
      <c r="G257" s="49"/>
    </row>
    <row r="258" spans="1:7" x14ac:dyDescent="0.2">
      <c r="A258" s="13">
        <v>6042</v>
      </c>
      <c r="B258" s="13" t="s">
        <v>3446</v>
      </c>
      <c r="C258" s="13">
        <f t="shared" si="3"/>
        <v>6042</v>
      </c>
      <c r="D258" s="14" t="s">
        <v>835</v>
      </c>
      <c r="E258" s="249"/>
      <c r="G258" s="49"/>
    </row>
    <row r="259" spans="1:7" x14ac:dyDescent="0.2">
      <c r="A259" s="13">
        <v>5045</v>
      </c>
      <c r="B259" s="13" t="s">
        <v>3412</v>
      </c>
      <c r="C259" s="13">
        <f t="shared" ref="C259:C322" si="4">A259</f>
        <v>5045</v>
      </c>
      <c r="D259" s="14" t="s">
        <v>835</v>
      </c>
      <c r="E259" s="249"/>
      <c r="G259" s="49"/>
    </row>
    <row r="260" spans="1:7" x14ac:dyDescent="0.2">
      <c r="A260" s="13">
        <v>7014</v>
      </c>
      <c r="B260" s="13" t="s">
        <v>3497</v>
      </c>
      <c r="C260" s="13">
        <f t="shared" si="4"/>
        <v>7014</v>
      </c>
      <c r="D260" s="14" t="s">
        <v>835</v>
      </c>
      <c r="E260" s="249"/>
      <c r="G260" s="49"/>
    </row>
    <row r="261" spans="1:7" x14ac:dyDescent="0.2">
      <c r="A261" s="13">
        <v>7062</v>
      </c>
      <c r="B261" s="247" t="s">
        <v>2170</v>
      </c>
      <c r="C261" s="13">
        <f t="shared" si="4"/>
        <v>7062</v>
      </c>
      <c r="D261" s="14" t="s">
        <v>835</v>
      </c>
      <c r="E261" s="249"/>
      <c r="G261" s="49"/>
    </row>
    <row r="262" spans="1:7" x14ac:dyDescent="0.2">
      <c r="A262" s="13">
        <v>7065</v>
      </c>
      <c r="B262" s="13" t="s">
        <v>2171</v>
      </c>
      <c r="C262" s="13">
        <f t="shared" si="4"/>
        <v>7065</v>
      </c>
      <c r="D262" s="14" t="s">
        <v>835</v>
      </c>
      <c r="E262" s="249"/>
      <c r="G262" s="49"/>
    </row>
    <row r="263" spans="1:7" x14ac:dyDescent="0.2">
      <c r="A263" s="13">
        <v>111</v>
      </c>
      <c r="B263" s="247" t="s">
        <v>2358</v>
      </c>
      <c r="C263" s="13">
        <f t="shared" si="4"/>
        <v>111</v>
      </c>
      <c r="D263" s="14" t="s">
        <v>835</v>
      </c>
      <c r="E263" s="249"/>
      <c r="G263" s="49"/>
    </row>
    <row r="264" spans="1:7" x14ac:dyDescent="0.2">
      <c r="A264" s="13">
        <v>6431</v>
      </c>
      <c r="B264" s="13" t="s">
        <v>3470</v>
      </c>
      <c r="C264" s="13">
        <f t="shared" si="4"/>
        <v>6431</v>
      </c>
      <c r="D264" s="14" t="s">
        <v>835</v>
      </c>
      <c r="E264" s="249"/>
      <c r="G264" s="49"/>
    </row>
    <row r="265" spans="1:7" x14ac:dyDescent="0.2">
      <c r="A265" s="13">
        <v>3141</v>
      </c>
      <c r="B265" s="13" t="s">
        <v>2473</v>
      </c>
      <c r="C265" s="13">
        <f t="shared" si="4"/>
        <v>3141</v>
      </c>
      <c r="D265" s="14" t="s">
        <v>835</v>
      </c>
      <c r="E265" s="249"/>
      <c r="G265" s="49"/>
    </row>
    <row r="266" spans="1:7" x14ac:dyDescent="0.2">
      <c r="A266" s="13">
        <v>7171</v>
      </c>
      <c r="B266" s="13" t="s">
        <v>3521</v>
      </c>
      <c r="C266" s="13">
        <f t="shared" si="4"/>
        <v>7171</v>
      </c>
      <c r="D266" s="14" t="s">
        <v>835</v>
      </c>
      <c r="E266" s="249"/>
      <c r="G266" s="49"/>
    </row>
    <row r="267" spans="1:7" x14ac:dyDescent="0.2">
      <c r="A267" s="13">
        <v>3181</v>
      </c>
      <c r="B267" s="13" t="s">
        <v>2474</v>
      </c>
      <c r="C267" s="13">
        <f t="shared" si="4"/>
        <v>3181</v>
      </c>
      <c r="D267" s="14" t="s">
        <v>835</v>
      </c>
      <c r="E267" s="249"/>
      <c r="G267" s="49"/>
    </row>
    <row r="268" spans="1:7" x14ac:dyDescent="0.2">
      <c r="A268" s="13">
        <v>9732</v>
      </c>
      <c r="B268" s="247" t="s">
        <v>832</v>
      </c>
      <c r="C268" s="13">
        <f t="shared" si="4"/>
        <v>9732</v>
      </c>
      <c r="D268" s="14" t="s">
        <v>835</v>
      </c>
      <c r="E268" s="249"/>
      <c r="G268" s="49"/>
    </row>
    <row r="269" spans="1:7" x14ac:dyDescent="0.2">
      <c r="A269" s="13">
        <v>7059</v>
      </c>
      <c r="B269" s="13" t="s">
        <v>2254</v>
      </c>
      <c r="C269" s="13">
        <f t="shared" si="4"/>
        <v>7059</v>
      </c>
      <c r="D269" s="14" t="s">
        <v>835</v>
      </c>
      <c r="E269" s="249"/>
      <c r="G269" s="49"/>
    </row>
    <row r="270" spans="1:7" x14ac:dyDescent="0.2">
      <c r="A270" s="13">
        <v>7201</v>
      </c>
      <c r="B270" s="13" t="s">
        <v>3523</v>
      </c>
      <c r="C270" s="13">
        <f t="shared" si="4"/>
        <v>7201</v>
      </c>
      <c r="D270" s="14" t="s">
        <v>835</v>
      </c>
      <c r="E270" s="249"/>
      <c r="G270" s="49"/>
    </row>
    <row r="271" spans="1:7" x14ac:dyDescent="0.2">
      <c r="A271" s="13">
        <v>7231</v>
      </c>
      <c r="B271" s="13" t="s">
        <v>735</v>
      </c>
      <c r="C271" s="13">
        <f t="shared" si="4"/>
        <v>7231</v>
      </c>
      <c r="D271" s="14" t="s">
        <v>835</v>
      </c>
      <c r="E271" s="249"/>
      <c r="G271" s="49"/>
    </row>
    <row r="272" spans="1:7" x14ac:dyDescent="0.2">
      <c r="A272" s="13">
        <v>7251</v>
      </c>
      <c r="B272" s="13" t="s">
        <v>3525</v>
      </c>
      <c r="C272" s="13">
        <f t="shared" si="4"/>
        <v>7251</v>
      </c>
      <c r="D272" s="14" t="s">
        <v>835</v>
      </c>
      <c r="E272" s="249"/>
      <c r="G272" s="49"/>
    </row>
    <row r="273" spans="1:7" x14ac:dyDescent="0.2">
      <c r="A273" s="13">
        <v>4000</v>
      </c>
      <c r="B273" s="13" t="s">
        <v>3395</v>
      </c>
      <c r="C273" s="13">
        <f t="shared" si="4"/>
        <v>4000</v>
      </c>
      <c r="D273" s="14" t="s">
        <v>835</v>
      </c>
      <c r="E273" s="249"/>
      <c r="G273" s="49"/>
    </row>
    <row r="274" spans="1:7" x14ac:dyDescent="0.2">
      <c r="A274" s="13">
        <v>7058</v>
      </c>
      <c r="B274" s="13" t="s">
        <v>2168</v>
      </c>
      <c r="C274" s="13">
        <f t="shared" si="4"/>
        <v>7058</v>
      </c>
      <c r="D274" s="14" t="s">
        <v>835</v>
      </c>
      <c r="E274" s="249"/>
      <c r="G274" s="49"/>
    </row>
    <row r="275" spans="1:7" x14ac:dyDescent="0.2">
      <c r="A275" s="13">
        <v>6048</v>
      </c>
      <c r="B275" s="13" t="s">
        <v>2158</v>
      </c>
      <c r="C275" s="13">
        <f t="shared" si="4"/>
        <v>6048</v>
      </c>
      <c r="D275" s="14" t="s">
        <v>835</v>
      </c>
      <c r="E275" s="249"/>
      <c r="G275" s="49"/>
    </row>
    <row r="276" spans="1:7" x14ac:dyDescent="0.2">
      <c r="A276" s="13">
        <v>102</v>
      </c>
      <c r="B276" s="13" t="s">
        <v>59</v>
      </c>
      <c r="C276" s="13">
        <f t="shared" si="4"/>
        <v>102</v>
      </c>
      <c r="D276" s="14" t="s">
        <v>835</v>
      </c>
      <c r="E276" s="249"/>
      <c r="G276" s="49"/>
    </row>
    <row r="277" spans="1:7" x14ac:dyDescent="0.2">
      <c r="A277" s="13">
        <v>7271</v>
      </c>
      <c r="B277" s="13" t="s">
        <v>747</v>
      </c>
      <c r="C277" s="13">
        <f t="shared" si="4"/>
        <v>7271</v>
      </c>
      <c r="D277" s="14" t="s">
        <v>835</v>
      </c>
      <c r="E277" s="249"/>
      <c r="G277" s="49"/>
    </row>
    <row r="278" spans="1:7" x14ac:dyDescent="0.2">
      <c r="A278" s="13">
        <v>6481</v>
      </c>
      <c r="B278" s="13" t="s">
        <v>3472</v>
      </c>
      <c r="C278" s="13">
        <f t="shared" si="4"/>
        <v>6481</v>
      </c>
      <c r="D278" s="14" t="s">
        <v>835</v>
      </c>
      <c r="E278" s="249"/>
      <c r="G278" s="49"/>
    </row>
    <row r="279" spans="1:7" x14ac:dyDescent="0.2">
      <c r="A279" s="13">
        <v>7301</v>
      </c>
      <c r="B279" s="13" t="s">
        <v>3527</v>
      </c>
      <c r="C279" s="13">
        <f t="shared" si="4"/>
        <v>7301</v>
      </c>
      <c r="D279" s="14" t="s">
        <v>835</v>
      </c>
      <c r="E279" s="249"/>
      <c r="G279" s="49"/>
    </row>
    <row r="280" spans="1:7" x14ac:dyDescent="0.2">
      <c r="A280" s="13">
        <v>3241</v>
      </c>
      <c r="B280" s="13" t="s">
        <v>2475</v>
      </c>
      <c r="C280" s="13">
        <f t="shared" si="4"/>
        <v>3241</v>
      </c>
      <c r="D280" s="14" t="s">
        <v>835</v>
      </c>
      <c r="E280" s="249"/>
      <c r="G280" s="49"/>
    </row>
    <row r="281" spans="1:7" x14ac:dyDescent="0.2">
      <c r="A281" s="13">
        <v>3261</v>
      </c>
      <c r="B281" s="13" t="s">
        <v>2476</v>
      </c>
      <c r="C281" s="13">
        <f t="shared" si="4"/>
        <v>3261</v>
      </c>
      <c r="D281" s="14" t="s">
        <v>835</v>
      </c>
      <c r="E281" s="249"/>
      <c r="G281" s="49"/>
    </row>
    <row r="282" spans="1:7" x14ac:dyDescent="0.2">
      <c r="A282" s="13">
        <v>7341</v>
      </c>
      <c r="B282" s="13" t="s">
        <v>3528</v>
      </c>
      <c r="C282" s="13">
        <f t="shared" si="4"/>
        <v>7341</v>
      </c>
      <c r="D282" s="14" t="s">
        <v>835</v>
      </c>
      <c r="E282" s="249"/>
      <c r="G282" s="49"/>
    </row>
    <row r="283" spans="1:7" x14ac:dyDescent="0.2">
      <c r="A283" s="13">
        <v>7361</v>
      </c>
      <c r="B283" s="247" t="s">
        <v>3530</v>
      </c>
      <c r="C283" s="13">
        <f t="shared" si="4"/>
        <v>7361</v>
      </c>
      <c r="D283" s="14" t="s">
        <v>835</v>
      </c>
      <c r="E283" s="249"/>
      <c r="G283" s="49"/>
    </row>
    <row r="284" spans="1:7" x14ac:dyDescent="0.2">
      <c r="A284" s="13">
        <v>7391</v>
      </c>
      <c r="B284" s="13" t="s">
        <v>759</v>
      </c>
      <c r="C284" s="13">
        <f t="shared" si="4"/>
        <v>7391</v>
      </c>
      <c r="D284" s="14" t="s">
        <v>835</v>
      </c>
      <c r="E284" s="249"/>
      <c r="G284" s="49"/>
    </row>
    <row r="285" spans="1:7" x14ac:dyDescent="0.2">
      <c r="A285" s="13">
        <v>3281</v>
      </c>
      <c r="B285" s="13" t="s">
        <v>325</v>
      </c>
      <c r="C285" s="13">
        <f t="shared" si="4"/>
        <v>3281</v>
      </c>
      <c r="D285" s="14" t="s">
        <v>835</v>
      </c>
      <c r="E285" s="249"/>
      <c r="G285" s="49"/>
    </row>
    <row r="286" spans="1:7" x14ac:dyDescent="0.2">
      <c r="A286" s="13">
        <v>6501</v>
      </c>
      <c r="B286" s="13" t="s">
        <v>3473</v>
      </c>
      <c r="C286" s="13">
        <f t="shared" si="4"/>
        <v>6501</v>
      </c>
      <c r="D286" s="14" t="s">
        <v>835</v>
      </c>
      <c r="E286" s="249"/>
      <c r="G286" s="49"/>
    </row>
    <row r="287" spans="1:7" x14ac:dyDescent="0.2">
      <c r="A287" s="13">
        <v>7631</v>
      </c>
      <c r="B287" s="13" t="s">
        <v>3539</v>
      </c>
      <c r="C287" s="13">
        <f t="shared" si="4"/>
        <v>7631</v>
      </c>
      <c r="D287" s="14" t="s">
        <v>835</v>
      </c>
      <c r="E287" s="249"/>
      <c r="G287" s="49"/>
    </row>
    <row r="288" spans="1:7" x14ac:dyDescent="0.2">
      <c r="A288" s="13">
        <v>7381</v>
      </c>
      <c r="B288" s="13" t="s">
        <v>3532</v>
      </c>
      <c r="C288" s="13">
        <f t="shared" si="4"/>
        <v>7381</v>
      </c>
      <c r="D288" s="14" t="s">
        <v>835</v>
      </c>
      <c r="E288" s="249"/>
      <c r="G288" s="49"/>
    </row>
    <row r="289" spans="1:7" x14ac:dyDescent="0.2">
      <c r="A289" s="13">
        <v>7411</v>
      </c>
      <c r="B289" s="13" t="s">
        <v>761</v>
      </c>
      <c r="C289" s="13">
        <f t="shared" si="4"/>
        <v>7411</v>
      </c>
      <c r="D289" s="14" t="s">
        <v>835</v>
      </c>
      <c r="E289" s="249"/>
      <c r="G289" s="49"/>
    </row>
    <row r="290" spans="1:7" x14ac:dyDescent="0.2">
      <c r="A290" s="13">
        <v>7431</v>
      </c>
      <c r="B290" s="15" t="s">
        <v>2675</v>
      </c>
      <c r="C290" s="13">
        <f t="shared" si="4"/>
        <v>7431</v>
      </c>
      <c r="D290" s="14" t="s">
        <v>835</v>
      </c>
      <c r="E290" s="249"/>
      <c r="G290" s="49"/>
    </row>
    <row r="291" spans="1:7" x14ac:dyDescent="0.2">
      <c r="A291" s="13">
        <v>3301</v>
      </c>
      <c r="B291" s="13" t="s">
        <v>2477</v>
      </c>
      <c r="C291" s="13">
        <f t="shared" si="4"/>
        <v>3301</v>
      </c>
      <c r="D291" s="14" t="s">
        <v>835</v>
      </c>
      <c r="E291" s="249"/>
      <c r="G291" s="49"/>
    </row>
    <row r="292" spans="1:7" x14ac:dyDescent="0.2">
      <c r="A292" s="13">
        <v>7461</v>
      </c>
      <c r="B292" s="13" t="s">
        <v>3533</v>
      </c>
      <c r="C292" s="13">
        <f t="shared" si="4"/>
        <v>7461</v>
      </c>
      <c r="D292" s="14" t="s">
        <v>835</v>
      </c>
      <c r="E292" s="249"/>
      <c r="G292" s="49"/>
    </row>
    <row r="293" spans="1:7" x14ac:dyDescent="0.2">
      <c r="A293" s="13">
        <v>3341</v>
      </c>
      <c r="B293" s="13" t="s">
        <v>2478</v>
      </c>
      <c r="C293" s="13">
        <f t="shared" si="4"/>
        <v>3341</v>
      </c>
      <c r="D293" s="14" t="s">
        <v>835</v>
      </c>
      <c r="E293" s="249"/>
      <c r="G293" s="49"/>
    </row>
    <row r="294" spans="1:7" x14ac:dyDescent="0.2">
      <c r="A294" s="13">
        <v>7731</v>
      </c>
      <c r="B294" s="13" t="s">
        <v>783</v>
      </c>
      <c r="C294" s="13">
        <f t="shared" si="4"/>
        <v>7731</v>
      </c>
      <c r="D294" s="14" t="s">
        <v>835</v>
      </c>
      <c r="E294" s="249"/>
      <c r="G294" s="49"/>
    </row>
    <row r="295" spans="1:7" x14ac:dyDescent="0.2">
      <c r="A295" s="13">
        <v>3381</v>
      </c>
      <c r="B295" s="13" t="s">
        <v>2479</v>
      </c>
      <c r="C295" s="13">
        <f t="shared" si="4"/>
        <v>3381</v>
      </c>
      <c r="D295" s="14" t="s">
        <v>835</v>
      </c>
      <c r="E295" s="249"/>
      <c r="G295" s="49"/>
    </row>
    <row r="296" spans="1:7" x14ac:dyDescent="0.2">
      <c r="A296" s="13">
        <v>6521</v>
      </c>
      <c r="B296" s="247" t="s">
        <v>3474</v>
      </c>
      <c r="C296" s="13">
        <f t="shared" si="4"/>
        <v>6521</v>
      </c>
      <c r="D296" s="14" t="s">
        <v>835</v>
      </c>
      <c r="E296" s="249"/>
      <c r="G296" s="49"/>
    </row>
    <row r="297" spans="1:7" x14ac:dyDescent="0.2">
      <c r="A297" s="13">
        <v>7511</v>
      </c>
      <c r="B297" s="13" t="s">
        <v>3534</v>
      </c>
      <c r="C297" s="13">
        <f t="shared" si="4"/>
        <v>7511</v>
      </c>
      <c r="D297" s="14" t="s">
        <v>835</v>
      </c>
      <c r="E297" s="249"/>
      <c r="G297" s="49"/>
    </row>
    <row r="298" spans="1:7" x14ac:dyDescent="0.2">
      <c r="A298" s="13">
        <v>7531</v>
      </c>
      <c r="B298" s="13" t="s">
        <v>3535</v>
      </c>
      <c r="C298" s="13">
        <f t="shared" si="4"/>
        <v>7531</v>
      </c>
      <c r="D298" s="14" t="s">
        <v>835</v>
      </c>
      <c r="E298" s="249"/>
      <c r="G298" s="49"/>
    </row>
    <row r="299" spans="1:7" x14ac:dyDescent="0.2">
      <c r="A299" s="13">
        <v>7001</v>
      </c>
      <c r="B299" s="13" t="s">
        <v>869</v>
      </c>
      <c r="C299" s="13">
        <f t="shared" si="4"/>
        <v>7001</v>
      </c>
      <c r="D299" s="14" t="s">
        <v>835</v>
      </c>
      <c r="E299" s="249"/>
      <c r="G299" s="49"/>
    </row>
    <row r="300" spans="1:7" x14ac:dyDescent="0.2">
      <c r="A300" s="13">
        <v>8021</v>
      </c>
      <c r="B300" s="13" t="s">
        <v>3546</v>
      </c>
      <c r="C300" s="13">
        <f t="shared" si="4"/>
        <v>8021</v>
      </c>
      <c r="D300" s="14" t="s">
        <v>835</v>
      </c>
      <c r="E300" s="249"/>
      <c r="G300" s="49"/>
    </row>
    <row r="301" spans="1:7" x14ac:dyDescent="0.2">
      <c r="A301" s="13">
        <v>3501</v>
      </c>
      <c r="B301" s="13" t="s">
        <v>2482</v>
      </c>
      <c r="C301" s="13">
        <f t="shared" si="4"/>
        <v>3501</v>
      </c>
      <c r="D301" s="14" t="s">
        <v>835</v>
      </c>
      <c r="E301" s="249"/>
      <c r="G301" s="49"/>
    </row>
    <row r="302" spans="1:7" x14ac:dyDescent="0.2">
      <c r="A302" s="13">
        <v>3581</v>
      </c>
      <c r="B302" s="13" t="s">
        <v>2484</v>
      </c>
      <c r="C302" s="13">
        <f t="shared" si="4"/>
        <v>3581</v>
      </c>
      <c r="D302" s="14" t="s">
        <v>835</v>
      </c>
      <c r="E302" s="249"/>
      <c r="G302" s="49"/>
    </row>
    <row r="303" spans="1:7" x14ac:dyDescent="0.2">
      <c r="A303" s="13">
        <v>5131</v>
      </c>
      <c r="B303" s="13" t="s">
        <v>3419</v>
      </c>
      <c r="C303" s="13">
        <f t="shared" si="4"/>
        <v>5131</v>
      </c>
      <c r="D303" s="14" t="s">
        <v>835</v>
      </c>
      <c r="E303" s="249"/>
      <c r="G303" s="49"/>
    </row>
    <row r="304" spans="1:7" x14ac:dyDescent="0.2">
      <c r="A304" s="13">
        <v>5971</v>
      </c>
      <c r="B304" s="13" t="s">
        <v>3427</v>
      </c>
      <c r="C304" s="13">
        <f t="shared" si="4"/>
        <v>5971</v>
      </c>
      <c r="D304" s="14" t="s">
        <v>835</v>
      </c>
      <c r="E304" s="249"/>
      <c r="G304" s="49"/>
    </row>
    <row r="305" spans="1:7" x14ac:dyDescent="0.2">
      <c r="A305" s="13">
        <v>3661</v>
      </c>
      <c r="B305" s="13" t="s">
        <v>2486</v>
      </c>
      <c r="C305" s="13">
        <f t="shared" si="4"/>
        <v>3661</v>
      </c>
      <c r="D305" s="14" t="s">
        <v>835</v>
      </c>
      <c r="E305" s="249"/>
      <c r="G305" s="49"/>
    </row>
    <row r="306" spans="1:7" x14ac:dyDescent="0.2">
      <c r="A306" s="13">
        <v>6541</v>
      </c>
      <c r="B306" s="13" t="s">
        <v>3475</v>
      </c>
      <c r="C306" s="13">
        <f t="shared" si="4"/>
        <v>6541</v>
      </c>
      <c r="D306" s="14" t="s">
        <v>835</v>
      </c>
      <c r="E306" s="249"/>
      <c r="G306" s="49"/>
    </row>
    <row r="307" spans="1:7" x14ac:dyDescent="0.2">
      <c r="A307" s="13">
        <v>921</v>
      </c>
      <c r="B307" s="13" t="s">
        <v>3349</v>
      </c>
      <c r="C307" s="13">
        <f t="shared" si="4"/>
        <v>921</v>
      </c>
      <c r="D307" s="14" t="s">
        <v>835</v>
      </c>
      <c r="E307" s="249"/>
      <c r="G307" s="49"/>
    </row>
    <row r="308" spans="1:7" x14ac:dyDescent="0.2">
      <c r="A308" s="13">
        <v>7901</v>
      </c>
      <c r="B308" s="13" t="s">
        <v>810</v>
      </c>
      <c r="C308" s="13">
        <f t="shared" si="4"/>
        <v>7901</v>
      </c>
      <c r="D308" s="14" t="s">
        <v>835</v>
      </c>
      <c r="E308" s="249"/>
      <c r="G308" s="49"/>
    </row>
    <row r="309" spans="1:7" x14ac:dyDescent="0.2">
      <c r="A309" s="13">
        <v>3701</v>
      </c>
      <c r="B309" s="13" t="s">
        <v>2487</v>
      </c>
      <c r="C309" s="13">
        <f t="shared" si="4"/>
        <v>3701</v>
      </c>
      <c r="D309" s="14" t="s">
        <v>835</v>
      </c>
      <c r="E309" s="249"/>
      <c r="G309" s="49"/>
    </row>
    <row r="310" spans="1:7" x14ac:dyDescent="0.2">
      <c r="A310" s="13">
        <v>6571</v>
      </c>
      <c r="B310" s="13" t="s">
        <v>3476</v>
      </c>
      <c r="C310" s="13">
        <f t="shared" si="4"/>
        <v>6571</v>
      </c>
      <c r="D310" s="14" t="s">
        <v>835</v>
      </c>
      <c r="E310" s="249"/>
      <c r="G310" s="49"/>
    </row>
    <row r="311" spans="1:7" x14ac:dyDescent="0.2">
      <c r="A311" s="13">
        <v>125</v>
      </c>
      <c r="B311" s="13" t="s">
        <v>3335</v>
      </c>
      <c r="C311" s="13">
        <f t="shared" si="4"/>
        <v>125</v>
      </c>
      <c r="D311" s="14" t="s">
        <v>835</v>
      </c>
      <c r="E311" s="249"/>
      <c r="G311" s="49"/>
    </row>
    <row r="312" spans="1:7" x14ac:dyDescent="0.2">
      <c r="A312" s="13">
        <v>92</v>
      </c>
      <c r="B312" s="13" t="s">
        <v>3333</v>
      </c>
      <c r="C312" s="13">
        <f t="shared" si="4"/>
        <v>92</v>
      </c>
      <c r="D312" s="14" t="s">
        <v>835</v>
      </c>
      <c r="E312" s="249"/>
      <c r="G312" s="49"/>
    </row>
    <row r="313" spans="1:7" x14ac:dyDescent="0.2">
      <c r="A313" s="13">
        <v>3741</v>
      </c>
      <c r="B313" s="13" t="s">
        <v>2488</v>
      </c>
      <c r="C313" s="13">
        <f t="shared" si="4"/>
        <v>3741</v>
      </c>
      <c r="D313" s="14" t="s">
        <v>835</v>
      </c>
      <c r="E313" s="249"/>
      <c r="G313" s="49"/>
    </row>
    <row r="314" spans="1:7" x14ac:dyDescent="0.2">
      <c r="A314" s="13">
        <v>3821</v>
      </c>
      <c r="B314" s="13" t="s">
        <v>3394</v>
      </c>
      <c r="C314" s="13">
        <f t="shared" si="4"/>
        <v>3821</v>
      </c>
      <c r="D314" s="14" t="s">
        <v>835</v>
      </c>
      <c r="E314" s="249"/>
      <c r="G314" s="49"/>
    </row>
    <row r="315" spans="1:7" x14ac:dyDescent="0.2">
      <c r="A315" s="13">
        <v>6591</v>
      </c>
      <c r="B315" s="13" t="s">
        <v>3477</v>
      </c>
      <c r="C315" s="13">
        <f t="shared" si="4"/>
        <v>6591</v>
      </c>
      <c r="D315" s="14" t="s">
        <v>835</v>
      </c>
      <c r="E315" s="249"/>
      <c r="G315" s="49"/>
    </row>
    <row r="316" spans="1:7" x14ac:dyDescent="0.2">
      <c r="A316" s="13">
        <v>7068</v>
      </c>
      <c r="B316" s="13" t="s">
        <v>3512</v>
      </c>
      <c r="C316" s="13">
        <f t="shared" si="4"/>
        <v>7068</v>
      </c>
      <c r="D316" s="14" t="s">
        <v>835</v>
      </c>
      <c r="E316" s="249"/>
      <c r="G316" s="49"/>
    </row>
    <row r="317" spans="1:7" x14ac:dyDescent="0.2">
      <c r="A317" s="13">
        <v>3861</v>
      </c>
      <c r="B317" s="13" t="s">
        <v>2491</v>
      </c>
      <c r="C317" s="13">
        <f t="shared" si="4"/>
        <v>3861</v>
      </c>
      <c r="D317" s="14" t="s">
        <v>835</v>
      </c>
      <c r="E317" s="249"/>
      <c r="G317" s="49"/>
    </row>
    <row r="318" spans="1:7" x14ac:dyDescent="0.2">
      <c r="A318" s="13">
        <v>3901</v>
      </c>
      <c r="B318" s="13" t="s">
        <v>2492</v>
      </c>
      <c r="C318" s="13">
        <f t="shared" si="4"/>
        <v>3901</v>
      </c>
      <c r="D318" s="14" t="s">
        <v>835</v>
      </c>
      <c r="E318" s="249"/>
      <c r="G318" s="49"/>
    </row>
    <row r="319" spans="1:7" x14ac:dyDescent="0.2">
      <c r="A319" s="13">
        <v>7541</v>
      </c>
      <c r="B319" s="247" t="s">
        <v>771</v>
      </c>
      <c r="C319" s="13">
        <f t="shared" si="4"/>
        <v>7541</v>
      </c>
      <c r="D319" s="14" t="s">
        <v>835</v>
      </c>
      <c r="E319" s="249"/>
      <c r="G319" s="49"/>
    </row>
    <row r="320" spans="1:7" x14ac:dyDescent="0.2">
      <c r="A320" s="13">
        <v>3941</v>
      </c>
      <c r="B320" s="13" t="s">
        <v>2493</v>
      </c>
      <c r="C320" s="13">
        <f t="shared" si="4"/>
        <v>3941</v>
      </c>
      <c r="D320" s="14" t="s">
        <v>835</v>
      </c>
      <c r="E320" s="249"/>
      <c r="G320" s="49"/>
    </row>
    <row r="321" spans="1:7" x14ac:dyDescent="0.2">
      <c r="A321" s="13">
        <v>6631</v>
      </c>
      <c r="B321" s="13" t="s">
        <v>3478</v>
      </c>
      <c r="C321" s="13">
        <f t="shared" si="4"/>
        <v>6631</v>
      </c>
      <c r="D321" s="14" t="s">
        <v>835</v>
      </c>
      <c r="E321" s="249"/>
      <c r="G321" s="49"/>
    </row>
    <row r="322" spans="1:7" x14ac:dyDescent="0.2">
      <c r="A322" s="13">
        <v>7591</v>
      </c>
      <c r="B322" s="13" t="s">
        <v>3537</v>
      </c>
      <c r="C322" s="13">
        <f t="shared" si="4"/>
        <v>7591</v>
      </c>
      <c r="D322" s="14" t="s">
        <v>835</v>
      </c>
      <c r="E322" s="249"/>
      <c r="G322" s="49"/>
    </row>
    <row r="323" spans="1:7" x14ac:dyDescent="0.2">
      <c r="A323" s="13">
        <v>7069</v>
      </c>
      <c r="B323" s="13" t="s">
        <v>3513</v>
      </c>
      <c r="C323" s="13">
        <f t="shared" ref="C323:C386" si="5">A323</f>
        <v>7069</v>
      </c>
      <c r="D323" s="14" t="s">
        <v>835</v>
      </c>
      <c r="E323" s="249"/>
      <c r="G323" s="49"/>
    </row>
    <row r="324" spans="1:7" x14ac:dyDescent="0.2">
      <c r="A324" s="13">
        <v>3981</v>
      </c>
      <c r="B324" s="247" t="s">
        <v>2494</v>
      </c>
      <c r="C324" s="13">
        <f t="shared" si="5"/>
        <v>3981</v>
      </c>
      <c r="D324" s="14" t="s">
        <v>835</v>
      </c>
      <c r="E324" s="249"/>
      <c r="G324" s="49"/>
    </row>
    <row r="325" spans="1:7" x14ac:dyDescent="0.2">
      <c r="A325" s="13">
        <v>4001</v>
      </c>
      <c r="B325" s="13" t="s">
        <v>2496</v>
      </c>
      <c r="C325" s="13">
        <f t="shared" si="5"/>
        <v>4001</v>
      </c>
      <c r="D325" s="14" t="s">
        <v>835</v>
      </c>
      <c r="E325" s="249"/>
      <c r="G325" s="49"/>
    </row>
    <row r="326" spans="1:7" x14ac:dyDescent="0.2">
      <c r="A326" s="13">
        <v>4021</v>
      </c>
      <c r="B326" s="13" t="s">
        <v>2497</v>
      </c>
      <c r="C326" s="13">
        <f t="shared" si="5"/>
        <v>4021</v>
      </c>
      <c r="D326" s="14" t="s">
        <v>835</v>
      </c>
      <c r="E326" s="249"/>
      <c r="G326" s="49"/>
    </row>
    <row r="327" spans="1:7" x14ac:dyDescent="0.2">
      <c r="A327" s="13">
        <v>4061</v>
      </c>
      <c r="B327" s="247" t="s">
        <v>2499</v>
      </c>
      <c r="C327" s="13">
        <f t="shared" si="5"/>
        <v>4061</v>
      </c>
      <c r="D327" s="14" t="s">
        <v>835</v>
      </c>
      <c r="E327" s="249"/>
      <c r="G327" s="49"/>
    </row>
    <row r="328" spans="1:7" x14ac:dyDescent="0.2">
      <c r="A328" s="13">
        <v>4071</v>
      </c>
      <c r="B328" s="13" t="s">
        <v>2501</v>
      </c>
      <c r="C328" s="13">
        <f t="shared" si="5"/>
        <v>4071</v>
      </c>
      <c r="D328" s="14" t="s">
        <v>835</v>
      </c>
      <c r="E328" s="249"/>
      <c r="G328" s="49"/>
    </row>
    <row r="329" spans="1:7" x14ac:dyDescent="0.2">
      <c r="A329" s="13">
        <v>2521</v>
      </c>
      <c r="B329" s="13" t="s">
        <v>2451</v>
      </c>
      <c r="C329" s="13">
        <f t="shared" si="5"/>
        <v>2521</v>
      </c>
      <c r="D329" s="14" t="s">
        <v>835</v>
      </c>
      <c r="E329" s="249"/>
      <c r="G329" s="49"/>
    </row>
    <row r="330" spans="1:7" x14ac:dyDescent="0.2">
      <c r="A330" s="13">
        <v>4091</v>
      </c>
      <c r="B330" s="13" t="s">
        <v>2503</v>
      </c>
      <c r="C330" s="13">
        <f t="shared" si="5"/>
        <v>4091</v>
      </c>
      <c r="D330" s="14" t="s">
        <v>835</v>
      </c>
      <c r="E330" s="249"/>
      <c r="G330" s="49"/>
    </row>
    <row r="331" spans="1:7" x14ac:dyDescent="0.2">
      <c r="A331" s="13">
        <v>4171</v>
      </c>
      <c r="B331" s="13" t="s">
        <v>2505</v>
      </c>
      <c r="C331" s="13">
        <f t="shared" si="5"/>
        <v>4171</v>
      </c>
      <c r="D331" s="14" t="s">
        <v>835</v>
      </c>
      <c r="E331" s="249"/>
      <c r="G331" s="49"/>
    </row>
    <row r="332" spans="1:7" x14ac:dyDescent="0.2">
      <c r="A332" s="13">
        <v>5010</v>
      </c>
      <c r="B332" s="13" t="s">
        <v>445</v>
      </c>
      <c r="C332" s="13">
        <f t="shared" si="5"/>
        <v>5010</v>
      </c>
      <c r="D332" s="14" t="s">
        <v>835</v>
      </c>
      <c r="E332" s="249"/>
      <c r="G332" s="49"/>
    </row>
    <row r="333" spans="1:7" x14ac:dyDescent="0.2">
      <c r="A333" s="13">
        <v>4241</v>
      </c>
      <c r="B333" s="247" t="s">
        <v>2507</v>
      </c>
      <c r="C333" s="13">
        <f t="shared" si="5"/>
        <v>4241</v>
      </c>
      <c r="D333" s="14" t="s">
        <v>835</v>
      </c>
      <c r="E333" s="249"/>
      <c r="G333" s="49"/>
    </row>
    <row r="334" spans="1:7" x14ac:dyDescent="0.2">
      <c r="A334" s="13">
        <v>4261</v>
      </c>
      <c r="B334" s="247" t="s">
        <v>2508</v>
      </c>
      <c r="C334" s="13">
        <f t="shared" si="5"/>
        <v>4261</v>
      </c>
      <c r="D334" s="14" t="s">
        <v>835</v>
      </c>
      <c r="E334" s="249"/>
      <c r="G334" s="49"/>
    </row>
    <row r="335" spans="1:7" x14ac:dyDescent="0.2">
      <c r="A335" s="13">
        <v>6681</v>
      </c>
      <c r="B335" s="13" t="s">
        <v>3479</v>
      </c>
      <c r="C335" s="13">
        <f t="shared" si="5"/>
        <v>6681</v>
      </c>
      <c r="D335" s="14" t="s">
        <v>835</v>
      </c>
      <c r="E335" s="249"/>
      <c r="G335" s="49"/>
    </row>
    <row r="336" spans="1:7" x14ac:dyDescent="0.2">
      <c r="A336" s="13">
        <v>4281</v>
      </c>
      <c r="B336" s="247" t="s">
        <v>3400</v>
      </c>
      <c r="C336" s="13">
        <f t="shared" si="5"/>
        <v>4281</v>
      </c>
      <c r="D336" s="14" t="s">
        <v>835</v>
      </c>
      <c r="E336" s="249"/>
      <c r="G336" s="49"/>
    </row>
    <row r="337" spans="1:7" x14ac:dyDescent="0.2">
      <c r="A337" s="13">
        <v>4221</v>
      </c>
      <c r="B337" s="247" t="s">
        <v>2506</v>
      </c>
      <c r="C337" s="13">
        <f t="shared" si="5"/>
        <v>4221</v>
      </c>
      <c r="D337" s="14" t="s">
        <v>835</v>
      </c>
      <c r="E337" s="249"/>
      <c r="G337" s="49"/>
    </row>
    <row r="338" spans="1:7" x14ac:dyDescent="0.2">
      <c r="A338" s="13">
        <v>6701</v>
      </c>
      <c r="B338" s="13" t="s">
        <v>3480</v>
      </c>
      <c r="C338" s="13">
        <f t="shared" si="5"/>
        <v>6701</v>
      </c>
      <c r="D338" s="14" t="s">
        <v>835</v>
      </c>
      <c r="E338" s="249"/>
      <c r="G338" s="49"/>
    </row>
    <row r="339" spans="1:7" x14ac:dyDescent="0.2">
      <c r="A339" s="13">
        <v>4301</v>
      </c>
      <c r="B339" s="13" t="s">
        <v>2510</v>
      </c>
      <c r="C339" s="13">
        <f t="shared" si="5"/>
        <v>4301</v>
      </c>
      <c r="D339" s="14" t="s">
        <v>835</v>
      </c>
      <c r="E339" s="249"/>
      <c r="G339" s="49"/>
    </row>
    <row r="340" spans="1:7" x14ac:dyDescent="0.2">
      <c r="A340" s="13">
        <v>4341</v>
      </c>
      <c r="B340" s="247" t="s">
        <v>2511</v>
      </c>
      <c r="C340" s="13">
        <f t="shared" si="5"/>
        <v>4341</v>
      </c>
      <c r="D340" s="14" t="s">
        <v>835</v>
      </c>
      <c r="E340" s="249"/>
      <c r="G340" s="49"/>
    </row>
    <row r="341" spans="1:7" x14ac:dyDescent="0.2">
      <c r="A341" s="13">
        <v>6721</v>
      </c>
      <c r="B341" s="13" t="s">
        <v>3481</v>
      </c>
      <c r="C341" s="13">
        <f t="shared" si="5"/>
        <v>6721</v>
      </c>
      <c r="D341" s="14" t="s">
        <v>835</v>
      </c>
      <c r="E341" s="249"/>
      <c r="G341" s="49"/>
    </row>
    <row r="342" spans="1:7" x14ac:dyDescent="0.2">
      <c r="A342" s="13">
        <v>1441</v>
      </c>
      <c r="B342" s="13" t="s">
        <v>3357</v>
      </c>
      <c r="C342" s="13">
        <f t="shared" si="5"/>
        <v>1441</v>
      </c>
      <c r="D342" s="14" t="s">
        <v>835</v>
      </c>
      <c r="E342" s="249"/>
      <c r="G342" s="49"/>
    </row>
    <row r="343" spans="1:7" x14ac:dyDescent="0.2">
      <c r="A343" s="13">
        <v>6041</v>
      </c>
      <c r="B343" s="13" t="s">
        <v>3445</v>
      </c>
      <c r="C343" s="13">
        <f t="shared" si="5"/>
        <v>6041</v>
      </c>
      <c r="D343" s="14" t="s">
        <v>835</v>
      </c>
      <c r="E343" s="249"/>
      <c r="G343" s="49"/>
    </row>
    <row r="344" spans="1:7" x14ac:dyDescent="0.2">
      <c r="A344" s="13">
        <v>4381</v>
      </c>
      <c r="B344" s="13" t="s">
        <v>2512</v>
      </c>
      <c r="C344" s="13">
        <f t="shared" si="5"/>
        <v>4381</v>
      </c>
      <c r="D344" s="14" t="s">
        <v>835</v>
      </c>
      <c r="E344" s="249"/>
      <c r="G344" s="49"/>
    </row>
    <row r="345" spans="1:7" x14ac:dyDescent="0.2">
      <c r="A345" s="13">
        <v>5931</v>
      </c>
      <c r="B345" s="13" t="s">
        <v>2577</v>
      </c>
      <c r="C345" s="13">
        <f t="shared" si="5"/>
        <v>5931</v>
      </c>
      <c r="D345" s="14" t="s">
        <v>835</v>
      </c>
      <c r="E345" s="249"/>
      <c r="G345" s="49"/>
    </row>
    <row r="346" spans="1:7" x14ac:dyDescent="0.2">
      <c r="A346" s="13">
        <v>3431</v>
      </c>
      <c r="B346" s="13" t="s">
        <v>2149</v>
      </c>
      <c r="C346" s="13">
        <f t="shared" si="5"/>
        <v>3431</v>
      </c>
      <c r="D346" s="14" t="s">
        <v>835</v>
      </c>
      <c r="E346" s="249"/>
      <c r="G346" s="49"/>
    </row>
    <row r="347" spans="1:7" x14ac:dyDescent="0.2">
      <c r="A347" s="13">
        <v>4441</v>
      </c>
      <c r="B347" s="13" t="s">
        <v>2516</v>
      </c>
      <c r="C347" s="13">
        <f t="shared" si="5"/>
        <v>4441</v>
      </c>
      <c r="D347" s="14" t="s">
        <v>835</v>
      </c>
      <c r="E347" s="249"/>
      <c r="G347" s="49"/>
    </row>
    <row r="348" spans="1:7" x14ac:dyDescent="0.2">
      <c r="A348" s="13">
        <v>4461</v>
      </c>
      <c r="B348" s="13" t="s">
        <v>2517</v>
      </c>
      <c r="C348" s="13">
        <f t="shared" si="5"/>
        <v>4461</v>
      </c>
      <c r="D348" s="14" t="s">
        <v>835</v>
      </c>
      <c r="E348" s="249"/>
      <c r="G348" s="49"/>
    </row>
    <row r="349" spans="1:7" x14ac:dyDescent="0.2">
      <c r="A349" s="13">
        <v>5048</v>
      </c>
      <c r="B349" s="13" t="s">
        <v>3415</v>
      </c>
      <c r="C349" s="13">
        <f t="shared" si="5"/>
        <v>5048</v>
      </c>
      <c r="D349" s="14" t="s">
        <v>835</v>
      </c>
      <c r="E349" s="249"/>
      <c r="G349" s="49"/>
    </row>
    <row r="350" spans="1:7" x14ac:dyDescent="0.2">
      <c r="A350" s="13">
        <v>7053</v>
      </c>
      <c r="B350" s="13" t="s">
        <v>2165</v>
      </c>
      <c r="C350" s="13">
        <f t="shared" si="5"/>
        <v>7053</v>
      </c>
      <c r="D350" s="14" t="s">
        <v>835</v>
      </c>
      <c r="E350" s="249"/>
      <c r="G350" s="49"/>
    </row>
    <row r="351" spans="1:7" x14ac:dyDescent="0.2">
      <c r="A351" s="13">
        <v>6022</v>
      </c>
      <c r="B351" s="247" t="s">
        <v>2156</v>
      </c>
      <c r="C351" s="13">
        <f t="shared" si="5"/>
        <v>6022</v>
      </c>
      <c r="D351" s="14" t="s">
        <v>835</v>
      </c>
      <c r="E351" s="249"/>
      <c r="G351" s="49"/>
    </row>
    <row r="352" spans="1:7" x14ac:dyDescent="0.2">
      <c r="A352" s="13">
        <v>6003</v>
      </c>
      <c r="B352" s="247" t="s">
        <v>3431</v>
      </c>
      <c r="C352" s="13">
        <f t="shared" si="5"/>
        <v>6003</v>
      </c>
      <c r="D352" s="14" t="s">
        <v>835</v>
      </c>
      <c r="E352" s="249"/>
      <c r="G352" s="49"/>
    </row>
    <row r="353" spans="1:7" x14ac:dyDescent="0.2">
      <c r="A353" s="13">
        <v>342</v>
      </c>
      <c r="B353" s="13" t="s">
        <v>2146</v>
      </c>
      <c r="C353" s="13">
        <f t="shared" si="5"/>
        <v>342</v>
      </c>
      <c r="D353" s="14" t="s">
        <v>835</v>
      </c>
      <c r="E353" s="249"/>
      <c r="G353" s="49"/>
    </row>
    <row r="354" spans="1:7" x14ac:dyDescent="0.2">
      <c r="A354" s="13">
        <v>5049</v>
      </c>
      <c r="B354" s="13" t="s">
        <v>3416</v>
      </c>
      <c r="C354" s="13">
        <f t="shared" si="5"/>
        <v>5049</v>
      </c>
      <c r="D354" s="14" t="s">
        <v>835</v>
      </c>
      <c r="E354" s="249"/>
      <c r="G354" s="49"/>
    </row>
    <row r="355" spans="1:7" x14ac:dyDescent="0.2">
      <c r="A355" s="13">
        <v>4421</v>
      </c>
      <c r="B355" s="13" t="s">
        <v>2515</v>
      </c>
      <c r="C355" s="13">
        <f t="shared" si="5"/>
        <v>4421</v>
      </c>
      <c r="D355" s="14" t="s">
        <v>835</v>
      </c>
      <c r="E355" s="249"/>
      <c r="G355" s="49"/>
    </row>
    <row r="356" spans="1:7" x14ac:dyDescent="0.2">
      <c r="A356" s="13">
        <v>600</v>
      </c>
      <c r="B356" s="13" t="s">
        <v>844</v>
      </c>
      <c r="C356" s="13">
        <f t="shared" si="5"/>
        <v>600</v>
      </c>
      <c r="D356" s="14" t="s">
        <v>835</v>
      </c>
      <c r="E356" s="249"/>
      <c r="G356" s="49"/>
    </row>
    <row r="357" spans="1:7" x14ac:dyDescent="0.2">
      <c r="A357" s="13">
        <v>4501</v>
      </c>
      <c r="B357" s="13" t="s">
        <v>2519</v>
      </c>
      <c r="C357" s="13">
        <f t="shared" si="5"/>
        <v>4501</v>
      </c>
      <c r="D357" s="14" t="s">
        <v>835</v>
      </c>
      <c r="E357" s="249"/>
      <c r="G357" s="49"/>
    </row>
    <row r="358" spans="1:7" x14ac:dyDescent="0.2">
      <c r="A358" s="13">
        <v>6741</v>
      </c>
      <c r="B358" s="13" t="s">
        <v>3482</v>
      </c>
      <c r="C358" s="13">
        <f t="shared" si="5"/>
        <v>6741</v>
      </c>
      <c r="D358" s="14" t="s">
        <v>835</v>
      </c>
      <c r="E358" s="249"/>
      <c r="G358" s="49"/>
    </row>
    <row r="359" spans="1:7" x14ac:dyDescent="0.2">
      <c r="A359" s="13">
        <v>9013</v>
      </c>
      <c r="B359" s="13" t="s">
        <v>3551</v>
      </c>
      <c r="C359" s="13">
        <f t="shared" si="5"/>
        <v>9013</v>
      </c>
      <c r="D359" s="14" t="s">
        <v>835</v>
      </c>
      <c r="E359" s="249"/>
      <c r="G359" s="49"/>
    </row>
    <row r="360" spans="1:7" x14ac:dyDescent="0.2">
      <c r="A360" s="13">
        <v>4081</v>
      </c>
      <c r="B360" s="13" t="s">
        <v>3398</v>
      </c>
      <c r="C360" s="13">
        <f t="shared" si="5"/>
        <v>4081</v>
      </c>
      <c r="D360" s="14" t="s">
        <v>835</v>
      </c>
      <c r="E360" s="249"/>
      <c r="G360" s="49"/>
    </row>
    <row r="361" spans="1:7" x14ac:dyDescent="0.2">
      <c r="A361" s="13">
        <v>4541</v>
      </c>
      <c r="B361" s="13" t="s">
        <v>2521</v>
      </c>
      <c r="C361" s="13">
        <f t="shared" si="5"/>
        <v>4541</v>
      </c>
      <c r="D361" s="14" t="s">
        <v>835</v>
      </c>
      <c r="E361" s="249"/>
      <c r="G361" s="49"/>
    </row>
    <row r="362" spans="1:7" x14ac:dyDescent="0.2">
      <c r="A362" s="13">
        <v>6005</v>
      </c>
      <c r="B362" s="13" t="s">
        <v>3433</v>
      </c>
      <c r="C362" s="13">
        <f t="shared" si="5"/>
        <v>6005</v>
      </c>
      <c r="D362" s="14" t="s">
        <v>835</v>
      </c>
      <c r="E362" s="249"/>
      <c r="G362" s="49"/>
    </row>
    <row r="363" spans="1:7" x14ac:dyDescent="0.2">
      <c r="A363" s="13">
        <v>3035</v>
      </c>
      <c r="B363" s="13" t="s">
        <v>3388</v>
      </c>
      <c r="C363" s="13">
        <f t="shared" si="5"/>
        <v>3035</v>
      </c>
      <c r="D363" s="14" t="s">
        <v>835</v>
      </c>
      <c r="E363" s="249"/>
      <c r="G363" s="49"/>
    </row>
    <row r="364" spans="1:7" x14ac:dyDescent="0.2">
      <c r="A364" s="13">
        <v>4581</v>
      </c>
      <c r="B364" s="13" t="s">
        <v>2522</v>
      </c>
      <c r="C364" s="13">
        <f t="shared" si="5"/>
        <v>4581</v>
      </c>
      <c r="D364" s="14" t="s">
        <v>835</v>
      </c>
      <c r="E364" s="249"/>
      <c r="G364" s="49"/>
    </row>
    <row r="365" spans="1:7" x14ac:dyDescent="0.2">
      <c r="A365" s="13">
        <v>6761</v>
      </c>
      <c r="B365" s="247" t="s">
        <v>3483</v>
      </c>
      <c r="C365" s="13">
        <f t="shared" si="5"/>
        <v>6761</v>
      </c>
      <c r="D365" s="14" t="s">
        <v>835</v>
      </c>
      <c r="E365" s="249"/>
      <c r="G365" s="49"/>
    </row>
    <row r="366" spans="1:7" x14ac:dyDescent="0.2">
      <c r="A366" s="13">
        <v>4611</v>
      </c>
      <c r="B366" s="13" t="s">
        <v>2523</v>
      </c>
      <c r="C366" s="13">
        <f t="shared" si="5"/>
        <v>4611</v>
      </c>
      <c r="D366" s="14" t="s">
        <v>835</v>
      </c>
      <c r="E366" s="249"/>
      <c r="G366" s="49"/>
    </row>
    <row r="367" spans="1:7" x14ac:dyDescent="0.2">
      <c r="A367" s="13">
        <v>9576</v>
      </c>
      <c r="B367" s="13" t="s">
        <v>3552</v>
      </c>
      <c r="C367" s="13">
        <f t="shared" si="5"/>
        <v>9576</v>
      </c>
      <c r="D367" s="14" t="s">
        <v>835</v>
      </c>
      <c r="E367" s="249"/>
      <c r="G367" s="49"/>
    </row>
    <row r="368" spans="1:7" x14ac:dyDescent="0.2">
      <c r="A368" s="13">
        <v>400</v>
      </c>
      <c r="B368" s="13" t="s">
        <v>2147</v>
      </c>
      <c r="C368" s="13">
        <f t="shared" si="5"/>
        <v>400</v>
      </c>
      <c r="D368" s="14" t="s">
        <v>835</v>
      </c>
      <c r="E368" s="249"/>
      <c r="G368" s="49"/>
    </row>
    <row r="369" spans="1:7" x14ac:dyDescent="0.2">
      <c r="A369" s="13">
        <v>6028</v>
      </c>
      <c r="B369" s="13" t="s">
        <v>3441</v>
      </c>
      <c r="C369" s="13">
        <f t="shared" si="5"/>
        <v>6028</v>
      </c>
      <c r="D369" s="14" t="s">
        <v>835</v>
      </c>
      <c r="E369" s="249"/>
      <c r="G369" s="49"/>
    </row>
    <row r="370" spans="1:7" x14ac:dyDescent="0.2">
      <c r="A370" s="13">
        <v>2006</v>
      </c>
      <c r="B370" s="13" t="s">
        <v>3365</v>
      </c>
      <c r="C370" s="13">
        <f t="shared" si="5"/>
        <v>2006</v>
      </c>
      <c r="D370" s="14" t="s">
        <v>835</v>
      </c>
      <c r="E370" s="249"/>
      <c r="G370" s="49"/>
    </row>
    <row r="371" spans="1:7" x14ac:dyDescent="0.2">
      <c r="A371" s="13">
        <v>6781</v>
      </c>
      <c r="B371" s="13" t="s">
        <v>3485</v>
      </c>
      <c r="C371" s="13">
        <f t="shared" si="5"/>
        <v>6781</v>
      </c>
      <c r="D371" s="14" t="s">
        <v>835</v>
      </c>
      <c r="E371" s="249"/>
      <c r="G371" s="49"/>
    </row>
    <row r="372" spans="1:7" x14ac:dyDescent="0.2">
      <c r="A372" s="13">
        <v>6049</v>
      </c>
      <c r="B372" s="13" t="s">
        <v>2159</v>
      </c>
      <c r="C372" s="13">
        <f t="shared" si="5"/>
        <v>6049</v>
      </c>
      <c r="D372" s="14" t="s">
        <v>835</v>
      </c>
      <c r="E372" s="249"/>
      <c r="G372" s="49"/>
    </row>
    <row r="373" spans="1:7" x14ac:dyDescent="0.2">
      <c r="A373" s="13">
        <v>4681</v>
      </c>
      <c r="B373" s="13" t="s">
        <v>2525</v>
      </c>
      <c r="C373" s="13">
        <f t="shared" si="5"/>
        <v>4681</v>
      </c>
      <c r="D373" s="14" t="s">
        <v>835</v>
      </c>
      <c r="E373" s="249"/>
      <c r="G373" s="49"/>
    </row>
    <row r="374" spans="1:7" x14ac:dyDescent="0.2">
      <c r="A374" s="13">
        <v>6801</v>
      </c>
      <c r="B374" s="13" t="s">
        <v>3486</v>
      </c>
      <c r="C374" s="13">
        <f t="shared" si="5"/>
        <v>6801</v>
      </c>
      <c r="D374" s="14" t="s">
        <v>835</v>
      </c>
      <c r="E374" s="249"/>
      <c r="G374" s="49"/>
    </row>
    <row r="375" spans="1:7" x14ac:dyDescent="0.2">
      <c r="A375" s="13">
        <v>7371</v>
      </c>
      <c r="B375" s="13" t="s">
        <v>3531</v>
      </c>
      <c r="C375" s="13">
        <f t="shared" si="5"/>
        <v>7371</v>
      </c>
      <c r="D375" s="14" t="s">
        <v>835</v>
      </c>
      <c r="E375" s="249"/>
      <c r="G375" s="49"/>
    </row>
    <row r="376" spans="1:7" x14ac:dyDescent="0.2">
      <c r="A376" s="13">
        <v>8151</v>
      </c>
      <c r="B376" s="13" t="s">
        <v>3549</v>
      </c>
      <c r="C376" s="13">
        <f t="shared" si="5"/>
        <v>8151</v>
      </c>
      <c r="D376" s="14" t="s">
        <v>835</v>
      </c>
      <c r="E376" s="249"/>
      <c r="G376" s="49"/>
    </row>
    <row r="377" spans="1:7" x14ac:dyDescent="0.2">
      <c r="A377" s="13">
        <v>3541</v>
      </c>
      <c r="B377" s="13" t="s">
        <v>3392</v>
      </c>
      <c r="C377" s="13">
        <f t="shared" si="5"/>
        <v>3541</v>
      </c>
      <c r="D377" s="14" t="s">
        <v>835</v>
      </c>
      <c r="E377" s="249"/>
      <c r="G377" s="49"/>
    </row>
    <row r="378" spans="1:7" x14ac:dyDescent="0.2">
      <c r="A378" s="13">
        <v>4721</v>
      </c>
      <c r="B378" s="13" t="s">
        <v>2527</v>
      </c>
      <c r="C378" s="13">
        <f t="shared" si="5"/>
        <v>4721</v>
      </c>
      <c r="D378" s="14" t="s">
        <v>835</v>
      </c>
      <c r="E378" s="249"/>
      <c r="G378" s="49"/>
    </row>
    <row r="379" spans="1:7" x14ac:dyDescent="0.2">
      <c r="A379" s="357">
        <v>6821</v>
      </c>
      <c r="B379" s="13" t="s">
        <v>3487</v>
      </c>
      <c r="C379" s="13">
        <f t="shared" si="5"/>
        <v>6821</v>
      </c>
      <c r="D379" s="14" t="s">
        <v>835</v>
      </c>
      <c r="E379" s="249"/>
      <c r="G379" s="49"/>
    </row>
    <row r="380" spans="1:7" x14ac:dyDescent="0.2">
      <c r="A380" s="13">
        <v>7241</v>
      </c>
      <c r="B380" s="13" t="s">
        <v>3524</v>
      </c>
      <c r="C380" s="13">
        <f t="shared" si="5"/>
        <v>7241</v>
      </c>
      <c r="E380" s="249"/>
      <c r="G380" s="49"/>
    </row>
    <row r="381" spans="1:7" x14ac:dyDescent="0.2">
      <c r="A381" s="13">
        <v>4741</v>
      </c>
      <c r="B381" s="247" t="s">
        <v>2528</v>
      </c>
      <c r="C381" s="13">
        <f t="shared" si="5"/>
        <v>4741</v>
      </c>
      <c r="D381" s="14" t="s">
        <v>835</v>
      </c>
      <c r="E381" s="249"/>
      <c r="G381" s="49"/>
    </row>
    <row r="382" spans="1:7" x14ac:dyDescent="0.2">
      <c r="A382" s="13">
        <v>4761</v>
      </c>
      <c r="B382" s="13" t="s">
        <v>2529</v>
      </c>
      <c r="C382" s="13">
        <f t="shared" si="5"/>
        <v>4761</v>
      </c>
      <c r="D382" s="14" t="s">
        <v>835</v>
      </c>
      <c r="E382" s="249"/>
      <c r="G382" s="49"/>
    </row>
    <row r="383" spans="1:7" x14ac:dyDescent="0.2">
      <c r="A383" s="13">
        <v>6121</v>
      </c>
      <c r="B383" s="13" t="s">
        <v>3456</v>
      </c>
      <c r="C383" s="13">
        <f t="shared" si="5"/>
        <v>6121</v>
      </c>
      <c r="D383" s="14" t="s">
        <v>835</v>
      </c>
      <c r="E383" s="249"/>
      <c r="G383" s="49"/>
    </row>
    <row r="384" spans="1:7" x14ac:dyDescent="0.2">
      <c r="A384" s="13">
        <v>241</v>
      </c>
      <c r="B384" s="13" t="s">
        <v>3338</v>
      </c>
      <c r="C384" s="13">
        <f t="shared" si="5"/>
        <v>241</v>
      </c>
      <c r="D384" s="14" t="s">
        <v>835</v>
      </c>
      <c r="E384" s="249"/>
      <c r="G384" s="49"/>
    </row>
    <row r="385" spans="1:7" x14ac:dyDescent="0.2">
      <c r="A385" s="13">
        <v>8181</v>
      </c>
      <c r="B385" s="13" t="s">
        <v>3550</v>
      </c>
      <c r="C385" s="13">
        <f t="shared" si="5"/>
        <v>8181</v>
      </c>
      <c r="G385" s="49"/>
    </row>
    <row r="386" spans="1:7" x14ac:dyDescent="0.2">
      <c r="A386" s="13">
        <v>5030</v>
      </c>
      <c r="B386" s="13" t="s">
        <v>3409</v>
      </c>
      <c r="C386" s="13">
        <f t="shared" si="5"/>
        <v>5030</v>
      </c>
      <c r="G386" s="49"/>
    </row>
    <row r="387" spans="1:7" x14ac:dyDescent="0.2">
      <c r="A387" s="13">
        <v>4841</v>
      </c>
      <c r="B387" s="247" t="s">
        <v>2531</v>
      </c>
      <c r="C387" s="13">
        <f t="shared" ref="C387:C450" si="6">A387</f>
        <v>4841</v>
      </c>
      <c r="E387" s="16"/>
      <c r="G387" s="49"/>
    </row>
    <row r="388" spans="1:7" x14ac:dyDescent="0.2">
      <c r="A388" s="13">
        <v>7091</v>
      </c>
      <c r="B388" s="247" t="s">
        <v>3516</v>
      </c>
      <c r="C388" s="13">
        <f t="shared" si="6"/>
        <v>7091</v>
      </c>
      <c r="G388" s="49"/>
    </row>
    <row r="389" spans="1:7" x14ac:dyDescent="0.2">
      <c r="A389" s="13">
        <v>7551</v>
      </c>
      <c r="B389" s="13" t="s">
        <v>2174</v>
      </c>
      <c r="C389" s="13">
        <f t="shared" si="6"/>
        <v>7551</v>
      </c>
      <c r="G389" s="49"/>
    </row>
    <row r="390" spans="1:7" x14ac:dyDescent="0.2">
      <c r="A390" s="13">
        <v>7061</v>
      </c>
      <c r="B390" s="13" t="s">
        <v>2169</v>
      </c>
      <c r="C390" s="13">
        <f t="shared" si="6"/>
        <v>7061</v>
      </c>
      <c r="G390" s="49"/>
    </row>
    <row r="391" spans="1:7" x14ac:dyDescent="0.2">
      <c r="A391" s="13">
        <v>7041</v>
      </c>
      <c r="B391" s="13" t="s">
        <v>2164</v>
      </c>
      <c r="C391" s="13">
        <f t="shared" si="6"/>
        <v>7041</v>
      </c>
      <c r="G391" s="49"/>
    </row>
    <row r="392" spans="1:7" x14ac:dyDescent="0.2">
      <c r="A392" s="13">
        <v>4881</v>
      </c>
      <c r="B392" s="13" t="s">
        <v>2532</v>
      </c>
      <c r="C392" s="13">
        <f t="shared" si="6"/>
        <v>4881</v>
      </c>
      <c r="G392" s="49"/>
    </row>
    <row r="393" spans="1:7" x14ac:dyDescent="0.2">
      <c r="A393" s="13">
        <v>4921</v>
      </c>
      <c r="B393" s="13" t="s">
        <v>2533</v>
      </c>
      <c r="C393" s="13">
        <f t="shared" si="6"/>
        <v>4921</v>
      </c>
      <c r="E393" s="17"/>
      <c r="G393" s="49"/>
    </row>
    <row r="394" spans="1:7" x14ac:dyDescent="0.2">
      <c r="A394" s="13">
        <v>4961</v>
      </c>
      <c r="B394" s="15" t="s">
        <v>2534</v>
      </c>
      <c r="C394" s="13">
        <f t="shared" si="6"/>
        <v>4961</v>
      </c>
      <c r="E394" s="17"/>
      <c r="G394" s="49"/>
    </row>
    <row r="395" spans="1:7" x14ac:dyDescent="0.2">
      <c r="A395" s="13">
        <v>5001</v>
      </c>
      <c r="B395" s="13" t="s">
        <v>2535</v>
      </c>
      <c r="C395" s="13">
        <f t="shared" si="6"/>
        <v>5001</v>
      </c>
      <c r="E395" s="16"/>
      <c r="G395" s="49"/>
    </row>
    <row r="396" spans="1:7" x14ac:dyDescent="0.2">
      <c r="A396" s="13">
        <v>6841</v>
      </c>
      <c r="B396" s="13" t="s">
        <v>3488</v>
      </c>
      <c r="C396" s="13">
        <f t="shared" si="6"/>
        <v>6841</v>
      </c>
      <c r="E396" s="17"/>
      <c r="G396" s="49"/>
    </row>
    <row r="397" spans="1:7" x14ac:dyDescent="0.2">
      <c r="A397" s="13">
        <v>5041</v>
      </c>
      <c r="B397" s="13" t="s">
        <v>2545</v>
      </c>
      <c r="C397" s="13">
        <f t="shared" si="6"/>
        <v>5041</v>
      </c>
      <c r="E397" s="16"/>
      <c r="G397" s="49"/>
    </row>
    <row r="398" spans="1:7" x14ac:dyDescent="0.2">
      <c r="A398" s="13">
        <v>5081</v>
      </c>
      <c r="B398" s="13" t="s">
        <v>2551</v>
      </c>
      <c r="C398" s="13">
        <f t="shared" si="6"/>
        <v>5081</v>
      </c>
      <c r="G398" s="49"/>
    </row>
    <row r="399" spans="1:7" x14ac:dyDescent="0.2">
      <c r="A399" s="13">
        <v>5121</v>
      </c>
      <c r="B399" s="13" t="s">
        <v>2554</v>
      </c>
      <c r="C399" s="13">
        <f t="shared" si="6"/>
        <v>5121</v>
      </c>
      <c r="G399" s="49"/>
    </row>
    <row r="400" spans="1:7" x14ac:dyDescent="0.2">
      <c r="A400" s="13">
        <v>4012</v>
      </c>
      <c r="B400" s="13" t="s">
        <v>3396</v>
      </c>
      <c r="C400" s="13">
        <f t="shared" si="6"/>
        <v>4012</v>
      </c>
      <c r="G400" s="49"/>
    </row>
    <row r="401" spans="1:7" x14ac:dyDescent="0.2">
      <c r="A401" s="13">
        <v>7034</v>
      </c>
      <c r="B401" s="13" t="s">
        <v>3503</v>
      </c>
      <c r="C401" s="13">
        <f t="shared" si="6"/>
        <v>7034</v>
      </c>
      <c r="E401" s="17"/>
      <c r="G401" s="49"/>
    </row>
    <row r="402" spans="1:7" x14ac:dyDescent="0.2">
      <c r="A402" s="13">
        <v>6043</v>
      </c>
      <c r="B402" s="247" t="s">
        <v>3447</v>
      </c>
      <c r="C402" s="13">
        <f t="shared" si="6"/>
        <v>6043</v>
      </c>
      <c r="G402" s="49"/>
    </row>
    <row r="403" spans="1:7" x14ac:dyDescent="0.2">
      <c r="A403" s="13">
        <v>6053</v>
      </c>
      <c r="B403" s="13" t="s">
        <v>3450</v>
      </c>
      <c r="C403" s="13">
        <f t="shared" si="6"/>
        <v>6053</v>
      </c>
      <c r="G403" s="49"/>
    </row>
    <row r="404" spans="1:7" x14ac:dyDescent="0.2">
      <c r="A404" s="13">
        <v>520</v>
      </c>
      <c r="B404" s="13" t="s">
        <v>843</v>
      </c>
      <c r="C404" s="13">
        <f t="shared" si="6"/>
        <v>520</v>
      </c>
      <c r="G404" s="49"/>
    </row>
    <row r="405" spans="1:7" x14ac:dyDescent="0.2">
      <c r="A405" s="13">
        <v>339</v>
      </c>
      <c r="B405" s="13" t="s">
        <v>3340</v>
      </c>
      <c r="C405" s="13">
        <f t="shared" si="6"/>
        <v>339</v>
      </c>
      <c r="G405" s="49"/>
    </row>
    <row r="406" spans="1:7" x14ac:dyDescent="0.2">
      <c r="A406" s="13">
        <v>7042</v>
      </c>
      <c r="B406" s="13" t="s">
        <v>876</v>
      </c>
      <c r="C406" s="13">
        <f t="shared" si="6"/>
        <v>7042</v>
      </c>
      <c r="E406" s="16"/>
      <c r="G406" s="49"/>
    </row>
    <row r="407" spans="1:7" x14ac:dyDescent="0.2">
      <c r="A407" s="13">
        <v>2007</v>
      </c>
      <c r="B407" s="13" t="s">
        <v>3366</v>
      </c>
      <c r="C407" s="13">
        <f t="shared" si="6"/>
        <v>2007</v>
      </c>
      <c r="G407" s="49"/>
    </row>
    <row r="408" spans="1:7" x14ac:dyDescent="0.2">
      <c r="A408" s="13">
        <v>7038</v>
      </c>
      <c r="B408" s="247" t="s">
        <v>3506</v>
      </c>
      <c r="C408" s="13">
        <f t="shared" si="6"/>
        <v>7038</v>
      </c>
      <c r="G408" s="49"/>
    </row>
    <row r="409" spans="1:7" x14ac:dyDescent="0.2">
      <c r="A409" s="13">
        <v>6004</v>
      </c>
      <c r="B409" s="13" t="s">
        <v>3432</v>
      </c>
      <c r="C409" s="13">
        <f t="shared" si="6"/>
        <v>6004</v>
      </c>
      <c r="G409" s="49"/>
    </row>
    <row r="410" spans="1:7" x14ac:dyDescent="0.2">
      <c r="A410" s="13">
        <v>6013</v>
      </c>
      <c r="B410" s="13" t="s">
        <v>3439</v>
      </c>
      <c r="C410" s="13">
        <f t="shared" si="6"/>
        <v>6013</v>
      </c>
      <c r="G410" s="49"/>
    </row>
    <row r="411" spans="1:7" x14ac:dyDescent="0.2">
      <c r="A411" s="13">
        <v>332</v>
      </c>
      <c r="B411" s="13" t="s">
        <v>2145</v>
      </c>
      <c r="C411" s="13">
        <f t="shared" si="6"/>
        <v>332</v>
      </c>
      <c r="G411" s="49"/>
    </row>
    <row r="412" spans="1:7" x14ac:dyDescent="0.2">
      <c r="A412" s="13">
        <v>2012</v>
      </c>
      <c r="B412" s="13" t="s">
        <v>851</v>
      </c>
      <c r="C412" s="13">
        <f t="shared" si="6"/>
        <v>2012</v>
      </c>
      <c r="G412" s="49"/>
    </row>
    <row r="413" spans="1:7" x14ac:dyDescent="0.2">
      <c r="A413" s="13">
        <v>5008</v>
      </c>
      <c r="B413" s="13" t="s">
        <v>2539</v>
      </c>
      <c r="C413" s="13">
        <f t="shared" si="6"/>
        <v>5008</v>
      </c>
      <c r="G413" s="49"/>
    </row>
    <row r="414" spans="1:7" x14ac:dyDescent="0.2">
      <c r="A414" s="13">
        <v>3033</v>
      </c>
      <c r="B414" s="247" t="s">
        <v>3386</v>
      </c>
      <c r="C414" s="13">
        <f t="shared" si="6"/>
        <v>3033</v>
      </c>
      <c r="G414" s="49"/>
    </row>
    <row r="415" spans="1:7" x14ac:dyDescent="0.2">
      <c r="A415" s="13">
        <v>5003</v>
      </c>
      <c r="B415" s="247" t="s">
        <v>441</v>
      </c>
      <c r="C415" s="13">
        <f t="shared" si="6"/>
        <v>5003</v>
      </c>
      <c r="E415" s="16"/>
      <c r="G415" s="49"/>
    </row>
    <row r="416" spans="1:7" x14ac:dyDescent="0.2">
      <c r="A416" s="13">
        <v>7701</v>
      </c>
      <c r="B416" s="13" t="s">
        <v>3540</v>
      </c>
      <c r="C416" s="13">
        <f t="shared" si="6"/>
        <v>7701</v>
      </c>
      <c r="E416" s="16"/>
      <c r="G416" s="49"/>
    </row>
    <row r="417" spans="1:7" x14ac:dyDescent="0.2">
      <c r="A417" s="13">
        <v>1070</v>
      </c>
      <c r="B417" s="13" t="s">
        <v>3354</v>
      </c>
      <c r="C417" s="13">
        <f t="shared" si="6"/>
        <v>1070</v>
      </c>
      <c r="G417" s="49"/>
    </row>
    <row r="418" spans="1:7" x14ac:dyDescent="0.2">
      <c r="A418" s="13">
        <v>5201</v>
      </c>
      <c r="B418" s="247" t="s">
        <v>2557</v>
      </c>
      <c r="C418" s="13">
        <f t="shared" si="6"/>
        <v>5201</v>
      </c>
      <c r="G418" s="49"/>
    </row>
    <row r="419" spans="1:7" x14ac:dyDescent="0.2">
      <c r="A419" s="13">
        <v>5281</v>
      </c>
      <c r="B419" s="13" t="s">
        <v>474</v>
      </c>
      <c r="C419" s="13">
        <f t="shared" si="6"/>
        <v>5281</v>
      </c>
      <c r="G419" s="49"/>
    </row>
    <row r="420" spans="1:7" x14ac:dyDescent="0.2">
      <c r="A420" s="13">
        <v>5241</v>
      </c>
      <c r="B420" s="13" t="s">
        <v>472</v>
      </c>
      <c r="C420" s="13">
        <f t="shared" si="6"/>
        <v>5241</v>
      </c>
      <c r="E420" s="17"/>
      <c r="G420" s="49"/>
    </row>
    <row r="421" spans="1:7" x14ac:dyDescent="0.2">
      <c r="A421" s="13">
        <v>6881</v>
      </c>
      <c r="B421" s="13" t="s">
        <v>670</v>
      </c>
      <c r="C421" s="13">
        <f t="shared" si="6"/>
        <v>6881</v>
      </c>
      <c r="E421" s="16"/>
      <c r="G421" s="49"/>
    </row>
    <row r="422" spans="1:7" x14ac:dyDescent="0.2">
      <c r="A422" s="13">
        <v>7721</v>
      </c>
      <c r="B422" s="13" t="s">
        <v>3541</v>
      </c>
      <c r="C422" s="13">
        <f t="shared" si="6"/>
        <v>7721</v>
      </c>
      <c r="G422" s="49"/>
    </row>
    <row r="423" spans="1:7" x14ac:dyDescent="0.2">
      <c r="A423" s="13">
        <v>5091</v>
      </c>
      <c r="B423" s="13" t="s">
        <v>2552</v>
      </c>
      <c r="C423" s="13">
        <f t="shared" si="6"/>
        <v>5091</v>
      </c>
      <c r="E423" s="16"/>
      <c r="G423" s="49"/>
    </row>
    <row r="424" spans="1:7" x14ac:dyDescent="0.2">
      <c r="A424" s="13">
        <v>5321</v>
      </c>
      <c r="B424" s="13" t="s">
        <v>2559</v>
      </c>
      <c r="C424" s="13">
        <f t="shared" si="6"/>
        <v>5321</v>
      </c>
      <c r="E424" s="17"/>
      <c r="G424" s="49"/>
    </row>
    <row r="425" spans="1:7" x14ac:dyDescent="0.2">
      <c r="A425" s="13">
        <v>7741</v>
      </c>
      <c r="B425" s="13" t="s">
        <v>785</v>
      </c>
      <c r="C425" s="13">
        <f t="shared" si="6"/>
        <v>7741</v>
      </c>
      <c r="G425" s="49"/>
    </row>
    <row r="426" spans="1:7" x14ac:dyDescent="0.2">
      <c r="A426" s="13">
        <v>6861</v>
      </c>
      <c r="B426" s="13" t="s">
        <v>3489</v>
      </c>
      <c r="C426" s="13">
        <f t="shared" si="6"/>
        <v>6861</v>
      </c>
      <c r="G426" s="49"/>
    </row>
    <row r="427" spans="1:7" x14ac:dyDescent="0.2">
      <c r="A427" s="13">
        <v>2191</v>
      </c>
      <c r="B427" s="13" t="s">
        <v>3372</v>
      </c>
      <c r="C427" s="13">
        <f t="shared" si="6"/>
        <v>2191</v>
      </c>
      <c r="G427" s="49"/>
    </row>
    <row r="428" spans="1:7" x14ac:dyDescent="0.2">
      <c r="A428" s="13">
        <v>5361</v>
      </c>
      <c r="B428" s="13" t="s">
        <v>2560</v>
      </c>
      <c r="C428" s="13">
        <f t="shared" si="6"/>
        <v>5361</v>
      </c>
      <c r="G428" s="49"/>
    </row>
    <row r="429" spans="1:7" x14ac:dyDescent="0.2">
      <c r="A429" s="13">
        <v>72</v>
      </c>
      <c r="B429" s="247" t="s">
        <v>3329</v>
      </c>
      <c r="C429" s="13">
        <f t="shared" si="6"/>
        <v>72</v>
      </c>
      <c r="G429" s="49"/>
    </row>
    <row r="430" spans="1:7" x14ac:dyDescent="0.2">
      <c r="A430" s="13">
        <v>5401</v>
      </c>
      <c r="B430" s="13" t="s">
        <v>2562</v>
      </c>
      <c r="C430" s="13">
        <f t="shared" si="6"/>
        <v>5401</v>
      </c>
      <c r="G430" s="49"/>
    </row>
    <row r="431" spans="1:7" x14ac:dyDescent="0.2">
      <c r="A431" s="13">
        <v>5421</v>
      </c>
      <c r="B431" s="13" t="s">
        <v>2563</v>
      </c>
      <c r="C431" s="13">
        <f t="shared" si="6"/>
        <v>5421</v>
      </c>
      <c r="G431" s="49"/>
    </row>
    <row r="432" spans="1:7" x14ac:dyDescent="0.2">
      <c r="A432" s="13">
        <v>5431</v>
      </c>
      <c r="B432" s="13" t="s">
        <v>2564</v>
      </c>
      <c r="C432" s="13">
        <f t="shared" si="6"/>
        <v>5431</v>
      </c>
      <c r="G432" s="49"/>
    </row>
    <row r="433" spans="1:7" x14ac:dyDescent="0.2">
      <c r="A433" s="13">
        <v>5441</v>
      </c>
      <c r="B433" s="13" t="s">
        <v>2565</v>
      </c>
      <c r="C433" s="13">
        <f t="shared" si="6"/>
        <v>5441</v>
      </c>
      <c r="G433" s="49"/>
    </row>
    <row r="434" spans="1:7" x14ac:dyDescent="0.2">
      <c r="A434" s="13">
        <v>8016</v>
      </c>
      <c r="B434" s="13" t="s">
        <v>3545</v>
      </c>
      <c r="C434" s="13">
        <f t="shared" si="6"/>
        <v>8016</v>
      </c>
      <c r="E434" s="17"/>
      <c r="G434" s="49"/>
    </row>
    <row r="435" spans="1:7" x14ac:dyDescent="0.2">
      <c r="A435" s="13">
        <v>7029</v>
      </c>
      <c r="B435" s="13" t="s">
        <v>3501</v>
      </c>
      <c r="C435" s="13">
        <f t="shared" si="6"/>
        <v>7029</v>
      </c>
      <c r="G435" s="49"/>
    </row>
    <row r="436" spans="1:7" x14ac:dyDescent="0.2">
      <c r="A436" s="13">
        <v>2531</v>
      </c>
      <c r="B436" s="13" t="s">
        <v>3375</v>
      </c>
      <c r="C436" s="13">
        <f t="shared" si="6"/>
        <v>2531</v>
      </c>
      <c r="G436" s="49"/>
    </row>
    <row r="437" spans="1:7" x14ac:dyDescent="0.2">
      <c r="A437" s="13">
        <v>6281</v>
      </c>
      <c r="B437" s="13" t="s">
        <v>3464</v>
      </c>
      <c r="C437" s="13">
        <f t="shared" si="6"/>
        <v>6281</v>
      </c>
      <c r="E437" s="16"/>
      <c r="G437" s="49"/>
    </row>
    <row r="438" spans="1:7" x14ac:dyDescent="0.2">
      <c r="A438" s="13">
        <v>3051</v>
      </c>
      <c r="B438" s="247" t="s">
        <v>3389</v>
      </c>
      <c r="C438" s="13">
        <f t="shared" si="6"/>
        <v>3051</v>
      </c>
      <c r="G438" s="49"/>
    </row>
    <row r="439" spans="1:7" x14ac:dyDescent="0.2">
      <c r="A439" s="13">
        <v>5481</v>
      </c>
      <c r="B439" s="13" t="s">
        <v>2566</v>
      </c>
      <c r="C439" s="13">
        <f t="shared" si="6"/>
        <v>5481</v>
      </c>
      <c r="G439" s="49"/>
    </row>
    <row r="440" spans="1:7" x14ac:dyDescent="0.2">
      <c r="A440" s="13">
        <v>5521</v>
      </c>
      <c r="B440" s="13" t="s">
        <v>2567</v>
      </c>
      <c r="C440" s="13">
        <f t="shared" si="6"/>
        <v>5521</v>
      </c>
      <c r="E440" s="16"/>
      <c r="G440" s="49"/>
    </row>
    <row r="441" spans="1:7" x14ac:dyDescent="0.2">
      <c r="A441" s="356">
        <v>5601</v>
      </c>
      <c r="B441" s="13" t="s">
        <v>2569</v>
      </c>
      <c r="C441" s="13">
        <f t="shared" si="6"/>
        <v>5601</v>
      </c>
      <c r="E441" s="16"/>
      <c r="G441" s="49"/>
    </row>
    <row r="442" spans="1:7" x14ac:dyDescent="0.2">
      <c r="A442" s="13">
        <v>401</v>
      </c>
      <c r="B442" s="13" t="s">
        <v>3342</v>
      </c>
      <c r="C442" s="13">
        <f t="shared" si="6"/>
        <v>401</v>
      </c>
      <c r="G442" s="49"/>
    </row>
    <row r="443" spans="1:7" x14ac:dyDescent="0.2">
      <c r="A443" s="13">
        <v>5641</v>
      </c>
      <c r="B443" s="13" t="s">
        <v>2570</v>
      </c>
      <c r="C443" s="13">
        <f t="shared" si="6"/>
        <v>5641</v>
      </c>
      <c r="G443" s="49"/>
    </row>
    <row r="444" spans="1:7" x14ac:dyDescent="0.2">
      <c r="A444" s="356">
        <v>5671</v>
      </c>
      <c r="B444" s="13" t="s">
        <v>500</v>
      </c>
      <c r="C444" s="13">
        <f t="shared" si="6"/>
        <v>5671</v>
      </c>
      <c r="G444" s="49"/>
    </row>
    <row r="445" spans="1:7" x14ac:dyDescent="0.2">
      <c r="A445" s="13">
        <v>2441</v>
      </c>
      <c r="B445" s="13" t="s">
        <v>2148</v>
      </c>
      <c r="C445" s="13">
        <f t="shared" si="6"/>
        <v>2441</v>
      </c>
      <c r="G445" s="49"/>
    </row>
    <row r="446" spans="1:7" x14ac:dyDescent="0.2">
      <c r="A446" s="13">
        <v>6901</v>
      </c>
      <c r="B446" s="13" t="s">
        <v>3490</v>
      </c>
      <c r="C446" s="13">
        <f t="shared" si="6"/>
        <v>6901</v>
      </c>
      <c r="E446" s="16"/>
      <c r="G446" s="49"/>
    </row>
    <row r="447" spans="1:7" x14ac:dyDescent="0.2">
      <c r="A447" s="13">
        <v>561</v>
      </c>
      <c r="B447" s="13" t="s">
        <v>3345</v>
      </c>
      <c r="C447" s="13">
        <f t="shared" si="6"/>
        <v>561</v>
      </c>
      <c r="E447" s="16"/>
      <c r="G447" s="49"/>
    </row>
    <row r="448" spans="1:7" x14ac:dyDescent="0.2">
      <c r="A448" s="13">
        <v>3111</v>
      </c>
      <c r="B448" s="13" t="s">
        <v>2472</v>
      </c>
      <c r="C448" s="13">
        <f t="shared" si="6"/>
        <v>3111</v>
      </c>
      <c r="G448" s="49"/>
    </row>
    <row r="449" spans="1:7" x14ac:dyDescent="0.2">
      <c r="A449" s="13">
        <v>2371</v>
      </c>
      <c r="B449" s="247" t="s">
        <v>2447</v>
      </c>
      <c r="C449" s="13">
        <f t="shared" si="6"/>
        <v>2371</v>
      </c>
      <c r="E449" s="17"/>
      <c r="G449" s="49"/>
    </row>
    <row r="450" spans="1:7" x14ac:dyDescent="0.2">
      <c r="A450" s="13">
        <v>5791</v>
      </c>
      <c r="B450" s="13" t="s">
        <v>2573</v>
      </c>
      <c r="C450" s="13">
        <f t="shared" si="6"/>
        <v>5791</v>
      </c>
      <c r="G450" s="49"/>
    </row>
    <row r="451" spans="1:7" x14ac:dyDescent="0.2">
      <c r="A451" s="13">
        <v>6961</v>
      </c>
      <c r="B451" s="13" t="s">
        <v>3492</v>
      </c>
      <c r="C451" s="13">
        <f t="shared" ref="C451:C463" si="7">A451</f>
        <v>6961</v>
      </c>
      <c r="G451" s="49"/>
    </row>
    <row r="452" spans="1:7" x14ac:dyDescent="0.2">
      <c r="A452" s="13">
        <v>7049</v>
      </c>
      <c r="B452" s="15" t="s">
        <v>3508</v>
      </c>
      <c r="C452" s="13">
        <f t="shared" si="7"/>
        <v>7049</v>
      </c>
      <c r="E452" s="17"/>
      <c r="G452" s="49"/>
    </row>
    <row r="453" spans="1:7" x14ac:dyDescent="0.2">
      <c r="A453" s="13">
        <v>6981</v>
      </c>
      <c r="B453" s="13" t="s">
        <v>3493</v>
      </c>
      <c r="C453" s="13">
        <f t="shared" si="7"/>
        <v>6981</v>
      </c>
      <c r="E453" s="17"/>
      <c r="G453" s="49"/>
    </row>
    <row r="454" spans="1:7" x14ac:dyDescent="0.2">
      <c r="A454" s="13">
        <v>5951</v>
      </c>
      <c r="B454" s="15" t="s">
        <v>2578</v>
      </c>
      <c r="C454" s="13">
        <f t="shared" si="7"/>
        <v>5951</v>
      </c>
      <c r="E454" s="17"/>
      <c r="G454" s="49"/>
    </row>
    <row r="455" spans="1:7" x14ac:dyDescent="0.2">
      <c r="A455" s="13">
        <v>771</v>
      </c>
      <c r="B455" s="13" t="s">
        <v>3348</v>
      </c>
      <c r="C455" s="13">
        <f t="shared" si="7"/>
        <v>771</v>
      </c>
      <c r="G455" s="49"/>
    </row>
    <row r="456" spans="1:7" x14ac:dyDescent="0.2">
      <c r="A456" s="13">
        <v>7601</v>
      </c>
      <c r="B456" s="13" t="s">
        <v>3538</v>
      </c>
      <c r="C456" s="13">
        <f t="shared" si="7"/>
        <v>7601</v>
      </c>
      <c r="G456" s="49"/>
    </row>
    <row r="457" spans="1:7" x14ac:dyDescent="0.2">
      <c r="A457" s="13">
        <v>2891</v>
      </c>
      <c r="B457" s="13" t="s">
        <v>3378</v>
      </c>
      <c r="C457" s="13">
        <f t="shared" si="7"/>
        <v>2891</v>
      </c>
      <c r="G457" s="49"/>
    </row>
    <row r="458" spans="1:7" x14ac:dyDescent="0.2">
      <c r="A458" s="13">
        <v>5961</v>
      </c>
      <c r="B458" s="13" t="s">
        <v>518</v>
      </c>
      <c r="C458" s="13">
        <f t="shared" si="7"/>
        <v>5961</v>
      </c>
      <c r="G458" s="49"/>
    </row>
    <row r="459" spans="1:7" x14ac:dyDescent="0.2">
      <c r="A459" s="13">
        <v>7056</v>
      </c>
      <c r="B459" s="13" t="s">
        <v>2167</v>
      </c>
      <c r="C459" s="13">
        <f t="shared" si="7"/>
        <v>7056</v>
      </c>
      <c r="G459" s="49"/>
    </row>
    <row r="460" spans="1:7" x14ac:dyDescent="0.2">
      <c r="A460" s="13">
        <v>7055</v>
      </c>
      <c r="B460" s="13" t="s">
        <v>2166</v>
      </c>
      <c r="C460" s="13">
        <f t="shared" si="7"/>
        <v>7055</v>
      </c>
      <c r="E460" s="16"/>
      <c r="G460" s="49"/>
    </row>
    <row r="461" spans="1:7" x14ac:dyDescent="0.2">
      <c r="A461" s="13">
        <v>1020</v>
      </c>
      <c r="B461" s="13" t="s">
        <v>160</v>
      </c>
      <c r="C461" s="13">
        <f t="shared" si="7"/>
        <v>1020</v>
      </c>
      <c r="G461" s="49"/>
    </row>
    <row r="462" spans="1:7" x14ac:dyDescent="0.2">
      <c r="A462" s="13">
        <v>6052</v>
      </c>
      <c r="B462" s="13" t="s">
        <v>572</v>
      </c>
      <c r="C462" s="13">
        <f t="shared" si="7"/>
        <v>6052</v>
      </c>
      <c r="G462" s="49"/>
    </row>
    <row r="463" spans="1:7" x14ac:dyDescent="0.2">
      <c r="A463" s="13">
        <v>2511</v>
      </c>
      <c r="B463" s="13" t="s">
        <v>3374</v>
      </c>
      <c r="C463" s="13">
        <f t="shared" si="7"/>
        <v>2511</v>
      </c>
      <c r="E463" s="17"/>
      <c r="G463" s="49"/>
    </row>
    <row r="464" spans="1:7" x14ac:dyDescent="0.2">
      <c r="B464" s="13"/>
      <c r="G464" s="49"/>
    </row>
    <row r="465" spans="2:7" x14ac:dyDescent="0.2">
      <c r="B465" s="13"/>
      <c r="G465" s="49"/>
    </row>
    <row r="466" spans="2:7" x14ac:dyDescent="0.2">
      <c r="B466" s="13"/>
      <c r="G466" s="49"/>
    </row>
    <row r="467" spans="2:7" x14ac:dyDescent="0.2">
      <c r="B467" s="13"/>
      <c r="G467" s="49"/>
    </row>
    <row r="468" spans="2:7" x14ac:dyDescent="0.2">
      <c r="B468" s="13"/>
      <c r="G468" s="49"/>
    </row>
    <row r="469" spans="2:7" x14ac:dyDescent="0.2">
      <c r="B469" s="13"/>
      <c r="G469" s="49"/>
    </row>
    <row r="470" spans="2:7" x14ac:dyDescent="0.2">
      <c r="G470" s="49"/>
    </row>
    <row r="471" spans="2:7" x14ac:dyDescent="0.2">
      <c r="B471" s="13"/>
      <c r="G471" s="49"/>
    </row>
    <row r="472" spans="2:7" x14ac:dyDescent="0.2">
      <c r="B472" s="13"/>
      <c r="G472" s="49"/>
    </row>
    <row r="473" spans="2:7" x14ac:dyDescent="0.2">
      <c r="B473" s="13"/>
      <c r="G473" s="49"/>
    </row>
    <row r="474" spans="2:7" x14ac:dyDescent="0.2">
      <c r="B474" s="13"/>
      <c r="G474" s="49"/>
    </row>
    <row r="475" spans="2:7" x14ac:dyDescent="0.2">
      <c r="G475" s="49"/>
    </row>
    <row r="476" spans="2:7" x14ac:dyDescent="0.2">
      <c r="G476" s="49"/>
    </row>
    <row r="477" spans="2:7" x14ac:dyDescent="0.2">
      <c r="B477" s="247"/>
      <c r="G477" s="49"/>
    </row>
    <row r="478" spans="2:7" x14ac:dyDescent="0.2">
      <c r="G478" s="49"/>
    </row>
    <row r="479" spans="2:7" x14ac:dyDescent="0.2">
      <c r="G479" s="49"/>
    </row>
    <row r="480" spans="2:7" x14ac:dyDescent="0.2">
      <c r="G480" s="49"/>
    </row>
    <row r="481" spans="7:7" x14ac:dyDescent="0.2">
      <c r="G481" s="49"/>
    </row>
    <row r="482" spans="7:7" x14ac:dyDescent="0.2">
      <c r="G482" s="49"/>
    </row>
    <row r="483" spans="7:7" x14ac:dyDescent="0.2">
      <c r="G483" s="49"/>
    </row>
    <row r="484" spans="7:7" x14ac:dyDescent="0.2">
      <c r="G484" s="49"/>
    </row>
    <row r="485" spans="7:7" x14ac:dyDescent="0.2">
      <c r="G485" s="49"/>
    </row>
    <row r="486" spans="7:7" x14ac:dyDescent="0.2">
      <c r="G486" s="49"/>
    </row>
    <row r="487" spans="7:7" x14ac:dyDescent="0.2">
      <c r="G487" s="49"/>
    </row>
    <row r="488" spans="7:7" x14ac:dyDescent="0.2">
      <c r="G488" s="49"/>
    </row>
    <row r="489" spans="7:7" x14ac:dyDescent="0.2">
      <c r="G489" s="49"/>
    </row>
    <row r="490" spans="7:7" x14ac:dyDescent="0.2">
      <c r="G490" s="49"/>
    </row>
    <row r="491" spans="7:7" x14ac:dyDescent="0.2">
      <c r="G491" s="49"/>
    </row>
    <row r="492" spans="7:7" x14ac:dyDescent="0.2">
      <c r="G492" s="49"/>
    </row>
    <row r="493" spans="7:7" x14ac:dyDescent="0.2">
      <c r="G493" s="49"/>
    </row>
  </sheetData>
  <autoFilter ref="A1:E384"/>
  <sortState ref="A3:B463">
    <sortCondition ref="B3:B463"/>
  </sortState>
  <dataConsolidate topLabels="1"/>
  <conditionalFormatting sqref="D2:D459">
    <cfRule type="containsText" dxfId="0" priority="1" operator="containsText" text="Missing">
      <formula>NOT(ISERROR(SEARCH("Missing",D2)))</formula>
    </cfRule>
  </conditionalFormatting>
  <printOptions horizontalCentered="1" gridLines="1"/>
  <pageMargins left="0.5" right="0.5" top="0.5" bottom="0.75" header="0.5" footer="0.5"/>
  <pageSetup orientation="portrait" r:id="rId1"/>
  <headerFooter alignWithMargins="0">
    <oddFooter>&amp;C&amp;P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3"/>
  <sheetViews>
    <sheetView workbookViewId="0">
      <pane xSplit="1" ySplit="1" topLeftCell="B2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RowHeight="12.75" x14ac:dyDescent="0.2"/>
  <cols>
    <col min="1" max="1" width="9.140625" style="208"/>
    <col min="2" max="2" width="14.85546875" style="206" customWidth="1"/>
    <col min="3" max="4" width="9.140625" style="206"/>
    <col min="5" max="6" width="9.140625" style="208"/>
    <col min="7" max="12" width="9.140625" style="206"/>
    <col min="13" max="13" width="9.140625" style="208"/>
    <col min="14" max="16384" width="9.140625" style="206"/>
  </cols>
  <sheetData>
    <row r="1" spans="1:30" x14ac:dyDescent="0.2">
      <c r="A1" s="208" t="s">
        <v>918</v>
      </c>
      <c r="B1" s="206" t="s">
        <v>919</v>
      </c>
      <c r="C1" s="206" t="s">
        <v>920</v>
      </c>
      <c r="D1" s="206" t="s">
        <v>921</v>
      </c>
      <c r="E1" s="208" t="s">
        <v>922</v>
      </c>
      <c r="F1" s="208" t="s">
        <v>923</v>
      </c>
      <c r="G1" s="206" t="s">
        <v>924</v>
      </c>
      <c r="H1" s="206" t="s">
        <v>925</v>
      </c>
      <c r="I1" s="206" t="s">
        <v>926</v>
      </c>
      <c r="J1" s="206" t="s">
        <v>927</v>
      </c>
      <c r="K1" s="206" t="s">
        <v>927</v>
      </c>
      <c r="L1" s="206" t="s">
        <v>928</v>
      </c>
      <c r="M1" s="208" t="s">
        <v>929</v>
      </c>
      <c r="N1" s="206" t="s">
        <v>930</v>
      </c>
      <c r="O1" s="206" t="s">
        <v>931</v>
      </c>
      <c r="P1" s="206" t="s">
        <v>932</v>
      </c>
      <c r="Q1" s="206" t="s">
        <v>933</v>
      </c>
      <c r="R1" s="206" t="s">
        <v>934</v>
      </c>
      <c r="S1" s="206" t="s">
        <v>935</v>
      </c>
      <c r="T1" s="206" t="s">
        <v>936</v>
      </c>
      <c r="U1" s="206" t="s">
        <v>937</v>
      </c>
      <c r="V1" s="206" t="s">
        <v>938</v>
      </c>
      <c r="W1" s="206" t="s">
        <v>939</v>
      </c>
      <c r="X1" s="206" t="s">
        <v>940</v>
      </c>
      <c r="Y1" s="206" t="s">
        <v>941</v>
      </c>
      <c r="Z1" s="206" t="s">
        <v>942</v>
      </c>
      <c r="AA1" s="206" t="s">
        <v>943</v>
      </c>
      <c r="AB1" s="206" t="s">
        <v>938</v>
      </c>
      <c r="AC1" s="206" t="s">
        <v>938</v>
      </c>
      <c r="AD1" s="206" t="s">
        <v>938</v>
      </c>
    </row>
    <row r="2" spans="1:30" x14ac:dyDescent="0.2">
      <c r="A2" s="208" t="s">
        <v>47</v>
      </c>
      <c r="B2" s="207">
        <v>40694</v>
      </c>
      <c r="C2" s="206" t="s">
        <v>950</v>
      </c>
      <c r="D2" s="206" t="s">
        <v>951</v>
      </c>
      <c r="E2" s="208">
        <v>524</v>
      </c>
      <c r="F2" s="208">
        <v>94.96</v>
      </c>
      <c r="G2" s="206">
        <v>9.2200000000000006</v>
      </c>
      <c r="H2" s="206">
        <v>218</v>
      </c>
      <c r="I2" s="206">
        <v>51</v>
      </c>
      <c r="J2" s="206">
        <v>0</v>
      </c>
      <c r="K2" s="206">
        <v>51</v>
      </c>
      <c r="M2" s="208">
        <v>0.1908</v>
      </c>
      <c r="N2" s="206">
        <v>92.58</v>
      </c>
      <c r="O2" s="206">
        <v>98.68</v>
      </c>
      <c r="P2" s="206">
        <v>1.73</v>
      </c>
      <c r="Q2" s="206">
        <v>1.32</v>
      </c>
      <c r="R2" s="206">
        <v>0</v>
      </c>
      <c r="U2" s="206">
        <v>9</v>
      </c>
      <c r="V2" s="206">
        <v>41.53</v>
      </c>
      <c r="W2" s="206">
        <v>15.73</v>
      </c>
      <c r="X2" s="206">
        <v>42.74</v>
      </c>
      <c r="Y2" s="206">
        <v>25</v>
      </c>
      <c r="Z2" s="206">
        <v>20.16</v>
      </c>
      <c r="AA2" s="206">
        <v>54.84</v>
      </c>
      <c r="AB2" s="206">
        <v>0</v>
      </c>
      <c r="AC2" s="206">
        <v>100</v>
      </c>
      <c r="AD2" s="206">
        <v>0</v>
      </c>
    </row>
    <row r="3" spans="1:30" x14ac:dyDescent="0.2">
      <c r="A3" s="208" t="s">
        <v>175</v>
      </c>
      <c r="B3" s="207">
        <v>40694</v>
      </c>
      <c r="C3" s="206" t="s">
        <v>1006</v>
      </c>
      <c r="D3" s="206" t="s">
        <v>951</v>
      </c>
      <c r="E3" s="208">
        <v>452</v>
      </c>
      <c r="F3" s="208">
        <v>92.32</v>
      </c>
      <c r="G3" s="206">
        <v>9.6199999999999992</v>
      </c>
      <c r="H3" s="206">
        <v>157</v>
      </c>
      <c r="I3" s="206">
        <v>31</v>
      </c>
      <c r="J3" s="206">
        <v>2</v>
      </c>
      <c r="K3" s="206">
        <v>29</v>
      </c>
      <c r="N3" s="206">
        <v>89.23</v>
      </c>
      <c r="O3" s="206">
        <v>100</v>
      </c>
      <c r="P3" s="206">
        <v>2.95</v>
      </c>
      <c r="Q3" s="206">
        <v>1.32</v>
      </c>
      <c r="R3" s="206">
        <v>0</v>
      </c>
      <c r="S3" s="206">
        <v>2</v>
      </c>
      <c r="T3" s="206">
        <v>0</v>
      </c>
      <c r="U3" s="206">
        <v>11</v>
      </c>
      <c r="V3" s="206">
        <v>48.59</v>
      </c>
      <c r="W3" s="206">
        <v>18.079999999999998</v>
      </c>
      <c r="X3" s="206">
        <v>33.33</v>
      </c>
      <c r="Y3" s="206">
        <v>25</v>
      </c>
      <c r="Z3" s="206">
        <v>23.86</v>
      </c>
      <c r="AA3" s="206">
        <v>51.14</v>
      </c>
      <c r="AB3" s="206">
        <v>0</v>
      </c>
      <c r="AC3" s="206">
        <v>100</v>
      </c>
      <c r="AD3" s="206">
        <v>0</v>
      </c>
    </row>
    <row r="4" spans="1:30" x14ac:dyDescent="0.2">
      <c r="A4" s="208" t="s">
        <v>257</v>
      </c>
      <c r="B4" s="207">
        <v>40694</v>
      </c>
      <c r="C4" s="206" t="s">
        <v>1044</v>
      </c>
      <c r="D4" s="206" t="s">
        <v>1045</v>
      </c>
      <c r="E4" s="208">
        <v>549</v>
      </c>
      <c r="F4" s="208">
        <v>94.37</v>
      </c>
      <c r="G4" s="206">
        <v>6.84</v>
      </c>
      <c r="H4" s="206">
        <v>222</v>
      </c>
      <c r="I4" s="206">
        <v>48</v>
      </c>
      <c r="J4" s="206">
        <v>7</v>
      </c>
      <c r="K4" s="206">
        <v>41</v>
      </c>
      <c r="M4" s="208">
        <v>0.18210000000000001</v>
      </c>
      <c r="N4" s="206">
        <v>96.17</v>
      </c>
      <c r="O4" s="206">
        <v>100</v>
      </c>
      <c r="P4" s="206">
        <v>4.43</v>
      </c>
      <c r="Q4" s="206">
        <v>0</v>
      </c>
      <c r="R4" s="206">
        <v>2.7</v>
      </c>
      <c r="S4" s="206">
        <v>0</v>
      </c>
      <c r="T4" s="206">
        <v>0</v>
      </c>
      <c r="U4" s="206">
        <v>20</v>
      </c>
      <c r="V4" s="206">
        <v>34.18</v>
      </c>
      <c r="W4" s="206">
        <v>18.18</v>
      </c>
      <c r="X4" s="206">
        <v>47.64</v>
      </c>
      <c r="Y4" s="206">
        <v>12</v>
      </c>
      <c r="Z4" s="206">
        <v>15.64</v>
      </c>
      <c r="AA4" s="206">
        <v>72.36</v>
      </c>
      <c r="AB4" s="206">
        <v>50</v>
      </c>
      <c r="AC4" s="206">
        <v>0</v>
      </c>
      <c r="AD4" s="206">
        <v>50</v>
      </c>
    </row>
    <row r="5" spans="1:30" x14ac:dyDescent="0.2">
      <c r="A5" s="208" t="s">
        <v>295</v>
      </c>
      <c r="B5" s="207">
        <v>40694</v>
      </c>
      <c r="C5" s="206" t="s">
        <v>1062</v>
      </c>
      <c r="D5" s="206" t="s">
        <v>951</v>
      </c>
      <c r="E5" s="208">
        <v>797</v>
      </c>
      <c r="F5" s="208">
        <v>95.14</v>
      </c>
      <c r="G5" s="206">
        <v>5.89</v>
      </c>
      <c r="H5" s="206">
        <v>236</v>
      </c>
      <c r="I5" s="206">
        <v>83</v>
      </c>
      <c r="J5" s="206">
        <v>22</v>
      </c>
      <c r="K5" s="206">
        <v>61</v>
      </c>
      <c r="N5" s="206">
        <v>93.47</v>
      </c>
      <c r="O5" s="206">
        <v>97.37</v>
      </c>
      <c r="P5" s="206">
        <v>0.56999999999999995</v>
      </c>
      <c r="Q5" s="206">
        <v>0</v>
      </c>
      <c r="R5" s="206">
        <v>0</v>
      </c>
      <c r="S5" s="206">
        <v>0</v>
      </c>
      <c r="T5" s="206">
        <v>0</v>
      </c>
      <c r="U5" s="206">
        <v>15</v>
      </c>
      <c r="V5" s="206">
        <v>39.950000000000003</v>
      </c>
      <c r="W5" s="206">
        <v>20.100000000000001</v>
      </c>
      <c r="X5" s="206">
        <v>39.950000000000003</v>
      </c>
      <c r="Y5" s="206">
        <v>17.600000000000001</v>
      </c>
      <c r="Z5" s="206">
        <v>23.96</v>
      </c>
      <c r="AA5" s="206">
        <v>58.44</v>
      </c>
      <c r="AB5" s="206">
        <v>0</v>
      </c>
      <c r="AC5" s="206">
        <v>0</v>
      </c>
      <c r="AD5" s="206">
        <v>0</v>
      </c>
    </row>
    <row r="6" spans="1:30" x14ac:dyDescent="0.2">
      <c r="A6" s="208" t="s">
        <v>297</v>
      </c>
      <c r="B6" s="207">
        <v>40694</v>
      </c>
      <c r="C6" s="206" t="s">
        <v>1063</v>
      </c>
      <c r="D6" s="206" t="s">
        <v>946</v>
      </c>
      <c r="E6" s="208">
        <v>296</v>
      </c>
      <c r="F6" s="208">
        <v>95.26</v>
      </c>
      <c r="G6" s="206">
        <v>3.88</v>
      </c>
      <c r="H6" s="206">
        <v>95</v>
      </c>
      <c r="I6" s="206">
        <v>2</v>
      </c>
      <c r="J6" s="206">
        <v>0</v>
      </c>
      <c r="K6" s="206">
        <v>2</v>
      </c>
      <c r="M6" s="208">
        <v>1.0135000000000001</v>
      </c>
      <c r="N6" s="206">
        <v>94.3</v>
      </c>
      <c r="O6" s="206">
        <v>96.05</v>
      </c>
      <c r="P6" s="206">
        <v>1.64</v>
      </c>
      <c r="Q6" s="206">
        <v>5.26</v>
      </c>
      <c r="R6" s="206">
        <v>0</v>
      </c>
      <c r="S6" s="206">
        <v>0</v>
      </c>
      <c r="T6" s="206">
        <v>0</v>
      </c>
      <c r="U6" s="206">
        <v>3</v>
      </c>
      <c r="V6" s="206">
        <v>21.48</v>
      </c>
      <c r="W6" s="206">
        <v>18.52</v>
      </c>
      <c r="X6" s="206">
        <v>60</v>
      </c>
      <c r="Y6" s="206">
        <v>9.6300000000000008</v>
      </c>
      <c r="Z6" s="206">
        <v>18.52</v>
      </c>
      <c r="AA6" s="206">
        <v>71.849999999999994</v>
      </c>
      <c r="AB6" s="206">
        <v>0</v>
      </c>
      <c r="AC6" s="206">
        <v>0</v>
      </c>
      <c r="AD6" s="206">
        <v>0</v>
      </c>
    </row>
    <row r="7" spans="1:30" x14ac:dyDescent="0.2">
      <c r="A7" s="208" t="s">
        <v>299</v>
      </c>
      <c r="B7" s="207">
        <v>40694</v>
      </c>
      <c r="C7" s="206" t="s">
        <v>1064</v>
      </c>
      <c r="D7" s="206" t="s">
        <v>951</v>
      </c>
      <c r="E7" s="208">
        <v>549</v>
      </c>
      <c r="F7" s="208">
        <v>95.16</v>
      </c>
      <c r="G7" s="206">
        <v>5.93</v>
      </c>
      <c r="H7" s="206">
        <v>144</v>
      </c>
      <c r="I7" s="206">
        <v>15</v>
      </c>
      <c r="J7" s="206">
        <v>0</v>
      </c>
      <c r="K7" s="206">
        <v>15</v>
      </c>
      <c r="N7" s="206">
        <v>94.57</v>
      </c>
      <c r="O7" s="206">
        <v>97.37</v>
      </c>
      <c r="P7" s="206">
        <v>2.2999999999999998</v>
      </c>
      <c r="Q7" s="206">
        <v>0</v>
      </c>
      <c r="R7" s="206">
        <v>0</v>
      </c>
      <c r="U7" s="206">
        <v>20</v>
      </c>
      <c r="V7" s="206">
        <v>47.58</v>
      </c>
      <c r="W7" s="206">
        <v>18.95</v>
      </c>
      <c r="X7" s="206">
        <v>33.47</v>
      </c>
      <c r="Y7" s="206">
        <v>20.56</v>
      </c>
      <c r="Z7" s="206">
        <v>18.149999999999999</v>
      </c>
      <c r="AA7" s="206">
        <v>61.29</v>
      </c>
      <c r="AB7" s="206">
        <v>0</v>
      </c>
      <c r="AC7" s="206">
        <v>50</v>
      </c>
      <c r="AD7" s="206">
        <v>50</v>
      </c>
    </row>
    <row r="8" spans="1:30" x14ac:dyDescent="0.2">
      <c r="A8" s="208" t="s">
        <v>346</v>
      </c>
      <c r="B8" s="207">
        <v>40694</v>
      </c>
      <c r="C8" s="206" t="s">
        <v>1087</v>
      </c>
      <c r="D8" s="206" t="s">
        <v>951</v>
      </c>
      <c r="E8" s="208">
        <v>1334</v>
      </c>
      <c r="F8" s="208">
        <v>95.27</v>
      </c>
      <c r="G8" s="206">
        <v>4.76</v>
      </c>
      <c r="H8" s="206">
        <v>499</v>
      </c>
      <c r="I8" s="206">
        <v>277</v>
      </c>
      <c r="J8" s="206">
        <v>146</v>
      </c>
      <c r="K8" s="206">
        <v>131</v>
      </c>
      <c r="M8" s="208">
        <v>0.52470000000000006</v>
      </c>
      <c r="N8" s="206">
        <v>93.6</v>
      </c>
      <c r="O8" s="206">
        <v>98.68</v>
      </c>
      <c r="P8" s="206">
        <v>2.94</v>
      </c>
      <c r="Q8" s="206">
        <v>5.92</v>
      </c>
      <c r="R8" s="206">
        <v>3.45</v>
      </c>
      <c r="S8" s="206">
        <v>2</v>
      </c>
      <c r="T8" s="206">
        <v>0</v>
      </c>
      <c r="U8" s="206">
        <v>39</v>
      </c>
      <c r="V8" s="206">
        <v>27.47</v>
      </c>
      <c r="W8" s="206">
        <v>22.35</v>
      </c>
      <c r="X8" s="206">
        <v>50.17</v>
      </c>
      <c r="Y8" s="206">
        <v>17.559999999999999</v>
      </c>
      <c r="Z8" s="206">
        <v>19.3</v>
      </c>
      <c r="AA8" s="206">
        <v>63.14</v>
      </c>
      <c r="AB8" s="206">
        <v>44.93</v>
      </c>
      <c r="AC8" s="206">
        <v>36.81</v>
      </c>
      <c r="AD8" s="206">
        <v>18.260000000000002</v>
      </c>
    </row>
    <row r="9" spans="1:30" x14ac:dyDescent="0.2">
      <c r="A9" s="208" t="s">
        <v>356</v>
      </c>
      <c r="B9" s="207">
        <v>40694</v>
      </c>
      <c r="C9" s="206" t="s">
        <v>1092</v>
      </c>
      <c r="D9" s="206" t="s">
        <v>951</v>
      </c>
      <c r="E9" s="208">
        <v>374</v>
      </c>
      <c r="F9" s="208">
        <v>95.15</v>
      </c>
      <c r="G9" s="206">
        <v>7.16</v>
      </c>
      <c r="H9" s="206">
        <v>139</v>
      </c>
      <c r="I9" s="206">
        <v>75</v>
      </c>
      <c r="J9" s="206">
        <v>1</v>
      </c>
      <c r="K9" s="206">
        <v>74</v>
      </c>
      <c r="N9" s="206">
        <v>94.89</v>
      </c>
      <c r="O9" s="206">
        <v>94.74</v>
      </c>
      <c r="P9" s="206">
        <v>1.57</v>
      </c>
      <c r="Q9" s="206">
        <v>0</v>
      </c>
      <c r="R9" s="206">
        <v>0</v>
      </c>
      <c r="S9" s="206">
        <v>1</v>
      </c>
      <c r="T9" s="206">
        <v>0</v>
      </c>
      <c r="U9" s="206">
        <v>6</v>
      </c>
      <c r="V9" s="206">
        <v>29.21</v>
      </c>
      <c r="W9" s="206">
        <v>24.75</v>
      </c>
      <c r="X9" s="206">
        <v>46.04</v>
      </c>
      <c r="Y9" s="206">
        <v>18.72</v>
      </c>
      <c r="Z9" s="206">
        <v>24.14</v>
      </c>
      <c r="AA9" s="206">
        <v>57.14</v>
      </c>
      <c r="AB9" s="206">
        <v>37.5</v>
      </c>
      <c r="AC9" s="206">
        <v>50</v>
      </c>
      <c r="AD9" s="206">
        <v>12.5</v>
      </c>
    </row>
    <row r="10" spans="1:30" x14ac:dyDescent="0.2">
      <c r="A10" s="208" t="s">
        <v>378</v>
      </c>
      <c r="B10" s="207">
        <v>40694</v>
      </c>
      <c r="C10" s="206" t="s">
        <v>1103</v>
      </c>
      <c r="D10" s="206" t="s">
        <v>951</v>
      </c>
      <c r="E10" s="208">
        <v>421</v>
      </c>
      <c r="F10" s="208">
        <v>94.25</v>
      </c>
      <c r="G10" s="206">
        <v>8.8000000000000007</v>
      </c>
      <c r="H10" s="206">
        <v>159</v>
      </c>
      <c r="I10" s="206">
        <v>15</v>
      </c>
      <c r="J10" s="206">
        <v>0</v>
      </c>
      <c r="K10" s="206">
        <v>15</v>
      </c>
      <c r="N10" s="206">
        <v>95.86</v>
      </c>
      <c r="O10" s="206">
        <v>100</v>
      </c>
      <c r="P10" s="206">
        <v>4.82</v>
      </c>
      <c r="Q10" s="206">
        <v>0</v>
      </c>
      <c r="R10" s="206">
        <v>0</v>
      </c>
      <c r="U10" s="206">
        <v>8</v>
      </c>
      <c r="V10" s="206">
        <v>29.19</v>
      </c>
      <c r="W10" s="206">
        <v>18.920000000000002</v>
      </c>
      <c r="X10" s="206">
        <v>51.89</v>
      </c>
      <c r="Y10" s="206">
        <v>21.08</v>
      </c>
      <c r="Z10" s="206">
        <v>25.41</v>
      </c>
      <c r="AA10" s="206">
        <v>53.51</v>
      </c>
      <c r="AB10" s="206">
        <v>0</v>
      </c>
      <c r="AC10" s="206">
        <v>0</v>
      </c>
      <c r="AD10" s="206">
        <v>0</v>
      </c>
    </row>
    <row r="11" spans="1:30" x14ac:dyDescent="0.2">
      <c r="A11" s="208" t="s">
        <v>402</v>
      </c>
      <c r="B11" s="207">
        <v>40694</v>
      </c>
      <c r="C11" s="206" t="s">
        <v>1115</v>
      </c>
      <c r="D11" s="206" t="s">
        <v>1045</v>
      </c>
      <c r="E11" s="208">
        <v>329</v>
      </c>
      <c r="F11" s="208">
        <v>94.62</v>
      </c>
      <c r="G11" s="206">
        <v>9.5399999999999991</v>
      </c>
      <c r="H11" s="206">
        <v>128</v>
      </c>
      <c r="I11" s="206">
        <v>29</v>
      </c>
      <c r="J11" s="206">
        <v>0</v>
      </c>
      <c r="K11" s="206">
        <v>29</v>
      </c>
      <c r="N11" s="206">
        <v>95.86</v>
      </c>
      <c r="O11" s="206">
        <v>97.37</v>
      </c>
      <c r="P11" s="206">
        <v>3.08</v>
      </c>
      <c r="Q11" s="206">
        <v>0</v>
      </c>
      <c r="R11" s="206">
        <v>0</v>
      </c>
      <c r="S11" s="206">
        <v>1</v>
      </c>
      <c r="T11" s="206">
        <v>0</v>
      </c>
      <c r="U11" s="206">
        <v>11</v>
      </c>
      <c r="V11" s="206">
        <v>32.24</v>
      </c>
      <c r="W11" s="206">
        <v>17.11</v>
      </c>
      <c r="X11" s="206">
        <v>50.66</v>
      </c>
      <c r="Y11" s="206">
        <v>14.67</v>
      </c>
      <c r="Z11" s="206">
        <v>21.33</v>
      </c>
      <c r="AA11" s="206">
        <v>64</v>
      </c>
      <c r="AB11" s="206">
        <v>0</v>
      </c>
      <c r="AC11" s="206">
        <v>0</v>
      </c>
      <c r="AD11" s="206">
        <v>100</v>
      </c>
    </row>
    <row r="12" spans="1:30" x14ac:dyDescent="0.2">
      <c r="A12" s="208" t="s">
        <v>509</v>
      </c>
      <c r="B12" s="207">
        <v>40694</v>
      </c>
      <c r="C12" s="206" t="s">
        <v>1161</v>
      </c>
      <c r="D12" s="206" t="s">
        <v>951</v>
      </c>
      <c r="E12" s="208">
        <v>367</v>
      </c>
      <c r="F12" s="208">
        <v>95.27</v>
      </c>
      <c r="G12" s="206">
        <v>4.7</v>
      </c>
      <c r="H12" s="206">
        <v>127</v>
      </c>
      <c r="I12" s="206">
        <v>13</v>
      </c>
      <c r="J12" s="206">
        <v>0</v>
      </c>
      <c r="K12" s="206">
        <v>13</v>
      </c>
      <c r="M12" s="208">
        <v>0.27250000000000002</v>
      </c>
      <c r="N12" s="206">
        <v>95.1</v>
      </c>
      <c r="O12" s="206">
        <v>96.05</v>
      </c>
      <c r="P12" s="206">
        <v>3.14</v>
      </c>
      <c r="Q12" s="206">
        <v>0</v>
      </c>
      <c r="R12" s="206">
        <v>0</v>
      </c>
      <c r="U12" s="206">
        <v>15</v>
      </c>
      <c r="V12" s="206">
        <v>41.46</v>
      </c>
      <c r="W12" s="206">
        <v>17.68</v>
      </c>
      <c r="X12" s="206">
        <v>40.85</v>
      </c>
      <c r="Y12" s="206">
        <v>23.17</v>
      </c>
      <c r="Z12" s="206">
        <v>20.73</v>
      </c>
      <c r="AA12" s="206">
        <v>56.1</v>
      </c>
      <c r="AB12" s="206">
        <v>0</v>
      </c>
      <c r="AC12" s="206">
        <v>0</v>
      </c>
      <c r="AD12" s="206">
        <v>100</v>
      </c>
    </row>
    <row r="13" spans="1:30" x14ac:dyDescent="0.2">
      <c r="A13" s="208" t="s">
        <v>537</v>
      </c>
      <c r="B13" s="207">
        <v>40694</v>
      </c>
      <c r="C13" s="206" t="s">
        <v>1175</v>
      </c>
      <c r="D13" s="206" t="s">
        <v>951</v>
      </c>
      <c r="E13" s="208">
        <v>700</v>
      </c>
      <c r="F13" s="208">
        <v>92.75</v>
      </c>
      <c r="G13" s="206">
        <v>6.97</v>
      </c>
      <c r="H13" s="206">
        <v>266</v>
      </c>
      <c r="I13" s="206">
        <v>730</v>
      </c>
      <c r="J13" s="206">
        <v>296</v>
      </c>
      <c r="K13" s="206">
        <v>434</v>
      </c>
      <c r="N13" s="206">
        <v>93.8</v>
      </c>
      <c r="O13" s="206">
        <v>94.74</v>
      </c>
      <c r="P13" s="206">
        <v>2.2999999999999998</v>
      </c>
      <c r="Q13" s="206">
        <v>0</v>
      </c>
      <c r="R13" s="206">
        <v>0</v>
      </c>
      <c r="U13" s="206">
        <v>24</v>
      </c>
      <c r="V13" s="206">
        <v>40.99</v>
      </c>
      <c r="W13" s="206">
        <v>24.56</v>
      </c>
      <c r="X13" s="206">
        <v>34.450000000000003</v>
      </c>
      <c r="Y13" s="206">
        <v>43.4</v>
      </c>
      <c r="Z13" s="206">
        <v>26.27</v>
      </c>
      <c r="AA13" s="206">
        <v>30.33</v>
      </c>
      <c r="AB13" s="206">
        <v>49.23</v>
      </c>
      <c r="AC13" s="206">
        <v>32.97</v>
      </c>
      <c r="AD13" s="206">
        <v>17.8</v>
      </c>
    </row>
    <row r="14" spans="1:30" x14ac:dyDescent="0.2">
      <c r="A14" s="208" t="s">
        <v>591</v>
      </c>
      <c r="B14" s="207">
        <v>40694</v>
      </c>
      <c r="C14" s="206" t="s">
        <v>1197</v>
      </c>
      <c r="D14" s="206" t="s">
        <v>951</v>
      </c>
      <c r="E14" s="208">
        <v>472</v>
      </c>
      <c r="F14" s="208">
        <v>92.06</v>
      </c>
      <c r="G14" s="206">
        <v>6.38</v>
      </c>
      <c r="H14" s="206">
        <v>179</v>
      </c>
      <c r="I14" s="206">
        <v>210</v>
      </c>
      <c r="J14" s="206">
        <v>48</v>
      </c>
      <c r="K14" s="206">
        <v>162</v>
      </c>
      <c r="M14" s="208">
        <v>1.4831000000000001</v>
      </c>
      <c r="N14" s="206">
        <v>94.29</v>
      </c>
      <c r="O14" s="206">
        <v>100</v>
      </c>
      <c r="P14" s="206">
        <v>4.88</v>
      </c>
      <c r="Q14" s="206">
        <v>2.63</v>
      </c>
      <c r="R14" s="206">
        <v>0</v>
      </c>
      <c r="S14" s="206">
        <v>3</v>
      </c>
      <c r="T14" s="206">
        <v>0</v>
      </c>
      <c r="U14" s="206">
        <v>18</v>
      </c>
      <c r="V14" s="206">
        <v>44.38</v>
      </c>
      <c r="W14" s="206">
        <v>22.29</v>
      </c>
      <c r="X14" s="206">
        <v>33.33</v>
      </c>
      <c r="Y14" s="206">
        <v>39.68</v>
      </c>
      <c r="Z14" s="206">
        <v>31.66</v>
      </c>
      <c r="AA14" s="206">
        <v>28.66</v>
      </c>
      <c r="AB14" s="206">
        <v>45.4</v>
      </c>
      <c r="AC14" s="206">
        <v>37.24</v>
      </c>
      <c r="AD14" s="206">
        <v>17.36</v>
      </c>
    </row>
    <row r="15" spans="1:30" x14ac:dyDescent="0.2">
      <c r="A15" s="208" t="s">
        <v>619</v>
      </c>
      <c r="B15" s="207">
        <v>40694</v>
      </c>
      <c r="C15" s="206" t="s">
        <v>1211</v>
      </c>
      <c r="D15" s="206" t="s">
        <v>951</v>
      </c>
      <c r="E15" s="208">
        <v>668</v>
      </c>
      <c r="F15" s="208">
        <v>91.56</v>
      </c>
      <c r="G15" s="206">
        <v>6.58</v>
      </c>
      <c r="H15" s="206">
        <v>267</v>
      </c>
      <c r="I15" s="206">
        <v>392</v>
      </c>
      <c r="J15" s="206">
        <v>72</v>
      </c>
      <c r="K15" s="206">
        <v>320</v>
      </c>
      <c r="M15" s="208">
        <v>0.2994</v>
      </c>
      <c r="N15" s="206">
        <v>94</v>
      </c>
      <c r="O15" s="206">
        <v>98.25</v>
      </c>
      <c r="P15" s="206">
        <v>1.42</v>
      </c>
      <c r="Q15" s="206">
        <v>0</v>
      </c>
      <c r="R15" s="206">
        <v>0</v>
      </c>
      <c r="S15" s="206">
        <v>1</v>
      </c>
      <c r="T15" s="206">
        <v>0</v>
      </c>
      <c r="U15" s="206">
        <v>10</v>
      </c>
      <c r="V15" s="206">
        <v>39.18</v>
      </c>
      <c r="W15" s="206">
        <v>26.32</v>
      </c>
      <c r="X15" s="206">
        <v>34.49</v>
      </c>
      <c r="Y15" s="206">
        <v>40.54</v>
      </c>
      <c r="Z15" s="206">
        <v>26.02</v>
      </c>
      <c r="AA15" s="206">
        <v>33.43</v>
      </c>
      <c r="AB15" s="206">
        <v>48.42</v>
      </c>
      <c r="AC15" s="206">
        <v>34</v>
      </c>
      <c r="AD15" s="206">
        <v>17.579999999999998</v>
      </c>
    </row>
    <row r="16" spans="1:30" x14ac:dyDescent="0.2">
      <c r="A16" s="208" t="s">
        <v>629</v>
      </c>
      <c r="B16" s="207">
        <v>40694</v>
      </c>
      <c r="C16" s="206" t="s">
        <v>1216</v>
      </c>
      <c r="D16" s="206" t="s">
        <v>951</v>
      </c>
      <c r="E16" s="208">
        <v>507</v>
      </c>
      <c r="F16" s="208">
        <v>92.02</v>
      </c>
      <c r="G16" s="206">
        <v>16.600000000000001</v>
      </c>
      <c r="H16" s="206">
        <v>171</v>
      </c>
      <c r="I16" s="206">
        <v>452</v>
      </c>
      <c r="J16" s="206">
        <v>81</v>
      </c>
      <c r="K16" s="206">
        <v>371</v>
      </c>
      <c r="M16" s="208">
        <v>0.19719999999999999</v>
      </c>
      <c r="N16" s="206">
        <v>94.28</v>
      </c>
      <c r="O16" s="206">
        <v>96.49</v>
      </c>
      <c r="P16" s="206">
        <v>5.86</v>
      </c>
      <c r="Q16" s="206">
        <v>0</v>
      </c>
      <c r="R16" s="206">
        <v>0</v>
      </c>
      <c r="S16" s="206">
        <v>3</v>
      </c>
      <c r="T16" s="206">
        <v>0</v>
      </c>
      <c r="U16" s="206">
        <v>22</v>
      </c>
      <c r="V16" s="206">
        <v>42.21</v>
      </c>
      <c r="W16" s="206">
        <v>22.95</v>
      </c>
      <c r="X16" s="206">
        <v>34.840000000000003</v>
      </c>
      <c r="Y16" s="206">
        <v>37.5</v>
      </c>
      <c r="Z16" s="206">
        <v>30.53</v>
      </c>
      <c r="AA16" s="206">
        <v>31.97</v>
      </c>
      <c r="AB16" s="206">
        <v>45.09</v>
      </c>
      <c r="AC16" s="206">
        <v>38.39</v>
      </c>
      <c r="AD16" s="206">
        <v>16.52</v>
      </c>
    </row>
    <row r="17" spans="1:30" x14ac:dyDescent="0.2">
      <c r="A17" s="208" t="s">
        <v>643</v>
      </c>
      <c r="B17" s="207">
        <v>40694</v>
      </c>
      <c r="C17" s="206" t="s">
        <v>1223</v>
      </c>
      <c r="D17" s="206" t="s">
        <v>951</v>
      </c>
      <c r="E17" s="208">
        <v>1056</v>
      </c>
      <c r="F17" s="208">
        <v>94.82</v>
      </c>
      <c r="G17" s="206">
        <v>11.8</v>
      </c>
      <c r="H17" s="206">
        <v>265</v>
      </c>
      <c r="I17" s="206">
        <v>836</v>
      </c>
      <c r="J17" s="206">
        <v>351</v>
      </c>
      <c r="K17" s="206">
        <v>485</v>
      </c>
      <c r="M17" s="208">
        <v>0.37880000000000003</v>
      </c>
      <c r="N17" s="206">
        <v>95.84</v>
      </c>
      <c r="O17" s="206">
        <v>73.680000000000007</v>
      </c>
      <c r="P17" s="206">
        <v>6.64</v>
      </c>
      <c r="Q17" s="206">
        <v>0</v>
      </c>
      <c r="R17" s="206">
        <v>0</v>
      </c>
      <c r="S17" s="206">
        <v>0</v>
      </c>
      <c r="T17" s="206">
        <v>1</v>
      </c>
      <c r="U17" s="206">
        <v>27</v>
      </c>
      <c r="V17" s="206">
        <v>32.630000000000003</v>
      </c>
      <c r="W17" s="206">
        <v>22.93</v>
      </c>
      <c r="X17" s="206">
        <v>44.44</v>
      </c>
      <c r="Y17" s="206">
        <v>35.69</v>
      </c>
      <c r="Z17" s="206">
        <v>23.96</v>
      </c>
      <c r="AA17" s="206">
        <v>40.340000000000003</v>
      </c>
      <c r="AB17" s="206">
        <v>34.89</v>
      </c>
      <c r="AC17" s="206">
        <v>38.909999999999997</v>
      </c>
      <c r="AD17" s="206">
        <v>26.2</v>
      </c>
    </row>
    <row r="18" spans="1:30" x14ac:dyDescent="0.2">
      <c r="A18" s="208" t="s">
        <v>649</v>
      </c>
      <c r="B18" s="207">
        <v>40694</v>
      </c>
      <c r="C18" s="206" t="s">
        <v>1226</v>
      </c>
      <c r="D18" s="206" t="s">
        <v>951</v>
      </c>
      <c r="E18" s="208">
        <v>437</v>
      </c>
      <c r="F18" s="208">
        <v>94.77</v>
      </c>
      <c r="G18" s="206">
        <v>5.43</v>
      </c>
      <c r="H18" s="206">
        <v>128</v>
      </c>
      <c r="I18" s="206">
        <v>341</v>
      </c>
      <c r="J18" s="206">
        <v>100</v>
      </c>
      <c r="K18" s="206">
        <v>241</v>
      </c>
      <c r="N18" s="206">
        <v>94.24</v>
      </c>
      <c r="O18" s="206">
        <v>100</v>
      </c>
      <c r="P18" s="206">
        <v>4.41</v>
      </c>
      <c r="Q18" s="206">
        <v>3.95</v>
      </c>
      <c r="R18" s="206">
        <v>0</v>
      </c>
      <c r="S18" s="206">
        <v>0</v>
      </c>
      <c r="T18" s="206">
        <v>0</v>
      </c>
      <c r="U18" s="206">
        <v>13</v>
      </c>
      <c r="V18" s="206">
        <v>32.53</v>
      </c>
      <c r="W18" s="206">
        <v>24.62</v>
      </c>
      <c r="X18" s="206">
        <v>42.86</v>
      </c>
      <c r="Y18" s="206">
        <v>41.89</v>
      </c>
      <c r="Z18" s="206">
        <v>27.19</v>
      </c>
      <c r="AA18" s="206">
        <v>30.92</v>
      </c>
      <c r="AB18" s="206">
        <v>38.549999999999997</v>
      </c>
      <c r="AC18" s="206">
        <v>35.9</v>
      </c>
      <c r="AD18" s="206">
        <v>25.54</v>
      </c>
    </row>
    <row r="19" spans="1:30" x14ac:dyDescent="0.2">
      <c r="A19" s="208" t="s">
        <v>717</v>
      </c>
      <c r="B19" s="207">
        <v>40694</v>
      </c>
      <c r="C19" s="206" t="s">
        <v>1254</v>
      </c>
      <c r="D19" s="206" t="s">
        <v>951</v>
      </c>
      <c r="E19" s="208">
        <v>2895</v>
      </c>
      <c r="F19" s="208">
        <v>93.11</v>
      </c>
      <c r="G19" s="206">
        <v>8.77</v>
      </c>
      <c r="H19" s="206">
        <v>1365</v>
      </c>
      <c r="I19" s="206">
        <v>2337</v>
      </c>
      <c r="J19" s="206">
        <v>2101</v>
      </c>
      <c r="K19" s="206">
        <v>236</v>
      </c>
      <c r="L19" s="206">
        <v>17.2712</v>
      </c>
      <c r="M19" s="208">
        <v>1.4161999999999999</v>
      </c>
      <c r="N19" s="206">
        <v>94.65</v>
      </c>
      <c r="O19" s="206">
        <v>97.37</v>
      </c>
      <c r="P19" s="206">
        <v>1.42</v>
      </c>
      <c r="Q19" s="206">
        <v>0</v>
      </c>
      <c r="R19" s="206">
        <v>0.61</v>
      </c>
      <c r="S19" s="206">
        <v>1</v>
      </c>
      <c r="T19" s="206">
        <v>0</v>
      </c>
      <c r="U19" s="206">
        <v>5</v>
      </c>
      <c r="V19" s="206">
        <v>38.270000000000003</v>
      </c>
      <c r="W19" s="206">
        <v>29.36</v>
      </c>
      <c r="X19" s="206">
        <v>32.369999999999997</v>
      </c>
      <c r="Y19" s="206">
        <v>17.559999999999999</v>
      </c>
      <c r="Z19" s="206">
        <v>23.44</v>
      </c>
      <c r="AA19" s="206">
        <v>59</v>
      </c>
      <c r="AB19" s="206">
        <v>41.82</v>
      </c>
      <c r="AC19" s="206">
        <v>33.26</v>
      </c>
      <c r="AD19" s="206">
        <v>24.92</v>
      </c>
    </row>
    <row r="20" spans="1:30" x14ac:dyDescent="0.2">
      <c r="A20" s="208" t="s">
        <v>721</v>
      </c>
      <c r="B20" s="207">
        <v>40694</v>
      </c>
      <c r="C20" s="206" t="s">
        <v>1256</v>
      </c>
      <c r="D20" s="206" t="s">
        <v>951</v>
      </c>
      <c r="E20" s="208">
        <v>1769</v>
      </c>
      <c r="F20" s="208">
        <v>92.27</v>
      </c>
      <c r="G20" s="206">
        <v>10.1</v>
      </c>
      <c r="H20" s="206">
        <v>734</v>
      </c>
      <c r="I20" s="206">
        <v>859</v>
      </c>
      <c r="J20" s="206">
        <v>568</v>
      </c>
      <c r="K20" s="206">
        <v>291</v>
      </c>
      <c r="L20" s="206">
        <v>22.894300000000001</v>
      </c>
      <c r="M20" s="208">
        <v>1.8089</v>
      </c>
      <c r="N20" s="206">
        <v>95.32</v>
      </c>
      <c r="O20" s="206">
        <v>94.74</v>
      </c>
      <c r="P20" s="206">
        <v>3.45</v>
      </c>
      <c r="Q20" s="206">
        <v>2.63</v>
      </c>
      <c r="R20" s="206">
        <v>1.77</v>
      </c>
      <c r="S20" s="206">
        <v>1</v>
      </c>
      <c r="T20" s="206">
        <v>0</v>
      </c>
      <c r="U20" s="206">
        <v>11</v>
      </c>
      <c r="V20" s="206">
        <v>40.18</v>
      </c>
      <c r="W20" s="206">
        <v>32.51</v>
      </c>
      <c r="X20" s="206">
        <v>27.31</v>
      </c>
      <c r="Y20" s="206">
        <v>21</v>
      </c>
      <c r="Z20" s="206">
        <v>25.76</v>
      </c>
      <c r="AA20" s="206">
        <v>53.25</v>
      </c>
      <c r="AB20" s="206">
        <v>46.58</v>
      </c>
      <c r="AC20" s="206">
        <v>32.06</v>
      </c>
      <c r="AD20" s="206">
        <v>21.36</v>
      </c>
    </row>
    <row r="21" spans="1:30" x14ac:dyDescent="0.2">
      <c r="A21" s="208" t="s">
        <v>725</v>
      </c>
      <c r="B21" s="207">
        <v>40694</v>
      </c>
      <c r="C21" s="206" t="s">
        <v>1258</v>
      </c>
      <c r="D21" s="206" t="s">
        <v>951</v>
      </c>
      <c r="E21" s="208">
        <v>1794</v>
      </c>
      <c r="F21" s="208">
        <v>88.5</v>
      </c>
      <c r="G21" s="206">
        <v>11.2</v>
      </c>
      <c r="H21" s="206">
        <v>679</v>
      </c>
      <c r="I21" s="206">
        <v>1816</v>
      </c>
      <c r="J21" s="206">
        <v>1080</v>
      </c>
      <c r="K21" s="206">
        <v>736</v>
      </c>
      <c r="L21" s="206">
        <v>24.916399999999999</v>
      </c>
      <c r="M21" s="208">
        <v>1.6165</v>
      </c>
      <c r="N21" s="206">
        <v>95.26</v>
      </c>
      <c r="O21" s="206">
        <v>97.89</v>
      </c>
      <c r="P21" s="206">
        <v>6.37</v>
      </c>
      <c r="Q21" s="206">
        <v>0</v>
      </c>
      <c r="R21" s="206">
        <v>0.83</v>
      </c>
      <c r="S21" s="206">
        <v>2</v>
      </c>
      <c r="T21" s="206">
        <v>0</v>
      </c>
      <c r="U21" s="206">
        <v>24</v>
      </c>
      <c r="V21" s="206">
        <v>48.62</v>
      </c>
      <c r="W21" s="206">
        <v>30.21</v>
      </c>
      <c r="X21" s="206">
        <v>21.17</v>
      </c>
      <c r="Y21" s="206">
        <v>27.75</v>
      </c>
      <c r="Z21" s="206">
        <v>28.03</v>
      </c>
      <c r="AA21" s="206">
        <v>44.22</v>
      </c>
      <c r="AB21" s="206">
        <v>52.47</v>
      </c>
      <c r="AC21" s="206">
        <v>32.090000000000003</v>
      </c>
      <c r="AD21" s="206">
        <v>15.44</v>
      </c>
    </row>
    <row r="22" spans="1:30" x14ac:dyDescent="0.2">
      <c r="A22" s="208" t="s">
        <v>734</v>
      </c>
      <c r="B22" s="207">
        <v>40694</v>
      </c>
      <c r="C22" s="206" t="s">
        <v>1262</v>
      </c>
      <c r="D22" s="206" t="s">
        <v>951</v>
      </c>
      <c r="E22" s="208">
        <v>1788</v>
      </c>
      <c r="F22" s="208">
        <v>92.81</v>
      </c>
      <c r="G22" s="206">
        <v>19.3</v>
      </c>
      <c r="H22" s="206">
        <v>675</v>
      </c>
      <c r="I22" s="206">
        <v>924</v>
      </c>
      <c r="J22" s="206">
        <v>546</v>
      </c>
      <c r="K22" s="206">
        <v>378</v>
      </c>
      <c r="L22" s="206">
        <v>12.472</v>
      </c>
      <c r="M22" s="208">
        <v>1.5101</v>
      </c>
      <c r="N22" s="206">
        <v>93.59</v>
      </c>
      <c r="O22" s="206">
        <v>96.49</v>
      </c>
      <c r="P22" s="206">
        <v>5.66</v>
      </c>
      <c r="Q22" s="206">
        <v>0</v>
      </c>
      <c r="R22" s="206">
        <v>0</v>
      </c>
      <c r="S22" s="206">
        <v>2</v>
      </c>
      <c r="T22" s="206">
        <v>0</v>
      </c>
      <c r="U22" s="206">
        <v>27</v>
      </c>
      <c r="V22" s="206">
        <v>47.48</v>
      </c>
      <c r="W22" s="206">
        <v>33.94</v>
      </c>
      <c r="X22" s="206">
        <v>18.579999999999998</v>
      </c>
      <c r="Y22" s="206">
        <v>22.72</v>
      </c>
      <c r="Z22" s="206">
        <v>31.53</v>
      </c>
      <c r="AA22" s="206">
        <v>45.76</v>
      </c>
      <c r="AB22" s="206">
        <v>53.05</v>
      </c>
      <c r="AC22" s="206">
        <v>34.479999999999997</v>
      </c>
      <c r="AD22" s="206">
        <v>12.47</v>
      </c>
    </row>
    <row r="23" spans="1:30" x14ac:dyDescent="0.2">
      <c r="A23" s="208" t="s">
        <v>738</v>
      </c>
      <c r="B23" s="207">
        <v>40694</v>
      </c>
      <c r="C23" s="206" t="s">
        <v>1264</v>
      </c>
      <c r="D23" s="206" t="s">
        <v>1045</v>
      </c>
      <c r="E23" s="208">
        <v>1826</v>
      </c>
      <c r="F23" s="208">
        <v>89.2</v>
      </c>
      <c r="G23" s="206">
        <v>6.67</v>
      </c>
      <c r="H23" s="206">
        <v>723</v>
      </c>
      <c r="I23" s="206">
        <v>2092</v>
      </c>
      <c r="J23" s="206">
        <v>1541</v>
      </c>
      <c r="K23" s="206">
        <v>551</v>
      </c>
      <c r="L23" s="206">
        <v>16.8675</v>
      </c>
      <c r="M23" s="208">
        <v>1.8620000000000001</v>
      </c>
      <c r="N23" s="206">
        <v>93.9</v>
      </c>
      <c r="O23" s="206">
        <v>100</v>
      </c>
      <c r="P23" s="206">
        <v>5.19</v>
      </c>
      <c r="Q23" s="206">
        <v>0</v>
      </c>
      <c r="R23" s="206">
        <v>0</v>
      </c>
      <c r="S23" s="206">
        <v>0</v>
      </c>
      <c r="T23" s="206">
        <v>1</v>
      </c>
      <c r="U23" s="206">
        <v>50</v>
      </c>
      <c r="V23" s="206">
        <v>52.32</v>
      </c>
      <c r="W23" s="206">
        <v>31.31</v>
      </c>
      <c r="X23" s="206">
        <v>16.37</v>
      </c>
      <c r="Y23" s="206">
        <v>26.59</v>
      </c>
      <c r="Z23" s="206">
        <v>30.08</v>
      </c>
      <c r="AA23" s="206">
        <v>43.32</v>
      </c>
      <c r="AB23" s="206">
        <v>58.66</v>
      </c>
      <c r="AC23" s="206">
        <v>28.79</v>
      </c>
      <c r="AD23" s="206">
        <v>12.55</v>
      </c>
    </row>
    <row r="24" spans="1:30" x14ac:dyDescent="0.2">
      <c r="A24" s="208" t="s">
        <v>748</v>
      </c>
      <c r="B24" s="207">
        <v>40694</v>
      </c>
      <c r="C24" s="206" t="s">
        <v>1266</v>
      </c>
      <c r="D24" s="206" t="s">
        <v>1045</v>
      </c>
      <c r="E24" s="208">
        <v>903</v>
      </c>
      <c r="F24" s="208">
        <v>91.44</v>
      </c>
      <c r="G24" s="206">
        <v>20.3</v>
      </c>
      <c r="H24" s="206">
        <v>302</v>
      </c>
      <c r="I24" s="206">
        <v>226</v>
      </c>
      <c r="J24" s="206">
        <v>76</v>
      </c>
      <c r="K24" s="206">
        <v>150</v>
      </c>
      <c r="L24" s="206">
        <v>19.379799999999999</v>
      </c>
      <c r="M24" s="208">
        <v>1.4396</v>
      </c>
      <c r="R24" s="206">
        <v>1.39</v>
      </c>
      <c r="S24" s="206">
        <v>2</v>
      </c>
      <c r="T24" s="206">
        <v>1</v>
      </c>
      <c r="U24" s="206">
        <v>36</v>
      </c>
      <c r="V24" s="206">
        <v>59.67</v>
      </c>
      <c r="W24" s="206">
        <v>25.62</v>
      </c>
      <c r="X24" s="206">
        <v>14.71</v>
      </c>
      <c r="Y24" s="206">
        <v>31.24</v>
      </c>
      <c r="Z24" s="206">
        <v>30.4</v>
      </c>
      <c r="AA24" s="206">
        <v>38.36</v>
      </c>
      <c r="AB24" s="206">
        <v>61.78</v>
      </c>
      <c r="AC24" s="206">
        <v>27.86</v>
      </c>
      <c r="AD24" s="206">
        <v>10.36</v>
      </c>
    </row>
    <row r="25" spans="1:30" x14ac:dyDescent="0.2">
      <c r="A25" s="208" t="s">
        <v>750</v>
      </c>
      <c r="B25" s="207">
        <v>40694</v>
      </c>
      <c r="C25" s="206" t="s">
        <v>1267</v>
      </c>
      <c r="D25" s="206" t="s">
        <v>951</v>
      </c>
      <c r="E25" s="208">
        <v>1155</v>
      </c>
      <c r="F25" s="208">
        <v>92.77</v>
      </c>
      <c r="G25" s="206">
        <v>9.7100000000000009</v>
      </c>
      <c r="H25" s="206">
        <v>478</v>
      </c>
      <c r="I25" s="206">
        <v>2609</v>
      </c>
      <c r="J25" s="206">
        <v>2340</v>
      </c>
      <c r="K25" s="206">
        <v>269</v>
      </c>
      <c r="L25" s="206">
        <v>21.645</v>
      </c>
      <c r="M25" s="208">
        <v>0.3463</v>
      </c>
      <c r="N25" s="206">
        <v>96.27</v>
      </c>
      <c r="O25" s="206">
        <v>100</v>
      </c>
      <c r="P25" s="206">
        <v>4.7</v>
      </c>
      <c r="Q25" s="206">
        <v>0</v>
      </c>
      <c r="R25" s="206">
        <v>2.44</v>
      </c>
      <c r="S25" s="206">
        <v>2</v>
      </c>
      <c r="T25" s="206">
        <v>0</v>
      </c>
      <c r="U25" s="206">
        <v>22</v>
      </c>
      <c r="V25" s="206">
        <v>52.81</v>
      </c>
      <c r="W25" s="206">
        <v>28.46</v>
      </c>
      <c r="X25" s="206">
        <v>18.72</v>
      </c>
      <c r="Y25" s="206">
        <v>26.45</v>
      </c>
      <c r="Z25" s="206">
        <v>29.64</v>
      </c>
      <c r="AA25" s="206">
        <v>43.91</v>
      </c>
      <c r="AB25" s="206">
        <v>53.63</v>
      </c>
      <c r="AC25" s="206">
        <v>34.659999999999997</v>
      </c>
      <c r="AD25" s="206">
        <v>11.71</v>
      </c>
    </row>
    <row r="26" spans="1:30" x14ac:dyDescent="0.2">
      <c r="A26" s="208" t="s">
        <v>756</v>
      </c>
      <c r="B26" s="207">
        <v>40694</v>
      </c>
      <c r="C26" s="206" t="s">
        <v>1270</v>
      </c>
      <c r="D26" s="206" t="s">
        <v>951</v>
      </c>
      <c r="E26" s="208">
        <v>1412</v>
      </c>
      <c r="F26" s="208">
        <v>94.29</v>
      </c>
      <c r="G26" s="206">
        <v>18</v>
      </c>
      <c r="H26" s="206">
        <v>512</v>
      </c>
      <c r="I26" s="206">
        <v>288</v>
      </c>
      <c r="J26" s="206">
        <v>39</v>
      </c>
      <c r="K26" s="206">
        <v>249</v>
      </c>
      <c r="L26" s="206">
        <v>26.6997</v>
      </c>
      <c r="M26" s="208">
        <v>0.49580000000000002</v>
      </c>
      <c r="N26" s="206">
        <v>94.09</v>
      </c>
      <c r="O26" s="206">
        <v>100</v>
      </c>
      <c r="P26" s="206">
        <v>3.66</v>
      </c>
      <c r="Q26" s="206">
        <v>0</v>
      </c>
      <c r="R26" s="206">
        <v>0</v>
      </c>
      <c r="S26" s="206">
        <v>2</v>
      </c>
      <c r="T26" s="206">
        <v>0</v>
      </c>
      <c r="U26" s="206">
        <v>29</v>
      </c>
      <c r="V26" s="206">
        <v>46.3</v>
      </c>
      <c r="W26" s="206">
        <v>34.799999999999997</v>
      </c>
      <c r="X26" s="206">
        <v>18.899999999999999</v>
      </c>
      <c r="Y26" s="206">
        <v>25.03</v>
      </c>
      <c r="Z26" s="206">
        <v>32.909999999999997</v>
      </c>
      <c r="AA26" s="206">
        <v>42.05</v>
      </c>
      <c r="AB26" s="206">
        <v>53.52</v>
      </c>
      <c r="AC26" s="206">
        <v>33.51</v>
      </c>
      <c r="AD26" s="206">
        <v>12.97</v>
      </c>
    </row>
    <row r="27" spans="1:30" x14ac:dyDescent="0.2">
      <c r="A27" s="208" t="s">
        <v>760</v>
      </c>
      <c r="B27" s="207">
        <v>40694</v>
      </c>
      <c r="C27" s="206" t="s">
        <v>1272</v>
      </c>
      <c r="D27" s="206" t="s">
        <v>951</v>
      </c>
      <c r="E27" s="208">
        <v>1633</v>
      </c>
      <c r="F27" s="208">
        <v>89.8</v>
      </c>
      <c r="G27" s="206">
        <v>14.6</v>
      </c>
      <c r="H27" s="206">
        <v>600</v>
      </c>
      <c r="I27" s="206">
        <v>647</v>
      </c>
      <c r="J27" s="206">
        <v>209</v>
      </c>
      <c r="K27" s="206">
        <v>438</v>
      </c>
      <c r="L27" s="206">
        <v>23.025099999999998</v>
      </c>
      <c r="M27" s="208">
        <v>1.7759</v>
      </c>
      <c r="N27" s="206">
        <v>94.94</v>
      </c>
      <c r="O27" s="206">
        <v>100</v>
      </c>
      <c r="P27" s="206">
        <v>2.5099999999999998</v>
      </c>
      <c r="Q27" s="206">
        <v>0</v>
      </c>
      <c r="R27" s="206">
        <v>0</v>
      </c>
      <c r="S27" s="206">
        <v>1</v>
      </c>
      <c r="T27" s="206">
        <v>1</v>
      </c>
      <c r="U27" s="206">
        <v>44</v>
      </c>
      <c r="V27" s="206">
        <v>47.71</v>
      </c>
      <c r="W27" s="206">
        <v>32.299999999999997</v>
      </c>
      <c r="X27" s="206">
        <v>19.989999999999998</v>
      </c>
      <c r="Y27" s="206">
        <v>22.28</v>
      </c>
      <c r="Z27" s="206">
        <v>31.84</v>
      </c>
      <c r="AA27" s="206">
        <v>45.88</v>
      </c>
      <c r="AB27" s="206">
        <v>53.54</v>
      </c>
      <c r="AC27" s="206">
        <v>32.1</v>
      </c>
      <c r="AD27" s="206">
        <v>14.35</v>
      </c>
    </row>
    <row r="28" spans="1:30" x14ac:dyDescent="0.2">
      <c r="A28" s="208" t="s">
        <v>770</v>
      </c>
      <c r="B28" s="207">
        <v>40694</v>
      </c>
      <c r="C28" s="206" t="s">
        <v>1277</v>
      </c>
      <c r="D28" s="206" t="s">
        <v>951</v>
      </c>
      <c r="E28" s="208">
        <v>2295</v>
      </c>
      <c r="F28" s="208">
        <v>92.71</v>
      </c>
      <c r="G28" s="206">
        <v>10</v>
      </c>
      <c r="H28" s="206">
        <v>824</v>
      </c>
      <c r="I28" s="206">
        <v>1875</v>
      </c>
      <c r="J28" s="206">
        <v>1152</v>
      </c>
      <c r="K28" s="206">
        <v>723</v>
      </c>
      <c r="L28" s="206">
        <v>21.2636</v>
      </c>
      <c r="M28" s="208">
        <v>0.21790000000000001</v>
      </c>
      <c r="N28" s="206">
        <v>96.16</v>
      </c>
      <c r="O28" s="206">
        <v>98.95</v>
      </c>
      <c r="P28" s="206">
        <v>2.35</v>
      </c>
      <c r="Q28" s="206">
        <v>0</v>
      </c>
      <c r="R28" s="206">
        <v>0</v>
      </c>
      <c r="S28" s="206">
        <v>1</v>
      </c>
      <c r="T28" s="206">
        <v>0</v>
      </c>
      <c r="U28" s="206">
        <v>28</v>
      </c>
      <c r="V28" s="206">
        <v>34.89</v>
      </c>
      <c r="W28" s="206">
        <v>33.020000000000003</v>
      </c>
      <c r="X28" s="206">
        <v>32.090000000000003</v>
      </c>
      <c r="Y28" s="206">
        <v>16.3</v>
      </c>
      <c r="Z28" s="206">
        <v>23.98</v>
      </c>
      <c r="AA28" s="206">
        <v>59.72</v>
      </c>
      <c r="AB28" s="206">
        <v>36.78</v>
      </c>
      <c r="AC28" s="206">
        <v>31.59</v>
      </c>
      <c r="AD28" s="206">
        <v>31.63</v>
      </c>
    </row>
    <row r="29" spans="1:30" x14ac:dyDescent="0.2">
      <c r="A29" s="208" t="s">
        <v>772</v>
      </c>
      <c r="B29" s="207">
        <v>40694</v>
      </c>
      <c r="C29" s="206" t="s">
        <v>1278</v>
      </c>
      <c r="D29" s="206" t="s">
        <v>951</v>
      </c>
      <c r="E29" s="208">
        <v>2613</v>
      </c>
      <c r="F29" s="208">
        <v>91.58</v>
      </c>
      <c r="G29" s="206">
        <v>10.8</v>
      </c>
      <c r="H29" s="206">
        <v>998</v>
      </c>
      <c r="I29" s="206">
        <v>694</v>
      </c>
      <c r="J29" s="206">
        <v>332</v>
      </c>
      <c r="K29" s="206">
        <v>362</v>
      </c>
      <c r="L29" s="206">
        <v>18.637599999999999</v>
      </c>
      <c r="M29" s="208">
        <v>2.4876</v>
      </c>
      <c r="N29" s="206">
        <v>95.08</v>
      </c>
      <c r="O29" s="206">
        <v>98.25</v>
      </c>
      <c r="P29" s="206">
        <v>3.02</v>
      </c>
      <c r="Q29" s="206">
        <v>2.63</v>
      </c>
      <c r="R29" s="206">
        <v>0</v>
      </c>
      <c r="S29" s="206">
        <v>2</v>
      </c>
      <c r="T29" s="206">
        <v>0</v>
      </c>
      <c r="U29" s="206">
        <v>45</v>
      </c>
      <c r="V29" s="206">
        <v>47.54</v>
      </c>
      <c r="W29" s="206">
        <v>28.58</v>
      </c>
      <c r="X29" s="206">
        <v>23.89</v>
      </c>
      <c r="Y29" s="206">
        <v>24.16</v>
      </c>
      <c r="Z29" s="206">
        <v>28.26</v>
      </c>
      <c r="AA29" s="206">
        <v>47.58</v>
      </c>
      <c r="AB29" s="206">
        <v>49.1</v>
      </c>
      <c r="AC29" s="206">
        <v>33.26</v>
      </c>
      <c r="AD29" s="206">
        <v>17.64</v>
      </c>
    </row>
    <row r="30" spans="1:30" x14ac:dyDescent="0.2">
      <c r="A30" s="208" t="s">
        <v>778</v>
      </c>
      <c r="B30" s="207">
        <v>40694</v>
      </c>
      <c r="C30" s="206" t="s">
        <v>1280</v>
      </c>
      <c r="D30" s="206" t="s">
        <v>951</v>
      </c>
      <c r="E30" s="208">
        <v>3243</v>
      </c>
      <c r="F30" s="208">
        <v>91.42</v>
      </c>
      <c r="G30" s="206">
        <v>16</v>
      </c>
      <c r="H30" s="206">
        <v>1426</v>
      </c>
      <c r="I30" s="206">
        <v>1050</v>
      </c>
      <c r="J30" s="206">
        <v>517</v>
      </c>
      <c r="K30" s="206">
        <v>533</v>
      </c>
      <c r="L30" s="206">
        <v>19.7348</v>
      </c>
      <c r="M30" s="208">
        <v>1.0791999999999999</v>
      </c>
      <c r="N30" s="206">
        <v>95.04</v>
      </c>
      <c r="O30" s="206">
        <v>97.37</v>
      </c>
      <c r="P30" s="206">
        <v>5.13</v>
      </c>
      <c r="Q30" s="206">
        <v>3.16</v>
      </c>
      <c r="R30" s="206">
        <v>0.55000000000000004</v>
      </c>
      <c r="S30" s="206">
        <v>1</v>
      </c>
      <c r="T30" s="206">
        <v>0</v>
      </c>
      <c r="U30" s="206">
        <v>45</v>
      </c>
      <c r="V30" s="206">
        <v>35.65</v>
      </c>
      <c r="W30" s="206">
        <v>31.41</v>
      </c>
      <c r="X30" s="206">
        <v>32.93</v>
      </c>
      <c r="Y30" s="206">
        <v>18.2</v>
      </c>
      <c r="Z30" s="206">
        <v>25.05</v>
      </c>
      <c r="AA30" s="206">
        <v>56.75</v>
      </c>
      <c r="AB30" s="206">
        <v>36.590000000000003</v>
      </c>
      <c r="AC30" s="206">
        <v>34.99</v>
      </c>
      <c r="AD30" s="206">
        <v>28.42</v>
      </c>
    </row>
    <row r="31" spans="1:30" x14ac:dyDescent="0.2">
      <c r="A31" s="208" t="s">
        <v>782</v>
      </c>
      <c r="B31" s="207">
        <v>40694</v>
      </c>
      <c r="C31" s="206" t="s">
        <v>1282</v>
      </c>
      <c r="D31" s="206" t="s">
        <v>951</v>
      </c>
      <c r="E31" s="208">
        <v>2110</v>
      </c>
      <c r="F31" s="208">
        <v>89.7</v>
      </c>
      <c r="G31" s="206">
        <v>8.44</v>
      </c>
      <c r="H31" s="206">
        <v>902</v>
      </c>
      <c r="I31" s="206">
        <v>1139</v>
      </c>
      <c r="J31" s="206">
        <v>680</v>
      </c>
      <c r="K31" s="206">
        <v>459</v>
      </c>
      <c r="L31" s="206">
        <v>16.161100000000001</v>
      </c>
      <c r="M31" s="208">
        <v>4.0758000000000001</v>
      </c>
      <c r="N31" s="206">
        <v>94.72</v>
      </c>
      <c r="O31" s="206">
        <v>99.12</v>
      </c>
      <c r="P31" s="206">
        <v>3.08</v>
      </c>
      <c r="Q31" s="206">
        <v>1.32</v>
      </c>
      <c r="R31" s="206">
        <v>2.04</v>
      </c>
      <c r="S31" s="206">
        <v>3</v>
      </c>
      <c r="T31" s="206">
        <v>0</v>
      </c>
      <c r="U31" s="206">
        <v>28</v>
      </c>
      <c r="V31" s="206">
        <v>43.76</v>
      </c>
      <c r="W31" s="206">
        <v>31.95</v>
      </c>
      <c r="X31" s="206">
        <v>24.29</v>
      </c>
      <c r="Y31" s="206">
        <v>24.29</v>
      </c>
      <c r="Z31" s="206">
        <v>28.3</v>
      </c>
      <c r="AA31" s="206">
        <v>47.4</v>
      </c>
      <c r="AB31" s="206">
        <v>45.94</v>
      </c>
      <c r="AC31" s="206">
        <v>33.56</v>
      </c>
      <c r="AD31" s="206">
        <v>20.5</v>
      </c>
    </row>
    <row r="32" spans="1:30" x14ac:dyDescent="0.2">
      <c r="A32" s="208" t="s">
        <v>790</v>
      </c>
      <c r="B32" s="207">
        <v>40694</v>
      </c>
      <c r="C32" s="206" t="s">
        <v>1286</v>
      </c>
      <c r="D32" s="206" t="s">
        <v>951</v>
      </c>
      <c r="E32" s="208">
        <v>980</v>
      </c>
      <c r="F32" s="208">
        <v>90.11</v>
      </c>
      <c r="G32" s="206">
        <v>13.4</v>
      </c>
      <c r="H32" s="206">
        <v>398</v>
      </c>
      <c r="I32" s="206">
        <v>821</v>
      </c>
      <c r="J32" s="206">
        <v>629</v>
      </c>
      <c r="K32" s="206">
        <v>192</v>
      </c>
      <c r="L32" s="206">
        <v>18.571400000000001</v>
      </c>
      <c r="M32" s="208">
        <v>2.5510000000000002</v>
      </c>
      <c r="N32" s="206">
        <v>95.07</v>
      </c>
      <c r="O32" s="206">
        <v>96.84</v>
      </c>
      <c r="P32" s="206">
        <v>5.45</v>
      </c>
      <c r="Q32" s="206">
        <v>5.26</v>
      </c>
      <c r="R32" s="206">
        <v>0</v>
      </c>
      <c r="S32" s="206">
        <v>2</v>
      </c>
      <c r="T32" s="206">
        <v>0</v>
      </c>
      <c r="U32" s="206">
        <v>26</v>
      </c>
      <c r="V32" s="206">
        <v>59.3</v>
      </c>
      <c r="W32" s="206">
        <v>27.3</v>
      </c>
      <c r="X32" s="206">
        <v>13.4</v>
      </c>
      <c r="Y32" s="206">
        <v>29.8</v>
      </c>
      <c r="Z32" s="206">
        <v>28.5</v>
      </c>
      <c r="AA32" s="206">
        <v>41.7</v>
      </c>
      <c r="AB32" s="206">
        <v>60.63</v>
      </c>
      <c r="AC32" s="206">
        <v>27.22</v>
      </c>
      <c r="AD32" s="206">
        <v>12.15</v>
      </c>
    </row>
    <row r="33" spans="1:30" x14ac:dyDescent="0.2">
      <c r="A33" s="208" t="s">
        <v>815</v>
      </c>
      <c r="B33" s="207">
        <v>40694</v>
      </c>
      <c r="C33" s="206" t="s">
        <v>1288</v>
      </c>
      <c r="D33" s="206" t="s">
        <v>1045</v>
      </c>
      <c r="E33" s="208">
        <v>45</v>
      </c>
      <c r="F33" s="208">
        <v>69</v>
      </c>
      <c r="G33" s="206">
        <v>19.2</v>
      </c>
      <c r="H33" s="206">
        <v>10</v>
      </c>
      <c r="I33" s="206">
        <v>145</v>
      </c>
      <c r="J33" s="206">
        <v>0</v>
      </c>
      <c r="K33" s="206">
        <v>145</v>
      </c>
      <c r="M33" s="208">
        <v>11.1111</v>
      </c>
      <c r="N33" s="206">
        <v>96.59</v>
      </c>
      <c r="O33" s="206">
        <v>89.47</v>
      </c>
      <c r="P33" s="206">
        <v>1.39</v>
      </c>
      <c r="Q33" s="206">
        <v>0</v>
      </c>
      <c r="R33" s="206">
        <v>0</v>
      </c>
      <c r="S33" s="206">
        <v>1</v>
      </c>
      <c r="T33" s="206">
        <v>0</v>
      </c>
      <c r="U33" s="206">
        <v>1</v>
      </c>
      <c r="V33" s="206">
        <v>55.36</v>
      </c>
      <c r="W33" s="206">
        <v>39.29</v>
      </c>
      <c r="X33" s="206">
        <v>5.36</v>
      </c>
      <c r="Y33" s="206">
        <v>66.069999999999993</v>
      </c>
      <c r="Z33" s="206">
        <v>26.79</v>
      </c>
      <c r="AA33" s="206">
        <v>7.14</v>
      </c>
      <c r="AB33" s="206">
        <v>78.430000000000007</v>
      </c>
      <c r="AC33" s="206">
        <v>17.649999999999999</v>
      </c>
      <c r="AD33" s="206">
        <v>3.92</v>
      </c>
    </row>
    <row r="34" spans="1:30" x14ac:dyDescent="0.2">
      <c r="A34" s="208" t="s">
        <v>819</v>
      </c>
      <c r="B34" s="207">
        <v>40694</v>
      </c>
      <c r="C34" s="206" t="s">
        <v>1289</v>
      </c>
      <c r="D34" s="206" t="s">
        <v>951</v>
      </c>
      <c r="E34" s="208">
        <v>108</v>
      </c>
      <c r="F34" s="208">
        <v>82.9</v>
      </c>
      <c r="G34" s="206">
        <v>19</v>
      </c>
      <c r="H34" s="206">
        <v>29</v>
      </c>
      <c r="I34" s="206">
        <v>16</v>
      </c>
      <c r="J34" s="206">
        <v>0</v>
      </c>
      <c r="K34" s="206">
        <v>16</v>
      </c>
      <c r="M34" s="208">
        <v>10.1852</v>
      </c>
      <c r="N34" s="206">
        <v>95.19</v>
      </c>
      <c r="O34" s="206">
        <v>97.37</v>
      </c>
      <c r="P34" s="206">
        <v>4.3499999999999996</v>
      </c>
      <c r="Q34" s="206">
        <v>0</v>
      </c>
      <c r="R34" s="206">
        <v>0</v>
      </c>
      <c r="U34" s="206">
        <v>2</v>
      </c>
      <c r="V34" s="206">
        <v>53.03</v>
      </c>
      <c r="W34" s="206">
        <v>35.61</v>
      </c>
      <c r="X34" s="206">
        <v>11.36</v>
      </c>
      <c r="Y34" s="206">
        <v>38.93</v>
      </c>
      <c r="Z34" s="206">
        <v>35.880000000000003</v>
      </c>
      <c r="AA34" s="206">
        <v>25.19</v>
      </c>
      <c r="AB34" s="206">
        <v>63.56</v>
      </c>
      <c r="AC34" s="206">
        <v>28.81</v>
      </c>
      <c r="AD34" s="206">
        <v>7.63</v>
      </c>
    </row>
    <row r="35" spans="1:30" x14ac:dyDescent="0.2">
      <c r="A35" s="208" t="s">
        <v>823</v>
      </c>
      <c r="B35" s="207">
        <v>40694</v>
      </c>
      <c r="C35" s="206" t="s">
        <v>1290</v>
      </c>
      <c r="D35" s="206" t="s">
        <v>951</v>
      </c>
      <c r="E35" s="208">
        <v>77</v>
      </c>
      <c r="F35" s="208">
        <v>93.41</v>
      </c>
      <c r="G35" s="206">
        <v>8.64</v>
      </c>
      <c r="H35" s="206">
        <v>39</v>
      </c>
      <c r="I35" s="206">
        <v>18</v>
      </c>
      <c r="J35" s="206">
        <v>1</v>
      </c>
      <c r="K35" s="206">
        <v>17</v>
      </c>
      <c r="L35" s="206">
        <v>10.3896</v>
      </c>
      <c r="M35" s="208">
        <v>3.8961000000000001</v>
      </c>
      <c r="N35" s="206">
        <v>89.47</v>
      </c>
      <c r="O35" s="206">
        <v>94.74</v>
      </c>
      <c r="P35" s="206">
        <v>2.3199999999999998</v>
      </c>
      <c r="Q35" s="206">
        <v>0</v>
      </c>
      <c r="R35" s="206">
        <v>0</v>
      </c>
      <c r="S35" s="206">
        <v>0</v>
      </c>
      <c r="T35" s="206">
        <v>0</v>
      </c>
      <c r="U35" s="206">
        <v>3</v>
      </c>
      <c r="V35" s="206">
        <v>67.42</v>
      </c>
      <c r="W35" s="206">
        <v>28.09</v>
      </c>
      <c r="X35" s="206">
        <v>4.49</v>
      </c>
      <c r="Y35" s="206">
        <v>26.97</v>
      </c>
      <c r="Z35" s="206">
        <v>37.08</v>
      </c>
      <c r="AA35" s="206">
        <v>35.96</v>
      </c>
      <c r="AB35" s="206">
        <v>60.23</v>
      </c>
      <c r="AC35" s="206">
        <v>34.090000000000003</v>
      </c>
      <c r="AD35" s="206">
        <v>5.68</v>
      </c>
    </row>
    <row r="36" spans="1:30" x14ac:dyDescent="0.2">
      <c r="A36" s="208" t="s">
        <v>831</v>
      </c>
      <c r="B36" s="207">
        <v>40694</v>
      </c>
      <c r="C36" s="206" t="s">
        <v>1291</v>
      </c>
      <c r="D36" s="206" t="s">
        <v>1045</v>
      </c>
      <c r="E36" s="208">
        <v>570</v>
      </c>
      <c r="F36" s="208">
        <v>92.59</v>
      </c>
      <c r="G36" s="206">
        <v>1.46</v>
      </c>
      <c r="H36" s="206">
        <v>98</v>
      </c>
      <c r="M36" s="208">
        <v>3.6842000000000001</v>
      </c>
      <c r="N36" s="206">
        <v>94.57</v>
      </c>
      <c r="O36" s="206">
        <v>99.12</v>
      </c>
      <c r="P36" s="206">
        <v>0.32</v>
      </c>
      <c r="Q36" s="206">
        <v>0.88</v>
      </c>
      <c r="R36" s="206">
        <v>0</v>
      </c>
      <c r="S36" s="206">
        <v>0</v>
      </c>
      <c r="T36" s="206">
        <v>0</v>
      </c>
      <c r="U36" s="206">
        <v>3</v>
      </c>
      <c r="V36" s="206">
        <v>34.21</v>
      </c>
      <c r="W36" s="206">
        <v>25.79</v>
      </c>
      <c r="X36" s="206">
        <v>40</v>
      </c>
      <c r="Y36" s="206">
        <v>32.89</v>
      </c>
      <c r="Z36" s="206">
        <v>23.16</v>
      </c>
      <c r="AA36" s="206">
        <v>43.95</v>
      </c>
      <c r="AB36" s="206">
        <v>41.98</v>
      </c>
      <c r="AC36" s="206">
        <v>30.38</v>
      </c>
      <c r="AD36" s="206">
        <v>27.65</v>
      </c>
    </row>
    <row r="37" spans="1:30" x14ac:dyDescent="0.2">
      <c r="A37" s="208" t="s">
        <v>102</v>
      </c>
      <c r="B37" s="207">
        <v>40694</v>
      </c>
      <c r="C37" s="206" t="s">
        <v>972</v>
      </c>
      <c r="D37" s="206" t="s">
        <v>951</v>
      </c>
      <c r="E37" s="208">
        <v>563</v>
      </c>
      <c r="F37" s="208">
        <v>96.33</v>
      </c>
      <c r="G37" s="206">
        <v>5.83</v>
      </c>
      <c r="H37" s="206">
        <v>168</v>
      </c>
      <c r="I37" s="206">
        <v>21</v>
      </c>
      <c r="J37" s="206">
        <v>0</v>
      </c>
      <c r="K37" s="206">
        <v>21</v>
      </c>
      <c r="N37" s="206">
        <v>93.98</v>
      </c>
      <c r="O37" s="206">
        <v>97.37</v>
      </c>
      <c r="P37" s="206">
        <v>1.25</v>
      </c>
      <c r="Q37" s="206">
        <v>3.95</v>
      </c>
      <c r="R37" s="206">
        <v>0</v>
      </c>
      <c r="S37" s="206">
        <v>0</v>
      </c>
      <c r="T37" s="206">
        <v>0</v>
      </c>
      <c r="U37" s="206">
        <v>8</v>
      </c>
      <c r="V37" s="206">
        <v>27.1</v>
      </c>
      <c r="W37" s="206">
        <v>17.940000000000001</v>
      </c>
      <c r="X37" s="206">
        <v>54.96</v>
      </c>
      <c r="Y37" s="206">
        <v>13.31</v>
      </c>
      <c r="Z37" s="206">
        <v>17.87</v>
      </c>
      <c r="AA37" s="206">
        <v>68.819999999999993</v>
      </c>
      <c r="AB37" s="206">
        <v>50</v>
      </c>
      <c r="AC37" s="206">
        <v>25</v>
      </c>
      <c r="AD37" s="206">
        <v>25</v>
      </c>
    </row>
    <row r="38" spans="1:30" x14ac:dyDescent="0.2">
      <c r="A38" s="208" t="s">
        <v>105</v>
      </c>
      <c r="B38" s="207">
        <v>40694</v>
      </c>
      <c r="C38" s="206" t="s">
        <v>973</v>
      </c>
      <c r="D38" s="206" t="s">
        <v>949</v>
      </c>
      <c r="E38" s="208">
        <v>564</v>
      </c>
      <c r="F38" s="208">
        <v>94.21</v>
      </c>
      <c r="G38" s="206">
        <v>10.5</v>
      </c>
      <c r="H38" s="206">
        <v>227</v>
      </c>
      <c r="I38" s="206">
        <v>1</v>
      </c>
      <c r="J38" s="206">
        <v>0</v>
      </c>
      <c r="K38" s="206">
        <v>1</v>
      </c>
      <c r="M38" s="208">
        <v>0.17730000000000001</v>
      </c>
      <c r="N38" s="206">
        <v>95.76</v>
      </c>
      <c r="O38" s="206">
        <v>100</v>
      </c>
      <c r="P38" s="206">
        <v>0</v>
      </c>
      <c r="Q38" s="206">
        <v>0</v>
      </c>
      <c r="R38" s="206">
        <v>0</v>
      </c>
      <c r="S38" s="206">
        <v>11</v>
      </c>
      <c r="T38" s="206">
        <v>0</v>
      </c>
      <c r="U38" s="206">
        <v>9</v>
      </c>
      <c r="V38" s="206">
        <v>7.28</v>
      </c>
      <c r="W38" s="206">
        <v>6.31</v>
      </c>
      <c r="X38" s="206">
        <v>86.41</v>
      </c>
      <c r="Y38" s="206">
        <v>3.4</v>
      </c>
      <c r="Z38" s="206">
        <v>8.74</v>
      </c>
      <c r="AA38" s="206">
        <v>87.86</v>
      </c>
      <c r="AB38" s="206">
        <v>0</v>
      </c>
      <c r="AC38" s="206">
        <v>50</v>
      </c>
      <c r="AD38" s="206">
        <v>50</v>
      </c>
    </row>
    <row r="39" spans="1:30" x14ac:dyDescent="0.2">
      <c r="A39" s="208" t="s">
        <v>109</v>
      </c>
      <c r="B39" s="207">
        <v>40694</v>
      </c>
      <c r="C39" s="206" t="s">
        <v>975</v>
      </c>
      <c r="E39" s="208">
        <v>835</v>
      </c>
      <c r="F39" s="208">
        <v>96.75</v>
      </c>
      <c r="G39" s="206">
        <v>3.51</v>
      </c>
      <c r="H39" s="206">
        <v>226</v>
      </c>
      <c r="I39" s="206">
        <v>115</v>
      </c>
      <c r="J39" s="206">
        <v>16</v>
      </c>
      <c r="K39" s="206">
        <v>99</v>
      </c>
      <c r="M39" s="208">
        <v>0.71860000000000002</v>
      </c>
      <c r="N39" s="206">
        <v>94.92</v>
      </c>
      <c r="O39" s="206">
        <v>100</v>
      </c>
      <c r="P39" s="206">
        <v>0.66</v>
      </c>
      <c r="Q39" s="206">
        <v>0</v>
      </c>
      <c r="R39" s="206">
        <v>0</v>
      </c>
      <c r="S39" s="206">
        <v>1</v>
      </c>
      <c r="T39" s="206">
        <v>0</v>
      </c>
      <c r="U39" s="206">
        <v>4</v>
      </c>
      <c r="V39" s="206">
        <v>25.45</v>
      </c>
      <c r="W39" s="206">
        <v>17.920000000000002</v>
      </c>
      <c r="X39" s="206">
        <v>56.62</v>
      </c>
      <c r="Y39" s="206">
        <v>12.73</v>
      </c>
      <c r="Z39" s="206">
        <v>19.48</v>
      </c>
      <c r="AA39" s="206">
        <v>67.790000000000006</v>
      </c>
      <c r="AB39" s="206">
        <v>25</v>
      </c>
      <c r="AC39" s="206">
        <v>50</v>
      </c>
      <c r="AD39" s="206">
        <v>25</v>
      </c>
    </row>
    <row r="40" spans="1:30" x14ac:dyDescent="0.2">
      <c r="A40" s="208" t="s">
        <v>115</v>
      </c>
      <c r="B40" s="207">
        <v>40694</v>
      </c>
      <c r="C40" s="206" t="s">
        <v>978</v>
      </c>
      <c r="E40" s="208">
        <v>526</v>
      </c>
      <c r="F40" s="208">
        <v>96.09</v>
      </c>
      <c r="G40" s="206">
        <v>7.21</v>
      </c>
      <c r="H40" s="206">
        <v>213</v>
      </c>
      <c r="I40" s="206">
        <v>5</v>
      </c>
      <c r="J40" s="206">
        <v>2</v>
      </c>
      <c r="K40" s="206">
        <v>3</v>
      </c>
      <c r="V40" s="206">
        <v>5.26</v>
      </c>
      <c r="W40" s="206">
        <v>8.5500000000000007</v>
      </c>
      <c r="X40" s="206">
        <v>86.18</v>
      </c>
      <c r="Y40" s="206">
        <v>0.33</v>
      </c>
      <c r="Z40" s="206">
        <v>7.57</v>
      </c>
      <c r="AA40" s="206">
        <v>92.11</v>
      </c>
      <c r="AB40" s="206">
        <v>0</v>
      </c>
      <c r="AC40" s="206">
        <v>0</v>
      </c>
      <c r="AD40" s="206">
        <v>100</v>
      </c>
    </row>
    <row r="41" spans="1:30" x14ac:dyDescent="0.2">
      <c r="A41" s="208" t="s">
        <v>163</v>
      </c>
      <c r="B41" s="207">
        <v>40694</v>
      </c>
      <c r="C41" s="206" t="s">
        <v>1000</v>
      </c>
      <c r="D41" s="206" t="s">
        <v>946</v>
      </c>
      <c r="E41" s="208">
        <v>574</v>
      </c>
      <c r="F41" s="208">
        <v>95.54</v>
      </c>
      <c r="G41" s="206">
        <v>5.15</v>
      </c>
      <c r="H41" s="206">
        <v>234</v>
      </c>
      <c r="I41" s="206">
        <v>1</v>
      </c>
      <c r="J41" s="206">
        <v>0</v>
      </c>
      <c r="K41" s="206">
        <v>1</v>
      </c>
      <c r="N41" s="206">
        <v>95.87</v>
      </c>
      <c r="O41" s="206">
        <v>100</v>
      </c>
      <c r="P41" s="206">
        <v>1.85</v>
      </c>
      <c r="Q41" s="206">
        <v>0</v>
      </c>
      <c r="R41" s="206">
        <v>0</v>
      </c>
      <c r="U41" s="206">
        <v>5</v>
      </c>
      <c r="V41" s="206">
        <v>19.64</v>
      </c>
      <c r="W41" s="206">
        <v>14.29</v>
      </c>
      <c r="X41" s="206">
        <v>66.069999999999993</v>
      </c>
      <c r="Y41" s="206">
        <v>8.2100000000000009</v>
      </c>
      <c r="Z41" s="206">
        <v>16.79</v>
      </c>
      <c r="AA41" s="206">
        <v>75</v>
      </c>
      <c r="AB41" s="206">
        <v>0</v>
      </c>
      <c r="AC41" s="206">
        <v>0</v>
      </c>
      <c r="AD41" s="206">
        <v>0</v>
      </c>
    </row>
    <row r="42" spans="1:30" x14ac:dyDescent="0.2">
      <c r="A42" s="208" t="s">
        <v>171</v>
      </c>
      <c r="B42" s="207">
        <v>40694</v>
      </c>
      <c r="C42" s="206" t="s">
        <v>1004</v>
      </c>
      <c r="E42" s="208">
        <v>345</v>
      </c>
      <c r="F42" s="208">
        <v>96.03</v>
      </c>
      <c r="G42" s="206">
        <v>6.48</v>
      </c>
      <c r="H42" s="206">
        <v>133</v>
      </c>
      <c r="N42" s="206">
        <v>94.01</v>
      </c>
      <c r="O42" s="206">
        <v>97.37</v>
      </c>
      <c r="P42" s="206">
        <v>1.27</v>
      </c>
      <c r="Q42" s="206">
        <v>0</v>
      </c>
      <c r="R42" s="206">
        <v>0</v>
      </c>
      <c r="S42" s="206">
        <v>3</v>
      </c>
      <c r="T42" s="206">
        <v>0</v>
      </c>
      <c r="V42" s="206">
        <v>9.41</v>
      </c>
      <c r="W42" s="206">
        <v>7.65</v>
      </c>
      <c r="X42" s="206">
        <v>82.94</v>
      </c>
      <c r="Y42" s="206">
        <v>5.88</v>
      </c>
      <c r="Z42" s="206">
        <v>6.47</v>
      </c>
      <c r="AA42" s="206">
        <v>87.65</v>
      </c>
      <c r="AB42" s="206">
        <v>0</v>
      </c>
      <c r="AC42" s="206">
        <v>0</v>
      </c>
      <c r="AD42" s="206">
        <v>100</v>
      </c>
    </row>
    <row r="43" spans="1:30" x14ac:dyDescent="0.2">
      <c r="A43" s="208" t="s">
        <v>211</v>
      </c>
      <c r="B43" s="207">
        <v>40694</v>
      </c>
      <c r="C43" s="206" t="s">
        <v>1024</v>
      </c>
      <c r="D43" s="206" t="s">
        <v>951</v>
      </c>
      <c r="E43" s="208">
        <v>824</v>
      </c>
      <c r="F43" s="208">
        <v>94.57</v>
      </c>
      <c r="G43" s="206">
        <v>8.73</v>
      </c>
      <c r="H43" s="206">
        <v>298</v>
      </c>
      <c r="I43" s="206">
        <v>25</v>
      </c>
      <c r="J43" s="206">
        <v>3</v>
      </c>
      <c r="K43" s="206">
        <v>22</v>
      </c>
      <c r="M43" s="208">
        <v>0.12139999999999999</v>
      </c>
      <c r="N43" s="206">
        <v>94.23</v>
      </c>
      <c r="O43" s="206">
        <v>94.74</v>
      </c>
      <c r="P43" s="206">
        <v>0.17</v>
      </c>
      <c r="Q43" s="206">
        <v>0</v>
      </c>
      <c r="R43" s="206">
        <v>0</v>
      </c>
      <c r="U43" s="206">
        <v>7</v>
      </c>
      <c r="V43" s="206">
        <v>29.95</v>
      </c>
      <c r="W43" s="206">
        <v>20.3</v>
      </c>
      <c r="X43" s="206">
        <v>49.75</v>
      </c>
      <c r="Y43" s="206">
        <v>15.8</v>
      </c>
      <c r="Z43" s="206">
        <v>20.25</v>
      </c>
      <c r="AA43" s="206">
        <v>63.95</v>
      </c>
      <c r="AB43" s="206">
        <v>33.33</v>
      </c>
      <c r="AC43" s="206">
        <v>66.67</v>
      </c>
      <c r="AD43" s="206">
        <v>0</v>
      </c>
    </row>
    <row r="44" spans="1:30" x14ac:dyDescent="0.2">
      <c r="A44" s="208" t="s">
        <v>217</v>
      </c>
      <c r="B44" s="207">
        <v>40694</v>
      </c>
      <c r="C44" s="206" t="s">
        <v>1025</v>
      </c>
      <c r="D44" s="206" t="s">
        <v>946</v>
      </c>
      <c r="E44" s="208">
        <v>636</v>
      </c>
      <c r="F44" s="208">
        <v>95.54</v>
      </c>
      <c r="G44" s="206">
        <v>6.96</v>
      </c>
      <c r="H44" s="206">
        <v>225</v>
      </c>
      <c r="I44" s="206">
        <v>12</v>
      </c>
      <c r="J44" s="206">
        <v>1</v>
      </c>
      <c r="K44" s="206">
        <v>11</v>
      </c>
      <c r="N44" s="206">
        <v>96.05</v>
      </c>
      <c r="O44" s="206">
        <v>100</v>
      </c>
      <c r="P44" s="206">
        <v>1.22</v>
      </c>
      <c r="Q44" s="206">
        <v>0</v>
      </c>
      <c r="R44" s="206">
        <v>2.04</v>
      </c>
      <c r="S44" s="206">
        <v>3</v>
      </c>
      <c r="T44" s="206">
        <v>0</v>
      </c>
      <c r="U44" s="206">
        <v>6</v>
      </c>
      <c r="V44" s="206">
        <v>7.88</v>
      </c>
      <c r="W44" s="206">
        <v>10.27</v>
      </c>
      <c r="X44" s="206">
        <v>81.849999999999994</v>
      </c>
      <c r="Y44" s="206">
        <v>3.42</v>
      </c>
      <c r="Z44" s="206">
        <v>7.53</v>
      </c>
      <c r="AA44" s="206">
        <v>89.04</v>
      </c>
      <c r="AB44" s="206">
        <v>0</v>
      </c>
      <c r="AC44" s="206">
        <v>66.67</v>
      </c>
      <c r="AD44" s="206">
        <v>33.33</v>
      </c>
    </row>
    <row r="45" spans="1:30" x14ac:dyDescent="0.2">
      <c r="A45" s="208" t="s">
        <v>247</v>
      </c>
      <c r="B45" s="207">
        <v>40694</v>
      </c>
      <c r="C45" s="206" t="s">
        <v>1039</v>
      </c>
      <c r="D45" s="206" t="s">
        <v>951</v>
      </c>
      <c r="E45" s="208">
        <v>615</v>
      </c>
      <c r="F45" s="208">
        <v>95.19</v>
      </c>
      <c r="G45" s="206">
        <v>5.49</v>
      </c>
      <c r="H45" s="206">
        <v>206</v>
      </c>
      <c r="I45" s="206">
        <v>84</v>
      </c>
      <c r="J45" s="206">
        <v>0</v>
      </c>
      <c r="K45" s="206">
        <v>84</v>
      </c>
      <c r="M45" s="208">
        <v>0.16259999999999999</v>
      </c>
      <c r="N45" s="206">
        <v>94.68</v>
      </c>
      <c r="O45" s="206">
        <v>98.68</v>
      </c>
      <c r="P45" s="206">
        <v>3.18</v>
      </c>
      <c r="Q45" s="206">
        <v>1.32</v>
      </c>
      <c r="R45" s="206">
        <v>2.5</v>
      </c>
      <c r="S45" s="206">
        <v>2</v>
      </c>
      <c r="T45" s="206">
        <v>0</v>
      </c>
      <c r="U45" s="206">
        <v>6</v>
      </c>
      <c r="V45" s="206">
        <v>25.35</v>
      </c>
      <c r="W45" s="206">
        <v>16.670000000000002</v>
      </c>
      <c r="X45" s="206">
        <v>57.99</v>
      </c>
      <c r="Y45" s="206">
        <v>11.81</v>
      </c>
      <c r="Z45" s="206">
        <v>20.49</v>
      </c>
      <c r="AA45" s="206">
        <v>67.709999999999994</v>
      </c>
      <c r="AB45" s="206">
        <v>25</v>
      </c>
      <c r="AC45" s="206">
        <v>50</v>
      </c>
      <c r="AD45" s="206">
        <v>25</v>
      </c>
    </row>
    <row r="46" spans="1:30" x14ac:dyDescent="0.2">
      <c r="A46" s="208" t="s">
        <v>251</v>
      </c>
      <c r="B46" s="207">
        <v>40694</v>
      </c>
      <c r="C46" s="206" t="s">
        <v>1041</v>
      </c>
      <c r="E46" s="208">
        <v>1193</v>
      </c>
      <c r="F46" s="208">
        <v>96.49</v>
      </c>
      <c r="G46" s="206">
        <v>8.3699999999999992</v>
      </c>
      <c r="H46" s="206">
        <v>395</v>
      </c>
      <c r="I46" s="206">
        <v>19</v>
      </c>
      <c r="J46" s="206">
        <v>10</v>
      </c>
      <c r="K46" s="206">
        <v>9</v>
      </c>
      <c r="N46" s="206">
        <v>95.15</v>
      </c>
      <c r="O46" s="206">
        <v>92.11</v>
      </c>
      <c r="P46" s="206">
        <v>1.3</v>
      </c>
      <c r="Q46" s="206">
        <v>3.95</v>
      </c>
      <c r="R46" s="206">
        <v>0</v>
      </c>
      <c r="U46" s="206">
        <v>10</v>
      </c>
      <c r="V46" s="206">
        <v>15.97</v>
      </c>
      <c r="W46" s="206">
        <v>14.12</v>
      </c>
      <c r="X46" s="206">
        <v>69.92</v>
      </c>
      <c r="Y46" s="206">
        <v>7.73</v>
      </c>
      <c r="Z46" s="206">
        <v>9.75</v>
      </c>
      <c r="AA46" s="206">
        <v>82.52</v>
      </c>
      <c r="AB46" s="206">
        <v>42.86</v>
      </c>
      <c r="AC46" s="206">
        <v>42.86</v>
      </c>
      <c r="AD46" s="206">
        <v>14.29</v>
      </c>
    </row>
    <row r="47" spans="1:30" x14ac:dyDescent="0.2">
      <c r="A47" s="208" t="s">
        <v>253</v>
      </c>
      <c r="B47" s="207">
        <v>40694</v>
      </c>
      <c r="C47" s="206" t="s">
        <v>1042</v>
      </c>
      <c r="E47" s="208">
        <v>657</v>
      </c>
      <c r="F47" s="208">
        <v>96.24</v>
      </c>
      <c r="G47" s="206">
        <v>4.08</v>
      </c>
      <c r="H47" s="206">
        <v>170</v>
      </c>
      <c r="I47" s="206">
        <v>5</v>
      </c>
      <c r="J47" s="206">
        <v>0</v>
      </c>
      <c r="K47" s="206">
        <v>5</v>
      </c>
      <c r="M47" s="208">
        <v>0.3044</v>
      </c>
      <c r="N47" s="206">
        <v>92.3</v>
      </c>
      <c r="O47" s="206">
        <v>100</v>
      </c>
      <c r="P47" s="206">
        <v>1.25</v>
      </c>
      <c r="Q47" s="206">
        <v>0</v>
      </c>
      <c r="R47" s="206">
        <v>0</v>
      </c>
      <c r="S47" s="206">
        <v>1</v>
      </c>
      <c r="T47" s="206">
        <v>0</v>
      </c>
      <c r="U47" s="206">
        <v>9</v>
      </c>
      <c r="V47" s="206">
        <v>20.41</v>
      </c>
      <c r="W47" s="206">
        <v>18.34</v>
      </c>
      <c r="X47" s="206">
        <v>61.24</v>
      </c>
      <c r="Y47" s="206">
        <v>9.4700000000000006</v>
      </c>
      <c r="Z47" s="206">
        <v>22.78</v>
      </c>
      <c r="AA47" s="206">
        <v>67.75</v>
      </c>
      <c r="AB47" s="206">
        <v>75</v>
      </c>
      <c r="AC47" s="206">
        <v>0</v>
      </c>
      <c r="AD47" s="206">
        <v>25</v>
      </c>
    </row>
    <row r="48" spans="1:30" x14ac:dyDescent="0.2">
      <c r="A48" s="208" t="s">
        <v>273</v>
      </c>
      <c r="B48" s="207">
        <v>40694</v>
      </c>
      <c r="C48" s="206" t="s">
        <v>1052</v>
      </c>
      <c r="D48" s="206" t="s">
        <v>951</v>
      </c>
      <c r="E48" s="208">
        <v>1307</v>
      </c>
      <c r="F48" s="208">
        <v>94.87</v>
      </c>
      <c r="G48" s="206">
        <v>6.77</v>
      </c>
      <c r="H48" s="206">
        <v>487</v>
      </c>
      <c r="I48" s="206">
        <v>13</v>
      </c>
      <c r="J48" s="206">
        <v>0</v>
      </c>
      <c r="K48" s="206">
        <v>13</v>
      </c>
      <c r="N48" s="206">
        <v>94.41</v>
      </c>
      <c r="O48" s="206">
        <v>97.37</v>
      </c>
      <c r="P48" s="206">
        <v>2.0299999999999998</v>
      </c>
      <c r="Q48" s="206">
        <v>0</v>
      </c>
      <c r="R48" s="206">
        <v>0</v>
      </c>
      <c r="U48" s="206">
        <v>5</v>
      </c>
      <c r="V48" s="206">
        <v>25.85</v>
      </c>
      <c r="W48" s="206">
        <v>14.29</v>
      </c>
      <c r="X48" s="206">
        <v>59.86</v>
      </c>
      <c r="Y48" s="206">
        <v>18.71</v>
      </c>
      <c r="Z48" s="206">
        <v>21.09</v>
      </c>
      <c r="AA48" s="206">
        <v>60.2</v>
      </c>
      <c r="AB48" s="206">
        <v>25</v>
      </c>
      <c r="AC48" s="206">
        <v>75</v>
      </c>
      <c r="AD48" s="206">
        <v>0</v>
      </c>
    </row>
    <row r="49" spans="1:30" x14ac:dyDescent="0.2">
      <c r="A49" s="208" t="s">
        <v>328</v>
      </c>
      <c r="B49" s="207">
        <v>40694</v>
      </c>
      <c r="C49" s="206" t="s">
        <v>1078</v>
      </c>
      <c r="E49" s="208">
        <v>719</v>
      </c>
      <c r="F49" s="208">
        <v>96.5</v>
      </c>
      <c r="G49" s="206">
        <v>5.13</v>
      </c>
      <c r="H49" s="206">
        <v>232</v>
      </c>
      <c r="I49" s="206">
        <v>5</v>
      </c>
      <c r="J49" s="206">
        <v>0</v>
      </c>
      <c r="K49" s="206">
        <v>5</v>
      </c>
      <c r="M49" s="208">
        <v>0.97360000000000002</v>
      </c>
      <c r="N49" s="206">
        <v>95.93</v>
      </c>
      <c r="O49" s="206">
        <v>98.68</v>
      </c>
      <c r="P49" s="206">
        <v>1.22</v>
      </c>
      <c r="Q49" s="206">
        <v>13.16</v>
      </c>
      <c r="R49" s="206">
        <v>0</v>
      </c>
      <c r="U49" s="206">
        <v>8</v>
      </c>
      <c r="V49" s="206">
        <v>15</v>
      </c>
      <c r="W49" s="206">
        <v>12.5</v>
      </c>
      <c r="X49" s="206">
        <v>72.5</v>
      </c>
      <c r="Y49" s="206">
        <v>4.99</v>
      </c>
      <c r="Z49" s="206">
        <v>9.9700000000000006</v>
      </c>
      <c r="AA49" s="206">
        <v>85.04</v>
      </c>
      <c r="AB49" s="206">
        <v>0</v>
      </c>
      <c r="AC49" s="206">
        <v>0</v>
      </c>
      <c r="AD49" s="206">
        <v>100</v>
      </c>
    </row>
    <row r="50" spans="1:30" x14ac:dyDescent="0.2">
      <c r="A50" s="208" t="s">
        <v>418</v>
      </c>
      <c r="B50" s="207">
        <v>40694</v>
      </c>
      <c r="C50" s="206" t="s">
        <v>1121</v>
      </c>
      <c r="E50" s="208">
        <v>939</v>
      </c>
      <c r="F50" s="208">
        <v>96.12</v>
      </c>
      <c r="G50" s="206">
        <v>4.8</v>
      </c>
      <c r="H50" s="206">
        <v>335</v>
      </c>
      <c r="I50" s="206">
        <v>32</v>
      </c>
      <c r="J50" s="206">
        <v>0</v>
      </c>
      <c r="K50" s="206">
        <v>32</v>
      </c>
      <c r="M50" s="208">
        <v>0.1065</v>
      </c>
      <c r="N50" s="206">
        <v>94.63</v>
      </c>
      <c r="O50" s="206">
        <v>100</v>
      </c>
      <c r="P50" s="206">
        <v>2.38</v>
      </c>
      <c r="Q50" s="206">
        <v>10.53</v>
      </c>
      <c r="R50" s="206">
        <v>0</v>
      </c>
      <c r="S50" s="206">
        <v>0</v>
      </c>
      <c r="T50" s="206">
        <v>0</v>
      </c>
      <c r="U50" s="206">
        <v>8</v>
      </c>
      <c r="V50" s="206">
        <v>33.619999999999997</v>
      </c>
      <c r="W50" s="206">
        <v>17.79</v>
      </c>
      <c r="X50" s="206">
        <v>48.59</v>
      </c>
      <c r="Y50" s="206">
        <v>22.56</v>
      </c>
      <c r="Z50" s="206">
        <v>22.56</v>
      </c>
      <c r="AA50" s="206">
        <v>54.88</v>
      </c>
      <c r="AB50" s="206">
        <v>33.33</v>
      </c>
      <c r="AC50" s="206">
        <v>50</v>
      </c>
      <c r="AD50" s="206">
        <v>16.670000000000002</v>
      </c>
    </row>
    <row r="51" spans="1:30" x14ac:dyDescent="0.2">
      <c r="A51" s="208" t="s">
        <v>533</v>
      </c>
      <c r="B51" s="207">
        <v>40694</v>
      </c>
      <c r="C51" s="206" t="s">
        <v>1173</v>
      </c>
      <c r="E51" s="208">
        <v>324</v>
      </c>
      <c r="F51" s="208">
        <v>95.04</v>
      </c>
      <c r="G51" s="206">
        <v>6.06</v>
      </c>
      <c r="H51" s="206">
        <v>117</v>
      </c>
      <c r="I51" s="206">
        <v>22</v>
      </c>
      <c r="J51" s="206">
        <v>0</v>
      </c>
      <c r="K51" s="206">
        <v>22</v>
      </c>
      <c r="L51" s="206">
        <v>0.30859999999999999</v>
      </c>
      <c r="V51" s="206">
        <v>16.57</v>
      </c>
      <c r="W51" s="206">
        <v>19.579999999999998</v>
      </c>
      <c r="X51" s="206">
        <v>63.86</v>
      </c>
      <c r="Y51" s="206">
        <v>18.37</v>
      </c>
      <c r="Z51" s="206">
        <v>24.4</v>
      </c>
      <c r="AA51" s="206">
        <v>57.23</v>
      </c>
      <c r="AB51" s="206">
        <v>24.35</v>
      </c>
      <c r="AC51" s="206">
        <v>35.06</v>
      </c>
      <c r="AD51" s="206">
        <v>40.58</v>
      </c>
    </row>
    <row r="52" spans="1:30" x14ac:dyDescent="0.2">
      <c r="A52" s="208" t="s">
        <v>595</v>
      </c>
      <c r="B52" s="207">
        <v>40694</v>
      </c>
      <c r="C52" s="206" t="s">
        <v>1199</v>
      </c>
      <c r="D52" s="206" t="s">
        <v>951</v>
      </c>
      <c r="E52" s="208">
        <v>960</v>
      </c>
      <c r="F52" s="208">
        <v>95</v>
      </c>
      <c r="G52" s="206">
        <v>7.28</v>
      </c>
      <c r="H52" s="206">
        <v>326</v>
      </c>
      <c r="I52" s="206">
        <v>481</v>
      </c>
      <c r="J52" s="206">
        <v>62</v>
      </c>
      <c r="K52" s="206">
        <v>419</v>
      </c>
      <c r="N52" s="206">
        <v>96.01</v>
      </c>
      <c r="O52" s="206">
        <v>98.25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7</v>
      </c>
      <c r="V52" s="206">
        <v>20.45</v>
      </c>
      <c r="W52" s="206">
        <v>22.28</v>
      </c>
      <c r="X52" s="206">
        <v>57.27</v>
      </c>
      <c r="Y52" s="206">
        <v>26.78</v>
      </c>
      <c r="Z52" s="206">
        <v>23.93</v>
      </c>
      <c r="AA52" s="206">
        <v>49.29</v>
      </c>
      <c r="AB52" s="206">
        <v>26.41</v>
      </c>
      <c r="AC52" s="206">
        <v>34.92</v>
      </c>
      <c r="AD52" s="206">
        <v>38.67</v>
      </c>
    </row>
    <row r="53" spans="1:30" x14ac:dyDescent="0.2">
      <c r="A53" s="208" t="s">
        <v>659</v>
      </c>
      <c r="B53" s="207">
        <v>40694</v>
      </c>
      <c r="C53" s="206" t="s">
        <v>1230</v>
      </c>
      <c r="D53" s="206" t="s">
        <v>951</v>
      </c>
      <c r="E53" s="208">
        <v>797</v>
      </c>
      <c r="F53" s="208">
        <v>94.16</v>
      </c>
      <c r="G53" s="206">
        <v>9.48</v>
      </c>
      <c r="H53" s="206">
        <v>327</v>
      </c>
      <c r="I53" s="206">
        <v>445</v>
      </c>
      <c r="J53" s="206">
        <v>229</v>
      </c>
      <c r="K53" s="206">
        <v>216</v>
      </c>
      <c r="M53" s="208">
        <v>0.1255</v>
      </c>
      <c r="N53" s="206">
        <v>92.97</v>
      </c>
      <c r="O53" s="206">
        <v>100</v>
      </c>
      <c r="P53" s="206">
        <v>5.0599999999999996</v>
      </c>
      <c r="Q53" s="206">
        <v>9.65</v>
      </c>
      <c r="R53" s="206">
        <v>0</v>
      </c>
      <c r="V53" s="206">
        <v>18.93</v>
      </c>
      <c r="W53" s="206">
        <v>21.6</v>
      </c>
      <c r="X53" s="206">
        <v>59.47</v>
      </c>
      <c r="Y53" s="206">
        <v>26.9</v>
      </c>
      <c r="Z53" s="206">
        <v>24.75</v>
      </c>
      <c r="AA53" s="206">
        <v>48.35</v>
      </c>
      <c r="AB53" s="206">
        <v>28.28</v>
      </c>
      <c r="AC53" s="206">
        <v>39.590000000000003</v>
      </c>
      <c r="AD53" s="206">
        <v>32.14</v>
      </c>
    </row>
    <row r="54" spans="1:30" x14ac:dyDescent="0.2">
      <c r="A54" s="208" t="s">
        <v>661</v>
      </c>
      <c r="B54" s="207">
        <v>40694</v>
      </c>
      <c r="C54" s="206" t="s">
        <v>1231</v>
      </c>
      <c r="D54" s="206" t="s">
        <v>951</v>
      </c>
      <c r="E54" s="208">
        <v>812</v>
      </c>
      <c r="F54" s="208">
        <v>94.3</v>
      </c>
      <c r="G54" s="206">
        <v>8.76</v>
      </c>
      <c r="H54" s="206">
        <v>287</v>
      </c>
      <c r="I54" s="206">
        <v>184</v>
      </c>
      <c r="J54" s="206">
        <v>0</v>
      </c>
      <c r="K54" s="206">
        <v>184</v>
      </c>
      <c r="N54" s="206">
        <v>92.3</v>
      </c>
      <c r="O54" s="206">
        <v>99.12</v>
      </c>
      <c r="P54" s="206">
        <v>2.82</v>
      </c>
      <c r="Q54" s="206">
        <v>0</v>
      </c>
      <c r="R54" s="206">
        <v>0</v>
      </c>
      <c r="S54" s="206">
        <v>5</v>
      </c>
      <c r="T54" s="206">
        <v>0</v>
      </c>
      <c r="U54" s="206">
        <v>3</v>
      </c>
      <c r="V54" s="206">
        <v>20.329999999999998</v>
      </c>
      <c r="W54" s="206">
        <v>17.48</v>
      </c>
      <c r="X54" s="206">
        <v>62.2</v>
      </c>
      <c r="Y54" s="206">
        <v>23.95</v>
      </c>
      <c r="Z54" s="206">
        <v>22.33</v>
      </c>
      <c r="AA54" s="206">
        <v>53.72</v>
      </c>
      <c r="AB54" s="206">
        <v>24.43</v>
      </c>
      <c r="AC54" s="206">
        <v>32.33</v>
      </c>
      <c r="AD54" s="206">
        <v>43.25</v>
      </c>
    </row>
    <row r="55" spans="1:30" x14ac:dyDescent="0.2">
      <c r="A55" s="208" t="s">
        <v>671</v>
      </c>
      <c r="B55" s="207">
        <v>40694</v>
      </c>
      <c r="C55" s="206" t="s">
        <v>1236</v>
      </c>
      <c r="D55" s="206" t="s">
        <v>951</v>
      </c>
      <c r="E55" s="208">
        <v>642</v>
      </c>
      <c r="F55" s="208">
        <v>95.36</v>
      </c>
      <c r="G55" s="206">
        <v>6.9</v>
      </c>
      <c r="H55" s="206">
        <v>238</v>
      </c>
      <c r="I55" s="206">
        <v>317</v>
      </c>
      <c r="J55" s="206">
        <v>215</v>
      </c>
      <c r="K55" s="206">
        <v>102</v>
      </c>
      <c r="M55" s="208">
        <v>0.15579999999999999</v>
      </c>
      <c r="N55" s="206">
        <v>95.74</v>
      </c>
      <c r="O55" s="206">
        <v>98.25</v>
      </c>
      <c r="P55" s="206">
        <v>3.61</v>
      </c>
      <c r="Q55" s="206">
        <v>4.3899999999999997</v>
      </c>
      <c r="R55" s="206">
        <v>0</v>
      </c>
      <c r="S55" s="206">
        <v>4</v>
      </c>
      <c r="T55" s="206">
        <v>0</v>
      </c>
      <c r="U55" s="206">
        <v>1</v>
      </c>
      <c r="V55" s="206">
        <v>21.27</v>
      </c>
      <c r="W55" s="206">
        <v>14.77</v>
      </c>
      <c r="X55" s="206">
        <v>63.96</v>
      </c>
      <c r="Y55" s="206">
        <v>22.28</v>
      </c>
      <c r="Z55" s="206">
        <v>21.46</v>
      </c>
      <c r="AA55" s="206">
        <v>56.26</v>
      </c>
      <c r="AB55" s="206">
        <v>28.67</v>
      </c>
      <c r="AC55" s="206">
        <v>35.14</v>
      </c>
      <c r="AD55" s="206">
        <v>36.19</v>
      </c>
    </row>
    <row r="56" spans="1:30" x14ac:dyDescent="0.2">
      <c r="A56" s="208" t="s">
        <v>700</v>
      </c>
      <c r="B56" s="207">
        <v>40694</v>
      </c>
      <c r="C56" s="206" t="s">
        <v>1247</v>
      </c>
      <c r="D56" s="206" t="s">
        <v>949</v>
      </c>
      <c r="E56" s="208">
        <v>245</v>
      </c>
      <c r="F56" s="208">
        <v>91.88</v>
      </c>
      <c r="G56" s="206">
        <v>9.27</v>
      </c>
      <c r="H56" s="206">
        <v>99</v>
      </c>
      <c r="I56" s="206">
        <v>18</v>
      </c>
      <c r="J56" s="206">
        <v>1</v>
      </c>
      <c r="K56" s="206">
        <v>17</v>
      </c>
      <c r="L56" s="206">
        <v>26.5306</v>
      </c>
      <c r="V56" s="206">
        <v>25.71</v>
      </c>
      <c r="W56" s="206">
        <v>44.9</v>
      </c>
      <c r="X56" s="206">
        <v>29.39</v>
      </c>
      <c r="Y56" s="206">
        <v>10.61</v>
      </c>
      <c r="Z56" s="206">
        <v>27.35</v>
      </c>
      <c r="AA56" s="206">
        <v>62.04</v>
      </c>
      <c r="AB56" s="206">
        <v>34.549999999999997</v>
      </c>
      <c r="AC56" s="206">
        <v>39.549999999999997</v>
      </c>
      <c r="AD56" s="206">
        <v>25.91</v>
      </c>
    </row>
    <row r="57" spans="1:30" x14ac:dyDescent="0.2">
      <c r="A57" s="208" t="s">
        <v>723</v>
      </c>
      <c r="B57" s="207">
        <v>40694</v>
      </c>
      <c r="C57" s="206" t="s">
        <v>1257</v>
      </c>
      <c r="D57" s="206" t="s">
        <v>951</v>
      </c>
      <c r="E57" s="208">
        <v>2977</v>
      </c>
      <c r="F57" s="208">
        <v>93.38</v>
      </c>
      <c r="G57" s="206">
        <v>10.3</v>
      </c>
      <c r="H57" s="206">
        <v>1292</v>
      </c>
      <c r="I57" s="206">
        <v>529</v>
      </c>
      <c r="J57" s="206">
        <v>342</v>
      </c>
      <c r="K57" s="206">
        <v>187</v>
      </c>
      <c r="L57" s="206">
        <v>20.221699999999998</v>
      </c>
      <c r="M57" s="208">
        <v>0.30230000000000001</v>
      </c>
      <c r="N57" s="206">
        <v>95.66</v>
      </c>
      <c r="O57" s="206">
        <v>96.05</v>
      </c>
      <c r="P57" s="206">
        <v>1.59</v>
      </c>
      <c r="Q57" s="206">
        <v>0</v>
      </c>
      <c r="R57" s="206">
        <v>0</v>
      </c>
      <c r="S57" s="206">
        <v>4</v>
      </c>
      <c r="T57" s="206">
        <v>0</v>
      </c>
      <c r="U57" s="206">
        <v>7</v>
      </c>
      <c r="V57" s="206">
        <v>17.61</v>
      </c>
      <c r="W57" s="206">
        <v>30.66</v>
      </c>
      <c r="X57" s="206">
        <v>51.74</v>
      </c>
      <c r="Y57" s="206">
        <v>7.32</v>
      </c>
      <c r="Z57" s="206">
        <v>16.940000000000001</v>
      </c>
      <c r="AA57" s="206">
        <v>75.739999999999995</v>
      </c>
      <c r="AB57" s="206">
        <v>24.33</v>
      </c>
      <c r="AC57" s="206">
        <v>34.94</v>
      </c>
      <c r="AD57" s="206">
        <v>40.729999999999997</v>
      </c>
    </row>
    <row r="58" spans="1:30" x14ac:dyDescent="0.2">
      <c r="A58" s="208" t="s">
        <v>752</v>
      </c>
      <c r="B58" s="207">
        <v>40694</v>
      </c>
      <c r="C58" s="206" t="s">
        <v>1268</v>
      </c>
      <c r="D58" s="206" t="s">
        <v>951</v>
      </c>
      <c r="E58" s="208">
        <v>2853</v>
      </c>
      <c r="F58" s="208">
        <v>94.14</v>
      </c>
      <c r="G58" s="206">
        <v>10.1</v>
      </c>
      <c r="H58" s="206">
        <v>1263</v>
      </c>
      <c r="I58" s="206">
        <v>1857</v>
      </c>
      <c r="J58" s="206">
        <v>1547</v>
      </c>
      <c r="K58" s="206">
        <v>310</v>
      </c>
      <c r="L58" s="206">
        <v>31.9313</v>
      </c>
      <c r="M58" s="208">
        <v>1.7876000000000001</v>
      </c>
      <c r="N58" s="206">
        <v>95.41</v>
      </c>
      <c r="O58" s="206">
        <v>96.84</v>
      </c>
      <c r="P58" s="206">
        <v>2.2200000000000002</v>
      </c>
      <c r="Q58" s="206">
        <v>0</v>
      </c>
      <c r="R58" s="206">
        <v>0</v>
      </c>
      <c r="S58" s="206">
        <v>1</v>
      </c>
      <c r="T58" s="206">
        <v>0</v>
      </c>
      <c r="U58" s="206">
        <v>9</v>
      </c>
      <c r="V58" s="206">
        <v>24.9</v>
      </c>
      <c r="W58" s="206">
        <v>31.62</v>
      </c>
      <c r="X58" s="206">
        <v>43.48</v>
      </c>
      <c r="Y58" s="206">
        <v>12.07</v>
      </c>
      <c r="Z58" s="206">
        <v>20.309999999999999</v>
      </c>
      <c r="AA58" s="206">
        <v>67.62</v>
      </c>
      <c r="AB58" s="206">
        <v>28.67</v>
      </c>
      <c r="AC58" s="206">
        <v>34.18</v>
      </c>
      <c r="AD58" s="206">
        <v>37.15</v>
      </c>
    </row>
    <row r="59" spans="1:30" x14ac:dyDescent="0.2">
      <c r="A59" s="208" t="s">
        <v>754</v>
      </c>
      <c r="B59" s="207">
        <v>40694</v>
      </c>
      <c r="C59" s="206" t="s">
        <v>1269</v>
      </c>
      <c r="D59" s="206" t="s">
        <v>946</v>
      </c>
      <c r="E59" s="208">
        <v>2230</v>
      </c>
      <c r="F59" s="208">
        <v>94.84</v>
      </c>
      <c r="G59" s="206">
        <v>9.7799999999999994</v>
      </c>
      <c r="H59" s="206">
        <v>911</v>
      </c>
      <c r="I59" s="206">
        <v>585</v>
      </c>
      <c r="J59" s="206">
        <v>475</v>
      </c>
      <c r="K59" s="206">
        <v>110</v>
      </c>
      <c r="L59" s="206">
        <v>26.7713</v>
      </c>
      <c r="M59" s="208">
        <v>0.35870000000000002</v>
      </c>
      <c r="N59" s="206">
        <v>95.23</v>
      </c>
      <c r="O59" s="206">
        <v>98.25</v>
      </c>
      <c r="P59" s="206">
        <v>3.4</v>
      </c>
      <c r="Q59" s="206">
        <v>0</v>
      </c>
      <c r="R59" s="206">
        <v>0</v>
      </c>
      <c r="S59" s="206">
        <v>0</v>
      </c>
      <c r="T59" s="206">
        <v>0</v>
      </c>
      <c r="U59" s="206">
        <v>6</v>
      </c>
      <c r="V59" s="206">
        <v>13.67</v>
      </c>
      <c r="W59" s="206">
        <v>31.21</v>
      </c>
      <c r="X59" s="206">
        <v>55.12</v>
      </c>
      <c r="Y59" s="206">
        <v>4.9000000000000004</v>
      </c>
      <c r="Z59" s="206">
        <v>16.600000000000001</v>
      </c>
      <c r="AA59" s="206">
        <v>78.5</v>
      </c>
      <c r="AB59" s="206">
        <v>19</v>
      </c>
      <c r="AC59" s="206">
        <v>34.630000000000003</v>
      </c>
      <c r="AD59" s="206">
        <v>46.37</v>
      </c>
    </row>
    <row r="60" spans="1:30" x14ac:dyDescent="0.2">
      <c r="A60" s="208" t="s">
        <v>788</v>
      </c>
      <c r="B60" s="207">
        <v>40694</v>
      </c>
      <c r="C60" s="206" t="s">
        <v>1285</v>
      </c>
      <c r="D60" s="206" t="s">
        <v>951</v>
      </c>
      <c r="E60" s="208">
        <v>2944</v>
      </c>
      <c r="F60" s="208">
        <v>93.61</v>
      </c>
      <c r="G60" s="206">
        <v>11.7</v>
      </c>
      <c r="H60" s="206">
        <v>1420</v>
      </c>
      <c r="I60" s="206">
        <v>1376</v>
      </c>
      <c r="J60" s="206">
        <v>1119</v>
      </c>
      <c r="K60" s="206">
        <v>257</v>
      </c>
      <c r="L60" s="206">
        <v>18.308399999999999</v>
      </c>
      <c r="M60" s="208">
        <v>3.2948</v>
      </c>
      <c r="N60" s="206">
        <v>94.47</v>
      </c>
      <c r="O60" s="206">
        <v>100</v>
      </c>
      <c r="P60" s="206">
        <v>2.79</v>
      </c>
      <c r="Q60" s="206">
        <v>3.95</v>
      </c>
      <c r="R60" s="206">
        <v>0</v>
      </c>
      <c r="S60" s="206">
        <v>0</v>
      </c>
      <c r="T60" s="206">
        <v>0</v>
      </c>
      <c r="U60" s="206">
        <v>16</v>
      </c>
      <c r="V60" s="206">
        <v>23.38</v>
      </c>
      <c r="W60" s="206">
        <v>32.369999999999997</v>
      </c>
      <c r="X60" s="206">
        <v>44.25</v>
      </c>
      <c r="Y60" s="206">
        <v>11.25</v>
      </c>
      <c r="Z60" s="206">
        <v>20.21</v>
      </c>
      <c r="AA60" s="206">
        <v>68.55</v>
      </c>
      <c r="AB60" s="206">
        <v>27.27</v>
      </c>
      <c r="AC60" s="206">
        <v>36.729999999999997</v>
      </c>
      <c r="AD60" s="206">
        <v>36</v>
      </c>
    </row>
    <row r="61" spans="1:30" x14ac:dyDescent="0.2">
      <c r="A61" s="208" t="s">
        <v>809</v>
      </c>
      <c r="B61" s="207">
        <v>40694</v>
      </c>
      <c r="C61" s="206" t="s">
        <v>1287</v>
      </c>
      <c r="E61" s="208">
        <v>473</v>
      </c>
      <c r="F61" s="208">
        <v>95.83</v>
      </c>
      <c r="G61" s="206">
        <v>8.0299999999999994</v>
      </c>
      <c r="H61" s="206">
        <v>220</v>
      </c>
      <c r="I61" s="206">
        <v>6</v>
      </c>
      <c r="J61" s="206">
        <v>0</v>
      </c>
      <c r="K61" s="206">
        <v>6</v>
      </c>
      <c r="L61" s="206">
        <v>76.321399999999997</v>
      </c>
      <c r="N61" s="206">
        <v>96.27</v>
      </c>
      <c r="O61" s="206">
        <v>89.47</v>
      </c>
      <c r="P61" s="206">
        <v>1.54</v>
      </c>
      <c r="Q61" s="206">
        <v>1.32</v>
      </c>
      <c r="R61" s="206">
        <v>0</v>
      </c>
      <c r="U61" s="206">
        <v>4</v>
      </c>
      <c r="V61" s="206">
        <v>2.8</v>
      </c>
      <c r="W61" s="206">
        <v>14.84</v>
      </c>
      <c r="X61" s="206">
        <v>82.37</v>
      </c>
      <c r="Y61" s="206">
        <v>0.86</v>
      </c>
      <c r="Z61" s="206">
        <v>6.24</v>
      </c>
      <c r="AA61" s="206">
        <v>92.9</v>
      </c>
      <c r="AB61" s="206">
        <v>4.0199999999999996</v>
      </c>
      <c r="AC61" s="206">
        <v>26.48</v>
      </c>
      <c r="AD61" s="206">
        <v>69.5</v>
      </c>
    </row>
    <row r="62" spans="1:30" x14ac:dyDescent="0.2">
      <c r="A62" s="208" t="s">
        <v>86</v>
      </c>
      <c r="B62" s="207">
        <v>40694</v>
      </c>
      <c r="C62" s="206" t="s">
        <v>964</v>
      </c>
      <c r="D62" s="206" t="s">
        <v>965</v>
      </c>
      <c r="E62" s="208">
        <v>543</v>
      </c>
      <c r="F62" s="208">
        <v>93.75</v>
      </c>
      <c r="G62" s="206">
        <v>8.7799999999999994</v>
      </c>
      <c r="H62" s="206">
        <v>241</v>
      </c>
      <c r="I62" s="206">
        <v>84</v>
      </c>
      <c r="J62" s="206">
        <v>4</v>
      </c>
      <c r="K62" s="206">
        <v>80</v>
      </c>
      <c r="M62" s="208">
        <v>0.36830000000000002</v>
      </c>
      <c r="N62" s="206">
        <v>94.94</v>
      </c>
      <c r="O62" s="206">
        <v>94.74</v>
      </c>
      <c r="P62" s="206">
        <v>2.7</v>
      </c>
      <c r="Q62" s="206">
        <v>0</v>
      </c>
      <c r="R62" s="206">
        <v>0</v>
      </c>
      <c r="U62" s="206">
        <v>6</v>
      </c>
      <c r="V62" s="206">
        <v>24.71</v>
      </c>
      <c r="W62" s="206">
        <v>16.600000000000001</v>
      </c>
      <c r="X62" s="206">
        <v>58.69</v>
      </c>
      <c r="Y62" s="206">
        <v>12.79</v>
      </c>
      <c r="Z62" s="206">
        <v>17.440000000000001</v>
      </c>
      <c r="AA62" s="206">
        <v>69.77</v>
      </c>
      <c r="AB62" s="206">
        <v>33.33</v>
      </c>
      <c r="AC62" s="206">
        <v>66.67</v>
      </c>
      <c r="AD62" s="206">
        <v>0</v>
      </c>
    </row>
    <row r="63" spans="1:30" x14ac:dyDescent="0.2">
      <c r="A63" s="208" t="s">
        <v>98</v>
      </c>
      <c r="B63" s="207">
        <v>40694</v>
      </c>
      <c r="C63" s="206" t="s">
        <v>970</v>
      </c>
      <c r="D63" s="206" t="s">
        <v>951</v>
      </c>
      <c r="E63" s="208">
        <v>669</v>
      </c>
      <c r="F63" s="208">
        <v>95.63</v>
      </c>
      <c r="G63" s="206">
        <v>4.79</v>
      </c>
      <c r="H63" s="206">
        <v>200</v>
      </c>
      <c r="I63" s="206">
        <v>17</v>
      </c>
      <c r="J63" s="206">
        <v>7</v>
      </c>
      <c r="K63" s="206">
        <v>10</v>
      </c>
      <c r="M63" s="208">
        <v>0.14949999999999999</v>
      </c>
      <c r="N63" s="206">
        <v>94.35</v>
      </c>
      <c r="O63" s="206">
        <v>100</v>
      </c>
      <c r="P63" s="206">
        <v>2.44</v>
      </c>
      <c r="Q63" s="206">
        <v>0</v>
      </c>
      <c r="R63" s="206">
        <v>0</v>
      </c>
      <c r="S63" s="206">
        <v>2</v>
      </c>
      <c r="T63" s="206">
        <v>0</v>
      </c>
      <c r="U63" s="206">
        <v>4</v>
      </c>
      <c r="V63" s="206">
        <v>25.59</v>
      </c>
      <c r="W63" s="206">
        <v>18.5</v>
      </c>
      <c r="X63" s="206">
        <v>55.91</v>
      </c>
      <c r="Y63" s="206">
        <v>12.99</v>
      </c>
      <c r="Z63" s="206">
        <v>20.87</v>
      </c>
      <c r="AA63" s="206">
        <v>66.14</v>
      </c>
      <c r="AB63" s="206">
        <v>0</v>
      </c>
      <c r="AC63" s="206">
        <v>100</v>
      </c>
      <c r="AD63" s="206">
        <v>0</v>
      </c>
    </row>
    <row r="64" spans="1:30" x14ac:dyDescent="0.2">
      <c r="A64" s="208" t="s">
        <v>117</v>
      </c>
      <c r="B64" s="207">
        <v>40694</v>
      </c>
      <c r="C64" s="206" t="s">
        <v>979</v>
      </c>
      <c r="D64" s="206" t="s">
        <v>951</v>
      </c>
      <c r="E64" s="208">
        <v>427</v>
      </c>
      <c r="F64" s="208">
        <v>95.59</v>
      </c>
      <c r="G64" s="206">
        <v>9.2799999999999994</v>
      </c>
      <c r="H64" s="206">
        <v>133</v>
      </c>
      <c r="N64" s="206">
        <v>95.59</v>
      </c>
      <c r="O64" s="206">
        <v>98.68</v>
      </c>
      <c r="P64" s="206">
        <v>0.54</v>
      </c>
      <c r="Q64" s="206">
        <v>2.63</v>
      </c>
      <c r="R64" s="206">
        <v>0</v>
      </c>
      <c r="S64" s="206">
        <v>1</v>
      </c>
      <c r="T64" s="206">
        <v>0</v>
      </c>
      <c r="U64" s="206">
        <v>2</v>
      </c>
      <c r="V64" s="206">
        <v>30.88</v>
      </c>
      <c r="W64" s="206">
        <v>18.14</v>
      </c>
      <c r="X64" s="206">
        <v>50.98</v>
      </c>
      <c r="Y64" s="206">
        <v>18.14</v>
      </c>
      <c r="Z64" s="206">
        <v>17.16</v>
      </c>
      <c r="AA64" s="206">
        <v>64.709999999999994</v>
      </c>
      <c r="AB64" s="206">
        <v>100</v>
      </c>
      <c r="AC64" s="206">
        <v>0</v>
      </c>
      <c r="AD64" s="206">
        <v>0</v>
      </c>
    </row>
    <row r="65" spans="1:30" x14ac:dyDescent="0.2">
      <c r="A65" s="208" t="s">
        <v>125</v>
      </c>
      <c r="B65" s="207">
        <v>40694</v>
      </c>
      <c r="C65" s="206" t="s">
        <v>983</v>
      </c>
      <c r="D65" s="206" t="s">
        <v>951</v>
      </c>
      <c r="E65" s="208">
        <v>704</v>
      </c>
      <c r="F65" s="208">
        <v>93.95</v>
      </c>
      <c r="G65" s="206">
        <v>5.48</v>
      </c>
      <c r="H65" s="206">
        <v>245</v>
      </c>
      <c r="I65" s="206">
        <v>44</v>
      </c>
      <c r="J65" s="206">
        <v>1</v>
      </c>
      <c r="K65" s="206">
        <v>43</v>
      </c>
      <c r="N65" s="206">
        <v>96.3</v>
      </c>
      <c r="O65" s="206">
        <v>94.74</v>
      </c>
      <c r="P65" s="206">
        <v>1.1100000000000001</v>
      </c>
      <c r="Q65" s="206">
        <v>0</v>
      </c>
      <c r="R65" s="206">
        <v>0</v>
      </c>
      <c r="S65" s="206">
        <v>1</v>
      </c>
      <c r="T65" s="206">
        <v>0</v>
      </c>
      <c r="U65" s="206">
        <v>4</v>
      </c>
      <c r="V65" s="206">
        <v>33.82</v>
      </c>
      <c r="W65" s="206">
        <v>18.53</v>
      </c>
      <c r="X65" s="206">
        <v>47.65</v>
      </c>
      <c r="Y65" s="206">
        <v>18.77</v>
      </c>
      <c r="Z65" s="206">
        <v>18.18</v>
      </c>
      <c r="AA65" s="206">
        <v>63.05</v>
      </c>
      <c r="AB65" s="206">
        <v>50</v>
      </c>
      <c r="AC65" s="206">
        <v>0</v>
      </c>
      <c r="AD65" s="206">
        <v>50</v>
      </c>
    </row>
    <row r="66" spans="1:30" x14ac:dyDescent="0.2">
      <c r="A66" s="208" t="s">
        <v>133</v>
      </c>
      <c r="B66" s="207">
        <v>40694</v>
      </c>
      <c r="C66" s="206" t="s">
        <v>987</v>
      </c>
      <c r="D66" s="206" t="s">
        <v>946</v>
      </c>
      <c r="E66" s="208">
        <v>533</v>
      </c>
      <c r="F66" s="208">
        <v>95.27</v>
      </c>
      <c r="G66" s="206">
        <v>4.3499999999999996</v>
      </c>
      <c r="H66" s="206">
        <v>203</v>
      </c>
      <c r="I66" s="206">
        <v>17</v>
      </c>
      <c r="J66" s="206">
        <v>5</v>
      </c>
      <c r="K66" s="206">
        <v>12</v>
      </c>
      <c r="M66" s="208">
        <v>2.2513999999999998</v>
      </c>
      <c r="N66" s="206">
        <v>93.06</v>
      </c>
      <c r="O66" s="206">
        <v>97.37</v>
      </c>
      <c r="P66" s="206">
        <v>0.37</v>
      </c>
      <c r="Q66" s="206">
        <v>0</v>
      </c>
      <c r="R66" s="206">
        <v>0</v>
      </c>
      <c r="S66" s="206">
        <v>1</v>
      </c>
      <c r="T66" s="206">
        <v>0</v>
      </c>
      <c r="U66" s="206">
        <v>4</v>
      </c>
      <c r="V66" s="206">
        <v>21.62</v>
      </c>
      <c r="W66" s="206">
        <v>13.9</v>
      </c>
      <c r="X66" s="206">
        <v>64.48</v>
      </c>
      <c r="Y66" s="206">
        <v>10.85</v>
      </c>
      <c r="Z66" s="206">
        <v>18.600000000000001</v>
      </c>
      <c r="AA66" s="206">
        <v>70.540000000000006</v>
      </c>
      <c r="AB66" s="206">
        <v>0</v>
      </c>
      <c r="AC66" s="206">
        <v>0</v>
      </c>
      <c r="AD66" s="206">
        <v>100</v>
      </c>
    </row>
    <row r="67" spans="1:30" x14ac:dyDescent="0.2">
      <c r="A67" s="208" t="s">
        <v>139</v>
      </c>
      <c r="B67" s="207">
        <v>40694</v>
      </c>
      <c r="C67" s="206" t="s">
        <v>990</v>
      </c>
      <c r="D67" s="206" t="s">
        <v>951</v>
      </c>
      <c r="E67" s="208">
        <v>942</v>
      </c>
      <c r="F67" s="208">
        <v>94.47</v>
      </c>
      <c r="G67" s="206">
        <v>5.43</v>
      </c>
      <c r="H67" s="206">
        <v>364</v>
      </c>
      <c r="I67" s="206">
        <v>29</v>
      </c>
      <c r="J67" s="206">
        <v>0</v>
      </c>
      <c r="K67" s="206">
        <v>29</v>
      </c>
      <c r="N67" s="206">
        <v>94.77</v>
      </c>
      <c r="O67" s="206">
        <v>93.42</v>
      </c>
      <c r="P67" s="206">
        <v>2.44</v>
      </c>
      <c r="Q67" s="206">
        <v>0</v>
      </c>
      <c r="R67" s="206">
        <v>0</v>
      </c>
      <c r="S67" s="206">
        <v>2</v>
      </c>
      <c r="T67" s="206">
        <v>0</v>
      </c>
      <c r="U67" s="206">
        <v>13</v>
      </c>
      <c r="V67" s="206">
        <v>38.130000000000003</v>
      </c>
      <c r="W67" s="206">
        <v>18.079999999999998</v>
      </c>
      <c r="X67" s="206">
        <v>43.79</v>
      </c>
      <c r="Y67" s="206">
        <v>18.3</v>
      </c>
      <c r="Z67" s="206">
        <v>18.739999999999998</v>
      </c>
      <c r="AA67" s="206">
        <v>62.96</v>
      </c>
      <c r="AB67" s="206">
        <v>0</v>
      </c>
      <c r="AC67" s="206">
        <v>66.67</v>
      </c>
      <c r="AD67" s="206">
        <v>33.33</v>
      </c>
    </row>
    <row r="68" spans="1:30" x14ac:dyDescent="0.2">
      <c r="A68" s="208" t="s">
        <v>143</v>
      </c>
      <c r="B68" s="207">
        <v>40694</v>
      </c>
      <c r="C68" s="206" t="s">
        <v>992</v>
      </c>
      <c r="D68" s="206" t="s">
        <v>946</v>
      </c>
      <c r="E68" s="208">
        <v>353</v>
      </c>
      <c r="F68" s="208">
        <v>95.1</v>
      </c>
      <c r="G68" s="206">
        <v>8.99</v>
      </c>
      <c r="H68" s="206">
        <v>137</v>
      </c>
      <c r="I68" s="206">
        <v>15</v>
      </c>
      <c r="J68" s="206">
        <v>0</v>
      </c>
      <c r="K68" s="206">
        <v>15</v>
      </c>
      <c r="N68" s="206">
        <v>93.09</v>
      </c>
      <c r="O68" s="206">
        <v>98.68</v>
      </c>
      <c r="P68" s="206">
        <v>2.2200000000000002</v>
      </c>
      <c r="Q68" s="206">
        <v>2.63</v>
      </c>
      <c r="R68" s="206">
        <v>0</v>
      </c>
      <c r="U68" s="206">
        <v>4</v>
      </c>
      <c r="V68" s="206">
        <v>15.69</v>
      </c>
      <c r="W68" s="206">
        <v>6.54</v>
      </c>
      <c r="X68" s="206">
        <v>77.78</v>
      </c>
      <c r="Y68" s="206">
        <v>6.54</v>
      </c>
      <c r="Z68" s="206">
        <v>11.76</v>
      </c>
      <c r="AA68" s="206">
        <v>81.7</v>
      </c>
      <c r="AB68" s="206">
        <v>0</v>
      </c>
      <c r="AC68" s="206">
        <v>0</v>
      </c>
      <c r="AD68" s="206">
        <v>100</v>
      </c>
    </row>
    <row r="69" spans="1:30" x14ac:dyDescent="0.2">
      <c r="A69" s="208" t="s">
        <v>147</v>
      </c>
      <c r="B69" s="207">
        <v>40694</v>
      </c>
      <c r="C69" s="206" t="s">
        <v>994</v>
      </c>
      <c r="D69" s="206" t="s">
        <v>951</v>
      </c>
      <c r="E69" s="208">
        <v>605</v>
      </c>
      <c r="F69" s="208">
        <v>94.82</v>
      </c>
      <c r="G69" s="206">
        <v>2.65</v>
      </c>
      <c r="H69" s="206">
        <v>225</v>
      </c>
      <c r="I69" s="206">
        <v>14</v>
      </c>
      <c r="J69" s="206">
        <v>0</v>
      </c>
      <c r="K69" s="206">
        <v>14</v>
      </c>
      <c r="N69" s="206">
        <v>93.74</v>
      </c>
      <c r="O69" s="206">
        <v>98.68</v>
      </c>
      <c r="P69" s="206">
        <v>0.18</v>
      </c>
      <c r="Q69" s="206">
        <v>3.95</v>
      </c>
      <c r="R69" s="206">
        <v>0</v>
      </c>
      <c r="S69" s="206">
        <v>1</v>
      </c>
      <c r="T69" s="206">
        <v>0</v>
      </c>
      <c r="V69" s="206">
        <v>29.73</v>
      </c>
      <c r="W69" s="206">
        <v>15.83</v>
      </c>
      <c r="X69" s="206">
        <v>54.44</v>
      </c>
      <c r="Y69" s="206">
        <v>13.57</v>
      </c>
      <c r="Z69" s="206">
        <v>22.09</v>
      </c>
      <c r="AA69" s="206">
        <v>64.34</v>
      </c>
      <c r="AB69" s="206">
        <v>50</v>
      </c>
      <c r="AC69" s="206">
        <v>50</v>
      </c>
      <c r="AD69" s="206">
        <v>0</v>
      </c>
    </row>
    <row r="70" spans="1:30" x14ac:dyDescent="0.2">
      <c r="A70" s="208" t="s">
        <v>181</v>
      </c>
      <c r="B70" s="207">
        <v>40694</v>
      </c>
      <c r="C70" s="206" t="s">
        <v>1009</v>
      </c>
      <c r="D70" s="206" t="s">
        <v>946</v>
      </c>
      <c r="E70" s="208">
        <v>377</v>
      </c>
      <c r="F70" s="208">
        <v>94.77</v>
      </c>
      <c r="G70" s="206">
        <v>4.13</v>
      </c>
      <c r="H70" s="206">
        <v>147</v>
      </c>
      <c r="I70" s="206">
        <v>30</v>
      </c>
      <c r="J70" s="206">
        <v>0</v>
      </c>
      <c r="K70" s="206">
        <v>30</v>
      </c>
      <c r="N70" s="206">
        <v>94.91</v>
      </c>
      <c r="O70" s="206">
        <v>86.84</v>
      </c>
      <c r="P70" s="206">
        <v>0.88</v>
      </c>
      <c r="Q70" s="206">
        <v>0</v>
      </c>
      <c r="R70" s="206">
        <v>0</v>
      </c>
      <c r="U70" s="206">
        <v>1</v>
      </c>
      <c r="V70" s="206">
        <v>30.3</v>
      </c>
      <c r="W70" s="206">
        <v>20</v>
      </c>
      <c r="X70" s="206">
        <v>49.7</v>
      </c>
      <c r="Y70" s="206">
        <v>16.97</v>
      </c>
      <c r="Z70" s="206">
        <v>21.82</v>
      </c>
      <c r="AA70" s="206">
        <v>61.21</v>
      </c>
      <c r="AB70" s="206">
        <v>0</v>
      </c>
      <c r="AC70" s="206">
        <v>0</v>
      </c>
      <c r="AD70" s="206">
        <v>0</v>
      </c>
    </row>
    <row r="71" spans="1:30" x14ac:dyDescent="0.2">
      <c r="A71" s="208" t="s">
        <v>187</v>
      </c>
      <c r="B71" s="207">
        <v>40694</v>
      </c>
      <c r="C71" s="206" t="s">
        <v>1012</v>
      </c>
      <c r="D71" s="206" t="s">
        <v>965</v>
      </c>
      <c r="E71" s="208">
        <v>500</v>
      </c>
      <c r="F71" s="208">
        <v>95</v>
      </c>
      <c r="G71" s="206">
        <v>8.1300000000000008</v>
      </c>
      <c r="H71" s="206">
        <v>186</v>
      </c>
      <c r="I71" s="206">
        <v>24</v>
      </c>
      <c r="J71" s="206">
        <v>0</v>
      </c>
      <c r="K71" s="206">
        <v>24</v>
      </c>
      <c r="M71" s="208">
        <v>0.2</v>
      </c>
      <c r="N71" s="206">
        <v>90.72</v>
      </c>
      <c r="O71" s="206">
        <v>100</v>
      </c>
      <c r="P71" s="206">
        <v>1.04</v>
      </c>
      <c r="Q71" s="206">
        <v>0</v>
      </c>
      <c r="R71" s="206">
        <v>0</v>
      </c>
      <c r="U71" s="206">
        <v>4</v>
      </c>
      <c r="V71" s="206">
        <v>30.13</v>
      </c>
      <c r="W71" s="206">
        <v>17.899999999999999</v>
      </c>
      <c r="X71" s="206">
        <v>51.97</v>
      </c>
      <c r="Y71" s="206">
        <v>17.54</v>
      </c>
      <c r="Z71" s="206">
        <v>20.61</v>
      </c>
      <c r="AA71" s="206">
        <v>61.84</v>
      </c>
      <c r="AB71" s="206">
        <v>0</v>
      </c>
      <c r="AC71" s="206">
        <v>0</v>
      </c>
      <c r="AD71" s="206">
        <v>0</v>
      </c>
    </row>
    <row r="72" spans="1:30" x14ac:dyDescent="0.2">
      <c r="A72" s="208" t="s">
        <v>229</v>
      </c>
      <c r="B72" s="207">
        <v>40694</v>
      </c>
      <c r="C72" s="206" t="s">
        <v>1030</v>
      </c>
      <c r="D72" s="206" t="s">
        <v>946</v>
      </c>
      <c r="E72" s="208">
        <v>318</v>
      </c>
      <c r="F72" s="208">
        <v>94.5</v>
      </c>
      <c r="G72" s="206">
        <v>7.2</v>
      </c>
      <c r="H72" s="206">
        <v>147</v>
      </c>
      <c r="I72" s="206">
        <v>62</v>
      </c>
      <c r="J72" s="206">
        <v>1</v>
      </c>
      <c r="K72" s="206">
        <v>61</v>
      </c>
      <c r="M72" s="208">
        <v>1.2579</v>
      </c>
      <c r="N72" s="206">
        <v>91.64</v>
      </c>
      <c r="O72" s="206">
        <v>89.47</v>
      </c>
      <c r="P72" s="206">
        <v>0.92</v>
      </c>
      <c r="Q72" s="206">
        <v>0</v>
      </c>
      <c r="R72" s="206">
        <v>0</v>
      </c>
      <c r="S72" s="206">
        <v>0</v>
      </c>
      <c r="T72" s="206">
        <v>0</v>
      </c>
      <c r="U72" s="206">
        <v>2</v>
      </c>
      <c r="V72" s="206">
        <v>35.06</v>
      </c>
      <c r="W72" s="206">
        <v>16.23</v>
      </c>
      <c r="X72" s="206">
        <v>48.7</v>
      </c>
      <c r="Y72" s="206">
        <v>20.78</v>
      </c>
      <c r="Z72" s="206">
        <v>14.94</v>
      </c>
      <c r="AA72" s="206">
        <v>64.290000000000006</v>
      </c>
      <c r="AB72" s="206">
        <v>0</v>
      </c>
      <c r="AC72" s="206">
        <v>50</v>
      </c>
      <c r="AD72" s="206">
        <v>50</v>
      </c>
    </row>
    <row r="73" spans="1:30" x14ac:dyDescent="0.2">
      <c r="A73" s="208" t="s">
        <v>281</v>
      </c>
      <c r="B73" s="207">
        <v>40694</v>
      </c>
      <c r="C73" s="206" t="s">
        <v>1056</v>
      </c>
      <c r="D73" s="206" t="s">
        <v>951</v>
      </c>
      <c r="E73" s="208">
        <v>314</v>
      </c>
      <c r="F73" s="208">
        <v>95.42</v>
      </c>
      <c r="G73" s="206">
        <v>11.4</v>
      </c>
      <c r="H73" s="206">
        <v>120</v>
      </c>
      <c r="I73" s="206">
        <v>18</v>
      </c>
      <c r="J73" s="206">
        <v>0</v>
      </c>
      <c r="K73" s="206">
        <v>18</v>
      </c>
      <c r="N73" s="206">
        <v>95.19</v>
      </c>
      <c r="O73" s="206">
        <v>100</v>
      </c>
      <c r="P73" s="206">
        <v>1.54</v>
      </c>
      <c r="Q73" s="206">
        <v>6.58</v>
      </c>
      <c r="R73" s="206">
        <v>0</v>
      </c>
      <c r="U73" s="206">
        <v>1</v>
      </c>
      <c r="V73" s="206">
        <v>28.08</v>
      </c>
      <c r="W73" s="206">
        <v>13.7</v>
      </c>
      <c r="X73" s="206">
        <v>58.22</v>
      </c>
      <c r="Y73" s="206">
        <v>13.01</v>
      </c>
      <c r="Z73" s="206">
        <v>13.01</v>
      </c>
      <c r="AA73" s="206">
        <v>73.97</v>
      </c>
      <c r="AB73" s="206">
        <v>66.67</v>
      </c>
      <c r="AC73" s="206">
        <v>33.33</v>
      </c>
      <c r="AD73" s="206">
        <v>0</v>
      </c>
    </row>
    <row r="74" spans="1:30" x14ac:dyDescent="0.2">
      <c r="A74" s="208" t="s">
        <v>283</v>
      </c>
      <c r="B74" s="207">
        <v>40694</v>
      </c>
      <c r="C74" s="206" t="s">
        <v>1057</v>
      </c>
      <c r="D74" s="206" t="s">
        <v>965</v>
      </c>
      <c r="E74" s="208">
        <v>471</v>
      </c>
      <c r="F74" s="208">
        <v>96.02</v>
      </c>
      <c r="G74" s="206">
        <v>2.1</v>
      </c>
      <c r="H74" s="206">
        <v>134</v>
      </c>
      <c r="I74" s="206">
        <v>19</v>
      </c>
      <c r="J74" s="206">
        <v>1</v>
      </c>
      <c r="K74" s="206">
        <v>18</v>
      </c>
      <c r="M74" s="208">
        <v>0.42459999999999998</v>
      </c>
      <c r="N74" s="206">
        <v>95.66</v>
      </c>
      <c r="O74" s="206">
        <v>90.79</v>
      </c>
      <c r="P74" s="206">
        <v>2.63</v>
      </c>
      <c r="Q74" s="206">
        <v>0</v>
      </c>
      <c r="R74" s="206">
        <v>0</v>
      </c>
      <c r="U74" s="206">
        <v>3</v>
      </c>
      <c r="V74" s="206">
        <v>27.2</v>
      </c>
      <c r="W74" s="206">
        <v>16.399999999999999</v>
      </c>
      <c r="X74" s="206">
        <v>56.4</v>
      </c>
      <c r="Y74" s="206">
        <v>12.35</v>
      </c>
      <c r="Z74" s="206">
        <v>18.329999999999998</v>
      </c>
      <c r="AA74" s="206">
        <v>69.319999999999993</v>
      </c>
      <c r="AB74" s="206">
        <v>40</v>
      </c>
      <c r="AC74" s="206">
        <v>20</v>
      </c>
      <c r="AD74" s="206">
        <v>40</v>
      </c>
    </row>
    <row r="75" spans="1:30" x14ac:dyDescent="0.2">
      <c r="A75" s="208" t="s">
        <v>291</v>
      </c>
      <c r="B75" s="207">
        <v>40694</v>
      </c>
      <c r="C75" s="206" t="s">
        <v>1060</v>
      </c>
      <c r="D75" s="206" t="s">
        <v>951</v>
      </c>
      <c r="E75" s="208">
        <v>1110</v>
      </c>
      <c r="F75" s="208">
        <v>95.74</v>
      </c>
      <c r="G75" s="206">
        <v>6.39</v>
      </c>
      <c r="H75" s="206">
        <v>342</v>
      </c>
      <c r="I75" s="206">
        <v>127</v>
      </c>
      <c r="J75" s="206">
        <v>2</v>
      </c>
      <c r="K75" s="206">
        <v>125</v>
      </c>
      <c r="M75" s="208">
        <v>9.01E-2</v>
      </c>
      <c r="N75" s="206">
        <v>95.72</v>
      </c>
      <c r="O75" s="206">
        <v>98.25</v>
      </c>
      <c r="P75" s="206">
        <v>3.92</v>
      </c>
      <c r="Q75" s="206">
        <v>0</v>
      </c>
      <c r="R75" s="206">
        <v>0</v>
      </c>
      <c r="S75" s="206">
        <v>1</v>
      </c>
      <c r="T75" s="206">
        <v>0</v>
      </c>
      <c r="U75" s="206">
        <v>6</v>
      </c>
      <c r="V75" s="206">
        <v>28.97</v>
      </c>
      <c r="W75" s="206">
        <v>20.28</v>
      </c>
      <c r="X75" s="206">
        <v>50.76</v>
      </c>
      <c r="Y75" s="206">
        <v>21.79</v>
      </c>
      <c r="Z75" s="206">
        <v>21.52</v>
      </c>
      <c r="AA75" s="206">
        <v>56.69</v>
      </c>
      <c r="AB75" s="206">
        <v>42.77</v>
      </c>
      <c r="AC75" s="206">
        <v>34.22</v>
      </c>
      <c r="AD75" s="206">
        <v>23.01</v>
      </c>
    </row>
    <row r="76" spans="1:30" x14ac:dyDescent="0.2">
      <c r="A76" s="208" t="s">
        <v>302</v>
      </c>
      <c r="B76" s="207">
        <v>40694</v>
      </c>
      <c r="C76" s="206" t="s">
        <v>1066</v>
      </c>
      <c r="D76" s="206" t="s">
        <v>949</v>
      </c>
      <c r="E76" s="208">
        <v>427</v>
      </c>
      <c r="F76" s="208">
        <v>95.89</v>
      </c>
      <c r="G76" s="206">
        <v>8.81</v>
      </c>
      <c r="H76" s="206">
        <v>161</v>
      </c>
      <c r="I76" s="206">
        <v>1</v>
      </c>
      <c r="J76" s="206">
        <v>0</v>
      </c>
      <c r="K76" s="206">
        <v>1</v>
      </c>
      <c r="N76" s="206">
        <v>96.2</v>
      </c>
      <c r="O76" s="206">
        <v>97.37</v>
      </c>
      <c r="P76" s="206">
        <v>0.51</v>
      </c>
      <c r="Q76" s="206">
        <v>0</v>
      </c>
      <c r="R76" s="206">
        <v>0</v>
      </c>
      <c r="S76" s="206">
        <v>0</v>
      </c>
      <c r="T76" s="206">
        <v>0</v>
      </c>
      <c r="U76" s="206">
        <v>6</v>
      </c>
      <c r="V76" s="206">
        <v>21.57</v>
      </c>
      <c r="W76" s="206">
        <v>20.59</v>
      </c>
      <c r="X76" s="206">
        <v>57.84</v>
      </c>
      <c r="Y76" s="206">
        <v>10.29</v>
      </c>
      <c r="Z76" s="206">
        <v>16.18</v>
      </c>
      <c r="AA76" s="206">
        <v>73.53</v>
      </c>
      <c r="AB76" s="206">
        <v>0</v>
      </c>
      <c r="AC76" s="206">
        <v>0</v>
      </c>
      <c r="AD76" s="206">
        <v>100</v>
      </c>
    </row>
    <row r="77" spans="1:30" x14ac:dyDescent="0.2">
      <c r="A77" s="208" t="s">
        <v>320</v>
      </c>
      <c r="B77" s="207">
        <v>40694</v>
      </c>
      <c r="C77" s="206" t="s">
        <v>1074</v>
      </c>
      <c r="D77" s="206" t="s">
        <v>946</v>
      </c>
      <c r="E77" s="208">
        <v>317</v>
      </c>
      <c r="F77" s="208">
        <v>94.81</v>
      </c>
      <c r="G77" s="206">
        <v>5.84</v>
      </c>
      <c r="H77" s="206">
        <v>113</v>
      </c>
      <c r="I77" s="206">
        <v>3</v>
      </c>
      <c r="J77" s="206">
        <v>0</v>
      </c>
      <c r="K77" s="206">
        <v>3</v>
      </c>
      <c r="M77" s="208">
        <v>0.63090000000000002</v>
      </c>
      <c r="N77" s="206">
        <v>96.15</v>
      </c>
      <c r="O77" s="206">
        <v>94.74</v>
      </c>
      <c r="P77" s="206">
        <v>1.21</v>
      </c>
      <c r="Q77" s="206">
        <v>0</v>
      </c>
      <c r="R77" s="206">
        <v>0</v>
      </c>
      <c r="S77" s="206">
        <v>1</v>
      </c>
      <c r="T77" s="206">
        <v>0</v>
      </c>
      <c r="U77" s="206">
        <v>1</v>
      </c>
      <c r="V77" s="206">
        <v>26.62</v>
      </c>
      <c r="W77" s="206">
        <v>13.64</v>
      </c>
      <c r="X77" s="206">
        <v>59.74</v>
      </c>
      <c r="Y77" s="206">
        <v>12.99</v>
      </c>
      <c r="Z77" s="206">
        <v>17.53</v>
      </c>
      <c r="AA77" s="206">
        <v>69.48</v>
      </c>
      <c r="AB77" s="206">
        <v>0</v>
      </c>
      <c r="AC77" s="206">
        <v>0</v>
      </c>
      <c r="AD77" s="206">
        <v>100</v>
      </c>
    </row>
    <row r="78" spans="1:30" x14ac:dyDescent="0.2">
      <c r="A78" s="208" t="s">
        <v>326</v>
      </c>
      <c r="B78" s="207">
        <v>40694</v>
      </c>
      <c r="C78" s="206" t="s">
        <v>1077</v>
      </c>
      <c r="D78" s="206" t="s">
        <v>951</v>
      </c>
      <c r="E78" s="208">
        <v>501</v>
      </c>
      <c r="F78" s="208">
        <v>94.26</v>
      </c>
      <c r="G78" s="206">
        <v>7.94</v>
      </c>
      <c r="H78" s="206">
        <v>203</v>
      </c>
      <c r="I78" s="206">
        <v>13</v>
      </c>
      <c r="J78" s="206">
        <v>0</v>
      </c>
      <c r="K78" s="206">
        <v>13</v>
      </c>
      <c r="N78" s="206">
        <v>92.33</v>
      </c>
      <c r="O78" s="206">
        <v>97.37</v>
      </c>
      <c r="P78" s="206">
        <v>6.44</v>
      </c>
      <c r="Q78" s="206">
        <v>0</v>
      </c>
      <c r="R78" s="206">
        <v>0</v>
      </c>
      <c r="V78" s="206">
        <v>37.020000000000003</v>
      </c>
      <c r="W78" s="206">
        <v>19.57</v>
      </c>
      <c r="X78" s="206">
        <v>43.4</v>
      </c>
      <c r="Y78" s="206">
        <v>20</v>
      </c>
      <c r="Z78" s="206">
        <v>20.43</v>
      </c>
      <c r="AA78" s="206">
        <v>59.57</v>
      </c>
      <c r="AB78" s="206">
        <v>0</v>
      </c>
      <c r="AC78" s="206">
        <v>0</v>
      </c>
      <c r="AD78" s="206">
        <v>0</v>
      </c>
    </row>
    <row r="79" spans="1:30" x14ac:dyDescent="0.2">
      <c r="A79" s="208" t="s">
        <v>336</v>
      </c>
      <c r="B79" s="207">
        <v>40694</v>
      </c>
      <c r="C79" s="206" t="s">
        <v>1082</v>
      </c>
      <c r="D79" s="206" t="s">
        <v>946</v>
      </c>
      <c r="E79" s="208">
        <v>477</v>
      </c>
      <c r="F79" s="208">
        <v>96.43</v>
      </c>
      <c r="G79" s="206">
        <v>5.32</v>
      </c>
      <c r="H79" s="206">
        <v>134</v>
      </c>
      <c r="I79" s="206">
        <v>23</v>
      </c>
      <c r="J79" s="206">
        <v>3</v>
      </c>
      <c r="K79" s="206">
        <v>20</v>
      </c>
      <c r="N79" s="206">
        <v>96.57</v>
      </c>
      <c r="O79" s="206">
        <v>97.37</v>
      </c>
      <c r="P79" s="206">
        <v>1.1599999999999999</v>
      </c>
      <c r="Q79" s="206">
        <v>10.53</v>
      </c>
      <c r="R79" s="206">
        <v>0</v>
      </c>
      <c r="S79" s="206">
        <v>1</v>
      </c>
      <c r="T79" s="206">
        <v>0</v>
      </c>
      <c r="U79" s="206">
        <v>8</v>
      </c>
      <c r="V79" s="206">
        <v>23.3</v>
      </c>
      <c r="W79" s="206">
        <v>16.989999999999998</v>
      </c>
      <c r="X79" s="206">
        <v>59.71</v>
      </c>
      <c r="Y79" s="206">
        <v>15.05</v>
      </c>
      <c r="Z79" s="206">
        <v>17.48</v>
      </c>
      <c r="AA79" s="206">
        <v>67.48</v>
      </c>
      <c r="AB79" s="206">
        <v>0</v>
      </c>
      <c r="AC79" s="206">
        <v>75</v>
      </c>
      <c r="AD79" s="206">
        <v>25</v>
      </c>
    </row>
    <row r="80" spans="1:30" x14ac:dyDescent="0.2">
      <c r="A80" s="208" t="s">
        <v>338</v>
      </c>
      <c r="B80" s="207">
        <v>40694</v>
      </c>
      <c r="C80" s="206" t="s">
        <v>1083</v>
      </c>
      <c r="D80" s="206" t="s">
        <v>949</v>
      </c>
      <c r="E80" s="208">
        <v>382</v>
      </c>
      <c r="F80" s="208">
        <v>94.9</v>
      </c>
      <c r="G80" s="206">
        <v>6.62</v>
      </c>
      <c r="H80" s="206">
        <v>141</v>
      </c>
      <c r="I80" s="206">
        <v>129</v>
      </c>
      <c r="J80" s="206">
        <v>1</v>
      </c>
      <c r="K80" s="206">
        <v>128</v>
      </c>
      <c r="N80" s="206">
        <v>95.19</v>
      </c>
      <c r="O80" s="206">
        <v>94.74</v>
      </c>
      <c r="P80" s="206">
        <v>6.09</v>
      </c>
      <c r="Q80" s="206">
        <v>3.95</v>
      </c>
      <c r="R80" s="206">
        <v>0</v>
      </c>
      <c r="S80" s="206">
        <v>0</v>
      </c>
      <c r="T80" s="206">
        <v>0</v>
      </c>
      <c r="U80" s="206">
        <v>2</v>
      </c>
      <c r="V80" s="206">
        <v>24.19</v>
      </c>
      <c r="W80" s="206">
        <v>18.28</v>
      </c>
      <c r="X80" s="206">
        <v>57.53</v>
      </c>
      <c r="Y80" s="206">
        <v>15.14</v>
      </c>
      <c r="Z80" s="206">
        <v>22.7</v>
      </c>
      <c r="AA80" s="206">
        <v>62.16</v>
      </c>
      <c r="AB80" s="206">
        <v>50</v>
      </c>
      <c r="AC80" s="206">
        <v>50</v>
      </c>
      <c r="AD80" s="206">
        <v>0</v>
      </c>
    </row>
    <row r="81" spans="1:30" x14ac:dyDescent="0.2">
      <c r="A81" s="208" t="s">
        <v>342</v>
      </c>
      <c r="B81" s="207">
        <v>40694</v>
      </c>
      <c r="C81" s="206" t="s">
        <v>1085</v>
      </c>
      <c r="D81" s="206" t="s">
        <v>946</v>
      </c>
      <c r="E81" s="208">
        <v>629</v>
      </c>
      <c r="F81" s="208">
        <v>94.28</v>
      </c>
      <c r="G81" s="206">
        <v>3.03</v>
      </c>
      <c r="H81" s="206">
        <v>239</v>
      </c>
      <c r="I81" s="206">
        <v>73</v>
      </c>
      <c r="J81" s="206">
        <v>0</v>
      </c>
      <c r="K81" s="206">
        <v>73</v>
      </c>
      <c r="M81" s="208">
        <v>0.159</v>
      </c>
      <c r="V81" s="206">
        <v>22.92</v>
      </c>
      <c r="W81" s="206">
        <v>19.64</v>
      </c>
      <c r="X81" s="206">
        <v>57.44</v>
      </c>
      <c r="Y81" s="206">
        <v>20.54</v>
      </c>
      <c r="Z81" s="206">
        <v>25</v>
      </c>
      <c r="AA81" s="206">
        <v>54.46</v>
      </c>
      <c r="AB81" s="206">
        <v>29.85</v>
      </c>
      <c r="AC81" s="206">
        <v>52.24</v>
      </c>
      <c r="AD81" s="206">
        <v>17.91</v>
      </c>
    </row>
    <row r="82" spans="1:30" x14ac:dyDescent="0.2">
      <c r="A82" s="208" t="s">
        <v>350</v>
      </c>
      <c r="B82" s="207">
        <v>40694</v>
      </c>
      <c r="C82" s="206" t="s">
        <v>1089</v>
      </c>
      <c r="D82" s="206" t="s">
        <v>946</v>
      </c>
      <c r="E82" s="208">
        <v>661</v>
      </c>
      <c r="F82" s="208">
        <v>96.53</v>
      </c>
      <c r="G82" s="206">
        <v>8.98</v>
      </c>
      <c r="H82" s="206">
        <v>205</v>
      </c>
      <c r="I82" s="206">
        <v>21</v>
      </c>
      <c r="J82" s="206">
        <v>0</v>
      </c>
      <c r="K82" s="206">
        <v>21</v>
      </c>
      <c r="N82" s="206">
        <v>96.49</v>
      </c>
      <c r="O82" s="206">
        <v>97.37</v>
      </c>
      <c r="P82" s="206">
        <v>2.75</v>
      </c>
      <c r="Q82" s="206">
        <v>0</v>
      </c>
      <c r="R82" s="206">
        <v>0</v>
      </c>
      <c r="U82" s="206">
        <v>2</v>
      </c>
      <c r="V82" s="206">
        <v>20.059999999999999</v>
      </c>
      <c r="W82" s="206">
        <v>19.11</v>
      </c>
      <c r="X82" s="206">
        <v>60.83</v>
      </c>
      <c r="Y82" s="206">
        <v>11.46</v>
      </c>
      <c r="Z82" s="206">
        <v>16.239999999999998</v>
      </c>
      <c r="AA82" s="206">
        <v>72.290000000000006</v>
      </c>
      <c r="AB82" s="206">
        <v>44.44</v>
      </c>
      <c r="AC82" s="206">
        <v>22.22</v>
      </c>
      <c r="AD82" s="206">
        <v>33.33</v>
      </c>
    </row>
    <row r="83" spans="1:30" x14ac:dyDescent="0.2">
      <c r="A83" s="208" t="s">
        <v>368</v>
      </c>
      <c r="B83" s="207">
        <v>40694</v>
      </c>
      <c r="C83" s="206" t="s">
        <v>1098</v>
      </c>
      <c r="E83" s="208">
        <v>703</v>
      </c>
      <c r="F83" s="208">
        <v>96.6</v>
      </c>
      <c r="G83" s="206">
        <v>3.47</v>
      </c>
      <c r="H83" s="206">
        <v>170</v>
      </c>
      <c r="I83" s="206">
        <v>31</v>
      </c>
      <c r="J83" s="206">
        <v>1</v>
      </c>
      <c r="K83" s="206">
        <v>30</v>
      </c>
      <c r="M83" s="208">
        <v>0.14219999999999999</v>
      </c>
      <c r="N83" s="206">
        <v>94.37</v>
      </c>
      <c r="O83" s="206">
        <v>100</v>
      </c>
      <c r="P83" s="206">
        <v>0.74</v>
      </c>
      <c r="Q83" s="206">
        <v>0</v>
      </c>
      <c r="R83" s="206">
        <v>0</v>
      </c>
      <c r="U83" s="206">
        <v>2</v>
      </c>
      <c r="V83" s="206">
        <v>21.38</v>
      </c>
      <c r="W83" s="206">
        <v>18.670000000000002</v>
      </c>
      <c r="X83" s="206">
        <v>59.95</v>
      </c>
      <c r="Y83" s="206">
        <v>11.3</v>
      </c>
      <c r="Z83" s="206">
        <v>18.920000000000002</v>
      </c>
      <c r="AA83" s="206">
        <v>69.78</v>
      </c>
      <c r="AB83" s="206">
        <v>22.22</v>
      </c>
      <c r="AC83" s="206">
        <v>50</v>
      </c>
      <c r="AD83" s="206">
        <v>27.78</v>
      </c>
    </row>
    <row r="84" spans="1:30" x14ac:dyDescent="0.2">
      <c r="A84" s="208" t="s">
        <v>376</v>
      </c>
      <c r="B84" s="207">
        <v>40694</v>
      </c>
      <c r="C84" s="206" t="s">
        <v>1102</v>
      </c>
      <c r="D84" s="206" t="s">
        <v>946</v>
      </c>
      <c r="E84" s="208">
        <v>382</v>
      </c>
      <c r="F84" s="208">
        <v>94.19</v>
      </c>
      <c r="G84" s="206">
        <v>6.82</v>
      </c>
      <c r="H84" s="206">
        <v>140</v>
      </c>
      <c r="I84" s="206">
        <v>40</v>
      </c>
      <c r="J84" s="206">
        <v>0</v>
      </c>
      <c r="K84" s="206">
        <v>40</v>
      </c>
      <c r="N84" s="206">
        <v>94.45</v>
      </c>
      <c r="O84" s="206">
        <v>93.42</v>
      </c>
      <c r="P84" s="206">
        <v>2.35</v>
      </c>
      <c r="Q84" s="206">
        <v>0</v>
      </c>
      <c r="R84" s="206">
        <v>0</v>
      </c>
      <c r="U84" s="206">
        <v>1</v>
      </c>
      <c r="V84" s="206">
        <v>29.81</v>
      </c>
      <c r="W84" s="206">
        <v>18.63</v>
      </c>
      <c r="X84" s="206">
        <v>51.55</v>
      </c>
      <c r="Y84" s="206">
        <v>21.74</v>
      </c>
      <c r="Z84" s="206">
        <v>31.06</v>
      </c>
      <c r="AA84" s="206">
        <v>47.2</v>
      </c>
      <c r="AB84" s="206">
        <v>100</v>
      </c>
      <c r="AC84" s="206">
        <v>0</v>
      </c>
      <c r="AD84" s="206">
        <v>0</v>
      </c>
    </row>
    <row r="85" spans="1:30" x14ac:dyDescent="0.2">
      <c r="A85" s="208" t="s">
        <v>416</v>
      </c>
      <c r="B85" s="207">
        <v>40694</v>
      </c>
      <c r="C85" s="206" t="s">
        <v>1120</v>
      </c>
      <c r="D85" s="206" t="s">
        <v>946</v>
      </c>
      <c r="E85" s="208">
        <v>284</v>
      </c>
      <c r="F85" s="208">
        <v>95.54</v>
      </c>
      <c r="G85" s="206">
        <v>9.48</v>
      </c>
      <c r="H85" s="206">
        <v>91</v>
      </c>
      <c r="I85" s="206">
        <v>10</v>
      </c>
      <c r="J85" s="206">
        <v>1</v>
      </c>
      <c r="K85" s="206">
        <v>9</v>
      </c>
      <c r="M85" s="208">
        <v>0.35210000000000002</v>
      </c>
      <c r="N85" s="206">
        <v>95.11</v>
      </c>
      <c r="O85" s="206">
        <v>94.74</v>
      </c>
      <c r="P85" s="206">
        <v>3.01</v>
      </c>
      <c r="Q85" s="206">
        <v>0</v>
      </c>
      <c r="R85" s="206">
        <v>0</v>
      </c>
      <c r="U85" s="206">
        <v>3</v>
      </c>
      <c r="V85" s="206">
        <v>28.68</v>
      </c>
      <c r="W85" s="206">
        <v>17.829999999999998</v>
      </c>
      <c r="X85" s="206">
        <v>53.49</v>
      </c>
      <c r="Y85" s="206">
        <v>16.28</v>
      </c>
      <c r="Z85" s="206">
        <v>27.13</v>
      </c>
      <c r="AA85" s="206">
        <v>56.59</v>
      </c>
      <c r="AB85" s="206">
        <v>0</v>
      </c>
      <c r="AC85" s="206">
        <v>100</v>
      </c>
      <c r="AD85" s="206">
        <v>0</v>
      </c>
    </row>
    <row r="86" spans="1:30" x14ac:dyDescent="0.2">
      <c r="A86" s="208" t="s">
        <v>505</v>
      </c>
      <c r="B86" s="207">
        <v>40694</v>
      </c>
      <c r="C86" s="206" t="s">
        <v>1159</v>
      </c>
      <c r="D86" s="206" t="s">
        <v>951</v>
      </c>
      <c r="E86" s="208">
        <v>623</v>
      </c>
      <c r="F86" s="208">
        <v>94.26</v>
      </c>
      <c r="G86" s="206">
        <v>3.97</v>
      </c>
      <c r="H86" s="206">
        <v>235</v>
      </c>
      <c r="I86" s="206">
        <v>177</v>
      </c>
      <c r="J86" s="206">
        <v>0</v>
      </c>
      <c r="K86" s="206">
        <v>177</v>
      </c>
      <c r="N86" s="206">
        <v>95.79</v>
      </c>
      <c r="O86" s="206">
        <v>92.11</v>
      </c>
      <c r="P86" s="206">
        <v>2.86</v>
      </c>
      <c r="Q86" s="206">
        <v>2.63</v>
      </c>
      <c r="R86" s="206">
        <v>0</v>
      </c>
      <c r="U86" s="206">
        <v>3</v>
      </c>
      <c r="V86" s="206">
        <v>36.36</v>
      </c>
      <c r="W86" s="206">
        <v>23.78</v>
      </c>
      <c r="X86" s="206">
        <v>39.86</v>
      </c>
      <c r="Y86" s="206">
        <v>13.99</v>
      </c>
      <c r="Z86" s="206">
        <v>24.23</v>
      </c>
      <c r="AA86" s="206">
        <v>61.77</v>
      </c>
      <c r="AB86" s="206">
        <v>50</v>
      </c>
      <c r="AC86" s="206">
        <v>50</v>
      </c>
      <c r="AD86" s="206">
        <v>0</v>
      </c>
    </row>
    <row r="87" spans="1:30" x14ac:dyDescent="0.2">
      <c r="A87" s="208" t="s">
        <v>511</v>
      </c>
      <c r="B87" s="207">
        <v>40694</v>
      </c>
      <c r="C87" s="206" t="s">
        <v>1162</v>
      </c>
      <c r="D87" s="206" t="s">
        <v>946</v>
      </c>
      <c r="E87" s="208">
        <v>398</v>
      </c>
      <c r="F87" s="208">
        <v>95.58</v>
      </c>
      <c r="G87" s="206">
        <v>7.94</v>
      </c>
      <c r="H87" s="206">
        <v>153</v>
      </c>
      <c r="I87" s="206">
        <v>27</v>
      </c>
      <c r="J87" s="206">
        <v>0</v>
      </c>
      <c r="K87" s="206">
        <v>27</v>
      </c>
      <c r="N87" s="206">
        <v>94.74</v>
      </c>
      <c r="O87" s="206">
        <v>93.42</v>
      </c>
      <c r="P87" s="206">
        <v>1.19</v>
      </c>
      <c r="Q87" s="206">
        <v>0</v>
      </c>
      <c r="R87" s="206">
        <v>0</v>
      </c>
      <c r="S87" s="206">
        <v>1</v>
      </c>
      <c r="T87" s="206">
        <v>0</v>
      </c>
      <c r="U87" s="206">
        <v>2</v>
      </c>
      <c r="V87" s="206">
        <v>28.78</v>
      </c>
      <c r="W87" s="206">
        <v>23.9</v>
      </c>
      <c r="X87" s="206">
        <v>47.32</v>
      </c>
      <c r="Y87" s="206">
        <v>12.2</v>
      </c>
      <c r="Z87" s="206">
        <v>17.559999999999999</v>
      </c>
      <c r="AA87" s="206">
        <v>70.239999999999995</v>
      </c>
      <c r="AB87" s="206">
        <v>0</v>
      </c>
      <c r="AC87" s="206">
        <v>75</v>
      </c>
      <c r="AD87" s="206">
        <v>25</v>
      </c>
    </row>
    <row r="88" spans="1:30" x14ac:dyDescent="0.2">
      <c r="A88" s="208" t="s">
        <v>519</v>
      </c>
      <c r="B88" s="207">
        <v>40694</v>
      </c>
      <c r="C88" s="206" t="s">
        <v>1166</v>
      </c>
      <c r="D88" s="206" t="s">
        <v>949</v>
      </c>
      <c r="E88" s="208">
        <v>376</v>
      </c>
      <c r="F88" s="208">
        <v>94.59</v>
      </c>
      <c r="G88" s="206">
        <v>4.75</v>
      </c>
      <c r="H88" s="206">
        <v>156</v>
      </c>
      <c r="I88" s="206">
        <v>49</v>
      </c>
      <c r="J88" s="206">
        <v>0</v>
      </c>
      <c r="K88" s="206">
        <v>49</v>
      </c>
      <c r="M88" s="208">
        <v>0.26600000000000001</v>
      </c>
      <c r="N88" s="206">
        <v>95.1</v>
      </c>
      <c r="O88" s="206">
        <v>98.68</v>
      </c>
      <c r="P88" s="206">
        <v>2.1800000000000002</v>
      </c>
      <c r="Q88" s="206">
        <v>2.63</v>
      </c>
      <c r="R88" s="206">
        <v>0</v>
      </c>
      <c r="S88" s="206">
        <v>0</v>
      </c>
      <c r="T88" s="206">
        <v>0</v>
      </c>
      <c r="U88" s="206">
        <v>2</v>
      </c>
      <c r="V88" s="206">
        <v>36.24</v>
      </c>
      <c r="W88" s="206">
        <v>18.79</v>
      </c>
      <c r="X88" s="206">
        <v>44.97</v>
      </c>
      <c r="Y88" s="206">
        <v>18.79</v>
      </c>
      <c r="Z88" s="206">
        <v>24.16</v>
      </c>
      <c r="AA88" s="206">
        <v>57.05</v>
      </c>
      <c r="AB88" s="206">
        <v>33.33</v>
      </c>
      <c r="AC88" s="206">
        <v>66.67</v>
      </c>
      <c r="AD88" s="206">
        <v>0</v>
      </c>
    </row>
    <row r="89" spans="1:30" x14ac:dyDescent="0.2">
      <c r="A89" s="208" t="s">
        <v>521</v>
      </c>
      <c r="B89" s="207">
        <v>40694</v>
      </c>
      <c r="C89" s="206" t="s">
        <v>1167</v>
      </c>
      <c r="D89" s="206" t="s">
        <v>946</v>
      </c>
      <c r="E89" s="208">
        <v>695</v>
      </c>
      <c r="F89" s="208">
        <v>94.67</v>
      </c>
      <c r="G89" s="206">
        <v>7.65</v>
      </c>
      <c r="H89" s="206">
        <v>263</v>
      </c>
      <c r="I89" s="206">
        <v>34</v>
      </c>
      <c r="J89" s="206">
        <v>5</v>
      </c>
      <c r="K89" s="206">
        <v>29</v>
      </c>
      <c r="M89" s="208">
        <v>0.2878</v>
      </c>
      <c r="N89" s="206">
        <v>94.95</v>
      </c>
      <c r="O89" s="206">
        <v>100</v>
      </c>
      <c r="P89" s="206">
        <v>1.21</v>
      </c>
      <c r="Q89" s="206">
        <v>0</v>
      </c>
      <c r="R89" s="206">
        <v>0</v>
      </c>
      <c r="S89" s="206">
        <v>2</v>
      </c>
      <c r="T89" s="206">
        <v>0</v>
      </c>
      <c r="U89" s="206">
        <v>5</v>
      </c>
      <c r="V89" s="206">
        <v>19.68</v>
      </c>
      <c r="W89" s="206">
        <v>15.81</v>
      </c>
      <c r="X89" s="206">
        <v>64.52</v>
      </c>
      <c r="Y89" s="206">
        <v>10.29</v>
      </c>
      <c r="Z89" s="206">
        <v>23.79</v>
      </c>
      <c r="AA89" s="206">
        <v>65.92</v>
      </c>
      <c r="AB89" s="206">
        <v>66.67</v>
      </c>
      <c r="AC89" s="206">
        <v>33.33</v>
      </c>
      <c r="AD89" s="206">
        <v>0</v>
      </c>
    </row>
    <row r="90" spans="1:30" x14ac:dyDescent="0.2">
      <c r="A90" s="208" t="s">
        <v>541</v>
      </c>
      <c r="B90" s="207">
        <v>40694</v>
      </c>
      <c r="C90" s="206" t="s">
        <v>3215</v>
      </c>
      <c r="D90" s="206" t="s">
        <v>946</v>
      </c>
      <c r="E90" s="208">
        <v>599</v>
      </c>
      <c r="F90" s="208">
        <v>97.37</v>
      </c>
      <c r="G90" s="206">
        <v>5.84</v>
      </c>
      <c r="H90" s="206">
        <v>122</v>
      </c>
      <c r="I90" s="206">
        <v>45</v>
      </c>
      <c r="J90" s="206">
        <v>21</v>
      </c>
      <c r="K90" s="206">
        <v>24</v>
      </c>
      <c r="L90" s="206">
        <v>6.8446999999999996</v>
      </c>
      <c r="V90" s="206">
        <v>17.53</v>
      </c>
      <c r="W90" s="206">
        <v>21.54</v>
      </c>
      <c r="X90" s="206">
        <v>60.93</v>
      </c>
      <c r="Y90" s="206">
        <v>26.04</v>
      </c>
      <c r="Z90" s="206">
        <v>22.7</v>
      </c>
      <c r="AA90" s="206">
        <v>51.25</v>
      </c>
      <c r="AB90" s="206">
        <v>29.82</v>
      </c>
      <c r="AC90" s="206">
        <v>40.18</v>
      </c>
      <c r="AD90" s="206">
        <v>30</v>
      </c>
    </row>
    <row r="91" spans="1:30" x14ac:dyDescent="0.2">
      <c r="A91" s="208" t="s">
        <v>552</v>
      </c>
      <c r="B91" s="207">
        <v>40694</v>
      </c>
      <c r="C91" s="206" t="s">
        <v>1181</v>
      </c>
      <c r="D91" s="206" t="s">
        <v>946</v>
      </c>
      <c r="E91" s="208">
        <v>719</v>
      </c>
      <c r="F91" s="208">
        <v>92.57</v>
      </c>
      <c r="G91" s="206">
        <v>7.53</v>
      </c>
      <c r="H91" s="206">
        <v>282</v>
      </c>
      <c r="I91" s="206">
        <v>352</v>
      </c>
      <c r="J91" s="206">
        <v>53</v>
      </c>
      <c r="K91" s="206">
        <v>299</v>
      </c>
      <c r="M91" s="208">
        <v>0.69540000000000002</v>
      </c>
      <c r="N91" s="206">
        <v>91.25</v>
      </c>
      <c r="O91" s="206">
        <v>92.98</v>
      </c>
      <c r="P91" s="206">
        <v>4.41</v>
      </c>
      <c r="Q91" s="206">
        <v>4.3899999999999997</v>
      </c>
      <c r="R91" s="206">
        <v>0</v>
      </c>
      <c r="S91" s="206">
        <v>2</v>
      </c>
      <c r="T91" s="206">
        <v>0</v>
      </c>
      <c r="U91" s="206">
        <v>7</v>
      </c>
      <c r="V91" s="206">
        <v>35.729999999999997</v>
      </c>
      <c r="W91" s="206">
        <v>26.59</v>
      </c>
      <c r="X91" s="206">
        <v>37.67</v>
      </c>
      <c r="Y91" s="206">
        <v>36.700000000000003</v>
      </c>
      <c r="Z91" s="206">
        <v>27.29</v>
      </c>
      <c r="AA91" s="206">
        <v>36.01</v>
      </c>
      <c r="AB91" s="206">
        <v>43.63</v>
      </c>
      <c r="AC91" s="206">
        <v>34.479999999999997</v>
      </c>
      <c r="AD91" s="206">
        <v>21.89</v>
      </c>
    </row>
    <row r="92" spans="1:30" x14ac:dyDescent="0.2">
      <c r="A92" s="208" t="s">
        <v>569</v>
      </c>
      <c r="B92" s="207">
        <v>40694</v>
      </c>
      <c r="C92" s="206" t="s">
        <v>1187</v>
      </c>
      <c r="D92" s="206" t="s">
        <v>951</v>
      </c>
      <c r="E92" s="208">
        <v>814</v>
      </c>
      <c r="F92" s="208">
        <v>93.96</v>
      </c>
      <c r="G92" s="206">
        <v>13</v>
      </c>
      <c r="H92" s="206">
        <v>301</v>
      </c>
      <c r="I92" s="206">
        <v>722</v>
      </c>
      <c r="J92" s="206">
        <v>330</v>
      </c>
      <c r="K92" s="206">
        <v>392</v>
      </c>
      <c r="N92" s="206">
        <v>95.11</v>
      </c>
      <c r="O92" s="206">
        <v>100</v>
      </c>
      <c r="P92" s="206">
        <v>4.08</v>
      </c>
      <c r="Q92" s="206">
        <v>1.75</v>
      </c>
      <c r="R92" s="206">
        <v>0</v>
      </c>
      <c r="S92" s="206">
        <v>1</v>
      </c>
      <c r="T92" s="206">
        <v>0</v>
      </c>
      <c r="U92" s="206">
        <v>5</v>
      </c>
      <c r="V92" s="206">
        <v>31.8</v>
      </c>
      <c r="W92" s="206">
        <v>27.65</v>
      </c>
      <c r="X92" s="206">
        <v>40.549999999999997</v>
      </c>
      <c r="Y92" s="206">
        <v>33.409999999999997</v>
      </c>
      <c r="Z92" s="206">
        <v>32.03</v>
      </c>
      <c r="AA92" s="206">
        <v>34.56</v>
      </c>
      <c r="AB92" s="206">
        <v>41.58</v>
      </c>
      <c r="AC92" s="206">
        <v>39.54</v>
      </c>
      <c r="AD92" s="206">
        <v>18.88</v>
      </c>
    </row>
    <row r="93" spans="1:30" x14ac:dyDescent="0.2">
      <c r="A93" s="208" t="s">
        <v>575</v>
      </c>
      <c r="B93" s="207">
        <v>40694</v>
      </c>
      <c r="C93" s="206" t="s">
        <v>1189</v>
      </c>
      <c r="D93" s="206" t="s">
        <v>951</v>
      </c>
      <c r="E93" s="208">
        <v>767</v>
      </c>
      <c r="F93" s="208">
        <v>90</v>
      </c>
      <c r="G93" s="206">
        <v>8.27</v>
      </c>
      <c r="H93" s="206">
        <v>275</v>
      </c>
      <c r="I93" s="206">
        <v>1460</v>
      </c>
      <c r="J93" s="206">
        <v>734</v>
      </c>
      <c r="K93" s="206">
        <v>726</v>
      </c>
      <c r="M93" s="208">
        <v>1.5645</v>
      </c>
      <c r="N93" s="206">
        <v>93.96</v>
      </c>
      <c r="O93" s="206">
        <v>94.74</v>
      </c>
      <c r="P93" s="206">
        <v>3.94</v>
      </c>
      <c r="Q93" s="206">
        <v>8.77</v>
      </c>
      <c r="R93" s="206">
        <v>0</v>
      </c>
      <c r="S93" s="206">
        <v>1</v>
      </c>
      <c r="T93" s="206">
        <v>0</v>
      </c>
      <c r="U93" s="206">
        <v>7</v>
      </c>
      <c r="V93" s="206">
        <v>41.48</v>
      </c>
      <c r="W93" s="206">
        <v>26.82</v>
      </c>
      <c r="X93" s="206">
        <v>31.7</v>
      </c>
      <c r="Y93" s="206">
        <v>46.1</v>
      </c>
      <c r="Z93" s="206">
        <v>28.01</v>
      </c>
      <c r="AA93" s="206">
        <v>25.89</v>
      </c>
      <c r="AB93" s="206">
        <v>55.42</v>
      </c>
      <c r="AC93" s="206">
        <v>31.8</v>
      </c>
      <c r="AD93" s="206">
        <v>12.78</v>
      </c>
    </row>
    <row r="94" spans="1:30" x14ac:dyDescent="0.2">
      <c r="A94" s="208" t="s">
        <v>577</v>
      </c>
      <c r="B94" s="207">
        <v>40694</v>
      </c>
      <c r="C94" s="206" t="s">
        <v>1190</v>
      </c>
      <c r="D94" s="206" t="s">
        <v>946</v>
      </c>
      <c r="E94" s="208">
        <v>474</v>
      </c>
      <c r="F94" s="208">
        <v>93.44</v>
      </c>
      <c r="G94" s="206">
        <v>5.82</v>
      </c>
      <c r="H94" s="206">
        <v>188</v>
      </c>
      <c r="I94" s="206">
        <v>94</v>
      </c>
      <c r="J94" s="206">
        <v>11</v>
      </c>
      <c r="K94" s="206">
        <v>83</v>
      </c>
      <c r="V94" s="206">
        <v>21.46</v>
      </c>
      <c r="W94" s="206">
        <v>23.54</v>
      </c>
      <c r="X94" s="206">
        <v>55</v>
      </c>
      <c r="Y94" s="206">
        <v>20.79</v>
      </c>
      <c r="Z94" s="206">
        <v>27.44</v>
      </c>
      <c r="AA94" s="206">
        <v>51.77</v>
      </c>
      <c r="AB94" s="206">
        <v>30.72</v>
      </c>
      <c r="AC94" s="206">
        <v>39.65</v>
      </c>
      <c r="AD94" s="206">
        <v>29.63</v>
      </c>
    </row>
    <row r="95" spans="1:30" x14ac:dyDescent="0.2">
      <c r="A95" s="208" t="s">
        <v>581</v>
      </c>
      <c r="B95" s="207">
        <v>40694</v>
      </c>
      <c r="C95" s="206" t="s">
        <v>1192</v>
      </c>
      <c r="D95" s="206" t="s">
        <v>951</v>
      </c>
      <c r="E95" s="208">
        <v>855</v>
      </c>
      <c r="F95" s="208">
        <v>94.07</v>
      </c>
      <c r="G95" s="206">
        <v>8.2100000000000009</v>
      </c>
      <c r="H95" s="206">
        <v>319</v>
      </c>
      <c r="I95" s="206">
        <v>501</v>
      </c>
      <c r="J95" s="206">
        <v>46</v>
      </c>
      <c r="K95" s="206">
        <v>455</v>
      </c>
      <c r="N95" s="206">
        <v>95.51</v>
      </c>
      <c r="O95" s="206">
        <v>98.25</v>
      </c>
      <c r="P95" s="206">
        <v>3.93</v>
      </c>
      <c r="Q95" s="206">
        <v>0</v>
      </c>
      <c r="R95" s="206">
        <v>0</v>
      </c>
      <c r="U95" s="206">
        <v>3</v>
      </c>
      <c r="V95" s="206">
        <v>30.53</v>
      </c>
      <c r="W95" s="206">
        <v>23.68</v>
      </c>
      <c r="X95" s="206">
        <v>45.79</v>
      </c>
      <c r="Y95" s="206">
        <v>38.94</v>
      </c>
      <c r="Z95" s="206">
        <v>25.6</v>
      </c>
      <c r="AA95" s="206">
        <v>35.46</v>
      </c>
      <c r="AB95" s="206">
        <v>40.049999999999997</v>
      </c>
      <c r="AC95" s="206">
        <v>35.01</v>
      </c>
      <c r="AD95" s="206">
        <v>24.94</v>
      </c>
    </row>
    <row r="96" spans="1:30" x14ac:dyDescent="0.2">
      <c r="A96" s="208" t="s">
        <v>583</v>
      </c>
      <c r="B96" s="207">
        <v>40694</v>
      </c>
      <c r="C96" s="206" t="s">
        <v>1193</v>
      </c>
      <c r="D96" s="206" t="s">
        <v>951</v>
      </c>
      <c r="E96" s="208">
        <v>1081</v>
      </c>
      <c r="F96" s="208">
        <v>93.14</v>
      </c>
      <c r="G96" s="206">
        <v>9.2899999999999991</v>
      </c>
      <c r="H96" s="206">
        <v>427</v>
      </c>
      <c r="I96" s="206">
        <v>417</v>
      </c>
      <c r="J96" s="206">
        <v>165</v>
      </c>
      <c r="K96" s="206">
        <v>252</v>
      </c>
      <c r="N96" s="206">
        <v>92.62</v>
      </c>
      <c r="O96" s="206">
        <v>97.37</v>
      </c>
      <c r="P96" s="206">
        <v>2.4300000000000002</v>
      </c>
      <c r="Q96" s="206">
        <v>0</v>
      </c>
      <c r="R96" s="206">
        <v>0</v>
      </c>
      <c r="S96" s="206">
        <v>1</v>
      </c>
      <c r="T96" s="206">
        <v>0</v>
      </c>
      <c r="U96" s="206">
        <v>6</v>
      </c>
      <c r="V96" s="206">
        <v>40</v>
      </c>
      <c r="W96" s="206">
        <v>23.59</v>
      </c>
      <c r="X96" s="206">
        <v>36.409999999999997</v>
      </c>
      <c r="Y96" s="206">
        <v>41.62</v>
      </c>
      <c r="Z96" s="206">
        <v>27.3</v>
      </c>
      <c r="AA96" s="206">
        <v>31.08</v>
      </c>
      <c r="AB96" s="206">
        <v>47.55</v>
      </c>
      <c r="AC96" s="206">
        <v>36.26</v>
      </c>
      <c r="AD96" s="206">
        <v>16.190000000000001</v>
      </c>
    </row>
    <row r="97" spans="1:30" x14ac:dyDescent="0.2">
      <c r="A97" s="208" t="s">
        <v>585</v>
      </c>
      <c r="B97" s="207">
        <v>40694</v>
      </c>
      <c r="C97" s="206" t="s">
        <v>1194</v>
      </c>
      <c r="D97" s="206" t="s">
        <v>951</v>
      </c>
      <c r="E97" s="208">
        <v>742</v>
      </c>
      <c r="F97" s="208">
        <v>94.05</v>
      </c>
      <c r="G97" s="206">
        <v>8.31</v>
      </c>
      <c r="H97" s="206">
        <v>275</v>
      </c>
      <c r="I97" s="206">
        <v>421</v>
      </c>
      <c r="J97" s="206">
        <v>260</v>
      </c>
      <c r="K97" s="206">
        <v>161</v>
      </c>
      <c r="N97" s="206">
        <v>94.03</v>
      </c>
      <c r="O97" s="206">
        <v>100</v>
      </c>
      <c r="P97" s="206">
        <v>6.28</v>
      </c>
      <c r="Q97" s="206">
        <v>0</v>
      </c>
      <c r="R97" s="206">
        <v>0</v>
      </c>
      <c r="U97" s="206">
        <v>4</v>
      </c>
      <c r="V97" s="206">
        <v>29.21</v>
      </c>
      <c r="W97" s="206">
        <v>23.31</v>
      </c>
      <c r="X97" s="206">
        <v>47.48</v>
      </c>
      <c r="Y97" s="206">
        <v>33.33</v>
      </c>
      <c r="Z97" s="206">
        <v>27.27</v>
      </c>
      <c r="AA97" s="206">
        <v>39.39</v>
      </c>
      <c r="AB97" s="206">
        <v>32.72</v>
      </c>
      <c r="AC97" s="206">
        <v>35.79</v>
      </c>
      <c r="AD97" s="206">
        <v>31.49</v>
      </c>
    </row>
    <row r="98" spans="1:30" x14ac:dyDescent="0.2">
      <c r="A98" s="208" t="s">
        <v>589</v>
      </c>
      <c r="B98" s="207">
        <v>40694</v>
      </c>
      <c r="C98" s="206" t="s">
        <v>1196</v>
      </c>
      <c r="D98" s="206" t="s">
        <v>946</v>
      </c>
      <c r="E98" s="208">
        <v>777</v>
      </c>
      <c r="F98" s="208">
        <v>94.92</v>
      </c>
      <c r="G98" s="206">
        <v>5.98</v>
      </c>
      <c r="H98" s="206">
        <v>301</v>
      </c>
      <c r="I98" s="206">
        <v>405</v>
      </c>
      <c r="J98" s="206">
        <v>341</v>
      </c>
      <c r="K98" s="206">
        <v>64</v>
      </c>
      <c r="N98" s="206">
        <v>95.46</v>
      </c>
      <c r="O98" s="206">
        <v>92.98</v>
      </c>
      <c r="P98" s="206">
        <v>2.84</v>
      </c>
      <c r="Q98" s="206">
        <v>1.75</v>
      </c>
      <c r="R98" s="206">
        <v>0</v>
      </c>
      <c r="S98" s="206">
        <v>0</v>
      </c>
      <c r="T98" s="206">
        <v>0</v>
      </c>
      <c r="U98" s="206">
        <v>1</v>
      </c>
      <c r="V98" s="206">
        <v>18.22</v>
      </c>
      <c r="W98" s="206">
        <v>19.79</v>
      </c>
      <c r="X98" s="206">
        <v>61.99</v>
      </c>
      <c r="Y98" s="206">
        <v>24.21</v>
      </c>
      <c r="Z98" s="206">
        <v>25.26</v>
      </c>
      <c r="AA98" s="206">
        <v>50.52</v>
      </c>
      <c r="AB98" s="206">
        <v>23.15</v>
      </c>
      <c r="AC98" s="206">
        <v>39.200000000000003</v>
      </c>
      <c r="AD98" s="206">
        <v>37.64</v>
      </c>
    </row>
    <row r="99" spans="1:30" x14ac:dyDescent="0.2">
      <c r="A99" s="208" t="s">
        <v>603</v>
      </c>
      <c r="B99" s="207">
        <v>40694</v>
      </c>
      <c r="C99" s="206" t="s">
        <v>1203</v>
      </c>
      <c r="D99" s="206" t="s">
        <v>951</v>
      </c>
      <c r="E99" s="208">
        <v>886</v>
      </c>
      <c r="F99" s="208">
        <v>94.97</v>
      </c>
      <c r="G99" s="206">
        <v>7.98</v>
      </c>
      <c r="H99" s="206">
        <v>290</v>
      </c>
      <c r="I99" s="206">
        <v>615</v>
      </c>
      <c r="J99" s="206">
        <v>438</v>
      </c>
      <c r="K99" s="206">
        <v>177</v>
      </c>
      <c r="M99" s="208">
        <v>0.22570000000000001</v>
      </c>
      <c r="N99" s="206">
        <v>95.2</v>
      </c>
      <c r="O99" s="206">
        <v>96.49</v>
      </c>
      <c r="P99" s="206">
        <v>2.5499999999999998</v>
      </c>
      <c r="Q99" s="206">
        <v>5.26</v>
      </c>
      <c r="R99" s="206">
        <v>0</v>
      </c>
      <c r="S99" s="206">
        <v>0</v>
      </c>
      <c r="T99" s="206">
        <v>0</v>
      </c>
      <c r="U99" s="206">
        <v>3</v>
      </c>
      <c r="V99" s="206">
        <v>26.64</v>
      </c>
      <c r="W99" s="206">
        <v>19.95</v>
      </c>
      <c r="X99" s="206">
        <v>53.41</v>
      </c>
      <c r="Y99" s="206">
        <v>26.52</v>
      </c>
      <c r="Z99" s="206">
        <v>27.76</v>
      </c>
      <c r="AA99" s="206">
        <v>45.72</v>
      </c>
      <c r="AB99" s="206">
        <v>27.59</v>
      </c>
      <c r="AC99" s="206">
        <v>35.01</v>
      </c>
      <c r="AD99" s="206">
        <v>37.4</v>
      </c>
    </row>
    <row r="100" spans="1:30" x14ac:dyDescent="0.2">
      <c r="A100" s="208" t="s">
        <v>607</v>
      </c>
      <c r="B100" s="207">
        <v>40694</v>
      </c>
      <c r="C100" s="206" t="s">
        <v>1205</v>
      </c>
      <c r="D100" s="206" t="s">
        <v>951</v>
      </c>
      <c r="E100" s="208">
        <v>659</v>
      </c>
      <c r="F100" s="208">
        <v>93.82</v>
      </c>
      <c r="G100" s="206">
        <v>9.33</v>
      </c>
      <c r="H100" s="206">
        <v>222</v>
      </c>
      <c r="I100" s="206">
        <v>615</v>
      </c>
      <c r="J100" s="206">
        <v>323</v>
      </c>
      <c r="K100" s="206">
        <v>292</v>
      </c>
      <c r="M100" s="208">
        <v>0.1517</v>
      </c>
      <c r="N100" s="206">
        <v>94.91</v>
      </c>
      <c r="O100" s="206">
        <v>92.98</v>
      </c>
      <c r="P100" s="206">
        <v>6.84</v>
      </c>
      <c r="Q100" s="206">
        <v>7.89</v>
      </c>
      <c r="R100" s="206">
        <v>0</v>
      </c>
      <c r="U100" s="206">
        <v>5</v>
      </c>
      <c r="V100" s="206">
        <v>30.71</v>
      </c>
      <c r="W100" s="206">
        <v>23.6</v>
      </c>
      <c r="X100" s="206">
        <v>45.69</v>
      </c>
      <c r="Y100" s="206">
        <v>38.18</v>
      </c>
      <c r="Z100" s="206">
        <v>22.88</v>
      </c>
      <c r="AA100" s="206">
        <v>38.94</v>
      </c>
      <c r="AB100" s="206">
        <v>36.54</v>
      </c>
      <c r="AC100" s="206">
        <v>39.42</v>
      </c>
      <c r="AD100" s="206">
        <v>24.04</v>
      </c>
    </row>
    <row r="101" spans="1:30" x14ac:dyDescent="0.2">
      <c r="A101" s="208" t="s">
        <v>609</v>
      </c>
      <c r="B101" s="207">
        <v>40694</v>
      </c>
      <c r="C101" s="206" t="s">
        <v>1206</v>
      </c>
      <c r="D101" s="206" t="s">
        <v>951</v>
      </c>
      <c r="E101" s="208">
        <v>541</v>
      </c>
      <c r="F101" s="208">
        <v>94.52</v>
      </c>
      <c r="G101" s="206">
        <v>4.1500000000000004</v>
      </c>
      <c r="H101" s="206">
        <v>168</v>
      </c>
      <c r="I101" s="206">
        <v>368</v>
      </c>
      <c r="J101" s="206">
        <v>127</v>
      </c>
      <c r="K101" s="206">
        <v>241</v>
      </c>
      <c r="M101" s="208">
        <v>0.18479999999999999</v>
      </c>
      <c r="N101" s="206">
        <v>91.79</v>
      </c>
      <c r="O101" s="206">
        <v>98.25</v>
      </c>
      <c r="P101" s="206">
        <v>4.51</v>
      </c>
      <c r="Q101" s="206">
        <v>0</v>
      </c>
      <c r="R101" s="206">
        <v>0</v>
      </c>
      <c r="S101" s="206">
        <v>1</v>
      </c>
      <c r="T101" s="206">
        <v>0</v>
      </c>
      <c r="U101" s="206">
        <v>2</v>
      </c>
      <c r="V101" s="206">
        <v>33.4</v>
      </c>
      <c r="W101" s="206">
        <v>28.94</v>
      </c>
      <c r="X101" s="206">
        <v>37.659999999999997</v>
      </c>
      <c r="Y101" s="206">
        <v>39.15</v>
      </c>
      <c r="Z101" s="206">
        <v>25.11</v>
      </c>
      <c r="AA101" s="206">
        <v>35.74</v>
      </c>
      <c r="AB101" s="206">
        <v>45.3</v>
      </c>
      <c r="AC101" s="206">
        <v>37.11</v>
      </c>
      <c r="AD101" s="206">
        <v>17.59</v>
      </c>
    </row>
    <row r="102" spans="1:30" x14ac:dyDescent="0.2">
      <c r="A102" s="208" t="s">
        <v>615</v>
      </c>
      <c r="B102" s="207">
        <v>40694</v>
      </c>
      <c r="C102" s="206" t="s">
        <v>1209</v>
      </c>
      <c r="D102" s="206" t="s">
        <v>951</v>
      </c>
      <c r="E102" s="208">
        <v>659</v>
      </c>
      <c r="F102" s="208">
        <v>92.19</v>
      </c>
      <c r="G102" s="206">
        <v>10.8</v>
      </c>
      <c r="H102" s="206">
        <v>257</v>
      </c>
      <c r="I102" s="206">
        <v>411</v>
      </c>
      <c r="J102" s="206">
        <v>187</v>
      </c>
      <c r="K102" s="206">
        <v>224</v>
      </c>
      <c r="N102" s="206">
        <v>95.08</v>
      </c>
      <c r="O102" s="206">
        <v>97.37</v>
      </c>
      <c r="P102" s="206">
        <v>4.0599999999999996</v>
      </c>
      <c r="Q102" s="206">
        <v>1.32</v>
      </c>
      <c r="R102" s="206">
        <v>0</v>
      </c>
      <c r="S102" s="206">
        <v>3</v>
      </c>
      <c r="T102" s="206">
        <v>0</v>
      </c>
      <c r="U102" s="206">
        <v>9</v>
      </c>
      <c r="V102" s="206">
        <v>29.94</v>
      </c>
      <c r="W102" s="206">
        <v>27.43</v>
      </c>
      <c r="X102" s="206">
        <v>42.63</v>
      </c>
      <c r="Y102" s="206">
        <v>29.5</v>
      </c>
      <c r="Z102" s="206">
        <v>28.76</v>
      </c>
      <c r="AA102" s="206">
        <v>41.74</v>
      </c>
      <c r="AB102" s="206">
        <v>41.64</v>
      </c>
      <c r="AC102" s="206">
        <v>35.369999999999997</v>
      </c>
      <c r="AD102" s="206">
        <v>22.99</v>
      </c>
    </row>
    <row r="103" spans="1:30" x14ac:dyDescent="0.2">
      <c r="A103" s="208" t="s">
        <v>621</v>
      </c>
      <c r="B103" s="207">
        <v>40694</v>
      </c>
      <c r="C103" s="206" t="s">
        <v>1212</v>
      </c>
      <c r="D103" s="206" t="s">
        <v>946</v>
      </c>
      <c r="E103" s="208">
        <v>759</v>
      </c>
      <c r="F103" s="208">
        <v>93.69</v>
      </c>
      <c r="G103" s="206">
        <v>3.66</v>
      </c>
      <c r="H103" s="206">
        <v>245</v>
      </c>
      <c r="I103" s="206">
        <v>393</v>
      </c>
      <c r="J103" s="206">
        <v>140</v>
      </c>
      <c r="K103" s="206">
        <v>253</v>
      </c>
      <c r="M103" s="208">
        <v>0.1318</v>
      </c>
      <c r="N103" s="206">
        <v>94.5</v>
      </c>
      <c r="O103" s="206">
        <v>100</v>
      </c>
      <c r="P103" s="206">
        <v>4.8</v>
      </c>
      <c r="Q103" s="206">
        <v>5.26</v>
      </c>
      <c r="R103" s="206">
        <v>4.55</v>
      </c>
      <c r="S103" s="206">
        <v>1</v>
      </c>
      <c r="T103" s="206">
        <v>0</v>
      </c>
      <c r="U103" s="206">
        <v>6</v>
      </c>
      <c r="V103" s="206">
        <v>28.63</v>
      </c>
      <c r="W103" s="206">
        <v>23.14</v>
      </c>
      <c r="X103" s="206">
        <v>48.24</v>
      </c>
      <c r="Y103" s="206">
        <v>32.380000000000003</v>
      </c>
      <c r="Z103" s="206">
        <v>25.33</v>
      </c>
      <c r="AA103" s="206">
        <v>42.3</v>
      </c>
      <c r="AB103" s="206">
        <v>32.020000000000003</v>
      </c>
      <c r="AC103" s="206">
        <v>33.15</v>
      </c>
      <c r="AD103" s="206">
        <v>34.840000000000003</v>
      </c>
    </row>
    <row r="104" spans="1:30" x14ac:dyDescent="0.2">
      <c r="A104" s="208" t="s">
        <v>623</v>
      </c>
      <c r="B104" s="207">
        <v>40694</v>
      </c>
      <c r="C104" s="206" t="s">
        <v>1213</v>
      </c>
      <c r="D104" s="206" t="s">
        <v>951</v>
      </c>
      <c r="E104" s="208">
        <v>773</v>
      </c>
      <c r="F104" s="208">
        <v>94.8</v>
      </c>
      <c r="G104" s="206">
        <v>6.42</v>
      </c>
      <c r="H104" s="206">
        <v>272</v>
      </c>
      <c r="I104" s="206">
        <v>527</v>
      </c>
      <c r="J104" s="206">
        <v>301</v>
      </c>
      <c r="K104" s="206">
        <v>226</v>
      </c>
      <c r="M104" s="208">
        <v>0.12939999999999999</v>
      </c>
      <c r="N104" s="206">
        <v>93.97</v>
      </c>
      <c r="O104" s="206">
        <v>100</v>
      </c>
      <c r="P104" s="206">
        <v>2.99</v>
      </c>
      <c r="Q104" s="206">
        <v>0</v>
      </c>
      <c r="R104" s="206">
        <v>2.08</v>
      </c>
      <c r="S104" s="206">
        <v>1</v>
      </c>
      <c r="T104" s="206">
        <v>0</v>
      </c>
      <c r="U104" s="206">
        <v>3</v>
      </c>
      <c r="V104" s="206">
        <v>24.03</v>
      </c>
      <c r="W104" s="206">
        <v>21.39</v>
      </c>
      <c r="X104" s="206">
        <v>54.58</v>
      </c>
      <c r="Y104" s="206">
        <v>25.83</v>
      </c>
      <c r="Z104" s="206">
        <v>24.86</v>
      </c>
      <c r="AA104" s="206">
        <v>49.31</v>
      </c>
      <c r="AB104" s="206">
        <v>30.9</v>
      </c>
      <c r="AC104" s="206">
        <v>37.14</v>
      </c>
      <c r="AD104" s="206">
        <v>31.96</v>
      </c>
    </row>
    <row r="105" spans="1:30" x14ac:dyDescent="0.2">
      <c r="A105" s="208" t="s">
        <v>625</v>
      </c>
      <c r="B105" s="207">
        <v>40694</v>
      </c>
      <c r="C105" s="206" t="s">
        <v>1214</v>
      </c>
      <c r="D105" s="206" t="s">
        <v>951</v>
      </c>
      <c r="E105" s="208">
        <v>550</v>
      </c>
      <c r="F105" s="208">
        <v>92.24</v>
      </c>
      <c r="G105" s="206">
        <v>9.19</v>
      </c>
      <c r="H105" s="206">
        <v>223</v>
      </c>
      <c r="I105" s="206">
        <v>573</v>
      </c>
      <c r="J105" s="206">
        <v>215</v>
      </c>
      <c r="K105" s="206">
        <v>358</v>
      </c>
      <c r="M105" s="208">
        <v>0.36359999999999998</v>
      </c>
      <c r="N105" s="206">
        <v>95.48</v>
      </c>
      <c r="O105" s="206">
        <v>94.74</v>
      </c>
      <c r="P105" s="206">
        <v>2.9</v>
      </c>
      <c r="Q105" s="206">
        <v>1.32</v>
      </c>
      <c r="R105" s="206">
        <v>0</v>
      </c>
      <c r="S105" s="206">
        <v>0</v>
      </c>
      <c r="T105" s="206">
        <v>0</v>
      </c>
      <c r="U105" s="206">
        <v>1</v>
      </c>
      <c r="V105" s="206">
        <v>33.880000000000003</v>
      </c>
      <c r="W105" s="206">
        <v>22.59</v>
      </c>
      <c r="X105" s="206">
        <v>43.53</v>
      </c>
      <c r="Y105" s="206">
        <v>36.43</v>
      </c>
      <c r="Z105" s="206">
        <v>26.41</v>
      </c>
      <c r="AA105" s="206">
        <v>37.159999999999997</v>
      </c>
      <c r="AB105" s="206">
        <v>40.76</v>
      </c>
      <c r="AC105" s="206">
        <v>35.19</v>
      </c>
      <c r="AD105" s="206">
        <v>24.06</v>
      </c>
    </row>
    <row r="106" spans="1:30" x14ac:dyDescent="0.2">
      <c r="A106" s="208" t="s">
        <v>637</v>
      </c>
      <c r="B106" s="207">
        <v>40694</v>
      </c>
      <c r="C106" s="206" t="s">
        <v>1220</v>
      </c>
      <c r="D106" s="206" t="s">
        <v>946</v>
      </c>
      <c r="E106" s="208">
        <v>805</v>
      </c>
      <c r="F106" s="208">
        <v>95.56</v>
      </c>
      <c r="G106" s="206">
        <v>8.07</v>
      </c>
      <c r="H106" s="206">
        <v>217</v>
      </c>
      <c r="I106" s="206">
        <v>647</v>
      </c>
      <c r="J106" s="206">
        <v>381</v>
      </c>
      <c r="K106" s="206">
        <v>266</v>
      </c>
      <c r="M106" s="208">
        <v>0.1242</v>
      </c>
      <c r="N106" s="206">
        <v>92.23</v>
      </c>
      <c r="O106" s="206">
        <v>93.42</v>
      </c>
      <c r="P106" s="206">
        <v>3.91</v>
      </c>
      <c r="Q106" s="206">
        <v>3.95</v>
      </c>
      <c r="R106" s="206">
        <v>0</v>
      </c>
      <c r="S106" s="206">
        <v>0</v>
      </c>
      <c r="T106" s="206">
        <v>1</v>
      </c>
      <c r="U106" s="206">
        <v>2</v>
      </c>
      <c r="V106" s="206">
        <v>21.68</v>
      </c>
      <c r="W106" s="206">
        <v>22.63</v>
      </c>
      <c r="X106" s="206">
        <v>55.69</v>
      </c>
      <c r="Y106" s="206">
        <v>25</v>
      </c>
      <c r="Z106" s="206">
        <v>27.84</v>
      </c>
      <c r="AA106" s="206">
        <v>47.16</v>
      </c>
      <c r="AB106" s="206">
        <v>29.72</v>
      </c>
      <c r="AC106" s="206">
        <v>40.69</v>
      </c>
      <c r="AD106" s="206">
        <v>29.59</v>
      </c>
    </row>
    <row r="107" spans="1:30" x14ac:dyDescent="0.2">
      <c r="A107" s="208" t="s">
        <v>639</v>
      </c>
      <c r="B107" s="207">
        <v>40694</v>
      </c>
      <c r="C107" s="206" t="s">
        <v>1221</v>
      </c>
      <c r="D107" s="206" t="s">
        <v>946</v>
      </c>
      <c r="E107" s="208">
        <v>603</v>
      </c>
      <c r="F107" s="208">
        <v>91.77</v>
      </c>
      <c r="G107" s="206">
        <v>5.53</v>
      </c>
      <c r="H107" s="206">
        <v>198</v>
      </c>
      <c r="I107" s="206">
        <v>738</v>
      </c>
      <c r="J107" s="206">
        <v>357</v>
      </c>
      <c r="K107" s="206">
        <v>381</v>
      </c>
      <c r="N107" s="206">
        <v>93.94</v>
      </c>
      <c r="O107" s="206">
        <v>95.61</v>
      </c>
      <c r="P107" s="206">
        <v>3.37</v>
      </c>
      <c r="Q107" s="206">
        <v>5.26</v>
      </c>
      <c r="R107" s="206">
        <v>5</v>
      </c>
      <c r="S107" s="206">
        <v>2</v>
      </c>
      <c r="T107" s="206">
        <v>0</v>
      </c>
      <c r="U107" s="206">
        <v>2</v>
      </c>
      <c r="V107" s="206">
        <v>28.41</v>
      </c>
      <c r="W107" s="206">
        <v>22.38</v>
      </c>
      <c r="X107" s="206">
        <v>49.21</v>
      </c>
      <c r="Y107" s="206">
        <v>30.68</v>
      </c>
      <c r="Z107" s="206">
        <v>29.09</v>
      </c>
      <c r="AA107" s="206">
        <v>40.22</v>
      </c>
      <c r="AB107" s="206">
        <v>32.44</v>
      </c>
      <c r="AC107" s="206">
        <v>33.450000000000003</v>
      </c>
      <c r="AD107" s="206">
        <v>34.119999999999997</v>
      </c>
    </row>
    <row r="108" spans="1:30" x14ac:dyDescent="0.2">
      <c r="A108" s="208" t="s">
        <v>655</v>
      </c>
      <c r="B108" s="207">
        <v>40694</v>
      </c>
      <c r="C108" s="206" t="s">
        <v>1228</v>
      </c>
      <c r="D108" s="206" t="s">
        <v>951</v>
      </c>
      <c r="E108" s="208">
        <v>640</v>
      </c>
      <c r="F108" s="208">
        <v>92.2</v>
      </c>
      <c r="G108" s="206">
        <v>6.91</v>
      </c>
      <c r="H108" s="206">
        <v>269</v>
      </c>
      <c r="I108" s="206">
        <v>614</v>
      </c>
      <c r="J108" s="206">
        <v>220</v>
      </c>
      <c r="K108" s="206">
        <v>394</v>
      </c>
      <c r="M108" s="208">
        <v>0.3125</v>
      </c>
      <c r="N108" s="206">
        <v>92.57</v>
      </c>
      <c r="O108" s="206">
        <v>93.86</v>
      </c>
      <c r="P108" s="206">
        <v>4.1500000000000004</v>
      </c>
      <c r="Q108" s="206">
        <v>7.89</v>
      </c>
      <c r="R108" s="206">
        <v>0</v>
      </c>
      <c r="S108" s="206">
        <v>1</v>
      </c>
      <c r="T108" s="206">
        <v>0</v>
      </c>
      <c r="U108" s="206">
        <v>2</v>
      </c>
      <c r="V108" s="206">
        <v>32.450000000000003</v>
      </c>
      <c r="W108" s="206">
        <v>23.4</v>
      </c>
      <c r="X108" s="206">
        <v>44.15</v>
      </c>
      <c r="Y108" s="206">
        <v>39.78</v>
      </c>
      <c r="Z108" s="206">
        <v>27.77</v>
      </c>
      <c r="AA108" s="206">
        <v>32.450000000000003</v>
      </c>
      <c r="AB108" s="206">
        <v>40.89</v>
      </c>
      <c r="AC108" s="206">
        <v>36.29</v>
      </c>
      <c r="AD108" s="206">
        <v>22.83</v>
      </c>
    </row>
    <row r="109" spans="1:30" x14ac:dyDescent="0.2">
      <c r="A109" s="208" t="s">
        <v>684</v>
      </c>
      <c r="B109" s="207">
        <v>40694</v>
      </c>
      <c r="C109" s="206" t="s">
        <v>1242</v>
      </c>
      <c r="D109" s="206" t="s">
        <v>951</v>
      </c>
      <c r="E109" s="208">
        <v>1969</v>
      </c>
      <c r="F109" s="208">
        <v>93.46</v>
      </c>
      <c r="G109" s="206">
        <v>18.3</v>
      </c>
      <c r="H109" s="206">
        <v>911</v>
      </c>
      <c r="I109" s="206">
        <v>1327</v>
      </c>
      <c r="J109" s="206">
        <v>1090</v>
      </c>
      <c r="K109" s="206">
        <v>237</v>
      </c>
      <c r="L109" s="206">
        <v>24.3779</v>
      </c>
      <c r="M109" s="208">
        <v>1.2189000000000001</v>
      </c>
      <c r="N109" s="206">
        <v>95.81</v>
      </c>
      <c r="O109" s="206">
        <v>90.13</v>
      </c>
      <c r="P109" s="206">
        <v>2.72</v>
      </c>
      <c r="Q109" s="206">
        <v>5.92</v>
      </c>
      <c r="R109" s="206">
        <v>2.59</v>
      </c>
      <c r="U109" s="206">
        <v>6</v>
      </c>
      <c r="V109" s="206">
        <v>32.840000000000003</v>
      </c>
      <c r="W109" s="206">
        <v>32.74</v>
      </c>
      <c r="X109" s="206">
        <v>34.42</v>
      </c>
      <c r="Y109" s="206">
        <v>12.53</v>
      </c>
      <c r="Z109" s="206">
        <v>24.71</v>
      </c>
      <c r="AA109" s="206">
        <v>62.76</v>
      </c>
      <c r="AB109" s="206">
        <v>38.43</v>
      </c>
      <c r="AC109" s="206">
        <v>37.450000000000003</v>
      </c>
      <c r="AD109" s="206">
        <v>24.13</v>
      </c>
    </row>
    <row r="110" spans="1:30" x14ac:dyDescent="0.2">
      <c r="A110" s="208" t="s">
        <v>696</v>
      </c>
      <c r="B110" s="207">
        <v>40694</v>
      </c>
      <c r="C110" s="206" t="s">
        <v>1246</v>
      </c>
      <c r="E110" s="208">
        <v>423</v>
      </c>
      <c r="F110" s="208">
        <v>93.16</v>
      </c>
      <c r="G110" s="206">
        <v>12.3</v>
      </c>
      <c r="H110" s="206">
        <v>196</v>
      </c>
      <c r="I110" s="206">
        <v>29</v>
      </c>
      <c r="J110" s="206">
        <v>0</v>
      </c>
      <c r="K110" s="206">
        <v>29</v>
      </c>
      <c r="L110" s="206">
        <v>43.498800000000003</v>
      </c>
      <c r="M110" s="208">
        <v>1.4184000000000001</v>
      </c>
      <c r="V110" s="206">
        <v>12.69</v>
      </c>
      <c r="W110" s="206">
        <v>25.87</v>
      </c>
      <c r="X110" s="206">
        <v>61.44</v>
      </c>
      <c r="Y110" s="206">
        <v>7.2</v>
      </c>
      <c r="Z110" s="206">
        <v>18.36</v>
      </c>
      <c r="AA110" s="206">
        <v>74.44</v>
      </c>
      <c r="AB110" s="206">
        <v>19.149999999999999</v>
      </c>
      <c r="AC110" s="206">
        <v>31.83</v>
      </c>
      <c r="AD110" s="206">
        <v>49.01</v>
      </c>
    </row>
    <row r="111" spans="1:30" x14ac:dyDescent="0.2">
      <c r="A111" s="208" t="s">
        <v>704</v>
      </c>
      <c r="B111" s="207">
        <v>40694</v>
      </c>
      <c r="C111" s="206" t="s">
        <v>1248</v>
      </c>
      <c r="D111" s="206" t="s">
        <v>949</v>
      </c>
      <c r="E111" s="208">
        <v>1788</v>
      </c>
      <c r="F111" s="208">
        <v>94.31</v>
      </c>
      <c r="G111" s="206">
        <v>7.25</v>
      </c>
      <c r="H111" s="206">
        <v>784</v>
      </c>
      <c r="I111" s="206">
        <v>532</v>
      </c>
      <c r="J111" s="206">
        <v>395</v>
      </c>
      <c r="K111" s="206">
        <v>137</v>
      </c>
      <c r="L111" s="206">
        <v>22.762899999999998</v>
      </c>
      <c r="M111" s="208">
        <v>1.3423</v>
      </c>
      <c r="N111" s="206">
        <v>95.98</v>
      </c>
      <c r="O111" s="206">
        <v>94.74</v>
      </c>
      <c r="P111" s="206">
        <v>4.49</v>
      </c>
      <c r="Q111" s="206">
        <v>3.51</v>
      </c>
      <c r="R111" s="206">
        <v>0</v>
      </c>
      <c r="U111" s="206">
        <v>6</v>
      </c>
      <c r="V111" s="206">
        <v>39.159999999999997</v>
      </c>
      <c r="W111" s="206">
        <v>30.12</v>
      </c>
      <c r="X111" s="206">
        <v>30.73</v>
      </c>
      <c r="Y111" s="206">
        <v>19.190000000000001</v>
      </c>
      <c r="Z111" s="206">
        <v>23.85</v>
      </c>
      <c r="AA111" s="206">
        <v>56.96</v>
      </c>
      <c r="AB111" s="206">
        <v>43.73</v>
      </c>
      <c r="AC111" s="206">
        <v>31.06</v>
      </c>
      <c r="AD111" s="206">
        <v>25.21</v>
      </c>
    </row>
    <row r="112" spans="1:30" x14ac:dyDescent="0.2">
      <c r="A112" s="208" t="s">
        <v>706</v>
      </c>
      <c r="B112" s="207">
        <v>40694</v>
      </c>
      <c r="C112" s="206" t="s">
        <v>1249</v>
      </c>
      <c r="D112" s="206" t="s">
        <v>951</v>
      </c>
      <c r="E112" s="208">
        <v>3250</v>
      </c>
      <c r="F112" s="208">
        <v>94.88</v>
      </c>
      <c r="G112" s="206">
        <v>9.7200000000000006</v>
      </c>
      <c r="H112" s="206">
        <v>1461</v>
      </c>
      <c r="I112" s="206">
        <v>1909</v>
      </c>
      <c r="J112" s="206">
        <v>1668</v>
      </c>
      <c r="K112" s="206">
        <v>241</v>
      </c>
      <c r="L112" s="206">
        <v>20.738499999999998</v>
      </c>
      <c r="M112" s="208">
        <v>1.8153999999999999</v>
      </c>
      <c r="N112" s="206">
        <v>94.2</v>
      </c>
      <c r="O112" s="206">
        <v>94.74</v>
      </c>
      <c r="P112" s="206">
        <v>2.1800000000000002</v>
      </c>
      <c r="Q112" s="206">
        <v>2.63</v>
      </c>
      <c r="R112" s="206">
        <v>0</v>
      </c>
      <c r="S112" s="206">
        <v>3</v>
      </c>
      <c r="T112" s="206">
        <v>1</v>
      </c>
      <c r="U112" s="206">
        <v>11</v>
      </c>
      <c r="V112" s="206">
        <v>26.16</v>
      </c>
      <c r="W112" s="206">
        <v>30.02</v>
      </c>
      <c r="X112" s="206">
        <v>43.81</v>
      </c>
      <c r="Y112" s="206">
        <v>11.41</v>
      </c>
      <c r="Z112" s="206">
        <v>18.53</v>
      </c>
      <c r="AA112" s="206">
        <v>70.069999999999993</v>
      </c>
      <c r="AB112" s="206">
        <v>31.08</v>
      </c>
      <c r="AC112" s="206">
        <v>33.47</v>
      </c>
      <c r="AD112" s="206">
        <v>35.450000000000003</v>
      </c>
    </row>
    <row r="113" spans="1:30" x14ac:dyDescent="0.2">
      <c r="A113" s="208" t="s">
        <v>712</v>
      </c>
      <c r="B113" s="207">
        <v>40694</v>
      </c>
      <c r="C113" s="206" t="s">
        <v>1251</v>
      </c>
      <c r="D113" s="206" t="s">
        <v>951</v>
      </c>
      <c r="E113" s="208">
        <v>3080</v>
      </c>
      <c r="F113" s="208">
        <v>93.63</v>
      </c>
      <c r="G113" s="206">
        <v>11.2</v>
      </c>
      <c r="H113" s="206">
        <v>1390</v>
      </c>
      <c r="I113" s="206">
        <v>486</v>
      </c>
      <c r="J113" s="206">
        <v>284</v>
      </c>
      <c r="K113" s="206">
        <v>202</v>
      </c>
      <c r="L113" s="206">
        <v>29.6753</v>
      </c>
      <c r="M113" s="208">
        <v>0.7792</v>
      </c>
      <c r="N113" s="206">
        <v>96.17</v>
      </c>
      <c r="O113" s="206">
        <v>98.95</v>
      </c>
      <c r="P113" s="206">
        <v>2.98</v>
      </c>
      <c r="Q113" s="206">
        <v>6.32</v>
      </c>
      <c r="R113" s="206">
        <v>0</v>
      </c>
      <c r="S113" s="206">
        <v>2</v>
      </c>
      <c r="T113" s="206">
        <v>0</v>
      </c>
      <c r="U113" s="206">
        <v>14</v>
      </c>
      <c r="V113" s="206">
        <v>26.42</v>
      </c>
      <c r="W113" s="206">
        <v>26.84</v>
      </c>
      <c r="X113" s="206">
        <v>46.74</v>
      </c>
      <c r="Y113" s="206">
        <v>14.08</v>
      </c>
      <c r="Z113" s="206">
        <v>18.63</v>
      </c>
      <c r="AA113" s="206">
        <v>67.290000000000006</v>
      </c>
      <c r="AB113" s="206">
        <v>30.35</v>
      </c>
      <c r="AC113" s="206">
        <v>30.21</v>
      </c>
      <c r="AD113" s="206">
        <v>39.450000000000003</v>
      </c>
    </row>
    <row r="114" spans="1:30" x14ac:dyDescent="0.2">
      <c r="A114" s="208" t="s">
        <v>732</v>
      </c>
      <c r="B114" s="207">
        <v>40694</v>
      </c>
      <c r="C114" s="206" t="s">
        <v>1261</v>
      </c>
      <c r="D114" s="206" t="s">
        <v>946</v>
      </c>
      <c r="E114" s="208">
        <v>2160</v>
      </c>
      <c r="F114" s="208">
        <v>91.63</v>
      </c>
      <c r="G114" s="206">
        <v>7.65</v>
      </c>
      <c r="H114" s="206">
        <v>898</v>
      </c>
      <c r="I114" s="206">
        <v>923</v>
      </c>
      <c r="J114" s="206">
        <v>749</v>
      </c>
      <c r="K114" s="206">
        <v>174</v>
      </c>
      <c r="L114" s="206">
        <v>35.786999999999999</v>
      </c>
      <c r="M114" s="208">
        <v>0.55559999999999998</v>
      </c>
      <c r="N114" s="206">
        <v>94.76</v>
      </c>
      <c r="O114" s="206">
        <v>94.74</v>
      </c>
      <c r="P114" s="206">
        <v>3.18</v>
      </c>
      <c r="Q114" s="206">
        <v>3.95</v>
      </c>
      <c r="R114" s="206">
        <v>0.85</v>
      </c>
      <c r="S114" s="206">
        <v>3</v>
      </c>
      <c r="T114" s="206">
        <v>0</v>
      </c>
      <c r="U114" s="206">
        <v>22</v>
      </c>
      <c r="V114" s="206">
        <v>23.2</v>
      </c>
      <c r="W114" s="206">
        <v>30.27</v>
      </c>
      <c r="X114" s="206">
        <v>46.53</v>
      </c>
      <c r="Y114" s="206">
        <v>10.18</v>
      </c>
      <c r="Z114" s="206">
        <v>18.989999999999998</v>
      </c>
      <c r="AA114" s="206">
        <v>70.83</v>
      </c>
      <c r="AB114" s="206">
        <v>31.95</v>
      </c>
      <c r="AC114" s="206">
        <v>33.9</v>
      </c>
      <c r="AD114" s="206">
        <v>34.15</v>
      </c>
    </row>
    <row r="115" spans="1:30" x14ac:dyDescent="0.2">
      <c r="A115" s="208" t="s">
        <v>746</v>
      </c>
      <c r="B115" s="207">
        <v>40694</v>
      </c>
      <c r="C115" s="206" t="s">
        <v>1265</v>
      </c>
      <c r="D115" s="206" t="s">
        <v>946</v>
      </c>
      <c r="E115" s="208">
        <v>3058</v>
      </c>
      <c r="F115" s="208">
        <v>94.24</v>
      </c>
      <c r="G115" s="206">
        <v>9.0299999999999994</v>
      </c>
      <c r="H115" s="206">
        <v>1243</v>
      </c>
      <c r="I115" s="206">
        <v>1069</v>
      </c>
      <c r="J115" s="206">
        <v>831</v>
      </c>
      <c r="K115" s="206">
        <v>238</v>
      </c>
      <c r="L115" s="206">
        <v>19.914999999999999</v>
      </c>
      <c r="M115" s="208">
        <v>0.5232</v>
      </c>
      <c r="N115" s="206">
        <v>93.63</v>
      </c>
      <c r="O115" s="206">
        <v>98.68</v>
      </c>
      <c r="P115" s="206">
        <v>3.03</v>
      </c>
      <c r="Q115" s="206">
        <v>0</v>
      </c>
      <c r="R115" s="206">
        <v>0.62</v>
      </c>
      <c r="S115" s="206">
        <v>1</v>
      </c>
      <c r="T115" s="206">
        <v>0</v>
      </c>
      <c r="U115" s="206">
        <v>17</v>
      </c>
      <c r="V115" s="206">
        <v>27.74</v>
      </c>
      <c r="W115" s="206">
        <v>30.36</v>
      </c>
      <c r="X115" s="206">
        <v>41.9</v>
      </c>
      <c r="Y115" s="206">
        <v>12.16</v>
      </c>
      <c r="Z115" s="206">
        <v>18.04</v>
      </c>
      <c r="AA115" s="206">
        <v>69.8</v>
      </c>
      <c r="AB115" s="206">
        <v>32.590000000000003</v>
      </c>
      <c r="AC115" s="206">
        <v>32.770000000000003</v>
      </c>
      <c r="AD115" s="206">
        <v>34.64</v>
      </c>
    </row>
    <row r="116" spans="1:30" x14ac:dyDescent="0.2">
      <c r="A116" s="208" t="s">
        <v>764</v>
      </c>
      <c r="B116" s="207">
        <v>40694</v>
      </c>
      <c r="C116" s="206" t="s">
        <v>1274</v>
      </c>
      <c r="D116" s="206" t="s">
        <v>951</v>
      </c>
      <c r="E116" s="208">
        <v>2696</v>
      </c>
      <c r="F116" s="208">
        <v>92.47</v>
      </c>
      <c r="G116" s="206">
        <v>11.8</v>
      </c>
      <c r="H116" s="206">
        <v>1148</v>
      </c>
      <c r="I116" s="206">
        <v>506</v>
      </c>
      <c r="J116" s="206">
        <v>366</v>
      </c>
      <c r="K116" s="206">
        <v>140</v>
      </c>
      <c r="L116" s="206">
        <v>22.811599999999999</v>
      </c>
      <c r="M116" s="208">
        <v>2.0400999999999998</v>
      </c>
      <c r="N116" s="206">
        <v>95.9</v>
      </c>
      <c r="O116" s="206">
        <v>100</v>
      </c>
      <c r="P116" s="206">
        <v>1.36</v>
      </c>
      <c r="Q116" s="206">
        <v>0</v>
      </c>
      <c r="R116" s="206">
        <v>0</v>
      </c>
      <c r="S116" s="206">
        <v>2</v>
      </c>
      <c r="T116" s="206">
        <v>0</v>
      </c>
      <c r="U116" s="206">
        <v>6</v>
      </c>
      <c r="V116" s="206">
        <v>38.44</v>
      </c>
      <c r="W116" s="206">
        <v>33.24</v>
      </c>
      <c r="X116" s="206">
        <v>28.32</v>
      </c>
      <c r="Y116" s="206">
        <v>18.04</v>
      </c>
      <c r="Z116" s="206">
        <v>25.07</v>
      </c>
      <c r="AA116" s="206">
        <v>56.89</v>
      </c>
      <c r="AB116" s="206">
        <v>42.56</v>
      </c>
      <c r="AC116" s="206">
        <v>34.97</v>
      </c>
      <c r="AD116" s="206">
        <v>22.47</v>
      </c>
    </row>
    <row r="117" spans="1:30" x14ac:dyDescent="0.2">
      <c r="A117" s="208" t="s">
        <v>766</v>
      </c>
      <c r="B117" s="207">
        <v>40694</v>
      </c>
      <c r="C117" s="206" t="s">
        <v>1275</v>
      </c>
      <c r="D117" s="206" t="s">
        <v>946</v>
      </c>
      <c r="E117" s="208">
        <v>1831</v>
      </c>
      <c r="F117" s="208">
        <v>95.1</v>
      </c>
      <c r="G117" s="206">
        <v>8.32</v>
      </c>
      <c r="H117" s="206">
        <v>793</v>
      </c>
      <c r="I117" s="206">
        <v>1341</v>
      </c>
      <c r="J117" s="206">
        <v>1156</v>
      </c>
      <c r="K117" s="206">
        <v>185</v>
      </c>
      <c r="L117" s="206">
        <v>17.476800000000001</v>
      </c>
      <c r="M117" s="208">
        <v>0.81920000000000004</v>
      </c>
      <c r="N117" s="206">
        <v>94.05</v>
      </c>
      <c r="O117" s="206">
        <v>98.68</v>
      </c>
      <c r="P117" s="206">
        <v>2.54</v>
      </c>
      <c r="Q117" s="206">
        <v>4.6100000000000003</v>
      </c>
      <c r="R117" s="206">
        <v>0</v>
      </c>
      <c r="S117" s="206">
        <v>1</v>
      </c>
      <c r="T117" s="206">
        <v>0</v>
      </c>
      <c r="U117" s="206">
        <v>3</v>
      </c>
      <c r="V117" s="206">
        <v>32.04</v>
      </c>
      <c r="W117" s="206">
        <v>31.82</v>
      </c>
      <c r="X117" s="206">
        <v>36.130000000000003</v>
      </c>
      <c r="Y117" s="206">
        <v>14.14</v>
      </c>
      <c r="Z117" s="206">
        <v>21.16</v>
      </c>
      <c r="AA117" s="206">
        <v>64.7</v>
      </c>
      <c r="AB117" s="206">
        <v>36.28</v>
      </c>
      <c r="AC117" s="206">
        <v>32.880000000000003</v>
      </c>
      <c r="AD117" s="206">
        <v>30.85</v>
      </c>
    </row>
    <row r="118" spans="1:30" x14ac:dyDescent="0.2">
      <c r="A118" s="208" t="s">
        <v>768</v>
      </c>
      <c r="B118" s="207">
        <v>40694</v>
      </c>
      <c r="C118" s="206" t="s">
        <v>1276</v>
      </c>
      <c r="D118" s="206" t="s">
        <v>946</v>
      </c>
      <c r="E118" s="208">
        <v>2532</v>
      </c>
      <c r="F118" s="208">
        <v>92.03</v>
      </c>
      <c r="G118" s="206">
        <v>12.5</v>
      </c>
      <c r="H118" s="206">
        <v>1126</v>
      </c>
      <c r="I118" s="206">
        <v>1308</v>
      </c>
      <c r="J118" s="206">
        <v>982</v>
      </c>
      <c r="K118" s="206">
        <v>326</v>
      </c>
      <c r="L118" s="206">
        <v>18.601900000000001</v>
      </c>
      <c r="M118" s="208">
        <v>1.1057999999999999</v>
      </c>
      <c r="N118" s="206">
        <v>95.28</v>
      </c>
      <c r="O118" s="206">
        <v>94.74</v>
      </c>
      <c r="P118" s="206">
        <v>3.19</v>
      </c>
      <c r="Q118" s="206">
        <v>7.24</v>
      </c>
      <c r="R118" s="206">
        <v>0</v>
      </c>
      <c r="S118" s="206">
        <v>1</v>
      </c>
      <c r="T118" s="206">
        <v>0</v>
      </c>
      <c r="U118" s="206">
        <v>10</v>
      </c>
      <c r="V118" s="206">
        <v>24</v>
      </c>
      <c r="W118" s="206">
        <v>32.909999999999997</v>
      </c>
      <c r="X118" s="206">
        <v>43.1</v>
      </c>
      <c r="Y118" s="206">
        <v>11.21</v>
      </c>
      <c r="Z118" s="206">
        <v>20.63</v>
      </c>
      <c r="AA118" s="206">
        <v>68.16</v>
      </c>
      <c r="AB118" s="206">
        <v>30.72</v>
      </c>
      <c r="AC118" s="206">
        <v>37.78</v>
      </c>
      <c r="AD118" s="206">
        <v>31.5</v>
      </c>
    </row>
    <row r="119" spans="1:30" x14ac:dyDescent="0.2">
      <c r="A119" s="208" t="s">
        <v>774</v>
      </c>
      <c r="B119" s="207">
        <v>40694</v>
      </c>
      <c r="C119" s="206" t="s">
        <v>1279</v>
      </c>
      <c r="D119" s="206" t="s">
        <v>946</v>
      </c>
      <c r="E119" s="208">
        <v>1497</v>
      </c>
      <c r="F119" s="208">
        <v>96.01</v>
      </c>
      <c r="G119" s="206">
        <v>7.06</v>
      </c>
      <c r="H119" s="206">
        <v>519</v>
      </c>
      <c r="I119" s="206">
        <v>82</v>
      </c>
      <c r="J119" s="206">
        <v>25</v>
      </c>
      <c r="K119" s="206">
        <v>57</v>
      </c>
      <c r="L119" s="206">
        <v>16.900500000000001</v>
      </c>
      <c r="M119" s="208">
        <v>0.33400000000000002</v>
      </c>
      <c r="N119" s="206">
        <v>95.66</v>
      </c>
      <c r="O119" s="206">
        <v>86.84</v>
      </c>
      <c r="P119" s="206">
        <v>6.19</v>
      </c>
      <c r="Q119" s="206">
        <v>10.53</v>
      </c>
      <c r="R119" s="206">
        <v>0</v>
      </c>
      <c r="S119" s="206">
        <v>0</v>
      </c>
      <c r="T119" s="206">
        <v>0</v>
      </c>
      <c r="U119" s="206">
        <v>10</v>
      </c>
      <c r="V119" s="206">
        <v>17.71</v>
      </c>
      <c r="W119" s="206">
        <v>37.799999999999997</v>
      </c>
      <c r="X119" s="206">
        <v>44.5</v>
      </c>
      <c r="Y119" s="206">
        <v>6.03</v>
      </c>
      <c r="Z119" s="206">
        <v>18.440000000000001</v>
      </c>
      <c r="AA119" s="206">
        <v>75.53</v>
      </c>
      <c r="AB119" s="206">
        <v>24.21</v>
      </c>
      <c r="AC119" s="206">
        <v>41.99</v>
      </c>
      <c r="AD119" s="206">
        <v>33.81</v>
      </c>
    </row>
    <row r="120" spans="1:30" x14ac:dyDescent="0.2">
      <c r="A120" s="208" t="s">
        <v>784</v>
      </c>
      <c r="B120" s="207">
        <v>40694</v>
      </c>
      <c r="C120" s="206" t="s">
        <v>1283</v>
      </c>
      <c r="D120" s="206" t="s">
        <v>951</v>
      </c>
      <c r="E120" s="208">
        <v>2910</v>
      </c>
      <c r="F120" s="208">
        <v>96.49</v>
      </c>
      <c r="G120" s="206">
        <v>9.9</v>
      </c>
      <c r="H120" s="206">
        <v>804</v>
      </c>
      <c r="I120" s="206">
        <v>1215</v>
      </c>
      <c r="J120" s="206">
        <v>971</v>
      </c>
      <c r="K120" s="206">
        <v>244</v>
      </c>
      <c r="L120" s="206">
        <v>26.254300000000001</v>
      </c>
      <c r="M120" s="208">
        <v>1.0996999999999999</v>
      </c>
      <c r="N120" s="206">
        <v>94.47</v>
      </c>
      <c r="O120" s="206">
        <v>96.05</v>
      </c>
      <c r="P120" s="206">
        <v>1.62</v>
      </c>
      <c r="Q120" s="206">
        <v>0</v>
      </c>
      <c r="R120" s="206">
        <v>0.65</v>
      </c>
      <c r="S120" s="206">
        <v>0</v>
      </c>
      <c r="T120" s="206">
        <v>0</v>
      </c>
      <c r="U120" s="206">
        <v>12</v>
      </c>
      <c r="V120" s="206">
        <v>24.67</v>
      </c>
      <c r="W120" s="206">
        <v>31.61</v>
      </c>
      <c r="X120" s="206">
        <v>43.73</v>
      </c>
      <c r="Y120" s="206">
        <v>11.67</v>
      </c>
      <c r="Z120" s="206">
        <v>18.86</v>
      </c>
      <c r="AA120" s="206">
        <v>69.47</v>
      </c>
      <c r="AB120" s="206">
        <v>30.1</v>
      </c>
      <c r="AC120" s="206">
        <v>37.53</v>
      </c>
      <c r="AD120" s="206">
        <v>32.369999999999997</v>
      </c>
    </row>
    <row r="121" spans="1:30" x14ac:dyDescent="0.2">
      <c r="A121" s="208" t="s">
        <v>786</v>
      </c>
      <c r="B121" s="207">
        <v>40694</v>
      </c>
      <c r="C121" s="206" t="s">
        <v>1284</v>
      </c>
      <c r="D121" s="206" t="s">
        <v>946</v>
      </c>
      <c r="E121" s="208">
        <v>1879</v>
      </c>
      <c r="F121" s="208">
        <v>93.35</v>
      </c>
      <c r="G121" s="206">
        <v>10.5</v>
      </c>
      <c r="H121" s="206">
        <v>839</v>
      </c>
      <c r="I121" s="206">
        <v>711</v>
      </c>
      <c r="J121" s="206">
        <v>455</v>
      </c>
      <c r="K121" s="206">
        <v>256</v>
      </c>
      <c r="L121" s="206">
        <v>16.9771</v>
      </c>
      <c r="M121" s="208">
        <v>0.3725</v>
      </c>
      <c r="N121" s="206">
        <v>94.97</v>
      </c>
      <c r="O121" s="206">
        <v>96.49</v>
      </c>
      <c r="P121" s="206">
        <v>2.73</v>
      </c>
      <c r="Q121" s="206">
        <v>0</v>
      </c>
      <c r="R121" s="206">
        <v>0</v>
      </c>
      <c r="S121" s="206">
        <v>1</v>
      </c>
      <c r="T121" s="206">
        <v>1</v>
      </c>
      <c r="U121" s="206">
        <v>6</v>
      </c>
      <c r="V121" s="206">
        <v>24.84</v>
      </c>
      <c r="W121" s="206">
        <v>31.19</v>
      </c>
      <c r="X121" s="206">
        <v>43.97</v>
      </c>
      <c r="Y121" s="206">
        <v>11.81</v>
      </c>
      <c r="Z121" s="206">
        <v>18.989999999999998</v>
      </c>
      <c r="AA121" s="206">
        <v>69.2</v>
      </c>
      <c r="AB121" s="206">
        <v>31.39</v>
      </c>
      <c r="AC121" s="206">
        <v>34.74</v>
      </c>
      <c r="AD121" s="206">
        <v>33.86</v>
      </c>
    </row>
    <row r="122" spans="1:30" x14ac:dyDescent="0.2">
      <c r="A122" s="208" t="s">
        <v>43</v>
      </c>
      <c r="B122" s="207">
        <v>40694</v>
      </c>
      <c r="C122" s="206" t="s">
        <v>948</v>
      </c>
      <c r="D122" s="206" t="s">
        <v>949</v>
      </c>
      <c r="E122" s="208">
        <v>545</v>
      </c>
      <c r="F122" s="208">
        <v>95.5</v>
      </c>
      <c r="G122" s="206">
        <v>7.08</v>
      </c>
      <c r="H122" s="206">
        <v>235</v>
      </c>
      <c r="I122" s="206">
        <v>2</v>
      </c>
      <c r="J122" s="206">
        <v>0</v>
      </c>
      <c r="K122" s="206">
        <v>2</v>
      </c>
      <c r="V122" s="206">
        <v>14.25</v>
      </c>
      <c r="W122" s="206">
        <v>16.2</v>
      </c>
      <c r="X122" s="206">
        <v>69.55</v>
      </c>
      <c r="Y122" s="206">
        <v>8.94</v>
      </c>
      <c r="Z122" s="206">
        <v>19.829999999999998</v>
      </c>
      <c r="AA122" s="206">
        <v>71.23</v>
      </c>
      <c r="AB122" s="206">
        <v>24.35</v>
      </c>
      <c r="AC122" s="206">
        <v>40</v>
      </c>
      <c r="AD122" s="206">
        <v>35.65</v>
      </c>
    </row>
    <row r="123" spans="1:30" x14ac:dyDescent="0.2">
      <c r="A123" s="208" t="s">
        <v>55</v>
      </c>
      <c r="B123" s="207">
        <v>40694</v>
      </c>
      <c r="C123" s="206" t="s">
        <v>954</v>
      </c>
      <c r="D123" s="206" t="s">
        <v>951</v>
      </c>
      <c r="E123" s="208">
        <v>514</v>
      </c>
      <c r="F123" s="208">
        <v>93.16</v>
      </c>
      <c r="G123" s="206">
        <v>4.74</v>
      </c>
      <c r="H123" s="206">
        <v>198</v>
      </c>
      <c r="I123" s="206">
        <v>52</v>
      </c>
      <c r="J123" s="206">
        <v>0</v>
      </c>
      <c r="K123" s="206">
        <v>52</v>
      </c>
      <c r="M123" s="208">
        <v>0.1946</v>
      </c>
      <c r="N123" s="206">
        <v>89.85</v>
      </c>
      <c r="O123" s="206">
        <v>96.05</v>
      </c>
      <c r="P123" s="206">
        <v>1.5</v>
      </c>
      <c r="Q123" s="206">
        <v>5.26</v>
      </c>
      <c r="R123" s="206">
        <v>2.5</v>
      </c>
      <c r="S123" s="206">
        <v>1</v>
      </c>
      <c r="T123" s="206">
        <v>0</v>
      </c>
      <c r="U123" s="206">
        <v>9</v>
      </c>
      <c r="V123" s="206">
        <v>34.96</v>
      </c>
      <c r="W123" s="206">
        <v>22.57</v>
      </c>
      <c r="X123" s="206">
        <v>42.48</v>
      </c>
      <c r="Y123" s="206">
        <v>17.7</v>
      </c>
      <c r="Z123" s="206">
        <v>22.12</v>
      </c>
      <c r="AA123" s="206">
        <v>60.18</v>
      </c>
      <c r="AB123" s="206">
        <v>0</v>
      </c>
      <c r="AC123" s="206">
        <v>100</v>
      </c>
      <c r="AD123" s="206">
        <v>0</v>
      </c>
    </row>
    <row r="124" spans="1:30" x14ac:dyDescent="0.2">
      <c r="A124" s="208" t="s">
        <v>58</v>
      </c>
      <c r="B124" s="207">
        <v>40694</v>
      </c>
      <c r="C124" s="206" t="s">
        <v>955</v>
      </c>
      <c r="D124" s="206" t="s">
        <v>949</v>
      </c>
      <c r="E124" s="208">
        <v>404</v>
      </c>
      <c r="F124" s="208">
        <v>95.86</v>
      </c>
      <c r="G124" s="206">
        <v>1.46</v>
      </c>
      <c r="H124" s="206">
        <v>148</v>
      </c>
      <c r="V124" s="206">
        <v>17.55</v>
      </c>
      <c r="W124" s="206">
        <v>17.55</v>
      </c>
      <c r="X124" s="206">
        <v>64.89</v>
      </c>
      <c r="Y124" s="206">
        <v>11.92</v>
      </c>
      <c r="Z124" s="206">
        <v>20.73</v>
      </c>
      <c r="AA124" s="206">
        <v>67.36</v>
      </c>
      <c r="AB124" s="206">
        <v>33.33</v>
      </c>
      <c r="AC124" s="206">
        <v>66.67</v>
      </c>
      <c r="AD124" s="206">
        <v>0</v>
      </c>
    </row>
    <row r="125" spans="1:30" x14ac:dyDescent="0.2">
      <c r="A125" s="208" t="s">
        <v>60</v>
      </c>
      <c r="B125" s="207">
        <v>40694</v>
      </c>
      <c r="C125" s="206" t="s">
        <v>956</v>
      </c>
      <c r="D125" s="206" t="s">
        <v>946</v>
      </c>
      <c r="E125" s="208">
        <v>608</v>
      </c>
      <c r="F125" s="208">
        <v>94.63</v>
      </c>
      <c r="G125" s="206">
        <v>6.05</v>
      </c>
      <c r="H125" s="206">
        <v>284</v>
      </c>
      <c r="I125" s="206">
        <v>15</v>
      </c>
      <c r="J125" s="206">
        <v>0</v>
      </c>
      <c r="K125" s="206">
        <v>15</v>
      </c>
      <c r="N125" s="206">
        <v>93.26</v>
      </c>
      <c r="O125" s="206">
        <v>98.68</v>
      </c>
      <c r="P125" s="206">
        <v>1.92</v>
      </c>
      <c r="Q125" s="206">
        <v>0</v>
      </c>
      <c r="R125" s="206">
        <v>0</v>
      </c>
      <c r="S125" s="206">
        <v>1</v>
      </c>
      <c r="T125" s="206">
        <v>0</v>
      </c>
      <c r="U125" s="206">
        <v>2</v>
      </c>
      <c r="V125" s="206">
        <v>27.94</v>
      </c>
      <c r="W125" s="206">
        <v>17.28</v>
      </c>
      <c r="X125" s="206">
        <v>54.78</v>
      </c>
      <c r="Y125" s="206">
        <v>13.28</v>
      </c>
      <c r="Z125" s="206">
        <v>15.5</v>
      </c>
      <c r="AA125" s="206">
        <v>71.22</v>
      </c>
      <c r="AB125" s="206">
        <v>0</v>
      </c>
      <c r="AC125" s="206">
        <v>100</v>
      </c>
      <c r="AD125" s="206">
        <v>0</v>
      </c>
    </row>
    <row r="126" spans="1:30" x14ac:dyDescent="0.2">
      <c r="A126" s="208" t="s">
        <v>64</v>
      </c>
      <c r="B126" s="207">
        <v>40694</v>
      </c>
      <c r="C126" s="206" t="s">
        <v>957</v>
      </c>
      <c r="D126" s="206" t="s">
        <v>946</v>
      </c>
      <c r="E126" s="208">
        <v>934</v>
      </c>
      <c r="F126" s="208">
        <v>95.02</v>
      </c>
      <c r="G126" s="206">
        <v>6.77</v>
      </c>
      <c r="H126" s="206">
        <v>362</v>
      </c>
      <c r="I126" s="206">
        <v>74</v>
      </c>
      <c r="J126" s="206">
        <v>0</v>
      </c>
      <c r="K126" s="206">
        <v>74</v>
      </c>
      <c r="N126" s="206">
        <v>94.47</v>
      </c>
      <c r="O126" s="206">
        <v>96.49</v>
      </c>
      <c r="P126" s="206">
        <v>1.1399999999999999</v>
      </c>
      <c r="Q126" s="206">
        <v>5.26</v>
      </c>
      <c r="R126" s="206">
        <v>0</v>
      </c>
      <c r="S126" s="206">
        <v>2</v>
      </c>
      <c r="T126" s="206">
        <v>0</v>
      </c>
      <c r="U126" s="206">
        <v>1</v>
      </c>
      <c r="V126" s="206">
        <v>26.13</v>
      </c>
      <c r="W126" s="206">
        <v>12.96</v>
      </c>
      <c r="X126" s="206">
        <v>60.91</v>
      </c>
      <c r="Y126" s="206">
        <v>15.73</v>
      </c>
      <c r="Z126" s="206">
        <v>15.73</v>
      </c>
      <c r="AA126" s="206">
        <v>68.53</v>
      </c>
      <c r="AB126" s="206">
        <v>57.14</v>
      </c>
      <c r="AC126" s="206">
        <v>0</v>
      </c>
      <c r="AD126" s="206">
        <v>42.86</v>
      </c>
    </row>
    <row r="127" spans="1:30" x14ac:dyDescent="0.2">
      <c r="A127" s="208" t="s">
        <v>82</v>
      </c>
      <c r="B127" s="207">
        <v>40694</v>
      </c>
      <c r="C127" s="206" t="s">
        <v>962</v>
      </c>
      <c r="D127" s="206" t="s">
        <v>946</v>
      </c>
      <c r="E127" s="208">
        <v>517</v>
      </c>
      <c r="F127" s="208">
        <v>93.74</v>
      </c>
      <c r="G127" s="206">
        <v>5.2</v>
      </c>
      <c r="H127" s="206">
        <v>221</v>
      </c>
      <c r="I127" s="206">
        <v>64</v>
      </c>
      <c r="J127" s="206">
        <v>0</v>
      </c>
      <c r="K127" s="206">
        <v>64</v>
      </c>
      <c r="N127" s="206">
        <v>94.59</v>
      </c>
      <c r="O127" s="206">
        <v>100</v>
      </c>
      <c r="P127" s="206">
        <v>1.9</v>
      </c>
      <c r="Q127" s="206">
        <v>0</v>
      </c>
      <c r="R127" s="206">
        <v>0</v>
      </c>
      <c r="S127" s="206">
        <v>2</v>
      </c>
      <c r="T127" s="206">
        <v>0</v>
      </c>
      <c r="U127" s="206">
        <v>3</v>
      </c>
      <c r="V127" s="206">
        <v>30.05</v>
      </c>
      <c r="W127" s="206">
        <v>17.84</v>
      </c>
      <c r="X127" s="206">
        <v>52.11</v>
      </c>
      <c r="Y127" s="206">
        <v>12.74</v>
      </c>
      <c r="Z127" s="206">
        <v>21.23</v>
      </c>
      <c r="AA127" s="206">
        <v>66.040000000000006</v>
      </c>
      <c r="AB127" s="206">
        <v>0</v>
      </c>
      <c r="AC127" s="206">
        <v>100</v>
      </c>
      <c r="AD127" s="206">
        <v>0</v>
      </c>
    </row>
    <row r="128" spans="1:30" x14ac:dyDescent="0.2">
      <c r="A128" s="208" t="s">
        <v>92</v>
      </c>
      <c r="B128" s="207">
        <v>40694</v>
      </c>
      <c r="C128" s="206" t="s">
        <v>968</v>
      </c>
      <c r="D128" s="206" t="s">
        <v>949</v>
      </c>
      <c r="E128" s="208">
        <v>942</v>
      </c>
      <c r="F128" s="208">
        <v>96.18</v>
      </c>
      <c r="G128" s="206">
        <v>5.69</v>
      </c>
      <c r="H128" s="206">
        <v>354</v>
      </c>
      <c r="I128" s="206">
        <v>71</v>
      </c>
      <c r="J128" s="206">
        <v>53</v>
      </c>
      <c r="K128" s="206">
        <v>18</v>
      </c>
      <c r="V128" s="206">
        <v>11.45</v>
      </c>
      <c r="W128" s="206">
        <v>12.9</v>
      </c>
      <c r="X128" s="206">
        <v>75.650000000000006</v>
      </c>
      <c r="Y128" s="206">
        <v>12.17</v>
      </c>
      <c r="Z128" s="206">
        <v>21.88</v>
      </c>
      <c r="AA128" s="206">
        <v>65.94</v>
      </c>
      <c r="AB128" s="206">
        <v>21.51</v>
      </c>
      <c r="AC128" s="206">
        <v>37.99</v>
      </c>
      <c r="AD128" s="206">
        <v>40.5</v>
      </c>
    </row>
    <row r="129" spans="1:30" x14ac:dyDescent="0.2">
      <c r="A129" s="208" t="s">
        <v>111</v>
      </c>
      <c r="B129" s="207">
        <v>40694</v>
      </c>
      <c r="C129" s="206" t="s">
        <v>976</v>
      </c>
      <c r="E129" s="208">
        <v>746</v>
      </c>
      <c r="F129" s="208">
        <v>96.42</v>
      </c>
      <c r="G129" s="206">
        <v>4.42</v>
      </c>
      <c r="H129" s="206">
        <v>235</v>
      </c>
      <c r="I129" s="206">
        <v>22</v>
      </c>
      <c r="J129" s="206">
        <v>17</v>
      </c>
      <c r="K129" s="206">
        <v>5</v>
      </c>
      <c r="M129" s="208">
        <v>0.13400000000000001</v>
      </c>
      <c r="N129" s="206">
        <v>94.96</v>
      </c>
      <c r="O129" s="206">
        <v>89.47</v>
      </c>
      <c r="P129" s="206">
        <v>3.39</v>
      </c>
      <c r="Q129" s="206">
        <v>0</v>
      </c>
      <c r="R129" s="206">
        <v>0</v>
      </c>
      <c r="S129" s="206">
        <v>1</v>
      </c>
      <c r="T129" s="206">
        <v>0</v>
      </c>
      <c r="U129" s="206">
        <v>4</v>
      </c>
      <c r="V129" s="206">
        <v>19.53</v>
      </c>
      <c r="W129" s="206">
        <v>10.79</v>
      </c>
      <c r="X129" s="206">
        <v>69.680000000000007</v>
      </c>
      <c r="Y129" s="206">
        <v>6.41</v>
      </c>
      <c r="Z129" s="206">
        <v>12.83</v>
      </c>
      <c r="AA129" s="206">
        <v>80.760000000000005</v>
      </c>
      <c r="AB129" s="206">
        <v>100</v>
      </c>
      <c r="AC129" s="206">
        <v>0</v>
      </c>
      <c r="AD129" s="206">
        <v>0</v>
      </c>
    </row>
    <row r="130" spans="1:30" x14ac:dyDescent="0.2">
      <c r="A130" s="208" t="s">
        <v>119</v>
      </c>
      <c r="B130" s="207">
        <v>40694</v>
      </c>
      <c r="C130" s="206" t="s">
        <v>980</v>
      </c>
      <c r="D130" s="206" t="s">
        <v>946</v>
      </c>
      <c r="E130" s="208">
        <v>809</v>
      </c>
      <c r="F130" s="208">
        <v>96.27</v>
      </c>
      <c r="G130" s="206">
        <v>3.63</v>
      </c>
      <c r="H130" s="206">
        <v>213</v>
      </c>
      <c r="I130" s="206">
        <v>40</v>
      </c>
      <c r="J130" s="206">
        <v>0</v>
      </c>
      <c r="K130" s="206">
        <v>40</v>
      </c>
      <c r="N130" s="206">
        <v>95.99</v>
      </c>
      <c r="O130" s="206">
        <v>97.87</v>
      </c>
      <c r="P130" s="206">
        <v>1.03</v>
      </c>
      <c r="Q130" s="206">
        <v>0</v>
      </c>
      <c r="R130" s="206">
        <v>0</v>
      </c>
      <c r="U130" s="206">
        <v>11</v>
      </c>
      <c r="V130" s="206">
        <v>28.38</v>
      </c>
      <c r="W130" s="206">
        <v>13.24</v>
      </c>
      <c r="X130" s="206">
        <v>58.38</v>
      </c>
      <c r="Y130" s="206">
        <v>17.03</v>
      </c>
      <c r="Z130" s="206">
        <v>18.11</v>
      </c>
      <c r="AA130" s="206">
        <v>64.86</v>
      </c>
      <c r="AB130" s="206">
        <v>0</v>
      </c>
      <c r="AC130" s="206">
        <v>50</v>
      </c>
      <c r="AD130" s="206">
        <v>50</v>
      </c>
    </row>
    <row r="131" spans="1:30" x14ac:dyDescent="0.2">
      <c r="A131" s="208" t="s">
        <v>121</v>
      </c>
      <c r="B131" s="207">
        <v>40694</v>
      </c>
      <c r="C131" s="206" t="s">
        <v>981</v>
      </c>
      <c r="E131" s="208">
        <v>650</v>
      </c>
      <c r="F131" s="208">
        <v>96.78</v>
      </c>
      <c r="G131" s="206">
        <v>6.44</v>
      </c>
      <c r="H131" s="206">
        <v>209</v>
      </c>
      <c r="V131" s="206">
        <v>2.1</v>
      </c>
      <c r="W131" s="206">
        <v>6.64</v>
      </c>
      <c r="X131" s="206">
        <v>91.26</v>
      </c>
      <c r="Y131" s="206">
        <v>0.35</v>
      </c>
      <c r="Z131" s="206">
        <v>6.29</v>
      </c>
      <c r="AA131" s="206">
        <v>93.36</v>
      </c>
      <c r="AB131" s="206">
        <v>0</v>
      </c>
      <c r="AC131" s="206">
        <v>0</v>
      </c>
      <c r="AD131" s="206">
        <v>100</v>
      </c>
    </row>
    <row r="132" spans="1:30" x14ac:dyDescent="0.2">
      <c r="A132" s="208" t="s">
        <v>123</v>
      </c>
      <c r="B132" s="207">
        <v>40694</v>
      </c>
      <c r="C132" s="206" t="s">
        <v>982</v>
      </c>
      <c r="D132" s="206" t="s">
        <v>951</v>
      </c>
      <c r="E132" s="208">
        <v>347</v>
      </c>
      <c r="F132" s="208">
        <v>94.78</v>
      </c>
      <c r="G132" s="206">
        <v>9.01</v>
      </c>
      <c r="H132" s="206">
        <v>131</v>
      </c>
      <c r="I132" s="206">
        <v>2</v>
      </c>
      <c r="J132" s="206">
        <v>0</v>
      </c>
      <c r="K132" s="206">
        <v>2</v>
      </c>
      <c r="N132" s="206">
        <v>95.22</v>
      </c>
      <c r="O132" s="206">
        <v>78.95</v>
      </c>
      <c r="P132" s="206">
        <v>2.95</v>
      </c>
      <c r="Q132" s="206">
        <v>26.32</v>
      </c>
      <c r="R132" s="206">
        <v>0</v>
      </c>
      <c r="S132" s="206">
        <v>0</v>
      </c>
      <c r="T132" s="206">
        <v>0</v>
      </c>
      <c r="U132" s="206">
        <v>1</v>
      </c>
      <c r="V132" s="206">
        <v>33.049999999999997</v>
      </c>
      <c r="W132" s="206">
        <v>20.34</v>
      </c>
      <c r="X132" s="206">
        <v>46.61</v>
      </c>
      <c r="Y132" s="206">
        <v>15.25</v>
      </c>
      <c r="Z132" s="206">
        <v>22.03</v>
      </c>
      <c r="AA132" s="206">
        <v>62.71</v>
      </c>
      <c r="AB132" s="206">
        <v>50</v>
      </c>
      <c r="AC132" s="206">
        <v>0</v>
      </c>
      <c r="AD132" s="206">
        <v>50</v>
      </c>
    </row>
    <row r="133" spans="1:30" x14ac:dyDescent="0.2">
      <c r="A133" s="208" t="s">
        <v>127</v>
      </c>
      <c r="B133" s="207">
        <v>40694</v>
      </c>
      <c r="C133" s="206" t="s">
        <v>984</v>
      </c>
      <c r="D133" s="206" t="s">
        <v>946</v>
      </c>
      <c r="E133" s="208">
        <v>725</v>
      </c>
      <c r="F133" s="208">
        <v>94.61</v>
      </c>
      <c r="G133" s="206">
        <v>8.7799999999999994</v>
      </c>
      <c r="H133" s="206">
        <v>304</v>
      </c>
      <c r="I133" s="206">
        <v>70</v>
      </c>
      <c r="J133" s="206">
        <v>13</v>
      </c>
      <c r="K133" s="206">
        <v>57</v>
      </c>
      <c r="M133" s="208">
        <v>0.4138</v>
      </c>
      <c r="N133" s="206">
        <v>94.54</v>
      </c>
      <c r="O133" s="206">
        <v>100</v>
      </c>
      <c r="P133" s="206">
        <v>2.44</v>
      </c>
      <c r="Q133" s="206">
        <v>0</v>
      </c>
      <c r="R133" s="206">
        <v>0</v>
      </c>
      <c r="S133" s="206">
        <v>1</v>
      </c>
      <c r="T133" s="206">
        <v>0</v>
      </c>
      <c r="U133" s="206">
        <v>3</v>
      </c>
      <c r="V133" s="206">
        <v>35.94</v>
      </c>
      <c r="W133" s="206">
        <v>17.190000000000001</v>
      </c>
      <c r="X133" s="206">
        <v>46.88</v>
      </c>
      <c r="Y133" s="206">
        <v>14.06</v>
      </c>
      <c r="Z133" s="206">
        <v>19.690000000000001</v>
      </c>
      <c r="AA133" s="206">
        <v>66.25</v>
      </c>
      <c r="AB133" s="206">
        <v>0</v>
      </c>
      <c r="AC133" s="206">
        <v>75</v>
      </c>
      <c r="AD133" s="206">
        <v>25</v>
      </c>
    </row>
    <row r="134" spans="1:30" x14ac:dyDescent="0.2">
      <c r="A134" s="208" t="s">
        <v>131</v>
      </c>
      <c r="B134" s="207">
        <v>40694</v>
      </c>
      <c r="C134" s="206" t="s">
        <v>986</v>
      </c>
      <c r="E134" s="208">
        <v>668</v>
      </c>
      <c r="F134" s="208">
        <v>95.07</v>
      </c>
      <c r="G134" s="206">
        <v>8.91</v>
      </c>
      <c r="H134" s="206">
        <v>259</v>
      </c>
      <c r="I134" s="206">
        <v>30</v>
      </c>
      <c r="J134" s="206">
        <v>0</v>
      </c>
      <c r="K134" s="206">
        <v>30</v>
      </c>
      <c r="M134" s="208">
        <v>0.2994</v>
      </c>
      <c r="N134" s="206">
        <v>93.86</v>
      </c>
      <c r="O134" s="206">
        <v>94.74</v>
      </c>
      <c r="P134" s="206">
        <v>3.16</v>
      </c>
      <c r="Q134" s="206">
        <v>7.89</v>
      </c>
      <c r="R134" s="206">
        <v>0</v>
      </c>
      <c r="S134" s="206">
        <v>1</v>
      </c>
      <c r="T134" s="206">
        <v>0</v>
      </c>
      <c r="U134" s="206">
        <v>3</v>
      </c>
      <c r="V134" s="206">
        <v>31.25</v>
      </c>
      <c r="W134" s="206">
        <v>15.97</v>
      </c>
      <c r="X134" s="206">
        <v>52.78</v>
      </c>
      <c r="Y134" s="206">
        <v>10.45</v>
      </c>
      <c r="Z134" s="206">
        <v>13.94</v>
      </c>
      <c r="AA134" s="206">
        <v>75.61</v>
      </c>
      <c r="AB134" s="206">
        <v>100</v>
      </c>
      <c r="AC134" s="206">
        <v>0</v>
      </c>
      <c r="AD134" s="206">
        <v>0</v>
      </c>
    </row>
    <row r="135" spans="1:30" x14ac:dyDescent="0.2">
      <c r="A135" s="208" t="s">
        <v>137</v>
      </c>
      <c r="B135" s="207">
        <v>40694</v>
      </c>
      <c r="C135" s="206" t="s">
        <v>989</v>
      </c>
      <c r="D135" s="206" t="s">
        <v>946</v>
      </c>
      <c r="E135" s="208">
        <v>485</v>
      </c>
      <c r="F135" s="208">
        <v>94.84</v>
      </c>
      <c r="G135" s="206">
        <v>6.48</v>
      </c>
      <c r="H135" s="206">
        <v>157</v>
      </c>
      <c r="I135" s="206">
        <v>40</v>
      </c>
      <c r="J135" s="206">
        <v>0</v>
      </c>
      <c r="K135" s="206">
        <v>40</v>
      </c>
      <c r="N135" s="206">
        <v>94.58</v>
      </c>
      <c r="O135" s="206">
        <v>100</v>
      </c>
      <c r="P135" s="206">
        <v>2.23</v>
      </c>
      <c r="Q135" s="206">
        <v>0</v>
      </c>
      <c r="R135" s="206">
        <v>3.23</v>
      </c>
      <c r="S135" s="206">
        <v>1</v>
      </c>
      <c r="T135" s="206">
        <v>0</v>
      </c>
      <c r="U135" s="206">
        <v>3</v>
      </c>
      <c r="V135" s="206">
        <v>33.33</v>
      </c>
      <c r="W135" s="206">
        <v>19.23</v>
      </c>
      <c r="X135" s="206">
        <v>47.44</v>
      </c>
      <c r="Y135" s="206">
        <v>10.26</v>
      </c>
      <c r="Z135" s="206">
        <v>17.309999999999999</v>
      </c>
      <c r="AA135" s="206">
        <v>72.44</v>
      </c>
      <c r="AB135" s="206">
        <v>100</v>
      </c>
      <c r="AC135" s="206">
        <v>0</v>
      </c>
      <c r="AD135" s="206">
        <v>0</v>
      </c>
    </row>
    <row r="136" spans="1:30" x14ac:dyDescent="0.2">
      <c r="A136" s="208" t="s">
        <v>145</v>
      </c>
      <c r="B136" s="207">
        <v>40694</v>
      </c>
      <c r="C136" s="206" t="s">
        <v>993</v>
      </c>
      <c r="D136" s="206" t="s">
        <v>949</v>
      </c>
      <c r="E136" s="208">
        <v>324</v>
      </c>
      <c r="F136" s="208">
        <v>96.29</v>
      </c>
      <c r="G136" s="206">
        <v>8.0399999999999991</v>
      </c>
      <c r="H136" s="206">
        <v>104</v>
      </c>
      <c r="I136" s="206">
        <v>15</v>
      </c>
      <c r="J136" s="206">
        <v>10</v>
      </c>
      <c r="K136" s="206">
        <v>5</v>
      </c>
      <c r="M136" s="208">
        <v>0.30859999999999999</v>
      </c>
      <c r="N136" s="206">
        <v>94.64</v>
      </c>
      <c r="O136" s="206">
        <v>97.37</v>
      </c>
      <c r="P136" s="206">
        <v>1.6</v>
      </c>
      <c r="Q136" s="206">
        <v>0</v>
      </c>
      <c r="R136" s="206">
        <v>0</v>
      </c>
      <c r="S136" s="206">
        <v>1</v>
      </c>
      <c r="T136" s="206">
        <v>0</v>
      </c>
      <c r="U136" s="206">
        <v>2</v>
      </c>
      <c r="V136" s="206">
        <v>12.41</v>
      </c>
      <c r="W136" s="206">
        <v>13.79</v>
      </c>
      <c r="X136" s="206">
        <v>73.790000000000006</v>
      </c>
      <c r="Y136" s="206">
        <v>2.0699999999999998</v>
      </c>
      <c r="Z136" s="206">
        <v>13.1</v>
      </c>
      <c r="AA136" s="206">
        <v>84.83</v>
      </c>
      <c r="AB136" s="206">
        <v>0</v>
      </c>
      <c r="AC136" s="206">
        <v>50</v>
      </c>
      <c r="AD136" s="206">
        <v>50</v>
      </c>
    </row>
    <row r="137" spans="1:30" x14ac:dyDescent="0.2">
      <c r="A137" s="208" t="s">
        <v>167</v>
      </c>
      <c r="B137" s="207">
        <v>40694</v>
      </c>
      <c r="C137" s="206" t="s">
        <v>1002</v>
      </c>
      <c r="E137" s="208">
        <v>701</v>
      </c>
      <c r="F137" s="208">
        <v>97.37</v>
      </c>
      <c r="G137" s="206">
        <v>5.04</v>
      </c>
      <c r="H137" s="206">
        <v>156</v>
      </c>
      <c r="I137" s="206">
        <v>10</v>
      </c>
      <c r="J137" s="206">
        <v>0</v>
      </c>
      <c r="K137" s="206">
        <v>10</v>
      </c>
      <c r="M137" s="208">
        <v>0.2853</v>
      </c>
      <c r="N137" s="206">
        <v>94.77</v>
      </c>
      <c r="O137" s="206">
        <v>100</v>
      </c>
      <c r="P137" s="206">
        <v>4.22</v>
      </c>
      <c r="Q137" s="206">
        <v>0</v>
      </c>
      <c r="R137" s="206">
        <v>0</v>
      </c>
      <c r="S137" s="206">
        <v>1</v>
      </c>
      <c r="T137" s="206">
        <v>0</v>
      </c>
      <c r="U137" s="206">
        <v>5</v>
      </c>
      <c r="V137" s="206">
        <v>16.239999999999998</v>
      </c>
      <c r="W137" s="206">
        <v>15.74</v>
      </c>
      <c r="X137" s="206">
        <v>68.02</v>
      </c>
      <c r="Y137" s="206">
        <v>9.9</v>
      </c>
      <c r="Z137" s="206">
        <v>17.260000000000002</v>
      </c>
      <c r="AA137" s="206">
        <v>72.84</v>
      </c>
      <c r="AB137" s="206">
        <v>12.5</v>
      </c>
      <c r="AC137" s="206">
        <v>50</v>
      </c>
      <c r="AD137" s="206">
        <v>37.5</v>
      </c>
    </row>
    <row r="138" spans="1:30" x14ac:dyDescent="0.2">
      <c r="A138" s="208" t="s">
        <v>179</v>
      </c>
      <c r="B138" s="207">
        <v>40694</v>
      </c>
      <c r="C138" s="206" t="s">
        <v>1008</v>
      </c>
      <c r="D138" s="206" t="s">
        <v>946</v>
      </c>
      <c r="E138" s="208">
        <v>274</v>
      </c>
      <c r="F138" s="208">
        <v>95.57</v>
      </c>
      <c r="G138" s="206">
        <v>4.67</v>
      </c>
      <c r="H138" s="206">
        <v>85</v>
      </c>
      <c r="I138" s="206">
        <v>58</v>
      </c>
      <c r="J138" s="206">
        <v>2</v>
      </c>
      <c r="K138" s="206">
        <v>56</v>
      </c>
      <c r="N138" s="206">
        <v>93.65</v>
      </c>
      <c r="O138" s="206">
        <v>96.05</v>
      </c>
      <c r="P138" s="206">
        <v>2.4500000000000002</v>
      </c>
      <c r="Q138" s="206">
        <v>0</v>
      </c>
      <c r="R138" s="206">
        <v>0</v>
      </c>
      <c r="U138" s="206">
        <v>1</v>
      </c>
      <c r="V138" s="206">
        <v>23.08</v>
      </c>
      <c r="W138" s="206">
        <v>18.18</v>
      </c>
      <c r="X138" s="206">
        <v>58.74</v>
      </c>
      <c r="Y138" s="206">
        <v>10.49</v>
      </c>
      <c r="Z138" s="206">
        <v>21.68</v>
      </c>
      <c r="AA138" s="206">
        <v>67.83</v>
      </c>
      <c r="AB138" s="206">
        <v>0</v>
      </c>
      <c r="AC138" s="206">
        <v>0</v>
      </c>
      <c r="AD138" s="206">
        <v>0</v>
      </c>
    </row>
    <row r="139" spans="1:30" x14ac:dyDescent="0.2">
      <c r="A139" s="208" t="s">
        <v>189</v>
      </c>
      <c r="B139" s="207">
        <v>40694</v>
      </c>
      <c r="C139" s="206" t="s">
        <v>1013</v>
      </c>
      <c r="D139" s="206" t="s">
        <v>946</v>
      </c>
      <c r="E139" s="208">
        <v>385</v>
      </c>
      <c r="F139" s="208">
        <v>94.65</v>
      </c>
      <c r="G139" s="206">
        <v>5.31</v>
      </c>
      <c r="H139" s="206">
        <v>122</v>
      </c>
      <c r="I139" s="206">
        <v>68</v>
      </c>
      <c r="J139" s="206">
        <v>0</v>
      </c>
      <c r="K139" s="206">
        <v>68</v>
      </c>
      <c r="N139" s="206">
        <v>96.15</v>
      </c>
      <c r="O139" s="206">
        <v>100</v>
      </c>
      <c r="P139" s="206">
        <v>4.8099999999999996</v>
      </c>
      <c r="Q139" s="206">
        <v>0</v>
      </c>
      <c r="R139" s="206">
        <v>0</v>
      </c>
      <c r="S139" s="206">
        <v>1</v>
      </c>
      <c r="T139" s="206">
        <v>0</v>
      </c>
      <c r="U139" s="206">
        <v>8</v>
      </c>
      <c r="V139" s="206">
        <v>37.04</v>
      </c>
      <c r="W139" s="206">
        <v>16.05</v>
      </c>
      <c r="X139" s="206">
        <v>46.91</v>
      </c>
      <c r="Y139" s="206">
        <v>24.22</v>
      </c>
      <c r="Z139" s="206">
        <v>19.88</v>
      </c>
      <c r="AA139" s="206">
        <v>55.9</v>
      </c>
      <c r="AB139" s="206">
        <v>0</v>
      </c>
      <c r="AC139" s="206">
        <v>0</v>
      </c>
      <c r="AD139" s="206">
        <v>0</v>
      </c>
    </row>
    <row r="140" spans="1:30" x14ac:dyDescent="0.2">
      <c r="A140" s="208" t="s">
        <v>191</v>
      </c>
      <c r="B140" s="207">
        <v>40694</v>
      </c>
      <c r="C140" s="206" t="s">
        <v>1014</v>
      </c>
      <c r="D140" s="206" t="s">
        <v>946</v>
      </c>
      <c r="E140" s="208">
        <v>410</v>
      </c>
      <c r="F140" s="208">
        <v>96.54</v>
      </c>
      <c r="G140" s="206">
        <v>3.7</v>
      </c>
      <c r="H140" s="206">
        <v>118</v>
      </c>
      <c r="I140" s="206">
        <v>6</v>
      </c>
      <c r="J140" s="206">
        <v>2</v>
      </c>
      <c r="K140" s="206">
        <v>4</v>
      </c>
      <c r="N140" s="206">
        <v>95.14</v>
      </c>
      <c r="O140" s="206">
        <v>100</v>
      </c>
      <c r="P140" s="206">
        <v>1.04</v>
      </c>
      <c r="Q140" s="206">
        <v>0</v>
      </c>
      <c r="R140" s="206">
        <v>0</v>
      </c>
      <c r="U140" s="206">
        <v>1</v>
      </c>
      <c r="V140" s="206">
        <v>14.06</v>
      </c>
      <c r="W140" s="206">
        <v>10.94</v>
      </c>
      <c r="X140" s="206">
        <v>75</v>
      </c>
      <c r="Y140" s="206">
        <v>7.81</v>
      </c>
      <c r="Z140" s="206">
        <v>10.42</v>
      </c>
      <c r="AA140" s="206">
        <v>81.77</v>
      </c>
      <c r="AB140" s="206">
        <v>0</v>
      </c>
      <c r="AC140" s="206">
        <v>33.33</v>
      </c>
      <c r="AD140" s="206">
        <v>66.67</v>
      </c>
    </row>
    <row r="141" spans="1:30" x14ac:dyDescent="0.2">
      <c r="A141" s="208" t="s">
        <v>193</v>
      </c>
      <c r="B141" s="207">
        <v>40694</v>
      </c>
      <c r="C141" s="206" t="s">
        <v>1015</v>
      </c>
      <c r="E141" s="208">
        <v>429</v>
      </c>
      <c r="F141" s="208">
        <v>95.95</v>
      </c>
      <c r="G141" s="206">
        <v>5.98</v>
      </c>
      <c r="H141" s="206">
        <v>165</v>
      </c>
      <c r="I141" s="206">
        <v>37</v>
      </c>
      <c r="J141" s="206">
        <v>0</v>
      </c>
      <c r="K141" s="206">
        <v>37</v>
      </c>
      <c r="N141" s="206">
        <v>96.44</v>
      </c>
      <c r="O141" s="206">
        <v>76.319999999999993</v>
      </c>
      <c r="P141" s="206">
        <v>0.46</v>
      </c>
      <c r="Q141" s="206">
        <v>0</v>
      </c>
      <c r="R141" s="206">
        <v>3.13</v>
      </c>
      <c r="S141" s="206">
        <v>1</v>
      </c>
      <c r="T141" s="206">
        <v>0</v>
      </c>
      <c r="U141" s="206">
        <v>6</v>
      </c>
      <c r="V141" s="206">
        <v>22.67</v>
      </c>
      <c r="W141" s="206">
        <v>18.670000000000002</v>
      </c>
      <c r="X141" s="206">
        <v>58.67</v>
      </c>
      <c r="Y141" s="206">
        <v>9.7799999999999994</v>
      </c>
      <c r="Z141" s="206">
        <v>14.22</v>
      </c>
      <c r="AA141" s="206">
        <v>76</v>
      </c>
      <c r="AB141" s="206">
        <v>20</v>
      </c>
      <c r="AC141" s="206">
        <v>50</v>
      </c>
      <c r="AD141" s="206">
        <v>30</v>
      </c>
    </row>
    <row r="142" spans="1:30" x14ac:dyDescent="0.2">
      <c r="A142" s="208" t="s">
        <v>219</v>
      </c>
      <c r="B142" s="207">
        <v>40694</v>
      </c>
      <c r="C142" s="206" t="s">
        <v>1026</v>
      </c>
      <c r="D142" s="206" t="s">
        <v>946</v>
      </c>
      <c r="E142" s="208">
        <v>474</v>
      </c>
      <c r="F142" s="208">
        <v>96.84</v>
      </c>
      <c r="G142" s="206">
        <v>4.82</v>
      </c>
      <c r="H142" s="206">
        <v>118</v>
      </c>
      <c r="I142" s="206">
        <v>15</v>
      </c>
      <c r="J142" s="206">
        <v>0</v>
      </c>
      <c r="K142" s="206">
        <v>15</v>
      </c>
      <c r="N142" s="206">
        <v>94.02</v>
      </c>
      <c r="O142" s="206">
        <v>78.95</v>
      </c>
      <c r="P142" s="206">
        <v>3.15</v>
      </c>
      <c r="Q142" s="206">
        <v>1.32</v>
      </c>
      <c r="R142" s="206">
        <v>0</v>
      </c>
      <c r="S142" s="206">
        <v>1</v>
      </c>
      <c r="T142" s="206">
        <v>0</v>
      </c>
      <c r="U142" s="206">
        <v>4</v>
      </c>
      <c r="V142" s="206">
        <v>26.95</v>
      </c>
      <c r="W142" s="206">
        <v>17.579999999999998</v>
      </c>
      <c r="X142" s="206">
        <v>55.47</v>
      </c>
      <c r="Y142" s="206">
        <v>16.28</v>
      </c>
      <c r="Z142" s="206">
        <v>18.600000000000001</v>
      </c>
      <c r="AA142" s="206">
        <v>65.12</v>
      </c>
      <c r="AB142" s="206">
        <v>25</v>
      </c>
      <c r="AC142" s="206">
        <v>50</v>
      </c>
      <c r="AD142" s="206">
        <v>25</v>
      </c>
    </row>
    <row r="143" spans="1:30" x14ac:dyDescent="0.2">
      <c r="A143" s="208" t="s">
        <v>223</v>
      </c>
      <c r="B143" s="207">
        <v>40694</v>
      </c>
      <c r="C143" s="206" t="s">
        <v>1027</v>
      </c>
      <c r="D143" s="206" t="s">
        <v>949</v>
      </c>
      <c r="E143" s="208">
        <v>554</v>
      </c>
      <c r="F143" s="208">
        <v>96.76</v>
      </c>
      <c r="G143" s="206">
        <v>8.85</v>
      </c>
      <c r="H143" s="206">
        <v>144</v>
      </c>
      <c r="I143" s="206">
        <v>20</v>
      </c>
      <c r="J143" s="206">
        <v>0</v>
      </c>
      <c r="K143" s="206">
        <v>20</v>
      </c>
      <c r="N143" s="206">
        <v>93.72</v>
      </c>
      <c r="O143" s="206">
        <v>97.37</v>
      </c>
      <c r="P143" s="206">
        <v>1.55</v>
      </c>
      <c r="Q143" s="206">
        <v>6.58</v>
      </c>
      <c r="R143" s="206">
        <v>0</v>
      </c>
      <c r="S143" s="206">
        <v>1</v>
      </c>
      <c r="T143" s="206">
        <v>1</v>
      </c>
      <c r="U143" s="206">
        <v>7</v>
      </c>
      <c r="V143" s="206">
        <v>21.86</v>
      </c>
      <c r="W143" s="206">
        <v>15.77</v>
      </c>
      <c r="X143" s="206">
        <v>62.37</v>
      </c>
      <c r="Y143" s="206">
        <v>7.86</v>
      </c>
      <c r="Z143" s="206">
        <v>16.43</v>
      </c>
      <c r="AA143" s="206">
        <v>75.709999999999994</v>
      </c>
      <c r="AB143" s="206">
        <v>37.5</v>
      </c>
      <c r="AC143" s="206">
        <v>50</v>
      </c>
      <c r="AD143" s="206">
        <v>12.5</v>
      </c>
    </row>
    <row r="144" spans="1:30" x14ac:dyDescent="0.2">
      <c r="A144" s="208" t="s">
        <v>235</v>
      </c>
      <c r="B144" s="207">
        <v>40694</v>
      </c>
      <c r="C144" s="206" t="s">
        <v>1033</v>
      </c>
      <c r="D144" s="206" t="s">
        <v>951</v>
      </c>
      <c r="E144" s="208">
        <v>763</v>
      </c>
      <c r="F144" s="208">
        <v>95.85</v>
      </c>
      <c r="G144" s="206">
        <v>3.94</v>
      </c>
      <c r="H144" s="206">
        <v>196</v>
      </c>
      <c r="I144" s="206">
        <v>6</v>
      </c>
      <c r="J144" s="206">
        <v>0</v>
      </c>
      <c r="K144" s="206">
        <v>6</v>
      </c>
      <c r="M144" s="208">
        <v>0.13109999999999999</v>
      </c>
      <c r="N144" s="206">
        <v>95.5</v>
      </c>
      <c r="O144" s="206">
        <v>100</v>
      </c>
      <c r="P144" s="206">
        <v>3.7</v>
      </c>
      <c r="Q144" s="206">
        <v>0</v>
      </c>
      <c r="R144" s="206">
        <v>1.72</v>
      </c>
      <c r="U144" s="206">
        <v>3</v>
      </c>
      <c r="V144" s="206">
        <v>33.33</v>
      </c>
      <c r="W144" s="206">
        <v>15.02</v>
      </c>
      <c r="X144" s="206">
        <v>51.65</v>
      </c>
      <c r="Y144" s="206">
        <v>24.92</v>
      </c>
      <c r="Z144" s="206">
        <v>23.12</v>
      </c>
      <c r="AA144" s="206">
        <v>51.95</v>
      </c>
      <c r="AB144" s="206">
        <v>42.59</v>
      </c>
      <c r="AC144" s="206">
        <v>35.19</v>
      </c>
      <c r="AD144" s="206">
        <v>22.22</v>
      </c>
    </row>
    <row r="145" spans="1:30" x14ac:dyDescent="0.2">
      <c r="A145" s="208" t="s">
        <v>239</v>
      </c>
      <c r="B145" s="207">
        <v>40694</v>
      </c>
      <c r="C145" s="206" t="s">
        <v>1035</v>
      </c>
      <c r="E145" s="208">
        <v>813</v>
      </c>
      <c r="F145" s="208">
        <v>95.46</v>
      </c>
      <c r="G145" s="206">
        <v>4.7699999999999996</v>
      </c>
      <c r="H145" s="206">
        <v>272</v>
      </c>
      <c r="I145" s="206">
        <v>23</v>
      </c>
      <c r="J145" s="206">
        <v>4</v>
      </c>
      <c r="K145" s="206">
        <v>19</v>
      </c>
      <c r="N145" s="206">
        <v>95</v>
      </c>
      <c r="O145" s="206">
        <v>94.74</v>
      </c>
      <c r="P145" s="206">
        <v>0.13</v>
      </c>
      <c r="Q145" s="206">
        <v>0</v>
      </c>
      <c r="R145" s="206">
        <v>0</v>
      </c>
      <c r="U145" s="206">
        <v>3</v>
      </c>
      <c r="V145" s="206">
        <v>27.7</v>
      </c>
      <c r="W145" s="206">
        <v>12.4</v>
      </c>
      <c r="X145" s="206">
        <v>59.89</v>
      </c>
      <c r="Y145" s="206">
        <v>11.35</v>
      </c>
      <c r="Z145" s="206">
        <v>18.73</v>
      </c>
      <c r="AA145" s="206">
        <v>69.92</v>
      </c>
      <c r="AB145" s="206">
        <v>0</v>
      </c>
      <c r="AC145" s="206">
        <v>33.33</v>
      </c>
      <c r="AD145" s="206">
        <v>66.67</v>
      </c>
    </row>
    <row r="146" spans="1:30" x14ac:dyDescent="0.2">
      <c r="A146" s="208" t="s">
        <v>241</v>
      </c>
      <c r="B146" s="207">
        <v>40694</v>
      </c>
      <c r="C146" s="206" t="s">
        <v>1036</v>
      </c>
      <c r="D146" s="206" t="s">
        <v>965</v>
      </c>
      <c r="E146" s="208">
        <v>728</v>
      </c>
      <c r="F146" s="208">
        <v>94.56</v>
      </c>
      <c r="G146" s="206">
        <v>5.63</v>
      </c>
      <c r="H146" s="206">
        <v>267</v>
      </c>
      <c r="I146" s="206">
        <v>32</v>
      </c>
      <c r="J146" s="206">
        <v>21</v>
      </c>
      <c r="K146" s="206">
        <v>11</v>
      </c>
      <c r="M146" s="208">
        <v>0.13739999999999999</v>
      </c>
      <c r="N146" s="206">
        <v>95.61</v>
      </c>
      <c r="O146" s="206">
        <v>97.37</v>
      </c>
      <c r="P146" s="206">
        <v>1.89</v>
      </c>
      <c r="Q146" s="206">
        <v>0</v>
      </c>
      <c r="R146" s="206">
        <v>0</v>
      </c>
      <c r="S146" s="206">
        <v>2</v>
      </c>
      <c r="T146" s="206">
        <v>0</v>
      </c>
      <c r="U146" s="206">
        <v>4</v>
      </c>
      <c r="V146" s="206">
        <v>17.78</v>
      </c>
      <c r="W146" s="206">
        <v>16</v>
      </c>
      <c r="X146" s="206">
        <v>66.22</v>
      </c>
      <c r="Y146" s="206">
        <v>11.56</v>
      </c>
      <c r="Z146" s="206">
        <v>17.329999999999998</v>
      </c>
      <c r="AA146" s="206">
        <v>71.11</v>
      </c>
      <c r="AB146" s="206">
        <v>100</v>
      </c>
      <c r="AC146" s="206">
        <v>0</v>
      </c>
      <c r="AD146" s="206">
        <v>0</v>
      </c>
    </row>
    <row r="147" spans="1:30" x14ac:dyDescent="0.2">
      <c r="A147" s="208" t="s">
        <v>267</v>
      </c>
      <c r="B147" s="207">
        <v>40694</v>
      </c>
      <c r="C147" s="206" t="s">
        <v>1049</v>
      </c>
      <c r="E147" s="208">
        <v>750</v>
      </c>
      <c r="F147" s="208">
        <v>96.7</v>
      </c>
      <c r="G147" s="206">
        <v>6.22</v>
      </c>
      <c r="H147" s="206">
        <v>200</v>
      </c>
      <c r="I147" s="206">
        <v>1</v>
      </c>
      <c r="J147" s="206">
        <v>0</v>
      </c>
      <c r="K147" s="206">
        <v>1</v>
      </c>
      <c r="N147" s="206">
        <v>93.33</v>
      </c>
      <c r="O147" s="206">
        <v>96.05</v>
      </c>
      <c r="P147" s="206">
        <v>1.98</v>
      </c>
      <c r="Q147" s="206">
        <v>1.32</v>
      </c>
      <c r="R147" s="206">
        <v>0</v>
      </c>
      <c r="S147" s="206">
        <v>1</v>
      </c>
      <c r="T147" s="206">
        <v>0</v>
      </c>
      <c r="U147" s="206">
        <v>6</v>
      </c>
      <c r="V147" s="206">
        <v>19.809999999999999</v>
      </c>
      <c r="W147" s="206">
        <v>14.01</v>
      </c>
      <c r="X147" s="206">
        <v>66.180000000000007</v>
      </c>
      <c r="Y147" s="206">
        <v>10.39</v>
      </c>
      <c r="Z147" s="206">
        <v>21.26</v>
      </c>
      <c r="AA147" s="206">
        <v>68.36</v>
      </c>
      <c r="AB147" s="206">
        <v>50</v>
      </c>
      <c r="AC147" s="206">
        <v>37.5</v>
      </c>
      <c r="AD147" s="206">
        <v>12.5</v>
      </c>
    </row>
    <row r="148" spans="1:30" x14ac:dyDescent="0.2">
      <c r="A148" s="208" t="s">
        <v>293</v>
      </c>
      <c r="B148" s="207">
        <v>40694</v>
      </c>
      <c r="C148" s="206" t="s">
        <v>1061</v>
      </c>
      <c r="D148" s="206" t="s">
        <v>946</v>
      </c>
      <c r="E148" s="208">
        <v>998</v>
      </c>
      <c r="F148" s="208">
        <v>96.14</v>
      </c>
      <c r="G148" s="206">
        <v>5.84</v>
      </c>
      <c r="H148" s="206">
        <v>250</v>
      </c>
      <c r="I148" s="206">
        <v>202</v>
      </c>
      <c r="J148" s="206">
        <v>0</v>
      </c>
      <c r="K148" s="206">
        <v>202</v>
      </c>
      <c r="M148" s="208">
        <v>0.1002</v>
      </c>
      <c r="N148" s="206">
        <v>92.58</v>
      </c>
      <c r="O148" s="206">
        <v>95.61</v>
      </c>
      <c r="P148" s="206">
        <v>2.23</v>
      </c>
      <c r="Q148" s="206">
        <v>3.51</v>
      </c>
      <c r="R148" s="206">
        <v>1.54</v>
      </c>
      <c r="S148" s="206">
        <v>2</v>
      </c>
      <c r="T148" s="206">
        <v>0</v>
      </c>
      <c r="U148" s="206">
        <v>4</v>
      </c>
      <c r="V148" s="206">
        <v>20.14</v>
      </c>
      <c r="W148" s="206">
        <v>21.59</v>
      </c>
      <c r="X148" s="206">
        <v>58.26</v>
      </c>
      <c r="Y148" s="206">
        <v>21.88</v>
      </c>
      <c r="Z148" s="206">
        <v>19.71</v>
      </c>
      <c r="AA148" s="206">
        <v>58.41</v>
      </c>
      <c r="AB148" s="206">
        <v>29.31</v>
      </c>
      <c r="AC148" s="206">
        <v>39.880000000000003</v>
      </c>
      <c r="AD148" s="206">
        <v>30.82</v>
      </c>
    </row>
    <row r="149" spans="1:30" x14ac:dyDescent="0.2">
      <c r="A149" s="208" t="s">
        <v>304</v>
      </c>
      <c r="B149" s="207">
        <v>40694</v>
      </c>
      <c r="C149" s="206" t="s">
        <v>1067</v>
      </c>
      <c r="D149" s="206" t="s">
        <v>946</v>
      </c>
      <c r="E149" s="208">
        <v>512</v>
      </c>
      <c r="F149" s="208">
        <v>94.75</v>
      </c>
      <c r="G149" s="206">
        <v>5.68</v>
      </c>
      <c r="H149" s="206">
        <v>170</v>
      </c>
      <c r="I149" s="206">
        <v>3</v>
      </c>
      <c r="J149" s="206">
        <v>0</v>
      </c>
      <c r="K149" s="206">
        <v>3</v>
      </c>
      <c r="N149" s="206">
        <v>96.56</v>
      </c>
      <c r="O149" s="206">
        <v>89.47</v>
      </c>
      <c r="P149" s="206">
        <v>1.89</v>
      </c>
      <c r="Q149" s="206">
        <v>2.63</v>
      </c>
      <c r="R149" s="206">
        <v>0</v>
      </c>
      <c r="S149" s="206">
        <v>1</v>
      </c>
      <c r="T149" s="206">
        <v>0</v>
      </c>
      <c r="U149" s="206">
        <v>8</v>
      </c>
      <c r="V149" s="206">
        <v>20</v>
      </c>
      <c r="W149" s="206">
        <v>14</v>
      </c>
      <c r="X149" s="206">
        <v>66</v>
      </c>
      <c r="Y149" s="206">
        <v>13</v>
      </c>
      <c r="Z149" s="206">
        <v>18</v>
      </c>
      <c r="AA149" s="206">
        <v>69</v>
      </c>
      <c r="AB149" s="206">
        <v>0</v>
      </c>
      <c r="AC149" s="206">
        <v>100</v>
      </c>
      <c r="AD149" s="206">
        <v>0</v>
      </c>
    </row>
    <row r="150" spans="1:30" x14ac:dyDescent="0.2">
      <c r="A150" s="208" t="s">
        <v>306</v>
      </c>
      <c r="B150" s="207">
        <v>40694</v>
      </c>
      <c r="C150" s="206" t="s">
        <v>1068</v>
      </c>
      <c r="D150" s="206" t="s">
        <v>949</v>
      </c>
      <c r="E150" s="208">
        <v>453</v>
      </c>
      <c r="F150" s="208">
        <v>96.32</v>
      </c>
      <c r="G150" s="206">
        <v>6.64</v>
      </c>
      <c r="H150" s="206">
        <v>150</v>
      </c>
      <c r="I150" s="206">
        <v>6</v>
      </c>
      <c r="J150" s="206">
        <v>1</v>
      </c>
      <c r="K150" s="206">
        <v>5</v>
      </c>
      <c r="M150" s="208">
        <v>0.2208</v>
      </c>
      <c r="N150" s="206">
        <v>96.23</v>
      </c>
      <c r="O150" s="206">
        <v>97.37</v>
      </c>
      <c r="P150" s="206">
        <v>2.06</v>
      </c>
      <c r="Q150" s="206">
        <v>0</v>
      </c>
      <c r="R150" s="206">
        <v>0</v>
      </c>
      <c r="S150" s="206">
        <v>3</v>
      </c>
      <c r="T150" s="206">
        <v>0</v>
      </c>
      <c r="U150" s="206">
        <v>3</v>
      </c>
      <c r="V150" s="206">
        <v>14.67</v>
      </c>
      <c r="W150" s="206">
        <v>8.44</v>
      </c>
      <c r="X150" s="206">
        <v>76.89</v>
      </c>
      <c r="Y150" s="206">
        <v>9.7799999999999994</v>
      </c>
      <c r="Z150" s="206">
        <v>15.11</v>
      </c>
      <c r="AA150" s="206">
        <v>75.11</v>
      </c>
      <c r="AB150" s="206">
        <v>0</v>
      </c>
      <c r="AC150" s="206">
        <v>12.5</v>
      </c>
      <c r="AD150" s="206">
        <v>87.5</v>
      </c>
    </row>
    <row r="151" spans="1:30" x14ac:dyDescent="0.2">
      <c r="A151" s="208" t="s">
        <v>322</v>
      </c>
      <c r="B151" s="207">
        <v>40694</v>
      </c>
      <c r="C151" s="206" t="s">
        <v>1075</v>
      </c>
      <c r="D151" s="206" t="s">
        <v>949</v>
      </c>
      <c r="E151" s="208">
        <v>1212</v>
      </c>
      <c r="F151" s="208">
        <v>94.59</v>
      </c>
      <c r="G151" s="206">
        <v>6.6</v>
      </c>
      <c r="H151" s="206">
        <v>514</v>
      </c>
      <c r="I151" s="206">
        <v>18</v>
      </c>
      <c r="J151" s="206">
        <v>0</v>
      </c>
      <c r="K151" s="206">
        <v>18</v>
      </c>
      <c r="M151" s="208">
        <v>0.16500000000000001</v>
      </c>
      <c r="N151" s="206">
        <v>95.6</v>
      </c>
      <c r="O151" s="206">
        <v>89.47</v>
      </c>
      <c r="P151" s="206">
        <v>1.64</v>
      </c>
      <c r="Q151" s="206">
        <v>3.51</v>
      </c>
      <c r="R151" s="206">
        <v>0</v>
      </c>
      <c r="S151" s="206">
        <v>0</v>
      </c>
      <c r="T151" s="206">
        <v>0</v>
      </c>
      <c r="U151" s="206">
        <v>8</v>
      </c>
      <c r="V151" s="206">
        <v>19.25</v>
      </c>
      <c r="W151" s="206">
        <v>12.15</v>
      </c>
      <c r="X151" s="206">
        <v>68.599999999999994</v>
      </c>
      <c r="Y151" s="206">
        <v>9.51</v>
      </c>
      <c r="Z151" s="206">
        <v>14.37</v>
      </c>
      <c r="AA151" s="206">
        <v>76.12</v>
      </c>
      <c r="AB151" s="206">
        <v>0</v>
      </c>
      <c r="AC151" s="206">
        <v>50</v>
      </c>
      <c r="AD151" s="206">
        <v>50</v>
      </c>
    </row>
    <row r="152" spans="1:30" x14ac:dyDescent="0.2">
      <c r="A152" s="208" t="s">
        <v>340</v>
      </c>
      <c r="B152" s="207">
        <v>40694</v>
      </c>
      <c r="C152" s="206" t="s">
        <v>1084</v>
      </c>
      <c r="D152" s="206" t="s">
        <v>951</v>
      </c>
      <c r="E152" s="208">
        <v>373</v>
      </c>
      <c r="F152" s="208">
        <v>95</v>
      </c>
      <c r="G152" s="206">
        <v>6.73</v>
      </c>
      <c r="H152" s="206">
        <v>136</v>
      </c>
      <c r="I152" s="206">
        <v>2</v>
      </c>
      <c r="J152" s="206">
        <v>0</v>
      </c>
      <c r="K152" s="206">
        <v>2</v>
      </c>
      <c r="N152" s="206">
        <v>93.42</v>
      </c>
      <c r="O152" s="206">
        <v>67.11</v>
      </c>
      <c r="P152" s="206">
        <v>0.38</v>
      </c>
      <c r="Q152" s="206">
        <v>0</v>
      </c>
      <c r="R152" s="206">
        <v>0</v>
      </c>
      <c r="S152" s="206">
        <v>1</v>
      </c>
      <c r="T152" s="206">
        <v>0</v>
      </c>
      <c r="U152" s="206">
        <v>2</v>
      </c>
      <c r="V152" s="206">
        <v>36.25</v>
      </c>
      <c r="W152" s="206">
        <v>20</v>
      </c>
      <c r="X152" s="206">
        <v>43.75</v>
      </c>
      <c r="Y152" s="206">
        <v>24.38</v>
      </c>
      <c r="Z152" s="206">
        <v>25.63</v>
      </c>
      <c r="AA152" s="206">
        <v>50</v>
      </c>
      <c r="AB152" s="206">
        <v>33.33</v>
      </c>
      <c r="AC152" s="206">
        <v>66.67</v>
      </c>
      <c r="AD152" s="206">
        <v>0</v>
      </c>
    </row>
    <row r="153" spans="1:30" x14ac:dyDescent="0.2">
      <c r="A153" s="208" t="s">
        <v>348</v>
      </c>
      <c r="B153" s="207">
        <v>40694</v>
      </c>
      <c r="C153" s="206" t="s">
        <v>1088</v>
      </c>
      <c r="D153" s="206" t="s">
        <v>951</v>
      </c>
      <c r="E153" s="208">
        <v>607</v>
      </c>
      <c r="F153" s="208">
        <v>96.82</v>
      </c>
      <c r="G153" s="206">
        <v>6.21</v>
      </c>
      <c r="H153" s="206">
        <v>133</v>
      </c>
      <c r="I153" s="206">
        <v>7</v>
      </c>
      <c r="J153" s="206">
        <v>0</v>
      </c>
      <c r="K153" s="206">
        <v>7</v>
      </c>
      <c r="M153" s="208">
        <v>0.16470000000000001</v>
      </c>
      <c r="N153" s="206">
        <v>94.15</v>
      </c>
      <c r="O153" s="206">
        <v>89.47</v>
      </c>
      <c r="P153" s="206">
        <v>4.33</v>
      </c>
      <c r="Q153" s="206">
        <v>0</v>
      </c>
      <c r="R153" s="206">
        <v>0</v>
      </c>
      <c r="S153" s="206">
        <v>0</v>
      </c>
      <c r="T153" s="206">
        <v>0</v>
      </c>
      <c r="U153" s="206">
        <v>6</v>
      </c>
      <c r="V153" s="206">
        <v>25.18</v>
      </c>
      <c r="W153" s="206">
        <v>17.52</v>
      </c>
      <c r="X153" s="206">
        <v>57.3</v>
      </c>
      <c r="Y153" s="206">
        <v>14.96</v>
      </c>
      <c r="Z153" s="206">
        <v>21.53</v>
      </c>
      <c r="AA153" s="206">
        <v>63.5</v>
      </c>
      <c r="AB153" s="206">
        <v>33.33</v>
      </c>
      <c r="AC153" s="206">
        <v>33.33</v>
      </c>
      <c r="AD153" s="206">
        <v>33.33</v>
      </c>
    </row>
    <row r="154" spans="1:30" x14ac:dyDescent="0.2">
      <c r="A154" s="208" t="s">
        <v>354</v>
      </c>
      <c r="B154" s="207">
        <v>40694</v>
      </c>
      <c r="C154" s="206" t="s">
        <v>1091</v>
      </c>
      <c r="D154" s="206" t="s">
        <v>949</v>
      </c>
      <c r="E154" s="208">
        <v>344</v>
      </c>
      <c r="F154" s="208">
        <v>95.56</v>
      </c>
      <c r="G154" s="206">
        <v>7.25</v>
      </c>
      <c r="H154" s="206">
        <v>114</v>
      </c>
      <c r="I154" s="206">
        <v>19</v>
      </c>
      <c r="J154" s="206">
        <v>2</v>
      </c>
      <c r="K154" s="206">
        <v>17</v>
      </c>
      <c r="N154" s="206">
        <v>95.89</v>
      </c>
      <c r="O154" s="206">
        <v>97.37</v>
      </c>
      <c r="P154" s="206">
        <v>0.95</v>
      </c>
      <c r="Q154" s="206">
        <v>0</v>
      </c>
      <c r="R154" s="206">
        <v>0</v>
      </c>
      <c r="V154" s="206">
        <v>14.38</v>
      </c>
      <c r="W154" s="206">
        <v>21.25</v>
      </c>
      <c r="X154" s="206">
        <v>64.38</v>
      </c>
      <c r="Y154" s="206">
        <v>7.5</v>
      </c>
      <c r="Z154" s="206">
        <v>14.38</v>
      </c>
      <c r="AA154" s="206">
        <v>78.13</v>
      </c>
      <c r="AB154" s="206">
        <v>0</v>
      </c>
      <c r="AC154" s="206">
        <v>0</v>
      </c>
      <c r="AD154" s="206">
        <v>0</v>
      </c>
    </row>
    <row r="155" spans="1:30" x14ac:dyDescent="0.2">
      <c r="A155" s="208" t="s">
        <v>358</v>
      </c>
      <c r="B155" s="207">
        <v>40694</v>
      </c>
      <c r="C155" s="206" t="s">
        <v>1093</v>
      </c>
      <c r="D155" s="206" t="s">
        <v>946</v>
      </c>
      <c r="E155" s="208">
        <v>372</v>
      </c>
      <c r="F155" s="208">
        <v>95.04</v>
      </c>
      <c r="G155" s="206">
        <v>6.02</v>
      </c>
      <c r="H155" s="206">
        <v>166</v>
      </c>
      <c r="I155" s="206">
        <v>10</v>
      </c>
      <c r="J155" s="206">
        <v>1</v>
      </c>
      <c r="K155" s="206">
        <v>9</v>
      </c>
      <c r="M155" s="208">
        <v>0.26879999999999998</v>
      </c>
      <c r="N155" s="206">
        <v>96.4</v>
      </c>
      <c r="O155" s="206">
        <v>100</v>
      </c>
      <c r="P155" s="206">
        <v>2.0499999999999998</v>
      </c>
      <c r="Q155" s="206">
        <v>0</v>
      </c>
      <c r="R155" s="206">
        <v>0</v>
      </c>
      <c r="S155" s="206">
        <v>2</v>
      </c>
      <c r="T155" s="206">
        <v>0</v>
      </c>
      <c r="U155" s="206">
        <v>1</v>
      </c>
      <c r="V155" s="206">
        <v>31.79</v>
      </c>
      <c r="W155" s="206">
        <v>18.5</v>
      </c>
      <c r="X155" s="206">
        <v>49.71</v>
      </c>
      <c r="Y155" s="206">
        <v>22.99</v>
      </c>
      <c r="Z155" s="206">
        <v>14.37</v>
      </c>
      <c r="AA155" s="206">
        <v>62.64</v>
      </c>
      <c r="AB155" s="206">
        <v>0</v>
      </c>
      <c r="AC155" s="206">
        <v>66.67</v>
      </c>
      <c r="AD155" s="206">
        <v>33.33</v>
      </c>
    </row>
    <row r="156" spans="1:30" x14ac:dyDescent="0.2">
      <c r="A156" s="208" t="s">
        <v>362</v>
      </c>
      <c r="B156" s="207">
        <v>40694</v>
      </c>
      <c r="C156" s="206" t="s">
        <v>1095</v>
      </c>
      <c r="D156" s="206" t="s">
        <v>946</v>
      </c>
      <c r="E156" s="208">
        <v>633</v>
      </c>
      <c r="F156" s="208">
        <v>97.74</v>
      </c>
      <c r="G156" s="206">
        <v>3.02</v>
      </c>
      <c r="H156" s="206">
        <v>110</v>
      </c>
      <c r="I156" s="206">
        <v>35</v>
      </c>
      <c r="J156" s="206">
        <v>0</v>
      </c>
      <c r="K156" s="206">
        <v>35</v>
      </c>
      <c r="M156" s="208">
        <v>0.158</v>
      </c>
      <c r="N156" s="206">
        <v>97.19</v>
      </c>
      <c r="O156" s="206">
        <v>100</v>
      </c>
      <c r="P156" s="206">
        <v>1.7</v>
      </c>
      <c r="Q156" s="206">
        <v>0</v>
      </c>
      <c r="R156" s="206">
        <v>0</v>
      </c>
      <c r="U156" s="206">
        <v>6</v>
      </c>
      <c r="V156" s="206">
        <v>26.21</v>
      </c>
      <c r="W156" s="206">
        <v>16.55</v>
      </c>
      <c r="X156" s="206">
        <v>57.24</v>
      </c>
      <c r="Y156" s="206">
        <v>11.34</v>
      </c>
      <c r="Z156" s="206">
        <v>21.65</v>
      </c>
      <c r="AA156" s="206">
        <v>67.010000000000005</v>
      </c>
      <c r="AB156" s="206">
        <v>0</v>
      </c>
      <c r="AC156" s="206">
        <v>0</v>
      </c>
      <c r="AD156" s="206">
        <v>100</v>
      </c>
    </row>
    <row r="157" spans="1:30" x14ac:dyDescent="0.2">
      <c r="A157" s="208" t="s">
        <v>370</v>
      </c>
      <c r="B157" s="207">
        <v>40694</v>
      </c>
      <c r="C157" s="206" t="s">
        <v>1099</v>
      </c>
      <c r="E157" s="208">
        <v>838</v>
      </c>
      <c r="F157" s="208">
        <v>96.26</v>
      </c>
      <c r="G157" s="206">
        <v>7.78</v>
      </c>
      <c r="H157" s="206">
        <v>290</v>
      </c>
      <c r="I157" s="206">
        <v>4</v>
      </c>
      <c r="J157" s="206">
        <v>0</v>
      </c>
      <c r="K157" s="206">
        <v>4</v>
      </c>
      <c r="N157" s="206">
        <v>94.69</v>
      </c>
      <c r="O157" s="206">
        <v>89.47</v>
      </c>
      <c r="P157" s="206">
        <v>0.6</v>
      </c>
      <c r="Q157" s="206">
        <v>5.26</v>
      </c>
      <c r="R157" s="206">
        <v>0</v>
      </c>
      <c r="U157" s="206">
        <v>8</v>
      </c>
      <c r="V157" s="206">
        <v>11.21</v>
      </c>
      <c r="W157" s="206">
        <v>12.15</v>
      </c>
      <c r="X157" s="206">
        <v>76.64</v>
      </c>
      <c r="Y157" s="206">
        <v>5.37</v>
      </c>
      <c r="Z157" s="206">
        <v>10.51</v>
      </c>
      <c r="AA157" s="206">
        <v>84.11</v>
      </c>
      <c r="AB157" s="206">
        <v>62.5</v>
      </c>
      <c r="AC157" s="206">
        <v>25</v>
      </c>
      <c r="AD157" s="206">
        <v>12.5</v>
      </c>
    </row>
    <row r="158" spans="1:30" x14ac:dyDescent="0.2">
      <c r="A158" s="208" t="s">
        <v>372</v>
      </c>
      <c r="B158" s="207">
        <v>40694</v>
      </c>
      <c r="C158" s="206" t="s">
        <v>1100</v>
      </c>
      <c r="D158" s="206" t="s">
        <v>951</v>
      </c>
      <c r="E158" s="208">
        <v>364</v>
      </c>
      <c r="F158" s="208">
        <v>95.81</v>
      </c>
      <c r="G158" s="206">
        <v>5.97</v>
      </c>
      <c r="H158" s="206">
        <v>138</v>
      </c>
      <c r="I158" s="206">
        <v>10</v>
      </c>
      <c r="J158" s="206">
        <v>0</v>
      </c>
      <c r="K158" s="206">
        <v>10</v>
      </c>
      <c r="M158" s="208">
        <v>0.2747</v>
      </c>
      <c r="N158" s="206">
        <v>94.06</v>
      </c>
      <c r="O158" s="206">
        <v>97.37</v>
      </c>
      <c r="P158" s="206">
        <v>1.02</v>
      </c>
      <c r="Q158" s="206">
        <v>2.63</v>
      </c>
      <c r="R158" s="206">
        <v>0</v>
      </c>
      <c r="S158" s="206">
        <v>3</v>
      </c>
      <c r="T158" s="206">
        <v>0</v>
      </c>
      <c r="U158" s="206">
        <v>4</v>
      </c>
      <c r="V158" s="206">
        <v>29.17</v>
      </c>
      <c r="W158" s="206">
        <v>20.83</v>
      </c>
      <c r="X158" s="206">
        <v>50</v>
      </c>
      <c r="Y158" s="206">
        <v>19.64</v>
      </c>
      <c r="Z158" s="206">
        <v>19.05</v>
      </c>
      <c r="AA158" s="206">
        <v>61.31</v>
      </c>
      <c r="AB158" s="206">
        <v>0</v>
      </c>
      <c r="AC158" s="206">
        <v>100</v>
      </c>
      <c r="AD158" s="206">
        <v>0</v>
      </c>
    </row>
    <row r="159" spans="1:30" x14ac:dyDescent="0.2">
      <c r="A159" s="208" t="s">
        <v>390</v>
      </c>
      <c r="B159" s="207">
        <v>40694</v>
      </c>
      <c r="C159" s="206" t="s">
        <v>1109</v>
      </c>
      <c r="D159" s="206" t="s">
        <v>949</v>
      </c>
      <c r="E159" s="208">
        <v>363</v>
      </c>
      <c r="F159" s="208">
        <v>96.49</v>
      </c>
      <c r="G159" s="206">
        <v>8.2899999999999991</v>
      </c>
      <c r="H159" s="206">
        <v>91</v>
      </c>
      <c r="I159" s="206">
        <v>18</v>
      </c>
      <c r="J159" s="206">
        <v>0</v>
      </c>
      <c r="K159" s="206">
        <v>18</v>
      </c>
      <c r="M159" s="208">
        <v>0.27550000000000002</v>
      </c>
      <c r="N159" s="206">
        <v>96.17</v>
      </c>
      <c r="O159" s="206">
        <v>94.74</v>
      </c>
      <c r="P159" s="206">
        <v>0.8</v>
      </c>
      <c r="Q159" s="206">
        <v>0</v>
      </c>
      <c r="R159" s="206">
        <v>0</v>
      </c>
      <c r="S159" s="206">
        <v>1</v>
      </c>
      <c r="T159" s="206">
        <v>0</v>
      </c>
      <c r="U159" s="206">
        <v>3</v>
      </c>
      <c r="V159" s="206">
        <v>23.59</v>
      </c>
      <c r="W159" s="206">
        <v>15.9</v>
      </c>
      <c r="X159" s="206">
        <v>60.51</v>
      </c>
      <c r="Y159" s="206">
        <v>12.37</v>
      </c>
      <c r="Z159" s="206">
        <v>15.98</v>
      </c>
      <c r="AA159" s="206">
        <v>71.650000000000006</v>
      </c>
      <c r="AB159" s="206">
        <v>33.33</v>
      </c>
      <c r="AC159" s="206">
        <v>33.33</v>
      </c>
      <c r="AD159" s="206">
        <v>33.33</v>
      </c>
    </row>
    <row r="160" spans="1:30" x14ac:dyDescent="0.2">
      <c r="A160" s="208" t="s">
        <v>394</v>
      </c>
      <c r="B160" s="207">
        <v>40694</v>
      </c>
      <c r="C160" s="206" t="s">
        <v>1111</v>
      </c>
      <c r="D160" s="206" t="s">
        <v>946</v>
      </c>
      <c r="E160" s="208">
        <v>620</v>
      </c>
      <c r="F160" s="208">
        <v>95.6</v>
      </c>
      <c r="G160" s="206">
        <v>7.33</v>
      </c>
      <c r="H160" s="206">
        <v>224</v>
      </c>
      <c r="I160" s="206">
        <v>29</v>
      </c>
      <c r="J160" s="206">
        <v>0</v>
      </c>
      <c r="K160" s="206">
        <v>29</v>
      </c>
      <c r="N160" s="206">
        <v>93.72</v>
      </c>
      <c r="O160" s="206">
        <v>84.21</v>
      </c>
      <c r="P160" s="206">
        <v>1.01</v>
      </c>
      <c r="Q160" s="206">
        <v>0</v>
      </c>
      <c r="R160" s="206">
        <v>0</v>
      </c>
      <c r="U160" s="206">
        <v>3</v>
      </c>
      <c r="V160" s="206">
        <v>27.95</v>
      </c>
      <c r="W160" s="206">
        <v>17.170000000000002</v>
      </c>
      <c r="X160" s="206">
        <v>54.88</v>
      </c>
      <c r="Y160" s="206">
        <v>15.88</v>
      </c>
      <c r="Z160" s="206">
        <v>23.65</v>
      </c>
      <c r="AA160" s="206">
        <v>60.47</v>
      </c>
      <c r="AB160" s="206">
        <v>0</v>
      </c>
      <c r="AC160" s="206">
        <v>0</v>
      </c>
      <c r="AD160" s="206">
        <v>0</v>
      </c>
    </row>
    <row r="161" spans="1:30" x14ac:dyDescent="0.2">
      <c r="A161" s="208" t="s">
        <v>396</v>
      </c>
      <c r="B161" s="207">
        <v>40694</v>
      </c>
      <c r="C161" s="206" t="s">
        <v>1112</v>
      </c>
      <c r="D161" s="206" t="s">
        <v>946</v>
      </c>
      <c r="E161" s="208">
        <v>435</v>
      </c>
      <c r="F161" s="208">
        <v>93.22</v>
      </c>
      <c r="G161" s="206">
        <v>5.99</v>
      </c>
      <c r="H161" s="206">
        <v>172</v>
      </c>
      <c r="I161" s="206">
        <v>41</v>
      </c>
      <c r="J161" s="206">
        <v>0</v>
      </c>
      <c r="K161" s="206">
        <v>41</v>
      </c>
      <c r="M161" s="208">
        <v>0.22989999999999999</v>
      </c>
      <c r="N161" s="206">
        <v>95.36</v>
      </c>
      <c r="O161" s="206">
        <v>100</v>
      </c>
      <c r="P161" s="206">
        <v>2.84</v>
      </c>
      <c r="Q161" s="206">
        <v>0</v>
      </c>
      <c r="R161" s="206">
        <v>0</v>
      </c>
      <c r="U161" s="206">
        <v>11</v>
      </c>
      <c r="V161" s="206">
        <v>43.08</v>
      </c>
      <c r="W161" s="206">
        <v>16.920000000000002</v>
      </c>
      <c r="X161" s="206">
        <v>40</v>
      </c>
      <c r="Y161" s="206">
        <v>22.56</v>
      </c>
      <c r="Z161" s="206">
        <v>24.1</v>
      </c>
      <c r="AA161" s="206">
        <v>53.33</v>
      </c>
      <c r="AB161" s="206">
        <v>80</v>
      </c>
      <c r="AC161" s="206">
        <v>0</v>
      </c>
      <c r="AD161" s="206">
        <v>20</v>
      </c>
    </row>
    <row r="162" spans="1:30" x14ac:dyDescent="0.2">
      <c r="A162" s="208" t="s">
        <v>400</v>
      </c>
      <c r="B162" s="207">
        <v>40694</v>
      </c>
      <c r="C162" s="206" t="s">
        <v>1114</v>
      </c>
      <c r="D162" s="206" t="s">
        <v>946</v>
      </c>
      <c r="E162" s="208">
        <v>496</v>
      </c>
      <c r="F162" s="208">
        <v>96.45</v>
      </c>
      <c r="G162" s="206">
        <v>8.7100000000000009</v>
      </c>
      <c r="H162" s="206">
        <v>160</v>
      </c>
      <c r="I162" s="206">
        <v>31</v>
      </c>
      <c r="J162" s="206">
        <v>0</v>
      </c>
      <c r="K162" s="206">
        <v>31</v>
      </c>
      <c r="N162" s="206">
        <v>94.45</v>
      </c>
      <c r="O162" s="206">
        <v>94.74</v>
      </c>
      <c r="P162" s="206">
        <v>1.71</v>
      </c>
      <c r="Q162" s="206">
        <v>0</v>
      </c>
      <c r="R162" s="206">
        <v>0</v>
      </c>
      <c r="S162" s="206">
        <v>0</v>
      </c>
      <c r="T162" s="206">
        <v>0</v>
      </c>
      <c r="U162" s="206">
        <v>2</v>
      </c>
      <c r="V162" s="206">
        <v>33.03</v>
      </c>
      <c r="W162" s="206">
        <v>16.059999999999999</v>
      </c>
      <c r="X162" s="206">
        <v>50.92</v>
      </c>
      <c r="Y162" s="206">
        <v>24.66</v>
      </c>
      <c r="Z162" s="206">
        <v>25.11</v>
      </c>
      <c r="AA162" s="206">
        <v>50.23</v>
      </c>
      <c r="AB162" s="206">
        <v>0</v>
      </c>
      <c r="AC162" s="206">
        <v>0</v>
      </c>
      <c r="AD162" s="206">
        <v>0</v>
      </c>
    </row>
    <row r="163" spans="1:30" x14ac:dyDescent="0.2">
      <c r="A163" s="208" t="s">
        <v>406</v>
      </c>
      <c r="B163" s="207">
        <v>40694</v>
      </c>
      <c r="C163" s="206" t="s">
        <v>1117</v>
      </c>
      <c r="D163" s="206" t="s">
        <v>949</v>
      </c>
      <c r="E163" s="208">
        <v>455</v>
      </c>
      <c r="F163" s="208">
        <v>94.68</v>
      </c>
      <c r="G163" s="206">
        <v>4.32</v>
      </c>
      <c r="H163" s="206">
        <v>173</v>
      </c>
      <c r="I163" s="206">
        <v>5</v>
      </c>
      <c r="J163" s="206">
        <v>0</v>
      </c>
      <c r="K163" s="206">
        <v>5</v>
      </c>
      <c r="N163" s="206">
        <v>94.8</v>
      </c>
      <c r="O163" s="206">
        <v>97.37</v>
      </c>
      <c r="P163" s="206">
        <v>2.5</v>
      </c>
      <c r="Q163" s="206">
        <v>0</v>
      </c>
      <c r="R163" s="206">
        <v>0</v>
      </c>
      <c r="S163" s="206">
        <v>3</v>
      </c>
      <c r="T163" s="206">
        <v>0</v>
      </c>
      <c r="U163" s="206">
        <v>2</v>
      </c>
      <c r="V163" s="206">
        <v>31.32</v>
      </c>
      <c r="W163" s="206">
        <v>16.48</v>
      </c>
      <c r="X163" s="206">
        <v>52.2</v>
      </c>
      <c r="Y163" s="206">
        <v>5.98</v>
      </c>
      <c r="Z163" s="206">
        <v>9.7799999999999994</v>
      </c>
      <c r="AA163" s="206">
        <v>84.24</v>
      </c>
      <c r="AB163" s="206">
        <v>100</v>
      </c>
      <c r="AC163" s="206">
        <v>0</v>
      </c>
      <c r="AD163" s="206">
        <v>0</v>
      </c>
    </row>
    <row r="164" spans="1:30" x14ac:dyDescent="0.2">
      <c r="A164" s="208" t="s">
        <v>410</v>
      </c>
      <c r="B164" s="207">
        <v>40694</v>
      </c>
      <c r="C164" s="206" t="s">
        <v>1118</v>
      </c>
      <c r="D164" s="206" t="s">
        <v>949</v>
      </c>
      <c r="E164" s="208">
        <v>426</v>
      </c>
      <c r="F164" s="208">
        <v>95.9</v>
      </c>
      <c r="G164" s="206">
        <v>6.76</v>
      </c>
      <c r="H164" s="206">
        <v>154</v>
      </c>
      <c r="I164" s="206">
        <v>62</v>
      </c>
      <c r="J164" s="206">
        <v>2</v>
      </c>
      <c r="K164" s="206">
        <v>60</v>
      </c>
      <c r="N164" s="206">
        <v>93.96</v>
      </c>
      <c r="O164" s="206">
        <v>100</v>
      </c>
      <c r="P164" s="206">
        <v>2.48</v>
      </c>
      <c r="Q164" s="206">
        <v>0</v>
      </c>
      <c r="R164" s="206">
        <v>0</v>
      </c>
      <c r="U164" s="206">
        <v>3</v>
      </c>
      <c r="V164" s="206">
        <v>24.48</v>
      </c>
      <c r="W164" s="206">
        <v>13.28</v>
      </c>
      <c r="X164" s="206">
        <v>62.24</v>
      </c>
      <c r="Y164" s="206">
        <v>16.18</v>
      </c>
      <c r="Z164" s="206">
        <v>18.260000000000002</v>
      </c>
      <c r="AA164" s="206">
        <v>65.56</v>
      </c>
      <c r="AB164" s="206">
        <v>40</v>
      </c>
      <c r="AC164" s="206">
        <v>60</v>
      </c>
      <c r="AD164" s="206">
        <v>0</v>
      </c>
    </row>
    <row r="165" spans="1:30" x14ac:dyDescent="0.2">
      <c r="A165" s="208" t="s">
        <v>422</v>
      </c>
      <c r="B165" s="207">
        <v>40694</v>
      </c>
      <c r="C165" s="206" t="s">
        <v>1123</v>
      </c>
      <c r="D165" s="206" t="s">
        <v>946</v>
      </c>
      <c r="E165" s="208">
        <v>452</v>
      </c>
      <c r="F165" s="208">
        <v>96.85</v>
      </c>
      <c r="G165" s="206">
        <v>6.34</v>
      </c>
      <c r="H165" s="206">
        <v>150</v>
      </c>
      <c r="N165" s="206">
        <v>95.45</v>
      </c>
      <c r="O165" s="206">
        <v>94.74</v>
      </c>
      <c r="P165" s="206">
        <v>7.75</v>
      </c>
      <c r="Q165" s="206">
        <v>0</v>
      </c>
      <c r="R165" s="206">
        <v>0</v>
      </c>
      <c r="S165" s="206">
        <v>1</v>
      </c>
      <c r="T165" s="206">
        <v>0</v>
      </c>
      <c r="U165" s="206">
        <v>3</v>
      </c>
      <c r="V165" s="206">
        <v>12.9</v>
      </c>
      <c r="W165" s="206">
        <v>11.29</v>
      </c>
      <c r="X165" s="206">
        <v>75.81</v>
      </c>
      <c r="Y165" s="206">
        <v>7.26</v>
      </c>
      <c r="Z165" s="206">
        <v>12.5</v>
      </c>
      <c r="AA165" s="206">
        <v>80.239999999999995</v>
      </c>
      <c r="AB165" s="206">
        <v>0</v>
      </c>
      <c r="AC165" s="206">
        <v>0</v>
      </c>
      <c r="AD165" s="206">
        <v>100</v>
      </c>
    </row>
    <row r="166" spans="1:30" x14ac:dyDescent="0.2">
      <c r="A166" s="208" t="s">
        <v>432</v>
      </c>
      <c r="B166" s="207">
        <v>40694</v>
      </c>
      <c r="C166" s="206" t="s">
        <v>1128</v>
      </c>
      <c r="D166" s="206" t="s">
        <v>949</v>
      </c>
      <c r="E166" s="208">
        <v>579</v>
      </c>
      <c r="F166" s="208">
        <v>97</v>
      </c>
      <c r="G166" s="206">
        <v>8.1</v>
      </c>
      <c r="H166" s="206">
        <v>156</v>
      </c>
      <c r="I166" s="206">
        <v>30</v>
      </c>
      <c r="J166" s="206">
        <v>5</v>
      </c>
      <c r="K166" s="206">
        <v>25</v>
      </c>
      <c r="N166" s="206">
        <v>91.51</v>
      </c>
      <c r="O166" s="206">
        <v>94.74</v>
      </c>
      <c r="P166" s="206">
        <v>0.78</v>
      </c>
      <c r="Q166" s="206">
        <v>0</v>
      </c>
      <c r="R166" s="206">
        <v>0</v>
      </c>
      <c r="U166" s="206">
        <v>4</v>
      </c>
      <c r="V166" s="206">
        <v>20.5</v>
      </c>
      <c r="W166" s="206">
        <v>15.83</v>
      </c>
      <c r="X166" s="206">
        <v>63.67</v>
      </c>
      <c r="Y166" s="206">
        <v>12.23</v>
      </c>
      <c r="Z166" s="206">
        <v>19.78</v>
      </c>
      <c r="AA166" s="206">
        <v>67.989999999999995</v>
      </c>
      <c r="AB166" s="206">
        <v>0</v>
      </c>
      <c r="AC166" s="206">
        <v>83.33</v>
      </c>
      <c r="AD166" s="206">
        <v>16.670000000000002</v>
      </c>
    </row>
    <row r="167" spans="1:30" x14ac:dyDescent="0.2">
      <c r="A167" s="208" t="s">
        <v>434</v>
      </c>
      <c r="B167" s="207">
        <v>40694</v>
      </c>
      <c r="C167" s="206" t="s">
        <v>1129</v>
      </c>
      <c r="E167" s="208">
        <v>554</v>
      </c>
      <c r="F167" s="208">
        <v>96.35</v>
      </c>
      <c r="G167" s="206">
        <v>7.3</v>
      </c>
      <c r="H167" s="206">
        <v>183</v>
      </c>
      <c r="I167" s="206">
        <v>1</v>
      </c>
      <c r="J167" s="206">
        <v>0</v>
      </c>
      <c r="K167" s="206">
        <v>1</v>
      </c>
      <c r="N167" s="206">
        <v>93.75</v>
      </c>
      <c r="O167" s="206">
        <v>98.68</v>
      </c>
      <c r="P167" s="206">
        <v>1.45</v>
      </c>
      <c r="Q167" s="206">
        <v>2.63</v>
      </c>
      <c r="R167" s="206">
        <v>0</v>
      </c>
      <c r="S167" s="206">
        <v>4</v>
      </c>
      <c r="T167" s="206">
        <v>0</v>
      </c>
      <c r="U167" s="206">
        <v>2</v>
      </c>
      <c r="V167" s="206">
        <v>9.39</v>
      </c>
      <c r="W167" s="206">
        <v>9.39</v>
      </c>
      <c r="X167" s="206">
        <v>81.22</v>
      </c>
      <c r="Y167" s="206">
        <v>4.9000000000000004</v>
      </c>
      <c r="Z167" s="206">
        <v>5.31</v>
      </c>
      <c r="AA167" s="206">
        <v>89.8</v>
      </c>
      <c r="AB167" s="206">
        <v>0</v>
      </c>
      <c r="AC167" s="206">
        <v>100</v>
      </c>
      <c r="AD167" s="206">
        <v>0</v>
      </c>
    </row>
    <row r="168" spans="1:30" x14ac:dyDescent="0.2">
      <c r="A168" s="208" t="s">
        <v>436</v>
      </c>
      <c r="B168" s="207">
        <v>40694</v>
      </c>
      <c r="C168" s="206" t="s">
        <v>1130</v>
      </c>
      <c r="D168" s="206" t="s">
        <v>949</v>
      </c>
      <c r="E168" s="208">
        <v>316</v>
      </c>
      <c r="F168" s="208">
        <v>95.6</v>
      </c>
      <c r="G168" s="206">
        <v>4.46</v>
      </c>
      <c r="H168" s="206">
        <v>107</v>
      </c>
      <c r="I168" s="206">
        <v>50</v>
      </c>
      <c r="J168" s="206">
        <v>0</v>
      </c>
      <c r="K168" s="206">
        <v>50</v>
      </c>
      <c r="M168" s="208">
        <v>0.3165</v>
      </c>
      <c r="N168" s="206">
        <v>96.36</v>
      </c>
      <c r="O168" s="206">
        <v>97.37</v>
      </c>
      <c r="P168" s="206">
        <v>1.01</v>
      </c>
      <c r="Q168" s="206">
        <v>0</v>
      </c>
      <c r="R168" s="206">
        <v>0</v>
      </c>
      <c r="S168" s="206">
        <v>1</v>
      </c>
      <c r="T168" s="206">
        <v>0</v>
      </c>
      <c r="U168" s="206">
        <v>3</v>
      </c>
      <c r="V168" s="206">
        <v>23.24</v>
      </c>
      <c r="W168" s="206">
        <v>19.72</v>
      </c>
      <c r="X168" s="206">
        <v>57.04</v>
      </c>
      <c r="Y168" s="206">
        <v>11.97</v>
      </c>
      <c r="Z168" s="206">
        <v>16.2</v>
      </c>
      <c r="AA168" s="206">
        <v>71.83</v>
      </c>
      <c r="AB168" s="206">
        <v>50</v>
      </c>
      <c r="AC168" s="206">
        <v>50</v>
      </c>
      <c r="AD168" s="206">
        <v>0</v>
      </c>
    </row>
    <row r="169" spans="1:30" x14ac:dyDescent="0.2">
      <c r="A169" s="208" t="s">
        <v>438</v>
      </c>
      <c r="B169" s="207">
        <v>40694</v>
      </c>
      <c r="C169" s="206" t="s">
        <v>1131</v>
      </c>
      <c r="D169" s="206" t="s">
        <v>946</v>
      </c>
      <c r="E169" s="208">
        <v>1053</v>
      </c>
      <c r="F169" s="208">
        <v>94.95</v>
      </c>
      <c r="G169" s="206">
        <v>6.67</v>
      </c>
      <c r="H169" s="206">
        <v>448</v>
      </c>
      <c r="I169" s="206">
        <v>31</v>
      </c>
      <c r="J169" s="206">
        <v>5</v>
      </c>
      <c r="K169" s="206">
        <v>26</v>
      </c>
      <c r="N169" s="206">
        <v>94.29</v>
      </c>
      <c r="O169" s="206">
        <v>100</v>
      </c>
      <c r="P169" s="206">
        <v>0.51</v>
      </c>
      <c r="Q169" s="206">
        <v>0</v>
      </c>
      <c r="R169" s="206">
        <v>0</v>
      </c>
      <c r="S169" s="206">
        <v>0</v>
      </c>
      <c r="T169" s="206">
        <v>0</v>
      </c>
      <c r="U169" s="206">
        <v>16</v>
      </c>
      <c r="V169" s="206">
        <v>31.34</v>
      </c>
      <c r="W169" s="206">
        <v>11.98</v>
      </c>
      <c r="X169" s="206">
        <v>56.69</v>
      </c>
      <c r="Y169" s="206">
        <v>16.73</v>
      </c>
      <c r="Z169" s="206">
        <v>18.329999999999998</v>
      </c>
      <c r="AA169" s="206">
        <v>64.94</v>
      </c>
      <c r="AB169" s="206">
        <v>0</v>
      </c>
      <c r="AC169" s="206">
        <v>100</v>
      </c>
      <c r="AD169" s="206">
        <v>0</v>
      </c>
    </row>
    <row r="170" spans="1:30" x14ac:dyDescent="0.2">
      <c r="A170" s="208" t="s">
        <v>440</v>
      </c>
      <c r="B170" s="207">
        <v>40694</v>
      </c>
      <c r="C170" s="206" t="s">
        <v>1132</v>
      </c>
      <c r="D170" s="206" t="s">
        <v>965</v>
      </c>
      <c r="E170" s="208">
        <v>1416</v>
      </c>
      <c r="F170" s="208">
        <v>94.34</v>
      </c>
      <c r="G170" s="206">
        <v>6.62</v>
      </c>
      <c r="H170" s="206">
        <v>532</v>
      </c>
      <c r="I170" s="206">
        <v>245</v>
      </c>
      <c r="J170" s="206">
        <v>89</v>
      </c>
      <c r="K170" s="206">
        <v>156</v>
      </c>
      <c r="M170" s="208">
        <v>7.0599999999999996E-2</v>
      </c>
      <c r="N170" s="206">
        <v>93.81</v>
      </c>
      <c r="O170" s="206">
        <v>98.25</v>
      </c>
      <c r="P170" s="206">
        <v>2.02</v>
      </c>
      <c r="Q170" s="206">
        <v>2.63</v>
      </c>
      <c r="R170" s="206">
        <v>0</v>
      </c>
      <c r="S170" s="206">
        <v>0</v>
      </c>
      <c r="T170" s="206">
        <v>0</v>
      </c>
      <c r="U170" s="206">
        <v>5</v>
      </c>
      <c r="V170" s="206">
        <v>24.45</v>
      </c>
      <c r="W170" s="206">
        <v>20.73</v>
      </c>
      <c r="X170" s="206">
        <v>54.82</v>
      </c>
      <c r="Y170" s="206">
        <v>19.43</v>
      </c>
      <c r="Z170" s="206">
        <v>23.21</v>
      </c>
      <c r="AA170" s="206">
        <v>57.36</v>
      </c>
      <c r="AB170" s="206">
        <v>38.590000000000003</v>
      </c>
      <c r="AC170" s="206">
        <v>34</v>
      </c>
      <c r="AD170" s="206">
        <v>27.41</v>
      </c>
    </row>
    <row r="171" spans="1:30" x14ac:dyDescent="0.2">
      <c r="A171" s="208" t="s">
        <v>442</v>
      </c>
      <c r="B171" s="207">
        <v>40694</v>
      </c>
      <c r="C171" s="206" t="s">
        <v>1133</v>
      </c>
      <c r="D171" s="206" t="s">
        <v>949</v>
      </c>
      <c r="E171" s="208">
        <v>1498</v>
      </c>
      <c r="F171" s="208">
        <v>95.75</v>
      </c>
      <c r="G171" s="206">
        <v>6</v>
      </c>
      <c r="H171" s="206">
        <v>508</v>
      </c>
      <c r="I171" s="206">
        <v>143</v>
      </c>
      <c r="J171" s="206">
        <v>42</v>
      </c>
      <c r="K171" s="206">
        <v>101</v>
      </c>
      <c r="N171" s="206">
        <v>95.82</v>
      </c>
      <c r="O171" s="206">
        <v>100</v>
      </c>
      <c r="P171" s="206">
        <v>1.52</v>
      </c>
      <c r="Q171" s="206">
        <v>3.51</v>
      </c>
      <c r="R171" s="206">
        <v>2.2000000000000002</v>
      </c>
      <c r="S171" s="206">
        <v>3</v>
      </c>
      <c r="T171" s="206">
        <v>0</v>
      </c>
      <c r="U171" s="206">
        <v>18</v>
      </c>
      <c r="V171" s="206">
        <v>17.03</v>
      </c>
      <c r="W171" s="206">
        <v>16.82</v>
      </c>
      <c r="X171" s="206">
        <v>66.14</v>
      </c>
      <c r="Y171" s="206">
        <v>13.48</v>
      </c>
      <c r="Z171" s="206">
        <v>17.55</v>
      </c>
      <c r="AA171" s="206">
        <v>68.97</v>
      </c>
      <c r="AB171" s="206">
        <v>25.58</v>
      </c>
      <c r="AC171" s="206">
        <v>33.26</v>
      </c>
      <c r="AD171" s="206">
        <v>41.16</v>
      </c>
    </row>
    <row r="172" spans="1:30" x14ac:dyDescent="0.2">
      <c r="A172" s="208" t="s">
        <v>451</v>
      </c>
      <c r="B172" s="207">
        <v>40694</v>
      </c>
      <c r="C172" s="206" t="s">
        <v>1135</v>
      </c>
      <c r="D172" s="206" t="s">
        <v>946</v>
      </c>
      <c r="E172" s="208">
        <v>579</v>
      </c>
      <c r="F172" s="208">
        <v>94.96</v>
      </c>
      <c r="G172" s="206">
        <v>3.64</v>
      </c>
      <c r="H172" s="206">
        <v>217</v>
      </c>
      <c r="M172" s="208">
        <v>0.34539999999999998</v>
      </c>
      <c r="N172" s="206">
        <v>94.68</v>
      </c>
      <c r="O172" s="206">
        <v>97.37</v>
      </c>
      <c r="P172" s="206">
        <v>0.92</v>
      </c>
      <c r="Q172" s="206">
        <v>0</v>
      </c>
      <c r="R172" s="206">
        <v>0</v>
      </c>
      <c r="S172" s="206">
        <v>2</v>
      </c>
      <c r="T172" s="206">
        <v>0</v>
      </c>
      <c r="U172" s="206">
        <v>5</v>
      </c>
      <c r="V172" s="206">
        <v>24.71</v>
      </c>
      <c r="W172" s="206">
        <v>13.73</v>
      </c>
      <c r="X172" s="206">
        <v>61.57</v>
      </c>
      <c r="Y172" s="206">
        <v>9.8000000000000007</v>
      </c>
      <c r="Z172" s="206">
        <v>14.9</v>
      </c>
      <c r="AA172" s="206">
        <v>75.290000000000006</v>
      </c>
      <c r="AB172" s="206">
        <v>50</v>
      </c>
      <c r="AC172" s="206">
        <v>50</v>
      </c>
      <c r="AD172" s="206">
        <v>0</v>
      </c>
    </row>
    <row r="173" spans="1:30" x14ac:dyDescent="0.2">
      <c r="A173" s="208" t="s">
        <v>457</v>
      </c>
      <c r="B173" s="207">
        <v>40694</v>
      </c>
      <c r="C173" s="206" t="s">
        <v>1138</v>
      </c>
      <c r="D173" s="206" t="s">
        <v>949</v>
      </c>
      <c r="E173" s="208">
        <v>491</v>
      </c>
      <c r="F173" s="208">
        <v>95.5</v>
      </c>
      <c r="G173" s="206">
        <v>8.1199999999999992</v>
      </c>
      <c r="H173" s="206">
        <v>170</v>
      </c>
      <c r="I173" s="206">
        <v>23</v>
      </c>
      <c r="J173" s="206">
        <v>0</v>
      </c>
      <c r="K173" s="206">
        <v>23</v>
      </c>
      <c r="N173" s="206">
        <v>96.38</v>
      </c>
      <c r="O173" s="206">
        <v>94.74</v>
      </c>
      <c r="P173" s="206">
        <v>0.26</v>
      </c>
      <c r="Q173" s="206">
        <v>23.68</v>
      </c>
      <c r="R173" s="206">
        <v>0</v>
      </c>
      <c r="U173" s="206">
        <v>4</v>
      </c>
      <c r="V173" s="206">
        <v>22.01</v>
      </c>
      <c r="W173" s="206">
        <v>15.44</v>
      </c>
      <c r="X173" s="206">
        <v>62.55</v>
      </c>
      <c r="Y173" s="206">
        <v>14.29</v>
      </c>
      <c r="Z173" s="206">
        <v>17.37</v>
      </c>
      <c r="AA173" s="206">
        <v>68.34</v>
      </c>
      <c r="AB173" s="206">
        <v>33.33</v>
      </c>
      <c r="AC173" s="206">
        <v>33.33</v>
      </c>
      <c r="AD173" s="206">
        <v>33.33</v>
      </c>
    </row>
    <row r="174" spans="1:30" x14ac:dyDescent="0.2">
      <c r="A174" s="208" t="s">
        <v>467</v>
      </c>
      <c r="B174" s="207">
        <v>40694</v>
      </c>
      <c r="C174" s="206" t="s">
        <v>1142</v>
      </c>
      <c r="D174" s="206" t="s">
        <v>949</v>
      </c>
      <c r="E174" s="208">
        <v>787</v>
      </c>
      <c r="F174" s="208">
        <v>95.67</v>
      </c>
      <c r="G174" s="206">
        <v>5.73</v>
      </c>
      <c r="H174" s="206">
        <v>246</v>
      </c>
      <c r="I174" s="206">
        <v>151</v>
      </c>
      <c r="J174" s="206">
        <v>0</v>
      </c>
      <c r="K174" s="206">
        <v>151</v>
      </c>
      <c r="M174" s="208">
        <v>0.50829999999999997</v>
      </c>
      <c r="N174" s="206">
        <v>92.95</v>
      </c>
      <c r="O174" s="206">
        <v>100</v>
      </c>
      <c r="P174" s="206">
        <v>0.89</v>
      </c>
      <c r="Q174" s="206">
        <v>0</v>
      </c>
      <c r="R174" s="206">
        <v>0</v>
      </c>
      <c r="S174" s="206">
        <v>1</v>
      </c>
      <c r="T174" s="206">
        <v>0</v>
      </c>
      <c r="U174" s="206">
        <v>4</v>
      </c>
      <c r="V174" s="206">
        <v>26.56</v>
      </c>
      <c r="W174" s="206">
        <v>15.79</v>
      </c>
      <c r="X174" s="206">
        <v>57.66</v>
      </c>
      <c r="Y174" s="206">
        <v>15.79</v>
      </c>
      <c r="Z174" s="206">
        <v>20.57</v>
      </c>
      <c r="AA174" s="206">
        <v>63.64</v>
      </c>
      <c r="AB174" s="206">
        <v>36.96</v>
      </c>
      <c r="AC174" s="206">
        <v>35.869999999999997</v>
      </c>
      <c r="AD174" s="206">
        <v>27.17</v>
      </c>
    </row>
    <row r="175" spans="1:30" x14ac:dyDescent="0.2">
      <c r="A175" s="208" t="s">
        <v>489</v>
      </c>
      <c r="B175" s="207">
        <v>40694</v>
      </c>
      <c r="C175" s="206" t="s">
        <v>1152</v>
      </c>
      <c r="E175" s="208">
        <v>746</v>
      </c>
      <c r="F175" s="208">
        <v>95</v>
      </c>
      <c r="G175" s="206">
        <v>4.33</v>
      </c>
      <c r="H175" s="206">
        <v>261</v>
      </c>
      <c r="N175" s="206">
        <v>92.16</v>
      </c>
      <c r="O175" s="206">
        <v>89.47</v>
      </c>
      <c r="P175" s="206">
        <v>2.73</v>
      </c>
      <c r="Q175" s="206">
        <v>0</v>
      </c>
      <c r="R175" s="206">
        <v>0</v>
      </c>
      <c r="U175" s="206">
        <v>5</v>
      </c>
      <c r="V175" s="206">
        <v>15.98</v>
      </c>
      <c r="W175" s="206">
        <v>13.91</v>
      </c>
      <c r="X175" s="206">
        <v>70.12</v>
      </c>
      <c r="Y175" s="206">
        <v>5.62</v>
      </c>
      <c r="Z175" s="206">
        <v>15.09</v>
      </c>
      <c r="AA175" s="206">
        <v>79.290000000000006</v>
      </c>
      <c r="AB175" s="206">
        <v>66.67</v>
      </c>
      <c r="AC175" s="206">
        <v>0</v>
      </c>
      <c r="AD175" s="206">
        <v>33.33</v>
      </c>
    </row>
    <row r="176" spans="1:30" x14ac:dyDescent="0.2">
      <c r="A176" s="208" t="s">
        <v>493</v>
      </c>
      <c r="B176" s="207">
        <v>40694</v>
      </c>
      <c r="C176" s="206" t="s">
        <v>1154</v>
      </c>
      <c r="D176" s="206" t="s">
        <v>951</v>
      </c>
      <c r="E176" s="208">
        <v>416</v>
      </c>
      <c r="F176" s="208">
        <v>94.65</v>
      </c>
      <c r="G176" s="206">
        <v>8.5</v>
      </c>
      <c r="H176" s="206">
        <v>160</v>
      </c>
      <c r="I176" s="206">
        <v>27</v>
      </c>
      <c r="J176" s="206">
        <v>0</v>
      </c>
      <c r="K176" s="206">
        <v>27</v>
      </c>
      <c r="N176" s="206">
        <v>96.49</v>
      </c>
      <c r="O176" s="206">
        <v>89.47</v>
      </c>
      <c r="P176" s="206">
        <v>2.71</v>
      </c>
      <c r="Q176" s="206">
        <v>0</v>
      </c>
      <c r="R176" s="206">
        <v>0</v>
      </c>
      <c r="S176" s="206">
        <v>1</v>
      </c>
      <c r="T176" s="206">
        <v>0</v>
      </c>
      <c r="U176" s="206">
        <v>3</v>
      </c>
      <c r="V176" s="206">
        <v>24.56</v>
      </c>
      <c r="W176" s="206">
        <v>10.53</v>
      </c>
      <c r="X176" s="206">
        <v>64.91</v>
      </c>
      <c r="Y176" s="206">
        <v>12.87</v>
      </c>
      <c r="Z176" s="206">
        <v>14.04</v>
      </c>
      <c r="AA176" s="206">
        <v>73.099999999999994</v>
      </c>
      <c r="AB176" s="206">
        <v>16.670000000000002</v>
      </c>
      <c r="AC176" s="206">
        <v>0</v>
      </c>
      <c r="AD176" s="206">
        <v>83.33</v>
      </c>
    </row>
    <row r="177" spans="1:30" x14ac:dyDescent="0.2">
      <c r="A177" s="208" t="s">
        <v>513</v>
      </c>
      <c r="B177" s="207">
        <v>40694</v>
      </c>
      <c r="C177" s="206" t="s">
        <v>1163</v>
      </c>
      <c r="D177" s="206" t="s">
        <v>946</v>
      </c>
      <c r="E177" s="208">
        <v>232</v>
      </c>
      <c r="F177" s="208">
        <v>92.45</v>
      </c>
      <c r="G177" s="206">
        <v>4.32</v>
      </c>
      <c r="H177" s="206">
        <v>105</v>
      </c>
      <c r="I177" s="206">
        <v>61</v>
      </c>
      <c r="J177" s="206">
        <v>4</v>
      </c>
      <c r="K177" s="206">
        <v>57</v>
      </c>
      <c r="N177" s="206">
        <v>93.54</v>
      </c>
      <c r="O177" s="206">
        <v>90.79</v>
      </c>
      <c r="P177" s="206">
        <v>1.67</v>
      </c>
      <c r="Q177" s="206">
        <v>2.63</v>
      </c>
      <c r="R177" s="206">
        <v>0</v>
      </c>
      <c r="S177" s="206">
        <v>2</v>
      </c>
      <c r="T177" s="206">
        <v>0</v>
      </c>
      <c r="U177" s="206">
        <v>10</v>
      </c>
      <c r="V177" s="206">
        <v>31.37</v>
      </c>
      <c r="W177" s="206">
        <v>20.59</v>
      </c>
      <c r="X177" s="206">
        <v>48.04</v>
      </c>
      <c r="Y177" s="206">
        <v>14.71</v>
      </c>
      <c r="Z177" s="206">
        <v>23.53</v>
      </c>
      <c r="AA177" s="206">
        <v>61.76</v>
      </c>
      <c r="AB177" s="206">
        <v>50</v>
      </c>
      <c r="AC177" s="206">
        <v>50</v>
      </c>
      <c r="AD177" s="206">
        <v>0</v>
      </c>
    </row>
    <row r="178" spans="1:30" x14ac:dyDescent="0.2">
      <c r="A178" s="208" t="s">
        <v>523</v>
      </c>
      <c r="B178" s="207">
        <v>40694</v>
      </c>
      <c r="C178" s="206" t="s">
        <v>1168</v>
      </c>
      <c r="E178" s="208">
        <v>910</v>
      </c>
      <c r="F178" s="208">
        <v>95.53</v>
      </c>
      <c r="G178" s="206">
        <v>7.76</v>
      </c>
      <c r="H178" s="206">
        <v>328</v>
      </c>
      <c r="I178" s="206">
        <v>20</v>
      </c>
      <c r="J178" s="206">
        <v>0</v>
      </c>
      <c r="K178" s="206">
        <v>20</v>
      </c>
      <c r="N178" s="206">
        <v>94.39</v>
      </c>
      <c r="O178" s="206">
        <v>97.37</v>
      </c>
      <c r="P178" s="206">
        <v>0</v>
      </c>
      <c r="Q178" s="206">
        <v>0</v>
      </c>
      <c r="R178" s="206">
        <v>0</v>
      </c>
      <c r="U178" s="206">
        <v>6</v>
      </c>
      <c r="V178" s="206">
        <v>24.4</v>
      </c>
      <c r="W178" s="206">
        <v>15.73</v>
      </c>
      <c r="X178" s="206">
        <v>59.88</v>
      </c>
      <c r="Y178" s="206">
        <v>17.14</v>
      </c>
      <c r="Z178" s="206">
        <v>15.93</v>
      </c>
      <c r="AA178" s="206">
        <v>66.94</v>
      </c>
      <c r="AB178" s="206">
        <v>16.670000000000002</v>
      </c>
      <c r="AC178" s="206">
        <v>16.670000000000002</v>
      </c>
      <c r="AD178" s="206">
        <v>66.67</v>
      </c>
    </row>
    <row r="179" spans="1:30" x14ac:dyDescent="0.2">
      <c r="A179" s="208" t="s">
        <v>531</v>
      </c>
      <c r="B179" s="207">
        <v>40694</v>
      </c>
      <c r="C179" s="206" t="s">
        <v>1172</v>
      </c>
      <c r="D179" s="206" t="s">
        <v>949</v>
      </c>
      <c r="E179" s="208">
        <v>124</v>
      </c>
      <c r="F179" s="208">
        <v>93.97</v>
      </c>
      <c r="G179" s="206">
        <v>2.99</v>
      </c>
      <c r="H179" s="206">
        <v>53</v>
      </c>
      <c r="I179" s="206">
        <v>12</v>
      </c>
      <c r="J179" s="206">
        <v>1</v>
      </c>
      <c r="K179" s="206">
        <v>11</v>
      </c>
      <c r="V179" s="206">
        <v>29.23</v>
      </c>
      <c r="W179" s="206">
        <v>24.62</v>
      </c>
      <c r="X179" s="206">
        <v>46.15</v>
      </c>
      <c r="Y179" s="206">
        <v>31.54</v>
      </c>
      <c r="Z179" s="206">
        <v>37.69</v>
      </c>
      <c r="AA179" s="206">
        <v>30.77</v>
      </c>
      <c r="AB179" s="206">
        <v>41.13</v>
      </c>
      <c r="AC179" s="206">
        <v>36.29</v>
      </c>
      <c r="AD179" s="206">
        <v>22.58</v>
      </c>
    </row>
    <row r="180" spans="1:30" x14ac:dyDescent="0.2">
      <c r="A180" s="208" t="s">
        <v>535</v>
      </c>
      <c r="B180" s="207">
        <v>40694</v>
      </c>
      <c r="C180" s="206" t="s">
        <v>1174</v>
      </c>
      <c r="D180" s="206" t="s">
        <v>946</v>
      </c>
      <c r="E180" s="208">
        <v>345</v>
      </c>
      <c r="F180" s="208">
        <v>96.47</v>
      </c>
      <c r="G180" s="206">
        <v>3.45</v>
      </c>
      <c r="H180" s="206">
        <v>116</v>
      </c>
      <c r="I180" s="206">
        <v>60</v>
      </c>
      <c r="J180" s="206">
        <v>4</v>
      </c>
      <c r="K180" s="206">
        <v>56</v>
      </c>
      <c r="M180" s="208">
        <v>0.28989999999999999</v>
      </c>
      <c r="V180" s="206">
        <v>18.29</v>
      </c>
      <c r="W180" s="206">
        <v>24.78</v>
      </c>
      <c r="X180" s="206">
        <v>56.93</v>
      </c>
      <c r="Y180" s="206">
        <v>18.29</v>
      </c>
      <c r="Z180" s="206">
        <v>23.01</v>
      </c>
      <c r="AA180" s="206">
        <v>58.7</v>
      </c>
      <c r="AB180" s="206">
        <v>30.82</v>
      </c>
      <c r="AC180" s="206">
        <v>43.08</v>
      </c>
      <c r="AD180" s="206">
        <v>26.1</v>
      </c>
    </row>
    <row r="181" spans="1:30" x14ac:dyDescent="0.2">
      <c r="A181" s="208" t="s">
        <v>554</v>
      </c>
      <c r="B181" s="207">
        <v>40694</v>
      </c>
      <c r="C181" s="206" t="s">
        <v>1182</v>
      </c>
      <c r="D181" s="206" t="s">
        <v>949</v>
      </c>
      <c r="E181" s="208">
        <v>523</v>
      </c>
      <c r="F181" s="208">
        <v>97.32</v>
      </c>
      <c r="G181" s="206">
        <v>5.92</v>
      </c>
      <c r="H181" s="206">
        <v>152</v>
      </c>
      <c r="I181" s="206">
        <v>59</v>
      </c>
      <c r="J181" s="206">
        <v>13</v>
      </c>
      <c r="K181" s="206">
        <v>46</v>
      </c>
      <c r="V181" s="206">
        <v>8.32</v>
      </c>
      <c r="W181" s="206">
        <v>15.05</v>
      </c>
      <c r="X181" s="206">
        <v>76.63</v>
      </c>
      <c r="Y181" s="206">
        <v>8.91</v>
      </c>
      <c r="Z181" s="206">
        <v>17.82</v>
      </c>
      <c r="AA181" s="206">
        <v>73.27</v>
      </c>
      <c r="AB181" s="206">
        <v>11.32</v>
      </c>
      <c r="AC181" s="206">
        <v>33.76</v>
      </c>
      <c r="AD181" s="206">
        <v>54.91</v>
      </c>
    </row>
    <row r="182" spans="1:30" x14ac:dyDescent="0.2">
      <c r="A182" s="208" t="s">
        <v>560</v>
      </c>
      <c r="B182" s="207">
        <v>40694</v>
      </c>
      <c r="C182" s="206" t="s">
        <v>1185</v>
      </c>
      <c r="E182" s="208">
        <v>97</v>
      </c>
      <c r="F182" s="208">
        <v>97.72</v>
      </c>
      <c r="G182" s="206">
        <v>4.91</v>
      </c>
      <c r="H182" s="206">
        <v>18</v>
      </c>
      <c r="I182" s="206">
        <v>12</v>
      </c>
      <c r="J182" s="206">
        <v>4</v>
      </c>
      <c r="K182" s="206">
        <v>8</v>
      </c>
      <c r="V182" s="206">
        <v>6.67</v>
      </c>
      <c r="W182" s="206">
        <v>9.52</v>
      </c>
      <c r="X182" s="206">
        <v>83.81</v>
      </c>
      <c r="Y182" s="206">
        <v>4.76</v>
      </c>
      <c r="Z182" s="206">
        <v>18.100000000000001</v>
      </c>
      <c r="AA182" s="206">
        <v>77.14</v>
      </c>
      <c r="AB182" s="206">
        <v>10.199999999999999</v>
      </c>
      <c r="AC182" s="206">
        <v>24.49</v>
      </c>
      <c r="AD182" s="206">
        <v>65.31</v>
      </c>
    </row>
    <row r="183" spans="1:30" x14ac:dyDescent="0.2">
      <c r="A183" s="208" t="s">
        <v>565</v>
      </c>
      <c r="B183" s="207">
        <v>40694</v>
      </c>
      <c r="C183" s="206" t="s">
        <v>1186</v>
      </c>
      <c r="E183" s="208">
        <v>147</v>
      </c>
      <c r="F183" s="208">
        <v>96.03</v>
      </c>
      <c r="G183" s="206">
        <v>6.04</v>
      </c>
      <c r="H183" s="206">
        <v>54</v>
      </c>
      <c r="V183" s="206">
        <v>22.45</v>
      </c>
      <c r="W183" s="206">
        <v>25.17</v>
      </c>
      <c r="X183" s="206">
        <v>52.38</v>
      </c>
      <c r="Y183" s="206">
        <v>8.16</v>
      </c>
      <c r="Z183" s="206">
        <v>24.49</v>
      </c>
      <c r="AA183" s="206">
        <v>67.349999999999994</v>
      </c>
      <c r="AB183" s="206">
        <v>28.17</v>
      </c>
      <c r="AC183" s="206">
        <v>44.37</v>
      </c>
      <c r="AD183" s="206">
        <v>27.46</v>
      </c>
    </row>
    <row r="184" spans="1:30" x14ac:dyDescent="0.2">
      <c r="A184" s="208" t="s">
        <v>573</v>
      </c>
      <c r="B184" s="207">
        <v>40694</v>
      </c>
      <c r="C184" s="206" t="s">
        <v>1188</v>
      </c>
      <c r="E184" s="208">
        <v>317</v>
      </c>
      <c r="F184" s="208">
        <v>96.94</v>
      </c>
      <c r="G184" s="206">
        <v>5.1100000000000003</v>
      </c>
      <c r="H184" s="206">
        <v>96</v>
      </c>
      <c r="I184" s="206">
        <v>10</v>
      </c>
      <c r="J184" s="206">
        <v>0</v>
      </c>
      <c r="K184" s="206">
        <v>10</v>
      </c>
      <c r="V184" s="206">
        <v>15.56</v>
      </c>
      <c r="W184" s="206">
        <v>23.17</v>
      </c>
      <c r="X184" s="206">
        <v>61.27</v>
      </c>
      <c r="Y184" s="206">
        <v>13.61</v>
      </c>
      <c r="Z184" s="206">
        <v>27.85</v>
      </c>
      <c r="AA184" s="206">
        <v>58.54</v>
      </c>
      <c r="AB184" s="206">
        <v>24.75</v>
      </c>
      <c r="AC184" s="206">
        <v>45.48</v>
      </c>
      <c r="AD184" s="206">
        <v>29.77</v>
      </c>
    </row>
    <row r="185" spans="1:30" x14ac:dyDescent="0.2">
      <c r="A185" s="208" t="s">
        <v>613</v>
      </c>
      <c r="B185" s="207">
        <v>40694</v>
      </c>
      <c r="C185" s="206" t="s">
        <v>1208</v>
      </c>
      <c r="D185" s="206" t="s">
        <v>946</v>
      </c>
      <c r="E185" s="208">
        <v>1206</v>
      </c>
      <c r="F185" s="208">
        <v>94.67</v>
      </c>
      <c r="G185" s="206">
        <v>6.3</v>
      </c>
      <c r="H185" s="206">
        <v>451</v>
      </c>
      <c r="I185" s="206">
        <v>466</v>
      </c>
      <c r="J185" s="206">
        <v>322</v>
      </c>
      <c r="K185" s="206">
        <v>144</v>
      </c>
      <c r="M185" s="208">
        <v>0.6633</v>
      </c>
      <c r="N185" s="206">
        <v>93.75</v>
      </c>
      <c r="O185" s="206">
        <v>97.37</v>
      </c>
      <c r="P185" s="206">
        <v>2.75</v>
      </c>
      <c r="Q185" s="206">
        <v>0</v>
      </c>
      <c r="R185" s="206">
        <v>0</v>
      </c>
      <c r="S185" s="206">
        <v>3</v>
      </c>
      <c r="T185" s="206">
        <v>0</v>
      </c>
      <c r="U185" s="206">
        <v>5</v>
      </c>
      <c r="V185" s="206">
        <v>30.21</v>
      </c>
      <c r="W185" s="206">
        <v>17.829999999999998</v>
      </c>
      <c r="X185" s="206">
        <v>51.96</v>
      </c>
      <c r="Y185" s="206">
        <v>29.26</v>
      </c>
      <c r="Z185" s="206">
        <v>24.98</v>
      </c>
      <c r="AA185" s="206">
        <v>45.76</v>
      </c>
      <c r="AB185" s="206">
        <v>31.83</v>
      </c>
      <c r="AC185" s="206">
        <v>34.770000000000003</v>
      </c>
      <c r="AD185" s="206">
        <v>33.4</v>
      </c>
    </row>
    <row r="186" spans="1:30" x14ac:dyDescent="0.2">
      <c r="A186" s="208" t="s">
        <v>617</v>
      </c>
      <c r="B186" s="207">
        <v>40694</v>
      </c>
      <c r="C186" s="206" t="s">
        <v>1210</v>
      </c>
      <c r="D186" s="206" t="s">
        <v>951</v>
      </c>
      <c r="E186" s="208">
        <v>553</v>
      </c>
      <c r="F186" s="208">
        <v>85.2</v>
      </c>
      <c r="G186" s="206">
        <v>7.16</v>
      </c>
      <c r="H186" s="206">
        <v>220</v>
      </c>
      <c r="I186" s="206">
        <v>396</v>
      </c>
      <c r="J186" s="206">
        <v>50</v>
      </c>
      <c r="K186" s="206">
        <v>346</v>
      </c>
      <c r="M186" s="208">
        <v>1.085</v>
      </c>
      <c r="N186" s="206">
        <v>93.73</v>
      </c>
      <c r="O186" s="206">
        <v>91.23</v>
      </c>
      <c r="P186" s="206">
        <v>6.21</v>
      </c>
      <c r="Q186" s="206">
        <v>2.63</v>
      </c>
      <c r="R186" s="206">
        <v>0</v>
      </c>
      <c r="S186" s="206">
        <v>2</v>
      </c>
      <c r="T186" s="206">
        <v>0</v>
      </c>
      <c r="U186" s="206">
        <v>12</v>
      </c>
      <c r="V186" s="206">
        <v>42.7</v>
      </c>
      <c r="W186" s="206">
        <v>30.63</v>
      </c>
      <c r="X186" s="206">
        <v>26.67</v>
      </c>
      <c r="Y186" s="206">
        <v>49.01</v>
      </c>
      <c r="Z186" s="206">
        <v>28.83</v>
      </c>
      <c r="AA186" s="206">
        <v>22.16</v>
      </c>
      <c r="AB186" s="206">
        <v>56.02</v>
      </c>
      <c r="AC186" s="206">
        <v>33.53</v>
      </c>
      <c r="AD186" s="206">
        <v>10.44</v>
      </c>
    </row>
    <row r="187" spans="1:30" x14ac:dyDescent="0.2">
      <c r="A187" s="208" t="s">
        <v>633</v>
      </c>
      <c r="B187" s="207">
        <v>40694</v>
      </c>
      <c r="C187" s="206" t="s">
        <v>1218</v>
      </c>
      <c r="D187" s="206" t="s">
        <v>946</v>
      </c>
      <c r="E187" s="208">
        <v>1647</v>
      </c>
      <c r="F187" s="208">
        <v>94.64</v>
      </c>
      <c r="G187" s="206">
        <v>5.45</v>
      </c>
      <c r="H187" s="206">
        <v>645</v>
      </c>
      <c r="I187" s="206">
        <v>735</v>
      </c>
      <c r="J187" s="206">
        <v>375</v>
      </c>
      <c r="K187" s="206">
        <v>360</v>
      </c>
      <c r="M187" s="208">
        <v>6.0699999999999997E-2</v>
      </c>
      <c r="N187" s="206">
        <v>95.45</v>
      </c>
      <c r="O187" s="206">
        <v>93.86</v>
      </c>
      <c r="P187" s="206">
        <v>1.01</v>
      </c>
      <c r="Q187" s="206">
        <v>0</v>
      </c>
      <c r="R187" s="206">
        <v>0</v>
      </c>
      <c r="S187" s="206">
        <v>0</v>
      </c>
      <c r="T187" s="206">
        <v>0</v>
      </c>
      <c r="U187" s="206">
        <v>10</v>
      </c>
      <c r="V187" s="206">
        <v>23.47</v>
      </c>
      <c r="W187" s="206">
        <v>18.34</v>
      </c>
      <c r="X187" s="206">
        <v>58.19</v>
      </c>
      <c r="Y187" s="206">
        <v>23.59</v>
      </c>
      <c r="Z187" s="206">
        <v>24.73</v>
      </c>
      <c r="AA187" s="206">
        <v>51.68</v>
      </c>
      <c r="AB187" s="206">
        <v>27.19</v>
      </c>
      <c r="AC187" s="206">
        <v>32.07</v>
      </c>
      <c r="AD187" s="206">
        <v>40.74</v>
      </c>
    </row>
    <row r="188" spans="1:30" x14ac:dyDescent="0.2">
      <c r="A188" s="208" t="s">
        <v>645</v>
      </c>
      <c r="B188" s="207">
        <v>40694</v>
      </c>
      <c r="C188" s="206" t="s">
        <v>1224</v>
      </c>
      <c r="D188" s="206" t="s">
        <v>946</v>
      </c>
      <c r="E188" s="208">
        <v>1120</v>
      </c>
      <c r="F188" s="208">
        <v>95.99</v>
      </c>
      <c r="G188" s="206">
        <v>5.65</v>
      </c>
      <c r="H188" s="206">
        <v>402</v>
      </c>
      <c r="I188" s="206">
        <v>211</v>
      </c>
      <c r="J188" s="206">
        <v>72</v>
      </c>
      <c r="K188" s="206">
        <v>139</v>
      </c>
      <c r="N188" s="206">
        <v>96.45</v>
      </c>
      <c r="O188" s="206">
        <v>97.37</v>
      </c>
      <c r="P188" s="206">
        <v>2.78</v>
      </c>
      <c r="Q188" s="206">
        <v>0</v>
      </c>
      <c r="R188" s="206">
        <v>0</v>
      </c>
      <c r="S188" s="206">
        <v>2</v>
      </c>
      <c r="T188" s="206">
        <v>0</v>
      </c>
      <c r="U188" s="206">
        <v>5</v>
      </c>
      <c r="V188" s="206">
        <v>25.61</v>
      </c>
      <c r="W188" s="206">
        <v>16.670000000000002</v>
      </c>
      <c r="X188" s="206">
        <v>57.72</v>
      </c>
      <c r="Y188" s="206">
        <v>22.43</v>
      </c>
      <c r="Z188" s="206">
        <v>23.28</v>
      </c>
      <c r="AA188" s="206">
        <v>54.29</v>
      </c>
      <c r="AB188" s="206">
        <v>24.23</v>
      </c>
      <c r="AC188" s="206">
        <v>30.82</v>
      </c>
      <c r="AD188" s="206">
        <v>44.95</v>
      </c>
    </row>
    <row r="189" spans="1:30" x14ac:dyDescent="0.2">
      <c r="A189" s="208" t="s">
        <v>657</v>
      </c>
      <c r="B189" s="207">
        <v>40694</v>
      </c>
      <c r="C189" s="206" t="s">
        <v>1229</v>
      </c>
      <c r="D189" s="206" t="s">
        <v>965</v>
      </c>
      <c r="E189" s="208">
        <v>1851</v>
      </c>
      <c r="F189" s="208">
        <v>94.9</v>
      </c>
      <c r="G189" s="206">
        <v>7.3</v>
      </c>
      <c r="H189" s="206">
        <v>736</v>
      </c>
      <c r="I189" s="206">
        <v>486</v>
      </c>
      <c r="J189" s="206">
        <v>235</v>
      </c>
      <c r="K189" s="206">
        <v>251</v>
      </c>
      <c r="M189" s="208">
        <v>5.3999999999999999E-2</v>
      </c>
      <c r="N189" s="206">
        <v>95.41</v>
      </c>
      <c r="O189" s="206">
        <v>99.12</v>
      </c>
      <c r="P189" s="206">
        <v>5.84</v>
      </c>
      <c r="Q189" s="206">
        <v>5.26</v>
      </c>
      <c r="R189" s="206">
        <v>1.87</v>
      </c>
      <c r="S189" s="206">
        <v>1</v>
      </c>
      <c r="T189" s="206">
        <v>0</v>
      </c>
      <c r="U189" s="206">
        <v>13</v>
      </c>
      <c r="V189" s="206">
        <v>15.59</v>
      </c>
      <c r="W189" s="206">
        <v>19.059999999999999</v>
      </c>
      <c r="X189" s="206">
        <v>65.34</v>
      </c>
      <c r="Y189" s="206">
        <v>19.010000000000002</v>
      </c>
      <c r="Z189" s="206">
        <v>26.01</v>
      </c>
      <c r="AA189" s="206">
        <v>54.99</v>
      </c>
      <c r="AB189" s="206">
        <v>20.09</v>
      </c>
      <c r="AC189" s="206">
        <v>35.119999999999997</v>
      </c>
      <c r="AD189" s="206">
        <v>44.78</v>
      </c>
    </row>
    <row r="190" spans="1:30" x14ac:dyDescent="0.2">
      <c r="A190" s="208" t="s">
        <v>665</v>
      </c>
      <c r="B190" s="207">
        <v>40694</v>
      </c>
      <c r="C190" s="206" t="s">
        <v>1233</v>
      </c>
      <c r="D190" s="206" t="s">
        <v>946</v>
      </c>
      <c r="E190" s="208">
        <v>1137</v>
      </c>
      <c r="F190" s="208">
        <v>95.05</v>
      </c>
      <c r="G190" s="206">
        <v>8.49</v>
      </c>
      <c r="H190" s="206">
        <v>416</v>
      </c>
      <c r="I190" s="206">
        <v>305</v>
      </c>
      <c r="J190" s="206">
        <v>86</v>
      </c>
      <c r="K190" s="206">
        <v>219</v>
      </c>
      <c r="M190" s="208">
        <v>0.26390000000000002</v>
      </c>
      <c r="N190" s="206">
        <v>93.79</v>
      </c>
      <c r="O190" s="206">
        <v>96.49</v>
      </c>
      <c r="P190" s="206">
        <v>0.63</v>
      </c>
      <c r="Q190" s="206">
        <v>0</v>
      </c>
      <c r="R190" s="206">
        <v>0</v>
      </c>
      <c r="S190" s="206">
        <v>0</v>
      </c>
      <c r="T190" s="206">
        <v>0</v>
      </c>
      <c r="U190" s="206">
        <v>9</v>
      </c>
      <c r="V190" s="206">
        <v>22</v>
      </c>
      <c r="W190" s="206">
        <v>21.02</v>
      </c>
      <c r="X190" s="206">
        <v>56.98</v>
      </c>
      <c r="Y190" s="206">
        <v>25.67</v>
      </c>
      <c r="Z190" s="206">
        <v>26.39</v>
      </c>
      <c r="AA190" s="206">
        <v>47.94</v>
      </c>
      <c r="AB190" s="206">
        <v>26.2</v>
      </c>
      <c r="AC190" s="206">
        <v>36.18</v>
      </c>
      <c r="AD190" s="206">
        <v>37.619999999999997</v>
      </c>
    </row>
    <row r="191" spans="1:30" x14ac:dyDescent="0.2">
      <c r="A191" s="208" t="s">
        <v>677</v>
      </c>
      <c r="B191" s="207">
        <v>40694</v>
      </c>
      <c r="C191" s="206" t="s">
        <v>1239</v>
      </c>
      <c r="D191" s="206" t="s">
        <v>951</v>
      </c>
      <c r="E191" s="208">
        <v>623</v>
      </c>
      <c r="F191" s="208">
        <v>93.48</v>
      </c>
      <c r="G191" s="206">
        <v>4.6500000000000004</v>
      </c>
      <c r="H191" s="206">
        <v>209</v>
      </c>
      <c r="I191" s="206">
        <v>589</v>
      </c>
      <c r="J191" s="206">
        <v>192</v>
      </c>
      <c r="K191" s="206">
        <v>397</v>
      </c>
      <c r="N191" s="206">
        <v>94.5</v>
      </c>
      <c r="O191" s="206">
        <v>87.72</v>
      </c>
      <c r="P191" s="206">
        <v>0.6</v>
      </c>
      <c r="Q191" s="206">
        <v>0</v>
      </c>
      <c r="R191" s="206">
        <v>0</v>
      </c>
      <c r="S191" s="206">
        <v>1</v>
      </c>
      <c r="T191" s="206">
        <v>0</v>
      </c>
      <c r="U191" s="206">
        <v>6</v>
      </c>
      <c r="V191" s="206">
        <v>37.119999999999997</v>
      </c>
      <c r="W191" s="206">
        <v>24</v>
      </c>
      <c r="X191" s="206">
        <v>38.880000000000003</v>
      </c>
      <c r="Y191" s="206">
        <v>39.68</v>
      </c>
      <c r="Z191" s="206">
        <v>25.76</v>
      </c>
      <c r="AA191" s="206">
        <v>34.56</v>
      </c>
      <c r="AB191" s="206">
        <v>41.99</v>
      </c>
      <c r="AC191" s="206">
        <v>40.770000000000003</v>
      </c>
      <c r="AD191" s="206">
        <v>17.25</v>
      </c>
    </row>
    <row r="192" spans="1:30" x14ac:dyDescent="0.2">
      <c r="A192" s="208" t="s">
        <v>692</v>
      </c>
      <c r="B192" s="207">
        <v>40694</v>
      </c>
      <c r="C192" s="206" t="s">
        <v>1244</v>
      </c>
      <c r="D192" s="206" t="s">
        <v>949</v>
      </c>
      <c r="E192" s="208">
        <v>589</v>
      </c>
      <c r="F192" s="208">
        <v>95.2</v>
      </c>
      <c r="G192" s="206">
        <v>11</v>
      </c>
      <c r="H192" s="206">
        <v>277</v>
      </c>
      <c r="I192" s="206">
        <v>49</v>
      </c>
      <c r="J192" s="206">
        <v>1</v>
      </c>
      <c r="K192" s="206">
        <v>48</v>
      </c>
      <c r="L192" s="206">
        <v>32.088299999999997</v>
      </c>
      <c r="V192" s="206">
        <v>18.62</v>
      </c>
      <c r="W192" s="206">
        <v>36.700000000000003</v>
      </c>
      <c r="X192" s="206">
        <v>44.68</v>
      </c>
      <c r="Y192" s="206">
        <v>8.16</v>
      </c>
      <c r="Z192" s="206">
        <v>19.5</v>
      </c>
      <c r="AA192" s="206">
        <v>72.34</v>
      </c>
      <c r="AB192" s="206">
        <v>24.2</v>
      </c>
      <c r="AC192" s="206">
        <v>40.64</v>
      </c>
      <c r="AD192" s="206">
        <v>35.159999999999997</v>
      </c>
    </row>
    <row r="193" spans="1:30" x14ac:dyDescent="0.2">
      <c r="A193" s="208" t="s">
        <v>719</v>
      </c>
      <c r="B193" s="207">
        <v>40694</v>
      </c>
      <c r="C193" s="206" t="s">
        <v>1255</v>
      </c>
      <c r="D193" s="206" t="s">
        <v>951</v>
      </c>
      <c r="E193" s="208">
        <v>4235</v>
      </c>
      <c r="F193" s="208">
        <v>94.08</v>
      </c>
      <c r="G193" s="206">
        <v>12</v>
      </c>
      <c r="H193" s="206">
        <v>1758</v>
      </c>
      <c r="I193" s="206">
        <v>3236</v>
      </c>
      <c r="J193" s="206">
        <v>2594</v>
      </c>
      <c r="K193" s="206">
        <v>642</v>
      </c>
      <c r="L193" s="206">
        <v>24.037800000000001</v>
      </c>
      <c r="M193" s="208">
        <v>0.7792</v>
      </c>
      <c r="N193" s="206">
        <v>95.55</v>
      </c>
      <c r="O193" s="206">
        <v>97.37</v>
      </c>
      <c r="P193" s="206">
        <v>2.14</v>
      </c>
      <c r="Q193" s="206">
        <v>0</v>
      </c>
      <c r="R193" s="206">
        <v>0.47</v>
      </c>
      <c r="S193" s="206">
        <v>3</v>
      </c>
      <c r="T193" s="206">
        <v>0</v>
      </c>
      <c r="U193" s="206">
        <v>23</v>
      </c>
      <c r="V193" s="206">
        <v>17.45</v>
      </c>
      <c r="W193" s="206">
        <v>26.82</v>
      </c>
      <c r="X193" s="206">
        <v>55.73</v>
      </c>
      <c r="Y193" s="206">
        <v>6.06</v>
      </c>
      <c r="Z193" s="206">
        <v>13.62</v>
      </c>
      <c r="AA193" s="206">
        <v>80.319999999999993</v>
      </c>
      <c r="AB193" s="206">
        <v>21.04</v>
      </c>
      <c r="AC193" s="206">
        <v>33.15</v>
      </c>
      <c r="AD193" s="206">
        <v>45.81</v>
      </c>
    </row>
    <row r="194" spans="1:30" x14ac:dyDescent="0.2">
      <c r="A194" s="208" t="s">
        <v>780</v>
      </c>
      <c r="B194" s="207">
        <v>40694</v>
      </c>
      <c r="C194" s="206" t="s">
        <v>1281</v>
      </c>
      <c r="D194" s="206" t="s">
        <v>951</v>
      </c>
      <c r="E194" s="208">
        <v>2256</v>
      </c>
      <c r="F194" s="208">
        <v>92.98</v>
      </c>
      <c r="G194" s="206">
        <v>9.57</v>
      </c>
      <c r="H194" s="206">
        <v>1072</v>
      </c>
      <c r="I194" s="206">
        <v>2450</v>
      </c>
      <c r="J194" s="206">
        <v>2161</v>
      </c>
      <c r="K194" s="206">
        <v>289</v>
      </c>
      <c r="L194" s="206">
        <v>16.888300000000001</v>
      </c>
      <c r="M194" s="208">
        <v>2.8369</v>
      </c>
      <c r="N194" s="206">
        <v>94.39</v>
      </c>
      <c r="O194" s="206">
        <v>98.03</v>
      </c>
      <c r="P194" s="206">
        <v>5.28</v>
      </c>
      <c r="Q194" s="206">
        <v>0</v>
      </c>
      <c r="R194" s="206">
        <v>0</v>
      </c>
      <c r="S194" s="206">
        <v>1</v>
      </c>
      <c r="T194" s="206">
        <v>0</v>
      </c>
      <c r="U194" s="206">
        <v>6</v>
      </c>
      <c r="V194" s="206">
        <v>31.99</v>
      </c>
      <c r="W194" s="206">
        <v>29.38</v>
      </c>
      <c r="X194" s="206">
        <v>38.630000000000003</v>
      </c>
      <c r="Y194" s="206">
        <v>15.54</v>
      </c>
      <c r="Z194" s="206">
        <v>21.5</v>
      </c>
      <c r="AA194" s="206">
        <v>62.96</v>
      </c>
      <c r="AB194" s="206">
        <v>36.270000000000003</v>
      </c>
      <c r="AC194" s="206">
        <v>31.7</v>
      </c>
      <c r="AD194" s="206">
        <v>32.03</v>
      </c>
    </row>
    <row r="195" spans="1:30" x14ac:dyDescent="0.2">
      <c r="A195" s="208" t="s">
        <v>29</v>
      </c>
      <c r="B195" s="207">
        <v>40694</v>
      </c>
      <c r="C195" s="206" t="s">
        <v>944</v>
      </c>
      <c r="E195" s="208">
        <v>705</v>
      </c>
      <c r="F195" s="208">
        <v>97.06</v>
      </c>
      <c r="G195" s="206">
        <v>2.13</v>
      </c>
      <c r="H195" s="206">
        <v>226</v>
      </c>
      <c r="I195" s="206">
        <v>2</v>
      </c>
      <c r="J195" s="206">
        <v>1</v>
      </c>
      <c r="K195" s="206">
        <v>1</v>
      </c>
      <c r="N195" s="206">
        <v>94.38</v>
      </c>
      <c r="O195" s="206">
        <v>80.260000000000005</v>
      </c>
      <c r="P195" s="206">
        <v>2.04</v>
      </c>
      <c r="Q195" s="206">
        <v>0</v>
      </c>
      <c r="R195" s="206">
        <v>0</v>
      </c>
      <c r="S195" s="206">
        <v>0</v>
      </c>
      <c r="T195" s="206">
        <v>0</v>
      </c>
      <c r="U195" s="206">
        <v>5</v>
      </c>
      <c r="V195" s="206">
        <v>2.78</v>
      </c>
      <c r="W195" s="206">
        <v>6.17</v>
      </c>
      <c r="X195" s="206">
        <v>91.05</v>
      </c>
      <c r="Y195" s="206">
        <v>0.31</v>
      </c>
      <c r="Z195" s="206">
        <v>8.02</v>
      </c>
      <c r="AA195" s="206">
        <v>91.67</v>
      </c>
      <c r="AB195" s="206">
        <v>0</v>
      </c>
      <c r="AC195" s="206">
        <v>0</v>
      </c>
      <c r="AD195" s="206">
        <v>100</v>
      </c>
    </row>
    <row r="196" spans="1:30" x14ac:dyDescent="0.2">
      <c r="A196" s="208" t="s">
        <v>38</v>
      </c>
      <c r="B196" s="207">
        <v>40694</v>
      </c>
      <c r="C196" s="206" t="s">
        <v>945</v>
      </c>
      <c r="D196" s="206" t="s">
        <v>946</v>
      </c>
      <c r="E196" s="208">
        <v>392</v>
      </c>
      <c r="F196" s="208">
        <v>95.28</v>
      </c>
      <c r="G196" s="206">
        <v>4.67</v>
      </c>
      <c r="H196" s="206">
        <v>177</v>
      </c>
      <c r="I196" s="206">
        <v>6</v>
      </c>
      <c r="J196" s="206">
        <v>2</v>
      </c>
      <c r="K196" s="206">
        <v>4</v>
      </c>
      <c r="V196" s="206">
        <v>4.2300000000000004</v>
      </c>
      <c r="W196" s="206">
        <v>12.68</v>
      </c>
      <c r="X196" s="206">
        <v>83.1</v>
      </c>
      <c r="Y196" s="206">
        <v>4.6900000000000004</v>
      </c>
      <c r="Z196" s="206">
        <v>16.43</v>
      </c>
      <c r="AA196" s="206">
        <v>78.87</v>
      </c>
      <c r="AB196" s="206">
        <v>15.66</v>
      </c>
      <c r="AC196" s="206">
        <v>49.4</v>
      </c>
      <c r="AD196" s="206">
        <v>34.94</v>
      </c>
    </row>
    <row r="197" spans="1:30" x14ac:dyDescent="0.2">
      <c r="A197" s="208" t="s">
        <v>41</v>
      </c>
      <c r="B197" s="207">
        <v>40694</v>
      </c>
      <c r="C197" s="206" t="s">
        <v>947</v>
      </c>
      <c r="E197" s="208">
        <v>1592</v>
      </c>
      <c r="F197" s="208">
        <v>96.31</v>
      </c>
      <c r="G197" s="206">
        <v>2.89</v>
      </c>
      <c r="H197" s="206">
        <v>555</v>
      </c>
      <c r="I197" s="206">
        <v>17</v>
      </c>
      <c r="J197" s="206">
        <v>9</v>
      </c>
      <c r="K197" s="206">
        <v>8</v>
      </c>
      <c r="N197" s="206">
        <v>94.18</v>
      </c>
      <c r="O197" s="206">
        <v>97.37</v>
      </c>
      <c r="P197" s="206">
        <v>1.04</v>
      </c>
      <c r="Q197" s="206">
        <v>5.26</v>
      </c>
      <c r="R197" s="206">
        <v>0</v>
      </c>
      <c r="S197" s="206">
        <v>2</v>
      </c>
      <c r="T197" s="206">
        <v>1</v>
      </c>
      <c r="U197" s="206">
        <v>16</v>
      </c>
      <c r="V197" s="206">
        <v>9.77</v>
      </c>
      <c r="W197" s="206">
        <v>10.61</v>
      </c>
      <c r="X197" s="206">
        <v>79.62</v>
      </c>
      <c r="Y197" s="206">
        <v>8.61</v>
      </c>
      <c r="Z197" s="206">
        <v>15.13</v>
      </c>
      <c r="AA197" s="206">
        <v>76.260000000000005</v>
      </c>
      <c r="AB197" s="206">
        <v>18.399999999999999</v>
      </c>
      <c r="AC197" s="206">
        <v>27.59</v>
      </c>
      <c r="AD197" s="206">
        <v>54.01</v>
      </c>
    </row>
    <row r="198" spans="1:30" x14ac:dyDescent="0.2">
      <c r="A198" s="208" t="s">
        <v>49</v>
      </c>
      <c r="B198" s="207">
        <v>40694</v>
      </c>
      <c r="C198" s="206" t="s">
        <v>952</v>
      </c>
      <c r="D198" s="206" t="s">
        <v>949</v>
      </c>
      <c r="E198" s="208">
        <v>2025</v>
      </c>
      <c r="F198" s="208">
        <v>96.92</v>
      </c>
      <c r="G198" s="206">
        <v>5.28</v>
      </c>
      <c r="H198" s="206">
        <v>616</v>
      </c>
      <c r="I198" s="206">
        <v>80</v>
      </c>
      <c r="J198" s="206">
        <v>68</v>
      </c>
      <c r="K198" s="206">
        <v>12</v>
      </c>
      <c r="M198" s="208">
        <v>0.14810000000000001</v>
      </c>
      <c r="N198" s="206">
        <v>94.76</v>
      </c>
      <c r="O198" s="206">
        <v>100</v>
      </c>
      <c r="P198" s="206">
        <v>1.46</v>
      </c>
      <c r="Q198" s="206">
        <v>0</v>
      </c>
      <c r="R198" s="206">
        <v>0</v>
      </c>
      <c r="S198" s="206">
        <v>1</v>
      </c>
      <c r="T198" s="206">
        <v>0</v>
      </c>
      <c r="U198" s="206">
        <v>11</v>
      </c>
      <c r="V198" s="206">
        <v>10.34</v>
      </c>
      <c r="W198" s="206">
        <v>12.24</v>
      </c>
      <c r="X198" s="206">
        <v>77.430000000000007</v>
      </c>
      <c r="Y198" s="206">
        <v>8.65</v>
      </c>
      <c r="Z198" s="206">
        <v>14.21</v>
      </c>
      <c r="AA198" s="206">
        <v>77.14</v>
      </c>
      <c r="AB198" s="206">
        <v>19.16</v>
      </c>
      <c r="AC198" s="206">
        <v>33.01</v>
      </c>
      <c r="AD198" s="206">
        <v>47.83</v>
      </c>
    </row>
    <row r="199" spans="1:30" x14ac:dyDescent="0.2">
      <c r="A199" s="208" t="s">
        <v>53</v>
      </c>
      <c r="B199" s="207">
        <v>40694</v>
      </c>
      <c r="C199" s="206" t="s">
        <v>953</v>
      </c>
      <c r="E199" s="208">
        <v>737</v>
      </c>
      <c r="F199" s="208">
        <v>97.52</v>
      </c>
      <c r="G199" s="206">
        <v>3.35</v>
      </c>
      <c r="H199" s="206">
        <v>194</v>
      </c>
      <c r="V199" s="206">
        <v>7.25</v>
      </c>
      <c r="W199" s="206">
        <v>11.18</v>
      </c>
      <c r="X199" s="206">
        <v>81.569999999999993</v>
      </c>
      <c r="Y199" s="206">
        <v>4.2300000000000004</v>
      </c>
      <c r="Z199" s="206">
        <v>12.08</v>
      </c>
      <c r="AA199" s="206">
        <v>83.69</v>
      </c>
      <c r="AB199" s="206">
        <v>0</v>
      </c>
      <c r="AC199" s="206">
        <v>66.67</v>
      </c>
      <c r="AD199" s="206">
        <v>33.33</v>
      </c>
    </row>
    <row r="200" spans="1:30" x14ac:dyDescent="0.2">
      <c r="A200" s="208" t="s">
        <v>68</v>
      </c>
      <c r="B200" s="207">
        <v>40694</v>
      </c>
      <c r="C200" s="206" t="s">
        <v>958</v>
      </c>
      <c r="E200" s="208">
        <v>1291</v>
      </c>
      <c r="F200" s="208">
        <v>96.29</v>
      </c>
      <c r="G200" s="206">
        <v>8.69</v>
      </c>
      <c r="H200" s="206">
        <v>447</v>
      </c>
      <c r="I200" s="206">
        <v>25</v>
      </c>
      <c r="J200" s="206">
        <v>16</v>
      </c>
      <c r="K200" s="206">
        <v>9</v>
      </c>
      <c r="N200" s="206">
        <v>94.8</v>
      </c>
      <c r="O200" s="206">
        <v>92.98</v>
      </c>
      <c r="P200" s="206">
        <v>1.33</v>
      </c>
      <c r="Q200" s="206">
        <v>0</v>
      </c>
      <c r="R200" s="206">
        <v>0</v>
      </c>
      <c r="S200" s="206">
        <v>10</v>
      </c>
      <c r="T200" s="206">
        <v>0</v>
      </c>
      <c r="U200" s="206">
        <v>8</v>
      </c>
      <c r="V200" s="206">
        <v>9.39</v>
      </c>
      <c r="W200" s="206">
        <v>8.9600000000000009</v>
      </c>
      <c r="X200" s="206">
        <v>81.650000000000006</v>
      </c>
      <c r="Y200" s="206">
        <v>2.02</v>
      </c>
      <c r="Z200" s="206">
        <v>6.65</v>
      </c>
      <c r="AA200" s="206">
        <v>91.33</v>
      </c>
      <c r="AB200" s="206">
        <v>0</v>
      </c>
      <c r="AC200" s="206">
        <v>25</v>
      </c>
      <c r="AD200" s="206">
        <v>75</v>
      </c>
    </row>
    <row r="201" spans="1:30" x14ac:dyDescent="0.2">
      <c r="A201" s="208" t="s">
        <v>72</v>
      </c>
      <c r="B201" s="207">
        <v>40694</v>
      </c>
      <c r="C201" s="206" t="s">
        <v>959</v>
      </c>
      <c r="E201" s="208">
        <v>401</v>
      </c>
      <c r="F201" s="208">
        <v>96.34</v>
      </c>
      <c r="G201" s="206">
        <v>8.5299999999999994</v>
      </c>
      <c r="H201" s="206">
        <v>131</v>
      </c>
      <c r="N201" s="206">
        <v>94.96</v>
      </c>
      <c r="O201" s="206">
        <v>92.11</v>
      </c>
      <c r="P201" s="206">
        <v>1.05</v>
      </c>
      <c r="Q201" s="206">
        <v>0</v>
      </c>
      <c r="R201" s="206">
        <v>0</v>
      </c>
      <c r="U201" s="206">
        <v>1</v>
      </c>
      <c r="V201" s="206">
        <v>8.15</v>
      </c>
      <c r="W201" s="206">
        <v>7.61</v>
      </c>
      <c r="X201" s="206">
        <v>84.24</v>
      </c>
      <c r="Y201" s="206">
        <v>1.63</v>
      </c>
      <c r="Z201" s="206">
        <v>11.96</v>
      </c>
      <c r="AA201" s="206">
        <v>86.41</v>
      </c>
      <c r="AB201" s="206">
        <v>0</v>
      </c>
      <c r="AC201" s="206">
        <v>0</v>
      </c>
      <c r="AD201" s="206">
        <v>100</v>
      </c>
    </row>
    <row r="202" spans="1:30" x14ac:dyDescent="0.2">
      <c r="A202" s="208" t="s">
        <v>78</v>
      </c>
      <c r="B202" s="207">
        <v>40694</v>
      </c>
      <c r="C202" s="206" t="s">
        <v>960</v>
      </c>
      <c r="E202" s="208">
        <v>1214</v>
      </c>
      <c r="F202" s="208">
        <v>96.12</v>
      </c>
      <c r="G202" s="206">
        <v>8.14</v>
      </c>
      <c r="H202" s="206">
        <v>474</v>
      </c>
      <c r="I202" s="206">
        <v>21</v>
      </c>
      <c r="J202" s="206">
        <v>9</v>
      </c>
      <c r="K202" s="206">
        <v>12</v>
      </c>
      <c r="M202" s="208">
        <v>8.2400000000000001E-2</v>
      </c>
      <c r="N202" s="206">
        <v>95.04</v>
      </c>
      <c r="O202" s="206">
        <v>96.49</v>
      </c>
      <c r="P202" s="206">
        <v>3.14</v>
      </c>
      <c r="Q202" s="206">
        <v>16.670000000000002</v>
      </c>
      <c r="R202" s="206">
        <v>0</v>
      </c>
      <c r="U202" s="206">
        <v>12</v>
      </c>
      <c r="V202" s="206">
        <v>6.79</v>
      </c>
      <c r="W202" s="206">
        <v>6.53</v>
      </c>
      <c r="X202" s="206">
        <v>86.68</v>
      </c>
      <c r="Y202" s="206">
        <v>4.18</v>
      </c>
      <c r="Z202" s="206">
        <v>9.14</v>
      </c>
      <c r="AA202" s="206">
        <v>86.68</v>
      </c>
      <c r="AB202" s="206">
        <v>11.34</v>
      </c>
      <c r="AC202" s="206">
        <v>25.97</v>
      </c>
      <c r="AD202" s="206">
        <v>62.69</v>
      </c>
    </row>
    <row r="203" spans="1:30" x14ac:dyDescent="0.2">
      <c r="A203" s="208" t="s">
        <v>80</v>
      </c>
      <c r="B203" s="207">
        <v>40694</v>
      </c>
      <c r="C203" s="206" t="s">
        <v>961</v>
      </c>
      <c r="E203" s="208">
        <v>729</v>
      </c>
      <c r="F203" s="208">
        <v>97.1</v>
      </c>
      <c r="G203" s="206">
        <v>6.24</v>
      </c>
      <c r="H203" s="206">
        <v>211</v>
      </c>
      <c r="N203" s="206">
        <v>95.85</v>
      </c>
      <c r="O203" s="206">
        <v>100</v>
      </c>
      <c r="P203" s="206">
        <v>2.54</v>
      </c>
      <c r="Q203" s="206">
        <v>0</v>
      </c>
      <c r="R203" s="206">
        <v>0</v>
      </c>
      <c r="U203" s="206">
        <v>2</v>
      </c>
      <c r="V203" s="206">
        <v>5.04</v>
      </c>
      <c r="W203" s="206">
        <v>5.6</v>
      </c>
      <c r="X203" s="206">
        <v>89.36</v>
      </c>
      <c r="Y203" s="206">
        <v>1.1200000000000001</v>
      </c>
      <c r="Z203" s="206">
        <v>2.52</v>
      </c>
      <c r="AA203" s="206">
        <v>96.36</v>
      </c>
      <c r="AB203" s="206">
        <v>0</v>
      </c>
      <c r="AC203" s="206">
        <v>0</v>
      </c>
      <c r="AD203" s="206">
        <v>100</v>
      </c>
    </row>
    <row r="204" spans="1:30" x14ac:dyDescent="0.2">
      <c r="A204" s="208" t="s">
        <v>84</v>
      </c>
      <c r="B204" s="207">
        <v>40694</v>
      </c>
      <c r="C204" s="206" t="s">
        <v>963</v>
      </c>
      <c r="E204" s="208">
        <v>569</v>
      </c>
      <c r="F204" s="208">
        <v>95.92</v>
      </c>
      <c r="G204" s="206">
        <v>4.6500000000000004</v>
      </c>
      <c r="H204" s="206">
        <v>200</v>
      </c>
      <c r="I204" s="206">
        <v>1</v>
      </c>
      <c r="J204" s="206">
        <v>1</v>
      </c>
      <c r="K204" s="206">
        <v>0</v>
      </c>
      <c r="N204" s="206">
        <v>95.8</v>
      </c>
      <c r="O204" s="206">
        <v>97.37</v>
      </c>
      <c r="P204" s="206">
        <v>1.34</v>
      </c>
      <c r="Q204" s="206">
        <v>0</v>
      </c>
      <c r="R204" s="206">
        <v>0</v>
      </c>
      <c r="S204" s="206">
        <v>11</v>
      </c>
      <c r="T204" s="206">
        <v>0</v>
      </c>
      <c r="U204" s="206">
        <v>3</v>
      </c>
      <c r="V204" s="206">
        <v>10.11</v>
      </c>
      <c r="W204" s="206">
        <v>11.55</v>
      </c>
      <c r="X204" s="206">
        <v>78.34</v>
      </c>
      <c r="Y204" s="206">
        <v>5.05</v>
      </c>
      <c r="Z204" s="206">
        <v>12.64</v>
      </c>
      <c r="AA204" s="206">
        <v>82.31</v>
      </c>
      <c r="AB204" s="206">
        <v>33.33</v>
      </c>
      <c r="AC204" s="206">
        <v>0</v>
      </c>
      <c r="AD204" s="206">
        <v>66.67</v>
      </c>
    </row>
    <row r="205" spans="1:30" x14ac:dyDescent="0.2">
      <c r="A205" s="208" t="s">
        <v>88</v>
      </c>
      <c r="B205" s="207">
        <v>40694</v>
      </c>
      <c r="C205" s="206" t="s">
        <v>966</v>
      </c>
      <c r="E205" s="208">
        <v>543</v>
      </c>
      <c r="F205" s="208">
        <v>97.12</v>
      </c>
      <c r="G205" s="206">
        <v>5.49</v>
      </c>
      <c r="H205" s="206">
        <v>174</v>
      </c>
      <c r="M205" s="208">
        <v>0.1842</v>
      </c>
      <c r="V205" s="206">
        <v>8.4700000000000006</v>
      </c>
      <c r="W205" s="206">
        <v>11.29</v>
      </c>
      <c r="X205" s="206">
        <v>80.239999999999995</v>
      </c>
      <c r="Y205" s="206">
        <v>3.23</v>
      </c>
      <c r="Z205" s="206">
        <v>12.9</v>
      </c>
      <c r="AA205" s="206">
        <v>83.87</v>
      </c>
      <c r="AB205" s="206">
        <v>0</v>
      </c>
      <c r="AC205" s="206">
        <v>100</v>
      </c>
      <c r="AD205" s="206">
        <v>0</v>
      </c>
    </row>
    <row r="206" spans="1:30" x14ac:dyDescent="0.2">
      <c r="A206" s="208" t="s">
        <v>90</v>
      </c>
      <c r="B206" s="207">
        <v>40694</v>
      </c>
      <c r="C206" s="206" t="s">
        <v>967</v>
      </c>
      <c r="E206" s="208">
        <v>818</v>
      </c>
      <c r="F206" s="208">
        <v>95.06</v>
      </c>
      <c r="G206" s="206">
        <v>8.51</v>
      </c>
      <c r="H206" s="206">
        <v>298</v>
      </c>
      <c r="I206" s="206">
        <v>43</v>
      </c>
      <c r="J206" s="206">
        <v>10</v>
      </c>
      <c r="K206" s="206">
        <v>33</v>
      </c>
      <c r="N206" s="206">
        <v>94.09</v>
      </c>
      <c r="O206" s="206">
        <v>98.25</v>
      </c>
      <c r="P206" s="206">
        <v>0.22</v>
      </c>
      <c r="Q206" s="206">
        <v>2.63</v>
      </c>
      <c r="R206" s="206">
        <v>0</v>
      </c>
      <c r="S206" s="206">
        <v>1</v>
      </c>
      <c r="T206" s="206">
        <v>0</v>
      </c>
      <c r="U206" s="206">
        <v>5</v>
      </c>
      <c r="V206" s="206">
        <v>17.21</v>
      </c>
      <c r="W206" s="206">
        <v>18.850000000000001</v>
      </c>
      <c r="X206" s="206">
        <v>63.93</v>
      </c>
      <c r="Y206" s="206">
        <v>10.38</v>
      </c>
      <c r="Z206" s="206">
        <v>17.21</v>
      </c>
      <c r="AA206" s="206">
        <v>72.400000000000006</v>
      </c>
      <c r="AB206" s="206">
        <v>100</v>
      </c>
      <c r="AC206" s="206">
        <v>0</v>
      </c>
      <c r="AD206" s="206">
        <v>0</v>
      </c>
    </row>
    <row r="207" spans="1:30" x14ac:dyDescent="0.2">
      <c r="A207" s="208" t="s">
        <v>96</v>
      </c>
      <c r="B207" s="207">
        <v>40694</v>
      </c>
      <c r="C207" s="206" t="s">
        <v>969</v>
      </c>
      <c r="E207" s="208">
        <v>746</v>
      </c>
      <c r="F207" s="208">
        <v>96.76</v>
      </c>
      <c r="G207" s="206">
        <v>5.35</v>
      </c>
      <c r="H207" s="206">
        <v>246</v>
      </c>
      <c r="I207" s="206">
        <v>9</v>
      </c>
      <c r="J207" s="206">
        <v>9</v>
      </c>
      <c r="K207" s="206">
        <v>0</v>
      </c>
      <c r="V207" s="206">
        <v>7.79</v>
      </c>
      <c r="W207" s="206">
        <v>11.56</v>
      </c>
      <c r="X207" s="206">
        <v>80.650000000000006</v>
      </c>
      <c r="Y207" s="206">
        <v>1.76</v>
      </c>
      <c r="Z207" s="206">
        <v>11.06</v>
      </c>
      <c r="AA207" s="206">
        <v>87.19</v>
      </c>
      <c r="AB207" s="206">
        <v>0</v>
      </c>
      <c r="AC207" s="206">
        <v>0</v>
      </c>
      <c r="AD207" s="206">
        <v>100</v>
      </c>
    </row>
    <row r="208" spans="1:30" x14ac:dyDescent="0.2">
      <c r="A208" s="208" t="s">
        <v>100</v>
      </c>
      <c r="B208" s="207">
        <v>40694</v>
      </c>
      <c r="C208" s="206" t="s">
        <v>971</v>
      </c>
      <c r="E208" s="208">
        <v>730</v>
      </c>
      <c r="F208" s="208">
        <v>96.66</v>
      </c>
      <c r="G208" s="206">
        <v>2</v>
      </c>
      <c r="H208" s="206">
        <v>226</v>
      </c>
      <c r="M208" s="208">
        <v>0.13700000000000001</v>
      </c>
      <c r="V208" s="206">
        <v>6.62</v>
      </c>
      <c r="W208" s="206">
        <v>5.92</v>
      </c>
      <c r="X208" s="206">
        <v>87.46</v>
      </c>
      <c r="Y208" s="206">
        <v>1.05</v>
      </c>
      <c r="Z208" s="206">
        <v>4.53</v>
      </c>
      <c r="AA208" s="206">
        <v>94.43</v>
      </c>
      <c r="AB208" s="206">
        <v>0</v>
      </c>
      <c r="AC208" s="206">
        <v>12.5</v>
      </c>
      <c r="AD208" s="206">
        <v>87.5</v>
      </c>
    </row>
    <row r="209" spans="1:30" x14ac:dyDescent="0.2">
      <c r="A209" s="208" t="s">
        <v>107</v>
      </c>
      <c r="B209" s="207">
        <v>40694</v>
      </c>
      <c r="C209" s="206" t="s">
        <v>974</v>
      </c>
      <c r="D209" s="206" t="s">
        <v>949</v>
      </c>
      <c r="E209" s="208">
        <v>905</v>
      </c>
      <c r="F209" s="208">
        <v>95.71</v>
      </c>
      <c r="G209" s="206">
        <v>5.72</v>
      </c>
      <c r="H209" s="206">
        <v>333</v>
      </c>
      <c r="I209" s="206">
        <v>6</v>
      </c>
      <c r="J209" s="206">
        <v>3</v>
      </c>
      <c r="K209" s="206">
        <v>3</v>
      </c>
      <c r="N209" s="206">
        <v>94.89</v>
      </c>
      <c r="O209" s="206">
        <v>100</v>
      </c>
      <c r="P209" s="206">
        <v>1.26</v>
      </c>
      <c r="Q209" s="206">
        <v>0</v>
      </c>
      <c r="R209" s="206">
        <v>0</v>
      </c>
      <c r="U209" s="206">
        <v>4</v>
      </c>
      <c r="V209" s="206">
        <v>14.89</v>
      </c>
      <c r="W209" s="206">
        <v>11.06</v>
      </c>
      <c r="X209" s="206">
        <v>74.040000000000006</v>
      </c>
      <c r="Y209" s="206">
        <v>8.3000000000000007</v>
      </c>
      <c r="Z209" s="206">
        <v>12.98</v>
      </c>
      <c r="AA209" s="206">
        <v>78.72</v>
      </c>
      <c r="AB209" s="206">
        <v>0</v>
      </c>
      <c r="AC209" s="206">
        <v>0</v>
      </c>
      <c r="AD209" s="206">
        <v>100</v>
      </c>
    </row>
    <row r="210" spans="1:30" x14ac:dyDescent="0.2">
      <c r="A210" s="208" t="s">
        <v>113</v>
      </c>
      <c r="B210" s="207">
        <v>40694</v>
      </c>
      <c r="C210" s="206" t="s">
        <v>977</v>
      </c>
      <c r="E210" s="208">
        <v>402</v>
      </c>
      <c r="F210" s="208">
        <v>96.34</v>
      </c>
      <c r="G210" s="206">
        <v>6.83</v>
      </c>
      <c r="H210" s="206">
        <v>158</v>
      </c>
      <c r="I210" s="206">
        <v>7</v>
      </c>
      <c r="J210" s="206">
        <v>0</v>
      </c>
      <c r="K210" s="206">
        <v>7</v>
      </c>
      <c r="V210" s="206">
        <v>0</v>
      </c>
      <c r="W210" s="206">
        <v>2.19</v>
      </c>
      <c r="X210" s="206">
        <v>97.81</v>
      </c>
      <c r="Y210" s="206">
        <v>0</v>
      </c>
      <c r="Z210" s="206">
        <v>0.88</v>
      </c>
      <c r="AA210" s="206">
        <v>99.12</v>
      </c>
      <c r="AB210" s="206">
        <v>0</v>
      </c>
      <c r="AC210" s="206">
        <v>0</v>
      </c>
      <c r="AD210" s="206">
        <v>100</v>
      </c>
    </row>
    <row r="211" spans="1:30" x14ac:dyDescent="0.2">
      <c r="A211" s="208" t="s">
        <v>129</v>
      </c>
      <c r="B211" s="207">
        <v>40694</v>
      </c>
      <c r="C211" s="206" t="s">
        <v>985</v>
      </c>
      <c r="E211" s="208">
        <v>815</v>
      </c>
      <c r="F211" s="208">
        <v>96.35</v>
      </c>
      <c r="G211" s="206">
        <v>5.36</v>
      </c>
      <c r="H211" s="206">
        <v>325</v>
      </c>
      <c r="I211" s="206">
        <v>4</v>
      </c>
      <c r="J211" s="206">
        <v>0</v>
      </c>
      <c r="K211" s="206">
        <v>4</v>
      </c>
      <c r="N211" s="206">
        <v>95.17</v>
      </c>
      <c r="O211" s="206">
        <v>98.68</v>
      </c>
      <c r="P211" s="206">
        <v>2.87</v>
      </c>
      <c r="Q211" s="206">
        <v>14.47</v>
      </c>
      <c r="R211" s="206">
        <v>0</v>
      </c>
      <c r="S211" s="206">
        <v>5</v>
      </c>
      <c r="T211" s="206">
        <v>0</v>
      </c>
      <c r="U211" s="206">
        <v>4</v>
      </c>
      <c r="V211" s="206">
        <v>4.21</v>
      </c>
      <c r="W211" s="206">
        <v>4.95</v>
      </c>
      <c r="X211" s="206">
        <v>90.84</v>
      </c>
      <c r="Y211" s="206">
        <v>1.24</v>
      </c>
      <c r="Z211" s="206">
        <v>4.21</v>
      </c>
      <c r="AA211" s="206">
        <v>94.55</v>
      </c>
      <c r="AB211" s="206">
        <v>0</v>
      </c>
      <c r="AC211" s="206">
        <v>25</v>
      </c>
      <c r="AD211" s="206">
        <v>75</v>
      </c>
    </row>
    <row r="212" spans="1:30" x14ac:dyDescent="0.2">
      <c r="A212" s="208" t="s">
        <v>135</v>
      </c>
      <c r="B212" s="207">
        <v>40694</v>
      </c>
      <c r="C212" s="206" t="s">
        <v>988</v>
      </c>
      <c r="D212" s="206" t="s">
        <v>946</v>
      </c>
      <c r="E212" s="208">
        <v>903</v>
      </c>
      <c r="F212" s="208">
        <v>95.41</v>
      </c>
      <c r="G212" s="206">
        <v>5.96</v>
      </c>
      <c r="H212" s="206">
        <v>330</v>
      </c>
      <c r="I212" s="206">
        <v>79</v>
      </c>
      <c r="J212" s="206">
        <v>19</v>
      </c>
      <c r="K212" s="206">
        <v>60</v>
      </c>
      <c r="N212" s="206">
        <v>95.33</v>
      </c>
      <c r="O212" s="206">
        <v>98.25</v>
      </c>
      <c r="P212" s="206">
        <v>2.4</v>
      </c>
      <c r="Q212" s="206">
        <v>4.3899999999999997</v>
      </c>
      <c r="R212" s="206">
        <v>0</v>
      </c>
      <c r="S212" s="206">
        <v>2</v>
      </c>
      <c r="T212" s="206">
        <v>0</v>
      </c>
      <c r="U212" s="206">
        <v>10</v>
      </c>
      <c r="V212" s="206">
        <v>21.94</v>
      </c>
      <c r="W212" s="206">
        <v>17.809999999999999</v>
      </c>
      <c r="X212" s="206">
        <v>60.25</v>
      </c>
      <c r="Y212" s="206">
        <v>19.600000000000001</v>
      </c>
      <c r="Z212" s="206">
        <v>19.239999999999998</v>
      </c>
      <c r="AA212" s="206">
        <v>61.15</v>
      </c>
      <c r="AB212" s="206">
        <v>35.22</v>
      </c>
      <c r="AC212" s="206">
        <v>33.200000000000003</v>
      </c>
      <c r="AD212" s="206">
        <v>31.58</v>
      </c>
    </row>
    <row r="213" spans="1:30" x14ac:dyDescent="0.2">
      <c r="A213" s="208" t="s">
        <v>141</v>
      </c>
      <c r="B213" s="207">
        <v>40694</v>
      </c>
      <c r="C213" s="206" t="s">
        <v>991</v>
      </c>
      <c r="D213" s="206" t="s">
        <v>949</v>
      </c>
      <c r="E213" s="208">
        <v>889</v>
      </c>
      <c r="F213" s="208">
        <v>95.85</v>
      </c>
      <c r="G213" s="206">
        <v>7.72</v>
      </c>
      <c r="H213" s="206">
        <v>337</v>
      </c>
      <c r="I213" s="206">
        <v>17</v>
      </c>
      <c r="J213" s="206">
        <v>8</v>
      </c>
      <c r="K213" s="206">
        <v>9</v>
      </c>
      <c r="M213" s="208">
        <v>0.1125</v>
      </c>
      <c r="N213" s="206">
        <v>96</v>
      </c>
      <c r="O213" s="206">
        <v>94.74</v>
      </c>
      <c r="P213" s="206">
        <v>1.98</v>
      </c>
      <c r="Q213" s="206">
        <v>0</v>
      </c>
      <c r="R213" s="206">
        <v>0</v>
      </c>
      <c r="S213" s="206">
        <v>7</v>
      </c>
      <c r="T213" s="206">
        <v>0</v>
      </c>
      <c r="U213" s="206">
        <v>4</v>
      </c>
      <c r="V213" s="206">
        <v>10.69</v>
      </c>
      <c r="W213" s="206">
        <v>8.65</v>
      </c>
      <c r="X213" s="206">
        <v>80.66</v>
      </c>
      <c r="Y213" s="206">
        <v>5.08</v>
      </c>
      <c r="Z213" s="206">
        <v>7.87</v>
      </c>
      <c r="AA213" s="206">
        <v>87.06</v>
      </c>
      <c r="AB213" s="206">
        <v>25</v>
      </c>
      <c r="AC213" s="206">
        <v>50</v>
      </c>
      <c r="AD213" s="206">
        <v>25</v>
      </c>
    </row>
    <row r="214" spans="1:30" x14ac:dyDescent="0.2">
      <c r="A214" s="208" t="s">
        <v>151</v>
      </c>
      <c r="B214" s="207">
        <v>40694</v>
      </c>
      <c r="C214" s="206" t="s">
        <v>995</v>
      </c>
      <c r="E214" s="208">
        <v>965</v>
      </c>
      <c r="F214" s="208">
        <v>95.41</v>
      </c>
      <c r="G214" s="206">
        <v>3.21</v>
      </c>
      <c r="H214" s="206">
        <v>444</v>
      </c>
      <c r="I214" s="206">
        <v>1</v>
      </c>
      <c r="J214" s="206">
        <v>0</v>
      </c>
      <c r="K214" s="206">
        <v>1</v>
      </c>
      <c r="V214" s="206">
        <v>2.6</v>
      </c>
      <c r="W214" s="206">
        <v>6.27</v>
      </c>
      <c r="X214" s="206">
        <v>91.13</v>
      </c>
      <c r="Y214" s="206">
        <v>3.36</v>
      </c>
      <c r="Z214" s="206">
        <v>12.23</v>
      </c>
      <c r="AA214" s="206">
        <v>84.4</v>
      </c>
      <c r="AB214" s="206">
        <v>6.09</v>
      </c>
      <c r="AC214" s="206">
        <v>27.24</v>
      </c>
      <c r="AD214" s="206">
        <v>66.67</v>
      </c>
    </row>
    <row r="215" spans="1:30" x14ac:dyDescent="0.2">
      <c r="A215" s="208" t="s">
        <v>153</v>
      </c>
      <c r="B215" s="207">
        <v>40694</v>
      </c>
      <c r="C215" s="206" t="s">
        <v>3216</v>
      </c>
      <c r="E215" s="208">
        <v>626</v>
      </c>
      <c r="F215" s="208">
        <v>97.25</v>
      </c>
      <c r="G215" s="206">
        <v>6.49</v>
      </c>
      <c r="H215" s="206">
        <v>171</v>
      </c>
      <c r="I215" s="206">
        <v>23</v>
      </c>
      <c r="J215" s="206">
        <v>1</v>
      </c>
      <c r="K215" s="206">
        <v>22</v>
      </c>
      <c r="N215" s="206">
        <v>95.17</v>
      </c>
      <c r="O215" s="206">
        <v>96.49</v>
      </c>
      <c r="P215" s="206">
        <v>2.04</v>
      </c>
      <c r="Q215" s="206">
        <v>1.75</v>
      </c>
      <c r="R215" s="206">
        <v>0</v>
      </c>
      <c r="U215" s="206">
        <v>5</v>
      </c>
      <c r="V215" s="206">
        <v>7.49</v>
      </c>
      <c r="W215" s="206">
        <v>4.03</v>
      </c>
      <c r="X215" s="206">
        <v>88.47</v>
      </c>
      <c r="Y215" s="206">
        <v>4.6100000000000003</v>
      </c>
      <c r="Z215" s="206">
        <v>7.78</v>
      </c>
      <c r="AA215" s="206">
        <v>87.61</v>
      </c>
      <c r="AB215" s="206">
        <v>10.64</v>
      </c>
      <c r="AC215" s="206">
        <v>23.4</v>
      </c>
      <c r="AD215" s="206">
        <v>65.959999999999994</v>
      </c>
    </row>
    <row r="216" spans="1:30" x14ac:dyDescent="0.2">
      <c r="A216" s="208" t="s">
        <v>154</v>
      </c>
      <c r="B216" s="207">
        <v>40694</v>
      </c>
      <c r="C216" s="206" t="s">
        <v>996</v>
      </c>
      <c r="E216" s="208">
        <v>1110</v>
      </c>
      <c r="F216" s="208">
        <v>96.51</v>
      </c>
      <c r="G216" s="206">
        <v>5.67</v>
      </c>
      <c r="H216" s="206">
        <v>356</v>
      </c>
      <c r="N216" s="206">
        <v>94.31</v>
      </c>
      <c r="O216" s="206">
        <v>94.74</v>
      </c>
      <c r="P216" s="206">
        <v>0.68</v>
      </c>
      <c r="Q216" s="206">
        <v>0</v>
      </c>
      <c r="R216" s="206">
        <v>0</v>
      </c>
      <c r="U216" s="206">
        <v>6</v>
      </c>
      <c r="V216" s="206">
        <v>5.65</v>
      </c>
      <c r="W216" s="206">
        <v>3.7</v>
      </c>
      <c r="X216" s="206">
        <v>90.64</v>
      </c>
      <c r="Y216" s="206">
        <v>2.73</v>
      </c>
      <c r="Z216" s="206">
        <v>4.68</v>
      </c>
      <c r="AA216" s="206">
        <v>92.59</v>
      </c>
      <c r="AB216" s="206">
        <v>0</v>
      </c>
      <c r="AC216" s="206">
        <v>0</v>
      </c>
      <c r="AD216" s="206">
        <v>100</v>
      </c>
    </row>
    <row r="217" spans="1:30" x14ac:dyDescent="0.2">
      <c r="A217" s="208" t="s">
        <v>156</v>
      </c>
      <c r="B217" s="207">
        <v>40694</v>
      </c>
      <c r="C217" s="206" t="s">
        <v>997</v>
      </c>
      <c r="D217" s="206" t="s">
        <v>949</v>
      </c>
      <c r="E217" s="208">
        <v>1141</v>
      </c>
      <c r="F217" s="208">
        <v>96.13</v>
      </c>
      <c r="G217" s="206">
        <v>7.39</v>
      </c>
      <c r="H217" s="206">
        <v>451</v>
      </c>
      <c r="I217" s="206">
        <v>23</v>
      </c>
      <c r="J217" s="206">
        <v>8</v>
      </c>
      <c r="K217" s="206">
        <v>15</v>
      </c>
      <c r="V217" s="206">
        <v>8.92</v>
      </c>
      <c r="W217" s="206">
        <v>14.74</v>
      </c>
      <c r="X217" s="206">
        <v>76.34</v>
      </c>
      <c r="Y217" s="206">
        <v>10.94</v>
      </c>
      <c r="Z217" s="206">
        <v>14.98</v>
      </c>
      <c r="AA217" s="206">
        <v>74.08</v>
      </c>
      <c r="AB217" s="206">
        <v>21.24</v>
      </c>
      <c r="AC217" s="206">
        <v>38.659999999999997</v>
      </c>
      <c r="AD217" s="206">
        <v>40.1</v>
      </c>
    </row>
    <row r="218" spans="1:30" x14ac:dyDescent="0.2">
      <c r="A218" s="208" t="s">
        <v>159</v>
      </c>
      <c r="B218" s="207">
        <v>40694</v>
      </c>
      <c r="C218" s="206" t="s">
        <v>998</v>
      </c>
      <c r="E218" s="208">
        <v>527</v>
      </c>
      <c r="F218" s="208">
        <v>96.56</v>
      </c>
      <c r="G218" s="206">
        <v>5.43</v>
      </c>
      <c r="H218" s="206">
        <v>199</v>
      </c>
      <c r="I218" s="206">
        <v>31</v>
      </c>
      <c r="J218" s="206">
        <v>21</v>
      </c>
      <c r="K218" s="206">
        <v>10</v>
      </c>
      <c r="V218" s="206">
        <v>10.68</v>
      </c>
      <c r="W218" s="206">
        <v>12.38</v>
      </c>
      <c r="X218" s="206">
        <v>76.94</v>
      </c>
      <c r="Y218" s="206">
        <v>7.52</v>
      </c>
      <c r="Z218" s="206">
        <v>18.45</v>
      </c>
      <c r="AA218" s="206">
        <v>74.03</v>
      </c>
      <c r="AB218" s="206">
        <v>16.670000000000002</v>
      </c>
      <c r="AC218" s="206">
        <v>34.42</v>
      </c>
      <c r="AD218" s="206">
        <v>48.91</v>
      </c>
    </row>
    <row r="219" spans="1:30" x14ac:dyDescent="0.2">
      <c r="A219" s="208" t="s">
        <v>161</v>
      </c>
      <c r="B219" s="207">
        <v>40694</v>
      </c>
      <c r="C219" s="206" t="s">
        <v>999</v>
      </c>
      <c r="D219" s="206" t="s">
        <v>949</v>
      </c>
      <c r="E219" s="208">
        <v>906</v>
      </c>
      <c r="F219" s="208">
        <v>97.28</v>
      </c>
      <c r="G219" s="206">
        <v>4.82</v>
      </c>
      <c r="H219" s="206">
        <v>265</v>
      </c>
      <c r="I219" s="206">
        <v>9</v>
      </c>
      <c r="J219" s="206">
        <v>2</v>
      </c>
      <c r="K219" s="206">
        <v>7</v>
      </c>
      <c r="N219" s="206">
        <v>93.9</v>
      </c>
      <c r="O219" s="206">
        <v>94.74</v>
      </c>
      <c r="P219" s="206">
        <v>0.88</v>
      </c>
      <c r="Q219" s="206">
        <v>2.63</v>
      </c>
      <c r="R219" s="206">
        <v>0</v>
      </c>
      <c r="S219" s="206">
        <v>0</v>
      </c>
      <c r="T219" s="206">
        <v>0</v>
      </c>
      <c r="U219" s="206">
        <v>5</v>
      </c>
      <c r="V219" s="206">
        <v>8.66</v>
      </c>
      <c r="W219" s="206">
        <v>5.84</v>
      </c>
      <c r="X219" s="206">
        <v>85.5</v>
      </c>
      <c r="Y219" s="206">
        <v>6.28</v>
      </c>
      <c r="Z219" s="206">
        <v>7.58</v>
      </c>
      <c r="AA219" s="206">
        <v>86.15</v>
      </c>
      <c r="AB219" s="206">
        <v>8.33</v>
      </c>
      <c r="AC219" s="206">
        <v>8.33</v>
      </c>
      <c r="AD219" s="206">
        <v>83.33</v>
      </c>
    </row>
    <row r="220" spans="1:30" x14ac:dyDescent="0.2">
      <c r="A220" s="208" t="s">
        <v>165</v>
      </c>
      <c r="B220" s="207">
        <v>40694</v>
      </c>
      <c r="C220" s="206" t="s">
        <v>1001</v>
      </c>
      <c r="D220" s="206" t="s">
        <v>949</v>
      </c>
      <c r="E220" s="208">
        <v>1577</v>
      </c>
      <c r="F220" s="208">
        <v>95.88</v>
      </c>
      <c r="G220" s="206">
        <v>6.36</v>
      </c>
      <c r="H220" s="206">
        <v>528</v>
      </c>
      <c r="I220" s="206">
        <v>124</v>
      </c>
      <c r="J220" s="206">
        <v>84</v>
      </c>
      <c r="K220" s="206">
        <v>40</v>
      </c>
      <c r="L220" s="206">
        <v>2.8534999999999999</v>
      </c>
      <c r="M220" s="208">
        <v>6.3399999999999998E-2</v>
      </c>
      <c r="N220" s="206">
        <v>94.74</v>
      </c>
      <c r="O220" s="206">
        <v>97.37</v>
      </c>
      <c r="P220" s="206">
        <v>2.4900000000000002</v>
      </c>
      <c r="Q220" s="206">
        <v>1.05</v>
      </c>
      <c r="R220" s="206">
        <v>0</v>
      </c>
      <c r="S220" s="206">
        <v>0</v>
      </c>
      <c r="T220" s="206">
        <v>0</v>
      </c>
      <c r="U220" s="206">
        <v>4</v>
      </c>
      <c r="V220" s="206">
        <v>14.1</v>
      </c>
      <c r="W220" s="206">
        <v>13.91</v>
      </c>
      <c r="X220" s="206">
        <v>71.989999999999995</v>
      </c>
      <c r="Y220" s="206">
        <v>13.44</v>
      </c>
      <c r="Z220" s="206">
        <v>17.579999999999998</v>
      </c>
      <c r="AA220" s="206">
        <v>68.98</v>
      </c>
      <c r="AB220" s="206">
        <v>20.45</v>
      </c>
      <c r="AC220" s="206">
        <v>35.54</v>
      </c>
      <c r="AD220" s="206">
        <v>44.01</v>
      </c>
    </row>
    <row r="221" spans="1:30" x14ac:dyDescent="0.2">
      <c r="A221" s="208" t="s">
        <v>169</v>
      </c>
      <c r="B221" s="207">
        <v>40694</v>
      </c>
      <c r="C221" s="206" t="s">
        <v>1003</v>
      </c>
      <c r="E221" s="208">
        <v>905</v>
      </c>
      <c r="F221" s="208">
        <v>95.95</v>
      </c>
      <c r="G221" s="206">
        <v>6.76</v>
      </c>
      <c r="H221" s="206">
        <v>326</v>
      </c>
      <c r="I221" s="206">
        <v>20</v>
      </c>
      <c r="J221" s="206">
        <v>10</v>
      </c>
      <c r="K221" s="206">
        <v>10</v>
      </c>
      <c r="N221" s="206">
        <v>95.05</v>
      </c>
      <c r="O221" s="206">
        <v>99.12</v>
      </c>
      <c r="P221" s="206">
        <v>0.52</v>
      </c>
      <c r="Q221" s="206">
        <v>0</v>
      </c>
      <c r="R221" s="206">
        <v>0</v>
      </c>
      <c r="S221" s="206">
        <v>2</v>
      </c>
      <c r="T221" s="206">
        <v>0</v>
      </c>
      <c r="U221" s="206">
        <v>9</v>
      </c>
      <c r="V221" s="206">
        <v>14.35</v>
      </c>
      <c r="W221" s="206">
        <v>10.76</v>
      </c>
      <c r="X221" s="206">
        <v>74.89</v>
      </c>
      <c r="Y221" s="206">
        <v>7.4</v>
      </c>
      <c r="Z221" s="206">
        <v>11.66</v>
      </c>
      <c r="AA221" s="206">
        <v>80.94</v>
      </c>
      <c r="AB221" s="206">
        <v>40</v>
      </c>
      <c r="AC221" s="206">
        <v>40</v>
      </c>
      <c r="AD221" s="206">
        <v>20</v>
      </c>
    </row>
    <row r="222" spans="1:30" x14ac:dyDescent="0.2">
      <c r="A222" s="208" t="s">
        <v>173</v>
      </c>
      <c r="B222" s="207">
        <v>40694</v>
      </c>
      <c r="C222" s="206" t="s">
        <v>1005</v>
      </c>
      <c r="E222" s="208">
        <v>1553</v>
      </c>
      <c r="F222" s="208">
        <v>96.59</v>
      </c>
      <c r="G222" s="206">
        <v>6.41</v>
      </c>
      <c r="H222" s="206">
        <v>493</v>
      </c>
      <c r="I222" s="206">
        <v>65</v>
      </c>
      <c r="J222" s="206">
        <v>50</v>
      </c>
      <c r="K222" s="206">
        <v>15</v>
      </c>
      <c r="M222" s="208">
        <v>6.4399999999999999E-2</v>
      </c>
      <c r="N222" s="206">
        <v>95.74</v>
      </c>
      <c r="O222" s="206">
        <v>96.49</v>
      </c>
      <c r="P222" s="206">
        <v>2.5099999999999998</v>
      </c>
      <c r="Q222" s="206">
        <v>0</v>
      </c>
      <c r="R222" s="206">
        <v>0.98</v>
      </c>
      <c r="S222" s="206">
        <v>13</v>
      </c>
      <c r="T222" s="206">
        <v>0</v>
      </c>
      <c r="U222" s="206">
        <v>7</v>
      </c>
      <c r="V222" s="206">
        <v>6.6</v>
      </c>
      <c r="W222" s="206">
        <v>9.7200000000000006</v>
      </c>
      <c r="X222" s="206">
        <v>83.68</v>
      </c>
      <c r="Y222" s="206">
        <v>6.13</v>
      </c>
      <c r="Z222" s="206">
        <v>11.4</v>
      </c>
      <c r="AA222" s="206">
        <v>82.47</v>
      </c>
      <c r="AB222" s="206">
        <v>15.01</v>
      </c>
      <c r="AC222" s="206">
        <v>32.049999999999997</v>
      </c>
      <c r="AD222" s="206">
        <v>52.94</v>
      </c>
    </row>
    <row r="223" spans="1:30" x14ac:dyDescent="0.2">
      <c r="A223" s="208" t="s">
        <v>177</v>
      </c>
      <c r="B223" s="207">
        <v>40694</v>
      </c>
      <c r="C223" s="206" t="s">
        <v>1007</v>
      </c>
      <c r="D223" s="206" t="s">
        <v>949</v>
      </c>
      <c r="E223" s="208">
        <v>1175</v>
      </c>
      <c r="F223" s="208">
        <v>95.95</v>
      </c>
      <c r="G223" s="206">
        <v>9.08</v>
      </c>
      <c r="H223" s="206">
        <v>451</v>
      </c>
      <c r="I223" s="206">
        <v>15</v>
      </c>
      <c r="J223" s="206">
        <v>0</v>
      </c>
      <c r="K223" s="206">
        <v>15</v>
      </c>
      <c r="N223" s="206">
        <v>95.13</v>
      </c>
      <c r="O223" s="206">
        <v>96.05</v>
      </c>
      <c r="P223" s="206">
        <v>1.45</v>
      </c>
      <c r="Q223" s="206">
        <v>0</v>
      </c>
      <c r="R223" s="206">
        <v>0</v>
      </c>
      <c r="S223" s="206">
        <v>9</v>
      </c>
      <c r="T223" s="206">
        <v>0</v>
      </c>
      <c r="U223" s="206">
        <v>3</v>
      </c>
      <c r="V223" s="206">
        <v>16.559999999999999</v>
      </c>
      <c r="W223" s="206">
        <v>10.76</v>
      </c>
      <c r="X223" s="206">
        <v>72.680000000000007</v>
      </c>
      <c r="Y223" s="206">
        <v>9.44</v>
      </c>
      <c r="Z223" s="206">
        <v>13.08</v>
      </c>
      <c r="AA223" s="206">
        <v>77.48</v>
      </c>
      <c r="AB223" s="206">
        <v>50</v>
      </c>
      <c r="AC223" s="206">
        <v>0</v>
      </c>
      <c r="AD223" s="206">
        <v>50</v>
      </c>
    </row>
    <row r="224" spans="1:30" x14ac:dyDescent="0.2">
      <c r="A224" s="208" t="s">
        <v>183</v>
      </c>
      <c r="B224" s="207">
        <v>40694</v>
      </c>
      <c r="C224" s="206" t="s">
        <v>1010</v>
      </c>
      <c r="D224" s="206" t="s">
        <v>946</v>
      </c>
      <c r="E224" s="208">
        <v>810</v>
      </c>
      <c r="F224" s="208">
        <v>96.53</v>
      </c>
      <c r="G224" s="206">
        <v>4.71</v>
      </c>
      <c r="H224" s="206">
        <v>234</v>
      </c>
      <c r="I224" s="206">
        <v>16</v>
      </c>
      <c r="J224" s="206">
        <v>0</v>
      </c>
      <c r="K224" s="206">
        <v>16</v>
      </c>
      <c r="N224" s="206">
        <v>95.04</v>
      </c>
      <c r="O224" s="206">
        <v>100</v>
      </c>
      <c r="P224" s="206">
        <v>1.1399999999999999</v>
      </c>
      <c r="Q224" s="206">
        <v>21.05</v>
      </c>
      <c r="R224" s="206">
        <v>0</v>
      </c>
      <c r="S224" s="206">
        <v>1</v>
      </c>
      <c r="T224" s="206">
        <v>0</v>
      </c>
      <c r="U224" s="206">
        <v>2</v>
      </c>
      <c r="V224" s="206">
        <v>14.15</v>
      </c>
      <c r="W224" s="206">
        <v>10.24</v>
      </c>
      <c r="X224" s="206">
        <v>75.61</v>
      </c>
      <c r="Y224" s="206">
        <v>4.63</v>
      </c>
      <c r="Z224" s="206">
        <v>10</v>
      </c>
      <c r="AA224" s="206">
        <v>85.37</v>
      </c>
      <c r="AB224" s="206">
        <v>0</v>
      </c>
      <c r="AC224" s="206">
        <v>100</v>
      </c>
      <c r="AD224" s="206">
        <v>0</v>
      </c>
    </row>
    <row r="225" spans="1:30" x14ac:dyDescent="0.2">
      <c r="A225" s="208" t="s">
        <v>185</v>
      </c>
      <c r="B225" s="207">
        <v>40694</v>
      </c>
      <c r="C225" s="206" t="s">
        <v>1011</v>
      </c>
      <c r="D225" s="206" t="s">
        <v>949</v>
      </c>
      <c r="E225" s="208">
        <v>520</v>
      </c>
      <c r="F225" s="208">
        <v>93.69</v>
      </c>
      <c r="G225" s="206">
        <v>2.91</v>
      </c>
      <c r="H225" s="206">
        <v>190</v>
      </c>
      <c r="I225" s="206">
        <v>3</v>
      </c>
      <c r="J225" s="206">
        <v>0</v>
      </c>
      <c r="K225" s="206">
        <v>3</v>
      </c>
      <c r="N225" s="206">
        <v>94.74</v>
      </c>
      <c r="O225" s="206">
        <v>100</v>
      </c>
      <c r="P225" s="206">
        <v>0.52</v>
      </c>
      <c r="Q225" s="206">
        <v>0</v>
      </c>
      <c r="R225" s="206">
        <v>0</v>
      </c>
      <c r="S225" s="206">
        <v>2</v>
      </c>
      <c r="T225" s="206">
        <v>0</v>
      </c>
      <c r="U225" s="206">
        <v>2</v>
      </c>
      <c r="V225" s="206">
        <v>28.45</v>
      </c>
      <c r="W225" s="206">
        <v>13.81</v>
      </c>
      <c r="X225" s="206">
        <v>57.74</v>
      </c>
      <c r="Y225" s="206">
        <v>15.61</v>
      </c>
      <c r="Z225" s="206">
        <v>15.61</v>
      </c>
      <c r="AA225" s="206">
        <v>68.78</v>
      </c>
      <c r="AB225" s="206">
        <v>33.33</v>
      </c>
      <c r="AC225" s="206">
        <v>0</v>
      </c>
      <c r="AD225" s="206">
        <v>66.67</v>
      </c>
    </row>
    <row r="226" spans="1:30" x14ac:dyDescent="0.2">
      <c r="A226" s="208" t="s">
        <v>195</v>
      </c>
      <c r="B226" s="207">
        <v>40694</v>
      </c>
      <c r="C226" s="206" t="s">
        <v>1016</v>
      </c>
      <c r="E226" s="208">
        <v>745</v>
      </c>
      <c r="F226" s="208">
        <v>96.97</v>
      </c>
      <c r="G226" s="206">
        <v>6.64</v>
      </c>
      <c r="H226" s="206">
        <v>211</v>
      </c>
      <c r="I226" s="206">
        <v>2</v>
      </c>
      <c r="J226" s="206">
        <v>0</v>
      </c>
      <c r="K226" s="206">
        <v>2</v>
      </c>
      <c r="N226" s="206">
        <v>93.99</v>
      </c>
      <c r="O226" s="206">
        <v>92.11</v>
      </c>
      <c r="P226" s="206">
        <v>2.04</v>
      </c>
      <c r="Q226" s="206">
        <v>0</v>
      </c>
      <c r="R226" s="206">
        <v>0</v>
      </c>
      <c r="S226" s="206">
        <v>4</v>
      </c>
      <c r="T226" s="206">
        <v>0</v>
      </c>
      <c r="U226" s="206">
        <v>3</v>
      </c>
      <c r="V226" s="206">
        <v>3.75</v>
      </c>
      <c r="W226" s="206">
        <v>5.63</v>
      </c>
      <c r="X226" s="206">
        <v>90.62</v>
      </c>
      <c r="Y226" s="206">
        <v>1.61</v>
      </c>
      <c r="Z226" s="206">
        <v>5.36</v>
      </c>
      <c r="AA226" s="206">
        <v>93.03</v>
      </c>
      <c r="AB226" s="206">
        <v>14.29</v>
      </c>
      <c r="AC226" s="206">
        <v>14.29</v>
      </c>
      <c r="AD226" s="206">
        <v>71.430000000000007</v>
      </c>
    </row>
    <row r="227" spans="1:30" x14ac:dyDescent="0.2">
      <c r="A227" s="208" t="s">
        <v>197</v>
      </c>
      <c r="B227" s="207">
        <v>40694</v>
      </c>
      <c r="C227" s="206" t="s">
        <v>1017</v>
      </c>
      <c r="E227" s="208">
        <v>1234</v>
      </c>
      <c r="F227" s="208">
        <v>96.14</v>
      </c>
      <c r="G227" s="206">
        <v>6.72</v>
      </c>
      <c r="H227" s="206">
        <v>445</v>
      </c>
      <c r="I227" s="206">
        <v>12</v>
      </c>
      <c r="J227" s="206">
        <v>5</v>
      </c>
      <c r="K227" s="206">
        <v>7</v>
      </c>
      <c r="M227" s="208">
        <v>8.1000000000000003E-2</v>
      </c>
      <c r="N227" s="206">
        <v>92.56</v>
      </c>
      <c r="O227" s="206">
        <v>92.98</v>
      </c>
      <c r="P227" s="206">
        <v>1.1200000000000001</v>
      </c>
      <c r="Q227" s="206">
        <v>0</v>
      </c>
      <c r="R227" s="206">
        <v>0</v>
      </c>
      <c r="S227" s="206">
        <v>2</v>
      </c>
      <c r="T227" s="206">
        <v>0</v>
      </c>
      <c r="U227" s="206">
        <v>3</v>
      </c>
      <c r="V227" s="206">
        <v>12.2</v>
      </c>
      <c r="W227" s="206">
        <v>10.210000000000001</v>
      </c>
      <c r="X227" s="206">
        <v>77.58</v>
      </c>
      <c r="Y227" s="206">
        <v>10.59</v>
      </c>
      <c r="Z227" s="206">
        <v>13.33</v>
      </c>
      <c r="AA227" s="206">
        <v>76.09</v>
      </c>
      <c r="AB227" s="206">
        <v>20.79</v>
      </c>
      <c r="AC227" s="206">
        <v>29.1</v>
      </c>
      <c r="AD227" s="206">
        <v>50.12</v>
      </c>
    </row>
    <row r="228" spans="1:30" x14ac:dyDescent="0.2">
      <c r="A228" s="208" t="s">
        <v>199</v>
      </c>
      <c r="B228" s="207">
        <v>40694</v>
      </c>
      <c r="C228" s="206" t="s">
        <v>1018</v>
      </c>
      <c r="E228" s="208">
        <v>624</v>
      </c>
      <c r="F228" s="208">
        <v>96.06</v>
      </c>
      <c r="G228" s="206">
        <v>7.27</v>
      </c>
      <c r="H228" s="206">
        <v>234</v>
      </c>
      <c r="I228" s="206">
        <v>9</v>
      </c>
      <c r="J228" s="206">
        <v>4</v>
      </c>
      <c r="K228" s="206">
        <v>5</v>
      </c>
      <c r="N228" s="206">
        <v>93.06</v>
      </c>
      <c r="O228" s="206">
        <v>96.05</v>
      </c>
      <c r="P228" s="206">
        <v>0.28000000000000003</v>
      </c>
      <c r="Q228" s="206">
        <v>0</v>
      </c>
      <c r="R228" s="206">
        <v>0</v>
      </c>
      <c r="S228" s="206">
        <v>1</v>
      </c>
      <c r="T228" s="206">
        <v>0</v>
      </c>
      <c r="U228" s="206">
        <v>4</v>
      </c>
      <c r="V228" s="206">
        <v>7.27</v>
      </c>
      <c r="W228" s="206">
        <v>6.91</v>
      </c>
      <c r="X228" s="206">
        <v>85.82</v>
      </c>
      <c r="Y228" s="206">
        <v>2.1800000000000002</v>
      </c>
      <c r="Z228" s="206">
        <v>10.55</v>
      </c>
      <c r="AA228" s="206">
        <v>87.27</v>
      </c>
      <c r="AB228" s="206">
        <v>0</v>
      </c>
      <c r="AC228" s="206">
        <v>33.33</v>
      </c>
      <c r="AD228" s="206">
        <v>66.67</v>
      </c>
    </row>
    <row r="229" spans="1:30" x14ac:dyDescent="0.2">
      <c r="A229" s="208" t="s">
        <v>201</v>
      </c>
      <c r="B229" s="207">
        <v>40694</v>
      </c>
      <c r="C229" s="206" t="s">
        <v>1019</v>
      </c>
      <c r="E229" s="208">
        <v>681</v>
      </c>
      <c r="F229" s="208">
        <v>95.99</v>
      </c>
      <c r="G229" s="206">
        <v>5.36</v>
      </c>
      <c r="H229" s="206">
        <v>245</v>
      </c>
      <c r="I229" s="206">
        <v>8</v>
      </c>
      <c r="J229" s="206">
        <v>1</v>
      </c>
      <c r="K229" s="206">
        <v>7</v>
      </c>
      <c r="N229" s="206">
        <v>95.75</v>
      </c>
      <c r="O229" s="206">
        <v>97.37</v>
      </c>
      <c r="P229" s="206">
        <v>0.61</v>
      </c>
      <c r="Q229" s="206">
        <v>1.75</v>
      </c>
      <c r="R229" s="206">
        <v>0</v>
      </c>
      <c r="U229" s="206">
        <v>2</v>
      </c>
      <c r="V229" s="206">
        <v>14.38</v>
      </c>
      <c r="W229" s="206">
        <v>9.06</v>
      </c>
      <c r="X229" s="206">
        <v>76.56</v>
      </c>
      <c r="Y229" s="206">
        <v>6.88</v>
      </c>
      <c r="Z229" s="206">
        <v>10.31</v>
      </c>
      <c r="AA229" s="206">
        <v>82.81</v>
      </c>
      <c r="AB229" s="206">
        <v>50</v>
      </c>
      <c r="AC229" s="206">
        <v>50</v>
      </c>
      <c r="AD229" s="206">
        <v>0</v>
      </c>
    </row>
    <row r="230" spans="1:30" x14ac:dyDescent="0.2">
      <c r="A230" s="208" t="s">
        <v>203</v>
      </c>
      <c r="B230" s="207">
        <v>40694</v>
      </c>
      <c r="C230" s="206" t="s">
        <v>1020</v>
      </c>
      <c r="E230" s="208">
        <v>527</v>
      </c>
      <c r="F230" s="208">
        <v>95.95</v>
      </c>
      <c r="G230" s="206">
        <v>7.55</v>
      </c>
      <c r="H230" s="206">
        <v>171</v>
      </c>
      <c r="N230" s="206">
        <v>93.77</v>
      </c>
      <c r="O230" s="206">
        <v>85.53</v>
      </c>
      <c r="P230" s="206">
        <v>0.64</v>
      </c>
      <c r="Q230" s="206">
        <v>0</v>
      </c>
      <c r="R230" s="206">
        <v>0</v>
      </c>
      <c r="S230" s="206">
        <v>4</v>
      </c>
      <c r="T230" s="206">
        <v>0</v>
      </c>
      <c r="U230" s="206">
        <v>1</v>
      </c>
      <c r="V230" s="206">
        <v>11.65</v>
      </c>
      <c r="W230" s="206">
        <v>6.02</v>
      </c>
      <c r="X230" s="206">
        <v>82.33</v>
      </c>
      <c r="Y230" s="206">
        <v>5.64</v>
      </c>
      <c r="Z230" s="206">
        <v>8.65</v>
      </c>
      <c r="AA230" s="206">
        <v>85.71</v>
      </c>
      <c r="AB230" s="206">
        <v>0</v>
      </c>
      <c r="AC230" s="206">
        <v>0</v>
      </c>
      <c r="AD230" s="206">
        <v>100</v>
      </c>
    </row>
    <row r="231" spans="1:30" x14ac:dyDescent="0.2">
      <c r="A231" s="208" t="s">
        <v>205</v>
      </c>
      <c r="B231" s="207">
        <v>40694</v>
      </c>
      <c r="C231" s="206" t="s">
        <v>1021</v>
      </c>
      <c r="E231" s="208">
        <v>496</v>
      </c>
      <c r="F231" s="208">
        <v>96.36</v>
      </c>
      <c r="G231" s="206">
        <v>4.97</v>
      </c>
      <c r="H231" s="206">
        <v>169</v>
      </c>
      <c r="I231" s="206">
        <v>4</v>
      </c>
      <c r="J231" s="206">
        <v>1</v>
      </c>
      <c r="K231" s="206">
        <v>3</v>
      </c>
      <c r="N231" s="206">
        <v>93.75</v>
      </c>
      <c r="O231" s="206">
        <v>96.05</v>
      </c>
      <c r="P231" s="206">
        <v>2.63</v>
      </c>
      <c r="Q231" s="206">
        <v>1.32</v>
      </c>
      <c r="R231" s="206">
        <v>0</v>
      </c>
      <c r="S231" s="206">
        <v>1</v>
      </c>
      <c r="T231" s="206">
        <v>0</v>
      </c>
      <c r="U231" s="206">
        <v>2</v>
      </c>
      <c r="V231" s="206">
        <v>15.42</v>
      </c>
      <c r="W231" s="206">
        <v>13.44</v>
      </c>
      <c r="X231" s="206">
        <v>71.150000000000006</v>
      </c>
      <c r="Y231" s="206">
        <v>5.16</v>
      </c>
      <c r="Z231" s="206">
        <v>12.3</v>
      </c>
      <c r="AA231" s="206">
        <v>82.54</v>
      </c>
      <c r="AB231" s="206">
        <v>0</v>
      </c>
      <c r="AC231" s="206">
        <v>100</v>
      </c>
      <c r="AD231" s="206">
        <v>0</v>
      </c>
    </row>
    <row r="232" spans="1:30" x14ac:dyDescent="0.2">
      <c r="A232" s="208" t="s">
        <v>207</v>
      </c>
      <c r="B232" s="207">
        <v>40694</v>
      </c>
      <c r="C232" s="206" t="s">
        <v>1022</v>
      </c>
      <c r="D232" s="206" t="s">
        <v>946</v>
      </c>
      <c r="E232" s="208">
        <v>865</v>
      </c>
      <c r="F232" s="208">
        <v>95.24</v>
      </c>
      <c r="G232" s="206">
        <v>7.83</v>
      </c>
      <c r="H232" s="206">
        <v>325</v>
      </c>
      <c r="I232" s="206">
        <v>10</v>
      </c>
      <c r="J232" s="206">
        <v>1</v>
      </c>
      <c r="K232" s="206">
        <v>9</v>
      </c>
      <c r="M232" s="208">
        <v>0.11559999999999999</v>
      </c>
      <c r="N232" s="206">
        <v>94.49</v>
      </c>
      <c r="O232" s="206">
        <v>100</v>
      </c>
      <c r="P232" s="206">
        <v>2.76</v>
      </c>
      <c r="Q232" s="206">
        <v>0</v>
      </c>
      <c r="R232" s="206">
        <v>0</v>
      </c>
      <c r="S232" s="206">
        <v>0</v>
      </c>
      <c r="T232" s="206">
        <v>0</v>
      </c>
      <c r="U232" s="206">
        <v>6</v>
      </c>
      <c r="V232" s="206">
        <v>17.68</v>
      </c>
      <c r="W232" s="206">
        <v>10.86</v>
      </c>
      <c r="X232" s="206">
        <v>71.459999999999994</v>
      </c>
      <c r="Y232" s="206">
        <v>8.33</v>
      </c>
      <c r="Z232" s="206">
        <v>10.35</v>
      </c>
      <c r="AA232" s="206">
        <v>81.31</v>
      </c>
      <c r="AB232" s="206">
        <v>0</v>
      </c>
      <c r="AC232" s="206">
        <v>66.67</v>
      </c>
      <c r="AD232" s="206">
        <v>33.33</v>
      </c>
    </row>
    <row r="233" spans="1:30" x14ac:dyDescent="0.2">
      <c r="A233" s="208" t="s">
        <v>209</v>
      </c>
      <c r="B233" s="207">
        <v>40694</v>
      </c>
      <c r="C233" s="206" t="s">
        <v>1023</v>
      </c>
      <c r="E233" s="208">
        <v>847</v>
      </c>
      <c r="F233" s="208">
        <v>96.65</v>
      </c>
      <c r="G233" s="206">
        <v>4.9800000000000004</v>
      </c>
      <c r="H233" s="206">
        <v>283</v>
      </c>
      <c r="I233" s="206">
        <v>12</v>
      </c>
      <c r="J233" s="206">
        <v>4</v>
      </c>
      <c r="K233" s="206">
        <v>8</v>
      </c>
      <c r="N233" s="206">
        <v>92.57</v>
      </c>
      <c r="O233" s="206">
        <v>97.37</v>
      </c>
      <c r="P233" s="206">
        <v>0.26</v>
      </c>
      <c r="Q233" s="206">
        <v>0</v>
      </c>
      <c r="R233" s="206">
        <v>0</v>
      </c>
      <c r="S233" s="206">
        <v>1</v>
      </c>
      <c r="T233" s="206">
        <v>0</v>
      </c>
      <c r="U233" s="206">
        <v>5</v>
      </c>
      <c r="V233" s="206">
        <v>21.89</v>
      </c>
      <c r="W233" s="206">
        <v>15.9</v>
      </c>
      <c r="X233" s="206">
        <v>62.21</v>
      </c>
      <c r="Y233" s="206">
        <v>11.72</v>
      </c>
      <c r="Z233" s="206">
        <v>20.23</v>
      </c>
      <c r="AA233" s="206">
        <v>68.05</v>
      </c>
      <c r="AB233" s="206">
        <v>50</v>
      </c>
      <c r="AC233" s="206">
        <v>50</v>
      </c>
      <c r="AD233" s="206">
        <v>0</v>
      </c>
    </row>
    <row r="234" spans="1:30" x14ac:dyDescent="0.2">
      <c r="A234" s="208" t="s">
        <v>225</v>
      </c>
      <c r="B234" s="207">
        <v>40694</v>
      </c>
      <c r="C234" s="206" t="s">
        <v>1028</v>
      </c>
      <c r="D234" s="206" t="s">
        <v>949</v>
      </c>
      <c r="E234" s="208">
        <v>991</v>
      </c>
      <c r="F234" s="208">
        <v>96.01</v>
      </c>
      <c r="G234" s="206">
        <v>6.83</v>
      </c>
      <c r="H234" s="206">
        <v>326</v>
      </c>
      <c r="I234" s="206">
        <v>19</v>
      </c>
      <c r="J234" s="206">
        <v>9</v>
      </c>
      <c r="K234" s="206">
        <v>10</v>
      </c>
      <c r="N234" s="206">
        <v>94.49</v>
      </c>
      <c r="O234" s="206">
        <v>93.42</v>
      </c>
      <c r="P234" s="206">
        <v>1.43</v>
      </c>
      <c r="Q234" s="206">
        <v>1.32</v>
      </c>
      <c r="R234" s="206">
        <v>0</v>
      </c>
      <c r="S234" s="206">
        <v>0</v>
      </c>
      <c r="T234" s="206">
        <v>0</v>
      </c>
      <c r="U234" s="206">
        <v>6</v>
      </c>
      <c r="V234" s="206">
        <v>17.68</v>
      </c>
      <c r="W234" s="206">
        <v>12.63</v>
      </c>
      <c r="X234" s="206">
        <v>69.680000000000007</v>
      </c>
      <c r="Y234" s="206">
        <v>9.26</v>
      </c>
      <c r="Z234" s="206">
        <v>13.89</v>
      </c>
      <c r="AA234" s="206">
        <v>76.84</v>
      </c>
      <c r="AB234" s="206">
        <v>0</v>
      </c>
      <c r="AC234" s="206">
        <v>0</v>
      </c>
      <c r="AD234" s="206">
        <v>0</v>
      </c>
    </row>
    <row r="235" spans="1:30" x14ac:dyDescent="0.2">
      <c r="A235" s="208" t="s">
        <v>227</v>
      </c>
      <c r="B235" s="207">
        <v>40694</v>
      </c>
      <c r="C235" s="206" t="s">
        <v>1029</v>
      </c>
      <c r="E235" s="208">
        <v>1129</v>
      </c>
      <c r="F235" s="208">
        <v>95.86</v>
      </c>
      <c r="G235" s="206">
        <v>5.91</v>
      </c>
      <c r="H235" s="206">
        <v>423</v>
      </c>
      <c r="I235" s="206">
        <v>7</v>
      </c>
      <c r="J235" s="206">
        <v>0</v>
      </c>
      <c r="K235" s="206">
        <v>7</v>
      </c>
      <c r="N235" s="206">
        <v>93.65</v>
      </c>
      <c r="O235" s="206">
        <v>93.42</v>
      </c>
      <c r="P235" s="206">
        <v>0.47</v>
      </c>
      <c r="Q235" s="206">
        <v>1.32</v>
      </c>
      <c r="R235" s="206">
        <v>0</v>
      </c>
      <c r="U235" s="206">
        <v>5</v>
      </c>
      <c r="V235" s="206">
        <v>8.09</v>
      </c>
      <c r="W235" s="206">
        <v>12.77</v>
      </c>
      <c r="X235" s="206">
        <v>79.14</v>
      </c>
      <c r="Y235" s="206">
        <v>5.76</v>
      </c>
      <c r="Z235" s="206">
        <v>9.89</v>
      </c>
      <c r="AA235" s="206">
        <v>84.35</v>
      </c>
      <c r="AB235" s="206">
        <v>33.33</v>
      </c>
      <c r="AC235" s="206">
        <v>0</v>
      </c>
      <c r="AD235" s="206">
        <v>66.67</v>
      </c>
    </row>
    <row r="236" spans="1:30" x14ac:dyDescent="0.2">
      <c r="A236" s="208" t="s">
        <v>231</v>
      </c>
      <c r="B236" s="207">
        <v>40694</v>
      </c>
      <c r="C236" s="206" t="s">
        <v>1031</v>
      </c>
      <c r="D236" s="206" t="s">
        <v>946</v>
      </c>
      <c r="E236" s="208">
        <v>883</v>
      </c>
      <c r="F236" s="208">
        <v>96.46</v>
      </c>
      <c r="G236" s="206">
        <v>8.77</v>
      </c>
      <c r="H236" s="206">
        <v>319</v>
      </c>
      <c r="I236" s="206">
        <v>42</v>
      </c>
      <c r="J236" s="206">
        <v>3</v>
      </c>
      <c r="K236" s="206">
        <v>39</v>
      </c>
      <c r="N236" s="206">
        <v>94.91</v>
      </c>
      <c r="O236" s="206">
        <v>100</v>
      </c>
      <c r="P236" s="206">
        <v>0.75</v>
      </c>
      <c r="Q236" s="206">
        <v>0</v>
      </c>
      <c r="R236" s="206">
        <v>0</v>
      </c>
      <c r="S236" s="206">
        <v>1</v>
      </c>
      <c r="T236" s="206">
        <v>0</v>
      </c>
      <c r="U236" s="206">
        <v>3</v>
      </c>
      <c r="V236" s="206">
        <v>16.440000000000001</v>
      </c>
      <c r="W236" s="206">
        <v>13.74</v>
      </c>
      <c r="X236" s="206">
        <v>69.819999999999993</v>
      </c>
      <c r="Y236" s="206">
        <v>9.23</v>
      </c>
      <c r="Z236" s="206">
        <v>14.19</v>
      </c>
      <c r="AA236" s="206">
        <v>76.58</v>
      </c>
      <c r="AB236" s="206">
        <v>33.33</v>
      </c>
      <c r="AC236" s="206">
        <v>33.33</v>
      </c>
      <c r="AD236" s="206">
        <v>33.33</v>
      </c>
    </row>
    <row r="237" spans="1:30" x14ac:dyDescent="0.2">
      <c r="A237" s="208" t="s">
        <v>233</v>
      </c>
      <c r="B237" s="207">
        <v>40694</v>
      </c>
      <c r="C237" s="206" t="s">
        <v>1032</v>
      </c>
      <c r="E237" s="208">
        <v>1705</v>
      </c>
      <c r="F237" s="208">
        <v>96.02</v>
      </c>
      <c r="G237" s="206">
        <v>6.53</v>
      </c>
      <c r="H237" s="206">
        <v>630</v>
      </c>
      <c r="I237" s="206">
        <v>25</v>
      </c>
      <c r="J237" s="206">
        <v>8</v>
      </c>
      <c r="K237" s="206">
        <v>17</v>
      </c>
      <c r="N237" s="206">
        <v>94.67</v>
      </c>
      <c r="O237" s="206">
        <v>89.47</v>
      </c>
      <c r="P237" s="206">
        <v>0.09</v>
      </c>
      <c r="Q237" s="206">
        <v>0</v>
      </c>
      <c r="R237" s="206">
        <v>0</v>
      </c>
      <c r="S237" s="206">
        <v>0</v>
      </c>
      <c r="T237" s="206">
        <v>1</v>
      </c>
      <c r="U237" s="206">
        <v>6</v>
      </c>
      <c r="V237" s="206">
        <v>15.31</v>
      </c>
      <c r="W237" s="206">
        <v>10.63</v>
      </c>
      <c r="X237" s="206">
        <v>74.06</v>
      </c>
      <c r="Y237" s="206">
        <v>5.14</v>
      </c>
      <c r="Z237" s="206">
        <v>9.7100000000000009</v>
      </c>
      <c r="AA237" s="206">
        <v>85.14</v>
      </c>
      <c r="AB237" s="206">
        <v>50</v>
      </c>
      <c r="AC237" s="206">
        <v>50</v>
      </c>
      <c r="AD237" s="206">
        <v>0</v>
      </c>
    </row>
    <row r="238" spans="1:30" x14ac:dyDescent="0.2">
      <c r="A238" s="208" t="s">
        <v>237</v>
      </c>
      <c r="B238" s="207">
        <v>40694</v>
      </c>
      <c r="C238" s="206" t="s">
        <v>1034</v>
      </c>
      <c r="D238" s="206" t="s">
        <v>949</v>
      </c>
      <c r="E238" s="208">
        <v>587</v>
      </c>
      <c r="F238" s="208">
        <v>95.05</v>
      </c>
      <c r="G238" s="206">
        <v>5.68</v>
      </c>
      <c r="H238" s="206">
        <v>233</v>
      </c>
      <c r="I238" s="206">
        <v>15</v>
      </c>
      <c r="J238" s="206">
        <v>1</v>
      </c>
      <c r="K238" s="206">
        <v>14</v>
      </c>
      <c r="N238" s="206">
        <v>95.3</v>
      </c>
      <c r="O238" s="206">
        <v>100</v>
      </c>
      <c r="P238" s="206">
        <v>1.25</v>
      </c>
      <c r="Q238" s="206">
        <v>0</v>
      </c>
      <c r="R238" s="206">
        <v>0</v>
      </c>
      <c r="S238" s="206">
        <v>0</v>
      </c>
      <c r="T238" s="206">
        <v>0</v>
      </c>
      <c r="U238" s="206">
        <v>1</v>
      </c>
      <c r="V238" s="206">
        <v>16.27</v>
      </c>
      <c r="W238" s="206">
        <v>11.19</v>
      </c>
      <c r="X238" s="206">
        <v>72.540000000000006</v>
      </c>
      <c r="Y238" s="206">
        <v>6.76</v>
      </c>
      <c r="Z238" s="206">
        <v>9.1199999999999992</v>
      </c>
      <c r="AA238" s="206">
        <v>84.12</v>
      </c>
      <c r="AB238" s="206">
        <v>0</v>
      </c>
      <c r="AC238" s="206">
        <v>0</v>
      </c>
      <c r="AD238" s="206">
        <v>100</v>
      </c>
    </row>
    <row r="239" spans="1:30" x14ac:dyDescent="0.2">
      <c r="A239" s="208" t="s">
        <v>243</v>
      </c>
      <c r="B239" s="207">
        <v>40694</v>
      </c>
      <c r="C239" s="206" t="s">
        <v>1037</v>
      </c>
      <c r="E239" s="208">
        <v>1045</v>
      </c>
      <c r="F239" s="208">
        <v>96.43</v>
      </c>
      <c r="G239" s="206">
        <v>7.66</v>
      </c>
      <c r="H239" s="206">
        <v>389</v>
      </c>
      <c r="I239" s="206">
        <v>2</v>
      </c>
      <c r="J239" s="206">
        <v>0</v>
      </c>
      <c r="K239" s="206">
        <v>2</v>
      </c>
      <c r="N239" s="206">
        <v>95.64</v>
      </c>
      <c r="O239" s="206">
        <v>97.37</v>
      </c>
      <c r="P239" s="206">
        <v>1.93</v>
      </c>
      <c r="Q239" s="206">
        <v>0</v>
      </c>
      <c r="R239" s="206">
        <v>0</v>
      </c>
      <c r="S239" s="206">
        <v>10</v>
      </c>
      <c r="T239" s="206">
        <v>1</v>
      </c>
      <c r="U239" s="206">
        <v>5</v>
      </c>
      <c r="V239" s="206">
        <v>13.63</v>
      </c>
      <c r="W239" s="206">
        <v>13.42</v>
      </c>
      <c r="X239" s="206">
        <v>72.959999999999994</v>
      </c>
      <c r="Y239" s="206">
        <v>5.87</v>
      </c>
      <c r="Z239" s="206">
        <v>12.16</v>
      </c>
      <c r="AA239" s="206">
        <v>81.97</v>
      </c>
      <c r="AB239" s="206">
        <v>0</v>
      </c>
      <c r="AC239" s="206">
        <v>100</v>
      </c>
      <c r="AD239" s="206">
        <v>0</v>
      </c>
    </row>
    <row r="240" spans="1:30" x14ac:dyDescent="0.2">
      <c r="A240" s="208" t="s">
        <v>245</v>
      </c>
      <c r="B240" s="207">
        <v>40694</v>
      </c>
      <c r="C240" s="206" t="s">
        <v>1038</v>
      </c>
      <c r="D240" s="206" t="s">
        <v>949</v>
      </c>
      <c r="E240" s="208">
        <v>666</v>
      </c>
      <c r="F240" s="208">
        <v>95.64</v>
      </c>
      <c r="G240" s="206">
        <v>6.02</v>
      </c>
      <c r="H240" s="206">
        <v>248</v>
      </c>
      <c r="I240" s="206">
        <v>3</v>
      </c>
      <c r="J240" s="206">
        <v>1</v>
      </c>
      <c r="K240" s="206">
        <v>2</v>
      </c>
      <c r="N240" s="206">
        <v>94.67</v>
      </c>
      <c r="O240" s="206">
        <v>97.37</v>
      </c>
      <c r="P240" s="206">
        <v>0.99</v>
      </c>
      <c r="Q240" s="206">
        <v>0</v>
      </c>
      <c r="R240" s="206">
        <v>0</v>
      </c>
      <c r="S240" s="206">
        <v>9</v>
      </c>
      <c r="T240" s="206">
        <v>0</v>
      </c>
      <c r="U240" s="206">
        <v>3</v>
      </c>
      <c r="V240" s="206">
        <v>12.61</v>
      </c>
      <c r="W240" s="206">
        <v>6.88</v>
      </c>
      <c r="X240" s="206">
        <v>80.52</v>
      </c>
      <c r="Y240" s="206">
        <v>5.16</v>
      </c>
      <c r="Z240" s="206">
        <v>12.89</v>
      </c>
      <c r="AA240" s="206">
        <v>81.95</v>
      </c>
      <c r="AB240" s="206">
        <v>0</v>
      </c>
      <c r="AC240" s="206">
        <v>0</v>
      </c>
      <c r="AD240" s="206">
        <v>100</v>
      </c>
    </row>
    <row r="241" spans="1:30" x14ac:dyDescent="0.2">
      <c r="A241" s="208" t="s">
        <v>249</v>
      </c>
      <c r="B241" s="207">
        <v>40694</v>
      </c>
      <c r="C241" s="206" t="s">
        <v>1040</v>
      </c>
      <c r="D241" s="206" t="s">
        <v>949</v>
      </c>
      <c r="E241" s="208">
        <v>838</v>
      </c>
      <c r="F241" s="208">
        <v>95.58</v>
      </c>
      <c r="G241" s="206">
        <v>4.42</v>
      </c>
      <c r="H241" s="206">
        <v>314</v>
      </c>
      <c r="I241" s="206">
        <v>16</v>
      </c>
      <c r="J241" s="206">
        <v>0</v>
      </c>
      <c r="K241" s="206">
        <v>16</v>
      </c>
      <c r="N241" s="206">
        <v>95.36</v>
      </c>
      <c r="O241" s="206">
        <v>97.37</v>
      </c>
      <c r="P241" s="206">
        <v>1.82</v>
      </c>
      <c r="Q241" s="206">
        <v>2.63</v>
      </c>
      <c r="R241" s="206">
        <v>0</v>
      </c>
      <c r="S241" s="206">
        <v>0</v>
      </c>
      <c r="T241" s="206">
        <v>0</v>
      </c>
      <c r="V241" s="206">
        <v>20.62</v>
      </c>
      <c r="W241" s="206">
        <v>16.07</v>
      </c>
      <c r="X241" s="206">
        <v>63.31</v>
      </c>
      <c r="Y241" s="206">
        <v>12.26</v>
      </c>
      <c r="Z241" s="206">
        <v>14.66</v>
      </c>
      <c r="AA241" s="206">
        <v>73.08</v>
      </c>
      <c r="AB241" s="206">
        <v>66.67</v>
      </c>
      <c r="AC241" s="206">
        <v>0</v>
      </c>
      <c r="AD241" s="206">
        <v>33.33</v>
      </c>
    </row>
    <row r="242" spans="1:30" x14ac:dyDescent="0.2">
      <c r="A242" s="208" t="s">
        <v>255</v>
      </c>
      <c r="B242" s="207">
        <v>40694</v>
      </c>
      <c r="C242" s="206" t="s">
        <v>1043</v>
      </c>
      <c r="E242" s="208">
        <v>680</v>
      </c>
      <c r="F242" s="208">
        <v>96.17</v>
      </c>
      <c r="G242" s="206">
        <v>3.67</v>
      </c>
      <c r="H242" s="206">
        <v>251</v>
      </c>
      <c r="I242" s="206">
        <v>10</v>
      </c>
      <c r="J242" s="206">
        <v>1</v>
      </c>
      <c r="K242" s="206">
        <v>9</v>
      </c>
      <c r="N242" s="206">
        <v>95.16</v>
      </c>
      <c r="O242" s="206">
        <v>97.37</v>
      </c>
      <c r="P242" s="206">
        <v>2.27</v>
      </c>
      <c r="Q242" s="206">
        <v>0</v>
      </c>
      <c r="R242" s="206">
        <v>0</v>
      </c>
      <c r="U242" s="206">
        <v>9</v>
      </c>
      <c r="V242" s="206">
        <v>6.74</v>
      </c>
      <c r="W242" s="206">
        <v>6.38</v>
      </c>
      <c r="X242" s="206">
        <v>86.88</v>
      </c>
      <c r="Y242" s="206">
        <v>5.65</v>
      </c>
      <c r="Z242" s="206">
        <v>8.83</v>
      </c>
      <c r="AA242" s="206">
        <v>85.51</v>
      </c>
      <c r="AB242" s="206">
        <v>50</v>
      </c>
      <c r="AC242" s="206">
        <v>0</v>
      </c>
      <c r="AD242" s="206">
        <v>50</v>
      </c>
    </row>
    <row r="243" spans="1:30" x14ac:dyDescent="0.2">
      <c r="A243" s="208" t="s">
        <v>259</v>
      </c>
      <c r="B243" s="207">
        <v>40694</v>
      </c>
      <c r="C243" s="206" t="s">
        <v>1046</v>
      </c>
      <c r="D243" s="206" t="s">
        <v>949</v>
      </c>
      <c r="E243" s="208">
        <v>906</v>
      </c>
      <c r="F243" s="208">
        <v>95.56</v>
      </c>
      <c r="G243" s="206">
        <v>6.97</v>
      </c>
      <c r="H243" s="206">
        <v>371</v>
      </c>
      <c r="I243" s="206">
        <v>7</v>
      </c>
      <c r="J243" s="206">
        <v>2</v>
      </c>
      <c r="K243" s="206">
        <v>5</v>
      </c>
      <c r="N243" s="206">
        <v>94.53</v>
      </c>
      <c r="O243" s="206">
        <v>94.74</v>
      </c>
      <c r="P243" s="206">
        <v>2.2799999999999998</v>
      </c>
      <c r="Q243" s="206">
        <v>0</v>
      </c>
      <c r="R243" s="206">
        <v>0</v>
      </c>
      <c r="S243" s="206">
        <v>2</v>
      </c>
      <c r="T243" s="206">
        <v>0</v>
      </c>
      <c r="U243" s="206">
        <v>4</v>
      </c>
      <c r="V243" s="206">
        <v>12.62</v>
      </c>
      <c r="W243" s="206">
        <v>9.81</v>
      </c>
      <c r="X243" s="206">
        <v>77.569999999999993</v>
      </c>
      <c r="Y243" s="206">
        <v>6.78</v>
      </c>
      <c r="Z243" s="206">
        <v>12.38</v>
      </c>
      <c r="AA243" s="206">
        <v>80.84</v>
      </c>
      <c r="AB243" s="206">
        <v>0</v>
      </c>
      <c r="AC243" s="206">
        <v>0</v>
      </c>
      <c r="AD243" s="206">
        <v>0</v>
      </c>
    </row>
    <row r="244" spans="1:30" x14ac:dyDescent="0.2">
      <c r="A244" s="208" t="s">
        <v>261</v>
      </c>
      <c r="B244" s="207">
        <v>40694</v>
      </c>
      <c r="C244" s="206" t="s">
        <v>1047</v>
      </c>
      <c r="D244" s="206" t="s">
        <v>949</v>
      </c>
      <c r="E244" s="208">
        <v>928</v>
      </c>
      <c r="F244" s="208">
        <v>96.43</v>
      </c>
      <c r="G244" s="206">
        <v>8.01</v>
      </c>
      <c r="H244" s="206">
        <v>313</v>
      </c>
      <c r="I244" s="206">
        <v>8</v>
      </c>
      <c r="J244" s="206">
        <v>0</v>
      </c>
      <c r="K244" s="206">
        <v>8</v>
      </c>
      <c r="N244" s="206">
        <v>94.55</v>
      </c>
      <c r="O244" s="206">
        <v>100</v>
      </c>
      <c r="P244" s="206">
        <v>0.26</v>
      </c>
      <c r="Q244" s="206">
        <v>0</v>
      </c>
      <c r="R244" s="206">
        <v>0</v>
      </c>
      <c r="S244" s="206">
        <v>11</v>
      </c>
      <c r="T244" s="206">
        <v>0</v>
      </c>
      <c r="U244" s="206">
        <v>3</v>
      </c>
      <c r="V244" s="206">
        <v>8.09</v>
      </c>
      <c r="W244" s="206">
        <v>6.52</v>
      </c>
      <c r="X244" s="206">
        <v>85.39</v>
      </c>
      <c r="Y244" s="206">
        <v>4.9400000000000004</v>
      </c>
      <c r="Z244" s="206">
        <v>6.07</v>
      </c>
      <c r="AA244" s="206">
        <v>88.99</v>
      </c>
      <c r="AB244" s="206">
        <v>0</v>
      </c>
      <c r="AC244" s="206">
        <v>0</v>
      </c>
      <c r="AD244" s="206">
        <v>0</v>
      </c>
    </row>
    <row r="245" spans="1:30" x14ac:dyDescent="0.2">
      <c r="A245" s="208" t="s">
        <v>265</v>
      </c>
      <c r="B245" s="207">
        <v>40694</v>
      </c>
      <c r="C245" s="206" t="s">
        <v>1048</v>
      </c>
      <c r="D245" s="206" t="s">
        <v>946</v>
      </c>
      <c r="E245" s="208">
        <v>662</v>
      </c>
      <c r="F245" s="208">
        <v>96.05</v>
      </c>
      <c r="G245" s="206">
        <v>7.43</v>
      </c>
      <c r="H245" s="206">
        <v>272</v>
      </c>
      <c r="I245" s="206">
        <v>24</v>
      </c>
      <c r="J245" s="206">
        <v>16</v>
      </c>
      <c r="K245" s="206">
        <v>8</v>
      </c>
      <c r="M245" s="208">
        <v>0.30209999999999998</v>
      </c>
      <c r="N245" s="206">
        <v>96.28</v>
      </c>
      <c r="O245" s="206">
        <v>100</v>
      </c>
      <c r="P245" s="206">
        <v>0.69</v>
      </c>
      <c r="Q245" s="206">
        <v>0</v>
      </c>
      <c r="R245" s="206">
        <v>0</v>
      </c>
      <c r="S245" s="206">
        <v>1</v>
      </c>
      <c r="T245" s="206">
        <v>0</v>
      </c>
      <c r="U245" s="206">
        <v>4</v>
      </c>
      <c r="V245" s="206">
        <v>11.25</v>
      </c>
      <c r="W245" s="206">
        <v>10.64</v>
      </c>
      <c r="X245" s="206">
        <v>78.12</v>
      </c>
      <c r="Y245" s="206">
        <v>6.38</v>
      </c>
      <c r="Z245" s="206">
        <v>13.07</v>
      </c>
      <c r="AA245" s="206">
        <v>80.55</v>
      </c>
      <c r="AB245" s="206">
        <v>0</v>
      </c>
      <c r="AC245" s="206">
        <v>33.33</v>
      </c>
      <c r="AD245" s="206">
        <v>66.67</v>
      </c>
    </row>
    <row r="246" spans="1:30" x14ac:dyDescent="0.2">
      <c r="A246" s="208" t="s">
        <v>269</v>
      </c>
      <c r="B246" s="207">
        <v>40694</v>
      </c>
      <c r="C246" s="206" t="s">
        <v>1050</v>
      </c>
      <c r="E246" s="208">
        <v>563</v>
      </c>
      <c r="F246" s="208">
        <v>96.54</v>
      </c>
      <c r="G246" s="206">
        <v>5.44</v>
      </c>
      <c r="H246" s="206">
        <v>199</v>
      </c>
      <c r="I246" s="206">
        <v>6</v>
      </c>
      <c r="J246" s="206">
        <v>3</v>
      </c>
      <c r="K246" s="206">
        <v>3</v>
      </c>
      <c r="N246" s="206">
        <v>95.31</v>
      </c>
      <c r="O246" s="206">
        <v>94.74</v>
      </c>
      <c r="P246" s="206">
        <v>2.31</v>
      </c>
      <c r="Q246" s="206">
        <v>7.89</v>
      </c>
      <c r="R246" s="206">
        <v>0</v>
      </c>
      <c r="S246" s="206">
        <v>5</v>
      </c>
      <c r="T246" s="206">
        <v>0</v>
      </c>
      <c r="U246" s="206">
        <v>5</v>
      </c>
      <c r="V246" s="206">
        <v>5.38</v>
      </c>
      <c r="W246" s="206">
        <v>6.81</v>
      </c>
      <c r="X246" s="206">
        <v>87.81</v>
      </c>
      <c r="Y246" s="206">
        <v>3.21</v>
      </c>
      <c r="Z246" s="206">
        <v>8.93</v>
      </c>
      <c r="AA246" s="206">
        <v>87.86</v>
      </c>
      <c r="AB246" s="206">
        <v>0</v>
      </c>
      <c r="AC246" s="206">
        <v>25</v>
      </c>
      <c r="AD246" s="206">
        <v>75</v>
      </c>
    </row>
    <row r="247" spans="1:30" x14ac:dyDescent="0.2">
      <c r="A247" s="208" t="s">
        <v>271</v>
      </c>
      <c r="B247" s="207">
        <v>40694</v>
      </c>
      <c r="C247" s="206" t="s">
        <v>1051</v>
      </c>
      <c r="E247" s="208">
        <v>785</v>
      </c>
      <c r="F247" s="208">
        <v>96.33</v>
      </c>
      <c r="G247" s="206">
        <v>7.08</v>
      </c>
      <c r="H247" s="206">
        <v>245</v>
      </c>
      <c r="I247" s="206">
        <v>7</v>
      </c>
      <c r="J247" s="206">
        <v>1</v>
      </c>
      <c r="K247" s="206">
        <v>6</v>
      </c>
      <c r="N247" s="206">
        <v>94.28</v>
      </c>
      <c r="O247" s="206">
        <v>96.05</v>
      </c>
      <c r="P247" s="206">
        <v>1.5</v>
      </c>
      <c r="Q247" s="206">
        <v>0</v>
      </c>
      <c r="R247" s="206">
        <v>0</v>
      </c>
      <c r="S247" s="206">
        <v>11</v>
      </c>
      <c r="T247" s="206">
        <v>0</v>
      </c>
      <c r="U247" s="206">
        <v>8</v>
      </c>
      <c r="V247" s="206">
        <v>12.37</v>
      </c>
      <c r="W247" s="206">
        <v>7.32</v>
      </c>
      <c r="X247" s="206">
        <v>80.3</v>
      </c>
      <c r="Y247" s="206">
        <v>7.83</v>
      </c>
      <c r="Z247" s="206">
        <v>9.6</v>
      </c>
      <c r="AA247" s="206">
        <v>82.58</v>
      </c>
      <c r="AB247" s="206">
        <v>28.57</v>
      </c>
      <c r="AC247" s="206">
        <v>14.29</v>
      </c>
      <c r="AD247" s="206">
        <v>57.14</v>
      </c>
    </row>
    <row r="248" spans="1:30" x14ac:dyDescent="0.2">
      <c r="A248" s="208" t="s">
        <v>275</v>
      </c>
      <c r="B248" s="207">
        <v>40694</v>
      </c>
      <c r="C248" s="206" t="s">
        <v>1053</v>
      </c>
      <c r="D248" s="206" t="s">
        <v>946</v>
      </c>
      <c r="E248" s="208">
        <v>1166</v>
      </c>
      <c r="F248" s="208">
        <v>96.29</v>
      </c>
      <c r="G248" s="206">
        <v>5.49</v>
      </c>
      <c r="H248" s="206">
        <v>414</v>
      </c>
      <c r="I248" s="206">
        <v>37</v>
      </c>
      <c r="J248" s="206">
        <v>17</v>
      </c>
      <c r="K248" s="206">
        <v>20</v>
      </c>
      <c r="M248" s="208">
        <v>8.5800000000000001E-2</v>
      </c>
      <c r="N248" s="206">
        <v>95.09</v>
      </c>
      <c r="O248" s="206">
        <v>100</v>
      </c>
      <c r="P248" s="206">
        <v>3.87</v>
      </c>
      <c r="Q248" s="206">
        <v>0</v>
      </c>
      <c r="R248" s="206">
        <v>1.2</v>
      </c>
      <c r="U248" s="206">
        <v>3</v>
      </c>
      <c r="V248" s="206">
        <v>10.83</v>
      </c>
      <c r="W248" s="206">
        <v>11.56</v>
      </c>
      <c r="X248" s="206">
        <v>77.62</v>
      </c>
      <c r="Y248" s="206">
        <v>7.43</v>
      </c>
      <c r="Z248" s="206">
        <v>16.079999999999998</v>
      </c>
      <c r="AA248" s="206">
        <v>76.489999999999995</v>
      </c>
      <c r="AB248" s="206">
        <v>21</v>
      </c>
      <c r="AC248" s="206">
        <v>37.229999999999997</v>
      </c>
      <c r="AD248" s="206">
        <v>41.77</v>
      </c>
    </row>
    <row r="249" spans="1:30" x14ac:dyDescent="0.2">
      <c r="A249" s="208" t="s">
        <v>277</v>
      </c>
      <c r="B249" s="207">
        <v>40694</v>
      </c>
      <c r="C249" s="206" t="s">
        <v>1054</v>
      </c>
      <c r="E249" s="208">
        <v>1275</v>
      </c>
      <c r="F249" s="208">
        <v>96.17</v>
      </c>
      <c r="G249" s="206">
        <v>5.27</v>
      </c>
      <c r="H249" s="206">
        <v>472</v>
      </c>
      <c r="I249" s="206">
        <v>30</v>
      </c>
      <c r="J249" s="206">
        <v>13</v>
      </c>
      <c r="K249" s="206">
        <v>17</v>
      </c>
      <c r="N249" s="206">
        <v>93.98</v>
      </c>
      <c r="O249" s="206">
        <v>77.63</v>
      </c>
      <c r="P249" s="206">
        <v>2.3199999999999998</v>
      </c>
      <c r="Q249" s="206">
        <v>0</v>
      </c>
      <c r="R249" s="206">
        <v>0</v>
      </c>
      <c r="S249" s="206">
        <v>1</v>
      </c>
      <c r="T249" s="206">
        <v>0</v>
      </c>
      <c r="U249" s="206">
        <v>9</v>
      </c>
      <c r="V249" s="206">
        <v>5.65</v>
      </c>
      <c r="W249" s="206">
        <v>8.4700000000000006</v>
      </c>
      <c r="X249" s="206">
        <v>85.88</v>
      </c>
      <c r="Y249" s="206">
        <v>4.88</v>
      </c>
      <c r="Z249" s="206">
        <v>11.04</v>
      </c>
      <c r="AA249" s="206">
        <v>84.08</v>
      </c>
      <c r="AB249" s="206">
        <v>12.54</v>
      </c>
      <c r="AC249" s="206">
        <v>25.4</v>
      </c>
      <c r="AD249" s="206">
        <v>62.06</v>
      </c>
    </row>
    <row r="250" spans="1:30" x14ac:dyDescent="0.2">
      <c r="A250" s="208" t="s">
        <v>279</v>
      </c>
      <c r="B250" s="207">
        <v>40694</v>
      </c>
      <c r="C250" s="206" t="s">
        <v>1055</v>
      </c>
      <c r="D250" s="206" t="s">
        <v>949</v>
      </c>
      <c r="E250" s="208">
        <v>890</v>
      </c>
      <c r="F250" s="208">
        <v>95.85</v>
      </c>
      <c r="G250" s="206">
        <v>4.0599999999999996</v>
      </c>
      <c r="H250" s="206">
        <v>308</v>
      </c>
      <c r="I250" s="206">
        <v>3</v>
      </c>
      <c r="J250" s="206">
        <v>0</v>
      </c>
      <c r="K250" s="206">
        <v>3</v>
      </c>
      <c r="N250" s="206">
        <v>95.33</v>
      </c>
      <c r="O250" s="206">
        <v>94.74</v>
      </c>
      <c r="P250" s="206">
        <v>2.04</v>
      </c>
      <c r="Q250" s="206">
        <v>0</v>
      </c>
      <c r="R250" s="206">
        <v>0</v>
      </c>
      <c r="S250" s="206">
        <v>0</v>
      </c>
      <c r="T250" s="206">
        <v>0</v>
      </c>
      <c r="U250" s="206">
        <v>6</v>
      </c>
      <c r="V250" s="206">
        <v>19.53</v>
      </c>
      <c r="W250" s="206">
        <v>14.16</v>
      </c>
      <c r="X250" s="206">
        <v>66.31</v>
      </c>
      <c r="Y250" s="206">
        <v>13.52</v>
      </c>
      <c r="Z250" s="206">
        <v>13.95</v>
      </c>
      <c r="AA250" s="206">
        <v>72.53</v>
      </c>
      <c r="AB250" s="206">
        <v>33.33</v>
      </c>
      <c r="AC250" s="206">
        <v>33.33</v>
      </c>
      <c r="AD250" s="206">
        <v>33.33</v>
      </c>
    </row>
    <row r="251" spans="1:30" x14ac:dyDescent="0.2">
      <c r="A251" s="208" t="s">
        <v>287</v>
      </c>
      <c r="B251" s="207">
        <v>40694</v>
      </c>
      <c r="C251" s="206" t="s">
        <v>1058</v>
      </c>
      <c r="E251" s="208">
        <v>744</v>
      </c>
      <c r="F251" s="208">
        <v>97.22</v>
      </c>
      <c r="G251" s="206">
        <v>4.1900000000000004</v>
      </c>
      <c r="H251" s="206">
        <v>223</v>
      </c>
      <c r="I251" s="206">
        <v>5</v>
      </c>
      <c r="J251" s="206">
        <v>2</v>
      </c>
      <c r="K251" s="206">
        <v>3</v>
      </c>
      <c r="N251" s="206">
        <v>93.77</v>
      </c>
      <c r="O251" s="206">
        <v>97.37</v>
      </c>
      <c r="P251" s="206">
        <v>2.42</v>
      </c>
      <c r="Q251" s="206">
        <v>5.26</v>
      </c>
      <c r="R251" s="206">
        <v>0</v>
      </c>
      <c r="U251" s="206">
        <v>4</v>
      </c>
      <c r="V251" s="206">
        <v>4.25</v>
      </c>
      <c r="W251" s="206">
        <v>7.38</v>
      </c>
      <c r="X251" s="206">
        <v>88.37</v>
      </c>
      <c r="Y251" s="206">
        <v>4.7</v>
      </c>
      <c r="Z251" s="206">
        <v>8.7200000000000006</v>
      </c>
      <c r="AA251" s="206">
        <v>86.58</v>
      </c>
      <c r="AB251" s="206">
        <v>12.99</v>
      </c>
      <c r="AC251" s="206">
        <v>24.68</v>
      </c>
      <c r="AD251" s="206">
        <v>62.34</v>
      </c>
    </row>
    <row r="252" spans="1:30" x14ac:dyDescent="0.2">
      <c r="A252" s="208" t="s">
        <v>289</v>
      </c>
      <c r="B252" s="207">
        <v>40694</v>
      </c>
      <c r="C252" s="206" t="s">
        <v>1059</v>
      </c>
      <c r="E252" s="208">
        <v>759</v>
      </c>
      <c r="F252" s="208">
        <v>96.53</v>
      </c>
      <c r="G252" s="206">
        <v>5.18</v>
      </c>
      <c r="H252" s="206">
        <v>263</v>
      </c>
      <c r="N252" s="206">
        <v>88.66</v>
      </c>
      <c r="O252" s="206">
        <v>100</v>
      </c>
      <c r="P252" s="206">
        <v>1.92</v>
      </c>
      <c r="Q252" s="206">
        <v>0</v>
      </c>
      <c r="R252" s="206">
        <v>0</v>
      </c>
      <c r="S252" s="206">
        <v>10</v>
      </c>
      <c r="T252" s="206">
        <v>0</v>
      </c>
      <c r="U252" s="206">
        <v>5</v>
      </c>
      <c r="V252" s="206">
        <v>9.34</v>
      </c>
      <c r="W252" s="206">
        <v>10.44</v>
      </c>
      <c r="X252" s="206">
        <v>80.22</v>
      </c>
      <c r="Y252" s="206">
        <v>5.22</v>
      </c>
      <c r="Z252" s="206">
        <v>9.34</v>
      </c>
      <c r="AA252" s="206">
        <v>85.44</v>
      </c>
      <c r="AB252" s="206">
        <v>25</v>
      </c>
      <c r="AC252" s="206">
        <v>12.5</v>
      </c>
      <c r="AD252" s="206">
        <v>62.5</v>
      </c>
    </row>
    <row r="253" spans="1:30" x14ac:dyDescent="0.2">
      <c r="A253" s="208" t="s">
        <v>300</v>
      </c>
      <c r="B253" s="207">
        <v>40694</v>
      </c>
      <c r="C253" s="206" t="s">
        <v>1065</v>
      </c>
      <c r="E253" s="208">
        <v>771</v>
      </c>
      <c r="F253" s="208">
        <v>96.95</v>
      </c>
      <c r="G253" s="206">
        <v>6.78</v>
      </c>
      <c r="H253" s="206">
        <v>244</v>
      </c>
      <c r="I253" s="206">
        <v>6</v>
      </c>
      <c r="J253" s="206">
        <v>2</v>
      </c>
      <c r="K253" s="206">
        <v>4</v>
      </c>
      <c r="V253" s="206">
        <v>3.71</v>
      </c>
      <c r="W253" s="206">
        <v>6.19</v>
      </c>
      <c r="X253" s="206">
        <v>90.1</v>
      </c>
      <c r="Y253" s="206">
        <v>2.48</v>
      </c>
      <c r="Z253" s="206">
        <v>2.97</v>
      </c>
      <c r="AA253" s="206">
        <v>94.55</v>
      </c>
      <c r="AB253" s="206">
        <v>18.18</v>
      </c>
      <c r="AC253" s="206">
        <v>18.18</v>
      </c>
      <c r="AD253" s="206">
        <v>63.64</v>
      </c>
    </row>
    <row r="254" spans="1:30" x14ac:dyDescent="0.2">
      <c r="A254" s="208" t="s">
        <v>308</v>
      </c>
      <c r="B254" s="207">
        <v>40694</v>
      </c>
      <c r="C254" s="206" t="s">
        <v>1069</v>
      </c>
      <c r="E254" s="208">
        <v>528</v>
      </c>
      <c r="F254" s="208">
        <v>96.14</v>
      </c>
      <c r="G254" s="206">
        <v>6.05</v>
      </c>
      <c r="H254" s="206">
        <v>197</v>
      </c>
      <c r="M254" s="208">
        <v>0.18940000000000001</v>
      </c>
      <c r="V254" s="206">
        <v>7.69</v>
      </c>
      <c r="W254" s="206">
        <v>7.24</v>
      </c>
      <c r="X254" s="206">
        <v>85.07</v>
      </c>
      <c r="Y254" s="206">
        <v>0.45</v>
      </c>
      <c r="Z254" s="206">
        <v>3.17</v>
      </c>
      <c r="AA254" s="206">
        <v>96.38</v>
      </c>
      <c r="AB254" s="206">
        <v>0</v>
      </c>
      <c r="AC254" s="206">
        <v>50</v>
      </c>
      <c r="AD254" s="206">
        <v>50</v>
      </c>
    </row>
    <row r="255" spans="1:30" x14ac:dyDescent="0.2">
      <c r="A255" s="208" t="s">
        <v>310</v>
      </c>
      <c r="B255" s="207">
        <v>40694</v>
      </c>
      <c r="C255" s="206" t="s">
        <v>1070</v>
      </c>
      <c r="E255" s="208">
        <v>1168</v>
      </c>
      <c r="F255" s="208">
        <v>97.43</v>
      </c>
      <c r="G255" s="206">
        <v>5.23</v>
      </c>
      <c r="H255" s="206">
        <v>301</v>
      </c>
      <c r="I255" s="206">
        <v>5</v>
      </c>
      <c r="J255" s="206">
        <v>0</v>
      </c>
      <c r="K255" s="206">
        <v>5</v>
      </c>
      <c r="N255" s="206">
        <v>96.01</v>
      </c>
      <c r="O255" s="206">
        <v>94.08</v>
      </c>
      <c r="P255" s="206">
        <v>1.41</v>
      </c>
      <c r="Q255" s="206">
        <v>3.95</v>
      </c>
      <c r="R255" s="206">
        <v>0</v>
      </c>
      <c r="S255" s="206">
        <v>0</v>
      </c>
      <c r="T255" s="206">
        <v>0</v>
      </c>
      <c r="U255" s="206">
        <v>3</v>
      </c>
      <c r="V255" s="206">
        <v>1.1100000000000001</v>
      </c>
      <c r="W255" s="206">
        <v>6.06</v>
      </c>
      <c r="X255" s="206">
        <v>92.82</v>
      </c>
      <c r="Y255" s="206">
        <v>1.49</v>
      </c>
      <c r="Z255" s="206">
        <v>7.05</v>
      </c>
      <c r="AA255" s="206">
        <v>91.46</v>
      </c>
      <c r="AB255" s="206">
        <v>5.5</v>
      </c>
      <c r="AC255" s="206">
        <v>29.75</v>
      </c>
      <c r="AD255" s="206">
        <v>64.75</v>
      </c>
    </row>
    <row r="256" spans="1:30" x14ac:dyDescent="0.2">
      <c r="A256" s="208" t="s">
        <v>312</v>
      </c>
      <c r="B256" s="207">
        <v>40694</v>
      </c>
      <c r="C256" s="206" t="s">
        <v>1071</v>
      </c>
      <c r="E256" s="208">
        <v>540</v>
      </c>
      <c r="F256" s="208">
        <v>96.78</v>
      </c>
      <c r="G256" s="206">
        <v>5.54</v>
      </c>
      <c r="H256" s="206">
        <v>185</v>
      </c>
      <c r="I256" s="206">
        <v>1</v>
      </c>
      <c r="J256" s="206">
        <v>0</v>
      </c>
      <c r="K256" s="206">
        <v>1</v>
      </c>
      <c r="N256" s="206">
        <v>95.64</v>
      </c>
      <c r="O256" s="206">
        <v>97.37</v>
      </c>
      <c r="P256" s="206">
        <v>0.71</v>
      </c>
      <c r="Q256" s="206">
        <v>0</v>
      </c>
      <c r="R256" s="206">
        <v>0</v>
      </c>
      <c r="S256" s="206">
        <v>4</v>
      </c>
      <c r="T256" s="206">
        <v>0</v>
      </c>
      <c r="U256" s="206">
        <v>3</v>
      </c>
      <c r="V256" s="206">
        <v>13.09</v>
      </c>
      <c r="W256" s="206">
        <v>8.36</v>
      </c>
      <c r="X256" s="206">
        <v>78.55</v>
      </c>
      <c r="Y256" s="206">
        <v>3.27</v>
      </c>
      <c r="Z256" s="206">
        <v>8.36</v>
      </c>
      <c r="AA256" s="206">
        <v>88.36</v>
      </c>
      <c r="AB256" s="206">
        <v>0</v>
      </c>
      <c r="AC256" s="206">
        <v>40</v>
      </c>
      <c r="AD256" s="206">
        <v>60</v>
      </c>
    </row>
    <row r="257" spans="1:30" x14ac:dyDescent="0.2">
      <c r="A257" s="208" t="s">
        <v>314</v>
      </c>
      <c r="B257" s="207">
        <v>40694</v>
      </c>
      <c r="C257" s="206" t="s">
        <v>1072</v>
      </c>
      <c r="D257" s="206" t="s">
        <v>946</v>
      </c>
      <c r="E257" s="208">
        <v>1156</v>
      </c>
      <c r="F257" s="208">
        <v>96.2</v>
      </c>
      <c r="G257" s="206">
        <v>6.26</v>
      </c>
      <c r="H257" s="206">
        <v>377</v>
      </c>
      <c r="N257" s="206">
        <v>95.15</v>
      </c>
      <c r="O257" s="206">
        <v>97.37</v>
      </c>
      <c r="P257" s="206">
        <v>0.19</v>
      </c>
      <c r="Q257" s="206">
        <v>0</v>
      </c>
      <c r="R257" s="206">
        <v>0</v>
      </c>
      <c r="S257" s="206">
        <v>0</v>
      </c>
      <c r="T257" s="206">
        <v>0</v>
      </c>
      <c r="U257" s="206">
        <v>6</v>
      </c>
      <c r="V257" s="206">
        <v>22.33</v>
      </c>
      <c r="W257" s="206">
        <v>15.44</v>
      </c>
      <c r="X257" s="206">
        <v>62.23</v>
      </c>
      <c r="Y257" s="206">
        <v>9.85</v>
      </c>
      <c r="Z257" s="206">
        <v>12.81</v>
      </c>
      <c r="AA257" s="206">
        <v>77.34</v>
      </c>
      <c r="AB257" s="206">
        <v>100</v>
      </c>
      <c r="AC257" s="206">
        <v>0</v>
      </c>
      <c r="AD257" s="206">
        <v>0</v>
      </c>
    </row>
    <row r="258" spans="1:30" x14ac:dyDescent="0.2">
      <c r="A258" s="208" t="s">
        <v>318</v>
      </c>
      <c r="B258" s="207">
        <v>40694</v>
      </c>
      <c r="C258" s="206" t="s">
        <v>1073</v>
      </c>
      <c r="E258" s="208">
        <v>714</v>
      </c>
      <c r="F258" s="208">
        <v>97.2</v>
      </c>
      <c r="G258" s="206">
        <v>8.11</v>
      </c>
      <c r="H258" s="206">
        <v>188</v>
      </c>
      <c r="I258" s="206">
        <v>4</v>
      </c>
      <c r="J258" s="206">
        <v>1</v>
      </c>
      <c r="K258" s="206">
        <v>3</v>
      </c>
      <c r="L258" s="206">
        <v>3.0811999999999999</v>
      </c>
      <c r="M258" s="208">
        <v>0.42020000000000002</v>
      </c>
      <c r="N258" s="206">
        <v>93.81</v>
      </c>
      <c r="O258" s="206">
        <v>86.84</v>
      </c>
      <c r="P258" s="206">
        <v>4.6500000000000004</v>
      </c>
      <c r="Q258" s="206">
        <v>0</v>
      </c>
      <c r="R258" s="206">
        <v>1.92</v>
      </c>
      <c r="U258" s="206">
        <v>11</v>
      </c>
      <c r="V258" s="206">
        <v>3.37</v>
      </c>
      <c r="W258" s="206">
        <v>4.87</v>
      </c>
      <c r="X258" s="206">
        <v>91.76</v>
      </c>
      <c r="Y258" s="206">
        <v>0.94</v>
      </c>
      <c r="Z258" s="206">
        <v>5.62</v>
      </c>
      <c r="AA258" s="206">
        <v>93.45</v>
      </c>
      <c r="AB258" s="206">
        <v>3.19</v>
      </c>
      <c r="AC258" s="206">
        <v>21.12</v>
      </c>
      <c r="AD258" s="206">
        <v>75.7</v>
      </c>
    </row>
    <row r="259" spans="1:30" x14ac:dyDescent="0.2">
      <c r="A259" s="208" t="s">
        <v>324</v>
      </c>
      <c r="B259" s="207">
        <v>40694</v>
      </c>
      <c r="C259" s="206" t="s">
        <v>1076</v>
      </c>
      <c r="E259" s="208">
        <v>1552</v>
      </c>
      <c r="F259" s="208">
        <v>96.75</v>
      </c>
      <c r="G259" s="206">
        <v>4.67</v>
      </c>
      <c r="H259" s="206">
        <v>470</v>
      </c>
      <c r="I259" s="206">
        <v>80</v>
      </c>
      <c r="J259" s="206">
        <v>37</v>
      </c>
      <c r="K259" s="206">
        <v>43</v>
      </c>
      <c r="M259" s="208">
        <v>6.4399999999999999E-2</v>
      </c>
      <c r="N259" s="206">
        <v>95.35</v>
      </c>
      <c r="O259" s="206">
        <v>100</v>
      </c>
      <c r="P259" s="206">
        <v>1.79</v>
      </c>
      <c r="Q259" s="206">
        <v>0</v>
      </c>
      <c r="R259" s="206">
        <v>0</v>
      </c>
      <c r="S259" s="206">
        <v>3</v>
      </c>
      <c r="T259" s="206">
        <v>0</v>
      </c>
      <c r="U259" s="206">
        <v>3</v>
      </c>
      <c r="V259" s="206">
        <v>11.02</v>
      </c>
      <c r="W259" s="206">
        <v>13.06</v>
      </c>
      <c r="X259" s="206">
        <v>75.930000000000007</v>
      </c>
      <c r="Y259" s="206">
        <v>9.5399999999999991</v>
      </c>
      <c r="Z259" s="206">
        <v>15.65</v>
      </c>
      <c r="AA259" s="206">
        <v>74.81</v>
      </c>
      <c r="AB259" s="206">
        <v>17.11</v>
      </c>
      <c r="AC259" s="206">
        <v>29.89</v>
      </c>
      <c r="AD259" s="206">
        <v>53.01</v>
      </c>
    </row>
    <row r="260" spans="1:30" x14ac:dyDescent="0.2">
      <c r="A260" s="208" t="s">
        <v>330</v>
      </c>
      <c r="B260" s="207">
        <v>40694</v>
      </c>
      <c r="C260" s="206" t="s">
        <v>1079</v>
      </c>
      <c r="E260" s="208">
        <v>652</v>
      </c>
      <c r="F260" s="208">
        <v>95.98</v>
      </c>
      <c r="G260" s="206">
        <v>5.0199999999999996</v>
      </c>
      <c r="H260" s="206">
        <v>237</v>
      </c>
      <c r="I260" s="206">
        <v>25</v>
      </c>
      <c r="J260" s="206">
        <v>3</v>
      </c>
      <c r="K260" s="206">
        <v>22</v>
      </c>
      <c r="N260" s="206">
        <v>91.01</v>
      </c>
      <c r="O260" s="206">
        <v>96.05</v>
      </c>
      <c r="P260" s="206">
        <v>0.11</v>
      </c>
      <c r="Q260" s="206">
        <v>1.32</v>
      </c>
      <c r="R260" s="206">
        <v>0</v>
      </c>
      <c r="U260" s="206">
        <v>6</v>
      </c>
      <c r="V260" s="206">
        <v>13.7</v>
      </c>
      <c r="W260" s="206">
        <v>11.08</v>
      </c>
      <c r="X260" s="206">
        <v>75.22</v>
      </c>
      <c r="Y260" s="206">
        <v>8.4499999999999993</v>
      </c>
      <c r="Z260" s="206">
        <v>11.66</v>
      </c>
      <c r="AA260" s="206">
        <v>79.88</v>
      </c>
      <c r="AB260" s="206">
        <v>33.33</v>
      </c>
      <c r="AC260" s="206">
        <v>33.33</v>
      </c>
      <c r="AD260" s="206">
        <v>33.33</v>
      </c>
    </row>
    <row r="261" spans="1:30" x14ac:dyDescent="0.2">
      <c r="A261" s="208" t="s">
        <v>332</v>
      </c>
      <c r="B261" s="207">
        <v>40694</v>
      </c>
      <c r="C261" s="206" t="s">
        <v>1080</v>
      </c>
      <c r="D261" s="206" t="s">
        <v>946</v>
      </c>
      <c r="E261" s="208">
        <v>1193</v>
      </c>
      <c r="F261" s="208">
        <v>95.87</v>
      </c>
      <c r="G261" s="206">
        <v>5.53</v>
      </c>
      <c r="H261" s="206">
        <v>405</v>
      </c>
      <c r="I261" s="206">
        <v>299</v>
      </c>
      <c r="J261" s="206">
        <v>285</v>
      </c>
      <c r="K261" s="206">
        <v>14</v>
      </c>
      <c r="M261" s="208">
        <v>8.3799999999999999E-2</v>
      </c>
      <c r="N261" s="206">
        <v>93.68</v>
      </c>
      <c r="O261" s="206">
        <v>98.25</v>
      </c>
      <c r="P261" s="206">
        <v>1.92</v>
      </c>
      <c r="Q261" s="206">
        <v>3.51</v>
      </c>
      <c r="R261" s="206">
        <v>0</v>
      </c>
      <c r="S261" s="206">
        <v>1</v>
      </c>
      <c r="T261" s="206">
        <v>0</v>
      </c>
      <c r="U261" s="206">
        <v>4</v>
      </c>
      <c r="V261" s="206">
        <v>20.59</v>
      </c>
      <c r="W261" s="206">
        <v>16.77</v>
      </c>
      <c r="X261" s="206">
        <v>62.64</v>
      </c>
      <c r="Y261" s="206">
        <v>18.739999999999998</v>
      </c>
      <c r="Z261" s="206">
        <v>24.29</v>
      </c>
      <c r="AA261" s="206">
        <v>56.97</v>
      </c>
      <c r="AB261" s="206">
        <v>30.62</v>
      </c>
      <c r="AC261" s="206">
        <v>35.06</v>
      </c>
      <c r="AD261" s="206">
        <v>34.32</v>
      </c>
    </row>
    <row r="262" spans="1:30" x14ac:dyDescent="0.2">
      <c r="A262" s="208" t="s">
        <v>334</v>
      </c>
      <c r="B262" s="207">
        <v>40694</v>
      </c>
      <c r="C262" s="206" t="s">
        <v>1081</v>
      </c>
      <c r="D262" s="206" t="s">
        <v>946</v>
      </c>
      <c r="E262" s="208">
        <v>688</v>
      </c>
      <c r="F262" s="208">
        <v>96.94</v>
      </c>
      <c r="G262" s="206">
        <v>3.63</v>
      </c>
      <c r="H262" s="206">
        <v>210</v>
      </c>
      <c r="I262" s="206">
        <v>14</v>
      </c>
      <c r="J262" s="206">
        <v>0</v>
      </c>
      <c r="K262" s="206">
        <v>14</v>
      </c>
      <c r="M262" s="208">
        <v>0.436</v>
      </c>
      <c r="N262" s="206">
        <v>94.16</v>
      </c>
      <c r="O262" s="206">
        <v>97.37</v>
      </c>
      <c r="P262" s="206">
        <v>0.32</v>
      </c>
      <c r="Q262" s="206">
        <v>0</v>
      </c>
      <c r="R262" s="206">
        <v>0</v>
      </c>
      <c r="S262" s="206">
        <v>0</v>
      </c>
      <c r="T262" s="206">
        <v>0</v>
      </c>
      <c r="U262" s="206">
        <v>5</v>
      </c>
      <c r="V262" s="206">
        <v>20.86</v>
      </c>
      <c r="W262" s="206">
        <v>15.95</v>
      </c>
      <c r="X262" s="206">
        <v>63.19</v>
      </c>
      <c r="Y262" s="206">
        <v>12.27</v>
      </c>
      <c r="Z262" s="206">
        <v>16.260000000000002</v>
      </c>
      <c r="AA262" s="206">
        <v>71.47</v>
      </c>
      <c r="AB262" s="206">
        <v>0</v>
      </c>
      <c r="AC262" s="206">
        <v>100</v>
      </c>
      <c r="AD262" s="206">
        <v>0</v>
      </c>
    </row>
    <row r="263" spans="1:30" x14ac:dyDescent="0.2">
      <c r="A263" s="208" t="s">
        <v>344</v>
      </c>
      <c r="B263" s="207">
        <v>40694</v>
      </c>
      <c r="C263" s="206" t="s">
        <v>1086</v>
      </c>
      <c r="D263" s="206" t="s">
        <v>949</v>
      </c>
      <c r="E263" s="208">
        <v>1524</v>
      </c>
      <c r="F263" s="208">
        <v>95.31</v>
      </c>
      <c r="G263" s="206">
        <v>6.36</v>
      </c>
      <c r="H263" s="206">
        <v>683</v>
      </c>
      <c r="I263" s="206">
        <v>113</v>
      </c>
      <c r="J263" s="206">
        <v>38</v>
      </c>
      <c r="K263" s="206">
        <v>75</v>
      </c>
      <c r="V263" s="206">
        <v>13.33</v>
      </c>
      <c r="W263" s="206">
        <v>14.43</v>
      </c>
      <c r="X263" s="206">
        <v>72.239999999999995</v>
      </c>
      <c r="Y263" s="206">
        <v>12.22</v>
      </c>
      <c r="Z263" s="206">
        <v>19.670000000000002</v>
      </c>
      <c r="AA263" s="206">
        <v>68.11</v>
      </c>
      <c r="AB263" s="206">
        <v>20.99</v>
      </c>
      <c r="AC263" s="206">
        <v>37.020000000000003</v>
      </c>
      <c r="AD263" s="206">
        <v>41.98</v>
      </c>
    </row>
    <row r="264" spans="1:30" x14ac:dyDescent="0.2">
      <c r="A264" s="208" t="s">
        <v>352</v>
      </c>
      <c r="B264" s="207">
        <v>40694</v>
      </c>
      <c r="C264" s="206" t="s">
        <v>1090</v>
      </c>
      <c r="E264" s="208">
        <v>1000</v>
      </c>
      <c r="F264" s="208">
        <v>95.52</v>
      </c>
      <c r="G264" s="206">
        <v>6.67</v>
      </c>
      <c r="H264" s="206">
        <v>383</v>
      </c>
      <c r="N264" s="206">
        <v>96.57</v>
      </c>
      <c r="O264" s="206">
        <v>100</v>
      </c>
      <c r="P264" s="206">
        <v>2.19</v>
      </c>
      <c r="Q264" s="206">
        <v>0</v>
      </c>
      <c r="R264" s="206">
        <v>0</v>
      </c>
      <c r="S264" s="206">
        <v>2</v>
      </c>
      <c r="T264" s="206">
        <v>0</v>
      </c>
      <c r="U264" s="206">
        <v>11</v>
      </c>
      <c r="V264" s="206">
        <v>6.55</v>
      </c>
      <c r="W264" s="206">
        <v>5.5</v>
      </c>
      <c r="X264" s="206">
        <v>87.95</v>
      </c>
      <c r="Y264" s="206">
        <v>1.89</v>
      </c>
      <c r="Z264" s="206">
        <v>8.84</v>
      </c>
      <c r="AA264" s="206">
        <v>89.26</v>
      </c>
      <c r="AB264" s="206">
        <v>5.56</v>
      </c>
      <c r="AC264" s="206">
        <v>22.22</v>
      </c>
      <c r="AD264" s="206">
        <v>72.22</v>
      </c>
    </row>
    <row r="265" spans="1:30" x14ac:dyDescent="0.2">
      <c r="A265" s="208" t="s">
        <v>360</v>
      </c>
      <c r="B265" s="207">
        <v>40694</v>
      </c>
      <c r="C265" s="206" t="s">
        <v>1094</v>
      </c>
      <c r="D265" s="206" t="s">
        <v>946</v>
      </c>
      <c r="E265" s="208">
        <v>665</v>
      </c>
      <c r="F265" s="208">
        <v>95.99</v>
      </c>
      <c r="G265" s="206">
        <v>4.28</v>
      </c>
      <c r="H265" s="206">
        <v>240</v>
      </c>
      <c r="I265" s="206">
        <v>2</v>
      </c>
      <c r="J265" s="206">
        <v>0</v>
      </c>
      <c r="K265" s="206">
        <v>2</v>
      </c>
      <c r="N265" s="206">
        <v>93.54</v>
      </c>
      <c r="O265" s="206">
        <v>98.68</v>
      </c>
      <c r="P265" s="206">
        <v>1.57</v>
      </c>
      <c r="Q265" s="206">
        <v>5.26</v>
      </c>
      <c r="R265" s="206">
        <v>6.38</v>
      </c>
      <c r="S265" s="206">
        <v>2</v>
      </c>
      <c r="T265" s="206">
        <v>0</v>
      </c>
      <c r="U265" s="206">
        <v>5</v>
      </c>
      <c r="V265" s="206">
        <v>21.96</v>
      </c>
      <c r="W265" s="206">
        <v>16.32</v>
      </c>
      <c r="X265" s="206">
        <v>61.72</v>
      </c>
      <c r="Y265" s="206">
        <v>13.39</v>
      </c>
      <c r="Z265" s="206">
        <v>15.18</v>
      </c>
      <c r="AA265" s="206">
        <v>71.430000000000007</v>
      </c>
      <c r="AB265" s="206">
        <v>0</v>
      </c>
      <c r="AC265" s="206">
        <v>0</v>
      </c>
      <c r="AD265" s="206">
        <v>0</v>
      </c>
    </row>
    <row r="266" spans="1:30" x14ac:dyDescent="0.2">
      <c r="A266" s="208" t="s">
        <v>364</v>
      </c>
      <c r="B266" s="207">
        <v>40694</v>
      </c>
      <c r="C266" s="206" t="s">
        <v>1096</v>
      </c>
      <c r="E266" s="208">
        <v>652</v>
      </c>
      <c r="F266" s="208">
        <v>96.28</v>
      </c>
      <c r="G266" s="206">
        <v>2.8</v>
      </c>
      <c r="H266" s="206">
        <v>234</v>
      </c>
      <c r="I266" s="206">
        <v>9</v>
      </c>
      <c r="J266" s="206">
        <v>0</v>
      </c>
      <c r="K266" s="206">
        <v>9</v>
      </c>
      <c r="N266" s="206">
        <v>95.17</v>
      </c>
      <c r="O266" s="206">
        <v>87.72</v>
      </c>
      <c r="P266" s="206">
        <v>0.43</v>
      </c>
      <c r="Q266" s="206">
        <v>0.88</v>
      </c>
      <c r="R266" s="206">
        <v>0</v>
      </c>
      <c r="V266" s="206">
        <v>15.79</v>
      </c>
      <c r="W266" s="206">
        <v>12.28</v>
      </c>
      <c r="X266" s="206">
        <v>71.930000000000007</v>
      </c>
      <c r="Y266" s="206">
        <v>6.67</v>
      </c>
      <c r="Z266" s="206">
        <v>9.82</v>
      </c>
      <c r="AA266" s="206">
        <v>83.51</v>
      </c>
      <c r="AB266" s="206">
        <v>0</v>
      </c>
      <c r="AC266" s="206">
        <v>100</v>
      </c>
      <c r="AD266" s="206">
        <v>0</v>
      </c>
    </row>
    <row r="267" spans="1:30" x14ac:dyDescent="0.2">
      <c r="A267" s="208" t="s">
        <v>366</v>
      </c>
      <c r="B267" s="207">
        <v>40694</v>
      </c>
      <c r="C267" s="206" t="s">
        <v>1097</v>
      </c>
      <c r="D267" s="206" t="s">
        <v>949</v>
      </c>
      <c r="E267" s="208">
        <v>513</v>
      </c>
      <c r="F267" s="208">
        <v>96.27</v>
      </c>
      <c r="G267" s="206">
        <v>2.59</v>
      </c>
      <c r="H267" s="206">
        <v>141</v>
      </c>
      <c r="I267" s="206">
        <v>1</v>
      </c>
      <c r="J267" s="206">
        <v>0</v>
      </c>
      <c r="K267" s="206">
        <v>1</v>
      </c>
      <c r="N267" s="206">
        <v>95.25</v>
      </c>
      <c r="O267" s="206">
        <v>89.47</v>
      </c>
      <c r="P267" s="206">
        <v>0.93</v>
      </c>
      <c r="Q267" s="206">
        <v>2.63</v>
      </c>
      <c r="R267" s="206">
        <v>0</v>
      </c>
      <c r="S267" s="206">
        <v>1</v>
      </c>
      <c r="T267" s="206">
        <v>0</v>
      </c>
      <c r="U267" s="206">
        <v>2</v>
      </c>
      <c r="V267" s="206">
        <v>18.14</v>
      </c>
      <c r="W267" s="206">
        <v>13.02</v>
      </c>
      <c r="X267" s="206">
        <v>68.84</v>
      </c>
      <c r="Y267" s="206">
        <v>6.51</v>
      </c>
      <c r="Z267" s="206">
        <v>13.95</v>
      </c>
      <c r="AA267" s="206">
        <v>79.53</v>
      </c>
      <c r="AB267" s="206">
        <v>11.11</v>
      </c>
      <c r="AC267" s="206">
        <v>33.33</v>
      </c>
      <c r="AD267" s="206">
        <v>55.56</v>
      </c>
    </row>
    <row r="268" spans="1:30" x14ac:dyDescent="0.2">
      <c r="A268" s="208" t="s">
        <v>374</v>
      </c>
      <c r="B268" s="207">
        <v>40694</v>
      </c>
      <c r="C268" s="206" t="s">
        <v>1101</v>
      </c>
      <c r="D268" s="206" t="s">
        <v>946</v>
      </c>
      <c r="E268" s="208">
        <v>575</v>
      </c>
      <c r="F268" s="208">
        <v>96.34</v>
      </c>
      <c r="G268" s="206">
        <v>6.34</v>
      </c>
      <c r="H268" s="206">
        <v>180</v>
      </c>
      <c r="I268" s="206">
        <v>1</v>
      </c>
      <c r="J268" s="206">
        <v>0</v>
      </c>
      <c r="K268" s="206">
        <v>1</v>
      </c>
      <c r="N268" s="206">
        <v>96.23</v>
      </c>
      <c r="O268" s="206">
        <v>96.05</v>
      </c>
      <c r="P268" s="206">
        <v>1.85</v>
      </c>
      <c r="Q268" s="206">
        <v>0</v>
      </c>
      <c r="R268" s="206">
        <v>0</v>
      </c>
      <c r="U268" s="206">
        <v>2</v>
      </c>
      <c r="V268" s="206">
        <v>12.94</v>
      </c>
      <c r="W268" s="206">
        <v>11.76</v>
      </c>
      <c r="X268" s="206">
        <v>75.290000000000006</v>
      </c>
      <c r="Y268" s="206">
        <v>6.67</v>
      </c>
      <c r="Z268" s="206">
        <v>12.55</v>
      </c>
      <c r="AA268" s="206">
        <v>80.78</v>
      </c>
      <c r="AB268" s="206">
        <v>100</v>
      </c>
      <c r="AC268" s="206">
        <v>0</v>
      </c>
      <c r="AD268" s="206">
        <v>0</v>
      </c>
    </row>
    <row r="269" spans="1:30" x14ac:dyDescent="0.2">
      <c r="A269" s="208" t="s">
        <v>380</v>
      </c>
      <c r="B269" s="207">
        <v>40694</v>
      </c>
      <c r="C269" s="206" t="s">
        <v>1104</v>
      </c>
      <c r="D269" s="206" t="s">
        <v>949</v>
      </c>
      <c r="E269" s="208">
        <v>605</v>
      </c>
      <c r="F269" s="208">
        <v>96.67</v>
      </c>
      <c r="G269" s="206">
        <v>6.43</v>
      </c>
      <c r="H269" s="206">
        <v>197</v>
      </c>
      <c r="I269" s="206">
        <v>12</v>
      </c>
      <c r="J269" s="206">
        <v>3</v>
      </c>
      <c r="K269" s="206">
        <v>9</v>
      </c>
      <c r="N269" s="206">
        <v>96.28</v>
      </c>
      <c r="O269" s="206">
        <v>98.68</v>
      </c>
      <c r="P269" s="206">
        <v>1.6</v>
      </c>
      <c r="Q269" s="206">
        <v>0</v>
      </c>
      <c r="R269" s="206">
        <v>0</v>
      </c>
      <c r="S269" s="206">
        <v>0</v>
      </c>
      <c r="T269" s="206">
        <v>0</v>
      </c>
      <c r="U269" s="206">
        <v>4</v>
      </c>
      <c r="V269" s="206">
        <v>8.5500000000000007</v>
      </c>
      <c r="W269" s="206">
        <v>4.6100000000000003</v>
      </c>
      <c r="X269" s="206">
        <v>86.84</v>
      </c>
      <c r="Y269" s="206">
        <v>5.59</v>
      </c>
      <c r="Z269" s="206">
        <v>6.58</v>
      </c>
      <c r="AA269" s="206">
        <v>87.83</v>
      </c>
      <c r="AB269" s="206">
        <v>0</v>
      </c>
      <c r="AC269" s="206">
        <v>0</v>
      </c>
      <c r="AD269" s="206">
        <v>100</v>
      </c>
    </row>
    <row r="270" spans="1:30" x14ac:dyDescent="0.2">
      <c r="A270" s="208" t="s">
        <v>382</v>
      </c>
      <c r="B270" s="207">
        <v>40694</v>
      </c>
      <c r="C270" s="206" t="s">
        <v>1105</v>
      </c>
      <c r="E270" s="208">
        <v>927</v>
      </c>
      <c r="F270" s="208">
        <v>96.11</v>
      </c>
      <c r="G270" s="206">
        <v>6.28</v>
      </c>
      <c r="H270" s="206">
        <v>311</v>
      </c>
      <c r="I270" s="206">
        <v>10</v>
      </c>
      <c r="J270" s="206">
        <v>4</v>
      </c>
      <c r="K270" s="206">
        <v>6</v>
      </c>
      <c r="M270" s="208">
        <v>0.1079</v>
      </c>
      <c r="N270" s="206">
        <v>95.22</v>
      </c>
      <c r="O270" s="206">
        <v>97.37</v>
      </c>
      <c r="P270" s="206">
        <v>0.24</v>
      </c>
      <c r="Q270" s="206">
        <v>0</v>
      </c>
      <c r="R270" s="206">
        <v>0</v>
      </c>
      <c r="U270" s="206">
        <v>4</v>
      </c>
      <c r="V270" s="206">
        <v>16.52</v>
      </c>
      <c r="W270" s="206">
        <v>14.06</v>
      </c>
      <c r="X270" s="206">
        <v>69.42</v>
      </c>
      <c r="Y270" s="206">
        <v>6.92</v>
      </c>
      <c r="Z270" s="206">
        <v>14.06</v>
      </c>
      <c r="AA270" s="206">
        <v>79.02</v>
      </c>
      <c r="AB270" s="206">
        <v>25</v>
      </c>
      <c r="AC270" s="206">
        <v>50</v>
      </c>
      <c r="AD270" s="206">
        <v>25</v>
      </c>
    </row>
    <row r="271" spans="1:30" x14ac:dyDescent="0.2">
      <c r="A271" s="208" t="s">
        <v>384</v>
      </c>
      <c r="B271" s="207">
        <v>40694</v>
      </c>
      <c r="C271" s="206" t="s">
        <v>1106</v>
      </c>
      <c r="D271" s="206" t="s">
        <v>946</v>
      </c>
      <c r="E271" s="208">
        <v>760</v>
      </c>
      <c r="F271" s="208">
        <v>97.09</v>
      </c>
      <c r="G271" s="206">
        <v>5.52</v>
      </c>
      <c r="H271" s="206">
        <v>224</v>
      </c>
      <c r="N271" s="206">
        <v>93.52</v>
      </c>
      <c r="O271" s="206">
        <v>93.42</v>
      </c>
      <c r="P271" s="206">
        <v>0.28999999999999998</v>
      </c>
      <c r="Q271" s="206">
        <v>1.32</v>
      </c>
      <c r="R271" s="206">
        <v>0</v>
      </c>
      <c r="U271" s="206">
        <v>1</v>
      </c>
      <c r="V271" s="206">
        <v>20.16</v>
      </c>
      <c r="W271" s="206">
        <v>12.3</v>
      </c>
      <c r="X271" s="206">
        <v>67.540000000000006</v>
      </c>
      <c r="Y271" s="206">
        <v>8.9</v>
      </c>
      <c r="Z271" s="206">
        <v>12.57</v>
      </c>
      <c r="AA271" s="206">
        <v>78.53</v>
      </c>
      <c r="AB271" s="206">
        <v>0</v>
      </c>
      <c r="AC271" s="206">
        <v>20</v>
      </c>
      <c r="AD271" s="206">
        <v>80</v>
      </c>
    </row>
    <row r="272" spans="1:30" x14ac:dyDescent="0.2">
      <c r="A272" s="208" t="s">
        <v>386</v>
      </c>
      <c r="B272" s="207">
        <v>40694</v>
      </c>
      <c r="C272" s="206" t="s">
        <v>1107</v>
      </c>
      <c r="E272" s="208">
        <v>984</v>
      </c>
      <c r="F272" s="208">
        <v>96.49</v>
      </c>
      <c r="G272" s="206">
        <v>9.1</v>
      </c>
      <c r="H272" s="206">
        <v>336</v>
      </c>
      <c r="I272" s="206">
        <v>17</v>
      </c>
      <c r="J272" s="206">
        <v>6</v>
      </c>
      <c r="K272" s="206">
        <v>11</v>
      </c>
      <c r="N272" s="206">
        <v>95.02</v>
      </c>
      <c r="O272" s="206">
        <v>97.37</v>
      </c>
      <c r="P272" s="206">
        <v>0.39</v>
      </c>
      <c r="Q272" s="206">
        <v>0.88</v>
      </c>
      <c r="R272" s="206">
        <v>0</v>
      </c>
      <c r="S272" s="206">
        <v>1</v>
      </c>
      <c r="T272" s="206">
        <v>0</v>
      </c>
      <c r="U272" s="206">
        <v>7</v>
      </c>
      <c r="V272" s="206">
        <v>10.34</v>
      </c>
      <c r="W272" s="206">
        <v>11.81</v>
      </c>
      <c r="X272" s="206">
        <v>77.849999999999994</v>
      </c>
      <c r="Y272" s="206">
        <v>2.5299999999999998</v>
      </c>
      <c r="Z272" s="206">
        <v>7.38</v>
      </c>
      <c r="AA272" s="206">
        <v>90.08</v>
      </c>
      <c r="AB272" s="206">
        <v>0</v>
      </c>
      <c r="AC272" s="206">
        <v>25</v>
      </c>
      <c r="AD272" s="206">
        <v>75</v>
      </c>
    </row>
    <row r="273" spans="1:30" x14ac:dyDescent="0.2">
      <c r="A273" s="208" t="s">
        <v>388</v>
      </c>
      <c r="B273" s="207">
        <v>40694</v>
      </c>
      <c r="C273" s="206" t="s">
        <v>1108</v>
      </c>
      <c r="E273" s="208">
        <v>417</v>
      </c>
      <c r="F273" s="208">
        <v>96.15</v>
      </c>
      <c r="G273" s="206">
        <v>6.09</v>
      </c>
      <c r="H273" s="206">
        <v>134</v>
      </c>
      <c r="I273" s="206">
        <v>8</v>
      </c>
      <c r="J273" s="206">
        <v>0</v>
      </c>
      <c r="K273" s="206">
        <v>8</v>
      </c>
      <c r="N273" s="206">
        <v>94.29</v>
      </c>
      <c r="O273" s="206">
        <v>94.74</v>
      </c>
      <c r="P273" s="206">
        <v>0</v>
      </c>
      <c r="Q273" s="206">
        <v>0</v>
      </c>
      <c r="R273" s="206">
        <v>0</v>
      </c>
      <c r="U273" s="206">
        <v>5</v>
      </c>
      <c r="V273" s="206">
        <v>13.99</v>
      </c>
      <c r="W273" s="206">
        <v>15.54</v>
      </c>
      <c r="X273" s="206">
        <v>70.47</v>
      </c>
      <c r="Y273" s="206">
        <v>9.84</v>
      </c>
      <c r="Z273" s="206">
        <v>18.13</v>
      </c>
      <c r="AA273" s="206">
        <v>72.02</v>
      </c>
      <c r="AB273" s="206">
        <v>20</v>
      </c>
      <c r="AC273" s="206">
        <v>40</v>
      </c>
      <c r="AD273" s="206">
        <v>40</v>
      </c>
    </row>
    <row r="274" spans="1:30" x14ac:dyDescent="0.2">
      <c r="A274" s="208" t="s">
        <v>392</v>
      </c>
      <c r="B274" s="207">
        <v>40694</v>
      </c>
      <c r="C274" s="206" t="s">
        <v>1110</v>
      </c>
      <c r="E274" s="208">
        <v>780</v>
      </c>
      <c r="F274" s="208">
        <v>95.83</v>
      </c>
      <c r="G274" s="206">
        <v>5.66</v>
      </c>
      <c r="H274" s="206">
        <v>272</v>
      </c>
      <c r="I274" s="206">
        <v>93</v>
      </c>
      <c r="J274" s="206">
        <v>27</v>
      </c>
      <c r="K274" s="206">
        <v>66</v>
      </c>
      <c r="M274" s="208">
        <v>0.25640000000000002</v>
      </c>
      <c r="N274" s="206">
        <v>95.43</v>
      </c>
      <c r="O274" s="206">
        <v>96.05</v>
      </c>
      <c r="P274" s="206">
        <v>1.62</v>
      </c>
      <c r="Q274" s="206">
        <v>2.63</v>
      </c>
      <c r="R274" s="206">
        <v>0</v>
      </c>
      <c r="U274" s="206">
        <v>4</v>
      </c>
      <c r="V274" s="206">
        <v>13.93</v>
      </c>
      <c r="W274" s="206">
        <v>11.24</v>
      </c>
      <c r="X274" s="206">
        <v>74.83</v>
      </c>
      <c r="Y274" s="206">
        <v>7.64</v>
      </c>
      <c r="Z274" s="206">
        <v>13.03</v>
      </c>
      <c r="AA274" s="206">
        <v>79.33</v>
      </c>
      <c r="AB274" s="206">
        <v>25</v>
      </c>
      <c r="AC274" s="206">
        <v>50</v>
      </c>
      <c r="AD274" s="206">
        <v>25</v>
      </c>
    </row>
    <row r="275" spans="1:30" x14ac:dyDescent="0.2">
      <c r="A275" s="208" t="s">
        <v>398</v>
      </c>
      <c r="B275" s="207">
        <v>40694</v>
      </c>
      <c r="C275" s="206" t="s">
        <v>1113</v>
      </c>
      <c r="E275" s="208">
        <v>959</v>
      </c>
      <c r="F275" s="208">
        <v>96.23</v>
      </c>
      <c r="G275" s="206">
        <v>4.9400000000000004</v>
      </c>
      <c r="H275" s="206">
        <v>385</v>
      </c>
      <c r="I275" s="206">
        <v>5</v>
      </c>
      <c r="J275" s="206">
        <v>5</v>
      </c>
      <c r="K275" s="206">
        <v>0</v>
      </c>
      <c r="M275" s="208">
        <v>0.20860000000000001</v>
      </c>
      <c r="N275" s="206">
        <v>95.1</v>
      </c>
      <c r="O275" s="206">
        <v>85.53</v>
      </c>
      <c r="P275" s="206">
        <v>2.67</v>
      </c>
      <c r="Q275" s="206">
        <v>9.2100000000000009</v>
      </c>
      <c r="R275" s="206">
        <v>0</v>
      </c>
      <c r="U275" s="206">
        <v>7</v>
      </c>
      <c r="V275" s="206">
        <v>4.24</v>
      </c>
      <c r="W275" s="206">
        <v>4.8499999999999996</v>
      </c>
      <c r="X275" s="206">
        <v>90.91</v>
      </c>
      <c r="Y275" s="206">
        <v>2.02</v>
      </c>
      <c r="Z275" s="206">
        <v>5.44</v>
      </c>
      <c r="AA275" s="206">
        <v>92.54</v>
      </c>
      <c r="AB275" s="206">
        <v>0</v>
      </c>
      <c r="AC275" s="206">
        <v>10</v>
      </c>
      <c r="AD275" s="206">
        <v>90</v>
      </c>
    </row>
    <row r="276" spans="1:30" x14ac:dyDescent="0.2">
      <c r="A276" s="208" t="s">
        <v>404</v>
      </c>
      <c r="B276" s="207">
        <v>40694</v>
      </c>
      <c r="C276" s="206" t="s">
        <v>1116</v>
      </c>
      <c r="D276" s="206" t="s">
        <v>951</v>
      </c>
      <c r="E276" s="208">
        <v>786</v>
      </c>
      <c r="F276" s="208">
        <v>95.69</v>
      </c>
      <c r="G276" s="206">
        <v>4.7699999999999996</v>
      </c>
      <c r="H276" s="206">
        <v>271</v>
      </c>
      <c r="I276" s="206">
        <v>127</v>
      </c>
      <c r="J276" s="206">
        <v>25</v>
      </c>
      <c r="K276" s="206">
        <v>102</v>
      </c>
      <c r="M276" s="208">
        <v>0.12720000000000001</v>
      </c>
      <c r="N276" s="206">
        <v>93.67</v>
      </c>
      <c r="O276" s="206">
        <v>98.68</v>
      </c>
      <c r="P276" s="206">
        <v>1.77</v>
      </c>
      <c r="Q276" s="206">
        <v>6.58</v>
      </c>
      <c r="R276" s="206">
        <v>0</v>
      </c>
      <c r="S276" s="206">
        <v>1</v>
      </c>
      <c r="T276" s="206">
        <v>0</v>
      </c>
      <c r="U276" s="206">
        <v>5</v>
      </c>
      <c r="V276" s="206">
        <v>29.06</v>
      </c>
      <c r="W276" s="206">
        <v>17.920000000000002</v>
      </c>
      <c r="X276" s="206">
        <v>53.03</v>
      </c>
      <c r="Y276" s="206">
        <v>12.56</v>
      </c>
      <c r="Z276" s="206">
        <v>20.05</v>
      </c>
      <c r="AA276" s="206">
        <v>67.39</v>
      </c>
      <c r="AB276" s="206">
        <v>66.67</v>
      </c>
      <c r="AC276" s="206">
        <v>0</v>
      </c>
      <c r="AD276" s="206">
        <v>33.33</v>
      </c>
    </row>
    <row r="277" spans="1:30" x14ac:dyDescent="0.2">
      <c r="A277" s="208" t="s">
        <v>408</v>
      </c>
      <c r="B277" s="207">
        <v>40694</v>
      </c>
      <c r="C277" s="206" t="s">
        <v>3217</v>
      </c>
      <c r="E277" s="208">
        <v>797</v>
      </c>
      <c r="F277" s="208">
        <v>96.18</v>
      </c>
      <c r="G277" s="206">
        <v>7.8</v>
      </c>
      <c r="H277" s="206">
        <v>272</v>
      </c>
      <c r="N277" s="206">
        <v>92.67</v>
      </c>
      <c r="O277" s="206">
        <v>97.37</v>
      </c>
      <c r="P277" s="206">
        <v>1.1399999999999999</v>
      </c>
      <c r="Q277" s="206">
        <v>0</v>
      </c>
      <c r="R277" s="206">
        <v>0</v>
      </c>
      <c r="S277" s="206">
        <v>8</v>
      </c>
      <c r="T277" s="206">
        <v>0</v>
      </c>
      <c r="U277" s="206">
        <v>2</v>
      </c>
      <c r="V277" s="206">
        <v>9.7200000000000006</v>
      </c>
      <c r="W277" s="206">
        <v>10.23</v>
      </c>
      <c r="X277" s="206">
        <v>80.05</v>
      </c>
      <c r="Y277" s="206">
        <v>5.63</v>
      </c>
      <c r="Z277" s="206">
        <v>9.7200000000000006</v>
      </c>
      <c r="AA277" s="206">
        <v>84.65</v>
      </c>
      <c r="AB277" s="206">
        <v>0</v>
      </c>
      <c r="AC277" s="206">
        <v>16.670000000000002</v>
      </c>
      <c r="AD277" s="206">
        <v>83.33</v>
      </c>
    </row>
    <row r="278" spans="1:30" x14ac:dyDescent="0.2">
      <c r="A278" s="208" t="s">
        <v>412</v>
      </c>
      <c r="B278" s="207">
        <v>40694</v>
      </c>
      <c r="C278" s="206" t="s">
        <v>1119</v>
      </c>
      <c r="D278" s="206" t="s">
        <v>946</v>
      </c>
      <c r="E278" s="208">
        <v>915</v>
      </c>
      <c r="F278" s="208">
        <v>95.24</v>
      </c>
      <c r="G278" s="206">
        <v>6.74</v>
      </c>
      <c r="H278" s="206">
        <v>367</v>
      </c>
      <c r="I278" s="206">
        <v>33</v>
      </c>
      <c r="J278" s="206">
        <v>0</v>
      </c>
      <c r="K278" s="206">
        <v>33</v>
      </c>
      <c r="M278" s="208">
        <v>0.21859999999999999</v>
      </c>
      <c r="N278" s="206">
        <v>95.25</v>
      </c>
      <c r="O278" s="206">
        <v>90.79</v>
      </c>
      <c r="P278" s="206">
        <v>1.37</v>
      </c>
      <c r="Q278" s="206">
        <v>3.95</v>
      </c>
      <c r="R278" s="206">
        <v>0</v>
      </c>
      <c r="S278" s="206">
        <v>1</v>
      </c>
      <c r="T278" s="206">
        <v>0</v>
      </c>
      <c r="U278" s="206">
        <v>3</v>
      </c>
      <c r="V278" s="206">
        <v>17.39</v>
      </c>
      <c r="W278" s="206">
        <v>15.43</v>
      </c>
      <c r="X278" s="206">
        <v>67.17</v>
      </c>
      <c r="Y278" s="206">
        <v>7.83</v>
      </c>
      <c r="Z278" s="206">
        <v>17.829999999999998</v>
      </c>
      <c r="AA278" s="206">
        <v>74.349999999999994</v>
      </c>
      <c r="AB278" s="206">
        <v>0</v>
      </c>
      <c r="AC278" s="206">
        <v>0</v>
      </c>
      <c r="AD278" s="206">
        <v>100</v>
      </c>
    </row>
    <row r="279" spans="1:30" x14ac:dyDescent="0.2">
      <c r="A279" s="208" t="s">
        <v>420</v>
      </c>
      <c r="B279" s="207">
        <v>40694</v>
      </c>
      <c r="C279" s="206" t="s">
        <v>1122</v>
      </c>
      <c r="D279" s="206" t="s">
        <v>949</v>
      </c>
      <c r="E279" s="208">
        <v>977</v>
      </c>
      <c r="F279" s="208">
        <v>95.58</v>
      </c>
      <c r="G279" s="206">
        <v>5.05</v>
      </c>
      <c r="H279" s="206">
        <v>371</v>
      </c>
      <c r="I279" s="206">
        <v>82</v>
      </c>
      <c r="J279" s="206">
        <v>59</v>
      </c>
      <c r="K279" s="206">
        <v>23</v>
      </c>
      <c r="N279" s="206">
        <v>92.91</v>
      </c>
      <c r="O279" s="206">
        <v>100</v>
      </c>
      <c r="P279" s="206">
        <v>0.76</v>
      </c>
      <c r="Q279" s="206">
        <v>3.51</v>
      </c>
      <c r="R279" s="206">
        <v>0</v>
      </c>
      <c r="S279" s="206">
        <v>1</v>
      </c>
      <c r="T279" s="206">
        <v>0</v>
      </c>
      <c r="U279" s="206">
        <v>5</v>
      </c>
      <c r="V279" s="206">
        <v>9.0500000000000007</v>
      </c>
      <c r="W279" s="206">
        <v>12.01</v>
      </c>
      <c r="X279" s="206">
        <v>78.94</v>
      </c>
      <c r="Y279" s="206">
        <v>8.42</v>
      </c>
      <c r="Z279" s="206">
        <v>14.51</v>
      </c>
      <c r="AA279" s="206">
        <v>77.069999999999993</v>
      </c>
      <c r="AB279" s="206">
        <v>16.46</v>
      </c>
      <c r="AC279" s="206">
        <v>34.18</v>
      </c>
      <c r="AD279" s="206">
        <v>49.37</v>
      </c>
    </row>
    <row r="280" spans="1:30" x14ac:dyDescent="0.2">
      <c r="A280" s="208" t="s">
        <v>424</v>
      </c>
      <c r="B280" s="207">
        <v>40694</v>
      </c>
      <c r="C280" s="206" t="s">
        <v>1124</v>
      </c>
      <c r="D280" s="206" t="s">
        <v>946</v>
      </c>
      <c r="E280" s="208">
        <v>708</v>
      </c>
      <c r="F280" s="208">
        <v>96.44</v>
      </c>
      <c r="G280" s="206">
        <v>7.85</v>
      </c>
      <c r="H280" s="206">
        <v>255</v>
      </c>
      <c r="I280" s="206">
        <v>4</v>
      </c>
      <c r="J280" s="206">
        <v>3</v>
      </c>
      <c r="K280" s="206">
        <v>1</v>
      </c>
      <c r="N280" s="206">
        <v>93.37</v>
      </c>
      <c r="O280" s="206">
        <v>100</v>
      </c>
      <c r="P280" s="206">
        <v>1.74</v>
      </c>
      <c r="Q280" s="206">
        <v>2.63</v>
      </c>
      <c r="R280" s="206">
        <v>0</v>
      </c>
      <c r="S280" s="206">
        <v>4</v>
      </c>
      <c r="T280" s="206">
        <v>0</v>
      </c>
      <c r="U280" s="206">
        <v>2</v>
      </c>
      <c r="V280" s="206">
        <v>13.16</v>
      </c>
      <c r="W280" s="206">
        <v>11.84</v>
      </c>
      <c r="X280" s="206">
        <v>75</v>
      </c>
      <c r="Y280" s="206">
        <v>6.32</v>
      </c>
      <c r="Z280" s="206">
        <v>10.26</v>
      </c>
      <c r="AA280" s="206">
        <v>83.42</v>
      </c>
      <c r="AB280" s="206">
        <v>66.67</v>
      </c>
      <c r="AC280" s="206">
        <v>33.33</v>
      </c>
      <c r="AD280" s="206">
        <v>0</v>
      </c>
    </row>
    <row r="281" spans="1:30" x14ac:dyDescent="0.2">
      <c r="A281" s="208" t="s">
        <v>426</v>
      </c>
      <c r="B281" s="207">
        <v>40694</v>
      </c>
      <c r="C281" s="206" t="s">
        <v>1125</v>
      </c>
      <c r="E281" s="208">
        <v>566</v>
      </c>
      <c r="F281" s="208">
        <v>96.3</v>
      </c>
      <c r="G281" s="206">
        <v>5.53</v>
      </c>
      <c r="H281" s="206">
        <v>166</v>
      </c>
      <c r="I281" s="206">
        <v>1</v>
      </c>
      <c r="J281" s="206">
        <v>0</v>
      </c>
      <c r="K281" s="206">
        <v>1</v>
      </c>
      <c r="N281" s="206">
        <v>95.82</v>
      </c>
      <c r="O281" s="206">
        <v>96.05</v>
      </c>
      <c r="P281" s="206">
        <v>1.55</v>
      </c>
      <c r="Q281" s="206">
        <v>0</v>
      </c>
      <c r="R281" s="206">
        <v>2.7</v>
      </c>
      <c r="S281" s="206">
        <v>4</v>
      </c>
      <c r="T281" s="206">
        <v>0</v>
      </c>
      <c r="U281" s="206">
        <v>2</v>
      </c>
      <c r="V281" s="206">
        <v>17.03</v>
      </c>
      <c r="W281" s="206">
        <v>6.88</v>
      </c>
      <c r="X281" s="206">
        <v>76.09</v>
      </c>
      <c r="Y281" s="206">
        <v>3.62</v>
      </c>
      <c r="Z281" s="206">
        <v>5.07</v>
      </c>
      <c r="AA281" s="206">
        <v>91.3</v>
      </c>
      <c r="AB281" s="206">
        <v>50</v>
      </c>
      <c r="AC281" s="206">
        <v>50</v>
      </c>
      <c r="AD281" s="206">
        <v>0</v>
      </c>
    </row>
    <row r="282" spans="1:30" x14ac:dyDescent="0.2">
      <c r="A282" s="208" t="s">
        <v>428</v>
      </c>
      <c r="B282" s="207">
        <v>40694</v>
      </c>
      <c r="C282" s="206" t="s">
        <v>1126</v>
      </c>
      <c r="D282" s="206" t="s">
        <v>949</v>
      </c>
      <c r="E282" s="208">
        <v>788</v>
      </c>
      <c r="F282" s="208">
        <v>97.15</v>
      </c>
      <c r="G282" s="206">
        <v>8.7799999999999994</v>
      </c>
      <c r="H282" s="206">
        <v>208</v>
      </c>
      <c r="I282" s="206">
        <v>8</v>
      </c>
      <c r="J282" s="206">
        <v>0</v>
      </c>
      <c r="K282" s="206">
        <v>8</v>
      </c>
      <c r="M282" s="208">
        <v>0.12690000000000001</v>
      </c>
      <c r="N282" s="206">
        <v>96.03</v>
      </c>
      <c r="O282" s="206">
        <v>93.42</v>
      </c>
      <c r="P282" s="206">
        <v>0.76</v>
      </c>
      <c r="Q282" s="206">
        <v>3.95</v>
      </c>
      <c r="R282" s="206">
        <v>0</v>
      </c>
      <c r="S282" s="206">
        <v>1</v>
      </c>
      <c r="T282" s="206">
        <v>0</v>
      </c>
      <c r="U282" s="206">
        <v>3</v>
      </c>
      <c r="V282" s="206">
        <v>20.56</v>
      </c>
      <c r="W282" s="206">
        <v>15.42</v>
      </c>
      <c r="X282" s="206">
        <v>64.02</v>
      </c>
      <c r="Y282" s="206">
        <v>10.050000000000001</v>
      </c>
      <c r="Z282" s="206">
        <v>17.059999999999999</v>
      </c>
      <c r="AA282" s="206">
        <v>72.900000000000006</v>
      </c>
      <c r="AB282" s="206">
        <v>36.36</v>
      </c>
      <c r="AC282" s="206">
        <v>45.45</v>
      </c>
      <c r="AD282" s="206">
        <v>18.18</v>
      </c>
    </row>
    <row r="283" spans="1:30" x14ac:dyDescent="0.2">
      <c r="A283" s="208" t="s">
        <v>430</v>
      </c>
      <c r="B283" s="207">
        <v>40694</v>
      </c>
      <c r="C283" s="206" t="s">
        <v>1127</v>
      </c>
      <c r="D283" s="206" t="s">
        <v>951</v>
      </c>
      <c r="E283" s="208">
        <v>566</v>
      </c>
      <c r="F283" s="208">
        <v>95.18</v>
      </c>
      <c r="G283" s="206">
        <v>5.38</v>
      </c>
      <c r="H283" s="206">
        <v>239</v>
      </c>
      <c r="I283" s="206">
        <v>22</v>
      </c>
      <c r="J283" s="206">
        <v>0</v>
      </c>
      <c r="K283" s="206">
        <v>22</v>
      </c>
      <c r="N283" s="206">
        <v>96.14</v>
      </c>
      <c r="O283" s="206">
        <v>100</v>
      </c>
      <c r="P283" s="206">
        <v>0.78</v>
      </c>
      <c r="Q283" s="206">
        <v>2.63</v>
      </c>
      <c r="R283" s="206">
        <v>0</v>
      </c>
      <c r="U283" s="206">
        <v>4</v>
      </c>
      <c r="V283" s="206">
        <v>31.25</v>
      </c>
      <c r="W283" s="206">
        <v>15.81</v>
      </c>
      <c r="X283" s="206">
        <v>52.94</v>
      </c>
      <c r="Y283" s="206">
        <v>13.28</v>
      </c>
      <c r="Z283" s="206">
        <v>20.66</v>
      </c>
      <c r="AA283" s="206">
        <v>66.05</v>
      </c>
      <c r="AB283" s="206">
        <v>50</v>
      </c>
      <c r="AC283" s="206">
        <v>0</v>
      </c>
      <c r="AD283" s="206">
        <v>50</v>
      </c>
    </row>
    <row r="284" spans="1:30" x14ac:dyDescent="0.2">
      <c r="A284" s="208" t="s">
        <v>446</v>
      </c>
      <c r="B284" s="207">
        <v>40694</v>
      </c>
      <c r="C284" s="206" t="s">
        <v>1134</v>
      </c>
      <c r="D284" s="206" t="s">
        <v>946</v>
      </c>
      <c r="E284" s="208">
        <v>1101</v>
      </c>
      <c r="F284" s="208">
        <v>95.92</v>
      </c>
      <c r="G284" s="206">
        <v>5.23</v>
      </c>
      <c r="H284" s="206">
        <v>349</v>
      </c>
      <c r="I284" s="206">
        <v>7</v>
      </c>
      <c r="J284" s="206">
        <v>0</v>
      </c>
      <c r="K284" s="206">
        <v>7</v>
      </c>
      <c r="M284" s="208">
        <v>0.27250000000000002</v>
      </c>
      <c r="N284" s="206">
        <v>92.05</v>
      </c>
      <c r="O284" s="206">
        <v>94.74</v>
      </c>
      <c r="P284" s="206">
        <v>0.06</v>
      </c>
      <c r="Q284" s="206">
        <v>0</v>
      </c>
      <c r="R284" s="206">
        <v>0</v>
      </c>
      <c r="S284" s="206">
        <v>2</v>
      </c>
      <c r="T284" s="206">
        <v>0</v>
      </c>
      <c r="U284" s="206">
        <v>4</v>
      </c>
      <c r="V284" s="206">
        <v>22.79</v>
      </c>
      <c r="W284" s="206">
        <v>12.62</v>
      </c>
      <c r="X284" s="206">
        <v>64.599999999999994</v>
      </c>
      <c r="Y284" s="206">
        <v>10.36</v>
      </c>
      <c r="Z284" s="206">
        <v>14.31</v>
      </c>
      <c r="AA284" s="206">
        <v>75.33</v>
      </c>
      <c r="AB284" s="206">
        <v>0</v>
      </c>
      <c r="AC284" s="206">
        <v>0</v>
      </c>
      <c r="AD284" s="206">
        <v>100</v>
      </c>
    </row>
    <row r="285" spans="1:30" x14ac:dyDescent="0.2">
      <c r="A285" s="208" t="s">
        <v>453</v>
      </c>
      <c r="B285" s="207">
        <v>40694</v>
      </c>
      <c r="C285" s="206" t="s">
        <v>1136</v>
      </c>
      <c r="E285" s="208">
        <v>1298</v>
      </c>
      <c r="F285" s="208">
        <v>96.72</v>
      </c>
      <c r="G285" s="206">
        <v>5.68</v>
      </c>
      <c r="H285" s="206">
        <v>438</v>
      </c>
      <c r="I285" s="206">
        <v>7</v>
      </c>
      <c r="J285" s="206">
        <v>0</v>
      </c>
      <c r="K285" s="206">
        <v>7</v>
      </c>
      <c r="M285" s="208">
        <v>7.6999999999999999E-2</v>
      </c>
      <c r="N285" s="206">
        <v>94.91</v>
      </c>
      <c r="O285" s="206">
        <v>100</v>
      </c>
      <c r="P285" s="206">
        <v>1.26</v>
      </c>
      <c r="Q285" s="206">
        <v>1.75</v>
      </c>
      <c r="R285" s="206">
        <v>0</v>
      </c>
      <c r="S285" s="206">
        <v>0</v>
      </c>
      <c r="T285" s="206">
        <v>0</v>
      </c>
      <c r="U285" s="206">
        <v>3</v>
      </c>
      <c r="V285" s="206">
        <v>11.58</v>
      </c>
      <c r="W285" s="206">
        <v>8.8000000000000007</v>
      </c>
      <c r="X285" s="206">
        <v>79.62</v>
      </c>
      <c r="Y285" s="206">
        <v>5.13</v>
      </c>
      <c r="Z285" s="206">
        <v>9.09</v>
      </c>
      <c r="AA285" s="206">
        <v>85.78</v>
      </c>
      <c r="AB285" s="206">
        <v>0</v>
      </c>
      <c r="AC285" s="206">
        <v>50</v>
      </c>
      <c r="AD285" s="206">
        <v>50</v>
      </c>
    </row>
    <row r="286" spans="1:30" x14ac:dyDescent="0.2">
      <c r="A286" s="208" t="s">
        <v>455</v>
      </c>
      <c r="B286" s="207">
        <v>40694</v>
      </c>
      <c r="C286" s="206" t="s">
        <v>1137</v>
      </c>
      <c r="E286" s="208">
        <v>516</v>
      </c>
      <c r="F286" s="208">
        <v>96.66</v>
      </c>
      <c r="G286" s="206">
        <v>7.43</v>
      </c>
      <c r="H286" s="206">
        <v>167</v>
      </c>
      <c r="N286" s="206">
        <v>94.61</v>
      </c>
      <c r="O286" s="206">
        <v>100</v>
      </c>
      <c r="P286" s="206">
        <v>2.2799999999999998</v>
      </c>
      <c r="Q286" s="206">
        <v>0</v>
      </c>
      <c r="R286" s="206">
        <v>0</v>
      </c>
      <c r="S286" s="206">
        <v>2</v>
      </c>
      <c r="T286" s="206">
        <v>0</v>
      </c>
      <c r="V286" s="206">
        <v>5.78</v>
      </c>
      <c r="W286" s="206">
        <v>8.66</v>
      </c>
      <c r="X286" s="206">
        <v>85.56</v>
      </c>
      <c r="Y286" s="206">
        <v>2.5299999999999998</v>
      </c>
      <c r="Z286" s="206">
        <v>7.94</v>
      </c>
      <c r="AA286" s="206">
        <v>89.53</v>
      </c>
      <c r="AB286" s="206">
        <v>0</v>
      </c>
      <c r="AC286" s="206">
        <v>0</v>
      </c>
      <c r="AD286" s="206">
        <v>0</v>
      </c>
    </row>
    <row r="287" spans="1:30" x14ac:dyDescent="0.2">
      <c r="A287" s="208" t="s">
        <v>459</v>
      </c>
      <c r="B287" s="207">
        <v>40694</v>
      </c>
      <c r="C287" s="206" t="s">
        <v>1139</v>
      </c>
      <c r="E287" s="208">
        <v>551</v>
      </c>
      <c r="F287" s="208">
        <v>97.22</v>
      </c>
      <c r="G287" s="206">
        <v>6.66</v>
      </c>
      <c r="H287" s="206">
        <v>166</v>
      </c>
      <c r="I287" s="206">
        <v>1</v>
      </c>
      <c r="J287" s="206">
        <v>0</v>
      </c>
      <c r="K287" s="206">
        <v>1</v>
      </c>
      <c r="M287" s="208">
        <v>0.18149999999999999</v>
      </c>
      <c r="N287" s="206">
        <v>96.26</v>
      </c>
      <c r="O287" s="206">
        <v>100</v>
      </c>
      <c r="P287" s="206">
        <v>4.0199999999999996</v>
      </c>
      <c r="Q287" s="206">
        <v>10.53</v>
      </c>
      <c r="R287" s="206">
        <v>0</v>
      </c>
      <c r="U287" s="206">
        <v>6</v>
      </c>
      <c r="V287" s="206">
        <v>3.03</v>
      </c>
      <c r="W287" s="206">
        <v>4.76</v>
      </c>
      <c r="X287" s="206">
        <v>92.21</v>
      </c>
      <c r="Y287" s="206">
        <v>2.6</v>
      </c>
      <c r="Z287" s="206">
        <v>3.9</v>
      </c>
      <c r="AA287" s="206">
        <v>93.51</v>
      </c>
      <c r="AB287" s="206">
        <v>9.09</v>
      </c>
      <c r="AC287" s="206">
        <v>18.18</v>
      </c>
      <c r="AD287" s="206">
        <v>72.73</v>
      </c>
    </row>
    <row r="288" spans="1:30" x14ac:dyDescent="0.2">
      <c r="A288" s="208" t="s">
        <v>461</v>
      </c>
      <c r="B288" s="207">
        <v>40694</v>
      </c>
      <c r="C288" s="206" t="s">
        <v>3218</v>
      </c>
      <c r="E288" s="208">
        <v>1135</v>
      </c>
      <c r="F288" s="208">
        <v>96.43</v>
      </c>
      <c r="G288" s="206">
        <v>5.78</v>
      </c>
      <c r="H288" s="206">
        <v>394</v>
      </c>
      <c r="I288" s="206">
        <v>4</v>
      </c>
      <c r="J288" s="206">
        <v>2</v>
      </c>
      <c r="K288" s="206">
        <v>2</v>
      </c>
      <c r="N288" s="206">
        <v>95.07</v>
      </c>
      <c r="O288" s="206">
        <v>100</v>
      </c>
      <c r="P288" s="206">
        <v>1.77</v>
      </c>
      <c r="Q288" s="206">
        <v>0</v>
      </c>
      <c r="R288" s="206">
        <v>0</v>
      </c>
      <c r="S288" s="206">
        <v>0</v>
      </c>
      <c r="T288" s="206">
        <v>0</v>
      </c>
      <c r="U288" s="206">
        <v>6</v>
      </c>
      <c r="V288" s="206">
        <v>9.4600000000000009</v>
      </c>
      <c r="W288" s="206">
        <v>8.41</v>
      </c>
      <c r="X288" s="206">
        <v>82.14</v>
      </c>
      <c r="Y288" s="206">
        <v>5.07</v>
      </c>
      <c r="Z288" s="206">
        <v>8.0399999999999991</v>
      </c>
      <c r="AA288" s="206">
        <v>86.89</v>
      </c>
      <c r="AB288" s="206">
        <v>20</v>
      </c>
      <c r="AC288" s="206">
        <v>20</v>
      </c>
      <c r="AD288" s="206">
        <v>60</v>
      </c>
    </row>
    <row r="289" spans="1:30" x14ac:dyDescent="0.2">
      <c r="A289" s="208" t="s">
        <v>463</v>
      </c>
      <c r="B289" s="207">
        <v>40694</v>
      </c>
      <c r="C289" s="206" t="s">
        <v>1140</v>
      </c>
      <c r="E289" s="208">
        <v>551</v>
      </c>
      <c r="F289" s="208">
        <v>96.31</v>
      </c>
      <c r="G289" s="206">
        <v>7.1</v>
      </c>
      <c r="H289" s="206">
        <v>188</v>
      </c>
      <c r="I289" s="206">
        <v>2</v>
      </c>
      <c r="J289" s="206">
        <v>0</v>
      </c>
      <c r="K289" s="206">
        <v>2</v>
      </c>
      <c r="N289" s="206">
        <v>95.07</v>
      </c>
      <c r="O289" s="206">
        <v>93.42</v>
      </c>
      <c r="P289" s="206">
        <v>1.78</v>
      </c>
      <c r="Q289" s="206">
        <v>0</v>
      </c>
      <c r="R289" s="206">
        <v>0</v>
      </c>
      <c r="S289" s="206">
        <v>7</v>
      </c>
      <c r="T289" s="206">
        <v>0</v>
      </c>
      <c r="U289" s="206">
        <v>3</v>
      </c>
      <c r="V289" s="206">
        <v>10.7</v>
      </c>
      <c r="W289" s="206">
        <v>7.69</v>
      </c>
      <c r="X289" s="206">
        <v>81.61</v>
      </c>
      <c r="Y289" s="206">
        <v>5.33</v>
      </c>
      <c r="Z289" s="206">
        <v>8.67</v>
      </c>
      <c r="AA289" s="206">
        <v>86</v>
      </c>
      <c r="AB289" s="206">
        <v>50</v>
      </c>
      <c r="AC289" s="206">
        <v>0</v>
      </c>
      <c r="AD289" s="206">
        <v>50</v>
      </c>
    </row>
    <row r="290" spans="1:30" x14ac:dyDescent="0.2">
      <c r="A290" s="208" t="s">
        <v>465</v>
      </c>
      <c r="B290" s="207">
        <v>40694</v>
      </c>
      <c r="C290" s="206" t="s">
        <v>1141</v>
      </c>
      <c r="E290" s="208">
        <v>384</v>
      </c>
      <c r="F290" s="208">
        <v>97.87</v>
      </c>
      <c r="G290" s="206">
        <v>3</v>
      </c>
      <c r="H290" s="206">
        <v>76</v>
      </c>
      <c r="I290" s="206">
        <v>1</v>
      </c>
      <c r="J290" s="206">
        <v>0</v>
      </c>
      <c r="K290" s="206">
        <v>1</v>
      </c>
      <c r="M290" s="208">
        <v>0.26040000000000002</v>
      </c>
      <c r="N290" s="206">
        <v>94.01</v>
      </c>
      <c r="O290" s="206">
        <v>98.68</v>
      </c>
      <c r="P290" s="206">
        <v>0.64</v>
      </c>
      <c r="Q290" s="206">
        <v>0</v>
      </c>
      <c r="R290" s="206">
        <v>0</v>
      </c>
      <c r="U290" s="206">
        <v>1</v>
      </c>
      <c r="V290" s="206">
        <v>4.88</v>
      </c>
      <c r="W290" s="206">
        <v>6.5</v>
      </c>
      <c r="X290" s="206">
        <v>88.62</v>
      </c>
      <c r="Y290" s="206">
        <v>0.41</v>
      </c>
      <c r="Z290" s="206">
        <v>8.1300000000000008</v>
      </c>
      <c r="AA290" s="206">
        <v>91.46</v>
      </c>
      <c r="AB290" s="206">
        <v>14.29</v>
      </c>
      <c r="AC290" s="206">
        <v>42.86</v>
      </c>
      <c r="AD290" s="206">
        <v>42.86</v>
      </c>
    </row>
    <row r="291" spans="1:30" x14ac:dyDescent="0.2">
      <c r="A291" s="208" t="s">
        <v>469</v>
      </c>
      <c r="B291" s="207">
        <v>40694</v>
      </c>
      <c r="C291" s="206" t="s">
        <v>1143</v>
      </c>
      <c r="E291" s="208">
        <v>1292</v>
      </c>
      <c r="F291" s="208">
        <v>96.18</v>
      </c>
      <c r="G291" s="206">
        <v>6.46</v>
      </c>
      <c r="H291" s="206">
        <v>489</v>
      </c>
      <c r="I291" s="206">
        <v>8</v>
      </c>
      <c r="J291" s="206">
        <v>0</v>
      </c>
      <c r="K291" s="206">
        <v>8</v>
      </c>
      <c r="M291" s="208">
        <v>7.7399999999999997E-2</v>
      </c>
      <c r="N291" s="206">
        <v>95.33</v>
      </c>
      <c r="O291" s="206">
        <v>80.849999999999994</v>
      </c>
      <c r="P291" s="206">
        <v>2.79</v>
      </c>
      <c r="Q291" s="206">
        <v>2.13</v>
      </c>
      <c r="R291" s="206">
        <v>0</v>
      </c>
      <c r="S291" s="206">
        <v>1</v>
      </c>
      <c r="T291" s="206">
        <v>0</v>
      </c>
      <c r="U291" s="206">
        <v>5</v>
      </c>
      <c r="V291" s="206">
        <v>22.42</v>
      </c>
      <c r="W291" s="206">
        <v>11.95</v>
      </c>
      <c r="X291" s="206">
        <v>65.63</v>
      </c>
      <c r="Y291" s="206">
        <v>9.98</v>
      </c>
      <c r="Z291" s="206">
        <v>11.78</v>
      </c>
      <c r="AA291" s="206">
        <v>78.23</v>
      </c>
      <c r="AB291" s="206">
        <v>66.67</v>
      </c>
      <c r="AC291" s="206">
        <v>0</v>
      </c>
      <c r="AD291" s="206">
        <v>33.33</v>
      </c>
    </row>
    <row r="292" spans="1:30" x14ac:dyDescent="0.2">
      <c r="A292" s="208" t="s">
        <v>471</v>
      </c>
      <c r="B292" s="207">
        <v>40694</v>
      </c>
      <c r="C292" s="206" t="s">
        <v>1144</v>
      </c>
      <c r="E292" s="208">
        <v>852</v>
      </c>
      <c r="F292" s="208">
        <v>96.42</v>
      </c>
      <c r="G292" s="206">
        <v>7.03</v>
      </c>
      <c r="H292" s="206">
        <v>295</v>
      </c>
      <c r="I292" s="206">
        <v>81</v>
      </c>
      <c r="J292" s="206">
        <v>16</v>
      </c>
      <c r="K292" s="206">
        <v>65</v>
      </c>
      <c r="N292" s="206">
        <v>95.3</v>
      </c>
      <c r="O292" s="206">
        <v>92.98</v>
      </c>
      <c r="P292" s="206">
        <v>2.35</v>
      </c>
      <c r="Q292" s="206">
        <v>1.75</v>
      </c>
      <c r="R292" s="206">
        <v>0</v>
      </c>
      <c r="V292" s="206">
        <v>11.24</v>
      </c>
      <c r="W292" s="206">
        <v>10.07</v>
      </c>
      <c r="X292" s="206">
        <v>78.69</v>
      </c>
      <c r="Y292" s="206">
        <v>6.54</v>
      </c>
      <c r="Z292" s="206">
        <v>14.09</v>
      </c>
      <c r="AA292" s="206">
        <v>79.36</v>
      </c>
      <c r="AB292" s="206">
        <v>17.29</v>
      </c>
      <c r="AC292" s="206">
        <v>33.64</v>
      </c>
      <c r="AD292" s="206">
        <v>49.07</v>
      </c>
    </row>
    <row r="293" spans="1:30" x14ac:dyDescent="0.2">
      <c r="A293" s="208" t="s">
        <v>473</v>
      </c>
      <c r="B293" s="207">
        <v>40694</v>
      </c>
      <c r="C293" s="206" t="s">
        <v>1145</v>
      </c>
      <c r="D293" s="206" t="s">
        <v>946</v>
      </c>
      <c r="E293" s="208">
        <v>640</v>
      </c>
      <c r="F293" s="208">
        <v>95.27</v>
      </c>
      <c r="G293" s="206">
        <v>6.57</v>
      </c>
      <c r="H293" s="206">
        <v>211</v>
      </c>
      <c r="I293" s="206">
        <v>49</v>
      </c>
      <c r="J293" s="206">
        <v>4</v>
      </c>
      <c r="K293" s="206">
        <v>45</v>
      </c>
      <c r="M293" s="208">
        <v>0.15629999999999999</v>
      </c>
      <c r="N293" s="206">
        <v>96.2</v>
      </c>
      <c r="O293" s="206">
        <v>100</v>
      </c>
      <c r="P293" s="206">
        <v>4.3899999999999997</v>
      </c>
      <c r="Q293" s="206">
        <v>0</v>
      </c>
      <c r="R293" s="206">
        <v>0</v>
      </c>
      <c r="V293" s="206">
        <v>18.010000000000002</v>
      </c>
      <c r="W293" s="206">
        <v>12.73</v>
      </c>
      <c r="X293" s="206">
        <v>69.25</v>
      </c>
      <c r="Y293" s="206">
        <v>9.94</v>
      </c>
      <c r="Z293" s="206">
        <v>16.46</v>
      </c>
      <c r="AA293" s="206">
        <v>73.599999999999994</v>
      </c>
      <c r="AB293" s="206">
        <v>0</v>
      </c>
      <c r="AC293" s="206">
        <v>100</v>
      </c>
      <c r="AD293" s="206">
        <v>0</v>
      </c>
    </row>
    <row r="294" spans="1:30" x14ac:dyDescent="0.2">
      <c r="A294" s="208" t="s">
        <v>477</v>
      </c>
      <c r="B294" s="207">
        <v>40694</v>
      </c>
      <c r="C294" s="206" t="s">
        <v>1146</v>
      </c>
      <c r="E294" s="208">
        <v>524</v>
      </c>
      <c r="F294" s="208">
        <v>96.92</v>
      </c>
      <c r="G294" s="206">
        <v>6.77</v>
      </c>
      <c r="H294" s="206">
        <v>158</v>
      </c>
      <c r="I294" s="206">
        <v>6</v>
      </c>
      <c r="J294" s="206">
        <v>3</v>
      </c>
      <c r="K294" s="206">
        <v>3</v>
      </c>
      <c r="N294" s="206">
        <v>93.98</v>
      </c>
      <c r="O294" s="206">
        <v>81.58</v>
      </c>
      <c r="P294" s="206">
        <v>1.8</v>
      </c>
      <c r="Q294" s="206">
        <v>0</v>
      </c>
      <c r="R294" s="206">
        <v>0</v>
      </c>
      <c r="S294" s="206">
        <v>7</v>
      </c>
      <c r="T294" s="206">
        <v>0</v>
      </c>
      <c r="U294" s="206">
        <v>2</v>
      </c>
      <c r="V294" s="206">
        <v>9.49</v>
      </c>
      <c r="W294" s="206">
        <v>6.72</v>
      </c>
      <c r="X294" s="206">
        <v>83.79</v>
      </c>
      <c r="Y294" s="206">
        <v>2.37</v>
      </c>
      <c r="Z294" s="206">
        <v>6.72</v>
      </c>
      <c r="AA294" s="206">
        <v>90.91</v>
      </c>
      <c r="AB294" s="206">
        <v>0</v>
      </c>
      <c r="AC294" s="206">
        <v>0</v>
      </c>
      <c r="AD294" s="206">
        <v>100</v>
      </c>
    </row>
    <row r="295" spans="1:30" x14ac:dyDescent="0.2">
      <c r="A295" s="208" t="s">
        <v>479</v>
      </c>
      <c r="B295" s="207">
        <v>40694</v>
      </c>
      <c r="C295" s="206" t="s">
        <v>1147</v>
      </c>
      <c r="E295" s="208">
        <v>905</v>
      </c>
      <c r="F295" s="208">
        <v>95.95</v>
      </c>
      <c r="G295" s="206">
        <v>10</v>
      </c>
      <c r="H295" s="206">
        <v>327</v>
      </c>
      <c r="N295" s="206">
        <v>94.98</v>
      </c>
      <c r="O295" s="206">
        <v>86.84</v>
      </c>
      <c r="P295" s="206">
        <v>2.38</v>
      </c>
      <c r="Q295" s="206">
        <v>2.63</v>
      </c>
      <c r="R295" s="206">
        <v>0</v>
      </c>
      <c r="S295" s="206">
        <v>7</v>
      </c>
      <c r="T295" s="206">
        <v>0</v>
      </c>
      <c r="U295" s="206">
        <v>4</v>
      </c>
      <c r="V295" s="206">
        <v>18.079999999999998</v>
      </c>
      <c r="W295" s="206">
        <v>10.98</v>
      </c>
      <c r="X295" s="206">
        <v>70.94</v>
      </c>
      <c r="Y295" s="206">
        <v>8.92</v>
      </c>
      <c r="Z295" s="206">
        <v>13.96</v>
      </c>
      <c r="AA295" s="206">
        <v>77.12</v>
      </c>
      <c r="AB295" s="206">
        <v>0</v>
      </c>
      <c r="AC295" s="206">
        <v>20</v>
      </c>
      <c r="AD295" s="206">
        <v>80</v>
      </c>
    </row>
    <row r="296" spans="1:30" x14ac:dyDescent="0.2">
      <c r="A296" s="208" t="s">
        <v>481</v>
      </c>
      <c r="B296" s="207">
        <v>40694</v>
      </c>
      <c r="C296" s="206" t="s">
        <v>1148</v>
      </c>
      <c r="E296" s="208">
        <v>1114</v>
      </c>
      <c r="F296" s="208">
        <v>97.44</v>
      </c>
      <c r="G296" s="206">
        <v>4.08</v>
      </c>
      <c r="H296" s="206">
        <v>296</v>
      </c>
      <c r="I296" s="206">
        <v>7</v>
      </c>
      <c r="J296" s="206">
        <v>6</v>
      </c>
      <c r="K296" s="206">
        <v>1</v>
      </c>
      <c r="M296" s="208">
        <v>0.35909999999999997</v>
      </c>
      <c r="N296" s="206">
        <v>94.64</v>
      </c>
      <c r="O296" s="206">
        <v>95.61</v>
      </c>
      <c r="P296" s="206">
        <v>0.8</v>
      </c>
      <c r="Q296" s="206">
        <v>19.3</v>
      </c>
      <c r="R296" s="206">
        <v>0</v>
      </c>
      <c r="S296" s="206">
        <v>2</v>
      </c>
      <c r="T296" s="206">
        <v>0</v>
      </c>
      <c r="U296" s="206">
        <v>11</v>
      </c>
      <c r="V296" s="206">
        <v>2.72</v>
      </c>
      <c r="W296" s="206">
        <v>4.16</v>
      </c>
      <c r="X296" s="206">
        <v>93.12</v>
      </c>
      <c r="Y296" s="206">
        <v>1.44</v>
      </c>
      <c r="Z296" s="206">
        <v>3.84</v>
      </c>
      <c r="AA296" s="206">
        <v>94.72</v>
      </c>
      <c r="AB296" s="206">
        <v>11.11</v>
      </c>
      <c r="AC296" s="206">
        <v>22.22</v>
      </c>
      <c r="AD296" s="206">
        <v>66.67</v>
      </c>
    </row>
    <row r="297" spans="1:30" x14ac:dyDescent="0.2">
      <c r="A297" s="208" t="s">
        <v>483</v>
      </c>
      <c r="B297" s="207">
        <v>40694</v>
      </c>
      <c r="C297" s="206" t="s">
        <v>1149</v>
      </c>
      <c r="E297" s="208">
        <v>677</v>
      </c>
      <c r="F297" s="208">
        <v>96.3</v>
      </c>
      <c r="G297" s="206">
        <v>5.75</v>
      </c>
      <c r="H297" s="206">
        <v>250</v>
      </c>
      <c r="I297" s="206">
        <v>1</v>
      </c>
      <c r="J297" s="206">
        <v>0</v>
      </c>
      <c r="K297" s="206">
        <v>1</v>
      </c>
      <c r="M297" s="208">
        <v>0.1477</v>
      </c>
      <c r="N297" s="206">
        <v>95.69</v>
      </c>
      <c r="O297" s="206">
        <v>98.68</v>
      </c>
      <c r="P297" s="206">
        <v>0.62</v>
      </c>
      <c r="Q297" s="206">
        <v>0</v>
      </c>
      <c r="R297" s="206">
        <v>0</v>
      </c>
      <c r="S297" s="206">
        <v>6</v>
      </c>
      <c r="T297" s="206">
        <v>0</v>
      </c>
      <c r="U297" s="206">
        <v>8</v>
      </c>
      <c r="V297" s="206">
        <v>11.01</v>
      </c>
      <c r="W297" s="206">
        <v>12.23</v>
      </c>
      <c r="X297" s="206">
        <v>76.760000000000005</v>
      </c>
      <c r="Y297" s="206">
        <v>4.59</v>
      </c>
      <c r="Z297" s="206">
        <v>7.95</v>
      </c>
      <c r="AA297" s="206">
        <v>87.46</v>
      </c>
      <c r="AB297" s="206">
        <v>60</v>
      </c>
      <c r="AC297" s="206">
        <v>20</v>
      </c>
      <c r="AD297" s="206">
        <v>20</v>
      </c>
    </row>
    <row r="298" spans="1:30" x14ac:dyDescent="0.2">
      <c r="A298" s="208" t="s">
        <v>485</v>
      </c>
      <c r="B298" s="207">
        <v>40694</v>
      </c>
      <c r="C298" s="206" t="s">
        <v>1150</v>
      </c>
      <c r="E298" s="208">
        <v>955</v>
      </c>
      <c r="F298" s="208">
        <v>95.72</v>
      </c>
      <c r="G298" s="206">
        <v>6.6</v>
      </c>
      <c r="H298" s="206">
        <v>346</v>
      </c>
      <c r="N298" s="206">
        <v>94.89</v>
      </c>
      <c r="O298" s="206">
        <v>94.74</v>
      </c>
      <c r="P298" s="206">
        <v>0.9</v>
      </c>
      <c r="Q298" s="206">
        <v>0</v>
      </c>
      <c r="R298" s="206">
        <v>0</v>
      </c>
      <c r="S298" s="206">
        <v>5</v>
      </c>
      <c r="T298" s="206">
        <v>0</v>
      </c>
      <c r="U298" s="206">
        <v>2</v>
      </c>
      <c r="V298" s="206">
        <v>17.07</v>
      </c>
      <c r="W298" s="206">
        <v>13.97</v>
      </c>
      <c r="X298" s="206">
        <v>68.959999999999994</v>
      </c>
      <c r="Y298" s="206">
        <v>7.3</v>
      </c>
      <c r="Z298" s="206">
        <v>14.38</v>
      </c>
      <c r="AA298" s="206">
        <v>78.319999999999993</v>
      </c>
      <c r="AB298" s="206">
        <v>0</v>
      </c>
      <c r="AC298" s="206">
        <v>100</v>
      </c>
      <c r="AD298" s="206">
        <v>0</v>
      </c>
    </row>
    <row r="299" spans="1:30" x14ac:dyDescent="0.2">
      <c r="A299" s="208" t="s">
        <v>487</v>
      </c>
      <c r="B299" s="207">
        <v>40694</v>
      </c>
      <c r="C299" s="206" t="s">
        <v>1151</v>
      </c>
      <c r="D299" s="206" t="s">
        <v>949</v>
      </c>
      <c r="E299" s="208">
        <v>600</v>
      </c>
      <c r="F299" s="208">
        <v>96.11</v>
      </c>
      <c r="G299" s="206">
        <v>4.43</v>
      </c>
      <c r="H299" s="206">
        <v>241</v>
      </c>
      <c r="I299" s="206">
        <v>11</v>
      </c>
      <c r="J299" s="206">
        <v>2</v>
      </c>
      <c r="K299" s="206">
        <v>9</v>
      </c>
      <c r="N299" s="206">
        <v>92.66</v>
      </c>
      <c r="O299" s="206">
        <v>100</v>
      </c>
      <c r="P299" s="206">
        <v>1.71</v>
      </c>
      <c r="Q299" s="206">
        <v>0</v>
      </c>
      <c r="R299" s="206">
        <v>0</v>
      </c>
      <c r="S299" s="206">
        <v>1</v>
      </c>
      <c r="T299" s="206">
        <v>0</v>
      </c>
      <c r="V299" s="206">
        <v>17.829999999999998</v>
      </c>
      <c r="W299" s="206">
        <v>11.46</v>
      </c>
      <c r="X299" s="206">
        <v>70.7</v>
      </c>
      <c r="Y299" s="206">
        <v>13.38</v>
      </c>
      <c r="Z299" s="206">
        <v>18.149999999999999</v>
      </c>
      <c r="AA299" s="206">
        <v>68.47</v>
      </c>
      <c r="AB299" s="206">
        <v>16.670000000000002</v>
      </c>
      <c r="AC299" s="206">
        <v>16.670000000000002</v>
      </c>
      <c r="AD299" s="206">
        <v>66.67</v>
      </c>
    </row>
    <row r="300" spans="1:30" x14ac:dyDescent="0.2">
      <c r="A300" s="208" t="s">
        <v>491</v>
      </c>
      <c r="B300" s="207">
        <v>40694</v>
      </c>
      <c r="C300" s="206" t="s">
        <v>1153</v>
      </c>
      <c r="D300" s="206" t="s">
        <v>946</v>
      </c>
      <c r="E300" s="208">
        <v>498</v>
      </c>
      <c r="F300" s="208">
        <v>92.57</v>
      </c>
      <c r="G300" s="206">
        <v>10.3</v>
      </c>
      <c r="H300" s="206">
        <v>176</v>
      </c>
      <c r="N300" s="206">
        <v>93.57</v>
      </c>
      <c r="O300" s="206">
        <v>100</v>
      </c>
      <c r="P300" s="206">
        <v>0.73</v>
      </c>
      <c r="Q300" s="206">
        <v>0</v>
      </c>
      <c r="R300" s="206">
        <v>0</v>
      </c>
      <c r="S300" s="206">
        <v>19</v>
      </c>
      <c r="T300" s="206">
        <v>0</v>
      </c>
      <c r="U300" s="206">
        <v>2</v>
      </c>
      <c r="V300" s="206">
        <v>15.73</v>
      </c>
      <c r="W300" s="206">
        <v>14.04</v>
      </c>
      <c r="X300" s="206">
        <v>70.22</v>
      </c>
      <c r="Y300" s="206">
        <v>6.74</v>
      </c>
      <c r="Z300" s="206">
        <v>11.8</v>
      </c>
      <c r="AA300" s="206">
        <v>81.459999999999994</v>
      </c>
      <c r="AB300" s="206">
        <v>0</v>
      </c>
      <c r="AC300" s="206">
        <v>100</v>
      </c>
      <c r="AD300" s="206">
        <v>0</v>
      </c>
    </row>
    <row r="301" spans="1:30" x14ac:dyDescent="0.2">
      <c r="A301" s="208" t="s">
        <v>495</v>
      </c>
      <c r="B301" s="207">
        <v>40694</v>
      </c>
      <c r="C301" s="206" t="s">
        <v>1155</v>
      </c>
      <c r="E301" s="208">
        <v>616</v>
      </c>
      <c r="F301" s="208">
        <v>98.06</v>
      </c>
      <c r="G301" s="206">
        <v>4.34</v>
      </c>
      <c r="H301" s="206">
        <v>132</v>
      </c>
      <c r="I301" s="206">
        <v>1</v>
      </c>
      <c r="J301" s="206">
        <v>0</v>
      </c>
      <c r="K301" s="206">
        <v>1</v>
      </c>
      <c r="N301" s="206">
        <v>92.98</v>
      </c>
      <c r="O301" s="206">
        <v>98.68</v>
      </c>
      <c r="P301" s="206">
        <v>2.38</v>
      </c>
      <c r="Q301" s="206">
        <v>1.32</v>
      </c>
      <c r="R301" s="206">
        <v>0</v>
      </c>
      <c r="S301" s="206">
        <v>2</v>
      </c>
      <c r="T301" s="206">
        <v>0</v>
      </c>
      <c r="U301" s="206">
        <v>3</v>
      </c>
      <c r="V301" s="206">
        <v>6.83</v>
      </c>
      <c r="W301" s="206">
        <v>7.14</v>
      </c>
      <c r="X301" s="206">
        <v>86.02</v>
      </c>
      <c r="Y301" s="206">
        <v>2.8</v>
      </c>
      <c r="Z301" s="206">
        <v>2.8</v>
      </c>
      <c r="AA301" s="206">
        <v>94.41</v>
      </c>
      <c r="AB301" s="206">
        <v>0</v>
      </c>
      <c r="AC301" s="206">
        <v>20</v>
      </c>
      <c r="AD301" s="206">
        <v>80</v>
      </c>
    </row>
    <row r="302" spans="1:30" x14ac:dyDescent="0.2">
      <c r="A302" s="208" t="s">
        <v>497</v>
      </c>
      <c r="B302" s="207">
        <v>40694</v>
      </c>
      <c r="C302" s="206" t="s">
        <v>1156</v>
      </c>
      <c r="E302" s="208">
        <v>394</v>
      </c>
      <c r="F302" s="208">
        <v>96.63</v>
      </c>
      <c r="G302" s="206">
        <v>5.91</v>
      </c>
      <c r="H302" s="206">
        <v>128</v>
      </c>
      <c r="I302" s="206">
        <v>1</v>
      </c>
      <c r="J302" s="206">
        <v>1</v>
      </c>
      <c r="K302" s="206">
        <v>0</v>
      </c>
      <c r="M302" s="208">
        <v>0.25380000000000003</v>
      </c>
      <c r="N302" s="206">
        <v>94.5</v>
      </c>
      <c r="O302" s="206">
        <v>96.05</v>
      </c>
      <c r="P302" s="206">
        <v>2.71</v>
      </c>
      <c r="Q302" s="206">
        <v>0</v>
      </c>
      <c r="R302" s="206">
        <v>0</v>
      </c>
      <c r="S302" s="206">
        <v>4</v>
      </c>
      <c r="T302" s="206">
        <v>0</v>
      </c>
      <c r="U302" s="206">
        <v>3</v>
      </c>
      <c r="V302" s="206">
        <v>7.57</v>
      </c>
      <c r="W302" s="206">
        <v>7.57</v>
      </c>
      <c r="X302" s="206">
        <v>84.86</v>
      </c>
      <c r="Y302" s="206">
        <v>2.7</v>
      </c>
      <c r="Z302" s="206">
        <v>9.73</v>
      </c>
      <c r="AA302" s="206">
        <v>87.57</v>
      </c>
      <c r="AB302" s="206">
        <v>0</v>
      </c>
      <c r="AC302" s="206">
        <v>50</v>
      </c>
      <c r="AD302" s="206">
        <v>50</v>
      </c>
    </row>
    <row r="303" spans="1:30" x14ac:dyDescent="0.2">
      <c r="A303" s="208" t="s">
        <v>499</v>
      </c>
      <c r="B303" s="207">
        <v>40694</v>
      </c>
      <c r="C303" s="206" t="s">
        <v>1157</v>
      </c>
      <c r="D303" s="206" t="s">
        <v>949</v>
      </c>
      <c r="E303" s="208">
        <v>830</v>
      </c>
      <c r="F303" s="208">
        <v>96.58</v>
      </c>
      <c r="G303" s="206">
        <v>5.5</v>
      </c>
      <c r="H303" s="206">
        <v>285</v>
      </c>
      <c r="I303" s="206">
        <v>15</v>
      </c>
      <c r="J303" s="206">
        <v>5</v>
      </c>
      <c r="K303" s="206">
        <v>10</v>
      </c>
      <c r="N303" s="206">
        <v>94.97</v>
      </c>
      <c r="O303" s="206">
        <v>100</v>
      </c>
      <c r="P303" s="206">
        <v>2.02</v>
      </c>
      <c r="Q303" s="206">
        <v>0</v>
      </c>
      <c r="R303" s="206">
        <v>0</v>
      </c>
      <c r="U303" s="206">
        <v>5</v>
      </c>
      <c r="V303" s="206">
        <v>7.55</v>
      </c>
      <c r="W303" s="206">
        <v>7.36</v>
      </c>
      <c r="X303" s="206">
        <v>85.09</v>
      </c>
      <c r="Y303" s="206">
        <v>6.57</v>
      </c>
      <c r="Z303" s="206">
        <v>12.95</v>
      </c>
      <c r="AA303" s="206">
        <v>80.48</v>
      </c>
      <c r="AB303" s="206">
        <v>10.7</v>
      </c>
      <c r="AC303" s="206">
        <v>34.22</v>
      </c>
      <c r="AD303" s="206">
        <v>55.08</v>
      </c>
    </row>
    <row r="304" spans="1:30" x14ac:dyDescent="0.2">
      <c r="A304" s="208" t="s">
        <v>503</v>
      </c>
      <c r="B304" s="207">
        <v>40694</v>
      </c>
      <c r="C304" s="206" t="s">
        <v>1158</v>
      </c>
      <c r="D304" s="206" t="s">
        <v>946</v>
      </c>
      <c r="E304" s="208">
        <v>834</v>
      </c>
      <c r="F304" s="208">
        <v>96.19</v>
      </c>
      <c r="G304" s="206">
        <v>4.6500000000000004</v>
      </c>
      <c r="H304" s="206">
        <v>285</v>
      </c>
      <c r="I304" s="206">
        <v>6</v>
      </c>
      <c r="J304" s="206">
        <v>3</v>
      </c>
      <c r="K304" s="206">
        <v>3</v>
      </c>
      <c r="N304" s="206">
        <v>93.95</v>
      </c>
      <c r="O304" s="206">
        <v>100</v>
      </c>
      <c r="P304" s="206">
        <v>1.1000000000000001</v>
      </c>
      <c r="Q304" s="206">
        <v>5.26</v>
      </c>
      <c r="R304" s="206">
        <v>0</v>
      </c>
      <c r="U304" s="206">
        <v>6</v>
      </c>
      <c r="V304" s="206">
        <v>24.43</v>
      </c>
      <c r="W304" s="206">
        <v>12.59</v>
      </c>
      <c r="X304" s="206">
        <v>62.97</v>
      </c>
      <c r="Y304" s="206">
        <v>12.63</v>
      </c>
      <c r="Z304" s="206">
        <v>20.45</v>
      </c>
      <c r="AA304" s="206">
        <v>66.92</v>
      </c>
      <c r="AB304" s="206">
        <v>0</v>
      </c>
      <c r="AC304" s="206">
        <v>0</v>
      </c>
      <c r="AD304" s="206">
        <v>0</v>
      </c>
    </row>
    <row r="305" spans="1:30" x14ac:dyDescent="0.2">
      <c r="A305" s="208" t="s">
        <v>507</v>
      </c>
      <c r="B305" s="207">
        <v>40694</v>
      </c>
      <c r="C305" s="206" t="s">
        <v>1160</v>
      </c>
      <c r="E305" s="208">
        <v>228</v>
      </c>
      <c r="F305" s="208">
        <v>96.77</v>
      </c>
      <c r="G305" s="206">
        <v>8.41</v>
      </c>
      <c r="H305" s="206">
        <v>77</v>
      </c>
      <c r="I305" s="206">
        <v>7</v>
      </c>
      <c r="J305" s="206">
        <v>3</v>
      </c>
      <c r="K305" s="206">
        <v>4</v>
      </c>
      <c r="N305" s="206">
        <v>95.08</v>
      </c>
      <c r="O305" s="206">
        <v>86.84</v>
      </c>
      <c r="P305" s="206">
        <v>3.2</v>
      </c>
      <c r="Q305" s="206">
        <v>0</v>
      </c>
      <c r="R305" s="206">
        <v>0</v>
      </c>
      <c r="S305" s="206">
        <v>1</v>
      </c>
      <c r="T305" s="206">
        <v>0</v>
      </c>
      <c r="V305" s="206">
        <v>2.54</v>
      </c>
      <c r="W305" s="206">
        <v>3.39</v>
      </c>
      <c r="X305" s="206">
        <v>94.07</v>
      </c>
      <c r="Y305" s="206">
        <v>0</v>
      </c>
      <c r="Z305" s="206">
        <v>2.54</v>
      </c>
      <c r="AA305" s="206">
        <v>97.46</v>
      </c>
      <c r="AB305" s="206">
        <v>0</v>
      </c>
      <c r="AC305" s="206">
        <v>0</v>
      </c>
      <c r="AD305" s="206">
        <v>0</v>
      </c>
    </row>
    <row r="306" spans="1:30" x14ac:dyDescent="0.2">
      <c r="A306" s="208" t="s">
        <v>515</v>
      </c>
      <c r="B306" s="207">
        <v>40694</v>
      </c>
      <c r="C306" s="206" t="s">
        <v>1164</v>
      </c>
      <c r="E306" s="208">
        <v>715</v>
      </c>
      <c r="F306" s="208">
        <v>96.13</v>
      </c>
      <c r="G306" s="206">
        <v>6.39</v>
      </c>
      <c r="H306" s="206">
        <v>285</v>
      </c>
      <c r="I306" s="206">
        <v>25</v>
      </c>
      <c r="J306" s="206">
        <v>0</v>
      </c>
      <c r="K306" s="206">
        <v>25</v>
      </c>
      <c r="N306" s="206">
        <v>93.18</v>
      </c>
      <c r="O306" s="206">
        <v>100</v>
      </c>
      <c r="P306" s="206">
        <v>0.7</v>
      </c>
      <c r="Q306" s="206">
        <v>0</v>
      </c>
      <c r="R306" s="206">
        <v>0</v>
      </c>
      <c r="U306" s="206">
        <v>2</v>
      </c>
      <c r="V306" s="206">
        <v>11.41</v>
      </c>
      <c r="W306" s="206">
        <v>10.6</v>
      </c>
      <c r="X306" s="206">
        <v>77.989999999999995</v>
      </c>
      <c r="Y306" s="206">
        <v>5.43</v>
      </c>
      <c r="Z306" s="206">
        <v>13.04</v>
      </c>
      <c r="AA306" s="206">
        <v>81.52</v>
      </c>
      <c r="AB306" s="206">
        <v>20</v>
      </c>
      <c r="AC306" s="206">
        <v>60</v>
      </c>
      <c r="AD306" s="206">
        <v>20</v>
      </c>
    </row>
    <row r="307" spans="1:30" x14ac:dyDescent="0.2">
      <c r="A307" s="208" t="s">
        <v>517</v>
      </c>
      <c r="B307" s="207">
        <v>40694</v>
      </c>
      <c r="C307" s="206" t="s">
        <v>1165</v>
      </c>
      <c r="E307" s="208">
        <v>1414</v>
      </c>
      <c r="F307" s="208">
        <v>96.84</v>
      </c>
      <c r="G307" s="206">
        <v>5.09</v>
      </c>
      <c r="H307" s="206">
        <v>472</v>
      </c>
      <c r="I307" s="206">
        <v>22</v>
      </c>
      <c r="J307" s="206">
        <v>1</v>
      </c>
      <c r="K307" s="206">
        <v>21</v>
      </c>
      <c r="N307" s="206">
        <v>95.44</v>
      </c>
      <c r="O307" s="206">
        <v>94.74</v>
      </c>
      <c r="P307" s="206">
        <v>1.85</v>
      </c>
      <c r="Q307" s="206">
        <v>0</v>
      </c>
      <c r="R307" s="206">
        <v>0</v>
      </c>
      <c r="S307" s="206">
        <v>0</v>
      </c>
      <c r="T307" s="206">
        <v>0</v>
      </c>
      <c r="U307" s="206">
        <v>5</v>
      </c>
      <c r="V307" s="206">
        <v>10.89</v>
      </c>
      <c r="W307" s="206">
        <v>10.17</v>
      </c>
      <c r="X307" s="206">
        <v>78.930000000000007</v>
      </c>
      <c r="Y307" s="206">
        <v>5.55</v>
      </c>
      <c r="Z307" s="206">
        <v>15.11</v>
      </c>
      <c r="AA307" s="206">
        <v>79.34</v>
      </c>
      <c r="AB307" s="206">
        <v>17.100000000000001</v>
      </c>
      <c r="AC307" s="206">
        <v>34.409999999999997</v>
      </c>
      <c r="AD307" s="206">
        <v>48.49</v>
      </c>
    </row>
    <row r="308" spans="1:30" x14ac:dyDescent="0.2">
      <c r="A308" s="208" t="s">
        <v>525</v>
      </c>
      <c r="B308" s="207">
        <v>40694</v>
      </c>
      <c r="C308" s="206" t="s">
        <v>1169</v>
      </c>
      <c r="E308" s="208">
        <v>1160</v>
      </c>
      <c r="F308" s="208">
        <v>97.87</v>
      </c>
      <c r="G308" s="206">
        <v>5.0999999999999996</v>
      </c>
      <c r="H308" s="206">
        <v>258</v>
      </c>
      <c r="I308" s="206">
        <v>19</v>
      </c>
      <c r="J308" s="206">
        <v>2</v>
      </c>
      <c r="K308" s="206">
        <v>17</v>
      </c>
      <c r="N308" s="206">
        <v>95.3</v>
      </c>
      <c r="O308" s="206">
        <v>99.12</v>
      </c>
      <c r="P308" s="206">
        <v>2.63</v>
      </c>
      <c r="Q308" s="206">
        <v>0</v>
      </c>
      <c r="R308" s="206">
        <v>0</v>
      </c>
      <c r="S308" s="206">
        <v>0</v>
      </c>
      <c r="T308" s="206">
        <v>0</v>
      </c>
      <c r="U308" s="206">
        <v>5</v>
      </c>
      <c r="V308" s="206">
        <v>0.77</v>
      </c>
      <c r="W308" s="206">
        <v>4.38</v>
      </c>
      <c r="X308" s="206">
        <v>94.85</v>
      </c>
      <c r="Y308" s="206">
        <v>1.2</v>
      </c>
      <c r="Z308" s="206">
        <v>5.67</v>
      </c>
      <c r="AA308" s="206">
        <v>93.13</v>
      </c>
      <c r="AB308" s="206">
        <v>2.62</v>
      </c>
      <c r="AC308" s="206">
        <v>19.39</v>
      </c>
      <c r="AD308" s="206">
        <v>77.989999999999995</v>
      </c>
    </row>
    <row r="309" spans="1:30" x14ac:dyDescent="0.2">
      <c r="A309" s="208" t="s">
        <v>527</v>
      </c>
      <c r="B309" s="207">
        <v>40694</v>
      </c>
      <c r="C309" s="206" t="s">
        <v>1170</v>
      </c>
      <c r="E309" s="208">
        <v>174</v>
      </c>
      <c r="F309" s="208">
        <v>96.23</v>
      </c>
      <c r="G309" s="206">
        <v>6.81</v>
      </c>
      <c r="H309" s="206">
        <v>76</v>
      </c>
      <c r="I309" s="206">
        <v>4</v>
      </c>
      <c r="J309" s="206">
        <v>4</v>
      </c>
      <c r="K309" s="206">
        <v>0</v>
      </c>
      <c r="V309" s="206">
        <v>4.0199999999999996</v>
      </c>
      <c r="W309" s="206">
        <v>13.22</v>
      </c>
      <c r="X309" s="206">
        <v>82.76</v>
      </c>
      <c r="Y309" s="206">
        <v>3.45</v>
      </c>
      <c r="Z309" s="206">
        <v>25.29</v>
      </c>
      <c r="AA309" s="206">
        <v>71.260000000000005</v>
      </c>
      <c r="AB309" s="206">
        <v>11.24</v>
      </c>
      <c r="AC309" s="206">
        <v>36.69</v>
      </c>
      <c r="AD309" s="206">
        <v>52.07</v>
      </c>
    </row>
    <row r="310" spans="1:30" x14ac:dyDescent="0.2">
      <c r="A310" s="208" t="s">
        <v>529</v>
      </c>
      <c r="B310" s="207">
        <v>40694</v>
      </c>
      <c r="C310" s="206" t="s">
        <v>1171</v>
      </c>
      <c r="E310" s="208">
        <v>262</v>
      </c>
      <c r="F310" s="208">
        <v>96.14</v>
      </c>
      <c r="G310" s="206">
        <v>6.16</v>
      </c>
      <c r="H310" s="206">
        <v>97</v>
      </c>
      <c r="I310" s="206">
        <v>4</v>
      </c>
      <c r="J310" s="206">
        <v>0</v>
      </c>
      <c r="K310" s="206">
        <v>4</v>
      </c>
      <c r="V310" s="206">
        <v>0.38</v>
      </c>
      <c r="W310" s="206">
        <v>2.66</v>
      </c>
      <c r="X310" s="206">
        <v>96.96</v>
      </c>
      <c r="Y310" s="206">
        <v>1.1399999999999999</v>
      </c>
      <c r="Z310" s="206">
        <v>4.18</v>
      </c>
      <c r="AA310" s="206">
        <v>94.68</v>
      </c>
      <c r="AB310" s="206">
        <v>3.1</v>
      </c>
      <c r="AC310" s="206">
        <v>16.670000000000002</v>
      </c>
      <c r="AD310" s="206">
        <v>80.23</v>
      </c>
    </row>
    <row r="311" spans="1:30" x14ac:dyDescent="0.2">
      <c r="A311" s="208" t="s">
        <v>539</v>
      </c>
      <c r="B311" s="207">
        <v>40694</v>
      </c>
      <c r="C311" s="206" t="s">
        <v>1176</v>
      </c>
      <c r="E311" s="208">
        <v>1294</v>
      </c>
      <c r="F311" s="208">
        <v>97.08</v>
      </c>
      <c r="G311" s="206">
        <v>5.86</v>
      </c>
      <c r="H311" s="206">
        <v>323</v>
      </c>
      <c r="I311" s="206">
        <v>206</v>
      </c>
      <c r="J311" s="206">
        <v>161</v>
      </c>
      <c r="K311" s="206">
        <v>45</v>
      </c>
      <c r="V311" s="206">
        <v>9.58</v>
      </c>
      <c r="W311" s="206">
        <v>11.53</v>
      </c>
      <c r="X311" s="206">
        <v>78.89</v>
      </c>
      <c r="Y311" s="206">
        <v>7.17</v>
      </c>
      <c r="Z311" s="206">
        <v>15.19</v>
      </c>
      <c r="AA311" s="206">
        <v>77.650000000000006</v>
      </c>
      <c r="AB311" s="206">
        <v>10</v>
      </c>
      <c r="AC311" s="206">
        <v>29.84</v>
      </c>
      <c r="AD311" s="206">
        <v>60.16</v>
      </c>
    </row>
    <row r="312" spans="1:30" x14ac:dyDescent="0.2">
      <c r="A312" s="208" t="s">
        <v>542</v>
      </c>
      <c r="B312" s="207">
        <v>40694</v>
      </c>
      <c r="C312" s="206" t="s">
        <v>1177</v>
      </c>
      <c r="D312" s="206" t="s">
        <v>946</v>
      </c>
      <c r="E312" s="208">
        <v>1321</v>
      </c>
      <c r="F312" s="208">
        <v>96.64</v>
      </c>
      <c r="G312" s="206">
        <v>7.16</v>
      </c>
      <c r="H312" s="206">
        <v>400</v>
      </c>
      <c r="I312" s="206">
        <v>323</v>
      </c>
      <c r="J312" s="206">
        <v>216</v>
      </c>
      <c r="K312" s="206">
        <v>107</v>
      </c>
      <c r="N312" s="206">
        <v>94.09</v>
      </c>
      <c r="O312" s="206">
        <v>94.74</v>
      </c>
      <c r="P312" s="206">
        <v>2.78</v>
      </c>
      <c r="Q312" s="206">
        <v>0.88</v>
      </c>
      <c r="R312" s="206">
        <v>0</v>
      </c>
      <c r="S312" s="206">
        <v>4</v>
      </c>
      <c r="T312" s="206">
        <v>0</v>
      </c>
      <c r="U312" s="206">
        <v>8</v>
      </c>
      <c r="V312" s="206">
        <v>7.68</v>
      </c>
      <c r="W312" s="206">
        <v>11.33</v>
      </c>
      <c r="X312" s="206">
        <v>80.989999999999995</v>
      </c>
      <c r="Y312" s="206">
        <v>8.66</v>
      </c>
      <c r="Z312" s="206">
        <v>15.96</v>
      </c>
      <c r="AA312" s="206">
        <v>75.38</v>
      </c>
      <c r="AB312" s="206">
        <v>12.18</v>
      </c>
      <c r="AC312" s="206">
        <v>27.56</v>
      </c>
      <c r="AD312" s="206">
        <v>60.26</v>
      </c>
    </row>
    <row r="313" spans="1:30" x14ac:dyDescent="0.2">
      <c r="A313" s="208" t="s">
        <v>544</v>
      </c>
      <c r="B313" s="207">
        <v>40694</v>
      </c>
      <c r="C313" s="206" t="s">
        <v>1178</v>
      </c>
      <c r="E313" s="208">
        <v>813</v>
      </c>
      <c r="F313" s="208">
        <v>96.66</v>
      </c>
      <c r="G313" s="206">
        <v>7.01</v>
      </c>
      <c r="H313" s="206">
        <v>251</v>
      </c>
      <c r="I313" s="206">
        <v>101</v>
      </c>
      <c r="J313" s="206">
        <v>98</v>
      </c>
      <c r="K313" s="206">
        <v>3</v>
      </c>
      <c r="M313" s="208">
        <v>0.246</v>
      </c>
      <c r="V313" s="206">
        <v>8.2100000000000009</v>
      </c>
      <c r="W313" s="206">
        <v>15.42</v>
      </c>
      <c r="X313" s="206">
        <v>76.37</v>
      </c>
      <c r="Y313" s="206">
        <v>11.19</v>
      </c>
      <c r="Z313" s="206">
        <v>20.399999999999999</v>
      </c>
      <c r="AA313" s="206">
        <v>68.41</v>
      </c>
      <c r="AB313" s="206">
        <v>12.21</v>
      </c>
      <c r="AC313" s="206">
        <v>37.58</v>
      </c>
      <c r="AD313" s="206">
        <v>50.2</v>
      </c>
    </row>
    <row r="314" spans="1:30" x14ac:dyDescent="0.2">
      <c r="A314" s="208" t="s">
        <v>548</v>
      </c>
      <c r="B314" s="207">
        <v>40694</v>
      </c>
      <c r="C314" s="206" t="s">
        <v>1179</v>
      </c>
      <c r="E314" s="208">
        <v>298</v>
      </c>
      <c r="F314" s="208">
        <v>96.2</v>
      </c>
      <c r="G314" s="206">
        <v>2.62</v>
      </c>
      <c r="H314" s="206">
        <v>93</v>
      </c>
      <c r="V314" s="206">
        <v>9.52</v>
      </c>
      <c r="W314" s="206">
        <v>10.26</v>
      </c>
      <c r="X314" s="206">
        <v>80.22</v>
      </c>
      <c r="Y314" s="206">
        <v>5.86</v>
      </c>
      <c r="Z314" s="206">
        <v>17.95</v>
      </c>
      <c r="AA314" s="206">
        <v>76.19</v>
      </c>
      <c r="AB314" s="206">
        <v>12.06</v>
      </c>
      <c r="AC314" s="206">
        <v>26.07</v>
      </c>
      <c r="AD314" s="206">
        <v>61.87</v>
      </c>
    </row>
    <row r="315" spans="1:30" x14ac:dyDescent="0.2">
      <c r="A315" s="208" t="s">
        <v>550</v>
      </c>
      <c r="B315" s="207">
        <v>40694</v>
      </c>
      <c r="C315" s="206" t="s">
        <v>1180</v>
      </c>
      <c r="E315" s="208">
        <v>994</v>
      </c>
      <c r="F315" s="208">
        <v>97</v>
      </c>
      <c r="G315" s="206">
        <v>5.15</v>
      </c>
      <c r="H315" s="206">
        <v>302</v>
      </c>
      <c r="I315" s="206">
        <v>13</v>
      </c>
      <c r="J315" s="206">
        <v>0</v>
      </c>
      <c r="K315" s="206">
        <v>13</v>
      </c>
      <c r="L315" s="206">
        <v>0.10059999999999999</v>
      </c>
      <c r="V315" s="206">
        <v>3.55</v>
      </c>
      <c r="W315" s="206">
        <v>10.37</v>
      </c>
      <c r="X315" s="206">
        <v>86.08</v>
      </c>
      <c r="Y315" s="206">
        <v>6.22</v>
      </c>
      <c r="Z315" s="206">
        <v>12.73</v>
      </c>
      <c r="AA315" s="206">
        <v>81.05</v>
      </c>
      <c r="AB315" s="206">
        <v>8.9</v>
      </c>
      <c r="AC315" s="206">
        <v>27.94</v>
      </c>
      <c r="AD315" s="206">
        <v>63.15</v>
      </c>
    </row>
    <row r="316" spans="1:30" x14ac:dyDescent="0.2">
      <c r="A316" s="208" t="s">
        <v>556</v>
      </c>
      <c r="B316" s="207">
        <v>40694</v>
      </c>
      <c r="C316" s="206" t="s">
        <v>1183</v>
      </c>
      <c r="E316" s="208">
        <v>529</v>
      </c>
      <c r="F316" s="208">
        <v>96.67</v>
      </c>
      <c r="G316" s="206">
        <v>5.22</v>
      </c>
      <c r="H316" s="206">
        <v>173</v>
      </c>
      <c r="I316" s="206">
        <v>7</v>
      </c>
      <c r="J316" s="206">
        <v>0</v>
      </c>
      <c r="K316" s="206">
        <v>7</v>
      </c>
      <c r="L316" s="206">
        <v>14.5558</v>
      </c>
      <c r="V316" s="206">
        <v>5.93</v>
      </c>
      <c r="W316" s="206">
        <v>19.57</v>
      </c>
      <c r="X316" s="206">
        <v>74.510000000000005</v>
      </c>
      <c r="Y316" s="206">
        <v>3.95</v>
      </c>
      <c r="Z316" s="206">
        <v>12.45</v>
      </c>
      <c r="AA316" s="206">
        <v>83.6</v>
      </c>
      <c r="AB316" s="206">
        <v>11.33</v>
      </c>
      <c r="AC316" s="206">
        <v>28.22</v>
      </c>
      <c r="AD316" s="206">
        <v>60.44</v>
      </c>
    </row>
    <row r="317" spans="1:30" x14ac:dyDescent="0.2">
      <c r="A317" s="208" t="s">
        <v>558</v>
      </c>
      <c r="B317" s="207">
        <v>40694</v>
      </c>
      <c r="C317" s="206" t="s">
        <v>1184</v>
      </c>
      <c r="D317" s="206" t="s">
        <v>951</v>
      </c>
      <c r="E317" s="208">
        <v>768</v>
      </c>
      <c r="F317" s="208">
        <v>95.66</v>
      </c>
      <c r="G317" s="206">
        <v>5.82</v>
      </c>
      <c r="H317" s="206">
        <v>275</v>
      </c>
      <c r="I317" s="206">
        <v>372</v>
      </c>
      <c r="J317" s="206">
        <v>238</v>
      </c>
      <c r="K317" s="206">
        <v>134</v>
      </c>
      <c r="M317" s="208">
        <v>0.3906</v>
      </c>
      <c r="N317" s="206">
        <v>95.89</v>
      </c>
      <c r="O317" s="206">
        <v>94.74</v>
      </c>
      <c r="P317" s="206">
        <v>1.79</v>
      </c>
      <c r="Q317" s="206">
        <v>0</v>
      </c>
      <c r="R317" s="206">
        <v>0</v>
      </c>
      <c r="U317" s="206">
        <v>1</v>
      </c>
      <c r="V317" s="206">
        <v>19.350000000000001</v>
      </c>
      <c r="W317" s="206">
        <v>18.27</v>
      </c>
      <c r="X317" s="206">
        <v>62.38</v>
      </c>
      <c r="Y317" s="206">
        <v>24.63</v>
      </c>
      <c r="Z317" s="206">
        <v>25.71</v>
      </c>
      <c r="AA317" s="206">
        <v>49.66</v>
      </c>
      <c r="AB317" s="206">
        <v>26.42</v>
      </c>
      <c r="AC317" s="206">
        <v>37.299999999999997</v>
      </c>
      <c r="AD317" s="206">
        <v>36.28</v>
      </c>
    </row>
    <row r="318" spans="1:30" x14ac:dyDescent="0.2">
      <c r="A318" s="208" t="s">
        <v>579</v>
      </c>
      <c r="B318" s="207">
        <v>40694</v>
      </c>
      <c r="C318" s="206" t="s">
        <v>1191</v>
      </c>
      <c r="E318" s="208">
        <v>998</v>
      </c>
      <c r="F318" s="208">
        <v>98.39</v>
      </c>
      <c r="G318" s="206">
        <v>4.34</v>
      </c>
      <c r="H318" s="206">
        <v>142</v>
      </c>
      <c r="I318" s="206">
        <v>17</v>
      </c>
      <c r="J318" s="206">
        <v>0</v>
      </c>
      <c r="K318" s="206">
        <v>17</v>
      </c>
      <c r="L318" s="206">
        <v>17.1343</v>
      </c>
      <c r="N318" s="206">
        <v>94.65</v>
      </c>
      <c r="O318" s="206">
        <v>100</v>
      </c>
      <c r="P318" s="206">
        <v>2.1</v>
      </c>
      <c r="Q318" s="206">
        <v>0</v>
      </c>
      <c r="R318" s="206">
        <v>0</v>
      </c>
      <c r="U318" s="206">
        <v>5</v>
      </c>
      <c r="V318" s="206">
        <v>0.4</v>
      </c>
      <c r="W318" s="206">
        <v>2.5099999999999998</v>
      </c>
      <c r="X318" s="206">
        <v>97.09</v>
      </c>
      <c r="Y318" s="206">
        <v>0.5</v>
      </c>
      <c r="Z318" s="206">
        <v>2.31</v>
      </c>
      <c r="AA318" s="206">
        <v>97.19</v>
      </c>
      <c r="AB318" s="206">
        <v>1.27</v>
      </c>
      <c r="AC318" s="206">
        <v>11.86</v>
      </c>
      <c r="AD318" s="206">
        <v>86.86</v>
      </c>
    </row>
    <row r="319" spans="1:30" x14ac:dyDescent="0.2">
      <c r="A319" s="208" t="s">
        <v>587</v>
      </c>
      <c r="B319" s="207">
        <v>40694</v>
      </c>
      <c r="C319" s="206" t="s">
        <v>1195</v>
      </c>
      <c r="D319" s="206" t="s">
        <v>946</v>
      </c>
      <c r="E319" s="208">
        <v>852</v>
      </c>
      <c r="F319" s="208">
        <v>95.07</v>
      </c>
      <c r="G319" s="206">
        <v>5.77</v>
      </c>
      <c r="H319" s="206">
        <v>310</v>
      </c>
      <c r="I319" s="206">
        <v>216</v>
      </c>
      <c r="J319" s="206">
        <v>0</v>
      </c>
      <c r="K319" s="206">
        <v>216</v>
      </c>
      <c r="M319" s="208">
        <v>0.1174</v>
      </c>
      <c r="N319" s="206">
        <v>94.52</v>
      </c>
      <c r="O319" s="206">
        <v>92.11</v>
      </c>
      <c r="P319" s="206">
        <v>2.31</v>
      </c>
      <c r="Q319" s="206">
        <v>3.29</v>
      </c>
      <c r="R319" s="206">
        <v>0</v>
      </c>
      <c r="S319" s="206">
        <v>3</v>
      </c>
      <c r="T319" s="206">
        <v>0</v>
      </c>
      <c r="U319" s="206">
        <v>2</v>
      </c>
      <c r="V319" s="206">
        <v>18.97</v>
      </c>
      <c r="W319" s="206">
        <v>15.77</v>
      </c>
      <c r="X319" s="206">
        <v>65.260000000000005</v>
      </c>
      <c r="Y319" s="206">
        <v>21.41</v>
      </c>
      <c r="Z319" s="206">
        <v>25</v>
      </c>
      <c r="AA319" s="206">
        <v>53.59</v>
      </c>
      <c r="AB319" s="206">
        <v>25.67</v>
      </c>
      <c r="AC319" s="206">
        <v>35.200000000000003</v>
      </c>
      <c r="AD319" s="206">
        <v>39.130000000000003</v>
      </c>
    </row>
    <row r="320" spans="1:30" x14ac:dyDescent="0.2">
      <c r="A320" s="208" t="s">
        <v>593</v>
      </c>
      <c r="B320" s="207">
        <v>40694</v>
      </c>
      <c r="C320" s="206" t="s">
        <v>1198</v>
      </c>
      <c r="D320" s="206" t="s">
        <v>949</v>
      </c>
      <c r="E320" s="208">
        <v>785</v>
      </c>
      <c r="F320" s="208">
        <v>96.11</v>
      </c>
      <c r="G320" s="206">
        <v>5.17</v>
      </c>
      <c r="H320" s="206">
        <v>271</v>
      </c>
      <c r="I320" s="206">
        <v>58</v>
      </c>
      <c r="J320" s="206">
        <v>0</v>
      </c>
      <c r="K320" s="206">
        <v>58</v>
      </c>
      <c r="N320" s="206">
        <v>95.86</v>
      </c>
      <c r="O320" s="206">
        <v>100</v>
      </c>
      <c r="P320" s="206">
        <v>3.22</v>
      </c>
      <c r="Q320" s="206">
        <v>1.75</v>
      </c>
      <c r="R320" s="206">
        <v>0</v>
      </c>
      <c r="S320" s="206">
        <v>1</v>
      </c>
      <c r="T320" s="206">
        <v>0</v>
      </c>
      <c r="U320" s="206">
        <v>2</v>
      </c>
      <c r="V320" s="206">
        <v>15.82</v>
      </c>
      <c r="W320" s="206">
        <v>12.84</v>
      </c>
      <c r="X320" s="206">
        <v>71.34</v>
      </c>
      <c r="Y320" s="206">
        <v>17.64</v>
      </c>
      <c r="Z320" s="206">
        <v>17.77</v>
      </c>
      <c r="AA320" s="206">
        <v>64.59</v>
      </c>
      <c r="AB320" s="206">
        <v>19.05</v>
      </c>
      <c r="AC320" s="206">
        <v>30.52</v>
      </c>
      <c r="AD320" s="206">
        <v>50.43</v>
      </c>
    </row>
    <row r="321" spans="1:30" x14ac:dyDescent="0.2">
      <c r="A321" s="208" t="s">
        <v>597</v>
      </c>
      <c r="B321" s="207">
        <v>40694</v>
      </c>
      <c r="C321" s="206" t="s">
        <v>1200</v>
      </c>
      <c r="D321" s="206" t="s">
        <v>946</v>
      </c>
      <c r="E321" s="208">
        <v>1193</v>
      </c>
      <c r="F321" s="208">
        <v>96.12</v>
      </c>
      <c r="G321" s="206">
        <v>5.48</v>
      </c>
      <c r="H321" s="206">
        <v>394</v>
      </c>
      <c r="I321" s="206">
        <v>290</v>
      </c>
      <c r="J321" s="206">
        <v>147</v>
      </c>
      <c r="K321" s="206">
        <v>143</v>
      </c>
      <c r="M321" s="208">
        <v>0.1676</v>
      </c>
      <c r="N321" s="206">
        <v>95.63</v>
      </c>
      <c r="O321" s="206">
        <v>100</v>
      </c>
      <c r="P321" s="206">
        <v>1.04</v>
      </c>
      <c r="Q321" s="206">
        <v>0</v>
      </c>
      <c r="R321" s="206">
        <v>0</v>
      </c>
      <c r="U321" s="206">
        <v>5</v>
      </c>
      <c r="V321" s="206">
        <v>28.83</v>
      </c>
      <c r="W321" s="206">
        <v>17.440000000000001</v>
      </c>
      <c r="X321" s="206">
        <v>53.74</v>
      </c>
      <c r="Y321" s="206">
        <v>24.56</v>
      </c>
      <c r="Z321" s="206">
        <v>21.09</v>
      </c>
      <c r="AA321" s="206">
        <v>54.36</v>
      </c>
      <c r="AB321" s="206">
        <v>34.76</v>
      </c>
      <c r="AC321" s="206">
        <v>31.16</v>
      </c>
      <c r="AD321" s="206">
        <v>34.08</v>
      </c>
    </row>
    <row r="322" spans="1:30" x14ac:dyDescent="0.2">
      <c r="A322" s="208" t="s">
        <v>599</v>
      </c>
      <c r="B322" s="207">
        <v>40694</v>
      </c>
      <c r="C322" s="206" t="s">
        <v>1201</v>
      </c>
      <c r="D322" s="206" t="s">
        <v>946</v>
      </c>
      <c r="E322" s="208">
        <v>1201</v>
      </c>
      <c r="F322" s="208">
        <v>96.62</v>
      </c>
      <c r="G322" s="206">
        <v>5.91</v>
      </c>
      <c r="H322" s="206">
        <v>415</v>
      </c>
      <c r="I322" s="206">
        <v>307</v>
      </c>
      <c r="J322" s="206">
        <v>246</v>
      </c>
      <c r="K322" s="206">
        <v>61</v>
      </c>
      <c r="N322" s="206">
        <v>95.32</v>
      </c>
      <c r="O322" s="206">
        <v>98.68</v>
      </c>
      <c r="P322" s="206">
        <v>4.0599999999999996</v>
      </c>
      <c r="Q322" s="206">
        <v>0</v>
      </c>
      <c r="R322" s="206">
        <v>1.54</v>
      </c>
      <c r="S322" s="206">
        <v>2</v>
      </c>
      <c r="T322" s="206">
        <v>0</v>
      </c>
      <c r="U322" s="206">
        <v>6</v>
      </c>
      <c r="V322" s="206">
        <v>13.96</v>
      </c>
      <c r="W322" s="206">
        <v>14.89</v>
      </c>
      <c r="X322" s="206">
        <v>71.150000000000006</v>
      </c>
      <c r="Y322" s="206">
        <v>16.260000000000002</v>
      </c>
      <c r="Z322" s="206">
        <v>21.02</v>
      </c>
      <c r="AA322" s="206">
        <v>62.72</v>
      </c>
      <c r="AB322" s="206">
        <v>18.53</v>
      </c>
      <c r="AC322" s="206">
        <v>33.58</v>
      </c>
      <c r="AD322" s="206">
        <v>47.89</v>
      </c>
    </row>
    <row r="323" spans="1:30" x14ac:dyDescent="0.2">
      <c r="A323" s="208" t="s">
        <v>601</v>
      </c>
      <c r="B323" s="207">
        <v>40694</v>
      </c>
      <c r="C323" s="206" t="s">
        <v>1202</v>
      </c>
      <c r="D323" s="206" t="s">
        <v>946</v>
      </c>
      <c r="E323" s="208">
        <v>1230</v>
      </c>
      <c r="F323" s="208">
        <v>95.72</v>
      </c>
      <c r="G323" s="206">
        <v>6.21</v>
      </c>
      <c r="H323" s="206">
        <v>447</v>
      </c>
      <c r="I323" s="206">
        <v>635</v>
      </c>
      <c r="J323" s="206">
        <v>426</v>
      </c>
      <c r="K323" s="206">
        <v>209</v>
      </c>
      <c r="N323" s="206">
        <v>95.38</v>
      </c>
      <c r="O323" s="206">
        <v>99.12</v>
      </c>
      <c r="P323" s="206">
        <v>4.21</v>
      </c>
      <c r="Q323" s="206">
        <v>3.51</v>
      </c>
      <c r="R323" s="206">
        <v>0</v>
      </c>
      <c r="S323" s="206">
        <v>1</v>
      </c>
      <c r="T323" s="206">
        <v>0</v>
      </c>
      <c r="U323" s="206">
        <v>3</v>
      </c>
      <c r="V323" s="206">
        <v>13.41</v>
      </c>
      <c r="W323" s="206">
        <v>16.760000000000002</v>
      </c>
      <c r="X323" s="206">
        <v>69.819999999999993</v>
      </c>
      <c r="Y323" s="206">
        <v>17.18</v>
      </c>
      <c r="Z323" s="206">
        <v>20.45</v>
      </c>
      <c r="AA323" s="206">
        <v>62.36</v>
      </c>
      <c r="AB323" s="206">
        <v>17.850000000000001</v>
      </c>
      <c r="AC323" s="206">
        <v>34.630000000000003</v>
      </c>
      <c r="AD323" s="206">
        <v>47.52</v>
      </c>
    </row>
    <row r="324" spans="1:30" x14ac:dyDescent="0.2">
      <c r="A324" s="208" t="s">
        <v>605</v>
      </c>
      <c r="B324" s="207">
        <v>40694</v>
      </c>
      <c r="C324" s="206" t="s">
        <v>1204</v>
      </c>
      <c r="D324" s="206" t="s">
        <v>946</v>
      </c>
      <c r="E324" s="208">
        <v>1178</v>
      </c>
      <c r="F324" s="208">
        <v>94.98</v>
      </c>
      <c r="G324" s="206">
        <v>6.99</v>
      </c>
      <c r="H324" s="206">
        <v>442</v>
      </c>
      <c r="I324" s="206">
        <v>815</v>
      </c>
      <c r="J324" s="206">
        <v>445</v>
      </c>
      <c r="K324" s="206">
        <v>370</v>
      </c>
      <c r="M324" s="208">
        <v>8.4900000000000003E-2</v>
      </c>
      <c r="N324" s="206">
        <v>95.18</v>
      </c>
      <c r="O324" s="206">
        <v>100</v>
      </c>
      <c r="P324" s="206">
        <v>5.14</v>
      </c>
      <c r="Q324" s="206">
        <v>6.14</v>
      </c>
      <c r="R324" s="206">
        <v>0</v>
      </c>
      <c r="U324" s="206">
        <v>4</v>
      </c>
      <c r="V324" s="206">
        <v>14.87</v>
      </c>
      <c r="W324" s="206">
        <v>17.36</v>
      </c>
      <c r="X324" s="206">
        <v>67.77</v>
      </c>
      <c r="Y324" s="206">
        <v>19.829999999999998</v>
      </c>
      <c r="Z324" s="206">
        <v>20.91</v>
      </c>
      <c r="AA324" s="206">
        <v>59.25</v>
      </c>
      <c r="AB324" s="206">
        <v>23.03</v>
      </c>
      <c r="AC324" s="206">
        <v>31.44</v>
      </c>
      <c r="AD324" s="206">
        <v>45.52</v>
      </c>
    </row>
    <row r="325" spans="1:30" x14ac:dyDescent="0.2">
      <c r="A325" s="208" t="s">
        <v>611</v>
      </c>
      <c r="B325" s="207">
        <v>40694</v>
      </c>
      <c r="C325" s="206" t="s">
        <v>1207</v>
      </c>
      <c r="D325" s="206" t="s">
        <v>951</v>
      </c>
      <c r="E325" s="208">
        <v>1410</v>
      </c>
      <c r="F325" s="208">
        <v>96.82</v>
      </c>
      <c r="G325" s="206">
        <v>4.75</v>
      </c>
      <c r="H325" s="206">
        <v>289</v>
      </c>
      <c r="I325" s="206">
        <v>196</v>
      </c>
      <c r="J325" s="206">
        <v>5</v>
      </c>
      <c r="K325" s="206">
        <v>191</v>
      </c>
      <c r="M325" s="208">
        <v>0.14180000000000001</v>
      </c>
      <c r="N325" s="206">
        <v>93.32</v>
      </c>
      <c r="O325" s="206">
        <v>98.25</v>
      </c>
      <c r="P325" s="206">
        <v>2.19</v>
      </c>
      <c r="Q325" s="206">
        <v>0</v>
      </c>
      <c r="R325" s="206">
        <v>0</v>
      </c>
      <c r="S325" s="206">
        <v>0</v>
      </c>
      <c r="T325" s="206">
        <v>0</v>
      </c>
      <c r="U325" s="206">
        <v>7</v>
      </c>
      <c r="V325" s="206">
        <v>22.05</v>
      </c>
      <c r="W325" s="206">
        <v>14.94</v>
      </c>
      <c r="X325" s="206">
        <v>63</v>
      </c>
      <c r="Y325" s="206">
        <v>24.86</v>
      </c>
      <c r="Z325" s="206">
        <v>18.75</v>
      </c>
      <c r="AA325" s="206">
        <v>56.39</v>
      </c>
      <c r="AB325" s="206">
        <v>24.87</v>
      </c>
      <c r="AC325" s="206">
        <v>29.32</v>
      </c>
      <c r="AD325" s="206">
        <v>45.82</v>
      </c>
    </row>
    <row r="326" spans="1:30" x14ac:dyDescent="0.2">
      <c r="A326" s="208" t="s">
        <v>627</v>
      </c>
      <c r="B326" s="207">
        <v>40694</v>
      </c>
      <c r="C326" s="206" t="s">
        <v>1215</v>
      </c>
      <c r="D326" s="206" t="s">
        <v>946</v>
      </c>
      <c r="E326" s="208">
        <v>891</v>
      </c>
      <c r="F326" s="208">
        <v>95.7</v>
      </c>
      <c r="G326" s="206">
        <v>6.35</v>
      </c>
      <c r="H326" s="206">
        <v>321</v>
      </c>
      <c r="I326" s="206">
        <v>301</v>
      </c>
      <c r="J326" s="206">
        <v>191</v>
      </c>
      <c r="K326" s="206">
        <v>110</v>
      </c>
      <c r="N326" s="206">
        <v>94.23</v>
      </c>
      <c r="O326" s="206">
        <v>98.25</v>
      </c>
      <c r="P326" s="206">
        <v>2.19</v>
      </c>
      <c r="Q326" s="206">
        <v>3.51</v>
      </c>
      <c r="R326" s="206">
        <v>0</v>
      </c>
      <c r="S326" s="206">
        <v>5</v>
      </c>
      <c r="T326" s="206">
        <v>0</v>
      </c>
      <c r="U326" s="206">
        <v>3</v>
      </c>
      <c r="V326" s="206">
        <v>13.77</v>
      </c>
      <c r="W326" s="206">
        <v>14.49</v>
      </c>
      <c r="X326" s="206">
        <v>71.739999999999995</v>
      </c>
      <c r="Y326" s="206">
        <v>13.77</v>
      </c>
      <c r="Z326" s="206">
        <v>17.72</v>
      </c>
      <c r="AA326" s="206">
        <v>68.5</v>
      </c>
      <c r="AB326" s="206">
        <v>15.89</v>
      </c>
      <c r="AC326" s="206">
        <v>30.1</v>
      </c>
      <c r="AD326" s="206">
        <v>54.01</v>
      </c>
    </row>
    <row r="327" spans="1:30" x14ac:dyDescent="0.2">
      <c r="A327" s="208" t="s">
        <v>631</v>
      </c>
      <c r="B327" s="207">
        <v>40694</v>
      </c>
      <c r="C327" s="206" t="s">
        <v>1217</v>
      </c>
      <c r="D327" s="206" t="s">
        <v>946</v>
      </c>
      <c r="E327" s="208">
        <v>793</v>
      </c>
      <c r="F327" s="208">
        <v>95.71</v>
      </c>
      <c r="G327" s="206">
        <v>7.59</v>
      </c>
      <c r="H327" s="206">
        <v>304</v>
      </c>
      <c r="I327" s="206">
        <v>165</v>
      </c>
      <c r="J327" s="206">
        <v>34</v>
      </c>
      <c r="K327" s="206">
        <v>131</v>
      </c>
      <c r="N327" s="206">
        <v>93.75</v>
      </c>
      <c r="O327" s="206">
        <v>82.46</v>
      </c>
      <c r="P327" s="206">
        <v>1.37</v>
      </c>
      <c r="Q327" s="206">
        <v>4.3899999999999997</v>
      </c>
      <c r="R327" s="206">
        <v>0</v>
      </c>
      <c r="U327" s="206">
        <v>4</v>
      </c>
      <c r="V327" s="206">
        <v>17.59</v>
      </c>
      <c r="W327" s="206">
        <v>16.3</v>
      </c>
      <c r="X327" s="206">
        <v>66.11</v>
      </c>
      <c r="Y327" s="206">
        <v>20.54</v>
      </c>
      <c r="Z327" s="206">
        <v>19.899999999999999</v>
      </c>
      <c r="AA327" s="206">
        <v>59.56</v>
      </c>
      <c r="AB327" s="206">
        <v>22.19</v>
      </c>
      <c r="AC327" s="206">
        <v>31.37</v>
      </c>
      <c r="AD327" s="206">
        <v>46.44</v>
      </c>
    </row>
    <row r="328" spans="1:30" x14ac:dyDescent="0.2">
      <c r="A328" s="208" t="s">
        <v>635</v>
      </c>
      <c r="B328" s="207">
        <v>40694</v>
      </c>
      <c r="C328" s="206" t="s">
        <v>1219</v>
      </c>
      <c r="D328" s="206" t="s">
        <v>946</v>
      </c>
      <c r="E328" s="208">
        <v>1193</v>
      </c>
      <c r="F328" s="208">
        <v>94.33</v>
      </c>
      <c r="G328" s="206">
        <v>7.27</v>
      </c>
      <c r="H328" s="206">
        <v>451</v>
      </c>
      <c r="I328" s="206">
        <v>469</v>
      </c>
      <c r="J328" s="206">
        <v>172</v>
      </c>
      <c r="K328" s="206">
        <v>297</v>
      </c>
      <c r="M328" s="208">
        <v>8.3799999999999999E-2</v>
      </c>
      <c r="N328" s="206">
        <v>95.69</v>
      </c>
      <c r="O328" s="206">
        <v>91.23</v>
      </c>
      <c r="P328" s="206">
        <v>3.84</v>
      </c>
      <c r="Q328" s="206">
        <v>0</v>
      </c>
      <c r="R328" s="206">
        <v>0</v>
      </c>
      <c r="S328" s="206">
        <v>1</v>
      </c>
      <c r="T328" s="206">
        <v>0</v>
      </c>
      <c r="U328" s="206">
        <v>6</v>
      </c>
      <c r="V328" s="206">
        <v>15.99</v>
      </c>
      <c r="W328" s="206">
        <v>14.64</v>
      </c>
      <c r="X328" s="206">
        <v>69.37</v>
      </c>
      <c r="Y328" s="206">
        <v>16.34</v>
      </c>
      <c r="Z328" s="206">
        <v>20.149999999999999</v>
      </c>
      <c r="AA328" s="206">
        <v>63.51</v>
      </c>
      <c r="AB328" s="206">
        <v>21.26</v>
      </c>
      <c r="AC328" s="206">
        <v>31.51</v>
      </c>
      <c r="AD328" s="206">
        <v>47.22</v>
      </c>
    </row>
    <row r="329" spans="1:30" x14ac:dyDescent="0.2">
      <c r="A329" s="208" t="s">
        <v>641</v>
      </c>
      <c r="B329" s="207">
        <v>40694</v>
      </c>
      <c r="C329" s="206" t="s">
        <v>1222</v>
      </c>
      <c r="D329" s="206" t="s">
        <v>949</v>
      </c>
      <c r="E329" s="208">
        <v>1425</v>
      </c>
      <c r="F329" s="208">
        <v>95.41</v>
      </c>
      <c r="G329" s="206">
        <v>7.11</v>
      </c>
      <c r="H329" s="206">
        <v>533</v>
      </c>
      <c r="I329" s="206">
        <v>334</v>
      </c>
      <c r="J329" s="206">
        <v>105</v>
      </c>
      <c r="K329" s="206">
        <v>229</v>
      </c>
      <c r="N329" s="206">
        <v>93.4</v>
      </c>
      <c r="O329" s="206">
        <v>98.25</v>
      </c>
      <c r="P329" s="206">
        <v>1.84</v>
      </c>
      <c r="Q329" s="206">
        <v>0.88</v>
      </c>
      <c r="R329" s="206">
        <v>0</v>
      </c>
      <c r="S329" s="206">
        <v>0</v>
      </c>
      <c r="T329" s="206">
        <v>0</v>
      </c>
      <c r="U329" s="206">
        <v>8</v>
      </c>
      <c r="V329" s="206">
        <v>19.989999999999998</v>
      </c>
      <c r="W329" s="206">
        <v>17.66</v>
      </c>
      <c r="X329" s="206">
        <v>62.36</v>
      </c>
      <c r="Y329" s="206">
        <v>21.05</v>
      </c>
      <c r="Z329" s="206">
        <v>24.29</v>
      </c>
      <c r="AA329" s="206">
        <v>54.66</v>
      </c>
      <c r="AB329" s="206">
        <v>28.72</v>
      </c>
      <c r="AC329" s="206">
        <v>36.58</v>
      </c>
      <c r="AD329" s="206">
        <v>34.71</v>
      </c>
    </row>
    <row r="330" spans="1:30" x14ac:dyDescent="0.2">
      <c r="A330" s="208" t="s">
        <v>647</v>
      </c>
      <c r="B330" s="207">
        <v>40694</v>
      </c>
      <c r="C330" s="206" t="s">
        <v>1225</v>
      </c>
      <c r="D330" s="206" t="s">
        <v>946</v>
      </c>
      <c r="E330" s="208">
        <v>1190</v>
      </c>
      <c r="F330" s="208">
        <v>96.31</v>
      </c>
      <c r="G330" s="206">
        <v>5.6</v>
      </c>
      <c r="H330" s="206">
        <v>400</v>
      </c>
      <c r="I330" s="206">
        <v>414</v>
      </c>
      <c r="J330" s="206">
        <v>276</v>
      </c>
      <c r="K330" s="206">
        <v>138</v>
      </c>
      <c r="N330" s="206">
        <v>95.64</v>
      </c>
      <c r="O330" s="206">
        <v>100</v>
      </c>
      <c r="P330" s="206">
        <v>1.49</v>
      </c>
      <c r="Q330" s="206">
        <v>0</v>
      </c>
      <c r="R330" s="206">
        <v>1.52</v>
      </c>
      <c r="U330" s="206">
        <v>4</v>
      </c>
      <c r="V330" s="206">
        <v>8.4</v>
      </c>
      <c r="W330" s="206">
        <v>10.88</v>
      </c>
      <c r="X330" s="206">
        <v>80.72</v>
      </c>
      <c r="Y330" s="206">
        <v>9.77</v>
      </c>
      <c r="Z330" s="206">
        <v>14.74</v>
      </c>
      <c r="AA330" s="206">
        <v>75.489999999999995</v>
      </c>
      <c r="AB330" s="206">
        <v>12.02</v>
      </c>
      <c r="AC330" s="206">
        <v>27.53</v>
      </c>
      <c r="AD330" s="206">
        <v>60.45</v>
      </c>
    </row>
    <row r="331" spans="1:30" x14ac:dyDescent="0.2">
      <c r="A331" s="208" t="s">
        <v>651</v>
      </c>
      <c r="B331" s="207">
        <v>40694</v>
      </c>
      <c r="C331" s="206" t="s">
        <v>1227</v>
      </c>
      <c r="D331" s="206" t="s">
        <v>951</v>
      </c>
      <c r="E331" s="208">
        <v>1179</v>
      </c>
      <c r="F331" s="208">
        <v>95.14</v>
      </c>
      <c r="G331" s="206">
        <v>6.48</v>
      </c>
      <c r="H331" s="206">
        <v>427</v>
      </c>
      <c r="I331" s="206">
        <v>663</v>
      </c>
      <c r="J331" s="206">
        <v>350</v>
      </c>
      <c r="K331" s="206">
        <v>313</v>
      </c>
      <c r="M331" s="208">
        <v>0.1696</v>
      </c>
      <c r="N331" s="206">
        <v>95.22</v>
      </c>
      <c r="O331" s="206">
        <v>97.37</v>
      </c>
      <c r="P331" s="206">
        <v>4.99</v>
      </c>
      <c r="Q331" s="206">
        <v>1.32</v>
      </c>
      <c r="R331" s="206">
        <v>0</v>
      </c>
      <c r="U331" s="206">
        <v>8</v>
      </c>
      <c r="V331" s="206">
        <v>20.16</v>
      </c>
      <c r="W331" s="206">
        <v>15.16</v>
      </c>
      <c r="X331" s="206">
        <v>64.680000000000007</v>
      </c>
      <c r="Y331" s="206">
        <v>23.6</v>
      </c>
      <c r="Z331" s="206">
        <v>19.91</v>
      </c>
      <c r="AA331" s="206">
        <v>56.49</v>
      </c>
      <c r="AB331" s="206">
        <v>27.67</v>
      </c>
      <c r="AC331" s="206">
        <v>28.91</v>
      </c>
      <c r="AD331" s="206">
        <v>43.42</v>
      </c>
    </row>
    <row r="332" spans="1:30" x14ac:dyDescent="0.2">
      <c r="A332" s="208" t="s">
        <v>663</v>
      </c>
      <c r="B332" s="207">
        <v>40694</v>
      </c>
      <c r="C332" s="206" t="s">
        <v>1232</v>
      </c>
      <c r="D332" s="206" t="s">
        <v>951</v>
      </c>
      <c r="E332" s="208">
        <v>1298</v>
      </c>
      <c r="F332" s="208">
        <v>96.7</v>
      </c>
      <c r="G332" s="206">
        <v>6.2</v>
      </c>
      <c r="H332" s="206">
        <v>388</v>
      </c>
      <c r="I332" s="206">
        <v>176</v>
      </c>
      <c r="J332" s="206">
        <v>52</v>
      </c>
      <c r="K332" s="206">
        <v>124</v>
      </c>
      <c r="N332" s="206">
        <v>94.81</v>
      </c>
      <c r="O332" s="206">
        <v>96.49</v>
      </c>
      <c r="P332" s="206">
        <v>4.0599999999999996</v>
      </c>
      <c r="Q332" s="206">
        <v>0</v>
      </c>
      <c r="R332" s="206">
        <v>0</v>
      </c>
      <c r="S332" s="206">
        <v>4</v>
      </c>
      <c r="T332" s="206">
        <v>0</v>
      </c>
      <c r="U332" s="206">
        <v>7</v>
      </c>
      <c r="V332" s="206">
        <v>14.79</v>
      </c>
      <c r="W332" s="206">
        <v>16.329999999999998</v>
      </c>
      <c r="X332" s="206">
        <v>68.88</v>
      </c>
      <c r="Y332" s="206">
        <v>15.36</v>
      </c>
      <c r="Z332" s="206">
        <v>20.05</v>
      </c>
      <c r="AA332" s="206">
        <v>64.59</v>
      </c>
      <c r="AB332" s="206">
        <v>20.46</v>
      </c>
      <c r="AC332" s="206">
        <v>28.25</v>
      </c>
      <c r="AD332" s="206">
        <v>51.28</v>
      </c>
    </row>
    <row r="333" spans="1:30" x14ac:dyDescent="0.2">
      <c r="A333" s="208" t="s">
        <v>667</v>
      </c>
      <c r="B333" s="207">
        <v>40694</v>
      </c>
      <c r="C333" s="206" t="s">
        <v>1234</v>
      </c>
      <c r="D333" s="206" t="s">
        <v>946</v>
      </c>
      <c r="E333" s="208">
        <v>1488</v>
      </c>
      <c r="F333" s="208">
        <v>96.17</v>
      </c>
      <c r="G333" s="206">
        <v>5.29</v>
      </c>
      <c r="H333" s="206">
        <v>467</v>
      </c>
      <c r="I333" s="206">
        <v>665</v>
      </c>
      <c r="J333" s="206">
        <v>443</v>
      </c>
      <c r="K333" s="206">
        <v>222</v>
      </c>
      <c r="N333" s="206">
        <v>94.3</v>
      </c>
      <c r="O333" s="206">
        <v>100</v>
      </c>
      <c r="P333" s="206">
        <v>2.09</v>
      </c>
      <c r="Q333" s="206">
        <v>0</v>
      </c>
      <c r="R333" s="206">
        <v>1.18</v>
      </c>
      <c r="U333" s="206">
        <v>9</v>
      </c>
      <c r="V333" s="206">
        <v>8.4700000000000006</v>
      </c>
      <c r="W333" s="206">
        <v>12.98</v>
      </c>
      <c r="X333" s="206">
        <v>78.55</v>
      </c>
      <c r="Y333" s="206">
        <v>11</v>
      </c>
      <c r="Z333" s="206">
        <v>18.440000000000001</v>
      </c>
      <c r="AA333" s="206">
        <v>70.56</v>
      </c>
      <c r="AB333" s="206">
        <v>14.41</v>
      </c>
      <c r="AC333" s="206">
        <v>29.78</v>
      </c>
      <c r="AD333" s="206">
        <v>55.81</v>
      </c>
    </row>
    <row r="334" spans="1:30" x14ac:dyDescent="0.2">
      <c r="A334" s="208" t="s">
        <v>669</v>
      </c>
      <c r="B334" s="207">
        <v>40694</v>
      </c>
      <c r="C334" s="206" t="s">
        <v>1235</v>
      </c>
      <c r="D334" s="206" t="s">
        <v>946</v>
      </c>
      <c r="E334" s="208">
        <v>1053</v>
      </c>
      <c r="F334" s="208">
        <v>96.52</v>
      </c>
      <c r="G334" s="206">
        <v>6.49</v>
      </c>
      <c r="H334" s="206">
        <v>359</v>
      </c>
      <c r="I334" s="206">
        <v>400</v>
      </c>
      <c r="J334" s="206">
        <v>276</v>
      </c>
      <c r="K334" s="206">
        <v>124</v>
      </c>
      <c r="N334" s="206">
        <v>96.79</v>
      </c>
      <c r="O334" s="206">
        <v>100</v>
      </c>
      <c r="P334" s="206">
        <v>3.52</v>
      </c>
      <c r="Q334" s="206">
        <v>2.63</v>
      </c>
      <c r="R334" s="206">
        <v>5.08</v>
      </c>
      <c r="S334" s="206">
        <v>1</v>
      </c>
      <c r="T334" s="206">
        <v>0</v>
      </c>
      <c r="U334" s="206">
        <v>6</v>
      </c>
      <c r="V334" s="206">
        <v>8.6300000000000008</v>
      </c>
      <c r="W334" s="206">
        <v>9.86</v>
      </c>
      <c r="X334" s="206">
        <v>81.52</v>
      </c>
      <c r="Y334" s="206">
        <v>9.19</v>
      </c>
      <c r="Z334" s="206">
        <v>13.46</v>
      </c>
      <c r="AA334" s="206">
        <v>77.349999999999994</v>
      </c>
      <c r="AB334" s="206">
        <v>14.03</v>
      </c>
      <c r="AC334" s="206">
        <v>23.95</v>
      </c>
      <c r="AD334" s="206">
        <v>62.02</v>
      </c>
    </row>
    <row r="335" spans="1:30" x14ac:dyDescent="0.2">
      <c r="A335" s="208" t="s">
        <v>673</v>
      </c>
      <c r="B335" s="207">
        <v>40694</v>
      </c>
      <c r="C335" s="206" t="s">
        <v>1237</v>
      </c>
      <c r="D335" s="206" t="s">
        <v>949</v>
      </c>
      <c r="E335" s="208">
        <v>1065</v>
      </c>
      <c r="F335" s="208">
        <v>97.3</v>
      </c>
      <c r="G335" s="206">
        <v>6.24</v>
      </c>
      <c r="H335" s="206">
        <v>247</v>
      </c>
      <c r="I335" s="206">
        <v>167</v>
      </c>
      <c r="J335" s="206">
        <v>123</v>
      </c>
      <c r="K335" s="206">
        <v>44</v>
      </c>
      <c r="N335" s="206">
        <v>94.61</v>
      </c>
      <c r="O335" s="206">
        <v>94.74</v>
      </c>
      <c r="P335" s="206">
        <v>4.6500000000000004</v>
      </c>
      <c r="Q335" s="206">
        <v>0</v>
      </c>
      <c r="R335" s="206">
        <v>0</v>
      </c>
      <c r="S335" s="206">
        <v>3</v>
      </c>
      <c r="T335" s="206">
        <v>2</v>
      </c>
      <c r="U335" s="206">
        <v>3</v>
      </c>
      <c r="V335" s="206">
        <v>6.96</v>
      </c>
      <c r="W335" s="206">
        <v>11.76</v>
      </c>
      <c r="X335" s="206">
        <v>81.28</v>
      </c>
      <c r="Y335" s="206">
        <v>8.86</v>
      </c>
      <c r="Z335" s="206">
        <v>13.67</v>
      </c>
      <c r="AA335" s="206">
        <v>77.47</v>
      </c>
      <c r="AB335" s="206">
        <v>12.84</v>
      </c>
      <c r="AC335" s="206">
        <v>28.36</v>
      </c>
      <c r="AD335" s="206">
        <v>58.81</v>
      </c>
    </row>
    <row r="336" spans="1:30" x14ac:dyDescent="0.2">
      <c r="A336" s="208" t="s">
        <v>675</v>
      </c>
      <c r="B336" s="207">
        <v>40694</v>
      </c>
      <c r="C336" s="206" t="s">
        <v>1238</v>
      </c>
      <c r="D336" s="206" t="s">
        <v>951</v>
      </c>
      <c r="E336" s="208">
        <v>1163</v>
      </c>
      <c r="F336" s="208">
        <v>95.16</v>
      </c>
      <c r="G336" s="206">
        <v>5.85</v>
      </c>
      <c r="H336" s="206">
        <v>453</v>
      </c>
      <c r="I336" s="206">
        <v>441</v>
      </c>
      <c r="J336" s="206">
        <v>287</v>
      </c>
      <c r="K336" s="206">
        <v>154</v>
      </c>
      <c r="N336" s="206">
        <v>95.56</v>
      </c>
      <c r="O336" s="206">
        <v>100</v>
      </c>
      <c r="P336" s="206">
        <v>2.84</v>
      </c>
      <c r="Q336" s="206">
        <v>0</v>
      </c>
      <c r="R336" s="206">
        <v>0</v>
      </c>
      <c r="U336" s="206">
        <v>3</v>
      </c>
      <c r="V336" s="206">
        <v>27.11</v>
      </c>
      <c r="W336" s="206">
        <v>17.14</v>
      </c>
      <c r="X336" s="206">
        <v>55.76</v>
      </c>
      <c r="Y336" s="206">
        <v>28.83</v>
      </c>
      <c r="Z336" s="206">
        <v>24.21</v>
      </c>
      <c r="AA336" s="206">
        <v>46.96</v>
      </c>
      <c r="AB336" s="206">
        <v>33.53</v>
      </c>
      <c r="AC336" s="206">
        <v>35.799999999999997</v>
      </c>
      <c r="AD336" s="206">
        <v>30.67</v>
      </c>
    </row>
    <row r="337" spans="1:30" x14ac:dyDescent="0.2">
      <c r="A337" s="208" t="s">
        <v>679</v>
      </c>
      <c r="B337" s="207">
        <v>40694</v>
      </c>
      <c r="C337" s="206" t="s">
        <v>1240</v>
      </c>
      <c r="D337" s="206" t="s">
        <v>949</v>
      </c>
      <c r="E337" s="208">
        <v>355</v>
      </c>
      <c r="F337" s="208">
        <v>94.59</v>
      </c>
      <c r="G337" s="206">
        <v>10.1</v>
      </c>
      <c r="H337" s="206">
        <v>161</v>
      </c>
      <c r="I337" s="206">
        <v>63</v>
      </c>
      <c r="J337" s="206">
        <v>31</v>
      </c>
      <c r="K337" s="206">
        <v>32</v>
      </c>
      <c r="L337" s="206">
        <v>65.070400000000006</v>
      </c>
      <c r="V337" s="206">
        <v>9.4499999999999993</v>
      </c>
      <c r="W337" s="206">
        <v>23.17</v>
      </c>
      <c r="X337" s="206">
        <v>67.38</v>
      </c>
      <c r="Y337" s="206">
        <v>3.65</v>
      </c>
      <c r="Z337" s="206">
        <v>12.77</v>
      </c>
      <c r="AA337" s="206">
        <v>83.59</v>
      </c>
      <c r="AB337" s="206">
        <v>11.59</v>
      </c>
      <c r="AC337" s="206">
        <v>36.96</v>
      </c>
      <c r="AD337" s="206">
        <v>51.45</v>
      </c>
    </row>
    <row r="338" spans="1:30" x14ac:dyDescent="0.2">
      <c r="A338" s="208" t="s">
        <v>682</v>
      </c>
      <c r="B338" s="207">
        <v>40694</v>
      </c>
      <c r="C338" s="206" t="s">
        <v>1241</v>
      </c>
      <c r="E338" s="208">
        <v>90</v>
      </c>
      <c r="F338" s="208">
        <v>96.06</v>
      </c>
      <c r="G338" s="206">
        <v>7.16</v>
      </c>
      <c r="H338" s="206">
        <v>28</v>
      </c>
      <c r="I338" s="206">
        <v>3</v>
      </c>
      <c r="J338" s="206">
        <v>0</v>
      </c>
      <c r="K338" s="206">
        <v>3</v>
      </c>
      <c r="L338" s="206">
        <v>42.222200000000001</v>
      </c>
      <c r="V338" s="206">
        <v>1.1100000000000001</v>
      </c>
      <c r="W338" s="206">
        <v>20</v>
      </c>
      <c r="X338" s="206">
        <v>78.89</v>
      </c>
      <c r="Y338" s="206">
        <v>1.1100000000000001</v>
      </c>
      <c r="Z338" s="206">
        <v>7.78</v>
      </c>
      <c r="AA338" s="206">
        <v>91.11</v>
      </c>
      <c r="AB338" s="206">
        <v>6.9</v>
      </c>
      <c r="AC338" s="206">
        <v>36.78</v>
      </c>
      <c r="AD338" s="206">
        <v>56.32</v>
      </c>
    </row>
    <row r="339" spans="1:30" x14ac:dyDescent="0.2">
      <c r="A339" s="208" t="s">
        <v>686</v>
      </c>
      <c r="B339" s="207">
        <v>40694</v>
      </c>
      <c r="C339" s="206" t="s">
        <v>1243</v>
      </c>
      <c r="D339" s="206" t="s">
        <v>949</v>
      </c>
      <c r="E339" s="208">
        <v>174</v>
      </c>
      <c r="F339" s="208">
        <v>95.54</v>
      </c>
      <c r="G339" s="206">
        <v>8.0399999999999991</v>
      </c>
      <c r="H339" s="206">
        <v>65</v>
      </c>
      <c r="I339" s="206">
        <v>32</v>
      </c>
      <c r="J339" s="206">
        <v>25</v>
      </c>
      <c r="K339" s="206">
        <v>7</v>
      </c>
      <c r="L339" s="206">
        <v>35.632199999999997</v>
      </c>
      <c r="V339" s="206">
        <v>3.98</v>
      </c>
      <c r="W339" s="206">
        <v>20.45</v>
      </c>
      <c r="X339" s="206">
        <v>75.569999999999993</v>
      </c>
      <c r="Y339" s="206">
        <v>0.56999999999999995</v>
      </c>
      <c r="Z339" s="206">
        <v>8.52</v>
      </c>
      <c r="AA339" s="206">
        <v>90.91</v>
      </c>
      <c r="AB339" s="206">
        <v>8.6199999999999992</v>
      </c>
      <c r="AC339" s="206">
        <v>36.78</v>
      </c>
      <c r="AD339" s="206">
        <v>54.6</v>
      </c>
    </row>
    <row r="340" spans="1:30" x14ac:dyDescent="0.2">
      <c r="A340" s="208" t="s">
        <v>694</v>
      </c>
      <c r="B340" s="207">
        <v>40694</v>
      </c>
      <c r="C340" s="206" t="s">
        <v>1245</v>
      </c>
      <c r="D340" s="206" t="s">
        <v>949</v>
      </c>
      <c r="E340" s="208">
        <v>964</v>
      </c>
      <c r="F340" s="208">
        <v>95.53</v>
      </c>
      <c r="G340" s="206">
        <v>7.18</v>
      </c>
      <c r="H340" s="206">
        <v>409</v>
      </c>
      <c r="I340" s="206">
        <v>68</v>
      </c>
      <c r="J340" s="206">
        <v>1</v>
      </c>
      <c r="K340" s="206">
        <v>67</v>
      </c>
      <c r="L340" s="206">
        <v>35.373399999999997</v>
      </c>
      <c r="V340" s="206">
        <v>10.27</v>
      </c>
      <c r="W340" s="206">
        <v>31.74</v>
      </c>
      <c r="X340" s="206">
        <v>57.99</v>
      </c>
      <c r="Y340" s="206">
        <v>1.1399999999999999</v>
      </c>
      <c r="Z340" s="206">
        <v>9.65</v>
      </c>
      <c r="AA340" s="206">
        <v>89.21</v>
      </c>
      <c r="AB340" s="206">
        <v>13.9</v>
      </c>
      <c r="AC340" s="206">
        <v>39.22</v>
      </c>
      <c r="AD340" s="206">
        <v>46.88</v>
      </c>
    </row>
    <row r="341" spans="1:30" x14ac:dyDescent="0.2">
      <c r="A341" s="208" t="s">
        <v>708</v>
      </c>
      <c r="B341" s="207">
        <v>40694</v>
      </c>
      <c r="C341" s="206" t="s">
        <v>1250</v>
      </c>
      <c r="E341" s="208">
        <v>353</v>
      </c>
      <c r="F341" s="208">
        <v>97.19</v>
      </c>
      <c r="G341" s="206">
        <v>4.5199999999999996</v>
      </c>
      <c r="H341" s="206">
        <v>108</v>
      </c>
      <c r="L341" s="206">
        <v>31.728000000000002</v>
      </c>
      <c r="N341" s="206">
        <v>94.74</v>
      </c>
      <c r="O341" s="206">
        <v>94.74</v>
      </c>
      <c r="P341" s="206">
        <v>5.37</v>
      </c>
      <c r="Q341" s="206">
        <v>0</v>
      </c>
      <c r="R341" s="206">
        <v>0</v>
      </c>
      <c r="S341" s="206">
        <v>1</v>
      </c>
      <c r="T341" s="206">
        <v>0</v>
      </c>
      <c r="U341" s="206">
        <v>4</v>
      </c>
      <c r="V341" s="206">
        <v>3.16</v>
      </c>
      <c r="W341" s="206">
        <v>13.22</v>
      </c>
      <c r="X341" s="206">
        <v>83.62</v>
      </c>
      <c r="Y341" s="206">
        <v>3.45</v>
      </c>
      <c r="Z341" s="206">
        <v>11.49</v>
      </c>
      <c r="AA341" s="206">
        <v>85.06</v>
      </c>
      <c r="AB341" s="206">
        <v>9.7200000000000006</v>
      </c>
      <c r="AC341" s="206">
        <v>36.99</v>
      </c>
      <c r="AD341" s="206">
        <v>53.29</v>
      </c>
    </row>
    <row r="342" spans="1:30" x14ac:dyDescent="0.2">
      <c r="A342" s="208" t="s">
        <v>714</v>
      </c>
      <c r="B342" s="207">
        <v>40694</v>
      </c>
      <c r="C342" s="206" t="s">
        <v>1252</v>
      </c>
      <c r="E342" s="208">
        <v>489</v>
      </c>
      <c r="F342" s="208">
        <v>96.1</v>
      </c>
      <c r="G342" s="206">
        <v>7.45</v>
      </c>
      <c r="H342" s="206">
        <v>206</v>
      </c>
      <c r="I342" s="206">
        <v>11</v>
      </c>
      <c r="J342" s="206">
        <v>5</v>
      </c>
      <c r="K342" s="206">
        <v>6</v>
      </c>
      <c r="L342" s="206">
        <v>73.006100000000004</v>
      </c>
      <c r="N342" s="206">
        <v>94.37</v>
      </c>
      <c r="O342" s="206">
        <v>100</v>
      </c>
      <c r="P342" s="206">
        <v>1.75</v>
      </c>
      <c r="Q342" s="206">
        <v>0</v>
      </c>
      <c r="R342" s="206">
        <v>0</v>
      </c>
      <c r="S342" s="206">
        <v>1</v>
      </c>
      <c r="T342" s="206">
        <v>0</v>
      </c>
      <c r="U342" s="206">
        <v>2</v>
      </c>
      <c r="V342" s="206">
        <v>1.45</v>
      </c>
      <c r="W342" s="206">
        <v>12.4</v>
      </c>
      <c r="X342" s="206">
        <v>86.16</v>
      </c>
      <c r="Y342" s="206">
        <v>0.83</v>
      </c>
      <c r="Z342" s="206">
        <v>3.93</v>
      </c>
      <c r="AA342" s="206">
        <v>95.25</v>
      </c>
      <c r="AB342" s="206">
        <v>2.38</v>
      </c>
      <c r="AC342" s="206">
        <v>19.48</v>
      </c>
      <c r="AD342" s="206">
        <v>78.14</v>
      </c>
    </row>
    <row r="343" spans="1:30" x14ac:dyDescent="0.2">
      <c r="A343" s="208" t="s">
        <v>715</v>
      </c>
      <c r="B343" s="207">
        <v>40694</v>
      </c>
      <c r="C343" s="206" t="s">
        <v>1253</v>
      </c>
      <c r="E343" s="208">
        <v>3024</v>
      </c>
      <c r="F343" s="208">
        <v>97.28</v>
      </c>
      <c r="G343" s="206">
        <v>7.47</v>
      </c>
      <c r="H343" s="206">
        <v>880</v>
      </c>
      <c r="I343" s="206">
        <v>315</v>
      </c>
      <c r="J343" s="206">
        <v>234</v>
      </c>
      <c r="K343" s="206">
        <v>81</v>
      </c>
      <c r="L343" s="206">
        <v>59.854500000000002</v>
      </c>
      <c r="N343" s="206">
        <v>96</v>
      </c>
      <c r="O343" s="206">
        <v>100</v>
      </c>
      <c r="P343" s="206">
        <v>3.62</v>
      </c>
      <c r="Q343" s="206">
        <v>0</v>
      </c>
      <c r="R343" s="206">
        <v>0</v>
      </c>
      <c r="S343" s="206">
        <v>2</v>
      </c>
      <c r="T343" s="206">
        <v>0</v>
      </c>
      <c r="U343" s="206">
        <v>8</v>
      </c>
      <c r="V343" s="206">
        <v>5.78</v>
      </c>
      <c r="W343" s="206">
        <v>18.14</v>
      </c>
      <c r="X343" s="206">
        <v>76.08</v>
      </c>
      <c r="Y343" s="206">
        <v>2.09</v>
      </c>
      <c r="Z343" s="206">
        <v>7.47</v>
      </c>
      <c r="AA343" s="206">
        <v>90.44</v>
      </c>
      <c r="AB343" s="206">
        <v>7.96</v>
      </c>
      <c r="AC343" s="206">
        <v>24.84</v>
      </c>
      <c r="AD343" s="206">
        <v>67.209999999999994</v>
      </c>
    </row>
    <row r="344" spans="1:30" x14ac:dyDescent="0.2">
      <c r="A344" s="208" t="s">
        <v>727</v>
      </c>
      <c r="B344" s="207">
        <v>40694</v>
      </c>
      <c r="C344" s="206" t="s">
        <v>1259</v>
      </c>
      <c r="D344" s="206" t="s">
        <v>946</v>
      </c>
      <c r="E344" s="208">
        <v>1437</v>
      </c>
      <c r="F344" s="208">
        <v>95.29</v>
      </c>
      <c r="G344" s="206">
        <v>9.1199999999999992</v>
      </c>
      <c r="H344" s="206">
        <v>619</v>
      </c>
      <c r="I344" s="206">
        <v>276</v>
      </c>
      <c r="J344" s="206">
        <v>219</v>
      </c>
      <c r="K344" s="206">
        <v>57</v>
      </c>
      <c r="L344" s="206">
        <v>44.258899999999997</v>
      </c>
      <c r="V344" s="206">
        <v>18.04</v>
      </c>
      <c r="W344" s="206">
        <v>31.02</v>
      </c>
      <c r="X344" s="206">
        <v>50.94</v>
      </c>
      <c r="Y344" s="206">
        <v>4.58</v>
      </c>
      <c r="Z344" s="206">
        <v>15.68</v>
      </c>
      <c r="AA344" s="206">
        <v>79.739999999999995</v>
      </c>
      <c r="AB344" s="206">
        <v>23.38</v>
      </c>
      <c r="AC344" s="206">
        <v>35.32</v>
      </c>
      <c r="AD344" s="206">
        <v>41.29</v>
      </c>
    </row>
    <row r="345" spans="1:30" x14ac:dyDescent="0.2">
      <c r="A345" s="208" t="s">
        <v>729</v>
      </c>
      <c r="B345" s="207">
        <v>40694</v>
      </c>
      <c r="C345" s="206" t="s">
        <v>1260</v>
      </c>
      <c r="E345" s="208">
        <v>549</v>
      </c>
      <c r="F345" s="208">
        <v>96.78</v>
      </c>
      <c r="G345" s="206">
        <v>7.12</v>
      </c>
      <c r="H345" s="206">
        <v>191</v>
      </c>
      <c r="I345" s="206">
        <v>10</v>
      </c>
      <c r="J345" s="206">
        <v>0</v>
      </c>
      <c r="K345" s="206">
        <v>10</v>
      </c>
      <c r="L345" s="206">
        <v>55.191299999999998</v>
      </c>
      <c r="N345" s="206">
        <v>94.8</v>
      </c>
      <c r="O345" s="206">
        <v>96.05</v>
      </c>
      <c r="P345" s="206">
        <v>6.87</v>
      </c>
      <c r="Q345" s="206">
        <v>3.95</v>
      </c>
      <c r="R345" s="206">
        <v>0</v>
      </c>
      <c r="U345" s="206">
        <v>2</v>
      </c>
      <c r="V345" s="206">
        <v>0.92</v>
      </c>
      <c r="W345" s="206">
        <v>7.56</v>
      </c>
      <c r="X345" s="206">
        <v>91.51</v>
      </c>
      <c r="Y345" s="206">
        <v>0</v>
      </c>
      <c r="Z345" s="206">
        <v>0.18</v>
      </c>
      <c r="AA345" s="206">
        <v>99.82</v>
      </c>
      <c r="AB345" s="206">
        <v>0.4</v>
      </c>
      <c r="AC345" s="206">
        <v>11.4</v>
      </c>
      <c r="AD345" s="206">
        <v>88.2</v>
      </c>
    </row>
    <row r="346" spans="1:30" x14ac:dyDescent="0.2">
      <c r="A346" s="208" t="s">
        <v>736</v>
      </c>
      <c r="B346" s="207">
        <v>40694</v>
      </c>
      <c r="C346" s="206" t="s">
        <v>1263</v>
      </c>
      <c r="D346" s="206" t="s">
        <v>949</v>
      </c>
      <c r="E346" s="208">
        <v>2249</v>
      </c>
      <c r="F346" s="208">
        <v>95.05</v>
      </c>
      <c r="G346" s="206">
        <v>8.93</v>
      </c>
      <c r="H346" s="206">
        <v>1103</v>
      </c>
      <c r="I346" s="206">
        <v>1312</v>
      </c>
      <c r="J346" s="206">
        <v>1119</v>
      </c>
      <c r="K346" s="206">
        <v>193</v>
      </c>
      <c r="L346" s="206">
        <v>24.633199999999999</v>
      </c>
      <c r="M346" s="208">
        <v>1.2450000000000001</v>
      </c>
      <c r="N346" s="206">
        <v>95.17</v>
      </c>
      <c r="O346" s="206">
        <v>91.23</v>
      </c>
      <c r="P346" s="206">
        <v>1.25</v>
      </c>
      <c r="Q346" s="206">
        <v>15.79</v>
      </c>
      <c r="R346" s="206">
        <v>0</v>
      </c>
      <c r="S346" s="206">
        <v>2</v>
      </c>
      <c r="T346" s="206">
        <v>0</v>
      </c>
      <c r="U346" s="206">
        <v>6</v>
      </c>
      <c r="V346" s="206">
        <v>14.81</v>
      </c>
      <c r="W346" s="206">
        <v>27.36</v>
      </c>
      <c r="X346" s="206">
        <v>57.82</v>
      </c>
      <c r="Y346" s="206">
        <v>4.58</v>
      </c>
      <c r="Z346" s="206">
        <v>13.33</v>
      </c>
      <c r="AA346" s="206">
        <v>82.09</v>
      </c>
      <c r="AB346" s="206">
        <v>16.73</v>
      </c>
      <c r="AC346" s="206">
        <v>33.85</v>
      </c>
      <c r="AD346" s="206">
        <v>49.42</v>
      </c>
    </row>
    <row r="347" spans="1:30" x14ac:dyDescent="0.2">
      <c r="A347" s="208" t="s">
        <v>758</v>
      </c>
      <c r="B347" s="207">
        <v>40694</v>
      </c>
      <c r="C347" s="206" t="s">
        <v>1271</v>
      </c>
      <c r="D347" s="206" t="s">
        <v>946</v>
      </c>
      <c r="E347" s="208">
        <v>1544</v>
      </c>
      <c r="F347" s="208">
        <v>96.62</v>
      </c>
      <c r="G347" s="206">
        <v>10</v>
      </c>
      <c r="H347" s="206">
        <v>469</v>
      </c>
      <c r="I347" s="206">
        <v>12</v>
      </c>
      <c r="J347" s="206">
        <v>0</v>
      </c>
      <c r="K347" s="206">
        <v>12</v>
      </c>
      <c r="L347" s="206">
        <v>18.847200000000001</v>
      </c>
      <c r="M347" s="208">
        <v>0.1295</v>
      </c>
      <c r="N347" s="206">
        <v>95.51</v>
      </c>
      <c r="O347" s="206">
        <v>98.25</v>
      </c>
      <c r="P347" s="206">
        <v>4.37</v>
      </c>
      <c r="Q347" s="206">
        <v>0</v>
      </c>
      <c r="R347" s="206">
        <v>0</v>
      </c>
      <c r="S347" s="206">
        <v>2</v>
      </c>
      <c r="T347" s="206">
        <v>0</v>
      </c>
      <c r="U347" s="206">
        <v>6</v>
      </c>
      <c r="V347" s="206">
        <v>11.84</v>
      </c>
      <c r="W347" s="206">
        <v>28.17</v>
      </c>
      <c r="X347" s="206">
        <v>59.99</v>
      </c>
      <c r="Y347" s="206">
        <v>3.78</v>
      </c>
      <c r="Z347" s="206">
        <v>13.06</v>
      </c>
      <c r="AA347" s="206">
        <v>83.16</v>
      </c>
      <c r="AB347" s="206">
        <v>17.829999999999998</v>
      </c>
      <c r="AC347" s="206">
        <v>34.03</v>
      </c>
      <c r="AD347" s="206">
        <v>48.15</v>
      </c>
    </row>
    <row r="348" spans="1:30" x14ac:dyDescent="0.2">
      <c r="A348" s="208" t="s">
        <v>762</v>
      </c>
      <c r="B348" s="207">
        <v>40694</v>
      </c>
      <c r="C348" s="206" t="s">
        <v>1273</v>
      </c>
      <c r="D348" s="206" t="s">
        <v>946</v>
      </c>
      <c r="E348" s="208">
        <v>2949</v>
      </c>
      <c r="F348" s="208">
        <v>93.94</v>
      </c>
      <c r="G348" s="206">
        <v>9.33</v>
      </c>
      <c r="H348" s="206">
        <v>1328</v>
      </c>
      <c r="I348" s="206">
        <v>722</v>
      </c>
      <c r="J348" s="206">
        <v>276</v>
      </c>
      <c r="K348" s="206">
        <v>446</v>
      </c>
      <c r="L348" s="206">
        <v>38.046799999999998</v>
      </c>
      <c r="M348" s="208">
        <v>1.3564000000000001</v>
      </c>
      <c r="N348" s="206">
        <v>93.72</v>
      </c>
      <c r="O348" s="206">
        <v>97.37</v>
      </c>
      <c r="P348" s="206">
        <v>7.61</v>
      </c>
      <c r="Q348" s="206">
        <v>0</v>
      </c>
      <c r="R348" s="206">
        <v>0</v>
      </c>
      <c r="S348" s="206">
        <v>1</v>
      </c>
      <c r="T348" s="206">
        <v>0</v>
      </c>
      <c r="U348" s="206">
        <v>7</v>
      </c>
      <c r="V348" s="206">
        <v>14.62</v>
      </c>
      <c r="W348" s="206">
        <v>25.05</v>
      </c>
      <c r="X348" s="206">
        <v>60.33</v>
      </c>
      <c r="Y348" s="206">
        <v>7.82</v>
      </c>
      <c r="Z348" s="206">
        <v>13.46</v>
      </c>
      <c r="AA348" s="206">
        <v>78.709999999999994</v>
      </c>
      <c r="AB348" s="206">
        <v>18.98</v>
      </c>
      <c r="AC348" s="206">
        <v>30.52</v>
      </c>
      <c r="AD348" s="206">
        <v>50.51</v>
      </c>
    </row>
    <row r="349" spans="1:30" x14ac:dyDescent="0.2">
      <c r="A349" s="208" t="s">
        <v>44</v>
      </c>
      <c r="B349" s="207">
        <v>40694</v>
      </c>
      <c r="C349" s="206" t="s">
        <v>1374</v>
      </c>
      <c r="D349" s="206" t="s">
        <v>965</v>
      </c>
      <c r="E349" s="208">
        <v>1379</v>
      </c>
      <c r="F349" s="208">
        <v>93.9</v>
      </c>
      <c r="G349" s="206">
        <v>6.33</v>
      </c>
      <c r="H349" s="206">
        <v>591</v>
      </c>
      <c r="I349" s="206">
        <v>350</v>
      </c>
      <c r="J349" s="206">
        <v>0</v>
      </c>
      <c r="K349" s="206">
        <v>350</v>
      </c>
      <c r="N349" s="206">
        <v>93.74</v>
      </c>
      <c r="O349" s="206">
        <v>100</v>
      </c>
      <c r="P349" s="206">
        <v>2.92</v>
      </c>
      <c r="Q349" s="206">
        <v>0</v>
      </c>
      <c r="R349" s="206">
        <v>0</v>
      </c>
      <c r="S349" s="206">
        <v>1</v>
      </c>
      <c r="T349" s="206">
        <v>0</v>
      </c>
      <c r="U349" s="206">
        <v>18</v>
      </c>
      <c r="V349" s="206">
        <v>32.159999999999997</v>
      </c>
      <c r="W349" s="206">
        <v>21.08</v>
      </c>
      <c r="X349" s="206">
        <v>46.76</v>
      </c>
      <c r="Y349" s="206">
        <v>20.38</v>
      </c>
      <c r="Z349" s="206">
        <v>23.67</v>
      </c>
      <c r="AA349" s="206">
        <v>55.95</v>
      </c>
      <c r="AB349" s="206">
        <v>44.54</v>
      </c>
      <c r="AC349" s="206">
        <v>35.99</v>
      </c>
      <c r="AD349" s="206">
        <v>19.47</v>
      </c>
    </row>
    <row r="350" spans="1:30" x14ac:dyDescent="0.2">
      <c r="A350" s="208" t="s">
        <v>51</v>
      </c>
      <c r="B350" s="207">
        <v>40694</v>
      </c>
      <c r="C350" s="206" t="s">
        <v>3219</v>
      </c>
      <c r="E350" s="208">
        <v>1744</v>
      </c>
      <c r="F350" s="208">
        <v>95.7</v>
      </c>
      <c r="G350" s="206">
        <v>7.05</v>
      </c>
      <c r="H350" s="206">
        <v>737</v>
      </c>
      <c r="I350" s="206">
        <v>24</v>
      </c>
      <c r="J350" s="206">
        <v>0</v>
      </c>
      <c r="K350" s="206">
        <v>24</v>
      </c>
      <c r="M350" s="208">
        <v>5.7299999999999997E-2</v>
      </c>
      <c r="N350" s="206">
        <v>95.02</v>
      </c>
      <c r="O350" s="206">
        <v>93.86</v>
      </c>
      <c r="P350" s="206">
        <v>1.08</v>
      </c>
      <c r="Q350" s="206">
        <v>0</v>
      </c>
      <c r="R350" s="206">
        <v>0</v>
      </c>
      <c r="S350" s="206">
        <v>1</v>
      </c>
      <c r="T350" s="206">
        <v>0</v>
      </c>
      <c r="U350" s="206">
        <v>26</v>
      </c>
      <c r="V350" s="206">
        <v>7.78</v>
      </c>
      <c r="W350" s="206">
        <v>8.9</v>
      </c>
      <c r="X350" s="206">
        <v>83.32</v>
      </c>
      <c r="Y350" s="206">
        <v>5.26</v>
      </c>
      <c r="Z350" s="206">
        <v>11.36</v>
      </c>
      <c r="AA350" s="206">
        <v>83.38</v>
      </c>
      <c r="AB350" s="206">
        <v>13.65</v>
      </c>
      <c r="AC350" s="206">
        <v>30.96</v>
      </c>
      <c r="AD350" s="206">
        <v>55.4</v>
      </c>
    </row>
    <row r="351" spans="1:30" x14ac:dyDescent="0.2">
      <c r="A351" s="208" t="s">
        <v>62</v>
      </c>
      <c r="B351" s="207">
        <v>40694</v>
      </c>
      <c r="C351" s="206" t="s">
        <v>1375</v>
      </c>
      <c r="E351" s="208">
        <v>225</v>
      </c>
      <c r="F351" s="208">
        <v>94.65</v>
      </c>
      <c r="G351" s="206">
        <v>9.7799999999999994</v>
      </c>
      <c r="H351" s="206">
        <v>108</v>
      </c>
      <c r="I351" s="206">
        <v>29</v>
      </c>
      <c r="J351" s="206">
        <v>0</v>
      </c>
      <c r="K351" s="206">
        <v>29</v>
      </c>
      <c r="V351" s="206">
        <v>35.51</v>
      </c>
      <c r="W351" s="206">
        <v>10.28</v>
      </c>
      <c r="X351" s="206">
        <v>54.21</v>
      </c>
      <c r="Y351" s="206">
        <v>23.58</v>
      </c>
      <c r="Z351" s="206">
        <v>16.98</v>
      </c>
      <c r="AA351" s="206">
        <v>59.43</v>
      </c>
      <c r="AB351" s="206">
        <v>34.619999999999997</v>
      </c>
      <c r="AC351" s="206">
        <v>34.619999999999997</v>
      </c>
      <c r="AD351" s="206">
        <v>30.77</v>
      </c>
    </row>
    <row r="352" spans="1:30" x14ac:dyDescent="0.2">
      <c r="A352" s="208" t="s">
        <v>66</v>
      </c>
      <c r="B352" s="207">
        <v>40694</v>
      </c>
      <c r="C352" s="206" t="s">
        <v>1376</v>
      </c>
      <c r="E352" s="208">
        <v>1767</v>
      </c>
      <c r="F352" s="208">
        <v>96.14</v>
      </c>
      <c r="G352" s="206">
        <v>6.89</v>
      </c>
      <c r="H352" s="206">
        <v>628</v>
      </c>
      <c r="I352" s="206">
        <v>29</v>
      </c>
      <c r="J352" s="206">
        <v>25</v>
      </c>
      <c r="K352" s="206">
        <v>4</v>
      </c>
      <c r="M352" s="208">
        <v>0.1132</v>
      </c>
      <c r="N352" s="206">
        <v>94.93</v>
      </c>
      <c r="O352" s="206">
        <v>94.74</v>
      </c>
      <c r="P352" s="206">
        <v>1.1499999999999999</v>
      </c>
      <c r="Q352" s="206">
        <v>0</v>
      </c>
      <c r="R352" s="206">
        <v>0</v>
      </c>
      <c r="S352" s="206">
        <v>1</v>
      </c>
      <c r="T352" s="206">
        <v>0</v>
      </c>
      <c r="U352" s="206">
        <v>20</v>
      </c>
      <c r="V352" s="206">
        <v>15.85</v>
      </c>
      <c r="W352" s="206">
        <v>9.73</v>
      </c>
      <c r="X352" s="206">
        <v>74.42</v>
      </c>
      <c r="Y352" s="206">
        <v>9.6199999999999992</v>
      </c>
      <c r="Z352" s="206">
        <v>12.95</v>
      </c>
      <c r="AA352" s="206">
        <v>77.430000000000007</v>
      </c>
      <c r="AB352" s="206">
        <v>18.850000000000001</v>
      </c>
      <c r="AC352" s="206">
        <v>30.6</v>
      </c>
      <c r="AD352" s="206">
        <v>50.55</v>
      </c>
    </row>
    <row r="353" spans="1:30" x14ac:dyDescent="0.2">
      <c r="A353" s="208" t="s">
        <v>70</v>
      </c>
      <c r="B353" s="207">
        <v>40694</v>
      </c>
      <c r="C353" s="206" t="s">
        <v>1377</v>
      </c>
      <c r="D353" s="206" t="s">
        <v>965</v>
      </c>
      <c r="E353" s="208">
        <v>633</v>
      </c>
      <c r="F353" s="208">
        <v>94.54</v>
      </c>
      <c r="G353" s="206">
        <v>4.67</v>
      </c>
      <c r="H353" s="206">
        <v>260</v>
      </c>
      <c r="I353" s="206">
        <v>29</v>
      </c>
      <c r="J353" s="206">
        <v>0</v>
      </c>
      <c r="K353" s="206">
        <v>29</v>
      </c>
      <c r="M353" s="208">
        <v>0.47389999999999999</v>
      </c>
      <c r="N353" s="206">
        <v>96.07</v>
      </c>
      <c r="O353" s="206">
        <v>97.37</v>
      </c>
      <c r="P353" s="206">
        <v>1.27</v>
      </c>
      <c r="Q353" s="206">
        <v>5.26</v>
      </c>
      <c r="R353" s="206">
        <v>0</v>
      </c>
      <c r="S353" s="206">
        <v>0</v>
      </c>
      <c r="T353" s="206">
        <v>0</v>
      </c>
      <c r="U353" s="206">
        <v>2</v>
      </c>
      <c r="V353" s="206">
        <v>25.77</v>
      </c>
      <c r="W353" s="206">
        <v>20.25</v>
      </c>
      <c r="X353" s="206">
        <v>53.99</v>
      </c>
      <c r="Y353" s="206">
        <v>15.95</v>
      </c>
      <c r="Z353" s="206">
        <v>11.66</v>
      </c>
      <c r="AA353" s="206">
        <v>72.39</v>
      </c>
      <c r="AB353" s="206">
        <v>0</v>
      </c>
      <c r="AC353" s="206">
        <v>0</v>
      </c>
      <c r="AD353" s="206">
        <v>0</v>
      </c>
    </row>
    <row r="354" spans="1:30" x14ac:dyDescent="0.2">
      <c r="A354" s="208" t="s">
        <v>74</v>
      </c>
      <c r="B354" s="207">
        <v>40694</v>
      </c>
      <c r="C354" s="206" t="s">
        <v>1378</v>
      </c>
      <c r="E354" s="208">
        <v>919</v>
      </c>
      <c r="F354" s="208">
        <v>96.09</v>
      </c>
      <c r="G354" s="206">
        <v>6.27</v>
      </c>
      <c r="H354" s="206">
        <v>309</v>
      </c>
      <c r="I354" s="206">
        <v>2</v>
      </c>
      <c r="J354" s="206">
        <v>1</v>
      </c>
      <c r="K354" s="206">
        <v>1</v>
      </c>
      <c r="N354" s="206">
        <v>94.08</v>
      </c>
      <c r="O354" s="206">
        <v>94.74</v>
      </c>
      <c r="P354" s="206">
        <v>0.7</v>
      </c>
      <c r="Q354" s="206">
        <v>0</v>
      </c>
      <c r="R354" s="206">
        <v>0</v>
      </c>
      <c r="U354" s="206">
        <v>4</v>
      </c>
      <c r="V354" s="206">
        <v>10.29</v>
      </c>
      <c r="W354" s="206">
        <v>8.4</v>
      </c>
      <c r="X354" s="206">
        <v>81.3</v>
      </c>
      <c r="Y354" s="206">
        <v>4.6100000000000003</v>
      </c>
      <c r="Z354" s="206">
        <v>10.48</v>
      </c>
      <c r="AA354" s="206">
        <v>84.91</v>
      </c>
      <c r="AB354" s="206">
        <v>0</v>
      </c>
      <c r="AC354" s="206">
        <v>75</v>
      </c>
      <c r="AD354" s="206">
        <v>25</v>
      </c>
    </row>
    <row r="355" spans="1:30" x14ac:dyDescent="0.2">
      <c r="A355" s="208" t="s">
        <v>841</v>
      </c>
      <c r="B355" s="207">
        <v>40694</v>
      </c>
      <c r="C355" s="206" t="s">
        <v>1379</v>
      </c>
      <c r="E355" s="208">
        <v>159</v>
      </c>
      <c r="F355" s="208">
        <v>94.09</v>
      </c>
      <c r="G355" s="206">
        <v>3.94</v>
      </c>
      <c r="H355" s="206">
        <v>64</v>
      </c>
      <c r="I355" s="206">
        <v>2</v>
      </c>
      <c r="J355" s="206">
        <v>0</v>
      </c>
      <c r="K355" s="206">
        <v>2</v>
      </c>
      <c r="V355" s="206">
        <v>38.89</v>
      </c>
      <c r="W355" s="206">
        <v>20.83</v>
      </c>
      <c r="X355" s="206">
        <v>40.28</v>
      </c>
      <c r="Y355" s="206">
        <v>19.440000000000001</v>
      </c>
      <c r="Z355" s="206">
        <v>25</v>
      </c>
      <c r="AA355" s="206">
        <v>55.56</v>
      </c>
      <c r="AB355" s="206">
        <v>0</v>
      </c>
      <c r="AC355" s="206">
        <v>0</v>
      </c>
      <c r="AD355" s="206">
        <v>0</v>
      </c>
    </row>
    <row r="356" spans="1:30" x14ac:dyDescent="0.2">
      <c r="A356" s="208" t="s">
        <v>76</v>
      </c>
      <c r="B356" s="207">
        <v>40694</v>
      </c>
      <c r="C356" s="206" t="s">
        <v>1380</v>
      </c>
      <c r="E356" s="208">
        <v>1856</v>
      </c>
      <c r="F356" s="208">
        <v>95.34</v>
      </c>
      <c r="G356" s="206">
        <v>8.15</v>
      </c>
      <c r="H356" s="206">
        <v>784</v>
      </c>
      <c r="I356" s="206">
        <v>240</v>
      </c>
      <c r="J356" s="206">
        <v>0</v>
      </c>
      <c r="K356" s="206">
        <v>240</v>
      </c>
      <c r="M356" s="208">
        <v>0.26939999999999997</v>
      </c>
      <c r="N356" s="206">
        <v>95.72</v>
      </c>
      <c r="O356" s="206">
        <v>92.11</v>
      </c>
      <c r="P356" s="206">
        <v>0.73</v>
      </c>
      <c r="Q356" s="206">
        <v>0</v>
      </c>
      <c r="R356" s="206">
        <v>0</v>
      </c>
      <c r="S356" s="206">
        <v>0</v>
      </c>
      <c r="T356" s="206">
        <v>0</v>
      </c>
      <c r="U356" s="206">
        <v>20</v>
      </c>
      <c r="V356" s="206">
        <v>10.08</v>
      </c>
      <c r="W356" s="206">
        <v>13.03</v>
      </c>
      <c r="X356" s="206">
        <v>76.89</v>
      </c>
      <c r="Y356" s="206">
        <v>7.98</v>
      </c>
      <c r="Z356" s="206">
        <v>14.96</v>
      </c>
      <c r="AA356" s="206">
        <v>77.06</v>
      </c>
      <c r="AB356" s="206">
        <v>18.309999999999999</v>
      </c>
      <c r="AC356" s="206">
        <v>31.59</v>
      </c>
      <c r="AD356" s="206">
        <v>50.1</v>
      </c>
    </row>
    <row r="357" spans="1:30" x14ac:dyDescent="0.2">
      <c r="A357" s="208" t="s">
        <v>842</v>
      </c>
      <c r="B357" s="207">
        <v>40694</v>
      </c>
      <c r="C357" s="206" t="s">
        <v>1381</v>
      </c>
      <c r="E357" s="208">
        <v>287</v>
      </c>
      <c r="F357" s="208">
        <v>96.38</v>
      </c>
      <c r="G357" s="206">
        <v>3.86</v>
      </c>
      <c r="H357" s="206">
        <v>94</v>
      </c>
      <c r="V357" s="206">
        <v>18.46</v>
      </c>
      <c r="W357" s="206">
        <v>17.690000000000001</v>
      </c>
      <c r="X357" s="206">
        <v>63.85</v>
      </c>
      <c r="Y357" s="206">
        <v>8.4600000000000009</v>
      </c>
      <c r="Z357" s="206">
        <v>21.54</v>
      </c>
      <c r="AA357" s="206">
        <v>70</v>
      </c>
      <c r="AB357" s="206">
        <v>100</v>
      </c>
      <c r="AC357" s="206">
        <v>0</v>
      </c>
      <c r="AD357" s="206">
        <v>0</v>
      </c>
    </row>
    <row r="358" spans="1:30" x14ac:dyDescent="0.2">
      <c r="A358" s="208" t="s">
        <v>94</v>
      </c>
      <c r="B358" s="207">
        <v>40694</v>
      </c>
      <c r="C358" s="206" t="s">
        <v>1382</v>
      </c>
      <c r="E358" s="208">
        <v>615</v>
      </c>
      <c r="F358" s="208">
        <v>97.15</v>
      </c>
      <c r="G358" s="206">
        <v>4.0199999999999996</v>
      </c>
      <c r="H358" s="206">
        <v>132</v>
      </c>
      <c r="I358" s="206">
        <v>14</v>
      </c>
      <c r="J358" s="206">
        <v>0</v>
      </c>
      <c r="K358" s="206">
        <v>14</v>
      </c>
      <c r="M358" s="208">
        <v>0.81299999999999994</v>
      </c>
      <c r="N358" s="206">
        <v>92.9</v>
      </c>
      <c r="O358" s="206">
        <v>97.37</v>
      </c>
      <c r="P358" s="206">
        <v>0.43</v>
      </c>
      <c r="Q358" s="206">
        <v>5.26</v>
      </c>
      <c r="R358" s="206">
        <v>0</v>
      </c>
      <c r="S358" s="206">
        <v>2</v>
      </c>
      <c r="T358" s="206">
        <v>0</v>
      </c>
      <c r="U358" s="206">
        <v>9</v>
      </c>
      <c r="V358" s="206">
        <v>18.100000000000001</v>
      </c>
      <c r="W358" s="206">
        <v>13.02</v>
      </c>
      <c r="X358" s="206">
        <v>68.89</v>
      </c>
      <c r="Y358" s="206">
        <v>13.06</v>
      </c>
      <c r="Z358" s="206">
        <v>20.38</v>
      </c>
      <c r="AA358" s="206">
        <v>66.56</v>
      </c>
      <c r="AB358" s="206">
        <v>100</v>
      </c>
      <c r="AC358" s="206">
        <v>0</v>
      </c>
      <c r="AD358" s="206">
        <v>0</v>
      </c>
    </row>
    <row r="359" spans="1:30" x14ac:dyDescent="0.2">
      <c r="A359" s="208" t="s">
        <v>149</v>
      </c>
      <c r="B359" s="207">
        <v>40694</v>
      </c>
      <c r="C359" s="206" t="s">
        <v>1383</v>
      </c>
      <c r="D359" s="206" t="s">
        <v>949</v>
      </c>
      <c r="E359" s="208">
        <v>117</v>
      </c>
      <c r="F359" s="208">
        <v>83.5</v>
      </c>
      <c r="G359" s="206">
        <v>5.59</v>
      </c>
      <c r="H359" s="206">
        <v>25</v>
      </c>
      <c r="M359" s="208">
        <v>0.85470000000000002</v>
      </c>
      <c r="N359" s="206">
        <v>93.65</v>
      </c>
      <c r="O359" s="206">
        <v>96.05</v>
      </c>
      <c r="P359" s="206">
        <v>0.54</v>
      </c>
      <c r="Q359" s="206">
        <v>0</v>
      </c>
      <c r="R359" s="206">
        <v>0</v>
      </c>
      <c r="S359" s="206">
        <v>1</v>
      </c>
      <c r="T359" s="206">
        <v>0</v>
      </c>
      <c r="U359" s="206">
        <v>1</v>
      </c>
      <c r="V359" s="206">
        <v>0</v>
      </c>
      <c r="W359" s="206">
        <v>0</v>
      </c>
      <c r="X359" s="206">
        <v>0</v>
      </c>
      <c r="Y359" s="206">
        <v>0</v>
      </c>
      <c r="Z359" s="206">
        <v>0</v>
      </c>
      <c r="AA359" s="206">
        <v>0</v>
      </c>
      <c r="AB359" s="206">
        <v>0</v>
      </c>
      <c r="AC359" s="206">
        <v>0</v>
      </c>
      <c r="AD359" s="206">
        <v>0</v>
      </c>
    </row>
    <row r="360" spans="1:30" x14ac:dyDescent="0.2">
      <c r="A360" s="208" t="s">
        <v>845</v>
      </c>
      <c r="B360" s="207">
        <v>40694</v>
      </c>
      <c r="C360" s="206" t="s">
        <v>1384</v>
      </c>
      <c r="E360" s="208">
        <v>366</v>
      </c>
      <c r="F360" s="208">
        <v>96.09</v>
      </c>
      <c r="G360" s="206">
        <v>5.92</v>
      </c>
      <c r="H360" s="206">
        <v>124</v>
      </c>
      <c r="I360" s="206">
        <v>1</v>
      </c>
      <c r="J360" s="206">
        <v>0</v>
      </c>
      <c r="K360" s="206">
        <v>1</v>
      </c>
      <c r="M360" s="208">
        <v>0.5464</v>
      </c>
      <c r="V360" s="206">
        <v>30.15</v>
      </c>
      <c r="W360" s="206">
        <v>19.850000000000001</v>
      </c>
      <c r="X360" s="206">
        <v>50</v>
      </c>
      <c r="Y360" s="206">
        <v>17.649999999999999</v>
      </c>
      <c r="Z360" s="206">
        <v>21.32</v>
      </c>
      <c r="AA360" s="206">
        <v>61.03</v>
      </c>
      <c r="AB360" s="206">
        <v>0</v>
      </c>
      <c r="AC360" s="206">
        <v>0</v>
      </c>
      <c r="AD360" s="206">
        <v>0</v>
      </c>
    </row>
    <row r="361" spans="1:30" x14ac:dyDescent="0.2">
      <c r="A361" s="208" t="s">
        <v>846</v>
      </c>
      <c r="B361" s="207">
        <v>40694</v>
      </c>
      <c r="C361" s="206" t="s">
        <v>1385</v>
      </c>
      <c r="E361" s="208">
        <v>376</v>
      </c>
      <c r="F361" s="208">
        <v>96.81</v>
      </c>
      <c r="G361" s="206">
        <v>4.6100000000000003</v>
      </c>
      <c r="H361" s="206">
        <v>128</v>
      </c>
      <c r="I361" s="206">
        <v>1</v>
      </c>
      <c r="J361" s="206">
        <v>0</v>
      </c>
      <c r="K361" s="206">
        <v>1</v>
      </c>
      <c r="V361" s="206">
        <v>11.9</v>
      </c>
      <c r="W361" s="206">
        <v>19.05</v>
      </c>
      <c r="X361" s="206">
        <v>69.05</v>
      </c>
      <c r="Y361" s="206">
        <v>2.38</v>
      </c>
      <c r="Z361" s="206">
        <v>12.7</v>
      </c>
      <c r="AA361" s="206">
        <v>84.92</v>
      </c>
      <c r="AB361" s="206">
        <v>0</v>
      </c>
      <c r="AC361" s="206">
        <v>0</v>
      </c>
      <c r="AD361" s="206">
        <v>0</v>
      </c>
    </row>
    <row r="362" spans="1:30" x14ac:dyDescent="0.2">
      <c r="A362" s="208" t="s">
        <v>847</v>
      </c>
      <c r="B362" s="207">
        <v>40694</v>
      </c>
      <c r="C362" s="206" t="s">
        <v>1386</v>
      </c>
      <c r="E362" s="208">
        <v>88</v>
      </c>
      <c r="F362" s="208">
        <v>94.05</v>
      </c>
      <c r="G362" s="206">
        <v>11</v>
      </c>
      <c r="H362" s="206">
        <v>34</v>
      </c>
      <c r="V362" s="206">
        <v>0</v>
      </c>
      <c r="W362" s="206">
        <v>100</v>
      </c>
      <c r="X362" s="206">
        <v>0</v>
      </c>
      <c r="Y362" s="206">
        <v>100</v>
      </c>
      <c r="Z362" s="206">
        <v>0</v>
      </c>
      <c r="AA362" s="206">
        <v>0</v>
      </c>
      <c r="AB362" s="206">
        <v>100</v>
      </c>
      <c r="AC362" s="206">
        <v>0</v>
      </c>
      <c r="AD362" s="206">
        <v>0</v>
      </c>
    </row>
    <row r="363" spans="1:30" x14ac:dyDescent="0.2">
      <c r="A363" s="208" t="s">
        <v>848</v>
      </c>
      <c r="B363" s="207">
        <v>40694</v>
      </c>
      <c r="C363" s="206" t="s">
        <v>1387</v>
      </c>
      <c r="E363" s="208">
        <v>25</v>
      </c>
      <c r="F363" s="208">
        <v>97.3</v>
      </c>
      <c r="G363" s="206">
        <v>4.3899999999999997</v>
      </c>
      <c r="H363" s="206">
        <v>7</v>
      </c>
      <c r="V363" s="206">
        <v>0</v>
      </c>
      <c r="W363" s="206">
        <v>0</v>
      </c>
      <c r="X363" s="206">
        <v>0</v>
      </c>
      <c r="Y363" s="206">
        <v>0</v>
      </c>
      <c r="Z363" s="206">
        <v>0</v>
      </c>
      <c r="AA363" s="206">
        <v>0</v>
      </c>
      <c r="AB363" s="206">
        <v>0</v>
      </c>
      <c r="AC363" s="206">
        <v>0</v>
      </c>
      <c r="AD363" s="206">
        <v>0</v>
      </c>
    </row>
    <row r="364" spans="1:30" x14ac:dyDescent="0.2">
      <c r="A364" s="208" t="s">
        <v>215</v>
      </c>
      <c r="B364" s="207">
        <v>40694</v>
      </c>
      <c r="C364" s="206" t="s">
        <v>1388</v>
      </c>
      <c r="E364" s="208">
        <v>90</v>
      </c>
      <c r="F364" s="208">
        <v>96.52</v>
      </c>
      <c r="G364" s="206">
        <v>8</v>
      </c>
      <c r="H364" s="206">
        <v>28</v>
      </c>
      <c r="I364" s="206">
        <v>7</v>
      </c>
      <c r="J364" s="206">
        <v>0</v>
      </c>
      <c r="K364" s="206">
        <v>7</v>
      </c>
      <c r="V364" s="206">
        <v>39.53</v>
      </c>
      <c r="W364" s="206">
        <v>18.600000000000001</v>
      </c>
      <c r="X364" s="206">
        <v>41.86</v>
      </c>
      <c r="Y364" s="206">
        <v>20.93</v>
      </c>
      <c r="Z364" s="206">
        <v>32.56</v>
      </c>
      <c r="AA364" s="206">
        <v>46.51</v>
      </c>
      <c r="AB364" s="206">
        <v>0</v>
      </c>
      <c r="AC364" s="206">
        <v>0</v>
      </c>
      <c r="AD364" s="206">
        <v>0</v>
      </c>
    </row>
    <row r="365" spans="1:30" x14ac:dyDescent="0.2">
      <c r="A365" s="208" t="s">
        <v>849</v>
      </c>
      <c r="B365" s="207">
        <v>40694</v>
      </c>
      <c r="C365" s="206" t="s">
        <v>1389</v>
      </c>
      <c r="E365" s="208">
        <v>421</v>
      </c>
      <c r="F365" s="208">
        <v>96.88</v>
      </c>
      <c r="G365" s="206">
        <v>5.67</v>
      </c>
      <c r="H365" s="206">
        <v>148</v>
      </c>
      <c r="V365" s="206">
        <v>2.8</v>
      </c>
      <c r="W365" s="206">
        <v>5.59</v>
      </c>
      <c r="X365" s="206">
        <v>91.61</v>
      </c>
      <c r="Y365" s="206">
        <v>1.4</v>
      </c>
      <c r="Z365" s="206">
        <v>6.29</v>
      </c>
      <c r="AA365" s="206">
        <v>92.31</v>
      </c>
      <c r="AB365" s="206">
        <v>0</v>
      </c>
      <c r="AC365" s="206">
        <v>50</v>
      </c>
      <c r="AD365" s="206">
        <v>50</v>
      </c>
    </row>
    <row r="366" spans="1:30" x14ac:dyDescent="0.2">
      <c r="A366" s="208" t="s">
        <v>850</v>
      </c>
      <c r="B366" s="207">
        <v>40694</v>
      </c>
      <c r="C366" s="206" t="s">
        <v>1390</v>
      </c>
      <c r="E366" s="208">
        <v>209</v>
      </c>
      <c r="F366" s="208">
        <v>96.66</v>
      </c>
      <c r="G366" s="206">
        <v>2.71</v>
      </c>
      <c r="H366" s="206">
        <v>79</v>
      </c>
      <c r="V366" s="206">
        <v>17.5</v>
      </c>
      <c r="W366" s="206">
        <v>6.25</v>
      </c>
      <c r="X366" s="206">
        <v>76.25</v>
      </c>
      <c r="Y366" s="206">
        <v>3.75</v>
      </c>
      <c r="Z366" s="206">
        <v>11.25</v>
      </c>
      <c r="AA366" s="206">
        <v>85</v>
      </c>
      <c r="AB366" s="206">
        <v>0</v>
      </c>
      <c r="AC366" s="206">
        <v>0</v>
      </c>
      <c r="AD366" s="206">
        <v>0</v>
      </c>
    </row>
    <row r="367" spans="1:30" x14ac:dyDescent="0.2">
      <c r="A367" s="208" t="s">
        <v>221</v>
      </c>
      <c r="B367" s="207">
        <v>40694</v>
      </c>
      <c r="C367" s="206" t="s">
        <v>1391</v>
      </c>
      <c r="E367" s="208">
        <v>249</v>
      </c>
      <c r="F367" s="208">
        <v>93.72</v>
      </c>
      <c r="G367" s="206">
        <v>7.68</v>
      </c>
      <c r="H367" s="206">
        <v>92</v>
      </c>
      <c r="I367" s="206">
        <v>41</v>
      </c>
      <c r="J367" s="206">
        <v>2</v>
      </c>
      <c r="K367" s="206">
        <v>39</v>
      </c>
      <c r="V367" s="206">
        <v>46.41</v>
      </c>
      <c r="W367" s="206">
        <v>28.18</v>
      </c>
      <c r="X367" s="206">
        <v>25.41</v>
      </c>
      <c r="Y367" s="206">
        <v>43.65</v>
      </c>
      <c r="Z367" s="206">
        <v>29.83</v>
      </c>
      <c r="AA367" s="206">
        <v>26.52</v>
      </c>
      <c r="AB367" s="206">
        <v>61.84</v>
      </c>
      <c r="AC367" s="206">
        <v>28.95</v>
      </c>
      <c r="AD367" s="206">
        <v>9.2100000000000009</v>
      </c>
    </row>
    <row r="368" spans="1:30" x14ac:dyDescent="0.2">
      <c r="A368" s="208" t="s">
        <v>263</v>
      </c>
      <c r="B368" s="207">
        <v>40694</v>
      </c>
      <c r="C368" s="206" t="s">
        <v>1392</v>
      </c>
      <c r="D368" s="206" t="s">
        <v>946</v>
      </c>
      <c r="E368" s="208">
        <v>156</v>
      </c>
      <c r="F368" s="208">
        <v>93.54</v>
      </c>
      <c r="G368" s="206">
        <v>7.31</v>
      </c>
      <c r="H368" s="206">
        <v>58</v>
      </c>
      <c r="I368" s="206">
        <v>10</v>
      </c>
      <c r="J368" s="206">
        <v>2</v>
      </c>
      <c r="K368" s="206">
        <v>8</v>
      </c>
      <c r="N368" s="206">
        <v>97.13</v>
      </c>
      <c r="O368" s="206">
        <v>100</v>
      </c>
      <c r="P368" s="206">
        <v>0.72</v>
      </c>
      <c r="Q368" s="206">
        <v>0</v>
      </c>
      <c r="R368" s="206">
        <v>0</v>
      </c>
      <c r="V368" s="206">
        <v>59.46</v>
      </c>
      <c r="W368" s="206">
        <v>18.920000000000002</v>
      </c>
      <c r="X368" s="206">
        <v>21.62</v>
      </c>
      <c r="Y368" s="206">
        <v>37.840000000000003</v>
      </c>
      <c r="Z368" s="206">
        <v>18.920000000000002</v>
      </c>
      <c r="AA368" s="206">
        <v>43.24</v>
      </c>
      <c r="AB368" s="206">
        <v>0</v>
      </c>
      <c r="AC368" s="206">
        <v>0</v>
      </c>
      <c r="AD368" s="206">
        <v>0</v>
      </c>
    </row>
    <row r="369" spans="1:30" x14ac:dyDescent="0.2">
      <c r="A369" s="208" t="s">
        <v>855</v>
      </c>
      <c r="B369" s="207">
        <v>40694</v>
      </c>
      <c r="C369" s="206" t="s">
        <v>1393</v>
      </c>
      <c r="E369" s="208">
        <v>87</v>
      </c>
      <c r="F369" s="208">
        <v>90.08</v>
      </c>
      <c r="G369" s="206">
        <v>4.88</v>
      </c>
      <c r="H369" s="206">
        <v>32</v>
      </c>
      <c r="N369" s="206">
        <v>90.79</v>
      </c>
      <c r="O369" s="206">
        <v>100</v>
      </c>
      <c r="P369" s="206">
        <v>0</v>
      </c>
      <c r="Q369" s="206">
        <v>0</v>
      </c>
      <c r="V369" s="206">
        <v>0</v>
      </c>
      <c r="W369" s="206">
        <v>0</v>
      </c>
      <c r="X369" s="206">
        <v>0</v>
      </c>
      <c r="Y369" s="206">
        <v>0</v>
      </c>
      <c r="Z369" s="206">
        <v>0</v>
      </c>
      <c r="AA369" s="206">
        <v>0</v>
      </c>
      <c r="AB369" s="206">
        <v>0</v>
      </c>
      <c r="AC369" s="206">
        <v>0</v>
      </c>
      <c r="AD369" s="206">
        <v>0</v>
      </c>
    </row>
    <row r="370" spans="1:30" x14ac:dyDescent="0.2">
      <c r="A370" s="208" t="s">
        <v>856</v>
      </c>
      <c r="B370" s="207">
        <v>40694</v>
      </c>
      <c r="C370" s="206" t="s">
        <v>1394</v>
      </c>
      <c r="E370" s="208">
        <v>99</v>
      </c>
      <c r="F370" s="208">
        <v>89.4</v>
      </c>
      <c r="G370" s="206">
        <v>13.5</v>
      </c>
      <c r="H370" s="206">
        <v>39</v>
      </c>
      <c r="N370" s="206">
        <v>95.61</v>
      </c>
      <c r="O370" s="206">
        <v>0</v>
      </c>
      <c r="P370" s="206">
        <v>0.88</v>
      </c>
      <c r="Q370" s="206">
        <v>0</v>
      </c>
      <c r="U370" s="206">
        <v>4</v>
      </c>
      <c r="V370" s="206">
        <v>0</v>
      </c>
      <c r="W370" s="206">
        <v>0</v>
      </c>
      <c r="X370" s="206">
        <v>0</v>
      </c>
      <c r="Y370" s="206">
        <v>0</v>
      </c>
      <c r="Z370" s="206">
        <v>0</v>
      </c>
      <c r="AA370" s="206">
        <v>0</v>
      </c>
      <c r="AB370" s="206">
        <v>0</v>
      </c>
      <c r="AC370" s="206">
        <v>0</v>
      </c>
      <c r="AD370" s="206">
        <v>0</v>
      </c>
    </row>
    <row r="371" spans="1:30" x14ac:dyDescent="0.2">
      <c r="A371" s="208" t="s">
        <v>285</v>
      </c>
      <c r="B371" s="207">
        <v>40694</v>
      </c>
      <c r="C371" s="206" t="s">
        <v>1395</v>
      </c>
      <c r="D371" s="206" t="s">
        <v>951</v>
      </c>
      <c r="E371" s="208">
        <v>72</v>
      </c>
      <c r="F371" s="208">
        <v>68.3</v>
      </c>
      <c r="G371" s="206">
        <v>13.4</v>
      </c>
      <c r="H371" s="206">
        <v>16</v>
      </c>
      <c r="I371" s="206">
        <v>257</v>
      </c>
      <c r="J371" s="206">
        <v>0</v>
      </c>
      <c r="K371" s="206">
        <v>257</v>
      </c>
      <c r="M371" s="208">
        <v>13.8889</v>
      </c>
      <c r="N371" s="206">
        <v>91.73</v>
      </c>
      <c r="O371" s="206">
        <v>92.11</v>
      </c>
      <c r="P371" s="206">
        <v>4.1399999999999997</v>
      </c>
      <c r="Q371" s="206">
        <v>7.89</v>
      </c>
      <c r="R371" s="206">
        <v>0</v>
      </c>
      <c r="U371" s="206">
        <v>1</v>
      </c>
      <c r="V371" s="206">
        <v>55.45</v>
      </c>
      <c r="W371" s="206">
        <v>27.27</v>
      </c>
      <c r="X371" s="206">
        <v>17.27</v>
      </c>
      <c r="Y371" s="206">
        <v>59.09</v>
      </c>
      <c r="Z371" s="206">
        <v>21.82</v>
      </c>
      <c r="AA371" s="206">
        <v>19.09</v>
      </c>
      <c r="AB371" s="206">
        <v>69.23</v>
      </c>
      <c r="AC371" s="206">
        <v>25</v>
      </c>
      <c r="AD371" s="206">
        <v>5.77</v>
      </c>
    </row>
    <row r="372" spans="1:30" x14ac:dyDescent="0.2">
      <c r="A372" s="208" t="s">
        <v>316</v>
      </c>
      <c r="B372" s="207">
        <v>40694</v>
      </c>
      <c r="C372" s="206" t="s">
        <v>1396</v>
      </c>
      <c r="D372" s="206" t="s">
        <v>946</v>
      </c>
      <c r="E372" s="208">
        <v>584</v>
      </c>
      <c r="F372" s="208">
        <v>95.65</v>
      </c>
      <c r="G372" s="206">
        <v>4.72</v>
      </c>
      <c r="H372" s="206">
        <v>219</v>
      </c>
      <c r="M372" s="208">
        <v>0.17119999999999999</v>
      </c>
      <c r="N372" s="206">
        <v>95.11</v>
      </c>
      <c r="O372" s="206">
        <v>92.11</v>
      </c>
      <c r="P372" s="206">
        <v>1.1299999999999999</v>
      </c>
      <c r="Q372" s="206">
        <v>1.32</v>
      </c>
      <c r="R372" s="206">
        <v>0</v>
      </c>
      <c r="U372" s="206">
        <v>2</v>
      </c>
      <c r="V372" s="206">
        <v>31.54</v>
      </c>
      <c r="W372" s="206">
        <v>17.11</v>
      </c>
      <c r="X372" s="206">
        <v>51.34</v>
      </c>
      <c r="Y372" s="206">
        <v>22.15</v>
      </c>
      <c r="Z372" s="206">
        <v>20.13</v>
      </c>
      <c r="AA372" s="206">
        <v>57.72</v>
      </c>
      <c r="AB372" s="206">
        <v>66.67</v>
      </c>
      <c r="AC372" s="206">
        <v>0</v>
      </c>
      <c r="AD372" s="206">
        <v>33.33</v>
      </c>
    </row>
    <row r="373" spans="1:30" x14ac:dyDescent="0.2">
      <c r="A373" s="208" t="s">
        <v>857</v>
      </c>
      <c r="B373" s="207">
        <v>40694</v>
      </c>
      <c r="C373" s="206" t="s">
        <v>1397</v>
      </c>
      <c r="E373" s="208">
        <v>242</v>
      </c>
      <c r="F373" s="208">
        <v>95.16</v>
      </c>
      <c r="G373" s="206">
        <v>4.43</v>
      </c>
      <c r="H373" s="206">
        <v>91</v>
      </c>
      <c r="M373" s="208">
        <v>1.2397</v>
      </c>
      <c r="V373" s="206">
        <v>10.26</v>
      </c>
      <c r="W373" s="206">
        <v>14.1</v>
      </c>
      <c r="X373" s="206">
        <v>75.64</v>
      </c>
      <c r="Y373" s="206">
        <v>8.9700000000000006</v>
      </c>
      <c r="Z373" s="206">
        <v>7.69</v>
      </c>
      <c r="AA373" s="206">
        <v>83.33</v>
      </c>
      <c r="AB373" s="206">
        <v>0</v>
      </c>
      <c r="AC373" s="206">
        <v>0</v>
      </c>
      <c r="AD373" s="206">
        <v>0</v>
      </c>
    </row>
    <row r="374" spans="1:30" x14ac:dyDescent="0.2">
      <c r="A374" s="208" t="s">
        <v>858</v>
      </c>
      <c r="B374" s="207">
        <v>40694</v>
      </c>
      <c r="C374" s="206" t="s">
        <v>1398</v>
      </c>
      <c r="E374" s="208">
        <v>1267</v>
      </c>
      <c r="F374" s="208">
        <v>94.76</v>
      </c>
      <c r="G374" s="206">
        <v>3.4</v>
      </c>
      <c r="H374" s="206">
        <v>522</v>
      </c>
      <c r="I374" s="206">
        <v>77</v>
      </c>
      <c r="J374" s="206">
        <v>0</v>
      </c>
      <c r="K374" s="206">
        <v>77</v>
      </c>
      <c r="M374" s="208">
        <v>0.23680000000000001</v>
      </c>
      <c r="N374" s="206">
        <v>93.13</v>
      </c>
      <c r="O374" s="206">
        <v>97.37</v>
      </c>
      <c r="P374" s="206">
        <v>1.1299999999999999</v>
      </c>
      <c r="Q374" s="206">
        <v>2.63</v>
      </c>
      <c r="R374" s="206">
        <v>0</v>
      </c>
      <c r="S374" s="206">
        <v>2</v>
      </c>
      <c r="T374" s="206">
        <v>0</v>
      </c>
      <c r="U374" s="206">
        <v>21</v>
      </c>
      <c r="V374" s="206">
        <v>24.22</v>
      </c>
      <c r="W374" s="206">
        <v>18.8</v>
      </c>
      <c r="X374" s="206">
        <v>56.98</v>
      </c>
      <c r="Y374" s="206">
        <v>13.18</v>
      </c>
      <c r="Z374" s="206">
        <v>16.670000000000002</v>
      </c>
      <c r="AA374" s="206">
        <v>70.16</v>
      </c>
      <c r="AB374" s="206">
        <v>0</v>
      </c>
      <c r="AC374" s="206">
        <v>100</v>
      </c>
      <c r="AD374" s="206">
        <v>0</v>
      </c>
    </row>
    <row r="375" spans="1:30" x14ac:dyDescent="0.2">
      <c r="A375" s="208" t="s">
        <v>859</v>
      </c>
      <c r="B375" s="207">
        <v>40694</v>
      </c>
      <c r="C375" s="206" t="s">
        <v>1399</v>
      </c>
      <c r="E375" s="208">
        <v>145</v>
      </c>
      <c r="F375" s="208">
        <v>85.5</v>
      </c>
      <c r="G375" s="206">
        <v>0.08</v>
      </c>
      <c r="H375" s="206">
        <v>53</v>
      </c>
      <c r="V375" s="206">
        <v>0</v>
      </c>
      <c r="W375" s="206">
        <v>0</v>
      </c>
      <c r="X375" s="206">
        <v>0</v>
      </c>
      <c r="Y375" s="206">
        <v>0</v>
      </c>
      <c r="Z375" s="206">
        <v>0</v>
      </c>
      <c r="AA375" s="206">
        <v>0</v>
      </c>
      <c r="AB375" s="206">
        <v>0</v>
      </c>
      <c r="AC375" s="206">
        <v>0</v>
      </c>
      <c r="AD375" s="206">
        <v>0</v>
      </c>
    </row>
    <row r="376" spans="1:30" x14ac:dyDescent="0.2">
      <c r="A376" s="208" t="s">
        <v>860</v>
      </c>
      <c r="B376" s="207">
        <v>40694</v>
      </c>
      <c r="C376" s="206" t="s">
        <v>3220</v>
      </c>
      <c r="E376" s="208">
        <v>89</v>
      </c>
      <c r="F376" s="208">
        <v>95.18</v>
      </c>
      <c r="G376" s="206">
        <v>17.399999999999999</v>
      </c>
      <c r="H376" s="206">
        <v>39</v>
      </c>
      <c r="R376" s="206">
        <v>0</v>
      </c>
      <c r="S376" s="206">
        <v>1</v>
      </c>
      <c r="T376" s="206">
        <v>0</v>
      </c>
      <c r="V376" s="206">
        <v>0</v>
      </c>
      <c r="W376" s="206">
        <v>0</v>
      </c>
      <c r="X376" s="206">
        <v>0</v>
      </c>
      <c r="Y376" s="206">
        <v>0</v>
      </c>
      <c r="Z376" s="206">
        <v>0</v>
      </c>
      <c r="AA376" s="206">
        <v>0</v>
      </c>
      <c r="AB376" s="206">
        <v>0</v>
      </c>
      <c r="AC376" s="206">
        <v>0</v>
      </c>
      <c r="AD376" s="206">
        <v>0</v>
      </c>
    </row>
    <row r="377" spans="1:30" x14ac:dyDescent="0.2">
      <c r="A377" s="208" t="s">
        <v>414</v>
      </c>
      <c r="B377" s="207">
        <v>40694</v>
      </c>
      <c r="C377" s="206" t="s">
        <v>1400</v>
      </c>
      <c r="E377" s="208">
        <v>736</v>
      </c>
      <c r="F377" s="208">
        <v>95.29</v>
      </c>
      <c r="G377" s="206">
        <v>5.53</v>
      </c>
      <c r="H377" s="206">
        <v>224</v>
      </c>
      <c r="I377" s="206">
        <v>4</v>
      </c>
      <c r="J377" s="206">
        <v>2</v>
      </c>
      <c r="K377" s="206">
        <v>2</v>
      </c>
      <c r="M377" s="208">
        <v>0.13589999999999999</v>
      </c>
      <c r="N377" s="206">
        <v>94.64</v>
      </c>
      <c r="O377" s="206">
        <v>93.42</v>
      </c>
      <c r="P377" s="206">
        <v>1.62</v>
      </c>
      <c r="Q377" s="206">
        <v>0</v>
      </c>
      <c r="R377" s="206">
        <v>0</v>
      </c>
      <c r="S377" s="206">
        <v>2</v>
      </c>
      <c r="T377" s="206">
        <v>0</v>
      </c>
      <c r="U377" s="206">
        <v>4</v>
      </c>
      <c r="V377" s="206">
        <v>27.98</v>
      </c>
      <c r="W377" s="206">
        <v>16.670000000000002</v>
      </c>
      <c r="X377" s="206">
        <v>55.36</v>
      </c>
      <c r="Y377" s="206">
        <v>11.31</v>
      </c>
      <c r="Z377" s="206">
        <v>7.74</v>
      </c>
      <c r="AA377" s="206">
        <v>80.95</v>
      </c>
      <c r="AB377" s="206">
        <v>0</v>
      </c>
      <c r="AC377" s="206">
        <v>0</v>
      </c>
      <c r="AD377" s="206">
        <v>0</v>
      </c>
    </row>
    <row r="378" spans="1:30" x14ac:dyDescent="0.2">
      <c r="A378" s="208" t="s">
        <v>861</v>
      </c>
      <c r="B378" s="207">
        <v>40694</v>
      </c>
      <c r="C378" s="206" t="s">
        <v>1401</v>
      </c>
      <c r="E378" s="208">
        <v>327</v>
      </c>
      <c r="F378" s="208">
        <v>95.06</v>
      </c>
      <c r="G378" s="206">
        <v>8.64</v>
      </c>
      <c r="H378" s="206">
        <v>129</v>
      </c>
      <c r="I378" s="206">
        <v>32</v>
      </c>
      <c r="J378" s="206">
        <v>6</v>
      </c>
      <c r="K378" s="206">
        <v>26</v>
      </c>
      <c r="M378" s="208">
        <v>0.30580000000000002</v>
      </c>
      <c r="V378" s="206">
        <v>30.18</v>
      </c>
      <c r="W378" s="206">
        <v>22.49</v>
      </c>
      <c r="X378" s="206">
        <v>47.34</v>
      </c>
      <c r="Y378" s="206">
        <v>22.35</v>
      </c>
      <c r="Z378" s="206">
        <v>22.94</v>
      </c>
      <c r="AA378" s="206">
        <v>54.71</v>
      </c>
      <c r="AB378" s="206">
        <v>43.94</v>
      </c>
      <c r="AC378" s="206">
        <v>31.82</v>
      </c>
      <c r="AD378" s="206">
        <v>24.24</v>
      </c>
    </row>
    <row r="379" spans="1:30" x14ac:dyDescent="0.2">
      <c r="A379" s="208" t="s">
        <v>444</v>
      </c>
      <c r="B379" s="207">
        <v>40694</v>
      </c>
      <c r="C379" s="206" t="s">
        <v>1402</v>
      </c>
      <c r="E379" s="208">
        <v>187</v>
      </c>
      <c r="F379" s="208">
        <v>95.94</v>
      </c>
      <c r="G379" s="206">
        <v>3.3</v>
      </c>
      <c r="H379" s="206">
        <v>67</v>
      </c>
      <c r="I379" s="206">
        <v>5</v>
      </c>
      <c r="J379" s="206">
        <v>0</v>
      </c>
      <c r="K379" s="206">
        <v>5</v>
      </c>
      <c r="M379" s="208">
        <v>1.0694999999999999</v>
      </c>
      <c r="V379" s="206">
        <v>8.2200000000000006</v>
      </c>
      <c r="W379" s="206">
        <v>8.2200000000000006</v>
      </c>
      <c r="X379" s="206">
        <v>83.56</v>
      </c>
      <c r="Y379" s="206">
        <v>5.48</v>
      </c>
      <c r="Z379" s="206">
        <v>19.18</v>
      </c>
      <c r="AA379" s="206">
        <v>75.34</v>
      </c>
      <c r="AB379" s="206">
        <v>25</v>
      </c>
      <c r="AC379" s="206">
        <v>50</v>
      </c>
      <c r="AD379" s="206">
        <v>25</v>
      </c>
    </row>
    <row r="380" spans="1:30" x14ac:dyDescent="0.2">
      <c r="A380" s="208" t="s">
        <v>862</v>
      </c>
      <c r="B380" s="207">
        <v>40694</v>
      </c>
      <c r="C380" s="206" t="s">
        <v>1403</v>
      </c>
      <c r="E380" s="208">
        <v>611</v>
      </c>
      <c r="F380" s="208">
        <v>92.62</v>
      </c>
      <c r="G380" s="206">
        <v>3.2</v>
      </c>
      <c r="H380" s="206">
        <v>245</v>
      </c>
      <c r="M380" s="208">
        <v>0.16370000000000001</v>
      </c>
      <c r="V380" s="206">
        <v>53.5</v>
      </c>
      <c r="W380" s="206">
        <v>16.239999999999998</v>
      </c>
      <c r="X380" s="206">
        <v>30.25</v>
      </c>
      <c r="Y380" s="206">
        <v>40.130000000000003</v>
      </c>
      <c r="Z380" s="206">
        <v>23.89</v>
      </c>
      <c r="AA380" s="206">
        <v>35.99</v>
      </c>
      <c r="AB380" s="206">
        <v>61.02</v>
      </c>
      <c r="AC380" s="206">
        <v>28.81</v>
      </c>
      <c r="AD380" s="206">
        <v>10.17</v>
      </c>
    </row>
    <row r="381" spans="1:30" x14ac:dyDescent="0.2">
      <c r="A381" s="208" t="s">
        <v>448</v>
      </c>
      <c r="B381" s="207">
        <v>40694</v>
      </c>
      <c r="C381" s="206" t="s">
        <v>1404</v>
      </c>
      <c r="E381" s="208">
        <v>615</v>
      </c>
      <c r="F381" s="208">
        <v>93.28</v>
      </c>
      <c r="G381" s="206">
        <v>4.2300000000000004</v>
      </c>
      <c r="H381" s="206">
        <v>250</v>
      </c>
      <c r="I381" s="206">
        <v>84</v>
      </c>
      <c r="J381" s="206">
        <v>36</v>
      </c>
      <c r="K381" s="206">
        <v>48</v>
      </c>
      <c r="M381" s="208">
        <v>0.48780000000000001</v>
      </c>
      <c r="V381" s="206">
        <v>25.55</v>
      </c>
      <c r="W381" s="206">
        <v>19.95</v>
      </c>
      <c r="X381" s="206">
        <v>54.5</v>
      </c>
      <c r="Y381" s="206">
        <v>26.03</v>
      </c>
      <c r="Z381" s="206">
        <v>26.28</v>
      </c>
      <c r="AA381" s="206">
        <v>47.69</v>
      </c>
      <c r="AB381" s="206">
        <v>31.78</v>
      </c>
      <c r="AC381" s="206">
        <v>33.049999999999997</v>
      </c>
      <c r="AD381" s="206">
        <v>35.17</v>
      </c>
    </row>
    <row r="382" spans="1:30" x14ac:dyDescent="0.2">
      <c r="A382" s="208" t="s">
        <v>449</v>
      </c>
      <c r="B382" s="207">
        <v>40694</v>
      </c>
      <c r="C382" s="206" t="s">
        <v>1405</v>
      </c>
      <c r="E382" s="208">
        <v>25</v>
      </c>
      <c r="F382" s="208">
        <v>78.5</v>
      </c>
      <c r="G382" s="206">
        <v>9.94</v>
      </c>
      <c r="H382" s="206">
        <v>6</v>
      </c>
      <c r="V382" s="206">
        <v>0</v>
      </c>
      <c r="W382" s="206">
        <v>0</v>
      </c>
      <c r="X382" s="206">
        <v>0</v>
      </c>
      <c r="Y382" s="206">
        <v>0</v>
      </c>
      <c r="Z382" s="206">
        <v>0</v>
      </c>
      <c r="AA382" s="206">
        <v>0</v>
      </c>
      <c r="AB382" s="206">
        <v>0</v>
      </c>
      <c r="AC382" s="206">
        <v>0</v>
      </c>
      <c r="AD382" s="206">
        <v>0</v>
      </c>
    </row>
    <row r="383" spans="1:30" x14ac:dyDescent="0.2">
      <c r="A383" s="208" t="s">
        <v>863</v>
      </c>
      <c r="B383" s="207">
        <v>40694</v>
      </c>
      <c r="C383" s="206" t="s">
        <v>1406</v>
      </c>
      <c r="E383" s="208">
        <v>212</v>
      </c>
      <c r="F383" s="208">
        <v>94.89</v>
      </c>
      <c r="G383" s="206">
        <v>5.04</v>
      </c>
      <c r="H383" s="206">
        <v>78</v>
      </c>
      <c r="I383" s="206">
        <v>17</v>
      </c>
      <c r="J383" s="206">
        <v>0</v>
      </c>
      <c r="K383" s="206">
        <v>17</v>
      </c>
      <c r="M383" s="208">
        <v>0.47170000000000001</v>
      </c>
      <c r="V383" s="206">
        <v>44.07</v>
      </c>
      <c r="W383" s="206">
        <v>20.34</v>
      </c>
      <c r="X383" s="206">
        <v>35.590000000000003</v>
      </c>
      <c r="Y383" s="206">
        <v>25.42</v>
      </c>
      <c r="Z383" s="206">
        <v>28.81</v>
      </c>
      <c r="AA383" s="206">
        <v>45.76</v>
      </c>
      <c r="AB383" s="206">
        <v>37.14</v>
      </c>
      <c r="AC383" s="206">
        <v>28.57</v>
      </c>
      <c r="AD383" s="206">
        <v>34.29</v>
      </c>
    </row>
    <row r="384" spans="1:30" x14ac:dyDescent="0.2">
      <c r="A384" s="208" t="s">
        <v>475</v>
      </c>
      <c r="B384" s="207">
        <v>40694</v>
      </c>
      <c r="C384" s="206" t="s">
        <v>1407</v>
      </c>
      <c r="E384" s="208">
        <v>620</v>
      </c>
      <c r="F384" s="208">
        <v>96.07</v>
      </c>
      <c r="G384" s="206">
        <v>6.14</v>
      </c>
      <c r="H384" s="206">
        <v>240</v>
      </c>
      <c r="I384" s="206">
        <v>20</v>
      </c>
      <c r="J384" s="206">
        <v>2</v>
      </c>
      <c r="K384" s="206">
        <v>18</v>
      </c>
      <c r="M384" s="208">
        <v>0.1613</v>
      </c>
      <c r="N384" s="206">
        <v>96.27</v>
      </c>
      <c r="O384" s="206">
        <v>97.37</v>
      </c>
      <c r="P384" s="206">
        <v>1.22</v>
      </c>
      <c r="Q384" s="206">
        <v>0</v>
      </c>
      <c r="R384" s="206">
        <v>0</v>
      </c>
      <c r="S384" s="206">
        <v>0</v>
      </c>
      <c r="T384" s="206">
        <v>0</v>
      </c>
      <c r="U384" s="206">
        <v>8</v>
      </c>
      <c r="V384" s="206">
        <v>18.97</v>
      </c>
      <c r="W384" s="206">
        <v>13.79</v>
      </c>
      <c r="X384" s="206">
        <v>67.239999999999995</v>
      </c>
      <c r="Y384" s="206">
        <v>9.0500000000000007</v>
      </c>
      <c r="Z384" s="206">
        <v>12.93</v>
      </c>
      <c r="AA384" s="206">
        <v>78.02</v>
      </c>
      <c r="AB384" s="206">
        <v>0</v>
      </c>
      <c r="AC384" s="206">
        <v>0</v>
      </c>
      <c r="AD384" s="206">
        <v>0</v>
      </c>
    </row>
    <row r="385" spans="1:30" x14ac:dyDescent="0.2">
      <c r="A385" s="208" t="s">
        <v>501</v>
      </c>
      <c r="B385" s="207">
        <v>40694</v>
      </c>
      <c r="C385" s="206" t="s">
        <v>1408</v>
      </c>
      <c r="D385" s="206" t="s">
        <v>949</v>
      </c>
      <c r="E385" s="208">
        <v>27</v>
      </c>
      <c r="F385" s="208">
        <v>79.2</v>
      </c>
      <c r="G385" s="206">
        <v>20.8</v>
      </c>
      <c r="H385" s="206">
        <v>5</v>
      </c>
      <c r="V385" s="206">
        <v>0</v>
      </c>
      <c r="W385" s="206">
        <v>0</v>
      </c>
      <c r="X385" s="206">
        <v>0</v>
      </c>
      <c r="Y385" s="206">
        <v>0</v>
      </c>
      <c r="Z385" s="206">
        <v>0</v>
      </c>
      <c r="AA385" s="206">
        <v>0</v>
      </c>
      <c r="AB385" s="206">
        <v>0</v>
      </c>
      <c r="AC385" s="206">
        <v>0</v>
      </c>
      <c r="AD385" s="206">
        <v>0</v>
      </c>
    </row>
    <row r="386" spans="1:30" x14ac:dyDescent="0.2">
      <c r="A386" s="208" t="s">
        <v>865</v>
      </c>
      <c r="B386" s="207">
        <v>40694</v>
      </c>
      <c r="C386" s="206" t="s">
        <v>1409</v>
      </c>
      <c r="E386" s="208">
        <v>103</v>
      </c>
      <c r="F386" s="208">
        <v>96.2</v>
      </c>
      <c r="G386" s="206">
        <v>4.6500000000000004</v>
      </c>
      <c r="H386" s="206">
        <v>33</v>
      </c>
      <c r="I386" s="206">
        <v>1</v>
      </c>
      <c r="J386" s="206">
        <v>0</v>
      </c>
      <c r="K386" s="206">
        <v>1</v>
      </c>
      <c r="V386" s="206">
        <v>9.52</v>
      </c>
      <c r="W386" s="206">
        <v>21.9</v>
      </c>
      <c r="X386" s="206">
        <v>68.569999999999993</v>
      </c>
      <c r="Y386" s="206">
        <v>17.14</v>
      </c>
      <c r="Z386" s="206">
        <v>14.29</v>
      </c>
      <c r="AA386" s="206">
        <v>68.569999999999993</v>
      </c>
      <c r="AB386" s="206">
        <v>20.9</v>
      </c>
      <c r="AC386" s="206">
        <v>40.299999999999997</v>
      </c>
      <c r="AD386" s="206">
        <v>38.81</v>
      </c>
    </row>
    <row r="387" spans="1:30" x14ac:dyDescent="0.2">
      <c r="A387" s="208" t="s">
        <v>546</v>
      </c>
      <c r="B387" s="207">
        <v>40694</v>
      </c>
      <c r="C387" s="206" t="s">
        <v>1410</v>
      </c>
      <c r="D387" s="206" t="s">
        <v>965</v>
      </c>
      <c r="E387" s="208">
        <v>1101</v>
      </c>
      <c r="F387" s="208">
        <v>95.57</v>
      </c>
      <c r="G387" s="206">
        <v>3.72</v>
      </c>
      <c r="H387" s="206">
        <v>311</v>
      </c>
      <c r="I387" s="206">
        <v>492</v>
      </c>
      <c r="J387" s="206">
        <v>226</v>
      </c>
      <c r="K387" s="206">
        <v>266</v>
      </c>
      <c r="N387" s="206">
        <v>95.69</v>
      </c>
      <c r="O387" s="206">
        <v>78.069999999999993</v>
      </c>
      <c r="P387" s="206">
        <v>3.73</v>
      </c>
      <c r="Q387" s="206">
        <v>5.26</v>
      </c>
      <c r="R387" s="206">
        <v>0</v>
      </c>
      <c r="U387" s="206">
        <v>18</v>
      </c>
      <c r="V387" s="206">
        <v>19</v>
      </c>
      <c r="W387" s="206">
        <v>22.77</v>
      </c>
      <c r="X387" s="206">
        <v>58.23</v>
      </c>
      <c r="Y387" s="206">
        <v>21.73</v>
      </c>
      <c r="Z387" s="206">
        <v>27.09</v>
      </c>
      <c r="AA387" s="206">
        <v>51.18</v>
      </c>
      <c r="AB387" s="206">
        <v>31.11</v>
      </c>
      <c r="AC387" s="206">
        <v>38.4</v>
      </c>
      <c r="AD387" s="206">
        <v>30.49</v>
      </c>
    </row>
    <row r="388" spans="1:30" x14ac:dyDescent="0.2">
      <c r="A388" s="208" t="s">
        <v>562</v>
      </c>
      <c r="B388" s="207">
        <v>40694</v>
      </c>
      <c r="C388" s="206" t="s">
        <v>1411</v>
      </c>
      <c r="E388" s="208">
        <v>10</v>
      </c>
      <c r="F388" s="208">
        <v>97.24</v>
      </c>
      <c r="G388" s="206">
        <v>1.84</v>
      </c>
      <c r="H388" s="206">
        <v>3</v>
      </c>
      <c r="V388" s="206">
        <v>11.11</v>
      </c>
      <c r="W388" s="206">
        <v>22.22</v>
      </c>
      <c r="X388" s="206">
        <v>66.67</v>
      </c>
      <c r="Y388" s="206">
        <v>11.11</v>
      </c>
      <c r="Z388" s="206">
        <v>44.44</v>
      </c>
      <c r="AA388" s="206">
        <v>44.44</v>
      </c>
      <c r="AB388" s="206">
        <v>22.22</v>
      </c>
      <c r="AC388" s="206">
        <v>55.56</v>
      </c>
      <c r="AD388" s="206">
        <v>22.22</v>
      </c>
    </row>
    <row r="389" spans="1:30" x14ac:dyDescent="0.2">
      <c r="A389" s="208" t="s">
        <v>866</v>
      </c>
      <c r="B389" s="207">
        <v>40694</v>
      </c>
      <c r="C389" s="206" t="s">
        <v>1412</v>
      </c>
      <c r="E389" s="208">
        <v>186</v>
      </c>
      <c r="F389" s="208">
        <v>96.59</v>
      </c>
      <c r="G389" s="206">
        <v>4.4000000000000004</v>
      </c>
      <c r="H389" s="206">
        <v>63</v>
      </c>
      <c r="I389" s="206">
        <v>14</v>
      </c>
      <c r="J389" s="206">
        <v>6</v>
      </c>
      <c r="K389" s="206">
        <v>8</v>
      </c>
      <c r="V389" s="206">
        <v>14.2</v>
      </c>
      <c r="W389" s="206">
        <v>11.83</v>
      </c>
      <c r="X389" s="206">
        <v>73.959999999999994</v>
      </c>
      <c r="Y389" s="206">
        <v>14.79</v>
      </c>
      <c r="Z389" s="206">
        <v>27.81</v>
      </c>
      <c r="AA389" s="206">
        <v>57.4</v>
      </c>
      <c r="AB389" s="206">
        <v>12.5</v>
      </c>
      <c r="AC389" s="206">
        <v>36.11</v>
      </c>
      <c r="AD389" s="206">
        <v>51.39</v>
      </c>
    </row>
    <row r="390" spans="1:30" x14ac:dyDescent="0.2">
      <c r="A390" s="208" t="s">
        <v>563</v>
      </c>
      <c r="B390" s="207">
        <v>40694</v>
      </c>
      <c r="C390" s="206" t="s">
        <v>1413</v>
      </c>
      <c r="E390" s="208">
        <v>114</v>
      </c>
      <c r="F390" s="208">
        <v>97.54</v>
      </c>
      <c r="G390" s="206">
        <v>3.53</v>
      </c>
      <c r="H390" s="206">
        <v>30</v>
      </c>
      <c r="I390" s="206">
        <v>2</v>
      </c>
      <c r="J390" s="206">
        <v>0</v>
      </c>
      <c r="K390" s="206">
        <v>2</v>
      </c>
      <c r="V390" s="206">
        <v>12.28</v>
      </c>
      <c r="W390" s="206">
        <v>23.68</v>
      </c>
      <c r="X390" s="206">
        <v>64.040000000000006</v>
      </c>
      <c r="Y390" s="206">
        <v>14.04</v>
      </c>
      <c r="Z390" s="206">
        <v>27.19</v>
      </c>
      <c r="AA390" s="206">
        <v>58.77</v>
      </c>
      <c r="AB390" s="206">
        <v>24.72</v>
      </c>
      <c r="AC390" s="206">
        <v>40.450000000000003</v>
      </c>
      <c r="AD390" s="206">
        <v>34.83</v>
      </c>
    </row>
    <row r="391" spans="1:30" x14ac:dyDescent="0.2">
      <c r="A391" s="208" t="s">
        <v>567</v>
      </c>
      <c r="B391" s="207">
        <v>40694</v>
      </c>
      <c r="C391" s="206" t="s">
        <v>1414</v>
      </c>
      <c r="E391" s="208">
        <v>74</v>
      </c>
      <c r="F391" s="208">
        <v>93.33</v>
      </c>
      <c r="G391" s="206">
        <v>2.69</v>
      </c>
      <c r="H391" s="206">
        <v>33</v>
      </c>
      <c r="I391" s="206">
        <v>6</v>
      </c>
      <c r="J391" s="206">
        <v>0</v>
      </c>
      <c r="K391" s="206">
        <v>6</v>
      </c>
      <c r="V391" s="206">
        <v>29.58</v>
      </c>
      <c r="W391" s="206">
        <v>25.35</v>
      </c>
      <c r="X391" s="206">
        <v>45.07</v>
      </c>
      <c r="Y391" s="206">
        <v>43.66</v>
      </c>
      <c r="Z391" s="206">
        <v>25.35</v>
      </c>
      <c r="AA391" s="206">
        <v>30.99</v>
      </c>
      <c r="AB391" s="206">
        <v>36.07</v>
      </c>
      <c r="AC391" s="206">
        <v>36.07</v>
      </c>
      <c r="AD391" s="206">
        <v>27.87</v>
      </c>
    </row>
    <row r="392" spans="1:30" x14ac:dyDescent="0.2">
      <c r="A392" s="208" t="s">
        <v>571</v>
      </c>
      <c r="B392" s="207">
        <v>40694</v>
      </c>
      <c r="C392" s="206" t="s">
        <v>1415</v>
      </c>
      <c r="E392" s="208">
        <v>1443</v>
      </c>
      <c r="F392" s="208">
        <v>96.21</v>
      </c>
      <c r="G392" s="206">
        <v>6.42</v>
      </c>
      <c r="H392" s="206">
        <v>510</v>
      </c>
      <c r="I392" s="206">
        <v>435</v>
      </c>
      <c r="J392" s="206">
        <v>321</v>
      </c>
      <c r="K392" s="206">
        <v>114</v>
      </c>
      <c r="N392" s="206">
        <v>94.53</v>
      </c>
      <c r="O392" s="206">
        <v>97.37</v>
      </c>
      <c r="P392" s="206">
        <v>6.05</v>
      </c>
      <c r="Q392" s="206">
        <v>3.95</v>
      </c>
      <c r="R392" s="206">
        <v>1.3</v>
      </c>
      <c r="S392" s="206">
        <v>2</v>
      </c>
      <c r="T392" s="206">
        <v>0</v>
      </c>
      <c r="U392" s="206">
        <v>22</v>
      </c>
      <c r="V392" s="206">
        <v>12.26</v>
      </c>
      <c r="W392" s="206">
        <v>13.18</v>
      </c>
      <c r="X392" s="206">
        <v>74.56</v>
      </c>
      <c r="Y392" s="206">
        <v>11.41</v>
      </c>
      <c r="Z392" s="206">
        <v>17.010000000000002</v>
      </c>
      <c r="AA392" s="206">
        <v>71.58</v>
      </c>
      <c r="AB392" s="206">
        <v>18.010000000000002</v>
      </c>
      <c r="AC392" s="206">
        <v>33.86</v>
      </c>
      <c r="AD392" s="206">
        <v>48.13</v>
      </c>
    </row>
    <row r="393" spans="1:30" x14ac:dyDescent="0.2">
      <c r="A393" s="208" t="s">
        <v>867</v>
      </c>
      <c r="B393" s="207">
        <v>40694</v>
      </c>
      <c r="C393" s="206" t="s">
        <v>1416</v>
      </c>
      <c r="E393" s="208">
        <v>73</v>
      </c>
      <c r="F393" s="208">
        <v>96.95</v>
      </c>
      <c r="G393" s="206">
        <v>5.58</v>
      </c>
      <c r="H393" s="206">
        <v>19</v>
      </c>
      <c r="V393" s="206">
        <v>3.08</v>
      </c>
      <c r="W393" s="206">
        <v>13.85</v>
      </c>
      <c r="X393" s="206">
        <v>83.08</v>
      </c>
      <c r="Y393" s="206">
        <v>6.15</v>
      </c>
      <c r="Z393" s="206">
        <v>7.69</v>
      </c>
      <c r="AA393" s="206">
        <v>86.15</v>
      </c>
      <c r="AB393" s="206">
        <v>5.77</v>
      </c>
      <c r="AC393" s="206">
        <v>15.38</v>
      </c>
      <c r="AD393" s="206">
        <v>78.849999999999994</v>
      </c>
    </row>
    <row r="394" spans="1:30" x14ac:dyDescent="0.2">
      <c r="A394" s="208" t="s">
        <v>653</v>
      </c>
      <c r="B394" s="207">
        <v>40694</v>
      </c>
      <c r="C394" s="206" t="s">
        <v>1417</v>
      </c>
      <c r="E394" s="208">
        <v>1770</v>
      </c>
      <c r="F394" s="208">
        <v>97.21</v>
      </c>
      <c r="G394" s="206">
        <v>6.96</v>
      </c>
      <c r="H394" s="206">
        <v>476</v>
      </c>
      <c r="I394" s="206">
        <v>258</v>
      </c>
      <c r="J394" s="206">
        <v>95</v>
      </c>
      <c r="K394" s="206">
        <v>163</v>
      </c>
      <c r="M394" s="208">
        <v>5.6500000000000002E-2</v>
      </c>
      <c r="N394" s="206">
        <v>95.56</v>
      </c>
      <c r="O394" s="206">
        <v>97.37</v>
      </c>
      <c r="P394" s="206">
        <v>2.02</v>
      </c>
      <c r="Q394" s="206">
        <v>0.66</v>
      </c>
      <c r="R394" s="206">
        <v>0</v>
      </c>
      <c r="S394" s="206">
        <v>1</v>
      </c>
      <c r="T394" s="206">
        <v>0</v>
      </c>
      <c r="U394" s="206">
        <v>14</v>
      </c>
      <c r="V394" s="206">
        <v>18.239999999999998</v>
      </c>
      <c r="W394" s="206">
        <v>16.47</v>
      </c>
      <c r="X394" s="206">
        <v>65.290000000000006</v>
      </c>
      <c r="Y394" s="206">
        <v>16.82</v>
      </c>
      <c r="Z394" s="206">
        <v>23.88</v>
      </c>
      <c r="AA394" s="206">
        <v>59.29</v>
      </c>
      <c r="AB394" s="206">
        <v>28.82</v>
      </c>
      <c r="AC394" s="206">
        <v>33.79</v>
      </c>
      <c r="AD394" s="206">
        <v>37.380000000000003</v>
      </c>
    </row>
    <row r="395" spans="1:30" x14ac:dyDescent="0.2">
      <c r="A395" s="208" t="s">
        <v>868</v>
      </c>
      <c r="B395" s="207">
        <v>40694</v>
      </c>
      <c r="C395" s="206" t="s">
        <v>1418</v>
      </c>
      <c r="E395" s="208">
        <v>95</v>
      </c>
      <c r="F395" s="208">
        <v>96.13</v>
      </c>
      <c r="G395" s="206">
        <v>4.16</v>
      </c>
      <c r="H395" s="206">
        <v>20</v>
      </c>
      <c r="L395" s="206">
        <v>6.3158000000000003</v>
      </c>
      <c r="V395" s="206">
        <v>14.61</v>
      </c>
      <c r="W395" s="206">
        <v>23.6</v>
      </c>
      <c r="X395" s="206">
        <v>61.8</v>
      </c>
      <c r="Y395" s="206">
        <v>15.73</v>
      </c>
      <c r="Z395" s="206">
        <v>17.98</v>
      </c>
      <c r="AA395" s="206">
        <v>66.290000000000006</v>
      </c>
      <c r="AB395" s="206">
        <v>23.33</v>
      </c>
      <c r="AC395" s="206">
        <v>30</v>
      </c>
      <c r="AD395" s="206">
        <v>46.67</v>
      </c>
    </row>
    <row r="396" spans="1:30" x14ac:dyDescent="0.2">
      <c r="A396" s="208" t="s">
        <v>688</v>
      </c>
      <c r="B396" s="207">
        <v>40694</v>
      </c>
      <c r="C396" s="206" t="s">
        <v>1419</v>
      </c>
      <c r="D396" s="206" t="s">
        <v>965</v>
      </c>
      <c r="E396" s="208">
        <v>372</v>
      </c>
      <c r="F396" s="208">
        <v>56.4</v>
      </c>
      <c r="G396" s="206">
        <v>2.4300000000000002</v>
      </c>
      <c r="H396" s="206">
        <v>47</v>
      </c>
      <c r="I396" s="206">
        <v>70</v>
      </c>
      <c r="J396" s="206">
        <v>0</v>
      </c>
      <c r="K396" s="206">
        <v>70</v>
      </c>
      <c r="M396" s="208">
        <v>14.5161</v>
      </c>
      <c r="V396" s="206">
        <v>72.78</v>
      </c>
      <c r="W396" s="206">
        <v>20.11</v>
      </c>
      <c r="X396" s="206">
        <v>7.12</v>
      </c>
      <c r="Y396" s="206">
        <v>46.88</v>
      </c>
      <c r="Z396" s="206">
        <v>30.12</v>
      </c>
      <c r="AA396" s="206">
        <v>22.99</v>
      </c>
      <c r="AB396" s="206">
        <v>76.2</v>
      </c>
      <c r="AC396" s="206">
        <v>20.04</v>
      </c>
      <c r="AD396" s="206">
        <v>3.76</v>
      </c>
    </row>
    <row r="397" spans="1:30" x14ac:dyDescent="0.2">
      <c r="A397" s="208" t="s">
        <v>870</v>
      </c>
      <c r="B397" s="207">
        <v>40694</v>
      </c>
      <c r="C397" s="206" t="s">
        <v>1420</v>
      </c>
      <c r="E397" s="208">
        <v>58</v>
      </c>
      <c r="F397" s="208">
        <v>95.52</v>
      </c>
      <c r="G397" s="206">
        <v>5.92</v>
      </c>
      <c r="H397" s="206">
        <v>24</v>
      </c>
      <c r="I397" s="206">
        <v>5</v>
      </c>
      <c r="J397" s="206">
        <v>0</v>
      </c>
      <c r="K397" s="206">
        <v>5</v>
      </c>
      <c r="L397" s="206">
        <v>58.620699999999999</v>
      </c>
      <c r="V397" s="206">
        <v>3.28</v>
      </c>
      <c r="W397" s="206">
        <v>13.11</v>
      </c>
      <c r="X397" s="206">
        <v>83.61</v>
      </c>
      <c r="Y397" s="206">
        <v>3.28</v>
      </c>
      <c r="Z397" s="206">
        <v>8.1999999999999993</v>
      </c>
      <c r="AA397" s="206">
        <v>88.52</v>
      </c>
      <c r="AB397" s="206">
        <v>10</v>
      </c>
      <c r="AC397" s="206">
        <v>33.33</v>
      </c>
      <c r="AD397" s="206">
        <v>56.67</v>
      </c>
    </row>
    <row r="398" spans="1:30" x14ac:dyDescent="0.2">
      <c r="A398" s="208" t="s">
        <v>871</v>
      </c>
      <c r="B398" s="207">
        <v>40694</v>
      </c>
      <c r="C398" s="206" t="s">
        <v>1421</v>
      </c>
      <c r="E398" s="208">
        <v>901</v>
      </c>
      <c r="F398" s="208">
        <v>97.25</v>
      </c>
      <c r="G398" s="206">
        <v>6.44</v>
      </c>
      <c r="H398" s="206">
        <v>269</v>
      </c>
      <c r="I398" s="206">
        <v>21</v>
      </c>
      <c r="J398" s="206">
        <v>0</v>
      </c>
      <c r="K398" s="206">
        <v>21</v>
      </c>
      <c r="L398" s="206">
        <v>29.411799999999999</v>
      </c>
      <c r="M398" s="208">
        <v>0.111</v>
      </c>
      <c r="N398" s="206">
        <v>97.06</v>
      </c>
      <c r="O398" s="206">
        <v>92.98</v>
      </c>
      <c r="P398" s="206">
        <v>3.37</v>
      </c>
      <c r="Q398" s="206">
        <v>11.4</v>
      </c>
      <c r="R398" s="206">
        <v>0</v>
      </c>
      <c r="S398" s="206">
        <v>2</v>
      </c>
      <c r="T398" s="206">
        <v>0</v>
      </c>
      <c r="U398" s="206">
        <v>7</v>
      </c>
      <c r="V398" s="206">
        <v>3.12</v>
      </c>
      <c r="W398" s="206">
        <v>17.690000000000001</v>
      </c>
      <c r="X398" s="206">
        <v>79.19</v>
      </c>
      <c r="Y398" s="206">
        <v>1.5</v>
      </c>
      <c r="Z398" s="206">
        <v>9.6</v>
      </c>
      <c r="AA398" s="206">
        <v>88.9</v>
      </c>
      <c r="AB398" s="206">
        <v>5.58</v>
      </c>
      <c r="AC398" s="206">
        <v>26.67</v>
      </c>
      <c r="AD398" s="206">
        <v>67.760000000000005</v>
      </c>
    </row>
    <row r="399" spans="1:30" x14ac:dyDescent="0.2">
      <c r="A399" s="208" t="s">
        <v>872</v>
      </c>
      <c r="B399" s="207">
        <v>40694</v>
      </c>
      <c r="C399" s="206" t="s">
        <v>1422</v>
      </c>
      <c r="E399" s="208">
        <v>409</v>
      </c>
      <c r="F399" s="208">
        <v>89</v>
      </c>
      <c r="G399" s="206">
        <v>1.05</v>
      </c>
      <c r="H399" s="206">
        <v>292</v>
      </c>
      <c r="I399" s="206">
        <v>1</v>
      </c>
      <c r="J399" s="206">
        <v>0</v>
      </c>
      <c r="K399" s="206">
        <v>1</v>
      </c>
      <c r="M399" s="208">
        <v>13.2029</v>
      </c>
      <c r="V399" s="206">
        <v>79.84</v>
      </c>
      <c r="W399" s="206">
        <v>13.85</v>
      </c>
      <c r="X399" s="206">
        <v>6.31</v>
      </c>
      <c r="Y399" s="206">
        <v>61.99</v>
      </c>
      <c r="Z399" s="206">
        <v>25</v>
      </c>
      <c r="AA399" s="206">
        <v>13.01</v>
      </c>
      <c r="AB399" s="206">
        <v>81.23</v>
      </c>
      <c r="AC399" s="206">
        <v>13.92</v>
      </c>
      <c r="AD399" s="206">
        <v>4.8499999999999996</v>
      </c>
    </row>
    <row r="400" spans="1:30" x14ac:dyDescent="0.2">
      <c r="A400" s="208" t="s">
        <v>873</v>
      </c>
      <c r="B400" s="207">
        <v>40694</v>
      </c>
      <c r="C400" s="206" t="s">
        <v>1423</v>
      </c>
      <c r="E400" s="208">
        <v>218</v>
      </c>
      <c r="F400" s="208">
        <v>96.71</v>
      </c>
      <c r="G400" s="206">
        <v>7.91</v>
      </c>
      <c r="H400" s="206">
        <v>64</v>
      </c>
      <c r="I400" s="206">
        <v>25</v>
      </c>
      <c r="J400" s="206">
        <v>0</v>
      </c>
      <c r="K400" s="206">
        <v>25</v>
      </c>
      <c r="L400" s="206">
        <v>40.825699999999998</v>
      </c>
      <c r="N400" s="206">
        <v>92.25</v>
      </c>
      <c r="O400" s="206">
        <v>100</v>
      </c>
      <c r="P400" s="206">
        <v>4.68</v>
      </c>
      <c r="Q400" s="206">
        <v>2.63</v>
      </c>
      <c r="R400" s="206">
        <v>0</v>
      </c>
      <c r="U400" s="206">
        <v>2</v>
      </c>
      <c r="V400" s="206">
        <v>4.1100000000000003</v>
      </c>
      <c r="W400" s="206">
        <v>22.37</v>
      </c>
      <c r="X400" s="206">
        <v>73.52</v>
      </c>
      <c r="Y400" s="206">
        <v>1.83</v>
      </c>
      <c r="Z400" s="206">
        <v>12.33</v>
      </c>
      <c r="AA400" s="206">
        <v>85.84</v>
      </c>
      <c r="AB400" s="206">
        <v>12.56</v>
      </c>
      <c r="AC400" s="206">
        <v>29.3</v>
      </c>
      <c r="AD400" s="206">
        <v>58.14</v>
      </c>
    </row>
    <row r="401" spans="1:30" x14ac:dyDescent="0.2">
      <c r="A401" s="208" t="s">
        <v>698</v>
      </c>
      <c r="B401" s="207">
        <v>40694</v>
      </c>
      <c r="C401" s="206" t="s">
        <v>1424</v>
      </c>
      <c r="D401" s="206" t="s">
        <v>949</v>
      </c>
      <c r="E401" s="208">
        <v>86</v>
      </c>
      <c r="F401" s="208">
        <v>93.09</v>
      </c>
      <c r="G401" s="206">
        <v>9.7799999999999994</v>
      </c>
      <c r="H401" s="206">
        <v>33</v>
      </c>
      <c r="I401" s="206">
        <v>3</v>
      </c>
      <c r="J401" s="206">
        <v>0</v>
      </c>
      <c r="K401" s="206">
        <v>3</v>
      </c>
      <c r="L401" s="206">
        <v>6.9767000000000001</v>
      </c>
      <c r="M401" s="208">
        <v>1.1628000000000001</v>
      </c>
      <c r="V401" s="206">
        <v>33.71</v>
      </c>
      <c r="W401" s="206">
        <v>46.07</v>
      </c>
      <c r="X401" s="206">
        <v>20.22</v>
      </c>
      <c r="Y401" s="206">
        <v>13.48</v>
      </c>
      <c r="Z401" s="206">
        <v>32.58</v>
      </c>
      <c r="AA401" s="206">
        <v>53.93</v>
      </c>
      <c r="AB401" s="206">
        <v>52.94</v>
      </c>
      <c r="AC401" s="206">
        <v>34.119999999999997</v>
      </c>
      <c r="AD401" s="206">
        <v>12.94</v>
      </c>
    </row>
    <row r="402" spans="1:30" x14ac:dyDescent="0.2">
      <c r="A402" s="208" t="s">
        <v>874</v>
      </c>
      <c r="B402" s="207">
        <v>40694</v>
      </c>
      <c r="C402" s="206" t="s">
        <v>1425</v>
      </c>
      <c r="E402" s="208">
        <v>17</v>
      </c>
      <c r="F402" s="208">
        <v>97.09</v>
      </c>
      <c r="G402" s="206">
        <v>4.46</v>
      </c>
      <c r="H402" s="206">
        <v>7</v>
      </c>
      <c r="L402" s="206">
        <v>29.411799999999999</v>
      </c>
      <c r="V402" s="206">
        <v>41.18</v>
      </c>
      <c r="W402" s="206">
        <v>41.18</v>
      </c>
      <c r="X402" s="206">
        <v>17.649999999999999</v>
      </c>
      <c r="Y402" s="206">
        <v>11.76</v>
      </c>
      <c r="Z402" s="206">
        <v>23.53</v>
      </c>
      <c r="AA402" s="206">
        <v>64.709999999999994</v>
      </c>
      <c r="AB402" s="206">
        <v>62.5</v>
      </c>
      <c r="AC402" s="206">
        <v>12.5</v>
      </c>
      <c r="AD402" s="206">
        <v>25</v>
      </c>
    </row>
    <row r="403" spans="1:30" x14ac:dyDescent="0.2">
      <c r="A403" s="208" t="s">
        <v>875</v>
      </c>
      <c r="B403" s="207">
        <v>40694</v>
      </c>
      <c r="C403" s="206" t="s">
        <v>1426</v>
      </c>
      <c r="E403" s="208">
        <v>98</v>
      </c>
      <c r="F403" s="208">
        <v>96.4</v>
      </c>
      <c r="G403" s="206">
        <v>7.91</v>
      </c>
      <c r="H403" s="206">
        <v>42</v>
      </c>
      <c r="I403" s="206">
        <v>2</v>
      </c>
      <c r="J403" s="206">
        <v>0</v>
      </c>
      <c r="K403" s="206">
        <v>2</v>
      </c>
      <c r="L403" s="206">
        <v>103.0612</v>
      </c>
      <c r="N403" s="206">
        <v>97.89</v>
      </c>
      <c r="O403" s="206">
        <v>78.95</v>
      </c>
      <c r="P403" s="206">
        <v>6.84</v>
      </c>
      <c r="Q403" s="206">
        <v>0</v>
      </c>
      <c r="R403" s="206">
        <v>0</v>
      </c>
      <c r="V403" s="206">
        <v>0</v>
      </c>
      <c r="W403" s="206">
        <v>6.32</v>
      </c>
      <c r="X403" s="206">
        <v>93.68</v>
      </c>
      <c r="Y403" s="206">
        <v>0</v>
      </c>
      <c r="Z403" s="206">
        <v>0</v>
      </c>
      <c r="AA403" s="206">
        <v>100</v>
      </c>
      <c r="AB403" s="206">
        <v>0</v>
      </c>
      <c r="AC403" s="206">
        <v>13.19</v>
      </c>
      <c r="AD403" s="206">
        <v>86.81</v>
      </c>
    </row>
    <row r="404" spans="1:30" x14ac:dyDescent="0.2">
      <c r="A404" s="208" t="s">
        <v>702</v>
      </c>
      <c r="B404" s="207">
        <v>40694</v>
      </c>
      <c r="C404" s="206" t="s">
        <v>1427</v>
      </c>
      <c r="E404" s="208">
        <v>278</v>
      </c>
      <c r="F404" s="208">
        <v>95.95</v>
      </c>
      <c r="G404" s="206">
        <v>5.01</v>
      </c>
      <c r="H404" s="206">
        <v>109</v>
      </c>
      <c r="I404" s="206">
        <v>34</v>
      </c>
      <c r="J404" s="206">
        <v>27</v>
      </c>
      <c r="K404" s="206">
        <v>7</v>
      </c>
      <c r="L404" s="206">
        <v>39.568300000000001</v>
      </c>
      <c r="V404" s="206">
        <v>18.18</v>
      </c>
      <c r="W404" s="206">
        <v>36.71</v>
      </c>
      <c r="X404" s="206">
        <v>45.1</v>
      </c>
      <c r="Y404" s="206">
        <v>10.14</v>
      </c>
      <c r="Z404" s="206">
        <v>18.18</v>
      </c>
      <c r="AA404" s="206">
        <v>71.680000000000007</v>
      </c>
      <c r="AB404" s="206">
        <v>29.78</v>
      </c>
      <c r="AC404" s="206">
        <v>40.07</v>
      </c>
      <c r="AD404" s="206">
        <v>30.15</v>
      </c>
    </row>
    <row r="405" spans="1:30" x14ac:dyDescent="0.2">
      <c r="A405" s="208" t="s">
        <v>877</v>
      </c>
      <c r="B405" s="207">
        <v>40694</v>
      </c>
      <c r="C405" s="206" t="s">
        <v>1428</v>
      </c>
      <c r="E405" s="208">
        <v>1164</v>
      </c>
      <c r="F405" s="208">
        <v>92.65</v>
      </c>
      <c r="G405" s="206">
        <v>12.6</v>
      </c>
      <c r="H405" s="206">
        <v>503</v>
      </c>
      <c r="I405" s="206">
        <v>693</v>
      </c>
      <c r="J405" s="206">
        <v>486</v>
      </c>
      <c r="K405" s="206">
        <v>207</v>
      </c>
      <c r="L405" s="206">
        <v>20.704499999999999</v>
      </c>
      <c r="M405" s="208">
        <v>0.51549999999999996</v>
      </c>
      <c r="N405" s="206">
        <v>94.61</v>
      </c>
      <c r="O405" s="206">
        <v>100</v>
      </c>
      <c r="P405" s="206">
        <v>2.5</v>
      </c>
      <c r="Q405" s="206">
        <v>0</v>
      </c>
      <c r="R405" s="206">
        <v>0</v>
      </c>
      <c r="S405" s="206">
        <v>0</v>
      </c>
      <c r="T405" s="206">
        <v>0</v>
      </c>
      <c r="U405" s="206">
        <v>11</v>
      </c>
      <c r="V405" s="206">
        <v>17.16</v>
      </c>
      <c r="W405" s="206">
        <v>27.56</v>
      </c>
      <c r="X405" s="206">
        <v>55.29</v>
      </c>
      <c r="Y405" s="206">
        <v>9.52</v>
      </c>
      <c r="Z405" s="206">
        <v>16.8</v>
      </c>
      <c r="AA405" s="206">
        <v>73.680000000000007</v>
      </c>
      <c r="AB405" s="206">
        <v>23.33</v>
      </c>
      <c r="AC405" s="206">
        <v>35.29</v>
      </c>
      <c r="AD405" s="206">
        <v>41.38</v>
      </c>
    </row>
    <row r="406" spans="1:30" x14ac:dyDescent="0.2">
      <c r="A406" s="208" t="s">
        <v>878</v>
      </c>
      <c r="B406" s="207">
        <v>40694</v>
      </c>
      <c r="C406" s="206" t="s">
        <v>1429</v>
      </c>
      <c r="E406" s="208">
        <v>139</v>
      </c>
      <c r="F406" s="208">
        <v>95.09</v>
      </c>
      <c r="G406" s="206">
        <v>9.07</v>
      </c>
      <c r="H406" s="206">
        <v>63</v>
      </c>
      <c r="I406" s="206">
        <v>29</v>
      </c>
      <c r="J406" s="206">
        <v>23</v>
      </c>
      <c r="K406" s="206">
        <v>6</v>
      </c>
      <c r="L406" s="206">
        <v>32.374099999999999</v>
      </c>
      <c r="M406" s="208">
        <v>0.71940000000000004</v>
      </c>
      <c r="V406" s="206">
        <v>16.18</v>
      </c>
      <c r="W406" s="206">
        <v>36.76</v>
      </c>
      <c r="X406" s="206">
        <v>47.06</v>
      </c>
      <c r="Y406" s="206">
        <v>10.29</v>
      </c>
      <c r="Z406" s="206">
        <v>22.79</v>
      </c>
      <c r="AA406" s="206">
        <v>66.91</v>
      </c>
      <c r="AB406" s="206">
        <v>22.83</v>
      </c>
      <c r="AC406" s="206">
        <v>44.09</v>
      </c>
      <c r="AD406" s="206">
        <v>33.07</v>
      </c>
    </row>
    <row r="407" spans="1:30" x14ac:dyDescent="0.2">
      <c r="A407" s="208" t="s">
        <v>710</v>
      </c>
      <c r="B407" s="207">
        <v>40694</v>
      </c>
      <c r="C407" s="206" t="s">
        <v>1430</v>
      </c>
      <c r="E407" s="208">
        <v>134</v>
      </c>
      <c r="F407" s="208">
        <v>96.28</v>
      </c>
      <c r="G407" s="206">
        <v>16.899999999999999</v>
      </c>
      <c r="H407" s="206">
        <v>40</v>
      </c>
      <c r="I407" s="206">
        <v>18</v>
      </c>
      <c r="J407" s="206">
        <v>4</v>
      </c>
      <c r="K407" s="206">
        <v>14</v>
      </c>
      <c r="L407" s="206">
        <v>32.089599999999997</v>
      </c>
      <c r="N407" s="206">
        <v>95.55</v>
      </c>
      <c r="O407" s="206">
        <v>86.84</v>
      </c>
      <c r="P407" s="206">
        <v>4.05</v>
      </c>
      <c r="Q407" s="206">
        <v>0</v>
      </c>
      <c r="R407" s="206">
        <v>0</v>
      </c>
      <c r="S407" s="206">
        <v>0</v>
      </c>
      <c r="T407" s="206">
        <v>0</v>
      </c>
      <c r="U407" s="206">
        <v>3</v>
      </c>
      <c r="V407" s="206">
        <v>18.8</v>
      </c>
      <c r="W407" s="206">
        <v>38.35</v>
      </c>
      <c r="X407" s="206">
        <v>42.86</v>
      </c>
      <c r="Y407" s="206">
        <v>8.27</v>
      </c>
      <c r="Z407" s="206">
        <v>20.3</v>
      </c>
      <c r="AA407" s="206">
        <v>71.430000000000007</v>
      </c>
      <c r="AB407" s="206">
        <v>21.6</v>
      </c>
      <c r="AC407" s="206">
        <v>32.799999999999997</v>
      </c>
      <c r="AD407" s="206">
        <v>45.6</v>
      </c>
    </row>
    <row r="408" spans="1:30" x14ac:dyDescent="0.2">
      <c r="A408" s="208" t="s">
        <v>879</v>
      </c>
      <c r="B408" s="207">
        <v>40694</v>
      </c>
      <c r="C408" s="206" t="s">
        <v>1431</v>
      </c>
      <c r="E408" s="208">
        <v>42</v>
      </c>
      <c r="F408" s="208">
        <v>94.87</v>
      </c>
      <c r="G408" s="206">
        <v>6.39</v>
      </c>
      <c r="H408" s="206">
        <v>18</v>
      </c>
      <c r="V408" s="206">
        <v>35.71</v>
      </c>
      <c r="W408" s="206">
        <v>33.33</v>
      </c>
      <c r="X408" s="206">
        <v>30.95</v>
      </c>
      <c r="Y408" s="206">
        <v>33.33</v>
      </c>
      <c r="Z408" s="206">
        <v>23.81</v>
      </c>
      <c r="AA408" s="206">
        <v>42.86</v>
      </c>
      <c r="AB408" s="206">
        <v>40</v>
      </c>
      <c r="AC408" s="206">
        <v>47.5</v>
      </c>
      <c r="AD408" s="206">
        <v>12.5</v>
      </c>
    </row>
    <row r="409" spans="1:30" x14ac:dyDescent="0.2">
      <c r="A409" s="208" t="s">
        <v>880</v>
      </c>
      <c r="B409" s="207">
        <v>40694</v>
      </c>
      <c r="C409" s="206" t="s">
        <v>1432</v>
      </c>
      <c r="E409" s="208">
        <v>624</v>
      </c>
      <c r="F409" s="208">
        <v>94.82</v>
      </c>
      <c r="G409" s="206">
        <v>8</v>
      </c>
      <c r="H409" s="206">
        <v>253</v>
      </c>
      <c r="I409" s="206">
        <v>35</v>
      </c>
      <c r="J409" s="206">
        <v>0</v>
      </c>
      <c r="K409" s="206">
        <v>35</v>
      </c>
      <c r="L409" s="206">
        <v>12.0192</v>
      </c>
      <c r="M409" s="208">
        <v>0.1603</v>
      </c>
      <c r="V409" s="206">
        <v>5.75</v>
      </c>
      <c r="W409" s="206">
        <v>14.29</v>
      </c>
      <c r="X409" s="206">
        <v>79.97</v>
      </c>
      <c r="Y409" s="206">
        <v>9.0299999999999994</v>
      </c>
      <c r="Z409" s="206">
        <v>17.73</v>
      </c>
      <c r="AA409" s="206">
        <v>73.23</v>
      </c>
      <c r="AB409" s="206">
        <v>10.23</v>
      </c>
      <c r="AC409" s="206">
        <v>33.78</v>
      </c>
      <c r="AD409" s="206">
        <v>55.98</v>
      </c>
    </row>
    <row r="410" spans="1:30" x14ac:dyDescent="0.2">
      <c r="A410" s="208" t="s">
        <v>881</v>
      </c>
      <c r="B410" s="207">
        <v>40694</v>
      </c>
      <c r="C410" s="206" t="s">
        <v>1433</v>
      </c>
      <c r="E410" s="208">
        <v>101</v>
      </c>
      <c r="F410" s="208">
        <v>97.67</v>
      </c>
      <c r="G410" s="206">
        <v>6.64</v>
      </c>
      <c r="H410" s="206">
        <v>22</v>
      </c>
      <c r="L410" s="206">
        <v>103.96040000000001</v>
      </c>
      <c r="R410" s="206">
        <v>0</v>
      </c>
      <c r="V410" s="206">
        <v>0</v>
      </c>
      <c r="W410" s="206">
        <v>3.88</v>
      </c>
      <c r="X410" s="206">
        <v>96.12</v>
      </c>
      <c r="Y410" s="206">
        <v>0</v>
      </c>
      <c r="Z410" s="206">
        <v>0</v>
      </c>
      <c r="AA410" s="206">
        <v>100</v>
      </c>
      <c r="AB410" s="206">
        <v>0</v>
      </c>
      <c r="AC410" s="206">
        <v>7</v>
      </c>
      <c r="AD410" s="206">
        <v>93</v>
      </c>
    </row>
    <row r="411" spans="1:30" x14ac:dyDescent="0.2">
      <c r="A411" s="208" t="s">
        <v>882</v>
      </c>
      <c r="B411" s="207">
        <v>40694</v>
      </c>
      <c r="C411" s="206" t="s">
        <v>1434</v>
      </c>
      <c r="E411" s="208">
        <v>504</v>
      </c>
      <c r="F411" s="208">
        <v>68</v>
      </c>
      <c r="G411" s="206">
        <v>18.7</v>
      </c>
      <c r="H411" s="206">
        <v>80</v>
      </c>
      <c r="I411" s="206">
        <v>29</v>
      </c>
      <c r="J411" s="206">
        <v>2</v>
      </c>
      <c r="K411" s="206">
        <v>27</v>
      </c>
      <c r="M411" s="208">
        <v>12.5</v>
      </c>
      <c r="V411" s="206">
        <v>67.97</v>
      </c>
      <c r="W411" s="206">
        <v>23.72</v>
      </c>
      <c r="X411" s="206">
        <v>8.31</v>
      </c>
      <c r="Y411" s="206">
        <v>44.31</v>
      </c>
      <c r="Z411" s="206">
        <v>31.82</v>
      </c>
      <c r="AA411" s="206">
        <v>23.87</v>
      </c>
      <c r="AB411" s="206">
        <v>72.86</v>
      </c>
      <c r="AC411" s="206">
        <v>23</v>
      </c>
      <c r="AD411" s="206">
        <v>4.1399999999999997</v>
      </c>
    </row>
    <row r="412" spans="1:30" x14ac:dyDescent="0.2">
      <c r="A412" s="208" t="s">
        <v>883</v>
      </c>
      <c r="B412" s="207">
        <v>40694</v>
      </c>
      <c r="C412" s="206" t="s">
        <v>1435</v>
      </c>
      <c r="E412" s="208">
        <v>351</v>
      </c>
      <c r="F412" s="208">
        <v>63.9</v>
      </c>
      <c r="G412" s="206">
        <v>13.7</v>
      </c>
      <c r="H412" s="206">
        <v>59</v>
      </c>
      <c r="I412" s="206">
        <v>40</v>
      </c>
      <c r="J412" s="206">
        <v>0</v>
      </c>
      <c r="K412" s="206">
        <v>40</v>
      </c>
      <c r="M412" s="208">
        <v>25.356100000000001</v>
      </c>
      <c r="V412" s="206">
        <v>65.84</v>
      </c>
      <c r="W412" s="206">
        <v>24.62</v>
      </c>
      <c r="X412" s="206">
        <v>9.5399999999999991</v>
      </c>
      <c r="Y412" s="206">
        <v>46.54</v>
      </c>
      <c r="Z412" s="206">
        <v>30.89</v>
      </c>
      <c r="AA412" s="206">
        <v>22.58</v>
      </c>
      <c r="AB412" s="206">
        <v>68.66</v>
      </c>
      <c r="AC412" s="206">
        <v>23.8</v>
      </c>
      <c r="AD412" s="206">
        <v>7.53</v>
      </c>
    </row>
    <row r="413" spans="1:30" x14ac:dyDescent="0.2">
      <c r="A413" s="208" t="s">
        <v>884</v>
      </c>
      <c r="B413" s="207">
        <v>40694</v>
      </c>
      <c r="C413" s="206" t="s">
        <v>1436</v>
      </c>
      <c r="E413" s="208">
        <v>193</v>
      </c>
      <c r="F413" s="208">
        <v>97.56</v>
      </c>
      <c r="G413" s="206">
        <v>8.5399999999999991</v>
      </c>
      <c r="H413" s="206">
        <v>50</v>
      </c>
      <c r="I413" s="206">
        <v>7</v>
      </c>
      <c r="J413" s="206">
        <v>3</v>
      </c>
      <c r="K413" s="206">
        <v>4</v>
      </c>
      <c r="L413" s="206">
        <v>102.5907</v>
      </c>
      <c r="N413" s="206">
        <v>97.37</v>
      </c>
      <c r="O413" s="206">
        <v>100</v>
      </c>
      <c r="P413" s="206">
        <v>4.3099999999999996</v>
      </c>
      <c r="Q413" s="206">
        <v>0</v>
      </c>
      <c r="R413" s="206">
        <v>0</v>
      </c>
      <c r="U413" s="206">
        <v>1</v>
      </c>
      <c r="V413" s="206">
        <v>0</v>
      </c>
      <c r="W413" s="206">
        <v>6.51</v>
      </c>
      <c r="X413" s="206">
        <v>93.49</v>
      </c>
      <c r="Y413" s="206">
        <v>0</v>
      </c>
      <c r="Z413" s="206">
        <v>0.59</v>
      </c>
      <c r="AA413" s="206">
        <v>99.41</v>
      </c>
      <c r="AB413" s="206">
        <v>0</v>
      </c>
      <c r="AC413" s="206">
        <v>6.4</v>
      </c>
      <c r="AD413" s="206">
        <v>93.6</v>
      </c>
    </row>
    <row r="414" spans="1:30" x14ac:dyDescent="0.2">
      <c r="A414" s="208" t="s">
        <v>730</v>
      </c>
      <c r="B414" s="207">
        <v>40694</v>
      </c>
      <c r="C414" s="206" t="s">
        <v>1437</v>
      </c>
      <c r="E414" s="208">
        <v>2357</v>
      </c>
      <c r="F414" s="208">
        <v>94.6</v>
      </c>
      <c r="G414" s="206">
        <v>8.19</v>
      </c>
      <c r="H414" s="206">
        <v>1064</v>
      </c>
      <c r="I414" s="206">
        <v>165</v>
      </c>
      <c r="J414" s="206">
        <v>0</v>
      </c>
      <c r="K414" s="206">
        <v>165</v>
      </c>
      <c r="L414" s="206">
        <v>15.9101</v>
      </c>
      <c r="M414" s="208">
        <v>0.4667</v>
      </c>
      <c r="N414" s="206">
        <v>95.9</v>
      </c>
      <c r="O414" s="206">
        <v>93.42</v>
      </c>
      <c r="P414" s="206">
        <v>3.75</v>
      </c>
      <c r="Q414" s="206">
        <v>6.58</v>
      </c>
      <c r="R414" s="206">
        <v>0</v>
      </c>
      <c r="S414" s="206">
        <v>2</v>
      </c>
      <c r="T414" s="206">
        <v>0</v>
      </c>
      <c r="U414" s="206">
        <v>32</v>
      </c>
      <c r="V414" s="206">
        <v>29.03</v>
      </c>
      <c r="W414" s="206">
        <v>32.18</v>
      </c>
      <c r="X414" s="206">
        <v>38.79</v>
      </c>
      <c r="Y414" s="206">
        <v>11.22</v>
      </c>
      <c r="Z414" s="206">
        <v>19.38</v>
      </c>
      <c r="AA414" s="206">
        <v>69.400000000000006</v>
      </c>
      <c r="AB414" s="206">
        <v>33.06</v>
      </c>
      <c r="AC414" s="206">
        <v>36.69</v>
      </c>
      <c r="AD414" s="206">
        <v>30.26</v>
      </c>
    </row>
    <row r="415" spans="1:30" x14ac:dyDescent="0.2">
      <c r="A415" s="208" t="s">
        <v>740</v>
      </c>
      <c r="B415" s="207">
        <v>40694</v>
      </c>
      <c r="C415" s="206" t="s">
        <v>1438</v>
      </c>
      <c r="D415" s="206" t="s">
        <v>951</v>
      </c>
      <c r="E415" s="208">
        <v>159</v>
      </c>
      <c r="F415" s="208">
        <v>59.9</v>
      </c>
      <c r="G415" s="206">
        <v>4.3099999999999996</v>
      </c>
      <c r="H415" s="206">
        <v>39</v>
      </c>
      <c r="I415" s="206">
        <v>297</v>
      </c>
      <c r="J415" s="206">
        <v>0</v>
      </c>
      <c r="K415" s="206">
        <v>297</v>
      </c>
      <c r="M415" s="208">
        <v>10.062900000000001</v>
      </c>
      <c r="N415" s="206">
        <v>93.02</v>
      </c>
      <c r="O415" s="206">
        <v>100</v>
      </c>
      <c r="P415" s="206">
        <v>1.92</v>
      </c>
      <c r="Q415" s="206">
        <v>2.63</v>
      </c>
      <c r="R415" s="206">
        <v>4</v>
      </c>
      <c r="S415" s="206">
        <v>2</v>
      </c>
      <c r="T415" s="206">
        <v>0</v>
      </c>
      <c r="U415" s="206">
        <v>2</v>
      </c>
      <c r="V415" s="206">
        <v>65.33</v>
      </c>
      <c r="W415" s="206">
        <v>21.61</v>
      </c>
      <c r="X415" s="206">
        <v>13.07</v>
      </c>
      <c r="Y415" s="206">
        <v>61.81</v>
      </c>
      <c r="Z415" s="206">
        <v>22.61</v>
      </c>
      <c r="AA415" s="206">
        <v>15.58</v>
      </c>
      <c r="AB415" s="206">
        <v>69.23</v>
      </c>
      <c r="AC415" s="206">
        <v>23.08</v>
      </c>
      <c r="AD415" s="206">
        <v>7.69</v>
      </c>
    </row>
    <row r="416" spans="1:30" x14ac:dyDescent="0.2">
      <c r="A416" s="208" t="s">
        <v>742</v>
      </c>
      <c r="B416" s="207">
        <v>40694</v>
      </c>
      <c r="C416" s="206" t="s">
        <v>1439</v>
      </c>
      <c r="E416" s="208">
        <v>328</v>
      </c>
      <c r="F416" s="208">
        <v>95.65</v>
      </c>
      <c r="G416" s="206">
        <v>8.4499999999999993</v>
      </c>
      <c r="H416" s="206">
        <v>123</v>
      </c>
      <c r="I416" s="206">
        <v>76</v>
      </c>
      <c r="J416" s="206">
        <v>44</v>
      </c>
      <c r="K416" s="206">
        <v>32</v>
      </c>
      <c r="L416" s="206">
        <v>13.1098</v>
      </c>
      <c r="M416" s="208">
        <v>0.60980000000000001</v>
      </c>
      <c r="V416" s="206">
        <v>25.31</v>
      </c>
      <c r="W416" s="206">
        <v>42.28</v>
      </c>
      <c r="X416" s="206">
        <v>32.409999999999997</v>
      </c>
      <c r="Y416" s="206">
        <v>8.9499999999999993</v>
      </c>
      <c r="Z416" s="206">
        <v>23.15</v>
      </c>
      <c r="AA416" s="206">
        <v>67.900000000000006</v>
      </c>
      <c r="AB416" s="206">
        <v>37.42</v>
      </c>
      <c r="AC416" s="206">
        <v>41.72</v>
      </c>
      <c r="AD416" s="206">
        <v>20.86</v>
      </c>
    </row>
    <row r="417" spans="1:30" x14ac:dyDescent="0.2">
      <c r="A417" s="208" t="s">
        <v>744</v>
      </c>
      <c r="B417" s="207">
        <v>40694</v>
      </c>
      <c r="C417" s="206" t="s">
        <v>1440</v>
      </c>
      <c r="E417" s="208">
        <v>120</v>
      </c>
      <c r="F417" s="208">
        <v>95.28</v>
      </c>
      <c r="G417" s="206">
        <v>21.3</v>
      </c>
      <c r="H417" s="206">
        <v>50</v>
      </c>
      <c r="L417" s="206">
        <v>64.166700000000006</v>
      </c>
      <c r="M417" s="208">
        <v>0.83330000000000004</v>
      </c>
      <c r="V417" s="206">
        <v>0.81</v>
      </c>
      <c r="W417" s="206">
        <v>8.94</v>
      </c>
      <c r="X417" s="206">
        <v>90.24</v>
      </c>
      <c r="Y417" s="206">
        <v>0.81</v>
      </c>
      <c r="Z417" s="206">
        <v>3.25</v>
      </c>
      <c r="AA417" s="206">
        <v>95.93</v>
      </c>
      <c r="AB417" s="206">
        <v>3.36</v>
      </c>
      <c r="AC417" s="206">
        <v>15.97</v>
      </c>
      <c r="AD417" s="206">
        <v>80.67</v>
      </c>
    </row>
    <row r="418" spans="1:30" x14ac:dyDescent="0.2">
      <c r="A418" s="208" t="s">
        <v>885</v>
      </c>
      <c r="B418" s="207">
        <v>40694</v>
      </c>
      <c r="C418" s="206" t="s">
        <v>1441</v>
      </c>
      <c r="E418" s="208">
        <v>104</v>
      </c>
      <c r="F418" s="208">
        <v>97.01</v>
      </c>
      <c r="G418" s="206">
        <v>4.0999999999999996</v>
      </c>
      <c r="H418" s="206">
        <v>41</v>
      </c>
      <c r="L418" s="206">
        <v>100.9615</v>
      </c>
      <c r="R418" s="206">
        <v>0</v>
      </c>
      <c r="U418" s="206">
        <v>1</v>
      </c>
      <c r="V418" s="206">
        <v>1.1399999999999999</v>
      </c>
      <c r="W418" s="206">
        <v>14.77</v>
      </c>
      <c r="X418" s="206">
        <v>84.09</v>
      </c>
      <c r="Y418" s="206">
        <v>0</v>
      </c>
      <c r="Z418" s="206">
        <v>0</v>
      </c>
      <c r="AA418" s="206">
        <v>100</v>
      </c>
      <c r="AB418" s="206">
        <v>1.1000000000000001</v>
      </c>
      <c r="AC418" s="206">
        <v>12.09</v>
      </c>
      <c r="AD418" s="206">
        <v>86.81</v>
      </c>
    </row>
    <row r="419" spans="1:30" x14ac:dyDescent="0.2">
      <c r="A419" s="208" t="s">
        <v>776</v>
      </c>
      <c r="B419" s="207">
        <v>40694</v>
      </c>
      <c r="C419" s="206" t="s">
        <v>1442</v>
      </c>
      <c r="D419" s="206" t="s">
        <v>951</v>
      </c>
      <c r="E419" s="208">
        <v>148</v>
      </c>
      <c r="F419" s="208">
        <v>58.5</v>
      </c>
      <c r="G419" s="206">
        <v>14</v>
      </c>
      <c r="H419" s="206">
        <v>33</v>
      </c>
      <c r="I419" s="206">
        <v>164</v>
      </c>
      <c r="J419" s="206">
        <v>7</v>
      </c>
      <c r="K419" s="206">
        <v>157</v>
      </c>
      <c r="L419" s="206">
        <v>0.67569999999999997</v>
      </c>
      <c r="M419" s="208">
        <v>14.1892</v>
      </c>
      <c r="N419" s="206">
        <v>95.55</v>
      </c>
      <c r="O419" s="206">
        <v>100</v>
      </c>
      <c r="P419" s="206">
        <v>2.63</v>
      </c>
      <c r="Q419" s="206">
        <v>1.32</v>
      </c>
      <c r="R419" s="206">
        <v>10.71</v>
      </c>
      <c r="U419" s="206">
        <v>1</v>
      </c>
      <c r="V419" s="206">
        <v>66.319999999999993</v>
      </c>
      <c r="W419" s="206">
        <v>18.649999999999999</v>
      </c>
      <c r="X419" s="206">
        <v>15.03</v>
      </c>
      <c r="Y419" s="206">
        <v>57.51</v>
      </c>
      <c r="Z419" s="206">
        <v>24.87</v>
      </c>
      <c r="AA419" s="206">
        <v>17.62</v>
      </c>
      <c r="AB419" s="206">
        <v>66.67</v>
      </c>
      <c r="AC419" s="206">
        <v>20.9</v>
      </c>
      <c r="AD419" s="206">
        <v>12.43</v>
      </c>
    </row>
    <row r="420" spans="1:30" x14ac:dyDescent="0.2">
      <c r="A420" s="208" t="s">
        <v>1948</v>
      </c>
      <c r="B420" s="207">
        <v>40694</v>
      </c>
      <c r="C420" s="206" t="s">
        <v>1443</v>
      </c>
      <c r="E420" s="208">
        <v>3</v>
      </c>
      <c r="F420" s="208">
        <v>91.81</v>
      </c>
      <c r="G420" s="206">
        <v>4.09</v>
      </c>
      <c r="H420" s="206">
        <v>1</v>
      </c>
      <c r="I420" s="206">
        <v>22</v>
      </c>
      <c r="J420" s="206">
        <v>13</v>
      </c>
      <c r="K420" s="206">
        <v>9</v>
      </c>
      <c r="N420" s="206">
        <v>96.19</v>
      </c>
      <c r="O420" s="206">
        <v>94.74</v>
      </c>
      <c r="P420" s="206">
        <v>0.18</v>
      </c>
      <c r="Q420" s="206">
        <v>0</v>
      </c>
      <c r="R420" s="206">
        <v>0</v>
      </c>
      <c r="S420" s="206">
        <v>1</v>
      </c>
      <c r="T420" s="206">
        <v>0</v>
      </c>
      <c r="U420" s="206">
        <v>3</v>
      </c>
      <c r="V420" s="206">
        <v>0</v>
      </c>
      <c r="W420" s="206">
        <v>33.33</v>
      </c>
      <c r="X420" s="206">
        <v>66.67</v>
      </c>
      <c r="Y420" s="206">
        <v>0</v>
      </c>
      <c r="Z420" s="206">
        <v>33.33</v>
      </c>
      <c r="AA420" s="206">
        <v>66.67</v>
      </c>
      <c r="AB420" s="206">
        <v>0</v>
      </c>
      <c r="AC420" s="206">
        <v>33.33</v>
      </c>
      <c r="AD420" s="206">
        <v>66.67</v>
      </c>
    </row>
    <row r="421" spans="1:30" x14ac:dyDescent="0.2">
      <c r="A421" s="208" t="s">
        <v>1949</v>
      </c>
      <c r="B421" s="207">
        <v>40694</v>
      </c>
      <c r="C421" s="206" t="s">
        <v>1444</v>
      </c>
      <c r="E421" s="208">
        <v>170</v>
      </c>
      <c r="F421" s="208">
        <v>86.1</v>
      </c>
      <c r="G421" s="206">
        <v>8.84</v>
      </c>
      <c r="H421" s="206">
        <v>89</v>
      </c>
      <c r="I421" s="206">
        <v>37</v>
      </c>
      <c r="J421" s="206">
        <v>7</v>
      </c>
      <c r="K421" s="206">
        <v>30</v>
      </c>
      <c r="M421" s="208">
        <v>4.7058999999999997</v>
      </c>
      <c r="V421" s="206">
        <v>71.97</v>
      </c>
      <c r="W421" s="206">
        <v>19.43</v>
      </c>
      <c r="X421" s="206">
        <v>8.6</v>
      </c>
      <c r="Y421" s="206">
        <v>61.34</v>
      </c>
      <c r="Z421" s="206">
        <v>23.64</v>
      </c>
      <c r="AA421" s="206">
        <v>15.02</v>
      </c>
      <c r="AB421" s="206">
        <v>79.12</v>
      </c>
      <c r="AC421" s="206">
        <v>15.26</v>
      </c>
      <c r="AD421" s="206">
        <v>5.62</v>
      </c>
    </row>
    <row r="422" spans="1:30" x14ac:dyDescent="0.2">
      <c r="A422" s="208" t="s">
        <v>886</v>
      </c>
      <c r="B422" s="207">
        <v>40694</v>
      </c>
      <c r="C422" s="206" t="s">
        <v>1445</v>
      </c>
      <c r="E422" s="208">
        <v>422</v>
      </c>
      <c r="F422" s="208">
        <v>85.1</v>
      </c>
      <c r="G422" s="206">
        <v>1.73</v>
      </c>
      <c r="H422" s="206">
        <v>45</v>
      </c>
      <c r="V422" s="206">
        <v>0</v>
      </c>
      <c r="W422" s="206">
        <v>0</v>
      </c>
      <c r="X422" s="206">
        <v>0</v>
      </c>
      <c r="Y422" s="206">
        <v>0</v>
      </c>
      <c r="Z422" s="206">
        <v>0</v>
      </c>
      <c r="AA422" s="206">
        <v>0</v>
      </c>
      <c r="AB422" s="206">
        <v>0</v>
      </c>
      <c r="AC422" s="206">
        <v>0</v>
      </c>
      <c r="AD422" s="206">
        <v>0</v>
      </c>
    </row>
    <row r="423" spans="1:30" x14ac:dyDescent="0.2">
      <c r="A423" s="208" t="s">
        <v>1950</v>
      </c>
      <c r="B423" s="207">
        <v>40694</v>
      </c>
      <c r="C423" s="206" t="s">
        <v>1446</v>
      </c>
      <c r="E423" s="208">
        <v>667</v>
      </c>
      <c r="F423" s="208">
        <v>80.7</v>
      </c>
      <c r="G423" s="206">
        <v>1.77</v>
      </c>
      <c r="H423" s="206">
        <v>217</v>
      </c>
      <c r="I423" s="206">
        <v>179</v>
      </c>
      <c r="J423" s="206">
        <v>4</v>
      </c>
      <c r="K423" s="206">
        <v>175</v>
      </c>
      <c r="M423" s="208">
        <v>10.4948</v>
      </c>
      <c r="N423" s="206">
        <v>95.73</v>
      </c>
      <c r="O423" s="206">
        <v>89.47</v>
      </c>
      <c r="P423" s="206">
        <v>0.06</v>
      </c>
      <c r="Q423" s="206">
        <v>0</v>
      </c>
      <c r="R423" s="206">
        <v>7.06</v>
      </c>
      <c r="S423" s="206">
        <v>11</v>
      </c>
      <c r="T423" s="206">
        <v>0</v>
      </c>
      <c r="U423" s="206">
        <v>8</v>
      </c>
      <c r="V423" s="206">
        <v>60.16</v>
      </c>
      <c r="W423" s="206">
        <v>24.8</v>
      </c>
      <c r="X423" s="206">
        <v>15.04</v>
      </c>
      <c r="Y423" s="206">
        <v>52.06</v>
      </c>
      <c r="Z423" s="206">
        <v>25.09</v>
      </c>
      <c r="AA423" s="206">
        <v>22.85</v>
      </c>
      <c r="AB423" s="206">
        <v>69.319999999999993</v>
      </c>
      <c r="AC423" s="206">
        <v>23.66</v>
      </c>
      <c r="AD423" s="206">
        <v>7.02</v>
      </c>
    </row>
    <row r="424" spans="1:30" x14ac:dyDescent="0.2">
      <c r="A424" s="208" t="s">
        <v>811</v>
      </c>
      <c r="B424" s="207">
        <v>40694</v>
      </c>
      <c r="C424" s="206" t="s">
        <v>1447</v>
      </c>
      <c r="D424" s="206" t="s">
        <v>946</v>
      </c>
      <c r="E424" s="208">
        <v>87</v>
      </c>
      <c r="F424" s="208">
        <v>85.2</v>
      </c>
      <c r="G424" s="206">
        <v>9.11</v>
      </c>
      <c r="H424" s="206">
        <v>38</v>
      </c>
      <c r="I424" s="206">
        <v>97</v>
      </c>
      <c r="J424" s="206">
        <v>0</v>
      </c>
      <c r="K424" s="206">
        <v>97</v>
      </c>
      <c r="M424" s="208">
        <v>6.8966000000000003</v>
      </c>
      <c r="N424" s="206">
        <v>95.26</v>
      </c>
      <c r="O424" s="206">
        <v>86.84</v>
      </c>
      <c r="P424" s="206">
        <v>3.16</v>
      </c>
      <c r="Q424" s="206">
        <v>0</v>
      </c>
      <c r="R424" s="206">
        <v>0</v>
      </c>
      <c r="V424" s="206">
        <v>59.62</v>
      </c>
      <c r="W424" s="206">
        <v>26.92</v>
      </c>
      <c r="X424" s="206">
        <v>13.46</v>
      </c>
      <c r="Y424" s="206">
        <v>26.92</v>
      </c>
      <c r="Z424" s="206">
        <v>42.31</v>
      </c>
      <c r="AA424" s="206">
        <v>30.77</v>
      </c>
      <c r="AB424" s="206">
        <v>61.62</v>
      </c>
      <c r="AC424" s="206">
        <v>29.29</v>
      </c>
      <c r="AD424" s="206">
        <v>9.09</v>
      </c>
    </row>
    <row r="425" spans="1:30" x14ac:dyDescent="0.2">
      <c r="A425" s="208" t="s">
        <v>887</v>
      </c>
      <c r="B425" s="207">
        <v>40694</v>
      </c>
      <c r="C425" s="206" t="s">
        <v>1448</v>
      </c>
      <c r="E425" s="208">
        <v>18</v>
      </c>
      <c r="F425" s="208">
        <v>88.1</v>
      </c>
      <c r="G425" s="206">
        <v>0.51</v>
      </c>
      <c r="H425" s="206">
        <v>6</v>
      </c>
      <c r="V425" s="206">
        <v>0</v>
      </c>
      <c r="W425" s="206">
        <v>0</v>
      </c>
      <c r="X425" s="206">
        <v>0</v>
      </c>
      <c r="Y425" s="206">
        <v>0</v>
      </c>
      <c r="Z425" s="206">
        <v>0</v>
      </c>
      <c r="AA425" s="206">
        <v>0</v>
      </c>
      <c r="AB425" s="206">
        <v>0</v>
      </c>
      <c r="AC425" s="206">
        <v>0</v>
      </c>
      <c r="AD425" s="206">
        <v>0</v>
      </c>
    </row>
    <row r="426" spans="1:30" x14ac:dyDescent="0.2">
      <c r="A426" s="208" t="s">
        <v>813</v>
      </c>
      <c r="B426" s="207">
        <v>40694</v>
      </c>
      <c r="C426" s="206" t="s">
        <v>1449</v>
      </c>
      <c r="D426" s="206" t="s">
        <v>946</v>
      </c>
      <c r="E426" s="208">
        <v>68</v>
      </c>
      <c r="F426" s="208">
        <v>64.099999999999994</v>
      </c>
      <c r="G426" s="206">
        <v>13.9</v>
      </c>
      <c r="H426" s="206">
        <v>25</v>
      </c>
      <c r="I426" s="206">
        <v>186</v>
      </c>
      <c r="J426" s="206">
        <v>0</v>
      </c>
      <c r="K426" s="206">
        <v>186</v>
      </c>
      <c r="M426" s="208">
        <v>19.117599999999999</v>
      </c>
      <c r="N426" s="206">
        <v>87.12</v>
      </c>
      <c r="O426" s="206">
        <v>100</v>
      </c>
      <c r="P426" s="206">
        <v>1.25</v>
      </c>
      <c r="Q426" s="206">
        <v>0.88</v>
      </c>
      <c r="R426" s="206">
        <v>5.26</v>
      </c>
      <c r="S426" s="206">
        <v>0</v>
      </c>
      <c r="T426" s="206">
        <v>0</v>
      </c>
      <c r="U426" s="206">
        <v>3</v>
      </c>
      <c r="V426" s="206">
        <v>61.32</v>
      </c>
      <c r="W426" s="206">
        <v>19.809999999999999</v>
      </c>
      <c r="X426" s="206">
        <v>18.87</v>
      </c>
      <c r="Y426" s="206">
        <v>67.92</v>
      </c>
      <c r="Z426" s="206">
        <v>12.26</v>
      </c>
      <c r="AA426" s="206">
        <v>19.809999999999999</v>
      </c>
      <c r="AB426" s="206">
        <v>71.430000000000007</v>
      </c>
      <c r="AC426" s="206">
        <v>20.41</v>
      </c>
      <c r="AD426" s="206">
        <v>8.16</v>
      </c>
    </row>
    <row r="427" spans="1:30" x14ac:dyDescent="0.2">
      <c r="A427" s="208" t="s">
        <v>817</v>
      </c>
      <c r="B427" s="207">
        <v>40694</v>
      </c>
      <c r="C427" s="206" t="s">
        <v>1450</v>
      </c>
      <c r="D427" s="206" t="s">
        <v>946</v>
      </c>
      <c r="E427" s="208">
        <v>143</v>
      </c>
      <c r="F427" s="208">
        <v>74.5</v>
      </c>
      <c r="G427" s="206">
        <v>18.3</v>
      </c>
      <c r="H427" s="206">
        <v>32</v>
      </c>
      <c r="I427" s="206">
        <v>43</v>
      </c>
      <c r="J427" s="206">
        <v>1</v>
      </c>
      <c r="K427" s="206">
        <v>42</v>
      </c>
      <c r="L427" s="206">
        <v>4.1958000000000002</v>
      </c>
      <c r="M427" s="208">
        <v>2.7972000000000001</v>
      </c>
      <c r="N427" s="206">
        <v>91.27</v>
      </c>
      <c r="O427" s="206">
        <v>94.74</v>
      </c>
      <c r="P427" s="206">
        <v>1.39</v>
      </c>
      <c r="Q427" s="206">
        <v>7.89</v>
      </c>
      <c r="R427" s="206">
        <v>0</v>
      </c>
      <c r="U427" s="206">
        <v>3</v>
      </c>
      <c r="V427" s="206">
        <v>59.78</v>
      </c>
      <c r="W427" s="206">
        <v>26.63</v>
      </c>
      <c r="X427" s="206">
        <v>13.59</v>
      </c>
      <c r="Y427" s="206">
        <v>34.24</v>
      </c>
      <c r="Z427" s="206">
        <v>35.33</v>
      </c>
      <c r="AA427" s="206">
        <v>30.43</v>
      </c>
      <c r="AB427" s="206">
        <v>69.09</v>
      </c>
      <c r="AC427" s="206">
        <v>27.88</v>
      </c>
      <c r="AD427" s="206">
        <v>3.03</v>
      </c>
    </row>
    <row r="428" spans="1:30" x14ac:dyDescent="0.2">
      <c r="A428" s="208" t="s">
        <v>888</v>
      </c>
      <c r="B428" s="207">
        <v>40694</v>
      </c>
      <c r="C428" s="206" t="s">
        <v>1451</v>
      </c>
      <c r="E428" s="208">
        <v>120</v>
      </c>
      <c r="F428" s="208">
        <v>99.36</v>
      </c>
      <c r="G428" s="206">
        <v>0.02</v>
      </c>
      <c r="H428" s="206">
        <v>60</v>
      </c>
      <c r="I428" s="206">
        <v>1</v>
      </c>
      <c r="J428" s="206">
        <v>0</v>
      </c>
      <c r="K428" s="206">
        <v>1</v>
      </c>
      <c r="M428" s="208">
        <v>1.6667000000000001</v>
      </c>
      <c r="N428" s="206">
        <v>94.74</v>
      </c>
      <c r="O428" s="206">
        <v>100</v>
      </c>
      <c r="P428" s="206">
        <v>0.78</v>
      </c>
      <c r="Q428" s="206">
        <v>0</v>
      </c>
      <c r="R428" s="206">
        <v>0</v>
      </c>
      <c r="S428" s="206">
        <v>0</v>
      </c>
      <c r="T428" s="206">
        <v>0</v>
      </c>
      <c r="U428" s="206">
        <v>2</v>
      </c>
      <c r="V428" s="206">
        <v>65.13</v>
      </c>
      <c r="W428" s="206">
        <v>20.69</v>
      </c>
      <c r="X428" s="206">
        <v>14.18</v>
      </c>
      <c r="Y428" s="206">
        <v>59.46</v>
      </c>
      <c r="Z428" s="206">
        <v>22.94</v>
      </c>
      <c r="AA428" s="206">
        <v>17.59</v>
      </c>
      <c r="AB428" s="206">
        <v>75</v>
      </c>
      <c r="AC428" s="206">
        <v>20.63</v>
      </c>
      <c r="AD428" s="206">
        <v>4.37</v>
      </c>
    </row>
    <row r="429" spans="1:30" x14ac:dyDescent="0.2">
      <c r="A429" s="208" t="s">
        <v>821</v>
      </c>
      <c r="B429" s="207">
        <v>40694</v>
      </c>
      <c r="C429" s="206" t="s">
        <v>1452</v>
      </c>
      <c r="D429" s="206" t="s">
        <v>951</v>
      </c>
      <c r="E429" s="208">
        <v>132</v>
      </c>
      <c r="F429" s="208">
        <v>80.599999999999994</v>
      </c>
      <c r="G429" s="206">
        <v>12.3</v>
      </c>
      <c r="H429" s="206">
        <v>38</v>
      </c>
      <c r="I429" s="206">
        <v>313</v>
      </c>
      <c r="J429" s="206">
        <v>228</v>
      </c>
      <c r="K429" s="206">
        <v>85</v>
      </c>
      <c r="L429" s="206">
        <v>2.2726999999999999</v>
      </c>
      <c r="M429" s="208">
        <v>5.3029999999999999</v>
      </c>
      <c r="N429" s="206">
        <v>91.82</v>
      </c>
      <c r="O429" s="206">
        <v>84.21</v>
      </c>
      <c r="P429" s="206">
        <v>2.77</v>
      </c>
      <c r="Q429" s="206">
        <v>1.32</v>
      </c>
      <c r="R429" s="206">
        <v>0</v>
      </c>
      <c r="S429" s="206">
        <v>4</v>
      </c>
      <c r="T429" s="206">
        <v>0</v>
      </c>
      <c r="V429" s="206">
        <v>83.48</v>
      </c>
      <c r="W429" s="206">
        <v>9.57</v>
      </c>
      <c r="X429" s="206">
        <v>6.96</v>
      </c>
      <c r="Y429" s="206">
        <v>84.35</v>
      </c>
      <c r="Z429" s="206">
        <v>8.6999999999999993</v>
      </c>
      <c r="AA429" s="206">
        <v>6.96</v>
      </c>
      <c r="AB429" s="206">
        <v>81.540000000000006</v>
      </c>
      <c r="AC429" s="206">
        <v>13.85</v>
      </c>
      <c r="AD429" s="206">
        <v>4.62</v>
      </c>
    </row>
    <row r="430" spans="1:30" x14ac:dyDescent="0.2">
      <c r="A430" s="208" t="s">
        <v>827</v>
      </c>
      <c r="B430" s="207">
        <v>40694</v>
      </c>
      <c r="C430" s="206" t="s">
        <v>1453</v>
      </c>
      <c r="D430" s="206" t="s">
        <v>951</v>
      </c>
      <c r="E430" s="208">
        <v>197</v>
      </c>
      <c r="F430" s="208">
        <v>81.2</v>
      </c>
      <c r="G430" s="206">
        <v>10</v>
      </c>
      <c r="H430" s="206">
        <v>72</v>
      </c>
      <c r="I430" s="206">
        <v>318</v>
      </c>
      <c r="J430" s="206">
        <v>202</v>
      </c>
      <c r="K430" s="206">
        <v>116</v>
      </c>
      <c r="M430" s="208">
        <v>9.6447000000000003</v>
      </c>
      <c r="N430" s="206">
        <v>94.85</v>
      </c>
      <c r="O430" s="206">
        <v>97.37</v>
      </c>
      <c r="P430" s="206">
        <v>1.79</v>
      </c>
      <c r="Q430" s="206">
        <v>0</v>
      </c>
      <c r="R430" s="206">
        <v>0</v>
      </c>
      <c r="S430" s="206">
        <v>0</v>
      </c>
      <c r="T430" s="206">
        <v>0</v>
      </c>
      <c r="V430" s="206">
        <v>68.16</v>
      </c>
      <c r="W430" s="206">
        <v>13.97</v>
      </c>
      <c r="X430" s="206">
        <v>17.88</v>
      </c>
      <c r="Y430" s="206">
        <v>70.56</v>
      </c>
      <c r="Z430" s="206">
        <v>17.22</v>
      </c>
      <c r="AA430" s="206">
        <v>12.22</v>
      </c>
      <c r="AB430" s="206">
        <v>75</v>
      </c>
      <c r="AC430" s="206">
        <v>17.420000000000002</v>
      </c>
      <c r="AD430" s="206">
        <v>7.58</v>
      </c>
    </row>
    <row r="431" spans="1:30" x14ac:dyDescent="0.2">
      <c r="A431" s="208" t="s">
        <v>829</v>
      </c>
      <c r="B431" s="207">
        <v>40694</v>
      </c>
      <c r="C431" s="206" t="s">
        <v>1454</v>
      </c>
      <c r="D431" s="206" t="s">
        <v>946</v>
      </c>
      <c r="E431" s="208">
        <v>70</v>
      </c>
      <c r="F431" s="208">
        <v>78.8</v>
      </c>
      <c r="G431" s="206">
        <v>26.8</v>
      </c>
      <c r="H431" s="206">
        <v>17</v>
      </c>
      <c r="I431" s="206">
        <v>41</v>
      </c>
      <c r="J431" s="206">
        <v>0</v>
      </c>
      <c r="K431" s="206">
        <v>41</v>
      </c>
      <c r="M431" s="208">
        <v>2.8571</v>
      </c>
      <c r="N431" s="206">
        <v>97.37</v>
      </c>
      <c r="O431" s="206">
        <v>100</v>
      </c>
      <c r="P431" s="206">
        <v>6.58</v>
      </c>
      <c r="Q431" s="206">
        <v>0</v>
      </c>
      <c r="R431" s="206">
        <v>0</v>
      </c>
      <c r="U431" s="206">
        <v>2</v>
      </c>
      <c r="V431" s="206">
        <v>52.87</v>
      </c>
      <c r="W431" s="206">
        <v>27.59</v>
      </c>
      <c r="X431" s="206">
        <v>19.54</v>
      </c>
      <c r="Y431" s="206">
        <v>28.74</v>
      </c>
      <c r="Z431" s="206">
        <v>39.08</v>
      </c>
      <c r="AA431" s="206">
        <v>32.18</v>
      </c>
      <c r="AB431" s="206">
        <v>56.79</v>
      </c>
      <c r="AC431" s="206">
        <v>37.04</v>
      </c>
      <c r="AD431" s="206">
        <v>6.17</v>
      </c>
    </row>
    <row r="432" spans="1:30" x14ac:dyDescent="0.2">
      <c r="A432" s="208" t="s">
        <v>890</v>
      </c>
      <c r="B432" s="207">
        <v>40694</v>
      </c>
      <c r="C432" s="206" t="s">
        <v>1455</v>
      </c>
      <c r="E432" s="208">
        <v>468</v>
      </c>
      <c r="F432" s="208">
        <v>86.7</v>
      </c>
      <c r="G432" s="206">
        <v>0.55000000000000004</v>
      </c>
      <c r="H432" s="206">
        <v>126</v>
      </c>
      <c r="R432" s="206">
        <v>0</v>
      </c>
      <c r="V432" s="206">
        <v>0</v>
      </c>
      <c r="W432" s="206">
        <v>0</v>
      </c>
      <c r="X432" s="206">
        <v>0</v>
      </c>
      <c r="Y432" s="206">
        <v>0</v>
      </c>
      <c r="Z432" s="206">
        <v>0</v>
      </c>
      <c r="AA432" s="206">
        <v>0</v>
      </c>
      <c r="AB432" s="206">
        <v>0</v>
      </c>
      <c r="AC432" s="206">
        <v>0</v>
      </c>
      <c r="AD432" s="206">
        <v>0</v>
      </c>
    </row>
    <row r="433" spans="1:30" x14ac:dyDescent="0.2">
      <c r="A433" s="208" t="s">
        <v>891</v>
      </c>
      <c r="B433" s="207">
        <v>40694</v>
      </c>
      <c r="C433" s="206" t="s">
        <v>1456</v>
      </c>
      <c r="E433" s="208">
        <v>199</v>
      </c>
      <c r="F433" s="208">
        <v>91.07</v>
      </c>
      <c r="G433" s="206">
        <v>1.27</v>
      </c>
      <c r="H433" s="206">
        <v>75</v>
      </c>
      <c r="I433" s="206">
        <v>9</v>
      </c>
      <c r="J433" s="206">
        <v>2</v>
      </c>
      <c r="K433" s="206">
        <v>7</v>
      </c>
      <c r="M433" s="208">
        <v>9.5477000000000007</v>
      </c>
      <c r="R433" s="206">
        <v>0.67</v>
      </c>
      <c r="S433" s="206">
        <v>5</v>
      </c>
      <c r="T433" s="206">
        <v>0</v>
      </c>
      <c r="U433" s="206">
        <v>10</v>
      </c>
      <c r="V433" s="206">
        <v>100</v>
      </c>
      <c r="W433" s="206">
        <v>0</v>
      </c>
      <c r="X433" s="206">
        <v>0</v>
      </c>
      <c r="Y433" s="206">
        <v>98.46</v>
      </c>
      <c r="Z433" s="206">
        <v>0</v>
      </c>
      <c r="AA433" s="206">
        <v>1.54</v>
      </c>
      <c r="AB433" s="206">
        <v>100</v>
      </c>
      <c r="AC433" s="206">
        <v>0</v>
      </c>
      <c r="AD433" s="206">
        <v>0</v>
      </c>
    </row>
  </sheetData>
  <autoFilter ref="A1:AD43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3:Q13"/>
  <sheetViews>
    <sheetView topLeftCell="A8" workbookViewId="0">
      <selection activeCell="K12" sqref="K12"/>
    </sheetView>
  </sheetViews>
  <sheetFormatPr defaultRowHeight="15" x14ac:dyDescent="0.25"/>
  <cols>
    <col min="1" max="1" width="18.7109375" customWidth="1"/>
    <col min="12" max="12" width="17.7109375" customWidth="1"/>
  </cols>
  <sheetData>
    <row r="3" spans="1:17" ht="26.25" x14ac:dyDescent="0.25">
      <c r="A3" s="463" t="str">
        <f>TEXT('2012 SIP Goals'!$A$3,"0000")&amp;"-"&amp;VLOOKUP('2012 SIP Goals'!$A$3,SchList!$A$2:$B$509,2,FALSE)</f>
        <v>9999-District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5"/>
      <c r="M3" s="74"/>
      <c r="N3" s="74"/>
      <c r="O3" s="74"/>
      <c r="P3" s="74"/>
      <c r="Q3" s="74"/>
    </row>
    <row r="4" spans="1:17" ht="15.75" thickBot="1" x14ac:dyDescent="0.3"/>
    <row r="5" spans="1:17" ht="18.75" thickBot="1" x14ac:dyDescent="0.3">
      <c r="A5" s="468" t="s">
        <v>3301</v>
      </c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70"/>
    </row>
    <row r="6" spans="1:17" ht="51" customHeight="1" x14ac:dyDescent="0.25">
      <c r="A6" s="471" t="s">
        <v>12</v>
      </c>
      <c r="B6" s="473" t="s">
        <v>2085</v>
      </c>
      <c r="C6" s="475" t="s">
        <v>2086</v>
      </c>
      <c r="D6" s="476"/>
      <c r="E6" s="476"/>
      <c r="F6" s="477"/>
      <c r="G6" s="478" t="s">
        <v>2087</v>
      </c>
      <c r="H6" s="479"/>
      <c r="I6" s="480" t="s">
        <v>2088</v>
      </c>
      <c r="J6" s="481"/>
      <c r="K6" s="466" t="s">
        <v>2089</v>
      </c>
      <c r="L6" s="473" t="s">
        <v>3637</v>
      </c>
    </row>
    <row r="7" spans="1:17" ht="34.5" customHeight="1" thickBot="1" x14ac:dyDescent="0.3">
      <c r="A7" s="472"/>
      <c r="B7" s="474"/>
      <c r="C7" s="130" t="s">
        <v>1</v>
      </c>
      <c r="D7" s="131" t="s">
        <v>2076</v>
      </c>
      <c r="E7" s="131" t="s">
        <v>6</v>
      </c>
      <c r="F7" s="132" t="s">
        <v>5</v>
      </c>
      <c r="G7" s="130" t="s">
        <v>1</v>
      </c>
      <c r="H7" s="132" t="s">
        <v>2076</v>
      </c>
      <c r="I7" s="130" t="s">
        <v>1</v>
      </c>
      <c r="J7" s="131" t="s">
        <v>2076</v>
      </c>
      <c r="K7" s="467"/>
      <c r="L7" s="474"/>
    </row>
    <row r="8" spans="1:17" ht="30.75" customHeight="1" x14ac:dyDescent="0.25">
      <c r="A8" s="133" t="s">
        <v>3229</v>
      </c>
      <c r="B8" s="107" t="str">
        <f>IFERROR(IF(VLOOKUP('2012 SIP Goals'!$A$3,'SG11'!$A$3:$AI$500,34,FALSE)="03","NA",IF(L8=0,"NA",IF(L8&gt;524,"A",IF(L8&gt;494,"B",IF(L8&gt;434,"C",IF(L8&gt;394,"D","F")))))),"")</f>
        <v>A</v>
      </c>
      <c r="C8" s="141">
        <f>IFERROR(C11+C12,"")</f>
        <v>67.599999999999994</v>
      </c>
      <c r="D8" s="142">
        <f>IFERROR(D11+D12,"")</f>
        <v>73.900000000000006</v>
      </c>
      <c r="E8" s="142">
        <f t="shared" ref="E8:J8" si="0">IFERROR(E11+E12,"")</f>
        <v>84</v>
      </c>
      <c r="F8" s="143">
        <f t="shared" si="0"/>
        <v>52.3</v>
      </c>
      <c r="G8" s="141">
        <f t="shared" si="0"/>
        <v>66</v>
      </c>
      <c r="H8" s="143">
        <f t="shared" si="0"/>
        <v>72</v>
      </c>
      <c r="I8" s="141">
        <f t="shared" si="0"/>
        <v>70</v>
      </c>
      <c r="J8" s="142">
        <f t="shared" si="0"/>
        <v>71</v>
      </c>
      <c r="K8" s="144"/>
      <c r="L8" s="145">
        <f>IFERROR(ROUND(SUM(C8:K8),0),"")</f>
        <v>557</v>
      </c>
    </row>
    <row r="9" spans="1:17" ht="64.5" customHeight="1" x14ac:dyDescent="0.25">
      <c r="A9" s="161" t="s">
        <v>3306</v>
      </c>
      <c r="B9" s="162"/>
      <c r="C9" s="163">
        <f>IFERROR((C10*C8/100),"")</f>
        <v>0</v>
      </c>
      <c r="D9" s="164">
        <f t="shared" ref="D9:J9" si="1">IFERROR((D10*D8/100),"")</f>
        <v>0</v>
      </c>
      <c r="E9" s="164">
        <f t="shared" si="1"/>
        <v>0</v>
      </c>
      <c r="F9" s="165">
        <f t="shared" si="1"/>
        <v>0</v>
      </c>
      <c r="G9" s="163">
        <f t="shared" si="1"/>
        <v>0</v>
      </c>
      <c r="H9" s="165">
        <f t="shared" si="1"/>
        <v>0</v>
      </c>
      <c r="I9" s="163">
        <f t="shared" si="1"/>
        <v>0</v>
      </c>
      <c r="J9" s="164">
        <f t="shared" si="1"/>
        <v>0</v>
      </c>
      <c r="K9" s="166"/>
      <c r="L9" s="167"/>
    </row>
    <row r="10" spans="1:17" ht="33.75" customHeight="1" x14ac:dyDescent="0.25">
      <c r="A10" s="168" t="s">
        <v>3321</v>
      </c>
      <c r="B10" s="169"/>
      <c r="C10" s="170"/>
      <c r="D10" s="171"/>
      <c r="E10" s="172"/>
      <c r="F10" s="173"/>
      <c r="G10" s="170"/>
      <c r="H10" s="171"/>
      <c r="I10" s="174"/>
      <c r="J10" s="172"/>
      <c r="K10" s="175"/>
      <c r="L10" s="176"/>
    </row>
    <row r="11" spans="1:17" ht="38.25" customHeight="1" x14ac:dyDescent="0.25">
      <c r="A11" s="133" t="s">
        <v>2091</v>
      </c>
      <c r="B11" s="169"/>
      <c r="C11" s="146">
        <f>IFERROR(VLOOKUP(C12,'Criteria Table'!$A$2:$I$102,2,FALSE),"")</f>
        <v>3.6</v>
      </c>
      <c r="D11" s="147">
        <f>IFERROR(VLOOKUP(D12,'Criteria Table'!$A$2:$I$102,2,FALSE),"")</f>
        <v>2.9000000000000004</v>
      </c>
      <c r="E11" s="147">
        <f>IFERROR(VLOOKUP(E12,'Criteria Table'!$A$2:$I$102,4,FALSE),"")</f>
        <v>1</v>
      </c>
      <c r="F11" s="148">
        <f>IFERROR(VLOOKUP(F12,'Criteria Table'!$A$2:$I$102,2,FALSE),"")</f>
        <v>5.3000000000000007</v>
      </c>
      <c r="G11" s="134">
        <f>IFERROR(VLOOKUP(G12,'Criteria Table'!$A$2:$I$102,6,FALSE),"")</f>
        <v>5</v>
      </c>
      <c r="H11" s="136">
        <f>IFERROR(VLOOKUP(H12,'Criteria Table'!$A$2:$I$102,6,FALSE),"")</f>
        <v>5</v>
      </c>
      <c r="I11" s="134">
        <f>IFERROR(VLOOKUP(I12,'Criteria Table'!$A$2:$I$102,6,FALSE),"")</f>
        <v>10</v>
      </c>
      <c r="J11" s="135">
        <f>IFERROR(VLOOKUP(J12,'Criteria Table'!$A$2:$I$102,6,FALSE),"")</f>
        <v>5</v>
      </c>
      <c r="K11" s="137"/>
      <c r="L11" s="107"/>
    </row>
    <row r="12" spans="1:17" ht="38.25" customHeight="1" thickBot="1" x14ac:dyDescent="0.3">
      <c r="A12" s="133">
        <v>2011</v>
      </c>
      <c r="B12" s="107" t="str">
        <f>IFERROR(IF(VLOOKUP('2012 SIP Goals'!$A$3,'SG11'!$A$3:$AI$500,3,FALSE)="","NG",IFERROR(VLOOKUP('2012 SIP Goals'!$A$3,'SG11'!$A$3:$AI$500,3,FALSE),"")),"")</f>
        <v>B</v>
      </c>
      <c r="C12" s="141">
        <f>IFERROR(VLOOKUP('2012 SIP Goals'!$A$3,'SG11'!$A$3:$AI$500,14,FALSE),"")</f>
        <v>64</v>
      </c>
      <c r="D12" s="142">
        <f>IFERROR(VLOOKUP('2012 SIP Goals'!$A$3,'SG11'!$A$3:$AI$500,15,FALSE),"")</f>
        <v>71</v>
      </c>
      <c r="E12" s="142">
        <f>IFERROR(VLOOKUP('2012 SIP Goals'!$A$3,'SG11'!$A$3:$AI$500,16,FALSE),"")</f>
        <v>83</v>
      </c>
      <c r="F12" s="143">
        <f>IFERROR(VLOOKUP('2012 SIP Goals'!$A$3,'SG11'!$A$3:$AI$500,17,FALSE),"")</f>
        <v>47</v>
      </c>
      <c r="G12" s="141">
        <f>IFERROR(VLOOKUP('2012 SIP Goals'!$A$3,'SG11'!$A$3:$AI$500,18,FALSE),"")</f>
        <v>61</v>
      </c>
      <c r="H12" s="143">
        <f>IFERROR(VLOOKUP('2012 SIP Goals'!$A$3,'SG11'!$A$3:$AI$500,19,FALSE),"")</f>
        <v>67</v>
      </c>
      <c r="I12" s="141">
        <f>IFERROR(VLOOKUP('2012 SIP Goals'!$A$3,'SG11'!$A$3:$AI$500,20,FALSE),"")</f>
        <v>60</v>
      </c>
      <c r="J12" s="142">
        <f>IFERROR(VLOOKUP('2012 SIP Goals'!$A$3,'SG11'!$A$3:$AI$500,21,FALSE),"")</f>
        <v>66</v>
      </c>
      <c r="K12" s="144">
        <f>IFERROR(VLOOKUP('2012 SIP Goals'!$A$3,'SG11'!$A$3:$AI$500,22,FALSE),"")</f>
        <v>0</v>
      </c>
      <c r="L12" s="145">
        <f>IFERROR(VLOOKUP('2012 SIP Goals'!$A$3,'SG11'!$A$3:$AI$500,23,FALSE),"")</f>
        <v>519</v>
      </c>
    </row>
    <row r="13" spans="1:17" ht="54" customHeight="1" thickBot="1" x14ac:dyDescent="0.3">
      <c r="A13" s="461" t="s">
        <v>2105</v>
      </c>
      <c r="B13" s="462"/>
      <c r="C13" s="138" t="s">
        <v>2104</v>
      </c>
      <c r="D13" s="139"/>
      <c r="E13" s="139"/>
      <c r="F13" s="139"/>
      <c r="G13" s="139"/>
      <c r="H13" s="139"/>
      <c r="I13" s="139"/>
      <c r="J13" s="139"/>
      <c r="K13" s="139"/>
      <c r="L13" s="140"/>
    </row>
  </sheetData>
  <mergeCells count="10">
    <mergeCell ref="A13:B13"/>
    <mergeCell ref="A3:L3"/>
    <mergeCell ref="K6:K7"/>
    <mergeCell ref="A5:L5"/>
    <mergeCell ref="A6:A7"/>
    <mergeCell ref="B6:B7"/>
    <mergeCell ref="C6:F6"/>
    <mergeCell ref="G6:H6"/>
    <mergeCell ref="I6:J6"/>
    <mergeCell ref="L6:L7"/>
  </mergeCells>
  <pageMargins left="0.7" right="0.7" top="0.75" bottom="0.75" header="0.3" footer="0.3"/>
  <pageSetup orientation="landscape" r:id="rId1"/>
  <headerFooter>
    <oddFooter>&amp;RFor questions regarding this report, call Dr. Yuwadee Wongbundhit at 305-995-1988.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23"/>
  <sheetViews>
    <sheetView workbookViewId="0">
      <selection sqref="A1:E1"/>
    </sheetView>
  </sheetViews>
  <sheetFormatPr defaultRowHeight="12.75" x14ac:dyDescent="0.2"/>
  <cols>
    <col min="1" max="1" width="9.28515625" style="193" customWidth="1"/>
    <col min="2" max="2" width="15.85546875" style="193" customWidth="1"/>
    <col min="3" max="3" width="9.28515625" style="193" customWidth="1"/>
    <col min="4" max="4" width="39.5703125" style="194" customWidth="1"/>
    <col min="5" max="5" width="13.5703125" style="195" customWidth="1"/>
    <col min="6" max="6" width="13.28515625" style="195" customWidth="1"/>
    <col min="7" max="7" width="13.5703125" style="210" customWidth="1"/>
    <col min="8" max="8" width="9.140625" style="194"/>
    <col min="9" max="9" width="9.140625" style="209"/>
    <col min="10" max="16384" width="9.140625" style="194"/>
  </cols>
  <sheetData>
    <row r="1" spans="1:9" x14ac:dyDescent="0.2">
      <c r="A1" s="403"/>
      <c r="B1" s="403"/>
      <c r="C1" s="411" t="s">
        <v>3187</v>
      </c>
      <c r="D1" s="411"/>
      <c r="E1" s="412"/>
      <c r="F1" s="412"/>
      <c r="G1" s="413"/>
      <c r="H1" s="410"/>
      <c r="I1" s="414"/>
    </row>
    <row r="2" spans="1:9" x14ac:dyDescent="0.2">
      <c r="A2" s="403"/>
      <c r="B2" s="403"/>
      <c r="C2" s="412">
        <f>COLUMN()-2</f>
        <v>1</v>
      </c>
      <c r="D2" s="412">
        <f t="shared" ref="D2:I2" si="0">COLUMN()-2</f>
        <v>2</v>
      </c>
      <c r="E2" s="412">
        <f t="shared" si="0"/>
        <v>3</v>
      </c>
      <c r="F2" s="412">
        <f t="shared" si="0"/>
        <v>4</v>
      </c>
      <c r="G2" s="412">
        <f t="shared" si="0"/>
        <v>5</v>
      </c>
      <c r="H2" s="412">
        <f t="shared" si="0"/>
        <v>6</v>
      </c>
      <c r="I2" s="412">
        <f t="shared" si="0"/>
        <v>7</v>
      </c>
    </row>
    <row r="3" spans="1:9" x14ac:dyDescent="0.2">
      <c r="A3" s="403"/>
      <c r="B3" s="403"/>
      <c r="C3" s="404" t="s">
        <v>3188</v>
      </c>
      <c r="D3" s="404"/>
      <c r="E3" s="403"/>
      <c r="F3" s="403"/>
      <c r="G3" s="415"/>
      <c r="H3" s="410"/>
      <c r="I3" s="414"/>
    </row>
    <row r="4" spans="1:9" ht="76.5" x14ac:dyDescent="0.2">
      <c r="A4" s="397" t="s">
        <v>3189</v>
      </c>
      <c r="B4" s="397" t="s">
        <v>892</v>
      </c>
      <c r="C4" s="397" t="s">
        <v>3190</v>
      </c>
      <c r="D4" s="397" t="s">
        <v>3191</v>
      </c>
      <c r="E4" s="398" t="s">
        <v>3192</v>
      </c>
      <c r="F4" s="399" t="s">
        <v>3193</v>
      </c>
      <c r="G4" s="400" t="s">
        <v>3194</v>
      </c>
      <c r="H4" s="401" t="s">
        <v>3638</v>
      </c>
      <c r="I4" s="402" t="s">
        <v>3639</v>
      </c>
    </row>
    <row r="5" spans="1:9" x14ac:dyDescent="0.2">
      <c r="A5" s="403">
        <v>13</v>
      </c>
      <c r="B5" s="403" t="s">
        <v>30</v>
      </c>
      <c r="C5" s="403">
        <v>921</v>
      </c>
      <c r="D5" s="404" t="s">
        <v>3640</v>
      </c>
      <c r="E5" s="405">
        <v>0</v>
      </c>
      <c r="F5" s="406">
        <v>0</v>
      </c>
      <c r="G5" s="407">
        <v>0</v>
      </c>
      <c r="H5" s="408">
        <v>9</v>
      </c>
      <c r="I5" s="409">
        <v>0</v>
      </c>
    </row>
    <row r="6" spans="1:9" x14ac:dyDescent="0.2">
      <c r="A6" s="403">
        <v>13</v>
      </c>
      <c r="B6" s="403" t="s">
        <v>30</v>
      </c>
      <c r="C6" s="403">
        <v>2060</v>
      </c>
      <c r="D6" s="404" t="s">
        <v>3641</v>
      </c>
      <c r="E6" s="405">
        <v>0</v>
      </c>
      <c r="F6" s="406">
        <v>0</v>
      </c>
      <c r="G6" s="407">
        <v>0</v>
      </c>
      <c r="H6" s="408">
        <v>1</v>
      </c>
      <c r="I6" s="409">
        <v>0</v>
      </c>
    </row>
    <row r="7" spans="1:9" x14ac:dyDescent="0.2">
      <c r="A7" s="403">
        <v>13</v>
      </c>
      <c r="B7" s="403" t="s">
        <v>30</v>
      </c>
      <c r="C7" s="403">
        <v>2861</v>
      </c>
      <c r="D7" s="404" t="s">
        <v>2176</v>
      </c>
      <c r="E7" s="405">
        <v>15.78</v>
      </c>
      <c r="F7" s="406">
        <v>10.52</v>
      </c>
      <c r="G7" s="407">
        <v>15.78</v>
      </c>
      <c r="H7" s="408">
        <v>19</v>
      </c>
      <c r="I7" s="409">
        <v>3</v>
      </c>
    </row>
    <row r="8" spans="1:9" x14ac:dyDescent="0.2">
      <c r="A8" s="403">
        <v>13</v>
      </c>
      <c r="B8" s="403" t="s">
        <v>30</v>
      </c>
      <c r="C8" s="403">
        <v>5042</v>
      </c>
      <c r="D8" s="404" t="s">
        <v>3642</v>
      </c>
      <c r="E8" s="405">
        <v>0</v>
      </c>
      <c r="F8" s="406">
        <v>0</v>
      </c>
      <c r="G8" s="407">
        <v>0</v>
      </c>
      <c r="H8" s="408">
        <v>2</v>
      </c>
      <c r="I8" s="409">
        <v>0</v>
      </c>
    </row>
    <row r="9" spans="1:9" x14ac:dyDescent="0.2">
      <c r="A9" s="403">
        <v>13</v>
      </c>
      <c r="B9" s="403" t="s">
        <v>30</v>
      </c>
      <c r="C9" s="403">
        <v>6009</v>
      </c>
      <c r="D9" s="404" t="s">
        <v>3643</v>
      </c>
      <c r="E9" s="405">
        <v>0</v>
      </c>
      <c r="F9" s="406">
        <v>0</v>
      </c>
      <c r="G9" s="407">
        <v>0</v>
      </c>
      <c r="H9" s="408">
        <v>0</v>
      </c>
      <c r="I9" s="409">
        <v>0</v>
      </c>
    </row>
    <row r="10" spans="1:9" x14ac:dyDescent="0.2">
      <c r="A10" s="403">
        <v>13</v>
      </c>
      <c r="B10" s="403" t="s">
        <v>30</v>
      </c>
      <c r="C10" s="403">
        <v>6040</v>
      </c>
      <c r="D10" s="404" t="s">
        <v>2177</v>
      </c>
      <c r="E10" s="405">
        <v>90.32</v>
      </c>
      <c r="F10" s="406">
        <v>90.32</v>
      </c>
      <c r="G10" s="407">
        <v>90.32</v>
      </c>
      <c r="H10" s="408">
        <v>62</v>
      </c>
      <c r="I10" s="409">
        <v>56</v>
      </c>
    </row>
    <row r="11" spans="1:9" x14ac:dyDescent="0.2">
      <c r="A11" s="403">
        <v>13</v>
      </c>
      <c r="B11" s="403" t="s">
        <v>30</v>
      </c>
      <c r="C11" s="403">
        <v>6281</v>
      </c>
      <c r="D11" s="404" t="s">
        <v>610</v>
      </c>
      <c r="E11" s="405">
        <v>0</v>
      </c>
      <c r="F11" s="406">
        <v>0</v>
      </c>
      <c r="G11" s="407">
        <v>0</v>
      </c>
      <c r="H11" s="408">
        <v>9</v>
      </c>
      <c r="I11" s="409">
        <v>0</v>
      </c>
    </row>
    <row r="12" spans="1:9" x14ac:dyDescent="0.2">
      <c r="A12" s="403">
        <v>13</v>
      </c>
      <c r="B12" s="403" t="s">
        <v>30</v>
      </c>
      <c r="C12" s="403">
        <v>7001</v>
      </c>
      <c r="D12" s="404" t="s">
        <v>869</v>
      </c>
      <c r="E12" s="405">
        <v>71.42</v>
      </c>
      <c r="F12" s="406">
        <v>71.42</v>
      </c>
      <c r="G12" s="407">
        <v>71.42</v>
      </c>
      <c r="H12" s="408">
        <v>7</v>
      </c>
      <c r="I12" s="409">
        <v>5</v>
      </c>
    </row>
    <row r="13" spans="1:9" x14ac:dyDescent="0.2">
      <c r="A13" s="403">
        <v>13</v>
      </c>
      <c r="B13" s="403" t="s">
        <v>30</v>
      </c>
      <c r="C13" s="403">
        <v>7004</v>
      </c>
      <c r="D13" s="404" t="s">
        <v>3644</v>
      </c>
      <c r="E13" s="405">
        <v>12.5</v>
      </c>
      <c r="F13" s="406">
        <v>0</v>
      </c>
      <c r="G13" s="407">
        <v>12.5</v>
      </c>
      <c r="H13" s="408">
        <v>8</v>
      </c>
      <c r="I13" s="409">
        <v>1</v>
      </c>
    </row>
    <row r="14" spans="1:9" x14ac:dyDescent="0.2">
      <c r="A14" s="403">
        <v>13</v>
      </c>
      <c r="B14" s="403" t="s">
        <v>30</v>
      </c>
      <c r="C14" s="403">
        <v>7007</v>
      </c>
      <c r="D14" s="404" t="s">
        <v>2178</v>
      </c>
      <c r="E14" s="405">
        <v>83.07</v>
      </c>
      <c r="F14" s="406">
        <v>83.07</v>
      </c>
      <c r="G14" s="407">
        <v>83.07</v>
      </c>
      <c r="H14" s="408">
        <v>65</v>
      </c>
      <c r="I14" s="409">
        <v>54</v>
      </c>
    </row>
    <row r="15" spans="1:9" x14ac:dyDescent="0.2">
      <c r="A15" s="403">
        <v>13</v>
      </c>
      <c r="B15" s="403" t="s">
        <v>30</v>
      </c>
      <c r="C15" s="403">
        <v>7009</v>
      </c>
      <c r="D15" s="404" t="s">
        <v>2179</v>
      </c>
      <c r="E15" s="405">
        <v>93.75</v>
      </c>
      <c r="F15" s="406">
        <v>93.75</v>
      </c>
      <c r="G15" s="407">
        <v>93.75</v>
      </c>
      <c r="H15" s="408">
        <v>16</v>
      </c>
      <c r="I15" s="409">
        <v>15</v>
      </c>
    </row>
    <row r="16" spans="1:9" x14ac:dyDescent="0.2">
      <c r="A16" s="403">
        <v>13</v>
      </c>
      <c r="B16" s="403" t="s">
        <v>30</v>
      </c>
      <c r="C16" s="403">
        <v>7011</v>
      </c>
      <c r="D16" s="404" t="s">
        <v>685</v>
      </c>
      <c r="E16" s="405">
        <v>74.489999999999995</v>
      </c>
      <c r="F16" s="406">
        <v>73.930000000000007</v>
      </c>
      <c r="G16" s="407">
        <v>74.3</v>
      </c>
      <c r="H16" s="408">
        <v>541</v>
      </c>
      <c r="I16" s="409">
        <v>402</v>
      </c>
    </row>
    <row r="17" spans="1:9" x14ac:dyDescent="0.2">
      <c r="A17" s="403">
        <v>13</v>
      </c>
      <c r="B17" s="403" t="s">
        <v>30</v>
      </c>
      <c r="C17" s="403">
        <v>7014</v>
      </c>
      <c r="D17" s="404" t="s">
        <v>3645</v>
      </c>
      <c r="E17" s="405">
        <v>0</v>
      </c>
      <c r="F17" s="406">
        <v>0</v>
      </c>
      <c r="G17" s="407">
        <v>0</v>
      </c>
      <c r="H17" s="408">
        <v>1</v>
      </c>
      <c r="I17" s="409">
        <v>0</v>
      </c>
    </row>
    <row r="18" spans="1:9" x14ac:dyDescent="0.2">
      <c r="A18" s="403">
        <v>13</v>
      </c>
      <c r="B18" s="403" t="s">
        <v>30</v>
      </c>
      <c r="C18" s="403">
        <v>7015</v>
      </c>
      <c r="D18" s="404" t="s">
        <v>2180</v>
      </c>
      <c r="E18" s="405">
        <v>5.34</v>
      </c>
      <c r="F18" s="406">
        <v>5.34</v>
      </c>
      <c r="G18" s="407">
        <v>3.2</v>
      </c>
      <c r="H18" s="408">
        <v>187</v>
      </c>
      <c r="I18" s="409">
        <v>6</v>
      </c>
    </row>
    <row r="19" spans="1:9" x14ac:dyDescent="0.2">
      <c r="A19" s="403">
        <v>13</v>
      </c>
      <c r="B19" s="403" t="s">
        <v>30</v>
      </c>
      <c r="C19" s="403">
        <v>7017</v>
      </c>
      <c r="D19" s="404" t="s">
        <v>691</v>
      </c>
      <c r="E19" s="405">
        <v>5.81</v>
      </c>
      <c r="F19" s="406">
        <v>5.81</v>
      </c>
      <c r="G19" s="407">
        <v>5.45</v>
      </c>
      <c r="H19" s="408">
        <v>275</v>
      </c>
      <c r="I19" s="409">
        <v>15</v>
      </c>
    </row>
    <row r="20" spans="1:9" x14ac:dyDescent="0.2">
      <c r="A20" s="403">
        <v>13</v>
      </c>
      <c r="B20" s="403" t="s">
        <v>30</v>
      </c>
      <c r="C20" s="403">
        <v>7018</v>
      </c>
      <c r="D20" s="404" t="s">
        <v>693</v>
      </c>
      <c r="E20" s="405">
        <v>94.18</v>
      </c>
      <c r="F20" s="406">
        <v>94.18</v>
      </c>
      <c r="G20" s="407">
        <v>94.18</v>
      </c>
      <c r="H20" s="408">
        <v>86</v>
      </c>
      <c r="I20" s="409">
        <v>81</v>
      </c>
    </row>
    <row r="21" spans="1:9" x14ac:dyDescent="0.2">
      <c r="A21" s="403">
        <v>13</v>
      </c>
      <c r="B21" s="403" t="s">
        <v>30</v>
      </c>
      <c r="C21" s="403">
        <v>7019</v>
      </c>
      <c r="D21" s="404" t="s">
        <v>3646</v>
      </c>
      <c r="E21" s="405">
        <v>0</v>
      </c>
      <c r="F21" s="406">
        <v>0</v>
      </c>
      <c r="G21" s="407">
        <v>0</v>
      </c>
      <c r="H21" s="408">
        <v>6</v>
      </c>
      <c r="I21" s="409">
        <v>0</v>
      </c>
    </row>
    <row r="22" spans="1:9" x14ac:dyDescent="0.2">
      <c r="A22" s="403">
        <v>13</v>
      </c>
      <c r="B22" s="403" t="s">
        <v>30</v>
      </c>
      <c r="C22" s="403">
        <v>7020</v>
      </c>
      <c r="D22" s="404" t="s">
        <v>2181</v>
      </c>
      <c r="E22" s="405">
        <v>95.45</v>
      </c>
      <c r="F22" s="406">
        <v>95.45</v>
      </c>
      <c r="G22" s="407">
        <v>95.45</v>
      </c>
      <c r="H22" s="408">
        <v>220</v>
      </c>
      <c r="I22" s="409">
        <v>210</v>
      </c>
    </row>
    <row r="23" spans="1:9" x14ac:dyDescent="0.2">
      <c r="A23" s="403">
        <v>13</v>
      </c>
      <c r="B23" s="403" t="s">
        <v>30</v>
      </c>
      <c r="C23" s="403">
        <v>7022</v>
      </c>
      <c r="D23" s="404" t="s">
        <v>697</v>
      </c>
      <c r="E23" s="405">
        <v>71.62</v>
      </c>
      <c r="F23" s="406">
        <v>71.62</v>
      </c>
      <c r="G23" s="407">
        <v>71.62</v>
      </c>
      <c r="H23" s="408">
        <v>74</v>
      </c>
      <c r="I23" s="409">
        <v>53</v>
      </c>
    </row>
    <row r="24" spans="1:9" x14ac:dyDescent="0.2">
      <c r="A24" s="403">
        <v>13</v>
      </c>
      <c r="B24" s="403" t="s">
        <v>30</v>
      </c>
      <c r="C24" s="403">
        <v>7030</v>
      </c>
      <c r="D24" s="404" t="s">
        <v>2182</v>
      </c>
      <c r="E24" s="405">
        <v>41.1</v>
      </c>
      <c r="F24" s="406">
        <v>40.71</v>
      </c>
      <c r="G24" s="407">
        <v>38.33</v>
      </c>
      <c r="H24" s="408">
        <v>253</v>
      </c>
      <c r="I24" s="409">
        <v>97</v>
      </c>
    </row>
    <row r="25" spans="1:9" x14ac:dyDescent="0.2">
      <c r="A25" s="403">
        <v>13</v>
      </c>
      <c r="B25" s="403" t="s">
        <v>30</v>
      </c>
      <c r="C25" s="403">
        <v>7036</v>
      </c>
      <c r="D25" s="404" t="s">
        <v>3647</v>
      </c>
      <c r="E25" s="405">
        <v>0</v>
      </c>
      <c r="F25" s="406">
        <v>0</v>
      </c>
      <c r="G25" s="407">
        <v>0</v>
      </c>
      <c r="H25" s="408">
        <v>1</v>
      </c>
      <c r="I25" s="409">
        <v>0</v>
      </c>
    </row>
    <row r="26" spans="1:9" x14ac:dyDescent="0.2">
      <c r="A26" s="403">
        <v>13</v>
      </c>
      <c r="B26" s="403" t="s">
        <v>30</v>
      </c>
      <c r="C26" s="403">
        <v>7037</v>
      </c>
      <c r="D26" s="404" t="s">
        <v>2163</v>
      </c>
      <c r="E26" s="405">
        <v>89.47</v>
      </c>
      <c r="F26" s="406">
        <v>89.47</v>
      </c>
      <c r="G26" s="407">
        <v>89.47</v>
      </c>
      <c r="H26" s="408">
        <v>38</v>
      </c>
      <c r="I26" s="409">
        <v>34</v>
      </c>
    </row>
    <row r="27" spans="1:9" x14ac:dyDescent="0.2">
      <c r="A27" s="403">
        <v>13</v>
      </c>
      <c r="B27" s="403" t="s">
        <v>30</v>
      </c>
      <c r="C27" s="403">
        <v>7041</v>
      </c>
      <c r="D27" s="404" t="s">
        <v>2183</v>
      </c>
      <c r="E27" s="405">
        <v>98</v>
      </c>
      <c r="F27" s="406">
        <v>98</v>
      </c>
      <c r="G27" s="407">
        <v>98</v>
      </c>
      <c r="H27" s="408">
        <v>50</v>
      </c>
      <c r="I27" s="409">
        <v>49</v>
      </c>
    </row>
    <row r="28" spans="1:9" x14ac:dyDescent="0.2">
      <c r="A28" s="403">
        <v>13</v>
      </c>
      <c r="B28" s="403" t="s">
        <v>30</v>
      </c>
      <c r="C28" s="403">
        <v>7042</v>
      </c>
      <c r="D28" s="404" t="s">
        <v>876</v>
      </c>
      <c r="E28" s="405">
        <v>0</v>
      </c>
      <c r="F28" s="406">
        <v>0</v>
      </c>
      <c r="G28" s="407">
        <v>0</v>
      </c>
      <c r="H28" s="408">
        <v>1</v>
      </c>
      <c r="I28" s="409">
        <v>0</v>
      </c>
    </row>
    <row r="29" spans="1:9" x14ac:dyDescent="0.2">
      <c r="A29" s="403">
        <v>13</v>
      </c>
      <c r="B29" s="403" t="s">
        <v>30</v>
      </c>
      <c r="C29" s="403">
        <v>7049</v>
      </c>
      <c r="D29" s="404" t="s">
        <v>2184</v>
      </c>
      <c r="E29" s="405">
        <v>69.25</v>
      </c>
      <c r="F29" s="406">
        <v>68.58</v>
      </c>
      <c r="G29" s="407">
        <v>68.91</v>
      </c>
      <c r="H29" s="408">
        <v>296</v>
      </c>
      <c r="I29" s="409">
        <v>204</v>
      </c>
    </row>
    <row r="30" spans="1:9" x14ac:dyDescent="0.2">
      <c r="A30" s="403">
        <v>13</v>
      </c>
      <c r="B30" s="403" t="s">
        <v>30</v>
      </c>
      <c r="C30" s="403">
        <v>7051</v>
      </c>
      <c r="D30" s="404" t="s">
        <v>707</v>
      </c>
      <c r="E30" s="405">
        <v>70.33</v>
      </c>
      <c r="F30" s="406">
        <v>70.22</v>
      </c>
      <c r="G30" s="407">
        <v>70.010000000000005</v>
      </c>
      <c r="H30" s="408">
        <v>917</v>
      </c>
      <c r="I30" s="409">
        <v>642</v>
      </c>
    </row>
    <row r="31" spans="1:9" x14ac:dyDescent="0.2">
      <c r="A31" s="403">
        <v>13</v>
      </c>
      <c r="B31" s="403" t="s">
        <v>30</v>
      </c>
      <c r="C31" s="403">
        <v>7055</v>
      </c>
      <c r="D31" s="404" t="s">
        <v>3196</v>
      </c>
      <c r="E31" s="405">
        <v>84.21</v>
      </c>
      <c r="F31" s="406">
        <v>84.21</v>
      </c>
      <c r="G31" s="407">
        <v>84.21</v>
      </c>
      <c r="H31" s="408">
        <v>19</v>
      </c>
      <c r="I31" s="409">
        <v>16</v>
      </c>
    </row>
    <row r="32" spans="1:9" x14ac:dyDescent="0.2">
      <c r="A32" s="403">
        <v>13</v>
      </c>
      <c r="B32" s="403" t="s">
        <v>30</v>
      </c>
      <c r="C32" s="403">
        <v>7061</v>
      </c>
      <c r="D32" s="404" t="s">
        <v>2185</v>
      </c>
      <c r="E32" s="405">
        <v>100</v>
      </c>
      <c r="F32" s="406">
        <v>100</v>
      </c>
      <c r="G32" s="407">
        <v>100</v>
      </c>
      <c r="H32" s="408">
        <v>44</v>
      </c>
      <c r="I32" s="409">
        <v>44</v>
      </c>
    </row>
    <row r="33" spans="1:9" x14ac:dyDescent="0.2">
      <c r="A33" s="403">
        <v>13</v>
      </c>
      <c r="B33" s="403" t="s">
        <v>30</v>
      </c>
      <c r="C33" s="403">
        <v>7062</v>
      </c>
      <c r="D33" s="404" t="s">
        <v>3197</v>
      </c>
      <c r="E33" s="405">
        <v>23.52</v>
      </c>
      <c r="F33" s="406">
        <v>23.52</v>
      </c>
      <c r="G33" s="407">
        <v>23.52</v>
      </c>
      <c r="H33" s="408">
        <v>85</v>
      </c>
      <c r="I33" s="409">
        <v>20</v>
      </c>
    </row>
    <row r="34" spans="1:9" x14ac:dyDescent="0.2">
      <c r="A34" s="403">
        <v>13</v>
      </c>
      <c r="B34" s="403" t="s">
        <v>30</v>
      </c>
      <c r="C34" s="403">
        <v>7065</v>
      </c>
      <c r="D34" s="404" t="s">
        <v>3198</v>
      </c>
      <c r="E34" s="405">
        <v>0.74</v>
      </c>
      <c r="F34" s="406">
        <v>0.74</v>
      </c>
      <c r="G34" s="407">
        <v>0.74</v>
      </c>
      <c r="H34" s="408">
        <v>135</v>
      </c>
      <c r="I34" s="409">
        <v>1</v>
      </c>
    </row>
    <row r="35" spans="1:9" x14ac:dyDescent="0.2">
      <c r="A35" s="403">
        <v>13</v>
      </c>
      <c r="B35" s="403" t="s">
        <v>30</v>
      </c>
      <c r="C35" s="403">
        <v>7071</v>
      </c>
      <c r="D35" s="404" t="s">
        <v>713</v>
      </c>
      <c r="E35" s="405">
        <v>78.8</v>
      </c>
      <c r="F35" s="406">
        <v>78.209999999999994</v>
      </c>
      <c r="G35" s="407">
        <v>78.8</v>
      </c>
      <c r="H35" s="408">
        <v>840</v>
      </c>
      <c r="I35" s="409">
        <v>662</v>
      </c>
    </row>
    <row r="36" spans="1:9" x14ac:dyDescent="0.2">
      <c r="A36" s="403">
        <v>13</v>
      </c>
      <c r="B36" s="403" t="s">
        <v>30</v>
      </c>
      <c r="C36" s="403">
        <v>7081</v>
      </c>
      <c r="D36" s="404" t="s">
        <v>3199</v>
      </c>
      <c r="E36" s="405">
        <v>91.5</v>
      </c>
      <c r="F36" s="406">
        <v>91.5</v>
      </c>
      <c r="G36" s="407">
        <v>91.5</v>
      </c>
      <c r="H36" s="408">
        <v>106</v>
      </c>
      <c r="I36" s="409">
        <v>97</v>
      </c>
    </row>
    <row r="37" spans="1:9" x14ac:dyDescent="0.2">
      <c r="A37" s="403">
        <v>13</v>
      </c>
      <c r="B37" s="403" t="s">
        <v>30</v>
      </c>
      <c r="C37" s="403">
        <v>7091</v>
      </c>
      <c r="D37" s="404" t="s">
        <v>2186</v>
      </c>
      <c r="E37" s="405">
        <v>97.93</v>
      </c>
      <c r="F37" s="406">
        <v>97.93</v>
      </c>
      <c r="G37" s="407">
        <v>97.93</v>
      </c>
      <c r="H37" s="408">
        <v>97</v>
      </c>
      <c r="I37" s="409">
        <v>95</v>
      </c>
    </row>
    <row r="38" spans="1:9" x14ac:dyDescent="0.2">
      <c r="A38" s="403">
        <v>13</v>
      </c>
      <c r="B38" s="403" t="s">
        <v>30</v>
      </c>
      <c r="C38" s="403">
        <v>7101</v>
      </c>
      <c r="D38" s="404" t="s">
        <v>716</v>
      </c>
      <c r="E38" s="405">
        <v>97.56</v>
      </c>
      <c r="F38" s="406">
        <v>97.42</v>
      </c>
      <c r="G38" s="407">
        <v>97.56</v>
      </c>
      <c r="H38" s="408">
        <v>698</v>
      </c>
      <c r="I38" s="409">
        <v>681</v>
      </c>
    </row>
    <row r="39" spans="1:9" x14ac:dyDescent="0.2">
      <c r="A39" s="403">
        <v>13</v>
      </c>
      <c r="B39" s="403" t="s">
        <v>30</v>
      </c>
      <c r="C39" s="403">
        <v>7111</v>
      </c>
      <c r="D39" s="404" t="s">
        <v>718</v>
      </c>
      <c r="E39" s="405">
        <v>78.12</v>
      </c>
      <c r="F39" s="406">
        <v>77.48</v>
      </c>
      <c r="G39" s="407">
        <v>77.900000000000006</v>
      </c>
      <c r="H39" s="408">
        <v>937</v>
      </c>
      <c r="I39" s="409">
        <v>730</v>
      </c>
    </row>
    <row r="40" spans="1:9" x14ac:dyDescent="0.2">
      <c r="A40" s="403">
        <v>13</v>
      </c>
      <c r="B40" s="403" t="s">
        <v>30</v>
      </c>
      <c r="C40" s="403">
        <v>7121</v>
      </c>
      <c r="D40" s="404" t="s">
        <v>2187</v>
      </c>
      <c r="E40" s="405">
        <v>84.71</v>
      </c>
      <c r="F40" s="406">
        <v>84.71</v>
      </c>
      <c r="G40" s="407">
        <v>84.62</v>
      </c>
      <c r="H40" s="408">
        <v>1034</v>
      </c>
      <c r="I40" s="409">
        <v>875</v>
      </c>
    </row>
    <row r="41" spans="1:9" x14ac:dyDescent="0.2">
      <c r="A41" s="403">
        <v>13</v>
      </c>
      <c r="B41" s="403" t="s">
        <v>30</v>
      </c>
      <c r="C41" s="403">
        <v>7131</v>
      </c>
      <c r="D41" s="404" t="s">
        <v>2188</v>
      </c>
      <c r="E41" s="405">
        <v>71.42</v>
      </c>
      <c r="F41" s="406">
        <v>69.75</v>
      </c>
      <c r="G41" s="407">
        <v>71.05</v>
      </c>
      <c r="H41" s="408">
        <v>539</v>
      </c>
      <c r="I41" s="409">
        <v>383</v>
      </c>
    </row>
    <row r="42" spans="1:9" x14ac:dyDescent="0.2">
      <c r="A42" s="403">
        <v>13</v>
      </c>
      <c r="B42" s="403" t="s">
        <v>30</v>
      </c>
      <c r="C42" s="403">
        <v>7141</v>
      </c>
      <c r="D42" s="404" t="s">
        <v>724</v>
      </c>
      <c r="E42" s="405">
        <v>87.14</v>
      </c>
      <c r="F42" s="406">
        <v>87.14</v>
      </c>
      <c r="G42" s="407">
        <v>86.26</v>
      </c>
      <c r="H42" s="408">
        <v>801</v>
      </c>
      <c r="I42" s="409">
        <v>691</v>
      </c>
    </row>
    <row r="43" spans="1:9" x14ac:dyDescent="0.2">
      <c r="A43" s="403">
        <v>13</v>
      </c>
      <c r="B43" s="403" t="s">
        <v>30</v>
      </c>
      <c r="C43" s="403">
        <v>7151</v>
      </c>
      <c r="D43" s="404" t="s">
        <v>726</v>
      </c>
      <c r="E43" s="405">
        <v>60.91</v>
      </c>
      <c r="F43" s="406">
        <v>58.82</v>
      </c>
      <c r="G43" s="407">
        <v>60.91</v>
      </c>
      <c r="H43" s="408">
        <v>527</v>
      </c>
      <c r="I43" s="409">
        <v>321</v>
      </c>
    </row>
    <row r="44" spans="1:9" x14ac:dyDescent="0.2">
      <c r="A44" s="403">
        <v>13</v>
      </c>
      <c r="B44" s="403" t="s">
        <v>30</v>
      </c>
      <c r="C44" s="403">
        <v>7160</v>
      </c>
      <c r="D44" s="404" t="s">
        <v>728</v>
      </c>
      <c r="E44" s="405">
        <v>94.87</v>
      </c>
      <c r="F44" s="406">
        <v>94.87</v>
      </c>
      <c r="G44" s="407">
        <v>94.87</v>
      </c>
      <c r="H44" s="408">
        <v>390</v>
      </c>
      <c r="I44" s="409">
        <v>370</v>
      </c>
    </row>
    <row r="45" spans="1:9" x14ac:dyDescent="0.2">
      <c r="A45" s="403">
        <v>13</v>
      </c>
      <c r="B45" s="403" t="s">
        <v>30</v>
      </c>
      <c r="C45" s="403">
        <v>7161</v>
      </c>
      <c r="D45" s="404" t="s">
        <v>915</v>
      </c>
      <c r="E45" s="405">
        <v>82.6</v>
      </c>
      <c r="F45" s="406">
        <v>82.6</v>
      </c>
      <c r="G45" s="407">
        <v>82.6</v>
      </c>
      <c r="H45" s="408">
        <v>138</v>
      </c>
      <c r="I45" s="409">
        <v>114</v>
      </c>
    </row>
    <row r="46" spans="1:9" x14ac:dyDescent="0.2">
      <c r="A46" s="403">
        <v>13</v>
      </c>
      <c r="B46" s="403" t="s">
        <v>30</v>
      </c>
      <c r="C46" s="403">
        <v>7191</v>
      </c>
      <c r="D46" s="404" t="s">
        <v>3200</v>
      </c>
      <c r="E46" s="405">
        <v>0</v>
      </c>
      <c r="F46" s="406">
        <v>0</v>
      </c>
      <c r="G46" s="407">
        <v>0</v>
      </c>
      <c r="H46" s="408">
        <v>21</v>
      </c>
      <c r="I46" s="409">
        <v>0</v>
      </c>
    </row>
    <row r="47" spans="1:9" x14ac:dyDescent="0.2">
      <c r="A47" s="403">
        <v>13</v>
      </c>
      <c r="B47" s="403" t="s">
        <v>30</v>
      </c>
      <c r="C47" s="403">
        <v>7201</v>
      </c>
      <c r="D47" s="404" t="s">
        <v>733</v>
      </c>
      <c r="E47" s="405">
        <v>72.87</v>
      </c>
      <c r="F47" s="406">
        <v>72.69</v>
      </c>
      <c r="G47" s="407">
        <v>71.45</v>
      </c>
      <c r="H47" s="408">
        <v>564</v>
      </c>
      <c r="I47" s="409">
        <v>403</v>
      </c>
    </row>
    <row r="48" spans="1:9" x14ac:dyDescent="0.2">
      <c r="A48" s="403">
        <v>13</v>
      </c>
      <c r="B48" s="403" t="s">
        <v>30</v>
      </c>
      <c r="C48" s="403">
        <v>7231</v>
      </c>
      <c r="D48" s="404" t="s">
        <v>735</v>
      </c>
      <c r="E48" s="405">
        <v>64.349999999999994</v>
      </c>
      <c r="F48" s="406">
        <v>63</v>
      </c>
      <c r="G48" s="407">
        <v>64.349999999999994</v>
      </c>
      <c r="H48" s="408">
        <v>519</v>
      </c>
      <c r="I48" s="409">
        <v>334</v>
      </c>
    </row>
    <row r="49" spans="1:9" x14ac:dyDescent="0.2">
      <c r="A49" s="403">
        <v>13</v>
      </c>
      <c r="B49" s="403" t="s">
        <v>30</v>
      </c>
      <c r="C49" s="403">
        <v>7241</v>
      </c>
      <c r="D49" s="404" t="s">
        <v>2190</v>
      </c>
      <c r="E49" s="405">
        <v>91.19</v>
      </c>
      <c r="F49" s="406">
        <v>90.77</v>
      </c>
      <c r="G49" s="407">
        <v>90.56</v>
      </c>
      <c r="H49" s="408">
        <v>477</v>
      </c>
      <c r="I49" s="409">
        <v>432</v>
      </c>
    </row>
    <row r="50" spans="1:9" x14ac:dyDescent="0.2">
      <c r="A50" s="403">
        <v>13</v>
      </c>
      <c r="B50" s="403" t="s">
        <v>30</v>
      </c>
      <c r="C50" s="403">
        <v>7251</v>
      </c>
      <c r="D50" s="404" t="s">
        <v>2191</v>
      </c>
      <c r="E50" s="405">
        <v>65.25</v>
      </c>
      <c r="F50" s="406">
        <v>63</v>
      </c>
      <c r="G50" s="407">
        <v>64.75</v>
      </c>
      <c r="H50" s="408">
        <v>400</v>
      </c>
      <c r="I50" s="409">
        <v>259</v>
      </c>
    </row>
    <row r="51" spans="1:9" x14ac:dyDescent="0.2">
      <c r="A51" s="403">
        <v>13</v>
      </c>
      <c r="B51" s="403" t="s">
        <v>30</v>
      </c>
      <c r="C51" s="403">
        <v>7254</v>
      </c>
      <c r="D51" s="404" t="s">
        <v>2192</v>
      </c>
      <c r="E51" s="405">
        <v>5.26</v>
      </c>
      <c r="F51" s="406">
        <v>5.26</v>
      </c>
      <c r="G51" s="407">
        <v>5.26</v>
      </c>
      <c r="H51" s="408">
        <v>19</v>
      </c>
      <c r="I51" s="409">
        <v>1</v>
      </c>
    </row>
    <row r="52" spans="1:9" x14ac:dyDescent="0.2">
      <c r="A52" s="403">
        <v>13</v>
      </c>
      <c r="B52" s="403" t="s">
        <v>30</v>
      </c>
      <c r="C52" s="403">
        <v>7271</v>
      </c>
      <c r="D52" s="404" t="s">
        <v>747</v>
      </c>
      <c r="E52" s="405">
        <v>72.36</v>
      </c>
      <c r="F52" s="406">
        <v>72.010000000000005</v>
      </c>
      <c r="G52" s="407">
        <v>72.13</v>
      </c>
      <c r="H52" s="408">
        <v>872</v>
      </c>
      <c r="I52" s="409">
        <v>629</v>
      </c>
    </row>
    <row r="53" spans="1:9" x14ac:dyDescent="0.2">
      <c r="A53" s="403">
        <v>13</v>
      </c>
      <c r="B53" s="403" t="s">
        <v>30</v>
      </c>
      <c r="C53" s="403">
        <v>7301</v>
      </c>
      <c r="D53" s="404" t="s">
        <v>2193</v>
      </c>
      <c r="E53" s="405">
        <v>69.11</v>
      </c>
      <c r="F53" s="406">
        <v>68.010000000000005</v>
      </c>
      <c r="G53" s="407">
        <v>69.11</v>
      </c>
      <c r="H53" s="408">
        <v>272</v>
      </c>
      <c r="I53" s="409">
        <v>188</v>
      </c>
    </row>
    <row r="54" spans="1:9" x14ac:dyDescent="0.2">
      <c r="A54" s="403">
        <v>13</v>
      </c>
      <c r="B54" s="403" t="s">
        <v>30</v>
      </c>
      <c r="C54" s="403">
        <v>7341</v>
      </c>
      <c r="D54" s="404" t="s">
        <v>2194</v>
      </c>
      <c r="E54" s="405">
        <v>68.09</v>
      </c>
      <c r="F54" s="406">
        <v>65.95</v>
      </c>
      <c r="G54" s="407">
        <v>67.849999999999994</v>
      </c>
      <c r="H54" s="408">
        <v>420</v>
      </c>
      <c r="I54" s="409">
        <v>285</v>
      </c>
    </row>
    <row r="55" spans="1:9" x14ac:dyDescent="0.2">
      <c r="A55" s="403">
        <v>13</v>
      </c>
      <c r="B55" s="403" t="s">
        <v>30</v>
      </c>
      <c r="C55" s="403">
        <v>7361</v>
      </c>
      <c r="D55" s="404" t="s">
        <v>2195</v>
      </c>
      <c r="E55" s="405">
        <v>79.77</v>
      </c>
      <c r="F55" s="406">
        <v>79.650000000000006</v>
      </c>
      <c r="G55" s="407">
        <v>79.540000000000006</v>
      </c>
      <c r="H55" s="408">
        <v>880</v>
      </c>
      <c r="I55" s="409">
        <v>700</v>
      </c>
    </row>
    <row r="56" spans="1:9" x14ac:dyDescent="0.2">
      <c r="A56" s="403">
        <v>13</v>
      </c>
      <c r="B56" s="403" t="s">
        <v>30</v>
      </c>
      <c r="C56" s="403">
        <v>7371</v>
      </c>
      <c r="D56" s="404" t="s">
        <v>2196</v>
      </c>
      <c r="E56" s="405">
        <v>94.39</v>
      </c>
      <c r="F56" s="406">
        <v>94.39</v>
      </c>
      <c r="G56" s="407">
        <v>93.85</v>
      </c>
      <c r="H56" s="408">
        <v>553</v>
      </c>
      <c r="I56" s="409">
        <v>519</v>
      </c>
    </row>
    <row r="57" spans="1:9" x14ac:dyDescent="0.2">
      <c r="A57" s="403">
        <v>13</v>
      </c>
      <c r="B57" s="403" t="s">
        <v>30</v>
      </c>
      <c r="C57" s="403">
        <v>7381</v>
      </c>
      <c r="D57" s="404" t="s">
        <v>757</v>
      </c>
      <c r="E57" s="405">
        <v>64.8</v>
      </c>
      <c r="F57" s="406">
        <v>64.38</v>
      </c>
      <c r="G57" s="407">
        <v>64.59</v>
      </c>
      <c r="H57" s="408">
        <v>483</v>
      </c>
      <c r="I57" s="409">
        <v>312</v>
      </c>
    </row>
    <row r="58" spans="1:9" x14ac:dyDescent="0.2">
      <c r="A58" s="403">
        <v>13</v>
      </c>
      <c r="B58" s="403" t="s">
        <v>30</v>
      </c>
      <c r="C58" s="403">
        <v>7391</v>
      </c>
      <c r="D58" s="404" t="s">
        <v>759</v>
      </c>
      <c r="E58" s="405">
        <v>94.97</v>
      </c>
      <c r="F58" s="406">
        <v>94.41</v>
      </c>
      <c r="G58" s="407">
        <v>94.97</v>
      </c>
      <c r="H58" s="408">
        <v>358</v>
      </c>
      <c r="I58" s="409">
        <v>340</v>
      </c>
    </row>
    <row r="59" spans="1:9" x14ac:dyDescent="0.2">
      <c r="A59" s="403">
        <v>13</v>
      </c>
      <c r="B59" s="403" t="s">
        <v>30</v>
      </c>
      <c r="C59" s="403">
        <v>7411</v>
      </c>
      <c r="D59" s="404" t="s">
        <v>761</v>
      </c>
      <c r="E59" s="405">
        <v>71.900000000000006</v>
      </c>
      <c r="F59" s="406">
        <v>71.11</v>
      </c>
      <c r="G59" s="407">
        <v>71.900000000000006</v>
      </c>
      <c r="H59" s="408">
        <v>509</v>
      </c>
      <c r="I59" s="409">
        <v>366</v>
      </c>
    </row>
    <row r="60" spans="1:9" x14ac:dyDescent="0.2">
      <c r="A60" s="403">
        <v>13</v>
      </c>
      <c r="B60" s="403" t="s">
        <v>30</v>
      </c>
      <c r="C60" s="403">
        <v>7431</v>
      </c>
      <c r="D60" s="404" t="s">
        <v>2197</v>
      </c>
      <c r="E60" s="405">
        <v>88.73</v>
      </c>
      <c r="F60" s="406">
        <v>87.98</v>
      </c>
      <c r="G60" s="407">
        <v>88.11</v>
      </c>
      <c r="H60" s="408">
        <v>799</v>
      </c>
      <c r="I60" s="409">
        <v>704</v>
      </c>
    </row>
    <row r="61" spans="1:9" x14ac:dyDescent="0.2">
      <c r="A61" s="403">
        <v>13</v>
      </c>
      <c r="B61" s="403" t="s">
        <v>30</v>
      </c>
      <c r="C61" s="403">
        <v>7461</v>
      </c>
      <c r="D61" s="404" t="s">
        <v>765</v>
      </c>
      <c r="E61" s="405">
        <v>72.64</v>
      </c>
      <c r="F61" s="406">
        <v>72.5</v>
      </c>
      <c r="G61" s="407">
        <v>72.5</v>
      </c>
      <c r="H61" s="408">
        <v>753</v>
      </c>
      <c r="I61" s="409">
        <v>546</v>
      </c>
    </row>
    <row r="62" spans="1:9" x14ac:dyDescent="0.2">
      <c r="A62" s="403">
        <v>13</v>
      </c>
      <c r="B62" s="403" t="s">
        <v>30</v>
      </c>
      <c r="C62" s="403">
        <v>7511</v>
      </c>
      <c r="D62" s="404" t="s">
        <v>2198</v>
      </c>
      <c r="E62" s="405">
        <v>80.790000000000006</v>
      </c>
      <c r="F62" s="406">
        <v>80.19</v>
      </c>
      <c r="G62" s="407">
        <v>80.59</v>
      </c>
      <c r="H62" s="408">
        <v>505</v>
      </c>
      <c r="I62" s="409">
        <v>407</v>
      </c>
    </row>
    <row r="63" spans="1:9" x14ac:dyDescent="0.2">
      <c r="A63" s="403">
        <v>13</v>
      </c>
      <c r="B63" s="403" t="s">
        <v>30</v>
      </c>
      <c r="C63" s="403">
        <v>7531</v>
      </c>
      <c r="D63" s="404" t="s">
        <v>2199</v>
      </c>
      <c r="E63" s="405">
        <v>83.4</v>
      </c>
      <c r="F63" s="406">
        <v>82.98</v>
      </c>
      <c r="G63" s="407">
        <v>82.27</v>
      </c>
      <c r="H63" s="408">
        <v>711</v>
      </c>
      <c r="I63" s="409">
        <v>585</v>
      </c>
    </row>
    <row r="64" spans="1:9" x14ac:dyDescent="0.2">
      <c r="A64" s="403">
        <v>13</v>
      </c>
      <c r="B64" s="403" t="s">
        <v>30</v>
      </c>
      <c r="C64" s="403">
        <v>7541</v>
      </c>
      <c r="D64" s="404" t="s">
        <v>771</v>
      </c>
      <c r="E64" s="405">
        <v>78.34</v>
      </c>
      <c r="F64" s="406">
        <v>77.61</v>
      </c>
      <c r="G64" s="407">
        <v>78.19</v>
      </c>
      <c r="H64" s="408">
        <v>688</v>
      </c>
      <c r="I64" s="409">
        <v>538</v>
      </c>
    </row>
    <row r="65" spans="1:9" x14ac:dyDescent="0.2">
      <c r="A65" s="403">
        <v>13</v>
      </c>
      <c r="B65" s="403" t="s">
        <v>30</v>
      </c>
      <c r="C65" s="403">
        <v>7551</v>
      </c>
      <c r="D65" s="404" t="s">
        <v>2200</v>
      </c>
      <c r="E65" s="405">
        <v>100</v>
      </c>
      <c r="F65" s="406">
        <v>100</v>
      </c>
      <c r="G65" s="407">
        <v>100</v>
      </c>
      <c r="H65" s="408">
        <v>46</v>
      </c>
      <c r="I65" s="409">
        <v>46</v>
      </c>
    </row>
    <row r="66" spans="1:9" x14ac:dyDescent="0.2">
      <c r="A66" s="403">
        <v>13</v>
      </c>
      <c r="B66" s="403" t="s">
        <v>30</v>
      </c>
      <c r="C66" s="403">
        <v>7591</v>
      </c>
      <c r="D66" s="404" t="s">
        <v>773</v>
      </c>
      <c r="E66" s="405">
        <v>65.760000000000005</v>
      </c>
      <c r="F66" s="406">
        <v>64.77</v>
      </c>
      <c r="G66" s="407">
        <v>65.34</v>
      </c>
      <c r="H66" s="408">
        <v>704</v>
      </c>
      <c r="I66" s="409">
        <v>460</v>
      </c>
    </row>
    <row r="67" spans="1:9" x14ac:dyDescent="0.2">
      <c r="A67" s="403">
        <v>13</v>
      </c>
      <c r="B67" s="403" t="s">
        <v>30</v>
      </c>
      <c r="C67" s="403">
        <v>7601</v>
      </c>
      <c r="D67" s="404" t="s">
        <v>2201</v>
      </c>
      <c r="E67" s="405">
        <v>92.23</v>
      </c>
      <c r="F67" s="406">
        <v>92.23</v>
      </c>
      <c r="G67" s="407">
        <v>92.23</v>
      </c>
      <c r="H67" s="408">
        <v>412</v>
      </c>
      <c r="I67" s="409">
        <v>380</v>
      </c>
    </row>
    <row r="68" spans="1:9" x14ac:dyDescent="0.2">
      <c r="A68" s="403">
        <v>13</v>
      </c>
      <c r="B68" s="403" t="s">
        <v>30</v>
      </c>
      <c r="C68" s="403">
        <v>7631</v>
      </c>
      <c r="D68" s="404" t="s">
        <v>2202</v>
      </c>
      <c r="E68" s="405">
        <v>20</v>
      </c>
      <c r="F68" s="406">
        <v>20</v>
      </c>
      <c r="G68" s="407">
        <v>20</v>
      </c>
      <c r="H68" s="408">
        <v>30</v>
      </c>
      <c r="I68" s="409">
        <v>6</v>
      </c>
    </row>
    <row r="69" spans="1:9" x14ac:dyDescent="0.2">
      <c r="A69" s="403">
        <v>13</v>
      </c>
      <c r="B69" s="403" t="s">
        <v>30</v>
      </c>
      <c r="C69" s="403">
        <v>7701</v>
      </c>
      <c r="D69" s="404" t="s">
        <v>779</v>
      </c>
      <c r="E69" s="405">
        <v>73.540000000000006</v>
      </c>
      <c r="F69" s="406">
        <v>72.87</v>
      </c>
      <c r="G69" s="407">
        <v>72.87</v>
      </c>
      <c r="H69" s="408">
        <v>601</v>
      </c>
      <c r="I69" s="409">
        <v>438</v>
      </c>
    </row>
    <row r="70" spans="1:9" x14ac:dyDescent="0.2">
      <c r="A70" s="403">
        <v>13</v>
      </c>
      <c r="B70" s="403" t="s">
        <v>30</v>
      </c>
      <c r="C70" s="403">
        <v>7721</v>
      </c>
      <c r="D70" s="404" t="s">
        <v>781</v>
      </c>
      <c r="E70" s="405">
        <v>72.75</v>
      </c>
      <c r="F70" s="406">
        <v>72.430000000000007</v>
      </c>
      <c r="G70" s="407">
        <v>72.430000000000007</v>
      </c>
      <c r="H70" s="408">
        <v>624</v>
      </c>
      <c r="I70" s="409">
        <v>452</v>
      </c>
    </row>
    <row r="71" spans="1:9" x14ac:dyDescent="0.2">
      <c r="A71" s="403">
        <v>13</v>
      </c>
      <c r="B71" s="403" t="s">
        <v>30</v>
      </c>
      <c r="C71" s="403">
        <v>7731</v>
      </c>
      <c r="D71" s="404" t="s">
        <v>783</v>
      </c>
      <c r="E71" s="405">
        <v>64.400000000000006</v>
      </c>
      <c r="F71" s="406">
        <v>63.99</v>
      </c>
      <c r="G71" s="407">
        <v>63.17</v>
      </c>
      <c r="H71" s="408">
        <v>736</v>
      </c>
      <c r="I71" s="409">
        <v>465</v>
      </c>
    </row>
    <row r="72" spans="1:9" x14ac:dyDescent="0.2">
      <c r="A72" s="403">
        <v>13</v>
      </c>
      <c r="B72" s="403" t="s">
        <v>30</v>
      </c>
      <c r="C72" s="403">
        <v>7741</v>
      </c>
      <c r="D72" s="404" t="s">
        <v>785</v>
      </c>
      <c r="E72" s="405">
        <v>83.65</v>
      </c>
      <c r="F72" s="406">
        <v>83.51</v>
      </c>
      <c r="G72" s="407">
        <v>83.1</v>
      </c>
      <c r="H72" s="408">
        <v>728</v>
      </c>
      <c r="I72" s="409">
        <v>605</v>
      </c>
    </row>
    <row r="73" spans="1:9" x14ac:dyDescent="0.2">
      <c r="A73" s="403">
        <v>13</v>
      </c>
      <c r="B73" s="403" t="s">
        <v>30</v>
      </c>
      <c r="C73" s="403">
        <v>7751</v>
      </c>
      <c r="D73" s="404" t="s">
        <v>787</v>
      </c>
      <c r="E73" s="405">
        <v>67.650000000000006</v>
      </c>
      <c r="F73" s="406">
        <v>67.14</v>
      </c>
      <c r="G73" s="407">
        <v>66.83</v>
      </c>
      <c r="H73" s="408">
        <v>983</v>
      </c>
      <c r="I73" s="409">
        <v>657</v>
      </c>
    </row>
    <row r="74" spans="1:9" x14ac:dyDescent="0.2">
      <c r="A74" s="403">
        <v>13</v>
      </c>
      <c r="B74" s="403" t="s">
        <v>30</v>
      </c>
      <c r="C74" s="403">
        <v>7781</v>
      </c>
      <c r="D74" s="404" t="s">
        <v>2203</v>
      </c>
      <c r="E74" s="405">
        <v>80.069999999999993</v>
      </c>
      <c r="F74" s="406">
        <v>79.83</v>
      </c>
      <c r="G74" s="407">
        <v>79.83</v>
      </c>
      <c r="H74" s="408">
        <v>848</v>
      </c>
      <c r="I74" s="409">
        <v>677</v>
      </c>
    </row>
    <row r="75" spans="1:9" x14ac:dyDescent="0.2">
      <c r="A75" s="403">
        <v>13</v>
      </c>
      <c r="B75" s="403" t="s">
        <v>30</v>
      </c>
      <c r="C75" s="403">
        <v>7791</v>
      </c>
      <c r="D75" s="404" t="s">
        <v>2204</v>
      </c>
      <c r="E75" s="405">
        <v>69.59</v>
      </c>
      <c r="F75" s="406">
        <v>67.540000000000006</v>
      </c>
      <c r="G75" s="407">
        <v>68.709999999999994</v>
      </c>
      <c r="H75" s="408">
        <v>342</v>
      </c>
      <c r="I75" s="409">
        <v>235</v>
      </c>
    </row>
    <row r="76" spans="1:9" x14ac:dyDescent="0.2">
      <c r="A76" s="403">
        <v>13</v>
      </c>
      <c r="B76" s="403" t="s">
        <v>30</v>
      </c>
      <c r="C76" s="403">
        <v>7804</v>
      </c>
      <c r="D76" s="404" t="s">
        <v>793</v>
      </c>
      <c r="E76" s="405">
        <v>15.38</v>
      </c>
      <c r="F76" s="406">
        <v>15.38</v>
      </c>
      <c r="G76" s="407">
        <v>7.69</v>
      </c>
      <c r="H76" s="408">
        <v>26</v>
      </c>
      <c r="I76" s="409">
        <v>2</v>
      </c>
    </row>
    <row r="77" spans="1:9" x14ac:dyDescent="0.2">
      <c r="A77" s="403">
        <v>13</v>
      </c>
      <c r="B77" s="403" t="s">
        <v>30</v>
      </c>
      <c r="C77" s="403">
        <v>7805</v>
      </c>
      <c r="D77" s="404" t="s">
        <v>2205</v>
      </c>
      <c r="E77" s="405">
        <v>3.22</v>
      </c>
      <c r="F77" s="406">
        <v>3.22</v>
      </c>
      <c r="G77" s="407">
        <v>0</v>
      </c>
      <c r="H77" s="408">
        <v>31</v>
      </c>
      <c r="I77" s="409">
        <v>0</v>
      </c>
    </row>
    <row r="78" spans="1:9" x14ac:dyDescent="0.2">
      <c r="A78" s="403">
        <v>13</v>
      </c>
      <c r="B78" s="403" t="s">
        <v>30</v>
      </c>
      <c r="C78" s="403">
        <v>7806</v>
      </c>
      <c r="D78" s="404" t="s">
        <v>3648</v>
      </c>
      <c r="E78" s="405">
        <v>0</v>
      </c>
      <c r="F78" s="406">
        <v>0</v>
      </c>
      <c r="G78" s="407">
        <v>0</v>
      </c>
      <c r="H78" s="408">
        <v>5</v>
      </c>
      <c r="I78" s="409">
        <v>0</v>
      </c>
    </row>
    <row r="79" spans="1:9" x14ac:dyDescent="0.2">
      <c r="A79" s="403">
        <v>13</v>
      </c>
      <c r="B79" s="403" t="s">
        <v>30</v>
      </c>
      <c r="C79" s="403">
        <v>7808</v>
      </c>
      <c r="D79" s="404" t="s">
        <v>2206</v>
      </c>
      <c r="E79" s="405">
        <v>17.64</v>
      </c>
      <c r="F79" s="406">
        <v>17.64</v>
      </c>
      <c r="G79" s="407">
        <v>0</v>
      </c>
      <c r="H79" s="408">
        <v>17</v>
      </c>
      <c r="I79" s="409">
        <v>0</v>
      </c>
    </row>
    <row r="80" spans="1:9" x14ac:dyDescent="0.2">
      <c r="A80" s="403">
        <v>13</v>
      </c>
      <c r="B80" s="403" t="s">
        <v>30</v>
      </c>
      <c r="C80" s="403">
        <v>7809</v>
      </c>
      <c r="D80" s="404" t="s">
        <v>3649</v>
      </c>
      <c r="E80" s="405">
        <v>0</v>
      </c>
      <c r="F80" s="406">
        <v>0</v>
      </c>
      <c r="G80" s="407">
        <v>0</v>
      </c>
      <c r="H80" s="408">
        <v>0</v>
      </c>
      <c r="I80" s="409">
        <v>0</v>
      </c>
    </row>
    <row r="81" spans="1:9" x14ac:dyDescent="0.2">
      <c r="A81" s="403">
        <v>13</v>
      </c>
      <c r="B81" s="403" t="s">
        <v>30</v>
      </c>
      <c r="C81" s="403">
        <v>7811</v>
      </c>
      <c r="D81" s="404" t="s">
        <v>3650</v>
      </c>
      <c r="E81" s="405">
        <v>37.5</v>
      </c>
      <c r="F81" s="406">
        <v>37.5</v>
      </c>
      <c r="G81" s="407">
        <v>25</v>
      </c>
      <c r="H81" s="408">
        <v>8</v>
      </c>
      <c r="I81" s="409">
        <v>2</v>
      </c>
    </row>
    <row r="82" spans="1:9" x14ac:dyDescent="0.2">
      <c r="A82" s="403">
        <v>13</v>
      </c>
      <c r="B82" s="403" t="s">
        <v>30</v>
      </c>
      <c r="C82" s="403">
        <v>7812</v>
      </c>
      <c r="D82" s="404" t="s">
        <v>3651</v>
      </c>
      <c r="E82" s="405">
        <v>0</v>
      </c>
      <c r="F82" s="406">
        <v>0</v>
      </c>
      <c r="G82" s="407">
        <v>0</v>
      </c>
      <c r="H82" s="408">
        <v>5</v>
      </c>
      <c r="I82" s="409">
        <v>0</v>
      </c>
    </row>
    <row r="83" spans="1:9" x14ac:dyDescent="0.2">
      <c r="A83" s="403">
        <v>13</v>
      </c>
      <c r="B83" s="403" t="s">
        <v>30</v>
      </c>
      <c r="C83" s="403">
        <v>7814</v>
      </c>
      <c r="D83" s="404" t="s">
        <v>3652</v>
      </c>
      <c r="E83" s="405">
        <v>100</v>
      </c>
      <c r="F83" s="406">
        <v>100</v>
      </c>
      <c r="G83" s="407">
        <v>40</v>
      </c>
      <c r="H83" s="408">
        <v>5</v>
      </c>
      <c r="I83" s="409">
        <v>2</v>
      </c>
    </row>
    <row r="84" spans="1:9" x14ac:dyDescent="0.2">
      <c r="A84" s="403">
        <v>13</v>
      </c>
      <c r="B84" s="403" t="s">
        <v>30</v>
      </c>
      <c r="C84" s="403">
        <v>7819</v>
      </c>
      <c r="D84" s="404" t="s">
        <v>3653</v>
      </c>
      <c r="E84" s="405">
        <v>0</v>
      </c>
      <c r="F84" s="406">
        <v>0</v>
      </c>
      <c r="G84" s="407">
        <v>0</v>
      </c>
      <c r="H84" s="408">
        <v>2</v>
      </c>
      <c r="I84" s="409">
        <v>0</v>
      </c>
    </row>
    <row r="85" spans="1:9" x14ac:dyDescent="0.2">
      <c r="A85" s="403">
        <v>13</v>
      </c>
      <c r="B85" s="403" t="s">
        <v>30</v>
      </c>
      <c r="C85" s="403">
        <v>7824</v>
      </c>
      <c r="D85" s="404" t="s">
        <v>799</v>
      </c>
      <c r="E85" s="405">
        <v>12.5</v>
      </c>
      <c r="F85" s="406">
        <v>12.5</v>
      </c>
      <c r="G85" s="407">
        <v>10.71</v>
      </c>
      <c r="H85" s="408">
        <v>56</v>
      </c>
      <c r="I85" s="409">
        <v>6</v>
      </c>
    </row>
    <row r="86" spans="1:9" x14ac:dyDescent="0.2">
      <c r="A86" s="403">
        <v>13</v>
      </c>
      <c r="B86" s="403" t="s">
        <v>30</v>
      </c>
      <c r="C86" s="403">
        <v>7826</v>
      </c>
      <c r="D86" s="404" t="s">
        <v>2207</v>
      </c>
      <c r="E86" s="405">
        <v>8.33</v>
      </c>
      <c r="F86" s="406">
        <v>8.33</v>
      </c>
      <c r="G86" s="407">
        <v>0</v>
      </c>
      <c r="H86" s="408">
        <v>12</v>
      </c>
      <c r="I86" s="409">
        <v>0</v>
      </c>
    </row>
    <row r="87" spans="1:9" x14ac:dyDescent="0.2">
      <c r="A87" s="403">
        <v>13</v>
      </c>
      <c r="B87" s="403" t="s">
        <v>30</v>
      </c>
      <c r="C87" s="403">
        <v>7829</v>
      </c>
      <c r="D87" s="404" t="s">
        <v>801</v>
      </c>
      <c r="E87" s="405">
        <v>21.66</v>
      </c>
      <c r="F87" s="406">
        <v>21.66</v>
      </c>
      <c r="G87" s="407">
        <v>21.66</v>
      </c>
      <c r="H87" s="408">
        <v>60</v>
      </c>
      <c r="I87" s="409">
        <v>13</v>
      </c>
    </row>
    <row r="88" spans="1:9" x14ac:dyDescent="0.2">
      <c r="A88" s="403">
        <v>13</v>
      </c>
      <c r="B88" s="403" t="s">
        <v>30</v>
      </c>
      <c r="C88" s="403">
        <v>7832</v>
      </c>
      <c r="D88" s="404" t="s">
        <v>3654</v>
      </c>
      <c r="E88" s="405">
        <v>0</v>
      </c>
      <c r="F88" s="406">
        <v>0</v>
      </c>
      <c r="G88" s="407">
        <v>0</v>
      </c>
      <c r="H88" s="408">
        <v>8</v>
      </c>
      <c r="I88" s="409">
        <v>0</v>
      </c>
    </row>
    <row r="89" spans="1:9" x14ac:dyDescent="0.2">
      <c r="A89" s="403">
        <v>13</v>
      </c>
      <c r="B89" s="403" t="s">
        <v>30</v>
      </c>
      <c r="C89" s="403">
        <v>7833</v>
      </c>
      <c r="D89" s="404" t="s">
        <v>912</v>
      </c>
      <c r="E89" s="405">
        <v>0</v>
      </c>
      <c r="F89" s="406">
        <v>0</v>
      </c>
      <c r="G89" s="407">
        <v>0</v>
      </c>
      <c r="H89" s="408">
        <v>13</v>
      </c>
      <c r="I89" s="409">
        <v>0</v>
      </c>
    </row>
    <row r="90" spans="1:9" x14ac:dyDescent="0.2">
      <c r="A90" s="403">
        <v>13</v>
      </c>
      <c r="B90" s="403" t="s">
        <v>30</v>
      </c>
      <c r="C90" s="403">
        <v>7835</v>
      </c>
      <c r="D90" s="404" t="s">
        <v>804</v>
      </c>
      <c r="E90" s="405">
        <v>2.63</v>
      </c>
      <c r="F90" s="406">
        <v>2.63</v>
      </c>
      <c r="G90" s="407">
        <v>2.63</v>
      </c>
      <c r="H90" s="408">
        <v>38</v>
      </c>
      <c r="I90" s="409">
        <v>1</v>
      </c>
    </row>
    <row r="91" spans="1:9" x14ac:dyDescent="0.2">
      <c r="A91" s="403">
        <v>13</v>
      </c>
      <c r="B91" s="403" t="s">
        <v>30</v>
      </c>
      <c r="C91" s="403">
        <v>7839</v>
      </c>
      <c r="D91" s="404" t="s">
        <v>806</v>
      </c>
      <c r="E91" s="405">
        <v>10.34</v>
      </c>
      <c r="F91" s="406">
        <v>10.34</v>
      </c>
      <c r="G91" s="407">
        <v>10.34</v>
      </c>
      <c r="H91" s="408">
        <v>29</v>
      </c>
      <c r="I91" s="409">
        <v>3</v>
      </c>
    </row>
    <row r="92" spans="1:9" x14ac:dyDescent="0.2">
      <c r="A92" s="403">
        <v>13</v>
      </c>
      <c r="B92" s="403" t="s">
        <v>30</v>
      </c>
      <c r="C92" s="403">
        <v>7840</v>
      </c>
      <c r="D92" s="404" t="s">
        <v>808</v>
      </c>
      <c r="E92" s="405">
        <v>5.4</v>
      </c>
      <c r="F92" s="406">
        <v>2.7</v>
      </c>
      <c r="G92" s="407">
        <v>4.05</v>
      </c>
      <c r="H92" s="408">
        <v>74</v>
      </c>
      <c r="I92" s="409">
        <v>3</v>
      </c>
    </row>
    <row r="93" spans="1:9" x14ac:dyDescent="0.2">
      <c r="A93" s="403">
        <v>13</v>
      </c>
      <c r="B93" s="403" t="s">
        <v>30</v>
      </c>
      <c r="C93" s="403">
        <v>7843</v>
      </c>
      <c r="D93" s="404" t="s">
        <v>3655</v>
      </c>
      <c r="E93" s="405">
        <v>0</v>
      </c>
      <c r="F93" s="406">
        <v>0</v>
      </c>
      <c r="G93" s="407">
        <v>0</v>
      </c>
      <c r="H93" s="408">
        <v>6</v>
      </c>
      <c r="I93" s="409">
        <v>0</v>
      </c>
    </row>
    <row r="94" spans="1:9" x14ac:dyDescent="0.2">
      <c r="A94" s="403">
        <v>13</v>
      </c>
      <c r="B94" s="403" t="s">
        <v>30</v>
      </c>
      <c r="C94" s="403">
        <v>7846</v>
      </c>
      <c r="D94" s="404" t="s">
        <v>3656</v>
      </c>
      <c r="E94" s="405">
        <v>0</v>
      </c>
      <c r="F94" s="406">
        <v>0</v>
      </c>
      <c r="G94" s="407">
        <v>0</v>
      </c>
      <c r="H94" s="408">
        <v>2</v>
      </c>
      <c r="I94" s="409">
        <v>0</v>
      </c>
    </row>
    <row r="95" spans="1:9" x14ac:dyDescent="0.2">
      <c r="A95" s="403">
        <v>13</v>
      </c>
      <c r="B95" s="403" t="s">
        <v>30</v>
      </c>
      <c r="C95" s="403">
        <v>7847</v>
      </c>
      <c r="D95" s="404" t="s">
        <v>3657</v>
      </c>
      <c r="E95" s="405">
        <v>0</v>
      </c>
      <c r="F95" s="406">
        <v>0</v>
      </c>
      <c r="G95" s="407">
        <v>0</v>
      </c>
      <c r="H95" s="408">
        <v>9</v>
      </c>
      <c r="I95" s="409">
        <v>0</v>
      </c>
    </row>
    <row r="96" spans="1:9" x14ac:dyDescent="0.2">
      <c r="A96" s="403">
        <v>13</v>
      </c>
      <c r="B96" s="403" t="s">
        <v>30</v>
      </c>
      <c r="C96" s="403">
        <v>7850</v>
      </c>
      <c r="D96" s="404" t="s">
        <v>3658</v>
      </c>
      <c r="E96" s="405">
        <v>11.11</v>
      </c>
      <c r="F96" s="406">
        <v>11.11</v>
      </c>
      <c r="G96" s="407">
        <v>0</v>
      </c>
      <c r="H96" s="408">
        <v>9</v>
      </c>
      <c r="I96" s="409">
        <v>0</v>
      </c>
    </row>
    <row r="97" spans="1:9" x14ac:dyDescent="0.2">
      <c r="A97" s="403">
        <v>13</v>
      </c>
      <c r="B97" s="403" t="s">
        <v>30</v>
      </c>
      <c r="C97" s="403">
        <v>7851</v>
      </c>
      <c r="D97" s="404" t="s">
        <v>2208</v>
      </c>
      <c r="E97" s="405">
        <v>0</v>
      </c>
      <c r="F97" s="406">
        <v>0</v>
      </c>
      <c r="G97" s="407">
        <v>0</v>
      </c>
      <c r="H97" s="408">
        <v>13</v>
      </c>
      <c r="I97" s="409">
        <v>0</v>
      </c>
    </row>
    <row r="98" spans="1:9" x14ac:dyDescent="0.2">
      <c r="A98" s="403">
        <v>13</v>
      </c>
      <c r="B98" s="403" t="s">
        <v>30</v>
      </c>
      <c r="C98" s="403">
        <v>7852</v>
      </c>
      <c r="D98" s="404" t="s">
        <v>3659</v>
      </c>
      <c r="E98" s="405">
        <v>0</v>
      </c>
      <c r="F98" s="406">
        <v>0</v>
      </c>
      <c r="G98" s="407">
        <v>0</v>
      </c>
      <c r="H98" s="408">
        <v>1</v>
      </c>
      <c r="I98" s="409">
        <v>0</v>
      </c>
    </row>
    <row r="99" spans="1:9" x14ac:dyDescent="0.2">
      <c r="A99" s="403">
        <v>13</v>
      </c>
      <c r="B99" s="403" t="s">
        <v>30</v>
      </c>
      <c r="C99" s="403">
        <v>7853</v>
      </c>
      <c r="D99" s="404" t="s">
        <v>3660</v>
      </c>
      <c r="E99" s="405">
        <v>0</v>
      </c>
      <c r="F99" s="406">
        <v>0</v>
      </c>
      <c r="G99" s="407">
        <v>0</v>
      </c>
      <c r="H99" s="408">
        <v>2</v>
      </c>
      <c r="I99" s="409">
        <v>0</v>
      </c>
    </row>
    <row r="100" spans="1:9" x14ac:dyDescent="0.2">
      <c r="A100" s="403">
        <v>13</v>
      </c>
      <c r="B100" s="403" t="s">
        <v>30</v>
      </c>
      <c r="C100" s="403">
        <v>7855</v>
      </c>
      <c r="D100" s="404" t="s">
        <v>3661</v>
      </c>
      <c r="E100" s="405">
        <v>0</v>
      </c>
      <c r="F100" s="406">
        <v>0</v>
      </c>
      <c r="G100" s="407">
        <v>0</v>
      </c>
      <c r="H100" s="408">
        <v>1</v>
      </c>
      <c r="I100" s="409">
        <v>0</v>
      </c>
    </row>
    <row r="101" spans="1:9" x14ac:dyDescent="0.2">
      <c r="A101" s="403">
        <v>13</v>
      </c>
      <c r="B101" s="403" t="s">
        <v>30</v>
      </c>
      <c r="C101" s="403">
        <v>7901</v>
      </c>
      <c r="D101" s="404" t="s">
        <v>810</v>
      </c>
      <c r="E101" s="405">
        <v>81.55</v>
      </c>
      <c r="F101" s="406">
        <v>81.55</v>
      </c>
      <c r="G101" s="407">
        <v>81.55</v>
      </c>
      <c r="H101" s="408">
        <v>103</v>
      </c>
      <c r="I101" s="409">
        <v>84</v>
      </c>
    </row>
    <row r="102" spans="1:9" x14ac:dyDescent="0.2">
      <c r="A102" s="403">
        <v>13</v>
      </c>
      <c r="B102" s="403" t="s">
        <v>30</v>
      </c>
      <c r="C102" s="403">
        <v>8014</v>
      </c>
      <c r="D102" s="404" t="s">
        <v>3662</v>
      </c>
      <c r="E102" s="405">
        <v>0</v>
      </c>
      <c r="F102" s="406">
        <v>0</v>
      </c>
      <c r="G102" s="407">
        <v>0</v>
      </c>
      <c r="H102" s="408">
        <v>0</v>
      </c>
      <c r="I102" s="409">
        <v>0</v>
      </c>
    </row>
    <row r="103" spans="1:9" x14ac:dyDescent="0.2">
      <c r="A103" s="403">
        <v>13</v>
      </c>
      <c r="B103" s="403" t="s">
        <v>30</v>
      </c>
      <c r="C103" s="403">
        <v>8017</v>
      </c>
      <c r="D103" s="404" t="s">
        <v>2209</v>
      </c>
      <c r="E103" s="405">
        <v>0.85</v>
      </c>
      <c r="F103" s="406">
        <v>0.85</v>
      </c>
      <c r="G103" s="407">
        <v>0</v>
      </c>
      <c r="H103" s="408">
        <v>117</v>
      </c>
      <c r="I103" s="409">
        <v>0</v>
      </c>
    </row>
    <row r="104" spans="1:9" x14ac:dyDescent="0.2">
      <c r="A104" s="403">
        <v>13</v>
      </c>
      <c r="B104" s="403" t="s">
        <v>30</v>
      </c>
      <c r="C104" s="403">
        <v>8019</v>
      </c>
      <c r="D104" s="404" t="s">
        <v>2210</v>
      </c>
      <c r="E104" s="405">
        <v>50</v>
      </c>
      <c r="F104" s="406">
        <v>50</v>
      </c>
      <c r="G104" s="407">
        <v>47.22</v>
      </c>
      <c r="H104" s="408">
        <v>36</v>
      </c>
      <c r="I104" s="409">
        <v>17</v>
      </c>
    </row>
    <row r="105" spans="1:9" x14ac:dyDescent="0.2">
      <c r="A105" s="403">
        <v>13</v>
      </c>
      <c r="B105" s="403" t="s">
        <v>30</v>
      </c>
      <c r="C105" s="403">
        <v>8022</v>
      </c>
      <c r="D105" s="404" t="s">
        <v>2211</v>
      </c>
      <c r="E105" s="405">
        <v>0</v>
      </c>
      <c r="F105" s="406">
        <v>0</v>
      </c>
      <c r="G105" s="407">
        <v>0</v>
      </c>
      <c r="H105" s="408">
        <v>12</v>
      </c>
      <c r="I105" s="409">
        <v>0</v>
      </c>
    </row>
    <row r="106" spans="1:9" x14ac:dyDescent="0.2">
      <c r="A106" s="403">
        <v>13</v>
      </c>
      <c r="B106" s="403" t="s">
        <v>30</v>
      </c>
      <c r="C106" s="403">
        <v>8101</v>
      </c>
      <c r="D106" s="404" t="s">
        <v>2175</v>
      </c>
      <c r="E106" s="405">
        <v>0</v>
      </c>
      <c r="F106" s="406">
        <v>0</v>
      </c>
      <c r="G106" s="407">
        <v>0</v>
      </c>
      <c r="H106" s="408">
        <v>11</v>
      </c>
      <c r="I106" s="409">
        <v>0</v>
      </c>
    </row>
    <row r="107" spans="1:9" x14ac:dyDescent="0.2">
      <c r="A107" s="403">
        <v>13</v>
      </c>
      <c r="B107" s="403" t="s">
        <v>30</v>
      </c>
      <c r="C107" s="403">
        <v>8119</v>
      </c>
      <c r="D107" s="404" t="s">
        <v>816</v>
      </c>
      <c r="E107" s="405">
        <v>0</v>
      </c>
      <c r="F107" s="406">
        <v>0</v>
      </c>
      <c r="G107" s="407">
        <v>0</v>
      </c>
      <c r="H107" s="408">
        <v>0</v>
      </c>
      <c r="I107" s="409">
        <v>0</v>
      </c>
    </row>
    <row r="108" spans="1:9" x14ac:dyDescent="0.2">
      <c r="A108" s="403">
        <v>13</v>
      </c>
      <c r="B108" s="403" t="s">
        <v>30</v>
      </c>
      <c r="C108" s="403">
        <v>8121</v>
      </c>
      <c r="D108" s="404" t="s">
        <v>818</v>
      </c>
      <c r="E108" s="405">
        <v>0</v>
      </c>
      <c r="F108" s="406">
        <v>0</v>
      </c>
      <c r="G108" s="407">
        <v>0</v>
      </c>
      <c r="H108" s="408">
        <v>34</v>
      </c>
      <c r="I108" s="409">
        <v>0</v>
      </c>
    </row>
    <row r="109" spans="1:9" x14ac:dyDescent="0.2">
      <c r="A109" s="403">
        <v>13</v>
      </c>
      <c r="B109" s="403" t="s">
        <v>30</v>
      </c>
      <c r="C109" s="403">
        <v>8131</v>
      </c>
      <c r="D109" s="404" t="s">
        <v>820</v>
      </c>
      <c r="E109" s="405">
        <v>7.14</v>
      </c>
      <c r="F109" s="406">
        <v>7.14</v>
      </c>
      <c r="G109" s="407">
        <v>7.14</v>
      </c>
      <c r="H109" s="408">
        <v>42</v>
      </c>
      <c r="I109" s="409">
        <v>3</v>
      </c>
    </row>
    <row r="110" spans="1:9" x14ac:dyDescent="0.2">
      <c r="A110" s="403">
        <v>13</v>
      </c>
      <c r="B110" s="403" t="s">
        <v>30</v>
      </c>
      <c r="C110" s="403">
        <v>8141</v>
      </c>
      <c r="D110" s="404" t="s">
        <v>2212</v>
      </c>
      <c r="E110" s="405">
        <v>0</v>
      </c>
      <c r="F110" s="406">
        <v>0</v>
      </c>
      <c r="G110" s="407">
        <v>0</v>
      </c>
      <c r="H110" s="408">
        <v>229</v>
      </c>
      <c r="I110" s="409">
        <v>0</v>
      </c>
    </row>
    <row r="111" spans="1:9" x14ac:dyDescent="0.2">
      <c r="A111" s="403">
        <v>13</v>
      </c>
      <c r="B111" s="403" t="s">
        <v>30</v>
      </c>
      <c r="C111" s="403">
        <v>8151</v>
      </c>
      <c r="D111" s="404" t="s">
        <v>822</v>
      </c>
      <c r="E111" s="405">
        <v>20</v>
      </c>
      <c r="F111" s="406">
        <v>0</v>
      </c>
      <c r="G111" s="407">
        <v>20</v>
      </c>
      <c r="H111" s="408">
        <v>15</v>
      </c>
      <c r="I111" s="409">
        <v>3</v>
      </c>
    </row>
    <row r="112" spans="1:9" x14ac:dyDescent="0.2">
      <c r="A112" s="403">
        <v>13</v>
      </c>
      <c r="B112" s="403" t="s">
        <v>30</v>
      </c>
      <c r="C112" s="403">
        <v>8161</v>
      </c>
      <c r="D112" s="404" t="s">
        <v>824</v>
      </c>
      <c r="E112" s="405">
        <v>56.86</v>
      </c>
      <c r="F112" s="406">
        <v>56.86</v>
      </c>
      <c r="G112" s="407">
        <v>56.86</v>
      </c>
      <c r="H112" s="408">
        <v>51</v>
      </c>
      <c r="I112" s="409">
        <v>29</v>
      </c>
    </row>
    <row r="113" spans="1:9" x14ac:dyDescent="0.2">
      <c r="A113" s="403">
        <v>13</v>
      </c>
      <c r="B113" s="403" t="s">
        <v>30</v>
      </c>
      <c r="C113" s="403">
        <v>8171</v>
      </c>
      <c r="D113" s="404" t="s">
        <v>826</v>
      </c>
      <c r="E113" s="405">
        <v>54.54</v>
      </c>
      <c r="F113" s="406">
        <v>54.54</v>
      </c>
      <c r="G113" s="407">
        <v>48.48</v>
      </c>
      <c r="H113" s="408">
        <v>33</v>
      </c>
      <c r="I113" s="409">
        <v>16</v>
      </c>
    </row>
    <row r="114" spans="1:9" x14ac:dyDescent="0.2">
      <c r="A114" s="403">
        <v>13</v>
      </c>
      <c r="B114" s="403" t="s">
        <v>30</v>
      </c>
      <c r="C114" s="403">
        <v>8181</v>
      </c>
      <c r="D114" s="404" t="s">
        <v>2213</v>
      </c>
      <c r="E114" s="405">
        <v>13.63</v>
      </c>
      <c r="F114" s="406">
        <v>9.09</v>
      </c>
      <c r="G114" s="407">
        <v>13.63</v>
      </c>
      <c r="H114" s="408">
        <v>22</v>
      </c>
      <c r="I114" s="409">
        <v>3</v>
      </c>
    </row>
    <row r="115" spans="1:9" x14ac:dyDescent="0.2">
      <c r="A115" s="403">
        <v>13</v>
      </c>
      <c r="B115" s="403" t="s">
        <v>30</v>
      </c>
      <c r="C115" s="403">
        <v>8201</v>
      </c>
      <c r="D115" s="404" t="s">
        <v>2214</v>
      </c>
      <c r="E115" s="405">
        <v>76.08</v>
      </c>
      <c r="F115" s="406">
        <v>76.08</v>
      </c>
      <c r="G115" s="407">
        <v>76.08</v>
      </c>
      <c r="H115" s="408">
        <v>46</v>
      </c>
      <c r="I115" s="409">
        <v>35</v>
      </c>
    </row>
    <row r="116" spans="1:9" x14ac:dyDescent="0.2">
      <c r="A116" s="403">
        <v>13</v>
      </c>
      <c r="B116" s="403" t="s">
        <v>30</v>
      </c>
      <c r="C116" s="403">
        <v>9731</v>
      </c>
      <c r="D116" s="404" t="s">
        <v>2215</v>
      </c>
      <c r="E116" s="405">
        <v>31.25</v>
      </c>
      <c r="F116" s="406">
        <v>6.25</v>
      </c>
      <c r="G116" s="407">
        <v>31.25</v>
      </c>
      <c r="H116" s="408">
        <v>16</v>
      </c>
      <c r="I116" s="409">
        <v>5</v>
      </c>
    </row>
    <row r="117" spans="1:9" x14ac:dyDescent="0.2">
      <c r="A117" s="403">
        <v>13</v>
      </c>
      <c r="B117" s="403" t="s">
        <v>30</v>
      </c>
      <c r="C117" s="403">
        <v>9732</v>
      </c>
      <c r="D117" s="404" t="s">
        <v>832</v>
      </c>
      <c r="E117" s="405">
        <v>13.2</v>
      </c>
      <c r="F117" s="406">
        <v>13.2</v>
      </c>
      <c r="G117" s="407">
        <v>11.32</v>
      </c>
      <c r="H117" s="408">
        <v>53</v>
      </c>
      <c r="I117" s="409">
        <v>6</v>
      </c>
    </row>
    <row r="118" spans="1:9" x14ac:dyDescent="0.2">
      <c r="A118" s="403">
        <v>13</v>
      </c>
      <c r="B118" s="403" t="s">
        <v>30</v>
      </c>
      <c r="C118" s="403">
        <v>9733</v>
      </c>
      <c r="D118" s="404" t="s">
        <v>2216</v>
      </c>
      <c r="E118" s="405">
        <v>0</v>
      </c>
      <c r="F118" s="406">
        <v>0</v>
      </c>
      <c r="G118" s="407">
        <v>0</v>
      </c>
      <c r="H118" s="408">
        <v>12</v>
      </c>
      <c r="I118" s="409">
        <v>0</v>
      </c>
    </row>
    <row r="119" spans="1:9" x14ac:dyDescent="0.2">
      <c r="A119" s="403">
        <v>13</v>
      </c>
      <c r="B119" s="403" t="s">
        <v>30</v>
      </c>
      <c r="C119" s="403">
        <v>9734</v>
      </c>
      <c r="D119" s="404" t="s">
        <v>3663</v>
      </c>
      <c r="E119" s="405">
        <v>0</v>
      </c>
      <c r="F119" s="406">
        <v>0</v>
      </c>
      <c r="G119" s="407">
        <v>0</v>
      </c>
      <c r="H119" s="408">
        <v>3</v>
      </c>
      <c r="I119" s="409">
        <v>0</v>
      </c>
    </row>
    <row r="120" spans="1:9" x14ac:dyDescent="0.2">
      <c r="A120" s="403">
        <v>13</v>
      </c>
      <c r="B120" s="403" t="s">
        <v>30</v>
      </c>
      <c r="C120" s="403">
        <v>9738</v>
      </c>
      <c r="D120" s="404" t="s">
        <v>3664</v>
      </c>
      <c r="E120" s="405">
        <v>0</v>
      </c>
      <c r="F120" s="406">
        <v>0</v>
      </c>
      <c r="G120" s="407">
        <v>0</v>
      </c>
      <c r="H120" s="408">
        <v>2</v>
      </c>
      <c r="I120" s="409">
        <v>0</v>
      </c>
    </row>
    <row r="121" spans="1:9" x14ac:dyDescent="0.2">
      <c r="A121" s="403">
        <v>13</v>
      </c>
      <c r="B121" s="403" t="s">
        <v>30</v>
      </c>
      <c r="C121" s="403">
        <v>9743</v>
      </c>
      <c r="D121" s="404" t="s">
        <v>3665</v>
      </c>
      <c r="E121" s="405">
        <v>0</v>
      </c>
      <c r="F121" s="406">
        <v>0</v>
      </c>
      <c r="G121" s="407">
        <v>0</v>
      </c>
      <c r="H121" s="408">
        <v>1</v>
      </c>
      <c r="I121" s="409">
        <v>0</v>
      </c>
    </row>
    <row r="122" spans="1:9" x14ac:dyDescent="0.2">
      <c r="A122" s="403">
        <v>13</v>
      </c>
      <c r="B122" s="403" t="s">
        <v>30</v>
      </c>
      <c r="C122" s="403">
        <v>9746</v>
      </c>
      <c r="D122" s="404" t="s">
        <v>3666</v>
      </c>
      <c r="E122" s="405">
        <v>0</v>
      </c>
      <c r="F122" s="406">
        <v>0</v>
      </c>
      <c r="G122" s="407">
        <v>0</v>
      </c>
      <c r="H122" s="408">
        <v>6</v>
      </c>
      <c r="I122" s="409">
        <v>0</v>
      </c>
    </row>
    <row r="123" spans="1:9" x14ac:dyDescent="0.2">
      <c r="A123" s="403">
        <v>13</v>
      </c>
      <c r="B123" s="403" t="s">
        <v>30</v>
      </c>
      <c r="C123" s="403">
        <v>9999</v>
      </c>
      <c r="D123" s="404" t="s">
        <v>3195</v>
      </c>
      <c r="E123" s="405">
        <v>72.56</v>
      </c>
      <c r="F123" s="406">
        <v>72.02</v>
      </c>
      <c r="G123" s="407">
        <v>72.099999999999994</v>
      </c>
      <c r="H123" s="408">
        <v>26667</v>
      </c>
      <c r="I123" s="409">
        <v>19229</v>
      </c>
    </row>
  </sheetData>
  <autoFilter ref="A4:I93"/>
  <printOptions horizontalCentered="1" gridLines="1"/>
  <pageMargins left="0.5" right="0.5" top="0.5" bottom="0.75" header="0.5" footer="0.5"/>
  <pageSetup orientation="portrait" r:id="rId1"/>
  <headerFooter alignWithMargins="0">
    <oddFooter>&amp;C&amp;P of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E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E1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0"/>
  <sheetViews>
    <sheetView topLeftCell="B1" workbookViewId="0">
      <selection activeCell="B11" sqref="B11"/>
    </sheetView>
  </sheetViews>
  <sheetFormatPr defaultRowHeight="15" x14ac:dyDescent="0.25"/>
  <cols>
    <col min="1" max="1" width="33.28515625" bestFit="1" customWidth="1"/>
    <col min="2" max="2" width="35.140625" bestFit="1" customWidth="1"/>
    <col min="3" max="3" width="9.140625" style="34"/>
    <col min="4" max="4" width="42.7109375" bestFit="1" customWidth="1"/>
    <col min="5" max="5" width="13.42578125" bestFit="1" customWidth="1"/>
    <col min="6" max="6" width="14.85546875" bestFit="1" customWidth="1"/>
  </cols>
  <sheetData>
    <row r="2" spans="1:6" x14ac:dyDescent="0.25">
      <c r="A2" t="s">
        <v>1356</v>
      </c>
      <c r="B2" t="s">
        <v>1292</v>
      </c>
      <c r="C2" s="34" t="s">
        <v>0</v>
      </c>
      <c r="D2" t="s">
        <v>1360</v>
      </c>
      <c r="E2" t="s">
        <v>1369</v>
      </c>
      <c r="F2" t="s">
        <v>1370</v>
      </c>
    </row>
    <row r="3" spans="1:6" x14ac:dyDescent="0.25">
      <c r="A3" t="s">
        <v>1364</v>
      </c>
      <c r="B3" t="s">
        <v>1357</v>
      </c>
      <c r="C3" s="34" t="s">
        <v>1358</v>
      </c>
      <c r="D3" t="s">
        <v>1359</v>
      </c>
      <c r="E3" s="35" t="s">
        <v>1371</v>
      </c>
      <c r="F3" s="35" t="s">
        <v>1371</v>
      </c>
    </row>
    <row r="4" spans="1:6" x14ac:dyDescent="0.25">
      <c r="A4" t="s">
        <v>1361</v>
      </c>
      <c r="B4" t="s">
        <v>1357</v>
      </c>
      <c r="C4" s="34" t="s">
        <v>1296</v>
      </c>
      <c r="D4" t="s">
        <v>1359</v>
      </c>
      <c r="E4" s="35" t="s">
        <v>1371</v>
      </c>
      <c r="F4" s="35" t="s">
        <v>1371</v>
      </c>
    </row>
    <row r="5" spans="1:6" x14ac:dyDescent="0.25">
      <c r="A5" t="s">
        <v>1362</v>
      </c>
      <c r="B5" t="s">
        <v>1363</v>
      </c>
      <c r="D5" t="s">
        <v>1359</v>
      </c>
      <c r="E5" s="35" t="s">
        <v>1371</v>
      </c>
      <c r="F5" s="35" t="s">
        <v>1371</v>
      </c>
    </row>
    <row r="6" spans="1:6" x14ac:dyDescent="0.25">
      <c r="A6" t="s">
        <v>1364</v>
      </c>
      <c r="B6" t="s">
        <v>5</v>
      </c>
      <c r="C6" s="34">
        <v>1</v>
      </c>
      <c r="D6" t="s">
        <v>1365</v>
      </c>
      <c r="E6" s="35" t="s">
        <v>1371</v>
      </c>
      <c r="F6" s="35" t="s">
        <v>1371</v>
      </c>
    </row>
    <row r="7" spans="1:6" x14ac:dyDescent="0.25">
      <c r="A7" t="s">
        <v>9</v>
      </c>
      <c r="B7" t="s">
        <v>1366</v>
      </c>
      <c r="C7" s="34">
        <v>1</v>
      </c>
      <c r="D7" t="s">
        <v>1367</v>
      </c>
      <c r="E7" s="35" t="s">
        <v>1371</v>
      </c>
      <c r="F7" s="35" t="s">
        <v>1371</v>
      </c>
    </row>
    <row r="8" spans="1:6" x14ac:dyDescent="0.25">
      <c r="A8" t="s">
        <v>10</v>
      </c>
      <c r="B8" t="s">
        <v>1368</v>
      </c>
      <c r="C8" s="34">
        <v>1</v>
      </c>
      <c r="D8" t="s">
        <v>1367</v>
      </c>
      <c r="E8" s="35" t="s">
        <v>1371</v>
      </c>
      <c r="F8" s="35" t="s">
        <v>1371</v>
      </c>
    </row>
    <row r="9" spans="1:6" x14ac:dyDescent="0.25">
      <c r="B9" t="s">
        <v>1373</v>
      </c>
      <c r="C9" s="34">
        <v>3</v>
      </c>
      <c r="D9" t="s">
        <v>1942</v>
      </c>
      <c r="E9" s="35" t="s">
        <v>1371</v>
      </c>
      <c r="F9" s="35" t="s">
        <v>1371</v>
      </c>
    </row>
    <row r="10" spans="1:6" x14ac:dyDescent="0.25">
      <c r="B10" t="s">
        <v>1941</v>
      </c>
      <c r="C10" s="34">
        <v>2</v>
      </c>
      <c r="D10" t="s">
        <v>1943</v>
      </c>
      <c r="E10" s="35" t="s">
        <v>1371</v>
      </c>
      <c r="F10" s="35" t="s">
        <v>1371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36"/>
  <sheetViews>
    <sheetView zoomScaleNormal="100" workbookViewId="0">
      <selection sqref="A1:E1"/>
    </sheetView>
  </sheetViews>
  <sheetFormatPr defaultRowHeight="12.75" x14ac:dyDescent="0.2"/>
  <cols>
    <col min="1" max="1" width="24.28515625" style="260" customWidth="1"/>
    <col min="2" max="2" width="20.85546875" style="250" customWidth="1"/>
    <col min="3" max="3" width="21.42578125" style="250" customWidth="1"/>
    <col min="4" max="4" width="27.28515625" style="250" customWidth="1"/>
    <col min="5" max="5" width="46.28515625" style="250" customWidth="1"/>
    <col min="6" max="16384" width="9.140625" style="250"/>
  </cols>
  <sheetData>
    <row r="1" spans="1:5" ht="22.5" customHeight="1" x14ac:dyDescent="0.2">
      <c r="A1" s="505" t="s">
        <v>2262</v>
      </c>
      <c r="B1" s="505"/>
      <c r="C1" s="505"/>
      <c r="D1" s="505"/>
      <c r="E1" s="505"/>
    </row>
    <row r="2" spans="1:5" s="251" customFormat="1" ht="34.5" customHeight="1" thickBot="1" x14ac:dyDescent="0.3">
      <c r="A2" s="338" t="s">
        <v>1292</v>
      </c>
      <c r="B2" s="338" t="s">
        <v>2263</v>
      </c>
      <c r="C2" s="338" t="s">
        <v>2075</v>
      </c>
      <c r="D2" s="338" t="s">
        <v>2101</v>
      </c>
      <c r="E2" s="338" t="s">
        <v>2103</v>
      </c>
    </row>
    <row r="3" spans="1:5" s="252" customFormat="1" ht="48" customHeight="1" x14ac:dyDescent="0.25">
      <c r="A3" s="485" t="s">
        <v>1293</v>
      </c>
      <c r="B3" s="506" t="s">
        <v>2264</v>
      </c>
      <c r="C3" s="508" t="s">
        <v>2265</v>
      </c>
      <c r="D3" s="329" t="s">
        <v>2266</v>
      </c>
      <c r="E3" s="256" t="s">
        <v>2267</v>
      </c>
    </row>
    <row r="4" spans="1:5" s="252" customFormat="1" ht="45" customHeight="1" x14ac:dyDescent="0.25">
      <c r="A4" s="485"/>
      <c r="B4" s="507"/>
      <c r="C4" s="507"/>
      <c r="D4" s="330" t="s">
        <v>2268</v>
      </c>
      <c r="E4" s="330" t="s">
        <v>2269</v>
      </c>
    </row>
    <row r="5" spans="1:5" s="252" customFormat="1" ht="48" customHeight="1" x14ac:dyDescent="0.25">
      <c r="A5" s="485"/>
      <c r="B5" s="492" t="s">
        <v>2270</v>
      </c>
      <c r="C5" s="493" t="s">
        <v>2265</v>
      </c>
      <c r="D5" s="331" t="s">
        <v>2266</v>
      </c>
      <c r="E5" s="332" t="s">
        <v>2271</v>
      </c>
    </row>
    <row r="6" spans="1:5" s="252" customFormat="1" ht="45" customHeight="1" x14ac:dyDescent="0.25">
      <c r="A6" s="485"/>
      <c r="B6" s="491"/>
      <c r="C6" s="507"/>
      <c r="D6" s="330" t="s">
        <v>2268</v>
      </c>
      <c r="E6" s="330" t="s">
        <v>2272</v>
      </c>
    </row>
    <row r="7" spans="1:5" s="252" customFormat="1" ht="20.100000000000001" customHeight="1" x14ac:dyDescent="0.25">
      <c r="A7" s="485"/>
      <c r="B7" s="509" t="s">
        <v>2273</v>
      </c>
      <c r="C7" s="512" t="s">
        <v>2274</v>
      </c>
      <c r="D7" s="333" t="s">
        <v>2275</v>
      </c>
      <c r="E7" s="333" t="s">
        <v>2276</v>
      </c>
    </row>
    <row r="8" spans="1:5" s="252" customFormat="1" ht="20.100000000000001" customHeight="1" x14ac:dyDescent="0.25">
      <c r="A8" s="485"/>
      <c r="B8" s="510"/>
      <c r="C8" s="513"/>
      <c r="D8" s="253" t="s">
        <v>2277</v>
      </c>
      <c r="E8" s="254" t="s">
        <v>2278</v>
      </c>
    </row>
    <row r="9" spans="1:5" s="252" customFormat="1" ht="20.100000000000001" customHeight="1" x14ac:dyDescent="0.25">
      <c r="A9" s="485"/>
      <c r="B9" s="511"/>
      <c r="C9" s="511"/>
      <c r="D9" s="334" t="s">
        <v>2279</v>
      </c>
      <c r="E9" s="334" t="s">
        <v>1295</v>
      </c>
    </row>
    <row r="10" spans="1:5" s="252" customFormat="1" ht="20.100000000000001" customHeight="1" x14ac:dyDescent="0.25">
      <c r="A10" s="485"/>
      <c r="B10" s="514" t="s">
        <v>2280</v>
      </c>
      <c r="C10" s="508" t="s">
        <v>2281</v>
      </c>
      <c r="D10" s="255" t="s">
        <v>2282</v>
      </c>
      <c r="E10" s="256" t="s">
        <v>2283</v>
      </c>
    </row>
    <row r="11" spans="1:5" s="252" customFormat="1" ht="20.100000000000001" customHeight="1" thickBot="1" x14ac:dyDescent="0.3">
      <c r="A11" s="485"/>
      <c r="B11" s="515"/>
      <c r="C11" s="515"/>
      <c r="D11" s="314" t="s">
        <v>2284</v>
      </c>
      <c r="E11" s="316" t="s">
        <v>1295</v>
      </c>
    </row>
    <row r="12" spans="1:5" s="252" customFormat="1" ht="48" customHeight="1" x14ac:dyDescent="0.25">
      <c r="A12" s="484" t="s">
        <v>5</v>
      </c>
      <c r="B12" s="516" t="s">
        <v>2264</v>
      </c>
      <c r="C12" s="517" t="s">
        <v>2265</v>
      </c>
      <c r="D12" s="328" t="s">
        <v>2266</v>
      </c>
      <c r="E12" s="324" t="s">
        <v>2267</v>
      </c>
    </row>
    <row r="13" spans="1:5" s="252" customFormat="1" ht="45" customHeight="1" x14ac:dyDescent="0.25">
      <c r="A13" s="485"/>
      <c r="B13" s="507"/>
      <c r="C13" s="507"/>
      <c r="D13" s="330" t="s">
        <v>2268</v>
      </c>
      <c r="E13" s="330" t="s">
        <v>2269</v>
      </c>
    </row>
    <row r="14" spans="1:5" s="252" customFormat="1" ht="48" customHeight="1" x14ac:dyDescent="0.25">
      <c r="A14" s="485"/>
      <c r="B14" s="492" t="s">
        <v>2270</v>
      </c>
      <c r="C14" s="493" t="s">
        <v>2265</v>
      </c>
      <c r="D14" s="331" t="s">
        <v>2266</v>
      </c>
      <c r="E14" s="332" t="s">
        <v>2271</v>
      </c>
    </row>
    <row r="15" spans="1:5" s="252" customFormat="1" ht="45" customHeight="1" thickBot="1" x14ac:dyDescent="0.3">
      <c r="A15" s="486"/>
      <c r="B15" s="489"/>
      <c r="C15" s="494"/>
      <c r="D15" s="326" t="s">
        <v>2268</v>
      </c>
      <c r="E15" s="326" t="s">
        <v>2272</v>
      </c>
    </row>
    <row r="16" spans="1:5" s="252" customFormat="1" ht="25.5" customHeight="1" x14ac:dyDescent="0.25">
      <c r="A16" s="484" t="s">
        <v>6</v>
      </c>
      <c r="B16" s="487" t="s">
        <v>3286</v>
      </c>
      <c r="C16" s="503" t="s">
        <v>3327</v>
      </c>
      <c r="D16" s="323" t="s">
        <v>2285</v>
      </c>
      <c r="E16" s="324" t="s">
        <v>3322</v>
      </c>
    </row>
    <row r="17" spans="1:5" s="252" customFormat="1" ht="27.75" customHeight="1" thickBot="1" x14ac:dyDescent="0.3">
      <c r="A17" s="486"/>
      <c r="B17" s="489"/>
      <c r="C17" s="504"/>
      <c r="D17" s="325" t="s">
        <v>2286</v>
      </c>
      <c r="E17" s="326" t="s">
        <v>2287</v>
      </c>
    </row>
    <row r="18" spans="1:5" s="252" customFormat="1" ht="20.100000000000001" customHeight="1" x14ac:dyDescent="0.25">
      <c r="A18" s="484" t="s">
        <v>2142</v>
      </c>
      <c r="B18" s="487" t="s">
        <v>1947</v>
      </c>
      <c r="C18" s="487" t="s">
        <v>3326</v>
      </c>
      <c r="D18" s="315" t="s">
        <v>2288</v>
      </c>
      <c r="E18" s="315" t="s">
        <v>2289</v>
      </c>
    </row>
    <row r="19" spans="1:5" s="252" customFormat="1" ht="20.100000000000001" customHeight="1" x14ac:dyDescent="0.25">
      <c r="A19" s="485"/>
      <c r="B19" s="488"/>
      <c r="C19" s="488"/>
      <c r="D19" s="257" t="s">
        <v>2290</v>
      </c>
      <c r="E19" s="257" t="s">
        <v>2291</v>
      </c>
    </row>
    <row r="20" spans="1:5" s="252" customFormat="1" ht="20.100000000000001" customHeight="1" x14ac:dyDescent="0.25">
      <c r="A20" s="485"/>
      <c r="B20" s="488"/>
      <c r="C20" s="488"/>
      <c r="D20" s="257" t="s">
        <v>2292</v>
      </c>
      <c r="E20" s="257" t="s">
        <v>2293</v>
      </c>
    </row>
    <row r="21" spans="1:5" s="252" customFormat="1" ht="20.100000000000001" customHeight="1" x14ac:dyDescent="0.25">
      <c r="A21" s="485"/>
      <c r="B21" s="488"/>
      <c r="C21" s="488"/>
      <c r="D21" s="258" t="s">
        <v>2294</v>
      </c>
      <c r="E21" s="258" t="s">
        <v>1295</v>
      </c>
    </row>
    <row r="22" spans="1:5" s="252" customFormat="1" ht="20.100000000000001" customHeight="1" x14ac:dyDescent="0.25">
      <c r="A22" s="485"/>
      <c r="B22" s="490" t="s">
        <v>3282</v>
      </c>
      <c r="C22" s="488"/>
      <c r="D22" s="501" t="s">
        <v>2295</v>
      </c>
      <c r="E22" s="495" t="s">
        <v>2218</v>
      </c>
    </row>
    <row r="23" spans="1:5" s="252" customFormat="1" ht="20.100000000000001" customHeight="1" x14ac:dyDescent="0.25">
      <c r="A23" s="485"/>
      <c r="B23" s="491"/>
      <c r="C23" s="488"/>
      <c r="D23" s="502"/>
      <c r="E23" s="496"/>
    </row>
    <row r="24" spans="1:5" s="252" customFormat="1" ht="20.100000000000001" customHeight="1" x14ac:dyDescent="0.25">
      <c r="A24" s="485"/>
      <c r="B24" s="488" t="s">
        <v>3287</v>
      </c>
      <c r="C24" s="488"/>
      <c r="D24" s="497" t="s">
        <v>2296</v>
      </c>
      <c r="E24" s="499" t="s">
        <v>2218</v>
      </c>
    </row>
    <row r="25" spans="1:5" s="252" customFormat="1" ht="20.100000000000001" customHeight="1" thickBot="1" x14ac:dyDescent="0.3">
      <c r="A25" s="486"/>
      <c r="B25" s="489"/>
      <c r="C25" s="488"/>
      <c r="D25" s="498"/>
      <c r="E25" s="500"/>
    </row>
    <row r="26" spans="1:5" s="259" customFormat="1" ht="30" customHeight="1" x14ac:dyDescent="0.25">
      <c r="A26" s="484" t="s">
        <v>2143</v>
      </c>
      <c r="B26" s="335" t="s">
        <v>2128</v>
      </c>
      <c r="C26" s="488"/>
      <c r="D26" s="336" t="s">
        <v>2128</v>
      </c>
      <c r="E26" s="337" t="s">
        <v>2219</v>
      </c>
    </row>
    <row r="27" spans="1:5" s="259" customFormat="1" ht="30" customHeight="1" x14ac:dyDescent="0.25">
      <c r="A27" s="485"/>
      <c r="B27" s="339" t="s">
        <v>2114</v>
      </c>
      <c r="C27" s="488"/>
      <c r="D27" s="342" t="s">
        <v>2114</v>
      </c>
      <c r="E27" s="343" t="s">
        <v>2219</v>
      </c>
    </row>
    <row r="28" spans="1:5" s="259" customFormat="1" ht="30" customHeight="1" x14ac:dyDescent="0.25">
      <c r="A28" s="485"/>
      <c r="B28" s="339" t="s">
        <v>2115</v>
      </c>
      <c r="C28" s="488"/>
      <c r="D28" s="342" t="s">
        <v>2115</v>
      </c>
      <c r="E28" s="343" t="s">
        <v>2219</v>
      </c>
    </row>
    <row r="29" spans="1:5" s="259" customFormat="1" ht="36.75" customHeight="1" thickBot="1" x14ac:dyDescent="0.3">
      <c r="A29" s="486"/>
      <c r="B29" s="313" t="s">
        <v>2116</v>
      </c>
      <c r="C29" s="489"/>
      <c r="D29" s="340" t="s">
        <v>2116</v>
      </c>
      <c r="E29" s="341" t="s">
        <v>2219</v>
      </c>
    </row>
    <row r="30" spans="1:5" s="259" customFormat="1" ht="28.5" customHeight="1" x14ac:dyDescent="0.25">
      <c r="A30" s="482" t="s">
        <v>2100</v>
      </c>
      <c r="B30" s="482"/>
      <c r="C30" s="482"/>
      <c r="D30" s="482"/>
      <c r="E30" s="482"/>
    </row>
    <row r="31" spans="1:5" ht="15" x14ac:dyDescent="0.25">
      <c r="A31" s="260" t="s">
        <v>2094</v>
      </c>
      <c r="C31" s="483" t="s">
        <v>2093</v>
      </c>
      <c r="D31" s="483"/>
      <c r="E31" s="483"/>
    </row>
    <row r="32" spans="1:5" ht="15" x14ac:dyDescent="0.25">
      <c r="A32" s="260" t="s">
        <v>2096</v>
      </c>
      <c r="C32" s="483" t="s">
        <v>2097</v>
      </c>
      <c r="D32" s="483"/>
      <c r="E32" s="483"/>
    </row>
    <row r="33" spans="1:5" ht="15" x14ac:dyDescent="0.25">
      <c r="A33" s="260" t="s">
        <v>2099</v>
      </c>
      <c r="C33" s="483" t="s">
        <v>2098</v>
      </c>
      <c r="D33" s="483"/>
      <c r="E33" s="483"/>
    </row>
    <row r="34" spans="1:5" ht="15" x14ac:dyDescent="0.25">
      <c r="A34" s="261" t="s">
        <v>2095</v>
      </c>
      <c r="C34" s="483" t="s">
        <v>2092</v>
      </c>
      <c r="D34" s="483"/>
      <c r="E34" s="483"/>
    </row>
    <row r="35" spans="1:5" ht="15" x14ac:dyDescent="0.25">
      <c r="A35" s="260" t="s">
        <v>2130</v>
      </c>
      <c r="C35" s="153" t="s">
        <v>2131</v>
      </c>
    </row>
    <row r="36" spans="1:5" ht="15" x14ac:dyDescent="0.25">
      <c r="A36" s="260" t="s">
        <v>2132</v>
      </c>
      <c r="C36" s="153" t="s">
        <v>2133</v>
      </c>
    </row>
  </sheetData>
  <mergeCells count="33">
    <mergeCell ref="A16:A17"/>
    <mergeCell ref="B16:B17"/>
    <mergeCell ref="C16:C17"/>
    <mergeCell ref="A1:E1"/>
    <mergeCell ref="A3:A11"/>
    <mergeCell ref="B3:B4"/>
    <mergeCell ref="C3:C4"/>
    <mergeCell ref="B5:B6"/>
    <mergeCell ref="C5:C6"/>
    <mergeCell ref="B7:B9"/>
    <mergeCell ref="C7:C9"/>
    <mergeCell ref="B10:B11"/>
    <mergeCell ref="C10:C11"/>
    <mergeCell ref="A12:A15"/>
    <mergeCell ref="B12:B13"/>
    <mergeCell ref="C12:C13"/>
    <mergeCell ref="B14:B15"/>
    <mergeCell ref="C14:C15"/>
    <mergeCell ref="E22:E23"/>
    <mergeCell ref="B24:B25"/>
    <mergeCell ref="D24:D25"/>
    <mergeCell ref="E24:E25"/>
    <mergeCell ref="D22:D23"/>
    <mergeCell ref="A26:A29"/>
    <mergeCell ref="A18:A25"/>
    <mergeCell ref="B18:B21"/>
    <mergeCell ref="C18:C29"/>
    <mergeCell ref="B22:B23"/>
    <mergeCell ref="A30:E30"/>
    <mergeCell ref="C31:E31"/>
    <mergeCell ref="C32:E32"/>
    <mergeCell ref="C33:E33"/>
    <mergeCell ref="C34:E34"/>
  </mergeCells>
  <hyperlinks>
    <hyperlink ref="C34" r:id="rId1"/>
    <hyperlink ref="C31" r:id="rId2"/>
    <hyperlink ref="C32" r:id="rId3"/>
    <hyperlink ref="C35" r:id="rId4"/>
    <hyperlink ref="C36" r:id="rId5"/>
  </hyperlinks>
  <printOptions horizontalCentered="1"/>
  <pageMargins left="0.2" right="0.2" top="0.5" bottom="0.5" header="0.3" footer="0.3"/>
  <pageSetup scale="73" orientation="portrait" r:id="rId6"/>
  <headerFooter>
    <oddFooter>&amp;RFor questions regarding this document, call Dr. Yuwadee Wongbundhit at 305-995-1988.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40"/>
  <sheetViews>
    <sheetView zoomScaleNormal="100" workbookViewId="0">
      <selection sqref="A1:E1"/>
    </sheetView>
  </sheetViews>
  <sheetFormatPr defaultRowHeight="12.75" x14ac:dyDescent="0.2"/>
  <cols>
    <col min="1" max="1" width="24.28515625" style="292" customWidth="1"/>
    <col min="2" max="2" width="20.85546875" style="292" customWidth="1"/>
    <col min="3" max="3" width="21.42578125" style="292" customWidth="1"/>
    <col min="4" max="4" width="27.28515625" style="292" customWidth="1"/>
    <col min="5" max="5" width="46.28515625" style="292" customWidth="1"/>
    <col min="6" max="16384" width="9.140625" style="292"/>
  </cols>
  <sheetData>
    <row r="1" spans="1:5" ht="22.5" customHeight="1" x14ac:dyDescent="0.2">
      <c r="A1" s="518" t="s">
        <v>3288</v>
      </c>
      <c r="B1" s="518"/>
      <c r="C1" s="518"/>
      <c r="D1" s="518"/>
      <c r="E1" s="518"/>
    </row>
    <row r="2" spans="1:5" s="294" customFormat="1" ht="34.5" customHeight="1" thickBot="1" x14ac:dyDescent="0.3">
      <c r="A2" s="293" t="s">
        <v>1292</v>
      </c>
      <c r="B2" s="293" t="s">
        <v>2263</v>
      </c>
      <c r="C2" s="293" t="s">
        <v>2075</v>
      </c>
      <c r="D2" s="293" t="s">
        <v>2101</v>
      </c>
      <c r="E2" s="293" t="s">
        <v>2103</v>
      </c>
    </row>
    <row r="3" spans="1:5" s="295" customFormat="1" ht="48" customHeight="1" x14ac:dyDescent="0.25">
      <c r="A3" s="519" t="s">
        <v>1</v>
      </c>
      <c r="B3" s="522" t="s">
        <v>2264</v>
      </c>
      <c r="C3" s="524" t="s">
        <v>2265</v>
      </c>
      <c r="D3" s="303" t="s">
        <v>2266</v>
      </c>
      <c r="E3" s="327" t="s">
        <v>3289</v>
      </c>
    </row>
    <row r="4" spans="1:5" s="295" customFormat="1" ht="45" customHeight="1" x14ac:dyDescent="0.25">
      <c r="A4" s="520"/>
      <c r="B4" s="523"/>
      <c r="C4" s="523"/>
      <c r="D4" s="301" t="s">
        <v>2268</v>
      </c>
      <c r="E4" s="301" t="s">
        <v>2269</v>
      </c>
    </row>
    <row r="5" spans="1:5" s="295" customFormat="1" ht="48" customHeight="1" x14ac:dyDescent="0.25">
      <c r="A5" s="520"/>
      <c r="B5" s="525" t="s">
        <v>2270</v>
      </c>
      <c r="C5" s="527" t="s">
        <v>2265</v>
      </c>
      <c r="D5" s="349" t="s">
        <v>2266</v>
      </c>
      <c r="E5" s="350" t="s">
        <v>2271</v>
      </c>
    </row>
    <row r="6" spans="1:5" s="295" customFormat="1" ht="45" customHeight="1" x14ac:dyDescent="0.25">
      <c r="A6" s="520"/>
      <c r="B6" s="526"/>
      <c r="C6" s="528"/>
      <c r="D6" s="351" t="s">
        <v>2268</v>
      </c>
      <c r="E6" s="351" t="s">
        <v>2272</v>
      </c>
    </row>
    <row r="7" spans="1:5" s="295" customFormat="1" ht="20.100000000000001" customHeight="1" x14ac:dyDescent="0.25">
      <c r="A7" s="520"/>
      <c r="B7" s="529" t="s">
        <v>2273</v>
      </c>
      <c r="C7" s="532" t="s">
        <v>2274</v>
      </c>
      <c r="D7" s="352" t="s">
        <v>2275</v>
      </c>
      <c r="E7" s="352" t="s">
        <v>2276</v>
      </c>
    </row>
    <row r="8" spans="1:5" s="295" customFormat="1" ht="20.100000000000001" customHeight="1" x14ac:dyDescent="0.25">
      <c r="A8" s="520"/>
      <c r="B8" s="530"/>
      <c r="C8" s="533"/>
      <c r="D8" s="296" t="s">
        <v>2277</v>
      </c>
      <c r="E8" s="297" t="s">
        <v>2278</v>
      </c>
    </row>
    <row r="9" spans="1:5" s="295" customFormat="1" ht="20.100000000000001" customHeight="1" x14ac:dyDescent="0.25">
      <c r="A9" s="520"/>
      <c r="B9" s="531"/>
      <c r="C9" s="531"/>
      <c r="D9" s="353" t="s">
        <v>2279</v>
      </c>
      <c r="E9" s="353" t="s">
        <v>1295</v>
      </c>
    </row>
    <row r="10" spans="1:5" s="295" customFormat="1" ht="20.100000000000001" customHeight="1" x14ac:dyDescent="0.25">
      <c r="A10" s="520"/>
      <c r="B10" s="534" t="s">
        <v>2280</v>
      </c>
      <c r="C10" s="535" t="s">
        <v>2281</v>
      </c>
      <c r="D10" s="298" t="s">
        <v>2282</v>
      </c>
      <c r="E10" s="299" t="s">
        <v>3290</v>
      </c>
    </row>
    <row r="11" spans="1:5" s="295" customFormat="1" ht="20.100000000000001" customHeight="1" thickBot="1" x14ac:dyDescent="0.3">
      <c r="A11" s="521"/>
      <c r="B11" s="523"/>
      <c r="C11" s="523"/>
      <c r="D11" s="300" t="s">
        <v>2284</v>
      </c>
      <c r="E11" s="301" t="s">
        <v>1295</v>
      </c>
    </row>
    <row r="12" spans="1:5" s="295" customFormat="1" ht="41.25" customHeight="1" x14ac:dyDescent="0.25">
      <c r="A12" s="519" t="s">
        <v>2076</v>
      </c>
      <c r="B12" s="319" t="s">
        <v>2297</v>
      </c>
      <c r="C12" s="319" t="s">
        <v>3323</v>
      </c>
      <c r="D12" s="303" t="s">
        <v>3324</v>
      </c>
      <c r="E12" s="303" t="s">
        <v>3291</v>
      </c>
    </row>
    <row r="13" spans="1:5" s="295" customFormat="1" ht="31.5" customHeight="1" x14ac:dyDescent="0.25">
      <c r="A13" s="520"/>
      <c r="B13" s="344" t="s">
        <v>2298</v>
      </c>
      <c r="C13" s="344" t="s">
        <v>3292</v>
      </c>
      <c r="D13" s="354" t="s">
        <v>3302</v>
      </c>
      <c r="E13" s="354" t="s">
        <v>3303</v>
      </c>
    </row>
    <row r="14" spans="1:5" s="295" customFormat="1" ht="20.100000000000001" customHeight="1" x14ac:dyDescent="0.25">
      <c r="A14" s="520"/>
      <c r="B14" s="536" t="s">
        <v>2280</v>
      </c>
      <c r="C14" s="535" t="s">
        <v>2281</v>
      </c>
      <c r="D14" s="298" t="s">
        <v>2282</v>
      </c>
      <c r="E14" s="299" t="s">
        <v>3290</v>
      </c>
    </row>
    <row r="15" spans="1:5" s="295" customFormat="1" ht="20.100000000000001" customHeight="1" thickBot="1" x14ac:dyDescent="0.3">
      <c r="A15" s="521"/>
      <c r="B15" s="521"/>
      <c r="C15" s="523"/>
      <c r="D15" s="300" t="s">
        <v>2284</v>
      </c>
      <c r="E15" s="301" t="s">
        <v>1295</v>
      </c>
    </row>
    <row r="16" spans="1:5" s="295" customFormat="1" ht="48" customHeight="1" thickBot="1" x14ac:dyDescent="0.3">
      <c r="A16" s="318" t="s">
        <v>5</v>
      </c>
      <c r="B16" s="322" t="s">
        <v>2299</v>
      </c>
      <c r="C16" s="319" t="s">
        <v>3293</v>
      </c>
      <c r="D16" s="303" t="s">
        <v>3302</v>
      </c>
      <c r="E16" s="303" t="s">
        <v>3303</v>
      </c>
    </row>
    <row r="17" spans="1:5" s="252" customFormat="1" ht="25.5" customHeight="1" x14ac:dyDescent="0.25">
      <c r="A17" s="517" t="s">
        <v>6</v>
      </c>
      <c r="B17" s="537" t="s">
        <v>3286</v>
      </c>
      <c r="C17" s="539" t="s">
        <v>3327</v>
      </c>
      <c r="D17" s="323" t="s">
        <v>2285</v>
      </c>
      <c r="E17" s="324" t="s">
        <v>3322</v>
      </c>
    </row>
    <row r="18" spans="1:5" s="252" customFormat="1" ht="27.75" customHeight="1" thickBot="1" x14ac:dyDescent="0.3">
      <c r="A18" s="494"/>
      <c r="B18" s="538"/>
      <c r="C18" s="540"/>
      <c r="D18" s="325" t="s">
        <v>2286</v>
      </c>
      <c r="E18" s="326" t="s">
        <v>2287</v>
      </c>
    </row>
    <row r="19" spans="1:5" s="295" customFormat="1" ht="20.100000000000001" customHeight="1" x14ac:dyDescent="0.25">
      <c r="A19" s="520" t="s">
        <v>2142</v>
      </c>
      <c r="B19" s="536" t="s">
        <v>1947</v>
      </c>
      <c r="C19" s="536" t="s">
        <v>3325</v>
      </c>
      <c r="D19" s="298" t="s">
        <v>2288</v>
      </c>
      <c r="E19" s="298" t="s">
        <v>2289</v>
      </c>
    </row>
    <row r="20" spans="1:5" s="295" customFormat="1" ht="20.100000000000001" customHeight="1" x14ac:dyDescent="0.25">
      <c r="A20" s="520"/>
      <c r="B20" s="536"/>
      <c r="C20" s="536"/>
      <c r="D20" s="306" t="s">
        <v>2290</v>
      </c>
      <c r="E20" s="306" t="s">
        <v>2291</v>
      </c>
    </row>
    <row r="21" spans="1:5" s="295" customFormat="1" ht="20.100000000000001" customHeight="1" x14ac:dyDescent="0.25">
      <c r="A21" s="520"/>
      <c r="B21" s="536"/>
      <c r="C21" s="536"/>
      <c r="D21" s="306" t="s">
        <v>2292</v>
      </c>
      <c r="E21" s="306" t="s">
        <v>2293</v>
      </c>
    </row>
    <row r="22" spans="1:5" s="295" customFormat="1" ht="20.100000000000001" customHeight="1" x14ac:dyDescent="0.25">
      <c r="A22" s="520"/>
      <c r="B22" s="536"/>
      <c r="C22" s="536"/>
      <c r="D22" s="300" t="s">
        <v>2294</v>
      </c>
      <c r="E22" s="300" t="s">
        <v>1295</v>
      </c>
    </row>
    <row r="23" spans="1:5" s="295" customFormat="1" ht="20.100000000000001" customHeight="1" x14ac:dyDescent="0.25">
      <c r="A23" s="520"/>
      <c r="B23" s="545" t="s">
        <v>3282</v>
      </c>
      <c r="C23" s="536"/>
      <c r="D23" s="546" t="s">
        <v>2295</v>
      </c>
      <c r="E23" s="541" t="s">
        <v>2218</v>
      </c>
    </row>
    <row r="24" spans="1:5" s="295" customFormat="1" ht="20.100000000000001" customHeight="1" x14ac:dyDescent="0.25">
      <c r="A24" s="520"/>
      <c r="B24" s="526"/>
      <c r="C24" s="536"/>
      <c r="D24" s="547"/>
      <c r="E24" s="542"/>
    </row>
    <row r="25" spans="1:5" s="295" customFormat="1" ht="20.100000000000001" customHeight="1" x14ac:dyDescent="0.25">
      <c r="A25" s="520"/>
      <c r="B25" s="536" t="s">
        <v>3287</v>
      </c>
      <c r="C25" s="536"/>
      <c r="D25" s="543" t="s">
        <v>2296</v>
      </c>
      <c r="E25" s="544" t="s">
        <v>2218</v>
      </c>
    </row>
    <row r="26" spans="1:5" s="295" customFormat="1" ht="20.100000000000001" customHeight="1" thickBot="1" x14ac:dyDescent="0.3">
      <c r="A26" s="520"/>
      <c r="B26" s="536"/>
      <c r="C26" s="536"/>
      <c r="D26" s="543"/>
      <c r="E26" s="544"/>
    </row>
    <row r="27" spans="1:5" s="309" customFormat="1" ht="30" customHeight="1" x14ac:dyDescent="0.25">
      <c r="A27" s="519" t="s">
        <v>2143</v>
      </c>
      <c r="B27" s="307" t="s">
        <v>2128</v>
      </c>
      <c r="C27" s="536"/>
      <c r="D27" s="308" t="s">
        <v>2128</v>
      </c>
      <c r="E27" s="302" t="s">
        <v>2219</v>
      </c>
    </row>
    <row r="28" spans="1:5" s="309" customFormat="1" ht="30" customHeight="1" x14ac:dyDescent="0.25">
      <c r="A28" s="520"/>
      <c r="B28" s="344" t="s">
        <v>2114</v>
      </c>
      <c r="C28" s="536"/>
      <c r="D28" s="347" t="s">
        <v>2114</v>
      </c>
      <c r="E28" s="348" t="s">
        <v>2219</v>
      </c>
    </row>
    <row r="29" spans="1:5" s="309" customFormat="1" ht="30" customHeight="1" x14ac:dyDescent="0.25">
      <c r="A29" s="520"/>
      <c r="B29" s="344" t="s">
        <v>2115</v>
      </c>
      <c r="C29" s="536"/>
      <c r="D29" s="347" t="s">
        <v>2115</v>
      </c>
      <c r="E29" s="348" t="s">
        <v>2219</v>
      </c>
    </row>
    <row r="30" spans="1:5" s="309" customFormat="1" ht="42.75" customHeight="1" thickBot="1" x14ac:dyDescent="0.3">
      <c r="A30" s="521"/>
      <c r="B30" s="317" t="s">
        <v>2116</v>
      </c>
      <c r="C30" s="536"/>
      <c r="D30" s="345" t="s">
        <v>2116</v>
      </c>
      <c r="E30" s="346" t="s">
        <v>2219</v>
      </c>
    </row>
    <row r="31" spans="1:5" s="295" customFormat="1" ht="42" customHeight="1" thickBot="1" x14ac:dyDescent="0.3">
      <c r="A31" s="521" t="s">
        <v>3294</v>
      </c>
      <c r="B31" s="310" t="s">
        <v>2120</v>
      </c>
      <c r="C31" s="310" t="s">
        <v>3295</v>
      </c>
      <c r="D31" s="311" t="s">
        <v>3296</v>
      </c>
      <c r="E31" s="312" t="s">
        <v>3297</v>
      </c>
    </row>
    <row r="32" spans="1:5" s="295" customFormat="1" ht="21.75" customHeight="1" thickBot="1" x14ac:dyDescent="0.3">
      <c r="A32" s="548"/>
      <c r="B32" s="536" t="s">
        <v>21</v>
      </c>
      <c r="C32" s="534" t="s">
        <v>3298</v>
      </c>
      <c r="D32" s="298" t="s">
        <v>3299</v>
      </c>
      <c r="E32" s="299" t="s">
        <v>2102</v>
      </c>
    </row>
    <row r="33" spans="1:5" s="295" customFormat="1" ht="21.75" customHeight="1" thickBot="1" x14ac:dyDescent="0.3">
      <c r="A33" s="548"/>
      <c r="B33" s="549"/>
      <c r="C33" s="550"/>
      <c r="D33" s="304" t="s">
        <v>3300</v>
      </c>
      <c r="E33" s="305" t="s">
        <v>1295</v>
      </c>
    </row>
    <row r="34" spans="1:5" s="309" customFormat="1" ht="28.5" customHeight="1" x14ac:dyDescent="0.25">
      <c r="A34" s="551" t="s">
        <v>2100</v>
      </c>
      <c r="B34" s="551"/>
      <c r="C34" s="551"/>
      <c r="D34" s="551"/>
      <c r="E34" s="551"/>
    </row>
    <row r="35" spans="1:5" ht="15" x14ac:dyDescent="0.25">
      <c r="A35" s="292" t="s">
        <v>2094</v>
      </c>
      <c r="C35" s="483" t="s">
        <v>2093</v>
      </c>
      <c r="D35" s="483"/>
      <c r="E35" s="483"/>
    </row>
    <row r="36" spans="1:5" ht="15" x14ac:dyDescent="0.25">
      <c r="A36" s="292" t="s">
        <v>2096</v>
      </c>
      <c r="C36" s="483" t="s">
        <v>2097</v>
      </c>
      <c r="D36" s="483"/>
      <c r="E36" s="483"/>
    </row>
    <row r="37" spans="1:5" ht="15" x14ac:dyDescent="0.25">
      <c r="A37" s="292" t="s">
        <v>2099</v>
      </c>
      <c r="C37" s="483" t="s">
        <v>2098</v>
      </c>
      <c r="D37" s="483"/>
      <c r="E37" s="483"/>
    </row>
    <row r="38" spans="1:5" ht="15" x14ac:dyDescent="0.25">
      <c r="A38" s="125" t="s">
        <v>2095</v>
      </c>
      <c r="C38" s="483" t="s">
        <v>2092</v>
      </c>
      <c r="D38" s="483"/>
      <c r="E38" s="483"/>
    </row>
    <row r="39" spans="1:5" ht="15" x14ac:dyDescent="0.25">
      <c r="A39" s="292" t="s">
        <v>2130</v>
      </c>
      <c r="C39" s="153" t="s">
        <v>2131</v>
      </c>
    </row>
    <row r="40" spans="1:5" ht="15" x14ac:dyDescent="0.25">
      <c r="A40" s="292" t="s">
        <v>2132</v>
      </c>
      <c r="C40" s="153" t="s">
        <v>2133</v>
      </c>
    </row>
  </sheetData>
  <mergeCells count="34">
    <mergeCell ref="C37:E37"/>
    <mergeCell ref="C38:E38"/>
    <mergeCell ref="A31:A33"/>
    <mergeCell ref="B32:B33"/>
    <mergeCell ref="C32:C33"/>
    <mergeCell ref="A34:E34"/>
    <mergeCell ref="C35:E35"/>
    <mergeCell ref="C36:E36"/>
    <mergeCell ref="E23:E24"/>
    <mergeCell ref="B25:B26"/>
    <mergeCell ref="D25:D26"/>
    <mergeCell ref="E25:E26"/>
    <mergeCell ref="A27:A30"/>
    <mergeCell ref="A19:A26"/>
    <mergeCell ref="B19:B22"/>
    <mergeCell ref="C19:C30"/>
    <mergeCell ref="B23:B24"/>
    <mergeCell ref="D23:D24"/>
    <mergeCell ref="A12:A15"/>
    <mergeCell ref="B14:B15"/>
    <mergeCell ref="C14:C15"/>
    <mergeCell ref="A17:A18"/>
    <mergeCell ref="B17:B18"/>
    <mergeCell ref="C17:C18"/>
    <mergeCell ref="A1:E1"/>
    <mergeCell ref="A3:A11"/>
    <mergeCell ref="B3:B4"/>
    <mergeCell ref="C3:C4"/>
    <mergeCell ref="B5:B6"/>
    <mergeCell ref="C5:C6"/>
    <mergeCell ref="B7:B9"/>
    <mergeCell ref="C7:C9"/>
    <mergeCell ref="B10:B11"/>
    <mergeCell ref="C10:C11"/>
  </mergeCells>
  <hyperlinks>
    <hyperlink ref="C38" r:id="rId1"/>
    <hyperlink ref="C35" r:id="rId2"/>
    <hyperlink ref="C36" r:id="rId3"/>
    <hyperlink ref="C39" r:id="rId4"/>
    <hyperlink ref="C40" r:id="rId5"/>
  </hyperlinks>
  <printOptions horizontalCentered="1"/>
  <pageMargins left="0.2" right="0.2" top="0.5" bottom="0.5" header="0.3" footer="0.3"/>
  <pageSetup scale="70" orientation="portrait" r:id="rId6"/>
  <headerFooter>
    <oddFooter>&amp;RFor questions regarding this document, call Dr. Yuwadee Wongbundhit at 305-995-1988.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4"/>
  <sheetViews>
    <sheetView workbookViewId="0">
      <pane ySplit="1" topLeftCell="A2" activePane="bottomLeft" state="frozen"/>
      <selection sqref="A1:E1"/>
      <selection pane="bottomLeft" sqref="A1:E1"/>
    </sheetView>
  </sheetViews>
  <sheetFormatPr defaultRowHeight="12.75" x14ac:dyDescent="0.2"/>
  <cols>
    <col min="1" max="1" width="9.140625" style="25"/>
    <col min="2" max="2" width="9.5703125" style="25" customWidth="1"/>
    <col min="3" max="3" width="10.7109375" style="28" customWidth="1"/>
    <col min="4" max="4" width="9.140625" style="22"/>
    <col min="5" max="5" width="9.140625" style="29"/>
    <col min="6" max="8" width="9.140625" style="22"/>
    <col min="9" max="9" width="9.140625" style="29"/>
    <col min="10" max="16384" width="9.140625" style="22"/>
  </cols>
  <sheetData>
    <row r="1" spans="1:9" s="36" customFormat="1" ht="39" customHeight="1" x14ac:dyDescent="0.25">
      <c r="A1" s="217" t="s">
        <v>3226</v>
      </c>
      <c r="B1" s="23" t="s">
        <v>1301</v>
      </c>
      <c r="C1" s="218" t="s">
        <v>3227</v>
      </c>
      <c r="D1" s="23" t="s">
        <v>1302</v>
      </c>
      <c r="E1" s="218" t="s">
        <v>3228</v>
      </c>
      <c r="F1" s="108" t="s">
        <v>2090</v>
      </c>
      <c r="G1" s="27" t="s">
        <v>1299</v>
      </c>
      <c r="H1" s="37" t="s">
        <v>9</v>
      </c>
      <c r="I1" s="38" t="s">
        <v>1298</v>
      </c>
    </row>
    <row r="2" spans="1:9" x14ac:dyDescent="0.2">
      <c r="A2" s="23">
        <v>0</v>
      </c>
      <c r="B2" s="119">
        <f>IF(A2&gt;85,0,(100-A2)*0.1)</f>
        <v>10</v>
      </c>
      <c r="C2" s="120">
        <f>SUM(A2:B2)</f>
        <v>10</v>
      </c>
      <c r="D2" s="39">
        <v>1</v>
      </c>
      <c r="E2" s="40">
        <f>SUM(A2,D2)</f>
        <v>1</v>
      </c>
      <c r="F2" s="39">
        <v>10</v>
      </c>
      <c r="G2" s="39">
        <f t="shared" ref="G2:G34" si="0">SUM(A2,F2)</f>
        <v>10</v>
      </c>
      <c r="H2" s="39">
        <v>0</v>
      </c>
      <c r="I2" s="40">
        <v>3</v>
      </c>
    </row>
    <row r="3" spans="1:9" x14ac:dyDescent="0.2">
      <c r="A3" s="23">
        <v>1</v>
      </c>
      <c r="B3" s="119">
        <f t="shared" ref="B3:B66" si="1">IF(A3&gt;85,0,(100-A3)*0.1)</f>
        <v>9.9</v>
      </c>
      <c r="C3" s="120">
        <f>SUM(A3:B3)</f>
        <v>10.9</v>
      </c>
      <c r="D3" s="39">
        <v>1</v>
      </c>
      <c r="E3" s="40">
        <f>SUM(A3,D3)</f>
        <v>2</v>
      </c>
      <c r="F3" s="39">
        <v>10</v>
      </c>
      <c r="G3" s="39">
        <f t="shared" ref="G3" si="2">SUM(A3,F3)</f>
        <v>11</v>
      </c>
      <c r="H3" s="39">
        <v>1</v>
      </c>
      <c r="I3" s="40">
        <v>3</v>
      </c>
    </row>
    <row r="4" spans="1:9" x14ac:dyDescent="0.2">
      <c r="A4" s="23">
        <v>2</v>
      </c>
      <c r="B4" s="119">
        <f t="shared" si="1"/>
        <v>9.8000000000000007</v>
      </c>
      <c r="C4" s="120">
        <f t="shared" ref="C4:C67" si="3">SUM(A4:B4)</f>
        <v>11.8</v>
      </c>
      <c r="D4" s="39">
        <v>1</v>
      </c>
      <c r="E4" s="40">
        <f t="shared" ref="E4:E67" si="4">SUM(A4,D4)</f>
        <v>3</v>
      </c>
      <c r="F4" s="39">
        <v>10</v>
      </c>
      <c r="G4" s="39">
        <f t="shared" si="0"/>
        <v>12</v>
      </c>
      <c r="H4" s="39">
        <v>2</v>
      </c>
      <c r="I4" s="40">
        <v>3</v>
      </c>
    </row>
    <row r="5" spans="1:9" x14ac:dyDescent="0.2">
      <c r="A5" s="23">
        <v>3</v>
      </c>
      <c r="B5" s="119">
        <f t="shared" si="1"/>
        <v>9.7000000000000011</v>
      </c>
      <c r="C5" s="120">
        <f t="shared" si="3"/>
        <v>12.700000000000001</v>
      </c>
      <c r="D5" s="39">
        <v>1</v>
      </c>
      <c r="E5" s="40">
        <f t="shared" si="4"/>
        <v>4</v>
      </c>
      <c r="F5" s="39">
        <v>10</v>
      </c>
      <c r="G5" s="39">
        <f t="shared" si="0"/>
        <v>13</v>
      </c>
      <c r="H5" s="39">
        <v>3</v>
      </c>
      <c r="I5" s="40">
        <v>3</v>
      </c>
    </row>
    <row r="6" spans="1:9" x14ac:dyDescent="0.2">
      <c r="A6" s="23">
        <v>4</v>
      </c>
      <c r="B6" s="119">
        <f t="shared" si="1"/>
        <v>9.6000000000000014</v>
      </c>
      <c r="C6" s="120">
        <f t="shared" si="3"/>
        <v>13.600000000000001</v>
      </c>
      <c r="D6" s="39">
        <v>1</v>
      </c>
      <c r="E6" s="40">
        <f t="shared" si="4"/>
        <v>5</v>
      </c>
      <c r="F6" s="39">
        <v>10</v>
      </c>
      <c r="G6" s="39">
        <f t="shared" si="0"/>
        <v>14</v>
      </c>
      <c r="H6" s="39">
        <v>4</v>
      </c>
      <c r="I6" s="40">
        <v>3</v>
      </c>
    </row>
    <row r="7" spans="1:9" x14ac:dyDescent="0.2">
      <c r="A7" s="23">
        <v>5</v>
      </c>
      <c r="B7" s="119">
        <f t="shared" si="1"/>
        <v>9.5</v>
      </c>
      <c r="C7" s="120">
        <f t="shared" si="3"/>
        <v>14.5</v>
      </c>
      <c r="D7" s="39">
        <v>1</v>
      </c>
      <c r="E7" s="40">
        <f t="shared" si="4"/>
        <v>6</v>
      </c>
      <c r="F7" s="39">
        <v>10</v>
      </c>
      <c r="G7" s="39">
        <f t="shared" si="0"/>
        <v>15</v>
      </c>
      <c r="H7" s="39">
        <v>5</v>
      </c>
      <c r="I7" s="40">
        <v>3</v>
      </c>
    </row>
    <row r="8" spans="1:9" x14ac:dyDescent="0.2">
      <c r="A8" s="23">
        <v>6</v>
      </c>
      <c r="B8" s="119">
        <f t="shared" si="1"/>
        <v>9.4</v>
      </c>
      <c r="C8" s="120">
        <f t="shared" si="3"/>
        <v>15.4</v>
      </c>
      <c r="D8" s="39">
        <v>1</v>
      </c>
      <c r="E8" s="40">
        <f t="shared" si="4"/>
        <v>7</v>
      </c>
      <c r="F8" s="39">
        <v>10</v>
      </c>
      <c r="G8" s="39">
        <f t="shared" si="0"/>
        <v>16</v>
      </c>
      <c r="H8" s="39">
        <v>6</v>
      </c>
      <c r="I8" s="40">
        <v>3</v>
      </c>
    </row>
    <row r="9" spans="1:9" x14ac:dyDescent="0.2">
      <c r="A9" s="23">
        <v>7</v>
      </c>
      <c r="B9" s="119">
        <f t="shared" si="1"/>
        <v>9.3000000000000007</v>
      </c>
      <c r="C9" s="120">
        <f t="shared" si="3"/>
        <v>16.3</v>
      </c>
      <c r="D9" s="39">
        <v>1</v>
      </c>
      <c r="E9" s="40">
        <f t="shared" si="4"/>
        <v>8</v>
      </c>
      <c r="F9" s="39">
        <v>10</v>
      </c>
      <c r="G9" s="39">
        <f t="shared" si="0"/>
        <v>17</v>
      </c>
      <c r="H9" s="39">
        <v>7</v>
      </c>
      <c r="I9" s="40">
        <v>3</v>
      </c>
    </row>
    <row r="10" spans="1:9" x14ac:dyDescent="0.2">
      <c r="A10" s="23">
        <v>8</v>
      </c>
      <c r="B10" s="119">
        <f t="shared" si="1"/>
        <v>9.2000000000000011</v>
      </c>
      <c r="C10" s="120">
        <f t="shared" si="3"/>
        <v>17.200000000000003</v>
      </c>
      <c r="D10" s="39">
        <v>1</v>
      </c>
      <c r="E10" s="40">
        <f t="shared" si="4"/>
        <v>9</v>
      </c>
      <c r="F10" s="39">
        <v>10</v>
      </c>
      <c r="G10" s="39">
        <f t="shared" si="0"/>
        <v>18</v>
      </c>
      <c r="H10" s="39">
        <v>8</v>
      </c>
      <c r="I10" s="40">
        <v>3</v>
      </c>
    </row>
    <row r="11" spans="1:9" x14ac:dyDescent="0.2">
      <c r="A11" s="23">
        <v>9</v>
      </c>
      <c r="B11" s="119">
        <f t="shared" si="1"/>
        <v>9.1</v>
      </c>
      <c r="C11" s="120">
        <f t="shared" si="3"/>
        <v>18.100000000000001</v>
      </c>
      <c r="D11" s="39">
        <v>1</v>
      </c>
      <c r="E11" s="40">
        <f t="shared" si="4"/>
        <v>10</v>
      </c>
      <c r="F11" s="39">
        <v>10</v>
      </c>
      <c r="G11" s="39">
        <f t="shared" si="0"/>
        <v>19</v>
      </c>
      <c r="H11" s="39">
        <v>9</v>
      </c>
      <c r="I11" s="40">
        <v>3</v>
      </c>
    </row>
    <row r="12" spans="1:9" x14ac:dyDescent="0.2">
      <c r="A12" s="23">
        <v>10</v>
      </c>
      <c r="B12" s="119">
        <f t="shared" si="1"/>
        <v>9</v>
      </c>
      <c r="C12" s="120">
        <f t="shared" si="3"/>
        <v>19</v>
      </c>
      <c r="D12" s="39">
        <v>1</v>
      </c>
      <c r="E12" s="40">
        <f t="shared" si="4"/>
        <v>11</v>
      </c>
      <c r="F12" s="39">
        <v>10</v>
      </c>
      <c r="G12" s="39">
        <f t="shared" si="0"/>
        <v>20</v>
      </c>
      <c r="H12" s="39">
        <v>10</v>
      </c>
      <c r="I12" s="40">
        <v>3</v>
      </c>
    </row>
    <row r="13" spans="1:9" x14ac:dyDescent="0.2">
      <c r="A13" s="24">
        <v>11</v>
      </c>
      <c r="B13" s="119">
        <f t="shared" si="1"/>
        <v>8.9</v>
      </c>
      <c r="C13" s="120">
        <f t="shared" si="3"/>
        <v>19.899999999999999</v>
      </c>
      <c r="D13" s="39">
        <v>1</v>
      </c>
      <c r="E13" s="40">
        <f t="shared" si="4"/>
        <v>12</v>
      </c>
      <c r="F13" s="39">
        <v>10</v>
      </c>
      <c r="G13" s="39">
        <f t="shared" si="0"/>
        <v>21</v>
      </c>
      <c r="H13" s="39">
        <v>11</v>
      </c>
      <c r="I13" s="40">
        <v>3</v>
      </c>
    </row>
    <row r="14" spans="1:9" x14ac:dyDescent="0.2">
      <c r="A14" s="24">
        <v>12</v>
      </c>
      <c r="B14" s="119">
        <f t="shared" si="1"/>
        <v>8.8000000000000007</v>
      </c>
      <c r="C14" s="120">
        <f t="shared" si="3"/>
        <v>20.8</v>
      </c>
      <c r="D14" s="39">
        <v>1</v>
      </c>
      <c r="E14" s="40">
        <f t="shared" si="4"/>
        <v>13</v>
      </c>
      <c r="F14" s="39">
        <v>10</v>
      </c>
      <c r="G14" s="39">
        <f t="shared" si="0"/>
        <v>22</v>
      </c>
      <c r="H14" s="39">
        <v>12</v>
      </c>
      <c r="I14" s="40">
        <v>3</v>
      </c>
    </row>
    <row r="15" spans="1:9" x14ac:dyDescent="0.2">
      <c r="A15" s="24">
        <v>13</v>
      </c>
      <c r="B15" s="119">
        <f t="shared" si="1"/>
        <v>8.7000000000000011</v>
      </c>
      <c r="C15" s="120">
        <f t="shared" si="3"/>
        <v>21.700000000000003</v>
      </c>
      <c r="D15" s="39">
        <v>1</v>
      </c>
      <c r="E15" s="40">
        <f t="shared" si="4"/>
        <v>14</v>
      </c>
      <c r="F15" s="39">
        <v>10</v>
      </c>
      <c r="G15" s="39">
        <f t="shared" si="0"/>
        <v>23</v>
      </c>
      <c r="H15" s="39">
        <v>13</v>
      </c>
      <c r="I15" s="40">
        <v>3</v>
      </c>
    </row>
    <row r="16" spans="1:9" x14ac:dyDescent="0.2">
      <c r="A16" s="24">
        <v>14</v>
      </c>
      <c r="B16" s="119">
        <f t="shared" si="1"/>
        <v>8.6</v>
      </c>
      <c r="C16" s="120">
        <f t="shared" si="3"/>
        <v>22.6</v>
      </c>
      <c r="D16" s="39">
        <v>1</v>
      </c>
      <c r="E16" s="40">
        <f t="shared" si="4"/>
        <v>15</v>
      </c>
      <c r="F16" s="39">
        <v>10</v>
      </c>
      <c r="G16" s="39">
        <f t="shared" si="0"/>
        <v>24</v>
      </c>
      <c r="H16" s="39">
        <v>14</v>
      </c>
      <c r="I16" s="40">
        <v>3</v>
      </c>
    </row>
    <row r="17" spans="1:9" x14ac:dyDescent="0.2">
      <c r="A17" s="24">
        <v>15</v>
      </c>
      <c r="B17" s="119">
        <f t="shared" si="1"/>
        <v>8.5</v>
      </c>
      <c r="C17" s="120">
        <f t="shared" si="3"/>
        <v>23.5</v>
      </c>
      <c r="D17" s="39">
        <v>1</v>
      </c>
      <c r="E17" s="40">
        <f t="shared" si="4"/>
        <v>16</v>
      </c>
      <c r="F17" s="39">
        <v>10</v>
      </c>
      <c r="G17" s="39">
        <f t="shared" si="0"/>
        <v>25</v>
      </c>
      <c r="H17" s="39">
        <v>15</v>
      </c>
      <c r="I17" s="40">
        <v>3</v>
      </c>
    </row>
    <row r="18" spans="1:9" x14ac:dyDescent="0.2">
      <c r="A18" s="24">
        <v>16</v>
      </c>
      <c r="B18" s="119">
        <f t="shared" si="1"/>
        <v>8.4</v>
      </c>
      <c r="C18" s="120">
        <f t="shared" si="3"/>
        <v>24.4</v>
      </c>
      <c r="D18" s="39">
        <v>1</v>
      </c>
      <c r="E18" s="40">
        <f t="shared" si="4"/>
        <v>17</v>
      </c>
      <c r="F18" s="39">
        <v>10</v>
      </c>
      <c r="G18" s="39">
        <f t="shared" si="0"/>
        <v>26</v>
      </c>
      <c r="H18" s="39">
        <v>16</v>
      </c>
      <c r="I18" s="40">
        <v>3</v>
      </c>
    </row>
    <row r="19" spans="1:9" x14ac:dyDescent="0.2">
      <c r="A19" s="24">
        <v>17</v>
      </c>
      <c r="B19" s="119">
        <f t="shared" si="1"/>
        <v>8.3000000000000007</v>
      </c>
      <c r="C19" s="120">
        <f t="shared" si="3"/>
        <v>25.3</v>
      </c>
      <c r="D19" s="39">
        <v>1</v>
      </c>
      <c r="E19" s="40">
        <f t="shared" si="4"/>
        <v>18</v>
      </c>
      <c r="F19" s="39">
        <v>10</v>
      </c>
      <c r="G19" s="39">
        <f t="shared" si="0"/>
        <v>27</v>
      </c>
      <c r="H19" s="39">
        <v>17</v>
      </c>
      <c r="I19" s="40">
        <v>3</v>
      </c>
    </row>
    <row r="20" spans="1:9" x14ac:dyDescent="0.2">
      <c r="A20" s="24">
        <v>18</v>
      </c>
      <c r="B20" s="119">
        <f t="shared" si="1"/>
        <v>8.2000000000000011</v>
      </c>
      <c r="C20" s="120">
        <f t="shared" si="3"/>
        <v>26.200000000000003</v>
      </c>
      <c r="D20" s="39">
        <v>1</v>
      </c>
      <c r="E20" s="40">
        <f t="shared" si="4"/>
        <v>19</v>
      </c>
      <c r="F20" s="39">
        <v>10</v>
      </c>
      <c r="G20" s="39">
        <f t="shared" si="0"/>
        <v>28</v>
      </c>
      <c r="H20" s="39">
        <v>18</v>
      </c>
      <c r="I20" s="40">
        <v>3</v>
      </c>
    </row>
    <row r="21" spans="1:9" x14ac:dyDescent="0.2">
      <c r="A21" s="24">
        <v>19</v>
      </c>
      <c r="B21" s="119">
        <f t="shared" si="1"/>
        <v>8.1</v>
      </c>
      <c r="C21" s="120">
        <f t="shared" si="3"/>
        <v>27.1</v>
      </c>
      <c r="D21" s="39">
        <v>1</v>
      </c>
      <c r="E21" s="40">
        <f t="shared" si="4"/>
        <v>20</v>
      </c>
      <c r="F21" s="39">
        <v>10</v>
      </c>
      <c r="G21" s="39">
        <f t="shared" si="0"/>
        <v>29</v>
      </c>
      <c r="H21" s="39">
        <v>19</v>
      </c>
      <c r="I21" s="40">
        <v>3</v>
      </c>
    </row>
    <row r="22" spans="1:9" x14ac:dyDescent="0.2">
      <c r="A22" s="24">
        <v>20</v>
      </c>
      <c r="B22" s="119">
        <f t="shared" si="1"/>
        <v>8</v>
      </c>
      <c r="C22" s="120">
        <f t="shared" si="3"/>
        <v>28</v>
      </c>
      <c r="D22" s="39">
        <v>1</v>
      </c>
      <c r="E22" s="40">
        <f t="shared" si="4"/>
        <v>21</v>
      </c>
      <c r="F22" s="39">
        <v>10</v>
      </c>
      <c r="G22" s="39">
        <f t="shared" si="0"/>
        <v>30</v>
      </c>
      <c r="H22" s="39">
        <v>20</v>
      </c>
      <c r="I22" s="40">
        <v>3</v>
      </c>
    </row>
    <row r="23" spans="1:9" x14ac:dyDescent="0.2">
      <c r="A23" s="24">
        <v>21</v>
      </c>
      <c r="B23" s="119">
        <f t="shared" si="1"/>
        <v>7.9</v>
      </c>
      <c r="C23" s="120">
        <f t="shared" si="3"/>
        <v>28.9</v>
      </c>
      <c r="D23" s="39">
        <v>1</v>
      </c>
      <c r="E23" s="40">
        <f t="shared" si="4"/>
        <v>22</v>
      </c>
      <c r="F23" s="39">
        <v>10</v>
      </c>
      <c r="G23" s="39">
        <f t="shared" si="0"/>
        <v>31</v>
      </c>
      <c r="H23" s="39">
        <v>21</v>
      </c>
      <c r="I23" s="40">
        <v>3</v>
      </c>
    </row>
    <row r="24" spans="1:9" x14ac:dyDescent="0.2">
      <c r="A24" s="24">
        <v>22</v>
      </c>
      <c r="B24" s="119">
        <f t="shared" si="1"/>
        <v>7.8000000000000007</v>
      </c>
      <c r="C24" s="120">
        <f t="shared" si="3"/>
        <v>29.8</v>
      </c>
      <c r="D24" s="39">
        <v>1</v>
      </c>
      <c r="E24" s="40">
        <f t="shared" si="4"/>
        <v>23</v>
      </c>
      <c r="F24" s="39">
        <v>10</v>
      </c>
      <c r="G24" s="39">
        <f t="shared" si="0"/>
        <v>32</v>
      </c>
      <c r="H24" s="39">
        <v>22</v>
      </c>
      <c r="I24" s="40">
        <v>3</v>
      </c>
    </row>
    <row r="25" spans="1:9" x14ac:dyDescent="0.2">
      <c r="A25" s="24">
        <v>23</v>
      </c>
      <c r="B25" s="119">
        <f t="shared" si="1"/>
        <v>7.7</v>
      </c>
      <c r="C25" s="120">
        <f t="shared" si="3"/>
        <v>30.7</v>
      </c>
      <c r="D25" s="39">
        <v>1</v>
      </c>
      <c r="E25" s="40">
        <f t="shared" si="4"/>
        <v>24</v>
      </c>
      <c r="F25" s="39">
        <v>10</v>
      </c>
      <c r="G25" s="39">
        <f t="shared" si="0"/>
        <v>33</v>
      </c>
      <c r="H25" s="39">
        <v>23</v>
      </c>
      <c r="I25" s="40">
        <v>3</v>
      </c>
    </row>
    <row r="26" spans="1:9" x14ac:dyDescent="0.2">
      <c r="A26" s="24">
        <v>24</v>
      </c>
      <c r="B26" s="119">
        <f t="shared" si="1"/>
        <v>7.6000000000000005</v>
      </c>
      <c r="C26" s="120">
        <f t="shared" si="3"/>
        <v>31.6</v>
      </c>
      <c r="D26" s="39">
        <v>1</v>
      </c>
      <c r="E26" s="40">
        <f t="shared" si="4"/>
        <v>25</v>
      </c>
      <c r="F26" s="39">
        <v>10</v>
      </c>
      <c r="G26" s="39">
        <f t="shared" si="0"/>
        <v>34</v>
      </c>
      <c r="H26" s="39">
        <v>24</v>
      </c>
      <c r="I26" s="40">
        <v>3</v>
      </c>
    </row>
    <row r="27" spans="1:9" x14ac:dyDescent="0.2">
      <c r="A27" s="24">
        <v>25</v>
      </c>
      <c r="B27" s="119">
        <f t="shared" si="1"/>
        <v>7.5</v>
      </c>
      <c r="C27" s="120">
        <f t="shared" si="3"/>
        <v>32.5</v>
      </c>
      <c r="D27" s="39">
        <v>1</v>
      </c>
      <c r="E27" s="40">
        <f t="shared" si="4"/>
        <v>26</v>
      </c>
      <c r="F27" s="39">
        <v>10</v>
      </c>
      <c r="G27" s="39">
        <f t="shared" si="0"/>
        <v>35</v>
      </c>
      <c r="H27" s="39">
        <v>25</v>
      </c>
      <c r="I27" s="40">
        <v>3</v>
      </c>
    </row>
    <row r="28" spans="1:9" x14ac:dyDescent="0.2">
      <c r="A28" s="24">
        <v>26</v>
      </c>
      <c r="B28" s="119">
        <f t="shared" si="1"/>
        <v>7.4</v>
      </c>
      <c r="C28" s="120">
        <f t="shared" si="3"/>
        <v>33.4</v>
      </c>
      <c r="D28" s="39">
        <v>1</v>
      </c>
      <c r="E28" s="40">
        <f t="shared" si="4"/>
        <v>27</v>
      </c>
      <c r="F28" s="39">
        <v>10</v>
      </c>
      <c r="G28" s="39">
        <f t="shared" si="0"/>
        <v>36</v>
      </c>
      <c r="H28" s="39">
        <v>26</v>
      </c>
      <c r="I28" s="40">
        <v>3</v>
      </c>
    </row>
    <row r="29" spans="1:9" x14ac:dyDescent="0.2">
      <c r="A29" s="24">
        <v>27</v>
      </c>
      <c r="B29" s="119">
        <f t="shared" si="1"/>
        <v>7.3000000000000007</v>
      </c>
      <c r="C29" s="120">
        <f t="shared" si="3"/>
        <v>34.299999999999997</v>
      </c>
      <c r="D29" s="39">
        <v>1</v>
      </c>
      <c r="E29" s="40">
        <f t="shared" si="4"/>
        <v>28</v>
      </c>
      <c r="F29" s="39">
        <v>10</v>
      </c>
      <c r="G29" s="39">
        <f t="shared" si="0"/>
        <v>37</v>
      </c>
      <c r="H29" s="39">
        <v>27</v>
      </c>
      <c r="I29" s="40">
        <v>3</v>
      </c>
    </row>
    <row r="30" spans="1:9" x14ac:dyDescent="0.2">
      <c r="A30" s="24">
        <v>28</v>
      </c>
      <c r="B30" s="119">
        <f t="shared" si="1"/>
        <v>7.2</v>
      </c>
      <c r="C30" s="120">
        <f t="shared" si="3"/>
        <v>35.200000000000003</v>
      </c>
      <c r="D30" s="39">
        <v>1</v>
      </c>
      <c r="E30" s="40">
        <f t="shared" si="4"/>
        <v>29</v>
      </c>
      <c r="F30" s="39">
        <v>10</v>
      </c>
      <c r="G30" s="39">
        <f t="shared" si="0"/>
        <v>38</v>
      </c>
      <c r="H30" s="39">
        <v>28</v>
      </c>
      <c r="I30" s="40">
        <v>3</v>
      </c>
    </row>
    <row r="31" spans="1:9" x14ac:dyDescent="0.2">
      <c r="A31" s="24">
        <v>29</v>
      </c>
      <c r="B31" s="119">
        <f t="shared" si="1"/>
        <v>7.1000000000000005</v>
      </c>
      <c r="C31" s="120">
        <f t="shared" si="3"/>
        <v>36.1</v>
      </c>
      <c r="D31" s="39">
        <v>1</v>
      </c>
      <c r="E31" s="40">
        <f t="shared" si="4"/>
        <v>30</v>
      </c>
      <c r="F31" s="39">
        <v>10</v>
      </c>
      <c r="G31" s="39">
        <f t="shared" si="0"/>
        <v>39</v>
      </c>
      <c r="H31" s="39">
        <v>29</v>
      </c>
      <c r="I31" s="40">
        <v>3</v>
      </c>
    </row>
    <row r="32" spans="1:9" x14ac:dyDescent="0.2">
      <c r="A32" s="24">
        <v>30</v>
      </c>
      <c r="B32" s="119">
        <f t="shared" si="1"/>
        <v>7</v>
      </c>
      <c r="C32" s="120">
        <f t="shared" si="3"/>
        <v>37</v>
      </c>
      <c r="D32" s="39">
        <v>1</v>
      </c>
      <c r="E32" s="40">
        <f t="shared" si="4"/>
        <v>31</v>
      </c>
      <c r="F32" s="39">
        <v>10</v>
      </c>
      <c r="G32" s="39">
        <f t="shared" si="0"/>
        <v>40</v>
      </c>
      <c r="H32" s="39">
        <v>30</v>
      </c>
      <c r="I32" s="40">
        <v>3</v>
      </c>
    </row>
    <row r="33" spans="1:9" x14ac:dyDescent="0.2">
      <c r="A33" s="24">
        <v>31</v>
      </c>
      <c r="B33" s="119">
        <f t="shared" si="1"/>
        <v>6.9</v>
      </c>
      <c r="C33" s="120">
        <f t="shared" si="3"/>
        <v>37.9</v>
      </c>
      <c r="D33" s="39">
        <v>1</v>
      </c>
      <c r="E33" s="40">
        <f t="shared" si="4"/>
        <v>32</v>
      </c>
      <c r="F33" s="39">
        <v>10</v>
      </c>
      <c r="G33" s="39">
        <f t="shared" si="0"/>
        <v>41</v>
      </c>
      <c r="H33" s="39">
        <v>31</v>
      </c>
      <c r="I33" s="40">
        <v>3</v>
      </c>
    </row>
    <row r="34" spans="1:9" x14ac:dyDescent="0.2">
      <c r="A34" s="24">
        <v>32</v>
      </c>
      <c r="B34" s="119">
        <f t="shared" si="1"/>
        <v>6.8000000000000007</v>
      </c>
      <c r="C34" s="120">
        <f t="shared" si="3"/>
        <v>38.799999999999997</v>
      </c>
      <c r="D34" s="39">
        <v>1</v>
      </c>
      <c r="E34" s="40">
        <f t="shared" si="4"/>
        <v>33</v>
      </c>
      <c r="F34" s="39">
        <v>10</v>
      </c>
      <c r="G34" s="39">
        <f t="shared" si="0"/>
        <v>42</v>
      </c>
      <c r="H34" s="39">
        <v>32</v>
      </c>
      <c r="I34" s="40">
        <v>3</v>
      </c>
    </row>
    <row r="35" spans="1:9" x14ac:dyDescent="0.2">
      <c r="A35" s="24">
        <v>33</v>
      </c>
      <c r="B35" s="119">
        <f t="shared" si="1"/>
        <v>6.7</v>
      </c>
      <c r="C35" s="120">
        <f t="shared" si="3"/>
        <v>39.700000000000003</v>
      </c>
      <c r="D35" s="39">
        <v>1</v>
      </c>
      <c r="E35" s="40">
        <f t="shared" si="4"/>
        <v>34</v>
      </c>
      <c r="F35" s="39">
        <v>10</v>
      </c>
      <c r="G35" s="39">
        <f t="shared" ref="G35:G66" si="5">SUM(A35,F35)</f>
        <v>43</v>
      </c>
      <c r="H35" s="39">
        <v>33</v>
      </c>
      <c r="I35" s="40">
        <v>3</v>
      </c>
    </row>
    <row r="36" spans="1:9" x14ac:dyDescent="0.2">
      <c r="A36" s="24">
        <v>34</v>
      </c>
      <c r="B36" s="119">
        <f t="shared" si="1"/>
        <v>6.6000000000000005</v>
      </c>
      <c r="C36" s="120">
        <f t="shared" si="3"/>
        <v>40.6</v>
      </c>
      <c r="D36" s="39">
        <v>1</v>
      </c>
      <c r="E36" s="40">
        <f t="shared" si="4"/>
        <v>35</v>
      </c>
      <c r="F36" s="39">
        <v>10</v>
      </c>
      <c r="G36" s="39">
        <f t="shared" si="5"/>
        <v>44</v>
      </c>
      <c r="H36" s="39">
        <v>34</v>
      </c>
      <c r="I36" s="40">
        <v>3</v>
      </c>
    </row>
    <row r="37" spans="1:9" x14ac:dyDescent="0.2">
      <c r="A37" s="24">
        <v>35</v>
      </c>
      <c r="B37" s="119">
        <f t="shared" si="1"/>
        <v>6.5</v>
      </c>
      <c r="C37" s="120">
        <f t="shared" si="3"/>
        <v>41.5</v>
      </c>
      <c r="D37" s="39">
        <v>1</v>
      </c>
      <c r="E37" s="40">
        <f t="shared" si="4"/>
        <v>36</v>
      </c>
      <c r="F37" s="39">
        <v>10</v>
      </c>
      <c r="G37" s="39">
        <f t="shared" si="5"/>
        <v>45</v>
      </c>
      <c r="H37" s="39">
        <v>35</v>
      </c>
      <c r="I37" s="40">
        <v>3</v>
      </c>
    </row>
    <row r="38" spans="1:9" x14ac:dyDescent="0.2">
      <c r="A38" s="24">
        <v>36</v>
      </c>
      <c r="B38" s="119">
        <f t="shared" si="1"/>
        <v>6.4</v>
      </c>
      <c r="C38" s="120">
        <f t="shared" si="3"/>
        <v>42.4</v>
      </c>
      <c r="D38" s="39">
        <v>1</v>
      </c>
      <c r="E38" s="40">
        <f t="shared" si="4"/>
        <v>37</v>
      </c>
      <c r="F38" s="39">
        <v>10</v>
      </c>
      <c r="G38" s="39">
        <f t="shared" si="5"/>
        <v>46</v>
      </c>
      <c r="H38" s="39">
        <v>36</v>
      </c>
      <c r="I38" s="40">
        <v>3</v>
      </c>
    </row>
    <row r="39" spans="1:9" x14ac:dyDescent="0.2">
      <c r="A39" s="24">
        <v>37</v>
      </c>
      <c r="B39" s="119">
        <f t="shared" si="1"/>
        <v>6.3000000000000007</v>
      </c>
      <c r="C39" s="120">
        <f t="shared" si="3"/>
        <v>43.3</v>
      </c>
      <c r="D39" s="39">
        <v>1</v>
      </c>
      <c r="E39" s="40">
        <f t="shared" si="4"/>
        <v>38</v>
      </c>
      <c r="F39" s="39">
        <v>10</v>
      </c>
      <c r="G39" s="39">
        <f t="shared" si="5"/>
        <v>47</v>
      </c>
      <c r="H39" s="39">
        <v>37</v>
      </c>
      <c r="I39" s="40">
        <v>3</v>
      </c>
    </row>
    <row r="40" spans="1:9" x14ac:dyDescent="0.2">
      <c r="A40" s="24">
        <v>38</v>
      </c>
      <c r="B40" s="119">
        <f t="shared" si="1"/>
        <v>6.2</v>
      </c>
      <c r="C40" s="120">
        <f t="shared" si="3"/>
        <v>44.2</v>
      </c>
      <c r="D40" s="39">
        <v>1</v>
      </c>
      <c r="E40" s="40">
        <f t="shared" si="4"/>
        <v>39</v>
      </c>
      <c r="F40" s="39">
        <v>10</v>
      </c>
      <c r="G40" s="39">
        <f t="shared" si="5"/>
        <v>48</v>
      </c>
      <c r="H40" s="39">
        <v>38</v>
      </c>
      <c r="I40" s="40">
        <v>3</v>
      </c>
    </row>
    <row r="41" spans="1:9" x14ac:dyDescent="0.2">
      <c r="A41" s="24">
        <v>39</v>
      </c>
      <c r="B41" s="119">
        <f t="shared" si="1"/>
        <v>6.1000000000000005</v>
      </c>
      <c r="C41" s="120">
        <f t="shared" si="3"/>
        <v>45.1</v>
      </c>
      <c r="D41" s="39">
        <v>1</v>
      </c>
      <c r="E41" s="40">
        <f t="shared" si="4"/>
        <v>40</v>
      </c>
      <c r="F41" s="39">
        <v>10</v>
      </c>
      <c r="G41" s="39">
        <f t="shared" si="5"/>
        <v>49</v>
      </c>
      <c r="H41" s="39">
        <v>39</v>
      </c>
      <c r="I41" s="40">
        <v>3</v>
      </c>
    </row>
    <row r="42" spans="1:9" x14ac:dyDescent="0.2">
      <c r="A42" s="24">
        <v>40</v>
      </c>
      <c r="B42" s="119">
        <f t="shared" si="1"/>
        <v>6</v>
      </c>
      <c r="C42" s="120">
        <f t="shared" si="3"/>
        <v>46</v>
      </c>
      <c r="D42" s="39">
        <v>1</v>
      </c>
      <c r="E42" s="40">
        <f t="shared" si="4"/>
        <v>41</v>
      </c>
      <c r="F42" s="39">
        <v>10</v>
      </c>
      <c r="G42" s="39">
        <f t="shared" si="5"/>
        <v>50</v>
      </c>
      <c r="H42" s="39">
        <v>40</v>
      </c>
      <c r="I42" s="40">
        <v>3</v>
      </c>
    </row>
    <row r="43" spans="1:9" x14ac:dyDescent="0.2">
      <c r="A43" s="24">
        <v>41</v>
      </c>
      <c r="B43" s="119">
        <f t="shared" si="1"/>
        <v>5.9</v>
      </c>
      <c r="C43" s="120">
        <f t="shared" si="3"/>
        <v>46.9</v>
      </c>
      <c r="D43" s="39">
        <v>1</v>
      </c>
      <c r="E43" s="40">
        <f t="shared" si="4"/>
        <v>42</v>
      </c>
      <c r="F43" s="39">
        <v>10</v>
      </c>
      <c r="G43" s="39">
        <f t="shared" si="5"/>
        <v>51</v>
      </c>
      <c r="H43" s="39">
        <v>41</v>
      </c>
      <c r="I43" s="40">
        <v>3</v>
      </c>
    </row>
    <row r="44" spans="1:9" x14ac:dyDescent="0.2">
      <c r="A44" s="24">
        <v>42</v>
      </c>
      <c r="B44" s="119">
        <f t="shared" si="1"/>
        <v>5.8000000000000007</v>
      </c>
      <c r="C44" s="120">
        <f t="shared" si="3"/>
        <v>47.8</v>
      </c>
      <c r="D44" s="39">
        <v>1</v>
      </c>
      <c r="E44" s="40">
        <f t="shared" si="4"/>
        <v>43</v>
      </c>
      <c r="F44" s="39">
        <v>10</v>
      </c>
      <c r="G44" s="39">
        <f t="shared" si="5"/>
        <v>52</v>
      </c>
      <c r="H44" s="39">
        <v>42</v>
      </c>
      <c r="I44" s="40">
        <v>3</v>
      </c>
    </row>
    <row r="45" spans="1:9" x14ac:dyDescent="0.2">
      <c r="A45" s="24">
        <v>43</v>
      </c>
      <c r="B45" s="119">
        <f t="shared" si="1"/>
        <v>5.7</v>
      </c>
      <c r="C45" s="120">
        <f t="shared" si="3"/>
        <v>48.7</v>
      </c>
      <c r="D45" s="39">
        <v>1</v>
      </c>
      <c r="E45" s="40">
        <f t="shared" si="4"/>
        <v>44</v>
      </c>
      <c r="F45" s="39">
        <v>10</v>
      </c>
      <c r="G45" s="39">
        <f t="shared" si="5"/>
        <v>53</v>
      </c>
      <c r="H45" s="39">
        <v>43</v>
      </c>
      <c r="I45" s="40">
        <v>3</v>
      </c>
    </row>
    <row r="46" spans="1:9" x14ac:dyDescent="0.2">
      <c r="A46" s="24">
        <v>44</v>
      </c>
      <c r="B46" s="119">
        <f t="shared" si="1"/>
        <v>5.6000000000000005</v>
      </c>
      <c r="C46" s="120">
        <f t="shared" si="3"/>
        <v>49.6</v>
      </c>
      <c r="D46" s="39">
        <v>1</v>
      </c>
      <c r="E46" s="40">
        <f t="shared" si="4"/>
        <v>45</v>
      </c>
      <c r="F46" s="39">
        <v>10</v>
      </c>
      <c r="G46" s="39">
        <f t="shared" si="5"/>
        <v>54</v>
      </c>
      <c r="H46" s="39">
        <v>44</v>
      </c>
      <c r="I46" s="40">
        <v>3</v>
      </c>
    </row>
    <row r="47" spans="1:9" x14ac:dyDescent="0.2">
      <c r="A47" s="24">
        <v>45</v>
      </c>
      <c r="B47" s="119">
        <f t="shared" si="1"/>
        <v>5.5</v>
      </c>
      <c r="C47" s="120">
        <f t="shared" si="3"/>
        <v>50.5</v>
      </c>
      <c r="D47" s="39">
        <v>1</v>
      </c>
      <c r="E47" s="40">
        <f t="shared" si="4"/>
        <v>46</v>
      </c>
      <c r="F47" s="39">
        <v>10</v>
      </c>
      <c r="G47" s="39">
        <f t="shared" si="5"/>
        <v>55</v>
      </c>
      <c r="H47" s="39">
        <v>45</v>
      </c>
      <c r="I47" s="40">
        <v>3</v>
      </c>
    </row>
    <row r="48" spans="1:9" x14ac:dyDescent="0.2">
      <c r="A48" s="24">
        <v>46</v>
      </c>
      <c r="B48" s="119">
        <f t="shared" si="1"/>
        <v>5.4</v>
      </c>
      <c r="C48" s="120">
        <f t="shared" si="3"/>
        <v>51.4</v>
      </c>
      <c r="D48" s="39">
        <v>1</v>
      </c>
      <c r="E48" s="40">
        <f t="shared" si="4"/>
        <v>47</v>
      </c>
      <c r="F48" s="39">
        <v>10</v>
      </c>
      <c r="G48" s="39">
        <f t="shared" si="5"/>
        <v>56</v>
      </c>
      <c r="H48" s="39">
        <v>46</v>
      </c>
      <c r="I48" s="40">
        <v>3</v>
      </c>
    </row>
    <row r="49" spans="1:9" x14ac:dyDescent="0.2">
      <c r="A49" s="24">
        <v>47</v>
      </c>
      <c r="B49" s="119">
        <f t="shared" si="1"/>
        <v>5.3000000000000007</v>
      </c>
      <c r="C49" s="120">
        <f t="shared" si="3"/>
        <v>52.3</v>
      </c>
      <c r="D49" s="39">
        <v>1</v>
      </c>
      <c r="E49" s="40">
        <f t="shared" si="4"/>
        <v>48</v>
      </c>
      <c r="F49" s="39">
        <v>10</v>
      </c>
      <c r="G49" s="39">
        <f t="shared" si="5"/>
        <v>57</v>
      </c>
      <c r="H49" s="39">
        <v>47</v>
      </c>
      <c r="I49" s="40">
        <v>3</v>
      </c>
    </row>
    <row r="50" spans="1:9" x14ac:dyDescent="0.2">
      <c r="A50" s="24">
        <v>48</v>
      </c>
      <c r="B50" s="119">
        <f t="shared" si="1"/>
        <v>5.2</v>
      </c>
      <c r="C50" s="120">
        <f t="shared" si="3"/>
        <v>53.2</v>
      </c>
      <c r="D50" s="39">
        <v>1</v>
      </c>
      <c r="E50" s="40">
        <f t="shared" si="4"/>
        <v>49</v>
      </c>
      <c r="F50" s="39">
        <v>10</v>
      </c>
      <c r="G50" s="39">
        <f t="shared" si="5"/>
        <v>58</v>
      </c>
      <c r="H50" s="39">
        <v>48</v>
      </c>
      <c r="I50" s="40">
        <v>3</v>
      </c>
    </row>
    <row r="51" spans="1:9" x14ac:dyDescent="0.2">
      <c r="A51" s="24">
        <v>49</v>
      </c>
      <c r="B51" s="119">
        <f t="shared" si="1"/>
        <v>5.1000000000000005</v>
      </c>
      <c r="C51" s="120">
        <f t="shared" si="3"/>
        <v>54.1</v>
      </c>
      <c r="D51" s="39">
        <v>1</v>
      </c>
      <c r="E51" s="40">
        <f t="shared" si="4"/>
        <v>50</v>
      </c>
      <c r="F51" s="39">
        <v>10</v>
      </c>
      <c r="G51" s="39">
        <f t="shared" si="5"/>
        <v>59</v>
      </c>
      <c r="H51" s="39">
        <v>49</v>
      </c>
      <c r="I51" s="40">
        <v>3</v>
      </c>
    </row>
    <row r="52" spans="1:9" x14ac:dyDescent="0.2">
      <c r="A52" s="24">
        <v>50</v>
      </c>
      <c r="B52" s="119">
        <f t="shared" si="1"/>
        <v>5</v>
      </c>
      <c r="C52" s="120">
        <f t="shared" si="3"/>
        <v>55</v>
      </c>
      <c r="D52" s="39">
        <v>1</v>
      </c>
      <c r="E52" s="40">
        <f t="shared" si="4"/>
        <v>51</v>
      </c>
      <c r="F52" s="39">
        <v>10</v>
      </c>
      <c r="G52" s="39">
        <f t="shared" si="5"/>
        <v>60</v>
      </c>
      <c r="H52" s="39">
        <v>50</v>
      </c>
      <c r="I52" s="40">
        <v>3</v>
      </c>
    </row>
    <row r="53" spans="1:9" x14ac:dyDescent="0.2">
      <c r="A53" s="24">
        <v>51</v>
      </c>
      <c r="B53" s="119">
        <f t="shared" si="1"/>
        <v>4.9000000000000004</v>
      </c>
      <c r="C53" s="120">
        <f t="shared" si="3"/>
        <v>55.9</v>
      </c>
      <c r="D53" s="39">
        <v>1</v>
      </c>
      <c r="E53" s="40">
        <f t="shared" si="4"/>
        <v>52</v>
      </c>
      <c r="F53" s="39">
        <v>10</v>
      </c>
      <c r="G53" s="39">
        <f t="shared" si="5"/>
        <v>61</v>
      </c>
      <c r="H53" s="39">
        <v>51</v>
      </c>
      <c r="I53" s="40">
        <v>3</v>
      </c>
    </row>
    <row r="54" spans="1:9" x14ac:dyDescent="0.2">
      <c r="A54" s="24">
        <v>52</v>
      </c>
      <c r="B54" s="119">
        <f t="shared" si="1"/>
        <v>4.8000000000000007</v>
      </c>
      <c r="C54" s="120">
        <f t="shared" si="3"/>
        <v>56.8</v>
      </c>
      <c r="D54" s="39">
        <v>1</v>
      </c>
      <c r="E54" s="40">
        <f t="shared" si="4"/>
        <v>53</v>
      </c>
      <c r="F54" s="39">
        <v>10</v>
      </c>
      <c r="G54" s="39">
        <f t="shared" si="5"/>
        <v>62</v>
      </c>
      <c r="H54" s="39">
        <v>52</v>
      </c>
      <c r="I54" s="40">
        <v>3</v>
      </c>
    </row>
    <row r="55" spans="1:9" x14ac:dyDescent="0.2">
      <c r="A55" s="24">
        <v>53</v>
      </c>
      <c r="B55" s="119">
        <f t="shared" si="1"/>
        <v>4.7</v>
      </c>
      <c r="C55" s="120">
        <f t="shared" si="3"/>
        <v>57.7</v>
      </c>
      <c r="D55" s="39">
        <v>1</v>
      </c>
      <c r="E55" s="40">
        <f t="shared" si="4"/>
        <v>54</v>
      </c>
      <c r="F55" s="39">
        <v>10</v>
      </c>
      <c r="G55" s="39">
        <f t="shared" si="5"/>
        <v>63</v>
      </c>
      <c r="H55" s="39">
        <v>53</v>
      </c>
      <c r="I55" s="40">
        <v>3</v>
      </c>
    </row>
    <row r="56" spans="1:9" x14ac:dyDescent="0.2">
      <c r="A56" s="24">
        <v>54</v>
      </c>
      <c r="B56" s="119">
        <f t="shared" si="1"/>
        <v>4.6000000000000005</v>
      </c>
      <c r="C56" s="120">
        <f t="shared" si="3"/>
        <v>58.6</v>
      </c>
      <c r="D56" s="39">
        <v>1</v>
      </c>
      <c r="E56" s="40">
        <f t="shared" si="4"/>
        <v>55</v>
      </c>
      <c r="F56" s="39">
        <v>10</v>
      </c>
      <c r="G56" s="39">
        <f t="shared" si="5"/>
        <v>64</v>
      </c>
      <c r="H56" s="39">
        <v>54</v>
      </c>
      <c r="I56" s="40">
        <v>3</v>
      </c>
    </row>
    <row r="57" spans="1:9" x14ac:dyDescent="0.2">
      <c r="A57" s="24">
        <v>55</v>
      </c>
      <c r="B57" s="119">
        <f t="shared" si="1"/>
        <v>4.5</v>
      </c>
      <c r="C57" s="120">
        <f t="shared" si="3"/>
        <v>59.5</v>
      </c>
      <c r="D57" s="39">
        <v>1</v>
      </c>
      <c r="E57" s="40">
        <f t="shared" si="4"/>
        <v>56</v>
      </c>
      <c r="F57" s="39">
        <v>10</v>
      </c>
      <c r="G57" s="39">
        <f t="shared" si="5"/>
        <v>65</v>
      </c>
      <c r="H57" s="39">
        <v>55</v>
      </c>
      <c r="I57" s="40">
        <v>3</v>
      </c>
    </row>
    <row r="58" spans="1:9" x14ac:dyDescent="0.2">
      <c r="A58" s="24">
        <v>56</v>
      </c>
      <c r="B58" s="119">
        <f t="shared" si="1"/>
        <v>4.4000000000000004</v>
      </c>
      <c r="C58" s="120">
        <f t="shared" si="3"/>
        <v>60.4</v>
      </c>
      <c r="D58" s="39">
        <v>1</v>
      </c>
      <c r="E58" s="40">
        <f t="shared" si="4"/>
        <v>57</v>
      </c>
      <c r="F58" s="39">
        <v>10</v>
      </c>
      <c r="G58" s="39">
        <f t="shared" si="5"/>
        <v>66</v>
      </c>
      <c r="H58" s="39">
        <v>56</v>
      </c>
      <c r="I58" s="40">
        <v>3</v>
      </c>
    </row>
    <row r="59" spans="1:9" x14ac:dyDescent="0.2">
      <c r="A59" s="24">
        <v>57</v>
      </c>
      <c r="B59" s="119">
        <f t="shared" si="1"/>
        <v>4.3</v>
      </c>
      <c r="C59" s="120">
        <f t="shared" si="3"/>
        <v>61.3</v>
      </c>
      <c r="D59" s="39">
        <v>1</v>
      </c>
      <c r="E59" s="40">
        <f t="shared" si="4"/>
        <v>58</v>
      </c>
      <c r="F59" s="39">
        <v>10</v>
      </c>
      <c r="G59" s="39">
        <f t="shared" si="5"/>
        <v>67</v>
      </c>
      <c r="H59" s="39">
        <v>57</v>
      </c>
      <c r="I59" s="40">
        <v>3</v>
      </c>
    </row>
    <row r="60" spans="1:9" x14ac:dyDescent="0.2">
      <c r="A60" s="24">
        <v>58</v>
      </c>
      <c r="B60" s="119">
        <f t="shared" si="1"/>
        <v>4.2</v>
      </c>
      <c r="C60" s="120">
        <f t="shared" si="3"/>
        <v>62.2</v>
      </c>
      <c r="D60" s="39">
        <v>1</v>
      </c>
      <c r="E60" s="40">
        <f t="shared" si="4"/>
        <v>59</v>
      </c>
      <c r="F60" s="39">
        <v>10</v>
      </c>
      <c r="G60" s="39">
        <f t="shared" si="5"/>
        <v>68</v>
      </c>
      <c r="H60" s="39">
        <v>58</v>
      </c>
      <c r="I60" s="40">
        <v>3</v>
      </c>
    </row>
    <row r="61" spans="1:9" x14ac:dyDescent="0.2">
      <c r="A61" s="24">
        <v>59</v>
      </c>
      <c r="B61" s="119">
        <f t="shared" si="1"/>
        <v>4.1000000000000005</v>
      </c>
      <c r="C61" s="120">
        <f t="shared" si="3"/>
        <v>63.1</v>
      </c>
      <c r="D61" s="39">
        <v>1</v>
      </c>
      <c r="E61" s="40">
        <f t="shared" si="4"/>
        <v>60</v>
      </c>
      <c r="F61" s="39">
        <v>10</v>
      </c>
      <c r="G61" s="39">
        <f t="shared" si="5"/>
        <v>69</v>
      </c>
      <c r="H61" s="39">
        <v>59</v>
      </c>
      <c r="I61" s="40">
        <v>3</v>
      </c>
    </row>
    <row r="62" spans="1:9" x14ac:dyDescent="0.2">
      <c r="A62" s="24">
        <v>60</v>
      </c>
      <c r="B62" s="119">
        <f t="shared" si="1"/>
        <v>4</v>
      </c>
      <c r="C62" s="120">
        <f t="shared" si="3"/>
        <v>64</v>
      </c>
      <c r="D62" s="39">
        <v>1</v>
      </c>
      <c r="E62" s="40">
        <f t="shared" si="4"/>
        <v>61</v>
      </c>
      <c r="F62" s="39">
        <v>10</v>
      </c>
      <c r="G62" s="39">
        <f t="shared" si="5"/>
        <v>70</v>
      </c>
      <c r="H62" s="39">
        <v>60</v>
      </c>
      <c r="I62" s="40">
        <v>3</v>
      </c>
    </row>
    <row r="63" spans="1:9" x14ac:dyDescent="0.2">
      <c r="A63" s="24">
        <v>61</v>
      </c>
      <c r="B63" s="119">
        <f t="shared" si="1"/>
        <v>3.9000000000000004</v>
      </c>
      <c r="C63" s="120">
        <f t="shared" si="3"/>
        <v>64.900000000000006</v>
      </c>
      <c r="D63" s="39">
        <v>1</v>
      </c>
      <c r="E63" s="40">
        <f t="shared" si="4"/>
        <v>62</v>
      </c>
      <c r="F63" s="39">
        <v>5</v>
      </c>
      <c r="G63" s="39">
        <f t="shared" si="5"/>
        <v>66</v>
      </c>
      <c r="H63" s="39">
        <v>61</v>
      </c>
      <c r="I63" s="40">
        <v>3</v>
      </c>
    </row>
    <row r="64" spans="1:9" x14ac:dyDescent="0.2">
      <c r="A64" s="24">
        <v>62</v>
      </c>
      <c r="B64" s="119">
        <f t="shared" si="1"/>
        <v>3.8000000000000003</v>
      </c>
      <c r="C64" s="120">
        <f t="shared" si="3"/>
        <v>65.8</v>
      </c>
      <c r="D64" s="39">
        <v>1</v>
      </c>
      <c r="E64" s="40">
        <f t="shared" si="4"/>
        <v>63</v>
      </c>
      <c r="F64" s="39">
        <v>5</v>
      </c>
      <c r="G64" s="39">
        <f t="shared" si="5"/>
        <v>67</v>
      </c>
      <c r="H64" s="39">
        <v>62</v>
      </c>
      <c r="I64" s="40">
        <v>3</v>
      </c>
    </row>
    <row r="65" spans="1:9" x14ac:dyDescent="0.2">
      <c r="A65" s="24">
        <v>63</v>
      </c>
      <c r="B65" s="119">
        <f t="shared" si="1"/>
        <v>3.7</v>
      </c>
      <c r="C65" s="120">
        <f t="shared" si="3"/>
        <v>66.7</v>
      </c>
      <c r="D65" s="39">
        <v>1</v>
      </c>
      <c r="E65" s="40">
        <f t="shared" si="4"/>
        <v>64</v>
      </c>
      <c r="F65" s="39">
        <v>5</v>
      </c>
      <c r="G65" s="39">
        <f t="shared" si="5"/>
        <v>68</v>
      </c>
      <c r="H65" s="39">
        <v>63</v>
      </c>
      <c r="I65" s="40">
        <v>3</v>
      </c>
    </row>
    <row r="66" spans="1:9" x14ac:dyDescent="0.2">
      <c r="A66" s="24">
        <v>64</v>
      </c>
      <c r="B66" s="119">
        <f t="shared" si="1"/>
        <v>3.6</v>
      </c>
      <c r="C66" s="120">
        <f t="shared" si="3"/>
        <v>67.599999999999994</v>
      </c>
      <c r="D66" s="39">
        <v>1</v>
      </c>
      <c r="E66" s="40">
        <f t="shared" si="4"/>
        <v>65</v>
      </c>
      <c r="F66" s="39">
        <v>5</v>
      </c>
      <c r="G66" s="39">
        <f t="shared" si="5"/>
        <v>69</v>
      </c>
      <c r="H66" s="39">
        <v>64</v>
      </c>
      <c r="I66" s="40">
        <v>3</v>
      </c>
    </row>
    <row r="67" spans="1:9" x14ac:dyDescent="0.2">
      <c r="A67" s="24">
        <v>65</v>
      </c>
      <c r="B67" s="119">
        <f t="shared" ref="B67:B102" si="6">IF(A67&gt;85,0,(100-A67)*0.1)</f>
        <v>3.5</v>
      </c>
      <c r="C67" s="120">
        <f t="shared" si="3"/>
        <v>68.5</v>
      </c>
      <c r="D67" s="39">
        <v>1</v>
      </c>
      <c r="E67" s="40">
        <f t="shared" si="4"/>
        <v>66</v>
      </c>
      <c r="F67" s="39">
        <v>5</v>
      </c>
      <c r="G67" s="39">
        <f t="shared" ref="G67:G98" si="7">SUM(A67,F67)</f>
        <v>70</v>
      </c>
      <c r="H67" s="39">
        <v>65</v>
      </c>
      <c r="I67" s="40">
        <v>3</v>
      </c>
    </row>
    <row r="68" spans="1:9" x14ac:dyDescent="0.2">
      <c r="A68" s="24">
        <v>66</v>
      </c>
      <c r="B68" s="119">
        <f t="shared" si="6"/>
        <v>3.4000000000000004</v>
      </c>
      <c r="C68" s="120">
        <f t="shared" ref="C68:C102" si="8">SUM(A68:B68)</f>
        <v>69.400000000000006</v>
      </c>
      <c r="D68" s="39">
        <v>1</v>
      </c>
      <c r="E68" s="40">
        <f t="shared" ref="E68:E102" si="9">SUM(A68,D68)</f>
        <v>67</v>
      </c>
      <c r="F68" s="39">
        <v>5</v>
      </c>
      <c r="G68" s="39">
        <f t="shared" si="7"/>
        <v>71</v>
      </c>
      <c r="H68" s="39">
        <v>66</v>
      </c>
      <c r="I68" s="40">
        <v>3</v>
      </c>
    </row>
    <row r="69" spans="1:9" x14ac:dyDescent="0.2">
      <c r="A69" s="24">
        <v>67</v>
      </c>
      <c r="B69" s="119">
        <f t="shared" si="6"/>
        <v>3.3000000000000003</v>
      </c>
      <c r="C69" s="120">
        <f t="shared" si="8"/>
        <v>70.3</v>
      </c>
      <c r="D69" s="39">
        <v>1</v>
      </c>
      <c r="E69" s="40">
        <f t="shared" si="9"/>
        <v>68</v>
      </c>
      <c r="F69" s="39">
        <v>5</v>
      </c>
      <c r="G69" s="39">
        <f t="shared" si="7"/>
        <v>72</v>
      </c>
      <c r="H69" s="39">
        <v>67</v>
      </c>
      <c r="I69" s="40">
        <v>3</v>
      </c>
    </row>
    <row r="70" spans="1:9" x14ac:dyDescent="0.2">
      <c r="A70" s="24">
        <v>68</v>
      </c>
      <c r="B70" s="119">
        <f t="shared" si="6"/>
        <v>3.2</v>
      </c>
      <c r="C70" s="120">
        <f t="shared" si="8"/>
        <v>71.2</v>
      </c>
      <c r="D70" s="39">
        <v>1</v>
      </c>
      <c r="E70" s="40">
        <f t="shared" si="9"/>
        <v>69</v>
      </c>
      <c r="F70" s="39">
        <v>5</v>
      </c>
      <c r="G70" s="39">
        <f t="shared" si="7"/>
        <v>73</v>
      </c>
      <c r="H70" s="39">
        <v>68</v>
      </c>
      <c r="I70" s="40">
        <v>3</v>
      </c>
    </row>
    <row r="71" spans="1:9" x14ac:dyDescent="0.2">
      <c r="A71" s="24">
        <v>69</v>
      </c>
      <c r="B71" s="119">
        <f t="shared" si="6"/>
        <v>3.1</v>
      </c>
      <c r="C71" s="120">
        <f t="shared" si="8"/>
        <v>72.099999999999994</v>
      </c>
      <c r="D71" s="39">
        <v>1</v>
      </c>
      <c r="E71" s="40">
        <f t="shared" si="9"/>
        <v>70</v>
      </c>
      <c r="F71" s="39">
        <v>5</v>
      </c>
      <c r="G71" s="39">
        <f t="shared" si="7"/>
        <v>74</v>
      </c>
      <c r="H71" s="39">
        <v>69</v>
      </c>
      <c r="I71" s="40">
        <v>3</v>
      </c>
    </row>
    <row r="72" spans="1:9" x14ac:dyDescent="0.2">
      <c r="A72" s="24">
        <v>70</v>
      </c>
      <c r="B72" s="119">
        <f t="shared" si="6"/>
        <v>3</v>
      </c>
      <c r="C72" s="120">
        <f t="shared" si="8"/>
        <v>73</v>
      </c>
      <c r="D72" s="39">
        <v>1</v>
      </c>
      <c r="E72" s="40">
        <f t="shared" si="9"/>
        <v>71</v>
      </c>
      <c r="F72" s="39">
        <v>5</v>
      </c>
      <c r="G72" s="39">
        <f t="shared" si="7"/>
        <v>75</v>
      </c>
      <c r="H72" s="39">
        <v>70</v>
      </c>
      <c r="I72" s="40">
        <v>3</v>
      </c>
    </row>
    <row r="73" spans="1:9" x14ac:dyDescent="0.2">
      <c r="A73" s="24">
        <v>71</v>
      </c>
      <c r="B73" s="119">
        <f t="shared" si="6"/>
        <v>2.9000000000000004</v>
      </c>
      <c r="C73" s="120">
        <f t="shared" si="8"/>
        <v>73.900000000000006</v>
      </c>
      <c r="D73" s="39">
        <v>1</v>
      </c>
      <c r="E73" s="40">
        <f t="shared" si="9"/>
        <v>72</v>
      </c>
      <c r="F73" s="39">
        <v>5</v>
      </c>
      <c r="G73" s="39">
        <f t="shared" si="7"/>
        <v>76</v>
      </c>
      <c r="H73" s="39">
        <v>71</v>
      </c>
      <c r="I73" s="40">
        <v>3</v>
      </c>
    </row>
    <row r="74" spans="1:9" x14ac:dyDescent="0.2">
      <c r="A74" s="24">
        <v>72</v>
      </c>
      <c r="B74" s="119">
        <f t="shared" si="6"/>
        <v>2.8000000000000003</v>
      </c>
      <c r="C74" s="120">
        <f t="shared" si="8"/>
        <v>74.8</v>
      </c>
      <c r="D74" s="39">
        <v>1</v>
      </c>
      <c r="E74" s="40">
        <f t="shared" si="9"/>
        <v>73</v>
      </c>
      <c r="F74" s="39">
        <v>5</v>
      </c>
      <c r="G74" s="39">
        <f t="shared" si="7"/>
        <v>77</v>
      </c>
      <c r="H74" s="39">
        <v>72</v>
      </c>
      <c r="I74" s="40">
        <v>3</v>
      </c>
    </row>
    <row r="75" spans="1:9" x14ac:dyDescent="0.2">
      <c r="A75" s="24">
        <v>73</v>
      </c>
      <c r="B75" s="119">
        <f t="shared" si="6"/>
        <v>2.7</v>
      </c>
      <c r="C75" s="120">
        <f t="shared" si="8"/>
        <v>75.7</v>
      </c>
      <c r="D75" s="39">
        <v>1</v>
      </c>
      <c r="E75" s="40">
        <f t="shared" si="9"/>
        <v>74</v>
      </c>
      <c r="F75" s="39">
        <v>5</v>
      </c>
      <c r="G75" s="39">
        <f t="shared" si="7"/>
        <v>78</v>
      </c>
      <c r="H75" s="39">
        <v>73</v>
      </c>
      <c r="I75" s="40">
        <v>3</v>
      </c>
    </row>
    <row r="76" spans="1:9" x14ac:dyDescent="0.2">
      <c r="A76" s="24">
        <v>74</v>
      </c>
      <c r="B76" s="119">
        <f t="shared" si="6"/>
        <v>2.6</v>
      </c>
      <c r="C76" s="120">
        <f t="shared" si="8"/>
        <v>76.599999999999994</v>
      </c>
      <c r="D76" s="39">
        <v>1</v>
      </c>
      <c r="E76" s="40">
        <f t="shared" si="9"/>
        <v>75</v>
      </c>
      <c r="F76" s="39">
        <v>5</v>
      </c>
      <c r="G76" s="39">
        <f t="shared" si="7"/>
        <v>79</v>
      </c>
      <c r="H76" s="39">
        <v>74</v>
      </c>
      <c r="I76" s="40">
        <v>3</v>
      </c>
    </row>
    <row r="77" spans="1:9" x14ac:dyDescent="0.2">
      <c r="A77" s="24">
        <v>75</v>
      </c>
      <c r="B77" s="119">
        <f t="shared" si="6"/>
        <v>2.5</v>
      </c>
      <c r="C77" s="120">
        <f t="shared" si="8"/>
        <v>77.5</v>
      </c>
      <c r="D77" s="39">
        <v>1</v>
      </c>
      <c r="E77" s="40">
        <f t="shared" si="9"/>
        <v>76</v>
      </c>
      <c r="F77" s="39">
        <v>5</v>
      </c>
      <c r="G77" s="39">
        <f t="shared" si="7"/>
        <v>80</v>
      </c>
      <c r="H77" s="39">
        <v>75</v>
      </c>
      <c r="I77" s="40">
        <v>3</v>
      </c>
    </row>
    <row r="78" spans="1:9" x14ac:dyDescent="0.2">
      <c r="A78" s="24">
        <v>76</v>
      </c>
      <c r="B78" s="119">
        <f t="shared" si="6"/>
        <v>2.4000000000000004</v>
      </c>
      <c r="C78" s="120">
        <f t="shared" si="8"/>
        <v>78.400000000000006</v>
      </c>
      <c r="D78" s="39">
        <v>1</v>
      </c>
      <c r="E78" s="40">
        <f t="shared" si="9"/>
        <v>77</v>
      </c>
      <c r="F78" s="39">
        <v>5</v>
      </c>
      <c r="G78" s="39">
        <f t="shared" si="7"/>
        <v>81</v>
      </c>
      <c r="H78" s="39">
        <v>76</v>
      </c>
      <c r="I78" s="40">
        <v>3</v>
      </c>
    </row>
    <row r="79" spans="1:9" x14ac:dyDescent="0.2">
      <c r="A79" s="24">
        <v>77</v>
      </c>
      <c r="B79" s="119">
        <f t="shared" si="6"/>
        <v>2.3000000000000003</v>
      </c>
      <c r="C79" s="120">
        <f t="shared" si="8"/>
        <v>79.3</v>
      </c>
      <c r="D79" s="39">
        <v>1</v>
      </c>
      <c r="E79" s="40">
        <f t="shared" si="9"/>
        <v>78</v>
      </c>
      <c r="F79" s="39">
        <v>5</v>
      </c>
      <c r="G79" s="39">
        <f t="shared" si="7"/>
        <v>82</v>
      </c>
      <c r="H79" s="39">
        <v>77</v>
      </c>
      <c r="I79" s="40">
        <v>3</v>
      </c>
    </row>
    <row r="80" spans="1:9" x14ac:dyDescent="0.2">
      <c r="A80" s="24">
        <v>78</v>
      </c>
      <c r="B80" s="119">
        <f t="shared" si="6"/>
        <v>2.2000000000000002</v>
      </c>
      <c r="C80" s="120">
        <f t="shared" si="8"/>
        <v>80.2</v>
      </c>
      <c r="D80" s="39">
        <v>1</v>
      </c>
      <c r="E80" s="40">
        <f t="shared" si="9"/>
        <v>79</v>
      </c>
      <c r="F80" s="39">
        <v>5</v>
      </c>
      <c r="G80" s="39">
        <f t="shared" si="7"/>
        <v>83</v>
      </c>
      <c r="H80" s="39">
        <v>78</v>
      </c>
      <c r="I80" s="40">
        <v>3</v>
      </c>
    </row>
    <row r="81" spans="1:9" x14ac:dyDescent="0.2">
      <c r="A81" s="24">
        <v>79</v>
      </c>
      <c r="B81" s="119">
        <f t="shared" si="6"/>
        <v>2.1</v>
      </c>
      <c r="C81" s="120">
        <f t="shared" si="8"/>
        <v>81.099999999999994</v>
      </c>
      <c r="D81" s="39">
        <v>1</v>
      </c>
      <c r="E81" s="40">
        <f t="shared" si="9"/>
        <v>80</v>
      </c>
      <c r="F81" s="39">
        <v>5</v>
      </c>
      <c r="G81" s="39">
        <f t="shared" si="7"/>
        <v>84</v>
      </c>
      <c r="H81" s="39">
        <v>79</v>
      </c>
      <c r="I81" s="40">
        <v>3</v>
      </c>
    </row>
    <row r="82" spans="1:9" x14ac:dyDescent="0.2">
      <c r="A82" s="24">
        <v>80</v>
      </c>
      <c r="B82" s="119">
        <f t="shared" si="6"/>
        <v>2</v>
      </c>
      <c r="C82" s="120">
        <f t="shared" si="8"/>
        <v>82</v>
      </c>
      <c r="D82" s="39">
        <v>1</v>
      </c>
      <c r="E82" s="40">
        <f t="shared" si="9"/>
        <v>81</v>
      </c>
      <c r="F82" s="39">
        <v>5</v>
      </c>
      <c r="G82" s="39">
        <f t="shared" si="7"/>
        <v>85</v>
      </c>
      <c r="H82" s="39">
        <v>80</v>
      </c>
      <c r="I82" s="40">
        <v>3</v>
      </c>
    </row>
    <row r="83" spans="1:9" x14ac:dyDescent="0.2">
      <c r="A83" s="24">
        <v>81</v>
      </c>
      <c r="B83" s="119">
        <f t="shared" si="6"/>
        <v>1.9000000000000001</v>
      </c>
      <c r="C83" s="120">
        <f t="shared" si="8"/>
        <v>82.9</v>
      </c>
      <c r="D83" s="39">
        <v>1</v>
      </c>
      <c r="E83" s="40">
        <f t="shared" si="9"/>
        <v>82</v>
      </c>
      <c r="F83" s="39">
        <v>5</v>
      </c>
      <c r="G83" s="39">
        <f t="shared" si="7"/>
        <v>86</v>
      </c>
      <c r="H83" s="39">
        <v>81</v>
      </c>
      <c r="I83" s="40">
        <v>3</v>
      </c>
    </row>
    <row r="84" spans="1:9" x14ac:dyDescent="0.2">
      <c r="A84" s="24">
        <v>82</v>
      </c>
      <c r="B84" s="119">
        <f t="shared" si="6"/>
        <v>1.8</v>
      </c>
      <c r="C84" s="120">
        <f t="shared" si="8"/>
        <v>83.8</v>
      </c>
      <c r="D84" s="39">
        <v>1</v>
      </c>
      <c r="E84" s="40">
        <f t="shared" si="9"/>
        <v>83</v>
      </c>
      <c r="F84" s="39">
        <v>5</v>
      </c>
      <c r="G84" s="39">
        <f t="shared" si="7"/>
        <v>87</v>
      </c>
      <c r="H84" s="39">
        <v>82</v>
      </c>
      <c r="I84" s="40">
        <v>3</v>
      </c>
    </row>
    <row r="85" spans="1:9" x14ac:dyDescent="0.2">
      <c r="A85" s="24">
        <v>83</v>
      </c>
      <c r="B85" s="119">
        <f t="shared" si="6"/>
        <v>1.7000000000000002</v>
      </c>
      <c r="C85" s="120">
        <f t="shared" si="8"/>
        <v>84.7</v>
      </c>
      <c r="D85" s="39">
        <v>1</v>
      </c>
      <c r="E85" s="40">
        <f t="shared" si="9"/>
        <v>84</v>
      </c>
      <c r="F85" s="39">
        <v>5</v>
      </c>
      <c r="G85" s="39">
        <f t="shared" si="7"/>
        <v>88</v>
      </c>
      <c r="H85" s="39">
        <v>83</v>
      </c>
      <c r="I85" s="40">
        <v>3</v>
      </c>
    </row>
    <row r="86" spans="1:9" x14ac:dyDescent="0.2">
      <c r="A86" s="24">
        <v>84</v>
      </c>
      <c r="B86" s="119">
        <f t="shared" si="6"/>
        <v>1.6</v>
      </c>
      <c r="C86" s="120">
        <f t="shared" si="8"/>
        <v>85.6</v>
      </c>
      <c r="D86" s="39">
        <v>1</v>
      </c>
      <c r="E86" s="40">
        <f t="shared" si="9"/>
        <v>85</v>
      </c>
      <c r="F86" s="39">
        <v>5</v>
      </c>
      <c r="G86" s="39">
        <f t="shared" si="7"/>
        <v>89</v>
      </c>
      <c r="H86" s="39">
        <v>84</v>
      </c>
      <c r="I86" s="40">
        <v>3</v>
      </c>
    </row>
    <row r="87" spans="1:9" x14ac:dyDescent="0.2">
      <c r="A87" s="24">
        <v>85</v>
      </c>
      <c r="B87" s="119">
        <f t="shared" si="6"/>
        <v>1.5</v>
      </c>
      <c r="C87" s="120">
        <f t="shared" si="8"/>
        <v>86.5</v>
      </c>
      <c r="D87" s="39">
        <v>1</v>
      </c>
      <c r="E87" s="40">
        <f t="shared" si="9"/>
        <v>86</v>
      </c>
      <c r="F87" s="39">
        <v>5</v>
      </c>
      <c r="G87" s="39">
        <f t="shared" si="7"/>
        <v>90</v>
      </c>
      <c r="H87" s="39">
        <v>85</v>
      </c>
      <c r="I87" s="40">
        <v>3</v>
      </c>
    </row>
    <row r="88" spans="1:9" x14ac:dyDescent="0.2">
      <c r="A88" s="24">
        <v>86</v>
      </c>
      <c r="B88" s="119">
        <f t="shared" si="6"/>
        <v>0</v>
      </c>
      <c r="C88" s="120">
        <f t="shared" si="8"/>
        <v>86</v>
      </c>
      <c r="D88" s="39">
        <v>1</v>
      </c>
      <c r="E88" s="40">
        <f t="shared" si="9"/>
        <v>87</v>
      </c>
      <c r="F88" s="39">
        <v>5</v>
      </c>
      <c r="G88" s="39">
        <f t="shared" si="7"/>
        <v>91</v>
      </c>
      <c r="H88" s="39">
        <v>86</v>
      </c>
      <c r="I88" s="40">
        <v>3</v>
      </c>
    </row>
    <row r="89" spans="1:9" x14ac:dyDescent="0.2">
      <c r="A89" s="24">
        <v>87</v>
      </c>
      <c r="B89" s="119">
        <f t="shared" si="6"/>
        <v>0</v>
      </c>
      <c r="C89" s="120">
        <f t="shared" si="8"/>
        <v>87</v>
      </c>
      <c r="D89" s="39">
        <v>1</v>
      </c>
      <c r="E89" s="40">
        <f t="shared" si="9"/>
        <v>88</v>
      </c>
      <c r="F89" s="39">
        <v>5</v>
      </c>
      <c r="G89" s="39">
        <f t="shared" si="7"/>
        <v>92</v>
      </c>
      <c r="H89" s="39">
        <v>87</v>
      </c>
      <c r="I89" s="40">
        <v>3</v>
      </c>
    </row>
    <row r="90" spans="1:9" x14ac:dyDescent="0.2">
      <c r="A90" s="24">
        <v>88</v>
      </c>
      <c r="B90" s="119">
        <f t="shared" si="6"/>
        <v>0</v>
      </c>
      <c r="C90" s="120">
        <f t="shared" si="8"/>
        <v>88</v>
      </c>
      <c r="D90" s="39">
        <v>1</v>
      </c>
      <c r="E90" s="40">
        <f t="shared" si="9"/>
        <v>89</v>
      </c>
      <c r="F90" s="39">
        <v>5</v>
      </c>
      <c r="G90" s="39">
        <f t="shared" si="7"/>
        <v>93</v>
      </c>
      <c r="H90" s="39">
        <v>88</v>
      </c>
      <c r="I90" s="40">
        <v>3</v>
      </c>
    </row>
    <row r="91" spans="1:9" x14ac:dyDescent="0.2">
      <c r="A91" s="24">
        <v>89</v>
      </c>
      <c r="B91" s="119">
        <f t="shared" si="6"/>
        <v>0</v>
      </c>
      <c r="C91" s="120">
        <f t="shared" si="8"/>
        <v>89</v>
      </c>
      <c r="D91" s="39">
        <v>1</v>
      </c>
      <c r="E91" s="40">
        <f t="shared" si="9"/>
        <v>90</v>
      </c>
      <c r="F91" s="39">
        <v>5</v>
      </c>
      <c r="G91" s="39">
        <f t="shared" si="7"/>
        <v>94</v>
      </c>
      <c r="H91" s="39">
        <v>89</v>
      </c>
      <c r="I91" s="40">
        <v>3</v>
      </c>
    </row>
    <row r="92" spans="1:9" x14ac:dyDescent="0.2">
      <c r="A92" s="24">
        <v>90</v>
      </c>
      <c r="B92" s="119">
        <f t="shared" si="6"/>
        <v>0</v>
      </c>
      <c r="C92" s="120">
        <f t="shared" si="8"/>
        <v>90</v>
      </c>
      <c r="D92" s="39">
        <v>0</v>
      </c>
      <c r="E92" s="40">
        <f t="shared" si="9"/>
        <v>90</v>
      </c>
      <c r="F92" s="39">
        <v>5</v>
      </c>
      <c r="G92" s="39">
        <f t="shared" si="7"/>
        <v>95</v>
      </c>
      <c r="H92" s="39">
        <v>90</v>
      </c>
      <c r="I92" s="40">
        <v>3</v>
      </c>
    </row>
    <row r="93" spans="1:9" x14ac:dyDescent="0.2">
      <c r="A93" s="24">
        <v>91</v>
      </c>
      <c r="B93" s="119">
        <f t="shared" si="6"/>
        <v>0</v>
      </c>
      <c r="C93" s="120">
        <f t="shared" si="8"/>
        <v>91</v>
      </c>
      <c r="D93" s="39">
        <v>0</v>
      </c>
      <c r="E93" s="40">
        <f t="shared" si="9"/>
        <v>91</v>
      </c>
      <c r="F93" s="39">
        <v>0</v>
      </c>
      <c r="G93" s="39">
        <f t="shared" si="7"/>
        <v>91</v>
      </c>
      <c r="H93" s="39">
        <v>91</v>
      </c>
      <c r="I93" s="40">
        <v>1</v>
      </c>
    </row>
    <row r="94" spans="1:9" x14ac:dyDescent="0.2">
      <c r="A94" s="24">
        <v>92</v>
      </c>
      <c r="B94" s="119">
        <f t="shared" si="6"/>
        <v>0</v>
      </c>
      <c r="C94" s="120">
        <f t="shared" si="8"/>
        <v>92</v>
      </c>
      <c r="D94" s="39">
        <v>0</v>
      </c>
      <c r="E94" s="40">
        <f t="shared" si="9"/>
        <v>92</v>
      </c>
      <c r="F94" s="39">
        <v>0</v>
      </c>
      <c r="G94" s="39">
        <f t="shared" si="7"/>
        <v>92</v>
      </c>
      <c r="H94" s="39">
        <v>92</v>
      </c>
      <c r="I94" s="40">
        <v>1</v>
      </c>
    </row>
    <row r="95" spans="1:9" x14ac:dyDescent="0.2">
      <c r="A95" s="24">
        <v>93</v>
      </c>
      <c r="B95" s="119">
        <f t="shared" si="6"/>
        <v>0</v>
      </c>
      <c r="C95" s="120">
        <f t="shared" si="8"/>
        <v>93</v>
      </c>
      <c r="D95" s="39">
        <v>0</v>
      </c>
      <c r="E95" s="40">
        <f t="shared" si="9"/>
        <v>93</v>
      </c>
      <c r="F95" s="39">
        <v>0</v>
      </c>
      <c r="G95" s="39">
        <f t="shared" si="7"/>
        <v>93</v>
      </c>
      <c r="H95" s="39">
        <v>93</v>
      </c>
      <c r="I95" s="40">
        <v>1</v>
      </c>
    </row>
    <row r="96" spans="1:9" x14ac:dyDescent="0.2">
      <c r="A96" s="24">
        <v>94</v>
      </c>
      <c r="B96" s="119">
        <f t="shared" si="6"/>
        <v>0</v>
      </c>
      <c r="C96" s="120">
        <f t="shared" si="8"/>
        <v>94</v>
      </c>
      <c r="D96" s="39">
        <v>0</v>
      </c>
      <c r="E96" s="40">
        <f t="shared" si="9"/>
        <v>94</v>
      </c>
      <c r="F96" s="39">
        <v>0</v>
      </c>
      <c r="G96" s="39">
        <f t="shared" si="7"/>
        <v>94</v>
      </c>
      <c r="H96" s="39">
        <v>94</v>
      </c>
      <c r="I96" s="40">
        <v>0.5</v>
      </c>
    </row>
    <row r="97" spans="1:9" x14ac:dyDescent="0.2">
      <c r="A97" s="24">
        <v>95</v>
      </c>
      <c r="B97" s="119">
        <f t="shared" si="6"/>
        <v>0</v>
      </c>
      <c r="C97" s="120">
        <f t="shared" si="8"/>
        <v>95</v>
      </c>
      <c r="D97" s="39">
        <v>0</v>
      </c>
      <c r="E97" s="40">
        <f t="shared" si="9"/>
        <v>95</v>
      </c>
      <c r="F97" s="39">
        <v>0</v>
      </c>
      <c r="G97" s="39">
        <f t="shared" si="7"/>
        <v>95</v>
      </c>
      <c r="H97" s="39">
        <v>95</v>
      </c>
      <c r="I97" s="40">
        <v>0.5</v>
      </c>
    </row>
    <row r="98" spans="1:9" x14ac:dyDescent="0.2">
      <c r="A98" s="24">
        <v>96</v>
      </c>
      <c r="B98" s="119">
        <f t="shared" si="6"/>
        <v>0</v>
      </c>
      <c r="C98" s="120">
        <f t="shared" si="8"/>
        <v>96</v>
      </c>
      <c r="D98" s="39">
        <v>0</v>
      </c>
      <c r="E98" s="40">
        <f t="shared" si="9"/>
        <v>96</v>
      </c>
      <c r="F98" s="39">
        <v>0</v>
      </c>
      <c r="G98" s="39">
        <f t="shared" si="7"/>
        <v>96</v>
      </c>
      <c r="H98" s="39">
        <v>96</v>
      </c>
      <c r="I98" s="40">
        <v>0.5</v>
      </c>
    </row>
    <row r="99" spans="1:9" x14ac:dyDescent="0.2">
      <c r="A99" s="24">
        <v>97</v>
      </c>
      <c r="B99" s="119">
        <f t="shared" si="6"/>
        <v>0</v>
      </c>
      <c r="C99" s="120">
        <f t="shared" si="8"/>
        <v>97</v>
      </c>
      <c r="D99" s="39">
        <v>0</v>
      </c>
      <c r="E99" s="40">
        <f t="shared" si="9"/>
        <v>97</v>
      </c>
      <c r="F99" s="39">
        <v>0</v>
      </c>
      <c r="G99" s="39">
        <f t="shared" ref="G99:G102" si="10">SUM(A99,F99)</f>
        <v>97</v>
      </c>
      <c r="H99" s="39">
        <v>97</v>
      </c>
      <c r="I99" s="40">
        <v>0</v>
      </c>
    </row>
    <row r="100" spans="1:9" x14ac:dyDescent="0.2">
      <c r="A100" s="24">
        <v>98</v>
      </c>
      <c r="B100" s="119">
        <f t="shared" si="6"/>
        <v>0</v>
      </c>
      <c r="C100" s="120">
        <f t="shared" si="8"/>
        <v>98</v>
      </c>
      <c r="D100" s="39">
        <v>0</v>
      </c>
      <c r="E100" s="40">
        <f t="shared" si="9"/>
        <v>98</v>
      </c>
      <c r="F100" s="39">
        <v>0</v>
      </c>
      <c r="G100" s="39">
        <f t="shared" si="10"/>
        <v>98</v>
      </c>
      <c r="H100" s="39">
        <v>98</v>
      </c>
      <c r="I100" s="40">
        <v>0</v>
      </c>
    </row>
    <row r="101" spans="1:9" x14ac:dyDescent="0.2">
      <c r="A101" s="24">
        <v>99</v>
      </c>
      <c r="B101" s="119">
        <f t="shared" si="6"/>
        <v>0</v>
      </c>
      <c r="C101" s="120">
        <f t="shared" si="8"/>
        <v>99</v>
      </c>
      <c r="D101" s="39">
        <v>0</v>
      </c>
      <c r="E101" s="40">
        <f t="shared" si="9"/>
        <v>99</v>
      </c>
      <c r="F101" s="39">
        <v>0</v>
      </c>
      <c r="G101" s="39">
        <f t="shared" si="10"/>
        <v>99</v>
      </c>
      <c r="H101" s="39">
        <v>99</v>
      </c>
      <c r="I101" s="40">
        <v>0</v>
      </c>
    </row>
    <row r="102" spans="1:9" x14ac:dyDescent="0.2">
      <c r="A102" s="24">
        <v>100</v>
      </c>
      <c r="B102" s="119">
        <f t="shared" si="6"/>
        <v>0</v>
      </c>
      <c r="C102" s="120">
        <f t="shared" si="8"/>
        <v>100</v>
      </c>
      <c r="D102" s="39">
        <v>0</v>
      </c>
      <c r="E102" s="40">
        <f t="shared" si="9"/>
        <v>100</v>
      </c>
      <c r="F102" s="39">
        <v>0</v>
      </c>
      <c r="G102" s="39">
        <f t="shared" si="10"/>
        <v>100</v>
      </c>
      <c r="H102" s="39">
        <v>100</v>
      </c>
      <c r="I102" s="40">
        <v>0</v>
      </c>
    </row>
    <row r="103" spans="1:9" x14ac:dyDescent="0.2">
      <c r="A103" s="24"/>
      <c r="B103" s="24"/>
      <c r="C103" s="41"/>
      <c r="D103" s="39"/>
      <c r="E103" s="40"/>
      <c r="F103" s="39"/>
      <c r="G103" s="39"/>
      <c r="H103" s="39"/>
      <c r="I103" s="40"/>
    </row>
    <row r="104" spans="1:9" x14ac:dyDescent="0.2">
      <c r="A104" s="24">
        <f>COLUMN()</f>
        <v>1</v>
      </c>
      <c r="B104" s="24">
        <f>COLUMN()</f>
        <v>2</v>
      </c>
      <c r="C104" s="24">
        <f>COLUMN()</f>
        <v>3</v>
      </c>
      <c r="D104" s="24">
        <f>COLUMN()</f>
        <v>4</v>
      </c>
      <c r="E104" s="24">
        <f>COLUMN()</f>
        <v>5</v>
      </c>
      <c r="F104" s="24">
        <f>COLUMN()</f>
        <v>6</v>
      </c>
      <c r="G104" s="24">
        <f>COLUMN()</f>
        <v>7</v>
      </c>
      <c r="H104" s="24">
        <f>COLUMN()</f>
        <v>8</v>
      </c>
      <c r="I104" s="24">
        <f>COLUMN()</f>
        <v>9</v>
      </c>
    </row>
  </sheetData>
  <printOptions horizontalCentered="1"/>
  <pageMargins left="0.7" right="0.7" top="0.75" bottom="0.75" header="0.3" footer="0.3"/>
  <pageSetup scale="52" orientation="portrait" r:id="rId1"/>
  <headerFooter>
    <oddHeader>&amp;C&amp;"Arial,Bold"&amp;16 2011 SIP Criteria for Reading and Math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0"/>
  <sheetViews>
    <sheetView workbookViewId="0">
      <pane xSplit="4" ySplit="2" topLeftCell="E70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RowHeight="12.75" x14ac:dyDescent="0.2"/>
  <cols>
    <col min="1" max="1" width="7.85546875" style="186" bestFit="1" customWidth="1"/>
    <col min="2" max="2" width="13.28515625" style="186" bestFit="1" customWidth="1"/>
    <col min="3" max="3" width="7.85546875" style="186" bestFit="1" customWidth="1"/>
    <col min="4" max="4" width="37" style="186" customWidth="1"/>
    <col min="5" max="5" width="7.28515625" style="186" bestFit="1" customWidth="1"/>
    <col min="6" max="6" width="10.7109375" style="186" bestFit="1" customWidth="1"/>
    <col min="7" max="7" width="6.42578125" style="186" bestFit="1" customWidth="1"/>
    <col min="8" max="8" width="13.5703125" style="186" bestFit="1" customWidth="1"/>
    <col min="9" max="9" width="9.42578125" style="186" bestFit="1" customWidth="1"/>
    <col min="10" max="10" width="8.5703125" style="233" bestFit="1" customWidth="1"/>
    <col min="11" max="11" width="5.85546875" style="233" bestFit="1" customWidth="1"/>
    <col min="12" max="14" width="12.140625" style="186" bestFit="1" customWidth="1"/>
    <col min="15" max="15" width="12.140625" style="233" bestFit="1" customWidth="1"/>
    <col min="16" max="16" width="7.140625" style="186" bestFit="1" customWidth="1"/>
    <col min="17" max="17" width="5.5703125" style="233" bestFit="1" customWidth="1"/>
    <col min="18" max="18" width="7" style="186" bestFit="1" customWidth="1"/>
    <col min="19" max="23" width="6.42578125" style="186" bestFit="1" customWidth="1"/>
    <col min="24" max="25" width="13.42578125" style="186" bestFit="1" customWidth="1"/>
    <col min="26" max="27" width="12.85546875" style="186" bestFit="1" customWidth="1"/>
    <col min="28" max="28" width="9.85546875" style="186" bestFit="1" customWidth="1"/>
    <col min="29" max="16384" width="9.140625" style="186"/>
  </cols>
  <sheetData>
    <row r="1" spans="1:28" x14ac:dyDescent="0.2">
      <c r="C1" s="186">
        <f>COLUMN()-2</f>
        <v>1</v>
      </c>
      <c r="D1" s="186">
        <f t="shared" ref="D1:AB1" si="0">COLUMN()-2</f>
        <v>2</v>
      </c>
      <c r="E1" s="186">
        <f t="shared" si="0"/>
        <v>3</v>
      </c>
      <c r="F1" s="186">
        <f t="shared" si="0"/>
        <v>4</v>
      </c>
      <c r="G1" s="186">
        <f t="shared" si="0"/>
        <v>5</v>
      </c>
      <c r="H1" s="186">
        <f t="shared" si="0"/>
        <v>6</v>
      </c>
      <c r="I1" s="186">
        <f t="shared" si="0"/>
        <v>7</v>
      </c>
      <c r="J1" s="233">
        <f t="shared" si="0"/>
        <v>8</v>
      </c>
      <c r="K1" s="233">
        <f t="shared" si="0"/>
        <v>9</v>
      </c>
      <c r="L1" s="233">
        <f t="shared" si="0"/>
        <v>10</v>
      </c>
      <c r="M1" s="233">
        <f t="shared" si="0"/>
        <v>11</v>
      </c>
      <c r="N1" s="233">
        <f t="shared" si="0"/>
        <v>12</v>
      </c>
      <c r="O1" s="233">
        <f t="shared" si="0"/>
        <v>13</v>
      </c>
      <c r="P1" s="233">
        <f t="shared" si="0"/>
        <v>14</v>
      </c>
      <c r="Q1" s="233">
        <f t="shared" si="0"/>
        <v>15</v>
      </c>
      <c r="R1" s="233">
        <f t="shared" si="0"/>
        <v>16</v>
      </c>
      <c r="S1" s="233">
        <f t="shared" si="0"/>
        <v>17</v>
      </c>
      <c r="T1" s="233">
        <f t="shared" si="0"/>
        <v>18</v>
      </c>
      <c r="U1" s="233">
        <f t="shared" si="0"/>
        <v>19</v>
      </c>
      <c r="V1" s="233">
        <f t="shared" si="0"/>
        <v>20</v>
      </c>
      <c r="W1" s="233">
        <f t="shared" si="0"/>
        <v>21</v>
      </c>
      <c r="X1" s="233">
        <f t="shared" si="0"/>
        <v>22</v>
      </c>
      <c r="Y1" s="233">
        <f t="shared" si="0"/>
        <v>23</v>
      </c>
      <c r="Z1" s="233">
        <f t="shared" si="0"/>
        <v>24</v>
      </c>
      <c r="AA1" s="233">
        <f t="shared" si="0"/>
        <v>25</v>
      </c>
      <c r="AB1" s="233">
        <f t="shared" si="0"/>
        <v>26</v>
      </c>
    </row>
    <row r="2" spans="1:28" s="238" customFormat="1" ht="38.25" x14ac:dyDescent="0.2">
      <c r="A2" s="234" t="s">
        <v>3256</v>
      </c>
      <c r="B2" s="234" t="s">
        <v>2300</v>
      </c>
      <c r="C2" s="234" t="s">
        <v>13</v>
      </c>
      <c r="D2" s="234" t="s">
        <v>8</v>
      </c>
      <c r="E2" s="234" t="s">
        <v>908</v>
      </c>
      <c r="F2" s="234" t="s">
        <v>3257</v>
      </c>
      <c r="G2" s="234" t="s">
        <v>2333</v>
      </c>
      <c r="H2" s="234" t="s">
        <v>3258</v>
      </c>
      <c r="I2" s="234" t="s">
        <v>3259</v>
      </c>
      <c r="J2" s="235" t="s">
        <v>3260</v>
      </c>
      <c r="K2" s="235" t="s">
        <v>3261</v>
      </c>
      <c r="L2" s="236" t="s">
        <v>3262</v>
      </c>
      <c r="M2" s="236" t="s">
        <v>3263</v>
      </c>
      <c r="N2" s="236" t="s">
        <v>3264</v>
      </c>
      <c r="O2" s="235" t="s">
        <v>3265</v>
      </c>
      <c r="P2" s="236" t="s">
        <v>28</v>
      </c>
      <c r="Q2" s="237" t="s">
        <v>3266</v>
      </c>
      <c r="R2" s="238" t="s">
        <v>26</v>
      </c>
      <c r="S2" s="238" t="s">
        <v>2220</v>
      </c>
      <c r="T2" s="238" t="s">
        <v>2221</v>
      </c>
      <c r="U2" s="238" t="s">
        <v>2222</v>
      </c>
      <c r="V2" s="238" t="s">
        <v>2223</v>
      </c>
      <c r="W2" s="238" t="s">
        <v>2224</v>
      </c>
      <c r="X2" s="238" t="s">
        <v>3267</v>
      </c>
      <c r="Y2" s="238" t="s">
        <v>3268</v>
      </c>
      <c r="Z2" s="238" t="s">
        <v>3269</v>
      </c>
      <c r="AA2" s="238" t="s">
        <v>3270</v>
      </c>
      <c r="AB2" s="238" t="s">
        <v>3271</v>
      </c>
    </row>
    <row r="3" spans="1:28" x14ac:dyDescent="0.2">
      <c r="A3" s="239" t="s">
        <v>3272</v>
      </c>
      <c r="B3" s="239" t="s">
        <v>30</v>
      </c>
      <c r="C3" s="239" t="s">
        <v>29</v>
      </c>
      <c r="D3" s="239" t="s">
        <v>31</v>
      </c>
      <c r="E3" s="239">
        <v>5</v>
      </c>
      <c r="F3" s="239">
        <v>606</v>
      </c>
      <c r="G3" s="239" t="s">
        <v>33</v>
      </c>
      <c r="I3" s="239" t="s">
        <v>36</v>
      </c>
      <c r="J3" s="240">
        <v>97</v>
      </c>
      <c r="K3" s="240">
        <v>1</v>
      </c>
      <c r="O3" s="240" t="s">
        <v>3273</v>
      </c>
      <c r="P3" s="239" t="s">
        <v>36</v>
      </c>
      <c r="Q3" s="240" t="s">
        <v>34</v>
      </c>
      <c r="R3" s="239" t="s">
        <v>35</v>
      </c>
      <c r="S3" s="239" t="s">
        <v>33</v>
      </c>
      <c r="T3" s="239" t="s">
        <v>33</v>
      </c>
      <c r="U3" s="239" t="s">
        <v>33</v>
      </c>
      <c r="V3" s="239" t="s">
        <v>33</v>
      </c>
      <c r="W3" s="239" t="s">
        <v>33</v>
      </c>
      <c r="X3" s="239">
        <v>10</v>
      </c>
      <c r="Y3" s="239">
        <v>14</v>
      </c>
      <c r="Z3" s="239">
        <v>15</v>
      </c>
      <c r="AA3" s="239">
        <v>25</v>
      </c>
      <c r="AB3" s="239">
        <v>0</v>
      </c>
    </row>
    <row r="4" spans="1:28" x14ac:dyDescent="0.2">
      <c r="A4" s="239" t="s">
        <v>3272</v>
      </c>
      <c r="B4" s="239" t="s">
        <v>30</v>
      </c>
      <c r="C4" s="239" t="s">
        <v>38</v>
      </c>
      <c r="D4" s="239" t="s">
        <v>39</v>
      </c>
      <c r="E4" s="239">
        <v>5</v>
      </c>
      <c r="F4" s="239">
        <v>609</v>
      </c>
      <c r="G4" s="239" t="s">
        <v>33</v>
      </c>
      <c r="I4" s="239" t="s">
        <v>36</v>
      </c>
      <c r="J4" s="240">
        <v>87</v>
      </c>
      <c r="K4" s="240">
        <v>5</v>
      </c>
      <c r="M4" s="239" t="s">
        <v>3274</v>
      </c>
      <c r="N4" s="239" t="s">
        <v>3274</v>
      </c>
      <c r="O4" s="240" t="s">
        <v>3274</v>
      </c>
      <c r="P4" s="239" t="s">
        <v>34</v>
      </c>
      <c r="Q4" s="240" t="s">
        <v>36</v>
      </c>
      <c r="R4" s="239" t="s">
        <v>40</v>
      </c>
      <c r="S4" s="239" t="s">
        <v>33</v>
      </c>
      <c r="T4" s="239" t="s">
        <v>33</v>
      </c>
      <c r="U4" s="239" t="s">
        <v>33</v>
      </c>
      <c r="V4" s="239" t="s">
        <v>104</v>
      </c>
      <c r="W4" s="239" t="s">
        <v>33</v>
      </c>
      <c r="X4" s="239">
        <v>19</v>
      </c>
      <c r="Y4" s="239">
        <v>21</v>
      </c>
      <c r="Z4" s="239">
        <v>23</v>
      </c>
      <c r="AA4" s="239">
        <v>42</v>
      </c>
      <c r="AB4" s="239">
        <v>0</v>
      </c>
    </row>
    <row r="5" spans="1:28" x14ac:dyDescent="0.2">
      <c r="A5" s="239" t="s">
        <v>3272</v>
      </c>
      <c r="B5" s="239" t="s">
        <v>30</v>
      </c>
      <c r="C5" s="239" t="s">
        <v>41</v>
      </c>
      <c r="D5" s="239" t="s">
        <v>42</v>
      </c>
      <c r="E5" s="239">
        <v>5</v>
      </c>
      <c r="F5" s="239">
        <v>601</v>
      </c>
      <c r="G5" s="239" t="s">
        <v>33</v>
      </c>
      <c r="I5" s="239" t="s">
        <v>36</v>
      </c>
      <c r="J5" s="240">
        <v>82</v>
      </c>
      <c r="K5" s="240">
        <v>1</v>
      </c>
      <c r="O5" s="240" t="s">
        <v>3273</v>
      </c>
      <c r="P5" s="239" t="s">
        <v>36</v>
      </c>
      <c r="Q5" s="240" t="s">
        <v>36</v>
      </c>
      <c r="R5" s="239" t="s">
        <v>40</v>
      </c>
      <c r="S5" s="239" t="s">
        <v>33</v>
      </c>
      <c r="T5" s="239" t="s">
        <v>33</v>
      </c>
      <c r="U5" s="239" t="s">
        <v>33</v>
      </c>
      <c r="V5" s="239" t="s">
        <v>33</v>
      </c>
      <c r="W5" s="239" t="s">
        <v>33</v>
      </c>
      <c r="X5" s="239">
        <v>21</v>
      </c>
      <c r="Y5" s="239">
        <v>19</v>
      </c>
      <c r="Z5" s="239">
        <v>24</v>
      </c>
      <c r="AA5" s="239">
        <v>20</v>
      </c>
      <c r="AB5" s="239">
        <v>0</v>
      </c>
    </row>
    <row r="6" spans="1:28" x14ac:dyDescent="0.2">
      <c r="A6" s="239" t="s">
        <v>3272</v>
      </c>
      <c r="B6" s="239" t="s">
        <v>30</v>
      </c>
      <c r="C6" s="239" t="s">
        <v>43</v>
      </c>
      <c r="D6" s="239" t="s">
        <v>2233</v>
      </c>
      <c r="E6" s="239">
        <v>5</v>
      </c>
      <c r="F6" s="239">
        <v>547</v>
      </c>
      <c r="G6" s="239" t="s">
        <v>33</v>
      </c>
      <c r="I6" s="239" t="s">
        <v>36</v>
      </c>
      <c r="J6" s="240">
        <v>90</v>
      </c>
      <c r="K6" s="240">
        <v>3</v>
      </c>
      <c r="M6" s="239" t="s">
        <v>3273</v>
      </c>
      <c r="N6" s="239" t="s">
        <v>3273</v>
      </c>
      <c r="O6" s="240" t="s">
        <v>3273</v>
      </c>
      <c r="P6" s="239" t="s">
        <v>34</v>
      </c>
      <c r="Q6" s="240" t="s">
        <v>36</v>
      </c>
      <c r="R6" s="239" t="s">
        <v>40</v>
      </c>
      <c r="S6" s="239" t="s">
        <v>33</v>
      </c>
      <c r="T6" s="239" t="s">
        <v>33</v>
      </c>
      <c r="U6" s="239" t="s">
        <v>57</v>
      </c>
      <c r="V6" s="239"/>
      <c r="X6" s="239">
        <v>28</v>
      </c>
      <c r="Y6" s="239"/>
      <c r="Z6" s="239">
        <v>31</v>
      </c>
      <c r="AA6" s="239"/>
      <c r="AB6" s="239">
        <v>0</v>
      </c>
    </row>
    <row r="7" spans="1:28" x14ac:dyDescent="0.2">
      <c r="A7" s="239" t="s">
        <v>3272</v>
      </c>
      <c r="B7" s="239" t="s">
        <v>30</v>
      </c>
      <c r="C7" s="239" t="s">
        <v>44</v>
      </c>
      <c r="D7" s="239" t="s">
        <v>45</v>
      </c>
      <c r="E7" s="239">
        <v>5</v>
      </c>
      <c r="F7" s="239">
        <v>411</v>
      </c>
      <c r="G7" s="239" t="s">
        <v>46</v>
      </c>
      <c r="I7" s="239" t="s">
        <v>36</v>
      </c>
      <c r="J7" s="240">
        <v>69</v>
      </c>
      <c r="K7" s="240">
        <v>2</v>
      </c>
      <c r="M7" s="239" t="s">
        <v>3275</v>
      </c>
      <c r="N7" s="239" t="s">
        <v>3273</v>
      </c>
      <c r="O7" s="240" t="s">
        <v>3275</v>
      </c>
      <c r="P7" s="239" t="s">
        <v>36</v>
      </c>
      <c r="Q7" s="240" t="s">
        <v>34</v>
      </c>
      <c r="R7" s="239" t="s">
        <v>40</v>
      </c>
      <c r="S7" s="239" t="s">
        <v>57</v>
      </c>
      <c r="T7" s="239" t="s">
        <v>46</v>
      </c>
      <c r="U7" s="239"/>
      <c r="X7" s="239">
        <v>59</v>
      </c>
      <c r="Y7" s="239"/>
      <c r="Z7" s="239">
        <v>52</v>
      </c>
      <c r="AA7" s="239"/>
      <c r="AB7" s="239">
        <v>0</v>
      </c>
    </row>
    <row r="8" spans="1:28" x14ac:dyDescent="0.2">
      <c r="A8" s="239" t="s">
        <v>3272</v>
      </c>
      <c r="B8" s="239" t="s">
        <v>30</v>
      </c>
      <c r="C8" s="239" t="s">
        <v>47</v>
      </c>
      <c r="D8" s="239" t="s">
        <v>48</v>
      </c>
      <c r="E8" s="239">
        <v>5</v>
      </c>
      <c r="F8" s="239">
        <v>387</v>
      </c>
      <c r="G8" s="239" t="s">
        <v>214</v>
      </c>
      <c r="I8" s="239" t="s">
        <v>36</v>
      </c>
      <c r="J8" s="240">
        <v>72</v>
      </c>
      <c r="K8" s="240">
        <v>7</v>
      </c>
      <c r="L8" s="239" t="s">
        <v>3274</v>
      </c>
      <c r="M8" s="239" t="s">
        <v>3276</v>
      </c>
      <c r="N8" s="239" t="s">
        <v>3276</v>
      </c>
      <c r="O8" s="240" t="s">
        <v>3276</v>
      </c>
      <c r="P8" s="239" t="s">
        <v>36</v>
      </c>
      <c r="Q8" s="240" t="s">
        <v>34</v>
      </c>
      <c r="R8" s="239" t="s">
        <v>35</v>
      </c>
      <c r="S8" s="239" t="s">
        <v>214</v>
      </c>
      <c r="T8" s="239" t="s">
        <v>46</v>
      </c>
      <c r="U8" s="239" t="s">
        <v>57</v>
      </c>
      <c r="V8" s="239" t="s">
        <v>57</v>
      </c>
      <c r="W8" s="239" t="s">
        <v>214</v>
      </c>
      <c r="X8" s="239">
        <v>56</v>
      </c>
      <c r="Y8" s="239">
        <v>65</v>
      </c>
      <c r="Z8" s="239">
        <v>55</v>
      </c>
      <c r="AA8" s="239">
        <v>67</v>
      </c>
      <c r="AB8" s="239">
        <v>0</v>
      </c>
    </row>
    <row r="9" spans="1:28" x14ac:dyDescent="0.2">
      <c r="A9" s="239" t="s">
        <v>3272</v>
      </c>
      <c r="B9" s="239" t="s">
        <v>30</v>
      </c>
      <c r="C9" s="239" t="s">
        <v>49</v>
      </c>
      <c r="D9" s="239" t="s">
        <v>50</v>
      </c>
      <c r="E9" s="239">
        <v>5</v>
      </c>
      <c r="F9" s="239">
        <v>586</v>
      </c>
      <c r="G9" s="239" t="s">
        <v>33</v>
      </c>
      <c r="I9" s="239" t="s">
        <v>36</v>
      </c>
      <c r="J9" s="240">
        <v>79</v>
      </c>
      <c r="K9" s="240">
        <v>4</v>
      </c>
      <c r="M9" s="239" t="s">
        <v>3273</v>
      </c>
      <c r="N9" s="239" t="s">
        <v>3273</v>
      </c>
      <c r="O9" s="240" t="s">
        <v>3276</v>
      </c>
      <c r="P9" s="239" t="s">
        <v>36</v>
      </c>
      <c r="Q9" s="240" t="s">
        <v>36</v>
      </c>
      <c r="R9" s="239" t="s">
        <v>40</v>
      </c>
      <c r="S9" s="239" t="s">
        <v>33</v>
      </c>
      <c r="T9" s="239" t="s">
        <v>33</v>
      </c>
      <c r="U9" s="239" t="s">
        <v>33</v>
      </c>
      <c r="V9" s="239" t="s">
        <v>33</v>
      </c>
      <c r="W9" s="239" t="s">
        <v>33</v>
      </c>
      <c r="X9" s="239">
        <v>23</v>
      </c>
      <c r="Y9" s="239">
        <v>23</v>
      </c>
      <c r="Z9" s="239">
        <v>23</v>
      </c>
      <c r="AA9" s="239">
        <v>21</v>
      </c>
      <c r="AB9" s="239">
        <v>0</v>
      </c>
    </row>
    <row r="10" spans="1:28" s="242" customFormat="1" x14ac:dyDescent="0.2">
      <c r="A10" s="241" t="s">
        <v>3272</v>
      </c>
      <c r="B10" s="241" t="s">
        <v>30</v>
      </c>
      <c r="C10" s="241" t="s">
        <v>55</v>
      </c>
      <c r="D10" s="241" t="s">
        <v>56</v>
      </c>
      <c r="E10" s="241">
        <v>5</v>
      </c>
      <c r="F10" s="241">
        <v>520</v>
      </c>
      <c r="G10" s="241" t="s">
        <v>104</v>
      </c>
      <c r="I10" s="241" t="s">
        <v>36</v>
      </c>
      <c r="J10" s="241">
        <v>92</v>
      </c>
      <c r="K10" s="241">
        <v>8</v>
      </c>
      <c r="L10" s="241" t="s">
        <v>3276</v>
      </c>
      <c r="M10" s="241" t="s">
        <v>3276</v>
      </c>
      <c r="N10" s="241" t="s">
        <v>3276</v>
      </c>
      <c r="O10" s="241" t="s">
        <v>3274</v>
      </c>
      <c r="P10" s="241" t="s">
        <v>36</v>
      </c>
      <c r="Q10" s="241" t="s">
        <v>34</v>
      </c>
      <c r="R10" s="241" t="s">
        <v>35</v>
      </c>
      <c r="S10" s="241" t="s">
        <v>46</v>
      </c>
      <c r="T10" s="241" t="s">
        <v>57</v>
      </c>
      <c r="U10" s="241" t="s">
        <v>46</v>
      </c>
      <c r="V10" s="241" t="s">
        <v>57</v>
      </c>
      <c r="W10" s="241" t="s">
        <v>57</v>
      </c>
      <c r="X10" s="241">
        <v>48</v>
      </c>
      <c r="Y10" s="241">
        <v>45</v>
      </c>
      <c r="Z10" s="241">
        <v>38</v>
      </c>
      <c r="AA10" s="241">
        <v>51</v>
      </c>
      <c r="AB10" s="241">
        <v>0</v>
      </c>
    </row>
    <row r="11" spans="1:28" x14ac:dyDescent="0.2">
      <c r="A11" s="239" t="s">
        <v>3272</v>
      </c>
      <c r="B11" s="239" t="s">
        <v>30</v>
      </c>
      <c r="C11" s="239" t="s">
        <v>58</v>
      </c>
      <c r="D11" s="239" t="s">
        <v>59</v>
      </c>
      <c r="E11" s="239">
        <v>5</v>
      </c>
      <c r="F11" s="239">
        <v>465</v>
      </c>
      <c r="G11" s="239" t="s">
        <v>57</v>
      </c>
      <c r="I11" s="239" t="s">
        <v>36</v>
      </c>
      <c r="J11" s="240">
        <v>79</v>
      </c>
      <c r="K11" s="240">
        <v>5</v>
      </c>
      <c r="L11" s="239" t="s">
        <v>3275</v>
      </c>
      <c r="M11" s="239" t="s">
        <v>3273</v>
      </c>
      <c r="N11" s="239" t="s">
        <v>3276</v>
      </c>
      <c r="O11" s="240" t="s">
        <v>3276</v>
      </c>
      <c r="P11" s="239" t="s">
        <v>34</v>
      </c>
      <c r="Q11" s="240" t="s">
        <v>34</v>
      </c>
      <c r="R11" s="239" t="s">
        <v>35</v>
      </c>
      <c r="S11" s="239" t="s">
        <v>57</v>
      </c>
      <c r="T11" s="239" t="s">
        <v>33</v>
      </c>
      <c r="U11" s="239" t="s">
        <v>214</v>
      </c>
      <c r="V11" s="239" t="s">
        <v>57</v>
      </c>
      <c r="W11" s="239" t="s">
        <v>57</v>
      </c>
      <c r="X11" s="239">
        <v>50</v>
      </c>
      <c r="Y11" s="239">
        <v>48</v>
      </c>
      <c r="Z11" s="239">
        <v>35</v>
      </c>
      <c r="AA11" s="239">
        <v>62</v>
      </c>
      <c r="AB11" s="239">
        <v>0</v>
      </c>
    </row>
    <row r="12" spans="1:28" x14ac:dyDescent="0.2">
      <c r="A12" s="239" t="s">
        <v>3272</v>
      </c>
      <c r="B12" s="239" t="s">
        <v>30</v>
      </c>
      <c r="C12" s="239" t="s">
        <v>60</v>
      </c>
      <c r="D12" s="239" t="s">
        <v>61</v>
      </c>
      <c r="E12" s="239">
        <v>5</v>
      </c>
      <c r="F12" s="239">
        <v>476</v>
      </c>
      <c r="G12" s="239" t="s">
        <v>57</v>
      </c>
      <c r="I12" s="239" t="s">
        <v>36</v>
      </c>
      <c r="J12" s="240">
        <v>85</v>
      </c>
      <c r="K12" s="240">
        <v>7</v>
      </c>
      <c r="L12" s="239" t="s">
        <v>3276</v>
      </c>
      <c r="M12" s="239" t="s">
        <v>3274</v>
      </c>
      <c r="N12" s="239" t="s">
        <v>3276</v>
      </c>
      <c r="O12" s="240" t="s">
        <v>3274</v>
      </c>
      <c r="P12" s="239" t="s">
        <v>36</v>
      </c>
      <c r="Q12" s="240" t="s">
        <v>34</v>
      </c>
      <c r="R12" s="239" t="s">
        <v>35</v>
      </c>
      <c r="S12" s="239" t="s">
        <v>104</v>
      </c>
      <c r="T12" s="239" t="s">
        <v>57</v>
      </c>
      <c r="U12" s="239" t="s">
        <v>46</v>
      </c>
      <c r="V12" s="239" t="s">
        <v>33</v>
      </c>
      <c r="W12" s="239" t="s">
        <v>104</v>
      </c>
      <c r="X12" s="239">
        <v>44</v>
      </c>
      <c r="Y12" s="239">
        <v>37</v>
      </c>
      <c r="Z12" s="239">
        <v>31</v>
      </c>
      <c r="AA12" s="239">
        <v>49</v>
      </c>
      <c r="AB12" s="239">
        <v>0</v>
      </c>
    </row>
    <row r="13" spans="1:28" x14ac:dyDescent="0.2">
      <c r="A13" s="239" t="s">
        <v>3272</v>
      </c>
      <c r="B13" s="239" t="s">
        <v>30</v>
      </c>
      <c r="C13" s="239" t="s">
        <v>62</v>
      </c>
      <c r="D13" s="239" t="s">
        <v>63</v>
      </c>
      <c r="E13" s="239">
        <v>5</v>
      </c>
      <c r="F13" s="239">
        <v>528</v>
      </c>
      <c r="G13" s="239" t="s">
        <v>33</v>
      </c>
      <c r="I13" s="239" t="s">
        <v>36</v>
      </c>
      <c r="J13" s="240">
        <v>87</v>
      </c>
      <c r="K13" s="240">
        <v>2</v>
      </c>
      <c r="N13" s="239" t="s">
        <v>3276</v>
      </c>
      <c r="O13" s="240" t="s">
        <v>3273</v>
      </c>
      <c r="P13" s="239" t="s">
        <v>34</v>
      </c>
      <c r="Q13" s="240" t="s">
        <v>34</v>
      </c>
      <c r="R13" s="239" t="s">
        <v>40</v>
      </c>
      <c r="S13" s="239" t="s">
        <v>214</v>
      </c>
      <c r="T13" s="239" t="s">
        <v>57</v>
      </c>
      <c r="U13" s="239"/>
      <c r="X13" s="239">
        <v>45</v>
      </c>
      <c r="Y13" s="239">
        <v>27</v>
      </c>
      <c r="Z13" s="239">
        <v>39</v>
      </c>
      <c r="AA13" s="239">
        <v>41</v>
      </c>
      <c r="AB13" s="239">
        <v>0</v>
      </c>
    </row>
    <row r="14" spans="1:28" x14ac:dyDescent="0.2">
      <c r="A14" s="239" t="s">
        <v>3272</v>
      </c>
      <c r="B14" s="239" t="s">
        <v>30</v>
      </c>
      <c r="C14" s="239" t="s">
        <v>64</v>
      </c>
      <c r="D14" s="239" t="s">
        <v>65</v>
      </c>
      <c r="E14" s="239">
        <v>5</v>
      </c>
      <c r="F14" s="239">
        <v>498</v>
      </c>
      <c r="G14" s="239" t="s">
        <v>104</v>
      </c>
      <c r="I14" s="239" t="s">
        <v>36</v>
      </c>
      <c r="J14" s="240">
        <v>74</v>
      </c>
      <c r="K14" s="240">
        <v>6</v>
      </c>
      <c r="L14" s="239" t="s">
        <v>3275</v>
      </c>
      <c r="M14" s="239" t="s">
        <v>3274</v>
      </c>
      <c r="N14" s="239" t="s">
        <v>3276</v>
      </c>
      <c r="O14" s="240" t="s">
        <v>3276</v>
      </c>
      <c r="P14" s="239" t="s">
        <v>36</v>
      </c>
      <c r="Q14" s="240" t="s">
        <v>34</v>
      </c>
      <c r="R14" s="239" t="s">
        <v>35</v>
      </c>
      <c r="S14" s="239" t="s">
        <v>104</v>
      </c>
      <c r="T14" s="239" t="s">
        <v>33</v>
      </c>
      <c r="U14" s="239" t="s">
        <v>104</v>
      </c>
      <c r="V14" s="239" t="s">
        <v>57</v>
      </c>
      <c r="W14" s="239" t="s">
        <v>33</v>
      </c>
      <c r="X14" s="239">
        <v>37</v>
      </c>
      <c r="Y14" s="239">
        <v>41</v>
      </c>
      <c r="Z14" s="239">
        <v>40</v>
      </c>
      <c r="AA14" s="239">
        <v>45</v>
      </c>
      <c r="AB14" s="239">
        <v>0</v>
      </c>
    </row>
    <row r="15" spans="1:28" x14ac:dyDescent="0.2">
      <c r="A15" s="239" t="s">
        <v>3272</v>
      </c>
      <c r="B15" s="239" t="s">
        <v>30</v>
      </c>
      <c r="C15" s="239" t="s">
        <v>66</v>
      </c>
      <c r="D15" s="239" t="s">
        <v>67</v>
      </c>
      <c r="E15" s="239">
        <v>5</v>
      </c>
      <c r="F15" s="239">
        <v>565</v>
      </c>
      <c r="G15" s="239" t="s">
        <v>33</v>
      </c>
      <c r="I15" s="239" t="s">
        <v>36</v>
      </c>
      <c r="J15" s="240">
        <v>82</v>
      </c>
      <c r="K15" s="240">
        <v>1</v>
      </c>
      <c r="O15" s="240" t="s">
        <v>3273</v>
      </c>
      <c r="P15" s="239" t="s">
        <v>36</v>
      </c>
      <c r="Q15" s="240" t="s">
        <v>36</v>
      </c>
      <c r="R15" s="239" t="s">
        <v>40</v>
      </c>
      <c r="S15" s="239" t="s">
        <v>33</v>
      </c>
      <c r="T15" s="239" t="s">
        <v>33</v>
      </c>
      <c r="U15" s="239"/>
      <c r="X15" s="239">
        <v>25</v>
      </c>
      <c r="Y15" s="239"/>
      <c r="Z15" s="239">
        <v>24</v>
      </c>
      <c r="AA15" s="239"/>
      <c r="AB15" s="239">
        <v>0</v>
      </c>
    </row>
    <row r="16" spans="1:28" x14ac:dyDescent="0.2">
      <c r="A16" s="239" t="s">
        <v>3272</v>
      </c>
      <c r="B16" s="239" t="s">
        <v>30</v>
      </c>
      <c r="C16" s="239" t="s">
        <v>68</v>
      </c>
      <c r="D16" s="239" t="s">
        <v>69</v>
      </c>
      <c r="E16" s="239">
        <v>5</v>
      </c>
      <c r="F16" s="239">
        <v>604</v>
      </c>
      <c r="G16" s="239" t="s">
        <v>33</v>
      </c>
      <c r="I16" s="239" t="s">
        <v>36</v>
      </c>
      <c r="J16" s="240">
        <v>95</v>
      </c>
      <c r="K16" s="240">
        <v>1</v>
      </c>
      <c r="O16" s="240" t="s">
        <v>3273</v>
      </c>
      <c r="P16" s="239" t="s">
        <v>36</v>
      </c>
      <c r="Q16" s="240" t="s">
        <v>36</v>
      </c>
      <c r="R16" s="239" t="s">
        <v>35</v>
      </c>
      <c r="S16" s="239" t="s">
        <v>33</v>
      </c>
      <c r="T16" s="239" t="s">
        <v>33</v>
      </c>
      <c r="U16" s="239" t="s">
        <v>33</v>
      </c>
      <c r="V16" s="239" t="s">
        <v>33</v>
      </c>
      <c r="W16" s="239"/>
      <c r="X16" s="239">
        <v>18</v>
      </c>
      <c r="Y16" s="239"/>
      <c r="Z16" s="239">
        <v>15</v>
      </c>
      <c r="AA16" s="239"/>
      <c r="AB16" s="239">
        <v>0</v>
      </c>
    </row>
    <row r="17" spans="1:28" x14ac:dyDescent="0.2">
      <c r="A17" s="239" t="s">
        <v>3272</v>
      </c>
      <c r="B17" s="239" t="s">
        <v>30</v>
      </c>
      <c r="C17" s="239" t="s">
        <v>70</v>
      </c>
      <c r="D17" s="239" t="s">
        <v>71</v>
      </c>
      <c r="E17" s="239">
        <v>5</v>
      </c>
      <c r="I17" s="239" t="s">
        <v>36</v>
      </c>
      <c r="J17" s="240">
        <v>82</v>
      </c>
      <c r="K17" s="240">
        <v>5</v>
      </c>
      <c r="L17" s="239" t="s">
        <v>3273</v>
      </c>
      <c r="M17" s="239" t="s">
        <v>3275</v>
      </c>
      <c r="N17" s="239" t="s">
        <v>3274</v>
      </c>
      <c r="O17" s="240" t="s">
        <v>3274</v>
      </c>
      <c r="P17" s="239" t="s">
        <v>36</v>
      </c>
      <c r="Q17" s="240" t="s">
        <v>34</v>
      </c>
      <c r="R17" s="239" t="s">
        <v>35</v>
      </c>
      <c r="S17" s="239"/>
      <c r="V17" s="239" t="s">
        <v>33</v>
      </c>
      <c r="W17" s="239" t="s">
        <v>33</v>
      </c>
      <c r="X17" s="239">
        <v>46</v>
      </c>
      <c r="Y17" s="239">
        <v>32</v>
      </c>
      <c r="Z17" s="239">
        <v>26</v>
      </c>
      <c r="AA17" s="239">
        <v>39</v>
      </c>
      <c r="AB17" s="239">
        <v>0</v>
      </c>
    </row>
    <row r="18" spans="1:28" x14ac:dyDescent="0.2">
      <c r="A18" s="239" t="s">
        <v>3272</v>
      </c>
      <c r="B18" s="239" t="s">
        <v>30</v>
      </c>
      <c r="C18" s="239" t="s">
        <v>72</v>
      </c>
      <c r="D18" s="239" t="s">
        <v>73</v>
      </c>
      <c r="E18" s="239">
        <v>5</v>
      </c>
      <c r="F18" s="239">
        <v>554</v>
      </c>
      <c r="G18" s="239" t="s">
        <v>104</v>
      </c>
      <c r="I18" s="239" t="s">
        <v>36</v>
      </c>
      <c r="J18" s="240">
        <v>79</v>
      </c>
      <c r="K18" s="240">
        <v>1</v>
      </c>
      <c r="O18" s="240" t="s">
        <v>3275</v>
      </c>
      <c r="P18" s="239" t="s">
        <v>36</v>
      </c>
      <c r="Q18" s="240" t="s">
        <v>34</v>
      </c>
      <c r="R18" s="239" t="s">
        <v>35</v>
      </c>
      <c r="S18" s="239" t="s">
        <v>33</v>
      </c>
      <c r="T18" s="239" t="s">
        <v>33</v>
      </c>
      <c r="U18" s="239" t="s">
        <v>33</v>
      </c>
      <c r="V18" s="239" t="s">
        <v>33</v>
      </c>
      <c r="W18" s="239" t="s">
        <v>33</v>
      </c>
      <c r="X18" s="239">
        <v>25</v>
      </c>
      <c r="Y18" s="239">
        <v>28</v>
      </c>
      <c r="Z18" s="239">
        <v>18</v>
      </c>
      <c r="AA18" s="239">
        <v>28</v>
      </c>
      <c r="AB18" s="239">
        <v>0</v>
      </c>
    </row>
    <row r="19" spans="1:28" x14ac:dyDescent="0.2">
      <c r="A19" s="239" t="s">
        <v>3272</v>
      </c>
      <c r="B19" s="239" t="s">
        <v>30</v>
      </c>
      <c r="C19" s="239" t="s">
        <v>841</v>
      </c>
      <c r="D19" s="239" t="s">
        <v>2234</v>
      </c>
      <c r="E19" s="239">
        <v>5</v>
      </c>
      <c r="F19" s="239">
        <v>283</v>
      </c>
      <c r="G19" s="239" t="s">
        <v>214</v>
      </c>
      <c r="I19" s="239" t="s">
        <v>36</v>
      </c>
      <c r="J19" s="240">
        <v>82</v>
      </c>
      <c r="K19" s="240">
        <v>1</v>
      </c>
      <c r="N19" s="239" t="s">
        <v>3276</v>
      </c>
      <c r="O19" s="240" t="s">
        <v>3276</v>
      </c>
      <c r="P19" s="239" t="s">
        <v>34</v>
      </c>
      <c r="Q19" s="240" t="s">
        <v>34</v>
      </c>
      <c r="R19" s="239" t="s">
        <v>35</v>
      </c>
      <c r="S19" s="239" t="s">
        <v>214</v>
      </c>
      <c r="T19" s="239"/>
      <c r="X19" s="239">
        <v>69</v>
      </c>
      <c r="Y19" s="239"/>
      <c r="Z19" s="239">
        <v>61</v>
      </c>
      <c r="AA19" s="239"/>
      <c r="AB19" s="239">
        <v>0</v>
      </c>
    </row>
    <row r="20" spans="1:28" x14ac:dyDescent="0.2">
      <c r="A20" s="239" t="s">
        <v>3272</v>
      </c>
      <c r="B20" s="239" t="s">
        <v>30</v>
      </c>
      <c r="C20" s="239" t="s">
        <v>76</v>
      </c>
      <c r="D20" s="239" t="s">
        <v>77</v>
      </c>
      <c r="E20" s="239">
        <v>5</v>
      </c>
      <c r="F20" s="239">
        <v>563</v>
      </c>
      <c r="G20" s="239" t="s">
        <v>33</v>
      </c>
      <c r="I20" s="239" t="s">
        <v>36</v>
      </c>
      <c r="J20" s="240">
        <v>77</v>
      </c>
      <c r="K20" s="240">
        <v>2</v>
      </c>
      <c r="N20" s="239" t="s">
        <v>3273</v>
      </c>
      <c r="O20" s="240" t="s">
        <v>3275</v>
      </c>
      <c r="P20" s="239" t="s">
        <v>36</v>
      </c>
      <c r="Q20" s="240" t="s">
        <v>36</v>
      </c>
      <c r="R20" s="239" t="s">
        <v>40</v>
      </c>
      <c r="S20" s="239" t="s">
        <v>33</v>
      </c>
      <c r="T20" s="239" t="s">
        <v>33</v>
      </c>
      <c r="U20" s="239"/>
      <c r="X20" s="239">
        <v>24</v>
      </c>
      <c r="Y20" s="239"/>
      <c r="Z20" s="239">
        <v>25</v>
      </c>
      <c r="AA20" s="239"/>
      <c r="AB20" s="239">
        <v>0</v>
      </c>
    </row>
    <row r="21" spans="1:28" x14ac:dyDescent="0.2">
      <c r="A21" s="239" t="s">
        <v>3272</v>
      </c>
      <c r="B21" s="239" t="s">
        <v>30</v>
      </c>
      <c r="C21" s="239" t="s">
        <v>82</v>
      </c>
      <c r="D21" s="239" t="s">
        <v>83</v>
      </c>
      <c r="E21" s="239">
        <v>5</v>
      </c>
      <c r="F21" s="239">
        <v>459</v>
      </c>
      <c r="G21" s="239" t="s">
        <v>57</v>
      </c>
      <c r="I21" s="239" t="s">
        <v>36</v>
      </c>
      <c r="J21" s="240">
        <v>72</v>
      </c>
      <c r="K21" s="240">
        <v>7</v>
      </c>
      <c r="L21" s="239" t="s">
        <v>3276</v>
      </c>
      <c r="M21" s="239" t="s">
        <v>3274</v>
      </c>
      <c r="N21" s="239" t="s">
        <v>3276</v>
      </c>
      <c r="O21" s="240" t="s">
        <v>3276</v>
      </c>
      <c r="P21" s="239" t="s">
        <v>36</v>
      </c>
      <c r="Q21" s="240" t="s">
        <v>34</v>
      </c>
      <c r="R21" s="239" t="s">
        <v>35</v>
      </c>
      <c r="S21" s="239" t="s">
        <v>57</v>
      </c>
      <c r="T21" s="239" t="s">
        <v>33</v>
      </c>
      <c r="U21" s="239" t="s">
        <v>57</v>
      </c>
      <c r="V21" s="239" t="s">
        <v>57</v>
      </c>
      <c r="W21" s="239" t="s">
        <v>104</v>
      </c>
      <c r="X21" s="239">
        <v>47</v>
      </c>
      <c r="Y21" s="239">
        <v>38</v>
      </c>
      <c r="Z21" s="239">
        <v>44</v>
      </c>
      <c r="AA21" s="239">
        <v>41</v>
      </c>
      <c r="AB21" s="239">
        <v>0</v>
      </c>
    </row>
    <row r="22" spans="1:28" x14ac:dyDescent="0.2">
      <c r="A22" s="239" t="s">
        <v>3272</v>
      </c>
      <c r="B22" s="239" t="s">
        <v>30</v>
      </c>
      <c r="C22" s="239" t="s">
        <v>86</v>
      </c>
      <c r="D22" s="239" t="s">
        <v>87</v>
      </c>
      <c r="E22" s="239">
        <v>5</v>
      </c>
      <c r="F22" s="239">
        <v>526</v>
      </c>
      <c r="G22" s="239" t="s">
        <v>33</v>
      </c>
      <c r="I22" s="239" t="s">
        <v>36</v>
      </c>
      <c r="J22" s="240">
        <v>87</v>
      </c>
      <c r="K22" s="240">
        <v>3</v>
      </c>
      <c r="L22" s="239" t="s">
        <v>3275</v>
      </c>
      <c r="M22" s="239" t="s">
        <v>3275</v>
      </c>
      <c r="N22" s="239" t="s">
        <v>3273</v>
      </c>
      <c r="O22" s="240" t="s">
        <v>3273</v>
      </c>
      <c r="P22" s="239" t="s">
        <v>36</v>
      </c>
      <c r="Q22" s="240" t="s">
        <v>34</v>
      </c>
      <c r="R22" s="239" t="s">
        <v>35</v>
      </c>
      <c r="S22" s="239" t="s">
        <v>33</v>
      </c>
      <c r="T22" s="239" t="s">
        <v>46</v>
      </c>
      <c r="U22" s="239" t="s">
        <v>46</v>
      </c>
      <c r="V22" s="239"/>
      <c r="X22" s="239">
        <v>47</v>
      </c>
      <c r="Y22" s="239"/>
      <c r="Z22" s="239">
        <v>35</v>
      </c>
      <c r="AA22" s="239"/>
      <c r="AB22" s="239">
        <v>0</v>
      </c>
    </row>
    <row r="23" spans="1:28" x14ac:dyDescent="0.2">
      <c r="A23" s="239" t="s">
        <v>3272</v>
      </c>
      <c r="B23" s="239" t="s">
        <v>30</v>
      </c>
      <c r="C23" s="239" t="s">
        <v>88</v>
      </c>
      <c r="D23" s="239" t="s">
        <v>89</v>
      </c>
      <c r="E23" s="239">
        <v>5</v>
      </c>
      <c r="F23" s="239">
        <v>594</v>
      </c>
      <c r="G23" s="239" t="s">
        <v>33</v>
      </c>
      <c r="I23" s="239" t="s">
        <v>36</v>
      </c>
      <c r="J23" s="240">
        <v>92</v>
      </c>
      <c r="K23" s="240">
        <v>1</v>
      </c>
      <c r="O23" s="240" t="s">
        <v>3273</v>
      </c>
      <c r="P23" s="239" t="s">
        <v>34</v>
      </c>
      <c r="Q23" s="240" t="s">
        <v>36</v>
      </c>
      <c r="R23" s="239" t="s">
        <v>35</v>
      </c>
      <c r="S23" s="239" t="s">
        <v>33</v>
      </c>
      <c r="T23" s="239" t="s">
        <v>33</v>
      </c>
      <c r="U23" s="239" t="s">
        <v>33</v>
      </c>
      <c r="V23" s="239" t="s">
        <v>104</v>
      </c>
      <c r="W23" s="239"/>
      <c r="X23" s="239">
        <v>21</v>
      </c>
      <c r="Y23" s="239"/>
      <c r="Z23" s="239">
        <v>14</v>
      </c>
      <c r="AA23" s="239"/>
      <c r="AB23" s="239">
        <v>0</v>
      </c>
    </row>
    <row r="24" spans="1:28" x14ac:dyDescent="0.2">
      <c r="A24" s="239" t="s">
        <v>3272</v>
      </c>
      <c r="B24" s="239" t="s">
        <v>30</v>
      </c>
      <c r="C24" s="239" t="s">
        <v>90</v>
      </c>
      <c r="D24" s="239" t="s">
        <v>91</v>
      </c>
      <c r="E24" s="239">
        <v>5</v>
      </c>
      <c r="F24" s="239">
        <v>533</v>
      </c>
      <c r="G24" s="239" t="s">
        <v>104</v>
      </c>
      <c r="I24" s="239" t="s">
        <v>36</v>
      </c>
      <c r="J24" s="240">
        <v>79</v>
      </c>
      <c r="K24" s="240">
        <v>1</v>
      </c>
      <c r="O24" s="240" t="s">
        <v>3275</v>
      </c>
      <c r="P24" s="239" t="s">
        <v>36</v>
      </c>
      <c r="Q24" s="240" t="s">
        <v>34</v>
      </c>
      <c r="R24" s="239" t="s">
        <v>35</v>
      </c>
      <c r="S24" s="239" t="s">
        <v>104</v>
      </c>
      <c r="T24" s="239" t="s">
        <v>33</v>
      </c>
      <c r="U24" s="239" t="s">
        <v>33</v>
      </c>
      <c r="V24" s="239" t="s">
        <v>33</v>
      </c>
      <c r="W24" s="239" t="s">
        <v>33</v>
      </c>
      <c r="X24" s="239">
        <v>38</v>
      </c>
      <c r="Y24" s="239">
        <v>38</v>
      </c>
      <c r="Z24" s="239">
        <v>30</v>
      </c>
      <c r="AA24" s="239">
        <v>40</v>
      </c>
      <c r="AB24" s="239">
        <v>0</v>
      </c>
    </row>
    <row r="25" spans="1:28" x14ac:dyDescent="0.2">
      <c r="A25" s="239" t="s">
        <v>3272</v>
      </c>
      <c r="B25" s="239" t="s">
        <v>30</v>
      </c>
      <c r="C25" s="239" t="s">
        <v>92</v>
      </c>
      <c r="D25" s="239" t="s">
        <v>93</v>
      </c>
      <c r="E25" s="239">
        <v>5</v>
      </c>
      <c r="F25" s="239">
        <v>500</v>
      </c>
      <c r="G25" s="239" t="s">
        <v>104</v>
      </c>
      <c r="I25" s="239" t="s">
        <v>36</v>
      </c>
      <c r="J25" s="240">
        <v>87</v>
      </c>
      <c r="K25" s="240">
        <v>3</v>
      </c>
      <c r="M25" s="239" t="s">
        <v>3273</v>
      </c>
      <c r="N25" s="239" t="s">
        <v>3273</v>
      </c>
      <c r="O25" s="240" t="s">
        <v>3273</v>
      </c>
      <c r="P25" s="239" t="s">
        <v>34</v>
      </c>
      <c r="Q25" s="240" t="s">
        <v>34</v>
      </c>
      <c r="R25" s="239" t="s">
        <v>40</v>
      </c>
      <c r="S25" s="239" t="s">
        <v>33</v>
      </c>
      <c r="T25" s="239" t="s">
        <v>33</v>
      </c>
      <c r="U25" s="239" t="s">
        <v>104</v>
      </c>
      <c r="V25" s="239"/>
      <c r="X25" s="239">
        <v>26</v>
      </c>
      <c r="Y25" s="239"/>
      <c r="Z25" s="239">
        <v>39</v>
      </c>
      <c r="AA25" s="239"/>
      <c r="AB25" s="239">
        <v>0</v>
      </c>
    </row>
    <row r="26" spans="1:28" x14ac:dyDescent="0.2">
      <c r="A26" s="239" t="s">
        <v>3272</v>
      </c>
      <c r="B26" s="239" t="s">
        <v>30</v>
      </c>
      <c r="C26" s="239" t="s">
        <v>94</v>
      </c>
      <c r="D26" s="239" t="s">
        <v>95</v>
      </c>
      <c r="E26" s="239">
        <v>5</v>
      </c>
      <c r="F26" s="239">
        <v>559</v>
      </c>
      <c r="G26" s="239" t="s">
        <v>33</v>
      </c>
      <c r="I26" s="239" t="s">
        <v>36</v>
      </c>
      <c r="J26" s="240">
        <v>79</v>
      </c>
      <c r="K26" s="240">
        <v>2</v>
      </c>
      <c r="N26" s="239" t="s">
        <v>3273</v>
      </c>
      <c r="O26" s="240" t="s">
        <v>3275</v>
      </c>
      <c r="P26" s="239" t="s">
        <v>36</v>
      </c>
      <c r="Q26" s="240" t="s">
        <v>34</v>
      </c>
      <c r="R26" s="239" t="s">
        <v>35</v>
      </c>
      <c r="S26" s="239" t="s">
        <v>33</v>
      </c>
      <c r="T26" s="239" t="s">
        <v>33</v>
      </c>
      <c r="U26" s="239"/>
      <c r="X26" s="239">
        <v>34</v>
      </c>
      <c r="Y26" s="239"/>
      <c r="Z26" s="239">
        <v>37</v>
      </c>
      <c r="AA26" s="239"/>
      <c r="AB26" s="239">
        <v>0</v>
      </c>
    </row>
    <row r="27" spans="1:28" x14ac:dyDescent="0.2">
      <c r="A27" s="239" t="s">
        <v>3272</v>
      </c>
      <c r="B27" s="239" t="s">
        <v>30</v>
      </c>
      <c r="C27" s="239" t="s">
        <v>98</v>
      </c>
      <c r="D27" s="239" t="s">
        <v>99</v>
      </c>
      <c r="E27" s="239">
        <v>5</v>
      </c>
      <c r="F27" s="239">
        <v>469</v>
      </c>
      <c r="G27" s="239" t="s">
        <v>57</v>
      </c>
      <c r="I27" s="239" t="s">
        <v>36</v>
      </c>
      <c r="J27" s="240">
        <v>79</v>
      </c>
      <c r="K27" s="240">
        <v>6</v>
      </c>
      <c r="L27" s="239" t="s">
        <v>3273</v>
      </c>
      <c r="M27" s="239" t="s">
        <v>3276</v>
      </c>
      <c r="N27" s="239" t="s">
        <v>3274</v>
      </c>
      <c r="O27" s="240" t="s">
        <v>3276</v>
      </c>
      <c r="P27" s="239" t="s">
        <v>36</v>
      </c>
      <c r="Q27" s="240" t="s">
        <v>34</v>
      </c>
      <c r="R27" s="239" t="s">
        <v>35</v>
      </c>
      <c r="S27" s="239" t="s">
        <v>104</v>
      </c>
      <c r="T27" s="239" t="s">
        <v>57</v>
      </c>
      <c r="U27" s="239" t="s">
        <v>57</v>
      </c>
      <c r="V27" s="239" t="s">
        <v>57</v>
      </c>
      <c r="W27" s="239" t="s">
        <v>57</v>
      </c>
      <c r="X27" s="239">
        <v>44</v>
      </c>
      <c r="Y27" s="239">
        <v>48</v>
      </c>
      <c r="Z27" s="239">
        <v>43</v>
      </c>
      <c r="AA27" s="239">
        <v>61</v>
      </c>
      <c r="AB27" s="239">
        <v>0</v>
      </c>
    </row>
    <row r="28" spans="1:28" x14ac:dyDescent="0.2">
      <c r="A28" s="239" t="s">
        <v>3272</v>
      </c>
      <c r="B28" s="239" t="s">
        <v>30</v>
      </c>
      <c r="C28" s="239" t="s">
        <v>102</v>
      </c>
      <c r="D28" s="239" t="s">
        <v>103</v>
      </c>
      <c r="E28" s="239">
        <v>5</v>
      </c>
      <c r="F28" s="239">
        <v>584</v>
      </c>
      <c r="G28" s="239" t="s">
        <v>33</v>
      </c>
      <c r="I28" s="239" t="s">
        <v>36</v>
      </c>
      <c r="J28" s="240">
        <v>95</v>
      </c>
      <c r="K28" s="240">
        <v>7</v>
      </c>
      <c r="L28" s="239" t="s">
        <v>3273</v>
      </c>
      <c r="M28" s="239" t="s">
        <v>3276</v>
      </c>
      <c r="N28" s="239" t="s">
        <v>3274</v>
      </c>
      <c r="O28" s="240" t="s">
        <v>3274</v>
      </c>
      <c r="P28" s="239" t="s">
        <v>36</v>
      </c>
      <c r="Q28" s="240" t="s">
        <v>34</v>
      </c>
      <c r="R28" s="239" t="s">
        <v>35</v>
      </c>
      <c r="S28" s="239" t="s">
        <v>104</v>
      </c>
      <c r="T28" s="239" t="s">
        <v>104</v>
      </c>
      <c r="U28" s="239" t="s">
        <v>33</v>
      </c>
      <c r="V28" s="239" t="s">
        <v>33</v>
      </c>
      <c r="W28" s="239" t="s">
        <v>33</v>
      </c>
      <c r="X28" s="239">
        <v>40</v>
      </c>
      <c r="Y28" s="239">
        <v>38</v>
      </c>
      <c r="Z28" s="239">
        <v>26</v>
      </c>
      <c r="AA28" s="239">
        <v>43</v>
      </c>
      <c r="AB28" s="239">
        <v>0</v>
      </c>
    </row>
    <row r="29" spans="1:28" x14ac:dyDescent="0.2">
      <c r="A29" s="239" t="s">
        <v>3272</v>
      </c>
      <c r="B29" s="239" t="s">
        <v>30</v>
      </c>
      <c r="C29" s="239" t="s">
        <v>105</v>
      </c>
      <c r="D29" s="239" t="s">
        <v>106</v>
      </c>
      <c r="E29" s="239">
        <v>5</v>
      </c>
      <c r="F29" s="239">
        <v>544</v>
      </c>
      <c r="G29" s="239" t="s">
        <v>33</v>
      </c>
      <c r="I29" s="239" t="s">
        <v>36</v>
      </c>
      <c r="J29" s="240">
        <v>74</v>
      </c>
      <c r="K29" s="240">
        <v>5</v>
      </c>
      <c r="M29" s="239" t="s">
        <v>3273</v>
      </c>
      <c r="N29" s="239" t="s">
        <v>3274</v>
      </c>
      <c r="O29" s="240" t="s">
        <v>3276</v>
      </c>
      <c r="P29" s="239" t="s">
        <v>36</v>
      </c>
      <c r="Q29" s="240" t="s">
        <v>34</v>
      </c>
      <c r="R29" s="239" t="s">
        <v>35</v>
      </c>
      <c r="S29" s="239" t="s">
        <v>33</v>
      </c>
      <c r="T29" s="239" t="s">
        <v>104</v>
      </c>
      <c r="U29" s="239" t="s">
        <v>33</v>
      </c>
      <c r="V29" s="239" t="s">
        <v>33</v>
      </c>
      <c r="W29" s="239" t="s">
        <v>33</v>
      </c>
      <c r="X29" s="239">
        <v>23</v>
      </c>
      <c r="Y29" s="239">
        <v>34</v>
      </c>
      <c r="Z29" s="239">
        <v>22</v>
      </c>
      <c r="AA29" s="239">
        <v>42</v>
      </c>
      <c r="AB29" s="239">
        <v>0</v>
      </c>
    </row>
    <row r="30" spans="1:28" x14ac:dyDescent="0.2">
      <c r="A30" s="239" t="s">
        <v>3272</v>
      </c>
      <c r="B30" s="239" t="s">
        <v>30</v>
      </c>
      <c r="C30" s="239" t="s">
        <v>107</v>
      </c>
      <c r="D30" s="239" t="s">
        <v>108</v>
      </c>
      <c r="E30" s="239">
        <v>5</v>
      </c>
      <c r="F30" s="239">
        <v>540</v>
      </c>
      <c r="G30" s="239" t="s">
        <v>33</v>
      </c>
      <c r="I30" s="239" t="s">
        <v>36</v>
      </c>
      <c r="J30" s="240">
        <v>79</v>
      </c>
      <c r="K30" s="240">
        <v>2</v>
      </c>
      <c r="M30" s="239" t="s">
        <v>3273</v>
      </c>
      <c r="N30" s="239" t="s">
        <v>3273</v>
      </c>
      <c r="O30" s="240" t="s">
        <v>3275</v>
      </c>
      <c r="P30" s="239" t="s">
        <v>36</v>
      </c>
      <c r="Q30" s="240" t="s">
        <v>34</v>
      </c>
      <c r="R30" s="239" t="s">
        <v>35</v>
      </c>
      <c r="S30" s="239" t="s">
        <v>33</v>
      </c>
      <c r="T30" s="239" t="s">
        <v>33</v>
      </c>
      <c r="U30" s="239" t="s">
        <v>33</v>
      </c>
      <c r="V30" s="239" t="s">
        <v>33</v>
      </c>
      <c r="W30" s="239" t="s">
        <v>33</v>
      </c>
      <c r="X30" s="239">
        <v>27</v>
      </c>
      <c r="Y30" s="239">
        <v>24</v>
      </c>
      <c r="Z30" s="239">
        <v>26</v>
      </c>
      <c r="AA30" s="239">
        <v>28</v>
      </c>
      <c r="AB30" s="239">
        <v>0</v>
      </c>
    </row>
    <row r="31" spans="1:28" x14ac:dyDescent="0.2">
      <c r="A31" s="239" t="s">
        <v>3272</v>
      </c>
      <c r="B31" s="239" t="s">
        <v>30</v>
      </c>
      <c r="C31" s="239" t="s">
        <v>109</v>
      </c>
      <c r="D31" s="239" t="s">
        <v>110</v>
      </c>
      <c r="E31" s="239">
        <v>5</v>
      </c>
      <c r="F31" s="239">
        <v>512</v>
      </c>
      <c r="G31" s="239" t="s">
        <v>104</v>
      </c>
      <c r="I31" s="239" t="s">
        <v>36</v>
      </c>
      <c r="J31" s="240">
        <v>92</v>
      </c>
      <c r="K31" s="240">
        <v>1</v>
      </c>
      <c r="O31" s="240" t="s">
        <v>3273</v>
      </c>
      <c r="P31" s="239" t="s">
        <v>36</v>
      </c>
      <c r="Q31" s="240" t="s">
        <v>34</v>
      </c>
      <c r="R31" s="239" t="s">
        <v>35</v>
      </c>
      <c r="S31" s="239" t="s">
        <v>57</v>
      </c>
      <c r="T31" s="239" t="s">
        <v>104</v>
      </c>
      <c r="U31" s="239" t="s">
        <v>33</v>
      </c>
      <c r="V31" s="239" t="s">
        <v>46</v>
      </c>
      <c r="W31" s="239" t="s">
        <v>57</v>
      </c>
      <c r="X31" s="239">
        <v>45</v>
      </c>
      <c r="Y31" s="239">
        <v>49</v>
      </c>
      <c r="Z31" s="239">
        <v>30</v>
      </c>
      <c r="AA31" s="239">
        <v>56</v>
      </c>
      <c r="AB31" s="239">
        <v>0</v>
      </c>
    </row>
    <row r="32" spans="1:28" x14ac:dyDescent="0.2">
      <c r="A32" s="239" t="s">
        <v>3272</v>
      </c>
      <c r="B32" s="239" t="s">
        <v>30</v>
      </c>
      <c r="C32" s="239" t="s">
        <v>111</v>
      </c>
      <c r="D32" s="239" t="s">
        <v>112</v>
      </c>
      <c r="E32" s="239">
        <v>5</v>
      </c>
      <c r="F32" s="239">
        <v>540</v>
      </c>
      <c r="G32" s="239" t="s">
        <v>33</v>
      </c>
      <c r="I32" s="239" t="s">
        <v>36</v>
      </c>
      <c r="J32" s="240">
        <v>92</v>
      </c>
      <c r="K32" s="240">
        <v>1</v>
      </c>
      <c r="O32" s="240" t="s">
        <v>3273</v>
      </c>
      <c r="P32" s="239" t="s">
        <v>36</v>
      </c>
      <c r="Q32" s="240" t="s">
        <v>34</v>
      </c>
      <c r="R32" s="239" t="s">
        <v>35</v>
      </c>
      <c r="S32" s="239" t="s">
        <v>33</v>
      </c>
      <c r="T32" s="239" t="s">
        <v>33</v>
      </c>
      <c r="U32" s="239" t="s">
        <v>104</v>
      </c>
      <c r="V32" s="239" t="s">
        <v>104</v>
      </c>
      <c r="W32" s="239" t="s">
        <v>33</v>
      </c>
      <c r="X32" s="239">
        <v>31</v>
      </c>
      <c r="Y32" s="239">
        <v>48</v>
      </c>
      <c r="Z32" s="239">
        <v>28</v>
      </c>
      <c r="AA32" s="239">
        <v>45</v>
      </c>
      <c r="AB32" s="239">
        <v>0</v>
      </c>
    </row>
    <row r="33" spans="1:28" x14ac:dyDescent="0.2">
      <c r="A33" s="239" t="s">
        <v>3272</v>
      </c>
      <c r="B33" s="239" t="s">
        <v>30</v>
      </c>
      <c r="C33" s="239" t="s">
        <v>117</v>
      </c>
      <c r="D33" s="239" t="s">
        <v>118</v>
      </c>
      <c r="E33" s="239">
        <v>5</v>
      </c>
      <c r="F33" s="239">
        <v>486</v>
      </c>
      <c r="G33" s="239" t="s">
        <v>57</v>
      </c>
      <c r="I33" s="239" t="s">
        <v>36</v>
      </c>
      <c r="J33" s="240">
        <v>77</v>
      </c>
      <c r="K33" s="240">
        <v>8</v>
      </c>
      <c r="L33" s="239" t="s">
        <v>3276</v>
      </c>
      <c r="M33" s="239" t="s">
        <v>3276</v>
      </c>
      <c r="N33" s="239" t="s">
        <v>3276</v>
      </c>
      <c r="O33" s="240" t="s">
        <v>3276</v>
      </c>
      <c r="P33" s="239" t="s">
        <v>36</v>
      </c>
      <c r="Q33" s="240" t="s">
        <v>34</v>
      </c>
      <c r="R33" s="239" t="s">
        <v>35</v>
      </c>
      <c r="S33" s="239" t="s">
        <v>57</v>
      </c>
      <c r="T33" s="239" t="s">
        <v>57</v>
      </c>
      <c r="U33" s="239" t="s">
        <v>57</v>
      </c>
      <c r="V33" s="239" t="s">
        <v>57</v>
      </c>
      <c r="W33" s="239" t="s">
        <v>104</v>
      </c>
      <c r="X33" s="239">
        <v>51</v>
      </c>
      <c r="Y33" s="239">
        <v>51</v>
      </c>
      <c r="Z33" s="239">
        <v>38</v>
      </c>
      <c r="AA33" s="239">
        <v>44</v>
      </c>
      <c r="AB33" s="239">
        <v>0</v>
      </c>
    </row>
    <row r="34" spans="1:28" x14ac:dyDescent="0.2">
      <c r="A34" s="239" t="s">
        <v>3272</v>
      </c>
      <c r="B34" s="239" t="s">
        <v>30</v>
      </c>
      <c r="C34" s="239" t="s">
        <v>119</v>
      </c>
      <c r="D34" s="239" t="s">
        <v>120</v>
      </c>
      <c r="E34" s="239">
        <v>5</v>
      </c>
      <c r="F34" s="239">
        <v>488</v>
      </c>
      <c r="G34" s="239" t="s">
        <v>46</v>
      </c>
      <c r="I34" s="239" t="s">
        <v>36</v>
      </c>
      <c r="J34" s="240">
        <v>85</v>
      </c>
      <c r="K34" s="240">
        <v>8</v>
      </c>
      <c r="L34" s="239" t="s">
        <v>3276</v>
      </c>
      <c r="M34" s="239" t="s">
        <v>3274</v>
      </c>
      <c r="N34" s="239" t="s">
        <v>3276</v>
      </c>
      <c r="O34" s="240" t="s">
        <v>3276</v>
      </c>
      <c r="P34" s="239" t="s">
        <v>36</v>
      </c>
      <c r="Q34" s="240" t="s">
        <v>34</v>
      </c>
      <c r="R34" s="239" t="s">
        <v>35</v>
      </c>
      <c r="S34" s="239" t="s">
        <v>57</v>
      </c>
      <c r="T34" s="239" t="s">
        <v>104</v>
      </c>
      <c r="U34" s="239" t="s">
        <v>57</v>
      </c>
      <c r="V34" s="239" t="s">
        <v>57</v>
      </c>
      <c r="W34" s="239" t="s">
        <v>57</v>
      </c>
      <c r="X34" s="239">
        <v>43</v>
      </c>
      <c r="Y34" s="239">
        <v>39</v>
      </c>
      <c r="Z34" s="239">
        <v>35</v>
      </c>
      <c r="AA34" s="239">
        <v>52</v>
      </c>
      <c r="AB34" s="239">
        <v>0</v>
      </c>
    </row>
    <row r="35" spans="1:28" x14ac:dyDescent="0.2">
      <c r="A35" s="239" t="s">
        <v>3272</v>
      </c>
      <c r="B35" s="239" t="s">
        <v>30</v>
      </c>
      <c r="C35" s="239" t="s">
        <v>123</v>
      </c>
      <c r="D35" s="239" t="s">
        <v>124</v>
      </c>
      <c r="E35" s="239">
        <v>5</v>
      </c>
      <c r="F35" s="239">
        <v>494</v>
      </c>
      <c r="G35" s="239" t="s">
        <v>57</v>
      </c>
      <c r="I35" s="239" t="s">
        <v>36</v>
      </c>
      <c r="J35" s="240">
        <v>87</v>
      </c>
      <c r="K35" s="240">
        <v>7</v>
      </c>
      <c r="L35" s="239" t="s">
        <v>3274</v>
      </c>
      <c r="M35" s="239" t="s">
        <v>3276</v>
      </c>
      <c r="N35" s="239" t="s">
        <v>3274</v>
      </c>
      <c r="O35" s="240" t="s">
        <v>3274</v>
      </c>
      <c r="P35" s="239" t="s">
        <v>36</v>
      </c>
      <c r="Q35" s="240" t="s">
        <v>34</v>
      </c>
      <c r="R35" s="239" t="s">
        <v>35</v>
      </c>
      <c r="S35" s="239" t="s">
        <v>57</v>
      </c>
      <c r="T35" s="239" t="s">
        <v>104</v>
      </c>
      <c r="U35" s="239" t="s">
        <v>57</v>
      </c>
      <c r="V35" s="239" t="s">
        <v>33</v>
      </c>
      <c r="W35" s="239" t="s">
        <v>57</v>
      </c>
      <c r="X35" s="239">
        <v>47</v>
      </c>
      <c r="Y35" s="239">
        <v>50</v>
      </c>
      <c r="Z35" s="239">
        <v>33</v>
      </c>
      <c r="AA35" s="239">
        <v>53</v>
      </c>
      <c r="AB35" s="239">
        <v>0</v>
      </c>
    </row>
    <row r="36" spans="1:28" x14ac:dyDescent="0.2">
      <c r="A36" s="239" t="s">
        <v>3272</v>
      </c>
      <c r="B36" s="239" t="s">
        <v>30</v>
      </c>
      <c r="C36" s="239" t="s">
        <v>125</v>
      </c>
      <c r="D36" s="239" t="s">
        <v>126</v>
      </c>
      <c r="E36" s="239">
        <v>5</v>
      </c>
      <c r="F36" s="239">
        <v>459</v>
      </c>
      <c r="G36" s="239" t="s">
        <v>57</v>
      </c>
      <c r="I36" s="239" t="s">
        <v>36</v>
      </c>
      <c r="J36" s="240">
        <v>72</v>
      </c>
      <c r="K36" s="240">
        <v>8</v>
      </c>
      <c r="L36" s="239" t="s">
        <v>3274</v>
      </c>
      <c r="M36" s="239" t="s">
        <v>3276</v>
      </c>
      <c r="N36" s="239" t="s">
        <v>3276</v>
      </c>
      <c r="O36" s="240" t="s">
        <v>3276</v>
      </c>
      <c r="P36" s="239" t="s">
        <v>36</v>
      </c>
      <c r="Q36" s="240" t="s">
        <v>34</v>
      </c>
      <c r="R36" s="239" t="s">
        <v>35</v>
      </c>
      <c r="S36" s="239" t="s">
        <v>57</v>
      </c>
      <c r="T36" s="239" t="s">
        <v>57</v>
      </c>
      <c r="U36" s="239" t="s">
        <v>57</v>
      </c>
      <c r="V36" s="239" t="s">
        <v>57</v>
      </c>
      <c r="W36" s="239" t="s">
        <v>104</v>
      </c>
      <c r="X36" s="239">
        <v>51</v>
      </c>
      <c r="Y36" s="239">
        <v>50</v>
      </c>
      <c r="Z36" s="239">
        <v>43</v>
      </c>
      <c r="AA36" s="239">
        <v>58</v>
      </c>
      <c r="AB36" s="239">
        <v>0</v>
      </c>
    </row>
    <row r="37" spans="1:28" x14ac:dyDescent="0.2">
      <c r="A37" s="239" t="s">
        <v>3272</v>
      </c>
      <c r="B37" s="239" t="s">
        <v>30</v>
      </c>
      <c r="C37" s="239" t="s">
        <v>127</v>
      </c>
      <c r="D37" s="239" t="s">
        <v>128</v>
      </c>
      <c r="E37" s="239">
        <v>5</v>
      </c>
      <c r="F37" s="239">
        <v>478</v>
      </c>
      <c r="G37" s="239" t="s">
        <v>57</v>
      </c>
      <c r="I37" s="239" t="s">
        <v>36</v>
      </c>
      <c r="J37" s="240">
        <v>69</v>
      </c>
      <c r="K37" s="240">
        <v>8</v>
      </c>
      <c r="L37" s="239" t="s">
        <v>3276</v>
      </c>
      <c r="M37" s="239" t="s">
        <v>3274</v>
      </c>
      <c r="N37" s="239" t="s">
        <v>3276</v>
      </c>
      <c r="O37" s="240" t="s">
        <v>3276</v>
      </c>
      <c r="P37" s="239" t="s">
        <v>36</v>
      </c>
      <c r="Q37" s="240" t="s">
        <v>34</v>
      </c>
      <c r="R37" s="239" t="s">
        <v>35</v>
      </c>
      <c r="S37" s="239" t="s">
        <v>57</v>
      </c>
      <c r="T37" s="239" t="s">
        <v>57</v>
      </c>
      <c r="U37" s="239" t="s">
        <v>46</v>
      </c>
      <c r="V37" s="239" t="s">
        <v>57</v>
      </c>
      <c r="W37" s="239" t="s">
        <v>57</v>
      </c>
      <c r="X37" s="239">
        <v>54</v>
      </c>
      <c r="Y37" s="239">
        <v>58</v>
      </c>
      <c r="Z37" s="239">
        <v>39</v>
      </c>
      <c r="AA37" s="239">
        <v>63</v>
      </c>
      <c r="AB37" s="239">
        <v>0</v>
      </c>
    </row>
    <row r="38" spans="1:28" x14ac:dyDescent="0.2">
      <c r="A38" s="239" t="s">
        <v>3272</v>
      </c>
      <c r="B38" s="239" t="s">
        <v>30</v>
      </c>
      <c r="C38" s="239" t="s">
        <v>131</v>
      </c>
      <c r="D38" s="239" t="s">
        <v>132</v>
      </c>
      <c r="E38" s="239">
        <v>5</v>
      </c>
      <c r="F38" s="239">
        <v>511</v>
      </c>
      <c r="G38" s="239" t="s">
        <v>104</v>
      </c>
      <c r="I38" s="239" t="s">
        <v>36</v>
      </c>
      <c r="J38" s="240">
        <v>90</v>
      </c>
      <c r="K38" s="240">
        <v>1</v>
      </c>
      <c r="O38" s="240" t="s">
        <v>3273</v>
      </c>
      <c r="P38" s="239" t="s">
        <v>36</v>
      </c>
      <c r="Q38" s="240" t="s">
        <v>34</v>
      </c>
      <c r="R38" s="239" t="s">
        <v>35</v>
      </c>
      <c r="S38" s="239" t="s">
        <v>104</v>
      </c>
      <c r="T38" s="239" t="s">
        <v>33</v>
      </c>
      <c r="U38" s="239" t="s">
        <v>104</v>
      </c>
      <c r="V38" s="239" t="s">
        <v>57</v>
      </c>
      <c r="W38" s="239" t="s">
        <v>57</v>
      </c>
      <c r="X38" s="239">
        <v>46</v>
      </c>
      <c r="Y38" s="239">
        <v>49</v>
      </c>
      <c r="Z38" s="239">
        <v>23</v>
      </c>
      <c r="AA38" s="239">
        <v>59</v>
      </c>
      <c r="AB38" s="239">
        <v>0</v>
      </c>
    </row>
    <row r="39" spans="1:28" x14ac:dyDescent="0.2">
      <c r="A39" s="239" t="s">
        <v>3272</v>
      </c>
      <c r="B39" s="239" t="s">
        <v>30</v>
      </c>
      <c r="C39" s="239" t="s">
        <v>133</v>
      </c>
      <c r="D39" s="239" t="s">
        <v>134</v>
      </c>
      <c r="E39" s="239">
        <v>5</v>
      </c>
      <c r="F39" s="239">
        <v>489</v>
      </c>
      <c r="G39" s="239" t="s">
        <v>57</v>
      </c>
      <c r="I39" s="239" t="s">
        <v>36</v>
      </c>
      <c r="J39" s="240">
        <v>79</v>
      </c>
      <c r="K39" s="240">
        <v>7</v>
      </c>
      <c r="M39" s="239" t="s">
        <v>3274</v>
      </c>
      <c r="N39" s="239" t="s">
        <v>3274</v>
      </c>
      <c r="O39" s="240" t="s">
        <v>3276</v>
      </c>
      <c r="P39" s="239" t="s">
        <v>36</v>
      </c>
      <c r="Q39" s="240" t="s">
        <v>34</v>
      </c>
      <c r="R39" s="239" t="s">
        <v>35</v>
      </c>
      <c r="S39" s="239" t="s">
        <v>33</v>
      </c>
      <c r="T39" s="239" t="s">
        <v>104</v>
      </c>
      <c r="U39" s="239" t="s">
        <v>104</v>
      </c>
      <c r="V39" s="239" t="s">
        <v>104</v>
      </c>
      <c r="W39" s="239" t="s">
        <v>33</v>
      </c>
      <c r="X39" s="239">
        <v>38</v>
      </c>
      <c r="Y39" s="239">
        <v>31</v>
      </c>
      <c r="Z39" s="239">
        <v>41</v>
      </c>
      <c r="AA39" s="239">
        <v>35</v>
      </c>
      <c r="AB39" s="239">
        <v>0</v>
      </c>
    </row>
    <row r="40" spans="1:28" x14ac:dyDescent="0.2">
      <c r="A40" s="239" t="s">
        <v>3272</v>
      </c>
      <c r="B40" s="239" t="s">
        <v>30</v>
      </c>
      <c r="C40" s="239" t="s">
        <v>135</v>
      </c>
      <c r="D40" s="239" t="s">
        <v>136</v>
      </c>
      <c r="E40" s="239">
        <v>5</v>
      </c>
      <c r="F40" s="239">
        <v>525</v>
      </c>
      <c r="G40" s="239" t="s">
        <v>33</v>
      </c>
      <c r="I40" s="239" t="s">
        <v>36</v>
      </c>
      <c r="J40" s="240">
        <v>74</v>
      </c>
      <c r="K40" s="240">
        <v>8</v>
      </c>
      <c r="L40" s="239" t="s">
        <v>3274</v>
      </c>
      <c r="M40" s="239" t="s">
        <v>3274</v>
      </c>
      <c r="N40" s="239" t="s">
        <v>3276</v>
      </c>
      <c r="O40" s="240" t="s">
        <v>3276</v>
      </c>
      <c r="P40" s="239" t="s">
        <v>36</v>
      </c>
      <c r="Q40" s="240" t="s">
        <v>34</v>
      </c>
      <c r="R40" s="239" t="s">
        <v>40</v>
      </c>
      <c r="S40" s="239" t="s">
        <v>33</v>
      </c>
      <c r="T40" s="239" t="s">
        <v>33</v>
      </c>
      <c r="U40" s="239" t="s">
        <v>33</v>
      </c>
      <c r="V40" s="239" t="s">
        <v>104</v>
      </c>
      <c r="W40" s="239" t="s">
        <v>33</v>
      </c>
      <c r="X40" s="239">
        <v>42</v>
      </c>
      <c r="Y40" s="239">
        <v>37</v>
      </c>
      <c r="Z40" s="239">
        <v>37</v>
      </c>
      <c r="AA40" s="239">
        <v>47</v>
      </c>
      <c r="AB40" s="239">
        <v>0</v>
      </c>
    </row>
    <row r="41" spans="1:28" x14ac:dyDescent="0.2">
      <c r="A41" s="239" t="s">
        <v>3272</v>
      </c>
      <c r="B41" s="239" t="s">
        <v>30</v>
      </c>
      <c r="C41" s="239" t="s">
        <v>137</v>
      </c>
      <c r="D41" s="239" t="s">
        <v>138</v>
      </c>
      <c r="E41" s="239">
        <v>5</v>
      </c>
      <c r="F41" s="239">
        <v>475</v>
      </c>
      <c r="G41" s="239" t="s">
        <v>57</v>
      </c>
      <c r="I41" s="239" t="s">
        <v>36</v>
      </c>
      <c r="J41" s="240">
        <v>85</v>
      </c>
      <c r="K41" s="240">
        <v>7</v>
      </c>
      <c r="L41" s="239" t="s">
        <v>3276</v>
      </c>
      <c r="M41" s="239" t="s">
        <v>3274</v>
      </c>
      <c r="N41" s="239" t="s">
        <v>3276</v>
      </c>
      <c r="O41" s="240" t="s">
        <v>3274</v>
      </c>
      <c r="P41" s="239" t="s">
        <v>36</v>
      </c>
      <c r="Q41" s="240" t="s">
        <v>34</v>
      </c>
      <c r="R41" s="239" t="s">
        <v>35</v>
      </c>
      <c r="S41" s="239" t="s">
        <v>57</v>
      </c>
      <c r="T41" s="239" t="s">
        <v>33</v>
      </c>
      <c r="U41" s="239" t="s">
        <v>57</v>
      </c>
      <c r="V41" s="239" t="s">
        <v>57</v>
      </c>
      <c r="W41" s="239" t="s">
        <v>57</v>
      </c>
      <c r="X41" s="239">
        <v>49</v>
      </c>
      <c r="Y41" s="239">
        <v>63</v>
      </c>
      <c r="Z41" s="239">
        <v>30</v>
      </c>
      <c r="AA41" s="239">
        <v>59</v>
      </c>
      <c r="AB41" s="239">
        <v>0</v>
      </c>
    </row>
    <row r="42" spans="1:28" x14ac:dyDescent="0.2">
      <c r="A42" s="239" t="s">
        <v>3272</v>
      </c>
      <c r="B42" s="239" t="s">
        <v>30</v>
      </c>
      <c r="C42" s="239" t="s">
        <v>139</v>
      </c>
      <c r="D42" s="239" t="s">
        <v>140</v>
      </c>
      <c r="E42" s="239">
        <v>5</v>
      </c>
      <c r="F42" s="239">
        <v>463</v>
      </c>
      <c r="G42" s="239" t="s">
        <v>57</v>
      </c>
      <c r="I42" s="239" t="s">
        <v>36</v>
      </c>
      <c r="J42" s="240">
        <v>87</v>
      </c>
      <c r="K42" s="240">
        <v>6</v>
      </c>
      <c r="L42" s="239" t="s">
        <v>3273</v>
      </c>
      <c r="M42" s="239" t="s">
        <v>3276</v>
      </c>
      <c r="N42" s="239" t="s">
        <v>3276</v>
      </c>
      <c r="O42" s="240" t="s">
        <v>3274</v>
      </c>
      <c r="P42" s="239" t="s">
        <v>36</v>
      </c>
      <c r="Q42" s="240" t="s">
        <v>34</v>
      </c>
      <c r="R42" s="239" t="s">
        <v>35</v>
      </c>
      <c r="S42" s="239" t="s">
        <v>57</v>
      </c>
      <c r="T42" s="239" t="s">
        <v>57</v>
      </c>
      <c r="U42" s="239" t="s">
        <v>57</v>
      </c>
      <c r="V42" s="239" t="s">
        <v>46</v>
      </c>
      <c r="W42" s="239" t="s">
        <v>57</v>
      </c>
      <c r="X42" s="239">
        <v>51</v>
      </c>
      <c r="Y42" s="239">
        <v>51</v>
      </c>
      <c r="Z42" s="239">
        <v>46</v>
      </c>
      <c r="AA42" s="239">
        <v>48</v>
      </c>
      <c r="AB42" s="239">
        <v>0</v>
      </c>
    </row>
    <row r="43" spans="1:28" x14ac:dyDescent="0.2">
      <c r="A43" s="239" t="s">
        <v>3272</v>
      </c>
      <c r="B43" s="239" t="s">
        <v>30</v>
      </c>
      <c r="C43" s="239" t="s">
        <v>141</v>
      </c>
      <c r="D43" s="239" t="s">
        <v>142</v>
      </c>
      <c r="E43" s="239">
        <v>5</v>
      </c>
      <c r="F43" s="239">
        <v>575</v>
      </c>
      <c r="G43" s="239" t="s">
        <v>33</v>
      </c>
      <c r="I43" s="239" t="s">
        <v>36</v>
      </c>
      <c r="J43" s="240">
        <v>77</v>
      </c>
      <c r="K43" s="240">
        <v>2</v>
      </c>
      <c r="M43" s="239" t="s">
        <v>3273</v>
      </c>
      <c r="N43" s="239" t="s">
        <v>3273</v>
      </c>
      <c r="O43" s="240" t="s">
        <v>3275</v>
      </c>
      <c r="P43" s="239" t="s">
        <v>36</v>
      </c>
      <c r="Q43" s="240" t="s">
        <v>34</v>
      </c>
      <c r="R43" s="239" t="s">
        <v>35</v>
      </c>
      <c r="S43" s="239" t="s">
        <v>33</v>
      </c>
      <c r="T43" s="239" t="s">
        <v>33</v>
      </c>
      <c r="U43" s="239" t="s">
        <v>33</v>
      </c>
      <c r="V43" s="239" t="s">
        <v>33</v>
      </c>
      <c r="W43" s="239" t="s">
        <v>33</v>
      </c>
      <c r="X43" s="239">
        <v>21</v>
      </c>
      <c r="Y43" s="239">
        <v>24</v>
      </c>
      <c r="Z43" s="239">
        <v>22</v>
      </c>
      <c r="AA43" s="239">
        <v>29</v>
      </c>
      <c r="AB43" s="239">
        <v>0</v>
      </c>
    </row>
    <row r="44" spans="1:28" x14ac:dyDescent="0.2">
      <c r="A44" s="239" t="s">
        <v>3272</v>
      </c>
      <c r="B44" s="239" t="s">
        <v>30</v>
      </c>
      <c r="C44" s="239" t="s">
        <v>143</v>
      </c>
      <c r="D44" s="239" t="s">
        <v>144</v>
      </c>
      <c r="E44" s="239">
        <v>5</v>
      </c>
      <c r="F44" s="239">
        <v>564</v>
      </c>
      <c r="G44" s="239" t="s">
        <v>33</v>
      </c>
      <c r="I44" s="239" t="s">
        <v>36</v>
      </c>
      <c r="J44" s="240">
        <v>90</v>
      </c>
      <c r="K44" s="240">
        <v>6</v>
      </c>
      <c r="M44" s="239" t="s">
        <v>3274</v>
      </c>
      <c r="N44" s="239" t="s">
        <v>3274</v>
      </c>
      <c r="O44" s="240" t="s">
        <v>3274</v>
      </c>
      <c r="P44" s="239" t="s">
        <v>36</v>
      </c>
      <c r="Q44" s="240" t="s">
        <v>34</v>
      </c>
      <c r="R44" s="239" t="s">
        <v>35</v>
      </c>
      <c r="S44" s="239" t="s">
        <v>104</v>
      </c>
      <c r="T44" s="239" t="s">
        <v>104</v>
      </c>
      <c r="U44" s="239" t="s">
        <v>104</v>
      </c>
      <c r="V44" s="239" t="s">
        <v>33</v>
      </c>
      <c r="W44" s="239" t="s">
        <v>33</v>
      </c>
      <c r="X44" s="239">
        <v>23</v>
      </c>
      <c r="Y44" s="239">
        <v>29</v>
      </c>
      <c r="Z44" s="239">
        <v>23</v>
      </c>
      <c r="AA44" s="239">
        <v>37</v>
      </c>
      <c r="AB44" s="239">
        <v>0</v>
      </c>
    </row>
    <row r="45" spans="1:28" x14ac:dyDescent="0.2">
      <c r="A45" s="239" t="s">
        <v>3272</v>
      </c>
      <c r="B45" s="239" t="s">
        <v>30</v>
      </c>
      <c r="C45" s="239" t="s">
        <v>145</v>
      </c>
      <c r="D45" s="239" t="s">
        <v>146</v>
      </c>
      <c r="E45" s="239">
        <v>5</v>
      </c>
      <c r="F45" s="239">
        <v>524</v>
      </c>
      <c r="G45" s="239" t="s">
        <v>104</v>
      </c>
      <c r="I45" s="239" t="s">
        <v>34</v>
      </c>
      <c r="J45" s="240">
        <v>100</v>
      </c>
      <c r="K45" s="240">
        <v>4</v>
      </c>
      <c r="L45" s="239" t="s">
        <v>3273</v>
      </c>
      <c r="M45" s="239" t="s">
        <v>3273</v>
      </c>
      <c r="N45" s="239" t="s">
        <v>3274</v>
      </c>
      <c r="O45" s="240" t="s">
        <v>3274</v>
      </c>
      <c r="P45" s="239" t="s">
        <v>36</v>
      </c>
      <c r="Q45" s="240" t="s">
        <v>34</v>
      </c>
      <c r="R45" s="239" t="s">
        <v>35</v>
      </c>
      <c r="S45" s="239" t="s">
        <v>57</v>
      </c>
      <c r="T45" s="239" t="s">
        <v>33</v>
      </c>
      <c r="U45" s="239" t="s">
        <v>57</v>
      </c>
      <c r="V45" s="239" t="s">
        <v>57</v>
      </c>
      <c r="W45" s="239" t="s">
        <v>57</v>
      </c>
      <c r="X45" s="239">
        <v>32</v>
      </c>
      <c r="Y45" s="239">
        <v>40</v>
      </c>
      <c r="Z45" s="239">
        <v>26</v>
      </c>
      <c r="AA45" s="239">
        <v>50</v>
      </c>
      <c r="AB45" s="239">
        <v>0</v>
      </c>
    </row>
    <row r="46" spans="1:28" x14ac:dyDescent="0.2">
      <c r="A46" s="239" t="s">
        <v>3272</v>
      </c>
      <c r="B46" s="239" t="s">
        <v>30</v>
      </c>
      <c r="C46" s="239" t="s">
        <v>147</v>
      </c>
      <c r="D46" s="239" t="s">
        <v>148</v>
      </c>
      <c r="E46" s="239">
        <v>5</v>
      </c>
      <c r="F46" s="239">
        <v>362</v>
      </c>
      <c r="G46" s="239" t="s">
        <v>214</v>
      </c>
      <c r="I46" s="239" t="s">
        <v>36</v>
      </c>
      <c r="J46" s="240">
        <v>77</v>
      </c>
      <c r="K46" s="240">
        <v>8</v>
      </c>
      <c r="L46" s="239" t="s">
        <v>3276</v>
      </c>
      <c r="M46" s="239" t="s">
        <v>3276</v>
      </c>
      <c r="N46" s="239" t="s">
        <v>3276</v>
      </c>
      <c r="O46" s="240" t="s">
        <v>3276</v>
      </c>
      <c r="P46" s="239" t="s">
        <v>36</v>
      </c>
      <c r="Q46" s="240" t="s">
        <v>34</v>
      </c>
      <c r="R46" s="239" t="s">
        <v>35</v>
      </c>
      <c r="S46" s="239" t="s">
        <v>57</v>
      </c>
      <c r="T46" s="239" t="s">
        <v>57</v>
      </c>
      <c r="U46" s="239" t="s">
        <v>57</v>
      </c>
      <c r="V46" s="239" t="s">
        <v>57</v>
      </c>
      <c r="W46" s="239" t="s">
        <v>104</v>
      </c>
      <c r="X46" s="239">
        <v>53</v>
      </c>
      <c r="Y46" s="239">
        <v>50</v>
      </c>
      <c r="Z46" s="239">
        <v>48</v>
      </c>
      <c r="AA46" s="239">
        <v>44</v>
      </c>
      <c r="AB46" s="239">
        <v>0</v>
      </c>
    </row>
    <row r="47" spans="1:28" x14ac:dyDescent="0.2">
      <c r="A47" s="239" t="s">
        <v>3272</v>
      </c>
      <c r="B47" s="239" t="s">
        <v>30</v>
      </c>
      <c r="C47" s="239" t="s">
        <v>149</v>
      </c>
      <c r="D47" s="239" t="s">
        <v>150</v>
      </c>
      <c r="E47" s="239">
        <v>5</v>
      </c>
      <c r="I47" s="239" t="s">
        <v>36</v>
      </c>
      <c r="J47" s="240">
        <v>82</v>
      </c>
      <c r="K47" s="240">
        <v>3</v>
      </c>
      <c r="M47" s="239" t="s">
        <v>3273</v>
      </c>
      <c r="N47" s="239" t="s">
        <v>3273</v>
      </c>
      <c r="O47" s="240" t="s">
        <v>3273</v>
      </c>
      <c r="P47" s="239" t="s">
        <v>36</v>
      </c>
      <c r="Q47" s="240" t="s">
        <v>34</v>
      </c>
      <c r="R47" s="239" t="s">
        <v>40</v>
      </c>
      <c r="S47" s="239"/>
      <c r="X47" s="239">
        <v>100</v>
      </c>
      <c r="Y47" s="239">
        <v>0</v>
      </c>
      <c r="Z47" s="239">
        <v>100</v>
      </c>
      <c r="AA47" s="239">
        <v>0</v>
      </c>
      <c r="AB47" s="239">
        <v>0</v>
      </c>
    </row>
    <row r="48" spans="1:28" x14ac:dyDescent="0.2">
      <c r="A48" s="239" t="s">
        <v>3272</v>
      </c>
      <c r="B48" s="239" t="s">
        <v>30</v>
      </c>
      <c r="C48" s="239" t="s">
        <v>156</v>
      </c>
      <c r="D48" s="239" t="s">
        <v>157</v>
      </c>
      <c r="E48" s="239">
        <v>5</v>
      </c>
      <c r="F48" s="239">
        <v>583</v>
      </c>
      <c r="G48" s="239" t="s">
        <v>33</v>
      </c>
      <c r="I48" s="239" t="s">
        <v>36</v>
      </c>
      <c r="J48" s="240">
        <v>92</v>
      </c>
      <c r="K48" s="240">
        <v>2</v>
      </c>
      <c r="M48" s="239" t="s">
        <v>3273</v>
      </c>
      <c r="N48" s="239" t="s">
        <v>3273</v>
      </c>
      <c r="O48" s="240" t="s">
        <v>3273</v>
      </c>
      <c r="P48" s="239" t="s">
        <v>34</v>
      </c>
      <c r="Q48" s="240" t="s">
        <v>36</v>
      </c>
      <c r="R48" s="239" t="s">
        <v>40</v>
      </c>
      <c r="S48" s="239" t="s">
        <v>33</v>
      </c>
      <c r="T48" s="239" t="s">
        <v>33</v>
      </c>
      <c r="U48" s="239" t="s">
        <v>33</v>
      </c>
      <c r="V48" s="239" t="s">
        <v>104</v>
      </c>
      <c r="W48" s="239" t="s">
        <v>104</v>
      </c>
      <c r="X48" s="239">
        <v>24</v>
      </c>
      <c r="Y48" s="239">
        <v>41</v>
      </c>
      <c r="Z48" s="239">
        <v>25</v>
      </c>
      <c r="AA48" s="239">
        <v>48</v>
      </c>
      <c r="AB48" s="239">
        <v>0</v>
      </c>
    </row>
    <row r="49" spans="1:28" x14ac:dyDescent="0.2">
      <c r="A49" s="239" t="s">
        <v>3272</v>
      </c>
      <c r="B49" s="239" t="s">
        <v>30</v>
      </c>
      <c r="C49" s="239" t="s">
        <v>845</v>
      </c>
      <c r="D49" s="239" t="s">
        <v>2236</v>
      </c>
      <c r="E49" s="239">
        <v>5</v>
      </c>
      <c r="F49" s="239">
        <v>539</v>
      </c>
      <c r="G49" s="239" t="s">
        <v>33</v>
      </c>
      <c r="I49" s="239" t="s">
        <v>36</v>
      </c>
      <c r="J49" s="240">
        <v>85</v>
      </c>
      <c r="K49" s="240">
        <v>1</v>
      </c>
      <c r="O49" s="240" t="s">
        <v>3273</v>
      </c>
      <c r="P49" s="239" t="s">
        <v>34</v>
      </c>
      <c r="Q49" s="240" t="s">
        <v>34</v>
      </c>
      <c r="R49" s="239" t="s">
        <v>35</v>
      </c>
      <c r="S49" s="239"/>
      <c r="X49" s="239">
        <v>45</v>
      </c>
      <c r="Y49" s="239"/>
      <c r="Z49" s="239">
        <v>40</v>
      </c>
      <c r="AA49" s="239"/>
      <c r="AB49" s="239">
        <v>0</v>
      </c>
    </row>
    <row r="50" spans="1:28" x14ac:dyDescent="0.2">
      <c r="A50" s="239" t="s">
        <v>3272</v>
      </c>
      <c r="B50" s="239" t="s">
        <v>30</v>
      </c>
      <c r="C50" s="239" t="s">
        <v>846</v>
      </c>
      <c r="D50" s="239" t="s">
        <v>2237</v>
      </c>
      <c r="E50" s="239">
        <v>5</v>
      </c>
      <c r="F50" s="239">
        <v>446</v>
      </c>
      <c r="G50" s="239" t="s">
        <v>57</v>
      </c>
      <c r="I50" s="239" t="s">
        <v>36</v>
      </c>
      <c r="J50" s="240">
        <v>90</v>
      </c>
      <c r="K50" s="240">
        <v>1</v>
      </c>
      <c r="O50" s="240" t="s">
        <v>3273</v>
      </c>
      <c r="P50" s="239" t="s">
        <v>34</v>
      </c>
      <c r="Q50" s="240" t="s">
        <v>34</v>
      </c>
      <c r="R50" s="239" t="s">
        <v>35</v>
      </c>
      <c r="S50" s="239" t="s">
        <v>104</v>
      </c>
      <c r="T50" s="239"/>
      <c r="X50" s="239">
        <v>36</v>
      </c>
      <c r="Y50" s="239"/>
      <c r="Z50" s="239">
        <v>24</v>
      </c>
      <c r="AA50" s="239"/>
      <c r="AB50" s="239">
        <v>0</v>
      </c>
    </row>
    <row r="51" spans="1:28" x14ac:dyDescent="0.2">
      <c r="A51" s="239" t="s">
        <v>3272</v>
      </c>
      <c r="B51" s="239" t="s">
        <v>30</v>
      </c>
      <c r="C51" s="239" t="s">
        <v>161</v>
      </c>
      <c r="D51" s="239" t="s">
        <v>162</v>
      </c>
      <c r="E51" s="239">
        <v>5</v>
      </c>
      <c r="F51" s="239">
        <v>624</v>
      </c>
      <c r="G51" s="239" t="s">
        <v>33</v>
      </c>
      <c r="I51" s="239" t="s">
        <v>36</v>
      </c>
      <c r="J51" s="240">
        <v>87</v>
      </c>
      <c r="K51" s="240">
        <v>3</v>
      </c>
      <c r="M51" s="239" t="s">
        <v>3273</v>
      </c>
      <c r="N51" s="239" t="s">
        <v>3273</v>
      </c>
      <c r="O51" s="240" t="s">
        <v>3273</v>
      </c>
      <c r="P51" s="239" t="s">
        <v>36</v>
      </c>
      <c r="Q51" s="240" t="s">
        <v>36</v>
      </c>
      <c r="R51" s="239" t="s">
        <v>35</v>
      </c>
      <c r="S51" s="239" t="s">
        <v>33</v>
      </c>
      <c r="T51" s="239" t="s">
        <v>33</v>
      </c>
      <c r="U51" s="239" t="s">
        <v>33</v>
      </c>
      <c r="V51" s="239" t="s">
        <v>33</v>
      </c>
      <c r="W51" s="239" t="s">
        <v>33</v>
      </c>
      <c r="X51" s="239">
        <v>17</v>
      </c>
      <c r="Y51" s="239">
        <v>14</v>
      </c>
      <c r="Z51" s="239">
        <v>16</v>
      </c>
      <c r="AA51" s="239">
        <v>17</v>
      </c>
      <c r="AB51" s="239">
        <v>0</v>
      </c>
    </row>
    <row r="52" spans="1:28" x14ac:dyDescent="0.2">
      <c r="A52" s="239" t="s">
        <v>3272</v>
      </c>
      <c r="B52" s="239" t="s">
        <v>30</v>
      </c>
      <c r="C52" s="239" t="s">
        <v>847</v>
      </c>
      <c r="D52" s="239" t="s">
        <v>2257</v>
      </c>
      <c r="E52" s="239">
        <v>5</v>
      </c>
      <c r="I52" s="239" t="s">
        <v>36</v>
      </c>
      <c r="J52" s="240">
        <v>82</v>
      </c>
      <c r="K52" s="240">
        <v>1</v>
      </c>
      <c r="O52" s="240" t="s">
        <v>3273</v>
      </c>
      <c r="P52" s="239" t="s">
        <v>34</v>
      </c>
      <c r="Q52" s="240" t="s">
        <v>36</v>
      </c>
      <c r="R52" s="239" t="s">
        <v>40</v>
      </c>
      <c r="S52" s="239"/>
      <c r="X52" s="239">
        <v>77</v>
      </c>
      <c r="Y52" s="239"/>
      <c r="Z52" s="239">
        <v>80</v>
      </c>
      <c r="AA52" s="239"/>
      <c r="AB52" s="239">
        <v>0</v>
      </c>
    </row>
    <row r="53" spans="1:28" x14ac:dyDescent="0.2">
      <c r="A53" s="239" t="s">
        <v>3272</v>
      </c>
      <c r="B53" s="239" t="s">
        <v>30</v>
      </c>
      <c r="C53" s="239" t="s">
        <v>163</v>
      </c>
      <c r="D53" s="239" t="s">
        <v>164</v>
      </c>
      <c r="E53" s="239">
        <v>5</v>
      </c>
      <c r="F53" s="239">
        <v>541</v>
      </c>
      <c r="G53" s="239" t="s">
        <v>33</v>
      </c>
      <c r="I53" s="239" t="s">
        <v>36</v>
      </c>
      <c r="J53" s="240">
        <v>79</v>
      </c>
      <c r="K53" s="240">
        <v>8</v>
      </c>
      <c r="L53" s="239" t="s">
        <v>3274</v>
      </c>
      <c r="M53" s="239" t="s">
        <v>3274</v>
      </c>
      <c r="N53" s="239" t="s">
        <v>3274</v>
      </c>
      <c r="O53" s="240" t="s">
        <v>3276</v>
      </c>
      <c r="P53" s="239" t="s">
        <v>36</v>
      </c>
      <c r="Q53" s="240" t="s">
        <v>34</v>
      </c>
      <c r="R53" s="239" t="s">
        <v>35</v>
      </c>
      <c r="S53" s="239" t="s">
        <v>33</v>
      </c>
      <c r="T53" s="239" t="s">
        <v>57</v>
      </c>
      <c r="U53" s="239" t="s">
        <v>104</v>
      </c>
      <c r="V53" s="239" t="s">
        <v>33</v>
      </c>
      <c r="W53" s="239" t="s">
        <v>104</v>
      </c>
      <c r="X53" s="239">
        <v>32</v>
      </c>
      <c r="Y53" s="239">
        <v>37</v>
      </c>
      <c r="Z53" s="239">
        <v>28</v>
      </c>
      <c r="AA53" s="239">
        <v>43</v>
      </c>
      <c r="AB53" s="239">
        <v>0</v>
      </c>
    </row>
    <row r="54" spans="1:28" x14ac:dyDescent="0.2">
      <c r="A54" s="239" t="s">
        <v>3272</v>
      </c>
      <c r="B54" s="239" t="s">
        <v>30</v>
      </c>
      <c r="C54" s="239" t="s">
        <v>165</v>
      </c>
      <c r="D54" s="239" t="s">
        <v>166</v>
      </c>
      <c r="E54" s="239">
        <v>5</v>
      </c>
      <c r="F54" s="239">
        <v>551</v>
      </c>
      <c r="G54" s="239" t="s">
        <v>33</v>
      </c>
      <c r="I54" s="239" t="s">
        <v>36</v>
      </c>
      <c r="J54" s="240">
        <v>74</v>
      </c>
      <c r="K54" s="240">
        <v>3</v>
      </c>
      <c r="M54" s="239" t="s">
        <v>3273</v>
      </c>
      <c r="N54" s="239" t="s">
        <v>3275</v>
      </c>
      <c r="O54" s="240" t="s">
        <v>3275</v>
      </c>
      <c r="P54" s="239" t="s">
        <v>36</v>
      </c>
      <c r="Q54" s="240" t="s">
        <v>34</v>
      </c>
      <c r="R54" s="239" t="s">
        <v>40</v>
      </c>
      <c r="S54" s="239" t="s">
        <v>33</v>
      </c>
      <c r="T54" s="239" t="s">
        <v>33</v>
      </c>
      <c r="U54" s="239" t="s">
        <v>33</v>
      </c>
      <c r="V54" s="239" t="s">
        <v>33</v>
      </c>
      <c r="W54" s="239" t="s">
        <v>33</v>
      </c>
      <c r="X54" s="239">
        <v>28</v>
      </c>
      <c r="Y54" s="239">
        <v>25</v>
      </c>
      <c r="Z54" s="239">
        <v>34</v>
      </c>
      <c r="AA54" s="239">
        <v>29</v>
      </c>
      <c r="AB54" s="239">
        <v>0</v>
      </c>
    </row>
    <row r="55" spans="1:28" x14ac:dyDescent="0.2">
      <c r="A55" s="239" t="s">
        <v>3272</v>
      </c>
      <c r="B55" s="239" t="s">
        <v>30</v>
      </c>
      <c r="C55" s="239" t="s">
        <v>167</v>
      </c>
      <c r="D55" s="239" t="s">
        <v>168</v>
      </c>
      <c r="E55" s="239">
        <v>5</v>
      </c>
      <c r="F55" s="239">
        <v>462</v>
      </c>
      <c r="G55" s="239" t="s">
        <v>57</v>
      </c>
      <c r="I55" s="239" t="s">
        <v>36</v>
      </c>
      <c r="J55" s="240">
        <v>85</v>
      </c>
      <c r="K55" s="240">
        <v>2</v>
      </c>
      <c r="N55" s="239" t="s">
        <v>3273</v>
      </c>
      <c r="O55" s="240" t="s">
        <v>3273</v>
      </c>
      <c r="P55" s="239" t="s">
        <v>36</v>
      </c>
      <c r="Q55" s="240" t="s">
        <v>34</v>
      </c>
      <c r="R55" s="239" t="s">
        <v>35</v>
      </c>
      <c r="S55" s="239" t="s">
        <v>57</v>
      </c>
      <c r="T55" s="239" t="s">
        <v>104</v>
      </c>
      <c r="U55" s="239" t="s">
        <v>57</v>
      </c>
      <c r="V55" s="239" t="s">
        <v>57</v>
      </c>
      <c r="W55" s="239" t="s">
        <v>33</v>
      </c>
      <c r="X55" s="239">
        <v>34</v>
      </c>
      <c r="Y55" s="239">
        <v>27</v>
      </c>
      <c r="Z55" s="239">
        <v>32</v>
      </c>
      <c r="AA55" s="239">
        <v>36</v>
      </c>
      <c r="AB55" s="239">
        <v>0</v>
      </c>
    </row>
    <row r="56" spans="1:28" x14ac:dyDescent="0.2">
      <c r="A56" s="239" t="s">
        <v>3272</v>
      </c>
      <c r="B56" s="239" t="s">
        <v>30</v>
      </c>
      <c r="C56" s="239" t="s">
        <v>169</v>
      </c>
      <c r="D56" s="239" t="s">
        <v>170</v>
      </c>
      <c r="E56" s="239">
        <v>5</v>
      </c>
      <c r="F56" s="239">
        <v>608</v>
      </c>
      <c r="G56" s="239" t="s">
        <v>33</v>
      </c>
      <c r="I56" s="239" t="s">
        <v>36</v>
      </c>
      <c r="J56" s="240">
        <v>82</v>
      </c>
      <c r="K56" s="240">
        <v>2</v>
      </c>
      <c r="N56" s="239" t="s">
        <v>3273</v>
      </c>
      <c r="O56" s="240" t="s">
        <v>3273</v>
      </c>
      <c r="P56" s="239" t="s">
        <v>36</v>
      </c>
      <c r="Q56" s="240" t="s">
        <v>34</v>
      </c>
      <c r="R56" s="239" t="s">
        <v>35</v>
      </c>
      <c r="S56" s="239" t="s">
        <v>33</v>
      </c>
      <c r="T56" s="239" t="s">
        <v>33</v>
      </c>
      <c r="U56" s="239" t="s">
        <v>33</v>
      </c>
      <c r="V56" s="239" t="s">
        <v>33</v>
      </c>
      <c r="W56" s="239" t="s">
        <v>33</v>
      </c>
      <c r="X56" s="239">
        <v>24</v>
      </c>
      <c r="Y56" s="239">
        <v>24</v>
      </c>
      <c r="Z56" s="239">
        <v>20</v>
      </c>
      <c r="AA56" s="239">
        <v>28</v>
      </c>
      <c r="AB56" s="239">
        <v>0</v>
      </c>
    </row>
    <row r="57" spans="1:28" x14ac:dyDescent="0.2">
      <c r="A57" s="239" t="s">
        <v>3272</v>
      </c>
      <c r="B57" s="239" t="s">
        <v>30</v>
      </c>
      <c r="C57" s="239" t="s">
        <v>171</v>
      </c>
      <c r="D57" s="239" t="s">
        <v>172</v>
      </c>
      <c r="E57" s="239">
        <v>5</v>
      </c>
      <c r="F57" s="239">
        <v>580</v>
      </c>
      <c r="G57" s="239" t="s">
        <v>33</v>
      </c>
      <c r="I57" s="239" t="s">
        <v>36</v>
      </c>
      <c r="J57" s="240">
        <v>97</v>
      </c>
      <c r="K57" s="240">
        <v>1</v>
      </c>
      <c r="O57" s="240" t="s">
        <v>3273</v>
      </c>
      <c r="P57" s="239" t="s">
        <v>36</v>
      </c>
      <c r="Q57" s="240" t="s">
        <v>34</v>
      </c>
      <c r="R57" s="239" t="s">
        <v>35</v>
      </c>
      <c r="S57" s="239" t="s">
        <v>33</v>
      </c>
      <c r="T57" s="239" t="s">
        <v>104</v>
      </c>
      <c r="U57" s="239" t="s">
        <v>33</v>
      </c>
      <c r="V57" s="239" t="s">
        <v>33</v>
      </c>
      <c r="W57" s="239" t="s">
        <v>33</v>
      </c>
      <c r="X57" s="239">
        <v>16</v>
      </c>
      <c r="Y57" s="239">
        <v>19</v>
      </c>
      <c r="Z57" s="239">
        <v>15</v>
      </c>
      <c r="AA57" s="239">
        <v>19</v>
      </c>
      <c r="AB57" s="239">
        <v>0</v>
      </c>
    </row>
    <row r="58" spans="1:28" x14ac:dyDescent="0.2">
      <c r="A58" s="239" t="s">
        <v>3272</v>
      </c>
      <c r="B58" s="239" t="s">
        <v>30</v>
      </c>
      <c r="C58" s="239" t="s">
        <v>173</v>
      </c>
      <c r="D58" s="239" t="s">
        <v>174</v>
      </c>
      <c r="E58" s="239">
        <v>5</v>
      </c>
      <c r="F58" s="239">
        <v>603</v>
      </c>
      <c r="G58" s="239" t="s">
        <v>33</v>
      </c>
      <c r="I58" s="239" t="s">
        <v>36</v>
      </c>
      <c r="J58" s="240">
        <v>90</v>
      </c>
      <c r="K58" s="240">
        <v>2</v>
      </c>
      <c r="N58" s="239" t="s">
        <v>3273</v>
      </c>
      <c r="O58" s="240" t="s">
        <v>3273</v>
      </c>
      <c r="P58" s="239" t="s">
        <v>36</v>
      </c>
      <c r="Q58" s="240" t="s">
        <v>36</v>
      </c>
      <c r="R58" s="239" t="s">
        <v>40</v>
      </c>
      <c r="S58" s="239" t="s">
        <v>33</v>
      </c>
      <c r="T58" s="239" t="s">
        <v>33</v>
      </c>
      <c r="U58" s="239" t="s">
        <v>33</v>
      </c>
      <c r="V58" s="239" t="s">
        <v>33</v>
      </c>
      <c r="W58" s="239" t="s">
        <v>33</v>
      </c>
      <c r="X58" s="239">
        <v>19</v>
      </c>
      <c r="Y58" s="239">
        <v>12</v>
      </c>
      <c r="Z58" s="239">
        <v>18</v>
      </c>
      <c r="AA58" s="239">
        <v>14</v>
      </c>
      <c r="AB58" s="239">
        <v>0</v>
      </c>
    </row>
    <row r="59" spans="1:28" x14ac:dyDescent="0.2">
      <c r="A59" s="239" t="s">
        <v>3272</v>
      </c>
      <c r="B59" s="239" t="s">
        <v>30</v>
      </c>
      <c r="C59" s="239" t="s">
        <v>175</v>
      </c>
      <c r="D59" s="239" t="s">
        <v>176</v>
      </c>
      <c r="E59" s="239">
        <v>5</v>
      </c>
      <c r="F59" s="239">
        <v>448</v>
      </c>
      <c r="G59" s="239" t="s">
        <v>57</v>
      </c>
      <c r="I59" s="239" t="s">
        <v>36</v>
      </c>
      <c r="J59" s="240">
        <v>90</v>
      </c>
      <c r="K59" s="240">
        <v>8</v>
      </c>
      <c r="L59" s="239" t="s">
        <v>3276</v>
      </c>
      <c r="M59" s="239" t="s">
        <v>3276</v>
      </c>
      <c r="N59" s="239" t="s">
        <v>3277</v>
      </c>
      <c r="O59" s="240" t="s">
        <v>3274</v>
      </c>
      <c r="P59" s="239" t="s">
        <v>36</v>
      </c>
      <c r="Q59" s="240" t="s">
        <v>34</v>
      </c>
      <c r="R59" s="239" t="s">
        <v>35</v>
      </c>
      <c r="S59" s="239" t="s">
        <v>214</v>
      </c>
      <c r="T59" s="239" t="s">
        <v>46</v>
      </c>
      <c r="U59" s="239" t="s">
        <v>46</v>
      </c>
      <c r="V59" s="239" t="s">
        <v>57</v>
      </c>
      <c r="W59" s="239" t="s">
        <v>57</v>
      </c>
      <c r="X59" s="239">
        <v>65</v>
      </c>
      <c r="Y59" s="239">
        <v>59</v>
      </c>
      <c r="Z59" s="239">
        <v>42</v>
      </c>
      <c r="AA59" s="239">
        <v>66</v>
      </c>
      <c r="AB59" s="239">
        <v>1</v>
      </c>
    </row>
    <row r="60" spans="1:28" x14ac:dyDescent="0.2">
      <c r="A60" s="239" t="s">
        <v>3272</v>
      </c>
      <c r="B60" s="239" t="s">
        <v>30</v>
      </c>
      <c r="C60" s="239" t="s">
        <v>177</v>
      </c>
      <c r="D60" s="239" t="s">
        <v>178</v>
      </c>
      <c r="E60" s="239">
        <v>5</v>
      </c>
      <c r="F60" s="239">
        <v>604</v>
      </c>
      <c r="G60" s="239" t="s">
        <v>33</v>
      </c>
      <c r="I60" s="239" t="s">
        <v>36</v>
      </c>
      <c r="J60" s="240">
        <v>90</v>
      </c>
      <c r="K60" s="240">
        <v>3</v>
      </c>
      <c r="M60" s="239" t="s">
        <v>3273</v>
      </c>
      <c r="N60" s="239" t="s">
        <v>3273</v>
      </c>
      <c r="O60" s="240" t="s">
        <v>3273</v>
      </c>
      <c r="P60" s="239" t="s">
        <v>36</v>
      </c>
      <c r="Q60" s="240" t="s">
        <v>34</v>
      </c>
      <c r="R60" s="239" t="s">
        <v>35</v>
      </c>
      <c r="S60" s="239" t="s">
        <v>33</v>
      </c>
      <c r="T60" s="239" t="s">
        <v>33</v>
      </c>
      <c r="U60" s="239" t="s">
        <v>33</v>
      </c>
      <c r="V60" s="239" t="s">
        <v>33</v>
      </c>
      <c r="W60" s="239" t="s">
        <v>33</v>
      </c>
      <c r="X60" s="239">
        <v>26</v>
      </c>
      <c r="Y60" s="239">
        <v>24</v>
      </c>
      <c r="Z60" s="239">
        <v>18</v>
      </c>
      <c r="AA60" s="239">
        <v>27</v>
      </c>
      <c r="AB60" s="239">
        <v>0</v>
      </c>
    </row>
    <row r="61" spans="1:28" x14ac:dyDescent="0.2">
      <c r="A61" s="239" t="s">
        <v>3272</v>
      </c>
      <c r="B61" s="239" t="s">
        <v>30</v>
      </c>
      <c r="C61" s="239" t="s">
        <v>179</v>
      </c>
      <c r="D61" s="239" t="s">
        <v>180</v>
      </c>
      <c r="E61" s="239">
        <v>5</v>
      </c>
      <c r="F61" s="239">
        <v>548</v>
      </c>
      <c r="G61" s="239" t="s">
        <v>33</v>
      </c>
      <c r="I61" s="239" t="s">
        <v>36</v>
      </c>
      <c r="J61" s="240">
        <v>92</v>
      </c>
      <c r="K61" s="240">
        <v>7</v>
      </c>
      <c r="L61" s="239" t="s">
        <v>3274</v>
      </c>
      <c r="M61" s="239" t="s">
        <v>3274</v>
      </c>
      <c r="N61" s="239" t="s">
        <v>3276</v>
      </c>
      <c r="O61" s="240" t="s">
        <v>3274</v>
      </c>
      <c r="P61" s="239" t="s">
        <v>36</v>
      </c>
      <c r="Q61" s="240" t="s">
        <v>34</v>
      </c>
      <c r="R61" s="239" t="s">
        <v>35</v>
      </c>
      <c r="S61" s="239" t="s">
        <v>46</v>
      </c>
      <c r="T61" s="239" t="s">
        <v>104</v>
      </c>
      <c r="U61" s="239" t="s">
        <v>57</v>
      </c>
      <c r="V61" s="239" t="s">
        <v>57</v>
      </c>
      <c r="W61" s="239" t="s">
        <v>57</v>
      </c>
      <c r="X61" s="239">
        <v>43</v>
      </c>
      <c r="Y61" s="239">
        <v>45</v>
      </c>
      <c r="Z61" s="239">
        <v>30</v>
      </c>
      <c r="AA61" s="239">
        <v>44</v>
      </c>
      <c r="AB61" s="239">
        <v>0</v>
      </c>
    </row>
    <row r="62" spans="1:28" x14ac:dyDescent="0.2">
      <c r="A62" s="239" t="s">
        <v>3272</v>
      </c>
      <c r="B62" s="239" t="s">
        <v>30</v>
      </c>
      <c r="C62" s="239" t="s">
        <v>181</v>
      </c>
      <c r="D62" s="239" t="s">
        <v>182</v>
      </c>
      <c r="E62" s="239">
        <v>5</v>
      </c>
      <c r="F62" s="239">
        <v>435</v>
      </c>
      <c r="G62" s="239" t="s">
        <v>57</v>
      </c>
      <c r="I62" s="239" t="s">
        <v>36</v>
      </c>
      <c r="J62" s="240">
        <v>90</v>
      </c>
      <c r="K62" s="240">
        <v>7</v>
      </c>
      <c r="L62" s="239" t="s">
        <v>3274</v>
      </c>
      <c r="M62" s="239" t="s">
        <v>3274</v>
      </c>
      <c r="N62" s="239" t="s">
        <v>3274</v>
      </c>
      <c r="O62" s="240" t="s">
        <v>3274</v>
      </c>
      <c r="P62" s="239" t="s">
        <v>36</v>
      </c>
      <c r="Q62" s="240" t="s">
        <v>34</v>
      </c>
      <c r="R62" s="239" t="s">
        <v>35</v>
      </c>
      <c r="S62" s="239" t="s">
        <v>57</v>
      </c>
      <c r="T62" s="239" t="s">
        <v>57</v>
      </c>
      <c r="U62" s="239" t="s">
        <v>57</v>
      </c>
      <c r="V62" s="239" t="s">
        <v>46</v>
      </c>
      <c r="W62" s="239" t="s">
        <v>57</v>
      </c>
      <c r="X62" s="239">
        <v>52</v>
      </c>
      <c r="Y62" s="239">
        <v>57</v>
      </c>
      <c r="Z62" s="239">
        <v>45</v>
      </c>
      <c r="AA62" s="239">
        <v>60</v>
      </c>
      <c r="AB62" s="239">
        <v>0</v>
      </c>
    </row>
    <row r="63" spans="1:28" x14ac:dyDescent="0.2">
      <c r="A63" s="239" t="s">
        <v>3272</v>
      </c>
      <c r="B63" s="239" t="s">
        <v>30</v>
      </c>
      <c r="C63" s="239" t="s">
        <v>183</v>
      </c>
      <c r="D63" s="239" t="s">
        <v>184</v>
      </c>
      <c r="E63" s="239">
        <v>5</v>
      </c>
      <c r="F63" s="239">
        <v>563</v>
      </c>
      <c r="G63" s="239" t="s">
        <v>33</v>
      </c>
      <c r="I63" s="239" t="s">
        <v>36</v>
      </c>
      <c r="J63" s="240">
        <v>92</v>
      </c>
      <c r="K63" s="240">
        <v>7</v>
      </c>
      <c r="L63" s="239" t="s">
        <v>3274</v>
      </c>
      <c r="M63" s="239" t="s">
        <v>3274</v>
      </c>
      <c r="N63" s="239" t="s">
        <v>3274</v>
      </c>
      <c r="O63" s="240" t="s">
        <v>3274</v>
      </c>
      <c r="P63" s="239" t="s">
        <v>36</v>
      </c>
      <c r="Q63" s="240" t="s">
        <v>34</v>
      </c>
      <c r="R63" s="239" t="s">
        <v>35</v>
      </c>
      <c r="S63" s="239" t="s">
        <v>33</v>
      </c>
      <c r="T63" s="239" t="s">
        <v>33</v>
      </c>
      <c r="U63" s="239" t="s">
        <v>33</v>
      </c>
      <c r="V63" s="239" t="s">
        <v>33</v>
      </c>
      <c r="W63" s="239" t="s">
        <v>33</v>
      </c>
      <c r="X63" s="239">
        <v>24</v>
      </c>
      <c r="Y63" s="239">
        <v>41</v>
      </c>
      <c r="Z63" s="239">
        <v>20</v>
      </c>
      <c r="AA63" s="239">
        <v>41</v>
      </c>
      <c r="AB63" s="239">
        <v>0</v>
      </c>
    </row>
    <row r="64" spans="1:28" x14ac:dyDescent="0.2">
      <c r="A64" s="239" t="s">
        <v>3272</v>
      </c>
      <c r="B64" s="239" t="s">
        <v>30</v>
      </c>
      <c r="C64" s="239" t="s">
        <v>185</v>
      </c>
      <c r="D64" s="239" t="s">
        <v>186</v>
      </c>
      <c r="E64" s="239">
        <v>5</v>
      </c>
      <c r="F64" s="239">
        <v>594</v>
      </c>
      <c r="G64" s="239" t="s">
        <v>33</v>
      </c>
      <c r="I64" s="239" t="s">
        <v>36</v>
      </c>
      <c r="J64" s="240">
        <v>85</v>
      </c>
      <c r="K64" s="240">
        <v>4</v>
      </c>
      <c r="L64" s="239" t="s">
        <v>3275</v>
      </c>
      <c r="M64" s="239" t="s">
        <v>3273</v>
      </c>
      <c r="N64" s="239" t="s">
        <v>3275</v>
      </c>
      <c r="O64" s="240" t="s">
        <v>3274</v>
      </c>
      <c r="P64" s="239" t="s">
        <v>36</v>
      </c>
      <c r="Q64" s="240" t="s">
        <v>34</v>
      </c>
      <c r="R64" s="239" t="s">
        <v>35</v>
      </c>
      <c r="S64" s="239" t="s">
        <v>33</v>
      </c>
      <c r="T64" s="239" t="s">
        <v>33</v>
      </c>
      <c r="U64" s="239" t="s">
        <v>33</v>
      </c>
      <c r="V64" s="239" t="s">
        <v>33</v>
      </c>
      <c r="W64" s="239" t="s">
        <v>33</v>
      </c>
      <c r="X64" s="239">
        <v>36</v>
      </c>
      <c r="Y64" s="239">
        <v>36</v>
      </c>
      <c r="Z64" s="239">
        <v>30</v>
      </c>
      <c r="AA64" s="239">
        <v>28</v>
      </c>
      <c r="AB64" s="239">
        <v>0</v>
      </c>
    </row>
    <row r="65" spans="1:28" x14ac:dyDescent="0.2">
      <c r="A65" s="239" t="s">
        <v>3272</v>
      </c>
      <c r="B65" s="239" t="s">
        <v>30</v>
      </c>
      <c r="C65" s="239" t="s">
        <v>187</v>
      </c>
      <c r="D65" s="239" t="s">
        <v>188</v>
      </c>
      <c r="E65" s="239">
        <v>5</v>
      </c>
      <c r="F65" s="239">
        <v>432</v>
      </c>
      <c r="G65" s="239" t="s">
        <v>46</v>
      </c>
      <c r="I65" s="239" t="s">
        <v>36</v>
      </c>
      <c r="J65" s="240">
        <v>82</v>
      </c>
      <c r="K65" s="240">
        <v>5</v>
      </c>
      <c r="L65" s="239" t="s">
        <v>3275</v>
      </c>
      <c r="M65" s="239" t="s">
        <v>3275</v>
      </c>
      <c r="N65" s="239" t="s">
        <v>3274</v>
      </c>
      <c r="O65" s="240" t="s">
        <v>3276</v>
      </c>
      <c r="P65" s="239" t="s">
        <v>36</v>
      </c>
      <c r="Q65" s="240" t="s">
        <v>34</v>
      </c>
      <c r="R65" s="239" t="s">
        <v>35</v>
      </c>
      <c r="S65" s="239" t="s">
        <v>33</v>
      </c>
      <c r="T65" s="239" t="s">
        <v>46</v>
      </c>
      <c r="U65" s="239" t="s">
        <v>46</v>
      </c>
      <c r="V65" s="239" t="s">
        <v>57</v>
      </c>
      <c r="W65" s="239" t="s">
        <v>57</v>
      </c>
      <c r="X65" s="239">
        <v>52</v>
      </c>
      <c r="Y65" s="239">
        <v>55</v>
      </c>
      <c r="Z65" s="239">
        <v>38</v>
      </c>
      <c r="AA65" s="239">
        <v>62</v>
      </c>
      <c r="AB65" s="239">
        <v>0</v>
      </c>
    </row>
    <row r="66" spans="1:28" x14ac:dyDescent="0.2">
      <c r="A66" s="239" t="s">
        <v>3272</v>
      </c>
      <c r="B66" s="239" t="s">
        <v>30</v>
      </c>
      <c r="C66" s="239" t="s">
        <v>189</v>
      </c>
      <c r="D66" s="239" t="s">
        <v>190</v>
      </c>
      <c r="E66" s="239">
        <v>5</v>
      </c>
      <c r="F66" s="239">
        <v>446</v>
      </c>
      <c r="G66" s="239" t="s">
        <v>46</v>
      </c>
      <c r="I66" s="239" t="s">
        <v>36</v>
      </c>
      <c r="J66" s="240">
        <v>79</v>
      </c>
      <c r="K66" s="240">
        <v>8</v>
      </c>
      <c r="L66" s="239" t="s">
        <v>3276</v>
      </c>
      <c r="M66" s="239" t="s">
        <v>3274</v>
      </c>
      <c r="N66" s="239" t="s">
        <v>3276</v>
      </c>
      <c r="O66" s="240" t="s">
        <v>3276</v>
      </c>
      <c r="P66" s="239" t="s">
        <v>36</v>
      </c>
      <c r="Q66" s="240" t="s">
        <v>34</v>
      </c>
      <c r="R66" s="239" t="s">
        <v>35</v>
      </c>
      <c r="S66" s="239" t="s">
        <v>46</v>
      </c>
      <c r="T66" s="239" t="s">
        <v>104</v>
      </c>
      <c r="U66" s="239" t="s">
        <v>57</v>
      </c>
      <c r="V66" s="239" t="s">
        <v>57</v>
      </c>
      <c r="W66" s="239" t="s">
        <v>46</v>
      </c>
      <c r="X66" s="239">
        <v>50</v>
      </c>
      <c r="Y66" s="239">
        <v>52</v>
      </c>
      <c r="Z66" s="239">
        <v>43</v>
      </c>
      <c r="AA66" s="239">
        <v>58</v>
      </c>
      <c r="AB66" s="239">
        <v>0</v>
      </c>
    </row>
    <row r="67" spans="1:28" x14ac:dyDescent="0.2">
      <c r="A67" s="239" t="s">
        <v>3272</v>
      </c>
      <c r="B67" s="239" t="s">
        <v>30</v>
      </c>
      <c r="C67" s="239" t="s">
        <v>203</v>
      </c>
      <c r="D67" s="239" t="s">
        <v>204</v>
      </c>
      <c r="E67" s="239">
        <v>5</v>
      </c>
      <c r="F67" s="239">
        <v>615</v>
      </c>
      <c r="G67" s="239" t="s">
        <v>33</v>
      </c>
      <c r="I67" s="239" t="s">
        <v>36</v>
      </c>
      <c r="J67" s="240">
        <v>97</v>
      </c>
      <c r="K67" s="240">
        <v>1</v>
      </c>
      <c r="O67" s="240" t="s">
        <v>3273</v>
      </c>
      <c r="P67" s="239" t="s">
        <v>36</v>
      </c>
      <c r="Q67" s="240" t="s">
        <v>34</v>
      </c>
      <c r="R67" s="239" t="s">
        <v>35</v>
      </c>
      <c r="S67" s="239" t="s">
        <v>33</v>
      </c>
      <c r="T67" s="239" t="s">
        <v>33</v>
      </c>
      <c r="U67" s="239" t="s">
        <v>33</v>
      </c>
      <c r="V67" s="239" t="s">
        <v>33</v>
      </c>
      <c r="W67" s="239" t="s">
        <v>33</v>
      </c>
      <c r="X67" s="239">
        <v>13</v>
      </c>
      <c r="Y67" s="239">
        <v>18</v>
      </c>
      <c r="Z67" s="239">
        <v>15</v>
      </c>
      <c r="AA67" s="239">
        <v>21</v>
      </c>
      <c r="AB67" s="239">
        <v>0</v>
      </c>
    </row>
    <row r="68" spans="1:28" x14ac:dyDescent="0.2">
      <c r="A68" s="239" t="s">
        <v>3272</v>
      </c>
      <c r="B68" s="239" t="s">
        <v>30</v>
      </c>
      <c r="C68" s="239" t="s">
        <v>205</v>
      </c>
      <c r="D68" s="239" t="s">
        <v>206</v>
      </c>
      <c r="E68" s="239">
        <v>5</v>
      </c>
      <c r="F68" s="239">
        <v>549</v>
      </c>
      <c r="G68" s="239" t="s">
        <v>33</v>
      </c>
      <c r="I68" s="239" t="s">
        <v>36</v>
      </c>
      <c r="J68" s="240">
        <v>79</v>
      </c>
      <c r="K68" s="240">
        <v>1</v>
      </c>
      <c r="O68" s="240" t="s">
        <v>3275</v>
      </c>
      <c r="P68" s="239" t="s">
        <v>36</v>
      </c>
      <c r="Q68" s="240" t="s">
        <v>34</v>
      </c>
      <c r="R68" s="239" t="s">
        <v>35</v>
      </c>
      <c r="S68" s="239" t="s">
        <v>33</v>
      </c>
      <c r="T68" s="239" t="s">
        <v>33</v>
      </c>
      <c r="U68" s="239" t="s">
        <v>33</v>
      </c>
      <c r="V68" s="239" t="s">
        <v>104</v>
      </c>
      <c r="W68" s="239" t="s">
        <v>33</v>
      </c>
      <c r="X68" s="239">
        <v>27</v>
      </c>
      <c r="Y68" s="239">
        <v>37</v>
      </c>
      <c r="Z68" s="239">
        <v>24</v>
      </c>
      <c r="AA68" s="239">
        <v>34</v>
      </c>
      <c r="AB68" s="239">
        <v>0</v>
      </c>
    </row>
    <row r="69" spans="1:28" x14ac:dyDescent="0.2">
      <c r="A69" s="239" t="s">
        <v>3272</v>
      </c>
      <c r="B69" s="239" t="s">
        <v>30</v>
      </c>
      <c r="C69" s="239" t="s">
        <v>209</v>
      </c>
      <c r="D69" s="239" t="s">
        <v>210</v>
      </c>
      <c r="E69" s="239">
        <v>5</v>
      </c>
      <c r="F69" s="239">
        <v>542</v>
      </c>
      <c r="G69" s="239" t="s">
        <v>33</v>
      </c>
      <c r="I69" s="239" t="s">
        <v>36</v>
      </c>
      <c r="J69" s="240">
        <v>79</v>
      </c>
      <c r="K69" s="240">
        <v>1</v>
      </c>
      <c r="O69" s="240" t="s">
        <v>3275</v>
      </c>
      <c r="P69" s="239" t="s">
        <v>36</v>
      </c>
      <c r="Q69" s="240" t="s">
        <v>34</v>
      </c>
      <c r="R69" s="239" t="s">
        <v>35</v>
      </c>
      <c r="S69" s="239" t="s">
        <v>33</v>
      </c>
      <c r="T69" s="239" t="s">
        <v>33</v>
      </c>
      <c r="U69" s="239" t="s">
        <v>33</v>
      </c>
      <c r="V69" s="239" t="s">
        <v>33</v>
      </c>
      <c r="W69" s="239" t="s">
        <v>33</v>
      </c>
      <c r="X69" s="239">
        <v>39</v>
      </c>
      <c r="Y69" s="239">
        <v>33</v>
      </c>
      <c r="Z69" s="239">
        <v>35</v>
      </c>
      <c r="AA69" s="239">
        <v>38</v>
      </c>
      <c r="AB69" s="239">
        <v>0</v>
      </c>
    </row>
    <row r="70" spans="1:28" x14ac:dyDescent="0.2">
      <c r="A70" s="239" t="s">
        <v>3272</v>
      </c>
      <c r="B70" s="239" t="s">
        <v>30</v>
      </c>
      <c r="C70" s="239" t="s">
        <v>211</v>
      </c>
      <c r="D70" s="239" t="s">
        <v>212</v>
      </c>
      <c r="E70" s="239">
        <v>5</v>
      </c>
      <c r="F70" s="239">
        <v>480</v>
      </c>
      <c r="G70" s="239" t="s">
        <v>46</v>
      </c>
      <c r="I70" s="239" t="s">
        <v>36</v>
      </c>
      <c r="J70" s="240">
        <v>82</v>
      </c>
      <c r="K70" s="240">
        <v>8</v>
      </c>
      <c r="L70" s="239" t="s">
        <v>3274</v>
      </c>
      <c r="M70" s="239" t="s">
        <v>3276</v>
      </c>
      <c r="N70" s="239" t="s">
        <v>3276</v>
      </c>
      <c r="O70" s="240" t="s">
        <v>3276</v>
      </c>
      <c r="P70" s="239" t="s">
        <v>36</v>
      </c>
      <c r="Q70" s="240" t="s">
        <v>34</v>
      </c>
      <c r="R70" s="239" t="s">
        <v>35</v>
      </c>
      <c r="S70" s="239" t="s">
        <v>57</v>
      </c>
      <c r="T70" s="239" t="s">
        <v>57</v>
      </c>
      <c r="U70" s="239" t="s">
        <v>104</v>
      </c>
      <c r="V70" s="239" t="s">
        <v>57</v>
      </c>
      <c r="W70" s="239" t="s">
        <v>57</v>
      </c>
      <c r="X70" s="239">
        <v>49</v>
      </c>
      <c r="Y70" s="239">
        <v>52</v>
      </c>
      <c r="Z70" s="239">
        <v>40</v>
      </c>
      <c r="AA70" s="239">
        <v>48</v>
      </c>
      <c r="AB70" s="239">
        <v>0</v>
      </c>
    </row>
    <row r="71" spans="1:28" x14ac:dyDescent="0.2">
      <c r="A71" s="239" t="s">
        <v>3272</v>
      </c>
      <c r="B71" s="239" t="s">
        <v>30</v>
      </c>
      <c r="C71" s="239" t="s">
        <v>215</v>
      </c>
      <c r="D71" s="239" t="s">
        <v>216</v>
      </c>
      <c r="E71" s="239">
        <v>5</v>
      </c>
      <c r="F71" s="239">
        <v>447</v>
      </c>
      <c r="G71" s="239" t="s">
        <v>57</v>
      </c>
      <c r="I71" s="239" t="s">
        <v>36</v>
      </c>
      <c r="J71" s="240">
        <v>92</v>
      </c>
      <c r="K71" s="240">
        <v>2</v>
      </c>
      <c r="N71" s="239" t="s">
        <v>3273</v>
      </c>
      <c r="O71" s="240" t="s">
        <v>3273</v>
      </c>
      <c r="P71" s="239" t="s">
        <v>34</v>
      </c>
      <c r="Q71" s="240" t="s">
        <v>34</v>
      </c>
      <c r="R71" s="239" t="s">
        <v>35</v>
      </c>
      <c r="S71" s="239" t="s">
        <v>57</v>
      </c>
      <c r="T71" s="239"/>
      <c r="X71" s="239">
        <v>52</v>
      </c>
      <c r="Y71" s="239"/>
      <c r="Z71" s="239">
        <v>38</v>
      </c>
      <c r="AA71" s="239"/>
      <c r="AB71" s="239">
        <v>0</v>
      </c>
    </row>
    <row r="72" spans="1:28" x14ac:dyDescent="0.2">
      <c r="A72" s="239" t="s">
        <v>3272</v>
      </c>
      <c r="B72" s="239" t="s">
        <v>30</v>
      </c>
      <c r="C72" s="239" t="s">
        <v>217</v>
      </c>
      <c r="D72" s="239" t="s">
        <v>218</v>
      </c>
      <c r="E72" s="239">
        <v>5</v>
      </c>
      <c r="F72" s="239">
        <v>540</v>
      </c>
      <c r="G72" s="239" t="s">
        <v>33</v>
      </c>
      <c r="I72" s="239" t="s">
        <v>36</v>
      </c>
      <c r="J72" s="240">
        <v>79</v>
      </c>
      <c r="K72" s="240">
        <v>7</v>
      </c>
      <c r="M72" s="239" t="s">
        <v>3274</v>
      </c>
      <c r="N72" s="239" t="s">
        <v>3274</v>
      </c>
      <c r="O72" s="240" t="s">
        <v>3276</v>
      </c>
      <c r="P72" s="239" t="s">
        <v>36</v>
      </c>
      <c r="Q72" s="240" t="s">
        <v>34</v>
      </c>
      <c r="R72" s="239" t="s">
        <v>35</v>
      </c>
      <c r="S72" s="239" t="s">
        <v>33</v>
      </c>
      <c r="T72" s="239" t="s">
        <v>104</v>
      </c>
      <c r="U72" s="239" t="s">
        <v>33</v>
      </c>
      <c r="V72" s="239" t="s">
        <v>33</v>
      </c>
      <c r="W72" s="239" t="s">
        <v>104</v>
      </c>
      <c r="X72" s="239">
        <v>21</v>
      </c>
      <c r="Y72" s="239">
        <v>26</v>
      </c>
      <c r="Z72" s="239">
        <v>20</v>
      </c>
      <c r="AA72" s="239">
        <v>31</v>
      </c>
      <c r="AB72" s="239">
        <v>0</v>
      </c>
    </row>
    <row r="73" spans="1:28" x14ac:dyDescent="0.2">
      <c r="A73" s="239" t="s">
        <v>3272</v>
      </c>
      <c r="B73" s="239" t="s">
        <v>30</v>
      </c>
      <c r="C73" s="239" t="s">
        <v>219</v>
      </c>
      <c r="D73" s="239" t="s">
        <v>220</v>
      </c>
      <c r="E73" s="239">
        <v>5</v>
      </c>
      <c r="F73" s="239">
        <v>507</v>
      </c>
      <c r="G73" s="239" t="s">
        <v>104</v>
      </c>
      <c r="I73" s="239" t="s">
        <v>36</v>
      </c>
      <c r="J73" s="240">
        <v>87</v>
      </c>
      <c r="K73" s="240">
        <v>7</v>
      </c>
      <c r="L73" s="239" t="s">
        <v>3276</v>
      </c>
      <c r="M73" s="239" t="s">
        <v>3274</v>
      </c>
      <c r="N73" s="239" t="s">
        <v>3276</v>
      </c>
      <c r="O73" s="240" t="s">
        <v>3274</v>
      </c>
      <c r="P73" s="239" t="s">
        <v>36</v>
      </c>
      <c r="Q73" s="240" t="s">
        <v>34</v>
      </c>
      <c r="R73" s="239" t="s">
        <v>35</v>
      </c>
      <c r="S73" s="239" t="s">
        <v>46</v>
      </c>
      <c r="T73" s="239" t="s">
        <v>104</v>
      </c>
      <c r="U73" s="239" t="s">
        <v>57</v>
      </c>
      <c r="V73" s="239" t="s">
        <v>214</v>
      </c>
      <c r="W73" s="239" t="s">
        <v>104</v>
      </c>
      <c r="X73" s="239">
        <v>45</v>
      </c>
      <c r="Y73" s="239">
        <v>46</v>
      </c>
      <c r="Z73" s="239">
        <v>37</v>
      </c>
      <c r="AA73" s="239">
        <v>42</v>
      </c>
      <c r="AB73" s="239">
        <v>0</v>
      </c>
    </row>
    <row r="74" spans="1:28" x14ac:dyDescent="0.2">
      <c r="A74" s="239" t="s">
        <v>3272</v>
      </c>
      <c r="B74" s="239" t="s">
        <v>30</v>
      </c>
      <c r="C74" s="239" t="s">
        <v>221</v>
      </c>
      <c r="D74" s="239" t="s">
        <v>2239</v>
      </c>
      <c r="E74" s="239">
        <v>5</v>
      </c>
      <c r="F74" s="239">
        <v>406</v>
      </c>
      <c r="G74" s="239" t="s">
        <v>46</v>
      </c>
      <c r="I74" s="239" t="s">
        <v>36</v>
      </c>
      <c r="J74" s="240">
        <v>90</v>
      </c>
      <c r="K74" s="240">
        <v>1</v>
      </c>
      <c r="N74" s="239" t="s">
        <v>3276</v>
      </c>
      <c r="O74" s="240" t="s">
        <v>3275</v>
      </c>
      <c r="P74" s="239" t="s">
        <v>34</v>
      </c>
      <c r="Q74" s="240" t="s">
        <v>34</v>
      </c>
      <c r="R74" s="239" t="s">
        <v>40</v>
      </c>
      <c r="S74" s="239" t="s">
        <v>214</v>
      </c>
      <c r="T74" s="239"/>
      <c r="X74" s="239">
        <v>75</v>
      </c>
      <c r="Y74" s="239">
        <v>77</v>
      </c>
      <c r="Z74" s="239">
        <v>64</v>
      </c>
      <c r="AA74" s="239">
        <v>92</v>
      </c>
      <c r="AB74" s="239">
        <v>0</v>
      </c>
    </row>
    <row r="75" spans="1:28" x14ac:dyDescent="0.2">
      <c r="A75" s="239" t="s">
        <v>3272</v>
      </c>
      <c r="B75" s="239" t="s">
        <v>30</v>
      </c>
      <c r="C75" s="239" t="s">
        <v>223</v>
      </c>
      <c r="D75" s="239" t="s">
        <v>224</v>
      </c>
      <c r="E75" s="239">
        <v>5</v>
      </c>
      <c r="F75" s="239">
        <v>439</v>
      </c>
      <c r="G75" s="239" t="s">
        <v>57</v>
      </c>
      <c r="I75" s="239" t="s">
        <v>36</v>
      </c>
      <c r="J75" s="240">
        <v>77</v>
      </c>
      <c r="K75" s="240">
        <v>3</v>
      </c>
      <c r="M75" s="239" t="s">
        <v>3273</v>
      </c>
      <c r="N75" s="239" t="s">
        <v>3273</v>
      </c>
      <c r="O75" s="240" t="s">
        <v>3275</v>
      </c>
      <c r="P75" s="239" t="s">
        <v>36</v>
      </c>
      <c r="Q75" s="240" t="s">
        <v>34</v>
      </c>
      <c r="R75" s="239" t="s">
        <v>35</v>
      </c>
      <c r="S75" s="239" t="s">
        <v>33</v>
      </c>
      <c r="T75" s="239" t="s">
        <v>33</v>
      </c>
      <c r="U75" s="239" t="s">
        <v>57</v>
      </c>
      <c r="V75" s="239" t="s">
        <v>104</v>
      </c>
      <c r="W75" s="239" t="s">
        <v>104</v>
      </c>
      <c r="X75" s="239">
        <v>46</v>
      </c>
      <c r="Y75" s="239">
        <v>38</v>
      </c>
      <c r="Z75" s="239">
        <v>32</v>
      </c>
      <c r="AA75" s="239">
        <v>36</v>
      </c>
      <c r="AB75" s="239">
        <v>0</v>
      </c>
    </row>
    <row r="76" spans="1:28" x14ac:dyDescent="0.2">
      <c r="A76" s="239" t="s">
        <v>3272</v>
      </c>
      <c r="B76" s="239" t="s">
        <v>30</v>
      </c>
      <c r="C76" s="239" t="s">
        <v>225</v>
      </c>
      <c r="D76" s="239" t="s">
        <v>226</v>
      </c>
      <c r="E76" s="239">
        <v>5</v>
      </c>
      <c r="F76" s="239">
        <v>563</v>
      </c>
      <c r="G76" s="239" t="s">
        <v>33</v>
      </c>
      <c r="I76" s="239" t="s">
        <v>36</v>
      </c>
      <c r="J76" s="240">
        <v>87</v>
      </c>
      <c r="K76" s="240">
        <v>3</v>
      </c>
      <c r="M76" s="239" t="s">
        <v>3273</v>
      </c>
      <c r="N76" s="239" t="s">
        <v>3275</v>
      </c>
      <c r="O76" s="240" t="s">
        <v>3273</v>
      </c>
      <c r="P76" s="239" t="s">
        <v>36</v>
      </c>
      <c r="Q76" s="240" t="s">
        <v>34</v>
      </c>
      <c r="R76" s="239" t="s">
        <v>35</v>
      </c>
      <c r="S76" s="239" t="s">
        <v>104</v>
      </c>
      <c r="T76" s="239" t="s">
        <v>33</v>
      </c>
      <c r="U76" s="239" t="s">
        <v>33</v>
      </c>
      <c r="V76" s="239" t="s">
        <v>33</v>
      </c>
      <c r="W76" s="239" t="s">
        <v>33</v>
      </c>
      <c r="X76" s="239">
        <v>29</v>
      </c>
      <c r="Y76" s="239">
        <v>29</v>
      </c>
      <c r="Z76" s="239">
        <v>26</v>
      </c>
      <c r="AA76" s="239">
        <v>34</v>
      </c>
      <c r="AB76" s="239">
        <v>0</v>
      </c>
    </row>
    <row r="77" spans="1:28" x14ac:dyDescent="0.2">
      <c r="A77" s="239" t="s">
        <v>3272</v>
      </c>
      <c r="B77" s="239" t="s">
        <v>30</v>
      </c>
      <c r="C77" s="239" t="s">
        <v>227</v>
      </c>
      <c r="D77" s="239" t="s">
        <v>228</v>
      </c>
      <c r="E77" s="239">
        <v>5</v>
      </c>
      <c r="F77" s="239">
        <v>609</v>
      </c>
      <c r="G77" s="239" t="s">
        <v>33</v>
      </c>
      <c r="I77" s="239" t="s">
        <v>36</v>
      </c>
      <c r="J77" s="240">
        <v>95</v>
      </c>
      <c r="K77" s="240">
        <v>1</v>
      </c>
      <c r="O77" s="240" t="s">
        <v>3273</v>
      </c>
      <c r="P77" s="239" t="s">
        <v>36</v>
      </c>
      <c r="Q77" s="240" t="s">
        <v>34</v>
      </c>
      <c r="R77" s="239" t="s">
        <v>35</v>
      </c>
      <c r="S77" s="239" t="s">
        <v>33</v>
      </c>
      <c r="T77" s="239" t="s">
        <v>33</v>
      </c>
      <c r="U77" s="239" t="s">
        <v>33</v>
      </c>
      <c r="V77" s="239" t="s">
        <v>33</v>
      </c>
      <c r="W77" s="239" t="s">
        <v>33</v>
      </c>
      <c r="X77" s="239">
        <v>18</v>
      </c>
      <c r="Y77" s="239">
        <v>22</v>
      </c>
      <c r="Z77" s="239">
        <v>19</v>
      </c>
      <c r="AA77" s="239">
        <v>26</v>
      </c>
      <c r="AB77" s="239">
        <v>0</v>
      </c>
    </row>
    <row r="78" spans="1:28" x14ac:dyDescent="0.2">
      <c r="A78" s="239" t="s">
        <v>3272</v>
      </c>
      <c r="B78" s="239" t="s">
        <v>30</v>
      </c>
      <c r="C78" s="239" t="s">
        <v>229</v>
      </c>
      <c r="D78" s="239" t="s">
        <v>230</v>
      </c>
      <c r="E78" s="239">
        <v>5</v>
      </c>
      <c r="F78" s="239">
        <v>487</v>
      </c>
      <c r="G78" s="239" t="s">
        <v>57</v>
      </c>
      <c r="I78" s="239" t="s">
        <v>36</v>
      </c>
      <c r="J78" s="240">
        <v>87</v>
      </c>
      <c r="K78" s="240">
        <v>6</v>
      </c>
      <c r="L78" s="239" t="s">
        <v>3275</v>
      </c>
      <c r="M78" s="239" t="s">
        <v>3274</v>
      </c>
      <c r="N78" s="239" t="s">
        <v>3276</v>
      </c>
      <c r="O78" s="240" t="s">
        <v>3274</v>
      </c>
      <c r="P78" s="239" t="s">
        <v>36</v>
      </c>
      <c r="Q78" s="240" t="s">
        <v>34</v>
      </c>
      <c r="R78" s="239" t="s">
        <v>35</v>
      </c>
      <c r="S78" s="239" t="s">
        <v>46</v>
      </c>
      <c r="T78" s="239" t="s">
        <v>57</v>
      </c>
      <c r="U78" s="239" t="s">
        <v>57</v>
      </c>
      <c r="V78" s="239" t="s">
        <v>46</v>
      </c>
      <c r="W78" s="239" t="s">
        <v>57</v>
      </c>
      <c r="X78" s="239">
        <v>53</v>
      </c>
      <c r="Y78" s="239">
        <v>49</v>
      </c>
      <c r="Z78" s="239">
        <v>40</v>
      </c>
      <c r="AA78" s="239">
        <v>50</v>
      </c>
      <c r="AB78" s="239">
        <v>0</v>
      </c>
    </row>
    <row r="79" spans="1:28" x14ac:dyDescent="0.2">
      <c r="A79" s="239" t="s">
        <v>3272</v>
      </c>
      <c r="B79" s="239" t="s">
        <v>30</v>
      </c>
      <c r="C79" s="239" t="s">
        <v>231</v>
      </c>
      <c r="D79" s="239" t="s">
        <v>232</v>
      </c>
      <c r="E79" s="239">
        <v>5</v>
      </c>
      <c r="F79" s="239">
        <v>566</v>
      </c>
      <c r="G79" s="239" t="s">
        <v>33</v>
      </c>
      <c r="I79" s="239" t="s">
        <v>36</v>
      </c>
      <c r="J79" s="240">
        <v>90</v>
      </c>
      <c r="K79" s="240">
        <v>6</v>
      </c>
      <c r="M79" s="239" t="s">
        <v>3274</v>
      </c>
      <c r="N79" s="239" t="s">
        <v>3274</v>
      </c>
      <c r="O79" s="240" t="s">
        <v>3274</v>
      </c>
      <c r="P79" s="239" t="s">
        <v>36</v>
      </c>
      <c r="Q79" s="240" t="s">
        <v>34</v>
      </c>
      <c r="R79" s="239" t="s">
        <v>35</v>
      </c>
      <c r="S79" s="239" t="s">
        <v>33</v>
      </c>
      <c r="T79" s="239" t="s">
        <v>33</v>
      </c>
      <c r="U79" s="239" t="s">
        <v>33</v>
      </c>
      <c r="V79" s="239" t="s">
        <v>104</v>
      </c>
      <c r="W79" s="239" t="s">
        <v>104</v>
      </c>
      <c r="X79" s="239">
        <v>28</v>
      </c>
      <c r="Y79" s="239">
        <v>33</v>
      </c>
      <c r="Z79" s="239">
        <v>25</v>
      </c>
      <c r="AA79" s="239">
        <v>39</v>
      </c>
      <c r="AB79" s="239">
        <v>0</v>
      </c>
    </row>
    <row r="80" spans="1:28" x14ac:dyDescent="0.2">
      <c r="A80" s="239" t="s">
        <v>3272</v>
      </c>
      <c r="B80" s="239" t="s">
        <v>30</v>
      </c>
      <c r="C80" s="239" t="s">
        <v>233</v>
      </c>
      <c r="D80" s="239" t="s">
        <v>234</v>
      </c>
      <c r="E80" s="239">
        <v>5</v>
      </c>
      <c r="F80" s="239">
        <v>550</v>
      </c>
      <c r="G80" s="239" t="s">
        <v>33</v>
      </c>
      <c r="I80" s="239" t="s">
        <v>36</v>
      </c>
      <c r="J80" s="240">
        <v>85</v>
      </c>
      <c r="K80" s="240">
        <v>1</v>
      </c>
      <c r="O80" s="240" t="s">
        <v>3273</v>
      </c>
      <c r="P80" s="239" t="s">
        <v>36</v>
      </c>
      <c r="Q80" s="240" t="s">
        <v>34</v>
      </c>
      <c r="R80" s="239" t="s">
        <v>35</v>
      </c>
      <c r="S80" s="239" t="s">
        <v>33</v>
      </c>
      <c r="T80" s="239" t="s">
        <v>33</v>
      </c>
      <c r="U80" s="239" t="s">
        <v>33</v>
      </c>
      <c r="V80" s="239"/>
      <c r="X80" s="239">
        <v>28</v>
      </c>
      <c r="Y80" s="239"/>
      <c r="Z80" s="239">
        <v>19</v>
      </c>
      <c r="AA80" s="239"/>
      <c r="AB80" s="239">
        <v>0</v>
      </c>
    </row>
    <row r="81" spans="1:28" x14ac:dyDescent="0.2">
      <c r="A81" s="239" t="s">
        <v>3272</v>
      </c>
      <c r="B81" s="239" t="s">
        <v>30</v>
      </c>
      <c r="C81" s="239" t="s">
        <v>235</v>
      </c>
      <c r="D81" s="239" t="s">
        <v>236</v>
      </c>
      <c r="E81" s="239">
        <v>5</v>
      </c>
      <c r="F81" s="239">
        <v>508</v>
      </c>
      <c r="G81" s="239" t="s">
        <v>104</v>
      </c>
      <c r="I81" s="239" t="s">
        <v>36</v>
      </c>
      <c r="J81" s="240">
        <v>79</v>
      </c>
      <c r="K81" s="240">
        <v>7</v>
      </c>
      <c r="L81" s="239" t="s">
        <v>3276</v>
      </c>
      <c r="M81" s="239" t="s">
        <v>3276</v>
      </c>
      <c r="N81" s="239" t="s">
        <v>3276</v>
      </c>
      <c r="O81" s="240" t="s">
        <v>3276</v>
      </c>
      <c r="P81" s="239" t="s">
        <v>36</v>
      </c>
      <c r="Q81" s="240" t="s">
        <v>34</v>
      </c>
      <c r="R81" s="239" t="s">
        <v>35</v>
      </c>
      <c r="S81" s="239" t="s">
        <v>57</v>
      </c>
      <c r="T81" s="239" t="s">
        <v>104</v>
      </c>
      <c r="U81" s="239" t="s">
        <v>57</v>
      </c>
      <c r="V81" s="239" t="s">
        <v>104</v>
      </c>
      <c r="W81" s="239" t="s">
        <v>33</v>
      </c>
      <c r="X81" s="239">
        <v>44</v>
      </c>
      <c r="Y81" s="239">
        <v>42</v>
      </c>
      <c r="Z81" s="239">
        <v>43</v>
      </c>
      <c r="AA81" s="239">
        <v>45</v>
      </c>
      <c r="AB81" s="239">
        <v>0</v>
      </c>
    </row>
    <row r="82" spans="1:28" x14ac:dyDescent="0.2">
      <c r="A82" s="239" t="s">
        <v>3272</v>
      </c>
      <c r="B82" s="239" t="s">
        <v>30</v>
      </c>
      <c r="C82" s="239" t="s">
        <v>237</v>
      </c>
      <c r="D82" s="239" t="s">
        <v>238</v>
      </c>
      <c r="E82" s="239">
        <v>5</v>
      </c>
      <c r="F82" s="239">
        <v>534</v>
      </c>
      <c r="G82" s="239" t="s">
        <v>33</v>
      </c>
      <c r="I82" s="239" t="s">
        <v>36</v>
      </c>
      <c r="J82" s="240">
        <v>85</v>
      </c>
      <c r="K82" s="240">
        <v>3</v>
      </c>
      <c r="M82" s="239" t="s">
        <v>3273</v>
      </c>
      <c r="N82" s="239" t="s">
        <v>3273</v>
      </c>
      <c r="O82" s="240" t="s">
        <v>3273</v>
      </c>
      <c r="P82" s="239" t="s">
        <v>36</v>
      </c>
      <c r="Q82" s="240" t="s">
        <v>34</v>
      </c>
      <c r="R82" s="239" t="s">
        <v>35</v>
      </c>
      <c r="S82" s="239" t="s">
        <v>33</v>
      </c>
      <c r="T82" s="239" t="s">
        <v>33</v>
      </c>
      <c r="U82" s="239" t="s">
        <v>33</v>
      </c>
      <c r="V82" s="239" t="s">
        <v>33</v>
      </c>
      <c r="W82" s="239" t="s">
        <v>33</v>
      </c>
      <c r="X82" s="239">
        <v>28</v>
      </c>
      <c r="Y82" s="239">
        <v>18</v>
      </c>
      <c r="Z82" s="239">
        <v>28</v>
      </c>
      <c r="AA82" s="239">
        <v>27</v>
      </c>
      <c r="AB82" s="239">
        <v>0</v>
      </c>
    </row>
    <row r="83" spans="1:28" x14ac:dyDescent="0.2">
      <c r="A83" s="239" t="s">
        <v>3272</v>
      </c>
      <c r="B83" s="239" t="s">
        <v>30</v>
      </c>
      <c r="C83" s="239" t="s">
        <v>239</v>
      </c>
      <c r="D83" s="239" t="s">
        <v>240</v>
      </c>
      <c r="E83" s="239">
        <v>5</v>
      </c>
      <c r="F83" s="239">
        <v>516</v>
      </c>
      <c r="G83" s="239" t="s">
        <v>104</v>
      </c>
      <c r="I83" s="239" t="s">
        <v>36</v>
      </c>
      <c r="J83" s="240">
        <v>77</v>
      </c>
      <c r="K83" s="240">
        <v>2</v>
      </c>
      <c r="N83" s="239" t="s">
        <v>3275</v>
      </c>
      <c r="O83" s="240" t="s">
        <v>3275</v>
      </c>
      <c r="P83" s="239" t="s">
        <v>36</v>
      </c>
      <c r="Q83" s="240" t="s">
        <v>34</v>
      </c>
      <c r="R83" s="239" t="s">
        <v>35</v>
      </c>
      <c r="S83" s="239" t="s">
        <v>57</v>
      </c>
      <c r="T83" s="239" t="s">
        <v>33</v>
      </c>
      <c r="U83" s="239" t="s">
        <v>104</v>
      </c>
      <c r="V83" s="239" t="s">
        <v>33</v>
      </c>
      <c r="W83" s="239" t="s">
        <v>33</v>
      </c>
      <c r="X83" s="239">
        <v>38</v>
      </c>
      <c r="Y83" s="239">
        <v>29</v>
      </c>
      <c r="Z83" s="239">
        <v>36</v>
      </c>
      <c r="AA83" s="239">
        <v>33</v>
      </c>
      <c r="AB83" s="239">
        <v>0</v>
      </c>
    </row>
    <row r="84" spans="1:28" x14ac:dyDescent="0.2">
      <c r="A84" s="239" t="s">
        <v>3272</v>
      </c>
      <c r="B84" s="239" t="s">
        <v>30</v>
      </c>
      <c r="C84" s="239" t="s">
        <v>241</v>
      </c>
      <c r="D84" s="239" t="s">
        <v>242</v>
      </c>
      <c r="E84" s="239">
        <v>5</v>
      </c>
      <c r="F84" s="239">
        <v>481</v>
      </c>
      <c r="G84" s="239" t="s">
        <v>57</v>
      </c>
      <c r="I84" s="239" t="s">
        <v>36</v>
      </c>
      <c r="J84" s="240">
        <v>74</v>
      </c>
      <c r="K84" s="240">
        <v>4</v>
      </c>
      <c r="L84" s="239" t="s">
        <v>3273</v>
      </c>
      <c r="M84" s="239" t="s">
        <v>3275</v>
      </c>
      <c r="N84" s="239" t="s">
        <v>3273</v>
      </c>
      <c r="O84" s="240" t="s">
        <v>3276</v>
      </c>
      <c r="P84" s="239" t="s">
        <v>36</v>
      </c>
      <c r="Q84" s="240" t="s">
        <v>34</v>
      </c>
      <c r="R84" s="239" t="s">
        <v>35</v>
      </c>
      <c r="S84" s="239" t="s">
        <v>33</v>
      </c>
      <c r="T84" s="239" t="s">
        <v>33</v>
      </c>
      <c r="U84" s="239" t="s">
        <v>104</v>
      </c>
      <c r="V84" s="239" t="s">
        <v>57</v>
      </c>
      <c r="W84" s="239" t="s">
        <v>104</v>
      </c>
      <c r="X84" s="239">
        <v>37</v>
      </c>
      <c r="Y84" s="239">
        <v>35</v>
      </c>
      <c r="Z84" s="239">
        <v>31</v>
      </c>
      <c r="AA84" s="239">
        <v>42</v>
      </c>
      <c r="AB84" s="239">
        <v>0</v>
      </c>
    </row>
    <row r="85" spans="1:28" x14ac:dyDescent="0.2">
      <c r="A85" s="239" t="s">
        <v>3272</v>
      </c>
      <c r="B85" s="239" t="s">
        <v>30</v>
      </c>
      <c r="C85" s="239" t="s">
        <v>245</v>
      </c>
      <c r="D85" s="239" t="s">
        <v>246</v>
      </c>
      <c r="E85" s="239">
        <v>5</v>
      </c>
      <c r="F85" s="239">
        <v>637</v>
      </c>
      <c r="G85" s="239" t="s">
        <v>33</v>
      </c>
      <c r="I85" s="239" t="s">
        <v>36</v>
      </c>
      <c r="J85" s="240">
        <v>85</v>
      </c>
      <c r="K85" s="240">
        <v>3</v>
      </c>
      <c r="M85" s="239" t="s">
        <v>3273</v>
      </c>
      <c r="N85" s="239" t="s">
        <v>3273</v>
      </c>
      <c r="O85" s="240" t="s">
        <v>3273</v>
      </c>
      <c r="P85" s="239" t="s">
        <v>36</v>
      </c>
      <c r="Q85" s="240" t="s">
        <v>34</v>
      </c>
      <c r="R85" s="239" t="s">
        <v>35</v>
      </c>
      <c r="S85" s="239" t="s">
        <v>33</v>
      </c>
      <c r="T85" s="239" t="s">
        <v>33</v>
      </c>
      <c r="U85" s="239" t="s">
        <v>33</v>
      </c>
      <c r="V85" s="239" t="s">
        <v>33</v>
      </c>
      <c r="W85" s="239" t="s">
        <v>33</v>
      </c>
      <c r="X85" s="239">
        <v>21</v>
      </c>
      <c r="Y85" s="239">
        <v>26</v>
      </c>
      <c r="Z85" s="239">
        <v>19</v>
      </c>
      <c r="AA85" s="239">
        <v>21</v>
      </c>
      <c r="AB85" s="239">
        <v>0</v>
      </c>
    </row>
    <row r="86" spans="1:28" x14ac:dyDescent="0.2">
      <c r="A86" s="239" t="s">
        <v>3272</v>
      </c>
      <c r="B86" s="239" t="s">
        <v>30</v>
      </c>
      <c r="C86" s="239" t="s">
        <v>247</v>
      </c>
      <c r="D86" s="239" t="s">
        <v>248</v>
      </c>
      <c r="E86" s="239">
        <v>5</v>
      </c>
      <c r="F86" s="239">
        <v>531</v>
      </c>
      <c r="G86" s="239" t="s">
        <v>33</v>
      </c>
      <c r="I86" s="239" t="s">
        <v>36</v>
      </c>
      <c r="J86" s="240">
        <v>79</v>
      </c>
      <c r="K86" s="240">
        <v>8</v>
      </c>
      <c r="L86" s="239" t="s">
        <v>3274</v>
      </c>
      <c r="M86" s="239" t="s">
        <v>3276</v>
      </c>
      <c r="N86" s="239" t="s">
        <v>3274</v>
      </c>
      <c r="O86" s="240" t="s">
        <v>3276</v>
      </c>
      <c r="P86" s="239" t="s">
        <v>36</v>
      </c>
      <c r="Q86" s="240" t="s">
        <v>34</v>
      </c>
      <c r="R86" s="239" t="s">
        <v>35</v>
      </c>
      <c r="S86" s="239" t="s">
        <v>33</v>
      </c>
      <c r="T86" s="239" t="s">
        <v>57</v>
      </c>
      <c r="U86" s="239" t="s">
        <v>104</v>
      </c>
      <c r="V86" s="239" t="s">
        <v>57</v>
      </c>
      <c r="W86" s="239" t="s">
        <v>57</v>
      </c>
      <c r="X86" s="239">
        <v>41</v>
      </c>
      <c r="Y86" s="239">
        <v>52</v>
      </c>
      <c r="Z86" s="239">
        <v>35</v>
      </c>
      <c r="AA86" s="239">
        <v>53</v>
      </c>
      <c r="AB86" s="239">
        <v>0</v>
      </c>
    </row>
    <row r="87" spans="1:28" x14ac:dyDescent="0.2">
      <c r="A87" s="239" t="s">
        <v>3272</v>
      </c>
      <c r="B87" s="239" t="s">
        <v>30</v>
      </c>
      <c r="C87" s="239" t="s">
        <v>249</v>
      </c>
      <c r="D87" s="239" t="s">
        <v>250</v>
      </c>
      <c r="E87" s="239">
        <v>5</v>
      </c>
      <c r="F87" s="239">
        <v>522</v>
      </c>
      <c r="G87" s="239" t="s">
        <v>104</v>
      </c>
      <c r="I87" s="239" t="s">
        <v>36</v>
      </c>
      <c r="J87" s="240">
        <v>79</v>
      </c>
      <c r="K87" s="240">
        <v>5</v>
      </c>
      <c r="L87" s="239" t="s">
        <v>3273</v>
      </c>
      <c r="M87" s="239" t="s">
        <v>3273</v>
      </c>
      <c r="N87" s="239" t="s">
        <v>3274</v>
      </c>
      <c r="O87" s="240" t="s">
        <v>3276</v>
      </c>
      <c r="P87" s="239" t="s">
        <v>36</v>
      </c>
      <c r="Q87" s="240" t="s">
        <v>34</v>
      </c>
      <c r="R87" s="239" t="s">
        <v>35</v>
      </c>
      <c r="S87" s="239" t="s">
        <v>33</v>
      </c>
      <c r="T87" s="239" t="s">
        <v>33</v>
      </c>
      <c r="U87" s="239" t="s">
        <v>33</v>
      </c>
      <c r="V87" s="239" t="s">
        <v>57</v>
      </c>
      <c r="W87" s="239" t="s">
        <v>104</v>
      </c>
      <c r="X87" s="239">
        <v>36</v>
      </c>
      <c r="Y87" s="239">
        <v>38</v>
      </c>
      <c r="Z87" s="239">
        <v>32</v>
      </c>
      <c r="AA87" s="239">
        <v>40</v>
      </c>
      <c r="AB87" s="239">
        <v>0</v>
      </c>
    </row>
    <row r="88" spans="1:28" x14ac:dyDescent="0.2">
      <c r="A88" s="239" t="s">
        <v>3272</v>
      </c>
      <c r="B88" s="239" t="s">
        <v>30</v>
      </c>
      <c r="C88" s="239" t="s">
        <v>251</v>
      </c>
      <c r="D88" s="239" t="s">
        <v>252</v>
      </c>
      <c r="E88" s="239">
        <v>5</v>
      </c>
      <c r="F88" s="239">
        <v>549</v>
      </c>
      <c r="G88" s="239" t="s">
        <v>33</v>
      </c>
      <c r="I88" s="239" t="s">
        <v>36</v>
      </c>
      <c r="J88" s="240">
        <v>90</v>
      </c>
      <c r="K88" s="240">
        <v>2</v>
      </c>
      <c r="N88" s="239" t="s">
        <v>3273</v>
      </c>
      <c r="O88" s="240" t="s">
        <v>3273</v>
      </c>
      <c r="P88" s="239" t="s">
        <v>36</v>
      </c>
      <c r="Q88" s="240" t="s">
        <v>34</v>
      </c>
      <c r="R88" s="239" t="s">
        <v>35</v>
      </c>
      <c r="S88" s="239" t="s">
        <v>33</v>
      </c>
      <c r="T88" s="239" t="s">
        <v>57</v>
      </c>
      <c r="U88" s="239" t="s">
        <v>33</v>
      </c>
      <c r="V88" s="239"/>
      <c r="X88" s="239">
        <v>31</v>
      </c>
      <c r="Y88" s="239"/>
      <c r="Z88" s="239">
        <v>20</v>
      </c>
      <c r="AA88" s="239"/>
      <c r="AB88" s="239">
        <v>0</v>
      </c>
    </row>
    <row r="89" spans="1:28" x14ac:dyDescent="0.2">
      <c r="A89" s="239" t="s">
        <v>3272</v>
      </c>
      <c r="B89" s="239" t="s">
        <v>30</v>
      </c>
      <c r="C89" s="239" t="s">
        <v>253</v>
      </c>
      <c r="D89" s="239" t="s">
        <v>254</v>
      </c>
      <c r="E89" s="239">
        <v>5</v>
      </c>
      <c r="F89" s="239">
        <v>471</v>
      </c>
      <c r="G89" s="239" t="s">
        <v>57</v>
      </c>
      <c r="I89" s="239" t="s">
        <v>36</v>
      </c>
      <c r="J89" s="240">
        <v>95</v>
      </c>
      <c r="K89" s="240">
        <v>2</v>
      </c>
      <c r="N89" s="239" t="s">
        <v>3273</v>
      </c>
      <c r="O89" s="240" t="s">
        <v>3273</v>
      </c>
      <c r="P89" s="239" t="s">
        <v>36</v>
      </c>
      <c r="Q89" s="240" t="s">
        <v>34</v>
      </c>
      <c r="R89" s="239" t="s">
        <v>35</v>
      </c>
      <c r="S89" s="239" t="s">
        <v>57</v>
      </c>
      <c r="T89" s="239" t="s">
        <v>104</v>
      </c>
      <c r="U89" s="239" t="s">
        <v>33</v>
      </c>
      <c r="V89" s="239" t="s">
        <v>57</v>
      </c>
      <c r="W89" s="239" t="s">
        <v>33</v>
      </c>
      <c r="X89" s="239">
        <v>38</v>
      </c>
      <c r="Y89" s="239">
        <v>32</v>
      </c>
      <c r="Z89" s="239">
        <v>35</v>
      </c>
      <c r="AA89" s="239">
        <v>40</v>
      </c>
      <c r="AB89" s="239">
        <v>0</v>
      </c>
    </row>
    <row r="90" spans="1:28" x14ac:dyDescent="0.2">
      <c r="A90" s="239" t="s">
        <v>3272</v>
      </c>
      <c r="B90" s="239" t="s">
        <v>30</v>
      </c>
      <c r="C90" s="239" t="s">
        <v>257</v>
      </c>
      <c r="D90" s="239" t="s">
        <v>258</v>
      </c>
      <c r="E90" s="239">
        <v>5</v>
      </c>
      <c r="F90" s="239">
        <v>438</v>
      </c>
      <c r="G90" s="239" t="s">
        <v>57</v>
      </c>
      <c r="I90" s="239" t="s">
        <v>36</v>
      </c>
      <c r="J90" s="240">
        <v>85</v>
      </c>
      <c r="K90" s="240">
        <v>8</v>
      </c>
      <c r="L90" s="239" t="s">
        <v>3277</v>
      </c>
      <c r="M90" s="239" t="s">
        <v>3277</v>
      </c>
      <c r="N90" s="239" t="s">
        <v>3277</v>
      </c>
      <c r="O90" s="240" t="s">
        <v>3277</v>
      </c>
      <c r="P90" s="239" t="s">
        <v>36</v>
      </c>
      <c r="Q90" s="240" t="s">
        <v>34</v>
      </c>
      <c r="R90" s="239" t="s">
        <v>35</v>
      </c>
      <c r="S90" s="239" t="s">
        <v>57</v>
      </c>
      <c r="T90" s="239" t="s">
        <v>57</v>
      </c>
      <c r="U90" s="239" t="s">
        <v>214</v>
      </c>
      <c r="V90" s="239" t="s">
        <v>46</v>
      </c>
      <c r="W90" s="239" t="s">
        <v>57</v>
      </c>
      <c r="X90" s="239">
        <v>57</v>
      </c>
      <c r="Y90" s="239">
        <v>65</v>
      </c>
      <c r="Z90" s="239">
        <v>35</v>
      </c>
      <c r="AA90" s="239">
        <v>55</v>
      </c>
      <c r="AB90" s="239">
        <v>4</v>
      </c>
    </row>
    <row r="91" spans="1:28" x14ac:dyDescent="0.2">
      <c r="A91" s="239" t="s">
        <v>3272</v>
      </c>
      <c r="B91" s="239" t="s">
        <v>30</v>
      </c>
      <c r="C91" s="239" t="s">
        <v>259</v>
      </c>
      <c r="D91" s="239" t="s">
        <v>260</v>
      </c>
      <c r="E91" s="239">
        <v>5</v>
      </c>
      <c r="F91" s="239">
        <v>591</v>
      </c>
      <c r="G91" s="239" t="s">
        <v>33</v>
      </c>
      <c r="I91" s="239" t="s">
        <v>36</v>
      </c>
      <c r="J91" s="240">
        <v>97</v>
      </c>
      <c r="K91" s="240">
        <v>4</v>
      </c>
      <c r="L91" s="239" t="s">
        <v>3273</v>
      </c>
      <c r="M91" s="239" t="s">
        <v>3273</v>
      </c>
      <c r="N91" s="239" t="s">
        <v>3273</v>
      </c>
      <c r="O91" s="240" t="s">
        <v>3274</v>
      </c>
      <c r="P91" s="239" t="s">
        <v>36</v>
      </c>
      <c r="Q91" s="240" t="s">
        <v>34</v>
      </c>
      <c r="R91" s="239" t="s">
        <v>35</v>
      </c>
      <c r="S91" s="239" t="s">
        <v>33</v>
      </c>
      <c r="T91" s="239" t="s">
        <v>33</v>
      </c>
      <c r="U91" s="239" t="s">
        <v>33</v>
      </c>
      <c r="V91" s="239" t="s">
        <v>33</v>
      </c>
      <c r="W91" s="239" t="s">
        <v>33</v>
      </c>
      <c r="X91" s="239">
        <v>20</v>
      </c>
      <c r="Y91" s="239">
        <v>31</v>
      </c>
      <c r="Z91" s="239">
        <v>17</v>
      </c>
      <c r="AA91" s="239">
        <v>37</v>
      </c>
      <c r="AB91" s="239">
        <v>0</v>
      </c>
    </row>
    <row r="92" spans="1:28" x14ac:dyDescent="0.2">
      <c r="A92" s="239" t="s">
        <v>3272</v>
      </c>
      <c r="B92" s="239" t="s">
        <v>30</v>
      </c>
      <c r="C92" s="239" t="s">
        <v>263</v>
      </c>
      <c r="D92" s="239" t="s">
        <v>264</v>
      </c>
      <c r="E92" s="239">
        <v>5</v>
      </c>
      <c r="I92" s="239" t="s">
        <v>36</v>
      </c>
      <c r="J92" s="240">
        <v>95</v>
      </c>
      <c r="K92" s="240">
        <v>6</v>
      </c>
      <c r="L92" s="239" t="s">
        <v>3273</v>
      </c>
      <c r="M92" s="239" t="s">
        <v>3274</v>
      </c>
      <c r="N92" s="239" t="s">
        <v>3274</v>
      </c>
      <c r="O92" s="240" t="s">
        <v>3274</v>
      </c>
      <c r="P92" s="239" t="s">
        <v>36</v>
      </c>
      <c r="Q92" s="240" t="s">
        <v>34</v>
      </c>
      <c r="R92" s="239" t="s">
        <v>35</v>
      </c>
      <c r="S92" s="239"/>
      <c r="X92" s="239">
        <v>76</v>
      </c>
      <c r="Y92" s="239">
        <v>50</v>
      </c>
      <c r="Z92" s="239">
        <v>62</v>
      </c>
      <c r="AA92" s="239">
        <v>53</v>
      </c>
      <c r="AB92" s="239">
        <v>0</v>
      </c>
    </row>
    <row r="93" spans="1:28" x14ac:dyDescent="0.2">
      <c r="A93" s="239" t="s">
        <v>3272</v>
      </c>
      <c r="B93" s="239" t="s">
        <v>30</v>
      </c>
      <c r="C93" s="239" t="s">
        <v>265</v>
      </c>
      <c r="D93" s="239" t="s">
        <v>266</v>
      </c>
      <c r="E93" s="239">
        <v>5</v>
      </c>
      <c r="F93" s="239">
        <v>597</v>
      </c>
      <c r="G93" s="239" t="s">
        <v>104</v>
      </c>
      <c r="I93" s="239" t="s">
        <v>36</v>
      </c>
      <c r="J93" s="240">
        <v>85</v>
      </c>
      <c r="K93" s="240">
        <v>7</v>
      </c>
      <c r="M93" s="239" t="s">
        <v>3274</v>
      </c>
      <c r="N93" s="239" t="s">
        <v>3274</v>
      </c>
      <c r="O93" s="240" t="s">
        <v>3274</v>
      </c>
      <c r="P93" s="239" t="s">
        <v>36</v>
      </c>
      <c r="Q93" s="240" t="s">
        <v>36</v>
      </c>
      <c r="R93" s="239" t="s">
        <v>35</v>
      </c>
      <c r="S93" s="239" t="s">
        <v>33</v>
      </c>
      <c r="T93" s="239" t="s">
        <v>33</v>
      </c>
      <c r="U93" s="239" t="s">
        <v>33</v>
      </c>
      <c r="V93" s="239" t="s">
        <v>33</v>
      </c>
      <c r="W93" s="239" t="s">
        <v>104</v>
      </c>
      <c r="X93" s="239">
        <v>22</v>
      </c>
      <c r="Y93" s="239">
        <v>25</v>
      </c>
      <c r="Z93" s="239">
        <v>22</v>
      </c>
      <c r="AA93" s="239">
        <v>29</v>
      </c>
      <c r="AB93" s="239">
        <v>0</v>
      </c>
    </row>
    <row r="94" spans="1:28" x14ac:dyDescent="0.2">
      <c r="A94" s="239" t="s">
        <v>3272</v>
      </c>
      <c r="B94" s="239" t="s">
        <v>30</v>
      </c>
      <c r="C94" s="239" t="s">
        <v>271</v>
      </c>
      <c r="D94" s="239" t="s">
        <v>272</v>
      </c>
      <c r="E94" s="239">
        <v>5</v>
      </c>
      <c r="F94" s="239">
        <v>632</v>
      </c>
      <c r="G94" s="239" t="s">
        <v>33</v>
      </c>
      <c r="I94" s="239" t="s">
        <v>36</v>
      </c>
      <c r="J94" s="240">
        <v>95</v>
      </c>
      <c r="K94" s="240">
        <v>1</v>
      </c>
      <c r="O94" s="240" t="s">
        <v>3273</v>
      </c>
      <c r="P94" s="239" t="s">
        <v>36</v>
      </c>
      <c r="Q94" s="240" t="s">
        <v>34</v>
      </c>
      <c r="R94" s="239" t="s">
        <v>35</v>
      </c>
      <c r="S94" s="239" t="s">
        <v>33</v>
      </c>
      <c r="T94" s="239" t="s">
        <v>33</v>
      </c>
      <c r="U94" s="239" t="s">
        <v>33</v>
      </c>
      <c r="V94" s="239" t="s">
        <v>33</v>
      </c>
      <c r="W94" s="239" t="s">
        <v>33</v>
      </c>
      <c r="X94" s="239">
        <v>19</v>
      </c>
      <c r="Y94" s="239">
        <v>32</v>
      </c>
      <c r="Z94" s="239">
        <v>22</v>
      </c>
      <c r="AA94" s="239">
        <v>32</v>
      </c>
      <c r="AB94" s="239">
        <v>0</v>
      </c>
    </row>
    <row r="95" spans="1:28" x14ac:dyDescent="0.2">
      <c r="A95" s="239" t="s">
        <v>3272</v>
      </c>
      <c r="B95" s="239" t="s">
        <v>30</v>
      </c>
      <c r="C95" s="239" t="s">
        <v>273</v>
      </c>
      <c r="D95" s="239" t="s">
        <v>274</v>
      </c>
      <c r="E95" s="239">
        <v>5</v>
      </c>
      <c r="F95" s="239">
        <v>506</v>
      </c>
      <c r="G95" s="239" t="s">
        <v>104</v>
      </c>
      <c r="I95" s="239" t="s">
        <v>36</v>
      </c>
      <c r="J95" s="240">
        <v>74</v>
      </c>
      <c r="K95" s="240">
        <v>6</v>
      </c>
      <c r="L95" s="239" t="s">
        <v>3275</v>
      </c>
      <c r="M95" s="239" t="s">
        <v>3276</v>
      </c>
      <c r="N95" s="239" t="s">
        <v>3274</v>
      </c>
      <c r="O95" s="240" t="s">
        <v>3276</v>
      </c>
      <c r="P95" s="239" t="s">
        <v>36</v>
      </c>
      <c r="Q95" s="240" t="s">
        <v>34</v>
      </c>
      <c r="R95" s="239" t="s">
        <v>35</v>
      </c>
      <c r="S95" s="239" t="s">
        <v>33</v>
      </c>
      <c r="T95" s="239" t="s">
        <v>57</v>
      </c>
      <c r="U95" s="239" t="s">
        <v>104</v>
      </c>
      <c r="V95" s="239" t="s">
        <v>57</v>
      </c>
      <c r="W95" s="239" t="s">
        <v>104</v>
      </c>
      <c r="X95" s="239">
        <v>38</v>
      </c>
      <c r="Y95" s="239">
        <v>43</v>
      </c>
      <c r="Z95" s="239">
        <v>43</v>
      </c>
      <c r="AA95" s="239">
        <v>49</v>
      </c>
      <c r="AB95" s="239">
        <v>0</v>
      </c>
    </row>
    <row r="96" spans="1:28" x14ac:dyDescent="0.2">
      <c r="A96" s="239" t="s">
        <v>3272</v>
      </c>
      <c r="B96" s="239" t="s">
        <v>30</v>
      </c>
      <c r="C96" s="239" t="s">
        <v>275</v>
      </c>
      <c r="D96" s="239" t="s">
        <v>276</v>
      </c>
      <c r="E96" s="239">
        <v>5</v>
      </c>
      <c r="F96" s="239">
        <v>602</v>
      </c>
      <c r="G96" s="239" t="s">
        <v>33</v>
      </c>
      <c r="I96" s="239" t="s">
        <v>36</v>
      </c>
      <c r="J96" s="240">
        <v>79</v>
      </c>
      <c r="K96" s="240">
        <v>6</v>
      </c>
      <c r="M96" s="239" t="s">
        <v>3274</v>
      </c>
      <c r="N96" s="239" t="s">
        <v>3274</v>
      </c>
      <c r="O96" s="240" t="s">
        <v>3276</v>
      </c>
      <c r="P96" s="239" t="s">
        <v>36</v>
      </c>
      <c r="Q96" s="240" t="s">
        <v>36</v>
      </c>
      <c r="R96" s="239" t="s">
        <v>40</v>
      </c>
      <c r="S96" s="239" t="s">
        <v>33</v>
      </c>
      <c r="T96" s="239" t="s">
        <v>33</v>
      </c>
      <c r="U96" s="239" t="s">
        <v>33</v>
      </c>
      <c r="V96" s="239" t="s">
        <v>33</v>
      </c>
      <c r="W96" s="239" t="s">
        <v>33</v>
      </c>
      <c r="X96" s="239">
        <v>24</v>
      </c>
      <c r="Y96" s="239">
        <v>26</v>
      </c>
      <c r="Z96" s="239">
        <v>23</v>
      </c>
      <c r="AA96" s="239">
        <v>27</v>
      </c>
      <c r="AB96" s="239">
        <v>0</v>
      </c>
    </row>
    <row r="97" spans="1:28" x14ac:dyDescent="0.2">
      <c r="A97" s="239" t="s">
        <v>3272</v>
      </c>
      <c r="B97" s="239" t="s">
        <v>30</v>
      </c>
      <c r="C97" s="239" t="s">
        <v>279</v>
      </c>
      <c r="D97" s="239" t="s">
        <v>280</v>
      </c>
      <c r="E97" s="239">
        <v>5</v>
      </c>
      <c r="F97" s="239">
        <v>535</v>
      </c>
      <c r="G97" s="239" t="s">
        <v>33</v>
      </c>
      <c r="I97" s="239" t="s">
        <v>36</v>
      </c>
      <c r="J97" s="240">
        <v>79</v>
      </c>
      <c r="K97" s="240">
        <v>4</v>
      </c>
      <c r="L97" s="239" t="s">
        <v>3273</v>
      </c>
      <c r="M97" s="239" t="s">
        <v>3273</v>
      </c>
      <c r="N97" s="239" t="s">
        <v>3273</v>
      </c>
      <c r="O97" s="240" t="s">
        <v>3276</v>
      </c>
      <c r="P97" s="239" t="s">
        <v>36</v>
      </c>
      <c r="Q97" s="240" t="s">
        <v>34</v>
      </c>
      <c r="R97" s="239" t="s">
        <v>35</v>
      </c>
      <c r="S97" s="239" t="s">
        <v>104</v>
      </c>
      <c r="T97" s="239" t="s">
        <v>33</v>
      </c>
      <c r="U97" s="239" t="s">
        <v>33</v>
      </c>
      <c r="V97" s="239" t="s">
        <v>57</v>
      </c>
      <c r="W97" s="239" t="s">
        <v>33</v>
      </c>
      <c r="X97" s="239">
        <v>32</v>
      </c>
      <c r="Y97" s="239">
        <v>36</v>
      </c>
      <c r="Z97" s="239">
        <v>33</v>
      </c>
      <c r="AA97" s="239">
        <v>37</v>
      </c>
      <c r="AB97" s="239">
        <v>0</v>
      </c>
    </row>
    <row r="98" spans="1:28" x14ac:dyDescent="0.2">
      <c r="A98" s="239" t="s">
        <v>3272</v>
      </c>
      <c r="B98" s="239" t="s">
        <v>30</v>
      </c>
      <c r="C98" s="239" t="s">
        <v>281</v>
      </c>
      <c r="D98" s="239" t="s">
        <v>282</v>
      </c>
      <c r="E98" s="239">
        <v>5</v>
      </c>
      <c r="F98" s="239">
        <v>485</v>
      </c>
      <c r="G98" s="239" t="s">
        <v>57</v>
      </c>
      <c r="I98" s="239" t="s">
        <v>36</v>
      </c>
      <c r="J98" s="240">
        <v>95</v>
      </c>
      <c r="K98" s="240">
        <v>8</v>
      </c>
      <c r="L98" s="239" t="s">
        <v>3274</v>
      </c>
      <c r="M98" s="239" t="s">
        <v>3276</v>
      </c>
      <c r="N98" s="239" t="s">
        <v>3276</v>
      </c>
      <c r="O98" s="240" t="s">
        <v>3274</v>
      </c>
      <c r="P98" s="239" t="s">
        <v>36</v>
      </c>
      <c r="Q98" s="240" t="s">
        <v>34</v>
      </c>
      <c r="R98" s="239" t="s">
        <v>35</v>
      </c>
      <c r="S98" s="239" t="s">
        <v>57</v>
      </c>
      <c r="T98" s="239" t="s">
        <v>104</v>
      </c>
      <c r="U98" s="239" t="s">
        <v>104</v>
      </c>
      <c r="V98" s="239" t="s">
        <v>57</v>
      </c>
      <c r="W98" s="239" t="s">
        <v>33</v>
      </c>
      <c r="X98" s="239">
        <v>41</v>
      </c>
      <c r="Y98" s="239">
        <v>46</v>
      </c>
      <c r="Z98" s="239">
        <v>33</v>
      </c>
      <c r="AA98" s="239">
        <v>49</v>
      </c>
      <c r="AB98" s="239">
        <v>0</v>
      </c>
    </row>
    <row r="99" spans="1:28" x14ac:dyDescent="0.2">
      <c r="A99" s="239" t="s">
        <v>3272</v>
      </c>
      <c r="B99" s="239" t="s">
        <v>30</v>
      </c>
      <c r="C99" s="239" t="s">
        <v>283</v>
      </c>
      <c r="D99" s="239" t="s">
        <v>284</v>
      </c>
      <c r="E99" s="239">
        <v>5</v>
      </c>
      <c r="F99" s="239">
        <v>553</v>
      </c>
      <c r="G99" s="239" t="s">
        <v>33</v>
      </c>
      <c r="I99" s="239" t="s">
        <v>36</v>
      </c>
      <c r="J99" s="240">
        <v>82</v>
      </c>
      <c r="K99" s="240">
        <v>3</v>
      </c>
      <c r="M99" s="239" t="s">
        <v>3275</v>
      </c>
      <c r="N99" s="239" t="s">
        <v>3273</v>
      </c>
      <c r="O99" s="240" t="s">
        <v>3273</v>
      </c>
      <c r="P99" s="239" t="s">
        <v>36</v>
      </c>
      <c r="Q99" s="240" t="s">
        <v>34</v>
      </c>
      <c r="R99" s="239" t="s">
        <v>35</v>
      </c>
      <c r="S99" s="239" t="s">
        <v>57</v>
      </c>
      <c r="T99" s="239" t="s">
        <v>57</v>
      </c>
      <c r="U99" s="239" t="s">
        <v>57</v>
      </c>
      <c r="V99" s="239" t="s">
        <v>33</v>
      </c>
      <c r="W99" s="239" t="s">
        <v>33</v>
      </c>
      <c r="X99" s="239">
        <v>43</v>
      </c>
      <c r="Y99" s="239">
        <v>30</v>
      </c>
      <c r="Z99" s="239">
        <v>32</v>
      </c>
      <c r="AA99" s="239">
        <v>42</v>
      </c>
      <c r="AB99" s="239">
        <v>0</v>
      </c>
    </row>
    <row r="100" spans="1:28" x14ac:dyDescent="0.2">
      <c r="A100" s="239" t="s">
        <v>3272</v>
      </c>
      <c r="B100" s="239" t="s">
        <v>30</v>
      </c>
      <c r="C100" s="239" t="s">
        <v>285</v>
      </c>
      <c r="D100" s="239" t="s">
        <v>286</v>
      </c>
      <c r="E100" s="239">
        <v>5</v>
      </c>
      <c r="I100" s="239" t="s">
        <v>36</v>
      </c>
      <c r="J100" s="240">
        <v>77</v>
      </c>
      <c r="K100" s="240">
        <v>8</v>
      </c>
      <c r="L100" s="239" t="s">
        <v>3275</v>
      </c>
      <c r="M100" s="239" t="s">
        <v>3276</v>
      </c>
      <c r="N100" s="239" t="s">
        <v>3276</v>
      </c>
      <c r="O100" s="240" t="s">
        <v>3276</v>
      </c>
      <c r="P100" s="239" t="s">
        <v>36</v>
      </c>
      <c r="Q100" s="240" t="s">
        <v>34</v>
      </c>
      <c r="R100" s="239" t="s">
        <v>40</v>
      </c>
      <c r="S100" s="239"/>
      <c r="W100" s="239" t="s">
        <v>909</v>
      </c>
      <c r="X100" s="239">
        <v>80</v>
      </c>
      <c r="Y100" s="239">
        <v>89</v>
      </c>
      <c r="Z100" s="239">
        <v>68</v>
      </c>
      <c r="AA100" s="239">
        <v>90</v>
      </c>
      <c r="AB100" s="239">
        <v>0</v>
      </c>
    </row>
    <row r="101" spans="1:28" x14ac:dyDescent="0.2">
      <c r="A101" s="239" t="s">
        <v>3272</v>
      </c>
      <c r="B101" s="239" t="s">
        <v>30</v>
      </c>
      <c r="C101" s="239" t="s">
        <v>287</v>
      </c>
      <c r="D101" s="239" t="s">
        <v>288</v>
      </c>
      <c r="E101" s="239">
        <v>5</v>
      </c>
      <c r="F101" s="239">
        <v>608</v>
      </c>
      <c r="G101" s="239" t="s">
        <v>33</v>
      </c>
      <c r="I101" s="239" t="s">
        <v>36</v>
      </c>
      <c r="J101" s="240">
        <v>97</v>
      </c>
      <c r="K101" s="240">
        <v>1</v>
      </c>
      <c r="O101" s="240" t="s">
        <v>3273</v>
      </c>
      <c r="P101" s="239" t="s">
        <v>36</v>
      </c>
      <c r="Q101" s="240" t="s">
        <v>36</v>
      </c>
      <c r="R101" s="239" t="s">
        <v>40</v>
      </c>
      <c r="S101" s="239" t="s">
        <v>33</v>
      </c>
      <c r="T101" s="239" t="s">
        <v>33</v>
      </c>
      <c r="U101" s="239" t="s">
        <v>33</v>
      </c>
      <c r="V101" s="239" t="s">
        <v>33</v>
      </c>
      <c r="W101" s="239" t="s">
        <v>33</v>
      </c>
      <c r="X101" s="239">
        <v>12</v>
      </c>
      <c r="Y101" s="239">
        <v>13</v>
      </c>
      <c r="Z101" s="239">
        <v>15</v>
      </c>
      <c r="AA101" s="239">
        <v>18</v>
      </c>
      <c r="AB101" s="239">
        <v>0</v>
      </c>
    </row>
    <row r="102" spans="1:28" x14ac:dyDescent="0.2">
      <c r="A102" s="239" t="s">
        <v>3272</v>
      </c>
      <c r="B102" s="239" t="s">
        <v>30</v>
      </c>
      <c r="C102" s="239" t="s">
        <v>291</v>
      </c>
      <c r="D102" s="239" t="s">
        <v>292</v>
      </c>
      <c r="E102" s="239">
        <v>5</v>
      </c>
      <c r="F102" s="239">
        <v>478</v>
      </c>
      <c r="G102" s="239" t="s">
        <v>57</v>
      </c>
      <c r="I102" s="239" t="s">
        <v>36</v>
      </c>
      <c r="J102" s="240">
        <v>82</v>
      </c>
      <c r="K102" s="240">
        <v>8</v>
      </c>
      <c r="L102" s="239" t="s">
        <v>3274</v>
      </c>
      <c r="M102" s="239" t="s">
        <v>3276</v>
      </c>
      <c r="N102" s="239" t="s">
        <v>3276</v>
      </c>
      <c r="O102" s="240" t="s">
        <v>3274</v>
      </c>
      <c r="P102" s="239" t="s">
        <v>36</v>
      </c>
      <c r="Q102" s="240" t="s">
        <v>34</v>
      </c>
      <c r="R102" s="239" t="s">
        <v>40</v>
      </c>
      <c r="S102" s="239" t="s">
        <v>57</v>
      </c>
      <c r="T102" s="239" t="s">
        <v>104</v>
      </c>
      <c r="U102" s="239" t="s">
        <v>104</v>
      </c>
      <c r="V102" s="239" t="s">
        <v>57</v>
      </c>
      <c r="W102" s="239" t="s">
        <v>104</v>
      </c>
      <c r="X102" s="239">
        <v>53</v>
      </c>
      <c r="Y102" s="239">
        <v>58</v>
      </c>
      <c r="Z102" s="239">
        <v>42</v>
      </c>
      <c r="AA102" s="239">
        <v>61</v>
      </c>
      <c r="AB102" s="239">
        <v>0</v>
      </c>
    </row>
    <row r="103" spans="1:28" x14ac:dyDescent="0.2">
      <c r="A103" s="239" t="s">
        <v>3272</v>
      </c>
      <c r="B103" s="239" t="s">
        <v>30</v>
      </c>
      <c r="C103" s="239" t="s">
        <v>293</v>
      </c>
      <c r="D103" s="239" t="s">
        <v>294</v>
      </c>
      <c r="E103" s="239">
        <v>5</v>
      </c>
      <c r="F103" s="239">
        <v>529</v>
      </c>
      <c r="G103" s="239" t="s">
        <v>33</v>
      </c>
      <c r="I103" s="239" t="s">
        <v>36</v>
      </c>
      <c r="J103" s="240">
        <v>90</v>
      </c>
      <c r="K103" s="240">
        <v>8</v>
      </c>
      <c r="L103" s="239" t="s">
        <v>3274</v>
      </c>
      <c r="M103" s="239" t="s">
        <v>3274</v>
      </c>
      <c r="N103" s="239" t="s">
        <v>3276</v>
      </c>
      <c r="O103" s="240" t="s">
        <v>3274</v>
      </c>
      <c r="P103" s="239" t="s">
        <v>36</v>
      </c>
      <c r="Q103" s="240" t="s">
        <v>34</v>
      </c>
      <c r="R103" s="239" t="s">
        <v>40</v>
      </c>
      <c r="S103" s="239" t="s">
        <v>57</v>
      </c>
      <c r="T103" s="239" t="s">
        <v>104</v>
      </c>
      <c r="U103" s="239" t="s">
        <v>57</v>
      </c>
      <c r="V103" s="239" t="s">
        <v>57</v>
      </c>
      <c r="W103" s="239" t="s">
        <v>104</v>
      </c>
      <c r="X103" s="239">
        <v>42</v>
      </c>
      <c r="Y103" s="239">
        <v>42</v>
      </c>
      <c r="Z103" s="239">
        <v>38</v>
      </c>
      <c r="AA103" s="239">
        <v>51</v>
      </c>
      <c r="AB103" s="239">
        <v>0</v>
      </c>
    </row>
    <row r="104" spans="1:28" x14ac:dyDescent="0.2">
      <c r="A104" s="239" t="s">
        <v>3272</v>
      </c>
      <c r="B104" s="239" t="s">
        <v>30</v>
      </c>
      <c r="C104" s="239" t="s">
        <v>295</v>
      </c>
      <c r="D104" s="239" t="s">
        <v>296</v>
      </c>
      <c r="E104" s="239">
        <v>5</v>
      </c>
      <c r="F104" s="239">
        <v>407</v>
      </c>
      <c r="G104" s="239" t="s">
        <v>46</v>
      </c>
      <c r="I104" s="239" t="s">
        <v>36</v>
      </c>
      <c r="J104" s="240">
        <v>72</v>
      </c>
      <c r="K104" s="240">
        <v>8</v>
      </c>
      <c r="L104" s="239" t="s">
        <v>3276</v>
      </c>
      <c r="M104" s="239" t="s">
        <v>3276</v>
      </c>
      <c r="N104" s="239" t="s">
        <v>3276</v>
      </c>
      <c r="O104" s="240" t="s">
        <v>3277</v>
      </c>
      <c r="P104" s="239" t="s">
        <v>36</v>
      </c>
      <c r="Q104" s="240" t="s">
        <v>34</v>
      </c>
      <c r="R104" s="239" t="s">
        <v>35</v>
      </c>
      <c r="S104" s="239" t="s">
        <v>57</v>
      </c>
      <c r="T104" s="239" t="s">
        <v>46</v>
      </c>
      <c r="U104" s="239" t="s">
        <v>57</v>
      </c>
      <c r="V104" s="239" t="s">
        <v>104</v>
      </c>
      <c r="W104" s="239" t="s">
        <v>104</v>
      </c>
      <c r="X104" s="239">
        <v>65</v>
      </c>
      <c r="Y104" s="239">
        <v>55</v>
      </c>
      <c r="Z104" s="239">
        <v>53</v>
      </c>
      <c r="AA104" s="239">
        <v>42</v>
      </c>
      <c r="AB104" s="239">
        <v>1</v>
      </c>
    </row>
    <row r="105" spans="1:28" x14ac:dyDescent="0.2">
      <c r="A105" s="239" t="s">
        <v>3272</v>
      </c>
      <c r="B105" s="239" t="s">
        <v>30</v>
      </c>
      <c r="C105" s="239" t="s">
        <v>297</v>
      </c>
      <c r="D105" s="239" t="s">
        <v>298</v>
      </c>
      <c r="E105" s="239">
        <v>5</v>
      </c>
      <c r="F105" s="239">
        <v>485</v>
      </c>
      <c r="G105" s="239" t="s">
        <v>57</v>
      </c>
      <c r="I105" s="239" t="s">
        <v>36</v>
      </c>
      <c r="J105" s="240">
        <v>85</v>
      </c>
      <c r="K105" s="240">
        <v>6</v>
      </c>
      <c r="L105" s="239" t="s">
        <v>3277</v>
      </c>
      <c r="M105" s="239" t="s">
        <v>3274</v>
      </c>
      <c r="N105" s="239" t="s">
        <v>3274</v>
      </c>
      <c r="O105" s="240" t="s">
        <v>3274</v>
      </c>
      <c r="P105" s="239" t="s">
        <v>36</v>
      </c>
      <c r="Q105" s="240" t="s">
        <v>34</v>
      </c>
      <c r="R105" s="239" t="s">
        <v>35</v>
      </c>
      <c r="S105" s="239" t="s">
        <v>57</v>
      </c>
      <c r="T105" s="239" t="s">
        <v>33</v>
      </c>
      <c r="U105" s="239" t="s">
        <v>214</v>
      </c>
      <c r="V105" s="239" t="s">
        <v>57</v>
      </c>
      <c r="W105" s="239" t="s">
        <v>57</v>
      </c>
      <c r="X105" s="239">
        <v>42</v>
      </c>
      <c r="Y105" s="239">
        <v>59</v>
      </c>
      <c r="Z105" s="239">
        <v>33</v>
      </c>
      <c r="AA105" s="239">
        <v>68</v>
      </c>
      <c r="AB105" s="239">
        <v>1</v>
      </c>
    </row>
    <row r="106" spans="1:28" x14ac:dyDescent="0.2">
      <c r="A106" s="239" t="s">
        <v>3272</v>
      </c>
      <c r="B106" s="239" t="s">
        <v>30</v>
      </c>
      <c r="C106" s="239" t="s">
        <v>299</v>
      </c>
      <c r="D106" s="239" t="s">
        <v>2240</v>
      </c>
      <c r="E106" s="239">
        <v>5</v>
      </c>
      <c r="F106" s="239">
        <v>441</v>
      </c>
      <c r="G106" s="239" t="s">
        <v>57</v>
      </c>
      <c r="I106" s="239" t="s">
        <v>36</v>
      </c>
      <c r="J106" s="240">
        <v>90</v>
      </c>
      <c r="K106" s="240">
        <v>8</v>
      </c>
      <c r="L106" s="239" t="s">
        <v>3276</v>
      </c>
      <c r="M106" s="239" t="s">
        <v>3276</v>
      </c>
      <c r="N106" s="239" t="s">
        <v>3274</v>
      </c>
      <c r="O106" s="240" t="s">
        <v>3274</v>
      </c>
      <c r="P106" s="239" t="s">
        <v>36</v>
      </c>
      <c r="Q106" s="240" t="s">
        <v>34</v>
      </c>
      <c r="R106" s="239" t="s">
        <v>35</v>
      </c>
      <c r="S106" s="239" t="s">
        <v>57</v>
      </c>
      <c r="T106" s="239" t="s">
        <v>214</v>
      </c>
      <c r="U106" s="239" t="s">
        <v>46</v>
      </c>
      <c r="V106" s="239" t="s">
        <v>57</v>
      </c>
      <c r="W106" s="239" t="s">
        <v>57</v>
      </c>
      <c r="X106" s="239">
        <v>66</v>
      </c>
      <c r="Y106" s="239">
        <v>59</v>
      </c>
      <c r="Z106" s="239">
        <v>39</v>
      </c>
      <c r="AA106" s="239">
        <v>60</v>
      </c>
      <c r="AB106" s="239">
        <v>0</v>
      </c>
    </row>
    <row r="107" spans="1:28" x14ac:dyDescent="0.2">
      <c r="A107" s="239" t="s">
        <v>3272</v>
      </c>
      <c r="B107" s="239" t="s">
        <v>30</v>
      </c>
      <c r="C107" s="239" t="s">
        <v>2315</v>
      </c>
      <c r="D107" s="239" t="s">
        <v>2316</v>
      </c>
      <c r="E107" s="239">
        <v>5</v>
      </c>
      <c r="F107" s="239">
        <v>335</v>
      </c>
      <c r="G107" s="239" t="s">
        <v>214</v>
      </c>
      <c r="I107" s="239" t="s">
        <v>36</v>
      </c>
      <c r="J107" s="240">
        <v>82</v>
      </c>
      <c r="K107" s="240">
        <v>0</v>
      </c>
      <c r="O107" s="240" t="s">
        <v>3276</v>
      </c>
      <c r="P107" s="239" t="s">
        <v>34</v>
      </c>
      <c r="Q107" s="240" t="s">
        <v>36</v>
      </c>
      <c r="R107" s="239" t="s">
        <v>35</v>
      </c>
      <c r="X107" s="239">
        <v>66</v>
      </c>
      <c r="Y107" s="239"/>
      <c r="Z107" s="239">
        <v>58</v>
      </c>
      <c r="AA107" s="239"/>
      <c r="AB107" s="239">
        <v>0</v>
      </c>
    </row>
    <row r="108" spans="1:28" x14ac:dyDescent="0.2">
      <c r="A108" s="239" t="s">
        <v>3272</v>
      </c>
      <c r="B108" s="239" t="s">
        <v>30</v>
      </c>
      <c r="C108" s="239" t="s">
        <v>302</v>
      </c>
      <c r="D108" s="239" t="s">
        <v>303</v>
      </c>
      <c r="E108" s="239">
        <v>5</v>
      </c>
      <c r="F108" s="239">
        <v>453</v>
      </c>
      <c r="G108" s="239" t="s">
        <v>57</v>
      </c>
      <c r="I108" s="239" t="s">
        <v>36</v>
      </c>
      <c r="J108" s="240">
        <v>79</v>
      </c>
      <c r="K108" s="240">
        <v>5</v>
      </c>
      <c r="L108" s="239" t="s">
        <v>3275</v>
      </c>
      <c r="M108" s="239" t="s">
        <v>3273</v>
      </c>
      <c r="N108" s="239" t="s">
        <v>3274</v>
      </c>
      <c r="O108" s="240" t="s">
        <v>3276</v>
      </c>
      <c r="P108" s="239" t="s">
        <v>36</v>
      </c>
      <c r="Q108" s="240" t="s">
        <v>34</v>
      </c>
      <c r="R108" s="239" t="s">
        <v>35</v>
      </c>
      <c r="S108" s="239" t="s">
        <v>104</v>
      </c>
      <c r="T108" s="239" t="s">
        <v>57</v>
      </c>
      <c r="U108" s="239" t="s">
        <v>57</v>
      </c>
      <c r="V108" s="239" t="s">
        <v>57</v>
      </c>
      <c r="W108" s="239" t="s">
        <v>57</v>
      </c>
      <c r="X108" s="239">
        <v>47</v>
      </c>
      <c r="Y108" s="239">
        <v>44</v>
      </c>
      <c r="Z108" s="239">
        <v>43</v>
      </c>
      <c r="AA108" s="239">
        <v>42</v>
      </c>
      <c r="AB108" s="239">
        <v>0</v>
      </c>
    </row>
    <row r="109" spans="1:28" x14ac:dyDescent="0.2">
      <c r="A109" s="239" t="s">
        <v>3272</v>
      </c>
      <c r="B109" s="239" t="s">
        <v>30</v>
      </c>
      <c r="C109" s="239" t="s">
        <v>304</v>
      </c>
      <c r="D109" s="239" t="s">
        <v>305</v>
      </c>
      <c r="E109" s="239">
        <v>5</v>
      </c>
      <c r="F109" s="239">
        <v>440</v>
      </c>
      <c r="G109" s="239" t="s">
        <v>57</v>
      </c>
      <c r="I109" s="239" t="s">
        <v>36</v>
      </c>
      <c r="J109" s="240">
        <v>79</v>
      </c>
      <c r="K109" s="240">
        <v>7</v>
      </c>
      <c r="L109" s="239" t="s">
        <v>3274</v>
      </c>
      <c r="M109" s="239" t="s">
        <v>3274</v>
      </c>
      <c r="N109" s="239" t="s">
        <v>3274</v>
      </c>
      <c r="O109" s="240" t="s">
        <v>3276</v>
      </c>
      <c r="P109" s="239" t="s">
        <v>36</v>
      </c>
      <c r="Q109" s="240" t="s">
        <v>34</v>
      </c>
      <c r="R109" s="239" t="s">
        <v>35</v>
      </c>
      <c r="S109" s="239" t="s">
        <v>33</v>
      </c>
      <c r="T109" s="239" t="s">
        <v>33</v>
      </c>
      <c r="U109" s="239" t="s">
        <v>57</v>
      </c>
      <c r="V109" s="239" t="s">
        <v>57</v>
      </c>
      <c r="W109" s="239" t="s">
        <v>57</v>
      </c>
      <c r="X109" s="239">
        <v>46</v>
      </c>
      <c r="Y109" s="239">
        <v>40</v>
      </c>
      <c r="Z109" s="239">
        <v>33</v>
      </c>
      <c r="AA109" s="239">
        <v>52</v>
      </c>
      <c r="AB109" s="239">
        <v>0</v>
      </c>
    </row>
    <row r="110" spans="1:28" x14ac:dyDescent="0.2">
      <c r="A110" s="239" t="s">
        <v>3272</v>
      </c>
      <c r="B110" s="239" t="s">
        <v>30</v>
      </c>
      <c r="C110" s="239" t="s">
        <v>306</v>
      </c>
      <c r="D110" s="239" t="s">
        <v>307</v>
      </c>
      <c r="E110" s="239">
        <v>5</v>
      </c>
      <c r="F110" s="239">
        <v>571</v>
      </c>
      <c r="G110" s="239" t="s">
        <v>33</v>
      </c>
      <c r="I110" s="239" t="s">
        <v>36</v>
      </c>
      <c r="J110" s="240">
        <v>82</v>
      </c>
      <c r="K110" s="240">
        <v>3</v>
      </c>
      <c r="M110" s="239" t="s">
        <v>3273</v>
      </c>
      <c r="N110" s="239" t="s">
        <v>3273</v>
      </c>
      <c r="O110" s="240" t="s">
        <v>3273</v>
      </c>
      <c r="P110" s="239" t="s">
        <v>36</v>
      </c>
      <c r="Q110" s="240" t="s">
        <v>36</v>
      </c>
      <c r="R110" s="239" t="s">
        <v>35</v>
      </c>
      <c r="S110" s="239" t="s">
        <v>33</v>
      </c>
      <c r="T110" s="239" t="s">
        <v>33</v>
      </c>
      <c r="U110" s="239" t="s">
        <v>104</v>
      </c>
      <c r="V110" s="239" t="s">
        <v>33</v>
      </c>
      <c r="W110" s="239" t="s">
        <v>33</v>
      </c>
      <c r="X110" s="239">
        <v>26</v>
      </c>
      <c r="Y110" s="239">
        <v>20</v>
      </c>
      <c r="Z110" s="239">
        <v>25</v>
      </c>
      <c r="AA110" s="239">
        <v>28</v>
      </c>
      <c r="AB110" s="239">
        <v>0</v>
      </c>
    </row>
    <row r="111" spans="1:28" x14ac:dyDescent="0.2">
      <c r="A111" s="239" t="s">
        <v>3272</v>
      </c>
      <c r="B111" s="239" t="s">
        <v>30</v>
      </c>
      <c r="C111" s="239" t="s">
        <v>314</v>
      </c>
      <c r="D111" s="239" t="s">
        <v>315</v>
      </c>
      <c r="E111" s="239">
        <v>5</v>
      </c>
      <c r="F111" s="239">
        <v>562</v>
      </c>
      <c r="G111" s="239" t="s">
        <v>33</v>
      </c>
      <c r="I111" s="239" t="s">
        <v>36</v>
      </c>
      <c r="J111" s="240">
        <v>79</v>
      </c>
      <c r="K111" s="240">
        <v>7</v>
      </c>
      <c r="L111" s="239" t="s">
        <v>3274</v>
      </c>
      <c r="M111" s="239" t="s">
        <v>3274</v>
      </c>
      <c r="N111" s="239" t="s">
        <v>3274</v>
      </c>
      <c r="O111" s="240" t="s">
        <v>3276</v>
      </c>
      <c r="P111" s="239" t="s">
        <v>36</v>
      </c>
      <c r="Q111" s="240" t="s">
        <v>34</v>
      </c>
      <c r="R111" s="239" t="s">
        <v>35</v>
      </c>
      <c r="S111" s="239" t="s">
        <v>33</v>
      </c>
      <c r="T111" s="239" t="s">
        <v>33</v>
      </c>
      <c r="U111" s="239" t="s">
        <v>33</v>
      </c>
      <c r="V111" s="239" t="s">
        <v>33</v>
      </c>
      <c r="W111" s="239" t="s">
        <v>33</v>
      </c>
      <c r="X111" s="239">
        <v>37</v>
      </c>
      <c r="Y111" s="239">
        <v>33</v>
      </c>
      <c r="Z111" s="239">
        <v>27</v>
      </c>
      <c r="AA111" s="239">
        <v>31</v>
      </c>
      <c r="AB111" s="239">
        <v>0</v>
      </c>
    </row>
    <row r="112" spans="1:28" x14ac:dyDescent="0.2">
      <c r="A112" s="239" t="s">
        <v>3272</v>
      </c>
      <c r="B112" s="239" t="s">
        <v>30</v>
      </c>
      <c r="C112" s="239" t="s">
        <v>316</v>
      </c>
      <c r="D112" s="239" t="s">
        <v>317</v>
      </c>
      <c r="E112" s="239">
        <v>5</v>
      </c>
      <c r="F112" s="239">
        <v>471</v>
      </c>
      <c r="G112" s="239" t="s">
        <v>57</v>
      </c>
      <c r="I112" s="239" t="s">
        <v>36</v>
      </c>
      <c r="J112" s="240">
        <v>77</v>
      </c>
      <c r="K112" s="240">
        <v>7</v>
      </c>
      <c r="L112" s="239" t="s">
        <v>3276</v>
      </c>
      <c r="M112" s="239" t="s">
        <v>3274</v>
      </c>
      <c r="N112" s="239" t="s">
        <v>3276</v>
      </c>
      <c r="O112" s="240" t="s">
        <v>3276</v>
      </c>
      <c r="P112" s="239" t="s">
        <v>36</v>
      </c>
      <c r="Q112" s="240" t="s">
        <v>34</v>
      </c>
      <c r="R112" s="239" t="s">
        <v>35</v>
      </c>
      <c r="S112" s="239" t="s">
        <v>57</v>
      </c>
      <c r="T112" s="239" t="s">
        <v>33</v>
      </c>
      <c r="U112" s="239"/>
      <c r="W112" s="239" t="s">
        <v>104</v>
      </c>
      <c r="X112" s="239">
        <v>51</v>
      </c>
      <c r="Y112" s="239">
        <v>41</v>
      </c>
      <c r="Z112" s="239">
        <v>49</v>
      </c>
      <c r="AA112" s="239">
        <v>55</v>
      </c>
      <c r="AB112" s="239">
        <v>0</v>
      </c>
    </row>
    <row r="113" spans="1:28" x14ac:dyDescent="0.2">
      <c r="A113" s="239" t="s">
        <v>3272</v>
      </c>
      <c r="B113" s="239" t="s">
        <v>30</v>
      </c>
      <c r="C113" s="239" t="s">
        <v>320</v>
      </c>
      <c r="D113" s="239" t="s">
        <v>321</v>
      </c>
      <c r="E113" s="239">
        <v>5</v>
      </c>
      <c r="F113" s="239">
        <v>496</v>
      </c>
      <c r="G113" s="239" t="s">
        <v>104</v>
      </c>
      <c r="I113" s="239" t="s">
        <v>36</v>
      </c>
      <c r="J113" s="240">
        <v>74</v>
      </c>
      <c r="K113" s="240">
        <v>7</v>
      </c>
      <c r="L113" s="239" t="s">
        <v>3274</v>
      </c>
      <c r="M113" s="239" t="s">
        <v>3274</v>
      </c>
      <c r="N113" s="239" t="s">
        <v>3274</v>
      </c>
      <c r="O113" s="240" t="s">
        <v>3276</v>
      </c>
      <c r="P113" s="239" t="s">
        <v>36</v>
      </c>
      <c r="Q113" s="240" t="s">
        <v>34</v>
      </c>
      <c r="R113" s="239" t="s">
        <v>35</v>
      </c>
      <c r="S113" s="239" t="s">
        <v>57</v>
      </c>
      <c r="T113" s="239" t="s">
        <v>104</v>
      </c>
      <c r="U113" s="239" t="s">
        <v>104</v>
      </c>
      <c r="V113" s="239" t="s">
        <v>214</v>
      </c>
      <c r="W113" s="239" t="s">
        <v>104</v>
      </c>
      <c r="X113" s="239">
        <v>38</v>
      </c>
      <c r="Y113" s="239">
        <v>37</v>
      </c>
      <c r="Z113" s="239">
        <v>34</v>
      </c>
      <c r="AA113" s="239">
        <v>53</v>
      </c>
      <c r="AB113" s="239">
        <v>0</v>
      </c>
    </row>
    <row r="114" spans="1:28" x14ac:dyDescent="0.2">
      <c r="A114" s="239" t="s">
        <v>3272</v>
      </c>
      <c r="B114" s="239" t="s">
        <v>30</v>
      </c>
      <c r="C114" s="239" t="s">
        <v>322</v>
      </c>
      <c r="D114" s="239" t="s">
        <v>323</v>
      </c>
      <c r="E114" s="239">
        <v>5</v>
      </c>
      <c r="F114" s="239">
        <v>512</v>
      </c>
      <c r="G114" s="239" t="s">
        <v>104</v>
      </c>
      <c r="I114" s="239" t="s">
        <v>36</v>
      </c>
      <c r="J114" s="240">
        <v>74</v>
      </c>
      <c r="K114" s="240">
        <v>4</v>
      </c>
      <c r="L114" s="239" t="s">
        <v>3273</v>
      </c>
      <c r="M114" s="239" t="s">
        <v>3273</v>
      </c>
      <c r="N114" s="239" t="s">
        <v>3273</v>
      </c>
      <c r="O114" s="240" t="s">
        <v>3276</v>
      </c>
      <c r="P114" s="239" t="s">
        <v>36</v>
      </c>
      <c r="Q114" s="240" t="s">
        <v>34</v>
      </c>
      <c r="R114" s="239" t="s">
        <v>35</v>
      </c>
      <c r="S114" s="239" t="s">
        <v>33</v>
      </c>
      <c r="T114" s="239" t="s">
        <v>33</v>
      </c>
      <c r="U114" s="239" t="s">
        <v>104</v>
      </c>
      <c r="V114" s="239" t="s">
        <v>57</v>
      </c>
      <c r="W114" s="239" t="s">
        <v>33</v>
      </c>
      <c r="X114" s="239">
        <v>32</v>
      </c>
      <c r="Y114" s="239">
        <v>32</v>
      </c>
      <c r="Z114" s="239">
        <v>31</v>
      </c>
      <c r="AA114" s="239">
        <v>32</v>
      </c>
      <c r="AB114" s="239">
        <v>0</v>
      </c>
    </row>
    <row r="115" spans="1:28" x14ac:dyDescent="0.2">
      <c r="A115" s="239" t="s">
        <v>3272</v>
      </c>
      <c r="B115" s="239" t="s">
        <v>30</v>
      </c>
      <c r="C115" s="239" t="s">
        <v>324</v>
      </c>
      <c r="D115" s="239" t="s">
        <v>325</v>
      </c>
      <c r="E115" s="239">
        <v>5</v>
      </c>
      <c r="F115" s="239">
        <v>562</v>
      </c>
      <c r="G115" s="239" t="s">
        <v>33</v>
      </c>
      <c r="I115" s="239" t="s">
        <v>36</v>
      </c>
      <c r="J115" s="240">
        <v>82</v>
      </c>
      <c r="K115" s="240">
        <v>2</v>
      </c>
      <c r="N115" s="239" t="s">
        <v>3273</v>
      </c>
      <c r="O115" s="240" t="s">
        <v>3273</v>
      </c>
      <c r="P115" s="239" t="s">
        <v>36</v>
      </c>
      <c r="Q115" s="240" t="s">
        <v>36</v>
      </c>
      <c r="R115" s="239" t="s">
        <v>40</v>
      </c>
      <c r="S115" s="239" t="s">
        <v>33</v>
      </c>
      <c r="T115" s="239" t="s">
        <v>33</v>
      </c>
      <c r="U115" s="239" t="s">
        <v>33</v>
      </c>
      <c r="V115" s="239" t="s">
        <v>33</v>
      </c>
      <c r="W115" s="239" t="s">
        <v>33</v>
      </c>
      <c r="X115" s="239">
        <v>26</v>
      </c>
      <c r="Y115" s="239">
        <v>25</v>
      </c>
      <c r="Z115" s="239">
        <v>24</v>
      </c>
      <c r="AA115" s="239">
        <v>29</v>
      </c>
      <c r="AB115" s="239">
        <v>0</v>
      </c>
    </row>
    <row r="116" spans="1:28" x14ac:dyDescent="0.2">
      <c r="A116" s="239" t="s">
        <v>3272</v>
      </c>
      <c r="B116" s="239" t="s">
        <v>30</v>
      </c>
      <c r="C116" s="239" t="s">
        <v>326</v>
      </c>
      <c r="D116" s="239" t="s">
        <v>327</v>
      </c>
      <c r="E116" s="239">
        <v>5</v>
      </c>
      <c r="F116" s="239">
        <v>423</v>
      </c>
      <c r="G116" s="239" t="s">
        <v>46</v>
      </c>
      <c r="I116" s="239" t="s">
        <v>36</v>
      </c>
      <c r="J116" s="240">
        <v>72</v>
      </c>
      <c r="K116" s="240">
        <v>6</v>
      </c>
      <c r="L116" s="239" t="s">
        <v>3273</v>
      </c>
      <c r="M116" s="239" t="s">
        <v>3276</v>
      </c>
      <c r="N116" s="239" t="s">
        <v>3274</v>
      </c>
      <c r="O116" s="240" t="s">
        <v>3276</v>
      </c>
      <c r="P116" s="239" t="s">
        <v>36</v>
      </c>
      <c r="Q116" s="240" t="s">
        <v>34</v>
      </c>
      <c r="R116" s="239" t="s">
        <v>35</v>
      </c>
      <c r="S116" s="239" t="s">
        <v>57</v>
      </c>
      <c r="T116" s="239" t="s">
        <v>57</v>
      </c>
      <c r="U116" s="239" t="s">
        <v>57</v>
      </c>
      <c r="V116" s="239" t="s">
        <v>214</v>
      </c>
      <c r="W116" s="239" t="s">
        <v>57</v>
      </c>
      <c r="X116" s="239">
        <v>62</v>
      </c>
      <c r="Y116" s="239">
        <v>55</v>
      </c>
      <c r="Z116" s="239">
        <v>49</v>
      </c>
      <c r="AA116" s="239">
        <v>49</v>
      </c>
      <c r="AB116" s="239">
        <v>0</v>
      </c>
    </row>
    <row r="117" spans="1:28" x14ac:dyDescent="0.2">
      <c r="A117" s="239" t="s">
        <v>3272</v>
      </c>
      <c r="B117" s="239" t="s">
        <v>30</v>
      </c>
      <c r="C117" s="239" t="s">
        <v>328</v>
      </c>
      <c r="D117" s="239" t="s">
        <v>329</v>
      </c>
      <c r="E117" s="239">
        <v>5</v>
      </c>
      <c r="F117" s="239">
        <v>547</v>
      </c>
      <c r="G117" s="239" t="s">
        <v>33</v>
      </c>
      <c r="I117" s="239" t="s">
        <v>36</v>
      </c>
      <c r="J117" s="240">
        <v>87</v>
      </c>
      <c r="K117" s="240">
        <v>2</v>
      </c>
      <c r="N117" s="239" t="s">
        <v>3273</v>
      </c>
      <c r="O117" s="240" t="s">
        <v>3273</v>
      </c>
      <c r="P117" s="239" t="s">
        <v>36</v>
      </c>
      <c r="Q117" s="240" t="s">
        <v>34</v>
      </c>
      <c r="R117" s="239" t="s">
        <v>35</v>
      </c>
      <c r="S117" s="239" t="s">
        <v>33</v>
      </c>
      <c r="T117" s="239" t="s">
        <v>104</v>
      </c>
      <c r="U117" s="239" t="s">
        <v>33</v>
      </c>
      <c r="V117" s="239" t="s">
        <v>104</v>
      </c>
      <c r="W117" s="239" t="s">
        <v>33</v>
      </c>
      <c r="X117" s="239">
        <v>26</v>
      </c>
      <c r="Y117" s="239">
        <v>33</v>
      </c>
      <c r="Z117" s="239">
        <v>23</v>
      </c>
      <c r="AA117" s="239">
        <v>42</v>
      </c>
      <c r="AB117" s="239">
        <v>0</v>
      </c>
    </row>
    <row r="118" spans="1:28" x14ac:dyDescent="0.2">
      <c r="A118" s="239" t="s">
        <v>3272</v>
      </c>
      <c r="B118" s="239" t="s">
        <v>30</v>
      </c>
      <c r="C118" s="239" t="s">
        <v>330</v>
      </c>
      <c r="D118" s="239" t="s">
        <v>331</v>
      </c>
      <c r="E118" s="239">
        <v>5</v>
      </c>
      <c r="F118" s="239">
        <v>584</v>
      </c>
      <c r="G118" s="239" t="s">
        <v>33</v>
      </c>
      <c r="I118" s="239" t="s">
        <v>36</v>
      </c>
      <c r="J118" s="240">
        <v>92</v>
      </c>
      <c r="K118" s="240">
        <v>1</v>
      </c>
      <c r="O118" s="240" t="s">
        <v>3273</v>
      </c>
      <c r="P118" s="239" t="s">
        <v>36</v>
      </c>
      <c r="Q118" s="240" t="s">
        <v>34</v>
      </c>
      <c r="R118" s="239" t="s">
        <v>35</v>
      </c>
      <c r="S118" s="239" t="s">
        <v>33</v>
      </c>
      <c r="T118" s="239" t="s">
        <v>33</v>
      </c>
      <c r="U118" s="239" t="s">
        <v>33</v>
      </c>
      <c r="V118" s="239" t="s">
        <v>33</v>
      </c>
      <c r="W118" s="239" t="s">
        <v>104</v>
      </c>
      <c r="X118" s="239">
        <v>22</v>
      </c>
      <c r="Y118" s="239">
        <v>33</v>
      </c>
      <c r="Z118" s="239">
        <v>24</v>
      </c>
      <c r="AA118" s="239">
        <v>33</v>
      </c>
      <c r="AB118" s="239">
        <v>0</v>
      </c>
    </row>
    <row r="119" spans="1:28" x14ac:dyDescent="0.2">
      <c r="A119" s="239" t="s">
        <v>3272</v>
      </c>
      <c r="B119" s="239" t="s">
        <v>30</v>
      </c>
      <c r="C119" s="239" t="s">
        <v>332</v>
      </c>
      <c r="D119" s="239" t="s">
        <v>333</v>
      </c>
      <c r="E119" s="239">
        <v>5</v>
      </c>
      <c r="F119" s="239">
        <v>513</v>
      </c>
      <c r="G119" s="239" t="s">
        <v>104</v>
      </c>
      <c r="I119" s="239" t="s">
        <v>36</v>
      </c>
      <c r="J119" s="240">
        <v>74</v>
      </c>
      <c r="K119" s="240">
        <v>7</v>
      </c>
      <c r="L119" s="239" t="s">
        <v>3274</v>
      </c>
      <c r="M119" s="239" t="s">
        <v>3274</v>
      </c>
      <c r="N119" s="239" t="s">
        <v>3276</v>
      </c>
      <c r="O119" s="240" t="s">
        <v>3276</v>
      </c>
      <c r="P119" s="239" t="s">
        <v>36</v>
      </c>
      <c r="Q119" s="240" t="s">
        <v>34</v>
      </c>
      <c r="R119" s="239" t="s">
        <v>40</v>
      </c>
      <c r="S119" s="239" t="s">
        <v>33</v>
      </c>
      <c r="T119" s="239" t="s">
        <v>33</v>
      </c>
      <c r="U119" s="239" t="s">
        <v>33</v>
      </c>
      <c r="V119" s="239" t="s">
        <v>57</v>
      </c>
      <c r="W119" s="239" t="s">
        <v>33</v>
      </c>
      <c r="X119" s="239">
        <v>39</v>
      </c>
      <c r="Y119" s="239">
        <v>40</v>
      </c>
      <c r="Z119" s="239">
        <v>44</v>
      </c>
      <c r="AA119" s="239">
        <v>44</v>
      </c>
      <c r="AB119" s="239">
        <v>0</v>
      </c>
    </row>
    <row r="120" spans="1:28" x14ac:dyDescent="0.2">
      <c r="A120" s="239" t="s">
        <v>3272</v>
      </c>
      <c r="B120" s="239" t="s">
        <v>30</v>
      </c>
      <c r="C120" s="239" t="s">
        <v>334</v>
      </c>
      <c r="D120" s="239" t="s">
        <v>335</v>
      </c>
      <c r="E120" s="239">
        <v>5</v>
      </c>
      <c r="F120" s="239">
        <v>514</v>
      </c>
      <c r="G120" s="239" t="s">
        <v>104</v>
      </c>
      <c r="I120" s="239" t="s">
        <v>36</v>
      </c>
      <c r="J120" s="240">
        <v>82</v>
      </c>
      <c r="K120" s="240">
        <v>7</v>
      </c>
      <c r="L120" s="239" t="s">
        <v>3274</v>
      </c>
      <c r="M120" s="239" t="s">
        <v>3274</v>
      </c>
      <c r="N120" s="239" t="s">
        <v>3274</v>
      </c>
      <c r="O120" s="240" t="s">
        <v>3274</v>
      </c>
      <c r="P120" s="239" t="s">
        <v>36</v>
      </c>
      <c r="Q120" s="240" t="s">
        <v>34</v>
      </c>
      <c r="R120" s="239" t="s">
        <v>35</v>
      </c>
      <c r="S120" s="239" t="s">
        <v>33</v>
      </c>
      <c r="T120" s="239" t="s">
        <v>33</v>
      </c>
      <c r="U120" s="239" t="s">
        <v>33</v>
      </c>
      <c r="V120" s="239" t="s">
        <v>57</v>
      </c>
      <c r="W120" s="239" t="s">
        <v>33</v>
      </c>
      <c r="X120" s="239">
        <v>38</v>
      </c>
      <c r="Y120" s="239">
        <v>38</v>
      </c>
      <c r="Z120" s="239">
        <v>31</v>
      </c>
      <c r="AA120" s="239">
        <v>45</v>
      </c>
      <c r="AB120" s="239">
        <v>0</v>
      </c>
    </row>
    <row r="121" spans="1:28" x14ac:dyDescent="0.2">
      <c r="A121" s="239" t="s">
        <v>3272</v>
      </c>
      <c r="B121" s="239" t="s">
        <v>30</v>
      </c>
      <c r="C121" s="239" t="s">
        <v>336</v>
      </c>
      <c r="D121" s="239" t="s">
        <v>337</v>
      </c>
      <c r="E121" s="239">
        <v>5</v>
      </c>
      <c r="F121" s="239">
        <v>525</v>
      </c>
      <c r="G121" s="239" t="s">
        <v>33</v>
      </c>
      <c r="I121" s="239" t="s">
        <v>36</v>
      </c>
      <c r="J121" s="240">
        <v>87</v>
      </c>
      <c r="K121" s="240">
        <v>8</v>
      </c>
      <c r="L121" s="239" t="s">
        <v>3276</v>
      </c>
      <c r="M121" s="239" t="s">
        <v>3274</v>
      </c>
      <c r="N121" s="239" t="s">
        <v>3276</v>
      </c>
      <c r="O121" s="240" t="s">
        <v>3274</v>
      </c>
      <c r="P121" s="239" t="s">
        <v>36</v>
      </c>
      <c r="Q121" s="240" t="s">
        <v>34</v>
      </c>
      <c r="R121" s="239" t="s">
        <v>35</v>
      </c>
      <c r="S121" s="239" t="s">
        <v>57</v>
      </c>
      <c r="T121" s="239" t="s">
        <v>104</v>
      </c>
      <c r="U121" s="239" t="s">
        <v>104</v>
      </c>
      <c r="V121" s="239" t="s">
        <v>57</v>
      </c>
      <c r="W121" s="239" t="s">
        <v>104</v>
      </c>
      <c r="X121" s="239">
        <v>40</v>
      </c>
      <c r="Y121" s="239">
        <v>43</v>
      </c>
      <c r="Z121" s="239">
        <v>35</v>
      </c>
      <c r="AA121" s="239">
        <v>58</v>
      </c>
      <c r="AB121" s="239">
        <v>0</v>
      </c>
    </row>
    <row r="122" spans="1:28" x14ac:dyDescent="0.2">
      <c r="A122" s="239" t="s">
        <v>3272</v>
      </c>
      <c r="B122" s="239" t="s">
        <v>30</v>
      </c>
      <c r="C122" s="239" t="s">
        <v>338</v>
      </c>
      <c r="D122" s="239" t="s">
        <v>339</v>
      </c>
      <c r="E122" s="239">
        <v>5</v>
      </c>
      <c r="F122" s="239">
        <v>422</v>
      </c>
      <c r="G122" s="239" t="s">
        <v>46</v>
      </c>
      <c r="I122" s="239" t="s">
        <v>36</v>
      </c>
      <c r="J122" s="240">
        <v>82</v>
      </c>
      <c r="K122" s="240">
        <v>5</v>
      </c>
      <c r="L122" s="239" t="s">
        <v>3273</v>
      </c>
      <c r="M122" s="239" t="s">
        <v>3273</v>
      </c>
      <c r="N122" s="239" t="s">
        <v>3274</v>
      </c>
      <c r="O122" s="240" t="s">
        <v>3276</v>
      </c>
      <c r="P122" s="239" t="s">
        <v>36</v>
      </c>
      <c r="Q122" s="240" t="s">
        <v>34</v>
      </c>
      <c r="R122" s="239" t="s">
        <v>35</v>
      </c>
      <c r="S122" s="239" t="s">
        <v>57</v>
      </c>
      <c r="T122" s="239" t="s">
        <v>57</v>
      </c>
      <c r="U122" s="239" t="s">
        <v>57</v>
      </c>
      <c r="V122" s="239" t="s">
        <v>46</v>
      </c>
      <c r="W122" s="239" t="s">
        <v>104</v>
      </c>
      <c r="X122" s="239">
        <v>48</v>
      </c>
      <c r="Y122" s="239">
        <v>30</v>
      </c>
      <c r="Z122" s="239">
        <v>51</v>
      </c>
      <c r="AA122" s="239">
        <v>48</v>
      </c>
      <c r="AB122" s="239">
        <v>0</v>
      </c>
    </row>
    <row r="123" spans="1:28" x14ac:dyDescent="0.2">
      <c r="A123" s="239" t="s">
        <v>3272</v>
      </c>
      <c r="B123" s="239" t="s">
        <v>30</v>
      </c>
      <c r="C123" s="239" t="s">
        <v>340</v>
      </c>
      <c r="D123" s="239" t="s">
        <v>341</v>
      </c>
      <c r="E123" s="239">
        <v>5</v>
      </c>
      <c r="F123" s="239">
        <v>424</v>
      </c>
      <c r="G123" s="239" t="s">
        <v>46</v>
      </c>
      <c r="I123" s="239" t="s">
        <v>36</v>
      </c>
      <c r="J123" s="240">
        <v>82</v>
      </c>
      <c r="K123" s="240">
        <v>8</v>
      </c>
      <c r="L123" s="239" t="s">
        <v>3276</v>
      </c>
      <c r="M123" s="239" t="s">
        <v>3276</v>
      </c>
      <c r="N123" s="239" t="s">
        <v>3274</v>
      </c>
      <c r="O123" s="240" t="s">
        <v>3276</v>
      </c>
      <c r="P123" s="239" t="s">
        <v>36</v>
      </c>
      <c r="Q123" s="240" t="s">
        <v>34</v>
      </c>
      <c r="R123" s="239" t="s">
        <v>35</v>
      </c>
      <c r="S123" s="239" t="s">
        <v>57</v>
      </c>
      <c r="T123" s="239" t="s">
        <v>57</v>
      </c>
      <c r="U123" s="239" t="s">
        <v>46</v>
      </c>
      <c r="V123" s="239" t="s">
        <v>46</v>
      </c>
      <c r="W123" s="239" t="s">
        <v>57</v>
      </c>
      <c r="X123" s="239">
        <v>58</v>
      </c>
      <c r="Y123" s="239">
        <v>50</v>
      </c>
      <c r="Z123" s="239">
        <v>55</v>
      </c>
      <c r="AA123" s="239">
        <v>62</v>
      </c>
      <c r="AB123" s="239">
        <v>0</v>
      </c>
    </row>
    <row r="124" spans="1:28" x14ac:dyDescent="0.2">
      <c r="A124" s="239" t="s">
        <v>3272</v>
      </c>
      <c r="B124" s="239" t="s">
        <v>30</v>
      </c>
      <c r="C124" s="239" t="s">
        <v>342</v>
      </c>
      <c r="D124" s="239" t="s">
        <v>343</v>
      </c>
      <c r="E124" s="239">
        <v>5</v>
      </c>
      <c r="F124" s="239">
        <v>518</v>
      </c>
      <c r="G124" s="239" t="s">
        <v>104</v>
      </c>
      <c r="I124" s="239" t="s">
        <v>36</v>
      </c>
      <c r="J124" s="240">
        <v>90</v>
      </c>
      <c r="K124" s="240">
        <v>7</v>
      </c>
      <c r="L124" s="239" t="s">
        <v>3273</v>
      </c>
      <c r="M124" s="239" t="s">
        <v>3274</v>
      </c>
      <c r="N124" s="239" t="s">
        <v>3276</v>
      </c>
      <c r="O124" s="240" t="s">
        <v>3274</v>
      </c>
      <c r="P124" s="239" t="s">
        <v>34</v>
      </c>
      <c r="Q124" s="240" t="s">
        <v>34</v>
      </c>
      <c r="R124" s="239" t="s">
        <v>35</v>
      </c>
      <c r="S124" s="239" t="s">
        <v>46</v>
      </c>
      <c r="T124" s="239" t="s">
        <v>57</v>
      </c>
      <c r="U124" s="239" t="s">
        <v>57</v>
      </c>
      <c r="V124" s="239" t="s">
        <v>214</v>
      </c>
      <c r="W124" s="239" t="s">
        <v>57</v>
      </c>
      <c r="X124" s="239">
        <v>50</v>
      </c>
      <c r="Y124" s="239">
        <v>50</v>
      </c>
      <c r="Z124" s="239">
        <v>40</v>
      </c>
      <c r="AA124" s="239">
        <v>62</v>
      </c>
      <c r="AB124" s="239">
        <v>0</v>
      </c>
    </row>
    <row r="125" spans="1:28" x14ac:dyDescent="0.2">
      <c r="A125" s="239" t="s">
        <v>3272</v>
      </c>
      <c r="B125" s="239" t="s">
        <v>30</v>
      </c>
      <c r="C125" s="239" t="s">
        <v>344</v>
      </c>
      <c r="D125" s="239" t="s">
        <v>345</v>
      </c>
      <c r="E125" s="239">
        <v>5</v>
      </c>
      <c r="F125" s="239">
        <v>498</v>
      </c>
      <c r="G125" s="239" t="s">
        <v>104</v>
      </c>
      <c r="I125" s="239" t="s">
        <v>36</v>
      </c>
      <c r="J125" s="240">
        <v>77</v>
      </c>
      <c r="K125" s="240">
        <v>2</v>
      </c>
      <c r="M125" s="239" t="s">
        <v>3273</v>
      </c>
      <c r="N125" s="239" t="s">
        <v>3273</v>
      </c>
      <c r="O125" s="240" t="s">
        <v>3275</v>
      </c>
      <c r="P125" s="239" t="s">
        <v>34</v>
      </c>
      <c r="Q125" s="240" t="s">
        <v>36</v>
      </c>
      <c r="R125" s="239" t="s">
        <v>40</v>
      </c>
      <c r="S125" s="239" t="s">
        <v>33</v>
      </c>
      <c r="T125" s="239" t="s">
        <v>33</v>
      </c>
      <c r="U125" s="239" t="s">
        <v>33</v>
      </c>
      <c r="V125" s="239" t="s">
        <v>104</v>
      </c>
      <c r="W125" s="239" t="s">
        <v>104</v>
      </c>
      <c r="X125" s="239">
        <v>31</v>
      </c>
      <c r="Y125" s="239">
        <v>35</v>
      </c>
      <c r="Z125" s="239">
        <v>40</v>
      </c>
      <c r="AA125" s="239">
        <v>43</v>
      </c>
      <c r="AB125" s="239">
        <v>0</v>
      </c>
    </row>
    <row r="126" spans="1:28" x14ac:dyDescent="0.2">
      <c r="A126" s="239" t="s">
        <v>3272</v>
      </c>
      <c r="B126" s="239" t="s">
        <v>30</v>
      </c>
      <c r="C126" s="239" t="s">
        <v>346</v>
      </c>
      <c r="D126" s="239" t="s">
        <v>347</v>
      </c>
      <c r="E126" s="239">
        <v>5</v>
      </c>
      <c r="F126" s="239">
        <v>511</v>
      </c>
      <c r="G126" s="239" t="s">
        <v>104</v>
      </c>
      <c r="I126" s="239" t="s">
        <v>36</v>
      </c>
      <c r="J126" s="240">
        <v>72</v>
      </c>
      <c r="K126" s="240">
        <v>8</v>
      </c>
      <c r="L126" s="239" t="s">
        <v>3276</v>
      </c>
      <c r="M126" s="239" t="s">
        <v>3276</v>
      </c>
      <c r="N126" s="239" t="s">
        <v>3274</v>
      </c>
      <c r="O126" s="240" t="s">
        <v>3276</v>
      </c>
      <c r="P126" s="239" t="s">
        <v>36</v>
      </c>
      <c r="Q126" s="240" t="s">
        <v>34</v>
      </c>
      <c r="R126" s="239" t="s">
        <v>40</v>
      </c>
      <c r="S126" s="239" t="s">
        <v>57</v>
      </c>
      <c r="T126" s="239" t="s">
        <v>46</v>
      </c>
      <c r="U126" s="239" t="s">
        <v>57</v>
      </c>
      <c r="V126" s="239" t="s">
        <v>214</v>
      </c>
      <c r="W126" s="239" t="s">
        <v>46</v>
      </c>
      <c r="X126" s="239">
        <v>48</v>
      </c>
      <c r="Y126" s="239">
        <v>61</v>
      </c>
      <c r="Z126" s="239">
        <v>38</v>
      </c>
      <c r="AA126" s="239">
        <v>67</v>
      </c>
      <c r="AB126" s="239">
        <v>0</v>
      </c>
    </row>
    <row r="127" spans="1:28" x14ac:dyDescent="0.2">
      <c r="A127" s="239" t="s">
        <v>3272</v>
      </c>
      <c r="B127" s="239" t="s">
        <v>30</v>
      </c>
      <c r="C127" s="239" t="s">
        <v>348</v>
      </c>
      <c r="D127" s="239" t="s">
        <v>349</v>
      </c>
      <c r="E127" s="239">
        <v>5</v>
      </c>
      <c r="F127" s="239">
        <v>526</v>
      </c>
      <c r="G127" s="239" t="s">
        <v>33</v>
      </c>
      <c r="I127" s="239" t="s">
        <v>36</v>
      </c>
      <c r="J127" s="240">
        <v>79</v>
      </c>
      <c r="K127" s="240">
        <v>8</v>
      </c>
      <c r="L127" s="239" t="s">
        <v>3276</v>
      </c>
      <c r="M127" s="239" t="s">
        <v>3276</v>
      </c>
      <c r="N127" s="239" t="s">
        <v>3274</v>
      </c>
      <c r="O127" s="240" t="s">
        <v>3276</v>
      </c>
      <c r="P127" s="239" t="s">
        <v>36</v>
      </c>
      <c r="Q127" s="240" t="s">
        <v>34</v>
      </c>
      <c r="R127" s="239" t="s">
        <v>35</v>
      </c>
      <c r="S127" s="239" t="s">
        <v>57</v>
      </c>
      <c r="T127" s="239" t="s">
        <v>104</v>
      </c>
      <c r="U127" s="239" t="s">
        <v>57</v>
      </c>
      <c r="V127" s="239" t="s">
        <v>57</v>
      </c>
      <c r="W127" s="239" t="s">
        <v>104</v>
      </c>
      <c r="X127" s="239">
        <v>45</v>
      </c>
      <c r="Y127" s="239">
        <v>44</v>
      </c>
      <c r="Z127" s="239">
        <v>38</v>
      </c>
      <c r="AA127" s="239">
        <v>44</v>
      </c>
      <c r="AB127" s="239">
        <v>0</v>
      </c>
    </row>
    <row r="128" spans="1:28" x14ac:dyDescent="0.2">
      <c r="A128" s="239" t="s">
        <v>3272</v>
      </c>
      <c r="B128" s="239" t="s">
        <v>30</v>
      </c>
      <c r="C128" s="239" t="s">
        <v>350</v>
      </c>
      <c r="D128" s="239" t="s">
        <v>351</v>
      </c>
      <c r="E128" s="239">
        <v>5</v>
      </c>
      <c r="F128" s="239">
        <v>529</v>
      </c>
      <c r="G128" s="239" t="s">
        <v>104</v>
      </c>
      <c r="I128" s="239" t="s">
        <v>34</v>
      </c>
      <c r="J128" s="240">
        <v>100</v>
      </c>
      <c r="K128" s="240">
        <v>5</v>
      </c>
      <c r="L128" s="239" t="s">
        <v>3273</v>
      </c>
      <c r="M128" s="239" t="s">
        <v>3274</v>
      </c>
      <c r="N128" s="239" t="s">
        <v>3274</v>
      </c>
      <c r="O128" s="240" t="s">
        <v>3274</v>
      </c>
      <c r="P128" s="239" t="s">
        <v>36</v>
      </c>
      <c r="Q128" s="240" t="s">
        <v>34</v>
      </c>
      <c r="R128" s="239" t="s">
        <v>35</v>
      </c>
      <c r="S128" s="239" t="s">
        <v>57</v>
      </c>
      <c r="T128" s="239" t="s">
        <v>104</v>
      </c>
      <c r="U128" s="239" t="s">
        <v>104</v>
      </c>
      <c r="V128" s="239" t="s">
        <v>57</v>
      </c>
      <c r="W128" s="239" t="s">
        <v>33</v>
      </c>
      <c r="X128" s="239">
        <v>37</v>
      </c>
      <c r="Y128" s="239">
        <v>31</v>
      </c>
      <c r="Z128" s="239">
        <v>29</v>
      </c>
      <c r="AA128" s="239">
        <v>35</v>
      </c>
      <c r="AB128" s="239">
        <v>0</v>
      </c>
    </row>
    <row r="129" spans="1:28" x14ac:dyDescent="0.2">
      <c r="A129" s="239" t="s">
        <v>3272</v>
      </c>
      <c r="B129" s="239" t="s">
        <v>30</v>
      </c>
      <c r="C129" s="239" t="s">
        <v>354</v>
      </c>
      <c r="D129" s="239" t="s">
        <v>355</v>
      </c>
      <c r="E129" s="239">
        <v>5</v>
      </c>
      <c r="F129" s="239">
        <v>470</v>
      </c>
      <c r="G129" s="239" t="s">
        <v>57</v>
      </c>
      <c r="I129" s="239" t="s">
        <v>36</v>
      </c>
      <c r="J129" s="240">
        <v>92</v>
      </c>
      <c r="K129" s="240">
        <v>5</v>
      </c>
      <c r="L129" s="239" t="s">
        <v>3273</v>
      </c>
      <c r="M129" s="239" t="s">
        <v>3273</v>
      </c>
      <c r="N129" s="239" t="s">
        <v>3274</v>
      </c>
      <c r="O129" s="240" t="s">
        <v>3274</v>
      </c>
      <c r="P129" s="239" t="s">
        <v>36</v>
      </c>
      <c r="Q129" s="240" t="s">
        <v>34</v>
      </c>
      <c r="R129" s="239" t="s">
        <v>35</v>
      </c>
      <c r="S129" s="239" t="s">
        <v>104</v>
      </c>
      <c r="T129" s="239" t="s">
        <v>104</v>
      </c>
      <c r="U129" s="239" t="s">
        <v>57</v>
      </c>
      <c r="V129" s="239" t="s">
        <v>57</v>
      </c>
      <c r="W129" s="239" t="s">
        <v>46</v>
      </c>
      <c r="X129" s="239">
        <v>48</v>
      </c>
      <c r="Y129" s="239">
        <v>54</v>
      </c>
      <c r="Z129" s="239">
        <v>27</v>
      </c>
      <c r="AA129" s="239">
        <v>69</v>
      </c>
      <c r="AB129" s="239">
        <v>0</v>
      </c>
    </row>
    <row r="130" spans="1:28" x14ac:dyDescent="0.2">
      <c r="A130" s="239" t="s">
        <v>3272</v>
      </c>
      <c r="B130" s="239" t="s">
        <v>30</v>
      </c>
      <c r="C130" s="239" t="s">
        <v>356</v>
      </c>
      <c r="D130" s="239" t="s">
        <v>357</v>
      </c>
      <c r="E130" s="239">
        <v>5</v>
      </c>
      <c r="F130" s="239">
        <v>462</v>
      </c>
      <c r="G130" s="239" t="s">
        <v>57</v>
      </c>
      <c r="I130" s="239" t="s">
        <v>34</v>
      </c>
      <c r="J130" s="240">
        <v>100</v>
      </c>
      <c r="K130" s="240">
        <v>7</v>
      </c>
      <c r="L130" s="239" t="s">
        <v>3276</v>
      </c>
      <c r="M130" s="239" t="s">
        <v>3276</v>
      </c>
      <c r="N130" s="239" t="s">
        <v>3276</v>
      </c>
      <c r="O130" s="240" t="s">
        <v>3274</v>
      </c>
      <c r="P130" s="239" t="s">
        <v>36</v>
      </c>
      <c r="Q130" s="240" t="s">
        <v>34</v>
      </c>
      <c r="R130" s="239" t="s">
        <v>35</v>
      </c>
      <c r="S130" s="239" t="s">
        <v>46</v>
      </c>
      <c r="T130" s="239" t="s">
        <v>46</v>
      </c>
      <c r="U130" s="239" t="s">
        <v>46</v>
      </c>
      <c r="V130" s="239" t="s">
        <v>57</v>
      </c>
      <c r="W130" s="239" t="s">
        <v>57</v>
      </c>
      <c r="X130" s="239">
        <v>54</v>
      </c>
      <c r="Y130" s="239">
        <v>56</v>
      </c>
      <c r="Z130" s="239">
        <v>41</v>
      </c>
      <c r="AA130" s="239">
        <v>57</v>
      </c>
      <c r="AB130" s="239">
        <v>0</v>
      </c>
    </row>
    <row r="131" spans="1:28" x14ac:dyDescent="0.2">
      <c r="A131" s="239" t="s">
        <v>3272</v>
      </c>
      <c r="B131" s="239" t="s">
        <v>30</v>
      </c>
      <c r="C131" s="239" t="s">
        <v>358</v>
      </c>
      <c r="D131" s="239" t="s">
        <v>359</v>
      </c>
      <c r="E131" s="239">
        <v>5</v>
      </c>
      <c r="F131" s="239">
        <v>527</v>
      </c>
      <c r="G131" s="239" t="s">
        <v>33</v>
      </c>
      <c r="I131" s="239" t="s">
        <v>36</v>
      </c>
      <c r="J131" s="240">
        <v>79</v>
      </c>
      <c r="K131" s="240">
        <v>8</v>
      </c>
      <c r="L131" s="239" t="s">
        <v>3274</v>
      </c>
      <c r="M131" s="239" t="s">
        <v>3274</v>
      </c>
      <c r="N131" s="239" t="s">
        <v>3276</v>
      </c>
      <c r="O131" s="240" t="s">
        <v>3276</v>
      </c>
      <c r="P131" s="239" t="s">
        <v>36</v>
      </c>
      <c r="Q131" s="240" t="s">
        <v>34</v>
      </c>
      <c r="R131" s="239" t="s">
        <v>35</v>
      </c>
      <c r="S131" s="239" t="s">
        <v>57</v>
      </c>
      <c r="T131" s="239" t="s">
        <v>33</v>
      </c>
      <c r="U131" s="239" t="s">
        <v>104</v>
      </c>
      <c r="V131" s="239" t="s">
        <v>57</v>
      </c>
      <c r="W131" s="239" t="s">
        <v>33</v>
      </c>
      <c r="X131" s="239">
        <v>43</v>
      </c>
      <c r="Y131" s="239">
        <v>38</v>
      </c>
      <c r="Z131" s="239">
        <v>42</v>
      </c>
      <c r="AA131" s="239">
        <v>40</v>
      </c>
      <c r="AB131" s="239">
        <v>0</v>
      </c>
    </row>
    <row r="132" spans="1:28" x14ac:dyDescent="0.2">
      <c r="A132" s="239" t="s">
        <v>3272</v>
      </c>
      <c r="B132" s="239" t="s">
        <v>30</v>
      </c>
      <c r="C132" s="239" t="s">
        <v>360</v>
      </c>
      <c r="D132" s="239" t="s">
        <v>361</v>
      </c>
      <c r="E132" s="239">
        <v>5</v>
      </c>
      <c r="F132" s="239">
        <v>512</v>
      </c>
      <c r="G132" s="239" t="s">
        <v>104</v>
      </c>
      <c r="I132" s="239" t="s">
        <v>36</v>
      </c>
      <c r="J132" s="240">
        <v>82</v>
      </c>
      <c r="K132" s="240">
        <v>7</v>
      </c>
      <c r="L132" s="239" t="s">
        <v>3274</v>
      </c>
      <c r="M132" s="239" t="s">
        <v>3274</v>
      </c>
      <c r="N132" s="239" t="s">
        <v>3274</v>
      </c>
      <c r="O132" s="240" t="s">
        <v>3274</v>
      </c>
      <c r="P132" s="239" t="s">
        <v>36</v>
      </c>
      <c r="Q132" s="240" t="s">
        <v>34</v>
      </c>
      <c r="R132" s="239" t="s">
        <v>35</v>
      </c>
      <c r="S132" s="239" t="s">
        <v>33</v>
      </c>
      <c r="T132" s="239" t="s">
        <v>33</v>
      </c>
      <c r="U132" s="239" t="s">
        <v>33</v>
      </c>
      <c r="V132" s="239" t="s">
        <v>33</v>
      </c>
      <c r="W132" s="239" t="s">
        <v>104</v>
      </c>
      <c r="X132" s="239">
        <v>34</v>
      </c>
      <c r="Y132" s="239">
        <v>51</v>
      </c>
      <c r="Z132" s="239">
        <v>31</v>
      </c>
      <c r="AA132" s="239">
        <v>51</v>
      </c>
      <c r="AB132" s="239">
        <v>0</v>
      </c>
    </row>
    <row r="133" spans="1:28" x14ac:dyDescent="0.2">
      <c r="A133" s="239" t="s">
        <v>3272</v>
      </c>
      <c r="B133" s="239" t="s">
        <v>30</v>
      </c>
      <c r="C133" s="239" t="s">
        <v>362</v>
      </c>
      <c r="D133" s="239" t="s">
        <v>363</v>
      </c>
      <c r="E133" s="239">
        <v>5</v>
      </c>
      <c r="F133" s="239">
        <v>455</v>
      </c>
      <c r="G133" s="239" t="s">
        <v>57</v>
      </c>
      <c r="I133" s="239" t="s">
        <v>36</v>
      </c>
      <c r="J133" s="240">
        <v>79</v>
      </c>
      <c r="K133" s="240">
        <v>8</v>
      </c>
      <c r="L133" s="239" t="s">
        <v>3274</v>
      </c>
      <c r="M133" s="239" t="s">
        <v>3274</v>
      </c>
      <c r="N133" s="239" t="s">
        <v>3274</v>
      </c>
      <c r="O133" s="240" t="s">
        <v>3276</v>
      </c>
      <c r="P133" s="239" t="s">
        <v>36</v>
      </c>
      <c r="Q133" s="240" t="s">
        <v>34</v>
      </c>
      <c r="R133" s="239" t="s">
        <v>35</v>
      </c>
      <c r="S133" s="239" t="s">
        <v>104</v>
      </c>
      <c r="T133" s="239" t="s">
        <v>33</v>
      </c>
      <c r="U133" s="239" t="s">
        <v>57</v>
      </c>
      <c r="V133" s="239" t="s">
        <v>33</v>
      </c>
      <c r="W133" s="239" t="s">
        <v>57</v>
      </c>
      <c r="X133" s="239">
        <v>48</v>
      </c>
      <c r="Y133" s="239">
        <v>44</v>
      </c>
      <c r="Z133" s="239">
        <v>40</v>
      </c>
      <c r="AA133" s="239">
        <v>61</v>
      </c>
      <c r="AB133" s="239">
        <v>0</v>
      </c>
    </row>
    <row r="134" spans="1:28" x14ac:dyDescent="0.2">
      <c r="A134" s="239" t="s">
        <v>3272</v>
      </c>
      <c r="B134" s="239" t="s">
        <v>30</v>
      </c>
      <c r="C134" s="239" t="s">
        <v>364</v>
      </c>
      <c r="D134" s="239" t="s">
        <v>365</v>
      </c>
      <c r="E134" s="239">
        <v>5</v>
      </c>
      <c r="F134" s="239">
        <v>580</v>
      </c>
      <c r="G134" s="239" t="s">
        <v>33</v>
      </c>
      <c r="I134" s="239" t="s">
        <v>36</v>
      </c>
      <c r="J134" s="240">
        <v>85</v>
      </c>
      <c r="K134" s="240">
        <v>1</v>
      </c>
      <c r="O134" s="240" t="s">
        <v>3273</v>
      </c>
      <c r="P134" s="239" t="s">
        <v>36</v>
      </c>
      <c r="Q134" s="240" t="s">
        <v>34</v>
      </c>
      <c r="R134" s="239" t="s">
        <v>35</v>
      </c>
      <c r="S134" s="239" t="s">
        <v>33</v>
      </c>
      <c r="T134" s="239" t="s">
        <v>33</v>
      </c>
      <c r="U134" s="239" t="s">
        <v>33</v>
      </c>
      <c r="V134" s="239" t="s">
        <v>33</v>
      </c>
      <c r="W134" s="239" t="s">
        <v>33</v>
      </c>
      <c r="X134" s="239">
        <v>31</v>
      </c>
      <c r="Y134" s="239">
        <v>33</v>
      </c>
      <c r="Z134" s="239">
        <v>20</v>
      </c>
      <c r="AA134" s="239">
        <v>24</v>
      </c>
      <c r="AB134" s="239">
        <v>0</v>
      </c>
    </row>
    <row r="135" spans="1:28" x14ac:dyDescent="0.2">
      <c r="A135" s="239" t="s">
        <v>3272</v>
      </c>
      <c r="B135" s="239" t="s">
        <v>30</v>
      </c>
      <c r="C135" s="239" t="s">
        <v>366</v>
      </c>
      <c r="D135" s="239" t="s">
        <v>367</v>
      </c>
      <c r="E135" s="239">
        <v>5</v>
      </c>
      <c r="F135" s="239">
        <v>622</v>
      </c>
      <c r="G135" s="239" t="s">
        <v>33</v>
      </c>
      <c r="I135" s="239" t="s">
        <v>36</v>
      </c>
      <c r="J135" s="240">
        <v>95</v>
      </c>
      <c r="K135" s="240">
        <v>3</v>
      </c>
      <c r="L135" s="239" t="s">
        <v>3273</v>
      </c>
      <c r="M135" s="239" t="s">
        <v>3273</v>
      </c>
      <c r="N135" s="239" t="s">
        <v>3273</v>
      </c>
      <c r="O135" s="240" t="s">
        <v>3273</v>
      </c>
      <c r="P135" s="239" t="s">
        <v>36</v>
      </c>
      <c r="Q135" s="240" t="s">
        <v>34</v>
      </c>
      <c r="R135" s="239" t="s">
        <v>35</v>
      </c>
      <c r="S135" s="239" t="s">
        <v>33</v>
      </c>
      <c r="T135" s="239" t="s">
        <v>33</v>
      </c>
      <c r="U135" s="239" t="s">
        <v>33</v>
      </c>
      <c r="V135" s="239" t="s">
        <v>33</v>
      </c>
      <c r="W135" s="239" t="s">
        <v>33</v>
      </c>
      <c r="X135" s="239">
        <v>25</v>
      </c>
      <c r="Y135" s="239">
        <v>36</v>
      </c>
      <c r="Z135" s="239">
        <v>15</v>
      </c>
      <c r="AA135" s="239">
        <v>32</v>
      </c>
      <c r="AB135" s="239">
        <v>0</v>
      </c>
    </row>
    <row r="136" spans="1:28" x14ac:dyDescent="0.2">
      <c r="A136" s="239" t="s">
        <v>3272</v>
      </c>
      <c r="B136" s="239" t="s">
        <v>30</v>
      </c>
      <c r="C136" s="239" t="s">
        <v>368</v>
      </c>
      <c r="D136" s="239" t="s">
        <v>369</v>
      </c>
      <c r="E136" s="239">
        <v>5</v>
      </c>
      <c r="F136" s="239">
        <v>517</v>
      </c>
      <c r="G136" s="239" t="s">
        <v>104</v>
      </c>
      <c r="I136" s="239" t="s">
        <v>36</v>
      </c>
      <c r="J136" s="240">
        <v>82</v>
      </c>
      <c r="K136" s="240">
        <v>2</v>
      </c>
      <c r="N136" s="239" t="s">
        <v>3273</v>
      </c>
      <c r="O136" s="240" t="s">
        <v>3273</v>
      </c>
      <c r="P136" s="239" t="s">
        <v>36</v>
      </c>
      <c r="Q136" s="240" t="s">
        <v>34</v>
      </c>
      <c r="R136" s="239" t="s">
        <v>35</v>
      </c>
      <c r="S136" s="239" t="s">
        <v>57</v>
      </c>
      <c r="T136" s="239" t="s">
        <v>104</v>
      </c>
      <c r="U136" s="239" t="s">
        <v>104</v>
      </c>
      <c r="V136" s="239" t="s">
        <v>104</v>
      </c>
      <c r="W136" s="239" t="s">
        <v>57</v>
      </c>
      <c r="X136" s="239">
        <v>38</v>
      </c>
      <c r="Y136" s="239">
        <v>42</v>
      </c>
      <c r="Z136" s="239">
        <v>30</v>
      </c>
      <c r="AA136" s="239">
        <v>48</v>
      </c>
      <c r="AB136" s="239">
        <v>0</v>
      </c>
    </row>
    <row r="137" spans="1:28" x14ac:dyDescent="0.2">
      <c r="A137" s="239" t="s">
        <v>3272</v>
      </c>
      <c r="B137" s="239" t="s">
        <v>30</v>
      </c>
      <c r="C137" s="239" t="s">
        <v>858</v>
      </c>
      <c r="D137" s="239" t="s">
        <v>2241</v>
      </c>
      <c r="E137" s="239">
        <v>5</v>
      </c>
      <c r="F137" s="239">
        <v>476</v>
      </c>
      <c r="G137" s="239" t="s">
        <v>57</v>
      </c>
      <c r="I137" s="239" t="s">
        <v>36</v>
      </c>
      <c r="J137" s="240">
        <v>72</v>
      </c>
      <c r="K137" s="240">
        <v>1</v>
      </c>
      <c r="O137" s="240" t="s">
        <v>3275</v>
      </c>
      <c r="P137" s="239" t="s">
        <v>36</v>
      </c>
      <c r="Q137" s="240" t="s">
        <v>34</v>
      </c>
      <c r="R137" s="239" t="s">
        <v>35</v>
      </c>
      <c r="S137" s="239" t="s">
        <v>104</v>
      </c>
      <c r="T137" s="239"/>
      <c r="X137" s="239">
        <v>40</v>
      </c>
      <c r="Y137" s="239"/>
      <c r="Z137" s="239">
        <v>42</v>
      </c>
      <c r="AA137" s="239"/>
      <c r="AB137" s="239">
        <v>0</v>
      </c>
    </row>
    <row r="138" spans="1:28" x14ac:dyDescent="0.2">
      <c r="A138" s="239" t="s">
        <v>3272</v>
      </c>
      <c r="B138" s="239" t="s">
        <v>30</v>
      </c>
      <c r="C138" s="239" t="s">
        <v>372</v>
      </c>
      <c r="D138" s="239" t="s">
        <v>373</v>
      </c>
      <c r="E138" s="239">
        <v>5</v>
      </c>
      <c r="F138" s="239">
        <v>475</v>
      </c>
      <c r="G138" s="239" t="s">
        <v>57</v>
      </c>
      <c r="I138" s="239" t="s">
        <v>36</v>
      </c>
      <c r="J138" s="240">
        <v>97</v>
      </c>
      <c r="K138" s="240">
        <v>6</v>
      </c>
      <c r="L138" s="239" t="s">
        <v>3275</v>
      </c>
      <c r="M138" s="239" t="s">
        <v>3276</v>
      </c>
      <c r="N138" s="239" t="s">
        <v>3276</v>
      </c>
      <c r="O138" s="240" t="s">
        <v>3274</v>
      </c>
      <c r="P138" s="239" t="s">
        <v>36</v>
      </c>
      <c r="Q138" s="240" t="s">
        <v>34</v>
      </c>
      <c r="R138" s="239" t="s">
        <v>35</v>
      </c>
      <c r="S138" s="239" t="s">
        <v>46</v>
      </c>
      <c r="T138" s="239" t="s">
        <v>104</v>
      </c>
      <c r="U138" s="239" t="s">
        <v>57</v>
      </c>
      <c r="V138" s="239" t="s">
        <v>57</v>
      </c>
      <c r="W138" s="239" t="s">
        <v>57</v>
      </c>
      <c r="X138" s="239">
        <v>45</v>
      </c>
      <c r="Y138" s="239">
        <v>40</v>
      </c>
      <c r="Z138" s="239">
        <v>37</v>
      </c>
      <c r="AA138" s="239">
        <v>52</v>
      </c>
      <c r="AB138" s="239">
        <v>0</v>
      </c>
    </row>
    <row r="139" spans="1:28" x14ac:dyDescent="0.2">
      <c r="A139" s="239" t="s">
        <v>3272</v>
      </c>
      <c r="B139" s="239" t="s">
        <v>30</v>
      </c>
      <c r="C139" s="239" t="s">
        <v>374</v>
      </c>
      <c r="D139" s="239" t="s">
        <v>375</v>
      </c>
      <c r="E139" s="239">
        <v>5</v>
      </c>
      <c r="F139" s="239">
        <v>483</v>
      </c>
      <c r="G139" s="239" t="s">
        <v>57</v>
      </c>
      <c r="I139" s="239" t="s">
        <v>36</v>
      </c>
      <c r="J139" s="240">
        <v>74</v>
      </c>
      <c r="K139" s="240">
        <v>6</v>
      </c>
      <c r="L139" s="239" t="s">
        <v>3273</v>
      </c>
      <c r="M139" s="239" t="s">
        <v>3274</v>
      </c>
      <c r="N139" s="239" t="s">
        <v>3274</v>
      </c>
      <c r="O139" s="240" t="s">
        <v>3276</v>
      </c>
      <c r="P139" s="239" t="s">
        <v>36</v>
      </c>
      <c r="Q139" s="240" t="s">
        <v>34</v>
      </c>
      <c r="R139" s="239" t="s">
        <v>35</v>
      </c>
      <c r="S139" s="239" t="s">
        <v>33</v>
      </c>
      <c r="T139" s="239" t="s">
        <v>33</v>
      </c>
      <c r="U139" s="239" t="s">
        <v>33</v>
      </c>
      <c r="V139" s="239" t="s">
        <v>104</v>
      </c>
      <c r="W139" s="239" t="s">
        <v>33</v>
      </c>
      <c r="X139" s="239">
        <v>32</v>
      </c>
      <c r="Y139" s="239">
        <v>26</v>
      </c>
      <c r="Z139" s="239">
        <v>34</v>
      </c>
      <c r="AA139" s="239">
        <v>34</v>
      </c>
      <c r="AB139" s="239">
        <v>0</v>
      </c>
    </row>
    <row r="140" spans="1:28" x14ac:dyDescent="0.2">
      <c r="A140" s="239" t="s">
        <v>3272</v>
      </c>
      <c r="B140" s="239" t="s">
        <v>30</v>
      </c>
      <c r="C140" s="239" t="s">
        <v>376</v>
      </c>
      <c r="D140" s="239" t="s">
        <v>377</v>
      </c>
      <c r="E140" s="239">
        <v>5</v>
      </c>
      <c r="F140" s="239">
        <v>414</v>
      </c>
      <c r="G140" s="239" t="s">
        <v>46</v>
      </c>
      <c r="I140" s="239" t="s">
        <v>36</v>
      </c>
      <c r="J140" s="240">
        <v>77</v>
      </c>
      <c r="K140" s="240">
        <v>8</v>
      </c>
      <c r="L140" s="239" t="s">
        <v>3276</v>
      </c>
      <c r="M140" s="239" t="s">
        <v>3274</v>
      </c>
      <c r="N140" s="239" t="s">
        <v>3274</v>
      </c>
      <c r="O140" s="240" t="s">
        <v>3276</v>
      </c>
      <c r="P140" s="239" t="s">
        <v>36</v>
      </c>
      <c r="Q140" s="240" t="s">
        <v>34</v>
      </c>
      <c r="R140" s="239" t="s">
        <v>35</v>
      </c>
      <c r="S140" s="239" t="s">
        <v>57</v>
      </c>
      <c r="T140" s="239" t="s">
        <v>57</v>
      </c>
      <c r="U140" s="239" t="s">
        <v>57</v>
      </c>
      <c r="V140" s="239" t="s">
        <v>57</v>
      </c>
      <c r="W140" s="239" t="s">
        <v>57</v>
      </c>
      <c r="X140" s="239">
        <v>55</v>
      </c>
      <c r="Y140" s="239">
        <v>58</v>
      </c>
      <c r="Z140" s="239">
        <v>57</v>
      </c>
      <c r="AA140" s="239">
        <v>65</v>
      </c>
      <c r="AB140" s="239">
        <v>0</v>
      </c>
    </row>
    <row r="141" spans="1:28" x14ac:dyDescent="0.2">
      <c r="A141" s="239" t="s">
        <v>3272</v>
      </c>
      <c r="B141" s="239" t="s">
        <v>30</v>
      </c>
      <c r="C141" s="239" t="s">
        <v>378</v>
      </c>
      <c r="D141" s="239" t="s">
        <v>379</v>
      </c>
      <c r="E141" s="239">
        <v>5</v>
      </c>
      <c r="F141" s="239">
        <v>484</v>
      </c>
      <c r="G141" s="239" t="s">
        <v>57</v>
      </c>
      <c r="I141" s="239" t="s">
        <v>36</v>
      </c>
      <c r="J141" s="240">
        <v>87</v>
      </c>
      <c r="K141" s="240">
        <v>8</v>
      </c>
      <c r="L141" s="239" t="s">
        <v>3276</v>
      </c>
      <c r="M141" s="239" t="s">
        <v>3276</v>
      </c>
      <c r="N141" s="239" t="s">
        <v>3274</v>
      </c>
      <c r="O141" s="240" t="s">
        <v>3274</v>
      </c>
      <c r="P141" s="239" t="s">
        <v>36</v>
      </c>
      <c r="Q141" s="240" t="s">
        <v>34</v>
      </c>
      <c r="R141" s="239" t="s">
        <v>35</v>
      </c>
      <c r="S141" s="239" t="s">
        <v>104</v>
      </c>
      <c r="T141" s="239" t="s">
        <v>46</v>
      </c>
      <c r="U141" s="239" t="s">
        <v>57</v>
      </c>
      <c r="V141" s="239" t="s">
        <v>57</v>
      </c>
      <c r="W141" s="239" t="s">
        <v>57</v>
      </c>
      <c r="X141" s="239">
        <v>51</v>
      </c>
      <c r="Y141" s="239">
        <v>49</v>
      </c>
      <c r="Z141" s="239">
        <v>47</v>
      </c>
      <c r="AA141" s="239">
        <v>58</v>
      </c>
      <c r="AB141" s="239">
        <v>0</v>
      </c>
    </row>
    <row r="142" spans="1:28" x14ac:dyDescent="0.2">
      <c r="A142" s="239" t="s">
        <v>3272</v>
      </c>
      <c r="B142" s="239" t="s">
        <v>30</v>
      </c>
      <c r="C142" s="239" t="s">
        <v>380</v>
      </c>
      <c r="D142" s="239" t="s">
        <v>381</v>
      </c>
      <c r="E142" s="239">
        <v>5</v>
      </c>
      <c r="F142" s="239">
        <v>640</v>
      </c>
      <c r="G142" s="239" t="s">
        <v>33</v>
      </c>
      <c r="I142" s="239" t="s">
        <v>36</v>
      </c>
      <c r="J142" s="240">
        <v>92</v>
      </c>
      <c r="K142" s="240">
        <v>5</v>
      </c>
      <c r="M142" s="239" t="s">
        <v>3273</v>
      </c>
      <c r="N142" s="239" t="s">
        <v>3274</v>
      </c>
      <c r="O142" s="240" t="s">
        <v>3274</v>
      </c>
      <c r="P142" s="239" t="s">
        <v>36</v>
      </c>
      <c r="Q142" s="240" t="s">
        <v>36</v>
      </c>
      <c r="R142" s="239" t="s">
        <v>35</v>
      </c>
      <c r="S142" s="239" t="s">
        <v>33</v>
      </c>
      <c r="T142" s="239" t="s">
        <v>33</v>
      </c>
      <c r="U142" s="239" t="s">
        <v>33</v>
      </c>
      <c r="V142" s="239" t="s">
        <v>33</v>
      </c>
      <c r="W142" s="239" t="s">
        <v>33</v>
      </c>
      <c r="X142" s="239">
        <v>15</v>
      </c>
      <c r="Y142" s="239">
        <v>16</v>
      </c>
      <c r="Z142" s="239">
        <v>17</v>
      </c>
      <c r="AA142" s="239">
        <v>25</v>
      </c>
      <c r="AB142" s="239">
        <v>0</v>
      </c>
    </row>
    <row r="143" spans="1:28" x14ac:dyDescent="0.2">
      <c r="A143" s="239" t="s">
        <v>3272</v>
      </c>
      <c r="B143" s="239" t="s">
        <v>30</v>
      </c>
      <c r="C143" s="239" t="s">
        <v>382</v>
      </c>
      <c r="D143" s="239" t="s">
        <v>383</v>
      </c>
      <c r="E143" s="239">
        <v>5</v>
      </c>
      <c r="F143" s="239">
        <v>572</v>
      </c>
      <c r="G143" s="239" t="s">
        <v>33</v>
      </c>
      <c r="I143" s="239" t="s">
        <v>36</v>
      </c>
      <c r="J143" s="240">
        <v>90</v>
      </c>
      <c r="K143" s="240">
        <v>1</v>
      </c>
      <c r="O143" s="240" t="s">
        <v>3273</v>
      </c>
      <c r="P143" s="239" t="s">
        <v>36</v>
      </c>
      <c r="Q143" s="240" t="s">
        <v>34</v>
      </c>
      <c r="R143" s="239" t="s">
        <v>35</v>
      </c>
      <c r="S143" s="239" t="s">
        <v>33</v>
      </c>
      <c r="T143" s="239" t="s">
        <v>33</v>
      </c>
      <c r="U143" s="239" t="s">
        <v>33</v>
      </c>
      <c r="V143" s="239" t="s">
        <v>33</v>
      </c>
      <c r="W143" s="239" t="s">
        <v>104</v>
      </c>
      <c r="X143" s="239">
        <v>28</v>
      </c>
      <c r="Y143" s="239">
        <v>36</v>
      </c>
      <c r="Z143" s="239">
        <v>26</v>
      </c>
      <c r="AA143" s="239">
        <v>44</v>
      </c>
      <c r="AB143" s="239">
        <v>0</v>
      </c>
    </row>
    <row r="144" spans="1:28" x14ac:dyDescent="0.2">
      <c r="A144" s="239" t="s">
        <v>3272</v>
      </c>
      <c r="B144" s="239" t="s">
        <v>30</v>
      </c>
      <c r="C144" s="239" t="s">
        <v>384</v>
      </c>
      <c r="D144" s="239" t="s">
        <v>385</v>
      </c>
      <c r="E144" s="239">
        <v>5</v>
      </c>
      <c r="F144" s="239">
        <v>575</v>
      </c>
      <c r="G144" s="239" t="s">
        <v>33</v>
      </c>
      <c r="I144" s="239" t="s">
        <v>36</v>
      </c>
      <c r="J144" s="240">
        <v>79</v>
      </c>
      <c r="K144" s="240">
        <v>6</v>
      </c>
      <c r="L144" s="239" t="s">
        <v>3274</v>
      </c>
      <c r="M144" s="239" t="s">
        <v>3274</v>
      </c>
      <c r="N144" s="239" t="s">
        <v>3274</v>
      </c>
      <c r="O144" s="240" t="s">
        <v>3276</v>
      </c>
      <c r="P144" s="239" t="s">
        <v>36</v>
      </c>
      <c r="Q144" s="240" t="s">
        <v>34</v>
      </c>
      <c r="R144" s="239" t="s">
        <v>35</v>
      </c>
      <c r="S144" s="239" t="s">
        <v>33</v>
      </c>
      <c r="T144" s="239" t="s">
        <v>33</v>
      </c>
      <c r="U144" s="239" t="s">
        <v>33</v>
      </c>
      <c r="V144" s="239" t="s">
        <v>33</v>
      </c>
      <c r="W144" s="239" t="s">
        <v>33</v>
      </c>
      <c r="X144" s="239">
        <v>31</v>
      </c>
      <c r="Y144" s="239">
        <v>38</v>
      </c>
      <c r="Z144" s="239">
        <v>21</v>
      </c>
      <c r="AA144" s="239">
        <v>40</v>
      </c>
      <c r="AB144" s="239">
        <v>0</v>
      </c>
    </row>
    <row r="145" spans="1:28" x14ac:dyDescent="0.2">
      <c r="A145" s="239" t="s">
        <v>3272</v>
      </c>
      <c r="B145" s="239" t="s">
        <v>30</v>
      </c>
      <c r="C145" s="239" t="s">
        <v>386</v>
      </c>
      <c r="D145" s="239" t="s">
        <v>387</v>
      </c>
      <c r="E145" s="239">
        <v>5</v>
      </c>
      <c r="F145" s="239">
        <v>570</v>
      </c>
      <c r="G145" s="239" t="s">
        <v>33</v>
      </c>
      <c r="I145" s="239" t="s">
        <v>36</v>
      </c>
      <c r="J145" s="240">
        <v>95</v>
      </c>
      <c r="K145" s="240">
        <v>1</v>
      </c>
      <c r="O145" s="240" t="s">
        <v>3273</v>
      </c>
      <c r="P145" s="239" t="s">
        <v>36</v>
      </c>
      <c r="Q145" s="240" t="s">
        <v>34</v>
      </c>
      <c r="R145" s="239" t="s">
        <v>35</v>
      </c>
      <c r="S145" s="239" t="s">
        <v>33</v>
      </c>
      <c r="T145" s="239" t="s">
        <v>33</v>
      </c>
      <c r="U145" s="239" t="s">
        <v>33</v>
      </c>
      <c r="V145" s="239" t="s">
        <v>104</v>
      </c>
      <c r="W145" s="239" t="s">
        <v>33</v>
      </c>
      <c r="X145" s="239">
        <v>25</v>
      </c>
      <c r="Y145" s="239">
        <v>24</v>
      </c>
      <c r="Z145" s="239">
        <v>12</v>
      </c>
      <c r="AA145" s="239">
        <v>27</v>
      </c>
      <c r="AB145" s="239">
        <v>0</v>
      </c>
    </row>
    <row r="146" spans="1:28" x14ac:dyDescent="0.2">
      <c r="A146" s="239" t="s">
        <v>3272</v>
      </c>
      <c r="B146" s="239" t="s">
        <v>30</v>
      </c>
      <c r="C146" s="239" t="s">
        <v>390</v>
      </c>
      <c r="D146" s="239" t="s">
        <v>391</v>
      </c>
      <c r="E146" s="239">
        <v>5</v>
      </c>
      <c r="F146" s="239">
        <v>509</v>
      </c>
      <c r="G146" s="239" t="s">
        <v>104</v>
      </c>
      <c r="I146" s="239" t="s">
        <v>36</v>
      </c>
      <c r="J146" s="240">
        <v>92</v>
      </c>
      <c r="K146" s="240">
        <v>5</v>
      </c>
      <c r="L146" s="239" t="s">
        <v>3275</v>
      </c>
      <c r="M146" s="239" t="s">
        <v>3273</v>
      </c>
      <c r="N146" s="239" t="s">
        <v>3274</v>
      </c>
      <c r="O146" s="240" t="s">
        <v>3274</v>
      </c>
      <c r="P146" s="239" t="s">
        <v>36</v>
      </c>
      <c r="Q146" s="240" t="s">
        <v>34</v>
      </c>
      <c r="R146" s="239" t="s">
        <v>35</v>
      </c>
      <c r="S146" s="239" t="s">
        <v>57</v>
      </c>
      <c r="T146" s="239" t="s">
        <v>33</v>
      </c>
      <c r="U146" s="239" t="s">
        <v>46</v>
      </c>
      <c r="V146" s="239" t="s">
        <v>104</v>
      </c>
      <c r="W146" s="239" t="s">
        <v>104</v>
      </c>
      <c r="X146" s="239">
        <v>38</v>
      </c>
      <c r="Y146" s="239">
        <v>45</v>
      </c>
      <c r="Z146" s="239">
        <v>33</v>
      </c>
      <c r="AA146" s="239">
        <v>51</v>
      </c>
      <c r="AB146" s="239">
        <v>0</v>
      </c>
    </row>
    <row r="147" spans="1:28" x14ac:dyDescent="0.2">
      <c r="A147" s="239" t="s">
        <v>3272</v>
      </c>
      <c r="B147" s="239" t="s">
        <v>30</v>
      </c>
      <c r="C147" s="239" t="s">
        <v>392</v>
      </c>
      <c r="D147" s="239" t="s">
        <v>393</v>
      </c>
      <c r="E147" s="239">
        <v>5</v>
      </c>
      <c r="F147" s="239">
        <v>578</v>
      </c>
      <c r="G147" s="239" t="s">
        <v>33</v>
      </c>
      <c r="I147" s="239" t="s">
        <v>36</v>
      </c>
      <c r="J147" s="240">
        <v>85</v>
      </c>
      <c r="K147" s="240">
        <v>1</v>
      </c>
      <c r="O147" s="240" t="s">
        <v>3273</v>
      </c>
      <c r="P147" s="239" t="s">
        <v>36</v>
      </c>
      <c r="Q147" s="240" t="s">
        <v>34</v>
      </c>
      <c r="R147" s="239" t="s">
        <v>35</v>
      </c>
      <c r="S147" s="239" t="s">
        <v>33</v>
      </c>
      <c r="T147" s="239" t="s">
        <v>33</v>
      </c>
      <c r="U147" s="239" t="s">
        <v>33</v>
      </c>
      <c r="V147" s="239" t="s">
        <v>33</v>
      </c>
      <c r="W147" s="239" t="s">
        <v>33</v>
      </c>
      <c r="X147" s="239">
        <v>23</v>
      </c>
      <c r="Y147" s="239">
        <v>25</v>
      </c>
      <c r="Z147" s="239">
        <v>25</v>
      </c>
      <c r="AA147" s="239">
        <v>27</v>
      </c>
      <c r="AB147" s="239">
        <v>0</v>
      </c>
    </row>
    <row r="148" spans="1:28" x14ac:dyDescent="0.2">
      <c r="A148" s="239" t="s">
        <v>3272</v>
      </c>
      <c r="B148" s="239" t="s">
        <v>30</v>
      </c>
      <c r="C148" s="239" t="s">
        <v>394</v>
      </c>
      <c r="D148" s="239" t="s">
        <v>395</v>
      </c>
      <c r="E148" s="239">
        <v>5</v>
      </c>
      <c r="F148" s="239">
        <v>418</v>
      </c>
      <c r="G148" s="239" t="s">
        <v>46</v>
      </c>
      <c r="I148" s="239" t="s">
        <v>36</v>
      </c>
      <c r="J148" s="240">
        <v>67</v>
      </c>
      <c r="K148" s="240">
        <v>7</v>
      </c>
      <c r="L148" s="239" t="s">
        <v>3274</v>
      </c>
      <c r="M148" s="239" t="s">
        <v>3274</v>
      </c>
      <c r="N148" s="239" t="s">
        <v>3276</v>
      </c>
      <c r="O148" s="240" t="s">
        <v>3276</v>
      </c>
      <c r="P148" s="239" t="s">
        <v>36</v>
      </c>
      <c r="Q148" s="240" t="s">
        <v>34</v>
      </c>
      <c r="R148" s="239" t="s">
        <v>35</v>
      </c>
      <c r="S148" s="239" t="s">
        <v>33</v>
      </c>
      <c r="T148" s="239" t="s">
        <v>33</v>
      </c>
      <c r="U148" s="239" t="s">
        <v>104</v>
      </c>
      <c r="V148" s="239" t="s">
        <v>57</v>
      </c>
      <c r="W148" s="239" t="s">
        <v>104</v>
      </c>
      <c r="X148" s="239">
        <v>47</v>
      </c>
      <c r="Y148" s="239">
        <v>49</v>
      </c>
      <c r="Z148" s="239">
        <v>59</v>
      </c>
      <c r="AA148" s="239">
        <v>41</v>
      </c>
      <c r="AB148" s="239">
        <v>0</v>
      </c>
    </row>
    <row r="149" spans="1:28" x14ac:dyDescent="0.2">
      <c r="A149" s="239" t="s">
        <v>3272</v>
      </c>
      <c r="B149" s="239" t="s">
        <v>30</v>
      </c>
      <c r="C149" s="239" t="s">
        <v>396</v>
      </c>
      <c r="D149" s="239" t="s">
        <v>397</v>
      </c>
      <c r="E149" s="239">
        <v>5</v>
      </c>
      <c r="F149" s="239">
        <v>376</v>
      </c>
      <c r="G149" s="239" t="s">
        <v>214</v>
      </c>
      <c r="I149" s="239" t="s">
        <v>36</v>
      </c>
      <c r="J149" s="240">
        <v>72</v>
      </c>
      <c r="K149" s="240">
        <v>8</v>
      </c>
      <c r="L149" s="239" t="s">
        <v>3276</v>
      </c>
      <c r="M149" s="239" t="s">
        <v>3274</v>
      </c>
      <c r="N149" s="239" t="s">
        <v>3276</v>
      </c>
      <c r="O149" s="240" t="s">
        <v>3276</v>
      </c>
      <c r="P149" s="239" t="s">
        <v>36</v>
      </c>
      <c r="Q149" s="240" t="s">
        <v>34</v>
      </c>
      <c r="R149" s="239" t="s">
        <v>35</v>
      </c>
      <c r="S149" s="239" t="s">
        <v>214</v>
      </c>
      <c r="T149" s="239" t="s">
        <v>104</v>
      </c>
      <c r="U149" s="239" t="s">
        <v>46</v>
      </c>
      <c r="V149" s="239" t="s">
        <v>46</v>
      </c>
      <c r="W149" s="239" t="s">
        <v>46</v>
      </c>
      <c r="X149" s="239">
        <v>60</v>
      </c>
      <c r="Y149" s="239">
        <v>53</v>
      </c>
      <c r="Z149" s="239">
        <v>59</v>
      </c>
      <c r="AA149" s="239">
        <v>65</v>
      </c>
      <c r="AB149" s="239">
        <v>0</v>
      </c>
    </row>
    <row r="150" spans="1:28" x14ac:dyDescent="0.2">
      <c r="A150" s="239" t="s">
        <v>3272</v>
      </c>
      <c r="B150" s="239" t="s">
        <v>30</v>
      </c>
      <c r="C150" s="239" t="s">
        <v>400</v>
      </c>
      <c r="D150" s="239" t="s">
        <v>401</v>
      </c>
      <c r="E150" s="239">
        <v>5</v>
      </c>
      <c r="F150" s="239">
        <v>506</v>
      </c>
      <c r="G150" s="239" t="s">
        <v>104</v>
      </c>
      <c r="I150" s="239" t="s">
        <v>36</v>
      </c>
      <c r="J150" s="240">
        <v>69</v>
      </c>
      <c r="K150" s="240">
        <v>8</v>
      </c>
      <c r="L150" s="239" t="s">
        <v>3276</v>
      </c>
      <c r="M150" s="239" t="s">
        <v>3274</v>
      </c>
      <c r="N150" s="239" t="s">
        <v>3276</v>
      </c>
      <c r="O150" s="240" t="s">
        <v>3276</v>
      </c>
      <c r="P150" s="239" t="s">
        <v>36</v>
      </c>
      <c r="Q150" s="240" t="s">
        <v>34</v>
      </c>
      <c r="R150" s="239" t="s">
        <v>35</v>
      </c>
      <c r="S150" s="239" t="s">
        <v>33</v>
      </c>
      <c r="T150" s="239" t="s">
        <v>33</v>
      </c>
      <c r="U150" s="239" t="s">
        <v>104</v>
      </c>
      <c r="V150" s="239" t="s">
        <v>46</v>
      </c>
      <c r="W150" s="239" t="s">
        <v>57</v>
      </c>
      <c r="X150" s="239">
        <v>47</v>
      </c>
      <c r="Y150" s="239">
        <v>52</v>
      </c>
      <c r="Z150" s="239">
        <v>48</v>
      </c>
      <c r="AA150" s="239">
        <v>62</v>
      </c>
      <c r="AB150" s="239">
        <v>0</v>
      </c>
    </row>
    <row r="151" spans="1:28" x14ac:dyDescent="0.2">
      <c r="A151" s="239" t="s">
        <v>3272</v>
      </c>
      <c r="B151" s="239" t="s">
        <v>30</v>
      </c>
      <c r="C151" s="239" t="s">
        <v>402</v>
      </c>
      <c r="D151" s="239" t="s">
        <v>403</v>
      </c>
      <c r="E151" s="239">
        <v>5</v>
      </c>
      <c r="F151" s="239">
        <v>480</v>
      </c>
      <c r="G151" s="239" t="s">
        <v>57</v>
      </c>
      <c r="I151" s="239" t="s">
        <v>36</v>
      </c>
      <c r="J151" s="240">
        <v>87</v>
      </c>
      <c r="K151" s="240">
        <v>7</v>
      </c>
      <c r="L151" s="239" t="s">
        <v>3276</v>
      </c>
      <c r="M151" s="239" t="s">
        <v>3277</v>
      </c>
      <c r="N151" s="239" t="s">
        <v>3274</v>
      </c>
      <c r="O151" s="240" t="s">
        <v>3274</v>
      </c>
      <c r="P151" s="239" t="s">
        <v>36</v>
      </c>
      <c r="Q151" s="240" t="s">
        <v>34</v>
      </c>
      <c r="R151" s="239" t="s">
        <v>35</v>
      </c>
      <c r="S151" s="239" t="s">
        <v>57</v>
      </c>
      <c r="T151" s="239" t="s">
        <v>46</v>
      </c>
      <c r="U151" s="239" t="s">
        <v>57</v>
      </c>
      <c r="V151" s="239" t="s">
        <v>214</v>
      </c>
      <c r="W151" s="239" t="s">
        <v>46</v>
      </c>
      <c r="X151" s="239">
        <v>52</v>
      </c>
      <c r="Y151" s="239">
        <v>56</v>
      </c>
      <c r="Z151" s="239">
        <v>46</v>
      </c>
      <c r="AA151" s="239">
        <v>60</v>
      </c>
      <c r="AB151" s="239">
        <v>1</v>
      </c>
    </row>
    <row r="152" spans="1:28" x14ac:dyDescent="0.2">
      <c r="A152" s="239" t="s">
        <v>3272</v>
      </c>
      <c r="B152" s="239" t="s">
        <v>30</v>
      </c>
      <c r="C152" s="239" t="s">
        <v>404</v>
      </c>
      <c r="D152" s="239" t="s">
        <v>405</v>
      </c>
      <c r="E152" s="239">
        <v>5</v>
      </c>
      <c r="F152" s="239">
        <v>525</v>
      </c>
      <c r="G152" s="239" t="s">
        <v>33</v>
      </c>
      <c r="I152" s="239" t="s">
        <v>36</v>
      </c>
      <c r="J152" s="240">
        <v>87</v>
      </c>
      <c r="K152" s="240">
        <v>6</v>
      </c>
      <c r="L152" s="239" t="s">
        <v>3273</v>
      </c>
      <c r="M152" s="239" t="s">
        <v>3276</v>
      </c>
      <c r="N152" s="239" t="s">
        <v>3274</v>
      </c>
      <c r="O152" s="240" t="s">
        <v>3274</v>
      </c>
      <c r="P152" s="239" t="s">
        <v>36</v>
      </c>
      <c r="Q152" s="240" t="s">
        <v>34</v>
      </c>
      <c r="R152" s="239" t="s">
        <v>35</v>
      </c>
      <c r="S152" s="239" t="s">
        <v>57</v>
      </c>
      <c r="T152" s="239" t="s">
        <v>33</v>
      </c>
      <c r="U152" s="239" t="s">
        <v>33</v>
      </c>
      <c r="V152" s="239" t="s">
        <v>57</v>
      </c>
      <c r="W152" s="239" t="s">
        <v>104</v>
      </c>
      <c r="X152" s="239">
        <v>45</v>
      </c>
      <c r="Y152" s="239">
        <v>46</v>
      </c>
      <c r="Z152" s="239">
        <v>31</v>
      </c>
      <c r="AA152" s="239">
        <v>52</v>
      </c>
      <c r="AB152" s="239">
        <v>0</v>
      </c>
    </row>
    <row r="153" spans="1:28" x14ac:dyDescent="0.2">
      <c r="A153" s="239" t="s">
        <v>3272</v>
      </c>
      <c r="B153" s="239" t="s">
        <v>30</v>
      </c>
      <c r="C153" s="239" t="s">
        <v>406</v>
      </c>
      <c r="D153" s="239" t="s">
        <v>407</v>
      </c>
      <c r="E153" s="239">
        <v>5</v>
      </c>
      <c r="F153" s="239">
        <v>494</v>
      </c>
      <c r="G153" s="239" t="s">
        <v>57</v>
      </c>
      <c r="I153" s="239" t="s">
        <v>36</v>
      </c>
      <c r="J153" s="240">
        <v>90</v>
      </c>
      <c r="K153" s="240">
        <v>4</v>
      </c>
      <c r="L153" s="239" t="s">
        <v>3273</v>
      </c>
      <c r="M153" s="239" t="s">
        <v>3273</v>
      </c>
      <c r="N153" s="239" t="s">
        <v>3273</v>
      </c>
      <c r="O153" s="240" t="s">
        <v>3274</v>
      </c>
      <c r="P153" s="239" t="s">
        <v>36</v>
      </c>
      <c r="Q153" s="240" t="s">
        <v>34</v>
      </c>
      <c r="R153" s="239" t="s">
        <v>35</v>
      </c>
      <c r="S153" s="239" t="s">
        <v>57</v>
      </c>
      <c r="T153" s="239" t="s">
        <v>33</v>
      </c>
      <c r="U153" s="239" t="s">
        <v>57</v>
      </c>
      <c r="V153" s="239" t="s">
        <v>33</v>
      </c>
      <c r="W153" s="239" t="s">
        <v>104</v>
      </c>
      <c r="X153" s="239">
        <v>54</v>
      </c>
      <c r="Y153" s="239">
        <v>40</v>
      </c>
      <c r="Z153" s="239">
        <v>25</v>
      </c>
      <c r="AA153" s="239">
        <v>23</v>
      </c>
      <c r="AB153" s="239">
        <v>0</v>
      </c>
    </row>
    <row r="154" spans="1:28" x14ac:dyDescent="0.2">
      <c r="A154" s="239" t="s">
        <v>3272</v>
      </c>
      <c r="B154" s="239" t="s">
        <v>30</v>
      </c>
      <c r="C154" s="239" t="s">
        <v>408</v>
      </c>
      <c r="D154" s="239" t="s">
        <v>409</v>
      </c>
      <c r="E154" s="239">
        <v>5</v>
      </c>
      <c r="F154" s="239">
        <v>576</v>
      </c>
      <c r="G154" s="239" t="s">
        <v>33</v>
      </c>
      <c r="I154" s="239" t="s">
        <v>36</v>
      </c>
      <c r="J154" s="240">
        <v>85</v>
      </c>
      <c r="K154" s="240">
        <v>1</v>
      </c>
      <c r="O154" s="240" t="s">
        <v>3273</v>
      </c>
      <c r="P154" s="239" t="s">
        <v>36</v>
      </c>
      <c r="Q154" s="240" t="s">
        <v>34</v>
      </c>
      <c r="R154" s="239" t="s">
        <v>35</v>
      </c>
      <c r="S154" s="239" t="s">
        <v>33</v>
      </c>
      <c r="T154" s="239" t="s">
        <v>33</v>
      </c>
      <c r="U154" s="239" t="s">
        <v>33</v>
      </c>
      <c r="V154" s="239" t="s">
        <v>33</v>
      </c>
      <c r="W154" s="239" t="s">
        <v>33</v>
      </c>
      <c r="X154" s="239">
        <v>24</v>
      </c>
      <c r="Y154" s="239">
        <v>23</v>
      </c>
      <c r="Z154" s="239">
        <v>20</v>
      </c>
      <c r="AA154" s="239">
        <v>34</v>
      </c>
      <c r="AB154" s="239">
        <v>0</v>
      </c>
    </row>
    <row r="155" spans="1:28" x14ac:dyDescent="0.2">
      <c r="A155" s="239" t="s">
        <v>3272</v>
      </c>
      <c r="B155" s="239" t="s">
        <v>30</v>
      </c>
      <c r="C155" s="239" t="s">
        <v>410</v>
      </c>
      <c r="D155" s="239" t="s">
        <v>411</v>
      </c>
      <c r="E155" s="239">
        <v>5</v>
      </c>
      <c r="F155" s="239">
        <v>493</v>
      </c>
      <c r="G155" s="239" t="s">
        <v>57</v>
      </c>
      <c r="I155" s="239" t="s">
        <v>34</v>
      </c>
      <c r="J155" s="240">
        <v>100</v>
      </c>
      <c r="K155" s="240">
        <v>3</v>
      </c>
      <c r="L155" s="239" t="s">
        <v>3275</v>
      </c>
      <c r="M155" s="239" t="s">
        <v>3273</v>
      </c>
      <c r="N155" s="239" t="s">
        <v>3273</v>
      </c>
      <c r="O155" s="240" t="s">
        <v>3273</v>
      </c>
      <c r="P155" s="239" t="s">
        <v>36</v>
      </c>
      <c r="Q155" s="240" t="s">
        <v>34</v>
      </c>
      <c r="R155" s="239" t="s">
        <v>35</v>
      </c>
      <c r="S155" s="239" t="s">
        <v>57</v>
      </c>
      <c r="T155" s="239" t="s">
        <v>33</v>
      </c>
      <c r="U155" s="239" t="s">
        <v>46</v>
      </c>
      <c r="V155" s="239" t="s">
        <v>46</v>
      </c>
      <c r="W155" s="239" t="s">
        <v>104</v>
      </c>
      <c r="X155" s="239">
        <v>39</v>
      </c>
      <c r="Y155" s="239">
        <v>37</v>
      </c>
      <c r="Z155" s="239">
        <v>37</v>
      </c>
      <c r="AA155" s="239">
        <v>54</v>
      </c>
      <c r="AB155" s="239">
        <v>0</v>
      </c>
    </row>
    <row r="156" spans="1:28" x14ac:dyDescent="0.2">
      <c r="A156" s="239" t="s">
        <v>3272</v>
      </c>
      <c r="B156" s="239" t="s">
        <v>30</v>
      </c>
      <c r="C156" s="239" t="s">
        <v>412</v>
      </c>
      <c r="D156" s="239" t="s">
        <v>413</v>
      </c>
      <c r="E156" s="239">
        <v>5</v>
      </c>
      <c r="F156" s="239">
        <v>571</v>
      </c>
      <c r="G156" s="239" t="s">
        <v>33</v>
      </c>
      <c r="I156" s="239" t="s">
        <v>36</v>
      </c>
      <c r="J156" s="240">
        <v>97</v>
      </c>
      <c r="K156" s="240">
        <v>7</v>
      </c>
      <c r="M156" s="239" t="s">
        <v>3274</v>
      </c>
      <c r="N156" s="239" t="s">
        <v>3274</v>
      </c>
      <c r="O156" s="240" t="s">
        <v>3274</v>
      </c>
      <c r="P156" s="239" t="s">
        <v>36</v>
      </c>
      <c r="Q156" s="240" t="s">
        <v>34</v>
      </c>
      <c r="R156" s="239" t="s">
        <v>35</v>
      </c>
      <c r="S156" s="239" t="s">
        <v>33</v>
      </c>
      <c r="T156" s="239" t="s">
        <v>33</v>
      </c>
      <c r="U156" s="239" t="s">
        <v>33</v>
      </c>
      <c r="V156" s="239" t="s">
        <v>104</v>
      </c>
      <c r="W156" s="239" t="s">
        <v>33</v>
      </c>
      <c r="X156" s="239">
        <v>31</v>
      </c>
      <c r="Y156" s="239">
        <v>38</v>
      </c>
      <c r="Z156" s="239">
        <v>27</v>
      </c>
      <c r="AA156" s="239">
        <v>43</v>
      </c>
      <c r="AB156" s="239">
        <v>0</v>
      </c>
    </row>
    <row r="157" spans="1:28" x14ac:dyDescent="0.2">
      <c r="A157" s="239" t="s">
        <v>3272</v>
      </c>
      <c r="B157" s="239" t="s">
        <v>30</v>
      </c>
      <c r="C157" s="239" t="s">
        <v>414</v>
      </c>
      <c r="D157" s="239" t="s">
        <v>415</v>
      </c>
      <c r="E157" s="239">
        <v>5</v>
      </c>
      <c r="I157" s="239" t="s">
        <v>36</v>
      </c>
      <c r="J157" s="240">
        <v>90</v>
      </c>
      <c r="K157" s="240">
        <v>2</v>
      </c>
      <c r="N157" s="239" t="s">
        <v>3273</v>
      </c>
      <c r="O157" s="240" t="s">
        <v>3273</v>
      </c>
      <c r="P157" s="239" t="s">
        <v>36</v>
      </c>
      <c r="Q157" s="240" t="s">
        <v>34</v>
      </c>
      <c r="R157" s="239" t="s">
        <v>35</v>
      </c>
      <c r="S157" s="239"/>
      <c r="V157" s="239" t="s">
        <v>33</v>
      </c>
      <c r="W157" s="239" t="s">
        <v>104</v>
      </c>
      <c r="X157" s="239">
        <v>42</v>
      </c>
      <c r="Y157" s="239">
        <v>42</v>
      </c>
      <c r="Z157" s="239">
        <v>20</v>
      </c>
      <c r="AA157" s="239">
        <v>38</v>
      </c>
      <c r="AB157" s="239">
        <v>0</v>
      </c>
    </row>
    <row r="158" spans="1:28" x14ac:dyDescent="0.2">
      <c r="A158" s="239" t="s">
        <v>3272</v>
      </c>
      <c r="B158" s="239" t="s">
        <v>30</v>
      </c>
      <c r="C158" s="239" t="s">
        <v>416</v>
      </c>
      <c r="D158" s="239" t="s">
        <v>417</v>
      </c>
      <c r="E158" s="239">
        <v>5</v>
      </c>
      <c r="F158" s="239">
        <v>447</v>
      </c>
      <c r="G158" s="239" t="s">
        <v>57</v>
      </c>
      <c r="I158" s="239" t="s">
        <v>36</v>
      </c>
      <c r="J158" s="240">
        <v>92</v>
      </c>
      <c r="K158" s="240">
        <v>7</v>
      </c>
      <c r="L158" s="239" t="s">
        <v>3274</v>
      </c>
      <c r="M158" s="239" t="s">
        <v>3274</v>
      </c>
      <c r="N158" s="239" t="s">
        <v>3276</v>
      </c>
      <c r="O158" s="240" t="s">
        <v>3274</v>
      </c>
      <c r="P158" s="239" t="s">
        <v>36</v>
      </c>
      <c r="Q158" s="240" t="s">
        <v>34</v>
      </c>
      <c r="R158" s="239" t="s">
        <v>35</v>
      </c>
      <c r="S158" s="239" t="s">
        <v>46</v>
      </c>
      <c r="T158" s="239" t="s">
        <v>57</v>
      </c>
      <c r="U158" s="239" t="s">
        <v>57</v>
      </c>
      <c r="V158" s="239" t="s">
        <v>57</v>
      </c>
      <c r="W158" s="239" t="s">
        <v>33</v>
      </c>
      <c r="X158" s="239">
        <v>49</v>
      </c>
      <c r="Y158" s="239">
        <v>40</v>
      </c>
      <c r="Z158" s="239">
        <v>49</v>
      </c>
      <c r="AA158" s="239">
        <v>40</v>
      </c>
      <c r="AB158" s="239">
        <v>0</v>
      </c>
    </row>
    <row r="159" spans="1:28" x14ac:dyDescent="0.2">
      <c r="A159" s="239" t="s">
        <v>3272</v>
      </c>
      <c r="B159" s="239" t="s">
        <v>30</v>
      </c>
      <c r="C159" s="239" t="s">
        <v>418</v>
      </c>
      <c r="D159" s="239" t="s">
        <v>419</v>
      </c>
      <c r="E159" s="239">
        <v>5</v>
      </c>
      <c r="F159" s="239">
        <v>485</v>
      </c>
      <c r="G159" s="239" t="s">
        <v>57</v>
      </c>
      <c r="I159" s="239" t="s">
        <v>36</v>
      </c>
      <c r="J159" s="240">
        <v>79</v>
      </c>
      <c r="K159" s="240">
        <v>2</v>
      </c>
      <c r="N159" s="239" t="s">
        <v>3275</v>
      </c>
      <c r="O159" s="240" t="s">
        <v>3275</v>
      </c>
      <c r="P159" s="239" t="s">
        <v>36</v>
      </c>
      <c r="Q159" s="240" t="s">
        <v>34</v>
      </c>
      <c r="R159" s="239" t="s">
        <v>35</v>
      </c>
      <c r="S159" s="239" t="s">
        <v>57</v>
      </c>
      <c r="T159" s="239" t="s">
        <v>57</v>
      </c>
      <c r="U159" s="239" t="s">
        <v>104</v>
      </c>
      <c r="V159" s="239" t="s">
        <v>57</v>
      </c>
      <c r="W159" s="239" t="s">
        <v>33</v>
      </c>
      <c r="X159" s="239">
        <v>50</v>
      </c>
      <c r="Y159" s="239">
        <v>46</v>
      </c>
      <c r="Z159" s="239">
        <v>49</v>
      </c>
      <c r="AA159" s="239">
        <v>45</v>
      </c>
      <c r="AB159" s="239">
        <v>0</v>
      </c>
    </row>
    <row r="160" spans="1:28" x14ac:dyDescent="0.2">
      <c r="A160" s="239" t="s">
        <v>3272</v>
      </c>
      <c r="B160" s="239" t="s">
        <v>30</v>
      </c>
      <c r="C160" s="239" t="s">
        <v>420</v>
      </c>
      <c r="D160" s="239" t="s">
        <v>421</v>
      </c>
      <c r="E160" s="239">
        <v>5</v>
      </c>
      <c r="F160" s="239">
        <v>621</v>
      </c>
      <c r="G160" s="239" t="s">
        <v>33</v>
      </c>
      <c r="I160" s="239" t="s">
        <v>36</v>
      </c>
      <c r="J160" s="240">
        <v>85</v>
      </c>
      <c r="K160" s="240">
        <v>2</v>
      </c>
      <c r="M160" s="239" t="s">
        <v>3273</v>
      </c>
      <c r="N160" s="239" t="s">
        <v>3273</v>
      </c>
      <c r="O160" s="240" t="s">
        <v>3273</v>
      </c>
      <c r="P160" s="239" t="s">
        <v>36</v>
      </c>
      <c r="Q160" s="240" t="s">
        <v>36</v>
      </c>
      <c r="R160" s="239" t="s">
        <v>40</v>
      </c>
      <c r="S160" s="239" t="s">
        <v>33</v>
      </c>
      <c r="T160" s="239" t="s">
        <v>33</v>
      </c>
      <c r="U160" s="239" t="s">
        <v>33</v>
      </c>
      <c r="V160" s="239" t="s">
        <v>33</v>
      </c>
      <c r="W160" s="239" t="s">
        <v>33</v>
      </c>
      <c r="X160" s="239">
        <v>20</v>
      </c>
      <c r="Y160" s="239">
        <v>21</v>
      </c>
      <c r="Z160" s="239">
        <v>24</v>
      </c>
      <c r="AA160" s="239">
        <v>28</v>
      </c>
      <c r="AB160" s="239">
        <v>0</v>
      </c>
    </row>
    <row r="161" spans="1:28" x14ac:dyDescent="0.2">
      <c r="A161" s="239" t="s">
        <v>3272</v>
      </c>
      <c r="B161" s="239" t="s">
        <v>30</v>
      </c>
      <c r="C161" s="239" t="s">
        <v>422</v>
      </c>
      <c r="D161" s="239" t="s">
        <v>423</v>
      </c>
      <c r="E161" s="239">
        <v>5</v>
      </c>
      <c r="F161" s="239">
        <v>603</v>
      </c>
      <c r="G161" s="239" t="s">
        <v>33</v>
      </c>
      <c r="I161" s="239" t="s">
        <v>36</v>
      </c>
      <c r="J161" s="240">
        <v>92</v>
      </c>
      <c r="K161" s="240">
        <v>7</v>
      </c>
      <c r="M161" s="239" t="s">
        <v>3274</v>
      </c>
      <c r="N161" s="239" t="s">
        <v>3274</v>
      </c>
      <c r="O161" s="240" t="s">
        <v>3274</v>
      </c>
      <c r="P161" s="239" t="s">
        <v>36</v>
      </c>
      <c r="Q161" s="240" t="s">
        <v>34</v>
      </c>
      <c r="R161" s="239" t="s">
        <v>35</v>
      </c>
      <c r="S161" s="239" t="s">
        <v>33</v>
      </c>
      <c r="T161" s="239" t="s">
        <v>33</v>
      </c>
      <c r="U161" s="239" t="s">
        <v>104</v>
      </c>
      <c r="V161" s="239" t="s">
        <v>33</v>
      </c>
      <c r="W161" s="239" t="s">
        <v>33</v>
      </c>
      <c r="X161" s="239">
        <v>22</v>
      </c>
      <c r="Y161" s="239">
        <v>31</v>
      </c>
      <c r="Z161" s="239">
        <v>17</v>
      </c>
      <c r="AA161" s="239">
        <v>34</v>
      </c>
      <c r="AB161" s="239">
        <v>0</v>
      </c>
    </row>
    <row r="162" spans="1:28" x14ac:dyDescent="0.2">
      <c r="A162" s="239" t="s">
        <v>3272</v>
      </c>
      <c r="B162" s="239" t="s">
        <v>30</v>
      </c>
      <c r="C162" s="239" t="s">
        <v>424</v>
      </c>
      <c r="D162" s="239" t="s">
        <v>425</v>
      </c>
      <c r="E162" s="239">
        <v>5</v>
      </c>
      <c r="F162" s="239">
        <v>631</v>
      </c>
      <c r="G162" s="239" t="s">
        <v>33</v>
      </c>
      <c r="I162" s="239" t="s">
        <v>36</v>
      </c>
      <c r="J162" s="240">
        <v>95</v>
      </c>
      <c r="K162" s="240">
        <v>6</v>
      </c>
      <c r="L162" s="239" t="s">
        <v>3273</v>
      </c>
      <c r="M162" s="239" t="s">
        <v>3274</v>
      </c>
      <c r="N162" s="239" t="s">
        <v>3274</v>
      </c>
      <c r="O162" s="240" t="s">
        <v>3274</v>
      </c>
      <c r="P162" s="239" t="s">
        <v>36</v>
      </c>
      <c r="Q162" s="240" t="s">
        <v>34</v>
      </c>
      <c r="R162" s="239" t="s">
        <v>35</v>
      </c>
      <c r="S162" s="239" t="s">
        <v>33</v>
      </c>
      <c r="T162" s="239" t="s">
        <v>33</v>
      </c>
      <c r="U162" s="239" t="s">
        <v>33</v>
      </c>
      <c r="V162" s="239" t="s">
        <v>33</v>
      </c>
      <c r="W162" s="239" t="s">
        <v>33</v>
      </c>
      <c r="X162" s="239">
        <v>25</v>
      </c>
      <c r="Y162" s="239">
        <v>34</v>
      </c>
      <c r="Z162" s="239">
        <v>13</v>
      </c>
      <c r="AA162" s="239">
        <v>38</v>
      </c>
      <c r="AB162" s="239">
        <v>0</v>
      </c>
    </row>
    <row r="163" spans="1:28" x14ac:dyDescent="0.2">
      <c r="A163" s="239" t="s">
        <v>3272</v>
      </c>
      <c r="B163" s="239" t="s">
        <v>30</v>
      </c>
      <c r="C163" s="239" t="s">
        <v>428</v>
      </c>
      <c r="D163" s="239" t="s">
        <v>429</v>
      </c>
      <c r="E163" s="239">
        <v>5</v>
      </c>
      <c r="F163" s="239">
        <v>530</v>
      </c>
      <c r="G163" s="239" t="s">
        <v>33</v>
      </c>
      <c r="I163" s="239" t="s">
        <v>36</v>
      </c>
      <c r="J163" s="240">
        <v>85</v>
      </c>
      <c r="K163" s="240">
        <v>3</v>
      </c>
      <c r="M163" s="239" t="s">
        <v>3273</v>
      </c>
      <c r="N163" s="239" t="s">
        <v>3273</v>
      </c>
      <c r="O163" s="240" t="s">
        <v>3273</v>
      </c>
      <c r="P163" s="239" t="s">
        <v>36</v>
      </c>
      <c r="Q163" s="240" t="s">
        <v>34</v>
      </c>
      <c r="R163" s="239" t="s">
        <v>35</v>
      </c>
      <c r="S163" s="239" t="s">
        <v>33</v>
      </c>
      <c r="T163" s="239" t="s">
        <v>33</v>
      </c>
      <c r="U163" s="239" t="s">
        <v>33</v>
      </c>
      <c r="V163" s="239" t="s">
        <v>33</v>
      </c>
      <c r="W163" s="239" t="s">
        <v>33</v>
      </c>
      <c r="X163" s="239">
        <v>38</v>
      </c>
      <c r="Y163" s="239">
        <v>28</v>
      </c>
      <c r="Z163" s="239">
        <v>30</v>
      </c>
      <c r="AA163" s="239">
        <v>30</v>
      </c>
      <c r="AB163" s="239">
        <v>0</v>
      </c>
    </row>
    <row r="164" spans="1:28" x14ac:dyDescent="0.2">
      <c r="A164" s="239" t="s">
        <v>3272</v>
      </c>
      <c r="B164" s="239" t="s">
        <v>30</v>
      </c>
      <c r="C164" s="239" t="s">
        <v>430</v>
      </c>
      <c r="D164" s="239" t="s">
        <v>431</v>
      </c>
      <c r="E164" s="239">
        <v>5</v>
      </c>
      <c r="F164" s="239">
        <v>521</v>
      </c>
      <c r="G164" s="239" t="s">
        <v>104</v>
      </c>
      <c r="I164" s="239" t="s">
        <v>36</v>
      </c>
      <c r="J164" s="240">
        <v>85</v>
      </c>
      <c r="K164" s="240">
        <v>8</v>
      </c>
      <c r="L164" s="239" t="s">
        <v>3274</v>
      </c>
      <c r="M164" s="239" t="s">
        <v>3276</v>
      </c>
      <c r="N164" s="239" t="s">
        <v>3276</v>
      </c>
      <c r="O164" s="240" t="s">
        <v>3274</v>
      </c>
      <c r="P164" s="239" t="s">
        <v>36</v>
      </c>
      <c r="Q164" s="240" t="s">
        <v>34</v>
      </c>
      <c r="R164" s="239" t="s">
        <v>35</v>
      </c>
      <c r="S164" s="239" t="s">
        <v>104</v>
      </c>
      <c r="T164" s="239" t="s">
        <v>33</v>
      </c>
      <c r="U164" s="239" t="s">
        <v>33</v>
      </c>
      <c r="V164" s="239" t="s">
        <v>57</v>
      </c>
      <c r="W164" s="239" t="s">
        <v>104</v>
      </c>
      <c r="X164" s="239">
        <v>47</v>
      </c>
      <c r="Y164" s="239">
        <v>51</v>
      </c>
      <c r="Z164" s="239">
        <v>33</v>
      </c>
      <c r="AA164" s="239">
        <v>54</v>
      </c>
      <c r="AB164" s="239">
        <v>0</v>
      </c>
    </row>
    <row r="165" spans="1:28" x14ac:dyDescent="0.2">
      <c r="A165" s="239" t="s">
        <v>3272</v>
      </c>
      <c r="B165" s="239" t="s">
        <v>30</v>
      </c>
      <c r="C165" s="239" t="s">
        <v>432</v>
      </c>
      <c r="D165" s="239" t="s">
        <v>433</v>
      </c>
      <c r="E165" s="239">
        <v>5</v>
      </c>
      <c r="F165" s="239">
        <v>535</v>
      </c>
      <c r="G165" s="239" t="s">
        <v>33</v>
      </c>
      <c r="I165" s="239" t="s">
        <v>36</v>
      </c>
      <c r="J165" s="240">
        <v>85</v>
      </c>
      <c r="K165" s="240">
        <v>4</v>
      </c>
      <c r="L165" s="239" t="s">
        <v>3273</v>
      </c>
      <c r="M165" s="239" t="s">
        <v>3273</v>
      </c>
      <c r="N165" s="239" t="s">
        <v>3273</v>
      </c>
      <c r="O165" s="240" t="s">
        <v>3274</v>
      </c>
      <c r="P165" s="239" t="s">
        <v>36</v>
      </c>
      <c r="Q165" s="240" t="s">
        <v>34</v>
      </c>
      <c r="R165" s="239" t="s">
        <v>35</v>
      </c>
      <c r="S165" s="239" t="s">
        <v>57</v>
      </c>
      <c r="T165" s="239" t="s">
        <v>33</v>
      </c>
      <c r="U165" s="239" t="s">
        <v>104</v>
      </c>
      <c r="V165" s="239" t="s">
        <v>104</v>
      </c>
      <c r="W165" s="239" t="s">
        <v>57</v>
      </c>
      <c r="X165" s="239">
        <v>38</v>
      </c>
      <c r="Y165" s="239">
        <v>40</v>
      </c>
      <c r="Z165" s="239">
        <v>36</v>
      </c>
      <c r="AA165" s="239">
        <v>44</v>
      </c>
      <c r="AB165" s="239">
        <v>0</v>
      </c>
    </row>
    <row r="166" spans="1:28" x14ac:dyDescent="0.2">
      <c r="A166" s="239" t="s">
        <v>3272</v>
      </c>
      <c r="B166" s="239" t="s">
        <v>30</v>
      </c>
      <c r="C166" s="239" t="s">
        <v>436</v>
      </c>
      <c r="D166" s="239" t="s">
        <v>437</v>
      </c>
      <c r="E166" s="239">
        <v>5</v>
      </c>
      <c r="F166" s="239">
        <v>554</v>
      </c>
      <c r="G166" s="239" t="s">
        <v>33</v>
      </c>
      <c r="I166" s="239" t="s">
        <v>36</v>
      </c>
      <c r="J166" s="240">
        <v>97</v>
      </c>
      <c r="K166" s="240">
        <v>3</v>
      </c>
      <c r="M166" s="239" t="s">
        <v>3273</v>
      </c>
      <c r="N166" s="239" t="s">
        <v>3273</v>
      </c>
      <c r="O166" s="240" t="s">
        <v>3273</v>
      </c>
      <c r="P166" s="239" t="s">
        <v>36</v>
      </c>
      <c r="Q166" s="240" t="s">
        <v>34</v>
      </c>
      <c r="R166" s="239" t="s">
        <v>35</v>
      </c>
      <c r="S166" s="239" t="s">
        <v>57</v>
      </c>
      <c r="T166" s="239" t="s">
        <v>33</v>
      </c>
      <c r="U166" s="239" t="s">
        <v>57</v>
      </c>
      <c r="V166" s="239" t="s">
        <v>33</v>
      </c>
      <c r="W166" s="239" t="s">
        <v>104</v>
      </c>
      <c r="X166" s="239">
        <v>39</v>
      </c>
      <c r="Y166" s="239">
        <v>46</v>
      </c>
      <c r="Z166" s="239">
        <v>30</v>
      </c>
      <c r="AA166" s="239">
        <v>42</v>
      </c>
      <c r="AB166" s="239">
        <v>0</v>
      </c>
    </row>
    <row r="167" spans="1:28" x14ac:dyDescent="0.2">
      <c r="A167" s="239" t="s">
        <v>3272</v>
      </c>
      <c r="B167" s="239" t="s">
        <v>30</v>
      </c>
      <c r="C167" s="239" t="s">
        <v>438</v>
      </c>
      <c r="D167" s="239" t="s">
        <v>439</v>
      </c>
      <c r="E167" s="239">
        <v>5</v>
      </c>
      <c r="F167" s="239">
        <v>471</v>
      </c>
      <c r="G167" s="239" t="s">
        <v>57</v>
      </c>
      <c r="I167" s="239" t="s">
        <v>36</v>
      </c>
      <c r="J167" s="240">
        <v>79</v>
      </c>
      <c r="K167" s="240">
        <v>7</v>
      </c>
      <c r="L167" s="239" t="s">
        <v>3274</v>
      </c>
      <c r="M167" s="239" t="s">
        <v>3274</v>
      </c>
      <c r="N167" s="239" t="s">
        <v>3274</v>
      </c>
      <c r="O167" s="240" t="s">
        <v>3276</v>
      </c>
      <c r="P167" s="239" t="s">
        <v>36</v>
      </c>
      <c r="Q167" s="240" t="s">
        <v>34</v>
      </c>
      <c r="R167" s="239" t="s">
        <v>35</v>
      </c>
      <c r="S167" s="239" t="s">
        <v>33</v>
      </c>
      <c r="T167" s="239" t="s">
        <v>33</v>
      </c>
      <c r="U167" s="239" t="s">
        <v>104</v>
      </c>
      <c r="V167" s="239" t="s">
        <v>57</v>
      </c>
      <c r="W167" s="239" t="s">
        <v>33</v>
      </c>
      <c r="X167" s="239">
        <v>44</v>
      </c>
      <c r="Y167" s="239">
        <v>38</v>
      </c>
      <c r="Z167" s="239">
        <v>37</v>
      </c>
      <c r="AA167" s="239">
        <v>49</v>
      </c>
      <c r="AB167" s="239">
        <v>0</v>
      </c>
    </row>
    <row r="168" spans="1:28" x14ac:dyDescent="0.2">
      <c r="A168" s="239" t="s">
        <v>3272</v>
      </c>
      <c r="B168" s="239" t="s">
        <v>30</v>
      </c>
      <c r="C168" s="239" t="s">
        <v>440</v>
      </c>
      <c r="D168" s="239" t="s">
        <v>441</v>
      </c>
      <c r="E168" s="239">
        <v>5</v>
      </c>
      <c r="F168" s="239">
        <v>450</v>
      </c>
      <c r="G168" s="239" t="s">
        <v>57</v>
      </c>
      <c r="I168" s="239" t="s">
        <v>36</v>
      </c>
      <c r="J168" s="240">
        <v>64</v>
      </c>
      <c r="K168" s="240">
        <v>3</v>
      </c>
      <c r="M168" s="239" t="s">
        <v>3275</v>
      </c>
      <c r="N168" s="239" t="s">
        <v>3275</v>
      </c>
      <c r="O168" s="240" t="s">
        <v>3275</v>
      </c>
      <c r="P168" s="239" t="s">
        <v>36</v>
      </c>
      <c r="Q168" s="240" t="s">
        <v>34</v>
      </c>
      <c r="R168" s="239" t="s">
        <v>40</v>
      </c>
      <c r="S168" s="239" t="s">
        <v>57</v>
      </c>
      <c r="T168" s="239" t="s">
        <v>104</v>
      </c>
      <c r="U168" s="239" t="s">
        <v>57</v>
      </c>
      <c r="V168" s="239"/>
      <c r="X168" s="239">
        <v>49</v>
      </c>
      <c r="Y168" s="239"/>
      <c r="Z168" s="239">
        <v>48</v>
      </c>
      <c r="AA168" s="239"/>
      <c r="AB168" s="239">
        <v>0</v>
      </c>
    </row>
    <row r="169" spans="1:28" x14ac:dyDescent="0.2">
      <c r="A169" s="239" t="s">
        <v>3272</v>
      </c>
      <c r="B169" s="239" t="s">
        <v>30</v>
      </c>
      <c r="C169" s="239" t="s">
        <v>442</v>
      </c>
      <c r="D169" s="239" t="s">
        <v>443</v>
      </c>
      <c r="E169" s="239">
        <v>5</v>
      </c>
      <c r="F169" s="239">
        <v>536</v>
      </c>
      <c r="G169" s="239" t="s">
        <v>33</v>
      </c>
      <c r="I169" s="239" t="s">
        <v>36</v>
      </c>
      <c r="J169" s="240">
        <v>77</v>
      </c>
      <c r="K169" s="240">
        <v>4</v>
      </c>
      <c r="M169" s="239" t="s">
        <v>3273</v>
      </c>
      <c r="N169" s="239" t="s">
        <v>3275</v>
      </c>
      <c r="O169" s="240" t="s">
        <v>3276</v>
      </c>
      <c r="P169" s="239" t="s">
        <v>36</v>
      </c>
      <c r="Q169" s="240" t="s">
        <v>34</v>
      </c>
      <c r="R169" s="239" t="s">
        <v>40</v>
      </c>
      <c r="S169" s="239" t="s">
        <v>33</v>
      </c>
      <c r="T169" s="239" t="s">
        <v>33</v>
      </c>
      <c r="U169" s="239" t="s">
        <v>104</v>
      </c>
      <c r="V169" s="239" t="s">
        <v>57</v>
      </c>
      <c r="W169" s="239"/>
      <c r="X169" s="239">
        <v>33</v>
      </c>
      <c r="Y169" s="239"/>
      <c r="Z169" s="239">
        <v>34</v>
      </c>
      <c r="AA169" s="239"/>
      <c r="AB169" s="239">
        <v>0</v>
      </c>
    </row>
    <row r="170" spans="1:28" x14ac:dyDescent="0.2">
      <c r="A170" s="239" t="s">
        <v>3272</v>
      </c>
      <c r="B170" s="239" t="s">
        <v>30</v>
      </c>
      <c r="C170" s="239" t="s">
        <v>446</v>
      </c>
      <c r="D170" s="239" t="s">
        <v>447</v>
      </c>
      <c r="E170" s="239">
        <v>5</v>
      </c>
      <c r="F170" s="239">
        <v>558</v>
      </c>
      <c r="G170" s="239" t="s">
        <v>33</v>
      </c>
      <c r="I170" s="239" t="s">
        <v>36</v>
      </c>
      <c r="J170" s="240">
        <v>82</v>
      </c>
      <c r="K170" s="240">
        <v>6</v>
      </c>
      <c r="L170" s="239" t="s">
        <v>3274</v>
      </c>
      <c r="M170" s="239" t="s">
        <v>3274</v>
      </c>
      <c r="N170" s="239" t="s">
        <v>3274</v>
      </c>
      <c r="O170" s="240" t="s">
        <v>3274</v>
      </c>
      <c r="P170" s="239" t="s">
        <v>36</v>
      </c>
      <c r="Q170" s="240" t="s">
        <v>34</v>
      </c>
      <c r="R170" s="239" t="s">
        <v>35</v>
      </c>
      <c r="S170" s="239" t="s">
        <v>33</v>
      </c>
      <c r="T170" s="239" t="s">
        <v>33</v>
      </c>
      <c r="U170" s="239" t="s">
        <v>33</v>
      </c>
      <c r="V170" s="239" t="s">
        <v>104</v>
      </c>
      <c r="W170" s="239" t="s">
        <v>33</v>
      </c>
      <c r="X170" s="239">
        <v>30</v>
      </c>
      <c r="Y170" s="239">
        <v>32</v>
      </c>
      <c r="Z170" s="239">
        <v>25</v>
      </c>
      <c r="AA170" s="239">
        <v>34</v>
      </c>
      <c r="AB170" s="239">
        <v>0</v>
      </c>
    </row>
    <row r="171" spans="1:28" x14ac:dyDescent="0.2">
      <c r="A171" s="239" t="s">
        <v>3272</v>
      </c>
      <c r="B171" s="239" t="s">
        <v>30</v>
      </c>
      <c r="C171" s="239" t="s">
        <v>862</v>
      </c>
      <c r="D171" s="239" t="s">
        <v>2243</v>
      </c>
      <c r="E171" s="239">
        <v>5</v>
      </c>
      <c r="F171" s="239">
        <v>515</v>
      </c>
      <c r="G171" s="239" t="s">
        <v>104</v>
      </c>
      <c r="I171" s="239" t="s">
        <v>36</v>
      </c>
      <c r="J171" s="240">
        <v>97</v>
      </c>
      <c r="K171" s="240">
        <v>1</v>
      </c>
      <c r="N171" s="239" t="s">
        <v>3276</v>
      </c>
      <c r="O171" s="240" t="s">
        <v>3273</v>
      </c>
      <c r="P171" s="239" t="s">
        <v>34</v>
      </c>
      <c r="Q171" s="240" t="s">
        <v>34</v>
      </c>
      <c r="R171" s="239" t="s">
        <v>40</v>
      </c>
      <c r="S171" s="239" t="s">
        <v>214</v>
      </c>
      <c r="T171" s="239"/>
      <c r="X171" s="239">
        <v>61</v>
      </c>
      <c r="Y171" s="239"/>
      <c r="Z171" s="239">
        <v>57</v>
      </c>
      <c r="AA171" s="239"/>
      <c r="AB171" s="239">
        <v>0</v>
      </c>
    </row>
    <row r="172" spans="1:28" x14ac:dyDescent="0.2">
      <c r="A172" s="239" t="s">
        <v>3272</v>
      </c>
      <c r="B172" s="239" t="s">
        <v>30</v>
      </c>
      <c r="C172" s="239" t="s">
        <v>448</v>
      </c>
      <c r="D172" s="239" t="s">
        <v>2244</v>
      </c>
      <c r="E172" s="239">
        <v>5</v>
      </c>
      <c r="F172" s="239">
        <v>509</v>
      </c>
      <c r="G172" s="239" t="s">
        <v>104</v>
      </c>
      <c r="I172" s="239" t="s">
        <v>36</v>
      </c>
      <c r="J172" s="240">
        <v>92</v>
      </c>
      <c r="K172" s="240">
        <v>2</v>
      </c>
      <c r="N172" s="239" t="s">
        <v>3275</v>
      </c>
      <c r="O172" s="240" t="s">
        <v>3273</v>
      </c>
      <c r="P172" s="239" t="s">
        <v>34</v>
      </c>
      <c r="Q172" s="240" t="s">
        <v>34</v>
      </c>
      <c r="R172" s="239" t="s">
        <v>40</v>
      </c>
      <c r="S172" s="239" t="s">
        <v>57</v>
      </c>
      <c r="T172" s="239" t="s">
        <v>57</v>
      </c>
      <c r="U172" s="239"/>
      <c r="X172" s="239">
        <v>38</v>
      </c>
      <c r="Y172" s="239"/>
      <c r="Z172" s="239">
        <v>51</v>
      </c>
      <c r="AA172" s="239"/>
      <c r="AB172" s="239">
        <v>0</v>
      </c>
    </row>
    <row r="173" spans="1:28" x14ac:dyDescent="0.2">
      <c r="A173" s="239" t="s">
        <v>3272</v>
      </c>
      <c r="B173" s="239" t="s">
        <v>30</v>
      </c>
      <c r="C173" s="239" t="s">
        <v>449</v>
      </c>
      <c r="D173" s="239" t="s">
        <v>450</v>
      </c>
      <c r="E173" s="239">
        <v>5</v>
      </c>
      <c r="I173" s="239" t="s">
        <v>36</v>
      </c>
      <c r="J173" s="240">
        <v>95</v>
      </c>
      <c r="K173" s="240">
        <v>2</v>
      </c>
      <c r="N173" s="239" t="s">
        <v>3273</v>
      </c>
      <c r="O173" s="240" t="s">
        <v>3273</v>
      </c>
      <c r="P173" s="239" t="s">
        <v>34</v>
      </c>
      <c r="Q173" s="240" t="s">
        <v>36</v>
      </c>
      <c r="R173" s="239" t="s">
        <v>40</v>
      </c>
      <c r="S173" s="239"/>
      <c r="X173" s="239">
        <v>100</v>
      </c>
      <c r="Y173" s="239"/>
      <c r="Z173" s="239">
        <v>100</v>
      </c>
      <c r="AA173" s="239"/>
      <c r="AB173" s="239">
        <v>0</v>
      </c>
    </row>
    <row r="174" spans="1:28" x14ac:dyDescent="0.2">
      <c r="A174" s="239" t="s">
        <v>3272</v>
      </c>
      <c r="B174" s="239" t="s">
        <v>30</v>
      </c>
      <c r="C174" s="239" t="s">
        <v>863</v>
      </c>
      <c r="D174" s="239" t="s">
        <v>864</v>
      </c>
      <c r="E174" s="239">
        <v>5</v>
      </c>
      <c r="F174" s="239">
        <v>501</v>
      </c>
      <c r="G174" s="239" t="s">
        <v>104</v>
      </c>
      <c r="I174" s="239" t="s">
        <v>36</v>
      </c>
      <c r="J174" s="240">
        <v>87</v>
      </c>
      <c r="K174" s="240">
        <v>1</v>
      </c>
      <c r="N174" s="239" t="s">
        <v>3276</v>
      </c>
      <c r="O174" s="240" t="s">
        <v>3273</v>
      </c>
      <c r="P174" s="239" t="s">
        <v>34</v>
      </c>
      <c r="Q174" s="240" t="s">
        <v>34</v>
      </c>
      <c r="R174" s="239" t="s">
        <v>40</v>
      </c>
      <c r="S174" s="239" t="s">
        <v>214</v>
      </c>
      <c r="T174" s="239"/>
      <c r="X174" s="239">
        <v>60</v>
      </c>
      <c r="Y174" s="239"/>
      <c r="Z174" s="239">
        <v>55</v>
      </c>
      <c r="AA174" s="239"/>
      <c r="AB174" s="239">
        <v>0</v>
      </c>
    </row>
    <row r="175" spans="1:28" x14ac:dyDescent="0.2">
      <c r="A175" s="239" t="s">
        <v>3272</v>
      </c>
      <c r="B175" s="239" t="s">
        <v>30</v>
      </c>
      <c r="C175" s="239" t="s">
        <v>451</v>
      </c>
      <c r="D175" s="239" t="s">
        <v>452</v>
      </c>
      <c r="E175" s="239">
        <v>5</v>
      </c>
      <c r="F175" s="239">
        <v>472</v>
      </c>
      <c r="G175" s="239" t="s">
        <v>57</v>
      </c>
      <c r="I175" s="239" t="s">
        <v>36</v>
      </c>
      <c r="J175" s="240">
        <v>74</v>
      </c>
      <c r="K175" s="240">
        <v>8</v>
      </c>
      <c r="L175" s="239" t="s">
        <v>3274</v>
      </c>
      <c r="M175" s="239" t="s">
        <v>3274</v>
      </c>
      <c r="N175" s="239" t="s">
        <v>3274</v>
      </c>
      <c r="O175" s="240" t="s">
        <v>3276</v>
      </c>
      <c r="P175" s="239" t="s">
        <v>36</v>
      </c>
      <c r="Q175" s="240" t="s">
        <v>34</v>
      </c>
      <c r="R175" s="239" t="s">
        <v>35</v>
      </c>
      <c r="S175" s="239" t="s">
        <v>33</v>
      </c>
      <c r="T175" s="239" t="s">
        <v>33</v>
      </c>
      <c r="U175" s="239" t="s">
        <v>57</v>
      </c>
      <c r="V175" s="239" t="s">
        <v>33</v>
      </c>
      <c r="W175" s="239" t="s">
        <v>57</v>
      </c>
      <c r="X175" s="239">
        <v>40</v>
      </c>
      <c r="Y175" s="239">
        <v>43</v>
      </c>
      <c r="Z175" s="239">
        <v>40</v>
      </c>
      <c r="AA175" s="239">
        <v>51</v>
      </c>
      <c r="AB175" s="239">
        <v>0</v>
      </c>
    </row>
    <row r="176" spans="1:28" x14ac:dyDescent="0.2">
      <c r="A176" s="239" t="s">
        <v>3272</v>
      </c>
      <c r="B176" s="239" t="s">
        <v>30</v>
      </c>
      <c r="C176" s="239" t="s">
        <v>455</v>
      </c>
      <c r="D176" s="239" t="s">
        <v>456</v>
      </c>
      <c r="E176" s="239">
        <v>5</v>
      </c>
      <c r="F176" s="239">
        <v>663</v>
      </c>
      <c r="G176" s="239" t="s">
        <v>33</v>
      </c>
      <c r="I176" s="239" t="s">
        <v>34</v>
      </c>
      <c r="J176" s="240">
        <v>100</v>
      </c>
      <c r="K176" s="240">
        <v>1</v>
      </c>
      <c r="N176" s="239" t="s">
        <v>3273</v>
      </c>
      <c r="O176" s="240" t="s">
        <v>3273</v>
      </c>
      <c r="P176" s="239" t="s">
        <v>36</v>
      </c>
      <c r="Q176" s="240" t="s">
        <v>34</v>
      </c>
      <c r="R176" s="239" t="s">
        <v>35</v>
      </c>
      <c r="S176" s="239" t="s">
        <v>33</v>
      </c>
      <c r="T176" s="239" t="s">
        <v>33</v>
      </c>
      <c r="U176" s="239" t="s">
        <v>33</v>
      </c>
      <c r="V176" s="239" t="s">
        <v>33</v>
      </c>
      <c r="W176" s="239" t="s">
        <v>33</v>
      </c>
      <c r="X176" s="239">
        <v>11</v>
      </c>
      <c r="Y176" s="239">
        <v>26</v>
      </c>
      <c r="Z176" s="239">
        <v>9</v>
      </c>
      <c r="AA176" s="239">
        <v>28</v>
      </c>
      <c r="AB176" s="239">
        <v>0</v>
      </c>
    </row>
    <row r="177" spans="1:28" x14ac:dyDescent="0.2">
      <c r="A177" s="239" t="s">
        <v>3272</v>
      </c>
      <c r="B177" s="239" t="s">
        <v>30</v>
      </c>
      <c r="C177" s="239" t="s">
        <v>457</v>
      </c>
      <c r="D177" s="239" t="s">
        <v>458</v>
      </c>
      <c r="E177" s="239">
        <v>5</v>
      </c>
      <c r="F177" s="239">
        <v>446</v>
      </c>
      <c r="G177" s="239" t="s">
        <v>57</v>
      </c>
      <c r="I177" s="239" t="s">
        <v>36</v>
      </c>
      <c r="J177" s="240">
        <v>74</v>
      </c>
      <c r="K177" s="240">
        <v>3</v>
      </c>
      <c r="M177" s="239" t="s">
        <v>3273</v>
      </c>
      <c r="N177" s="239" t="s">
        <v>3273</v>
      </c>
      <c r="O177" s="240" t="s">
        <v>3275</v>
      </c>
      <c r="P177" s="239" t="s">
        <v>36</v>
      </c>
      <c r="Q177" s="240" t="s">
        <v>34</v>
      </c>
      <c r="R177" s="239" t="s">
        <v>35</v>
      </c>
      <c r="S177" s="239" t="s">
        <v>33</v>
      </c>
      <c r="T177" s="239" t="s">
        <v>33</v>
      </c>
      <c r="U177" s="239" t="s">
        <v>57</v>
      </c>
      <c r="V177" s="239"/>
      <c r="W177" s="239" t="s">
        <v>33</v>
      </c>
      <c r="X177" s="239">
        <v>43</v>
      </c>
      <c r="Y177" s="239">
        <v>20</v>
      </c>
      <c r="Z177" s="239">
        <v>41</v>
      </c>
      <c r="AA177" s="239">
        <v>43</v>
      </c>
      <c r="AB177" s="239">
        <v>0</v>
      </c>
    </row>
    <row r="178" spans="1:28" x14ac:dyDescent="0.2">
      <c r="A178" s="239" t="s">
        <v>3272</v>
      </c>
      <c r="B178" s="239" t="s">
        <v>30</v>
      </c>
      <c r="C178" s="239" t="s">
        <v>461</v>
      </c>
      <c r="D178" s="239" t="s">
        <v>462</v>
      </c>
      <c r="E178" s="239">
        <v>5</v>
      </c>
      <c r="F178" s="239">
        <v>603</v>
      </c>
      <c r="G178" s="239" t="s">
        <v>33</v>
      </c>
      <c r="I178" s="239" t="s">
        <v>36</v>
      </c>
      <c r="J178" s="240">
        <v>97</v>
      </c>
      <c r="K178" s="240">
        <v>1</v>
      </c>
      <c r="O178" s="240" t="s">
        <v>3273</v>
      </c>
      <c r="P178" s="239" t="s">
        <v>36</v>
      </c>
      <c r="Q178" s="240" t="s">
        <v>36</v>
      </c>
      <c r="R178" s="239" t="s">
        <v>35</v>
      </c>
      <c r="S178" s="239" t="s">
        <v>33</v>
      </c>
      <c r="T178" s="239" t="s">
        <v>33</v>
      </c>
      <c r="U178" s="239" t="s">
        <v>33</v>
      </c>
      <c r="V178" s="239" t="s">
        <v>33</v>
      </c>
      <c r="W178" s="239" t="s">
        <v>33</v>
      </c>
      <c r="X178" s="239">
        <v>18</v>
      </c>
      <c r="Y178" s="239">
        <v>14</v>
      </c>
      <c r="Z178" s="239">
        <v>14</v>
      </c>
      <c r="AA178" s="239">
        <v>20</v>
      </c>
      <c r="AB178" s="239">
        <v>0</v>
      </c>
    </row>
    <row r="179" spans="1:28" x14ac:dyDescent="0.2">
      <c r="A179" s="239" t="s">
        <v>3272</v>
      </c>
      <c r="B179" s="239" t="s">
        <v>30</v>
      </c>
      <c r="C179" s="239" t="s">
        <v>467</v>
      </c>
      <c r="D179" s="239" t="s">
        <v>468</v>
      </c>
      <c r="E179" s="239">
        <v>5</v>
      </c>
      <c r="F179" s="239">
        <v>483</v>
      </c>
      <c r="G179" s="239" t="s">
        <v>57</v>
      </c>
      <c r="I179" s="239" t="s">
        <v>36</v>
      </c>
      <c r="J179" s="240">
        <v>74</v>
      </c>
      <c r="K179" s="240">
        <v>5</v>
      </c>
      <c r="L179" s="239" t="s">
        <v>3275</v>
      </c>
      <c r="M179" s="239" t="s">
        <v>3273</v>
      </c>
      <c r="N179" s="239" t="s">
        <v>3274</v>
      </c>
      <c r="O179" s="240" t="s">
        <v>3276</v>
      </c>
      <c r="P179" s="239" t="s">
        <v>36</v>
      </c>
      <c r="Q179" s="240" t="s">
        <v>34</v>
      </c>
      <c r="R179" s="239" t="s">
        <v>35</v>
      </c>
      <c r="S179" s="239" t="s">
        <v>57</v>
      </c>
      <c r="T179" s="239" t="s">
        <v>33</v>
      </c>
      <c r="U179" s="239" t="s">
        <v>46</v>
      </c>
      <c r="V179" s="239" t="s">
        <v>57</v>
      </c>
      <c r="W179" s="239" t="s">
        <v>57</v>
      </c>
      <c r="X179" s="239">
        <v>45</v>
      </c>
      <c r="Y179" s="239">
        <v>46</v>
      </c>
      <c r="Z179" s="239">
        <v>40</v>
      </c>
      <c r="AA179" s="239">
        <v>49</v>
      </c>
      <c r="AB179" s="239">
        <v>0</v>
      </c>
    </row>
    <row r="180" spans="1:28" x14ac:dyDescent="0.2">
      <c r="A180" s="239" t="s">
        <v>3272</v>
      </c>
      <c r="B180" s="239" t="s">
        <v>30</v>
      </c>
      <c r="C180" s="239" t="s">
        <v>473</v>
      </c>
      <c r="D180" s="239" t="s">
        <v>474</v>
      </c>
      <c r="E180" s="239">
        <v>5</v>
      </c>
      <c r="F180" s="239">
        <v>555</v>
      </c>
      <c r="G180" s="239" t="s">
        <v>33</v>
      </c>
      <c r="I180" s="239" t="s">
        <v>36</v>
      </c>
      <c r="J180" s="240">
        <v>79</v>
      </c>
      <c r="K180" s="240">
        <v>8</v>
      </c>
      <c r="L180" s="239" t="s">
        <v>3274</v>
      </c>
      <c r="M180" s="239" t="s">
        <v>3274</v>
      </c>
      <c r="N180" s="239" t="s">
        <v>3274</v>
      </c>
      <c r="O180" s="240" t="s">
        <v>3276</v>
      </c>
      <c r="P180" s="239" t="s">
        <v>36</v>
      </c>
      <c r="Q180" s="240" t="s">
        <v>34</v>
      </c>
      <c r="R180" s="239" t="s">
        <v>35</v>
      </c>
      <c r="S180" s="239" t="s">
        <v>33</v>
      </c>
      <c r="T180" s="239" t="s">
        <v>33</v>
      </c>
      <c r="U180" s="239" t="s">
        <v>33</v>
      </c>
      <c r="V180" s="239" t="s">
        <v>57</v>
      </c>
      <c r="W180" s="239" t="s">
        <v>33</v>
      </c>
      <c r="X180" s="239">
        <v>31</v>
      </c>
      <c r="Y180" s="239">
        <v>36</v>
      </c>
      <c r="Z180" s="239">
        <v>30</v>
      </c>
      <c r="AA180" s="239">
        <v>45</v>
      </c>
      <c r="AB180" s="239">
        <v>0</v>
      </c>
    </row>
    <row r="181" spans="1:28" x14ac:dyDescent="0.2">
      <c r="A181" s="239" t="s">
        <v>3272</v>
      </c>
      <c r="B181" s="239" t="s">
        <v>30</v>
      </c>
      <c r="C181" s="239" t="s">
        <v>479</v>
      </c>
      <c r="D181" s="239" t="s">
        <v>480</v>
      </c>
      <c r="E181" s="239">
        <v>5</v>
      </c>
      <c r="F181" s="239">
        <v>593</v>
      </c>
      <c r="G181" s="239" t="s">
        <v>33</v>
      </c>
      <c r="I181" s="239" t="s">
        <v>36</v>
      </c>
      <c r="J181" s="240">
        <v>90</v>
      </c>
      <c r="K181" s="240">
        <v>1</v>
      </c>
      <c r="O181" s="240" t="s">
        <v>3273</v>
      </c>
      <c r="P181" s="239" t="s">
        <v>36</v>
      </c>
      <c r="Q181" s="240" t="s">
        <v>34</v>
      </c>
      <c r="R181" s="239" t="s">
        <v>35</v>
      </c>
      <c r="S181" s="239" t="s">
        <v>33</v>
      </c>
      <c r="T181" s="239" t="s">
        <v>33</v>
      </c>
      <c r="U181" s="239" t="s">
        <v>33</v>
      </c>
      <c r="V181" s="239" t="s">
        <v>33</v>
      </c>
      <c r="W181" s="239" t="s">
        <v>33</v>
      </c>
      <c r="X181" s="239">
        <v>25</v>
      </c>
      <c r="Y181" s="239">
        <v>30</v>
      </c>
      <c r="Z181" s="239">
        <v>23</v>
      </c>
      <c r="AA181" s="239">
        <v>39</v>
      </c>
      <c r="AB181" s="239">
        <v>0</v>
      </c>
    </row>
    <row r="182" spans="1:28" x14ac:dyDescent="0.2">
      <c r="A182" s="239" t="s">
        <v>3272</v>
      </c>
      <c r="B182" s="239" t="s">
        <v>30</v>
      </c>
      <c r="C182" s="239" t="s">
        <v>483</v>
      </c>
      <c r="D182" s="239" t="s">
        <v>484</v>
      </c>
      <c r="E182" s="239">
        <v>5</v>
      </c>
      <c r="F182" s="239">
        <v>602</v>
      </c>
      <c r="G182" s="239" t="s">
        <v>33</v>
      </c>
      <c r="I182" s="239" t="s">
        <v>36</v>
      </c>
      <c r="J182" s="240">
        <v>97</v>
      </c>
      <c r="K182" s="240">
        <v>1</v>
      </c>
      <c r="O182" s="240" t="s">
        <v>3273</v>
      </c>
      <c r="P182" s="239" t="s">
        <v>36</v>
      </c>
      <c r="Q182" s="240" t="s">
        <v>34</v>
      </c>
      <c r="R182" s="239" t="s">
        <v>35</v>
      </c>
      <c r="S182" s="239" t="s">
        <v>33</v>
      </c>
      <c r="T182" s="239" t="s">
        <v>33</v>
      </c>
      <c r="U182" s="239" t="s">
        <v>33</v>
      </c>
      <c r="V182" s="239" t="s">
        <v>33</v>
      </c>
      <c r="W182" s="239" t="s">
        <v>104</v>
      </c>
      <c r="X182" s="239">
        <v>18</v>
      </c>
      <c r="Y182" s="239">
        <v>24</v>
      </c>
      <c r="Z182" s="239">
        <v>16</v>
      </c>
      <c r="AA182" s="239">
        <v>28</v>
      </c>
      <c r="AB182" s="239">
        <v>0</v>
      </c>
    </row>
    <row r="183" spans="1:28" x14ac:dyDescent="0.2">
      <c r="A183" s="239" t="s">
        <v>3272</v>
      </c>
      <c r="B183" s="239" t="s">
        <v>30</v>
      </c>
      <c r="C183" s="239" t="s">
        <v>485</v>
      </c>
      <c r="D183" s="239" t="s">
        <v>486</v>
      </c>
      <c r="E183" s="239">
        <v>5</v>
      </c>
      <c r="F183" s="239">
        <v>554</v>
      </c>
      <c r="G183" s="239" t="s">
        <v>33</v>
      </c>
      <c r="I183" s="239" t="s">
        <v>36</v>
      </c>
      <c r="J183" s="240">
        <v>79</v>
      </c>
      <c r="K183" s="240">
        <v>1</v>
      </c>
      <c r="O183" s="240" t="s">
        <v>3275</v>
      </c>
      <c r="P183" s="239" t="s">
        <v>36</v>
      </c>
      <c r="Q183" s="240" t="s">
        <v>34</v>
      </c>
      <c r="R183" s="239" t="s">
        <v>35</v>
      </c>
      <c r="S183" s="239" t="s">
        <v>33</v>
      </c>
      <c r="T183" s="239" t="s">
        <v>33</v>
      </c>
      <c r="U183" s="239" t="s">
        <v>33</v>
      </c>
      <c r="V183" s="239" t="s">
        <v>33</v>
      </c>
      <c r="W183" s="239" t="s">
        <v>33</v>
      </c>
      <c r="X183" s="239">
        <v>30</v>
      </c>
      <c r="Y183" s="239">
        <v>33</v>
      </c>
      <c r="Z183" s="239">
        <v>28</v>
      </c>
      <c r="AA183" s="239">
        <v>31</v>
      </c>
      <c r="AB183" s="239">
        <v>0</v>
      </c>
    </row>
    <row r="184" spans="1:28" x14ac:dyDescent="0.2">
      <c r="A184" s="239" t="s">
        <v>3272</v>
      </c>
      <c r="B184" s="239" t="s">
        <v>30</v>
      </c>
      <c r="C184" s="239" t="s">
        <v>487</v>
      </c>
      <c r="D184" s="239" t="s">
        <v>488</v>
      </c>
      <c r="E184" s="239">
        <v>5</v>
      </c>
      <c r="F184" s="239">
        <v>604</v>
      </c>
      <c r="G184" s="239" t="s">
        <v>33</v>
      </c>
      <c r="I184" s="239" t="s">
        <v>36</v>
      </c>
      <c r="J184" s="240">
        <v>79</v>
      </c>
      <c r="K184" s="240">
        <v>5</v>
      </c>
      <c r="M184" s="239" t="s">
        <v>3273</v>
      </c>
      <c r="N184" s="239" t="s">
        <v>3276</v>
      </c>
      <c r="O184" s="240" t="s">
        <v>3276</v>
      </c>
      <c r="P184" s="239" t="s">
        <v>36</v>
      </c>
      <c r="Q184" s="240" t="s">
        <v>34</v>
      </c>
      <c r="R184" s="239" t="s">
        <v>35</v>
      </c>
      <c r="S184" s="239" t="s">
        <v>33</v>
      </c>
      <c r="T184" s="239" t="s">
        <v>33</v>
      </c>
      <c r="U184" s="239" t="s">
        <v>33</v>
      </c>
      <c r="V184" s="239" t="s">
        <v>104</v>
      </c>
      <c r="W184" s="239" t="s">
        <v>33</v>
      </c>
      <c r="X184" s="239">
        <v>28</v>
      </c>
      <c r="Y184" s="239">
        <v>29</v>
      </c>
      <c r="Z184" s="239">
        <v>32</v>
      </c>
      <c r="AA184" s="239">
        <v>37</v>
      </c>
      <c r="AB184" s="239">
        <v>0</v>
      </c>
    </row>
    <row r="185" spans="1:28" x14ac:dyDescent="0.2">
      <c r="A185" s="239" t="s">
        <v>3272</v>
      </c>
      <c r="B185" s="239" t="s">
        <v>30</v>
      </c>
      <c r="C185" s="239" t="s">
        <v>489</v>
      </c>
      <c r="D185" s="239" t="s">
        <v>490</v>
      </c>
      <c r="E185" s="239">
        <v>5</v>
      </c>
      <c r="F185" s="239">
        <v>565</v>
      </c>
      <c r="G185" s="239" t="s">
        <v>33</v>
      </c>
      <c r="I185" s="239" t="s">
        <v>36</v>
      </c>
      <c r="J185" s="240">
        <v>85</v>
      </c>
      <c r="K185" s="240">
        <v>1</v>
      </c>
      <c r="O185" s="240" t="s">
        <v>3273</v>
      </c>
      <c r="P185" s="239" t="s">
        <v>36</v>
      </c>
      <c r="Q185" s="240" t="s">
        <v>34</v>
      </c>
      <c r="R185" s="239" t="s">
        <v>35</v>
      </c>
      <c r="S185" s="239" t="s">
        <v>33</v>
      </c>
      <c r="T185" s="239" t="s">
        <v>33</v>
      </c>
      <c r="U185" s="239" t="s">
        <v>104</v>
      </c>
      <c r="V185" s="239" t="s">
        <v>104</v>
      </c>
      <c r="W185" s="239" t="s">
        <v>33</v>
      </c>
      <c r="X185" s="239">
        <v>31</v>
      </c>
      <c r="Y185" s="239">
        <v>26</v>
      </c>
      <c r="Z185" s="239">
        <v>25</v>
      </c>
      <c r="AA185" s="239">
        <v>37</v>
      </c>
      <c r="AB185" s="239">
        <v>0</v>
      </c>
    </row>
    <row r="186" spans="1:28" x14ac:dyDescent="0.2">
      <c r="A186" s="239" t="s">
        <v>3272</v>
      </c>
      <c r="B186" s="239" t="s">
        <v>30</v>
      </c>
      <c r="C186" s="239" t="s">
        <v>491</v>
      </c>
      <c r="D186" s="239" t="s">
        <v>492</v>
      </c>
      <c r="E186" s="239">
        <v>5</v>
      </c>
      <c r="F186" s="239">
        <v>565</v>
      </c>
      <c r="G186" s="239" t="s">
        <v>33</v>
      </c>
      <c r="I186" s="239" t="s">
        <v>36</v>
      </c>
      <c r="J186" s="240">
        <v>79</v>
      </c>
      <c r="K186" s="240">
        <v>6</v>
      </c>
      <c r="L186" s="239" t="s">
        <v>3273</v>
      </c>
      <c r="M186" s="239" t="s">
        <v>3274</v>
      </c>
      <c r="N186" s="239" t="s">
        <v>3274</v>
      </c>
      <c r="O186" s="240" t="s">
        <v>3276</v>
      </c>
      <c r="P186" s="239" t="s">
        <v>36</v>
      </c>
      <c r="Q186" s="240" t="s">
        <v>34</v>
      </c>
      <c r="R186" s="239" t="s">
        <v>35</v>
      </c>
      <c r="S186" s="239" t="s">
        <v>33</v>
      </c>
      <c r="T186" s="239" t="s">
        <v>33</v>
      </c>
      <c r="U186" s="239" t="s">
        <v>33</v>
      </c>
      <c r="V186" s="239" t="s">
        <v>57</v>
      </c>
      <c r="W186" s="239" t="s">
        <v>33</v>
      </c>
      <c r="X186" s="239">
        <v>29</v>
      </c>
      <c r="Y186" s="239">
        <v>30</v>
      </c>
      <c r="Z186" s="239">
        <v>32</v>
      </c>
      <c r="AA186" s="239">
        <v>37</v>
      </c>
      <c r="AB186" s="239">
        <v>0</v>
      </c>
    </row>
    <row r="187" spans="1:28" x14ac:dyDescent="0.2">
      <c r="A187" s="239" t="s">
        <v>3272</v>
      </c>
      <c r="B187" s="239" t="s">
        <v>30</v>
      </c>
      <c r="C187" s="239" t="s">
        <v>493</v>
      </c>
      <c r="D187" s="239" t="s">
        <v>494</v>
      </c>
      <c r="E187" s="239">
        <v>5</v>
      </c>
      <c r="F187" s="239">
        <v>539</v>
      </c>
      <c r="G187" s="239" t="s">
        <v>33</v>
      </c>
      <c r="I187" s="239" t="s">
        <v>36</v>
      </c>
      <c r="J187" s="240">
        <v>87</v>
      </c>
      <c r="K187" s="240">
        <v>8</v>
      </c>
      <c r="L187" s="239" t="s">
        <v>3276</v>
      </c>
      <c r="M187" s="239" t="s">
        <v>3276</v>
      </c>
      <c r="N187" s="239" t="s">
        <v>3276</v>
      </c>
      <c r="O187" s="240" t="s">
        <v>3274</v>
      </c>
      <c r="P187" s="239" t="s">
        <v>36</v>
      </c>
      <c r="Q187" s="240" t="s">
        <v>34</v>
      </c>
      <c r="R187" s="239" t="s">
        <v>35</v>
      </c>
      <c r="S187" s="239" t="s">
        <v>104</v>
      </c>
      <c r="T187" s="239" t="s">
        <v>33</v>
      </c>
      <c r="U187" s="239" t="s">
        <v>104</v>
      </c>
      <c r="V187" s="239" t="s">
        <v>104</v>
      </c>
      <c r="W187" s="239" t="s">
        <v>104</v>
      </c>
      <c r="X187" s="239">
        <v>35</v>
      </c>
      <c r="Y187" s="239">
        <v>45</v>
      </c>
      <c r="Z187" s="239">
        <v>35</v>
      </c>
      <c r="AA187" s="239">
        <v>53</v>
      </c>
      <c r="AB187" s="239">
        <v>0</v>
      </c>
    </row>
    <row r="188" spans="1:28" x14ac:dyDescent="0.2">
      <c r="A188" s="239" t="s">
        <v>3272</v>
      </c>
      <c r="B188" s="239" t="s">
        <v>30</v>
      </c>
      <c r="C188" s="239" t="s">
        <v>499</v>
      </c>
      <c r="D188" s="239" t="s">
        <v>500</v>
      </c>
      <c r="E188" s="239">
        <v>5</v>
      </c>
      <c r="F188" s="239">
        <v>625</v>
      </c>
      <c r="G188" s="239" t="s">
        <v>33</v>
      </c>
      <c r="I188" s="239" t="s">
        <v>34</v>
      </c>
      <c r="J188" s="240">
        <v>100</v>
      </c>
      <c r="K188" s="240">
        <v>3</v>
      </c>
      <c r="M188" s="239" t="s">
        <v>3273</v>
      </c>
      <c r="N188" s="239" t="s">
        <v>3273</v>
      </c>
      <c r="O188" s="240" t="s">
        <v>3273</v>
      </c>
      <c r="P188" s="239" t="s">
        <v>36</v>
      </c>
      <c r="Q188" s="240" t="s">
        <v>36</v>
      </c>
      <c r="R188" s="239" t="s">
        <v>40</v>
      </c>
      <c r="S188" s="239" t="s">
        <v>33</v>
      </c>
      <c r="T188" s="239" t="s">
        <v>33</v>
      </c>
      <c r="U188" s="239" t="s">
        <v>33</v>
      </c>
      <c r="V188" s="239" t="s">
        <v>33</v>
      </c>
      <c r="W188" s="239" t="s">
        <v>33</v>
      </c>
      <c r="X188" s="239">
        <v>14</v>
      </c>
      <c r="Y188" s="239">
        <v>22</v>
      </c>
      <c r="Z188" s="239">
        <v>19</v>
      </c>
      <c r="AA188" s="239">
        <v>25</v>
      </c>
      <c r="AB188" s="239">
        <v>0</v>
      </c>
    </row>
    <row r="189" spans="1:28" x14ac:dyDescent="0.2">
      <c r="A189" s="239" t="s">
        <v>3272</v>
      </c>
      <c r="B189" s="239" t="s">
        <v>30</v>
      </c>
      <c r="C189" s="239" t="s">
        <v>501</v>
      </c>
      <c r="D189" s="239" t="s">
        <v>502</v>
      </c>
      <c r="E189" s="239">
        <v>5</v>
      </c>
      <c r="I189" s="239" t="s">
        <v>36</v>
      </c>
      <c r="J189" s="240">
        <v>95</v>
      </c>
      <c r="K189" s="240">
        <v>3</v>
      </c>
      <c r="M189" s="239" t="s">
        <v>3273</v>
      </c>
      <c r="N189" s="239" t="s">
        <v>3273</v>
      </c>
      <c r="O189" s="240" t="s">
        <v>3273</v>
      </c>
      <c r="P189" s="239" t="s">
        <v>34</v>
      </c>
      <c r="Q189" s="240" t="s">
        <v>36</v>
      </c>
      <c r="R189" s="239" t="s">
        <v>40</v>
      </c>
      <c r="S189" s="239"/>
      <c r="X189" s="239">
        <v>79</v>
      </c>
      <c r="Y189" s="239"/>
      <c r="Z189" s="239">
        <v>84</v>
      </c>
      <c r="AA189" s="239"/>
      <c r="AB189" s="239">
        <v>0</v>
      </c>
    </row>
    <row r="190" spans="1:28" x14ac:dyDescent="0.2">
      <c r="A190" s="239" t="s">
        <v>3272</v>
      </c>
      <c r="B190" s="239" t="s">
        <v>30</v>
      </c>
      <c r="C190" s="239" t="s">
        <v>503</v>
      </c>
      <c r="D190" s="239" t="s">
        <v>504</v>
      </c>
      <c r="E190" s="239">
        <v>5</v>
      </c>
      <c r="F190" s="239">
        <v>556</v>
      </c>
      <c r="G190" s="239" t="s">
        <v>33</v>
      </c>
      <c r="I190" s="239" t="s">
        <v>36</v>
      </c>
      <c r="J190" s="240">
        <v>79</v>
      </c>
      <c r="K190" s="240">
        <v>7</v>
      </c>
      <c r="L190" s="239" t="s">
        <v>3274</v>
      </c>
      <c r="M190" s="239" t="s">
        <v>3274</v>
      </c>
      <c r="N190" s="239" t="s">
        <v>3274</v>
      </c>
      <c r="O190" s="240" t="s">
        <v>3276</v>
      </c>
      <c r="P190" s="239" t="s">
        <v>36</v>
      </c>
      <c r="Q190" s="240" t="s">
        <v>34</v>
      </c>
      <c r="R190" s="239" t="s">
        <v>35</v>
      </c>
      <c r="S190" s="239" t="s">
        <v>33</v>
      </c>
      <c r="T190" s="239" t="s">
        <v>33</v>
      </c>
      <c r="U190" s="239" t="s">
        <v>33</v>
      </c>
      <c r="V190" s="239" t="s">
        <v>33</v>
      </c>
      <c r="W190" s="239" t="s">
        <v>33</v>
      </c>
      <c r="X190" s="239">
        <v>34</v>
      </c>
      <c r="Y190" s="239">
        <v>38</v>
      </c>
      <c r="Z190" s="239">
        <v>32</v>
      </c>
      <c r="AA190" s="239">
        <v>43</v>
      </c>
      <c r="AB190" s="239">
        <v>0</v>
      </c>
    </row>
    <row r="191" spans="1:28" x14ac:dyDescent="0.2">
      <c r="A191" s="239" t="s">
        <v>3272</v>
      </c>
      <c r="B191" s="239" t="s">
        <v>30</v>
      </c>
      <c r="C191" s="239" t="s">
        <v>505</v>
      </c>
      <c r="D191" s="239" t="s">
        <v>506</v>
      </c>
      <c r="E191" s="239">
        <v>5</v>
      </c>
      <c r="F191" s="239">
        <v>421</v>
      </c>
      <c r="G191" s="239" t="s">
        <v>46</v>
      </c>
      <c r="I191" s="239" t="s">
        <v>36</v>
      </c>
      <c r="J191" s="240">
        <v>72</v>
      </c>
      <c r="K191" s="240">
        <v>8</v>
      </c>
      <c r="L191" s="239" t="s">
        <v>3274</v>
      </c>
      <c r="M191" s="239" t="s">
        <v>3276</v>
      </c>
      <c r="N191" s="239" t="s">
        <v>3276</v>
      </c>
      <c r="O191" s="240" t="s">
        <v>3276</v>
      </c>
      <c r="P191" s="239" t="s">
        <v>36</v>
      </c>
      <c r="Q191" s="240" t="s">
        <v>34</v>
      </c>
      <c r="R191" s="239" t="s">
        <v>35</v>
      </c>
      <c r="S191" s="239" t="s">
        <v>46</v>
      </c>
      <c r="T191" s="239" t="s">
        <v>57</v>
      </c>
      <c r="U191" s="239" t="s">
        <v>57</v>
      </c>
      <c r="V191" s="239" t="s">
        <v>214</v>
      </c>
      <c r="W191" s="239" t="s">
        <v>104</v>
      </c>
      <c r="X191" s="239">
        <v>57</v>
      </c>
      <c r="Y191" s="239">
        <v>50</v>
      </c>
      <c r="Z191" s="239">
        <v>50</v>
      </c>
      <c r="AA191" s="239">
        <v>50</v>
      </c>
      <c r="AB191" s="239">
        <v>0</v>
      </c>
    </row>
    <row r="192" spans="1:28" x14ac:dyDescent="0.2">
      <c r="A192" s="239" t="s">
        <v>3272</v>
      </c>
      <c r="B192" s="239" t="s">
        <v>30</v>
      </c>
      <c r="C192" s="239" t="s">
        <v>509</v>
      </c>
      <c r="D192" s="239" t="s">
        <v>510</v>
      </c>
      <c r="E192" s="239">
        <v>5</v>
      </c>
      <c r="F192" s="239">
        <v>450</v>
      </c>
      <c r="G192" s="239" t="s">
        <v>57</v>
      </c>
      <c r="I192" s="239" t="s">
        <v>36</v>
      </c>
      <c r="J192" s="240">
        <v>82</v>
      </c>
      <c r="K192" s="240">
        <v>8</v>
      </c>
      <c r="L192" s="239" t="s">
        <v>3274</v>
      </c>
      <c r="M192" s="239" t="s">
        <v>3276</v>
      </c>
      <c r="N192" s="239" t="s">
        <v>3276</v>
      </c>
      <c r="O192" s="240" t="s">
        <v>3274</v>
      </c>
      <c r="P192" s="239" t="s">
        <v>36</v>
      </c>
      <c r="Q192" s="240" t="s">
        <v>34</v>
      </c>
      <c r="R192" s="239" t="s">
        <v>35</v>
      </c>
      <c r="S192" s="239" t="s">
        <v>46</v>
      </c>
      <c r="T192" s="239" t="s">
        <v>214</v>
      </c>
      <c r="U192" s="239" t="s">
        <v>57</v>
      </c>
      <c r="V192" s="239" t="s">
        <v>57</v>
      </c>
      <c r="W192" s="239" t="s">
        <v>57</v>
      </c>
      <c r="X192" s="239">
        <v>58</v>
      </c>
      <c r="Y192" s="239">
        <v>60</v>
      </c>
      <c r="Z192" s="239">
        <v>37</v>
      </c>
      <c r="AA192" s="239">
        <v>61</v>
      </c>
      <c r="AB192" s="239">
        <v>0</v>
      </c>
    </row>
    <row r="193" spans="1:28" x14ac:dyDescent="0.2">
      <c r="A193" s="239" t="s">
        <v>3272</v>
      </c>
      <c r="B193" s="239" t="s">
        <v>30</v>
      </c>
      <c r="C193" s="239" t="s">
        <v>511</v>
      </c>
      <c r="D193" s="239" t="s">
        <v>512</v>
      </c>
      <c r="E193" s="239">
        <v>5</v>
      </c>
      <c r="F193" s="239">
        <v>474</v>
      </c>
      <c r="G193" s="239" t="s">
        <v>57</v>
      </c>
      <c r="I193" s="239" t="s">
        <v>36</v>
      </c>
      <c r="J193" s="240">
        <v>85</v>
      </c>
      <c r="K193" s="240">
        <v>6</v>
      </c>
      <c r="L193" s="239" t="s">
        <v>3273</v>
      </c>
      <c r="M193" s="239" t="s">
        <v>3274</v>
      </c>
      <c r="N193" s="239" t="s">
        <v>3274</v>
      </c>
      <c r="O193" s="240" t="s">
        <v>3274</v>
      </c>
      <c r="P193" s="239" t="s">
        <v>36</v>
      </c>
      <c r="Q193" s="240" t="s">
        <v>34</v>
      </c>
      <c r="R193" s="239" t="s">
        <v>35</v>
      </c>
      <c r="S193" s="239" t="s">
        <v>57</v>
      </c>
      <c r="T193" s="239" t="s">
        <v>57</v>
      </c>
      <c r="U193" s="239" t="s">
        <v>57</v>
      </c>
      <c r="V193" s="239" t="s">
        <v>104</v>
      </c>
      <c r="W193" s="239" t="s">
        <v>57</v>
      </c>
      <c r="X193" s="239">
        <v>53</v>
      </c>
      <c r="Y193" s="239">
        <v>44</v>
      </c>
      <c r="Z193" s="239">
        <v>32</v>
      </c>
      <c r="AA193" s="239">
        <v>48</v>
      </c>
      <c r="AB193" s="239">
        <v>0</v>
      </c>
    </row>
    <row r="194" spans="1:28" x14ac:dyDescent="0.2">
      <c r="A194" s="239" t="s">
        <v>3272</v>
      </c>
      <c r="B194" s="239" t="s">
        <v>30</v>
      </c>
      <c r="C194" s="239" t="s">
        <v>513</v>
      </c>
      <c r="D194" s="239" t="s">
        <v>514</v>
      </c>
      <c r="E194" s="239">
        <v>5</v>
      </c>
      <c r="F194" s="239">
        <v>585</v>
      </c>
      <c r="G194" s="239" t="s">
        <v>33</v>
      </c>
      <c r="I194" s="239" t="s">
        <v>34</v>
      </c>
      <c r="J194" s="240">
        <v>100</v>
      </c>
      <c r="K194" s="240">
        <v>7</v>
      </c>
      <c r="L194" s="239" t="s">
        <v>3276</v>
      </c>
      <c r="M194" s="239" t="s">
        <v>3274</v>
      </c>
      <c r="N194" s="239" t="s">
        <v>3276</v>
      </c>
      <c r="O194" s="240" t="s">
        <v>3274</v>
      </c>
      <c r="P194" s="239" t="s">
        <v>36</v>
      </c>
      <c r="Q194" s="240" t="s">
        <v>34</v>
      </c>
      <c r="R194" s="239" t="s">
        <v>35</v>
      </c>
      <c r="S194" s="239" t="s">
        <v>214</v>
      </c>
      <c r="T194" s="239" t="s">
        <v>57</v>
      </c>
      <c r="U194" s="239" t="s">
        <v>46</v>
      </c>
      <c r="V194" s="239" t="s">
        <v>46</v>
      </c>
      <c r="W194" s="239" t="s">
        <v>57</v>
      </c>
      <c r="X194" s="239">
        <v>39</v>
      </c>
      <c r="Y194" s="239">
        <v>57</v>
      </c>
      <c r="Z194" s="239">
        <v>20</v>
      </c>
      <c r="AA194" s="239">
        <v>65</v>
      </c>
      <c r="AB194" s="239">
        <v>0</v>
      </c>
    </row>
    <row r="195" spans="1:28" x14ac:dyDescent="0.2">
      <c r="A195" s="239" t="s">
        <v>3272</v>
      </c>
      <c r="B195" s="239" t="s">
        <v>30</v>
      </c>
      <c r="C195" s="239" t="s">
        <v>515</v>
      </c>
      <c r="D195" s="239" t="s">
        <v>516</v>
      </c>
      <c r="E195" s="239">
        <v>5</v>
      </c>
      <c r="F195" s="239">
        <v>575</v>
      </c>
      <c r="G195" s="239" t="s">
        <v>33</v>
      </c>
      <c r="I195" s="239" t="s">
        <v>36</v>
      </c>
      <c r="J195" s="240">
        <v>90</v>
      </c>
      <c r="K195" s="240">
        <v>2</v>
      </c>
      <c r="N195" s="239" t="s">
        <v>3273</v>
      </c>
      <c r="O195" s="240" t="s">
        <v>3273</v>
      </c>
      <c r="P195" s="239" t="s">
        <v>36</v>
      </c>
      <c r="Q195" s="240" t="s">
        <v>36</v>
      </c>
      <c r="R195" s="239" t="s">
        <v>35</v>
      </c>
      <c r="S195" s="239" t="s">
        <v>33</v>
      </c>
      <c r="T195" s="239" t="s">
        <v>33</v>
      </c>
      <c r="U195" s="239" t="s">
        <v>33</v>
      </c>
      <c r="V195" s="239" t="s">
        <v>33</v>
      </c>
      <c r="W195" s="239" t="s">
        <v>33</v>
      </c>
      <c r="X195" s="239">
        <v>22</v>
      </c>
      <c r="Y195" s="239">
        <v>23</v>
      </c>
      <c r="Z195" s="239">
        <v>23</v>
      </c>
      <c r="AA195" s="239">
        <v>23</v>
      </c>
      <c r="AB195" s="239">
        <v>0</v>
      </c>
    </row>
    <row r="196" spans="1:28" x14ac:dyDescent="0.2">
      <c r="A196" s="239" t="s">
        <v>3272</v>
      </c>
      <c r="B196" s="239" t="s">
        <v>30</v>
      </c>
      <c r="C196" s="239" t="s">
        <v>517</v>
      </c>
      <c r="D196" s="239" t="s">
        <v>518</v>
      </c>
      <c r="E196" s="239">
        <v>5</v>
      </c>
      <c r="F196" s="239">
        <v>602</v>
      </c>
      <c r="G196" s="239" t="s">
        <v>33</v>
      </c>
      <c r="I196" s="239" t="s">
        <v>36</v>
      </c>
      <c r="J196" s="240">
        <v>92</v>
      </c>
      <c r="K196" s="240">
        <v>2</v>
      </c>
      <c r="N196" s="239" t="s">
        <v>3273</v>
      </c>
      <c r="O196" s="240" t="s">
        <v>3273</v>
      </c>
      <c r="P196" s="239" t="s">
        <v>36</v>
      </c>
      <c r="Q196" s="240" t="s">
        <v>34</v>
      </c>
      <c r="R196" s="239" t="s">
        <v>40</v>
      </c>
      <c r="S196" s="239" t="s">
        <v>33</v>
      </c>
      <c r="T196" s="239" t="s">
        <v>33</v>
      </c>
      <c r="U196" s="239" t="s">
        <v>33</v>
      </c>
      <c r="V196" s="239" t="s">
        <v>33</v>
      </c>
      <c r="W196" s="239" t="s">
        <v>33</v>
      </c>
      <c r="X196" s="239">
        <v>21</v>
      </c>
      <c r="Y196" s="239">
        <v>19</v>
      </c>
      <c r="Z196" s="239">
        <v>17</v>
      </c>
      <c r="AA196" s="239">
        <v>23</v>
      </c>
      <c r="AB196" s="239">
        <v>0</v>
      </c>
    </row>
    <row r="197" spans="1:28" x14ac:dyDescent="0.2">
      <c r="A197" s="239" t="s">
        <v>3272</v>
      </c>
      <c r="B197" s="239" t="s">
        <v>30</v>
      </c>
      <c r="C197" s="239" t="s">
        <v>519</v>
      </c>
      <c r="D197" s="239" t="s">
        <v>520</v>
      </c>
      <c r="E197" s="239">
        <v>5</v>
      </c>
      <c r="F197" s="239">
        <v>431</v>
      </c>
      <c r="G197" s="239" t="s">
        <v>46</v>
      </c>
      <c r="I197" s="239" t="s">
        <v>36</v>
      </c>
      <c r="J197" s="240">
        <v>90</v>
      </c>
      <c r="K197" s="240">
        <v>4</v>
      </c>
      <c r="L197" s="239" t="s">
        <v>3273</v>
      </c>
      <c r="M197" s="239" t="s">
        <v>3273</v>
      </c>
      <c r="N197" s="239" t="s">
        <v>3275</v>
      </c>
      <c r="O197" s="240" t="s">
        <v>3276</v>
      </c>
      <c r="P197" s="239" t="s">
        <v>36</v>
      </c>
      <c r="Q197" s="240" t="s">
        <v>34</v>
      </c>
      <c r="R197" s="239" t="s">
        <v>35</v>
      </c>
      <c r="S197" s="239" t="s">
        <v>46</v>
      </c>
      <c r="T197" s="239" t="s">
        <v>57</v>
      </c>
      <c r="U197" s="239" t="s">
        <v>57</v>
      </c>
      <c r="V197" s="239" t="s">
        <v>46</v>
      </c>
      <c r="W197" s="239" t="s">
        <v>214</v>
      </c>
      <c r="X197" s="239">
        <v>48</v>
      </c>
      <c r="Y197" s="239">
        <v>64</v>
      </c>
      <c r="Z197" s="239">
        <v>59</v>
      </c>
      <c r="AA197" s="239">
        <v>69</v>
      </c>
      <c r="AB197" s="239">
        <v>0</v>
      </c>
    </row>
    <row r="198" spans="1:28" x14ac:dyDescent="0.2">
      <c r="A198" s="239" t="s">
        <v>3272</v>
      </c>
      <c r="B198" s="239" t="s">
        <v>30</v>
      </c>
      <c r="C198" s="239" t="s">
        <v>521</v>
      </c>
      <c r="D198" s="239" t="s">
        <v>522</v>
      </c>
      <c r="E198" s="239">
        <v>5</v>
      </c>
      <c r="F198" s="239">
        <v>501</v>
      </c>
      <c r="G198" s="239" t="s">
        <v>104</v>
      </c>
      <c r="I198" s="239" t="s">
        <v>36</v>
      </c>
      <c r="J198" s="240">
        <v>90</v>
      </c>
      <c r="K198" s="240">
        <v>6</v>
      </c>
      <c r="L198" s="239" t="s">
        <v>3273</v>
      </c>
      <c r="M198" s="239" t="s">
        <v>3274</v>
      </c>
      <c r="N198" s="239" t="s">
        <v>3276</v>
      </c>
      <c r="O198" s="240" t="s">
        <v>3274</v>
      </c>
      <c r="P198" s="239" t="s">
        <v>36</v>
      </c>
      <c r="Q198" s="240" t="s">
        <v>34</v>
      </c>
      <c r="R198" s="239" t="s">
        <v>35</v>
      </c>
      <c r="S198" s="239" t="s">
        <v>104</v>
      </c>
      <c r="T198" s="239" t="s">
        <v>104</v>
      </c>
      <c r="U198" s="239" t="s">
        <v>104</v>
      </c>
      <c r="V198" s="239" t="s">
        <v>57</v>
      </c>
      <c r="W198" s="239" t="s">
        <v>33</v>
      </c>
      <c r="X198" s="239">
        <v>33</v>
      </c>
      <c r="Y198" s="239">
        <v>38</v>
      </c>
      <c r="Z198" s="239">
        <v>41</v>
      </c>
      <c r="AA198" s="239">
        <v>41</v>
      </c>
      <c r="AB198" s="239">
        <v>0</v>
      </c>
    </row>
    <row r="199" spans="1:28" x14ac:dyDescent="0.2">
      <c r="A199" s="239" t="s">
        <v>3272</v>
      </c>
      <c r="B199" s="239" t="s">
        <v>30</v>
      </c>
      <c r="C199" s="239" t="s">
        <v>523</v>
      </c>
      <c r="D199" s="239" t="s">
        <v>524</v>
      </c>
      <c r="E199" s="239">
        <v>5</v>
      </c>
      <c r="F199" s="239">
        <v>476</v>
      </c>
      <c r="G199" s="239" t="s">
        <v>57</v>
      </c>
      <c r="I199" s="239" t="s">
        <v>36</v>
      </c>
      <c r="J199" s="240">
        <v>74</v>
      </c>
      <c r="K199" s="240">
        <v>1</v>
      </c>
      <c r="O199" s="240" t="s">
        <v>3275</v>
      </c>
      <c r="P199" s="239" t="s">
        <v>36</v>
      </c>
      <c r="Q199" s="240" t="s">
        <v>34</v>
      </c>
      <c r="R199" s="239" t="s">
        <v>35</v>
      </c>
      <c r="S199" s="239" t="s">
        <v>57</v>
      </c>
      <c r="T199" s="239" t="s">
        <v>104</v>
      </c>
      <c r="U199" s="239" t="s">
        <v>57</v>
      </c>
      <c r="V199" s="239" t="s">
        <v>57</v>
      </c>
      <c r="W199" s="239" t="s">
        <v>33</v>
      </c>
      <c r="X199" s="239">
        <v>40</v>
      </c>
      <c r="Y199" s="239">
        <v>31</v>
      </c>
      <c r="Z199" s="239">
        <v>41</v>
      </c>
      <c r="AA199" s="239">
        <v>32</v>
      </c>
      <c r="AB199" s="239">
        <v>0</v>
      </c>
    </row>
    <row r="200" spans="1:28" x14ac:dyDescent="0.2">
      <c r="A200" s="239" t="s">
        <v>3272</v>
      </c>
      <c r="B200" s="239" t="s">
        <v>30</v>
      </c>
      <c r="C200" s="239" t="s">
        <v>531</v>
      </c>
      <c r="D200" s="239" t="s">
        <v>532</v>
      </c>
      <c r="E200" s="239">
        <v>5</v>
      </c>
      <c r="F200" s="239">
        <v>497</v>
      </c>
      <c r="G200" s="239" t="s">
        <v>104</v>
      </c>
      <c r="I200" s="239" t="s">
        <v>36</v>
      </c>
      <c r="J200" s="240">
        <v>92</v>
      </c>
      <c r="K200" s="240">
        <v>5</v>
      </c>
      <c r="L200" s="239" t="s">
        <v>3275</v>
      </c>
      <c r="M200" s="239" t="s">
        <v>3273</v>
      </c>
      <c r="N200" s="239" t="s">
        <v>3276</v>
      </c>
      <c r="O200" s="240" t="s">
        <v>3274</v>
      </c>
      <c r="P200" s="239" t="s">
        <v>34</v>
      </c>
      <c r="Q200" s="240" t="s">
        <v>34</v>
      </c>
      <c r="R200" s="239" t="s">
        <v>222</v>
      </c>
      <c r="S200" s="239" t="s">
        <v>46</v>
      </c>
      <c r="T200" s="239" t="s">
        <v>104</v>
      </c>
      <c r="U200" s="239" t="s">
        <v>57</v>
      </c>
      <c r="V200" s="239" t="s">
        <v>214</v>
      </c>
      <c r="W200" s="239" t="s">
        <v>57</v>
      </c>
      <c r="X200" s="239">
        <v>59</v>
      </c>
      <c r="Y200" s="239">
        <v>62</v>
      </c>
      <c r="Z200" s="239">
        <v>52</v>
      </c>
      <c r="AA200" s="239">
        <v>84</v>
      </c>
      <c r="AB200" s="239">
        <v>0</v>
      </c>
    </row>
    <row r="201" spans="1:28" x14ac:dyDescent="0.2">
      <c r="A201" s="239" t="s">
        <v>3272</v>
      </c>
      <c r="B201" s="239" t="s">
        <v>30</v>
      </c>
      <c r="C201" s="239" t="s">
        <v>533</v>
      </c>
      <c r="D201" s="239" t="s">
        <v>534</v>
      </c>
      <c r="E201" s="239">
        <v>5</v>
      </c>
      <c r="F201" s="239">
        <v>490</v>
      </c>
      <c r="G201" s="239" t="s">
        <v>57</v>
      </c>
      <c r="I201" s="239" t="s">
        <v>36</v>
      </c>
      <c r="J201" s="240">
        <v>85</v>
      </c>
      <c r="K201" s="240">
        <v>2</v>
      </c>
      <c r="N201" s="239" t="s">
        <v>3273</v>
      </c>
      <c r="O201" s="240" t="s">
        <v>3273</v>
      </c>
      <c r="P201" s="239" t="s">
        <v>34</v>
      </c>
      <c r="Q201" s="240" t="s">
        <v>34</v>
      </c>
      <c r="R201" s="239" t="s">
        <v>222</v>
      </c>
      <c r="S201" s="239" t="s">
        <v>104</v>
      </c>
      <c r="T201" s="239" t="s">
        <v>57</v>
      </c>
      <c r="U201" s="239" t="s">
        <v>33</v>
      </c>
      <c r="V201" s="239" t="s">
        <v>33</v>
      </c>
      <c r="W201" s="239" t="s">
        <v>33</v>
      </c>
      <c r="X201" s="239">
        <v>45</v>
      </c>
      <c r="Y201" s="239">
        <v>16</v>
      </c>
      <c r="Z201" s="239">
        <v>40</v>
      </c>
      <c r="AA201" s="239">
        <v>24</v>
      </c>
      <c r="AB201" s="239">
        <v>0</v>
      </c>
    </row>
    <row r="202" spans="1:28" x14ac:dyDescent="0.2">
      <c r="A202" s="239" t="s">
        <v>3272</v>
      </c>
      <c r="B202" s="239" t="s">
        <v>30</v>
      </c>
      <c r="C202" s="239" t="s">
        <v>535</v>
      </c>
      <c r="D202" s="239" t="s">
        <v>536</v>
      </c>
      <c r="E202" s="239">
        <v>5</v>
      </c>
      <c r="F202" s="239">
        <v>513</v>
      </c>
      <c r="G202" s="239" t="s">
        <v>104</v>
      </c>
      <c r="I202" s="239" t="s">
        <v>36</v>
      </c>
      <c r="J202" s="240">
        <v>85</v>
      </c>
      <c r="K202" s="240">
        <v>7</v>
      </c>
      <c r="L202" s="239" t="s">
        <v>3274</v>
      </c>
      <c r="M202" s="239" t="s">
        <v>3274</v>
      </c>
      <c r="N202" s="239" t="s">
        <v>3274</v>
      </c>
      <c r="O202" s="240" t="s">
        <v>3274</v>
      </c>
      <c r="P202" s="239" t="s">
        <v>34</v>
      </c>
      <c r="Q202" s="240" t="s">
        <v>34</v>
      </c>
      <c r="R202" s="239" t="s">
        <v>222</v>
      </c>
      <c r="S202" s="239" t="s">
        <v>33</v>
      </c>
      <c r="T202" s="239" t="s">
        <v>33</v>
      </c>
      <c r="U202" s="239" t="s">
        <v>104</v>
      </c>
      <c r="V202" s="239" t="s">
        <v>104</v>
      </c>
      <c r="W202" s="239" t="s">
        <v>57</v>
      </c>
      <c r="X202" s="239">
        <v>48</v>
      </c>
      <c r="Y202" s="239">
        <v>72</v>
      </c>
      <c r="Z202" s="239">
        <v>39</v>
      </c>
      <c r="AA202" s="239">
        <v>55</v>
      </c>
      <c r="AB202" s="239">
        <v>0</v>
      </c>
    </row>
    <row r="203" spans="1:28" x14ac:dyDescent="0.2">
      <c r="A203" s="239" t="s">
        <v>3272</v>
      </c>
      <c r="B203" s="239" t="s">
        <v>30</v>
      </c>
      <c r="C203" s="239" t="s">
        <v>537</v>
      </c>
      <c r="D203" s="239" t="s">
        <v>538</v>
      </c>
      <c r="E203" s="239">
        <v>5</v>
      </c>
      <c r="F203" s="239">
        <v>414</v>
      </c>
      <c r="G203" s="239" t="s">
        <v>46</v>
      </c>
      <c r="I203" s="239" t="s">
        <v>36</v>
      </c>
      <c r="J203" s="240">
        <v>72</v>
      </c>
      <c r="K203" s="240">
        <v>8</v>
      </c>
      <c r="L203" s="239" t="s">
        <v>3274</v>
      </c>
      <c r="M203" s="239" t="s">
        <v>3276</v>
      </c>
      <c r="N203" s="239" t="s">
        <v>3276</v>
      </c>
      <c r="O203" s="240" t="s">
        <v>3276</v>
      </c>
      <c r="P203" s="239" t="s">
        <v>36</v>
      </c>
      <c r="Q203" s="240" t="s">
        <v>34</v>
      </c>
      <c r="R203" s="239" t="s">
        <v>222</v>
      </c>
      <c r="S203" s="239" t="s">
        <v>46</v>
      </c>
      <c r="T203" s="239" t="s">
        <v>46</v>
      </c>
      <c r="U203" s="239" t="s">
        <v>57</v>
      </c>
      <c r="V203" s="239" t="s">
        <v>214</v>
      </c>
      <c r="W203" s="239" t="s">
        <v>57</v>
      </c>
      <c r="X203" s="239">
        <v>68</v>
      </c>
      <c r="Y203" s="239">
        <v>74</v>
      </c>
      <c r="Z203" s="239">
        <v>72</v>
      </c>
      <c r="AA203" s="239">
        <v>80</v>
      </c>
      <c r="AB203" s="239">
        <v>0</v>
      </c>
    </row>
    <row r="204" spans="1:28" x14ac:dyDescent="0.2">
      <c r="A204" s="239" t="s">
        <v>3272</v>
      </c>
      <c r="B204" s="239" t="s">
        <v>30</v>
      </c>
      <c r="C204" s="239" t="s">
        <v>539</v>
      </c>
      <c r="D204" s="239" t="s">
        <v>540</v>
      </c>
      <c r="E204" s="239">
        <v>5</v>
      </c>
      <c r="F204" s="239">
        <v>587</v>
      </c>
      <c r="G204" s="239" t="s">
        <v>33</v>
      </c>
      <c r="I204" s="239" t="s">
        <v>36</v>
      </c>
      <c r="J204" s="240">
        <v>92</v>
      </c>
      <c r="K204" s="240">
        <v>1</v>
      </c>
      <c r="O204" s="240" t="s">
        <v>3273</v>
      </c>
      <c r="P204" s="239" t="s">
        <v>34</v>
      </c>
      <c r="Q204" s="240" t="s">
        <v>34</v>
      </c>
      <c r="R204" s="239" t="s">
        <v>222</v>
      </c>
      <c r="S204" s="239" t="s">
        <v>33</v>
      </c>
      <c r="T204" s="239" t="s">
        <v>33</v>
      </c>
      <c r="U204" s="239" t="s">
        <v>33</v>
      </c>
      <c r="V204" s="239" t="s">
        <v>104</v>
      </c>
      <c r="W204" s="239" t="s">
        <v>33</v>
      </c>
      <c r="X204" s="239">
        <v>26</v>
      </c>
      <c r="Y204" s="239">
        <v>33</v>
      </c>
      <c r="Z204" s="239">
        <v>21</v>
      </c>
      <c r="AA204" s="239">
        <v>39</v>
      </c>
      <c r="AB204" s="239">
        <v>0</v>
      </c>
    </row>
    <row r="205" spans="1:28" x14ac:dyDescent="0.2">
      <c r="A205" s="239" t="s">
        <v>3272</v>
      </c>
      <c r="B205" s="239" t="s">
        <v>30</v>
      </c>
      <c r="C205" s="239" t="s">
        <v>865</v>
      </c>
      <c r="D205" s="239" t="s">
        <v>2245</v>
      </c>
      <c r="E205" s="239">
        <v>5</v>
      </c>
      <c r="F205" s="239">
        <v>591</v>
      </c>
      <c r="G205" s="239" t="s">
        <v>33</v>
      </c>
      <c r="I205" s="239" t="s">
        <v>36</v>
      </c>
      <c r="J205" s="240">
        <v>90</v>
      </c>
      <c r="K205" s="240">
        <v>1</v>
      </c>
      <c r="O205" s="240" t="s">
        <v>3273</v>
      </c>
      <c r="P205" s="239" t="s">
        <v>34</v>
      </c>
      <c r="Q205" s="240" t="s">
        <v>36</v>
      </c>
      <c r="R205" s="239" t="s">
        <v>222</v>
      </c>
      <c r="S205" s="239" t="s">
        <v>33</v>
      </c>
      <c r="T205" s="239"/>
      <c r="X205" s="239">
        <v>32</v>
      </c>
      <c r="Y205" s="239"/>
      <c r="Z205" s="239">
        <v>31</v>
      </c>
      <c r="AA205" s="239"/>
      <c r="AB205" s="239">
        <v>0</v>
      </c>
    </row>
    <row r="206" spans="1:28" x14ac:dyDescent="0.2">
      <c r="A206" s="239" t="s">
        <v>3272</v>
      </c>
      <c r="B206" s="239" t="s">
        <v>30</v>
      </c>
      <c r="C206" s="239" t="s">
        <v>541</v>
      </c>
      <c r="D206" s="239" t="s">
        <v>2325</v>
      </c>
      <c r="E206" s="239">
        <v>5</v>
      </c>
      <c r="F206" s="239">
        <v>508</v>
      </c>
      <c r="G206" s="239" t="s">
        <v>104</v>
      </c>
      <c r="I206" s="239" t="s">
        <v>36</v>
      </c>
      <c r="J206" s="240">
        <v>79</v>
      </c>
      <c r="K206" s="240">
        <v>7</v>
      </c>
      <c r="L206" s="239" t="s">
        <v>3276</v>
      </c>
      <c r="M206" s="239" t="s">
        <v>3274</v>
      </c>
      <c r="N206" s="239" t="s">
        <v>3274</v>
      </c>
      <c r="O206" s="240" t="s">
        <v>3276</v>
      </c>
      <c r="P206" s="239" t="s">
        <v>34</v>
      </c>
      <c r="Q206" s="240" t="s">
        <v>34</v>
      </c>
      <c r="R206" s="239" t="s">
        <v>222</v>
      </c>
      <c r="S206" s="239" t="s">
        <v>57</v>
      </c>
      <c r="T206" s="239" t="s">
        <v>57</v>
      </c>
      <c r="U206" s="239" t="s">
        <v>57</v>
      </c>
      <c r="V206" s="239" t="s">
        <v>104</v>
      </c>
      <c r="W206" s="239" t="s">
        <v>33</v>
      </c>
      <c r="X206" s="239">
        <v>43</v>
      </c>
      <c r="Y206" s="239">
        <v>44</v>
      </c>
      <c r="Z206" s="239">
        <v>50</v>
      </c>
      <c r="AA206" s="239">
        <v>49</v>
      </c>
      <c r="AB206" s="239">
        <v>0</v>
      </c>
    </row>
    <row r="207" spans="1:28" x14ac:dyDescent="0.2">
      <c r="A207" s="239" t="s">
        <v>3272</v>
      </c>
      <c r="B207" s="239" t="s">
        <v>30</v>
      </c>
      <c r="C207" s="239" t="s">
        <v>542</v>
      </c>
      <c r="D207" s="239" t="s">
        <v>543</v>
      </c>
      <c r="E207" s="239">
        <v>5</v>
      </c>
      <c r="F207" s="239">
        <v>587</v>
      </c>
      <c r="G207" s="239" t="s">
        <v>33</v>
      </c>
      <c r="I207" s="239" t="s">
        <v>36</v>
      </c>
      <c r="J207" s="240">
        <v>95</v>
      </c>
      <c r="K207" s="240">
        <v>8</v>
      </c>
      <c r="M207" s="239" t="s">
        <v>3274</v>
      </c>
      <c r="N207" s="239" t="s">
        <v>3274</v>
      </c>
      <c r="O207" s="240" t="s">
        <v>3274</v>
      </c>
      <c r="P207" s="239" t="s">
        <v>36</v>
      </c>
      <c r="Q207" s="240" t="s">
        <v>36</v>
      </c>
      <c r="R207" s="239" t="s">
        <v>222</v>
      </c>
      <c r="S207" s="239" t="s">
        <v>33</v>
      </c>
      <c r="T207" s="239" t="s">
        <v>33</v>
      </c>
      <c r="U207" s="239" t="s">
        <v>33</v>
      </c>
      <c r="V207" s="239" t="s">
        <v>33</v>
      </c>
      <c r="W207" s="239" t="s">
        <v>33</v>
      </c>
      <c r="X207" s="239">
        <v>22</v>
      </c>
      <c r="Y207" s="239">
        <v>33</v>
      </c>
      <c r="Z207" s="239">
        <v>21</v>
      </c>
      <c r="AA207" s="239">
        <v>33</v>
      </c>
      <c r="AB207" s="239">
        <v>0</v>
      </c>
    </row>
    <row r="208" spans="1:28" x14ac:dyDescent="0.2">
      <c r="A208" s="239" t="s">
        <v>3272</v>
      </c>
      <c r="B208" s="239" t="s">
        <v>30</v>
      </c>
      <c r="C208" s="239" t="s">
        <v>544</v>
      </c>
      <c r="D208" s="239" t="s">
        <v>545</v>
      </c>
      <c r="E208" s="239">
        <v>5</v>
      </c>
      <c r="F208" s="239">
        <v>551</v>
      </c>
      <c r="G208" s="239" t="s">
        <v>33</v>
      </c>
      <c r="I208" s="239" t="s">
        <v>36</v>
      </c>
      <c r="J208" s="240">
        <v>90</v>
      </c>
      <c r="K208" s="240">
        <v>1</v>
      </c>
      <c r="O208" s="240" t="s">
        <v>3273</v>
      </c>
      <c r="P208" s="239" t="s">
        <v>34</v>
      </c>
      <c r="Q208" s="240" t="s">
        <v>36</v>
      </c>
      <c r="R208" s="239" t="s">
        <v>222</v>
      </c>
      <c r="S208" s="239" t="s">
        <v>104</v>
      </c>
      <c r="T208" s="239" t="s">
        <v>33</v>
      </c>
      <c r="U208" s="239" t="s">
        <v>33</v>
      </c>
      <c r="V208" s="239" t="s">
        <v>33</v>
      </c>
      <c r="W208" s="239" t="s">
        <v>33</v>
      </c>
      <c r="X208" s="239">
        <v>24</v>
      </c>
      <c r="Y208" s="239">
        <v>17</v>
      </c>
      <c r="Z208" s="239">
        <v>33</v>
      </c>
      <c r="AA208" s="239">
        <v>27</v>
      </c>
      <c r="AB208" s="239">
        <v>0</v>
      </c>
    </row>
    <row r="209" spans="1:28" x14ac:dyDescent="0.2">
      <c r="A209" s="239" t="s">
        <v>3272</v>
      </c>
      <c r="B209" s="239" t="s">
        <v>30</v>
      </c>
      <c r="C209" s="239" t="s">
        <v>552</v>
      </c>
      <c r="D209" s="239" t="s">
        <v>553</v>
      </c>
      <c r="E209" s="239">
        <v>5</v>
      </c>
      <c r="F209" s="239">
        <v>430</v>
      </c>
      <c r="G209" s="239" t="s">
        <v>46</v>
      </c>
      <c r="I209" s="239" t="s">
        <v>36</v>
      </c>
      <c r="J209" s="240">
        <v>77</v>
      </c>
      <c r="K209" s="240">
        <v>8</v>
      </c>
      <c r="L209" s="239" t="s">
        <v>3276</v>
      </c>
      <c r="M209" s="239" t="s">
        <v>3274</v>
      </c>
      <c r="N209" s="239" t="s">
        <v>3276</v>
      </c>
      <c r="O209" s="240" t="s">
        <v>3276</v>
      </c>
      <c r="P209" s="239" t="s">
        <v>36</v>
      </c>
      <c r="Q209" s="240" t="s">
        <v>34</v>
      </c>
      <c r="R209" s="239" t="s">
        <v>222</v>
      </c>
      <c r="S209" s="239" t="s">
        <v>57</v>
      </c>
      <c r="T209" s="239" t="s">
        <v>57</v>
      </c>
      <c r="U209" s="239" t="s">
        <v>57</v>
      </c>
      <c r="V209" s="239" t="s">
        <v>214</v>
      </c>
      <c r="W209" s="239" t="s">
        <v>57</v>
      </c>
      <c r="X209" s="239">
        <v>67</v>
      </c>
      <c r="Y209" s="239">
        <v>72</v>
      </c>
      <c r="Z209" s="239">
        <v>67</v>
      </c>
      <c r="AA209" s="239">
        <v>74</v>
      </c>
      <c r="AB209" s="239">
        <v>0</v>
      </c>
    </row>
    <row r="210" spans="1:28" x14ac:dyDescent="0.2">
      <c r="A210" s="239" t="s">
        <v>3272</v>
      </c>
      <c r="B210" s="239" t="s">
        <v>30</v>
      </c>
      <c r="C210" s="239" t="s">
        <v>554</v>
      </c>
      <c r="D210" s="239" t="s">
        <v>555</v>
      </c>
      <c r="E210" s="239">
        <v>5</v>
      </c>
      <c r="F210" s="239">
        <v>523</v>
      </c>
      <c r="G210" s="239" t="s">
        <v>104</v>
      </c>
      <c r="I210" s="239" t="s">
        <v>36</v>
      </c>
      <c r="J210" s="240">
        <v>85</v>
      </c>
      <c r="K210" s="240">
        <v>3</v>
      </c>
      <c r="M210" s="239" t="s">
        <v>3273</v>
      </c>
      <c r="N210" s="239" t="s">
        <v>3273</v>
      </c>
      <c r="O210" s="240" t="s">
        <v>3273</v>
      </c>
      <c r="P210" s="239" t="s">
        <v>34</v>
      </c>
      <c r="Q210" s="240" t="s">
        <v>34</v>
      </c>
      <c r="R210" s="239" t="s">
        <v>222</v>
      </c>
      <c r="S210" s="239" t="s">
        <v>33</v>
      </c>
      <c r="T210" s="239" t="s">
        <v>33</v>
      </c>
      <c r="U210" s="239" t="s">
        <v>104</v>
      </c>
      <c r="V210" s="239" t="s">
        <v>57</v>
      </c>
      <c r="W210" s="239"/>
      <c r="X210" s="239">
        <v>31</v>
      </c>
      <c r="Y210" s="239"/>
      <c r="Z210" s="239">
        <v>28</v>
      </c>
      <c r="AA210" s="239"/>
      <c r="AB210" s="239">
        <v>0</v>
      </c>
    </row>
    <row r="211" spans="1:28" x14ac:dyDescent="0.2">
      <c r="A211" s="239" t="s">
        <v>3272</v>
      </c>
      <c r="B211" s="239" t="s">
        <v>30</v>
      </c>
      <c r="C211" s="239" t="s">
        <v>556</v>
      </c>
      <c r="D211" s="239" t="s">
        <v>557</v>
      </c>
      <c r="E211" s="239">
        <v>5</v>
      </c>
      <c r="F211" s="239">
        <v>611</v>
      </c>
      <c r="I211" s="239" t="s">
        <v>36</v>
      </c>
      <c r="J211" s="240">
        <v>97</v>
      </c>
      <c r="K211" s="240">
        <v>1</v>
      </c>
      <c r="O211" s="240" t="s">
        <v>3273</v>
      </c>
      <c r="P211" s="239" t="s">
        <v>34</v>
      </c>
      <c r="Q211" s="240" t="s">
        <v>36</v>
      </c>
      <c r="R211" s="239" t="s">
        <v>40</v>
      </c>
      <c r="S211" s="239" t="s">
        <v>104</v>
      </c>
      <c r="T211" s="239" t="s">
        <v>33</v>
      </c>
      <c r="U211" s="239" t="s">
        <v>33</v>
      </c>
      <c r="V211" s="239" t="s">
        <v>33</v>
      </c>
      <c r="W211" s="239" t="s">
        <v>33</v>
      </c>
      <c r="X211" s="239">
        <v>21</v>
      </c>
      <c r="Y211" s="239">
        <v>27</v>
      </c>
      <c r="Z211" s="239">
        <v>10</v>
      </c>
      <c r="AA211" s="239">
        <v>19</v>
      </c>
      <c r="AB211" s="239">
        <v>0</v>
      </c>
    </row>
    <row r="212" spans="1:28" x14ac:dyDescent="0.2">
      <c r="A212" s="239" t="s">
        <v>3272</v>
      </c>
      <c r="B212" s="239" t="s">
        <v>30</v>
      </c>
      <c r="C212" s="239" t="s">
        <v>558</v>
      </c>
      <c r="D212" s="239" t="s">
        <v>559</v>
      </c>
      <c r="E212" s="239">
        <v>5</v>
      </c>
      <c r="F212" s="239">
        <v>484</v>
      </c>
      <c r="G212" s="239" t="s">
        <v>57</v>
      </c>
      <c r="I212" s="239" t="s">
        <v>36</v>
      </c>
      <c r="J212" s="240">
        <v>74</v>
      </c>
      <c r="K212" s="240">
        <v>8</v>
      </c>
      <c r="L212" s="239" t="s">
        <v>3274</v>
      </c>
      <c r="M212" s="239" t="s">
        <v>3276</v>
      </c>
      <c r="N212" s="239" t="s">
        <v>3276</v>
      </c>
      <c r="O212" s="240" t="s">
        <v>3276</v>
      </c>
      <c r="P212" s="239" t="s">
        <v>36</v>
      </c>
      <c r="Q212" s="240" t="s">
        <v>34</v>
      </c>
      <c r="R212" s="239" t="s">
        <v>222</v>
      </c>
      <c r="S212" s="239" t="s">
        <v>33</v>
      </c>
      <c r="T212" s="239" t="s">
        <v>33</v>
      </c>
      <c r="U212" s="239" t="s">
        <v>33</v>
      </c>
      <c r="V212" s="239" t="s">
        <v>104</v>
      </c>
      <c r="W212" s="239" t="s">
        <v>33</v>
      </c>
      <c r="X212" s="239">
        <v>42</v>
      </c>
      <c r="Y212" s="239">
        <v>38</v>
      </c>
      <c r="Z212" s="239">
        <v>54</v>
      </c>
      <c r="AA212" s="239">
        <v>48</v>
      </c>
      <c r="AB212" s="239">
        <v>0</v>
      </c>
    </row>
    <row r="213" spans="1:28" x14ac:dyDescent="0.2">
      <c r="A213" s="239" t="s">
        <v>3272</v>
      </c>
      <c r="B213" s="239" t="s">
        <v>30</v>
      </c>
      <c r="C213" s="239" t="s">
        <v>866</v>
      </c>
      <c r="D213" s="239" t="s">
        <v>2247</v>
      </c>
      <c r="E213" s="239">
        <v>5</v>
      </c>
      <c r="F213" s="239">
        <v>591</v>
      </c>
      <c r="G213" s="239" t="s">
        <v>33</v>
      </c>
      <c r="I213" s="239" t="s">
        <v>36</v>
      </c>
      <c r="J213" s="240">
        <v>87</v>
      </c>
      <c r="K213" s="240">
        <v>1</v>
      </c>
      <c r="O213" s="240" t="s">
        <v>3273</v>
      </c>
      <c r="P213" s="239" t="s">
        <v>34</v>
      </c>
      <c r="Q213" s="240" t="s">
        <v>34</v>
      </c>
      <c r="R213" s="239" t="s">
        <v>222</v>
      </c>
      <c r="S213" s="239" t="s">
        <v>104</v>
      </c>
      <c r="T213" s="239"/>
      <c r="X213" s="239">
        <v>30</v>
      </c>
      <c r="Y213" s="239"/>
      <c r="Z213" s="239">
        <v>24</v>
      </c>
      <c r="AA213" s="239"/>
      <c r="AB213" s="239">
        <v>0</v>
      </c>
    </row>
    <row r="214" spans="1:28" x14ac:dyDescent="0.2">
      <c r="A214" s="239" t="s">
        <v>3272</v>
      </c>
      <c r="B214" s="239" t="s">
        <v>30</v>
      </c>
      <c r="C214" s="239" t="s">
        <v>563</v>
      </c>
      <c r="D214" s="239" t="s">
        <v>564</v>
      </c>
      <c r="E214" s="239">
        <v>5</v>
      </c>
      <c r="F214" s="239">
        <v>551</v>
      </c>
      <c r="G214" s="239" t="s">
        <v>33</v>
      </c>
      <c r="I214" s="239" t="s">
        <v>36</v>
      </c>
      <c r="J214" s="240">
        <v>85</v>
      </c>
      <c r="K214" s="240">
        <v>2</v>
      </c>
      <c r="N214" s="239" t="s">
        <v>3273</v>
      </c>
      <c r="O214" s="240" t="s">
        <v>3273</v>
      </c>
      <c r="P214" s="239" t="s">
        <v>34</v>
      </c>
      <c r="Q214" s="240" t="s">
        <v>34</v>
      </c>
      <c r="R214" s="239" t="s">
        <v>222</v>
      </c>
      <c r="S214" s="239" t="s">
        <v>33</v>
      </c>
      <c r="T214" s="239"/>
      <c r="X214" s="239">
        <v>29</v>
      </c>
      <c r="Y214" s="239"/>
      <c r="Z214" s="239">
        <v>44</v>
      </c>
      <c r="AA214" s="239"/>
      <c r="AB214" s="239">
        <v>0</v>
      </c>
    </row>
    <row r="215" spans="1:28" x14ac:dyDescent="0.2">
      <c r="A215" s="239" t="s">
        <v>3272</v>
      </c>
      <c r="B215" s="239" t="s">
        <v>30</v>
      </c>
      <c r="C215" s="239" t="s">
        <v>567</v>
      </c>
      <c r="D215" s="239" t="s">
        <v>568</v>
      </c>
      <c r="E215" s="239">
        <v>5</v>
      </c>
      <c r="F215" s="239">
        <v>458</v>
      </c>
      <c r="G215" s="239" t="s">
        <v>57</v>
      </c>
      <c r="I215" s="239" t="s">
        <v>36</v>
      </c>
      <c r="J215" s="240">
        <v>85</v>
      </c>
      <c r="K215" s="240">
        <v>2</v>
      </c>
      <c r="N215" s="239" t="s">
        <v>3273</v>
      </c>
      <c r="O215" s="240" t="s">
        <v>3273</v>
      </c>
      <c r="P215" s="239" t="s">
        <v>34</v>
      </c>
      <c r="Q215" s="240" t="s">
        <v>36</v>
      </c>
      <c r="R215" s="239" t="s">
        <v>222</v>
      </c>
      <c r="S215" s="239" t="s">
        <v>57</v>
      </c>
      <c r="T215" s="239"/>
      <c r="X215" s="239">
        <v>60</v>
      </c>
      <c r="Y215" s="239"/>
      <c r="Z215" s="239">
        <v>70</v>
      </c>
      <c r="AA215" s="239"/>
      <c r="AB215" s="239">
        <v>0</v>
      </c>
    </row>
    <row r="216" spans="1:28" x14ac:dyDescent="0.2">
      <c r="A216" s="239" t="s">
        <v>3272</v>
      </c>
      <c r="B216" s="239" t="s">
        <v>30</v>
      </c>
      <c r="C216" s="239" t="s">
        <v>569</v>
      </c>
      <c r="D216" s="239" t="s">
        <v>570</v>
      </c>
      <c r="E216" s="239">
        <v>5</v>
      </c>
      <c r="F216" s="239">
        <v>410</v>
      </c>
      <c r="G216" s="239" t="s">
        <v>46</v>
      </c>
      <c r="I216" s="239" t="s">
        <v>36</v>
      </c>
      <c r="J216" s="240">
        <v>82</v>
      </c>
      <c r="K216" s="240">
        <v>8</v>
      </c>
      <c r="L216" s="239" t="s">
        <v>3274</v>
      </c>
      <c r="M216" s="239" t="s">
        <v>3276</v>
      </c>
      <c r="N216" s="239" t="s">
        <v>3276</v>
      </c>
      <c r="O216" s="240" t="s">
        <v>3276</v>
      </c>
      <c r="P216" s="239" t="s">
        <v>36</v>
      </c>
      <c r="Q216" s="240" t="s">
        <v>34</v>
      </c>
      <c r="R216" s="239" t="s">
        <v>222</v>
      </c>
      <c r="S216" s="239" t="s">
        <v>46</v>
      </c>
      <c r="T216" s="239" t="s">
        <v>57</v>
      </c>
      <c r="U216" s="239" t="s">
        <v>57</v>
      </c>
      <c r="V216" s="239" t="s">
        <v>214</v>
      </c>
      <c r="W216" s="239" t="s">
        <v>57</v>
      </c>
      <c r="X216" s="239">
        <v>66</v>
      </c>
      <c r="Y216" s="239">
        <v>72</v>
      </c>
      <c r="Z216" s="239">
        <v>64</v>
      </c>
      <c r="AA216" s="239">
        <v>78</v>
      </c>
      <c r="AB216" s="239">
        <v>0</v>
      </c>
    </row>
    <row r="217" spans="1:28" x14ac:dyDescent="0.2">
      <c r="A217" s="239" t="s">
        <v>3272</v>
      </c>
      <c r="B217" s="239" t="s">
        <v>30</v>
      </c>
      <c r="C217" s="239" t="s">
        <v>571</v>
      </c>
      <c r="D217" s="239" t="s">
        <v>572</v>
      </c>
      <c r="E217" s="239">
        <v>5</v>
      </c>
      <c r="F217" s="239">
        <v>587</v>
      </c>
      <c r="G217" s="239" t="s">
        <v>33</v>
      </c>
      <c r="I217" s="239" t="s">
        <v>36</v>
      </c>
      <c r="J217" s="240">
        <v>74</v>
      </c>
      <c r="K217" s="240">
        <v>1</v>
      </c>
      <c r="O217" s="240" t="s">
        <v>3275</v>
      </c>
      <c r="P217" s="239" t="s">
        <v>36</v>
      </c>
      <c r="Q217" s="240" t="s">
        <v>34</v>
      </c>
      <c r="R217" s="239" t="s">
        <v>222</v>
      </c>
      <c r="S217" s="239" t="s">
        <v>33</v>
      </c>
      <c r="T217" s="239" t="s">
        <v>33</v>
      </c>
      <c r="U217" s="239"/>
      <c r="X217" s="239">
        <v>24</v>
      </c>
      <c r="Y217" s="239"/>
      <c r="Z217" s="239">
        <v>31</v>
      </c>
      <c r="AA217" s="239"/>
      <c r="AB217" s="239">
        <v>0</v>
      </c>
    </row>
    <row r="218" spans="1:28" x14ac:dyDescent="0.2">
      <c r="A218" s="239" t="s">
        <v>3272</v>
      </c>
      <c r="B218" s="239" t="s">
        <v>30</v>
      </c>
      <c r="C218" s="239" t="s">
        <v>575</v>
      </c>
      <c r="D218" s="239" t="s">
        <v>576</v>
      </c>
      <c r="E218" s="239">
        <v>5</v>
      </c>
      <c r="F218" s="239">
        <v>420</v>
      </c>
      <c r="G218" s="239" t="s">
        <v>46</v>
      </c>
      <c r="I218" s="239" t="s">
        <v>36</v>
      </c>
      <c r="J218" s="240">
        <v>72</v>
      </c>
      <c r="K218" s="240">
        <v>8</v>
      </c>
      <c r="L218" s="239" t="s">
        <v>3276</v>
      </c>
      <c r="M218" s="239" t="s">
        <v>3276</v>
      </c>
      <c r="N218" s="239" t="s">
        <v>3276</v>
      </c>
      <c r="O218" s="240" t="s">
        <v>3276</v>
      </c>
      <c r="P218" s="239" t="s">
        <v>36</v>
      </c>
      <c r="Q218" s="240" t="s">
        <v>34</v>
      </c>
      <c r="R218" s="239" t="s">
        <v>222</v>
      </c>
      <c r="S218" s="239" t="s">
        <v>46</v>
      </c>
      <c r="T218" s="239" t="s">
        <v>57</v>
      </c>
      <c r="U218" s="239" t="s">
        <v>57</v>
      </c>
      <c r="V218" s="239" t="s">
        <v>214</v>
      </c>
      <c r="W218" s="239" t="s">
        <v>57</v>
      </c>
      <c r="X218" s="239">
        <v>69</v>
      </c>
      <c r="Y218" s="239">
        <v>75</v>
      </c>
      <c r="Z218" s="239">
        <v>67</v>
      </c>
      <c r="AA218" s="239">
        <v>77</v>
      </c>
      <c r="AB218" s="239">
        <v>0</v>
      </c>
    </row>
    <row r="219" spans="1:28" x14ac:dyDescent="0.2">
      <c r="A219" s="239" t="s">
        <v>3272</v>
      </c>
      <c r="B219" s="239" t="s">
        <v>30</v>
      </c>
      <c r="C219" s="239" t="s">
        <v>577</v>
      </c>
      <c r="D219" s="239" t="s">
        <v>578</v>
      </c>
      <c r="E219" s="239">
        <v>5</v>
      </c>
      <c r="F219" s="239">
        <v>484</v>
      </c>
      <c r="G219" s="239" t="s">
        <v>57</v>
      </c>
      <c r="I219" s="239" t="s">
        <v>36</v>
      </c>
      <c r="J219" s="240">
        <v>82</v>
      </c>
      <c r="K219" s="240">
        <v>8</v>
      </c>
      <c r="L219" s="239" t="s">
        <v>3276</v>
      </c>
      <c r="M219" s="239" t="s">
        <v>3274</v>
      </c>
      <c r="N219" s="239" t="s">
        <v>3274</v>
      </c>
      <c r="O219" s="240" t="s">
        <v>3274</v>
      </c>
      <c r="P219" s="239" t="s">
        <v>34</v>
      </c>
      <c r="Q219" s="240" t="s">
        <v>34</v>
      </c>
      <c r="R219" s="239" t="s">
        <v>222</v>
      </c>
      <c r="S219" s="239" t="s">
        <v>104</v>
      </c>
      <c r="T219" s="239" t="s">
        <v>104</v>
      </c>
      <c r="U219" s="239" t="s">
        <v>104</v>
      </c>
      <c r="V219" s="239" t="s">
        <v>57</v>
      </c>
      <c r="W219" s="239" t="s">
        <v>57</v>
      </c>
      <c r="X219" s="239">
        <v>47</v>
      </c>
      <c r="Y219" s="239">
        <v>59</v>
      </c>
      <c r="Z219" s="239">
        <v>43</v>
      </c>
      <c r="AA219" s="239">
        <v>62</v>
      </c>
      <c r="AB219" s="239">
        <v>0</v>
      </c>
    </row>
    <row r="220" spans="1:28" x14ac:dyDescent="0.2">
      <c r="A220" s="239" t="s">
        <v>3272</v>
      </c>
      <c r="B220" s="239" t="s">
        <v>30</v>
      </c>
      <c r="C220" s="239" t="s">
        <v>581</v>
      </c>
      <c r="D220" s="239" t="s">
        <v>582</v>
      </c>
      <c r="E220" s="239">
        <v>5</v>
      </c>
      <c r="F220" s="239">
        <v>466</v>
      </c>
      <c r="G220" s="239" t="s">
        <v>57</v>
      </c>
      <c r="I220" s="239" t="s">
        <v>36</v>
      </c>
      <c r="J220" s="240">
        <v>74</v>
      </c>
      <c r="K220" s="240">
        <v>8</v>
      </c>
      <c r="L220" s="239" t="s">
        <v>3276</v>
      </c>
      <c r="M220" s="239" t="s">
        <v>3276</v>
      </c>
      <c r="N220" s="239" t="s">
        <v>3276</v>
      </c>
      <c r="O220" s="240" t="s">
        <v>3276</v>
      </c>
      <c r="P220" s="239" t="s">
        <v>36</v>
      </c>
      <c r="Q220" s="240" t="s">
        <v>34</v>
      </c>
      <c r="R220" s="239" t="s">
        <v>222</v>
      </c>
      <c r="S220" s="239" t="s">
        <v>104</v>
      </c>
      <c r="T220" s="239" t="s">
        <v>57</v>
      </c>
      <c r="U220" s="239" t="s">
        <v>57</v>
      </c>
      <c r="V220" s="239" t="s">
        <v>57</v>
      </c>
      <c r="W220" s="239" t="s">
        <v>104</v>
      </c>
      <c r="X220" s="239">
        <v>57</v>
      </c>
      <c r="Y220" s="239">
        <v>61</v>
      </c>
      <c r="Z220" s="239">
        <v>63</v>
      </c>
      <c r="AA220" s="239">
        <v>65</v>
      </c>
      <c r="AB220" s="239">
        <v>0</v>
      </c>
    </row>
    <row r="221" spans="1:28" x14ac:dyDescent="0.2">
      <c r="A221" s="239" t="s">
        <v>3272</v>
      </c>
      <c r="B221" s="239" t="s">
        <v>30</v>
      </c>
      <c r="C221" s="239" t="s">
        <v>583</v>
      </c>
      <c r="D221" s="239" t="s">
        <v>584</v>
      </c>
      <c r="E221" s="239">
        <v>5</v>
      </c>
      <c r="F221" s="239">
        <v>439</v>
      </c>
      <c r="G221" s="239" t="s">
        <v>57</v>
      </c>
      <c r="I221" s="239" t="s">
        <v>36</v>
      </c>
      <c r="J221" s="240">
        <v>72</v>
      </c>
      <c r="K221" s="240">
        <v>8</v>
      </c>
      <c r="L221" s="239" t="s">
        <v>3276</v>
      </c>
      <c r="M221" s="239" t="s">
        <v>3276</v>
      </c>
      <c r="N221" s="239" t="s">
        <v>3276</v>
      </c>
      <c r="O221" s="240" t="s">
        <v>3276</v>
      </c>
      <c r="P221" s="239" t="s">
        <v>36</v>
      </c>
      <c r="Q221" s="240" t="s">
        <v>34</v>
      </c>
      <c r="R221" s="239" t="s">
        <v>222</v>
      </c>
      <c r="S221" s="239" t="s">
        <v>46</v>
      </c>
      <c r="T221" s="239" t="s">
        <v>57</v>
      </c>
      <c r="U221" s="239" t="s">
        <v>57</v>
      </c>
      <c r="V221" s="239" t="s">
        <v>46</v>
      </c>
      <c r="W221" s="239" t="s">
        <v>57</v>
      </c>
      <c r="X221" s="239">
        <v>64</v>
      </c>
      <c r="Y221" s="239">
        <v>67</v>
      </c>
      <c r="Z221" s="239">
        <v>67</v>
      </c>
      <c r="AA221" s="239">
        <v>66</v>
      </c>
      <c r="AB221" s="239">
        <v>0</v>
      </c>
    </row>
    <row r="222" spans="1:28" x14ac:dyDescent="0.2">
      <c r="A222" s="239" t="s">
        <v>3272</v>
      </c>
      <c r="B222" s="239" t="s">
        <v>30</v>
      </c>
      <c r="C222" s="239" t="s">
        <v>585</v>
      </c>
      <c r="D222" s="239" t="s">
        <v>586</v>
      </c>
      <c r="E222" s="239">
        <v>5</v>
      </c>
      <c r="F222" s="239">
        <v>462</v>
      </c>
      <c r="G222" s="239" t="s">
        <v>57</v>
      </c>
      <c r="I222" s="239" t="s">
        <v>36</v>
      </c>
      <c r="J222" s="240">
        <v>74</v>
      </c>
      <c r="K222" s="240">
        <v>8</v>
      </c>
      <c r="L222" s="239" t="s">
        <v>3274</v>
      </c>
      <c r="M222" s="239" t="s">
        <v>3276</v>
      </c>
      <c r="N222" s="239" t="s">
        <v>3274</v>
      </c>
      <c r="O222" s="240" t="s">
        <v>3276</v>
      </c>
      <c r="P222" s="239" t="s">
        <v>36</v>
      </c>
      <c r="Q222" s="240" t="s">
        <v>34</v>
      </c>
      <c r="R222" s="239" t="s">
        <v>222</v>
      </c>
      <c r="S222" s="239" t="s">
        <v>57</v>
      </c>
      <c r="T222" s="239" t="s">
        <v>57</v>
      </c>
      <c r="U222" s="239" t="s">
        <v>57</v>
      </c>
      <c r="V222" s="239" t="s">
        <v>57</v>
      </c>
      <c r="W222" s="239" t="s">
        <v>33</v>
      </c>
      <c r="X222" s="239">
        <v>55</v>
      </c>
      <c r="Y222" s="239">
        <v>52</v>
      </c>
      <c r="Z222" s="239">
        <v>62</v>
      </c>
      <c r="AA222" s="239">
        <v>54</v>
      </c>
      <c r="AB222" s="239">
        <v>0</v>
      </c>
    </row>
    <row r="223" spans="1:28" x14ac:dyDescent="0.2">
      <c r="A223" s="239" t="s">
        <v>3272</v>
      </c>
      <c r="B223" s="239" t="s">
        <v>30</v>
      </c>
      <c r="C223" s="239" t="s">
        <v>587</v>
      </c>
      <c r="D223" s="239" t="s">
        <v>588</v>
      </c>
      <c r="E223" s="239">
        <v>5</v>
      </c>
      <c r="F223" s="239">
        <v>532</v>
      </c>
      <c r="G223" s="239" t="s">
        <v>33</v>
      </c>
      <c r="I223" s="239" t="s">
        <v>36</v>
      </c>
      <c r="J223" s="240">
        <v>82</v>
      </c>
      <c r="K223" s="240">
        <v>7</v>
      </c>
      <c r="L223" s="239" t="s">
        <v>3274</v>
      </c>
      <c r="M223" s="239" t="s">
        <v>3274</v>
      </c>
      <c r="N223" s="239" t="s">
        <v>3276</v>
      </c>
      <c r="O223" s="240" t="s">
        <v>3274</v>
      </c>
      <c r="P223" s="239" t="s">
        <v>36</v>
      </c>
      <c r="Q223" s="240" t="s">
        <v>34</v>
      </c>
      <c r="R223" s="239" t="s">
        <v>222</v>
      </c>
      <c r="S223" s="239" t="s">
        <v>33</v>
      </c>
      <c r="T223" s="239" t="s">
        <v>33</v>
      </c>
      <c r="U223" s="239" t="s">
        <v>33</v>
      </c>
      <c r="V223" s="239" t="s">
        <v>104</v>
      </c>
      <c r="W223" s="239" t="s">
        <v>33</v>
      </c>
      <c r="X223" s="239">
        <v>38</v>
      </c>
      <c r="Y223" s="239">
        <v>44</v>
      </c>
      <c r="Z223" s="239">
        <v>41</v>
      </c>
      <c r="AA223" s="239">
        <v>45</v>
      </c>
      <c r="AB223" s="239">
        <v>0</v>
      </c>
    </row>
    <row r="224" spans="1:28" x14ac:dyDescent="0.2">
      <c r="A224" s="239" t="s">
        <v>3272</v>
      </c>
      <c r="B224" s="239" t="s">
        <v>30</v>
      </c>
      <c r="C224" s="239" t="s">
        <v>589</v>
      </c>
      <c r="D224" s="239" t="s">
        <v>590</v>
      </c>
      <c r="E224" s="239">
        <v>5</v>
      </c>
      <c r="F224" s="239">
        <v>509</v>
      </c>
      <c r="G224" s="239" t="s">
        <v>104</v>
      </c>
      <c r="I224" s="239" t="s">
        <v>36</v>
      </c>
      <c r="J224" s="240">
        <v>74</v>
      </c>
      <c r="K224" s="240">
        <v>8</v>
      </c>
      <c r="L224" s="239" t="s">
        <v>3274</v>
      </c>
      <c r="M224" s="239" t="s">
        <v>3274</v>
      </c>
      <c r="N224" s="239" t="s">
        <v>3276</v>
      </c>
      <c r="O224" s="240" t="s">
        <v>3276</v>
      </c>
      <c r="P224" s="239" t="s">
        <v>36</v>
      </c>
      <c r="Q224" s="240" t="s">
        <v>34</v>
      </c>
      <c r="R224" s="239" t="s">
        <v>222</v>
      </c>
      <c r="S224" s="239" t="s">
        <v>33</v>
      </c>
      <c r="T224" s="239" t="s">
        <v>104</v>
      </c>
      <c r="U224" s="239" t="s">
        <v>104</v>
      </c>
      <c r="V224" s="239" t="s">
        <v>104</v>
      </c>
      <c r="W224" s="239" t="s">
        <v>33</v>
      </c>
      <c r="X224" s="239">
        <v>41</v>
      </c>
      <c r="Y224" s="239">
        <v>46</v>
      </c>
      <c r="Z224" s="239">
        <v>49</v>
      </c>
      <c r="AA224" s="239">
        <v>51</v>
      </c>
      <c r="AB224" s="239">
        <v>0</v>
      </c>
    </row>
    <row r="225" spans="1:28" x14ac:dyDescent="0.2">
      <c r="A225" s="239" t="s">
        <v>3272</v>
      </c>
      <c r="B225" s="239" t="s">
        <v>30</v>
      </c>
      <c r="C225" s="239" t="s">
        <v>591</v>
      </c>
      <c r="D225" s="239" t="s">
        <v>592</v>
      </c>
      <c r="E225" s="239">
        <v>5</v>
      </c>
      <c r="F225" s="239">
        <v>428</v>
      </c>
      <c r="G225" s="239" t="s">
        <v>46</v>
      </c>
      <c r="I225" s="239" t="s">
        <v>36</v>
      </c>
      <c r="J225" s="240">
        <v>82</v>
      </c>
      <c r="K225" s="240">
        <v>8</v>
      </c>
      <c r="L225" s="239" t="s">
        <v>3276</v>
      </c>
      <c r="M225" s="239" t="s">
        <v>3276</v>
      </c>
      <c r="N225" s="239" t="s">
        <v>3276</v>
      </c>
      <c r="O225" s="240" t="s">
        <v>3276</v>
      </c>
      <c r="P225" s="239" t="s">
        <v>36</v>
      </c>
      <c r="Q225" s="240" t="s">
        <v>34</v>
      </c>
      <c r="R225" s="239" t="s">
        <v>222</v>
      </c>
      <c r="S225" s="239" t="s">
        <v>46</v>
      </c>
      <c r="T225" s="239" t="s">
        <v>46</v>
      </c>
      <c r="U225" s="239" t="s">
        <v>46</v>
      </c>
      <c r="V225" s="239" t="s">
        <v>46</v>
      </c>
      <c r="W225" s="239" t="s">
        <v>57</v>
      </c>
      <c r="X225" s="239">
        <v>67</v>
      </c>
      <c r="Y225" s="239">
        <v>69</v>
      </c>
      <c r="Z225" s="239">
        <v>68</v>
      </c>
      <c r="AA225" s="239">
        <v>71</v>
      </c>
      <c r="AB225" s="239">
        <v>0</v>
      </c>
    </row>
    <row r="226" spans="1:28" x14ac:dyDescent="0.2">
      <c r="A226" s="239" t="s">
        <v>3272</v>
      </c>
      <c r="B226" s="239" t="s">
        <v>30</v>
      </c>
      <c r="C226" s="239" t="s">
        <v>593</v>
      </c>
      <c r="D226" s="239" t="s">
        <v>594</v>
      </c>
      <c r="E226" s="239">
        <v>5</v>
      </c>
      <c r="F226" s="239">
        <v>583</v>
      </c>
      <c r="G226" s="239" t="s">
        <v>33</v>
      </c>
      <c r="I226" s="239" t="s">
        <v>36</v>
      </c>
      <c r="J226" s="240">
        <v>82</v>
      </c>
      <c r="K226" s="240">
        <v>3</v>
      </c>
      <c r="M226" s="239" t="s">
        <v>3273</v>
      </c>
      <c r="N226" s="239" t="s">
        <v>3273</v>
      </c>
      <c r="O226" s="240" t="s">
        <v>3273</v>
      </c>
      <c r="P226" s="239" t="s">
        <v>36</v>
      </c>
      <c r="Q226" s="240" t="s">
        <v>36</v>
      </c>
      <c r="R226" s="239" t="s">
        <v>222</v>
      </c>
      <c r="S226" s="239" t="s">
        <v>33</v>
      </c>
      <c r="T226" s="239" t="s">
        <v>33</v>
      </c>
      <c r="U226" s="239" t="s">
        <v>33</v>
      </c>
      <c r="V226" s="239" t="s">
        <v>33</v>
      </c>
      <c r="W226" s="239" t="s">
        <v>33</v>
      </c>
      <c r="X226" s="239">
        <v>28</v>
      </c>
      <c r="Y226" s="239">
        <v>38</v>
      </c>
      <c r="Z226" s="239">
        <v>35</v>
      </c>
      <c r="AA226" s="239">
        <v>30</v>
      </c>
      <c r="AB226" s="239">
        <v>0</v>
      </c>
    </row>
    <row r="227" spans="1:28" x14ac:dyDescent="0.2">
      <c r="A227" s="239" t="s">
        <v>3272</v>
      </c>
      <c r="B227" s="239" t="s">
        <v>30</v>
      </c>
      <c r="C227" s="239" t="s">
        <v>595</v>
      </c>
      <c r="D227" s="239" t="s">
        <v>596</v>
      </c>
      <c r="E227" s="239">
        <v>5</v>
      </c>
      <c r="F227" s="239">
        <v>462</v>
      </c>
      <c r="G227" s="239" t="s">
        <v>57</v>
      </c>
      <c r="I227" s="239" t="s">
        <v>36</v>
      </c>
      <c r="J227" s="240">
        <v>79</v>
      </c>
      <c r="K227" s="240">
        <v>8</v>
      </c>
      <c r="M227" s="239" t="s">
        <v>3276</v>
      </c>
      <c r="N227" s="239" t="s">
        <v>3276</v>
      </c>
      <c r="O227" s="240" t="s">
        <v>3276</v>
      </c>
      <c r="P227" s="239" t="s">
        <v>36</v>
      </c>
      <c r="Q227" s="240" t="s">
        <v>34</v>
      </c>
      <c r="R227" s="239" t="s">
        <v>222</v>
      </c>
      <c r="S227" s="239" t="s">
        <v>57</v>
      </c>
      <c r="T227" s="239" t="s">
        <v>104</v>
      </c>
      <c r="U227" s="239" t="s">
        <v>33</v>
      </c>
      <c r="V227" s="239" t="s">
        <v>104</v>
      </c>
      <c r="W227" s="239" t="s">
        <v>33</v>
      </c>
      <c r="X227" s="239">
        <v>45</v>
      </c>
      <c r="Y227" s="239">
        <v>47</v>
      </c>
      <c r="Z227" s="239">
        <v>55</v>
      </c>
      <c r="AA227" s="239">
        <v>50</v>
      </c>
      <c r="AB227" s="239">
        <v>0</v>
      </c>
    </row>
    <row r="228" spans="1:28" x14ac:dyDescent="0.2">
      <c r="A228" s="239" t="s">
        <v>3272</v>
      </c>
      <c r="B228" s="239" t="s">
        <v>30</v>
      </c>
      <c r="C228" s="239" t="s">
        <v>597</v>
      </c>
      <c r="D228" s="239" t="s">
        <v>598</v>
      </c>
      <c r="E228" s="239">
        <v>5</v>
      </c>
      <c r="F228" s="239">
        <v>528</v>
      </c>
      <c r="G228" s="239" t="s">
        <v>33</v>
      </c>
      <c r="I228" s="239" t="s">
        <v>36</v>
      </c>
      <c r="J228" s="240">
        <v>79</v>
      </c>
      <c r="K228" s="240">
        <v>8</v>
      </c>
      <c r="L228" s="239" t="s">
        <v>3274</v>
      </c>
      <c r="M228" s="239" t="s">
        <v>3274</v>
      </c>
      <c r="N228" s="239" t="s">
        <v>3276</v>
      </c>
      <c r="O228" s="240" t="s">
        <v>3276</v>
      </c>
      <c r="P228" s="239" t="s">
        <v>36</v>
      </c>
      <c r="Q228" s="240" t="s">
        <v>34</v>
      </c>
      <c r="R228" s="239" t="s">
        <v>222</v>
      </c>
      <c r="S228" s="239" t="s">
        <v>33</v>
      </c>
      <c r="T228" s="239" t="s">
        <v>33</v>
      </c>
      <c r="U228" s="239" t="s">
        <v>33</v>
      </c>
      <c r="V228" s="239" t="s">
        <v>104</v>
      </c>
      <c r="W228" s="239" t="s">
        <v>33</v>
      </c>
      <c r="X228" s="239">
        <v>45</v>
      </c>
      <c r="Y228" s="239">
        <v>60</v>
      </c>
      <c r="Z228" s="239">
        <v>42</v>
      </c>
      <c r="AA228" s="239">
        <v>53</v>
      </c>
      <c r="AB228" s="239">
        <v>0</v>
      </c>
    </row>
    <row r="229" spans="1:28" x14ac:dyDescent="0.2">
      <c r="A229" s="239" t="s">
        <v>3272</v>
      </c>
      <c r="B229" s="239" t="s">
        <v>30</v>
      </c>
      <c r="C229" s="239" t="s">
        <v>599</v>
      </c>
      <c r="D229" s="239" t="s">
        <v>600</v>
      </c>
      <c r="E229" s="239">
        <v>5</v>
      </c>
      <c r="F229" s="239">
        <v>596</v>
      </c>
      <c r="G229" s="239" t="s">
        <v>33</v>
      </c>
      <c r="I229" s="239" t="s">
        <v>36</v>
      </c>
      <c r="J229" s="240">
        <v>97</v>
      </c>
      <c r="K229" s="240">
        <v>7</v>
      </c>
      <c r="M229" s="239" t="s">
        <v>3274</v>
      </c>
      <c r="N229" s="239" t="s">
        <v>3276</v>
      </c>
      <c r="O229" s="240" t="s">
        <v>3274</v>
      </c>
      <c r="P229" s="239" t="s">
        <v>36</v>
      </c>
      <c r="Q229" s="240" t="s">
        <v>34</v>
      </c>
      <c r="R229" s="239" t="s">
        <v>222</v>
      </c>
      <c r="S229" s="239" t="s">
        <v>33</v>
      </c>
      <c r="T229" s="239" t="s">
        <v>33</v>
      </c>
      <c r="U229" s="239" t="s">
        <v>33</v>
      </c>
      <c r="V229" s="239" t="s">
        <v>33</v>
      </c>
      <c r="W229" s="239" t="s">
        <v>33</v>
      </c>
      <c r="X229" s="239">
        <v>29</v>
      </c>
      <c r="Y229" s="239">
        <v>39</v>
      </c>
      <c r="Z229" s="239">
        <v>30</v>
      </c>
      <c r="AA229" s="239">
        <v>39</v>
      </c>
      <c r="AB229" s="239">
        <v>0</v>
      </c>
    </row>
    <row r="230" spans="1:28" x14ac:dyDescent="0.2">
      <c r="A230" s="239" t="s">
        <v>3272</v>
      </c>
      <c r="B230" s="239" t="s">
        <v>30</v>
      </c>
      <c r="C230" s="239" t="s">
        <v>601</v>
      </c>
      <c r="D230" s="239" t="s">
        <v>602</v>
      </c>
      <c r="E230" s="239">
        <v>5</v>
      </c>
      <c r="F230" s="239">
        <v>550</v>
      </c>
      <c r="G230" s="239" t="s">
        <v>33</v>
      </c>
      <c r="I230" s="239" t="s">
        <v>36</v>
      </c>
      <c r="J230" s="240">
        <v>69</v>
      </c>
      <c r="K230" s="240">
        <v>8</v>
      </c>
      <c r="M230" s="239" t="s">
        <v>3274</v>
      </c>
      <c r="N230" s="239" t="s">
        <v>3274</v>
      </c>
      <c r="O230" s="240" t="s">
        <v>3276</v>
      </c>
      <c r="P230" s="239" t="s">
        <v>36</v>
      </c>
      <c r="Q230" s="240" t="s">
        <v>34</v>
      </c>
      <c r="R230" s="239" t="s">
        <v>222</v>
      </c>
      <c r="S230" s="239" t="s">
        <v>33</v>
      </c>
      <c r="T230" s="239" t="s">
        <v>33</v>
      </c>
      <c r="U230" s="239" t="s">
        <v>33</v>
      </c>
      <c r="V230" s="239" t="s">
        <v>33</v>
      </c>
      <c r="W230" s="239" t="s">
        <v>33</v>
      </c>
      <c r="X230" s="239">
        <v>32</v>
      </c>
      <c r="Y230" s="239">
        <v>35</v>
      </c>
      <c r="Z230" s="239">
        <v>38</v>
      </c>
      <c r="AA230" s="239">
        <v>40</v>
      </c>
      <c r="AB230" s="239">
        <v>0</v>
      </c>
    </row>
    <row r="231" spans="1:28" x14ac:dyDescent="0.2">
      <c r="A231" s="239" t="s">
        <v>3272</v>
      </c>
      <c r="B231" s="239" t="s">
        <v>30</v>
      </c>
      <c r="C231" s="239" t="s">
        <v>603</v>
      </c>
      <c r="D231" s="239" t="s">
        <v>604</v>
      </c>
      <c r="E231" s="239">
        <v>5</v>
      </c>
      <c r="F231" s="239">
        <v>485</v>
      </c>
      <c r="G231" s="239" t="s">
        <v>57</v>
      </c>
      <c r="I231" s="239" t="s">
        <v>36</v>
      </c>
      <c r="J231" s="240">
        <v>74</v>
      </c>
      <c r="K231" s="240">
        <v>8</v>
      </c>
      <c r="L231" s="239" t="s">
        <v>3274</v>
      </c>
      <c r="M231" s="239" t="s">
        <v>3276</v>
      </c>
      <c r="N231" s="239" t="s">
        <v>3276</v>
      </c>
      <c r="O231" s="240" t="s">
        <v>3276</v>
      </c>
      <c r="P231" s="239" t="s">
        <v>36</v>
      </c>
      <c r="Q231" s="240" t="s">
        <v>34</v>
      </c>
      <c r="R231" s="239" t="s">
        <v>222</v>
      </c>
      <c r="S231" s="239" t="s">
        <v>57</v>
      </c>
      <c r="T231" s="239" t="s">
        <v>57</v>
      </c>
      <c r="U231" s="239" t="s">
        <v>57</v>
      </c>
      <c r="V231" s="239" t="s">
        <v>57</v>
      </c>
      <c r="W231" s="239" t="s">
        <v>33</v>
      </c>
      <c r="X231" s="239">
        <v>50</v>
      </c>
      <c r="Y231" s="239">
        <v>54</v>
      </c>
      <c r="Z231" s="239">
        <v>58</v>
      </c>
      <c r="AA231" s="239">
        <v>58</v>
      </c>
      <c r="AB231" s="239">
        <v>0</v>
      </c>
    </row>
    <row r="232" spans="1:28" x14ac:dyDescent="0.2">
      <c r="A232" s="239" t="s">
        <v>3272</v>
      </c>
      <c r="B232" s="239" t="s">
        <v>30</v>
      </c>
      <c r="C232" s="239" t="s">
        <v>605</v>
      </c>
      <c r="D232" s="239" t="s">
        <v>606</v>
      </c>
      <c r="E232" s="239">
        <v>5</v>
      </c>
      <c r="F232" s="239">
        <v>546</v>
      </c>
      <c r="G232" s="239" t="s">
        <v>33</v>
      </c>
      <c r="I232" s="239" t="s">
        <v>36</v>
      </c>
      <c r="J232" s="240">
        <v>79</v>
      </c>
      <c r="K232" s="240">
        <v>8</v>
      </c>
      <c r="M232" s="239" t="s">
        <v>3274</v>
      </c>
      <c r="N232" s="239" t="s">
        <v>3276</v>
      </c>
      <c r="O232" s="240" t="s">
        <v>3276</v>
      </c>
      <c r="P232" s="239" t="s">
        <v>36</v>
      </c>
      <c r="Q232" s="240" t="s">
        <v>34</v>
      </c>
      <c r="R232" s="239" t="s">
        <v>222</v>
      </c>
      <c r="S232" s="239" t="s">
        <v>33</v>
      </c>
      <c r="T232" s="239" t="s">
        <v>33</v>
      </c>
      <c r="U232" s="239" t="s">
        <v>33</v>
      </c>
      <c r="V232" s="239" t="s">
        <v>33</v>
      </c>
      <c r="W232" s="239" t="s">
        <v>33</v>
      </c>
      <c r="X232" s="239">
        <v>34</v>
      </c>
      <c r="Y232" s="239">
        <v>38</v>
      </c>
      <c r="Z232" s="239">
        <v>37</v>
      </c>
      <c r="AA232" s="239">
        <v>38</v>
      </c>
      <c r="AB232" s="239">
        <v>0</v>
      </c>
    </row>
    <row r="233" spans="1:28" x14ac:dyDescent="0.2">
      <c r="A233" s="239" t="s">
        <v>3272</v>
      </c>
      <c r="B233" s="239" t="s">
        <v>30</v>
      </c>
      <c r="C233" s="239" t="s">
        <v>607</v>
      </c>
      <c r="D233" s="239" t="s">
        <v>608</v>
      </c>
      <c r="E233" s="239">
        <v>5</v>
      </c>
      <c r="F233" s="239">
        <v>465</v>
      </c>
      <c r="G233" s="239" t="s">
        <v>57</v>
      </c>
      <c r="I233" s="239" t="s">
        <v>36</v>
      </c>
      <c r="J233" s="240">
        <v>74</v>
      </c>
      <c r="K233" s="240">
        <v>8</v>
      </c>
      <c r="L233" s="239" t="s">
        <v>3274</v>
      </c>
      <c r="M233" s="239" t="s">
        <v>3276</v>
      </c>
      <c r="N233" s="239" t="s">
        <v>3276</v>
      </c>
      <c r="O233" s="240" t="s">
        <v>3276</v>
      </c>
      <c r="P233" s="239" t="s">
        <v>36</v>
      </c>
      <c r="Q233" s="240" t="s">
        <v>34</v>
      </c>
      <c r="R233" s="239" t="s">
        <v>222</v>
      </c>
      <c r="S233" s="239" t="s">
        <v>57</v>
      </c>
      <c r="T233" s="239" t="s">
        <v>104</v>
      </c>
      <c r="U233" s="239" t="s">
        <v>104</v>
      </c>
      <c r="V233" s="239" t="s">
        <v>46</v>
      </c>
      <c r="W233" s="239" t="s">
        <v>104</v>
      </c>
      <c r="X233" s="239">
        <v>55</v>
      </c>
      <c r="Y233" s="239">
        <v>63</v>
      </c>
      <c r="Z233" s="239">
        <v>58</v>
      </c>
      <c r="AA233" s="239">
        <v>64</v>
      </c>
      <c r="AB233" s="239">
        <v>0</v>
      </c>
    </row>
    <row r="234" spans="1:28" x14ac:dyDescent="0.2">
      <c r="A234" s="239" t="s">
        <v>3272</v>
      </c>
      <c r="B234" s="239" t="s">
        <v>30</v>
      </c>
      <c r="C234" s="239" t="s">
        <v>609</v>
      </c>
      <c r="D234" s="239" t="s">
        <v>610</v>
      </c>
      <c r="E234" s="239">
        <v>5</v>
      </c>
      <c r="F234" s="239">
        <v>416</v>
      </c>
      <c r="G234" s="239" t="s">
        <v>46</v>
      </c>
      <c r="I234" s="239" t="s">
        <v>36</v>
      </c>
      <c r="J234" s="240">
        <v>72</v>
      </c>
      <c r="K234" s="240">
        <v>8</v>
      </c>
      <c r="L234" s="239" t="s">
        <v>3276</v>
      </c>
      <c r="M234" s="239" t="s">
        <v>3276</v>
      </c>
      <c r="N234" s="239" t="s">
        <v>3274</v>
      </c>
      <c r="O234" s="240" t="s">
        <v>3276</v>
      </c>
      <c r="P234" s="239" t="s">
        <v>36</v>
      </c>
      <c r="Q234" s="240" t="s">
        <v>34</v>
      </c>
      <c r="R234" s="239" t="s">
        <v>222</v>
      </c>
      <c r="S234" s="239" t="s">
        <v>57</v>
      </c>
      <c r="T234" s="239" t="s">
        <v>57</v>
      </c>
      <c r="U234" s="239" t="s">
        <v>57</v>
      </c>
      <c r="V234" s="239" t="s">
        <v>57</v>
      </c>
      <c r="W234" s="239" t="s">
        <v>57</v>
      </c>
      <c r="X234" s="239">
        <v>61</v>
      </c>
      <c r="Y234" s="239">
        <v>74</v>
      </c>
      <c r="Z234" s="239">
        <v>61</v>
      </c>
      <c r="AA234" s="239">
        <v>61</v>
      </c>
      <c r="AB234" s="239">
        <v>0</v>
      </c>
    </row>
    <row r="235" spans="1:28" x14ac:dyDescent="0.2">
      <c r="A235" s="239" t="s">
        <v>3272</v>
      </c>
      <c r="B235" s="239" t="s">
        <v>30</v>
      </c>
      <c r="C235" s="239" t="s">
        <v>611</v>
      </c>
      <c r="D235" s="239" t="s">
        <v>612</v>
      </c>
      <c r="E235" s="239">
        <v>5</v>
      </c>
      <c r="F235" s="239">
        <v>531</v>
      </c>
      <c r="G235" s="239" t="s">
        <v>33</v>
      </c>
      <c r="I235" s="239" t="s">
        <v>36</v>
      </c>
      <c r="J235" s="240">
        <v>74</v>
      </c>
      <c r="K235" s="240">
        <v>8</v>
      </c>
      <c r="L235" s="239" t="s">
        <v>3274</v>
      </c>
      <c r="M235" s="239" t="s">
        <v>3276</v>
      </c>
      <c r="N235" s="239" t="s">
        <v>3276</v>
      </c>
      <c r="O235" s="240" t="s">
        <v>3276</v>
      </c>
      <c r="P235" s="239" t="s">
        <v>36</v>
      </c>
      <c r="Q235" s="240" t="s">
        <v>34</v>
      </c>
      <c r="R235" s="239" t="s">
        <v>222</v>
      </c>
      <c r="S235" s="239" t="s">
        <v>104</v>
      </c>
      <c r="T235" s="239" t="s">
        <v>33</v>
      </c>
      <c r="U235" s="239" t="s">
        <v>33</v>
      </c>
      <c r="V235" s="239" t="s">
        <v>104</v>
      </c>
      <c r="W235" s="239" t="s">
        <v>33</v>
      </c>
      <c r="X235" s="239">
        <v>40</v>
      </c>
      <c r="Y235" s="239">
        <v>43</v>
      </c>
      <c r="Z235" s="239">
        <v>39</v>
      </c>
      <c r="AA235" s="239">
        <v>47</v>
      </c>
      <c r="AB235" s="239">
        <v>0</v>
      </c>
    </row>
    <row r="236" spans="1:28" x14ac:dyDescent="0.2">
      <c r="A236" s="239" t="s">
        <v>3272</v>
      </c>
      <c r="B236" s="239" t="s">
        <v>30</v>
      </c>
      <c r="C236" s="239" t="s">
        <v>613</v>
      </c>
      <c r="D236" s="239" t="s">
        <v>614</v>
      </c>
      <c r="E236" s="239">
        <v>5</v>
      </c>
      <c r="F236" s="239">
        <v>497</v>
      </c>
      <c r="G236" s="239" t="s">
        <v>104</v>
      </c>
      <c r="I236" s="239" t="s">
        <v>36</v>
      </c>
      <c r="J236" s="240">
        <v>74</v>
      </c>
      <c r="K236" s="240">
        <v>8</v>
      </c>
      <c r="L236" s="239" t="s">
        <v>3276</v>
      </c>
      <c r="M236" s="239" t="s">
        <v>3274</v>
      </c>
      <c r="N236" s="239" t="s">
        <v>3276</v>
      </c>
      <c r="O236" s="240" t="s">
        <v>3276</v>
      </c>
      <c r="P236" s="239" t="s">
        <v>36</v>
      </c>
      <c r="Q236" s="240" t="s">
        <v>34</v>
      </c>
      <c r="R236" s="239" t="s">
        <v>222</v>
      </c>
      <c r="S236" s="239" t="s">
        <v>104</v>
      </c>
      <c r="T236" s="239" t="s">
        <v>104</v>
      </c>
      <c r="U236" s="239" t="s">
        <v>57</v>
      </c>
      <c r="V236" s="239" t="s">
        <v>57</v>
      </c>
      <c r="W236" s="239" t="s">
        <v>104</v>
      </c>
      <c r="X236" s="239">
        <v>52</v>
      </c>
      <c r="Y236" s="239">
        <v>58</v>
      </c>
      <c r="Z236" s="239">
        <v>48</v>
      </c>
      <c r="AA236" s="239">
        <v>62</v>
      </c>
      <c r="AB236" s="239">
        <v>0</v>
      </c>
    </row>
    <row r="237" spans="1:28" x14ac:dyDescent="0.2">
      <c r="A237" s="239" t="s">
        <v>3272</v>
      </c>
      <c r="B237" s="239" t="s">
        <v>30</v>
      </c>
      <c r="C237" s="239" t="s">
        <v>615</v>
      </c>
      <c r="D237" s="239" t="s">
        <v>616</v>
      </c>
      <c r="E237" s="239">
        <v>5</v>
      </c>
      <c r="F237" s="239">
        <v>500</v>
      </c>
      <c r="G237" s="239" t="s">
        <v>104</v>
      </c>
      <c r="I237" s="239" t="s">
        <v>36</v>
      </c>
      <c r="J237" s="240">
        <v>90</v>
      </c>
      <c r="K237" s="240">
        <v>8</v>
      </c>
      <c r="L237" s="239" t="s">
        <v>3274</v>
      </c>
      <c r="M237" s="239" t="s">
        <v>3276</v>
      </c>
      <c r="N237" s="239" t="s">
        <v>3276</v>
      </c>
      <c r="O237" s="240" t="s">
        <v>3274</v>
      </c>
      <c r="P237" s="239" t="s">
        <v>36</v>
      </c>
      <c r="Q237" s="240" t="s">
        <v>34</v>
      </c>
      <c r="R237" s="239" t="s">
        <v>222</v>
      </c>
      <c r="S237" s="239" t="s">
        <v>46</v>
      </c>
      <c r="T237" s="239" t="s">
        <v>104</v>
      </c>
      <c r="U237" s="239" t="s">
        <v>104</v>
      </c>
      <c r="V237" s="239" t="s">
        <v>57</v>
      </c>
      <c r="W237" s="239" t="s">
        <v>104</v>
      </c>
      <c r="X237" s="239">
        <v>55</v>
      </c>
      <c r="Y237" s="239">
        <v>61</v>
      </c>
      <c r="Z237" s="239">
        <v>43</v>
      </c>
      <c r="AA237" s="239">
        <v>51</v>
      </c>
      <c r="AB237" s="239">
        <v>0</v>
      </c>
    </row>
    <row r="238" spans="1:28" x14ac:dyDescent="0.2">
      <c r="A238" s="239" t="s">
        <v>3272</v>
      </c>
      <c r="B238" s="239" t="s">
        <v>30</v>
      </c>
      <c r="C238" s="239" t="s">
        <v>617</v>
      </c>
      <c r="D238" s="239" t="s">
        <v>618</v>
      </c>
      <c r="E238" s="239">
        <v>5</v>
      </c>
      <c r="G238" s="239" t="s">
        <v>802</v>
      </c>
      <c r="I238" s="239" t="s">
        <v>802</v>
      </c>
      <c r="K238" s="240">
        <v>7</v>
      </c>
      <c r="L238" s="239" t="s">
        <v>3276</v>
      </c>
      <c r="M238" s="239" t="s">
        <v>3276</v>
      </c>
      <c r="N238" s="239" t="s">
        <v>3276</v>
      </c>
      <c r="O238" s="240" t="s">
        <v>3276</v>
      </c>
      <c r="P238" s="239" t="s">
        <v>36</v>
      </c>
      <c r="Q238" s="240" t="s">
        <v>34</v>
      </c>
      <c r="R238" s="239" t="s">
        <v>222</v>
      </c>
      <c r="S238" s="239" t="s">
        <v>214</v>
      </c>
      <c r="T238" s="239" t="s">
        <v>57</v>
      </c>
      <c r="U238" s="239" t="s">
        <v>46</v>
      </c>
      <c r="V238" s="239" t="s">
        <v>46</v>
      </c>
      <c r="W238" s="239" t="s">
        <v>57</v>
      </c>
      <c r="X238" s="239"/>
      <c r="Y238" s="239">
        <v>75</v>
      </c>
      <c r="Z238" s="239"/>
      <c r="AA238" s="239">
        <v>75</v>
      </c>
      <c r="AB238" s="239">
        <v>0</v>
      </c>
    </row>
    <row r="239" spans="1:28" x14ac:dyDescent="0.2">
      <c r="A239" s="239" t="s">
        <v>3272</v>
      </c>
      <c r="B239" s="239" t="s">
        <v>30</v>
      </c>
      <c r="C239" s="239" t="s">
        <v>619</v>
      </c>
      <c r="D239" s="239" t="s">
        <v>620</v>
      </c>
      <c r="E239" s="239">
        <v>5</v>
      </c>
      <c r="F239" s="239">
        <v>430</v>
      </c>
      <c r="G239" s="239" t="s">
        <v>46</v>
      </c>
      <c r="I239" s="239" t="s">
        <v>36</v>
      </c>
      <c r="J239" s="240">
        <v>79</v>
      </c>
      <c r="K239" s="240">
        <v>8</v>
      </c>
      <c r="L239" s="239" t="s">
        <v>3274</v>
      </c>
      <c r="M239" s="239" t="s">
        <v>3276</v>
      </c>
      <c r="N239" s="239" t="s">
        <v>3276</v>
      </c>
      <c r="O239" s="240" t="s">
        <v>3276</v>
      </c>
      <c r="P239" s="239" t="s">
        <v>36</v>
      </c>
      <c r="Q239" s="240" t="s">
        <v>34</v>
      </c>
      <c r="R239" s="239" t="s">
        <v>222</v>
      </c>
      <c r="S239" s="239" t="s">
        <v>46</v>
      </c>
      <c r="T239" s="239" t="s">
        <v>46</v>
      </c>
      <c r="U239" s="239" t="s">
        <v>57</v>
      </c>
      <c r="V239" s="239" t="s">
        <v>214</v>
      </c>
      <c r="W239" s="239" t="s">
        <v>57</v>
      </c>
      <c r="X239" s="239">
        <v>66</v>
      </c>
      <c r="Y239" s="239">
        <v>82</v>
      </c>
      <c r="Z239" s="239">
        <v>60</v>
      </c>
      <c r="AA239" s="239">
        <v>79</v>
      </c>
      <c r="AB239" s="239">
        <v>0</v>
      </c>
    </row>
    <row r="240" spans="1:28" x14ac:dyDescent="0.2">
      <c r="A240" s="239" t="s">
        <v>3272</v>
      </c>
      <c r="B240" s="239" t="s">
        <v>30</v>
      </c>
      <c r="C240" s="239" t="s">
        <v>621</v>
      </c>
      <c r="D240" s="239" t="s">
        <v>622</v>
      </c>
      <c r="E240" s="239">
        <v>5</v>
      </c>
      <c r="F240" s="239">
        <v>464</v>
      </c>
      <c r="G240" s="239" t="s">
        <v>57</v>
      </c>
      <c r="I240" s="239" t="s">
        <v>36</v>
      </c>
      <c r="J240" s="240">
        <v>90</v>
      </c>
      <c r="K240" s="240">
        <v>8</v>
      </c>
      <c r="L240" s="239" t="s">
        <v>3276</v>
      </c>
      <c r="M240" s="239" t="s">
        <v>3274</v>
      </c>
      <c r="N240" s="239" t="s">
        <v>3274</v>
      </c>
      <c r="O240" s="240" t="s">
        <v>3274</v>
      </c>
      <c r="P240" s="239" t="s">
        <v>36</v>
      </c>
      <c r="Q240" s="240" t="s">
        <v>34</v>
      </c>
      <c r="R240" s="239" t="s">
        <v>222</v>
      </c>
      <c r="S240" s="239" t="s">
        <v>57</v>
      </c>
      <c r="T240" s="239" t="s">
        <v>57</v>
      </c>
      <c r="U240" s="239" t="s">
        <v>57</v>
      </c>
      <c r="V240" s="239" t="s">
        <v>46</v>
      </c>
      <c r="W240" s="239" t="s">
        <v>57</v>
      </c>
      <c r="X240" s="239">
        <v>53</v>
      </c>
      <c r="Y240" s="239">
        <v>62</v>
      </c>
      <c r="Z240" s="239">
        <v>52</v>
      </c>
      <c r="AA240" s="239">
        <v>66</v>
      </c>
      <c r="AB240" s="239">
        <v>0</v>
      </c>
    </row>
    <row r="241" spans="1:28" x14ac:dyDescent="0.2">
      <c r="A241" s="239" t="s">
        <v>3272</v>
      </c>
      <c r="B241" s="239" t="s">
        <v>30</v>
      </c>
      <c r="C241" s="239" t="s">
        <v>623</v>
      </c>
      <c r="D241" s="239" t="s">
        <v>624</v>
      </c>
      <c r="E241" s="239">
        <v>5</v>
      </c>
      <c r="F241" s="239">
        <v>480</v>
      </c>
      <c r="G241" s="239" t="s">
        <v>57</v>
      </c>
      <c r="I241" s="239" t="s">
        <v>36</v>
      </c>
      <c r="J241" s="240">
        <v>82</v>
      </c>
      <c r="K241" s="240">
        <v>8</v>
      </c>
      <c r="L241" s="239" t="s">
        <v>3274</v>
      </c>
      <c r="M241" s="239" t="s">
        <v>3276</v>
      </c>
      <c r="N241" s="239" t="s">
        <v>3276</v>
      </c>
      <c r="O241" s="240" t="s">
        <v>3274</v>
      </c>
      <c r="P241" s="239" t="s">
        <v>36</v>
      </c>
      <c r="Q241" s="240" t="s">
        <v>34</v>
      </c>
      <c r="R241" s="239" t="s">
        <v>222</v>
      </c>
      <c r="S241" s="239" t="s">
        <v>57</v>
      </c>
      <c r="T241" s="239" t="s">
        <v>104</v>
      </c>
      <c r="U241" s="239" t="s">
        <v>104</v>
      </c>
      <c r="V241" s="239" t="s">
        <v>57</v>
      </c>
      <c r="W241" s="239" t="s">
        <v>33</v>
      </c>
      <c r="X241" s="239">
        <v>45</v>
      </c>
      <c r="Y241" s="239">
        <v>55</v>
      </c>
      <c r="Z241" s="239">
        <v>47</v>
      </c>
      <c r="AA241" s="239">
        <v>55</v>
      </c>
      <c r="AB241" s="239">
        <v>0</v>
      </c>
    </row>
    <row r="242" spans="1:28" x14ac:dyDescent="0.2">
      <c r="A242" s="239" t="s">
        <v>3272</v>
      </c>
      <c r="B242" s="239" t="s">
        <v>30</v>
      </c>
      <c r="C242" s="239" t="s">
        <v>625</v>
      </c>
      <c r="D242" s="239" t="s">
        <v>626</v>
      </c>
      <c r="E242" s="239">
        <v>5</v>
      </c>
      <c r="F242" s="239">
        <v>462</v>
      </c>
      <c r="G242" s="239" t="s">
        <v>57</v>
      </c>
      <c r="I242" s="239" t="s">
        <v>36</v>
      </c>
      <c r="J242" s="240">
        <v>74</v>
      </c>
      <c r="K242" s="240">
        <v>8</v>
      </c>
      <c r="L242" s="239" t="s">
        <v>3276</v>
      </c>
      <c r="M242" s="239" t="s">
        <v>3276</v>
      </c>
      <c r="N242" s="239" t="s">
        <v>3274</v>
      </c>
      <c r="O242" s="240" t="s">
        <v>3276</v>
      </c>
      <c r="P242" s="239" t="s">
        <v>36</v>
      </c>
      <c r="Q242" s="240" t="s">
        <v>34</v>
      </c>
      <c r="R242" s="239" t="s">
        <v>222</v>
      </c>
      <c r="S242" s="239" t="s">
        <v>57</v>
      </c>
      <c r="T242" s="239" t="s">
        <v>57</v>
      </c>
      <c r="U242" s="239" t="s">
        <v>57</v>
      </c>
      <c r="V242" s="239" t="s">
        <v>46</v>
      </c>
      <c r="W242" s="239" t="s">
        <v>57</v>
      </c>
      <c r="X242" s="239">
        <v>58</v>
      </c>
      <c r="Y242" s="239">
        <v>66</v>
      </c>
      <c r="Z242" s="239">
        <v>61</v>
      </c>
      <c r="AA242" s="239">
        <v>65</v>
      </c>
      <c r="AB242" s="239">
        <v>0</v>
      </c>
    </row>
    <row r="243" spans="1:28" x14ac:dyDescent="0.2">
      <c r="A243" s="239" t="s">
        <v>3272</v>
      </c>
      <c r="B243" s="239" t="s">
        <v>30</v>
      </c>
      <c r="C243" s="239" t="s">
        <v>627</v>
      </c>
      <c r="D243" s="239" t="s">
        <v>628</v>
      </c>
      <c r="E243" s="239">
        <v>5</v>
      </c>
      <c r="F243" s="239">
        <v>562</v>
      </c>
      <c r="G243" s="239" t="s">
        <v>33</v>
      </c>
      <c r="I243" s="239" t="s">
        <v>36</v>
      </c>
      <c r="J243" s="240">
        <v>82</v>
      </c>
      <c r="K243" s="240">
        <v>8</v>
      </c>
      <c r="L243" s="239" t="s">
        <v>3273</v>
      </c>
      <c r="M243" s="239" t="s">
        <v>3274</v>
      </c>
      <c r="N243" s="239" t="s">
        <v>3274</v>
      </c>
      <c r="O243" s="240" t="s">
        <v>3274</v>
      </c>
      <c r="P243" s="239" t="s">
        <v>36</v>
      </c>
      <c r="Q243" s="240" t="s">
        <v>34</v>
      </c>
      <c r="R243" s="239" t="s">
        <v>222</v>
      </c>
      <c r="S243" s="239" t="s">
        <v>33</v>
      </c>
      <c r="T243" s="239" t="s">
        <v>33</v>
      </c>
      <c r="U243" s="239" t="s">
        <v>33</v>
      </c>
      <c r="V243" s="239" t="s">
        <v>33</v>
      </c>
      <c r="W243" s="239" t="s">
        <v>33</v>
      </c>
      <c r="X243" s="239">
        <v>33</v>
      </c>
      <c r="Y243" s="239">
        <v>41</v>
      </c>
      <c r="Z243" s="239">
        <v>28</v>
      </c>
      <c r="AA243" s="239">
        <v>40</v>
      </c>
      <c r="AB243" s="239">
        <v>0</v>
      </c>
    </row>
    <row r="244" spans="1:28" x14ac:dyDescent="0.2">
      <c r="A244" s="239" t="s">
        <v>3272</v>
      </c>
      <c r="B244" s="239" t="s">
        <v>30</v>
      </c>
      <c r="C244" s="239" t="s">
        <v>629</v>
      </c>
      <c r="D244" s="239" t="s">
        <v>630</v>
      </c>
      <c r="E244" s="239">
        <v>5</v>
      </c>
      <c r="F244" s="239">
        <v>424</v>
      </c>
      <c r="G244" s="239" t="s">
        <v>46</v>
      </c>
      <c r="I244" s="239" t="s">
        <v>36</v>
      </c>
      <c r="J244" s="240">
        <v>77</v>
      </c>
      <c r="K244" s="240">
        <v>8</v>
      </c>
      <c r="L244" s="239" t="s">
        <v>3276</v>
      </c>
      <c r="M244" s="239" t="s">
        <v>3276</v>
      </c>
      <c r="N244" s="239" t="s">
        <v>3274</v>
      </c>
      <c r="O244" s="240" t="s">
        <v>3276</v>
      </c>
      <c r="P244" s="239" t="s">
        <v>36</v>
      </c>
      <c r="Q244" s="240" t="s">
        <v>34</v>
      </c>
      <c r="R244" s="239" t="s">
        <v>222</v>
      </c>
      <c r="S244" s="239" t="s">
        <v>57</v>
      </c>
      <c r="T244" s="239" t="s">
        <v>46</v>
      </c>
      <c r="U244" s="239" t="s">
        <v>46</v>
      </c>
      <c r="V244" s="239" t="s">
        <v>802</v>
      </c>
      <c r="W244" s="239" t="s">
        <v>57</v>
      </c>
      <c r="X244" s="239">
        <v>73</v>
      </c>
      <c r="Y244" s="239">
        <v>76</v>
      </c>
      <c r="Z244" s="239">
        <v>58</v>
      </c>
      <c r="AA244" s="239">
        <v>77</v>
      </c>
      <c r="AB244" s="239">
        <v>0</v>
      </c>
    </row>
    <row r="245" spans="1:28" x14ac:dyDescent="0.2">
      <c r="A245" s="239" t="s">
        <v>3272</v>
      </c>
      <c r="B245" s="239" t="s">
        <v>30</v>
      </c>
      <c r="C245" s="239" t="s">
        <v>631</v>
      </c>
      <c r="D245" s="239" t="s">
        <v>632</v>
      </c>
      <c r="E245" s="239">
        <v>5</v>
      </c>
      <c r="F245" s="239">
        <v>534</v>
      </c>
      <c r="G245" s="239" t="s">
        <v>33</v>
      </c>
      <c r="I245" s="239" t="s">
        <v>36</v>
      </c>
      <c r="J245" s="240">
        <v>87</v>
      </c>
      <c r="K245" s="240">
        <v>8</v>
      </c>
      <c r="L245" s="239" t="s">
        <v>3273</v>
      </c>
      <c r="M245" s="239" t="s">
        <v>3274</v>
      </c>
      <c r="N245" s="239" t="s">
        <v>3274</v>
      </c>
      <c r="O245" s="240" t="s">
        <v>3274</v>
      </c>
      <c r="P245" s="239" t="s">
        <v>36</v>
      </c>
      <c r="Q245" s="240" t="s">
        <v>34</v>
      </c>
      <c r="R245" s="239" t="s">
        <v>222</v>
      </c>
      <c r="S245" s="239" t="s">
        <v>33</v>
      </c>
      <c r="T245" s="239" t="s">
        <v>33</v>
      </c>
      <c r="U245" s="239" t="s">
        <v>33</v>
      </c>
      <c r="V245" s="239" t="s">
        <v>57</v>
      </c>
      <c r="W245" s="239" t="s">
        <v>33</v>
      </c>
      <c r="X245" s="239">
        <v>35</v>
      </c>
      <c r="Y245" s="239">
        <v>48</v>
      </c>
      <c r="Z245" s="239">
        <v>35</v>
      </c>
      <c r="AA245" s="239">
        <v>51</v>
      </c>
      <c r="AB245" s="239">
        <v>0</v>
      </c>
    </row>
    <row r="246" spans="1:28" x14ac:dyDescent="0.2">
      <c r="A246" s="239" t="s">
        <v>3272</v>
      </c>
      <c r="B246" s="239" t="s">
        <v>30</v>
      </c>
      <c r="C246" s="239" t="s">
        <v>633</v>
      </c>
      <c r="D246" s="239" t="s">
        <v>634</v>
      </c>
      <c r="E246" s="239">
        <v>5</v>
      </c>
      <c r="F246" s="239">
        <v>499</v>
      </c>
      <c r="G246" s="239" t="s">
        <v>104</v>
      </c>
      <c r="I246" s="239" t="s">
        <v>36</v>
      </c>
      <c r="J246" s="240">
        <v>69</v>
      </c>
      <c r="K246" s="240">
        <v>8</v>
      </c>
      <c r="L246" s="239" t="s">
        <v>3276</v>
      </c>
      <c r="M246" s="239" t="s">
        <v>3274</v>
      </c>
      <c r="N246" s="239" t="s">
        <v>3276</v>
      </c>
      <c r="O246" s="240" t="s">
        <v>3276</v>
      </c>
      <c r="P246" s="239" t="s">
        <v>36</v>
      </c>
      <c r="Q246" s="240" t="s">
        <v>34</v>
      </c>
      <c r="R246" s="239" t="s">
        <v>222</v>
      </c>
      <c r="S246" s="239" t="s">
        <v>104</v>
      </c>
      <c r="T246" s="239" t="s">
        <v>104</v>
      </c>
      <c r="U246" s="239" t="s">
        <v>57</v>
      </c>
      <c r="V246" s="239" t="s">
        <v>57</v>
      </c>
      <c r="W246" s="239" t="s">
        <v>33</v>
      </c>
      <c r="X246" s="239">
        <v>43</v>
      </c>
      <c r="Y246" s="239">
        <v>51</v>
      </c>
      <c r="Z246" s="239">
        <v>47</v>
      </c>
      <c r="AA246" s="239">
        <v>55</v>
      </c>
      <c r="AB246" s="239">
        <v>0</v>
      </c>
    </row>
    <row r="247" spans="1:28" x14ac:dyDescent="0.2">
      <c r="A247" s="239" t="s">
        <v>3272</v>
      </c>
      <c r="B247" s="239" t="s">
        <v>30</v>
      </c>
      <c r="C247" s="239" t="s">
        <v>635</v>
      </c>
      <c r="D247" s="239" t="s">
        <v>636</v>
      </c>
      <c r="E247" s="239">
        <v>5</v>
      </c>
      <c r="F247" s="239">
        <v>518</v>
      </c>
      <c r="G247" s="239" t="s">
        <v>104</v>
      </c>
      <c r="I247" s="239" t="s">
        <v>36</v>
      </c>
      <c r="J247" s="240">
        <v>74</v>
      </c>
      <c r="K247" s="240">
        <v>7</v>
      </c>
      <c r="L247" s="239" t="s">
        <v>3274</v>
      </c>
      <c r="M247" s="239" t="s">
        <v>3274</v>
      </c>
      <c r="N247" s="239" t="s">
        <v>3276</v>
      </c>
      <c r="O247" s="240" t="s">
        <v>3276</v>
      </c>
      <c r="P247" s="239" t="s">
        <v>36</v>
      </c>
      <c r="Q247" s="240" t="s">
        <v>34</v>
      </c>
      <c r="R247" s="239" t="s">
        <v>222</v>
      </c>
      <c r="S247" s="239" t="s">
        <v>33</v>
      </c>
      <c r="T247" s="239" t="s">
        <v>33</v>
      </c>
      <c r="U247" s="239" t="s">
        <v>33</v>
      </c>
      <c r="V247" s="239" t="s">
        <v>104</v>
      </c>
      <c r="W247" s="239" t="s">
        <v>33</v>
      </c>
      <c r="X247" s="239">
        <v>34</v>
      </c>
      <c r="Y247" s="239">
        <v>49</v>
      </c>
      <c r="Z247" s="239">
        <v>35</v>
      </c>
      <c r="AA247" s="239">
        <v>40</v>
      </c>
      <c r="AB247" s="239">
        <v>0</v>
      </c>
    </row>
    <row r="248" spans="1:28" x14ac:dyDescent="0.2">
      <c r="A248" s="239" t="s">
        <v>3272</v>
      </c>
      <c r="B248" s="239" t="s">
        <v>30</v>
      </c>
      <c r="C248" s="239" t="s">
        <v>637</v>
      </c>
      <c r="D248" s="239" t="s">
        <v>638</v>
      </c>
      <c r="E248" s="239">
        <v>5</v>
      </c>
      <c r="F248" s="239">
        <v>472</v>
      </c>
      <c r="G248" s="239" t="s">
        <v>57</v>
      </c>
      <c r="I248" s="239" t="s">
        <v>36</v>
      </c>
      <c r="J248" s="240">
        <v>92</v>
      </c>
      <c r="K248" s="240">
        <v>8</v>
      </c>
      <c r="L248" s="239" t="s">
        <v>3274</v>
      </c>
      <c r="M248" s="239" t="s">
        <v>3274</v>
      </c>
      <c r="N248" s="239" t="s">
        <v>3274</v>
      </c>
      <c r="O248" s="240" t="s">
        <v>3274</v>
      </c>
      <c r="P248" s="239" t="s">
        <v>36</v>
      </c>
      <c r="Q248" s="240" t="s">
        <v>34</v>
      </c>
      <c r="R248" s="239" t="s">
        <v>222</v>
      </c>
      <c r="S248" s="239" t="s">
        <v>57</v>
      </c>
      <c r="T248" s="239" t="s">
        <v>57</v>
      </c>
      <c r="U248" s="239" t="s">
        <v>57</v>
      </c>
      <c r="V248" s="239" t="s">
        <v>46</v>
      </c>
      <c r="W248" s="239" t="s">
        <v>104</v>
      </c>
      <c r="X248" s="239">
        <v>50</v>
      </c>
      <c r="Y248" s="239">
        <v>54</v>
      </c>
      <c r="Z248" s="239">
        <v>50</v>
      </c>
      <c r="AA248" s="239">
        <v>65</v>
      </c>
      <c r="AB248" s="239">
        <v>0</v>
      </c>
    </row>
    <row r="249" spans="1:28" x14ac:dyDescent="0.2">
      <c r="A249" s="239" t="s">
        <v>3272</v>
      </c>
      <c r="B249" s="239" t="s">
        <v>30</v>
      </c>
      <c r="C249" s="239" t="s">
        <v>639</v>
      </c>
      <c r="D249" s="239" t="s">
        <v>640</v>
      </c>
      <c r="E249" s="239">
        <v>5</v>
      </c>
      <c r="F249" s="239">
        <v>409</v>
      </c>
      <c r="G249" s="239" t="s">
        <v>46</v>
      </c>
      <c r="I249" s="239" t="s">
        <v>36</v>
      </c>
      <c r="J249" s="240">
        <v>77</v>
      </c>
      <c r="K249" s="240">
        <v>8</v>
      </c>
      <c r="L249" s="239" t="s">
        <v>3274</v>
      </c>
      <c r="M249" s="239" t="s">
        <v>3274</v>
      </c>
      <c r="N249" s="239" t="s">
        <v>3274</v>
      </c>
      <c r="O249" s="240" t="s">
        <v>3276</v>
      </c>
      <c r="P249" s="239" t="s">
        <v>36</v>
      </c>
      <c r="Q249" s="240" t="s">
        <v>34</v>
      </c>
      <c r="R249" s="239" t="s">
        <v>222</v>
      </c>
      <c r="S249" s="239" t="s">
        <v>57</v>
      </c>
      <c r="T249" s="239" t="s">
        <v>57</v>
      </c>
      <c r="U249" s="239" t="s">
        <v>57</v>
      </c>
      <c r="V249" s="239" t="s">
        <v>57</v>
      </c>
      <c r="W249" s="239" t="s">
        <v>104</v>
      </c>
      <c r="X249" s="239">
        <v>54</v>
      </c>
      <c r="Y249" s="239">
        <v>47</v>
      </c>
      <c r="Z249" s="239">
        <v>61</v>
      </c>
      <c r="AA249" s="239">
        <v>49</v>
      </c>
      <c r="AB249" s="239">
        <v>0</v>
      </c>
    </row>
    <row r="250" spans="1:28" x14ac:dyDescent="0.2">
      <c r="A250" s="239" t="s">
        <v>3272</v>
      </c>
      <c r="B250" s="239" t="s">
        <v>30</v>
      </c>
      <c r="C250" s="239" t="s">
        <v>641</v>
      </c>
      <c r="D250" s="239" t="s">
        <v>642</v>
      </c>
      <c r="E250" s="239">
        <v>5</v>
      </c>
      <c r="F250" s="239">
        <v>501</v>
      </c>
      <c r="G250" s="239" t="s">
        <v>104</v>
      </c>
      <c r="I250" s="239" t="s">
        <v>36</v>
      </c>
      <c r="J250" s="240">
        <v>69</v>
      </c>
      <c r="K250" s="240">
        <v>4</v>
      </c>
      <c r="M250" s="239" t="s">
        <v>3273</v>
      </c>
      <c r="N250" s="239" t="s">
        <v>3273</v>
      </c>
      <c r="O250" s="240" t="s">
        <v>3276</v>
      </c>
      <c r="P250" s="239" t="s">
        <v>36</v>
      </c>
      <c r="Q250" s="240" t="s">
        <v>34</v>
      </c>
      <c r="R250" s="239" t="s">
        <v>222</v>
      </c>
      <c r="S250" s="239" t="s">
        <v>33</v>
      </c>
      <c r="T250" s="239" t="s">
        <v>33</v>
      </c>
      <c r="U250" s="239" t="s">
        <v>33</v>
      </c>
      <c r="V250" s="239" t="s">
        <v>46</v>
      </c>
      <c r="W250" s="239"/>
      <c r="X250" s="239">
        <v>41</v>
      </c>
      <c r="Y250" s="239"/>
      <c r="Z250" s="239">
        <v>45</v>
      </c>
      <c r="AA250" s="239"/>
      <c r="AB250" s="239">
        <v>0</v>
      </c>
    </row>
    <row r="251" spans="1:28" x14ac:dyDescent="0.2">
      <c r="A251" s="239" t="s">
        <v>3272</v>
      </c>
      <c r="B251" s="239" t="s">
        <v>30</v>
      </c>
      <c r="C251" s="239" t="s">
        <v>643</v>
      </c>
      <c r="D251" s="239" t="s">
        <v>644</v>
      </c>
      <c r="E251" s="239">
        <v>5</v>
      </c>
      <c r="F251" s="239">
        <v>447</v>
      </c>
      <c r="G251" s="239" t="s">
        <v>57</v>
      </c>
      <c r="I251" s="239" t="s">
        <v>36</v>
      </c>
      <c r="J251" s="240">
        <v>79</v>
      </c>
      <c r="K251" s="240">
        <v>8</v>
      </c>
      <c r="L251" s="239" t="s">
        <v>3276</v>
      </c>
      <c r="M251" s="239" t="s">
        <v>3276</v>
      </c>
      <c r="N251" s="239" t="s">
        <v>3276</v>
      </c>
      <c r="O251" s="240" t="s">
        <v>3276</v>
      </c>
      <c r="P251" s="239" t="s">
        <v>36</v>
      </c>
      <c r="Q251" s="240" t="s">
        <v>34</v>
      </c>
      <c r="R251" s="239" t="s">
        <v>222</v>
      </c>
      <c r="S251" s="239" t="s">
        <v>57</v>
      </c>
      <c r="T251" s="239" t="s">
        <v>46</v>
      </c>
      <c r="U251" s="239" t="s">
        <v>46</v>
      </c>
      <c r="V251" s="239" t="s">
        <v>46</v>
      </c>
      <c r="W251" s="239" t="s">
        <v>57</v>
      </c>
      <c r="X251" s="239">
        <v>60</v>
      </c>
      <c r="Y251" s="239">
        <v>67</v>
      </c>
      <c r="Z251" s="239">
        <v>59</v>
      </c>
      <c r="AA251" s="239">
        <v>66</v>
      </c>
      <c r="AB251" s="239">
        <v>0</v>
      </c>
    </row>
    <row r="252" spans="1:28" x14ac:dyDescent="0.2">
      <c r="A252" s="239" t="s">
        <v>3272</v>
      </c>
      <c r="B252" s="239" t="s">
        <v>30</v>
      </c>
      <c r="C252" s="239" t="s">
        <v>645</v>
      </c>
      <c r="D252" s="239" t="s">
        <v>646</v>
      </c>
      <c r="E252" s="239">
        <v>5</v>
      </c>
      <c r="F252" s="239">
        <v>533</v>
      </c>
      <c r="G252" s="239" t="s">
        <v>33</v>
      </c>
      <c r="I252" s="239" t="s">
        <v>36</v>
      </c>
      <c r="J252" s="240">
        <v>85</v>
      </c>
      <c r="K252" s="240">
        <v>8</v>
      </c>
      <c r="L252" s="239" t="s">
        <v>3276</v>
      </c>
      <c r="M252" s="239" t="s">
        <v>3274</v>
      </c>
      <c r="N252" s="239" t="s">
        <v>3276</v>
      </c>
      <c r="O252" s="240" t="s">
        <v>3274</v>
      </c>
      <c r="P252" s="239" t="s">
        <v>36</v>
      </c>
      <c r="Q252" s="240" t="s">
        <v>34</v>
      </c>
      <c r="R252" s="239" t="s">
        <v>222</v>
      </c>
      <c r="S252" s="239" t="s">
        <v>104</v>
      </c>
      <c r="T252" s="239" t="s">
        <v>33</v>
      </c>
      <c r="U252" s="239" t="s">
        <v>104</v>
      </c>
      <c r="V252" s="239" t="s">
        <v>57</v>
      </c>
      <c r="W252" s="239" t="s">
        <v>33</v>
      </c>
      <c r="X252" s="239">
        <v>46</v>
      </c>
      <c r="Y252" s="239">
        <v>51</v>
      </c>
      <c r="Z252" s="239">
        <v>40</v>
      </c>
      <c r="AA252" s="239">
        <v>50</v>
      </c>
      <c r="AB252" s="239">
        <v>0</v>
      </c>
    </row>
    <row r="253" spans="1:28" x14ac:dyDescent="0.2">
      <c r="A253" s="239" t="s">
        <v>3272</v>
      </c>
      <c r="B253" s="239" t="s">
        <v>30</v>
      </c>
      <c r="C253" s="239" t="s">
        <v>647</v>
      </c>
      <c r="D253" s="239" t="s">
        <v>648</v>
      </c>
      <c r="E253" s="239">
        <v>5</v>
      </c>
      <c r="F253" s="239">
        <v>614</v>
      </c>
      <c r="G253" s="239" t="s">
        <v>33</v>
      </c>
      <c r="I253" s="239" t="s">
        <v>36</v>
      </c>
      <c r="J253" s="240">
        <v>79</v>
      </c>
      <c r="K253" s="240">
        <v>8</v>
      </c>
      <c r="M253" s="239" t="s">
        <v>3274</v>
      </c>
      <c r="N253" s="239" t="s">
        <v>3274</v>
      </c>
      <c r="O253" s="240" t="s">
        <v>3276</v>
      </c>
      <c r="P253" s="239" t="s">
        <v>36</v>
      </c>
      <c r="Q253" s="240" t="s">
        <v>36</v>
      </c>
      <c r="R253" s="239" t="s">
        <v>222</v>
      </c>
      <c r="S253" s="239" t="s">
        <v>33</v>
      </c>
      <c r="T253" s="239" t="s">
        <v>33</v>
      </c>
      <c r="U253" s="239" t="s">
        <v>33</v>
      </c>
      <c r="V253" s="239" t="s">
        <v>33</v>
      </c>
      <c r="W253" s="239" t="s">
        <v>33</v>
      </c>
      <c r="X253" s="239">
        <v>20</v>
      </c>
      <c r="Y253" s="239">
        <v>23</v>
      </c>
      <c r="Z253" s="239">
        <v>22</v>
      </c>
      <c r="AA253" s="239">
        <v>25</v>
      </c>
      <c r="AB253" s="239">
        <v>0</v>
      </c>
    </row>
    <row r="254" spans="1:28" x14ac:dyDescent="0.2">
      <c r="A254" s="239" t="s">
        <v>3272</v>
      </c>
      <c r="B254" s="239" t="s">
        <v>30</v>
      </c>
      <c r="C254" s="239" t="s">
        <v>649</v>
      </c>
      <c r="D254" s="239" t="s">
        <v>650</v>
      </c>
      <c r="E254" s="239">
        <v>5</v>
      </c>
      <c r="F254" s="239">
        <v>412</v>
      </c>
      <c r="G254" s="239" t="s">
        <v>46</v>
      </c>
      <c r="I254" s="239" t="s">
        <v>36</v>
      </c>
      <c r="J254" s="240">
        <v>77</v>
      </c>
      <c r="K254" s="240">
        <v>8</v>
      </c>
      <c r="L254" s="239" t="s">
        <v>3274</v>
      </c>
      <c r="M254" s="239" t="s">
        <v>3276</v>
      </c>
      <c r="N254" s="239" t="s">
        <v>3276</v>
      </c>
      <c r="O254" s="240" t="s">
        <v>3276</v>
      </c>
      <c r="P254" s="239" t="s">
        <v>36</v>
      </c>
      <c r="Q254" s="240" t="s">
        <v>34</v>
      </c>
      <c r="R254" s="239" t="s">
        <v>222</v>
      </c>
      <c r="S254" s="239" t="s">
        <v>46</v>
      </c>
      <c r="T254" s="239" t="s">
        <v>46</v>
      </c>
      <c r="U254" s="239" t="s">
        <v>57</v>
      </c>
      <c r="V254" s="239" t="s">
        <v>46</v>
      </c>
      <c r="W254" s="239" t="s">
        <v>57</v>
      </c>
      <c r="X254" s="239">
        <v>62</v>
      </c>
      <c r="Y254" s="239">
        <v>64</v>
      </c>
      <c r="Z254" s="239">
        <v>66</v>
      </c>
      <c r="AA254" s="239">
        <v>72</v>
      </c>
      <c r="AB254" s="239">
        <v>0</v>
      </c>
    </row>
    <row r="255" spans="1:28" x14ac:dyDescent="0.2">
      <c r="A255" s="239" t="s">
        <v>3272</v>
      </c>
      <c r="B255" s="239" t="s">
        <v>30</v>
      </c>
      <c r="C255" s="239" t="s">
        <v>651</v>
      </c>
      <c r="D255" s="239" t="s">
        <v>652</v>
      </c>
      <c r="E255" s="239">
        <v>5</v>
      </c>
      <c r="F255" s="239">
        <v>547</v>
      </c>
      <c r="G255" s="239" t="s">
        <v>33</v>
      </c>
      <c r="I255" s="239" t="s">
        <v>36</v>
      </c>
      <c r="J255" s="240">
        <v>72</v>
      </c>
      <c r="K255" s="240">
        <v>8</v>
      </c>
      <c r="L255" s="239" t="s">
        <v>3275</v>
      </c>
      <c r="M255" s="239" t="s">
        <v>3276</v>
      </c>
      <c r="N255" s="239" t="s">
        <v>3276</v>
      </c>
      <c r="O255" s="240" t="s">
        <v>3276</v>
      </c>
      <c r="P255" s="239" t="s">
        <v>36</v>
      </c>
      <c r="Q255" s="240" t="s">
        <v>34</v>
      </c>
      <c r="R255" s="239" t="s">
        <v>222</v>
      </c>
      <c r="S255" s="239" t="s">
        <v>33</v>
      </c>
      <c r="T255" s="239" t="s">
        <v>33</v>
      </c>
      <c r="U255" s="239" t="s">
        <v>33</v>
      </c>
      <c r="V255" s="239" t="s">
        <v>104</v>
      </c>
      <c r="W255" s="239" t="s">
        <v>33</v>
      </c>
      <c r="X255" s="239">
        <v>36</v>
      </c>
      <c r="Y255" s="239">
        <v>49</v>
      </c>
      <c r="Z255" s="239">
        <v>41</v>
      </c>
      <c r="AA255" s="239">
        <v>51</v>
      </c>
      <c r="AB255" s="239">
        <v>0</v>
      </c>
    </row>
    <row r="256" spans="1:28" x14ac:dyDescent="0.2">
      <c r="A256" s="239" t="s">
        <v>3272</v>
      </c>
      <c r="B256" s="239" t="s">
        <v>30</v>
      </c>
      <c r="C256" s="239" t="s">
        <v>653</v>
      </c>
      <c r="D256" s="239" t="s">
        <v>654</v>
      </c>
      <c r="E256" s="239">
        <v>5</v>
      </c>
      <c r="F256" s="239">
        <v>534</v>
      </c>
      <c r="G256" s="239" t="s">
        <v>33</v>
      </c>
      <c r="I256" s="239" t="s">
        <v>36</v>
      </c>
      <c r="J256" s="240">
        <v>77</v>
      </c>
      <c r="K256" s="240">
        <v>2</v>
      </c>
      <c r="N256" s="239" t="s">
        <v>3273</v>
      </c>
      <c r="O256" s="240" t="s">
        <v>3275</v>
      </c>
      <c r="P256" s="239" t="s">
        <v>36</v>
      </c>
      <c r="Q256" s="240" t="s">
        <v>34</v>
      </c>
      <c r="R256" s="239" t="s">
        <v>222</v>
      </c>
      <c r="S256" s="239" t="s">
        <v>33</v>
      </c>
      <c r="T256" s="239" t="s">
        <v>104</v>
      </c>
      <c r="U256" s="239"/>
      <c r="X256" s="239">
        <v>34</v>
      </c>
      <c r="Y256" s="239"/>
      <c r="Z256" s="239">
        <v>39</v>
      </c>
      <c r="AA256" s="239"/>
      <c r="AB256" s="239">
        <v>0</v>
      </c>
    </row>
    <row r="257" spans="1:28" x14ac:dyDescent="0.2">
      <c r="A257" s="239" t="s">
        <v>3272</v>
      </c>
      <c r="B257" s="239" t="s">
        <v>30</v>
      </c>
      <c r="C257" s="239" t="s">
        <v>655</v>
      </c>
      <c r="D257" s="239" t="s">
        <v>656</v>
      </c>
      <c r="E257" s="239">
        <v>5</v>
      </c>
      <c r="F257" s="239">
        <v>464</v>
      </c>
      <c r="G257" s="239" t="s">
        <v>57</v>
      </c>
      <c r="I257" s="239" t="s">
        <v>36</v>
      </c>
      <c r="J257" s="240">
        <v>74</v>
      </c>
      <c r="K257" s="240">
        <v>8</v>
      </c>
      <c r="L257" s="239" t="s">
        <v>3276</v>
      </c>
      <c r="M257" s="239" t="s">
        <v>3276</v>
      </c>
      <c r="N257" s="239" t="s">
        <v>3276</v>
      </c>
      <c r="O257" s="240" t="s">
        <v>3276</v>
      </c>
      <c r="P257" s="239" t="s">
        <v>36</v>
      </c>
      <c r="Q257" s="240" t="s">
        <v>34</v>
      </c>
      <c r="R257" s="239" t="s">
        <v>222</v>
      </c>
      <c r="S257" s="239" t="s">
        <v>57</v>
      </c>
      <c r="T257" s="239" t="s">
        <v>57</v>
      </c>
      <c r="U257" s="239" t="s">
        <v>57</v>
      </c>
      <c r="V257" s="239" t="s">
        <v>46</v>
      </c>
      <c r="W257" s="239" t="s">
        <v>104</v>
      </c>
      <c r="X257" s="239">
        <v>56</v>
      </c>
      <c r="Y257" s="239">
        <v>60</v>
      </c>
      <c r="Z257" s="239">
        <v>64</v>
      </c>
      <c r="AA257" s="239">
        <v>64</v>
      </c>
      <c r="AB257" s="239">
        <v>0</v>
      </c>
    </row>
    <row r="258" spans="1:28" x14ac:dyDescent="0.2">
      <c r="A258" s="239" t="s">
        <v>3272</v>
      </c>
      <c r="B258" s="239" t="s">
        <v>30</v>
      </c>
      <c r="C258" s="239" t="s">
        <v>657</v>
      </c>
      <c r="D258" s="239" t="s">
        <v>658</v>
      </c>
      <c r="E258" s="239">
        <v>5</v>
      </c>
      <c r="F258" s="239">
        <v>550</v>
      </c>
      <c r="G258" s="239" t="s">
        <v>33</v>
      </c>
      <c r="I258" s="239" t="s">
        <v>36</v>
      </c>
      <c r="J258" s="240">
        <v>79</v>
      </c>
      <c r="K258" s="240">
        <v>3</v>
      </c>
      <c r="M258" s="239" t="s">
        <v>3275</v>
      </c>
      <c r="N258" s="239" t="s">
        <v>3275</v>
      </c>
      <c r="O258" s="240" t="s">
        <v>3275</v>
      </c>
      <c r="P258" s="239" t="s">
        <v>36</v>
      </c>
      <c r="Q258" s="240" t="s">
        <v>34</v>
      </c>
      <c r="R258" s="239" t="s">
        <v>222</v>
      </c>
      <c r="S258" s="239" t="s">
        <v>33</v>
      </c>
      <c r="T258" s="239" t="s">
        <v>33</v>
      </c>
      <c r="U258" s="239" t="s">
        <v>57</v>
      </c>
      <c r="V258" s="239"/>
      <c r="X258" s="239">
        <v>34</v>
      </c>
      <c r="Y258" s="239"/>
      <c r="Z258" s="239">
        <v>38</v>
      </c>
      <c r="AA258" s="239"/>
      <c r="AB258" s="239">
        <v>0</v>
      </c>
    </row>
    <row r="259" spans="1:28" x14ac:dyDescent="0.2">
      <c r="A259" s="239" t="s">
        <v>3272</v>
      </c>
      <c r="B259" s="239" t="s">
        <v>30</v>
      </c>
      <c r="C259" s="239" t="s">
        <v>659</v>
      </c>
      <c r="D259" s="239" t="s">
        <v>660</v>
      </c>
      <c r="E259" s="239">
        <v>5</v>
      </c>
      <c r="F259" s="239">
        <v>490</v>
      </c>
      <c r="G259" s="239" t="s">
        <v>57</v>
      </c>
      <c r="I259" s="239" t="s">
        <v>36</v>
      </c>
      <c r="J259" s="240">
        <v>74</v>
      </c>
      <c r="K259" s="240">
        <v>8</v>
      </c>
      <c r="L259" s="239" t="s">
        <v>3274</v>
      </c>
      <c r="M259" s="239" t="s">
        <v>3276</v>
      </c>
      <c r="N259" s="239" t="s">
        <v>3274</v>
      </c>
      <c r="O259" s="240" t="s">
        <v>3276</v>
      </c>
      <c r="P259" s="239" t="s">
        <v>36</v>
      </c>
      <c r="Q259" s="240" t="s">
        <v>34</v>
      </c>
      <c r="R259" s="239" t="s">
        <v>222</v>
      </c>
      <c r="S259" s="239" t="s">
        <v>104</v>
      </c>
      <c r="T259" s="239" t="s">
        <v>57</v>
      </c>
      <c r="U259" s="239" t="s">
        <v>33</v>
      </c>
      <c r="V259" s="239" t="s">
        <v>57</v>
      </c>
      <c r="W259" s="239" t="s">
        <v>104</v>
      </c>
      <c r="X259" s="239">
        <v>42</v>
      </c>
      <c r="Y259" s="239">
        <v>51</v>
      </c>
      <c r="Z259" s="239">
        <v>50</v>
      </c>
      <c r="AA259" s="239">
        <v>53</v>
      </c>
      <c r="AB259" s="239">
        <v>0</v>
      </c>
    </row>
    <row r="260" spans="1:28" x14ac:dyDescent="0.2">
      <c r="A260" s="239" t="s">
        <v>3272</v>
      </c>
      <c r="B260" s="239" t="s">
        <v>30</v>
      </c>
      <c r="C260" s="239" t="s">
        <v>661</v>
      </c>
      <c r="D260" s="239" t="s">
        <v>662</v>
      </c>
      <c r="E260" s="239">
        <v>5</v>
      </c>
      <c r="F260" s="239">
        <v>512</v>
      </c>
      <c r="G260" s="239" t="s">
        <v>104</v>
      </c>
      <c r="I260" s="239" t="s">
        <v>36</v>
      </c>
      <c r="J260" s="240">
        <v>74</v>
      </c>
      <c r="K260" s="240">
        <v>8</v>
      </c>
      <c r="L260" s="239" t="s">
        <v>3273</v>
      </c>
      <c r="M260" s="239" t="s">
        <v>3276</v>
      </c>
      <c r="N260" s="239" t="s">
        <v>3276</v>
      </c>
      <c r="O260" s="240" t="s">
        <v>3276</v>
      </c>
      <c r="P260" s="239" t="s">
        <v>36</v>
      </c>
      <c r="Q260" s="240" t="s">
        <v>34</v>
      </c>
      <c r="R260" s="239" t="s">
        <v>222</v>
      </c>
      <c r="S260" s="239" t="s">
        <v>104</v>
      </c>
      <c r="T260" s="239" t="s">
        <v>57</v>
      </c>
      <c r="U260" s="239" t="s">
        <v>104</v>
      </c>
      <c r="V260" s="239" t="s">
        <v>57</v>
      </c>
      <c r="W260" s="239" t="s">
        <v>33</v>
      </c>
      <c r="X260" s="239">
        <v>41</v>
      </c>
      <c r="Y260" s="239">
        <v>48</v>
      </c>
      <c r="Z260" s="239">
        <v>47</v>
      </c>
      <c r="AA260" s="239">
        <v>55</v>
      </c>
      <c r="AB260" s="239">
        <v>0</v>
      </c>
    </row>
    <row r="261" spans="1:28" x14ac:dyDescent="0.2">
      <c r="A261" s="239" t="s">
        <v>3272</v>
      </c>
      <c r="B261" s="239" t="s">
        <v>30</v>
      </c>
      <c r="C261" s="239" t="s">
        <v>663</v>
      </c>
      <c r="D261" s="239" t="s">
        <v>664</v>
      </c>
      <c r="E261" s="239">
        <v>5</v>
      </c>
      <c r="F261" s="239">
        <v>582</v>
      </c>
      <c r="G261" s="239" t="s">
        <v>33</v>
      </c>
      <c r="I261" s="239" t="s">
        <v>36</v>
      </c>
      <c r="J261" s="240">
        <v>82</v>
      </c>
      <c r="K261" s="240">
        <v>8</v>
      </c>
      <c r="M261" s="239" t="s">
        <v>3276</v>
      </c>
      <c r="N261" s="239" t="s">
        <v>3276</v>
      </c>
      <c r="O261" s="240" t="s">
        <v>3274</v>
      </c>
      <c r="P261" s="239" t="s">
        <v>36</v>
      </c>
      <c r="Q261" s="240" t="s">
        <v>34</v>
      </c>
      <c r="R261" s="239" t="s">
        <v>222</v>
      </c>
      <c r="S261" s="239" t="s">
        <v>33</v>
      </c>
      <c r="T261" s="239" t="s">
        <v>33</v>
      </c>
      <c r="U261" s="239" t="s">
        <v>33</v>
      </c>
      <c r="V261" s="239" t="s">
        <v>33</v>
      </c>
      <c r="W261" s="239" t="s">
        <v>33</v>
      </c>
      <c r="X261" s="239">
        <v>30</v>
      </c>
      <c r="Y261" s="239">
        <v>37</v>
      </c>
      <c r="Z261" s="239">
        <v>31</v>
      </c>
      <c r="AA261" s="239">
        <v>35</v>
      </c>
      <c r="AB261" s="239">
        <v>0</v>
      </c>
    </row>
    <row r="262" spans="1:28" x14ac:dyDescent="0.2">
      <c r="A262" s="239" t="s">
        <v>3272</v>
      </c>
      <c r="B262" s="239" t="s">
        <v>30</v>
      </c>
      <c r="C262" s="239" t="s">
        <v>665</v>
      </c>
      <c r="D262" s="239" t="s">
        <v>666</v>
      </c>
      <c r="E262" s="239">
        <v>5</v>
      </c>
      <c r="F262" s="239">
        <v>466</v>
      </c>
      <c r="G262" s="239" t="s">
        <v>57</v>
      </c>
      <c r="I262" s="239" t="s">
        <v>36</v>
      </c>
      <c r="J262" s="240">
        <v>74</v>
      </c>
      <c r="K262" s="240">
        <v>8</v>
      </c>
      <c r="L262" s="239" t="s">
        <v>3276</v>
      </c>
      <c r="M262" s="239" t="s">
        <v>3274</v>
      </c>
      <c r="N262" s="239" t="s">
        <v>3276</v>
      </c>
      <c r="O262" s="240" t="s">
        <v>3276</v>
      </c>
      <c r="P262" s="239" t="s">
        <v>36</v>
      </c>
      <c r="Q262" s="240" t="s">
        <v>34</v>
      </c>
      <c r="R262" s="239" t="s">
        <v>222</v>
      </c>
      <c r="S262" s="239" t="s">
        <v>57</v>
      </c>
      <c r="T262" s="239" t="s">
        <v>104</v>
      </c>
      <c r="U262" s="239" t="s">
        <v>57</v>
      </c>
      <c r="V262" s="239" t="s">
        <v>57</v>
      </c>
      <c r="W262" s="239" t="s">
        <v>104</v>
      </c>
      <c r="X262" s="239">
        <v>47</v>
      </c>
      <c r="Y262" s="239">
        <v>57</v>
      </c>
      <c r="Z262" s="239">
        <v>54</v>
      </c>
      <c r="AA262" s="239">
        <v>66</v>
      </c>
      <c r="AB262" s="239">
        <v>0</v>
      </c>
    </row>
    <row r="263" spans="1:28" x14ac:dyDescent="0.2">
      <c r="A263" s="239" t="s">
        <v>3272</v>
      </c>
      <c r="B263" s="239" t="s">
        <v>30</v>
      </c>
      <c r="C263" s="239" t="s">
        <v>667</v>
      </c>
      <c r="D263" s="239" t="s">
        <v>668</v>
      </c>
      <c r="E263" s="239">
        <v>5</v>
      </c>
      <c r="F263" s="239">
        <v>596</v>
      </c>
      <c r="G263" s="239" t="s">
        <v>33</v>
      </c>
      <c r="I263" s="239" t="s">
        <v>36</v>
      </c>
      <c r="J263" s="240">
        <v>85</v>
      </c>
      <c r="K263" s="240">
        <v>8</v>
      </c>
      <c r="M263" s="239" t="s">
        <v>3274</v>
      </c>
      <c r="N263" s="239" t="s">
        <v>3274</v>
      </c>
      <c r="O263" s="240" t="s">
        <v>3274</v>
      </c>
      <c r="P263" s="239" t="s">
        <v>36</v>
      </c>
      <c r="Q263" s="240" t="s">
        <v>36</v>
      </c>
      <c r="R263" s="239" t="s">
        <v>222</v>
      </c>
      <c r="S263" s="239" t="s">
        <v>33</v>
      </c>
      <c r="T263" s="239" t="s">
        <v>33</v>
      </c>
      <c r="U263" s="239" t="s">
        <v>33</v>
      </c>
      <c r="V263" s="239" t="s">
        <v>33</v>
      </c>
      <c r="W263" s="239" t="s">
        <v>33</v>
      </c>
      <c r="X263" s="239">
        <v>23</v>
      </c>
      <c r="Y263" s="239">
        <v>23</v>
      </c>
      <c r="Z263" s="239">
        <v>24</v>
      </c>
      <c r="AA263" s="239">
        <v>29</v>
      </c>
      <c r="AB263" s="239">
        <v>0</v>
      </c>
    </row>
    <row r="264" spans="1:28" x14ac:dyDescent="0.2">
      <c r="A264" s="239" t="s">
        <v>3272</v>
      </c>
      <c r="B264" s="239" t="s">
        <v>30</v>
      </c>
      <c r="C264" s="239" t="s">
        <v>669</v>
      </c>
      <c r="D264" s="239" t="s">
        <v>670</v>
      </c>
      <c r="E264" s="239">
        <v>5</v>
      </c>
      <c r="F264" s="239">
        <v>603</v>
      </c>
      <c r="G264" s="239" t="s">
        <v>33</v>
      </c>
      <c r="I264" s="239" t="s">
        <v>36</v>
      </c>
      <c r="J264" s="240">
        <v>90</v>
      </c>
      <c r="K264" s="240">
        <v>7</v>
      </c>
      <c r="M264" s="239" t="s">
        <v>3274</v>
      </c>
      <c r="N264" s="239" t="s">
        <v>3274</v>
      </c>
      <c r="O264" s="240" t="s">
        <v>3274</v>
      </c>
      <c r="P264" s="239" t="s">
        <v>36</v>
      </c>
      <c r="Q264" s="240" t="s">
        <v>36</v>
      </c>
      <c r="R264" s="239" t="s">
        <v>222</v>
      </c>
      <c r="S264" s="239" t="s">
        <v>33</v>
      </c>
      <c r="T264" s="239" t="s">
        <v>33</v>
      </c>
      <c r="U264" s="239" t="s">
        <v>33</v>
      </c>
      <c r="V264" s="239" t="s">
        <v>33</v>
      </c>
      <c r="W264" s="239" t="s">
        <v>33</v>
      </c>
      <c r="X264" s="239">
        <v>21</v>
      </c>
      <c r="Y264" s="239">
        <v>28</v>
      </c>
      <c r="Z264" s="239">
        <v>21</v>
      </c>
      <c r="AA264" s="239">
        <v>25</v>
      </c>
      <c r="AB264" s="239">
        <v>0</v>
      </c>
    </row>
    <row r="265" spans="1:28" x14ac:dyDescent="0.2">
      <c r="A265" s="239" t="s">
        <v>3272</v>
      </c>
      <c r="B265" s="239" t="s">
        <v>30</v>
      </c>
      <c r="C265" s="239" t="s">
        <v>671</v>
      </c>
      <c r="D265" s="239" t="s">
        <v>672</v>
      </c>
      <c r="E265" s="239">
        <v>5</v>
      </c>
      <c r="F265" s="239">
        <v>527</v>
      </c>
      <c r="G265" s="239" t="s">
        <v>33</v>
      </c>
      <c r="I265" s="239" t="s">
        <v>36</v>
      </c>
      <c r="J265" s="240">
        <v>92</v>
      </c>
      <c r="K265" s="240">
        <v>8</v>
      </c>
      <c r="M265" s="239" t="s">
        <v>3276</v>
      </c>
      <c r="N265" s="239" t="s">
        <v>3274</v>
      </c>
      <c r="O265" s="240" t="s">
        <v>3274</v>
      </c>
      <c r="P265" s="239" t="s">
        <v>36</v>
      </c>
      <c r="Q265" s="240" t="s">
        <v>34</v>
      </c>
      <c r="R265" s="239" t="s">
        <v>222</v>
      </c>
      <c r="S265" s="239" t="s">
        <v>33</v>
      </c>
      <c r="T265" s="239" t="s">
        <v>104</v>
      </c>
      <c r="U265" s="239" t="s">
        <v>33</v>
      </c>
      <c r="V265" s="239" t="s">
        <v>104</v>
      </c>
      <c r="W265" s="239" t="s">
        <v>33</v>
      </c>
      <c r="X265" s="239">
        <v>40</v>
      </c>
      <c r="Y265" s="239">
        <v>47</v>
      </c>
      <c r="Z265" s="239">
        <v>40</v>
      </c>
      <c r="AA265" s="239">
        <v>49</v>
      </c>
      <c r="AB265" s="239">
        <v>0</v>
      </c>
    </row>
    <row r="266" spans="1:28" x14ac:dyDescent="0.2">
      <c r="A266" s="239" t="s">
        <v>3272</v>
      </c>
      <c r="B266" s="239" t="s">
        <v>30</v>
      </c>
      <c r="C266" s="239" t="s">
        <v>673</v>
      </c>
      <c r="D266" s="239" t="s">
        <v>674</v>
      </c>
      <c r="E266" s="239">
        <v>5</v>
      </c>
      <c r="F266" s="239">
        <v>605</v>
      </c>
      <c r="G266" s="239" t="s">
        <v>33</v>
      </c>
      <c r="I266" s="239" t="s">
        <v>36</v>
      </c>
      <c r="J266" s="240">
        <v>97</v>
      </c>
      <c r="K266" s="240">
        <v>4</v>
      </c>
      <c r="M266" s="239" t="s">
        <v>3273</v>
      </c>
      <c r="N266" s="239" t="s">
        <v>3273</v>
      </c>
      <c r="O266" s="240" t="s">
        <v>3274</v>
      </c>
      <c r="P266" s="239" t="s">
        <v>36</v>
      </c>
      <c r="Q266" s="240" t="s">
        <v>34</v>
      </c>
      <c r="R266" s="239" t="s">
        <v>222</v>
      </c>
      <c r="S266" s="239" t="s">
        <v>33</v>
      </c>
      <c r="T266" s="239" t="s">
        <v>33</v>
      </c>
      <c r="U266" s="239" t="s">
        <v>33</v>
      </c>
      <c r="V266" s="239" t="s">
        <v>33</v>
      </c>
      <c r="W266" s="239" t="s">
        <v>33</v>
      </c>
      <c r="X266" s="239">
        <v>19</v>
      </c>
      <c r="Y266" s="239">
        <v>31</v>
      </c>
      <c r="Z266" s="239">
        <v>20</v>
      </c>
      <c r="AA266" s="239">
        <v>34</v>
      </c>
      <c r="AB266" s="239">
        <v>0</v>
      </c>
    </row>
    <row r="267" spans="1:28" x14ac:dyDescent="0.2">
      <c r="A267" s="239" t="s">
        <v>3272</v>
      </c>
      <c r="B267" s="239" t="s">
        <v>30</v>
      </c>
      <c r="C267" s="239" t="s">
        <v>675</v>
      </c>
      <c r="D267" s="239" t="s">
        <v>676</v>
      </c>
      <c r="E267" s="239">
        <v>5</v>
      </c>
      <c r="F267" s="239">
        <v>522</v>
      </c>
      <c r="G267" s="239" t="s">
        <v>104</v>
      </c>
      <c r="I267" s="239" t="s">
        <v>36</v>
      </c>
      <c r="J267" s="240">
        <v>74</v>
      </c>
      <c r="K267" s="240">
        <v>8</v>
      </c>
      <c r="L267" s="239" t="s">
        <v>3274</v>
      </c>
      <c r="M267" s="239" t="s">
        <v>3276</v>
      </c>
      <c r="N267" s="239" t="s">
        <v>3276</v>
      </c>
      <c r="O267" s="240" t="s">
        <v>3276</v>
      </c>
      <c r="P267" s="239" t="s">
        <v>36</v>
      </c>
      <c r="Q267" s="240" t="s">
        <v>34</v>
      </c>
      <c r="R267" s="239" t="s">
        <v>222</v>
      </c>
      <c r="S267" s="239" t="s">
        <v>104</v>
      </c>
      <c r="T267" s="239" t="s">
        <v>33</v>
      </c>
      <c r="U267" s="239" t="s">
        <v>33</v>
      </c>
      <c r="V267" s="239" t="s">
        <v>104</v>
      </c>
      <c r="W267" s="239" t="s">
        <v>33</v>
      </c>
      <c r="X267" s="239">
        <v>47</v>
      </c>
      <c r="Y267" s="239">
        <v>48</v>
      </c>
      <c r="Z267" s="239">
        <v>49</v>
      </c>
      <c r="AA267" s="239">
        <v>48</v>
      </c>
      <c r="AB267" s="239">
        <v>0</v>
      </c>
    </row>
    <row r="268" spans="1:28" x14ac:dyDescent="0.2">
      <c r="A268" s="239" t="s">
        <v>3272</v>
      </c>
      <c r="B268" s="239" t="s">
        <v>30</v>
      </c>
      <c r="C268" s="239" t="s">
        <v>677</v>
      </c>
      <c r="D268" s="239" t="s">
        <v>678</v>
      </c>
      <c r="E268" s="239">
        <v>5</v>
      </c>
      <c r="F268" s="239">
        <v>465</v>
      </c>
      <c r="G268" s="239" t="s">
        <v>57</v>
      </c>
      <c r="I268" s="239" t="s">
        <v>36</v>
      </c>
      <c r="J268" s="240">
        <v>74</v>
      </c>
      <c r="K268" s="240">
        <v>7</v>
      </c>
      <c r="L268" s="239" t="s">
        <v>3276</v>
      </c>
      <c r="M268" s="239" t="s">
        <v>3276</v>
      </c>
      <c r="N268" s="239" t="s">
        <v>3276</v>
      </c>
      <c r="O268" s="240" t="s">
        <v>3276</v>
      </c>
      <c r="P268" s="239" t="s">
        <v>36</v>
      </c>
      <c r="Q268" s="240" t="s">
        <v>34</v>
      </c>
      <c r="R268" s="239" t="s">
        <v>222</v>
      </c>
      <c r="S268" s="239" t="s">
        <v>46</v>
      </c>
      <c r="T268" s="239" t="s">
        <v>57</v>
      </c>
      <c r="U268" s="239" t="s">
        <v>46</v>
      </c>
      <c r="V268" s="239" t="s">
        <v>46</v>
      </c>
      <c r="W268" s="239" t="s">
        <v>46</v>
      </c>
      <c r="X268" s="239">
        <v>62</v>
      </c>
      <c r="Y268" s="239">
        <v>76</v>
      </c>
      <c r="Z268" s="239">
        <v>61</v>
      </c>
      <c r="AA268" s="239">
        <v>79</v>
      </c>
      <c r="AB268" s="239">
        <v>0</v>
      </c>
    </row>
    <row r="269" spans="1:28" x14ac:dyDescent="0.2">
      <c r="A269" s="239" t="s">
        <v>3272</v>
      </c>
      <c r="B269" s="239" t="s">
        <v>30</v>
      </c>
      <c r="C269" s="239" t="s">
        <v>868</v>
      </c>
      <c r="D269" s="239" t="s">
        <v>2326</v>
      </c>
      <c r="E269" s="239">
        <v>5</v>
      </c>
      <c r="I269" s="239" t="s">
        <v>36</v>
      </c>
      <c r="J269" s="240">
        <v>87</v>
      </c>
      <c r="K269" s="240">
        <v>1</v>
      </c>
      <c r="O269" s="240" t="s">
        <v>3273</v>
      </c>
      <c r="P269" s="239" t="s">
        <v>36</v>
      </c>
      <c r="Q269" s="240" t="s">
        <v>36</v>
      </c>
      <c r="R269" s="239" t="s">
        <v>40</v>
      </c>
      <c r="X269" s="239">
        <v>23</v>
      </c>
      <c r="Y269" s="239"/>
      <c r="Z269" s="239">
        <v>43</v>
      </c>
      <c r="AA269" s="239"/>
      <c r="AB269" s="239">
        <v>0</v>
      </c>
    </row>
    <row r="270" spans="1:28" x14ac:dyDescent="0.2">
      <c r="A270" s="239" t="s">
        <v>3272</v>
      </c>
      <c r="B270" s="239" t="s">
        <v>30</v>
      </c>
      <c r="C270" s="239" t="s">
        <v>679</v>
      </c>
      <c r="D270" s="239" t="s">
        <v>680</v>
      </c>
      <c r="E270" s="239">
        <v>5</v>
      </c>
      <c r="F270" s="239">
        <v>599</v>
      </c>
      <c r="I270" s="239" t="s">
        <v>36</v>
      </c>
      <c r="J270" s="240">
        <v>92</v>
      </c>
      <c r="K270" s="240">
        <v>4</v>
      </c>
      <c r="M270" s="239" t="s">
        <v>3273</v>
      </c>
      <c r="N270" s="239" t="s">
        <v>3273</v>
      </c>
      <c r="O270" s="240" t="s">
        <v>3274</v>
      </c>
      <c r="P270" s="239" t="s">
        <v>34</v>
      </c>
      <c r="Q270" s="240" t="s">
        <v>36</v>
      </c>
      <c r="R270" s="239" t="s">
        <v>681</v>
      </c>
      <c r="S270" s="239" t="s">
        <v>33</v>
      </c>
      <c r="T270" s="239" t="s">
        <v>33</v>
      </c>
      <c r="U270" s="239" t="s">
        <v>33</v>
      </c>
      <c r="V270" s="239" t="s">
        <v>104</v>
      </c>
      <c r="W270" s="239" t="s">
        <v>33</v>
      </c>
      <c r="X270" s="239">
        <v>40</v>
      </c>
      <c r="Y270" s="239">
        <v>55</v>
      </c>
      <c r="Z270" s="239">
        <v>8</v>
      </c>
      <c r="AA270" s="239">
        <v>18</v>
      </c>
      <c r="AB270" s="239">
        <v>0</v>
      </c>
    </row>
    <row r="271" spans="1:28" x14ac:dyDescent="0.2">
      <c r="A271" s="239" t="s">
        <v>3272</v>
      </c>
      <c r="B271" s="239" t="s">
        <v>30</v>
      </c>
      <c r="C271" s="239" t="s">
        <v>684</v>
      </c>
      <c r="D271" s="239" t="s">
        <v>685</v>
      </c>
      <c r="E271" s="239">
        <v>5</v>
      </c>
      <c r="F271" s="239">
        <v>417</v>
      </c>
      <c r="I271" s="239" t="s">
        <v>36</v>
      </c>
      <c r="J271" s="240">
        <v>77</v>
      </c>
      <c r="K271" s="240">
        <v>8</v>
      </c>
      <c r="M271" s="239" t="s">
        <v>3276</v>
      </c>
      <c r="N271" s="239" t="s">
        <v>3274</v>
      </c>
      <c r="O271" s="240" t="s">
        <v>3276</v>
      </c>
      <c r="P271" s="239" t="s">
        <v>36</v>
      </c>
      <c r="Q271" s="240" t="s">
        <v>34</v>
      </c>
      <c r="R271" s="239" t="s">
        <v>681</v>
      </c>
      <c r="S271" s="239" t="s">
        <v>57</v>
      </c>
      <c r="T271" s="239" t="s">
        <v>57</v>
      </c>
      <c r="U271" s="239" t="s">
        <v>57</v>
      </c>
      <c r="V271" s="239" t="s">
        <v>46</v>
      </c>
      <c r="W271" s="239" t="s">
        <v>57</v>
      </c>
      <c r="X271" s="239">
        <v>68</v>
      </c>
      <c r="Y271" s="239">
        <v>77</v>
      </c>
      <c r="Z271" s="239">
        <v>39</v>
      </c>
      <c r="AA271" s="239">
        <v>53</v>
      </c>
      <c r="AB271" s="239">
        <v>0</v>
      </c>
    </row>
    <row r="272" spans="1:28" x14ac:dyDescent="0.2">
      <c r="A272" s="239" t="s">
        <v>3272</v>
      </c>
      <c r="B272" s="239" t="s">
        <v>30</v>
      </c>
      <c r="C272" s="239" t="s">
        <v>686</v>
      </c>
      <c r="D272" s="239" t="s">
        <v>687</v>
      </c>
      <c r="E272" s="239">
        <v>5</v>
      </c>
      <c r="F272" s="239">
        <v>583</v>
      </c>
      <c r="G272" s="239" t="s">
        <v>33</v>
      </c>
      <c r="I272" s="239" t="s">
        <v>34</v>
      </c>
      <c r="J272" s="240">
        <v>100</v>
      </c>
      <c r="K272" s="240">
        <v>3</v>
      </c>
      <c r="M272" s="239" t="s">
        <v>3273</v>
      </c>
      <c r="N272" s="239" t="s">
        <v>3273</v>
      </c>
      <c r="O272" s="240" t="s">
        <v>3273</v>
      </c>
      <c r="P272" s="239" t="s">
        <v>34</v>
      </c>
      <c r="Q272" s="240" t="s">
        <v>34</v>
      </c>
      <c r="R272" s="239" t="s">
        <v>681</v>
      </c>
      <c r="S272" s="239" t="s">
        <v>104</v>
      </c>
      <c r="T272" s="239" t="s">
        <v>33</v>
      </c>
      <c r="U272" s="239" t="s">
        <v>33</v>
      </c>
      <c r="V272" s="239" t="s">
        <v>46</v>
      </c>
      <c r="W272" s="239" t="s">
        <v>104</v>
      </c>
      <c r="X272" s="239">
        <v>32</v>
      </c>
      <c r="Y272" s="239">
        <v>54</v>
      </c>
      <c r="Z272" s="239">
        <v>8</v>
      </c>
      <c r="AA272" s="239">
        <v>19</v>
      </c>
      <c r="AB272" s="239">
        <v>0</v>
      </c>
    </row>
    <row r="273" spans="1:28" x14ac:dyDescent="0.2">
      <c r="A273" s="239" t="s">
        <v>3272</v>
      </c>
      <c r="B273" s="239" t="s">
        <v>30</v>
      </c>
      <c r="C273" s="239" t="s">
        <v>688</v>
      </c>
      <c r="D273" s="239" t="s">
        <v>689</v>
      </c>
      <c r="E273" s="239">
        <v>5</v>
      </c>
      <c r="I273" s="239" t="s">
        <v>36</v>
      </c>
      <c r="J273" s="240">
        <v>67</v>
      </c>
      <c r="K273" s="240">
        <v>4</v>
      </c>
      <c r="M273" s="239" t="s">
        <v>3275</v>
      </c>
      <c r="N273" s="239" t="s">
        <v>3275</v>
      </c>
      <c r="O273" s="240" t="s">
        <v>3276</v>
      </c>
      <c r="P273" s="239" t="s">
        <v>34</v>
      </c>
      <c r="Q273" s="240" t="s">
        <v>34</v>
      </c>
      <c r="R273" s="239" t="s">
        <v>681</v>
      </c>
      <c r="X273" s="239">
        <v>94</v>
      </c>
      <c r="Y273" s="239"/>
      <c r="Z273" s="239">
        <v>89</v>
      </c>
      <c r="AA273" s="239"/>
      <c r="AB273" s="239">
        <v>0</v>
      </c>
    </row>
    <row r="274" spans="1:28" x14ac:dyDescent="0.2">
      <c r="A274" s="239" t="s">
        <v>3272</v>
      </c>
      <c r="B274" s="239" t="s">
        <v>30</v>
      </c>
      <c r="C274" s="239" t="s">
        <v>692</v>
      </c>
      <c r="D274" s="239" t="s">
        <v>693</v>
      </c>
      <c r="E274" s="239">
        <v>5</v>
      </c>
      <c r="F274" s="239">
        <v>499</v>
      </c>
      <c r="I274" s="239" t="s">
        <v>36</v>
      </c>
      <c r="J274" s="240">
        <v>92</v>
      </c>
      <c r="K274" s="240">
        <v>4</v>
      </c>
      <c r="M274" s="239" t="s">
        <v>3273</v>
      </c>
      <c r="N274" s="239" t="s">
        <v>3273</v>
      </c>
      <c r="O274" s="240" t="s">
        <v>3274</v>
      </c>
      <c r="P274" s="239" t="s">
        <v>34</v>
      </c>
      <c r="Q274" s="240" t="s">
        <v>36</v>
      </c>
      <c r="R274" s="239" t="s">
        <v>681</v>
      </c>
      <c r="S274" s="239" t="s">
        <v>104</v>
      </c>
      <c r="T274" s="239" t="s">
        <v>104</v>
      </c>
      <c r="U274" s="239" t="s">
        <v>57</v>
      </c>
      <c r="V274" s="239" t="s">
        <v>46</v>
      </c>
      <c r="W274" s="239"/>
      <c r="X274" s="239">
        <v>57</v>
      </c>
      <c r="Y274" s="239"/>
      <c r="Z274" s="239">
        <v>23</v>
      </c>
      <c r="AA274" s="239"/>
      <c r="AB274" s="239">
        <v>0</v>
      </c>
    </row>
    <row r="275" spans="1:28" x14ac:dyDescent="0.2">
      <c r="A275" s="239" t="s">
        <v>3272</v>
      </c>
      <c r="B275" s="239" t="s">
        <v>30</v>
      </c>
      <c r="C275" s="239" t="s">
        <v>696</v>
      </c>
      <c r="D275" s="239" t="s">
        <v>697</v>
      </c>
      <c r="E275" s="239">
        <v>5</v>
      </c>
      <c r="F275" s="239">
        <v>584</v>
      </c>
      <c r="I275" s="239" t="s">
        <v>36</v>
      </c>
      <c r="J275" s="240">
        <v>82</v>
      </c>
      <c r="K275" s="240">
        <v>2</v>
      </c>
      <c r="N275" s="239" t="s">
        <v>3273</v>
      </c>
      <c r="O275" s="240" t="s">
        <v>3273</v>
      </c>
      <c r="P275" s="239" t="s">
        <v>34</v>
      </c>
      <c r="Q275" s="240" t="s">
        <v>36</v>
      </c>
      <c r="R275" s="239" t="s">
        <v>681</v>
      </c>
      <c r="S275" s="239" t="s">
        <v>33</v>
      </c>
      <c r="T275" s="239" t="s">
        <v>104</v>
      </c>
      <c r="U275" s="239" t="s">
        <v>104</v>
      </c>
      <c r="V275" s="239" t="s">
        <v>57</v>
      </c>
      <c r="W275" s="239" t="s">
        <v>104</v>
      </c>
      <c r="X275" s="239">
        <v>39</v>
      </c>
      <c r="Y275" s="239">
        <v>55</v>
      </c>
      <c r="Z275" s="239">
        <v>21</v>
      </c>
      <c r="AA275" s="239">
        <v>29</v>
      </c>
      <c r="AB275" s="239">
        <v>0</v>
      </c>
    </row>
    <row r="276" spans="1:28" x14ac:dyDescent="0.2">
      <c r="A276" s="239" t="s">
        <v>3272</v>
      </c>
      <c r="B276" s="239" t="s">
        <v>30</v>
      </c>
      <c r="C276" s="239" t="s">
        <v>870</v>
      </c>
      <c r="D276" s="239" t="s">
        <v>911</v>
      </c>
      <c r="E276" s="239">
        <v>5</v>
      </c>
      <c r="I276" s="239" t="s">
        <v>36</v>
      </c>
      <c r="J276" s="240">
        <v>97</v>
      </c>
      <c r="K276" s="240">
        <v>1</v>
      </c>
      <c r="O276" s="240" t="s">
        <v>3273</v>
      </c>
      <c r="P276" s="239" t="s">
        <v>34</v>
      </c>
      <c r="Q276" s="240" t="s">
        <v>34</v>
      </c>
      <c r="R276" s="239" t="s">
        <v>681</v>
      </c>
      <c r="S276" s="239" t="s">
        <v>57</v>
      </c>
      <c r="T276" s="239"/>
      <c r="X276" s="239">
        <v>27</v>
      </c>
      <c r="Y276" s="239"/>
      <c r="Z276" s="239">
        <v>0</v>
      </c>
      <c r="AA276" s="239"/>
      <c r="AB276" s="239">
        <v>0</v>
      </c>
    </row>
    <row r="277" spans="1:28" x14ac:dyDescent="0.2">
      <c r="A277" s="239" t="s">
        <v>3272</v>
      </c>
      <c r="B277" s="239" t="s">
        <v>30</v>
      </c>
      <c r="C277" s="239" t="s">
        <v>873</v>
      </c>
      <c r="D277" s="239" t="s">
        <v>2250</v>
      </c>
      <c r="E277" s="239">
        <v>5</v>
      </c>
      <c r="F277" s="239">
        <v>588</v>
      </c>
      <c r="G277" s="239" t="s">
        <v>33</v>
      </c>
      <c r="I277" s="239" t="s">
        <v>36</v>
      </c>
      <c r="J277" s="240">
        <v>90</v>
      </c>
      <c r="K277" s="240">
        <v>1</v>
      </c>
      <c r="O277" s="240" t="s">
        <v>3273</v>
      </c>
      <c r="P277" s="239" t="s">
        <v>36</v>
      </c>
      <c r="Q277" s="240" t="s">
        <v>34</v>
      </c>
      <c r="R277" s="239" t="s">
        <v>681</v>
      </c>
      <c r="S277" s="239" t="s">
        <v>33</v>
      </c>
      <c r="T277" s="239"/>
      <c r="X277" s="239">
        <v>33</v>
      </c>
      <c r="Y277" s="239"/>
      <c r="Z277" s="239">
        <v>9</v>
      </c>
      <c r="AA277" s="239"/>
      <c r="AB277" s="239">
        <v>0</v>
      </c>
    </row>
    <row r="278" spans="1:28" x14ac:dyDescent="0.2">
      <c r="A278" s="239" t="s">
        <v>3272</v>
      </c>
      <c r="B278" s="239" t="s">
        <v>30</v>
      </c>
      <c r="C278" s="239" t="s">
        <v>698</v>
      </c>
      <c r="D278" s="239" t="s">
        <v>699</v>
      </c>
      <c r="E278" s="239">
        <v>5</v>
      </c>
      <c r="I278" s="239" t="s">
        <v>36</v>
      </c>
      <c r="J278" s="240">
        <v>90</v>
      </c>
      <c r="K278" s="240">
        <v>3</v>
      </c>
      <c r="M278" s="239" t="s">
        <v>3273</v>
      </c>
      <c r="N278" s="239" t="s">
        <v>3275</v>
      </c>
      <c r="O278" s="240" t="s">
        <v>3273</v>
      </c>
      <c r="P278" s="239" t="s">
        <v>34</v>
      </c>
      <c r="Q278" s="240" t="s">
        <v>34</v>
      </c>
      <c r="R278" s="239" t="s">
        <v>681</v>
      </c>
      <c r="S278" s="239" t="s">
        <v>46</v>
      </c>
      <c r="T278" s="239" t="s">
        <v>57</v>
      </c>
      <c r="U278" s="239"/>
      <c r="X278" s="239">
        <v>83</v>
      </c>
      <c r="Y278" s="239"/>
      <c r="Z278" s="239">
        <v>41</v>
      </c>
      <c r="AA278" s="239"/>
      <c r="AB278" s="239">
        <v>0</v>
      </c>
    </row>
    <row r="279" spans="1:28" x14ac:dyDescent="0.2">
      <c r="A279" s="239" t="s">
        <v>3272</v>
      </c>
      <c r="B279" s="239" t="s">
        <v>30</v>
      </c>
      <c r="C279" s="239" t="s">
        <v>700</v>
      </c>
      <c r="D279" s="239" t="s">
        <v>701</v>
      </c>
      <c r="E279" s="239">
        <v>5</v>
      </c>
      <c r="F279" s="239">
        <v>493</v>
      </c>
      <c r="I279" s="239" t="s">
        <v>36</v>
      </c>
      <c r="J279" s="240">
        <v>85</v>
      </c>
      <c r="K279" s="240">
        <v>3</v>
      </c>
      <c r="M279" s="239" t="s">
        <v>3273</v>
      </c>
      <c r="N279" s="239" t="s">
        <v>3275</v>
      </c>
      <c r="O279" s="240" t="s">
        <v>3273</v>
      </c>
      <c r="P279" s="239" t="s">
        <v>34</v>
      </c>
      <c r="Q279" s="240" t="s">
        <v>34</v>
      </c>
      <c r="R279" s="239" t="s">
        <v>681</v>
      </c>
      <c r="S279" s="239" t="s">
        <v>104</v>
      </c>
      <c r="T279" s="239" t="s">
        <v>57</v>
      </c>
      <c r="U279" s="239" t="s">
        <v>104</v>
      </c>
      <c r="V279" s="239"/>
      <c r="X279" s="239">
        <v>63</v>
      </c>
      <c r="Y279" s="239"/>
      <c r="Z279" s="239">
        <v>24</v>
      </c>
      <c r="AA279" s="239"/>
      <c r="AB279" s="239">
        <v>0</v>
      </c>
    </row>
    <row r="280" spans="1:28" x14ac:dyDescent="0.2">
      <c r="A280" s="239" t="s">
        <v>3272</v>
      </c>
      <c r="B280" s="239" t="s">
        <v>30</v>
      </c>
      <c r="C280" s="239" t="s">
        <v>702</v>
      </c>
      <c r="D280" s="239" t="s">
        <v>703</v>
      </c>
      <c r="E280" s="239">
        <v>5</v>
      </c>
      <c r="F280" s="239">
        <v>541</v>
      </c>
      <c r="I280" s="239" t="s">
        <v>36</v>
      </c>
      <c r="J280" s="240">
        <v>92</v>
      </c>
      <c r="K280" s="240">
        <v>2</v>
      </c>
      <c r="N280" s="239" t="s">
        <v>3273</v>
      </c>
      <c r="O280" s="240" t="s">
        <v>3273</v>
      </c>
      <c r="P280" s="239" t="s">
        <v>34</v>
      </c>
      <c r="Q280" s="240" t="s">
        <v>34</v>
      </c>
      <c r="R280" s="239" t="s">
        <v>681</v>
      </c>
      <c r="S280" s="239" t="s">
        <v>33</v>
      </c>
      <c r="T280" s="239" t="s">
        <v>104</v>
      </c>
      <c r="U280" s="239"/>
      <c r="V280" s="239" t="s">
        <v>33</v>
      </c>
      <c r="W280" s="239"/>
      <c r="X280" s="239">
        <v>64</v>
      </c>
      <c r="Y280" s="239">
        <v>15</v>
      </c>
      <c r="Z280" s="239">
        <v>13</v>
      </c>
      <c r="AA280" s="239">
        <v>10</v>
      </c>
      <c r="AB280" s="239">
        <v>0</v>
      </c>
    </row>
    <row r="281" spans="1:28" x14ac:dyDescent="0.2">
      <c r="A281" s="239" t="s">
        <v>3272</v>
      </c>
      <c r="B281" s="239" t="s">
        <v>30</v>
      </c>
      <c r="C281" s="239" t="s">
        <v>877</v>
      </c>
      <c r="D281" s="239" t="s">
        <v>2251</v>
      </c>
      <c r="E281" s="239">
        <v>5</v>
      </c>
      <c r="F281" s="239">
        <v>505</v>
      </c>
      <c r="G281" s="239" t="s">
        <v>57</v>
      </c>
      <c r="I281" s="239" t="s">
        <v>36</v>
      </c>
      <c r="J281" s="240">
        <v>77</v>
      </c>
      <c r="K281" s="240">
        <v>1</v>
      </c>
      <c r="O281" s="240" t="s">
        <v>3275</v>
      </c>
      <c r="P281" s="239" t="s">
        <v>36</v>
      </c>
      <c r="Q281" s="240" t="s">
        <v>36</v>
      </c>
      <c r="R281" s="239" t="s">
        <v>681</v>
      </c>
      <c r="S281" s="239" t="s">
        <v>104</v>
      </c>
      <c r="T281" s="239"/>
      <c r="X281" s="239">
        <v>49</v>
      </c>
      <c r="Y281" s="239"/>
      <c r="Z281" s="239">
        <v>23</v>
      </c>
      <c r="AA281" s="239"/>
      <c r="AB281" s="239">
        <v>0</v>
      </c>
    </row>
    <row r="282" spans="1:28" x14ac:dyDescent="0.2">
      <c r="A282" s="239" t="s">
        <v>3272</v>
      </c>
      <c r="B282" s="239" t="s">
        <v>30</v>
      </c>
      <c r="C282" s="239" t="s">
        <v>704</v>
      </c>
      <c r="D282" s="239" t="s">
        <v>705</v>
      </c>
      <c r="E282" s="239">
        <v>5</v>
      </c>
      <c r="F282" s="239">
        <v>474</v>
      </c>
      <c r="I282" s="239" t="s">
        <v>36</v>
      </c>
      <c r="J282" s="240">
        <v>77</v>
      </c>
      <c r="K282" s="240">
        <v>3</v>
      </c>
      <c r="M282" s="239" t="s">
        <v>3273</v>
      </c>
      <c r="N282" s="239" t="s">
        <v>3275</v>
      </c>
      <c r="O282" s="240" t="s">
        <v>3275</v>
      </c>
      <c r="P282" s="239" t="s">
        <v>36</v>
      </c>
      <c r="Q282" s="240" t="s">
        <v>34</v>
      </c>
      <c r="R282" s="239" t="s">
        <v>681</v>
      </c>
      <c r="S282" s="239" t="s">
        <v>104</v>
      </c>
      <c r="T282" s="239" t="s">
        <v>57</v>
      </c>
      <c r="U282" s="239" t="s">
        <v>57</v>
      </c>
      <c r="V282" s="239"/>
      <c r="X282" s="239">
        <v>67</v>
      </c>
      <c r="Y282" s="239"/>
      <c r="Z282" s="239">
        <v>39</v>
      </c>
      <c r="AA282" s="239"/>
      <c r="AB282" s="239">
        <v>0</v>
      </c>
    </row>
    <row r="283" spans="1:28" x14ac:dyDescent="0.2">
      <c r="A283" s="239" t="s">
        <v>3272</v>
      </c>
      <c r="B283" s="239" t="s">
        <v>30</v>
      </c>
      <c r="C283" s="239" t="s">
        <v>706</v>
      </c>
      <c r="D283" s="239" t="s">
        <v>707</v>
      </c>
      <c r="E283" s="239">
        <v>5</v>
      </c>
      <c r="F283" s="239">
        <v>489</v>
      </c>
      <c r="I283" s="239" t="s">
        <v>36</v>
      </c>
      <c r="J283" s="240">
        <v>79</v>
      </c>
      <c r="K283" s="240">
        <v>8</v>
      </c>
      <c r="M283" s="239" t="s">
        <v>3276</v>
      </c>
      <c r="N283" s="239" t="s">
        <v>3276</v>
      </c>
      <c r="O283" s="240" t="s">
        <v>3276</v>
      </c>
      <c r="P283" s="239" t="s">
        <v>36</v>
      </c>
      <c r="Q283" s="240" t="s">
        <v>34</v>
      </c>
      <c r="R283" s="239" t="s">
        <v>681</v>
      </c>
      <c r="S283" s="239" t="s">
        <v>57</v>
      </c>
      <c r="T283" s="239" t="s">
        <v>57</v>
      </c>
      <c r="U283" s="239" t="s">
        <v>57</v>
      </c>
      <c r="V283" s="239" t="s">
        <v>57</v>
      </c>
      <c r="W283" s="239" t="s">
        <v>57</v>
      </c>
      <c r="X283" s="239">
        <v>57</v>
      </c>
      <c r="Y283" s="239">
        <v>71</v>
      </c>
      <c r="Z283" s="239">
        <v>30</v>
      </c>
      <c r="AA283" s="239">
        <v>49</v>
      </c>
      <c r="AB283" s="239">
        <v>0</v>
      </c>
    </row>
    <row r="284" spans="1:28" x14ac:dyDescent="0.2">
      <c r="A284" s="239" t="s">
        <v>3272</v>
      </c>
      <c r="B284" s="239" t="s">
        <v>30</v>
      </c>
      <c r="C284" s="239" t="s">
        <v>878</v>
      </c>
      <c r="D284" s="239" t="s">
        <v>2252</v>
      </c>
      <c r="E284" s="239">
        <v>5</v>
      </c>
      <c r="F284" s="239">
        <v>516</v>
      </c>
      <c r="G284" s="239" t="s">
        <v>104</v>
      </c>
      <c r="I284" s="239" t="s">
        <v>36</v>
      </c>
      <c r="J284" s="240">
        <v>97</v>
      </c>
      <c r="K284" s="240">
        <v>1</v>
      </c>
      <c r="N284" s="239" t="s">
        <v>3275</v>
      </c>
      <c r="O284" s="240" t="s">
        <v>3273</v>
      </c>
      <c r="P284" s="239" t="s">
        <v>34</v>
      </c>
      <c r="Q284" s="240" t="s">
        <v>36</v>
      </c>
      <c r="R284" s="239" t="s">
        <v>681</v>
      </c>
      <c r="S284" s="239" t="s">
        <v>46</v>
      </c>
      <c r="T284" s="239"/>
      <c r="X284" s="239">
        <v>60</v>
      </c>
      <c r="Y284" s="239"/>
      <c r="Z284" s="239">
        <v>33</v>
      </c>
      <c r="AA284" s="239"/>
      <c r="AB284" s="239">
        <v>0</v>
      </c>
    </row>
    <row r="285" spans="1:28" x14ac:dyDescent="0.2">
      <c r="A285" s="239" t="s">
        <v>3272</v>
      </c>
      <c r="B285" s="239" t="s">
        <v>30</v>
      </c>
      <c r="C285" s="239" t="s">
        <v>710</v>
      </c>
      <c r="D285" s="239" t="s">
        <v>711</v>
      </c>
      <c r="E285" s="239">
        <v>5</v>
      </c>
      <c r="F285" s="239">
        <v>490</v>
      </c>
      <c r="I285" s="239" t="s">
        <v>36</v>
      </c>
      <c r="J285" s="240">
        <v>87</v>
      </c>
      <c r="K285" s="240">
        <v>1</v>
      </c>
      <c r="O285" s="240" t="s">
        <v>3273</v>
      </c>
      <c r="P285" s="239" t="s">
        <v>36</v>
      </c>
      <c r="Q285" s="240" t="s">
        <v>34</v>
      </c>
      <c r="R285" s="239" t="s">
        <v>681</v>
      </c>
      <c r="S285" s="239" t="s">
        <v>104</v>
      </c>
      <c r="T285" s="239" t="s">
        <v>33</v>
      </c>
      <c r="U285" s="239"/>
      <c r="X285" s="239">
        <v>63</v>
      </c>
      <c r="Y285" s="239"/>
      <c r="Z285" s="239">
        <v>30</v>
      </c>
      <c r="AA285" s="239"/>
      <c r="AB285" s="239">
        <v>0</v>
      </c>
    </row>
    <row r="286" spans="1:28" x14ac:dyDescent="0.2">
      <c r="A286" s="239" t="s">
        <v>3272</v>
      </c>
      <c r="B286" s="239" t="s">
        <v>30</v>
      </c>
      <c r="C286" s="239" t="s">
        <v>879</v>
      </c>
      <c r="D286" s="239" t="s">
        <v>2253</v>
      </c>
      <c r="E286" s="239">
        <v>5</v>
      </c>
      <c r="I286" s="239" t="s">
        <v>36</v>
      </c>
      <c r="J286" s="240">
        <v>90</v>
      </c>
      <c r="K286" s="240">
        <v>1</v>
      </c>
      <c r="O286" s="240" t="s">
        <v>3273</v>
      </c>
      <c r="P286" s="239" t="s">
        <v>34</v>
      </c>
      <c r="Q286" s="240" t="s">
        <v>34</v>
      </c>
      <c r="R286" s="239" t="s">
        <v>681</v>
      </c>
      <c r="S286" s="239"/>
      <c r="X286" s="239">
        <v>79</v>
      </c>
      <c r="Y286" s="239"/>
      <c r="Z286" s="239">
        <v>52</v>
      </c>
      <c r="AA286" s="239"/>
      <c r="AB286" s="239">
        <v>0</v>
      </c>
    </row>
    <row r="287" spans="1:28" x14ac:dyDescent="0.2">
      <c r="A287" s="239" t="s">
        <v>3272</v>
      </c>
      <c r="B287" s="239" t="s">
        <v>30</v>
      </c>
      <c r="C287" s="239" t="s">
        <v>880</v>
      </c>
      <c r="D287" s="239" t="s">
        <v>2254</v>
      </c>
      <c r="E287" s="239">
        <v>5</v>
      </c>
      <c r="F287" s="239">
        <v>559</v>
      </c>
      <c r="I287" s="239" t="s">
        <v>36</v>
      </c>
      <c r="J287" s="240">
        <v>82</v>
      </c>
      <c r="K287" s="240">
        <v>1</v>
      </c>
      <c r="O287" s="240" t="s">
        <v>3273</v>
      </c>
      <c r="P287" s="239" t="s">
        <v>34</v>
      </c>
      <c r="Q287" s="240" t="s">
        <v>36</v>
      </c>
      <c r="R287" s="239" t="s">
        <v>40</v>
      </c>
      <c r="S287" s="239" t="s">
        <v>104</v>
      </c>
      <c r="T287" s="239"/>
      <c r="X287" s="239">
        <v>22</v>
      </c>
      <c r="Y287" s="239"/>
      <c r="Z287" s="239">
        <v>30</v>
      </c>
      <c r="AA287" s="239"/>
      <c r="AB287" s="239">
        <v>0</v>
      </c>
    </row>
    <row r="288" spans="1:28" x14ac:dyDescent="0.2">
      <c r="A288" s="239" t="s">
        <v>3272</v>
      </c>
      <c r="B288" s="239" t="s">
        <v>30</v>
      </c>
      <c r="C288" s="239" t="s">
        <v>882</v>
      </c>
      <c r="D288" s="239" t="s">
        <v>2327</v>
      </c>
      <c r="E288" s="239">
        <v>5</v>
      </c>
      <c r="I288" s="239" t="s">
        <v>36</v>
      </c>
      <c r="J288" s="240">
        <v>67</v>
      </c>
      <c r="K288" s="240">
        <v>1</v>
      </c>
      <c r="O288" s="240" t="s">
        <v>3275</v>
      </c>
      <c r="P288" s="239" t="s">
        <v>34</v>
      </c>
      <c r="Q288" s="240" t="s">
        <v>34</v>
      </c>
      <c r="R288" s="239" t="s">
        <v>681</v>
      </c>
      <c r="S288" s="239"/>
      <c r="X288" s="239">
        <v>95</v>
      </c>
      <c r="Y288" s="239"/>
      <c r="Z288" s="239">
        <v>70</v>
      </c>
      <c r="AA288" s="239"/>
      <c r="AB288" s="239">
        <v>0</v>
      </c>
    </row>
    <row r="289" spans="1:28" x14ac:dyDescent="0.2">
      <c r="A289" s="239" t="s">
        <v>3272</v>
      </c>
      <c r="B289" s="239" t="s">
        <v>30</v>
      </c>
      <c r="C289" s="239" t="s">
        <v>883</v>
      </c>
      <c r="D289" s="239" t="s">
        <v>2328</v>
      </c>
      <c r="E289" s="239">
        <v>5</v>
      </c>
      <c r="I289" s="239" t="s">
        <v>36</v>
      </c>
      <c r="J289" s="240">
        <v>64</v>
      </c>
      <c r="K289" s="240">
        <v>1</v>
      </c>
      <c r="O289" s="240" t="s">
        <v>3275</v>
      </c>
      <c r="P289" s="239" t="s">
        <v>34</v>
      </c>
      <c r="Q289" s="240" t="s">
        <v>34</v>
      </c>
      <c r="R289" s="239" t="s">
        <v>681</v>
      </c>
      <c r="S289" s="239" t="s">
        <v>802</v>
      </c>
      <c r="T289" s="239"/>
      <c r="X289" s="239">
        <v>95</v>
      </c>
      <c r="Y289" s="239"/>
      <c r="Z289" s="239">
        <v>79</v>
      </c>
      <c r="AA289" s="239"/>
      <c r="AB289" s="239">
        <v>0</v>
      </c>
    </row>
    <row r="290" spans="1:28" x14ac:dyDescent="0.2">
      <c r="A290" s="239" t="s">
        <v>3272</v>
      </c>
      <c r="B290" s="239" t="s">
        <v>30</v>
      </c>
      <c r="C290" s="239" t="s">
        <v>712</v>
      </c>
      <c r="D290" s="239" t="s">
        <v>713</v>
      </c>
      <c r="E290" s="239">
        <v>5</v>
      </c>
      <c r="F290" s="239">
        <v>511</v>
      </c>
      <c r="I290" s="239" t="s">
        <v>36</v>
      </c>
      <c r="J290" s="240">
        <v>85</v>
      </c>
      <c r="K290" s="240">
        <v>8</v>
      </c>
      <c r="M290" s="239" t="s">
        <v>3276</v>
      </c>
      <c r="N290" s="239" t="s">
        <v>3274</v>
      </c>
      <c r="O290" s="240" t="s">
        <v>3274</v>
      </c>
      <c r="P290" s="239" t="s">
        <v>36</v>
      </c>
      <c r="Q290" s="240" t="s">
        <v>34</v>
      </c>
      <c r="R290" s="239" t="s">
        <v>681</v>
      </c>
      <c r="S290" s="239" t="s">
        <v>33</v>
      </c>
      <c r="T290" s="239" t="s">
        <v>57</v>
      </c>
      <c r="U290" s="239" t="s">
        <v>57</v>
      </c>
      <c r="V290" s="239" t="s">
        <v>57</v>
      </c>
      <c r="W290" s="239" t="s">
        <v>57</v>
      </c>
      <c r="X290" s="239">
        <v>56</v>
      </c>
      <c r="Y290" s="239">
        <v>67</v>
      </c>
      <c r="Z290" s="239">
        <v>23</v>
      </c>
      <c r="AA290" s="239">
        <v>44</v>
      </c>
      <c r="AB290" s="239">
        <v>0</v>
      </c>
    </row>
    <row r="291" spans="1:28" x14ac:dyDescent="0.2">
      <c r="A291" s="239" t="s">
        <v>3272</v>
      </c>
      <c r="B291" s="239" t="s">
        <v>30</v>
      </c>
      <c r="C291" s="239" t="s">
        <v>714</v>
      </c>
      <c r="D291" s="239" t="s">
        <v>2255</v>
      </c>
      <c r="E291" s="239">
        <v>5</v>
      </c>
      <c r="F291" s="239">
        <v>681</v>
      </c>
      <c r="I291" s="239" t="s">
        <v>36</v>
      </c>
      <c r="J291" s="240">
        <v>97</v>
      </c>
      <c r="K291" s="240">
        <v>1</v>
      </c>
      <c r="O291" s="240" t="s">
        <v>3273</v>
      </c>
      <c r="P291" s="239" t="s">
        <v>36</v>
      </c>
      <c r="Q291" s="240" t="s">
        <v>36</v>
      </c>
      <c r="R291" s="239" t="s">
        <v>681</v>
      </c>
      <c r="S291" s="239" t="s">
        <v>33</v>
      </c>
      <c r="T291" s="239" t="s">
        <v>33</v>
      </c>
      <c r="U291" s="239" t="s">
        <v>33</v>
      </c>
      <c r="V291" s="239" t="s">
        <v>33</v>
      </c>
      <c r="W291" s="239" t="s">
        <v>33</v>
      </c>
      <c r="X291" s="239">
        <v>17</v>
      </c>
      <c r="Y291" s="239">
        <v>23</v>
      </c>
      <c r="Z291" s="239">
        <v>4</v>
      </c>
      <c r="AA291" s="239">
        <v>5</v>
      </c>
      <c r="AB291" s="239">
        <v>0</v>
      </c>
    </row>
    <row r="292" spans="1:28" x14ac:dyDescent="0.2">
      <c r="A292" s="239" t="s">
        <v>3272</v>
      </c>
      <c r="B292" s="239" t="s">
        <v>30</v>
      </c>
      <c r="C292" s="239" t="s">
        <v>715</v>
      </c>
      <c r="D292" s="239" t="s">
        <v>716</v>
      </c>
      <c r="E292" s="239">
        <v>5</v>
      </c>
      <c r="F292" s="239">
        <v>636</v>
      </c>
      <c r="I292" s="239" t="s">
        <v>36</v>
      </c>
      <c r="J292" s="240">
        <v>87</v>
      </c>
      <c r="K292" s="240">
        <v>2</v>
      </c>
      <c r="N292" s="239" t="s">
        <v>3273</v>
      </c>
      <c r="O292" s="240" t="s">
        <v>3273</v>
      </c>
      <c r="P292" s="239" t="s">
        <v>36</v>
      </c>
      <c r="Q292" s="240" t="s">
        <v>36</v>
      </c>
      <c r="R292" s="239" t="s">
        <v>681</v>
      </c>
      <c r="S292" s="239" t="s">
        <v>33</v>
      </c>
      <c r="T292" s="239" t="s">
        <v>33</v>
      </c>
      <c r="U292" s="239" t="s">
        <v>33</v>
      </c>
      <c r="V292" s="239" t="s">
        <v>104</v>
      </c>
      <c r="W292" s="239" t="s">
        <v>33</v>
      </c>
      <c r="X292" s="239">
        <v>24</v>
      </c>
      <c r="Y292" s="239">
        <v>33</v>
      </c>
      <c r="Z292" s="239">
        <v>10</v>
      </c>
      <c r="AA292" s="239">
        <v>12</v>
      </c>
      <c r="AB292" s="239">
        <v>0</v>
      </c>
    </row>
    <row r="293" spans="1:28" x14ac:dyDescent="0.2">
      <c r="A293" s="239" t="s">
        <v>3272</v>
      </c>
      <c r="B293" s="239" t="s">
        <v>30</v>
      </c>
      <c r="C293" s="239" t="s">
        <v>717</v>
      </c>
      <c r="D293" s="239" t="s">
        <v>718</v>
      </c>
      <c r="E293" s="239">
        <v>5</v>
      </c>
      <c r="F293" s="239">
        <v>450</v>
      </c>
      <c r="I293" s="239" t="s">
        <v>36</v>
      </c>
      <c r="J293" s="240">
        <v>74</v>
      </c>
      <c r="K293" s="240">
        <v>8</v>
      </c>
      <c r="M293" s="239" t="s">
        <v>3276</v>
      </c>
      <c r="N293" s="239" t="s">
        <v>3274</v>
      </c>
      <c r="O293" s="240" t="s">
        <v>3276</v>
      </c>
      <c r="P293" s="239" t="s">
        <v>36</v>
      </c>
      <c r="Q293" s="240" t="s">
        <v>34</v>
      </c>
      <c r="R293" s="239" t="s">
        <v>681</v>
      </c>
      <c r="S293" s="239" t="s">
        <v>57</v>
      </c>
      <c r="T293" s="239" t="s">
        <v>46</v>
      </c>
      <c r="U293" s="239" t="s">
        <v>57</v>
      </c>
      <c r="V293" s="239" t="s">
        <v>214</v>
      </c>
      <c r="W293" s="239" t="s">
        <v>57</v>
      </c>
      <c r="X293" s="239">
        <v>66</v>
      </c>
      <c r="Y293" s="239">
        <v>76</v>
      </c>
      <c r="Z293" s="239">
        <v>34</v>
      </c>
      <c r="AA293" s="239">
        <v>52</v>
      </c>
      <c r="AB293" s="239">
        <v>0</v>
      </c>
    </row>
    <row r="294" spans="1:28" x14ac:dyDescent="0.2">
      <c r="A294" s="239" t="s">
        <v>3272</v>
      </c>
      <c r="B294" s="239" t="s">
        <v>30</v>
      </c>
      <c r="C294" s="239" t="s">
        <v>719</v>
      </c>
      <c r="D294" s="239" t="s">
        <v>720</v>
      </c>
      <c r="E294" s="239">
        <v>5</v>
      </c>
      <c r="F294" s="239">
        <v>551</v>
      </c>
      <c r="I294" s="239" t="s">
        <v>36</v>
      </c>
      <c r="J294" s="240">
        <v>87</v>
      </c>
      <c r="K294" s="240">
        <v>7</v>
      </c>
      <c r="M294" s="239" t="s">
        <v>3276</v>
      </c>
      <c r="N294" s="239" t="s">
        <v>3274</v>
      </c>
      <c r="O294" s="240" t="s">
        <v>3274</v>
      </c>
      <c r="P294" s="239" t="s">
        <v>36</v>
      </c>
      <c r="Q294" s="240" t="s">
        <v>36</v>
      </c>
      <c r="R294" s="239" t="s">
        <v>681</v>
      </c>
      <c r="S294" s="239" t="s">
        <v>104</v>
      </c>
      <c r="T294" s="239" t="s">
        <v>33</v>
      </c>
      <c r="U294" s="239" t="s">
        <v>104</v>
      </c>
      <c r="V294" s="239" t="s">
        <v>57</v>
      </c>
      <c r="W294" s="239" t="s">
        <v>104</v>
      </c>
      <c r="X294" s="239">
        <v>43</v>
      </c>
      <c r="Y294" s="239">
        <v>56</v>
      </c>
      <c r="Z294" s="239">
        <v>20</v>
      </c>
      <c r="AA294" s="239">
        <v>32</v>
      </c>
      <c r="AB294" s="239">
        <v>0</v>
      </c>
    </row>
    <row r="295" spans="1:28" x14ac:dyDescent="0.2">
      <c r="A295" s="239" t="s">
        <v>3272</v>
      </c>
      <c r="B295" s="239" t="s">
        <v>30</v>
      </c>
      <c r="C295" s="239" t="s">
        <v>721</v>
      </c>
      <c r="D295" s="239" t="s">
        <v>722</v>
      </c>
      <c r="E295" s="239">
        <v>5</v>
      </c>
      <c r="F295" s="239">
        <v>407</v>
      </c>
      <c r="I295" s="239" t="s">
        <v>36</v>
      </c>
      <c r="J295" s="240">
        <v>74</v>
      </c>
      <c r="K295" s="240">
        <v>8</v>
      </c>
      <c r="L295" s="239" t="s">
        <v>3275</v>
      </c>
      <c r="M295" s="239" t="s">
        <v>3276</v>
      </c>
      <c r="N295" s="239" t="s">
        <v>3276</v>
      </c>
      <c r="O295" s="240" t="s">
        <v>3276</v>
      </c>
      <c r="P295" s="239" t="s">
        <v>36</v>
      </c>
      <c r="Q295" s="240" t="s">
        <v>34</v>
      </c>
      <c r="R295" s="239" t="s">
        <v>681</v>
      </c>
      <c r="S295" s="239" t="s">
        <v>57</v>
      </c>
      <c r="T295" s="239" t="s">
        <v>46</v>
      </c>
      <c r="U295" s="239" t="s">
        <v>46</v>
      </c>
      <c r="V295" s="239" t="s">
        <v>214</v>
      </c>
      <c r="W295" s="239" t="s">
        <v>57</v>
      </c>
      <c r="X295" s="239">
        <v>70</v>
      </c>
      <c r="Y295" s="239">
        <v>78</v>
      </c>
      <c r="Z295" s="239">
        <v>43</v>
      </c>
      <c r="AA295" s="239">
        <v>59</v>
      </c>
      <c r="AB295" s="239">
        <v>0</v>
      </c>
    </row>
    <row r="296" spans="1:28" x14ac:dyDescent="0.2">
      <c r="A296" s="239" t="s">
        <v>3272</v>
      </c>
      <c r="B296" s="239" t="s">
        <v>30</v>
      </c>
      <c r="C296" s="239" t="s">
        <v>723</v>
      </c>
      <c r="D296" s="239" t="s">
        <v>724</v>
      </c>
      <c r="E296" s="239">
        <v>5</v>
      </c>
      <c r="F296" s="239">
        <v>520</v>
      </c>
      <c r="I296" s="239" t="s">
        <v>36</v>
      </c>
      <c r="J296" s="240">
        <v>87</v>
      </c>
      <c r="K296" s="240">
        <v>8</v>
      </c>
      <c r="M296" s="239" t="s">
        <v>3276</v>
      </c>
      <c r="N296" s="239" t="s">
        <v>3274</v>
      </c>
      <c r="O296" s="240" t="s">
        <v>3274</v>
      </c>
      <c r="P296" s="239" t="s">
        <v>36</v>
      </c>
      <c r="Q296" s="240" t="s">
        <v>36</v>
      </c>
      <c r="R296" s="239" t="s">
        <v>681</v>
      </c>
      <c r="S296" s="239" t="s">
        <v>33</v>
      </c>
      <c r="T296" s="239" t="s">
        <v>104</v>
      </c>
      <c r="U296" s="239" t="s">
        <v>33</v>
      </c>
      <c r="V296" s="239" t="s">
        <v>57</v>
      </c>
      <c r="W296" s="239" t="s">
        <v>104</v>
      </c>
      <c r="X296" s="239">
        <v>47</v>
      </c>
      <c r="Y296" s="239">
        <v>58</v>
      </c>
      <c r="Z296" s="239">
        <v>22</v>
      </c>
      <c r="AA296" s="239">
        <v>33</v>
      </c>
      <c r="AB296" s="239">
        <v>0</v>
      </c>
    </row>
    <row r="297" spans="1:28" x14ac:dyDescent="0.2">
      <c r="A297" s="239" t="s">
        <v>3272</v>
      </c>
      <c r="B297" s="239" t="s">
        <v>30</v>
      </c>
      <c r="C297" s="239" t="s">
        <v>725</v>
      </c>
      <c r="D297" s="239" t="s">
        <v>726</v>
      </c>
      <c r="E297" s="239">
        <v>5</v>
      </c>
      <c r="F297" s="239">
        <v>386</v>
      </c>
      <c r="I297" s="239" t="s">
        <v>36</v>
      </c>
      <c r="J297" s="240">
        <v>67</v>
      </c>
      <c r="K297" s="240">
        <v>8</v>
      </c>
      <c r="L297" s="239" t="s">
        <v>3276</v>
      </c>
      <c r="M297" s="239" t="s">
        <v>3276</v>
      </c>
      <c r="N297" s="239" t="s">
        <v>3276</v>
      </c>
      <c r="O297" s="240" t="s">
        <v>3276</v>
      </c>
      <c r="P297" s="239" t="s">
        <v>36</v>
      </c>
      <c r="Q297" s="240" t="s">
        <v>34</v>
      </c>
      <c r="R297" s="239" t="s">
        <v>681</v>
      </c>
      <c r="S297" s="239" t="s">
        <v>46</v>
      </c>
      <c r="T297" s="239" t="s">
        <v>46</v>
      </c>
      <c r="U297" s="239" t="s">
        <v>214</v>
      </c>
      <c r="V297" s="239" t="s">
        <v>214</v>
      </c>
      <c r="W297" s="239" t="s">
        <v>46</v>
      </c>
      <c r="X297" s="239">
        <v>80</v>
      </c>
      <c r="Y297" s="239">
        <v>87</v>
      </c>
      <c r="Z297" s="239">
        <v>46</v>
      </c>
      <c r="AA297" s="239">
        <v>72</v>
      </c>
      <c r="AB297" s="239">
        <v>0</v>
      </c>
    </row>
    <row r="298" spans="1:28" x14ac:dyDescent="0.2">
      <c r="A298" s="239" t="s">
        <v>3272</v>
      </c>
      <c r="B298" s="239" t="s">
        <v>30</v>
      </c>
      <c r="C298" s="239" t="s">
        <v>727</v>
      </c>
      <c r="D298" s="239" t="s">
        <v>728</v>
      </c>
      <c r="E298" s="239">
        <v>5</v>
      </c>
      <c r="F298" s="239">
        <v>535</v>
      </c>
      <c r="I298" s="239" t="s">
        <v>36</v>
      </c>
      <c r="J298" s="240">
        <v>90</v>
      </c>
      <c r="K298" s="240">
        <v>7</v>
      </c>
      <c r="L298" s="239" t="s">
        <v>3273</v>
      </c>
      <c r="M298" s="239" t="s">
        <v>3274</v>
      </c>
      <c r="N298" s="239" t="s">
        <v>3274</v>
      </c>
      <c r="O298" s="240" t="s">
        <v>3274</v>
      </c>
      <c r="P298" s="239" t="s">
        <v>34</v>
      </c>
      <c r="Q298" s="240" t="s">
        <v>34</v>
      </c>
      <c r="R298" s="239" t="s">
        <v>681</v>
      </c>
      <c r="S298" s="239" t="s">
        <v>33</v>
      </c>
      <c r="T298" s="239" t="s">
        <v>33</v>
      </c>
      <c r="U298" s="239" t="s">
        <v>33</v>
      </c>
      <c r="V298" s="239" t="s">
        <v>57</v>
      </c>
      <c r="W298" s="239" t="s">
        <v>104</v>
      </c>
      <c r="X298" s="239">
        <v>49</v>
      </c>
      <c r="Y298" s="239">
        <v>62</v>
      </c>
      <c r="Z298" s="239">
        <v>19</v>
      </c>
      <c r="AA298" s="239">
        <v>29</v>
      </c>
      <c r="AB298" s="239">
        <v>0</v>
      </c>
    </row>
    <row r="299" spans="1:28" x14ac:dyDescent="0.2">
      <c r="A299" s="239" t="s">
        <v>3272</v>
      </c>
      <c r="B299" s="239" t="s">
        <v>30</v>
      </c>
      <c r="C299" s="239" t="s">
        <v>730</v>
      </c>
      <c r="D299" s="239" t="s">
        <v>731</v>
      </c>
      <c r="E299" s="239">
        <v>5</v>
      </c>
      <c r="F299" s="239">
        <v>509</v>
      </c>
      <c r="I299" s="239" t="s">
        <v>36</v>
      </c>
      <c r="J299" s="240">
        <v>82</v>
      </c>
      <c r="K299" s="240">
        <v>2</v>
      </c>
      <c r="N299" s="239" t="s">
        <v>3273</v>
      </c>
      <c r="O299" s="240" t="s">
        <v>3273</v>
      </c>
      <c r="P299" s="239" t="s">
        <v>36</v>
      </c>
      <c r="Q299" s="240" t="s">
        <v>34</v>
      </c>
      <c r="R299" s="239" t="s">
        <v>681</v>
      </c>
      <c r="S299" s="239" t="s">
        <v>57</v>
      </c>
      <c r="T299" s="239" t="s">
        <v>104</v>
      </c>
      <c r="U299" s="239"/>
      <c r="X299" s="239">
        <v>62</v>
      </c>
      <c r="Y299" s="239"/>
      <c r="Z299" s="239">
        <v>25</v>
      </c>
      <c r="AA299" s="239"/>
      <c r="AB299" s="239">
        <v>0</v>
      </c>
    </row>
    <row r="300" spans="1:28" x14ac:dyDescent="0.2">
      <c r="A300" s="239" t="s">
        <v>3272</v>
      </c>
      <c r="B300" s="239" t="s">
        <v>30</v>
      </c>
      <c r="C300" s="239" t="s">
        <v>732</v>
      </c>
      <c r="D300" s="239" t="s">
        <v>733</v>
      </c>
      <c r="E300" s="239">
        <v>5</v>
      </c>
      <c r="F300" s="239">
        <v>499</v>
      </c>
      <c r="I300" s="239" t="s">
        <v>36</v>
      </c>
      <c r="J300" s="240">
        <v>74</v>
      </c>
      <c r="K300" s="240">
        <v>8</v>
      </c>
      <c r="M300" s="239" t="s">
        <v>3274</v>
      </c>
      <c r="N300" s="239" t="s">
        <v>3276</v>
      </c>
      <c r="O300" s="240" t="s">
        <v>3276</v>
      </c>
      <c r="P300" s="239" t="s">
        <v>36</v>
      </c>
      <c r="Q300" s="240" t="s">
        <v>34</v>
      </c>
      <c r="R300" s="239" t="s">
        <v>681</v>
      </c>
      <c r="S300" s="239" t="s">
        <v>104</v>
      </c>
      <c r="T300" s="239" t="s">
        <v>104</v>
      </c>
      <c r="U300" s="239" t="s">
        <v>104</v>
      </c>
      <c r="V300" s="239" t="s">
        <v>46</v>
      </c>
      <c r="W300" s="239" t="s">
        <v>57</v>
      </c>
      <c r="X300" s="239">
        <v>54</v>
      </c>
      <c r="Y300" s="239">
        <v>68</v>
      </c>
      <c r="Z300" s="239">
        <v>27</v>
      </c>
      <c r="AA300" s="239">
        <v>43</v>
      </c>
      <c r="AB300" s="239">
        <v>0</v>
      </c>
    </row>
    <row r="301" spans="1:28" x14ac:dyDescent="0.2">
      <c r="A301" s="239" t="s">
        <v>3272</v>
      </c>
      <c r="B301" s="239" t="s">
        <v>30</v>
      </c>
      <c r="C301" s="239" t="s">
        <v>734</v>
      </c>
      <c r="D301" s="239" t="s">
        <v>735</v>
      </c>
      <c r="E301" s="239">
        <v>5</v>
      </c>
      <c r="G301" s="239" t="s">
        <v>802</v>
      </c>
      <c r="I301" s="239" t="s">
        <v>802</v>
      </c>
      <c r="K301" s="240">
        <v>7</v>
      </c>
      <c r="L301" s="239" t="s">
        <v>3276</v>
      </c>
      <c r="M301" s="239" t="s">
        <v>3276</v>
      </c>
      <c r="N301" s="239" t="s">
        <v>3276</v>
      </c>
      <c r="O301" s="240" t="s">
        <v>3276</v>
      </c>
      <c r="P301" s="239" t="s">
        <v>36</v>
      </c>
      <c r="Q301" s="240" t="s">
        <v>34</v>
      </c>
      <c r="R301" s="239" t="s">
        <v>681</v>
      </c>
      <c r="S301" s="239" t="s">
        <v>46</v>
      </c>
      <c r="T301" s="239" t="s">
        <v>46</v>
      </c>
      <c r="U301" s="239" t="s">
        <v>214</v>
      </c>
      <c r="V301" s="239" t="s">
        <v>214</v>
      </c>
      <c r="W301" s="239" t="s">
        <v>46</v>
      </c>
      <c r="X301" s="239"/>
      <c r="Y301" s="239">
        <v>87</v>
      </c>
      <c r="Z301" s="239"/>
      <c r="AA301" s="239">
        <v>67</v>
      </c>
      <c r="AB301" s="239">
        <v>0</v>
      </c>
    </row>
    <row r="302" spans="1:28" x14ac:dyDescent="0.2">
      <c r="A302" s="239" t="s">
        <v>3272</v>
      </c>
      <c r="B302" s="239" t="s">
        <v>30</v>
      </c>
      <c r="C302" s="239" t="s">
        <v>736</v>
      </c>
      <c r="D302" s="239" t="s">
        <v>737</v>
      </c>
      <c r="E302" s="239">
        <v>5</v>
      </c>
      <c r="F302" s="239">
        <v>560</v>
      </c>
      <c r="I302" s="239" t="s">
        <v>36</v>
      </c>
      <c r="J302" s="240">
        <v>85</v>
      </c>
      <c r="K302" s="240">
        <v>3</v>
      </c>
      <c r="M302" s="239" t="s">
        <v>3273</v>
      </c>
      <c r="N302" s="239" t="s">
        <v>3273</v>
      </c>
      <c r="O302" s="240" t="s">
        <v>3273</v>
      </c>
      <c r="P302" s="239" t="s">
        <v>36</v>
      </c>
      <c r="Q302" s="240" t="s">
        <v>36</v>
      </c>
      <c r="R302" s="239" t="s">
        <v>681</v>
      </c>
      <c r="S302" s="239" t="s">
        <v>33</v>
      </c>
      <c r="T302" s="239" t="s">
        <v>33</v>
      </c>
      <c r="U302" s="239" t="s">
        <v>33</v>
      </c>
      <c r="V302" s="239" t="s">
        <v>33</v>
      </c>
      <c r="W302" s="239"/>
      <c r="X302" s="239">
        <v>44</v>
      </c>
      <c r="Y302" s="239"/>
      <c r="Z302" s="239">
        <v>16</v>
      </c>
      <c r="AA302" s="239"/>
      <c r="AB302" s="239">
        <v>0</v>
      </c>
    </row>
    <row r="303" spans="1:28" x14ac:dyDescent="0.2">
      <c r="A303" s="239" t="s">
        <v>3272</v>
      </c>
      <c r="B303" s="239" t="s">
        <v>30</v>
      </c>
      <c r="C303" s="239" t="s">
        <v>738</v>
      </c>
      <c r="D303" s="239" t="s">
        <v>739</v>
      </c>
      <c r="E303" s="239">
        <v>5</v>
      </c>
      <c r="F303" s="239">
        <v>353</v>
      </c>
      <c r="I303" s="239" t="s">
        <v>36</v>
      </c>
      <c r="J303" s="240">
        <v>74</v>
      </c>
      <c r="K303" s="240">
        <v>8</v>
      </c>
      <c r="L303" s="239" t="s">
        <v>3277</v>
      </c>
      <c r="M303" s="239" t="s">
        <v>3277</v>
      </c>
      <c r="N303" s="239" t="s">
        <v>3277</v>
      </c>
      <c r="O303" s="240" t="s">
        <v>3277</v>
      </c>
      <c r="P303" s="239" t="s">
        <v>36</v>
      </c>
      <c r="Q303" s="240" t="s">
        <v>34</v>
      </c>
      <c r="R303" s="239" t="s">
        <v>681</v>
      </c>
      <c r="S303" s="239" t="s">
        <v>57</v>
      </c>
      <c r="T303" s="239" t="s">
        <v>46</v>
      </c>
      <c r="U303" s="239" t="s">
        <v>214</v>
      </c>
      <c r="V303" s="239" t="s">
        <v>214</v>
      </c>
      <c r="W303" s="239" t="s">
        <v>214</v>
      </c>
      <c r="X303" s="239">
        <v>85</v>
      </c>
      <c r="Y303" s="239">
        <v>90</v>
      </c>
      <c r="Z303" s="239">
        <v>57</v>
      </c>
      <c r="AA303" s="239">
        <v>71</v>
      </c>
      <c r="AB303" s="239">
        <v>4</v>
      </c>
    </row>
    <row r="304" spans="1:28" x14ac:dyDescent="0.2">
      <c r="A304" s="239" t="s">
        <v>3272</v>
      </c>
      <c r="B304" s="239" t="s">
        <v>30</v>
      </c>
      <c r="C304" s="239" t="s">
        <v>740</v>
      </c>
      <c r="D304" s="239" t="s">
        <v>741</v>
      </c>
      <c r="E304" s="239">
        <v>5</v>
      </c>
      <c r="I304" s="239" t="s">
        <v>36</v>
      </c>
      <c r="J304" s="240">
        <v>72</v>
      </c>
      <c r="K304" s="240">
        <v>8</v>
      </c>
      <c r="M304" s="239" t="s">
        <v>3276</v>
      </c>
      <c r="N304" s="239" t="s">
        <v>3276</v>
      </c>
      <c r="O304" s="240" t="s">
        <v>3276</v>
      </c>
      <c r="P304" s="239" t="s">
        <v>36</v>
      </c>
      <c r="Q304" s="240" t="s">
        <v>34</v>
      </c>
      <c r="R304" s="239" t="s">
        <v>40</v>
      </c>
      <c r="S304" s="239"/>
      <c r="W304" s="239" t="s">
        <v>909</v>
      </c>
      <c r="X304" s="239">
        <v>89</v>
      </c>
      <c r="Y304" s="239">
        <v>97</v>
      </c>
      <c r="Z304" s="239">
        <v>77</v>
      </c>
      <c r="AA304" s="239">
        <v>87</v>
      </c>
      <c r="AB304" s="239">
        <v>0</v>
      </c>
    </row>
    <row r="305" spans="1:28" x14ac:dyDescent="0.2">
      <c r="A305" s="239" t="s">
        <v>3272</v>
      </c>
      <c r="B305" s="239" t="s">
        <v>30</v>
      </c>
      <c r="C305" s="239" t="s">
        <v>742</v>
      </c>
      <c r="D305" s="239" t="s">
        <v>743</v>
      </c>
      <c r="E305" s="239">
        <v>5</v>
      </c>
      <c r="F305" s="239">
        <v>538</v>
      </c>
      <c r="G305" s="239" t="s">
        <v>33</v>
      </c>
      <c r="I305" s="239" t="s">
        <v>34</v>
      </c>
      <c r="J305" s="240">
        <v>100</v>
      </c>
      <c r="K305" s="240">
        <v>1</v>
      </c>
      <c r="N305" s="239" t="s">
        <v>3273</v>
      </c>
      <c r="O305" s="240" t="s">
        <v>3273</v>
      </c>
      <c r="P305" s="239" t="s">
        <v>34</v>
      </c>
      <c r="Q305" s="240" t="s">
        <v>34</v>
      </c>
      <c r="R305" s="239" t="s">
        <v>681</v>
      </c>
      <c r="S305" s="239" t="s">
        <v>57</v>
      </c>
      <c r="T305" s="239" t="s">
        <v>57</v>
      </c>
      <c r="U305" s="239"/>
      <c r="X305" s="239">
        <v>63</v>
      </c>
      <c r="Y305" s="239"/>
      <c r="Z305" s="239">
        <v>14</v>
      </c>
      <c r="AA305" s="239"/>
      <c r="AB305" s="239">
        <v>0</v>
      </c>
    </row>
    <row r="306" spans="1:28" x14ac:dyDescent="0.2">
      <c r="A306" s="239" t="s">
        <v>3272</v>
      </c>
      <c r="B306" s="239" t="s">
        <v>30</v>
      </c>
      <c r="C306" s="239" t="s">
        <v>746</v>
      </c>
      <c r="D306" s="239" t="s">
        <v>747</v>
      </c>
      <c r="E306" s="239">
        <v>5</v>
      </c>
      <c r="F306" s="239">
        <v>521</v>
      </c>
      <c r="I306" s="239" t="s">
        <v>36</v>
      </c>
      <c r="J306" s="240">
        <v>74</v>
      </c>
      <c r="K306" s="240">
        <v>8</v>
      </c>
      <c r="M306" s="239" t="s">
        <v>3274</v>
      </c>
      <c r="N306" s="239" t="s">
        <v>3274</v>
      </c>
      <c r="O306" s="240" t="s">
        <v>3276</v>
      </c>
      <c r="P306" s="239" t="s">
        <v>36</v>
      </c>
      <c r="Q306" s="240" t="s">
        <v>34</v>
      </c>
      <c r="R306" s="239" t="s">
        <v>681</v>
      </c>
      <c r="S306" s="239" t="s">
        <v>46</v>
      </c>
      <c r="T306" s="239" t="s">
        <v>57</v>
      </c>
      <c r="U306" s="239" t="s">
        <v>57</v>
      </c>
      <c r="V306" s="239" t="s">
        <v>57</v>
      </c>
      <c r="W306" s="239" t="s">
        <v>57</v>
      </c>
      <c r="X306" s="239">
        <v>53</v>
      </c>
      <c r="Y306" s="239">
        <v>66</v>
      </c>
      <c r="Z306" s="239">
        <v>29</v>
      </c>
      <c r="AA306" s="239">
        <v>36</v>
      </c>
      <c r="AB306" s="239">
        <v>0</v>
      </c>
    </row>
    <row r="307" spans="1:28" x14ac:dyDescent="0.2">
      <c r="A307" s="239" t="s">
        <v>3272</v>
      </c>
      <c r="B307" s="239" t="s">
        <v>30</v>
      </c>
      <c r="C307" s="239" t="s">
        <v>748</v>
      </c>
      <c r="D307" s="239" t="s">
        <v>749</v>
      </c>
      <c r="E307" s="239">
        <v>5</v>
      </c>
      <c r="F307" s="239">
        <v>374</v>
      </c>
      <c r="I307" s="239" t="s">
        <v>36</v>
      </c>
      <c r="J307" s="240">
        <v>79</v>
      </c>
      <c r="K307" s="240">
        <v>8</v>
      </c>
      <c r="L307" s="239" t="s">
        <v>3277</v>
      </c>
      <c r="M307" s="239" t="s">
        <v>3277</v>
      </c>
      <c r="N307" s="239" t="s">
        <v>3277</v>
      </c>
      <c r="O307" s="240" t="s">
        <v>3277</v>
      </c>
      <c r="P307" s="239" t="s">
        <v>36</v>
      </c>
      <c r="Q307" s="240" t="s">
        <v>34</v>
      </c>
      <c r="R307" s="239" t="s">
        <v>681</v>
      </c>
      <c r="S307" s="239" t="s">
        <v>57</v>
      </c>
      <c r="T307" s="239" t="s">
        <v>214</v>
      </c>
      <c r="U307" s="239" t="s">
        <v>214</v>
      </c>
      <c r="V307" s="239" t="s">
        <v>46</v>
      </c>
      <c r="W307" s="239" t="s">
        <v>214</v>
      </c>
      <c r="X307" s="239">
        <v>85</v>
      </c>
      <c r="Y307" s="239">
        <v>94</v>
      </c>
      <c r="Z307" s="239">
        <v>59</v>
      </c>
      <c r="AA307" s="239">
        <v>75</v>
      </c>
      <c r="AB307" s="239">
        <v>4</v>
      </c>
    </row>
    <row r="308" spans="1:28" x14ac:dyDescent="0.2">
      <c r="A308" s="239" t="s">
        <v>3272</v>
      </c>
      <c r="B308" s="239" t="s">
        <v>30</v>
      </c>
      <c r="C308" s="239" t="s">
        <v>750</v>
      </c>
      <c r="D308" s="239" t="s">
        <v>751</v>
      </c>
      <c r="E308" s="239">
        <v>5</v>
      </c>
      <c r="F308" s="239">
        <v>381</v>
      </c>
      <c r="I308" s="239" t="s">
        <v>36</v>
      </c>
      <c r="J308" s="240">
        <v>79</v>
      </c>
      <c r="K308" s="240">
        <v>8</v>
      </c>
      <c r="L308" s="239" t="s">
        <v>3276</v>
      </c>
      <c r="M308" s="239" t="s">
        <v>3276</v>
      </c>
      <c r="N308" s="239" t="s">
        <v>3276</v>
      </c>
      <c r="O308" s="240" t="s">
        <v>3276</v>
      </c>
      <c r="P308" s="239" t="s">
        <v>36</v>
      </c>
      <c r="Q308" s="240" t="s">
        <v>34</v>
      </c>
      <c r="R308" s="239" t="s">
        <v>681</v>
      </c>
      <c r="S308" s="239" t="s">
        <v>46</v>
      </c>
      <c r="T308" s="239" t="s">
        <v>214</v>
      </c>
      <c r="U308" s="239" t="s">
        <v>46</v>
      </c>
      <c r="V308" s="239" t="s">
        <v>46</v>
      </c>
      <c r="W308" s="239" t="s">
        <v>214</v>
      </c>
      <c r="X308" s="239">
        <v>87</v>
      </c>
      <c r="Y308" s="239">
        <v>91</v>
      </c>
      <c r="Z308" s="239">
        <v>51</v>
      </c>
      <c r="AA308" s="239">
        <v>76</v>
      </c>
      <c r="AB308" s="239">
        <v>0</v>
      </c>
    </row>
    <row r="309" spans="1:28" x14ac:dyDescent="0.2">
      <c r="A309" s="239" t="s">
        <v>3272</v>
      </c>
      <c r="B309" s="239" t="s">
        <v>30</v>
      </c>
      <c r="C309" s="239" t="s">
        <v>752</v>
      </c>
      <c r="D309" s="239" t="s">
        <v>753</v>
      </c>
      <c r="E309" s="239">
        <v>5</v>
      </c>
      <c r="F309" s="239">
        <v>520</v>
      </c>
      <c r="I309" s="239" t="s">
        <v>36</v>
      </c>
      <c r="J309" s="240">
        <v>69</v>
      </c>
      <c r="K309" s="240">
        <v>8</v>
      </c>
      <c r="M309" s="239" t="s">
        <v>3276</v>
      </c>
      <c r="N309" s="239" t="s">
        <v>3276</v>
      </c>
      <c r="O309" s="240" t="s">
        <v>3276</v>
      </c>
      <c r="P309" s="239" t="s">
        <v>36</v>
      </c>
      <c r="Q309" s="240" t="s">
        <v>36</v>
      </c>
      <c r="R309" s="239" t="s">
        <v>681</v>
      </c>
      <c r="S309" s="239" t="s">
        <v>104</v>
      </c>
      <c r="T309" s="239" t="s">
        <v>57</v>
      </c>
      <c r="U309" s="239" t="s">
        <v>104</v>
      </c>
      <c r="V309" s="239" t="s">
        <v>57</v>
      </c>
      <c r="W309" s="239" t="s">
        <v>104</v>
      </c>
      <c r="X309" s="239">
        <v>59</v>
      </c>
      <c r="Y309" s="239">
        <v>59</v>
      </c>
      <c r="Z309" s="239">
        <v>29</v>
      </c>
      <c r="AA309" s="239">
        <v>35</v>
      </c>
      <c r="AB309" s="239">
        <v>0</v>
      </c>
    </row>
    <row r="310" spans="1:28" x14ac:dyDescent="0.2">
      <c r="A310" s="239" t="s">
        <v>3272</v>
      </c>
      <c r="B310" s="239" t="s">
        <v>30</v>
      </c>
      <c r="C310" s="239" t="s">
        <v>754</v>
      </c>
      <c r="D310" s="239" t="s">
        <v>755</v>
      </c>
      <c r="E310" s="239">
        <v>5</v>
      </c>
      <c r="F310" s="239">
        <v>541</v>
      </c>
      <c r="I310" s="239" t="s">
        <v>36</v>
      </c>
      <c r="J310" s="240">
        <v>87</v>
      </c>
      <c r="K310" s="240">
        <v>7</v>
      </c>
      <c r="M310" s="239" t="s">
        <v>3274</v>
      </c>
      <c r="N310" s="239" t="s">
        <v>3274</v>
      </c>
      <c r="O310" s="240" t="s">
        <v>3274</v>
      </c>
      <c r="P310" s="239" t="s">
        <v>36</v>
      </c>
      <c r="Q310" s="240" t="s">
        <v>36</v>
      </c>
      <c r="R310" s="239" t="s">
        <v>681</v>
      </c>
      <c r="S310" s="239" t="s">
        <v>33</v>
      </c>
      <c r="T310" s="239" t="s">
        <v>104</v>
      </c>
      <c r="U310" s="239" t="s">
        <v>33</v>
      </c>
      <c r="V310" s="239" t="s">
        <v>57</v>
      </c>
      <c r="W310" s="239" t="s">
        <v>104</v>
      </c>
      <c r="X310" s="239">
        <v>46</v>
      </c>
      <c r="Y310" s="239">
        <v>54</v>
      </c>
      <c r="Z310" s="239">
        <v>19</v>
      </c>
      <c r="AA310" s="239">
        <v>30</v>
      </c>
      <c r="AB310" s="239">
        <v>0</v>
      </c>
    </row>
    <row r="311" spans="1:28" x14ac:dyDescent="0.2">
      <c r="A311" s="239" t="s">
        <v>3272</v>
      </c>
      <c r="B311" s="239" t="s">
        <v>30</v>
      </c>
      <c r="C311" s="239" t="s">
        <v>756</v>
      </c>
      <c r="D311" s="239" t="s">
        <v>757</v>
      </c>
      <c r="E311" s="239">
        <v>5</v>
      </c>
      <c r="F311" s="239">
        <v>373</v>
      </c>
      <c r="I311" s="239" t="s">
        <v>36</v>
      </c>
      <c r="J311" s="240">
        <v>85</v>
      </c>
      <c r="K311" s="240">
        <v>8</v>
      </c>
      <c r="L311" s="239" t="s">
        <v>3276</v>
      </c>
      <c r="M311" s="239" t="s">
        <v>3276</v>
      </c>
      <c r="N311" s="239" t="s">
        <v>3276</v>
      </c>
      <c r="O311" s="240" t="s">
        <v>3276</v>
      </c>
      <c r="P311" s="239" t="s">
        <v>36</v>
      </c>
      <c r="Q311" s="240" t="s">
        <v>34</v>
      </c>
      <c r="R311" s="239" t="s">
        <v>681</v>
      </c>
      <c r="S311" s="239" t="s">
        <v>46</v>
      </c>
      <c r="T311" s="239" t="s">
        <v>46</v>
      </c>
      <c r="U311" s="239" t="s">
        <v>214</v>
      </c>
      <c r="V311" s="239" t="s">
        <v>214</v>
      </c>
      <c r="W311" s="239" t="s">
        <v>46</v>
      </c>
      <c r="X311" s="239">
        <v>82</v>
      </c>
      <c r="Y311" s="239">
        <v>87</v>
      </c>
      <c r="Z311" s="239">
        <v>54</v>
      </c>
      <c r="AA311" s="239">
        <v>67</v>
      </c>
      <c r="AB311" s="239">
        <v>0</v>
      </c>
    </row>
    <row r="312" spans="1:28" x14ac:dyDescent="0.2">
      <c r="A312" s="239" t="s">
        <v>3272</v>
      </c>
      <c r="B312" s="239" t="s">
        <v>30</v>
      </c>
      <c r="C312" s="239" t="s">
        <v>758</v>
      </c>
      <c r="D312" s="239" t="s">
        <v>759</v>
      </c>
      <c r="E312" s="239">
        <v>5</v>
      </c>
      <c r="F312" s="239">
        <v>565</v>
      </c>
      <c r="I312" s="239" t="s">
        <v>36</v>
      </c>
      <c r="J312" s="240">
        <v>87</v>
      </c>
      <c r="K312" s="240">
        <v>8</v>
      </c>
      <c r="M312" s="239" t="s">
        <v>3274</v>
      </c>
      <c r="N312" s="239" t="s">
        <v>3274</v>
      </c>
      <c r="O312" s="240" t="s">
        <v>3274</v>
      </c>
      <c r="P312" s="239" t="s">
        <v>36</v>
      </c>
      <c r="Q312" s="240" t="s">
        <v>34</v>
      </c>
      <c r="R312" s="239" t="s">
        <v>681</v>
      </c>
      <c r="S312" s="239" t="s">
        <v>33</v>
      </c>
      <c r="T312" s="239" t="s">
        <v>33</v>
      </c>
      <c r="U312" s="239" t="s">
        <v>33</v>
      </c>
      <c r="V312" s="239" t="s">
        <v>104</v>
      </c>
      <c r="W312" s="239" t="s">
        <v>33</v>
      </c>
      <c r="X312" s="239">
        <v>44</v>
      </c>
      <c r="Y312" s="239">
        <v>59</v>
      </c>
      <c r="Z312" s="239">
        <v>17</v>
      </c>
      <c r="AA312" s="239">
        <v>27</v>
      </c>
      <c r="AB312" s="239">
        <v>0</v>
      </c>
    </row>
    <row r="313" spans="1:28" x14ac:dyDescent="0.2">
      <c r="A313" s="239" t="s">
        <v>3272</v>
      </c>
      <c r="B313" s="239" t="s">
        <v>30</v>
      </c>
      <c r="C313" s="239" t="s">
        <v>760</v>
      </c>
      <c r="D313" s="239" t="s">
        <v>761</v>
      </c>
      <c r="E313" s="239">
        <v>5</v>
      </c>
      <c r="F313" s="239">
        <v>402</v>
      </c>
      <c r="I313" s="239" t="s">
        <v>36</v>
      </c>
      <c r="J313" s="240">
        <v>79</v>
      </c>
      <c r="K313" s="240">
        <v>8</v>
      </c>
      <c r="L313" s="239" t="s">
        <v>3275</v>
      </c>
      <c r="M313" s="239" t="s">
        <v>3276</v>
      </c>
      <c r="N313" s="239" t="s">
        <v>3276</v>
      </c>
      <c r="O313" s="240" t="s">
        <v>3276</v>
      </c>
      <c r="P313" s="239" t="s">
        <v>36</v>
      </c>
      <c r="Q313" s="240" t="s">
        <v>34</v>
      </c>
      <c r="R313" s="239" t="s">
        <v>681</v>
      </c>
      <c r="S313" s="239" t="s">
        <v>46</v>
      </c>
      <c r="T313" s="239" t="s">
        <v>214</v>
      </c>
      <c r="U313" s="239" t="s">
        <v>46</v>
      </c>
      <c r="V313" s="239" t="s">
        <v>214</v>
      </c>
      <c r="W313" s="239" t="s">
        <v>46</v>
      </c>
      <c r="X313" s="239">
        <v>83</v>
      </c>
      <c r="Y313" s="239">
        <v>87</v>
      </c>
      <c r="Z313" s="239">
        <v>51</v>
      </c>
      <c r="AA313" s="239">
        <v>68</v>
      </c>
      <c r="AB313" s="239">
        <v>0</v>
      </c>
    </row>
    <row r="314" spans="1:28" x14ac:dyDescent="0.2">
      <c r="A314" s="239" t="s">
        <v>3272</v>
      </c>
      <c r="B314" s="239" t="s">
        <v>30</v>
      </c>
      <c r="C314" s="239" t="s">
        <v>762</v>
      </c>
      <c r="D314" s="239" t="s">
        <v>763</v>
      </c>
      <c r="E314" s="239">
        <v>5</v>
      </c>
      <c r="F314" s="239">
        <v>536</v>
      </c>
      <c r="I314" s="239" t="s">
        <v>36</v>
      </c>
      <c r="J314" s="240">
        <v>74</v>
      </c>
      <c r="K314" s="240">
        <v>8</v>
      </c>
      <c r="M314" s="239" t="s">
        <v>3274</v>
      </c>
      <c r="N314" s="239" t="s">
        <v>3276</v>
      </c>
      <c r="O314" s="240" t="s">
        <v>3276</v>
      </c>
      <c r="P314" s="239" t="s">
        <v>36</v>
      </c>
      <c r="Q314" s="240" t="s">
        <v>36</v>
      </c>
      <c r="R314" s="239" t="s">
        <v>681</v>
      </c>
      <c r="S314" s="239" t="s">
        <v>104</v>
      </c>
      <c r="T314" s="239" t="s">
        <v>33</v>
      </c>
      <c r="U314" s="239" t="s">
        <v>33</v>
      </c>
      <c r="V314" s="239" t="s">
        <v>104</v>
      </c>
      <c r="W314" s="239" t="s">
        <v>33</v>
      </c>
      <c r="X314" s="239">
        <v>42</v>
      </c>
      <c r="Y314" s="239">
        <v>48</v>
      </c>
      <c r="Z314" s="239">
        <v>23</v>
      </c>
      <c r="AA314" s="239">
        <v>24</v>
      </c>
      <c r="AB314" s="239">
        <v>0</v>
      </c>
    </row>
    <row r="315" spans="1:28" x14ac:dyDescent="0.2">
      <c r="A315" s="239" t="s">
        <v>3272</v>
      </c>
      <c r="B315" s="239" t="s">
        <v>30</v>
      </c>
      <c r="C315" s="239" t="s">
        <v>764</v>
      </c>
      <c r="D315" s="239" t="s">
        <v>765</v>
      </c>
      <c r="E315" s="239">
        <v>5</v>
      </c>
      <c r="F315" s="239">
        <v>457</v>
      </c>
      <c r="I315" s="239" t="s">
        <v>36</v>
      </c>
      <c r="J315" s="240">
        <v>74</v>
      </c>
      <c r="K315" s="240">
        <v>8</v>
      </c>
      <c r="L315" s="239" t="s">
        <v>3276</v>
      </c>
      <c r="M315" s="239" t="s">
        <v>3276</v>
      </c>
      <c r="N315" s="239" t="s">
        <v>3274</v>
      </c>
      <c r="O315" s="240" t="s">
        <v>3276</v>
      </c>
      <c r="P315" s="239" t="s">
        <v>36</v>
      </c>
      <c r="Q315" s="240" t="s">
        <v>34</v>
      </c>
      <c r="R315" s="239" t="s">
        <v>681</v>
      </c>
      <c r="S315" s="239" t="s">
        <v>57</v>
      </c>
      <c r="T315" s="239" t="s">
        <v>57</v>
      </c>
      <c r="U315" s="239" t="s">
        <v>57</v>
      </c>
      <c r="V315" s="239" t="s">
        <v>46</v>
      </c>
      <c r="W315" s="239" t="s">
        <v>57</v>
      </c>
      <c r="X315" s="239">
        <v>70</v>
      </c>
      <c r="Y315" s="239">
        <v>77</v>
      </c>
      <c r="Z315" s="239">
        <v>41</v>
      </c>
      <c r="AA315" s="239">
        <v>49</v>
      </c>
      <c r="AB315" s="239">
        <v>0</v>
      </c>
    </row>
    <row r="316" spans="1:28" x14ac:dyDescent="0.2">
      <c r="A316" s="239" t="s">
        <v>3272</v>
      </c>
      <c r="B316" s="239" t="s">
        <v>30</v>
      </c>
      <c r="C316" s="239" t="s">
        <v>766</v>
      </c>
      <c r="D316" s="239" t="s">
        <v>767</v>
      </c>
      <c r="E316" s="239">
        <v>5</v>
      </c>
      <c r="F316" s="239">
        <v>453</v>
      </c>
      <c r="I316" s="239" t="s">
        <v>36</v>
      </c>
      <c r="J316" s="240">
        <v>77</v>
      </c>
      <c r="K316" s="240">
        <v>8</v>
      </c>
      <c r="M316" s="239" t="s">
        <v>3274</v>
      </c>
      <c r="N316" s="239" t="s">
        <v>3276</v>
      </c>
      <c r="O316" s="240" t="s">
        <v>3276</v>
      </c>
      <c r="P316" s="239" t="s">
        <v>36</v>
      </c>
      <c r="Q316" s="240" t="s">
        <v>34</v>
      </c>
      <c r="R316" s="239" t="s">
        <v>681</v>
      </c>
      <c r="S316" s="239" t="s">
        <v>104</v>
      </c>
      <c r="T316" s="239" t="s">
        <v>104</v>
      </c>
      <c r="U316" s="239" t="s">
        <v>104</v>
      </c>
      <c r="V316" s="239" t="s">
        <v>57</v>
      </c>
      <c r="W316" s="239" t="s">
        <v>104</v>
      </c>
      <c r="X316" s="239">
        <v>65</v>
      </c>
      <c r="Y316" s="239">
        <v>73</v>
      </c>
      <c r="Z316" s="239">
        <v>30</v>
      </c>
      <c r="AA316" s="239">
        <v>37</v>
      </c>
      <c r="AB316" s="239">
        <v>0</v>
      </c>
    </row>
    <row r="317" spans="1:28" x14ac:dyDescent="0.2">
      <c r="A317" s="239" t="s">
        <v>3272</v>
      </c>
      <c r="B317" s="239" t="s">
        <v>30</v>
      </c>
      <c r="C317" s="239" t="s">
        <v>768</v>
      </c>
      <c r="D317" s="239" t="s">
        <v>769</v>
      </c>
      <c r="E317" s="239">
        <v>5</v>
      </c>
      <c r="F317" s="239">
        <v>460</v>
      </c>
      <c r="I317" s="239" t="s">
        <v>36</v>
      </c>
      <c r="J317" s="240">
        <v>74</v>
      </c>
      <c r="K317" s="240">
        <v>8</v>
      </c>
      <c r="M317" s="239" t="s">
        <v>3274</v>
      </c>
      <c r="N317" s="239" t="s">
        <v>3276</v>
      </c>
      <c r="O317" s="240" t="s">
        <v>3276</v>
      </c>
      <c r="P317" s="239" t="s">
        <v>36</v>
      </c>
      <c r="Q317" s="240" t="s">
        <v>34</v>
      </c>
      <c r="R317" s="239" t="s">
        <v>681</v>
      </c>
      <c r="S317" s="239" t="s">
        <v>57</v>
      </c>
      <c r="T317" s="239" t="s">
        <v>104</v>
      </c>
      <c r="U317" s="239" t="s">
        <v>104</v>
      </c>
      <c r="V317" s="239" t="s">
        <v>46</v>
      </c>
      <c r="W317" s="239" t="s">
        <v>57</v>
      </c>
      <c r="X317" s="239">
        <v>60</v>
      </c>
      <c r="Y317" s="239">
        <v>67</v>
      </c>
      <c r="Z317" s="239">
        <v>30</v>
      </c>
      <c r="AA317" s="239">
        <v>41</v>
      </c>
      <c r="AB317" s="239">
        <v>0</v>
      </c>
    </row>
    <row r="318" spans="1:28" x14ac:dyDescent="0.2">
      <c r="A318" s="239" t="s">
        <v>3272</v>
      </c>
      <c r="B318" s="239" t="s">
        <v>30</v>
      </c>
      <c r="C318" s="239" t="s">
        <v>770</v>
      </c>
      <c r="D318" s="239" t="s">
        <v>771</v>
      </c>
      <c r="E318" s="239">
        <v>5</v>
      </c>
      <c r="F318" s="239">
        <v>460</v>
      </c>
      <c r="I318" s="239" t="s">
        <v>36</v>
      </c>
      <c r="J318" s="240">
        <v>77</v>
      </c>
      <c r="K318" s="240">
        <v>8</v>
      </c>
      <c r="M318" s="239" t="s">
        <v>3276</v>
      </c>
      <c r="N318" s="239" t="s">
        <v>3274</v>
      </c>
      <c r="O318" s="240" t="s">
        <v>3276</v>
      </c>
      <c r="P318" s="239" t="s">
        <v>36</v>
      </c>
      <c r="Q318" s="240" t="s">
        <v>34</v>
      </c>
      <c r="R318" s="239" t="s">
        <v>681</v>
      </c>
      <c r="S318" s="239" t="s">
        <v>57</v>
      </c>
      <c r="T318" s="239" t="s">
        <v>46</v>
      </c>
      <c r="U318" s="239" t="s">
        <v>57</v>
      </c>
      <c r="V318" s="239" t="s">
        <v>46</v>
      </c>
      <c r="W318" s="239" t="s">
        <v>57</v>
      </c>
      <c r="X318" s="239">
        <v>67</v>
      </c>
      <c r="Y318" s="239">
        <v>72</v>
      </c>
      <c r="Z318" s="239">
        <v>33</v>
      </c>
      <c r="AA318" s="239">
        <v>47</v>
      </c>
      <c r="AB318" s="239">
        <v>0</v>
      </c>
    </row>
    <row r="319" spans="1:28" x14ac:dyDescent="0.2">
      <c r="A319" s="239" t="s">
        <v>3272</v>
      </c>
      <c r="B319" s="239" t="s">
        <v>30</v>
      </c>
      <c r="C319" s="239" t="s">
        <v>772</v>
      </c>
      <c r="D319" s="239" t="s">
        <v>773</v>
      </c>
      <c r="E319" s="239">
        <v>5</v>
      </c>
      <c r="F319" s="239">
        <v>429</v>
      </c>
      <c r="I319" s="239" t="s">
        <v>36</v>
      </c>
      <c r="J319" s="240">
        <v>74</v>
      </c>
      <c r="K319" s="240">
        <v>8</v>
      </c>
      <c r="L319" s="239" t="s">
        <v>3276</v>
      </c>
      <c r="M319" s="239" t="s">
        <v>3276</v>
      </c>
      <c r="N319" s="239" t="s">
        <v>3276</v>
      </c>
      <c r="O319" s="240" t="s">
        <v>3276</v>
      </c>
      <c r="P319" s="239" t="s">
        <v>36</v>
      </c>
      <c r="Q319" s="240" t="s">
        <v>34</v>
      </c>
      <c r="R319" s="239" t="s">
        <v>681</v>
      </c>
      <c r="S319" s="239" t="s">
        <v>46</v>
      </c>
      <c r="T319" s="239" t="s">
        <v>46</v>
      </c>
      <c r="U319" s="239" t="s">
        <v>214</v>
      </c>
      <c r="V319" s="239" t="s">
        <v>214</v>
      </c>
      <c r="W319" s="239" t="s">
        <v>46</v>
      </c>
      <c r="X319" s="239">
        <v>76</v>
      </c>
      <c r="Y319" s="239">
        <v>83</v>
      </c>
      <c r="Z319" s="239">
        <v>51</v>
      </c>
      <c r="AA319" s="239">
        <v>62</v>
      </c>
      <c r="AB319" s="239">
        <v>0</v>
      </c>
    </row>
    <row r="320" spans="1:28" x14ac:dyDescent="0.2">
      <c r="A320" s="239" t="s">
        <v>3272</v>
      </c>
      <c r="B320" s="239" t="s">
        <v>30</v>
      </c>
      <c r="C320" s="239" t="s">
        <v>774</v>
      </c>
      <c r="D320" s="239" t="s">
        <v>775</v>
      </c>
      <c r="E320" s="239">
        <v>5</v>
      </c>
      <c r="F320" s="239">
        <v>481</v>
      </c>
      <c r="I320" s="239" t="s">
        <v>36</v>
      </c>
      <c r="J320" s="240">
        <v>79</v>
      </c>
      <c r="K320" s="240">
        <v>8</v>
      </c>
      <c r="L320" s="239" t="s">
        <v>3273</v>
      </c>
      <c r="M320" s="239" t="s">
        <v>3274</v>
      </c>
      <c r="N320" s="239" t="s">
        <v>3274</v>
      </c>
      <c r="O320" s="240" t="s">
        <v>3276</v>
      </c>
      <c r="P320" s="239" t="s">
        <v>36</v>
      </c>
      <c r="Q320" s="240" t="s">
        <v>34</v>
      </c>
      <c r="R320" s="239" t="s">
        <v>681</v>
      </c>
      <c r="S320" s="239" t="s">
        <v>104</v>
      </c>
      <c r="T320" s="239" t="s">
        <v>57</v>
      </c>
      <c r="U320" s="239" t="s">
        <v>57</v>
      </c>
      <c r="V320" s="239" t="s">
        <v>57</v>
      </c>
      <c r="W320" s="239" t="s">
        <v>104</v>
      </c>
      <c r="X320" s="239">
        <v>59</v>
      </c>
      <c r="Y320" s="239">
        <v>64</v>
      </c>
      <c r="Z320" s="239">
        <v>26</v>
      </c>
      <c r="AA320" s="239">
        <v>38</v>
      </c>
      <c r="AB320" s="239">
        <v>0</v>
      </c>
    </row>
    <row r="321" spans="1:28" x14ac:dyDescent="0.2">
      <c r="A321" s="239" t="s">
        <v>3272</v>
      </c>
      <c r="B321" s="239" t="s">
        <v>30</v>
      </c>
      <c r="C321" s="239" t="s">
        <v>776</v>
      </c>
      <c r="D321" s="239" t="s">
        <v>777</v>
      </c>
      <c r="E321" s="239">
        <v>5</v>
      </c>
      <c r="I321" s="239" t="s">
        <v>36</v>
      </c>
      <c r="J321" s="240">
        <v>62</v>
      </c>
      <c r="K321" s="240">
        <v>8</v>
      </c>
      <c r="L321" s="239" t="s">
        <v>3275</v>
      </c>
      <c r="M321" s="239" t="s">
        <v>3276</v>
      </c>
      <c r="N321" s="239" t="s">
        <v>3276</v>
      </c>
      <c r="O321" s="240" t="s">
        <v>3276</v>
      </c>
      <c r="P321" s="239" t="s">
        <v>36</v>
      </c>
      <c r="Q321" s="240" t="s">
        <v>34</v>
      </c>
      <c r="R321" s="239" t="s">
        <v>40</v>
      </c>
      <c r="S321" s="239"/>
      <c r="W321" s="239" t="s">
        <v>909</v>
      </c>
      <c r="X321" s="239">
        <v>91</v>
      </c>
      <c r="Y321" s="239">
        <v>98</v>
      </c>
      <c r="Z321" s="239">
        <v>89</v>
      </c>
      <c r="AA321" s="239">
        <v>93</v>
      </c>
      <c r="AB321" s="239">
        <v>0</v>
      </c>
    </row>
    <row r="322" spans="1:28" x14ac:dyDescent="0.2">
      <c r="A322" s="239" t="s">
        <v>3272</v>
      </c>
      <c r="B322" s="239" t="s">
        <v>30</v>
      </c>
      <c r="C322" s="239" t="s">
        <v>778</v>
      </c>
      <c r="D322" s="239" t="s">
        <v>779</v>
      </c>
      <c r="E322" s="239">
        <v>5</v>
      </c>
      <c r="F322" s="239">
        <v>438</v>
      </c>
      <c r="I322" s="239" t="s">
        <v>36</v>
      </c>
      <c r="J322" s="240">
        <v>72</v>
      </c>
      <c r="K322" s="240">
        <v>8</v>
      </c>
      <c r="L322" s="239" t="s">
        <v>3275</v>
      </c>
      <c r="M322" s="239" t="s">
        <v>3276</v>
      </c>
      <c r="N322" s="239" t="s">
        <v>3276</v>
      </c>
      <c r="O322" s="240" t="s">
        <v>3276</v>
      </c>
      <c r="P322" s="239" t="s">
        <v>36</v>
      </c>
      <c r="Q322" s="240" t="s">
        <v>34</v>
      </c>
      <c r="R322" s="239" t="s">
        <v>681</v>
      </c>
      <c r="S322" s="239" t="s">
        <v>46</v>
      </c>
      <c r="T322" s="239" t="s">
        <v>46</v>
      </c>
      <c r="U322" s="239" t="s">
        <v>46</v>
      </c>
      <c r="V322" s="239" t="s">
        <v>214</v>
      </c>
      <c r="W322" s="239" t="s">
        <v>46</v>
      </c>
      <c r="X322" s="239">
        <v>68</v>
      </c>
      <c r="Y322" s="239">
        <v>81</v>
      </c>
      <c r="Z322" s="239">
        <v>39</v>
      </c>
      <c r="AA322" s="239">
        <v>66</v>
      </c>
      <c r="AB322" s="239">
        <v>0</v>
      </c>
    </row>
    <row r="323" spans="1:28" x14ac:dyDescent="0.2">
      <c r="A323" s="239" t="s">
        <v>3272</v>
      </c>
      <c r="B323" s="239" t="s">
        <v>30</v>
      </c>
      <c r="C323" s="239" t="s">
        <v>780</v>
      </c>
      <c r="D323" s="239" t="s">
        <v>781</v>
      </c>
      <c r="E323" s="239">
        <v>5</v>
      </c>
      <c r="F323" s="239">
        <v>452</v>
      </c>
      <c r="I323" s="239" t="s">
        <v>36</v>
      </c>
      <c r="J323" s="240">
        <v>74</v>
      </c>
      <c r="K323" s="240">
        <v>8</v>
      </c>
      <c r="L323" s="239" t="s">
        <v>3275</v>
      </c>
      <c r="M323" s="239" t="s">
        <v>3276</v>
      </c>
      <c r="N323" s="239" t="s">
        <v>3276</v>
      </c>
      <c r="O323" s="240" t="s">
        <v>3276</v>
      </c>
      <c r="P323" s="239" t="s">
        <v>36</v>
      </c>
      <c r="Q323" s="240" t="s">
        <v>34</v>
      </c>
      <c r="R323" s="239" t="s">
        <v>681</v>
      </c>
      <c r="S323" s="239" t="s">
        <v>104</v>
      </c>
      <c r="T323" s="239" t="s">
        <v>104</v>
      </c>
      <c r="U323" s="239" t="s">
        <v>46</v>
      </c>
      <c r="V323" s="239" t="s">
        <v>57</v>
      </c>
      <c r="W323" s="239" t="s">
        <v>57</v>
      </c>
      <c r="X323" s="239">
        <v>65</v>
      </c>
      <c r="Y323" s="239">
        <v>69</v>
      </c>
      <c r="Z323" s="239">
        <v>35</v>
      </c>
      <c r="AA323" s="239">
        <v>44</v>
      </c>
      <c r="AB323" s="239">
        <v>0</v>
      </c>
    </row>
    <row r="324" spans="1:28" x14ac:dyDescent="0.2">
      <c r="A324" s="239" t="s">
        <v>3272</v>
      </c>
      <c r="B324" s="239" t="s">
        <v>30</v>
      </c>
      <c r="C324" s="239" t="s">
        <v>782</v>
      </c>
      <c r="D324" s="239" t="s">
        <v>783</v>
      </c>
      <c r="E324" s="239">
        <v>5</v>
      </c>
      <c r="F324" s="239">
        <v>412</v>
      </c>
      <c r="I324" s="239" t="s">
        <v>36</v>
      </c>
      <c r="J324" s="240">
        <v>74</v>
      </c>
      <c r="K324" s="240">
        <v>8</v>
      </c>
      <c r="L324" s="239" t="s">
        <v>3275</v>
      </c>
      <c r="M324" s="239" t="s">
        <v>3276</v>
      </c>
      <c r="N324" s="239" t="s">
        <v>3276</v>
      </c>
      <c r="O324" s="240" t="s">
        <v>3276</v>
      </c>
      <c r="P324" s="239" t="s">
        <v>36</v>
      </c>
      <c r="Q324" s="240" t="s">
        <v>34</v>
      </c>
      <c r="R324" s="239" t="s">
        <v>681</v>
      </c>
      <c r="S324" s="239" t="s">
        <v>46</v>
      </c>
      <c r="T324" s="239" t="s">
        <v>214</v>
      </c>
      <c r="U324" s="239" t="s">
        <v>46</v>
      </c>
      <c r="V324" s="239" t="s">
        <v>214</v>
      </c>
      <c r="W324" s="239" t="s">
        <v>46</v>
      </c>
      <c r="X324" s="239">
        <v>74</v>
      </c>
      <c r="Y324" s="239">
        <v>82</v>
      </c>
      <c r="Z324" s="239">
        <v>45</v>
      </c>
      <c r="AA324" s="239">
        <v>62</v>
      </c>
      <c r="AB324" s="239">
        <v>0</v>
      </c>
    </row>
    <row r="325" spans="1:28" x14ac:dyDescent="0.2">
      <c r="A325" s="239" t="s">
        <v>3272</v>
      </c>
      <c r="B325" s="239" t="s">
        <v>30</v>
      </c>
      <c r="C325" s="239" t="s">
        <v>784</v>
      </c>
      <c r="D325" s="239" t="s">
        <v>785</v>
      </c>
      <c r="E325" s="239">
        <v>5</v>
      </c>
      <c r="F325" s="239">
        <v>511</v>
      </c>
      <c r="I325" s="239" t="s">
        <v>36</v>
      </c>
      <c r="J325" s="240">
        <v>77</v>
      </c>
      <c r="K325" s="240">
        <v>8</v>
      </c>
      <c r="M325" s="239" t="s">
        <v>3276</v>
      </c>
      <c r="N325" s="239" t="s">
        <v>3274</v>
      </c>
      <c r="O325" s="240" t="s">
        <v>3276</v>
      </c>
      <c r="P325" s="239" t="s">
        <v>36</v>
      </c>
      <c r="Q325" s="240" t="s">
        <v>34</v>
      </c>
      <c r="R325" s="239" t="s">
        <v>681</v>
      </c>
      <c r="S325" s="239" t="s">
        <v>33</v>
      </c>
      <c r="T325" s="239" t="s">
        <v>104</v>
      </c>
      <c r="U325" s="239" t="s">
        <v>104</v>
      </c>
      <c r="V325" s="239" t="s">
        <v>57</v>
      </c>
      <c r="W325" s="239" t="s">
        <v>104</v>
      </c>
      <c r="X325" s="239">
        <v>57</v>
      </c>
      <c r="Y325" s="239">
        <v>64</v>
      </c>
      <c r="Z325" s="239">
        <v>29</v>
      </c>
      <c r="AA325" s="239">
        <v>42</v>
      </c>
      <c r="AB325" s="239">
        <v>0</v>
      </c>
    </row>
    <row r="326" spans="1:28" x14ac:dyDescent="0.2">
      <c r="A326" s="239" t="s">
        <v>3272</v>
      </c>
      <c r="B326" s="239" t="s">
        <v>30</v>
      </c>
      <c r="C326" s="239" t="s">
        <v>786</v>
      </c>
      <c r="D326" s="239" t="s">
        <v>787</v>
      </c>
      <c r="E326" s="239">
        <v>5</v>
      </c>
      <c r="F326" s="239">
        <v>472</v>
      </c>
      <c r="I326" s="239" t="s">
        <v>36</v>
      </c>
      <c r="J326" s="240">
        <v>79</v>
      </c>
      <c r="K326" s="240">
        <v>7</v>
      </c>
      <c r="M326" s="239" t="s">
        <v>3274</v>
      </c>
      <c r="N326" s="239" t="s">
        <v>3274</v>
      </c>
      <c r="O326" s="240" t="s">
        <v>3276</v>
      </c>
      <c r="P326" s="239" t="s">
        <v>36</v>
      </c>
      <c r="Q326" s="240" t="s">
        <v>36</v>
      </c>
      <c r="R326" s="239" t="s">
        <v>681</v>
      </c>
      <c r="S326" s="239" t="s">
        <v>57</v>
      </c>
      <c r="T326" s="239" t="s">
        <v>57</v>
      </c>
      <c r="U326" s="239" t="s">
        <v>57</v>
      </c>
      <c r="V326" s="239" t="s">
        <v>46</v>
      </c>
      <c r="W326" s="239" t="s">
        <v>57</v>
      </c>
      <c r="X326" s="239">
        <v>58</v>
      </c>
      <c r="Y326" s="239">
        <v>70</v>
      </c>
      <c r="Z326" s="239">
        <v>26</v>
      </c>
      <c r="AA326" s="239">
        <v>45</v>
      </c>
      <c r="AB326" s="239">
        <v>0</v>
      </c>
    </row>
    <row r="327" spans="1:28" x14ac:dyDescent="0.2">
      <c r="A327" s="239" t="s">
        <v>3272</v>
      </c>
      <c r="B327" s="239" t="s">
        <v>30</v>
      </c>
      <c r="C327" s="239" t="s">
        <v>788</v>
      </c>
      <c r="D327" s="239" t="s">
        <v>789</v>
      </c>
      <c r="E327" s="239">
        <v>5</v>
      </c>
      <c r="F327" s="239">
        <v>511</v>
      </c>
      <c r="I327" s="239" t="s">
        <v>36</v>
      </c>
      <c r="J327" s="240">
        <v>74</v>
      </c>
      <c r="K327" s="240">
        <v>8</v>
      </c>
      <c r="M327" s="239" t="s">
        <v>3276</v>
      </c>
      <c r="N327" s="239" t="s">
        <v>3274</v>
      </c>
      <c r="O327" s="240" t="s">
        <v>3276</v>
      </c>
      <c r="P327" s="239" t="s">
        <v>36</v>
      </c>
      <c r="Q327" s="240" t="s">
        <v>36</v>
      </c>
      <c r="R327" s="239" t="s">
        <v>681</v>
      </c>
      <c r="S327" s="239" t="s">
        <v>33</v>
      </c>
      <c r="T327" s="239" t="s">
        <v>57</v>
      </c>
      <c r="U327" s="239" t="s">
        <v>104</v>
      </c>
      <c r="V327" s="239" t="s">
        <v>57</v>
      </c>
      <c r="W327" s="239" t="s">
        <v>57</v>
      </c>
      <c r="X327" s="239">
        <v>57</v>
      </c>
      <c r="Y327" s="239">
        <v>64</v>
      </c>
      <c r="Z327" s="239">
        <v>25</v>
      </c>
      <c r="AA327" s="239">
        <v>40</v>
      </c>
      <c r="AB327" s="239">
        <v>0</v>
      </c>
    </row>
    <row r="328" spans="1:28" x14ac:dyDescent="0.2">
      <c r="A328" s="239" t="s">
        <v>3272</v>
      </c>
      <c r="B328" s="239" t="s">
        <v>30</v>
      </c>
      <c r="C328" s="239" t="s">
        <v>790</v>
      </c>
      <c r="D328" s="239" t="s">
        <v>791</v>
      </c>
      <c r="E328" s="239">
        <v>5</v>
      </c>
      <c r="F328" s="239">
        <v>389</v>
      </c>
      <c r="I328" s="239" t="s">
        <v>36</v>
      </c>
      <c r="J328" s="240">
        <v>77</v>
      </c>
      <c r="K328" s="240">
        <v>8</v>
      </c>
      <c r="L328" s="239" t="s">
        <v>3276</v>
      </c>
      <c r="M328" s="239" t="s">
        <v>3276</v>
      </c>
      <c r="N328" s="239" t="s">
        <v>3276</v>
      </c>
      <c r="O328" s="240" t="s">
        <v>3277</v>
      </c>
      <c r="P328" s="239" t="s">
        <v>36</v>
      </c>
      <c r="Q328" s="240" t="s">
        <v>34</v>
      </c>
      <c r="R328" s="239" t="s">
        <v>681</v>
      </c>
      <c r="S328" s="239" t="s">
        <v>214</v>
      </c>
      <c r="T328" s="239" t="s">
        <v>214</v>
      </c>
      <c r="U328" s="239" t="s">
        <v>46</v>
      </c>
      <c r="V328" s="239" t="s">
        <v>214</v>
      </c>
      <c r="W328" s="239" t="s">
        <v>46</v>
      </c>
      <c r="X328" s="239">
        <v>83</v>
      </c>
      <c r="Y328" s="239">
        <v>90</v>
      </c>
      <c r="Z328" s="239">
        <v>47</v>
      </c>
      <c r="AA328" s="239">
        <v>66</v>
      </c>
      <c r="AB328" s="239">
        <v>1</v>
      </c>
    </row>
    <row r="329" spans="1:28" x14ac:dyDescent="0.2">
      <c r="A329" s="239" t="s">
        <v>3272</v>
      </c>
      <c r="B329" s="239" t="s">
        <v>30</v>
      </c>
      <c r="C329" s="239" t="s">
        <v>800</v>
      </c>
      <c r="D329" s="239" t="s">
        <v>801</v>
      </c>
      <c r="E329" s="239">
        <v>5</v>
      </c>
      <c r="I329" s="239" t="s">
        <v>36</v>
      </c>
      <c r="J329" s="240">
        <v>77</v>
      </c>
      <c r="K329" s="240">
        <v>3</v>
      </c>
      <c r="M329" s="239" t="s">
        <v>3275</v>
      </c>
      <c r="N329" s="239" t="s">
        <v>3276</v>
      </c>
      <c r="O329" s="240" t="s">
        <v>3275</v>
      </c>
      <c r="P329" s="239" t="s">
        <v>36</v>
      </c>
      <c r="Q329" s="240" t="s">
        <v>34</v>
      </c>
      <c r="R329" s="239" t="s">
        <v>40</v>
      </c>
      <c r="S329" s="239" t="s">
        <v>214</v>
      </c>
      <c r="T329" s="239" t="s">
        <v>802</v>
      </c>
      <c r="U329" s="239"/>
      <c r="X329" s="239">
        <v>100</v>
      </c>
      <c r="Y329" s="239"/>
      <c r="Z329" s="239">
        <v>86</v>
      </c>
      <c r="AA329" s="239"/>
      <c r="AB329" s="239">
        <v>0</v>
      </c>
    </row>
    <row r="330" spans="1:28" x14ac:dyDescent="0.2">
      <c r="A330" s="239" t="s">
        <v>3272</v>
      </c>
      <c r="B330" s="239" t="s">
        <v>30</v>
      </c>
      <c r="C330" s="239" t="s">
        <v>803</v>
      </c>
      <c r="D330" s="239" t="s">
        <v>804</v>
      </c>
      <c r="E330" s="239">
        <v>5</v>
      </c>
      <c r="I330" s="239" t="s">
        <v>36</v>
      </c>
      <c r="J330" s="240">
        <v>72</v>
      </c>
      <c r="K330" s="240">
        <v>3</v>
      </c>
      <c r="M330" s="239" t="s">
        <v>3275</v>
      </c>
      <c r="N330" s="239" t="s">
        <v>3275</v>
      </c>
      <c r="O330" s="240" t="s">
        <v>3275</v>
      </c>
      <c r="P330" s="239" t="s">
        <v>36</v>
      </c>
      <c r="Q330" s="240" t="s">
        <v>36</v>
      </c>
      <c r="R330" s="239" t="s">
        <v>40</v>
      </c>
      <c r="S330" s="239"/>
      <c r="X330" s="239">
        <v>93</v>
      </c>
      <c r="Y330" s="239"/>
      <c r="Z330" s="239">
        <v>87</v>
      </c>
      <c r="AA330" s="239"/>
      <c r="AB330" s="239">
        <v>0</v>
      </c>
    </row>
    <row r="331" spans="1:28" x14ac:dyDescent="0.2">
      <c r="A331" s="239" t="s">
        <v>3272</v>
      </c>
      <c r="B331" s="239" t="s">
        <v>30</v>
      </c>
      <c r="C331" s="239" t="s">
        <v>807</v>
      </c>
      <c r="D331" s="239" t="s">
        <v>808</v>
      </c>
      <c r="E331" s="239">
        <v>5</v>
      </c>
      <c r="I331" s="239" t="s">
        <v>36</v>
      </c>
      <c r="J331" s="240">
        <v>92</v>
      </c>
      <c r="K331" s="240">
        <v>3</v>
      </c>
      <c r="M331" s="239" t="s">
        <v>3275</v>
      </c>
      <c r="N331" s="239" t="s">
        <v>3275</v>
      </c>
      <c r="O331" s="240" t="s">
        <v>3273</v>
      </c>
      <c r="P331" s="239" t="s">
        <v>36</v>
      </c>
      <c r="Q331" s="240" t="s">
        <v>36</v>
      </c>
      <c r="R331" s="239" t="s">
        <v>40</v>
      </c>
      <c r="S331" s="239"/>
      <c r="X331" s="239">
        <v>96</v>
      </c>
      <c r="Y331" s="239"/>
      <c r="Z331" s="239">
        <v>62</v>
      </c>
      <c r="AA331" s="239"/>
      <c r="AB331" s="239">
        <v>0</v>
      </c>
    </row>
    <row r="332" spans="1:28" x14ac:dyDescent="0.2">
      <c r="A332" s="239" t="s">
        <v>3272</v>
      </c>
      <c r="B332" s="239" t="s">
        <v>30</v>
      </c>
      <c r="C332" s="239" t="s">
        <v>809</v>
      </c>
      <c r="D332" s="239" t="s">
        <v>810</v>
      </c>
      <c r="E332" s="239">
        <v>5</v>
      </c>
      <c r="F332" s="239">
        <v>623</v>
      </c>
      <c r="I332" s="239" t="s">
        <v>36</v>
      </c>
      <c r="J332" s="240">
        <v>92</v>
      </c>
      <c r="K332" s="240">
        <v>2</v>
      </c>
      <c r="N332" s="239" t="s">
        <v>3273</v>
      </c>
      <c r="O332" s="240" t="s">
        <v>3273</v>
      </c>
      <c r="P332" s="239" t="s">
        <v>36</v>
      </c>
      <c r="Q332" s="240" t="s">
        <v>36</v>
      </c>
      <c r="R332" s="239" t="s">
        <v>681</v>
      </c>
      <c r="S332" s="239" t="s">
        <v>33</v>
      </c>
      <c r="T332" s="239" t="s">
        <v>104</v>
      </c>
      <c r="U332" s="239" t="s">
        <v>33</v>
      </c>
      <c r="V332" s="239" t="s">
        <v>33</v>
      </c>
      <c r="W332" s="239" t="s">
        <v>33</v>
      </c>
      <c r="X332" s="239">
        <v>23</v>
      </c>
      <c r="Y332" s="239">
        <v>24</v>
      </c>
      <c r="Z332" s="239">
        <v>5</v>
      </c>
      <c r="AA332" s="239">
        <v>10</v>
      </c>
      <c r="AB332" s="239">
        <v>0</v>
      </c>
    </row>
    <row r="333" spans="1:28" x14ac:dyDescent="0.2">
      <c r="A333" s="239" t="s">
        <v>3272</v>
      </c>
      <c r="B333" s="239" t="s">
        <v>30</v>
      </c>
      <c r="C333" s="239" t="s">
        <v>811</v>
      </c>
      <c r="D333" s="239" t="s">
        <v>812</v>
      </c>
      <c r="E333" s="239">
        <v>5</v>
      </c>
      <c r="H333" s="239" t="s">
        <v>3278</v>
      </c>
      <c r="I333" s="239" t="s">
        <v>36</v>
      </c>
      <c r="J333" s="240">
        <v>92</v>
      </c>
      <c r="K333" s="240">
        <v>8</v>
      </c>
      <c r="M333" s="239" t="s">
        <v>3274</v>
      </c>
      <c r="N333" s="239" t="s">
        <v>3274</v>
      </c>
      <c r="O333" s="240" t="s">
        <v>3274</v>
      </c>
      <c r="P333" s="239" t="s">
        <v>36</v>
      </c>
      <c r="Q333" s="240" t="s">
        <v>34</v>
      </c>
      <c r="R333" s="239" t="s">
        <v>681</v>
      </c>
      <c r="S333" s="239"/>
      <c r="W333" s="239" t="s">
        <v>909</v>
      </c>
      <c r="X333" s="239">
        <v>83</v>
      </c>
      <c r="Y333" s="239">
        <v>78</v>
      </c>
      <c r="Z333" s="239">
        <v>83</v>
      </c>
      <c r="AA333" s="239">
        <v>65</v>
      </c>
      <c r="AB333" s="239">
        <v>0</v>
      </c>
    </row>
    <row r="334" spans="1:28" x14ac:dyDescent="0.2">
      <c r="A334" s="239" t="s">
        <v>3272</v>
      </c>
      <c r="B334" s="239" t="s">
        <v>30</v>
      </c>
      <c r="C334" s="239" t="s">
        <v>813</v>
      </c>
      <c r="D334" s="239" t="s">
        <v>814</v>
      </c>
      <c r="E334" s="239">
        <v>5</v>
      </c>
      <c r="H334" s="239" t="s">
        <v>3278</v>
      </c>
      <c r="I334" s="239" t="s">
        <v>36</v>
      </c>
      <c r="J334" s="240">
        <v>95</v>
      </c>
      <c r="K334" s="240">
        <v>8</v>
      </c>
      <c r="L334" s="239" t="s">
        <v>3273</v>
      </c>
      <c r="M334" s="239" t="s">
        <v>3274</v>
      </c>
      <c r="N334" s="239" t="s">
        <v>3274</v>
      </c>
      <c r="O334" s="240" t="s">
        <v>3274</v>
      </c>
      <c r="P334" s="239" t="s">
        <v>36</v>
      </c>
      <c r="Q334" s="240" t="s">
        <v>34</v>
      </c>
      <c r="R334" s="239" t="s">
        <v>40</v>
      </c>
      <c r="S334" s="239"/>
      <c r="V334" s="239" t="s">
        <v>909</v>
      </c>
      <c r="W334" s="239" t="s">
        <v>909</v>
      </c>
      <c r="X334" s="239">
        <v>95</v>
      </c>
      <c r="Y334" s="239">
        <v>96</v>
      </c>
      <c r="Z334" s="239">
        <v>94</v>
      </c>
      <c r="AA334" s="239">
        <v>91</v>
      </c>
      <c r="AB334" s="239">
        <v>0</v>
      </c>
    </row>
    <row r="335" spans="1:28" x14ac:dyDescent="0.2">
      <c r="A335" s="239" t="s">
        <v>3272</v>
      </c>
      <c r="B335" s="239" t="s">
        <v>30</v>
      </c>
      <c r="C335" s="239" t="s">
        <v>817</v>
      </c>
      <c r="D335" s="239" t="s">
        <v>818</v>
      </c>
      <c r="E335" s="239">
        <v>5</v>
      </c>
      <c r="H335" s="239" t="s">
        <v>3278</v>
      </c>
      <c r="I335" s="239" t="s">
        <v>36</v>
      </c>
      <c r="J335" s="240">
        <v>74</v>
      </c>
      <c r="K335" s="240">
        <v>8</v>
      </c>
      <c r="L335" s="239" t="s">
        <v>3273</v>
      </c>
      <c r="M335" s="239" t="s">
        <v>3274</v>
      </c>
      <c r="N335" s="239" t="s">
        <v>3276</v>
      </c>
      <c r="O335" s="240" t="s">
        <v>3276</v>
      </c>
      <c r="P335" s="239" t="s">
        <v>36</v>
      </c>
      <c r="Q335" s="240" t="s">
        <v>34</v>
      </c>
      <c r="R335" s="239" t="s">
        <v>40</v>
      </c>
      <c r="S335" s="239" t="s">
        <v>214</v>
      </c>
      <c r="T335" s="239"/>
      <c r="W335" s="239" t="s">
        <v>909</v>
      </c>
      <c r="X335" s="239">
        <v>94</v>
      </c>
      <c r="Y335" s="239">
        <v>95</v>
      </c>
      <c r="Z335" s="239">
        <v>57</v>
      </c>
      <c r="AA335" s="239">
        <v>74</v>
      </c>
      <c r="AB335" s="239">
        <v>0</v>
      </c>
    </row>
    <row r="336" spans="1:28" x14ac:dyDescent="0.2">
      <c r="A336" s="239" t="s">
        <v>3272</v>
      </c>
      <c r="B336" s="239" t="s">
        <v>30</v>
      </c>
      <c r="C336" s="239" t="s">
        <v>819</v>
      </c>
      <c r="D336" s="239" t="s">
        <v>820</v>
      </c>
      <c r="E336" s="239">
        <v>5</v>
      </c>
      <c r="H336" s="239" t="s">
        <v>3278</v>
      </c>
      <c r="I336" s="239" t="s">
        <v>36</v>
      </c>
      <c r="J336" s="240">
        <v>92</v>
      </c>
      <c r="K336" s="240">
        <v>8</v>
      </c>
      <c r="L336" s="239" t="s">
        <v>3273</v>
      </c>
      <c r="M336" s="239" t="s">
        <v>3276</v>
      </c>
      <c r="N336" s="239" t="s">
        <v>3274</v>
      </c>
      <c r="O336" s="240" t="s">
        <v>3274</v>
      </c>
      <c r="P336" s="239" t="s">
        <v>36</v>
      </c>
      <c r="Q336" s="240" t="s">
        <v>34</v>
      </c>
      <c r="R336" s="239" t="s">
        <v>40</v>
      </c>
      <c r="S336" s="239"/>
      <c r="T336" s="239" t="s">
        <v>214</v>
      </c>
      <c r="U336" s="239"/>
      <c r="V336" s="239" t="s">
        <v>909</v>
      </c>
      <c r="W336" s="239" t="s">
        <v>909</v>
      </c>
      <c r="X336" s="239">
        <v>97</v>
      </c>
      <c r="Y336" s="239">
        <v>95</v>
      </c>
      <c r="Z336" s="239">
        <v>95</v>
      </c>
      <c r="AA336" s="239">
        <v>81</v>
      </c>
      <c r="AB336" s="239">
        <v>0</v>
      </c>
    </row>
    <row r="337" spans="1:28" x14ac:dyDescent="0.2">
      <c r="A337" s="239" t="s">
        <v>3272</v>
      </c>
      <c r="B337" s="239" t="s">
        <v>30</v>
      </c>
      <c r="C337" s="239" t="s">
        <v>821</v>
      </c>
      <c r="D337" s="239" t="s">
        <v>822</v>
      </c>
      <c r="E337" s="239">
        <v>5</v>
      </c>
      <c r="I337" s="239" t="s">
        <v>36</v>
      </c>
      <c r="J337" s="240">
        <v>56</v>
      </c>
      <c r="K337" s="240">
        <v>8</v>
      </c>
      <c r="L337" s="239" t="s">
        <v>3275</v>
      </c>
      <c r="M337" s="239" t="s">
        <v>3276</v>
      </c>
      <c r="N337" s="239" t="s">
        <v>3276</v>
      </c>
      <c r="O337" s="240" t="s">
        <v>3276</v>
      </c>
      <c r="P337" s="239" t="s">
        <v>36</v>
      </c>
      <c r="Q337" s="240" t="s">
        <v>34</v>
      </c>
      <c r="R337" s="239" t="s">
        <v>40</v>
      </c>
      <c r="S337" s="239"/>
      <c r="X337" s="239">
        <v>60</v>
      </c>
      <c r="Y337" s="239">
        <v>95</v>
      </c>
      <c r="Z337" s="239">
        <v>65</v>
      </c>
      <c r="AA337" s="239">
        <v>96</v>
      </c>
      <c r="AB337" s="239">
        <v>0</v>
      </c>
    </row>
    <row r="338" spans="1:28" x14ac:dyDescent="0.2">
      <c r="A338" s="239" t="s">
        <v>3272</v>
      </c>
      <c r="B338" s="239" t="s">
        <v>30</v>
      </c>
      <c r="C338" s="239" t="s">
        <v>823</v>
      </c>
      <c r="D338" s="239" t="s">
        <v>824</v>
      </c>
      <c r="E338" s="239">
        <v>5</v>
      </c>
      <c r="H338" s="239" t="s">
        <v>3279</v>
      </c>
      <c r="I338" s="239" t="s">
        <v>36</v>
      </c>
      <c r="J338" s="240">
        <v>97</v>
      </c>
      <c r="K338" s="240">
        <v>8</v>
      </c>
      <c r="L338" s="239" t="s">
        <v>3275</v>
      </c>
      <c r="M338" s="239" t="s">
        <v>3276</v>
      </c>
      <c r="N338" s="239" t="s">
        <v>3274</v>
      </c>
      <c r="O338" s="240" t="s">
        <v>3274</v>
      </c>
      <c r="P338" s="239" t="s">
        <v>36</v>
      </c>
      <c r="Q338" s="240" t="s">
        <v>34</v>
      </c>
      <c r="R338" s="239" t="s">
        <v>681</v>
      </c>
      <c r="S338" s="239"/>
      <c r="T338" s="239" t="s">
        <v>214</v>
      </c>
      <c r="U338" s="239"/>
      <c r="V338" s="239" t="s">
        <v>909</v>
      </c>
      <c r="W338" s="239" t="s">
        <v>909</v>
      </c>
      <c r="X338" s="239">
        <v>88</v>
      </c>
      <c r="Y338" s="239">
        <v>96</v>
      </c>
      <c r="Z338" s="239">
        <v>70</v>
      </c>
      <c r="AA338" s="239">
        <v>91</v>
      </c>
      <c r="AB338" s="239">
        <v>0</v>
      </c>
    </row>
    <row r="339" spans="1:28" x14ac:dyDescent="0.2">
      <c r="A339" s="239" t="s">
        <v>3272</v>
      </c>
      <c r="B339" s="239" t="s">
        <v>30</v>
      </c>
      <c r="C339" s="239" t="s">
        <v>827</v>
      </c>
      <c r="D339" s="239" t="s">
        <v>828</v>
      </c>
      <c r="E339" s="239">
        <v>5</v>
      </c>
      <c r="I339" s="239" t="s">
        <v>36</v>
      </c>
      <c r="J339" s="240">
        <v>64</v>
      </c>
      <c r="K339" s="240">
        <v>8</v>
      </c>
      <c r="L339" s="239" t="s">
        <v>3275</v>
      </c>
      <c r="M339" s="239" t="s">
        <v>3276</v>
      </c>
      <c r="N339" s="239" t="s">
        <v>3276</v>
      </c>
      <c r="O339" s="240" t="s">
        <v>3276</v>
      </c>
      <c r="P339" s="239" t="s">
        <v>36</v>
      </c>
      <c r="Q339" s="240" t="s">
        <v>34</v>
      </c>
      <c r="R339" s="239" t="s">
        <v>40</v>
      </c>
      <c r="S339" s="239"/>
      <c r="X339" s="239">
        <v>59</v>
      </c>
      <c r="Y339" s="239">
        <v>67</v>
      </c>
      <c r="Z339" s="239">
        <v>62</v>
      </c>
      <c r="AA339" s="239">
        <v>80</v>
      </c>
      <c r="AB339" s="239">
        <v>0</v>
      </c>
    </row>
    <row r="340" spans="1:28" x14ac:dyDescent="0.2">
      <c r="A340" s="239" t="s">
        <v>3272</v>
      </c>
      <c r="B340" s="239" t="s">
        <v>30</v>
      </c>
      <c r="C340" s="239" t="s">
        <v>831</v>
      </c>
      <c r="D340" s="239" t="s">
        <v>832</v>
      </c>
      <c r="E340" s="239">
        <v>5</v>
      </c>
      <c r="I340" s="239" t="s">
        <v>36</v>
      </c>
      <c r="J340" s="240">
        <v>62</v>
      </c>
      <c r="K340" s="240">
        <v>7</v>
      </c>
      <c r="M340" s="239" t="s">
        <v>3276</v>
      </c>
      <c r="N340" s="239" t="s">
        <v>3276</v>
      </c>
      <c r="O340" s="240" t="s">
        <v>3276</v>
      </c>
      <c r="P340" s="239" t="s">
        <v>36</v>
      </c>
      <c r="Q340" s="240" t="s">
        <v>36</v>
      </c>
      <c r="R340" s="239" t="s">
        <v>40</v>
      </c>
      <c r="S340" s="239"/>
      <c r="T340" s="239" t="s">
        <v>802</v>
      </c>
      <c r="U340" s="239" t="s">
        <v>57</v>
      </c>
      <c r="V340" s="239" t="s">
        <v>214</v>
      </c>
      <c r="W340" s="239"/>
      <c r="X340" s="239">
        <v>75</v>
      </c>
      <c r="Y340" s="239"/>
      <c r="Z340" s="239">
        <v>80</v>
      </c>
      <c r="AA340" s="239"/>
      <c r="AB340" s="239">
        <v>0</v>
      </c>
    </row>
  </sheetData>
  <autoFilter ref="A2:AB34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479"/>
  <sheetViews>
    <sheetView zoomScaleNormal="100" workbookViewId="0">
      <pane xSplit="1" ySplit="2" topLeftCell="BB3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RowHeight="15" x14ac:dyDescent="0.25"/>
  <cols>
    <col min="1" max="1" width="6.7109375" style="13" customWidth="1"/>
    <col min="2" max="2" width="9.42578125" style="287" customWidth="1"/>
    <col min="3" max="3" width="7.85546875" style="55" customWidth="1"/>
    <col min="4" max="4" width="9.28515625" style="287" customWidth="1"/>
    <col min="5" max="5" width="8.42578125" style="59" customWidth="1"/>
    <col min="6" max="6" width="8.7109375" style="59" customWidth="1"/>
    <col min="7" max="7" width="8.28515625" style="60" customWidth="1"/>
    <col min="8" max="8" width="8.85546875" style="60" customWidth="1"/>
    <col min="9" max="9" width="8.7109375" style="60" customWidth="1"/>
    <col min="10" max="10" width="8.42578125" style="60" customWidth="1"/>
    <col min="11" max="11" width="8.140625" style="60" customWidth="1"/>
    <col min="12" max="12" width="8.7109375" style="60" customWidth="1"/>
    <col min="13" max="13" width="9.85546875" style="61" customWidth="1"/>
    <col min="14" max="14" width="8.5703125" style="287" bestFit="1" customWidth="1"/>
    <col min="15" max="15" width="6.28515625" style="55" customWidth="1"/>
    <col min="16" max="16" width="8.5703125" style="287" bestFit="1" customWidth="1"/>
    <col min="17" max="17" width="6.28515625" style="59" customWidth="1"/>
    <col min="18" max="18" width="7.140625" style="59" customWidth="1"/>
    <col min="19" max="19" width="9.140625" style="123" customWidth="1"/>
    <col min="20" max="20" width="7.85546875" style="60" bestFit="1" customWidth="1"/>
    <col min="21" max="21" width="6.5703125" style="123" bestFit="1" customWidth="1"/>
    <col min="22" max="22" width="9" style="60" bestFit="1" customWidth="1"/>
    <col min="23" max="23" width="6.28515625" style="60" customWidth="1"/>
    <col min="24" max="24" width="6.140625" style="60" bestFit="1" customWidth="1"/>
    <col min="25" max="25" width="9.5703125" customWidth="1"/>
    <col min="28" max="28" width="9.140625" style="30"/>
    <col min="31" max="31" width="11" style="30" customWidth="1"/>
    <col min="34" max="34" width="9.140625" style="30"/>
    <col min="37" max="37" width="11" customWidth="1"/>
    <col min="38" max="43" width="11" style="57" customWidth="1"/>
    <col min="44" max="44" width="11" style="129" customWidth="1"/>
    <col min="45" max="46" width="11" style="57" customWidth="1"/>
    <col min="56" max="56" width="9.140625" style="77"/>
    <col min="57" max="57" width="9.140625" style="78"/>
    <col min="58" max="58" width="9.140625" style="77"/>
    <col min="59" max="59" width="9.140625" style="87"/>
    <col min="60" max="60" width="9.140625" style="88"/>
    <col min="61" max="61" width="9.140625" style="87"/>
    <col min="62" max="62" width="9.140625" style="32"/>
    <col min="63" max="63" width="9.140625" style="30"/>
    <col min="64" max="64" width="11.28515625" style="32" customWidth="1"/>
    <col min="65" max="65" width="9.140625" style="90"/>
    <col min="66" max="66" width="11.28515625" style="90" customWidth="1"/>
    <col min="67" max="67" width="9.140625" style="90"/>
    <col min="92" max="92" width="9.140625" style="93"/>
    <col min="95" max="95" width="9.140625" style="93"/>
    <col min="116" max="116" width="9.140625" style="56"/>
    <col min="145" max="146" width="9.140625" style="34"/>
    <col min="147" max="147" width="24.7109375" style="102" customWidth="1"/>
  </cols>
  <sheetData>
    <row r="1" spans="1:147" s="219" customFormat="1" x14ac:dyDescent="0.25">
      <c r="A1" s="220">
        <f>COLUMN()</f>
        <v>1</v>
      </c>
      <c r="B1" s="289">
        <f>COLUMN()</f>
        <v>2</v>
      </c>
      <c r="C1" s="221">
        <f>COLUMN()</f>
        <v>3</v>
      </c>
      <c r="D1" s="289">
        <f>COLUMN()</f>
        <v>4</v>
      </c>
      <c r="E1" s="221">
        <f>COLUMN()</f>
        <v>5</v>
      </c>
      <c r="F1" s="221">
        <f>COLUMN()</f>
        <v>6</v>
      </c>
      <c r="G1" s="221">
        <f>COLUMN()</f>
        <v>7</v>
      </c>
      <c r="H1" s="221">
        <f>COLUMN()</f>
        <v>8</v>
      </c>
      <c r="I1" s="221">
        <f>COLUMN()</f>
        <v>9</v>
      </c>
      <c r="J1" s="221">
        <f>COLUMN()</f>
        <v>10</v>
      </c>
      <c r="K1" s="221">
        <f>COLUMN()</f>
        <v>11</v>
      </c>
      <c r="L1" s="221">
        <f>COLUMN()</f>
        <v>12</v>
      </c>
      <c r="M1" s="221">
        <f>COLUMN()</f>
        <v>13</v>
      </c>
      <c r="N1" s="284">
        <f>COLUMN()</f>
        <v>14</v>
      </c>
      <c r="O1" s="222">
        <f>COLUMN()</f>
        <v>15</v>
      </c>
      <c r="P1" s="284">
        <f>COLUMN()</f>
        <v>16</v>
      </c>
      <c r="Q1" s="222">
        <f>COLUMN()</f>
        <v>17</v>
      </c>
      <c r="R1" s="222">
        <f>COLUMN()</f>
        <v>18</v>
      </c>
      <c r="S1" s="222">
        <f>COLUMN()</f>
        <v>19</v>
      </c>
      <c r="T1" s="222">
        <f>COLUMN()</f>
        <v>20</v>
      </c>
      <c r="U1" s="222">
        <f>COLUMN()</f>
        <v>21</v>
      </c>
      <c r="V1" s="222">
        <f>COLUMN()</f>
        <v>22</v>
      </c>
      <c r="W1" s="222">
        <f>COLUMN()</f>
        <v>23</v>
      </c>
      <c r="X1" s="222">
        <f>COLUMN()</f>
        <v>24</v>
      </c>
      <c r="Y1" s="222">
        <f>COLUMN()</f>
        <v>25</v>
      </c>
      <c r="Z1" s="221">
        <f>COLUMN()</f>
        <v>26</v>
      </c>
      <c r="AA1" s="221">
        <f>COLUMN()</f>
        <v>27</v>
      </c>
      <c r="AB1" s="221">
        <f>COLUMN()</f>
        <v>28</v>
      </c>
      <c r="AC1" s="222">
        <f>COLUMN()</f>
        <v>29</v>
      </c>
      <c r="AD1" s="222">
        <f>COLUMN()</f>
        <v>30</v>
      </c>
      <c r="AE1" s="222">
        <f>COLUMN()</f>
        <v>31</v>
      </c>
      <c r="AF1" s="221">
        <f>COLUMN()</f>
        <v>32</v>
      </c>
      <c r="AG1" s="221">
        <f>COLUMN()</f>
        <v>33</v>
      </c>
      <c r="AH1" s="221">
        <f>COLUMN()</f>
        <v>34</v>
      </c>
      <c r="AI1" s="222">
        <f>COLUMN()</f>
        <v>35</v>
      </c>
      <c r="AJ1" s="222">
        <f>COLUMN()</f>
        <v>36</v>
      </c>
      <c r="AK1" s="222">
        <f>COLUMN()</f>
        <v>37</v>
      </c>
      <c r="AL1" s="223">
        <f>COLUMN()</f>
        <v>38</v>
      </c>
      <c r="AM1" s="223">
        <f>COLUMN()</f>
        <v>39</v>
      </c>
      <c r="AN1" s="223">
        <f>COLUMN()</f>
        <v>40</v>
      </c>
      <c r="AO1" s="223">
        <f>COLUMN()</f>
        <v>41</v>
      </c>
      <c r="AP1" s="223">
        <f>COLUMN()</f>
        <v>42</v>
      </c>
      <c r="AQ1" s="223">
        <f>COLUMN()</f>
        <v>43</v>
      </c>
      <c r="AR1" s="223">
        <f>COLUMN()</f>
        <v>44</v>
      </c>
      <c r="AS1" s="223">
        <f>COLUMN()</f>
        <v>45</v>
      </c>
      <c r="AT1" s="223">
        <f>COLUMN()</f>
        <v>46</v>
      </c>
      <c r="AU1" s="224">
        <f>COLUMN()</f>
        <v>47</v>
      </c>
      <c r="AV1" s="224">
        <f>COLUMN()</f>
        <v>48</v>
      </c>
      <c r="AW1" s="224">
        <f>COLUMN()</f>
        <v>49</v>
      </c>
      <c r="AX1" s="224">
        <f>COLUMN()</f>
        <v>50</v>
      </c>
      <c r="AY1" s="224">
        <f>COLUMN()</f>
        <v>51</v>
      </c>
      <c r="AZ1" s="224">
        <f>COLUMN()</f>
        <v>52</v>
      </c>
      <c r="BA1" s="224">
        <f>COLUMN()</f>
        <v>53</v>
      </c>
      <c r="BB1" s="224">
        <f>COLUMN()</f>
        <v>54</v>
      </c>
      <c r="BC1" s="225">
        <f>COLUMN()</f>
        <v>55</v>
      </c>
      <c r="BD1" s="226">
        <f>COLUMN()</f>
        <v>56</v>
      </c>
      <c r="BE1" s="226">
        <f>COLUMN()</f>
        <v>57</v>
      </c>
      <c r="BF1" s="226">
        <f>COLUMN()</f>
        <v>58</v>
      </c>
      <c r="BG1" s="227">
        <f>COLUMN()</f>
        <v>59</v>
      </c>
      <c r="BH1" s="227">
        <f>COLUMN()</f>
        <v>60</v>
      </c>
      <c r="BI1" s="227">
        <f>COLUMN()</f>
        <v>61</v>
      </c>
      <c r="BJ1" s="222">
        <f>COLUMN()</f>
        <v>62</v>
      </c>
      <c r="BK1" s="222">
        <f>COLUMN()</f>
        <v>63</v>
      </c>
      <c r="BL1" s="222">
        <f>COLUMN()</f>
        <v>64</v>
      </c>
      <c r="BM1" s="228">
        <f>COLUMN()</f>
        <v>65</v>
      </c>
      <c r="BN1" s="228">
        <f>COLUMN()</f>
        <v>66</v>
      </c>
      <c r="BO1" s="228">
        <f>COLUMN()</f>
        <v>67</v>
      </c>
      <c r="BP1" s="226">
        <f>COLUMN()</f>
        <v>68</v>
      </c>
      <c r="BQ1" s="226">
        <f>COLUMN()</f>
        <v>69</v>
      </c>
      <c r="BR1" s="226">
        <f>COLUMN()</f>
        <v>70</v>
      </c>
      <c r="BS1" s="226">
        <f>COLUMN()</f>
        <v>71</v>
      </c>
      <c r="BT1" s="226">
        <f>COLUMN()</f>
        <v>72</v>
      </c>
      <c r="BU1" s="226">
        <f>COLUMN()</f>
        <v>73</v>
      </c>
      <c r="BV1" s="226">
        <f>COLUMN()</f>
        <v>74</v>
      </c>
      <c r="BW1" s="226">
        <f>COLUMN()</f>
        <v>75</v>
      </c>
      <c r="BX1" s="226">
        <f>COLUMN()</f>
        <v>76</v>
      </c>
      <c r="BY1" s="226">
        <f>COLUMN()</f>
        <v>77</v>
      </c>
      <c r="BZ1" s="226">
        <f>COLUMN()</f>
        <v>78</v>
      </c>
      <c r="CA1" s="226">
        <f>COLUMN()</f>
        <v>79</v>
      </c>
      <c r="CB1" s="226">
        <f>COLUMN()</f>
        <v>80</v>
      </c>
      <c r="CC1" s="226">
        <f>COLUMN()</f>
        <v>81</v>
      </c>
      <c r="CD1" s="226">
        <f>COLUMN()</f>
        <v>82</v>
      </c>
      <c r="CE1" s="226">
        <f>COLUMN()</f>
        <v>83</v>
      </c>
      <c r="CF1" s="226">
        <f>COLUMN()</f>
        <v>84</v>
      </c>
      <c r="CG1" s="226">
        <f>COLUMN()</f>
        <v>85</v>
      </c>
      <c r="CH1" s="226">
        <f>COLUMN()</f>
        <v>86</v>
      </c>
      <c r="CI1" s="226">
        <f>COLUMN()</f>
        <v>87</v>
      </c>
      <c r="CJ1" s="226">
        <f>COLUMN()</f>
        <v>88</v>
      </c>
      <c r="CK1" s="226">
        <f>COLUMN()</f>
        <v>89</v>
      </c>
      <c r="CL1" s="226">
        <f>COLUMN()</f>
        <v>90</v>
      </c>
      <c r="CM1" s="226">
        <f>COLUMN()</f>
        <v>91</v>
      </c>
      <c r="CN1" s="229">
        <f>COLUMN()</f>
        <v>92</v>
      </c>
      <c r="CO1" s="229">
        <f>COLUMN()</f>
        <v>93</v>
      </c>
      <c r="CP1" s="229">
        <f>COLUMN()</f>
        <v>94</v>
      </c>
      <c r="CQ1" s="229">
        <f>COLUMN()</f>
        <v>95</v>
      </c>
      <c r="CR1" s="229">
        <f>COLUMN()</f>
        <v>96</v>
      </c>
      <c r="CS1" s="229">
        <f>COLUMN()</f>
        <v>97</v>
      </c>
      <c r="CT1" s="229">
        <f>COLUMN()</f>
        <v>98</v>
      </c>
      <c r="CU1" s="229">
        <f>COLUMN()</f>
        <v>99</v>
      </c>
      <c r="CV1" s="229">
        <f>COLUMN()</f>
        <v>100</v>
      </c>
      <c r="CW1" s="229">
        <f>COLUMN()</f>
        <v>101</v>
      </c>
      <c r="CX1" s="229">
        <f>COLUMN()</f>
        <v>102</v>
      </c>
      <c r="CY1" s="229">
        <f>COLUMN()</f>
        <v>103</v>
      </c>
      <c r="CZ1" s="229">
        <f>COLUMN()</f>
        <v>104</v>
      </c>
      <c r="DA1" s="229">
        <f>COLUMN()</f>
        <v>105</v>
      </c>
      <c r="DB1" s="229">
        <f>COLUMN()</f>
        <v>106</v>
      </c>
      <c r="DC1" s="229">
        <f>COLUMN()</f>
        <v>107</v>
      </c>
      <c r="DD1" s="229">
        <f>COLUMN()</f>
        <v>108</v>
      </c>
      <c r="DE1" s="229">
        <f>COLUMN()</f>
        <v>109</v>
      </c>
      <c r="DF1" s="229">
        <f>COLUMN()</f>
        <v>110</v>
      </c>
      <c r="DG1" s="229">
        <f>COLUMN()</f>
        <v>111</v>
      </c>
      <c r="DH1" s="229">
        <f>COLUMN()</f>
        <v>112</v>
      </c>
      <c r="DI1" s="229">
        <f>COLUMN()</f>
        <v>113</v>
      </c>
      <c r="DJ1" s="229">
        <f>COLUMN()</f>
        <v>114</v>
      </c>
      <c r="DK1" s="229">
        <f>COLUMN()</f>
        <v>115</v>
      </c>
      <c r="DL1" s="223">
        <f>COLUMN()</f>
        <v>116</v>
      </c>
      <c r="DM1" s="223">
        <f>COLUMN()</f>
        <v>117</v>
      </c>
      <c r="DN1" s="223">
        <f>COLUMN()</f>
        <v>118</v>
      </c>
      <c r="DO1" s="223">
        <f>COLUMN()</f>
        <v>119</v>
      </c>
      <c r="DP1" s="223">
        <f>COLUMN()</f>
        <v>120</v>
      </c>
      <c r="DQ1" s="223">
        <f>COLUMN()</f>
        <v>121</v>
      </c>
      <c r="DR1" s="223">
        <f>COLUMN()</f>
        <v>122</v>
      </c>
      <c r="DS1" s="223">
        <f>COLUMN()</f>
        <v>123</v>
      </c>
      <c r="DT1" s="223">
        <f>COLUMN()</f>
        <v>124</v>
      </c>
      <c r="DU1" s="223">
        <f>COLUMN()</f>
        <v>125</v>
      </c>
      <c r="DV1" s="223">
        <f>COLUMN()</f>
        <v>126</v>
      </c>
      <c r="DW1" s="223">
        <f>COLUMN()</f>
        <v>127</v>
      </c>
      <c r="DX1" s="223">
        <f>COLUMN()</f>
        <v>128</v>
      </c>
      <c r="DY1" s="223">
        <f>COLUMN()</f>
        <v>129</v>
      </c>
      <c r="DZ1" s="223">
        <f>COLUMN()</f>
        <v>130</v>
      </c>
      <c r="EA1" s="223">
        <f>COLUMN()</f>
        <v>131</v>
      </c>
      <c r="EB1" s="223">
        <f>COLUMN()</f>
        <v>132</v>
      </c>
      <c r="EC1" s="223">
        <f>COLUMN()</f>
        <v>133</v>
      </c>
      <c r="ED1" s="223">
        <f>COLUMN()</f>
        <v>134</v>
      </c>
      <c r="EE1" s="223">
        <f>COLUMN()</f>
        <v>135</v>
      </c>
      <c r="EF1" s="223">
        <f>COLUMN()</f>
        <v>136</v>
      </c>
      <c r="EG1" s="223">
        <f>COLUMN()</f>
        <v>137</v>
      </c>
      <c r="EH1" s="223">
        <f>COLUMN()</f>
        <v>138</v>
      </c>
      <c r="EI1" s="223">
        <f>COLUMN()</f>
        <v>139</v>
      </c>
    </row>
    <row r="2" spans="1:147" s="31" customFormat="1" ht="60" customHeight="1" x14ac:dyDescent="0.25">
      <c r="A2" s="26" t="s">
        <v>13</v>
      </c>
      <c r="B2" s="290" t="s">
        <v>3230</v>
      </c>
      <c r="C2" s="67" t="s">
        <v>3231</v>
      </c>
      <c r="D2" s="290" t="s">
        <v>3232</v>
      </c>
      <c r="E2" s="66" t="s">
        <v>3233</v>
      </c>
      <c r="F2" s="66" t="s">
        <v>3234</v>
      </c>
      <c r="G2" s="68" t="s">
        <v>3235</v>
      </c>
      <c r="H2" s="68" t="s">
        <v>3236</v>
      </c>
      <c r="I2" s="68" t="s">
        <v>3252</v>
      </c>
      <c r="J2" s="68" t="s">
        <v>3237</v>
      </c>
      <c r="K2" s="68" t="s">
        <v>3238</v>
      </c>
      <c r="L2" s="68" t="s">
        <v>3248</v>
      </c>
      <c r="M2" s="68" t="s">
        <v>3239</v>
      </c>
      <c r="N2" s="285" t="s">
        <v>3240</v>
      </c>
      <c r="O2" s="62" t="s">
        <v>3242</v>
      </c>
      <c r="P2" s="285" t="s">
        <v>3241</v>
      </c>
      <c r="Q2" s="63" t="s">
        <v>3243</v>
      </c>
      <c r="R2" s="63" t="s">
        <v>3244</v>
      </c>
      <c r="S2" s="122" t="s">
        <v>3251</v>
      </c>
      <c r="T2" s="64" t="s">
        <v>3245</v>
      </c>
      <c r="U2" s="122" t="s">
        <v>3253</v>
      </c>
      <c r="V2" s="64" t="s">
        <v>3246</v>
      </c>
      <c r="W2" s="64" t="s">
        <v>3247</v>
      </c>
      <c r="X2" s="64" t="s">
        <v>3249</v>
      </c>
      <c r="Y2" s="65" t="s">
        <v>3250</v>
      </c>
      <c r="Z2" s="71" t="s">
        <v>1303</v>
      </c>
      <c r="AA2" s="71" t="s">
        <v>1298</v>
      </c>
      <c r="AB2" s="71" t="s">
        <v>1304</v>
      </c>
      <c r="AC2" s="65" t="s">
        <v>1305</v>
      </c>
      <c r="AD2" s="65" t="s">
        <v>1298</v>
      </c>
      <c r="AE2" s="65" t="s">
        <v>1306</v>
      </c>
      <c r="AF2" s="71" t="s">
        <v>1307</v>
      </c>
      <c r="AG2" s="71" t="s">
        <v>1298</v>
      </c>
      <c r="AH2" s="71" t="s">
        <v>1308</v>
      </c>
      <c r="AI2" s="65" t="s">
        <v>1309</v>
      </c>
      <c r="AJ2" s="65" t="s">
        <v>1298</v>
      </c>
      <c r="AK2" s="65" t="s">
        <v>1310</v>
      </c>
      <c r="AL2" s="94" t="s">
        <v>2040</v>
      </c>
      <c r="AM2" s="94" t="s">
        <v>2108</v>
      </c>
      <c r="AN2" s="94" t="s">
        <v>2107</v>
      </c>
      <c r="AO2" s="94" t="s">
        <v>2106</v>
      </c>
      <c r="AP2" s="94" t="s">
        <v>2109</v>
      </c>
      <c r="AQ2" s="94" t="s">
        <v>2041</v>
      </c>
      <c r="AR2" s="127"/>
      <c r="AS2" s="94"/>
      <c r="AT2" s="94"/>
      <c r="AU2" s="73" t="s">
        <v>2025</v>
      </c>
      <c r="AV2" s="73" t="s">
        <v>2026</v>
      </c>
      <c r="AW2" s="73" t="s">
        <v>2027</v>
      </c>
      <c r="AX2" s="73" t="s">
        <v>2028</v>
      </c>
      <c r="AY2" s="73" t="s">
        <v>2029</v>
      </c>
      <c r="AZ2" s="73" t="s">
        <v>2030</v>
      </c>
      <c r="BA2" s="73" t="s">
        <v>2031</v>
      </c>
      <c r="BB2" s="73" t="s">
        <v>2032</v>
      </c>
      <c r="BC2" s="79" t="s">
        <v>2033</v>
      </c>
      <c r="BD2" s="80" t="s">
        <v>1311</v>
      </c>
      <c r="BE2" s="81" t="s">
        <v>1312</v>
      </c>
      <c r="BF2" s="80" t="s">
        <v>1313</v>
      </c>
      <c r="BG2" s="86" t="s">
        <v>2135</v>
      </c>
      <c r="BH2" s="154" t="s">
        <v>2138</v>
      </c>
      <c r="BI2" s="86" t="s">
        <v>2134</v>
      </c>
      <c r="BJ2" s="154" t="s">
        <v>2139</v>
      </c>
      <c r="BK2" s="85" t="s">
        <v>2136</v>
      </c>
      <c r="BL2" s="154" t="s">
        <v>2137</v>
      </c>
      <c r="BM2" s="85" t="s">
        <v>2140</v>
      </c>
      <c r="BN2" s="73" t="s">
        <v>2141</v>
      </c>
      <c r="BO2" s="89"/>
      <c r="BP2" s="81" t="s">
        <v>2259</v>
      </c>
      <c r="BQ2" s="81" t="s">
        <v>1298</v>
      </c>
      <c r="BR2" s="81" t="s">
        <v>2071</v>
      </c>
      <c r="BS2" s="81" t="s">
        <v>1314</v>
      </c>
      <c r="BT2" s="81" t="s">
        <v>1298</v>
      </c>
      <c r="BU2" s="81" t="s">
        <v>1323</v>
      </c>
      <c r="BV2" s="81" t="s">
        <v>1324</v>
      </c>
      <c r="BW2" s="81" t="s">
        <v>1298</v>
      </c>
      <c r="BX2" s="81" t="s">
        <v>1325</v>
      </c>
      <c r="BY2" s="81" t="s">
        <v>1315</v>
      </c>
      <c r="BZ2" s="81" t="s">
        <v>1298</v>
      </c>
      <c r="CA2" s="81" t="s">
        <v>1326</v>
      </c>
      <c r="CB2" s="81" t="s">
        <v>1316</v>
      </c>
      <c r="CC2" s="81" t="s">
        <v>1298</v>
      </c>
      <c r="CD2" s="81" t="s">
        <v>1327</v>
      </c>
      <c r="CE2" s="81" t="s">
        <v>1317</v>
      </c>
      <c r="CF2" s="81" t="s">
        <v>1298</v>
      </c>
      <c r="CG2" s="81" t="s">
        <v>1328</v>
      </c>
      <c r="CH2" s="81" t="s">
        <v>1329</v>
      </c>
      <c r="CI2" s="81" t="s">
        <v>1298</v>
      </c>
      <c r="CJ2" s="81" t="s">
        <v>1330</v>
      </c>
      <c r="CK2" s="81" t="s">
        <v>1342</v>
      </c>
      <c r="CL2" s="81" t="s">
        <v>1298</v>
      </c>
      <c r="CM2" s="81" t="s">
        <v>1343</v>
      </c>
      <c r="CN2" s="72" t="s">
        <v>2072</v>
      </c>
      <c r="CO2" s="72" t="s">
        <v>1298</v>
      </c>
      <c r="CP2" s="72" t="s">
        <v>2073</v>
      </c>
      <c r="CQ2" s="72" t="s">
        <v>2060</v>
      </c>
      <c r="CR2" s="72" t="s">
        <v>1298</v>
      </c>
      <c r="CS2" s="72" t="s">
        <v>1323</v>
      </c>
      <c r="CT2" s="72" t="s">
        <v>2061</v>
      </c>
      <c r="CU2" s="72" t="s">
        <v>1298</v>
      </c>
      <c r="CV2" s="72" t="s">
        <v>1325</v>
      </c>
      <c r="CW2" s="72" t="s">
        <v>2062</v>
      </c>
      <c r="CX2" s="72" t="s">
        <v>1298</v>
      </c>
      <c r="CY2" s="72" t="s">
        <v>1326</v>
      </c>
      <c r="CZ2" s="72" t="s">
        <v>2063</v>
      </c>
      <c r="DA2" s="72" t="s">
        <v>1298</v>
      </c>
      <c r="DB2" s="72" t="s">
        <v>1331</v>
      </c>
      <c r="DC2" s="72" t="s">
        <v>2064</v>
      </c>
      <c r="DD2" s="72" t="s">
        <v>1298</v>
      </c>
      <c r="DE2" s="72" t="s">
        <v>1332</v>
      </c>
      <c r="DF2" s="72" t="s">
        <v>2065</v>
      </c>
      <c r="DG2" s="72" t="s">
        <v>1298</v>
      </c>
      <c r="DH2" s="72" t="s">
        <v>1333</v>
      </c>
      <c r="DI2" s="72" t="s">
        <v>2066</v>
      </c>
      <c r="DJ2" s="72" t="s">
        <v>1298</v>
      </c>
      <c r="DK2" s="72" t="s">
        <v>1344</v>
      </c>
      <c r="DL2" s="94" t="s">
        <v>1318</v>
      </c>
      <c r="DM2" s="94" t="s">
        <v>1298</v>
      </c>
      <c r="DN2" s="94" t="s">
        <v>1334</v>
      </c>
      <c r="DO2" s="94" t="s">
        <v>1319</v>
      </c>
      <c r="DP2" s="94" t="s">
        <v>1298</v>
      </c>
      <c r="DQ2" s="94" t="s">
        <v>1335</v>
      </c>
      <c r="DR2" s="94" t="s">
        <v>2067</v>
      </c>
      <c r="DS2" s="94" t="s">
        <v>1298</v>
      </c>
      <c r="DT2" s="94" t="s">
        <v>1336</v>
      </c>
      <c r="DU2" s="94" t="s">
        <v>1320</v>
      </c>
      <c r="DV2" s="94" t="s">
        <v>1298</v>
      </c>
      <c r="DW2" s="94" t="s">
        <v>1337</v>
      </c>
      <c r="DX2" s="94" t="s">
        <v>1321</v>
      </c>
      <c r="DY2" s="94" t="s">
        <v>1298</v>
      </c>
      <c r="DZ2" s="94" t="s">
        <v>1338</v>
      </c>
      <c r="EA2" s="94" t="s">
        <v>1322</v>
      </c>
      <c r="EB2" s="94" t="s">
        <v>1298</v>
      </c>
      <c r="EC2" s="94" t="s">
        <v>1339</v>
      </c>
      <c r="ED2" s="94" t="s">
        <v>1341</v>
      </c>
      <c r="EE2" s="94" t="s">
        <v>1298</v>
      </c>
      <c r="EF2" s="94" t="s">
        <v>1340</v>
      </c>
      <c r="EG2" s="94" t="s">
        <v>1345</v>
      </c>
      <c r="EH2" s="94" t="s">
        <v>1298</v>
      </c>
      <c r="EI2" s="94" t="s">
        <v>1346</v>
      </c>
      <c r="EQ2" s="103"/>
    </row>
    <row r="3" spans="1:147" x14ac:dyDescent="0.25">
      <c r="A3" s="49">
        <v>9999</v>
      </c>
      <c r="B3" s="291">
        <f t="shared" ref="B3:B66" si="0">C3/F3*100</f>
        <v>29.675587421026478</v>
      </c>
      <c r="C3" s="50">
        <f>IFERROR(VLOOKUP(TEXT($A3,"0000"),'R-M11'!$A$2:$AA$500,4,FALSE),0)</f>
        <v>62706</v>
      </c>
      <c r="D3" s="291">
        <f t="shared" ref="D3:D66" si="1">E3/F3*100</f>
        <v>28.084995622441493</v>
      </c>
      <c r="E3" s="98">
        <f>IFERROR(SUM(VLOOKUP(TEXT($A3,"0000"),'R-M11'!$A$2:$AA$500,5,FALSE),VLOOKUP(TEXT($A3,"0000"),'R-M11'!$A$2:$AA$500,6,FALSE)),0)</f>
        <v>59345</v>
      </c>
      <c r="F3" s="58">
        <f>IFERROR(VLOOKUP(TEXT($A3,"0000"),'R-M11'!$A$2:$AA$500,14,FALSE),0)</f>
        <v>211305</v>
      </c>
      <c r="G3" s="230">
        <f>IFERROR(B3+(0.7*L3),"")</f>
        <v>32.615587421026476</v>
      </c>
      <c r="H3" s="97">
        <f t="shared" ref="H3:H66" si="2">IFERROR(G3/100*F3,0)</f>
        <v>68918.366999999998</v>
      </c>
      <c r="I3" s="230">
        <f>IFERROR(D3+(0.3*L3),"")</f>
        <v>29.344995622441495</v>
      </c>
      <c r="J3" s="97">
        <f t="shared" ref="J3:J66" si="3">IFERROR(I3/100*F3,"")</f>
        <v>62007.442999999999</v>
      </c>
      <c r="K3" s="230">
        <f t="shared" ref="K3:K66" si="4">IFERROR(ROUND(SUM(B3,D3),0),"")</f>
        <v>58</v>
      </c>
      <c r="L3" s="121">
        <f>IFERROR(VLOOKUP(K3,'Criteria Table'!$A$2:$I$102,2,FALSE),"")</f>
        <v>4.2</v>
      </c>
      <c r="M3" s="230">
        <f t="shared" ref="M3:M66" si="5">IFERROR(SUM(G3,I3),"")</f>
        <v>61.96058304346797</v>
      </c>
      <c r="N3" s="286">
        <f t="shared" ref="N3:N66" si="6">O3/R3*100</f>
        <v>31.197480136456278</v>
      </c>
      <c r="O3" s="50">
        <f>IFERROR(VLOOKUP(TEXT($A3,"0000"),'R-M11'!$A$2:$AA$500,17,FALSE),"")</f>
        <v>57248</v>
      </c>
      <c r="P3" s="286">
        <f t="shared" ref="P3:P66" si="7">Q3/R3*100</f>
        <v>34.223060239125459</v>
      </c>
      <c r="Q3" s="98">
        <f>IFERROR(SUM(VLOOKUP(TEXT($A3,"0000"),'R-M11'!$A$2:$AA$500,18,FALSE),VLOOKUP(TEXT($A3,"0000"),'R-M11'!$A$2:$AA$500,19,FALSE)),0)</f>
        <v>62800</v>
      </c>
      <c r="R3" s="69">
        <f>IFERROR(VLOOKUP(TEXT($A3,"0000"),'R-M11'!$A$2:$AA$500,27,FALSE),0)</f>
        <v>183502</v>
      </c>
      <c r="S3" s="121">
        <f>IFERROR(N3+(0.7*X3),"")</f>
        <v>33.647480136456281</v>
      </c>
      <c r="T3" s="70">
        <f t="shared" ref="T3:T66" si="8">IFERROR(S3/100*R3,"")</f>
        <v>61743.799000000006</v>
      </c>
      <c r="U3" s="121">
        <f>IFERROR(P3+(0.3*X3),"")</f>
        <v>35.273060239125456</v>
      </c>
      <c r="V3" s="70">
        <f t="shared" ref="V3:V66" si="9">IFERROR(U3/100*R3,"")</f>
        <v>64726.771000000001</v>
      </c>
      <c r="W3" s="121">
        <f t="shared" ref="W3:W66" si="10">IFERROR(ROUND(SUM(N3,P3),0),"")</f>
        <v>65</v>
      </c>
      <c r="X3" s="124">
        <f>IFERROR(VLOOKUP(W3,'Criteria Table'!$A$2:$I$102,2,FALSE),"")</f>
        <v>3.5</v>
      </c>
      <c r="Y3" s="121">
        <f t="shared" ref="Y3:Y66" si="11">IFERROR(SUM(S3,U3),"")</f>
        <v>68.920540375581737</v>
      </c>
      <c r="Z3" s="92">
        <f>IFERROR(IF(VLOOKUP(A3,'SG11'!$A$3:$AI$500,18,FALSE)="","NA",VLOOKUP(A3,'SG11'!$A$3:$AI$500,18,FALSE)),"")</f>
        <v>61</v>
      </c>
      <c r="AA3" s="75">
        <f>IFERROR(VLOOKUP(Z3,'Criteria Table'!$A$2:$I$102,6,FALSE),"NA")</f>
        <v>5</v>
      </c>
      <c r="AB3" s="95">
        <f>IF(Z3="NA","NA",ROUND(SUM(Z3:AA3),0))</f>
        <v>66</v>
      </c>
      <c r="AC3" s="84">
        <f>IFERROR(IF(VLOOKUP(A3,'SG11'!$A$3:$AI$500,19,FALSE)="","NA",VLOOKUP(A3,'SG11'!$A$3:$AI$500,19,FALSE)),"")</f>
        <v>67</v>
      </c>
      <c r="AD3" s="75">
        <f>IFERROR(VLOOKUP(AC3,'Criteria Table'!$A$2:$I$102,6,FALSE),"NA")</f>
        <v>5</v>
      </c>
      <c r="AE3" s="95">
        <f>IF(AC3="NA","NA",ROUND(SUM(AC3:AD3),0))</f>
        <v>72</v>
      </c>
      <c r="AF3" s="92">
        <f>IFERROR(IF(VLOOKUP(A3,'SG11'!$A$3:$AI$500,20,FALSE)="","NA",VLOOKUP(A3,'SG11'!$A$3:$AI$500,20,FALSE)),"")</f>
        <v>60</v>
      </c>
      <c r="AG3" s="75">
        <f>IFERROR(VLOOKUP(AF3,'Criteria Table'!$A$2:$I$102,6,FALSE),"NA")</f>
        <v>10</v>
      </c>
      <c r="AH3" s="95">
        <f>IF(AF3="NA","NA",ROUND(SUM(AF3:AG3),0))</f>
        <v>70</v>
      </c>
      <c r="AI3" s="84">
        <f>IFERROR(IF(VLOOKUP(A3,'SG11'!$A$3:$AI$500,21,FALSE)="","NA",VLOOKUP(A3,'SG11'!$A$3:$AI$500,21,FALSE)),"")</f>
        <v>66</v>
      </c>
      <c r="AJ3" s="75">
        <f>IFERROR(VLOOKUP(AI3,'Criteria Table'!$A$2:$I$102,6,FALSE),"NA")</f>
        <v>5</v>
      </c>
      <c r="AK3" s="95">
        <f>IF(AI3="NA","NA",ROUND(SUM(AI3:AJ3),0))</f>
        <v>71</v>
      </c>
      <c r="AL3" s="99">
        <f>IFERROR(VLOOKUP(TEXT(A3,"0000"),'W11'!$A$1:$E$500,4,FALSE)/AP3*100,"")</f>
        <v>94.946784609261655</v>
      </c>
      <c r="AM3" s="97">
        <f>IFERROR(VLOOKUP(TEXT(A3,"0000"),'W11'!$A$1:$E$500,4,FALSE),"")</f>
        <v>73955</v>
      </c>
      <c r="AN3" s="99">
        <f t="shared" ref="AN3:AN66" si="12">IFERROR(AL3+AQ3,"")</f>
        <v>94.946784609261655</v>
      </c>
      <c r="AO3" s="97">
        <f t="shared" ref="AO3:AO66" si="13">IFERROR(AN3/100*AP3,"")</f>
        <v>73955</v>
      </c>
      <c r="AP3" s="99">
        <f>IFERROR(VLOOKUP(TEXT(A3,"0000"),'W11'!$A$1:$E$500,5,FALSE),"")</f>
        <v>77891</v>
      </c>
      <c r="AQ3" s="97">
        <f>IFERROR(VLOOKUP(ROUND(AL3,0),'Criteria Table'!$A$2:$I$102,4,FALSE),0)</f>
        <v>0</v>
      </c>
      <c r="AR3" s="128"/>
      <c r="AS3" s="95"/>
      <c r="AT3" s="95"/>
      <c r="AU3" s="100">
        <f>IFERROR(VLOOKUP(TEXT(A3,"0000"),'Sci11'!$A$3:$N$492,4,FALSE)/VLOOKUP(TEXT(A3,"0000"),'Sci11'!$A$3:$N$492,14,FALSE)*100,"")</f>
        <v>31.039919535699241</v>
      </c>
      <c r="AV3" s="101">
        <f>SUM(VLOOKUP(TEXT(A3,"0000"),'Sci11'!$A$3:$N$492,5,FALSE),VLOOKUP(TEXT(A3,"0000"),'Sci11'!$A$3:$N$492,6,FALSE))/VLOOKUP(TEXT(A3,"0000"),'Sci11'!$A$3:$N$492,14,FALSE)*100</f>
        <v>11.460726081578839</v>
      </c>
      <c r="AW3" s="100">
        <f>IFERROR(AU3+(0.7*BB3),"")</f>
        <v>35.029919535699243</v>
      </c>
      <c r="AX3" s="101">
        <f>IFERROR(AW3/100*VLOOKUP(TEXT(A3,"0000"),'Sci11'!$A$3:$N$492,14,FALSE),"")</f>
        <v>25772.562700000006</v>
      </c>
      <c r="AY3" s="100">
        <f>IFERROR(AV3+(0.3*BB3),"")</f>
        <v>13.170726081578838</v>
      </c>
      <c r="AZ3" s="101">
        <f>IFERROR(AY3/100*VLOOKUP(TEXT(A3,"0000"),'Sci11'!$A$3:$N$492,14,FALSE),"")</f>
        <v>9690.0982999999978</v>
      </c>
      <c r="BA3" s="100">
        <f t="shared" ref="BA3:BA66" si="14">IFERROR(ROUND(SUM(AU3:AV3),0),"")</f>
        <v>43</v>
      </c>
      <c r="BB3" s="101">
        <f>IFERROR(VLOOKUP(BA3,'Criteria Table'!$A$2:$I$102,2,FALSE),"")</f>
        <v>5.7</v>
      </c>
      <c r="BC3" s="101">
        <f t="shared" ref="BC3:BC66" si="15">IFERROR(SUM(BA3:BB3),"")</f>
        <v>48.7</v>
      </c>
      <c r="BD3" s="82">
        <f>IFERROR(VLOOKUP(A3,ATTx11!$A$2:$N$500,4,FALSE),"")</f>
        <v>93.64</v>
      </c>
      <c r="BE3" s="95">
        <f t="shared" ref="BE3:BE66" si="16">IFERROR(IF(BD3&lt;91,3,IF(BD3&lt;94,1,IF(BD3&lt;97,0.5,0))),"")</f>
        <v>1</v>
      </c>
      <c r="BF3" s="96">
        <f t="shared" ref="BF3:BF66" si="17">IFERROR(SUM(BD3:BE3),"")</f>
        <v>94.64</v>
      </c>
      <c r="BG3" s="70">
        <f>IFERROR(VLOOKUP(A3,ATTx11!$A$2:$N$500,11,FALSE),"")</f>
        <v>45895</v>
      </c>
      <c r="BH3" s="95">
        <f t="shared" ref="BH3:BH66" si="18">IFERROR(BG3-(BG3*0.1),"")</f>
        <v>41305.5</v>
      </c>
      <c r="BI3" s="70">
        <f>IFERROR(VLOOKUP(A3,ATTx11!$A$2:$N$500,12,FALSE),"")</f>
        <v>35171</v>
      </c>
      <c r="BJ3" s="97">
        <f t="shared" ref="BJ3:BJ66" si="19">IFERROR(BI3-(BI3*0.1),"")</f>
        <v>31653.9</v>
      </c>
      <c r="BK3" s="84">
        <f>IFERROR(VLOOKUP(A3,ATTx11!$A$2:$N$500,7,FALSE),"")</f>
        <v>25526</v>
      </c>
      <c r="BL3" s="97">
        <f t="shared" ref="BL3:BL66" si="20">IFERROR(BK3-(BK3*0.1),"")</f>
        <v>22973.4</v>
      </c>
      <c r="BM3" s="84">
        <f>IFERROR(VLOOKUP(A3,ATTx11!$A$2:$N$500,8,FALSE),"")</f>
        <v>21398</v>
      </c>
      <c r="BN3" s="95">
        <f t="shared" ref="BN3:BN66" si="21">IFERROR(BM3-(BM3*0.1),"")</f>
        <v>19258.2</v>
      </c>
      <c r="BO3" s="95"/>
      <c r="BP3" s="83">
        <f>IFERROR(VLOOKUP(TEXT($A3,"0000"),'AYP11'!$B$3379:$AU$3800,17,FALSE),"")</f>
        <v>78</v>
      </c>
      <c r="BQ3" s="75">
        <f>IFERROR(VLOOKUP(BP3,'Criteria Table'!$A$2:$I$102,2,FALSE),0)</f>
        <v>2.2000000000000002</v>
      </c>
      <c r="BR3" s="95">
        <f t="shared" ref="BR3:BR66" si="22">ROUND(SUM(BP3:BQ3),0)</f>
        <v>80</v>
      </c>
      <c r="BS3" s="83">
        <f>IFERROR(VLOOKUP(TEXT($A3,"0000"),'AYP11'!$B$847:$AU$1268,17,FALSE),"")</f>
        <v>44</v>
      </c>
      <c r="BT3" s="75">
        <f>IFERROR(VLOOKUP(BS3,'Criteria Table'!$A$2:$I$102,2,FALSE),0)</f>
        <v>5.6000000000000005</v>
      </c>
      <c r="BU3" s="95">
        <f t="shared" ref="BU3:BU66" si="23">ROUND(SUM(BS3:BT3),0)</f>
        <v>50</v>
      </c>
      <c r="BV3" s="83">
        <f>IFERROR(VLOOKUP(TEXT($A3,"0000"),'AYP11'!$B$2113:$AU$2534,17,FALSE),"")</f>
        <v>62</v>
      </c>
      <c r="BW3" s="75">
        <f>IFERROR(VLOOKUP(BV3,'Criteria Table'!$A$2:$I$102,2,FALSE),0)</f>
        <v>3.8000000000000003</v>
      </c>
      <c r="BX3" s="95">
        <f t="shared" ref="BX3:BX66" si="24">ROUND(SUM(BV3:BW3),0)</f>
        <v>66</v>
      </c>
      <c r="BY3" s="83">
        <f>IFERROR(VLOOKUP(TEXT($A3,"0000"),'AYP11'!$B$425:$AU$846,17,FALSE),"")</f>
        <v>81</v>
      </c>
      <c r="BZ3" s="75">
        <f>IFERROR(VLOOKUP(BY3,'Criteria Table'!$A$2:$I$102,2,FALSE),0)</f>
        <v>1.9000000000000001</v>
      </c>
      <c r="CA3" s="95">
        <f t="shared" ref="CA3:CA66" si="25">ROUND(SUM(BY3:BZ3),0)</f>
        <v>83</v>
      </c>
      <c r="CB3" s="83">
        <f>IFERROR(VLOOKUP(TEXT($A3,"0000"),'AYP11'!$B$3:$AU$424,17,FALSE),"")</f>
        <v>65</v>
      </c>
      <c r="CC3" s="95">
        <f>IFERROR(VLOOKUP(CB3,'Criteria Table'!$A$2:$I$102,2,FALSE),0)</f>
        <v>3.5</v>
      </c>
      <c r="CD3" s="95">
        <f t="shared" ref="CD3:CD66" si="26">ROUND(SUM(CB3:CC3),0)</f>
        <v>69</v>
      </c>
      <c r="CE3" s="83">
        <f>IFERROR(VLOOKUP(TEXT($A3,"0000"),'AYP11'!$B$1269:$AU$1690,17,FALSE),"")</f>
        <v>54</v>
      </c>
      <c r="CF3" s="95">
        <f>IFERROR(VLOOKUP(CE3,'Criteria Table'!$A$2:$I$102,2,FALSE),0)</f>
        <v>4.6000000000000005</v>
      </c>
      <c r="CG3" s="95">
        <f t="shared" ref="CG3:CG66" si="27">ROUND(SUM(CE3:CF3),0)</f>
        <v>59</v>
      </c>
      <c r="CH3" s="83">
        <f>IFERROR(VLOOKUP(TEXT($A3,"0000"),'AYP11'!$B$1691:$AU$2112,17,FALSE),"")</f>
        <v>47</v>
      </c>
      <c r="CI3" s="95">
        <f>IFERROR(VLOOKUP(CH3,'Criteria Table'!$A$2:$I$102,2,FALSE),0)</f>
        <v>5.3000000000000007</v>
      </c>
      <c r="CJ3" s="95">
        <f t="shared" ref="CJ3:CJ66" si="28">ROUND(SUM(CH3:CI3),0)</f>
        <v>52</v>
      </c>
      <c r="CK3" s="83">
        <f>IFERROR(VLOOKUP(TEXT($A3,"0000"),'AYP11'!$B$2535:$AU$2956,17,FALSE),"")</f>
        <v>31</v>
      </c>
      <c r="CL3" s="95">
        <f>IFERROR(VLOOKUP(CK3,'Criteria Table'!$A$2:$I$102,2,FALSE),0)</f>
        <v>6.9</v>
      </c>
      <c r="CM3" s="95">
        <f t="shared" ref="CM3:CM66" si="29">ROUND(SUM(CK3:CL3),0)</f>
        <v>38</v>
      </c>
      <c r="CN3" s="76">
        <f>IFERROR(VLOOKUP(TEXT($A3,"0000"),'AYP11'!$B$3379:$AU$3800,23,FALSE),"")</f>
        <v>83</v>
      </c>
      <c r="CO3" s="95">
        <f>IFERROR(VLOOKUP(CN3,'Criteria Table'!$A$2:$I$102,2,FALSE),0)</f>
        <v>1.7000000000000002</v>
      </c>
      <c r="CP3" s="95">
        <f t="shared" ref="CP3:CP66" si="30">ROUND(SUM(CN3:CO3),0)</f>
        <v>85</v>
      </c>
      <c r="CQ3" s="76">
        <f>IFERROR(VLOOKUP(TEXT($A3,"0000"),'AYP11'!$B$847:$AU$1268,23,FALSE),"")</f>
        <v>53</v>
      </c>
      <c r="CR3" s="95">
        <f>IFERROR(VLOOKUP(CQ3,'Criteria Table'!$A$2:$I$102,2,FALSE),0)</f>
        <v>4.7</v>
      </c>
      <c r="CS3" s="95">
        <f t="shared" ref="CS3:CS66" si="31">ROUND(SUM(CQ3:CR3),0)</f>
        <v>58</v>
      </c>
      <c r="CT3" s="76">
        <f>IFERROR(VLOOKUP(TEXT($A3,"0000"),'AYP11'!$B$2113:$AU$2534,23,FALSE),"")</f>
        <v>69</v>
      </c>
      <c r="CU3" s="95">
        <f>IFERROR(VLOOKUP(CT3,'Criteria Table'!$A$2:$I$102,2,FALSE),0)</f>
        <v>3.1</v>
      </c>
      <c r="CV3" s="95">
        <f t="shared" ref="CV3:CV66" si="32">ROUND(SUM(CT3:CU3),0)</f>
        <v>72</v>
      </c>
      <c r="CW3" s="76">
        <f>IFERROR(VLOOKUP(TEXT($A3,"0000"),'AYP11'!$B$425:$AU$846,23,FALSE),"")</f>
        <v>89</v>
      </c>
      <c r="CX3" s="95">
        <f>IFERROR(VLOOKUP(CW3,'Criteria Table'!$A$2:$I$102,2,FALSE),0)</f>
        <v>0</v>
      </c>
      <c r="CY3" s="95">
        <f t="shared" ref="CY3:CY66" si="33">ROUND(SUM(CW3:CX3),0)</f>
        <v>89</v>
      </c>
      <c r="CZ3" s="76">
        <f>IFERROR(VLOOKUP(TEXT($A3,"0000"),'AYP11'!$B$3:$AU$424,23,FALSE),"")</f>
        <v>70</v>
      </c>
      <c r="DA3" s="95">
        <f>IFERROR(VLOOKUP(CZ3,'Criteria Table'!$A$2:$I$102,2,FALSE),0)</f>
        <v>3</v>
      </c>
      <c r="DB3" s="95">
        <f t="shared" ref="DB3:DB66" si="34">ROUND(SUM(CZ3:DA3),0)</f>
        <v>73</v>
      </c>
      <c r="DC3" s="76">
        <f>IFERROR(VLOOKUP(TEXT($A3,"0000"),'AYP11'!$B$1269:$AU$1690,23,FALSE),"")</f>
        <v>62</v>
      </c>
      <c r="DD3" s="95">
        <f>IFERROR(VLOOKUP(DC3,'Criteria Table'!$A$2:$I$102,2,FALSE),0)</f>
        <v>3.8000000000000003</v>
      </c>
      <c r="DE3" s="95">
        <f t="shared" ref="DE3:DE66" si="35">ROUND(SUM(DC3:DD3),0)</f>
        <v>66</v>
      </c>
      <c r="DF3" s="76">
        <f>IFERROR(VLOOKUP(TEXT($A3,"0000"),'AYP11'!$B$1691:$AU$2112,23,FALSE),"")</f>
        <v>60</v>
      </c>
      <c r="DG3" s="95">
        <f>IFERROR(VLOOKUP(DF3,'Criteria Table'!$A$2:$I$102,2,FALSE),0)</f>
        <v>4</v>
      </c>
      <c r="DH3" s="95">
        <f t="shared" ref="DH3:DH66" si="36">ROUND(SUM(DF3:DG3),0)</f>
        <v>64</v>
      </c>
      <c r="DI3" s="76">
        <f>IFERROR(VLOOKUP(TEXT($A3,"0000"),'AYP11'!$B$2535:$AU$2956,23,FALSE),"")</f>
        <v>39</v>
      </c>
      <c r="DJ3" s="95">
        <f>IFERROR(VLOOKUP(DI3,'Criteria Table'!$A$2:$I$102,2,FALSE),0)</f>
        <v>6.1000000000000005</v>
      </c>
      <c r="DK3" s="95">
        <f t="shared" ref="DK3:DK66" si="37">ROUND(SUM(DI3:DJ3),0)</f>
        <v>45</v>
      </c>
      <c r="DL3" s="91">
        <f>IFERROR(VLOOKUP(TEXT($A3,"0000"),'AYP11'!$B$3379:$AU$3800,11,FALSE),"")</f>
        <v>0</v>
      </c>
      <c r="DM3" s="95">
        <f t="shared" ref="DM3:DM66" si="38">IF(DL3&gt;89,0,1)</f>
        <v>1</v>
      </c>
      <c r="DN3" s="95" t="str">
        <f t="shared" ref="DN3:DN66" si="39">IF(DL3&gt;0,ROUND(SUM(DL3:DM3),0),"")</f>
        <v/>
      </c>
      <c r="DO3" s="91">
        <f>IFERROR(VLOOKUP(TEXT($A3,"0000"),'AYP11'!$B$847:$AU$1268,11,FALSE),"")</f>
        <v>0</v>
      </c>
      <c r="DP3" s="95">
        <f t="shared" ref="DP3:DP66" si="40">IF(DO3&gt;89,0,1)</f>
        <v>1</v>
      </c>
      <c r="DQ3" s="95" t="str">
        <f t="shared" ref="DQ3:DQ66" si="41">IF(DO3&gt;0,ROUND(SUM(DO3:DP3),0),"")</f>
        <v/>
      </c>
      <c r="DR3" s="91">
        <f>IFERROR(VLOOKUP(TEXT($A3,"0000"),'AYP11'!$B$2113:$AU$2534,11,FALSE),"")</f>
        <v>0</v>
      </c>
      <c r="DS3" s="95">
        <f t="shared" ref="DS3:DS66" si="42">IF(DR3&gt;89,0,1)</f>
        <v>1</v>
      </c>
      <c r="DT3" s="95" t="str">
        <f t="shared" ref="DT3:DT66" si="43">IF(DR3&gt;0,ROUND(SUM(DR3:DS3),0),"")</f>
        <v/>
      </c>
      <c r="DU3" s="91">
        <f>IFERROR(VLOOKUP(TEXT($A3,"0000"),'AYP11'!$B$425:$AU$846,11,FALSE),"")</f>
        <v>0</v>
      </c>
      <c r="DV3" s="95">
        <f t="shared" ref="DV3:DV66" si="44">IF(DU3&gt;89,0,1)</f>
        <v>1</v>
      </c>
      <c r="DW3" s="95" t="str">
        <f t="shared" ref="DW3:DW66" si="45">IF(DU3&gt;0,ROUND(SUM(DU3:DV3),0),"")</f>
        <v/>
      </c>
      <c r="DX3" s="91">
        <f>IFERROR(VLOOKUP(TEXT($A3,"0000"),'AYP11'!$B$3:$AU$424,11,FALSE),"")</f>
        <v>0</v>
      </c>
      <c r="DY3" s="95">
        <f t="shared" ref="DY3:DY66" si="46">IF(DX3&gt;89,0,1)</f>
        <v>1</v>
      </c>
      <c r="DZ3" s="95" t="str">
        <f t="shared" ref="DZ3:DZ66" si="47">IF(DX3&gt;0,ROUND(SUM(DX3:DY3),0),"")</f>
        <v/>
      </c>
      <c r="EA3" s="91">
        <f>IFERROR(VLOOKUP(TEXT($A3,"0000"),'AYP11'!$B$1269:$AU$1690,11,FALSE),"")</f>
        <v>94</v>
      </c>
      <c r="EB3" s="95">
        <f t="shared" ref="EB3:EB66" si="48">IF(EA3&gt;89,0,1)</f>
        <v>0</v>
      </c>
      <c r="EC3" s="95">
        <f t="shared" ref="EC3:EC66" si="49">IF(EA3&gt;0,ROUND(SUM(EA3:EB3),0),"")</f>
        <v>94</v>
      </c>
      <c r="ED3" s="91">
        <f>IFERROR(VLOOKUP(TEXT($A3,"0000"),'AYP11'!$B$1691:$AU$2112,11,FALSE),"")</f>
        <v>85</v>
      </c>
      <c r="EE3" s="95">
        <f t="shared" ref="EE3:EE66" si="50">IF(ED3&gt;89,0,1)</f>
        <v>1</v>
      </c>
      <c r="EF3" s="95">
        <f t="shared" ref="EF3:EF66" si="51">IF(ED3&gt;0,ROUND(SUM(ED3:EE3),0),"")</f>
        <v>86</v>
      </c>
      <c r="EG3" s="91">
        <f>IFERROR(VLOOKUP(TEXT($A3,"0000"),'AYP11'!$B$2535:$AU$2956,11,FALSE),"")</f>
        <v>85</v>
      </c>
      <c r="EH3" s="95">
        <f t="shared" ref="EH3:EH66" si="52">IF(EG3&gt;89,0,1)</f>
        <v>1</v>
      </c>
      <c r="EI3" s="95">
        <f t="shared" ref="EI3:EI66" si="53">IF(EG3&gt;0,ROUND(SUM(EG3:EH3),0),"")</f>
        <v>86</v>
      </c>
      <c r="EO3" s="34" t="s">
        <v>2068</v>
      </c>
      <c r="EP3" s="34" t="s">
        <v>2069</v>
      </c>
      <c r="EQ3" s="102" t="s">
        <v>2070</v>
      </c>
    </row>
    <row r="4" spans="1:147" x14ac:dyDescent="0.25">
      <c r="A4" s="248">
        <v>41</v>
      </c>
      <c r="B4" s="291">
        <f t="shared" si="0"/>
        <v>33.021806853582554</v>
      </c>
      <c r="C4" s="50">
        <f>IFERROR(VLOOKUP(TEXT($A4,"0000"),'R-M11'!$A$2:$AA$500,4,FALSE),0)</f>
        <v>106</v>
      </c>
      <c r="D4" s="291">
        <f t="shared" si="1"/>
        <v>56.386292834890959</v>
      </c>
      <c r="E4" s="98">
        <f>IFERROR(SUM(VLOOKUP(TEXT($A4,"0000"),'R-M11'!$A$2:$AA$500,5,FALSE),VLOOKUP(TEXT($A4,"0000"),'R-M11'!$A$2:$AA$500,6,FALSE)),0)</f>
        <v>181</v>
      </c>
      <c r="F4" s="58">
        <f>IFERROR(VLOOKUP(TEXT($A4,"0000"),'R-M11'!$A$2:$AA$500,14,FALSE),0)</f>
        <v>321</v>
      </c>
      <c r="G4" s="230">
        <f t="shared" ref="G4:G67" si="54">IFERROR(B4+(0.7*L4),"")</f>
        <v>33.021806853582554</v>
      </c>
      <c r="H4" s="97">
        <f t="shared" si="2"/>
        <v>106</v>
      </c>
      <c r="I4" s="230">
        <f t="shared" ref="I4:I67" si="55">IFERROR(D4+(0.3*L4),"")</f>
        <v>56.386292834890959</v>
      </c>
      <c r="J4" s="97">
        <f t="shared" si="3"/>
        <v>180.99999999999997</v>
      </c>
      <c r="K4" s="230">
        <f t="shared" si="4"/>
        <v>89</v>
      </c>
      <c r="L4" s="121">
        <f>IFERROR(VLOOKUP(K4,'Criteria Table'!$A$2:$I$102,2,FALSE),"")</f>
        <v>0</v>
      </c>
      <c r="M4" s="230">
        <f t="shared" si="5"/>
        <v>89.408099688473513</v>
      </c>
      <c r="N4" s="286">
        <f t="shared" si="6"/>
        <v>33.956386292834893</v>
      </c>
      <c r="O4" s="50">
        <f>IFERROR(VLOOKUP(TEXT($A4,"0000"),'R-M11'!$A$2:$AA$500,17,FALSE),"")</f>
        <v>109</v>
      </c>
      <c r="P4" s="286">
        <f t="shared" si="7"/>
        <v>50.778816199376941</v>
      </c>
      <c r="Q4" s="98">
        <f>IFERROR(SUM(VLOOKUP(TEXT($A4,"0000"),'R-M11'!$A$2:$AA$500,18,FALSE),VLOOKUP(TEXT($A4,"0000"),'R-M11'!$A$2:$AA$500,19,FALSE)),0)</f>
        <v>163</v>
      </c>
      <c r="R4" s="69">
        <f>IFERROR(VLOOKUP(TEXT($A4,"0000"),'R-M11'!$A$2:$AA$500,27,FALSE),0)</f>
        <v>321</v>
      </c>
      <c r="S4" s="121">
        <f t="shared" ref="S4:S67" si="56">IFERROR(N4+(0.7*X4),"")</f>
        <v>35.00638629283489</v>
      </c>
      <c r="T4" s="70">
        <f t="shared" si="8"/>
        <v>112.37049999999999</v>
      </c>
      <c r="U4" s="121">
        <f t="shared" ref="U4:U67" si="57">IFERROR(P4+(0.3*X4),"")</f>
        <v>51.228816199376944</v>
      </c>
      <c r="V4" s="70">
        <f t="shared" si="9"/>
        <v>164.44450000000001</v>
      </c>
      <c r="W4" s="121">
        <f t="shared" si="10"/>
        <v>85</v>
      </c>
      <c r="X4" s="124">
        <f>IFERROR(VLOOKUP(W4,'Criteria Table'!$A$2:$I$102,2,FALSE),"")</f>
        <v>1.5</v>
      </c>
      <c r="Y4" s="121">
        <f t="shared" si="11"/>
        <v>86.23520249221184</v>
      </c>
      <c r="Z4" s="92">
        <f>IFERROR(IF(VLOOKUP(A4,'SG11'!$A$3:$AI$500,18,FALSE)="","NA",VLOOKUP(A4,'SG11'!$A$3:$AI$500,18,FALSE)),"")</f>
        <v>73</v>
      </c>
      <c r="AA4" s="75">
        <f>IFERROR(VLOOKUP(Z4,'Criteria Table'!$A$2:$I$102,6,FALSE),"NA")</f>
        <v>5</v>
      </c>
      <c r="AB4" s="95">
        <f t="shared" ref="AB4:AB67" si="58">IF(Z4="NA","NA",ROUND(SUM(Z4:AA4),0))</f>
        <v>78</v>
      </c>
      <c r="AC4" s="84">
        <f>IFERROR(IF(VLOOKUP(A4,'SG11'!$A$3:$AI$500,19,FALSE)="","NA",VLOOKUP(A4,'SG11'!$A$3:$AI$500,19,FALSE)),"")</f>
        <v>62</v>
      </c>
      <c r="AD4" s="75">
        <f>IFERROR(VLOOKUP(AC4,'Criteria Table'!$A$2:$I$102,6,FALSE),"NA")</f>
        <v>5</v>
      </c>
      <c r="AE4" s="95">
        <f t="shared" ref="AE4:AE67" si="59">IF(AC4="NA","NA",ROUND(SUM(AC4:AD4),0))</f>
        <v>67</v>
      </c>
      <c r="AF4" s="92">
        <f>IFERROR(IF(VLOOKUP(A4,'SG11'!$A$3:$AI$500,20,FALSE)="","NA",VLOOKUP(A4,'SG11'!$A$3:$AI$500,20,FALSE)),"")</f>
        <v>75</v>
      </c>
      <c r="AG4" s="75">
        <f>IFERROR(VLOOKUP(AF4,'Criteria Table'!$A$2:$I$102,6,FALSE),"NA")</f>
        <v>5</v>
      </c>
      <c r="AH4" s="95">
        <f t="shared" ref="AH4:AH67" si="60">IF(AF4="NA","NA",ROUND(SUM(AF4:AG4),0))</f>
        <v>80</v>
      </c>
      <c r="AI4" s="84">
        <f>IFERROR(IF(VLOOKUP(A4,'SG11'!$A$3:$AI$500,21,FALSE)="","NA",VLOOKUP(A4,'SG11'!$A$3:$AI$500,21,FALSE)),"")</f>
        <v>51</v>
      </c>
      <c r="AJ4" s="75">
        <f>IFERROR(VLOOKUP(AI4,'Criteria Table'!$A$2:$I$102,6,FALSE),"NA")</f>
        <v>10</v>
      </c>
      <c r="AK4" s="95">
        <f t="shared" ref="AK4:AK67" si="61">IF(AI4="NA","NA",ROUND(SUM(AI4:AJ4),0))</f>
        <v>61</v>
      </c>
      <c r="AL4" s="99">
        <f>IFERROR(VLOOKUP(TEXT(A4,"0000"),'W11'!$A$1:$E$500,4,FALSE)/AP4*100,"")</f>
        <v>100</v>
      </c>
      <c r="AM4" s="97">
        <f>IFERROR(VLOOKUP(TEXT(A4,"0000"),'W11'!$A$1:$E$500,4,FALSE),"")</f>
        <v>92</v>
      </c>
      <c r="AN4" s="99">
        <f t="shared" si="12"/>
        <v>100</v>
      </c>
      <c r="AO4" s="97">
        <f t="shared" si="13"/>
        <v>92</v>
      </c>
      <c r="AP4" s="99">
        <f>IFERROR(VLOOKUP(TEXT(A4,"0000"),'W11'!$A$1:$E$500,5,FALSE),"")</f>
        <v>92</v>
      </c>
      <c r="AQ4" s="97">
        <f>IFERROR(VLOOKUP(ROUND(AL4,0),'Criteria Table'!$A$2:$I$102,4,FALSE),0)</f>
        <v>0</v>
      </c>
      <c r="AR4" s="128"/>
      <c r="AS4" s="95"/>
      <c r="AT4" s="95"/>
      <c r="AU4" s="100">
        <f>IFERROR(VLOOKUP(TEXT(A4,"0000"),'Sci11'!$A$3:$N$492,4,FALSE)/VLOOKUP(TEXT(A4,"0000"),'Sci11'!$A$3:$N$492,14,FALSE)*100,"")</f>
        <v>44.859813084112147</v>
      </c>
      <c r="AV4" s="101">
        <f>SUM(VLOOKUP(TEXT(A4,"0000"),'Sci11'!$A$3:$N$492,5,FALSE),VLOOKUP(TEXT(A4,"0000"),'Sci11'!$A$3:$N$492,6,FALSE))/VLOOKUP(TEXT(A4,"0000"),'Sci11'!$A$3:$N$492,14,FALSE)*100</f>
        <v>21.495327102803738</v>
      </c>
      <c r="AW4" s="100">
        <f t="shared" ref="AW4:AW67" si="62">IFERROR(AU4+(0.7*BB4),"")</f>
        <v>47.23981308411215</v>
      </c>
      <c r="AX4" s="101">
        <f>IFERROR(AW4/100*VLOOKUP(TEXT(A4,"0000"),'Sci11'!$A$3:$N$492,14,FALSE),"")</f>
        <v>50.546599999999998</v>
      </c>
      <c r="AY4" s="100">
        <f t="shared" ref="AY4:AY67" si="63">IFERROR(AV4+(0.3*BB4),"")</f>
        <v>22.515327102803738</v>
      </c>
      <c r="AZ4" s="101">
        <f>IFERROR(AY4/100*VLOOKUP(TEXT(A4,"0000"),'Sci11'!$A$3:$N$492,14,FALSE),"")</f>
        <v>24.0914</v>
      </c>
      <c r="BA4" s="100">
        <f t="shared" si="14"/>
        <v>66</v>
      </c>
      <c r="BB4" s="101">
        <f>IFERROR(VLOOKUP(BA4,'Criteria Table'!$A$2:$I$102,2,FALSE),"")</f>
        <v>3.4000000000000004</v>
      </c>
      <c r="BC4" s="101">
        <f t="shared" si="15"/>
        <v>69.400000000000006</v>
      </c>
      <c r="BD4" s="82">
        <f>IFERROR(VLOOKUP(A4,ATTx11!$A$2:$N$500,4,FALSE),"")</f>
        <v>97.52</v>
      </c>
      <c r="BE4" s="95">
        <f t="shared" si="16"/>
        <v>0</v>
      </c>
      <c r="BF4" s="96">
        <f t="shared" si="17"/>
        <v>97.52</v>
      </c>
      <c r="BG4" s="70">
        <f>IFERROR(VLOOKUP(A4,ATTx11!$A$2:$N$500,11,FALSE),"")</f>
        <v>1</v>
      </c>
      <c r="BH4" s="95">
        <f t="shared" si="18"/>
        <v>0.9</v>
      </c>
      <c r="BI4" s="70">
        <f>IFERROR(VLOOKUP(A4,ATTx11!$A$2:$N$500,12,FALSE),"")</f>
        <v>1</v>
      </c>
      <c r="BJ4" s="97">
        <f t="shared" si="19"/>
        <v>0.9</v>
      </c>
      <c r="BK4" s="84">
        <f>IFERROR(VLOOKUP(A4,ATTx11!$A$2:$N$500,7,FALSE),"")</f>
        <v>1</v>
      </c>
      <c r="BL4" s="97">
        <f t="shared" si="20"/>
        <v>0.9</v>
      </c>
      <c r="BM4" s="84">
        <f>IFERROR(VLOOKUP(A4,ATTx11!$A$2:$N$500,8,FALSE),"")</f>
        <v>1</v>
      </c>
      <c r="BN4" s="95">
        <f t="shared" si="21"/>
        <v>0.9</v>
      </c>
      <c r="BO4" s="95"/>
      <c r="BP4" s="83">
        <f>IFERROR(VLOOKUP(TEXT($A4,"0000"),'AYP11'!$B$3379:$AU$3800,17,FALSE),"")</f>
        <v>92</v>
      </c>
      <c r="BQ4" s="75">
        <f>IFERROR(VLOOKUP(BP4,'Criteria Table'!$A$2:$I$102,2,FALSE),0)</f>
        <v>0</v>
      </c>
      <c r="BR4" s="95">
        <f t="shared" si="22"/>
        <v>92</v>
      </c>
      <c r="BS4" s="83">
        <f>IFERROR(VLOOKUP(TEXT($A4,"0000"),'AYP11'!$B$847:$AU$1268,17,FALSE),"")</f>
        <v>83</v>
      </c>
      <c r="BT4" s="75">
        <f>IFERROR(VLOOKUP(BS4,'Criteria Table'!$A$2:$I$102,2,FALSE),0)</f>
        <v>1.7000000000000002</v>
      </c>
      <c r="BU4" s="95">
        <f t="shared" si="23"/>
        <v>85</v>
      </c>
      <c r="BV4" s="83">
        <f>IFERROR(VLOOKUP(TEXT($A4,"0000"),'AYP11'!$B$2113:$AU$2534,17,FALSE),"")</f>
        <v>91</v>
      </c>
      <c r="BW4" s="75">
        <f>IFERROR(VLOOKUP(BV4,'Criteria Table'!$A$2:$I$102,2,FALSE),0)</f>
        <v>0</v>
      </c>
      <c r="BX4" s="95">
        <f t="shared" si="24"/>
        <v>91</v>
      </c>
      <c r="BY4" s="83">
        <f>IFERROR(VLOOKUP(TEXT($A4,"0000"),'AYP11'!$B$425:$AU$846,17,FALSE),"")</f>
        <v>0</v>
      </c>
      <c r="BZ4" s="75">
        <f>IFERROR(VLOOKUP(BY4,'Criteria Table'!$A$2:$I$102,2,FALSE),0)</f>
        <v>10</v>
      </c>
      <c r="CA4" s="95">
        <f t="shared" si="25"/>
        <v>10</v>
      </c>
      <c r="CB4" s="83">
        <f>IFERROR(VLOOKUP(TEXT($A4,"0000"),'AYP11'!$B$3:$AU$424,17,FALSE),"")</f>
        <v>0</v>
      </c>
      <c r="CC4" s="95">
        <f>IFERROR(VLOOKUP(CB4,'Criteria Table'!$A$2:$I$102,2,FALSE),0)</f>
        <v>10</v>
      </c>
      <c r="CD4" s="95">
        <f t="shared" si="26"/>
        <v>10</v>
      </c>
      <c r="CE4" s="83">
        <f>IFERROR(VLOOKUP(TEXT($A4,"0000"),'AYP11'!$B$1269:$AU$1690,17,FALSE),"")</f>
        <v>87</v>
      </c>
      <c r="CF4" s="95">
        <f>IFERROR(VLOOKUP(CE4,'Criteria Table'!$A$2:$I$102,2,FALSE),0)</f>
        <v>0</v>
      </c>
      <c r="CG4" s="95">
        <f t="shared" si="27"/>
        <v>87</v>
      </c>
      <c r="CH4" s="83">
        <f>IFERROR(VLOOKUP(TEXT($A4,"0000"),'AYP11'!$B$1691:$AU$2112,17,FALSE),"")</f>
        <v>0</v>
      </c>
      <c r="CI4" s="95">
        <f>IFERROR(VLOOKUP(CH4,'Criteria Table'!$A$2:$I$102,2,FALSE),0)</f>
        <v>10</v>
      </c>
      <c r="CJ4" s="95">
        <f t="shared" si="28"/>
        <v>10</v>
      </c>
      <c r="CK4" s="83">
        <f>IFERROR(VLOOKUP(TEXT($A4,"0000"),'AYP11'!$B$2535:$AU$2956,17,FALSE),"")</f>
        <v>0</v>
      </c>
      <c r="CL4" s="95">
        <f>IFERROR(VLOOKUP(CK4,'Criteria Table'!$A$2:$I$102,2,FALSE),0)</f>
        <v>10</v>
      </c>
      <c r="CM4" s="95">
        <f t="shared" si="29"/>
        <v>10</v>
      </c>
      <c r="CN4" s="76">
        <f>IFERROR(VLOOKUP(TEXT($A4,"0000"),'AYP11'!$B$3379:$AU$3800,23,FALSE),"")</f>
        <v>92</v>
      </c>
      <c r="CO4" s="95">
        <f>IFERROR(VLOOKUP(CN4,'Criteria Table'!$A$2:$I$102,2,FALSE),0)</f>
        <v>0</v>
      </c>
      <c r="CP4" s="95">
        <f t="shared" si="30"/>
        <v>92</v>
      </c>
      <c r="CQ4" s="76">
        <f>IFERROR(VLOOKUP(TEXT($A4,"0000"),'AYP11'!$B$847:$AU$1268,23,FALSE),"")</f>
        <v>71</v>
      </c>
      <c r="CR4" s="95">
        <f>IFERROR(VLOOKUP(CQ4,'Criteria Table'!$A$2:$I$102,2,FALSE),0)</f>
        <v>2.9000000000000004</v>
      </c>
      <c r="CS4" s="95">
        <f t="shared" si="31"/>
        <v>74</v>
      </c>
      <c r="CT4" s="76">
        <f>IFERROR(VLOOKUP(TEXT($A4,"0000"),'AYP11'!$B$2113:$AU$2534,23,FALSE),"")</f>
        <v>87</v>
      </c>
      <c r="CU4" s="95">
        <f>IFERROR(VLOOKUP(CT4,'Criteria Table'!$A$2:$I$102,2,FALSE),0)</f>
        <v>0</v>
      </c>
      <c r="CV4" s="95">
        <f t="shared" si="32"/>
        <v>87</v>
      </c>
      <c r="CW4" s="76">
        <f>IFERROR(VLOOKUP(TEXT($A4,"0000"),'AYP11'!$B$425:$AU$846,23,FALSE),"")</f>
        <v>0</v>
      </c>
      <c r="CX4" s="95">
        <f>IFERROR(VLOOKUP(CW4,'Criteria Table'!$A$2:$I$102,2,FALSE),0)</f>
        <v>10</v>
      </c>
      <c r="CY4" s="95">
        <f t="shared" si="33"/>
        <v>10</v>
      </c>
      <c r="CZ4" s="76">
        <f>IFERROR(VLOOKUP(TEXT($A4,"0000"),'AYP11'!$B$3:$AU$424,23,FALSE),"")</f>
        <v>0</v>
      </c>
      <c r="DA4" s="95">
        <f>IFERROR(VLOOKUP(CZ4,'Criteria Table'!$A$2:$I$102,2,FALSE),0)</f>
        <v>10</v>
      </c>
      <c r="DB4" s="95">
        <f t="shared" si="34"/>
        <v>10</v>
      </c>
      <c r="DC4" s="76">
        <f>IFERROR(VLOOKUP(TEXT($A4,"0000"),'AYP11'!$B$1269:$AU$1690,23,FALSE),"")</f>
        <v>83</v>
      </c>
      <c r="DD4" s="95">
        <f>IFERROR(VLOOKUP(DC4,'Criteria Table'!$A$2:$I$102,2,FALSE),0)</f>
        <v>1.7000000000000002</v>
      </c>
      <c r="DE4" s="95">
        <f t="shared" si="35"/>
        <v>85</v>
      </c>
      <c r="DF4" s="76">
        <f>IFERROR(VLOOKUP(TEXT($A4,"0000"),'AYP11'!$B$1691:$AU$2112,23,FALSE),"")</f>
        <v>0</v>
      </c>
      <c r="DG4" s="95">
        <f>IFERROR(VLOOKUP(DF4,'Criteria Table'!$A$2:$I$102,2,FALSE),0)</f>
        <v>10</v>
      </c>
      <c r="DH4" s="95">
        <f t="shared" si="36"/>
        <v>10</v>
      </c>
      <c r="DI4" s="76">
        <f>IFERROR(VLOOKUP(TEXT($A4,"0000"),'AYP11'!$B$2535:$AU$2956,23,FALSE),"")</f>
        <v>0</v>
      </c>
      <c r="DJ4" s="95">
        <f>IFERROR(VLOOKUP(DI4,'Criteria Table'!$A$2:$I$102,2,FALSE),0)</f>
        <v>10</v>
      </c>
      <c r="DK4" s="95">
        <f t="shared" si="37"/>
        <v>10</v>
      </c>
      <c r="DL4" s="91">
        <f>IFERROR(VLOOKUP(TEXT($A4,"0000"),'AYP11'!$B$3379:$AU$3800,11,FALSE),"")</f>
        <v>0</v>
      </c>
      <c r="DM4" s="95">
        <f t="shared" si="38"/>
        <v>1</v>
      </c>
      <c r="DN4" s="95" t="str">
        <f t="shared" si="39"/>
        <v/>
      </c>
      <c r="DO4" s="91">
        <f>IFERROR(VLOOKUP(TEXT($A4,"0000"),'AYP11'!$B$847:$AU$1268,11,FALSE),"")</f>
        <v>0</v>
      </c>
      <c r="DP4" s="95">
        <f t="shared" si="40"/>
        <v>1</v>
      </c>
      <c r="DQ4" s="95" t="str">
        <f t="shared" si="41"/>
        <v/>
      </c>
      <c r="DR4" s="91">
        <f>IFERROR(VLOOKUP(TEXT($A4,"0000"),'AYP11'!$B$2113:$AU$2534,11,FALSE),"")</f>
        <v>0</v>
      </c>
      <c r="DS4" s="95">
        <f t="shared" si="42"/>
        <v>1</v>
      </c>
      <c r="DT4" s="95" t="str">
        <f t="shared" si="43"/>
        <v/>
      </c>
      <c r="DU4" s="91">
        <f>IFERROR(VLOOKUP(TEXT($A4,"0000"),'AYP11'!$B$425:$AU$846,11,FALSE),"")</f>
        <v>0</v>
      </c>
      <c r="DV4" s="95">
        <f t="shared" si="44"/>
        <v>1</v>
      </c>
      <c r="DW4" s="95" t="str">
        <f t="shared" si="45"/>
        <v/>
      </c>
      <c r="DX4" s="91">
        <f>IFERROR(VLOOKUP(TEXT($A4,"0000"),'AYP11'!$B$3:$AU$424,11,FALSE),"")</f>
        <v>0</v>
      </c>
      <c r="DY4" s="95">
        <f t="shared" si="46"/>
        <v>1</v>
      </c>
      <c r="DZ4" s="95" t="str">
        <f t="shared" si="47"/>
        <v/>
      </c>
      <c r="EA4" s="91">
        <f>IFERROR(VLOOKUP(TEXT($A4,"0000"),'AYP11'!$B$1269:$AU$1690,11,FALSE),"")</f>
        <v>0</v>
      </c>
      <c r="EB4" s="95">
        <f t="shared" si="48"/>
        <v>1</v>
      </c>
      <c r="EC4" s="95" t="str">
        <f t="shared" si="49"/>
        <v/>
      </c>
      <c r="ED4" s="91">
        <f>IFERROR(VLOOKUP(TEXT($A4,"0000"),'AYP11'!$B$1691:$AU$2112,11,FALSE),"")</f>
        <v>0</v>
      </c>
      <c r="EE4" s="95">
        <f t="shared" si="50"/>
        <v>1</v>
      </c>
      <c r="EF4" s="95" t="str">
        <f t="shared" si="51"/>
        <v/>
      </c>
      <c r="EG4" s="91">
        <f>IFERROR(VLOOKUP(TEXT($A4,"0000"),'AYP11'!$B$2535:$AU$2956,11,FALSE),"")</f>
        <v>0</v>
      </c>
      <c r="EH4" s="95">
        <f t="shared" si="52"/>
        <v>1</v>
      </c>
      <c r="EI4" s="95" t="str">
        <f t="shared" si="53"/>
        <v/>
      </c>
    </row>
    <row r="5" spans="1:147" x14ac:dyDescent="0.25">
      <c r="A5" s="248">
        <v>70</v>
      </c>
      <c r="B5" s="291">
        <f t="shared" si="0"/>
        <v>39.71291866028708</v>
      </c>
      <c r="C5" s="50">
        <f>IFERROR(VLOOKUP(TEXT($A5,"0000"),'R-M11'!$A$2:$AA$500,4,FALSE),0)</f>
        <v>83</v>
      </c>
      <c r="D5" s="291">
        <f t="shared" si="1"/>
        <v>41.148325358851672</v>
      </c>
      <c r="E5" s="98">
        <f>IFERROR(SUM(VLOOKUP(TEXT($A5,"0000"),'R-M11'!$A$2:$AA$500,5,FALSE),VLOOKUP(TEXT($A5,"0000"),'R-M11'!$A$2:$AA$500,6,FALSE)),0)</f>
        <v>86</v>
      </c>
      <c r="F5" s="58">
        <f>IFERROR(VLOOKUP(TEXT($A5,"0000"),'R-M11'!$A$2:$AA$500,14,FALSE),0)</f>
        <v>209</v>
      </c>
      <c r="G5" s="230">
        <f t="shared" si="54"/>
        <v>41.042918660287079</v>
      </c>
      <c r="H5" s="97">
        <f t="shared" si="2"/>
        <v>85.779700000000005</v>
      </c>
      <c r="I5" s="230">
        <f t="shared" si="55"/>
        <v>41.718325358851672</v>
      </c>
      <c r="J5" s="97">
        <f t="shared" si="3"/>
        <v>87.191299999999998</v>
      </c>
      <c r="K5" s="230">
        <f t="shared" si="4"/>
        <v>81</v>
      </c>
      <c r="L5" s="121">
        <f>IFERROR(VLOOKUP(K5,'Criteria Table'!$A$2:$I$102,2,FALSE),"")</f>
        <v>1.9000000000000001</v>
      </c>
      <c r="M5" s="230">
        <f t="shared" si="5"/>
        <v>82.761244019138758</v>
      </c>
      <c r="N5" s="286">
        <f t="shared" si="6"/>
        <v>43.062200956937801</v>
      </c>
      <c r="O5" s="50">
        <f>IFERROR(VLOOKUP(TEXT($A5,"0000"),'R-M11'!$A$2:$AA$500,17,FALSE),"")</f>
        <v>90</v>
      </c>
      <c r="P5" s="286">
        <f t="shared" si="7"/>
        <v>33.492822966507177</v>
      </c>
      <c r="Q5" s="98">
        <f>IFERROR(SUM(VLOOKUP(TEXT($A5,"0000"),'R-M11'!$A$2:$AA$500,18,FALSE),VLOOKUP(TEXT($A5,"0000"),'R-M11'!$A$2:$AA$500,19,FALSE)),0)</f>
        <v>70</v>
      </c>
      <c r="R5" s="69">
        <f>IFERROR(VLOOKUP(TEXT($A5,"0000"),'R-M11'!$A$2:$AA$500,27,FALSE),0)</f>
        <v>209</v>
      </c>
      <c r="S5" s="121">
        <f t="shared" si="56"/>
        <v>44.6722009569378</v>
      </c>
      <c r="T5" s="70">
        <f t="shared" si="8"/>
        <v>93.364900000000006</v>
      </c>
      <c r="U5" s="121">
        <f t="shared" si="57"/>
        <v>34.182822966507175</v>
      </c>
      <c r="V5" s="70">
        <f t="shared" si="9"/>
        <v>71.442099999999996</v>
      </c>
      <c r="W5" s="121">
        <f t="shared" si="10"/>
        <v>77</v>
      </c>
      <c r="X5" s="124">
        <f>IFERROR(VLOOKUP(W5,'Criteria Table'!$A$2:$I$102,2,FALSE),"")</f>
        <v>2.3000000000000003</v>
      </c>
      <c r="Y5" s="121">
        <f t="shared" si="11"/>
        <v>78.855023923444975</v>
      </c>
      <c r="Z5" s="92">
        <f>IFERROR(IF(VLOOKUP(A5,'SG11'!$A$3:$AI$500,18,FALSE)="","NA",VLOOKUP(A5,'SG11'!$A$3:$AI$500,18,FALSE)),"")</f>
        <v>75</v>
      </c>
      <c r="AA5" s="75">
        <f>IFERROR(VLOOKUP(Z5,'Criteria Table'!$A$2:$I$102,6,FALSE),"NA")</f>
        <v>5</v>
      </c>
      <c r="AB5" s="95">
        <f t="shared" si="58"/>
        <v>80</v>
      </c>
      <c r="AC5" s="84">
        <f>IFERROR(IF(VLOOKUP(A5,'SG11'!$A$3:$AI$500,19,FALSE)="","NA",VLOOKUP(A5,'SG11'!$A$3:$AI$500,19,FALSE)),"")</f>
        <v>77</v>
      </c>
      <c r="AD5" s="75">
        <f>IFERROR(VLOOKUP(AC5,'Criteria Table'!$A$2:$I$102,6,FALSE),"NA")</f>
        <v>5</v>
      </c>
      <c r="AE5" s="95">
        <f t="shared" si="59"/>
        <v>82</v>
      </c>
      <c r="AF5" s="92">
        <f>IFERROR(IF(VLOOKUP(A5,'SG11'!$A$3:$AI$500,20,FALSE)="","NA",VLOOKUP(A5,'SG11'!$A$3:$AI$500,20,FALSE)),"")</f>
        <v>63</v>
      </c>
      <c r="AG5" s="75">
        <f>IFERROR(VLOOKUP(AF5,'Criteria Table'!$A$2:$I$102,6,FALSE),"NA")</f>
        <v>5</v>
      </c>
      <c r="AH5" s="95">
        <f t="shared" si="60"/>
        <v>68</v>
      </c>
      <c r="AI5" s="84">
        <f>IFERROR(IF(VLOOKUP(A5,'SG11'!$A$3:$AI$500,21,FALSE)="","NA",VLOOKUP(A5,'SG11'!$A$3:$AI$500,21,FALSE)),"")</f>
        <v>80</v>
      </c>
      <c r="AJ5" s="75">
        <f>IFERROR(VLOOKUP(AI5,'Criteria Table'!$A$2:$I$102,6,FALSE),"NA")</f>
        <v>5</v>
      </c>
      <c r="AK5" s="95">
        <f t="shared" si="61"/>
        <v>85</v>
      </c>
      <c r="AL5" s="99">
        <f>IFERROR(VLOOKUP(TEXT(A5,"0000"),'W11'!$A$1:$E$500,4,FALSE)/AP5*100,"")</f>
        <v>100</v>
      </c>
      <c r="AM5" s="97">
        <f>IFERROR(VLOOKUP(TEXT(A5,"0000"),'W11'!$A$1:$E$500,4,FALSE),"")</f>
        <v>66</v>
      </c>
      <c r="AN5" s="99">
        <f t="shared" si="12"/>
        <v>100</v>
      </c>
      <c r="AO5" s="97">
        <f t="shared" si="13"/>
        <v>66</v>
      </c>
      <c r="AP5" s="99">
        <f>IFERROR(VLOOKUP(TEXT(A5,"0000"),'W11'!$A$1:$E$500,5,FALSE),"")</f>
        <v>66</v>
      </c>
      <c r="AQ5" s="97">
        <f>IFERROR(VLOOKUP(ROUND(AL5,0),'Criteria Table'!$A$2:$I$102,4,FALSE),0)</f>
        <v>0</v>
      </c>
      <c r="AR5" s="128"/>
      <c r="AS5" s="95"/>
      <c r="AT5" s="95"/>
      <c r="AU5" s="100">
        <f>IFERROR(VLOOKUP(TEXT(A5,"0000"),'Sci11'!$A$3:$N$492,4,FALSE)/VLOOKUP(TEXT(A5,"0000"),'Sci11'!$A$3:$N$492,14,FALSE)*100,"")</f>
        <v>46.774193548387096</v>
      </c>
      <c r="AV5" s="101">
        <f>SUM(VLOOKUP(TEXT(A5,"0000"),'Sci11'!$A$3:$N$492,5,FALSE),VLOOKUP(TEXT(A5,"0000"),'Sci11'!$A$3:$N$492,6,FALSE))/VLOOKUP(TEXT(A5,"0000"),'Sci11'!$A$3:$N$492,14,FALSE)*100</f>
        <v>12.903225806451612</v>
      </c>
      <c r="AW5" s="100">
        <f t="shared" si="62"/>
        <v>49.574193548387093</v>
      </c>
      <c r="AX5" s="101">
        <f>IFERROR(AW5/100*VLOOKUP(TEXT(A5,"0000"),'Sci11'!$A$3:$N$492,14,FALSE),"")</f>
        <v>30.735999999999997</v>
      </c>
      <c r="AY5" s="100">
        <f t="shared" si="63"/>
        <v>14.103225806451611</v>
      </c>
      <c r="AZ5" s="101">
        <f>IFERROR(AY5/100*VLOOKUP(TEXT(A5,"0000"),'Sci11'!$A$3:$N$492,14,FALSE),"")</f>
        <v>8.743999999999998</v>
      </c>
      <c r="BA5" s="100">
        <f t="shared" si="14"/>
        <v>60</v>
      </c>
      <c r="BB5" s="101">
        <f>IFERROR(VLOOKUP(BA5,'Criteria Table'!$A$2:$I$102,2,FALSE),"")</f>
        <v>4</v>
      </c>
      <c r="BC5" s="101">
        <f t="shared" si="15"/>
        <v>64</v>
      </c>
      <c r="BD5" s="82">
        <f>IFERROR(VLOOKUP(A5,ATTx11!$A$2:$N$500,4,FALSE),"")</f>
        <v>95.36</v>
      </c>
      <c r="BE5" s="95">
        <f t="shared" si="16"/>
        <v>0.5</v>
      </c>
      <c r="BF5" s="96">
        <f t="shared" si="17"/>
        <v>95.86</v>
      </c>
      <c r="BG5" s="70">
        <f>IFERROR(VLOOKUP(A5,ATTx11!$A$2:$N$500,11,FALSE),"")</f>
        <v>2</v>
      </c>
      <c r="BH5" s="95">
        <f t="shared" si="18"/>
        <v>1.8</v>
      </c>
      <c r="BI5" s="70">
        <f>IFERROR(VLOOKUP(A5,ATTx11!$A$2:$N$500,12,FALSE),"")</f>
        <v>5</v>
      </c>
      <c r="BJ5" s="97">
        <f t="shared" si="19"/>
        <v>4.5</v>
      </c>
      <c r="BK5" s="84">
        <f>IFERROR(VLOOKUP(A5,ATTx11!$A$2:$N$500,7,FALSE),"")</f>
        <v>2</v>
      </c>
      <c r="BL5" s="97">
        <f t="shared" si="20"/>
        <v>1.8</v>
      </c>
      <c r="BM5" s="84">
        <f>IFERROR(VLOOKUP(A5,ATTx11!$A$2:$N$500,8,FALSE),"")</f>
        <v>5</v>
      </c>
      <c r="BN5" s="95">
        <f t="shared" si="21"/>
        <v>4.5</v>
      </c>
      <c r="BO5" s="95"/>
      <c r="BP5" s="83">
        <f>IFERROR(VLOOKUP(TEXT($A5,"0000"),'AYP11'!$B$3379:$AU$3800,17,FALSE),"")</f>
        <v>0</v>
      </c>
      <c r="BQ5" s="75">
        <f>IFERROR(VLOOKUP(BP5,'Criteria Table'!$A$2:$I$102,2,FALSE),0)</f>
        <v>10</v>
      </c>
      <c r="BR5" s="95">
        <f t="shared" si="22"/>
        <v>10</v>
      </c>
      <c r="BS5" s="83">
        <f>IFERROR(VLOOKUP(TEXT($A5,"0000"),'AYP11'!$B$847:$AU$1268,17,FALSE),"")</f>
        <v>70</v>
      </c>
      <c r="BT5" s="75">
        <f>IFERROR(VLOOKUP(BS5,'Criteria Table'!$A$2:$I$102,2,FALSE),0)</f>
        <v>3</v>
      </c>
      <c r="BU5" s="95">
        <f t="shared" si="23"/>
        <v>73</v>
      </c>
      <c r="BV5" s="83">
        <f>IFERROR(VLOOKUP(TEXT($A5,"0000"),'AYP11'!$B$2113:$AU$2534,17,FALSE),"")</f>
        <v>80</v>
      </c>
      <c r="BW5" s="75">
        <f>IFERROR(VLOOKUP(BV5,'Criteria Table'!$A$2:$I$102,2,FALSE),0)</f>
        <v>2</v>
      </c>
      <c r="BX5" s="95">
        <f t="shared" si="24"/>
        <v>82</v>
      </c>
      <c r="BY5" s="83">
        <f>IFERROR(VLOOKUP(TEXT($A5,"0000"),'AYP11'!$B$425:$AU$846,17,FALSE),"")</f>
        <v>0</v>
      </c>
      <c r="BZ5" s="75">
        <f>IFERROR(VLOOKUP(BY5,'Criteria Table'!$A$2:$I$102,2,FALSE),0)</f>
        <v>10</v>
      </c>
      <c r="CA5" s="95">
        <f t="shared" si="25"/>
        <v>10</v>
      </c>
      <c r="CB5" s="83">
        <f>IFERROR(VLOOKUP(TEXT($A5,"0000"),'AYP11'!$B$3:$AU$424,17,FALSE),"")</f>
        <v>0</v>
      </c>
      <c r="CC5" s="95">
        <f>IFERROR(VLOOKUP(CB5,'Criteria Table'!$A$2:$I$102,2,FALSE),0)</f>
        <v>10</v>
      </c>
      <c r="CD5" s="95">
        <f t="shared" si="26"/>
        <v>10</v>
      </c>
      <c r="CE5" s="83">
        <f>IFERROR(VLOOKUP(TEXT($A5,"0000"),'AYP11'!$B$1269:$AU$1690,17,FALSE),"")</f>
        <v>78</v>
      </c>
      <c r="CF5" s="95">
        <f>IFERROR(VLOOKUP(CE5,'Criteria Table'!$A$2:$I$102,2,FALSE),0)</f>
        <v>2.2000000000000002</v>
      </c>
      <c r="CG5" s="95">
        <f t="shared" si="27"/>
        <v>80</v>
      </c>
      <c r="CH5" s="83">
        <f>IFERROR(VLOOKUP(TEXT($A5,"0000"),'AYP11'!$B$1691:$AU$2112,17,FALSE),"")</f>
        <v>0</v>
      </c>
      <c r="CI5" s="95">
        <f>IFERROR(VLOOKUP(CH5,'Criteria Table'!$A$2:$I$102,2,FALSE),0)</f>
        <v>10</v>
      </c>
      <c r="CJ5" s="95">
        <f t="shared" si="28"/>
        <v>10</v>
      </c>
      <c r="CK5" s="83">
        <f>IFERROR(VLOOKUP(TEXT($A5,"0000"),'AYP11'!$B$2535:$AU$2956,17,FALSE),"")</f>
        <v>0</v>
      </c>
      <c r="CL5" s="95">
        <f>IFERROR(VLOOKUP(CK5,'Criteria Table'!$A$2:$I$102,2,FALSE),0)</f>
        <v>10</v>
      </c>
      <c r="CM5" s="95">
        <f t="shared" si="29"/>
        <v>10</v>
      </c>
      <c r="CN5" s="76">
        <f>IFERROR(VLOOKUP(TEXT($A5,"0000"),'AYP11'!$B$3379:$AU$3800,23,FALSE),"")</f>
        <v>92</v>
      </c>
      <c r="CO5" s="95">
        <f>IFERROR(VLOOKUP(CN5,'Criteria Table'!$A$2:$I$102,2,FALSE),0)</f>
        <v>0</v>
      </c>
      <c r="CP5" s="95">
        <f t="shared" si="30"/>
        <v>92</v>
      </c>
      <c r="CQ5" s="76">
        <f>IFERROR(VLOOKUP(TEXT($A5,"0000"),'AYP11'!$B$847:$AU$1268,23,FALSE),"")</f>
        <v>59</v>
      </c>
      <c r="CR5" s="95">
        <f>IFERROR(VLOOKUP(CQ5,'Criteria Table'!$A$2:$I$102,2,FALSE),0)</f>
        <v>4.1000000000000005</v>
      </c>
      <c r="CS5" s="95">
        <f t="shared" si="31"/>
        <v>63</v>
      </c>
      <c r="CT5" s="76">
        <f>IFERROR(VLOOKUP(TEXT($A5,"0000"),'AYP11'!$B$2113:$AU$2534,23,FALSE),"")</f>
        <v>79</v>
      </c>
      <c r="CU5" s="95">
        <f>IFERROR(VLOOKUP(CT5,'Criteria Table'!$A$2:$I$102,2,FALSE),0)</f>
        <v>2.1</v>
      </c>
      <c r="CV5" s="95">
        <f t="shared" si="32"/>
        <v>81</v>
      </c>
      <c r="CW5" s="76">
        <f>IFERROR(VLOOKUP(TEXT($A5,"0000"),'AYP11'!$B$425:$AU$846,23,FALSE),"")</f>
        <v>0</v>
      </c>
      <c r="CX5" s="95">
        <f>IFERROR(VLOOKUP(CW5,'Criteria Table'!$A$2:$I$102,2,FALSE),0)</f>
        <v>10</v>
      </c>
      <c r="CY5" s="95">
        <f t="shared" si="33"/>
        <v>10</v>
      </c>
      <c r="CZ5" s="76">
        <f>IFERROR(VLOOKUP(TEXT($A5,"0000"),'AYP11'!$B$3:$AU$424,23,FALSE),"")</f>
        <v>0</v>
      </c>
      <c r="DA5" s="95">
        <f>IFERROR(VLOOKUP(CZ5,'Criteria Table'!$A$2:$I$102,2,FALSE),0)</f>
        <v>10</v>
      </c>
      <c r="DB5" s="95">
        <f t="shared" si="34"/>
        <v>10</v>
      </c>
      <c r="DC5" s="76">
        <f>IFERROR(VLOOKUP(TEXT($A5,"0000"),'AYP11'!$B$1269:$AU$1690,23,FALSE),"")</f>
        <v>67</v>
      </c>
      <c r="DD5" s="95">
        <f>IFERROR(VLOOKUP(DC5,'Criteria Table'!$A$2:$I$102,2,FALSE),0)</f>
        <v>3.3000000000000003</v>
      </c>
      <c r="DE5" s="95">
        <f t="shared" si="35"/>
        <v>70</v>
      </c>
      <c r="DF5" s="76">
        <f>IFERROR(VLOOKUP(TEXT($A5,"0000"),'AYP11'!$B$1691:$AU$2112,23,FALSE),"")</f>
        <v>0</v>
      </c>
      <c r="DG5" s="95">
        <f>IFERROR(VLOOKUP(DF5,'Criteria Table'!$A$2:$I$102,2,FALSE),0)</f>
        <v>10</v>
      </c>
      <c r="DH5" s="95">
        <f t="shared" si="36"/>
        <v>10</v>
      </c>
      <c r="DI5" s="76">
        <f>IFERROR(VLOOKUP(TEXT($A5,"0000"),'AYP11'!$B$2535:$AU$2956,23,FALSE),"")</f>
        <v>0</v>
      </c>
      <c r="DJ5" s="95">
        <f>IFERROR(VLOOKUP(DI5,'Criteria Table'!$A$2:$I$102,2,FALSE),0)</f>
        <v>10</v>
      </c>
      <c r="DK5" s="95">
        <f t="shared" si="37"/>
        <v>10</v>
      </c>
      <c r="DL5" s="91">
        <f>IFERROR(VLOOKUP(TEXT($A5,"0000"),'AYP11'!$B$3379:$AU$3800,11,FALSE),"")</f>
        <v>0</v>
      </c>
      <c r="DM5" s="95">
        <f t="shared" si="38"/>
        <v>1</v>
      </c>
      <c r="DN5" s="95" t="str">
        <f t="shared" si="39"/>
        <v/>
      </c>
      <c r="DO5" s="91">
        <f>IFERROR(VLOOKUP(TEXT($A5,"0000"),'AYP11'!$B$847:$AU$1268,11,FALSE),"")</f>
        <v>0</v>
      </c>
      <c r="DP5" s="95">
        <f t="shared" si="40"/>
        <v>1</v>
      </c>
      <c r="DQ5" s="95" t="str">
        <f t="shared" si="41"/>
        <v/>
      </c>
      <c r="DR5" s="91">
        <f>IFERROR(VLOOKUP(TEXT($A5,"0000"),'AYP11'!$B$2113:$AU$2534,11,FALSE),"")</f>
        <v>0</v>
      </c>
      <c r="DS5" s="95">
        <f t="shared" si="42"/>
        <v>1</v>
      </c>
      <c r="DT5" s="95" t="str">
        <f t="shared" si="43"/>
        <v/>
      </c>
      <c r="DU5" s="91">
        <f>IFERROR(VLOOKUP(TEXT($A5,"0000"),'AYP11'!$B$425:$AU$846,11,FALSE),"")</f>
        <v>0</v>
      </c>
      <c r="DV5" s="95">
        <f t="shared" si="44"/>
        <v>1</v>
      </c>
      <c r="DW5" s="95" t="str">
        <f t="shared" si="45"/>
        <v/>
      </c>
      <c r="DX5" s="91">
        <f>IFERROR(VLOOKUP(TEXT($A5,"0000"),'AYP11'!$B$3:$AU$424,11,FALSE),"")</f>
        <v>0</v>
      </c>
      <c r="DY5" s="95">
        <f t="shared" si="46"/>
        <v>1</v>
      </c>
      <c r="DZ5" s="95" t="str">
        <f t="shared" si="47"/>
        <v/>
      </c>
      <c r="EA5" s="91">
        <f>IFERROR(VLOOKUP(TEXT($A5,"0000"),'AYP11'!$B$1269:$AU$1690,11,FALSE),"")</f>
        <v>0</v>
      </c>
      <c r="EB5" s="95">
        <f t="shared" si="48"/>
        <v>1</v>
      </c>
      <c r="EC5" s="95" t="str">
        <f t="shared" si="49"/>
        <v/>
      </c>
      <c r="ED5" s="91">
        <f>IFERROR(VLOOKUP(TEXT($A5,"0000"),'AYP11'!$B$1691:$AU$2112,11,FALSE),"")</f>
        <v>0</v>
      </c>
      <c r="EE5" s="95">
        <f t="shared" si="50"/>
        <v>1</v>
      </c>
      <c r="EF5" s="95" t="str">
        <f t="shared" si="51"/>
        <v/>
      </c>
      <c r="EG5" s="91">
        <f>IFERROR(VLOOKUP(TEXT($A5,"0000"),'AYP11'!$B$2535:$AU$2956,11,FALSE),"")</f>
        <v>0</v>
      </c>
      <c r="EH5" s="95">
        <f t="shared" si="52"/>
        <v>1</v>
      </c>
      <c r="EI5" s="95" t="str">
        <f t="shared" si="53"/>
        <v/>
      </c>
    </row>
    <row r="6" spans="1:147" x14ac:dyDescent="0.25">
      <c r="A6" s="248">
        <v>71</v>
      </c>
      <c r="B6" s="291">
        <f t="shared" si="0"/>
        <v>28.825271470878576</v>
      </c>
      <c r="C6" s="50">
        <f>IFERROR(VLOOKUP(TEXT($A6,"0000"),'R-M11'!$A$2:$AA$500,4,FALSE),0)</f>
        <v>292</v>
      </c>
      <c r="D6" s="291">
        <f t="shared" si="1"/>
        <v>46.396841066140176</v>
      </c>
      <c r="E6" s="98">
        <f>IFERROR(SUM(VLOOKUP(TEXT($A6,"0000"),'R-M11'!$A$2:$AA$500,5,FALSE),VLOOKUP(TEXT($A6,"0000"),'R-M11'!$A$2:$AA$500,6,FALSE)),0)</f>
        <v>470</v>
      </c>
      <c r="F6" s="58">
        <f>IFERROR(VLOOKUP(TEXT($A6,"0000"),'R-M11'!$A$2:$AA$500,14,FALSE),0)</f>
        <v>1013</v>
      </c>
      <c r="G6" s="230">
        <f t="shared" si="54"/>
        <v>30.575271470878576</v>
      </c>
      <c r="H6" s="97">
        <f t="shared" si="2"/>
        <v>309.72749999999996</v>
      </c>
      <c r="I6" s="230">
        <f t="shared" si="55"/>
        <v>47.146841066140176</v>
      </c>
      <c r="J6" s="97">
        <f t="shared" si="3"/>
        <v>477.59749999999997</v>
      </c>
      <c r="K6" s="230">
        <f t="shared" si="4"/>
        <v>75</v>
      </c>
      <c r="L6" s="121">
        <f>IFERROR(VLOOKUP(K6,'Criteria Table'!$A$2:$I$102,2,FALSE),"")</f>
        <v>2.5</v>
      </c>
      <c r="M6" s="230">
        <f t="shared" si="5"/>
        <v>77.722112537018745</v>
      </c>
      <c r="N6" s="286">
        <f t="shared" si="6"/>
        <v>33.002973240832503</v>
      </c>
      <c r="O6" s="50">
        <f>IFERROR(VLOOKUP(TEXT($A6,"0000"),'R-M11'!$A$2:$AA$500,17,FALSE),"")</f>
        <v>333</v>
      </c>
      <c r="P6" s="286">
        <f t="shared" si="7"/>
        <v>40.634291377601585</v>
      </c>
      <c r="Q6" s="98">
        <f>IFERROR(SUM(VLOOKUP(TEXT($A6,"0000"),'R-M11'!$A$2:$AA$500,18,FALSE),VLOOKUP(TEXT($A6,"0000"),'R-M11'!$A$2:$AA$500,19,FALSE)),0)</f>
        <v>410</v>
      </c>
      <c r="R6" s="69">
        <f>IFERROR(VLOOKUP(TEXT($A6,"0000"),'R-M11'!$A$2:$AA$500,27,FALSE),0)</f>
        <v>1009</v>
      </c>
      <c r="S6" s="121">
        <f t="shared" si="56"/>
        <v>34.822973240832503</v>
      </c>
      <c r="T6" s="70">
        <f t="shared" si="8"/>
        <v>351.36379999999997</v>
      </c>
      <c r="U6" s="121">
        <f t="shared" si="57"/>
        <v>41.414291377601586</v>
      </c>
      <c r="V6" s="70">
        <f t="shared" si="9"/>
        <v>417.87020000000001</v>
      </c>
      <c r="W6" s="121">
        <f t="shared" si="10"/>
        <v>74</v>
      </c>
      <c r="X6" s="124">
        <f>IFERROR(VLOOKUP(W6,'Criteria Table'!$A$2:$I$102,2,FALSE),"")</f>
        <v>2.6</v>
      </c>
      <c r="Y6" s="121">
        <f t="shared" si="11"/>
        <v>76.237264618434097</v>
      </c>
      <c r="Z6" s="92">
        <f>IFERROR(IF(VLOOKUP(A6,'SG11'!$A$3:$AI$500,18,FALSE)="","NA",VLOOKUP(A6,'SG11'!$A$3:$AI$500,18,FALSE)),"")</f>
        <v>70</v>
      </c>
      <c r="AA6" s="75">
        <f>IFERROR(VLOOKUP(Z6,'Criteria Table'!$A$2:$I$102,6,FALSE),"NA")</f>
        <v>5</v>
      </c>
      <c r="AB6" s="95">
        <f t="shared" si="58"/>
        <v>75</v>
      </c>
      <c r="AC6" s="84">
        <f>IFERROR(IF(VLOOKUP(A6,'SG11'!$A$3:$AI$500,19,FALSE)="","NA",VLOOKUP(A6,'SG11'!$A$3:$AI$500,19,FALSE)),"")</f>
        <v>69</v>
      </c>
      <c r="AD6" s="75">
        <f>IFERROR(VLOOKUP(AC6,'Criteria Table'!$A$2:$I$102,6,FALSE),"NA")</f>
        <v>5</v>
      </c>
      <c r="AE6" s="95">
        <f t="shared" si="59"/>
        <v>74</v>
      </c>
      <c r="AF6" s="92">
        <f>IFERROR(IF(VLOOKUP(A6,'SG11'!$A$3:$AI$500,20,FALSE)="","NA",VLOOKUP(A6,'SG11'!$A$3:$AI$500,20,FALSE)),"")</f>
        <v>74</v>
      </c>
      <c r="AG6" s="75">
        <f>IFERROR(VLOOKUP(AF6,'Criteria Table'!$A$2:$I$102,6,FALSE),"NA")</f>
        <v>5</v>
      </c>
      <c r="AH6" s="95">
        <f t="shared" si="60"/>
        <v>79</v>
      </c>
      <c r="AI6" s="84">
        <f>IFERROR(IF(VLOOKUP(A6,'SG11'!$A$3:$AI$500,21,FALSE)="","NA",VLOOKUP(A6,'SG11'!$A$3:$AI$500,21,FALSE)),"")</f>
        <v>65</v>
      </c>
      <c r="AJ6" s="75">
        <f>IFERROR(VLOOKUP(AI6,'Criteria Table'!$A$2:$I$102,6,FALSE),"NA")</f>
        <v>5</v>
      </c>
      <c r="AK6" s="95">
        <f t="shared" si="61"/>
        <v>70</v>
      </c>
      <c r="AL6" s="99">
        <f>IFERROR(VLOOKUP(TEXT(A6,"0000"),'W11'!$A$1:$E$500,4,FALSE)/AP6*100,"")</f>
        <v>97.460317460317455</v>
      </c>
      <c r="AM6" s="97">
        <f>IFERROR(VLOOKUP(TEXT(A6,"0000"),'W11'!$A$1:$E$500,4,FALSE),"")</f>
        <v>307</v>
      </c>
      <c r="AN6" s="99">
        <f t="shared" si="12"/>
        <v>97.460317460317455</v>
      </c>
      <c r="AO6" s="97">
        <f t="shared" si="13"/>
        <v>307</v>
      </c>
      <c r="AP6" s="99">
        <f>IFERROR(VLOOKUP(TEXT(A6,"0000"),'W11'!$A$1:$E$500,5,FALSE),"")</f>
        <v>315</v>
      </c>
      <c r="AQ6" s="97">
        <f>IFERROR(VLOOKUP(ROUND(AL6,0),'Criteria Table'!$A$2:$I$102,4,FALSE),0)</f>
        <v>0</v>
      </c>
      <c r="AR6" s="128"/>
      <c r="AS6" s="95"/>
      <c r="AT6" s="95"/>
      <c r="AU6" s="100">
        <f>IFERROR(VLOOKUP(TEXT(A6,"0000"),'Sci11'!$A$3:$N$492,4,FALSE)/VLOOKUP(TEXT(A6,"0000"),'Sci11'!$A$3:$N$492,14,FALSE)*100,"")</f>
        <v>33.441558441558442</v>
      </c>
      <c r="AV6" s="101">
        <f>SUM(VLOOKUP(TEXT(A6,"0000"),'Sci11'!$A$3:$N$492,5,FALSE),VLOOKUP(TEXT(A6,"0000"),'Sci11'!$A$3:$N$492,6,FALSE))/VLOOKUP(TEXT(A6,"0000"),'Sci11'!$A$3:$N$492,14,FALSE)*100</f>
        <v>23.051948051948052</v>
      </c>
      <c r="AW6" s="100">
        <f t="shared" si="62"/>
        <v>36.52155844155844</v>
      </c>
      <c r="AX6" s="101">
        <f>IFERROR(AW6/100*VLOOKUP(TEXT(A6,"0000"),'Sci11'!$A$3:$N$492,14,FALSE),"")</f>
        <v>112.48639999999999</v>
      </c>
      <c r="AY6" s="100">
        <f t="shared" si="63"/>
        <v>24.371948051948053</v>
      </c>
      <c r="AZ6" s="101">
        <f>IFERROR(AY6/100*VLOOKUP(TEXT(A6,"0000"),'Sci11'!$A$3:$N$492,14,FALSE),"")</f>
        <v>75.065600000000003</v>
      </c>
      <c r="BA6" s="100">
        <f t="shared" si="14"/>
        <v>56</v>
      </c>
      <c r="BB6" s="101">
        <f>IFERROR(VLOOKUP(BA6,'Criteria Table'!$A$2:$I$102,2,FALSE),"")</f>
        <v>4.4000000000000004</v>
      </c>
      <c r="BC6" s="101">
        <f t="shared" si="15"/>
        <v>60.4</v>
      </c>
      <c r="BD6" s="82">
        <f>IFERROR(VLOOKUP(A6,ATTx11!$A$2:$N$500,4,FALSE),"")</f>
        <v>96.38</v>
      </c>
      <c r="BE6" s="95">
        <f t="shared" si="16"/>
        <v>0.5</v>
      </c>
      <c r="BF6" s="96">
        <f t="shared" si="17"/>
        <v>96.88</v>
      </c>
      <c r="BG6" s="70">
        <f>IFERROR(VLOOKUP(A6,ATTx11!$A$2:$N$500,11,FALSE),"")</f>
        <v>12</v>
      </c>
      <c r="BH6" s="95">
        <f t="shared" si="18"/>
        <v>10.8</v>
      </c>
      <c r="BI6" s="70">
        <f>IFERROR(VLOOKUP(A6,ATTx11!$A$2:$N$500,12,FALSE),"")</f>
        <v>9</v>
      </c>
      <c r="BJ6" s="97">
        <f t="shared" si="19"/>
        <v>8.1</v>
      </c>
      <c r="BK6" s="84">
        <f>IFERROR(VLOOKUP(A6,ATTx11!$A$2:$N$500,7,FALSE),"")</f>
        <v>12</v>
      </c>
      <c r="BL6" s="97">
        <f t="shared" si="20"/>
        <v>10.8</v>
      </c>
      <c r="BM6" s="84">
        <f>IFERROR(VLOOKUP(A6,ATTx11!$A$2:$N$500,8,FALSE),"")</f>
        <v>6</v>
      </c>
      <c r="BN6" s="95">
        <f t="shared" si="21"/>
        <v>5.4</v>
      </c>
      <c r="BO6" s="95"/>
      <c r="BP6" s="83">
        <f>IFERROR(VLOOKUP(TEXT($A6,"0000"),'AYP11'!$B$3379:$AU$3800,17,FALSE),"")</f>
        <v>83</v>
      </c>
      <c r="BQ6" s="75">
        <f>IFERROR(VLOOKUP(BP6,'Criteria Table'!$A$2:$I$102,2,FALSE),0)</f>
        <v>1.7000000000000002</v>
      </c>
      <c r="BR6" s="95">
        <f t="shared" si="22"/>
        <v>85</v>
      </c>
      <c r="BS6" s="83">
        <f>IFERROR(VLOOKUP(TEXT($A6,"0000"),'AYP11'!$B$847:$AU$1268,17,FALSE),"")</f>
        <v>0</v>
      </c>
      <c r="BT6" s="75">
        <f>IFERROR(VLOOKUP(BS6,'Criteria Table'!$A$2:$I$102,2,FALSE),0)</f>
        <v>10</v>
      </c>
      <c r="BU6" s="95">
        <f t="shared" si="23"/>
        <v>10</v>
      </c>
      <c r="BV6" s="83">
        <f>IFERROR(VLOOKUP(TEXT($A6,"0000"),'AYP11'!$B$2113:$AU$2534,17,FALSE),"")</f>
        <v>79</v>
      </c>
      <c r="BW6" s="75">
        <f>IFERROR(VLOOKUP(BV6,'Criteria Table'!$A$2:$I$102,2,FALSE),0)</f>
        <v>2.1</v>
      </c>
      <c r="BX6" s="95">
        <f t="shared" si="24"/>
        <v>81</v>
      </c>
      <c r="BY6" s="83">
        <f>IFERROR(VLOOKUP(TEXT($A6,"0000"),'AYP11'!$B$425:$AU$846,17,FALSE),"")</f>
        <v>0</v>
      </c>
      <c r="BZ6" s="75">
        <f>IFERROR(VLOOKUP(BY6,'Criteria Table'!$A$2:$I$102,2,FALSE),0)</f>
        <v>10</v>
      </c>
      <c r="CA6" s="95">
        <f t="shared" si="25"/>
        <v>10</v>
      </c>
      <c r="CB6" s="83">
        <f>IFERROR(VLOOKUP(TEXT($A6,"0000"),'AYP11'!$B$3:$AU$424,17,FALSE),"")</f>
        <v>0</v>
      </c>
      <c r="CC6" s="95">
        <f>IFERROR(VLOOKUP(CB6,'Criteria Table'!$A$2:$I$102,2,FALSE),0)</f>
        <v>10</v>
      </c>
      <c r="CD6" s="95">
        <f t="shared" si="26"/>
        <v>10</v>
      </c>
      <c r="CE6" s="83">
        <f>IFERROR(VLOOKUP(TEXT($A6,"0000"),'AYP11'!$B$1269:$AU$1690,17,FALSE),"")</f>
        <v>73</v>
      </c>
      <c r="CF6" s="95">
        <f>IFERROR(VLOOKUP(CE6,'Criteria Table'!$A$2:$I$102,2,FALSE),0)</f>
        <v>2.7</v>
      </c>
      <c r="CG6" s="95">
        <f t="shared" si="27"/>
        <v>76</v>
      </c>
      <c r="CH6" s="83">
        <f>IFERROR(VLOOKUP(TEXT($A6,"0000"),'AYP11'!$B$1691:$AU$2112,17,FALSE),"")</f>
        <v>63</v>
      </c>
      <c r="CI6" s="95">
        <f>IFERROR(VLOOKUP(CH6,'Criteria Table'!$A$2:$I$102,2,FALSE),0)</f>
        <v>3.7</v>
      </c>
      <c r="CJ6" s="95">
        <f t="shared" si="28"/>
        <v>67</v>
      </c>
      <c r="CK6" s="83">
        <f>IFERROR(VLOOKUP(TEXT($A6,"0000"),'AYP11'!$B$2535:$AU$2956,17,FALSE),"")</f>
        <v>0</v>
      </c>
      <c r="CL6" s="95">
        <f>IFERROR(VLOOKUP(CK6,'Criteria Table'!$A$2:$I$102,2,FALSE),0)</f>
        <v>10</v>
      </c>
      <c r="CM6" s="95">
        <f t="shared" si="29"/>
        <v>10</v>
      </c>
      <c r="CN6" s="76">
        <f>IFERROR(VLOOKUP(TEXT($A6,"0000"),'AYP11'!$B$3379:$AU$3800,23,FALSE),"")</f>
        <v>73</v>
      </c>
      <c r="CO6" s="95">
        <f>IFERROR(VLOOKUP(CN6,'Criteria Table'!$A$2:$I$102,2,FALSE),0)</f>
        <v>2.7</v>
      </c>
      <c r="CP6" s="95">
        <f t="shared" si="30"/>
        <v>76</v>
      </c>
      <c r="CQ6" s="76">
        <f>IFERROR(VLOOKUP(TEXT($A6,"0000"),'AYP11'!$B$847:$AU$1268,23,FALSE),"")</f>
        <v>0</v>
      </c>
      <c r="CR6" s="95">
        <f>IFERROR(VLOOKUP(CQ6,'Criteria Table'!$A$2:$I$102,2,FALSE),0)</f>
        <v>10</v>
      </c>
      <c r="CS6" s="95">
        <f t="shared" si="31"/>
        <v>10</v>
      </c>
      <c r="CT6" s="76">
        <f>IFERROR(VLOOKUP(TEXT($A6,"0000"),'AYP11'!$B$2113:$AU$2534,23,FALSE),"")</f>
        <v>76</v>
      </c>
      <c r="CU6" s="95">
        <f>IFERROR(VLOOKUP(CT6,'Criteria Table'!$A$2:$I$102,2,FALSE),0)</f>
        <v>2.4000000000000004</v>
      </c>
      <c r="CV6" s="95">
        <f t="shared" si="32"/>
        <v>78</v>
      </c>
      <c r="CW6" s="76">
        <f>IFERROR(VLOOKUP(TEXT($A6,"0000"),'AYP11'!$B$425:$AU$846,23,FALSE),"")</f>
        <v>0</v>
      </c>
      <c r="CX6" s="95">
        <f>IFERROR(VLOOKUP(CW6,'Criteria Table'!$A$2:$I$102,2,FALSE),0)</f>
        <v>10</v>
      </c>
      <c r="CY6" s="95">
        <f t="shared" si="33"/>
        <v>10</v>
      </c>
      <c r="CZ6" s="76">
        <f>IFERROR(VLOOKUP(TEXT($A6,"0000"),'AYP11'!$B$3:$AU$424,23,FALSE),"")</f>
        <v>0</v>
      </c>
      <c r="DA6" s="95">
        <f>IFERROR(VLOOKUP(CZ6,'Criteria Table'!$A$2:$I$102,2,FALSE),0)</f>
        <v>10</v>
      </c>
      <c r="DB6" s="95">
        <f t="shared" si="34"/>
        <v>10</v>
      </c>
      <c r="DC6" s="76">
        <f>IFERROR(VLOOKUP(TEXT($A6,"0000"),'AYP11'!$B$1269:$AU$1690,23,FALSE),"")</f>
        <v>68</v>
      </c>
      <c r="DD6" s="95">
        <f>IFERROR(VLOOKUP(DC6,'Criteria Table'!$A$2:$I$102,2,FALSE),0)</f>
        <v>3.2</v>
      </c>
      <c r="DE6" s="95">
        <f t="shared" si="35"/>
        <v>71</v>
      </c>
      <c r="DF6" s="76">
        <f>IFERROR(VLOOKUP(TEXT($A6,"0000"),'AYP11'!$B$1691:$AU$2112,23,FALSE),"")</f>
        <v>70</v>
      </c>
      <c r="DG6" s="95">
        <f>IFERROR(VLOOKUP(DF6,'Criteria Table'!$A$2:$I$102,2,FALSE),0)</f>
        <v>3</v>
      </c>
      <c r="DH6" s="95">
        <f t="shared" si="36"/>
        <v>73</v>
      </c>
      <c r="DI6" s="76">
        <f>IFERROR(VLOOKUP(TEXT($A6,"0000"),'AYP11'!$B$2535:$AU$2956,23,FALSE),"")</f>
        <v>0</v>
      </c>
      <c r="DJ6" s="95">
        <f>IFERROR(VLOOKUP(DI6,'Criteria Table'!$A$2:$I$102,2,FALSE),0)</f>
        <v>10</v>
      </c>
      <c r="DK6" s="95">
        <f t="shared" si="37"/>
        <v>10</v>
      </c>
      <c r="DL6" s="91">
        <f>IFERROR(VLOOKUP(TEXT($A6,"0000"),'AYP11'!$B$3379:$AU$3800,11,FALSE),"")</f>
        <v>0</v>
      </c>
      <c r="DM6" s="95">
        <f t="shared" si="38"/>
        <v>1</v>
      </c>
      <c r="DN6" s="95" t="str">
        <f t="shared" si="39"/>
        <v/>
      </c>
      <c r="DO6" s="91">
        <f>IFERROR(VLOOKUP(TEXT($A6,"0000"),'AYP11'!$B$847:$AU$1268,11,FALSE),"")</f>
        <v>0</v>
      </c>
      <c r="DP6" s="95">
        <f t="shared" si="40"/>
        <v>1</v>
      </c>
      <c r="DQ6" s="95" t="str">
        <f t="shared" si="41"/>
        <v/>
      </c>
      <c r="DR6" s="91">
        <f>IFERROR(VLOOKUP(TEXT($A6,"0000"),'AYP11'!$B$2113:$AU$2534,11,FALSE),"")</f>
        <v>0</v>
      </c>
      <c r="DS6" s="95">
        <f t="shared" si="42"/>
        <v>1</v>
      </c>
      <c r="DT6" s="95" t="str">
        <f t="shared" si="43"/>
        <v/>
      </c>
      <c r="DU6" s="91">
        <f>IFERROR(VLOOKUP(TEXT($A6,"0000"),'AYP11'!$B$425:$AU$846,11,FALSE),"")</f>
        <v>0</v>
      </c>
      <c r="DV6" s="95">
        <f t="shared" si="44"/>
        <v>1</v>
      </c>
      <c r="DW6" s="95" t="str">
        <f t="shared" si="45"/>
        <v/>
      </c>
      <c r="DX6" s="91">
        <f>IFERROR(VLOOKUP(TEXT($A6,"0000"),'AYP11'!$B$3:$AU$424,11,FALSE),"")</f>
        <v>0</v>
      </c>
      <c r="DY6" s="95">
        <f t="shared" si="46"/>
        <v>1</v>
      </c>
      <c r="DZ6" s="95" t="str">
        <f t="shared" si="47"/>
        <v/>
      </c>
      <c r="EA6" s="91">
        <f>IFERROR(VLOOKUP(TEXT($A6,"0000"),'AYP11'!$B$1269:$AU$1690,11,FALSE),"")</f>
        <v>0</v>
      </c>
      <c r="EB6" s="95">
        <f t="shared" si="48"/>
        <v>1</v>
      </c>
      <c r="EC6" s="95" t="str">
        <f t="shared" si="49"/>
        <v/>
      </c>
      <c r="ED6" s="91">
        <f>IFERROR(VLOOKUP(TEXT($A6,"0000"),'AYP11'!$B$1691:$AU$2112,11,FALSE),"")</f>
        <v>0</v>
      </c>
      <c r="EE6" s="95">
        <f t="shared" si="50"/>
        <v>1</v>
      </c>
      <c r="EF6" s="95" t="str">
        <f t="shared" si="51"/>
        <v/>
      </c>
      <c r="EG6" s="91">
        <f>IFERROR(VLOOKUP(TEXT($A6,"0000"),'AYP11'!$B$2535:$AU$2956,11,FALSE),"")</f>
        <v>0</v>
      </c>
      <c r="EH6" s="95">
        <f t="shared" si="52"/>
        <v>1</v>
      </c>
      <c r="EI6" s="95" t="str">
        <f t="shared" si="53"/>
        <v/>
      </c>
      <c r="EO6" s="34" t="s">
        <v>214</v>
      </c>
      <c r="EP6" s="34">
        <v>6</v>
      </c>
      <c r="EQ6" s="102" t="s">
        <v>1992</v>
      </c>
    </row>
    <row r="7" spans="1:147" x14ac:dyDescent="0.25">
      <c r="A7" s="248">
        <v>72</v>
      </c>
      <c r="B7" s="291">
        <f t="shared" si="0"/>
        <v>40</v>
      </c>
      <c r="C7" s="50">
        <f>IFERROR(VLOOKUP(TEXT($A7,"0000"),'R-M11'!$A$2:$AA$500,4,FALSE),0)</f>
        <v>142</v>
      </c>
      <c r="D7" s="291">
        <f t="shared" si="1"/>
        <v>31.26760563380282</v>
      </c>
      <c r="E7" s="98">
        <f>IFERROR(SUM(VLOOKUP(TEXT($A7,"0000"),'R-M11'!$A$2:$AA$500,5,FALSE),VLOOKUP(TEXT($A7,"0000"),'R-M11'!$A$2:$AA$500,6,FALSE)),0)</f>
        <v>111</v>
      </c>
      <c r="F7" s="58">
        <f>IFERROR(VLOOKUP(TEXT($A7,"0000"),'R-M11'!$A$2:$AA$500,14,FALSE),0)</f>
        <v>355</v>
      </c>
      <c r="G7" s="230">
        <f t="shared" si="54"/>
        <v>42.03</v>
      </c>
      <c r="H7" s="97">
        <f t="shared" si="2"/>
        <v>149.20650000000001</v>
      </c>
      <c r="I7" s="230">
        <f t="shared" si="55"/>
        <v>32.137605633802821</v>
      </c>
      <c r="J7" s="97">
        <f t="shared" si="3"/>
        <v>114.08850000000001</v>
      </c>
      <c r="K7" s="230">
        <f t="shared" si="4"/>
        <v>71</v>
      </c>
      <c r="L7" s="121">
        <f>IFERROR(VLOOKUP(K7,'Criteria Table'!$A$2:$I$102,2,FALSE),"")</f>
        <v>2.9000000000000004</v>
      </c>
      <c r="M7" s="230">
        <f t="shared" si="5"/>
        <v>74.167605633802822</v>
      </c>
      <c r="N7" s="286">
        <f t="shared" si="6"/>
        <v>38.775510204081634</v>
      </c>
      <c r="O7" s="50">
        <f>IFERROR(VLOOKUP(TEXT($A7,"0000"),'R-M11'!$A$2:$AA$500,17,FALSE),"")</f>
        <v>133</v>
      </c>
      <c r="P7" s="286">
        <f t="shared" si="7"/>
        <v>29.44606413994169</v>
      </c>
      <c r="Q7" s="98">
        <f>IFERROR(SUM(VLOOKUP(TEXT($A7,"0000"),'R-M11'!$A$2:$AA$500,18,FALSE),VLOOKUP(TEXT($A7,"0000"),'R-M11'!$A$2:$AA$500,19,FALSE)),0)</f>
        <v>101</v>
      </c>
      <c r="R7" s="69">
        <f>IFERROR(VLOOKUP(TEXT($A7,"0000"),'R-M11'!$A$2:$AA$500,27,FALSE),0)</f>
        <v>343</v>
      </c>
      <c r="S7" s="121">
        <f t="shared" si="56"/>
        <v>41.015510204081636</v>
      </c>
      <c r="T7" s="70">
        <f t="shared" si="8"/>
        <v>140.6832</v>
      </c>
      <c r="U7" s="121">
        <f t="shared" si="57"/>
        <v>30.406064139941691</v>
      </c>
      <c r="V7" s="70">
        <f t="shared" si="9"/>
        <v>104.2928</v>
      </c>
      <c r="W7" s="121">
        <f t="shared" si="10"/>
        <v>68</v>
      </c>
      <c r="X7" s="124">
        <f>IFERROR(VLOOKUP(W7,'Criteria Table'!$A$2:$I$102,2,FALSE),"")</f>
        <v>3.2</v>
      </c>
      <c r="Y7" s="121">
        <f t="shared" si="11"/>
        <v>71.421574344023327</v>
      </c>
      <c r="Z7" s="92">
        <f>IFERROR(IF(VLOOKUP(A7,'SG11'!$A$3:$AI$500,18,FALSE)="","NA",VLOOKUP(A7,'SG11'!$A$3:$AI$500,18,FALSE)),"")</f>
        <v>69</v>
      </c>
      <c r="AA7" s="75">
        <f>IFERROR(VLOOKUP(Z7,'Criteria Table'!$A$2:$I$102,6,FALSE),"NA")</f>
        <v>5</v>
      </c>
      <c r="AB7" s="95">
        <f t="shared" si="58"/>
        <v>74</v>
      </c>
      <c r="AC7" s="84">
        <f>IFERROR(IF(VLOOKUP(A7,'SG11'!$A$3:$AI$500,19,FALSE)="","NA",VLOOKUP(A7,'SG11'!$A$3:$AI$500,19,FALSE)),"")</f>
        <v>64</v>
      </c>
      <c r="AD7" s="75">
        <f>IFERROR(VLOOKUP(AC7,'Criteria Table'!$A$2:$I$102,6,FALSE),"NA")</f>
        <v>5</v>
      </c>
      <c r="AE7" s="95">
        <f t="shared" si="59"/>
        <v>69</v>
      </c>
      <c r="AF7" s="92">
        <f>IFERROR(IF(VLOOKUP(A7,'SG11'!$A$3:$AI$500,20,FALSE)="","NA",VLOOKUP(A7,'SG11'!$A$3:$AI$500,20,FALSE)),"")</f>
        <v>73</v>
      </c>
      <c r="AG7" s="75">
        <f>IFERROR(VLOOKUP(AF7,'Criteria Table'!$A$2:$I$102,6,FALSE),"NA")</f>
        <v>5</v>
      </c>
      <c r="AH7" s="95">
        <f t="shared" si="60"/>
        <v>78</v>
      </c>
      <c r="AI7" s="84">
        <f>IFERROR(IF(VLOOKUP(A7,'SG11'!$A$3:$AI$500,21,FALSE)="","NA",VLOOKUP(A7,'SG11'!$A$3:$AI$500,21,FALSE)),"")</f>
        <v>67</v>
      </c>
      <c r="AJ7" s="75">
        <f>IFERROR(VLOOKUP(AI7,'Criteria Table'!$A$2:$I$102,6,FALSE),"NA")</f>
        <v>5</v>
      </c>
      <c r="AK7" s="95">
        <f t="shared" si="61"/>
        <v>72</v>
      </c>
      <c r="AL7" s="99">
        <f>IFERROR(VLOOKUP(TEXT(A7,"0000"),'W11'!$A$1:$E$500,4,FALSE)/AP7*100,"")</f>
        <v>100</v>
      </c>
      <c r="AM7" s="97">
        <f>IFERROR(VLOOKUP(TEXT(A7,"0000"),'W11'!$A$1:$E$500,4,FALSE),"")</f>
        <v>84</v>
      </c>
      <c r="AN7" s="99">
        <f t="shared" si="12"/>
        <v>100</v>
      </c>
      <c r="AO7" s="97">
        <f t="shared" si="13"/>
        <v>84</v>
      </c>
      <c r="AP7" s="99">
        <f>IFERROR(VLOOKUP(TEXT(A7,"0000"),'W11'!$A$1:$E$500,5,FALSE),"")</f>
        <v>84</v>
      </c>
      <c r="AQ7" s="97">
        <f>IFERROR(VLOOKUP(ROUND(AL7,0),'Criteria Table'!$A$2:$I$102,4,FALSE),0)</f>
        <v>0</v>
      </c>
      <c r="AR7" s="128"/>
      <c r="AS7" s="95"/>
      <c r="AT7" s="95"/>
      <c r="AU7" s="100">
        <f>IFERROR(VLOOKUP(TEXT(A7,"0000"),'Sci11'!$A$3:$N$492,4,FALSE)/VLOOKUP(TEXT(A7,"0000"),'Sci11'!$A$3:$N$492,14,FALSE)*100,"")</f>
        <v>32.352941176470587</v>
      </c>
      <c r="AV7" s="101">
        <f>SUM(VLOOKUP(TEXT(A7,"0000"),'Sci11'!$A$3:$N$492,5,FALSE),VLOOKUP(TEXT(A7,"0000"),'Sci11'!$A$3:$N$492,6,FALSE))/VLOOKUP(TEXT(A7,"0000"),'Sci11'!$A$3:$N$492,14,FALSE)*100</f>
        <v>8.8235294117647065</v>
      </c>
      <c r="AW7" s="100">
        <f t="shared" si="62"/>
        <v>36.48294117647059</v>
      </c>
      <c r="AX7" s="101">
        <f>IFERROR(AW7/100*VLOOKUP(TEXT(A7,"0000"),'Sci11'!$A$3:$N$492,14,FALSE),"")</f>
        <v>24.808400000000002</v>
      </c>
      <c r="AY7" s="100">
        <f t="shared" si="63"/>
        <v>10.593529411764706</v>
      </c>
      <c r="AZ7" s="101">
        <f>IFERROR(AY7/100*VLOOKUP(TEXT(A7,"0000"),'Sci11'!$A$3:$N$492,14,FALSE),"")</f>
        <v>7.2035999999999998</v>
      </c>
      <c r="BA7" s="100">
        <f t="shared" si="14"/>
        <v>41</v>
      </c>
      <c r="BB7" s="101">
        <f>IFERROR(VLOOKUP(BA7,'Criteria Table'!$A$2:$I$102,2,FALSE),"")</f>
        <v>5.9</v>
      </c>
      <c r="BC7" s="101">
        <f t="shared" si="15"/>
        <v>46.9</v>
      </c>
      <c r="BD7" s="82">
        <f>IFERROR(VLOOKUP(A7,ATTx11!$A$2:$N$500,4,FALSE),"")</f>
        <v>95.37</v>
      </c>
      <c r="BE7" s="95">
        <f t="shared" si="16"/>
        <v>0.5</v>
      </c>
      <c r="BF7" s="96">
        <f t="shared" si="17"/>
        <v>95.87</v>
      </c>
      <c r="BG7" s="70">
        <f>IFERROR(VLOOKUP(A7,ATTx11!$A$2:$N$500,11,FALSE),"")</f>
        <v>0</v>
      </c>
      <c r="BH7" s="95">
        <f t="shared" si="18"/>
        <v>0</v>
      </c>
      <c r="BI7" s="70">
        <f>IFERROR(VLOOKUP(A7,ATTx11!$A$2:$N$500,12,FALSE),"")</f>
        <v>0</v>
      </c>
      <c r="BJ7" s="97">
        <f t="shared" si="19"/>
        <v>0</v>
      </c>
      <c r="BK7" s="84">
        <f>IFERROR(VLOOKUP(A7,ATTx11!$A$2:$N$500,7,FALSE),"")</f>
        <v>0</v>
      </c>
      <c r="BL7" s="97">
        <f t="shared" si="20"/>
        <v>0</v>
      </c>
      <c r="BM7" s="84">
        <f>IFERROR(VLOOKUP(A7,ATTx11!$A$2:$N$500,8,FALSE),"")</f>
        <v>0</v>
      </c>
      <c r="BN7" s="95">
        <f t="shared" si="21"/>
        <v>0</v>
      </c>
      <c r="BO7" s="95"/>
      <c r="BP7" s="83">
        <f>IFERROR(VLOOKUP(TEXT($A7,"0000"),'AYP11'!$B$3379:$AU$3800,17,FALSE),"")</f>
        <v>0</v>
      </c>
      <c r="BQ7" s="75">
        <f>IFERROR(VLOOKUP(BP7,'Criteria Table'!$A$2:$I$102,2,FALSE),0)</f>
        <v>10</v>
      </c>
      <c r="BR7" s="95">
        <f t="shared" si="22"/>
        <v>10</v>
      </c>
      <c r="BS7" s="83">
        <f>IFERROR(VLOOKUP(TEXT($A7,"0000"),'AYP11'!$B$847:$AU$1268,17,FALSE),"")</f>
        <v>0</v>
      </c>
      <c r="BT7" s="75">
        <f>IFERROR(VLOOKUP(BS7,'Criteria Table'!$A$2:$I$102,2,FALSE),0)</f>
        <v>10</v>
      </c>
      <c r="BU7" s="95">
        <f t="shared" si="23"/>
        <v>10</v>
      </c>
      <c r="BV7" s="83">
        <f>IFERROR(VLOOKUP(TEXT($A7,"0000"),'AYP11'!$B$2113:$AU$2534,17,FALSE),"")</f>
        <v>71</v>
      </c>
      <c r="BW7" s="75">
        <f>IFERROR(VLOOKUP(BV7,'Criteria Table'!$A$2:$I$102,2,FALSE),0)</f>
        <v>2.9000000000000004</v>
      </c>
      <c r="BX7" s="95">
        <f t="shared" si="24"/>
        <v>74</v>
      </c>
      <c r="BY7" s="83">
        <f>IFERROR(VLOOKUP(TEXT($A7,"0000"),'AYP11'!$B$425:$AU$846,17,FALSE),"")</f>
        <v>0</v>
      </c>
      <c r="BZ7" s="75">
        <f>IFERROR(VLOOKUP(BY7,'Criteria Table'!$A$2:$I$102,2,FALSE),0)</f>
        <v>10</v>
      </c>
      <c r="CA7" s="95">
        <f t="shared" si="25"/>
        <v>10</v>
      </c>
      <c r="CB7" s="83">
        <f>IFERROR(VLOOKUP(TEXT($A7,"0000"),'AYP11'!$B$3:$AU$424,17,FALSE),"")</f>
        <v>0</v>
      </c>
      <c r="CC7" s="95">
        <f>IFERROR(VLOOKUP(CB7,'Criteria Table'!$A$2:$I$102,2,FALSE),0)</f>
        <v>10</v>
      </c>
      <c r="CD7" s="95">
        <f t="shared" si="26"/>
        <v>10</v>
      </c>
      <c r="CE7" s="83">
        <f>IFERROR(VLOOKUP(TEXT($A7,"0000"),'AYP11'!$B$1269:$AU$1690,17,FALSE),"")</f>
        <v>65</v>
      </c>
      <c r="CF7" s="95">
        <f>IFERROR(VLOOKUP(CE7,'Criteria Table'!$A$2:$I$102,2,FALSE),0)</f>
        <v>3.5</v>
      </c>
      <c r="CG7" s="95">
        <f t="shared" si="27"/>
        <v>69</v>
      </c>
      <c r="CH7" s="83">
        <f>IFERROR(VLOOKUP(TEXT($A7,"0000"),'AYP11'!$B$1691:$AU$2112,17,FALSE),"")</f>
        <v>62</v>
      </c>
      <c r="CI7" s="95">
        <f>IFERROR(VLOOKUP(CH7,'Criteria Table'!$A$2:$I$102,2,FALSE),0)</f>
        <v>3.8000000000000003</v>
      </c>
      <c r="CJ7" s="95">
        <f t="shared" si="28"/>
        <v>66</v>
      </c>
      <c r="CK7" s="83">
        <f>IFERROR(VLOOKUP(TEXT($A7,"0000"),'AYP11'!$B$2535:$AU$2956,17,FALSE),"")</f>
        <v>0</v>
      </c>
      <c r="CL7" s="95">
        <f>IFERROR(VLOOKUP(CK7,'Criteria Table'!$A$2:$I$102,2,FALSE),0)</f>
        <v>10</v>
      </c>
      <c r="CM7" s="95">
        <f t="shared" si="29"/>
        <v>10</v>
      </c>
      <c r="CN7" s="76">
        <f>IFERROR(VLOOKUP(TEXT($A7,"0000"),'AYP11'!$B$3379:$AU$3800,23,FALSE),"")</f>
        <v>0</v>
      </c>
      <c r="CO7" s="95">
        <f>IFERROR(VLOOKUP(CN7,'Criteria Table'!$A$2:$I$102,2,FALSE),0)</f>
        <v>10</v>
      </c>
      <c r="CP7" s="95">
        <f t="shared" si="30"/>
        <v>10</v>
      </c>
      <c r="CQ7" s="76">
        <f>IFERROR(VLOOKUP(TEXT($A7,"0000"),'AYP11'!$B$847:$AU$1268,23,FALSE),"")</f>
        <v>0</v>
      </c>
      <c r="CR7" s="95">
        <f>IFERROR(VLOOKUP(CQ7,'Criteria Table'!$A$2:$I$102,2,FALSE),0)</f>
        <v>10</v>
      </c>
      <c r="CS7" s="95">
        <f t="shared" si="31"/>
        <v>10</v>
      </c>
      <c r="CT7" s="76">
        <f>IFERROR(VLOOKUP(TEXT($A7,"0000"),'AYP11'!$B$2113:$AU$2534,23,FALSE),"")</f>
        <v>70</v>
      </c>
      <c r="CU7" s="95">
        <f>IFERROR(VLOOKUP(CT7,'Criteria Table'!$A$2:$I$102,2,FALSE),0)</f>
        <v>3</v>
      </c>
      <c r="CV7" s="95">
        <f t="shared" si="32"/>
        <v>73</v>
      </c>
      <c r="CW7" s="76">
        <f>IFERROR(VLOOKUP(TEXT($A7,"0000"),'AYP11'!$B$425:$AU$846,23,FALSE),"")</f>
        <v>0</v>
      </c>
      <c r="CX7" s="95">
        <f>IFERROR(VLOOKUP(CW7,'Criteria Table'!$A$2:$I$102,2,FALSE),0)</f>
        <v>10</v>
      </c>
      <c r="CY7" s="95">
        <f t="shared" si="33"/>
        <v>10</v>
      </c>
      <c r="CZ7" s="76">
        <f>IFERROR(VLOOKUP(TEXT($A7,"0000"),'AYP11'!$B$3:$AU$424,23,FALSE),"")</f>
        <v>0</v>
      </c>
      <c r="DA7" s="95">
        <f>IFERROR(VLOOKUP(CZ7,'Criteria Table'!$A$2:$I$102,2,FALSE),0)</f>
        <v>10</v>
      </c>
      <c r="DB7" s="95">
        <f t="shared" si="34"/>
        <v>10</v>
      </c>
      <c r="DC7" s="76">
        <f>IFERROR(VLOOKUP(TEXT($A7,"0000"),'AYP11'!$B$1269:$AU$1690,23,FALSE),"")</f>
        <v>64</v>
      </c>
      <c r="DD7" s="95">
        <f>IFERROR(VLOOKUP(DC7,'Criteria Table'!$A$2:$I$102,2,FALSE),0)</f>
        <v>3.6</v>
      </c>
      <c r="DE7" s="95">
        <f t="shared" si="35"/>
        <v>68</v>
      </c>
      <c r="DF7" s="76">
        <f>IFERROR(VLOOKUP(TEXT($A7,"0000"),'AYP11'!$B$1691:$AU$2112,23,FALSE),"")</f>
        <v>65</v>
      </c>
      <c r="DG7" s="95">
        <f>IFERROR(VLOOKUP(DF7,'Criteria Table'!$A$2:$I$102,2,FALSE),0)</f>
        <v>3.5</v>
      </c>
      <c r="DH7" s="95">
        <f t="shared" si="36"/>
        <v>69</v>
      </c>
      <c r="DI7" s="76">
        <f>IFERROR(VLOOKUP(TEXT($A7,"0000"),'AYP11'!$B$2535:$AU$2956,23,FALSE),"")</f>
        <v>0</v>
      </c>
      <c r="DJ7" s="95">
        <f>IFERROR(VLOOKUP(DI7,'Criteria Table'!$A$2:$I$102,2,FALSE),0)</f>
        <v>10</v>
      </c>
      <c r="DK7" s="95">
        <f t="shared" si="37"/>
        <v>10</v>
      </c>
      <c r="DL7" s="91">
        <f>IFERROR(VLOOKUP(TEXT($A7,"0000"),'AYP11'!$B$3379:$AU$3800,11,FALSE),"")</f>
        <v>0</v>
      </c>
      <c r="DM7" s="95">
        <f t="shared" si="38"/>
        <v>1</v>
      </c>
      <c r="DN7" s="95" t="str">
        <f t="shared" si="39"/>
        <v/>
      </c>
      <c r="DO7" s="91">
        <f>IFERROR(VLOOKUP(TEXT($A7,"0000"),'AYP11'!$B$847:$AU$1268,11,FALSE),"")</f>
        <v>0</v>
      </c>
      <c r="DP7" s="95">
        <f t="shared" si="40"/>
        <v>1</v>
      </c>
      <c r="DQ7" s="95" t="str">
        <f t="shared" si="41"/>
        <v/>
      </c>
      <c r="DR7" s="91">
        <f>IFERROR(VLOOKUP(TEXT($A7,"0000"),'AYP11'!$B$2113:$AU$2534,11,FALSE),"")</f>
        <v>0</v>
      </c>
      <c r="DS7" s="95">
        <f t="shared" si="42"/>
        <v>1</v>
      </c>
      <c r="DT7" s="95" t="str">
        <f t="shared" si="43"/>
        <v/>
      </c>
      <c r="DU7" s="91">
        <f>IFERROR(VLOOKUP(TEXT($A7,"0000"),'AYP11'!$B$425:$AU$846,11,FALSE),"")</f>
        <v>0</v>
      </c>
      <c r="DV7" s="95">
        <f t="shared" si="44"/>
        <v>1</v>
      </c>
      <c r="DW7" s="95" t="str">
        <f t="shared" si="45"/>
        <v/>
      </c>
      <c r="DX7" s="91">
        <f>IFERROR(VLOOKUP(TEXT($A7,"0000"),'AYP11'!$B$3:$AU$424,11,FALSE),"")</f>
        <v>0</v>
      </c>
      <c r="DY7" s="95">
        <f t="shared" si="46"/>
        <v>1</v>
      </c>
      <c r="DZ7" s="95" t="str">
        <f t="shared" si="47"/>
        <v/>
      </c>
      <c r="EA7" s="91">
        <f>IFERROR(VLOOKUP(TEXT($A7,"0000"),'AYP11'!$B$1269:$AU$1690,11,FALSE),"")</f>
        <v>0</v>
      </c>
      <c r="EB7" s="95">
        <f t="shared" si="48"/>
        <v>1</v>
      </c>
      <c r="EC7" s="95" t="str">
        <f t="shared" si="49"/>
        <v/>
      </c>
      <c r="ED7" s="91">
        <f>IFERROR(VLOOKUP(TEXT($A7,"0000"),'AYP11'!$B$1691:$AU$2112,11,FALSE),"")</f>
        <v>0</v>
      </c>
      <c r="EE7" s="95">
        <f t="shared" si="50"/>
        <v>1</v>
      </c>
      <c r="EF7" s="95" t="str">
        <f t="shared" si="51"/>
        <v/>
      </c>
      <c r="EG7" s="91">
        <f>IFERROR(VLOOKUP(TEXT($A7,"0000"),'AYP11'!$B$2535:$AU$2956,11,FALSE),"")</f>
        <v>0</v>
      </c>
      <c r="EH7" s="95">
        <f t="shared" si="52"/>
        <v>1</v>
      </c>
      <c r="EI7" s="95" t="str">
        <f t="shared" si="53"/>
        <v/>
      </c>
      <c r="EP7" s="34">
        <v>74</v>
      </c>
      <c r="EQ7" s="102" t="s">
        <v>1324</v>
      </c>
    </row>
    <row r="8" spans="1:147" x14ac:dyDescent="0.25">
      <c r="A8" s="248">
        <v>73</v>
      </c>
      <c r="B8" s="291">
        <f t="shared" si="0"/>
        <v>27.017543859649123</v>
      </c>
      <c r="C8" s="50">
        <f>IFERROR(VLOOKUP(TEXT($A8,"0000"),'R-M11'!$A$2:$AA$500,4,FALSE),0)</f>
        <v>231</v>
      </c>
      <c r="D8" s="291">
        <f t="shared" si="1"/>
        <v>13.684210526315791</v>
      </c>
      <c r="E8" s="98">
        <f>IFERROR(SUM(VLOOKUP(TEXT($A8,"0000"),'R-M11'!$A$2:$AA$500,5,FALSE),VLOOKUP(TEXT($A8,"0000"),'R-M11'!$A$2:$AA$500,6,FALSE)),0)</f>
        <v>117</v>
      </c>
      <c r="F8" s="58">
        <f>IFERROR(VLOOKUP(TEXT($A8,"0000"),'R-M11'!$A$2:$AA$500,14,FALSE),0)</f>
        <v>855</v>
      </c>
      <c r="G8" s="230">
        <f t="shared" si="54"/>
        <v>31.147543859649122</v>
      </c>
      <c r="H8" s="97">
        <f t="shared" si="2"/>
        <v>266.31150000000002</v>
      </c>
      <c r="I8" s="230">
        <f t="shared" si="55"/>
        <v>15.454210526315791</v>
      </c>
      <c r="J8" s="97">
        <f t="shared" si="3"/>
        <v>132.1335</v>
      </c>
      <c r="K8" s="230">
        <f t="shared" si="4"/>
        <v>41</v>
      </c>
      <c r="L8" s="121">
        <f>IFERROR(VLOOKUP(K8,'Criteria Table'!$A$2:$I$102,2,FALSE),"")</f>
        <v>5.9</v>
      </c>
      <c r="M8" s="230">
        <f t="shared" si="5"/>
        <v>46.601754385964909</v>
      </c>
      <c r="N8" s="286">
        <f t="shared" si="6"/>
        <v>27.080890973036343</v>
      </c>
      <c r="O8" s="50">
        <f>IFERROR(VLOOKUP(TEXT($A8,"0000"),'R-M11'!$A$2:$AA$500,17,FALSE),"")</f>
        <v>231</v>
      </c>
      <c r="P8" s="286">
        <f t="shared" si="7"/>
        <v>20.5158264947245</v>
      </c>
      <c r="Q8" s="98">
        <f>IFERROR(SUM(VLOOKUP(TEXT($A8,"0000"),'R-M11'!$A$2:$AA$500,18,FALSE),VLOOKUP(TEXT($A8,"0000"),'R-M11'!$A$2:$AA$500,19,FALSE)),0)</f>
        <v>175</v>
      </c>
      <c r="R8" s="69">
        <f>IFERROR(VLOOKUP(TEXT($A8,"0000"),'R-M11'!$A$2:$AA$500,27,FALSE),0)</f>
        <v>853</v>
      </c>
      <c r="S8" s="121">
        <f t="shared" si="56"/>
        <v>30.720890973036344</v>
      </c>
      <c r="T8" s="70">
        <f t="shared" si="8"/>
        <v>262.04919999999998</v>
      </c>
      <c r="U8" s="121">
        <f t="shared" si="57"/>
        <v>22.075826494724499</v>
      </c>
      <c r="V8" s="70">
        <f t="shared" si="9"/>
        <v>188.30679999999998</v>
      </c>
      <c r="W8" s="121">
        <f t="shared" si="10"/>
        <v>48</v>
      </c>
      <c r="X8" s="124">
        <f>IFERROR(VLOOKUP(W8,'Criteria Table'!$A$2:$I$102,2,FALSE),"")</f>
        <v>5.2</v>
      </c>
      <c r="Y8" s="121">
        <f t="shared" si="11"/>
        <v>52.796717467760843</v>
      </c>
      <c r="Z8" s="92">
        <f>IFERROR(IF(VLOOKUP(A8,'SG11'!$A$3:$AI$500,18,FALSE)="","NA",VLOOKUP(A8,'SG11'!$A$3:$AI$500,18,FALSE)),"")</f>
        <v>52</v>
      </c>
      <c r="AA8" s="75">
        <f>IFERROR(VLOOKUP(Z8,'Criteria Table'!$A$2:$I$102,6,FALSE),"NA")</f>
        <v>10</v>
      </c>
      <c r="AB8" s="95">
        <f t="shared" si="58"/>
        <v>62</v>
      </c>
      <c r="AC8" s="84">
        <f>IFERROR(IF(VLOOKUP(A8,'SG11'!$A$3:$AI$500,19,FALSE)="","NA",VLOOKUP(A8,'SG11'!$A$3:$AI$500,19,FALSE)),"")</f>
        <v>52</v>
      </c>
      <c r="AD8" s="75">
        <f>IFERROR(VLOOKUP(AC8,'Criteria Table'!$A$2:$I$102,6,FALSE),"NA")</f>
        <v>10</v>
      </c>
      <c r="AE8" s="95">
        <f t="shared" si="59"/>
        <v>62</v>
      </c>
      <c r="AF8" s="92">
        <f>IFERROR(IF(VLOOKUP(A8,'SG11'!$A$3:$AI$500,20,FALSE)="","NA",VLOOKUP(A8,'SG11'!$A$3:$AI$500,20,FALSE)),"")</f>
        <v>52</v>
      </c>
      <c r="AG8" s="75">
        <f>IFERROR(VLOOKUP(AF8,'Criteria Table'!$A$2:$I$102,6,FALSE),"NA")</f>
        <v>10</v>
      </c>
      <c r="AH8" s="95">
        <f t="shared" si="60"/>
        <v>62</v>
      </c>
      <c r="AI8" s="84">
        <f>IFERROR(IF(VLOOKUP(A8,'SG11'!$A$3:$AI$500,21,FALSE)="","NA",VLOOKUP(A8,'SG11'!$A$3:$AI$500,21,FALSE)),"")</f>
        <v>57</v>
      </c>
      <c r="AJ8" s="75">
        <f>IFERROR(VLOOKUP(AI8,'Criteria Table'!$A$2:$I$102,6,FALSE),"NA")</f>
        <v>10</v>
      </c>
      <c r="AK8" s="95">
        <f t="shared" si="61"/>
        <v>67</v>
      </c>
      <c r="AL8" s="99">
        <f>IFERROR(VLOOKUP(TEXT(A8,"0000"),'W11'!$A$1:$E$500,4,FALSE)/AP8*100,"")</f>
        <v>94.485294117647058</v>
      </c>
      <c r="AM8" s="97">
        <f>IFERROR(VLOOKUP(TEXT(A8,"0000"),'W11'!$A$1:$E$500,4,FALSE),"")</f>
        <v>257</v>
      </c>
      <c r="AN8" s="99">
        <f t="shared" si="12"/>
        <v>94.485294117647058</v>
      </c>
      <c r="AO8" s="97">
        <f t="shared" si="13"/>
        <v>257</v>
      </c>
      <c r="AP8" s="99">
        <f>IFERROR(VLOOKUP(TEXT(A8,"0000"),'W11'!$A$1:$E$500,5,FALSE),"")</f>
        <v>272</v>
      </c>
      <c r="AQ8" s="97">
        <f>IFERROR(VLOOKUP(ROUND(AL8,0),'Criteria Table'!$A$2:$I$102,4,FALSE),0)</f>
        <v>0</v>
      </c>
      <c r="AR8" s="128"/>
      <c r="AS8" s="95"/>
      <c r="AT8" s="95"/>
      <c r="AU8" s="100">
        <f>IFERROR(VLOOKUP(TEXT(A8,"0000"),'Sci11'!$A$3:$N$492,4,FALSE)/VLOOKUP(TEXT(A8,"0000"),'Sci11'!$A$3:$N$492,14,FALSE)*100,"")</f>
        <v>16.814159292035399</v>
      </c>
      <c r="AV8" s="101">
        <f>SUM(VLOOKUP(TEXT(A8,"0000"),'Sci11'!$A$3:$N$492,5,FALSE),VLOOKUP(TEXT(A8,"0000"),'Sci11'!$A$3:$N$492,6,FALSE))/VLOOKUP(TEXT(A8,"0000"),'Sci11'!$A$3:$N$492,14,FALSE)*100</f>
        <v>2.2123893805309733</v>
      </c>
      <c r="AW8" s="100">
        <f t="shared" si="62"/>
        <v>22.484159292035397</v>
      </c>
      <c r="AX8" s="101">
        <f>IFERROR(AW8/100*VLOOKUP(TEXT(A8,"0000"),'Sci11'!$A$3:$N$492,14,FALSE),"")</f>
        <v>50.8142</v>
      </c>
      <c r="AY8" s="100">
        <f t="shared" si="63"/>
        <v>4.6423893805309735</v>
      </c>
      <c r="AZ8" s="101">
        <f>IFERROR(AY8/100*VLOOKUP(TEXT(A8,"0000"),'Sci11'!$A$3:$N$492,14,FALSE),"")</f>
        <v>10.4918</v>
      </c>
      <c r="BA8" s="100">
        <f t="shared" si="14"/>
        <v>19</v>
      </c>
      <c r="BB8" s="101">
        <f>IFERROR(VLOOKUP(BA8,'Criteria Table'!$A$2:$I$102,2,FALSE),"")</f>
        <v>8.1</v>
      </c>
      <c r="BC8" s="101">
        <f t="shared" si="15"/>
        <v>27.1</v>
      </c>
      <c r="BD8" s="82">
        <f>IFERROR(VLOOKUP(A8,ATTx11!$A$2:$N$500,4,FALSE),"")</f>
        <v>93.93</v>
      </c>
      <c r="BE8" s="95">
        <f t="shared" si="16"/>
        <v>1</v>
      </c>
      <c r="BF8" s="96">
        <f t="shared" si="17"/>
        <v>94.93</v>
      </c>
      <c r="BG8" s="70">
        <f>IFERROR(VLOOKUP(A8,ATTx11!$A$2:$N$500,11,FALSE),"")</f>
        <v>7</v>
      </c>
      <c r="BH8" s="95">
        <f t="shared" si="18"/>
        <v>6.3</v>
      </c>
      <c r="BI8" s="70">
        <f>IFERROR(VLOOKUP(A8,ATTx11!$A$2:$N$500,12,FALSE),"")</f>
        <v>334</v>
      </c>
      <c r="BJ8" s="97">
        <f t="shared" si="19"/>
        <v>300.60000000000002</v>
      </c>
      <c r="BK8" s="84">
        <f>IFERROR(VLOOKUP(A8,ATTx11!$A$2:$N$500,7,FALSE),"")</f>
        <v>3</v>
      </c>
      <c r="BL8" s="97">
        <f t="shared" si="20"/>
        <v>2.7</v>
      </c>
      <c r="BM8" s="84">
        <f>IFERROR(VLOOKUP(A8,ATTx11!$A$2:$N$500,8,FALSE),"")</f>
        <v>171</v>
      </c>
      <c r="BN8" s="95">
        <f t="shared" si="21"/>
        <v>153.9</v>
      </c>
      <c r="BO8" s="95"/>
      <c r="BP8" s="83">
        <f>IFERROR(VLOOKUP(TEXT($A8,"0000"),'AYP11'!$B$3379:$AU$3800,17,FALSE),"")</f>
        <v>0</v>
      </c>
      <c r="BQ8" s="75">
        <f>IFERROR(VLOOKUP(BP8,'Criteria Table'!$A$2:$I$102,2,FALSE),0)</f>
        <v>10</v>
      </c>
      <c r="BR8" s="95">
        <f t="shared" si="22"/>
        <v>10</v>
      </c>
      <c r="BS8" s="83">
        <f>IFERROR(VLOOKUP(TEXT($A8,"0000"),'AYP11'!$B$847:$AU$1268,17,FALSE),"")</f>
        <v>36</v>
      </c>
      <c r="BT8" s="75">
        <f>IFERROR(VLOOKUP(BS8,'Criteria Table'!$A$2:$I$102,2,FALSE),0)</f>
        <v>6.4</v>
      </c>
      <c r="BU8" s="95">
        <f t="shared" si="23"/>
        <v>42</v>
      </c>
      <c r="BV8" s="83">
        <f>IFERROR(VLOOKUP(TEXT($A8,"0000"),'AYP11'!$B$2113:$AU$2534,17,FALSE),"")</f>
        <v>42</v>
      </c>
      <c r="BW8" s="75">
        <f>IFERROR(VLOOKUP(BV8,'Criteria Table'!$A$2:$I$102,2,FALSE),0)</f>
        <v>5.8000000000000007</v>
      </c>
      <c r="BX8" s="95">
        <f t="shared" si="24"/>
        <v>48</v>
      </c>
      <c r="BY8" s="83">
        <f>IFERROR(VLOOKUP(TEXT($A8,"0000"),'AYP11'!$B$425:$AU$846,17,FALSE),"")</f>
        <v>0</v>
      </c>
      <c r="BZ8" s="75">
        <f>IFERROR(VLOOKUP(BY8,'Criteria Table'!$A$2:$I$102,2,FALSE),0)</f>
        <v>10</v>
      </c>
      <c r="CA8" s="95">
        <f t="shared" si="25"/>
        <v>10</v>
      </c>
      <c r="CB8" s="83">
        <f>IFERROR(VLOOKUP(TEXT($A8,"0000"),'AYP11'!$B$3:$AU$424,17,FALSE),"")</f>
        <v>0</v>
      </c>
      <c r="CC8" s="95">
        <f>IFERROR(VLOOKUP(CB8,'Criteria Table'!$A$2:$I$102,2,FALSE),0)</f>
        <v>10</v>
      </c>
      <c r="CD8" s="95">
        <f t="shared" si="26"/>
        <v>10</v>
      </c>
      <c r="CE8" s="83">
        <f>IFERROR(VLOOKUP(TEXT($A8,"0000"),'AYP11'!$B$1269:$AU$1690,17,FALSE),"")</f>
        <v>40</v>
      </c>
      <c r="CF8" s="95">
        <f>IFERROR(VLOOKUP(CE8,'Criteria Table'!$A$2:$I$102,2,FALSE),0)</f>
        <v>6</v>
      </c>
      <c r="CG8" s="95">
        <f t="shared" si="27"/>
        <v>46</v>
      </c>
      <c r="CH8" s="83">
        <f>IFERROR(VLOOKUP(TEXT($A8,"0000"),'AYP11'!$B$1691:$AU$2112,17,FALSE),"")</f>
        <v>32</v>
      </c>
      <c r="CI8" s="95">
        <f>IFERROR(VLOOKUP(CH8,'Criteria Table'!$A$2:$I$102,2,FALSE),0)</f>
        <v>6.8000000000000007</v>
      </c>
      <c r="CJ8" s="95">
        <f t="shared" si="28"/>
        <v>39</v>
      </c>
      <c r="CK8" s="83">
        <f>IFERROR(VLOOKUP(TEXT($A8,"0000"),'AYP11'!$B$2535:$AU$2956,17,FALSE),"")</f>
        <v>20</v>
      </c>
      <c r="CL8" s="95">
        <f>IFERROR(VLOOKUP(CK8,'Criteria Table'!$A$2:$I$102,2,FALSE),0)</f>
        <v>8</v>
      </c>
      <c r="CM8" s="95">
        <f t="shared" si="29"/>
        <v>28</v>
      </c>
      <c r="CN8" s="76">
        <f>IFERROR(VLOOKUP(TEXT($A8,"0000"),'AYP11'!$B$3379:$AU$3800,23,FALSE),"")</f>
        <v>0</v>
      </c>
      <c r="CO8" s="95">
        <f>IFERROR(VLOOKUP(CN8,'Criteria Table'!$A$2:$I$102,2,FALSE),0)</f>
        <v>10</v>
      </c>
      <c r="CP8" s="95">
        <f t="shared" si="30"/>
        <v>10</v>
      </c>
      <c r="CQ8" s="76">
        <f>IFERROR(VLOOKUP(TEXT($A8,"0000"),'AYP11'!$B$847:$AU$1268,23,FALSE),"")</f>
        <v>41</v>
      </c>
      <c r="CR8" s="95">
        <f>IFERROR(VLOOKUP(CQ8,'Criteria Table'!$A$2:$I$102,2,FALSE),0)</f>
        <v>5.9</v>
      </c>
      <c r="CS8" s="95">
        <f t="shared" si="31"/>
        <v>47</v>
      </c>
      <c r="CT8" s="76">
        <f>IFERROR(VLOOKUP(TEXT($A8,"0000"),'AYP11'!$B$2113:$AU$2534,23,FALSE),"")</f>
        <v>53</v>
      </c>
      <c r="CU8" s="95">
        <f>IFERROR(VLOOKUP(CT8,'Criteria Table'!$A$2:$I$102,2,FALSE),0)</f>
        <v>4.7</v>
      </c>
      <c r="CV8" s="95">
        <f t="shared" si="32"/>
        <v>58</v>
      </c>
      <c r="CW8" s="76">
        <f>IFERROR(VLOOKUP(TEXT($A8,"0000"),'AYP11'!$B$425:$AU$846,23,FALSE),"")</f>
        <v>0</v>
      </c>
      <c r="CX8" s="95">
        <f>IFERROR(VLOOKUP(CW8,'Criteria Table'!$A$2:$I$102,2,FALSE),0)</f>
        <v>10</v>
      </c>
      <c r="CY8" s="95">
        <f t="shared" si="33"/>
        <v>10</v>
      </c>
      <c r="CZ8" s="76">
        <f>IFERROR(VLOOKUP(TEXT($A8,"0000"),'AYP11'!$B$3:$AU$424,23,FALSE),"")</f>
        <v>0</v>
      </c>
      <c r="DA8" s="95">
        <f>IFERROR(VLOOKUP(CZ8,'Criteria Table'!$A$2:$I$102,2,FALSE),0)</f>
        <v>10</v>
      </c>
      <c r="DB8" s="95">
        <f t="shared" si="34"/>
        <v>10</v>
      </c>
      <c r="DC8" s="76">
        <f>IFERROR(VLOOKUP(TEXT($A8,"0000"),'AYP11'!$B$1269:$AU$1690,23,FALSE),"")</f>
        <v>49</v>
      </c>
      <c r="DD8" s="95">
        <f>IFERROR(VLOOKUP(DC8,'Criteria Table'!$A$2:$I$102,2,FALSE),0)</f>
        <v>5.1000000000000005</v>
      </c>
      <c r="DE8" s="95">
        <f t="shared" si="35"/>
        <v>54</v>
      </c>
      <c r="DF8" s="76">
        <f>IFERROR(VLOOKUP(TEXT($A8,"0000"),'AYP11'!$B$1691:$AU$2112,23,FALSE),"")</f>
        <v>54</v>
      </c>
      <c r="DG8" s="95">
        <f>IFERROR(VLOOKUP(DF8,'Criteria Table'!$A$2:$I$102,2,FALSE),0)</f>
        <v>4.6000000000000005</v>
      </c>
      <c r="DH8" s="95">
        <f t="shared" si="36"/>
        <v>59</v>
      </c>
      <c r="DI8" s="76">
        <f>IFERROR(VLOOKUP(TEXT($A8,"0000"),'AYP11'!$B$2535:$AU$2956,23,FALSE),"")</f>
        <v>23</v>
      </c>
      <c r="DJ8" s="95">
        <f>IFERROR(VLOOKUP(DI8,'Criteria Table'!$A$2:$I$102,2,FALSE),0)</f>
        <v>7.7</v>
      </c>
      <c r="DK8" s="95">
        <f t="shared" si="37"/>
        <v>31</v>
      </c>
      <c r="DL8" s="91">
        <f>IFERROR(VLOOKUP(TEXT($A8,"0000"),'AYP11'!$B$3379:$AU$3800,11,FALSE),"")</f>
        <v>0</v>
      </c>
      <c r="DM8" s="95">
        <f t="shared" si="38"/>
        <v>1</v>
      </c>
      <c r="DN8" s="95" t="str">
        <f t="shared" si="39"/>
        <v/>
      </c>
      <c r="DO8" s="91">
        <f>IFERROR(VLOOKUP(TEXT($A8,"0000"),'AYP11'!$B$847:$AU$1268,11,FALSE),"")</f>
        <v>94</v>
      </c>
      <c r="DP8" s="95">
        <f t="shared" si="40"/>
        <v>0</v>
      </c>
      <c r="DQ8" s="95">
        <f t="shared" si="41"/>
        <v>94</v>
      </c>
      <c r="DR8" s="91">
        <f>IFERROR(VLOOKUP(TEXT($A8,"0000"),'AYP11'!$B$2113:$AU$2534,11,FALSE),"")</f>
        <v>0</v>
      </c>
      <c r="DS8" s="95">
        <f t="shared" si="42"/>
        <v>1</v>
      </c>
      <c r="DT8" s="95" t="str">
        <f t="shared" si="43"/>
        <v/>
      </c>
      <c r="DU8" s="91">
        <f>IFERROR(VLOOKUP(TEXT($A8,"0000"),'AYP11'!$B$425:$AU$846,11,FALSE),"")</f>
        <v>0</v>
      </c>
      <c r="DV8" s="95">
        <f t="shared" si="44"/>
        <v>1</v>
      </c>
      <c r="DW8" s="95" t="str">
        <f t="shared" si="45"/>
        <v/>
      </c>
      <c r="DX8" s="91">
        <f>IFERROR(VLOOKUP(TEXT($A8,"0000"),'AYP11'!$B$3:$AU$424,11,FALSE),"")</f>
        <v>0</v>
      </c>
      <c r="DY8" s="95">
        <f t="shared" si="46"/>
        <v>1</v>
      </c>
      <c r="DZ8" s="95" t="str">
        <f t="shared" si="47"/>
        <v/>
      </c>
      <c r="EA8" s="91">
        <f>IFERROR(VLOOKUP(TEXT($A8,"0000"),'AYP11'!$B$1269:$AU$1690,11,FALSE),"")</f>
        <v>94</v>
      </c>
      <c r="EB8" s="95">
        <f t="shared" si="48"/>
        <v>0</v>
      </c>
      <c r="EC8" s="95">
        <f t="shared" si="49"/>
        <v>94</v>
      </c>
      <c r="ED8" s="91">
        <f>IFERROR(VLOOKUP(TEXT($A8,"0000"),'AYP11'!$B$1691:$AU$2112,11,FALSE),"")</f>
        <v>91</v>
      </c>
      <c r="EE8" s="95">
        <f t="shared" si="50"/>
        <v>0</v>
      </c>
      <c r="EF8" s="95">
        <f t="shared" si="51"/>
        <v>91</v>
      </c>
      <c r="EG8" s="91">
        <f>IFERROR(VLOOKUP(TEXT($A8,"0000"),'AYP11'!$B$2535:$AU$2956,11,FALSE),"")</f>
        <v>0</v>
      </c>
      <c r="EH8" s="95">
        <f t="shared" si="52"/>
        <v>1</v>
      </c>
      <c r="EI8" s="95" t="str">
        <f t="shared" si="53"/>
        <v/>
      </c>
      <c r="EP8" s="34">
        <v>124</v>
      </c>
      <c r="EQ8" s="102" t="s">
        <v>1336</v>
      </c>
    </row>
    <row r="9" spans="1:147" x14ac:dyDescent="0.25">
      <c r="A9" s="248">
        <v>81</v>
      </c>
      <c r="B9" s="291">
        <f t="shared" si="0"/>
        <v>26.190476190476193</v>
      </c>
      <c r="C9" s="50">
        <f>IFERROR(VLOOKUP(TEXT($A9,"0000"),'R-M11'!$A$2:$AA$500,4,FALSE),0)</f>
        <v>66</v>
      </c>
      <c r="D9" s="291">
        <f t="shared" si="1"/>
        <v>14.285714285714285</v>
      </c>
      <c r="E9" s="98">
        <f>IFERROR(SUM(VLOOKUP(TEXT($A9,"0000"),'R-M11'!$A$2:$AA$500,5,FALSE),VLOOKUP(TEXT($A9,"0000"),'R-M11'!$A$2:$AA$500,6,FALSE)),0)</f>
        <v>36</v>
      </c>
      <c r="F9" s="58">
        <f>IFERROR(VLOOKUP(TEXT($A9,"0000"),'R-M11'!$A$2:$AA$500,14,FALSE),0)</f>
        <v>252</v>
      </c>
      <c r="G9" s="230">
        <f t="shared" si="54"/>
        <v>30.390476190476193</v>
      </c>
      <c r="H9" s="97">
        <f t="shared" si="2"/>
        <v>76.584000000000003</v>
      </c>
      <c r="I9" s="230">
        <f t="shared" si="55"/>
        <v>16.085714285714285</v>
      </c>
      <c r="J9" s="97">
        <f t="shared" si="3"/>
        <v>40.536000000000001</v>
      </c>
      <c r="K9" s="230">
        <f t="shared" si="4"/>
        <v>40</v>
      </c>
      <c r="L9" s="121">
        <f>IFERROR(VLOOKUP(K9,'Criteria Table'!$A$2:$I$102,2,FALSE),"")</f>
        <v>6</v>
      </c>
      <c r="M9" s="230">
        <f t="shared" si="5"/>
        <v>46.476190476190482</v>
      </c>
      <c r="N9" s="286">
        <f t="shared" si="6"/>
        <v>25</v>
      </c>
      <c r="O9" s="50">
        <f>IFERROR(VLOOKUP(TEXT($A9,"0000"),'R-M11'!$A$2:$AA$500,17,FALSE),"")</f>
        <v>63</v>
      </c>
      <c r="P9" s="286">
        <f t="shared" si="7"/>
        <v>17.063492063492063</v>
      </c>
      <c r="Q9" s="98">
        <f>IFERROR(SUM(VLOOKUP(TEXT($A9,"0000"),'R-M11'!$A$2:$AA$500,18,FALSE),VLOOKUP(TEXT($A9,"0000"),'R-M11'!$A$2:$AA$500,19,FALSE)),0)</f>
        <v>43</v>
      </c>
      <c r="R9" s="69">
        <f>IFERROR(VLOOKUP(TEXT($A9,"0000"),'R-M11'!$A$2:$AA$500,27,FALSE),0)</f>
        <v>252</v>
      </c>
      <c r="S9" s="121">
        <f t="shared" si="56"/>
        <v>29.060000000000002</v>
      </c>
      <c r="T9" s="70">
        <f t="shared" si="8"/>
        <v>73.231200000000001</v>
      </c>
      <c r="U9" s="121">
        <f t="shared" si="57"/>
        <v>18.803492063492065</v>
      </c>
      <c r="V9" s="70">
        <f t="shared" si="9"/>
        <v>47.384800000000006</v>
      </c>
      <c r="W9" s="121">
        <f t="shared" si="10"/>
        <v>42</v>
      </c>
      <c r="X9" s="124">
        <f>IFERROR(VLOOKUP(W9,'Criteria Table'!$A$2:$I$102,2,FALSE),"")</f>
        <v>5.8000000000000007</v>
      </c>
      <c r="Y9" s="121">
        <f t="shared" si="11"/>
        <v>47.863492063492068</v>
      </c>
      <c r="Z9" s="92">
        <f>IFERROR(IF(VLOOKUP(A9,'SG11'!$A$3:$AI$500,18,FALSE)="","NA",VLOOKUP(A9,'SG11'!$A$3:$AI$500,18,FALSE)),"")</f>
        <v>51</v>
      </c>
      <c r="AA9" s="75">
        <f>IFERROR(VLOOKUP(Z9,'Criteria Table'!$A$2:$I$102,6,FALSE),"NA")</f>
        <v>10</v>
      </c>
      <c r="AB9" s="95">
        <f t="shared" si="58"/>
        <v>61</v>
      </c>
      <c r="AC9" s="84">
        <f>IFERROR(IF(VLOOKUP(A9,'SG11'!$A$3:$AI$500,19,FALSE)="","NA",VLOOKUP(A9,'SG11'!$A$3:$AI$500,19,FALSE)),"")</f>
        <v>46</v>
      </c>
      <c r="AD9" s="75">
        <f>IFERROR(VLOOKUP(AC9,'Criteria Table'!$A$2:$I$102,6,FALSE),"NA")</f>
        <v>10</v>
      </c>
      <c r="AE9" s="95">
        <f t="shared" si="59"/>
        <v>56</v>
      </c>
      <c r="AF9" s="92">
        <f>IFERROR(IF(VLOOKUP(A9,'SG11'!$A$3:$AI$500,20,FALSE)="","NA",VLOOKUP(A9,'SG11'!$A$3:$AI$500,20,FALSE)),"")</f>
        <v>27</v>
      </c>
      <c r="AG9" s="75">
        <f>IFERROR(VLOOKUP(AF9,'Criteria Table'!$A$2:$I$102,6,FALSE),"NA")</f>
        <v>10</v>
      </c>
      <c r="AH9" s="95">
        <f t="shared" si="60"/>
        <v>37</v>
      </c>
      <c r="AI9" s="84">
        <f>IFERROR(IF(VLOOKUP(A9,'SG11'!$A$3:$AI$500,21,FALSE)="","NA",VLOOKUP(A9,'SG11'!$A$3:$AI$500,21,FALSE)),"")</f>
        <v>42</v>
      </c>
      <c r="AJ9" s="75">
        <f>IFERROR(VLOOKUP(AI9,'Criteria Table'!$A$2:$I$102,6,FALSE),"NA")</f>
        <v>10</v>
      </c>
      <c r="AK9" s="95">
        <f t="shared" si="61"/>
        <v>52</v>
      </c>
      <c r="AL9" s="99">
        <f>IFERROR(VLOOKUP(TEXT(A9,"0000"),'W11'!$A$1:$E$500,4,FALSE)/AP9*100,"")</f>
        <v>86.746987951807228</v>
      </c>
      <c r="AM9" s="97">
        <f>IFERROR(VLOOKUP(TEXT(A9,"0000"),'W11'!$A$1:$E$500,4,FALSE),"")</f>
        <v>72</v>
      </c>
      <c r="AN9" s="99">
        <f t="shared" si="12"/>
        <v>87.746987951807228</v>
      </c>
      <c r="AO9" s="97">
        <f t="shared" si="13"/>
        <v>72.83</v>
      </c>
      <c r="AP9" s="99">
        <f>IFERROR(VLOOKUP(TEXT(A9,"0000"),'W11'!$A$1:$E$500,5,FALSE),"")</f>
        <v>83</v>
      </c>
      <c r="AQ9" s="97">
        <f>IFERROR(VLOOKUP(ROUND(AL9,0),'Criteria Table'!$A$2:$I$102,4,FALSE),0)</f>
        <v>1</v>
      </c>
      <c r="AR9" s="128"/>
      <c r="AS9" s="95"/>
      <c r="AT9" s="95"/>
      <c r="AU9" s="100">
        <f>IFERROR(VLOOKUP(TEXT(A9,"0000"),'Sci11'!$A$3:$N$492,4,FALSE)/VLOOKUP(TEXT(A9,"0000"),'Sci11'!$A$3:$N$492,14,FALSE)*100,"")</f>
        <v>24.390243902439025</v>
      </c>
      <c r="AV9" s="101">
        <f>SUM(VLOOKUP(TEXT(A9,"0000"),'Sci11'!$A$3:$N$492,5,FALSE),VLOOKUP(TEXT(A9,"0000"),'Sci11'!$A$3:$N$492,6,FALSE))/VLOOKUP(TEXT(A9,"0000"),'Sci11'!$A$3:$N$492,14,FALSE)*100</f>
        <v>4.8780487804878048</v>
      </c>
      <c r="AW9" s="100">
        <f t="shared" si="62"/>
        <v>29.360243902439024</v>
      </c>
      <c r="AX9" s="101">
        <f>IFERROR(AW9/100*VLOOKUP(TEXT(A9,"0000"),'Sci11'!$A$3:$N$492,14,FALSE),"")</f>
        <v>24.075400000000002</v>
      </c>
      <c r="AY9" s="100">
        <f t="shared" si="63"/>
        <v>7.0080487804878047</v>
      </c>
      <c r="AZ9" s="101">
        <f>IFERROR(AY9/100*VLOOKUP(TEXT(A9,"0000"),'Sci11'!$A$3:$N$492,14,FALSE),"")</f>
        <v>5.7465999999999999</v>
      </c>
      <c r="BA9" s="100">
        <f t="shared" si="14"/>
        <v>29</v>
      </c>
      <c r="BB9" s="101">
        <f>IFERROR(VLOOKUP(BA9,'Criteria Table'!$A$2:$I$102,2,FALSE),"")</f>
        <v>7.1000000000000005</v>
      </c>
      <c r="BC9" s="101">
        <f t="shared" si="15"/>
        <v>36.1</v>
      </c>
      <c r="BD9" s="82">
        <f>IFERROR(VLOOKUP(A9,ATTx11!$A$2:$N$500,4,FALSE),"")</f>
        <v>95.02</v>
      </c>
      <c r="BE9" s="95">
        <f t="shared" si="16"/>
        <v>0.5</v>
      </c>
      <c r="BF9" s="96">
        <f t="shared" si="17"/>
        <v>95.52</v>
      </c>
      <c r="BG9" s="70">
        <f>IFERROR(VLOOKUP(A9,ATTx11!$A$2:$N$500,11,FALSE),"")</f>
        <v>0</v>
      </c>
      <c r="BH9" s="95">
        <f t="shared" si="18"/>
        <v>0</v>
      </c>
      <c r="BI9" s="70">
        <f>IFERROR(VLOOKUP(A9,ATTx11!$A$2:$N$500,12,FALSE),"")</f>
        <v>57</v>
      </c>
      <c r="BJ9" s="97">
        <f t="shared" si="19"/>
        <v>51.3</v>
      </c>
      <c r="BK9" s="84">
        <f>IFERROR(VLOOKUP(A9,ATTx11!$A$2:$N$500,7,FALSE),"")</f>
        <v>0</v>
      </c>
      <c r="BL9" s="97">
        <f t="shared" si="20"/>
        <v>0</v>
      </c>
      <c r="BM9" s="84">
        <f>IFERROR(VLOOKUP(A9,ATTx11!$A$2:$N$500,8,FALSE),"")</f>
        <v>46</v>
      </c>
      <c r="BN9" s="95">
        <f t="shared" si="21"/>
        <v>41.4</v>
      </c>
      <c r="BO9" s="95"/>
      <c r="BP9" s="83">
        <f>IFERROR(VLOOKUP(TEXT($A9,"0000"),'AYP11'!$B$3379:$AU$3800,17,FALSE),"")</f>
        <v>0</v>
      </c>
      <c r="BQ9" s="75">
        <f>IFERROR(VLOOKUP(BP9,'Criteria Table'!$A$2:$I$102,2,FALSE),0)</f>
        <v>10</v>
      </c>
      <c r="BR9" s="95">
        <f t="shared" si="22"/>
        <v>10</v>
      </c>
      <c r="BS9" s="83">
        <f>IFERROR(VLOOKUP(TEXT($A9,"0000"),'AYP11'!$B$847:$AU$1268,17,FALSE),"")</f>
        <v>45</v>
      </c>
      <c r="BT9" s="75">
        <f>IFERROR(VLOOKUP(BS9,'Criteria Table'!$A$2:$I$102,2,FALSE),0)</f>
        <v>5.5</v>
      </c>
      <c r="BU9" s="95">
        <f t="shared" si="23"/>
        <v>51</v>
      </c>
      <c r="BV9" s="83">
        <f>IFERROR(VLOOKUP(TEXT($A9,"0000"),'AYP11'!$B$2113:$AU$2534,17,FALSE),"")</f>
        <v>40</v>
      </c>
      <c r="BW9" s="75">
        <f>IFERROR(VLOOKUP(BV9,'Criteria Table'!$A$2:$I$102,2,FALSE),0)</f>
        <v>6</v>
      </c>
      <c r="BX9" s="95">
        <f t="shared" si="24"/>
        <v>46</v>
      </c>
      <c r="BY9" s="83">
        <f>IFERROR(VLOOKUP(TEXT($A9,"0000"),'AYP11'!$B$425:$AU$846,17,FALSE),"")</f>
        <v>0</v>
      </c>
      <c r="BZ9" s="75">
        <f>IFERROR(VLOOKUP(BY9,'Criteria Table'!$A$2:$I$102,2,FALSE),0)</f>
        <v>10</v>
      </c>
      <c r="CA9" s="95">
        <f t="shared" si="25"/>
        <v>10</v>
      </c>
      <c r="CB9" s="83">
        <f>IFERROR(VLOOKUP(TEXT($A9,"0000"),'AYP11'!$B$3:$AU$424,17,FALSE),"")</f>
        <v>0</v>
      </c>
      <c r="CC9" s="95">
        <f>IFERROR(VLOOKUP(CB9,'Criteria Table'!$A$2:$I$102,2,FALSE),0)</f>
        <v>10</v>
      </c>
      <c r="CD9" s="95">
        <f t="shared" si="26"/>
        <v>10</v>
      </c>
      <c r="CE9" s="83">
        <f>IFERROR(VLOOKUP(TEXT($A9,"0000"),'AYP11'!$B$1269:$AU$1690,17,FALSE),"")</f>
        <v>44</v>
      </c>
      <c r="CF9" s="95">
        <f>IFERROR(VLOOKUP(CE9,'Criteria Table'!$A$2:$I$102,2,FALSE),0)</f>
        <v>5.6000000000000005</v>
      </c>
      <c r="CG9" s="95">
        <f t="shared" si="27"/>
        <v>50</v>
      </c>
      <c r="CH9" s="83">
        <f>IFERROR(VLOOKUP(TEXT($A9,"0000"),'AYP11'!$B$1691:$AU$2112,17,FALSE),"")</f>
        <v>0</v>
      </c>
      <c r="CI9" s="95">
        <f>IFERROR(VLOOKUP(CH9,'Criteria Table'!$A$2:$I$102,2,FALSE),0)</f>
        <v>10</v>
      </c>
      <c r="CJ9" s="95">
        <f t="shared" si="28"/>
        <v>10</v>
      </c>
      <c r="CK9" s="83">
        <f>IFERROR(VLOOKUP(TEXT($A9,"0000"),'AYP11'!$B$2535:$AU$2956,17,FALSE),"")</f>
        <v>18</v>
      </c>
      <c r="CL9" s="95">
        <f>IFERROR(VLOOKUP(CK9,'Criteria Table'!$A$2:$I$102,2,FALSE),0)</f>
        <v>8.2000000000000011</v>
      </c>
      <c r="CM9" s="95">
        <f t="shared" si="29"/>
        <v>26</v>
      </c>
      <c r="CN9" s="76">
        <f>IFERROR(VLOOKUP(TEXT($A9,"0000"),'AYP11'!$B$3379:$AU$3800,23,FALSE),"")</f>
        <v>0</v>
      </c>
      <c r="CO9" s="95">
        <f>IFERROR(VLOOKUP(CN9,'Criteria Table'!$A$2:$I$102,2,FALSE),0)</f>
        <v>10</v>
      </c>
      <c r="CP9" s="95">
        <f t="shared" si="30"/>
        <v>10</v>
      </c>
      <c r="CQ9" s="76">
        <f>IFERROR(VLOOKUP(TEXT($A9,"0000"),'AYP11'!$B$847:$AU$1268,23,FALSE),"")</f>
        <v>45</v>
      </c>
      <c r="CR9" s="95">
        <f>IFERROR(VLOOKUP(CQ9,'Criteria Table'!$A$2:$I$102,2,FALSE),0)</f>
        <v>5.5</v>
      </c>
      <c r="CS9" s="95">
        <f t="shared" si="31"/>
        <v>51</v>
      </c>
      <c r="CT9" s="76">
        <f>IFERROR(VLOOKUP(TEXT($A9,"0000"),'AYP11'!$B$2113:$AU$2534,23,FALSE),"")</f>
        <v>49</v>
      </c>
      <c r="CU9" s="95">
        <f>IFERROR(VLOOKUP(CT9,'Criteria Table'!$A$2:$I$102,2,FALSE),0)</f>
        <v>5.1000000000000005</v>
      </c>
      <c r="CV9" s="95">
        <f t="shared" si="32"/>
        <v>54</v>
      </c>
      <c r="CW9" s="76">
        <f>IFERROR(VLOOKUP(TEXT($A9,"0000"),'AYP11'!$B$425:$AU$846,23,FALSE),"")</f>
        <v>0</v>
      </c>
      <c r="CX9" s="95">
        <f>IFERROR(VLOOKUP(CW9,'Criteria Table'!$A$2:$I$102,2,FALSE),0)</f>
        <v>10</v>
      </c>
      <c r="CY9" s="95">
        <f t="shared" si="33"/>
        <v>10</v>
      </c>
      <c r="CZ9" s="76">
        <f>IFERROR(VLOOKUP(TEXT($A9,"0000"),'AYP11'!$B$3:$AU$424,23,FALSE),"")</f>
        <v>0</v>
      </c>
      <c r="DA9" s="95">
        <f>IFERROR(VLOOKUP(CZ9,'Criteria Table'!$A$2:$I$102,2,FALSE),0)</f>
        <v>10</v>
      </c>
      <c r="DB9" s="95">
        <f t="shared" si="34"/>
        <v>10</v>
      </c>
      <c r="DC9" s="76">
        <f>IFERROR(VLOOKUP(TEXT($A9,"0000"),'AYP11'!$B$1269:$AU$1690,23,FALSE),"")</f>
        <v>45</v>
      </c>
      <c r="DD9" s="95">
        <f>IFERROR(VLOOKUP(DC9,'Criteria Table'!$A$2:$I$102,2,FALSE),0)</f>
        <v>5.5</v>
      </c>
      <c r="DE9" s="95">
        <f t="shared" si="35"/>
        <v>51</v>
      </c>
      <c r="DF9" s="76">
        <f>IFERROR(VLOOKUP(TEXT($A9,"0000"),'AYP11'!$B$1691:$AU$2112,23,FALSE),"")</f>
        <v>0</v>
      </c>
      <c r="DG9" s="95">
        <f>IFERROR(VLOOKUP(DF9,'Criteria Table'!$A$2:$I$102,2,FALSE),0)</f>
        <v>10</v>
      </c>
      <c r="DH9" s="95">
        <f t="shared" si="36"/>
        <v>10</v>
      </c>
      <c r="DI9" s="76">
        <f>IFERROR(VLOOKUP(TEXT($A9,"0000"),'AYP11'!$B$2535:$AU$2956,23,FALSE),"")</f>
        <v>16</v>
      </c>
      <c r="DJ9" s="95">
        <f>IFERROR(VLOOKUP(DI9,'Criteria Table'!$A$2:$I$102,2,FALSE),0)</f>
        <v>8.4</v>
      </c>
      <c r="DK9" s="95">
        <f t="shared" si="37"/>
        <v>24</v>
      </c>
      <c r="DL9" s="91">
        <f>IFERROR(VLOOKUP(TEXT($A9,"0000"),'AYP11'!$B$3379:$AU$3800,11,FALSE),"")</f>
        <v>0</v>
      </c>
      <c r="DM9" s="95">
        <f t="shared" si="38"/>
        <v>1</v>
      </c>
      <c r="DN9" s="95" t="str">
        <f t="shared" si="39"/>
        <v/>
      </c>
      <c r="DO9" s="91">
        <f>IFERROR(VLOOKUP(TEXT($A9,"0000"),'AYP11'!$B$847:$AU$1268,11,FALSE),"")</f>
        <v>91</v>
      </c>
      <c r="DP9" s="95">
        <f t="shared" si="40"/>
        <v>0</v>
      </c>
      <c r="DQ9" s="95">
        <f t="shared" si="41"/>
        <v>91</v>
      </c>
      <c r="DR9" s="91">
        <f>IFERROR(VLOOKUP(TEXT($A9,"0000"),'AYP11'!$B$2113:$AU$2534,11,FALSE),"")</f>
        <v>0</v>
      </c>
      <c r="DS9" s="95">
        <f t="shared" si="42"/>
        <v>1</v>
      </c>
      <c r="DT9" s="95" t="str">
        <f t="shared" si="43"/>
        <v/>
      </c>
      <c r="DU9" s="91">
        <f>IFERROR(VLOOKUP(TEXT($A9,"0000"),'AYP11'!$B$425:$AU$846,11,FALSE),"")</f>
        <v>0</v>
      </c>
      <c r="DV9" s="95">
        <f t="shared" si="44"/>
        <v>1</v>
      </c>
      <c r="DW9" s="95" t="str">
        <f t="shared" si="45"/>
        <v/>
      </c>
      <c r="DX9" s="91">
        <f>IFERROR(VLOOKUP(TEXT($A9,"0000"),'AYP11'!$B$3:$AU$424,11,FALSE),"")</f>
        <v>0</v>
      </c>
      <c r="DY9" s="95">
        <f t="shared" si="46"/>
        <v>1</v>
      </c>
      <c r="DZ9" s="95" t="str">
        <f t="shared" si="47"/>
        <v/>
      </c>
      <c r="EA9" s="91">
        <f>IFERROR(VLOOKUP(TEXT($A9,"0000"),'AYP11'!$B$1269:$AU$1690,11,FALSE),"")</f>
        <v>88</v>
      </c>
      <c r="EB9" s="95">
        <f t="shared" si="48"/>
        <v>1</v>
      </c>
      <c r="EC9" s="95">
        <f t="shared" si="49"/>
        <v>89</v>
      </c>
      <c r="ED9" s="91">
        <f>IFERROR(VLOOKUP(TEXT($A9,"0000"),'AYP11'!$B$1691:$AU$2112,11,FALSE),"")</f>
        <v>0</v>
      </c>
      <c r="EE9" s="95">
        <f t="shared" si="50"/>
        <v>1</v>
      </c>
      <c r="EF9" s="95" t="str">
        <f t="shared" si="51"/>
        <v/>
      </c>
      <c r="EG9" s="91">
        <f>IFERROR(VLOOKUP(TEXT($A9,"0000"),'AYP11'!$B$2535:$AU$2956,11,FALSE),"")</f>
        <v>0</v>
      </c>
      <c r="EH9" s="95">
        <f t="shared" si="52"/>
        <v>1</v>
      </c>
      <c r="EI9" s="95" t="str">
        <f t="shared" si="53"/>
        <v/>
      </c>
    </row>
    <row r="10" spans="1:147" x14ac:dyDescent="0.25">
      <c r="A10" s="248">
        <v>91</v>
      </c>
      <c r="B10" s="291">
        <f t="shared" si="0"/>
        <v>36.951983298538622</v>
      </c>
      <c r="C10" s="50">
        <f>IFERROR(VLOOKUP(TEXT($A10,"0000"),'R-M11'!$A$2:$AA$500,4,FALSE),0)</f>
        <v>531</v>
      </c>
      <c r="D10" s="291">
        <f t="shared" si="1"/>
        <v>39.248434237995831</v>
      </c>
      <c r="E10" s="98">
        <f>IFERROR(SUM(VLOOKUP(TEXT($A10,"0000"),'R-M11'!$A$2:$AA$500,5,FALSE),VLOOKUP(TEXT($A10,"0000"),'R-M11'!$A$2:$AA$500,6,FALSE)),0)</f>
        <v>564</v>
      </c>
      <c r="F10" s="58">
        <f>IFERROR(VLOOKUP(TEXT($A10,"0000"),'R-M11'!$A$2:$AA$500,14,FALSE),0)</f>
        <v>1437</v>
      </c>
      <c r="G10" s="230">
        <f t="shared" si="54"/>
        <v>38.631983298538621</v>
      </c>
      <c r="H10" s="97">
        <f t="shared" si="2"/>
        <v>555.14159999999993</v>
      </c>
      <c r="I10" s="230">
        <f t="shared" si="55"/>
        <v>39.96843423799583</v>
      </c>
      <c r="J10" s="97">
        <f t="shared" si="3"/>
        <v>574.34640000000013</v>
      </c>
      <c r="K10" s="230">
        <f t="shared" si="4"/>
        <v>76</v>
      </c>
      <c r="L10" s="121">
        <f>IFERROR(VLOOKUP(K10,'Criteria Table'!$A$2:$I$102,2,FALSE),"")</f>
        <v>2.4000000000000004</v>
      </c>
      <c r="M10" s="230">
        <f t="shared" si="5"/>
        <v>78.600417536534451</v>
      </c>
      <c r="N10" s="286">
        <f t="shared" si="6"/>
        <v>35.913528591352858</v>
      </c>
      <c r="O10" s="50">
        <f>IFERROR(VLOOKUP(TEXT($A10,"0000"),'R-M11'!$A$2:$AA$500,17,FALSE),"")</f>
        <v>515</v>
      </c>
      <c r="P10" s="286">
        <f t="shared" si="7"/>
        <v>40.725244072524411</v>
      </c>
      <c r="Q10" s="98">
        <f>IFERROR(SUM(VLOOKUP(TEXT($A10,"0000"),'R-M11'!$A$2:$AA$500,18,FALSE),VLOOKUP(TEXT($A10,"0000"),'R-M11'!$A$2:$AA$500,19,FALSE)),0)</f>
        <v>584</v>
      </c>
      <c r="R10" s="69">
        <f>IFERROR(VLOOKUP(TEXT($A10,"0000"),'R-M11'!$A$2:$AA$500,27,FALSE),0)</f>
        <v>1434</v>
      </c>
      <c r="S10" s="121">
        <f t="shared" si="56"/>
        <v>37.523528591352857</v>
      </c>
      <c r="T10" s="70">
        <f t="shared" si="8"/>
        <v>538.0874</v>
      </c>
      <c r="U10" s="121">
        <f t="shared" si="57"/>
        <v>41.415244072524409</v>
      </c>
      <c r="V10" s="70">
        <f t="shared" si="9"/>
        <v>593.89460000000008</v>
      </c>
      <c r="W10" s="121">
        <f t="shared" si="10"/>
        <v>77</v>
      </c>
      <c r="X10" s="124">
        <f>IFERROR(VLOOKUP(W10,'Criteria Table'!$A$2:$I$102,2,FALSE),"")</f>
        <v>2.3000000000000003</v>
      </c>
      <c r="Y10" s="121">
        <f t="shared" si="11"/>
        <v>78.938772663877273</v>
      </c>
      <c r="Z10" s="92">
        <f>IFERROR(IF(VLOOKUP(A10,'SG11'!$A$3:$AI$500,18,FALSE)="","NA",VLOOKUP(A10,'SG11'!$A$3:$AI$500,18,FALSE)),"")</f>
        <v>68</v>
      </c>
      <c r="AA10" s="75">
        <f>IFERROR(VLOOKUP(Z10,'Criteria Table'!$A$2:$I$102,6,FALSE),"NA")</f>
        <v>5</v>
      </c>
      <c r="AB10" s="95">
        <f t="shared" si="58"/>
        <v>73</v>
      </c>
      <c r="AC10" s="84">
        <f>IFERROR(IF(VLOOKUP(A10,'SG11'!$A$3:$AI$500,19,FALSE)="","NA",VLOOKUP(A10,'SG11'!$A$3:$AI$500,19,FALSE)),"")</f>
        <v>72</v>
      </c>
      <c r="AD10" s="75">
        <f>IFERROR(VLOOKUP(AC10,'Criteria Table'!$A$2:$I$102,6,FALSE),"NA")</f>
        <v>5</v>
      </c>
      <c r="AE10" s="95">
        <f t="shared" si="59"/>
        <v>77</v>
      </c>
      <c r="AF10" s="92">
        <f>IFERROR(IF(VLOOKUP(A10,'SG11'!$A$3:$AI$500,20,FALSE)="","NA",VLOOKUP(A10,'SG11'!$A$3:$AI$500,20,FALSE)),"")</f>
        <v>68</v>
      </c>
      <c r="AG10" s="75">
        <f>IFERROR(VLOOKUP(AF10,'Criteria Table'!$A$2:$I$102,6,FALSE),"NA")</f>
        <v>5</v>
      </c>
      <c r="AH10" s="95">
        <f t="shared" si="60"/>
        <v>73</v>
      </c>
      <c r="AI10" s="84">
        <f>IFERROR(IF(VLOOKUP(A10,'SG11'!$A$3:$AI$500,21,FALSE)="","NA",VLOOKUP(A10,'SG11'!$A$3:$AI$500,21,FALSE)),"")</f>
        <v>71</v>
      </c>
      <c r="AJ10" s="75">
        <f>IFERROR(VLOOKUP(AI10,'Criteria Table'!$A$2:$I$102,6,FALSE),"NA")</f>
        <v>5</v>
      </c>
      <c r="AK10" s="95">
        <f t="shared" si="61"/>
        <v>76</v>
      </c>
      <c r="AL10" s="99">
        <f>IFERROR(VLOOKUP(TEXT(A10,"0000"),'W11'!$A$1:$E$500,4,FALSE)/AP10*100,"")</f>
        <v>97.551020408163268</v>
      </c>
      <c r="AM10" s="97">
        <f>IFERROR(VLOOKUP(TEXT(A10,"0000"),'W11'!$A$1:$E$500,4,FALSE),"")</f>
        <v>478</v>
      </c>
      <c r="AN10" s="99">
        <f t="shared" si="12"/>
        <v>97.551020408163268</v>
      </c>
      <c r="AO10" s="97">
        <f t="shared" si="13"/>
        <v>478</v>
      </c>
      <c r="AP10" s="99">
        <f>IFERROR(VLOOKUP(TEXT(A10,"0000"),'W11'!$A$1:$E$500,5,FALSE),"")</f>
        <v>490</v>
      </c>
      <c r="AQ10" s="97">
        <f>IFERROR(VLOOKUP(ROUND(AL10,0),'Criteria Table'!$A$2:$I$102,4,FALSE),0)</f>
        <v>0</v>
      </c>
      <c r="AR10" s="128"/>
      <c r="AS10" s="95"/>
      <c r="AT10" s="95"/>
      <c r="AU10" s="100">
        <f>IFERROR(VLOOKUP(TEXT(A10,"0000"),'Sci11'!$A$3:$N$492,4,FALSE)/VLOOKUP(TEXT(A10,"0000"),'Sci11'!$A$3:$N$492,14,FALSE)*100,"")</f>
        <v>37.074148296593187</v>
      </c>
      <c r="AV10" s="101">
        <f>SUM(VLOOKUP(TEXT(A10,"0000"),'Sci11'!$A$3:$N$492,5,FALSE),VLOOKUP(TEXT(A10,"0000"),'Sci11'!$A$3:$N$492,6,FALSE))/VLOOKUP(TEXT(A10,"0000"),'Sci11'!$A$3:$N$492,14,FALSE)*100</f>
        <v>17.635270541082164</v>
      </c>
      <c r="AW10" s="100">
        <f t="shared" si="62"/>
        <v>40.224148296593185</v>
      </c>
      <c r="AX10" s="101">
        <f>IFERROR(AW10/100*VLOOKUP(TEXT(A10,"0000"),'Sci11'!$A$3:$N$492,14,FALSE),"")</f>
        <v>200.71850000000001</v>
      </c>
      <c r="AY10" s="100">
        <f t="shared" si="63"/>
        <v>18.985270541082166</v>
      </c>
      <c r="AZ10" s="101">
        <f>IFERROR(AY10/100*VLOOKUP(TEXT(A10,"0000"),'Sci11'!$A$3:$N$492,14,FALSE),"")</f>
        <v>94.736500000000007</v>
      </c>
      <c r="BA10" s="100">
        <f t="shared" si="14"/>
        <v>55</v>
      </c>
      <c r="BB10" s="101">
        <f>IFERROR(VLOOKUP(BA10,'Criteria Table'!$A$2:$I$102,2,FALSE),"")</f>
        <v>4.5</v>
      </c>
      <c r="BC10" s="101">
        <f t="shared" si="15"/>
        <v>59.5</v>
      </c>
      <c r="BD10" s="82">
        <f>IFERROR(VLOOKUP(A10,ATTx11!$A$2:$N$500,4,FALSE),"")</f>
        <v>97</v>
      </c>
      <c r="BE10" s="95">
        <f t="shared" si="16"/>
        <v>0</v>
      </c>
      <c r="BF10" s="96">
        <f t="shared" si="17"/>
        <v>97</v>
      </c>
      <c r="BG10" s="70">
        <f>IFERROR(VLOOKUP(A10,ATTx11!$A$2:$N$500,11,FALSE),"")</f>
        <v>67</v>
      </c>
      <c r="BH10" s="95">
        <f t="shared" si="18"/>
        <v>60.3</v>
      </c>
      <c r="BI10" s="70">
        <f>IFERROR(VLOOKUP(A10,ATTx11!$A$2:$N$500,12,FALSE),"")</f>
        <v>20</v>
      </c>
      <c r="BJ10" s="97">
        <f t="shared" si="19"/>
        <v>18</v>
      </c>
      <c r="BK10" s="84">
        <f>IFERROR(VLOOKUP(A10,ATTx11!$A$2:$N$500,7,FALSE),"")</f>
        <v>49</v>
      </c>
      <c r="BL10" s="97">
        <f t="shared" si="20"/>
        <v>44.1</v>
      </c>
      <c r="BM10" s="84">
        <f>IFERROR(VLOOKUP(A10,ATTx11!$A$2:$N$500,8,FALSE),"")</f>
        <v>18</v>
      </c>
      <c r="BN10" s="95">
        <f t="shared" si="21"/>
        <v>16.2</v>
      </c>
      <c r="BO10" s="95"/>
      <c r="BP10" s="83">
        <f>IFERROR(VLOOKUP(TEXT($A10,"0000"),'AYP11'!$B$3379:$AU$3800,17,FALSE),"")</f>
        <v>80</v>
      </c>
      <c r="BQ10" s="75">
        <f>IFERROR(VLOOKUP(BP10,'Criteria Table'!$A$2:$I$102,2,FALSE),0)</f>
        <v>2</v>
      </c>
      <c r="BR10" s="95">
        <f t="shared" si="22"/>
        <v>82</v>
      </c>
      <c r="BS10" s="83">
        <f>IFERROR(VLOOKUP(TEXT($A10,"0000"),'AYP11'!$B$847:$AU$1268,17,FALSE),"")</f>
        <v>0</v>
      </c>
      <c r="BT10" s="75">
        <f>IFERROR(VLOOKUP(BS10,'Criteria Table'!$A$2:$I$102,2,FALSE),0)</f>
        <v>10</v>
      </c>
      <c r="BU10" s="95">
        <f t="shared" si="23"/>
        <v>10</v>
      </c>
      <c r="BV10" s="83">
        <f>IFERROR(VLOOKUP(TEXT($A10,"0000"),'AYP11'!$B$2113:$AU$2534,17,FALSE),"")</f>
        <v>77</v>
      </c>
      <c r="BW10" s="75">
        <f>IFERROR(VLOOKUP(BV10,'Criteria Table'!$A$2:$I$102,2,FALSE),0)</f>
        <v>2.3000000000000003</v>
      </c>
      <c r="BX10" s="95">
        <f t="shared" si="24"/>
        <v>79</v>
      </c>
      <c r="BY10" s="83">
        <f>IFERROR(VLOOKUP(TEXT($A10,"0000"),'AYP11'!$B$425:$AU$846,17,FALSE),"")</f>
        <v>0</v>
      </c>
      <c r="BZ10" s="75">
        <f>IFERROR(VLOOKUP(BY10,'Criteria Table'!$A$2:$I$102,2,FALSE),0)</f>
        <v>10</v>
      </c>
      <c r="CA10" s="95">
        <f t="shared" si="25"/>
        <v>10</v>
      </c>
      <c r="CB10" s="83">
        <f>IFERROR(VLOOKUP(TEXT($A10,"0000"),'AYP11'!$B$3:$AU$424,17,FALSE),"")</f>
        <v>0</v>
      </c>
      <c r="CC10" s="95">
        <f>IFERROR(VLOOKUP(CB10,'Criteria Table'!$A$2:$I$102,2,FALSE),0)</f>
        <v>10</v>
      </c>
      <c r="CD10" s="95">
        <f t="shared" si="26"/>
        <v>10</v>
      </c>
      <c r="CE10" s="83">
        <f>IFERROR(VLOOKUP(TEXT($A10,"0000"),'AYP11'!$B$1269:$AU$1690,17,FALSE),"")</f>
        <v>71</v>
      </c>
      <c r="CF10" s="95">
        <f>IFERROR(VLOOKUP(CE10,'Criteria Table'!$A$2:$I$102,2,FALSE),0)</f>
        <v>2.9000000000000004</v>
      </c>
      <c r="CG10" s="95">
        <f t="shared" si="27"/>
        <v>74</v>
      </c>
      <c r="CH10" s="83">
        <f>IFERROR(VLOOKUP(TEXT($A10,"0000"),'AYP11'!$B$1691:$AU$2112,17,FALSE),"")</f>
        <v>60</v>
      </c>
      <c r="CI10" s="95">
        <f>IFERROR(VLOOKUP(CH10,'Criteria Table'!$A$2:$I$102,2,FALSE),0)</f>
        <v>4</v>
      </c>
      <c r="CJ10" s="95">
        <f t="shared" si="28"/>
        <v>64</v>
      </c>
      <c r="CK10" s="83">
        <f>IFERROR(VLOOKUP(TEXT($A10,"0000"),'AYP11'!$B$2535:$AU$2956,17,FALSE),"")</f>
        <v>0</v>
      </c>
      <c r="CL10" s="95">
        <f>IFERROR(VLOOKUP(CK10,'Criteria Table'!$A$2:$I$102,2,FALSE),0)</f>
        <v>10</v>
      </c>
      <c r="CM10" s="95">
        <f t="shared" si="29"/>
        <v>10</v>
      </c>
      <c r="CN10" s="76">
        <f>IFERROR(VLOOKUP(TEXT($A10,"0000"),'AYP11'!$B$3379:$AU$3800,23,FALSE),"")</f>
        <v>76</v>
      </c>
      <c r="CO10" s="95">
        <f>IFERROR(VLOOKUP(CN10,'Criteria Table'!$A$2:$I$102,2,FALSE),0)</f>
        <v>2.4000000000000004</v>
      </c>
      <c r="CP10" s="95">
        <f t="shared" si="30"/>
        <v>78</v>
      </c>
      <c r="CQ10" s="76">
        <f>IFERROR(VLOOKUP(TEXT($A10,"0000"),'AYP11'!$B$847:$AU$1268,23,FALSE),"")</f>
        <v>0</v>
      </c>
      <c r="CR10" s="95">
        <f>IFERROR(VLOOKUP(CQ10,'Criteria Table'!$A$2:$I$102,2,FALSE),0)</f>
        <v>10</v>
      </c>
      <c r="CS10" s="95">
        <f t="shared" si="31"/>
        <v>10</v>
      </c>
      <c r="CT10" s="76">
        <f>IFERROR(VLOOKUP(TEXT($A10,"0000"),'AYP11'!$B$2113:$AU$2534,23,FALSE),"")</f>
        <v>77</v>
      </c>
      <c r="CU10" s="95">
        <f>IFERROR(VLOOKUP(CT10,'Criteria Table'!$A$2:$I$102,2,FALSE),0)</f>
        <v>2.3000000000000003</v>
      </c>
      <c r="CV10" s="95">
        <f t="shared" si="32"/>
        <v>79</v>
      </c>
      <c r="CW10" s="76">
        <f>IFERROR(VLOOKUP(TEXT($A10,"0000"),'AYP11'!$B$425:$AU$846,23,FALSE),"")</f>
        <v>0</v>
      </c>
      <c r="CX10" s="95">
        <f>IFERROR(VLOOKUP(CW10,'Criteria Table'!$A$2:$I$102,2,FALSE),0)</f>
        <v>10</v>
      </c>
      <c r="CY10" s="95">
        <f t="shared" si="33"/>
        <v>10</v>
      </c>
      <c r="CZ10" s="76">
        <f>IFERROR(VLOOKUP(TEXT($A10,"0000"),'AYP11'!$B$3:$AU$424,23,FALSE),"")</f>
        <v>0</v>
      </c>
      <c r="DA10" s="95">
        <f>IFERROR(VLOOKUP(CZ10,'Criteria Table'!$A$2:$I$102,2,FALSE),0)</f>
        <v>10</v>
      </c>
      <c r="DB10" s="95">
        <f t="shared" si="34"/>
        <v>10</v>
      </c>
      <c r="DC10" s="76">
        <f>IFERROR(VLOOKUP(TEXT($A10,"0000"),'AYP11'!$B$1269:$AU$1690,23,FALSE),"")</f>
        <v>71</v>
      </c>
      <c r="DD10" s="95">
        <f>IFERROR(VLOOKUP(DC10,'Criteria Table'!$A$2:$I$102,2,FALSE),0)</f>
        <v>2.9000000000000004</v>
      </c>
      <c r="DE10" s="95">
        <f t="shared" si="35"/>
        <v>74</v>
      </c>
      <c r="DF10" s="76">
        <f>IFERROR(VLOOKUP(TEXT($A10,"0000"),'AYP11'!$B$1691:$AU$2112,23,FALSE),"")</f>
        <v>62</v>
      </c>
      <c r="DG10" s="95">
        <f>IFERROR(VLOOKUP(DF10,'Criteria Table'!$A$2:$I$102,2,FALSE),0)</f>
        <v>3.8000000000000003</v>
      </c>
      <c r="DH10" s="95">
        <f t="shared" si="36"/>
        <v>66</v>
      </c>
      <c r="DI10" s="76">
        <f>IFERROR(VLOOKUP(TEXT($A10,"0000"),'AYP11'!$B$2535:$AU$2956,23,FALSE),"")</f>
        <v>0</v>
      </c>
      <c r="DJ10" s="95">
        <f>IFERROR(VLOOKUP(DI10,'Criteria Table'!$A$2:$I$102,2,FALSE),0)</f>
        <v>10</v>
      </c>
      <c r="DK10" s="95">
        <f t="shared" si="37"/>
        <v>10</v>
      </c>
      <c r="DL10" s="91">
        <f>IFERROR(VLOOKUP(TEXT($A10,"0000"),'AYP11'!$B$3379:$AU$3800,11,FALSE),"")</f>
        <v>0</v>
      </c>
      <c r="DM10" s="95">
        <f t="shared" si="38"/>
        <v>1</v>
      </c>
      <c r="DN10" s="95" t="str">
        <f t="shared" si="39"/>
        <v/>
      </c>
      <c r="DO10" s="91">
        <f>IFERROR(VLOOKUP(TEXT($A10,"0000"),'AYP11'!$B$847:$AU$1268,11,FALSE),"")</f>
        <v>0</v>
      </c>
      <c r="DP10" s="95">
        <f t="shared" si="40"/>
        <v>1</v>
      </c>
      <c r="DQ10" s="95" t="str">
        <f t="shared" si="41"/>
        <v/>
      </c>
      <c r="DR10" s="91">
        <f>IFERROR(VLOOKUP(TEXT($A10,"0000"),'AYP11'!$B$2113:$AU$2534,11,FALSE),"")</f>
        <v>0</v>
      </c>
      <c r="DS10" s="95">
        <f t="shared" si="42"/>
        <v>1</v>
      </c>
      <c r="DT10" s="95" t="str">
        <f t="shared" si="43"/>
        <v/>
      </c>
      <c r="DU10" s="91">
        <f>IFERROR(VLOOKUP(TEXT($A10,"0000"),'AYP11'!$B$425:$AU$846,11,FALSE),"")</f>
        <v>0</v>
      </c>
      <c r="DV10" s="95">
        <f t="shared" si="44"/>
        <v>1</v>
      </c>
      <c r="DW10" s="95" t="str">
        <f t="shared" si="45"/>
        <v/>
      </c>
      <c r="DX10" s="91">
        <f>IFERROR(VLOOKUP(TEXT($A10,"0000"),'AYP11'!$B$3:$AU$424,11,FALSE),"")</f>
        <v>0</v>
      </c>
      <c r="DY10" s="95">
        <f t="shared" si="46"/>
        <v>1</v>
      </c>
      <c r="DZ10" s="95" t="str">
        <f t="shared" si="47"/>
        <v/>
      </c>
      <c r="EA10" s="91">
        <f>IFERROR(VLOOKUP(TEXT($A10,"0000"),'AYP11'!$B$1269:$AU$1690,11,FALSE),"")</f>
        <v>0</v>
      </c>
      <c r="EB10" s="95">
        <f t="shared" si="48"/>
        <v>1</v>
      </c>
      <c r="EC10" s="95" t="str">
        <f t="shared" si="49"/>
        <v/>
      </c>
      <c r="ED10" s="91">
        <f>IFERROR(VLOOKUP(TEXT($A10,"0000"),'AYP11'!$B$1691:$AU$2112,11,FALSE),"")</f>
        <v>91</v>
      </c>
      <c r="EE10" s="95">
        <f t="shared" si="50"/>
        <v>0</v>
      </c>
      <c r="EF10" s="95">
        <f t="shared" si="51"/>
        <v>91</v>
      </c>
      <c r="EG10" s="91">
        <f>IFERROR(VLOOKUP(TEXT($A10,"0000"),'AYP11'!$B$2535:$AU$2956,11,FALSE),"")</f>
        <v>0</v>
      </c>
      <c r="EH10" s="95">
        <f t="shared" si="52"/>
        <v>1</v>
      </c>
      <c r="EI10" s="95" t="str">
        <f t="shared" si="53"/>
        <v/>
      </c>
    </row>
    <row r="11" spans="1:147" x14ac:dyDescent="0.25">
      <c r="A11" s="248">
        <v>92</v>
      </c>
      <c r="B11" s="291">
        <f t="shared" si="0"/>
        <v>32.046678635547579</v>
      </c>
      <c r="C11" s="50">
        <f>IFERROR(VLOOKUP(TEXT($A11,"0000"),'R-M11'!$A$2:$AA$500,4,FALSE),0)</f>
        <v>357</v>
      </c>
      <c r="D11" s="291">
        <f t="shared" si="1"/>
        <v>45.601436265709154</v>
      </c>
      <c r="E11" s="98">
        <f>IFERROR(SUM(VLOOKUP(TEXT($A11,"0000"),'R-M11'!$A$2:$AA$500,5,FALSE),VLOOKUP(TEXT($A11,"0000"),'R-M11'!$A$2:$AA$500,6,FALSE)),0)</f>
        <v>508</v>
      </c>
      <c r="F11" s="58">
        <f>IFERROR(VLOOKUP(TEXT($A11,"0000"),'R-M11'!$A$2:$AA$500,14,FALSE),0)</f>
        <v>1114</v>
      </c>
      <c r="G11" s="230">
        <f t="shared" si="54"/>
        <v>33.586678635547578</v>
      </c>
      <c r="H11" s="97">
        <f t="shared" si="2"/>
        <v>374.15560000000005</v>
      </c>
      <c r="I11" s="230">
        <f t="shared" si="55"/>
        <v>46.26143626570915</v>
      </c>
      <c r="J11" s="97">
        <f t="shared" si="3"/>
        <v>515.35239999999988</v>
      </c>
      <c r="K11" s="230">
        <f t="shared" si="4"/>
        <v>78</v>
      </c>
      <c r="L11" s="121">
        <f>IFERROR(VLOOKUP(K11,'Criteria Table'!$A$2:$I$102,2,FALSE),"")</f>
        <v>2.2000000000000002</v>
      </c>
      <c r="M11" s="230">
        <f t="shared" si="5"/>
        <v>79.848114901256736</v>
      </c>
      <c r="N11" s="286">
        <f t="shared" si="6"/>
        <v>32.133213321332136</v>
      </c>
      <c r="O11" s="50">
        <f>IFERROR(VLOOKUP(TEXT($A11,"0000"),'R-M11'!$A$2:$AA$500,17,FALSE),"")</f>
        <v>357</v>
      </c>
      <c r="P11" s="286">
        <f t="shared" si="7"/>
        <v>53.01530153015301</v>
      </c>
      <c r="Q11" s="98">
        <f>IFERROR(SUM(VLOOKUP(TEXT($A11,"0000"),'R-M11'!$A$2:$AA$500,18,FALSE),VLOOKUP(TEXT($A11,"0000"),'R-M11'!$A$2:$AA$500,19,FALSE)),0)</f>
        <v>589</v>
      </c>
      <c r="R11" s="69">
        <f>IFERROR(VLOOKUP(TEXT($A11,"0000"),'R-M11'!$A$2:$AA$500,27,FALSE),0)</f>
        <v>1111</v>
      </c>
      <c r="S11" s="121">
        <f t="shared" si="56"/>
        <v>33.183213321332133</v>
      </c>
      <c r="T11" s="70">
        <f t="shared" si="8"/>
        <v>368.66550000000001</v>
      </c>
      <c r="U11" s="121">
        <f t="shared" si="57"/>
        <v>53.465301530153013</v>
      </c>
      <c r="V11" s="70">
        <f t="shared" si="9"/>
        <v>593.9994999999999</v>
      </c>
      <c r="W11" s="121">
        <f t="shared" si="10"/>
        <v>85</v>
      </c>
      <c r="X11" s="124">
        <f>IFERROR(VLOOKUP(W11,'Criteria Table'!$A$2:$I$102,2,FALSE),"")</f>
        <v>1.5</v>
      </c>
      <c r="Y11" s="121">
        <f t="shared" si="11"/>
        <v>86.648514851485146</v>
      </c>
      <c r="Z11" s="92">
        <f>IFERROR(IF(VLOOKUP(A11,'SG11'!$A$3:$AI$500,18,FALSE)="","NA",VLOOKUP(A11,'SG11'!$A$3:$AI$500,18,FALSE)),"")</f>
        <v>68</v>
      </c>
      <c r="AA11" s="75">
        <f>IFERROR(VLOOKUP(Z11,'Criteria Table'!$A$2:$I$102,6,FALSE),"NA")</f>
        <v>5</v>
      </c>
      <c r="AB11" s="95">
        <f t="shared" si="58"/>
        <v>73</v>
      </c>
      <c r="AC11" s="84">
        <f>IFERROR(IF(VLOOKUP(A11,'SG11'!$A$3:$AI$500,19,FALSE)="","NA",VLOOKUP(A11,'SG11'!$A$3:$AI$500,19,FALSE)),"")</f>
        <v>79</v>
      </c>
      <c r="AD11" s="75">
        <f>IFERROR(VLOOKUP(AC11,'Criteria Table'!$A$2:$I$102,6,FALSE),"NA")</f>
        <v>5</v>
      </c>
      <c r="AE11" s="95">
        <f t="shared" si="59"/>
        <v>84</v>
      </c>
      <c r="AF11" s="92">
        <f>IFERROR(IF(VLOOKUP(A11,'SG11'!$A$3:$AI$500,20,FALSE)="","NA",VLOOKUP(A11,'SG11'!$A$3:$AI$500,20,FALSE)),"")</f>
        <v>65</v>
      </c>
      <c r="AG11" s="75">
        <f>IFERROR(VLOOKUP(AF11,'Criteria Table'!$A$2:$I$102,6,FALSE),"NA")</f>
        <v>5</v>
      </c>
      <c r="AH11" s="95">
        <f t="shared" si="60"/>
        <v>70</v>
      </c>
      <c r="AI11" s="84">
        <f>IFERROR(IF(VLOOKUP(A11,'SG11'!$A$3:$AI$500,21,FALSE)="","NA",VLOOKUP(A11,'SG11'!$A$3:$AI$500,21,FALSE)),"")</f>
        <v>81</v>
      </c>
      <c r="AJ11" s="75">
        <f>IFERROR(VLOOKUP(AI11,'Criteria Table'!$A$2:$I$102,6,FALSE),"NA")</f>
        <v>5</v>
      </c>
      <c r="AK11" s="95">
        <f t="shared" si="61"/>
        <v>86</v>
      </c>
      <c r="AL11" s="99">
        <f>IFERROR(VLOOKUP(TEXT(A11,"0000"),'W11'!$A$1:$E$500,4,FALSE)/AP11*100,"")</f>
        <v>98.087431693989075</v>
      </c>
      <c r="AM11" s="97">
        <f>IFERROR(VLOOKUP(TEXT(A11,"0000"),'W11'!$A$1:$E$500,4,FALSE),"")</f>
        <v>359</v>
      </c>
      <c r="AN11" s="99">
        <f t="shared" si="12"/>
        <v>98.087431693989075</v>
      </c>
      <c r="AO11" s="97">
        <f t="shared" si="13"/>
        <v>359.00000000000006</v>
      </c>
      <c r="AP11" s="99">
        <f>IFERROR(VLOOKUP(TEXT(A11,"0000"),'W11'!$A$1:$E$500,5,FALSE),"")</f>
        <v>366</v>
      </c>
      <c r="AQ11" s="97">
        <f>IFERROR(VLOOKUP(ROUND(AL11,0),'Criteria Table'!$A$2:$I$102,4,FALSE),0)</f>
        <v>0</v>
      </c>
      <c r="AR11" s="128"/>
      <c r="AS11" s="95"/>
      <c r="AT11" s="95"/>
      <c r="AU11" s="100">
        <f>IFERROR(VLOOKUP(TEXT(A11,"0000"),'Sci11'!$A$3:$N$492,4,FALSE)/VLOOKUP(TEXT(A11,"0000"),'Sci11'!$A$3:$N$492,14,FALSE)*100,"")</f>
        <v>37.771739130434781</v>
      </c>
      <c r="AV11" s="101">
        <f>SUM(VLOOKUP(TEXT(A11,"0000"),'Sci11'!$A$3:$N$492,5,FALSE),VLOOKUP(TEXT(A11,"0000"),'Sci11'!$A$3:$N$492,6,FALSE))/VLOOKUP(TEXT(A11,"0000"),'Sci11'!$A$3:$N$492,14,FALSE)*100</f>
        <v>23.641304347826086</v>
      </c>
      <c r="AW11" s="100">
        <f t="shared" si="62"/>
        <v>40.501739130434778</v>
      </c>
      <c r="AX11" s="101">
        <f>IFERROR(AW11/100*VLOOKUP(TEXT(A11,"0000"),'Sci11'!$A$3:$N$492,14,FALSE),"")</f>
        <v>149.04639999999998</v>
      </c>
      <c r="AY11" s="100">
        <f t="shared" si="63"/>
        <v>24.811304347826088</v>
      </c>
      <c r="AZ11" s="101">
        <f>IFERROR(AY11/100*VLOOKUP(TEXT(A11,"0000"),'Sci11'!$A$3:$N$492,14,FALSE),"")</f>
        <v>91.305599999999998</v>
      </c>
      <c r="BA11" s="100">
        <f t="shared" si="14"/>
        <v>61</v>
      </c>
      <c r="BB11" s="101">
        <f>IFERROR(VLOOKUP(BA11,'Criteria Table'!$A$2:$I$102,2,FALSE),"")</f>
        <v>3.9000000000000004</v>
      </c>
      <c r="BC11" s="101">
        <f t="shared" si="15"/>
        <v>64.900000000000006</v>
      </c>
      <c r="BD11" s="82">
        <f>IFERROR(VLOOKUP(A11,ATTx11!$A$2:$N$500,4,FALSE),"")</f>
        <v>95.51</v>
      </c>
      <c r="BE11" s="95">
        <f t="shared" si="16"/>
        <v>0.5</v>
      </c>
      <c r="BF11" s="96">
        <f t="shared" si="17"/>
        <v>96.01</v>
      </c>
      <c r="BG11" s="70">
        <f>IFERROR(VLOOKUP(A11,ATTx11!$A$2:$N$500,11,FALSE),"")</f>
        <v>1</v>
      </c>
      <c r="BH11" s="95">
        <f t="shared" si="18"/>
        <v>0.9</v>
      </c>
      <c r="BI11" s="70">
        <f>IFERROR(VLOOKUP(A11,ATTx11!$A$2:$N$500,12,FALSE),"")</f>
        <v>25</v>
      </c>
      <c r="BJ11" s="97">
        <f t="shared" si="19"/>
        <v>22.5</v>
      </c>
      <c r="BK11" s="84">
        <f>IFERROR(VLOOKUP(A11,ATTx11!$A$2:$N$500,7,FALSE),"")</f>
        <v>1</v>
      </c>
      <c r="BL11" s="97">
        <f t="shared" si="20"/>
        <v>0.9</v>
      </c>
      <c r="BM11" s="84">
        <f>IFERROR(VLOOKUP(A11,ATTx11!$A$2:$N$500,8,FALSE),"")</f>
        <v>21</v>
      </c>
      <c r="BN11" s="95">
        <f t="shared" si="21"/>
        <v>18.899999999999999</v>
      </c>
      <c r="BO11" s="95"/>
      <c r="BP11" s="83">
        <f>IFERROR(VLOOKUP(TEXT($A11,"0000"),'AYP11'!$B$3379:$AU$3800,17,FALSE),"")</f>
        <v>82</v>
      </c>
      <c r="BQ11" s="75">
        <f>IFERROR(VLOOKUP(BP11,'Criteria Table'!$A$2:$I$102,2,FALSE),0)</f>
        <v>1.8</v>
      </c>
      <c r="BR11" s="95">
        <f t="shared" si="22"/>
        <v>84</v>
      </c>
      <c r="BS11" s="83">
        <f>IFERROR(VLOOKUP(TEXT($A11,"0000"),'AYP11'!$B$847:$AU$1268,17,FALSE),"")</f>
        <v>0</v>
      </c>
      <c r="BT11" s="75">
        <f>IFERROR(VLOOKUP(BS11,'Criteria Table'!$A$2:$I$102,2,FALSE),0)</f>
        <v>10</v>
      </c>
      <c r="BU11" s="95">
        <f t="shared" si="23"/>
        <v>10</v>
      </c>
      <c r="BV11" s="83">
        <f>IFERROR(VLOOKUP(TEXT($A11,"0000"),'AYP11'!$B$2113:$AU$2534,17,FALSE),"")</f>
        <v>80</v>
      </c>
      <c r="BW11" s="75">
        <f>IFERROR(VLOOKUP(BV11,'Criteria Table'!$A$2:$I$102,2,FALSE),0)</f>
        <v>2</v>
      </c>
      <c r="BX11" s="95">
        <f t="shared" si="24"/>
        <v>82</v>
      </c>
      <c r="BY11" s="83">
        <f>IFERROR(VLOOKUP(TEXT($A11,"0000"),'AYP11'!$B$425:$AU$846,17,FALSE),"")</f>
        <v>0</v>
      </c>
      <c r="BZ11" s="75">
        <f>IFERROR(VLOOKUP(BY11,'Criteria Table'!$A$2:$I$102,2,FALSE),0)</f>
        <v>10</v>
      </c>
      <c r="CA11" s="95">
        <f t="shared" si="25"/>
        <v>10</v>
      </c>
      <c r="CB11" s="83">
        <f>IFERROR(VLOOKUP(TEXT($A11,"0000"),'AYP11'!$B$3:$AU$424,17,FALSE),"")</f>
        <v>0</v>
      </c>
      <c r="CC11" s="95">
        <f>IFERROR(VLOOKUP(CB11,'Criteria Table'!$A$2:$I$102,2,FALSE),0)</f>
        <v>10</v>
      </c>
      <c r="CD11" s="95">
        <f t="shared" si="26"/>
        <v>10</v>
      </c>
      <c r="CE11" s="83">
        <f>IFERROR(VLOOKUP(TEXT($A11,"0000"),'AYP11'!$B$1269:$AU$1690,17,FALSE),"")</f>
        <v>79</v>
      </c>
      <c r="CF11" s="95">
        <f>IFERROR(VLOOKUP(CE11,'Criteria Table'!$A$2:$I$102,2,FALSE),0)</f>
        <v>2.1</v>
      </c>
      <c r="CG11" s="95">
        <f t="shared" si="27"/>
        <v>81</v>
      </c>
      <c r="CH11" s="83">
        <f>IFERROR(VLOOKUP(TEXT($A11,"0000"),'AYP11'!$B$1691:$AU$2112,17,FALSE),"")</f>
        <v>69</v>
      </c>
      <c r="CI11" s="95">
        <f>IFERROR(VLOOKUP(CH11,'Criteria Table'!$A$2:$I$102,2,FALSE),0)</f>
        <v>3.1</v>
      </c>
      <c r="CJ11" s="95">
        <f t="shared" si="28"/>
        <v>72</v>
      </c>
      <c r="CK11" s="83">
        <f>IFERROR(VLOOKUP(TEXT($A11,"0000"),'AYP11'!$B$2535:$AU$2956,17,FALSE),"")</f>
        <v>0</v>
      </c>
      <c r="CL11" s="95">
        <f>IFERROR(VLOOKUP(CK11,'Criteria Table'!$A$2:$I$102,2,FALSE),0)</f>
        <v>10</v>
      </c>
      <c r="CM11" s="95">
        <f t="shared" si="29"/>
        <v>10</v>
      </c>
      <c r="CN11" s="76">
        <f>IFERROR(VLOOKUP(TEXT($A11,"0000"),'AYP11'!$B$3379:$AU$3800,23,FALSE),"")</f>
        <v>89</v>
      </c>
      <c r="CO11" s="95">
        <f>IFERROR(VLOOKUP(CN11,'Criteria Table'!$A$2:$I$102,2,FALSE),0)</f>
        <v>0</v>
      </c>
      <c r="CP11" s="95">
        <f t="shared" si="30"/>
        <v>89</v>
      </c>
      <c r="CQ11" s="76">
        <f>IFERROR(VLOOKUP(TEXT($A11,"0000"),'AYP11'!$B$847:$AU$1268,23,FALSE),"")</f>
        <v>0</v>
      </c>
      <c r="CR11" s="95">
        <f>IFERROR(VLOOKUP(CQ11,'Criteria Table'!$A$2:$I$102,2,FALSE),0)</f>
        <v>10</v>
      </c>
      <c r="CS11" s="95">
        <f t="shared" si="31"/>
        <v>10</v>
      </c>
      <c r="CT11" s="76">
        <f>IFERROR(VLOOKUP(TEXT($A11,"0000"),'AYP11'!$B$2113:$AU$2534,23,FALSE),"")</f>
        <v>86</v>
      </c>
      <c r="CU11" s="95">
        <f>IFERROR(VLOOKUP(CT11,'Criteria Table'!$A$2:$I$102,2,FALSE),0)</f>
        <v>0</v>
      </c>
      <c r="CV11" s="95">
        <f t="shared" si="32"/>
        <v>86</v>
      </c>
      <c r="CW11" s="76">
        <f>IFERROR(VLOOKUP(TEXT($A11,"0000"),'AYP11'!$B$425:$AU$846,23,FALSE),"")</f>
        <v>0</v>
      </c>
      <c r="CX11" s="95">
        <f>IFERROR(VLOOKUP(CW11,'Criteria Table'!$A$2:$I$102,2,FALSE),0)</f>
        <v>10</v>
      </c>
      <c r="CY11" s="95">
        <f t="shared" si="33"/>
        <v>10</v>
      </c>
      <c r="CZ11" s="76">
        <f>IFERROR(VLOOKUP(TEXT($A11,"0000"),'AYP11'!$B$3:$AU$424,23,FALSE),"")</f>
        <v>0</v>
      </c>
      <c r="DA11" s="95">
        <f>IFERROR(VLOOKUP(CZ11,'Criteria Table'!$A$2:$I$102,2,FALSE),0)</f>
        <v>10</v>
      </c>
      <c r="DB11" s="95">
        <f t="shared" si="34"/>
        <v>10</v>
      </c>
      <c r="DC11" s="76">
        <f>IFERROR(VLOOKUP(TEXT($A11,"0000"),'AYP11'!$B$1269:$AU$1690,23,FALSE),"")</f>
        <v>86</v>
      </c>
      <c r="DD11" s="95">
        <f>IFERROR(VLOOKUP(DC11,'Criteria Table'!$A$2:$I$102,2,FALSE),0)</f>
        <v>0</v>
      </c>
      <c r="DE11" s="95">
        <f t="shared" si="35"/>
        <v>86</v>
      </c>
      <c r="DF11" s="76">
        <f>IFERROR(VLOOKUP(TEXT($A11,"0000"),'AYP11'!$B$1691:$AU$2112,23,FALSE),"")</f>
        <v>82</v>
      </c>
      <c r="DG11" s="95">
        <f>IFERROR(VLOOKUP(DF11,'Criteria Table'!$A$2:$I$102,2,FALSE),0)</f>
        <v>1.8</v>
      </c>
      <c r="DH11" s="95">
        <f t="shared" si="36"/>
        <v>84</v>
      </c>
      <c r="DI11" s="76">
        <f>IFERROR(VLOOKUP(TEXT($A11,"0000"),'AYP11'!$B$2535:$AU$2956,23,FALSE),"")</f>
        <v>0</v>
      </c>
      <c r="DJ11" s="95">
        <f>IFERROR(VLOOKUP(DI11,'Criteria Table'!$A$2:$I$102,2,FALSE),0)</f>
        <v>10</v>
      </c>
      <c r="DK11" s="95">
        <f t="shared" si="37"/>
        <v>10</v>
      </c>
      <c r="DL11" s="91">
        <f>IFERROR(VLOOKUP(TEXT($A11,"0000"),'AYP11'!$B$3379:$AU$3800,11,FALSE),"")</f>
        <v>0</v>
      </c>
      <c r="DM11" s="95">
        <f t="shared" si="38"/>
        <v>1</v>
      </c>
      <c r="DN11" s="95" t="str">
        <f t="shared" si="39"/>
        <v/>
      </c>
      <c r="DO11" s="91">
        <f>IFERROR(VLOOKUP(TEXT($A11,"0000"),'AYP11'!$B$847:$AU$1268,11,FALSE),"")</f>
        <v>0</v>
      </c>
      <c r="DP11" s="95">
        <f t="shared" si="40"/>
        <v>1</v>
      </c>
      <c r="DQ11" s="95" t="str">
        <f t="shared" si="41"/>
        <v/>
      </c>
      <c r="DR11" s="91">
        <f>IFERROR(VLOOKUP(TEXT($A11,"0000"),'AYP11'!$B$2113:$AU$2534,11,FALSE),"")</f>
        <v>0</v>
      </c>
      <c r="DS11" s="95">
        <f t="shared" si="42"/>
        <v>1</v>
      </c>
      <c r="DT11" s="95" t="str">
        <f t="shared" si="43"/>
        <v/>
      </c>
      <c r="DU11" s="91">
        <f>IFERROR(VLOOKUP(TEXT($A11,"0000"),'AYP11'!$B$425:$AU$846,11,FALSE),"")</f>
        <v>0</v>
      </c>
      <c r="DV11" s="95">
        <f t="shared" si="44"/>
        <v>1</v>
      </c>
      <c r="DW11" s="95" t="str">
        <f t="shared" si="45"/>
        <v/>
      </c>
      <c r="DX11" s="91">
        <f>IFERROR(VLOOKUP(TEXT($A11,"0000"),'AYP11'!$B$3:$AU$424,11,FALSE),"")</f>
        <v>0</v>
      </c>
      <c r="DY11" s="95">
        <f t="shared" si="46"/>
        <v>1</v>
      </c>
      <c r="DZ11" s="95" t="str">
        <f t="shared" si="47"/>
        <v/>
      </c>
      <c r="EA11" s="91">
        <f>IFERROR(VLOOKUP(TEXT($A11,"0000"),'AYP11'!$B$1269:$AU$1690,11,FALSE),"")</f>
        <v>0</v>
      </c>
      <c r="EB11" s="95">
        <f t="shared" si="48"/>
        <v>1</v>
      </c>
      <c r="EC11" s="95" t="str">
        <f t="shared" si="49"/>
        <v/>
      </c>
      <c r="ED11" s="91">
        <f>IFERROR(VLOOKUP(TEXT($A11,"0000"),'AYP11'!$B$1691:$AU$2112,11,FALSE),"")</f>
        <v>0</v>
      </c>
      <c r="EE11" s="95">
        <f t="shared" si="50"/>
        <v>1</v>
      </c>
      <c r="EF11" s="95" t="str">
        <f t="shared" si="51"/>
        <v/>
      </c>
      <c r="EG11" s="91">
        <f>IFERROR(VLOOKUP(TEXT($A11,"0000"),'AYP11'!$B$2535:$AU$2956,11,FALSE),"")</f>
        <v>0</v>
      </c>
      <c r="EH11" s="95">
        <f t="shared" si="52"/>
        <v>1</v>
      </c>
      <c r="EI11" s="95" t="str">
        <f t="shared" si="53"/>
        <v/>
      </c>
    </row>
    <row r="12" spans="1:147" x14ac:dyDescent="0.25">
      <c r="A12" s="248">
        <v>100</v>
      </c>
      <c r="B12" s="291">
        <f t="shared" si="0"/>
        <v>38.297872340425535</v>
      </c>
      <c r="C12" s="50">
        <f>IFERROR(VLOOKUP(TEXT($A12,"0000"),'R-M11'!$A$2:$AA$500,4,FALSE),0)</f>
        <v>126</v>
      </c>
      <c r="D12" s="291">
        <f t="shared" si="1"/>
        <v>44.376899696048632</v>
      </c>
      <c r="E12" s="98">
        <f>IFERROR(SUM(VLOOKUP(TEXT($A12,"0000"),'R-M11'!$A$2:$AA$500,5,FALSE),VLOOKUP(TEXT($A12,"0000"),'R-M11'!$A$2:$AA$500,6,FALSE)),0)</f>
        <v>146</v>
      </c>
      <c r="F12" s="58">
        <f>IFERROR(VLOOKUP(TEXT($A12,"0000"),'R-M11'!$A$2:$AA$500,14,FALSE),0)</f>
        <v>329</v>
      </c>
      <c r="G12" s="230">
        <f t="shared" si="54"/>
        <v>39.487872340425533</v>
      </c>
      <c r="H12" s="97">
        <f t="shared" si="2"/>
        <v>129.9151</v>
      </c>
      <c r="I12" s="230">
        <f t="shared" si="55"/>
        <v>44.88689969604863</v>
      </c>
      <c r="J12" s="97">
        <f t="shared" si="3"/>
        <v>147.67789999999999</v>
      </c>
      <c r="K12" s="230">
        <f t="shared" si="4"/>
        <v>83</v>
      </c>
      <c r="L12" s="121">
        <f>IFERROR(VLOOKUP(K12,'Criteria Table'!$A$2:$I$102,2,FALSE),"")</f>
        <v>1.7000000000000002</v>
      </c>
      <c r="M12" s="230">
        <f t="shared" si="5"/>
        <v>84.374772036474155</v>
      </c>
      <c r="N12" s="286">
        <f t="shared" si="6"/>
        <v>31.003039513677809</v>
      </c>
      <c r="O12" s="50">
        <f>IFERROR(VLOOKUP(TEXT($A12,"0000"),'R-M11'!$A$2:$AA$500,17,FALSE),"")</f>
        <v>102</v>
      </c>
      <c r="P12" s="286">
        <f t="shared" si="7"/>
        <v>55.319148936170215</v>
      </c>
      <c r="Q12" s="98">
        <f>IFERROR(SUM(VLOOKUP(TEXT($A12,"0000"),'R-M11'!$A$2:$AA$500,18,FALSE),VLOOKUP(TEXT($A12,"0000"),'R-M11'!$A$2:$AA$500,19,FALSE)),0)</f>
        <v>182</v>
      </c>
      <c r="R12" s="69">
        <f>IFERROR(VLOOKUP(TEXT($A12,"0000"),'R-M11'!$A$2:$AA$500,27,FALSE),0)</f>
        <v>329</v>
      </c>
      <c r="S12" s="121">
        <f t="shared" si="56"/>
        <v>31.003039513677809</v>
      </c>
      <c r="T12" s="70">
        <f t="shared" si="8"/>
        <v>102</v>
      </c>
      <c r="U12" s="121">
        <f t="shared" si="57"/>
        <v>55.319148936170215</v>
      </c>
      <c r="V12" s="70">
        <f t="shared" si="9"/>
        <v>182</v>
      </c>
      <c r="W12" s="121">
        <f t="shared" si="10"/>
        <v>86</v>
      </c>
      <c r="X12" s="124">
        <f>IFERROR(VLOOKUP(W12,'Criteria Table'!$A$2:$I$102,2,FALSE),"")</f>
        <v>0</v>
      </c>
      <c r="Y12" s="121">
        <f t="shared" si="11"/>
        <v>86.322188449848028</v>
      </c>
      <c r="Z12" s="92">
        <f>IFERROR(IF(VLOOKUP(A12,'SG11'!$A$3:$AI$500,18,FALSE)="","NA",VLOOKUP(A12,'SG11'!$A$3:$AI$500,18,FALSE)),"")</f>
        <v>81</v>
      </c>
      <c r="AA12" s="75">
        <f>IFERROR(VLOOKUP(Z12,'Criteria Table'!$A$2:$I$102,6,FALSE),"NA")</f>
        <v>5</v>
      </c>
      <c r="AB12" s="95">
        <f t="shared" si="58"/>
        <v>86</v>
      </c>
      <c r="AC12" s="84">
        <f>IFERROR(IF(VLOOKUP(A12,'SG11'!$A$3:$AI$500,19,FALSE)="","NA",VLOOKUP(A12,'SG11'!$A$3:$AI$500,19,FALSE)),"")</f>
        <v>80</v>
      </c>
      <c r="AD12" s="75">
        <f>IFERROR(VLOOKUP(AC12,'Criteria Table'!$A$2:$I$102,6,FALSE),"NA")</f>
        <v>5</v>
      </c>
      <c r="AE12" s="95">
        <f t="shared" si="59"/>
        <v>85</v>
      </c>
      <c r="AF12" s="92">
        <f>IFERROR(IF(VLOOKUP(A12,'SG11'!$A$3:$AI$500,20,FALSE)="","NA",VLOOKUP(A12,'SG11'!$A$3:$AI$500,20,FALSE)),"")</f>
        <v>80</v>
      </c>
      <c r="AG12" s="75">
        <f>IFERROR(VLOOKUP(AF12,'Criteria Table'!$A$2:$I$102,6,FALSE),"NA")</f>
        <v>5</v>
      </c>
      <c r="AH12" s="95">
        <f t="shared" si="60"/>
        <v>85</v>
      </c>
      <c r="AI12" s="84">
        <f>IFERROR(IF(VLOOKUP(A12,'SG11'!$A$3:$AI$500,21,FALSE)="","NA",VLOOKUP(A12,'SG11'!$A$3:$AI$500,21,FALSE)),"")</f>
        <v>87</v>
      </c>
      <c r="AJ12" s="75">
        <f>IFERROR(VLOOKUP(AI12,'Criteria Table'!$A$2:$I$102,6,FALSE),"NA")</f>
        <v>5</v>
      </c>
      <c r="AK12" s="95">
        <f t="shared" si="61"/>
        <v>92</v>
      </c>
      <c r="AL12" s="99">
        <f>IFERROR(VLOOKUP(TEXT(A12,"0000"),'W11'!$A$1:$E$500,4,FALSE)/AP12*100,"")</f>
        <v>99.115044247787608</v>
      </c>
      <c r="AM12" s="97">
        <f>IFERROR(VLOOKUP(TEXT(A12,"0000"),'W11'!$A$1:$E$500,4,FALSE),"")</f>
        <v>112</v>
      </c>
      <c r="AN12" s="99">
        <f t="shared" si="12"/>
        <v>99.115044247787608</v>
      </c>
      <c r="AO12" s="97">
        <f t="shared" si="13"/>
        <v>112</v>
      </c>
      <c r="AP12" s="99">
        <f>IFERROR(VLOOKUP(TEXT(A12,"0000"),'W11'!$A$1:$E$500,5,FALSE),"")</f>
        <v>113</v>
      </c>
      <c r="AQ12" s="97">
        <f>IFERROR(VLOOKUP(ROUND(AL12,0),'Criteria Table'!$A$2:$I$102,4,FALSE),0)</f>
        <v>0</v>
      </c>
      <c r="AR12" s="128"/>
      <c r="AS12" s="95"/>
      <c r="AT12" s="95"/>
      <c r="AU12" s="100">
        <f>IFERROR(VLOOKUP(TEXT(A12,"0000"),'Sci11'!$A$3:$N$492,4,FALSE)/VLOOKUP(TEXT(A12,"0000"),'Sci11'!$A$3:$N$492,14,FALSE)*100,"")</f>
        <v>56.81818181818182</v>
      </c>
      <c r="AV12" s="101">
        <f>SUM(VLOOKUP(TEXT(A12,"0000"),'Sci11'!$A$3:$N$492,5,FALSE),VLOOKUP(TEXT(A12,"0000"),'Sci11'!$A$3:$N$492,6,FALSE))/VLOOKUP(TEXT(A12,"0000"),'Sci11'!$A$3:$N$492,14,FALSE)*100</f>
        <v>29.545454545454547</v>
      </c>
      <c r="AW12" s="100">
        <f t="shared" si="62"/>
        <v>56.81818181818182</v>
      </c>
      <c r="AX12" s="101">
        <f>IFERROR(AW12/100*VLOOKUP(TEXT(A12,"0000"),'Sci11'!$A$3:$N$492,14,FALSE),"")</f>
        <v>50.000000000000007</v>
      </c>
      <c r="AY12" s="100">
        <f t="shared" si="63"/>
        <v>29.545454545454547</v>
      </c>
      <c r="AZ12" s="101">
        <f>IFERROR(AY12/100*VLOOKUP(TEXT(A12,"0000"),'Sci11'!$A$3:$N$492,14,FALSE),"")</f>
        <v>26</v>
      </c>
      <c r="BA12" s="100">
        <f t="shared" si="14"/>
        <v>86</v>
      </c>
      <c r="BB12" s="101">
        <f>IFERROR(VLOOKUP(BA12,'Criteria Table'!$A$2:$I$102,2,FALSE),"")</f>
        <v>0</v>
      </c>
      <c r="BC12" s="101">
        <f t="shared" si="15"/>
        <v>86</v>
      </c>
      <c r="BD12" s="82">
        <f>IFERROR(VLOOKUP(A12,ATTx11!$A$2:$N$500,4,FALSE),"")</f>
        <v>97.38</v>
      </c>
      <c r="BE12" s="95">
        <f t="shared" si="16"/>
        <v>0</v>
      </c>
      <c r="BF12" s="96">
        <f t="shared" si="17"/>
        <v>97.38</v>
      </c>
      <c r="BG12" s="70">
        <f>IFERROR(VLOOKUP(A12,ATTx11!$A$2:$N$500,11,FALSE),"")</f>
        <v>0</v>
      </c>
      <c r="BH12" s="95">
        <f t="shared" si="18"/>
        <v>0</v>
      </c>
      <c r="BI12" s="70">
        <f>IFERROR(VLOOKUP(A12,ATTx11!$A$2:$N$500,12,FALSE),"")</f>
        <v>0</v>
      </c>
      <c r="BJ12" s="97">
        <f t="shared" si="19"/>
        <v>0</v>
      </c>
      <c r="BK12" s="84">
        <f>IFERROR(VLOOKUP(A12,ATTx11!$A$2:$N$500,7,FALSE),"")</f>
        <v>0</v>
      </c>
      <c r="BL12" s="97">
        <f t="shared" si="20"/>
        <v>0</v>
      </c>
      <c r="BM12" s="84">
        <f>IFERROR(VLOOKUP(A12,ATTx11!$A$2:$N$500,8,FALSE),"")</f>
        <v>0</v>
      </c>
      <c r="BN12" s="95">
        <f t="shared" si="21"/>
        <v>0</v>
      </c>
      <c r="BO12" s="95"/>
      <c r="BP12" s="83">
        <f>IFERROR(VLOOKUP(TEXT($A12,"0000"),'AYP11'!$B$3379:$AU$3800,17,FALSE),"")</f>
        <v>0</v>
      </c>
      <c r="BQ12" s="75">
        <f>IFERROR(VLOOKUP(BP12,'Criteria Table'!$A$2:$I$102,2,FALSE),0)</f>
        <v>10</v>
      </c>
      <c r="BR12" s="95">
        <f t="shared" si="22"/>
        <v>10</v>
      </c>
      <c r="BS12" s="83">
        <f>IFERROR(VLOOKUP(TEXT($A12,"0000"),'AYP11'!$B$847:$AU$1268,17,FALSE),"")</f>
        <v>0</v>
      </c>
      <c r="BT12" s="75">
        <f>IFERROR(VLOOKUP(BS12,'Criteria Table'!$A$2:$I$102,2,FALSE),0)</f>
        <v>10</v>
      </c>
      <c r="BU12" s="95">
        <f t="shared" si="23"/>
        <v>10</v>
      </c>
      <c r="BV12" s="83">
        <f>IFERROR(VLOOKUP(TEXT($A12,"0000"),'AYP11'!$B$2113:$AU$2534,17,FALSE),"")</f>
        <v>82</v>
      </c>
      <c r="BW12" s="75">
        <f>IFERROR(VLOOKUP(BV12,'Criteria Table'!$A$2:$I$102,2,FALSE),0)</f>
        <v>1.8</v>
      </c>
      <c r="BX12" s="95">
        <f t="shared" si="24"/>
        <v>84</v>
      </c>
      <c r="BY12" s="83">
        <f>IFERROR(VLOOKUP(TEXT($A12,"0000"),'AYP11'!$B$425:$AU$846,17,FALSE),"")</f>
        <v>0</v>
      </c>
      <c r="BZ12" s="75">
        <f>IFERROR(VLOOKUP(BY12,'Criteria Table'!$A$2:$I$102,2,FALSE),0)</f>
        <v>10</v>
      </c>
      <c r="CA12" s="95">
        <f t="shared" si="25"/>
        <v>10</v>
      </c>
      <c r="CB12" s="83">
        <f>IFERROR(VLOOKUP(TEXT($A12,"0000"),'AYP11'!$B$3:$AU$424,17,FALSE),"")</f>
        <v>0</v>
      </c>
      <c r="CC12" s="95">
        <f>IFERROR(VLOOKUP(CB12,'Criteria Table'!$A$2:$I$102,2,FALSE),0)</f>
        <v>10</v>
      </c>
      <c r="CD12" s="95">
        <f t="shared" si="26"/>
        <v>10</v>
      </c>
      <c r="CE12" s="83">
        <f>IFERROR(VLOOKUP(TEXT($A12,"0000"),'AYP11'!$B$1269:$AU$1690,17,FALSE),"")</f>
        <v>80</v>
      </c>
      <c r="CF12" s="95">
        <f>IFERROR(VLOOKUP(CE12,'Criteria Table'!$A$2:$I$102,2,FALSE),0)</f>
        <v>2</v>
      </c>
      <c r="CG12" s="95">
        <f t="shared" si="27"/>
        <v>82</v>
      </c>
      <c r="CH12" s="83">
        <f>IFERROR(VLOOKUP(TEXT($A12,"0000"),'AYP11'!$B$1691:$AU$2112,17,FALSE),"")</f>
        <v>77</v>
      </c>
      <c r="CI12" s="95">
        <f>IFERROR(VLOOKUP(CH12,'Criteria Table'!$A$2:$I$102,2,FALSE),0)</f>
        <v>2.3000000000000003</v>
      </c>
      <c r="CJ12" s="95">
        <f t="shared" si="28"/>
        <v>79</v>
      </c>
      <c r="CK12" s="83">
        <f>IFERROR(VLOOKUP(TEXT($A12,"0000"),'AYP11'!$B$2535:$AU$2956,17,FALSE),"")</f>
        <v>0</v>
      </c>
      <c r="CL12" s="95">
        <f>IFERROR(VLOOKUP(CK12,'Criteria Table'!$A$2:$I$102,2,FALSE),0)</f>
        <v>10</v>
      </c>
      <c r="CM12" s="95">
        <f t="shared" si="29"/>
        <v>10</v>
      </c>
      <c r="CN12" s="76">
        <f>IFERROR(VLOOKUP(TEXT($A12,"0000"),'AYP11'!$B$3379:$AU$3800,23,FALSE),"")</f>
        <v>0</v>
      </c>
      <c r="CO12" s="95">
        <f>IFERROR(VLOOKUP(CN12,'Criteria Table'!$A$2:$I$102,2,FALSE),0)</f>
        <v>10</v>
      </c>
      <c r="CP12" s="95">
        <f t="shared" si="30"/>
        <v>10</v>
      </c>
      <c r="CQ12" s="76">
        <f>IFERROR(VLOOKUP(TEXT($A12,"0000"),'AYP11'!$B$847:$AU$1268,23,FALSE),"")</f>
        <v>0</v>
      </c>
      <c r="CR12" s="95">
        <f>IFERROR(VLOOKUP(CQ12,'Criteria Table'!$A$2:$I$102,2,FALSE),0)</f>
        <v>10</v>
      </c>
      <c r="CS12" s="95">
        <f t="shared" si="31"/>
        <v>10</v>
      </c>
      <c r="CT12" s="76">
        <f>IFERROR(VLOOKUP(TEXT($A12,"0000"),'AYP11'!$B$2113:$AU$2534,23,FALSE),"")</f>
        <v>86</v>
      </c>
      <c r="CU12" s="95">
        <f>IFERROR(VLOOKUP(CT12,'Criteria Table'!$A$2:$I$102,2,FALSE),0)</f>
        <v>0</v>
      </c>
      <c r="CV12" s="95">
        <f t="shared" si="32"/>
        <v>86</v>
      </c>
      <c r="CW12" s="76">
        <f>IFERROR(VLOOKUP(TEXT($A12,"0000"),'AYP11'!$B$425:$AU$846,23,FALSE),"")</f>
        <v>0</v>
      </c>
      <c r="CX12" s="95">
        <f>IFERROR(VLOOKUP(CW12,'Criteria Table'!$A$2:$I$102,2,FALSE),0)</f>
        <v>10</v>
      </c>
      <c r="CY12" s="95">
        <f t="shared" si="33"/>
        <v>10</v>
      </c>
      <c r="CZ12" s="76">
        <f>IFERROR(VLOOKUP(TEXT($A12,"0000"),'AYP11'!$B$3:$AU$424,23,FALSE),"")</f>
        <v>0</v>
      </c>
      <c r="DA12" s="95">
        <f>IFERROR(VLOOKUP(CZ12,'Criteria Table'!$A$2:$I$102,2,FALSE),0)</f>
        <v>10</v>
      </c>
      <c r="DB12" s="95">
        <f t="shared" si="34"/>
        <v>10</v>
      </c>
      <c r="DC12" s="76">
        <f>IFERROR(VLOOKUP(TEXT($A12,"0000"),'AYP11'!$B$1269:$AU$1690,23,FALSE),"")</f>
        <v>85</v>
      </c>
      <c r="DD12" s="95">
        <f>IFERROR(VLOOKUP(DC12,'Criteria Table'!$A$2:$I$102,2,FALSE),0)</f>
        <v>1.5</v>
      </c>
      <c r="DE12" s="95">
        <f t="shared" si="35"/>
        <v>87</v>
      </c>
      <c r="DF12" s="76">
        <f>IFERROR(VLOOKUP(TEXT($A12,"0000"),'AYP11'!$B$1691:$AU$2112,23,FALSE),"")</f>
        <v>80</v>
      </c>
      <c r="DG12" s="95">
        <f>IFERROR(VLOOKUP(DF12,'Criteria Table'!$A$2:$I$102,2,FALSE),0)</f>
        <v>2</v>
      </c>
      <c r="DH12" s="95">
        <f t="shared" si="36"/>
        <v>82</v>
      </c>
      <c r="DI12" s="76">
        <f>IFERROR(VLOOKUP(TEXT($A12,"0000"),'AYP11'!$B$2535:$AU$2956,23,FALSE),"")</f>
        <v>0</v>
      </c>
      <c r="DJ12" s="95">
        <f>IFERROR(VLOOKUP(DI12,'Criteria Table'!$A$2:$I$102,2,FALSE),0)</f>
        <v>10</v>
      </c>
      <c r="DK12" s="95">
        <f t="shared" si="37"/>
        <v>10</v>
      </c>
      <c r="DL12" s="91">
        <f>IFERROR(VLOOKUP(TEXT($A12,"0000"),'AYP11'!$B$3379:$AU$3800,11,FALSE),"")</f>
        <v>0</v>
      </c>
      <c r="DM12" s="95">
        <f t="shared" si="38"/>
        <v>1</v>
      </c>
      <c r="DN12" s="95" t="str">
        <f t="shared" si="39"/>
        <v/>
      </c>
      <c r="DO12" s="91">
        <f>IFERROR(VLOOKUP(TEXT($A12,"0000"),'AYP11'!$B$847:$AU$1268,11,FALSE),"")</f>
        <v>0</v>
      </c>
      <c r="DP12" s="95">
        <f t="shared" si="40"/>
        <v>1</v>
      </c>
      <c r="DQ12" s="95" t="str">
        <f t="shared" si="41"/>
        <v/>
      </c>
      <c r="DR12" s="91">
        <f>IFERROR(VLOOKUP(TEXT($A12,"0000"),'AYP11'!$B$2113:$AU$2534,11,FALSE),"")</f>
        <v>0</v>
      </c>
      <c r="DS12" s="95">
        <f t="shared" si="42"/>
        <v>1</v>
      </c>
      <c r="DT12" s="95" t="str">
        <f t="shared" si="43"/>
        <v/>
      </c>
      <c r="DU12" s="91">
        <f>IFERROR(VLOOKUP(TEXT($A12,"0000"),'AYP11'!$B$425:$AU$846,11,FALSE),"")</f>
        <v>0</v>
      </c>
      <c r="DV12" s="95">
        <f t="shared" si="44"/>
        <v>1</v>
      </c>
      <c r="DW12" s="95" t="str">
        <f t="shared" si="45"/>
        <v/>
      </c>
      <c r="DX12" s="91">
        <f>IFERROR(VLOOKUP(TEXT($A12,"0000"),'AYP11'!$B$3:$AU$424,11,FALSE),"")</f>
        <v>0</v>
      </c>
      <c r="DY12" s="95">
        <f t="shared" si="46"/>
        <v>1</v>
      </c>
      <c r="DZ12" s="95" t="str">
        <f t="shared" si="47"/>
        <v/>
      </c>
      <c r="EA12" s="91">
        <f>IFERROR(VLOOKUP(TEXT($A12,"0000"),'AYP11'!$B$1269:$AU$1690,11,FALSE),"")</f>
        <v>0</v>
      </c>
      <c r="EB12" s="95">
        <f t="shared" si="48"/>
        <v>1</v>
      </c>
      <c r="EC12" s="95" t="str">
        <f t="shared" si="49"/>
        <v/>
      </c>
      <c r="ED12" s="91">
        <f>IFERROR(VLOOKUP(TEXT($A12,"0000"),'AYP11'!$B$1691:$AU$2112,11,FALSE),"")</f>
        <v>0</v>
      </c>
      <c r="EE12" s="95">
        <f t="shared" si="50"/>
        <v>1</v>
      </c>
      <c r="EF12" s="95" t="str">
        <f t="shared" si="51"/>
        <v/>
      </c>
      <c r="EG12" s="91">
        <f>IFERROR(VLOOKUP(TEXT($A12,"0000"),'AYP11'!$B$2535:$AU$2956,11,FALSE),"")</f>
        <v>0</v>
      </c>
      <c r="EH12" s="95">
        <f t="shared" si="52"/>
        <v>1</v>
      </c>
      <c r="EI12" s="95" t="str">
        <f t="shared" si="53"/>
        <v/>
      </c>
      <c r="EP12" s="34">
        <v>36</v>
      </c>
      <c r="EQ12" s="102" t="s">
        <v>1298</v>
      </c>
    </row>
    <row r="13" spans="1:147" x14ac:dyDescent="0.25">
      <c r="A13" s="248">
        <v>101</v>
      </c>
      <c r="B13" s="291">
        <f t="shared" si="0"/>
        <v>27.555555555555557</v>
      </c>
      <c r="C13" s="50">
        <f>IFERROR(VLOOKUP(TEXT($A13,"0000"),'R-M11'!$A$2:$AA$500,4,FALSE),0)</f>
        <v>62</v>
      </c>
      <c r="D13" s="291">
        <f t="shared" si="1"/>
        <v>19.111111111111111</v>
      </c>
      <c r="E13" s="98">
        <f>IFERROR(SUM(VLOOKUP(TEXT($A13,"0000"),'R-M11'!$A$2:$AA$500,5,FALSE),VLOOKUP(TEXT($A13,"0000"),'R-M11'!$A$2:$AA$500,6,FALSE)),0)</f>
        <v>43</v>
      </c>
      <c r="F13" s="58">
        <f>IFERROR(VLOOKUP(TEXT($A13,"0000"),'R-M11'!$A$2:$AA$500,14,FALSE),0)</f>
        <v>225</v>
      </c>
      <c r="G13" s="230">
        <f t="shared" si="54"/>
        <v>31.265555555555558</v>
      </c>
      <c r="H13" s="97">
        <f t="shared" si="2"/>
        <v>70.347500000000011</v>
      </c>
      <c r="I13" s="230">
        <f t="shared" si="55"/>
        <v>20.701111111111111</v>
      </c>
      <c r="J13" s="97">
        <f t="shared" si="3"/>
        <v>46.577500000000001</v>
      </c>
      <c r="K13" s="230">
        <f t="shared" si="4"/>
        <v>47</v>
      </c>
      <c r="L13" s="121">
        <f>IFERROR(VLOOKUP(K13,'Criteria Table'!$A$2:$I$102,2,FALSE),"")</f>
        <v>5.3000000000000007</v>
      </c>
      <c r="M13" s="230">
        <f t="shared" si="5"/>
        <v>51.966666666666669</v>
      </c>
      <c r="N13" s="286">
        <f t="shared" si="6"/>
        <v>32.882882882882889</v>
      </c>
      <c r="O13" s="50">
        <f>IFERROR(VLOOKUP(TEXT($A13,"0000"),'R-M11'!$A$2:$AA$500,17,FALSE),"")</f>
        <v>73</v>
      </c>
      <c r="P13" s="286">
        <f t="shared" si="7"/>
        <v>23.423423423423422</v>
      </c>
      <c r="Q13" s="98">
        <f>IFERROR(SUM(VLOOKUP(TEXT($A13,"0000"),'R-M11'!$A$2:$AA$500,18,FALSE),VLOOKUP(TEXT($A13,"0000"),'R-M11'!$A$2:$AA$500,19,FALSE)),0)</f>
        <v>52</v>
      </c>
      <c r="R13" s="69">
        <f>IFERROR(VLOOKUP(TEXT($A13,"0000"),'R-M11'!$A$2:$AA$500,27,FALSE),0)</f>
        <v>222</v>
      </c>
      <c r="S13" s="121">
        <f t="shared" si="56"/>
        <v>35.962882882882887</v>
      </c>
      <c r="T13" s="70">
        <f t="shared" si="8"/>
        <v>79.837600000000009</v>
      </c>
      <c r="U13" s="121">
        <f t="shared" si="57"/>
        <v>24.743423423423422</v>
      </c>
      <c r="V13" s="70">
        <f t="shared" si="9"/>
        <v>54.930399999999999</v>
      </c>
      <c r="W13" s="121">
        <f t="shared" si="10"/>
        <v>56</v>
      </c>
      <c r="X13" s="124">
        <f>IFERROR(VLOOKUP(W13,'Criteria Table'!$A$2:$I$102,2,FALSE),"")</f>
        <v>4.4000000000000004</v>
      </c>
      <c r="Y13" s="121">
        <f t="shared" si="11"/>
        <v>60.70630630630631</v>
      </c>
      <c r="Z13" s="92">
        <f>IFERROR(IF(VLOOKUP(A13,'SG11'!$A$3:$AI$500,18,FALSE)="","NA",VLOOKUP(A13,'SG11'!$A$3:$AI$500,18,FALSE)),"")</f>
        <v>67</v>
      </c>
      <c r="AA13" s="75">
        <f>IFERROR(VLOOKUP(Z13,'Criteria Table'!$A$2:$I$102,6,FALSE),"NA")</f>
        <v>5</v>
      </c>
      <c r="AB13" s="95">
        <f t="shared" si="58"/>
        <v>72</v>
      </c>
      <c r="AC13" s="84">
        <f>IFERROR(IF(VLOOKUP(A13,'SG11'!$A$3:$AI$500,19,FALSE)="","NA",VLOOKUP(A13,'SG11'!$A$3:$AI$500,19,FALSE)),"")</f>
        <v>73</v>
      </c>
      <c r="AD13" s="75">
        <f>IFERROR(VLOOKUP(AC13,'Criteria Table'!$A$2:$I$102,6,FALSE),"NA")</f>
        <v>5</v>
      </c>
      <c r="AE13" s="95">
        <f t="shared" si="59"/>
        <v>78</v>
      </c>
      <c r="AF13" s="92">
        <f>IFERROR(IF(VLOOKUP(A13,'SG11'!$A$3:$AI$500,20,FALSE)="","NA",VLOOKUP(A13,'SG11'!$A$3:$AI$500,20,FALSE)),"")</f>
        <v>55</v>
      </c>
      <c r="AG13" s="75">
        <f>IFERROR(VLOOKUP(AF13,'Criteria Table'!$A$2:$I$102,6,FALSE),"NA")</f>
        <v>10</v>
      </c>
      <c r="AH13" s="95">
        <f t="shared" si="60"/>
        <v>65</v>
      </c>
      <c r="AI13" s="84">
        <f>IFERROR(IF(VLOOKUP(A13,'SG11'!$A$3:$AI$500,21,FALSE)="","NA",VLOOKUP(A13,'SG11'!$A$3:$AI$500,21,FALSE)),"")</f>
        <v>79</v>
      </c>
      <c r="AJ13" s="75">
        <f>IFERROR(VLOOKUP(AI13,'Criteria Table'!$A$2:$I$102,6,FALSE),"NA")</f>
        <v>5</v>
      </c>
      <c r="AK13" s="95">
        <f t="shared" si="61"/>
        <v>84</v>
      </c>
      <c r="AL13" s="99">
        <f>IFERROR(VLOOKUP(TEXT(A13,"0000"),'W11'!$A$1:$E$500,4,FALSE)/AP13*100,"")</f>
        <v>95</v>
      </c>
      <c r="AM13" s="97">
        <f>IFERROR(VLOOKUP(TEXT(A13,"0000"),'W11'!$A$1:$E$500,4,FALSE),"")</f>
        <v>57</v>
      </c>
      <c r="AN13" s="99">
        <f t="shared" si="12"/>
        <v>95</v>
      </c>
      <c r="AO13" s="97">
        <f t="shared" si="13"/>
        <v>57</v>
      </c>
      <c r="AP13" s="99">
        <f>IFERROR(VLOOKUP(TEXT(A13,"0000"),'W11'!$A$1:$E$500,5,FALSE),"")</f>
        <v>60</v>
      </c>
      <c r="AQ13" s="97">
        <f>IFERROR(VLOOKUP(ROUND(AL13,0),'Criteria Table'!$A$2:$I$102,4,FALSE),0)</f>
        <v>0</v>
      </c>
      <c r="AR13" s="128"/>
      <c r="AS13" s="95"/>
      <c r="AT13" s="95"/>
      <c r="AU13" s="100">
        <f>IFERROR(VLOOKUP(TEXT(A13,"0000"),'Sci11'!$A$3:$N$492,4,FALSE)/VLOOKUP(TEXT(A13,"0000"),'Sci11'!$A$3:$N$492,14,FALSE)*100,"")</f>
        <v>35.714285714285715</v>
      </c>
      <c r="AV13" s="101">
        <f>SUM(VLOOKUP(TEXT(A13,"0000"),'Sci11'!$A$3:$N$492,5,FALSE),VLOOKUP(TEXT(A13,"0000"),'Sci11'!$A$3:$N$492,6,FALSE))/VLOOKUP(TEXT(A13,"0000"),'Sci11'!$A$3:$N$492,14,FALSE)*100</f>
        <v>5.7142857142857144</v>
      </c>
      <c r="AW13" s="100">
        <f t="shared" si="62"/>
        <v>39.844285714285718</v>
      </c>
      <c r="AX13" s="101">
        <f>IFERROR(AW13/100*VLOOKUP(TEXT(A13,"0000"),'Sci11'!$A$3:$N$492,14,FALSE),"")</f>
        <v>27.891000000000002</v>
      </c>
      <c r="AY13" s="100">
        <f t="shared" si="63"/>
        <v>7.4842857142857149</v>
      </c>
      <c r="AZ13" s="101">
        <f>IFERROR(AY13/100*VLOOKUP(TEXT(A13,"0000"),'Sci11'!$A$3:$N$492,14,FALSE),"")</f>
        <v>5.2390000000000008</v>
      </c>
      <c r="BA13" s="100">
        <f t="shared" si="14"/>
        <v>41</v>
      </c>
      <c r="BB13" s="101">
        <f>IFERROR(VLOOKUP(BA13,'Criteria Table'!$A$2:$I$102,2,FALSE),"")</f>
        <v>5.9</v>
      </c>
      <c r="BC13" s="101">
        <f t="shared" si="15"/>
        <v>46.9</v>
      </c>
      <c r="BD13" s="82">
        <f>IFERROR(VLOOKUP(A13,ATTx11!$A$2:$N$500,4,FALSE),"")</f>
        <v>93.73</v>
      </c>
      <c r="BE13" s="95">
        <f t="shared" si="16"/>
        <v>1</v>
      </c>
      <c r="BF13" s="96">
        <f t="shared" si="17"/>
        <v>94.73</v>
      </c>
      <c r="BG13" s="70">
        <f>IFERROR(VLOOKUP(A13,ATTx11!$A$2:$N$500,11,FALSE),"")</f>
        <v>0</v>
      </c>
      <c r="BH13" s="95">
        <f t="shared" si="18"/>
        <v>0</v>
      </c>
      <c r="BI13" s="70">
        <f>IFERROR(VLOOKUP(A13,ATTx11!$A$2:$N$500,12,FALSE),"")</f>
        <v>55</v>
      </c>
      <c r="BJ13" s="97">
        <f t="shared" si="19"/>
        <v>49.5</v>
      </c>
      <c r="BK13" s="84">
        <f>IFERROR(VLOOKUP(A13,ATTx11!$A$2:$N$500,7,FALSE),"")</f>
        <v>0</v>
      </c>
      <c r="BL13" s="97">
        <f t="shared" si="20"/>
        <v>0</v>
      </c>
      <c r="BM13" s="84">
        <f>IFERROR(VLOOKUP(A13,ATTx11!$A$2:$N$500,8,FALSE),"")</f>
        <v>31</v>
      </c>
      <c r="BN13" s="95">
        <f t="shared" si="21"/>
        <v>27.9</v>
      </c>
      <c r="BO13" s="95"/>
      <c r="BP13" s="83">
        <f>IFERROR(VLOOKUP(TEXT($A13,"0000"),'AYP11'!$B$3379:$AU$3800,17,FALSE),"")</f>
        <v>0</v>
      </c>
      <c r="BQ13" s="75">
        <f>IFERROR(VLOOKUP(BP13,'Criteria Table'!$A$2:$I$102,2,FALSE),0)</f>
        <v>10</v>
      </c>
      <c r="BR13" s="95">
        <f t="shared" si="22"/>
        <v>10</v>
      </c>
      <c r="BS13" s="83">
        <f>IFERROR(VLOOKUP(TEXT($A13,"0000"),'AYP11'!$B$847:$AU$1268,17,FALSE),"")</f>
        <v>50</v>
      </c>
      <c r="BT13" s="75">
        <f>IFERROR(VLOOKUP(BS13,'Criteria Table'!$A$2:$I$102,2,FALSE),0)</f>
        <v>5</v>
      </c>
      <c r="BU13" s="95">
        <f t="shared" si="23"/>
        <v>55</v>
      </c>
      <c r="BV13" s="83">
        <f>IFERROR(VLOOKUP(TEXT($A13,"0000"),'AYP11'!$B$2113:$AU$2534,17,FALSE),"")</f>
        <v>58</v>
      </c>
      <c r="BW13" s="75">
        <f>IFERROR(VLOOKUP(BV13,'Criteria Table'!$A$2:$I$102,2,FALSE),0)</f>
        <v>4.2</v>
      </c>
      <c r="BX13" s="95">
        <f t="shared" si="24"/>
        <v>62</v>
      </c>
      <c r="BY13" s="83">
        <f>IFERROR(VLOOKUP(TEXT($A13,"0000"),'AYP11'!$B$425:$AU$846,17,FALSE),"")</f>
        <v>0</v>
      </c>
      <c r="BZ13" s="75">
        <f>IFERROR(VLOOKUP(BY13,'Criteria Table'!$A$2:$I$102,2,FALSE),0)</f>
        <v>10</v>
      </c>
      <c r="CA13" s="95">
        <f t="shared" si="25"/>
        <v>10</v>
      </c>
      <c r="CB13" s="83">
        <f>IFERROR(VLOOKUP(TEXT($A13,"0000"),'AYP11'!$B$3:$AU$424,17,FALSE),"")</f>
        <v>0</v>
      </c>
      <c r="CC13" s="95">
        <f>IFERROR(VLOOKUP(CB13,'Criteria Table'!$A$2:$I$102,2,FALSE),0)</f>
        <v>10</v>
      </c>
      <c r="CD13" s="95">
        <f t="shared" si="26"/>
        <v>10</v>
      </c>
      <c r="CE13" s="83">
        <f>IFERROR(VLOOKUP(TEXT($A13,"0000"),'AYP11'!$B$1269:$AU$1690,17,FALSE),"")</f>
        <v>52</v>
      </c>
      <c r="CF13" s="95">
        <f>IFERROR(VLOOKUP(CE13,'Criteria Table'!$A$2:$I$102,2,FALSE),0)</f>
        <v>4.8000000000000007</v>
      </c>
      <c r="CG13" s="95">
        <f t="shared" si="27"/>
        <v>57</v>
      </c>
      <c r="CH13" s="83">
        <f>IFERROR(VLOOKUP(TEXT($A13,"0000"),'AYP11'!$B$1691:$AU$2112,17,FALSE),"")</f>
        <v>50</v>
      </c>
      <c r="CI13" s="95">
        <f>IFERROR(VLOOKUP(CH13,'Criteria Table'!$A$2:$I$102,2,FALSE),0)</f>
        <v>5</v>
      </c>
      <c r="CJ13" s="95">
        <f t="shared" si="28"/>
        <v>55</v>
      </c>
      <c r="CK13" s="83">
        <f>IFERROR(VLOOKUP(TEXT($A13,"0000"),'AYP11'!$B$2535:$AU$2956,17,FALSE),"")</f>
        <v>40</v>
      </c>
      <c r="CL13" s="95">
        <f>IFERROR(VLOOKUP(CK13,'Criteria Table'!$A$2:$I$102,2,FALSE),0)</f>
        <v>6</v>
      </c>
      <c r="CM13" s="95">
        <f t="shared" si="29"/>
        <v>46</v>
      </c>
      <c r="CN13" s="76">
        <f>IFERROR(VLOOKUP(TEXT($A13,"0000"),'AYP11'!$B$3379:$AU$3800,23,FALSE),"")</f>
        <v>0</v>
      </c>
      <c r="CO13" s="95">
        <f>IFERROR(VLOOKUP(CN13,'Criteria Table'!$A$2:$I$102,2,FALSE),0)</f>
        <v>10</v>
      </c>
      <c r="CP13" s="95">
        <f t="shared" si="30"/>
        <v>10</v>
      </c>
      <c r="CQ13" s="76">
        <f>IFERROR(VLOOKUP(TEXT($A13,"0000"),'AYP11'!$B$847:$AU$1268,23,FALSE),"")</f>
        <v>60</v>
      </c>
      <c r="CR13" s="95">
        <f>IFERROR(VLOOKUP(CQ13,'Criteria Table'!$A$2:$I$102,2,FALSE),0)</f>
        <v>4</v>
      </c>
      <c r="CS13" s="95">
        <f t="shared" si="31"/>
        <v>64</v>
      </c>
      <c r="CT13" s="76">
        <f>IFERROR(VLOOKUP(TEXT($A13,"0000"),'AYP11'!$B$2113:$AU$2534,23,FALSE),"")</f>
        <v>66</v>
      </c>
      <c r="CU13" s="95">
        <f>IFERROR(VLOOKUP(CT13,'Criteria Table'!$A$2:$I$102,2,FALSE),0)</f>
        <v>3.4000000000000004</v>
      </c>
      <c r="CV13" s="95">
        <f t="shared" si="32"/>
        <v>69</v>
      </c>
      <c r="CW13" s="76">
        <f>IFERROR(VLOOKUP(TEXT($A13,"0000"),'AYP11'!$B$425:$AU$846,23,FALSE),"")</f>
        <v>0</v>
      </c>
      <c r="CX13" s="95">
        <f>IFERROR(VLOOKUP(CW13,'Criteria Table'!$A$2:$I$102,2,FALSE),0)</f>
        <v>10</v>
      </c>
      <c r="CY13" s="95">
        <f t="shared" si="33"/>
        <v>10</v>
      </c>
      <c r="CZ13" s="76">
        <f>IFERROR(VLOOKUP(TEXT($A13,"0000"),'AYP11'!$B$3:$AU$424,23,FALSE),"")</f>
        <v>0</v>
      </c>
      <c r="DA13" s="95">
        <f>IFERROR(VLOOKUP(CZ13,'Criteria Table'!$A$2:$I$102,2,FALSE),0)</f>
        <v>10</v>
      </c>
      <c r="DB13" s="95">
        <f t="shared" si="34"/>
        <v>10</v>
      </c>
      <c r="DC13" s="76">
        <f>IFERROR(VLOOKUP(TEXT($A13,"0000"),'AYP11'!$B$1269:$AU$1690,23,FALSE),"")</f>
        <v>62</v>
      </c>
      <c r="DD13" s="95">
        <f>IFERROR(VLOOKUP(DC13,'Criteria Table'!$A$2:$I$102,2,FALSE),0)</f>
        <v>3.8000000000000003</v>
      </c>
      <c r="DE13" s="95">
        <f t="shared" si="35"/>
        <v>66</v>
      </c>
      <c r="DF13" s="76">
        <f>IFERROR(VLOOKUP(TEXT($A13,"0000"),'AYP11'!$B$1691:$AU$2112,23,FALSE),"")</f>
        <v>53</v>
      </c>
      <c r="DG13" s="95">
        <f>IFERROR(VLOOKUP(DF13,'Criteria Table'!$A$2:$I$102,2,FALSE),0)</f>
        <v>4.7</v>
      </c>
      <c r="DH13" s="95">
        <f t="shared" si="36"/>
        <v>58</v>
      </c>
      <c r="DI13" s="76">
        <f>IFERROR(VLOOKUP(TEXT($A13,"0000"),'AYP11'!$B$2535:$AU$2956,23,FALSE),"")</f>
        <v>55</v>
      </c>
      <c r="DJ13" s="95">
        <f>IFERROR(VLOOKUP(DI13,'Criteria Table'!$A$2:$I$102,2,FALSE),0)</f>
        <v>4.5</v>
      </c>
      <c r="DK13" s="95">
        <f t="shared" si="37"/>
        <v>60</v>
      </c>
      <c r="DL13" s="91">
        <f>IFERROR(VLOOKUP(TEXT($A13,"0000"),'AYP11'!$B$3379:$AU$3800,11,FALSE),"")</f>
        <v>0</v>
      </c>
      <c r="DM13" s="95">
        <f t="shared" si="38"/>
        <v>1</v>
      </c>
      <c r="DN13" s="95" t="str">
        <f t="shared" si="39"/>
        <v/>
      </c>
      <c r="DO13" s="91">
        <f>IFERROR(VLOOKUP(TEXT($A13,"0000"),'AYP11'!$B$847:$AU$1268,11,FALSE),"")</f>
        <v>0</v>
      </c>
      <c r="DP13" s="95">
        <f t="shared" si="40"/>
        <v>1</v>
      </c>
      <c r="DQ13" s="95" t="str">
        <f t="shared" si="41"/>
        <v/>
      </c>
      <c r="DR13" s="91">
        <f>IFERROR(VLOOKUP(TEXT($A13,"0000"),'AYP11'!$B$2113:$AU$2534,11,FALSE),"")</f>
        <v>0</v>
      </c>
      <c r="DS13" s="95">
        <f t="shared" si="42"/>
        <v>1</v>
      </c>
      <c r="DT13" s="95" t="str">
        <f t="shared" si="43"/>
        <v/>
      </c>
      <c r="DU13" s="91">
        <f>IFERROR(VLOOKUP(TEXT($A13,"0000"),'AYP11'!$B$425:$AU$846,11,FALSE),"")</f>
        <v>0</v>
      </c>
      <c r="DV13" s="95">
        <f t="shared" si="44"/>
        <v>1</v>
      </c>
      <c r="DW13" s="95" t="str">
        <f t="shared" si="45"/>
        <v/>
      </c>
      <c r="DX13" s="91">
        <f>IFERROR(VLOOKUP(TEXT($A13,"0000"),'AYP11'!$B$3:$AU$424,11,FALSE),"")</f>
        <v>0</v>
      </c>
      <c r="DY13" s="95">
        <f t="shared" si="46"/>
        <v>1</v>
      </c>
      <c r="DZ13" s="95" t="str">
        <f t="shared" si="47"/>
        <v/>
      </c>
      <c r="EA13" s="91">
        <f>IFERROR(VLOOKUP(TEXT($A13,"0000"),'AYP11'!$B$1269:$AU$1690,11,FALSE),"")</f>
        <v>93</v>
      </c>
      <c r="EB13" s="95">
        <f t="shared" si="48"/>
        <v>0</v>
      </c>
      <c r="EC13" s="95">
        <f t="shared" si="49"/>
        <v>93</v>
      </c>
      <c r="ED13" s="91">
        <f>IFERROR(VLOOKUP(TEXT($A13,"0000"),'AYP11'!$B$1691:$AU$2112,11,FALSE),"")</f>
        <v>0</v>
      </c>
      <c r="EE13" s="95">
        <f t="shared" si="50"/>
        <v>1</v>
      </c>
      <c r="EF13" s="95" t="str">
        <f t="shared" si="51"/>
        <v/>
      </c>
      <c r="EG13" s="91">
        <f>IFERROR(VLOOKUP(TEXT($A13,"0000"),'AYP11'!$B$2535:$AU$2956,11,FALSE),"")</f>
        <v>0</v>
      </c>
      <c r="EH13" s="95">
        <f t="shared" si="52"/>
        <v>1</v>
      </c>
      <c r="EI13" s="95" t="str">
        <f t="shared" si="53"/>
        <v/>
      </c>
    </row>
    <row r="14" spans="1:147" x14ac:dyDescent="0.25">
      <c r="A14" s="248">
        <v>102</v>
      </c>
      <c r="B14" s="291">
        <f t="shared" si="0"/>
        <v>33.157894736842103</v>
      </c>
      <c r="C14" s="50">
        <f>IFERROR(VLOOKUP(TEXT($A14,"0000"),'R-M11'!$A$2:$AA$500,4,FALSE),0)</f>
        <v>63</v>
      </c>
      <c r="D14" s="291">
        <f t="shared" si="1"/>
        <v>15.789473684210526</v>
      </c>
      <c r="E14" s="98">
        <f>IFERROR(SUM(VLOOKUP(TEXT($A14,"0000"),'R-M11'!$A$2:$AA$500,5,FALSE),VLOOKUP(TEXT($A14,"0000"),'R-M11'!$A$2:$AA$500,6,FALSE)),0)</f>
        <v>30</v>
      </c>
      <c r="F14" s="58">
        <f>IFERROR(VLOOKUP(TEXT($A14,"0000"),'R-M11'!$A$2:$AA$500,14,FALSE),0)</f>
        <v>190</v>
      </c>
      <c r="G14" s="230">
        <f t="shared" si="54"/>
        <v>36.727894736842103</v>
      </c>
      <c r="H14" s="97">
        <f t="shared" si="2"/>
        <v>69.783000000000001</v>
      </c>
      <c r="I14" s="230">
        <f t="shared" si="55"/>
        <v>17.319473684210525</v>
      </c>
      <c r="J14" s="97">
        <f t="shared" si="3"/>
        <v>32.906999999999996</v>
      </c>
      <c r="K14" s="230">
        <f t="shared" si="4"/>
        <v>49</v>
      </c>
      <c r="L14" s="121">
        <f>IFERROR(VLOOKUP(K14,'Criteria Table'!$A$2:$I$102,2,FALSE),"")</f>
        <v>5.1000000000000005</v>
      </c>
      <c r="M14" s="230">
        <f t="shared" si="5"/>
        <v>54.047368421052624</v>
      </c>
      <c r="N14" s="286">
        <f t="shared" si="6"/>
        <v>37.368421052631575</v>
      </c>
      <c r="O14" s="50">
        <f>IFERROR(VLOOKUP(TEXT($A14,"0000"),'R-M11'!$A$2:$AA$500,17,FALSE),"")</f>
        <v>71</v>
      </c>
      <c r="P14" s="286">
        <f t="shared" si="7"/>
        <v>26.842105263157894</v>
      </c>
      <c r="Q14" s="98">
        <f>IFERROR(SUM(VLOOKUP(TEXT($A14,"0000"),'R-M11'!$A$2:$AA$500,18,FALSE),VLOOKUP(TEXT($A14,"0000"),'R-M11'!$A$2:$AA$500,19,FALSE)),0)</f>
        <v>51</v>
      </c>
      <c r="R14" s="69">
        <f>IFERROR(VLOOKUP(TEXT($A14,"0000"),'R-M11'!$A$2:$AA$500,27,FALSE),0)</f>
        <v>190</v>
      </c>
      <c r="S14" s="121">
        <f t="shared" si="56"/>
        <v>39.888421052631578</v>
      </c>
      <c r="T14" s="70">
        <f t="shared" si="8"/>
        <v>75.787999999999997</v>
      </c>
      <c r="U14" s="121">
        <f t="shared" si="57"/>
        <v>27.922105263157896</v>
      </c>
      <c r="V14" s="70">
        <f t="shared" si="9"/>
        <v>53.052000000000007</v>
      </c>
      <c r="W14" s="121">
        <f t="shared" si="10"/>
        <v>64</v>
      </c>
      <c r="X14" s="124">
        <f>IFERROR(VLOOKUP(W14,'Criteria Table'!$A$2:$I$102,2,FALSE),"")</f>
        <v>3.6</v>
      </c>
      <c r="Y14" s="121">
        <f t="shared" si="11"/>
        <v>67.810526315789474</v>
      </c>
      <c r="Z14" s="92">
        <f>IFERROR(IF(VLOOKUP(A14,'SG11'!$A$3:$AI$500,18,FALSE)="","NA",VLOOKUP(A14,'SG11'!$A$3:$AI$500,18,FALSE)),"")</f>
        <v>47</v>
      </c>
      <c r="AA14" s="75">
        <f>IFERROR(VLOOKUP(Z14,'Criteria Table'!$A$2:$I$102,6,FALSE),"NA")</f>
        <v>10</v>
      </c>
      <c r="AB14" s="95">
        <f t="shared" si="58"/>
        <v>57</v>
      </c>
      <c r="AC14" s="84">
        <f>IFERROR(IF(VLOOKUP(A14,'SG11'!$A$3:$AI$500,19,FALSE)="","NA",VLOOKUP(A14,'SG11'!$A$3:$AI$500,19,FALSE)),"")</f>
        <v>74</v>
      </c>
      <c r="AD14" s="75">
        <f>IFERROR(VLOOKUP(AC14,'Criteria Table'!$A$2:$I$102,6,FALSE),"NA")</f>
        <v>5</v>
      </c>
      <c r="AE14" s="95">
        <f t="shared" si="59"/>
        <v>79</v>
      </c>
      <c r="AF14" s="92">
        <f>IFERROR(IF(VLOOKUP(A14,'SG11'!$A$3:$AI$500,20,FALSE)="","NA",VLOOKUP(A14,'SG11'!$A$3:$AI$500,20,FALSE)),"")</f>
        <v>53</v>
      </c>
      <c r="AG14" s="75">
        <f>IFERROR(VLOOKUP(AF14,'Criteria Table'!$A$2:$I$102,6,FALSE),"NA")</f>
        <v>10</v>
      </c>
      <c r="AH14" s="95">
        <f t="shared" si="60"/>
        <v>63</v>
      </c>
      <c r="AI14" s="84">
        <f>IFERROR(IF(VLOOKUP(A14,'SG11'!$A$3:$AI$500,21,FALSE)="","NA",VLOOKUP(A14,'SG11'!$A$3:$AI$500,21,FALSE)),"")</f>
        <v>84</v>
      </c>
      <c r="AJ14" s="75">
        <f>IFERROR(VLOOKUP(AI14,'Criteria Table'!$A$2:$I$102,6,FALSE),"NA")</f>
        <v>5</v>
      </c>
      <c r="AK14" s="95">
        <f t="shared" si="61"/>
        <v>89</v>
      </c>
      <c r="AL14" s="99">
        <f>IFERROR(VLOOKUP(TEXT(A14,"0000"),'W11'!$A$1:$E$500,4,FALSE)/AP14*100,"")</f>
        <v>96.774193548387103</v>
      </c>
      <c r="AM14" s="97">
        <f>IFERROR(VLOOKUP(TEXT(A14,"0000"),'W11'!$A$1:$E$500,4,FALSE),"")</f>
        <v>60</v>
      </c>
      <c r="AN14" s="99">
        <f t="shared" si="12"/>
        <v>96.774193548387103</v>
      </c>
      <c r="AO14" s="97">
        <f t="shared" si="13"/>
        <v>60</v>
      </c>
      <c r="AP14" s="99">
        <f>IFERROR(VLOOKUP(TEXT(A14,"0000"),'W11'!$A$1:$E$500,5,FALSE),"")</f>
        <v>62</v>
      </c>
      <c r="AQ14" s="97">
        <f>IFERROR(VLOOKUP(ROUND(AL14,0),'Criteria Table'!$A$2:$I$102,4,FALSE),0)</f>
        <v>0</v>
      </c>
      <c r="AR14" s="128"/>
      <c r="AS14" s="95"/>
      <c r="AT14" s="95"/>
      <c r="AU14" s="100">
        <f>IFERROR(VLOOKUP(TEXT(A14,"0000"),'Sci11'!$A$3:$N$492,4,FALSE)/VLOOKUP(TEXT(A14,"0000"),'Sci11'!$A$3:$N$492,14,FALSE)*100,"")</f>
        <v>21.875</v>
      </c>
      <c r="AV14" s="101">
        <f>SUM(VLOOKUP(TEXT(A14,"0000"),'Sci11'!$A$3:$N$492,5,FALSE),VLOOKUP(TEXT(A14,"0000"),'Sci11'!$A$3:$N$492,6,FALSE))/VLOOKUP(TEXT(A14,"0000"),'Sci11'!$A$3:$N$492,14,FALSE)*100</f>
        <v>7.8125</v>
      </c>
      <c r="AW14" s="100">
        <f t="shared" si="62"/>
        <v>26.774999999999999</v>
      </c>
      <c r="AX14" s="101">
        <f>IFERROR(AW14/100*VLOOKUP(TEXT(A14,"0000"),'Sci11'!$A$3:$N$492,14,FALSE),"")</f>
        <v>17.135999999999999</v>
      </c>
      <c r="AY14" s="100">
        <f t="shared" si="63"/>
        <v>9.9124999999999996</v>
      </c>
      <c r="AZ14" s="101">
        <f>IFERROR(AY14/100*VLOOKUP(TEXT(A14,"0000"),'Sci11'!$A$3:$N$492,14,FALSE),"")</f>
        <v>6.3439999999999994</v>
      </c>
      <c r="BA14" s="100">
        <f t="shared" si="14"/>
        <v>30</v>
      </c>
      <c r="BB14" s="101">
        <f>IFERROR(VLOOKUP(BA14,'Criteria Table'!$A$2:$I$102,2,FALSE),"")</f>
        <v>7</v>
      </c>
      <c r="BC14" s="101">
        <f t="shared" si="15"/>
        <v>37</v>
      </c>
      <c r="BD14" s="82">
        <f>IFERROR(VLOOKUP(A14,ATTx11!$A$2:$N$500,4,FALSE),"")</f>
        <v>95.86</v>
      </c>
      <c r="BE14" s="95">
        <f t="shared" si="16"/>
        <v>0.5</v>
      </c>
      <c r="BF14" s="96">
        <f t="shared" si="17"/>
        <v>96.36</v>
      </c>
      <c r="BG14" s="70">
        <f>IFERROR(VLOOKUP(A14,ATTx11!$A$2:$N$500,11,FALSE),"")</f>
        <v>0</v>
      </c>
      <c r="BH14" s="95">
        <f t="shared" si="18"/>
        <v>0</v>
      </c>
      <c r="BI14" s="70">
        <f>IFERROR(VLOOKUP(A14,ATTx11!$A$2:$N$500,12,FALSE),"")</f>
        <v>0</v>
      </c>
      <c r="BJ14" s="97">
        <f t="shared" si="19"/>
        <v>0</v>
      </c>
      <c r="BK14" s="84">
        <f>IFERROR(VLOOKUP(A14,ATTx11!$A$2:$N$500,7,FALSE),"")</f>
        <v>0</v>
      </c>
      <c r="BL14" s="97">
        <f t="shared" si="20"/>
        <v>0</v>
      </c>
      <c r="BM14" s="84">
        <f>IFERROR(VLOOKUP(A14,ATTx11!$A$2:$N$500,8,FALSE),"")</f>
        <v>0</v>
      </c>
      <c r="BN14" s="95">
        <f t="shared" si="21"/>
        <v>0</v>
      </c>
      <c r="BO14" s="95"/>
      <c r="BP14" s="83">
        <f>IFERROR(VLOOKUP(TEXT($A14,"0000"),'AYP11'!$B$3379:$AU$3800,17,FALSE),"")</f>
        <v>0</v>
      </c>
      <c r="BQ14" s="75">
        <f>IFERROR(VLOOKUP(BP14,'Criteria Table'!$A$2:$I$102,2,FALSE),0)</f>
        <v>10</v>
      </c>
      <c r="BR14" s="95">
        <f t="shared" si="22"/>
        <v>10</v>
      </c>
      <c r="BS14" s="83">
        <f>IFERROR(VLOOKUP(TEXT($A14,"0000"),'AYP11'!$B$847:$AU$1268,17,FALSE),"")</f>
        <v>0</v>
      </c>
      <c r="BT14" s="75">
        <f>IFERROR(VLOOKUP(BS14,'Criteria Table'!$A$2:$I$102,2,FALSE),0)</f>
        <v>10</v>
      </c>
      <c r="BU14" s="95">
        <f t="shared" si="23"/>
        <v>10</v>
      </c>
      <c r="BV14" s="83">
        <f>IFERROR(VLOOKUP(TEXT($A14,"0000"),'AYP11'!$B$2113:$AU$2534,17,FALSE),"")</f>
        <v>50</v>
      </c>
      <c r="BW14" s="75">
        <f>IFERROR(VLOOKUP(BV14,'Criteria Table'!$A$2:$I$102,2,FALSE),0)</f>
        <v>5</v>
      </c>
      <c r="BX14" s="95">
        <f t="shared" si="24"/>
        <v>55</v>
      </c>
      <c r="BY14" s="83">
        <f>IFERROR(VLOOKUP(TEXT($A14,"0000"),'AYP11'!$B$425:$AU$846,17,FALSE),"")</f>
        <v>0</v>
      </c>
      <c r="BZ14" s="75">
        <f>IFERROR(VLOOKUP(BY14,'Criteria Table'!$A$2:$I$102,2,FALSE),0)</f>
        <v>10</v>
      </c>
      <c r="CA14" s="95">
        <f t="shared" si="25"/>
        <v>10</v>
      </c>
      <c r="CB14" s="83">
        <f>IFERROR(VLOOKUP(TEXT($A14,"0000"),'AYP11'!$B$3:$AU$424,17,FALSE),"")</f>
        <v>0</v>
      </c>
      <c r="CC14" s="95">
        <f>IFERROR(VLOOKUP(CB14,'Criteria Table'!$A$2:$I$102,2,FALSE),0)</f>
        <v>10</v>
      </c>
      <c r="CD14" s="95">
        <f t="shared" si="26"/>
        <v>10</v>
      </c>
      <c r="CE14" s="83">
        <f>IFERROR(VLOOKUP(TEXT($A14,"0000"),'AYP11'!$B$1269:$AU$1690,17,FALSE),"")</f>
        <v>49</v>
      </c>
      <c r="CF14" s="95">
        <f>IFERROR(VLOOKUP(CE14,'Criteria Table'!$A$2:$I$102,2,FALSE),0)</f>
        <v>5.1000000000000005</v>
      </c>
      <c r="CG14" s="95">
        <f t="shared" si="27"/>
        <v>54</v>
      </c>
      <c r="CH14" s="83">
        <f>IFERROR(VLOOKUP(TEXT($A14,"0000"),'AYP11'!$B$1691:$AU$2112,17,FALSE),"")</f>
        <v>48</v>
      </c>
      <c r="CI14" s="95">
        <f>IFERROR(VLOOKUP(CH14,'Criteria Table'!$A$2:$I$102,2,FALSE),0)</f>
        <v>5.2</v>
      </c>
      <c r="CJ14" s="95">
        <f t="shared" si="28"/>
        <v>53</v>
      </c>
      <c r="CK14" s="83">
        <f>IFERROR(VLOOKUP(TEXT($A14,"0000"),'AYP11'!$B$2535:$AU$2956,17,FALSE),"")</f>
        <v>0</v>
      </c>
      <c r="CL14" s="95">
        <f>IFERROR(VLOOKUP(CK14,'Criteria Table'!$A$2:$I$102,2,FALSE),0)</f>
        <v>10</v>
      </c>
      <c r="CM14" s="95">
        <f t="shared" si="29"/>
        <v>10</v>
      </c>
      <c r="CN14" s="76">
        <f>IFERROR(VLOOKUP(TEXT($A14,"0000"),'AYP11'!$B$3379:$AU$3800,23,FALSE),"")</f>
        <v>0</v>
      </c>
      <c r="CO14" s="95">
        <f>IFERROR(VLOOKUP(CN14,'Criteria Table'!$A$2:$I$102,2,FALSE),0)</f>
        <v>10</v>
      </c>
      <c r="CP14" s="95">
        <f t="shared" si="30"/>
        <v>10</v>
      </c>
      <c r="CQ14" s="76">
        <f>IFERROR(VLOOKUP(TEXT($A14,"0000"),'AYP11'!$B$847:$AU$1268,23,FALSE),"")</f>
        <v>0</v>
      </c>
      <c r="CR14" s="95">
        <f>IFERROR(VLOOKUP(CQ14,'Criteria Table'!$A$2:$I$102,2,FALSE),0)</f>
        <v>10</v>
      </c>
      <c r="CS14" s="95">
        <f t="shared" si="31"/>
        <v>10</v>
      </c>
      <c r="CT14" s="76">
        <f>IFERROR(VLOOKUP(TEXT($A14,"0000"),'AYP11'!$B$2113:$AU$2534,23,FALSE),"")</f>
        <v>63</v>
      </c>
      <c r="CU14" s="95">
        <f>IFERROR(VLOOKUP(CT14,'Criteria Table'!$A$2:$I$102,2,FALSE),0)</f>
        <v>3.7</v>
      </c>
      <c r="CV14" s="95">
        <f t="shared" si="32"/>
        <v>67</v>
      </c>
      <c r="CW14" s="76">
        <f>IFERROR(VLOOKUP(TEXT($A14,"0000"),'AYP11'!$B$425:$AU$846,23,FALSE),"")</f>
        <v>0</v>
      </c>
      <c r="CX14" s="95">
        <f>IFERROR(VLOOKUP(CW14,'Criteria Table'!$A$2:$I$102,2,FALSE),0)</f>
        <v>10</v>
      </c>
      <c r="CY14" s="95">
        <f t="shared" si="33"/>
        <v>10</v>
      </c>
      <c r="CZ14" s="76">
        <f>IFERROR(VLOOKUP(TEXT($A14,"0000"),'AYP11'!$B$3:$AU$424,23,FALSE),"")</f>
        <v>0</v>
      </c>
      <c r="DA14" s="95">
        <f>IFERROR(VLOOKUP(CZ14,'Criteria Table'!$A$2:$I$102,2,FALSE),0)</f>
        <v>10</v>
      </c>
      <c r="DB14" s="95">
        <f t="shared" si="34"/>
        <v>10</v>
      </c>
      <c r="DC14" s="76">
        <f>IFERROR(VLOOKUP(TEXT($A14,"0000"),'AYP11'!$B$1269:$AU$1690,23,FALSE),"")</f>
        <v>65</v>
      </c>
      <c r="DD14" s="95">
        <f>IFERROR(VLOOKUP(DC14,'Criteria Table'!$A$2:$I$102,2,FALSE),0)</f>
        <v>3.5</v>
      </c>
      <c r="DE14" s="95">
        <f t="shared" si="35"/>
        <v>69</v>
      </c>
      <c r="DF14" s="76">
        <f>IFERROR(VLOOKUP(TEXT($A14,"0000"),'AYP11'!$B$1691:$AU$2112,23,FALSE),"")</f>
        <v>64</v>
      </c>
      <c r="DG14" s="95">
        <f>IFERROR(VLOOKUP(DF14,'Criteria Table'!$A$2:$I$102,2,FALSE),0)</f>
        <v>3.6</v>
      </c>
      <c r="DH14" s="95">
        <f t="shared" si="36"/>
        <v>68</v>
      </c>
      <c r="DI14" s="76">
        <f>IFERROR(VLOOKUP(TEXT($A14,"0000"),'AYP11'!$B$2535:$AU$2956,23,FALSE),"")</f>
        <v>0</v>
      </c>
      <c r="DJ14" s="95">
        <f>IFERROR(VLOOKUP(DI14,'Criteria Table'!$A$2:$I$102,2,FALSE),0)</f>
        <v>10</v>
      </c>
      <c r="DK14" s="95">
        <f t="shared" si="37"/>
        <v>10</v>
      </c>
      <c r="DL14" s="91">
        <f>IFERROR(VLOOKUP(TEXT($A14,"0000"),'AYP11'!$B$3379:$AU$3800,11,FALSE),"")</f>
        <v>0</v>
      </c>
      <c r="DM14" s="95">
        <f t="shared" si="38"/>
        <v>1</v>
      </c>
      <c r="DN14" s="95" t="str">
        <f t="shared" si="39"/>
        <v/>
      </c>
      <c r="DO14" s="91">
        <f>IFERROR(VLOOKUP(TEXT($A14,"0000"),'AYP11'!$B$847:$AU$1268,11,FALSE),"")</f>
        <v>0</v>
      </c>
      <c r="DP14" s="95">
        <f t="shared" si="40"/>
        <v>1</v>
      </c>
      <c r="DQ14" s="95" t="str">
        <f t="shared" si="41"/>
        <v/>
      </c>
      <c r="DR14" s="91">
        <f>IFERROR(VLOOKUP(TEXT($A14,"0000"),'AYP11'!$B$2113:$AU$2534,11,FALSE),"")</f>
        <v>0</v>
      </c>
      <c r="DS14" s="95">
        <f t="shared" si="42"/>
        <v>1</v>
      </c>
      <c r="DT14" s="95" t="str">
        <f t="shared" si="43"/>
        <v/>
      </c>
      <c r="DU14" s="91">
        <f>IFERROR(VLOOKUP(TEXT($A14,"0000"),'AYP11'!$B$425:$AU$846,11,FALSE),"")</f>
        <v>0</v>
      </c>
      <c r="DV14" s="95">
        <f t="shared" si="44"/>
        <v>1</v>
      </c>
      <c r="DW14" s="95" t="str">
        <f t="shared" si="45"/>
        <v/>
      </c>
      <c r="DX14" s="91">
        <f>IFERROR(VLOOKUP(TEXT($A14,"0000"),'AYP11'!$B$3:$AU$424,11,FALSE),"")</f>
        <v>0</v>
      </c>
      <c r="DY14" s="95">
        <f t="shared" si="46"/>
        <v>1</v>
      </c>
      <c r="DZ14" s="95" t="str">
        <f t="shared" si="47"/>
        <v/>
      </c>
      <c r="EA14" s="91">
        <f>IFERROR(VLOOKUP(TEXT($A14,"0000"),'AYP11'!$B$1269:$AU$1690,11,FALSE),"")</f>
        <v>0</v>
      </c>
      <c r="EB14" s="95">
        <f t="shared" si="48"/>
        <v>1</v>
      </c>
      <c r="EC14" s="95" t="str">
        <f t="shared" si="49"/>
        <v/>
      </c>
      <c r="ED14" s="91">
        <f>IFERROR(VLOOKUP(TEXT($A14,"0000"),'AYP11'!$B$1691:$AU$2112,11,FALSE),"")</f>
        <v>0</v>
      </c>
      <c r="EE14" s="95">
        <f t="shared" si="50"/>
        <v>1</v>
      </c>
      <c r="EF14" s="95" t="str">
        <f t="shared" si="51"/>
        <v/>
      </c>
      <c r="EG14" s="91">
        <f>IFERROR(VLOOKUP(TEXT($A14,"0000"),'AYP11'!$B$2535:$AU$2956,11,FALSE),"")</f>
        <v>0</v>
      </c>
      <c r="EH14" s="95">
        <f t="shared" si="52"/>
        <v>1</v>
      </c>
      <c r="EI14" s="95" t="str">
        <f t="shared" si="53"/>
        <v/>
      </c>
    </row>
    <row r="15" spans="1:147" x14ac:dyDescent="0.25">
      <c r="A15" s="248">
        <v>111</v>
      </c>
      <c r="B15" s="291">
        <f t="shared" si="0"/>
        <v>30.483271375464682</v>
      </c>
      <c r="C15" s="50">
        <f>IFERROR(VLOOKUP(TEXT($A15,"0000"),'R-M11'!$A$2:$AA$500,4,FALSE),0)</f>
        <v>82</v>
      </c>
      <c r="D15" s="291">
        <f t="shared" si="1"/>
        <v>23.42007434944238</v>
      </c>
      <c r="E15" s="98">
        <f>IFERROR(SUM(VLOOKUP(TEXT($A15,"0000"),'R-M11'!$A$2:$AA$500,5,FALSE),VLOOKUP(TEXT($A15,"0000"),'R-M11'!$A$2:$AA$500,6,FALSE)),0)</f>
        <v>63</v>
      </c>
      <c r="F15" s="58">
        <f>IFERROR(VLOOKUP(TEXT($A15,"0000"),'R-M11'!$A$2:$AA$500,14,FALSE),0)</f>
        <v>269</v>
      </c>
      <c r="G15" s="230">
        <f t="shared" si="54"/>
        <v>33.703271375464681</v>
      </c>
      <c r="H15" s="97">
        <f t="shared" si="2"/>
        <v>90.661799999999999</v>
      </c>
      <c r="I15" s="230">
        <f t="shared" si="55"/>
        <v>24.800074349442379</v>
      </c>
      <c r="J15" s="97">
        <f t="shared" si="3"/>
        <v>66.71220000000001</v>
      </c>
      <c r="K15" s="230">
        <f t="shared" si="4"/>
        <v>54</v>
      </c>
      <c r="L15" s="121">
        <f>IFERROR(VLOOKUP(K15,'Criteria Table'!$A$2:$I$102,2,FALSE),"")</f>
        <v>4.6000000000000005</v>
      </c>
      <c r="M15" s="230">
        <f t="shared" si="5"/>
        <v>58.503345724907064</v>
      </c>
      <c r="N15" s="286">
        <f t="shared" si="6"/>
        <v>32.835820895522389</v>
      </c>
      <c r="O15" s="50">
        <f>IFERROR(VLOOKUP(TEXT($A15,"0000"),'R-M11'!$A$2:$AA$500,17,FALSE),"")</f>
        <v>88</v>
      </c>
      <c r="P15" s="286">
        <f t="shared" si="7"/>
        <v>33.955223880597011</v>
      </c>
      <c r="Q15" s="98">
        <f>IFERROR(SUM(VLOOKUP(TEXT($A15,"0000"),'R-M11'!$A$2:$AA$500,18,FALSE),VLOOKUP(TEXT($A15,"0000"),'R-M11'!$A$2:$AA$500,19,FALSE)),0)</f>
        <v>91</v>
      </c>
      <c r="R15" s="69">
        <f>IFERROR(VLOOKUP(TEXT($A15,"0000"),'R-M11'!$A$2:$AA$500,27,FALSE),0)</f>
        <v>268</v>
      </c>
      <c r="S15" s="121">
        <f t="shared" si="56"/>
        <v>35.145820895522391</v>
      </c>
      <c r="T15" s="70">
        <f t="shared" si="8"/>
        <v>94.19080000000001</v>
      </c>
      <c r="U15" s="121">
        <f t="shared" si="57"/>
        <v>34.945223880597013</v>
      </c>
      <c r="V15" s="70">
        <f t="shared" si="9"/>
        <v>93.653199999999998</v>
      </c>
      <c r="W15" s="121">
        <f t="shared" si="10"/>
        <v>67</v>
      </c>
      <c r="X15" s="124">
        <f>IFERROR(VLOOKUP(W15,'Criteria Table'!$A$2:$I$102,2,FALSE),"")</f>
        <v>3.3000000000000003</v>
      </c>
      <c r="Y15" s="121">
        <f t="shared" si="11"/>
        <v>70.091044776119404</v>
      </c>
      <c r="Z15" s="92">
        <f>IFERROR(IF(VLOOKUP(A15,'SG11'!$A$3:$AI$500,18,FALSE)="","NA",VLOOKUP(A15,'SG11'!$A$3:$AI$500,18,FALSE)),"")</f>
        <v>60</v>
      </c>
      <c r="AA15" s="75">
        <f>IFERROR(VLOOKUP(Z15,'Criteria Table'!$A$2:$I$102,6,FALSE),"NA")</f>
        <v>10</v>
      </c>
      <c r="AB15" s="95">
        <f t="shared" si="58"/>
        <v>70</v>
      </c>
      <c r="AC15" s="84">
        <f>IFERROR(IF(VLOOKUP(A15,'SG11'!$A$3:$AI$500,19,FALSE)="","NA",VLOOKUP(A15,'SG11'!$A$3:$AI$500,19,FALSE)),"")</f>
        <v>61</v>
      </c>
      <c r="AD15" s="75">
        <f>IFERROR(VLOOKUP(AC15,'Criteria Table'!$A$2:$I$102,6,FALSE),"NA")</f>
        <v>5</v>
      </c>
      <c r="AE15" s="95">
        <f t="shared" si="59"/>
        <v>66</v>
      </c>
      <c r="AF15" s="92">
        <f>IFERROR(IF(VLOOKUP(A15,'SG11'!$A$3:$AI$500,20,FALSE)="","NA",VLOOKUP(A15,'SG11'!$A$3:$AI$500,20,FALSE)),"")</f>
        <v>47</v>
      </c>
      <c r="AG15" s="75">
        <f>IFERROR(VLOOKUP(AF15,'Criteria Table'!$A$2:$I$102,6,FALSE),"NA")</f>
        <v>10</v>
      </c>
      <c r="AH15" s="95">
        <f t="shared" si="60"/>
        <v>57</v>
      </c>
      <c r="AI15" s="84">
        <f>IFERROR(IF(VLOOKUP(A15,'SG11'!$A$3:$AI$500,21,FALSE)="","NA",VLOOKUP(A15,'SG11'!$A$3:$AI$500,21,FALSE)),"")</f>
        <v>67</v>
      </c>
      <c r="AJ15" s="75">
        <f>IFERROR(VLOOKUP(AI15,'Criteria Table'!$A$2:$I$102,6,FALSE),"NA")</f>
        <v>5</v>
      </c>
      <c r="AK15" s="95">
        <f t="shared" si="61"/>
        <v>72</v>
      </c>
      <c r="AL15" s="99">
        <f>IFERROR(VLOOKUP(TEXT(A15,"0000"),'W11'!$A$1:$E$500,4,FALSE)/AP15*100,"")</f>
        <v>97.61904761904762</v>
      </c>
      <c r="AM15" s="97">
        <f>IFERROR(VLOOKUP(TEXT(A15,"0000"),'W11'!$A$1:$E$500,4,FALSE),"")</f>
        <v>82</v>
      </c>
      <c r="AN15" s="99">
        <f t="shared" si="12"/>
        <v>97.61904761904762</v>
      </c>
      <c r="AO15" s="97">
        <f t="shared" si="13"/>
        <v>82</v>
      </c>
      <c r="AP15" s="99">
        <f>IFERROR(VLOOKUP(TEXT(A15,"0000"),'W11'!$A$1:$E$500,5,FALSE),"")</f>
        <v>84</v>
      </c>
      <c r="AQ15" s="97">
        <f>IFERROR(VLOOKUP(ROUND(AL15,0),'Criteria Table'!$A$2:$I$102,4,FALSE),0)</f>
        <v>0</v>
      </c>
      <c r="AR15" s="128"/>
      <c r="AS15" s="95"/>
      <c r="AT15" s="95"/>
      <c r="AU15" s="100">
        <f>IFERROR(VLOOKUP(TEXT(A15,"0000"),'Sci11'!$A$3:$N$492,4,FALSE)/VLOOKUP(TEXT(A15,"0000"),'Sci11'!$A$3:$N$492,14,FALSE)*100,"")</f>
        <v>19.565217391304348</v>
      </c>
      <c r="AV15" s="101">
        <f>SUM(VLOOKUP(TEXT(A15,"0000"),'Sci11'!$A$3:$N$492,5,FALSE),VLOOKUP(TEXT(A15,"0000"),'Sci11'!$A$3:$N$492,6,FALSE))/VLOOKUP(TEXT(A15,"0000"),'Sci11'!$A$3:$N$492,14,FALSE)*100</f>
        <v>4.3478260869565215</v>
      </c>
      <c r="AW15" s="100">
        <f t="shared" si="62"/>
        <v>24.885217391304348</v>
      </c>
      <c r="AX15" s="101">
        <f>IFERROR(AW15/100*VLOOKUP(TEXT(A15,"0000"),'Sci11'!$A$3:$N$492,14,FALSE),"")</f>
        <v>22.894400000000001</v>
      </c>
      <c r="AY15" s="100">
        <f t="shared" si="63"/>
        <v>6.6278260869565218</v>
      </c>
      <c r="AZ15" s="101">
        <f>IFERROR(AY15/100*VLOOKUP(TEXT(A15,"0000"),'Sci11'!$A$3:$N$492,14,FALSE),"")</f>
        <v>6.0975999999999999</v>
      </c>
      <c r="BA15" s="100">
        <f t="shared" si="14"/>
        <v>24</v>
      </c>
      <c r="BB15" s="101">
        <f>IFERROR(VLOOKUP(BA15,'Criteria Table'!$A$2:$I$102,2,FALSE),"")</f>
        <v>7.6000000000000005</v>
      </c>
      <c r="BC15" s="101">
        <f t="shared" si="15"/>
        <v>31.6</v>
      </c>
      <c r="BD15" s="82">
        <f>IFERROR(VLOOKUP(A15,ATTx11!$A$2:$N$500,4,FALSE),"")</f>
        <v>94.56</v>
      </c>
      <c r="BE15" s="95">
        <f t="shared" si="16"/>
        <v>0.5</v>
      </c>
      <c r="BF15" s="96">
        <f t="shared" si="17"/>
        <v>95.06</v>
      </c>
      <c r="BG15" s="70">
        <f>IFERROR(VLOOKUP(A15,ATTx11!$A$2:$N$500,11,FALSE),"")</f>
        <v>0</v>
      </c>
      <c r="BH15" s="95">
        <f t="shared" si="18"/>
        <v>0</v>
      </c>
      <c r="BI15" s="70">
        <f>IFERROR(VLOOKUP(A15,ATTx11!$A$2:$N$500,12,FALSE),"")</f>
        <v>19</v>
      </c>
      <c r="BJ15" s="97">
        <f t="shared" si="19"/>
        <v>17.100000000000001</v>
      </c>
      <c r="BK15" s="84">
        <f>IFERROR(VLOOKUP(A15,ATTx11!$A$2:$N$500,7,FALSE),"")</f>
        <v>0</v>
      </c>
      <c r="BL15" s="97">
        <f t="shared" si="20"/>
        <v>0</v>
      </c>
      <c r="BM15" s="84">
        <f>IFERROR(VLOOKUP(A15,ATTx11!$A$2:$N$500,8,FALSE),"")</f>
        <v>15</v>
      </c>
      <c r="BN15" s="95">
        <f t="shared" si="21"/>
        <v>13.5</v>
      </c>
      <c r="BO15" s="95"/>
      <c r="BP15" s="83">
        <f>IFERROR(VLOOKUP(TEXT($A15,"0000"),'AYP11'!$B$3379:$AU$3800,17,FALSE),"")</f>
        <v>0</v>
      </c>
      <c r="BQ15" s="75">
        <f>IFERROR(VLOOKUP(BP15,'Criteria Table'!$A$2:$I$102,2,FALSE),0)</f>
        <v>10</v>
      </c>
      <c r="BR15" s="95">
        <f t="shared" si="22"/>
        <v>10</v>
      </c>
      <c r="BS15" s="83">
        <f>IFERROR(VLOOKUP(TEXT($A15,"0000"),'AYP11'!$B$847:$AU$1268,17,FALSE),"")</f>
        <v>0</v>
      </c>
      <c r="BT15" s="75">
        <f>IFERROR(VLOOKUP(BS15,'Criteria Table'!$A$2:$I$102,2,FALSE),0)</f>
        <v>10</v>
      </c>
      <c r="BU15" s="95">
        <f t="shared" si="23"/>
        <v>10</v>
      </c>
      <c r="BV15" s="83">
        <f>IFERROR(VLOOKUP(TEXT($A15,"0000"),'AYP11'!$B$2113:$AU$2534,17,FALSE),"")</f>
        <v>54</v>
      </c>
      <c r="BW15" s="75">
        <f>IFERROR(VLOOKUP(BV15,'Criteria Table'!$A$2:$I$102,2,FALSE),0)</f>
        <v>4.6000000000000005</v>
      </c>
      <c r="BX15" s="95">
        <f t="shared" si="24"/>
        <v>59</v>
      </c>
      <c r="BY15" s="83">
        <f>IFERROR(VLOOKUP(TEXT($A15,"0000"),'AYP11'!$B$425:$AU$846,17,FALSE),"")</f>
        <v>0</v>
      </c>
      <c r="BZ15" s="75">
        <f>IFERROR(VLOOKUP(BY15,'Criteria Table'!$A$2:$I$102,2,FALSE),0)</f>
        <v>10</v>
      </c>
      <c r="CA15" s="95">
        <f t="shared" si="25"/>
        <v>10</v>
      </c>
      <c r="CB15" s="83">
        <f>IFERROR(VLOOKUP(TEXT($A15,"0000"),'AYP11'!$B$3:$AU$424,17,FALSE),"")</f>
        <v>0</v>
      </c>
      <c r="CC15" s="95">
        <f>IFERROR(VLOOKUP(CB15,'Criteria Table'!$A$2:$I$102,2,FALSE),0)</f>
        <v>10</v>
      </c>
      <c r="CD15" s="95">
        <f t="shared" si="26"/>
        <v>10</v>
      </c>
      <c r="CE15" s="83">
        <f>IFERROR(VLOOKUP(TEXT($A15,"0000"),'AYP11'!$B$1269:$AU$1690,17,FALSE),"")</f>
        <v>55</v>
      </c>
      <c r="CF15" s="95">
        <f>IFERROR(VLOOKUP(CE15,'Criteria Table'!$A$2:$I$102,2,FALSE),0)</f>
        <v>4.5</v>
      </c>
      <c r="CG15" s="95">
        <f t="shared" si="27"/>
        <v>60</v>
      </c>
      <c r="CH15" s="83">
        <f>IFERROR(VLOOKUP(TEXT($A15,"0000"),'AYP11'!$B$1691:$AU$2112,17,FALSE),"")</f>
        <v>43</v>
      </c>
      <c r="CI15" s="95">
        <f>IFERROR(VLOOKUP(CH15,'Criteria Table'!$A$2:$I$102,2,FALSE),0)</f>
        <v>5.7</v>
      </c>
      <c r="CJ15" s="95">
        <f t="shared" si="28"/>
        <v>49</v>
      </c>
      <c r="CK15" s="83">
        <f>IFERROR(VLOOKUP(TEXT($A15,"0000"),'AYP11'!$B$2535:$AU$2956,17,FALSE),"")</f>
        <v>0</v>
      </c>
      <c r="CL15" s="95">
        <f>IFERROR(VLOOKUP(CK15,'Criteria Table'!$A$2:$I$102,2,FALSE),0)</f>
        <v>10</v>
      </c>
      <c r="CM15" s="95">
        <f t="shared" si="29"/>
        <v>10</v>
      </c>
      <c r="CN15" s="76">
        <f>IFERROR(VLOOKUP(TEXT($A15,"0000"),'AYP11'!$B$3379:$AU$3800,23,FALSE),"")</f>
        <v>0</v>
      </c>
      <c r="CO15" s="95">
        <f>IFERROR(VLOOKUP(CN15,'Criteria Table'!$A$2:$I$102,2,FALSE),0)</f>
        <v>10</v>
      </c>
      <c r="CP15" s="95">
        <f t="shared" si="30"/>
        <v>10</v>
      </c>
      <c r="CQ15" s="76">
        <f>IFERROR(VLOOKUP(TEXT($A15,"0000"),'AYP11'!$B$847:$AU$1268,23,FALSE),"")</f>
        <v>0</v>
      </c>
      <c r="CR15" s="95">
        <f>IFERROR(VLOOKUP(CQ15,'Criteria Table'!$A$2:$I$102,2,FALSE),0)</f>
        <v>10</v>
      </c>
      <c r="CS15" s="95">
        <f t="shared" si="31"/>
        <v>10</v>
      </c>
      <c r="CT15" s="76">
        <f>IFERROR(VLOOKUP(TEXT($A15,"0000"),'AYP11'!$B$2113:$AU$2534,23,FALSE),"")</f>
        <v>68</v>
      </c>
      <c r="CU15" s="95">
        <f>IFERROR(VLOOKUP(CT15,'Criteria Table'!$A$2:$I$102,2,FALSE),0)</f>
        <v>3.2</v>
      </c>
      <c r="CV15" s="95">
        <f t="shared" si="32"/>
        <v>71</v>
      </c>
      <c r="CW15" s="76">
        <f>IFERROR(VLOOKUP(TEXT($A15,"0000"),'AYP11'!$B$425:$AU$846,23,FALSE),"")</f>
        <v>0</v>
      </c>
      <c r="CX15" s="95">
        <f>IFERROR(VLOOKUP(CW15,'Criteria Table'!$A$2:$I$102,2,FALSE),0)</f>
        <v>10</v>
      </c>
      <c r="CY15" s="95">
        <f t="shared" si="33"/>
        <v>10</v>
      </c>
      <c r="CZ15" s="76">
        <f>IFERROR(VLOOKUP(TEXT($A15,"0000"),'AYP11'!$B$3:$AU$424,23,FALSE),"")</f>
        <v>0</v>
      </c>
      <c r="DA15" s="95">
        <f>IFERROR(VLOOKUP(CZ15,'Criteria Table'!$A$2:$I$102,2,FALSE),0)</f>
        <v>10</v>
      </c>
      <c r="DB15" s="95">
        <f t="shared" si="34"/>
        <v>10</v>
      </c>
      <c r="DC15" s="76">
        <f>IFERROR(VLOOKUP(TEXT($A15,"0000"),'AYP11'!$B$1269:$AU$1690,23,FALSE),"")</f>
        <v>68</v>
      </c>
      <c r="DD15" s="95">
        <f>IFERROR(VLOOKUP(DC15,'Criteria Table'!$A$2:$I$102,2,FALSE),0)</f>
        <v>3.2</v>
      </c>
      <c r="DE15" s="95">
        <f t="shared" si="35"/>
        <v>71</v>
      </c>
      <c r="DF15" s="76">
        <f>IFERROR(VLOOKUP(TEXT($A15,"0000"),'AYP11'!$B$1691:$AU$2112,23,FALSE),"")</f>
        <v>68</v>
      </c>
      <c r="DG15" s="95">
        <f>IFERROR(VLOOKUP(DF15,'Criteria Table'!$A$2:$I$102,2,FALSE),0)</f>
        <v>3.2</v>
      </c>
      <c r="DH15" s="95">
        <f t="shared" si="36"/>
        <v>71</v>
      </c>
      <c r="DI15" s="76">
        <f>IFERROR(VLOOKUP(TEXT($A15,"0000"),'AYP11'!$B$2535:$AU$2956,23,FALSE),"")</f>
        <v>0</v>
      </c>
      <c r="DJ15" s="95">
        <f>IFERROR(VLOOKUP(DI15,'Criteria Table'!$A$2:$I$102,2,FALSE),0)</f>
        <v>10</v>
      </c>
      <c r="DK15" s="95">
        <f t="shared" si="37"/>
        <v>10</v>
      </c>
      <c r="DL15" s="91">
        <f>IFERROR(VLOOKUP(TEXT($A15,"0000"),'AYP11'!$B$3379:$AU$3800,11,FALSE),"")</f>
        <v>0</v>
      </c>
      <c r="DM15" s="95">
        <f t="shared" si="38"/>
        <v>1</v>
      </c>
      <c r="DN15" s="95" t="str">
        <f t="shared" si="39"/>
        <v/>
      </c>
      <c r="DO15" s="91">
        <f>IFERROR(VLOOKUP(TEXT($A15,"0000"),'AYP11'!$B$847:$AU$1268,11,FALSE),"")</f>
        <v>0</v>
      </c>
      <c r="DP15" s="95">
        <f t="shared" si="40"/>
        <v>1</v>
      </c>
      <c r="DQ15" s="95" t="str">
        <f t="shared" si="41"/>
        <v/>
      </c>
      <c r="DR15" s="91">
        <f>IFERROR(VLOOKUP(TEXT($A15,"0000"),'AYP11'!$B$2113:$AU$2534,11,FALSE),"")</f>
        <v>0</v>
      </c>
      <c r="DS15" s="95">
        <f t="shared" si="42"/>
        <v>1</v>
      </c>
      <c r="DT15" s="95" t="str">
        <f t="shared" si="43"/>
        <v/>
      </c>
      <c r="DU15" s="91">
        <f>IFERROR(VLOOKUP(TEXT($A15,"0000"),'AYP11'!$B$425:$AU$846,11,FALSE),"")</f>
        <v>0</v>
      </c>
      <c r="DV15" s="95">
        <f t="shared" si="44"/>
        <v>1</v>
      </c>
      <c r="DW15" s="95" t="str">
        <f t="shared" si="45"/>
        <v/>
      </c>
      <c r="DX15" s="91">
        <f>IFERROR(VLOOKUP(TEXT($A15,"0000"),'AYP11'!$B$3:$AU$424,11,FALSE),"")</f>
        <v>0</v>
      </c>
      <c r="DY15" s="95">
        <f t="shared" si="46"/>
        <v>1</v>
      </c>
      <c r="DZ15" s="95" t="str">
        <f t="shared" si="47"/>
        <v/>
      </c>
      <c r="EA15" s="91">
        <f>IFERROR(VLOOKUP(TEXT($A15,"0000"),'AYP11'!$B$1269:$AU$1690,11,FALSE),"")</f>
        <v>0</v>
      </c>
      <c r="EB15" s="95">
        <f t="shared" si="48"/>
        <v>1</v>
      </c>
      <c r="EC15" s="95" t="str">
        <f t="shared" si="49"/>
        <v/>
      </c>
      <c r="ED15" s="91">
        <f>IFERROR(VLOOKUP(TEXT($A15,"0000"),'AYP11'!$B$1691:$AU$2112,11,FALSE),"")</f>
        <v>0</v>
      </c>
      <c r="EE15" s="95">
        <f t="shared" si="50"/>
        <v>1</v>
      </c>
      <c r="EF15" s="95" t="str">
        <f t="shared" si="51"/>
        <v/>
      </c>
      <c r="EG15" s="91">
        <f>IFERROR(VLOOKUP(TEXT($A15,"0000"),'AYP11'!$B$2535:$AU$2956,11,FALSE),"")</f>
        <v>0</v>
      </c>
      <c r="EH15" s="95">
        <f t="shared" si="52"/>
        <v>1</v>
      </c>
      <c r="EI15" s="95" t="str">
        <f t="shared" si="53"/>
        <v/>
      </c>
      <c r="EO15" s="34" t="s">
        <v>909</v>
      </c>
      <c r="EP15" s="34">
        <v>16</v>
      </c>
      <c r="EQ15" s="102" t="s">
        <v>1989</v>
      </c>
    </row>
    <row r="16" spans="1:147" x14ac:dyDescent="0.25">
      <c r="A16" s="248">
        <v>113</v>
      </c>
      <c r="B16" s="291">
        <f t="shared" si="0"/>
        <v>32.38095238095238</v>
      </c>
      <c r="C16" s="50">
        <f>IFERROR(VLOOKUP(TEXT($A16,"0000"),'R-M11'!$A$2:$AA$500,4,FALSE),0)</f>
        <v>34</v>
      </c>
      <c r="D16" s="291">
        <f t="shared" si="1"/>
        <v>22.857142857142858</v>
      </c>
      <c r="E16" s="98">
        <f>IFERROR(SUM(VLOOKUP(TEXT($A16,"0000"),'R-M11'!$A$2:$AA$500,5,FALSE),VLOOKUP(TEXT($A16,"0000"),'R-M11'!$A$2:$AA$500,6,FALSE)),0)</f>
        <v>24</v>
      </c>
      <c r="F16" s="58">
        <f>IFERROR(VLOOKUP(TEXT($A16,"0000"),'R-M11'!$A$2:$AA$500,14,FALSE),0)</f>
        <v>105</v>
      </c>
      <c r="G16" s="230">
        <f t="shared" si="54"/>
        <v>35.530952380952378</v>
      </c>
      <c r="H16" s="97">
        <f t="shared" si="2"/>
        <v>37.307499999999997</v>
      </c>
      <c r="I16" s="230">
        <f t="shared" si="55"/>
        <v>24.207142857142859</v>
      </c>
      <c r="J16" s="97">
        <f t="shared" si="3"/>
        <v>25.417500000000004</v>
      </c>
      <c r="K16" s="230">
        <f t="shared" si="4"/>
        <v>55</v>
      </c>
      <c r="L16" s="121">
        <f>IFERROR(VLOOKUP(K16,'Criteria Table'!$A$2:$I$102,2,FALSE),"")</f>
        <v>4.5</v>
      </c>
      <c r="M16" s="230">
        <f t="shared" si="5"/>
        <v>59.738095238095241</v>
      </c>
      <c r="N16" s="286">
        <f t="shared" si="6"/>
        <v>30.76923076923077</v>
      </c>
      <c r="O16" s="50">
        <f>IFERROR(VLOOKUP(TEXT($A16,"0000"),'R-M11'!$A$2:$AA$500,17,FALSE),"")</f>
        <v>32</v>
      </c>
      <c r="P16" s="286">
        <f t="shared" si="7"/>
        <v>29.807692307692307</v>
      </c>
      <c r="Q16" s="98">
        <f>IFERROR(SUM(VLOOKUP(TEXT($A16,"0000"),'R-M11'!$A$2:$AA$500,18,FALSE),VLOOKUP(TEXT($A16,"0000"),'R-M11'!$A$2:$AA$500,19,FALSE)),0)</f>
        <v>31</v>
      </c>
      <c r="R16" s="69">
        <f>IFERROR(VLOOKUP(TEXT($A16,"0000"),'R-M11'!$A$2:$AA$500,27,FALSE),0)</f>
        <v>104</v>
      </c>
      <c r="S16" s="121">
        <f t="shared" si="56"/>
        <v>33.49923076923077</v>
      </c>
      <c r="T16" s="70">
        <f t="shared" si="8"/>
        <v>34.839199999999998</v>
      </c>
      <c r="U16" s="121">
        <f t="shared" si="57"/>
        <v>30.977692307692308</v>
      </c>
      <c r="V16" s="70">
        <f t="shared" si="9"/>
        <v>32.216799999999999</v>
      </c>
      <c r="W16" s="121">
        <f t="shared" si="10"/>
        <v>61</v>
      </c>
      <c r="X16" s="124">
        <f>IFERROR(VLOOKUP(W16,'Criteria Table'!$A$2:$I$102,2,FALSE),"")</f>
        <v>3.9000000000000004</v>
      </c>
      <c r="Y16" s="121">
        <f t="shared" si="11"/>
        <v>64.476923076923072</v>
      </c>
      <c r="Z16" s="92">
        <f>IFERROR(IF(VLOOKUP(A16,'SG11'!$A$3:$AI$500,18,FALSE)="","NA",VLOOKUP(A16,'SG11'!$A$3:$AI$500,18,FALSE)),"")</f>
        <v>63</v>
      </c>
      <c r="AA16" s="75">
        <f>IFERROR(VLOOKUP(Z16,'Criteria Table'!$A$2:$I$102,6,FALSE),"NA")</f>
        <v>5</v>
      </c>
      <c r="AB16" s="95">
        <f t="shared" si="58"/>
        <v>68</v>
      </c>
      <c r="AC16" s="84">
        <f>IFERROR(IF(VLOOKUP(A16,'SG11'!$A$3:$AI$500,19,FALSE)="","NA",VLOOKUP(A16,'SG11'!$A$3:$AI$500,19,FALSE)),"")</f>
        <v>74</v>
      </c>
      <c r="AD16" s="75">
        <f>IFERROR(VLOOKUP(AC16,'Criteria Table'!$A$2:$I$102,6,FALSE),"NA")</f>
        <v>5</v>
      </c>
      <c r="AE16" s="95">
        <f t="shared" si="59"/>
        <v>79</v>
      </c>
      <c r="AF16" s="92">
        <f>IFERROR(IF(VLOOKUP(A16,'SG11'!$A$3:$AI$500,20,FALSE)="","NA",VLOOKUP(A16,'SG11'!$A$3:$AI$500,20,FALSE)),"")</f>
        <v>60</v>
      </c>
      <c r="AG16" s="75">
        <f>IFERROR(VLOOKUP(AF16,'Criteria Table'!$A$2:$I$102,6,FALSE),"NA")</f>
        <v>10</v>
      </c>
      <c r="AH16" s="95">
        <f t="shared" si="60"/>
        <v>70</v>
      </c>
      <c r="AI16" s="84">
        <f>IFERROR(IF(VLOOKUP(A16,'SG11'!$A$3:$AI$500,21,FALSE)="","NA",VLOOKUP(A16,'SG11'!$A$3:$AI$500,21,FALSE)),"")</f>
        <v>87</v>
      </c>
      <c r="AJ16" s="75">
        <f>IFERROR(VLOOKUP(AI16,'Criteria Table'!$A$2:$I$102,6,FALSE),"NA")</f>
        <v>5</v>
      </c>
      <c r="AK16" s="95">
        <f t="shared" si="61"/>
        <v>92</v>
      </c>
      <c r="AL16" s="99">
        <f>IFERROR(VLOOKUP(TEXT(A16,"0000"),'W11'!$A$1:$E$500,4,FALSE)/AP16*100,"")</f>
        <v>90</v>
      </c>
      <c r="AM16" s="97">
        <f>IFERROR(VLOOKUP(TEXT(A16,"0000"),'W11'!$A$1:$E$500,4,FALSE),"")</f>
        <v>18</v>
      </c>
      <c r="AN16" s="99">
        <f t="shared" si="12"/>
        <v>90</v>
      </c>
      <c r="AO16" s="97">
        <f t="shared" si="13"/>
        <v>18</v>
      </c>
      <c r="AP16" s="99">
        <f>IFERROR(VLOOKUP(TEXT(A16,"0000"),'W11'!$A$1:$E$500,5,FALSE),"")</f>
        <v>20</v>
      </c>
      <c r="AQ16" s="97">
        <f>IFERROR(VLOOKUP(ROUND(AL16,0),'Criteria Table'!$A$2:$I$102,4,FALSE),0)</f>
        <v>0</v>
      </c>
      <c r="AR16" s="128"/>
      <c r="AS16" s="95"/>
      <c r="AT16" s="95"/>
      <c r="AU16" s="100">
        <f>IFERROR(VLOOKUP(TEXT(A16,"0000"),'Sci11'!$A$3:$N$492,4,FALSE)/VLOOKUP(TEXT(A16,"0000"),'Sci11'!$A$3:$N$492,14,FALSE)*100,"")</f>
        <v>40.909090909090914</v>
      </c>
      <c r="AV16" s="101">
        <f>SUM(VLOOKUP(TEXT(A16,"0000"),'Sci11'!$A$3:$N$492,5,FALSE),VLOOKUP(TEXT(A16,"0000"),'Sci11'!$A$3:$N$492,6,FALSE))/VLOOKUP(TEXT(A16,"0000"),'Sci11'!$A$3:$N$492,14,FALSE)*100</f>
        <v>22.727272727272727</v>
      </c>
      <c r="AW16" s="100">
        <f t="shared" si="62"/>
        <v>43.429090909090917</v>
      </c>
      <c r="AX16" s="101">
        <f>IFERROR(AW16/100*VLOOKUP(TEXT(A16,"0000"),'Sci11'!$A$3:$N$492,14,FALSE),"")</f>
        <v>9.5544000000000011</v>
      </c>
      <c r="AY16" s="100">
        <f t="shared" si="63"/>
        <v>23.807272727272725</v>
      </c>
      <c r="AZ16" s="101">
        <f>IFERROR(AY16/100*VLOOKUP(TEXT(A16,"0000"),'Sci11'!$A$3:$N$492,14,FALSE),"")</f>
        <v>5.2375999999999996</v>
      </c>
      <c r="BA16" s="100">
        <f t="shared" si="14"/>
        <v>64</v>
      </c>
      <c r="BB16" s="101">
        <f>IFERROR(VLOOKUP(BA16,'Criteria Table'!$A$2:$I$102,2,FALSE),"")</f>
        <v>3.6</v>
      </c>
      <c r="BC16" s="101">
        <f t="shared" si="15"/>
        <v>67.599999999999994</v>
      </c>
      <c r="BD16" s="82">
        <f>IFERROR(VLOOKUP(A16,ATTx11!$A$2:$N$500,4,FALSE),"")</f>
        <v>94.7</v>
      </c>
      <c r="BE16" s="95">
        <f t="shared" si="16"/>
        <v>0.5</v>
      </c>
      <c r="BF16" s="96">
        <f t="shared" si="17"/>
        <v>95.2</v>
      </c>
      <c r="BG16" s="70">
        <f>IFERROR(VLOOKUP(A16,ATTx11!$A$2:$N$500,11,FALSE),"")</f>
        <v>0</v>
      </c>
      <c r="BH16" s="95">
        <f t="shared" si="18"/>
        <v>0</v>
      </c>
      <c r="BI16" s="70">
        <f>IFERROR(VLOOKUP(A16,ATTx11!$A$2:$N$500,12,FALSE),"")</f>
        <v>22</v>
      </c>
      <c r="BJ16" s="97">
        <f t="shared" si="19"/>
        <v>19.8</v>
      </c>
      <c r="BK16" s="84">
        <f>IFERROR(VLOOKUP(A16,ATTx11!$A$2:$N$500,7,FALSE),"")</f>
        <v>0</v>
      </c>
      <c r="BL16" s="97">
        <f t="shared" si="20"/>
        <v>0</v>
      </c>
      <c r="BM16" s="84">
        <f>IFERROR(VLOOKUP(A16,ATTx11!$A$2:$N$500,8,FALSE),"")</f>
        <v>20</v>
      </c>
      <c r="BN16" s="95">
        <f t="shared" si="21"/>
        <v>18</v>
      </c>
      <c r="BO16" s="95"/>
      <c r="BP16" s="83">
        <f>IFERROR(VLOOKUP(TEXT($A16,"0000"),'AYP11'!$B$3379:$AU$3800,17,FALSE),"")</f>
        <v>0</v>
      </c>
      <c r="BQ16" s="75">
        <f>IFERROR(VLOOKUP(BP16,'Criteria Table'!$A$2:$I$102,2,FALSE),0)</f>
        <v>10</v>
      </c>
      <c r="BR16" s="95">
        <f t="shared" si="22"/>
        <v>10</v>
      </c>
      <c r="BS16" s="83">
        <f>IFERROR(VLOOKUP(TEXT($A16,"0000"),'AYP11'!$B$847:$AU$1268,17,FALSE),"")</f>
        <v>0</v>
      </c>
      <c r="BT16" s="75">
        <f>IFERROR(VLOOKUP(BS16,'Criteria Table'!$A$2:$I$102,2,FALSE),0)</f>
        <v>10</v>
      </c>
      <c r="BU16" s="95">
        <f t="shared" si="23"/>
        <v>10</v>
      </c>
      <c r="BV16" s="83">
        <f>IFERROR(VLOOKUP(TEXT($A16,"0000"),'AYP11'!$B$2113:$AU$2534,17,FALSE),"")</f>
        <v>53</v>
      </c>
      <c r="BW16" s="75">
        <f>IFERROR(VLOOKUP(BV16,'Criteria Table'!$A$2:$I$102,2,FALSE),0)</f>
        <v>4.7</v>
      </c>
      <c r="BX16" s="95">
        <f t="shared" si="24"/>
        <v>58</v>
      </c>
      <c r="BY16" s="83">
        <f>IFERROR(VLOOKUP(TEXT($A16,"0000"),'AYP11'!$B$425:$AU$846,17,FALSE),"")</f>
        <v>0</v>
      </c>
      <c r="BZ16" s="75">
        <f>IFERROR(VLOOKUP(BY16,'Criteria Table'!$A$2:$I$102,2,FALSE),0)</f>
        <v>10</v>
      </c>
      <c r="CA16" s="95">
        <f t="shared" si="25"/>
        <v>10</v>
      </c>
      <c r="CB16" s="83">
        <f>IFERROR(VLOOKUP(TEXT($A16,"0000"),'AYP11'!$B$3:$AU$424,17,FALSE),"")</f>
        <v>0</v>
      </c>
      <c r="CC16" s="95">
        <f>IFERROR(VLOOKUP(CB16,'Criteria Table'!$A$2:$I$102,2,FALSE),0)</f>
        <v>10</v>
      </c>
      <c r="CD16" s="95">
        <f t="shared" si="26"/>
        <v>10</v>
      </c>
      <c r="CE16" s="83">
        <f>IFERROR(VLOOKUP(TEXT($A16,"0000"),'AYP11'!$B$1269:$AU$1690,17,FALSE),"")</f>
        <v>47</v>
      </c>
      <c r="CF16" s="95">
        <f>IFERROR(VLOOKUP(CE16,'Criteria Table'!$A$2:$I$102,2,FALSE),0)</f>
        <v>5.3000000000000007</v>
      </c>
      <c r="CG16" s="95">
        <f t="shared" si="27"/>
        <v>52</v>
      </c>
      <c r="CH16" s="83">
        <f>IFERROR(VLOOKUP(TEXT($A16,"0000"),'AYP11'!$B$1691:$AU$2112,17,FALSE),"")</f>
        <v>0</v>
      </c>
      <c r="CI16" s="95">
        <f>IFERROR(VLOOKUP(CH16,'Criteria Table'!$A$2:$I$102,2,FALSE),0)</f>
        <v>10</v>
      </c>
      <c r="CJ16" s="95">
        <f t="shared" si="28"/>
        <v>10</v>
      </c>
      <c r="CK16" s="83">
        <f>IFERROR(VLOOKUP(TEXT($A16,"0000"),'AYP11'!$B$2535:$AU$2956,17,FALSE),"")</f>
        <v>0</v>
      </c>
      <c r="CL16" s="95">
        <f>IFERROR(VLOOKUP(CK16,'Criteria Table'!$A$2:$I$102,2,FALSE),0)</f>
        <v>10</v>
      </c>
      <c r="CM16" s="95">
        <f t="shared" si="29"/>
        <v>10</v>
      </c>
      <c r="CN16" s="76">
        <f>IFERROR(VLOOKUP(TEXT($A16,"0000"),'AYP11'!$B$3379:$AU$3800,23,FALSE),"")</f>
        <v>0</v>
      </c>
      <c r="CO16" s="95">
        <f>IFERROR(VLOOKUP(CN16,'Criteria Table'!$A$2:$I$102,2,FALSE),0)</f>
        <v>10</v>
      </c>
      <c r="CP16" s="95">
        <f t="shared" si="30"/>
        <v>10</v>
      </c>
      <c r="CQ16" s="76">
        <f>IFERROR(VLOOKUP(TEXT($A16,"0000"),'AYP11'!$B$847:$AU$1268,23,FALSE),"")</f>
        <v>0</v>
      </c>
      <c r="CR16" s="95">
        <f>IFERROR(VLOOKUP(CQ16,'Criteria Table'!$A$2:$I$102,2,FALSE),0)</f>
        <v>10</v>
      </c>
      <c r="CS16" s="95">
        <f t="shared" si="31"/>
        <v>10</v>
      </c>
      <c r="CT16" s="76">
        <f>IFERROR(VLOOKUP(TEXT($A16,"0000"),'AYP11'!$B$2113:$AU$2534,23,FALSE),"")</f>
        <v>63</v>
      </c>
      <c r="CU16" s="95">
        <f>IFERROR(VLOOKUP(CT16,'Criteria Table'!$A$2:$I$102,2,FALSE),0)</f>
        <v>3.7</v>
      </c>
      <c r="CV16" s="95">
        <f t="shared" si="32"/>
        <v>67</v>
      </c>
      <c r="CW16" s="76">
        <f>IFERROR(VLOOKUP(TEXT($A16,"0000"),'AYP11'!$B$425:$AU$846,23,FALSE),"")</f>
        <v>0</v>
      </c>
      <c r="CX16" s="95">
        <f>IFERROR(VLOOKUP(CW16,'Criteria Table'!$A$2:$I$102,2,FALSE),0)</f>
        <v>10</v>
      </c>
      <c r="CY16" s="95">
        <f t="shared" si="33"/>
        <v>10</v>
      </c>
      <c r="CZ16" s="76">
        <f>IFERROR(VLOOKUP(TEXT($A16,"0000"),'AYP11'!$B$3:$AU$424,23,FALSE),"")</f>
        <v>0</v>
      </c>
      <c r="DA16" s="95">
        <f>IFERROR(VLOOKUP(CZ16,'Criteria Table'!$A$2:$I$102,2,FALSE),0)</f>
        <v>10</v>
      </c>
      <c r="DB16" s="95">
        <f t="shared" si="34"/>
        <v>10</v>
      </c>
      <c r="DC16" s="76">
        <f>IFERROR(VLOOKUP(TEXT($A16,"0000"),'AYP11'!$B$1269:$AU$1690,23,FALSE),"")</f>
        <v>58</v>
      </c>
      <c r="DD16" s="95">
        <f>IFERROR(VLOOKUP(DC16,'Criteria Table'!$A$2:$I$102,2,FALSE),0)</f>
        <v>4.2</v>
      </c>
      <c r="DE16" s="95">
        <f t="shared" si="35"/>
        <v>62</v>
      </c>
      <c r="DF16" s="76">
        <f>IFERROR(VLOOKUP(TEXT($A16,"0000"),'AYP11'!$B$1691:$AU$2112,23,FALSE),"")</f>
        <v>0</v>
      </c>
      <c r="DG16" s="95">
        <f>IFERROR(VLOOKUP(DF16,'Criteria Table'!$A$2:$I$102,2,FALSE),0)</f>
        <v>10</v>
      </c>
      <c r="DH16" s="95">
        <f t="shared" si="36"/>
        <v>10</v>
      </c>
      <c r="DI16" s="76">
        <f>IFERROR(VLOOKUP(TEXT($A16,"0000"),'AYP11'!$B$2535:$AU$2956,23,FALSE),"")</f>
        <v>0</v>
      </c>
      <c r="DJ16" s="95">
        <f>IFERROR(VLOOKUP(DI16,'Criteria Table'!$A$2:$I$102,2,FALSE),0)</f>
        <v>10</v>
      </c>
      <c r="DK16" s="95">
        <f t="shared" si="37"/>
        <v>10</v>
      </c>
      <c r="DL16" s="91">
        <f>IFERROR(VLOOKUP(TEXT($A16,"0000"),'AYP11'!$B$3379:$AU$3800,11,FALSE),"")</f>
        <v>0</v>
      </c>
      <c r="DM16" s="95">
        <f t="shared" si="38"/>
        <v>1</v>
      </c>
      <c r="DN16" s="95" t="str">
        <f t="shared" si="39"/>
        <v/>
      </c>
      <c r="DO16" s="91">
        <f>IFERROR(VLOOKUP(TEXT($A16,"0000"),'AYP11'!$B$847:$AU$1268,11,FALSE),"")</f>
        <v>0</v>
      </c>
      <c r="DP16" s="95">
        <f t="shared" si="40"/>
        <v>1</v>
      </c>
      <c r="DQ16" s="95" t="str">
        <f t="shared" si="41"/>
        <v/>
      </c>
      <c r="DR16" s="91">
        <f>IFERROR(VLOOKUP(TEXT($A16,"0000"),'AYP11'!$B$2113:$AU$2534,11,FALSE),"")</f>
        <v>0</v>
      </c>
      <c r="DS16" s="95">
        <f t="shared" si="42"/>
        <v>1</v>
      </c>
      <c r="DT16" s="95" t="str">
        <f t="shared" si="43"/>
        <v/>
      </c>
      <c r="DU16" s="91">
        <f>IFERROR(VLOOKUP(TEXT($A16,"0000"),'AYP11'!$B$425:$AU$846,11,FALSE),"")</f>
        <v>0</v>
      </c>
      <c r="DV16" s="95">
        <f t="shared" si="44"/>
        <v>1</v>
      </c>
      <c r="DW16" s="95" t="str">
        <f t="shared" si="45"/>
        <v/>
      </c>
      <c r="DX16" s="91">
        <f>IFERROR(VLOOKUP(TEXT($A16,"0000"),'AYP11'!$B$3:$AU$424,11,FALSE),"")</f>
        <v>0</v>
      </c>
      <c r="DY16" s="95">
        <f t="shared" si="46"/>
        <v>1</v>
      </c>
      <c r="DZ16" s="95" t="str">
        <f t="shared" si="47"/>
        <v/>
      </c>
      <c r="EA16" s="91">
        <f>IFERROR(VLOOKUP(TEXT($A16,"0000"),'AYP11'!$B$1269:$AU$1690,11,FALSE),"")</f>
        <v>0</v>
      </c>
      <c r="EB16" s="95">
        <f t="shared" si="48"/>
        <v>1</v>
      </c>
      <c r="EC16" s="95" t="str">
        <f t="shared" si="49"/>
        <v/>
      </c>
      <c r="ED16" s="91">
        <f>IFERROR(VLOOKUP(TEXT($A16,"0000"),'AYP11'!$B$1691:$AU$2112,11,FALSE),"")</f>
        <v>0</v>
      </c>
      <c r="EE16" s="95">
        <f t="shared" si="50"/>
        <v>1</v>
      </c>
      <c r="EF16" s="95" t="str">
        <f t="shared" si="51"/>
        <v/>
      </c>
      <c r="EG16" s="91">
        <f>IFERROR(VLOOKUP(TEXT($A16,"0000"),'AYP11'!$B$2535:$AU$2956,11,FALSE),"")</f>
        <v>0</v>
      </c>
      <c r="EH16" s="95">
        <f t="shared" si="52"/>
        <v>1</v>
      </c>
      <c r="EI16" s="95" t="str">
        <f t="shared" si="53"/>
        <v/>
      </c>
    </row>
    <row r="17" spans="1:147" x14ac:dyDescent="0.25">
      <c r="A17" s="248">
        <v>121</v>
      </c>
      <c r="B17" s="291">
        <f t="shared" si="0"/>
        <v>27.861771058315334</v>
      </c>
      <c r="C17" s="50">
        <f>IFERROR(VLOOKUP(TEXT($A17,"0000"),'R-M11'!$A$2:$AA$500,4,FALSE),0)</f>
        <v>129</v>
      </c>
      <c r="D17" s="291">
        <f t="shared" si="1"/>
        <v>31.965442764578832</v>
      </c>
      <c r="E17" s="98">
        <f>IFERROR(SUM(VLOOKUP(TEXT($A17,"0000"),'R-M11'!$A$2:$AA$500,5,FALSE),VLOOKUP(TEXT($A17,"0000"),'R-M11'!$A$2:$AA$500,6,FALSE)),0)</f>
        <v>148</v>
      </c>
      <c r="F17" s="58">
        <f>IFERROR(VLOOKUP(TEXT($A17,"0000"),'R-M11'!$A$2:$AA$500,14,FALSE),0)</f>
        <v>463</v>
      </c>
      <c r="G17" s="230">
        <f t="shared" si="54"/>
        <v>30.661771058315335</v>
      </c>
      <c r="H17" s="97">
        <f t="shared" si="2"/>
        <v>141.964</v>
      </c>
      <c r="I17" s="230">
        <f t="shared" si="55"/>
        <v>33.165442764578835</v>
      </c>
      <c r="J17" s="97">
        <f t="shared" si="3"/>
        <v>153.55600000000001</v>
      </c>
      <c r="K17" s="230">
        <f t="shared" si="4"/>
        <v>60</v>
      </c>
      <c r="L17" s="121">
        <f>IFERROR(VLOOKUP(K17,'Criteria Table'!$A$2:$I$102,2,FALSE),"")</f>
        <v>4</v>
      </c>
      <c r="M17" s="230">
        <f t="shared" si="5"/>
        <v>63.827213822894166</v>
      </c>
      <c r="N17" s="286">
        <f t="shared" si="6"/>
        <v>25.161290322580644</v>
      </c>
      <c r="O17" s="50">
        <f>IFERROR(VLOOKUP(TEXT($A17,"0000"),'R-M11'!$A$2:$AA$500,17,FALSE),"")</f>
        <v>117</v>
      </c>
      <c r="P17" s="286">
        <f t="shared" si="7"/>
        <v>34.408602150537639</v>
      </c>
      <c r="Q17" s="98">
        <f>IFERROR(SUM(VLOOKUP(TEXT($A17,"0000"),'R-M11'!$A$2:$AA$500,18,FALSE),VLOOKUP(TEXT($A17,"0000"),'R-M11'!$A$2:$AA$500,19,FALSE)),0)</f>
        <v>160</v>
      </c>
      <c r="R17" s="69">
        <f>IFERROR(VLOOKUP(TEXT($A17,"0000"),'R-M11'!$A$2:$AA$500,27,FALSE),0)</f>
        <v>465</v>
      </c>
      <c r="S17" s="121">
        <f t="shared" si="56"/>
        <v>27.961290322580645</v>
      </c>
      <c r="T17" s="70">
        <f t="shared" si="8"/>
        <v>130.02000000000001</v>
      </c>
      <c r="U17" s="121">
        <f t="shared" si="57"/>
        <v>35.608602150537642</v>
      </c>
      <c r="V17" s="70">
        <f t="shared" si="9"/>
        <v>165.58000000000004</v>
      </c>
      <c r="W17" s="121">
        <f t="shared" si="10"/>
        <v>60</v>
      </c>
      <c r="X17" s="124">
        <f>IFERROR(VLOOKUP(W17,'Criteria Table'!$A$2:$I$102,2,FALSE),"")</f>
        <v>4</v>
      </c>
      <c r="Y17" s="121">
        <f t="shared" si="11"/>
        <v>63.569892473118287</v>
      </c>
      <c r="Z17" s="92">
        <f>IFERROR(IF(VLOOKUP(A17,'SG11'!$A$3:$AI$500,18,FALSE)="","NA",VLOOKUP(A17,'SG11'!$A$3:$AI$500,18,FALSE)),"")</f>
        <v>67</v>
      </c>
      <c r="AA17" s="75">
        <f>IFERROR(VLOOKUP(Z17,'Criteria Table'!$A$2:$I$102,6,FALSE),"NA")</f>
        <v>5</v>
      </c>
      <c r="AB17" s="95">
        <f t="shared" si="58"/>
        <v>72</v>
      </c>
      <c r="AC17" s="84">
        <f>IFERROR(IF(VLOOKUP(A17,'SG11'!$A$3:$AI$500,19,FALSE)="","NA",VLOOKUP(A17,'SG11'!$A$3:$AI$500,19,FALSE)),"")</f>
        <v>55</v>
      </c>
      <c r="AD17" s="75">
        <f>IFERROR(VLOOKUP(AC17,'Criteria Table'!$A$2:$I$102,6,FALSE),"NA")</f>
        <v>10</v>
      </c>
      <c r="AE17" s="95">
        <f t="shared" si="59"/>
        <v>65</v>
      </c>
      <c r="AF17" s="92">
        <f>IFERROR(IF(VLOOKUP(A17,'SG11'!$A$3:$AI$500,20,FALSE)="","NA",VLOOKUP(A17,'SG11'!$A$3:$AI$500,20,FALSE)),"")</f>
        <v>57</v>
      </c>
      <c r="AG17" s="75">
        <f>IFERROR(VLOOKUP(AF17,'Criteria Table'!$A$2:$I$102,6,FALSE),"NA")</f>
        <v>10</v>
      </c>
      <c r="AH17" s="95">
        <f t="shared" si="60"/>
        <v>67</v>
      </c>
      <c r="AI17" s="84">
        <f>IFERROR(IF(VLOOKUP(A17,'SG11'!$A$3:$AI$500,21,FALSE)="","NA",VLOOKUP(A17,'SG11'!$A$3:$AI$500,21,FALSE)),"")</f>
        <v>56</v>
      </c>
      <c r="AJ17" s="75">
        <f>IFERROR(VLOOKUP(AI17,'Criteria Table'!$A$2:$I$102,6,FALSE),"NA")</f>
        <v>10</v>
      </c>
      <c r="AK17" s="95">
        <f t="shared" si="61"/>
        <v>66</v>
      </c>
      <c r="AL17" s="99">
        <f>IFERROR(VLOOKUP(TEXT(A17,"0000"),'W11'!$A$1:$E$500,4,FALSE)/AP17*100,"")</f>
        <v>93.16770186335404</v>
      </c>
      <c r="AM17" s="97">
        <f>IFERROR(VLOOKUP(TEXT(A17,"0000"),'W11'!$A$1:$E$500,4,FALSE),"")</f>
        <v>150</v>
      </c>
      <c r="AN17" s="99">
        <f t="shared" si="12"/>
        <v>93.16770186335404</v>
      </c>
      <c r="AO17" s="97">
        <f t="shared" si="13"/>
        <v>150</v>
      </c>
      <c r="AP17" s="99">
        <f>IFERROR(VLOOKUP(TEXT(A17,"0000"),'W11'!$A$1:$E$500,5,FALSE),"")</f>
        <v>161</v>
      </c>
      <c r="AQ17" s="97">
        <f>IFERROR(VLOOKUP(ROUND(AL17,0),'Criteria Table'!$A$2:$I$102,4,FALSE),0)</f>
        <v>0</v>
      </c>
      <c r="AR17" s="128"/>
      <c r="AS17" s="95"/>
      <c r="AT17" s="95"/>
      <c r="AU17" s="100">
        <f>IFERROR(VLOOKUP(TEXT(A17,"0000"),'Sci11'!$A$3:$N$492,4,FALSE)/VLOOKUP(TEXT(A17,"0000"),'Sci11'!$A$3:$N$492,14,FALSE)*100,"")</f>
        <v>33.939393939393945</v>
      </c>
      <c r="AV17" s="101">
        <f>SUM(VLOOKUP(TEXT(A17,"0000"),'Sci11'!$A$3:$N$492,5,FALSE),VLOOKUP(TEXT(A17,"0000"),'Sci11'!$A$3:$N$492,6,FALSE))/VLOOKUP(TEXT(A17,"0000"),'Sci11'!$A$3:$N$492,14,FALSE)*100</f>
        <v>9.6969696969696972</v>
      </c>
      <c r="AW17" s="100">
        <f t="shared" si="62"/>
        <v>37.859393939393946</v>
      </c>
      <c r="AX17" s="101">
        <f>IFERROR(AW17/100*VLOOKUP(TEXT(A17,"0000"),'Sci11'!$A$3:$N$492,14,FALSE),"")</f>
        <v>62.468000000000018</v>
      </c>
      <c r="AY17" s="100">
        <f t="shared" si="63"/>
        <v>11.376969696969697</v>
      </c>
      <c r="AZ17" s="101">
        <f>IFERROR(AY17/100*VLOOKUP(TEXT(A17,"0000"),'Sci11'!$A$3:$N$492,14,FALSE),"")</f>
        <v>18.771999999999998</v>
      </c>
      <c r="BA17" s="100">
        <f t="shared" si="14"/>
        <v>44</v>
      </c>
      <c r="BB17" s="101">
        <f>IFERROR(VLOOKUP(BA17,'Criteria Table'!$A$2:$I$102,2,FALSE),"")</f>
        <v>5.6000000000000005</v>
      </c>
      <c r="BC17" s="101">
        <f t="shared" si="15"/>
        <v>49.6</v>
      </c>
      <c r="BD17" s="82">
        <f>IFERROR(VLOOKUP(A17,ATTx11!$A$2:$N$500,4,FALSE),"")</f>
        <v>95.5</v>
      </c>
      <c r="BE17" s="95">
        <f t="shared" si="16"/>
        <v>0.5</v>
      </c>
      <c r="BF17" s="96">
        <f t="shared" si="17"/>
        <v>96</v>
      </c>
      <c r="BG17" s="70">
        <f>IFERROR(VLOOKUP(A17,ATTx11!$A$2:$N$500,11,FALSE),"")</f>
        <v>0</v>
      </c>
      <c r="BH17" s="95">
        <f t="shared" si="18"/>
        <v>0</v>
      </c>
      <c r="BI17" s="70">
        <f>IFERROR(VLOOKUP(A17,ATTx11!$A$2:$N$500,12,FALSE),"")</f>
        <v>67</v>
      </c>
      <c r="BJ17" s="97">
        <f t="shared" si="19"/>
        <v>60.3</v>
      </c>
      <c r="BK17" s="84">
        <f>IFERROR(VLOOKUP(A17,ATTx11!$A$2:$N$500,7,FALSE),"")</f>
        <v>0</v>
      </c>
      <c r="BL17" s="97">
        <f t="shared" si="20"/>
        <v>0</v>
      </c>
      <c r="BM17" s="84">
        <f>IFERROR(VLOOKUP(A17,ATTx11!$A$2:$N$500,8,FALSE),"")</f>
        <v>27</v>
      </c>
      <c r="BN17" s="95">
        <f t="shared" si="21"/>
        <v>24.3</v>
      </c>
      <c r="BO17" s="95"/>
      <c r="BP17" s="83">
        <f>IFERROR(VLOOKUP(TEXT($A17,"0000"),'AYP11'!$B$3379:$AU$3800,17,FALSE),"")</f>
        <v>0</v>
      </c>
      <c r="BQ17" s="75">
        <f>IFERROR(VLOOKUP(BP17,'Criteria Table'!$A$2:$I$102,2,FALSE),0)</f>
        <v>10</v>
      </c>
      <c r="BR17" s="95">
        <f t="shared" si="22"/>
        <v>10</v>
      </c>
      <c r="BS17" s="83">
        <f>IFERROR(VLOOKUP(TEXT($A17,"0000"),'AYP11'!$B$847:$AU$1268,17,FALSE),"")</f>
        <v>0</v>
      </c>
      <c r="BT17" s="75">
        <f>IFERROR(VLOOKUP(BS17,'Criteria Table'!$A$2:$I$102,2,FALSE),0)</f>
        <v>10</v>
      </c>
      <c r="BU17" s="95">
        <f t="shared" si="23"/>
        <v>10</v>
      </c>
      <c r="BV17" s="83">
        <f>IFERROR(VLOOKUP(TEXT($A17,"0000"),'AYP11'!$B$2113:$AU$2534,17,FALSE),"")</f>
        <v>63</v>
      </c>
      <c r="BW17" s="75">
        <f>IFERROR(VLOOKUP(BV17,'Criteria Table'!$A$2:$I$102,2,FALSE),0)</f>
        <v>3.7</v>
      </c>
      <c r="BX17" s="95">
        <f t="shared" si="24"/>
        <v>67</v>
      </c>
      <c r="BY17" s="83">
        <f>IFERROR(VLOOKUP(TEXT($A17,"0000"),'AYP11'!$B$425:$AU$846,17,FALSE),"")</f>
        <v>0</v>
      </c>
      <c r="BZ17" s="75">
        <f>IFERROR(VLOOKUP(BY17,'Criteria Table'!$A$2:$I$102,2,FALSE),0)</f>
        <v>10</v>
      </c>
      <c r="CA17" s="95">
        <f t="shared" si="25"/>
        <v>10</v>
      </c>
      <c r="CB17" s="83">
        <f>IFERROR(VLOOKUP(TEXT($A17,"0000"),'AYP11'!$B$3:$AU$424,17,FALSE),"")</f>
        <v>0</v>
      </c>
      <c r="CC17" s="95">
        <f>IFERROR(VLOOKUP(CB17,'Criteria Table'!$A$2:$I$102,2,FALSE),0)</f>
        <v>10</v>
      </c>
      <c r="CD17" s="95">
        <f t="shared" si="26"/>
        <v>10</v>
      </c>
      <c r="CE17" s="83">
        <f>IFERROR(VLOOKUP(TEXT($A17,"0000"),'AYP11'!$B$1269:$AU$1690,17,FALSE),"")</f>
        <v>62</v>
      </c>
      <c r="CF17" s="95">
        <f>IFERROR(VLOOKUP(CE17,'Criteria Table'!$A$2:$I$102,2,FALSE),0)</f>
        <v>3.8000000000000003</v>
      </c>
      <c r="CG17" s="95">
        <f t="shared" si="27"/>
        <v>66</v>
      </c>
      <c r="CH17" s="83">
        <f>IFERROR(VLOOKUP(TEXT($A17,"0000"),'AYP11'!$B$1691:$AU$2112,17,FALSE),"")</f>
        <v>51</v>
      </c>
      <c r="CI17" s="95">
        <f>IFERROR(VLOOKUP(CH17,'Criteria Table'!$A$2:$I$102,2,FALSE),0)</f>
        <v>4.9000000000000004</v>
      </c>
      <c r="CJ17" s="95">
        <f t="shared" si="28"/>
        <v>56</v>
      </c>
      <c r="CK17" s="83">
        <f>IFERROR(VLOOKUP(TEXT($A17,"0000"),'AYP11'!$B$2535:$AU$2956,17,FALSE),"")</f>
        <v>34</v>
      </c>
      <c r="CL17" s="95">
        <f>IFERROR(VLOOKUP(CK17,'Criteria Table'!$A$2:$I$102,2,FALSE),0)</f>
        <v>6.6000000000000005</v>
      </c>
      <c r="CM17" s="95">
        <f t="shared" si="29"/>
        <v>41</v>
      </c>
      <c r="CN17" s="76">
        <f>IFERROR(VLOOKUP(TEXT($A17,"0000"),'AYP11'!$B$3379:$AU$3800,23,FALSE),"")</f>
        <v>0</v>
      </c>
      <c r="CO17" s="95">
        <f>IFERROR(VLOOKUP(CN17,'Criteria Table'!$A$2:$I$102,2,FALSE),0)</f>
        <v>10</v>
      </c>
      <c r="CP17" s="95">
        <f t="shared" si="30"/>
        <v>10</v>
      </c>
      <c r="CQ17" s="76">
        <f>IFERROR(VLOOKUP(TEXT($A17,"0000"),'AYP11'!$B$847:$AU$1268,23,FALSE),"")</f>
        <v>0</v>
      </c>
      <c r="CR17" s="95">
        <f>IFERROR(VLOOKUP(CQ17,'Criteria Table'!$A$2:$I$102,2,FALSE),0)</f>
        <v>10</v>
      </c>
      <c r="CS17" s="95">
        <f t="shared" si="31"/>
        <v>10</v>
      </c>
      <c r="CT17" s="76">
        <f>IFERROR(VLOOKUP(TEXT($A17,"0000"),'AYP11'!$B$2113:$AU$2534,23,FALSE),"")</f>
        <v>60</v>
      </c>
      <c r="CU17" s="95">
        <f>IFERROR(VLOOKUP(CT17,'Criteria Table'!$A$2:$I$102,2,FALSE),0)</f>
        <v>4</v>
      </c>
      <c r="CV17" s="95">
        <f t="shared" si="32"/>
        <v>64</v>
      </c>
      <c r="CW17" s="76">
        <f>IFERROR(VLOOKUP(TEXT($A17,"0000"),'AYP11'!$B$425:$AU$846,23,FALSE),"")</f>
        <v>0</v>
      </c>
      <c r="CX17" s="95">
        <f>IFERROR(VLOOKUP(CW17,'Criteria Table'!$A$2:$I$102,2,FALSE),0)</f>
        <v>10</v>
      </c>
      <c r="CY17" s="95">
        <f t="shared" si="33"/>
        <v>10</v>
      </c>
      <c r="CZ17" s="76">
        <f>IFERROR(VLOOKUP(TEXT($A17,"0000"),'AYP11'!$B$3:$AU$424,23,FALSE),"")</f>
        <v>0</v>
      </c>
      <c r="DA17" s="95">
        <f>IFERROR(VLOOKUP(CZ17,'Criteria Table'!$A$2:$I$102,2,FALSE),0)</f>
        <v>10</v>
      </c>
      <c r="DB17" s="95">
        <f t="shared" si="34"/>
        <v>10</v>
      </c>
      <c r="DC17" s="76">
        <f>IFERROR(VLOOKUP(TEXT($A17,"0000"),'AYP11'!$B$1269:$AU$1690,23,FALSE),"")</f>
        <v>60</v>
      </c>
      <c r="DD17" s="95">
        <f>IFERROR(VLOOKUP(DC17,'Criteria Table'!$A$2:$I$102,2,FALSE),0)</f>
        <v>4</v>
      </c>
      <c r="DE17" s="95">
        <f t="shared" si="35"/>
        <v>64</v>
      </c>
      <c r="DF17" s="76">
        <f>IFERROR(VLOOKUP(TEXT($A17,"0000"),'AYP11'!$B$1691:$AU$2112,23,FALSE),"")</f>
        <v>53</v>
      </c>
      <c r="DG17" s="95">
        <f>IFERROR(VLOOKUP(DF17,'Criteria Table'!$A$2:$I$102,2,FALSE),0)</f>
        <v>4.7</v>
      </c>
      <c r="DH17" s="95">
        <f t="shared" si="36"/>
        <v>58</v>
      </c>
      <c r="DI17" s="76">
        <f>IFERROR(VLOOKUP(TEXT($A17,"0000"),'AYP11'!$B$2535:$AU$2956,23,FALSE),"")</f>
        <v>31</v>
      </c>
      <c r="DJ17" s="95">
        <f>IFERROR(VLOOKUP(DI17,'Criteria Table'!$A$2:$I$102,2,FALSE),0)</f>
        <v>6.9</v>
      </c>
      <c r="DK17" s="95">
        <f t="shared" si="37"/>
        <v>38</v>
      </c>
      <c r="DL17" s="91">
        <f>IFERROR(VLOOKUP(TEXT($A17,"0000"),'AYP11'!$B$3379:$AU$3800,11,FALSE),"")</f>
        <v>0</v>
      </c>
      <c r="DM17" s="95">
        <f t="shared" si="38"/>
        <v>1</v>
      </c>
      <c r="DN17" s="95" t="str">
        <f t="shared" si="39"/>
        <v/>
      </c>
      <c r="DO17" s="91">
        <f>IFERROR(VLOOKUP(TEXT($A17,"0000"),'AYP11'!$B$847:$AU$1268,11,FALSE),"")</f>
        <v>0</v>
      </c>
      <c r="DP17" s="95">
        <f t="shared" si="40"/>
        <v>1</v>
      </c>
      <c r="DQ17" s="95" t="str">
        <f t="shared" si="41"/>
        <v/>
      </c>
      <c r="DR17" s="91">
        <f>IFERROR(VLOOKUP(TEXT($A17,"0000"),'AYP11'!$B$2113:$AU$2534,11,FALSE),"")</f>
        <v>92</v>
      </c>
      <c r="DS17" s="95">
        <f t="shared" si="42"/>
        <v>0</v>
      </c>
      <c r="DT17" s="95">
        <f t="shared" si="43"/>
        <v>92</v>
      </c>
      <c r="DU17" s="91">
        <f>IFERROR(VLOOKUP(TEXT($A17,"0000"),'AYP11'!$B$425:$AU$846,11,FALSE),"")</f>
        <v>0</v>
      </c>
      <c r="DV17" s="95">
        <f t="shared" si="44"/>
        <v>1</v>
      </c>
      <c r="DW17" s="95" t="str">
        <f t="shared" si="45"/>
        <v/>
      </c>
      <c r="DX17" s="91">
        <f>IFERROR(VLOOKUP(TEXT($A17,"0000"),'AYP11'!$B$3:$AU$424,11,FALSE),"")</f>
        <v>0</v>
      </c>
      <c r="DY17" s="95">
        <f t="shared" si="46"/>
        <v>1</v>
      </c>
      <c r="DZ17" s="95" t="str">
        <f t="shared" si="47"/>
        <v/>
      </c>
      <c r="EA17" s="91">
        <f>IFERROR(VLOOKUP(TEXT($A17,"0000"),'AYP11'!$B$1269:$AU$1690,11,FALSE),"")</f>
        <v>92</v>
      </c>
      <c r="EB17" s="95">
        <f t="shared" si="48"/>
        <v>0</v>
      </c>
      <c r="EC17" s="95">
        <f t="shared" si="49"/>
        <v>92</v>
      </c>
      <c r="ED17" s="91">
        <f>IFERROR(VLOOKUP(TEXT($A17,"0000"),'AYP11'!$B$1691:$AU$2112,11,FALSE),"")</f>
        <v>91</v>
      </c>
      <c r="EE17" s="95">
        <f t="shared" si="50"/>
        <v>0</v>
      </c>
      <c r="EF17" s="95">
        <f t="shared" si="51"/>
        <v>91</v>
      </c>
      <c r="EG17" s="91">
        <f>IFERROR(VLOOKUP(TEXT($A17,"0000"),'AYP11'!$B$2535:$AU$2956,11,FALSE),"")</f>
        <v>0</v>
      </c>
      <c r="EH17" s="95">
        <f t="shared" si="52"/>
        <v>1</v>
      </c>
      <c r="EI17" s="95" t="str">
        <f t="shared" si="53"/>
        <v/>
      </c>
    </row>
    <row r="18" spans="1:147" x14ac:dyDescent="0.25">
      <c r="A18" s="248">
        <v>122</v>
      </c>
      <c r="B18" s="291">
        <f t="shared" si="0"/>
        <v>29.743164871582433</v>
      </c>
      <c r="C18" s="50">
        <f>IFERROR(VLOOKUP(TEXT($A18,"0000"),'R-M11'!$A$2:$AA$500,4,FALSE),0)</f>
        <v>359</v>
      </c>
      <c r="D18" s="291">
        <f t="shared" si="1"/>
        <v>39.768019884009945</v>
      </c>
      <c r="E18" s="98">
        <f>IFERROR(SUM(VLOOKUP(TEXT($A18,"0000"),'R-M11'!$A$2:$AA$500,5,FALSE),VLOOKUP(TEXT($A18,"0000"),'R-M11'!$A$2:$AA$500,6,FALSE)),0)</f>
        <v>480</v>
      </c>
      <c r="F18" s="58">
        <f>IFERROR(VLOOKUP(TEXT($A18,"0000"),'R-M11'!$A$2:$AA$500,14,FALSE),0)</f>
        <v>1207</v>
      </c>
      <c r="G18" s="230">
        <f t="shared" si="54"/>
        <v>31.843164871582431</v>
      </c>
      <c r="H18" s="97">
        <f t="shared" si="2"/>
        <v>384.34699999999992</v>
      </c>
      <c r="I18" s="230">
        <f t="shared" si="55"/>
        <v>40.668019884009944</v>
      </c>
      <c r="J18" s="97">
        <f t="shared" si="3"/>
        <v>490.863</v>
      </c>
      <c r="K18" s="230">
        <f t="shared" si="4"/>
        <v>70</v>
      </c>
      <c r="L18" s="121">
        <f>IFERROR(VLOOKUP(K18,'Criteria Table'!$A$2:$I$102,2,FALSE),"")</f>
        <v>3</v>
      </c>
      <c r="M18" s="230">
        <f t="shared" si="5"/>
        <v>72.511184755592382</v>
      </c>
      <c r="N18" s="286">
        <f t="shared" si="6"/>
        <v>31.723563696919232</v>
      </c>
      <c r="O18" s="50">
        <f>IFERROR(VLOOKUP(TEXT($A18,"0000"),'R-M11'!$A$2:$AA$500,17,FALSE),"")</f>
        <v>381</v>
      </c>
      <c r="P18" s="286">
        <f t="shared" si="7"/>
        <v>40.133222314737722</v>
      </c>
      <c r="Q18" s="98">
        <f>IFERROR(SUM(VLOOKUP(TEXT($A18,"0000"),'R-M11'!$A$2:$AA$500,18,FALSE),VLOOKUP(TEXT($A18,"0000"),'R-M11'!$A$2:$AA$500,19,FALSE)),0)</f>
        <v>482</v>
      </c>
      <c r="R18" s="69">
        <f>IFERROR(VLOOKUP(TEXT($A18,"0000"),'R-M11'!$A$2:$AA$500,27,FALSE),0)</f>
        <v>1201</v>
      </c>
      <c r="S18" s="121">
        <f t="shared" si="56"/>
        <v>33.683563696919229</v>
      </c>
      <c r="T18" s="70">
        <f t="shared" si="8"/>
        <v>404.53959999999995</v>
      </c>
      <c r="U18" s="121">
        <f t="shared" si="57"/>
        <v>40.973222314737725</v>
      </c>
      <c r="V18" s="70">
        <f t="shared" si="9"/>
        <v>492.08840000000004</v>
      </c>
      <c r="W18" s="121">
        <f t="shared" si="10"/>
        <v>72</v>
      </c>
      <c r="X18" s="124">
        <f>IFERROR(VLOOKUP(W18,'Criteria Table'!$A$2:$I$102,2,FALSE),"")</f>
        <v>2.8000000000000003</v>
      </c>
      <c r="Y18" s="121">
        <f t="shared" si="11"/>
        <v>74.656786011656948</v>
      </c>
      <c r="Z18" s="92">
        <f>IFERROR(IF(VLOOKUP(A18,'SG11'!$A$3:$AI$500,18,FALSE)="","NA",VLOOKUP(A18,'SG11'!$A$3:$AI$500,18,FALSE)),"")</f>
        <v>72</v>
      </c>
      <c r="AA18" s="75">
        <f>IFERROR(VLOOKUP(Z18,'Criteria Table'!$A$2:$I$102,6,FALSE),"NA")</f>
        <v>5</v>
      </c>
      <c r="AB18" s="95">
        <f t="shared" si="58"/>
        <v>77</v>
      </c>
      <c r="AC18" s="84">
        <f>IFERROR(IF(VLOOKUP(A18,'SG11'!$A$3:$AI$500,19,FALSE)="","NA",VLOOKUP(A18,'SG11'!$A$3:$AI$500,19,FALSE)),"")</f>
        <v>66</v>
      </c>
      <c r="AD18" s="75">
        <f>IFERROR(VLOOKUP(AC18,'Criteria Table'!$A$2:$I$102,6,FALSE),"NA")</f>
        <v>5</v>
      </c>
      <c r="AE18" s="95">
        <f t="shared" si="59"/>
        <v>71</v>
      </c>
      <c r="AF18" s="92">
        <f>IFERROR(IF(VLOOKUP(A18,'SG11'!$A$3:$AI$500,20,FALSE)="","NA",VLOOKUP(A18,'SG11'!$A$3:$AI$500,20,FALSE)),"")</f>
        <v>75</v>
      </c>
      <c r="AG18" s="75">
        <f>IFERROR(VLOOKUP(AF18,'Criteria Table'!$A$2:$I$102,6,FALSE),"NA")</f>
        <v>5</v>
      </c>
      <c r="AH18" s="95">
        <f t="shared" si="60"/>
        <v>80</v>
      </c>
      <c r="AI18" s="84">
        <f>IFERROR(IF(VLOOKUP(A18,'SG11'!$A$3:$AI$500,21,FALSE)="","NA",VLOOKUP(A18,'SG11'!$A$3:$AI$500,21,FALSE)),"")</f>
        <v>65</v>
      </c>
      <c r="AJ18" s="75">
        <f>IFERROR(VLOOKUP(AI18,'Criteria Table'!$A$2:$I$102,6,FALSE),"NA")</f>
        <v>5</v>
      </c>
      <c r="AK18" s="95">
        <f t="shared" si="61"/>
        <v>70</v>
      </c>
      <c r="AL18" s="99">
        <f>IFERROR(VLOOKUP(TEXT(A18,"0000"),'W11'!$A$1:$E$500,4,FALSE)/AP18*100,"")</f>
        <v>93.704600484261505</v>
      </c>
      <c r="AM18" s="97">
        <f>IFERROR(VLOOKUP(TEXT(A18,"0000"),'W11'!$A$1:$E$500,4,FALSE),"")</f>
        <v>387</v>
      </c>
      <c r="AN18" s="99">
        <f t="shared" si="12"/>
        <v>93.704600484261505</v>
      </c>
      <c r="AO18" s="97">
        <f t="shared" si="13"/>
        <v>387</v>
      </c>
      <c r="AP18" s="99">
        <f>IFERROR(VLOOKUP(TEXT(A18,"0000"),'W11'!$A$1:$E$500,5,FALSE),"")</f>
        <v>413</v>
      </c>
      <c r="AQ18" s="97">
        <f>IFERROR(VLOOKUP(ROUND(AL18,0),'Criteria Table'!$A$2:$I$102,4,FALSE),0)</f>
        <v>0</v>
      </c>
      <c r="AR18" s="128"/>
      <c r="AS18" s="95"/>
      <c r="AT18" s="95"/>
      <c r="AU18" s="100">
        <f>IFERROR(VLOOKUP(TEXT(A18,"0000"),'Sci11'!$A$3:$N$492,4,FALSE)/VLOOKUP(TEXT(A18,"0000"),'Sci11'!$A$3:$N$492,14,FALSE)*100,"")</f>
        <v>31.205673758865249</v>
      </c>
      <c r="AV18" s="101">
        <f>SUM(VLOOKUP(TEXT(A18,"0000"),'Sci11'!$A$3:$N$492,5,FALSE),VLOOKUP(TEXT(A18,"0000"),'Sci11'!$A$3:$N$492,6,FALSE))/VLOOKUP(TEXT(A18,"0000"),'Sci11'!$A$3:$N$492,14,FALSE)*100</f>
        <v>14.184397163120568</v>
      </c>
      <c r="AW18" s="100">
        <f t="shared" si="62"/>
        <v>35.055673758865247</v>
      </c>
      <c r="AX18" s="101">
        <f>IFERROR(AW18/100*VLOOKUP(TEXT(A18,"0000"),'Sci11'!$A$3:$N$492,14,FALSE),"")</f>
        <v>148.28549999999998</v>
      </c>
      <c r="AY18" s="100">
        <f t="shared" si="63"/>
        <v>15.834397163120569</v>
      </c>
      <c r="AZ18" s="101">
        <f>IFERROR(AY18/100*VLOOKUP(TEXT(A18,"0000"),'Sci11'!$A$3:$N$492,14,FALSE),"")</f>
        <v>66.979500000000016</v>
      </c>
      <c r="BA18" s="100">
        <f t="shared" si="14"/>
        <v>45</v>
      </c>
      <c r="BB18" s="101">
        <f>IFERROR(VLOOKUP(BA18,'Criteria Table'!$A$2:$I$102,2,FALSE),"")</f>
        <v>5.5</v>
      </c>
      <c r="BC18" s="101">
        <f t="shared" si="15"/>
        <v>50.5</v>
      </c>
      <c r="BD18" s="82">
        <f>IFERROR(VLOOKUP(A18,ATTx11!$A$2:$N$500,4,FALSE),"")</f>
        <v>96.07</v>
      </c>
      <c r="BE18" s="95">
        <f t="shared" si="16"/>
        <v>0.5</v>
      </c>
      <c r="BF18" s="96">
        <f t="shared" si="17"/>
        <v>96.57</v>
      </c>
      <c r="BG18" s="70">
        <f>IFERROR(VLOOKUP(A18,ATTx11!$A$2:$N$500,11,FALSE),"")</f>
        <v>25</v>
      </c>
      <c r="BH18" s="95">
        <f t="shared" si="18"/>
        <v>22.5</v>
      </c>
      <c r="BI18" s="70">
        <f>IFERROR(VLOOKUP(A18,ATTx11!$A$2:$N$500,12,FALSE),"")</f>
        <v>5</v>
      </c>
      <c r="BJ18" s="97">
        <f t="shared" si="19"/>
        <v>4.5</v>
      </c>
      <c r="BK18" s="84">
        <f>IFERROR(VLOOKUP(A18,ATTx11!$A$2:$N$500,7,FALSE),"")</f>
        <v>22</v>
      </c>
      <c r="BL18" s="97">
        <f t="shared" si="20"/>
        <v>19.8</v>
      </c>
      <c r="BM18" s="84">
        <f>IFERROR(VLOOKUP(A18,ATTx11!$A$2:$N$500,8,FALSE),"")</f>
        <v>5</v>
      </c>
      <c r="BN18" s="95">
        <f t="shared" si="21"/>
        <v>4.5</v>
      </c>
      <c r="BO18" s="95"/>
      <c r="BP18" s="83">
        <f>IFERROR(VLOOKUP(TEXT($A18,"0000"),'AYP11'!$B$3379:$AU$3800,17,FALSE),"")</f>
        <v>0</v>
      </c>
      <c r="BQ18" s="75">
        <f>IFERROR(VLOOKUP(BP18,'Criteria Table'!$A$2:$I$102,2,FALSE),0)</f>
        <v>10</v>
      </c>
      <c r="BR18" s="95">
        <f t="shared" si="22"/>
        <v>10</v>
      </c>
      <c r="BS18" s="83">
        <f>IFERROR(VLOOKUP(TEXT($A18,"0000"),'AYP11'!$B$847:$AU$1268,17,FALSE),"")</f>
        <v>0</v>
      </c>
      <c r="BT18" s="75">
        <f>IFERROR(VLOOKUP(BS18,'Criteria Table'!$A$2:$I$102,2,FALSE),0)</f>
        <v>10</v>
      </c>
      <c r="BU18" s="95">
        <f t="shared" si="23"/>
        <v>10</v>
      </c>
      <c r="BV18" s="83">
        <f>IFERROR(VLOOKUP(TEXT($A18,"0000"),'AYP11'!$B$2113:$AU$2534,17,FALSE),"")</f>
        <v>74</v>
      </c>
      <c r="BW18" s="75">
        <f>IFERROR(VLOOKUP(BV18,'Criteria Table'!$A$2:$I$102,2,FALSE),0)</f>
        <v>2.6</v>
      </c>
      <c r="BX18" s="95">
        <f t="shared" si="24"/>
        <v>77</v>
      </c>
      <c r="BY18" s="83">
        <f>IFERROR(VLOOKUP(TEXT($A18,"0000"),'AYP11'!$B$425:$AU$846,17,FALSE),"")</f>
        <v>0</v>
      </c>
      <c r="BZ18" s="75">
        <f>IFERROR(VLOOKUP(BY18,'Criteria Table'!$A$2:$I$102,2,FALSE),0)</f>
        <v>10</v>
      </c>
      <c r="CA18" s="95">
        <f t="shared" si="25"/>
        <v>10</v>
      </c>
      <c r="CB18" s="83">
        <f>IFERROR(VLOOKUP(TEXT($A18,"0000"),'AYP11'!$B$3:$AU$424,17,FALSE),"")</f>
        <v>0</v>
      </c>
      <c r="CC18" s="95">
        <f>IFERROR(VLOOKUP(CB18,'Criteria Table'!$A$2:$I$102,2,FALSE),0)</f>
        <v>10</v>
      </c>
      <c r="CD18" s="95">
        <f t="shared" si="26"/>
        <v>10</v>
      </c>
      <c r="CE18" s="83">
        <f>IFERROR(VLOOKUP(TEXT($A18,"0000"),'AYP11'!$B$1269:$AU$1690,17,FALSE),"")</f>
        <v>68</v>
      </c>
      <c r="CF18" s="95">
        <f>IFERROR(VLOOKUP(CE18,'Criteria Table'!$A$2:$I$102,2,FALSE),0)</f>
        <v>3.2</v>
      </c>
      <c r="CG18" s="95">
        <f t="shared" si="27"/>
        <v>71</v>
      </c>
      <c r="CH18" s="83">
        <f>IFERROR(VLOOKUP(TEXT($A18,"0000"),'AYP11'!$B$1691:$AU$2112,17,FALSE),"")</f>
        <v>66</v>
      </c>
      <c r="CI18" s="95">
        <f>IFERROR(VLOOKUP(CH18,'Criteria Table'!$A$2:$I$102,2,FALSE),0)</f>
        <v>3.4000000000000004</v>
      </c>
      <c r="CJ18" s="95">
        <f t="shared" si="28"/>
        <v>69</v>
      </c>
      <c r="CK18" s="83">
        <f>IFERROR(VLOOKUP(TEXT($A18,"0000"),'AYP11'!$B$2535:$AU$2956,17,FALSE),"")</f>
        <v>0</v>
      </c>
      <c r="CL18" s="95">
        <f>IFERROR(VLOOKUP(CK18,'Criteria Table'!$A$2:$I$102,2,FALSE),0)</f>
        <v>10</v>
      </c>
      <c r="CM18" s="95">
        <f t="shared" si="29"/>
        <v>10</v>
      </c>
      <c r="CN18" s="76">
        <f>IFERROR(VLOOKUP(TEXT($A18,"0000"),'AYP11'!$B$3379:$AU$3800,23,FALSE),"")</f>
        <v>0</v>
      </c>
      <c r="CO18" s="95">
        <f>IFERROR(VLOOKUP(CN18,'Criteria Table'!$A$2:$I$102,2,FALSE),0)</f>
        <v>10</v>
      </c>
      <c r="CP18" s="95">
        <f t="shared" si="30"/>
        <v>10</v>
      </c>
      <c r="CQ18" s="76">
        <f>IFERROR(VLOOKUP(TEXT($A18,"0000"),'AYP11'!$B$847:$AU$1268,23,FALSE),"")</f>
        <v>0</v>
      </c>
      <c r="CR18" s="95">
        <f>IFERROR(VLOOKUP(CQ18,'Criteria Table'!$A$2:$I$102,2,FALSE),0)</f>
        <v>10</v>
      </c>
      <c r="CS18" s="95">
        <f t="shared" si="31"/>
        <v>10</v>
      </c>
      <c r="CT18" s="76">
        <f>IFERROR(VLOOKUP(TEXT($A18,"0000"),'AYP11'!$B$2113:$AU$2534,23,FALSE),"")</f>
        <v>75</v>
      </c>
      <c r="CU18" s="95">
        <f>IFERROR(VLOOKUP(CT18,'Criteria Table'!$A$2:$I$102,2,FALSE),0)</f>
        <v>2.5</v>
      </c>
      <c r="CV18" s="95">
        <f t="shared" si="32"/>
        <v>78</v>
      </c>
      <c r="CW18" s="76">
        <f>IFERROR(VLOOKUP(TEXT($A18,"0000"),'AYP11'!$B$425:$AU$846,23,FALSE),"")</f>
        <v>0</v>
      </c>
      <c r="CX18" s="95">
        <f>IFERROR(VLOOKUP(CW18,'Criteria Table'!$A$2:$I$102,2,FALSE),0)</f>
        <v>10</v>
      </c>
      <c r="CY18" s="95">
        <f t="shared" si="33"/>
        <v>10</v>
      </c>
      <c r="CZ18" s="76">
        <f>IFERROR(VLOOKUP(TEXT($A18,"0000"),'AYP11'!$B$3:$AU$424,23,FALSE),"")</f>
        <v>0</v>
      </c>
      <c r="DA18" s="95">
        <f>IFERROR(VLOOKUP(CZ18,'Criteria Table'!$A$2:$I$102,2,FALSE),0)</f>
        <v>10</v>
      </c>
      <c r="DB18" s="95">
        <f t="shared" si="34"/>
        <v>10</v>
      </c>
      <c r="DC18" s="76">
        <f>IFERROR(VLOOKUP(TEXT($A18,"0000"),'AYP11'!$B$1269:$AU$1690,23,FALSE),"")</f>
        <v>70</v>
      </c>
      <c r="DD18" s="95">
        <f>IFERROR(VLOOKUP(DC18,'Criteria Table'!$A$2:$I$102,2,FALSE),0)</f>
        <v>3</v>
      </c>
      <c r="DE18" s="95">
        <f t="shared" si="35"/>
        <v>73</v>
      </c>
      <c r="DF18" s="76">
        <f>IFERROR(VLOOKUP(TEXT($A18,"0000"),'AYP11'!$B$1691:$AU$2112,23,FALSE),"")</f>
        <v>72</v>
      </c>
      <c r="DG18" s="95">
        <f>IFERROR(VLOOKUP(DF18,'Criteria Table'!$A$2:$I$102,2,FALSE),0)</f>
        <v>2.8000000000000003</v>
      </c>
      <c r="DH18" s="95">
        <f t="shared" si="36"/>
        <v>75</v>
      </c>
      <c r="DI18" s="76">
        <f>IFERROR(VLOOKUP(TEXT($A18,"0000"),'AYP11'!$B$2535:$AU$2956,23,FALSE),"")</f>
        <v>0</v>
      </c>
      <c r="DJ18" s="95">
        <f>IFERROR(VLOOKUP(DI18,'Criteria Table'!$A$2:$I$102,2,FALSE),0)</f>
        <v>10</v>
      </c>
      <c r="DK18" s="95">
        <f t="shared" si="37"/>
        <v>10</v>
      </c>
      <c r="DL18" s="91">
        <f>IFERROR(VLOOKUP(TEXT($A18,"0000"),'AYP11'!$B$3379:$AU$3800,11,FALSE),"")</f>
        <v>0</v>
      </c>
      <c r="DM18" s="95">
        <f t="shared" si="38"/>
        <v>1</v>
      </c>
      <c r="DN18" s="95" t="str">
        <f t="shared" si="39"/>
        <v/>
      </c>
      <c r="DO18" s="91">
        <f>IFERROR(VLOOKUP(TEXT($A18,"0000"),'AYP11'!$B$847:$AU$1268,11,FALSE),"")</f>
        <v>0</v>
      </c>
      <c r="DP18" s="95">
        <f t="shared" si="40"/>
        <v>1</v>
      </c>
      <c r="DQ18" s="95" t="str">
        <f t="shared" si="41"/>
        <v/>
      </c>
      <c r="DR18" s="91">
        <f>IFERROR(VLOOKUP(TEXT($A18,"0000"),'AYP11'!$B$2113:$AU$2534,11,FALSE),"")</f>
        <v>0</v>
      </c>
      <c r="DS18" s="95">
        <f t="shared" si="42"/>
        <v>1</v>
      </c>
      <c r="DT18" s="95" t="str">
        <f t="shared" si="43"/>
        <v/>
      </c>
      <c r="DU18" s="91">
        <f>IFERROR(VLOOKUP(TEXT($A18,"0000"),'AYP11'!$B$425:$AU$846,11,FALSE),"")</f>
        <v>0</v>
      </c>
      <c r="DV18" s="95">
        <f t="shared" si="44"/>
        <v>1</v>
      </c>
      <c r="DW18" s="95" t="str">
        <f t="shared" si="45"/>
        <v/>
      </c>
      <c r="DX18" s="91">
        <f>IFERROR(VLOOKUP(TEXT($A18,"0000"),'AYP11'!$B$3:$AU$424,11,FALSE),"")</f>
        <v>0</v>
      </c>
      <c r="DY18" s="95">
        <f t="shared" si="46"/>
        <v>1</v>
      </c>
      <c r="DZ18" s="95" t="str">
        <f t="shared" si="47"/>
        <v/>
      </c>
      <c r="EA18" s="91">
        <f>IFERROR(VLOOKUP(TEXT($A18,"0000"),'AYP11'!$B$1269:$AU$1690,11,FALSE),"")</f>
        <v>93</v>
      </c>
      <c r="EB18" s="95">
        <f t="shared" si="48"/>
        <v>0</v>
      </c>
      <c r="EC18" s="95">
        <f t="shared" si="49"/>
        <v>93</v>
      </c>
      <c r="ED18" s="91">
        <f>IFERROR(VLOOKUP(TEXT($A18,"0000"),'AYP11'!$B$1691:$AU$2112,11,FALSE),"")</f>
        <v>91</v>
      </c>
      <c r="EE18" s="95">
        <f t="shared" si="50"/>
        <v>0</v>
      </c>
      <c r="EF18" s="95">
        <f t="shared" si="51"/>
        <v>91</v>
      </c>
      <c r="EG18" s="91">
        <f>IFERROR(VLOOKUP(TEXT($A18,"0000"),'AYP11'!$B$2535:$AU$2956,11,FALSE),"")</f>
        <v>0</v>
      </c>
      <c r="EH18" s="95">
        <f t="shared" si="52"/>
        <v>1</v>
      </c>
      <c r="EI18" s="95" t="str">
        <f t="shared" si="53"/>
        <v/>
      </c>
      <c r="EP18" s="34">
        <v>25</v>
      </c>
      <c r="EQ18" s="102" t="s">
        <v>2002</v>
      </c>
    </row>
    <row r="19" spans="1:147" x14ac:dyDescent="0.25">
      <c r="A19" s="248">
        <v>125</v>
      </c>
      <c r="B19" s="291">
        <f t="shared" si="0"/>
        <v>30.014430014430015</v>
      </c>
      <c r="C19" s="50">
        <f>IFERROR(VLOOKUP(TEXT($A19,"0000"),'R-M11'!$A$2:$AA$500,4,FALSE),0)</f>
        <v>208</v>
      </c>
      <c r="D19" s="291">
        <f t="shared" si="1"/>
        <v>51.803751803751808</v>
      </c>
      <c r="E19" s="98">
        <f>IFERROR(SUM(VLOOKUP(TEXT($A19,"0000"),'R-M11'!$A$2:$AA$500,5,FALSE),VLOOKUP(TEXT($A19,"0000"),'R-M11'!$A$2:$AA$500,6,FALSE)),0)</f>
        <v>359</v>
      </c>
      <c r="F19" s="58">
        <f>IFERROR(VLOOKUP(TEXT($A19,"0000"),'R-M11'!$A$2:$AA$500,14,FALSE),0)</f>
        <v>693</v>
      </c>
      <c r="G19" s="230">
        <f t="shared" si="54"/>
        <v>31.274430014430017</v>
      </c>
      <c r="H19" s="97">
        <f t="shared" si="2"/>
        <v>216.73180000000002</v>
      </c>
      <c r="I19" s="230">
        <f t="shared" si="55"/>
        <v>52.343751803751807</v>
      </c>
      <c r="J19" s="97">
        <f t="shared" si="3"/>
        <v>362.74220000000003</v>
      </c>
      <c r="K19" s="230">
        <f t="shared" si="4"/>
        <v>82</v>
      </c>
      <c r="L19" s="121">
        <f>IFERROR(VLOOKUP(K19,'Criteria Table'!$A$2:$I$102,2,FALSE),"")</f>
        <v>1.8</v>
      </c>
      <c r="M19" s="230">
        <f t="shared" si="5"/>
        <v>83.618181818181824</v>
      </c>
      <c r="N19" s="286">
        <f t="shared" si="6"/>
        <v>28.860028860028859</v>
      </c>
      <c r="O19" s="50">
        <f>IFERROR(VLOOKUP(TEXT($A19,"0000"),'R-M11'!$A$2:$AA$500,17,FALSE),"")</f>
        <v>200</v>
      </c>
      <c r="P19" s="286">
        <f t="shared" si="7"/>
        <v>55.555555555555557</v>
      </c>
      <c r="Q19" s="98">
        <f>IFERROR(SUM(VLOOKUP(TEXT($A19,"0000"),'R-M11'!$A$2:$AA$500,18,FALSE),VLOOKUP(TEXT($A19,"0000"),'R-M11'!$A$2:$AA$500,19,FALSE)),0)</f>
        <v>385</v>
      </c>
      <c r="R19" s="69">
        <f>IFERROR(VLOOKUP(TEXT($A19,"0000"),'R-M11'!$A$2:$AA$500,27,FALSE),0)</f>
        <v>693</v>
      </c>
      <c r="S19" s="121">
        <f t="shared" si="56"/>
        <v>29.98002886002886</v>
      </c>
      <c r="T19" s="70">
        <f t="shared" si="8"/>
        <v>207.76160000000002</v>
      </c>
      <c r="U19" s="121">
        <f t="shared" si="57"/>
        <v>56.035555555555554</v>
      </c>
      <c r="V19" s="70">
        <f t="shared" si="9"/>
        <v>388.32639999999998</v>
      </c>
      <c r="W19" s="121">
        <f t="shared" si="10"/>
        <v>84</v>
      </c>
      <c r="X19" s="124">
        <f>IFERROR(VLOOKUP(W19,'Criteria Table'!$A$2:$I$102,2,FALSE),"")</f>
        <v>1.6</v>
      </c>
      <c r="Y19" s="121">
        <f t="shared" si="11"/>
        <v>86.015584415584414</v>
      </c>
      <c r="Z19" s="92">
        <f>IFERROR(IF(VLOOKUP(A19,'SG11'!$A$3:$AI$500,18,FALSE)="","NA",VLOOKUP(A19,'SG11'!$A$3:$AI$500,18,FALSE)),"")</f>
        <v>74</v>
      </c>
      <c r="AA19" s="75">
        <f>IFERROR(VLOOKUP(Z19,'Criteria Table'!$A$2:$I$102,6,FALSE),"NA")</f>
        <v>5</v>
      </c>
      <c r="AB19" s="95">
        <f t="shared" si="58"/>
        <v>79</v>
      </c>
      <c r="AC19" s="84">
        <f>IFERROR(IF(VLOOKUP(A19,'SG11'!$A$3:$AI$500,19,FALSE)="","NA",VLOOKUP(A19,'SG11'!$A$3:$AI$500,19,FALSE)),"")</f>
        <v>56</v>
      </c>
      <c r="AD19" s="75">
        <f>IFERROR(VLOOKUP(AC19,'Criteria Table'!$A$2:$I$102,6,FALSE),"NA")</f>
        <v>10</v>
      </c>
      <c r="AE19" s="95">
        <f t="shared" si="59"/>
        <v>66</v>
      </c>
      <c r="AF19" s="92">
        <f>IFERROR(IF(VLOOKUP(A19,'SG11'!$A$3:$AI$500,20,FALSE)="","NA",VLOOKUP(A19,'SG11'!$A$3:$AI$500,20,FALSE)),"")</f>
        <v>65</v>
      </c>
      <c r="AG19" s="75">
        <f>IFERROR(VLOOKUP(AF19,'Criteria Table'!$A$2:$I$102,6,FALSE),"NA")</f>
        <v>5</v>
      </c>
      <c r="AH19" s="95">
        <f t="shared" si="60"/>
        <v>70</v>
      </c>
      <c r="AI19" s="84">
        <f>IFERROR(IF(VLOOKUP(A19,'SG11'!$A$3:$AI$500,21,FALSE)="","NA",VLOOKUP(A19,'SG11'!$A$3:$AI$500,21,FALSE)),"")</f>
        <v>61</v>
      </c>
      <c r="AJ19" s="75">
        <f>IFERROR(VLOOKUP(AI19,'Criteria Table'!$A$2:$I$102,6,FALSE),"NA")</f>
        <v>5</v>
      </c>
      <c r="AK19" s="95">
        <f t="shared" si="61"/>
        <v>66</v>
      </c>
      <c r="AL19" s="99">
        <f>IFERROR(VLOOKUP(TEXT(A19,"0000"),'W11'!$A$1:$E$500,4,FALSE)/AP19*100,"")</f>
        <v>99.595141700404852</v>
      </c>
      <c r="AM19" s="97">
        <f>IFERROR(VLOOKUP(TEXT(A19,"0000"),'W11'!$A$1:$E$500,4,FALSE),"")</f>
        <v>246</v>
      </c>
      <c r="AN19" s="99">
        <f t="shared" si="12"/>
        <v>99.595141700404852</v>
      </c>
      <c r="AO19" s="97">
        <f t="shared" si="13"/>
        <v>246</v>
      </c>
      <c r="AP19" s="99">
        <f>IFERROR(VLOOKUP(TEXT(A19,"0000"),'W11'!$A$1:$E$500,5,FALSE),"")</f>
        <v>247</v>
      </c>
      <c r="AQ19" s="97">
        <f>IFERROR(VLOOKUP(ROUND(AL19,0),'Criteria Table'!$A$2:$I$102,4,FALSE),0)</f>
        <v>0</v>
      </c>
      <c r="AR19" s="128"/>
      <c r="AS19" s="95"/>
      <c r="AT19" s="95"/>
      <c r="AU19" s="100">
        <f>IFERROR(VLOOKUP(TEXT(A19,"0000"),'Sci11'!$A$3:$N$492,4,FALSE)/VLOOKUP(TEXT(A19,"0000"),'Sci11'!$A$3:$N$492,14,FALSE)*100,"")</f>
        <v>50.239234449760758</v>
      </c>
      <c r="AV19" s="101">
        <f>SUM(VLOOKUP(TEXT(A19,"0000"),'Sci11'!$A$3:$N$492,5,FALSE),VLOOKUP(TEXT(A19,"0000"),'Sci11'!$A$3:$N$492,6,FALSE))/VLOOKUP(TEXT(A19,"0000"),'Sci11'!$A$3:$N$492,14,FALSE)*100</f>
        <v>24.401913875598087</v>
      </c>
      <c r="AW19" s="100">
        <f t="shared" si="62"/>
        <v>51.989234449760758</v>
      </c>
      <c r="AX19" s="101">
        <f>IFERROR(AW19/100*VLOOKUP(TEXT(A19,"0000"),'Sci11'!$A$3:$N$492,14,FALSE),"")</f>
        <v>108.65749999999998</v>
      </c>
      <c r="AY19" s="100">
        <f t="shared" si="63"/>
        <v>25.151913875598087</v>
      </c>
      <c r="AZ19" s="101">
        <f>IFERROR(AY19/100*VLOOKUP(TEXT(A19,"0000"),'Sci11'!$A$3:$N$492,14,FALSE),"")</f>
        <v>52.567500000000003</v>
      </c>
      <c r="BA19" s="100">
        <f t="shared" si="14"/>
        <v>75</v>
      </c>
      <c r="BB19" s="101">
        <f>IFERROR(VLOOKUP(BA19,'Criteria Table'!$A$2:$I$102,2,FALSE),"")</f>
        <v>2.5</v>
      </c>
      <c r="BC19" s="101">
        <f t="shared" si="15"/>
        <v>77.5</v>
      </c>
      <c r="BD19" s="82">
        <f>IFERROR(VLOOKUP(A19,ATTx11!$A$2:$N$500,4,FALSE),"")</f>
        <v>96.26</v>
      </c>
      <c r="BE19" s="95">
        <f t="shared" si="16"/>
        <v>0.5</v>
      </c>
      <c r="BF19" s="96">
        <f t="shared" si="17"/>
        <v>96.76</v>
      </c>
      <c r="BG19" s="70">
        <f>IFERROR(VLOOKUP(A19,ATTx11!$A$2:$N$500,11,FALSE),"")</f>
        <v>13</v>
      </c>
      <c r="BH19" s="95">
        <f t="shared" si="18"/>
        <v>11.7</v>
      </c>
      <c r="BI19" s="70">
        <f>IFERROR(VLOOKUP(A19,ATTx11!$A$2:$N$500,12,FALSE),"")</f>
        <v>9</v>
      </c>
      <c r="BJ19" s="97">
        <f t="shared" si="19"/>
        <v>8.1</v>
      </c>
      <c r="BK19" s="84">
        <f>IFERROR(VLOOKUP(A19,ATTx11!$A$2:$N$500,7,FALSE),"")</f>
        <v>12</v>
      </c>
      <c r="BL19" s="97">
        <f t="shared" si="20"/>
        <v>10.8</v>
      </c>
      <c r="BM19" s="84">
        <f>IFERROR(VLOOKUP(A19,ATTx11!$A$2:$N$500,8,FALSE),"")</f>
        <v>7</v>
      </c>
      <c r="BN19" s="95">
        <f t="shared" si="21"/>
        <v>6.3</v>
      </c>
      <c r="BO19" s="95"/>
      <c r="BP19" s="83">
        <f>IFERROR(VLOOKUP(TEXT($A19,"0000"),'AYP11'!$B$3379:$AU$3800,17,FALSE),"")</f>
        <v>0</v>
      </c>
      <c r="BQ19" s="75">
        <f>IFERROR(VLOOKUP(BP19,'Criteria Table'!$A$2:$I$102,2,FALSE),0)</f>
        <v>10</v>
      </c>
      <c r="BR19" s="95">
        <f t="shared" si="22"/>
        <v>10</v>
      </c>
      <c r="BS19" s="83">
        <f>IFERROR(VLOOKUP(TEXT($A19,"0000"),'AYP11'!$B$847:$AU$1268,17,FALSE),"")</f>
        <v>0</v>
      </c>
      <c r="BT19" s="75">
        <f>IFERROR(VLOOKUP(BS19,'Criteria Table'!$A$2:$I$102,2,FALSE),0)</f>
        <v>10</v>
      </c>
      <c r="BU19" s="95">
        <f t="shared" si="23"/>
        <v>10</v>
      </c>
      <c r="BV19" s="83">
        <f>IFERROR(VLOOKUP(TEXT($A19,"0000"),'AYP11'!$B$2113:$AU$2534,17,FALSE),"")</f>
        <v>81</v>
      </c>
      <c r="BW19" s="75">
        <f>IFERROR(VLOOKUP(BV19,'Criteria Table'!$A$2:$I$102,2,FALSE),0)</f>
        <v>1.9000000000000001</v>
      </c>
      <c r="BX19" s="95">
        <f t="shared" si="24"/>
        <v>83</v>
      </c>
      <c r="BY19" s="83">
        <f>IFERROR(VLOOKUP(TEXT($A19,"0000"),'AYP11'!$B$425:$AU$846,17,FALSE),"")</f>
        <v>0</v>
      </c>
      <c r="BZ19" s="75">
        <f>IFERROR(VLOOKUP(BY19,'Criteria Table'!$A$2:$I$102,2,FALSE),0)</f>
        <v>10</v>
      </c>
      <c r="CA19" s="95">
        <f t="shared" si="25"/>
        <v>10</v>
      </c>
      <c r="CB19" s="83">
        <f>IFERROR(VLOOKUP(TEXT($A19,"0000"),'AYP11'!$B$3:$AU$424,17,FALSE),"")</f>
        <v>0</v>
      </c>
      <c r="CC19" s="95">
        <f>IFERROR(VLOOKUP(CB19,'Criteria Table'!$A$2:$I$102,2,FALSE),0)</f>
        <v>10</v>
      </c>
      <c r="CD19" s="95">
        <f t="shared" si="26"/>
        <v>10</v>
      </c>
      <c r="CE19" s="83">
        <f>IFERROR(VLOOKUP(TEXT($A19,"0000"),'AYP11'!$B$1269:$AU$1690,17,FALSE),"")</f>
        <v>78</v>
      </c>
      <c r="CF19" s="95">
        <f>IFERROR(VLOOKUP(CE19,'Criteria Table'!$A$2:$I$102,2,FALSE),0)</f>
        <v>2.2000000000000002</v>
      </c>
      <c r="CG19" s="95">
        <f t="shared" si="27"/>
        <v>80</v>
      </c>
      <c r="CH19" s="83">
        <f>IFERROR(VLOOKUP(TEXT($A19,"0000"),'AYP11'!$B$1691:$AU$2112,17,FALSE),"")</f>
        <v>70</v>
      </c>
      <c r="CI19" s="95">
        <f>IFERROR(VLOOKUP(CH19,'Criteria Table'!$A$2:$I$102,2,FALSE),0)</f>
        <v>3</v>
      </c>
      <c r="CJ19" s="95">
        <f t="shared" si="28"/>
        <v>73</v>
      </c>
      <c r="CK19" s="83">
        <f>IFERROR(VLOOKUP(TEXT($A19,"0000"),'AYP11'!$B$2535:$AU$2956,17,FALSE),"")</f>
        <v>0</v>
      </c>
      <c r="CL19" s="95">
        <f>IFERROR(VLOOKUP(CK19,'Criteria Table'!$A$2:$I$102,2,FALSE),0)</f>
        <v>10</v>
      </c>
      <c r="CM19" s="95">
        <f t="shared" si="29"/>
        <v>10</v>
      </c>
      <c r="CN19" s="76">
        <f>IFERROR(VLOOKUP(TEXT($A19,"0000"),'AYP11'!$B$3379:$AU$3800,23,FALSE),"")</f>
        <v>0</v>
      </c>
      <c r="CO19" s="95">
        <f>IFERROR(VLOOKUP(CN19,'Criteria Table'!$A$2:$I$102,2,FALSE),0)</f>
        <v>10</v>
      </c>
      <c r="CP19" s="95">
        <f t="shared" si="30"/>
        <v>10</v>
      </c>
      <c r="CQ19" s="76">
        <f>IFERROR(VLOOKUP(TEXT($A19,"0000"),'AYP11'!$B$847:$AU$1268,23,FALSE),"")</f>
        <v>0</v>
      </c>
      <c r="CR19" s="95">
        <f>IFERROR(VLOOKUP(CQ19,'Criteria Table'!$A$2:$I$102,2,FALSE),0)</f>
        <v>10</v>
      </c>
      <c r="CS19" s="95">
        <f t="shared" si="31"/>
        <v>10</v>
      </c>
      <c r="CT19" s="76">
        <f>IFERROR(VLOOKUP(TEXT($A19,"0000"),'AYP11'!$B$2113:$AU$2534,23,FALSE),"")</f>
        <v>84</v>
      </c>
      <c r="CU19" s="95">
        <f>IFERROR(VLOOKUP(CT19,'Criteria Table'!$A$2:$I$102,2,FALSE),0)</f>
        <v>1.6</v>
      </c>
      <c r="CV19" s="95">
        <f t="shared" si="32"/>
        <v>86</v>
      </c>
      <c r="CW19" s="76">
        <f>IFERROR(VLOOKUP(TEXT($A19,"0000"),'AYP11'!$B$425:$AU$846,23,FALSE),"")</f>
        <v>0</v>
      </c>
      <c r="CX19" s="95">
        <f>IFERROR(VLOOKUP(CW19,'Criteria Table'!$A$2:$I$102,2,FALSE),0)</f>
        <v>10</v>
      </c>
      <c r="CY19" s="95">
        <f t="shared" si="33"/>
        <v>10</v>
      </c>
      <c r="CZ19" s="76">
        <f>IFERROR(VLOOKUP(TEXT($A19,"0000"),'AYP11'!$B$3:$AU$424,23,FALSE),"")</f>
        <v>0</v>
      </c>
      <c r="DA19" s="95">
        <f>IFERROR(VLOOKUP(CZ19,'Criteria Table'!$A$2:$I$102,2,FALSE),0)</f>
        <v>10</v>
      </c>
      <c r="DB19" s="95">
        <f t="shared" si="34"/>
        <v>10</v>
      </c>
      <c r="DC19" s="76">
        <f>IFERROR(VLOOKUP(TEXT($A19,"0000"),'AYP11'!$B$1269:$AU$1690,23,FALSE),"")</f>
        <v>81</v>
      </c>
      <c r="DD19" s="95">
        <f>IFERROR(VLOOKUP(DC19,'Criteria Table'!$A$2:$I$102,2,FALSE),0)</f>
        <v>1.9000000000000001</v>
      </c>
      <c r="DE19" s="95">
        <f t="shared" si="35"/>
        <v>83</v>
      </c>
      <c r="DF19" s="76">
        <f>IFERROR(VLOOKUP(TEXT($A19,"0000"),'AYP11'!$B$1691:$AU$2112,23,FALSE),"")</f>
        <v>78</v>
      </c>
      <c r="DG19" s="95">
        <f>IFERROR(VLOOKUP(DF19,'Criteria Table'!$A$2:$I$102,2,FALSE),0)</f>
        <v>2.2000000000000002</v>
      </c>
      <c r="DH19" s="95">
        <f t="shared" si="36"/>
        <v>80</v>
      </c>
      <c r="DI19" s="76">
        <f>IFERROR(VLOOKUP(TEXT($A19,"0000"),'AYP11'!$B$2535:$AU$2956,23,FALSE),"")</f>
        <v>0</v>
      </c>
      <c r="DJ19" s="95">
        <f>IFERROR(VLOOKUP(DI19,'Criteria Table'!$A$2:$I$102,2,FALSE),0)</f>
        <v>10</v>
      </c>
      <c r="DK19" s="95">
        <f t="shared" si="37"/>
        <v>10</v>
      </c>
      <c r="DL19" s="91">
        <f>IFERROR(VLOOKUP(TEXT($A19,"0000"),'AYP11'!$B$3379:$AU$3800,11,FALSE),"")</f>
        <v>0</v>
      </c>
      <c r="DM19" s="95">
        <f t="shared" si="38"/>
        <v>1</v>
      </c>
      <c r="DN19" s="95" t="str">
        <f t="shared" si="39"/>
        <v/>
      </c>
      <c r="DO19" s="91">
        <f>IFERROR(VLOOKUP(TEXT($A19,"0000"),'AYP11'!$B$847:$AU$1268,11,FALSE),"")</f>
        <v>0</v>
      </c>
      <c r="DP19" s="95">
        <f t="shared" si="40"/>
        <v>1</v>
      </c>
      <c r="DQ19" s="95" t="str">
        <f t="shared" si="41"/>
        <v/>
      </c>
      <c r="DR19" s="91">
        <f>IFERROR(VLOOKUP(TEXT($A19,"0000"),'AYP11'!$B$2113:$AU$2534,11,FALSE),"")</f>
        <v>0</v>
      </c>
      <c r="DS19" s="95">
        <f t="shared" si="42"/>
        <v>1</v>
      </c>
      <c r="DT19" s="95" t="str">
        <f t="shared" si="43"/>
        <v/>
      </c>
      <c r="DU19" s="91">
        <f>IFERROR(VLOOKUP(TEXT($A19,"0000"),'AYP11'!$B$425:$AU$846,11,FALSE),"")</f>
        <v>0</v>
      </c>
      <c r="DV19" s="95">
        <f t="shared" si="44"/>
        <v>1</v>
      </c>
      <c r="DW19" s="95" t="str">
        <f t="shared" si="45"/>
        <v/>
      </c>
      <c r="DX19" s="91">
        <f>IFERROR(VLOOKUP(TEXT($A19,"0000"),'AYP11'!$B$3:$AU$424,11,FALSE),"")</f>
        <v>0</v>
      </c>
      <c r="DY19" s="95">
        <f t="shared" si="46"/>
        <v>1</v>
      </c>
      <c r="DZ19" s="95" t="str">
        <f t="shared" si="47"/>
        <v/>
      </c>
      <c r="EA19" s="91">
        <f>IFERROR(VLOOKUP(TEXT($A19,"0000"),'AYP11'!$B$1269:$AU$1690,11,FALSE),"")</f>
        <v>0</v>
      </c>
      <c r="EB19" s="95">
        <f t="shared" si="48"/>
        <v>1</v>
      </c>
      <c r="EC19" s="95" t="str">
        <f t="shared" si="49"/>
        <v/>
      </c>
      <c r="ED19" s="91">
        <f>IFERROR(VLOOKUP(TEXT($A19,"0000"),'AYP11'!$B$1691:$AU$2112,11,FALSE),"")</f>
        <v>0</v>
      </c>
      <c r="EE19" s="95">
        <f t="shared" si="50"/>
        <v>1</v>
      </c>
      <c r="EF19" s="95" t="str">
        <f t="shared" si="51"/>
        <v/>
      </c>
      <c r="EG19" s="91">
        <f>IFERROR(VLOOKUP(TEXT($A19,"0000"),'AYP11'!$B$2535:$AU$2956,11,FALSE),"")</f>
        <v>0</v>
      </c>
      <c r="EH19" s="95">
        <f t="shared" si="52"/>
        <v>1</v>
      </c>
      <c r="EI19" s="95" t="str">
        <f t="shared" si="53"/>
        <v/>
      </c>
      <c r="EO19" s="34" t="s">
        <v>2016</v>
      </c>
      <c r="EP19" s="34">
        <v>21</v>
      </c>
      <c r="EQ19" s="102" t="s">
        <v>1996</v>
      </c>
    </row>
    <row r="20" spans="1:147" x14ac:dyDescent="0.25">
      <c r="A20" s="248">
        <v>161</v>
      </c>
      <c r="B20" s="291">
        <f t="shared" si="0"/>
        <v>31.481481481481481</v>
      </c>
      <c r="C20" s="50">
        <f>IFERROR(VLOOKUP(TEXT($A20,"0000"),'R-M11'!$A$2:$AA$500,4,FALSE),0)</f>
        <v>51</v>
      </c>
      <c r="D20" s="291">
        <f t="shared" si="1"/>
        <v>22.222222222222221</v>
      </c>
      <c r="E20" s="98">
        <f>IFERROR(SUM(VLOOKUP(TEXT($A20,"0000"),'R-M11'!$A$2:$AA$500,5,FALSE),VLOOKUP(TEXT($A20,"0000"),'R-M11'!$A$2:$AA$500,6,FALSE)),0)</f>
        <v>36</v>
      </c>
      <c r="F20" s="58">
        <f>IFERROR(VLOOKUP(TEXT($A20,"0000"),'R-M11'!$A$2:$AA$500,14,FALSE),0)</f>
        <v>162</v>
      </c>
      <c r="G20" s="230">
        <f t="shared" si="54"/>
        <v>34.70148148148148</v>
      </c>
      <c r="H20" s="97">
        <f t="shared" si="2"/>
        <v>56.216399999999993</v>
      </c>
      <c r="I20" s="230">
        <f t="shared" si="55"/>
        <v>23.60222222222222</v>
      </c>
      <c r="J20" s="97">
        <f t="shared" si="3"/>
        <v>38.235599999999998</v>
      </c>
      <c r="K20" s="230">
        <f t="shared" si="4"/>
        <v>54</v>
      </c>
      <c r="L20" s="121">
        <f>IFERROR(VLOOKUP(K20,'Criteria Table'!$A$2:$I$102,2,FALSE),"")</f>
        <v>4.6000000000000005</v>
      </c>
      <c r="M20" s="230">
        <f t="shared" si="5"/>
        <v>58.303703703703704</v>
      </c>
      <c r="N20" s="286">
        <f t="shared" si="6"/>
        <v>40.74074074074074</v>
      </c>
      <c r="O20" s="50">
        <f>IFERROR(VLOOKUP(TEXT($A20,"0000"),'R-M11'!$A$2:$AA$500,17,FALSE),"")</f>
        <v>66</v>
      </c>
      <c r="P20" s="286">
        <f t="shared" si="7"/>
        <v>32.098765432098766</v>
      </c>
      <c r="Q20" s="98">
        <f>IFERROR(SUM(VLOOKUP(TEXT($A20,"0000"),'R-M11'!$A$2:$AA$500,18,FALSE),VLOOKUP(TEXT($A20,"0000"),'R-M11'!$A$2:$AA$500,19,FALSE)),0)</f>
        <v>52</v>
      </c>
      <c r="R20" s="69">
        <f>IFERROR(VLOOKUP(TEXT($A20,"0000"),'R-M11'!$A$2:$AA$500,27,FALSE),0)</f>
        <v>162</v>
      </c>
      <c r="S20" s="121">
        <f t="shared" si="56"/>
        <v>42.630740740740741</v>
      </c>
      <c r="T20" s="70">
        <f t="shared" si="8"/>
        <v>69.061800000000005</v>
      </c>
      <c r="U20" s="121">
        <f t="shared" si="57"/>
        <v>32.908765432098768</v>
      </c>
      <c r="V20" s="70">
        <f t="shared" si="9"/>
        <v>53.312200000000004</v>
      </c>
      <c r="W20" s="121">
        <f t="shared" si="10"/>
        <v>73</v>
      </c>
      <c r="X20" s="124">
        <f>IFERROR(VLOOKUP(W20,'Criteria Table'!$A$2:$I$102,2,FALSE),"")</f>
        <v>2.7</v>
      </c>
      <c r="Y20" s="121">
        <f t="shared" si="11"/>
        <v>75.539506172839509</v>
      </c>
      <c r="Z20" s="92" t="str">
        <f>IFERROR(IF(VLOOKUP(A20,'SG11'!$A$3:$AI$500,18,FALSE)="","NA",VLOOKUP(A20,'SG11'!$A$3:$AI$500,18,FALSE)),"")</f>
        <v/>
      </c>
      <c r="AA20" s="75" t="str">
        <f>IFERROR(VLOOKUP(Z20,'Criteria Table'!$A$2:$I$102,6,FALSE),"NA")</f>
        <v>NA</v>
      </c>
      <c r="AB20" s="95">
        <f t="shared" si="58"/>
        <v>0</v>
      </c>
      <c r="AC20" s="84" t="str">
        <f>IFERROR(IF(VLOOKUP(A20,'SG11'!$A$3:$AI$500,19,FALSE)="","NA",VLOOKUP(A20,'SG11'!$A$3:$AI$500,19,FALSE)),"")</f>
        <v/>
      </c>
      <c r="AD20" s="75" t="str">
        <f>IFERROR(VLOOKUP(AC20,'Criteria Table'!$A$2:$I$102,6,FALSE),"NA")</f>
        <v>NA</v>
      </c>
      <c r="AE20" s="95">
        <f t="shared" si="59"/>
        <v>0</v>
      </c>
      <c r="AF20" s="92" t="str">
        <f>IFERROR(IF(VLOOKUP(A20,'SG11'!$A$3:$AI$500,20,FALSE)="","NA",VLOOKUP(A20,'SG11'!$A$3:$AI$500,20,FALSE)),"")</f>
        <v/>
      </c>
      <c r="AG20" s="75" t="str">
        <f>IFERROR(VLOOKUP(AF20,'Criteria Table'!$A$2:$I$102,6,FALSE),"NA")</f>
        <v>NA</v>
      </c>
      <c r="AH20" s="95">
        <f t="shared" si="60"/>
        <v>0</v>
      </c>
      <c r="AI20" s="84" t="str">
        <f>IFERROR(IF(VLOOKUP(A20,'SG11'!$A$3:$AI$500,21,FALSE)="","NA",VLOOKUP(A20,'SG11'!$A$3:$AI$500,21,FALSE)),"")</f>
        <v/>
      </c>
      <c r="AJ20" s="75" t="str">
        <f>IFERROR(VLOOKUP(AI20,'Criteria Table'!$A$2:$I$102,6,FALSE),"NA")</f>
        <v>NA</v>
      </c>
      <c r="AK20" s="95">
        <f t="shared" si="61"/>
        <v>0</v>
      </c>
      <c r="AL20" s="99" t="str">
        <f>IFERROR(VLOOKUP(TEXT(A20,"0000"),'W11'!$A$1:$E$500,4,FALSE)/AP20*100,"")</f>
        <v/>
      </c>
      <c r="AM20" s="97" t="str">
        <f>IFERROR(VLOOKUP(TEXT(A20,"0000"),'W11'!$A$1:$E$500,4,FALSE),"")</f>
        <v/>
      </c>
      <c r="AN20" s="99" t="str">
        <f t="shared" si="12"/>
        <v/>
      </c>
      <c r="AO20" s="97" t="str">
        <f t="shared" si="13"/>
        <v/>
      </c>
      <c r="AP20" s="99" t="str">
        <f>IFERROR(VLOOKUP(TEXT(A20,"0000"),'W11'!$A$1:$E$500,5,FALSE),"")</f>
        <v/>
      </c>
      <c r="AQ20" s="97">
        <f>IFERROR(VLOOKUP(ROUND(AL20,0),'Criteria Table'!$A$2:$I$102,4,FALSE),0)</f>
        <v>0</v>
      </c>
      <c r="AR20" s="128"/>
      <c r="AS20" s="95"/>
      <c r="AT20" s="95"/>
      <c r="AU20" s="100" t="str">
        <f>IFERROR(VLOOKUP(TEXT(A20,"0000"),'Sci11'!$A$3:$N$492,4,FALSE)/VLOOKUP(TEXT(A20,"0000"),'Sci11'!$A$3:$N$492,14,FALSE)*100,"")</f>
        <v/>
      </c>
      <c r="AV20" s="101" t="e">
        <f>SUM(VLOOKUP(TEXT(A20,"0000"),'Sci11'!$A$3:$N$492,5,FALSE),VLOOKUP(TEXT(A20,"0000"),'Sci11'!$A$3:$N$492,6,FALSE))/VLOOKUP(TEXT(A20,"0000"),'Sci11'!$A$3:$N$492,14,FALSE)*100</f>
        <v>#N/A</v>
      </c>
      <c r="AW20" s="100" t="str">
        <f t="shared" si="62"/>
        <v/>
      </c>
      <c r="AX20" s="101" t="str">
        <f>IFERROR(AW20/100*VLOOKUP(TEXT(A20,"0000"),'Sci11'!$A$3:$N$492,14,FALSE),"")</f>
        <v/>
      </c>
      <c r="AY20" s="100" t="str">
        <f t="shared" si="63"/>
        <v/>
      </c>
      <c r="AZ20" s="101" t="str">
        <f>IFERROR(AY20/100*VLOOKUP(TEXT(A20,"0000"),'Sci11'!$A$3:$N$492,14,FALSE),"")</f>
        <v/>
      </c>
      <c r="BA20" s="100" t="str">
        <f t="shared" si="14"/>
        <v/>
      </c>
      <c r="BB20" s="101" t="str">
        <f>IFERROR(VLOOKUP(BA20,'Criteria Table'!$A$2:$I$102,2,FALSE),"")</f>
        <v/>
      </c>
      <c r="BC20" s="101">
        <f t="shared" si="15"/>
        <v>0</v>
      </c>
      <c r="BD20" s="82">
        <f>IFERROR(VLOOKUP(A20,ATTx11!$A$2:$N$500,4,FALSE),"")</f>
        <v>94.57</v>
      </c>
      <c r="BE20" s="95">
        <f t="shared" si="16"/>
        <v>0.5</v>
      </c>
      <c r="BF20" s="96">
        <f t="shared" si="17"/>
        <v>95.07</v>
      </c>
      <c r="BG20" s="70">
        <f>IFERROR(VLOOKUP(A20,ATTx11!$A$2:$N$500,11,FALSE),"")</f>
        <v>0</v>
      </c>
      <c r="BH20" s="95">
        <f t="shared" si="18"/>
        <v>0</v>
      </c>
      <c r="BI20" s="70">
        <f>IFERROR(VLOOKUP(A20,ATTx11!$A$2:$N$500,12,FALSE),"")</f>
        <v>30</v>
      </c>
      <c r="BJ20" s="97">
        <f t="shared" si="19"/>
        <v>27</v>
      </c>
      <c r="BK20" s="84">
        <f>IFERROR(VLOOKUP(A20,ATTx11!$A$2:$N$500,7,FALSE),"")</f>
        <v>0</v>
      </c>
      <c r="BL20" s="97">
        <f t="shared" si="20"/>
        <v>0</v>
      </c>
      <c r="BM20" s="84">
        <f>IFERROR(VLOOKUP(A20,ATTx11!$A$2:$N$500,8,FALSE),"")</f>
        <v>23</v>
      </c>
      <c r="BN20" s="95">
        <f t="shared" si="21"/>
        <v>20.7</v>
      </c>
      <c r="BO20" s="95"/>
      <c r="BP20" s="83">
        <f>IFERROR(VLOOKUP(TEXT($A20,"0000"),'AYP11'!$B$3379:$AU$3800,17,FALSE),"")</f>
        <v>0</v>
      </c>
      <c r="BQ20" s="75">
        <f>IFERROR(VLOOKUP(BP20,'Criteria Table'!$A$2:$I$102,2,FALSE),0)</f>
        <v>10</v>
      </c>
      <c r="BR20" s="95">
        <f t="shared" si="22"/>
        <v>10</v>
      </c>
      <c r="BS20" s="83">
        <f>IFERROR(VLOOKUP(TEXT($A20,"0000"),'AYP11'!$B$847:$AU$1268,17,FALSE),"")</f>
        <v>0</v>
      </c>
      <c r="BT20" s="75">
        <f>IFERROR(VLOOKUP(BS20,'Criteria Table'!$A$2:$I$102,2,FALSE),0)</f>
        <v>10</v>
      </c>
      <c r="BU20" s="95">
        <f t="shared" si="23"/>
        <v>10</v>
      </c>
      <c r="BV20" s="83">
        <f>IFERROR(VLOOKUP(TEXT($A20,"0000"),'AYP11'!$B$2113:$AU$2534,17,FALSE),"")</f>
        <v>54</v>
      </c>
      <c r="BW20" s="75">
        <f>IFERROR(VLOOKUP(BV20,'Criteria Table'!$A$2:$I$102,2,FALSE),0)</f>
        <v>4.6000000000000005</v>
      </c>
      <c r="BX20" s="95">
        <f t="shared" si="24"/>
        <v>59</v>
      </c>
      <c r="BY20" s="83">
        <f>IFERROR(VLOOKUP(TEXT($A20,"0000"),'AYP11'!$B$425:$AU$846,17,FALSE),"")</f>
        <v>0</v>
      </c>
      <c r="BZ20" s="75">
        <f>IFERROR(VLOOKUP(BY20,'Criteria Table'!$A$2:$I$102,2,FALSE),0)</f>
        <v>10</v>
      </c>
      <c r="CA20" s="95">
        <f t="shared" si="25"/>
        <v>10</v>
      </c>
      <c r="CB20" s="83">
        <f>IFERROR(VLOOKUP(TEXT($A20,"0000"),'AYP11'!$B$3:$AU$424,17,FALSE),"")</f>
        <v>0</v>
      </c>
      <c r="CC20" s="95">
        <f>IFERROR(VLOOKUP(CB20,'Criteria Table'!$A$2:$I$102,2,FALSE),0)</f>
        <v>10</v>
      </c>
      <c r="CD20" s="95">
        <f t="shared" si="26"/>
        <v>10</v>
      </c>
      <c r="CE20" s="83">
        <f>IFERROR(VLOOKUP(TEXT($A20,"0000"),'AYP11'!$B$1269:$AU$1690,17,FALSE),"")</f>
        <v>51</v>
      </c>
      <c r="CF20" s="95">
        <f>IFERROR(VLOOKUP(CE20,'Criteria Table'!$A$2:$I$102,2,FALSE),0)</f>
        <v>4.9000000000000004</v>
      </c>
      <c r="CG20" s="95">
        <f t="shared" si="27"/>
        <v>56</v>
      </c>
      <c r="CH20" s="83">
        <f>IFERROR(VLOOKUP(TEXT($A20,"0000"),'AYP11'!$B$1691:$AU$2112,17,FALSE),"")</f>
        <v>47</v>
      </c>
      <c r="CI20" s="95">
        <f>IFERROR(VLOOKUP(CH20,'Criteria Table'!$A$2:$I$102,2,FALSE),0)</f>
        <v>5.3000000000000007</v>
      </c>
      <c r="CJ20" s="95">
        <f t="shared" si="28"/>
        <v>52</v>
      </c>
      <c r="CK20" s="83">
        <f>IFERROR(VLOOKUP(TEXT($A20,"0000"),'AYP11'!$B$2535:$AU$2956,17,FALSE),"")</f>
        <v>0</v>
      </c>
      <c r="CL20" s="95">
        <f>IFERROR(VLOOKUP(CK20,'Criteria Table'!$A$2:$I$102,2,FALSE),0)</f>
        <v>10</v>
      </c>
      <c r="CM20" s="95">
        <f t="shared" si="29"/>
        <v>10</v>
      </c>
      <c r="CN20" s="76">
        <f>IFERROR(VLOOKUP(TEXT($A20,"0000"),'AYP11'!$B$3379:$AU$3800,23,FALSE),"")</f>
        <v>0</v>
      </c>
      <c r="CO20" s="95">
        <f>IFERROR(VLOOKUP(CN20,'Criteria Table'!$A$2:$I$102,2,FALSE),0)</f>
        <v>10</v>
      </c>
      <c r="CP20" s="95">
        <f t="shared" si="30"/>
        <v>10</v>
      </c>
      <c r="CQ20" s="76">
        <f>IFERROR(VLOOKUP(TEXT($A20,"0000"),'AYP11'!$B$847:$AU$1268,23,FALSE),"")</f>
        <v>0</v>
      </c>
      <c r="CR20" s="95">
        <f>IFERROR(VLOOKUP(CQ20,'Criteria Table'!$A$2:$I$102,2,FALSE),0)</f>
        <v>10</v>
      </c>
      <c r="CS20" s="95">
        <f t="shared" si="31"/>
        <v>10</v>
      </c>
      <c r="CT20" s="76">
        <f>IFERROR(VLOOKUP(TEXT($A20,"0000"),'AYP11'!$B$2113:$AU$2534,23,FALSE),"")</f>
        <v>74</v>
      </c>
      <c r="CU20" s="95">
        <f>IFERROR(VLOOKUP(CT20,'Criteria Table'!$A$2:$I$102,2,FALSE),0)</f>
        <v>2.6</v>
      </c>
      <c r="CV20" s="95">
        <f t="shared" si="32"/>
        <v>77</v>
      </c>
      <c r="CW20" s="76">
        <f>IFERROR(VLOOKUP(TEXT($A20,"0000"),'AYP11'!$B$425:$AU$846,23,FALSE),"")</f>
        <v>0</v>
      </c>
      <c r="CX20" s="95">
        <f>IFERROR(VLOOKUP(CW20,'Criteria Table'!$A$2:$I$102,2,FALSE),0)</f>
        <v>10</v>
      </c>
      <c r="CY20" s="95">
        <f t="shared" si="33"/>
        <v>10</v>
      </c>
      <c r="CZ20" s="76">
        <f>IFERROR(VLOOKUP(TEXT($A20,"0000"),'AYP11'!$B$3:$AU$424,23,FALSE),"")</f>
        <v>0</v>
      </c>
      <c r="DA20" s="95">
        <f>IFERROR(VLOOKUP(CZ20,'Criteria Table'!$A$2:$I$102,2,FALSE),0)</f>
        <v>10</v>
      </c>
      <c r="DB20" s="95">
        <f t="shared" si="34"/>
        <v>10</v>
      </c>
      <c r="DC20" s="76">
        <f>IFERROR(VLOOKUP(TEXT($A20,"0000"),'AYP11'!$B$1269:$AU$1690,23,FALSE),"")</f>
        <v>72</v>
      </c>
      <c r="DD20" s="95">
        <f>IFERROR(VLOOKUP(DC20,'Criteria Table'!$A$2:$I$102,2,FALSE),0)</f>
        <v>2.8000000000000003</v>
      </c>
      <c r="DE20" s="95">
        <f t="shared" si="35"/>
        <v>75</v>
      </c>
      <c r="DF20" s="76">
        <f>IFERROR(VLOOKUP(TEXT($A20,"0000"),'AYP11'!$B$1691:$AU$2112,23,FALSE),"")</f>
        <v>77</v>
      </c>
      <c r="DG20" s="95">
        <f>IFERROR(VLOOKUP(DF20,'Criteria Table'!$A$2:$I$102,2,FALSE),0)</f>
        <v>2.3000000000000003</v>
      </c>
      <c r="DH20" s="95">
        <f t="shared" si="36"/>
        <v>79</v>
      </c>
      <c r="DI20" s="76">
        <f>IFERROR(VLOOKUP(TEXT($A20,"0000"),'AYP11'!$B$2535:$AU$2956,23,FALSE),"")</f>
        <v>0</v>
      </c>
      <c r="DJ20" s="95">
        <f>IFERROR(VLOOKUP(DI20,'Criteria Table'!$A$2:$I$102,2,FALSE),0)</f>
        <v>10</v>
      </c>
      <c r="DK20" s="95">
        <f t="shared" si="37"/>
        <v>10</v>
      </c>
      <c r="DL20" s="91">
        <f>IFERROR(VLOOKUP(TEXT($A20,"0000"),'AYP11'!$B$3379:$AU$3800,11,FALSE),"")</f>
        <v>0</v>
      </c>
      <c r="DM20" s="95">
        <f t="shared" si="38"/>
        <v>1</v>
      </c>
      <c r="DN20" s="95" t="str">
        <f t="shared" si="39"/>
        <v/>
      </c>
      <c r="DO20" s="91">
        <f>IFERROR(VLOOKUP(TEXT($A20,"0000"),'AYP11'!$B$847:$AU$1268,11,FALSE),"")</f>
        <v>0</v>
      </c>
      <c r="DP20" s="95">
        <f t="shared" si="40"/>
        <v>1</v>
      </c>
      <c r="DQ20" s="95" t="str">
        <f t="shared" si="41"/>
        <v/>
      </c>
      <c r="DR20" s="91">
        <f>IFERROR(VLOOKUP(TEXT($A20,"0000"),'AYP11'!$B$2113:$AU$2534,11,FALSE),"")</f>
        <v>0</v>
      </c>
      <c r="DS20" s="95">
        <f t="shared" si="42"/>
        <v>1</v>
      </c>
      <c r="DT20" s="95" t="str">
        <f t="shared" si="43"/>
        <v/>
      </c>
      <c r="DU20" s="91">
        <f>IFERROR(VLOOKUP(TEXT($A20,"0000"),'AYP11'!$B$425:$AU$846,11,FALSE),"")</f>
        <v>0</v>
      </c>
      <c r="DV20" s="95">
        <f t="shared" si="44"/>
        <v>1</v>
      </c>
      <c r="DW20" s="95" t="str">
        <f t="shared" si="45"/>
        <v/>
      </c>
      <c r="DX20" s="91">
        <f>IFERROR(VLOOKUP(TEXT($A20,"0000"),'AYP11'!$B$3:$AU$424,11,FALSE),"")</f>
        <v>0</v>
      </c>
      <c r="DY20" s="95">
        <f t="shared" si="46"/>
        <v>1</v>
      </c>
      <c r="DZ20" s="95" t="str">
        <f t="shared" si="47"/>
        <v/>
      </c>
      <c r="EA20" s="91">
        <f>IFERROR(VLOOKUP(TEXT($A20,"0000"),'AYP11'!$B$1269:$AU$1690,11,FALSE),"")</f>
        <v>0</v>
      </c>
      <c r="EB20" s="95">
        <f t="shared" si="48"/>
        <v>1</v>
      </c>
      <c r="EC20" s="95" t="str">
        <f t="shared" si="49"/>
        <v/>
      </c>
      <c r="ED20" s="91">
        <f>IFERROR(VLOOKUP(TEXT($A20,"0000"),'AYP11'!$B$1691:$AU$2112,11,FALSE),"")</f>
        <v>0</v>
      </c>
      <c r="EE20" s="95">
        <f t="shared" si="50"/>
        <v>1</v>
      </c>
      <c r="EF20" s="95" t="str">
        <f t="shared" si="51"/>
        <v/>
      </c>
      <c r="EG20" s="91">
        <f>IFERROR(VLOOKUP(TEXT($A20,"0000"),'AYP11'!$B$2535:$AU$2956,11,FALSE),"")</f>
        <v>0</v>
      </c>
      <c r="EH20" s="95">
        <f t="shared" si="52"/>
        <v>1</v>
      </c>
      <c r="EI20" s="95" t="str">
        <f t="shared" si="53"/>
        <v/>
      </c>
      <c r="EP20" s="34">
        <v>109</v>
      </c>
      <c r="EQ20" s="102" t="s">
        <v>1332</v>
      </c>
    </row>
    <row r="21" spans="1:147" x14ac:dyDescent="0.25">
      <c r="A21" s="248">
        <v>201</v>
      </c>
      <c r="B21" s="291">
        <f t="shared" si="0"/>
        <v>29.946524064171122</v>
      </c>
      <c r="C21" s="50">
        <f>IFERROR(VLOOKUP(TEXT($A21,"0000"),'R-M11'!$A$2:$AA$500,4,FALSE),0)</f>
        <v>56</v>
      </c>
      <c r="D21" s="291">
        <f t="shared" si="1"/>
        <v>43.315508021390379</v>
      </c>
      <c r="E21" s="98">
        <f>IFERROR(SUM(VLOOKUP(TEXT($A21,"0000"),'R-M11'!$A$2:$AA$500,5,FALSE),VLOOKUP(TEXT($A21,"0000"),'R-M11'!$A$2:$AA$500,6,FALSE)),0)</f>
        <v>81</v>
      </c>
      <c r="F21" s="58">
        <f>IFERROR(VLOOKUP(TEXT($A21,"0000"),'R-M11'!$A$2:$AA$500,14,FALSE),0)</f>
        <v>187</v>
      </c>
      <c r="G21" s="230">
        <f t="shared" si="54"/>
        <v>31.836524064171122</v>
      </c>
      <c r="H21" s="97">
        <f t="shared" si="2"/>
        <v>59.534300000000002</v>
      </c>
      <c r="I21" s="230">
        <f t="shared" si="55"/>
        <v>44.125508021390381</v>
      </c>
      <c r="J21" s="97">
        <f t="shared" si="3"/>
        <v>82.514700000000005</v>
      </c>
      <c r="K21" s="230">
        <f t="shared" si="4"/>
        <v>73</v>
      </c>
      <c r="L21" s="121">
        <f>IFERROR(VLOOKUP(K21,'Criteria Table'!$A$2:$I$102,2,FALSE),"")</f>
        <v>2.7</v>
      </c>
      <c r="M21" s="230">
        <f t="shared" si="5"/>
        <v>75.962032085561503</v>
      </c>
      <c r="N21" s="286">
        <f t="shared" si="6"/>
        <v>27.659574468085108</v>
      </c>
      <c r="O21" s="50">
        <f>IFERROR(VLOOKUP(TEXT($A21,"0000"),'R-M11'!$A$2:$AA$500,17,FALSE),"")</f>
        <v>52</v>
      </c>
      <c r="P21" s="286">
        <f t="shared" si="7"/>
        <v>52.659574468085104</v>
      </c>
      <c r="Q21" s="98">
        <f>IFERROR(SUM(VLOOKUP(TEXT($A21,"0000"),'R-M11'!$A$2:$AA$500,18,FALSE),VLOOKUP(TEXT($A21,"0000"),'R-M11'!$A$2:$AA$500,19,FALSE)),0)</f>
        <v>99</v>
      </c>
      <c r="R21" s="69">
        <f>IFERROR(VLOOKUP(TEXT($A21,"0000"),'R-M11'!$A$2:$AA$500,27,FALSE),0)</f>
        <v>188</v>
      </c>
      <c r="S21" s="121">
        <f t="shared" si="56"/>
        <v>29.059574468085106</v>
      </c>
      <c r="T21" s="70">
        <f t="shared" si="8"/>
        <v>54.632000000000005</v>
      </c>
      <c r="U21" s="121">
        <f t="shared" si="57"/>
        <v>53.259574468085106</v>
      </c>
      <c r="V21" s="70">
        <f t="shared" si="9"/>
        <v>100.12799999999999</v>
      </c>
      <c r="W21" s="121">
        <f t="shared" si="10"/>
        <v>80</v>
      </c>
      <c r="X21" s="124">
        <f>IFERROR(VLOOKUP(W21,'Criteria Table'!$A$2:$I$102,2,FALSE),"")</f>
        <v>2</v>
      </c>
      <c r="Y21" s="121">
        <f t="shared" si="11"/>
        <v>82.319148936170208</v>
      </c>
      <c r="Z21" s="92">
        <f>IFERROR(IF(VLOOKUP(A21,'SG11'!$A$3:$AI$500,18,FALSE)="","NA",VLOOKUP(A21,'SG11'!$A$3:$AI$500,18,FALSE)),"")</f>
        <v>56</v>
      </c>
      <c r="AA21" s="75">
        <f>IFERROR(VLOOKUP(Z21,'Criteria Table'!$A$2:$I$102,6,FALSE),"NA")</f>
        <v>10</v>
      </c>
      <c r="AB21" s="95">
        <f t="shared" si="58"/>
        <v>66</v>
      </c>
      <c r="AC21" s="84">
        <f>IFERROR(IF(VLOOKUP(A21,'SG11'!$A$3:$AI$500,19,FALSE)="","NA",VLOOKUP(A21,'SG11'!$A$3:$AI$500,19,FALSE)),"")</f>
        <v>62</v>
      </c>
      <c r="AD21" s="75">
        <f>IFERROR(VLOOKUP(AC21,'Criteria Table'!$A$2:$I$102,6,FALSE),"NA")</f>
        <v>5</v>
      </c>
      <c r="AE21" s="95">
        <f t="shared" si="59"/>
        <v>67</v>
      </c>
      <c r="AF21" s="92">
        <f>IFERROR(IF(VLOOKUP(A21,'SG11'!$A$3:$AI$500,20,FALSE)="","NA",VLOOKUP(A21,'SG11'!$A$3:$AI$500,20,FALSE)),"")</f>
        <v>37</v>
      </c>
      <c r="AG21" s="75">
        <f>IFERROR(VLOOKUP(AF21,'Criteria Table'!$A$2:$I$102,6,FALSE),"NA")</f>
        <v>10</v>
      </c>
      <c r="AH21" s="95">
        <f t="shared" si="60"/>
        <v>47</v>
      </c>
      <c r="AI21" s="84">
        <f>IFERROR(IF(VLOOKUP(A21,'SG11'!$A$3:$AI$500,21,FALSE)="","NA",VLOOKUP(A21,'SG11'!$A$3:$AI$500,21,FALSE)),"")</f>
        <v>60</v>
      </c>
      <c r="AJ21" s="75">
        <f>IFERROR(VLOOKUP(AI21,'Criteria Table'!$A$2:$I$102,6,FALSE),"NA")</f>
        <v>10</v>
      </c>
      <c r="AK21" s="95">
        <f t="shared" si="61"/>
        <v>70</v>
      </c>
      <c r="AL21" s="99">
        <f>IFERROR(VLOOKUP(TEXT(A21,"0000"),'W11'!$A$1:$E$500,4,FALSE)/AP21*100,"")</f>
        <v>96.774193548387103</v>
      </c>
      <c r="AM21" s="97">
        <f>IFERROR(VLOOKUP(TEXT(A21,"0000"),'W11'!$A$1:$E$500,4,FALSE),"")</f>
        <v>60</v>
      </c>
      <c r="AN21" s="99">
        <f t="shared" si="12"/>
        <v>96.774193548387103</v>
      </c>
      <c r="AO21" s="97">
        <f t="shared" si="13"/>
        <v>60</v>
      </c>
      <c r="AP21" s="99">
        <f>IFERROR(VLOOKUP(TEXT(A21,"0000"),'W11'!$A$1:$E$500,5,FALSE),"")</f>
        <v>62</v>
      </c>
      <c r="AQ21" s="97">
        <f>IFERROR(VLOOKUP(ROUND(AL21,0),'Criteria Table'!$A$2:$I$102,4,FALSE),0)</f>
        <v>0</v>
      </c>
      <c r="AR21" s="128"/>
      <c r="AS21" s="95"/>
      <c r="AT21" s="95"/>
      <c r="AU21" s="100">
        <f>IFERROR(VLOOKUP(TEXT(A21,"0000"),'Sci11'!$A$3:$N$492,4,FALSE)/VLOOKUP(TEXT(A21,"0000"),'Sci11'!$A$3:$N$492,14,FALSE)*100,"")</f>
        <v>38.095238095238095</v>
      </c>
      <c r="AV21" s="101">
        <f>SUM(VLOOKUP(TEXT(A21,"0000"),'Sci11'!$A$3:$N$492,5,FALSE),VLOOKUP(TEXT(A21,"0000"),'Sci11'!$A$3:$N$492,6,FALSE))/VLOOKUP(TEXT(A21,"0000"),'Sci11'!$A$3:$N$492,14,FALSE)*100</f>
        <v>38.095238095238095</v>
      </c>
      <c r="AW21" s="100">
        <f t="shared" si="62"/>
        <v>39.775238095238095</v>
      </c>
      <c r="AX21" s="101">
        <f>IFERROR(AW21/100*VLOOKUP(TEXT(A21,"0000"),'Sci11'!$A$3:$N$492,14,FALSE),"")</f>
        <v>25.058400000000002</v>
      </c>
      <c r="AY21" s="100">
        <f t="shared" si="63"/>
        <v>38.815238095238094</v>
      </c>
      <c r="AZ21" s="101">
        <f>IFERROR(AY21/100*VLOOKUP(TEXT(A21,"0000"),'Sci11'!$A$3:$N$492,14,FALSE),"")</f>
        <v>24.453599999999998</v>
      </c>
      <c r="BA21" s="100">
        <f t="shared" si="14"/>
        <v>76</v>
      </c>
      <c r="BB21" s="101">
        <f>IFERROR(VLOOKUP(BA21,'Criteria Table'!$A$2:$I$102,2,FALSE),"")</f>
        <v>2.4000000000000004</v>
      </c>
      <c r="BC21" s="101">
        <f t="shared" si="15"/>
        <v>78.400000000000006</v>
      </c>
      <c r="BD21" s="82">
        <f>IFERROR(VLOOKUP(A21,ATTx11!$A$2:$N$500,4,FALSE),"")</f>
        <v>96.69</v>
      </c>
      <c r="BE21" s="95">
        <f t="shared" si="16"/>
        <v>0.5</v>
      </c>
      <c r="BF21" s="96">
        <f t="shared" si="17"/>
        <v>97.19</v>
      </c>
      <c r="BG21" s="70">
        <f>IFERROR(VLOOKUP(A21,ATTx11!$A$2:$N$500,11,FALSE),"")</f>
        <v>0</v>
      </c>
      <c r="BH21" s="95">
        <f t="shared" si="18"/>
        <v>0</v>
      </c>
      <c r="BI21" s="70">
        <f>IFERROR(VLOOKUP(A21,ATTx11!$A$2:$N$500,12,FALSE),"")</f>
        <v>0</v>
      </c>
      <c r="BJ21" s="97">
        <f t="shared" si="19"/>
        <v>0</v>
      </c>
      <c r="BK21" s="84">
        <f>IFERROR(VLOOKUP(A21,ATTx11!$A$2:$N$500,7,FALSE),"")</f>
        <v>0</v>
      </c>
      <c r="BL21" s="97">
        <f t="shared" si="20"/>
        <v>0</v>
      </c>
      <c r="BM21" s="84">
        <f>IFERROR(VLOOKUP(A21,ATTx11!$A$2:$N$500,8,FALSE),"")</f>
        <v>0</v>
      </c>
      <c r="BN21" s="95">
        <f t="shared" si="21"/>
        <v>0</v>
      </c>
      <c r="BO21" s="95"/>
      <c r="BP21" s="83">
        <f>IFERROR(VLOOKUP(TEXT($A21,"0000"),'AYP11'!$B$3379:$AU$3800,17,FALSE),"")</f>
        <v>0</v>
      </c>
      <c r="BQ21" s="75">
        <f>IFERROR(VLOOKUP(BP21,'Criteria Table'!$A$2:$I$102,2,FALSE),0)</f>
        <v>10</v>
      </c>
      <c r="BR21" s="95">
        <f t="shared" si="22"/>
        <v>10</v>
      </c>
      <c r="BS21" s="83">
        <f>IFERROR(VLOOKUP(TEXT($A21,"0000"),'AYP11'!$B$847:$AU$1268,17,FALSE),"")</f>
        <v>0</v>
      </c>
      <c r="BT21" s="75">
        <f>IFERROR(VLOOKUP(BS21,'Criteria Table'!$A$2:$I$102,2,FALSE),0)</f>
        <v>10</v>
      </c>
      <c r="BU21" s="95">
        <f t="shared" si="23"/>
        <v>10</v>
      </c>
      <c r="BV21" s="83">
        <f>IFERROR(VLOOKUP(TEXT($A21,"0000"),'AYP11'!$B$2113:$AU$2534,17,FALSE),"")</f>
        <v>74</v>
      </c>
      <c r="BW21" s="75">
        <f>IFERROR(VLOOKUP(BV21,'Criteria Table'!$A$2:$I$102,2,FALSE),0)</f>
        <v>2.6</v>
      </c>
      <c r="BX21" s="95">
        <f t="shared" si="24"/>
        <v>77</v>
      </c>
      <c r="BY21" s="83">
        <f>IFERROR(VLOOKUP(TEXT($A21,"0000"),'AYP11'!$B$425:$AU$846,17,FALSE),"")</f>
        <v>0</v>
      </c>
      <c r="BZ21" s="75">
        <f>IFERROR(VLOOKUP(BY21,'Criteria Table'!$A$2:$I$102,2,FALSE),0)</f>
        <v>10</v>
      </c>
      <c r="CA21" s="95">
        <f t="shared" si="25"/>
        <v>10</v>
      </c>
      <c r="CB21" s="83">
        <f>IFERROR(VLOOKUP(TEXT($A21,"0000"),'AYP11'!$B$3:$AU$424,17,FALSE),"")</f>
        <v>0</v>
      </c>
      <c r="CC21" s="95">
        <f>IFERROR(VLOOKUP(CB21,'Criteria Table'!$A$2:$I$102,2,FALSE),0)</f>
        <v>10</v>
      </c>
      <c r="CD21" s="95">
        <f t="shared" si="26"/>
        <v>10</v>
      </c>
      <c r="CE21" s="83">
        <f>IFERROR(VLOOKUP(TEXT($A21,"0000"),'AYP11'!$B$1269:$AU$1690,17,FALSE),"")</f>
        <v>71</v>
      </c>
      <c r="CF21" s="95">
        <f>IFERROR(VLOOKUP(CE21,'Criteria Table'!$A$2:$I$102,2,FALSE),0)</f>
        <v>2.9000000000000004</v>
      </c>
      <c r="CG21" s="95">
        <f t="shared" si="27"/>
        <v>74</v>
      </c>
      <c r="CH21" s="83">
        <f>IFERROR(VLOOKUP(TEXT($A21,"0000"),'AYP11'!$B$1691:$AU$2112,17,FALSE),"")</f>
        <v>67</v>
      </c>
      <c r="CI21" s="95">
        <f>IFERROR(VLOOKUP(CH21,'Criteria Table'!$A$2:$I$102,2,FALSE),0)</f>
        <v>3.3000000000000003</v>
      </c>
      <c r="CJ21" s="95">
        <f t="shared" si="28"/>
        <v>70</v>
      </c>
      <c r="CK21" s="83">
        <f>IFERROR(VLOOKUP(TEXT($A21,"0000"),'AYP11'!$B$2535:$AU$2956,17,FALSE),"")</f>
        <v>35</v>
      </c>
      <c r="CL21" s="95">
        <f>IFERROR(VLOOKUP(CK21,'Criteria Table'!$A$2:$I$102,2,FALSE),0)</f>
        <v>6.5</v>
      </c>
      <c r="CM21" s="95">
        <f t="shared" si="29"/>
        <v>42</v>
      </c>
      <c r="CN21" s="76">
        <f>IFERROR(VLOOKUP(TEXT($A21,"0000"),'AYP11'!$B$3379:$AU$3800,23,FALSE),"")</f>
        <v>0</v>
      </c>
      <c r="CO21" s="95">
        <f>IFERROR(VLOOKUP(CN21,'Criteria Table'!$A$2:$I$102,2,FALSE),0)</f>
        <v>10</v>
      </c>
      <c r="CP21" s="95">
        <f t="shared" si="30"/>
        <v>10</v>
      </c>
      <c r="CQ21" s="76">
        <f>IFERROR(VLOOKUP(TEXT($A21,"0000"),'AYP11'!$B$847:$AU$1268,23,FALSE),"")</f>
        <v>0</v>
      </c>
      <c r="CR21" s="95">
        <f>IFERROR(VLOOKUP(CQ21,'Criteria Table'!$A$2:$I$102,2,FALSE),0)</f>
        <v>10</v>
      </c>
      <c r="CS21" s="95">
        <f t="shared" si="31"/>
        <v>10</v>
      </c>
      <c r="CT21" s="76">
        <f>IFERROR(VLOOKUP(TEXT($A21,"0000"),'AYP11'!$B$2113:$AU$2534,23,FALSE),"")</f>
        <v>83</v>
      </c>
      <c r="CU21" s="95">
        <f>IFERROR(VLOOKUP(CT21,'Criteria Table'!$A$2:$I$102,2,FALSE),0)</f>
        <v>1.7000000000000002</v>
      </c>
      <c r="CV21" s="95">
        <f t="shared" si="32"/>
        <v>85</v>
      </c>
      <c r="CW21" s="76">
        <f>IFERROR(VLOOKUP(TEXT($A21,"0000"),'AYP11'!$B$425:$AU$846,23,FALSE),"")</f>
        <v>0</v>
      </c>
      <c r="CX21" s="95">
        <f>IFERROR(VLOOKUP(CW21,'Criteria Table'!$A$2:$I$102,2,FALSE),0)</f>
        <v>10</v>
      </c>
      <c r="CY21" s="95">
        <f t="shared" si="33"/>
        <v>10</v>
      </c>
      <c r="CZ21" s="76">
        <f>IFERROR(VLOOKUP(TEXT($A21,"0000"),'AYP11'!$B$3:$AU$424,23,FALSE),"")</f>
        <v>0</v>
      </c>
      <c r="DA21" s="95">
        <f>IFERROR(VLOOKUP(CZ21,'Criteria Table'!$A$2:$I$102,2,FALSE),0)</f>
        <v>10</v>
      </c>
      <c r="DB21" s="95">
        <f t="shared" si="34"/>
        <v>10</v>
      </c>
      <c r="DC21" s="76">
        <f>IFERROR(VLOOKUP(TEXT($A21,"0000"),'AYP11'!$B$1269:$AU$1690,23,FALSE),"")</f>
        <v>79</v>
      </c>
      <c r="DD21" s="95">
        <f>IFERROR(VLOOKUP(DC21,'Criteria Table'!$A$2:$I$102,2,FALSE),0)</f>
        <v>2.1</v>
      </c>
      <c r="DE21" s="95">
        <f t="shared" si="35"/>
        <v>81</v>
      </c>
      <c r="DF21" s="76">
        <f>IFERROR(VLOOKUP(TEXT($A21,"0000"),'AYP11'!$B$1691:$AU$2112,23,FALSE),"")</f>
        <v>78</v>
      </c>
      <c r="DG21" s="95">
        <f>IFERROR(VLOOKUP(DF21,'Criteria Table'!$A$2:$I$102,2,FALSE),0)</f>
        <v>2.2000000000000002</v>
      </c>
      <c r="DH21" s="95">
        <f t="shared" si="36"/>
        <v>80</v>
      </c>
      <c r="DI21" s="76">
        <f>IFERROR(VLOOKUP(TEXT($A21,"0000"),'AYP11'!$B$2535:$AU$2956,23,FALSE),"")</f>
        <v>52</v>
      </c>
      <c r="DJ21" s="95">
        <f>IFERROR(VLOOKUP(DI21,'Criteria Table'!$A$2:$I$102,2,FALSE),0)</f>
        <v>4.8000000000000007</v>
      </c>
      <c r="DK21" s="95">
        <f t="shared" si="37"/>
        <v>57</v>
      </c>
      <c r="DL21" s="91">
        <f>IFERROR(VLOOKUP(TEXT($A21,"0000"),'AYP11'!$B$3379:$AU$3800,11,FALSE),"")</f>
        <v>0</v>
      </c>
      <c r="DM21" s="95">
        <f t="shared" si="38"/>
        <v>1</v>
      </c>
      <c r="DN21" s="95" t="str">
        <f t="shared" si="39"/>
        <v/>
      </c>
      <c r="DO21" s="91">
        <f>IFERROR(VLOOKUP(TEXT($A21,"0000"),'AYP11'!$B$847:$AU$1268,11,FALSE),"")</f>
        <v>0</v>
      </c>
      <c r="DP21" s="95">
        <f t="shared" si="40"/>
        <v>1</v>
      </c>
      <c r="DQ21" s="95" t="str">
        <f t="shared" si="41"/>
        <v/>
      </c>
      <c r="DR21" s="91">
        <f>IFERROR(VLOOKUP(TEXT($A21,"0000"),'AYP11'!$B$2113:$AU$2534,11,FALSE),"")</f>
        <v>0</v>
      </c>
      <c r="DS21" s="95">
        <f t="shared" si="42"/>
        <v>1</v>
      </c>
      <c r="DT21" s="95" t="str">
        <f t="shared" si="43"/>
        <v/>
      </c>
      <c r="DU21" s="91">
        <f>IFERROR(VLOOKUP(TEXT($A21,"0000"),'AYP11'!$B$425:$AU$846,11,FALSE),"")</f>
        <v>0</v>
      </c>
      <c r="DV21" s="95">
        <f t="shared" si="44"/>
        <v>1</v>
      </c>
      <c r="DW21" s="95" t="str">
        <f t="shared" si="45"/>
        <v/>
      </c>
      <c r="DX21" s="91">
        <f>IFERROR(VLOOKUP(TEXT($A21,"0000"),'AYP11'!$B$3:$AU$424,11,FALSE),"")</f>
        <v>0</v>
      </c>
      <c r="DY21" s="95">
        <f t="shared" si="46"/>
        <v>1</v>
      </c>
      <c r="DZ21" s="95" t="str">
        <f t="shared" si="47"/>
        <v/>
      </c>
      <c r="EA21" s="91">
        <f>IFERROR(VLOOKUP(TEXT($A21,"0000"),'AYP11'!$B$1269:$AU$1690,11,FALSE),"")</f>
        <v>0</v>
      </c>
      <c r="EB21" s="95">
        <f t="shared" si="48"/>
        <v>1</v>
      </c>
      <c r="EC21" s="95" t="str">
        <f t="shared" si="49"/>
        <v/>
      </c>
      <c r="ED21" s="91">
        <f>IFERROR(VLOOKUP(TEXT($A21,"0000"),'AYP11'!$B$1691:$AU$2112,11,FALSE),"")</f>
        <v>0</v>
      </c>
      <c r="EE21" s="95">
        <f t="shared" si="50"/>
        <v>1</v>
      </c>
      <c r="EF21" s="95" t="str">
        <f t="shared" si="51"/>
        <v/>
      </c>
      <c r="EG21" s="91">
        <f>IFERROR(VLOOKUP(TEXT($A21,"0000"),'AYP11'!$B$2535:$AU$2956,11,FALSE),"")</f>
        <v>0</v>
      </c>
      <c r="EH21" s="95">
        <f t="shared" si="52"/>
        <v>1</v>
      </c>
      <c r="EI21" s="95" t="str">
        <f t="shared" si="53"/>
        <v/>
      </c>
    </row>
    <row r="22" spans="1:147" x14ac:dyDescent="0.25">
      <c r="A22" s="248">
        <v>211</v>
      </c>
      <c r="B22" s="291">
        <f t="shared" si="0"/>
        <v>35.593220338983052</v>
      </c>
      <c r="C22" s="50">
        <f>IFERROR(VLOOKUP(TEXT($A22,"0000"),'R-M11'!$A$2:$AA$500,4,FALSE),0)</f>
        <v>168</v>
      </c>
      <c r="D22" s="291">
        <f t="shared" si="1"/>
        <v>42.584745762711862</v>
      </c>
      <c r="E22" s="98">
        <f>IFERROR(SUM(VLOOKUP(TEXT($A22,"0000"),'R-M11'!$A$2:$AA$500,5,FALSE),VLOOKUP(TEXT($A22,"0000"),'R-M11'!$A$2:$AA$500,6,FALSE)),0)</f>
        <v>201</v>
      </c>
      <c r="F22" s="58">
        <f>IFERROR(VLOOKUP(TEXT($A22,"0000"),'R-M11'!$A$2:$AA$500,14,FALSE),0)</f>
        <v>472</v>
      </c>
      <c r="G22" s="230">
        <f t="shared" si="54"/>
        <v>37.133220338983051</v>
      </c>
      <c r="H22" s="97">
        <f t="shared" si="2"/>
        <v>175.2688</v>
      </c>
      <c r="I22" s="230">
        <f t="shared" si="55"/>
        <v>43.244745762711858</v>
      </c>
      <c r="J22" s="97">
        <f t="shared" si="3"/>
        <v>204.11519999999996</v>
      </c>
      <c r="K22" s="230">
        <f t="shared" si="4"/>
        <v>78</v>
      </c>
      <c r="L22" s="121">
        <f>IFERROR(VLOOKUP(K22,'Criteria Table'!$A$2:$I$102,2,FALSE),"")</f>
        <v>2.2000000000000002</v>
      </c>
      <c r="M22" s="230">
        <f t="shared" si="5"/>
        <v>80.377966101694909</v>
      </c>
      <c r="N22" s="286">
        <f t="shared" si="6"/>
        <v>33.970276008492569</v>
      </c>
      <c r="O22" s="50">
        <f>IFERROR(VLOOKUP(TEXT($A22,"0000"),'R-M11'!$A$2:$AA$500,17,FALSE),"")</f>
        <v>160</v>
      </c>
      <c r="P22" s="286">
        <f t="shared" si="7"/>
        <v>48.407643312101911</v>
      </c>
      <c r="Q22" s="98">
        <f>IFERROR(SUM(VLOOKUP(TEXT($A22,"0000"),'R-M11'!$A$2:$AA$500,18,FALSE),VLOOKUP(TEXT($A22,"0000"),'R-M11'!$A$2:$AA$500,19,FALSE)),0)</f>
        <v>228</v>
      </c>
      <c r="R22" s="69">
        <f>IFERROR(VLOOKUP(TEXT($A22,"0000"),'R-M11'!$A$2:$AA$500,27,FALSE),0)</f>
        <v>471</v>
      </c>
      <c r="S22" s="121">
        <f t="shared" si="56"/>
        <v>35.230276008492567</v>
      </c>
      <c r="T22" s="70">
        <f t="shared" si="8"/>
        <v>165.93459999999999</v>
      </c>
      <c r="U22" s="121">
        <f t="shared" si="57"/>
        <v>48.94764331210191</v>
      </c>
      <c r="V22" s="70">
        <f t="shared" si="9"/>
        <v>230.54339999999999</v>
      </c>
      <c r="W22" s="121">
        <f t="shared" si="10"/>
        <v>82</v>
      </c>
      <c r="X22" s="124">
        <f>IFERROR(VLOOKUP(W22,'Criteria Table'!$A$2:$I$102,2,FALSE),"")</f>
        <v>1.8</v>
      </c>
      <c r="Y22" s="121">
        <f t="shared" si="11"/>
        <v>84.177919320594469</v>
      </c>
      <c r="Z22" s="92">
        <f>IFERROR(IF(VLOOKUP(A22,'SG11'!$A$3:$AI$500,18,FALSE)="","NA",VLOOKUP(A22,'SG11'!$A$3:$AI$500,18,FALSE)),"")</f>
        <v>63</v>
      </c>
      <c r="AA22" s="75">
        <f>IFERROR(VLOOKUP(Z22,'Criteria Table'!$A$2:$I$102,6,FALSE),"NA")</f>
        <v>5</v>
      </c>
      <c r="AB22" s="95">
        <f t="shared" si="58"/>
        <v>68</v>
      </c>
      <c r="AC22" s="84">
        <f>IFERROR(IF(VLOOKUP(A22,'SG11'!$A$3:$AI$500,19,FALSE)="","NA",VLOOKUP(A22,'SG11'!$A$3:$AI$500,19,FALSE)),"")</f>
        <v>65</v>
      </c>
      <c r="AD22" s="75">
        <f>IFERROR(VLOOKUP(AC22,'Criteria Table'!$A$2:$I$102,6,FALSE),"NA")</f>
        <v>5</v>
      </c>
      <c r="AE22" s="95">
        <f t="shared" si="59"/>
        <v>70</v>
      </c>
      <c r="AF22" s="92">
        <f>IFERROR(IF(VLOOKUP(A22,'SG11'!$A$3:$AI$500,20,FALSE)="","NA",VLOOKUP(A22,'SG11'!$A$3:$AI$500,20,FALSE)),"")</f>
        <v>47</v>
      </c>
      <c r="AG22" s="75">
        <f>IFERROR(VLOOKUP(AF22,'Criteria Table'!$A$2:$I$102,6,FALSE),"NA")</f>
        <v>10</v>
      </c>
      <c r="AH22" s="95">
        <f t="shared" si="60"/>
        <v>57</v>
      </c>
      <c r="AI22" s="84">
        <f>IFERROR(IF(VLOOKUP(A22,'SG11'!$A$3:$AI$500,21,FALSE)="","NA",VLOOKUP(A22,'SG11'!$A$3:$AI$500,21,FALSE)),"")</f>
        <v>68</v>
      </c>
      <c r="AJ22" s="75">
        <f>IFERROR(VLOOKUP(AI22,'Criteria Table'!$A$2:$I$102,6,FALSE),"NA")</f>
        <v>5</v>
      </c>
      <c r="AK22" s="95">
        <f t="shared" si="61"/>
        <v>73</v>
      </c>
      <c r="AL22" s="99">
        <f>IFERROR(VLOOKUP(TEXT(A22,"0000"),'W11'!$A$1:$E$500,4,FALSE)/AP22*100,"")</f>
        <v>98.692810457516345</v>
      </c>
      <c r="AM22" s="97">
        <f>IFERROR(VLOOKUP(TEXT(A22,"0000"),'W11'!$A$1:$E$500,4,FALSE),"")</f>
        <v>151</v>
      </c>
      <c r="AN22" s="99">
        <f t="shared" si="12"/>
        <v>98.692810457516345</v>
      </c>
      <c r="AO22" s="97">
        <f t="shared" si="13"/>
        <v>151</v>
      </c>
      <c r="AP22" s="99">
        <f>IFERROR(VLOOKUP(TEXT(A22,"0000"),'W11'!$A$1:$E$500,5,FALSE),"")</f>
        <v>153</v>
      </c>
      <c r="AQ22" s="97">
        <f>IFERROR(VLOOKUP(ROUND(AL22,0),'Criteria Table'!$A$2:$I$102,4,FALSE),0)</f>
        <v>0</v>
      </c>
      <c r="AR22" s="128"/>
      <c r="AS22" s="95"/>
      <c r="AT22" s="95"/>
      <c r="AU22" s="100">
        <f>IFERROR(VLOOKUP(TEXT(A22,"0000"),'Sci11'!$A$3:$N$492,4,FALSE)/VLOOKUP(TEXT(A22,"0000"),'Sci11'!$A$3:$N$492,14,FALSE)*100,"")</f>
        <v>39.354838709677423</v>
      </c>
      <c r="AV22" s="101">
        <f>SUM(VLOOKUP(TEXT(A22,"0000"),'Sci11'!$A$3:$N$492,5,FALSE),VLOOKUP(TEXT(A22,"0000"),'Sci11'!$A$3:$N$492,6,FALSE))/VLOOKUP(TEXT(A22,"0000"),'Sci11'!$A$3:$N$492,14,FALSE)*100</f>
        <v>15.483870967741936</v>
      </c>
      <c r="AW22" s="100">
        <f t="shared" si="62"/>
        <v>42.504838709677422</v>
      </c>
      <c r="AX22" s="101">
        <f>IFERROR(AW22/100*VLOOKUP(TEXT(A22,"0000"),'Sci11'!$A$3:$N$492,14,FALSE),"")</f>
        <v>65.882500000000007</v>
      </c>
      <c r="AY22" s="100">
        <f t="shared" si="63"/>
        <v>16.833870967741937</v>
      </c>
      <c r="AZ22" s="101">
        <f>IFERROR(AY22/100*VLOOKUP(TEXT(A22,"0000"),'Sci11'!$A$3:$N$492,14,FALSE),"")</f>
        <v>26.092500000000001</v>
      </c>
      <c r="BA22" s="100">
        <f t="shared" si="14"/>
        <v>55</v>
      </c>
      <c r="BB22" s="101">
        <f>IFERROR(VLOOKUP(BA22,'Criteria Table'!$A$2:$I$102,2,FALSE),"")</f>
        <v>4.5</v>
      </c>
      <c r="BC22" s="101">
        <f t="shared" si="15"/>
        <v>59.5</v>
      </c>
      <c r="BD22" s="82">
        <f>IFERROR(VLOOKUP(A22,ATTx11!$A$2:$N$500,4,FALSE),"")</f>
        <v>96.12</v>
      </c>
      <c r="BE22" s="95">
        <f t="shared" si="16"/>
        <v>0.5</v>
      </c>
      <c r="BF22" s="96">
        <f t="shared" si="17"/>
        <v>96.62</v>
      </c>
      <c r="BG22" s="70">
        <f>IFERROR(VLOOKUP(A22,ATTx11!$A$2:$N$500,11,FALSE),"")</f>
        <v>1</v>
      </c>
      <c r="BH22" s="95">
        <f t="shared" si="18"/>
        <v>0.9</v>
      </c>
      <c r="BI22" s="70">
        <f>IFERROR(VLOOKUP(A22,ATTx11!$A$2:$N$500,12,FALSE),"")</f>
        <v>1</v>
      </c>
      <c r="BJ22" s="97">
        <f t="shared" si="19"/>
        <v>0.9</v>
      </c>
      <c r="BK22" s="84">
        <f>IFERROR(VLOOKUP(A22,ATTx11!$A$2:$N$500,7,FALSE),"")</f>
        <v>1</v>
      </c>
      <c r="BL22" s="97">
        <f t="shared" si="20"/>
        <v>0.9</v>
      </c>
      <c r="BM22" s="84">
        <f>IFERROR(VLOOKUP(A22,ATTx11!$A$2:$N$500,8,FALSE),"")</f>
        <v>1</v>
      </c>
      <c r="BN22" s="95">
        <f t="shared" si="21"/>
        <v>0.9</v>
      </c>
      <c r="BO22" s="95"/>
      <c r="BP22" s="83">
        <f>IFERROR(VLOOKUP(TEXT($A22,"0000"),'AYP11'!$B$3379:$AU$3800,17,FALSE),"")</f>
        <v>0</v>
      </c>
      <c r="BQ22" s="75">
        <f>IFERROR(VLOOKUP(BP22,'Criteria Table'!$A$2:$I$102,2,FALSE),0)</f>
        <v>10</v>
      </c>
      <c r="BR22" s="95">
        <f t="shared" si="22"/>
        <v>10</v>
      </c>
      <c r="BS22" s="83">
        <f>IFERROR(VLOOKUP(TEXT($A22,"0000"),'AYP11'!$B$847:$AU$1268,17,FALSE),"")</f>
        <v>0</v>
      </c>
      <c r="BT22" s="75">
        <f>IFERROR(VLOOKUP(BS22,'Criteria Table'!$A$2:$I$102,2,FALSE),0)</f>
        <v>10</v>
      </c>
      <c r="BU22" s="95">
        <f t="shared" si="23"/>
        <v>10</v>
      </c>
      <c r="BV22" s="83">
        <f>IFERROR(VLOOKUP(TEXT($A22,"0000"),'AYP11'!$B$2113:$AU$2534,17,FALSE),"")</f>
        <v>77</v>
      </c>
      <c r="BW22" s="75">
        <f>IFERROR(VLOOKUP(BV22,'Criteria Table'!$A$2:$I$102,2,FALSE),0)</f>
        <v>2.3000000000000003</v>
      </c>
      <c r="BX22" s="95">
        <f t="shared" si="24"/>
        <v>79</v>
      </c>
      <c r="BY22" s="83">
        <f>IFERROR(VLOOKUP(TEXT($A22,"0000"),'AYP11'!$B$425:$AU$846,17,FALSE),"")</f>
        <v>0</v>
      </c>
      <c r="BZ22" s="75">
        <f>IFERROR(VLOOKUP(BY22,'Criteria Table'!$A$2:$I$102,2,FALSE),0)</f>
        <v>10</v>
      </c>
      <c r="CA22" s="95">
        <f t="shared" si="25"/>
        <v>10</v>
      </c>
      <c r="CB22" s="83">
        <f>IFERROR(VLOOKUP(TEXT($A22,"0000"),'AYP11'!$B$3:$AU$424,17,FALSE),"")</f>
        <v>0</v>
      </c>
      <c r="CC22" s="95">
        <f>IFERROR(VLOOKUP(CB22,'Criteria Table'!$A$2:$I$102,2,FALSE),0)</f>
        <v>10</v>
      </c>
      <c r="CD22" s="95">
        <f t="shared" si="26"/>
        <v>10</v>
      </c>
      <c r="CE22" s="83">
        <f>IFERROR(VLOOKUP(TEXT($A22,"0000"),'AYP11'!$B$1269:$AU$1690,17,FALSE),"")</f>
        <v>74</v>
      </c>
      <c r="CF22" s="95">
        <f>IFERROR(VLOOKUP(CE22,'Criteria Table'!$A$2:$I$102,2,FALSE),0)</f>
        <v>2.6</v>
      </c>
      <c r="CG22" s="95">
        <f t="shared" si="27"/>
        <v>77</v>
      </c>
      <c r="CH22" s="83">
        <f>IFERROR(VLOOKUP(TEXT($A22,"0000"),'AYP11'!$B$1691:$AU$2112,17,FALSE),"")</f>
        <v>68</v>
      </c>
      <c r="CI22" s="95">
        <f>IFERROR(VLOOKUP(CH22,'Criteria Table'!$A$2:$I$102,2,FALSE),0)</f>
        <v>3.2</v>
      </c>
      <c r="CJ22" s="95">
        <f t="shared" si="28"/>
        <v>71</v>
      </c>
      <c r="CK22" s="83">
        <f>IFERROR(VLOOKUP(TEXT($A22,"0000"),'AYP11'!$B$2535:$AU$2956,17,FALSE),"")</f>
        <v>0</v>
      </c>
      <c r="CL22" s="95">
        <f>IFERROR(VLOOKUP(CK22,'Criteria Table'!$A$2:$I$102,2,FALSE),0)</f>
        <v>10</v>
      </c>
      <c r="CM22" s="95">
        <f t="shared" si="29"/>
        <v>10</v>
      </c>
      <c r="CN22" s="76">
        <f>IFERROR(VLOOKUP(TEXT($A22,"0000"),'AYP11'!$B$3379:$AU$3800,23,FALSE),"")</f>
        <v>0</v>
      </c>
      <c r="CO22" s="95">
        <f>IFERROR(VLOOKUP(CN22,'Criteria Table'!$A$2:$I$102,2,FALSE),0)</f>
        <v>10</v>
      </c>
      <c r="CP22" s="95">
        <f t="shared" si="30"/>
        <v>10</v>
      </c>
      <c r="CQ22" s="76">
        <f>IFERROR(VLOOKUP(TEXT($A22,"0000"),'AYP11'!$B$847:$AU$1268,23,FALSE),"")</f>
        <v>0</v>
      </c>
      <c r="CR22" s="95">
        <f>IFERROR(VLOOKUP(CQ22,'Criteria Table'!$A$2:$I$102,2,FALSE),0)</f>
        <v>10</v>
      </c>
      <c r="CS22" s="95">
        <f t="shared" si="31"/>
        <v>10</v>
      </c>
      <c r="CT22" s="76">
        <f>IFERROR(VLOOKUP(TEXT($A22,"0000"),'AYP11'!$B$2113:$AU$2534,23,FALSE),"")</f>
        <v>81</v>
      </c>
      <c r="CU22" s="95">
        <f>IFERROR(VLOOKUP(CT22,'Criteria Table'!$A$2:$I$102,2,FALSE),0)</f>
        <v>1.9000000000000001</v>
      </c>
      <c r="CV22" s="95">
        <f t="shared" si="32"/>
        <v>83</v>
      </c>
      <c r="CW22" s="76">
        <f>IFERROR(VLOOKUP(TEXT($A22,"0000"),'AYP11'!$B$425:$AU$846,23,FALSE),"")</f>
        <v>0</v>
      </c>
      <c r="CX22" s="95">
        <f>IFERROR(VLOOKUP(CW22,'Criteria Table'!$A$2:$I$102,2,FALSE),0)</f>
        <v>10</v>
      </c>
      <c r="CY22" s="95">
        <f t="shared" si="33"/>
        <v>10</v>
      </c>
      <c r="CZ22" s="76">
        <f>IFERROR(VLOOKUP(TEXT($A22,"0000"),'AYP11'!$B$3:$AU$424,23,FALSE),"")</f>
        <v>0</v>
      </c>
      <c r="DA22" s="95">
        <f>IFERROR(VLOOKUP(CZ22,'Criteria Table'!$A$2:$I$102,2,FALSE),0)</f>
        <v>10</v>
      </c>
      <c r="DB22" s="95">
        <f t="shared" si="34"/>
        <v>10</v>
      </c>
      <c r="DC22" s="76">
        <f>IFERROR(VLOOKUP(TEXT($A22,"0000"),'AYP11'!$B$1269:$AU$1690,23,FALSE),"")</f>
        <v>78</v>
      </c>
      <c r="DD22" s="95">
        <f>IFERROR(VLOOKUP(DC22,'Criteria Table'!$A$2:$I$102,2,FALSE),0)</f>
        <v>2.2000000000000002</v>
      </c>
      <c r="DE22" s="95">
        <f t="shared" si="35"/>
        <v>80</v>
      </c>
      <c r="DF22" s="76">
        <f>IFERROR(VLOOKUP(TEXT($A22,"0000"),'AYP11'!$B$1691:$AU$2112,23,FALSE),"")</f>
        <v>79</v>
      </c>
      <c r="DG22" s="95">
        <f>IFERROR(VLOOKUP(DF22,'Criteria Table'!$A$2:$I$102,2,FALSE),0)</f>
        <v>2.1</v>
      </c>
      <c r="DH22" s="95">
        <f t="shared" si="36"/>
        <v>81</v>
      </c>
      <c r="DI22" s="76">
        <f>IFERROR(VLOOKUP(TEXT($A22,"0000"),'AYP11'!$B$2535:$AU$2956,23,FALSE),"")</f>
        <v>0</v>
      </c>
      <c r="DJ22" s="95">
        <f>IFERROR(VLOOKUP(DI22,'Criteria Table'!$A$2:$I$102,2,FALSE),0)</f>
        <v>10</v>
      </c>
      <c r="DK22" s="95">
        <f t="shared" si="37"/>
        <v>10</v>
      </c>
      <c r="DL22" s="91">
        <f>IFERROR(VLOOKUP(TEXT($A22,"0000"),'AYP11'!$B$3379:$AU$3800,11,FALSE),"")</f>
        <v>0</v>
      </c>
      <c r="DM22" s="95">
        <f t="shared" si="38"/>
        <v>1</v>
      </c>
      <c r="DN22" s="95" t="str">
        <f t="shared" si="39"/>
        <v/>
      </c>
      <c r="DO22" s="91">
        <f>IFERROR(VLOOKUP(TEXT($A22,"0000"),'AYP11'!$B$847:$AU$1268,11,FALSE),"")</f>
        <v>0</v>
      </c>
      <c r="DP22" s="95">
        <f t="shared" si="40"/>
        <v>1</v>
      </c>
      <c r="DQ22" s="95" t="str">
        <f t="shared" si="41"/>
        <v/>
      </c>
      <c r="DR22" s="91">
        <f>IFERROR(VLOOKUP(TEXT($A22,"0000"),'AYP11'!$B$2113:$AU$2534,11,FALSE),"")</f>
        <v>0</v>
      </c>
      <c r="DS22" s="95">
        <f t="shared" si="42"/>
        <v>1</v>
      </c>
      <c r="DT22" s="95" t="str">
        <f t="shared" si="43"/>
        <v/>
      </c>
      <c r="DU22" s="91">
        <f>IFERROR(VLOOKUP(TEXT($A22,"0000"),'AYP11'!$B$425:$AU$846,11,FALSE),"")</f>
        <v>0</v>
      </c>
      <c r="DV22" s="95">
        <f t="shared" si="44"/>
        <v>1</v>
      </c>
      <c r="DW22" s="95" t="str">
        <f t="shared" si="45"/>
        <v/>
      </c>
      <c r="DX22" s="91">
        <f>IFERROR(VLOOKUP(TEXT($A22,"0000"),'AYP11'!$B$3:$AU$424,11,FALSE),"")</f>
        <v>0</v>
      </c>
      <c r="DY22" s="95">
        <f t="shared" si="46"/>
        <v>1</v>
      </c>
      <c r="DZ22" s="95" t="str">
        <f t="shared" si="47"/>
        <v/>
      </c>
      <c r="EA22" s="91">
        <f>IFERROR(VLOOKUP(TEXT($A22,"0000"),'AYP11'!$B$1269:$AU$1690,11,FALSE),"")</f>
        <v>0</v>
      </c>
      <c r="EB22" s="95">
        <f t="shared" si="48"/>
        <v>1</v>
      </c>
      <c r="EC22" s="95" t="str">
        <f t="shared" si="49"/>
        <v/>
      </c>
      <c r="ED22" s="91">
        <f>IFERROR(VLOOKUP(TEXT($A22,"0000"),'AYP11'!$B$1691:$AU$2112,11,FALSE),"")</f>
        <v>0</v>
      </c>
      <c r="EE22" s="95">
        <f t="shared" si="50"/>
        <v>1</v>
      </c>
      <c r="EF22" s="95" t="str">
        <f t="shared" si="51"/>
        <v/>
      </c>
      <c r="EG22" s="91">
        <f>IFERROR(VLOOKUP(TEXT($A22,"0000"),'AYP11'!$B$2535:$AU$2956,11,FALSE),"")</f>
        <v>0</v>
      </c>
      <c r="EH22" s="95">
        <f t="shared" si="52"/>
        <v>1</v>
      </c>
      <c r="EI22" s="95" t="str">
        <f t="shared" si="53"/>
        <v/>
      </c>
      <c r="EO22" s="34" t="s">
        <v>2018</v>
      </c>
      <c r="EP22" s="34">
        <v>24</v>
      </c>
      <c r="EQ22" s="102" t="s">
        <v>2001</v>
      </c>
    </row>
    <row r="23" spans="1:147" x14ac:dyDescent="0.25">
      <c r="A23" s="248">
        <v>215</v>
      </c>
      <c r="B23" s="291">
        <f t="shared" si="0"/>
        <v>19.444444444444446</v>
      </c>
      <c r="C23" s="50">
        <f>IFERROR(VLOOKUP(TEXT($A23,"0000"),'R-M11'!$A$2:$AA$500,4,FALSE),0)</f>
        <v>14</v>
      </c>
      <c r="D23" s="291">
        <f t="shared" si="1"/>
        <v>12.5</v>
      </c>
      <c r="E23" s="98">
        <f>IFERROR(SUM(VLOOKUP(TEXT($A23,"0000"),'R-M11'!$A$2:$AA$500,5,FALSE),VLOOKUP(TEXT($A23,"0000"),'R-M11'!$A$2:$AA$500,6,FALSE)),0)</f>
        <v>9</v>
      </c>
      <c r="F23" s="58">
        <f>IFERROR(VLOOKUP(TEXT($A23,"0000"),'R-M11'!$A$2:$AA$500,14,FALSE),0)</f>
        <v>72</v>
      </c>
      <c r="G23" s="230">
        <f t="shared" si="54"/>
        <v>24.204444444444448</v>
      </c>
      <c r="H23" s="97">
        <f t="shared" si="2"/>
        <v>17.427200000000003</v>
      </c>
      <c r="I23" s="230">
        <f t="shared" si="55"/>
        <v>14.54</v>
      </c>
      <c r="J23" s="97">
        <f t="shared" si="3"/>
        <v>10.4688</v>
      </c>
      <c r="K23" s="230">
        <f t="shared" si="4"/>
        <v>32</v>
      </c>
      <c r="L23" s="121">
        <f>IFERROR(VLOOKUP(K23,'Criteria Table'!$A$2:$I$102,2,FALSE),"")</f>
        <v>6.8000000000000007</v>
      </c>
      <c r="M23" s="230">
        <f t="shared" si="5"/>
        <v>38.744444444444447</v>
      </c>
      <c r="N23" s="286">
        <f t="shared" si="6"/>
        <v>27.397260273972602</v>
      </c>
      <c r="O23" s="50">
        <f>IFERROR(VLOOKUP(TEXT($A23,"0000"),'R-M11'!$A$2:$AA$500,17,FALSE),"")</f>
        <v>20</v>
      </c>
      <c r="P23" s="286">
        <f t="shared" si="7"/>
        <v>10.95890410958904</v>
      </c>
      <c r="Q23" s="98">
        <f>IFERROR(SUM(VLOOKUP(TEXT($A23,"0000"),'R-M11'!$A$2:$AA$500,18,FALSE),VLOOKUP(TEXT($A23,"0000"),'R-M11'!$A$2:$AA$500,19,FALSE)),0)</f>
        <v>8</v>
      </c>
      <c r="R23" s="69">
        <f>IFERROR(VLOOKUP(TEXT($A23,"0000"),'R-M11'!$A$2:$AA$500,27,FALSE),0)</f>
        <v>73</v>
      </c>
      <c r="S23" s="121">
        <f t="shared" si="56"/>
        <v>31.737260273972602</v>
      </c>
      <c r="T23" s="70">
        <f t="shared" si="8"/>
        <v>23.168199999999999</v>
      </c>
      <c r="U23" s="121">
        <f t="shared" si="57"/>
        <v>12.81890410958904</v>
      </c>
      <c r="V23" s="70">
        <f t="shared" si="9"/>
        <v>9.3577999999999992</v>
      </c>
      <c r="W23" s="121">
        <f t="shared" si="10"/>
        <v>38</v>
      </c>
      <c r="X23" s="124">
        <f>IFERROR(VLOOKUP(W23,'Criteria Table'!$A$2:$I$102,2,FALSE),"")</f>
        <v>6.2</v>
      </c>
      <c r="Y23" s="121">
        <f t="shared" si="11"/>
        <v>44.556164383561644</v>
      </c>
      <c r="Z23" s="92">
        <f>IFERROR(IF(VLOOKUP(A23,'SG11'!$A$3:$AI$500,18,FALSE)="","NA",VLOOKUP(A23,'SG11'!$A$3:$AI$500,18,FALSE)),"")</f>
        <v>33</v>
      </c>
      <c r="AA23" s="75">
        <f>IFERROR(VLOOKUP(Z23,'Criteria Table'!$A$2:$I$102,6,FALSE),"NA")</f>
        <v>10</v>
      </c>
      <c r="AB23" s="95">
        <f t="shared" si="58"/>
        <v>43</v>
      </c>
      <c r="AC23" s="84">
        <f>IFERROR(IF(VLOOKUP(A23,'SG11'!$A$3:$AI$500,19,FALSE)="","NA",VLOOKUP(A23,'SG11'!$A$3:$AI$500,19,FALSE)),"")</f>
        <v>35</v>
      </c>
      <c r="AD23" s="75">
        <f>IFERROR(VLOOKUP(AC23,'Criteria Table'!$A$2:$I$102,6,FALSE),"NA")</f>
        <v>10</v>
      </c>
      <c r="AE23" s="95">
        <f t="shared" si="59"/>
        <v>45</v>
      </c>
      <c r="AF23" s="92">
        <f>IFERROR(IF(VLOOKUP(A23,'SG11'!$A$3:$AI$500,20,FALSE)="","NA",VLOOKUP(A23,'SG11'!$A$3:$AI$500,20,FALSE)),"")</f>
        <v>32</v>
      </c>
      <c r="AG23" s="75">
        <f>IFERROR(VLOOKUP(AF23,'Criteria Table'!$A$2:$I$102,6,FALSE),"NA")</f>
        <v>10</v>
      </c>
      <c r="AH23" s="95">
        <f t="shared" si="60"/>
        <v>42</v>
      </c>
      <c r="AI23" s="84">
        <f>IFERROR(IF(VLOOKUP(A23,'SG11'!$A$3:$AI$500,21,FALSE)="","NA",VLOOKUP(A23,'SG11'!$A$3:$AI$500,21,FALSE)),"")</f>
        <v>40</v>
      </c>
      <c r="AJ23" s="75">
        <f>IFERROR(VLOOKUP(AI23,'Criteria Table'!$A$2:$I$102,6,FALSE),"NA")</f>
        <v>10</v>
      </c>
      <c r="AK23" s="95">
        <f t="shared" si="61"/>
        <v>50</v>
      </c>
      <c r="AL23" s="99">
        <f>IFERROR(VLOOKUP(TEXT(A23,"0000"),'W11'!$A$1:$E$500,4,FALSE)/AP23*100,"")</f>
        <v>95.238095238095227</v>
      </c>
      <c r="AM23" s="97">
        <f>IFERROR(VLOOKUP(TEXT(A23,"0000"),'W11'!$A$1:$E$500,4,FALSE),"")</f>
        <v>20</v>
      </c>
      <c r="AN23" s="99">
        <f t="shared" si="12"/>
        <v>95.238095238095227</v>
      </c>
      <c r="AO23" s="97">
        <f t="shared" si="13"/>
        <v>19.999999999999996</v>
      </c>
      <c r="AP23" s="99">
        <f>IFERROR(VLOOKUP(TEXT(A23,"0000"),'W11'!$A$1:$E$500,5,FALSE),"")</f>
        <v>21</v>
      </c>
      <c r="AQ23" s="97">
        <f>IFERROR(VLOOKUP(ROUND(AL23,0),'Criteria Table'!$A$2:$I$102,4,FALSE),0)</f>
        <v>0</v>
      </c>
      <c r="AR23" s="128"/>
      <c r="AS23" s="95"/>
      <c r="AT23" s="95"/>
      <c r="AU23" s="100">
        <f>IFERROR(VLOOKUP(TEXT(A23,"0000"),'Sci11'!$A$3:$N$492,4,FALSE)/VLOOKUP(TEXT(A23,"0000"),'Sci11'!$A$3:$N$492,14,FALSE)*100,"")</f>
        <v>4.7619047619047619</v>
      </c>
      <c r="AV23" s="101">
        <f>SUM(VLOOKUP(TEXT(A23,"0000"),'Sci11'!$A$3:$N$492,5,FALSE),VLOOKUP(TEXT(A23,"0000"),'Sci11'!$A$3:$N$492,6,FALSE))/VLOOKUP(TEXT(A23,"0000"),'Sci11'!$A$3:$N$492,14,FALSE)*100</f>
        <v>0</v>
      </c>
      <c r="AW23" s="100">
        <f t="shared" si="62"/>
        <v>11.411904761904761</v>
      </c>
      <c r="AX23" s="101">
        <f>IFERROR(AW23/100*VLOOKUP(TEXT(A23,"0000"),'Sci11'!$A$3:$N$492,14,FALSE),"")</f>
        <v>2.3965000000000001</v>
      </c>
      <c r="AY23" s="100">
        <f t="shared" si="63"/>
        <v>2.85</v>
      </c>
      <c r="AZ23" s="101">
        <f>IFERROR(AY23/100*VLOOKUP(TEXT(A23,"0000"),'Sci11'!$A$3:$N$492,14,FALSE),"")</f>
        <v>0.59850000000000003</v>
      </c>
      <c r="BA23" s="100">
        <f t="shared" si="14"/>
        <v>5</v>
      </c>
      <c r="BB23" s="101">
        <f>IFERROR(VLOOKUP(BA23,'Criteria Table'!$A$2:$I$102,2,FALSE),"")</f>
        <v>9.5</v>
      </c>
      <c r="BC23" s="101">
        <f t="shared" si="15"/>
        <v>14.5</v>
      </c>
      <c r="BD23" s="82">
        <f>IFERROR(VLOOKUP(A23,ATTx11!$A$2:$N$500,4,FALSE),"")</f>
        <v>93.93</v>
      </c>
      <c r="BE23" s="95">
        <f t="shared" si="16"/>
        <v>1</v>
      </c>
      <c r="BF23" s="96">
        <f t="shared" si="17"/>
        <v>94.93</v>
      </c>
      <c r="BG23" s="70">
        <f>IFERROR(VLOOKUP(A23,ATTx11!$A$2:$N$500,11,FALSE),"")</f>
        <v>0</v>
      </c>
      <c r="BH23" s="95">
        <f t="shared" si="18"/>
        <v>0</v>
      </c>
      <c r="BI23" s="70">
        <f>IFERROR(VLOOKUP(A23,ATTx11!$A$2:$N$500,12,FALSE),"")</f>
        <v>3</v>
      </c>
      <c r="BJ23" s="97">
        <f t="shared" si="19"/>
        <v>2.7</v>
      </c>
      <c r="BK23" s="84">
        <f>IFERROR(VLOOKUP(A23,ATTx11!$A$2:$N$500,7,FALSE),"")</f>
        <v>0</v>
      </c>
      <c r="BL23" s="97">
        <f t="shared" si="20"/>
        <v>0</v>
      </c>
      <c r="BM23" s="84">
        <f>IFERROR(VLOOKUP(A23,ATTx11!$A$2:$N$500,8,FALSE),"")</f>
        <v>3</v>
      </c>
      <c r="BN23" s="95">
        <f t="shared" si="21"/>
        <v>2.7</v>
      </c>
      <c r="BO23" s="95"/>
      <c r="BP23" s="83">
        <f>IFERROR(VLOOKUP(TEXT($A23,"0000"),'AYP11'!$B$3379:$AU$3800,17,FALSE),"")</f>
        <v>0</v>
      </c>
      <c r="BQ23" s="75">
        <f>IFERROR(VLOOKUP(BP23,'Criteria Table'!$A$2:$I$102,2,FALSE),0)</f>
        <v>10</v>
      </c>
      <c r="BR23" s="95">
        <f t="shared" si="22"/>
        <v>10</v>
      </c>
      <c r="BS23" s="83">
        <f>IFERROR(VLOOKUP(TEXT($A23,"0000"),'AYP11'!$B$847:$AU$1268,17,FALSE),"")</f>
        <v>0</v>
      </c>
      <c r="BT23" s="75">
        <f>IFERROR(VLOOKUP(BS23,'Criteria Table'!$A$2:$I$102,2,FALSE),0)</f>
        <v>10</v>
      </c>
      <c r="BU23" s="95">
        <f t="shared" si="23"/>
        <v>10</v>
      </c>
      <c r="BV23" s="83">
        <f>IFERROR(VLOOKUP(TEXT($A23,"0000"),'AYP11'!$B$2113:$AU$2534,17,FALSE),"")</f>
        <v>29</v>
      </c>
      <c r="BW23" s="75">
        <f>IFERROR(VLOOKUP(BV23,'Criteria Table'!$A$2:$I$102,2,FALSE),0)</f>
        <v>7.1000000000000005</v>
      </c>
      <c r="BX23" s="95">
        <f t="shared" si="24"/>
        <v>36</v>
      </c>
      <c r="BY23" s="83">
        <f>IFERROR(VLOOKUP(TEXT($A23,"0000"),'AYP11'!$B$425:$AU$846,17,FALSE),"")</f>
        <v>0</v>
      </c>
      <c r="BZ23" s="75">
        <f>IFERROR(VLOOKUP(BY23,'Criteria Table'!$A$2:$I$102,2,FALSE),0)</f>
        <v>10</v>
      </c>
      <c r="CA23" s="95">
        <f t="shared" si="25"/>
        <v>10</v>
      </c>
      <c r="CB23" s="83">
        <f>IFERROR(VLOOKUP(TEXT($A23,"0000"),'AYP11'!$B$3:$AU$424,17,FALSE),"")</f>
        <v>0</v>
      </c>
      <c r="CC23" s="95">
        <f>IFERROR(VLOOKUP(CB23,'Criteria Table'!$A$2:$I$102,2,FALSE),0)</f>
        <v>10</v>
      </c>
      <c r="CD23" s="95">
        <f t="shared" si="26"/>
        <v>10</v>
      </c>
      <c r="CE23" s="83">
        <f>IFERROR(VLOOKUP(TEXT($A23,"0000"),'AYP11'!$B$1269:$AU$1690,17,FALSE),"")</f>
        <v>34</v>
      </c>
      <c r="CF23" s="95">
        <f>IFERROR(VLOOKUP(CE23,'Criteria Table'!$A$2:$I$102,2,FALSE),0)</f>
        <v>6.6000000000000005</v>
      </c>
      <c r="CG23" s="95">
        <f t="shared" si="27"/>
        <v>41</v>
      </c>
      <c r="CH23" s="83">
        <f>IFERROR(VLOOKUP(TEXT($A23,"0000"),'AYP11'!$B$1691:$AU$2112,17,FALSE),"")</f>
        <v>0</v>
      </c>
      <c r="CI23" s="95">
        <f>IFERROR(VLOOKUP(CH23,'Criteria Table'!$A$2:$I$102,2,FALSE),0)</f>
        <v>10</v>
      </c>
      <c r="CJ23" s="95">
        <f t="shared" si="28"/>
        <v>10</v>
      </c>
      <c r="CK23" s="83">
        <f>IFERROR(VLOOKUP(TEXT($A23,"0000"),'AYP11'!$B$2535:$AU$2956,17,FALSE),"")</f>
        <v>0</v>
      </c>
      <c r="CL23" s="95">
        <f>IFERROR(VLOOKUP(CK23,'Criteria Table'!$A$2:$I$102,2,FALSE),0)</f>
        <v>10</v>
      </c>
      <c r="CM23" s="95">
        <f t="shared" si="29"/>
        <v>10</v>
      </c>
      <c r="CN23" s="76">
        <f>IFERROR(VLOOKUP(TEXT($A23,"0000"),'AYP11'!$B$3379:$AU$3800,23,FALSE),"")</f>
        <v>0</v>
      </c>
      <c r="CO23" s="95">
        <f>IFERROR(VLOOKUP(CN23,'Criteria Table'!$A$2:$I$102,2,FALSE),0)</f>
        <v>10</v>
      </c>
      <c r="CP23" s="95">
        <f t="shared" si="30"/>
        <v>10</v>
      </c>
      <c r="CQ23" s="76">
        <f>IFERROR(VLOOKUP(TEXT($A23,"0000"),'AYP11'!$B$847:$AU$1268,23,FALSE),"")</f>
        <v>0</v>
      </c>
      <c r="CR23" s="95">
        <f>IFERROR(VLOOKUP(CQ23,'Criteria Table'!$A$2:$I$102,2,FALSE),0)</f>
        <v>10</v>
      </c>
      <c r="CS23" s="95">
        <f t="shared" si="31"/>
        <v>10</v>
      </c>
      <c r="CT23" s="76">
        <f>IFERROR(VLOOKUP(TEXT($A23,"0000"),'AYP11'!$B$2113:$AU$2534,23,FALSE),"")</f>
        <v>43</v>
      </c>
      <c r="CU23" s="95">
        <f>IFERROR(VLOOKUP(CT23,'Criteria Table'!$A$2:$I$102,2,FALSE),0)</f>
        <v>5.7</v>
      </c>
      <c r="CV23" s="95">
        <f t="shared" si="32"/>
        <v>49</v>
      </c>
      <c r="CW23" s="76">
        <f>IFERROR(VLOOKUP(TEXT($A23,"0000"),'AYP11'!$B$425:$AU$846,23,FALSE),"")</f>
        <v>0</v>
      </c>
      <c r="CX23" s="95">
        <f>IFERROR(VLOOKUP(CW23,'Criteria Table'!$A$2:$I$102,2,FALSE),0)</f>
        <v>10</v>
      </c>
      <c r="CY23" s="95">
        <f t="shared" si="33"/>
        <v>10</v>
      </c>
      <c r="CZ23" s="76">
        <f>IFERROR(VLOOKUP(TEXT($A23,"0000"),'AYP11'!$B$3:$AU$424,23,FALSE),"")</f>
        <v>0</v>
      </c>
      <c r="DA23" s="95">
        <f>IFERROR(VLOOKUP(CZ23,'Criteria Table'!$A$2:$I$102,2,FALSE),0)</f>
        <v>10</v>
      </c>
      <c r="DB23" s="95">
        <f t="shared" si="34"/>
        <v>10</v>
      </c>
      <c r="DC23" s="76">
        <f>IFERROR(VLOOKUP(TEXT($A23,"0000"),'AYP11'!$B$1269:$AU$1690,23,FALSE),"")</f>
        <v>42</v>
      </c>
      <c r="DD23" s="95">
        <f>IFERROR(VLOOKUP(DC23,'Criteria Table'!$A$2:$I$102,2,FALSE),0)</f>
        <v>5.8000000000000007</v>
      </c>
      <c r="DE23" s="95">
        <f t="shared" si="35"/>
        <v>48</v>
      </c>
      <c r="DF23" s="76">
        <f>IFERROR(VLOOKUP(TEXT($A23,"0000"),'AYP11'!$B$1691:$AU$2112,23,FALSE),"")</f>
        <v>0</v>
      </c>
      <c r="DG23" s="95">
        <f>IFERROR(VLOOKUP(DF23,'Criteria Table'!$A$2:$I$102,2,FALSE),0)</f>
        <v>10</v>
      </c>
      <c r="DH23" s="95">
        <f t="shared" si="36"/>
        <v>10</v>
      </c>
      <c r="DI23" s="76">
        <f>IFERROR(VLOOKUP(TEXT($A23,"0000"),'AYP11'!$B$2535:$AU$2956,23,FALSE),"")</f>
        <v>0</v>
      </c>
      <c r="DJ23" s="95">
        <f>IFERROR(VLOOKUP(DI23,'Criteria Table'!$A$2:$I$102,2,FALSE),0)</f>
        <v>10</v>
      </c>
      <c r="DK23" s="95">
        <f t="shared" si="37"/>
        <v>10</v>
      </c>
      <c r="DL23" s="91">
        <f>IFERROR(VLOOKUP(TEXT($A23,"0000"),'AYP11'!$B$3379:$AU$3800,11,FALSE),"")</f>
        <v>0</v>
      </c>
      <c r="DM23" s="95">
        <f t="shared" si="38"/>
        <v>1</v>
      </c>
      <c r="DN23" s="95" t="str">
        <f t="shared" si="39"/>
        <v/>
      </c>
      <c r="DO23" s="91">
        <f>IFERROR(VLOOKUP(TEXT($A23,"0000"),'AYP11'!$B$847:$AU$1268,11,FALSE),"")</f>
        <v>0</v>
      </c>
      <c r="DP23" s="95">
        <f t="shared" si="40"/>
        <v>1</v>
      </c>
      <c r="DQ23" s="95" t="str">
        <f t="shared" si="41"/>
        <v/>
      </c>
      <c r="DR23" s="91">
        <f>IFERROR(VLOOKUP(TEXT($A23,"0000"),'AYP11'!$B$2113:$AU$2534,11,FALSE),"")</f>
        <v>0</v>
      </c>
      <c r="DS23" s="95">
        <f t="shared" si="42"/>
        <v>1</v>
      </c>
      <c r="DT23" s="95" t="str">
        <f t="shared" si="43"/>
        <v/>
      </c>
      <c r="DU23" s="91">
        <f>IFERROR(VLOOKUP(TEXT($A23,"0000"),'AYP11'!$B$425:$AU$846,11,FALSE),"")</f>
        <v>0</v>
      </c>
      <c r="DV23" s="95">
        <f t="shared" si="44"/>
        <v>1</v>
      </c>
      <c r="DW23" s="95" t="str">
        <f t="shared" si="45"/>
        <v/>
      </c>
      <c r="DX23" s="91">
        <f>IFERROR(VLOOKUP(TEXT($A23,"0000"),'AYP11'!$B$3:$AU$424,11,FALSE),"")</f>
        <v>0</v>
      </c>
      <c r="DY23" s="95">
        <f t="shared" si="46"/>
        <v>1</v>
      </c>
      <c r="DZ23" s="95" t="str">
        <f t="shared" si="47"/>
        <v/>
      </c>
      <c r="EA23" s="91">
        <f>IFERROR(VLOOKUP(TEXT($A23,"0000"),'AYP11'!$B$1269:$AU$1690,11,FALSE),"")</f>
        <v>0</v>
      </c>
      <c r="EB23" s="95">
        <f t="shared" si="48"/>
        <v>1</v>
      </c>
      <c r="EC23" s="95" t="str">
        <f t="shared" si="49"/>
        <v/>
      </c>
      <c r="ED23" s="91">
        <f>IFERROR(VLOOKUP(TEXT($A23,"0000"),'AYP11'!$B$1691:$AU$2112,11,FALSE),"")</f>
        <v>0</v>
      </c>
      <c r="EE23" s="95">
        <f t="shared" si="50"/>
        <v>1</v>
      </c>
      <c r="EF23" s="95" t="str">
        <f t="shared" si="51"/>
        <v/>
      </c>
      <c r="EG23" s="91">
        <f>IFERROR(VLOOKUP(TEXT($A23,"0000"),'AYP11'!$B$2535:$AU$2956,11,FALSE),"")</f>
        <v>0</v>
      </c>
      <c r="EH23" s="95">
        <f t="shared" si="52"/>
        <v>1</v>
      </c>
      <c r="EI23" s="95" t="str">
        <f t="shared" si="53"/>
        <v/>
      </c>
      <c r="EP23" s="34">
        <v>26</v>
      </c>
      <c r="EQ23" s="102" t="s">
        <v>1303</v>
      </c>
    </row>
    <row r="24" spans="1:147" x14ac:dyDescent="0.25">
      <c r="A24" s="248">
        <v>231</v>
      </c>
      <c r="B24" s="291">
        <f t="shared" si="0"/>
        <v>32.721468475658419</v>
      </c>
      <c r="C24" s="50">
        <f>IFERROR(VLOOKUP(TEXT($A24,"0000"),'R-M11'!$A$2:$AA$500,4,FALSE),0)</f>
        <v>410</v>
      </c>
      <c r="D24" s="291">
        <f t="shared" si="1"/>
        <v>40.702314445331204</v>
      </c>
      <c r="E24" s="98">
        <f>IFERROR(SUM(VLOOKUP(TEXT($A24,"0000"),'R-M11'!$A$2:$AA$500,5,FALSE),VLOOKUP(TEXT($A24,"0000"),'R-M11'!$A$2:$AA$500,6,FALSE)),0)</f>
        <v>510</v>
      </c>
      <c r="F24" s="58">
        <f>IFERROR(VLOOKUP(TEXT($A24,"0000"),'R-M11'!$A$2:$AA$500,14,FALSE),0)</f>
        <v>1253</v>
      </c>
      <c r="G24" s="230">
        <f t="shared" si="54"/>
        <v>34.61146847565842</v>
      </c>
      <c r="H24" s="97">
        <f t="shared" si="2"/>
        <v>433.68169999999998</v>
      </c>
      <c r="I24" s="230">
        <f t="shared" si="55"/>
        <v>41.512314445331207</v>
      </c>
      <c r="J24" s="97">
        <f t="shared" si="3"/>
        <v>520.14930000000004</v>
      </c>
      <c r="K24" s="230">
        <f t="shared" si="4"/>
        <v>73</v>
      </c>
      <c r="L24" s="121">
        <f>IFERROR(VLOOKUP(K24,'Criteria Table'!$A$2:$I$102,2,FALSE),"")</f>
        <v>2.7</v>
      </c>
      <c r="M24" s="230">
        <f t="shared" si="5"/>
        <v>76.123782920989626</v>
      </c>
      <c r="N24" s="286">
        <f t="shared" si="6"/>
        <v>34.40256615878107</v>
      </c>
      <c r="O24" s="50">
        <f>IFERROR(VLOOKUP(TEXT($A24,"0000"),'R-M11'!$A$2:$AA$500,17,FALSE),"")</f>
        <v>429</v>
      </c>
      <c r="P24" s="286">
        <f t="shared" si="7"/>
        <v>39.615076182838813</v>
      </c>
      <c r="Q24" s="98">
        <f>IFERROR(SUM(VLOOKUP(TEXT($A24,"0000"),'R-M11'!$A$2:$AA$500,18,FALSE),VLOOKUP(TEXT($A24,"0000"),'R-M11'!$A$2:$AA$500,19,FALSE)),0)</f>
        <v>494</v>
      </c>
      <c r="R24" s="69">
        <f>IFERROR(VLOOKUP(TEXT($A24,"0000"),'R-M11'!$A$2:$AA$500,27,FALSE),0)</f>
        <v>1247</v>
      </c>
      <c r="S24" s="121">
        <f t="shared" si="56"/>
        <v>36.222566158781071</v>
      </c>
      <c r="T24" s="70">
        <f t="shared" si="8"/>
        <v>451.69539999999995</v>
      </c>
      <c r="U24" s="121">
        <f t="shared" si="57"/>
        <v>40.395076182838814</v>
      </c>
      <c r="V24" s="70">
        <f t="shared" si="9"/>
        <v>503.72660000000002</v>
      </c>
      <c r="W24" s="121">
        <f t="shared" si="10"/>
        <v>74</v>
      </c>
      <c r="X24" s="124">
        <f>IFERROR(VLOOKUP(W24,'Criteria Table'!$A$2:$I$102,2,FALSE),"")</f>
        <v>2.6</v>
      </c>
      <c r="Y24" s="121">
        <f t="shared" si="11"/>
        <v>76.617642341619884</v>
      </c>
      <c r="Z24" s="92">
        <f>IFERROR(IF(VLOOKUP(A24,'SG11'!$A$3:$AI$500,18,FALSE)="","NA",VLOOKUP(A24,'SG11'!$A$3:$AI$500,18,FALSE)),"")</f>
        <v>69</v>
      </c>
      <c r="AA24" s="75">
        <f>IFERROR(VLOOKUP(Z24,'Criteria Table'!$A$2:$I$102,6,FALSE),"NA")</f>
        <v>5</v>
      </c>
      <c r="AB24" s="95">
        <f t="shared" si="58"/>
        <v>74</v>
      </c>
      <c r="AC24" s="84">
        <f>IFERROR(IF(VLOOKUP(A24,'SG11'!$A$3:$AI$500,19,FALSE)="","NA",VLOOKUP(A24,'SG11'!$A$3:$AI$500,19,FALSE)),"")</f>
        <v>67</v>
      </c>
      <c r="AD24" s="75">
        <f>IFERROR(VLOOKUP(AC24,'Criteria Table'!$A$2:$I$102,6,FALSE),"NA")</f>
        <v>5</v>
      </c>
      <c r="AE24" s="95">
        <f t="shared" si="59"/>
        <v>72</v>
      </c>
      <c r="AF24" s="92">
        <f>IFERROR(IF(VLOOKUP(A24,'SG11'!$A$3:$AI$500,20,FALSE)="","NA",VLOOKUP(A24,'SG11'!$A$3:$AI$500,20,FALSE)),"")</f>
        <v>64</v>
      </c>
      <c r="AG24" s="75">
        <f>IFERROR(VLOOKUP(AF24,'Criteria Table'!$A$2:$I$102,6,FALSE),"NA")</f>
        <v>5</v>
      </c>
      <c r="AH24" s="95">
        <f t="shared" si="60"/>
        <v>69</v>
      </c>
      <c r="AI24" s="84">
        <f>IFERROR(IF(VLOOKUP(A24,'SG11'!$A$3:$AI$500,21,FALSE)="","NA",VLOOKUP(A24,'SG11'!$A$3:$AI$500,21,FALSE)),"")</f>
        <v>62</v>
      </c>
      <c r="AJ24" s="75">
        <f>IFERROR(VLOOKUP(AI24,'Criteria Table'!$A$2:$I$102,6,FALSE),"NA")</f>
        <v>5</v>
      </c>
      <c r="AK24" s="95">
        <f t="shared" si="61"/>
        <v>67</v>
      </c>
      <c r="AL24" s="99">
        <f>IFERROR(VLOOKUP(TEXT(A24,"0000"),'W11'!$A$1:$E$500,4,FALSE)/AP24*100,"")</f>
        <v>97.355769230769226</v>
      </c>
      <c r="AM24" s="97">
        <f>IFERROR(VLOOKUP(TEXT(A24,"0000"),'W11'!$A$1:$E$500,4,FALSE),"")</f>
        <v>405</v>
      </c>
      <c r="AN24" s="99">
        <f t="shared" si="12"/>
        <v>97.355769230769226</v>
      </c>
      <c r="AO24" s="97">
        <f t="shared" si="13"/>
        <v>405</v>
      </c>
      <c r="AP24" s="99">
        <f>IFERROR(VLOOKUP(TEXT(A24,"0000"),'W11'!$A$1:$E$500,5,FALSE),"")</f>
        <v>416</v>
      </c>
      <c r="AQ24" s="97">
        <f>IFERROR(VLOOKUP(ROUND(AL24,0),'Criteria Table'!$A$2:$I$102,4,FALSE),0)</f>
        <v>0</v>
      </c>
      <c r="AR24" s="128"/>
      <c r="AS24" s="95"/>
      <c r="AT24" s="95"/>
      <c r="AU24" s="100">
        <f>IFERROR(VLOOKUP(TEXT(A24,"0000"),'Sci11'!$A$3:$N$492,4,FALSE)/VLOOKUP(TEXT(A24,"0000"),'Sci11'!$A$3:$N$492,14,FALSE)*100,"")</f>
        <v>34.328358208955223</v>
      </c>
      <c r="AV24" s="101">
        <f>SUM(VLOOKUP(TEXT(A24,"0000"),'Sci11'!$A$3:$N$492,5,FALSE),VLOOKUP(TEXT(A24,"0000"),'Sci11'!$A$3:$N$492,6,FALSE))/VLOOKUP(TEXT(A24,"0000"),'Sci11'!$A$3:$N$492,14,FALSE)*100</f>
        <v>14.925373134328357</v>
      </c>
      <c r="AW24" s="100">
        <f t="shared" si="62"/>
        <v>37.898358208955223</v>
      </c>
      <c r="AX24" s="101">
        <f>IFERROR(AW24/100*VLOOKUP(TEXT(A24,"0000"),'Sci11'!$A$3:$N$492,14,FALSE),"")</f>
        <v>152.35140000000001</v>
      </c>
      <c r="AY24" s="100">
        <f t="shared" si="63"/>
        <v>16.455373134328358</v>
      </c>
      <c r="AZ24" s="101">
        <f>IFERROR(AY24/100*VLOOKUP(TEXT(A24,"0000"),'Sci11'!$A$3:$N$492,14,FALSE),"")</f>
        <v>66.150599999999997</v>
      </c>
      <c r="BA24" s="100">
        <f t="shared" si="14"/>
        <v>49</v>
      </c>
      <c r="BB24" s="101">
        <f>IFERROR(VLOOKUP(BA24,'Criteria Table'!$A$2:$I$102,2,FALSE),"")</f>
        <v>5.1000000000000005</v>
      </c>
      <c r="BC24" s="101">
        <f t="shared" si="15"/>
        <v>54.1</v>
      </c>
      <c r="BD24" s="82">
        <f>IFERROR(VLOOKUP(A24,ATTx11!$A$2:$N$500,4,FALSE),"")</f>
        <v>95.37</v>
      </c>
      <c r="BE24" s="95">
        <f t="shared" si="16"/>
        <v>0.5</v>
      </c>
      <c r="BF24" s="96">
        <f t="shared" si="17"/>
        <v>95.87</v>
      </c>
      <c r="BG24" s="70">
        <f>IFERROR(VLOOKUP(A24,ATTx11!$A$2:$N$500,11,FALSE),"")</f>
        <v>2</v>
      </c>
      <c r="BH24" s="95">
        <f t="shared" si="18"/>
        <v>1.8</v>
      </c>
      <c r="BI24" s="70">
        <f>IFERROR(VLOOKUP(A24,ATTx11!$A$2:$N$500,12,FALSE),"")</f>
        <v>229</v>
      </c>
      <c r="BJ24" s="97">
        <f t="shared" si="19"/>
        <v>206.1</v>
      </c>
      <c r="BK24" s="84">
        <f>IFERROR(VLOOKUP(A24,ATTx11!$A$2:$N$500,7,FALSE),"")</f>
        <v>2</v>
      </c>
      <c r="BL24" s="97">
        <f t="shared" si="20"/>
        <v>1.8</v>
      </c>
      <c r="BM24" s="84">
        <f>IFERROR(VLOOKUP(A24,ATTx11!$A$2:$N$500,8,FALSE),"")</f>
        <v>134</v>
      </c>
      <c r="BN24" s="95">
        <f t="shared" si="21"/>
        <v>120.6</v>
      </c>
      <c r="BO24" s="95"/>
      <c r="BP24" s="83">
        <f>IFERROR(VLOOKUP(TEXT($A24,"0000"),'AYP11'!$B$3379:$AU$3800,17,FALSE),"")</f>
        <v>81</v>
      </c>
      <c r="BQ24" s="75">
        <f>IFERROR(VLOOKUP(BP24,'Criteria Table'!$A$2:$I$102,2,FALSE),0)</f>
        <v>1.9000000000000001</v>
      </c>
      <c r="BR24" s="95">
        <f t="shared" si="22"/>
        <v>83</v>
      </c>
      <c r="BS24" s="83">
        <f>IFERROR(VLOOKUP(TEXT($A24,"0000"),'AYP11'!$B$847:$AU$1268,17,FALSE),"")</f>
        <v>65</v>
      </c>
      <c r="BT24" s="75">
        <f>IFERROR(VLOOKUP(BS24,'Criteria Table'!$A$2:$I$102,2,FALSE),0)</f>
        <v>3.5</v>
      </c>
      <c r="BU24" s="95">
        <f t="shared" si="23"/>
        <v>69</v>
      </c>
      <c r="BV24" s="83">
        <f>IFERROR(VLOOKUP(TEXT($A24,"0000"),'AYP11'!$B$2113:$AU$2534,17,FALSE),"")</f>
        <v>79</v>
      </c>
      <c r="BW24" s="75">
        <f>IFERROR(VLOOKUP(BV24,'Criteria Table'!$A$2:$I$102,2,FALSE),0)</f>
        <v>2.1</v>
      </c>
      <c r="BX24" s="95">
        <f t="shared" si="24"/>
        <v>81</v>
      </c>
      <c r="BY24" s="83">
        <f>IFERROR(VLOOKUP(TEXT($A24,"0000"),'AYP11'!$B$425:$AU$846,17,FALSE),"")</f>
        <v>0</v>
      </c>
      <c r="BZ24" s="75">
        <f>IFERROR(VLOOKUP(BY24,'Criteria Table'!$A$2:$I$102,2,FALSE),0)</f>
        <v>10</v>
      </c>
      <c r="CA24" s="95">
        <f t="shared" si="25"/>
        <v>10</v>
      </c>
      <c r="CB24" s="83">
        <f>IFERROR(VLOOKUP(TEXT($A24,"0000"),'AYP11'!$B$3:$AU$424,17,FALSE),"")</f>
        <v>0</v>
      </c>
      <c r="CC24" s="95">
        <f>IFERROR(VLOOKUP(CB24,'Criteria Table'!$A$2:$I$102,2,FALSE),0)</f>
        <v>10</v>
      </c>
      <c r="CD24" s="95">
        <f t="shared" si="26"/>
        <v>10</v>
      </c>
      <c r="CE24" s="83">
        <f>IFERROR(VLOOKUP(TEXT($A24,"0000"),'AYP11'!$B$1269:$AU$1690,17,FALSE),"")</f>
        <v>70</v>
      </c>
      <c r="CF24" s="95">
        <f>IFERROR(VLOOKUP(CE24,'Criteria Table'!$A$2:$I$102,2,FALSE),0)</f>
        <v>3</v>
      </c>
      <c r="CG24" s="95">
        <f t="shared" si="27"/>
        <v>73</v>
      </c>
      <c r="CH24" s="83">
        <f>IFERROR(VLOOKUP(TEXT($A24,"0000"),'AYP11'!$B$1691:$AU$2112,17,FALSE),"")</f>
        <v>59</v>
      </c>
      <c r="CI24" s="95">
        <f>IFERROR(VLOOKUP(CH24,'Criteria Table'!$A$2:$I$102,2,FALSE),0)</f>
        <v>4.1000000000000005</v>
      </c>
      <c r="CJ24" s="95">
        <f t="shared" si="28"/>
        <v>63</v>
      </c>
      <c r="CK24" s="83">
        <f>IFERROR(VLOOKUP(TEXT($A24,"0000"),'AYP11'!$B$2535:$AU$2956,17,FALSE),"")</f>
        <v>0</v>
      </c>
      <c r="CL24" s="95">
        <f>IFERROR(VLOOKUP(CK24,'Criteria Table'!$A$2:$I$102,2,FALSE),0)</f>
        <v>10</v>
      </c>
      <c r="CM24" s="95">
        <f t="shared" si="29"/>
        <v>10</v>
      </c>
      <c r="CN24" s="76">
        <f>IFERROR(VLOOKUP(TEXT($A24,"0000"),'AYP11'!$B$3379:$AU$3800,23,FALSE),"")</f>
        <v>81</v>
      </c>
      <c r="CO24" s="95">
        <f>IFERROR(VLOOKUP(CN24,'Criteria Table'!$A$2:$I$102,2,FALSE),0)</f>
        <v>1.9000000000000001</v>
      </c>
      <c r="CP24" s="95">
        <f t="shared" si="30"/>
        <v>83</v>
      </c>
      <c r="CQ24" s="76">
        <f>IFERROR(VLOOKUP(TEXT($A24,"0000"),'AYP11'!$B$847:$AU$1268,23,FALSE),"")</f>
        <v>61</v>
      </c>
      <c r="CR24" s="95">
        <f>IFERROR(VLOOKUP(CQ24,'Criteria Table'!$A$2:$I$102,2,FALSE),0)</f>
        <v>3.9000000000000004</v>
      </c>
      <c r="CS24" s="95">
        <f t="shared" si="31"/>
        <v>65</v>
      </c>
      <c r="CT24" s="76">
        <f>IFERROR(VLOOKUP(TEXT($A24,"0000"),'AYP11'!$B$2113:$AU$2534,23,FALSE),"")</f>
        <v>79</v>
      </c>
      <c r="CU24" s="95">
        <f>IFERROR(VLOOKUP(CT24,'Criteria Table'!$A$2:$I$102,2,FALSE),0)</f>
        <v>2.1</v>
      </c>
      <c r="CV24" s="95">
        <f t="shared" si="32"/>
        <v>81</v>
      </c>
      <c r="CW24" s="76">
        <f>IFERROR(VLOOKUP(TEXT($A24,"0000"),'AYP11'!$B$425:$AU$846,23,FALSE),"")</f>
        <v>0</v>
      </c>
      <c r="CX24" s="95">
        <f>IFERROR(VLOOKUP(CW24,'Criteria Table'!$A$2:$I$102,2,FALSE),0)</f>
        <v>10</v>
      </c>
      <c r="CY24" s="95">
        <f t="shared" si="33"/>
        <v>10</v>
      </c>
      <c r="CZ24" s="76">
        <f>IFERROR(VLOOKUP(TEXT($A24,"0000"),'AYP11'!$B$3:$AU$424,23,FALSE),"")</f>
        <v>0</v>
      </c>
      <c r="DA24" s="95">
        <f>IFERROR(VLOOKUP(CZ24,'Criteria Table'!$A$2:$I$102,2,FALSE),0)</f>
        <v>10</v>
      </c>
      <c r="DB24" s="95">
        <f t="shared" si="34"/>
        <v>10</v>
      </c>
      <c r="DC24" s="76">
        <f>IFERROR(VLOOKUP(TEXT($A24,"0000"),'AYP11'!$B$1269:$AU$1690,23,FALSE),"")</f>
        <v>69</v>
      </c>
      <c r="DD24" s="95">
        <f>IFERROR(VLOOKUP(DC24,'Criteria Table'!$A$2:$I$102,2,FALSE),0)</f>
        <v>3.1</v>
      </c>
      <c r="DE24" s="95">
        <f t="shared" si="35"/>
        <v>72</v>
      </c>
      <c r="DF24" s="76">
        <f>IFERROR(VLOOKUP(TEXT($A24,"0000"),'AYP11'!$B$1691:$AU$2112,23,FALSE),"")</f>
        <v>71</v>
      </c>
      <c r="DG24" s="95">
        <f>IFERROR(VLOOKUP(DF24,'Criteria Table'!$A$2:$I$102,2,FALSE),0)</f>
        <v>2.9000000000000004</v>
      </c>
      <c r="DH24" s="95">
        <f t="shared" si="36"/>
        <v>74</v>
      </c>
      <c r="DI24" s="76">
        <f>IFERROR(VLOOKUP(TEXT($A24,"0000"),'AYP11'!$B$2535:$AU$2956,23,FALSE),"")</f>
        <v>0</v>
      </c>
      <c r="DJ24" s="95">
        <f>IFERROR(VLOOKUP(DI24,'Criteria Table'!$A$2:$I$102,2,FALSE),0)</f>
        <v>10</v>
      </c>
      <c r="DK24" s="95">
        <f t="shared" si="37"/>
        <v>10</v>
      </c>
      <c r="DL24" s="91">
        <f>IFERROR(VLOOKUP(TEXT($A24,"0000"),'AYP11'!$B$3379:$AU$3800,11,FALSE),"")</f>
        <v>0</v>
      </c>
      <c r="DM24" s="95">
        <f t="shared" si="38"/>
        <v>1</v>
      </c>
      <c r="DN24" s="95" t="str">
        <f t="shared" si="39"/>
        <v/>
      </c>
      <c r="DO24" s="91">
        <f>IFERROR(VLOOKUP(TEXT($A24,"0000"),'AYP11'!$B$847:$AU$1268,11,FALSE),"")</f>
        <v>0</v>
      </c>
      <c r="DP24" s="95">
        <f t="shared" si="40"/>
        <v>1</v>
      </c>
      <c r="DQ24" s="95" t="str">
        <f t="shared" si="41"/>
        <v/>
      </c>
      <c r="DR24" s="91">
        <f>IFERROR(VLOOKUP(TEXT($A24,"0000"),'AYP11'!$B$2113:$AU$2534,11,FALSE),"")</f>
        <v>0</v>
      </c>
      <c r="DS24" s="95">
        <f t="shared" si="42"/>
        <v>1</v>
      </c>
      <c r="DT24" s="95" t="str">
        <f t="shared" si="43"/>
        <v/>
      </c>
      <c r="DU24" s="91">
        <f>IFERROR(VLOOKUP(TEXT($A24,"0000"),'AYP11'!$B$425:$AU$846,11,FALSE),"")</f>
        <v>0</v>
      </c>
      <c r="DV24" s="95">
        <f t="shared" si="44"/>
        <v>1</v>
      </c>
      <c r="DW24" s="95" t="str">
        <f t="shared" si="45"/>
        <v/>
      </c>
      <c r="DX24" s="91">
        <f>IFERROR(VLOOKUP(TEXT($A24,"0000"),'AYP11'!$B$3:$AU$424,11,FALSE),"")</f>
        <v>0</v>
      </c>
      <c r="DY24" s="95">
        <f t="shared" si="46"/>
        <v>1</v>
      </c>
      <c r="DZ24" s="95" t="str">
        <f t="shared" si="47"/>
        <v/>
      </c>
      <c r="EA24" s="91">
        <f>IFERROR(VLOOKUP(TEXT($A24,"0000"),'AYP11'!$B$1269:$AU$1690,11,FALSE),"")</f>
        <v>0</v>
      </c>
      <c r="EB24" s="95">
        <f t="shared" si="48"/>
        <v>1</v>
      </c>
      <c r="EC24" s="95" t="str">
        <f t="shared" si="49"/>
        <v/>
      </c>
      <c r="ED24" s="91">
        <f>IFERROR(VLOOKUP(TEXT($A24,"0000"),'AYP11'!$B$1691:$AU$2112,11,FALSE),"")</f>
        <v>0</v>
      </c>
      <c r="EE24" s="95">
        <f t="shared" si="50"/>
        <v>1</v>
      </c>
      <c r="EF24" s="95" t="str">
        <f t="shared" si="51"/>
        <v/>
      </c>
      <c r="EG24" s="91">
        <f>IFERROR(VLOOKUP(TEXT($A24,"0000"),'AYP11'!$B$2535:$AU$2956,11,FALSE),"")</f>
        <v>0</v>
      </c>
      <c r="EH24" s="95">
        <f t="shared" si="52"/>
        <v>1</v>
      </c>
      <c r="EI24" s="95" t="str">
        <f t="shared" si="53"/>
        <v/>
      </c>
      <c r="EP24" s="34">
        <v>106</v>
      </c>
      <c r="EQ24" s="102" t="s">
        <v>1331</v>
      </c>
    </row>
    <row r="25" spans="1:147" x14ac:dyDescent="0.25">
      <c r="A25" s="248">
        <v>241</v>
      </c>
      <c r="B25" s="291">
        <f t="shared" si="0"/>
        <v>31.39240506329114</v>
      </c>
      <c r="C25" s="50">
        <f>IFERROR(VLOOKUP(TEXT($A25,"0000"),'R-M11'!$A$2:$AA$500,4,FALSE),0)</f>
        <v>248</v>
      </c>
      <c r="D25" s="291">
        <f t="shared" si="1"/>
        <v>53.544303797468352</v>
      </c>
      <c r="E25" s="98">
        <f>IFERROR(SUM(VLOOKUP(TEXT($A25,"0000"),'R-M11'!$A$2:$AA$500,5,FALSE),VLOOKUP(TEXT($A25,"0000"),'R-M11'!$A$2:$AA$500,6,FALSE)),0)</f>
        <v>423</v>
      </c>
      <c r="F25" s="58">
        <f>IFERROR(VLOOKUP(TEXT($A25,"0000"),'R-M11'!$A$2:$AA$500,14,FALSE),0)</f>
        <v>790</v>
      </c>
      <c r="G25" s="230">
        <f t="shared" si="54"/>
        <v>32.44240506329114</v>
      </c>
      <c r="H25" s="97">
        <f t="shared" si="2"/>
        <v>256.29500000000002</v>
      </c>
      <c r="I25" s="230">
        <f t="shared" si="55"/>
        <v>53.994303797468355</v>
      </c>
      <c r="J25" s="97">
        <f t="shared" si="3"/>
        <v>426.55500000000001</v>
      </c>
      <c r="K25" s="230">
        <f t="shared" si="4"/>
        <v>85</v>
      </c>
      <c r="L25" s="121">
        <f>IFERROR(VLOOKUP(K25,'Criteria Table'!$A$2:$I$102,2,FALSE),"")</f>
        <v>1.5</v>
      </c>
      <c r="M25" s="230">
        <f t="shared" si="5"/>
        <v>86.436708860759495</v>
      </c>
      <c r="N25" s="286">
        <f t="shared" si="6"/>
        <v>28.553299492385786</v>
      </c>
      <c r="O25" s="50">
        <f>IFERROR(VLOOKUP(TEXT($A25,"0000"),'R-M11'!$A$2:$AA$500,17,FALSE),"")</f>
        <v>225</v>
      </c>
      <c r="P25" s="286">
        <f t="shared" si="7"/>
        <v>61.421319796954307</v>
      </c>
      <c r="Q25" s="98">
        <f>IFERROR(SUM(VLOOKUP(TEXT($A25,"0000"),'R-M11'!$A$2:$AA$500,18,FALSE),VLOOKUP(TEXT($A25,"0000"),'R-M11'!$A$2:$AA$500,19,FALSE)),0)</f>
        <v>484</v>
      </c>
      <c r="R25" s="69">
        <f>IFERROR(VLOOKUP(TEXT($A25,"0000"),'R-M11'!$A$2:$AA$500,27,FALSE),0)</f>
        <v>788</v>
      </c>
      <c r="S25" s="121">
        <f t="shared" si="56"/>
        <v>28.553299492385786</v>
      </c>
      <c r="T25" s="70">
        <f t="shared" si="8"/>
        <v>225</v>
      </c>
      <c r="U25" s="121">
        <f t="shared" si="57"/>
        <v>61.421319796954307</v>
      </c>
      <c r="V25" s="70">
        <f t="shared" si="9"/>
        <v>483.99999999999994</v>
      </c>
      <c r="W25" s="121">
        <f t="shared" si="10"/>
        <v>90</v>
      </c>
      <c r="X25" s="124">
        <f>IFERROR(VLOOKUP(W25,'Criteria Table'!$A$2:$I$102,2,FALSE),"")</f>
        <v>0</v>
      </c>
      <c r="Y25" s="121">
        <f t="shared" si="11"/>
        <v>89.974619289340097</v>
      </c>
      <c r="Z25" s="92">
        <f>IFERROR(IF(VLOOKUP(A25,'SG11'!$A$3:$AI$500,18,FALSE)="","NA",VLOOKUP(A25,'SG11'!$A$3:$AI$500,18,FALSE)),"")</f>
        <v>73</v>
      </c>
      <c r="AA25" s="75">
        <f>IFERROR(VLOOKUP(Z25,'Criteria Table'!$A$2:$I$102,6,FALSE),"NA")</f>
        <v>5</v>
      </c>
      <c r="AB25" s="95">
        <f t="shared" si="58"/>
        <v>78</v>
      </c>
      <c r="AC25" s="84">
        <f>IFERROR(IF(VLOOKUP(A25,'SG11'!$A$3:$AI$500,19,FALSE)="","NA",VLOOKUP(A25,'SG11'!$A$3:$AI$500,19,FALSE)),"")</f>
        <v>79</v>
      </c>
      <c r="AD25" s="75">
        <f>IFERROR(VLOOKUP(AC25,'Criteria Table'!$A$2:$I$102,6,FALSE),"NA")</f>
        <v>5</v>
      </c>
      <c r="AE25" s="95">
        <f t="shared" si="59"/>
        <v>84</v>
      </c>
      <c r="AF25" s="92">
        <f>IFERROR(IF(VLOOKUP(A25,'SG11'!$A$3:$AI$500,20,FALSE)="","NA",VLOOKUP(A25,'SG11'!$A$3:$AI$500,20,FALSE)),"")</f>
        <v>74</v>
      </c>
      <c r="AG25" s="75">
        <f>IFERROR(VLOOKUP(AF25,'Criteria Table'!$A$2:$I$102,6,FALSE),"NA")</f>
        <v>5</v>
      </c>
      <c r="AH25" s="95">
        <f t="shared" si="60"/>
        <v>79</v>
      </c>
      <c r="AI25" s="84">
        <f>IFERROR(IF(VLOOKUP(A25,'SG11'!$A$3:$AI$500,21,FALSE)="","NA",VLOOKUP(A25,'SG11'!$A$3:$AI$500,21,FALSE)),"")</f>
        <v>80</v>
      </c>
      <c r="AJ25" s="75">
        <f>IFERROR(VLOOKUP(AI25,'Criteria Table'!$A$2:$I$102,6,FALSE),"NA")</f>
        <v>5</v>
      </c>
      <c r="AK25" s="95">
        <f t="shared" si="61"/>
        <v>85</v>
      </c>
      <c r="AL25" s="99">
        <f>IFERROR(VLOOKUP(TEXT(A25,"0000"),'W11'!$A$1:$E$500,4,FALSE)/AP25*100,"")</f>
        <v>99.253731343283576</v>
      </c>
      <c r="AM25" s="97">
        <f>IFERROR(VLOOKUP(TEXT(A25,"0000"),'W11'!$A$1:$E$500,4,FALSE),"")</f>
        <v>266</v>
      </c>
      <c r="AN25" s="99">
        <f t="shared" si="12"/>
        <v>99.253731343283576</v>
      </c>
      <c r="AO25" s="97">
        <f t="shared" si="13"/>
        <v>266</v>
      </c>
      <c r="AP25" s="99">
        <f>IFERROR(VLOOKUP(TEXT(A25,"0000"),'W11'!$A$1:$E$500,5,FALSE),"")</f>
        <v>268</v>
      </c>
      <c r="AQ25" s="97">
        <f>IFERROR(VLOOKUP(ROUND(AL25,0),'Criteria Table'!$A$2:$I$102,4,FALSE),0)</f>
        <v>0</v>
      </c>
      <c r="AR25" s="128"/>
      <c r="AS25" s="95"/>
      <c r="AT25" s="95"/>
      <c r="AU25" s="100">
        <f>IFERROR(VLOOKUP(TEXT(A25,"0000"),'Sci11'!$A$3:$N$492,4,FALSE)/VLOOKUP(TEXT(A25,"0000"),'Sci11'!$A$3:$N$492,14,FALSE)*100,"")</f>
        <v>41.295546558704451</v>
      </c>
      <c r="AV25" s="101">
        <f>SUM(VLOOKUP(TEXT(A25,"0000"),'Sci11'!$A$3:$N$492,5,FALSE),VLOOKUP(TEXT(A25,"0000"),'Sci11'!$A$3:$N$492,6,FALSE))/VLOOKUP(TEXT(A25,"0000"),'Sci11'!$A$3:$N$492,14,FALSE)*100</f>
        <v>21.862348178137651</v>
      </c>
      <c r="AW25" s="100">
        <f t="shared" si="62"/>
        <v>43.885546558704448</v>
      </c>
      <c r="AX25" s="101">
        <f>IFERROR(AW25/100*VLOOKUP(TEXT(A25,"0000"),'Sci11'!$A$3:$N$492,14,FALSE),"")</f>
        <v>108.39729999999999</v>
      </c>
      <c r="AY25" s="100">
        <f t="shared" si="63"/>
        <v>22.972348178137651</v>
      </c>
      <c r="AZ25" s="101">
        <f>IFERROR(AY25/100*VLOOKUP(TEXT(A25,"0000"),'Sci11'!$A$3:$N$492,14,FALSE),"")</f>
        <v>56.741699999999994</v>
      </c>
      <c r="BA25" s="100">
        <f t="shared" si="14"/>
        <v>63</v>
      </c>
      <c r="BB25" s="101">
        <f>IFERROR(VLOOKUP(BA25,'Criteria Table'!$A$2:$I$102,2,FALSE),"")</f>
        <v>3.7</v>
      </c>
      <c r="BC25" s="101">
        <f t="shared" si="15"/>
        <v>66.7</v>
      </c>
      <c r="BD25" s="82">
        <f>IFERROR(VLOOKUP(A25,ATTx11!$A$2:$N$500,4,FALSE),"")</f>
        <v>96.09</v>
      </c>
      <c r="BE25" s="95">
        <f t="shared" si="16"/>
        <v>0.5</v>
      </c>
      <c r="BF25" s="96">
        <f t="shared" si="17"/>
        <v>96.59</v>
      </c>
      <c r="BG25" s="70">
        <f>IFERROR(VLOOKUP(A25,ATTx11!$A$2:$N$500,11,FALSE),"")</f>
        <v>11</v>
      </c>
      <c r="BH25" s="95">
        <f t="shared" si="18"/>
        <v>9.9</v>
      </c>
      <c r="BI25" s="70">
        <f>IFERROR(VLOOKUP(A25,ATTx11!$A$2:$N$500,12,FALSE),"")</f>
        <v>12</v>
      </c>
      <c r="BJ25" s="97">
        <f t="shared" si="19"/>
        <v>10.8</v>
      </c>
      <c r="BK25" s="84">
        <f>IFERROR(VLOOKUP(A25,ATTx11!$A$2:$N$500,7,FALSE),"")</f>
        <v>10</v>
      </c>
      <c r="BL25" s="97">
        <f t="shared" si="20"/>
        <v>9</v>
      </c>
      <c r="BM25" s="84">
        <f>IFERROR(VLOOKUP(A25,ATTx11!$A$2:$N$500,8,FALSE),"")</f>
        <v>8</v>
      </c>
      <c r="BN25" s="95">
        <f t="shared" si="21"/>
        <v>7.2</v>
      </c>
      <c r="BO25" s="95"/>
      <c r="BP25" s="83">
        <f>IFERROR(VLOOKUP(TEXT($A25,"0000"),'AYP11'!$B$3379:$AU$3800,17,FALSE),"")</f>
        <v>89</v>
      </c>
      <c r="BQ25" s="75">
        <f>IFERROR(VLOOKUP(BP25,'Criteria Table'!$A$2:$I$102,2,FALSE),0)</f>
        <v>0</v>
      </c>
      <c r="BR25" s="95">
        <f t="shared" si="22"/>
        <v>89</v>
      </c>
      <c r="BS25" s="83">
        <f>IFERROR(VLOOKUP(TEXT($A25,"0000"),'AYP11'!$B$847:$AU$1268,17,FALSE),"")</f>
        <v>0</v>
      </c>
      <c r="BT25" s="75">
        <f>IFERROR(VLOOKUP(BS25,'Criteria Table'!$A$2:$I$102,2,FALSE),0)</f>
        <v>10</v>
      </c>
      <c r="BU25" s="95">
        <f t="shared" si="23"/>
        <v>10</v>
      </c>
      <c r="BV25" s="83">
        <f>IFERROR(VLOOKUP(TEXT($A25,"0000"),'AYP11'!$B$2113:$AU$2534,17,FALSE),"")</f>
        <v>85</v>
      </c>
      <c r="BW25" s="75">
        <f>IFERROR(VLOOKUP(BV25,'Criteria Table'!$A$2:$I$102,2,FALSE),0)</f>
        <v>1.5</v>
      </c>
      <c r="BX25" s="95">
        <f t="shared" si="24"/>
        <v>87</v>
      </c>
      <c r="BY25" s="83">
        <f>IFERROR(VLOOKUP(TEXT($A25,"0000"),'AYP11'!$B$425:$AU$846,17,FALSE),"")</f>
        <v>0</v>
      </c>
      <c r="BZ25" s="75">
        <f>IFERROR(VLOOKUP(BY25,'Criteria Table'!$A$2:$I$102,2,FALSE),0)</f>
        <v>10</v>
      </c>
      <c r="CA25" s="95">
        <f t="shared" si="25"/>
        <v>10</v>
      </c>
      <c r="CB25" s="83">
        <f>IFERROR(VLOOKUP(TEXT($A25,"0000"),'AYP11'!$B$3:$AU$424,17,FALSE),"")</f>
        <v>0</v>
      </c>
      <c r="CC25" s="95">
        <f>IFERROR(VLOOKUP(CB25,'Criteria Table'!$A$2:$I$102,2,FALSE),0)</f>
        <v>10</v>
      </c>
      <c r="CD25" s="95">
        <f t="shared" si="26"/>
        <v>10</v>
      </c>
      <c r="CE25" s="83">
        <f>IFERROR(VLOOKUP(TEXT($A25,"0000"),'AYP11'!$B$1269:$AU$1690,17,FALSE),"")</f>
        <v>81</v>
      </c>
      <c r="CF25" s="95">
        <f>IFERROR(VLOOKUP(CE25,'Criteria Table'!$A$2:$I$102,2,FALSE),0)</f>
        <v>1.9000000000000001</v>
      </c>
      <c r="CG25" s="95">
        <f t="shared" si="27"/>
        <v>83</v>
      </c>
      <c r="CH25" s="83">
        <f>IFERROR(VLOOKUP(TEXT($A25,"0000"),'AYP11'!$B$1691:$AU$2112,17,FALSE),"")</f>
        <v>0</v>
      </c>
      <c r="CI25" s="95">
        <f>IFERROR(VLOOKUP(CH25,'Criteria Table'!$A$2:$I$102,2,FALSE),0)</f>
        <v>10</v>
      </c>
      <c r="CJ25" s="95">
        <f t="shared" si="28"/>
        <v>10</v>
      </c>
      <c r="CK25" s="83">
        <f>IFERROR(VLOOKUP(TEXT($A25,"0000"),'AYP11'!$B$2535:$AU$2956,17,FALSE),"")</f>
        <v>0</v>
      </c>
      <c r="CL25" s="95">
        <f>IFERROR(VLOOKUP(CK25,'Criteria Table'!$A$2:$I$102,2,FALSE),0)</f>
        <v>10</v>
      </c>
      <c r="CM25" s="95">
        <f t="shared" si="29"/>
        <v>10</v>
      </c>
      <c r="CN25" s="76">
        <f>IFERROR(VLOOKUP(TEXT($A25,"0000"),'AYP11'!$B$3379:$AU$3800,23,FALSE),"")</f>
        <v>94</v>
      </c>
      <c r="CO25" s="95">
        <f>IFERROR(VLOOKUP(CN25,'Criteria Table'!$A$2:$I$102,2,FALSE),0)</f>
        <v>0</v>
      </c>
      <c r="CP25" s="95">
        <f t="shared" si="30"/>
        <v>94</v>
      </c>
      <c r="CQ25" s="76">
        <f>IFERROR(VLOOKUP(TEXT($A25,"0000"),'AYP11'!$B$847:$AU$1268,23,FALSE),"")</f>
        <v>0</v>
      </c>
      <c r="CR25" s="95">
        <f>IFERROR(VLOOKUP(CQ25,'Criteria Table'!$A$2:$I$102,2,FALSE),0)</f>
        <v>10</v>
      </c>
      <c r="CS25" s="95">
        <f t="shared" si="31"/>
        <v>10</v>
      </c>
      <c r="CT25" s="76">
        <f>IFERROR(VLOOKUP(TEXT($A25,"0000"),'AYP11'!$B$2113:$AU$2534,23,FALSE),"")</f>
        <v>90</v>
      </c>
      <c r="CU25" s="95">
        <f>IFERROR(VLOOKUP(CT25,'Criteria Table'!$A$2:$I$102,2,FALSE),0)</f>
        <v>0</v>
      </c>
      <c r="CV25" s="95">
        <f t="shared" si="32"/>
        <v>90</v>
      </c>
      <c r="CW25" s="76">
        <f>IFERROR(VLOOKUP(TEXT($A25,"0000"),'AYP11'!$B$425:$AU$846,23,FALSE),"")</f>
        <v>0</v>
      </c>
      <c r="CX25" s="95">
        <f>IFERROR(VLOOKUP(CW25,'Criteria Table'!$A$2:$I$102,2,FALSE),0)</f>
        <v>10</v>
      </c>
      <c r="CY25" s="95">
        <f t="shared" si="33"/>
        <v>10</v>
      </c>
      <c r="CZ25" s="76">
        <f>IFERROR(VLOOKUP(TEXT($A25,"0000"),'AYP11'!$B$3:$AU$424,23,FALSE),"")</f>
        <v>0</v>
      </c>
      <c r="DA25" s="95">
        <f>IFERROR(VLOOKUP(CZ25,'Criteria Table'!$A$2:$I$102,2,FALSE),0)</f>
        <v>10</v>
      </c>
      <c r="DB25" s="95">
        <f t="shared" si="34"/>
        <v>10</v>
      </c>
      <c r="DC25" s="76">
        <f>IFERROR(VLOOKUP(TEXT($A25,"0000"),'AYP11'!$B$1269:$AU$1690,23,FALSE),"")</f>
        <v>87</v>
      </c>
      <c r="DD25" s="95">
        <f>IFERROR(VLOOKUP(DC25,'Criteria Table'!$A$2:$I$102,2,FALSE),0)</f>
        <v>0</v>
      </c>
      <c r="DE25" s="95">
        <f t="shared" si="35"/>
        <v>87</v>
      </c>
      <c r="DF25" s="76">
        <f>IFERROR(VLOOKUP(TEXT($A25,"0000"),'AYP11'!$B$1691:$AU$2112,23,FALSE),"")</f>
        <v>0</v>
      </c>
      <c r="DG25" s="95">
        <f>IFERROR(VLOOKUP(DF25,'Criteria Table'!$A$2:$I$102,2,FALSE),0)</f>
        <v>10</v>
      </c>
      <c r="DH25" s="95">
        <f t="shared" si="36"/>
        <v>10</v>
      </c>
      <c r="DI25" s="76">
        <f>IFERROR(VLOOKUP(TEXT($A25,"0000"),'AYP11'!$B$2535:$AU$2956,23,FALSE),"")</f>
        <v>0</v>
      </c>
      <c r="DJ25" s="95">
        <f>IFERROR(VLOOKUP(DI25,'Criteria Table'!$A$2:$I$102,2,FALSE),0)</f>
        <v>10</v>
      </c>
      <c r="DK25" s="95">
        <f t="shared" si="37"/>
        <v>10</v>
      </c>
      <c r="DL25" s="91">
        <f>IFERROR(VLOOKUP(TEXT($A25,"0000"),'AYP11'!$B$3379:$AU$3800,11,FALSE),"")</f>
        <v>0</v>
      </c>
      <c r="DM25" s="95">
        <f t="shared" si="38"/>
        <v>1</v>
      </c>
      <c r="DN25" s="95" t="str">
        <f t="shared" si="39"/>
        <v/>
      </c>
      <c r="DO25" s="91">
        <f>IFERROR(VLOOKUP(TEXT($A25,"0000"),'AYP11'!$B$847:$AU$1268,11,FALSE),"")</f>
        <v>0</v>
      </c>
      <c r="DP25" s="95">
        <f t="shared" si="40"/>
        <v>1</v>
      </c>
      <c r="DQ25" s="95" t="str">
        <f t="shared" si="41"/>
        <v/>
      </c>
      <c r="DR25" s="91">
        <f>IFERROR(VLOOKUP(TEXT($A25,"0000"),'AYP11'!$B$2113:$AU$2534,11,FALSE),"")</f>
        <v>0</v>
      </c>
      <c r="DS25" s="95">
        <f t="shared" si="42"/>
        <v>1</v>
      </c>
      <c r="DT25" s="95" t="str">
        <f t="shared" si="43"/>
        <v/>
      </c>
      <c r="DU25" s="91">
        <f>IFERROR(VLOOKUP(TEXT($A25,"0000"),'AYP11'!$B$425:$AU$846,11,FALSE),"")</f>
        <v>0</v>
      </c>
      <c r="DV25" s="95">
        <f t="shared" si="44"/>
        <v>1</v>
      </c>
      <c r="DW25" s="95" t="str">
        <f t="shared" si="45"/>
        <v/>
      </c>
      <c r="DX25" s="91">
        <f>IFERROR(VLOOKUP(TEXT($A25,"0000"),'AYP11'!$B$3:$AU$424,11,FALSE),"")</f>
        <v>0</v>
      </c>
      <c r="DY25" s="95">
        <f t="shared" si="46"/>
        <v>1</v>
      </c>
      <c r="DZ25" s="95" t="str">
        <f t="shared" si="47"/>
        <v/>
      </c>
      <c r="EA25" s="91">
        <f>IFERROR(VLOOKUP(TEXT($A25,"0000"),'AYP11'!$B$1269:$AU$1690,11,FALSE),"")</f>
        <v>0</v>
      </c>
      <c r="EB25" s="95">
        <f t="shared" si="48"/>
        <v>1</v>
      </c>
      <c r="EC25" s="95" t="str">
        <f t="shared" si="49"/>
        <v/>
      </c>
      <c r="ED25" s="91">
        <f>IFERROR(VLOOKUP(TEXT($A25,"0000"),'AYP11'!$B$1691:$AU$2112,11,FALSE),"")</f>
        <v>0</v>
      </c>
      <c r="EE25" s="95">
        <f t="shared" si="50"/>
        <v>1</v>
      </c>
      <c r="EF25" s="95" t="str">
        <f t="shared" si="51"/>
        <v/>
      </c>
      <c r="EG25" s="91">
        <f>IFERROR(VLOOKUP(TEXT($A25,"0000"),'AYP11'!$B$2535:$AU$2956,11,FALSE),"")</f>
        <v>0</v>
      </c>
      <c r="EH25" s="95">
        <f t="shared" si="52"/>
        <v>1</v>
      </c>
      <c r="EI25" s="95" t="str">
        <f t="shared" si="53"/>
        <v/>
      </c>
    </row>
    <row r="26" spans="1:147" x14ac:dyDescent="0.25">
      <c r="A26" s="248">
        <v>251</v>
      </c>
      <c r="B26" s="291">
        <f t="shared" si="0"/>
        <v>33.988764044943821</v>
      </c>
      <c r="C26" s="50">
        <f>IFERROR(VLOOKUP(TEXT($A26,"0000"),'R-M11'!$A$2:$AA$500,4,FALSE),0)</f>
        <v>121</v>
      </c>
      <c r="D26" s="291">
        <f t="shared" si="1"/>
        <v>56.460674157303373</v>
      </c>
      <c r="E26" s="98">
        <f>IFERROR(SUM(VLOOKUP(TEXT($A26,"0000"),'R-M11'!$A$2:$AA$500,5,FALSE),VLOOKUP(TEXT($A26,"0000"),'R-M11'!$A$2:$AA$500,6,FALSE)),0)</f>
        <v>201</v>
      </c>
      <c r="F26" s="58">
        <f>IFERROR(VLOOKUP(TEXT($A26,"0000"),'R-M11'!$A$2:$AA$500,14,FALSE),0)</f>
        <v>356</v>
      </c>
      <c r="G26" s="230">
        <f t="shared" si="54"/>
        <v>33.988764044943821</v>
      </c>
      <c r="H26" s="97">
        <f t="shared" si="2"/>
        <v>121</v>
      </c>
      <c r="I26" s="230">
        <f t="shared" si="55"/>
        <v>56.460674157303373</v>
      </c>
      <c r="J26" s="97">
        <f t="shared" si="3"/>
        <v>201</v>
      </c>
      <c r="K26" s="230">
        <f t="shared" si="4"/>
        <v>90</v>
      </c>
      <c r="L26" s="121">
        <f>IFERROR(VLOOKUP(K26,'Criteria Table'!$A$2:$I$102,2,FALSE),"")</f>
        <v>0</v>
      </c>
      <c r="M26" s="230">
        <f t="shared" si="5"/>
        <v>90.449438202247194</v>
      </c>
      <c r="N26" s="286">
        <f t="shared" si="6"/>
        <v>21.1864406779661</v>
      </c>
      <c r="O26" s="50">
        <f>IFERROR(VLOOKUP(TEXT($A26,"0000"),'R-M11'!$A$2:$AA$500,17,FALSE),"")</f>
        <v>75</v>
      </c>
      <c r="P26" s="286">
        <f t="shared" si="7"/>
        <v>72.316384180790962</v>
      </c>
      <c r="Q26" s="98">
        <f>IFERROR(SUM(VLOOKUP(TEXT($A26,"0000"),'R-M11'!$A$2:$AA$500,18,FALSE),VLOOKUP(TEXT($A26,"0000"),'R-M11'!$A$2:$AA$500,19,FALSE)),0)</f>
        <v>256</v>
      </c>
      <c r="R26" s="69">
        <f>IFERROR(VLOOKUP(TEXT($A26,"0000"),'R-M11'!$A$2:$AA$500,27,FALSE),0)</f>
        <v>354</v>
      </c>
      <c r="S26" s="121">
        <f t="shared" si="56"/>
        <v>21.1864406779661</v>
      </c>
      <c r="T26" s="70">
        <f t="shared" si="8"/>
        <v>75</v>
      </c>
      <c r="U26" s="121">
        <f t="shared" si="57"/>
        <v>72.316384180790962</v>
      </c>
      <c r="V26" s="70">
        <f t="shared" si="9"/>
        <v>256</v>
      </c>
      <c r="W26" s="121">
        <f t="shared" si="10"/>
        <v>94</v>
      </c>
      <c r="X26" s="124">
        <f>IFERROR(VLOOKUP(W26,'Criteria Table'!$A$2:$I$102,2,FALSE),"")</f>
        <v>0</v>
      </c>
      <c r="Y26" s="121">
        <f t="shared" si="11"/>
        <v>93.502824858757066</v>
      </c>
      <c r="Z26" s="92">
        <f>IFERROR(IF(VLOOKUP(A26,'SG11'!$A$3:$AI$500,18,FALSE)="","NA",VLOOKUP(A26,'SG11'!$A$3:$AI$500,18,FALSE)),"")</f>
        <v>84</v>
      </c>
      <c r="AA26" s="75">
        <f>IFERROR(VLOOKUP(Z26,'Criteria Table'!$A$2:$I$102,6,FALSE),"NA")</f>
        <v>5</v>
      </c>
      <c r="AB26" s="95">
        <f t="shared" si="58"/>
        <v>89</v>
      </c>
      <c r="AC26" s="84">
        <f>IFERROR(IF(VLOOKUP(A26,'SG11'!$A$3:$AI$500,19,FALSE)="","NA",VLOOKUP(A26,'SG11'!$A$3:$AI$500,19,FALSE)),"")</f>
        <v>78</v>
      </c>
      <c r="AD26" s="75">
        <f>IFERROR(VLOOKUP(AC26,'Criteria Table'!$A$2:$I$102,6,FALSE),"NA")</f>
        <v>5</v>
      </c>
      <c r="AE26" s="95">
        <f t="shared" si="59"/>
        <v>83</v>
      </c>
      <c r="AF26" s="92">
        <f>IFERROR(IF(VLOOKUP(A26,'SG11'!$A$3:$AI$500,20,FALSE)="","NA",VLOOKUP(A26,'SG11'!$A$3:$AI$500,20,FALSE)),"")</f>
        <v>95</v>
      </c>
      <c r="AG26" s="75">
        <f>IFERROR(VLOOKUP(AF26,'Criteria Table'!$A$2:$I$102,6,FALSE),"NA")</f>
        <v>0</v>
      </c>
      <c r="AH26" s="95">
        <f t="shared" si="60"/>
        <v>95</v>
      </c>
      <c r="AI26" s="84">
        <f>IFERROR(IF(VLOOKUP(A26,'SG11'!$A$3:$AI$500,21,FALSE)="","NA",VLOOKUP(A26,'SG11'!$A$3:$AI$500,21,FALSE)),"")</f>
        <v>84</v>
      </c>
      <c r="AJ26" s="75">
        <f>IFERROR(VLOOKUP(AI26,'Criteria Table'!$A$2:$I$102,6,FALSE),"NA")</f>
        <v>5</v>
      </c>
      <c r="AK26" s="95">
        <f t="shared" si="61"/>
        <v>89</v>
      </c>
      <c r="AL26" s="99">
        <f>IFERROR(VLOOKUP(TEXT(A26,"0000"),'W11'!$A$1:$E$500,4,FALSE)/AP26*100,"")</f>
        <v>98.373983739837399</v>
      </c>
      <c r="AM26" s="97">
        <f>IFERROR(VLOOKUP(TEXT(A26,"0000"),'W11'!$A$1:$E$500,4,FALSE),"")</f>
        <v>121</v>
      </c>
      <c r="AN26" s="99">
        <f t="shared" si="12"/>
        <v>98.373983739837399</v>
      </c>
      <c r="AO26" s="97">
        <f t="shared" si="13"/>
        <v>121</v>
      </c>
      <c r="AP26" s="99">
        <f>IFERROR(VLOOKUP(TEXT(A26,"0000"),'W11'!$A$1:$E$500,5,FALSE),"")</f>
        <v>123</v>
      </c>
      <c r="AQ26" s="97">
        <f>IFERROR(VLOOKUP(ROUND(AL26,0),'Criteria Table'!$A$2:$I$102,4,FALSE),0)</f>
        <v>0</v>
      </c>
      <c r="AR26" s="128"/>
      <c r="AS26" s="95"/>
      <c r="AT26" s="95"/>
      <c r="AU26" s="100">
        <f>IFERROR(VLOOKUP(TEXT(A26,"0000"),'Sci11'!$A$3:$N$492,4,FALSE)/VLOOKUP(TEXT(A26,"0000"),'Sci11'!$A$3:$N$492,14,FALSE)*100,"")</f>
        <v>46.086956521739133</v>
      </c>
      <c r="AV26" s="101">
        <f>SUM(VLOOKUP(TEXT(A26,"0000"),'Sci11'!$A$3:$N$492,5,FALSE),VLOOKUP(TEXT(A26,"0000"),'Sci11'!$A$3:$N$492,6,FALSE))/VLOOKUP(TEXT(A26,"0000"),'Sci11'!$A$3:$N$492,14,FALSE)*100</f>
        <v>27.826086956521738</v>
      </c>
      <c r="AW26" s="100">
        <f t="shared" si="62"/>
        <v>47.906956521739133</v>
      </c>
      <c r="AX26" s="101">
        <f>IFERROR(AW26/100*VLOOKUP(TEXT(A26,"0000"),'Sci11'!$A$3:$N$492,14,FALSE),"")</f>
        <v>55.092999999999996</v>
      </c>
      <c r="AY26" s="100">
        <f t="shared" si="63"/>
        <v>28.606086956521739</v>
      </c>
      <c r="AZ26" s="101">
        <f>IFERROR(AY26/100*VLOOKUP(TEXT(A26,"0000"),'Sci11'!$A$3:$N$492,14,FALSE),"")</f>
        <v>32.896999999999998</v>
      </c>
      <c r="BA26" s="100">
        <f t="shared" si="14"/>
        <v>74</v>
      </c>
      <c r="BB26" s="101">
        <f>IFERROR(VLOOKUP(BA26,'Criteria Table'!$A$2:$I$102,2,FALSE),"")</f>
        <v>2.6</v>
      </c>
      <c r="BC26" s="101">
        <f t="shared" si="15"/>
        <v>76.599999999999994</v>
      </c>
      <c r="BD26" s="82">
        <f>IFERROR(VLOOKUP(A26,ATTx11!$A$2:$N$500,4,FALSE),"")</f>
        <v>97.21</v>
      </c>
      <c r="BE26" s="95">
        <f t="shared" si="16"/>
        <v>0</v>
      </c>
      <c r="BF26" s="96">
        <f t="shared" si="17"/>
        <v>97.21</v>
      </c>
      <c r="BG26" s="70">
        <f>IFERROR(VLOOKUP(A26,ATTx11!$A$2:$N$500,11,FALSE),"")</f>
        <v>0</v>
      </c>
      <c r="BH26" s="95">
        <f t="shared" si="18"/>
        <v>0</v>
      </c>
      <c r="BI26" s="70">
        <f>IFERROR(VLOOKUP(A26,ATTx11!$A$2:$N$500,12,FALSE),"")</f>
        <v>0</v>
      </c>
      <c r="BJ26" s="97">
        <f t="shared" si="19"/>
        <v>0</v>
      </c>
      <c r="BK26" s="84">
        <f>IFERROR(VLOOKUP(A26,ATTx11!$A$2:$N$500,7,FALSE),"")</f>
        <v>0</v>
      </c>
      <c r="BL26" s="97">
        <f t="shared" si="20"/>
        <v>0</v>
      </c>
      <c r="BM26" s="84">
        <f>IFERROR(VLOOKUP(A26,ATTx11!$A$2:$N$500,8,FALSE),"")</f>
        <v>0</v>
      </c>
      <c r="BN26" s="95">
        <f t="shared" si="21"/>
        <v>0</v>
      </c>
      <c r="BO26" s="95"/>
      <c r="BP26" s="83">
        <f>IFERROR(VLOOKUP(TEXT($A26,"0000"),'AYP11'!$B$3379:$AU$3800,17,FALSE),"")</f>
        <v>0</v>
      </c>
      <c r="BQ26" s="75">
        <f>IFERROR(VLOOKUP(BP26,'Criteria Table'!$A$2:$I$102,2,FALSE),0)</f>
        <v>10</v>
      </c>
      <c r="BR26" s="95">
        <f t="shared" si="22"/>
        <v>10</v>
      </c>
      <c r="BS26" s="83">
        <f>IFERROR(VLOOKUP(TEXT($A26,"0000"),'AYP11'!$B$847:$AU$1268,17,FALSE),"")</f>
        <v>0</v>
      </c>
      <c r="BT26" s="75">
        <f>IFERROR(VLOOKUP(BS26,'Criteria Table'!$A$2:$I$102,2,FALSE),0)</f>
        <v>10</v>
      </c>
      <c r="BU26" s="95">
        <f t="shared" si="23"/>
        <v>10</v>
      </c>
      <c r="BV26" s="83">
        <f>IFERROR(VLOOKUP(TEXT($A26,"0000"),'AYP11'!$B$2113:$AU$2534,17,FALSE),"")</f>
        <v>91</v>
      </c>
      <c r="BW26" s="75">
        <f>IFERROR(VLOOKUP(BV26,'Criteria Table'!$A$2:$I$102,2,FALSE),0)</f>
        <v>0</v>
      </c>
      <c r="BX26" s="95">
        <f t="shared" si="24"/>
        <v>91</v>
      </c>
      <c r="BY26" s="83">
        <f>IFERROR(VLOOKUP(TEXT($A26,"0000"),'AYP11'!$B$425:$AU$846,17,FALSE),"")</f>
        <v>0</v>
      </c>
      <c r="BZ26" s="75">
        <f>IFERROR(VLOOKUP(BY26,'Criteria Table'!$A$2:$I$102,2,FALSE),0)</f>
        <v>10</v>
      </c>
      <c r="CA26" s="95">
        <f t="shared" si="25"/>
        <v>10</v>
      </c>
      <c r="CB26" s="83">
        <f>IFERROR(VLOOKUP(TEXT($A26,"0000"),'AYP11'!$B$3:$AU$424,17,FALSE),"")</f>
        <v>0</v>
      </c>
      <c r="CC26" s="95">
        <f>IFERROR(VLOOKUP(CB26,'Criteria Table'!$A$2:$I$102,2,FALSE),0)</f>
        <v>10</v>
      </c>
      <c r="CD26" s="95">
        <f t="shared" si="26"/>
        <v>10</v>
      </c>
      <c r="CE26" s="83">
        <f>IFERROR(VLOOKUP(TEXT($A26,"0000"),'AYP11'!$B$1269:$AU$1690,17,FALSE),"")</f>
        <v>90</v>
      </c>
      <c r="CF26" s="95">
        <f>IFERROR(VLOOKUP(CE26,'Criteria Table'!$A$2:$I$102,2,FALSE),0)</f>
        <v>0</v>
      </c>
      <c r="CG26" s="95">
        <f t="shared" si="27"/>
        <v>90</v>
      </c>
      <c r="CH26" s="83">
        <f>IFERROR(VLOOKUP(TEXT($A26,"0000"),'AYP11'!$B$1691:$AU$2112,17,FALSE),"")</f>
        <v>85</v>
      </c>
      <c r="CI26" s="95">
        <f>IFERROR(VLOOKUP(CH26,'Criteria Table'!$A$2:$I$102,2,FALSE),0)</f>
        <v>1.5</v>
      </c>
      <c r="CJ26" s="95">
        <f t="shared" si="28"/>
        <v>87</v>
      </c>
      <c r="CK26" s="83">
        <f>IFERROR(VLOOKUP(TEXT($A26,"0000"),'AYP11'!$B$2535:$AU$2956,17,FALSE),"")</f>
        <v>88</v>
      </c>
      <c r="CL26" s="95">
        <f>IFERROR(VLOOKUP(CK26,'Criteria Table'!$A$2:$I$102,2,FALSE),0)</f>
        <v>0</v>
      </c>
      <c r="CM26" s="95">
        <f t="shared" si="29"/>
        <v>88</v>
      </c>
      <c r="CN26" s="76">
        <f>IFERROR(VLOOKUP(TEXT($A26,"0000"),'AYP11'!$B$3379:$AU$3800,23,FALSE),"")</f>
        <v>0</v>
      </c>
      <c r="CO26" s="95">
        <f>IFERROR(VLOOKUP(CN26,'Criteria Table'!$A$2:$I$102,2,FALSE),0)</f>
        <v>10</v>
      </c>
      <c r="CP26" s="95">
        <f t="shared" si="30"/>
        <v>10</v>
      </c>
      <c r="CQ26" s="76">
        <f>IFERROR(VLOOKUP(TEXT($A26,"0000"),'AYP11'!$B$847:$AU$1268,23,FALSE),"")</f>
        <v>0</v>
      </c>
      <c r="CR26" s="95">
        <f>IFERROR(VLOOKUP(CQ26,'Criteria Table'!$A$2:$I$102,2,FALSE),0)</f>
        <v>10</v>
      </c>
      <c r="CS26" s="95">
        <f t="shared" si="31"/>
        <v>10</v>
      </c>
      <c r="CT26" s="76">
        <f>IFERROR(VLOOKUP(TEXT($A26,"0000"),'AYP11'!$B$2113:$AU$2534,23,FALSE),"")</f>
        <v>94</v>
      </c>
      <c r="CU26" s="95">
        <f>IFERROR(VLOOKUP(CT26,'Criteria Table'!$A$2:$I$102,2,FALSE),0)</f>
        <v>0</v>
      </c>
      <c r="CV26" s="95">
        <f t="shared" si="32"/>
        <v>94</v>
      </c>
      <c r="CW26" s="76">
        <f>IFERROR(VLOOKUP(TEXT($A26,"0000"),'AYP11'!$B$425:$AU$846,23,FALSE),"")</f>
        <v>0</v>
      </c>
      <c r="CX26" s="95">
        <f>IFERROR(VLOOKUP(CW26,'Criteria Table'!$A$2:$I$102,2,FALSE),0)</f>
        <v>10</v>
      </c>
      <c r="CY26" s="95">
        <f t="shared" si="33"/>
        <v>10</v>
      </c>
      <c r="CZ26" s="76">
        <f>IFERROR(VLOOKUP(TEXT($A26,"0000"),'AYP11'!$B$3:$AU$424,23,FALSE),"")</f>
        <v>0</v>
      </c>
      <c r="DA26" s="95">
        <f>IFERROR(VLOOKUP(CZ26,'Criteria Table'!$A$2:$I$102,2,FALSE),0)</f>
        <v>10</v>
      </c>
      <c r="DB26" s="95">
        <f t="shared" si="34"/>
        <v>10</v>
      </c>
      <c r="DC26" s="76">
        <f>IFERROR(VLOOKUP(TEXT($A26,"0000"),'AYP11'!$B$1269:$AU$1690,23,FALSE),"")</f>
        <v>93</v>
      </c>
      <c r="DD26" s="95">
        <f>IFERROR(VLOOKUP(DC26,'Criteria Table'!$A$2:$I$102,2,FALSE),0)</f>
        <v>0</v>
      </c>
      <c r="DE26" s="95">
        <f t="shared" si="35"/>
        <v>93</v>
      </c>
      <c r="DF26" s="76">
        <f>IFERROR(VLOOKUP(TEXT($A26,"0000"),'AYP11'!$B$1691:$AU$2112,23,FALSE),"")</f>
        <v>0</v>
      </c>
      <c r="DG26" s="95">
        <f>IFERROR(VLOOKUP(DF26,'Criteria Table'!$A$2:$I$102,2,FALSE),0)</f>
        <v>10</v>
      </c>
      <c r="DH26" s="95">
        <f t="shared" si="36"/>
        <v>10</v>
      </c>
      <c r="DI26" s="76">
        <f>IFERROR(VLOOKUP(TEXT($A26,"0000"),'AYP11'!$B$2535:$AU$2956,23,FALSE),"")</f>
        <v>86</v>
      </c>
      <c r="DJ26" s="95">
        <f>IFERROR(VLOOKUP(DI26,'Criteria Table'!$A$2:$I$102,2,FALSE),0)</f>
        <v>0</v>
      </c>
      <c r="DK26" s="95">
        <f t="shared" si="37"/>
        <v>86</v>
      </c>
      <c r="DL26" s="91">
        <f>IFERROR(VLOOKUP(TEXT($A26,"0000"),'AYP11'!$B$3379:$AU$3800,11,FALSE),"")</f>
        <v>0</v>
      </c>
      <c r="DM26" s="95">
        <f t="shared" si="38"/>
        <v>1</v>
      </c>
      <c r="DN26" s="95" t="str">
        <f t="shared" si="39"/>
        <v/>
      </c>
      <c r="DO26" s="91">
        <f>IFERROR(VLOOKUP(TEXT($A26,"0000"),'AYP11'!$B$847:$AU$1268,11,FALSE),"")</f>
        <v>0</v>
      </c>
      <c r="DP26" s="95">
        <f t="shared" si="40"/>
        <v>1</v>
      </c>
      <c r="DQ26" s="95" t="str">
        <f t="shared" si="41"/>
        <v/>
      </c>
      <c r="DR26" s="91">
        <f>IFERROR(VLOOKUP(TEXT($A26,"0000"),'AYP11'!$B$2113:$AU$2534,11,FALSE),"")</f>
        <v>0</v>
      </c>
      <c r="DS26" s="95">
        <f t="shared" si="42"/>
        <v>1</v>
      </c>
      <c r="DT26" s="95" t="str">
        <f t="shared" si="43"/>
        <v/>
      </c>
      <c r="DU26" s="91">
        <f>IFERROR(VLOOKUP(TEXT($A26,"0000"),'AYP11'!$B$425:$AU$846,11,FALSE),"")</f>
        <v>0</v>
      </c>
      <c r="DV26" s="95">
        <f t="shared" si="44"/>
        <v>1</v>
      </c>
      <c r="DW26" s="95" t="str">
        <f t="shared" si="45"/>
        <v/>
      </c>
      <c r="DX26" s="91">
        <f>IFERROR(VLOOKUP(TEXT($A26,"0000"),'AYP11'!$B$3:$AU$424,11,FALSE),"")</f>
        <v>0</v>
      </c>
      <c r="DY26" s="95">
        <f t="shared" si="46"/>
        <v>1</v>
      </c>
      <c r="DZ26" s="95" t="str">
        <f t="shared" si="47"/>
        <v/>
      </c>
      <c r="EA26" s="91">
        <f>IFERROR(VLOOKUP(TEXT($A26,"0000"),'AYP11'!$B$1269:$AU$1690,11,FALSE),"")</f>
        <v>0</v>
      </c>
      <c r="EB26" s="95">
        <f t="shared" si="48"/>
        <v>1</v>
      </c>
      <c r="EC26" s="95" t="str">
        <f t="shared" si="49"/>
        <v/>
      </c>
      <c r="ED26" s="91">
        <f>IFERROR(VLOOKUP(TEXT($A26,"0000"),'AYP11'!$B$1691:$AU$2112,11,FALSE),"")</f>
        <v>0</v>
      </c>
      <c r="EE26" s="95">
        <f t="shared" si="50"/>
        <v>1</v>
      </c>
      <c r="EF26" s="95" t="str">
        <f t="shared" si="51"/>
        <v/>
      </c>
      <c r="EG26" s="91">
        <f>IFERROR(VLOOKUP(TEXT($A26,"0000"),'AYP11'!$B$2535:$AU$2956,11,FALSE),"")</f>
        <v>0</v>
      </c>
      <c r="EH26" s="95">
        <f t="shared" si="52"/>
        <v>1</v>
      </c>
      <c r="EI26" s="95" t="str">
        <f t="shared" si="53"/>
        <v/>
      </c>
      <c r="EO26" s="34" t="s">
        <v>1300</v>
      </c>
      <c r="EP26" s="34">
        <v>23</v>
      </c>
      <c r="EQ26" s="102" t="s">
        <v>2000</v>
      </c>
    </row>
    <row r="27" spans="1:147" x14ac:dyDescent="0.25">
      <c r="A27" s="248">
        <v>261</v>
      </c>
      <c r="B27" s="291">
        <f t="shared" si="0"/>
        <v>28.571428571428569</v>
      </c>
      <c r="C27" s="50">
        <f>IFERROR(VLOOKUP(TEXT($A27,"0000"),'R-M11'!$A$2:$AA$500,4,FALSE),0)</f>
        <v>62</v>
      </c>
      <c r="D27" s="291">
        <f t="shared" si="1"/>
        <v>19.815668202764979</v>
      </c>
      <c r="E27" s="98">
        <f>IFERROR(SUM(VLOOKUP(TEXT($A27,"0000"),'R-M11'!$A$2:$AA$500,5,FALSE),VLOOKUP(TEXT($A27,"0000"),'R-M11'!$A$2:$AA$500,6,FALSE)),0)</f>
        <v>43</v>
      </c>
      <c r="F27" s="58">
        <f>IFERROR(VLOOKUP(TEXT($A27,"0000"),'R-M11'!$A$2:$AA$500,14,FALSE),0)</f>
        <v>217</v>
      </c>
      <c r="G27" s="230">
        <f t="shared" si="54"/>
        <v>32.21142857142857</v>
      </c>
      <c r="H27" s="97">
        <f t="shared" si="2"/>
        <v>69.898799999999994</v>
      </c>
      <c r="I27" s="230">
        <f t="shared" si="55"/>
        <v>21.375668202764977</v>
      </c>
      <c r="J27" s="97">
        <f t="shared" si="3"/>
        <v>46.385200000000005</v>
      </c>
      <c r="K27" s="230">
        <f t="shared" si="4"/>
        <v>48</v>
      </c>
      <c r="L27" s="121">
        <f>IFERROR(VLOOKUP(K27,'Criteria Table'!$A$2:$I$102,2,FALSE),"")</f>
        <v>5.2</v>
      </c>
      <c r="M27" s="230">
        <f t="shared" si="5"/>
        <v>53.587096774193547</v>
      </c>
      <c r="N27" s="286">
        <f t="shared" si="6"/>
        <v>34.722222222222221</v>
      </c>
      <c r="O27" s="50">
        <f>IFERROR(VLOOKUP(TEXT($A27,"0000"),'R-M11'!$A$2:$AA$500,17,FALSE),"")</f>
        <v>75</v>
      </c>
      <c r="P27" s="286">
        <f t="shared" si="7"/>
        <v>17.592592592592592</v>
      </c>
      <c r="Q27" s="98">
        <f>IFERROR(SUM(VLOOKUP(TEXT($A27,"0000"),'R-M11'!$A$2:$AA$500,18,FALSE),VLOOKUP(TEXT($A27,"0000"),'R-M11'!$A$2:$AA$500,19,FALSE)),0)</f>
        <v>38</v>
      </c>
      <c r="R27" s="69">
        <f>IFERROR(VLOOKUP(TEXT($A27,"0000"),'R-M11'!$A$2:$AA$500,27,FALSE),0)</f>
        <v>216</v>
      </c>
      <c r="S27" s="121">
        <f t="shared" si="56"/>
        <v>38.082222222222221</v>
      </c>
      <c r="T27" s="70">
        <f t="shared" si="8"/>
        <v>82.257599999999996</v>
      </c>
      <c r="U27" s="121">
        <f t="shared" si="57"/>
        <v>19.032592592592593</v>
      </c>
      <c r="V27" s="70">
        <f t="shared" si="9"/>
        <v>41.110399999999998</v>
      </c>
      <c r="W27" s="121">
        <f t="shared" si="10"/>
        <v>52</v>
      </c>
      <c r="X27" s="124">
        <f>IFERROR(VLOOKUP(W27,'Criteria Table'!$A$2:$I$102,2,FALSE),"")</f>
        <v>4.8000000000000007</v>
      </c>
      <c r="Y27" s="121">
        <f t="shared" si="11"/>
        <v>57.114814814814814</v>
      </c>
      <c r="Z27" s="92">
        <f>IFERROR(IF(VLOOKUP(A27,'SG11'!$A$3:$AI$500,18,FALSE)="","NA",VLOOKUP(A27,'SG11'!$A$3:$AI$500,18,FALSE)),"")</f>
        <v>59</v>
      </c>
      <c r="AA27" s="75">
        <f>IFERROR(VLOOKUP(Z27,'Criteria Table'!$A$2:$I$102,6,FALSE),"NA")</f>
        <v>10</v>
      </c>
      <c r="AB27" s="95">
        <f t="shared" si="58"/>
        <v>69</v>
      </c>
      <c r="AC27" s="84">
        <f>IFERROR(IF(VLOOKUP(A27,'SG11'!$A$3:$AI$500,19,FALSE)="","NA",VLOOKUP(A27,'SG11'!$A$3:$AI$500,19,FALSE)),"")</f>
        <v>50</v>
      </c>
      <c r="AD27" s="75">
        <f>IFERROR(VLOOKUP(AC27,'Criteria Table'!$A$2:$I$102,6,FALSE),"NA")</f>
        <v>10</v>
      </c>
      <c r="AE27" s="95">
        <f t="shared" si="59"/>
        <v>60</v>
      </c>
      <c r="AF27" s="92">
        <f>IFERROR(IF(VLOOKUP(A27,'SG11'!$A$3:$AI$500,20,FALSE)="","NA",VLOOKUP(A27,'SG11'!$A$3:$AI$500,20,FALSE)),"")</f>
        <v>67</v>
      </c>
      <c r="AG27" s="75">
        <f>IFERROR(VLOOKUP(AF27,'Criteria Table'!$A$2:$I$102,6,FALSE),"NA")</f>
        <v>5</v>
      </c>
      <c r="AH27" s="95">
        <f t="shared" si="60"/>
        <v>72</v>
      </c>
      <c r="AI27" s="84">
        <f>IFERROR(IF(VLOOKUP(A27,'SG11'!$A$3:$AI$500,21,FALSE)="","NA",VLOOKUP(A27,'SG11'!$A$3:$AI$500,21,FALSE)),"")</f>
        <v>50</v>
      </c>
      <c r="AJ27" s="75">
        <f>IFERROR(VLOOKUP(AI27,'Criteria Table'!$A$2:$I$102,6,FALSE),"NA")</f>
        <v>10</v>
      </c>
      <c r="AK27" s="95">
        <f t="shared" si="61"/>
        <v>60</v>
      </c>
      <c r="AL27" s="99">
        <f>IFERROR(VLOOKUP(TEXT(A27,"0000"),'W11'!$A$1:$E$500,4,FALSE)/AP27*100,"")</f>
        <v>93.421052631578945</v>
      </c>
      <c r="AM27" s="97">
        <f>IFERROR(VLOOKUP(TEXT(A27,"0000"),'W11'!$A$1:$E$500,4,FALSE),"")</f>
        <v>71</v>
      </c>
      <c r="AN27" s="99">
        <f t="shared" si="12"/>
        <v>93.421052631578945</v>
      </c>
      <c r="AO27" s="97">
        <f t="shared" si="13"/>
        <v>71</v>
      </c>
      <c r="AP27" s="99">
        <f>IFERROR(VLOOKUP(TEXT(A27,"0000"),'W11'!$A$1:$E$500,5,FALSE),"")</f>
        <v>76</v>
      </c>
      <c r="AQ27" s="97">
        <f>IFERROR(VLOOKUP(ROUND(AL27,0),'Criteria Table'!$A$2:$I$102,4,FALSE),0)</f>
        <v>0</v>
      </c>
      <c r="AR27" s="128"/>
      <c r="AS27" s="95"/>
      <c r="AT27" s="95"/>
      <c r="AU27" s="100">
        <f>IFERROR(VLOOKUP(TEXT(A27,"0000"),'Sci11'!$A$3:$N$492,4,FALSE)/VLOOKUP(TEXT(A27,"0000"),'Sci11'!$A$3:$N$492,14,FALSE)*100,"")</f>
        <v>20.33898305084746</v>
      </c>
      <c r="AV27" s="101">
        <f>SUM(VLOOKUP(TEXT(A27,"0000"),'Sci11'!$A$3:$N$492,5,FALSE),VLOOKUP(TEXT(A27,"0000"),'Sci11'!$A$3:$N$492,6,FALSE))/VLOOKUP(TEXT(A27,"0000"),'Sci11'!$A$3:$N$492,14,FALSE)*100</f>
        <v>3.3898305084745761</v>
      </c>
      <c r="AW27" s="100">
        <f t="shared" si="62"/>
        <v>25.658983050847461</v>
      </c>
      <c r="AX27" s="101">
        <f>IFERROR(AW27/100*VLOOKUP(TEXT(A27,"0000"),'Sci11'!$A$3:$N$492,14,FALSE),"")</f>
        <v>15.138800000000002</v>
      </c>
      <c r="AY27" s="100">
        <f t="shared" si="63"/>
        <v>5.6698305084745764</v>
      </c>
      <c r="AZ27" s="101">
        <f>IFERROR(AY27/100*VLOOKUP(TEXT(A27,"0000"),'Sci11'!$A$3:$N$492,14,FALSE),"")</f>
        <v>3.3452000000000002</v>
      </c>
      <c r="BA27" s="100">
        <f t="shared" si="14"/>
        <v>24</v>
      </c>
      <c r="BB27" s="101">
        <f>IFERROR(VLOOKUP(BA27,'Criteria Table'!$A$2:$I$102,2,FALSE),"")</f>
        <v>7.6000000000000005</v>
      </c>
      <c r="BC27" s="101">
        <f t="shared" si="15"/>
        <v>31.6</v>
      </c>
      <c r="BD27" s="82">
        <f>IFERROR(VLOOKUP(A27,ATTx11!$A$2:$N$500,4,FALSE),"")</f>
        <v>93.94</v>
      </c>
      <c r="BE27" s="95">
        <f t="shared" si="16"/>
        <v>1</v>
      </c>
      <c r="BF27" s="96">
        <f t="shared" si="17"/>
        <v>94.94</v>
      </c>
      <c r="BG27" s="70">
        <f>IFERROR(VLOOKUP(A27,ATTx11!$A$2:$N$500,11,FALSE),"")</f>
        <v>0</v>
      </c>
      <c r="BH27" s="95">
        <f t="shared" si="18"/>
        <v>0</v>
      </c>
      <c r="BI27" s="70">
        <f>IFERROR(VLOOKUP(A27,ATTx11!$A$2:$N$500,12,FALSE),"")</f>
        <v>59</v>
      </c>
      <c r="BJ27" s="97">
        <f t="shared" si="19"/>
        <v>53.1</v>
      </c>
      <c r="BK27" s="84">
        <f>IFERROR(VLOOKUP(A27,ATTx11!$A$2:$N$500,7,FALSE),"")</f>
        <v>0</v>
      </c>
      <c r="BL27" s="97">
        <f t="shared" si="20"/>
        <v>0</v>
      </c>
      <c r="BM27" s="84">
        <f>IFERROR(VLOOKUP(A27,ATTx11!$A$2:$N$500,8,FALSE),"")</f>
        <v>43</v>
      </c>
      <c r="BN27" s="95">
        <f t="shared" si="21"/>
        <v>38.700000000000003</v>
      </c>
      <c r="BO27" s="95"/>
      <c r="BP27" s="83">
        <f>IFERROR(VLOOKUP(TEXT($A27,"0000"),'AYP11'!$B$3379:$AU$3800,17,FALSE),"")</f>
        <v>0</v>
      </c>
      <c r="BQ27" s="75">
        <f>IFERROR(VLOOKUP(BP27,'Criteria Table'!$A$2:$I$102,2,FALSE),0)</f>
        <v>10</v>
      </c>
      <c r="BR27" s="95">
        <f t="shared" si="22"/>
        <v>10</v>
      </c>
      <c r="BS27" s="83">
        <f>IFERROR(VLOOKUP(TEXT($A27,"0000"),'AYP11'!$B$847:$AU$1268,17,FALSE),"")</f>
        <v>55</v>
      </c>
      <c r="BT27" s="75">
        <f>IFERROR(VLOOKUP(BS27,'Criteria Table'!$A$2:$I$102,2,FALSE),0)</f>
        <v>4.5</v>
      </c>
      <c r="BU27" s="95">
        <f t="shared" si="23"/>
        <v>60</v>
      </c>
      <c r="BV27" s="83">
        <f>IFERROR(VLOOKUP(TEXT($A27,"0000"),'AYP11'!$B$2113:$AU$2534,17,FALSE),"")</f>
        <v>48</v>
      </c>
      <c r="BW27" s="75">
        <f>IFERROR(VLOOKUP(BV27,'Criteria Table'!$A$2:$I$102,2,FALSE),0)</f>
        <v>5.2</v>
      </c>
      <c r="BX27" s="95">
        <f t="shared" si="24"/>
        <v>53</v>
      </c>
      <c r="BY27" s="83">
        <f>IFERROR(VLOOKUP(TEXT($A27,"0000"),'AYP11'!$B$425:$AU$846,17,FALSE),"")</f>
        <v>0</v>
      </c>
      <c r="BZ27" s="75">
        <f>IFERROR(VLOOKUP(BY27,'Criteria Table'!$A$2:$I$102,2,FALSE),0)</f>
        <v>10</v>
      </c>
      <c r="CA27" s="95">
        <f t="shared" si="25"/>
        <v>10</v>
      </c>
      <c r="CB27" s="83">
        <f>IFERROR(VLOOKUP(TEXT($A27,"0000"),'AYP11'!$B$3:$AU$424,17,FALSE),"")</f>
        <v>0</v>
      </c>
      <c r="CC27" s="95">
        <f>IFERROR(VLOOKUP(CB27,'Criteria Table'!$A$2:$I$102,2,FALSE),0)</f>
        <v>10</v>
      </c>
      <c r="CD27" s="95">
        <f t="shared" si="26"/>
        <v>10</v>
      </c>
      <c r="CE27" s="83">
        <f>IFERROR(VLOOKUP(TEXT($A27,"0000"),'AYP11'!$B$1269:$AU$1690,17,FALSE),"")</f>
        <v>51</v>
      </c>
      <c r="CF27" s="95">
        <f>IFERROR(VLOOKUP(CE27,'Criteria Table'!$A$2:$I$102,2,FALSE),0)</f>
        <v>4.9000000000000004</v>
      </c>
      <c r="CG27" s="95">
        <f t="shared" si="27"/>
        <v>56</v>
      </c>
      <c r="CH27" s="83">
        <f>IFERROR(VLOOKUP(TEXT($A27,"0000"),'AYP11'!$B$1691:$AU$2112,17,FALSE),"")</f>
        <v>32</v>
      </c>
      <c r="CI27" s="95">
        <f>IFERROR(VLOOKUP(CH27,'Criteria Table'!$A$2:$I$102,2,FALSE),0)</f>
        <v>6.8000000000000007</v>
      </c>
      <c r="CJ27" s="95">
        <f t="shared" si="28"/>
        <v>39</v>
      </c>
      <c r="CK27" s="83">
        <f>IFERROR(VLOOKUP(TEXT($A27,"0000"),'AYP11'!$B$2535:$AU$2956,17,FALSE),"")</f>
        <v>25</v>
      </c>
      <c r="CL27" s="95">
        <f>IFERROR(VLOOKUP(CK27,'Criteria Table'!$A$2:$I$102,2,FALSE),0)</f>
        <v>7.5</v>
      </c>
      <c r="CM27" s="95">
        <f t="shared" si="29"/>
        <v>33</v>
      </c>
      <c r="CN27" s="76">
        <f>IFERROR(VLOOKUP(TEXT($A27,"0000"),'AYP11'!$B$3379:$AU$3800,23,FALSE),"")</f>
        <v>0</v>
      </c>
      <c r="CO27" s="95">
        <f>IFERROR(VLOOKUP(CN27,'Criteria Table'!$A$2:$I$102,2,FALSE),0)</f>
        <v>10</v>
      </c>
      <c r="CP27" s="95">
        <f t="shared" si="30"/>
        <v>10</v>
      </c>
      <c r="CQ27" s="76">
        <f>IFERROR(VLOOKUP(TEXT($A27,"0000"),'AYP11'!$B$847:$AU$1268,23,FALSE),"")</f>
        <v>50</v>
      </c>
      <c r="CR27" s="95">
        <f>IFERROR(VLOOKUP(CQ27,'Criteria Table'!$A$2:$I$102,2,FALSE),0)</f>
        <v>5</v>
      </c>
      <c r="CS27" s="95">
        <f t="shared" si="31"/>
        <v>55</v>
      </c>
      <c r="CT27" s="76">
        <f>IFERROR(VLOOKUP(TEXT($A27,"0000"),'AYP11'!$B$2113:$AU$2534,23,FALSE),"")</f>
        <v>62</v>
      </c>
      <c r="CU27" s="95">
        <f>IFERROR(VLOOKUP(CT27,'Criteria Table'!$A$2:$I$102,2,FALSE),0)</f>
        <v>3.8000000000000003</v>
      </c>
      <c r="CV27" s="95">
        <f t="shared" si="32"/>
        <v>66</v>
      </c>
      <c r="CW27" s="76">
        <f>IFERROR(VLOOKUP(TEXT($A27,"0000"),'AYP11'!$B$425:$AU$846,23,FALSE),"")</f>
        <v>0</v>
      </c>
      <c r="CX27" s="95">
        <f>IFERROR(VLOOKUP(CW27,'Criteria Table'!$A$2:$I$102,2,FALSE),0)</f>
        <v>10</v>
      </c>
      <c r="CY27" s="95">
        <f t="shared" si="33"/>
        <v>10</v>
      </c>
      <c r="CZ27" s="76">
        <f>IFERROR(VLOOKUP(TEXT($A27,"0000"),'AYP11'!$B$3:$AU$424,23,FALSE),"")</f>
        <v>0</v>
      </c>
      <c r="DA27" s="95">
        <f>IFERROR(VLOOKUP(CZ27,'Criteria Table'!$A$2:$I$102,2,FALSE),0)</f>
        <v>10</v>
      </c>
      <c r="DB27" s="95">
        <f t="shared" si="34"/>
        <v>10</v>
      </c>
      <c r="DC27" s="76">
        <f>IFERROR(VLOOKUP(TEXT($A27,"0000"),'AYP11'!$B$1269:$AU$1690,23,FALSE),"")</f>
        <v>54</v>
      </c>
      <c r="DD27" s="95">
        <f>IFERROR(VLOOKUP(DC27,'Criteria Table'!$A$2:$I$102,2,FALSE),0)</f>
        <v>4.6000000000000005</v>
      </c>
      <c r="DE27" s="95">
        <f t="shared" si="35"/>
        <v>59</v>
      </c>
      <c r="DF27" s="76">
        <f>IFERROR(VLOOKUP(TEXT($A27,"0000"),'AYP11'!$B$1691:$AU$2112,23,FALSE),"")</f>
        <v>53</v>
      </c>
      <c r="DG27" s="95">
        <f>IFERROR(VLOOKUP(DF27,'Criteria Table'!$A$2:$I$102,2,FALSE),0)</f>
        <v>4.7</v>
      </c>
      <c r="DH27" s="95">
        <f t="shared" si="36"/>
        <v>58</v>
      </c>
      <c r="DI27" s="76">
        <f>IFERROR(VLOOKUP(TEXT($A27,"0000"),'AYP11'!$B$2535:$AU$2956,23,FALSE),"")</f>
        <v>31</v>
      </c>
      <c r="DJ27" s="95">
        <f>IFERROR(VLOOKUP(DI27,'Criteria Table'!$A$2:$I$102,2,FALSE),0)</f>
        <v>6.9</v>
      </c>
      <c r="DK27" s="95">
        <f t="shared" si="37"/>
        <v>38</v>
      </c>
      <c r="DL27" s="91">
        <f>IFERROR(VLOOKUP(TEXT($A27,"0000"),'AYP11'!$B$3379:$AU$3800,11,FALSE),"")</f>
        <v>0</v>
      </c>
      <c r="DM27" s="95">
        <f t="shared" si="38"/>
        <v>1</v>
      </c>
      <c r="DN27" s="95" t="str">
        <f t="shared" si="39"/>
        <v/>
      </c>
      <c r="DO27" s="91">
        <f>IFERROR(VLOOKUP(TEXT($A27,"0000"),'AYP11'!$B$847:$AU$1268,11,FALSE),"")</f>
        <v>91</v>
      </c>
      <c r="DP27" s="95">
        <f t="shared" si="40"/>
        <v>0</v>
      </c>
      <c r="DQ27" s="95">
        <f t="shared" si="41"/>
        <v>91</v>
      </c>
      <c r="DR27" s="91">
        <f>IFERROR(VLOOKUP(TEXT($A27,"0000"),'AYP11'!$B$2113:$AU$2534,11,FALSE),"")</f>
        <v>0</v>
      </c>
      <c r="DS27" s="95">
        <f t="shared" si="42"/>
        <v>1</v>
      </c>
      <c r="DT27" s="95" t="str">
        <f t="shared" si="43"/>
        <v/>
      </c>
      <c r="DU27" s="91">
        <f>IFERROR(VLOOKUP(TEXT($A27,"0000"),'AYP11'!$B$425:$AU$846,11,FALSE),"")</f>
        <v>0</v>
      </c>
      <c r="DV27" s="95">
        <f t="shared" si="44"/>
        <v>1</v>
      </c>
      <c r="DW27" s="95" t="str">
        <f t="shared" si="45"/>
        <v/>
      </c>
      <c r="DX27" s="91">
        <f>IFERROR(VLOOKUP(TEXT($A27,"0000"),'AYP11'!$B$3:$AU$424,11,FALSE),"")</f>
        <v>0</v>
      </c>
      <c r="DY27" s="95">
        <f t="shared" si="46"/>
        <v>1</v>
      </c>
      <c r="DZ27" s="95" t="str">
        <f t="shared" si="47"/>
        <v/>
      </c>
      <c r="EA27" s="91">
        <f>IFERROR(VLOOKUP(TEXT($A27,"0000"),'AYP11'!$B$1269:$AU$1690,11,FALSE),"")</f>
        <v>94</v>
      </c>
      <c r="EB27" s="95">
        <f t="shared" si="48"/>
        <v>0</v>
      </c>
      <c r="EC27" s="95">
        <f t="shared" si="49"/>
        <v>94</v>
      </c>
      <c r="ED27" s="91">
        <f>IFERROR(VLOOKUP(TEXT($A27,"0000"),'AYP11'!$B$1691:$AU$2112,11,FALSE),"")</f>
        <v>0</v>
      </c>
      <c r="EE27" s="95">
        <f t="shared" si="50"/>
        <v>1</v>
      </c>
      <c r="EF27" s="95" t="str">
        <f t="shared" si="51"/>
        <v/>
      </c>
      <c r="EG27" s="91">
        <f>IFERROR(VLOOKUP(TEXT($A27,"0000"),'AYP11'!$B$2535:$AU$2956,11,FALSE),"")</f>
        <v>0</v>
      </c>
      <c r="EH27" s="95">
        <f t="shared" si="52"/>
        <v>1</v>
      </c>
      <c r="EI27" s="95" t="str">
        <f t="shared" si="53"/>
        <v/>
      </c>
    </row>
    <row r="28" spans="1:147" x14ac:dyDescent="0.25">
      <c r="A28" s="248">
        <v>271</v>
      </c>
      <c r="B28" s="291">
        <f t="shared" si="0"/>
        <v>33.695652173913047</v>
      </c>
      <c r="C28" s="50">
        <f>IFERROR(VLOOKUP(TEXT($A28,"0000"),'R-M11'!$A$2:$AA$500,4,FALSE),0)</f>
        <v>93</v>
      </c>
      <c r="D28" s="291">
        <f t="shared" si="1"/>
        <v>43.840579710144929</v>
      </c>
      <c r="E28" s="98">
        <f>IFERROR(SUM(VLOOKUP(TEXT($A28,"0000"),'R-M11'!$A$2:$AA$500,5,FALSE),VLOOKUP(TEXT($A28,"0000"),'R-M11'!$A$2:$AA$500,6,FALSE)),0)</f>
        <v>121</v>
      </c>
      <c r="F28" s="58">
        <f>IFERROR(VLOOKUP(TEXT($A28,"0000"),'R-M11'!$A$2:$AA$500,14,FALSE),0)</f>
        <v>276</v>
      </c>
      <c r="G28" s="230">
        <f t="shared" si="54"/>
        <v>35.235652173913046</v>
      </c>
      <c r="H28" s="97">
        <f t="shared" si="2"/>
        <v>97.250400000000013</v>
      </c>
      <c r="I28" s="230">
        <f t="shared" si="55"/>
        <v>44.500579710144926</v>
      </c>
      <c r="J28" s="97">
        <f t="shared" si="3"/>
        <v>122.8216</v>
      </c>
      <c r="K28" s="230">
        <f t="shared" si="4"/>
        <v>78</v>
      </c>
      <c r="L28" s="121">
        <f>IFERROR(VLOOKUP(K28,'Criteria Table'!$A$2:$I$102,2,FALSE),"")</f>
        <v>2.2000000000000002</v>
      </c>
      <c r="M28" s="230">
        <f t="shared" si="5"/>
        <v>79.736231884057972</v>
      </c>
      <c r="N28" s="286">
        <f t="shared" si="6"/>
        <v>30.434782608695656</v>
      </c>
      <c r="O28" s="50">
        <f>IFERROR(VLOOKUP(TEXT($A28,"0000"),'R-M11'!$A$2:$AA$500,17,FALSE),"")</f>
        <v>84</v>
      </c>
      <c r="P28" s="286">
        <f t="shared" si="7"/>
        <v>51.811594202898547</v>
      </c>
      <c r="Q28" s="98">
        <f>IFERROR(SUM(VLOOKUP(TEXT($A28,"0000"),'R-M11'!$A$2:$AA$500,18,FALSE),VLOOKUP(TEXT($A28,"0000"),'R-M11'!$A$2:$AA$500,19,FALSE)),0)</f>
        <v>143</v>
      </c>
      <c r="R28" s="69">
        <f>IFERROR(VLOOKUP(TEXT($A28,"0000"),'R-M11'!$A$2:$AA$500,27,FALSE),0)</f>
        <v>276</v>
      </c>
      <c r="S28" s="121">
        <f t="shared" si="56"/>
        <v>31.694782608695657</v>
      </c>
      <c r="T28" s="70">
        <f t="shared" si="8"/>
        <v>87.477600000000024</v>
      </c>
      <c r="U28" s="121">
        <f t="shared" si="57"/>
        <v>52.351594202898546</v>
      </c>
      <c r="V28" s="70">
        <f t="shared" si="9"/>
        <v>144.49039999999999</v>
      </c>
      <c r="W28" s="121">
        <f t="shared" si="10"/>
        <v>82</v>
      </c>
      <c r="X28" s="124">
        <f>IFERROR(VLOOKUP(W28,'Criteria Table'!$A$2:$I$102,2,FALSE),"")</f>
        <v>1.8</v>
      </c>
      <c r="Y28" s="121">
        <f t="shared" si="11"/>
        <v>84.0463768115942</v>
      </c>
      <c r="Z28" s="92">
        <f>IFERROR(IF(VLOOKUP(A28,'SG11'!$A$3:$AI$500,18,FALSE)="","NA",VLOOKUP(A28,'SG11'!$A$3:$AI$500,18,FALSE)),"")</f>
        <v>76</v>
      </c>
      <c r="AA28" s="75">
        <f>IFERROR(VLOOKUP(Z28,'Criteria Table'!$A$2:$I$102,6,FALSE),"NA")</f>
        <v>5</v>
      </c>
      <c r="AB28" s="95">
        <f t="shared" si="58"/>
        <v>81</v>
      </c>
      <c r="AC28" s="84">
        <f>IFERROR(IF(VLOOKUP(A28,'SG11'!$A$3:$AI$500,19,FALSE)="","NA",VLOOKUP(A28,'SG11'!$A$3:$AI$500,19,FALSE)),"")</f>
        <v>77</v>
      </c>
      <c r="AD28" s="75">
        <f>IFERROR(VLOOKUP(AC28,'Criteria Table'!$A$2:$I$102,6,FALSE),"NA")</f>
        <v>5</v>
      </c>
      <c r="AE28" s="95">
        <f t="shared" si="59"/>
        <v>82</v>
      </c>
      <c r="AF28" s="92">
        <f>IFERROR(IF(VLOOKUP(A28,'SG11'!$A$3:$AI$500,20,FALSE)="","NA",VLOOKUP(A28,'SG11'!$A$3:$AI$500,20,FALSE)),"")</f>
        <v>63</v>
      </c>
      <c r="AG28" s="75">
        <f>IFERROR(VLOOKUP(AF28,'Criteria Table'!$A$2:$I$102,6,FALSE),"NA")</f>
        <v>5</v>
      </c>
      <c r="AH28" s="95">
        <f t="shared" si="60"/>
        <v>68</v>
      </c>
      <c r="AI28" s="84">
        <f>IFERROR(IF(VLOOKUP(A28,'SG11'!$A$3:$AI$500,21,FALSE)="","NA",VLOOKUP(A28,'SG11'!$A$3:$AI$500,21,FALSE)),"")</f>
        <v>83</v>
      </c>
      <c r="AJ28" s="75">
        <f>IFERROR(VLOOKUP(AI28,'Criteria Table'!$A$2:$I$102,6,FALSE),"NA")</f>
        <v>5</v>
      </c>
      <c r="AK28" s="95">
        <f t="shared" si="61"/>
        <v>88</v>
      </c>
      <c r="AL28" s="99">
        <f>IFERROR(VLOOKUP(TEXT(A28,"0000"),'W11'!$A$1:$E$500,4,FALSE)/AP28*100,"")</f>
        <v>97.333333333333343</v>
      </c>
      <c r="AM28" s="97">
        <f>IFERROR(VLOOKUP(TEXT(A28,"0000"),'W11'!$A$1:$E$500,4,FALSE),"")</f>
        <v>73</v>
      </c>
      <c r="AN28" s="99">
        <f t="shared" si="12"/>
        <v>97.333333333333343</v>
      </c>
      <c r="AO28" s="97">
        <f t="shared" si="13"/>
        <v>73</v>
      </c>
      <c r="AP28" s="99">
        <f>IFERROR(VLOOKUP(TEXT(A28,"0000"),'W11'!$A$1:$E$500,5,FALSE),"")</f>
        <v>75</v>
      </c>
      <c r="AQ28" s="97">
        <f>IFERROR(VLOOKUP(ROUND(AL28,0),'Criteria Table'!$A$2:$I$102,4,FALSE),0)</f>
        <v>0</v>
      </c>
      <c r="AR28" s="128"/>
      <c r="AS28" s="95"/>
      <c r="AT28" s="95"/>
      <c r="AU28" s="100">
        <f>IFERROR(VLOOKUP(TEXT(A28,"0000"),'Sci11'!$A$3:$N$492,4,FALSE)/VLOOKUP(TEXT(A28,"0000"),'Sci11'!$A$3:$N$492,14,FALSE)*100,"")</f>
        <v>36.734693877551024</v>
      </c>
      <c r="AV28" s="101">
        <f>SUM(VLOOKUP(TEXT(A28,"0000"),'Sci11'!$A$3:$N$492,5,FALSE),VLOOKUP(TEXT(A28,"0000"),'Sci11'!$A$3:$N$492,6,FALSE))/VLOOKUP(TEXT(A28,"0000"),'Sci11'!$A$3:$N$492,14,FALSE)*100</f>
        <v>23.469387755102041</v>
      </c>
      <c r="AW28" s="100">
        <f t="shared" si="62"/>
        <v>39.534693877551021</v>
      </c>
      <c r="AX28" s="101">
        <f>IFERROR(AW28/100*VLOOKUP(TEXT(A28,"0000"),'Sci11'!$A$3:$N$492,14,FALSE),"")</f>
        <v>38.744</v>
      </c>
      <c r="AY28" s="100">
        <f t="shared" si="63"/>
        <v>24.66938775510204</v>
      </c>
      <c r="AZ28" s="101">
        <f>IFERROR(AY28/100*VLOOKUP(TEXT(A28,"0000"),'Sci11'!$A$3:$N$492,14,FALSE),"")</f>
        <v>24.175999999999998</v>
      </c>
      <c r="BA28" s="100">
        <f t="shared" si="14"/>
        <v>60</v>
      </c>
      <c r="BB28" s="101">
        <f>IFERROR(VLOOKUP(BA28,'Criteria Table'!$A$2:$I$102,2,FALSE),"")</f>
        <v>4</v>
      </c>
      <c r="BC28" s="101">
        <f t="shared" si="15"/>
        <v>64</v>
      </c>
      <c r="BD28" s="82">
        <f>IFERROR(VLOOKUP(A28,ATTx11!$A$2:$N$500,4,FALSE),"")</f>
        <v>96.17</v>
      </c>
      <c r="BE28" s="95">
        <f t="shared" si="16"/>
        <v>0.5</v>
      </c>
      <c r="BF28" s="96">
        <f t="shared" si="17"/>
        <v>96.67</v>
      </c>
      <c r="BG28" s="70">
        <f>IFERROR(VLOOKUP(A28,ATTx11!$A$2:$N$500,11,FALSE),"")</f>
        <v>1</v>
      </c>
      <c r="BH28" s="95">
        <f t="shared" si="18"/>
        <v>0.9</v>
      </c>
      <c r="BI28" s="70">
        <f>IFERROR(VLOOKUP(A28,ATTx11!$A$2:$N$500,12,FALSE),"")</f>
        <v>0</v>
      </c>
      <c r="BJ28" s="97">
        <f t="shared" si="19"/>
        <v>0</v>
      </c>
      <c r="BK28" s="84">
        <f>IFERROR(VLOOKUP(A28,ATTx11!$A$2:$N$500,7,FALSE),"")</f>
        <v>1</v>
      </c>
      <c r="BL28" s="97">
        <f t="shared" si="20"/>
        <v>0.9</v>
      </c>
      <c r="BM28" s="84">
        <f>IFERROR(VLOOKUP(A28,ATTx11!$A$2:$N$500,8,FALSE),"")</f>
        <v>0</v>
      </c>
      <c r="BN28" s="95">
        <f t="shared" si="21"/>
        <v>0</v>
      </c>
      <c r="BO28" s="95"/>
      <c r="BP28" s="83">
        <f>IFERROR(VLOOKUP(TEXT($A28,"0000"),'AYP11'!$B$3379:$AU$3800,17,FALSE),"")</f>
        <v>0</v>
      </c>
      <c r="BQ28" s="75">
        <f>IFERROR(VLOOKUP(BP28,'Criteria Table'!$A$2:$I$102,2,FALSE),0)</f>
        <v>10</v>
      </c>
      <c r="BR28" s="95">
        <f t="shared" si="22"/>
        <v>10</v>
      </c>
      <c r="BS28" s="83">
        <f>IFERROR(VLOOKUP(TEXT($A28,"0000"),'AYP11'!$B$847:$AU$1268,17,FALSE),"")</f>
        <v>0</v>
      </c>
      <c r="BT28" s="75">
        <f>IFERROR(VLOOKUP(BS28,'Criteria Table'!$A$2:$I$102,2,FALSE),0)</f>
        <v>10</v>
      </c>
      <c r="BU28" s="95">
        <f t="shared" si="23"/>
        <v>10</v>
      </c>
      <c r="BV28" s="83">
        <f>IFERROR(VLOOKUP(TEXT($A28,"0000"),'AYP11'!$B$2113:$AU$2534,17,FALSE),"")</f>
        <v>80</v>
      </c>
      <c r="BW28" s="75">
        <f>IFERROR(VLOOKUP(BV28,'Criteria Table'!$A$2:$I$102,2,FALSE),0)</f>
        <v>2</v>
      </c>
      <c r="BX28" s="95">
        <f t="shared" si="24"/>
        <v>82</v>
      </c>
      <c r="BY28" s="83">
        <f>IFERROR(VLOOKUP(TEXT($A28,"0000"),'AYP11'!$B$425:$AU$846,17,FALSE),"")</f>
        <v>0</v>
      </c>
      <c r="BZ28" s="75">
        <f>IFERROR(VLOOKUP(BY28,'Criteria Table'!$A$2:$I$102,2,FALSE),0)</f>
        <v>10</v>
      </c>
      <c r="CA28" s="95">
        <f t="shared" si="25"/>
        <v>10</v>
      </c>
      <c r="CB28" s="83">
        <f>IFERROR(VLOOKUP(TEXT($A28,"0000"),'AYP11'!$B$3:$AU$424,17,FALSE),"")</f>
        <v>0</v>
      </c>
      <c r="CC28" s="95">
        <f>IFERROR(VLOOKUP(CB28,'Criteria Table'!$A$2:$I$102,2,FALSE),0)</f>
        <v>10</v>
      </c>
      <c r="CD28" s="95">
        <f t="shared" si="26"/>
        <v>10</v>
      </c>
      <c r="CE28" s="83">
        <f>IFERROR(VLOOKUP(TEXT($A28,"0000"),'AYP11'!$B$1269:$AU$1690,17,FALSE),"")</f>
        <v>80</v>
      </c>
      <c r="CF28" s="95">
        <f>IFERROR(VLOOKUP(CE28,'Criteria Table'!$A$2:$I$102,2,FALSE),0)</f>
        <v>2</v>
      </c>
      <c r="CG28" s="95">
        <f t="shared" si="27"/>
        <v>82</v>
      </c>
      <c r="CH28" s="83">
        <f>IFERROR(VLOOKUP(TEXT($A28,"0000"),'AYP11'!$B$1691:$AU$2112,17,FALSE),"")</f>
        <v>78</v>
      </c>
      <c r="CI28" s="95">
        <f>IFERROR(VLOOKUP(CH28,'Criteria Table'!$A$2:$I$102,2,FALSE),0)</f>
        <v>2.2000000000000002</v>
      </c>
      <c r="CJ28" s="95">
        <f t="shared" si="28"/>
        <v>80</v>
      </c>
      <c r="CK28" s="83">
        <f>IFERROR(VLOOKUP(TEXT($A28,"0000"),'AYP11'!$B$2535:$AU$2956,17,FALSE),"")</f>
        <v>64</v>
      </c>
      <c r="CL28" s="95">
        <f>IFERROR(VLOOKUP(CK28,'Criteria Table'!$A$2:$I$102,2,FALSE),0)</f>
        <v>3.6</v>
      </c>
      <c r="CM28" s="95">
        <f t="shared" si="29"/>
        <v>68</v>
      </c>
      <c r="CN28" s="76">
        <f>IFERROR(VLOOKUP(TEXT($A28,"0000"),'AYP11'!$B$3379:$AU$3800,23,FALSE),"")</f>
        <v>0</v>
      </c>
      <c r="CO28" s="95">
        <f>IFERROR(VLOOKUP(CN28,'Criteria Table'!$A$2:$I$102,2,FALSE),0)</f>
        <v>10</v>
      </c>
      <c r="CP28" s="95">
        <f t="shared" si="30"/>
        <v>10</v>
      </c>
      <c r="CQ28" s="76">
        <f>IFERROR(VLOOKUP(TEXT($A28,"0000"),'AYP11'!$B$847:$AU$1268,23,FALSE),"")</f>
        <v>0</v>
      </c>
      <c r="CR28" s="95">
        <f>IFERROR(VLOOKUP(CQ28,'Criteria Table'!$A$2:$I$102,2,FALSE),0)</f>
        <v>10</v>
      </c>
      <c r="CS28" s="95">
        <f t="shared" si="31"/>
        <v>10</v>
      </c>
      <c r="CT28" s="76">
        <f>IFERROR(VLOOKUP(TEXT($A28,"0000"),'AYP11'!$B$2113:$AU$2534,23,FALSE),"")</f>
        <v>83</v>
      </c>
      <c r="CU28" s="95">
        <f>IFERROR(VLOOKUP(CT28,'Criteria Table'!$A$2:$I$102,2,FALSE),0)</f>
        <v>1.7000000000000002</v>
      </c>
      <c r="CV28" s="95">
        <f t="shared" si="32"/>
        <v>85</v>
      </c>
      <c r="CW28" s="76">
        <f>IFERROR(VLOOKUP(TEXT($A28,"0000"),'AYP11'!$B$425:$AU$846,23,FALSE),"")</f>
        <v>0</v>
      </c>
      <c r="CX28" s="95">
        <f>IFERROR(VLOOKUP(CW28,'Criteria Table'!$A$2:$I$102,2,FALSE),0)</f>
        <v>10</v>
      </c>
      <c r="CY28" s="95">
        <f t="shared" si="33"/>
        <v>10</v>
      </c>
      <c r="CZ28" s="76">
        <f>IFERROR(VLOOKUP(TEXT($A28,"0000"),'AYP11'!$B$3:$AU$424,23,FALSE),"")</f>
        <v>0</v>
      </c>
      <c r="DA28" s="95">
        <f>IFERROR(VLOOKUP(CZ28,'Criteria Table'!$A$2:$I$102,2,FALSE),0)</f>
        <v>10</v>
      </c>
      <c r="DB28" s="95">
        <f t="shared" si="34"/>
        <v>10</v>
      </c>
      <c r="DC28" s="76">
        <f>IFERROR(VLOOKUP(TEXT($A28,"0000"),'AYP11'!$B$1269:$AU$1690,23,FALSE),"")</f>
        <v>83</v>
      </c>
      <c r="DD28" s="95">
        <f>IFERROR(VLOOKUP(DC28,'Criteria Table'!$A$2:$I$102,2,FALSE),0)</f>
        <v>1.7000000000000002</v>
      </c>
      <c r="DE28" s="95">
        <f t="shared" si="35"/>
        <v>85</v>
      </c>
      <c r="DF28" s="76">
        <f>IFERROR(VLOOKUP(TEXT($A28,"0000"),'AYP11'!$B$1691:$AU$2112,23,FALSE),"")</f>
        <v>79</v>
      </c>
      <c r="DG28" s="95">
        <f>IFERROR(VLOOKUP(DF28,'Criteria Table'!$A$2:$I$102,2,FALSE),0)</f>
        <v>2.1</v>
      </c>
      <c r="DH28" s="95">
        <f t="shared" si="36"/>
        <v>81</v>
      </c>
      <c r="DI28" s="76">
        <f>IFERROR(VLOOKUP(TEXT($A28,"0000"),'AYP11'!$B$2535:$AU$2956,23,FALSE),"")</f>
        <v>74</v>
      </c>
      <c r="DJ28" s="95">
        <f>IFERROR(VLOOKUP(DI28,'Criteria Table'!$A$2:$I$102,2,FALSE),0)</f>
        <v>2.6</v>
      </c>
      <c r="DK28" s="95">
        <f t="shared" si="37"/>
        <v>77</v>
      </c>
      <c r="DL28" s="91">
        <f>IFERROR(VLOOKUP(TEXT($A28,"0000"),'AYP11'!$B$3379:$AU$3800,11,FALSE),"")</f>
        <v>0</v>
      </c>
      <c r="DM28" s="95">
        <f t="shared" si="38"/>
        <v>1</v>
      </c>
      <c r="DN28" s="95" t="str">
        <f t="shared" si="39"/>
        <v/>
      </c>
      <c r="DO28" s="91">
        <f>IFERROR(VLOOKUP(TEXT($A28,"0000"),'AYP11'!$B$847:$AU$1268,11,FALSE),"")</f>
        <v>0</v>
      </c>
      <c r="DP28" s="95">
        <f t="shared" si="40"/>
        <v>1</v>
      </c>
      <c r="DQ28" s="95" t="str">
        <f t="shared" si="41"/>
        <v/>
      </c>
      <c r="DR28" s="91">
        <f>IFERROR(VLOOKUP(TEXT($A28,"0000"),'AYP11'!$B$2113:$AU$2534,11,FALSE),"")</f>
        <v>0</v>
      </c>
      <c r="DS28" s="95">
        <f t="shared" si="42"/>
        <v>1</v>
      </c>
      <c r="DT28" s="95" t="str">
        <f t="shared" si="43"/>
        <v/>
      </c>
      <c r="DU28" s="91">
        <f>IFERROR(VLOOKUP(TEXT($A28,"0000"),'AYP11'!$B$425:$AU$846,11,FALSE),"")</f>
        <v>0</v>
      </c>
      <c r="DV28" s="95">
        <f t="shared" si="44"/>
        <v>1</v>
      </c>
      <c r="DW28" s="95" t="str">
        <f t="shared" si="45"/>
        <v/>
      </c>
      <c r="DX28" s="91">
        <f>IFERROR(VLOOKUP(TEXT($A28,"0000"),'AYP11'!$B$3:$AU$424,11,FALSE),"")</f>
        <v>0</v>
      </c>
      <c r="DY28" s="95">
        <f t="shared" si="46"/>
        <v>1</v>
      </c>
      <c r="DZ28" s="95" t="str">
        <f t="shared" si="47"/>
        <v/>
      </c>
      <c r="EA28" s="91">
        <f>IFERROR(VLOOKUP(TEXT($A28,"0000"),'AYP11'!$B$1269:$AU$1690,11,FALSE),"")</f>
        <v>0</v>
      </c>
      <c r="EB28" s="95">
        <f t="shared" si="48"/>
        <v>1</v>
      </c>
      <c r="EC28" s="95" t="str">
        <f t="shared" si="49"/>
        <v/>
      </c>
      <c r="ED28" s="91">
        <f>IFERROR(VLOOKUP(TEXT($A28,"0000"),'AYP11'!$B$1691:$AU$2112,11,FALSE),"")</f>
        <v>0</v>
      </c>
      <c r="EE28" s="95">
        <f t="shared" si="50"/>
        <v>1</v>
      </c>
      <c r="EF28" s="95" t="str">
        <f t="shared" si="51"/>
        <v/>
      </c>
      <c r="EG28" s="91">
        <f>IFERROR(VLOOKUP(TEXT($A28,"0000"),'AYP11'!$B$2535:$AU$2956,11,FALSE),"")</f>
        <v>0</v>
      </c>
      <c r="EH28" s="95">
        <f t="shared" si="52"/>
        <v>1</v>
      </c>
      <c r="EI28" s="95" t="str">
        <f t="shared" si="53"/>
        <v/>
      </c>
      <c r="EP28" s="34">
        <v>123</v>
      </c>
      <c r="EQ28" s="102" t="s">
        <v>1298</v>
      </c>
    </row>
    <row r="29" spans="1:147" x14ac:dyDescent="0.25">
      <c r="A29" s="248">
        <v>311</v>
      </c>
      <c r="B29" s="291">
        <f t="shared" si="0"/>
        <v>35.826771653543304</v>
      </c>
      <c r="C29" s="50">
        <f>IFERROR(VLOOKUP(TEXT($A29,"0000"),'R-M11'!$A$2:$AA$500,4,FALSE),0)</f>
        <v>91</v>
      </c>
      <c r="D29" s="291">
        <f t="shared" si="1"/>
        <v>16.141732283464567</v>
      </c>
      <c r="E29" s="98">
        <f>IFERROR(SUM(VLOOKUP(TEXT($A29,"0000"),'R-M11'!$A$2:$AA$500,5,FALSE),VLOOKUP(TEXT($A29,"0000"),'R-M11'!$A$2:$AA$500,6,FALSE)),0)</f>
        <v>41</v>
      </c>
      <c r="F29" s="58">
        <f>IFERROR(VLOOKUP(TEXT($A29,"0000"),'R-M11'!$A$2:$AA$500,14,FALSE),0)</f>
        <v>254</v>
      </c>
      <c r="G29" s="230">
        <f t="shared" si="54"/>
        <v>39.186771653543303</v>
      </c>
      <c r="H29" s="97">
        <f t="shared" si="2"/>
        <v>99.534399999999991</v>
      </c>
      <c r="I29" s="230">
        <f t="shared" si="55"/>
        <v>17.581732283464568</v>
      </c>
      <c r="J29" s="97">
        <f t="shared" si="3"/>
        <v>44.657600000000002</v>
      </c>
      <c r="K29" s="230">
        <f t="shared" si="4"/>
        <v>52</v>
      </c>
      <c r="L29" s="121">
        <f>IFERROR(VLOOKUP(K29,'Criteria Table'!$A$2:$I$102,2,FALSE),"")</f>
        <v>4.8000000000000007</v>
      </c>
      <c r="M29" s="230">
        <f t="shared" si="5"/>
        <v>56.768503937007871</v>
      </c>
      <c r="N29" s="286">
        <f t="shared" si="6"/>
        <v>35.968379446640313</v>
      </c>
      <c r="O29" s="50">
        <f>IFERROR(VLOOKUP(TEXT($A29,"0000"),'R-M11'!$A$2:$AA$500,17,FALSE),"")</f>
        <v>91</v>
      </c>
      <c r="P29" s="286">
        <f t="shared" si="7"/>
        <v>27.27272727272727</v>
      </c>
      <c r="Q29" s="98">
        <f>IFERROR(SUM(VLOOKUP(TEXT($A29,"0000"),'R-M11'!$A$2:$AA$500,18,FALSE),VLOOKUP(TEXT($A29,"0000"),'R-M11'!$A$2:$AA$500,19,FALSE)),0)</f>
        <v>69</v>
      </c>
      <c r="R29" s="69">
        <f>IFERROR(VLOOKUP(TEXT($A29,"0000"),'R-M11'!$A$2:$AA$500,27,FALSE),0)</f>
        <v>253</v>
      </c>
      <c r="S29" s="121">
        <f t="shared" si="56"/>
        <v>38.558379446640316</v>
      </c>
      <c r="T29" s="70">
        <f t="shared" si="8"/>
        <v>97.552700000000002</v>
      </c>
      <c r="U29" s="121">
        <f t="shared" si="57"/>
        <v>28.382727272727269</v>
      </c>
      <c r="V29" s="70">
        <f t="shared" si="9"/>
        <v>71.808299999999988</v>
      </c>
      <c r="W29" s="121">
        <f t="shared" si="10"/>
        <v>63</v>
      </c>
      <c r="X29" s="124">
        <f>IFERROR(VLOOKUP(W29,'Criteria Table'!$A$2:$I$102,2,FALSE),"")</f>
        <v>3.7</v>
      </c>
      <c r="Y29" s="121">
        <f t="shared" si="11"/>
        <v>66.941106719367582</v>
      </c>
      <c r="Z29" s="92">
        <f>IFERROR(IF(VLOOKUP(A29,'SG11'!$A$3:$AI$500,18,FALSE)="","NA",VLOOKUP(A29,'SG11'!$A$3:$AI$500,18,FALSE)),"")</f>
        <v>62</v>
      </c>
      <c r="AA29" s="75">
        <f>IFERROR(VLOOKUP(Z29,'Criteria Table'!$A$2:$I$102,6,FALSE),"NA")</f>
        <v>5</v>
      </c>
      <c r="AB29" s="95">
        <f t="shared" si="58"/>
        <v>67</v>
      </c>
      <c r="AC29" s="84">
        <f>IFERROR(IF(VLOOKUP(A29,'SG11'!$A$3:$AI$500,19,FALSE)="","NA",VLOOKUP(A29,'SG11'!$A$3:$AI$500,19,FALSE)),"")</f>
        <v>65</v>
      </c>
      <c r="AD29" s="75">
        <f>IFERROR(VLOOKUP(AC29,'Criteria Table'!$A$2:$I$102,6,FALSE),"NA")</f>
        <v>5</v>
      </c>
      <c r="AE29" s="95">
        <f t="shared" si="59"/>
        <v>70</v>
      </c>
      <c r="AF29" s="92">
        <f>IFERROR(IF(VLOOKUP(A29,'SG11'!$A$3:$AI$500,20,FALSE)="","NA",VLOOKUP(A29,'SG11'!$A$3:$AI$500,20,FALSE)),"")</f>
        <v>64</v>
      </c>
      <c r="AG29" s="75">
        <f>IFERROR(VLOOKUP(AF29,'Criteria Table'!$A$2:$I$102,6,FALSE),"NA")</f>
        <v>5</v>
      </c>
      <c r="AH29" s="95">
        <f t="shared" si="60"/>
        <v>69</v>
      </c>
      <c r="AI29" s="84">
        <f>IFERROR(IF(VLOOKUP(A29,'SG11'!$A$3:$AI$500,21,FALSE)="","NA",VLOOKUP(A29,'SG11'!$A$3:$AI$500,21,FALSE)),"")</f>
        <v>74</v>
      </c>
      <c r="AJ29" s="75">
        <f>IFERROR(VLOOKUP(AI29,'Criteria Table'!$A$2:$I$102,6,FALSE),"NA")</f>
        <v>5</v>
      </c>
      <c r="AK29" s="95">
        <f t="shared" si="61"/>
        <v>79</v>
      </c>
      <c r="AL29" s="99">
        <f>IFERROR(VLOOKUP(TEXT(A29,"0000"),'W11'!$A$1:$E$500,4,FALSE)/AP29*100,"")</f>
        <v>96.907216494845358</v>
      </c>
      <c r="AM29" s="97">
        <f>IFERROR(VLOOKUP(TEXT(A29,"0000"),'W11'!$A$1:$E$500,4,FALSE),"")</f>
        <v>94</v>
      </c>
      <c r="AN29" s="99">
        <f t="shared" si="12"/>
        <v>96.907216494845358</v>
      </c>
      <c r="AO29" s="97">
        <f t="shared" si="13"/>
        <v>94</v>
      </c>
      <c r="AP29" s="99">
        <f>IFERROR(VLOOKUP(TEXT(A29,"0000"),'W11'!$A$1:$E$500,5,FALSE),"")</f>
        <v>97</v>
      </c>
      <c r="AQ29" s="97">
        <f>IFERROR(VLOOKUP(ROUND(AL29,0),'Criteria Table'!$A$2:$I$102,4,FALSE),0)</f>
        <v>0</v>
      </c>
      <c r="AR29" s="128"/>
      <c r="AS29" s="95"/>
      <c r="AT29" s="95"/>
      <c r="AU29" s="100">
        <f>IFERROR(VLOOKUP(TEXT(A29,"0000"),'Sci11'!$A$3:$N$492,4,FALSE)/VLOOKUP(TEXT(A29,"0000"),'Sci11'!$A$3:$N$492,14,FALSE)*100,"")</f>
        <v>25.352112676056336</v>
      </c>
      <c r="AV29" s="101">
        <f>SUM(VLOOKUP(TEXT(A29,"0000"),'Sci11'!$A$3:$N$492,5,FALSE),VLOOKUP(TEXT(A29,"0000"),'Sci11'!$A$3:$N$492,6,FALSE))/VLOOKUP(TEXT(A29,"0000"),'Sci11'!$A$3:$N$492,14,FALSE)*100</f>
        <v>1.4084507042253522</v>
      </c>
      <c r="AW29" s="100">
        <f t="shared" si="62"/>
        <v>30.462112676056336</v>
      </c>
      <c r="AX29" s="101">
        <f>IFERROR(AW29/100*VLOOKUP(TEXT(A29,"0000"),'Sci11'!$A$3:$N$492,14,FALSE),"")</f>
        <v>21.6281</v>
      </c>
      <c r="AY29" s="100">
        <f t="shared" si="63"/>
        <v>3.5984507042253524</v>
      </c>
      <c r="AZ29" s="101">
        <f>IFERROR(AY29/100*VLOOKUP(TEXT(A29,"0000"),'Sci11'!$A$3:$N$492,14,FALSE),"")</f>
        <v>2.5549000000000004</v>
      </c>
      <c r="BA29" s="100">
        <f t="shared" si="14"/>
        <v>27</v>
      </c>
      <c r="BB29" s="101">
        <f>IFERROR(VLOOKUP(BA29,'Criteria Table'!$A$2:$I$102,2,FALSE),"")</f>
        <v>7.3000000000000007</v>
      </c>
      <c r="BC29" s="101">
        <f t="shared" si="15"/>
        <v>34.299999999999997</v>
      </c>
      <c r="BD29" s="82">
        <f>IFERROR(VLOOKUP(A29,ATTx11!$A$2:$N$500,4,FALSE),"")</f>
        <v>93.54</v>
      </c>
      <c r="BE29" s="95">
        <f t="shared" si="16"/>
        <v>1</v>
      </c>
      <c r="BF29" s="96">
        <f t="shared" si="17"/>
        <v>94.54</v>
      </c>
      <c r="BG29" s="70">
        <f>IFERROR(VLOOKUP(A29,ATTx11!$A$2:$N$500,11,FALSE),"")</f>
        <v>2</v>
      </c>
      <c r="BH29" s="95">
        <f t="shared" si="18"/>
        <v>1.8</v>
      </c>
      <c r="BI29" s="70">
        <f>IFERROR(VLOOKUP(A29,ATTx11!$A$2:$N$500,12,FALSE),"")</f>
        <v>64</v>
      </c>
      <c r="BJ29" s="97">
        <f t="shared" si="19"/>
        <v>57.6</v>
      </c>
      <c r="BK29" s="84">
        <f>IFERROR(VLOOKUP(A29,ATTx11!$A$2:$N$500,7,FALSE),"")</f>
        <v>2</v>
      </c>
      <c r="BL29" s="97">
        <f t="shared" si="20"/>
        <v>1.8</v>
      </c>
      <c r="BM29" s="84">
        <f>IFERROR(VLOOKUP(A29,ATTx11!$A$2:$N$500,8,FALSE),"")</f>
        <v>46</v>
      </c>
      <c r="BN29" s="95">
        <f t="shared" si="21"/>
        <v>41.4</v>
      </c>
      <c r="BO29" s="95"/>
      <c r="BP29" s="83">
        <f>IFERROR(VLOOKUP(TEXT($A29,"0000"),'AYP11'!$B$3379:$AU$3800,17,FALSE),"")</f>
        <v>0</v>
      </c>
      <c r="BQ29" s="75">
        <f>IFERROR(VLOOKUP(BP29,'Criteria Table'!$A$2:$I$102,2,FALSE),0)</f>
        <v>10</v>
      </c>
      <c r="BR29" s="95">
        <f t="shared" si="22"/>
        <v>10</v>
      </c>
      <c r="BS29" s="83">
        <f>IFERROR(VLOOKUP(TEXT($A29,"0000"),'AYP11'!$B$847:$AU$1268,17,FALSE),"")</f>
        <v>49</v>
      </c>
      <c r="BT29" s="75">
        <f>IFERROR(VLOOKUP(BS29,'Criteria Table'!$A$2:$I$102,2,FALSE),0)</f>
        <v>5.1000000000000005</v>
      </c>
      <c r="BU29" s="95">
        <f t="shared" si="23"/>
        <v>54</v>
      </c>
      <c r="BV29" s="83">
        <f>IFERROR(VLOOKUP(TEXT($A29,"0000"),'AYP11'!$B$2113:$AU$2534,17,FALSE),"")</f>
        <v>64</v>
      </c>
      <c r="BW29" s="75">
        <f>IFERROR(VLOOKUP(BV29,'Criteria Table'!$A$2:$I$102,2,FALSE),0)</f>
        <v>3.6</v>
      </c>
      <c r="BX29" s="95">
        <f t="shared" si="24"/>
        <v>68</v>
      </c>
      <c r="BY29" s="83">
        <f>IFERROR(VLOOKUP(TEXT($A29,"0000"),'AYP11'!$B$425:$AU$846,17,FALSE),"")</f>
        <v>0</v>
      </c>
      <c r="BZ29" s="75">
        <f>IFERROR(VLOOKUP(BY29,'Criteria Table'!$A$2:$I$102,2,FALSE),0)</f>
        <v>10</v>
      </c>
      <c r="CA29" s="95">
        <f t="shared" si="25"/>
        <v>10</v>
      </c>
      <c r="CB29" s="83">
        <f>IFERROR(VLOOKUP(TEXT($A29,"0000"),'AYP11'!$B$3:$AU$424,17,FALSE),"")</f>
        <v>0</v>
      </c>
      <c r="CC29" s="95">
        <f>IFERROR(VLOOKUP(CB29,'Criteria Table'!$A$2:$I$102,2,FALSE),0)</f>
        <v>10</v>
      </c>
      <c r="CD29" s="95">
        <f t="shared" si="26"/>
        <v>10</v>
      </c>
      <c r="CE29" s="83">
        <f>IFERROR(VLOOKUP(TEXT($A29,"0000"),'AYP11'!$B$1269:$AU$1690,17,FALSE),"")</f>
        <v>53</v>
      </c>
      <c r="CF29" s="95">
        <f>IFERROR(VLOOKUP(CE29,'Criteria Table'!$A$2:$I$102,2,FALSE),0)</f>
        <v>4.7</v>
      </c>
      <c r="CG29" s="95">
        <f t="shared" si="27"/>
        <v>58</v>
      </c>
      <c r="CH29" s="83">
        <f>IFERROR(VLOOKUP(TEXT($A29,"0000"),'AYP11'!$B$1691:$AU$2112,17,FALSE),"")</f>
        <v>0</v>
      </c>
      <c r="CI29" s="95">
        <f>IFERROR(VLOOKUP(CH29,'Criteria Table'!$A$2:$I$102,2,FALSE),0)</f>
        <v>10</v>
      </c>
      <c r="CJ29" s="95">
        <f t="shared" si="28"/>
        <v>10</v>
      </c>
      <c r="CK29" s="83">
        <f>IFERROR(VLOOKUP(TEXT($A29,"0000"),'AYP11'!$B$2535:$AU$2956,17,FALSE),"")</f>
        <v>23</v>
      </c>
      <c r="CL29" s="95">
        <f>IFERROR(VLOOKUP(CK29,'Criteria Table'!$A$2:$I$102,2,FALSE),0)</f>
        <v>7.7</v>
      </c>
      <c r="CM29" s="95">
        <f t="shared" si="29"/>
        <v>31</v>
      </c>
      <c r="CN29" s="76">
        <f>IFERROR(VLOOKUP(TEXT($A29,"0000"),'AYP11'!$B$3379:$AU$3800,23,FALSE),"")</f>
        <v>0</v>
      </c>
      <c r="CO29" s="95">
        <f>IFERROR(VLOOKUP(CN29,'Criteria Table'!$A$2:$I$102,2,FALSE),0)</f>
        <v>10</v>
      </c>
      <c r="CP29" s="95">
        <f t="shared" si="30"/>
        <v>10</v>
      </c>
      <c r="CQ29" s="76">
        <f>IFERROR(VLOOKUP(TEXT($A29,"0000"),'AYP11'!$B$847:$AU$1268,23,FALSE),"")</f>
        <v>61</v>
      </c>
      <c r="CR29" s="95">
        <f>IFERROR(VLOOKUP(CQ29,'Criteria Table'!$A$2:$I$102,2,FALSE),0)</f>
        <v>3.9000000000000004</v>
      </c>
      <c r="CS29" s="95">
        <f t="shared" si="31"/>
        <v>65</v>
      </c>
      <c r="CT29" s="76">
        <f>IFERROR(VLOOKUP(TEXT($A29,"0000"),'AYP11'!$B$2113:$AU$2534,23,FALSE),"")</f>
        <v>74</v>
      </c>
      <c r="CU29" s="95">
        <f>IFERROR(VLOOKUP(CT29,'Criteria Table'!$A$2:$I$102,2,FALSE),0)</f>
        <v>2.6</v>
      </c>
      <c r="CV29" s="95">
        <f t="shared" si="32"/>
        <v>77</v>
      </c>
      <c r="CW29" s="76">
        <f>IFERROR(VLOOKUP(TEXT($A29,"0000"),'AYP11'!$B$425:$AU$846,23,FALSE),"")</f>
        <v>0</v>
      </c>
      <c r="CX29" s="95">
        <f>IFERROR(VLOOKUP(CW29,'Criteria Table'!$A$2:$I$102,2,FALSE),0)</f>
        <v>10</v>
      </c>
      <c r="CY29" s="95">
        <f t="shared" si="33"/>
        <v>10</v>
      </c>
      <c r="CZ29" s="76">
        <f>IFERROR(VLOOKUP(TEXT($A29,"0000"),'AYP11'!$B$3:$AU$424,23,FALSE),"")</f>
        <v>0</v>
      </c>
      <c r="DA29" s="95">
        <f>IFERROR(VLOOKUP(CZ29,'Criteria Table'!$A$2:$I$102,2,FALSE),0)</f>
        <v>10</v>
      </c>
      <c r="DB29" s="95">
        <f t="shared" si="34"/>
        <v>10</v>
      </c>
      <c r="DC29" s="76">
        <f>IFERROR(VLOOKUP(TEXT($A29,"0000"),'AYP11'!$B$1269:$AU$1690,23,FALSE),"")</f>
        <v>64</v>
      </c>
      <c r="DD29" s="95">
        <f>IFERROR(VLOOKUP(DC29,'Criteria Table'!$A$2:$I$102,2,FALSE),0)</f>
        <v>3.6</v>
      </c>
      <c r="DE29" s="95">
        <f t="shared" si="35"/>
        <v>68</v>
      </c>
      <c r="DF29" s="76">
        <f>IFERROR(VLOOKUP(TEXT($A29,"0000"),'AYP11'!$B$1691:$AU$2112,23,FALSE),"")</f>
        <v>0</v>
      </c>
      <c r="DG29" s="95">
        <f>IFERROR(VLOOKUP(DF29,'Criteria Table'!$A$2:$I$102,2,FALSE),0)</f>
        <v>10</v>
      </c>
      <c r="DH29" s="95">
        <f t="shared" si="36"/>
        <v>10</v>
      </c>
      <c r="DI29" s="76">
        <f>IFERROR(VLOOKUP(TEXT($A29,"0000"),'AYP11'!$B$2535:$AU$2956,23,FALSE),"")</f>
        <v>35</v>
      </c>
      <c r="DJ29" s="95">
        <f>IFERROR(VLOOKUP(DI29,'Criteria Table'!$A$2:$I$102,2,FALSE),0)</f>
        <v>6.5</v>
      </c>
      <c r="DK29" s="95">
        <f t="shared" si="37"/>
        <v>42</v>
      </c>
      <c r="DL29" s="91">
        <f>IFERROR(VLOOKUP(TEXT($A29,"0000"),'AYP11'!$B$3379:$AU$3800,11,FALSE),"")</f>
        <v>0</v>
      </c>
      <c r="DM29" s="95">
        <f t="shared" si="38"/>
        <v>1</v>
      </c>
      <c r="DN29" s="95" t="str">
        <f t="shared" si="39"/>
        <v/>
      </c>
      <c r="DO29" s="91">
        <f>IFERROR(VLOOKUP(TEXT($A29,"0000"),'AYP11'!$B$847:$AU$1268,11,FALSE),"")</f>
        <v>0</v>
      </c>
      <c r="DP29" s="95">
        <f t="shared" si="40"/>
        <v>1</v>
      </c>
      <c r="DQ29" s="95" t="str">
        <f t="shared" si="41"/>
        <v/>
      </c>
      <c r="DR29" s="91">
        <f>IFERROR(VLOOKUP(TEXT($A29,"0000"),'AYP11'!$B$2113:$AU$2534,11,FALSE),"")</f>
        <v>0</v>
      </c>
      <c r="DS29" s="95">
        <f t="shared" si="42"/>
        <v>1</v>
      </c>
      <c r="DT29" s="95" t="str">
        <f t="shared" si="43"/>
        <v/>
      </c>
      <c r="DU29" s="91">
        <f>IFERROR(VLOOKUP(TEXT($A29,"0000"),'AYP11'!$B$425:$AU$846,11,FALSE),"")</f>
        <v>0</v>
      </c>
      <c r="DV29" s="95">
        <f t="shared" si="44"/>
        <v>1</v>
      </c>
      <c r="DW29" s="95" t="str">
        <f t="shared" si="45"/>
        <v/>
      </c>
      <c r="DX29" s="91">
        <f>IFERROR(VLOOKUP(TEXT($A29,"0000"),'AYP11'!$B$3:$AU$424,11,FALSE),"")</f>
        <v>0</v>
      </c>
      <c r="DY29" s="95">
        <f t="shared" si="46"/>
        <v>1</v>
      </c>
      <c r="DZ29" s="95" t="str">
        <f t="shared" si="47"/>
        <v/>
      </c>
      <c r="EA29" s="91">
        <f>IFERROR(VLOOKUP(TEXT($A29,"0000"),'AYP11'!$B$1269:$AU$1690,11,FALSE),"")</f>
        <v>0</v>
      </c>
      <c r="EB29" s="95">
        <f t="shared" si="48"/>
        <v>1</v>
      </c>
      <c r="EC29" s="95" t="str">
        <f t="shared" si="49"/>
        <v/>
      </c>
      <c r="ED29" s="91">
        <f>IFERROR(VLOOKUP(TEXT($A29,"0000"),'AYP11'!$B$1691:$AU$2112,11,FALSE),"")</f>
        <v>0</v>
      </c>
      <c r="EE29" s="95">
        <f t="shared" si="50"/>
        <v>1</v>
      </c>
      <c r="EF29" s="95" t="str">
        <f t="shared" si="51"/>
        <v/>
      </c>
      <c r="EG29" s="91">
        <f>IFERROR(VLOOKUP(TEXT($A29,"0000"),'AYP11'!$B$2535:$AU$2956,11,FALSE),"")</f>
        <v>0</v>
      </c>
      <c r="EH29" s="95">
        <f t="shared" si="52"/>
        <v>1</v>
      </c>
      <c r="EI29" s="95" t="str">
        <f t="shared" si="53"/>
        <v/>
      </c>
      <c r="EP29" s="34">
        <v>29</v>
      </c>
      <c r="EQ29" s="102" t="s">
        <v>1305</v>
      </c>
    </row>
    <row r="30" spans="1:147" x14ac:dyDescent="0.25">
      <c r="A30" s="248">
        <v>312</v>
      </c>
      <c r="B30" s="291">
        <f t="shared" si="0"/>
        <v>34.765625</v>
      </c>
      <c r="C30" s="50">
        <f>IFERROR(VLOOKUP(TEXT($A30,"0000"),'R-M11'!$A$2:$AA$500,4,FALSE),0)</f>
        <v>89</v>
      </c>
      <c r="D30" s="291">
        <f t="shared" si="1"/>
        <v>44.140625</v>
      </c>
      <c r="E30" s="98">
        <f>IFERROR(SUM(VLOOKUP(TEXT($A30,"0000"),'R-M11'!$A$2:$AA$500,5,FALSE),VLOOKUP(TEXT($A30,"0000"),'R-M11'!$A$2:$AA$500,6,FALSE)),0)</f>
        <v>113</v>
      </c>
      <c r="F30" s="58">
        <f>IFERROR(VLOOKUP(TEXT($A30,"0000"),'R-M11'!$A$2:$AA$500,14,FALSE),0)</f>
        <v>256</v>
      </c>
      <c r="G30" s="230">
        <f t="shared" si="54"/>
        <v>36.235624999999999</v>
      </c>
      <c r="H30" s="97">
        <f t="shared" si="2"/>
        <v>92.763199999999998</v>
      </c>
      <c r="I30" s="230">
        <f t="shared" si="55"/>
        <v>44.770625000000003</v>
      </c>
      <c r="J30" s="97">
        <f t="shared" si="3"/>
        <v>114.61280000000001</v>
      </c>
      <c r="K30" s="230">
        <f t="shared" si="4"/>
        <v>79</v>
      </c>
      <c r="L30" s="121">
        <f>IFERROR(VLOOKUP(K30,'Criteria Table'!$A$2:$I$102,2,FALSE),"")</f>
        <v>2.1</v>
      </c>
      <c r="M30" s="230">
        <f t="shared" si="5"/>
        <v>81.006249999999994</v>
      </c>
      <c r="N30" s="286">
        <f t="shared" si="6"/>
        <v>30.078125</v>
      </c>
      <c r="O30" s="50">
        <f>IFERROR(VLOOKUP(TEXT($A30,"0000"),'R-M11'!$A$2:$AA$500,17,FALSE),"")</f>
        <v>77</v>
      </c>
      <c r="P30" s="286">
        <f t="shared" si="7"/>
        <v>56.25</v>
      </c>
      <c r="Q30" s="98">
        <f>IFERROR(SUM(VLOOKUP(TEXT($A30,"0000"),'R-M11'!$A$2:$AA$500,18,FALSE),VLOOKUP(TEXT($A30,"0000"),'R-M11'!$A$2:$AA$500,19,FALSE)),0)</f>
        <v>144</v>
      </c>
      <c r="R30" s="69">
        <f>IFERROR(VLOOKUP(TEXT($A30,"0000"),'R-M11'!$A$2:$AA$500,27,FALSE),0)</f>
        <v>256</v>
      </c>
      <c r="S30" s="121">
        <f t="shared" si="56"/>
        <v>30.078125</v>
      </c>
      <c r="T30" s="70">
        <f t="shared" si="8"/>
        <v>77</v>
      </c>
      <c r="U30" s="121">
        <f t="shared" si="57"/>
        <v>56.25</v>
      </c>
      <c r="V30" s="70">
        <f t="shared" si="9"/>
        <v>144</v>
      </c>
      <c r="W30" s="121">
        <f t="shared" si="10"/>
        <v>86</v>
      </c>
      <c r="X30" s="124">
        <f>IFERROR(VLOOKUP(W30,'Criteria Table'!$A$2:$I$102,2,FALSE),"")</f>
        <v>0</v>
      </c>
      <c r="Y30" s="121">
        <f t="shared" si="11"/>
        <v>86.328125</v>
      </c>
      <c r="Z30" s="92">
        <f>IFERROR(IF(VLOOKUP(A30,'SG11'!$A$3:$AI$500,18,FALSE)="","NA",VLOOKUP(A30,'SG11'!$A$3:$AI$500,18,FALSE)),"")</f>
        <v>70</v>
      </c>
      <c r="AA30" s="75">
        <f>IFERROR(VLOOKUP(Z30,'Criteria Table'!$A$2:$I$102,6,FALSE),"NA")</f>
        <v>5</v>
      </c>
      <c r="AB30" s="95">
        <f t="shared" si="58"/>
        <v>75</v>
      </c>
      <c r="AC30" s="84">
        <f>IFERROR(IF(VLOOKUP(A30,'SG11'!$A$3:$AI$500,19,FALSE)="","NA",VLOOKUP(A30,'SG11'!$A$3:$AI$500,19,FALSE)),"")</f>
        <v>74</v>
      </c>
      <c r="AD30" s="75">
        <f>IFERROR(VLOOKUP(AC30,'Criteria Table'!$A$2:$I$102,6,FALSE),"NA")</f>
        <v>5</v>
      </c>
      <c r="AE30" s="95">
        <f t="shared" si="59"/>
        <v>79</v>
      </c>
      <c r="AF30" s="92">
        <f>IFERROR(IF(VLOOKUP(A30,'SG11'!$A$3:$AI$500,20,FALSE)="","NA",VLOOKUP(A30,'SG11'!$A$3:$AI$500,20,FALSE)),"")</f>
        <v>63</v>
      </c>
      <c r="AG30" s="75">
        <f>IFERROR(VLOOKUP(AF30,'Criteria Table'!$A$2:$I$102,6,FALSE),"NA")</f>
        <v>5</v>
      </c>
      <c r="AH30" s="95">
        <f t="shared" si="60"/>
        <v>68</v>
      </c>
      <c r="AI30" s="84">
        <f>IFERROR(IF(VLOOKUP(A30,'SG11'!$A$3:$AI$500,21,FALSE)="","NA",VLOOKUP(A30,'SG11'!$A$3:$AI$500,21,FALSE)),"")</f>
        <v>85</v>
      </c>
      <c r="AJ30" s="75">
        <f>IFERROR(VLOOKUP(AI30,'Criteria Table'!$A$2:$I$102,6,FALSE),"NA")</f>
        <v>5</v>
      </c>
      <c r="AK30" s="95">
        <f t="shared" si="61"/>
        <v>90</v>
      </c>
      <c r="AL30" s="99">
        <f>IFERROR(VLOOKUP(TEXT(A30,"0000"),'W11'!$A$1:$E$500,4,FALSE)/AP30*100,"")</f>
        <v>96.428571428571431</v>
      </c>
      <c r="AM30" s="97">
        <f>IFERROR(VLOOKUP(TEXT(A30,"0000"),'W11'!$A$1:$E$500,4,FALSE),"")</f>
        <v>81</v>
      </c>
      <c r="AN30" s="99">
        <f t="shared" si="12"/>
        <v>96.428571428571431</v>
      </c>
      <c r="AO30" s="97">
        <f t="shared" si="13"/>
        <v>81</v>
      </c>
      <c r="AP30" s="99">
        <f>IFERROR(VLOOKUP(TEXT(A30,"0000"),'W11'!$A$1:$E$500,5,FALSE),"")</f>
        <v>84</v>
      </c>
      <c r="AQ30" s="97">
        <f>IFERROR(VLOOKUP(ROUND(AL30,0),'Criteria Table'!$A$2:$I$102,4,FALSE),0)</f>
        <v>0</v>
      </c>
      <c r="AR30" s="128"/>
      <c r="AS30" s="95"/>
      <c r="AT30" s="95"/>
      <c r="AU30" s="100">
        <f>IFERROR(VLOOKUP(TEXT(A30,"0000"),'Sci11'!$A$3:$N$492,4,FALSE)/VLOOKUP(TEXT(A30,"0000"),'Sci11'!$A$3:$N$492,14,FALSE)*100,"")</f>
        <v>41.666666666666671</v>
      </c>
      <c r="AV30" s="101">
        <f>SUM(VLOOKUP(TEXT(A30,"0000"),'Sci11'!$A$3:$N$492,5,FALSE),VLOOKUP(TEXT(A30,"0000"),'Sci11'!$A$3:$N$492,6,FALSE))/VLOOKUP(TEXT(A30,"0000"),'Sci11'!$A$3:$N$492,14,FALSE)*100</f>
        <v>38.095238095238095</v>
      </c>
      <c r="AW30" s="100">
        <f t="shared" si="62"/>
        <v>43.06666666666667</v>
      </c>
      <c r="AX30" s="101">
        <f>IFERROR(AW30/100*VLOOKUP(TEXT(A30,"0000"),'Sci11'!$A$3:$N$492,14,FALSE),"")</f>
        <v>36.176000000000002</v>
      </c>
      <c r="AY30" s="100">
        <f t="shared" si="63"/>
        <v>38.695238095238096</v>
      </c>
      <c r="AZ30" s="101">
        <f>IFERROR(AY30/100*VLOOKUP(TEXT(A30,"0000"),'Sci11'!$A$3:$N$492,14,FALSE),"")</f>
        <v>32.503999999999998</v>
      </c>
      <c r="BA30" s="100">
        <f t="shared" si="14"/>
        <v>80</v>
      </c>
      <c r="BB30" s="101">
        <f>IFERROR(VLOOKUP(BA30,'Criteria Table'!$A$2:$I$102,2,FALSE),"")</f>
        <v>2</v>
      </c>
      <c r="BC30" s="101">
        <f t="shared" si="15"/>
        <v>82</v>
      </c>
      <c r="BD30" s="82">
        <f>IFERROR(VLOOKUP(A30,ATTx11!$A$2:$N$500,4,FALSE),"")</f>
        <v>97.01</v>
      </c>
      <c r="BE30" s="95">
        <f t="shared" si="16"/>
        <v>0</v>
      </c>
      <c r="BF30" s="96">
        <f t="shared" si="17"/>
        <v>97.01</v>
      </c>
      <c r="BG30" s="70">
        <f>IFERROR(VLOOKUP(A30,ATTx11!$A$2:$N$500,11,FALSE),"")</f>
        <v>0</v>
      </c>
      <c r="BH30" s="95">
        <f t="shared" si="18"/>
        <v>0</v>
      </c>
      <c r="BI30" s="70">
        <f>IFERROR(VLOOKUP(A30,ATTx11!$A$2:$N$500,12,FALSE),"")</f>
        <v>0</v>
      </c>
      <c r="BJ30" s="97">
        <f t="shared" si="19"/>
        <v>0</v>
      </c>
      <c r="BK30" s="84">
        <f>IFERROR(VLOOKUP(A30,ATTx11!$A$2:$N$500,7,FALSE),"")</f>
        <v>0</v>
      </c>
      <c r="BL30" s="97">
        <f t="shared" si="20"/>
        <v>0</v>
      </c>
      <c r="BM30" s="84">
        <f>IFERROR(VLOOKUP(A30,ATTx11!$A$2:$N$500,8,FALSE),"")</f>
        <v>0</v>
      </c>
      <c r="BN30" s="95">
        <f t="shared" si="21"/>
        <v>0</v>
      </c>
      <c r="BO30" s="95"/>
      <c r="BP30" s="83">
        <f>IFERROR(VLOOKUP(TEXT($A30,"0000"),'AYP11'!$B$3379:$AU$3800,17,FALSE),"")</f>
        <v>0</v>
      </c>
      <c r="BQ30" s="75">
        <f>IFERROR(VLOOKUP(BP30,'Criteria Table'!$A$2:$I$102,2,FALSE),0)</f>
        <v>10</v>
      </c>
      <c r="BR30" s="95">
        <f t="shared" si="22"/>
        <v>10</v>
      </c>
      <c r="BS30" s="83">
        <f>IFERROR(VLOOKUP(TEXT($A30,"0000"),'AYP11'!$B$847:$AU$1268,17,FALSE),"")</f>
        <v>0</v>
      </c>
      <c r="BT30" s="75">
        <f>IFERROR(VLOOKUP(BS30,'Criteria Table'!$A$2:$I$102,2,FALSE),0)</f>
        <v>10</v>
      </c>
      <c r="BU30" s="95">
        <f t="shared" si="23"/>
        <v>10</v>
      </c>
      <c r="BV30" s="83">
        <f>IFERROR(VLOOKUP(TEXT($A30,"0000"),'AYP11'!$B$2113:$AU$2534,17,FALSE),"")</f>
        <v>78</v>
      </c>
      <c r="BW30" s="75">
        <f>IFERROR(VLOOKUP(BV30,'Criteria Table'!$A$2:$I$102,2,FALSE),0)</f>
        <v>2.2000000000000002</v>
      </c>
      <c r="BX30" s="95">
        <f t="shared" si="24"/>
        <v>80</v>
      </c>
      <c r="BY30" s="83">
        <f>IFERROR(VLOOKUP(TEXT($A30,"0000"),'AYP11'!$B$425:$AU$846,17,FALSE),"")</f>
        <v>0</v>
      </c>
      <c r="BZ30" s="75">
        <f>IFERROR(VLOOKUP(BY30,'Criteria Table'!$A$2:$I$102,2,FALSE),0)</f>
        <v>10</v>
      </c>
      <c r="CA30" s="95">
        <f t="shared" si="25"/>
        <v>10</v>
      </c>
      <c r="CB30" s="83">
        <f>IFERROR(VLOOKUP(TEXT($A30,"0000"),'AYP11'!$B$3:$AU$424,17,FALSE),"")</f>
        <v>0</v>
      </c>
      <c r="CC30" s="95">
        <f>IFERROR(VLOOKUP(CB30,'Criteria Table'!$A$2:$I$102,2,FALSE),0)</f>
        <v>10</v>
      </c>
      <c r="CD30" s="95">
        <f t="shared" si="26"/>
        <v>10</v>
      </c>
      <c r="CE30" s="83">
        <f>IFERROR(VLOOKUP(TEXT($A30,"0000"),'AYP11'!$B$1269:$AU$1690,17,FALSE),"")</f>
        <v>74</v>
      </c>
      <c r="CF30" s="95">
        <f>IFERROR(VLOOKUP(CE30,'Criteria Table'!$A$2:$I$102,2,FALSE),0)</f>
        <v>2.6</v>
      </c>
      <c r="CG30" s="95">
        <f t="shared" si="27"/>
        <v>77</v>
      </c>
      <c r="CH30" s="83">
        <f>IFERROR(VLOOKUP(TEXT($A30,"0000"),'AYP11'!$B$1691:$AU$2112,17,FALSE),"")</f>
        <v>58</v>
      </c>
      <c r="CI30" s="95">
        <f>IFERROR(VLOOKUP(CH30,'Criteria Table'!$A$2:$I$102,2,FALSE),0)</f>
        <v>4.2</v>
      </c>
      <c r="CJ30" s="95">
        <f t="shared" si="28"/>
        <v>62</v>
      </c>
      <c r="CK30" s="83">
        <f>IFERROR(VLOOKUP(TEXT($A30,"0000"),'AYP11'!$B$2535:$AU$2956,17,FALSE),"")</f>
        <v>0</v>
      </c>
      <c r="CL30" s="95">
        <f>IFERROR(VLOOKUP(CK30,'Criteria Table'!$A$2:$I$102,2,FALSE),0)</f>
        <v>10</v>
      </c>
      <c r="CM30" s="95">
        <f t="shared" si="29"/>
        <v>10</v>
      </c>
      <c r="CN30" s="76">
        <f>IFERROR(VLOOKUP(TEXT($A30,"0000"),'AYP11'!$B$3379:$AU$3800,23,FALSE),"")</f>
        <v>0</v>
      </c>
      <c r="CO30" s="95">
        <f>IFERROR(VLOOKUP(CN30,'Criteria Table'!$A$2:$I$102,2,FALSE),0)</f>
        <v>10</v>
      </c>
      <c r="CP30" s="95">
        <f t="shared" si="30"/>
        <v>10</v>
      </c>
      <c r="CQ30" s="76">
        <f>IFERROR(VLOOKUP(TEXT($A30,"0000"),'AYP11'!$B$847:$AU$1268,23,FALSE),"")</f>
        <v>0</v>
      </c>
      <c r="CR30" s="95">
        <f>IFERROR(VLOOKUP(CQ30,'Criteria Table'!$A$2:$I$102,2,FALSE),0)</f>
        <v>10</v>
      </c>
      <c r="CS30" s="95">
        <f t="shared" si="31"/>
        <v>10</v>
      </c>
      <c r="CT30" s="76">
        <f>IFERROR(VLOOKUP(TEXT($A30,"0000"),'AYP11'!$B$2113:$AU$2534,23,FALSE),"")</f>
        <v>86</v>
      </c>
      <c r="CU30" s="95">
        <f>IFERROR(VLOOKUP(CT30,'Criteria Table'!$A$2:$I$102,2,FALSE),0)</f>
        <v>0</v>
      </c>
      <c r="CV30" s="95">
        <f t="shared" si="32"/>
        <v>86</v>
      </c>
      <c r="CW30" s="76">
        <f>IFERROR(VLOOKUP(TEXT($A30,"0000"),'AYP11'!$B$425:$AU$846,23,FALSE),"")</f>
        <v>0</v>
      </c>
      <c r="CX30" s="95">
        <f>IFERROR(VLOOKUP(CW30,'Criteria Table'!$A$2:$I$102,2,FALSE),0)</f>
        <v>10</v>
      </c>
      <c r="CY30" s="95">
        <f t="shared" si="33"/>
        <v>10</v>
      </c>
      <c r="CZ30" s="76">
        <f>IFERROR(VLOOKUP(TEXT($A30,"0000"),'AYP11'!$B$3:$AU$424,23,FALSE),"")</f>
        <v>0</v>
      </c>
      <c r="DA30" s="95">
        <f>IFERROR(VLOOKUP(CZ30,'Criteria Table'!$A$2:$I$102,2,FALSE),0)</f>
        <v>10</v>
      </c>
      <c r="DB30" s="95">
        <f t="shared" si="34"/>
        <v>10</v>
      </c>
      <c r="DC30" s="76">
        <f>IFERROR(VLOOKUP(TEXT($A30,"0000"),'AYP11'!$B$1269:$AU$1690,23,FALSE),"")</f>
        <v>82</v>
      </c>
      <c r="DD30" s="95">
        <f>IFERROR(VLOOKUP(DC30,'Criteria Table'!$A$2:$I$102,2,FALSE),0)</f>
        <v>1.8</v>
      </c>
      <c r="DE30" s="95">
        <f t="shared" si="35"/>
        <v>84</v>
      </c>
      <c r="DF30" s="76">
        <f>IFERROR(VLOOKUP(TEXT($A30,"0000"),'AYP11'!$B$1691:$AU$2112,23,FALSE),"")</f>
        <v>77</v>
      </c>
      <c r="DG30" s="95">
        <f>IFERROR(VLOOKUP(DF30,'Criteria Table'!$A$2:$I$102,2,FALSE),0)</f>
        <v>2.3000000000000003</v>
      </c>
      <c r="DH30" s="95">
        <f t="shared" si="36"/>
        <v>79</v>
      </c>
      <c r="DI30" s="76">
        <f>IFERROR(VLOOKUP(TEXT($A30,"0000"),'AYP11'!$B$2535:$AU$2956,23,FALSE),"")</f>
        <v>0</v>
      </c>
      <c r="DJ30" s="95">
        <f>IFERROR(VLOOKUP(DI30,'Criteria Table'!$A$2:$I$102,2,FALSE),0)</f>
        <v>10</v>
      </c>
      <c r="DK30" s="95">
        <f t="shared" si="37"/>
        <v>10</v>
      </c>
      <c r="DL30" s="91">
        <f>IFERROR(VLOOKUP(TEXT($A30,"0000"),'AYP11'!$B$3379:$AU$3800,11,FALSE),"")</f>
        <v>0</v>
      </c>
      <c r="DM30" s="95">
        <f t="shared" si="38"/>
        <v>1</v>
      </c>
      <c r="DN30" s="95" t="str">
        <f t="shared" si="39"/>
        <v/>
      </c>
      <c r="DO30" s="91">
        <f>IFERROR(VLOOKUP(TEXT($A30,"0000"),'AYP11'!$B$847:$AU$1268,11,FALSE),"")</f>
        <v>0</v>
      </c>
      <c r="DP30" s="95">
        <f t="shared" si="40"/>
        <v>1</v>
      </c>
      <c r="DQ30" s="95" t="str">
        <f t="shared" si="41"/>
        <v/>
      </c>
      <c r="DR30" s="91">
        <f>IFERROR(VLOOKUP(TEXT($A30,"0000"),'AYP11'!$B$2113:$AU$2534,11,FALSE),"")</f>
        <v>0</v>
      </c>
      <c r="DS30" s="95">
        <f t="shared" si="42"/>
        <v>1</v>
      </c>
      <c r="DT30" s="95" t="str">
        <f t="shared" si="43"/>
        <v/>
      </c>
      <c r="DU30" s="91">
        <f>IFERROR(VLOOKUP(TEXT($A30,"0000"),'AYP11'!$B$425:$AU$846,11,FALSE),"")</f>
        <v>0</v>
      </c>
      <c r="DV30" s="95">
        <f t="shared" si="44"/>
        <v>1</v>
      </c>
      <c r="DW30" s="95" t="str">
        <f t="shared" si="45"/>
        <v/>
      </c>
      <c r="DX30" s="91">
        <f>IFERROR(VLOOKUP(TEXT($A30,"0000"),'AYP11'!$B$3:$AU$424,11,FALSE),"")</f>
        <v>0</v>
      </c>
      <c r="DY30" s="95">
        <f t="shared" si="46"/>
        <v>1</v>
      </c>
      <c r="DZ30" s="95" t="str">
        <f t="shared" si="47"/>
        <v/>
      </c>
      <c r="EA30" s="91">
        <f>IFERROR(VLOOKUP(TEXT($A30,"0000"),'AYP11'!$B$1269:$AU$1690,11,FALSE),"")</f>
        <v>0</v>
      </c>
      <c r="EB30" s="95">
        <f t="shared" si="48"/>
        <v>1</v>
      </c>
      <c r="EC30" s="95" t="str">
        <f t="shared" si="49"/>
        <v/>
      </c>
      <c r="ED30" s="91">
        <f>IFERROR(VLOOKUP(TEXT($A30,"0000"),'AYP11'!$B$1691:$AU$2112,11,FALSE),"")</f>
        <v>0</v>
      </c>
      <c r="EE30" s="95">
        <f t="shared" si="50"/>
        <v>1</v>
      </c>
      <c r="EF30" s="95" t="str">
        <f t="shared" si="51"/>
        <v/>
      </c>
      <c r="EG30" s="91">
        <f>IFERROR(VLOOKUP(TEXT($A30,"0000"),'AYP11'!$B$2535:$AU$2956,11,FALSE),"")</f>
        <v>0</v>
      </c>
      <c r="EH30" s="95">
        <f t="shared" si="52"/>
        <v>1</v>
      </c>
      <c r="EI30" s="95" t="str">
        <f t="shared" si="53"/>
        <v/>
      </c>
      <c r="EP30" s="34">
        <v>32</v>
      </c>
      <c r="EQ30" s="102" t="s">
        <v>1307</v>
      </c>
    </row>
    <row r="31" spans="1:147" x14ac:dyDescent="0.25">
      <c r="A31" s="248">
        <v>321</v>
      </c>
      <c r="B31" s="291">
        <f t="shared" si="0"/>
        <v>32.453825857519789</v>
      </c>
      <c r="C31" s="50">
        <f>IFERROR(VLOOKUP(TEXT($A31,"0000"),'R-M11'!$A$2:$AA$500,4,FALSE),0)</f>
        <v>123</v>
      </c>
      <c r="D31" s="291">
        <f t="shared" si="1"/>
        <v>26.912928759894463</v>
      </c>
      <c r="E31" s="98">
        <f>IFERROR(SUM(VLOOKUP(TEXT($A31,"0000"),'R-M11'!$A$2:$AA$500,5,FALSE),VLOOKUP(TEXT($A31,"0000"),'R-M11'!$A$2:$AA$500,6,FALSE)),0)</f>
        <v>102</v>
      </c>
      <c r="F31" s="58">
        <f>IFERROR(VLOOKUP(TEXT($A31,"0000"),'R-M11'!$A$2:$AA$500,14,FALSE),0)</f>
        <v>379</v>
      </c>
      <c r="G31" s="230">
        <f t="shared" si="54"/>
        <v>35.323825857519786</v>
      </c>
      <c r="H31" s="97">
        <f t="shared" si="2"/>
        <v>133.87729999999999</v>
      </c>
      <c r="I31" s="230">
        <f t="shared" si="55"/>
        <v>28.142928759894463</v>
      </c>
      <c r="J31" s="97">
        <f t="shared" si="3"/>
        <v>106.66170000000002</v>
      </c>
      <c r="K31" s="230">
        <f t="shared" si="4"/>
        <v>59</v>
      </c>
      <c r="L31" s="121">
        <f>IFERROR(VLOOKUP(K31,'Criteria Table'!$A$2:$I$102,2,FALSE),"")</f>
        <v>4.1000000000000005</v>
      </c>
      <c r="M31" s="230">
        <f t="shared" si="5"/>
        <v>63.466754617414253</v>
      </c>
      <c r="N31" s="286">
        <f t="shared" si="6"/>
        <v>35.543766578249333</v>
      </c>
      <c r="O31" s="50">
        <f>IFERROR(VLOOKUP(TEXT($A31,"0000"),'R-M11'!$A$2:$AA$500,17,FALSE),"")</f>
        <v>134</v>
      </c>
      <c r="P31" s="286">
        <f t="shared" si="7"/>
        <v>32.625994694960212</v>
      </c>
      <c r="Q31" s="98">
        <f>IFERROR(SUM(VLOOKUP(TEXT($A31,"0000"),'R-M11'!$A$2:$AA$500,18,FALSE),VLOOKUP(TEXT($A31,"0000"),'R-M11'!$A$2:$AA$500,19,FALSE)),0)</f>
        <v>123</v>
      </c>
      <c r="R31" s="69">
        <f>IFERROR(VLOOKUP(TEXT($A31,"0000"),'R-M11'!$A$2:$AA$500,27,FALSE),0)</f>
        <v>377</v>
      </c>
      <c r="S31" s="121">
        <f t="shared" si="56"/>
        <v>37.783766578249335</v>
      </c>
      <c r="T31" s="70">
        <f t="shared" si="8"/>
        <v>142.44479999999999</v>
      </c>
      <c r="U31" s="121">
        <f t="shared" si="57"/>
        <v>33.585994694960213</v>
      </c>
      <c r="V31" s="70">
        <f t="shared" si="9"/>
        <v>126.61920000000001</v>
      </c>
      <c r="W31" s="121">
        <f t="shared" si="10"/>
        <v>68</v>
      </c>
      <c r="X31" s="124">
        <f>IFERROR(VLOOKUP(W31,'Criteria Table'!$A$2:$I$102,2,FALSE),"")</f>
        <v>3.2</v>
      </c>
      <c r="Y31" s="121">
        <f t="shared" si="11"/>
        <v>71.369761273209548</v>
      </c>
      <c r="Z31" s="92">
        <f>IFERROR(IF(VLOOKUP(A31,'SG11'!$A$3:$AI$500,18,FALSE)="","NA",VLOOKUP(A31,'SG11'!$A$3:$AI$500,18,FALSE)),"")</f>
        <v>63</v>
      </c>
      <c r="AA31" s="75">
        <f>IFERROR(VLOOKUP(Z31,'Criteria Table'!$A$2:$I$102,6,FALSE),"NA")</f>
        <v>5</v>
      </c>
      <c r="AB31" s="95">
        <f t="shared" si="58"/>
        <v>68</v>
      </c>
      <c r="AC31" s="84">
        <f>IFERROR(IF(VLOOKUP(A31,'SG11'!$A$3:$AI$500,19,FALSE)="","NA",VLOOKUP(A31,'SG11'!$A$3:$AI$500,19,FALSE)),"")</f>
        <v>72</v>
      </c>
      <c r="AD31" s="75">
        <f>IFERROR(VLOOKUP(AC31,'Criteria Table'!$A$2:$I$102,6,FALSE),"NA")</f>
        <v>5</v>
      </c>
      <c r="AE31" s="95">
        <f t="shared" si="59"/>
        <v>77</v>
      </c>
      <c r="AF31" s="92">
        <f>IFERROR(IF(VLOOKUP(A31,'SG11'!$A$3:$AI$500,20,FALSE)="","NA",VLOOKUP(A31,'SG11'!$A$3:$AI$500,20,FALSE)),"")</f>
        <v>48</v>
      </c>
      <c r="AG31" s="75">
        <f>IFERROR(VLOOKUP(AF31,'Criteria Table'!$A$2:$I$102,6,FALSE),"NA")</f>
        <v>10</v>
      </c>
      <c r="AH31" s="95">
        <f t="shared" si="60"/>
        <v>58</v>
      </c>
      <c r="AI31" s="84">
        <f>IFERROR(IF(VLOOKUP(A31,'SG11'!$A$3:$AI$500,21,FALSE)="","NA",VLOOKUP(A31,'SG11'!$A$3:$AI$500,21,FALSE)),"")</f>
        <v>72</v>
      </c>
      <c r="AJ31" s="75">
        <f>IFERROR(VLOOKUP(AI31,'Criteria Table'!$A$2:$I$102,6,FALSE),"NA")</f>
        <v>5</v>
      </c>
      <c r="AK31" s="95">
        <f t="shared" si="61"/>
        <v>77</v>
      </c>
      <c r="AL31" s="99">
        <f>IFERROR(VLOOKUP(TEXT(A31,"0000"),'W11'!$A$1:$E$500,4,FALSE)/AP31*100,"")</f>
        <v>94.029850746268664</v>
      </c>
      <c r="AM31" s="97">
        <f>IFERROR(VLOOKUP(TEXT(A31,"0000"),'W11'!$A$1:$E$500,4,FALSE),"")</f>
        <v>126</v>
      </c>
      <c r="AN31" s="99">
        <f t="shared" si="12"/>
        <v>94.029850746268664</v>
      </c>
      <c r="AO31" s="97">
        <f t="shared" si="13"/>
        <v>126</v>
      </c>
      <c r="AP31" s="99">
        <f>IFERROR(VLOOKUP(TEXT(A31,"0000"),'W11'!$A$1:$E$500,5,FALSE),"")</f>
        <v>134</v>
      </c>
      <c r="AQ31" s="97">
        <f>IFERROR(VLOOKUP(ROUND(AL31,0),'Criteria Table'!$A$2:$I$102,4,FALSE),0)</f>
        <v>0</v>
      </c>
      <c r="AR31" s="128"/>
      <c r="AS31" s="95"/>
      <c r="AT31" s="95"/>
      <c r="AU31" s="100">
        <f>IFERROR(VLOOKUP(TEXT(A31,"0000"),'Sci11'!$A$3:$N$492,4,FALSE)/VLOOKUP(TEXT(A31,"0000"),'Sci11'!$A$3:$N$492,14,FALSE)*100,"")</f>
        <v>32.432432432432435</v>
      </c>
      <c r="AV31" s="101">
        <f>SUM(VLOOKUP(TEXT(A31,"0000"),'Sci11'!$A$3:$N$492,5,FALSE),VLOOKUP(TEXT(A31,"0000"),'Sci11'!$A$3:$N$492,6,FALSE))/VLOOKUP(TEXT(A31,"0000"),'Sci11'!$A$3:$N$492,14,FALSE)*100</f>
        <v>13.513513513513514</v>
      </c>
      <c r="AW31" s="100">
        <f t="shared" si="62"/>
        <v>36.212432432432436</v>
      </c>
      <c r="AX31" s="101">
        <f>IFERROR(AW31/100*VLOOKUP(TEXT(A31,"0000"),'Sci11'!$A$3:$N$492,14,FALSE),"")</f>
        <v>40.195800000000006</v>
      </c>
      <c r="AY31" s="100">
        <f t="shared" si="63"/>
        <v>15.133513513513513</v>
      </c>
      <c r="AZ31" s="101">
        <f>IFERROR(AY31/100*VLOOKUP(TEXT(A31,"0000"),'Sci11'!$A$3:$N$492,14,FALSE),"")</f>
        <v>16.798200000000001</v>
      </c>
      <c r="BA31" s="100">
        <f t="shared" si="14"/>
        <v>46</v>
      </c>
      <c r="BB31" s="101">
        <f>IFERROR(VLOOKUP(BA31,'Criteria Table'!$A$2:$I$102,2,FALSE),"")</f>
        <v>5.4</v>
      </c>
      <c r="BC31" s="101">
        <f t="shared" si="15"/>
        <v>51.4</v>
      </c>
      <c r="BD31" s="82">
        <f>IFERROR(VLOOKUP(A31,ATTx11!$A$2:$N$500,4,FALSE),"")</f>
        <v>94.69</v>
      </c>
      <c r="BE31" s="95">
        <f t="shared" si="16"/>
        <v>0.5</v>
      </c>
      <c r="BF31" s="96">
        <f t="shared" si="17"/>
        <v>95.19</v>
      </c>
      <c r="BG31" s="70">
        <f>IFERROR(VLOOKUP(A31,ATTx11!$A$2:$N$500,11,FALSE),"")</f>
        <v>11</v>
      </c>
      <c r="BH31" s="95">
        <f t="shared" si="18"/>
        <v>9.9</v>
      </c>
      <c r="BI31" s="70">
        <f>IFERROR(VLOOKUP(A31,ATTx11!$A$2:$N$500,12,FALSE),"")</f>
        <v>35</v>
      </c>
      <c r="BJ31" s="97">
        <f t="shared" si="19"/>
        <v>31.5</v>
      </c>
      <c r="BK31" s="84">
        <f>IFERROR(VLOOKUP(A31,ATTx11!$A$2:$N$500,7,FALSE),"")</f>
        <v>11</v>
      </c>
      <c r="BL31" s="97">
        <f t="shared" si="20"/>
        <v>9.9</v>
      </c>
      <c r="BM31" s="84">
        <f>IFERROR(VLOOKUP(A31,ATTx11!$A$2:$N$500,8,FALSE),"")</f>
        <v>23</v>
      </c>
      <c r="BN31" s="95">
        <f t="shared" si="21"/>
        <v>20.7</v>
      </c>
      <c r="BO31" s="95"/>
      <c r="BP31" s="83">
        <f>IFERROR(VLOOKUP(TEXT($A31,"0000"),'AYP11'!$B$3379:$AU$3800,17,FALSE),"")</f>
        <v>0</v>
      </c>
      <c r="BQ31" s="75">
        <f>IFERROR(VLOOKUP(BP31,'Criteria Table'!$A$2:$I$102,2,FALSE),0)</f>
        <v>10</v>
      </c>
      <c r="BR31" s="95">
        <f t="shared" si="22"/>
        <v>10</v>
      </c>
      <c r="BS31" s="83">
        <f>IFERROR(VLOOKUP(TEXT($A31,"0000"),'AYP11'!$B$847:$AU$1268,17,FALSE),"")</f>
        <v>0</v>
      </c>
      <c r="BT31" s="75">
        <f>IFERROR(VLOOKUP(BS31,'Criteria Table'!$A$2:$I$102,2,FALSE),0)</f>
        <v>10</v>
      </c>
      <c r="BU31" s="95">
        <f t="shared" si="23"/>
        <v>10</v>
      </c>
      <c r="BV31" s="83">
        <f>IFERROR(VLOOKUP(TEXT($A31,"0000"),'AYP11'!$B$2113:$AU$2534,17,FALSE),"")</f>
        <v>61</v>
      </c>
      <c r="BW31" s="75">
        <f>IFERROR(VLOOKUP(BV31,'Criteria Table'!$A$2:$I$102,2,FALSE),0)</f>
        <v>3.9000000000000004</v>
      </c>
      <c r="BX31" s="95">
        <f t="shared" si="24"/>
        <v>65</v>
      </c>
      <c r="BY31" s="83">
        <f>IFERROR(VLOOKUP(TEXT($A31,"0000"),'AYP11'!$B$425:$AU$846,17,FALSE),"")</f>
        <v>0</v>
      </c>
      <c r="BZ31" s="75">
        <f>IFERROR(VLOOKUP(BY31,'Criteria Table'!$A$2:$I$102,2,FALSE),0)</f>
        <v>10</v>
      </c>
      <c r="CA31" s="95">
        <f t="shared" si="25"/>
        <v>10</v>
      </c>
      <c r="CB31" s="83">
        <f>IFERROR(VLOOKUP(TEXT($A31,"0000"),'AYP11'!$B$3:$AU$424,17,FALSE),"")</f>
        <v>0</v>
      </c>
      <c r="CC31" s="95">
        <f>IFERROR(VLOOKUP(CB31,'Criteria Table'!$A$2:$I$102,2,FALSE),0)</f>
        <v>10</v>
      </c>
      <c r="CD31" s="95">
        <f t="shared" si="26"/>
        <v>10</v>
      </c>
      <c r="CE31" s="83">
        <f>IFERROR(VLOOKUP(TEXT($A31,"0000"),'AYP11'!$B$1269:$AU$1690,17,FALSE),"")</f>
        <v>60</v>
      </c>
      <c r="CF31" s="95">
        <f>IFERROR(VLOOKUP(CE31,'Criteria Table'!$A$2:$I$102,2,FALSE),0)</f>
        <v>4</v>
      </c>
      <c r="CG31" s="95">
        <f t="shared" si="27"/>
        <v>64</v>
      </c>
      <c r="CH31" s="83">
        <f>IFERROR(VLOOKUP(TEXT($A31,"0000"),'AYP11'!$B$1691:$AU$2112,17,FALSE),"")</f>
        <v>52</v>
      </c>
      <c r="CI31" s="95">
        <f>IFERROR(VLOOKUP(CH31,'Criteria Table'!$A$2:$I$102,2,FALSE),0)</f>
        <v>4.8000000000000007</v>
      </c>
      <c r="CJ31" s="95">
        <f t="shared" si="28"/>
        <v>57</v>
      </c>
      <c r="CK31" s="83">
        <f>IFERROR(VLOOKUP(TEXT($A31,"0000"),'AYP11'!$B$2535:$AU$2956,17,FALSE),"")</f>
        <v>0</v>
      </c>
      <c r="CL31" s="95">
        <f>IFERROR(VLOOKUP(CK31,'Criteria Table'!$A$2:$I$102,2,FALSE),0)</f>
        <v>10</v>
      </c>
      <c r="CM31" s="95">
        <f t="shared" si="29"/>
        <v>10</v>
      </c>
      <c r="CN31" s="76">
        <f>IFERROR(VLOOKUP(TEXT($A31,"0000"),'AYP11'!$B$3379:$AU$3800,23,FALSE),"")</f>
        <v>0</v>
      </c>
      <c r="CO31" s="95">
        <f>IFERROR(VLOOKUP(CN31,'Criteria Table'!$A$2:$I$102,2,FALSE),0)</f>
        <v>10</v>
      </c>
      <c r="CP31" s="95">
        <f t="shared" si="30"/>
        <v>10</v>
      </c>
      <c r="CQ31" s="76">
        <f>IFERROR(VLOOKUP(TEXT($A31,"0000"),'AYP11'!$B$847:$AU$1268,23,FALSE),"")</f>
        <v>0</v>
      </c>
      <c r="CR31" s="95">
        <f>IFERROR(VLOOKUP(CQ31,'Criteria Table'!$A$2:$I$102,2,FALSE),0)</f>
        <v>10</v>
      </c>
      <c r="CS31" s="95">
        <f t="shared" si="31"/>
        <v>10</v>
      </c>
      <c r="CT31" s="76">
        <f>IFERROR(VLOOKUP(TEXT($A31,"0000"),'AYP11'!$B$2113:$AU$2534,23,FALSE),"")</f>
        <v>70</v>
      </c>
      <c r="CU31" s="95">
        <f>IFERROR(VLOOKUP(CT31,'Criteria Table'!$A$2:$I$102,2,FALSE),0)</f>
        <v>3</v>
      </c>
      <c r="CV31" s="95">
        <f t="shared" si="32"/>
        <v>73</v>
      </c>
      <c r="CW31" s="76">
        <f>IFERROR(VLOOKUP(TEXT($A31,"0000"),'AYP11'!$B$425:$AU$846,23,FALSE),"")</f>
        <v>0</v>
      </c>
      <c r="CX31" s="95">
        <f>IFERROR(VLOOKUP(CW31,'Criteria Table'!$A$2:$I$102,2,FALSE),0)</f>
        <v>10</v>
      </c>
      <c r="CY31" s="95">
        <f t="shared" si="33"/>
        <v>10</v>
      </c>
      <c r="CZ31" s="76">
        <f>IFERROR(VLOOKUP(TEXT($A31,"0000"),'AYP11'!$B$3:$AU$424,23,FALSE),"")</f>
        <v>0</v>
      </c>
      <c r="DA31" s="95">
        <f>IFERROR(VLOOKUP(CZ31,'Criteria Table'!$A$2:$I$102,2,FALSE),0)</f>
        <v>10</v>
      </c>
      <c r="DB31" s="95">
        <f t="shared" si="34"/>
        <v>10</v>
      </c>
      <c r="DC31" s="76">
        <f>IFERROR(VLOOKUP(TEXT($A31,"0000"),'AYP11'!$B$1269:$AU$1690,23,FALSE),"")</f>
        <v>69</v>
      </c>
      <c r="DD31" s="95">
        <f>IFERROR(VLOOKUP(DC31,'Criteria Table'!$A$2:$I$102,2,FALSE),0)</f>
        <v>3.1</v>
      </c>
      <c r="DE31" s="95">
        <f t="shared" si="35"/>
        <v>72</v>
      </c>
      <c r="DF31" s="76">
        <f>IFERROR(VLOOKUP(TEXT($A31,"0000"),'AYP11'!$B$1691:$AU$2112,23,FALSE),"")</f>
        <v>66</v>
      </c>
      <c r="DG31" s="95">
        <f>IFERROR(VLOOKUP(DF31,'Criteria Table'!$A$2:$I$102,2,FALSE),0)</f>
        <v>3.4000000000000004</v>
      </c>
      <c r="DH31" s="95">
        <f t="shared" si="36"/>
        <v>69</v>
      </c>
      <c r="DI31" s="76">
        <f>IFERROR(VLOOKUP(TEXT($A31,"0000"),'AYP11'!$B$2535:$AU$2956,23,FALSE),"")</f>
        <v>0</v>
      </c>
      <c r="DJ31" s="95">
        <f>IFERROR(VLOOKUP(DI31,'Criteria Table'!$A$2:$I$102,2,FALSE),0)</f>
        <v>10</v>
      </c>
      <c r="DK31" s="95">
        <f t="shared" si="37"/>
        <v>10</v>
      </c>
      <c r="DL31" s="91">
        <f>IFERROR(VLOOKUP(TEXT($A31,"0000"),'AYP11'!$B$3379:$AU$3800,11,FALSE),"")</f>
        <v>0</v>
      </c>
      <c r="DM31" s="95">
        <f t="shared" si="38"/>
        <v>1</v>
      </c>
      <c r="DN31" s="95" t="str">
        <f t="shared" si="39"/>
        <v/>
      </c>
      <c r="DO31" s="91">
        <f>IFERROR(VLOOKUP(TEXT($A31,"0000"),'AYP11'!$B$847:$AU$1268,11,FALSE),"")</f>
        <v>0</v>
      </c>
      <c r="DP31" s="95">
        <f t="shared" si="40"/>
        <v>1</v>
      </c>
      <c r="DQ31" s="95" t="str">
        <f t="shared" si="41"/>
        <v/>
      </c>
      <c r="DR31" s="91">
        <f>IFERROR(VLOOKUP(TEXT($A31,"0000"),'AYP11'!$B$2113:$AU$2534,11,FALSE),"")</f>
        <v>92</v>
      </c>
      <c r="DS31" s="95">
        <f t="shared" si="42"/>
        <v>0</v>
      </c>
      <c r="DT31" s="95">
        <f t="shared" si="43"/>
        <v>92</v>
      </c>
      <c r="DU31" s="91">
        <f>IFERROR(VLOOKUP(TEXT($A31,"0000"),'AYP11'!$B$425:$AU$846,11,FALSE),"")</f>
        <v>0</v>
      </c>
      <c r="DV31" s="95">
        <f t="shared" si="44"/>
        <v>1</v>
      </c>
      <c r="DW31" s="95" t="str">
        <f t="shared" si="45"/>
        <v/>
      </c>
      <c r="DX31" s="91">
        <f>IFERROR(VLOOKUP(TEXT($A31,"0000"),'AYP11'!$B$3:$AU$424,11,FALSE),"")</f>
        <v>0</v>
      </c>
      <c r="DY31" s="95">
        <f t="shared" si="46"/>
        <v>1</v>
      </c>
      <c r="DZ31" s="95" t="str">
        <f t="shared" si="47"/>
        <v/>
      </c>
      <c r="EA31" s="91">
        <f>IFERROR(VLOOKUP(TEXT($A31,"0000"),'AYP11'!$B$1269:$AU$1690,11,FALSE),"")</f>
        <v>93</v>
      </c>
      <c r="EB31" s="95">
        <f t="shared" si="48"/>
        <v>0</v>
      </c>
      <c r="EC31" s="95">
        <f t="shared" si="49"/>
        <v>93</v>
      </c>
      <c r="ED31" s="91">
        <f>IFERROR(VLOOKUP(TEXT($A31,"0000"),'AYP11'!$B$1691:$AU$2112,11,FALSE),"")</f>
        <v>88</v>
      </c>
      <c r="EE31" s="95">
        <f t="shared" si="50"/>
        <v>1</v>
      </c>
      <c r="EF31" s="95">
        <f t="shared" si="51"/>
        <v>89</v>
      </c>
      <c r="EG31" s="91">
        <f>IFERROR(VLOOKUP(TEXT($A31,"0000"),'AYP11'!$B$2535:$AU$2956,11,FALSE),"")</f>
        <v>0</v>
      </c>
      <c r="EH31" s="95">
        <f t="shared" si="52"/>
        <v>1</v>
      </c>
      <c r="EI31" s="95" t="str">
        <f t="shared" si="53"/>
        <v/>
      </c>
    </row>
    <row r="32" spans="1:147" x14ac:dyDescent="0.25">
      <c r="A32" s="248">
        <v>332</v>
      </c>
      <c r="B32" s="291">
        <f t="shared" si="0"/>
        <v>38.921282798833815</v>
      </c>
      <c r="C32" s="50">
        <f>IFERROR(VLOOKUP(TEXT($A32,"0000"),'R-M11'!$A$2:$AA$500,4,FALSE),0)</f>
        <v>267</v>
      </c>
      <c r="D32" s="291">
        <f t="shared" si="1"/>
        <v>34.839650145772595</v>
      </c>
      <c r="E32" s="98">
        <f>IFERROR(SUM(VLOOKUP(TEXT($A32,"0000"),'R-M11'!$A$2:$AA$500,5,FALSE),VLOOKUP(TEXT($A32,"0000"),'R-M11'!$A$2:$AA$500,6,FALSE)),0)</f>
        <v>239</v>
      </c>
      <c r="F32" s="58">
        <f>IFERROR(VLOOKUP(TEXT($A32,"0000"),'R-M11'!$A$2:$AA$500,14,FALSE),0)</f>
        <v>686</v>
      </c>
      <c r="G32" s="230">
        <f t="shared" si="54"/>
        <v>40.741282798833815</v>
      </c>
      <c r="H32" s="97">
        <f t="shared" si="2"/>
        <v>279.48519999999996</v>
      </c>
      <c r="I32" s="230">
        <f t="shared" si="55"/>
        <v>35.619650145772596</v>
      </c>
      <c r="J32" s="97">
        <f t="shared" si="3"/>
        <v>244.35080000000002</v>
      </c>
      <c r="K32" s="230">
        <f t="shared" si="4"/>
        <v>74</v>
      </c>
      <c r="L32" s="121">
        <f>IFERROR(VLOOKUP(K32,'Criteria Table'!$A$2:$I$102,2,FALSE),"")</f>
        <v>2.6</v>
      </c>
      <c r="M32" s="230">
        <f t="shared" si="5"/>
        <v>76.360932944606418</v>
      </c>
      <c r="N32" s="286">
        <f t="shared" si="6"/>
        <v>38.102189781021899</v>
      </c>
      <c r="O32" s="50">
        <f>IFERROR(VLOOKUP(TEXT($A32,"0000"),'R-M11'!$A$2:$AA$500,17,FALSE),"")</f>
        <v>261</v>
      </c>
      <c r="P32" s="286">
        <f t="shared" si="7"/>
        <v>23.211678832116789</v>
      </c>
      <c r="Q32" s="98">
        <f>IFERROR(SUM(VLOOKUP(TEXT($A32,"0000"),'R-M11'!$A$2:$AA$500,18,FALSE),VLOOKUP(TEXT($A32,"0000"),'R-M11'!$A$2:$AA$500,19,FALSE)),0)</f>
        <v>159</v>
      </c>
      <c r="R32" s="69">
        <f>IFERROR(VLOOKUP(TEXT($A32,"0000"),'R-M11'!$A$2:$AA$500,27,FALSE),0)</f>
        <v>685</v>
      </c>
      <c r="S32" s="121">
        <f t="shared" si="56"/>
        <v>40.832189781021896</v>
      </c>
      <c r="T32" s="70">
        <f t="shared" si="8"/>
        <v>279.70049999999998</v>
      </c>
      <c r="U32" s="121">
        <f t="shared" si="57"/>
        <v>24.381678832116791</v>
      </c>
      <c r="V32" s="70">
        <f t="shared" si="9"/>
        <v>167.01450000000003</v>
      </c>
      <c r="W32" s="121">
        <f t="shared" si="10"/>
        <v>61</v>
      </c>
      <c r="X32" s="124">
        <f>IFERROR(VLOOKUP(W32,'Criteria Table'!$A$2:$I$102,2,FALSE),"")</f>
        <v>3.9000000000000004</v>
      </c>
      <c r="Y32" s="121">
        <f t="shared" si="11"/>
        <v>65.213868613138686</v>
      </c>
      <c r="Z32" s="92">
        <f>IFERROR(IF(VLOOKUP(A32,'SG11'!$A$3:$AI$500,18,FALSE)="","NA",VLOOKUP(A32,'SG11'!$A$3:$AI$500,18,FALSE)),"")</f>
        <v>65</v>
      </c>
      <c r="AA32" s="75">
        <f>IFERROR(VLOOKUP(Z32,'Criteria Table'!$A$2:$I$102,6,FALSE),"NA")</f>
        <v>5</v>
      </c>
      <c r="AB32" s="95">
        <f t="shared" si="58"/>
        <v>70</v>
      </c>
      <c r="AC32" s="84">
        <f>IFERROR(IF(VLOOKUP(A32,'SG11'!$A$3:$AI$500,19,FALSE)="","NA",VLOOKUP(A32,'SG11'!$A$3:$AI$500,19,FALSE)),"")</f>
        <v>56</v>
      </c>
      <c r="AD32" s="75">
        <f>IFERROR(VLOOKUP(AC32,'Criteria Table'!$A$2:$I$102,6,FALSE),"NA")</f>
        <v>10</v>
      </c>
      <c r="AE32" s="95">
        <f t="shared" si="59"/>
        <v>66</v>
      </c>
      <c r="AF32" s="92">
        <f>IFERROR(IF(VLOOKUP(A32,'SG11'!$A$3:$AI$500,20,FALSE)="","NA",VLOOKUP(A32,'SG11'!$A$3:$AI$500,20,FALSE)),"")</f>
        <v>65</v>
      </c>
      <c r="AG32" s="75">
        <f>IFERROR(VLOOKUP(AF32,'Criteria Table'!$A$2:$I$102,6,FALSE),"NA")</f>
        <v>5</v>
      </c>
      <c r="AH32" s="95">
        <f t="shared" si="60"/>
        <v>70</v>
      </c>
      <c r="AI32" s="84">
        <f>IFERROR(IF(VLOOKUP(A32,'SG11'!$A$3:$AI$500,21,FALSE)="","NA",VLOOKUP(A32,'SG11'!$A$3:$AI$500,21,FALSE)),"")</f>
        <v>56</v>
      </c>
      <c r="AJ32" s="75">
        <f>IFERROR(VLOOKUP(AI32,'Criteria Table'!$A$2:$I$102,6,FALSE),"NA")</f>
        <v>10</v>
      </c>
      <c r="AK32" s="95">
        <f t="shared" si="61"/>
        <v>66</v>
      </c>
      <c r="AL32" s="99">
        <f>IFERROR(VLOOKUP(TEXT(A32,"0000"),'W11'!$A$1:$E$500,4,FALSE)/AP32*100,"")</f>
        <v>99.512195121951223</v>
      </c>
      <c r="AM32" s="97">
        <f>IFERROR(VLOOKUP(TEXT(A32,"0000"),'W11'!$A$1:$E$500,4,FALSE),"")</f>
        <v>204</v>
      </c>
      <c r="AN32" s="99">
        <f t="shared" si="12"/>
        <v>99.512195121951223</v>
      </c>
      <c r="AO32" s="97">
        <f t="shared" si="13"/>
        <v>204</v>
      </c>
      <c r="AP32" s="99">
        <f>IFERROR(VLOOKUP(TEXT(A32,"0000"),'W11'!$A$1:$E$500,5,FALSE),"")</f>
        <v>205</v>
      </c>
      <c r="AQ32" s="97">
        <f>IFERROR(VLOOKUP(ROUND(AL32,0),'Criteria Table'!$A$2:$I$102,4,FALSE),0)</f>
        <v>0</v>
      </c>
      <c r="AR32" s="128"/>
      <c r="AS32" s="95"/>
      <c r="AT32" s="95"/>
      <c r="AU32" s="100">
        <f>IFERROR(VLOOKUP(TEXT(A32,"0000"),'Sci11'!$A$3:$N$492,4,FALSE)/VLOOKUP(TEXT(A32,"0000"),'Sci11'!$A$3:$N$492,14,FALSE)*100,"")</f>
        <v>38.095238095238095</v>
      </c>
      <c r="AV32" s="101">
        <f>SUM(VLOOKUP(TEXT(A32,"0000"),'Sci11'!$A$3:$N$492,5,FALSE),VLOOKUP(TEXT(A32,"0000"),'Sci11'!$A$3:$N$492,6,FALSE))/VLOOKUP(TEXT(A32,"0000"),'Sci11'!$A$3:$N$492,14,FALSE)*100</f>
        <v>5.2380952380952381</v>
      </c>
      <c r="AW32" s="100">
        <f t="shared" si="62"/>
        <v>42.085238095238097</v>
      </c>
      <c r="AX32" s="101">
        <f>IFERROR(AW32/100*VLOOKUP(TEXT(A32,"0000"),'Sci11'!$A$3:$N$492,14,FALSE),"")</f>
        <v>88.379000000000005</v>
      </c>
      <c r="AY32" s="100">
        <f t="shared" si="63"/>
        <v>6.9480952380952381</v>
      </c>
      <c r="AZ32" s="101">
        <f>IFERROR(AY32/100*VLOOKUP(TEXT(A32,"0000"),'Sci11'!$A$3:$N$492,14,FALSE),"")</f>
        <v>14.590999999999999</v>
      </c>
      <c r="BA32" s="100">
        <f t="shared" si="14"/>
        <v>43</v>
      </c>
      <c r="BB32" s="101">
        <f>IFERROR(VLOOKUP(BA32,'Criteria Table'!$A$2:$I$102,2,FALSE),"")</f>
        <v>5.7</v>
      </c>
      <c r="BC32" s="101">
        <f t="shared" si="15"/>
        <v>48.7</v>
      </c>
      <c r="BD32" s="82">
        <f>IFERROR(VLOOKUP(A32,ATTx11!$A$2:$N$500,4,FALSE),"")</f>
        <v>96.27</v>
      </c>
      <c r="BE32" s="95">
        <f t="shared" si="16"/>
        <v>0.5</v>
      </c>
      <c r="BF32" s="96">
        <f t="shared" si="17"/>
        <v>96.77</v>
      </c>
      <c r="BG32" s="70">
        <f>IFERROR(VLOOKUP(A32,ATTx11!$A$2:$N$500,11,FALSE),"")</f>
        <v>54</v>
      </c>
      <c r="BH32" s="95">
        <f t="shared" si="18"/>
        <v>48.6</v>
      </c>
      <c r="BI32" s="70">
        <f>IFERROR(VLOOKUP(A32,ATTx11!$A$2:$N$500,12,FALSE),"")</f>
        <v>19</v>
      </c>
      <c r="BJ32" s="97">
        <f t="shared" si="19"/>
        <v>17.100000000000001</v>
      </c>
      <c r="BK32" s="84">
        <f>IFERROR(VLOOKUP(A32,ATTx11!$A$2:$N$500,7,FALSE),"")</f>
        <v>43</v>
      </c>
      <c r="BL32" s="97">
        <f t="shared" si="20"/>
        <v>38.700000000000003</v>
      </c>
      <c r="BM32" s="84">
        <f>IFERROR(VLOOKUP(A32,ATTx11!$A$2:$N$500,8,FALSE),"")</f>
        <v>17</v>
      </c>
      <c r="BN32" s="95">
        <f t="shared" si="21"/>
        <v>15.3</v>
      </c>
      <c r="BO32" s="95"/>
      <c r="BP32" s="83">
        <f>IFERROR(VLOOKUP(TEXT($A32,"0000"),'AYP11'!$B$3379:$AU$3800,17,FALSE),"")</f>
        <v>0</v>
      </c>
      <c r="BQ32" s="75">
        <f>IFERROR(VLOOKUP(BP32,'Criteria Table'!$A$2:$I$102,2,FALSE),0)</f>
        <v>10</v>
      </c>
      <c r="BR32" s="95">
        <f t="shared" si="22"/>
        <v>10</v>
      </c>
      <c r="BS32" s="83">
        <f>IFERROR(VLOOKUP(TEXT($A32,"0000"),'AYP11'!$B$847:$AU$1268,17,FALSE),"")</f>
        <v>0</v>
      </c>
      <c r="BT32" s="75">
        <f>IFERROR(VLOOKUP(BS32,'Criteria Table'!$A$2:$I$102,2,FALSE),0)</f>
        <v>10</v>
      </c>
      <c r="BU32" s="95">
        <f t="shared" si="23"/>
        <v>10</v>
      </c>
      <c r="BV32" s="83">
        <f>IFERROR(VLOOKUP(TEXT($A32,"0000"),'AYP11'!$B$2113:$AU$2534,17,FALSE),"")</f>
        <v>73</v>
      </c>
      <c r="BW32" s="75">
        <f>IFERROR(VLOOKUP(BV32,'Criteria Table'!$A$2:$I$102,2,FALSE),0)</f>
        <v>2.7</v>
      </c>
      <c r="BX32" s="95">
        <f t="shared" si="24"/>
        <v>76</v>
      </c>
      <c r="BY32" s="83">
        <f>IFERROR(VLOOKUP(TEXT($A32,"0000"),'AYP11'!$B$425:$AU$846,17,FALSE),"")</f>
        <v>0</v>
      </c>
      <c r="BZ32" s="75">
        <f>IFERROR(VLOOKUP(BY32,'Criteria Table'!$A$2:$I$102,2,FALSE),0)</f>
        <v>10</v>
      </c>
      <c r="CA32" s="95">
        <f t="shared" si="25"/>
        <v>10</v>
      </c>
      <c r="CB32" s="83">
        <f>IFERROR(VLOOKUP(TEXT($A32,"0000"),'AYP11'!$B$3:$AU$424,17,FALSE),"")</f>
        <v>0</v>
      </c>
      <c r="CC32" s="95">
        <f>IFERROR(VLOOKUP(CB32,'Criteria Table'!$A$2:$I$102,2,FALSE),0)</f>
        <v>10</v>
      </c>
      <c r="CD32" s="95">
        <f t="shared" si="26"/>
        <v>10</v>
      </c>
      <c r="CE32" s="83">
        <f>IFERROR(VLOOKUP(TEXT($A32,"0000"),'AYP11'!$B$1269:$AU$1690,17,FALSE),"")</f>
        <v>72</v>
      </c>
      <c r="CF32" s="95">
        <f>IFERROR(VLOOKUP(CE32,'Criteria Table'!$A$2:$I$102,2,FALSE),0)</f>
        <v>2.8000000000000003</v>
      </c>
      <c r="CG32" s="95">
        <f t="shared" si="27"/>
        <v>75</v>
      </c>
      <c r="CH32" s="83">
        <f>IFERROR(VLOOKUP(TEXT($A32,"0000"),'AYP11'!$B$1691:$AU$2112,17,FALSE),"")</f>
        <v>55</v>
      </c>
      <c r="CI32" s="95">
        <f>IFERROR(VLOOKUP(CH32,'Criteria Table'!$A$2:$I$102,2,FALSE),0)</f>
        <v>4.5</v>
      </c>
      <c r="CJ32" s="95">
        <f t="shared" si="28"/>
        <v>60</v>
      </c>
      <c r="CK32" s="83">
        <f>IFERROR(VLOOKUP(TEXT($A32,"0000"),'AYP11'!$B$2535:$AU$2956,17,FALSE),"")</f>
        <v>0</v>
      </c>
      <c r="CL32" s="95">
        <f>IFERROR(VLOOKUP(CK32,'Criteria Table'!$A$2:$I$102,2,FALSE),0)</f>
        <v>10</v>
      </c>
      <c r="CM32" s="95">
        <f t="shared" si="29"/>
        <v>10</v>
      </c>
      <c r="CN32" s="76">
        <f>IFERROR(VLOOKUP(TEXT($A32,"0000"),'AYP11'!$B$3379:$AU$3800,23,FALSE),"")</f>
        <v>0</v>
      </c>
      <c r="CO32" s="95">
        <f>IFERROR(VLOOKUP(CN32,'Criteria Table'!$A$2:$I$102,2,FALSE),0)</f>
        <v>10</v>
      </c>
      <c r="CP32" s="95">
        <f t="shared" si="30"/>
        <v>10</v>
      </c>
      <c r="CQ32" s="76">
        <f>IFERROR(VLOOKUP(TEXT($A32,"0000"),'AYP11'!$B$847:$AU$1268,23,FALSE),"")</f>
        <v>0</v>
      </c>
      <c r="CR32" s="95">
        <f>IFERROR(VLOOKUP(CQ32,'Criteria Table'!$A$2:$I$102,2,FALSE),0)</f>
        <v>10</v>
      </c>
      <c r="CS32" s="95">
        <f t="shared" si="31"/>
        <v>10</v>
      </c>
      <c r="CT32" s="76">
        <f>IFERROR(VLOOKUP(TEXT($A32,"0000"),'AYP11'!$B$2113:$AU$2534,23,FALSE),"")</f>
        <v>61</v>
      </c>
      <c r="CU32" s="95">
        <f>IFERROR(VLOOKUP(CT32,'Criteria Table'!$A$2:$I$102,2,FALSE),0)</f>
        <v>3.9000000000000004</v>
      </c>
      <c r="CV32" s="95">
        <f t="shared" si="32"/>
        <v>65</v>
      </c>
      <c r="CW32" s="76">
        <f>IFERROR(VLOOKUP(TEXT($A32,"0000"),'AYP11'!$B$425:$AU$846,23,FALSE),"")</f>
        <v>0</v>
      </c>
      <c r="CX32" s="95">
        <f>IFERROR(VLOOKUP(CW32,'Criteria Table'!$A$2:$I$102,2,FALSE),0)</f>
        <v>10</v>
      </c>
      <c r="CY32" s="95">
        <f t="shared" si="33"/>
        <v>10</v>
      </c>
      <c r="CZ32" s="76">
        <f>IFERROR(VLOOKUP(TEXT($A32,"0000"),'AYP11'!$B$3:$AU$424,23,FALSE),"")</f>
        <v>0</v>
      </c>
      <c r="DA32" s="95">
        <f>IFERROR(VLOOKUP(CZ32,'Criteria Table'!$A$2:$I$102,2,FALSE),0)</f>
        <v>10</v>
      </c>
      <c r="DB32" s="95">
        <f t="shared" si="34"/>
        <v>10</v>
      </c>
      <c r="DC32" s="76">
        <f>IFERROR(VLOOKUP(TEXT($A32,"0000"),'AYP11'!$B$1269:$AU$1690,23,FALSE),"")</f>
        <v>57</v>
      </c>
      <c r="DD32" s="95">
        <f>IFERROR(VLOOKUP(DC32,'Criteria Table'!$A$2:$I$102,2,FALSE),0)</f>
        <v>4.3</v>
      </c>
      <c r="DE32" s="95">
        <f t="shared" si="35"/>
        <v>61</v>
      </c>
      <c r="DF32" s="76">
        <f>IFERROR(VLOOKUP(TEXT($A32,"0000"),'AYP11'!$B$1691:$AU$2112,23,FALSE),"")</f>
        <v>39</v>
      </c>
      <c r="DG32" s="95">
        <f>IFERROR(VLOOKUP(DF32,'Criteria Table'!$A$2:$I$102,2,FALSE),0)</f>
        <v>6.1000000000000005</v>
      </c>
      <c r="DH32" s="95">
        <f t="shared" si="36"/>
        <v>45</v>
      </c>
      <c r="DI32" s="76">
        <f>IFERROR(VLOOKUP(TEXT($A32,"0000"),'AYP11'!$B$2535:$AU$2956,23,FALSE),"")</f>
        <v>0</v>
      </c>
      <c r="DJ32" s="95">
        <f>IFERROR(VLOOKUP(DI32,'Criteria Table'!$A$2:$I$102,2,FALSE),0)</f>
        <v>10</v>
      </c>
      <c r="DK32" s="95">
        <f t="shared" si="37"/>
        <v>10</v>
      </c>
      <c r="DL32" s="91">
        <f>IFERROR(VLOOKUP(TEXT($A32,"0000"),'AYP11'!$B$3379:$AU$3800,11,FALSE),"")</f>
        <v>0</v>
      </c>
      <c r="DM32" s="95">
        <f t="shared" si="38"/>
        <v>1</v>
      </c>
      <c r="DN32" s="95" t="str">
        <f t="shared" si="39"/>
        <v/>
      </c>
      <c r="DO32" s="91">
        <f>IFERROR(VLOOKUP(TEXT($A32,"0000"),'AYP11'!$B$847:$AU$1268,11,FALSE),"")</f>
        <v>0</v>
      </c>
      <c r="DP32" s="95">
        <f t="shared" si="40"/>
        <v>1</v>
      </c>
      <c r="DQ32" s="95" t="str">
        <f t="shared" si="41"/>
        <v/>
      </c>
      <c r="DR32" s="91">
        <f>IFERROR(VLOOKUP(TEXT($A32,"0000"),'AYP11'!$B$2113:$AU$2534,11,FALSE),"")</f>
        <v>0</v>
      </c>
      <c r="DS32" s="95">
        <f t="shared" si="42"/>
        <v>1</v>
      </c>
      <c r="DT32" s="95" t="str">
        <f t="shared" si="43"/>
        <v/>
      </c>
      <c r="DU32" s="91">
        <f>IFERROR(VLOOKUP(TEXT($A32,"0000"),'AYP11'!$B$425:$AU$846,11,FALSE),"")</f>
        <v>0</v>
      </c>
      <c r="DV32" s="95">
        <f t="shared" si="44"/>
        <v>1</v>
      </c>
      <c r="DW32" s="95" t="str">
        <f t="shared" si="45"/>
        <v/>
      </c>
      <c r="DX32" s="91">
        <f>IFERROR(VLOOKUP(TEXT($A32,"0000"),'AYP11'!$B$3:$AU$424,11,FALSE),"")</f>
        <v>0</v>
      </c>
      <c r="DY32" s="95">
        <f t="shared" si="46"/>
        <v>1</v>
      </c>
      <c r="DZ32" s="95" t="str">
        <f t="shared" si="47"/>
        <v/>
      </c>
      <c r="EA32" s="91">
        <f>IFERROR(VLOOKUP(TEXT($A32,"0000"),'AYP11'!$B$1269:$AU$1690,11,FALSE),"")</f>
        <v>0</v>
      </c>
      <c r="EB32" s="95">
        <f t="shared" si="48"/>
        <v>1</v>
      </c>
      <c r="EC32" s="95" t="str">
        <f t="shared" si="49"/>
        <v/>
      </c>
      <c r="ED32" s="91">
        <f>IFERROR(VLOOKUP(TEXT($A32,"0000"),'AYP11'!$B$1691:$AU$2112,11,FALSE),"")</f>
        <v>0</v>
      </c>
      <c r="EE32" s="95">
        <f t="shared" si="50"/>
        <v>1</v>
      </c>
      <c r="EF32" s="95" t="str">
        <f t="shared" si="51"/>
        <v/>
      </c>
      <c r="EG32" s="91">
        <f>IFERROR(VLOOKUP(TEXT($A32,"0000"),'AYP11'!$B$2535:$AU$2956,11,FALSE),"")</f>
        <v>0</v>
      </c>
      <c r="EH32" s="95">
        <f t="shared" si="52"/>
        <v>1</v>
      </c>
      <c r="EI32" s="95" t="str">
        <f t="shared" si="53"/>
        <v/>
      </c>
      <c r="EP32" s="34">
        <v>126</v>
      </c>
      <c r="EQ32" s="102" t="s">
        <v>1298</v>
      </c>
    </row>
    <row r="33" spans="1:147" x14ac:dyDescent="0.25">
      <c r="A33" s="248">
        <v>339</v>
      </c>
      <c r="B33" s="291">
        <f t="shared" si="0"/>
        <v>32.824427480916029</v>
      </c>
      <c r="C33" s="50">
        <f>IFERROR(VLOOKUP(TEXT($A33,"0000"),'R-M11'!$A$2:$AA$500,4,FALSE),0)</f>
        <v>43</v>
      </c>
      <c r="D33" s="291">
        <f t="shared" si="1"/>
        <v>38.167938931297712</v>
      </c>
      <c r="E33" s="98">
        <f>IFERROR(SUM(VLOOKUP(TEXT($A33,"0000"),'R-M11'!$A$2:$AA$500,5,FALSE),VLOOKUP(TEXT($A33,"0000"),'R-M11'!$A$2:$AA$500,6,FALSE)),0)</f>
        <v>50</v>
      </c>
      <c r="F33" s="58">
        <f>IFERROR(VLOOKUP(TEXT($A33,"0000"),'R-M11'!$A$2:$AA$500,14,FALSE),0)</f>
        <v>131</v>
      </c>
      <c r="G33" s="230">
        <f t="shared" si="54"/>
        <v>34.85442748091603</v>
      </c>
      <c r="H33" s="97">
        <f t="shared" si="2"/>
        <v>45.659299999999995</v>
      </c>
      <c r="I33" s="230">
        <f t="shared" si="55"/>
        <v>39.03793893129771</v>
      </c>
      <c r="J33" s="97">
        <f t="shared" si="3"/>
        <v>51.139700000000005</v>
      </c>
      <c r="K33" s="230">
        <f t="shared" si="4"/>
        <v>71</v>
      </c>
      <c r="L33" s="121">
        <f>IFERROR(VLOOKUP(K33,'Criteria Table'!$A$2:$I$102,2,FALSE),"")</f>
        <v>2.9000000000000004</v>
      </c>
      <c r="M33" s="230">
        <f t="shared" si="5"/>
        <v>73.892366412213732</v>
      </c>
      <c r="N33" s="286">
        <f t="shared" si="6"/>
        <v>47.328244274809158</v>
      </c>
      <c r="O33" s="50">
        <f>IFERROR(VLOOKUP(TEXT($A33,"0000"),'R-M11'!$A$2:$AA$500,17,FALSE),"")</f>
        <v>62</v>
      </c>
      <c r="P33" s="286">
        <f t="shared" si="7"/>
        <v>33.587786259541986</v>
      </c>
      <c r="Q33" s="98">
        <f>IFERROR(SUM(VLOOKUP(TEXT($A33,"0000"),'R-M11'!$A$2:$AA$500,18,FALSE),VLOOKUP(TEXT($A33,"0000"),'R-M11'!$A$2:$AA$500,19,FALSE)),0)</f>
        <v>44</v>
      </c>
      <c r="R33" s="69">
        <f>IFERROR(VLOOKUP(TEXT($A33,"0000"),'R-M11'!$A$2:$AA$500,27,FALSE),0)</f>
        <v>131</v>
      </c>
      <c r="S33" s="121">
        <f t="shared" si="56"/>
        <v>48.658244274809157</v>
      </c>
      <c r="T33" s="70">
        <f t="shared" si="8"/>
        <v>63.7423</v>
      </c>
      <c r="U33" s="121">
        <f t="shared" si="57"/>
        <v>34.157786259541986</v>
      </c>
      <c r="V33" s="70">
        <f t="shared" si="9"/>
        <v>44.746699999999997</v>
      </c>
      <c r="W33" s="121">
        <f t="shared" si="10"/>
        <v>81</v>
      </c>
      <c r="X33" s="124">
        <f>IFERROR(VLOOKUP(W33,'Criteria Table'!$A$2:$I$102,2,FALSE),"")</f>
        <v>1.9000000000000001</v>
      </c>
      <c r="Y33" s="121">
        <f t="shared" si="11"/>
        <v>82.816030534351142</v>
      </c>
      <c r="Z33" s="92">
        <f>IFERROR(IF(VLOOKUP(A33,'SG11'!$A$3:$AI$500,18,FALSE)="","NA",VLOOKUP(A33,'SG11'!$A$3:$AI$500,18,FALSE)),"")</f>
        <v>83</v>
      </c>
      <c r="AA33" s="75">
        <f>IFERROR(VLOOKUP(Z33,'Criteria Table'!$A$2:$I$102,6,FALSE),"NA")</f>
        <v>5</v>
      </c>
      <c r="AB33" s="95">
        <f t="shared" si="58"/>
        <v>88</v>
      </c>
      <c r="AC33" s="84">
        <f>IFERROR(IF(VLOOKUP(A33,'SG11'!$A$3:$AI$500,19,FALSE)="","NA",VLOOKUP(A33,'SG11'!$A$3:$AI$500,19,FALSE)),"")</f>
        <v>86</v>
      </c>
      <c r="AD33" s="75">
        <f>IFERROR(VLOOKUP(AC33,'Criteria Table'!$A$2:$I$102,6,FALSE),"NA")</f>
        <v>5</v>
      </c>
      <c r="AE33" s="95">
        <f t="shared" si="59"/>
        <v>91</v>
      </c>
      <c r="AF33" s="92">
        <f>IFERROR(IF(VLOOKUP(A33,'SG11'!$A$3:$AI$500,20,FALSE)="","NA",VLOOKUP(A33,'SG11'!$A$3:$AI$500,20,FALSE)),"")</f>
        <v>83</v>
      </c>
      <c r="AG33" s="75">
        <f>IFERROR(VLOOKUP(AF33,'Criteria Table'!$A$2:$I$102,6,FALSE),"NA")</f>
        <v>5</v>
      </c>
      <c r="AH33" s="95">
        <f t="shared" si="60"/>
        <v>88</v>
      </c>
      <c r="AI33" s="84">
        <f>IFERROR(IF(VLOOKUP(A33,'SG11'!$A$3:$AI$500,21,FALSE)="","NA",VLOOKUP(A33,'SG11'!$A$3:$AI$500,21,FALSE)),"")</f>
        <v>100</v>
      </c>
      <c r="AJ33" s="75">
        <f>IFERROR(VLOOKUP(AI33,'Criteria Table'!$A$2:$I$102,6,FALSE),"NA")</f>
        <v>0</v>
      </c>
      <c r="AK33" s="95">
        <f t="shared" si="61"/>
        <v>100</v>
      </c>
      <c r="AL33" s="99">
        <f>IFERROR(VLOOKUP(TEXT(A33,"0000"),'W11'!$A$1:$E$500,4,FALSE)/AP33*100,"")</f>
        <v>100</v>
      </c>
      <c r="AM33" s="97">
        <f>IFERROR(VLOOKUP(TEXT(A33,"0000"),'W11'!$A$1:$E$500,4,FALSE),"")</f>
        <v>43</v>
      </c>
      <c r="AN33" s="99">
        <f t="shared" si="12"/>
        <v>100</v>
      </c>
      <c r="AO33" s="97">
        <f t="shared" si="13"/>
        <v>43</v>
      </c>
      <c r="AP33" s="99">
        <f>IFERROR(VLOOKUP(TEXT(A33,"0000"),'W11'!$A$1:$E$500,5,FALSE),"")</f>
        <v>43</v>
      </c>
      <c r="AQ33" s="97">
        <f>IFERROR(VLOOKUP(ROUND(AL33,0),'Criteria Table'!$A$2:$I$102,4,FALSE),0)</f>
        <v>0</v>
      </c>
      <c r="AR33" s="128"/>
      <c r="AS33" s="95"/>
      <c r="AT33" s="95"/>
      <c r="AU33" s="100">
        <f>IFERROR(VLOOKUP(TEXT(A33,"0000"),'Sci11'!$A$3:$N$492,4,FALSE)/VLOOKUP(TEXT(A33,"0000"),'Sci11'!$A$3:$N$492,14,FALSE)*100,"")</f>
        <v>39.534883720930232</v>
      </c>
      <c r="AV33" s="101">
        <f>SUM(VLOOKUP(TEXT(A33,"0000"),'Sci11'!$A$3:$N$492,5,FALSE),VLOOKUP(TEXT(A33,"0000"),'Sci11'!$A$3:$N$492,6,FALSE))/VLOOKUP(TEXT(A33,"0000"),'Sci11'!$A$3:$N$492,14,FALSE)*100</f>
        <v>9.3023255813953494</v>
      </c>
      <c r="AW33" s="100">
        <f t="shared" si="62"/>
        <v>43.104883720930232</v>
      </c>
      <c r="AX33" s="101">
        <f>IFERROR(AW33/100*VLOOKUP(TEXT(A33,"0000"),'Sci11'!$A$3:$N$492,14,FALSE),"")</f>
        <v>18.5351</v>
      </c>
      <c r="AY33" s="100">
        <f t="shared" si="63"/>
        <v>10.832325581395349</v>
      </c>
      <c r="AZ33" s="101">
        <f>IFERROR(AY33/100*VLOOKUP(TEXT(A33,"0000"),'Sci11'!$A$3:$N$492,14,FALSE),"")</f>
        <v>4.6578999999999997</v>
      </c>
      <c r="BA33" s="100">
        <f t="shared" si="14"/>
        <v>49</v>
      </c>
      <c r="BB33" s="101">
        <f>IFERROR(VLOOKUP(BA33,'Criteria Table'!$A$2:$I$102,2,FALSE),"")</f>
        <v>5.1000000000000005</v>
      </c>
      <c r="BC33" s="101">
        <f t="shared" si="15"/>
        <v>54.1</v>
      </c>
      <c r="BD33" s="82">
        <f>IFERROR(VLOOKUP(A33,ATTx11!$A$2:$N$500,4,FALSE),"")</f>
        <v>96.31</v>
      </c>
      <c r="BE33" s="95">
        <f t="shared" si="16"/>
        <v>0.5</v>
      </c>
      <c r="BF33" s="96">
        <f t="shared" si="17"/>
        <v>96.81</v>
      </c>
      <c r="BG33" s="70">
        <f>IFERROR(VLOOKUP(A33,ATTx11!$A$2:$N$500,11,FALSE),"")</f>
        <v>0</v>
      </c>
      <c r="BH33" s="95">
        <f t="shared" si="18"/>
        <v>0</v>
      </c>
      <c r="BI33" s="70">
        <f>IFERROR(VLOOKUP(A33,ATTx11!$A$2:$N$500,12,FALSE),"")</f>
        <v>0</v>
      </c>
      <c r="BJ33" s="97">
        <f t="shared" si="19"/>
        <v>0</v>
      </c>
      <c r="BK33" s="84">
        <f>IFERROR(VLOOKUP(A33,ATTx11!$A$2:$N$500,7,FALSE),"")</f>
        <v>0</v>
      </c>
      <c r="BL33" s="97">
        <f t="shared" si="20"/>
        <v>0</v>
      </c>
      <c r="BM33" s="84">
        <f>IFERROR(VLOOKUP(A33,ATTx11!$A$2:$N$500,8,FALSE),"")</f>
        <v>0</v>
      </c>
      <c r="BN33" s="95">
        <f t="shared" si="21"/>
        <v>0</v>
      </c>
      <c r="BO33" s="95"/>
      <c r="BP33" s="83">
        <f>IFERROR(VLOOKUP(TEXT($A33,"0000"),'AYP11'!$B$3379:$AU$3800,17,FALSE),"")</f>
        <v>0</v>
      </c>
      <c r="BQ33" s="75">
        <f>IFERROR(VLOOKUP(BP33,'Criteria Table'!$A$2:$I$102,2,FALSE),0)</f>
        <v>10</v>
      </c>
      <c r="BR33" s="95">
        <f t="shared" si="22"/>
        <v>10</v>
      </c>
      <c r="BS33" s="83">
        <f>IFERROR(VLOOKUP(TEXT($A33,"0000"),'AYP11'!$B$847:$AU$1268,17,FALSE),"")</f>
        <v>0</v>
      </c>
      <c r="BT33" s="75">
        <f>IFERROR(VLOOKUP(BS33,'Criteria Table'!$A$2:$I$102,2,FALSE),0)</f>
        <v>10</v>
      </c>
      <c r="BU33" s="95">
        <f t="shared" si="23"/>
        <v>10</v>
      </c>
      <c r="BV33" s="83">
        <f>IFERROR(VLOOKUP(TEXT($A33,"0000"),'AYP11'!$B$2113:$AU$2534,17,FALSE),"")</f>
        <v>73</v>
      </c>
      <c r="BW33" s="75">
        <f>IFERROR(VLOOKUP(BV33,'Criteria Table'!$A$2:$I$102,2,FALSE),0)</f>
        <v>2.7</v>
      </c>
      <c r="BX33" s="95">
        <f t="shared" si="24"/>
        <v>76</v>
      </c>
      <c r="BY33" s="83">
        <f>IFERROR(VLOOKUP(TEXT($A33,"0000"),'AYP11'!$B$425:$AU$846,17,FALSE),"")</f>
        <v>0</v>
      </c>
      <c r="BZ33" s="75">
        <f>IFERROR(VLOOKUP(BY33,'Criteria Table'!$A$2:$I$102,2,FALSE),0)</f>
        <v>10</v>
      </c>
      <c r="CA33" s="95">
        <f t="shared" si="25"/>
        <v>10</v>
      </c>
      <c r="CB33" s="83">
        <f>IFERROR(VLOOKUP(TEXT($A33,"0000"),'AYP11'!$B$3:$AU$424,17,FALSE),"")</f>
        <v>0</v>
      </c>
      <c r="CC33" s="95">
        <f>IFERROR(VLOOKUP(CB33,'Criteria Table'!$A$2:$I$102,2,FALSE),0)</f>
        <v>10</v>
      </c>
      <c r="CD33" s="95">
        <f t="shared" si="26"/>
        <v>10</v>
      </c>
      <c r="CE33" s="83">
        <f>IFERROR(VLOOKUP(TEXT($A33,"0000"),'AYP11'!$B$1269:$AU$1690,17,FALSE),"")</f>
        <v>68</v>
      </c>
      <c r="CF33" s="95">
        <f>IFERROR(VLOOKUP(CE33,'Criteria Table'!$A$2:$I$102,2,FALSE),0)</f>
        <v>3.2</v>
      </c>
      <c r="CG33" s="95">
        <f t="shared" si="27"/>
        <v>71</v>
      </c>
      <c r="CH33" s="83">
        <f>IFERROR(VLOOKUP(TEXT($A33,"0000"),'AYP11'!$B$1691:$AU$2112,17,FALSE),"")</f>
        <v>0</v>
      </c>
      <c r="CI33" s="95">
        <f>IFERROR(VLOOKUP(CH33,'Criteria Table'!$A$2:$I$102,2,FALSE),0)</f>
        <v>10</v>
      </c>
      <c r="CJ33" s="95">
        <f t="shared" si="28"/>
        <v>10</v>
      </c>
      <c r="CK33" s="83">
        <f>IFERROR(VLOOKUP(TEXT($A33,"0000"),'AYP11'!$B$2535:$AU$2956,17,FALSE),"")</f>
        <v>0</v>
      </c>
      <c r="CL33" s="95">
        <f>IFERROR(VLOOKUP(CK33,'Criteria Table'!$A$2:$I$102,2,FALSE),0)</f>
        <v>10</v>
      </c>
      <c r="CM33" s="95">
        <f t="shared" si="29"/>
        <v>10</v>
      </c>
      <c r="CN33" s="76">
        <f>IFERROR(VLOOKUP(TEXT($A33,"0000"),'AYP11'!$B$3379:$AU$3800,23,FALSE),"")</f>
        <v>0</v>
      </c>
      <c r="CO33" s="95">
        <f>IFERROR(VLOOKUP(CN33,'Criteria Table'!$A$2:$I$102,2,FALSE),0)</f>
        <v>10</v>
      </c>
      <c r="CP33" s="95">
        <f t="shared" si="30"/>
        <v>10</v>
      </c>
      <c r="CQ33" s="76">
        <f>IFERROR(VLOOKUP(TEXT($A33,"0000"),'AYP11'!$B$847:$AU$1268,23,FALSE),"")</f>
        <v>0</v>
      </c>
      <c r="CR33" s="95">
        <f>IFERROR(VLOOKUP(CQ33,'Criteria Table'!$A$2:$I$102,2,FALSE),0)</f>
        <v>10</v>
      </c>
      <c r="CS33" s="95">
        <f t="shared" si="31"/>
        <v>10</v>
      </c>
      <c r="CT33" s="76">
        <f>IFERROR(VLOOKUP(TEXT($A33,"0000"),'AYP11'!$B$2113:$AU$2534,23,FALSE),"")</f>
        <v>81</v>
      </c>
      <c r="CU33" s="95">
        <f>IFERROR(VLOOKUP(CT33,'Criteria Table'!$A$2:$I$102,2,FALSE),0)</f>
        <v>1.9000000000000001</v>
      </c>
      <c r="CV33" s="95">
        <f t="shared" si="32"/>
        <v>83</v>
      </c>
      <c r="CW33" s="76">
        <f>IFERROR(VLOOKUP(TEXT($A33,"0000"),'AYP11'!$B$425:$AU$846,23,FALSE),"")</f>
        <v>0</v>
      </c>
      <c r="CX33" s="95">
        <f>IFERROR(VLOOKUP(CW33,'Criteria Table'!$A$2:$I$102,2,FALSE),0)</f>
        <v>10</v>
      </c>
      <c r="CY33" s="95">
        <f t="shared" si="33"/>
        <v>10</v>
      </c>
      <c r="CZ33" s="76">
        <f>IFERROR(VLOOKUP(TEXT($A33,"0000"),'AYP11'!$B$3:$AU$424,23,FALSE),"")</f>
        <v>0</v>
      </c>
      <c r="DA33" s="95">
        <f>IFERROR(VLOOKUP(CZ33,'Criteria Table'!$A$2:$I$102,2,FALSE),0)</f>
        <v>10</v>
      </c>
      <c r="DB33" s="95">
        <f t="shared" si="34"/>
        <v>10</v>
      </c>
      <c r="DC33" s="76">
        <f>IFERROR(VLOOKUP(TEXT($A33,"0000"),'AYP11'!$B$1269:$AU$1690,23,FALSE),"")</f>
        <v>80</v>
      </c>
      <c r="DD33" s="95">
        <f>IFERROR(VLOOKUP(DC33,'Criteria Table'!$A$2:$I$102,2,FALSE),0)</f>
        <v>2</v>
      </c>
      <c r="DE33" s="95">
        <f t="shared" si="35"/>
        <v>82</v>
      </c>
      <c r="DF33" s="76">
        <f>IFERROR(VLOOKUP(TEXT($A33,"0000"),'AYP11'!$B$1691:$AU$2112,23,FALSE),"")</f>
        <v>0</v>
      </c>
      <c r="DG33" s="95">
        <f>IFERROR(VLOOKUP(DF33,'Criteria Table'!$A$2:$I$102,2,FALSE),0)</f>
        <v>10</v>
      </c>
      <c r="DH33" s="95">
        <f t="shared" si="36"/>
        <v>10</v>
      </c>
      <c r="DI33" s="76">
        <f>IFERROR(VLOOKUP(TEXT($A33,"0000"),'AYP11'!$B$2535:$AU$2956,23,FALSE),"")</f>
        <v>0</v>
      </c>
      <c r="DJ33" s="95">
        <f>IFERROR(VLOOKUP(DI33,'Criteria Table'!$A$2:$I$102,2,FALSE),0)</f>
        <v>10</v>
      </c>
      <c r="DK33" s="95">
        <f t="shared" si="37"/>
        <v>10</v>
      </c>
      <c r="DL33" s="91">
        <f>IFERROR(VLOOKUP(TEXT($A33,"0000"),'AYP11'!$B$3379:$AU$3800,11,FALSE),"")</f>
        <v>0</v>
      </c>
      <c r="DM33" s="95">
        <f t="shared" si="38"/>
        <v>1</v>
      </c>
      <c r="DN33" s="95" t="str">
        <f t="shared" si="39"/>
        <v/>
      </c>
      <c r="DO33" s="91">
        <f>IFERROR(VLOOKUP(TEXT($A33,"0000"),'AYP11'!$B$847:$AU$1268,11,FALSE),"")</f>
        <v>0</v>
      </c>
      <c r="DP33" s="95">
        <f t="shared" si="40"/>
        <v>1</v>
      </c>
      <c r="DQ33" s="95" t="str">
        <f t="shared" si="41"/>
        <v/>
      </c>
      <c r="DR33" s="91">
        <f>IFERROR(VLOOKUP(TEXT($A33,"0000"),'AYP11'!$B$2113:$AU$2534,11,FALSE),"")</f>
        <v>0</v>
      </c>
      <c r="DS33" s="95">
        <f t="shared" si="42"/>
        <v>1</v>
      </c>
      <c r="DT33" s="95" t="str">
        <f t="shared" si="43"/>
        <v/>
      </c>
      <c r="DU33" s="91">
        <f>IFERROR(VLOOKUP(TEXT($A33,"0000"),'AYP11'!$B$425:$AU$846,11,FALSE),"")</f>
        <v>0</v>
      </c>
      <c r="DV33" s="95">
        <f t="shared" si="44"/>
        <v>1</v>
      </c>
      <c r="DW33" s="95" t="str">
        <f t="shared" si="45"/>
        <v/>
      </c>
      <c r="DX33" s="91">
        <f>IFERROR(VLOOKUP(TEXT($A33,"0000"),'AYP11'!$B$3:$AU$424,11,FALSE),"")</f>
        <v>0</v>
      </c>
      <c r="DY33" s="95">
        <f t="shared" si="46"/>
        <v>1</v>
      </c>
      <c r="DZ33" s="95" t="str">
        <f t="shared" si="47"/>
        <v/>
      </c>
      <c r="EA33" s="91">
        <f>IFERROR(VLOOKUP(TEXT($A33,"0000"),'AYP11'!$B$1269:$AU$1690,11,FALSE),"")</f>
        <v>0</v>
      </c>
      <c r="EB33" s="95">
        <f t="shared" si="48"/>
        <v>1</v>
      </c>
      <c r="EC33" s="95" t="str">
        <f t="shared" si="49"/>
        <v/>
      </c>
      <c r="ED33" s="91">
        <f>IFERROR(VLOOKUP(TEXT($A33,"0000"),'AYP11'!$B$1691:$AU$2112,11,FALSE),"")</f>
        <v>0</v>
      </c>
      <c r="EE33" s="95">
        <f t="shared" si="50"/>
        <v>1</v>
      </c>
      <c r="EF33" s="95" t="str">
        <f t="shared" si="51"/>
        <v/>
      </c>
      <c r="EG33" s="91">
        <f>IFERROR(VLOOKUP(TEXT($A33,"0000"),'AYP11'!$B$2535:$AU$2956,11,FALSE),"")</f>
        <v>0</v>
      </c>
      <c r="EH33" s="95">
        <f t="shared" si="52"/>
        <v>1</v>
      </c>
      <c r="EI33" s="95" t="str">
        <f t="shared" si="53"/>
        <v/>
      </c>
    </row>
    <row r="34" spans="1:147" x14ac:dyDescent="0.25">
      <c r="A34" s="248">
        <v>341</v>
      </c>
      <c r="B34" s="291">
        <f t="shared" si="0"/>
        <v>37.920489296636084</v>
      </c>
      <c r="C34" s="50">
        <f>IFERROR(VLOOKUP(TEXT($A34,"0000"),'R-M11'!$A$2:$AA$500,4,FALSE),0)</f>
        <v>124</v>
      </c>
      <c r="D34" s="291">
        <f t="shared" si="1"/>
        <v>24.464831804281346</v>
      </c>
      <c r="E34" s="98">
        <f>IFERROR(SUM(VLOOKUP(TEXT($A34,"0000"),'R-M11'!$A$2:$AA$500,5,FALSE),VLOOKUP(TEXT($A34,"0000"),'R-M11'!$A$2:$AA$500,6,FALSE)),0)</f>
        <v>80</v>
      </c>
      <c r="F34" s="58">
        <f>IFERROR(VLOOKUP(TEXT($A34,"0000"),'R-M11'!$A$2:$AA$500,14,FALSE),0)</f>
        <v>327</v>
      </c>
      <c r="G34" s="230">
        <f t="shared" si="54"/>
        <v>40.580489296636088</v>
      </c>
      <c r="H34" s="97">
        <f t="shared" si="2"/>
        <v>132.69820000000001</v>
      </c>
      <c r="I34" s="230">
        <f t="shared" si="55"/>
        <v>25.604831804281346</v>
      </c>
      <c r="J34" s="97">
        <f t="shared" si="3"/>
        <v>83.727800000000002</v>
      </c>
      <c r="K34" s="230">
        <f t="shared" si="4"/>
        <v>62</v>
      </c>
      <c r="L34" s="121">
        <f>IFERROR(VLOOKUP(K34,'Criteria Table'!$A$2:$I$102,2,FALSE),"")</f>
        <v>3.8000000000000003</v>
      </c>
      <c r="M34" s="230">
        <f t="shared" si="5"/>
        <v>66.185321100917434</v>
      </c>
      <c r="N34" s="286">
        <f t="shared" si="6"/>
        <v>39.076923076923073</v>
      </c>
      <c r="O34" s="50">
        <f>IFERROR(VLOOKUP(TEXT($A34,"0000"),'R-M11'!$A$2:$AA$500,17,FALSE),"")</f>
        <v>127</v>
      </c>
      <c r="P34" s="286">
        <f t="shared" si="7"/>
        <v>22.153846153846153</v>
      </c>
      <c r="Q34" s="98">
        <f>IFERROR(SUM(VLOOKUP(TEXT($A34,"0000"),'R-M11'!$A$2:$AA$500,18,FALSE),VLOOKUP(TEXT($A34,"0000"),'R-M11'!$A$2:$AA$500,19,FALSE)),0)</f>
        <v>72</v>
      </c>
      <c r="R34" s="69">
        <f>IFERROR(VLOOKUP(TEXT($A34,"0000"),'R-M11'!$A$2:$AA$500,27,FALSE),0)</f>
        <v>325</v>
      </c>
      <c r="S34" s="121">
        <f t="shared" si="56"/>
        <v>41.80692307692307</v>
      </c>
      <c r="T34" s="70">
        <f t="shared" si="8"/>
        <v>135.87249999999997</v>
      </c>
      <c r="U34" s="121">
        <f t="shared" si="57"/>
        <v>23.323846153846155</v>
      </c>
      <c r="V34" s="70">
        <f t="shared" si="9"/>
        <v>75.802500000000009</v>
      </c>
      <c r="W34" s="121">
        <f t="shared" si="10"/>
        <v>61</v>
      </c>
      <c r="X34" s="124">
        <f>IFERROR(VLOOKUP(W34,'Criteria Table'!$A$2:$I$102,2,FALSE),"")</f>
        <v>3.9000000000000004</v>
      </c>
      <c r="Y34" s="121">
        <f t="shared" si="11"/>
        <v>65.130769230769232</v>
      </c>
      <c r="Z34" s="92">
        <f>IFERROR(IF(VLOOKUP(A34,'SG11'!$A$3:$AI$500,18,FALSE)="","NA",VLOOKUP(A34,'SG11'!$A$3:$AI$500,18,FALSE)),"")</f>
        <v>66</v>
      </c>
      <c r="AA34" s="75">
        <f>IFERROR(VLOOKUP(Z34,'Criteria Table'!$A$2:$I$102,6,FALSE),"NA")</f>
        <v>5</v>
      </c>
      <c r="AB34" s="95">
        <f t="shared" si="58"/>
        <v>71</v>
      </c>
      <c r="AC34" s="84">
        <f>IFERROR(IF(VLOOKUP(A34,'SG11'!$A$3:$AI$500,19,FALSE)="","NA",VLOOKUP(A34,'SG11'!$A$3:$AI$500,19,FALSE)),"")</f>
        <v>74</v>
      </c>
      <c r="AD34" s="75">
        <f>IFERROR(VLOOKUP(AC34,'Criteria Table'!$A$2:$I$102,6,FALSE),"NA")</f>
        <v>5</v>
      </c>
      <c r="AE34" s="95">
        <f t="shared" si="59"/>
        <v>79</v>
      </c>
      <c r="AF34" s="92">
        <f>IFERROR(IF(VLOOKUP(A34,'SG11'!$A$3:$AI$500,20,FALSE)="","NA",VLOOKUP(A34,'SG11'!$A$3:$AI$500,20,FALSE)),"")</f>
        <v>67</v>
      </c>
      <c r="AG34" s="75">
        <f>IFERROR(VLOOKUP(AF34,'Criteria Table'!$A$2:$I$102,6,FALSE),"NA")</f>
        <v>5</v>
      </c>
      <c r="AH34" s="95">
        <f t="shared" si="60"/>
        <v>72</v>
      </c>
      <c r="AI34" s="84">
        <f>IFERROR(IF(VLOOKUP(A34,'SG11'!$A$3:$AI$500,21,FALSE)="","NA",VLOOKUP(A34,'SG11'!$A$3:$AI$500,21,FALSE)),"")</f>
        <v>81</v>
      </c>
      <c r="AJ34" s="75">
        <f>IFERROR(VLOOKUP(AI34,'Criteria Table'!$A$2:$I$102,6,FALSE),"NA")</f>
        <v>5</v>
      </c>
      <c r="AK34" s="95">
        <f t="shared" si="61"/>
        <v>86</v>
      </c>
      <c r="AL34" s="99">
        <f>IFERROR(VLOOKUP(TEXT(A34,"0000"),'W11'!$A$1:$E$500,4,FALSE)/AP34*100,"")</f>
        <v>89.583333333333343</v>
      </c>
      <c r="AM34" s="97">
        <f>IFERROR(VLOOKUP(TEXT(A34,"0000"),'W11'!$A$1:$E$500,4,FALSE),"")</f>
        <v>86</v>
      </c>
      <c r="AN34" s="99">
        <f t="shared" si="12"/>
        <v>89.583333333333343</v>
      </c>
      <c r="AO34" s="97">
        <f t="shared" si="13"/>
        <v>86.000000000000014</v>
      </c>
      <c r="AP34" s="99">
        <f>IFERROR(VLOOKUP(TEXT(A34,"0000"),'W11'!$A$1:$E$500,5,FALSE),"")</f>
        <v>96</v>
      </c>
      <c r="AQ34" s="97">
        <f>IFERROR(VLOOKUP(ROUND(AL34,0),'Criteria Table'!$A$2:$I$102,4,FALSE),0)</f>
        <v>0</v>
      </c>
      <c r="AR34" s="128"/>
      <c r="AS34" s="95"/>
      <c r="AT34" s="95"/>
      <c r="AU34" s="100">
        <f>IFERROR(VLOOKUP(TEXT(A34,"0000"),'Sci11'!$A$3:$N$492,4,FALSE)/VLOOKUP(TEXT(A34,"0000"),'Sci11'!$A$3:$N$492,14,FALSE)*100,"")</f>
        <v>29.75206611570248</v>
      </c>
      <c r="AV34" s="101">
        <f>SUM(VLOOKUP(TEXT(A34,"0000"),'Sci11'!$A$3:$N$492,5,FALSE),VLOOKUP(TEXT(A34,"0000"),'Sci11'!$A$3:$N$492,6,FALSE))/VLOOKUP(TEXT(A34,"0000"),'Sci11'!$A$3:$N$492,14,FALSE)*100</f>
        <v>9.0909090909090917</v>
      </c>
      <c r="AW34" s="100">
        <f t="shared" si="62"/>
        <v>34.022066115702479</v>
      </c>
      <c r="AX34" s="101">
        <f>IFERROR(AW34/100*VLOOKUP(TEXT(A34,"0000"),'Sci11'!$A$3:$N$492,14,FALSE),"")</f>
        <v>41.166700000000006</v>
      </c>
      <c r="AY34" s="100">
        <f t="shared" si="63"/>
        <v>10.920909090909092</v>
      </c>
      <c r="AZ34" s="101">
        <f>IFERROR(AY34/100*VLOOKUP(TEXT(A34,"0000"),'Sci11'!$A$3:$N$492,14,FALSE),"")</f>
        <v>13.214300000000001</v>
      </c>
      <c r="BA34" s="100">
        <f t="shared" si="14"/>
        <v>39</v>
      </c>
      <c r="BB34" s="101">
        <f>IFERROR(VLOOKUP(BA34,'Criteria Table'!$A$2:$I$102,2,FALSE),"")</f>
        <v>6.1000000000000005</v>
      </c>
      <c r="BC34" s="101">
        <f t="shared" si="15"/>
        <v>45.1</v>
      </c>
      <c r="BD34" s="82">
        <f>IFERROR(VLOOKUP(A34,ATTx11!$A$2:$N$500,4,FALSE),"")</f>
        <v>97.07</v>
      </c>
      <c r="BE34" s="95">
        <f t="shared" si="16"/>
        <v>0</v>
      </c>
      <c r="BF34" s="96">
        <f t="shared" si="17"/>
        <v>97.07</v>
      </c>
      <c r="BG34" s="70">
        <f>IFERROR(VLOOKUP(A34,ATTx11!$A$2:$N$500,11,FALSE),"")</f>
        <v>0</v>
      </c>
      <c r="BH34" s="95">
        <f t="shared" si="18"/>
        <v>0</v>
      </c>
      <c r="BI34" s="70">
        <f>IFERROR(VLOOKUP(A34,ATTx11!$A$2:$N$500,12,FALSE),"")</f>
        <v>11</v>
      </c>
      <c r="BJ34" s="97">
        <f t="shared" si="19"/>
        <v>9.9</v>
      </c>
      <c r="BK34" s="84">
        <f>IFERROR(VLOOKUP(A34,ATTx11!$A$2:$N$500,7,FALSE),"")</f>
        <v>0</v>
      </c>
      <c r="BL34" s="97">
        <f t="shared" si="20"/>
        <v>0</v>
      </c>
      <c r="BM34" s="84">
        <f>IFERROR(VLOOKUP(A34,ATTx11!$A$2:$N$500,8,FALSE),"")</f>
        <v>9</v>
      </c>
      <c r="BN34" s="95">
        <f t="shared" si="21"/>
        <v>8.1</v>
      </c>
      <c r="BO34" s="95"/>
      <c r="BP34" s="83">
        <f>IFERROR(VLOOKUP(TEXT($A34,"0000"),'AYP11'!$B$3379:$AU$3800,17,FALSE),"")</f>
        <v>0</v>
      </c>
      <c r="BQ34" s="75">
        <f>IFERROR(VLOOKUP(BP34,'Criteria Table'!$A$2:$I$102,2,FALSE),0)</f>
        <v>10</v>
      </c>
      <c r="BR34" s="95">
        <f t="shared" si="22"/>
        <v>10</v>
      </c>
      <c r="BS34" s="83">
        <f>IFERROR(VLOOKUP(TEXT($A34,"0000"),'AYP11'!$B$847:$AU$1268,17,FALSE),"")</f>
        <v>64</v>
      </c>
      <c r="BT34" s="75">
        <f>IFERROR(VLOOKUP(BS34,'Criteria Table'!$A$2:$I$102,2,FALSE),0)</f>
        <v>3.6</v>
      </c>
      <c r="BU34" s="95">
        <f t="shared" si="23"/>
        <v>68</v>
      </c>
      <c r="BV34" s="83">
        <f>IFERROR(VLOOKUP(TEXT($A34,"0000"),'AYP11'!$B$2113:$AU$2534,17,FALSE),"")</f>
        <v>0</v>
      </c>
      <c r="BW34" s="75">
        <f>IFERROR(VLOOKUP(BV34,'Criteria Table'!$A$2:$I$102,2,FALSE),0)</f>
        <v>10</v>
      </c>
      <c r="BX34" s="95">
        <f t="shared" si="24"/>
        <v>10</v>
      </c>
      <c r="BY34" s="83">
        <f>IFERROR(VLOOKUP(TEXT($A34,"0000"),'AYP11'!$B$425:$AU$846,17,FALSE),"")</f>
        <v>0</v>
      </c>
      <c r="BZ34" s="75">
        <f>IFERROR(VLOOKUP(BY34,'Criteria Table'!$A$2:$I$102,2,FALSE),0)</f>
        <v>10</v>
      </c>
      <c r="CA34" s="95">
        <f t="shared" si="25"/>
        <v>10</v>
      </c>
      <c r="CB34" s="83">
        <f>IFERROR(VLOOKUP(TEXT($A34,"0000"),'AYP11'!$B$3:$AU$424,17,FALSE),"")</f>
        <v>0</v>
      </c>
      <c r="CC34" s="95">
        <f>IFERROR(VLOOKUP(CB34,'Criteria Table'!$A$2:$I$102,2,FALSE),0)</f>
        <v>10</v>
      </c>
      <c r="CD34" s="95">
        <f t="shared" si="26"/>
        <v>10</v>
      </c>
      <c r="CE34" s="83">
        <f>IFERROR(VLOOKUP(TEXT($A34,"0000"),'AYP11'!$B$1269:$AU$1690,17,FALSE),"")</f>
        <v>65</v>
      </c>
      <c r="CF34" s="95">
        <f>IFERROR(VLOOKUP(CE34,'Criteria Table'!$A$2:$I$102,2,FALSE),0)</f>
        <v>3.5</v>
      </c>
      <c r="CG34" s="95">
        <f t="shared" si="27"/>
        <v>69</v>
      </c>
      <c r="CH34" s="83">
        <f>IFERROR(VLOOKUP(TEXT($A34,"0000"),'AYP11'!$B$1691:$AU$2112,17,FALSE),"")</f>
        <v>60</v>
      </c>
      <c r="CI34" s="95">
        <f>IFERROR(VLOOKUP(CH34,'Criteria Table'!$A$2:$I$102,2,FALSE),0)</f>
        <v>4</v>
      </c>
      <c r="CJ34" s="95">
        <f t="shared" si="28"/>
        <v>64</v>
      </c>
      <c r="CK34" s="83">
        <f>IFERROR(VLOOKUP(TEXT($A34,"0000"),'AYP11'!$B$2535:$AU$2956,17,FALSE),"")</f>
        <v>0</v>
      </c>
      <c r="CL34" s="95">
        <f>IFERROR(VLOOKUP(CK34,'Criteria Table'!$A$2:$I$102,2,FALSE),0)</f>
        <v>10</v>
      </c>
      <c r="CM34" s="95">
        <f t="shared" si="29"/>
        <v>10</v>
      </c>
      <c r="CN34" s="76">
        <f>IFERROR(VLOOKUP(TEXT($A34,"0000"),'AYP11'!$B$3379:$AU$3800,23,FALSE),"")</f>
        <v>0</v>
      </c>
      <c r="CO34" s="95">
        <f>IFERROR(VLOOKUP(CN34,'Criteria Table'!$A$2:$I$102,2,FALSE),0)</f>
        <v>10</v>
      </c>
      <c r="CP34" s="95">
        <f t="shared" si="30"/>
        <v>10</v>
      </c>
      <c r="CQ34" s="76">
        <f>IFERROR(VLOOKUP(TEXT($A34,"0000"),'AYP11'!$B$847:$AU$1268,23,FALSE),"")</f>
        <v>62</v>
      </c>
      <c r="CR34" s="95">
        <f>IFERROR(VLOOKUP(CQ34,'Criteria Table'!$A$2:$I$102,2,FALSE),0)</f>
        <v>3.8000000000000003</v>
      </c>
      <c r="CS34" s="95">
        <f t="shared" si="31"/>
        <v>66</v>
      </c>
      <c r="CT34" s="76">
        <f>IFERROR(VLOOKUP(TEXT($A34,"0000"),'AYP11'!$B$2113:$AU$2534,23,FALSE),"")</f>
        <v>0</v>
      </c>
      <c r="CU34" s="95">
        <f>IFERROR(VLOOKUP(CT34,'Criteria Table'!$A$2:$I$102,2,FALSE),0)</f>
        <v>10</v>
      </c>
      <c r="CV34" s="95">
        <f t="shared" si="32"/>
        <v>10</v>
      </c>
      <c r="CW34" s="76">
        <f>IFERROR(VLOOKUP(TEXT($A34,"0000"),'AYP11'!$B$425:$AU$846,23,FALSE),"")</f>
        <v>0</v>
      </c>
      <c r="CX34" s="95">
        <f>IFERROR(VLOOKUP(CW34,'Criteria Table'!$A$2:$I$102,2,FALSE),0)</f>
        <v>10</v>
      </c>
      <c r="CY34" s="95">
        <f t="shared" si="33"/>
        <v>10</v>
      </c>
      <c r="CZ34" s="76">
        <f>IFERROR(VLOOKUP(TEXT($A34,"0000"),'AYP11'!$B$3:$AU$424,23,FALSE),"")</f>
        <v>0</v>
      </c>
      <c r="DA34" s="95">
        <f>IFERROR(VLOOKUP(CZ34,'Criteria Table'!$A$2:$I$102,2,FALSE),0)</f>
        <v>10</v>
      </c>
      <c r="DB34" s="95">
        <f t="shared" si="34"/>
        <v>10</v>
      </c>
      <c r="DC34" s="76">
        <f>IFERROR(VLOOKUP(TEXT($A34,"0000"),'AYP11'!$B$1269:$AU$1690,23,FALSE),"")</f>
        <v>62</v>
      </c>
      <c r="DD34" s="95">
        <f>IFERROR(VLOOKUP(DC34,'Criteria Table'!$A$2:$I$102,2,FALSE),0)</f>
        <v>3.8000000000000003</v>
      </c>
      <c r="DE34" s="95">
        <f t="shared" si="35"/>
        <v>66</v>
      </c>
      <c r="DF34" s="76">
        <f>IFERROR(VLOOKUP(TEXT($A34,"0000"),'AYP11'!$B$1691:$AU$2112,23,FALSE),"")</f>
        <v>58</v>
      </c>
      <c r="DG34" s="95">
        <f>IFERROR(VLOOKUP(DF34,'Criteria Table'!$A$2:$I$102,2,FALSE),0)</f>
        <v>4.2</v>
      </c>
      <c r="DH34" s="95">
        <f t="shared" si="36"/>
        <v>62</v>
      </c>
      <c r="DI34" s="76">
        <f>IFERROR(VLOOKUP(TEXT($A34,"0000"),'AYP11'!$B$2535:$AU$2956,23,FALSE),"")</f>
        <v>0</v>
      </c>
      <c r="DJ34" s="95">
        <f>IFERROR(VLOOKUP(DI34,'Criteria Table'!$A$2:$I$102,2,FALSE),0)</f>
        <v>10</v>
      </c>
      <c r="DK34" s="95">
        <f t="shared" si="37"/>
        <v>10</v>
      </c>
      <c r="DL34" s="91">
        <f>IFERROR(VLOOKUP(TEXT($A34,"0000"),'AYP11'!$B$3379:$AU$3800,11,FALSE),"")</f>
        <v>0</v>
      </c>
      <c r="DM34" s="95">
        <f t="shared" si="38"/>
        <v>1</v>
      </c>
      <c r="DN34" s="95" t="str">
        <f t="shared" si="39"/>
        <v/>
      </c>
      <c r="DO34" s="91">
        <f>IFERROR(VLOOKUP(TEXT($A34,"0000"),'AYP11'!$B$847:$AU$1268,11,FALSE),"")</f>
        <v>89</v>
      </c>
      <c r="DP34" s="95">
        <f t="shared" si="40"/>
        <v>1</v>
      </c>
      <c r="DQ34" s="95">
        <f t="shared" si="41"/>
        <v>90</v>
      </c>
      <c r="DR34" s="91">
        <f>IFERROR(VLOOKUP(TEXT($A34,"0000"),'AYP11'!$B$2113:$AU$2534,11,FALSE),"")</f>
        <v>0</v>
      </c>
      <c r="DS34" s="95">
        <f t="shared" si="42"/>
        <v>1</v>
      </c>
      <c r="DT34" s="95" t="str">
        <f t="shared" si="43"/>
        <v/>
      </c>
      <c r="DU34" s="91">
        <f>IFERROR(VLOOKUP(TEXT($A34,"0000"),'AYP11'!$B$425:$AU$846,11,FALSE),"")</f>
        <v>0</v>
      </c>
      <c r="DV34" s="95">
        <f t="shared" si="44"/>
        <v>1</v>
      </c>
      <c r="DW34" s="95" t="str">
        <f t="shared" si="45"/>
        <v/>
      </c>
      <c r="DX34" s="91">
        <f>IFERROR(VLOOKUP(TEXT($A34,"0000"),'AYP11'!$B$3:$AU$424,11,FALSE),"")</f>
        <v>0</v>
      </c>
      <c r="DY34" s="95">
        <f t="shared" si="46"/>
        <v>1</v>
      </c>
      <c r="DZ34" s="95" t="str">
        <f t="shared" si="47"/>
        <v/>
      </c>
      <c r="EA34" s="91">
        <f>IFERROR(VLOOKUP(TEXT($A34,"0000"),'AYP11'!$B$1269:$AU$1690,11,FALSE),"")</f>
        <v>90</v>
      </c>
      <c r="EB34" s="95">
        <f t="shared" si="48"/>
        <v>0</v>
      </c>
      <c r="EC34" s="95">
        <f t="shared" si="49"/>
        <v>90</v>
      </c>
      <c r="ED34" s="91">
        <f>IFERROR(VLOOKUP(TEXT($A34,"0000"),'AYP11'!$B$1691:$AU$2112,11,FALSE),"")</f>
        <v>88</v>
      </c>
      <c r="EE34" s="95">
        <f t="shared" si="50"/>
        <v>1</v>
      </c>
      <c r="EF34" s="95">
        <f t="shared" si="51"/>
        <v>89</v>
      </c>
      <c r="EG34" s="91">
        <f>IFERROR(VLOOKUP(TEXT($A34,"0000"),'AYP11'!$B$2535:$AU$2956,11,FALSE),"")</f>
        <v>0</v>
      </c>
      <c r="EH34" s="95">
        <f t="shared" si="52"/>
        <v>1</v>
      </c>
      <c r="EI34" s="95" t="str">
        <f t="shared" si="53"/>
        <v/>
      </c>
    </row>
    <row r="35" spans="1:147" x14ac:dyDescent="0.25">
      <c r="A35" s="248">
        <v>342</v>
      </c>
      <c r="B35" s="291">
        <f t="shared" si="0"/>
        <v>38.944723618090457</v>
      </c>
      <c r="C35" s="50">
        <f>IFERROR(VLOOKUP(TEXT($A35,"0000"),'R-M11'!$A$2:$AA$500,4,FALSE),0)</f>
        <v>155</v>
      </c>
      <c r="D35" s="291">
        <f t="shared" si="1"/>
        <v>43.21608040201005</v>
      </c>
      <c r="E35" s="98">
        <f>IFERROR(SUM(VLOOKUP(TEXT($A35,"0000"),'R-M11'!$A$2:$AA$500,5,FALSE),VLOOKUP(TEXT($A35,"0000"),'R-M11'!$A$2:$AA$500,6,FALSE)),0)</f>
        <v>172</v>
      </c>
      <c r="F35" s="58">
        <f>IFERROR(VLOOKUP(TEXT($A35,"0000"),'R-M11'!$A$2:$AA$500,14,FALSE),0)</f>
        <v>398</v>
      </c>
      <c r="G35" s="230">
        <f t="shared" si="54"/>
        <v>40.204723618090455</v>
      </c>
      <c r="H35" s="97">
        <f t="shared" si="2"/>
        <v>160.01480000000001</v>
      </c>
      <c r="I35" s="230">
        <f t="shared" si="55"/>
        <v>43.756080402010049</v>
      </c>
      <c r="J35" s="97">
        <f t="shared" si="3"/>
        <v>174.14920000000001</v>
      </c>
      <c r="K35" s="230">
        <f t="shared" si="4"/>
        <v>82</v>
      </c>
      <c r="L35" s="121">
        <f>IFERROR(VLOOKUP(K35,'Criteria Table'!$A$2:$I$102,2,FALSE),"")</f>
        <v>1.8</v>
      </c>
      <c r="M35" s="230">
        <f t="shared" si="5"/>
        <v>83.960804020100511</v>
      </c>
      <c r="N35" s="286">
        <f t="shared" si="6"/>
        <v>40.452261306532662</v>
      </c>
      <c r="O35" s="50">
        <f>IFERROR(VLOOKUP(TEXT($A35,"0000"),'R-M11'!$A$2:$AA$500,17,FALSE),"")</f>
        <v>161</v>
      </c>
      <c r="P35" s="286">
        <f t="shared" si="7"/>
        <v>44.9748743718593</v>
      </c>
      <c r="Q35" s="98">
        <f>IFERROR(SUM(VLOOKUP(TEXT($A35,"0000"),'R-M11'!$A$2:$AA$500,18,FALSE),VLOOKUP(TEXT($A35,"0000"),'R-M11'!$A$2:$AA$500,19,FALSE)),0)</f>
        <v>179</v>
      </c>
      <c r="R35" s="69">
        <f>IFERROR(VLOOKUP(TEXT($A35,"0000"),'R-M11'!$A$2:$AA$500,27,FALSE),0)</f>
        <v>398</v>
      </c>
      <c r="S35" s="121">
        <f t="shared" si="56"/>
        <v>41.50226130653266</v>
      </c>
      <c r="T35" s="70">
        <f t="shared" si="8"/>
        <v>165.179</v>
      </c>
      <c r="U35" s="121">
        <f t="shared" si="57"/>
        <v>45.424874371859303</v>
      </c>
      <c r="V35" s="70">
        <f t="shared" si="9"/>
        <v>180.79100000000003</v>
      </c>
      <c r="W35" s="121">
        <f t="shared" si="10"/>
        <v>85</v>
      </c>
      <c r="X35" s="124">
        <f>IFERROR(VLOOKUP(W35,'Criteria Table'!$A$2:$I$102,2,FALSE),"")</f>
        <v>1.5</v>
      </c>
      <c r="Y35" s="121">
        <f t="shared" si="11"/>
        <v>86.927135678391963</v>
      </c>
      <c r="Z35" s="92">
        <f>IFERROR(IF(VLOOKUP(A35,'SG11'!$A$3:$AI$500,18,FALSE)="","NA",VLOOKUP(A35,'SG11'!$A$3:$AI$500,18,FALSE)),"")</f>
        <v>72</v>
      </c>
      <c r="AA35" s="75">
        <f>IFERROR(VLOOKUP(Z35,'Criteria Table'!$A$2:$I$102,6,FALSE),"NA")</f>
        <v>5</v>
      </c>
      <c r="AB35" s="95">
        <f t="shared" si="58"/>
        <v>77</v>
      </c>
      <c r="AC35" s="84">
        <f>IFERROR(IF(VLOOKUP(A35,'SG11'!$A$3:$AI$500,19,FALSE)="","NA",VLOOKUP(A35,'SG11'!$A$3:$AI$500,19,FALSE)),"")</f>
        <v>76</v>
      </c>
      <c r="AD35" s="75">
        <f>IFERROR(VLOOKUP(AC35,'Criteria Table'!$A$2:$I$102,6,FALSE),"NA")</f>
        <v>5</v>
      </c>
      <c r="AE35" s="95">
        <f t="shared" si="59"/>
        <v>81</v>
      </c>
      <c r="AF35" s="92">
        <f>IFERROR(IF(VLOOKUP(A35,'SG11'!$A$3:$AI$500,20,FALSE)="","NA",VLOOKUP(A35,'SG11'!$A$3:$AI$500,20,FALSE)),"")</f>
        <v>69</v>
      </c>
      <c r="AG35" s="75">
        <f>IFERROR(VLOOKUP(AF35,'Criteria Table'!$A$2:$I$102,6,FALSE),"NA")</f>
        <v>5</v>
      </c>
      <c r="AH35" s="95">
        <f t="shared" si="60"/>
        <v>74</v>
      </c>
      <c r="AI35" s="84">
        <f>IFERROR(IF(VLOOKUP(A35,'SG11'!$A$3:$AI$500,21,FALSE)="","NA",VLOOKUP(A35,'SG11'!$A$3:$AI$500,21,FALSE)),"")</f>
        <v>75</v>
      </c>
      <c r="AJ35" s="75">
        <f>IFERROR(VLOOKUP(AI35,'Criteria Table'!$A$2:$I$102,6,FALSE),"NA")</f>
        <v>5</v>
      </c>
      <c r="AK35" s="95">
        <f t="shared" si="61"/>
        <v>80</v>
      </c>
      <c r="AL35" s="99">
        <f>IFERROR(VLOOKUP(TEXT(A35,"0000"),'W11'!$A$1:$E$500,4,FALSE)/AP35*100,"")</f>
        <v>97.972972972972968</v>
      </c>
      <c r="AM35" s="97">
        <f>IFERROR(VLOOKUP(TEXT(A35,"0000"),'W11'!$A$1:$E$500,4,FALSE),"")</f>
        <v>145</v>
      </c>
      <c r="AN35" s="99">
        <f t="shared" si="12"/>
        <v>97.972972972972968</v>
      </c>
      <c r="AO35" s="97">
        <f t="shared" si="13"/>
        <v>145</v>
      </c>
      <c r="AP35" s="99">
        <f>IFERROR(VLOOKUP(TEXT(A35,"0000"),'W11'!$A$1:$E$500,5,FALSE),"")</f>
        <v>148</v>
      </c>
      <c r="AQ35" s="97">
        <f>IFERROR(VLOOKUP(ROUND(AL35,0),'Criteria Table'!$A$2:$I$102,4,FALSE),0)</f>
        <v>0</v>
      </c>
      <c r="AR35" s="128"/>
      <c r="AS35" s="95"/>
      <c r="AT35" s="95"/>
      <c r="AU35" s="100">
        <f>IFERROR(VLOOKUP(TEXT(A35,"0000"),'Sci11'!$A$3:$N$492,4,FALSE)/VLOOKUP(TEXT(A35,"0000"),'Sci11'!$A$3:$N$492,14,FALSE)*100,"")</f>
        <v>37.704918032786885</v>
      </c>
      <c r="AV35" s="101">
        <f>SUM(VLOOKUP(TEXT(A35,"0000"),'Sci11'!$A$3:$N$492,5,FALSE),VLOOKUP(TEXT(A35,"0000"),'Sci11'!$A$3:$N$492,6,FALSE))/VLOOKUP(TEXT(A35,"0000"),'Sci11'!$A$3:$N$492,14,FALSE)*100</f>
        <v>28.688524590163933</v>
      </c>
      <c r="AW35" s="100">
        <f t="shared" si="62"/>
        <v>40.084918032786888</v>
      </c>
      <c r="AX35" s="101">
        <f>IFERROR(AW35/100*VLOOKUP(TEXT(A35,"0000"),'Sci11'!$A$3:$N$492,14,FALSE),"")</f>
        <v>48.903600000000004</v>
      </c>
      <c r="AY35" s="100">
        <f t="shared" si="63"/>
        <v>29.708524590163933</v>
      </c>
      <c r="AZ35" s="101">
        <f>IFERROR(AY35/100*VLOOKUP(TEXT(A35,"0000"),'Sci11'!$A$3:$N$492,14,FALSE),"")</f>
        <v>36.244399999999999</v>
      </c>
      <c r="BA35" s="100">
        <f t="shared" si="14"/>
        <v>66</v>
      </c>
      <c r="BB35" s="101">
        <f>IFERROR(VLOOKUP(BA35,'Criteria Table'!$A$2:$I$102,2,FALSE),"")</f>
        <v>3.4000000000000004</v>
      </c>
      <c r="BC35" s="101">
        <f t="shared" si="15"/>
        <v>69.400000000000006</v>
      </c>
      <c r="BD35" s="82">
        <f>IFERROR(VLOOKUP(A35,ATTx11!$A$2:$N$500,4,FALSE),"")</f>
        <v>96.82</v>
      </c>
      <c r="BE35" s="95">
        <f t="shared" si="16"/>
        <v>0.5</v>
      </c>
      <c r="BF35" s="96">
        <f t="shared" si="17"/>
        <v>97.32</v>
      </c>
      <c r="BG35" s="70">
        <f>IFERROR(VLOOKUP(A35,ATTx11!$A$2:$N$500,11,FALSE),"")</f>
        <v>9</v>
      </c>
      <c r="BH35" s="95">
        <f t="shared" si="18"/>
        <v>8.1</v>
      </c>
      <c r="BI35" s="70">
        <f>IFERROR(VLOOKUP(A35,ATTx11!$A$2:$N$500,12,FALSE),"")</f>
        <v>0</v>
      </c>
      <c r="BJ35" s="97">
        <f t="shared" si="19"/>
        <v>0</v>
      </c>
      <c r="BK35" s="84">
        <f>IFERROR(VLOOKUP(A35,ATTx11!$A$2:$N$500,7,FALSE),"")</f>
        <v>9</v>
      </c>
      <c r="BL35" s="97">
        <f t="shared" si="20"/>
        <v>8.1</v>
      </c>
      <c r="BM35" s="84">
        <f>IFERROR(VLOOKUP(A35,ATTx11!$A$2:$N$500,8,FALSE),"")</f>
        <v>0</v>
      </c>
      <c r="BN35" s="95">
        <f t="shared" si="21"/>
        <v>0</v>
      </c>
      <c r="BO35" s="95"/>
      <c r="BP35" s="83">
        <f>IFERROR(VLOOKUP(TEXT($A35,"0000"),'AYP11'!$B$3379:$AU$3800,17,FALSE),"")</f>
        <v>0</v>
      </c>
      <c r="BQ35" s="75">
        <f>IFERROR(VLOOKUP(BP35,'Criteria Table'!$A$2:$I$102,2,FALSE),0)</f>
        <v>10</v>
      </c>
      <c r="BR35" s="95">
        <f t="shared" si="22"/>
        <v>10</v>
      </c>
      <c r="BS35" s="83">
        <f>IFERROR(VLOOKUP(TEXT($A35,"0000"),'AYP11'!$B$847:$AU$1268,17,FALSE),"")</f>
        <v>0</v>
      </c>
      <c r="BT35" s="75">
        <f>IFERROR(VLOOKUP(BS35,'Criteria Table'!$A$2:$I$102,2,FALSE),0)</f>
        <v>10</v>
      </c>
      <c r="BU35" s="95">
        <f t="shared" si="23"/>
        <v>10</v>
      </c>
      <c r="BV35" s="83">
        <f>IFERROR(VLOOKUP(TEXT($A35,"0000"),'AYP11'!$B$2113:$AU$2534,17,FALSE),"")</f>
        <v>83</v>
      </c>
      <c r="BW35" s="75">
        <f>IFERROR(VLOOKUP(BV35,'Criteria Table'!$A$2:$I$102,2,FALSE),0)</f>
        <v>1.7000000000000002</v>
      </c>
      <c r="BX35" s="95">
        <f t="shared" si="24"/>
        <v>85</v>
      </c>
      <c r="BY35" s="83">
        <f>IFERROR(VLOOKUP(TEXT($A35,"0000"),'AYP11'!$B$425:$AU$846,17,FALSE),"")</f>
        <v>0</v>
      </c>
      <c r="BZ35" s="75">
        <f>IFERROR(VLOOKUP(BY35,'Criteria Table'!$A$2:$I$102,2,FALSE),0)</f>
        <v>10</v>
      </c>
      <c r="CA35" s="95">
        <f t="shared" si="25"/>
        <v>10</v>
      </c>
      <c r="CB35" s="83">
        <f>IFERROR(VLOOKUP(TEXT($A35,"0000"),'AYP11'!$B$3:$AU$424,17,FALSE),"")</f>
        <v>0</v>
      </c>
      <c r="CC35" s="95">
        <f>IFERROR(VLOOKUP(CB35,'Criteria Table'!$A$2:$I$102,2,FALSE),0)</f>
        <v>10</v>
      </c>
      <c r="CD35" s="95">
        <f t="shared" si="26"/>
        <v>10</v>
      </c>
      <c r="CE35" s="83">
        <f>IFERROR(VLOOKUP(TEXT($A35,"0000"),'AYP11'!$B$1269:$AU$1690,17,FALSE),"")</f>
        <v>80</v>
      </c>
      <c r="CF35" s="95">
        <f>IFERROR(VLOOKUP(CE35,'Criteria Table'!$A$2:$I$102,2,FALSE),0)</f>
        <v>2</v>
      </c>
      <c r="CG35" s="95">
        <f t="shared" si="27"/>
        <v>82</v>
      </c>
      <c r="CH35" s="83">
        <f>IFERROR(VLOOKUP(TEXT($A35,"0000"),'AYP11'!$B$1691:$AU$2112,17,FALSE),"")</f>
        <v>73</v>
      </c>
      <c r="CI35" s="95">
        <f>IFERROR(VLOOKUP(CH35,'Criteria Table'!$A$2:$I$102,2,FALSE),0)</f>
        <v>2.7</v>
      </c>
      <c r="CJ35" s="95">
        <f t="shared" si="28"/>
        <v>76</v>
      </c>
      <c r="CK35" s="83">
        <f>IFERROR(VLOOKUP(TEXT($A35,"0000"),'AYP11'!$B$2535:$AU$2956,17,FALSE),"")</f>
        <v>0</v>
      </c>
      <c r="CL35" s="95">
        <f>IFERROR(VLOOKUP(CK35,'Criteria Table'!$A$2:$I$102,2,FALSE),0)</f>
        <v>10</v>
      </c>
      <c r="CM35" s="95">
        <f t="shared" si="29"/>
        <v>10</v>
      </c>
      <c r="CN35" s="76">
        <f>IFERROR(VLOOKUP(TEXT($A35,"0000"),'AYP11'!$B$3379:$AU$3800,23,FALSE),"")</f>
        <v>0</v>
      </c>
      <c r="CO35" s="95">
        <f>IFERROR(VLOOKUP(CN35,'Criteria Table'!$A$2:$I$102,2,FALSE),0)</f>
        <v>10</v>
      </c>
      <c r="CP35" s="95">
        <f t="shared" si="30"/>
        <v>10</v>
      </c>
      <c r="CQ35" s="76">
        <f>IFERROR(VLOOKUP(TEXT($A35,"0000"),'AYP11'!$B$847:$AU$1268,23,FALSE),"")</f>
        <v>0</v>
      </c>
      <c r="CR35" s="95">
        <f>IFERROR(VLOOKUP(CQ35,'Criteria Table'!$A$2:$I$102,2,FALSE),0)</f>
        <v>10</v>
      </c>
      <c r="CS35" s="95">
        <f t="shared" si="31"/>
        <v>10</v>
      </c>
      <c r="CT35" s="76">
        <f>IFERROR(VLOOKUP(TEXT($A35,"0000"),'AYP11'!$B$2113:$AU$2534,23,FALSE),"")</f>
        <v>87</v>
      </c>
      <c r="CU35" s="95">
        <f>IFERROR(VLOOKUP(CT35,'Criteria Table'!$A$2:$I$102,2,FALSE),0)</f>
        <v>0</v>
      </c>
      <c r="CV35" s="95">
        <f t="shared" si="32"/>
        <v>87</v>
      </c>
      <c r="CW35" s="76">
        <f>IFERROR(VLOOKUP(TEXT($A35,"0000"),'AYP11'!$B$425:$AU$846,23,FALSE),"")</f>
        <v>0</v>
      </c>
      <c r="CX35" s="95">
        <f>IFERROR(VLOOKUP(CW35,'Criteria Table'!$A$2:$I$102,2,FALSE),0)</f>
        <v>10</v>
      </c>
      <c r="CY35" s="95">
        <f t="shared" si="33"/>
        <v>10</v>
      </c>
      <c r="CZ35" s="76">
        <f>IFERROR(VLOOKUP(TEXT($A35,"0000"),'AYP11'!$B$3:$AU$424,23,FALSE),"")</f>
        <v>0</v>
      </c>
      <c r="DA35" s="95">
        <f>IFERROR(VLOOKUP(CZ35,'Criteria Table'!$A$2:$I$102,2,FALSE),0)</f>
        <v>10</v>
      </c>
      <c r="DB35" s="95">
        <f t="shared" si="34"/>
        <v>10</v>
      </c>
      <c r="DC35" s="76">
        <f>IFERROR(VLOOKUP(TEXT($A35,"0000"),'AYP11'!$B$1269:$AU$1690,23,FALSE),"")</f>
        <v>83</v>
      </c>
      <c r="DD35" s="95">
        <f>IFERROR(VLOOKUP(DC35,'Criteria Table'!$A$2:$I$102,2,FALSE),0)</f>
        <v>1.7000000000000002</v>
      </c>
      <c r="DE35" s="95">
        <f t="shared" si="35"/>
        <v>85</v>
      </c>
      <c r="DF35" s="76">
        <f>IFERROR(VLOOKUP(TEXT($A35,"0000"),'AYP11'!$B$1691:$AU$2112,23,FALSE),"")</f>
        <v>86</v>
      </c>
      <c r="DG35" s="95">
        <f>IFERROR(VLOOKUP(DF35,'Criteria Table'!$A$2:$I$102,2,FALSE),0)</f>
        <v>0</v>
      </c>
      <c r="DH35" s="95">
        <f t="shared" si="36"/>
        <v>86</v>
      </c>
      <c r="DI35" s="76">
        <f>IFERROR(VLOOKUP(TEXT($A35,"0000"),'AYP11'!$B$2535:$AU$2956,23,FALSE),"")</f>
        <v>0</v>
      </c>
      <c r="DJ35" s="95">
        <f>IFERROR(VLOOKUP(DI35,'Criteria Table'!$A$2:$I$102,2,FALSE),0)</f>
        <v>10</v>
      </c>
      <c r="DK35" s="95">
        <f t="shared" si="37"/>
        <v>10</v>
      </c>
      <c r="DL35" s="91">
        <f>IFERROR(VLOOKUP(TEXT($A35,"0000"),'AYP11'!$B$3379:$AU$3800,11,FALSE),"")</f>
        <v>0</v>
      </c>
      <c r="DM35" s="95">
        <f t="shared" si="38"/>
        <v>1</v>
      </c>
      <c r="DN35" s="95" t="str">
        <f t="shared" si="39"/>
        <v/>
      </c>
      <c r="DO35" s="91">
        <f>IFERROR(VLOOKUP(TEXT($A35,"0000"),'AYP11'!$B$847:$AU$1268,11,FALSE),"")</f>
        <v>0</v>
      </c>
      <c r="DP35" s="95">
        <f t="shared" si="40"/>
        <v>1</v>
      </c>
      <c r="DQ35" s="95" t="str">
        <f t="shared" si="41"/>
        <v/>
      </c>
      <c r="DR35" s="91">
        <f>IFERROR(VLOOKUP(TEXT($A35,"0000"),'AYP11'!$B$2113:$AU$2534,11,FALSE),"")</f>
        <v>0</v>
      </c>
      <c r="DS35" s="95">
        <f t="shared" si="42"/>
        <v>1</v>
      </c>
      <c r="DT35" s="95" t="str">
        <f t="shared" si="43"/>
        <v/>
      </c>
      <c r="DU35" s="91">
        <f>IFERROR(VLOOKUP(TEXT($A35,"0000"),'AYP11'!$B$425:$AU$846,11,FALSE),"")</f>
        <v>0</v>
      </c>
      <c r="DV35" s="95">
        <f t="shared" si="44"/>
        <v>1</v>
      </c>
      <c r="DW35" s="95" t="str">
        <f t="shared" si="45"/>
        <v/>
      </c>
      <c r="DX35" s="91">
        <f>IFERROR(VLOOKUP(TEXT($A35,"0000"),'AYP11'!$B$3:$AU$424,11,FALSE),"")</f>
        <v>0</v>
      </c>
      <c r="DY35" s="95">
        <f t="shared" si="46"/>
        <v>1</v>
      </c>
      <c r="DZ35" s="95" t="str">
        <f t="shared" si="47"/>
        <v/>
      </c>
      <c r="EA35" s="91">
        <f>IFERROR(VLOOKUP(TEXT($A35,"0000"),'AYP11'!$B$1269:$AU$1690,11,FALSE),"")</f>
        <v>0</v>
      </c>
      <c r="EB35" s="95">
        <f t="shared" si="48"/>
        <v>1</v>
      </c>
      <c r="EC35" s="95" t="str">
        <f t="shared" si="49"/>
        <v/>
      </c>
      <c r="ED35" s="91">
        <f>IFERROR(VLOOKUP(TEXT($A35,"0000"),'AYP11'!$B$1691:$AU$2112,11,FALSE),"")</f>
        <v>0</v>
      </c>
      <c r="EE35" s="95">
        <f t="shared" si="50"/>
        <v>1</v>
      </c>
      <c r="EF35" s="95" t="str">
        <f t="shared" si="51"/>
        <v/>
      </c>
      <c r="EG35" s="91">
        <f>IFERROR(VLOOKUP(TEXT($A35,"0000"),'AYP11'!$B$2535:$AU$2956,11,FALSE),"")</f>
        <v>0</v>
      </c>
      <c r="EH35" s="95">
        <f t="shared" si="52"/>
        <v>1</v>
      </c>
      <c r="EI35" s="95" t="str">
        <f t="shared" si="53"/>
        <v/>
      </c>
      <c r="EP35" s="34">
        <v>33</v>
      </c>
      <c r="EQ35" s="102" t="s">
        <v>1298</v>
      </c>
    </row>
    <row r="36" spans="1:147" x14ac:dyDescent="0.25">
      <c r="A36" s="248">
        <v>361</v>
      </c>
      <c r="B36" s="291">
        <f t="shared" si="0"/>
        <v>33.067729083665334</v>
      </c>
      <c r="C36" s="50">
        <f>IFERROR(VLOOKUP(TEXT($A36,"0000"),'R-M11'!$A$2:$AA$500,4,FALSE),0)</f>
        <v>83</v>
      </c>
      <c r="D36" s="291">
        <f t="shared" si="1"/>
        <v>21.513944223107568</v>
      </c>
      <c r="E36" s="98">
        <f>IFERROR(SUM(VLOOKUP(TEXT($A36,"0000"),'R-M11'!$A$2:$AA$500,5,FALSE),VLOOKUP(TEXT($A36,"0000"),'R-M11'!$A$2:$AA$500,6,FALSE)),0)</f>
        <v>54</v>
      </c>
      <c r="F36" s="58">
        <f>IFERROR(VLOOKUP(TEXT($A36,"0000"),'R-M11'!$A$2:$AA$500,14,FALSE),0)</f>
        <v>251</v>
      </c>
      <c r="G36" s="230">
        <f t="shared" si="54"/>
        <v>36.217729083665333</v>
      </c>
      <c r="H36" s="97">
        <f t="shared" si="2"/>
        <v>90.906499999999994</v>
      </c>
      <c r="I36" s="230">
        <f t="shared" si="55"/>
        <v>22.86394422310757</v>
      </c>
      <c r="J36" s="97">
        <f t="shared" si="3"/>
        <v>57.388499999999993</v>
      </c>
      <c r="K36" s="230">
        <f t="shared" si="4"/>
        <v>55</v>
      </c>
      <c r="L36" s="121">
        <f>IFERROR(VLOOKUP(K36,'Criteria Table'!$A$2:$I$102,2,FALSE),"")</f>
        <v>4.5</v>
      </c>
      <c r="M36" s="230">
        <f t="shared" si="5"/>
        <v>59.081673306772899</v>
      </c>
      <c r="N36" s="286">
        <f t="shared" si="6"/>
        <v>32</v>
      </c>
      <c r="O36" s="50">
        <f>IFERROR(VLOOKUP(TEXT($A36,"0000"),'R-M11'!$A$2:$AA$500,17,FALSE),"")</f>
        <v>80</v>
      </c>
      <c r="P36" s="286">
        <f t="shared" si="7"/>
        <v>23.599999999999998</v>
      </c>
      <c r="Q36" s="98">
        <f>IFERROR(SUM(VLOOKUP(TEXT($A36,"0000"),'R-M11'!$A$2:$AA$500,18,FALSE),VLOOKUP(TEXT($A36,"0000"),'R-M11'!$A$2:$AA$500,19,FALSE)),0)</f>
        <v>59</v>
      </c>
      <c r="R36" s="69">
        <f>IFERROR(VLOOKUP(TEXT($A36,"0000"),'R-M11'!$A$2:$AA$500,27,FALSE),0)</f>
        <v>250</v>
      </c>
      <c r="S36" s="121">
        <f t="shared" si="56"/>
        <v>35.08</v>
      </c>
      <c r="T36" s="70">
        <f t="shared" si="8"/>
        <v>87.7</v>
      </c>
      <c r="U36" s="121">
        <f t="shared" si="57"/>
        <v>24.919999999999998</v>
      </c>
      <c r="V36" s="70">
        <f t="shared" si="9"/>
        <v>62.3</v>
      </c>
      <c r="W36" s="121">
        <f t="shared" si="10"/>
        <v>56</v>
      </c>
      <c r="X36" s="124">
        <f>IFERROR(VLOOKUP(W36,'Criteria Table'!$A$2:$I$102,2,FALSE),"")</f>
        <v>4.4000000000000004</v>
      </c>
      <c r="Y36" s="121">
        <f t="shared" si="11"/>
        <v>60</v>
      </c>
      <c r="Z36" s="92">
        <f>IFERROR(IF(VLOOKUP(A36,'SG11'!$A$3:$AI$500,18,FALSE)="","NA",VLOOKUP(A36,'SG11'!$A$3:$AI$500,18,FALSE)),"")</f>
        <v>64</v>
      </c>
      <c r="AA36" s="75">
        <f>IFERROR(VLOOKUP(Z36,'Criteria Table'!$A$2:$I$102,6,FALSE),"NA")</f>
        <v>5</v>
      </c>
      <c r="AB36" s="95">
        <f t="shared" si="58"/>
        <v>69</v>
      </c>
      <c r="AC36" s="84">
        <f>IFERROR(IF(VLOOKUP(A36,'SG11'!$A$3:$AI$500,19,FALSE)="","NA",VLOOKUP(A36,'SG11'!$A$3:$AI$500,19,FALSE)),"")</f>
        <v>50</v>
      </c>
      <c r="AD36" s="75">
        <f>IFERROR(VLOOKUP(AC36,'Criteria Table'!$A$2:$I$102,6,FALSE),"NA")</f>
        <v>10</v>
      </c>
      <c r="AE36" s="95">
        <f t="shared" si="59"/>
        <v>60</v>
      </c>
      <c r="AF36" s="92">
        <f>IFERROR(IF(VLOOKUP(A36,'SG11'!$A$3:$AI$500,20,FALSE)="","NA",VLOOKUP(A36,'SG11'!$A$3:$AI$500,20,FALSE)),"")</f>
        <v>65</v>
      </c>
      <c r="AG36" s="75">
        <f>IFERROR(VLOOKUP(AF36,'Criteria Table'!$A$2:$I$102,6,FALSE),"NA")</f>
        <v>5</v>
      </c>
      <c r="AH36" s="95">
        <f t="shared" si="60"/>
        <v>70</v>
      </c>
      <c r="AI36" s="84">
        <f>IFERROR(IF(VLOOKUP(A36,'SG11'!$A$3:$AI$500,21,FALSE)="","NA",VLOOKUP(A36,'SG11'!$A$3:$AI$500,21,FALSE)),"")</f>
        <v>64</v>
      </c>
      <c r="AJ36" s="75">
        <f>IFERROR(VLOOKUP(AI36,'Criteria Table'!$A$2:$I$102,6,FALSE),"NA")</f>
        <v>5</v>
      </c>
      <c r="AK36" s="95">
        <f t="shared" si="61"/>
        <v>69</v>
      </c>
      <c r="AL36" s="99">
        <f>IFERROR(VLOOKUP(TEXT(A36,"0000"),'W11'!$A$1:$E$500,4,FALSE)/AP36*100,"")</f>
        <v>93.103448275862064</v>
      </c>
      <c r="AM36" s="97">
        <f>IFERROR(VLOOKUP(TEXT(A36,"0000"),'W11'!$A$1:$E$500,4,FALSE),"")</f>
        <v>81</v>
      </c>
      <c r="AN36" s="99">
        <f t="shared" si="12"/>
        <v>93.103448275862064</v>
      </c>
      <c r="AO36" s="97">
        <f t="shared" si="13"/>
        <v>81</v>
      </c>
      <c r="AP36" s="99">
        <f>IFERROR(VLOOKUP(TEXT(A36,"0000"),'W11'!$A$1:$E$500,5,FALSE),"")</f>
        <v>87</v>
      </c>
      <c r="AQ36" s="97">
        <f>IFERROR(VLOOKUP(ROUND(AL36,0),'Criteria Table'!$A$2:$I$102,4,FALSE),0)</f>
        <v>0</v>
      </c>
      <c r="AR36" s="128"/>
      <c r="AS36" s="95"/>
      <c r="AT36" s="95"/>
      <c r="AU36" s="100">
        <f>IFERROR(VLOOKUP(TEXT(A36,"0000"),'Sci11'!$A$3:$N$492,4,FALSE)/VLOOKUP(TEXT(A36,"0000"),'Sci11'!$A$3:$N$492,14,FALSE)*100,"")</f>
        <v>18.518518518518519</v>
      </c>
      <c r="AV36" s="101">
        <f>SUM(VLOOKUP(TEXT(A36,"0000"),'Sci11'!$A$3:$N$492,5,FALSE),VLOOKUP(TEXT(A36,"0000"),'Sci11'!$A$3:$N$492,6,FALSE))/VLOOKUP(TEXT(A36,"0000"),'Sci11'!$A$3:$N$492,14,FALSE)*100</f>
        <v>6.1728395061728394</v>
      </c>
      <c r="AW36" s="100">
        <f t="shared" si="62"/>
        <v>23.768518518518519</v>
      </c>
      <c r="AX36" s="101">
        <f>IFERROR(AW36/100*VLOOKUP(TEXT(A36,"0000"),'Sci11'!$A$3:$N$492,14,FALSE),"")</f>
        <v>19.252500000000001</v>
      </c>
      <c r="AY36" s="100">
        <f t="shared" si="63"/>
        <v>8.4228395061728385</v>
      </c>
      <c r="AZ36" s="101">
        <f>IFERROR(AY36/100*VLOOKUP(TEXT(A36,"0000"),'Sci11'!$A$3:$N$492,14,FALSE),"")</f>
        <v>6.8224999999999989</v>
      </c>
      <c r="BA36" s="100">
        <f t="shared" si="14"/>
        <v>25</v>
      </c>
      <c r="BB36" s="101">
        <f>IFERROR(VLOOKUP(BA36,'Criteria Table'!$A$2:$I$102,2,FALSE),"")</f>
        <v>7.5</v>
      </c>
      <c r="BC36" s="101">
        <f t="shared" si="15"/>
        <v>32.5</v>
      </c>
      <c r="BD36" s="82">
        <f>IFERROR(VLOOKUP(A36,ATTx11!$A$2:$N$500,4,FALSE),"")</f>
        <v>96.71</v>
      </c>
      <c r="BE36" s="95">
        <f t="shared" si="16"/>
        <v>0.5</v>
      </c>
      <c r="BF36" s="96">
        <f t="shared" si="17"/>
        <v>97.21</v>
      </c>
      <c r="BG36" s="70">
        <f>IFERROR(VLOOKUP(A36,ATTx11!$A$2:$N$500,11,FALSE),"")</f>
        <v>7</v>
      </c>
      <c r="BH36" s="95">
        <f t="shared" si="18"/>
        <v>6.3</v>
      </c>
      <c r="BI36" s="70">
        <f>IFERROR(VLOOKUP(A36,ATTx11!$A$2:$N$500,12,FALSE),"")</f>
        <v>20</v>
      </c>
      <c r="BJ36" s="97">
        <f t="shared" si="19"/>
        <v>18</v>
      </c>
      <c r="BK36" s="84">
        <f>IFERROR(VLOOKUP(A36,ATTx11!$A$2:$N$500,7,FALSE),"")</f>
        <v>7</v>
      </c>
      <c r="BL36" s="97">
        <f t="shared" si="20"/>
        <v>6.3</v>
      </c>
      <c r="BM36" s="84">
        <f>IFERROR(VLOOKUP(A36,ATTx11!$A$2:$N$500,8,FALSE),"")</f>
        <v>15</v>
      </c>
      <c r="BN36" s="95">
        <f t="shared" si="21"/>
        <v>13.5</v>
      </c>
      <c r="BO36" s="95"/>
      <c r="BP36" s="83">
        <f>IFERROR(VLOOKUP(TEXT($A36,"0000"),'AYP11'!$B$3379:$AU$3800,17,FALSE),"")</f>
        <v>0</v>
      </c>
      <c r="BQ36" s="75">
        <f>IFERROR(VLOOKUP(BP36,'Criteria Table'!$A$2:$I$102,2,FALSE),0)</f>
        <v>10</v>
      </c>
      <c r="BR36" s="95">
        <f t="shared" si="22"/>
        <v>10</v>
      </c>
      <c r="BS36" s="83">
        <f>IFERROR(VLOOKUP(TEXT($A36,"0000"),'AYP11'!$B$847:$AU$1268,17,FALSE),"")</f>
        <v>54</v>
      </c>
      <c r="BT36" s="75">
        <f>IFERROR(VLOOKUP(BS36,'Criteria Table'!$A$2:$I$102,2,FALSE),0)</f>
        <v>4.6000000000000005</v>
      </c>
      <c r="BU36" s="95">
        <f t="shared" si="23"/>
        <v>59</v>
      </c>
      <c r="BV36" s="83">
        <f>IFERROR(VLOOKUP(TEXT($A36,"0000"),'AYP11'!$B$2113:$AU$2534,17,FALSE),"")</f>
        <v>0</v>
      </c>
      <c r="BW36" s="75">
        <f>IFERROR(VLOOKUP(BV36,'Criteria Table'!$A$2:$I$102,2,FALSE),0)</f>
        <v>10</v>
      </c>
      <c r="BX36" s="95">
        <f t="shared" si="24"/>
        <v>10</v>
      </c>
      <c r="BY36" s="83">
        <f>IFERROR(VLOOKUP(TEXT($A36,"0000"),'AYP11'!$B$425:$AU$846,17,FALSE),"")</f>
        <v>0</v>
      </c>
      <c r="BZ36" s="75">
        <f>IFERROR(VLOOKUP(BY36,'Criteria Table'!$A$2:$I$102,2,FALSE),0)</f>
        <v>10</v>
      </c>
      <c r="CA36" s="95">
        <f t="shared" si="25"/>
        <v>10</v>
      </c>
      <c r="CB36" s="83">
        <f>IFERROR(VLOOKUP(TEXT($A36,"0000"),'AYP11'!$B$3:$AU$424,17,FALSE),"")</f>
        <v>0</v>
      </c>
      <c r="CC36" s="95">
        <f>IFERROR(VLOOKUP(CB36,'Criteria Table'!$A$2:$I$102,2,FALSE),0)</f>
        <v>10</v>
      </c>
      <c r="CD36" s="95">
        <f t="shared" si="26"/>
        <v>10</v>
      </c>
      <c r="CE36" s="83">
        <f>IFERROR(VLOOKUP(TEXT($A36,"0000"),'AYP11'!$B$1269:$AU$1690,17,FALSE),"")</f>
        <v>55</v>
      </c>
      <c r="CF36" s="95">
        <f>IFERROR(VLOOKUP(CE36,'Criteria Table'!$A$2:$I$102,2,FALSE),0)</f>
        <v>4.5</v>
      </c>
      <c r="CG36" s="95">
        <f t="shared" si="27"/>
        <v>60</v>
      </c>
      <c r="CH36" s="83">
        <f>IFERROR(VLOOKUP(TEXT($A36,"0000"),'AYP11'!$B$1691:$AU$2112,17,FALSE),"")</f>
        <v>52</v>
      </c>
      <c r="CI36" s="95">
        <f>IFERROR(VLOOKUP(CH36,'Criteria Table'!$A$2:$I$102,2,FALSE),0)</f>
        <v>4.8000000000000007</v>
      </c>
      <c r="CJ36" s="95">
        <f t="shared" si="28"/>
        <v>57</v>
      </c>
      <c r="CK36" s="83">
        <f>IFERROR(VLOOKUP(TEXT($A36,"0000"),'AYP11'!$B$2535:$AU$2956,17,FALSE),"")</f>
        <v>43</v>
      </c>
      <c r="CL36" s="95">
        <f>IFERROR(VLOOKUP(CK36,'Criteria Table'!$A$2:$I$102,2,FALSE),0)</f>
        <v>5.7</v>
      </c>
      <c r="CM36" s="95">
        <f t="shared" si="29"/>
        <v>49</v>
      </c>
      <c r="CN36" s="76">
        <f>IFERROR(VLOOKUP(TEXT($A36,"0000"),'AYP11'!$B$3379:$AU$3800,23,FALSE),"")</f>
        <v>0</v>
      </c>
      <c r="CO36" s="95">
        <f>IFERROR(VLOOKUP(CN36,'Criteria Table'!$A$2:$I$102,2,FALSE),0)</f>
        <v>10</v>
      </c>
      <c r="CP36" s="95">
        <f t="shared" si="30"/>
        <v>10</v>
      </c>
      <c r="CQ36" s="76">
        <f>IFERROR(VLOOKUP(TEXT($A36,"0000"),'AYP11'!$B$847:$AU$1268,23,FALSE),"")</f>
        <v>57</v>
      </c>
      <c r="CR36" s="95">
        <f>IFERROR(VLOOKUP(CQ36,'Criteria Table'!$A$2:$I$102,2,FALSE),0)</f>
        <v>4.3</v>
      </c>
      <c r="CS36" s="95">
        <f t="shared" si="31"/>
        <v>61</v>
      </c>
      <c r="CT36" s="76">
        <f>IFERROR(VLOOKUP(TEXT($A36,"0000"),'AYP11'!$B$2113:$AU$2534,23,FALSE),"")</f>
        <v>0</v>
      </c>
      <c r="CU36" s="95">
        <f>IFERROR(VLOOKUP(CT36,'Criteria Table'!$A$2:$I$102,2,FALSE),0)</f>
        <v>10</v>
      </c>
      <c r="CV36" s="95">
        <f t="shared" si="32"/>
        <v>10</v>
      </c>
      <c r="CW36" s="76">
        <f>IFERROR(VLOOKUP(TEXT($A36,"0000"),'AYP11'!$B$425:$AU$846,23,FALSE),"")</f>
        <v>0</v>
      </c>
      <c r="CX36" s="95">
        <f>IFERROR(VLOOKUP(CW36,'Criteria Table'!$A$2:$I$102,2,FALSE),0)</f>
        <v>10</v>
      </c>
      <c r="CY36" s="95">
        <f t="shared" si="33"/>
        <v>10</v>
      </c>
      <c r="CZ36" s="76">
        <f>IFERROR(VLOOKUP(TEXT($A36,"0000"),'AYP11'!$B$3:$AU$424,23,FALSE),"")</f>
        <v>0</v>
      </c>
      <c r="DA36" s="95">
        <f>IFERROR(VLOOKUP(CZ36,'Criteria Table'!$A$2:$I$102,2,FALSE),0)</f>
        <v>10</v>
      </c>
      <c r="DB36" s="95">
        <f t="shared" si="34"/>
        <v>10</v>
      </c>
      <c r="DC36" s="76">
        <f>IFERROR(VLOOKUP(TEXT($A36,"0000"),'AYP11'!$B$1269:$AU$1690,23,FALSE),"")</f>
        <v>56</v>
      </c>
      <c r="DD36" s="95">
        <f>IFERROR(VLOOKUP(DC36,'Criteria Table'!$A$2:$I$102,2,FALSE),0)</f>
        <v>4.4000000000000004</v>
      </c>
      <c r="DE36" s="95">
        <f t="shared" si="35"/>
        <v>60</v>
      </c>
      <c r="DF36" s="76">
        <f>IFERROR(VLOOKUP(TEXT($A36,"0000"),'AYP11'!$B$1691:$AU$2112,23,FALSE),"")</f>
        <v>50</v>
      </c>
      <c r="DG36" s="95">
        <f>IFERROR(VLOOKUP(DF36,'Criteria Table'!$A$2:$I$102,2,FALSE),0)</f>
        <v>5</v>
      </c>
      <c r="DH36" s="95">
        <f t="shared" si="36"/>
        <v>55</v>
      </c>
      <c r="DI36" s="76">
        <f>IFERROR(VLOOKUP(TEXT($A36,"0000"),'AYP11'!$B$2535:$AU$2956,23,FALSE),"")</f>
        <v>54</v>
      </c>
      <c r="DJ36" s="95">
        <f>IFERROR(VLOOKUP(DI36,'Criteria Table'!$A$2:$I$102,2,FALSE),0)</f>
        <v>4.6000000000000005</v>
      </c>
      <c r="DK36" s="95">
        <f t="shared" si="37"/>
        <v>59</v>
      </c>
      <c r="DL36" s="91">
        <f>IFERROR(VLOOKUP(TEXT($A36,"0000"),'AYP11'!$B$3379:$AU$3800,11,FALSE),"")</f>
        <v>0</v>
      </c>
      <c r="DM36" s="95">
        <f t="shared" si="38"/>
        <v>1</v>
      </c>
      <c r="DN36" s="95" t="str">
        <f t="shared" si="39"/>
        <v/>
      </c>
      <c r="DO36" s="91">
        <f>IFERROR(VLOOKUP(TEXT($A36,"0000"),'AYP11'!$B$847:$AU$1268,11,FALSE),"")</f>
        <v>92</v>
      </c>
      <c r="DP36" s="95">
        <f t="shared" si="40"/>
        <v>0</v>
      </c>
      <c r="DQ36" s="95">
        <f t="shared" si="41"/>
        <v>92</v>
      </c>
      <c r="DR36" s="91">
        <f>IFERROR(VLOOKUP(TEXT($A36,"0000"),'AYP11'!$B$2113:$AU$2534,11,FALSE),"")</f>
        <v>0</v>
      </c>
      <c r="DS36" s="95">
        <f t="shared" si="42"/>
        <v>1</v>
      </c>
      <c r="DT36" s="95" t="str">
        <f t="shared" si="43"/>
        <v/>
      </c>
      <c r="DU36" s="91">
        <f>IFERROR(VLOOKUP(TEXT($A36,"0000"),'AYP11'!$B$425:$AU$846,11,FALSE),"")</f>
        <v>0</v>
      </c>
      <c r="DV36" s="95">
        <f t="shared" si="44"/>
        <v>1</v>
      </c>
      <c r="DW36" s="95" t="str">
        <f t="shared" si="45"/>
        <v/>
      </c>
      <c r="DX36" s="91">
        <f>IFERROR(VLOOKUP(TEXT($A36,"0000"),'AYP11'!$B$3:$AU$424,11,FALSE),"")</f>
        <v>0</v>
      </c>
      <c r="DY36" s="95">
        <f t="shared" si="46"/>
        <v>1</v>
      </c>
      <c r="DZ36" s="95" t="str">
        <f t="shared" si="47"/>
        <v/>
      </c>
      <c r="EA36" s="91">
        <f>IFERROR(VLOOKUP(TEXT($A36,"0000"),'AYP11'!$B$1269:$AU$1690,11,FALSE),"")</f>
        <v>94</v>
      </c>
      <c r="EB36" s="95">
        <f t="shared" si="48"/>
        <v>0</v>
      </c>
      <c r="EC36" s="95">
        <f t="shared" si="49"/>
        <v>94</v>
      </c>
      <c r="ED36" s="91">
        <f>IFERROR(VLOOKUP(TEXT($A36,"0000"),'AYP11'!$B$1691:$AU$2112,11,FALSE),"")</f>
        <v>0</v>
      </c>
      <c r="EE36" s="95">
        <f t="shared" si="50"/>
        <v>1</v>
      </c>
      <c r="EF36" s="95" t="str">
        <f t="shared" si="51"/>
        <v/>
      </c>
      <c r="EG36" s="91">
        <f>IFERROR(VLOOKUP(TEXT($A36,"0000"),'AYP11'!$B$2535:$AU$2956,11,FALSE),"")</f>
        <v>0</v>
      </c>
      <c r="EH36" s="95">
        <f t="shared" si="52"/>
        <v>1</v>
      </c>
      <c r="EI36" s="95" t="str">
        <f t="shared" si="53"/>
        <v/>
      </c>
    </row>
    <row r="37" spans="1:147" x14ac:dyDescent="0.25">
      <c r="A37" s="248">
        <v>400</v>
      </c>
      <c r="B37" s="291">
        <f t="shared" si="0"/>
        <v>27.636363636363637</v>
      </c>
      <c r="C37" s="50">
        <f>IFERROR(VLOOKUP(TEXT($A37,"0000"),'R-M11'!$A$2:$AA$500,4,FALSE),0)</f>
        <v>76</v>
      </c>
      <c r="D37" s="291">
        <f t="shared" si="1"/>
        <v>61.454545454545453</v>
      </c>
      <c r="E37" s="98">
        <f>IFERROR(SUM(VLOOKUP(TEXT($A37,"0000"),'R-M11'!$A$2:$AA$500,5,FALSE),VLOOKUP(TEXT($A37,"0000"),'R-M11'!$A$2:$AA$500,6,FALSE)),0)</f>
        <v>169</v>
      </c>
      <c r="F37" s="58">
        <f>IFERROR(VLOOKUP(TEXT($A37,"0000"),'R-M11'!$A$2:$AA$500,14,FALSE),0)</f>
        <v>275</v>
      </c>
      <c r="G37" s="230">
        <f t="shared" si="54"/>
        <v>27.636363636363637</v>
      </c>
      <c r="H37" s="97">
        <f t="shared" si="2"/>
        <v>76</v>
      </c>
      <c r="I37" s="230">
        <f t="shared" si="55"/>
        <v>61.454545454545453</v>
      </c>
      <c r="J37" s="97">
        <f t="shared" si="3"/>
        <v>169</v>
      </c>
      <c r="K37" s="230">
        <f t="shared" si="4"/>
        <v>89</v>
      </c>
      <c r="L37" s="121">
        <f>IFERROR(VLOOKUP(K37,'Criteria Table'!$A$2:$I$102,2,FALSE),"")</f>
        <v>0</v>
      </c>
      <c r="M37" s="230">
        <f t="shared" si="5"/>
        <v>89.090909090909093</v>
      </c>
      <c r="N37" s="286">
        <f t="shared" si="6"/>
        <v>33.576642335766422</v>
      </c>
      <c r="O37" s="50">
        <f>IFERROR(VLOOKUP(TEXT($A37,"0000"),'R-M11'!$A$2:$AA$500,17,FALSE),"")</f>
        <v>92</v>
      </c>
      <c r="P37" s="286">
        <f t="shared" si="7"/>
        <v>57.664233576642332</v>
      </c>
      <c r="Q37" s="98">
        <f>IFERROR(SUM(VLOOKUP(TEXT($A37,"0000"),'R-M11'!$A$2:$AA$500,18,FALSE),VLOOKUP(TEXT($A37,"0000"),'R-M11'!$A$2:$AA$500,19,FALSE)),0)</f>
        <v>158</v>
      </c>
      <c r="R37" s="69">
        <f>IFERROR(VLOOKUP(TEXT($A37,"0000"),'R-M11'!$A$2:$AA$500,27,FALSE),0)</f>
        <v>274</v>
      </c>
      <c r="S37" s="121">
        <f t="shared" si="56"/>
        <v>33.576642335766422</v>
      </c>
      <c r="T37" s="70">
        <f t="shared" si="8"/>
        <v>92</v>
      </c>
      <c r="U37" s="121">
        <f t="shared" si="57"/>
        <v>57.664233576642332</v>
      </c>
      <c r="V37" s="70">
        <f t="shared" si="9"/>
        <v>158</v>
      </c>
      <c r="W37" s="121">
        <f t="shared" si="10"/>
        <v>91</v>
      </c>
      <c r="X37" s="124">
        <f>IFERROR(VLOOKUP(W37,'Criteria Table'!$A$2:$I$102,2,FALSE),"")</f>
        <v>0</v>
      </c>
      <c r="Y37" s="121">
        <f t="shared" si="11"/>
        <v>91.240875912408754</v>
      </c>
      <c r="Z37" s="92">
        <f>IFERROR(IF(VLOOKUP(A37,'SG11'!$A$3:$AI$500,18,FALSE)="","NA",VLOOKUP(A37,'SG11'!$A$3:$AI$500,18,FALSE)),"")</f>
        <v>76</v>
      </c>
      <c r="AA37" s="75">
        <f>IFERROR(VLOOKUP(Z37,'Criteria Table'!$A$2:$I$102,6,FALSE),"NA")</f>
        <v>5</v>
      </c>
      <c r="AB37" s="95">
        <f t="shared" si="58"/>
        <v>81</v>
      </c>
      <c r="AC37" s="84">
        <f>IFERROR(IF(VLOOKUP(A37,'SG11'!$A$3:$AI$500,19,FALSE)="","NA",VLOOKUP(A37,'SG11'!$A$3:$AI$500,19,FALSE)),"")</f>
        <v>73</v>
      </c>
      <c r="AD37" s="75">
        <f>IFERROR(VLOOKUP(AC37,'Criteria Table'!$A$2:$I$102,6,FALSE),"NA")</f>
        <v>5</v>
      </c>
      <c r="AE37" s="95">
        <f t="shared" si="59"/>
        <v>78</v>
      </c>
      <c r="AF37" s="92">
        <f>IFERROR(IF(VLOOKUP(A37,'SG11'!$A$3:$AI$500,20,FALSE)="","NA",VLOOKUP(A37,'SG11'!$A$3:$AI$500,20,FALSE)),"")</f>
        <v>79</v>
      </c>
      <c r="AG37" s="75">
        <f>IFERROR(VLOOKUP(AF37,'Criteria Table'!$A$2:$I$102,6,FALSE),"NA")</f>
        <v>5</v>
      </c>
      <c r="AH37" s="95">
        <f t="shared" si="60"/>
        <v>84</v>
      </c>
      <c r="AI37" s="84">
        <f>IFERROR(IF(VLOOKUP(A37,'SG11'!$A$3:$AI$500,21,FALSE)="","NA",VLOOKUP(A37,'SG11'!$A$3:$AI$500,21,FALSE)),"")</f>
        <v>88</v>
      </c>
      <c r="AJ37" s="75">
        <f>IFERROR(VLOOKUP(AI37,'Criteria Table'!$A$2:$I$102,6,FALSE),"NA")</f>
        <v>5</v>
      </c>
      <c r="AK37" s="95">
        <f t="shared" si="61"/>
        <v>93</v>
      </c>
      <c r="AL37" s="99">
        <f>IFERROR(VLOOKUP(TEXT(A37,"0000"),'W11'!$A$1:$E$500,4,FALSE)/AP37*100,"")</f>
        <v>99.019607843137265</v>
      </c>
      <c r="AM37" s="97">
        <f>IFERROR(VLOOKUP(TEXT(A37,"0000"),'W11'!$A$1:$E$500,4,FALSE),"")</f>
        <v>101</v>
      </c>
      <c r="AN37" s="99">
        <f t="shared" si="12"/>
        <v>99.019607843137265</v>
      </c>
      <c r="AO37" s="97">
        <f t="shared" si="13"/>
        <v>101.00000000000001</v>
      </c>
      <c r="AP37" s="99">
        <f>IFERROR(VLOOKUP(TEXT(A37,"0000"),'W11'!$A$1:$E$500,5,FALSE),"")</f>
        <v>102</v>
      </c>
      <c r="AQ37" s="97">
        <f>IFERROR(VLOOKUP(ROUND(AL37,0),'Criteria Table'!$A$2:$I$102,4,FALSE),0)</f>
        <v>0</v>
      </c>
      <c r="AR37" s="128"/>
      <c r="AS37" s="95"/>
      <c r="AT37" s="95"/>
      <c r="AU37" s="100">
        <f>IFERROR(VLOOKUP(TEXT(A37,"0000"),'Sci11'!$A$3:$N$492,4,FALSE)/VLOOKUP(TEXT(A37,"0000"),'Sci11'!$A$3:$N$492,14,FALSE)*100,"")</f>
        <v>53.535353535353536</v>
      </c>
      <c r="AV37" s="101">
        <f>SUM(VLOOKUP(TEXT(A37,"0000"),'Sci11'!$A$3:$N$492,5,FALSE),VLOOKUP(TEXT(A37,"0000"),'Sci11'!$A$3:$N$492,6,FALSE))/VLOOKUP(TEXT(A37,"0000"),'Sci11'!$A$3:$N$492,14,FALSE)*100</f>
        <v>27.27272727272727</v>
      </c>
      <c r="AW37" s="100">
        <f t="shared" si="62"/>
        <v>54.865353535353535</v>
      </c>
      <c r="AX37" s="101">
        <f>IFERROR(AW37/100*VLOOKUP(TEXT(A37,"0000"),'Sci11'!$A$3:$N$492,14,FALSE),"")</f>
        <v>54.316699999999997</v>
      </c>
      <c r="AY37" s="100">
        <f t="shared" si="63"/>
        <v>27.84272727272727</v>
      </c>
      <c r="AZ37" s="101">
        <f>IFERROR(AY37/100*VLOOKUP(TEXT(A37,"0000"),'Sci11'!$A$3:$N$492,14,FALSE),"")</f>
        <v>27.564299999999996</v>
      </c>
      <c r="BA37" s="100">
        <f t="shared" si="14"/>
        <v>81</v>
      </c>
      <c r="BB37" s="101">
        <f>IFERROR(VLOOKUP(BA37,'Criteria Table'!$A$2:$I$102,2,FALSE),"")</f>
        <v>1.9000000000000001</v>
      </c>
      <c r="BC37" s="101">
        <f t="shared" si="15"/>
        <v>82.9</v>
      </c>
      <c r="BD37" s="82">
        <f>IFERROR(VLOOKUP(A37,ATTx11!$A$2:$N$500,4,FALSE),"")</f>
        <v>95.73</v>
      </c>
      <c r="BE37" s="95">
        <f t="shared" si="16"/>
        <v>0.5</v>
      </c>
      <c r="BF37" s="96">
        <f t="shared" si="17"/>
        <v>96.23</v>
      </c>
      <c r="BG37" s="70">
        <f>IFERROR(VLOOKUP(A37,ATTx11!$A$2:$N$500,11,FALSE),"")</f>
        <v>0</v>
      </c>
      <c r="BH37" s="95">
        <f t="shared" si="18"/>
        <v>0</v>
      </c>
      <c r="BI37" s="70">
        <f>IFERROR(VLOOKUP(A37,ATTx11!$A$2:$N$500,12,FALSE),"")</f>
        <v>0</v>
      </c>
      <c r="BJ37" s="97">
        <f t="shared" si="19"/>
        <v>0</v>
      </c>
      <c r="BK37" s="84">
        <f>IFERROR(VLOOKUP(A37,ATTx11!$A$2:$N$500,7,FALSE),"")</f>
        <v>0</v>
      </c>
      <c r="BL37" s="97">
        <f t="shared" si="20"/>
        <v>0</v>
      </c>
      <c r="BM37" s="84">
        <f>IFERROR(VLOOKUP(A37,ATTx11!$A$2:$N$500,8,FALSE),"")</f>
        <v>0</v>
      </c>
      <c r="BN37" s="95">
        <f t="shared" si="21"/>
        <v>0</v>
      </c>
      <c r="BO37" s="95"/>
      <c r="BP37" s="83">
        <f>IFERROR(VLOOKUP(TEXT($A37,"0000"),'AYP11'!$B$3379:$AU$3800,17,FALSE),"")</f>
        <v>0</v>
      </c>
      <c r="BQ37" s="75">
        <f>IFERROR(VLOOKUP(BP37,'Criteria Table'!$A$2:$I$102,2,FALSE),0)</f>
        <v>10</v>
      </c>
      <c r="BR37" s="95">
        <f t="shared" si="22"/>
        <v>10</v>
      </c>
      <c r="BS37" s="83">
        <f>IFERROR(VLOOKUP(TEXT($A37,"0000"),'AYP11'!$B$847:$AU$1268,17,FALSE),"")</f>
        <v>0</v>
      </c>
      <c r="BT37" s="75">
        <f>IFERROR(VLOOKUP(BS37,'Criteria Table'!$A$2:$I$102,2,FALSE),0)</f>
        <v>10</v>
      </c>
      <c r="BU37" s="95">
        <f t="shared" si="23"/>
        <v>10</v>
      </c>
      <c r="BV37" s="83">
        <f>IFERROR(VLOOKUP(TEXT($A37,"0000"),'AYP11'!$B$2113:$AU$2534,17,FALSE),"")</f>
        <v>89</v>
      </c>
      <c r="BW37" s="75">
        <f>IFERROR(VLOOKUP(BV37,'Criteria Table'!$A$2:$I$102,2,FALSE),0)</f>
        <v>0</v>
      </c>
      <c r="BX37" s="95">
        <f t="shared" si="24"/>
        <v>89</v>
      </c>
      <c r="BY37" s="83">
        <f>IFERROR(VLOOKUP(TEXT($A37,"0000"),'AYP11'!$B$425:$AU$846,17,FALSE),"")</f>
        <v>0</v>
      </c>
      <c r="BZ37" s="75">
        <f>IFERROR(VLOOKUP(BY37,'Criteria Table'!$A$2:$I$102,2,FALSE),0)</f>
        <v>10</v>
      </c>
      <c r="CA37" s="95">
        <f t="shared" si="25"/>
        <v>10</v>
      </c>
      <c r="CB37" s="83">
        <f>IFERROR(VLOOKUP(TEXT($A37,"0000"),'AYP11'!$B$3:$AU$424,17,FALSE),"")</f>
        <v>0</v>
      </c>
      <c r="CC37" s="95">
        <f>IFERROR(VLOOKUP(CB37,'Criteria Table'!$A$2:$I$102,2,FALSE),0)</f>
        <v>10</v>
      </c>
      <c r="CD37" s="95">
        <f t="shared" si="26"/>
        <v>10</v>
      </c>
      <c r="CE37" s="83">
        <f>IFERROR(VLOOKUP(TEXT($A37,"0000"),'AYP11'!$B$1269:$AU$1690,17,FALSE),"")</f>
        <v>85</v>
      </c>
      <c r="CF37" s="95">
        <f>IFERROR(VLOOKUP(CE37,'Criteria Table'!$A$2:$I$102,2,FALSE),0)</f>
        <v>1.5</v>
      </c>
      <c r="CG37" s="95">
        <f t="shared" si="27"/>
        <v>87</v>
      </c>
      <c r="CH37" s="83">
        <f>IFERROR(VLOOKUP(TEXT($A37,"0000"),'AYP11'!$B$1691:$AU$2112,17,FALSE),"")</f>
        <v>83</v>
      </c>
      <c r="CI37" s="95">
        <f>IFERROR(VLOOKUP(CH37,'Criteria Table'!$A$2:$I$102,2,FALSE),0)</f>
        <v>1.7000000000000002</v>
      </c>
      <c r="CJ37" s="95">
        <f t="shared" si="28"/>
        <v>85</v>
      </c>
      <c r="CK37" s="83">
        <f>IFERROR(VLOOKUP(TEXT($A37,"0000"),'AYP11'!$B$2535:$AU$2956,17,FALSE),"")</f>
        <v>0</v>
      </c>
      <c r="CL37" s="95">
        <f>IFERROR(VLOOKUP(CK37,'Criteria Table'!$A$2:$I$102,2,FALSE),0)</f>
        <v>10</v>
      </c>
      <c r="CM37" s="95">
        <f t="shared" si="29"/>
        <v>10</v>
      </c>
      <c r="CN37" s="76">
        <f>IFERROR(VLOOKUP(TEXT($A37,"0000"),'AYP11'!$B$3379:$AU$3800,23,FALSE),"")</f>
        <v>93</v>
      </c>
      <c r="CO37" s="95">
        <f>IFERROR(VLOOKUP(CN37,'Criteria Table'!$A$2:$I$102,2,FALSE),0)</f>
        <v>0</v>
      </c>
      <c r="CP37" s="95">
        <f t="shared" si="30"/>
        <v>93</v>
      </c>
      <c r="CQ37" s="76">
        <f>IFERROR(VLOOKUP(TEXT($A37,"0000"),'AYP11'!$B$847:$AU$1268,23,FALSE),"")</f>
        <v>0</v>
      </c>
      <c r="CR37" s="95">
        <f>IFERROR(VLOOKUP(CQ37,'Criteria Table'!$A$2:$I$102,2,FALSE),0)</f>
        <v>10</v>
      </c>
      <c r="CS37" s="95">
        <f t="shared" si="31"/>
        <v>10</v>
      </c>
      <c r="CT37" s="76">
        <f>IFERROR(VLOOKUP(TEXT($A37,"0000"),'AYP11'!$B$2113:$AU$2534,23,FALSE),"")</f>
        <v>92</v>
      </c>
      <c r="CU37" s="95">
        <f>IFERROR(VLOOKUP(CT37,'Criteria Table'!$A$2:$I$102,2,FALSE),0)</f>
        <v>0</v>
      </c>
      <c r="CV37" s="95">
        <f t="shared" si="32"/>
        <v>92</v>
      </c>
      <c r="CW37" s="76">
        <f>IFERROR(VLOOKUP(TEXT($A37,"0000"),'AYP11'!$B$425:$AU$846,23,FALSE),"")</f>
        <v>0</v>
      </c>
      <c r="CX37" s="95">
        <f>IFERROR(VLOOKUP(CW37,'Criteria Table'!$A$2:$I$102,2,FALSE),0)</f>
        <v>10</v>
      </c>
      <c r="CY37" s="95">
        <f t="shared" si="33"/>
        <v>10</v>
      </c>
      <c r="CZ37" s="76">
        <f>IFERROR(VLOOKUP(TEXT($A37,"0000"),'AYP11'!$B$3:$AU$424,23,FALSE),"")</f>
        <v>0</v>
      </c>
      <c r="DA37" s="95">
        <f>IFERROR(VLOOKUP(CZ37,'Criteria Table'!$A$2:$I$102,2,FALSE),0)</f>
        <v>10</v>
      </c>
      <c r="DB37" s="95">
        <f t="shared" si="34"/>
        <v>10</v>
      </c>
      <c r="DC37" s="76">
        <f>IFERROR(VLOOKUP(TEXT($A37,"0000"),'AYP11'!$B$1269:$AU$1690,23,FALSE),"")</f>
        <v>91</v>
      </c>
      <c r="DD37" s="95">
        <f>IFERROR(VLOOKUP(DC37,'Criteria Table'!$A$2:$I$102,2,FALSE),0)</f>
        <v>0</v>
      </c>
      <c r="DE37" s="95">
        <f t="shared" si="35"/>
        <v>91</v>
      </c>
      <c r="DF37" s="76">
        <f>IFERROR(VLOOKUP(TEXT($A37,"0000"),'AYP11'!$B$1691:$AU$2112,23,FALSE),"")</f>
        <v>94</v>
      </c>
      <c r="DG37" s="95">
        <f>IFERROR(VLOOKUP(DF37,'Criteria Table'!$A$2:$I$102,2,FALSE),0)</f>
        <v>0</v>
      </c>
      <c r="DH37" s="95">
        <f t="shared" si="36"/>
        <v>94</v>
      </c>
      <c r="DI37" s="76">
        <f>IFERROR(VLOOKUP(TEXT($A37,"0000"),'AYP11'!$B$2535:$AU$2956,23,FALSE),"")</f>
        <v>0</v>
      </c>
      <c r="DJ37" s="95">
        <f>IFERROR(VLOOKUP(DI37,'Criteria Table'!$A$2:$I$102,2,FALSE),0)</f>
        <v>10</v>
      </c>
      <c r="DK37" s="95">
        <f t="shared" si="37"/>
        <v>10</v>
      </c>
      <c r="DL37" s="91">
        <f>IFERROR(VLOOKUP(TEXT($A37,"0000"),'AYP11'!$B$3379:$AU$3800,11,FALSE),"")</f>
        <v>0</v>
      </c>
      <c r="DM37" s="95">
        <f t="shared" si="38"/>
        <v>1</v>
      </c>
      <c r="DN37" s="95" t="str">
        <f t="shared" si="39"/>
        <v/>
      </c>
      <c r="DO37" s="91">
        <f>IFERROR(VLOOKUP(TEXT($A37,"0000"),'AYP11'!$B$847:$AU$1268,11,FALSE),"")</f>
        <v>0</v>
      </c>
      <c r="DP37" s="95">
        <f t="shared" si="40"/>
        <v>1</v>
      </c>
      <c r="DQ37" s="95" t="str">
        <f t="shared" si="41"/>
        <v/>
      </c>
      <c r="DR37" s="91">
        <f>IFERROR(VLOOKUP(TEXT($A37,"0000"),'AYP11'!$B$2113:$AU$2534,11,FALSE),"")</f>
        <v>0</v>
      </c>
      <c r="DS37" s="95">
        <f t="shared" si="42"/>
        <v>1</v>
      </c>
      <c r="DT37" s="95" t="str">
        <f t="shared" si="43"/>
        <v/>
      </c>
      <c r="DU37" s="91">
        <f>IFERROR(VLOOKUP(TEXT($A37,"0000"),'AYP11'!$B$425:$AU$846,11,FALSE),"")</f>
        <v>0</v>
      </c>
      <c r="DV37" s="95">
        <f t="shared" si="44"/>
        <v>1</v>
      </c>
      <c r="DW37" s="95" t="str">
        <f t="shared" si="45"/>
        <v/>
      </c>
      <c r="DX37" s="91">
        <f>IFERROR(VLOOKUP(TEXT($A37,"0000"),'AYP11'!$B$3:$AU$424,11,FALSE),"")</f>
        <v>0</v>
      </c>
      <c r="DY37" s="95">
        <f t="shared" si="46"/>
        <v>1</v>
      </c>
      <c r="DZ37" s="95" t="str">
        <f t="shared" si="47"/>
        <v/>
      </c>
      <c r="EA37" s="91">
        <f>IFERROR(VLOOKUP(TEXT($A37,"0000"),'AYP11'!$B$1269:$AU$1690,11,FALSE),"")</f>
        <v>0</v>
      </c>
      <c r="EB37" s="95">
        <f t="shared" si="48"/>
        <v>1</v>
      </c>
      <c r="EC37" s="95" t="str">
        <f t="shared" si="49"/>
        <v/>
      </c>
      <c r="ED37" s="91">
        <f>IFERROR(VLOOKUP(TEXT($A37,"0000"),'AYP11'!$B$1691:$AU$2112,11,FALSE),"")</f>
        <v>0</v>
      </c>
      <c r="EE37" s="95">
        <f t="shared" si="50"/>
        <v>1</v>
      </c>
      <c r="EF37" s="95" t="str">
        <f t="shared" si="51"/>
        <v/>
      </c>
      <c r="EG37" s="91">
        <f>IFERROR(VLOOKUP(TEXT($A37,"0000"),'AYP11'!$B$2535:$AU$2956,11,FALSE),"")</f>
        <v>0</v>
      </c>
      <c r="EH37" s="95">
        <f t="shared" si="52"/>
        <v>1</v>
      </c>
      <c r="EI37" s="95" t="str">
        <f t="shared" si="53"/>
        <v/>
      </c>
    </row>
    <row r="38" spans="1:147" x14ac:dyDescent="0.25">
      <c r="A38" s="248">
        <v>401</v>
      </c>
      <c r="B38" s="291">
        <f t="shared" si="0"/>
        <v>37.735849056603776</v>
      </c>
      <c r="C38" s="50">
        <f>IFERROR(VLOOKUP(TEXT($A38,"0000"),'R-M11'!$A$2:$AA$500,4,FALSE),0)</f>
        <v>100</v>
      </c>
      <c r="D38" s="291">
        <f t="shared" si="1"/>
        <v>19.622641509433965</v>
      </c>
      <c r="E38" s="98">
        <f>IFERROR(SUM(VLOOKUP(TEXT($A38,"0000"),'R-M11'!$A$2:$AA$500,5,FALSE),VLOOKUP(TEXT($A38,"0000"),'R-M11'!$A$2:$AA$500,6,FALSE)),0)</f>
        <v>52</v>
      </c>
      <c r="F38" s="58">
        <f>IFERROR(VLOOKUP(TEXT($A38,"0000"),'R-M11'!$A$2:$AA$500,14,FALSE),0)</f>
        <v>265</v>
      </c>
      <c r="G38" s="230">
        <f t="shared" si="54"/>
        <v>40.745849056603774</v>
      </c>
      <c r="H38" s="97">
        <f t="shared" si="2"/>
        <v>107.9765</v>
      </c>
      <c r="I38" s="230">
        <f t="shared" si="55"/>
        <v>20.912641509433964</v>
      </c>
      <c r="J38" s="97">
        <f t="shared" si="3"/>
        <v>55.418500000000002</v>
      </c>
      <c r="K38" s="230">
        <f t="shared" si="4"/>
        <v>57</v>
      </c>
      <c r="L38" s="121">
        <f>IFERROR(VLOOKUP(K38,'Criteria Table'!$A$2:$I$102,2,FALSE),"")</f>
        <v>4.3</v>
      </c>
      <c r="M38" s="230">
        <f t="shared" si="5"/>
        <v>61.658490566037742</v>
      </c>
      <c r="N38" s="286">
        <f t="shared" si="6"/>
        <v>44.150943396226417</v>
      </c>
      <c r="O38" s="50">
        <f>IFERROR(VLOOKUP(TEXT($A38,"0000"),'R-M11'!$A$2:$AA$500,17,FALSE),"")</f>
        <v>117</v>
      </c>
      <c r="P38" s="286">
        <f t="shared" si="7"/>
        <v>28.30188679245283</v>
      </c>
      <c r="Q38" s="98">
        <f>IFERROR(SUM(VLOOKUP(TEXT($A38,"0000"),'R-M11'!$A$2:$AA$500,18,FALSE),VLOOKUP(TEXT($A38,"0000"),'R-M11'!$A$2:$AA$500,19,FALSE)),0)</f>
        <v>75</v>
      </c>
      <c r="R38" s="69">
        <f>IFERROR(VLOOKUP(TEXT($A38,"0000"),'R-M11'!$A$2:$AA$500,27,FALSE),0)</f>
        <v>265</v>
      </c>
      <c r="S38" s="121">
        <f t="shared" si="56"/>
        <v>46.110943396226418</v>
      </c>
      <c r="T38" s="70">
        <f t="shared" si="8"/>
        <v>122.194</v>
      </c>
      <c r="U38" s="121">
        <f t="shared" si="57"/>
        <v>29.14188679245283</v>
      </c>
      <c r="V38" s="70">
        <f t="shared" si="9"/>
        <v>77.225999999999999</v>
      </c>
      <c r="W38" s="121">
        <f t="shared" si="10"/>
        <v>72</v>
      </c>
      <c r="X38" s="124">
        <f>IFERROR(VLOOKUP(W38,'Criteria Table'!$A$2:$I$102,2,FALSE),"")</f>
        <v>2.8000000000000003</v>
      </c>
      <c r="Y38" s="121">
        <f t="shared" si="11"/>
        <v>75.252830188679241</v>
      </c>
      <c r="Z38" s="92">
        <f>IFERROR(IF(VLOOKUP(A38,'SG11'!$A$3:$AI$500,18,FALSE)="","NA",VLOOKUP(A38,'SG11'!$A$3:$AI$500,18,FALSE)),"")</f>
        <v>70</v>
      </c>
      <c r="AA38" s="75">
        <f>IFERROR(VLOOKUP(Z38,'Criteria Table'!$A$2:$I$102,6,FALSE),"NA")</f>
        <v>5</v>
      </c>
      <c r="AB38" s="95">
        <f t="shared" si="58"/>
        <v>75</v>
      </c>
      <c r="AC38" s="84">
        <f>IFERROR(IF(VLOOKUP(A38,'SG11'!$A$3:$AI$500,19,FALSE)="","NA",VLOOKUP(A38,'SG11'!$A$3:$AI$500,19,FALSE)),"")</f>
        <v>78</v>
      </c>
      <c r="AD38" s="75">
        <f>IFERROR(VLOOKUP(AC38,'Criteria Table'!$A$2:$I$102,6,FALSE),"NA")</f>
        <v>5</v>
      </c>
      <c r="AE38" s="95">
        <f t="shared" si="59"/>
        <v>83</v>
      </c>
      <c r="AF38" s="92">
        <f>IFERROR(IF(VLOOKUP(A38,'SG11'!$A$3:$AI$500,20,FALSE)="","NA",VLOOKUP(A38,'SG11'!$A$3:$AI$500,20,FALSE)),"")</f>
        <v>74</v>
      </c>
      <c r="AG38" s="75">
        <f>IFERROR(VLOOKUP(AF38,'Criteria Table'!$A$2:$I$102,6,FALSE),"NA")</f>
        <v>5</v>
      </c>
      <c r="AH38" s="95">
        <f t="shared" si="60"/>
        <v>79</v>
      </c>
      <c r="AI38" s="84">
        <f>IFERROR(IF(VLOOKUP(A38,'SG11'!$A$3:$AI$500,21,FALSE)="","NA",VLOOKUP(A38,'SG11'!$A$3:$AI$500,21,FALSE)),"")</f>
        <v>74</v>
      </c>
      <c r="AJ38" s="75">
        <f>IFERROR(VLOOKUP(AI38,'Criteria Table'!$A$2:$I$102,6,FALSE),"NA")</f>
        <v>5</v>
      </c>
      <c r="AK38" s="95">
        <f t="shared" si="61"/>
        <v>79</v>
      </c>
      <c r="AL38" s="99">
        <f>IFERROR(VLOOKUP(TEXT(A38,"0000"),'W11'!$A$1:$E$500,4,FALSE)/AP38*100,"")</f>
        <v>95.78947368421052</v>
      </c>
      <c r="AM38" s="97">
        <f>IFERROR(VLOOKUP(TEXT(A38,"0000"),'W11'!$A$1:$E$500,4,FALSE),"")</f>
        <v>91</v>
      </c>
      <c r="AN38" s="99">
        <f t="shared" si="12"/>
        <v>95.78947368421052</v>
      </c>
      <c r="AO38" s="97">
        <f t="shared" si="13"/>
        <v>91</v>
      </c>
      <c r="AP38" s="99">
        <f>IFERROR(VLOOKUP(TEXT(A38,"0000"),'W11'!$A$1:$E$500,5,FALSE),"")</f>
        <v>95</v>
      </c>
      <c r="AQ38" s="97">
        <f>IFERROR(VLOOKUP(ROUND(AL38,0),'Criteria Table'!$A$2:$I$102,4,FALSE),0)</f>
        <v>0</v>
      </c>
      <c r="AR38" s="128"/>
      <c r="AS38" s="95"/>
      <c r="AT38" s="95"/>
      <c r="AU38" s="100">
        <f>IFERROR(VLOOKUP(TEXT(A38,"0000"),'Sci11'!$A$3:$N$492,4,FALSE)/VLOOKUP(TEXT(A38,"0000"),'Sci11'!$A$3:$N$492,14,FALSE)*100,"")</f>
        <v>45.945945945945951</v>
      </c>
      <c r="AV38" s="101">
        <f>SUM(VLOOKUP(TEXT(A38,"0000"),'Sci11'!$A$3:$N$492,5,FALSE),VLOOKUP(TEXT(A38,"0000"),'Sci11'!$A$3:$N$492,6,FALSE))/VLOOKUP(TEXT(A38,"0000"),'Sci11'!$A$3:$N$492,14,FALSE)*100</f>
        <v>8.1081081081081088</v>
      </c>
      <c r="AW38" s="100">
        <f t="shared" si="62"/>
        <v>49.16594594594595</v>
      </c>
      <c r="AX38" s="101">
        <f>IFERROR(AW38/100*VLOOKUP(TEXT(A38,"0000"),'Sci11'!$A$3:$N$492,14,FALSE),"")</f>
        <v>36.382800000000003</v>
      </c>
      <c r="AY38" s="100">
        <f t="shared" si="63"/>
        <v>9.4881081081081096</v>
      </c>
      <c r="AZ38" s="101">
        <f>IFERROR(AY38/100*VLOOKUP(TEXT(A38,"0000"),'Sci11'!$A$3:$N$492,14,FALSE),"")</f>
        <v>7.0212000000000012</v>
      </c>
      <c r="BA38" s="100">
        <f t="shared" si="14"/>
        <v>54</v>
      </c>
      <c r="BB38" s="101">
        <f>IFERROR(VLOOKUP(BA38,'Criteria Table'!$A$2:$I$102,2,FALSE),"")</f>
        <v>4.6000000000000005</v>
      </c>
      <c r="BC38" s="101">
        <f t="shared" si="15"/>
        <v>58.6</v>
      </c>
      <c r="BD38" s="82">
        <f>IFERROR(VLOOKUP(A38,ATTx11!$A$2:$N$500,4,FALSE),"")</f>
        <v>95.98</v>
      </c>
      <c r="BE38" s="95">
        <f t="shared" si="16"/>
        <v>0.5</v>
      </c>
      <c r="BF38" s="96">
        <f t="shared" si="17"/>
        <v>96.48</v>
      </c>
      <c r="BG38" s="70">
        <f>IFERROR(VLOOKUP(A38,ATTx11!$A$2:$N$500,11,FALSE),"")</f>
        <v>0</v>
      </c>
      <c r="BH38" s="95">
        <f t="shared" si="18"/>
        <v>0</v>
      </c>
      <c r="BI38" s="70">
        <f>IFERROR(VLOOKUP(A38,ATTx11!$A$2:$N$500,12,FALSE),"")</f>
        <v>24</v>
      </c>
      <c r="BJ38" s="97">
        <f t="shared" si="19"/>
        <v>21.6</v>
      </c>
      <c r="BK38" s="84">
        <f>IFERROR(VLOOKUP(A38,ATTx11!$A$2:$N$500,7,FALSE),"")</f>
        <v>0</v>
      </c>
      <c r="BL38" s="97">
        <f t="shared" si="20"/>
        <v>0</v>
      </c>
      <c r="BM38" s="84">
        <f>IFERROR(VLOOKUP(A38,ATTx11!$A$2:$N$500,8,FALSE),"")</f>
        <v>15</v>
      </c>
      <c r="BN38" s="95">
        <f t="shared" si="21"/>
        <v>13.5</v>
      </c>
      <c r="BO38" s="95"/>
      <c r="BP38" s="83">
        <f>IFERROR(VLOOKUP(TEXT($A38,"0000"),'AYP11'!$B$3379:$AU$3800,17,FALSE),"")</f>
        <v>0</v>
      </c>
      <c r="BQ38" s="75">
        <f>IFERROR(VLOOKUP(BP38,'Criteria Table'!$A$2:$I$102,2,FALSE),0)</f>
        <v>10</v>
      </c>
      <c r="BR38" s="95">
        <f t="shared" si="22"/>
        <v>10</v>
      </c>
      <c r="BS38" s="83">
        <f>IFERROR(VLOOKUP(TEXT($A38,"0000"),'AYP11'!$B$847:$AU$1268,17,FALSE),"")</f>
        <v>58</v>
      </c>
      <c r="BT38" s="75">
        <f>IFERROR(VLOOKUP(BS38,'Criteria Table'!$A$2:$I$102,2,FALSE),0)</f>
        <v>4.2</v>
      </c>
      <c r="BU38" s="95">
        <f t="shared" si="23"/>
        <v>62</v>
      </c>
      <c r="BV38" s="83">
        <f>IFERROR(VLOOKUP(TEXT($A38,"0000"),'AYP11'!$B$2113:$AU$2534,17,FALSE),"")</f>
        <v>67</v>
      </c>
      <c r="BW38" s="75">
        <f>IFERROR(VLOOKUP(BV38,'Criteria Table'!$A$2:$I$102,2,FALSE),0)</f>
        <v>3.3000000000000003</v>
      </c>
      <c r="BX38" s="95">
        <f t="shared" si="24"/>
        <v>70</v>
      </c>
      <c r="BY38" s="83">
        <f>IFERROR(VLOOKUP(TEXT($A38,"0000"),'AYP11'!$B$425:$AU$846,17,FALSE),"")</f>
        <v>0</v>
      </c>
      <c r="BZ38" s="75">
        <f>IFERROR(VLOOKUP(BY38,'Criteria Table'!$A$2:$I$102,2,FALSE),0)</f>
        <v>10</v>
      </c>
      <c r="CA38" s="95">
        <f t="shared" si="25"/>
        <v>10</v>
      </c>
      <c r="CB38" s="83">
        <f>IFERROR(VLOOKUP(TEXT($A38,"0000"),'AYP11'!$B$3:$AU$424,17,FALSE),"")</f>
        <v>0</v>
      </c>
      <c r="CC38" s="95">
        <f>IFERROR(VLOOKUP(CB38,'Criteria Table'!$A$2:$I$102,2,FALSE),0)</f>
        <v>10</v>
      </c>
      <c r="CD38" s="95">
        <f t="shared" si="26"/>
        <v>10</v>
      </c>
      <c r="CE38" s="83">
        <f>IFERROR(VLOOKUP(TEXT($A38,"0000"),'AYP11'!$B$1269:$AU$1690,17,FALSE),"")</f>
        <v>60</v>
      </c>
      <c r="CF38" s="95">
        <f>IFERROR(VLOOKUP(CE38,'Criteria Table'!$A$2:$I$102,2,FALSE),0)</f>
        <v>4</v>
      </c>
      <c r="CG38" s="95">
        <f t="shared" si="27"/>
        <v>64</v>
      </c>
      <c r="CH38" s="83">
        <f>IFERROR(VLOOKUP(TEXT($A38,"0000"),'AYP11'!$B$1691:$AU$2112,17,FALSE),"")</f>
        <v>45</v>
      </c>
      <c r="CI38" s="95">
        <f>IFERROR(VLOOKUP(CH38,'Criteria Table'!$A$2:$I$102,2,FALSE),0)</f>
        <v>5.5</v>
      </c>
      <c r="CJ38" s="95">
        <f t="shared" si="28"/>
        <v>51</v>
      </c>
      <c r="CK38" s="83">
        <f>IFERROR(VLOOKUP(TEXT($A38,"0000"),'AYP11'!$B$2535:$AU$2956,17,FALSE),"")</f>
        <v>0</v>
      </c>
      <c r="CL38" s="95">
        <f>IFERROR(VLOOKUP(CK38,'Criteria Table'!$A$2:$I$102,2,FALSE),0)</f>
        <v>10</v>
      </c>
      <c r="CM38" s="95">
        <f t="shared" si="29"/>
        <v>10</v>
      </c>
      <c r="CN38" s="76">
        <f>IFERROR(VLOOKUP(TEXT($A38,"0000"),'AYP11'!$B$3379:$AU$3800,23,FALSE),"")</f>
        <v>0</v>
      </c>
      <c r="CO38" s="95">
        <f>IFERROR(VLOOKUP(CN38,'Criteria Table'!$A$2:$I$102,2,FALSE),0)</f>
        <v>10</v>
      </c>
      <c r="CP38" s="95">
        <f t="shared" si="30"/>
        <v>10</v>
      </c>
      <c r="CQ38" s="76">
        <f>IFERROR(VLOOKUP(TEXT($A38,"0000"),'AYP11'!$B$847:$AU$1268,23,FALSE),"")</f>
        <v>74</v>
      </c>
      <c r="CR38" s="95">
        <f>IFERROR(VLOOKUP(CQ38,'Criteria Table'!$A$2:$I$102,2,FALSE),0)</f>
        <v>2.6</v>
      </c>
      <c r="CS38" s="95">
        <f t="shared" si="31"/>
        <v>77</v>
      </c>
      <c r="CT38" s="76">
        <f>IFERROR(VLOOKUP(TEXT($A38,"0000"),'AYP11'!$B$2113:$AU$2534,23,FALSE),"")</f>
        <v>71</v>
      </c>
      <c r="CU38" s="95">
        <f>IFERROR(VLOOKUP(CT38,'Criteria Table'!$A$2:$I$102,2,FALSE),0)</f>
        <v>2.9000000000000004</v>
      </c>
      <c r="CV38" s="95">
        <f t="shared" si="32"/>
        <v>74</v>
      </c>
      <c r="CW38" s="76">
        <f>IFERROR(VLOOKUP(TEXT($A38,"0000"),'AYP11'!$B$425:$AU$846,23,FALSE),"")</f>
        <v>0</v>
      </c>
      <c r="CX38" s="95">
        <f>IFERROR(VLOOKUP(CW38,'Criteria Table'!$A$2:$I$102,2,FALSE),0)</f>
        <v>10</v>
      </c>
      <c r="CY38" s="95">
        <f t="shared" si="33"/>
        <v>10</v>
      </c>
      <c r="CZ38" s="76">
        <f>IFERROR(VLOOKUP(TEXT($A38,"0000"),'AYP11'!$B$3:$AU$424,23,FALSE),"")</f>
        <v>0</v>
      </c>
      <c r="DA38" s="95">
        <f>IFERROR(VLOOKUP(CZ38,'Criteria Table'!$A$2:$I$102,2,FALSE),0)</f>
        <v>10</v>
      </c>
      <c r="DB38" s="95">
        <f t="shared" si="34"/>
        <v>10</v>
      </c>
      <c r="DC38" s="76">
        <f>IFERROR(VLOOKUP(TEXT($A38,"0000"),'AYP11'!$B$1269:$AU$1690,23,FALSE),"")</f>
        <v>74</v>
      </c>
      <c r="DD38" s="95">
        <f>IFERROR(VLOOKUP(DC38,'Criteria Table'!$A$2:$I$102,2,FALSE),0)</f>
        <v>2.6</v>
      </c>
      <c r="DE38" s="95">
        <f t="shared" si="35"/>
        <v>77</v>
      </c>
      <c r="DF38" s="76">
        <f>IFERROR(VLOOKUP(TEXT($A38,"0000"),'AYP11'!$B$1691:$AU$2112,23,FALSE),"")</f>
        <v>62</v>
      </c>
      <c r="DG38" s="95">
        <f>IFERROR(VLOOKUP(DF38,'Criteria Table'!$A$2:$I$102,2,FALSE),0)</f>
        <v>3.8000000000000003</v>
      </c>
      <c r="DH38" s="95">
        <f t="shared" si="36"/>
        <v>66</v>
      </c>
      <c r="DI38" s="76">
        <f>IFERROR(VLOOKUP(TEXT($A38,"0000"),'AYP11'!$B$2535:$AU$2956,23,FALSE),"")</f>
        <v>0</v>
      </c>
      <c r="DJ38" s="95">
        <f>IFERROR(VLOOKUP(DI38,'Criteria Table'!$A$2:$I$102,2,FALSE),0)</f>
        <v>10</v>
      </c>
      <c r="DK38" s="95">
        <f t="shared" si="37"/>
        <v>10</v>
      </c>
      <c r="DL38" s="91">
        <f>IFERROR(VLOOKUP(TEXT($A38,"0000"),'AYP11'!$B$3379:$AU$3800,11,FALSE),"")</f>
        <v>0</v>
      </c>
      <c r="DM38" s="95">
        <f t="shared" si="38"/>
        <v>1</v>
      </c>
      <c r="DN38" s="95" t="str">
        <f t="shared" si="39"/>
        <v/>
      </c>
      <c r="DO38" s="91">
        <f>IFERROR(VLOOKUP(TEXT($A38,"0000"),'AYP11'!$B$847:$AU$1268,11,FALSE),"")</f>
        <v>0</v>
      </c>
      <c r="DP38" s="95">
        <f t="shared" si="40"/>
        <v>1</v>
      </c>
      <c r="DQ38" s="95" t="str">
        <f t="shared" si="41"/>
        <v/>
      </c>
      <c r="DR38" s="91">
        <f>IFERROR(VLOOKUP(TEXT($A38,"0000"),'AYP11'!$B$2113:$AU$2534,11,FALSE),"")</f>
        <v>0</v>
      </c>
      <c r="DS38" s="95">
        <f t="shared" si="42"/>
        <v>1</v>
      </c>
      <c r="DT38" s="95" t="str">
        <f t="shared" si="43"/>
        <v/>
      </c>
      <c r="DU38" s="91">
        <f>IFERROR(VLOOKUP(TEXT($A38,"0000"),'AYP11'!$B$425:$AU$846,11,FALSE),"")</f>
        <v>0</v>
      </c>
      <c r="DV38" s="95">
        <f t="shared" si="44"/>
        <v>1</v>
      </c>
      <c r="DW38" s="95" t="str">
        <f t="shared" si="45"/>
        <v/>
      </c>
      <c r="DX38" s="91">
        <f>IFERROR(VLOOKUP(TEXT($A38,"0000"),'AYP11'!$B$3:$AU$424,11,FALSE),"")</f>
        <v>0</v>
      </c>
      <c r="DY38" s="95">
        <f t="shared" si="46"/>
        <v>1</v>
      </c>
      <c r="DZ38" s="95" t="str">
        <f t="shared" si="47"/>
        <v/>
      </c>
      <c r="EA38" s="91">
        <f>IFERROR(VLOOKUP(TEXT($A38,"0000"),'AYP11'!$B$1269:$AU$1690,11,FALSE),"")</f>
        <v>0</v>
      </c>
      <c r="EB38" s="95">
        <f t="shared" si="48"/>
        <v>1</v>
      </c>
      <c r="EC38" s="95" t="str">
        <f t="shared" si="49"/>
        <v/>
      </c>
      <c r="ED38" s="91">
        <f>IFERROR(VLOOKUP(TEXT($A38,"0000"),'AYP11'!$B$1691:$AU$2112,11,FALSE),"")</f>
        <v>0</v>
      </c>
      <c r="EE38" s="95">
        <f t="shared" si="50"/>
        <v>1</v>
      </c>
      <c r="EF38" s="95" t="str">
        <f t="shared" si="51"/>
        <v/>
      </c>
      <c r="EG38" s="91">
        <f>IFERROR(VLOOKUP(TEXT($A38,"0000"),'AYP11'!$B$2535:$AU$2956,11,FALSE),"")</f>
        <v>0</v>
      </c>
      <c r="EH38" s="95">
        <f t="shared" si="52"/>
        <v>1</v>
      </c>
      <c r="EI38" s="95" t="str">
        <f t="shared" si="53"/>
        <v/>
      </c>
      <c r="EO38" s="34" t="s">
        <v>2009</v>
      </c>
      <c r="EP38" s="34">
        <v>12</v>
      </c>
      <c r="EQ38" s="102" t="s">
        <v>1987</v>
      </c>
    </row>
    <row r="39" spans="1:147" x14ac:dyDescent="0.25">
      <c r="A39" s="248">
        <v>410</v>
      </c>
      <c r="B39" s="291" t="e">
        <f t="shared" si="0"/>
        <v>#DIV/0!</v>
      </c>
      <c r="C39" s="50">
        <f>IFERROR(VLOOKUP(TEXT($A39,"0000"),'R-M11'!$A$2:$AA$500,4,FALSE),0)</f>
        <v>0</v>
      </c>
      <c r="D39" s="291" t="e">
        <f t="shared" si="1"/>
        <v>#DIV/0!</v>
      </c>
      <c r="E39" s="98">
        <f>IFERROR(SUM(VLOOKUP(TEXT($A39,"0000"),'R-M11'!$A$2:$AA$500,5,FALSE),VLOOKUP(TEXT($A39,"0000"),'R-M11'!$A$2:$AA$500,6,FALSE)),0)</f>
        <v>0</v>
      </c>
      <c r="F39" s="58">
        <f>IFERROR(VLOOKUP(TEXT($A39,"0000"),'R-M11'!$A$2:$AA$500,14,FALSE),0)</f>
        <v>0</v>
      </c>
      <c r="G39" s="230" t="str">
        <f t="shared" si="54"/>
        <v/>
      </c>
      <c r="H39" s="97">
        <f t="shared" si="2"/>
        <v>0</v>
      </c>
      <c r="I39" s="230" t="str">
        <f t="shared" si="55"/>
        <v/>
      </c>
      <c r="J39" s="97" t="str">
        <f t="shared" si="3"/>
        <v/>
      </c>
      <c r="K39" s="230" t="str">
        <f t="shared" si="4"/>
        <v/>
      </c>
      <c r="L39" s="121" t="str">
        <f>IFERROR(VLOOKUP(K39,'Criteria Table'!$A$2:$I$102,2,FALSE),"")</f>
        <v/>
      </c>
      <c r="M39" s="230">
        <f t="shared" si="5"/>
        <v>0</v>
      </c>
      <c r="N39" s="286" t="e">
        <f t="shared" si="6"/>
        <v>#VALUE!</v>
      </c>
      <c r="O39" s="50" t="str">
        <f>IFERROR(VLOOKUP(TEXT($A39,"0000"),'R-M11'!$A$2:$AA$500,17,FALSE),"")</f>
        <v/>
      </c>
      <c r="P39" s="286" t="e">
        <f t="shared" si="7"/>
        <v>#DIV/0!</v>
      </c>
      <c r="Q39" s="98">
        <f>IFERROR(SUM(VLOOKUP(TEXT($A39,"0000"),'R-M11'!$A$2:$AA$500,18,FALSE),VLOOKUP(TEXT($A39,"0000"),'R-M11'!$A$2:$AA$500,19,FALSE)),0)</f>
        <v>0</v>
      </c>
      <c r="R39" s="69">
        <f>IFERROR(VLOOKUP(TEXT($A39,"0000"),'R-M11'!$A$2:$AA$500,27,FALSE),0)</f>
        <v>0</v>
      </c>
      <c r="S39" s="121" t="str">
        <f t="shared" si="56"/>
        <v/>
      </c>
      <c r="T39" s="70" t="str">
        <f t="shared" si="8"/>
        <v/>
      </c>
      <c r="U39" s="121" t="str">
        <f t="shared" si="57"/>
        <v/>
      </c>
      <c r="V39" s="70" t="str">
        <f t="shared" si="9"/>
        <v/>
      </c>
      <c r="W39" s="121" t="str">
        <f t="shared" si="10"/>
        <v/>
      </c>
      <c r="X39" s="124" t="str">
        <f>IFERROR(VLOOKUP(W39,'Criteria Table'!$A$2:$I$102,2,FALSE),"")</f>
        <v/>
      </c>
      <c r="Y39" s="121">
        <f t="shared" si="11"/>
        <v>0</v>
      </c>
      <c r="Z39" s="92" t="str">
        <f>IFERROR(IF(VLOOKUP(A39,'SG11'!$A$3:$AI$500,18,FALSE)="","NA",VLOOKUP(A39,'SG11'!$A$3:$AI$500,18,FALSE)),"")</f>
        <v/>
      </c>
      <c r="AA39" s="75" t="str">
        <f>IFERROR(VLOOKUP(Z39,'Criteria Table'!$A$2:$I$102,6,FALSE),"NA")</f>
        <v>NA</v>
      </c>
      <c r="AB39" s="95">
        <f t="shared" si="58"/>
        <v>0</v>
      </c>
      <c r="AC39" s="84" t="str">
        <f>IFERROR(IF(VLOOKUP(A39,'SG11'!$A$3:$AI$500,19,FALSE)="","NA",VLOOKUP(A39,'SG11'!$A$3:$AI$500,19,FALSE)),"")</f>
        <v/>
      </c>
      <c r="AD39" s="75" t="str">
        <f>IFERROR(VLOOKUP(AC39,'Criteria Table'!$A$2:$I$102,6,FALSE),"NA")</f>
        <v>NA</v>
      </c>
      <c r="AE39" s="95">
        <f t="shared" si="59"/>
        <v>0</v>
      </c>
      <c r="AF39" s="92" t="str">
        <f>IFERROR(IF(VLOOKUP(A39,'SG11'!$A$3:$AI$500,20,FALSE)="","NA",VLOOKUP(A39,'SG11'!$A$3:$AI$500,20,FALSE)),"")</f>
        <v/>
      </c>
      <c r="AG39" s="75" t="str">
        <f>IFERROR(VLOOKUP(AF39,'Criteria Table'!$A$2:$I$102,6,FALSE),"NA")</f>
        <v>NA</v>
      </c>
      <c r="AH39" s="95">
        <f t="shared" si="60"/>
        <v>0</v>
      </c>
      <c r="AI39" s="84" t="str">
        <f>IFERROR(IF(VLOOKUP(A39,'SG11'!$A$3:$AI$500,21,FALSE)="","NA",VLOOKUP(A39,'SG11'!$A$3:$AI$500,21,FALSE)),"")</f>
        <v/>
      </c>
      <c r="AJ39" s="75" t="str">
        <f>IFERROR(VLOOKUP(AI39,'Criteria Table'!$A$2:$I$102,6,FALSE),"NA")</f>
        <v>NA</v>
      </c>
      <c r="AK39" s="95">
        <f t="shared" si="61"/>
        <v>0</v>
      </c>
      <c r="AL39" s="99" t="str">
        <f>IFERROR(VLOOKUP(TEXT(A39,"0000"),'W11'!$A$1:$E$500,4,FALSE)/AP39*100,"")</f>
        <v/>
      </c>
      <c r="AM39" s="97" t="str">
        <f>IFERROR(VLOOKUP(TEXT(A39,"0000"),'W11'!$A$1:$E$500,4,FALSE),"")</f>
        <v/>
      </c>
      <c r="AN39" s="99" t="str">
        <f t="shared" si="12"/>
        <v/>
      </c>
      <c r="AO39" s="97" t="str">
        <f t="shared" si="13"/>
        <v/>
      </c>
      <c r="AP39" s="99" t="str">
        <f>IFERROR(VLOOKUP(TEXT(A39,"0000"),'W11'!$A$1:$E$500,5,FALSE),"")</f>
        <v/>
      </c>
      <c r="AQ39" s="97">
        <f>IFERROR(VLOOKUP(ROUND(AL39,0),'Criteria Table'!$A$2:$I$102,4,FALSE),0)</f>
        <v>0</v>
      </c>
      <c r="AR39" s="128"/>
      <c r="AS39" s="95"/>
      <c r="AT39" s="95"/>
      <c r="AU39" s="100" t="str">
        <f>IFERROR(VLOOKUP(TEXT(A39,"0000"),'Sci11'!$A$3:$N$492,4,FALSE)/VLOOKUP(TEXT(A39,"0000"),'Sci11'!$A$3:$N$492,14,FALSE)*100,"")</f>
        <v/>
      </c>
      <c r="AV39" s="101" t="e">
        <f>SUM(VLOOKUP(TEXT(A39,"0000"),'Sci11'!$A$3:$N$492,5,FALSE),VLOOKUP(TEXT(A39,"0000"),'Sci11'!$A$3:$N$492,6,FALSE))/VLOOKUP(TEXT(A39,"0000"),'Sci11'!$A$3:$N$492,14,FALSE)*100</f>
        <v>#N/A</v>
      </c>
      <c r="AW39" s="100" t="str">
        <f t="shared" si="62"/>
        <v/>
      </c>
      <c r="AX39" s="101" t="str">
        <f>IFERROR(AW39/100*VLOOKUP(TEXT(A39,"0000"),'Sci11'!$A$3:$N$492,14,FALSE),"")</f>
        <v/>
      </c>
      <c r="AY39" s="100" t="str">
        <f t="shared" si="63"/>
        <v/>
      </c>
      <c r="AZ39" s="101" t="str">
        <f>IFERROR(AY39/100*VLOOKUP(TEXT(A39,"0000"),'Sci11'!$A$3:$N$492,14,FALSE),"")</f>
        <v/>
      </c>
      <c r="BA39" s="100" t="str">
        <f t="shared" si="14"/>
        <v/>
      </c>
      <c r="BB39" s="101" t="str">
        <f>IFERROR(VLOOKUP(BA39,'Criteria Table'!$A$2:$I$102,2,FALSE),"")</f>
        <v/>
      </c>
      <c r="BC39" s="101">
        <f t="shared" si="15"/>
        <v>0</v>
      </c>
      <c r="BD39" s="82">
        <f>IFERROR(VLOOKUP(A39,ATTx11!$A$2:$N$500,4,FALSE),"")</f>
        <v>95.52</v>
      </c>
      <c r="BE39" s="95">
        <f t="shared" si="16"/>
        <v>0.5</v>
      </c>
      <c r="BF39" s="96">
        <f t="shared" si="17"/>
        <v>96.02</v>
      </c>
      <c r="BG39" s="70">
        <f>IFERROR(VLOOKUP(A39,ATTx11!$A$2:$N$500,11,FALSE),"")</f>
        <v>0</v>
      </c>
      <c r="BH39" s="95">
        <f t="shared" si="18"/>
        <v>0</v>
      </c>
      <c r="BI39" s="70">
        <f>IFERROR(VLOOKUP(A39,ATTx11!$A$2:$N$500,12,FALSE),"")</f>
        <v>0</v>
      </c>
      <c r="BJ39" s="97">
        <f t="shared" si="19"/>
        <v>0</v>
      </c>
      <c r="BK39" s="84">
        <f>IFERROR(VLOOKUP(A39,ATTx11!$A$2:$N$500,7,FALSE),"")</f>
        <v>0</v>
      </c>
      <c r="BL39" s="97">
        <f t="shared" si="20"/>
        <v>0</v>
      </c>
      <c r="BM39" s="84">
        <f>IFERROR(VLOOKUP(A39,ATTx11!$A$2:$N$500,8,FALSE),"")</f>
        <v>0</v>
      </c>
      <c r="BN39" s="95">
        <f t="shared" si="21"/>
        <v>0</v>
      </c>
      <c r="BO39" s="95"/>
      <c r="BP39" s="83" t="str">
        <f>IFERROR(VLOOKUP(TEXT($A39,"0000"),'AYP11'!$B$3379:$AU$3800,17,FALSE),"")</f>
        <v/>
      </c>
      <c r="BQ39" s="75">
        <f>IFERROR(VLOOKUP(BP39,'Criteria Table'!$A$2:$I$102,2,FALSE),0)</f>
        <v>0</v>
      </c>
      <c r="BR39" s="95">
        <f t="shared" si="22"/>
        <v>0</v>
      </c>
      <c r="BS39" s="83" t="str">
        <f>IFERROR(VLOOKUP(TEXT($A39,"0000"),'AYP11'!$B$847:$AU$1268,17,FALSE),"")</f>
        <v/>
      </c>
      <c r="BT39" s="75">
        <f>IFERROR(VLOOKUP(BS39,'Criteria Table'!$A$2:$I$102,2,FALSE),0)</f>
        <v>0</v>
      </c>
      <c r="BU39" s="95">
        <f t="shared" si="23"/>
        <v>0</v>
      </c>
      <c r="BV39" s="83" t="str">
        <f>IFERROR(VLOOKUP(TEXT($A39,"0000"),'AYP11'!$B$2113:$AU$2534,17,FALSE),"")</f>
        <v/>
      </c>
      <c r="BW39" s="75">
        <f>IFERROR(VLOOKUP(BV39,'Criteria Table'!$A$2:$I$102,2,FALSE),0)</f>
        <v>0</v>
      </c>
      <c r="BX39" s="95">
        <f t="shared" si="24"/>
        <v>0</v>
      </c>
      <c r="BY39" s="83" t="str">
        <f>IFERROR(VLOOKUP(TEXT($A39,"0000"),'AYP11'!$B$425:$AU$846,17,FALSE),"")</f>
        <v/>
      </c>
      <c r="BZ39" s="75">
        <f>IFERROR(VLOOKUP(BY39,'Criteria Table'!$A$2:$I$102,2,FALSE),0)</f>
        <v>0</v>
      </c>
      <c r="CA39" s="95">
        <f t="shared" si="25"/>
        <v>0</v>
      </c>
      <c r="CB39" s="83" t="str">
        <f>IFERROR(VLOOKUP(TEXT($A39,"0000"),'AYP11'!$B$3:$AU$424,17,FALSE),"")</f>
        <v/>
      </c>
      <c r="CC39" s="95">
        <f>IFERROR(VLOOKUP(CB39,'Criteria Table'!$A$2:$I$102,2,FALSE),0)</f>
        <v>0</v>
      </c>
      <c r="CD39" s="95">
        <f t="shared" si="26"/>
        <v>0</v>
      </c>
      <c r="CE39" s="83" t="str">
        <f>IFERROR(VLOOKUP(TEXT($A39,"0000"),'AYP11'!$B$1269:$AU$1690,17,FALSE),"")</f>
        <v/>
      </c>
      <c r="CF39" s="95">
        <f>IFERROR(VLOOKUP(CE39,'Criteria Table'!$A$2:$I$102,2,FALSE),0)</f>
        <v>0</v>
      </c>
      <c r="CG39" s="95">
        <f t="shared" si="27"/>
        <v>0</v>
      </c>
      <c r="CH39" s="83" t="str">
        <f>IFERROR(VLOOKUP(TEXT($A39,"0000"),'AYP11'!$B$1691:$AU$2112,17,FALSE),"")</f>
        <v/>
      </c>
      <c r="CI39" s="95">
        <f>IFERROR(VLOOKUP(CH39,'Criteria Table'!$A$2:$I$102,2,FALSE),0)</f>
        <v>0</v>
      </c>
      <c r="CJ39" s="95">
        <f t="shared" si="28"/>
        <v>0</v>
      </c>
      <c r="CK39" s="83" t="str">
        <f>IFERROR(VLOOKUP(TEXT($A39,"0000"),'AYP11'!$B$2535:$AU$2956,17,FALSE),"")</f>
        <v/>
      </c>
      <c r="CL39" s="95">
        <f>IFERROR(VLOOKUP(CK39,'Criteria Table'!$A$2:$I$102,2,FALSE),0)</f>
        <v>0</v>
      </c>
      <c r="CM39" s="95">
        <f t="shared" si="29"/>
        <v>0</v>
      </c>
      <c r="CN39" s="76" t="str">
        <f>IFERROR(VLOOKUP(TEXT($A39,"0000"),'AYP11'!$B$3379:$AU$3800,23,FALSE),"")</f>
        <v/>
      </c>
      <c r="CO39" s="95">
        <f>IFERROR(VLOOKUP(CN39,'Criteria Table'!$A$2:$I$102,2,FALSE),0)</f>
        <v>0</v>
      </c>
      <c r="CP39" s="95">
        <f t="shared" si="30"/>
        <v>0</v>
      </c>
      <c r="CQ39" s="76" t="str">
        <f>IFERROR(VLOOKUP(TEXT($A39,"0000"),'AYP11'!$B$847:$AU$1268,23,FALSE),"")</f>
        <v/>
      </c>
      <c r="CR39" s="95">
        <f>IFERROR(VLOOKUP(CQ39,'Criteria Table'!$A$2:$I$102,2,FALSE),0)</f>
        <v>0</v>
      </c>
      <c r="CS39" s="95">
        <f t="shared" si="31"/>
        <v>0</v>
      </c>
      <c r="CT39" s="76" t="str">
        <f>IFERROR(VLOOKUP(TEXT($A39,"0000"),'AYP11'!$B$2113:$AU$2534,23,FALSE),"")</f>
        <v/>
      </c>
      <c r="CU39" s="95">
        <f>IFERROR(VLOOKUP(CT39,'Criteria Table'!$A$2:$I$102,2,FALSE),0)</f>
        <v>0</v>
      </c>
      <c r="CV39" s="95">
        <f t="shared" si="32"/>
        <v>0</v>
      </c>
      <c r="CW39" s="76" t="str">
        <f>IFERROR(VLOOKUP(TEXT($A39,"0000"),'AYP11'!$B$425:$AU$846,23,FALSE),"")</f>
        <v/>
      </c>
      <c r="CX39" s="95">
        <f>IFERROR(VLOOKUP(CW39,'Criteria Table'!$A$2:$I$102,2,FALSE),0)</f>
        <v>0</v>
      </c>
      <c r="CY39" s="95">
        <f t="shared" si="33"/>
        <v>0</v>
      </c>
      <c r="CZ39" s="76" t="str">
        <f>IFERROR(VLOOKUP(TEXT($A39,"0000"),'AYP11'!$B$3:$AU$424,23,FALSE),"")</f>
        <v/>
      </c>
      <c r="DA39" s="95">
        <f>IFERROR(VLOOKUP(CZ39,'Criteria Table'!$A$2:$I$102,2,FALSE),0)</f>
        <v>0</v>
      </c>
      <c r="DB39" s="95">
        <f t="shared" si="34"/>
        <v>0</v>
      </c>
      <c r="DC39" s="76" t="str">
        <f>IFERROR(VLOOKUP(TEXT($A39,"0000"),'AYP11'!$B$1269:$AU$1690,23,FALSE),"")</f>
        <v/>
      </c>
      <c r="DD39" s="95">
        <f>IFERROR(VLOOKUP(DC39,'Criteria Table'!$A$2:$I$102,2,FALSE),0)</f>
        <v>0</v>
      </c>
      <c r="DE39" s="95">
        <f t="shared" si="35"/>
        <v>0</v>
      </c>
      <c r="DF39" s="76" t="str">
        <f>IFERROR(VLOOKUP(TEXT($A39,"0000"),'AYP11'!$B$1691:$AU$2112,23,FALSE),"")</f>
        <v/>
      </c>
      <c r="DG39" s="95">
        <f>IFERROR(VLOOKUP(DF39,'Criteria Table'!$A$2:$I$102,2,FALSE),0)</f>
        <v>0</v>
      </c>
      <c r="DH39" s="95">
        <f t="shared" si="36"/>
        <v>0</v>
      </c>
      <c r="DI39" s="76" t="str">
        <f>IFERROR(VLOOKUP(TEXT($A39,"0000"),'AYP11'!$B$2535:$AU$2956,23,FALSE),"")</f>
        <v/>
      </c>
      <c r="DJ39" s="95">
        <f>IFERROR(VLOOKUP(DI39,'Criteria Table'!$A$2:$I$102,2,FALSE),0)</f>
        <v>0</v>
      </c>
      <c r="DK39" s="95">
        <f t="shared" si="37"/>
        <v>0</v>
      </c>
      <c r="DL39" s="91" t="str">
        <f>IFERROR(VLOOKUP(TEXT($A39,"0000"),'AYP11'!$B$3379:$AU$3800,11,FALSE),"")</f>
        <v/>
      </c>
      <c r="DM39" s="95">
        <f t="shared" si="38"/>
        <v>0</v>
      </c>
      <c r="DN39" s="95">
        <f t="shared" si="39"/>
        <v>0</v>
      </c>
      <c r="DO39" s="91" t="str">
        <f>IFERROR(VLOOKUP(TEXT($A39,"0000"),'AYP11'!$B$847:$AU$1268,11,FALSE),"")</f>
        <v/>
      </c>
      <c r="DP39" s="95">
        <f t="shared" si="40"/>
        <v>0</v>
      </c>
      <c r="DQ39" s="95">
        <f t="shared" si="41"/>
        <v>0</v>
      </c>
      <c r="DR39" s="91" t="str">
        <f>IFERROR(VLOOKUP(TEXT($A39,"0000"),'AYP11'!$B$2113:$AU$2534,11,FALSE),"")</f>
        <v/>
      </c>
      <c r="DS39" s="95">
        <f t="shared" si="42"/>
        <v>0</v>
      </c>
      <c r="DT39" s="95">
        <f t="shared" si="43"/>
        <v>0</v>
      </c>
      <c r="DU39" s="91" t="str">
        <f>IFERROR(VLOOKUP(TEXT($A39,"0000"),'AYP11'!$B$425:$AU$846,11,FALSE),"")</f>
        <v/>
      </c>
      <c r="DV39" s="95">
        <f t="shared" si="44"/>
        <v>0</v>
      </c>
      <c r="DW39" s="95">
        <f t="shared" si="45"/>
        <v>0</v>
      </c>
      <c r="DX39" s="91" t="str">
        <f>IFERROR(VLOOKUP(TEXT($A39,"0000"),'AYP11'!$B$3:$AU$424,11,FALSE),"")</f>
        <v/>
      </c>
      <c r="DY39" s="95">
        <f t="shared" si="46"/>
        <v>0</v>
      </c>
      <c r="DZ39" s="95">
        <f t="shared" si="47"/>
        <v>0</v>
      </c>
      <c r="EA39" s="91" t="str">
        <f>IFERROR(VLOOKUP(TEXT($A39,"0000"),'AYP11'!$B$1269:$AU$1690,11,FALSE),"")</f>
        <v/>
      </c>
      <c r="EB39" s="95">
        <f t="shared" si="48"/>
        <v>0</v>
      </c>
      <c r="EC39" s="95">
        <f t="shared" si="49"/>
        <v>0</v>
      </c>
      <c r="ED39" s="91" t="str">
        <f>IFERROR(VLOOKUP(TEXT($A39,"0000"),'AYP11'!$B$1691:$AU$2112,11,FALSE),"")</f>
        <v/>
      </c>
      <c r="EE39" s="95">
        <f t="shared" si="50"/>
        <v>0</v>
      </c>
      <c r="EF39" s="95">
        <f t="shared" si="51"/>
        <v>0</v>
      </c>
      <c r="EG39" s="91" t="str">
        <f>IFERROR(VLOOKUP(TEXT($A39,"0000"),'AYP11'!$B$2535:$AU$2956,11,FALSE),"")</f>
        <v/>
      </c>
      <c r="EH39" s="95">
        <f t="shared" si="52"/>
        <v>0</v>
      </c>
      <c r="EI39" s="95">
        <f t="shared" si="53"/>
        <v>0</v>
      </c>
    </row>
    <row r="40" spans="1:147" x14ac:dyDescent="0.25">
      <c r="A40" s="248">
        <v>441</v>
      </c>
      <c r="B40" s="291">
        <f t="shared" si="0"/>
        <v>32.038834951456316</v>
      </c>
      <c r="C40" s="50">
        <f>IFERROR(VLOOKUP(TEXT($A40,"0000"),'R-M11'!$A$2:$AA$500,4,FALSE),0)</f>
        <v>66</v>
      </c>
      <c r="D40" s="291">
        <f t="shared" si="1"/>
        <v>44.660194174757287</v>
      </c>
      <c r="E40" s="98">
        <f>IFERROR(SUM(VLOOKUP(TEXT($A40,"0000"),'R-M11'!$A$2:$AA$500,5,FALSE),VLOOKUP(TEXT($A40,"0000"),'R-M11'!$A$2:$AA$500,6,FALSE)),0)</f>
        <v>92</v>
      </c>
      <c r="F40" s="58">
        <f>IFERROR(VLOOKUP(TEXT($A40,"0000"),'R-M11'!$A$2:$AA$500,14,FALSE),0)</f>
        <v>206</v>
      </c>
      <c r="G40" s="230">
        <f t="shared" si="54"/>
        <v>33.648834951456315</v>
      </c>
      <c r="H40" s="97">
        <f t="shared" si="2"/>
        <v>69.316600000000008</v>
      </c>
      <c r="I40" s="230">
        <f t="shared" si="55"/>
        <v>45.350194174757284</v>
      </c>
      <c r="J40" s="97">
        <f t="shared" si="3"/>
        <v>93.421400000000006</v>
      </c>
      <c r="K40" s="230">
        <f t="shared" si="4"/>
        <v>77</v>
      </c>
      <c r="L40" s="121">
        <f>IFERROR(VLOOKUP(K40,'Criteria Table'!$A$2:$I$102,2,FALSE),"")</f>
        <v>2.3000000000000003</v>
      </c>
      <c r="M40" s="230">
        <f t="shared" si="5"/>
        <v>78.9990291262136</v>
      </c>
      <c r="N40" s="286">
        <f t="shared" si="6"/>
        <v>37.378640776699029</v>
      </c>
      <c r="O40" s="50">
        <f>IFERROR(VLOOKUP(TEXT($A40,"0000"),'R-M11'!$A$2:$AA$500,17,FALSE),"")</f>
        <v>77</v>
      </c>
      <c r="P40" s="286">
        <f t="shared" si="7"/>
        <v>42.23300970873786</v>
      </c>
      <c r="Q40" s="98">
        <f>IFERROR(SUM(VLOOKUP(TEXT($A40,"0000"),'R-M11'!$A$2:$AA$500,18,FALSE),VLOOKUP(TEXT($A40,"0000"),'R-M11'!$A$2:$AA$500,19,FALSE)),0)</f>
        <v>87</v>
      </c>
      <c r="R40" s="69">
        <f>IFERROR(VLOOKUP(TEXT($A40,"0000"),'R-M11'!$A$2:$AA$500,27,FALSE),0)</f>
        <v>206</v>
      </c>
      <c r="S40" s="121">
        <f t="shared" si="56"/>
        <v>38.778640776699028</v>
      </c>
      <c r="T40" s="70">
        <f t="shared" si="8"/>
        <v>79.884</v>
      </c>
      <c r="U40" s="121">
        <f t="shared" si="57"/>
        <v>42.833009708737862</v>
      </c>
      <c r="V40" s="70">
        <f t="shared" si="9"/>
        <v>88.23599999999999</v>
      </c>
      <c r="W40" s="121">
        <f t="shared" si="10"/>
        <v>80</v>
      </c>
      <c r="X40" s="124">
        <f>IFERROR(VLOOKUP(W40,'Criteria Table'!$A$2:$I$102,2,FALSE),"")</f>
        <v>2</v>
      </c>
      <c r="Y40" s="121">
        <f t="shared" si="11"/>
        <v>81.611650485436883</v>
      </c>
      <c r="Z40" s="92">
        <f>IFERROR(IF(VLOOKUP(A40,'SG11'!$A$3:$AI$500,18,FALSE)="","NA",VLOOKUP(A40,'SG11'!$A$3:$AI$500,18,FALSE)),"")</f>
        <v>44</v>
      </c>
      <c r="AA40" s="75">
        <f>IFERROR(VLOOKUP(Z40,'Criteria Table'!$A$2:$I$102,6,FALSE),"NA")</f>
        <v>10</v>
      </c>
      <c r="AB40" s="95">
        <f t="shared" si="58"/>
        <v>54</v>
      </c>
      <c r="AC40" s="84">
        <f>IFERROR(IF(VLOOKUP(A40,'SG11'!$A$3:$AI$500,19,FALSE)="","NA",VLOOKUP(A40,'SG11'!$A$3:$AI$500,19,FALSE)),"")</f>
        <v>49</v>
      </c>
      <c r="AD40" s="75">
        <f>IFERROR(VLOOKUP(AC40,'Criteria Table'!$A$2:$I$102,6,FALSE),"NA")</f>
        <v>10</v>
      </c>
      <c r="AE40" s="95">
        <f t="shared" si="59"/>
        <v>59</v>
      </c>
      <c r="AF40" s="92">
        <f>IFERROR(IF(VLOOKUP(A40,'SG11'!$A$3:$AI$500,20,FALSE)="","NA",VLOOKUP(A40,'SG11'!$A$3:$AI$500,20,FALSE)),"")</f>
        <v>64</v>
      </c>
      <c r="AG40" s="75">
        <f>IFERROR(VLOOKUP(AF40,'Criteria Table'!$A$2:$I$102,6,FALSE),"NA")</f>
        <v>5</v>
      </c>
      <c r="AH40" s="95">
        <f t="shared" si="60"/>
        <v>69</v>
      </c>
      <c r="AI40" s="84">
        <f>IFERROR(IF(VLOOKUP(A40,'SG11'!$A$3:$AI$500,21,FALSE)="","NA",VLOOKUP(A40,'SG11'!$A$3:$AI$500,21,FALSE)),"")</f>
        <v>61</v>
      </c>
      <c r="AJ40" s="75">
        <f>IFERROR(VLOOKUP(AI40,'Criteria Table'!$A$2:$I$102,6,FALSE),"NA")</f>
        <v>5</v>
      </c>
      <c r="AK40" s="95">
        <f t="shared" si="61"/>
        <v>66</v>
      </c>
      <c r="AL40" s="99">
        <f>IFERROR(VLOOKUP(TEXT(A40,"0000"),'W11'!$A$1:$E$500,4,FALSE)/AP40*100,"")</f>
        <v>100</v>
      </c>
      <c r="AM40" s="97">
        <f>IFERROR(VLOOKUP(TEXT(A40,"0000"),'W11'!$A$1:$E$500,4,FALSE),"")</f>
        <v>75</v>
      </c>
      <c r="AN40" s="99">
        <f t="shared" si="12"/>
        <v>100</v>
      </c>
      <c r="AO40" s="97">
        <f t="shared" si="13"/>
        <v>75</v>
      </c>
      <c r="AP40" s="99">
        <f>IFERROR(VLOOKUP(TEXT(A40,"0000"),'W11'!$A$1:$E$500,5,FALSE),"")</f>
        <v>75</v>
      </c>
      <c r="AQ40" s="97">
        <f>IFERROR(VLOOKUP(ROUND(AL40,0),'Criteria Table'!$A$2:$I$102,4,FALSE),0)</f>
        <v>0</v>
      </c>
      <c r="AR40" s="128"/>
      <c r="AS40" s="95"/>
      <c r="AT40" s="95"/>
      <c r="AU40" s="100">
        <f>IFERROR(VLOOKUP(TEXT(A40,"0000"),'Sci11'!$A$3:$N$492,4,FALSE)/VLOOKUP(TEXT(A40,"0000"),'Sci11'!$A$3:$N$492,14,FALSE)*100,"")</f>
        <v>34.920634920634917</v>
      </c>
      <c r="AV40" s="101">
        <f>SUM(VLOOKUP(TEXT(A40,"0000"),'Sci11'!$A$3:$N$492,5,FALSE),VLOOKUP(TEXT(A40,"0000"),'Sci11'!$A$3:$N$492,6,FALSE))/VLOOKUP(TEXT(A40,"0000"),'Sci11'!$A$3:$N$492,14,FALSE)*100</f>
        <v>19.047619047619047</v>
      </c>
      <c r="AW40" s="100">
        <f t="shared" si="62"/>
        <v>38.140634920634916</v>
      </c>
      <c r="AX40" s="101">
        <f>IFERROR(AW40/100*VLOOKUP(TEXT(A40,"0000"),'Sci11'!$A$3:$N$492,14,FALSE),"")</f>
        <v>24.028599999999997</v>
      </c>
      <c r="AY40" s="100">
        <f t="shared" si="63"/>
        <v>20.427619047619046</v>
      </c>
      <c r="AZ40" s="101">
        <f>IFERROR(AY40/100*VLOOKUP(TEXT(A40,"0000"),'Sci11'!$A$3:$N$492,14,FALSE),"")</f>
        <v>12.869400000000001</v>
      </c>
      <c r="BA40" s="100">
        <f t="shared" si="14"/>
        <v>54</v>
      </c>
      <c r="BB40" s="101">
        <f>IFERROR(VLOOKUP(BA40,'Criteria Table'!$A$2:$I$102,2,FALSE),"")</f>
        <v>4.6000000000000005</v>
      </c>
      <c r="BC40" s="101">
        <f t="shared" si="15"/>
        <v>58.6</v>
      </c>
      <c r="BD40" s="82">
        <f>IFERROR(VLOOKUP(A40,ATTx11!$A$2:$N$500,4,FALSE),"")</f>
        <v>95.61</v>
      </c>
      <c r="BE40" s="95">
        <f t="shared" si="16"/>
        <v>0.5</v>
      </c>
      <c r="BF40" s="96">
        <f t="shared" si="17"/>
        <v>96.11</v>
      </c>
      <c r="BG40" s="70">
        <f>IFERROR(VLOOKUP(A40,ATTx11!$A$2:$N$500,11,FALSE),"")</f>
        <v>0</v>
      </c>
      <c r="BH40" s="95">
        <f t="shared" si="18"/>
        <v>0</v>
      </c>
      <c r="BI40" s="70">
        <f>IFERROR(VLOOKUP(A40,ATTx11!$A$2:$N$500,12,FALSE),"")</f>
        <v>1</v>
      </c>
      <c r="BJ40" s="97">
        <f t="shared" si="19"/>
        <v>0.9</v>
      </c>
      <c r="BK40" s="84">
        <f>IFERROR(VLOOKUP(A40,ATTx11!$A$2:$N$500,7,FALSE),"")</f>
        <v>0</v>
      </c>
      <c r="BL40" s="97">
        <f t="shared" si="20"/>
        <v>0</v>
      </c>
      <c r="BM40" s="84">
        <f>IFERROR(VLOOKUP(A40,ATTx11!$A$2:$N$500,8,FALSE),"")</f>
        <v>1</v>
      </c>
      <c r="BN40" s="95">
        <f t="shared" si="21"/>
        <v>0.9</v>
      </c>
      <c r="BO40" s="95"/>
      <c r="BP40" s="83">
        <f>IFERROR(VLOOKUP(TEXT($A40,"0000"),'AYP11'!$B$3379:$AU$3800,17,FALSE),"")</f>
        <v>0</v>
      </c>
      <c r="BQ40" s="75">
        <f>IFERROR(VLOOKUP(BP40,'Criteria Table'!$A$2:$I$102,2,FALSE),0)</f>
        <v>10</v>
      </c>
      <c r="BR40" s="95">
        <f t="shared" si="22"/>
        <v>10</v>
      </c>
      <c r="BS40" s="83">
        <f>IFERROR(VLOOKUP(TEXT($A40,"0000"),'AYP11'!$B$847:$AU$1268,17,FALSE),"")</f>
        <v>0</v>
      </c>
      <c r="BT40" s="75">
        <f>IFERROR(VLOOKUP(BS40,'Criteria Table'!$A$2:$I$102,2,FALSE),0)</f>
        <v>10</v>
      </c>
      <c r="BU40" s="95">
        <f t="shared" si="23"/>
        <v>10</v>
      </c>
      <c r="BV40" s="83">
        <f>IFERROR(VLOOKUP(TEXT($A40,"0000"),'AYP11'!$B$2113:$AU$2534,17,FALSE),"")</f>
        <v>75</v>
      </c>
      <c r="BW40" s="75">
        <f>IFERROR(VLOOKUP(BV40,'Criteria Table'!$A$2:$I$102,2,FALSE),0)</f>
        <v>2.5</v>
      </c>
      <c r="BX40" s="95">
        <f t="shared" si="24"/>
        <v>78</v>
      </c>
      <c r="BY40" s="83">
        <f>IFERROR(VLOOKUP(TEXT($A40,"0000"),'AYP11'!$B$425:$AU$846,17,FALSE),"")</f>
        <v>0</v>
      </c>
      <c r="BZ40" s="75">
        <f>IFERROR(VLOOKUP(BY40,'Criteria Table'!$A$2:$I$102,2,FALSE),0)</f>
        <v>10</v>
      </c>
      <c r="CA40" s="95">
        <f t="shared" si="25"/>
        <v>10</v>
      </c>
      <c r="CB40" s="83">
        <f>IFERROR(VLOOKUP(TEXT($A40,"0000"),'AYP11'!$B$3:$AU$424,17,FALSE),"")</f>
        <v>0</v>
      </c>
      <c r="CC40" s="95">
        <f>IFERROR(VLOOKUP(CB40,'Criteria Table'!$A$2:$I$102,2,FALSE),0)</f>
        <v>10</v>
      </c>
      <c r="CD40" s="95">
        <f t="shared" si="26"/>
        <v>10</v>
      </c>
      <c r="CE40" s="83">
        <f>IFERROR(VLOOKUP(TEXT($A40,"0000"),'AYP11'!$B$1269:$AU$1690,17,FALSE),"")</f>
        <v>74</v>
      </c>
      <c r="CF40" s="95">
        <f>IFERROR(VLOOKUP(CE40,'Criteria Table'!$A$2:$I$102,2,FALSE),0)</f>
        <v>2.6</v>
      </c>
      <c r="CG40" s="95">
        <f t="shared" si="27"/>
        <v>77</v>
      </c>
      <c r="CH40" s="83">
        <f>IFERROR(VLOOKUP(TEXT($A40,"0000"),'AYP11'!$B$1691:$AU$2112,17,FALSE),"")</f>
        <v>73</v>
      </c>
      <c r="CI40" s="95">
        <f>IFERROR(VLOOKUP(CH40,'Criteria Table'!$A$2:$I$102,2,FALSE),0)</f>
        <v>2.7</v>
      </c>
      <c r="CJ40" s="95">
        <f t="shared" si="28"/>
        <v>76</v>
      </c>
      <c r="CK40" s="83">
        <f>IFERROR(VLOOKUP(TEXT($A40,"0000"),'AYP11'!$B$2535:$AU$2956,17,FALSE),"")</f>
        <v>50</v>
      </c>
      <c r="CL40" s="95">
        <f>IFERROR(VLOOKUP(CK40,'Criteria Table'!$A$2:$I$102,2,FALSE),0)</f>
        <v>5</v>
      </c>
      <c r="CM40" s="95">
        <f t="shared" si="29"/>
        <v>55</v>
      </c>
      <c r="CN40" s="76">
        <f>IFERROR(VLOOKUP(TEXT($A40,"0000"),'AYP11'!$B$3379:$AU$3800,23,FALSE),"")</f>
        <v>0</v>
      </c>
      <c r="CO40" s="95">
        <f>IFERROR(VLOOKUP(CN40,'Criteria Table'!$A$2:$I$102,2,FALSE),0)</f>
        <v>10</v>
      </c>
      <c r="CP40" s="95">
        <f t="shared" si="30"/>
        <v>10</v>
      </c>
      <c r="CQ40" s="76">
        <f>IFERROR(VLOOKUP(TEXT($A40,"0000"),'AYP11'!$B$847:$AU$1268,23,FALSE),"")</f>
        <v>0</v>
      </c>
      <c r="CR40" s="95">
        <f>IFERROR(VLOOKUP(CQ40,'Criteria Table'!$A$2:$I$102,2,FALSE),0)</f>
        <v>10</v>
      </c>
      <c r="CS40" s="95">
        <f t="shared" si="31"/>
        <v>10</v>
      </c>
      <c r="CT40" s="76">
        <f>IFERROR(VLOOKUP(TEXT($A40,"0000"),'AYP11'!$B$2113:$AU$2534,23,FALSE),"")</f>
        <v>75</v>
      </c>
      <c r="CU40" s="95">
        <f>IFERROR(VLOOKUP(CT40,'Criteria Table'!$A$2:$I$102,2,FALSE),0)</f>
        <v>2.5</v>
      </c>
      <c r="CV40" s="95">
        <f t="shared" si="32"/>
        <v>78</v>
      </c>
      <c r="CW40" s="76">
        <f>IFERROR(VLOOKUP(TEXT($A40,"0000"),'AYP11'!$B$425:$AU$846,23,FALSE),"")</f>
        <v>0</v>
      </c>
      <c r="CX40" s="95">
        <f>IFERROR(VLOOKUP(CW40,'Criteria Table'!$A$2:$I$102,2,FALSE),0)</f>
        <v>10</v>
      </c>
      <c r="CY40" s="95">
        <f t="shared" si="33"/>
        <v>10</v>
      </c>
      <c r="CZ40" s="76">
        <f>IFERROR(VLOOKUP(TEXT($A40,"0000"),'AYP11'!$B$3:$AU$424,23,FALSE),"")</f>
        <v>0</v>
      </c>
      <c r="DA40" s="95">
        <f>IFERROR(VLOOKUP(CZ40,'Criteria Table'!$A$2:$I$102,2,FALSE),0)</f>
        <v>10</v>
      </c>
      <c r="DB40" s="95">
        <f t="shared" si="34"/>
        <v>10</v>
      </c>
      <c r="DC40" s="76">
        <f>IFERROR(VLOOKUP(TEXT($A40,"0000"),'AYP11'!$B$1269:$AU$1690,23,FALSE),"")</f>
        <v>74</v>
      </c>
      <c r="DD40" s="95">
        <f>IFERROR(VLOOKUP(DC40,'Criteria Table'!$A$2:$I$102,2,FALSE),0)</f>
        <v>2.6</v>
      </c>
      <c r="DE40" s="95">
        <f t="shared" si="35"/>
        <v>77</v>
      </c>
      <c r="DF40" s="76">
        <f>IFERROR(VLOOKUP(TEXT($A40,"0000"),'AYP11'!$B$1691:$AU$2112,23,FALSE),"")</f>
        <v>67</v>
      </c>
      <c r="DG40" s="95">
        <f>IFERROR(VLOOKUP(DF40,'Criteria Table'!$A$2:$I$102,2,FALSE),0)</f>
        <v>3.3000000000000003</v>
      </c>
      <c r="DH40" s="95">
        <f t="shared" si="36"/>
        <v>70</v>
      </c>
      <c r="DI40" s="76">
        <f>IFERROR(VLOOKUP(TEXT($A40,"0000"),'AYP11'!$B$2535:$AU$2956,23,FALSE),"")</f>
        <v>54</v>
      </c>
      <c r="DJ40" s="95">
        <f>IFERROR(VLOOKUP(DI40,'Criteria Table'!$A$2:$I$102,2,FALSE),0)</f>
        <v>4.6000000000000005</v>
      </c>
      <c r="DK40" s="95">
        <f t="shared" si="37"/>
        <v>59</v>
      </c>
      <c r="DL40" s="91">
        <f>IFERROR(VLOOKUP(TEXT($A40,"0000"),'AYP11'!$B$3379:$AU$3800,11,FALSE),"")</f>
        <v>0</v>
      </c>
      <c r="DM40" s="95">
        <f t="shared" si="38"/>
        <v>1</v>
      </c>
      <c r="DN40" s="95" t="str">
        <f t="shared" si="39"/>
        <v/>
      </c>
      <c r="DO40" s="91">
        <f>IFERROR(VLOOKUP(TEXT($A40,"0000"),'AYP11'!$B$847:$AU$1268,11,FALSE),"")</f>
        <v>0</v>
      </c>
      <c r="DP40" s="95">
        <f t="shared" si="40"/>
        <v>1</v>
      </c>
      <c r="DQ40" s="95" t="str">
        <f t="shared" si="41"/>
        <v/>
      </c>
      <c r="DR40" s="91">
        <f>IFERROR(VLOOKUP(TEXT($A40,"0000"),'AYP11'!$B$2113:$AU$2534,11,FALSE),"")</f>
        <v>0</v>
      </c>
      <c r="DS40" s="95">
        <f t="shared" si="42"/>
        <v>1</v>
      </c>
      <c r="DT40" s="95" t="str">
        <f t="shared" si="43"/>
        <v/>
      </c>
      <c r="DU40" s="91">
        <f>IFERROR(VLOOKUP(TEXT($A40,"0000"),'AYP11'!$B$425:$AU$846,11,FALSE),"")</f>
        <v>0</v>
      </c>
      <c r="DV40" s="95">
        <f t="shared" si="44"/>
        <v>1</v>
      </c>
      <c r="DW40" s="95" t="str">
        <f t="shared" si="45"/>
        <v/>
      </c>
      <c r="DX40" s="91">
        <f>IFERROR(VLOOKUP(TEXT($A40,"0000"),'AYP11'!$B$3:$AU$424,11,FALSE),"")</f>
        <v>0</v>
      </c>
      <c r="DY40" s="95">
        <f t="shared" si="46"/>
        <v>1</v>
      </c>
      <c r="DZ40" s="95" t="str">
        <f t="shared" si="47"/>
        <v/>
      </c>
      <c r="EA40" s="91">
        <f>IFERROR(VLOOKUP(TEXT($A40,"0000"),'AYP11'!$B$1269:$AU$1690,11,FALSE),"")</f>
        <v>0</v>
      </c>
      <c r="EB40" s="95">
        <f t="shared" si="48"/>
        <v>1</v>
      </c>
      <c r="EC40" s="95" t="str">
        <f t="shared" si="49"/>
        <v/>
      </c>
      <c r="ED40" s="91">
        <f>IFERROR(VLOOKUP(TEXT($A40,"0000"),'AYP11'!$B$1691:$AU$2112,11,FALSE),"")</f>
        <v>0</v>
      </c>
      <c r="EE40" s="95">
        <f t="shared" si="50"/>
        <v>1</v>
      </c>
      <c r="EF40" s="95" t="str">
        <f t="shared" si="51"/>
        <v/>
      </c>
      <c r="EG40" s="91">
        <f>IFERROR(VLOOKUP(TEXT($A40,"0000"),'AYP11'!$B$2535:$AU$2956,11,FALSE),"")</f>
        <v>0</v>
      </c>
      <c r="EH40" s="95">
        <f t="shared" si="52"/>
        <v>1</v>
      </c>
      <c r="EI40" s="95" t="str">
        <f t="shared" si="53"/>
        <v/>
      </c>
      <c r="EP40" s="34">
        <v>34</v>
      </c>
      <c r="EQ40" s="102" t="s">
        <v>1308</v>
      </c>
    </row>
    <row r="41" spans="1:147" x14ac:dyDescent="0.25">
      <c r="A41" s="248">
        <v>451</v>
      </c>
      <c r="B41" s="291">
        <f t="shared" si="0"/>
        <v>35.546038543897218</v>
      </c>
      <c r="C41" s="50">
        <f>IFERROR(VLOOKUP(TEXT($A41,"0000"),'R-M11'!$A$2:$AA$500,4,FALSE),0)</f>
        <v>166</v>
      </c>
      <c r="D41" s="291">
        <f t="shared" si="1"/>
        <v>35.546038543897218</v>
      </c>
      <c r="E41" s="98">
        <f>IFERROR(SUM(VLOOKUP(TEXT($A41,"0000"),'R-M11'!$A$2:$AA$500,5,FALSE),VLOOKUP(TEXT($A41,"0000"),'R-M11'!$A$2:$AA$500,6,FALSE)),0)</f>
        <v>166</v>
      </c>
      <c r="F41" s="58">
        <f>IFERROR(VLOOKUP(TEXT($A41,"0000"),'R-M11'!$A$2:$AA$500,14,FALSE),0)</f>
        <v>467</v>
      </c>
      <c r="G41" s="230">
        <f t="shared" si="54"/>
        <v>37.576038543897219</v>
      </c>
      <c r="H41" s="97">
        <f t="shared" si="2"/>
        <v>175.48009999999999</v>
      </c>
      <c r="I41" s="230">
        <f t="shared" si="55"/>
        <v>36.416038543897216</v>
      </c>
      <c r="J41" s="97">
        <f t="shared" si="3"/>
        <v>170.06290000000001</v>
      </c>
      <c r="K41" s="230">
        <f t="shared" si="4"/>
        <v>71</v>
      </c>
      <c r="L41" s="121">
        <f>IFERROR(VLOOKUP(K41,'Criteria Table'!$A$2:$I$102,2,FALSE),"")</f>
        <v>2.9000000000000004</v>
      </c>
      <c r="M41" s="230">
        <f t="shared" si="5"/>
        <v>73.992077087794428</v>
      </c>
      <c r="N41" s="286">
        <f t="shared" si="6"/>
        <v>30.128205128205128</v>
      </c>
      <c r="O41" s="50">
        <f>IFERROR(VLOOKUP(TEXT($A41,"0000"),'R-M11'!$A$2:$AA$500,17,FALSE),"")</f>
        <v>141</v>
      </c>
      <c r="P41" s="286">
        <f t="shared" si="7"/>
        <v>42.521367521367523</v>
      </c>
      <c r="Q41" s="98">
        <f>IFERROR(SUM(VLOOKUP(TEXT($A41,"0000"),'R-M11'!$A$2:$AA$500,18,FALSE),VLOOKUP(TEXT($A41,"0000"),'R-M11'!$A$2:$AA$500,19,FALSE)),0)</f>
        <v>199</v>
      </c>
      <c r="R41" s="69">
        <f>IFERROR(VLOOKUP(TEXT($A41,"0000"),'R-M11'!$A$2:$AA$500,27,FALSE),0)</f>
        <v>468</v>
      </c>
      <c r="S41" s="121">
        <f t="shared" si="56"/>
        <v>32.018205128205125</v>
      </c>
      <c r="T41" s="70">
        <f t="shared" si="8"/>
        <v>149.84519999999998</v>
      </c>
      <c r="U41" s="121">
        <f t="shared" si="57"/>
        <v>43.331367521367525</v>
      </c>
      <c r="V41" s="70">
        <f t="shared" si="9"/>
        <v>202.79080000000002</v>
      </c>
      <c r="W41" s="121">
        <f t="shared" si="10"/>
        <v>73</v>
      </c>
      <c r="X41" s="124">
        <f>IFERROR(VLOOKUP(W41,'Criteria Table'!$A$2:$I$102,2,FALSE),"")</f>
        <v>2.7</v>
      </c>
      <c r="Y41" s="121">
        <f t="shared" si="11"/>
        <v>75.34957264957265</v>
      </c>
      <c r="Z41" s="92">
        <f>IFERROR(IF(VLOOKUP(A41,'SG11'!$A$3:$AI$500,18,FALSE)="","NA",VLOOKUP(A41,'SG11'!$A$3:$AI$500,18,FALSE)),"")</f>
        <v>65</v>
      </c>
      <c r="AA41" s="75">
        <f>IFERROR(VLOOKUP(Z41,'Criteria Table'!$A$2:$I$102,6,FALSE),"NA")</f>
        <v>5</v>
      </c>
      <c r="AB41" s="95">
        <f t="shared" si="58"/>
        <v>70</v>
      </c>
      <c r="AC41" s="84">
        <f>IFERROR(IF(VLOOKUP(A41,'SG11'!$A$3:$AI$500,19,FALSE)="","NA",VLOOKUP(A41,'SG11'!$A$3:$AI$500,19,FALSE)),"")</f>
        <v>63</v>
      </c>
      <c r="AD41" s="75">
        <f>IFERROR(VLOOKUP(AC41,'Criteria Table'!$A$2:$I$102,6,FALSE),"NA")</f>
        <v>5</v>
      </c>
      <c r="AE41" s="95">
        <f t="shared" si="59"/>
        <v>68</v>
      </c>
      <c r="AF41" s="92">
        <f>IFERROR(IF(VLOOKUP(A41,'SG11'!$A$3:$AI$500,20,FALSE)="","NA",VLOOKUP(A41,'SG11'!$A$3:$AI$500,20,FALSE)),"")</f>
        <v>57</v>
      </c>
      <c r="AG41" s="75">
        <f>IFERROR(VLOOKUP(AF41,'Criteria Table'!$A$2:$I$102,6,FALSE),"NA")</f>
        <v>10</v>
      </c>
      <c r="AH41" s="95">
        <f t="shared" si="60"/>
        <v>67</v>
      </c>
      <c r="AI41" s="84">
        <f>IFERROR(IF(VLOOKUP(A41,'SG11'!$A$3:$AI$500,21,FALSE)="","NA",VLOOKUP(A41,'SG11'!$A$3:$AI$500,21,FALSE)),"")</f>
        <v>54</v>
      </c>
      <c r="AJ41" s="75">
        <f>IFERROR(VLOOKUP(AI41,'Criteria Table'!$A$2:$I$102,6,FALSE),"NA")</f>
        <v>10</v>
      </c>
      <c r="AK41" s="95">
        <f t="shared" si="61"/>
        <v>64</v>
      </c>
      <c r="AL41" s="99">
        <f>IFERROR(VLOOKUP(TEXT(A41,"0000"),'W11'!$A$1:$E$500,4,FALSE)/AP41*100,"")</f>
        <v>98.611111111111114</v>
      </c>
      <c r="AM41" s="97">
        <f>IFERROR(VLOOKUP(TEXT(A41,"0000"),'W11'!$A$1:$E$500,4,FALSE),"")</f>
        <v>142</v>
      </c>
      <c r="AN41" s="99">
        <f t="shared" si="12"/>
        <v>98.611111111111114</v>
      </c>
      <c r="AO41" s="97">
        <f t="shared" si="13"/>
        <v>142</v>
      </c>
      <c r="AP41" s="99">
        <f>IFERROR(VLOOKUP(TEXT(A41,"0000"),'W11'!$A$1:$E$500,5,FALSE),"")</f>
        <v>144</v>
      </c>
      <c r="AQ41" s="97">
        <f>IFERROR(VLOOKUP(ROUND(AL41,0),'Criteria Table'!$A$2:$I$102,4,FALSE),0)</f>
        <v>0</v>
      </c>
      <c r="AR41" s="128"/>
      <c r="AS41" s="95"/>
      <c r="AT41" s="95"/>
      <c r="AU41" s="100">
        <f>IFERROR(VLOOKUP(TEXT(A41,"0000"),'Sci11'!$A$3:$N$492,4,FALSE)/VLOOKUP(TEXT(A41,"0000"),'Sci11'!$A$3:$N$492,14,FALSE)*100,"")</f>
        <v>35.195530726256983</v>
      </c>
      <c r="AV41" s="101">
        <f>SUM(VLOOKUP(TEXT(A41,"0000"),'Sci11'!$A$3:$N$492,5,FALSE),VLOOKUP(TEXT(A41,"0000"),'Sci11'!$A$3:$N$492,6,FALSE))/VLOOKUP(TEXT(A41,"0000"),'Sci11'!$A$3:$N$492,14,FALSE)*100</f>
        <v>17.877094972067038</v>
      </c>
      <c r="AW41" s="100">
        <f t="shared" si="62"/>
        <v>38.485530726256982</v>
      </c>
      <c r="AX41" s="101">
        <f>IFERROR(AW41/100*VLOOKUP(TEXT(A41,"0000"),'Sci11'!$A$3:$N$492,14,FALSE),"")</f>
        <v>68.889099999999999</v>
      </c>
      <c r="AY41" s="100">
        <f t="shared" si="63"/>
        <v>19.287094972067038</v>
      </c>
      <c r="AZ41" s="101">
        <f>IFERROR(AY41/100*VLOOKUP(TEXT(A41,"0000"),'Sci11'!$A$3:$N$492,14,FALSE),"")</f>
        <v>34.523899999999998</v>
      </c>
      <c r="BA41" s="100">
        <f t="shared" si="14"/>
        <v>53</v>
      </c>
      <c r="BB41" s="101">
        <f>IFERROR(VLOOKUP(BA41,'Criteria Table'!$A$2:$I$102,2,FALSE),"")</f>
        <v>4.7</v>
      </c>
      <c r="BC41" s="101">
        <f t="shared" si="15"/>
        <v>57.7</v>
      </c>
      <c r="BD41" s="82">
        <f>IFERROR(VLOOKUP(A41,ATTx11!$A$2:$N$500,4,FALSE),"")</f>
        <v>95.97</v>
      </c>
      <c r="BE41" s="95">
        <f t="shared" si="16"/>
        <v>0.5</v>
      </c>
      <c r="BF41" s="96">
        <f t="shared" si="17"/>
        <v>96.47</v>
      </c>
      <c r="BG41" s="70">
        <f>IFERROR(VLOOKUP(A41,ATTx11!$A$2:$N$500,11,FALSE),"")</f>
        <v>3</v>
      </c>
      <c r="BH41" s="95">
        <f t="shared" si="18"/>
        <v>2.7</v>
      </c>
      <c r="BI41" s="70">
        <f>IFERROR(VLOOKUP(A41,ATTx11!$A$2:$N$500,12,FALSE),"")</f>
        <v>3</v>
      </c>
      <c r="BJ41" s="97">
        <f t="shared" si="19"/>
        <v>2.7</v>
      </c>
      <c r="BK41" s="84">
        <f>IFERROR(VLOOKUP(A41,ATTx11!$A$2:$N$500,7,FALSE),"")</f>
        <v>3</v>
      </c>
      <c r="BL41" s="97">
        <f t="shared" si="20"/>
        <v>2.7</v>
      </c>
      <c r="BM41" s="84">
        <f>IFERROR(VLOOKUP(A41,ATTx11!$A$2:$N$500,8,FALSE),"")</f>
        <v>3</v>
      </c>
      <c r="BN41" s="95">
        <f t="shared" si="21"/>
        <v>2.7</v>
      </c>
      <c r="BO41" s="95"/>
      <c r="BP41" s="83">
        <f>IFERROR(VLOOKUP(TEXT($A41,"0000"),'AYP11'!$B$3379:$AU$3800,17,FALSE),"")</f>
        <v>0</v>
      </c>
      <c r="BQ41" s="75">
        <f>IFERROR(VLOOKUP(BP41,'Criteria Table'!$A$2:$I$102,2,FALSE),0)</f>
        <v>10</v>
      </c>
      <c r="BR41" s="95">
        <f t="shared" si="22"/>
        <v>10</v>
      </c>
      <c r="BS41" s="83">
        <f>IFERROR(VLOOKUP(TEXT($A41,"0000"),'AYP11'!$B$847:$AU$1268,17,FALSE),"")</f>
        <v>0</v>
      </c>
      <c r="BT41" s="75">
        <f>IFERROR(VLOOKUP(BS41,'Criteria Table'!$A$2:$I$102,2,FALSE),0)</f>
        <v>10</v>
      </c>
      <c r="BU41" s="95">
        <f t="shared" si="23"/>
        <v>10</v>
      </c>
      <c r="BV41" s="83">
        <f>IFERROR(VLOOKUP(TEXT($A41,"0000"),'AYP11'!$B$2113:$AU$2534,17,FALSE),"")</f>
        <v>72</v>
      </c>
      <c r="BW41" s="75">
        <f>IFERROR(VLOOKUP(BV41,'Criteria Table'!$A$2:$I$102,2,FALSE),0)</f>
        <v>2.8000000000000003</v>
      </c>
      <c r="BX41" s="95">
        <f t="shared" si="24"/>
        <v>75</v>
      </c>
      <c r="BY41" s="83">
        <f>IFERROR(VLOOKUP(TEXT($A41,"0000"),'AYP11'!$B$425:$AU$846,17,FALSE),"")</f>
        <v>0</v>
      </c>
      <c r="BZ41" s="75">
        <f>IFERROR(VLOOKUP(BY41,'Criteria Table'!$A$2:$I$102,2,FALSE),0)</f>
        <v>10</v>
      </c>
      <c r="CA41" s="95">
        <f t="shared" si="25"/>
        <v>10</v>
      </c>
      <c r="CB41" s="83">
        <f>IFERROR(VLOOKUP(TEXT($A41,"0000"),'AYP11'!$B$3:$AU$424,17,FALSE),"")</f>
        <v>0</v>
      </c>
      <c r="CC41" s="95">
        <f>IFERROR(VLOOKUP(CB41,'Criteria Table'!$A$2:$I$102,2,FALSE),0)</f>
        <v>10</v>
      </c>
      <c r="CD41" s="95">
        <f t="shared" si="26"/>
        <v>10</v>
      </c>
      <c r="CE41" s="83">
        <f>IFERROR(VLOOKUP(TEXT($A41,"0000"),'AYP11'!$B$1269:$AU$1690,17,FALSE),"")</f>
        <v>70</v>
      </c>
      <c r="CF41" s="95">
        <f>IFERROR(VLOOKUP(CE41,'Criteria Table'!$A$2:$I$102,2,FALSE),0)</f>
        <v>3</v>
      </c>
      <c r="CG41" s="95">
        <f t="shared" si="27"/>
        <v>73</v>
      </c>
      <c r="CH41" s="83">
        <f>IFERROR(VLOOKUP(TEXT($A41,"0000"),'AYP11'!$B$1691:$AU$2112,17,FALSE),"")</f>
        <v>60</v>
      </c>
      <c r="CI41" s="95">
        <f>IFERROR(VLOOKUP(CH41,'Criteria Table'!$A$2:$I$102,2,FALSE),0)</f>
        <v>4</v>
      </c>
      <c r="CJ41" s="95">
        <f t="shared" si="28"/>
        <v>64</v>
      </c>
      <c r="CK41" s="83">
        <f>IFERROR(VLOOKUP(TEXT($A41,"0000"),'AYP11'!$B$2535:$AU$2956,17,FALSE),"")</f>
        <v>0</v>
      </c>
      <c r="CL41" s="95">
        <f>IFERROR(VLOOKUP(CK41,'Criteria Table'!$A$2:$I$102,2,FALSE),0)</f>
        <v>10</v>
      </c>
      <c r="CM41" s="95">
        <f t="shared" si="29"/>
        <v>10</v>
      </c>
      <c r="CN41" s="76">
        <f>IFERROR(VLOOKUP(TEXT($A41,"0000"),'AYP11'!$B$3379:$AU$3800,23,FALSE),"")</f>
        <v>0</v>
      </c>
      <c r="CO41" s="95">
        <f>IFERROR(VLOOKUP(CN41,'Criteria Table'!$A$2:$I$102,2,FALSE),0)</f>
        <v>10</v>
      </c>
      <c r="CP41" s="95">
        <f t="shared" si="30"/>
        <v>10</v>
      </c>
      <c r="CQ41" s="76">
        <f>IFERROR(VLOOKUP(TEXT($A41,"0000"),'AYP11'!$B$847:$AU$1268,23,FALSE),"")</f>
        <v>0</v>
      </c>
      <c r="CR41" s="95">
        <f>IFERROR(VLOOKUP(CQ41,'Criteria Table'!$A$2:$I$102,2,FALSE),0)</f>
        <v>10</v>
      </c>
      <c r="CS41" s="95">
        <f t="shared" si="31"/>
        <v>10</v>
      </c>
      <c r="CT41" s="76">
        <f>IFERROR(VLOOKUP(TEXT($A41,"0000"),'AYP11'!$B$2113:$AU$2534,23,FALSE),"")</f>
        <v>74</v>
      </c>
      <c r="CU41" s="95">
        <f>IFERROR(VLOOKUP(CT41,'Criteria Table'!$A$2:$I$102,2,FALSE),0)</f>
        <v>2.6</v>
      </c>
      <c r="CV41" s="95">
        <f t="shared" si="32"/>
        <v>77</v>
      </c>
      <c r="CW41" s="76">
        <f>IFERROR(VLOOKUP(TEXT($A41,"0000"),'AYP11'!$B$425:$AU$846,23,FALSE),"")</f>
        <v>0</v>
      </c>
      <c r="CX41" s="95">
        <f>IFERROR(VLOOKUP(CW41,'Criteria Table'!$A$2:$I$102,2,FALSE),0)</f>
        <v>10</v>
      </c>
      <c r="CY41" s="95">
        <f t="shared" si="33"/>
        <v>10</v>
      </c>
      <c r="CZ41" s="76">
        <f>IFERROR(VLOOKUP(TEXT($A41,"0000"),'AYP11'!$B$3:$AU$424,23,FALSE),"")</f>
        <v>0</v>
      </c>
      <c r="DA41" s="95">
        <f>IFERROR(VLOOKUP(CZ41,'Criteria Table'!$A$2:$I$102,2,FALSE),0)</f>
        <v>10</v>
      </c>
      <c r="DB41" s="95">
        <f t="shared" si="34"/>
        <v>10</v>
      </c>
      <c r="DC41" s="76">
        <f>IFERROR(VLOOKUP(TEXT($A41,"0000"),'AYP11'!$B$1269:$AU$1690,23,FALSE),"")</f>
        <v>72</v>
      </c>
      <c r="DD41" s="95">
        <f>IFERROR(VLOOKUP(DC41,'Criteria Table'!$A$2:$I$102,2,FALSE),0)</f>
        <v>2.8000000000000003</v>
      </c>
      <c r="DE41" s="95">
        <f t="shared" si="35"/>
        <v>75</v>
      </c>
      <c r="DF41" s="76">
        <f>IFERROR(VLOOKUP(TEXT($A41,"0000"),'AYP11'!$B$1691:$AU$2112,23,FALSE),"")</f>
        <v>69</v>
      </c>
      <c r="DG41" s="95">
        <f>IFERROR(VLOOKUP(DF41,'Criteria Table'!$A$2:$I$102,2,FALSE),0)</f>
        <v>3.1</v>
      </c>
      <c r="DH41" s="95">
        <f t="shared" si="36"/>
        <v>72</v>
      </c>
      <c r="DI41" s="76">
        <f>IFERROR(VLOOKUP(TEXT($A41,"0000"),'AYP11'!$B$2535:$AU$2956,23,FALSE),"")</f>
        <v>0</v>
      </c>
      <c r="DJ41" s="95">
        <f>IFERROR(VLOOKUP(DI41,'Criteria Table'!$A$2:$I$102,2,FALSE),0)</f>
        <v>10</v>
      </c>
      <c r="DK41" s="95">
        <f t="shared" si="37"/>
        <v>10</v>
      </c>
      <c r="DL41" s="91">
        <f>IFERROR(VLOOKUP(TEXT($A41,"0000"),'AYP11'!$B$3379:$AU$3800,11,FALSE),"")</f>
        <v>0</v>
      </c>
      <c r="DM41" s="95">
        <f t="shared" si="38"/>
        <v>1</v>
      </c>
      <c r="DN41" s="95" t="str">
        <f t="shared" si="39"/>
        <v/>
      </c>
      <c r="DO41" s="91">
        <f>IFERROR(VLOOKUP(TEXT($A41,"0000"),'AYP11'!$B$847:$AU$1268,11,FALSE),"")</f>
        <v>0</v>
      </c>
      <c r="DP41" s="95">
        <f t="shared" si="40"/>
        <v>1</v>
      </c>
      <c r="DQ41" s="95" t="str">
        <f t="shared" si="41"/>
        <v/>
      </c>
      <c r="DR41" s="91">
        <f>IFERROR(VLOOKUP(TEXT($A41,"0000"),'AYP11'!$B$2113:$AU$2534,11,FALSE),"")</f>
        <v>0</v>
      </c>
      <c r="DS41" s="95">
        <f t="shared" si="42"/>
        <v>1</v>
      </c>
      <c r="DT41" s="95" t="str">
        <f t="shared" si="43"/>
        <v/>
      </c>
      <c r="DU41" s="91">
        <f>IFERROR(VLOOKUP(TEXT($A41,"0000"),'AYP11'!$B$425:$AU$846,11,FALSE),"")</f>
        <v>0</v>
      </c>
      <c r="DV41" s="95">
        <f t="shared" si="44"/>
        <v>1</v>
      </c>
      <c r="DW41" s="95" t="str">
        <f t="shared" si="45"/>
        <v/>
      </c>
      <c r="DX41" s="91">
        <f>IFERROR(VLOOKUP(TEXT($A41,"0000"),'AYP11'!$B$3:$AU$424,11,FALSE),"")</f>
        <v>0</v>
      </c>
      <c r="DY41" s="95">
        <f t="shared" si="46"/>
        <v>1</v>
      </c>
      <c r="DZ41" s="95" t="str">
        <f t="shared" si="47"/>
        <v/>
      </c>
      <c r="EA41" s="91">
        <f>IFERROR(VLOOKUP(TEXT($A41,"0000"),'AYP11'!$B$1269:$AU$1690,11,FALSE),"")</f>
        <v>0</v>
      </c>
      <c r="EB41" s="95">
        <f t="shared" si="48"/>
        <v>1</v>
      </c>
      <c r="EC41" s="95" t="str">
        <f t="shared" si="49"/>
        <v/>
      </c>
      <c r="ED41" s="91">
        <f>IFERROR(VLOOKUP(TEXT($A41,"0000"),'AYP11'!$B$1691:$AU$2112,11,FALSE),"")</f>
        <v>0</v>
      </c>
      <c r="EE41" s="95">
        <f t="shared" si="50"/>
        <v>1</v>
      </c>
      <c r="EF41" s="95" t="str">
        <f t="shared" si="51"/>
        <v/>
      </c>
      <c r="EG41" s="91">
        <f>IFERROR(VLOOKUP(TEXT($A41,"0000"),'AYP11'!$B$2535:$AU$2956,11,FALSE),"")</f>
        <v>0</v>
      </c>
      <c r="EH41" s="95">
        <f t="shared" si="52"/>
        <v>1</v>
      </c>
      <c r="EI41" s="95" t="str">
        <f t="shared" si="53"/>
        <v/>
      </c>
    </row>
    <row r="42" spans="1:147" x14ac:dyDescent="0.25">
      <c r="A42" s="248">
        <v>461</v>
      </c>
      <c r="B42" s="291">
        <f t="shared" si="0"/>
        <v>33.6</v>
      </c>
      <c r="C42" s="50">
        <f>IFERROR(VLOOKUP(TEXT($A42,"0000"),'R-M11'!$A$2:$AA$500,4,FALSE),0)</f>
        <v>126</v>
      </c>
      <c r="D42" s="291">
        <f t="shared" si="1"/>
        <v>20.533333333333335</v>
      </c>
      <c r="E42" s="98">
        <f>IFERROR(SUM(VLOOKUP(TEXT($A42,"0000"),'R-M11'!$A$2:$AA$500,5,FALSE),VLOOKUP(TEXT($A42,"0000"),'R-M11'!$A$2:$AA$500,6,FALSE)),0)</f>
        <v>77</v>
      </c>
      <c r="F42" s="58">
        <f>IFERROR(VLOOKUP(TEXT($A42,"0000"),'R-M11'!$A$2:$AA$500,14,FALSE),0)</f>
        <v>375</v>
      </c>
      <c r="G42" s="230">
        <f t="shared" si="54"/>
        <v>36.82</v>
      </c>
      <c r="H42" s="97">
        <f t="shared" si="2"/>
        <v>138.07500000000002</v>
      </c>
      <c r="I42" s="230">
        <f t="shared" si="55"/>
        <v>21.913333333333334</v>
      </c>
      <c r="J42" s="97">
        <f t="shared" si="3"/>
        <v>82.175000000000011</v>
      </c>
      <c r="K42" s="230">
        <f t="shared" si="4"/>
        <v>54</v>
      </c>
      <c r="L42" s="121">
        <f>IFERROR(VLOOKUP(K42,'Criteria Table'!$A$2:$I$102,2,FALSE),"")</f>
        <v>4.6000000000000005</v>
      </c>
      <c r="M42" s="230">
        <f t="shared" si="5"/>
        <v>58.733333333333334</v>
      </c>
      <c r="N42" s="286">
        <f t="shared" si="6"/>
        <v>37.333333333333336</v>
      </c>
      <c r="O42" s="50">
        <f>IFERROR(VLOOKUP(TEXT($A42,"0000"),'R-M11'!$A$2:$AA$500,17,FALSE),"")</f>
        <v>140</v>
      </c>
      <c r="P42" s="286">
        <f t="shared" si="7"/>
        <v>30.4</v>
      </c>
      <c r="Q42" s="98">
        <f>IFERROR(SUM(VLOOKUP(TEXT($A42,"0000"),'R-M11'!$A$2:$AA$500,18,FALSE),VLOOKUP(TEXT($A42,"0000"),'R-M11'!$A$2:$AA$500,19,FALSE)),0)</f>
        <v>114</v>
      </c>
      <c r="R42" s="69">
        <f>IFERROR(VLOOKUP(TEXT($A42,"0000"),'R-M11'!$A$2:$AA$500,27,FALSE),0)</f>
        <v>375</v>
      </c>
      <c r="S42" s="121">
        <f t="shared" si="56"/>
        <v>39.573333333333338</v>
      </c>
      <c r="T42" s="70">
        <f t="shared" si="8"/>
        <v>148.4</v>
      </c>
      <c r="U42" s="121">
        <f t="shared" si="57"/>
        <v>31.36</v>
      </c>
      <c r="V42" s="70">
        <f t="shared" si="9"/>
        <v>117.6</v>
      </c>
      <c r="W42" s="121">
        <f t="shared" si="10"/>
        <v>68</v>
      </c>
      <c r="X42" s="124">
        <f>IFERROR(VLOOKUP(W42,'Criteria Table'!$A$2:$I$102,2,FALSE),"")</f>
        <v>3.2</v>
      </c>
      <c r="Y42" s="121">
        <f t="shared" si="11"/>
        <v>70.933333333333337</v>
      </c>
      <c r="Z42" s="92">
        <f>IFERROR(IF(VLOOKUP(A42,'SG11'!$A$3:$AI$500,18,FALSE)="","NA",VLOOKUP(A42,'SG11'!$A$3:$AI$500,18,FALSE)),"")</f>
        <v>63</v>
      </c>
      <c r="AA42" s="75">
        <f>IFERROR(VLOOKUP(Z42,'Criteria Table'!$A$2:$I$102,6,FALSE),"NA")</f>
        <v>5</v>
      </c>
      <c r="AB42" s="95">
        <f t="shared" si="58"/>
        <v>68</v>
      </c>
      <c r="AC42" s="84">
        <f>IFERROR(IF(VLOOKUP(A42,'SG11'!$A$3:$AI$500,19,FALSE)="","NA",VLOOKUP(A42,'SG11'!$A$3:$AI$500,19,FALSE)),"")</f>
        <v>76</v>
      </c>
      <c r="AD42" s="75">
        <f>IFERROR(VLOOKUP(AC42,'Criteria Table'!$A$2:$I$102,6,FALSE),"NA")</f>
        <v>5</v>
      </c>
      <c r="AE42" s="95">
        <f t="shared" si="59"/>
        <v>81</v>
      </c>
      <c r="AF42" s="92">
        <f>IFERROR(IF(VLOOKUP(A42,'SG11'!$A$3:$AI$500,20,FALSE)="","NA",VLOOKUP(A42,'SG11'!$A$3:$AI$500,20,FALSE)),"")</f>
        <v>56</v>
      </c>
      <c r="AG42" s="75">
        <f>IFERROR(VLOOKUP(AF42,'Criteria Table'!$A$2:$I$102,6,FALSE),"NA")</f>
        <v>10</v>
      </c>
      <c r="AH42" s="95">
        <f t="shared" si="60"/>
        <v>66</v>
      </c>
      <c r="AI42" s="84">
        <f>IFERROR(IF(VLOOKUP(A42,'SG11'!$A$3:$AI$500,21,FALSE)="","NA",VLOOKUP(A42,'SG11'!$A$3:$AI$500,21,FALSE)),"")</f>
        <v>67</v>
      </c>
      <c r="AJ42" s="75">
        <f>IFERROR(VLOOKUP(AI42,'Criteria Table'!$A$2:$I$102,6,FALSE),"NA")</f>
        <v>5</v>
      </c>
      <c r="AK42" s="95">
        <f t="shared" si="61"/>
        <v>72</v>
      </c>
      <c r="AL42" s="99">
        <f>IFERROR(VLOOKUP(TEXT(A42,"0000"),'W11'!$A$1:$E$500,4,FALSE)/AP42*100,"")</f>
        <v>97.5</v>
      </c>
      <c r="AM42" s="97">
        <f>IFERROR(VLOOKUP(TEXT(A42,"0000"),'W11'!$A$1:$E$500,4,FALSE),"")</f>
        <v>117</v>
      </c>
      <c r="AN42" s="99">
        <f t="shared" si="12"/>
        <v>97.5</v>
      </c>
      <c r="AO42" s="97">
        <f t="shared" si="13"/>
        <v>117</v>
      </c>
      <c r="AP42" s="99">
        <f>IFERROR(VLOOKUP(TEXT(A42,"0000"),'W11'!$A$1:$E$500,5,FALSE),"")</f>
        <v>120</v>
      </c>
      <c r="AQ42" s="97">
        <f>IFERROR(VLOOKUP(ROUND(AL42,0),'Criteria Table'!$A$2:$I$102,4,FALSE),0)</f>
        <v>0</v>
      </c>
      <c r="AR42" s="128"/>
      <c r="AS42" s="95"/>
      <c r="AT42" s="95"/>
      <c r="AU42" s="100">
        <f>IFERROR(VLOOKUP(TEXT(A42,"0000"),'Sci11'!$A$3:$N$492,4,FALSE)/VLOOKUP(TEXT(A42,"0000"),'Sci11'!$A$3:$N$492,14,FALSE)*100,"")</f>
        <v>29.599999999999998</v>
      </c>
      <c r="AV42" s="101">
        <f>SUM(VLOOKUP(TEXT(A42,"0000"),'Sci11'!$A$3:$N$492,5,FALSE),VLOOKUP(TEXT(A42,"0000"),'Sci11'!$A$3:$N$492,6,FALSE))/VLOOKUP(TEXT(A42,"0000"),'Sci11'!$A$3:$N$492,14,FALSE)*100</f>
        <v>5.6000000000000005</v>
      </c>
      <c r="AW42" s="100">
        <f t="shared" si="62"/>
        <v>34.15</v>
      </c>
      <c r="AX42" s="101">
        <f>IFERROR(AW42/100*VLOOKUP(TEXT(A42,"0000"),'Sci11'!$A$3:$N$492,14,FALSE),"")</f>
        <v>42.687499999999993</v>
      </c>
      <c r="AY42" s="100">
        <f t="shared" si="63"/>
        <v>7.5500000000000007</v>
      </c>
      <c r="AZ42" s="101">
        <f>IFERROR(AY42/100*VLOOKUP(TEXT(A42,"0000"),'Sci11'!$A$3:$N$492,14,FALSE),"")</f>
        <v>9.4375000000000018</v>
      </c>
      <c r="BA42" s="100">
        <f t="shared" si="14"/>
        <v>35</v>
      </c>
      <c r="BB42" s="101">
        <f>IFERROR(VLOOKUP(BA42,'Criteria Table'!$A$2:$I$102,2,FALSE),"")</f>
        <v>6.5</v>
      </c>
      <c r="BC42" s="101">
        <f t="shared" si="15"/>
        <v>41.5</v>
      </c>
      <c r="BD42" s="82">
        <f>IFERROR(VLOOKUP(A42,ATTx11!$A$2:$N$500,4,FALSE),"")</f>
        <v>96.78</v>
      </c>
      <c r="BE42" s="95">
        <f t="shared" si="16"/>
        <v>0.5</v>
      </c>
      <c r="BF42" s="96">
        <f t="shared" si="17"/>
        <v>97.28</v>
      </c>
      <c r="BG42" s="70">
        <f>IFERROR(VLOOKUP(A42,ATTx11!$A$2:$N$500,11,FALSE),"")</f>
        <v>16</v>
      </c>
      <c r="BH42" s="95">
        <f t="shared" si="18"/>
        <v>14.4</v>
      </c>
      <c r="BI42" s="70">
        <f>IFERROR(VLOOKUP(A42,ATTx11!$A$2:$N$500,12,FALSE),"")</f>
        <v>110</v>
      </c>
      <c r="BJ42" s="97">
        <f t="shared" si="19"/>
        <v>99</v>
      </c>
      <c r="BK42" s="84">
        <f>IFERROR(VLOOKUP(A42,ATTx11!$A$2:$N$500,7,FALSE),"")</f>
        <v>15</v>
      </c>
      <c r="BL42" s="97">
        <f t="shared" si="20"/>
        <v>13.5</v>
      </c>
      <c r="BM42" s="84">
        <f>IFERROR(VLOOKUP(A42,ATTx11!$A$2:$N$500,8,FALSE),"")</f>
        <v>76</v>
      </c>
      <c r="BN42" s="95">
        <f t="shared" si="21"/>
        <v>68.400000000000006</v>
      </c>
      <c r="BO42" s="95"/>
      <c r="BP42" s="83">
        <f>IFERROR(VLOOKUP(TEXT($A42,"0000"),'AYP11'!$B$3379:$AU$3800,17,FALSE),"")</f>
        <v>0</v>
      </c>
      <c r="BQ42" s="75">
        <f>IFERROR(VLOOKUP(BP42,'Criteria Table'!$A$2:$I$102,2,FALSE),0)</f>
        <v>10</v>
      </c>
      <c r="BR42" s="95">
        <f t="shared" si="22"/>
        <v>10</v>
      </c>
      <c r="BS42" s="83">
        <f>IFERROR(VLOOKUP(TEXT($A42,"0000"),'AYP11'!$B$847:$AU$1268,17,FALSE),"")</f>
        <v>54</v>
      </c>
      <c r="BT42" s="75">
        <f>IFERROR(VLOOKUP(BS42,'Criteria Table'!$A$2:$I$102,2,FALSE),0)</f>
        <v>4.6000000000000005</v>
      </c>
      <c r="BU42" s="95">
        <f t="shared" si="23"/>
        <v>59</v>
      </c>
      <c r="BV42" s="83">
        <f>IFERROR(VLOOKUP(TEXT($A42,"0000"),'AYP11'!$B$2113:$AU$2534,17,FALSE),"")</f>
        <v>0</v>
      </c>
      <c r="BW42" s="75">
        <f>IFERROR(VLOOKUP(BV42,'Criteria Table'!$A$2:$I$102,2,FALSE),0)</f>
        <v>10</v>
      </c>
      <c r="BX42" s="95">
        <f t="shared" si="24"/>
        <v>10</v>
      </c>
      <c r="BY42" s="83">
        <f>IFERROR(VLOOKUP(TEXT($A42,"0000"),'AYP11'!$B$425:$AU$846,17,FALSE),"")</f>
        <v>0</v>
      </c>
      <c r="BZ42" s="75">
        <f>IFERROR(VLOOKUP(BY42,'Criteria Table'!$A$2:$I$102,2,FALSE),0)</f>
        <v>10</v>
      </c>
      <c r="CA42" s="95">
        <f t="shared" si="25"/>
        <v>10</v>
      </c>
      <c r="CB42" s="83">
        <f>IFERROR(VLOOKUP(TEXT($A42,"0000"),'AYP11'!$B$3:$AU$424,17,FALSE),"")</f>
        <v>0</v>
      </c>
      <c r="CC42" s="95">
        <f>IFERROR(VLOOKUP(CB42,'Criteria Table'!$A$2:$I$102,2,FALSE),0)</f>
        <v>10</v>
      </c>
      <c r="CD42" s="95">
        <f t="shared" si="26"/>
        <v>10</v>
      </c>
      <c r="CE42" s="83">
        <f>IFERROR(VLOOKUP(TEXT($A42,"0000"),'AYP11'!$B$1269:$AU$1690,17,FALSE),"")</f>
        <v>54</v>
      </c>
      <c r="CF42" s="95">
        <f>IFERROR(VLOOKUP(CE42,'Criteria Table'!$A$2:$I$102,2,FALSE),0)</f>
        <v>4.6000000000000005</v>
      </c>
      <c r="CG42" s="95">
        <f t="shared" si="27"/>
        <v>59</v>
      </c>
      <c r="CH42" s="83">
        <f>IFERROR(VLOOKUP(TEXT($A42,"0000"),'AYP11'!$B$1691:$AU$2112,17,FALSE),"")</f>
        <v>0</v>
      </c>
      <c r="CI42" s="95">
        <f>IFERROR(VLOOKUP(CH42,'Criteria Table'!$A$2:$I$102,2,FALSE),0)</f>
        <v>10</v>
      </c>
      <c r="CJ42" s="95">
        <f t="shared" si="28"/>
        <v>10</v>
      </c>
      <c r="CK42" s="83">
        <f>IFERROR(VLOOKUP(TEXT($A42,"0000"),'AYP11'!$B$2535:$AU$2956,17,FALSE),"")</f>
        <v>0</v>
      </c>
      <c r="CL42" s="95">
        <f>IFERROR(VLOOKUP(CK42,'Criteria Table'!$A$2:$I$102,2,FALSE),0)</f>
        <v>10</v>
      </c>
      <c r="CM42" s="95">
        <f t="shared" si="29"/>
        <v>10</v>
      </c>
      <c r="CN42" s="76">
        <f>IFERROR(VLOOKUP(TEXT($A42,"0000"),'AYP11'!$B$3379:$AU$3800,23,FALSE),"")</f>
        <v>0</v>
      </c>
      <c r="CO42" s="95">
        <f>IFERROR(VLOOKUP(CN42,'Criteria Table'!$A$2:$I$102,2,FALSE),0)</f>
        <v>10</v>
      </c>
      <c r="CP42" s="95">
        <f t="shared" si="30"/>
        <v>10</v>
      </c>
      <c r="CQ42" s="76">
        <f>IFERROR(VLOOKUP(TEXT($A42,"0000"),'AYP11'!$B$847:$AU$1268,23,FALSE),"")</f>
        <v>70</v>
      </c>
      <c r="CR42" s="95">
        <f>IFERROR(VLOOKUP(CQ42,'Criteria Table'!$A$2:$I$102,2,FALSE),0)</f>
        <v>3</v>
      </c>
      <c r="CS42" s="95">
        <f t="shared" si="31"/>
        <v>73</v>
      </c>
      <c r="CT42" s="76">
        <f>IFERROR(VLOOKUP(TEXT($A42,"0000"),'AYP11'!$B$2113:$AU$2534,23,FALSE),"")</f>
        <v>0</v>
      </c>
      <c r="CU42" s="95">
        <f>IFERROR(VLOOKUP(CT42,'Criteria Table'!$A$2:$I$102,2,FALSE),0)</f>
        <v>10</v>
      </c>
      <c r="CV42" s="95">
        <f t="shared" si="32"/>
        <v>10</v>
      </c>
      <c r="CW42" s="76">
        <f>IFERROR(VLOOKUP(TEXT($A42,"0000"),'AYP11'!$B$425:$AU$846,23,FALSE),"")</f>
        <v>0</v>
      </c>
      <c r="CX42" s="95">
        <f>IFERROR(VLOOKUP(CW42,'Criteria Table'!$A$2:$I$102,2,FALSE),0)</f>
        <v>10</v>
      </c>
      <c r="CY42" s="95">
        <f t="shared" si="33"/>
        <v>10</v>
      </c>
      <c r="CZ42" s="76">
        <f>IFERROR(VLOOKUP(TEXT($A42,"0000"),'AYP11'!$B$3:$AU$424,23,FALSE),"")</f>
        <v>0</v>
      </c>
      <c r="DA42" s="95">
        <f>IFERROR(VLOOKUP(CZ42,'Criteria Table'!$A$2:$I$102,2,FALSE),0)</f>
        <v>10</v>
      </c>
      <c r="DB42" s="95">
        <f t="shared" si="34"/>
        <v>10</v>
      </c>
      <c r="DC42" s="76">
        <f>IFERROR(VLOOKUP(TEXT($A42,"0000"),'AYP11'!$B$1269:$AU$1690,23,FALSE),"")</f>
        <v>70</v>
      </c>
      <c r="DD42" s="95">
        <f>IFERROR(VLOOKUP(DC42,'Criteria Table'!$A$2:$I$102,2,FALSE),0)</f>
        <v>3</v>
      </c>
      <c r="DE42" s="95">
        <f t="shared" si="35"/>
        <v>73</v>
      </c>
      <c r="DF42" s="76">
        <f>IFERROR(VLOOKUP(TEXT($A42,"0000"),'AYP11'!$B$1691:$AU$2112,23,FALSE),"")</f>
        <v>0</v>
      </c>
      <c r="DG42" s="95">
        <f>IFERROR(VLOOKUP(DF42,'Criteria Table'!$A$2:$I$102,2,FALSE),0)</f>
        <v>10</v>
      </c>
      <c r="DH42" s="95">
        <f t="shared" si="36"/>
        <v>10</v>
      </c>
      <c r="DI42" s="76">
        <f>IFERROR(VLOOKUP(TEXT($A42,"0000"),'AYP11'!$B$2535:$AU$2956,23,FALSE),"")</f>
        <v>0</v>
      </c>
      <c r="DJ42" s="95">
        <f>IFERROR(VLOOKUP(DI42,'Criteria Table'!$A$2:$I$102,2,FALSE),0)</f>
        <v>10</v>
      </c>
      <c r="DK42" s="95">
        <f t="shared" si="37"/>
        <v>10</v>
      </c>
      <c r="DL42" s="91">
        <f>IFERROR(VLOOKUP(TEXT($A42,"0000"),'AYP11'!$B$3379:$AU$3800,11,FALSE),"")</f>
        <v>0</v>
      </c>
      <c r="DM42" s="95">
        <f t="shared" si="38"/>
        <v>1</v>
      </c>
      <c r="DN42" s="95" t="str">
        <f t="shared" si="39"/>
        <v/>
      </c>
      <c r="DO42" s="91">
        <f>IFERROR(VLOOKUP(TEXT($A42,"0000"),'AYP11'!$B$847:$AU$1268,11,FALSE),"")</f>
        <v>0</v>
      </c>
      <c r="DP42" s="95">
        <f t="shared" si="40"/>
        <v>1</v>
      </c>
      <c r="DQ42" s="95" t="str">
        <f t="shared" si="41"/>
        <v/>
      </c>
      <c r="DR42" s="91">
        <f>IFERROR(VLOOKUP(TEXT($A42,"0000"),'AYP11'!$B$2113:$AU$2534,11,FALSE),"")</f>
        <v>0</v>
      </c>
      <c r="DS42" s="95">
        <f t="shared" si="42"/>
        <v>1</v>
      </c>
      <c r="DT42" s="95" t="str">
        <f t="shared" si="43"/>
        <v/>
      </c>
      <c r="DU42" s="91">
        <f>IFERROR(VLOOKUP(TEXT($A42,"0000"),'AYP11'!$B$425:$AU$846,11,FALSE),"")</f>
        <v>0</v>
      </c>
      <c r="DV42" s="95">
        <f t="shared" si="44"/>
        <v>1</v>
      </c>
      <c r="DW42" s="95" t="str">
        <f t="shared" si="45"/>
        <v/>
      </c>
      <c r="DX42" s="91">
        <f>IFERROR(VLOOKUP(TEXT($A42,"0000"),'AYP11'!$B$3:$AU$424,11,FALSE),"")</f>
        <v>0</v>
      </c>
      <c r="DY42" s="95">
        <f t="shared" si="46"/>
        <v>1</v>
      </c>
      <c r="DZ42" s="95" t="str">
        <f t="shared" si="47"/>
        <v/>
      </c>
      <c r="EA42" s="91">
        <f>IFERROR(VLOOKUP(TEXT($A42,"0000"),'AYP11'!$B$1269:$AU$1690,11,FALSE),"")</f>
        <v>0</v>
      </c>
      <c r="EB42" s="95">
        <f t="shared" si="48"/>
        <v>1</v>
      </c>
      <c r="EC42" s="95" t="str">
        <f t="shared" si="49"/>
        <v/>
      </c>
      <c r="ED42" s="91">
        <f>IFERROR(VLOOKUP(TEXT($A42,"0000"),'AYP11'!$B$1691:$AU$2112,11,FALSE),"")</f>
        <v>0</v>
      </c>
      <c r="EE42" s="95">
        <f t="shared" si="50"/>
        <v>1</v>
      </c>
      <c r="EF42" s="95" t="str">
        <f t="shared" si="51"/>
        <v/>
      </c>
      <c r="EG42" s="91">
        <f>IFERROR(VLOOKUP(TEXT($A42,"0000"),'AYP11'!$B$2535:$AU$2956,11,FALSE),"")</f>
        <v>0</v>
      </c>
      <c r="EH42" s="95">
        <f t="shared" si="52"/>
        <v>1</v>
      </c>
      <c r="EI42" s="95" t="str">
        <f t="shared" si="53"/>
        <v/>
      </c>
    </row>
    <row r="43" spans="1:147" x14ac:dyDescent="0.25">
      <c r="A43" s="248">
        <v>481</v>
      </c>
      <c r="B43" s="291">
        <f t="shared" si="0"/>
        <v>33.333333333333329</v>
      </c>
      <c r="C43" s="50">
        <f>IFERROR(VLOOKUP(TEXT($A43,"0000"),'R-M11'!$A$2:$AA$500,4,FALSE),0)</f>
        <v>118</v>
      </c>
      <c r="D43" s="291">
        <f t="shared" si="1"/>
        <v>30.508474576271187</v>
      </c>
      <c r="E43" s="98">
        <f>IFERROR(SUM(VLOOKUP(TEXT($A43,"0000"),'R-M11'!$A$2:$AA$500,5,FALSE),VLOOKUP(TEXT($A43,"0000"),'R-M11'!$A$2:$AA$500,6,FALSE)),0)</f>
        <v>108</v>
      </c>
      <c r="F43" s="58">
        <f>IFERROR(VLOOKUP(TEXT($A43,"0000"),'R-M11'!$A$2:$AA$500,14,FALSE),0)</f>
        <v>354</v>
      </c>
      <c r="G43" s="230">
        <f t="shared" si="54"/>
        <v>35.853333333333332</v>
      </c>
      <c r="H43" s="97">
        <f t="shared" si="2"/>
        <v>126.9208</v>
      </c>
      <c r="I43" s="230">
        <f t="shared" si="55"/>
        <v>31.588474576271189</v>
      </c>
      <c r="J43" s="97">
        <f t="shared" si="3"/>
        <v>111.8232</v>
      </c>
      <c r="K43" s="230">
        <f t="shared" si="4"/>
        <v>64</v>
      </c>
      <c r="L43" s="121">
        <f>IFERROR(VLOOKUP(K43,'Criteria Table'!$A$2:$I$102,2,FALSE),"")</f>
        <v>3.6</v>
      </c>
      <c r="M43" s="230">
        <f t="shared" si="5"/>
        <v>67.44180790960452</v>
      </c>
      <c r="N43" s="286">
        <f t="shared" si="6"/>
        <v>25.141242937853107</v>
      </c>
      <c r="O43" s="50">
        <f>IFERROR(VLOOKUP(TEXT($A43,"0000"),'R-M11'!$A$2:$AA$500,17,FALSE),"")</f>
        <v>89</v>
      </c>
      <c r="P43" s="286">
        <f t="shared" si="7"/>
        <v>43.220338983050851</v>
      </c>
      <c r="Q43" s="98">
        <f>IFERROR(SUM(VLOOKUP(TEXT($A43,"0000"),'R-M11'!$A$2:$AA$500,18,FALSE),VLOOKUP(TEXT($A43,"0000"),'R-M11'!$A$2:$AA$500,19,FALSE)),0)</f>
        <v>153</v>
      </c>
      <c r="R43" s="69">
        <f>IFERROR(VLOOKUP(TEXT($A43,"0000"),'R-M11'!$A$2:$AA$500,27,FALSE),0)</f>
        <v>354</v>
      </c>
      <c r="S43" s="121">
        <f t="shared" si="56"/>
        <v>27.381242937853106</v>
      </c>
      <c r="T43" s="70">
        <f t="shared" si="8"/>
        <v>96.929599999999994</v>
      </c>
      <c r="U43" s="121">
        <f t="shared" si="57"/>
        <v>44.180338983050852</v>
      </c>
      <c r="V43" s="70">
        <f t="shared" si="9"/>
        <v>156.39840000000004</v>
      </c>
      <c r="W43" s="121">
        <f t="shared" si="10"/>
        <v>68</v>
      </c>
      <c r="X43" s="124">
        <f>IFERROR(VLOOKUP(W43,'Criteria Table'!$A$2:$I$102,2,FALSE),"")</f>
        <v>3.2</v>
      </c>
      <c r="Y43" s="121">
        <f t="shared" si="11"/>
        <v>71.561581920903961</v>
      </c>
      <c r="Z43" s="92">
        <f>IFERROR(IF(VLOOKUP(A43,'SG11'!$A$3:$AI$500,18,FALSE)="","NA",VLOOKUP(A43,'SG11'!$A$3:$AI$500,18,FALSE)),"")</f>
        <v>64</v>
      </c>
      <c r="AA43" s="75">
        <f>IFERROR(VLOOKUP(Z43,'Criteria Table'!$A$2:$I$102,6,FALSE),"NA")</f>
        <v>5</v>
      </c>
      <c r="AB43" s="95">
        <f t="shared" si="58"/>
        <v>69</v>
      </c>
      <c r="AC43" s="84">
        <f>IFERROR(IF(VLOOKUP(A43,'SG11'!$A$3:$AI$500,19,FALSE)="","NA",VLOOKUP(A43,'SG11'!$A$3:$AI$500,19,FALSE)),"")</f>
        <v>47</v>
      </c>
      <c r="AD43" s="75">
        <f>IFERROR(VLOOKUP(AC43,'Criteria Table'!$A$2:$I$102,6,FALSE),"NA")</f>
        <v>10</v>
      </c>
      <c r="AE43" s="95">
        <f t="shared" si="59"/>
        <v>57</v>
      </c>
      <c r="AF43" s="92">
        <f>IFERROR(IF(VLOOKUP(A43,'SG11'!$A$3:$AI$500,20,FALSE)="","NA",VLOOKUP(A43,'SG11'!$A$3:$AI$500,20,FALSE)),"")</f>
        <v>64</v>
      </c>
      <c r="AG43" s="75">
        <f>IFERROR(VLOOKUP(AF43,'Criteria Table'!$A$2:$I$102,6,FALSE),"NA")</f>
        <v>5</v>
      </c>
      <c r="AH43" s="95">
        <f t="shared" si="60"/>
        <v>69</v>
      </c>
      <c r="AI43" s="84">
        <f>IFERROR(IF(VLOOKUP(A43,'SG11'!$A$3:$AI$500,21,FALSE)="","NA",VLOOKUP(A43,'SG11'!$A$3:$AI$500,21,FALSE)),"")</f>
        <v>56</v>
      </c>
      <c r="AJ43" s="75">
        <f>IFERROR(VLOOKUP(AI43,'Criteria Table'!$A$2:$I$102,6,FALSE),"NA")</f>
        <v>10</v>
      </c>
      <c r="AK43" s="95">
        <f t="shared" si="61"/>
        <v>66</v>
      </c>
      <c r="AL43" s="99">
        <f>IFERROR(VLOOKUP(TEXT(A43,"0000"),'W11'!$A$1:$E$500,4,FALSE)/AP43*100,"")</f>
        <v>93.893129770992374</v>
      </c>
      <c r="AM43" s="97">
        <f>IFERROR(VLOOKUP(TEXT(A43,"0000"),'W11'!$A$1:$E$500,4,FALSE),"")</f>
        <v>123</v>
      </c>
      <c r="AN43" s="99">
        <f t="shared" si="12"/>
        <v>93.893129770992374</v>
      </c>
      <c r="AO43" s="97">
        <f t="shared" si="13"/>
        <v>123.00000000000001</v>
      </c>
      <c r="AP43" s="99">
        <f>IFERROR(VLOOKUP(TEXT(A43,"0000"),'W11'!$A$1:$E$500,5,FALSE),"")</f>
        <v>131</v>
      </c>
      <c r="AQ43" s="97">
        <f>IFERROR(VLOOKUP(ROUND(AL43,0),'Criteria Table'!$A$2:$I$102,4,FALSE),0)</f>
        <v>0</v>
      </c>
      <c r="AR43" s="128"/>
      <c r="AS43" s="95"/>
      <c r="AT43" s="95"/>
      <c r="AU43" s="100">
        <f>IFERROR(VLOOKUP(TEXT(A43,"0000"),'Sci11'!$A$3:$N$492,4,FALSE)/VLOOKUP(TEXT(A43,"0000"),'Sci11'!$A$3:$N$492,14,FALSE)*100,"")</f>
        <v>39.603960396039604</v>
      </c>
      <c r="AV43" s="101">
        <f>SUM(VLOOKUP(TEXT(A43,"0000"),'Sci11'!$A$3:$N$492,5,FALSE),VLOOKUP(TEXT(A43,"0000"),'Sci11'!$A$3:$N$492,6,FALSE))/VLOOKUP(TEXT(A43,"0000"),'Sci11'!$A$3:$N$492,14,FALSE)*100</f>
        <v>15.841584158415841</v>
      </c>
      <c r="AW43" s="100">
        <f t="shared" si="62"/>
        <v>42.753960396039602</v>
      </c>
      <c r="AX43" s="101">
        <f>IFERROR(AW43/100*VLOOKUP(TEXT(A43,"0000"),'Sci11'!$A$3:$N$492,14,FALSE),"")</f>
        <v>43.1815</v>
      </c>
      <c r="AY43" s="100">
        <f t="shared" si="63"/>
        <v>17.191584158415843</v>
      </c>
      <c r="AZ43" s="101">
        <f>IFERROR(AY43/100*VLOOKUP(TEXT(A43,"0000"),'Sci11'!$A$3:$N$492,14,FALSE),"")</f>
        <v>17.363500000000002</v>
      </c>
      <c r="BA43" s="100">
        <f t="shared" si="14"/>
        <v>55</v>
      </c>
      <c r="BB43" s="101">
        <f>IFERROR(VLOOKUP(BA43,'Criteria Table'!$A$2:$I$102,2,FALSE),"")</f>
        <v>4.5</v>
      </c>
      <c r="BC43" s="101">
        <f t="shared" si="15"/>
        <v>59.5</v>
      </c>
      <c r="BD43" s="82">
        <f>IFERROR(VLOOKUP(A43,ATTx11!$A$2:$N$500,4,FALSE),"")</f>
        <v>96.32</v>
      </c>
      <c r="BE43" s="95">
        <f t="shared" si="16"/>
        <v>0.5</v>
      </c>
      <c r="BF43" s="96">
        <f t="shared" si="17"/>
        <v>96.82</v>
      </c>
      <c r="BG43" s="70">
        <f>IFERROR(VLOOKUP(A43,ATTx11!$A$2:$N$500,11,FALSE),"")</f>
        <v>16</v>
      </c>
      <c r="BH43" s="95">
        <f t="shared" si="18"/>
        <v>14.4</v>
      </c>
      <c r="BI43" s="70">
        <f>IFERROR(VLOOKUP(A43,ATTx11!$A$2:$N$500,12,FALSE),"")</f>
        <v>4</v>
      </c>
      <c r="BJ43" s="97">
        <f t="shared" si="19"/>
        <v>3.6</v>
      </c>
      <c r="BK43" s="84">
        <f>IFERROR(VLOOKUP(A43,ATTx11!$A$2:$N$500,7,FALSE),"")</f>
        <v>16</v>
      </c>
      <c r="BL43" s="97">
        <f t="shared" si="20"/>
        <v>14.4</v>
      </c>
      <c r="BM43" s="84">
        <f>IFERROR(VLOOKUP(A43,ATTx11!$A$2:$N$500,8,FALSE),"")</f>
        <v>3</v>
      </c>
      <c r="BN43" s="95">
        <f t="shared" si="21"/>
        <v>2.7</v>
      </c>
      <c r="BO43" s="95"/>
      <c r="BP43" s="83">
        <f>IFERROR(VLOOKUP(TEXT($A43,"0000"),'AYP11'!$B$3379:$AU$3800,17,FALSE),"")</f>
        <v>0</v>
      </c>
      <c r="BQ43" s="75">
        <f>IFERROR(VLOOKUP(BP43,'Criteria Table'!$A$2:$I$102,2,FALSE),0)</f>
        <v>10</v>
      </c>
      <c r="BR43" s="95">
        <f t="shared" si="22"/>
        <v>10</v>
      </c>
      <c r="BS43" s="83">
        <f>IFERROR(VLOOKUP(TEXT($A43,"0000"),'AYP11'!$B$847:$AU$1268,17,FALSE),"")</f>
        <v>0</v>
      </c>
      <c r="BT43" s="75">
        <f>IFERROR(VLOOKUP(BS43,'Criteria Table'!$A$2:$I$102,2,FALSE),0)</f>
        <v>10</v>
      </c>
      <c r="BU43" s="95">
        <f t="shared" si="23"/>
        <v>10</v>
      </c>
      <c r="BV43" s="83">
        <f>IFERROR(VLOOKUP(TEXT($A43,"0000"),'AYP11'!$B$2113:$AU$2534,17,FALSE),"")</f>
        <v>69</v>
      </c>
      <c r="BW43" s="75">
        <f>IFERROR(VLOOKUP(BV43,'Criteria Table'!$A$2:$I$102,2,FALSE),0)</f>
        <v>3.1</v>
      </c>
      <c r="BX43" s="95">
        <f t="shared" si="24"/>
        <v>72</v>
      </c>
      <c r="BY43" s="83">
        <f>IFERROR(VLOOKUP(TEXT($A43,"0000"),'AYP11'!$B$425:$AU$846,17,FALSE),"")</f>
        <v>0</v>
      </c>
      <c r="BZ43" s="75">
        <f>IFERROR(VLOOKUP(BY43,'Criteria Table'!$A$2:$I$102,2,FALSE),0)</f>
        <v>10</v>
      </c>
      <c r="CA43" s="95">
        <f t="shared" si="25"/>
        <v>10</v>
      </c>
      <c r="CB43" s="83">
        <f>IFERROR(VLOOKUP(TEXT($A43,"0000"),'AYP11'!$B$3:$AU$424,17,FALSE),"")</f>
        <v>0</v>
      </c>
      <c r="CC43" s="95">
        <f>IFERROR(VLOOKUP(CB43,'Criteria Table'!$A$2:$I$102,2,FALSE),0)</f>
        <v>10</v>
      </c>
      <c r="CD43" s="95">
        <f t="shared" si="26"/>
        <v>10</v>
      </c>
      <c r="CE43" s="83">
        <f>IFERROR(VLOOKUP(TEXT($A43,"0000"),'AYP11'!$B$1269:$AU$1690,17,FALSE),"")</f>
        <v>69</v>
      </c>
      <c r="CF43" s="95">
        <f>IFERROR(VLOOKUP(CE43,'Criteria Table'!$A$2:$I$102,2,FALSE),0)</f>
        <v>3.1</v>
      </c>
      <c r="CG43" s="95">
        <f t="shared" si="27"/>
        <v>72</v>
      </c>
      <c r="CH43" s="83">
        <f>IFERROR(VLOOKUP(TEXT($A43,"0000"),'AYP11'!$B$1691:$AU$2112,17,FALSE),"")</f>
        <v>66</v>
      </c>
      <c r="CI43" s="95">
        <f>IFERROR(VLOOKUP(CH43,'Criteria Table'!$A$2:$I$102,2,FALSE),0)</f>
        <v>3.4000000000000004</v>
      </c>
      <c r="CJ43" s="95">
        <f t="shared" si="28"/>
        <v>69</v>
      </c>
      <c r="CK43" s="83">
        <f>IFERROR(VLOOKUP(TEXT($A43,"0000"),'AYP11'!$B$2535:$AU$2956,17,FALSE),"")</f>
        <v>0</v>
      </c>
      <c r="CL43" s="95">
        <f>IFERROR(VLOOKUP(CK43,'Criteria Table'!$A$2:$I$102,2,FALSE),0)</f>
        <v>10</v>
      </c>
      <c r="CM43" s="95">
        <f t="shared" si="29"/>
        <v>10</v>
      </c>
      <c r="CN43" s="76">
        <f>IFERROR(VLOOKUP(TEXT($A43,"0000"),'AYP11'!$B$3379:$AU$3800,23,FALSE),"")</f>
        <v>0</v>
      </c>
      <c r="CO43" s="95">
        <f>IFERROR(VLOOKUP(CN43,'Criteria Table'!$A$2:$I$102,2,FALSE),0)</f>
        <v>10</v>
      </c>
      <c r="CP43" s="95">
        <f t="shared" si="30"/>
        <v>10</v>
      </c>
      <c r="CQ43" s="76">
        <f>IFERROR(VLOOKUP(TEXT($A43,"0000"),'AYP11'!$B$847:$AU$1268,23,FALSE),"")</f>
        <v>0</v>
      </c>
      <c r="CR43" s="95">
        <f>IFERROR(VLOOKUP(CQ43,'Criteria Table'!$A$2:$I$102,2,FALSE),0)</f>
        <v>10</v>
      </c>
      <c r="CS43" s="95">
        <f t="shared" si="31"/>
        <v>10</v>
      </c>
      <c r="CT43" s="76">
        <f>IFERROR(VLOOKUP(TEXT($A43,"0000"),'AYP11'!$B$2113:$AU$2534,23,FALSE),"")</f>
        <v>72</v>
      </c>
      <c r="CU43" s="95">
        <f>IFERROR(VLOOKUP(CT43,'Criteria Table'!$A$2:$I$102,2,FALSE),0)</f>
        <v>2.8000000000000003</v>
      </c>
      <c r="CV43" s="95">
        <f t="shared" si="32"/>
        <v>75</v>
      </c>
      <c r="CW43" s="76">
        <f>IFERROR(VLOOKUP(TEXT($A43,"0000"),'AYP11'!$B$425:$AU$846,23,FALSE),"")</f>
        <v>0</v>
      </c>
      <c r="CX43" s="95">
        <f>IFERROR(VLOOKUP(CW43,'Criteria Table'!$A$2:$I$102,2,FALSE),0)</f>
        <v>10</v>
      </c>
      <c r="CY43" s="95">
        <f t="shared" si="33"/>
        <v>10</v>
      </c>
      <c r="CZ43" s="76">
        <f>IFERROR(VLOOKUP(TEXT($A43,"0000"),'AYP11'!$B$3:$AU$424,23,FALSE),"")</f>
        <v>0</v>
      </c>
      <c r="DA43" s="95">
        <f>IFERROR(VLOOKUP(CZ43,'Criteria Table'!$A$2:$I$102,2,FALSE),0)</f>
        <v>10</v>
      </c>
      <c r="DB43" s="95">
        <f t="shared" si="34"/>
        <v>10</v>
      </c>
      <c r="DC43" s="76">
        <f>IFERROR(VLOOKUP(TEXT($A43,"0000"),'AYP11'!$B$1269:$AU$1690,23,FALSE),"")</f>
        <v>72</v>
      </c>
      <c r="DD43" s="95">
        <f>IFERROR(VLOOKUP(DC43,'Criteria Table'!$A$2:$I$102,2,FALSE),0)</f>
        <v>2.8000000000000003</v>
      </c>
      <c r="DE43" s="95">
        <f t="shared" si="35"/>
        <v>75</v>
      </c>
      <c r="DF43" s="76">
        <f>IFERROR(VLOOKUP(TEXT($A43,"0000"),'AYP11'!$B$1691:$AU$2112,23,FALSE),"")</f>
        <v>69</v>
      </c>
      <c r="DG43" s="95">
        <f>IFERROR(VLOOKUP(DF43,'Criteria Table'!$A$2:$I$102,2,FALSE),0)</f>
        <v>3.1</v>
      </c>
      <c r="DH43" s="95">
        <f t="shared" si="36"/>
        <v>72</v>
      </c>
      <c r="DI43" s="76">
        <f>IFERROR(VLOOKUP(TEXT($A43,"0000"),'AYP11'!$B$2535:$AU$2956,23,FALSE),"")</f>
        <v>0</v>
      </c>
      <c r="DJ43" s="95">
        <f>IFERROR(VLOOKUP(DI43,'Criteria Table'!$A$2:$I$102,2,FALSE),0)</f>
        <v>10</v>
      </c>
      <c r="DK43" s="95">
        <f t="shared" si="37"/>
        <v>10</v>
      </c>
      <c r="DL43" s="91">
        <f>IFERROR(VLOOKUP(TEXT($A43,"0000"),'AYP11'!$B$3379:$AU$3800,11,FALSE),"")</f>
        <v>0</v>
      </c>
      <c r="DM43" s="95">
        <f t="shared" si="38"/>
        <v>1</v>
      </c>
      <c r="DN43" s="95" t="str">
        <f t="shared" si="39"/>
        <v/>
      </c>
      <c r="DO43" s="91">
        <f>IFERROR(VLOOKUP(TEXT($A43,"0000"),'AYP11'!$B$847:$AU$1268,11,FALSE),"")</f>
        <v>0</v>
      </c>
      <c r="DP43" s="95">
        <f t="shared" si="40"/>
        <v>1</v>
      </c>
      <c r="DQ43" s="95" t="str">
        <f t="shared" si="41"/>
        <v/>
      </c>
      <c r="DR43" s="91">
        <f>IFERROR(VLOOKUP(TEXT($A43,"0000"),'AYP11'!$B$2113:$AU$2534,11,FALSE),"")</f>
        <v>0</v>
      </c>
      <c r="DS43" s="95">
        <f t="shared" si="42"/>
        <v>1</v>
      </c>
      <c r="DT43" s="95" t="str">
        <f t="shared" si="43"/>
        <v/>
      </c>
      <c r="DU43" s="91">
        <f>IFERROR(VLOOKUP(TEXT($A43,"0000"),'AYP11'!$B$425:$AU$846,11,FALSE),"")</f>
        <v>0</v>
      </c>
      <c r="DV43" s="95">
        <f t="shared" si="44"/>
        <v>1</v>
      </c>
      <c r="DW43" s="95" t="str">
        <f t="shared" si="45"/>
        <v/>
      </c>
      <c r="DX43" s="91">
        <f>IFERROR(VLOOKUP(TEXT($A43,"0000"),'AYP11'!$B$3:$AU$424,11,FALSE),"")</f>
        <v>0</v>
      </c>
      <c r="DY43" s="95">
        <f t="shared" si="46"/>
        <v>1</v>
      </c>
      <c r="DZ43" s="95" t="str">
        <f t="shared" si="47"/>
        <v/>
      </c>
      <c r="EA43" s="91">
        <f>IFERROR(VLOOKUP(TEXT($A43,"0000"),'AYP11'!$B$1269:$AU$1690,11,FALSE),"")</f>
        <v>0</v>
      </c>
      <c r="EB43" s="95">
        <f t="shared" si="48"/>
        <v>1</v>
      </c>
      <c r="EC43" s="95" t="str">
        <f t="shared" si="49"/>
        <v/>
      </c>
      <c r="ED43" s="91">
        <f>IFERROR(VLOOKUP(TEXT($A43,"0000"),'AYP11'!$B$1691:$AU$2112,11,FALSE),"")</f>
        <v>93</v>
      </c>
      <c r="EE43" s="95">
        <f t="shared" si="50"/>
        <v>0</v>
      </c>
      <c r="EF43" s="95">
        <f t="shared" si="51"/>
        <v>93</v>
      </c>
      <c r="EG43" s="91">
        <f>IFERROR(VLOOKUP(TEXT($A43,"0000"),'AYP11'!$B$2535:$AU$2956,11,FALSE),"")</f>
        <v>0</v>
      </c>
      <c r="EH43" s="95">
        <f t="shared" si="52"/>
        <v>1</v>
      </c>
      <c r="EI43" s="95" t="str">
        <f t="shared" si="53"/>
        <v/>
      </c>
      <c r="EP43" s="34">
        <v>35</v>
      </c>
      <c r="EQ43" s="102" t="s">
        <v>1309</v>
      </c>
    </row>
    <row r="44" spans="1:147" x14ac:dyDescent="0.25">
      <c r="A44" s="248">
        <v>510</v>
      </c>
      <c r="B44" s="291">
        <f t="shared" si="0"/>
        <v>23.008849557522122</v>
      </c>
      <c r="C44" s="50">
        <f>IFERROR(VLOOKUP(TEXT($A44,"0000"),'R-M11'!$A$2:$AA$500,4,FALSE),0)</f>
        <v>52</v>
      </c>
      <c r="D44" s="291">
        <f t="shared" si="1"/>
        <v>73.008849557522126</v>
      </c>
      <c r="E44" s="98">
        <f>IFERROR(SUM(VLOOKUP(TEXT($A44,"0000"),'R-M11'!$A$2:$AA$500,5,FALSE),VLOOKUP(TEXT($A44,"0000"),'R-M11'!$A$2:$AA$500,6,FALSE)),0)</f>
        <v>165</v>
      </c>
      <c r="F44" s="58">
        <f>IFERROR(VLOOKUP(TEXT($A44,"0000"),'R-M11'!$A$2:$AA$500,14,FALSE),0)</f>
        <v>226</v>
      </c>
      <c r="G44" s="230">
        <f t="shared" si="54"/>
        <v>23.008849557522122</v>
      </c>
      <c r="H44" s="97">
        <f t="shared" si="2"/>
        <v>52</v>
      </c>
      <c r="I44" s="230">
        <f t="shared" si="55"/>
        <v>73.008849557522126</v>
      </c>
      <c r="J44" s="97">
        <f t="shared" si="3"/>
        <v>165</v>
      </c>
      <c r="K44" s="230">
        <f t="shared" si="4"/>
        <v>96</v>
      </c>
      <c r="L44" s="121">
        <f>IFERROR(VLOOKUP(K44,'Criteria Table'!$A$2:$I$102,2,FALSE),"")</f>
        <v>0</v>
      </c>
      <c r="M44" s="230">
        <f t="shared" si="5"/>
        <v>96.017699115044252</v>
      </c>
      <c r="N44" s="286">
        <f t="shared" si="6"/>
        <v>18.141592920353983</v>
      </c>
      <c r="O44" s="50">
        <f>IFERROR(VLOOKUP(TEXT($A44,"0000"),'R-M11'!$A$2:$AA$500,17,FALSE),"")</f>
        <v>41</v>
      </c>
      <c r="P44" s="286">
        <f t="shared" si="7"/>
        <v>76.991150442477874</v>
      </c>
      <c r="Q44" s="98">
        <f>IFERROR(SUM(VLOOKUP(TEXT($A44,"0000"),'R-M11'!$A$2:$AA$500,18,FALSE),VLOOKUP(TEXT($A44,"0000"),'R-M11'!$A$2:$AA$500,19,FALSE)),0)</f>
        <v>174</v>
      </c>
      <c r="R44" s="69">
        <f>IFERROR(VLOOKUP(TEXT($A44,"0000"),'R-M11'!$A$2:$AA$500,27,FALSE),0)</f>
        <v>226</v>
      </c>
      <c r="S44" s="121">
        <f t="shared" si="56"/>
        <v>18.141592920353983</v>
      </c>
      <c r="T44" s="70">
        <f t="shared" si="8"/>
        <v>41</v>
      </c>
      <c r="U44" s="121">
        <f t="shared" si="57"/>
        <v>76.991150442477874</v>
      </c>
      <c r="V44" s="70">
        <f t="shared" si="9"/>
        <v>174</v>
      </c>
      <c r="W44" s="121">
        <f t="shared" si="10"/>
        <v>95</v>
      </c>
      <c r="X44" s="124">
        <f>IFERROR(VLOOKUP(W44,'Criteria Table'!$A$2:$I$102,2,FALSE),"")</f>
        <v>0</v>
      </c>
      <c r="Y44" s="121">
        <f t="shared" si="11"/>
        <v>95.13274336283186</v>
      </c>
      <c r="Z44" s="92">
        <f>IFERROR(IF(VLOOKUP(A44,'SG11'!$A$3:$AI$500,18,FALSE)="","NA",VLOOKUP(A44,'SG11'!$A$3:$AI$500,18,FALSE)),"")</f>
        <v>79</v>
      </c>
      <c r="AA44" s="75">
        <f>IFERROR(VLOOKUP(Z44,'Criteria Table'!$A$2:$I$102,6,FALSE),"NA")</f>
        <v>5</v>
      </c>
      <c r="AB44" s="95">
        <f t="shared" si="58"/>
        <v>84</v>
      </c>
      <c r="AC44" s="84">
        <f>IFERROR(IF(VLOOKUP(A44,'SG11'!$A$3:$AI$500,19,FALSE)="","NA",VLOOKUP(A44,'SG11'!$A$3:$AI$500,19,FALSE)),"")</f>
        <v>66</v>
      </c>
      <c r="AD44" s="75">
        <f>IFERROR(VLOOKUP(AC44,'Criteria Table'!$A$2:$I$102,6,FALSE),"NA")</f>
        <v>5</v>
      </c>
      <c r="AE44" s="95">
        <f t="shared" si="59"/>
        <v>71</v>
      </c>
      <c r="AF44" s="92">
        <f>IFERROR(IF(VLOOKUP(A44,'SG11'!$A$3:$AI$500,20,FALSE)="","NA",VLOOKUP(A44,'SG11'!$A$3:$AI$500,20,FALSE)),"")</f>
        <v>81</v>
      </c>
      <c r="AG44" s="75">
        <f>IFERROR(VLOOKUP(AF44,'Criteria Table'!$A$2:$I$102,6,FALSE),"NA")</f>
        <v>5</v>
      </c>
      <c r="AH44" s="95">
        <f t="shared" si="60"/>
        <v>86</v>
      </c>
      <c r="AI44" s="84">
        <f>IFERROR(IF(VLOOKUP(A44,'SG11'!$A$3:$AI$500,21,FALSE)="","NA",VLOOKUP(A44,'SG11'!$A$3:$AI$500,21,FALSE)),"")</f>
        <v>66</v>
      </c>
      <c r="AJ44" s="75">
        <f>IFERROR(VLOOKUP(AI44,'Criteria Table'!$A$2:$I$102,6,FALSE),"NA")</f>
        <v>5</v>
      </c>
      <c r="AK44" s="95">
        <f t="shared" si="61"/>
        <v>71</v>
      </c>
      <c r="AL44" s="99">
        <f>IFERROR(VLOOKUP(TEXT(A44,"0000"),'W11'!$A$1:$E$500,4,FALSE)/AP44*100,"")</f>
        <v>100</v>
      </c>
      <c r="AM44" s="97">
        <f>IFERROR(VLOOKUP(TEXT(A44,"0000"),'W11'!$A$1:$E$500,4,FALSE),"")</f>
        <v>62</v>
      </c>
      <c r="AN44" s="99">
        <f t="shared" si="12"/>
        <v>100</v>
      </c>
      <c r="AO44" s="97">
        <f t="shared" si="13"/>
        <v>62</v>
      </c>
      <c r="AP44" s="99">
        <f>IFERROR(VLOOKUP(TEXT(A44,"0000"),'W11'!$A$1:$E$500,5,FALSE),"")</f>
        <v>62</v>
      </c>
      <c r="AQ44" s="97">
        <f>IFERROR(VLOOKUP(ROUND(AL44,0),'Criteria Table'!$A$2:$I$102,4,FALSE),0)</f>
        <v>0</v>
      </c>
      <c r="AR44" s="128"/>
      <c r="AS44" s="95"/>
      <c r="AT44" s="95"/>
      <c r="AU44" s="100">
        <f>IFERROR(VLOOKUP(TEXT(A44,"0000"),'Sci11'!$A$3:$N$492,4,FALSE)/VLOOKUP(TEXT(A44,"0000"),'Sci11'!$A$3:$N$492,14,FALSE)*100,"")</f>
        <v>42.857142857142854</v>
      </c>
      <c r="AV44" s="101">
        <f>SUM(VLOOKUP(TEXT(A44,"0000"),'Sci11'!$A$3:$N$492,5,FALSE),VLOOKUP(TEXT(A44,"0000"),'Sci11'!$A$3:$N$492,6,FALSE))/VLOOKUP(TEXT(A44,"0000"),'Sci11'!$A$3:$N$492,14,FALSE)*100</f>
        <v>41.758241758241759</v>
      </c>
      <c r="AW44" s="100">
        <f t="shared" si="62"/>
        <v>43.907142857142851</v>
      </c>
      <c r="AX44" s="101">
        <f>IFERROR(AW44/100*VLOOKUP(TEXT(A44,"0000"),'Sci11'!$A$3:$N$492,14,FALSE),"")</f>
        <v>39.955499999999994</v>
      </c>
      <c r="AY44" s="100">
        <f t="shared" si="63"/>
        <v>42.208241758241762</v>
      </c>
      <c r="AZ44" s="101">
        <f>IFERROR(AY44/100*VLOOKUP(TEXT(A44,"0000"),'Sci11'!$A$3:$N$492,14,FALSE),"")</f>
        <v>38.409500000000001</v>
      </c>
      <c r="BA44" s="100">
        <f t="shared" si="14"/>
        <v>85</v>
      </c>
      <c r="BB44" s="101">
        <f>IFERROR(VLOOKUP(BA44,'Criteria Table'!$A$2:$I$102,2,FALSE),"")</f>
        <v>1.5</v>
      </c>
      <c r="BC44" s="101">
        <f t="shared" si="15"/>
        <v>86.5</v>
      </c>
      <c r="BD44" s="82">
        <f>IFERROR(VLOOKUP(A44,ATTx11!$A$2:$N$500,4,FALSE),"")</f>
        <v>96.4</v>
      </c>
      <c r="BE44" s="95">
        <f t="shared" si="16"/>
        <v>0.5</v>
      </c>
      <c r="BF44" s="96">
        <f t="shared" si="17"/>
        <v>96.9</v>
      </c>
      <c r="BG44" s="70">
        <f>IFERROR(VLOOKUP(A44,ATTx11!$A$2:$N$500,11,FALSE),"")</f>
        <v>0</v>
      </c>
      <c r="BH44" s="95">
        <f t="shared" si="18"/>
        <v>0</v>
      </c>
      <c r="BI44" s="70">
        <f>IFERROR(VLOOKUP(A44,ATTx11!$A$2:$N$500,12,FALSE),"")</f>
        <v>3</v>
      </c>
      <c r="BJ44" s="97">
        <f t="shared" si="19"/>
        <v>2.7</v>
      </c>
      <c r="BK44" s="84">
        <f>IFERROR(VLOOKUP(A44,ATTx11!$A$2:$N$500,7,FALSE),"")</f>
        <v>0</v>
      </c>
      <c r="BL44" s="97">
        <f t="shared" si="20"/>
        <v>0</v>
      </c>
      <c r="BM44" s="84">
        <f>IFERROR(VLOOKUP(A44,ATTx11!$A$2:$N$500,8,FALSE),"")</f>
        <v>3</v>
      </c>
      <c r="BN44" s="95">
        <f t="shared" si="21"/>
        <v>2.7</v>
      </c>
      <c r="BO44" s="95"/>
      <c r="BP44" s="83">
        <f>IFERROR(VLOOKUP(TEXT($A44,"0000"),'AYP11'!$B$3379:$AU$3800,17,FALSE),"")</f>
        <v>93</v>
      </c>
      <c r="BQ44" s="75">
        <f>IFERROR(VLOOKUP(BP44,'Criteria Table'!$A$2:$I$102,2,FALSE),0)</f>
        <v>0</v>
      </c>
      <c r="BR44" s="95">
        <f t="shared" si="22"/>
        <v>93</v>
      </c>
      <c r="BS44" s="83">
        <f>IFERROR(VLOOKUP(TEXT($A44,"0000"),'AYP11'!$B$847:$AU$1268,17,FALSE),"")</f>
        <v>0</v>
      </c>
      <c r="BT44" s="75">
        <f>IFERROR(VLOOKUP(BS44,'Criteria Table'!$A$2:$I$102,2,FALSE),0)</f>
        <v>10</v>
      </c>
      <c r="BU44" s="95">
        <f t="shared" si="23"/>
        <v>10</v>
      </c>
      <c r="BV44" s="83">
        <f>IFERROR(VLOOKUP(TEXT($A44,"0000"),'AYP11'!$B$2113:$AU$2534,17,FALSE),"")</f>
        <v>0</v>
      </c>
      <c r="BW44" s="75">
        <f>IFERROR(VLOOKUP(BV44,'Criteria Table'!$A$2:$I$102,2,FALSE),0)</f>
        <v>10</v>
      </c>
      <c r="BX44" s="95">
        <f t="shared" si="24"/>
        <v>10</v>
      </c>
      <c r="BY44" s="83">
        <f>IFERROR(VLOOKUP(TEXT($A44,"0000"),'AYP11'!$B$425:$AU$846,17,FALSE),"")</f>
        <v>0</v>
      </c>
      <c r="BZ44" s="75">
        <f>IFERROR(VLOOKUP(BY44,'Criteria Table'!$A$2:$I$102,2,FALSE),0)</f>
        <v>10</v>
      </c>
      <c r="CA44" s="95">
        <f t="shared" si="25"/>
        <v>10</v>
      </c>
      <c r="CB44" s="83">
        <f>IFERROR(VLOOKUP(TEXT($A44,"0000"),'AYP11'!$B$3:$AU$424,17,FALSE),"")</f>
        <v>0</v>
      </c>
      <c r="CC44" s="95">
        <f>IFERROR(VLOOKUP(CB44,'Criteria Table'!$A$2:$I$102,2,FALSE),0)</f>
        <v>10</v>
      </c>
      <c r="CD44" s="95">
        <f t="shared" si="26"/>
        <v>10</v>
      </c>
      <c r="CE44" s="83">
        <f>IFERROR(VLOOKUP(TEXT($A44,"0000"),'AYP11'!$B$1269:$AU$1690,17,FALSE),"")</f>
        <v>94</v>
      </c>
      <c r="CF44" s="95">
        <f>IFERROR(VLOOKUP(CE44,'Criteria Table'!$A$2:$I$102,2,FALSE),0)</f>
        <v>0</v>
      </c>
      <c r="CG44" s="95">
        <f t="shared" si="27"/>
        <v>94</v>
      </c>
      <c r="CH44" s="83">
        <f>IFERROR(VLOOKUP(TEXT($A44,"0000"),'AYP11'!$B$1691:$AU$2112,17,FALSE),"")</f>
        <v>91</v>
      </c>
      <c r="CI44" s="95">
        <f>IFERROR(VLOOKUP(CH44,'Criteria Table'!$A$2:$I$102,2,FALSE),0)</f>
        <v>0</v>
      </c>
      <c r="CJ44" s="95">
        <f t="shared" si="28"/>
        <v>91</v>
      </c>
      <c r="CK44" s="83">
        <f>IFERROR(VLOOKUP(TEXT($A44,"0000"),'AYP11'!$B$2535:$AU$2956,17,FALSE),"")</f>
        <v>0</v>
      </c>
      <c r="CL44" s="95">
        <f>IFERROR(VLOOKUP(CK44,'Criteria Table'!$A$2:$I$102,2,FALSE),0)</f>
        <v>10</v>
      </c>
      <c r="CM44" s="95">
        <f t="shared" si="29"/>
        <v>10</v>
      </c>
      <c r="CN44" s="76">
        <f>IFERROR(VLOOKUP(TEXT($A44,"0000"),'AYP11'!$B$3379:$AU$3800,23,FALSE),"")</f>
        <v>0</v>
      </c>
      <c r="CO44" s="95">
        <f>IFERROR(VLOOKUP(CN44,'Criteria Table'!$A$2:$I$102,2,FALSE),0)</f>
        <v>10</v>
      </c>
      <c r="CP44" s="95">
        <f t="shared" si="30"/>
        <v>10</v>
      </c>
      <c r="CQ44" s="76">
        <f>IFERROR(VLOOKUP(TEXT($A44,"0000"),'AYP11'!$B$847:$AU$1268,23,FALSE),"")</f>
        <v>0</v>
      </c>
      <c r="CR44" s="95">
        <f>IFERROR(VLOOKUP(CQ44,'Criteria Table'!$A$2:$I$102,2,FALSE),0)</f>
        <v>10</v>
      </c>
      <c r="CS44" s="95">
        <f t="shared" si="31"/>
        <v>10</v>
      </c>
      <c r="CT44" s="76">
        <f>IFERROR(VLOOKUP(TEXT($A44,"0000"),'AYP11'!$B$2113:$AU$2534,23,FALSE),"")</f>
        <v>94</v>
      </c>
      <c r="CU44" s="95">
        <f>IFERROR(VLOOKUP(CT44,'Criteria Table'!$A$2:$I$102,2,FALSE),0)</f>
        <v>0</v>
      </c>
      <c r="CV44" s="95">
        <f t="shared" si="32"/>
        <v>94</v>
      </c>
      <c r="CW44" s="76">
        <f>IFERROR(VLOOKUP(TEXT($A44,"0000"),'AYP11'!$B$425:$AU$846,23,FALSE),"")</f>
        <v>0</v>
      </c>
      <c r="CX44" s="95">
        <f>IFERROR(VLOOKUP(CW44,'Criteria Table'!$A$2:$I$102,2,FALSE),0)</f>
        <v>10</v>
      </c>
      <c r="CY44" s="95">
        <f t="shared" si="33"/>
        <v>10</v>
      </c>
      <c r="CZ44" s="76">
        <f>IFERROR(VLOOKUP(TEXT($A44,"0000"),'AYP11'!$B$3:$AU$424,23,FALSE),"")</f>
        <v>0</v>
      </c>
      <c r="DA44" s="95">
        <f>IFERROR(VLOOKUP(CZ44,'Criteria Table'!$A$2:$I$102,2,FALSE),0)</f>
        <v>10</v>
      </c>
      <c r="DB44" s="95">
        <f t="shared" si="34"/>
        <v>10</v>
      </c>
      <c r="DC44" s="76">
        <f>IFERROR(VLOOKUP(TEXT($A44,"0000"),'AYP11'!$B$1269:$AU$1690,23,FALSE),"")</f>
        <v>92</v>
      </c>
      <c r="DD44" s="95">
        <f>IFERROR(VLOOKUP(DC44,'Criteria Table'!$A$2:$I$102,2,FALSE),0)</f>
        <v>0</v>
      </c>
      <c r="DE44" s="95">
        <f t="shared" si="35"/>
        <v>92</v>
      </c>
      <c r="DF44" s="76">
        <f>IFERROR(VLOOKUP(TEXT($A44,"0000"),'AYP11'!$B$1691:$AU$2112,23,FALSE),"")</f>
        <v>94</v>
      </c>
      <c r="DG44" s="95">
        <f>IFERROR(VLOOKUP(DF44,'Criteria Table'!$A$2:$I$102,2,FALSE),0)</f>
        <v>0</v>
      </c>
      <c r="DH44" s="95">
        <f t="shared" si="36"/>
        <v>94</v>
      </c>
      <c r="DI44" s="76">
        <f>IFERROR(VLOOKUP(TEXT($A44,"0000"),'AYP11'!$B$2535:$AU$2956,23,FALSE),"")</f>
        <v>0</v>
      </c>
      <c r="DJ44" s="95">
        <f>IFERROR(VLOOKUP(DI44,'Criteria Table'!$A$2:$I$102,2,FALSE),0)</f>
        <v>10</v>
      </c>
      <c r="DK44" s="95">
        <f t="shared" si="37"/>
        <v>10</v>
      </c>
      <c r="DL44" s="91">
        <f>IFERROR(VLOOKUP(TEXT($A44,"0000"),'AYP11'!$B$3379:$AU$3800,11,FALSE),"")</f>
        <v>0</v>
      </c>
      <c r="DM44" s="95">
        <f t="shared" si="38"/>
        <v>1</v>
      </c>
      <c r="DN44" s="95" t="str">
        <f t="shared" si="39"/>
        <v/>
      </c>
      <c r="DO44" s="91">
        <f>IFERROR(VLOOKUP(TEXT($A44,"0000"),'AYP11'!$B$847:$AU$1268,11,FALSE),"")</f>
        <v>0</v>
      </c>
      <c r="DP44" s="95">
        <f t="shared" si="40"/>
        <v>1</v>
      </c>
      <c r="DQ44" s="95" t="str">
        <f t="shared" si="41"/>
        <v/>
      </c>
      <c r="DR44" s="91">
        <f>IFERROR(VLOOKUP(TEXT($A44,"0000"),'AYP11'!$B$2113:$AU$2534,11,FALSE),"")</f>
        <v>0</v>
      </c>
      <c r="DS44" s="95">
        <f t="shared" si="42"/>
        <v>1</v>
      </c>
      <c r="DT44" s="95" t="str">
        <f t="shared" si="43"/>
        <v/>
      </c>
      <c r="DU44" s="91">
        <f>IFERROR(VLOOKUP(TEXT($A44,"0000"),'AYP11'!$B$425:$AU$846,11,FALSE),"")</f>
        <v>0</v>
      </c>
      <c r="DV44" s="95">
        <f t="shared" si="44"/>
        <v>1</v>
      </c>
      <c r="DW44" s="95" t="str">
        <f t="shared" si="45"/>
        <v/>
      </c>
      <c r="DX44" s="91">
        <f>IFERROR(VLOOKUP(TEXT($A44,"0000"),'AYP11'!$B$3:$AU$424,11,FALSE),"")</f>
        <v>0</v>
      </c>
      <c r="DY44" s="95">
        <f t="shared" si="46"/>
        <v>1</v>
      </c>
      <c r="DZ44" s="95" t="str">
        <f t="shared" si="47"/>
        <v/>
      </c>
      <c r="EA44" s="91">
        <f>IFERROR(VLOOKUP(TEXT($A44,"0000"),'AYP11'!$B$1269:$AU$1690,11,FALSE),"")</f>
        <v>0</v>
      </c>
      <c r="EB44" s="95">
        <f t="shared" si="48"/>
        <v>1</v>
      </c>
      <c r="EC44" s="95" t="str">
        <f t="shared" si="49"/>
        <v/>
      </c>
      <c r="ED44" s="91">
        <f>IFERROR(VLOOKUP(TEXT($A44,"0000"),'AYP11'!$B$1691:$AU$2112,11,FALSE),"")</f>
        <v>0</v>
      </c>
      <c r="EE44" s="95">
        <f t="shared" si="50"/>
        <v>1</v>
      </c>
      <c r="EF44" s="95" t="str">
        <f t="shared" si="51"/>
        <v/>
      </c>
      <c r="EG44" s="91">
        <f>IFERROR(VLOOKUP(TEXT($A44,"0000"),'AYP11'!$B$2535:$AU$2956,11,FALSE),"")</f>
        <v>0</v>
      </c>
      <c r="EH44" s="95">
        <f t="shared" si="52"/>
        <v>1</v>
      </c>
      <c r="EI44" s="95" t="str">
        <f t="shared" si="53"/>
        <v/>
      </c>
      <c r="EP44" s="34">
        <v>38</v>
      </c>
      <c r="EQ44" s="102" t="s">
        <v>2034</v>
      </c>
    </row>
    <row r="45" spans="1:147" x14ac:dyDescent="0.25">
      <c r="A45" s="248">
        <v>520</v>
      </c>
      <c r="B45" s="291">
        <f t="shared" si="0"/>
        <v>36.877076411960132</v>
      </c>
      <c r="C45" s="50">
        <f>IFERROR(VLOOKUP(TEXT($A45,"0000"),'R-M11'!$A$2:$AA$500,4,FALSE),0)</f>
        <v>111</v>
      </c>
      <c r="D45" s="291">
        <f t="shared" si="1"/>
        <v>52.159468438538205</v>
      </c>
      <c r="E45" s="98">
        <f>IFERROR(SUM(VLOOKUP(TEXT($A45,"0000"),'R-M11'!$A$2:$AA$500,5,FALSE),VLOOKUP(TEXT($A45,"0000"),'R-M11'!$A$2:$AA$500,6,FALSE)),0)</f>
        <v>157</v>
      </c>
      <c r="F45" s="58">
        <f>IFERROR(VLOOKUP(TEXT($A45,"0000"),'R-M11'!$A$2:$AA$500,14,FALSE),0)</f>
        <v>301</v>
      </c>
      <c r="G45" s="230">
        <f t="shared" si="54"/>
        <v>36.877076411960132</v>
      </c>
      <c r="H45" s="97">
        <f t="shared" si="2"/>
        <v>110.99999999999999</v>
      </c>
      <c r="I45" s="230">
        <f t="shared" si="55"/>
        <v>52.159468438538205</v>
      </c>
      <c r="J45" s="97">
        <f t="shared" si="3"/>
        <v>157</v>
      </c>
      <c r="K45" s="230">
        <f t="shared" si="4"/>
        <v>89</v>
      </c>
      <c r="L45" s="121">
        <f>IFERROR(VLOOKUP(K45,'Criteria Table'!$A$2:$I$102,2,FALSE),"")</f>
        <v>0</v>
      </c>
      <c r="M45" s="230">
        <f t="shared" si="5"/>
        <v>89.036544850498331</v>
      </c>
      <c r="N45" s="286">
        <f t="shared" si="6"/>
        <v>36.303630363036305</v>
      </c>
      <c r="O45" s="50">
        <f>IFERROR(VLOOKUP(TEXT($A45,"0000"),'R-M11'!$A$2:$AA$500,17,FALSE),"")</f>
        <v>110</v>
      </c>
      <c r="P45" s="286">
        <f t="shared" si="7"/>
        <v>51.815181518151817</v>
      </c>
      <c r="Q45" s="98">
        <f>IFERROR(SUM(VLOOKUP(TEXT($A45,"0000"),'R-M11'!$A$2:$AA$500,18,FALSE),VLOOKUP(TEXT($A45,"0000"),'R-M11'!$A$2:$AA$500,19,FALSE)),0)</f>
        <v>157</v>
      </c>
      <c r="R45" s="69">
        <f>IFERROR(VLOOKUP(TEXT($A45,"0000"),'R-M11'!$A$2:$AA$500,27,FALSE),0)</f>
        <v>303</v>
      </c>
      <c r="S45" s="121">
        <f t="shared" si="56"/>
        <v>36.303630363036305</v>
      </c>
      <c r="T45" s="70">
        <f t="shared" si="8"/>
        <v>110</v>
      </c>
      <c r="U45" s="121">
        <f t="shared" si="57"/>
        <v>51.815181518151817</v>
      </c>
      <c r="V45" s="70">
        <f t="shared" si="9"/>
        <v>157.00000000000003</v>
      </c>
      <c r="W45" s="121">
        <f t="shared" si="10"/>
        <v>88</v>
      </c>
      <c r="X45" s="124">
        <f>IFERROR(VLOOKUP(W45,'Criteria Table'!$A$2:$I$102,2,FALSE),"")</f>
        <v>0</v>
      </c>
      <c r="Y45" s="121">
        <f t="shared" si="11"/>
        <v>88.118811881188122</v>
      </c>
      <c r="Z45" s="92">
        <f>IFERROR(IF(VLOOKUP(A45,'SG11'!$A$3:$AI$500,18,FALSE)="","NA",VLOOKUP(A45,'SG11'!$A$3:$AI$500,18,FALSE)),"")</f>
        <v>78</v>
      </c>
      <c r="AA45" s="75">
        <f>IFERROR(VLOOKUP(Z45,'Criteria Table'!$A$2:$I$102,6,FALSE),"NA")</f>
        <v>5</v>
      </c>
      <c r="AB45" s="95">
        <f t="shared" si="58"/>
        <v>83</v>
      </c>
      <c r="AC45" s="84">
        <f>IFERROR(IF(VLOOKUP(A45,'SG11'!$A$3:$AI$500,19,FALSE)="","NA",VLOOKUP(A45,'SG11'!$A$3:$AI$500,19,FALSE)),"")</f>
        <v>62</v>
      </c>
      <c r="AD45" s="75">
        <f>IFERROR(VLOOKUP(AC45,'Criteria Table'!$A$2:$I$102,6,FALSE),"NA")</f>
        <v>5</v>
      </c>
      <c r="AE45" s="95">
        <f t="shared" si="59"/>
        <v>67</v>
      </c>
      <c r="AF45" s="92">
        <f>IFERROR(IF(VLOOKUP(A45,'SG11'!$A$3:$AI$500,20,FALSE)="","NA",VLOOKUP(A45,'SG11'!$A$3:$AI$500,20,FALSE)),"")</f>
        <v>75</v>
      </c>
      <c r="AG45" s="75">
        <f>IFERROR(VLOOKUP(AF45,'Criteria Table'!$A$2:$I$102,6,FALSE),"NA")</f>
        <v>5</v>
      </c>
      <c r="AH45" s="95">
        <f t="shared" si="60"/>
        <v>80</v>
      </c>
      <c r="AI45" s="84">
        <f>IFERROR(IF(VLOOKUP(A45,'SG11'!$A$3:$AI$500,21,FALSE)="","NA",VLOOKUP(A45,'SG11'!$A$3:$AI$500,21,FALSE)),"")</f>
        <v>66</v>
      </c>
      <c r="AJ45" s="75">
        <f>IFERROR(VLOOKUP(AI45,'Criteria Table'!$A$2:$I$102,6,FALSE),"NA")</f>
        <v>5</v>
      </c>
      <c r="AK45" s="95">
        <f t="shared" si="61"/>
        <v>71</v>
      </c>
      <c r="AL45" s="99">
        <f>IFERROR(VLOOKUP(TEXT(A45,"0000"),'W11'!$A$1:$E$500,4,FALSE)/AP45*100,"")</f>
        <v>98.86363636363636</v>
      </c>
      <c r="AM45" s="97">
        <f>IFERROR(VLOOKUP(TEXT(A45,"0000"),'W11'!$A$1:$E$500,4,FALSE),"")</f>
        <v>87</v>
      </c>
      <c r="AN45" s="99">
        <f t="shared" si="12"/>
        <v>98.86363636363636</v>
      </c>
      <c r="AO45" s="97">
        <f t="shared" si="13"/>
        <v>87</v>
      </c>
      <c r="AP45" s="99">
        <f>IFERROR(VLOOKUP(TEXT(A45,"0000"),'W11'!$A$1:$E$500,5,FALSE),"")</f>
        <v>88</v>
      </c>
      <c r="AQ45" s="97">
        <f>IFERROR(VLOOKUP(ROUND(AL45,0),'Criteria Table'!$A$2:$I$102,4,FALSE),0)</f>
        <v>0</v>
      </c>
      <c r="AR45" s="128"/>
      <c r="AS45" s="95"/>
      <c r="AT45" s="95"/>
      <c r="AU45" s="100">
        <f>IFERROR(VLOOKUP(TEXT(A45,"0000"),'Sci11'!$A$3:$N$492,4,FALSE)/VLOOKUP(TEXT(A45,"0000"),'Sci11'!$A$3:$N$492,14,FALSE)*100,"")</f>
        <v>40.944881889763778</v>
      </c>
      <c r="AV45" s="101">
        <f>SUM(VLOOKUP(TEXT(A45,"0000"),'Sci11'!$A$3:$N$492,5,FALSE),VLOOKUP(TEXT(A45,"0000"),'Sci11'!$A$3:$N$492,6,FALSE))/VLOOKUP(TEXT(A45,"0000"),'Sci11'!$A$3:$N$492,14,FALSE)*100</f>
        <v>23.622047244094489</v>
      </c>
      <c r="AW45" s="100">
        <f t="shared" si="62"/>
        <v>43.394881889763781</v>
      </c>
      <c r="AX45" s="101">
        <f>IFERROR(AW45/100*VLOOKUP(TEXT(A45,"0000"),'Sci11'!$A$3:$N$492,14,FALSE),"")</f>
        <v>55.111499999999999</v>
      </c>
      <c r="AY45" s="100">
        <f t="shared" si="63"/>
        <v>24.67204724409449</v>
      </c>
      <c r="AZ45" s="101">
        <f>IFERROR(AY45/100*VLOOKUP(TEXT(A45,"0000"),'Sci11'!$A$3:$N$492,14,FALSE),"")</f>
        <v>31.333500000000001</v>
      </c>
      <c r="BA45" s="100">
        <f t="shared" si="14"/>
        <v>65</v>
      </c>
      <c r="BB45" s="101">
        <f>IFERROR(VLOOKUP(BA45,'Criteria Table'!$A$2:$I$102,2,FALSE),"")</f>
        <v>3.5</v>
      </c>
      <c r="BC45" s="101">
        <f t="shared" si="15"/>
        <v>68.5</v>
      </c>
      <c r="BD45" s="82">
        <f>IFERROR(VLOOKUP(A45,ATTx11!$A$2:$N$500,4,FALSE),"")</f>
        <v>95.87</v>
      </c>
      <c r="BE45" s="95">
        <f t="shared" si="16"/>
        <v>0.5</v>
      </c>
      <c r="BF45" s="96">
        <f t="shared" si="17"/>
        <v>96.37</v>
      </c>
      <c r="BG45" s="70">
        <f>IFERROR(VLOOKUP(A45,ATTx11!$A$2:$N$500,11,FALSE),"")</f>
        <v>2</v>
      </c>
      <c r="BH45" s="95">
        <f t="shared" si="18"/>
        <v>1.8</v>
      </c>
      <c r="BI45" s="70">
        <f>IFERROR(VLOOKUP(A45,ATTx11!$A$2:$N$500,12,FALSE),"")</f>
        <v>3</v>
      </c>
      <c r="BJ45" s="97">
        <f t="shared" si="19"/>
        <v>2.7</v>
      </c>
      <c r="BK45" s="84">
        <f>IFERROR(VLOOKUP(A45,ATTx11!$A$2:$N$500,7,FALSE),"")</f>
        <v>2</v>
      </c>
      <c r="BL45" s="97">
        <f t="shared" si="20"/>
        <v>1.8</v>
      </c>
      <c r="BM45" s="84">
        <f>IFERROR(VLOOKUP(A45,ATTx11!$A$2:$N$500,8,FALSE),"")</f>
        <v>3</v>
      </c>
      <c r="BN45" s="95">
        <f t="shared" si="21"/>
        <v>2.7</v>
      </c>
      <c r="BO45" s="95"/>
      <c r="BP45" s="83">
        <f>IFERROR(VLOOKUP(TEXT($A45,"0000"),'AYP11'!$B$3379:$AU$3800,17,FALSE),"")</f>
        <v>0</v>
      </c>
      <c r="BQ45" s="75">
        <f>IFERROR(VLOOKUP(BP45,'Criteria Table'!$A$2:$I$102,2,FALSE),0)</f>
        <v>10</v>
      </c>
      <c r="BR45" s="95">
        <f t="shared" si="22"/>
        <v>10</v>
      </c>
      <c r="BS45" s="83">
        <f>IFERROR(VLOOKUP(TEXT($A45,"0000"),'AYP11'!$B$847:$AU$1268,17,FALSE),"")</f>
        <v>0</v>
      </c>
      <c r="BT45" s="75">
        <f>IFERROR(VLOOKUP(BS45,'Criteria Table'!$A$2:$I$102,2,FALSE),0)</f>
        <v>10</v>
      </c>
      <c r="BU45" s="95">
        <f t="shared" si="23"/>
        <v>10</v>
      </c>
      <c r="BV45" s="83">
        <f>IFERROR(VLOOKUP(TEXT($A45,"0000"),'AYP11'!$B$2113:$AU$2534,17,FALSE),"")</f>
        <v>88</v>
      </c>
      <c r="BW45" s="75">
        <f>IFERROR(VLOOKUP(BV45,'Criteria Table'!$A$2:$I$102,2,FALSE),0)</f>
        <v>0</v>
      </c>
      <c r="BX45" s="95">
        <f t="shared" si="24"/>
        <v>88</v>
      </c>
      <c r="BY45" s="83">
        <f>IFERROR(VLOOKUP(TEXT($A45,"0000"),'AYP11'!$B$425:$AU$846,17,FALSE),"")</f>
        <v>0</v>
      </c>
      <c r="BZ45" s="75">
        <f>IFERROR(VLOOKUP(BY45,'Criteria Table'!$A$2:$I$102,2,FALSE),0)</f>
        <v>10</v>
      </c>
      <c r="CA45" s="95">
        <f t="shared" si="25"/>
        <v>10</v>
      </c>
      <c r="CB45" s="83">
        <f>IFERROR(VLOOKUP(TEXT($A45,"0000"),'AYP11'!$B$3:$AU$424,17,FALSE),"")</f>
        <v>0</v>
      </c>
      <c r="CC45" s="95">
        <f>IFERROR(VLOOKUP(CB45,'Criteria Table'!$A$2:$I$102,2,FALSE),0)</f>
        <v>10</v>
      </c>
      <c r="CD45" s="95">
        <f t="shared" si="26"/>
        <v>10</v>
      </c>
      <c r="CE45" s="83">
        <f>IFERROR(VLOOKUP(TEXT($A45,"0000"),'AYP11'!$B$1269:$AU$1690,17,FALSE),"")</f>
        <v>90</v>
      </c>
      <c r="CF45" s="95">
        <f>IFERROR(VLOOKUP(CE45,'Criteria Table'!$A$2:$I$102,2,FALSE),0)</f>
        <v>0</v>
      </c>
      <c r="CG45" s="95">
        <f t="shared" si="27"/>
        <v>90</v>
      </c>
      <c r="CH45" s="83">
        <f>IFERROR(VLOOKUP(TEXT($A45,"0000"),'AYP11'!$B$1691:$AU$2112,17,FALSE),"")</f>
        <v>83</v>
      </c>
      <c r="CI45" s="95">
        <f>IFERROR(VLOOKUP(CH45,'Criteria Table'!$A$2:$I$102,2,FALSE),0)</f>
        <v>1.7000000000000002</v>
      </c>
      <c r="CJ45" s="95">
        <f t="shared" si="28"/>
        <v>85</v>
      </c>
      <c r="CK45" s="83">
        <f>IFERROR(VLOOKUP(TEXT($A45,"0000"),'AYP11'!$B$2535:$AU$2956,17,FALSE),"")</f>
        <v>0</v>
      </c>
      <c r="CL45" s="95">
        <f>IFERROR(VLOOKUP(CK45,'Criteria Table'!$A$2:$I$102,2,FALSE),0)</f>
        <v>10</v>
      </c>
      <c r="CM45" s="95">
        <f t="shared" si="29"/>
        <v>10</v>
      </c>
      <c r="CN45" s="76">
        <f>IFERROR(VLOOKUP(TEXT($A45,"0000"),'AYP11'!$B$3379:$AU$3800,23,FALSE),"")</f>
        <v>0</v>
      </c>
      <c r="CO45" s="95">
        <f>IFERROR(VLOOKUP(CN45,'Criteria Table'!$A$2:$I$102,2,FALSE),0)</f>
        <v>10</v>
      </c>
      <c r="CP45" s="95">
        <f t="shared" si="30"/>
        <v>10</v>
      </c>
      <c r="CQ45" s="76">
        <f>IFERROR(VLOOKUP(TEXT($A45,"0000"),'AYP11'!$B$847:$AU$1268,23,FALSE),"")</f>
        <v>0</v>
      </c>
      <c r="CR45" s="95">
        <f>IFERROR(VLOOKUP(CQ45,'Criteria Table'!$A$2:$I$102,2,FALSE),0)</f>
        <v>10</v>
      </c>
      <c r="CS45" s="95">
        <f t="shared" si="31"/>
        <v>10</v>
      </c>
      <c r="CT45" s="76">
        <f>IFERROR(VLOOKUP(TEXT($A45,"0000"),'AYP11'!$B$2113:$AU$2534,23,FALSE),"")</f>
        <v>88</v>
      </c>
      <c r="CU45" s="95">
        <f>IFERROR(VLOOKUP(CT45,'Criteria Table'!$A$2:$I$102,2,FALSE),0)</f>
        <v>0</v>
      </c>
      <c r="CV45" s="95">
        <f t="shared" si="32"/>
        <v>88</v>
      </c>
      <c r="CW45" s="76">
        <f>IFERROR(VLOOKUP(TEXT($A45,"0000"),'AYP11'!$B$425:$AU$846,23,FALSE),"")</f>
        <v>0</v>
      </c>
      <c r="CX45" s="95">
        <f>IFERROR(VLOOKUP(CW45,'Criteria Table'!$A$2:$I$102,2,FALSE),0)</f>
        <v>10</v>
      </c>
      <c r="CY45" s="95">
        <f t="shared" si="33"/>
        <v>10</v>
      </c>
      <c r="CZ45" s="76">
        <f>IFERROR(VLOOKUP(TEXT($A45,"0000"),'AYP11'!$B$3:$AU$424,23,FALSE),"")</f>
        <v>0</v>
      </c>
      <c r="DA45" s="95">
        <f>IFERROR(VLOOKUP(CZ45,'Criteria Table'!$A$2:$I$102,2,FALSE),0)</f>
        <v>10</v>
      </c>
      <c r="DB45" s="95">
        <f t="shared" si="34"/>
        <v>10</v>
      </c>
      <c r="DC45" s="76">
        <f>IFERROR(VLOOKUP(TEXT($A45,"0000"),'AYP11'!$B$1269:$AU$1690,23,FALSE),"")</f>
        <v>86</v>
      </c>
      <c r="DD45" s="95">
        <f>IFERROR(VLOOKUP(DC45,'Criteria Table'!$A$2:$I$102,2,FALSE),0)</f>
        <v>0</v>
      </c>
      <c r="DE45" s="95">
        <f t="shared" si="35"/>
        <v>86</v>
      </c>
      <c r="DF45" s="76">
        <f>IFERROR(VLOOKUP(TEXT($A45,"0000"),'AYP11'!$B$1691:$AU$2112,23,FALSE),"")</f>
        <v>94</v>
      </c>
      <c r="DG45" s="95">
        <f>IFERROR(VLOOKUP(DF45,'Criteria Table'!$A$2:$I$102,2,FALSE),0)</f>
        <v>0</v>
      </c>
      <c r="DH45" s="95">
        <f t="shared" si="36"/>
        <v>94</v>
      </c>
      <c r="DI45" s="76">
        <f>IFERROR(VLOOKUP(TEXT($A45,"0000"),'AYP11'!$B$2535:$AU$2956,23,FALSE),"")</f>
        <v>0</v>
      </c>
      <c r="DJ45" s="95">
        <f>IFERROR(VLOOKUP(DI45,'Criteria Table'!$A$2:$I$102,2,FALSE),0)</f>
        <v>10</v>
      </c>
      <c r="DK45" s="95">
        <f t="shared" si="37"/>
        <v>10</v>
      </c>
      <c r="DL45" s="91">
        <f>IFERROR(VLOOKUP(TEXT($A45,"0000"),'AYP11'!$B$3379:$AU$3800,11,FALSE),"")</f>
        <v>0</v>
      </c>
      <c r="DM45" s="95">
        <f t="shared" si="38"/>
        <v>1</v>
      </c>
      <c r="DN45" s="95" t="str">
        <f t="shared" si="39"/>
        <v/>
      </c>
      <c r="DO45" s="91">
        <f>IFERROR(VLOOKUP(TEXT($A45,"0000"),'AYP11'!$B$847:$AU$1268,11,FALSE),"")</f>
        <v>0</v>
      </c>
      <c r="DP45" s="95">
        <f t="shared" si="40"/>
        <v>1</v>
      </c>
      <c r="DQ45" s="95" t="str">
        <f t="shared" si="41"/>
        <v/>
      </c>
      <c r="DR45" s="91">
        <f>IFERROR(VLOOKUP(TEXT($A45,"0000"),'AYP11'!$B$2113:$AU$2534,11,FALSE),"")</f>
        <v>0</v>
      </c>
      <c r="DS45" s="95">
        <f t="shared" si="42"/>
        <v>1</v>
      </c>
      <c r="DT45" s="95" t="str">
        <f t="shared" si="43"/>
        <v/>
      </c>
      <c r="DU45" s="91">
        <f>IFERROR(VLOOKUP(TEXT($A45,"0000"),'AYP11'!$B$425:$AU$846,11,FALSE),"")</f>
        <v>0</v>
      </c>
      <c r="DV45" s="95">
        <f t="shared" si="44"/>
        <v>1</v>
      </c>
      <c r="DW45" s="95" t="str">
        <f t="shared" si="45"/>
        <v/>
      </c>
      <c r="DX45" s="91">
        <f>IFERROR(VLOOKUP(TEXT($A45,"0000"),'AYP11'!$B$3:$AU$424,11,FALSE),"")</f>
        <v>0</v>
      </c>
      <c r="DY45" s="95">
        <f t="shared" si="46"/>
        <v>1</v>
      </c>
      <c r="DZ45" s="95" t="str">
        <f t="shared" si="47"/>
        <v/>
      </c>
      <c r="EA45" s="91">
        <f>IFERROR(VLOOKUP(TEXT($A45,"0000"),'AYP11'!$B$1269:$AU$1690,11,FALSE),"")</f>
        <v>0</v>
      </c>
      <c r="EB45" s="95">
        <f t="shared" si="48"/>
        <v>1</v>
      </c>
      <c r="EC45" s="95" t="str">
        <f t="shared" si="49"/>
        <v/>
      </c>
      <c r="ED45" s="91">
        <f>IFERROR(VLOOKUP(TEXT($A45,"0000"),'AYP11'!$B$1691:$AU$2112,11,FALSE),"")</f>
        <v>0</v>
      </c>
      <c r="EE45" s="95">
        <f t="shared" si="50"/>
        <v>1</v>
      </c>
      <c r="EF45" s="95" t="str">
        <f t="shared" si="51"/>
        <v/>
      </c>
      <c r="EG45" s="91">
        <f>IFERROR(VLOOKUP(TEXT($A45,"0000"),'AYP11'!$B$2535:$AU$2956,11,FALSE),"")</f>
        <v>0</v>
      </c>
      <c r="EH45" s="95">
        <f t="shared" si="52"/>
        <v>1</v>
      </c>
      <c r="EI45" s="95" t="str">
        <f t="shared" si="53"/>
        <v/>
      </c>
      <c r="EP45" s="34">
        <v>40</v>
      </c>
      <c r="EQ45" s="102" t="s">
        <v>2036</v>
      </c>
    </row>
    <row r="46" spans="1:147" x14ac:dyDescent="0.25">
      <c r="A46" s="248">
        <v>521</v>
      </c>
      <c r="B46" s="291">
        <f t="shared" si="0"/>
        <v>33.497536945812804</v>
      </c>
      <c r="C46" s="50">
        <f>IFERROR(VLOOKUP(TEXT($A46,"0000"),'R-M11'!$A$2:$AA$500,4,FALSE),0)</f>
        <v>68</v>
      </c>
      <c r="D46" s="291">
        <f t="shared" si="1"/>
        <v>14.285714285714285</v>
      </c>
      <c r="E46" s="98">
        <f>IFERROR(SUM(VLOOKUP(TEXT($A46,"0000"),'R-M11'!$A$2:$AA$500,5,FALSE),VLOOKUP(TEXT($A46,"0000"),'R-M11'!$A$2:$AA$500,6,FALSE)),0)</f>
        <v>29</v>
      </c>
      <c r="F46" s="58">
        <f>IFERROR(VLOOKUP(TEXT($A46,"0000"),'R-M11'!$A$2:$AA$500,14,FALSE),0)</f>
        <v>203</v>
      </c>
      <c r="G46" s="230">
        <f t="shared" si="54"/>
        <v>37.137536945812805</v>
      </c>
      <c r="H46" s="97">
        <f t="shared" si="2"/>
        <v>75.389199999999988</v>
      </c>
      <c r="I46" s="230">
        <f t="shared" si="55"/>
        <v>15.845714285714285</v>
      </c>
      <c r="J46" s="97">
        <f t="shared" si="3"/>
        <v>32.166800000000002</v>
      </c>
      <c r="K46" s="230">
        <f t="shared" si="4"/>
        <v>48</v>
      </c>
      <c r="L46" s="121">
        <f>IFERROR(VLOOKUP(K46,'Criteria Table'!$A$2:$I$102,2,FALSE),"")</f>
        <v>5.2</v>
      </c>
      <c r="M46" s="230">
        <f t="shared" si="5"/>
        <v>52.983251231527092</v>
      </c>
      <c r="N46" s="286">
        <f t="shared" si="6"/>
        <v>39.408866995073893</v>
      </c>
      <c r="O46" s="50">
        <f>IFERROR(VLOOKUP(TEXT($A46,"0000"),'R-M11'!$A$2:$AA$500,17,FALSE),"")</f>
        <v>80</v>
      </c>
      <c r="P46" s="286">
        <f t="shared" si="7"/>
        <v>20.689655172413794</v>
      </c>
      <c r="Q46" s="98">
        <f>IFERROR(SUM(VLOOKUP(TEXT($A46,"0000"),'R-M11'!$A$2:$AA$500,18,FALSE),VLOOKUP(TEXT($A46,"0000"),'R-M11'!$A$2:$AA$500,19,FALSE)),0)</f>
        <v>42</v>
      </c>
      <c r="R46" s="69">
        <f>IFERROR(VLOOKUP(TEXT($A46,"0000"),'R-M11'!$A$2:$AA$500,27,FALSE),0)</f>
        <v>203</v>
      </c>
      <c r="S46" s="121">
        <f t="shared" si="56"/>
        <v>42.20886699507389</v>
      </c>
      <c r="T46" s="70">
        <f t="shared" si="8"/>
        <v>85.683999999999997</v>
      </c>
      <c r="U46" s="121">
        <f t="shared" si="57"/>
        <v>21.889655172413793</v>
      </c>
      <c r="V46" s="70">
        <f t="shared" si="9"/>
        <v>44.436</v>
      </c>
      <c r="W46" s="121">
        <f t="shared" si="10"/>
        <v>60</v>
      </c>
      <c r="X46" s="124">
        <f>IFERROR(VLOOKUP(W46,'Criteria Table'!$A$2:$I$102,2,FALSE),"")</f>
        <v>4</v>
      </c>
      <c r="Y46" s="121">
        <f t="shared" si="11"/>
        <v>64.098522167487687</v>
      </c>
      <c r="Z46" s="92">
        <f>IFERROR(IF(VLOOKUP(A46,'SG11'!$A$3:$AI$500,18,FALSE)="","NA",VLOOKUP(A46,'SG11'!$A$3:$AI$500,18,FALSE)),"")</f>
        <v>54</v>
      </c>
      <c r="AA46" s="75">
        <f>IFERROR(VLOOKUP(Z46,'Criteria Table'!$A$2:$I$102,6,FALSE),"NA")</f>
        <v>10</v>
      </c>
      <c r="AB46" s="95">
        <f t="shared" si="58"/>
        <v>64</v>
      </c>
      <c r="AC46" s="84">
        <f>IFERROR(IF(VLOOKUP(A46,'SG11'!$A$3:$AI$500,19,FALSE)="","NA",VLOOKUP(A46,'SG11'!$A$3:$AI$500,19,FALSE)),"")</f>
        <v>69</v>
      </c>
      <c r="AD46" s="75">
        <f>IFERROR(VLOOKUP(AC46,'Criteria Table'!$A$2:$I$102,6,FALSE),"NA")</f>
        <v>5</v>
      </c>
      <c r="AE46" s="95">
        <f t="shared" si="59"/>
        <v>74</v>
      </c>
      <c r="AF46" s="92">
        <f>IFERROR(IF(VLOOKUP(A46,'SG11'!$A$3:$AI$500,20,FALSE)="","NA",VLOOKUP(A46,'SG11'!$A$3:$AI$500,20,FALSE)),"")</f>
        <v>46</v>
      </c>
      <c r="AG46" s="75">
        <f>IFERROR(VLOOKUP(AF46,'Criteria Table'!$A$2:$I$102,6,FALSE),"NA")</f>
        <v>10</v>
      </c>
      <c r="AH46" s="95">
        <f t="shared" si="60"/>
        <v>56</v>
      </c>
      <c r="AI46" s="84">
        <f>IFERROR(IF(VLOOKUP(A46,'SG11'!$A$3:$AI$500,21,FALSE)="","NA",VLOOKUP(A46,'SG11'!$A$3:$AI$500,21,FALSE)),"")</f>
        <v>69</v>
      </c>
      <c r="AJ46" s="75">
        <f>IFERROR(VLOOKUP(AI46,'Criteria Table'!$A$2:$I$102,6,FALSE),"NA")</f>
        <v>5</v>
      </c>
      <c r="AK46" s="95">
        <f t="shared" si="61"/>
        <v>74</v>
      </c>
      <c r="AL46" s="99">
        <f>IFERROR(VLOOKUP(TEXT(A46,"0000"),'W11'!$A$1:$E$500,4,FALSE)/AP46*100,"")</f>
        <v>94.936708860759495</v>
      </c>
      <c r="AM46" s="97">
        <f>IFERROR(VLOOKUP(TEXT(A46,"0000"),'W11'!$A$1:$E$500,4,FALSE),"")</f>
        <v>75</v>
      </c>
      <c r="AN46" s="99">
        <f t="shared" si="12"/>
        <v>94.936708860759495</v>
      </c>
      <c r="AO46" s="97">
        <f t="shared" si="13"/>
        <v>75</v>
      </c>
      <c r="AP46" s="99">
        <f>IFERROR(VLOOKUP(TEXT(A46,"0000"),'W11'!$A$1:$E$500,5,FALSE),"")</f>
        <v>79</v>
      </c>
      <c r="AQ46" s="97">
        <f>IFERROR(VLOOKUP(ROUND(AL46,0),'Criteria Table'!$A$2:$I$102,4,FALSE),0)</f>
        <v>0</v>
      </c>
      <c r="AR46" s="128"/>
      <c r="AS46" s="95"/>
      <c r="AT46" s="95"/>
      <c r="AU46" s="100">
        <f>IFERROR(VLOOKUP(TEXT(A46,"0000"),'Sci11'!$A$3:$N$492,4,FALSE)/VLOOKUP(TEXT(A46,"0000"),'Sci11'!$A$3:$N$492,14,FALSE)*100,"")</f>
        <v>35.714285714285715</v>
      </c>
      <c r="AV46" s="101">
        <f>SUM(VLOOKUP(TEXT(A46,"0000"),'Sci11'!$A$3:$N$492,5,FALSE),VLOOKUP(TEXT(A46,"0000"),'Sci11'!$A$3:$N$492,6,FALSE))/VLOOKUP(TEXT(A46,"0000"),'Sci11'!$A$3:$N$492,14,FALSE)*100</f>
        <v>3.5714285714285712</v>
      </c>
      <c r="AW46" s="100">
        <f t="shared" si="62"/>
        <v>39.984285714285718</v>
      </c>
      <c r="AX46" s="101">
        <f>IFERROR(AW46/100*VLOOKUP(TEXT(A46,"0000"),'Sci11'!$A$3:$N$492,14,FALSE),"")</f>
        <v>22.391200000000001</v>
      </c>
      <c r="AY46" s="100">
        <f t="shared" si="63"/>
        <v>5.4014285714285712</v>
      </c>
      <c r="AZ46" s="101">
        <f>IFERROR(AY46/100*VLOOKUP(TEXT(A46,"0000"),'Sci11'!$A$3:$N$492,14,FALSE),"")</f>
        <v>3.0247999999999999</v>
      </c>
      <c r="BA46" s="100">
        <f t="shared" si="14"/>
        <v>39</v>
      </c>
      <c r="BB46" s="101">
        <f>IFERROR(VLOOKUP(BA46,'Criteria Table'!$A$2:$I$102,2,FALSE),"")</f>
        <v>6.1000000000000005</v>
      </c>
      <c r="BC46" s="101">
        <f t="shared" si="15"/>
        <v>45.1</v>
      </c>
      <c r="BD46" s="82">
        <f>IFERROR(VLOOKUP(A46,ATTx11!$A$2:$N$500,4,FALSE),"")</f>
        <v>95.67</v>
      </c>
      <c r="BE46" s="95">
        <f t="shared" si="16"/>
        <v>0.5</v>
      </c>
      <c r="BF46" s="96">
        <f t="shared" si="17"/>
        <v>96.17</v>
      </c>
      <c r="BG46" s="70">
        <f>IFERROR(VLOOKUP(A46,ATTx11!$A$2:$N$500,11,FALSE),"")</f>
        <v>0</v>
      </c>
      <c r="BH46" s="95">
        <f t="shared" si="18"/>
        <v>0</v>
      </c>
      <c r="BI46" s="70">
        <f>IFERROR(VLOOKUP(A46,ATTx11!$A$2:$N$500,12,FALSE),"")</f>
        <v>0</v>
      </c>
      <c r="BJ46" s="97">
        <f t="shared" si="19"/>
        <v>0</v>
      </c>
      <c r="BK46" s="84">
        <f>IFERROR(VLOOKUP(A46,ATTx11!$A$2:$N$500,7,FALSE),"")</f>
        <v>0</v>
      </c>
      <c r="BL46" s="97">
        <f t="shared" si="20"/>
        <v>0</v>
      </c>
      <c r="BM46" s="84">
        <f>IFERROR(VLOOKUP(A46,ATTx11!$A$2:$N$500,8,FALSE),"")</f>
        <v>0</v>
      </c>
      <c r="BN46" s="95">
        <f t="shared" si="21"/>
        <v>0</v>
      </c>
      <c r="BO46" s="95"/>
      <c r="BP46" s="83">
        <f>IFERROR(VLOOKUP(TEXT($A46,"0000"),'AYP11'!$B$3379:$AU$3800,17,FALSE),"")</f>
        <v>0</v>
      </c>
      <c r="BQ46" s="75">
        <f>IFERROR(VLOOKUP(BP46,'Criteria Table'!$A$2:$I$102,2,FALSE),0)</f>
        <v>10</v>
      </c>
      <c r="BR46" s="95">
        <f t="shared" si="22"/>
        <v>10</v>
      </c>
      <c r="BS46" s="83">
        <f>IFERROR(VLOOKUP(TEXT($A46,"0000"),'AYP11'!$B$847:$AU$1268,17,FALSE),"")</f>
        <v>41</v>
      </c>
      <c r="BT46" s="75">
        <f>IFERROR(VLOOKUP(BS46,'Criteria Table'!$A$2:$I$102,2,FALSE),0)</f>
        <v>5.9</v>
      </c>
      <c r="BU46" s="95">
        <f t="shared" si="23"/>
        <v>47</v>
      </c>
      <c r="BV46" s="83">
        <f>IFERROR(VLOOKUP(TEXT($A46,"0000"),'AYP11'!$B$2113:$AU$2534,17,FALSE),"")</f>
        <v>51</v>
      </c>
      <c r="BW46" s="75">
        <f>IFERROR(VLOOKUP(BV46,'Criteria Table'!$A$2:$I$102,2,FALSE),0)</f>
        <v>4.9000000000000004</v>
      </c>
      <c r="BX46" s="95">
        <f t="shared" si="24"/>
        <v>56</v>
      </c>
      <c r="BY46" s="83">
        <f>IFERROR(VLOOKUP(TEXT($A46,"0000"),'AYP11'!$B$425:$AU$846,17,FALSE),"")</f>
        <v>0</v>
      </c>
      <c r="BZ46" s="75">
        <f>IFERROR(VLOOKUP(BY46,'Criteria Table'!$A$2:$I$102,2,FALSE),0)</f>
        <v>10</v>
      </c>
      <c r="CA46" s="95">
        <f t="shared" si="25"/>
        <v>10</v>
      </c>
      <c r="CB46" s="83">
        <f>IFERROR(VLOOKUP(TEXT($A46,"0000"),'AYP11'!$B$3:$AU$424,17,FALSE),"")</f>
        <v>0</v>
      </c>
      <c r="CC46" s="95">
        <f>IFERROR(VLOOKUP(CB46,'Criteria Table'!$A$2:$I$102,2,FALSE),0)</f>
        <v>10</v>
      </c>
      <c r="CD46" s="95">
        <f t="shared" si="26"/>
        <v>10</v>
      </c>
      <c r="CE46" s="83">
        <f>IFERROR(VLOOKUP(TEXT($A46,"0000"),'AYP11'!$B$1269:$AU$1690,17,FALSE),"")</f>
        <v>48</v>
      </c>
      <c r="CF46" s="95">
        <f>IFERROR(VLOOKUP(CE46,'Criteria Table'!$A$2:$I$102,2,FALSE),0)</f>
        <v>5.2</v>
      </c>
      <c r="CG46" s="95">
        <f t="shared" si="27"/>
        <v>53</v>
      </c>
      <c r="CH46" s="83">
        <f>IFERROR(VLOOKUP(TEXT($A46,"0000"),'AYP11'!$B$1691:$AU$2112,17,FALSE),"")</f>
        <v>38</v>
      </c>
      <c r="CI46" s="95">
        <f>IFERROR(VLOOKUP(CH46,'Criteria Table'!$A$2:$I$102,2,FALSE),0)</f>
        <v>6.2</v>
      </c>
      <c r="CJ46" s="95">
        <f t="shared" si="28"/>
        <v>44</v>
      </c>
      <c r="CK46" s="83">
        <f>IFERROR(VLOOKUP(TEXT($A46,"0000"),'AYP11'!$B$2535:$AU$2956,17,FALSE),"")</f>
        <v>0</v>
      </c>
      <c r="CL46" s="95">
        <f>IFERROR(VLOOKUP(CK46,'Criteria Table'!$A$2:$I$102,2,FALSE),0)</f>
        <v>10</v>
      </c>
      <c r="CM46" s="95">
        <f t="shared" si="29"/>
        <v>10</v>
      </c>
      <c r="CN46" s="76">
        <f>IFERROR(VLOOKUP(TEXT($A46,"0000"),'AYP11'!$B$3379:$AU$3800,23,FALSE),"")</f>
        <v>0</v>
      </c>
      <c r="CO46" s="95">
        <f>IFERROR(VLOOKUP(CN46,'Criteria Table'!$A$2:$I$102,2,FALSE),0)</f>
        <v>10</v>
      </c>
      <c r="CP46" s="95">
        <f t="shared" si="30"/>
        <v>10</v>
      </c>
      <c r="CQ46" s="76">
        <f>IFERROR(VLOOKUP(TEXT($A46,"0000"),'AYP11'!$B$847:$AU$1268,23,FALSE),"")</f>
        <v>63</v>
      </c>
      <c r="CR46" s="95">
        <f>IFERROR(VLOOKUP(CQ46,'Criteria Table'!$A$2:$I$102,2,FALSE),0)</f>
        <v>3.7</v>
      </c>
      <c r="CS46" s="95">
        <f t="shared" si="31"/>
        <v>67</v>
      </c>
      <c r="CT46" s="76">
        <f>IFERROR(VLOOKUP(TEXT($A46,"0000"),'AYP11'!$B$2113:$AU$2534,23,FALSE),"")</f>
        <v>61</v>
      </c>
      <c r="CU46" s="95">
        <f>IFERROR(VLOOKUP(CT46,'Criteria Table'!$A$2:$I$102,2,FALSE),0)</f>
        <v>3.9000000000000004</v>
      </c>
      <c r="CV46" s="95">
        <f t="shared" si="32"/>
        <v>65</v>
      </c>
      <c r="CW46" s="76">
        <f>IFERROR(VLOOKUP(TEXT($A46,"0000"),'AYP11'!$B$425:$AU$846,23,FALSE),"")</f>
        <v>0</v>
      </c>
      <c r="CX46" s="95">
        <f>IFERROR(VLOOKUP(CW46,'Criteria Table'!$A$2:$I$102,2,FALSE),0)</f>
        <v>10</v>
      </c>
      <c r="CY46" s="95">
        <f t="shared" si="33"/>
        <v>10</v>
      </c>
      <c r="CZ46" s="76">
        <f>IFERROR(VLOOKUP(TEXT($A46,"0000"),'AYP11'!$B$3:$AU$424,23,FALSE),"")</f>
        <v>0</v>
      </c>
      <c r="DA46" s="95">
        <f>IFERROR(VLOOKUP(CZ46,'Criteria Table'!$A$2:$I$102,2,FALSE),0)</f>
        <v>10</v>
      </c>
      <c r="DB46" s="95">
        <f t="shared" si="34"/>
        <v>10</v>
      </c>
      <c r="DC46" s="76">
        <f>IFERROR(VLOOKUP(TEXT($A46,"0000"),'AYP11'!$B$1269:$AU$1690,23,FALSE),"")</f>
        <v>61</v>
      </c>
      <c r="DD46" s="95">
        <f>IFERROR(VLOOKUP(DC46,'Criteria Table'!$A$2:$I$102,2,FALSE),0)</f>
        <v>3.9000000000000004</v>
      </c>
      <c r="DE46" s="95">
        <f t="shared" si="35"/>
        <v>65</v>
      </c>
      <c r="DF46" s="76">
        <f>IFERROR(VLOOKUP(TEXT($A46,"0000"),'AYP11'!$B$1691:$AU$2112,23,FALSE),"")</f>
        <v>56</v>
      </c>
      <c r="DG46" s="95">
        <f>IFERROR(VLOOKUP(DF46,'Criteria Table'!$A$2:$I$102,2,FALSE),0)</f>
        <v>4.4000000000000004</v>
      </c>
      <c r="DH46" s="95">
        <f t="shared" si="36"/>
        <v>60</v>
      </c>
      <c r="DI46" s="76">
        <f>IFERROR(VLOOKUP(TEXT($A46,"0000"),'AYP11'!$B$2535:$AU$2956,23,FALSE),"")</f>
        <v>0</v>
      </c>
      <c r="DJ46" s="95">
        <f>IFERROR(VLOOKUP(DI46,'Criteria Table'!$A$2:$I$102,2,FALSE),0)</f>
        <v>10</v>
      </c>
      <c r="DK46" s="95">
        <f t="shared" si="37"/>
        <v>10</v>
      </c>
      <c r="DL46" s="91">
        <f>IFERROR(VLOOKUP(TEXT($A46,"0000"),'AYP11'!$B$3379:$AU$3800,11,FALSE),"")</f>
        <v>0</v>
      </c>
      <c r="DM46" s="95">
        <f t="shared" si="38"/>
        <v>1</v>
      </c>
      <c r="DN46" s="95" t="str">
        <f t="shared" si="39"/>
        <v/>
      </c>
      <c r="DO46" s="91">
        <f>IFERROR(VLOOKUP(TEXT($A46,"0000"),'AYP11'!$B$847:$AU$1268,11,FALSE),"")</f>
        <v>0</v>
      </c>
      <c r="DP46" s="95">
        <f t="shared" si="40"/>
        <v>1</v>
      </c>
      <c r="DQ46" s="95" t="str">
        <f t="shared" si="41"/>
        <v/>
      </c>
      <c r="DR46" s="91">
        <f>IFERROR(VLOOKUP(TEXT($A46,"0000"),'AYP11'!$B$2113:$AU$2534,11,FALSE),"")</f>
        <v>0</v>
      </c>
      <c r="DS46" s="95">
        <f t="shared" si="42"/>
        <v>1</v>
      </c>
      <c r="DT46" s="95" t="str">
        <f t="shared" si="43"/>
        <v/>
      </c>
      <c r="DU46" s="91">
        <f>IFERROR(VLOOKUP(TEXT($A46,"0000"),'AYP11'!$B$425:$AU$846,11,FALSE),"")</f>
        <v>0</v>
      </c>
      <c r="DV46" s="95">
        <f t="shared" si="44"/>
        <v>1</v>
      </c>
      <c r="DW46" s="95" t="str">
        <f t="shared" si="45"/>
        <v/>
      </c>
      <c r="DX46" s="91">
        <f>IFERROR(VLOOKUP(TEXT($A46,"0000"),'AYP11'!$B$3:$AU$424,11,FALSE),"")</f>
        <v>0</v>
      </c>
      <c r="DY46" s="95">
        <f t="shared" si="46"/>
        <v>1</v>
      </c>
      <c r="DZ46" s="95" t="str">
        <f t="shared" si="47"/>
        <v/>
      </c>
      <c r="EA46" s="91">
        <f>IFERROR(VLOOKUP(TEXT($A46,"0000"),'AYP11'!$B$1269:$AU$1690,11,FALSE),"")</f>
        <v>0</v>
      </c>
      <c r="EB46" s="95">
        <f t="shared" si="48"/>
        <v>1</v>
      </c>
      <c r="EC46" s="95" t="str">
        <f t="shared" si="49"/>
        <v/>
      </c>
      <c r="ED46" s="91">
        <f>IFERROR(VLOOKUP(TEXT($A46,"0000"),'AYP11'!$B$1691:$AU$2112,11,FALSE),"")</f>
        <v>0</v>
      </c>
      <c r="EE46" s="95">
        <f t="shared" si="50"/>
        <v>1</v>
      </c>
      <c r="EF46" s="95" t="str">
        <f t="shared" si="51"/>
        <v/>
      </c>
      <c r="EG46" s="91">
        <f>IFERROR(VLOOKUP(TEXT($A46,"0000"),'AYP11'!$B$2535:$AU$2956,11,FALSE),"")</f>
        <v>0</v>
      </c>
      <c r="EH46" s="95">
        <f t="shared" si="52"/>
        <v>1</v>
      </c>
      <c r="EI46" s="95" t="str">
        <f t="shared" si="53"/>
        <v/>
      </c>
    </row>
    <row r="47" spans="1:147" x14ac:dyDescent="0.25">
      <c r="A47" s="248">
        <v>561</v>
      </c>
      <c r="B47" s="291">
        <f t="shared" si="0"/>
        <v>30.526315789473685</v>
      </c>
      <c r="C47" s="50">
        <f>IFERROR(VLOOKUP(TEXT($A47,"0000"),'R-M11'!$A$2:$AA$500,4,FALSE),0)</f>
        <v>116</v>
      </c>
      <c r="D47" s="291">
        <f t="shared" si="1"/>
        <v>25</v>
      </c>
      <c r="E47" s="98">
        <f>IFERROR(SUM(VLOOKUP(TEXT($A47,"0000"),'R-M11'!$A$2:$AA$500,5,FALSE),VLOOKUP(TEXT($A47,"0000"),'R-M11'!$A$2:$AA$500,6,FALSE)),0)</f>
        <v>95</v>
      </c>
      <c r="F47" s="58">
        <f>IFERROR(VLOOKUP(TEXT($A47,"0000"),'R-M11'!$A$2:$AA$500,14,FALSE),0)</f>
        <v>380</v>
      </c>
      <c r="G47" s="230">
        <f t="shared" si="54"/>
        <v>33.606315789473683</v>
      </c>
      <c r="H47" s="97">
        <f t="shared" si="2"/>
        <v>127.70399999999999</v>
      </c>
      <c r="I47" s="230">
        <f t="shared" si="55"/>
        <v>26.32</v>
      </c>
      <c r="J47" s="97">
        <f t="shared" si="3"/>
        <v>100.01599999999999</v>
      </c>
      <c r="K47" s="230">
        <f t="shared" si="4"/>
        <v>56</v>
      </c>
      <c r="L47" s="121">
        <f>IFERROR(VLOOKUP(K47,'Criteria Table'!$A$2:$I$102,2,FALSE),"")</f>
        <v>4.4000000000000004</v>
      </c>
      <c r="M47" s="230">
        <f t="shared" si="5"/>
        <v>59.926315789473684</v>
      </c>
      <c r="N47" s="286">
        <f t="shared" si="6"/>
        <v>31.03448275862069</v>
      </c>
      <c r="O47" s="50">
        <f>IFERROR(VLOOKUP(TEXT($A47,"0000"),'R-M11'!$A$2:$AA$500,17,FALSE),"")</f>
        <v>117</v>
      </c>
      <c r="P47" s="286">
        <f t="shared" si="7"/>
        <v>31.299734748010611</v>
      </c>
      <c r="Q47" s="98">
        <f>IFERROR(SUM(VLOOKUP(TEXT($A47,"0000"),'R-M11'!$A$2:$AA$500,18,FALSE),VLOOKUP(TEXT($A47,"0000"),'R-M11'!$A$2:$AA$500,19,FALSE)),0)</f>
        <v>118</v>
      </c>
      <c r="R47" s="69">
        <f>IFERROR(VLOOKUP(TEXT($A47,"0000"),'R-M11'!$A$2:$AA$500,27,FALSE),0)</f>
        <v>377</v>
      </c>
      <c r="S47" s="121">
        <f t="shared" si="56"/>
        <v>33.694482758620694</v>
      </c>
      <c r="T47" s="70">
        <f t="shared" si="8"/>
        <v>127.02820000000001</v>
      </c>
      <c r="U47" s="121">
        <f t="shared" si="57"/>
        <v>32.439734748010608</v>
      </c>
      <c r="V47" s="70">
        <f t="shared" si="9"/>
        <v>122.29779999999998</v>
      </c>
      <c r="W47" s="121">
        <f t="shared" si="10"/>
        <v>62</v>
      </c>
      <c r="X47" s="124">
        <f>IFERROR(VLOOKUP(W47,'Criteria Table'!$A$2:$I$102,2,FALSE),"")</f>
        <v>3.8000000000000003</v>
      </c>
      <c r="Y47" s="121">
        <f t="shared" si="11"/>
        <v>66.134217506631302</v>
      </c>
      <c r="Z47" s="92">
        <f>IFERROR(IF(VLOOKUP(A47,'SG11'!$A$3:$AI$500,18,FALSE)="","NA",VLOOKUP(A47,'SG11'!$A$3:$AI$500,18,FALSE)),"")</f>
        <v>53</v>
      </c>
      <c r="AA47" s="75">
        <f>IFERROR(VLOOKUP(Z47,'Criteria Table'!$A$2:$I$102,6,FALSE),"NA")</f>
        <v>10</v>
      </c>
      <c r="AB47" s="95">
        <f t="shared" si="58"/>
        <v>63</v>
      </c>
      <c r="AC47" s="84">
        <f>IFERROR(IF(VLOOKUP(A47,'SG11'!$A$3:$AI$500,19,FALSE)="","NA",VLOOKUP(A47,'SG11'!$A$3:$AI$500,19,FALSE)),"")</f>
        <v>65</v>
      </c>
      <c r="AD47" s="75">
        <f>IFERROR(VLOOKUP(AC47,'Criteria Table'!$A$2:$I$102,6,FALSE),"NA")</f>
        <v>5</v>
      </c>
      <c r="AE47" s="95">
        <f t="shared" si="59"/>
        <v>70</v>
      </c>
      <c r="AF47" s="92">
        <f>IFERROR(IF(VLOOKUP(A47,'SG11'!$A$3:$AI$500,20,FALSE)="","NA",VLOOKUP(A47,'SG11'!$A$3:$AI$500,20,FALSE)),"")</f>
        <v>47</v>
      </c>
      <c r="AG47" s="75">
        <f>IFERROR(VLOOKUP(AF47,'Criteria Table'!$A$2:$I$102,6,FALSE),"NA")</f>
        <v>10</v>
      </c>
      <c r="AH47" s="95">
        <f t="shared" si="60"/>
        <v>57</v>
      </c>
      <c r="AI47" s="84">
        <f>IFERROR(IF(VLOOKUP(A47,'SG11'!$A$3:$AI$500,21,FALSE)="","NA",VLOOKUP(A47,'SG11'!$A$3:$AI$500,21,FALSE)),"")</f>
        <v>73</v>
      </c>
      <c r="AJ47" s="75">
        <f>IFERROR(VLOOKUP(AI47,'Criteria Table'!$A$2:$I$102,6,FALSE),"NA")</f>
        <v>5</v>
      </c>
      <c r="AK47" s="95">
        <f t="shared" si="61"/>
        <v>78</v>
      </c>
      <c r="AL47" s="99">
        <f>IFERROR(VLOOKUP(TEXT(A47,"0000"),'W11'!$A$1:$E$500,4,FALSE)/AP47*100,"")</f>
        <v>90.909090909090907</v>
      </c>
      <c r="AM47" s="97">
        <f>IFERROR(VLOOKUP(TEXT(A47,"0000"),'W11'!$A$1:$E$500,4,FALSE),"")</f>
        <v>100</v>
      </c>
      <c r="AN47" s="99">
        <f t="shared" si="12"/>
        <v>90.909090909090907</v>
      </c>
      <c r="AO47" s="97">
        <f t="shared" si="13"/>
        <v>100</v>
      </c>
      <c r="AP47" s="99">
        <f>IFERROR(VLOOKUP(TEXT(A47,"0000"),'W11'!$A$1:$E$500,5,FALSE),"")</f>
        <v>110</v>
      </c>
      <c r="AQ47" s="97">
        <f>IFERROR(VLOOKUP(ROUND(AL47,0),'Criteria Table'!$A$2:$I$102,4,FALSE),0)</f>
        <v>0</v>
      </c>
      <c r="AR47" s="128"/>
      <c r="AS47" s="95"/>
      <c r="AT47" s="95"/>
      <c r="AU47" s="100">
        <f>IFERROR(VLOOKUP(TEXT(A47,"0000"),'Sci11'!$A$3:$N$492,4,FALSE)/VLOOKUP(TEXT(A47,"0000"),'Sci11'!$A$3:$N$492,14,FALSE)*100,"")</f>
        <v>20.325203252032519</v>
      </c>
      <c r="AV47" s="101">
        <f>SUM(VLOOKUP(TEXT(A47,"0000"),'Sci11'!$A$3:$N$492,5,FALSE),VLOOKUP(TEXT(A47,"0000"),'Sci11'!$A$3:$N$492,6,FALSE))/VLOOKUP(TEXT(A47,"0000"),'Sci11'!$A$3:$N$492,14,FALSE)*100</f>
        <v>12.195121951219512</v>
      </c>
      <c r="AW47" s="100">
        <f t="shared" si="62"/>
        <v>25.015203252032521</v>
      </c>
      <c r="AX47" s="101">
        <f>IFERROR(AW47/100*VLOOKUP(TEXT(A47,"0000"),'Sci11'!$A$3:$N$492,14,FALSE),"")</f>
        <v>30.768699999999999</v>
      </c>
      <c r="AY47" s="100">
        <f t="shared" si="63"/>
        <v>14.205121951219512</v>
      </c>
      <c r="AZ47" s="101">
        <f>IFERROR(AY47/100*VLOOKUP(TEXT(A47,"0000"),'Sci11'!$A$3:$N$492,14,FALSE),"")</f>
        <v>17.472300000000001</v>
      </c>
      <c r="BA47" s="100">
        <f t="shared" si="14"/>
        <v>33</v>
      </c>
      <c r="BB47" s="101">
        <f>IFERROR(VLOOKUP(BA47,'Criteria Table'!$A$2:$I$102,2,FALSE),"")</f>
        <v>6.7</v>
      </c>
      <c r="BC47" s="101">
        <f t="shared" si="15"/>
        <v>39.700000000000003</v>
      </c>
      <c r="BD47" s="82">
        <f>IFERROR(VLOOKUP(A47,ATTx11!$A$2:$N$500,4,FALSE),"")</f>
        <v>96.44</v>
      </c>
      <c r="BE47" s="95">
        <f t="shared" si="16"/>
        <v>0.5</v>
      </c>
      <c r="BF47" s="96">
        <f t="shared" si="17"/>
        <v>96.94</v>
      </c>
      <c r="BG47" s="70">
        <f>IFERROR(VLOOKUP(A47,ATTx11!$A$2:$N$500,11,FALSE),"")</f>
        <v>0</v>
      </c>
      <c r="BH47" s="95">
        <f t="shared" si="18"/>
        <v>0</v>
      </c>
      <c r="BI47" s="70">
        <f>IFERROR(VLOOKUP(A47,ATTx11!$A$2:$N$500,12,FALSE),"")</f>
        <v>46</v>
      </c>
      <c r="BJ47" s="97">
        <f t="shared" si="19"/>
        <v>41.4</v>
      </c>
      <c r="BK47" s="84">
        <f>IFERROR(VLOOKUP(A47,ATTx11!$A$2:$N$500,7,FALSE),"")</f>
        <v>0</v>
      </c>
      <c r="BL47" s="97">
        <f t="shared" si="20"/>
        <v>0</v>
      </c>
      <c r="BM47" s="84">
        <f>IFERROR(VLOOKUP(A47,ATTx11!$A$2:$N$500,8,FALSE),"")</f>
        <v>25</v>
      </c>
      <c r="BN47" s="95">
        <f t="shared" si="21"/>
        <v>22.5</v>
      </c>
      <c r="BO47" s="95"/>
      <c r="BP47" s="83">
        <f>IFERROR(VLOOKUP(TEXT($A47,"0000"),'AYP11'!$B$3379:$AU$3800,17,FALSE),"")</f>
        <v>0</v>
      </c>
      <c r="BQ47" s="75">
        <f>IFERROR(VLOOKUP(BP47,'Criteria Table'!$A$2:$I$102,2,FALSE),0)</f>
        <v>10</v>
      </c>
      <c r="BR47" s="95">
        <f t="shared" si="22"/>
        <v>10</v>
      </c>
      <c r="BS47" s="83">
        <f>IFERROR(VLOOKUP(TEXT($A47,"0000"),'AYP11'!$B$847:$AU$1268,17,FALSE),"")</f>
        <v>55</v>
      </c>
      <c r="BT47" s="75">
        <f>IFERROR(VLOOKUP(BS47,'Criteria Table'!$A$2:$I$102,2,FALSE),0)</f>
        <v>4.5</v>
      </c>
      <c r="BU47" s="95">
        <f t="shared" si="23"/>
        <v>60</v>
      </c>
      <c r="BV47" s="83">
        <f>IFERROR(VLOOKUP(TEXT($A47,"0000"),'AYP11'!$B$2113:$AU$2534,17,FALSE),"")</f>
        <v>57</v>
      </c>
      <c r="BW47" s="75">
        <f>IFERROR(VLOOKUP(BV47,'Criteria Table'!$A$2:$I$102,2,FALSE),0)</f>
        <v>4.3</v>
      </c>
      <c r="BX47" s="95">
        <f t="shared" si="24"/>
        <v>61</v>
      </c>
      <c r="BY47" s="83">
        <f>IFERROR(VLOOKUP(TEXT($A47,"0000"),'AYP11'!$B$425:$AU$846,17,FALSE),"")</f>
        <v>0</v>
      </c>
      <c r="BZ47" s="75">
        <f>IFERROR(VLOOKUP(BY47,'Criteria Table'!$A$2:$I$102,2,FALSE),0)</f>
        <v>10</v>
      </c>
      <c r="CA47" s="95">
        <f t="shared" si="25"/>
        <v>10</v>
      </c>
      <c r="CB47" s="83">
        <f>IFERROR(VLOOKUP(TEXT($A47,"0000"),'AYP11'!$B$3:$AU$424,17,FALSE),"")</f>
        <v>0</v>
      </c>
      <c r="CC47" s="95">
        <f>IFERROR(VLOOKUP(CB47,'Criteria Table'!$A$2:$I$102,2,FALSE),0)</f>
        <v>10</v>
      </c>
      <c r="CD47" s="95">
        <f t="shared" si="26"/>
        <v>10</v>
      </c>
      <c r="CE47" s="83">
        <f>IFERROR(VLOOKUP(TEXT($A47,"0000"),'AYP11'!$B$1269:$AU$1690,17,FALSE),"")</f>
        <v>56</v>
      </c>
      <c r="CF47" s="95">
        <f>IFERROR(VLOOKUP(CE47,'Criteria Table'!$A$2:$I$102,2,FALSE),0)</f>
        <v>4.4000000000000004</v>
      </c>
      <c r="CG47" s="95">
        <f t="shared" si="27"/>
        <v>60</v>
      </c>
      <c r="CH47" s="83">
        <f>IFERROR(VLOOKUP(TEXT($A47,"0000"),'AYP11'!$B$1691:$AU$2112,17,FALSE),"")</f>
        <v>44</v>
      </c>
      <c r="CI47" s="95">
        <f>IFERROR(VLOOKUP(CH47,'Criteria Table'!$A$2:$I$102,2,FALSE),0)</f>
        <v>5.6000000000000005</v>
      </c>
      <c r="CJ47" s="95">
        <f t="shared" si="28"/>
        <v>50</v>
      </c>
      <c r="CK47" s="83">
        <f>IFERROR(VLOOKUP(TEXT($A47,"0000"),'AYP11'!$B$2535:$AU$2956,17,FALSE),"")</f>
        <v>0</v>
      </c>
      <c r="CL47" s="95">
        <f>IFERROR(VLOOKUP(CK47,'Criteria Table'!$A$2:$I$102,2,FALSE),0)</f>
        <v>10</v>
      </c>
      <c r="CM47" s="95">
        <f t="shared" si="29"/>
        <v>10</v>
      </c>
      <c r="CN47" s="76">
        <f>IFERROR(VLOOKUP(TEXT($A47,"0000"),'AYP11'!$B$3379:$AU$3800,23,FALSE),"")</f>
        <v>0</v>
      </c>
      <c r="CO47" s="95">
        <f>IFERROR(VLOOKUP(CN47,'Criteria Table'!$A$2:$I$102,2,FALSE),0)</f>
        <v>10</v>
      </c>
      <c r="CP47" s="95">
        <f t="shared" si="30"/>
        <v>10</v>
      </c>
      <c r="CQ47" s="76">
        <f>IFERROR(VLOOKUP(TEXT($A47,"0000"),'AYP11'!$B$847:$AU$1268,23,FALSE),"")</f>
        <v>61</v>
      </c>
      <c r="CR47" s="95">
        <f>IFERROR(VLOOKUP(CQ47,'Criteria Table'!$A$2:$I$102,2,FALSE),0)</f>
        <v>3.9000000000000004</v>
      </c>
      <c r="CS47" s="95">
        <f t="shared" si="31"/>
        <v>65</v>
      </c>
      <c r="CT47" s="76">
        <f>IFERROR(VLOOKUP(TEXT($A47,"0000"),'AYP11'!$B$2113:$AU$2534,23,FALSE),"")</f>
        <v>75</v>
      </c>
      <c r="CU47" s="95">
        <f>IFERROR(VLOOKUP(CT47,'Criteria Table'!$A$2:$I$102,2,FALSE),0)</f>
        <v>2.5</v>
      </c>
      <c r="CV47" s="95">
        <f t="shared" si="32"/>
        <v>78</v>
      </c>
      <c r="CW47" s="76">
        <f>IFERROR(VLOOKUP(TEXT($A47,"0000"),'AYP11'!$B$425:$AU$846,23,FALSE),"")</f>
        <v>0</v>
      </c>
      <c r="CX47" s="95">
        <f>IFERROR(VLOOKUP(CW47,'Criteria Table'!$A$2:$I$102,2,FALSE),0)</f>
        <v>10</v>
      </c>
      <c r="CY47" s="95">
        <f t="shared" si="33"/>
        <v>10</v>
      </c>
      <c r="CZ47" s="76">
        <f>IFERROR(VLOOKUP(TEXT($A47,"0000"),'AYP11'!$B$3:$AU$424,23,FALSE),"")</f>
        <v>0</v>
      </c>
      <c r="DA47" s="95">
        <f>IFERROR(VLOOKUP(CZ47,'Criteria Table'!$A$2:$I$102,2,FALSE),0)</f>
        <v>10</v>
      </c>
      <c r="DB47" s="95">
        <f t="shared" si="34"/>
        <v>10</v>
      </c>
      <c r="DC47" s="76">
        <f>IFERROR(VLOOKUP(TEXT($A47,"0000"),'AYP11'!$B$1269:$AU$1690,23,FALSE),"")</f>
        <v>64</v>
      </c>
      <c r="DD47" s="95">
        <f>IFERROR(VLOOKUP(DC47,'Criteria Table'!$A$2:$I$102,2,FALSE),0)</f>
        <v>3.6</v>
      </c>
      <c r="DE47" s="95">
        <f t="shared" si="35"/>
        <v>68</v>
      </c>
      <c r="DF47" s="76">
        <f>IFERROR(VLOOKUP(TEXT($A47,"0000"),'AYP11'!$B$1691:$AU$2112,23,FALSE),"")</f>
        <v>59</v>
      </c>
      <c r="DG47" s="95">
        <f>IFERROR(VLOOKUP(DF47,'Criteria Table'!$A$2:$I$102,2,FALSE),0)</f>
        <v>4.1000000000000005</v>
      </c>
      <c r="DH47" s="95">
        <f t="shared" si="36"/>
        <v>63</v>
      </c>
      <c r="DI47" s="76">
        <f>IFERROR(VLOOKUP(TEXT($A47,"0000"),'AYP11'!$B$2535:$AU$2956,23,FALSE),"")</f>
        <v>0</v>
      </c>
      <c r="DJ47" s="95">
        <f>IFERROR(VLOOKUP(DI47,'Criteria Table'!$A$2:$I$102,2,FALSE),0)</f>
        <v>10</v>
      </c>
      <c r="DK47" s="95">
        <f t="shared" si="37"/>
        <v>10</v>
      </c>
      <c r="DL47" s="91">
        <f>IFERROR(VLOOKUP(TEXT($A47,"0000"),'AYP11'!$B$3379:$AU$3800,11,FALSE),"")</f>
        <v>0</v>
      </c>
      <c r="DM47" s="95">
        <f t="shared" si="38"/>
        <v>1</v>
      </c>
      <c r="DN47" s="95" t="str">
        <f t="shared" si="39"/>
        <v/>
      </c>
      <c r="DO47" s="91">
        <f>IFERROR(VLOOKUP(TEXT($A47,"0000"),'AYP11'!$B$847:$AU$1268,11,FALSE),"")</f>
        <v>0</v>
      </c>
      <c r="DP47" s="95">
        <f t="shared" si="40"/>
        <v>1</v>
      </c>
      <c r="DQ47" s="95" t="str">
        <f t="shared" si="41"/>
        <v/>
      </c>
      <c r="DR47" s="91">
        <f>IFERROR(VLOOKUP(TEXT($A47,"0000"),'AYP11'!$B$2113:$AU$2534,11,FALSE),"")</f>
        <v>0</v>
      </c>
      <c r="DS47" s="95">
        <f t="shared" si="42"/>
        <v>1</v>
      </c>
      <c r="DT47" s="95" t="str">
        <f t="shared" si="43"/>
        <v/>
      </c>
      <c r="DU47" s="91">
        <f>IFERROR(VLOOKUP(TEXT($A47,"0000"),'AYP11'!$B$425:$AU$846,11,FALSE),"")</f>
        <v>0</v>
      </c>
      <c r="DV47" s="95">
        <f t="shared" si="44"/>
        <v>1</v>
      </c>
      <c r="DW47" s="95" t="str">
        <f t="shared" si="45"/>
        <v/>
      </c>
      <c r="DX47" s="91">
        <f>IFERROR(VLOOKUP(TEXT($A47,"0000"),'AYP11'!$B$3:$AU$424,11,FALSE),"")</f>
        <v>0</v>
      </c>
      <c r="DY47" s="95">
        <f t="shared" si="46"/>
        <v>1</v>
      </c>
      <c r="DZ47" s="95" t="str">
        <f t="shared" si="47"/>
        <v/>
      </c>
      <c r="EA47" s="91">
        <f>IFERROR(VLOOKUP(TEXT($A47,"0000"),'AYP11'!$B$1269:$AU$1690,11,FALSE),"")</f>
        <v>93</v>
      </c>
      <c r="EB47" s="95">
        <f t="shared" si="48"/>
        <v>0</v>
      </c>
      <c r="EC47" s="95">
        <f t="shared" si="49"/>
        <v>93</v>
      </c>
      <c r="ED47" s="91">
        <f>IFERROR(VLOOKUP(TEXT($A47,"0000"),'AYP11'!$B$1691:$AU$2112,11,FALSE),"")</f>
        <v>90</v>
      </c>
      <c r="EE47" s="95">
        <f t="shared" si="50"/>
        <v>0</v>
      </c>
      <c r="EF47" s="95">
        <f t="shared" si="51"/>
        <v>90</v>
      </c>
      <c r="EG47" s="91">
        <f>IFERROR(VLOOKUP(TEXT($A47,"0000"),'AYP11'!$B$2535:$AU$2956,11,FALSE),"")</f>
        <v>0</v>
      </c>
      <c r="EH47" s="95">
        <f t="shared" si="52"/>
        <v>1</v>
      </c>
      <c r="EI47" s="95" t="str">
        <f t="shared" si="53"/>
        <v/>
      </c>
      <c r="EO47" s="34" t="s">
        <v>2010</v>
      </c>
      <c r="EP47" s="34">
        <v>13</v>
      </c>
      <c r="EQ47" s="102" t="s">
        <v>2003</v>
      </c>
    </row>
    <row r="48" spans="1:147" x14ac:dyDescent="0.25">
      <c r="A48" s="248">
        <v>600</v>
      </c>
      <c r="B48" s="291">
        <f t="shared" si="0"/>
        <v>35.460992907801419</v>
      </c>
      <c r="C48" s="50">
        <f>IFERROR(VLOOKUP(TEXT($A48,"0000"),'R-M11'!$A$2:$AA$500,4,FALSE),0)</f>
        <v>100</v>
      </c>
      <c r="D48" s="291">
        <f t="shared" si="1"/>
        <v>53.546099290780148</v>
      </c>
      <c r="E48" s="98">
        <f>IFERROR(SUM(VLOOKUP(TEXT($A48,"0000"),'R-M11'!$A$2:$AA$500,5,FALSE),VLOOKUP(TEXT($A48,"0000"),'R-M11'!$A$2:$AA$500,6,FALSE)),0)</f>
        <v>151</v>
      </c>
      <c r="F48" s="58">
        <f>IFERROR(VLOOKUP(TEXT($A48,"0000"),'R-M11'!$A$2:$AA$500,14,FALSE),0)</f>
        <v>282</v>
      </c>
      <c r="G48" s="230">
        <f t="shared" si="54"/>
        <v>35.460992907801419</v>
      </c>
      <c r="H48" s="97">
        <f t="shared" si="2"/>
        <v>100</v>
      </c>
      <c r="I48" s="230">
        <f t="shared" si="55"/>
        <v>53.546099290780148</v>
      </c>
      <c r="J48" s="97">
        <f t="shared" si="3"/>
        <v>151.00000000000003</v>
      </c>
      <c r="K48" s="230">
        <f t="shared" si="4"/>
        <v>89</v>
      </c>
      <c r="L48" s="121">
        <f>IFERROR(VLOOKUP(K48,'Criteria Table'!$A$2:$I$102,2,FALSE),"")</f>
        <v>0</v>
      </c>
      <c r="M48" s="230">
        <f t="shared" si="5"/>
        <v>89.007092198581574</v>
      </c>
      <c r="N48" s="286">
        <f t="shared" si="6"/>
        <v>31.914893617021278</v>
      </c>
      <c r="O48" s="50">
        <f>IFERROR(VLOOKUP(TEXT($A48,"0000"),'R-M11'!$A$2:$AA$500,17,FALSE),"")</f>
        <v>90</v>
      </c>
      <c r="P48" s="286">
        <f t="shared" si="7"/>
        <v>54.609929078014183</v>
      </c>
      <c r="Q48" s="98">
        <f>IFERROR(SUM(VLOOKUP(TEXT($A48,"0000"),'R-M11'!$A$2:$AA$500,18,FALSE),VLOOKUP(TEXT($A48,"0000"),'R-M11'!$A$2:$AA$500,19,FALSE)),0)</f>
        <v>154</v>
      </c>
      <c r="R48" s="69">
        <f>IFERROR(VLOOKUP(TEXT($A48,"0000"),'R-M11'!$A$2:$AA$500,27,FALSE),0)</f>
        <v>282</v>
      </c>
      <c r="S48" s="121">
        <f t="shared" si="56"/>
        <v>31.914893617021278</v>
      </c>
      <c r="T48" s="70">
        <f t="shared" si="8"/>
        <v>90</v>
      </c>
      <c r="U48" s="121">
        <f t="shared" si="57"/>
        <v>54.609929078014183</v>
      </c>
      <c r="V48" s="70">
        <f t="shared" si="9"/>
        <v>154</v>
      </c>
      <c r="W48" s="121">
        <f t="shared" si="10"/>
        <v>87</v>
      </c>
      <c r="X48" s="124">
        <f>IFERROR(VLOOKUP(W48,'Criteria Table'!$A$2:$I$102,2,FALSE),"")</f>
        <v>0</v>
      </c>
      <c r="Y48" s="121">
        <f t="shared" si="11"/>
        <v>86.524822695035454</v>
      </c>
      <c r="Z48" s="92">
        <f>IFERROR(IF(VLOOKUP(A48,'SG11'!$A$3:$AI$500,18,FALSE)="","NA",VLOOKUP(A48,'SG11'!$A$3:$AI$500,18,FALSE)),"")</f>
        <v>73</v>
      </c>
      <c r="AA48" s="75">
        <f>IFERROR(VLOOKUP(Z48,'Criteria Table'!$A$2:$I$102,6,FALSE),"NA")</f>
        <v>5</v>
      </c>
      <c r="AB48" s="95">
        <f t="shared" si="58"/>
        <v>78</v>
      </c>
      <c r="AC48" s="84">
        <f>IFERROR(IF(VLOOKUP(A48,'SG11'!$A$3:$AI$500,19,FALSE)="","NA",VLOOKUP(A48,'SG11'!$A$3:$AI$500,19,FALSE)),"")</f>
        <v>62</v>
      </c>
      <c r="AD48" s="75">
        <f>IFERROR(VLOOKUP(AC48,'Criteria Table'!$A$2:$I$102,6,FALSE),"NA")</f>
        <v>5</v>
      </c>
      <c r="AE48" s="95">
        <f t="shared" si="59"/>
        <v>67</v>
      </c>
      <c r="AF48" s="92">
        <f>IFERROR(IF(VLOOKUP(A48,'SG11'!$A$3:$AI$500,20,FALSE)="","NA",VLOOKUP(A48,'SG11'!$A$3:$AI$500,20,FALSE)),"")</f>
        <v>71</v>
      </c>
      <c r="AG48" s="75">
        <f>IFERROR(VLOOKUP(AF48,'Criteria Table'!$A$2:$I$102,6,FALSE),"NA")</f>
        <v>5</v>
      </c>
      <c r="AH48" s="95">
        <f t="shared" si="60"/>
        <v>76</v>
      </c>
      <c r="AI48" s="84">
        <f>IFERROR(IF(VLOOKUP(A48,'SG11'!$A$3:$AI$500,21,FALSE)="","NA",VLOOKUP(A48,'SG11'!$A$3:$AI$500,21,FALSE)),"")</f>
        <v>57</v>
      </c>
      <c r="AJ48" s="75">
        <f>IFERROR(VLOOKUP(AI48,'Criteria Table'!$A$2:$I$102,6,FALSE),"NA")</f>
        <v>10</v>
      </c>
      <c r="AK48" s="95">
        <f t="shared" si="61"/>
        <v>67</v>
      </c>
      <c r="AL48" s="99">
        <f>IFERROR(VLOOKUP(TEXT(A48,"0000"),'W11'!$A$1:$E$500,4,FALSE)/AP48*100,"")</f>
        <v>100</v>
      </c>
      <c r="AM48" s="97">
        <f>IFERROR(VLOOKUP(TEXT(A48,"0000"),'W11'!$A$1:$E$500,4,FALSE),"")</f>
        <v>95</v>
      </c>
      <c r="AN48" s="99">
        <f t="shared" si="12"/>
        <v>100</v>
      </c>
      <c r="AO48" s="97">
        <f t="shared" si="13"/>
        <v>95</v>
      </c>
      <c r="AP48" s="99">
        <f>IFERROR(VLOOKUP(TEXT(A48,"0000"),'W11'!$A$1:$E$500,5,FALSE),"")</f>
        <v>95</v>
      </c>
      <c r="AQ48" s="97">
        <f>IFERROR(VLOOKUP(ROUND(AL48,0),'Criteria Table'!$A$2:$I$102,4,FALSE),0)</f>
        <v>0</v>
      </c>
      <c r="AR48" s="128"/>
      <c r="AS48" s="95"/>
      <c r="AT48" s="95"/>
      <c r="AU48" s="100">
        <f>IFERROR(VLOOKUP(TEXT(A48,"0000"),'Sci11'!$A$3:$N$492,4,FALSE)/VLOOKUP(TEXT(A48,"0000"),'Sci11'!$A$3:$N$492,14,FALSE)*100,"")</f>
        <v>55.26315789473685</v>
      </c>
      <c r="AV48" s="101">
        <f>SUM(VLOOKUP(TEXT(A48,"0000"),'Sci11'!$A$3:$N$492,5,FALSE),VLOOKUP(TEXT(A48,"0000"),'Sci11'!$A$3:$N$492,6,FALSE))/VLOOKUP(TEXT(A48,"0000"),'Sci11'!$A$3:$N$492,14,FALSE)*100</f>
        <v>32.894736842105267</v>
      </c>
      <c r="AW48" s="100">
        <f t="shared" si="62"/>
        <v>55.26315789473685</v>
      </c>
      <c r="AX48" s="101">
        <f>IFERROR(AW48/100*VLOOKUP(TEXT(A48,"0000"),'Sci11'!$A$3:$N$492,14,FALSE),"")</f>
        <v>42.000000000000007</v>
      </c>
      <c r="AY48" s="100">
        <f t="shared" si="63"/>
        <v>32.894736842105267</v>
      </c>
      <c r="AZ48" s="101">
        <f>IFERROR(AY48/100*VLOOKUP(TEXT(A48,"0000"),'Sci11'!$A$3:$N$492,14,FALSE),"")</f>
        <v>25</v>
      </c>
      <c r="BA48" s="100">
        <f t="shared" si="14"/>
        <v>88</v>
      </c>
      <c r="BB48" s="101">
        <f>IFERROR(VLOOKUP(BA48,'Criteria Table'!$A$2:$I$102,2,FALSE),"")</f>
        <v>0</v>
      </c>
      <c r="BC48" s="101">
        <f t="shared" si="15"/>
        <v>88</v>
      </c>
      <c r="BD48" s="82">
        <f>IFERROR(VLOOKUP(A48,ATTx11!$A$2:$N$500,4,FALSE),"")</f>
        <v>96.81</v>
      </c>
      <c r="BE48" s="95">
        <f t="shared" si="16"/>
        <v>0.5</v>
      </c>
      <c r="BF48" s="96">
        <f t="shared" si="17"/>
        <v>97.31</v>
      </c>
      <c r="BG48" s="70">
        <f>IFERROR(VLOOKUP(A48,ATTx11!$A$2:$N$500,11,FALSE),"")</f>
        <v>0</v>
      </c>
      <c r="BH48" s="95">
        <f t="shared" si="18"/>
        <v>0</v>
      </c>
      <c r="BI48" s="70">
        <f>IFERROR(VLOOKUP(A48,ATTx11!$A$2:$N$500,12,FALSE),"")</f>
        <v>0</v>
      </c>
      <c r="BJ48" s="97">
        <f t="shared" si="19"/>
        <v>0</v>
      </c>
      <c r="BK48" s="84">
        <f>IFERROR(VLOOKUP(A48,ATTx11!$A$2:$N$500,7,FALSE),"")</f>
        <v>0</v>
      </c>
      <c r="BL48" s="97">
        <f t="shared" si="20"/>
        <v>0</v>
      </c>
      <c r="BM48" s="84">
        <f>IFERROR(VLOOKUP(A48,ATTx11!$A$2:$N$500,8,FALSE),"")</f>
        <v>0</v>
      </c>
      <c r="BN48" s="95">
        <f t="shared" si="21"/>
        <v>0</v>
      </c>
      <c r="BO48" s="95"/>
      <c r="BP48" s="83">
        <f>IFERROR(VLOOKUP(TEXT($A48,"0000"),'AYP11'!$B$3379:$AU$3800,17,FALSE),"")</f>
        <v>0</v>
      </c>
      <c r="BQ48" s="75">
        <f>IFERROR(VLOOKUP(BP48,'Criteria Table'!$A$2:$I$102,2,FALSE),0)</f>
        <v>10</v>
      </c>
      <c r="BR48" s="95">
        <f t="shared" si="22"/>
        <v>10</v>
      </c>
      <c r="BS48" s="83">
        <f>IFERROR(VLOOKUP(TEXT($A48,"0000"),'AYP11'!$B$847:$AU$1268,17,FALSE),"")</f>
        <v>0</v>
      </c>
      <c r="BT48" s="75">
        <f>IFERROR(VLOOKUP(BS48,'Criteria Table'!$A$2:$I$102,2,FALSE),0)</f>
        <v>10</v>
      </c>
      <c r="BU48" s="95">
        <f t="shared" si="23"/>
        <v>10</v>
      </c>
      <c r="BV48" s="83">
        <f>IFERROR(VLOOKUP(TEXT($A48,"0000"),'AYP11'!$B$2113:$AU$2534,17,FALSE),"")</f>
        <v>89</v>
      </c>
      <c r="BW48" s="75">
        <f>IFERROR(VLOOKUP(BV48,'Criteria Table'!$A$2:$I$102,2,FALSE),0)</f>
        <v>0</v>
      </c>
      <c r="BX48" s="95">
        <f t="shared" si="24"/>
        <v>89</v>
      </c>
      <c r="BY48" s="83">
        <f>IFERROR(VLOOKUP(TEXT($A48,"0000"),'AYP11'!$B$425:$AU$846,17,FALSE),"")</f>
        <v>0</v>
      </c>
      <c r="BZ48" s="75">
        <f>IFERROR(VLOOKUP(BY48,'Criteria Table'!$A$2:$I$102,2,FALSE),0)</f>
        <v>10</v>
      </c>
      <c r="CA48" s="95">
        <f t="shared" si="25"/>
        <v>10</v>
      </c>
      <c r="CB48" s="83">
        <f>IFERROR(VLOOKUP(TEXT($A48,"0000"),'AYP11'!$B$3:$AU$424,17,FALSE),"")</f>
        <v>0</v>
      </c>
      <c r="CC48" s="95">
        <f>IFERROR(VLOOKUP(CB48,'Criteria Table'!$A$2:$I$102,2,FALSE),0)</f>
        <v>10</v>
      </c>
      <c r="CD48" s="95">
        <f t="shared" si="26"/>
        <v>10</v>
      </c>
      <c r="CE48" s="83">
        <f>IFERROR(VLOOKUP(TEXT($A48,"0000"),'AYP11'!$B$1269:$AU$1690,17,FALSE),"")</f>
        <v>87</v>
      </c>
      <c r="CF48" s="95">
        <f>IFERROR(VLOOKUP(CE48,'Criteria Table'!$A$2:$I$102,2,FALSE),0)</f>
        <v>0</v>
      </c>
      <c r="CG48" s="95">
        <f t="shared" si="27"/>
        <v>87</v>
      </c>
      <c r="CH48" s="83">
        <f>IFERROR(VLOOKUP(TEXT($A48,"0000"),'AYP11'!$B$1691:$AU$2112,17,FALSE),"")</f>
        <v>0</v>
      </c>
      <c r="CI48" s="95">
        <f>IFERROR(VLOOKUP(CH48,'Criteria Table'!$A$2:$I$102,2,FALSE),0)</f>
        <v>10</v>
      </c>
      <c r="CJ48" s="95">
        <f t="shared" si="28"/>
        <v>10</v>
      </c>
      <c r="CK48" s="83">
        <f>IFERROR(VLOOKUP(TEXT($A48,"0000"),'AYP11'!$B$2535:$AU$2956,17,FALSE),"")</f>
        <v>0</v>
      </c>
      <c r="CL48" s="95">
        <f>IFERROR(VLOOKUP(CK48,'Criteria Table'!$A$2:$I$102,2,FALSE),0)</f>
        <v>10</v>
      </c>
      <c r="CM48" s="95">
        <f t="shared" si="29"/>
        <v>10</v>
      </c>
      <c r="CN48" s="76">
        <f>IFERROR(VLOOKUP(TEXT($A48,"0000"),'AYP11'!$B$3379:$AU$3800,23,FALSE),"")</f>
        <v>0</v>
      </c>
      <c r="CO48" s="95">
        <f>IFERROR(VLOOKUP(CN48,'Criteria Table'!$A$2:$I$102,2,FALSE),0)</f>
        <v>10</v>
      </c>
      <c r="CP48" s="95">
        <f t="shared" si="30"/>
        <v>10</v>
      </c>
      <c r="CQ48" s="76">
        <f>IFERROR(VLOOKUP(TEXT($A48,"0000"),'AYP11'!$B$847:$AU$1268,23,FALSE),"")</f>
        <v>0</v>
      </c>
      <c r="CR48" s="95">
        <f>IFERROR(VLOOKUP(CQ48,'Criteria Table'!$A$2:$I$102,2,FALSE),0)</f>
        <v>10</v>
      </c>
      <c r="CS48" s="95">
        <f t="shared" si="31"/>
        <v>10</v>
      </c>
      <c r="CT48" s="76">
        <f>IFERROR(VLOOKUP(TEXT($A48,"0000"),'AYP11'!$B$2113:$AU$2534,23,FALSE),"")</f>
        <v>86</v>
      </c>
      <c r="CU48" s="95">
        <f>IFERROR(VLOOKUP(CT48,'Criteria Table'!$A$2:$I$102,2,FALSE),0)</f>
        <v>0</v>
      </c>
      <c r="CV48" s="95">
        <f t="shared" si="32"/>
        <v>86</v>
      </c>
      <c r="CW48" s="76">
        <f>IFERROR(VLOOKUP(TEXT($A48,"0000"),'AYP11'!$B$425:$AU$846,23,FALSE),"")</f>
        <v>0</v>
      </c>
      <c r="CX48" s="95">
        <f>IFERROR(VLOOKUP(CW48,'Criteria Table'!$A$2:$I$102,2,FALSE),0)</f>
        <v>10</v>
      </c>
      <c r="CY48" s="95">
        <f t="shared" si="33"/>
        <v>10</v>
      </c>
      <c r="CZ48" s="76">
        <f>IFERROR(VLOOKUP(TEXT($A48,"0000"),'AYP11'!$B$3:$AU$424,23,FALSE),"")</f>
        <v>0</v>
      </c>
      <c r="DA48" s="95">
        <f>IFERROR(VLOOKUP(CZ48,'Criteria Table'!$A$2:$I$102,2,FALSE),0)</f>
        <v>10</v>
      </c>
      <c r="DB48" s="95">
        <f t="shared" si="34"/>
        <v>10</v>
      </c>
      <c r="DC48" s="76">
        <f>IFERROR(VLOOKUP(TEXT($A48,"0000"),'AYP11'!$B$1269:$AU$1690,23,FALSE),"")</f>
        <v>83</v>
      </c>
      <c r="DD48" s="95">
        <f>IFERROR(VLOOKUP(DC48,'Criteria Table'!$A$2:$I$102,2,FALSE),0)</f>
        <v>1.7000000000000002</v>
      </c>
      <c r="DE48" s="95">
        <f t="shared" si="35"/>
        <v>85</v>
      </c>
      <c r="DF48" s="76">
        <f>IFERROR(VLOOKUP(TEXT($A48,"0000"),'AYP11'!$B$1691:$AU$2112,23,FALSE),"")</f>
        <v>0</v>
      </c>
      <c r="DG48" s="95">
        <f>IFERROR(VLOOKUP(DF48,'Criteria Table'!$A$2:$I$102,2,FALSE),0)</f>
        <v>10</v>
      </c>
      <c r="DH48" s="95">
        <f t="shared" si="36"/>
        <v>10</v>
      </c>
      <c r="DI48" s="76">
        <f>IFERROR(VLOOKUP(TEXT($A48,"0000"),'AYP11'!$B$2535:$AU$2956,23,FALSE),"")</f>
        <v>0</v>
      </c>
      <c r="DJ48" s="95">
        <f>IFERROR(VLOOKUP(DI48,'Criteria Table'!$A$2:$I$102,2,FALSE),0)</f>
        <v>10</v>
      </c>
      <c r="DK48" s="95">
        <f t="shared" si="37"/>
        <v>10</v>
      </c>
      <c r="DL48" s="91">
        <f>IFERROR(VLOOKUP(TEXT($A48,"0000"),'AYP11'!$B$3379:$AU$3800,11,FALSE),"")</f>
        <v>0</v>
      </c>
      <c r="DM48" s="95">
        <f t="shared" si="38"/>
        <v>1</v>
      </c>
      <c r="DN48" s="95" t="str">
        <f t="shared" si="39"/>
        <v/>
      </c>
      <c r="DO48" s="91">
        <f>IFERROR(VLOOKUP(TEXT($A48,"0000"),'AYP11'!$B$847:$AU$1268,11,FALSE),"")</f>
        <v>0</v>
      </c>
      <c r="DP48" s="95">
        <f t="shared" si="40"/>
        <v>1</v>
      </c>
      <c r="DQ48" s="95" t="str">
        <f t="shared" si="41"/>
        <v/>
      </c>
      <c r="DR48" s="91">
        <f>IFERROR(VLOOKUP(TEXT($A48,"0000"),'AYP11'!$B$2113:$AU$2534,11,FALSE),"")</f>
        <v>0</v>
      </c>
      <c r="DS48" s="95">
        <f t="shared" si="42"/>
        <v>1</v>
      </c>
      <c r="DT48" s="95" t="str">
        <f t="shared" si="43"/>
        <v/>
      </c>
      <c r="DU48" s="91">
        <f>IFERROR(VLOOKUP(TEXT($A48,"0000"),'AYP11'!$B$425:$AU$846,11,FALSE),"")</f>
        <v>0</v>
      </c>
      <c r="DV48" s="95">
        <f t="shared" si="44"/>
        <v>1</v>
      </c>
      <c r="DW48" s="95" t="str">
        <f t="shared" si="45"/>
        <v/>
      </c>
      <c r="DX48" s="91">
        <f>IFERROR(VLOOKUP(TEXT($A48,"0000"),'AYP11'!$B$3:$AU$424,11,FALSE),"")</f>
        <v>0</v>
      </c>
      <c r="DY48" s="95">
        <f t="shared" si="46"/>
        <v>1</v>
      </c>
      <c r="DZ48" s="95" t="str">
        <f t="shared" si="47"/>
        <v/>
      </c>
      <c r="EA48" s="91">
        <f>IFERROR(VLOOKUP(TEXT($A48,"0000"),'AYP11'!$B$1269:$AU$1690,11,FALSE),"")</f>
        <v>0</v>
      </c>
      <c r="EB48" s="95">
        <f t="shared" si="48"/>
        <v>1</v>
      </c>
      <c r="EC48" s="95" t="str">
        <f t="shared" si="49"/>
        <v/>
      </c>
      <c r="ED48" s="91">
        <f>IFERROR(VLOOKUP(TEXT($A48,"0000"),'AYP11'!$B$1691:$AU$2112,11,FALSE),"")</f>
        <v>0</v>
      </c>
      <c r="EE48" s="95">
        <f t="shared" si="50"/>
        <v>1</v>
      </c>
      <c r="EF48" s="95" t="str">
        <f t="shared" si="51"/>
        <v/>
      </c>
      <c r="EG48" s="91">
        <f>IFERROR(VLOOKUP(TEXT($A48,"0000"),'AYP11'!$B$2535:$AU$2956,11,FALSE),"")</f>
        <v>0</v>
      </c>
      <c r="EH48" s="95">
        <f t="shared" si="52"/>
        <v>1</v>
      </c>
      <c r="EI48" s="95" t="str">
        <f t="shared" si="53"/>
        <v/>
      </c>
    </row>
    <row r="49" spans="1:147" x14ac:dyDescent="0.25">
      <c r="A49" s="248">
        <v>641</v>
      </c>
      <c r="B49" s="291">
        <f t="shared" si="0"/>
        <v>26.495726495726498</v>
      </c>
      <c r="C49" s="50">
        <f>IFERROR(VLOOKUP(TEXT($A49,"0000"),'R-M11'!$A$2:$AA$500,4,FALSE),0)</f>
        <v>31</v>
      </c>
      <c r="D49" s="291">
        <f t="shared" si="1"/>
        <v>17.094017094017094</v>
      </c>
      <c r="E49" s="98">
        <f>IFERROR(SUM(VLOOKUP(TEXT($A49,"0000"),'R-M11'!$A$2:$AA$500,5,FALSE),VLOOKUP(TEXT($A49,"0000"),'R-M11'!$A$2:$AA$500,6,FALSE)),0)</f>
        <v>20</v>
      </c>
      <c r="F49" s="58">
        <f>IFERROR(VLOOKUP(TEXT($A49,"0000"),'R-M11'!$A$2:$AA$500,14,FALSE),0)</f>
        <v>117</v>
      </c>
      <c r="G49" s="230">
        <f t="shared" si="54"/>
        <v>30.415726495726496</v>
      </c>
      <c r="H49" s="97">
        <f t="shared" si="2"/>
        <v>35.586400000000005</v>
      </c>
      <c r="I49" s="230">
        <f t="shared" si="55"/>
        <v>18.774017094017093</v>
      </c>
      <c r="J49" s="97">
        <f t="shared" si="3"/>
        <v>21.965599999999998</v>
      </c>
      <c r="K49" s="230">
        <f t="shared" si="4"/>
        <v>44</v>
      </c>
      <c r="L49" s="121">
        <f>IFERROR(VLOOKUP(K49,'Criteria Table'!$A$2:$I$102,2,FALSE),"")</f>
        <v>5.6000000000000005</v>
      </c>
      <c r="M49" s="230">
        <f t="shared" si="5"/>
        <v>49.189743589743586</v>
      </c>
      <c r="N49" s="286">
        <f t="shared" si="6"/>
        <v>30.76923076923077</v>
      </c>
      <c r="O49" s="50">
        <f>IFERROR(VLOOKUP(TEXT($A49,"0000"),'R-M11'!$A$2:$AA$500,17,FALSE),"")</f>
        <v>36</v>
      </c>
      <c r="P49" s="286">
        <f t="shared" si="7"/>
        <v>29.914529914529915</v>
      </c>
      <c r="Q49" s="98">
        <f>IFERROR(SUM(VLOOKUP(TEXT($A49,"0000"),'R-M11'!$A$2:$AA$500,18,FALSE),VLOOKUP(TEXT($A49,"0000"),'R-M11'!$A$2:$AA$500,19,FALSE)),0)</f>
        <v>35</v>
      </c>
      <c r="R49" s="69">
        <f>IFERROR(VLOOKUP(TEXT($A49,"0000"),'R-M11'!$A$2:$AA$500,27,FALSE),0)</f>
        <v>117</v>
      </c>
      <c r="S49" s="121">
        <f t="shared" si="56"/>
        <v>33.49923076923077</v>
      </c>
      <c r="T49" s="70">
        <f t="shared" si="8"/>
        <v>39.194099999999999</v>
      </c>
      <c r="U49" s="121">
        <f t="shared" si="57"/>
        <v>31.084529914529917</v>
      </c>
      <c r="V49" s="70">
        <f t="shared" si="9"/>
        <v>36.368900000000004</v>
      </c>
      <c r="W49" s="121">
        <f t="shared" si="10"/>
        <v>61</v>
      </c>
      <c r="X49" s="124">
        <f>IFERROR(VLOOKUP(W49,'Criteria Table'!$A$2:$I$102,2,FALSE),"")</f>
        <v>3.9000000000000004</v>
      </c>
      <c r="Y49" s="121">
        <f t="shared" si="11"/>
        <v>64.583760683760687</v>
      </c>
      <c r="Z49" s="92">
        <f>IFERROR(IF(VLOOKUP(A49,'SG11'!$A$3:$AI$500,18,FALSE)="","NA",VLOOKUP(A49,'SG11'!$A$3:$AI$500,18,FALSE)),"")</f>
        <v>65</v>
      </c>
      <c r="AA49" s="75">
        <f>IFERROR(VLOOKUP(Z49,'Criteria Table'!$A$2:$I$102,6,FALSE),"NA")</f>
        <v>5</v>
      </c>
      <c r="AB49" s="95">
        <f t="shared" si="58"/>
        <v>70</v>
      </c>
      <c r="AC49" s="84">
        <f>IFERROR(IF(VLOOKUP(A49,'SG11'!$A$3:$AI$500,19,FALSE)="","NA",VLOOKUP(A49,'SG11'!$A$3:$AI$500,19,FALSE)),"")</f>
        <v>65</v>
      </c>
      <c r="AD49" s="75">
        <f>IFERROR(VLOOKUP(AC49,'Criteria Table'!$A$2:$I$102,6,FALSE),"NA")</f>
        <v>5</v>
      </c>
      <c r="AE49" s="95">
        <f t="shared" si="59"/>
        <v>70</v>
      </c>
      <c r="AF49" s="92">
        <f>IFERROR(IF(VLOOKUP(A49,'SG11'!$A$3:$AI$500,20,FALSE)="","NA",VLOOKUP(A49,'SG11'!$A$3:$AI$500,20,FALSE)),"")</f>
        <v>50</v>
      </c>
      <c r="AG49" s="75">
        <f>IFERROR(VLOOKUP(AF49,'Criteria Table'!$A$2:$I$102,6,FALSE),"NA")</f>
        <v>10</v>
      </c>
      <c r="AH49" s="95">
        <f t="shared" si="60"/>
        <v>60</v>
      </c>
      <c r="AI49" s="84">
        <f>IFERROR(IF(VLOOKUP(A49,'SG11'!$A$3:$AI$500,21,FALSE)="","NA",VLOOKUP(A49,'SG11'!$A$3:$AI$500,21,FALSE)),"")</f>
        <v>60</v>
      </c>
      <c r="AJ49" s="75">
        <f>IFERROR(VLOOKUP(AI49,'Criteria Table'!$A$2:$I$102,6,FALSE),"NA")</f>
        <v>10</v>
      </c>
      <c r="AK49" s="95">
        <f t="shared" si="61"/>
        <v>70</v>
      </c>
      <c r="AL49" s="99">
        <f>IFERROR(VLOOKUP(TEXT(A49,"0000"),'W11'!$A$1:$E$500,4,FALSE)/AP49*100,"")</f>
        <v>92.5</v>
      </c>
      <c r="AM49" s="97">
        <f>IFERROR(VLOOKUP(TEXT(A49,"0000"),'W11'!$A$1:$E$500,4,FALSE),"")</f>
        <v>37</v>
      </c>
      <c r="AN49" s="99">
        <f t="shared" si="12"/>
        <v>92.5</v>
      </c>
      <c r="AO49" s="97">
        <f t="shared" si="13"/>
        <v>37</v>
      </c>
      <c r="AP49" s="99">
        <f>IFERROR(VLOOKUP(TEXT(A49,"0000"),'W11'!$A$1:$E$500,5,FALSE),"")</f>
        <v>40</v>
      </c>
      <c r="AQ49" s="97">
        <f>IFERROR(VLOOKUP(ROUND(AL49,0),'Criteria Table'!$A$2:$I$102,4,FALSE),0)</f>
        <v>0</v>
      </c>
      <c r="AR49" s="128"/>
      <c r="AS49" s="95"/>
      <c r="AT49" s="95"/>
      <c r="AU49" s="100">
        <f>IFERROR(VLOOKUP(TEXT(A49,"0000"),'Sci11'!$A$3:$N$492,4,FALSE)/VLOOKUP(TEXT(A49,"0000"),'Sci11'!$A$3:$N$492,14,FALSE)*100,"")</f>
        <v>26.47058823529412</v>
      </c>
      <c r="AV49" s="101">
        <f>SUM(VLOOKUP(TEXT(A49,"0000"),'Sci11'!$A$3:$N$492,5,FALSE),VLOOKUP(TEXT(A49,"0000"),'Sci11'!$A$3:$N$492,6,FALSE))/VLOOKUP(TEXT(A49,"0000"),'Sci11'!$A$3:$N$492,14,FALSE)*100</f>
        <v>8.8235294117647065</v>
      </c>
      <c r="AW49" s="100">
        <f t="shared" si="62"/>
        <v>31.02058823529412</v>
      </c>
      <c r="AX49" s="101">
        <f>IFERROR(AW49/100*VLOOKUP(TEXT(A49,"0000"),'Sci11'!$A$3:$N$492,14,FALSE),"")</f>
        <v>10.547000000000001</v>
      </c>
      <c r="AY49" s="100">
        <f t="shared" si="63"/>
        <v>10.773529411764706</v>
      </c>
      <c r="AZ49" s="101">
        <f>IFERROR(AY49/100*VLOOKUP(TEXT(A49,"0000"),'Sci11'!$A$3:$N$492,14,FALSE),"")</f>
        <v>3.6629999999999998</v>
      </c>
      <c r="BA49" s="100">
        <f t="shared" si="14"/>
        <v>35</v>
      </c>
      <c r="BB49" s="101">
        <f>IFERROR(VLOOKUP(BA49,'Criteria Table'!$A$2:$I$102,2,FALSE),"")</f>
        <v>6.5</v>
      </c>
      <c r="BC49" s="101">
        <f t="shared" si="15"/>
        <v>41.5</v>
      </c>
      <c r="BD49" s="82">
        <f>IFERROR(VLOOKUP(A49,ATTx11!$A$2:$N$500,4,FALSE),"")</f>
        <v>94.37</v>
      </c>
      <c r="BE49" s="95">
        <f t="shared" si="16"/>
        <v>0.5</v>
      </c>
      <c r="BF49" s="96">
        <f t="shared" si="17"/>
        <v>94.87</v>
      </c>
      <c r="BG49" s="70">
        <f>IFERROR(VLOOKUP(A49,ATTx11!$A$2:$N$500,11,FALSE),"")</f>
        <v>0</v>
      </c>
      <c r="BH49" s="95">
        <f t="shared" si="18"/>
        <v>0</v>
      </c>
      <c r="BI49" s="70">
        <f>IFERROR(VLOOKUP(A49,ATTx11!$A$2:$N$500,12,FALSE),"")</f>
        <v>4</v>
      </c>
      <c r="BJ49" s="97">
        <f t="shared" si="19"/>
        <v>3.6</v>
      </c>
      <c r="BK49" s="84">
        <f>IFERROR(VLOOKUP(A49,ATTx11!$A$2:$N$500,7,FALSE),"")</f>
        <v>0</v>
      </c>
      <c r="BL49" s="97">
        <f t="shared" si="20"/>
        <v>0</v>
      </c>
      <c r="BM49" s="84">
        <f>IFERROR(VLOOKUP(A49,ATTx11!$A$2:$N$500,8,FALSE),"")</f>
        <v>3</v>
      </c>
      <c r="BN49" s="95">
        <f t="shared" si="21"/>
        <v>2.7</v>
      </c>
      <c r="BO49" s="95"/>
      <c r="BP49" s="83">
        <f>IFERROR(VLOOKUP(TEXT($A49,"0000"),'AYP11'!$B$3379:$AU$3800,17,FALSE),"")</f>
        <v>0</v>
      </c>
      <c r="BQ49" s="75">
        <f>IFERROR(VLOOKUP(BP49,'Criteria Table'!$A$2:$I$102,2,FALSE),0)</f>
        <v>10</v>
      </c>
      <c r="BR49" s="95">
        <f t="shared" si="22"/>
        <v>10</v>
      </c>
      <c r="BS49" s="83">
        <f>IFERROR(VLOOKUP(TEXT($A49,"0000"),'AYP11'!$B$847:$AU$1268,17,FALSE),"")</f>
        <v>50</v>
      </c>
      <c r="BT49" s="75">
        <f>IFERROR(VLOOKUP(BS49,'Criteria Table'!$A$2:$I$102,2,FALSE),0)</f>
        <v>5</v>
      </c>
      <c r="BU49" s="95">
        <f t="shared" si="23"/>
        <v>55</v>
      </c>
      <c r="BV49" s="83">
        <f>IFERROR(VLOOKUP(TEXT($A49,"0000"),'AYP11'!$B$2113:$AU$2534,17,FALSE),"")</f>
        <v>0</v>
      </c>
      <c r="BW49" s="75">
        <f>IFERROR(VLOOKUP(BV49,'Criteria Table'!$A$2:$I$102,2,FALSE),0)</f>
        <v>10</v>
      </c>
      <c r="BX49" s="95">
        <f t="shared" si="24"/>
        <v>10</v>
      </c>
      <c r="BY49" s="83">
        <f>IFERROR(VLOOKUP(TEXT($A49,"0000"),'AYP11'!$B$425:$AU$846,17,FALSE),"")</f>
        <v>0</v>
      </c>
      <c r="BZ49" s="75">
        <f>IFERROR(VLOOKUP(BY49,'Criteria Table'!$A$2:$I$102,2,FALSE),0)</f>
        <v>10</v>
      </c>
      <c r="CA49" s="95">
        <f t="shared" si="25"/>
        <v>10</v>
      </c>
      <c r="CB49" s="83">
        <f>IFERROR(VLOOKUP(TEXT($A49,"0000"),'AYP11'!$B$3:$AU$424,17,FALSE),"")</f>
        <v>0</v>
      </c>
      <c r="CC49" s="95">
        <f>IFERROR(VLOOKUP(CB49,'Criteria Table'!$A$2:$I$102,2,FALSE),0)</f>
        <v>10</v>
      </c>
      <c r="CD49" s="95">
        <f t="shared" si="26"/>
        <v>10</v>
      </c>
      <c r="CE49" s="83">
        <f>IFERROR(VLOOKUP(TEXT($A49,"0000"),'AYP11'!$B$1269:$AU$1690,17,FALSE),"")</f>
        <v>51</v>
      </c>
      <c r="CF49" s="95">
        <f>IFERROR(VLOOKUP(CE49,'Criteria Table'!$A$2:$I$102,2,FALSE),0)</f>
        <v>4.9000000000000004</v>
      </c>
      <c r="CG49" s="95">
        <f t="shared" si="27"/>
        <v>56</v>
      </c>
      <c r="CH49" s="83">
        <f>IFERROR(VLOOKUP(TEXT($A49,"0000"),'AYP11'!$B$1691:$AU$2112,17,FALSE),"")</f>
        <v>0</v>
      </c>
      <c r="CI49" s="95">
        <f>IFERROR(VLOOKUP(CH49,'Criteria Table'!$A$2:$I$102,2,FALSE),0)</f>
        <v>10</v>
      </c>
      <c r="CJ49" s="95">
        <f t="shared" si="28"/>
        <v>10</v>
      </c>
      <c r="CK49" s="83">
        <f>IFERROR(VLOOKUP(TEXT($A49,"0000"),'AYP11'!$B$2535:$AU$2956,17,FALSE),"")</f>
        <v>52</v>
      </c>
      <c r="CL49" s="95">
        <f>IFERROR(VLOOKUP(CK49,'Criteria Table'!$A$2:$I$102,2,FALSE),0)</f>
        <v>4.8000000000000007</v>
      </c>
      <c r="CM49" s="95">
        <f t="shared" si="29"/>
        <v>57</v>
      </c>
      <c r="CN49" s="76">
        <f>IFERROR(VLOOKUP(TEXT($A49,"0000"),'AYP11'!$B$3379:$AU$3800,23,FALSE),"")</f>
        <v>0</v>
      </c>
      <c r="CO49" s="95">
        <f>IFERROR(VLOOKUP(CN49,'Criteria Table'!$A$2:$I$102,2,FALSE),0)</f>
        <v>10</v>
      </c>
      <c r="CP49" s="95">
        <f t="shared" si="30"/>
        <v>10</v>
      </c>
      <c r="CQ49" s="76">
        <f>IFERROR(VLOOKUP(TEXT($A49,"0000"),'AYP11'!$B$847:$AU$1268,23,FALSE),"")</f>
        <v>66</v>
      </c>
      <c r="CR49" s="95">
        <f>IFERROR(VLOOKUP(CQ49,'Criteria Table'!$A$2:$I$102,2,FALSE),0)</f>
        <v>3.4000000000000004</v>
      </c>
      <c r="CS49" s="95">
        <f t="shared" si="31"/>
        <v>69</v>
      </c>
      <c r="CT49" s="76">
        <f>IFERROR(VLOOKUP(TEXT($A49,"0000"),'AYP11'!$B$2113:$AU$2534,23,FALSE),"")</f>
        <v>0</v>
      </c>
      <c r="CU49" s="95">
        <f>IFERROR(VLOOKUP(CT49,'Criteria Table'!$A$2:$I$102,2,FALSE),0)</f>
        <v>10</v>
      </c>
      <c r="CV49" s="95">
        <f t="shared" si="32"/>
        <v>10</v>
      </c>
      <c r="CW49" s="76">
        <f>IFERROR(VLOOKUP(TEXT($A49,"0000"),'AYP11'!$B$425:$AU$846,23,FALSE),"")</f>
        <v>0</v>
      </c>
      <c r="CX49" s="95">
        <f>IFERROR(VLOOKUP(CW49,'Criteria Table'!$A$2:$I$102,2,FALSE),0)</f>
        <v>10</v>
      </c>
      <c r="CY49" s="95">
        <f t="shared" si="33"/>
        <v>10</v>
      </c>
      <c r="CZ49" s="76">
        <f>IFERROR(VLOOKUP(TEXT($A49,"0000"),'AYP11'!$B$3:$AU$424,23,FALSE),"")</f>
        <v>0</v>
      </c>
      <c r="DA49" s="95">
        <f>IFERROR(VLOOKUP(CZ49,'Criteria Table'!$A$2:$I$102,2,FALSE),0)</f>
        <v>10</v>
      </c>
      <c r="DB49" s="95">
        <f t="shared" si="34"/>
        <v>10</v>
      </c>
      <c r="DC49" s="76">
        <f>IFERROR(VLOOKUP(TEXT($A49,"0000"),'AYP11'!$B$1269:$AU$1690,23,FALSE),"")</f>
        <v>66</v>
      </c>
      <c r="DD49" s="95">
        <f>IFERROR(VLOOKUP(DC49,'Criteria Table'!$A$2:$I$102,2,FALSE),0)</f>
        <v>3.4000000000000004</v>
      </c>
      <c r="DE49" s="95">
        <f t="shared" si="35"/>
        <v>69</v>
      </c>
      <c r="DF49" s="76">
        <f>IFERROR(VLOOKUP(TEXT($A49,"0000"),'AYP11'!$B$1691:$AU$2112,23,FALSE),"")</f>
        <v>0</v>
      </c>
      <c r="DG49" s="95">
        <f>IFERROR(VLOOKUP(DF49,'Criteria Table'!$A$2:$I$102,2,FALSE),0)</f>
        <v>10</v>
      </c>
      <c r="DH49" s="95">
        <f t="shared" si="36"/>
        <v>10</v>
      </c>
      <c r="DI49" s="76">
        <f>IFERROR(VLOOKUP(TEXT($A49,"0000"),'AYP11'!$B$2535:$AU$2956,23,FALSE),"")</f>
        <v>63</v>
      </c>
      <c r="DJ49" s="95">
        <f>IFERROR(VLOOKUP(DI49,'Criteria Table'!$A$2:$I$102,2,FALSE),0)</f>
        <v>3.7</v>
      </c>
      <c r="DK49" s="95">
        <f t="shared" si="37"/>
        <v>67</v>
      </c>
      <c r="DL49" s="91">
        <f>IFERROR(VLOOKUP(TEXT($A49,"0000"),'AYP11'!$B$3379:$AU$3800,11,FALSE),"")</f>
        <v>0</v>
      </c>
      <c r="DM49" s="95">
        <f t="shared" si="38"/>
        <v>1</v>
      </c>
      <c r="DN49" s="95" t="str">
        <f t="shared" si="39"/>
        <v/>
      </c>
      <c r="DO49" s="91">
        <f>IFERROR(VLOOKUP(TEXT($A49,"0000"),'AYP11'!$B$847:$AU$1268,11,FALSE),"")</f>
        <v>85</v>
      </c>
      <c r="DP49" s="95">
        <f t="shared" si="40"/>
        <v>1</v>
      </c>
      <c r="DQ49" s="95">
        <f t="shared" si="41"/>
        <v>86</v>
      </c>
      <c r="DR49" s="91">
        <f>IFERROR(VLOOKUP(TEXT($A49,"0000"),'AYP11'!$B$2113:$AU$2534,11,FALSE),"")</f>
        <v>0</v>
      </c>
      <c r="DS49" s="95">
        <f t="shared" si="42"/>
        <v>1</v>
      </c>
      <c r="DT49" s="95" t="str">
        <f t="shared" si="43"/>
        <v/>
      </c>
      <c r="DU49" s="91">
        <f>IFERROR(VLOOKUP(TEXT($A49,"0000"),'AYP11'!$B$425:$AU$846,11,FALSE),"")</f>
        <v>0</v>
      </c>
      <c r="DV49" s="95">
        <f t="shared" si="44"/>
        <v>1</v>
      </c>
      <c r="DW49" s="95" t="str">
        <f t="shared" si="45"/>
        <v/>
      </c>
      <c r="DX49" s="91">
        <f>IFERROR(VLOOKUP(TEXT($A49,"0000"),'AYP11'!$B$3:$AU$424,11,FALSE),"")</f>
        <v>0</v>
      </c>
      <c r="DY49" s="95">
        <f t="shared" si="46"/>
        <v>1</v>
      </c>
      <c r="DZ49" s="95" t="str">
        <f t="shared" si="47"/>
        <v/>
      </c>
      <c r="EA49" s="91">
        <f>IFERROR(VLOOKUP(TEXT($A49,"0000"),'AYP11'!$B$1269:$AU$1690,11,FALSE),"")</f>
        <v>80</v>
      </c>
      <c r="EB49" s="95">
        <f t="shared" si="48"/>
        <v>1</v>
      </c>
      <c r="EC49" s="95">
        <f t="shared" si="49"/>
        <v>81</v>
      </c>
      <c r="ED49" s="91">
        <f>IFERROR(VLOOKUP(TEXT($A49,"0000"),'AYP11'!$B$1691:$AU$2112,11,FALSE),"")</f>
        <v>0</v>
      </c>
      <c r="EE49" s="95">
        <f t="shared" si="50"/>
        <v>1</v>
      </c>
      <c r="EF49" s="95" t="str">
        <f t="shared" si="51"/>
        <v/>
      </c>
      <c r="EG49" s="91">
        <f>IFERROR(VLOOKUP(TEXT($A49,"0000"),'AYP11'!$B$2535:$AU$2956,11,FALSE),"")</f>
        <v>0</v>
      </c>
      <c r="EH49" s="95">
        <f t="shared" si="52"/>
        <v>1</v>
      </c>
      <c r="EI49" s="95" t="str">
        <f t="shared" si="53"/>
        <v/>
      </c>
      <c r="EP49" s="34">
        <v>41</v>
      </c>
      <c r="EQ49" s="102" t="s">
        <v>2037</v>
      </c>
    </row>
    <row r="50" spans="1:147" x14ac:dyDescent="0.25">
      <c r="A50" s="248">
        <v>651</v>
      </c>
      <c r="B50" s="291">
        <f t="shared" si="0"/>
        <v>30.320699708454811</v>
      </c>
      <c r="C50" s="50">
        <f>IFERROR(VLOOKUP(TEXT($A50,"0000"),'R-M11'!$A$2:$AA$500,4,FALSE),0)</f>
        <v>104</v>
      </c>
      <c r="D50" s="291">
        <f t="shared" si="1"/>
        <v>16.034985422740526</v>
      </c>
      <c r="E50" s="98">
        <f>IFERROR(SUM(VLOOKUP(TEXT($A50,"0000"),'R-M11'!$A$2:$AA$500,5,FALSE),VLOOKUP(TEXT($A50,"0000"),'R-M11'!$A$2:$AA$500,6,FALSE)),0)</f>
        <v>55</v>
      </c>
      <c r="F50" s="58">
        <f>IFERROR(VLOOKUP(TEXT($A50,"0000"),'R-M11'!$A$2:$AA$500,14,FALSE),0)</f>
        <v>343</v>
      </c>
      <c r="G50" s="230">
        <f t="shared" si="54"/>
        <v>34.100699708454812</v>
      </c>
      <c r="H50" s="97">
        <f t="shared" si="2"/>
        <v>116.9654</v>
      </c>
      <c r="I50" s="230">
        <f t="shared" si="55"/>
        <v>17.654985422740527</v>
      </c>
      <c r="J50" s="97">
        <f t="shared" si="3"/>
        <v>60.55660000000001</v>
      </c>
      <c r="K50" s="230">
        <f t="shared" si="4"/>
        <v>46</v>
      </c>
      <c r="L50" s="121">
        <f>IFERROR(VLOOKUP(K50,'Criteria Table'!$A$2:$I$102,2,FALSE),"")</f>
        <v>5.4</v>
      </c>
      <c r="M50" s="230">
        <f t="shared" si="5"/>
        <v>51.755685131195335</v>
      </c>
      <c r="N50" s="286">
        <f t="shared" si="6"/>
        <v>28.52941176470588</v>
      </c>
      <c r="O50" s="50">
        <f>IFERROR(VLOOKUP(TEXT($A50,"0000"),'R-M11'!$A$2:$AA$500,17,FALSE),"")</f>
        <v>97</v>
      </c>
      <c r="P50" s="286">
        <f t="shared" si="7"/>
        <v>25</v>
      </c>
      <c r="Q50" s="98">
        <f>IFERROR(SUM(VLOOKUP(TEXT($A50,"0000"),'R-M11'!$A$2:$AA$500,18,FALSE),VLOOKUP(TEXT($A50,"0000"),'R-M11'!$A$2:$AA$500,19,FALSE)),0)</f>
        <v>85</v>
      </c>
      <c r="R50" s="69">
        <f>IFERROR(VLOOKUP(TEXT($A50,"0000"),'R-M11'!$A$2:$AA$500,27,FALSE),0)</f>
        <v>340</v>
      </c>
      <c r="S50" s="121">
        <f t="shared" si="56"/>
        <v>31.749411764705879</v>
      </c>
      <c r="T50" s="70">
        <f t="shared" si="8"/>
        <v>107.94799999999999</v>
      </c>
      <c r="U50" s="121">
        <f t="shared" si="57"/>
        <v>26.38</v>
      </c>
      <c r="V50" s="70">
        <f t="shared" si="9"/>
        <v>89.691999999999993</v>
      </c>
      <c r="W50" s="121">
        <f t="shared" si="10"/>
        <v>54</v>
      </c>
      <c r="X50" s="124">
        <f>IFERROR(VLOOKUP(W50,'Criteria Table'!$A$2:$I$102,2,FALSE),"")</f>
        <v>4.6000000000000005</v>
      </c>
      <c r="Y50" s="121">
        <f t="shared" si="11"/>
        <v>58.129411764705878</v>
      </c>
      <c r="Z50" s="92">
        <f>IFERROR(IF(VLOOKUP(A50,'SG11'!$A$3:$AI$500,18,FALSE)="","NA",VLOOKUP(A50,'SG11'!$A$3:$AI$500,18,FALSE)),"")</f>
        <v>61</v>
      </c>
      <c r="AA50" s="75">
        <f>IFERROR(VLOOKUP(Z50,'Criteria Table'!$A$2:$I$102,6,FALSE),"NA")</f>
        <v>5</v>
      </c>
      <c r="AB50" s="95">
        <f t="shared" si="58"/>
        <v>66</v>
      </c>
      <c r="AC50" s="84">
        <f>IFERROR(IF(VLOOKUP(A50,'SG11'!$A$3:$AI$500,19,FALSE)="","NA",VLOOKUP(A50,'SG11'!$A$3:$AI$500,19,FALSE)),"")</f>
        <v>56</v>
      </c>
      <c r="AD50" s="75">
        <f>IFERROR(VLOOKUP(AC50,'Criteria Table'!$A$2:$I$102,6,FALSE),"NA")</f>
        <v>10</v>
      </c>
      <c r="AE50" s="95">
        <f t="shared" si="59"/>
        <v>66</v>
      </c>
      <c r="AF50" s="92">
        <f>IFERROR(IF(VLOOKUP(A50,'SG11'!$A$3:$AI$500,20,FALSE)="","NA",VLOOKUP(A50,'SG11'!$A$3:$AI$500,20,FALSE)),"")</f>
        <v>59</v>
      </c>
      <c r="AG50" s="75">
        <f>IFERROR(VLOOKUP(AF50,'Criteria Table'!$A$2:$I$102,6,FALSE),"NA")</f>
        <v>10</v>
      </c>
      <c r="AH50" s="95">
        <f t="shared" si="60"/>
        <v>69</v>
      </c>
      <c r="AI50" s="84">
        <f>IFERROR(IF(VLOOKUP(A50,'SG11'!$A$3:$AI$500,21,FALSE)="","NA",VLOOKUP(A50,'SG11'!$A$3:$AI$500,21,FALSE)),"")</f>
        <v>65</v>
      </c>
      <c r="AJ50" s="75">
        <f>IFERROR(VLOOKUP(AI50,'Criteria Table'!$A$2:$I$102,6,FALSE),"NA")</f>
        <v>5</v>
      </c>
      <c r="AK50" s="95">
        <f t="shared" si="61"/>
        <v>70</v>
      </c>
      <c r="AL50" s="99">
        <f>IFERROR(VLOOKUP(TEXT(A50,"0000"),'W11'!$A$1:$E$500,4,FALSE)/AP50*100,"")</f>
        <v>82.692307692307693</v>
      </c>
      <c r="AM50" s="97">
        <f>IFERROR(VLOOKUP(TEXT(A50,"0000"),'W11'!$A$1:$E$500,4,FALSE),"")</f>
        <v>86</v>
      </c>
      <c r="AN50" s="99">
        <f t="shared" si="12"/>
        <v>83.692307692307693</v>
      </c>
      <c r="AO50" s="97">
        <f t="shared" si="13"/>
        <v>87.039999999999992</v>
      </c>
      <c r="AP50" s="99">
        <f>IFERROR(VLOOKUP(TEXT(A50,"0000"),'W11'!$A$1:$E$500,5,FALSE),"")</f>
        <v>104</v>
      </c>
      <c r="AQ50" s="97">
        <f>IFERROR(VLOOKUP(ROUND(AL50,0),'Criteria Table'!$A$2:$I$102,4,FALSE),0)</f>
        <v>1</v>
      </c>
      <c r="AR50" s="128"/>
      <c r="AS50" s="95"/>
      <c r="AT50" s="95"/>
      <c r="AU50" s="100">
        <f>IFERROR(VLOOKUP(TEXT(A50,"0000"),'Sci11'!$A$3:$N$492,4,FALSE)/VLOOKUP(TEXT(A50,"0000"),'Sci11'!$A$3:$N$492,14,FALSE)*100,"")</f>
        <v>15.65217391304348</v>
      </c>
      <c r="AV50" s="101">
        <f>SUM(VLOOKUP(TEXT(A50,"0000"),'Sci11'!$A$3:$N$492,5,FALSE),VLOOKUP(TEXT(A50,"0000"),'Sci11'!$A$3:$N$492,6,FALSE))/VLOOKUP(TEXT(A50,"0000"),'Sci11'!$A$3:$N$492,14,FALSE)*100</f>
        <v>2.6086956521739131</v>
      </c>
      <c r="AW50" s="100">
        <f t="shared" si="62"/>
        <v>21.392173913043479</v>
      </c>
      <c r="AX50" s="101">
        <f>IFERROR(AW50/100*VLOOKUP(TEXT(A50,"0000"),'Sci11'!$A$3:$N$492,14,FALSE),"")</f>
        <v>24.600999999999999</v>
      </c>
      <c r="AY50" s="100">
        <f t="shared" si="63"/>
        <v>5.068695652173913</v>
      </c>
      <c r="AZ50" s="101">
        <f>IFERROR(AY50/100*VLOOKUP(TEXT(A50,"0000"),'Sci11'!$A$3:$N$492,14,FALSE),"")</f>
        <v>5.8289999999999997</v>
      </c>
      <c r="BA50" s="100">
        <f t="shared" si="14"/>
        <v>18</v>
      </c>
      <c r="BB50" s="101">
        <f>IFERROR(VLOOKUP(BA50,'Criteria Table'!$A$2:$I$102,2,FALSE),"")</f>
        <v>8.2000000000000011</v>
      </c>
      <c r="BC50" s="101">
        <f t="shared" si="15"/>
        <v>26.200000000000003</v>
      </c>
      <c r="BD50" s="82">
        <f>IFERROR(VLOOKUP(A50,ATTx11!$A$2:$N$500,4,FALSE),"")</f>
        <v>94.36</v>
      </c>
      <c r="BE50" s="95">
        <f t="shared" si="16"/>
        <v>0.5</v>
      </c>
      <c r="BF50" s="96">
        <f t="shared" si="17"/>
        <v>94.86</v>
      </c>
      <c r="BG50" s="70">
        <f>IFERROR(VLOOKUP(A50,ATTx11!$A$2:$N$500,11,FALSE),"")</f>
        <v>0</v>
      </c>
      <c r="BH50" s="95">
        <f t="shared" si="18"/>
        <v>0</v>
      </c>
      <c r="BI50" s="70">
        <f>IFERROR(VLOOKUP(A50,ATTx11!$A$2:$N$500,12,FALSE),"")</f>
        <v>44</v>
      </c>
      <c r="BJ50" s="97">
        <f t="shared" si="19"/>
        <v>39.6</v>
      </c>
      <c r="BK50" s="84">
        <f>IFERROR(VLOOKUP(A50,ATTx11!$A$2:$N$500,7,FALSE),"")</f>
        <v>0</v>
      </c>
      <c r="BL50" s="97">
        <f t="shared" si="20"/>
        <v>0</v>
      </c>
      <c r="BM50" s="84">
        <f>IFERROR(VLOOKUP(A50,ATTx11!$A$2:$N$500,8,FALSE),"")</f>
        <v>33</v>
      </c>
      <c r="BN50" s="95">
        <f t="shared" si="21"/>
        <v>29.7</v>
      </c>
      <c r="BO50" s="95"/>
      <c r="BP50" s="83">
        <f>IFERROR(VLOOKUP(TEXT($A50,"0000"),'AYP11'!$B$3379:$AU$3800,17,FALSE),"")</f>
        <v>0</v>
      </c>
      <c r="BQ50" s="75">
        <f>IFERROR(VLOOKUP(BP50,'Criteria Table'!$A$2:$I$102,2,FALSE),0)</f>
        <v>10</v>
      </c>
      <c r="BR50" s="95">
        <f t="shared" si="22"/>
        <v>10</v>
      </c>
      <c r="BS50" s="83">
        <f>IFERROR(VLOOKUP(TEXT($A50,"0000"),'AYP11'!$B$847:$AU$1268,17,FALSE),"")</f>
        <v>44</v>
      </c>
      <c r="BT50" s="75">
        <f>IFERROR(VLOOKUP(BS50,'Criteria Table'!$A$2:$I$102,2,FALSE),0)</f>
        <v>5.6000000000000005</v>
      </c>
      <c r="BU50" s="95">
        <f t="shared" si="23"/>
        <v>50</v>
      </c>
      <c r="BV50" s="83">
        <f>IFERROR(VLOOKUP(TEXT($A50,"0000"),'AYP11'!$B$2113:$AU$2534,17,FALSE),"")</f>
        <v>50</v>
      </c>
      <c r="BW50" s="75">
        <f>IFERROR(VLOOKUP(BV50,'Criteria Table'!$A$2:$I$102,2,FALSE),0)</f>
        <v>5</v>
      </c>
      <c r="BX50" s="95">
        <f t="shared" si="24"/>
        <v>55</v>
      </c>
      <c r="BY50" s="83">
        <f>IFERROR(VLOOKUP(TEXT($A50,"0000"),'AYP11'!$B$425:$AU$846,17,FALSE),"")</f>
        <v>0</v>
      </c>
      <c r="BZ50" s="75">
        <f>IFERROR(VLOOKUP(BY50,'Criteria Table'!$A$2:$I$102,2,FALSE),0)</f>
        <v>10</v>
      </c>
      <c r="CA50" s="95">
        <f t="shared" si="25"/>
        <v>10</v>
      </c>
      <c r="CB50" s="83">
        <f>IFERROR(VLOOKUP(TEXT($A50,"0000"),'AYP11'!$B$3:$AU$424,17,FALSE),"")</f>
        <v>0</v>
      </c>
      <c r="CC50" s="95">
        <f>IFERROR(VLOOKUP(CB50,'Criteria Table'!$A$2:$I$102,2,FALSE),0)</f>
        <v>10</v>
      </c>
      <c r="CD50" s="95">
        <f t="shared" si="26"/>
        <v>10</v>
      </c>
      <c r="CE50" s="83">
        <f>IFERROR(VLOOKUP(TEXT($A50,"0000"),'AYP11'!$B$1269:$AU$1690,17,FALSE),"")</f>
        <v>50</v>
      </c>
      <c r="CF50" s="95">
        <f>IFERROR(VLOOKUP(CE50,'Criteria Table'!$A$2:$I$102,2,FALSE),0)</f>
        <v>5</v>
      </c>
      <c r="CG50" s="95">
        <f t="shared" si="27"/>
        <v>55</v>
      </c>
      <c r="CH50" s="83">
        <f>IFERROR(VLOOKUP(TEXT($A50,"0000"),'AYP11'!$B$1691:$AU$2112,17,FALSE),"")</f>
        <v>40</v>
      </c>
      <c r="CI50" s="95">
        <f>IFERROR(VLOOKUP(CH50,'Criteria Table'!$A$2:$I$102,2,FALSE),0)</f>
        <v>6</v>
      </c>
      <c r="CJ50" s="95">
        <f t="shared" si="28"/>
        <v>46</v>
      </c>
      <c r="CK50" s="83">
        <f>IFERROR(VLOOKUP(TEXT($A50,"0000"),'AYP11'!$B$2535:$AU$2956,17,FALSE),"")</f>
        <v>23</v>
      </c>
      <c r="CL50" s="95">
        <f>IFERROR(VLOOKUP(CK50,'Criteria Table'!$A$2:$I$102,2,FALSE),0)</f>
        <v>7.7</v>
      </c>
      <c r="CM50" s="95">
        <f t="shared" si="29"/>
        <v>31</v>
      </c>
      <c r="CN50" s="76">
        <f>IFERROR(VLOOKUP(TEXT($A50,"0000"),'AYP11'!$B$3379:$AU$3800,23,FALSE),"")</f>
        <v>0</v>
      </c>
      <c r="CO50" s="95">
        <f>IFERROR(VLOOKUP(CN50,'Criteria Table'!$A$2:$I$102,2,FALSE),0)</f>
        <v>10</v>
      </c>
      <c r="CP50" s="95">
        <f t="shared" si="30"/>
        <v>10</v>
      </c>
      <c r="CQ50" s="76">
        <f>IFERROR(VLOOKUP(TEXT($A50,"0000"),'AYP11'!$B$847:$AU$1268,23,FALSE),"")</f>
        <v>50</v>
      </c>
      <c r="CR50" s="95">
        <f>IFERROR(VLOOKUP(CQ50,'Criteria Table'!$A$2:$I$102,2,FALSE),0)</f>
        <v>5</v>
      </c>
      <c r="CS50" s="95">
        <f t="shared" si="31"/>
        <v>55</v>
      </c>
      <c r="CT50" s="76">
        <f>IFERROR(VLOOKUP(TEXT($A50,"0000"),'AYP11'!$B$2113:$AU$2534,23,FALSE),"")</f>
        <v>60</v>
      </c>
      <c r="CU50" s="95">
        <f>IFERROR(VLOOKUP(CT50,'Criteria Table'!$A$2:$I$102,2,FALSE),0)</f>
        <v>4</v>
      </c>
      <c r="CV50" s="95">
        <f t="shared" si="32"/>
        <v>64</v>
      </c>
      <c r="CW50" s="76">
        <f>IFERROR(VLOOKUP(TEXT($A50,"0000"),'AYP11'!$B$425:$AU$846,23,FALSE),"")</f>
        <v>0</v>
      </c>
      <c r="CX50" s="95">
        <f>IFERROR(VLOOKUP(CW50,'Criteria Table'!$A$2:$I$102,2,FALSE),0)</f>
        <v>10</v>
      </c>
      <c r="CY50" s="95">
        <f t="shared" si="33"/>
        <v>10</v>
      </c>
      <c r="CZ50" s="76">
        <f>IFERROR(VLOOKUP(TEXT($A50,"0000"),'AYP11'!$B$3:$AU$424,23,FALSE),"")</f>
        <v>0</v>
      </c>
      <c r="DA50" s="95">
        <f>IFERROR(VLOOKUP(CZ50,'Criteria Table'!$A$2:$I$102,2,FALSE),0)</f>
        <v>10</v>
      </c>
      <c r="DB50" s="95">
        <f t="shared" si="34"/>
        <v>10</v>
      </c>
      <c r="DC50" s="76">
        <f>IFERROR(VLOOKUP(TEXT($A50,"0000"),'AYP11'!$B$1269:$AU$1690,23,FALSE),"")</f>
        <v>57</v>
      </c>
      <c r="DD50" s="95">
        <f>IFERROR(VLOOKUP(DC50,'Criteria Table'!$A$2:$I$102,2,FALSE),0)</f>
        <v>4.3</v>
      </c>
      <c r="DE50" s="95">
        <f t="shared" si="35"/>
        <v>61</v>
      </c>
      <c r="DF50" s="76">
        <f>IFERROR(VLOOKUP(TEXT($A50,"0000"),'AYP11'!$B$1691:$AU$2112,23,FALSE),"")</f>
        <v>60</v>
      </c>
      <c r="DG50" s="95">
        <f>IFERROR(VLOOKUP(DF50,'Criteria Table'!$A$2:$I$102,2,FALSE),0)</f>
        <v>4</v>
      </c>
      <c r="DH50" s="95">
        <f t="shared" si="36"/>
        <v>64</v>
      </c>
      <c r="DI50" s="76">
        <f>IFERROR(VLOOKUP(TEXT($A50,"0000"),'AYP11'!$B$2535:$AU$2956,23,FALSE),"")</f>
        <v>44</v>
      </c>
      <c r="DJ50" s="95">
        <f>IFERROR(VLOOKUP(DI50,'Criteria Table'!$A$2:$I$102,2,FALSE),0)</f>
        <v>5.6000000000000005</v>
      </c>
      <c r="DK50" s="95">
        <f t="shared" si="37"/>
        <v>50</v>
      </c>
      <c r="DL50" s="91">
        <f>IFERROR(VLOOKUP(TEXT($A50,"0000"),'AYP11'!$B$3379:$AU$3800,11,FALSE),"")</f>
        <v>0</v>
      </c>
      <c r="DM50" s="95">
        <f t="shared" si="38"/>
        <v>1</v>
      </c>
      <c r="DN50" s="95" t="str">
        <f t="shared" si="39"/>
        <v/>
      </c>
      <c r="DO50" s="91">
        <f>IFERROR(VLOOKUP(TEXT($A50,"0000"),'AYP11'!$B$847:$AU$1268,11,FALSE),"")</f>
        <v>0</v>
      </c>
      <c r="DP50" s="95">
        <f t="shared" si="40"/>
        <v>1</v>
      </c>
      <c r="DQ50" s="95" t="str">
        <f t="shared" si="41"/>
        <v/>
      </c>
      <c r="DR50" s="91">
        <f>IFERROR(VLOOKUP(TEXT($A50,"0000"),'AYP11'!$B$2113:$AU$2534,11,FALSE),"")</f>
        <v>86</v>
      </c>
      <c r="DS50" s="95">
        <f t="shared" si="42"/>
        <v>1</v>
      </c>
      <c r="DT50" s="95">
        <f t="shared" si="43"/>
        <v>87</v>
      </c>
      <c r="DU50" s="91">
        <f>IFERROR(VLOOKUP(TEXT($A50,"0000"),'AYP11'!$B$425:$AU$846,11,FALSE),"")</f>
        <v>0</v>
      </c>
      <c r="DV50" s="95">
        <f t="shared" si="44"/>
        <v>1</v>
      </c>
      <c r="DW50" s="95" t="str">
        <f t="shared" si="45"/>
        <v/>
      </c>
      <c r="DX50" s="91">
        <f>IFERROR(VLOOKUP(TEXT($A50,"0000"),'AYP11'!$B$3:$AU$424,11,FALSE),"")</f>
        <v>0</v>
      </c>
      <c r="DY50" s="95">
        <f t="shared" si="46"/>
        <v>1</v>
      </c>
      <c r="DZ50" s="95" t="str">
        <f t="shared" si="47"/>
        <v/>
      </c>
      <c r="EA50" s="91">
        <f>IFERROR(VLOOKUP(TEXT($A50,"0000"),'AYP11'!$B$1269:$AU$1690,11,FALSE),"")</f>
        <v>88</v>
      </c>
      <c r="EB50" s="95">
        <f t="shared" si="48"/>
        <v>1</v>
      </c>
      <c r="EC50" s="95">
        <f t="shared" si="49"/>
        <v>89</v>
      </c>
      <c r="ED50" s="91">
        <f>IFERROR(VLOOKUP(TEXT($A50,"0000"),'AYP11'!$B$1691:$AU$2112,11,FALSE),"")</f>
        <v>82</v>
      </c>
      <c r="EE50" s="95">
        <f t="shared" si="50"/>
        <v>1</v>
      </c>
      <c r="EF50" s="95">
        <f t="shared" si="51"/>
        <v>83</v>
      </c>
      <c r="EG50" s="91">
        <f>IFERROR(VLOOKUP(TEXT($A50,"0000"),'AYP11'!$B$2535:$AU$2956,11,FALSE),"")</f>
        <v>0</v>
      </c>
      <c r="EH50" s="95">
        <f t="shared" si="52"/>
        <v>1</v>
      </c>
      <c r="EI50" s="95" t="str">
        <f t="shared" si="53"/>
        <v/>
      </c>
    </row>
    <row r="51" spans="1:147" x14ac:dyDescent="0.25">
      <c r="A51" s="248">
        <v>661</v>
      </c>
      <c r="B51" s="291">
        <f t="shared" si="0"/>
        <v>28.434504792332266</v>
      </c>
      <c r="C51" s="50">
        <f>IFERROR(VLOOKUP(TEXT($A51,"0000"),'R-M11'!$A$2:$AA$500,4,FALSE),0)</f>
        <v>89</v>
      </c>
      <c r="D51" s="291">
        <f t="shared" si="1"/>
        <v>14.696485623003195</v>
      </c>
      <c r="E51" s="98">
        <f>IFERROR(SUM(VLOOKUP(TEXT($A51,"0000"),'R-M11'!$A$2:$AA$500,5,FALSE),VLOOKUP(TEXT($A51,"0000"),'R-M11'!$A$2:$AA$500,6,FALSE)),0)</f>
        <v>46</v>
      </c>
      <c r="F51" s="58">
        <f>IFERROR(VLOOKUP(TEXT($A51,"0000"),'R-M11'!$A$2:$AA$500,14,FALSE),0)</f>
        <v>313</v>
      </c>
      <c r="G51" s="230">
        <f t="shared" si="54"/>
        <v>32.424504792332264</v>
      </c>
      <c r="H51" s="97">
        <f t="shared" si="2"/>
        <v>101.48869999999999</v>
      </c>
      <c r="I51" s="230">
        <f t="shared" si="55"/>
        <v>16.406485623003196</v>
      </c>
      <c r="J51" s="97">
        <f t="shared" si="3"/>
        <v>51.3523</v>
      </c>
      <c r="K51" s="230">
        <f t="shared" si="4"/>
        <v>43</v>
      </c>
      <c r="L51" s="121">
        <f>IFERROR(VLOOKUP(K51,'Criteria Table'!$A$2:$I$102,2,FALSE),"")</f>
        <v>5.7</v>
      </c>
      <c r="M51" s="230">
        <f t="shared" si="5"/>
        <v>48.830990415335464</v>
      </c>
      <c r="N51" s="286">
        <f t="shared" si="6"/>
        <v>27.564102564102566</v>
      </c>
      <c r="O51" s="50">
        <f>IFERROR(VLOOKUP(TEXT($A51,"0000"),'R-M11'!$A$2:$AA$500,17,FALSE),"")</f>
        <v>86</v>
      </c>
      <c r="P51" s="286">
        <f t="shared" si="7"/>
        <v>30.128205128205128</v>
      </c>
      <c r="Q51" s="98">
        <f>IFERROR(SUM(VLOOKUP(TEXT($A51,"0000"),'R-M11'!$A$2:$AA$500,18,FALSE),VLOOKUP(TEXT($A51,"0000"),'R-M11'!$A$2:$AA$500,19,FALSE)),0)</f>
        <v>94</v>
      </c>
      <c r="R51" s="69">
        <f>IFERROR(VLOOKUP(TEXT($A51,"0000"),'R-M11'!$A$2:$AA$500,27,FALSE),0)</f>
        <v>312</v>
      </c>
      <c r="S51" s="121">
        <f t="shared" si="56"/>
        <v>30.504102564102567</v>
      </c>
      <c r="T51" s="70">
        <f t="shared" si="8"/>
        <v>95.172799999999995</v>
      </c>
      <c r="U51" s="121">
        <f t="shared" si="57"/>
        <v>31.388205128205129</v>
      </c>
      <c r="V51" s="70">
        <f t="shared" si="9"/>
        <v>97.93119999999999</v>
      </c>
      <c r="W51" s="121">
        <f t="shared" si="10"/>
        <v>58</v>
      </c>
      <c r="X51" s="124">
        <f>IFERROR(VLOOKUP(W51,'Criteria Table'!$A$2:$I$102,2,FALSE),"")</f>
        <v>4.2</v>
      </c>
      <c r="Y51" s="121">
        <f t="shared" si="11"/>
        <v>61.892307692307696</v>
      </c>
      <c r="Z51" s="92">
        <f>IFERROR(IF(VLOOKUP(A51,'SG11'!$A$3:$AI$500,18,FALSE)="","NA",VLOOKUP(A51,'SG11'!$A$3:$AI$500,18,FALSE)),"")</f>
        <v>52</v>
      </c>
      <c r="AA51" s="75">
        <f>IFERROR(VLOOKUP(Z51,'Criteria Table'!$A$2:$I$102,6,FALSE),"NA")</f>
        <v>10</v>
      </c>
      <c r="AB51" s="95">
        <f t="shared" si="58"/>
        <v>62</v>
      </c>
      <c r="AC51" s="84">
        <f>IFERROR(IF(VLOOKUP(A51,'SG11'!$A$3:$AI$500,19,FALSE)="","NA",VLOOKUP(A51,'SG11'!$A$3:$AI$500,19,FALSE)),"")</f>
        <v>60</v>
      </c>
      <c r="AD51" s="75">
        <f>IFERROR(VLOOKUP(AC51,'Criteria Table'!$A$2:$I$102,6,FALSE),"NA")</f>
        <v>10</v>
      </c>
      <c r="AE51" s="95">
        <f t="shared" si="59"/>
        <v>70</v>
      </c>
      <c r="AF51" s="92">
        <f>IFERROR(IF(VLOOKUP(A51,'SG11'!$A$3:$AI$500,20,FALSE)="","NA",VLOOKUP(A51,'SG11'!$A$3:$AI$500,20,FALSE)),"")</f>
        <v>47</v>
      </c>
      <c r="AG51" s="75">
        <f>IFERROR(VLOOKUP(AF51,'Criteria Table'!$A$2:$I$102,6,FALSE),"NA")</f>
        <v>10</v>
      </c>
      <c r="AH51" s="95">
        <f t="shared" si="60"/>
        <v>57</v>
      </c>
      <c r="AI51" s="84">
        <f>IFERROR(IF(VLOOKUP(A51,'SG11'!$A$3:$AI$500,21,FALSE)="","NA",VLOOKUP(A51,'SG11'!$A$3:$AI$500,21,FALSE)),"")</f>
        <v>76</v>
      </c>
      <c r="AJ51" s="75">
        <f>IFERROR(VLOOKUP(AI51,'Criteria Table'!$A$2:$I$102,6,FALSE),"NA")</f>
        <v>5</v>
      </c>
      <c r="AK51" s="95">
        <f t="shared" si="61"/>
        <v>81</v>
      </c>
      <c r="AL51" s="99">
        <f>IFERROR(VLOOKUP(TEXT(A51,"0000"),'W11'!$A$1:$E$500,4,FALSE)/AP51*100,"")</f>
        <v>86.419753086419746</v>
      </c>
      <c r="AM51" s="97">
        <f>IFERROR(VLOOKUP(TEXT(A51,"0000"),'W11'!$A$1:$E$500,4,FALSE),"")</f>
        <v>70</v>
      </c>
      <c r="AN51" s="99">
        <f t="shared" si="12"/>
        <v>87.419753086419746</v>
      </c>
      <c r="AO51" s="97">
        <f t="shared" si="13"/>
        <v>70.81</v>
      </c>
      <c r="AP51" s="99">
        <f>IFERROR(VLOOKUP(TEXT(A51,"0000"),'W11'!$A$1:$E$500,5,FALSE),"")</f>
        <v>81</v>
      </c>
      <c r="AQ51" s="97">
        <f>IFERROR(VLOOKUP(ROUND(AL51,0),'Criteria Table'!$A$2:$I$102,4,FALSE),0)</f>
        <v>1</v>
      </c>
      <c r="AR51" s="128"/>
      <c r="AS51" s="95"/>
      <c r="AT51" s="95"/>
      <c r="AU51" s="100">
        <f>IFERROR(VLOOKUP(TEXT(A51,"0000"),'Sci11'!$A$3:$N$492,4,FALSE)/VLOOKUP(TEXT(A51,"0000"),'Sci11'!$A$3:$N$492,14,FALSE)*100,"")</f>
        <v>19.047619047619047</v>
      </c>
      <c r="AV51" s="101">
        <f>SUM(VLOOKUP(TEXT(A51,"0000"),'Sci11'!$A$3:$N$492,5,FALSE),VLOOKUP(TEXT(A51,"0000"),'Sci11'!$A$3:$N$492,6,FALSE))/VLOOKUP(TEXT(A51,"0000"),'Sci11'!$A$3:$N$492,14,FALSE)*100</f>
        <v>5.7142857142857144</v>
      </c>
      <c r="AW51" s="100">
        <f t="shared" si="62"/>
        <v>24.297619047619047</v>
      </c>
      <c r="AX51" s="101">
        <f>IFERROR(AW51/100*VLOOKUP(TEXT(A51,"0000"),'Sci11'!$A$3:$N$492,14,FALSE),"")</f>
        <v>25.512499999999999</v>
      </c>
      <c r="AY51" s="100">
        <f t="shared" si="63"/>
        <v>7.9642857142857144</v>
      </c>
      <c r="AZ51" s="101">
        <f>IFERROR(AY51/100*VLOOKUP(TEXT(A51,"0000"),'Sci11'!$A$3:$N$492,14,FALSE),"")</f>
        <v>8.3624999999999989</v>
      </c>
      <c r="BA51" s="100">
        <f t="shared" si="14"/>
        <v>25</v>
      </c>
      <c r="BB51" s="101">
        <f>IFERROR(VLOOKUP(BA51,'Criteria Table'!$A$2:$I$102,2,FALSE),"")</f>
        <v>7.5</v>
      </c>
      <c r="BC51" s="101">
        <f t="shared" si="15"/>
        <v>32.5</v>
      </c>
      <c r="BD51" s="82">
        <f>IFERROR(VLOOKUP(A51,ATTx11!$A$2:$N$500,4,FALSE),"")</f>
        <v>95</v>
      </c>
      <c r="BE51" s="95">
        <f t="shared" si="16"/>
        <v>0.5</v>
      </c>
      <c r="BF51" s="96">
        <f t="shared" si="17"/>
        <v>95.5</v>
      </c>
      <c r="BG51" s="70">
        <f>IFERROR(VLOOKUP(A51,ATTx11!$A$2:$N$500,11,FALSE),"")</f>
        <v>14</v>
      </c>
      <c r="BH51" s="95">
        <f t="shared" si="18"/>
        <v>12.6</v>
      </c>
      <c r="BI51" s="70">
        <f>IFERROR(VLOOKUP(A51,ATTx11!$A$2:$N$500,12,FALSE),"")</f>
        <v>84</v>
      </c>
      <c r="BJ51" s="97">
        <f t="shared" si="19"/>
        <v>75.599999999999994</v>
      </c>
      <c r="BK51" s="84">
        <f>IFERROR(VLOOKUP(A51,ATTx11!$A$2:$N$500,7,FALSE),"")</f>
        <v>14</v>
      </c>
      <c r="BL51" s="97">
        <f t="shared" si="20"/>
        <v>12.6</v>
      </c>
      <c r="BM51" s="84">
        <f>IFERROR(VLOOKUP(A51,ATTx11!$A$2:$N$500,8,FALSE),"")</f>
        <v>49</v>
      </c>
      <c r="BN51" s="95">
        <f t="shared" si="21"/>
        <v>44.1</v>
      </c>
      <c r="BO51" s="95"/>
      <c r="BP51" s="83">
        <f>IFERROR(VLOOKUP(TEXT($A51,"0000"),'AYP11'!$B$3379:$AU$3800,17,FALSE),"")</f>
        <v>0</v>
      </c>
      <c r="BQ51" s="75">
        <f>IFERROR(VLOOKUP(BP51,'Criteria Table'!$A$2:$I$102,2,FALSE),0)</f>
        <v>10</v>
      </c>
      <c r="BR51" s="95">
        <f t="shared" si="22"/>
        <v>10</v>
      </c>
      <c r="BS51" s="83">
        <f>IFERROR(VLOOKUP(TEXT($A51,"0000"),'AYP11'!$B$847:$AU$1268,17,FALSE),"")</f>
        <v>38</v>
      </c>
      <c r="BT51" s="75">
        <f>IFERROR(VLOOKUP(BS51,'Criteria Table'!$A$2:$I$102,2,FALSE),0)</f>
        <v>6.2</v>
      </c>
      <c r="BU51" s="95">
        <f t="shared" si="23"/>
        <v>44</v>
      </c>
      <c r="BV51" s="83">
        <f>IFERROR(VLOOKUP(TEXT($A51,"0000"),'AYP11'!$B$2113:$AU$2534,17,FALSE),"")</f>
        <v>51</v>
      </c>
      <c r="BW51" s="75">
        <f>IFERROR(VLOOKUP(BV51,'Criteria Table'!$A$2:$I$102,2,FALSE),0)</f>
        <v>4.9000000000000004</v>
      </c>
      <c r="BX51" s="95">
        <f t="shared" si="24"/>
        <v>56</v>
      </c>
      <c r="BY51" s="83">
        <f>IFERROR(VLOOKUP(TEXT($A51,"0000"),'AYP11'!$B$425:$AU$846,17,FALSE),"")</f>
        <v>0</v>
      </c>
      <c r="BZ51" s="75">
        <f>IFERROR(VLOOKUP(BY51,'Criteria Table'!$A$2:$I$102,2,FALSE),0)</f>
        <v>10</v>
      </c>
      <c r="CA51" s="95">
        <f t="shared" si="25"/>
        <v>10</v>
      </c>
      <c r="CB51" s="83">
        <f>IFERROR(VLOOKUP(TEXT($A51,"0000"),'AYP11'!$B$3:$AU$424,17,FALSE),"")</f>
        <v>0</v>
      </c>
      <c r="CC51" s="95">
        <f>IFERROR(VLOOKUP(CB51,'Criteria Table'!$A$2:$I$102,2,FALSE),0)</f>
        <v>10</v>
      </c>
      <c r="CD51" s="95">
        <f t="shared" si="26"/>
        <v>10</v>
      </c>
      <c r="CE51" s="83">
        <f>IFERROR(VLOOKUP(TEXT($A51,"0000"),'AYP11'!$B$1269:$AU$1690,17,FALSE),"")</f>
        <v>45</v>
      </c>
      <c r="CF51" s="95">
        <f>IFERROR(VLOOKUP(CE51,'Criteria Table'!$A$2:$I$102,2,FALSE),0)</f>
        <v>5.5</v>
      </c>
      <c r="CG51" s="95">
        <f t="shared" si="27"/>
        <v>51</v>
      </c>
      <c r="CH51" s="83">
        <f>IFERROR(VLOOKUP(TEXT($A51,"0000"),'AYP11'!$B$1691:$AU$2112,17,FALSE),"")</f>
        <v>31</v>
      </c>
      <c r="CI51" s="95">
        <f>IFERROR(VLOOKUP(CH51,'Criteria Table'!$A$2:$I$102,2,FALSE),0)</f>
        <v>6.9</v>
      </c>
      <c r="CJ51" s="95">
        <f t="shared" si="28"/>
        <v>38</v>
      </c>
      <c r="CK51" s="83">
        <f>IFERROR(VLOOKUP(TEXT($A51,"0000"),'AYP11'!$B$2535:$AU$2956,17,FALSE),"")</f>
        <v>20</v>
      </c>
      <c r="CL51" s="95">
        <f>IFERROR(VLOOKUP(CK51,'Criteria Table'!$A$2:$I$102,2,FALSE),0)</f>
        <v>8</v>
      </c>
      <c r="CM51" s="95">
        <f t="shared" si="29"/>
        <v>28</v>
      </c>
      <c r="CN51" s="76">
        <f>IFERROR(VLOOKUP(TEXT($A51,"0000"),'AYP11'!$B$3379:$AU$3800,23,FALSE),"")</f>
        <v>0</v>
      </c>
      <c r="CO51" s="95">
        <f>IFERROR(VLOOKUP(CN51,'Criteria Table'!$A$2:$I$102,2,FALSE),0)</f>
        <v>10</v>
      </c>
      <c r="CP51" s="95">
        <f t="shared" si="30"/>
        <v>10</v>
      </c>
      <c r="CQ51" s="76">
        <f>IFERROR(VLOOKUP(TEXT($A51,"0000"),'AYP11'!$B$847:$AU$1268,23,FALSE),"")</f>
        <v>52</v>
      </c>
      <c r="CR51" s="95">
        <f>IFERROR(VLOOKUP(CQ51,'Criteria Table'!$A$2:$I$102,2,FALSE),0)</f>
        <v>4.8000000000000007</v>
      </c>
      <c r="CS51" s="95">
        <f t="shared" si="31"/>
        <v>57</v>
      </c>
      <c r="CT51" s="76">
        <f>IFERROR(VLOOKUP(TEXT($A51,"0000"),'AYP11'!$B$2113:$AU$2534,23,FALSE),"")</f>
        <v>66</v>
      </c>
      <c r="CU51" s="95">
        <f>IFERROR(VLOOKUP(CT51,'Criteria Table'!$A$2:$I$102,2,FALSE),0)</f>
        <v>3.4000000000000004</v>
      </c>
      <c r="CV51" s="95">
        <f t="shared" si="32"/>
        <v>69</v>
      </c>
      <c r="CW51" s="76">
        <f>IFERROR(VLOOKUP(TEXT($A51,"0000"),'AYP11'!$B$425:$AU$846,23,FALSE),"")</f>
        <v>0</v>
      </c>
      <c r="CX51" s="95">
        <f>IFERROR(VLOOKUP(CW51,'Criteria Table'!$A$2:$I$102,2,FALSE),0)</f>
        <v>10</v>
      </c>
      <c r="CY51" s="95">
        <f t="shared" si="33"/>
        <v>10</v>
      </c>
      <c r="CZ51" s="76">
        <f>IFERROR(VLOOKUP(TEXT($A51,"0000"),'AYP11'!$B$3:$AU$424,23,FALSE),"")</f>
        <v>0</v>
      </c>
      <c r="DA51" s="95">
        <f>IFERROR(VLOOKUP(CZ51,'Criteria Table'!$A$2:$I$102,2,FALSE),0)</f>
        <v>10</v>
      </c>
      <c r="DB51" s="95">
        <f t="shared" si="34"/>
        <v>10</v>
      </c>
      <c r="DC51" s="76">
        <f>IFERROR(VLOOKUP(TEXT($A51,"0000"),'AYP11'!$B$1269:$AU$1690,23,FALSE),"")</f>
        <v>60</v>
      </c>
      <c r="DD51" s="95">
        <f>IFERROR(VLOOKUP(DC51,'Criteria Table'!$A$2:$I$102,2,FALSE),0)</f>
        <v>4</v>
      </c>
      <c r="DE51" s="95">
        <f t="shared" si="35"/>
        <v>64</v>
      </c>
      <c r="DF51" s="76">
        <f>IFERROR(VLOOKUP(TEXT($A51,"0000"),'AYP11'!$B$1691:$AU$2112,23,FALSE),"")</f>
        <v>64</v>
      </c>
      <c r="DG51" s="95">
        <f>IFERROR(VLOOKUP(DF51,'Criteria Table'!$A$2:$I$102,2,FALSE),0)</f>
        <v>3.6</v>
      </c>
      <c r="DH51" s="95">
        <f t="shared" si="36"/>
        <v>68</v>
      </c>
      <c r="DI51" s="76">
        <f>IFERROR(VLOOKUP(TEXT($A51,"0000"),'AYP11'!$B$2535:$AU$2956,23,FALSE),"")</f>
        <v>39</v>
      </c>
      <c r="DJ51" s="95">
        <f>IFERROR(VLOOKUP(DI51,'Criteria Table'!$A$2:$I$102,2,FALSE),0)</f>
        <v>6.1000000000000005</v>
      </c>
      <c r="DK51" s="95">
        <f t="shared" si="37"/>
        <v>45</v>
      </c>
      <c r="DL51" s="91">
        <f>IFERROR(VLOOKUP(TEXT($A51,"0000"),'AYP11'!$B$3379:$AU$3800,11,FALSE),"")</f>
        <v>0</v>
      </c>
      <c r="DM51" s="95">
        <f t="shared" si="38"/>
        <v>1</v>
      </c>
      <c r="DN51" s="95" t="str">
        <f t="shared" si="39"/>
        <v/>
      </c>
      <c r="DO51" s="91">
        <f>IFERROR(VLOOKUP(TEXT($A51,"0000"),'AYP11'!$B$847:$AU$1268,11,FALSE),"")</f>
        <v>0</v>
      </c>
      <c r="DP51" s="95">
        <f t="shared" si="40"/>
        <v>1</v>
      </c>
      <c r="DQ51" s="95" t="str">
        <f t="shared" si="41"/>
        <v/>
      </c>
      <c r="DR51" s="91">
        <f>IFERROR(VLOOKUP(TEXT($A51,"0000"),'AYP11'!$B$2113:$AU$2534,11,FALSE),"")</f>
        <v>88</v>
      </c>
      <c r="DS51" s="95">
        <f t="shared" si="42"/>
        <v>1</v>
      </c>
      <c r="DT51" s="95">
        <f t="shared" si="43"/>
        <v>89</v>
      </c>
      <c r="DU51" s="91">
        <f>IFERROR(VLOOKUP(TEXT($A51,"0000"),'AYP11'!$B$425:$AU$846,11,FALSE),"")</f>
        <v>0</v>
      </c>
      <c r="DV51" s="95">
        <f t="shared" si="44"/>
        <v>1</v>
      </c>
      <c r="DW51" s="95" t="str">
        <f t="shared" si="45"/>
        <v/>
      </c>
      <c r="DX51" s="91">
        <f>IFERROR(VLOOKUP(TEXT($A51,"0000"),'AYP11'!$B$3:$AU$424,11,FALSE),"")</f>
        <v>0</v>
      </c>
      <c r="DY51" s="95">
        <f t="shared" si="46"/>
        <v>1</v>
      </c>
      <c r="DZ51" s="95" t="str">
        <f t="shared" si="47"/>
        <v/>
      </c>
      <c r="EA51" s="91">
        <f>IFERROR(VLOOKUP(TEXT($A51,"0000"),'AYP11'!$B$1269:$AU$1690,11,FALSE),"")</f>
        <v>89</v>
      </c>
      <c r="EB51" s="95">
        <f t="shared" si="48"/>
        <v>1</v>
      </c>
      <c r="EC51" s="95">
        <f t="shared" si="49"/>
        <v>90</v>
      </c>
      <c r="ED51" s="91">
        <f>IFERROR(VLOOKUP(TEXT($A51,"0000"),'AYP11'!$B$1691:$AU$2112,11,FALSE),"")</f>
        <v>0</v>
      </c>
      <c r="EE51" s="95">
        <f t="shared" si="50"/>
        <v>1</v>
      </c>
      <c r="EF51" s="95" t="str">
        <f t="shared" si="51"/>
        <v/>
      </c>
      <c r="EG51" s="91">
        <f>IFERROR(VLOOKUP(TEXT($A51,"0000"),'AYP11'!$B$2535:$AU$2956,11,FALSE),"")</f>
        <v>0</v>
      </c>
      <c r="EH51" s="95">
        <f t="shared" si="52"/>
        <v>1</v>
      </c>
      <c r="EI51" s="95" t="str">
        <f t="shared" si="53"/>
        <v/>
      </c>
    </row>
    <row r="52" spans="1:147" x14ac:dyDescent="0.25">
      <c r="A52" s="248">
        <v>671</v>
      </c>
      <c r="B52" s="291">
        <f t="shared" si="0"/>
        <v>24.25</v>
      </c>
      <c r="C52" s="50">
        <f>IFERROR(VLOOKUP(TEXT($A52,"0000"),'R-M11'!$A$2:$AA$500,4,FALSE),0)</f>
        <v>97</v>
      </c>
      <c r="D52" s="291">
        <f t="shared" si="1"/>
        <v>63.749999999999993</v>
      </c>
      <c r="E52" s="98">
        <f>IFERROR(SUM(VLOOKUP(TEXT($A52,"0000"),'R-M11'!$A$2:$AA$500,5,FALSE),VLOOKUP(TEXT($A52,"0000"),'R-M11'!$A$2:$AA$500,6,FALSE)),0)</f>
        <v>255</v>
      </c>
      <c r="F52" s="58">
        <f>IFERROR(VLOOKUP(TEXT($A52,"0000"),'R-M11'!$A$2:$AA$500,14,FALSE),0)</f>
        <v>400</v>
      </c>
      <c r="G52" s="230">
        <f t="shared" si="54"/>
        <v>24.25</v>
      </c>
      <c r="H52" s="97">
        <f t="shared" si="2"/>
        <v>97</v>
      </c>
      <c r="I52" s="230">
        <f t="shared" si="55"/>
        <v>63.749999999999993</v>
      </c>
      <c r="J52" s="97">
        <f t="shared" si="3"/>
        <v>254.99999999999997</v>
      </c>
      <c r="K52" s="230">
        <f t="shared" si="4"/>
        <v>88</v>
      </c>
      <c r="L52" s="121">
        <f>IFERROR(VLOOKUP(K52,'Criteria Table'!$A$2:$I$102,2,FALSE),"")</f>
        <v>0</v>
      </c>
      <c r="M52" s="230">
        <f t="shared" si="5"/>
        <v>88</v>
      </c>
      <c r="N52" s="286">
        <f t="shared" si="6"/>
        <v>23.558897243107769</v>
      </c>
      <c r="O52" s="50">
        <f>IFERROR(VLOOKUP(TEXT($A52,"0000"),'R-M11'!$A$2:$AA$500,17,FALSE),"")</f>
        <v>94</v>
      </c>
      <c r="P52" s="286">
        <f t="shared" si="7"/>
        <v>70.426065162907264</v>
      </c>
      <c r="Q52" s="98">
        <f>IFERROR(SUM(VLOOKUP(TEXT($A52,"0000"),'R-M11'!$A$2:$AA$500,18,FALSE),VLOOKUP(TEXT($A52,"0000"),'R-M11'!$A$2:$AA$500,19,FALSE)),0)</f>
        <v>281</v>
      </c>
      <c r="R52" s="69">
        <f>IFERROR(VLOOKUP(TEXT($A52,"0000"),'R-M11'!$A$2:$AA$500,27,FALSE),0)</f>
        <v>399</v>
      </c>
      <c r="S52" s="121">
        <f t="shared" si="56"/>
        <v>23.558897243107769</v>
      </c>
      <c r="T52" s="70">
        <f t="shared" si="8"/>
        <v>94</v>
      </c>
      <c r="U52" s="121">
        <f t="shared" si="57"/>
        <v>70.426065162907264</v>
      </c>
      <c r="V52" s="70">
        <f t="shared" si="9"/>
        <v>280.99999999999994</v>
      </c>
      <c r="W52" s="121">
        <f t="shared" si="10"/>
        <v>94</v>
      </c>
      <c r="X52" s="124">
        <f>IFERROR(VLOOKUP(W52,'Criteria Table'!$A$2:$I$102,2,FALSE),"")</f>
        <v>0</v>
      </c>
      <c r="Y52" s="121">
        <f t="shared" si="11"/>
        <v>93.984962406015029</v>
      </c>
      <c r="Z52" s="92">
        <f>IFERROR(IF(VLOOKUP(A52,'SG11'!$A$3:$AI$500,18,FALSE)="","NA",VLOOKUP(A52,'SG11'!$A$3:$AI$500,18,FALSE)),"")</f>
        <v>69</v>
      </c>
      <c r="AA52" s="75">
        <f>IFERROR(VLOOKUP(Z52,'Criteria Table'!$A$2:$I$102,6,FALSE),"NA")</f>
        <v>5</v>
      </c>
      <c r="AB52" s="95">
        <f t="shared" si="58"/>
        <v>74</v>
      </c>
      <c r="AC52" s="84">
        <f>IFERROR(IF(VLOOKUP(A52,'SG11'!$A$3:$AI$500,19,FALSE)="","NA",VLOOKUP(A52,'SG11'!$A$3:$AI$500,19,FALSE)),"")</f>
        <v>69</v>
      </c>
      <c r="AD52" s="75">
        <f>IFERROR(VLOOKUP(AC52,'Criteria Table'!$A$2:$I$102,6,FALSE),"NA")</f>
        <v>5</v>
      </c>
      <c r="AE52" s="95">
        <f t="shared" si="59"/>
        <v>74</v>
      </c>
      <c r="AF52" s="92">
        <f>IFERROR(IF(VLOOKUP(A52,'SG11'!$A$3:$AI$500,20,FALSE)="","NA",VLOOKUP(A52,'SG11'!$A$3:$AI$500,20,FALSE)),"")</f>
        <v>66</v>
      </c>
      <c r="AG52" s="75">
        <f>IFERROR(VLOOKUP(AF52,'Criteria Table'!$A$2:$I$102,6,FALSE),"NA")</f>
        <v>5</v>
      </c>
      <c r="AH52" s="95">
        <f t="shared" si="60"/>
        <v>71</v>
      </c>
      <c r="AI52" s="84">
        <f>IFERROR(IF(VLOOKUP(A52,'SG11'!$A$3:$AI$500,21,FALSE)="","NA",VLOOKUP(A52,'SG11'!$A$3:$AI$500,21,FALSE)),"")</f>
        <v>76</v>
      </c>
      <c r="AJ52" s="75">
        <f>IFERROR(VLOOKUP(AI52,'Criteria Table'!$A$2:$I$102,6,FALSE),"NA")</f>
        <v>5</v>
      </c>
      <c r="AK52" s="95">
        <f t="shared" si="61"/>
        <v>81</v>
      </c>
      <c r="AL52" s="99">
        <f>IFERROR(VLOOKUP(TEXT(A52,"0000"),'W11'!$A$1:$E$500,4,FALSE)/AP52*100,"")</f>
        <v>100</v>
      </c>
      <c r="AM52" s="97">
        <f>IFERROR(VLOOKUP(TEXT(A52,"0000"),'W11'!$A$1:$E$500,4,FALSE),"")</f>
        <v>113</v>
      </c>
      <c r="AN52" s="99">
        <f t="shared" si="12"/>
        <v>100</v>
      </c>
      <c r="AO52" s="97">
        <f t="shared" si="13"/>
        <v>113</v>
      </c>
      <c r="AP52" s="99">
        <f>IFERROR(VLOOKUP(TEXT(A52,"0000"),'W11'!$A$1:$E$500,5,FALSE),"")</f>
        <v>113</v>
      </c>
      <c r="AQ52" s="97">
        <f>IFERROR(VLOOKUP(ROUND(AL52,0),'Criteria Table'!$A$2:$I$102,4,FALSE),0)</f>
        <v>0</v>
      </c>
      <c r="AR52" s="128"/>
      <c r="AS52" s="95"/>
      <c r="AT52" s="95"/>
      <c r="AU52" s="100">
        <f>IFERROR(VLOOKUP(TEXT(A52,"0000"),'Sci11'!$A$3:$N$492,4,FALSE)/VLOOKUP(TEXT(A52,"0000"),'Sci11'!$A$3:$N$492,14,FALSE)*100,"")</f>
        <v>38.28125</v>
      </c>
      <c r="AV52" s="101">
        <f>SUM(VLOOKUP(TEXT(A52,"0000"),'Sci11'!$A$3:$N$492,5,FALSE),VLOOKUP(TEXT(A52,"0000"),'Sci11'!$A$3:$N$492,6,FALSE))/VLOOKUP(TEXT(A52,"0000"),'Sci11'!$A$3:$N$492,14,FALSE)*100</f>
        <v>30.46875</v>
      </c>
      <c r="AW52" s="100">
        <f t="shared" si="62"/>
        <v>40.451250000000002</v>
      </c>
      <c r="AX52" s="101">
        <f>IFERROR(AW52/100*VLOOKUP(TEXT(A52,"0000"),'Sci11'!$A$3:$N$492,14,FALSE),"")</f>
        <v>51.7776</v>
      </c>
      <c r="AY52" s="100">
        <f t="shared" si="63"/>
        <v>31.39875</v>
      </c>
      <c r="AZ52" s="101">
        <f>IFERROR(AY52/100*VLOOKUP(TEXT(A52,"0000"),'Sci11'!$A$3:$N$492,14,FALSE),"")</f>
        <v>40.190399999999997</v>
      </c>
      <c r="BA52" s="100">
        <f t="shared" si="14"/>
        <v>69</v>
      </c>
      <c r="BB52" s="101">
        <f>IFERROR(VLOOKUP(BA52,'Criteria Table'!$A$2:$I$102,2,FALSE),"")</f>
        <v>3.1</v>
      </c>
      <c r="BC52" s="101">
        <f t="shared" si="15"/>
        <v>72.099999999999994</v>
      </c>
      <c r="BD52" s="82">
        <f>IFERROR(VLOOKUP(A52,ATTx11!$A$2:$N$500,4,FALSE),"")</f>
        <v>96.4</v>
      </c>
      <c r="BE52" s="95">
        <f t="shared" si="16"/>
        <v>0.5</v>
      </c>
      <c r="BF52" s="96">
        <f t="shared" si="17"/>
        <v>96.9</v>
      </c>
      <c r="BG52" s="70">
        <f>IFERROR(VLOOKUP(A52,ATTx11!$A$2:$N$500,11,FALSE),"")</f>
        <v>0</v>
      </c>
      <c r="BH52" s="95">
        <f t="shared" si="18"/>
        <v>0</v>
      </c>
      <c r="BI52" s="70">
        <f>IFERROR(VLOOKUP(A52,ATTx11!$A$2:$N$500,12,FALSE),"")</f>
        <v>3</v>
      </c>
      <c r="BJ52" s="97">
        <f t="shared" si="19"/>
        <v>2.7</v>
      </c>
      <c r="BK52" s="84">
        <f>IFERROR(VLOOKUP(A52,ATTx11!$A$2:$N$500,7,FALSE),"")</f>
        <v>0</v>
      </c>
      <c r="BL52" s="97">
        <f t="shared" si="20"/>
        <v>0</v>
      </c>
      <c r="BM52" s="84">
        <f>IFERROR(VLOOKUP(A52,ATTx11!$A$2:$N$500,8,FALSE),"")</f>
        <v>3</v>
      </c>
      <c r="BN52" s="95">
        <f t="shared" si="21"/>
        <v>2.7</v>
      </c>
      <c r="BO52" s="95"/>
      <c r="BP52" s="83">
        <f>IFERROR(VLOOKUP(TEXT($A52,"0000"),'AYP11'!$B$3379:$AU$3800,17,FALSE),"")</f>
        <v>94</v>
      </c>
      <c r="BQ52" s="75">
        <f>IFERROR(VLOOKUP(BP52,'Criteria Table'!$A$2:$I$102,2,FALSE),0)</f>
        <v>0</v>
      </c>
      <c r="BR52" s="95">
        <f t="shared" si="22"/>
        <v>94</v>
      </c>
      <c r="BS52" s="83">
        <f>IFERROR(VLOOKUP(TEXT($A52,"0000"),'AYP11'!$B$847:$AU$1268,17,FALSE),"")</f>
        <v>0</v>
      </c>
      <c r="BT52" s="75">
        <f>IFERROR(VLOOKUP(BS52,'Criteria Table'!$A$2:$I$102,2,FALSE),0)</f>
        <v>10</v>
      </c>
      <c r="BU52" s="95">
        <f t="shared" si="23"/>
        <v>10</v>
      </c>
      <c r="BV52" s="83">
        <f>IFERROR(VLOOKUP(TEXT($A52,"0000"),'AYP11'!$B$2113:$AU$2534,17,FALSE),"")</f>
        <v>88</v>
      </c>
      <c r="BW52" s="75">
        <f>IFERROR(VLOOKUP(BV52,'Criteria Table'!$A$2:$I$102,2,FALSE),0)</f>
        <v>0</v>
      </c>
      <c r="BX52" s="95">
        <f t="shared" si="24"/>
        <v>88</v>
      </c>
      <c r="BY52" s="83">
        <f>IFERROR(VLOOKUP(TEXT($A52,"0000"),'AYP11'!$B$425:$AU$846,17,FALSE),"")</f>
        <v>0</v>
      </c>
      <c r="BZ52" s="75">
        <f>IFERROR(VLOOKUP(BY52,'Criteria Table'!$A$2:$I$102,2,FALSE),0)</f>
        <v>10</v>
      </c>
      <c r="CA52" s="95">
        <f t="shared" si="25"/>
        <v>10</v>
      </c>
      <c r="CB52" s="83">
        <f>IFERROR(VLOOKUP(TEXT($A52,"0000"),'AYP11'!$B$3:$AU$424,17,FALSE),"")</f>
        <v>0</v>
      </c>
      <c r="CC52" s="95">
        <f>IFERROR(VLOOKUP(CB52,'Criteria Table'!$A$2:$I$102,2,FALSE),0)</f>
        <v>10</v>
      </c>
      <c r="CD52" s="95">
        <f t="shared" si="26"/>
        <v>10</v>
      </c>
      <c r="CE52" s="83">
        <f>IFERROR(VLOOKUP(TEXT($A52,"0000"),'AYP11'!$B$1269:$AU$1690,17,FALSE),"")</f>
        <v>85</v>
      </c>
      <c r="CF52" s="95">
        <f>IFERROR(VLOOKUP(CE52,'Criteria Table'!$A$2:$I$102,2,FALSE),0)</f>
        <v>1.5</v>
      </c>
      <c r="CG52" s="95">
        <f t="shared" si="27"/>
        <v>87</v>
      </c>
      <c r="CH52" s="83">
        <f>IFERROR(VLOOKUP(TEXT($A52,"0000"),'AYP11'!$B$1691:$AU$2112,17,FALSE),"")</f>
        <v>90</v>
      </c>
      <c r="CI52" s="95">
        <f>IFERROR(VLOOKUP(CH52,'Criteria Table'!$A$2:$I$102,2,FALSE),0)</f>
        <v>0</v>
      </c>
      <c r="CJ52" s="95">
        <f t="shared" si="28"/>
        <v>90</v>
      </c>
      <c r="CK52" s="83">
        <f>IFERROR(VLOOKUP(TEXT($A52,"0000"),'AYP11'!$B$2535:$AU$2956,17,FALSE),"")</f>
        <v>0</v>
      </c>
      <c r="CL52" s="95">
        <f>IFERROR(VLOOKUP(CK52,'Criteria Table'!$A$2:$I$102,2,FALSE),0)</f>
        <v>10</v>
      </c>
      <c r="CM52" s="95">
        <f t="shared" si="29"/>
        <v>10</v>
      </c>
      <c r="CN52" s="76">
        <f>IFERROR(VLOOKUP(TEXT($A52,"0000"),'AYP11'!$B$3379:$AU$3800,23,FALSE),"")</f>
        <v>0</v>
      </c>
      <c r="CO52" s="95">
        <f>IFERROR(VLOOKUP(CN52,'Criteria Table'!$A$2:$I$102,2,FALSE),0)</f>
        <v>10</v>
      </c>
      <c r="CP52" s="95">
        <f t="shared" si="30"/>
        <v>10</v>
      </c>
      <c r="CQ52" s="76">
        <f>IFERROR(VLOOKUP(TEXT($A52,"0000"),'AYP11'!$B$847:$AU$1268,23,FALSE),"")</f>
        <v>0</v>
      </c>
      <c r="CR52" s="95">
        <f>IFERROR(VLOOKUP(CQ52,'Criteria Table'!$A$2:$I$102,2,FALSE),0)</f>
        <v>10</v>
      </c>
      <c r="CS52" s="95">
        <f t="shared" si="31"/>
        <v>10</v>
      </c>
      <c r="CT52" s="76">
        <f>IFERROR(VLOOKUP(TEXT($A52,"0000"),'AYP11'!$B$2113:$AU$2534,23,FALSE),"")</f>
        <v>94</v>
      </c>
      <c r="CU52" s="95">
        <f>IFERROR(VLOOKUP(CT52,'Criteria Table'!$A$2:$I$102,2,FALSE),0)</f>
        <v>0</v>
      </c>
      <c r="CV52" s="95">
        <f t="shared" si="32"/>
        <v>94</v>
      </c>
      <c r="CW52" s="76">
        <f>IFERROR(VLOOKUP(TEXT($A52,"0000"),'AYP11'!$B$425:$AU$846,23,FALSE),"")</f>
        <v>0</v>
      </c>
      <c r="CX52" s="95">
        <f>IFERROR(VLOOKUP(CW52,'Criteria Table'!$A$2:$I$102,2,FALSE),0)</f>
        <v>10</v>
      </c>
      <c r="CY52" s="95">
        <f t="shared" si="33"/>
        <v>10</v>
      </c>
      <c r="CZ52" s="76">
        <f>IFERROR(VLOOKUP(TEXT($A52,"0000"),'AYP11'!$B$3:$AU$424,23,FALSE),"")</f>
        <v>0</v>
      </c>
      <c r="DA52" s="95">
        <f>IFERROR(VLOOKUP(CZ52,'Criteria Table'!$A$2:$I$102,2,FALSE),0)</f>
        <v>10</v>
      </c>
      <c r="DB52" s="95">
        <f t="shared" si="34"/>
        <v>10</v>
      </c>
      <c r="DC52" s="76">
        <f>IFERROR(VLOOKUP(TEXT($A52,"0000"),'AYP11'!$B$1269:$AU$1690,23,FALSE),"")</f>
        <v>91</v>
      </c>
      <c r="DD52" s="95">
        <f>IFERROR(VLOOKUP(DC52,'Criteria Table'!$A$2:$I$102,2,FALSE),0)</f>
        <v>0</v>
      </c>
      <c r="DE52" s="95">
        <f t="shared" si="35"/>
        <v>91</v>
      </c>
      <c r="DF52" s="76">
        <f>IFERROR(VLOOKUP(TEXT($A52,"0000"),'AYP11'!$B$1691:$AU$2112,23,FALSE),"")</f>
        <v>0</v>
      </c>
      <c r="DG52" s="95">
        <f>IFERROR(VLOOKUP(DF52,'Criteria Table'!$A$2:$I$102,2,FALSE),0)</f>
        <v>10</v>
      </c>
      <c r="DH52" s="95">
        <f t="shared" si="36"/>
        <v>10</v>
      </c>
      <c r="DI52" s="76">
        <f>IFERROR(VLOOKUP(TEXT($A52,"0000"),'AYP11'!$B$2535:$AU$2956,23,FALSE),"")</f>
        <v>0</v>
      </c>
      <c r="DJ52" s="95">
        <f>IFERROR(VLOOKUP(DI52,'Criteria Table'!$A$2:$I$102,2,FALSE),0)</f>
        <v>10</v>
      </c>
      <c r="DK52" s="95">
        <f t="shared" si="37"/>
        <v>10</v>
      </c>
      <c r="DL52" s="91">
        <f>IFERROR(VLOOKUP(TEXT($A52,"0000"),'AYP11'!$B$3379:$AU$3800,11,FALSE),"")</f>
        <v>0</v>
      </c>
      <c r="DM52" s="95">
        <f t="shared" si="38"/>
        <v>1</v>
      </c>
      <c r="DN52" s="95" t="str">
        <f t="shared" si="39"/>
        <v/>
      </c>
      <c r="DO52" s="91">
        <f>IFERROR(VLOOKUP(TEXT($A52,"0000"),'AYP11'!$B$847:$AU$1268,11,FALSE),"")</f>
        <v>0</v>
      </c>
      <c r="DP52" s="95">
        <f t="shared" si="40"/>
        <v>1</v>
      </c>
      <c r="DQ52" s="95" t="str">
        <f t="shared" si="41"/>
        <v/>
      </c>
      <c r="DR52" s="91">
        <f>IFERROR(VLOOKUP(TEXT($A52,"0000"),'AYP11'!$B$2113:$AU$2534,11,FALSE),"")</f>
        <v>0</v>
      </c>
      <c r="DS52" s="95">
        <f t="shared" si="42"/>
        <v>1</v>
      </c>
      <c r="DT52" s="95" t="str">
        <f t="shared" si="43"/>
        <v/>
      </c>
      <c r="DU52" s="91">
        <f>IFERROR(VLOOKUP(TEXT($A52,"0000"),'AYP11'!$B$425:$AU$846,11,FALSE),"")</f>
        <v>0</v>
      </c>
      <c r="DV52" s="95">
        <f t="shared" si="44"/>
        <v>1</v>
      </c>
      <c r="DW52" s="95" t="str">
        <f t="shared" si="45"/>
        <v/>
      </c>
      <c r="DX52" s="91">
        <f>IFERROR(VLOOKUP(TEXT($A52,"0000"),'AYP11'!$B$3:$AU$424,11,FALSE),"")</f>
        <v>0</v>
      </c>
      <c r="DY52" s="95">
        <f t="shared" si="46"/>
        <v>1</v>
      </c>
      <c r="DZ52" s="95" t="str">
        <f t="shared" si="47"/>
        <v/>
      </c>
      <c r="EA52" s="91">
        <f>IFERROR(VLOOKUP(TEXT($A52,"0000"),'AYP11'!$B$1269:$AU$1690,11,FALSE),"")</f>
        <v>0</v>
      </c>
      <c r="EB52" s="95">
        <f t="shared" si="48"/>
        <v>1</v>
      </c>
      <c r="EC52" s="95" t="str">
        <f t="shared" si="49"/>
        <v/>
      </c>
      <c r="ED52" s="91">
        <f>IFERROR(VLOOKUP(TEXT($A52,"0000"),'AYP11'!$B$1691:$AU$2112,11,FALSE),"")</f>
        <v>0</v>
      </c>
      <c r="EE52" s="95">
        <f t="shared" si="50"/>
        <v>1</v>
      </c>
      <c r="EF52" s="95" t="str">
        <f t="shared" si="51"/>
        <v/>
      </c>
      <c r="EG52" s="91">
        <f>IFERROR(VLOOKUP(TEXT($A52,"0000"),'AYP11'!$B$2535:$AU$2956,11,FALSE),"")</f>
        <v>0</v>
      </c>
      <c r="EH52" s="95">
        <f t="shared" si="52"/>
        <v>1</v>
      </c>
      <c r="EI52" s="95" t="str">
        <f t="shared" si="53"/>
        <v/>
      </c>
      <c r="EP52" s="34">
        <v>43</v>
      </c>
      <c r="EQ52" s="102" t="s">
        <v>2039</v>
      </c>
    </row>
    <row r="53" spans="1:147" x14ac:dyDescent="0.25">
      <c r="A53" s="248">
        <v>681</v>
      </c>
      <c r="B53" s="291">
        <f t="shared" si="0"/>
        <v>32.638888888888893</v>
      </c>
      <c r="C53" s="50">
        <f>IFERROR(VLOOKUP(TEXT($A53,"0000"),'R-M11'!$A$2:$AA$500,4,FALSE),0)</f>
        <v>94</v>
      </c>
      <c r="D53" s="291">
        <f t="shared" si="1"/>
        <v>19.444444444444446</v>
      </c>
      <c r="E53" s="98">
        <f>IFERROR(SUM(VLOOKUP(TEXT($A53,"0000"),'R-M11'!$A$2:$AA$500,5,FALSE),VLOOKUP(TEXT($A53,"0000"),'R-M11'!$A$2:$AA$500,6,FALSE)),0)</f>
        <v>56</v>
      </c>
      <c r="F53" s="58">
        <f>IFERROR(VLOOKUP(TEXT($A53,"0000"),'R-M11'!$A$2:$AA$500,14,FALSE),0)</f>
        <v>288</v>
      </c>
      <c r="G53" s="230">
        <f t="shared" si="54"/>
        <v>35.998888888888892</v>
      </c>
      <c r="H53" s="97">
        <f t="shared" si="2"/>
        <v>103.67680000000001</v>
      </c>
      <c r="I53" s="230">
        <f t="shared" si="55"/>
        <v>20.884444444444448</v>
      </c>
      <c r="J53" s="97">
        <f t="shared" si="3"/>
        <v>60.147200000000005</v>
      </c>
      <c r="K53" s="230">
        <f t="shared" si="4"/>
        <v>52</v>
      </c>
      <c r="L53" s="121">
        <f>IFERROR(VLOOKUP(K53,'Criteria Table'!$A$2:$I$102,2,FALSE),"")</f>
        <v>4.8000000000000007</v>
      </c>
      <c r="M53" s="230">
        <f t="shared" si="5"/>
        <v>56.88333333333334</v>
      </c>
      <c r="N53" s="286">
        <f t="shared" si="6"/>
        <v>33.680555555555557</v>
      </c>
      <c r="O53" s="50">
        <f>IFERROR(VLOOKUP(TEXT($A53,"0000"),'R-M11'!$A$2:$AA$500,17,FALSE),"")</f>
        <v>97</v>
      </c>
      <c r="P53" s="286">
        <f t="shared" si="7"/>
        <v>41.666666666666671</v>
      </c>
      <c r="Q53" s="98">
        <f>IFERROR(SUM(VLOOKUP(TEXT($A53,"0000"),'R-M11'!$A$2:$AA$500,18,FALSE),VLOOKUP(TEXT($A53,"0000"),'R-M11'!$A$2:$AA$500,19,FALSE)),0)</f>
        <v>120</v>
      </c>
      <c r="R53" s="69">
        <f>IFERROR(VLOOKUP(TEXT($A53,"0000"),'R-M11'!$A$2:$AA$500,27,FALSE),0)</f>
        <v>288</v>
      </c>
      <c r="S53" s="121">
        <f t="shared" si="56"/>
        <v>35.430555555555557</v>
      </c>
      <c r="T53" s="70">
        <f t="shared" si="8"/>
        <v>102.04</v>
      </c>
      <c r="U53" s="121">
        <f t="shared" si="57"/>
        <v>42.416666666666671</v>
      </c>
      <c r="V53" s="70">
        <f t="shared" si="9"/>
        <v>122.16000000000001</v>
      </c>
      <c r="W53" s="121">
        <f t="shared" si="10"/>
        <v>75</v>
      </c>
      <c r="X53" s="124">
        <f>IFERROR(VLOOKUP(W53,'Criteria Table'!$A$2:$I$102,2,FALSE),"")</f>
        <v>2.5</v>
      </c>
      <c r="Y53" s="121">
        <f t="shared" si="11"/>
        <v>77.847222222222229</v>
      </c>
      <c r="Z53" s="92">
        <f>IFERROR(IF(VLOOKUP(A53,'SG11'!$A$3:$AI$500,18,FALSE)="","NA",VLOOKUP(A53,'SG11'!$A$3:$AI$500,18,FALSE)),"")</f>
        <v>62</v>
      </c>
      <c r="AA53" s="75">
        <f>IFERROR(VLOOKUP(Z53,'Criteria Table'!$A$2:$I$102,6,FALSE),"NA")</f>
        <v>5</v>
      </c>
      <c r="AB53" s="95">
        <f t="shared" si="58"/>
        <v>67</v>
      </c>
      <c r="AC53" s="84">
        <f>IFERROR(IF(VLOOKUP(A53,'SG11'!$A$3:$AI$500,19,FALSE)="","NA",VLOOKUP(A53,'SG11'!$A$3:$AI$500,19,FALSE)),"")</f>
        <v>72</v>
      </c>
      <c r="AD53" s="75">
        <f>IFERROR(VLOOKUP(AC53,'Criteria Table'!$A$2:$I$102,6,FALSE),"NA")</f>
        <v>5</v>
      </c>
      <c r="AE53" s="95">
        <f t="shared" si="59"/>
        <v>77</v>
      </c>
      <c r="AF53" s="92">
        <f>IFERROR(IF(VLOOKUP(A53,'SG11'!$A$3:$AI$500,20,FALSE)="","NA",VLOOKUP(A53,'SG11'!$A$3:$AI$500,20,FALSE)),"")</f>
        <v>62</v>
      </c>
      <c r="AG53" s="75">
        <f>IFERROR(VLOOKUP(AF53,'Criteria Table'!$A$2:$I$102,6,FALSE),"NA")</f>
        <v>5</v>
      </c>
      <c r="AH53" s="95">
        <f t="shared" si="60"/>
        <v>67</v>
      </c>
      <c r="AI53" s="84">
        <f>IFERROR(IF(VLOOKUP(A53,'SG11'!$A$3:$AI$500,21,FALSE)="","NA",VLOOKUP(A53,'SG11'!$A$3:$AI$500,21,FALSE)),"")</f>
        <v>69</v>
      </c>
      <c r="AJ53" s="75">
        <f>IFERROR(VLOOKUP(AI53,'Criteria Table'!$A$2:$I$102,6,FALSE),"NA")</f>
        <v>5</v>
      </c>
      <c r="AK53" s="95">
        <f t="shared" si="61"/>
        <v>74</v>
      </c>
      <c r="AL53" s="99">
        <f>IFERROR(VLOOKUP(TEXT(A53,"0000"),'W11'!$A$1:$E$500,4,FALSE)/AP53*100,"")</f>
        <v>96.296296296296291</v>
      </c>
      <c r="AM53" s="97">
        <f>IFERROR(VLOOKUP(TEXT(A53,"0000"),'W11'!$A$1:$E$500,4,FALSE),"")</f>
        <v>78</v>
      </c>
      <c r="AN53" s="99">
        <f t="shared" si="12"/>
        <v>96.296296296296291</v>
      </c>
      <c r="AO53" s="97">
        <f t="shared" si="13"/>
        <v>78</v>
      </c>
      <c r="AP53" s="99">
        <f>IFERROR(VLOOKUP(TEXT(A53,"0000"),'W11'!$A$1:$E$500,5,FALSE),"")</f>
        <v>81</v>
      </c>
      <c r="AQ53" s="97">
        <f>IFERROR(VLOOKUP(ROUND(AL53,0),'Criteria Table'!$A$2:$I$102,4,FALSE),0)</f>
        <v>0</v>
      </c>
      <c r="AR53" s="128"/>
      <c r="AS53" s="95"/>
      <c r="AT53" s="95"/>
      <c r="AU53" s="100">
        <f>IFERROR(VLOOKUP(TEXT(A53,"0000"),'Sci11'!$A$3:$N$492,4,FALSE)/VLOOKUP(TEXT(A53,"0000"),'Sci11'!$A$3:$N$492,14,FALSE)*100,"")</f>
        <v>25</v>
      </c>
      <c r="AV53" s="101">
        <f>SUM(VLOOKUP(TEXT(A53,"0000"),'Sci11'!$A$3:$N$492,5,FALSE),VLOOKUP(TEXT(A53,"0000"),'Sci11'!$A$3:$N$492,6,FALSE))/VLOOKUP(TEXT(A53,"0000"),'Sci11'!$A$3:$N$492,14,FALSE)*100</f>
        <v>6.8181818181818175</v>
      </c>
      <c r="AW53" s="100">
        <f t="shared" si="62"/>
        <v>29.759999999999998</v>
      </c>
      <c r="AX53" s="101">
        <f>IFERROR(AW53/100*VLOOKUP(TEXT(A53,"0000"),'Sci11'!$A$3:$N$492,14,FALSE),"")</f>
        <v>26.188799999999997</v>
      </c>
      <c r="AY53" s="100">
        <f t="shared" si="63"/>
        <v>8.8581818181818175</v>
      </c>
      <c r="AZ53" s="101">
        <f>IFERROR(AY53/100*VLOOKUP(TEXT(A53,"0000"),'Sci11'!$A$3:$N$492,14,FALSE),"")</f>
        <v>7.7951999999999995</v>
      </c>
      <c r="BA53" s="100">
        <f t="shared" si="14"/>
        <v>32</v>
      </c>
      <c r="BB53" s="101">
        <f>IFERROR(VLOOKUP(BA53,'Criteria Table'!$A$2:$I$102,2,FALSE),"")</f>
        <v>6.8000000000000007</v>
      </c>
      <c r="BC53" s="101">
        <f t="shared" si="15"/>
        <v>38.799999999999997</v>
      </c>
      <c r="BD53" s="82">
        <f>IFERROR(VLOOKUP(A53,ATTx11!$A$2:$N$500,4,FALSE),"")</f>
        <v>94.42</v>
      </c>
      <c r="BE53" s="95">
        <f t="shared" si="16"/>
        <v>0.5</v>
      </c>
      <c r="BF53" s="96">
        <f t="shared" si="17"/>
        <v>94.92</v>
      </c>
      <c r="BG53" s="70">
        <f>IFERROR(VLOOKUP(A53,ATTx11!$A$2:$N$500,11,FALSE),"")</f>
        <v>2</v>
      </c>
      <c r="BH53" s="95">
        <f t="shared" si="18"/>
        <v>1.8</v>
      </c>
      <c r="BI53" s="70">
        <f>IFERROR(VLOOKUP(A53,ATTx11!$A$2:$N$500,12,FALSE),"")</f>
        <v>30</v>
      </c>
      <c r="BJ53" s="97">
        <f t="shared" si="19"/>
        <v>27</v>
      </c>
      <c r="BK53" s="84">
        <f>IFERROR(VLOOKUP(A53,ATTx11!$A$2:$N$500,7,FALSE),"")</f>
        <v>2</v>
      </c>
      <c r="BL53" s="97">
        <f t="shared" si="20"/>
        <v>1.8</v>
      </c>
      <c r="BM53" s="84">
        <f>IFERROR(VLOOKUP(A53,ATTx11!$A$2:$N$500,8,FALSE),"")</f>
        <v>18</v>
      </c>
      <c r="BN53" s="95">
        <f t="shared" si="21"/>
        <v>16.2</v>
      </c>
      <c r="BO53" s="95"/>
      <c r="BP53" s="83">
        <f>IFERROR(VLOOKUP(TEXT($A53,"0000"),'AYP11'!$B$3379:$AU$3800,17,FALSE),"")</f>
        <v>0</v>
      </c>
      <c r="BQ53" s="75">
        <f>IFERROR(VLOOKUP(BP53,'Criteria Table'!$A$2:$I$102,2,FALSE),0)</f>
        <v>10</v>
      </c>
      <c r="BR53" s="95">
        <f t="shared" si="22"/>
        <v>10</v>
      </c>
      <c r="BS53" s="83">
        <f>IFERROR(VLOOKUP(TEXT($A53,"0000"),'AYP11'!$B$847:$AU$1268,17,FALSE),"")</f>
        <v>52</v>
      </c>
      <c r="BT53" s="75">
        <f>IFERROR(VLOOKUP(BS53,'Criteria Table'!$A$2:$I$102,2,FALSE),0)</f>
        <v>4.8000000000000007</v>
      </c>
      <c r="BU53" s="95">
        <f t="shared" si="23"/>
        <v>57</v>
      </c>
      <c r="BV53" s="83">
        <f>IFERROR(VLOOKUP(TEXT($A53,"0000"),'AYP11'!$B$2113:$AU$2534,17,FALSE),"")</f>
        <v>65</v>
      </c>
      <c r="BW53" s="75">
        <f>IFERROR(VLOOKUP(BV53,'Criteria Table'!$A$2:$I$102,2,FALSE),0)</f>
        <v>3.5</v>
      </c>
      <c r="BX53" s="95">
        <f t="shared" si="24"/>
        <v>69</v>
      </c>
      <c r="BY53" s="83">
        <f>IFERROR(VLOOKUP(TEXT($A53,"0000"),'AYP11'!$B$425:$AU$846,17,FALSE),"")</f>
        <v>0</v>
      </c>
      <c r="BZ53" s="75">
        <f>IFERROR(VLOOKUP(BY53,'Criteria Table'!$A$2:$I$102,2,FALSE),0)</f>
        <v>10</v>
      </c>
      <c r="CA53" s="95">
        <f t="shared" si="25"/>
        <v>10</v>
      </c>
      <c r="CB53" s="83">
        <f>IFERROR(VLOOKUP(TEXT($A53,"0000"),'AYP11'!$B$3:$AU$424,17,FALSE),"")</f>
        <v>0</v>
      </c>
      <c r="CC53" s="95">
        <f>IFERROR(VLOOKUP(CB53,'Criteria Table'!$A$2:$I$102,2,FALSE),0)</f>
        <v>10</v>
      </c>
      <c r="CD53" s="95">
        <f t="shared" si="26"/>
        <v>10</v>
      </c>
      <c r="CE53" s="83">
        <f>IFERROR(VLOOKUP(TEXT($A53,"0000"),'AYP11'!$B$1269:$AU$1690,17,FALSE),"")</f>
        <v>53</v>
      </c>
      <c r="CF53" s="95">
        <f>IFERROR(VLOOKUP(CE53,'Criteria Table'!$A$2:$I$102,2,FALSE),0)</f>
        <v>4.7</v>
      </c>
      <c r="CG53" s="95">
        <f t="shared" si="27"/>
        <v>58</v>
      </c>
      <c r="CH53" s="83">
        <f>IFERROR(VLOOKUP(TEXT($A53,"0000"),'AYP11'!$B$1691:$AU$2112,17,FALSE),"")</f>
        <v>0</v>
      </c>
      <c r="CI53" s="95">
        <f>IFERROR(VLOOKUP(CH53,'Criteria Table'!$A$2:$I$102,2,FALSE),0)</f>
        <v>10</v>
      </c>
      <c r="CJ53" s="95">
        <f t="shared" si="28"/>
        <v>10</v>
      </c>
      <c r="CK53" s="83">
        <f>IFERROR(VLOOKUP(TEXT($A53,"0000"),'AYP11'!$B$2535:$AU$2956,17,FALSE),"")</f>
        <v>0</v>
      </c>
      <c r="CL53" s="95">
        <f>IFERROR(VLOOKUP(CK53,'Criteria Table'!$A$2:$I$102,2,FALSE),0)</f>
        <v>10</v>
      </c>
      <c r="CM53" s="95">
        <f t="shared" si="29"/>
        <v>10</v>
      </c>
      <c r="CN53" s="76">
        <f>IFERROR(VLOOKUP(TEXT($A53,"0000"),'AYP11'!$B$3379:$AU$3800,23,FALSE),"")</f>
        <v>0</v>
      </c>
      <c r="CO53" s="95">
        <f>IFERROR(VLOOKUP(CN53,'Criteria Table'!$A$2:$I$102,2,FALSE),0)</f>
        <v>10</v>
      </c>
      <c r="CP53" s="95">
        <f t="shared" si="30"/>
        <v>10</v>
      </c>
      <c r="CQ53" s="76">
        <f>IFERROR(VLOOKUP(TEXT($A53,"0000"),'AYP11'!$B$847:$AU$1268,23,FALSE),"")</f>
        <v>75</v>
      </c>
      <c r="CR53" s="95">
        <f>IFERROR(VLOOKUP(CQ53,'Criteria Table'!$A$2:$I$102,2,FALSE),0)</f>
        <v>2.5</v>
      </c>
      <c r="CS53" s="95">
        <f t="shared" si="31"/>
        <v>78</v>
      </c>
      <c r="CT53" s="76">
        <f>IFERROR(VLOOKUP(TEXT($A53,"0000"),'AYP11'!$B$2113:$AU$2534,23,FALSE),"")</f>
        <v>88</v>
      </c>
      <c r="CU53" s="95">
        <f>IFERROR(VLOOKUP(CT53,'Criteria Table'!$A$2:$I$102,2,FALSE),0)</f>
        <v>0</v>
      </c>
      <c r="CV53" s="95">
        <f t="shared" si="32"/>
        <v>88</v>
      </c>
      <c r="CW53" s="76">
        <f>IFERROR(VLOOKUP(TEXT($A53,"0000"),'AYP11'!$B$425:$AU$846,23,FALSE),"")</f>
        <v>0</v>
      </c>
      <c r="CX53" s="95">
        <f>IFERROR(VLOOKUP(CW53,'Criteria Table'!$A$2:$I$102,2,FALSE),0)</f>
        <v>10</v>
      </c>
      <c r="CY53" s="95">
        <f t="shared" si="33"/>
        <v>10</v>
      </c>
      <c r="CZ53" s="76">
        <f>IFERROR(VLOOKUP(TEXT($A53,"0000"),'AYP11'!$B$3:$AU$424,23,FALSE),"")</f>
        <v>0</v>
      </c>
      <c r="DA53" s="95">
        <f>IFERROR(VLOOKUP(CZ53,'Criteria Table'!$A$2:$I$102,2,FALSE),0)</f>
        <v>10</v>
      </c>
      <c r="DB53" s="95">
        <f t="shared" si="34"/>
        <v>10</v>
      </c>
      <c r="DC53" s="76">
        <f>IFERROR(VLOOKUP(TEXT($A53,"0000"),'AYP11'!$B$1269:$AU$1690,23,FALSE),"")</f>
        <v>76</v>
      </c>
      <c r="DD53" s="95">
        <f>IFERROR(VLOOKUP(DC53,'Criteria Table'!$A$2:$I$102,2,FALSE),0)</f>
        <v>2.4000000000000004</v>
      </c>
      <c r="DE53" s="95">
        <f t="shared" si="35"/>
        <v>78</v>
      </c>
      <c r="DF53" s="76">
        <f>IFERROR(VLOOKUP(TEXT($A53,"0000"),'AYP11'!$B$1691:$AU$2112,23,FALSE),"")</f>
        <v>0</v>
      </c>
      <c r="DG53" s="95">
        <f>IFERROR(VLOOKUP(DF53,'Criteria Table'!$A$2:$I$102,2,FALSE),0)</f>
        <v>10</v>
      </c>
      <c r="DH53" s="95">
        <f t="shared" si="36"/>
        <v>10</v>
      </c>
      <c r="DI53" s="76">
        <f>IFERROR(VLOOKUP(TEXT($A53,"0000"),'AYP11'!$B$2535:$AU$2956,23,FALSE),"")</f>
        <v>0</v>
      </c>
      <c r="DJ53" s="95">
        <f>IFERROR(VLOOKUP(DI53,'Criteria Table'!$A$2:$I$102,2,FALSE),0)</f>
        <v>10</v>
      </c>
      <c r="DK53" s="95">
        <f t="shared" si="37"/>
        <v>10</v>
      </c>
      <c r="DL53" s="91">
        <f>IFERROR(VLOOKUP(TEXT($A53,"0000"),'AYP11'!$B$3379:$AU$3800,11,FALSE),"")</f>
        <v>0</v>
      </c>
      <c r="DM53" s="95">
        <f t="shared" si="38"/>
        <v>1</v>
      </c>
      <c r="DN53" s="95" t="str">
        <f t="shared" si="39"/>
        <v/>
      </c>
      <c r="DO53" s="91">
        <f>IFERROR(VLOOKUP(TEXT($A53,"0000"),'AYP11'!$B$847:$AU$1268,11,FALSE),"")</f>
        <v>0</v>
      </c>
      <c r="DP53" s="95">
        <f t="shared" si="40"/>
        <v>1</v>
      </c>
      <c r="DQ53" s="95" t="str">
        <f t="shared" si="41"/>
        <v/>
      </c>
      <c r="DR53" s="91">
        <f>IFERROR(VLOOKUP(TEXT($A53,"0000"),'AYP11'!$B$2113:$AU$2534,11,FALSE),"")</f>
        <v>0</v>
      </c>
      <c r="DS53" s="95">
        <f t="shared" si="42"/>
        <v>1</v>
      </c>
      <c r="DT53" s="95" t="str">
        <f t="shared" si="43"/>
        <v/>
      </c>
      <c r="DU53" s="91">
        <f>IFERROR(VLOOKUP(TEXT($A53,"0000"),'AYP11'!$B$425:$AU$846,11,FALSE),"")</f>
        <v>0</v>
      </c>
      <c r="DV53" s="95">
        <f t="shared" si="44"/>
        <v>1</v>
      </c>
      <c r="DW53" s="95" t="str">
        <f t="shared" si="45"/>
        <v/>
      </c>
      <c r="DX53" s="91">
        <f>IFERROR(VLOOKUP(TEXT($A53,"0000"),'AYP11'!$B$3:$AU$424,11,FALSE),"")</f>
        <v>0</v>
      </c>
      <c r="DY53" s="95">
        <f t="shared" si="46"/>
        <v>1</v>
      </c>
      <c r="DZ53" s="95" t="str">
        <f t="shared" si="47"/>
        <v/>
      </c>
      <c r="EA53" s="91">
        <f>IFERROR(VLOOKUP(TEXT($A53,"0000"),'AYP11'!$B$1269:$AU$1690,11,FALSE),"")</f>
        <v>0</v>
      </c>
      <c r="EB53" s="95">
        <f t="shared" si="48"/>
        <v>1</v>
      </c>
      <c r="EC53" s="95" t="str">
        <f t="shared" si="49"/>
        <v/>
      </c>
      <c r="ED53" s="91">
        <f>IFERROR(VLOOKUP(TEXT($A53,"0000"),'AYP11'!$B$1691:$AU$2112,11,FALSE),"")</f>
        <v>0</v>
      </c>
      <c r="EE53" s="95">
        <f t="shared" si="50"/>
        <v>1</v>
      </c>
      <c r="EF53" s="95" t="str">
        <f t="shared" si="51"/>
        <v/>
      </c>
      <c r="EG53" s="91">
        <f>IFERROR(VLOOKUP(TEXT($A53,"0000"),'AYP11'!$B$2535:$AU$2956,11,FALSE),"")</f>
        <v>0</v>
      </c>
      <c r="EH53" s="95">
        <f t="shared" si="52"/>
        <v>1</v>
      </c>
      <c r="EI53" s="95" t="str">
        <f t="shared" si="53"/>
        <v/>
      </c>
      <c r="EP53" s="34">
        <v>46</v>
      </c>
      <c r="EQ53" s="102" t="s">
        <v>2042</v>
      </c>
    </row>
    <row r="54" spans="1:147" x14ac:dyDescent="0.25">
      <c r="A54" s="248">
        <v>721</v>
      </c>
      <c r="B54" s="291">
        <f t="shared" si="0"/>
        <v>29.818181818181817</v>
      </c>
      <c r="C54" s="50">
        <f>IFERROR(VLOOKUP(TEXT($A54,"0000"),'R-M11'!$A$2:$AA$500,4,FALSE),0)</f>
        <v>82</v>
      </c>
      <c r="D54" s="291">
        <f t="shared" si="1"/>
        <v>28.72727272727273</v>
      </c>
      <c r="E54" s="98">
        <f>IFERROR(SUM(VLOOKUP(TEXT($A54,"0000"),'R-M11'!$A$2:$AA$500,5,FALSE),VLOOKUP(TEXT($A54,"0000"),'R-M11'!$A$2:$AA$500,6,FALSE)),0)</f>
        <v>79</v>
      </c>
      <c r="F54" s="58">
        <f>IFERROR(VLOOKUP(TEXT($A54,"0000"),'R-M11'!$A$2:$AA$500,14,FALSE),0)</f>
        <v>275</v>
      </c>
      <c r="G54" s="230">
        <f t="shared" si="54"/>
        <v>32.688181818181818</v>
      </c>
      <c r="H54" s="97">
        <f t="shared" si="2"/>
        <v>89.892499999999998</v>
      </c>
      <c r="I54" s="230">
        <f t="shared" si="55"/>
        <v>29.957272727272731</v>
      </c>
      <c r="J54" s="97">
        <f t="shared" si="3"/>
        <v>82.382500000000007</v>
      </c>
      <c r="K54" s="230">
        <f t="shared" si="4"/>
        <v>59</v>
      </c>
      <c r="L54" s="121">
        <f>IFERROR(VLOOKUP(K54,'Criteria Table'!$A$2:$I$102,2,FALSE),"")</f>
        <v>4.1000000000000005</v>
      </c>
      <c r="M54" s="230">
        <f t="shared" si="5"/>
        <v>62.645454545454548</v>
      </c>
      <c r="N54" s="286">
        <f t="shared" si="6"/>
        <v>27.007299270072991</v>
      </c>
      <c r="O54" s="50">
        <f>IFERROR(VLOOKUP(TEXT($A54,"0000"),'R-M11'!$A$2:$AA$500,17,FALSE),"")</f>
        <v>74</v>
      </c>
      <c r="P54" s="286">
        <f t="shared" si="7"/>
        <v>31.021897810218981</v>
      </c>
      <c r="Q54" s="98">
        <f>IFERROR(SUM(VLOOKUP(TEXT($A54,"0000"),'R-M11'!$A$2:$AA$500,18,FALSE),VLOOKUP(TEXT($A54,"0000"),'R-M11'!$A$2:$AA$500,19,FALSE)),0)</f>
        <v>85</v>
      </c>
      <c r="R54" s="69">
        <f>IFERROR(VLOOKUP(TEXT($A54,"0000"),'R-M11'!$A$2:$AA$500,27,FALSE),0)</f>
        <v>274</v>
      </c>
      <c r="S54" s="121">
        <f t="shared" si="56"/>
        <v>29.947299270072993</v>
      </c>
      <c r="T54" s="70">
        <f t="shared" si="8"/>
        <v>82.055599999999998</v>
      </c>
      <c r="U54" s="121">
        <f t="shared" si="57"/>
        <v>32.281897810218979</v>
      </c>
      <c r="V54" s="70">
        <f t="shared" si="9"/>
        <v>88.452399999999997</v>
      </c>
      <c r="W54" s="121">
        <f t="shared" si="10"/>
        <v>58</v>
      </c>
      <c r="X54" s="124">
        <f>IFERROR(VLOOKUP(W54,'Criteria Table'!$A$2:$I$102,2,FALSE),"")</f>
        <v>4.2</v>
      </c>
      <c r="Y54" s="121">
        <f t="shared" si="11"/>
        <v>62.229197080291968</v>
      </c>
      <c r="Z54" s="92">
        <f>IFERROR(IF(VLOOKUP(A54,'SG11'!$A$3:$AI$500,18,FALSE)="","NA",VLOOKUP(A54,'SG11'!$A$3:$AI$500,18,FALSE)),"")</f>
        <v>69</v>
      </c>
      <c r="AA54" s="75">
        <f>IFERROR(VLOOKUP(Z54,'Criteria Table'!$A$2:$I$102,6,FALSE),"NA")</f>
        <v>5</v>
      </c>
      <c r="AB54" s="95">
        <f t="shared" si="58"/>
        <v>74</v>
      </c>
      <c r="AC54" s="84">
        <f>IFERROR(IF(VLOOKUP(A54,'SG11'!$A$3:$AI$500,19,FALSE)="","NA",VLOOKUP(A54,'SG11'!$A$3:$AI$500,19,FALSE)),"")</f>
        <v>50</v>
      </c>
      <c r="AD54" s="75">
        <f>IFERROR(VLOOKUP(AC54,'Criteria Table'!$A$2:$I$102,6,FALSE),"NA")</f>
        <v>10</v>
      </c>
      <c r="AE54" s="95">
        <f t="shared" si="59"/>
        <v>60</v>
      </c>
      <c r="AF54" s="92">
        <f>IFERROR(IF(VLOOKUP(A54,'SG11'!$A$3:$AI$500,20,FALSE)="","NA",VLOOKUP(A54,'SG11'!$A$3:$AI$500,20,FALSE)),"")</f>
        <v>61</v>
      </c>
      <c r="AG54" s="75">
        <f>IFERROR(VLOOKUP(AF54,'Criteria Table'!$A$2:$I$102,6,FALSE),"NA")</f>
        <v>5</v>
      </c>
      <c r="AH54" s="95">
        <f t="shared" si="60"/>
        <v>66</v>
      </c>
      <c r="AI54" s="84">
        <f>IFERROR(IF(VLOOKUP(A54,'SG11'!$A$3:$AI$500,21,FALSE)="","NA",VLOOKUP(A54,'SG11'!$A$3:$AI$500,21,FALSE)),"")</f>
        <v>50</v>
      </c>
      <c r="AJ54" s="75">
        <f>IFERROR(VLOOKUP(AI54,'Criteria Table'!$A$2:$I$102,6,FALSE),"NA")</f>
        <v>10</v>
      </c>
      <c r="AK54" s="95">
        <f t="shared" si="61"/>
        <v>60</v>
      </c>
      <c r="AL54" s="99">
        <f>IFERROR(VLOOKUP(TEXT(A54,"0000"),'W11'!$A$1:$E$500,4,FALSE)/AP54*100,"")</f>
        <v>92.391304347826093</v>
      </c>
      <c r="AM54" s="97">
        <f>IFERROR(VLOOKUP(TEXT(A54,"0000"),'W11'!$A$1:$E$500,4,FALSE),"")</f>
        <v>85</v>
      </c>
      <c r="AN54" s="99">
        <f t="shared" si="12"/>
        <v>92.391304347826093</v>
      </c>
      <c r="AO54" s="97">
        <f t="shared" si="13"/>
        <v>85.000000000000014</v>
      </c>
      <c r="AP54" s="99">
        <f>IFERROR(VLOOKUP(TEXT(A54,"0000"),'W11'!$A$1:$E$500,5,FALSE),"")</f>
        <v>92</v>
      </c>
      <c r="AQ54" s="97">
        <f>IFERROR(VLOOKUP(ROUND(AL54,0),'Criteria Table'!$A$2:$I$102,4,FALSE),0)</f>
        <v>0</v>
      </c>
      <c r="AR54" s="128"/>
      <c r="AS54" s="95"/>
      <c r="AT54" s="95"/>
      <c r="AU54" s="100">
        <f>IFERROR(VLOOKUP(TEXT(A54,"0000"),'Sci11'!$A$3:$N$492,4,FALSE)/VLOOKUP(TEXT(A54,"0000"),'Sci11'!$A$3:$N$492,14,FALSE)*100,"")</f>
        <v>29.670329670329672</v>
      </c>
      <c r="AV54" s="101">
        <f>SUM(VLOOKUP(TEXT(A54,"0000"),'Sci11'!$A$3:$N$492,5,FALSE),VLOOKUP(TEXT(A54,"0000"),'Sci11'!$A$3:$N$492,6,FALSE))/VLOOKUP(TEXT(A54,"0000"),'Sci11'!$A$3:$N$492,14,FALSE)*100</f>
        <v>10.989010989010989</v>
      </c>
      <c r="AW54" s="100">
        <f t="shared" si="62"/>
        <v>33.800329670329674</v>
      </c>
      <c r="AX54" s="101">
        <f>IFERROR(AW54/100*VLOOKUP(TEXT(A54,"0000"),'Sci11'!$A$3:$N$492,14,FALSE),"")</f>
        <v>30.758300000000006</v>
      </c>
      <c r="AY54" s="100">
        <f t="shared" si="63"/>
        <v>12.759010989010989</v>
      </c>
      <c r="AZ54" s="101">
        <f>IFERROR(AY54/100*VLOOKUP(TEXT(A54,"0000"),'Sci11'!$A$3:$N$492,14,FALSE),"")</f>
        <v>11.6107</v>
      </c>
      <c r="BA54" s="100">
        <f t="shared" si="14"/>
        <v>41</v>
      </c>
      <c r="BB54" s="101">
        <f>IFERROR(VLOOKUP(BA54,'Criteria Table'!$A$2:$I$102,2,FALSE),"")</f>
        <v>5.9</v>
      </c>
      <c r="BC54" s="101">
        <f t="shared" si="15"/>
        <v>46.9</v>
      </c>
      <c r="BD54" s="82">
        <f>IFERROR(VLOOKUP(A54,ATTx11!$A$2:$N$500,4,FALSE),"")</f>
        <v>95.29</v>
      </c>
      <c r="BE54" s="95">
        <f t="shared" si="16"/>
        <v>0.5</v>
      </c>
      <c r="BF54" s="96">
        <f t="shared" si="17"/>
        <v>95.79</v>
      </c>
      <c r="BG54" s="70">
        <f>IFERROR(VLOOKUP(A54,ATTx11!$A$2:$N$500,11,FALSE),"")</f>
        <v>5</v>
      </c>
      <c r="BH54" s="95">
        <f t="shared" si="18"/>
        <v>4.5</v>
      </c>
      <c r="BI54" s="70">
        <f>IFERROR(VLOOKUP(A54,ATTx11!$A$2:$N$500,12,FALSE),"")</f>
        <v>14</v>
      </c>
      <c r="BJ54" s="97">
        <f t="shared" si="19"/>
        <v>12.6</v>
      </c>
      <c r="BK54" s="84">
        <f>IFERROR(VLOOKUP(A54,ATTx11!$A$2:$N$500,7,FALSE),"")</f>
        <v>3</v>
      </c>
      <c r="BL54" s="97">
        <f t="shared" si="20"/>
        <v>2.7</v>
      </c>
      <c r="BM54" s="84">
        <f>IFERROR(VLOOKUP(A54,ATTx11!$A$2:$N$500,8,FALSE),"")</f>
        <v>8</v>
      </c>
      <c r="BN54" s="95">
        <f t="shared" si="21"/>
        <v>7.2</v>
      </c>
      <c r="BO54" s="95"/>
      <c r="BP54" s="83">
        <f>IFERROR(VLOOKUP(TEXT($A54,"0000"),'AYP11'!$B$3379:$AU$3800,17,FALSE),"")</f>
        <v>0</v>
      </c>
      <c r="BQ54" s="75">
        <f>IFERROR(VLOOKUP(BP54,'Criteria Table'!$A$2:$I$102,2,FALSE),0)</f>
        <v>10</v>
      </c>
      <c r="BR54" s="95">
        <f t="shared" si="22"/>
        <v>10</v>
      </c>
      <c r="BS54" s="83">
        <f>IFERROR(VLOOKUP(TEXT($A54,"0000"),'AYP11'!$B$847:$AU$1268,17,FALSE),"")</f>
        <v>47</v>
      </c>
      <c r="BT54" s="75">
        <f>IFERROR(VLOOKUP(BS54,'Criteria Table'!$A$2:$I$102,2,FALSE),0)</f>
        <v>5.3000000000000007</v>
      </c>
      <c r="BU54" s="95">
        <f t="shared" si="23"/>
        <v>52</v>
      </c>
      <c r="BV54" s="83">
        <f>IFERROR(VLOOKUP(TEXT($A54,"0000"),'AYP11'!$B$2113:$AU$2534,17,FALSE),"")</f>
        <v>64</v>
      </c>
      <c r="BW54" s="75">
        <f>IFERROR(VLOOKUP(BV54,'Criteria Table'!$A$2:$I$102,2,FALSE),0)</f>
        <v>3.6</v>
      </c>
      <c r="BX54" s="95">
        <f t="shared" si="24"/>
        <v>68</v>
      </c>
      <c r="BY54" s="83">
        <f>IFERROR(VLOOKUP(TEXT($A54,"0000"),'AYP11'!$B$425:$AU$846,17,FALSE),"")</f>
        <v>0</v>
      </c>
      <c r="BZ54" s="75">
        <f>IFERROR(VLOOKUP(BY54,'Criteria Table'!$A$2:$I$102,2,FALSE),0)</f>
        <v>10</v>
      </c>
      <c r="CA54" s="95">
        <f t="shared" si="25"/>
        <v>10</v>
      </c>
      <c r="CB54" s="83">
        <f>IFERROR(VLOOKUP(TEXT($A54,"0000"),'AYP11'!$B$3:$AU$424,17,FALSE),"")</f>
        <v>0</v>
      </c>
      <c r="CC54" s="95">
        <f>IFERROR(VLOOKUP(CB54,'Criteria Table'!$A$2:$I$102,2,FALSE),0)</f>
        <v>10</v>
      </c>
      <c r="CD54" s="95">
        <f t="shared" si="26"/>
        <v>10</v>
      </c>
      <c r="CE54" s="83">
        <f>IFERROR(VLOOKUP(TEXT($A54,"0000"),'AYP11'!$B$1269:$AU$1690,17,FALSE),"")</f>
        <v>54</v>
      </c>
      <c r="CF54" s="95">
        <f>IFERROR(VLOOKUP(CE54,'Criteria Table'!$A$2:$I$102,2,FALSE),0)</f>
        <v>4.6000000000000005</v>
      </c>
      <c r="CG54" s="95">
        <f t="shared" si="27"/>
        <v>59</v>
      </c>
      <c r="CH54" s="83">
        <f>IFERROR(VLOOKUP(TEXT($A54,"0000"),'AYP11'!$B$1691:$AU$2112,17,FALSE),"")</f>
        <v>0</v>
      </c>
      <c r="CI54" s="95">
        <f>IFERROR(VLOOKUP(CH54,'Criteria Table'!$A$2:$I$102,2,FALSE),0)</f>
        <v>10</v>
      </c>
      <c r="CJ54" s="95">
        <f t="shared" si="28"/>
        <v>10</v>
      </c>
      <c r="CK54" s="83">
        <f>IFERROR(VLOOKUP(TEXT($A54,"0000"),'AYP11'!$B$2535:$AU$2956,17,FALSE),"")</f>
        <v>0</v>
      </c>
      <c r="CL54" s="95">
        <f>IFERROR(VLOOKUP(CK54,'Criteria Table'!$A$2:$I$102,2,FALSE),0)</f>
        <v>10</v>
      </c>
      <c r="CM54" s="95">
        <f t="shared" si="29"/>
        <v>10</v>
      </c>
      <c r="CN54" s="76">
        <f>IFERROR(VLOOKUP(TEXT($A54,"0000"),'AYP11'!$B$3379:$AU$3800,23,FALSE),"")</f>
        <v>0</v>
      </c>
      <c r="CO54" s="95">
        <f>IFERROR(VLOOKUP(CN54,'Criteria Table'!$A$2:$I$102,2,FALSE),0)</f>
        <v>10</v>
      </c>
      <c r="CP54" s="95">
        <f t="shared" si="30"/>
        <v>10</v>
      </c>
      <c r="CQ54" s="76">
        <f>IFERROR(VLOOKUP(TEXT($A54,"0000"),'AYP11'!$B$847:$AU$1268,23,FALSE),"")</f>
        <v>46</v>
      </c>
      <c r="CR54" s="95">
        <f>IFERROR(VLOOKUP(CQ54,'Criteria Table'!$A$2:$I$102,2,FALSE),0)</f>
        <v>5.4</v>
      </c>
      <c r="CS54" s="95">
        <f t="shared" si="31"/>
        <v>51</v>
      </c>
      <c r="CT54" s="76">
        <f>IFERROR(VLOOKUP(TEXT($A54,"0000"),'AYP11'!$B$2113:$AU$2534,23,FALSE),"")</f>
        <v>64</v>
      </c>
      <c r="CU54" s="95">
        <f>IFERROR(VLOOKUP(CT54,'Criteria Table'!$A$2:$I$102,2,FALSE),0)</f>
        <v>3.6</v>
      </c>
      <c r="CV54" s="95">
        <f t="shared" si="32"/>
        <v>68</v>
      </c>
      <c r="CW54" s="76">
        <f>IFERROR(VLOOKUP(TEXT($A54,"0000"),'AYP11'!$B$425:$AU$846,23,FALSE),"")</f>
        <v>0</v>
      </c>
      <c r="CX54" s="95">
        <f>IFERROR(VLOOKUP(CW54,'Criteria Table'!$A$2:$I$102,2,FALSE),0)</f>
        <v>10</v>
      </c>
      <c r="CY54" s="95">
        <f t="shared" si="33"/>
        <v>10</v>
      </c>
      <c r="CZ54" s="76">
        <f>IFERROR(VLOOKUP(TEXT($A54,"0000"),'AYP11'!$B$3:$AU$424,23,FALSE),"")</f>
        <v>0</v>
      </c>
      <c r="DA54" s="95">
        <f>IFERROR(VLOOKUP(CZ54,'Criteria Table'!$A$2:$I$102,2,FALSE),0)</f>
        <v>10</v>
      </c>
      <c r="DB54" s="95">
        <f t="shared" si="34"/>
        <v>10</v>
      </c>
      <c r="DC54" s="76">
        <f>IFERROR(VLOOKUP(TEXT($A54,"0000"),'AYP11'!$B$1269:$AU$1690,23,FALSE),"")</f>
        <v>51</v>
      </c>
      <c r="DD54" s="95">
        <f>IFERROR(VLOOKUP(DC54,'Criteria Table'!$A$2:$I$102,2,FALSE),0)</f>
        <v>4.9000000000000004</v>
      </c>
      <c r="DE54" s="95">
        <f t="shared" si="35"/>
        <v>56</v>
      </c>
      <c r="DF54" s="76">
        <f>IFERROR(VLOOKUP(TEXT($A54,"0000"),'AYP11'!$B$1691:$AU$2112,23,FALSE),"")</f>
        <v>0</v>
      </c>
      <c r="DG54" s="95">
        <f>IFERROR(VLOOKUP(DF54,'Criteria Table'!$A$2:$I$102,2,FALSE),0)</f>
        <v>10</v>
      </c>
      <c r="DH54" s="95">
        <f t="shared" si="36"/>
        <v>10</v>
      </c>
      <c r="DI54" s="76">
        <f>IFERROR(VLOOKUP(TEXT($A54,"0000"),'AYP11'!$B$2535:$AU$2956,23,FALSE),"")</f>
        <v>0</v>
      </c>
      <c r="DJ54" s="95">
        <f>IFERROR(VLOOKUP(DI54,'Criteria Table'!$A$2:$I$102,2,FALSE),0)</f>
        <v>10</v>
      </c>
      <c r="DK54" s="95">
        <f t="shared" si="37"/>
        <v>10</v>
      </c>
      <c r="DL54" s="91">
        <f>IFERROR(VLOOKUP(TEXT($A54,"0000"),'AYP11'!$B$3379:$AU$3800,11,FALSE),"")</f>
        <v>0</v>
      </c>
      <c r="DM54" s="95">
        <f t="shared" si="38"/>
        <v>1</v>
      </c>
      <c r="DN54" s="95" t="str">
        <f t="shared" si="39"/>
        <v/>
      </c>
      <c r="DO54" s="91">
        <f>IFERROR(VLOOKUP(TEXT($A54,"0000"),'AYP11'!$B$847:$AU$1268,11,FALSE),"")</f>
        <v>0</v>
      </c>
      <c r="DP54" s="95">
        <f t="shared" si="40"/>
        <v>1</v>
      </c>
      <c r="DQ54" s="95" t="str">
        <f t="shared" si="41"/>
        <v/>
      </c>
      <c r="DR54" s="91">
        <f>IFERROR(VLOOKUP(TEXT($A54,"0000"),'AYP11'!$B$2113:$AU$2534,11,FALSE),"")</f>
        <v>0</v>
      </c>
      <c r="DS54" s="95">
        <f t="shared" si="42"/>
        <v>1</v>
      </c>
      <c r="DT54" s="95" t="str">
        <f t="shared" si="43"/>
        <v/>
      </c>
      <c r="DU54" s="91">
        <f>IFERROR(VLOOKUP(TEXT($A54,"0000"),'AYP11'!$B$425:$AU$846,11,FALSE),"")</f>
        <v>0</v>
      </c>
      <c r="DV54" s="95">
        <f t="shared" si="44"/>
        <v>1</v>
      </c>
      <c r="DW54" s="95" t="str">
        <f t="shared" si="45"/>
        <v/>
      </c>
      <c r="DX54" s="91">
        <f>IFERROR(VLOOKUP(TEXT($A54,"0000"),'AYP11'!$B$3:$AU$424,11,FALSE),"")</f>
        <v>0</v>
      </c>
      <c r="DY54" s="95">
        <f t="shared" si="46"/>
        <v>1</v>
      </c>
      <c r="DZ54" s="95" t="str">
        <f t="shared" si="47"/>
        <v/>
      </c>
      <c r="EA54" s="91">
        <f>IFERROR(VLOOKUP(TEXT($A54,"0000"),'AYP11'!$B$1269:$AU$1690,11,FALSE),"")</f>
        <v>0</v>
      </c>
      <c r="EB54" s="95">
        <f t="shared" si="48"/>
        <v>1</v>
      </c>
      <c r="EC54" s="95" t="str">
        <f t="shared" si="49"/>
        <v/>
      </c>
      <c r="ED54" s="91">
        <f>IFERROR(VLOOKUP(TEXT($A54,"0000"),'AYP11'!$B$1691:$AU$2112,11,FALSE),"")</f>
        <v>0</v>
      </c>
      <c r="EE54" s="95">
        <f t="shared" si="50"/>
        <v>1</v>
      </c>
      <c r="EF54" s="95" t="str">
        <f t="shared" si="51"/>
        <v/>
      </c>
      <c r="EG54" s="91">
        <f>IFERROR(VLOOKUP(TEXT($A54,"0000"),'AYP11'!$B$2535:$AU$2956,11,FALSE),"")</f>
        <v>0</v>
      </c>
      <c r="EH54" s="95">
        <f t="shared" si="52"/>
        <v>1</v>
      </c>
      <c r="EI54" s="95" t="str">
        <f t="shared" si="53"/>
        <v/>
      </c>
      <c r="EP54" s="34">
        <v>48</v>
      </c>
      <c r="EQ54" s="102" t="s">
        <v>2026</v>
      </c>
    </row>
    <row r="55" spans="1:147" x14ac:dyDescent="0.25">
      <c r="A55" s="248">
        <v>761</v>
      </c>
      <c r="B55" s="291">
        <f t="shared" si="0"/>
        <v>32.332155477031804</v>
      </c>
      <c r="C55" s="50">
        <f>IFERROR(VLOOKUP(TEXT($A55,"0000"),'R-M11'!$A$2:$AA$500,4,FALSE),0)</f>
        <v>183</v>
      </c>
      <c r="D55" s="291">
        <f t="shared" si="1"/>
        <v>23.14487632508834</v>
      </c>
      <c r="E55" s="98">
        <f>IFERROR(SUM(VLOOKUP(TEXT($A55,"0000"),'R-M11'!$A$2:$AA$500,5,FALSE),VLOOKUP(TEXT($A55,"0000"),'R-M11'!$A$2:$AA$500,6,FALSE)),0)</f>
        <v>131</v>
      </c>
      <c r="F55" s="58">
        <f>IFERROR(VLOOKUP(TEXT($A55,"0000"),'R-M11'!$A$2:$AA$500,14,FALSE),0)</f>
        <v>566</v>
      </c>
      <c r="G55" s="230">
        <f t="shared" si="54"/>
        <v>35.482155477031803</v>
      </c>
      <c r="H55" s="97">
        <f t="shared" si="2"/>
        <v>200.82900000000001</v>
      </c>
      <c r="I55" s="230">
        <f t="shared" si="55"/>
        <v>24.494876325088342</v>
      </c>
      <c r="J55" s="97">
        <f t="shared" si="3"/>
        <v>138.64100000000002</v>
      </c>
      <c r="K55" s="230">
        <f t="shared" si="4"/>
        <v>55</v>
      </c>
      <c r="L55" s="121">
        <f>IFERROR(VLOOKUP(K55,'Criteria Table'!$A$2:$I$102,2,FALSE),"")</f>
        <v>4.5</v>
      </c>
      <c r="M55" s="230">
        <f t="shared" si="5"/>
        <v>59.977031802120145</v>
      </c>
      <c r="N55" s="286">
        <f t="shared" si="6"/>
        <v>36.476868327402137</v>
      </c>
      <c r="O55" s="50">
        <f>IFERROR(VLOOKUP(TEXT($A55,"0000"),'R-M11'!$A$2:$AA$500,17,FALSE),"")</f>
        <v>205</v>
      </c>
      <c r="P55" s="286">
        <f t="shared" si="7"/>
        <v>25.088967971530252</v>
      </c>
      <c r="Q55" s="98">
        <f>IFERROR(SUM(VLOOKUP(TEXT($A55,"0000"),'R-M11'!$A$2:$AA$500,18,FALSE),VLOOKUP(TEXT($A55,"0000"),'R-M11'!$A$2:$AA$500,19,FALSE)),0)</f>
        <v>141</v>
      </c>
      <c r="R55" s="69">
        <f>IFERROR(VLOOKUP(TEXT($A55,"0000"),'R-M11'!$A$2:$AA$500,27,FALSE),0)</f>
        <v>562</v>
      </c>
      <c r="S55" s="121">
        <f t="shared" si="56"/>
        <v>39.136868327402141</v>
      </c>
      <c r="T55" s="70">
        <f t="shared" si="8"/>
        <v>219.94920000000005</v>
      </c>
      <c r="U55" s="121">
        <f t="shared" si="57"/>
        <v>26.228967971530253</v>
      </c>
      <c r="V55" s="70">
        <f t="shared" si="9"/>
        <v>147.40680000000003</v>
      </c>
      <c r="W55" s="121">
        <f t="shared" si="10"/>
        <v>62</v>
      </c>
      <c r="X55" s="124">
        <f>IFERROR(VLOOKUP(W55,'Criteria Table'!$A$2:$I$102,2,FALSE),"")</f>
        <v>3.8000000000000003</v>
      </c>
      <c r="Y55" s="121">
        <f t="shared" si="11"/>
        <v>65.365836298932393</v>
      </c>
      <c r="Z55" s="92">
        <f>IFERROR(IF(VLOOKUP(A55,'SG11'!$A$3:$AI$500,18,FALSE)="","NA",VLOOKUP(A55,'SG11'!$A$3:$AI$500,18,FALSE)),"")</f>
        <v>60</v>
      </c>
      <c r="AA55" s="75">
        <f>IFERROR(VLOOKUP(Z55,'Criteria Table'!$A$2:$I$102,6,FALSE),"NA")</f>
        <v>10</v>
      </c>
      <c r="AB55" s="95">
        <f t="shared" si="58"/>
        <v>70</v>
      </c>
      <c r="AC55" s="84">
        <f>IFERROR(IF(VLOOKUP(A55,'SG11'!$A$3:$AI$500,19,FALSE)="","NA",VLOOKUP(A55,'SG11'!$A$3:$AI$500,19,FALSE)),"")</f>
        <v>70</v>
      </c>
      <c r="AD55" s="75">
        <f>IFERROR(VLOOKUP(AC55,'Criteria Table'!$A$2:$I$102,6,FALSE),"NA")</f>
        <v>5</v>
      </c>
      <c r="AE55" s="95">
        <f t="shared" si="59"/>
        <v>75</v>
      </c>
      <c r="AF55" s="92">
        <f>IFERROR(IF(VLOOKUP(A55,'SG11'!$A$3:$AI$500,20,FALSE)="","NA",VLOOKUP(A55,'SG11'!$A$3:$AI$500,20,FALSE)),"")</f>
        <v>56</v>
      </c>
      <c r="AG55" s="75">
        <f>IFERROR(VLOOKUP(AF55,'Criteria Table'!$A$2:$I$102,6,FALSE),"NA")</f>
        <v>10</v>
      </c>
      <c r="AH55" s="95">
        <f t="shared" si="60"/>
        <v>66</v>
      </c>
      <c r="AI55" s="84">
        <f>IFERROR(IF(VLOOKUP(A55,'SG11'!$A$3:$AI$500,21,FALSE)="","NA",VLOOKUP(A55,'SG11'!$A$3:$AI$500,21,FALSE)),"")</f>
        <v>78</v>
      </c>
      <c r="AJ55" s="75">
        <f>IFERROR(VLOOKUP(AI55,'Criteria Table'!$A$2:$I$102,6,FALSE),"NA")</f>
        <v>5</v>
      </c>
      <c r="AK55" s="95">
        <f t="shared" si="61"/>
        <v>83</v>
      </c>
      <c r="AL55" s="99">
        <f>IFERROR(VLOOKUP(TEXT(A55,"0000"),'W11'!$A$1:$E$500,4,FALSE)/AP55*100,"")</f>
        <v>94.545454545454547</v>
      </c>
      <c r="AM55" s="97">
        <f>IFERROR(VLOOKUP(TEXT(A55,"0000"),'W11'!$A$1:$E$500,4,FALSE),"")</f>
        <v>156</v>
      </c>
      <c r="AN55" s="99">
        <f t="shared" si="12"/>
        <v>94.545454545454547</v>
      </c>
      <c r="AO55" s="97">
        <f t="shared" si="13"/>
        <v>156</v>
      </c>
      <c r="AP55" s="99">
        <f>IFERROR(VLOOKUP(TEXT(A55,"0000"),'W11'!$A$1:$E$500,5,FALSE),"")</f>
        <v>165</v>
      </c>
      <c r="AQ55" s="97">
        <f>IFERROR(VLOOKUP(ROUND(AL55,0),'Criteria Table'!$A$2:$I$102,4,FALSE),0)</f>
        <v>0</v>
      </c>
      <c r="AR55" s="128"/>
      <c r="AS55" s="95"/>
      <c r="AT55" s="95"/>
      <c r="AU55" s="100">
        <f>IFERROR(VLOOKUP(TEXT(A55,"0000"),'Sci11'!$A$3:$N$492,4,FALSE)/VLOOKUP(TEXT(A55,"0000"),'Sci11'!$A$3:$N$492,14,FALSE)*100,"")</f>
        <v>28.333333333333332</v>
      </c>
      <c r="AV55" s="101">
        <f>SUM(VLOOKUP(TEXT(A55,"0000"),'Sci11'!$A$3:$N$492,5,FALSE),VLOOKUP(TEXT(A55,"0000"),'Sci11'!$A$3:$N$492,6,FALSE))/VLOOKUP(TEXT(A55,"0000"),'Sci11'!$A$3:$N$492,14,FALSE)*100</f>
        <v>11.666666666666666</v>
      </c>
      <c r="AW55" s="100">
        <f t="shared" si="62"/>
        <v>32.533333333333331</v>
      </c>
      <c r="AX55" s="101">
        <f>IFERROR(AW55/100*VLOOKUP(TEXT(A55,"0000"),'Sci11'!$A$3:$N$492,14,FALSE),"")</f>
        <v>58.559999999999995</v>
      </c>
      <c r="AY55" s="100">
        <f t="shared" si="63"/>
        <v>13.466666666666665</v>
      </c>
      <c r="AZ55" s="101">
        <f>IFERROR(AY55/100*VLOOKUP(TEXT(A55,"0000"),'Sci11'!$A$3:$N$492,14,FALSE),"")</f>
        <v>24.24</v>
      </c>
      <c r="BA55" s="100">
        <f t="shared" si="14"/>
        <v>40</v>
      </c>
      <c r="BB55" s="101">
        <f>IFERROR(VLOOKUP(BA55,'Criteria Table'!$A$2:$I$102,2,FALSE),"")</f>
        <v>6</v>
      </c>
      <c r="BC55" s="101">
        <f t="shared" si="15"/>
        <v>46</v>
      </c>
      <c r="BD55" s="82">
        <f>IFERROR(VLOOKUP(A55,ATTx11!$A$2:$N$500,4,FALSE),"")</f>
        <v>95.94</v>
      </c>
      <c r="BE55" s="95">
        <f t="shared" si="16"/>
        <v>0.5</v>
      </c>
      <c r="BF55" s="96">
        <f t="shared" si="17"/>
        <v>96.44</v>
      </c>
      <c r="BG55" s="70">
        <f>IFERROR(VLOOKUP(A55,ATTx11!$A$2:$N$500,11,FALSE),"")</f>
        <v>18</v>
      </c>
      <c r="BH55" s="95">
        <f t="shared" si="18"/>
        <v>16.2</v>
      </c>
      <c r="BI55" s="70">
        <f>IFERROR(VLOOKUP(A55,ATTx11!$A$2:$N$500,12,FALSE),"")</f>
        <v>46</v>
      </c>
      <c r="BJ55" s="97">
        <f t="shared" si="19"/>
        <v>41.4</v>
      </c>
      <c r="BK55" s="84">
        <f>IFERROR(VLOOKUP(A55,ATTx11!$A$2:$N$500,7,FALSE),"")</f>
        <v>15</v>
      </c>
      <c r="BL55" s="97">
        <f t="shared" si="20"/>
        <v>13.5</v>
      </c>
      <c r="BM55" s="84">
        <f>IFERROR(VLOOKUP(A55,ATTx11!$A$2:$N$500,8,FALSE),"")</f>
        <v>38</v>
      </c>
      <c r="BN55" s="95">
        <f t="shared" si="21"/>
        <v>34.200000000000003</v>
      </c>
      <c r="BO55" s="95"/>
      <c r="BP55" s="83">
        <f>IFERROR(VLOOKUP(TEXT($A55,"0000"),'AYP11'!$B$3379:$AU$3800,17,FALSE),"")</f>
        <v>0</v>
      </c>
      <c r="BQ55" s="75">
        <f>IFERROR(VLOOKUP(BP55,'Criteria Table'!$A$2:$I$102,2,FALSE),0)</f>
        <v>10</v>
      </c>
      <c r="BR55" s="95">
        <f t="shared" si="22"/>
        <v>10</v>
      </c>
      <c r="BS55" s="83">
        <f>IFERROR(VLOOKUP(TEXT($A55,"0000"),'AYP11'!$B$847:$AU$1268,17,FALSE),"")</f>
        <v>0</v>
      </c>
      <c r="BT55" s="75">
        <f>IFERROR(VLOOKUP(BS55,'Criteria Table'!$A$2:$I$102,2,FALSE),0)</f>
        <v>10</v>
      </c>
      <c r="BU55" s="95">
        <f t="shared" si="23"/>
        <v>10</v>
      </c>
      <c r="BV55" s="83">
        <f>IFERROR(VLOOKUP(TEXT($A55,"0000"),'AYP11'!$B$2113:$AU$2534,17,FALSE),"")</f>
        <v>56</v>
      </c>
      <c r="BW55" s="75">
        <f>IFERROR(VLOOKUP(BV55,'Criteria Table'!$A$2:$I$102,2,FALSE),0)</f>
        <v>4.4000000000000004</v>
      </c>
      <c r="BX55" s="95">
        <f t="shared" si="24"/>
        <v>60</v>
      </c>
      <c r="BY55" s="83">
        <f>IFERROR(VLOOKUP(TEXT($A55,"0000"),'AYP11'!$B$425:$AU$846,17,FALSE),"")</f>
        <v>0</v>
      </c>
      <c r="BZ55" s="75">
        <f>IFERROR(VLOOKUP(BY55,'Criteria Table'!$A$2:$I$102,2,FALSE),0)</f>
        <v>10</v>
      </c>
      <c r="CA55" s="95">
        <f t="shared" si="25"/>
        <v>10</v>
      </c>
      <c r="CB55" s="83">
        <f>IFERROR(VLOOKUP(TEXT($A55,"0000"),'AYP11'!$B$3:$AU$424,17,FALSE),"")</f>
        <v>0</v>
      </c>
      <c r="CC55" s="95">
        <f>IFERROR(VLOOKUP(CB55,'Criteria Table'!$A$2:$I$102,2,FALSE),0)</f>
        <v>10</v>
      </c>
      <c r="CD55" s="95">
        <f t="shared" si="26"/>
        <v>10</v>
      </c>
      <c r="CE55" s="83">
        <f>IFERROR(VLOOKUP(TEXT($A55,"0000"),'AYP11'!$B$1269:$AU$1690,17,FALSE),"")</f>
        <v>55</v>
      </c>
      <c r="CF55" s="95">
        <f>IFERROR(VLOOKUP(CE55,'Criteria Table'!$A$2:$I$102,2,FALSE),0)</f>
        <v>4.5</v>
      </c>
      <c r="CG55" s="95">
        <f t="shared" si="27"/>
        <v>60</v>
      </c>
      <c r="CH55" s="83">
        <f>IFERROR(VLOOKUP(TEXT($A55,"0000"),'AYP11'!$B$1691:$AU$2112,17,FALSE),"")</f>
        <v>51</v>
      </c>
      <c r="CI55" s="95">
        <f>IFERROR(VLOOKUP(CH55,'Criteria Table'!$A$2:$I$102,2,FALSE),0)</f>
        <v>4.9000000000000004</v>
      </c>
      <c r="CJ55" s="95">
        <f t="shared" si="28"/>
        <v>56</v>
      </c>
      <c r="CK55" s="83">
        <f>IFERROR(VLOOKUP(TEXT($A55,"0000"),'AYP11'!$B$2535:$AU$2956,17,FALSE),"")</f>
        <v>39</v>
      </c>
      <c r="CL55" s="95">
        <f>IFERROR(VLOOKUP(CK55,'Criteria Table'!$A$2:$I$102,2,FALSE),0)</f>
        <v>6.1000000000000005</v>
      </c>
      <c r="CM55" s="95">
        <f t="shared" si="29"/>
        <v>45</v>
      </c>
      <c r="CN55" s="76">
        <f>IFERROR(VLOOKUP(TEXT($A55,"0000"),'AYP11'!$B$3379:$AU$3800,23,FALSE),"")</f>
        <v>0</v>
      </c>
      <c r="CO55" s="95">
        <f>IFERROR(VLOOKUP(CN55,'Criteria Table'!$A$2:$I$102,2,FALSE),0)</f>
        <v>10</v>
      </c>
      <c r="CP55" s="95">
        <f t="shared" si="30"/>
        <v>10</v>
      </c>
      <c r="CQ55" s="76">
        <f>IFERROR(VLOOKUP(TEXT($A55,"0000"),'AYP11'!$B$847:$AU$1268,23,FALSE),"")</f>
        <v>0</v>
      </c>
      <c r="CR55" s="95">
        <f>IFERROR(VLOOKUP(CQ55,'Criteria Table'!$A$2:$I$102,2,FALSE),0)</f>
        <v>10</v>
      </c>
      <c r="CS55" s="95">
        <f t="shared" si="31"/>
        <v>10</v>
      </c>
      <c r="CT55" s="76">
        <f>IFERROR(VLOOKUP(TEXT($A55,"0000"),'AYP11'!$B$2113:$AU$2534,23,FALSE),"")</f>
        <v>61</v>
      </c>
      <c r="CU55" s="95">
        <f>IFERROR(VLOOKUP(CT55,'Criteria Table'!$A$2:$I$102,2,FALSE),0)</f>
        <v>3.9000000000000004</v>
      </c>
      <c r="CV55" s="95">
        <f t="shared" si="32"/>
        <v>65</v>
      </c>
      <c r="CW55" s="76">
        <f>IFERROR(VLOOKUP(TEXT($A55,"0000"),'AYP11'!$B$425:$AU$846,23,FALSE),"")</f>
        <v>0</v>
      </c>
      <c r="CX55" s="95">
        <f>IFERROR(VLOOKUP(CW55,'Criteria Table'!$A$2:$I$102,2,FALSE),0)</f>
        <v>10</v>
      </c>
      <c r="CY55" s="95">
        <f t="shared" si="33"/>
        <v>10</v>
      </c>
      <c r="CZ55" s="76">
        <f>IFERROR(VLOOKUP(TEXT($A55,"0000"),'AYP11'!$B$3:$AU$424,23,FALSE),"")</f>
        <v>0</v>
      </c>
      <c r="DA55" s="95">
        <f>IFERROR(VLOOKUP(CZ55,'Criteria Table'!$A$2:$I$102,2,FALSE),0)</f>
        <v>10</v>
      </c>
      <c r="DB55" s="95">
        <f t="shared" si="34"/>
        <v>10</v>
      </c>
      <c r="DC55" s="76">
        <f>IFERROR(VLOOKUP(TEXT($A55,"0000"),'AYP11'!$B$1269:$AU$1690,23,FALSE),"")</f>
        <v>61</v>
      </c>
      <c r="DD55" s="95">
        <f>IFERROR(VLOOKUP(DC55,'Criteria Table'!$A$2:$I$102,2,FALSE),0)</f>
        <v>3.9000000000000004</v>
      </c>
      <c r="DE55" s="95">
        <f t="shared" si="35"/>
        <v>65</v>
      </c>
      <c r="DF55" s="76">
        <f>IFERROR(VLOOKUP(TEXT($A55,"0000"),'AYP11'!$B$1691:$AU$2112,23,FALSE),"")</f>
        <v>59</v>
      </c>
      <c r="DG55" s="95">
        <f>IFERROR(VLOOKUP(DF55,'Criteria Table'!$A$2:$I$102,2,FALSE),0)</f>
        <v>4.1000000000000005</v>
      </c>
      <c r="DH55" s="95">
        <f t="shared" si="36"/>
        <v>63</v>
      </c>
      <c r="DI55" s="76">
        <f>IFERROR(VLOOKUP(TEXT($A55,"0000"),'AYP11'!$B$2535:$AU$2956,23,FALSE),"")</f>
        <v>42</v>
      </c>
      <c r="DJ55" s="95">
        <f>IFERROR(VLOOKUP(DI55,'Criteria Table'!$A$2:$I$102,2,FALSE),0)</f>
        <v>5.8000000000000007</v>
      </c>
      <c r="DK55" s="95">
        <f t="shared" si="37"/>
        <v>48</v>
      </c>
      <c r="DL55" s="91">
        <f>IFERROR(VLOOKUP(TEXT($A55,"0000"),'AYP11'!$B$3379:$AU$3800,11,FALSE),"")</f>
        <v>0</v>
      </c>
      <c r="DM55" s="95">
        <f t="shared" si="38"/>
        <v>1</v>
      </c>
      <c r="DN55" s="95" t="str">
        <f t="shared" si="39"/>
        <v/>
      </c>
      <c r="DO55" s="91">
        <f>IFERROR(VLOOKUP(TEXT($A55,"0000"),'AYP11'!$B$847:$AU$1268,11,FALSE),"")</f>
        <v>0</v>
      </c>
      <c r="DP55" s="95">
        <f t="shared" si="40"/>
        <v>1</v>
      </c>
      <c r="DQ55" s="95" t="str">
        <f t="shared" si="41"/>
        <v/>
      </c>
      <c r="DR55" s="91">
        <f>IFERROR(VLOOKUP(TEXT($A55,"0000"),'AYP11'!$B$2113:$AU$2534,11,FALSE),"")</f>
        <v>0</v>
      </c>
      <c r="DS55" s="95">
        <f t="shared" si="42"/>
        <v>1</v>
      </c>
      <c r="DT55" s="95" t="str">
        <f t="shared" si="43"/>
        <v/>
      </c>
      <c r="DU55" s="91">
        <f>IFERROR(VLOOKUP(TEXT($A55,"0000"),'AYP11'!$B$425:$AU$846,11,FALSE),"")</f>
        <v>0</v>
      </c>
      <c r="DV55" s="95">
        <f t="shared" si="44"/>
        <v>1</v>
      </c>
      <c r="DW55" s="95" t="str">
        <f t="shared" si="45"/>
        <v/>
      </c>
      <c r="DX55" s="91">
        <f>IFERROR(VLOOKUP(TEXT($A55,"0000"),'AYP11'!$B$3:$AU$424,11,FALSE),"")</f>
        <v>0</v>
      </c>
      <c r="DY55" s="95">
        <f t="shared" si="46"/>
        <v>1</v>
      </c>
      <c r="DZ55" s="95" t="str">
        <f t="shared" si="47"/>
        <v/>
      </c>
      <c r="EA55" s="91">
        <f>IFERROR(VLOOKUP(TEXT($A55,"0000"),'AYP11'!$B$1269:$AU$1690,11,FALSE),"")</f>
        <v>0</v>
      </c>
      <c r="EB55" s="95">
        <f t="shared" si="48"/>
        <v>1</v>
      </c>
      <c r="EC55" s="95" t="str">
        <f t="shared" si="49"/>
        <v/>
      </c>
      <c r="ED55" s="91">
        <f>IFERROR(VLOOKUP(TEXT($A55,"0000"),'AYP11'!$B$1691:$AU$2112,11,FALSE),"")</f>
        <v>90</v>
      </c>
      <c r="EE55" s="95">
        <f t="shared" si="50"/>
        <v>0</v>
      </c>
      <c r="EF55" s="95">
        <f t="shared" si="51"/>
        <v>90</v>
      </c>
      <c r="EG55" s="91">
        <f>IFERROR(VLOOKUP(TEXT($A55,"0000"),'AYP11'!$B$2535:$AU$2956,11,FALSE),"")</f>
        <v>0</v>
      </c>
      <c r="EH55" s="95">
        <f t="shared" si="52"/>
        <v>1</v>
      </c>
      <c r="EI55" s="95" t="str">
        <f t="shared" si="53"/>
        <v/>
      </c>
      <c r="EP55" s="34">
        <v>45</v>
      </c>
      <c r="EQ55" s="102" t="s">
        <v>2041</v>
      </c>
    </row>
    <row r="56" spans="1:147" x14ac:dyDescent="0.25">
      <c r="A56" s="248">
        <v>771</v>
      </c>
      <c r="B56" s="291">
        <f t="shared" si="0"/>
        <v>33.742331288343557</v>
      </c>
      <c r="C56" s="50">
        <f>IFERROR(VLOOKUP(TEXT($A56,"0000"),'R-M11'!$A$2:$AA$500,4,FALSE),0)</f>
        <v>55</v>
      </c>
      <c r="D56" s="291">
        <f t="shared" si="1"/>
        <v>14.723926380368098</v>
      </c>
      <c r="E56" s="98">
        <f>IFERROR(SUM(VLOOKUP(TEXT($A56,"0000"),'R-M11'!$A$2:$AA$500,5,FALSE),VLOOKUP(TEXT($A56,"0000"),'R-M11'!$A$2:$AA$500,6,FALSE)),0)</f>
        <v>24</v>
      </c>
      <c r="F56" s="58">
        <f>IFERROR(VLOOKUP(TEXT($A56,"0000"),'R-M11'!$A$2:$AA$500,14,FALSE),0)</f>
        <v>163</v>
      </c>
      <c r="G56" s="230">
        <f t="shared" si="54"/>
        <v>37.382331288343558</v>
      </c>
      <c r="H56" s="97">
        <f t="shared" si="2"/>
        <v>60.933199999999999</v>
      </c>
      <c r="I56" s="230">
        <f t="shared" si="55"/>
        <v>16.283926380368097</v>
      </c>
      <c r="J56" s="97">
        <f t="shared" si="3"/>
        <v>26.542799999999996</v>
      </c>
      <c r="K56" s="230">
        <f t="shared" si="4"/>
        <v>48</v>
      </c>
      <c r="L56" s="121">
        <f>IFERROR(VLOOKUP(K56,'Criteria Table'!$A$2:$I$102,2,FALSE),"")</f>
        <v>5.2</v>
      </c>
      <c r="M56" s="230">
        <f t="shared" si="5"/>
        <v>53.666257668711651</v>
      </c>
      <c r="N56" s="286">
        <f t="shared" si="6"/>
        <v>40.490797546012267</v>
      </c>
      <c r="O56" s="50">
        <f>IFERROR(VLOOKUP(TEXT($A56,"0000"),'R-M11'!$A$2:$AA$500,17,FALSE),"")</f>
        <v>66</v>
      </c>
      <c r="P56" s="286">
        <f t="shared" si="7"/>
        <v>28.834355828220858</v>
      </c>
      <c r="Q56" s="98">
        <f>IFERROR(SUM(VLOOKUP(TEXT($A56,"0000"),'R-M11'!$A$2:$AA$500,18,FALSE),VLOOKUP(TEXT($A56,"0000"),'R-M11'!$A$2:$AA$500,19,FALSE)),0)</f>
        <v>47</v>
      </c>
      <c r="R56" s="69">
        <f>IFERROR(VLOOKUP(TEXT($A56,"0000"),'R-M11'!$A$2:$AA$500,27,FALSE),0)</f>
        <v>163</v>
      </c>
      <c r="S56" s="121">
        <f t="shared" si="56"/>
        <v>42.660797546012269</v>
      </c>
      <c r="T56" s="70">
        <f t="shared" si="8"/>
        <v>69.537099999999995</v>
      </c>
      <c r="U56" s="121">
        <f t="shared" si="57"/>
        <v>29.764355828220857</v>
      </c>
      <c r="V56" s="70">
        <f t="shared" si="9"/>
        <v>48.515899999999995</v>
      </c>
      <c r="W56" s="121">
        <f t="shared" si="10"/>
        <v>69</v>
      </c>
      <c r="X56" s="124">
        <f>IFERROR(VLOOKUP(W56,'Criteria Table'!$A$2:$I$102,2,FALSE),"")</f>
        <v>3.1</v>
      </c>
      <c r="Y56" s="121">
        <f t="shared" si="11"/>
        <v>72.425153374233133</v>
      </c>
      <c r="Z56" s="92">
        <f>IFERROR(IF(VLOOKUP(A56,'SG11'!$A$3:$AI$500,18,FALSE)="","NA",VLOOKUP(A56,'SG11'!$A$3:$AI$500,18,FALSE)),"")</f>
        <v>64</v>
      </c>
      <c r="AA56" s="75">
        <f>IFERROR(VLOOKUP(Z56,'Criteria Table'!$A$2:$I$102,6,FALSE),"NA")</f>
        <v>5</v>
      </c>
      <c r="AB56" s="95">
        <f t="shared" si="58"/>
        <v>69</v>
      </c>
      <c r="AC56" s="84">
        <f>IFERROR(IF(VLOOKUP(A56,'SG11'!$A$3:$AI$500,19,FALSE)="","NA",VLOOKUP(A56,'SG11'!$A$3:$AI$500,19,FALSE)),"")</f>
        <v>61</v>
      </c>
      <c r="AD56" s="75">
        <f>IFERROR(VLOOKUP(AC56,'Criteria Table'!$A$2:$I$102,6,FALSE),"NA")</f>
        <v>5</v>
      </c>
      <c r="AE56" s="95">
        <f t="shared" si="59"/>
        <v>66</v>
      </c>
      <c r="AF56" s="92">
        <f>IFERROR(IF(VLOOKUP(A56,'SG11'!$A$3:$AI$500,20,FALSE)="","NA",VLOOKUP(A56,'SG11'!$A$3:$AI$500,20,FALSE)),"")</f>
        <v>63</v>
      </c>
      <c r="AG56" s="75">
        <f>IFERROR(VLOOKUP(AF56,'Criteria Table'!$A$2:$I$102,6,FALSE),"NA")</f>
        <v>5</v>
      </c>
      <c r="AH56" s="95">
        <f t="shared" si="60"/>
        <v>68</v>
      </c>
      <c r="AI56" s="84">
        <f>IFERROR(IF(VLOOKUP(A56,'SG11'!$A$3:$AI$500,21,FALSE)="","NA",VLOOKUP(A56,'SG11'!$A$3:$AI$500,21,FALSE)),"")</f>
        <v>60</v>
      </c>
      <c r="AJ56" s="75">
        <f>IFERROR(VLOOKUP(AI56,'Criteria Table'!$A$2:$I$102,6,FALSE),"NA")</f>
        <v>10</v>
      </c>
      <c r="AK56" s="95">
        <f t="shared" si="61"/>
        <v>70</v>
      </c>
      <c r="AL56" s="99">
        <f>IFERROR(VLOOKUP(TEXT(A56,"0000"),'W11'!$A$1:$E$500,4,FALSE)/AP56*100,"")</f>
        <v>100</v>
      </c>
      <c r="AM56" s="97">
        <f>IFERROR(VLOOKUP(TEXT(A56,"0000"),'W11'!$A$1:$E$500,4,FALSE),"")</f>
        <v>56</v>
      </c>
      <c r="AN56" s="99">
        <f t="shared" si="12"/>
        <v>100</v>
      </c>
      <c r="AO56" s="97">
        <f t="shared" si="13"/>
        <v>56</v>
      </c>
      <c r="AP56" s="99">
        <f>IFERROR(VLOOKUP(TEXT(A56,"0000"),'W11'!$A$1:$E$500,5,FALSE),"")</f>
        <v>56</v>
      </c>
      <c r="AQ56" s="97">
        <f>IFERROR(VLOOKUP(ROUND(AL56,0),'Criteria Table'!$A$2:$I$102,4,FALSE),0)</f>
        <v>0</v>
      </c>
      <c r="AR56" s="128"/>
      <c r="AS56" s="95"/>
      <c r="AT56" s="95"/>
      <c r="AU56" s="100">
        <f>IFERROR(VLOOKUP(TEXT(A56,"0000"),'Sci11'!$A$3:$N$492,4,FALSE)/VLOOKUP(TEXT(A56,"0000"),'Sci11'!$A$3:$N$492,14,FALSE)*100,"")</f>
        <v>12.244897959183673</v>
      </c>
      <c r="AV56" s="101">
        <f>SUM(VLOOKUP(TEXT(A56,"0000"),'Sci11'!$A$3:$N$492,5,FALSE),VLOOKUP(TEXT(A56,"0000"),'Sci11'!$A$3:$N$492,6,FALSE))/VLOOKUP(TEXT(A56,"0000"),'Sci11'!$A$3:$N$492,14,FALSE)*100</f>
        <v>0</v>
      </c>
      <c r="AW56" s="100">
        <f t="shared" si="62"/>
        <v>18.404897959183671</v>
      </c>
      <c r="AX56" s="101">
        <f>IFERROR(AW56/100*VLOOKUP(TEXT(A56,"0000"),'Sci11'!$A$3:$N$492,14,FALSE),"")</f>
        <v>9.0183999999999997</v>
      </c>
      <c r="AY56" s="100">
        <f t="shared" si="63"/>
        <v>2.64</v>
      </c>
      <c r="AZ56" s="101">
        <f>IFERROR(AY56/100*VLOOKUP(TEXT(A56,"0000"),'Sci11'!$A$3:$N$492,14,FALSE),"")</f>
        <v>1.2936000000000001</v>
      </c>
      <c r="BA56" s="100">
        <f t="shared" si="14"/>
        <v>12</v>
      </c>
      <c r="BB56" s="101">
        <f>IFERROR(VLOOKUP(BA56,'Criteria Table'!$A$2:$I$102,2,FALSE),"")</f>
        <v>8.8000000000000007</v>
      </c>
      <c r="BC56" s="101">
        <f t="shared" si="15"/>
        <v>20.8</v>
      </c>
      <c r="BD56" s="82">
        <f>IFERROR(VLOOKUP(A56,ATTx11!$A$2:$N$500,4,FALSE),"")</f>
        <v>94.05</v>
      </c>
      <c r="BE56" s="95">
        <f t="shared" si="16"/>
        <v>0.5</v>
      </c>
      <c r="BF56" s="96">
        <f t="shared" si="17"/>
        <v>94.55</v>
      </c>
      <c r="BG56" s="70">
        <f>IFERROR(VLOOKUP(A56,ATTx11!$A$2:$N$500,11,FALSE),"")</f>
        <v>0</v>
      </c>
      <c r="BH56" s="95">
        <f t="shared" si="18"/>
        <v>0</v>
      </c>
      <c r="BI56" s="70">
        <f>IFERROR(VLOOKUP(A56,ATTx11!$A$2:$N$500,12,FALSE),"")</f>
        <v>45</v>
      </c>
      <c r="BJ56" s="97">
        <f t="shared" si="19"/>
        <v>40.5</v>
      </c>
      <c r="BK56" s="84">
        <f>IFERROR(VLOOKUP(A56,ATTx11!$A$2:$N$500,7,FALSE),"")</f>
        <v>0</v>
      </c>
      <c r="BL56" s="97">
        <f t="shared" si="20"/>
        <v>0</v>
      </c>
      <c r="BM56" s="84">
        <f>IFERROR(VLOOKUP(A56,ATTx11!$A$2:$N$500,8,FALSE),"")</f>
        <v>36</v>
      </c>
      <c r="BN56" s="95">
        <f t="shared" si="21"/>
        <v>32.4</v>
      </c>
      <c r="BO56" s="95"/>
      <c r="BP56" s="83">
        <f>IFERROR(VLOOKUP(TEXT($A56,"0000"),'AYP11'!$B$3379:$AU$3800,17,FALSE),"")</f>
        <v>0</v>
      </c>
      <c r="BQ56" s="75">
        <f>IFERROR(VLOOKUP(BP56,'Criteria Table'!$A$2:$I$102,2,FALSE),0)</f>
        <v>10</v>
      </c>
      <c r="BR56" s="95">
        <f t="shared" si="22"/>
        <v>10</v>
      </c>
      <c r="BS56" s="83">
        <f>IFERROR(VLOOKUP(TEXT($A56,"0000"),'AYP11'!$B$847:$AU$1268,17,FALSE),"")</f>
        <v>53</v>
      </c>
      <c r="BT56" s="75">
        <f>IFERROR(VLOOKUP(BS56,'Criteria Table'!$A$2:$I$102,2,FALSE),0)</f>
        <v>4.7</v>
      </c>
      <c r="BU56" s="95">
        <f t="shared" si="23"/>
        <v>58</v>
      </c>
      <c r="BV56" s="83">
        <f>IFERROR(VLOOKUP(TEXT($A56,"0000"),'AYP11'!$B$2113:$AU$2534,17,FALSE),"")</f>
        <v>45</v>
      </c>
      <c r="BW56" s="75">
        <f>IFERROR(VLOOKUP(BV56,'Criteria Table'!$A$2:$I$102,2,FALSE),0)</f>
        <v>5.5</v>
      </c>
      <c r="BX56" s="95">
        <f t="shared" si="24"/>
        <v>51</v>
      </c>
      <c r="BY56" s="83">
        <f>IFERROR(VLOOKUP(TEXT($A56,"0000"),'AYP11'!$B$425:$AU$846,17,FALSE),"")</f>
        <v>0</v>
      </c>
      <c r="BZ56" s="75">
        <f>IFERROR(VLOOKUP(BY56,'Criteria Table'!$A$2:$I$102,2,FALSE),0)</f>
        <v>10</v>
      </c>
      <c r="CA56" s="95">
        <f t="shared" si="25"/>
        <v>10</v>
      </c>
      <c r="CB56" s="83">
        <f>IFERROR(VLOOKUP(TEXT($A56,"0000"),'AYP11'!$B$3:$AU$424,17,FALSE),"")</f>
        <v>0</v>
      </c>
      <c r="CC56" s="95">
        <f>IFERROR(VLOOKUP(CB56,'Criteria Table'!$A$2:$I$102,2,FALSE),0)</f>
        <v>10</v>
      </c>
      <c r="CD56" s="95">
        <f t="shared" si="26"/>
        <v>10</v>
      </c>
      <c r="CE56" s="83">
        <f>IFERROR(VLOOKUP(TEXT($A56,"0000"),'AYP11'!$B$1269:$AU$1690,17,FALSE),"")</f>
        <v>50</v>
      </c>
      <c r="CF56" s="95">
        <f>IFERROR(VLOOKUP(CE56,'Criteria Table'!$A$2:$I$102,2,FALSE),0)</f>
        <v>5</v>
      </c>
      <c r="CG56" s="95">
        <f t="shared" si="27"/>
        <v>55</v>
      </c>
      <c r="CH56" s="83">
        <f>IFERROR(VLOOKUP(TEXT($A56,"0000"),'AYP11'!$B$1691:$AU$2112,17,FALSE),"")</f>
        <v>0</v>
      </c>
      <c r="CI56" s="95">
        <f>IFERROR(VLOOKUP(CH56,'Criteria Table'!$A$2:$I$102,2,FALSE),0)</f>
        <v>10</v>
      </c>
      <c r="CJ56" s="95">
        <f t="shared" si="28"/>
        <v>10</v>
      </c>
      <c r="CK56" s="83">
        <f>IFERROR(VLOOKUP(TEXT($A56,"0000"),'AYP11'!$B$2535:$AU$2956,17,FALSE),"")</f>
        <v>55</v>
      </c>
      <c r="CL56" s="95">
        <f>IFERROR(VLOOKUP(CK56,'Criteria Table'!$A$2:$I$102,2,FALSE),0)</f>
        <v>4.5</v>
      </c>
      <c r="CM56" s="95">
        <f t="shared" si="29"/>
        <v>60</v>
      </c>
      <c r="CN56" s="76">
        <f>IFERROR(VLOOKUP(TEXT($A56,"0000"),'AYP11'!$B$3379:$AU$3800,23,FALSE),"")</f>
        <v>0</v>
      </c>
      <c r="CO56" s="95">
        <f>IFERROR(VLOOKUP(CN56,'Criteria Table'!$A$2:$I$102,2,FALSE),0)</f>
        <v>10</v>
      </c>
      <c r="CP56" s="95">
        <f t="shared" si="30"/>
        <v>10</v>
      </c>
      <c r="CQ56" s="76">
        <f>IFERROR(VLOOKUP(TEXT($A56,"0000"),'AYP11'!$B$847:$AU$1268,23,FALSE),"")</f>
        <v>75</v>
      </c>
      <c r="CR56" s="95">
        <f>IFERROR(VLOOKUP(CQ56,'Criteria Table'!$A$2:$I$102,2,FALSE),0)</f>
        <v>2.5</v>
      </c>
      <c r="CS56" s="95">
        <f t="shared" si="31"/>
        <v>78</v>
      </c>
      <c r="CT56" s="76">
        <f>IFERROR(VLOOKUP(TEXT($A56,"0000"),'AYP11'!$B$2113:$AU$2534,23,FALSE),"")</f>
        <v>61</v>
      </c>
      <c r="CU56" s="95">
        <f>IFERROR(VLOOKUP(CT56,'Criteria Table'!$A$2:$I$102,2,FALSE),0)</f>
        <v>3.9000000000000004</v>
      </c>
      <c r="CV56" s="95">
        <f t="shared" si="32"/>
        <v>65</v>
      </c>
      <c r="CW56" s="76">
        <f>IFERROR(VLOOKUP(TEXT($A56,"0000"),'AYP11'!$B$425:$AU$846,23,FALSE),"")</f>
        <v>0</v>
      </c>
      <c r="CX56" s="95">
        <f>IFERROR(VLOOKUP(CW56,'Criteria Table'!$A$2:$I$102,2,FALSE),0)</f>
        <v>10</v>
      </c>
      <c r="CY56" s="95">
        <f t="shared" si="33"/>
        <v>10</v>
      </c>
      <c r="CZ56" s="76">
        <f>IFERROR(VLOOKUP(TEXT($A56,"0000"),'AYP11'!$B$3:$AU$424,23,FALSE),"")</f>
        <v>0</v>
      </c>
      <c r="DA56" s="95">
        <f>IFERROR(VLOOKUP(CZ56,'Criteria Table'!$A$2:$I$102,2,FALSE),0)</f>
        <v>10</v>
      </c>
      <c r="DB56" s="95">
        <f t="shared" si="34"/>
        <v>10</v>
      </c>
      <c r="DC56" s="76">
        <f>IFERROR(VLOOKUP(TEXT($A56,"0000"),'AYP11'!$B$1269:$AU$1690,23,FALSE),"")</f>
        <v>70</v>
      </c>
      <c r="DD56" s="95">
        <f>IFERROR(VLOOKUP(DC56,'Criteria Table'!$A$2:$I$102,2,FALSE),0)</f>
        <v>3</v>
      </c>
      <c r="DE56" s="95">
        <f t="shared" si="35"/>
        <v>73</v>
      </c>
      <c r="DF56" s="76">
        <f>IFERROR(VLOOKUP(TEXT($A56,"0000"),'AYP11'!$B$1691:$AU$2112,23,FALSE),"")</f>
        <v>0</v>
      </c>
      <c r="DG56" s="95">
        <f>IFERROR(VLOOKUP(DF56,'Criteria Table'!$A$2:$I$102,2,FALSE),0)</f>
        <v>10</v>
      </c>
      <c r="DH56" s="95">
        <f t="shared" si="36"/>
        <v>10</v>
      </c>
      <c r="DI56" s="76">
        <f>IFERROR(VLOOKUP(TEXT($A56,"0000"),'AYP11'!$B$2535:$AU$2956,23,FALSE),"")</f>
        <v>74</v>
      </c>
      <c r="DJ56" s="95">
        <f>IFERROR(VLOOKUP(DI56,'Criteria Table'!$A$2:$I$102,2,FALSE),0)</f>
        <v>2.6</v>
      </c>
      <c r="DK56" s="95">
        <f t="shared" si="37"/>
        <v>77</v>
      </c>
      <c r="DL56" s="91">
        <f>IFERROR(VLOOKUP(TEXT($A56,"0000"),'AYP11'!$B$3379:$AU$3800,11,FALSE),"")</f>
        <v>0</v>
      </c>
      <c r="DM56" s="95">
        <f t="shared" si="38"/>
        <v>1</v>
      </c>
      <c r="DN56" s="95" t="str">
        <f t="shared" si="39"/>
        <v/>
      </c>
      <c r="DO56" s="91">
        <f>IFERROR(VLOOKUP(TEXT($A56,"0000"),'AYP11'!$B$847:$AU$1268,11,FALSE),"")</f>
        <v>0</v>
      </c>
      <c r="DP56" s="95">
        <f t="shared" si="40"/>
        <v>1</v>
      </c>
      <c r="DQ56" s="95" t="str">
        <f t="shared" si="41"/>
        <v/>
      </c>
      <c r="DR56" s="91">
        <f>IFERROR(VLOOKUP(TEXT($A56,"0000"),'AYP11'!$B$2113:$AU$2534,11,FALSE),"")</f>
        <v>0</v>
      </c>
      <c r="DS56" s="95">
        <f t="shared" si="42"/>
        <v>1</v>
      </c>
      <c r="DT56" s="95" t="str">
        <f t="shared" si="43"/>
        <v/>
      </c>
      <c r="DU56" s="91">
        <f>IFERROR(VLOOKUP(TEXT($A56,"0000"),'AYP11'!$B$425:$AU$846,11,FALSE),"")</f>
        <v>0</v>
      </c>
      <c r="DV56" s="95">
        <f t="shared" si="44"/>
        <v>1</v>
      </c>
      <c r="DW56" s="95" t="str">
        <f t="shared" si="45"/>
        <v/>
      </c>
      <c r="DX56" s="91">
        <f>IFERROR(VLOOKUP(TEXT($A56,"0000"),'AYP11'!$B$3:$AU$424,11,FALSE),"")</f>
        <v>0</v>
      </c>
      <c r="DY56" s="95">
        <f t="shared" si="46"/>
        <v>1</v>
      </c>
      <c r="DZ56" s="95" t="str">
        <f t="shared" si="47"/>
        <v/>
      </c>
      <c r="EA56" s="91">
        <f>IFERROR(VLOOKUP(TEXT($A56,"0000"),'AYP11'!$B$1269:$AU$1690,11,FALSE),"")</f>
        <v>0</v>
      </c>
      <c r="EB56" s="95">
        <f t="shared" si="48"/>
        <v>1</v>
      </c>
      <c r="EC56" s="95" t="str">
        <f t="shared" si="49"/>
        <v/>
      </c>
      <c r="ED56" s="91">
        <f>IFERROR(VLOOKUP(TEXT($A56,"0000"),'AYP11'!$B$1691:$AU$2112,11,FALSE),"")</f>
        <v>0</v>
      </c>
      <c r="EE56" s="95">
        <f t="shared" si="50"/>
        <v>1</v>
      </c>
      <c r="EF56" s="95" t="str">
        <f t="shared" si="51"/>
        <v/>
      </c>
      <c r="EG56" s="91">
        <f>IFERROR(VLOOKUP(TEXT($A56,"0000"),'AYP11'!$B$2535:$AU$2956,11,FALSE),"")</f>
        <v>0</v>
      </c>
      <c r="EH56" s="95">
        <f t="shared" si="52"/>
        <v>1</v>
      </c>
      <c r="EI56" s="95" t="str">
        <f t="shared" si="53"/>
        <v/>
      </c>
      <c r="EP56" s="34">
        <v>49</v>
      </c>
      <c r="EQ56" s="102" t="s">
        <v>2027</v>
      </c>
    </row>
    <row r="57" spans="1:147" x14ac:dyDescent="0.25">
      <c r="A57" s="248">
        <v>801</v>
      </c>
      <c r="B57" s="291">
        <f t="shared" si="0"/>
        <v>30.818965517241381</v>
      </c>
      <c r="C57" s="50">
        <f>IFERROR(VLOOKUP(TEXT($A57,"0000"),'R-M11'!$A$2:$AA$500,4,FALSE),0)</f>
        <v>143</v>
      </c>
      <c r="D57" s="291">
        <f t="shared" si="1"/>
        <v>14.870689655172415</v>
      </c>
      <c r="E57" s="98">
        <f>IFERROR(SUM(VLOOKUP(TEXT($A57,"0000"),'R-M11'!$A$2:$AA$500,5,FALSE),VLOOKUP(TEXT($A57,"0000"),'R-M11'!$A$2:$AA$500,6,FALSE)),0)</f>
        <v>69</v>
      </c>
      <c r="F57" s="58">
        <f>IFERROR(VLOOKUP(TEXT($A57,"0000"),'R-M11'!$A$2:$AA$500,14,FALSE),0)</f>
        <v>464</v>
      </c>
      <c r="G57" s="230">
        <f t="shared" si="54"/>
        <v>34.598965517241382</v>
      </c>
      <c r="H57" s="97">
        <f t="shared" si="2"/>
        <v>160.53920000000002</v>
      </c>
      <c r="I57" s="230">
        <f t="shared" si="55"/>
        <v>16.490689655172414</v>
      </c>
      <c r="J57" s="97">
        <f t="shared" si="3"/>
        <v>76.516800000000003</v>
      </c>
      <c r="K57" s="230">
        <f t="shared" si="4"/>
        <v>46</v>
      </c>
      <c r="L57" s="121">
        <f>IFERROR(VLOOKUP(K57,'Criteria Table'!$A$2:$I$102,2,FALSE),"")</f>
        <v>5.4</v>
      </c>
      <c r="M57" s="230">
        <f t="shared" si="5"/>
        <v>51.089655172413799</v>
      </c>
      <c r="N57" s="286">
        <f t="shared" si="6"/>
        <v>26.839826839826841</v>
      </c>
      <c r="O57" s="50">
        <f>IFERROR(VLOOKUP(TEXT($A57,"0000"),'R-M11'!$A$2:$AA$500,17,FALSE),"")</f>
        <v>124</v>
      </c>
      <c r="P57" s="286">
        <f t="shared" si="7"/>
        <v>24.242424242424242</v>
      </c>
      <c r="Q57" s="98">
        <f>IFERROR(SUM(VLOOKUP(TEXT($A57,"0000"),'R-M11'!$A$2:$AA$500,18,FALSE),VLOOKUP(TEXT($A57,"0000"),'R-M11'!$A$2:$AA$500,19,FALSE)),0)</f>
        <v>112</v>
      </c>
      <c r="R57" s="69">
        <f>IFERROR(VLOOKUP(TEXT($A57,"0000"),'R-M11'!$A$2:$AA$500,27,FALSE),0)</f>
        <v>462</v>
      </c>
      <c r="S57" s="121">
        <f t="shared" si="56"/>
        <v>30.269826839826841</v>
      </c>
      <c r="T57" s="70">
        <f t="shared" si="8"/>
        <v>139.8466</v>
      </c>
      <c r="U57" s="121">
        <f t="shared" si="57"/>
        <v>25.712424242424241</v>
      </c>
      <c r="V57" s="70">
        <f t="shared" si="9"/>
        <v>118.7914</v>
      </c>
      <c r="W57" s="121">
        <f t="shared" si="10"/>
        <v>51</v>
      </c>
      <c r="X57" s="124">
        <f>IFERROR(VLOOKUP(W57,'Criteria Table'!$A$2:$I$102,2,FALSE),"")</f>
        <v>4.9000000000000004</v>
      </c>
      <c r="Y57" s="121">
        <f t="shared" si="11"/>
        <v>55.982251082251082</v>
      </c>
      <c r="Z57" s="92">
        <f>IFERROR(IF(VLOOKUP(A57,'SG11'!$A$3:$AI$500,18,FALSE)="","NA",VLOOKUP(A57,'SG11'!$A$3:$AI$500,18,FALSE)),"")</f>
        <v>62</v>
      </c>
      <c r="AA57" s="75">
        <f>IFERROR(VLOOKUP(Z57,'Criteria Table'!$A$2:$I$102,6,FALSE),"NA")</f>
        <v>5</v>
      </c>
      <c r="AB57" s="95">
        <f t="shared" si="58"/>
        <v>67</v>
      </c>
      <c r="AC57" s="84">
        <f>IFERROR(IF(VLOOKUP(A57,'SG11'!$A$3:$AI$500,19,FALSE)="","NA",VLOOKUP(A57,'SG11'!$A$3:$AI$500,19,FALSE)),"")</f>
        <v>51</v>
      </c>
      <c r="AD57" s="75">
        <f>IFERROR(VLOOKUP(AC57,'Criteria Table'!$A$2:$I$102,6,FALSE),"NA")</f>
        <v>10</v>
      </c>
      <c r="AE57" s="95">
        <f t="shared" si="59"/>
        <v>61</v>
      </c>
      <c r="AF57" s="92">
        <f>IFERROR(IF(VLOOKUP(A57,'SG11'!$A$3:$AI$500,20,FALSE)="","NA",VLOOKUP(A57,'SG11'!$A$3:$AI$500,20,FALSE)),"")</f>
        <v>59</v>
      </c>
      <c r="AG57" s="75">
        <f>IFERROR(VLOOKUP(AF57,'Criteria Table'!$A$2:$I$102,6,FALSE),"NA")</f>
        <v>10</v>
      </c>
      <c r="AH57" s="95">
        <f t="shared" si="60"/>
        <v>69</v>
      </c>
      <c r="AI57" s="84">
        <f>IFERROR(IF(VLOOKUP(A57,'SG11'!$A$3:$AI$500,21,FALSE)="","NA",VLOOKUP(A57,'SG11'!$A$3:$AI$500,21,FALSE)),"")</f>
        <v>61</v>
      </c>
      <c r="AJ57" s="75">
        <f>IFERROR(VLOOKUP(AI57,'Criteria Table'!$A$2:$I$102,6,FALSE),"NA")</f>
        <v>5</v>
      </c>
      <c r="AK57" s="95">
        <f t="shared" si="61"/>
        <v>66</v>
      </c>
      <c r="AL57" s="99">
        <f>IFERROR(VLOOKUP(TEXT(A57,"0000"),'W11'!$A$1:$E$500,4,FALSE)/AP57*100,"")</f>
        <v>94.814814814814824</v>
      </c>
      <c r="AM57" s="97">
        <f>IFERROR(VLOOKUP(TEXT(A57,"0000"),'W11'!$A$1:$E$500,4,FALSE),"")</f>
        <v>128</v>
      </c>
      <c r="AN57" s="99">
        <f t="shared" si="12"/>
        <v>94.814814814814824</v>
      </c>
      <c r="AO57" s="97">
        <f t="shared" si="13"/>
        <v>128</v>
      </c>
      <c r="AP57" s="99">
        <f>IFERROR(VLOOKUP(TEXT(A57,"0000"),'W11'!$A$1:$E$500,5,FALSE),"")</f>
        <v>135</v>
      </c>
      <c r="AQ57" s="97">
        <f>IFERROR(VLOOKUP(ROUND(AL57,0),'Criteria Table'!$A$2:$I$102,4,FALSE),0)</f>
        <v>0</v>
      </c>
      <c r="AR57" s="128"/>
      <c r="AS57" s="95"/>
      <c r="AT57" s="95"/>
      <c r="AU57" s="100">
        <f>IFERROR(VLOOKUP(TEXT(A57,"0000"),'Sci11'!$A$3:$N$492,4,FALSE)/VLOOKUP(TEXT(A57,"0000"),'Sci11'!$A$3:$N$492,14,FALSE)*100,"")</f>
        <v>22.807017543859647</v>
      </c>
      <c r="AV57" s="101">
        <f>SUM(VLOOKUP(TEXT(A57,"0000"),'Sci11'!$A$3:$N$492,5,FALSE),VLOOKUP(TEXT(A57,"0000"),'Sci11'!$A$3:$N$492,6,FALSE))/VLOOKUP(TEXT(A57,"0000"),'Sci11'!$A$3:$N$492,14,FALSE)*100</f>
        <v>3.5087719298245612</v>
      </c>
      <c r="AW57" s="100">
        <f t="shared" si="62"/>
        <v>27.987017543859647</v>
      </c>
      <c r="AX57" s="101">
        <f>IFERROR(AW57/100*VLOOKUP(TEXT(A57,"0000"),'Sci11'!$A$3:$N$492,14,FALSE),"")</f>
        <v>47.857799999999997</v>
      </c>
      <c r="AY57" s="100">
        <f t="shared" si="63"/>
        <v>5.7287719298245614</v>
      </c>
      <c r="AZ57" s="101">
        <f>IFERROR(AY57/100*VLOOKUP(TEXT(A57,"0000"),'Sci11'!$A$3:$N$492,14,FALSE),"")</f>
        <v>9.7962000000000007</v>
      </c>
      <c r="BA57" s="100">
        <f t="shared" si="14"/>
        <v>26</v>
      </c>
      <c r="BB57" s="101">
        <f>IFERROR(VLOOKUP(BA57,'Criteria Table'!$A$2:$I$102,2,FALSE),"")</f>
        <v>7.4</v>
      </c>
      <c r="BC57" s="101">
        <f t="shared" si="15"/>
        <v>33.4</v>
      </c>
      <c r="BD57" s="82">
        <f>IFERROR(VLOOKUP(A57,ATTx11!$A$2:$N$500,4,FALSE),"")</f>
        <v>94.98</v>
      </c>
      <c r="BE57" s="95">
        <f t="shared" si="16"/>
        <v>0.5</v>
      </c>
      <c r="BF57" s="96">
        <f t="shared" si="17"/>
        <v>95.48</v>
      </c>
      <c r="BG57" s="70">
        <f>IFERROR(VLOOKUP(A57,ATTx11!$A$2:$N$500,11,FALSE),"")</f>
        <v>0</v>
      </c>
      <c r="BH57" s="95">
        <f t="shared" si="18"/>
        <v>0</v>
      </c>
      <c r="BI57" s="70">
        <f>IFERROR(VLOOKUP(A57,ATTx11!$A$2:$N$500,12,FALSE),"")</f>
        <v>31</v>
      </c>
      <c r="BJ57" s="97">
        <f t="shared" si="19"/>
        <v>27.9</v>
      </c>
      <c r="BK57" s="84">
        <f>IFERROR(VLOOKUP(A57,ATTx11!$A$2:$N$500,7,FALSE),"")</f>
        <v>0</v>
      </c>
      <c r="BL57" s="97">
        <f t="shared" si="20"/>
        <v>0</v>
      </c>
      <c r="BM57" s="84">
        <f>IFERROR(VLOOKUP(A57,ATTx11!$A$2:$N$500,8,FALSE),"")</f>
        <v>29</v>
      </c>
      <c r="BN57" s="95">
        <f t="shared" si="21"/>
        <v>26.1</v>
      </c>
      <c r="BO57" s="95"/>
      <c r="BP57" s="83">
        <f>IFERROR(VLOOKUP(TEXT($A57,"0000"),'AYP11'!$B$3379:$AU$3800,17,FALSE),"")</f>
        <v>0</v>
      </c>
      <c r="BQ57" s="75">
        <f>IFERROR(VLOOKUP(BP57,'Criteria Table'!$A$2:$I$102,2,FALSE),0)</f>
        <v>10</v>
      </c>
      <c r="BR57" s="95">
        <f t="shared" si="22"/>
        <v>10</v>
      </c>
      <c r="BS57" s="83">
        <f>IFERROR(VLOOKUP(TEXT($A57,"0000"),'AYP11'!$B$847:$AU$1268,17,FALSE),"")</f>
        <v>0</v>
      </c>
      <c r="BT57" s="75">
        <f>IFERROR(VLOOKUP(BS57,'Criteria Table'!$A$2:$I$102,2,FALSE),0)</f>
        <v>10</v>
      </c>
      <c r="BU57" s="95">
        <f t="shared" si="23"/>
        <v>10</v>
      </c>
      <c r="BV57" s="83">
        <f>IFERROR(VLOOKUP(TEXT($A57,"0000"),'AYP11'!$B$2113:$AU$2534,17,FALSE),"")</f>
        <v>49</v>
      </c>
      <c r="BW57" s="75">
        <f>IFERROR(VLOOKUP(BV57,'Criteria Table'!$A$2:$I$102,2,FALSE),0)</f>
        <v>5.1000000000000005</v>
      </c>
      <c r="BX57" s="95">
        <f t="shared" si="24"/>
        <v>54</v>
      </c>
      <c r="BY57" s="83">
        <f>IFERROR(VLOOKUP(TEXT($A57,"0000"),'AYP11'!$B$425:$AU$846,17,FALSE),"")</f>
        <v>0</v>
      </c>
      <c r="BZ57" s="75">
        <f>IFERROR(VLOOKUP(BY57,'Criteria Table'!$A$2:$I$102,2,FALSE),0)</f>
        <v>10</v>
      </c>
      <c r="CA57" s="95">
        <f t="shared" si="25"/>
        <v>10</v>
      </c>
      <c r="CB57" s="83">
        <f>IFERROR(VLOOKUP(TEXT($A57,"0000"),'AYP11'!$B$3:$AU$424,17,FALSE),"")</f>
        <v>0</v>
      </c>
      <c r="CC57" s="95">
        <f>IFERROR(VLOOKUP(CB57,'Criteria Table'!$A$2:$I$102,2,FALSE),0)</f>
        <v>10</v>
      </c>
      <c r="CD57" s="95">
        <f t="shared" si="26"/>
        <v>10</v>
      </c>
      <c r="CE57" s="83">
        <f>IFERROR(VLOOKUP(TEXT($A57,"0000"),'AYP11'!$B$1269:$AU$1690,17,FALSE),"")</f>
        <v>49</v>
      </c>
      <c r="CF57" s="95">
        <f>IFERROR(VLOOKUP(CE57,'Criteria Table'!$A$2:$I$102,2,FALSE),0)</f>
        <v>5.1000000000000005</v>
      </c>
      <c r="CG57" s="95">
        <f t="shared" si="27"/>
        <v>54</v>
      </c>
      <c r="CH57" s="83">
        <f>IFERROR(VLOOKUP(TEXT($A57,"0000"),'AYP11'!$B$1691:$AU$2112,17,FALSE),"")</f>
        <v>37</v>
      </c>
      <c r="CI57" s="95">
        <f>IFERROR(VLOOKUP(CH57,'Criteria Table'!$A$2:$I$102,2,FALSE),0)</f>
        <v>6.3000000000000007</v>
      </c>
      <c r="CJ57" s="95">
        <f t="shared" si="28"/>
        <v>43</v>
      </c>
      <c r="CK57" s="83">
        <f>IFERROR(VLOOKUP(TEXT($A57,"0000"),'AYP11'!$B$2535:$AU$2956,17,FALSE),"")</f>
        <v>0</v>
      </c>
      <c r="CL57" s="95">
        <f>IFERROR(VLOOKUP(CK57,'Criteria Table'!$A$2:$I$102,2,FALSE),0)</f>
        <v>10</v>
      </c>
      <c r="CM57" s="95">
        <f t="shared" si="29"/>
        <v>10</v>
      </c>
      <c r="CN57" s="76">
        <f>IFERROR(VLOOKUP(TEXT($A57,"0000"),'AYP11'!$B$3379:$AU$3800,23,FALSE),"")</f>
        <v>0</v>
      </c>
      <c r="CO57" s="95">
        <f>IFERROR(VLOOKUP(CN57,'Criteria Table'!$A$2:$I$102,2,FALSE),0)</f>
        <v>10</v>
      </c>
      <c r="CP57" s="95">
        <f t="shared" si="30"/>
        <v>10</v>
      </c>
      <c r="CQ57" s="76">
        <f>IFERROR(VLOOKUP(TEXT($A57,"0000"),'AYP11'!$B$847:$AU$1268,23,FALSE),"")</f>
        <v>0</v>
      </c>
      <c r="CR57" s="95">
        <f>IFERROR(VLOOKUP(CQ57,'Criteria Table'!$A$2:$I$102,2,FALSE),0)</f>
        <v>10</v>
      </c>
      <c r="CS57" s="95">
        <f t="shared" si="31"/>
        <v>10</v>
      </c>
      <c r="CT57" s="76">
        <f>IFERROR(VLOOKUP(TEXT($A57,"0000"),'AYP11'!$B$2113:$AU$2534,23,FALSE),"")</f>
        <v>53</v>
      </c>
      <c r="CU57" s="95">
        <f>IFERROR(VLOOKUP(CT57,'Criteria Table'!$A$2:$I$102,2,FALSE),0)</f>
        <v>4.7</v>
      </c>
      <c r="CV57" s="95">
        <f t="shared" si="32"/>
        <v>58</v>
      </c>
      <c r="CW57" s="76">
        <f>IFERROR(VLOOKUP(TEXT($A57,"0000"),'AYP11'!$B$425:$AU$846,23,FALSE),"")</f>
        <v>0</v>
      </c>
      <c r="CX57" s="95">
        <f>IFERROR(VLOOKUP(CW57,'Criteria Table'!$A$2:$I$102,2,FALSE),0)</f>
        <v>10</v>
      </c>
      <c r="CY57" s="95">
        <f t="shared" si="33"/>
        <v>10</v>
      </c>
      <c r="CZ57" s="76">
        <f>IFERROR(VLOOKUP(TEXT($A57,"0000"),'AYP11'!$B$3:$AU$424,23,FALSE),"")</f>
        <v>0</v>
      </c>
      <c r="DA57" s="95">
        <f>IFERROR(VLOOKUP(CZ57,'Criteria Table'!$A$2:$I$102,2,FALSE),0)</f>
        <v>10</v>
      </c>
      <c r="DB57" s="95">
        <f t="shared" si="34"/>
        <v>10</v>
      </c>
      <c r="DC57" s="76">
        <f>IFERROR(VLOOKUP(TEXT($A57,"0000"),'AYP11'!$B$1269:$AU$1690,23,FALSE),"")</f>
        <v>53</v>
      </c>
      <c r="DD57" s="95">
        <f>IFERROR(VLOOKUP(DC57,'Criteria Table'!$A$2:$I$102,2,FALSE),0)</f>
        <v>4.7</v>
      </c>
      <c r="DE57" s="95">
        <f t="shared" si="35"/>
        <v>58</v>
      </c>
      <c r="DF57" s="76">
        <f>IFERROR(VLOOKUP(TEXT($A57,"0000"),'AYP11'!$B$1691:$AU$2112,23,FALSE),"")</f>
        <v>51</v>
      </c>
      <c r="DG57" s="95">
        <f>IFERROR(VLOOKUP(DF57,'Criteria Table'!$A$2:$I$102,2,FALSE),0)</f>
        <v>4.9000000000000004</v>
      </c>
      <c r="DH57" s="95">
        <f t="shared" si="36"/>
        <v>56</v>
      </c>
      <c r="DI57" s="76">
        <f>IFERROR(VLOOKUP(TEXT($A57,"0000"),'AYP11'!$B$2535:$AU$2956,23,FALSE),"")</f>
        <v>0</v>
      </c>
      <c r="DJ57" s="95">
        <f>IFERROR(VLOOKUP(DI57,'Criteria Table'!$A$2:$I$102,2,FALSE),0)</f>
        <v>10</v>
      </c>
      <c r="DK57" s="95">
        <f t="shared" si="37"/>
        <v>10</v>
      </c>
      <c r="DL57" s="91">
        <f>IFERROR(VLOOKUP(TEXT($A57,"0000"),'AYP11'!$B$3379:$AU$3800,11,FALSE),"")</f>
        <v>0</v>
      </c>
      <c r="DM57" s="95">
        <f t="shared" si="38"/>
        <v>1</v>
      </c>
      <c r="DN57" s="95" t="str">
        <f t="shared" si="39"/>
        <v/>
      </c>
      <c r="DO57" s="91">
        <f>IFERROR(VLOOKUP(TEXT($A57,"0000"),'AYP11'!$B$847:$AU$1268,11,FALSE),"")</f>
        <v>0</v>
      </c>
      <c r="DP57" s="95">
        <f t="shared" si="40"/>
        <v>1</v>
      </c>
      <c r="DQ57" s="95" t="str">
        <f t="shared" si="41"/>
        <v/>
      </c>
      <c r="DR57" s="91">
        <f>IFERROR(VLOOKUP(TEXT($A57,"0000"),'AYP11'!$B$2113:$AU$2534,11,FALSE),"")</f>
        <v>92</v>
      </c>
      <c r="DS57" s="95">
        <f t="shared" si="42"/>
        <v>0</v>
      </c>
      <c r="DT57" s="95">
        <f t="shared" si="43"/>
        <v>92</v>
      </c>
      <c r="DU57" s="91">
        <f>IFERROR(VLOOKUP(TEXT($A57,"0000"),'AYP11'!$B$425:$AU$846,11,FALSE),"")</f>
        <v>0</v>
      </c>
      <c r="DV57" s="95">
        <f t="shared" si="44"/>
        <v>1</v>
      </c>
      <c r="DW57" s="95" t="str">
        <f t="shared" si="45"/>
        <v/>
      </c>
      <c r="DX57" s="91">
        <f>IFERROR(VLOOKUP(TEXT($A57,"0000"),'AYP11'!$B$3:$AU$424,11,FALSE),"")</f>
        <v>0</v>
      </c>
      <c r="DY57" s="95">
        <f t="shared" si="46"/>
        <v>1</v>
      </c>
      <c r="DZ57" s="95" t="str">
        <f t="shared" si="47"/>
        <v/>
      </c>
      <c r="EA57" s="91">
        <f>IFERROR(VLOOKUP(TEXT($A57,"0000"),'AYP11'!$B$1269:$AU$1690,11,FALSE),"")</f>
        <v>92</v>
      </c>
      <c r="EB57" s="95">
        <f t="shared" si="48"/>
        <v>0</v>
      </c>
      <c r="EC57" s="95">
        <f t="shared" si="49"/>
        <v>92</v>
      </c>
      <c r="ED57" s="91">
        <f>IFERROR(VLOOKUP(TEXT($A57,"0000"),'AYP11'!$B$1691:$AU$2112,11,FALSE),"")</f>
        <v>84</v>
      </c>
      <c r="EE57" s="95">
        <f t="shared" si="50"/>
        <v>1</v>
      </c>
      <c r="EF57" s="95">
        <f t="shared" si="51"/>
        <v>85</v>
      </c>
      <c r="EG57" s="91">
        <f>IFERROR(VLOOKUP(TEXT($A57,"0000"),'AYP11'!$B$2535:$AU$2956,11,FALSE),"")</f>
        <v>0</v>
      </c>
      <c r="EH57" s="95">
        <f t="shared" si="52"/>
        <v>1</v>
      </c>
      <c r="EI57" s="95" t="str">
        <f t="shared" si="53"/>
        <v/>
      </c>
    </row>
    <row r="58" spans="1:147" x14ac:dyDescent="0.25">
      <c r="A58" s="248">
        <v>831</v>
      </c>
      <c r="B58" s="291">
        <f t="shared" si="0"/>
        <v>34.5</v>
      </c>
      <c r="C58" s="50">
        <f>IFERROR(VLOOKUP(TEXT($A58,"0000"),'R-M11'!$A$2:$AA$500,4,FALSE),0)</f>
        <v>138</v>
      </c>
      <c r="D58" s="291">
        <f t="shared" si="1"/>
        <v>42.75</v>
      </c>
      <c r="E58" s="98">
        <f>IFERROR(SUM(VLOOKUP(TEXT($A58,"0000"),'R-M11'!$A$2:$AA$500,5,FALSE),VLOOKUP(TEXT($A58,"0000"),'R-M11'!$A$2:$AA$500,6,FALSE)),0)</f>
        <v>171</v>
      </c>
      <c r="F58" s="58">
        <f>IFERROR(VLOOKUP(TEXT($A58,"0000"),'R-M11'!$A$2:$AA$500,14,FALSE),0)</f>
        <v>400</v>
      </c>
      <c r="G58" s="230">
        <f t="shared" si="54"/>
        <v>36.11</v>
      </c>
      <c r="H58" s="97">
        <f t="shared" si="2"/>
        <v>144.44</v>
      </c>
      <c r="I58" s="230">
        <f t="shared" si="55"/>
        <v>43.44</v>
      </c>
      <c r="J58" s="97">
        <f t="shared" si="3"/>
        <v>173.76</v>
      </c>
      <c r="K58" s="230">
        <f t="shared" si="4"/>
        <v>77</v>
      </c>
      <c r="L58" s="121">
        <f>IFERROR(VLOOKUP(K58,'Criteria Table'!$A$2:$I$102,2,FALSE),"")</f>
        <v>2.3000000000000003</v>
      </c>
      <c r="M58" s="230">
        <f t="shared" si="5"/>
        <v>79.55</v>
      </c>
      <c r="N58" s="286">
        <f t="shared" si="6"/>
        <v>27.680798004987533</v>
      </c>
      <c r="O58" s="50">
        <f>IFERROR(VLOOKUP(TEXT($A58,"0000"),'R-M11'!$A$2:$AA$500,17,FALSE),"")</f>
        <v>111</v>
      </c>
      <c r="P58" s="286">
        <f t="shared" si="7"/>
        <v>49.376558603491269</v>
      </c>
      <c r="Q58" s="98">
        <f>IFERROR(SUM(VLOOKUP(TEXT($A58,"0000"),'R-M11'!$A$2:$AA$500,18,FALSE),VLOOKUP(TEXT($A58,"0000"),'R-M11'!$A$2:$AA$500,19,FALSE)),0)</f>
        <v>198</v>
      </c>
      <c r="R58" s="69">
        <f>IFERROR(VLOOKUP(TEXT($A58,"0000"),'R-M11'!$A$2:$AA$500,27,FALSE),0)</f>
        <v>401</v>
      </c>
      <c r="S58" s="121">
        <f t="shared" si="56"/>
        <v>29.290798004987533</v>
      </c>
      <c r="T58" s="70">
        <f t="shared" si="8"/>
        <v>117.45610000000001</v>
      </c>
      <c r="U58" s="121">
        <f t="shared" si="57"/>
        <v>50.066558603491266</v>
      </c>
      <c r="V58" s="70">
        <f t="shared" si="9"/>
        <v>200.76689999999996</v>
      </c>
      <c r="W58" s="121">
        <f t="shared" si="10"/>
        <v>77</v>
      </c>
      <c r="X58" s="124">
        <f>IFERROR(VLOOKUP(W58,'Criteria Table'!$A$2:$I$102,2,FALSE),"")</f>
        <v>2.3000000000000003</v>
      </c>
      <c r="Y58" s="121">
        <f t="shared" si="11"/>
        <v>79.357356608478796</v>
      </c>
      <c r="Z58" s="92">
        <f>IFERROR(IF(VLOOKUP(A58,'SG11'!$A$3:$AI$500,18,FALSE)="","NA",VLOOKUP(A58,'SG11'!$A$3:$AI$500,18,FALSE)),"")</f>
        <v>69</v>
      </c>
      <c r="AA58" s="75">
        <f>IFERROR(VLOOKUP(Z58,'Criteria Table'!$A$2:$I$102,6,FALSE),"NA")</f>
        <v>5</v>
      </c>
      <c r="AB58" s="95">
        <f t="shared" si="58"/>
        <v>74</v>
      </c>
      <c r="AC58" s="84">
        <f>IFERROR(IF(VLOOKUP(A58,'SG11'!$A$3:$AI$500,19,FALSE)="","NA",VLOOKUP(A58,'SG11'!$A$3:$AI$500,19,FALSE)),"")</f>
        <v>61</v>
      </c>
      <c r="AD58" s="75">
        <f>IFERROR(VLOOKUP(AC58,'Criteria Table'!$A$2:$I$102,6,FALSE),"NA")</f>
        <v>5</v>
      </c>
      <c r="AE58" s="95">
        <f t="shared" si="59"/>
        <v>66</v>
      </c>
      <c r="AF58" s="92">
        <f>IFERROR(IF(VLOOKUP(A58,'SG11'!$A$3:$AI$500,20,FALSE)="","NA",VLOOKUP(A58,'SG11'!$A$3:$AI$500,20,FALSE)),"")</f>
        <v>66</v>
      </c>
      <c r="AG58" s="75">
        <f>IFERROR(VLOOKUP(AF58,'Criteria Table'!$A$2:$I$102,6,FALSE),"NA")</f>
        <v>5</v>
      </c>
      <c r="AH58" s="95">
        <f t="shared" si="60"/>
        <v>71</v>
      </c>
      <c r="AI58" s="84">
        <f>IFERROR(IF(VLOOKUP(A58,'SG11'!$A$3:$AI$500,21,FALSE)="","NA",VLOOKUP(A58,'SG11'!$A$3:$AI$500,21,FALSE)),"")</f>
        <v>57</v>
      </c>
      <c r="AJ58" s="75">
        <f>IFERROR(VLOOKUP(AI58,'Criteria Table'!$A$2:$I$102,6,FALSE),"NA")</f>
        <v>10</v>
      </c>
      <c r="AK58" s="95">
        <f t="shared" si="61"/>
        <v>67</v>
      </c>
      <c r="AL58" s="99">
        <f>IFERROR(VLOOKUP(TEXT(A58,"0000"),'W11'!$A$1:$E$500,4,FALSE)/AP58*100,"")</f>
        <v>98.245614035087712</v>
      </c>
      <c r="AM58" s="97">
        <f>IFERROR(VLOOKUP(TEXT(A58,"0000"),'W11'!$A$1:$E$500,4,FALSE),"")</f>
        <v>112</v>
      </c>
      <c r="AN58" s="99">
        <f t="shared" si="12"/>
        <v>98.245614035087712</v>
      </c>
      <c r="AO58" s="97">
        <f t="shared" si="13"/>
        <v>112</v>
      </c>
      <c r="AP58" s="99">
        <f>IFERROR(VLOOKUP(TEXT(A58,"0000"),'W11'!$A$1:$E$500,5,FALSE),"")</f>
        <v>114</v>
      </c>
      <c r="AQ58" s="97">
        <f>IFERROR(VLOOKUP(ROUND(AL58,0),'Criteria Table'!$A$2:$I$102,4,FALSE),0)</f>
        <v>0</v>
      </c>
      <c r="AR58" s="128"/>
      <c r="AS58" s="95"/>
      <c r="AT58" s="95"/>
      <c r="AU58" s="100">
        <f>IFERROR(VLOOKUP(TEXT(A58,"0000"),'Sci11'!$A$3:$N$492,4,FALSE)/VLOOKUP(TEXT(A58,"0000"),'Sci11'!$A$3:$N$492,14,FALSE)*100,"")</f>
        <v>31.677018633540371</v>
      </c>
      <c r="AV58" s="101">
        <f>SUM(VLOOKUP(TEXT(A58,"0000"),'Sci11'!$A$3:$N$492,5,FALSE),VLOOKUP(TEXT(A58,"0000"),'Sci11'!$A$3:$N$492,6,FALSE))/VLOOKUP(TEXT(A58,"0000"),'Sci11'!$A$3:$N$492,14,FALSE)*100</f>
        <v>18.633540372670808</v>
      </c>
      <c r="AW58" s="100">
        <f t="shared" si="62"/>
        <v>35.177018633540371</v>
      </c>
      <c r="AX58" s="101">
        <f>IFERROR(AW58/100*VLOOKUP(TEXT(A58,"0000"),'Sci11'!$A$3:$N$492,14,FALSE),"")</f>
        <v>56.634999999999991</v>
      </c>
      <c r="AY58" s="100">
        <f t="shared" si="63"/>
        <v>20.133540372670808</v>
      </c>
      <c r="AZ58" s="101">
        <f>IFERROR(AY58/100*VLOOKUP(TEXT(A58,"0000"),'Sci11'!$A$3:$N$492,14,FALSE),"")</f>
        <v>32.414999999999999</v>
      </c>
      <c r="BA58" s="100">
        <f t="shared" si="14"/>
        <v>50</v>
      </c>
      <c r="BB58" s="101">
        <f>IFERROR(VLOOKUP(BA58,'Criteria Table'!$A$2:$I$102,2,FALSE),"")</f>
        <v>5</v>
      </c>
      <c r="BC58" s="101">
        <f t="shared" si="15"/>
        <v>55</v>
      </c>
      <c r="BD58" s="82">
        <f>IFERROR(VLOOKUP(A58,ATTx11!$A$2:$N$500,4,FALSE),"")</f>
        <v>96.19</v>
      </c>
      <c r="BE58" s="95">
        <f t="shared" si="16"/>
        <v>0.5</v>
      </c>
      <c r="BF58" s="96">
        <f t="shared" si="17"/>
        <v>96.69</v>
      </c>
      <c r="BG58" s="70">
        <f>IFERROR(VLOOKUP(A58,ATTx11!$A$2:$N$500,11,FALSE),"")</f>
        <v>11</v>
      </c>
      <c r="BH58" s="95">
        <f t="shared" si="18"/>
        <v>9.9</v>
      </c>
      <c r="BI58" s="70">
        <f>IFERROR(VLOOKUP(A58,ATTx11!$A$2:$N$500,12,FALSE),"")</f>
        <v>11</v>
      </c>
      <c r="BJ58" s="97">
        <f t="shared" si="19"/>
        <v>9.9</v>
      </c>
      <c r="BK58" s="84">
        <f>IFERROR(VLOOKUP(A58,ATTx11!$A$2:$N$500,7,FALSE),"")</f>
        <v>9</v>
      </c>
      <c r="BL58" s="97">
        <f t="shared" si="20"/>
        <v>8.1</v>
      </c>
      <c r="BM58" s="84">
        <f>IFERROR(VLOOKUP(A58,ATTx11!$A$2:$N$500,8,FALSE),"")</f>
        <v>8</v>
      </c>
      <c r="BN58" s="95">
        <f t="shared" si="21"/>
        <v>7.2</v>
      </c>
      <c r="BO58" s="95"/>
      <c r="BP58" s="83">
        <f>IFERROR(VLOOKUP(TEXT($A58,"0000"),'AYP11'!$B$3379:$AU$3800,17,FALSE),"")</f>
        <v>0</v>
      </c>
      <c r="BQ58" s="75">
        <f>IFERROR(VLOOKUP(BP58,'Criteria Table'!$A$2:$I$102,2,FALSE),0)</f>
        <v>10</v>
      </c>
      <c r="BR58" s="95">
        <f t="shared" si="22"/>
        <v>10</v>
      </c>
      <c r="BS58" s="83">
        <f>IFERROR(VLOOKUP(TEXT($A58,"0000"),'AYP11'!$B$847:$AU$1268,17,FALSE),"")</f>
        <v>0</v>
      </c>
      <c r="BT58" s="75">
        <f>IFERROR(VLOOKUP(BS58,'Criteria Table'!$A$2:$I$102,2,FALSE),0)</f>
        <v>10</v>
      </c>
      <c r="BU58" s="95">
        <f t="shared" si="23"/>
        <v>10</v>
      </c>
      <c r="BV58" s="83">
        <f>IFERROR(VLOOKUP(TEXT($A58,"0000"),'AYP11'!$B$2113:$AU$2534,17,FALSE),"")</f>
        <v>78</v>
      </c>
      <c r="BW58" s="75">
        <f>IFERROR(VLOOKUP(BV58,'Criteria Table'!$A$2:$I$102,2,FALSE),0)</f>
        <v>2.2000000000000002</v>
      </c>
      <c r="BX58" s="95">
        <f t="shared" si="24"/>
        <v>80</v>
      </c>
      <c r="BY58" s="83">
        <f>IFERROR(VLOOKUP(TEXT($A58,"0000"),'AYP11'!$B$425:$AU$846,17,FALSE),"")</f>
        <v>0</v>
      </c>
      <c r="BZ58" s="75">
        <f>IFERROR(VLOOKUP(BY58,'Criteria Table'!$A$2:$I$102,2,FALSE),0)</f>
        <v>10</v>
      </c>
      <c r="CA58" s="95">
        <f t="shared" si="25"/>
        <v>10</v>
      </c>
      <c r="CB58" s="83">
        <f>IFERROR(VLOOKUP(TEXT($A58,"0000"),'AYP11'!$B$3:$AU$424,17,FALSE),"")</f>
        <v>0</v>
      </c>
      <c r="CC58" s="95">
        <f>IFERROR(VLOOKUP(CB58,'Criteria Table'!$A$2:$I$102,2,FALSE),0)</f>
        <v>10</v>
      </c>
      <c r="CD58" s="95">
        <f t="shared" si="26"/>
        <v>10</v>
      </c>
      <c r="CE58" s="83">
        <f>IFERROR(VLOOKUP(TEXT($A58,"0000"),'AYP11'!$B$1269:$AU$1690,17,FALSE),"")</f>
        <v>76</v>
      </c>
      <c r="CF58" s="95">
        <f>IFERROR(VLOOKUP(CE58,'Criteria Table'!$A$2:$I$102,2,FALSE),0)</f>
        <v>2.4000000000000004</v>
      </c>
      <c r="CG58" s="95">
        <f t="shared" si="27"/>
        <v>78</v>
      </c>
      <c r="CH58" s="83">
        <f>IFERROR(VLOOKUP(TEXT($A58,"0000"),'AYP11'!$B$1691:$AU$2112,17,FALSE),"")</f>
        <v>73</v>
      </c>
      <c r="CI58" s="95">
        <f>IFERROR(VLOOKUP(CH58,'Criteria Table'!$A$2:$I$102,2,FALSE),0)</f>
        <v>2.7</v>
      </c>
      <c r="CJ58" s="95">
        <f t="shared" si="28"/>
        <v>76</v>
      </c>
      <c r="CK58" s="83">
        <f>IFERROR(VLOOKUP(TEXT($A58,"0000"),'AYP11'!$B$2535:$AU$2956,17,FALSE),"")</f>
        <v>43</v>
      </c>
      <c r="CL58" s="95">
        <f>IFERROR(VLOOKUP(CK58,'Criteria Table'!$A$2:$I$102,2,FALSE),0)</f>
        <v>5.7</v>
      </c>
      <c r="CM58" s="95">
        <f t="shared" si="29"/>
        <v>49</v>
      </c>
      <c r="CN58" s="76">
        <f>IFERROR(VLOOKUP(TEXT($A58,"0000"),'AYP11'!$B$3379:$AU$3800,23,FALSE),"")</f>
        <v>0</v>
      </c>
      <c r="CO58" s="95">
        <f>IFERROR(VLOOKUP(CN58,'Criteria Table'!$A$2:$I$102,2,FALSE),0)</f>
        <v>10</v>
      </c>
      <c r="CP58" s="95">
        <f t="shared" si="30"/>
        <v>10</v>
      </c>
      <c r="CQ58" s="76">
        <f>IFERROR(VLOOKUP(TEXT($A58,"0000"),'AYP11'!$B$847:$AU$1268,23,FALSE),"")</f>
        <v>0</v>
      </c>
      <c r="CR58" s="95">
        <f>IFERROR(VLOOKUP(CQ58,'Criteria Table'!$A$2:$I$102,2,FALSE),0)</f>
        <v>10</v>
      </c>
      <c r="CS58" s="95">
        <f t="shared" si="31"/>
        <v>10</v>
      </c>
      <c r="CT58" s="76">
        <f>IFERROR(VLOOKUP(TEXT($A58,"0000"),'AYP11'!$B$2113:$AU$2534,23,FALSE),"")</f>
        <v>79</v>
      </c>
      <c r="CU58" s="95">
        <f>IFERROR(VLOOKUP(CT58,'Criteria Table'!$A$2:$I$102,2,FALSE),0)</f>
        <v>2.1</v>
      </c>
      <c r="CV58" s="95">
        <f t="shared" si="32"/>
        <v>81</v>
      </c>
      <c r="CW58" s="76">
        <f>IFERROR(VLOOKUP(TEXT($A58,"0000"),'AYP11'!$B$425:$AU$846,23,FALSE),"")</f>
        <v>0</v>
      </c>
      <c r="CX58" s="95">
        <f>IFERROR(VLOOKUP(CW58,'Criteria Table'!$A$2:$I$102,2,FALSE),0)</f>
        <v>10</v>
      </c>
      <c r="CY58" s="95">
        <f t="shared" si="33"/>
        <v>10</v>
      </c>
      <c r="CZ58" s="76">
        <f>IFERROR(VLOOKUP(TEXT($A58,"0000"),'AYP11'!$B$3:$AU$424,23,FALSE),"")</f>
        <v>0</v>
      </c>
      <c r="DA58" s="95">
        <f>IFERROR(VLOOKUP(CZ58,'Criteria Table'!$A$2:$I$102,2,FALSE),0)</f>
        <v>10</v>
      </c>
      <c r="DB58" s="95">
        <f t="shared" si="34"/>
        <v>10</v>
      </c>
      <c r="DC58" s="76">
        <f>IFERROR(VLOOKUP(TEXT($A58,"0000"),'AYP11'!$B$1269:$AU$1690,23,FALSE),"")</f>
        <v>76</v>
      </c>
      <c r="DD58" s="95">
        <f>IFERROR(VLOOKUP(DC58,'Criteria Table'!$A$2:$I$102,2,FALSE),0)</f>
        <v>2.4000000000000004</v>
      </c>
      <c r="DE58" s="95">
        <f t="shared" si="35"/>
        <v>78</v>
      </c>
      <c r="DF58" s="76">
        <f>IFERROR(VLOOKUP(TEXT($A58,"0000"),'AYP11'!$B$1691:$AU$2112,23,FALSE),"")</f>
        <v>79</v>
      </c>
      <c r="DG58" s="95">
        <f>IFERROR(VLOOKUP(DF58,'Criteria Table'!$A$2:$I$102,2,FALSE),0)</f>
        <v>2.1</v>
      </c>
      <c r="DH58" s="95">
        <f t="shared" si="36"/>
        <v>81</v>
      </c>
      <c r="DI58" s="76">
        <f>IFERROR(VLOOKUP(TEXT($A58,"0000"),'AYP11'!$B$2535:$AU$2956,23,FALSE),"")</f>
        <v>59</v>
      </c>
      <c r="DJ58" s="95">
        <f>IFERROR(VLOOKUP(DI58,'Criteria Table'!$A$2:$I$102,2,FALSE),0)</f>
        <v>4.1000000000000005</v>
      </c>
      <c r="DK58" s="95">
        <f t="shared" si="37"/>
        <v>63</v>
      </c>
      <c r="DL58" s="91">
        <f>IFERROR(VLOOKUP(TEXT($A58,"0000"),'AYP11'!$B$3379:$AU$3800,11,FALSE),"")</f>
        <v>0</v>
      </c>
      <c r="DM58" s="95">
        <f t="shared" si="38"/>
        <v>1</v>
      </c>
      <c r="DN58" s="95" t="str">
        <f t="shared" si="39"/>
        <v/>
      </c>
      <c r="DO58" s="91">
        <f>IFERROR(VLOOKUP(TEXT($A58,"0000"),'AYP11'!$B$847:$AU$1268,11,FALSE),"")</f>
        <v>0</v>
      </c>
      <c r="DP58" s="95">
        <f t="shared" si="40"/>
        <v>1</v>
      </c>
      <c r="DQ58" s="95" t="str">
        <f t="shared" si="41"/>
        <v/>
      </c>
      <c r="DR58" s="91">
        <f>IFERROR(VLOOKUP(TEXT($A58,"0000"),'AYP11'!$B$2113:$AU$2534,11,FALSE),"")</f>
        <v>0</v>
      </c>
      <c r="DS58" s="95">
        <f t="shared" si="42"/>
        <v>1</v>
      </c>
      <c r="DT58" s="95" t="str">
        <f t="shared" si="43"/>
        <v/>
      </c>
      <c r="DU58" s="91">
        <f>IFERROR(VLOOKUP(TEXT($A58,"0000"),'AYP11'!$B$425:$AU$846,11,FALSE),"")</f>
        <v>0</v>
      </c>
      <c r="DV58" s="95">
        <f t="shared" si="44"/>
        <v>1</v>
      </c>
      <c r="DW58" s="95" t="str">
        <f t="shared" si="45"/>
        <v/>
      </c>
      <c r="DX58" s="91">
        <f>IFERROR(VLOOKUP(TEXT($A58,"0000"),'AYP11'!$B$3:$AU$424,11,FALSE),"")</f>
        <v>0</v>
      </c>
      <c r="DY58" s="95">
        <f t="shared" si="46"/>
        <v>1</v>
      </c>
      <c r="DZ58" s="95" t="str">
        <f t="shared" si="47"/>
        <v/>
      </c>
      <c r="EA58" s="91">
        <f>IFERROR(VLOOKUP(TEXT($A58,"0000"),'AYP11'!$B$1269:$AU$1690,11,FALSE),"")</f>
        <v>0</v>
      </c>
      <c r="EB58" s="95">
        <f t="shared" si="48"/>
        <v>1</v>
      </c>
      <c r="EC58" s="95" t="str">
        <f t="shared" si="49"/>
        <v/>
      </c>
      <c r="ED58" s="91">
        <f>IFERROR(VLOOKUP(TEXT($A58,"0000"),'AYP11'!$B$1691:$AU$2112,11,FALSE),"")</f>
        <v>0</v>
      </c>
      <c r="EE58" s="95">
        <f t="shared" si="50"/>
        <v>1</v>
      </c>
      <c r="EF58" s="95" t="str">
        <f t="shared" si="51"/>
        <v/>
      </c>
      <c r="EG58" s="91">
        <f>IFERROR(VLOOKUP(TEXT($A58,"0000"),'AYP11'!$B$2535:$AU$2956,11,FALSE),"")</f>
        <v>0</v>
      </c>
      <c r="EH58" s="95">
        <f t="shared" si="52"/>
        <v>1</v>
      </c>
      <c r="EI58" s="95" t="str">
        <f t="shared" si="53"/>
        <v/>
      </c>
      <c r="EP58" s="34">
        <v>133</v>
      </c>
      <c r="EQ58" s="102" t="s">
        <v>1339</v>
      </c>
    </row>
    <row r="59" spans="1:147" x14ac:dyDescent="0.25">
      <c r="A59" s="248">
        <v>841</v>
      </c>
      <c r="B59" s="291">
        <f t="shared" si="0"/>
        <v>27.848101265822784</v>
      </c>
      <c r="C59" s="50">
        <f>IFERROR(VLOOKUP(TEXT($A59,"0000"),'R-M11'!$A$2:$AA$500,4,FALSE),0)</f>
        <v>44</v>
      </c>
      <c r="D59" s="291">
        <f t="shared" si="1"/>
        <v>46.835443037974684</v>
      </c>
      <c r="E59" s="98">
        <f>IFERROR(SUM(VLOOKUP(TEXT($A59,"0000"),'R-M11'!$A$2:$AA$500,5,FALSE),VLOOKUP(TEXT($A59,"0000"),'R-M11'!$A$2:$AA$500,6,FALSE)),0)</f>
        <v>74</v>
      </c>
      <c r="F59" s="58">
        <f>IFERROR(VLOOKUP(TEXT($A59,"0000"),'R-M11'!$A$2:$AA$500,14,FALSE),0)</f>
        <v>158</v>
      </c>
      <c r="G59" s="230">
        <f t="shared" si="54"/>
        <v>29.598101265822784</v>
      </c>
      <c r="H59" s="97">
        <f t="shared" si="2"/>
        <v>46.765000000000001</v>
      </c>
      <c r="I59" s="230">
        <f t="shared" si="55"/>
        <v>47.585443037974684</v>
      </c>
      <c r="J59" s="97">
        <f t="shared" si="3"/>
        <v>75.185000000000002</v>
      </c>
      <c r="K59" s="230">
        <f t="shared" si="4"/>
        <v>75</v>
      </c>
      <c r="L59" s="121">
        <f>IFERROR(VLOOKUP(K59,'Criteria Table'!$A$2:$I$102,2,FALSE),"")</f>
        <v>2.5</v>
      </c>
      <c r="M59" s="230">
        <f t="shared" si="5"/>
        <v>77.183544303797476</v>
      </c>
      <c r="N59" s="286">
        <f t="shared" si="6"/>
        <v>26.282051282051285</v>
      </c>
      <c r="O59" s="50">
        <f>IFERROR(VLOOKUP(TEXT($A59,"0000"),'R-M11'!$A$2:$AA$500,17,FALSE),"")</f>
        <v>41</v>
      </c>
      <c r="P59" s="286">
        <f t="shared" si="7"/>
        <v>48.07692307692308</v>
      </c>
      <c r="Q59" s="98">
        <f>IFERROR(SUM(VLOOKUP(TEXT($A59,"0000"),'R-M11'!$A$2:$AA$500,18,FALSE),VLOOKUP(TEXT($A59,"0000"),'R-M11'!$A$2:$AA$500,19,FALSE)),0)</f>
        <v>75</v>
      </c>
      <c r="R59" s="69">
        <f>IFERROR(VLOOKUP(TEXT($A59,"0000"),'R-M11'!$A$2:$AA$500,27,FALSE),0)</f>
        <v>156</v>
      </c>
      <c r="S59" s="121">
        <f t="shared" si="56"/>
        <v>28.102051282051285</v>
      </c>
      <c r="T59" s="70">
        <f t="shared" si="8"/>
        <v>43.839199999999998</v>
      </c>
      <c r="U59" s="121">
        <f t="shared" si="57"/>
        <v>48.856923076923081</v>
      </c>
      <c r="V59" s="70">
        <f t="shared" si="9"/>
        <v>76.216800000000006</v>
      </c>
      <c r="W59" s="121">
        <f t="shared" si="10"/>
        <v>74</v>
      </c>
      <c r="X59" s="124">
        <f>IFERROR(VLOOKUP(W59,'Criteria Table'!$A$2:$I$102,2,FALSE),"")</f>
        <v>2.6</v>
      </c>
      <c r="Y59" s="121">
        <f t="shared" si="11"/>
        <v>76.958974358974359</v>
      </c>
      <c r="Z59" s="92">
        <f>IFERROR(IF(VLOOKUP(A59,'SG11'!$A$3:$AI$500,18,FALSE)="","NA",VLOOKUP(A59,'SG11'!$A$3:$AI$500,18,FALSE)),"")</f>
        <v>73</v>
      </c>
      <c r="AA59" s="75">
        <f>IFERROR(VLOOKUP(Z59,'Criteria Table'!$A$2:$I$102,6,FALSE),"NA")</f>
        <v>5</v>
      </c>
      <c r="AB59" s="95">
        <f t="shared" si="58"/>
        <v>78</v>
      </c>
      <c r="AC59" s="84">
        <f>IFERROR(IF(VLOOKUP(A59,'SG11'!$A$3:$AI$500,19,FALSE)="","NA",VLOOKUP(A59,'SG11'!$A$3:$AI$500,19,FALSE)),"")</f>
        <v>70</v>
      </c>
      <c r="AD59" s="75">
        <f>IFERROR(VLOOKUP(AC59,'Criteria Table'!$A$2:$I$102,6,FALSE),"NA")</f>
        <v>5</v>
      </c>
      <c r="AE59" s="95">
        <f t="shared" si="59"/>
        <v>75</v>
      </c>
      <c r="AF59" s="92">
        <f>IFERROR(IF(VLOOKUP(A59,'SG11'!$A$3:$AI$500,20,FALSE)="","NA",VLOOKUP(A59,'SG11'!$A$3:$AI$500,20,FALSE)),"")</f>
        <v>70</v>
      </c>
      <c r="AG59" s="75">
        <f>IFERROR(VLOOKUP(AF59,'Criteria Table'!$A$2:$I$102,6,FALSE),"NA")</f>
        <v>5</v>
      </c>
      <c r="AH59" s="95">
        <f t="shared" si="60"/>
        <v>75</v>
      </c>
      <c r="AI59" s="84">
        <f>IFERROR(IF(VLOOKUP(A59,'SG11'!$A$3:$AI$500,21,FALSE)="","NA",VLOOKUP(A59,'SG11'!$A$3:$AI$500,21,FALSE)),"")</f>
        <v>60</v>
      </c>
      <c r="AJ59" s="75">
        <f>IFERROR(VLOOKUP(AI59,'Criteria Table'!$A$2:$I$102,6,FALSE),"NA")</f>
        <v>10</v>
      </c>
      <c r="AK59" s="95">
        <f t="shared" si="61"/>
        <v>70</v>
      </c>
      <c r="AL59" s="99">
        <f>IFERROR(VLOOKUP(TEXT(A59,"0000"),'W11'!$A$1:$E$500,4,FALSE)/AP59*100,"")</f>
        <v>94.339622641509436</v>
      </c>
      <c r="AM59" s="97">
        <f>IFERROR(VLOOKUP(TEXT(A59,"0000"),'W11'!$A$1:$E$500,4,FALSE),"")</f>
        <v>50</v>
      </c>
      <c r="AN59" s="99">
        <f t="shared" si="12"/>
        <v>94.339622641509436</v>
      </c>
      <c r="AO59" s="97">
        <f t="shared" si="13"/>
        <v>50</v>
      </c>
      <c r="AP59" s="99">
        <f>IFERROR(VLOOKUP(TEXT(A59,"0000"),'W11'!$A$1:$E$500,5,FALSE),"")</f>
        <v>53</v>
      </c>
      <c r="AQ59" s="97">
        <f>IFERROR(VLOOKUP(ROUND(AL59,0),'Criteria Table'!$A$2:$I$102,4,FALSE),0)</f>
        <v>0</v>
      </c>
      <c r="AR59" s="128"/>
      <c r="AS59" s="95"/>
      <c r="AT59" s="95"/>
      <c r="AU59" s="100">
        <f>IFERROR(VLOOKUP(TEXT(A59,"0000"),'Sci11'!$A$3:$N$492,4,FALSE)/VLOOKUP(TEXT(A59,"0000"),'Sci11'!$A$3:$N$492,14,FALSE)*100,"")</f>
        <v>29.166666666666668</v>
      </c>
      <c r="AV59" s="101">
        <f>SUM(VLOOKUP(TEXT(A59,"0000"),'Sci11'!$A$3:$N$492,5,FALSE),VLOOKUP(TEXT(A59,"0000"),'Sci11'!$A$3:$N$492,6,FALSE))/VLOOKUP(TEXT(A59,"0000"),'Sci11'!$A$3:$N$492,14,FALSE)*100</f>
        <v>12.5</v>
      </c>
      <c r="AW59" s="100">
        <f t="shared" si="62"/>
        <v>33.226666666666667</v>
      </c>
      <c r="AX59" s="101">
        <f>IFERROR(AW59/100*VLOOKUP(TEXT(A59,"0000"),'Sci11'!$A$3:$N$492,14,FALSE),"")</f>
        <v>15.948799999999999</v>
      </c>
      <c r="AY59" s="100">
        <f t="shared" si="63"/>
        <v>14.24</v>
      </c>
      <c r="AZ59" s="101">
        <f>IFERROR(AY59/100*VLOOKUP(TEXT(A59,"0000"),'Sci11'!$A$3:$N$492,14,FALSE),"")</f>
        <v>6.8352000000000004</v>
      </c>
      <c r="BA59" s="100">
        <f t="shared" si="14"/>
        <v>42</v>
      </c>
      <c r="BB59" s="101">
        <f>IFERROR(VLOOKUP(BA59,'Criteria Table'!$A$2:$I$102,2,FALSE),"")</f>
        <v>5.8000000000000007</v>
      </c>
      <c r="BC59" s="101">
        <f t="shared" si="15"/>
        <v>47.8</v>
      </c>
      <c r="BD59" s="82">
        <f>IFERROR(VLOOKUP(A59,ATTx11!$A$2:$N$500,4,FALSE),"")</f>
        <v>95.44</v>
      </c>
      <c r="BE59" s="95">
        <f t="shared" si="16"/>
        <v>0.5</v>
      </c>
      <c r="BF59" s="96">
        <f t="shared" si="17"/>
        <v>95.94</v>
      </c>
      <c r="BG59" s="70">
        <f>IFERROR(VLOOKUP(A59,ATTx11!$A$2:$N$500,11,FALSE),"")</f>
        <v>0</v>
      </c>
      <c r="BH59" s="95">
        <f t="shared" si="18"/>
        <v>0</v>
      </c>
      <c r="BI59" s="70">
        <f>IFERROR(VLOOKUP(A59,ATTx11!$A$2:$N$500,12,FALSE),"")</f>
        <v>15</v>
      </c>
      <c r="BJ59" s="97">
        <f t="shared" si="19"/>
        <v>13.5</v>
      </c>
      <c r="BK59" s="84">
        <f>IFERROR(VLOOKUP(A59,ATTx11!$A$2:$N$500,7,FALSE),"")</f>
        <v>0</v>
      </c>
      <c r="BL59" s="97">
        <f t="shared" si="20"/>
        <v>0</v>
      </c>
      <c r="BM59" s="84">
        <f>IFERROR(VLOOKUP(A59,ATTx11!$A$2:$N$500,8,FALSE),"")</f>
        <v>15</v>
      </c>
      <c r="BN59" s="95">
        <f t="shared" si="21"/>
        <v>13.5</v>
      </c>
      <c r="BO59" s="95"/>
      <c r="BP59" s="83">
        <f>IFERROR(VLOOKUP(TEXT($A59,"0000"),'AYP11'!$B$3379:$AU$3800,17,FALSE),"")</f>
        <v>90</v>
      </c>
      <c r="BQ59" s="75">
        <f>IFERROR(VLOOKUP(BP59,'Criteria Table'!$A$2:$I$102,2,FALSE),0)</f>
        <v>0</v>
      </c>
      <c r="BR59" s="95">
        <f t="shared" si="22"/>
        <v>90</v>
      </c>
      <c r="BS59" s="83">
        <f>IFERROR(VLOOKUP(TEXT($A59,"0000"),'AYP11'!$B$847:$AU$1268,17,FALSE),"")</f>
        <v>61</v>
      </c>
      <c r="BT59" s="75">
        <f>IFERROR(VLOOKUP(BS59,'Criteria Table'!$A$2:$I$102,2,FALSE),0)</f>
        <v>3.9000000000000004</v>
      </c>
      <c r="BU59" s="95">
        <f t="shared" si="23"/>
        <v>65</v>
      </c>
      <c r="BV59" s="83">
        <f>IFERROR(VLOOKUP(TEXT($A59,"0000"),'AYP11'!$B$2113:$AU$2534,17,FALSE),"")</f>
        <v>77</v>
      </c>
      <c r="BW59" s="75">
        <f>IFERROR(VLOOKUP(BV59,'Criteria Table'!$A$2:$I$102,2,FALSE),0)</f>
        <v>2.3000000000000003</v>
      </c>
      <c r="BX59" s="95">
        <f t="shared" si="24"/>
        <v>79</v>
      </c>
      <c r="BY59" s="83">
        <f>IFERROR(VLOOKUP(TEXT($A59,"0000"),'AYP11'!$B$425:$AU$846,17,FALSE),"")</f>
        <v>0</v>
      </c>
      <c r="BZ59" s="75">
        <f>IFERROR(VLOOKUP(BY59,'Criteria Table'!$A$2:$I$102,2,FALSE),0)</f>
        <v>10</v>
      </c>
      <c r="CA59" s="95">
        <f t="shared" si="25"/>
        <v>10</v>
      </c>
      <c r="CB59" s="83">
        <f>IFERROR(VLOOKUP(TEXT($A59,"0000"),'AYP11'!$B$3:$AU$424,17,FALSE),"")</f>
        <v>0</v>
      </c>
      <c r="CC59" s="95">
        <f>IFERROR(VLOOKUP(CB59,'Criteria Table'!$A$2:$I$102,2,FALSE),0)</f>
        <v>10</v>
      </c>
      <c r="CD59" s="95">
        <f t="shared" si="26"/>
        <v>10</v>
      </c>
      <c r="CE59" s="83">
        <f>IFERROR(VLOOKUP(TEXT($A59,"0000"),'AYP11'!$B$1269:$AU$1690,17,FALSE),"")</f>
        <v>70</v>
      </c>
      <c r="CF59" s="95">
        <f>IFERROR(VLOOKUP(CE59,'Criteria Table'!$A$2:$I$102,2,FALSE),0)</f>
        <v>3</v>
      </c>
      <c r="CG59" s="95">
        <f t="shared" si="27"/>
        <v>73</v>
      </c>
      <c r="CH59" s="83">
        <f>IFERROR(VLOOKUP(TEXT($A59,"0000"),'AYP11'!$B$1691:$AU$2112,17,FALSE),"")</f>
        <v>0</v>
      </c>
      <c r="CI59" s="95">
        <f>IFERROR(VLOOKUP(CH59,'Criteria Table'!$A$2:$I$102,2,FALSE),0)</f>
        <v>10</v>
      </c>
      <c r="CJ59" s="95">
        <f t="shared" si="28"/>
        <v>10</v>
      </c>
      <c r="CK59" s="83">
        <f>IFERROR(VLOOKUP(TEXT($A59,"0000"),'AYP11'!$B$2535:$AU$2956,17,FALSE),"")</f>
        <v>0</v>
      </c>
      <c r="CL59" s="95">
        <f>IFERROR(VLOOKUP(CK59,'Criteria Table'!$A$2:$I$102,2,FALSE),0)</f>
        <v>10</v>
      </c>
      <c r="CM59" s="95">
        <f t="shared" si="29"/>
        <v>10</v>
      </c>
      <c r="CN59" s="76">
        <f>IFERROR(VLOOKUP(TEXT($A59,"0000"),'AYP11'!$B$3379:$AU$3800,23,FALSE),"")</f>
        <v>93</v>
      </c>
      <c r="CO59" s="95">
        <f>IFERROR(VLOOKUP(CN59,'Criteria Table'!$A$2:$I$102,2,FALSE),0)</f>
        <v>0</v>
      </c>
      <c r="CP59" s="95">
        <f t="shared" si="30"/>
        <v>93</v>
      </c>
      <c r="CQ59" s="76">
        <f>IFERROR(VLOOKUP(TEXT($A59,"0000"),'AYP11'!$B$847:$AU$1268,23,FALSE),"")</f>
        <v>61</v>
      </c>
      <c r="CR59" s="95">
        <f>IFERROR(VLOOKUP(CQ59,'Criteria Table'!$A$2:$I$102,2,FALSE),0)</f>
        <v>3.9000000000000004</v>
      </c>
      <c r="CS59" s="95">
        <f t="shared" si="31"/>
        <v>65</v>
      </c>
      <c r="CT59" s="76">
        <f>IFERROR(VLOOKUP(TEXT($A59,"0000"),'AYP11'!$B$2113:$AU$2534,23,FALSE),"")</f>
        <v>76</v>
      </c>
      <c r="CU59" s="95">
        <f>IFERROR(VLOOKUP(CT59,'Criteria Table'!$A$2:$I$102,2,FALSE),0)</f>
        <v>2.4000000000000004</v>
      </c>
      <c r="CV59" s="95">
        <f t="shared" si="32"/>
        <v>78</v>
      </c>
      <c r="CW59" s="76">
        <f>IFERROR(VLOOKUP(TEXT($A59,"0000"),'AYP11'!$B$425:$AU$846,23,FALSE),"")</f>
        <v>0</v>
      </c>
      <c r="CX59" s="95">
        <f>IFERROR(VLOOKUP(CW59,'Criteria Table'!$A$2:$I$102,2,FALSE),0)</f>
        <v>10</v>
      </c>
      <c r="CY59" s="95">
        <f t="shared" si="33"/>
        <v>10</v>
      </c>
      <c r="CZ59" s="76">
        <f>IFERROR(VLOOKUP(TEXT($A59,"0000"),'AYP11'!$B$3:$AU$424,23,FALSE),"")</f>
        <v>0</v>
      </c>
      <c r="DA59" s="95">
        <f>IFERROR(VLOOKUP(CZ59,'Criteria Table'!$A$2:$I$102,2,FALSE),0)</f>
        <v>10</v>
      </c>
      <c r="DB59" s="95">
        <f t="shared" si="34"/>
        <v>10</v>
      </c>
      <c r="DC59" s="76">
        <f>IFERROR(VLOOKUP(TEXT($A59,"0000"),'AYP11'!$B$1269:$AU$1690,23,FALSE),"")</f>
        <v>69</v>
      </c>
      <c r="DD59" s="95">
        <f>IFERROR(VLOOKUP(DC59,'Criteria Table'!$A$2:$I$102,2,FALSE),0)</f>
        <v>3.1</v>
      </c>
      <c r="DE59" s="95">
        <f t="shared" si="35"/>
        <v>72</v>
      </c>
      <c r="DF59" s="76">
        <f>IFERROR(VLOOKUP(TEXT($A59,"0000"),'AYP11'!$B$1691:$AU$2112,23,FALSE),"")</f>
        <v>0</v>
      </c>
      <c r="DG59" s="95">
        <f>IFERROR(VLOOKUP(DF59,'Criteria Table'!$A$2:$I$102,2,FALSE),0)</f>
        <v>10</v>
      </c>
      <c r="DH59" s="95">
        <f t="shared" si="36"/>
        <v>10</v>
      </c>
      <c r="DI59" s="76">
        <f>IFERROR(VLOOKUP(TEXT($A59,"0000"),'AYP11'!$B$2535:$AU$2956,23,FALSE),"")</f>
        <v>0</v>
      </c>
      <c r="DJ59" s="95">
        <f>IFERROR(VLOOKUP(DI59,'Criteria Table'!$A$2:$I$102,2,FALSE),0)</f>
        <v>10</v>
      </c>
      <c r="DK59" s="95">
        <f t="shared" si="37"/>
        <v>10</v>
      </c>
      <c r="DL59" s="91">
        <f>IFERROR(VLOOKUP(TEXT($A59,"0000"),'AYP11'!$B$3379:$AU$3800,11,FALSE),"")</f>
        <v>0</v>
      </c>
      <c r="DM59" s="95">
        <f t="shared" si="38"/>
        <v>1</v>
      </c>
      <c r="DN59" s="95" t="str">
        <f t="shared" si="39"/>
        <v/>
      </c>
      <c r="DO59" s="91">
        <f>IFERROR(VLOOKUP(TEXT($A59,"0000"),'AYP11'!$B$847:$AU$1268,11,FALSE),"")</f>
        <v>0</v>
      </c>
      <c r="DP59" s="95">
        <f t="shared" si="40"/>
        <v>1</v>
      </c>
      <c r="DQ59" s="95" t="str">
        <f t="shared" si="41"/>
        <v/>
      </c>
      <c r="DR59" s="91">
        <f>IFERROR(VLOOKUP(TEXT($A59,"0000"),'AYP11'!$B$2113:$AU$2534,11,FALSE),"")</f>
        <v>0</v>
      </c>
      <c r="DS59" s="95">
        <f t="shared" si="42"/>
        <v>1</v>
      </c>
      <c r="DT59" s="95" t="str">
        <f t="shared" si="43"/>
        <v/>
      </c>
      <c r="DU59" s="91">
        <f>IFERROR(VLOOKUP(TEXT($A59,"0000"),'AYP11'!$B$425:$AU$846,11,FALSE),"")</f>
        <v>0</v>
      </c>
      <c r="DV59" s="95">
        <f t="shared" si="44"/>
        <v>1</v>
      </c>
      <c r="DW59" s="95" t="str">
        <f t="shared" si="45"/>
        <v/>
      </c>
      <c r="DX59" s="91">
        <f>IFERROR(VLOOKUP(TEXT($A59,"0000"),'AYP11'!$B$3:$AU$424,11,FALSE),"")</f>
        <v>0</v>
      </c>
      <c r="DY59" s="95">
        <f t="shared" si="46"/>
        <v>1</v>
      </c>
      <c r="DZ59" s="95" t="str">
        <f t="shared" si="47"/>
        <v/>
      </c>
      <c r="EA59" s="91">
        <f>IFERROR(VLOOKUP(TEXT($A59,"0000"),'AYP11'!$B$1269:$AU$1690,11,FALSE),"")</f>
        <v>0</v>
      </c>
      <c r="EB59" s="95">
        <f t="shared" si="48"/>
        <v>1</v>
      </c>
      <c r="EC59" s="95" t="str">
        <f t="shared" si="49"/>
        <v/>
      </c>
      <c r="ED59" s="91">
        <f>IFERROR(VLOOKUP(TEXT($A59,"0000"),'AYP11'!$B$1691:$AU$2112,11,FALSE),"")</f>
        <v>0</v>
      </c>
      <c r="EE59" s="95">
        <f t="shared" si="50"/>
        <v>1</v>
      </c>
      <c r="EF59" s="95" t="str">
        <f t="shared" si="51"/>
        <v/>
      </c>
      <c r="EG59" s="91">
        <f>IFERROR(VLOOKUP(TEXT($A59,"0000"),'AYP11'!$B$2535:$AU$2956,11,FALSE),"")</f>
        <v>0</v>
      </c>
      <c r="EH59" s="95">
        <f t="shared" si="52"/>
        <v>1</v>
      </c>
      <c r="EI59" s="95" t="str">
        <f t="shared" si="53"/>
        <v/>
      </c>
      <c r="EP59" s="34">
        <v>110</v>
      </c>
      <c r="EQ59" s="102" t="s">
        <v>2065</v>
      </c>
    </row>
    <row r="60" spans="1:147" x14ac:dyDescent="0.25">
      <c r="A60" s="248">
        <v>861</v>
      </c>
      <c r="B60" s="291">
        <f t="shared" si="0"/>
        <v>45.138888888888893</v>
      </c>
      <c r="C60" s="50">
        <f>IFERROR(VLOOKUP(TEXT($A60,"0000"),'R-M11'!$A$2:$AA$500,4,FALSE),0)</f>
        <v>65</v>
      </c>
      <c r="D60" s="291">
        <f t="shared" si="1"/>
        <v>21.527777777777779</v>
      </c>
      <c r="E60" s="98">
        <f>IFERROR(SUM(VLOOKUP(TEXT($A60,"0000"),'R-M11'!$A$2:$AA$500,5,FALSE),VLOOKUP(TEXT($A60,"0000"),'R-M11'!$A$2:$AA$500,6,FALSE)),0)</f>
        <v>31</v>
      </c>
      <c r="F60" s="58">
        <f>IFERROR(VLOOKUP(TEXT($A60,"0000"),'R-M11'!$A$2:$AA$500,14,FALSE),0)</f>
        <v>144</v>
      </c>
      <c r="G60" s="230">
        <f t="shared" si="54"/>
        <v>47.448888888888895</v>
      </c>
      <c r="H60" s="97">
        <f t="shared" si="2"/>
        <v>68.326400000000007</v>
      </c>
      <c r="I60" s="230">
        <f t="shared" si="55"/>
        <v>22.517777777777777</v>
      </c>
      <c r="J60" s="97">
        <f t="shared" si="3"/>
        <v>32.425600000000003</v>
      </c>
      <c r="K60" s="230">
        <f t="shared" si="4"/>
        <v>67</v>
      </c>
      <c r="L60" s="121">
        <f>IFERROR(VLOOKUP(K60,'Criteria Table'!$A$2:$I$102,2,FALSE),"")</f>
        <v>3.3000000000000003</v>
      </c>
      <c r="M60" s="230">
        <f t="shared" si="5"/>
        <v>69.966666666666669</v>
      </c>
      <c r="N60" s="286">
        <f t="shared" si="6"/>
        <v>40.972222222222221</v>
      </c>
      <c r="O60" s="50">
        <f>IFERROR(VLOOKUP(TEXT($A60,"0000"),'R-M11'!$A$2:$AA$500,17,FALSE),"")</f>
        <v>59</v>
      </c>
      <c r="P60" s="286">
        <f t="shared" si="7"/>
        <v>32.638888888888893</v>
      </c>
      <c r="Q60" s="98">
        <f>IFERROR(SUM(VLOOKUP(TEXT($A60,"0000"),'R-M11'!$A$2:$AA$500,18,FALSE),VLOOKUP(TEXT($A60,"0000"),'R-M11'!$A$2:$AA$500,19,FALSE)),0)</f>
        <v>47</v>
      </c>
      <c r="R60" s="69">
        <f>IFERROR(VLOOKUP(TEXT($A60,"0000"),'R-M11'!$A$2:$AA$500,27,FALSE),0)</f>
        <v>144</v>
      </c>
      <c r="S60" s="121">
        <f t="shared" si="56"/>
        <v>42.792222222222222</v>
      </c>
      <c r="T60" s="70">
        <f t="shared" si="8"/>
        <v>61.620799999999996</v>
      </c>
      <c r="U60" s="121">
        <f t="shared" si="57"/>
        <v>33.418888888888894</v>
      </c>
      <c r="V60" s="70">
        <f t="shared" si="9"/>
        <v>48.123200000000004</v>
      </c>
      <c r="W60" s="121">
        <f t="shared" si="10"/>
        <v>74</v>
      </c>
      <c r="X60" s="124">
        <f>IFERROR(VLOOKUP(W60,'Criteria Table'!$A$2:$I$102,2,FALSE),"")</f>
        <v>2.6</v>
      </c>
      <c r="Y60" s="121">
        <f t="shared" si="11"/>
        <v>76.211111111111109</v>
      </c>
      <c r="Z60" s="92">
        <f>IFERROR(IF(VLOOKUP(A60,'SG11'!$A$3:$AI$500,18,FALSE)="","NA",VLOOKUP(A60,'SG11'!$A$3:$AI$500,18,FALSE)),"")</f>
        <v>60</v>
      </c>
      <c r="AA60" s="75">
        <f>IFERROR(VLOOKUP(Z60,'Criteria Table'!$A$2:$I$102,6,FALSE),"NA")</f>
        <v>10</v>
      </c>
      <c r="AB60" s="95">
        <f t="shared" si="58"/>
        <v>70</v>
      </c>
      <c r="AC60" s="84">
        <f>IFERROR(IF(VLOOKUP(A60,'SG11'!$A$3:$AI$500,19,FALSE)="","NA",VLOOKUP(A60,'SG11'!$A$3:$AI$500,19,FALSE)),"")</f>
        <v>61</v>
      </c>
      <c r="AD60" s="75">
        <f>IFERROR(VLOOKUP(AC60,'Criteria Table'!$A$2:$I$102,6,FALSE),"NA")</f>
        <v>5</v>
      </c>
      <c r="AE60" s="95">
        <f t="shared" si="59"/>
        <v>66</v>
      </c>
      <c r="AF60" s="92">
        <f>IFERROR(IF(VLOOKUP(A60,'SG11'!$A$3:$AI$500,20,FALSE)="","NA",VLOOKUP(A60,'SG11'!$A$3:$AI$500,20,FALSE)),"")</f>
        <v>61</v>
      </c>
      <c r="AG60" s="75">
        <f>IFERROR(VLOOKUP(AF60,'Criteria Table'!$A$2:$I$102,6,FALSE),"NA")</f>
        <v>5</v>
      </c>
      <c r="AH60" s="95">
        <f t="shared" si="60"/>
        <v>66</v>
      </c>
      <c r="AI60" s="84">
        <f>IFERROR(IF(VLOOKUP(A60,'SG11'!$A$3:$AI$500,21,FALSE)="","NA",VLOOKUP(A60,'SG11'!$A$3:$AI$500,21,FALSE)),"")</f>
        <v>75</v>
      </c>
      <c r="AJ60" s="75">
        <f>IFERROR(VLOOKUP(AI60,'Criteria Table'!$A$2:$I$102,6,FALSE),"NA")</f>
        <v>5</v>
      </c>
      <c r="AK60" s="95">
        <f t="shared" si="61"/>
        <v>80</v>
      </c>
      <c r="AL60" s="99">
        <f>IFERROR(VLOOKUP(TEXT(A60,"0000"),'W11'!$A$1:$E$500,4,FALSE)/AP60*100,"")</f>
        <v>95.454545454545453</v>
      </c>
      <c r="AM60" s="97">
        <f>IFERROR(VLOOKUP(TEXT(A60,"0000"),'W11'!$A$1:$E$500,4,FALSE),"")</f>
        <v>42</v>
      </c>
      <c r="AN60" s="99">
        <f t="shared" si="12"/>
        <v>95.454545454545453</v>
      </c>
      <c r="AO60" s="97">
        <f t="shared" si="13"/>
        <v>42</v>
      </c>
      <c r="AP60" s="99">
        <f>IFERROR(VLOOKUP(TEXT(A60,"0000"),'W11'!$A$1:$E$500,5,FALSE),"")</f>
        <v>44</v>
      </c>
      <c r="AQ60" s="97">
        <f>IFERROR(VLOOKUP(ROUND(AL60,0),'Criteria Table'!$A$2:$I$102,4,FALSE),0)</f>
        <v>0</v>
      </c>
      <c r="AR60" s="128"/>
      <c r="AS60" s="95"/>
      <c r="AT60" s="95"/>
      <c r="AU60" s="100">
        <f>IFERROR(VLOOKUP(TEXT(A60,"0000"),'Sci11'!$A$3:$N$492,4,FALSE)/VLOOKUP(TEXT(A60,"0000"),'Sci11'!$A$3:$N$492,14,FALSE)*100,"")</f>
        <v>30.76923076923077</v>
      </c>
      <c r="AV60" s="101">
        <f>SUM(VLOOKUP(TEXT(A60,"0000"),'Sci11'!$A$3:$N$492,5,FALSE),VLOOKUP(TEXT(A60,"0000"),'Sci11'!$A$3:$N$492,6,FALSE))/VLOOKUP(TEXT(A60,"0000"),'Sci11'!$A$3:$N$492,14,FALSE)*100</f>
        <v>9.6153846153846168</v>
      </c>
      <c r="AW60" s="100">
        <f t="shared" si="62"/>
        <v>34.969230769230769</v>
      </c>
      <c r="AX60" s="101">
        <f>IFERROR(AW60/100*VLOOKUP(TEXT(A60,"0000"),'Sci11'!$A$3:$N$492,14,FALSE),"")</f>
        <v>18.184000000000001</v>
      </c>
      <c r="AY60" s="100">
        <f t="shared" si="63"/>
        <v>11.415384615384617</v>
      </c>
      <c r="AZ60" s="101">
        <f>IFERROR(AY60/100*VLOOKUP(TEXT(A60,"0000"),'Sci11'!$A$3:$N$492,14,FALSE),"")</f>
        <v>5.9360000000000008</v>
      </c>
      <c r="BA60" s="100">
        <f t="shared" si="14"/>
        <v>40</v>
      </c>
      <c r="BB60" s="101">
        <f>IFERROR(VLOOKUP(BA60,'Criteria Table'!$A$2:$I$102,2,FALSE),"")</f>
        <v>6</v>
      </c>
      <c r="BC60" s="101">
        <f t="shared" si="15"/>
        <v>46</v>
      </c>
      <c r="BD60" s="82">
        <f>IFERROR(VLOOKUP(A60,ATTx11!$A$2:$N$500,4,FALSE),"")</f>
        <v>96.1</v>
      </c>
      <c r="BE60" s="95">
        <f t="shared" si="16"/>
        <v>0.5</v>
      </c>
      <c r="BF60" s="96">
        <f t="shared" si="17"/>
        <v>96.6</v>
      </c>
      <c r="BG60" s="70">
        <f>IFERROR(VLOOKUP(A60,ATTx11!$A$2:$N$500,11,FALSE),"")</f>
        <v>10</v>
      </c>
      <c r="BH60" s="95">
        <f t="shared" si="18"/>
        <v>9</v>
      </c>
      <c r="BI60" s="70">
        <f>IFERROR(VLOOKUP(A60,ATTx11!$A$2:$N$500,12,FALSE),"")</f>
        <v>7</v>
      </c>
      <c r="BJ60" s="97">
        <f t="shared" si="19"/>
        <v>6.3</v>
      </c>
      <c r="BK60" s="84">
        <f>IFERROR(VLOOKUP(A60,ATTx11!$A$2:$N$500,7,FALSE),"")</f>
        <v>10</v>
      </c>
      <c r="BL60" s="97">
        <f t="shared" si="20"/>
        <v>9</v>
      </c>
      <c r="BM60" s="84">
        <f>IFERROR(VLOOKUP(A60,ATTx11!$A$2:$N$500,8,FALSE),"")</f>
        <v>4</v>
      </c>
      <c r="BN60" s="95">
        <f t="shared" si="21"/>
        <v>3.6</v>
      </c>
      <c r="BO60" s="95"/>
      <c r="BP60" s="83">
        <f>IFERROR(VLOOKUP(TEXT($A60,"0000"),'AYP11'!$B$3379:$AU$3800,17,FALSE),"")</f>
        <v>0</v>
      </c>
      <c r="BQ60" s="75">
        <f>IFERROR(VLOOKUP(BP60,'Criteria Table'!$A$2:$I$102,2,FALSE),0)</f>
        <v>10</v>
      </c>
      <c r="BR60" s="95">
        <f t="shared" si="22"/>
        <v>10</v>
      </c>
      <c r="BS60" s="83">
        <f>IFERROR(VLOOKUP(TEXT($A60,"0000"),'AYP11'!$B$847:$AU$1268,17,FALSE),"")</f>
        <v>63</v>
      </c>
      <c r="BT60" s="75">
        <f>IFERROR(VLOOKUP(BS60,'Criteria Table'!$A$2:$I$102,2,FALSE),0)</f>
        <v>3.7</v>
      </c>
      <c r="BU60" s="95">
        <f t="shared" si="23"/>
        <v>67</v>
      </c>
      <c r="BV60" s="83">
        <f>IFERROR(VLOOKUP(TEXT($A60,"0000"),'AYP11'!$B$2113:$AU$2534,17,FALSE),"")</f>
        <v>81</v>
      </c>
      <c r="BW60" s="75">
        <f>IFERROR(VLOOKUP(BV60,'Criteria Table'!$A$2:$I$102,2,FALSE),0)</f>
        <v>1.9000000000000001</v>
      </c>
      <c r="BX60" s="95">
        <f t="shared" si="24"/>
        <v>83</v>
      </c>
      <c r="BY60" s="83">
        <f>IFERROR(VLOOKUP(TEXT($A60,"0000"),'AYP11'!$B$425:$AU$846,17,FALSE),"")</f>
        <v>0</v>
      </c>
      <c r="BZ60" s="75">
        <f>IFERROR(VLOOKUP(BY60,'Criteria Table'!$A$2:$I$102,2,FALSE),0)</f>
        <v>10</v>
      </c>
      <c r="CA60" s="95">
        <f t="shared" si="25"/>
        <v>10</v>
      </c>
      <c r="CB60" s="83">
        <f>IFERROR(VLOOKUP(TEXT($A60,"0000"),'AYP11'!$B$3:$AU$424,17,FALSE),"")</f>
        <v>0</v>
      </c>
      <c r="CC60" s="95">
        <f>IFERROR(VLOOKUP(CB60,'Criteria Table'!$A$2:$I$102,2,FALSE),0)</f>
        <v>10</v>
      </c>
      <c r="CD60" s="95">
        <f t="shared" si="26"/>
        <v>10</v>
      </c>
      <c r="CE60" s="83">
        <f>IFERROR(VLOOKUP(TEXT($A60,"0000"),'AYP11'!$B$1269:$AU$1690,17,FALSE),"")</f>
        <v>66</v>
      </c>
      <c r="CF60" s="95">
        <f>IFERROR(VLOOKUP(CE60,'Criteria Table'!$A$2:$I$102,2,FALSE),0)</f>
        <v>3.4000000000000004</v>
      </c>
      <c r="CG60" s="95">
        <f t="shared" si="27"/>
        <v>69</v>
      </c>
      <c r="CH60" s="83">
        <f>IFERROR(VLOOKUP(TEXT($A60,"0000"),'AYP11'!$B$1691:$AU$2112,17,FALSE),"")</f>
        <v>0</v>
      </c>
      <c r="CI60" s="95">
        <f>IFERROR(VLOOKUP(CH60,'Criteria Table'!$A$2:$I$102,2,FALSE),0)</f>
        <v>10</v>
      </c>
      <c r="CJ60" s="95">
        <f t="shared" si="28"/>
        <v>10</v>
      </c>
      <c r="CK60" s="83">
        <f>IFERROR(VLOOKUP(TEXT($A60,"0000"),'AYP11'!$B$2535:$AU$2956,17,FALSE),"")</f>
        <v>0</v>
      </c>
      <c r="CL60" s="95">
        <f>IFERROR(VLOOKUP(CK60,'Criteria Table'!$A$2:$I$102,2,FALSE),0)</f>
        <v>10</v>
      </c>
      <c r="CM60" s="95">
        <f t="shared" si="29"/>
        <v>10</v>
      </c>
      <c r="CN60" s="76">
        <f>IFERROR(VLOOKUP(TEXT($A60,"0000"),'AYP11'!$B$3379:$AU$3800,23,FALSE),"")</f>
        <v>0</v>
      </c>
      <c r="CO60" s="95">
        <f>IFERROR(VLOOKUP(CN60,'Criteria Table'!$A$2:$I$102,2,FALSE),0)</f>
        <v>10</v>
      </c>
      <c r="CP60" s="95">
        <f t="shared" si="30"/>
        <v>10</v>
      </c>
      <c r="CQ60" s="76">
        <f>IFERROR(VLOOKUP(TEXT($A60,"0000"),'AYP11'!$B$847:$AU$1268,23,FALSE),"")</f>
        <v>70</v>
      </c>
      <c r="CR60" s="95">
        <f>IFERROR(VLOOKUP(CQ60,'Criteria Table'!$A$2:$I$102,2,FALSE),0)</f>
        <v>3</v>
      </c>
      <c r="CS60" s="95">
        <f t="shared" si="31"/>
        <v>73</v>
      </c>
      <c r="CT60" s="76">
        <f>IFERROR(VLOOKUP(TEXT($A60,"0000"),'AYP11'!$B$2113:$AU$2534,23,FALSE),"")</f>
        <v>83</v>
      </c>
      <c r="CU60" s="95">
        <f>IFERROR(VLOOKUP(CT60,'Criteria Table'!$A$2:$I$102,2,FALSE),0)</f>
        <v>1.7000000000000002</v>
      </c>
      <c r="CV60" s="95">
        <f t="shared" si="32"/>
        <v>85</v>
      </c>
      <c r="CW60" s="76">
        <f>IFERROR(VLOOKUP(TEXT($A60,"0000"),'AYP11'!$B$425:$AU$846,23,FALSE),"")</f>
        <v>0</v>
      </c>
      <c r="CX60" s="95">
        <f>IFERROR(VLOOKUP(CW60,'Criteria Table'!$A$2:$I$102,2,FALSE),0)</f>
        <v>10</v>
      </c>
      <c r="CY60" s="95">
        <f t="shared" si="33"/>
        <v>10</v>
      </c>
      <c r="CZ60" s="76">
        <f>IFERROR(VLOOKUP(TEXT($A60,"0000"),'AYP11'!$B$3:$AU$424,23,FALSE),"")</f>
        <v>0</v>
      </c>
      <c r="DA60" s="95">
        <f>IFERROR(VLOOKUP(CZ60,'Criteria Table'!$A$2:$I$102,2,FALSE),0)</f>
        <v>10</v>
      </c>
      <c r="DB60" s="95">
        <f t="shared" si="34"/>
        <v>10</v>
      </c>
      <c r="DC60" s="76">
        <f>IFERROR(VLOOKUP(TEXT($A60,"0000"),'AYP11'!$B$1269:$AU$1690,23,FALSE),"")</f>
        <v>74</v>
      </c>
      <c r="DD60" s="95">
        <f>IFERROR(VLOOKUP(DC60,'Criteria Table'!$A$2:$I$102,2,FALSE),0)</f>
        <v>2.6</v>
      </c>
      <c r="DE60" s="95">
        <f t="shared" si="35"/>
        <v>77</v>
      </c>
      <c r="DF60" s="76">
        <f>IFERROR(VLOOKUP(TEXT($A60,"0000"),'AYP11'!$B$1691:$AU$2112,23,FALSE),"")</f>
        <v>0</v>
      </c>
      <c r="DG60" s="95">
        <f>IFERROR(VLOOKUP(DF60,'Criteria Table'!$A$2:$I$102,2,FALSE),0)</f>
        <v>10</v>
      </c>
      <c r="DH60" s="95">
        <f t="shared" si="36"/>
        <v>10</v>
      </c>
      <c r="DI60" s="76">
        <f>IFERROR(VLOOKUP(TEXT($A60,"0000"),'AYP11'!$B$2535:$AU$2956,23,FALSE),"")</f>
        <v>0</v>
      </c>
      <c r="DJ60" s="95">
        <f>IFERROR(VLOOKUP(DI60,'Criteria Table'!$A$2:$I$102,2,FALSE),0)</f>
        <v>10</v>
      </c>
      <c r="DK60" s="95">
        <f t="shared" si="37"/>
        <v>10</v>
      </c>
      <c r="DL60" s="91">
        <f>IFERROR(VLOOKUP(TEXT($A60,"0000"),'AYP11'!$B$3379:$AU$3800,11,FALSE),"")</f>
        <v>0</v>
      </c>
      <c r="DM60" s="95">
        <f t="shared" si="38"/>
        <v>1</v>
      </c>
      <c r="DN60" s="95" t="str">
        <f t="shared" si="39"/>
        <v/>
      </c>
      <c r="DO60" s="91">
        <f>IFERROR(VLOOKUP(TEXT($A60,"0000"),'AYP11'!$B$847:$AU$1268,11,FALSE),"")</f>
        <v>0</v>
      </c>
      <c r="DP60" s="95">
        <f t="shared" si="40"/>
        <v>1</v>
      </c>
      <c r="DQ60" s="95" t="str">
        <f t="shared" si="41"/>
        <v/>
      </c>
      <c r="DR60" s="91">
        <f>IFERROR(VLOOKUP(TEXT($A60,"0000"),'AYP11'!$B$2113:$AU$2534,11,FALSE),"")</f>
        <v>0</v>
      </c>
      <c r="DS60" s="95">
        <f t="shared" si="42"/>
        <v>1</v>
      </c>
      <c r="DT60" s="95" t="str">
        <f t="shared" si="43"/>
        <v/>
      </c>
      <c r="DU60" s="91">
        <f>IFERROR(VLOOKUP(TEXT($A60,"0000"),'AYP11'!$B$425:$AU$846,11,FALSE),"")</f>
        <v>0</v>
      </c>
      <c r="DV60" s="95">
        <f t="shared" si="44"/>
        <v>1</v>
      </c>
      <c r="DW60" s="95" t="str">
        <f t="shared" si="45"/>
        <v/>
      </c>
      <c r="DX60" s="91">
        <f>IFERROR(VLOOKUP(TEXT($A60,"0000"),'AYP11'!$B$3:$AU$424,11,FALSE),"")</f>
        <v>0</v>
      </c>
      <c r="DY60" s="95">
        <f t="shared" si="46"/>
        <v>1</v>
      </c>
      <c r="DZ60" s="95" t="str">
        <f t="shared" si="47"/>
        <v/>
      </c>
      <c r="EA60" s="91">
        <f>IFERROR(VLOOKUP(TEXT($A60,"0000"),'AYP11'!$B$1269:$AU$1690,11,FALSE),"")</f>
        <v>0</v>
      </c>
      <c r="EB60" s="95">
        <f t="shared" si="48"/>
        <v>1</v>
      </c>
      <c r="EC60" s="95" t="str">
        <f t="shared" si="49"/>
        <v/>
      </c>
      <c r="ED60" s="91">
        <f>IFERROR(VLOOKUP(TEXT($A60,"0000"),'AYP11'!$B$1691:$AU$2112,11,FALSE),"")</f>
        <v>0</v>
      </c>
      <c r="EE60" s="95">
        <f t="shared" si="50"/>
        <v>1</v>
      </c>
      <c r="EF60" s="95" t="str">
        <f t="shared" si="51"/>
        <v/>
      </c>
      <c r="EG60" s="91">
        <f>IFERROR(VLOOKUP(TEXT($A60,"0000"),'AYP11'!$B$2535:$AU$2956,11,FALSE),"")</f>
        <v>0</v>
      </c>
      <c r="EH60" s="95">
        <f t="shared" si="52"/>
        <v>1</v>
      </c>
      <c r="EI60" s="95" t="str">
        <f t="shared" si="53"/>
        <v/>
      </c>
      <c r="EP60" s="34">
        <v>59</v>
      </c>
      <c r="EQ60" s="102" t="s">
        <v>2019</v>
      </c>
    </row>
    <row r="61" spans="1:147" x14ac:dyDescent="0.25">
      <c r="A61" s="248">
        <v>881</v>
      </c>
      <c r="B61" s="291">
        <f t="shared" si="0"/>
        <v>28.625954198473281</v>
      </c>
      <c r="C61" s="50">
        <f>IFERROR(VLOOKUP(TEXT($A61,"0000"),'R-M11'!$A$2:$AA$500,4,FALSE),0)</f>
        <v>75</v>
      </c>
      <c r="D61" s="291">
        <f t="shared" si="1"/>
        <v>16.793893129770993</v>
      </c>
      <c r="E61" s="98">
        <f>IFERROR(SUM(VLOOKUP(TEXT($A61,"0000"),'R-M11'!$A$2:$AA$500,5,FALSE),VLOOKUP(TEXT($A61,"0000"),'R-M11'!$A$2:$AA$500,6,FALSE)),0)</f>
        <v>44</v>
      </c>
      <c r="F61" s="58">
        <f>IFERROR(VLOOKUP(TEXT($A61,"0000"),'R-M11'!$A$2:$AA$500,14,FALSE),0)</f>
        <v>262</v>
      </c>
      <c r="G61" s="230">
        <f t="shared" si="54"/>
        <v>32.475954198473282</v>
      </c>
      <c r="H61" s="97">
        <f t="shared" si="2"/>
        <v>85.087000000000003</v>
      </c>
      <c r="I61" s="230">
        <f t="shared" si="55"/>
        <v>18.443893129770991</v>
      </c>
      <c r="J61" s="97">
        <f t="shared" si="3"/>
        <v>48.323</v>
      </c>
      <c r="K61" s="230">
        <f t="shared" si="4"/>
        <v>45</v>
      </c>
      <c r="L61" s="121">
        <f>IFERROR(VLOOKUP(K61,'Criteria Table'!$A$2:$I$102,2,FALSE),"")</f>
        <v>5.5</v>
      </c>
      <c r="M61" s="230">
        <f t="shared" si="5"/>
        <v>50.919847328244273</v>
      </c>
      <c r="N61" s="286">
        <f t="shared" si="6"/>
        <v>30.916030534351147</v>
      </c>
      <c r="O61" s="50">
        <f>IFERROR(VLOOKUP(TEXT($A61,"0000"),'R-M11'!$A$2:$AA$500,17,FALSE),"")</f>
        <v>81</v>
      </c>
      <c r="P61" s="286">
        <f t="shared" si="7"/>
        <v>20.992366412213741</v>
      </c>
      <c r="Q61" s="98">
        <f>IFERROR(SUM(VLOOKUP(TEXT($A61,"0000"),'R-M11'!$A$2:$AA$500,18,FALSE),VLOOKUP(TEXT($A61,"0000"),'R-M11'!$A$2:$AA$500,19,FALSE)),0)</f>
        <v>55</v>
      </c>
      <c r="R61" s="69">
        <f>IFERROR(VLOOKUP(TEXT($A61,"0000"),'R-M11'!$A$2:$AA$500,27,FALSE),0)</f>
        <v>262</v>
      </c>
      <c r="S61" s="121">
        <f t="shared" si="56"/>
        <v>34.27603053435115</v>
      </c>
      <c r="T61" s="70">
        <f t="shared" si="8"/>
        <v>89.803200000000004</v>
      </c>
      <c r="U61" s="121">
        <f t="shared" si="57"/>
        <v>22.432366412213742</v>
      </c>
      <c r="V61" s="70">
        <f t="shared" si="9"/>
        <v>58.772800000000004</v>
      </c>
      <c r="W61" s="121">
        <f t="shared" si="10"/>
        <v>52</v>
      </c>
      <c r="X61" s="124">
        <f>IFERROR(VLOOKUP(W61,'Criteria Table'!$A$2:$I$102,2,FALSE),"")</f>
        <v>4.8000000000000007</v>
      </c>
      <c r="Y61" s="121">
        <f t="shared" si="11"/>
        <v>56.708396946564889</v>
      </c>
      <c r="Z61" s="92">
        <f>IFERROR(IF(VLOOKUP(A61,'SG11'!$A$3:$AI$500,18,FALSE)="","NA",VLOOKUP(A61,'SG11'!$A$3:$AI$500,18,FALSE)),"")</f>
        <v>45</v>
      </c>
      <c r="AA61" s="75">
        <f>IFERROR(VLOOKUP(Z61,'Criteria Table'!$A$2:$I$102,6,FALSE),"NA")</f>
        <v>10</v>
      </c>
      <c r="AB61" s="95">
        <f t="shared" si="58"/>
        <v>55</v>
      </c>
      <c r="AC61" s="84">
        <f>IFERROR(IF(VLOOKUP(A61,'SG11'!$A$3:$AI$500,19,FALSE)="","NA",VLOOKUP(A61,'SG11'!$A$3:$AI$500,19,FALSE)),"")</f>
        <v>43</v>
      </c>
      <c r="AD61" s="75">
        <f>IFERROR(VLOOKUP(AC61,'Criteria Table'!$A$2:$I$102,6,FALSE),"NA")</f>
        <v>10</v>
      </c>
      <c r="AE61" s="95">
        <f t="shared" si="59"/>
        <v>53</v>
      </c>
      <c r="AF61" s="92">
        <f>IFERROR(IF(VLOOKUP(A61,'SG11'!$A$3:$AI$500,20,FALSE)="","NA",VLOOKUP(A61,'SG11'!$A$3:$AI$500,20,FALSE)),"")</f>
        <v>43</v>
      </c>
      <c r="AG61" s="75">
        <f>IFERROR(VLOOKUP(AF61,'Criteria Table'!$A$2:$I$102,6,FALSE),"NA")</f>
        <v>10</v>
      </c>
      <c r="AH61" s="95">
        <f t="shared" si="60"/>
        <v>53</v>
      </c>
      <c r="AI61" s="84">
        <f>IFERROR(IF(VLOOKUP(A61,'SG11'!$A$3:$AI$500,21,FALSE)="","NA",VLOOKUP(A61,'SG11'!$A$3:$AI$500,21,FALSE)),"")</f>
        <v>33</v>
      </c>
      <c r="AJ61" s="75">
        <f>IFERROR(VLOOKUP(AI61,'Criteria Table'!$A$2:$I$102,6,FALSE),"NA")</f>
        <v>10</v>
      </c>
      <c r="AK61" s="95">
        <f t="shared" si="61"/>
        <v>43</v>
      </c>
      <c r="AL61" s="99">
        <f>IFERROR(VLOOKUP(TEXT(A61,"0000"),'W11'!$A$1:$E$500,4,FALSE)/AP61*100,"")</f>
        <v>92.222222222222229</v>
      </c>
      <c r="AM61" s="97">
        <f>IFERROR(VLOOKUP(TEXT(A61,"0000"),'W11'!$A$1:$E$500,4,FALSE),"")</f>
        <v>83</v>
      </c>
      <c r="AN61" s="99">
        <f t="shared" si="12"/>
        <v>92.222222222222229</v>
      </c>
      <c r="AO61" s="97">
        <f t="shared" si="13"/>
        <v>83</v>
      </c>
      <c r="AP61" s="99">
        <f>IFERROR(VLOOKUP(TEXT(A61,"0000"),'W11'!$A$1:$E$500,5,FALSE),"")</f>
        <v>90</v>
      </c>
      <c r="AQ61" s="97">
        <f>IFERROR(VLOOKUP(ROUND(AL61,0),'Criteria Table'!$A$2:$I$102,4,FALSE),0)</f>
        <v>0</v>
      </c>
      <c r="AR61" s="128"/>
      <c r="AS61" s="95"/>
      <c r="AT61" s="95"/>
      <c r="AU61" s="100">
        <f>IFERROR(VLOOKUP(TEXT(A61,"0000"),'Sci11'!$A$3:$N$492,4,FALSE)/VLOOKUP(TEXT(A61,"0000"),'Sci11'!$A$3:$N$492,14,FALSE)*100,"")</f>
        <v>14.942528735632186</v>
      </c>
      <c r="AV61" s="101">
        <f>SUM(VLOOKUP(TEXT(A61,"0000"),'Sci11'!$A$3:$N$492,5,FALSE),VLOOKUP(TEXT(A61,"0000"),'Sci11'!$A$3:$N$492,6,FALSE))/VLOOKUP(TEXT(A61,"0000"),'Sci11'!$A$3:$N$492,14,FALSE)*100</f>
        <v>4.5977011494252871</v>
      </c>
      <c r="AW61" s="100">
        <f t="shared" si="62"/>
        <v>20.542528735632185</v>
      </c>
      <c r="AX61" s="101">
        <f>IFERROR(AW61/100*VLOOKUP(TEXT(A61,"0000"),'Sci11'!$A$3:$N$492,14,FALSE),"")</f>
        <v>17.872</v>
      </c>
      <c r="AY61" s="100">
        <f t="shared" si="63"/>
        <v>6.9977011494252874</v>
      </c>
      <c r="AZ61" s="101">
        <f>IFERROR(AY61/100*VLOOKUP(TEXT(A61,"0000"),'Sci11'!$A$3:$N$492,14,FALSE),"")</f>
        <v>6.088000000000001</v>
      </c>
      <c r="BA61" s="100">
        <f t="shared" si="14"/>
        <v>20</v>
      </c>
      <c r="BB61" s="101">
        <f>IFERROR(VLOOKUP(BA61,'Criteria Table'!$A$2:$I$102,2,FALSE),"")</f>
        <v>8</v>
      </c>
      <c r="BC61" s="101">
        <f t="shared" si="15"/>
        <v>28</v>
      </c>
      <c r="BD61" s="82">
        <f>IFERROR(VLOOKUP(A61,ATTx11!$A$2:$N$500,4,FALSE),"")</f>
        <v>94.98</v>
      </c>
      <c r="BE61" s="95">
        <f t="shared" si="16"/>
        <v>0.5</v>
      </c>
      <c r="BF61" s="96">
        <f t="shared" si="17"/>
        <v>95.48</v>
      </c>
      <c r="BG61" s="70">
        <f>IFERROR(VLOOKUP(A61,ATTx11!$A$2:$N$500,11,FALSE),"")</f>
        <v>0</v>
      </c>
      <c r="BH61" s="95">
        <f t="shared" si="18"/>
        <v>0</v>
      </c>
      <c r="BI61" s="70">
        <f>IFERROR(VLOOKUP(A61,ATTx11!$A$2:$N$500,12,FALSE),"")</f>
        <v>15</v>
      </c>
      <c r="BJ61" s="97">
        <f t="shared" si="19"/>
        <v>13.5</v>
      </c>
      <c r="BK61" s="84">
        <f>IFERROR(VLOOKUP(A61,ATTx11!$A$2:$N$500,7,FALSE),"")</f>
        <v>0</v>
      </c>
      <c r="BL61" s="97">
        <f t="shared" si="20"/>
        <v>0</v>
      </c>
      <c r="BM61" s="84">
        <f>IFERROR(VLOOKUP(A61,ATTx11!$A$2:$N$500,8,FALSE),"")</f>
        <v>11</v>
      </c>
      <c r="BN61" s="95">
        <f t="shared" si="21"/>
        <v>9.9</v>
      </c>
      <c r="BO61" s="95"/>
      <c r="BP61" s="83">
        <f>IFERROR(VLOOKUP(TEXT($A61,"0000"),'AYP11'!$B$3379:$AU$3800,17,FALSE),"")</f>
        <v>0</v>
      </c>
      <c r="BQ61" s="75">
        <f>IFERROR(VLOOKUP(BP61,'Criteria Table'!$A$2:$I$102,2,FALSE),0)</f>
        <v>10</v>
      </c>
      <c r="BR61" s="95">
        <f t="shared" si="22"/>
        <v>10</v>
      </c>
      <c r="BS61" s="83">
        <f>IFERROR(VLOOKUP(TEXT($A61,"0000"),'AYP11'!$B$847:$AU$1268,17,FALSE),"")</f>
        <v>0</v>
      </c>
      <c r="BT61" s="75">
        <f>IFERROR(VLOOKUP(BS61,'Criteria Table'!$A$2:$I$102,2,FALSE),0)</f>
        <v>10</v>
      </c>
      <c r="BU61" s="95">
        <f t="shared" si="23"/>
        <v>10</v>
      </c>
      <c r="BV61" s="83">
        <f>IFERROR(VLOOKUP(TEXT($A61,"0000"),'AYP11'!$B$2113:$AU$2534,17,FALSE),"")</f>
        <v>48</v>
      </c>
      <c r="BW61" s="75">
        <f>IFERROR(VLOOKUP(BV61,'Criteria Table'!$A$2:$I$102,2,FALSE),0)</f>
        <v>5.2</v>
      </c>
      <c r="BX61" s="95">
        <f t="shared" si="24"/>
        <v>53</v>
      </c>
      <c r="BY61" s="83">
        <f>IFERROR(VLOOKUP(TEXT($A61,"0000"),'AYP11'!$B$425:$AU$846,17,FALSE),"")</f>
        <v>0</v>
      </c>
      <c r="BZ61" s="75">
        <f>IFERROR(VLOOKUP(BY61,'Criteria Table'!$A$2:$I$102,2,FALSE),0)</f>
        <v>10</v>
      </c>
      <c r="CA61" s="95">
        <f t="shared" si="25"/>
        <v>10</v>
      </c>
      <c r="CB61" s="83">
        <f>IFERROR(VLOOKUP(TEXT($A61,"0000"),'AYP11'!$B$3:$AU$424,17,FALSE),"")</f>
        <v>0</v>
      </c>
      <c r="CC61" s="95">
        <f>IFERROR(VLOOKUP(CB61,'Criteria Table'!$A$2:$I$102,2,FALSE),0)</f>
        <v>10</v>
      </c>
      <c r="CD61" s="95">
        <f t="shared" si="26"/>
        <v>10</v>
      </c>
      <c r="CE61" s="83">
        <f>IFERROR(VLOOKUP(TEXT($A61,"0000"),'AYP11'!$B$1269:$AU$1690,17,FALSE),"")</f>
        <v>47</v>
      </c>
      <c r="CF61" s="95">
        <f>IFERROR(VLOOKUP(CE61,'Criteria Table'!$A$2:$I$102,2,FALSE),0)</f>
        <v>5.3000000000000007</v>
      </c>
      <c r="CG61" s="95">
        <f t="shared" si="27"/>
        <v>52</v>
      </c>
      <c r="CH61" s="83">
        <f>IFERROR(VLOOKUP(TEXT($A61,"0000"),'AYP11'!$B$1691:$AU$2112,17,FALSE),"")</f>
        <v>44</v>
      </c>
      <c r="CI61" s="95">
        <f>IFERROR(VLOOKUP(CH61,'Criteria Table'!$A$2:$I$102,2,FALSE),0)</f>
        <v>5.6000000000000005</v>
      </c>
      <c r="CJ61" s="95">
        <f t="shared" si="28"/>
        <v>50</v>
      </c>
      <c r="CK61" s="83">
        <f>IFERROR(VLOOKUP(TEXT($A61,"0000"),'AYP11'!$B$2535:$AU$2956,17,FALSE),"")</f>
        <v>0</v>
      </c>
      <c r="CL61" s="95">
        <f>IFERROR(VLOOKUP(CK61,'Criteria Table'!$A$2:$I$102,2,FALSE),0)</f>
        <v>10</v>
      </c>
      <c r="CM61" s="95">
        <f t="shared" si="29"/>
        <v>10</v>
      </c>
      <c r="CN61" s="76">
        <f>IFERROR(VLOOKUP(TEXT($A61,"0000"),'AYP11'!$B$3379:$AU$3800,23,FALSE),"")</f>
        <v>0</v>
      </c>
      <c r="CO61" s="95">
        <f>IFERROR(VLOOKUP(CN61,'Criteria Table'!$A$2:$I$102,2,FALSE),0)</f>
        <v>10</v>
      </c>
      <c r="CP61" s="95">
        <f t="shared" si="30"/>
        <v>10</v>
      </c>
      <c r="CQ61" s="76">
        <f>IFERROR(VLOOKUP(TEXT($A61,"0000"),'AYP11'!$B$847:$AU$1268,23,FALSE),"")</f>
        <v>0</v>
      </c>
      <c r="CR61" s="95">
        <f>IFERROR(VLOOKUP(CQ61,'Criteria Table'!$A$2:$I$102,2,FALSE),0)</f>
        <v>10</v>
      </c>
      <c r="CS61" s="95">
        <f t="shared" si="31"/>
        <v>10</v>
      </c>
      <c r="CT61" s="76">
        <f>IFERROR(VLOOKUP(TEXT($A61,"0000"),'AYP11'!$B$2113:$AU$2534,23,FALSE),"")</f>
        <v>53</v>
      </c>
      <c r="CU61" s="95">
        <f>IFERROR(VLOOKUP(CT61,'Criteria Table'!$A$2:$I$102,2,FALSE),0)</f>
        <v>4.7</v>
      </c>
      <c r="CV61" s="95">
        <f t="shared" si="32"/>
        <v>58</v>
      </c>
      <c r="CW61" s="76">
        <f>IFERROR(VLOOKUP(TEXT($A61,"0000"),'AYP11'!$B$425:$AU$846,23,FALSE),"")</f>
        <v>0</v>
      </c>
      <c r="CX61" s="95">
        <f>IFERROR(VLOOKUP(CW61,'Criteria Table'!$A$2:$I$102,2,FALSE),0)</f>
        <v>10</v>
      </c>
      <c r="CY61" s="95">
        <f t="shared" si="33"/>
        <v>10</v>
      </c>
      <c r="CZ61" s="76">
        <f>IFERROR(VLOOKUP(TEXT($A61,"0000"),'AYP11'!$B$3:$AU$424,23,FALSE),"")</f>
        <v>0</v>
      </c>
      <c r="DA61" s="95">
        <f>IFERROR(VLOOKUP(CZ61,'Criteria Table'!$A$2:$I$102,2,FALSE),0)</f>
        <v>10</v>
      </c>
      <c r="DB61" s="95">
        <f t="shared" si="34"/>
        <v>10</v>
      </c>
      <c r="DC61" s="76">
        <f>IFERROR(VLOOKUP(TEXT($A61,"0000"),'AYP11'!$B$1269:$AU$1690,23,FALSE),"")</f>
        <v>52</v>
      </c>
      <c r="DD61" s="95">
        <f>IFERROR(VLOOKUP(DC61,'Criteria Table'!$A$2:$I$102,2,FALSE),0)</f>
        <v>4.8000000000000007</v>
      </c>
      <c r="DE61" s="95">
        <f t="shared" si="35"/>
        <v>57</v>
      </c>
      <c r="DF61" s="76">
        <f>IFERROR(VLOOKUP(TEXT($A61,"0000"),'AYP11'!$B$1691:$AU$2112,23,FALSE),"")</f>
        <v>54</v>
      </c>
      <c r="DG61" s="95">
        <f>IFERROR(VLOOKUP(DF61,'Criteria Table'!$A$2:$I$102,2,FALSE),0)</f>
        <v>4.6000000000000005</v>
      </c>
      <c r="DH61" s="95">
        <f t="shared" si="36"/>
        <v>59</v>
      </c>
      <c r="DI61" s="76">
        <f>IFERROR(VLOOKUP(TEXT($A61,"0000"),'AYP11'!$B$2535:$AU$2956,23,FALSE),"")</f>
        <v>0</v>
      </c>
      <c r="DJ61" s="95">
        <f>IFERROR(VLOOKUP(DI61,'Criteria Table'!$A$2:$I$102,2,FALSE),0)</f>
        <v>10</v>
      </c>
      <c r="DK61" s="95">
        <f t="shared" si="37"/>
        <v>10</v>
      </c>
      <c r="DL61" s="91">
        <f>IFERROR(VLOOKUP(TEXT($A61,"0000"),'AYP11'!$B$3379:$AU$3800,11,FALSE),"")</f>
        <v>0</v>
      </c>
      <c r="DM61" s="95">
        <f t="shared" si="38"/>
        <v>1</v>
      </c>
      <c r="DN61" s="95" t="str">
        <f t="shared" si="39"/>
        <v/>
      </c>
      <c r="DO61" s="91">
        <f>IFERROR(VLOOKUP(TEXT($A61,"0000"),'AYP11'!$B$847:$AU$1268,11,FALSE),"")</f>
        <v>0</v>
      </c>
      <c r="DP61" s="95">
        <f t="shared" si="40"/>
        <v>1</v>
      </c>
      <c r="DQ61" s="95" t="str">
        <f t="shared" si="41"/>
        <v/>
      </c>
      <c r="DR61" s="91">
        <f>IFERROR(VLOOKUP(TEXT($A61,"0000"),'AYP11'!$B$2113:$AU$2534,11,FALSE),"")</f>
        <v>94</v>
      </c>
      <c r="DS61" s="95">
        <f t="shared" si="42"/>
        <v>0</v>
      </c>
      <c r="DT61" s="95">
        <f t="shared" si="43"/>
        <v>94</v>
      </c>
      <c r="DU61" s="91">
        <f>IFERROR(VLOOKUP(TEXT($A61,"0000"),'AYP11'!$B$425:$AU$846,11,FALSE),"")</f>
        <v>0</v>
      </c>
      <c r="DV61" s="95">
        <f t="shared" si="44"/>
        <v>1</v>
      </c>
      <c r="DW61" s="95" t="str">
        <f t="shared" si="45"/>
        <v/>
      </c>
      <c r="DX61" s="91">
        <f>IFERROR(VLOOKUP(TEXT($A61,"0000"),'AYP11'!$B$3:$AU$424,11,FALSE),"")</f>
        <v>0</v>
      </c>
      <c r="DY61" s="95">
        <f t="shared" si="46"/>
        <v>1</v>
      </c>
      <c r="DZ61" s="95" t="str">
        <f t="shared" si="47"/>
        <v/>
      </c>
      <c r="EA61" s="91">
        <f>IFERROR(VLOOKUP(TEXT($A61,"0000"),'AYP11'!$B$1269:$AU$1690,11,FALSE),"")</f>
        <v>94</v>
      </c>
      <c r="EB61" s="95">
        <f t="shared" si="48"/>
        <v>0</v>
      </c>
      <c r="EC61" s="95">
        <f t="shared" si="49"/>
        <v>94</v>
      </c>
      <c r="ED61" s="91">
        <f>IFERROR(VLOOKUP(TEXT($A61,"0000"),'AYP11'!$B$1691:$AU$2112,11,FALSE),"")</f>
        <v>0</v>
      </c>
      <c r="EE61" s="95">
        <f t="shared" si="50"/>
        <v>1</v>
      </c>
      <c r="EF61" s="95" t="str">
        <f t="shared" si="51"/>
        <v/>
      </c>
      <c r="EG61" s="91">
        <f>IFERROR(VLOOKUP(TEXT($A61,"0000"),'AYP11'!$B$2535:$AU$2956,11,FALSE),"")</f>
        <v>0</v>
      </c>
      <c r="EH61" s="95">
        <f t="shared" si="52"/>
        <v>1</v>
      </c>
      <c r="EI61" s="95" t="str">
        <f t="shared" si="53"/>
        <v/>
      </c>
      <c r="EP61" s="34">
        <v>64</v>
      </c>
      <c r="EQ61" s="102" t="s">
        <v>2022</v>
      </c>
    </row>
    <row r="62" spans="1:147" x14ac:dyDescent="0.25">
      <c r="A62" s="248">
        <v>921</v>
      </c>
      <c r="B62" s="291" t="e">
        <f t="shared" si="0"/>
        <v>#DIV/0!</v>
      </c>
      <c r="C62" s="50">
        <f>IFERROR(VLOOKUP(TEXT($A62,"0000"),'R-M11'!$A$2:$AA$500,4,FALSE),0)</f>
        <v>0</v>
      </c>
      <c r="D62" s="291" t="e">
        <f t="shared" si="1"/>
        <v>#DIV/0!</v>
      </c>
      <c r="E62" s="98">
        <f>IFERROR(SUM(VLOOKUP(TEXT($A62,"0000"),'R-M11'!$A$2:$AA$500,5,FALSE),VLOOKUP(TEXT($A62,"0000"),'R-M11'!$A$2:$AA$500,6,FALSE)),0)</f>
        <v>0</v>
      </c>
      <c r="F62" s="58">
        <f>IFERROR(VLOOKUP(TEXT($A62,"0000"),'R-M11'!$A$2:$AA$500,14,FALSE),0)</f>
        <v>0</v>
      </c>
      <c r="G62" s="230" t="str">
        <f t="shared" si="54"/>
        <v/>
      </c>
      <c r="H62" s="97">
        <f t="shared" si="2"/>
        <v>0</v>
      </c>
      <c r="I62" s="230" t="str">
        <f t="shared" si="55"/>
        <v/>
      </c>
      <c r="J62" s="97" t="str">
        <f t="shared" si="3"/>
        <v/>
      </c>
      <c r="K62" s="230" t="str">
        <f t="shared" si="4"/>
        <v/>
      </c>
      <c r="L62" s="121" t="str">
        <f>IFERROR(VLOOKUP(K62,'Criteria Table'!$A$2:$I$102,2,FALSE),"")</f>
        <v/>
      </c>
      <c r="M62" s="230">
        <f t="shared" si="5"/>
        <v>0</v>
      </c>
      <c r="N62" s="286" t="e">
        <f t="shared" si="6"/>
        <v>#VALUE!</v>
      </c>
      <c r="O62" s="50" t="str">
        <f>IFERROR(VLOOKUP(TEXT($A62,"0000"),'R-M11'!$A$2:$AA$500,17,FALSE),"")</f>
        <v/>
      </c>
      <c r="P62" s="286" t="e">
        <f t="shared" si="7"/>
        <v>#DIV/0!</v>
      </c>
      <c r="Q62" s="98">
        <f>IFERROR(SUM(VLOOKUP(TEXT($A62,"0000"),'R-M11'!$A$2:$AA$500,18,FALSE),VLOOKUP(TEXT($A62,"0000"),'R-M11'!$A$2:$AA$500,19,FALSE)),0)</f>
        <v>0</v>
      </c>
      <c r="R62" s="69">
        <f>IFERROR(VLOOKUP(TEXT($A62,"0000"),'R-M11'!$A$2:$AA$500,27,FALSE),0)</f>
        <v>0</v>
      </c>
      <c r="S62" s="121" t="str">
        <f t="shared" si="56"/>
        <v/>
      </c>
      <c r="T62" s="70" t="str">
        <f t="shared" si="8"/>
        <v/>
      </c>
      <c r="U62" s="121" t="str">
        <f t="shared" si="57"/>
        <v/>
      </c>
      <c r="V62" s="70" t="str">
        <f t="shared" si="9"/>
        <v/>
      </c>
      <c r="W62" s="121" t="str">
        <f t="shared" si="10"/>
        <v/>
      </c>
      <c r="X62" s="124" t="str">
        <f>IFERROR(VLOOKUP(W62,'Criteria Table'!$A$2:$I$102,2,FALSE),"")</f>
        <v/>
      </c>
      <c r="Y62" s="121">
        <f t="shared" si="11"/>
        <v>0</v>
      </c>
      <c r="Z62" s="92" t="str">
        <f>IFERROR(IF(VLOOKUP(A62,'SG11'!$A$3:$AI$500,18,FALSE)="","NA",VLOOKUP(A62,'SG11'!$A$3:$AI$500,18,FALSE)),"")</f>
        <v/>
      </c>
      <c r="AA62" s="75" t="str">
        <f>IFERROR(VLOOKUP(Z62,'Criteria Table'!$A$2:$I$102,6,FALSE),"NA")</f>
        <v>NA</v>
      </c>
      <c r="AB62" s="95">
        <f t="shared" si="58"/>
        <v>0</v>
      </c>
      <c r="AC62" s="84" t="str">
        <f>IFERROR(IF(VLOOKUP(A62,'SG11'!$A$3:$AI$500,19,FALSE)="","NA",VLOOKUP(A62,'SG11'!$A$3:$AI$500,19,FALSE)),"")</f>
        <v/>
      </c>
      <c r="AD62" s="75" t="str">
        <f>IFERROR(VLOOKUP(AC62,'Criteria Table'!$A$2:$I$102,6,FALSE),"NA")</f>
        <v>NA</v>
      </c>
      <c r="AE62" s="95">
        <f t="shared" si="59"/>
        <v>0</v>
      </c>
      <c r="AF62" s="92" t="str">
        <f>IFERROR(IF(VLOOKUP(A62,'SG11'!$A$3:$AI$500,20,FALSE)="","NA",VLOOKUP(A62,'SG11'!$A$3:$AI$500,20,FALSE)),"")</f>
        <v/>
      </c>
      <c r="AG62" s="75" t="str">
        <f>IFERROR(VLOOKUP(AF62,'Criteria Table'!$A$2:$I$102,6,FALSE),"NA")</f>
        <v>NA</v>
      </c>
      <c r="AH62" s="95">
        <f t="shared" si="60"/>
        <v>0</v>
      </c>
      <c r="AI62" s="84" t="str">
        <f>IFERROR(IF(VLOOKUP(A62,'SG11'!$A$3:$AI$500,21,FALSE)="","NA",VLOOKUP(A62,'SG11'!$A$3:$AI$500,21,FALSE)),"")</f>
        <v/>
      </c>
      <c r="AJ62" s="75" t="str">
        <f>IFERROR(VLOOKUP(AI62,'Criteria Table'!$A$2:$I$102,6,FALSE),"NA")</f>
        <v>NA</v>
      </c>
      <c r="AK62" s="95">
        <f t="shared" si="61"/>
        <v>0</v>
      </c>
      <c r="AL62" s="99" t="str">
        <f>IFERROR(VLOOKUP(TEXT(A62,"0000"),'W11'!$A$1:$E$500,4,FALSE)/AP62*100,"")</f>
        <v/>
      </c>
      <c r="AM62" s="97" t="str">
        <f>IFERROR(VLOOKUP(TEXT(A62,"0000"),'W11'!$A$1:$E$500,4,FALSE),"")</f>
        <v/>
      </c>
      <c r="AN62" s="99" t="str">
        <f t="shared" si="12"/>
        <v/>
      </c>
      <c r="AO62" s="97" t="str">
        <f t="shared" si="13"/>
        <v/>
      </c>
      <c r="AP62" s="99" t="str">
        <f>IFERROR(VLOOKUP(TEXT(A62,"0000"),'W11'!$A$1:$E$500,5,FALSE),"")</f>
        <v/>
      </c>
      <c r="AQ62" s="97">
        <f>IFERROR(VLOOKUP(ROUND(AL62,0),'Criteria Table'!$A$2:$I$102,4,FALSE),0)</f>
        <v>0</v>
      </c>
      <c r="AR62" s="128"/>
      <c r="AS62" s="95"/>
      <c r="AT62" s="95"/>
      <c r="AU62" s="100" t="str">
        <f>IFERROR(VLOOKUP(TEXT(A62,"0000"),'Sci11'!$A$3:$N$492,4,FALSE)/VLOOKUP(TEXT(A62,"0000"),'Sci11'!$A$3:$N$492,14,FALSE)*100,"")</f>
        <v/>
      </c>
      <c r="AV62" s="101" t="e">
        <f>SUM(VLOOKUP(TEXT(A62,"0000"),'Sci11'!$A$3:$N$492,5,FALSE),VLOOKUP(TEXT(A62,"0000"),'Sci11'!$A$3:$N$492,6,FALSE))/VLOOKUP(TEXT(A62,"0000"),'Sci11'!$A$3:$N$492,14,FALSE)*100</f>
        <v>#N/A</v>
      </c>
      <c r="AW62" s="100" t="str">
        <f t="shared" si="62"/>
        <v/>
      </c>
      <c r="AX62" s="101" t="str">
        <f>IFERROR(AW62/100*VLOOKUP(TEXT(A62,"0000"),'Sci11'!$A$3:$N$492,14,FALSE),"")</f>
        <v/>
      </c>
      <c r="AY62" s="100" t="str">
        <f t="shared" si="63"/>
        <v/>
      </c>
      <c r="AZ62" s="101" t="str">
        <f>IFERROR(AY62/100*VLOOKUP(TEXT(A62,"0000"),'Sci11'!$A$3:$N$492,14,FALSE),"")</f>
        <v/>
      </c>
      <c r="BA62" s="100" t="str">
        <f t="shared" si="14"/>
        <v/>
      </c>
      <c r="BB62" s="101" t="str">
        <f>IFERROR(VLOOKUP(BA62,'Criteria Table'!$A$2:$I$102,2,FALSE),"")</f>
        <v/>
      </c>
      <c r="BC62" s="101">
        <f t="shared" si="15"/>
        <v>0</v>
      </c>
      <c r="BD62" s="82">
        <f>IFERROR(VLOOKUP(A62,ATTx11!$A$2:$N$500,4,FALSE),"")</f>
        <v>68.81</v>
      </c>
      <c r="BE62" s="95">
        <f t="shared" si="16"/>
        <v>3</v>
      </c>
      <c r="BF62" s="96">
        <f t="shared" si="17"/>
        <v>71.81</v>
      </c>
      <c r="BG62" s="70">
        <f>IFERROR(VLOOKUP(A62,ATTx11!$A$2:$N$500,11,FALSE),"")</f>
        <v>0</v>
      </c>
      <c r="BH62" s="95">
        <f t="shared" si="18"/>
        <v>0</v>
      </c>
      <c r="BI62" s="70">
        <f>IFERROR(VLOOKUP(A62,ATTx11!$A$2:$N$500,12,FALSE),"")</f>
        <v>0</v>
      </c>
      <c r="BJ62" s="97">
        <f t="shared" si="19"/>
        <v>0</v>
      </c>
      <c r="BK62" s="84">
        <f>IFERROR(VLOOKUP(A62,ATTx11!$A$2:$N$500,7,FALSE),"")</f>
        <v>0</v>
      </c>
      <c r="BL62" s="97">
        <f t="shared" si="20"/>
        <v>0</v>
      </c>
      <c r="BM62" s="84">
        <f>IFERROR(VLOOKUP(A62,ATTx11!$A$2:$N$500,8,FALSE),"")</f>
        <v>0</v>
      </c>
      <c r="BN62" s="95">
        <f t="shared" si="21"/>
        <v>0</v>
      </c>
      <c r="BO62" s="95"/>
      <c r="BP62" s="83">
        <f>IFERROR(VLOOKUP(TEXT($A62,"0000"),'AYP11'!$B$3379:$AU$3800,17,FALSE),"")</f>
        <v>0</v>
      </c>
      <c r="BQ62" s="75">
        <f>IFERROR(VLOOKUP(BP62,'Criteria Table'!$A$2:$I$102,2,FALSE),0)</f>
        <v>10</v>
      </c>
      <c r="BR62" s="95">
        <f t="shared" si="22"/>
        <v>10</v>
      </c>
      <c r="BS62" s="83">
        <f>IFERROR(VLOOKUP(TEXT($A62,"0000"),'AYP11'!$B$847:$AU$1268,17,FALSE),"")</f>
        <v>0</v>
      </c>
      <c r="BT62" s="75">
        <f>IFERROR(VLOOKUP(BS62,'Criteria Table'!$A$2:$I$102,2,FALSE),0)</f>
        <v>10</v>
      </c>
      <c r="BU62" s="95">
        <f t="shared" si="23"/>
        <v>10</v>
      </c>
      <c r="BV62" s="83">
        <f>IFERROR(VLOOKUP(TEXT($A62,"0000"),'AYP11'!$B$2113:$AU$2534,17,FALSE),"")</f>
        <v>0</v>
      </c>
      <c r="BW62" s="75">
        <f>IFERROR(VLOOKUP(BV62,'Criteria Table'!$A$2:$I$102,2,FALSE),0)</f>
        <v>10</v>
      </c>
      <c r="BX62" s="95">
        <f t="shared" si="24"/>
        <v>10</v>
      </c>
      <c r="BY62" s="83">
        <f>IFERROR(VLOOKUP(TEXT($A62,"0000"),'AYP11'!$B$425:$AU$846,17,FALSE),"")</f>
        <v>0</v>
      </c>
      <c r="BZ62" s="75">
        <f>IFERROR(VLOOKUP(BY62,'Criteria Table'!$A$2:$I$102,2,FALSE),0)</f>
        <v>10</v>
      </c>
      <c r="CA62" s="95">
        <f t="shared" si="25"/>
        <v>10</v>
      </c>
      <c r="CB62" s="83">
        <f>IFERROR(VLOOKUP(TEXT($A62,"0000"),'AYP11'!$B$3:$AU$424,17,FALSE),"")</f>
        <v>0</v>
      </c>
      <c r="CC62" s="95">
        <f>IFERROR(VLOOKUP(CB62,'Criteria Table'!$A$2:$I$102,2,FALSE),0)</f>
        <v>10</v>
      </c>
      <c r="CD62" s="95">
        <f t="shared" si="26"/>
        <v>10</v>
      </c>
      <c r="CE62" s="83">
        <f>IFERROR(VLOOKUP(TEXT($A62,"0000"),'AYP11'!$B$1269:$AU$1690,17,FALSE),"")</f>
        <v>0</v>
      </c>
      <c r="CF62" s="95">
        <f>IFERROR(VLOOKUP(CE62,'Criteria Table'!$A$2:$I$102,2,FALSE),0)</f>
        <v>10</v>
      </c>
      <c r="CG62" s="95">
        <f t="shared" si="27"/>
        <v>10</v>
      </c>
      <c r="CH62" s="83">
        <f>IFERROR(VLOOKUP(TEXT($A62,"0000"),'AYP11'!$B$1691:$AU$2112,17,FALSE),"")</f>
        <v>0</v>
      </c>
      <c r="CI62" s="95">
        <f>IFERROR(VLOOKUP(CH62,'Criteria Table'!$A$2:$I$102,2,FALSE),0)</f>
        <v>10</v>
      </c>
      <c r="CJ62" s="95">
        <f t="shared" si="28"/>
        <v>10</v>
      </c>
      <c r="CK62" s="83">
        <f>IFERROR(VLOOKUP(TEXT($A62,"0000"),'AYP11'!$B$2535:$AU$2956,17,FALSE),"")</f>
        <v>0</v>
      </c>
      <c r="CL62" s="95">
        <f>IFERROR(VLOOKUP(CK62,'Criteria Table'!$A$2:$I$102,2,FALSE),0)</f>
        <v>10</v>
      </c>
      <c r="CM62" s="95">
        <f t="shared" si="29"/>
        <v>10</v>
      </c>
      <c r="CN62" s="76">
        <f>IFERROR(VLOOKUP(TEXT($A62,"0000"),'AYP11'!$B$3379:$AU$3800,23,FALSE),"")</f>
        <v>0</v>
      </c>
      <c r="CO62" s="95">
        <f>IFERROR(VLOOKUP(CN62,'Criteria Table'!$A$2:$I$102,2,FALSE),0)</f>
        <v>10</v>
      </c>
      <c r="CP62" s="95">
        <f t="shared" si="30"/>
        <v>10</v>
      </c>
      <c r="CQ62" s="76">
        <f>IFERROR(VLOOKUP(TEXT($A62,"0000"),'AYP11'!$B$847:$AU$1268,23,FALSE),"")</f>
        <v>0</v>
      </c>
      <c r="CR62" s="95">
        <f>IFERROR(VLOOKUP(CQ62,'Criteria Table'!$A$2:$I$102,2,FALSE),0)</f>
        <v>10</v>
      </c>
      <c r="CS62" s="95">
        <f t="shared" si="31"/>
        <v>10</v>
      </c>
      <c r="CT62" s="76">
        <f>IFERROR(VLOOKUP(TEXT($A62,"0000"),'AYP11'!$B$2113:$AU$2534,23,FALSE),"")</f>
        <v>0</v>
      </c>
      <c r="CU62" s="95">
        <f>IFERROR(VLOOKUP(CT62,'Criteria Table'!$A$2:$I$102,2,FALSE),0)</f>
        <v>10</v>
      </c>
      <c r="CV62" s="95">
        <f t="shared" si="32"/>
        <v>10</v>
      </c>
      <c r="CW62" s="76">
        <f>IFERROR(VLOOKUP(TEXT($A62,"0000"),'AYP11'!$B$425:$AU$846,23,FALSE),"")</f>
        <v>0</v>
      </c>
      <c r="CX62" s="95">
        <f>IFERROR(VLOOKUP(CW62,'Criteria Table'!$A$2:$I$102,2,FALSE),0)</f>
        <v>10</v>
      </c>
      <c r="CY62" s="95">
        <f t="shared" si="33"/>
        <v>10</v>
      </c>
      <c r="CZ62" s="76">
        <f>IFERROR(VLOOKUP(TEXT($A62,"0000"),'AYP11'!$B$3:$AU$424,23,FALSE),"")</f>
        <v>0</v>
      </c>
      <c r="DA62" s="95">
        <f>IFERROR(VLOOKUP(CZ62,'Criteria Table'!$A$2:$I$102,2,FALSE),0)</f>
        <v>10</v>
      </c>
      <c r="DB62" s="95">
        <f t="shared" si="34"/>
        <v>10</v>
      </c>
      <c r="DC62" s="76">
        <f>IFERROR(VLOOKUP(TEXT($A62,"0000"),'AYP11'!$B$1269:$AU$1690,23,FALSE),"")</f>
        <v>0</v>
      </c>
      <c r="DD62" s="95">
        <f>IFERROR(VLOOKUP(DC62,'Criteria Table'!$A$2:$I$102,2,FALSE),0)</f>
        <v>10</v>
      </c>
      <c r="DE62" s="95">
        <f t="shared" si="35"/>
        <v>10</v>
      </c>
      <c r="DF62" s="76">
        <f>IFERROR(VLOOKUP(TEXT($A62,"0000"),'AYP11'!$B$1691:$AU$2112,23,FALSE),"")</f>
        <v>0</v>
      </c>
      <c r="DG62" s="95">
        <f>IFERROR(VLOOKUP(DF62,'Criteria Table'!$A$2:$I$102,2,FALSE),0)</f>
        <v>10</v>
      </c>
      <c r="DH62" s="95">
        <f t="shared" si="36"/>
        <v>10</v>
      </c>
      <c r="DI62" s="76">
        <f>IFERROR(VLOOKUP(TEXT($A62,"0000"),'AYP11'!$B$2535:$AU$2956,23,FALSE),"")</f>
        <v>0</v>
      </c>
      <c r="DJ62" s="95">
        <f>IFERROR(VLOOKUP(DI62,'Criteria Table'!$A$2:$I$102,2,FALSE),0)</f>
        <v>10</v>
      </c>
      <c r="DK62" s="95">
        <f t="shared" si="37"/>
        <v>10</v>
      </c>
      <c r="DL62" s="91">
        <f>IFERROR(VLOOKUP(TEXT($A62,"0000"),'AYP11'!$B$3379:$AU$3800,11,FALSE),"")</f>
        <v>0</v>
      </c>
      <c r="DM62" s="95">
        <f t="shared" si="38"/>
        <v>1</v>
      </c>
      <c r="DN62" s="95" t="str">
        <f t="shared" si="39"/>
        <v/>
      </c>
      <c r="DO62" s="91">
        <f>IFERROR(VLOOKUP(TEXT($A62,"0000"),'AYP11'!$B$847:$AU$1268,11,FALSE),"")</f>
        <v>0</v>
      </c>
      <c r="DP62" s="95">
        <f t="shared" si="40"/>
        <v>1</v>
      </c>
      <c r="DQ62" s="95" t="str">
        <f t="shared" si="41"/>
        <v/>
      </c>
      <c r="DR62" s="91">
        <f>IFERROR(VLOOKUP(TEXT($A62,"0000"),'AYP11'!$B$2113:$AU$2534,11,FALSE),"")</f>
        <v>0</v>
      </c>
      <c r="DS62" s="95">
        <f t="shared" si="42"/>
        <v>1</v>
      </c>
      <c r="DT62" s="95" t="str">
        <f t="shared" si="43"/>
        <v/>
      </c>
      <c r="DU62" s="91">
        <f>IFERROR(VLOOKUP(TEXT($A62,"0000"),'AYP11'!$B$425:$AU$846,11,FALSE),"")</f>
        <v>0</v>
      </c>
      <c r="DV62" s="95">
        <f t="shared" si="44"/>
        <v>1</v>
      </c>
      <c r="DW62" s="95" t="str">
        <f t="shared" si="45"/>
        <v/>
      </c>
      <c r="DX62" s="91">
        <f>IFERROR(VLOOKUP(TEXT($A62,"0000"),'AYP11'!$B$3:$AU$424,11,FALSE),"")</f>
        <v>0</v>
      </c>
      <c r="DY62" s="95">
        <f t="shared" si="46"/>
        <v>1</v>
      </c>
      <c r="DZ62" s="95" t="str">
        <f t="shared" si="47"/>
        <v/>
      </c>
      <c r="EA62" s="91">
        <f>IFERROR(VLOOKUP(TEXT($A62,"0000"),'AYP11'!$B$1269:$AU$1690,11,FALSE),"")</f>
        <v>0</v>
      </c>
      <c r="EB62" s="95">
        <f t="shared" si="48"/>
        <v>1</v>
      </c>
      <c r="EC62" s="95" t="str">
        <f t="shared" si="49"/>
        <v/>
      </c>
      <c r="ED62" s="91">
        <f>IFERROR(VLOOKUP(TEXT($A62,"0000"),'AYP11'!$B$1691:$AU$2112,11,FALSE),"")</f>
        <v>0</v>
      </c>
      <c r="EE62" s="95">
        <f t="shared" si="50"/>
        <v>1</v>
      </c>
      <c r="EF62" s="95" t="str">
        <f t="shared" si="51"/>
        <v/>
      </c>
      <c r="EG62" s="91">
        <f>IFERROR(VLOOKUP(TEXT($A62,"0000"),'AYP11'!$B$2535:$AU$2956,11,FALSE),"")</f>
        <v>0</v>
      </c>
      <c r="EH62" s="95">
        <f t="shared" si="52"/>
        <v>1</v>
      </c>
      <c r="EI62" s="95" t="str">
        <f t="shared" si="53"/>
        <v/>
      </c>
      <c r="EP62" s="34">
        <v>65</v>
      </c>
      <c r="EQ62" s="102" t="s">
        <v>2023</v>
      </c>
    </row>
    <row r="63" spans="1:147" x14ac:dyDescent="0.25">
      <c r="A63" s="248">
        <v>950</v>
      </c>
      <c r="B63" s="291">
        <f t="shared" si="0"/>
        <v>30.516431924882632</v>
      </c>
      <c r="C63" s="50">
        <f>IFERROR(VLOOKUP(TEXT($A63,"0000"),'R-M11'!$A$2:$AA$500,4,FALSE),0)</f>
        <v>195</v>
      </c>
      <c r="D63" s="291">
        <f t="shared" si="1"/>
        <v>59.780907668231606</v>
      </c>
      <c r="E63" s="98">
        <f>IFERROR(SUM(VLOOKUP(TEXT($A63,"0000"),'R-M11'!$A$2:$AA$500,5,FALSE),VLOOKUP(TEXT($A63,"0000"),'R-M11'!$A$2:$AA$500,6,FALSE)),0)</f>
        <v>382</v>
      </c>
      <c r="F63" s="58">
        <f>IFERROR(VLOOKUP(TEXT($A63,"0000"),'R-M11'!$A$2:$AA$500,14,FALSE),0)</f>
        <v>639</v>
      </c>
      <c r="G63" s="230">
        <f t="shared" si="54"/>
        <v>30.516431924882632</v>
      </c>
      <c r="H63" s="97">
        <f t="shared" si="2"/>
        <v>195</v>
      </c>
      <c r="I63" s="230">
        <f t="shared" si="55"/>
        <v>59.780907668231606</v>
      </c>
      <c r="J63" s="97">
        <f t="shared" si="3"/>
        <v>382</v>
      </c>
      <c r="K63" s="230">
        <f t="shared" si="4"/>
        <v>90</v>
      </c>
      <c r="L63" s="121">
        <f>IFERROR(VLOOKUP(K63,'Criteria Table'!$A$2:$I$102,2,FALSE),"")</f>
        <v>0</v>
      </c>
      <c r="M63" s="230">
        <f t="shared" si="5"/>
        <v>90.297339593114231</v>
      </c>
      <c r="N63" s="286">
        <f t="shared" si="6"/>
        <v>28.951486697965574</v>
      </c>
      <c r="O63" s="50">
        <f>IFERROR(VLOOKUP(TEXT($A63,"0000"),'R-M11'!$A$2:$AA$500,17,FALSE),"")</f>
        <v>185</v>
      </c>
      <c r="P63" s="286">
        <f t="shared" si="7"/>
        <v>61.815336463223794</v>
      </c>
      <c r="Q63" s="98">
        <f>IFERROR(SUM(VLOOKUP(TEXT($A63,"0000"),'R-M11'!$A$2:$AA$500,18,FALSE),VLOOKUP(TEXT($A63,"0000"),'R-M11'!$A$2:$AA$500,19,FALSE)),0)</f>
        <v>395</v>
      </c>
      <c r="R63" s="69">
        <f>IFERROR(VLOOKUP(TEXT($A63,"0000"),'R-M11'!$A$2:$AA$500,27,FALSE),0)</f>
        <v>639</v>
      </c>
      <c r="S63" s="121">
        <f t="shared" si="56"/>
        <v>28.951486697965574</v>
      </c>
      <c r="T63" s="70">
        <f t="shared" si="8"/>
        <v>185</v>
      </c>
      <c r="U63" s="121">
        <f t="shared" si="57"/>
        <v>61.815336463223794</v>
      </c>
      <c r="V63" s="70">
        <f t="shared" si="9"/>
        <v>395</v>
      </c>
      <c r="W63" s="121">
        <f t="shared" si="10"/>
        <v>91</v>
      </c>
      <c r="X63" s="124">
        <f>IFERROR(VLOOKUP(W63,'Criteria Table'!$A$2:$I$102,2,FALSE),"")</f>
        <v>0</v>
      </c>
      <c r="Y63" s="121">
        <f t="shared" si="11"/>
        <v>90.766823161189365</v>
      </c>
      <c r="Z63" s="92">
        <f>IFERROR(IF(VLOOKUP(A63,'SG11'!$A$3:$AI$500,18,FALSE)="","NA",VLOOKUP(A63,'SG11'!$A$3:$AI$500,18,FALSE)),"")</f>
        <v>73</v>
      </c>
      <c r="AA63" s="75">
        <f>IFERROR(VLOOKUP(Z63,'Criteria Table'!$A$2:$I$102,6,FALSE),"NA")</f>
        <v>5</v>
      </c>
      <c r="AB63" s="95">
        <f t="shared" si="58"/>
        <v>78</v>
      </c>
      <c r="AC63" s="84">
        <f>IFERROR(IF(VLOOKUP(A63,'SG11'!$A$3:$AI$500,19,FALSE)="","NA",VLOOKUP(A63,'SG11'!$A$3:$AI$500,19,FALSE)),"")</f>
        <v>83</v>
      </c>
      <c r="AD63" s="75">
        <f>IFERROR(VLOOKUP(AC63,'Criteria Table'!$A$2:$I$102,6,FALSE),"NA")</f>
        <v>5</v>
      </c>
      <c r="AE63" s="95">
        <f t="shared" si="59"/>
        <v>88</v>
      </c>
      <c r="AF63" s="92">
        <f>IFERROR(IF(VLOOKUP(A63,'SG11'!$A$3:$AI$500,20,FALSE)="","NA",VLOOKUP(A63,'SG11'!$A$3:$AI$500,20,FALSE)),"")</f>
        <v>73</v>
      </c>
      <c r="AG63" s="75">
        <f>IFERROR(VLOOKUP(AF63,'Criteria Table'!$A$2:$I$102,6,FALSE),"NA")</f>
        <v>5</v>
      </c>
      <c r="AH63" s="95">
        <f t="shared" si="60"/>
        <v>78</v>
      </c>
      <c r="AI63" s="84">
        <f>IFERROR(IF(VLOOKUP(A63,'SG11'!$A$3:$AI$500,21,FALSE)="","NA",VLOOKUP(A63,'SG11'!$A$3:$AI$500,21,FALSE)),"")</f>
        <v>82</v>
      </c>
      <c r="AJ63" s="75">
        <f>IFERROR(VLOOKUP(AI63,'Criteria Table'!$A$2:$I$102,6,FALSE),"NA")</f>
        <v>5</v>
      </c>
      <c r="AK63" s="95">
        <f t="shared" si="61"/>
        <v>87</v>
      </c>
      <c r="AL63" s="99">
        <f>IFERROR(VLOOKUP(TEXT(A63,"0000"),'W11'!$A$1:$E$500,4,FALSE)/AP63*100,"")</f>
        <v>99.526066350710892</v>
      </c>
      <c r="AM63" s="97">
        <f>IFERROR(VLOOKUP(TEXT(A63,"0000"),'W11'!$A$1:$E$500,4,FALSE),"")</f>
        <v>210</v>
      </c>
      <c r="AN63" s="99">
        <f t="shared" si="12"/>
        <v>99.526066350710892</v>
      </c>
      <c r="AO63" s="97">
        <f t="shared" si="13"/>
        <v>210</v>
      </c>
      <c r="AP63" s="99">
        <f>IFERROR(VLOOKUP(TEXT(A63,"0000"),'W11'!$A$1:$E$500,5,FALSE),"")</f>
        <v>211</v>
      </c>
      <c r="AQ63" s="97">
        <f>IFERROR(VLOOKUP(ROUND(AL63,0),'Criteria Table'!$A$2:$I$102,4,FALSE),0)</f>
        <v>0</v>
      </c>
      <c r="AR63" s="128"/>
      <c r="AS63" s="95"/>
      <c r="AT63" s="95"/>
      <c r="AU63" s="100">
        <f>IFERROR(VLOOKUP(TEXT(A63,"0000"),'Sci11'!$A$3:$N$492,4,FALSE)/VLOOKUP(TEXT(A63,"0000"),'Sci11'!$A$3:$N$492,14,FALSE)*100,"")</f>
        <v>47.368421052631575</v>
      </c>
      <c r="AV63" s="101">
        <f>SUM(VLOOKUP(TEXT(A63,"0000"),'Sci11'!$A$3:$N$492,5,FALSE),VLOOKUP(TEXT(A63,"0000"),'Sci11'!$A$3:$N$492,6,FALSE))/VLOOKUP(TEXT(A63,"0000"),'Sci11'!$A$3:$N$492,14,FALSE)*100</f>
        <v>27.27272727272727</v>
      </c>
      <c r="AW63" s="100">
        <f t="shared" si="62"/>
        <v>49.118421052631575</v>
      </c>
      <c r="AX63" s="101">
        <f>IFERROR(AW63/100*VLOOKUP(TEXT(A63,"0000"),'Sci11'!$A$3:$N$492,14,FALSE),"")</f>
        <v>102.6575</v>
      </c>
      <c r="AY63" s="100">
        <f t="shared" si="63"/>
        <v>28.02272727272727</v>
      </c>
      <c r="AZ63" s="101">
        <f>IFERROR(AY63/100*VLOOKUP(TEXT(A63,"0000"),'Sci11'!$A$3:$N$492,14,FALSE),"")</f>
        <v>58.567499999999995</v>
      </c>
      <c r="BA63" s="100">
        <f t="shared" si="14"/>
        <v>75</v>
      </c>
      <c r="BB63" s="101">
        <f>IFERROR(VLOOKUP(BA63,'Criteria Table'!$A$2:$I$102,2,FALSE),"")</f>
        <v>2.5</v>
      </c>
      <c r="BC63" s="101">
        <f t="shared" si="15"/>
        <v>77.5</v>
      </c>
      <c r="BD63" s="82">
        <f>IFERROR(VLOOKUP(A63,ATTx11!$A$2:$N$500,4,FALSE),"")</f>
        <v>95.43</v>
      </c>
      <c r="BE63" s="95">
        <f t="shared" si="16"/>
        <v>0.5</v>
      </c>
      <c r="BF63" s="96">
        <f t="shared" si="17"/>
        <v>95.93</v>
      </c>
      <c r="BG63" s="70">
        <f>IFERROR(VLOOKUP(A63,ATTx11!$A$2:$N$500,11,FALSE),"")</f>
        <v>1</v>
      </c>
      <c r="BH63" s="95">
        <f t="shared" si="18"/>
        <v>0.9</v>
      </c>
      <c r="BI63" s="70">
        <f>IFERROR(VLOOKUP(A63,ATTx11!$A$2:$N$500,12,FALSE),"")</f>
        <v>1</v>
      </c>
      <c r="BJ63" s="97">
        <f t="shared" si="19"/>
        <v>0.9</v>
      </c>
      <c r="BK63" s="84">
        <f>IFERROR(VLOOKUP(A63,ATTx11!$A$2:$N$500,7,FALSE),"")</f>
        <v>1</v>
      </c>
      <c r="BL63" s="97">
        <f t="shared" si="20"/>
        <v>0.9</v>
      </c>
      <c r="BM63" s="84">
        <f>IFERROR(VLOOKUP(A63,ATTx11!$A$2:$N$500,8,FALSE),"")</f>
        <v>1</v>
      </c>
      <c r="BN63" s="95">
        <f t="shared" si="21"/>
        <v>0.9</v>
      </c>
      <c r="BO63" s="95"/>
      <c r="BP63" s="83">
        <f>IFERROR(VLOOKUP(TEXT($A63,"0000"),'AYP11'!$B$3379:$AU$3800,17,FALSE),"")</f>
        <v>92</v>
      </c>
      <c r="BQ63" s="75">
        <f>IFERROR(VLOOKUP(BP63,'Criteria Table'!$A$2:$I$102,2,FALSE),0)</f>
        <v>0</v>
      </c>
      <c r="BR63" s="95">
        <f t="shared" si="22"/>
        <v>92</v>
      </c>
      <c r="BS63" s="83">
        <f>IFERROR(VLOOKUP(TEXT($A63,"0000"),'AYP11'!$B$847:$AU$1268,17,FALSE),"")</f>
        <v>0</v>
      </c>
      <c r="BT63" s="75">
        <f>IFERROR(VLOOKUP(BS63,'Criteria Table'!$A$2:$I$102,2,FALSE),0)</f>
        <v>10</v>
      </c>
      <c r="BU63" s="95">
        <f t="shared" si="23"/>
        <v>10</v>
      </c>
      <c r="BV63" s="83">
        <f>IFERROR(VLOOKUP(TEXT($A63,"0000"),'AYP11'!$B$2113:$AU$2534,17,FALSE),"")</f>
        <v>89</v>
      </c>
      <c r="BW63" s="75">
        <f>IFERROR(VLOOKUP(BV63,'Criteria Table'!$A$2:$I$102,2,FALSE),0)</f>
        <v>0</v>
      </c>
      <c r="BX63" s="95">
        <f t="shared" si="24"/>
        <v>89</v>
      </c>
      <c r="BY63" s="83">
        <f>IFERROR(VLOOKUP(TEXT($A63,"0000"),'AYP11'!$B$425:$AU$846,17,FALSE),"")</f>
        <v>0</v>
      </c>
      <c r="BZ63" s="75">
        <f>IFERROR(VLOOKUP(BY63,'Criteria Table'!$A$2:$I$102,2,FALSE),0)</f>
        <v>10</v>
      </c>
      <c r="CA63" s="95">
        <f t="shared" si="25"/>
        <v>10</v>
      </c>
      <c r="CB63" s="83">
        <f>IFERROR(VLOOKUP(TEXT($A63,"0000"),'AYP11'!$B$3:$AU$424,17,FALSE),"")</f>
        <v>0</v>
      </c>
      <c r="CC63" s="95">
        <f>IFERROR(VLOOKUP(CB63,'Criteria Table'!$A$2:$I$102,2,FALSE),0)</f>
        <v>10</v>
      </c>
      <c r="CD63" s="95">
        <f t="shared" si="26"/>
        <v>10</v>
      </c>
      <c r="CE63" s="83">
        <f>IFERROR(VLOOKUP(TEXT($A63,"0000"),'AYP11'!$B$1269:$AU$1690,17,FALSE),"")</f>
        <v>0</v>
      </c>
      <c r="CF63" s="95">
        <f>IFERROR(VLOOKUP(CE63,'Criteria Table'!$A$2:$I$102,2,FALSE),0)</f>
        <v>10</v>
      </c>
      <c r="CG63" s="95">
        <f t="shared" si="27"/>
        <v>10</v>
      </c>
      <c r="CH63" s="83">
        <f>IFERROR(VLOOKUP(TEXT($A63,"0000"),'AYP11'!$B$1691:$AU$2112,17,FALSE),"")</f>
        <v>0</v>
      </c>
      <c r="CI63" s="95">
        <f>IFERROR(VLOOKUP(CH63,'Criteria Table'!$A$2:$I$102,2,FALSE),0)</f>
        <v>10</v>
      </c>
      <c r="CJ63" s="95">
        <f t="shared" si="28"/>
        <v>10</v>
      </c>
      <c r="CK63" s="83">
        <f>IFERROR(VLOOKUP(TEXT($A63,"0000"),'AYP11'!$B$2535:$AU$2956,17,FALSE),"")</f>
        <v>0</v>
      </c>
      <c r="CL63" s="95">
        <f>IFERROR(VLOOKUP(CK63,'Criteria Table'!$A$2:$I$102,2,FALSE),0)</f>
        <v>10</v>
      </c>
      <c r="CM63" s="95">
        <f t="shared" si="29"/>
        <v>10</v>
      </c>
      <c r="CN63" s="76">
        <f>IFERROR(VLOOKUP(TEXT($A63,"0000"),'AYP11'!$B$3379:$AU$3800,23,FALSE),"")</f>
        <v>93</v>
      </c>
      <c r="CO63" s="95">
        <f>IFERROR(VLOOKUP(CN63,'Criteria Table'!$A$2:$I$102,2,FALSE),0)</f>
        <v>0</v>
      </c>
      <c r="CP63" s="95">
        <f t="shared" si="30"/>
        <v>93</v>
      </c>
      <c r="CQ63" s="76">
        <f>IFERROR(VLOOKUP(TEXT($A63,"0000"),'AYP11'!$B$847:$AU$1268,23,FALSE),"")</f>
        <v>0</v>
      </c>
      <c r="CR63" s="95">
        <f>IFERROR(VLOOKUP(CQ63,'Criteria Table'!$A$2:$I$102,2,FALSE),0)</f>
        <v>10</v>
      </c>
      <c r="CS63" s="95">
        <f t="shared" si="31"/>
        <v>10</v>
      </c>
      <c r="CT63" s="76">
        <f>IFERROR(VLOOKUP(TEXT($A63,"0000"),'AYP11'!$B$2113:$AU$2534,23,FALSE),"")</f>
        <v>89</v>
      </c>
      <c r="CU63" s="95">
        <f>IFERROR(VLOOKUP(CT63,'Criteria Table'!$A$2:$I$102,2,FALSE),0)</f>
        <v>0</v>
      </c>
      <c r="CV63" s="95">
        <f t="shared" si="32"/>
        <v>89</v>
      </c>
      <c r="CW63" s="76">
        <f>IFERROR(VLOOKUP(TEXT($A63,"0000"),'AYP11'!$B$425:$AU$846,23,FALSE),"")</f>
        <v>0</v>
      </c>
      <c r="CX63" s="95">
        <f>IFERROR(VLOOKUP(CW63,'Criteria Table'!$A$2:$I$102,2,FALSE),0)</f>
        <v>10</v>
      </c>
      <c r="CY63" s="95">
        <f t="shared" si="33"/>
        <v>10</v>
      </c>
      <c r="CZ63" s="76">
        <f>IFERROR(VLOOKUP(TEXT($A63,"0000"),'AYP11'!$B$3:$AU$424,23,FALSE),"")</f>
        <v>0</v>
      </c>
      <c r="DA63" s="95">
        <f>IFERROR(VLOOKUP(CZ63,'Criteria Table'!$A$2:$I$102,2,FALSE),0)</f>
        <v>10</v>
      </c>
      <c r="DB63" s="95">
        <f t="shared" si="34"/>
        <v>10</v>
      </c>
      <c r="DC63" s="76">
        <f>IFERROR(VLOOKUP(TEXT($A63,"0000"),'AYP11'!$B$1269:$AU$1690,23,FALSE),"")</f>
        <v>0</v>
      </c>
      <c r="DD63" s="95">
        <f>IFERROR(VLOOKUP(DC63,'Criteria Table'!$A$2:$I$102,2,FALSE),0)</f>
        <v>10</v>
      </c>
      <c r="DE63" s="95">
        <f t="shared" si="35"/>
        <v>10</v>
      </c>
      <c r="DF63" s="76">
        <f>IFERROR(VLOOKUP(TEXT($A63,"0000"),'AYP11'!$B$1691:$AU$2112,23,FALSE),"")</f>
        <v>0</v>
      </c>
      <c r="DG63" s="95">
        <f>IFERROR(VLOOKUP(DF63,'Criteria Table'!$A$2:$I$102,2,FALSE),0)</f>
        <v>10</v>
      </c>
      <c r="DH63" s="95">
        <f t="shared" si="36"/>
        <v>10</v>
      </c>
      <c r="DI63" s="76">
        <f>IFERROR(VLOOKUP(TEXT($A63,"0000"),'AYP11'!$B$2535:$AU$2956,23,FALSE),"")</f>
        <v>0</v>
      </c>
      <c r="DJ63" s="95">
        <f>IFERROR(VLOOKUP(DI63,'Criteria Table'!$A$2:$I$102,2,FALSE),0)</f>
        <v>10</v>
      </c>
      <c r="DK63" s="95">
        <f t="shared" si="37"/>
        <v>10</v>
      </c>
      <c r="DL63" s="91">
        <f>IFERROR(VLOOKUP(TEXT($A63,"0000"),'AYP11'!$B$3379:$AU$3800,11,FALSE),"")</f>
        <v>0</v>
      </c>
      <c r="DM63" s="95">
        <f t="shared" si="38"/>
        <v>1</v>
      </c>
      <c r="DN63" s="95" t="str">
        <f t="shared" si="39"/>
        <v/>
      </c>
      <c r="DO63" s="91">
        <f>IFERROR(VLOOKUP(TEXT($A63,"0000"),'AYP11'!$B$847:$AU$1268,11,FALSE),"")</f>
        <v>0</v>
      </c>
      <c r="DP63" s="95">
        <f t="shared" si="40"/>
        <v>1</v>
      </c>
      <c r="DQ63" s="95" t="str">
        <f t="shared" si="41"/>
        <v/>
      </c>
      <c r="DR63" s="91">
        <f>IFERROR(VLOOKUP(TEXT($A63,"0000"),'AYP11'!$B$2113:$AU$2534,11,FALSE),"")</f>
        <v>0</v>
      </c>
      <c r="DS63" s="95">
        <f t="shared" si="42"/>
        <v>1</v>
      </c>
      <c r="DT63" s="95" t="str">
        <f t="shared" si="43"/>
        <v/>
      </c>
      <c r="DU63" s="91">
        <f>IFERROR(VLOOKUP(TEXT($A63,"0000"),'AYP11'!$B$425:$AU$846,11,FALSE),"")</f>
        <v>0</v>
      </c>
      <c r="DV63" s="95">
        <f t="shared" si="44"/>
        <v>1</v>
      </c>
      <c r="DW63" s="95" t="str">
        <f t="shared" si="45"/>
        <v/>
      </c>
      <c r="DX63" s="91">
        <f>IFERROR(VLOOKUP(TEXT($A63,"0000"),'AYP11'!$B$3:$AU$424,11,FALSE),"")</f>
        <v>0</v>
      </c>
      <c r="DY63" s="95">
        <f t="shared" si="46"/>
        <v>1</v>
      </c>
      <c r="DZ63" s="95" t="str">
        <f t="shared" si="47"/>
        <v/>
      </c>
      <c r="EA63" s="91">
        <f>IFERROR(VLOOKUP(TEXT($A63,"0000"),'AYP11'!$B$1269:$AU$1690,11,FALSE),"")</f>
        <v>0</v>
      </c>
      <c r="EB63" s="95">
        <f t="shared" si="48"/>
        <v>1</v>
      </c>
      <c r="EC63" s="95" t="str">
        <f t="shared" si="49"/>
        <v/>
      </c>
      <c r="ED63" s="91">
        <f>IFERROR(VLOOKUP(TEXT($A63,"0000"),'AYP11'!$B$1691:$AU$2112,11,FALSE),"")</f>
        <v>0</v>
      </c>
      <c r="EE63" s="95">
        <f t="shared" si="50"/>
        <v>1</v>
      </c>
      <c r="EF63" s="95" t="str">
        <f t="shared" si="51"/>
        <v/>
      </c>
      <c r="EG63" s="91">
        <f>IFERROR(VLOOKUP(TEXT($A63,"0000"),'AYP11'!$B$2535:$AU$2956,11,FALSE),"")</f>
        <v>0</v>
      </c>
      <c r="EH63" s="95">
        <f t="shared" si="52"/>
        <v>1</v>
      </c>
      <c r="EI63" s="95" t="str">
        <f t="shared" si="53"/>
        <v/>
      </c>
      <c r="EP63" s="34">
        <v>67</v>
      </c>
      <c r="EQ63" s="102" t="s">
        <v>2024</v>
      </c>
    </row>
    <row r="64" spans="1:147" x14ac:dyDescent="0.25">
      <c r="A64" s="248">
        <v>961</v>
      </c>
      <c r="B64" s="291">
        <f t="shared" si="0"/>
        <v>24.702380952380953</v>
      </c>
      <c r="C64" s="50">
        <f>IFERROR(VLOOKUP(TEXT($A64,"0000"),'R-M11'!$A$2:$AA$500,4,FALSE),0)</f>
        <v>83</v>
      </c>
      <c r="D64" s="291">
        <f t="shared" si="1"/>
        <v>63.095238095238095</v>
      </c>
      <c r="E64" s="98">
        <f>IFERROR(SUM(VLOOKUP(TEXT($A64,"0000"),'R-M11'!$A$2:$AA$500,5,FALSE),VLOOKUP(TEXT($A64,"0000"),'R-M11'!$A$2:$AA$500,6,FALSE)),0)</f>
        <v>212</v>
      </c>
      <c r="F64" s="58">
        <f>IFERROR(VLOOKUP(TEXT($A64,"0000"),'R-M11'!$A$2:$AA$500,14,FALSE),0)</f>
        <v>336</v>
      </c>
      <c r="G64" s="230">
        <f t="shared" si="54"/>
        <v>24.702380952380953</v>
      </c>
      <c r="H64" s="97">
        <f t="shared" si="2"/>
        <v>83</v>
      </c>
      <c r="I64" s="230">
        <f t="shared" si="55"/>
        <v>63.095238095238095</v>
      </c>
      <c r="J64" s="97">
        <f t="shared" si="3"/>
        <v>212</v>
      </c>
      <c r="K64" s="230">
        <f t="shared" si="4"/>
        <v>88</v>
      </c>
      <c r="L64" s="121">
        <f>IFERROR(VLOOKUP(K64,'Criteria Table'!$A$2:$I$102,2,FALSE),"")</f>
        <v>0</v>
      </c>
      <c r="M64" s="230">
        <f t="shared" si="5"/>
        <v>87.797619047619051</v>
      </c>
      <c r="N64" s="286">
        <f t="shared" si="6"/>
        <v>19.940476190476193</v>
      </c>
      <c r="O64" s="50">
        <f>IFERROR(VLOOKUP(TEXT($A64,"0000"),'R-M11'!$A$2:$AA$500,17,FALSE),"")</f>
        <v>67</v>
      </c>
      <c r="P64" s="286">
        <f t="shared" si="7"/>
        <v>65.773809523809518</v>
      </c>
      <c r="Q64" s="98">
        <f>IFERROR(SUM(VLOOKUP(TEXT($A64,"0000"),'R-M11'!$A$2:$AA$500,18,FALSE),VLOOKUP(TEXT($A64,"0000"),'R-M11'!$A$2:$AA$500,19,FALSE)),0)</f>
        <v>221</v>
      </c>
      <c r="R64" s="69">
        <f>IFERROR(VLOOKUP(TEXT($A64,"0000"),'R-M11'!$A$2:$AA$500,27,FALSE),0)</f>
        <v>336</v>
      </c>
      <c r="S64" s="121">
        <f t="shared" si="56"/>
        <v>19.940476190476193</v>
      </c>
      <c r="T64" s="70">
        <f t="shared" si="8"/>
        <v>67.000000000000014</v>
      </c>
      <c r="U64" s="121">
        <f t="shared" si="57"/>
        <v>65.773809523809518</v>
      </c>
      <c r="V64" s="70">
        <f t="shared" si="9"/>
        <v>221</v>
      </c>
      <c r="W64" s="121">
        <f t="shared" si="10"/>
        <v>86</v>
      </c>
      <c r="X64" s="124">
        <f>IFERROR(VLOOKUP(W64,'Criteria Table'!$A$2:$I$102,2,FALSE),"")</f>
        <v>0</v>
      </c>
      <c r="Y64" s="121">
        <f t="shared" si="11"/>
        <v>85.714285714285708</v>
      </c>
      <c r="Z64" s="92">
        <f>IFERROR(IF(VLOOKUP(A64,'SG11'!$A$3:$AI$500,18,FALSE)="","NA",VLOOKUP(A64,'SG11'!$A$3:$AI$500,18,FALSE)),"")</f>
        <v>71</v>
      </c>
      <c r="AA64" s="75">
        <f>IFERROR(VLOOKUP(Z64,'Criteria Table'!$A$2:$I$102,6,FALSE),"NA")</f>
        <v>5</v>
      </c>
      <c r="AB64" s="95">
        <f t="shared" si="58"/>
        <v>76</v>
      </c>
      <c r="AC64" s="84">
        <f>IFERROR(IF(VLOOKUP(A64,'SG11'!$A$3:$AI$500,19,FALSE)="","NA",VLOOKUP(A64,'SG11'!$A$3:$AI$500,19,FALSE)),"")</f>
        <v>73</v>
      </c>
      <c r="AD64" s="75">
        <f>IFERROR(VLOOKUP(AC64,'Criteria Table'!$A$2:$I$102,6,FALSE),"NA")</f>
        <v>5</v>
      </c>
      <c r="AE64" s="95">
        <f t="shared" si="59"/>
        <v>78</v>
      </c>
      <c r="AF64" s="92">
        <f>IFERROR(IF(VLOOKUP(A64,'SG11'!$A$3:$AI$500,20,FALSE)="","NA",VLOOKUP(A64,'SG11'!$A$3:$AI$500,20,FALSE)),"")</f>
        <v>64</v>
      </c>
      <c r="AG64" s="75">
        <f>IFERROR(VLOOKUP(AF64,'Criteria Table'!$A$2:$I$102,6,FALSE),"NA")</f>
        <v>5</v>
      </c>
      <c r="AH64" s="95">
        <f t="shared" si="60"/>
        <v>69</v>
      </c>
      <c r="AI64" s="84">
        <f>IFERROR(IF(VLOOKUP(A64,'SG11'!$A$3:$AI$500,21,FALSE)="","NA",VLOOKUP(A64,'SG11'!$A$3:$AI$500,21,FALSE)),"")</f>
        <v>61</v>
      </c>
      <c r="AJ64" s="75">
        <f>IFERROR(VLOOKUP(AI64,'Criteria Table'!$A$2:$I$102,6,FALSE),"NA")</f>
        <v>5</v>
      </c>
      <c r="AK64" s="95">
        <f t="shared" si="61"/>
        <v>66</v>
      </c>
      <c r="AL64" s="99">
        <f>IFERROR(VLOOKUP(TEXT(A64,"0000"),'W11'!$A$1:$E$500,4,FALSE)/AP64*100,"")</f>
        <v>98.98989898989899</v>
      </c>
      <c r="AM64" s="97">
        <f>IFERROR(VLOOKUP(TEXT(A64,"0000"),'W11'!$A$1:$E$500,4,FALSE),"")</f>
        <v>98</v>
      </c>
      <c r="AN64" s="99">
        <f t="shared" si="12"/>
        <v>98.98989898989899</v>
      </c>
      <c r="AO64" s="97">
        <f t="shared" si="13"/>
        <v>98</v>
      </c>
      <c r="AP64" s="99">
        <f>IFERROR(VLOOKUP(TEXT(A64,"0000"),'W11'!$A$1:$E$500,5,FALSE),"")</f>
        <v>99</v>
      </c>
      <c r="AQ64" s="97">
        <f>IFERROR(VLOOKUP(ROUND(AL64,0),'Criteria Table'!$A$2:$I$102,4,FALSE),0)</f>
        <v>0</v>
      </c>
      <c r="AR64" s="128"/>
      <c r="AS64" s="95"/>
      <c r="AT64" s="95"/>
      <c r="AU64" s="100">
        <f>IFERROR(VLOOKUP(TEXT(A64,"0000"),'Sci11'!$A$3:$N$492,4,FALSE)/VLOOKUP(TEXT(A64,"0000"),'Sci11'!$A$3:$N$492,14,FALSE)*100,"")</f>
        <v>26.605504587155966</v>
      </c>
      <c r="AV64" s="101">
        <f>SUM(VLOOKUP(TEXT(A64,"0000"),'Sci11'!$A$3:$N$492,5,FALSE),VLOOKUP(TEXT(A64,"0000"),'Sci11'!$A$3:$N$492,6,FALSE))/VLOOKUP(TEXT(A64,"0000"),'Sci11'!$A$3:$N$492,14,FALSE)*100</f>
        <v>39.449541284403672</v>
      </c>
      <c r="AW64" s="100">
        <f t="shared" si="62"/>
        <v>28.985504587155965</v>
      </c>
      <c r="AX64" s="101">
        <f>IFERROR(AW64/100*VLOOKUP(TEXT(A64,"0000"),'Sci11'!$A$3:$N$492,14,FALSE),"")</f>
        <v>31.594200000000001</v>
      </c>
      <c r="AY64" s="100">
        <f t="shared" si="63"/>
        <v>40.469541284403675</v>
      </c>
      <c r="AZ64" s="101">
        <f>IFERROR(AY64/100*VLOOKUP(TEXT(A64,"0000"),'Sci11'!$A$3:$N$492,14,FALSE),"")</f>
        <v>44.111800000000009</v>
      </c>
      <c r="BA64" s="100">
        <f t="shared" si="14"/>
        <v>66</v>
      </c>
      <c r="BB64" s="101">
        <f>IFERROR(VLOOKUP(BA64,'Criteria Table'!$A$2:$I$102,2,FALSE),"")</f>
        <v>3.4000000000000004</v>
      </c>
      <c r="BC64" s="101">
        <f t="shared" si="15"/>
        <v>69.400000000000006</v>
      </c>
      <c r="BD64" s="82">
        <f>IFERROR(VLOOKUP(A64,ATTx11!$A$2:$N$500,4,FALSE),"")</f>
        <v>97.4</v>
      </c>
      <c r="BE64" s="95">
        <f t="shared" si="16"/>
        <v>0</v>
      </c>
      <c r="BF64" s="96">
        <f t="shared" si="17"/>
        <v>97.4</v>
      </c>
      <c r="BG64" s="70">
        <f>IFERROR(VLOOKUP(A64,ATTx11!$A$2:$N$500,11,FALSE),"")</f>
        <v>1</v>
      </c>
      <c r="BH64" s="95">
        <f t="shared" si="18"/>
        <v>0.9</v>
      </c>
      <c r="BI64" s="70">
        <f>IFERROR(VLOOKUP(A64,ATTx11!$A$2:$N$500,12,FALSE),"")</f>
        <v>16</v>
      </c>
      <c r="BJ64" s="97">
        <f t="shared" si="19"/>
        <v>14.4</v>
      </c>
      <c r="BK64" s="84">
        <f>IFERROR(VLOOKUP(A64,ATTx11!$A$2:$N$500,7,FALSE),"")</f>
        <v>1</v>
      </c>
      <c r="BL64" s="97">
        <f t="shared" si="20"/>
        <v>0.9</v>
      </c>
      <c r="BM64" s="84">
        <f>IFERROR(VLOOKUP(A64,ATTx11!$A$2:$N$500,8,FALSE),"")</f>
        <v>12</v>
      </c>
      <c r="BN64" s="95">
        <f t="shared" si="21"/>
        <v>10.8</v>
      </c>
      <c r="BO64" s="95"/>
      <c r="BP64" s="83">
        <f>IFERROR(VLOOKUP(TEXT($A64,"0000"),'AYP11'!$B$3379:$AU$3800,17,FALSE),"")</f>
        <v>92</v>
      </c>
      <c r="BQ64" s="75">
        <f>IFERROR(VLOOKUP(BP64,'Criteria Table'!$A$2:$I$102,2,FALSE),0)</f>
        <v>0</v>
      </c>
      <c r="BR64" s="95">
        <f t="shared" si="22"/>
        <v>92</v>
      </c>
      <c r="BS64" s="83">
        <f>IFERROR(VLOOKUP(TEXT($A64,"0000"),'AYP11'!$B$847:$AU$1268,17,FALSE),"")</f>
        <v>0</v>
      </c>
      <c r="BT64" s="75">
        <f>IFERROR(VLOOKUP(BS64,'Criteria Table'!$A$2:$I$102,2,FALSE),0)</f>
        <v>10</v>
      </c>
      <c r="BU64" s="95">
        <f t="shared" si="23"/>
        <v>10</v>
      </c>
      <c r="BV64" s="83">
        <f>IFERROR(VLOOKUP(TEXT($A64,"0000"),'AYP11'!$B$2113:$AU$2534,17,FALSE),"")</f>
        <v>86</v>
      </c>
      <c r="BW64" s="75">
        <f>IFERROR(VLOOKUP(BV64,'Criteria Table'!$A$2:$I$102,2,FALSE),0)</f>
        <v>0</v>
      </c>
      <c r="BX64" s="95">
        <f t="shared" si="24"/>
        <v>86</v>
      </c>
      <c r="BY64" s="83">
        <f>IFERROR(VLOOKUP(TEXT($A64,"0000"),'AYP11'!$B$425:$AU$846,17,FALSE),"")</f>
        <v>0</v>
      </c>
      <c r="BZ64" s="75">
        <f>IFERROR(VLOOKUP(BY64,'Criteria Table'!$A$2:$I$102,2,FALSE),0)</f>
        <v>10</v>
      </c>
      <c r="CA64" s="95">
        <f t="shared" si="25"/>
        <v>10</v>
      </c>
      <c r="CB64" s="83">
        <f>IFERROR(VLOOKUP(TEXT($A64,"0000"),'AYP11'!$B$3:$AU$424,17,FALSE),"")</f>
        <v>0</v>
      </c>
      <c r="CC64" s="95">
        <f>IFERROR(VLOOKUP(CB64,'Criteria Table'!$A$2:$I$102,2,FALSE),0)</f>
        <v>10</v>
      </c>
      <c r="CD64" s="95">
        <f t="shared" si="26"/>
        <v>10</v>
      </c>
      <c r="CE64" s="83">
        <f>IFERROR(VLOOKUP(TEXT($A64,"0000"),'AYP11'!$B$1269:$AU$1690,17,FALSE),"")</f>
        <v>77</v>
      </c>
      <c r="CF64" s="95">
        <f>IFERROR(VLOOKUP(CE64,'Criteria Table'!$A$2:$I$102,2,FALSE),0)</f>
        <v>2.3000000000000003</v>
      </c>
      <c r="CG64" s="95">
        <f t="shared" si="27"/>
        <v>79</v>
      </c>
      <c r="CH64" s="83">
        <f>IFERROR(VLOOKUP(TEXT($A64,"0000"),'AYP11'!$B$1691:$AU$2112,17,FALSE),"")</f>
        <v>0</v>
      </c>
      <c r="CI64" s="95">
        <f>IFERROR(VLOOKUP(CH64,'Criteria Table'!$A$2:$I$102,2,FALSE),0)</f>
        <v>10</v>
      </c>
      <c r="CJ64" s="95">
        <f t="shared" si="28"/>
        <v>10</v>
      </c>
      <c r="CK64" s="83">
        <f>IFERROR(VLOOKUP(TEXT($A64,"0000"),'AYP11'!$B$2535:$AU$2956,17,FALSE),"")</f>
        <v>0</v>
      </c>
      <c r="CL64" s="95">
        <f>IFERROR(VLOOKUP(CK64,'Criteria Table'!$A$2:$I$102,2,FALSE),0)</f>
        <v>10</v>
      </c>
      <c r="CM64" s="95">
        <f t="shared" si="29"/>
        <v>10</v>
      </c>
      <c r="CN64" s="76">
        <f>IFERROR(VLOOKUP(TEXT($A64,"0000"),'AYP11'!$B$3379:$AU$3800,23,FALSE),"")</f>
        <v>92</v>
      </c>
      <c r="CO64" s="95">
        <f>IFERROR(VLOOKUP(CN64,'Criteria Table'!$A$2:$I$102,2,FALSE),0)</f>
        <v>0</v>
      </c>
      <c r="CP64" s="95">
        <f t="shared" si="30"/>
        <v>92</v>
      </c>
      <c r="CQ64" s="76">
        <f>IFERROR(VLOOKUP(TEXT($A64,"0000"),'AYP11'!$B$847:$AU$1268,23,FALSE),"")</f>
        <v>0</v>
      </c>
      <c r="CR64" s="95">
        <f>IFERROR(VLOOKUP(CQ64,'Criteria Table'!$A$2:$I$102,2,FALSE),0)</f>
        <v>10</v>
      </c>
      <c r="CS64" s="95">
        <f t="shared" si="31"/>
        <v>10</v>
      </c>
      <c r="CT64" s="76">
        <f>IFERROR(VLOOKUP(TEXT($A64,"0000"),'AYP11'!$B$2113:$AU$2534,23,FALSE),"")</f>
        <v>83</v>
      </c>
      <c r="CU64" s="95">
        <f>IFERROR(VLOOKUP(CT64,'Criteria Table'!$A$2:$I$102,2,FALSE),0)</f>
        <v>1.7000000000000002</v>
      </c>
      <c r="CV64" s="95">
        <f t="shared" si="32"/>
        <v>85</v>
      </c>
      <c r="CW64" s="76">
        <f>IFERROR(VLOOKUP(TEXT($A64,"0000"),'AYP11'!$B$425:$AU$846,23,FALSE),"")</f>
        <v>0</v>
      </c>
      <c r="CX64" s="95">
        <f>IFERROR(VLOOKUP(CW64,'Criteria Table'!$A$2:$I$102,2,FALSE),0)</f>
        <v>10</v>
      </c>
      <c r="CY64" s="95">
        <f t="shared" si="33"/>
        <v>10</v>
      </c>
      <c r="CZ64" s="76">
        <f>IFERROR(VLOOKUP(TEXT($A64,"0000"),'AYP11'!$B$3:$AU$424,23,FALSE),"")</f>
        <v>0</v>
      </c>
      <c r="DA64" s="95">
        <f>IFERROR(VLOOKUP(CZ64,'Criteria Table'!$A$2:$I$102,2,FALSE),0)</f>
        <v>10</v>
      </c>
      <c r="DB64" s="95">
        <f t="shared" si="34"/>
        <v>10</v>
      </c>
      <c r="DC64" s="76">
        <f>IFERROR(VLOOKUP(TEXT($A64,"0000"),'AYP11'!$B$1269:$AU$1690,23,FALSE),"")</f>
        <v>76</v>
      </c>
      <c r="DD64" s="95">
        <f>IFERROR(VLOOKUP(DC64,'Criteria Table'!$A$2:$I$102,2,FALSE),0)</f>
        <v>2.4000000000000004</v>
      </c>
      <c r="DE64" s="95">
        <f t="shared" si="35"/>
        <v>78</v>
      </c>
      <c r="DF64" s="76">
        <f>IFERROR(VLOOKUP(TEXT($A64,"0000"),'AYP11'!$B$1691:$AU$2112,23,FALSE),"")</f>
        <v>0</v>
      </c>
      <c r="DG64" s="95">
        <f>IFERROR(VLOOKUP(DF64,'Criteria Table'!$A$2:$I$102,2,FALSE),0)</f>
        <v>10</v>
      </c>
      <c r="DH64" s="95">
        <f t="shared" si="36"/>
        <v>10</v>
      </c>
      <c r="DI64" s="76">
        <f>IFERROR(VLOOKUP(TEXT($A64,"0000"),'AYP11'!$B$2535:$AU$2956,23,FALSE),"")</f>
        <v>0</v>
      </c>
      <c r="DJ64" s="95">
        <f>IFERROR(VLOOKUP(DI64,'Criteria Table'!$A$2:$I$102,2,FALSE),0)</f>
        <v>10</v>
      </c>
      <c r="DK64" s="95">
        <f t="shared" si="37"/>
        <v>10</v>
      </c>
      <c r="DL64" s="91">
        <f>IFERROR(VLOOKUP(TEXT($A64,"0000"),'AYP11'!$B$3379:$AU$3800,11,FALSE),"")</f>
        <v>0</v>
      </c>
      <c r="DM64" s="95">
        <f t="shared" si="38"/>
        <v>1</v>
      </c>
      <c r="DN64" s="95" t="str">
        <f t="shared" si="39"/>
        <v/>
      </c>
      <c r="DO64" s="91">
        <f>IFERROR(VLOOKUP(TEXT($A64,"0000"),'AYP11'!$B$847:$AU$1268,11,FALSE),"")</f>
        <v>0</v>
      </c>
      <c r="DP64" s="95">
        <f t="shared" si="40"/>
        <v>1</v>
      </c>
      <c r="DQ64" s="95" t="str">
        <f t="shared" si="41"/>
        <v/>
      </c>
      <c r="DR64" s="91">
        <f>IFERROR(VLOOKUP(TEXT($A64,"0000"),'AYP11'!$B$2113:$AU$2534,11,FALSE),"")</f>
        <v>0</v>
      </c>
      <c r="DS64" s="95">
        <f t="shared" si="42"/>
        <v>1</v>
      </c>
      <c r="DT64" s="95" t="str">
        <f t="shared" si="43"/>
        <v/>
      </c>
      <c r="DU64" s="91">
        <f>IFERROR(VLOOKUP(TEXT($A64,"0000"),'AYP11'!$B$425:$AU$846,11,FALSE),"")</f>
        <v>0</v>
      </c>
      <c r="DV64" s="95">
        <f t="shared" si="44"/>
        <v>1</v>
      </c>
      <c r="DW64" s="95" t="str">
        <f t="shared" si="45"/>
        <v/>
      </c>
      <c r="DX64" s="91">
        <f>IFERROR(VLOOKUP(TEXT($A64,"0000"),'AYP11'!$B$3:$AU$424,11,FALSE),"")</f>
        <v>0</v>
      </c>
      <c r="DY64" s="95">
        <f t="shared" si="46"/>
        <v>1</v>
      </c>
      <c r="DZ64" s="95" t="str">
        <f t="shared" si="47"/>
        <v/>
      </c>
      <c r="EA64" s="91">
        <f>IFERROR(VLOOKUP(TEXT($A64,"0000"),'AYP11'!$B$1269:$AU$1690,11,FALSE),"")</f>
        <v>0</v>
      </c>
      <c r="EB64" s="95">
        <f t="shared" si="48"/>
        <v>1</v>
      </c>
      <c r="EC64" s="95" t="str">
        <f t="shared" si="49"/>
        <v/>
      </c>
      <c r="ED64" s="91">
        <f>IFERROR(VLOOKUP(TEXT($A64,"0000"),'AYP11'!$B$1691:$AU$2112,11,FALSE),"")</f>
        <v>0</v>
      </c>
      <c r="EE64" s="95">
        <f t="shared" si="50"/>
        <v>1</v>
      </c>
      <c r="EF64" s="95" t="str">
        <f t="shared" si="51"/>
        <v/>
      </c>
      <c r="EG64" s="91">
        <f>IFERROR(VLOOKUP(TEXT($A64,"0000"),'AYP11'!$B$2535:$AU$2956,11,FALSE),"")</f>
        <v>0</v>
      </c>
      <c r="EH64" s="95">
        <f t="shared" si="52"/>
        <v>1</v>
      </c>
      <c r="EI64" s="95" t="str">
        <f t="shared" si="53"/>
        <v/>
      </c>
      <c r="EP64" s="34">
        <v>68</v>
      </c>
      <c r="EQ64" s="102" t="s">
        <v>1319</v>
      </c>
    </row>
    <row r="65" spans="1:147" x14ac:dyDescent="0.25">
      <c r="A65" s="248">
        <v>1001</v>
      </c>
      <c r="B65" s="291">
        <f t="shared" si="0"/>
        <v>29.467680608365022</v>
      </c>
      <c r="C65" s="50">
        <f>IFERROR(VLOOKUP(TEXT($A65,"0000"),'R-M11'!$A$2:$AA$500,4,FALSE),0)</f>
        <v>155</v>
      </c>
      <c r="D65" s="291">
        <f t="shared" si="1"/>
        <v>57.22433460076045</v>
      </c>
      <c r="E65" s="98">
        <f>IFERROR(SUM(VLOOKUP(TEXT($A65,"0000"),'R-M11'!$A$2:$AA$500,5,FALSE),VLOOKUP(TEXT($A65,"0000"),'R-M11'!$A$2:$AA$500,6,FALSE)),0)</f>
        <v>301</v>
      </c>
      <c r="F65" s="58">
        <f>IFERROR(VLOOKUP(TEXT($A65,"0000"),'R-M11'!$A$2:$AA$500,14,FALSE),0)</f>
        <v>526</v>
      </c>
      <c r="G65" s="230">
        <f t="shared" si="54"/>
        <v>29.467680608365022</v>
      </c>
      <c r="H65" s="97">
        <f t="shared" si="2"/>
        <v>155</v>
      </c>
      <c r="I65" s="230">
        <f t="shared" si="55"/>
        <v>57.22433460076045</v>
      </c>
      <c r="J65" s="97">
        <f t="shared" si="3"/>
        <v>301</v>
      </c>
      <c r="K65" s="230">
        <f t="shared" si="4"/>
        <v>87</v>
      </c>
      <c r="L65" s="121">
        <f>IFERROR(VLOOKUP(K65,'Criteria Table'!$A$2:$I$102,2,FALSE),"")</f>
        <v>0</v>
      </c>
      <c r="M65" s="230">
        <f t="shared" si="5"/>
        <v>86.692015209125472</v>
      </c>
      <c r="N65" s="286">
        <f t="shared" si="6"/>
        <v>20.912547528517113</v>
      </c>
      <c r="O65" s="50">
        <f>IFERROR(VLOOKUP(TEXT($A65,"0000"),'R-M11'!$A$2:$AA$500,17,FALSE),"")</f>
        <v>110</v>
      </c>
      <c r="P65" s="286">
        <f t="shared" si="7"/>
        <v>68.44106463878326</v>
      </c>
      <c r="Q65" s="98">
        <f>IFERROR(SUM(VLOOKUP(TEXT($A65,"0000"),'R-M11'!$A$2:$AA$500,18,FALSE),VLOOKUP(TEXT($A65,"0000"),'R-M11'!$A$2:$AA$500,19,FALSE)),0)</f>
        <v>360</v>
      </c>
      <c r="R65" s="69">
        <f>IFERROR(VLOOKUP(TEXT($A65,"0000"),'R-M11'!$A$2:$AA$500,27,FALSE),0)</f>
        <v>526</v>
      </c>
      <c r="S65" s="121">
        <f t="shared" si="56"/>
        <v>20.912547528517113</v>
      </c>
      <c r="T65" s="70">
        <f t="shared" si="8"/>
        <v>110</v>
      </c>
      <c r="U65" s="121">
        <f t="shared" si="57"/>
        <v>68.44106463878326</v>
      </c>
      <c r="V65" s="70">
        <f t="shared" si="9"/>
        <v>359.99999999999994</v>
      </c>
      <c r="W65" s="121">
        <f t="shared" si="10"/>
        <v>89</v>
      </c>
      <c r="X65" s="124">
        <f>IFERROR(VLOOKUP(W65,'Criteria Table'!$A$2:$I$102,2,FALSE),"")</f>
        <v>0</v>
      </c>
      <c r="Y65" s="121">
        <f t="shared" si="11"/>
        <v>89.353612167300369</v>
      </c>
      <c r="Z65" s="92">
        <f>IFERROR(IF(VLOOKUP(A65,'SG11'!$A$3:$AI$500,18,FALSE)="","NA",VLOOKUP(A65,'SG11'!$A$3:$AI$500,18,FALSE)),"")</f>
        <v>73</v>
      </c>
      <c r="AA65" s="75">
        <f>IFERROR(VLOOKUP(Z65,'Criteria Table'!$A$2:$I$102,6,FALSE),"NA")</f>
        <v>5</v>
      </c>
      <c r="AB65" s="95">
        <f t="shared" si="58"/>
        <v>78</v>
      </c>
      <c r="AC65" s="84">
        <f>IFERROR(IF(VLOOKUP(A65,'SG11'!$A$3:$AI$500,19,FALSE)="","NA",VLOOKUP(A65,'SG11'!$A$3:$AI$500,19,FALSE)),"")</f>
        <v>69</v>
      </c>
      <c r="AD65" s="75">
        <f>IFERROR(VLOOKUP(AC65,'Criteria Table'!$A$2:$I$102,6,FALSE),"NA")</f>
        <v>5</v>
      </c>
      <c r="AE65" s="95">
        <f t="shared" si="59"/>
        <v>74</v>
      </c>
      <c r="AF65" s="92">
        <f>IFERROR(IF(VLOOKUP(A65,'SG11'!$A$3:$AI$500,20,FALSE)="","NA",VLOOKUP(A65,'SG11'!$A$3:$AI$500,20,FALSE)),"")</f>
        <v>76</v>
      </c>
      <c r="AG65" s="75">
        <f>IFERROR(VLOOKUP(AF65,'Criteria Table'!$A$2:$I$102,6,FALSE),"NA")</f>
        <v>5</v>
      </c>
      <c r="AH65" s="95">
        <f t="shared" si="60"/>
        <v>81</v>
      </c>
      <c r="AI65" s="84">
        <f>IFERROR(IF(VLOOKUP(A65,'SG11'!$A$3:$AI$500,21,FALSE)="","NA",VLOOKUP(A65,'SG11'!$A$3:$AI$500,21,FALSE)),"")</f>
        <v>78</v>
      </c>
      <c r="AJ65" s="75">
        <f>IFERROR(VLOOKUP(AI65,'Criteria Table'!$A$2:$I$102,6,FALSE),"NA")</f>
        <v>5</v>
      </c>
      <c r="AK65" s="95">
        <f t="shared" si="61"/>
        <v>83</v>
      </c>
      <c r="AL65" s="99">
        <f>IFERROR(VLOOKUP(TEXT(A65,"0000"),'W11'!$A$1:$E$500,4,FALSE)/AP65*100,"")</f>
        <v>98.40425531914893</v>
      </c>
      <c r="AM65" s="97">
        <f>IFERROR(VLOOKUP(TEXT(A65,"0000"),'W11'!$A$1:$E$500,4,FALSE),"")</f>
        <v>185</v>
      </c>
      <c r="AN65" s="99">
        <f t="shared" si="12"/>
        <v>98.40425531914893</v>
      </c>
      <c r="AO65" s="97">
        <f t="shared" si="13"/>
        <v>184.99999999999997</v>
      </c>
      <c r="AP65" s="99">
        <f>IFERROR(VLOOKUP(TEXT(A65,"0000"),'W11'!$A$1:$E$500,5,FALSE),"")</f>
        <v>188</v>
      </c>
      <c r="AQ65" s="97">
        <f>IFERROR(VLOOKUP(ROUND(AL65,0),'Criteria Table'!$A$2:$I$102,4,FALSE),0)</f>
        <v>0</v>
      </c>
      <c r="AR65" s="128"/>
      <c r="AS65" s="95"/>
      <c r="AT65" s="95"/>
      <c r="AU65" s="100">
        <f>IFERROR(VLOOKUP(TEXT(A65,"0000"),'Sci11'!$A$3:$N$492,4,FALSE)/VLOOKUP(TEXT(A65,"0000"),'Sci11'!$A$3:$N$492,14,FALSE)*100,"")</f>
        <v>40.425531914893611</v>
      </c>
      <c r="AV65" s="101">
        <f>SUM(VLOOKUP(TEXT(A65,"0000"),'Sci11'!$A$3:$N$492,5,FALSE),VLOOKUP(TEXT(A65,"0000"),'Sci11'!$A$3:$N$492,6,FALSE))/VLOOKUP(TEXT(A65,"0000"),'Sci11'!$A$3:$N$492,14,FALSE)*100</f>
        <v>36.170212765957451</v>
      </c>
      <c r="AW65" s="100">
        <f t="shared" si="62"/>
        <v>42.03553191489361</v>
      </c>
      <c r="AX65" s="101">
        <f>IFERROR(AW65/100*VLOOKUP(TEXT(A65,"0000"),'Sci11'!$A$3:$N$492,14,FALSE),"")</f>
        <v>59.270099999999992</v>
      </c>
      <c r="AY65" s="100">
        <f t="shared" si="63"/>
        <v>36.860212765957449</v>
      </c>
      <c r="AZ65" s="101">
        <f>IFERROR(AY65/100*VLOOKUP(TEXT(A65,"0000"),'Sci11'!$A$3:$N$492,14,FALSE),"")</f>
        <v>51.972900000000003</v>
      </c>
      <c r="BA65" s="100">
        <f t="shared" si="14"/>
        <v>77</v>
      </c>
      <c r="BB65" s="101">
        <f>IFERROR(VLOOKUP(BA65,'Criteria Table'!$A$2:$I$102,2,FALSE),"")</f>
        <v>2.3000000000000003</v>
      </c>
      <c r="BC65" s="101">
        <f t="shared" si="15"/>
        <v>79.3</v>
      </c>
      <c r="BD65" s="82">
        <f>IFERROR(VLOOKUP(A65,ATTx11!$A$2:$N$500,4,FALSE),"")</f>
        <v>96.76</v>
      </c>
      <c r="BE65" s="95">
        <f t="shared" si="16"/>
        <v>0.5</v>
      </c>
      <c r="BF65" s="96">
        <f t="shared" si="17"/>
        <v>97.26</v>
      </c>
      <c r="BG65" s="70">
        <f>IFERROR(VLOOKUP(A65,ATTx11!$A$2:$N$500,11,FALSE),"")</f>
        <v>0</v>
      </c>
      <c r="BH65" s="95">
        <f t="shared" si="18"/>
        <v>0</v>
      </c>
      <c r="BI65" s="70">
        <f>IFERROR(VLOOKUP(A65,ATTx11!$A$2:$N$500,12,FALSE),"")</f>
        <v>0</v>
      </c>
      <c r="BJ65" s="97">
        <f t="shared" si="19"/>
        <v>0</v>
      </c>
      <c r="BK65" s="84">
        <f>IFERROR(VLOOKUP(A65,ATTx11!$A$2:$N$500,7,FALSE),"")</f>
        <v>0</v>
      </c>
      <c r="BL65" s="97">
        <f t="shared" si="20"/>
        <v>0</v>
      </c>
      <c r="BM65" s="84">
        <f>IFERROR(VLOOKUP(A65,ATTx11!$A$2:$N$500,8,FALSE),"")</f>
        <v>0</v>
      </c>
      <c r="BN65" s="95">
        <f t="shared" si="21"/>
        <v>0</v>
      </c>
      <c r="BO65" s="95"/>
      <c r="BP65" s="83">
        <f>IFERROR(VLOOKUP(TEXT($A65,"0000"),'AYP11'!$B$3379:$AU$3800,17,FALSE),"")</f>
        <v>0</v>
      </c>
      <c r="BQ65" s="75">
        <f>IFERROR(VLOOKUP(BP65,'Criteria Table'!$A$2:$I$102,2,FALSE),0)</f>
        <v>10</v>
      </c>
      <c r="BR65" s="95">
        <f t="shared" si="22"/>
        <v>10</v>
      </c>
      <c r="BS65" s="83">
        <f>IFERROR(VLOOKUP(TEXT($A65,"0000"),'AYP11'!$B$847:$AU$1268,17,FALSE),"")</f>
        <v>0</v>
      </c>
      <c r="BT65" s="75">
        <f>IFERROR(VLOOKUP(BS65,'Criteria Table'!$A$2:$I$102,2,FALSE),0)</f>
        <v>10</v>
      </c>
      <c r="BU65" s="95">
        <f t="shared" si="23"/>
        <v>10</v>
      </c>
      <c r="BV65" s="83">
        <f>IFERROR(VLOOKUP(TEXT($A65,"0000"),'AYP11'!$B$2113:$AU$2534,17,FALSE),"")</f>
        <v>88</v>
      </c>
      <c r="BW65" s="75">
        <f>IFERROR(VLOOKUP(BV65,'Criteria Table'!$A$2:$I$102,2,FALSE),0)</f>
        <v>0</v>
      </c>
      <c r="BX65" s="95">
        <f t="shared" si="24"/>
        <v>88</v>
      </c>
      <c r="BY65" s="83">
        <f>IFERROR(VLOOKUP(TEXT($A65,"0000"),'AYP11'!$B$425:$AU$846,17,FALSE),"")</f>
        <v>0</v>
      </c>
      <c r="BZ65" s="75">
        <f>IFERROR(VLOOKUP(BY65,'Criteria Table'!$A$2:$I$102,2,FALSE),0)</f>
        <v>10</v>
      </c>
      <c r="CA65" s="95">
        <f t="shared" si="25"/>
        <v>10</v>
      </c>
      <c r="CB65" s="83">
        <f>IFERROR(VLOOKUP(TEXT($A65,"0000"),'AYP11'!$B$3:$AU$424,17,FALSE),"")</f>
        <v>0</v>
      </c>
      <c r="CC65" s="95">
        <f>IFERROR(VLOOKUP(CB65,'Criteria Table'!$A$2:$I$102,2,FALSE),0)</f>
        <v>10</v>
      </c>
      <c r="CD65" s="95">
        <f t="shared" si="26"/>
        <v>10</v>
      </c>
      <c r="CE65" s="83">
        <f>IFERROR(VLOOKUP(TEXT($A65,"0000"),'AYP11'!$B$1269:$AU$1690,17,FALSE),"")</f>
        <v>86</v>
      </c>
      <c r="CF65" s="95">
        <f>IFERROR(VLOOKUP(CE65,'Criteria Table'!$A$2:$I$102,2,FALSE),0)</f>
        <v>0</v>
      </c>
      <c r="CG65" s="95">
        <f t="shared" si="27"/>
        <v>86</v>
      </c>
      <c r="CH65" s="83">
        <f>IFERROR(VLOOKUP(TEXT($A65,"0000"),'AYP11'!$B$1691:$AU$2112,17,FALSE),"")</f>
        <v>82</v>
      </c>
      <c r="CI65" s="95">
        <f>IFERROR(VLOOKUP(CH65,'Criteria Table'!$A$2:$I$102,2,FALSE),0)</f>
        <v>1.8</v>
      </c>
      <c r="CJ65" s="95">
        <f t="shared" si="28"/>
        <v>84</v>
      </c>
      <c r="CK65" s="83">
        <f>IFERROR(VLOOKUP(TEXT($A65,"0000"),'AYP11'!$B$2535:$AU$2956,17,FALSE),"")</f>
        <v>62</v>
      </c>
      <c r="CL65" s="95">
        <f>IFERROR(VLOOKUP(CK65,'Criteria Table'!$A$2:$I$102,2,FALSE),0)</f>
        <v>3.8000000000000003</v>
      </c>
      <c r="CM65" s="95">
        <f t="shared" si="29"/>
        <v>66</v>
      </c>
      <c r="CN65" s="76">
        <f>IFERROR(VLOOKUP(TEXT($A65,"0000"),'AYP11'!$B$3379:$AU$3800,23,FALSE),"")</f>
        <v>0</v>
      </c>
      <c r="CO65" s="95">
        <f>IFERROR(VLOOKUP(CN65,'Criteria Table'!$A$2:$I$102,2,FALSE),0)</f>
        <v>10</v>
      </c>
      <c r="CP65" s="95">
        <f t="shared" si="30"/>
        <v>10</v>
      </c>
      <c r="CQ65" s="76">
        <f>IFERROR(VLOOKUP(TEXT($A65,"0000"),'AYP11'!$B$847:$AU$1268,23,FALSE),"")</f>
        <v>0</v>
      </c>
      <c r="CR65" s="95">
        <f>IFERROR(VLOOKUP(CQ65,'Criteria Table'!$A$2:$I$102,2,FALSE),0)</f>
        <v>10</v>
      </c>
      <c r="CS65" s="95">
        <f t="shared" si="31"/>
        <v>10</v>
      </c>
      <c r="CT65" s="76">
        <f>IFERROR(VLOOKUP(TEXT($A65,"0000"),'AYP11'!$B$2113:$AU$2534,23,FALSE),"")</f>
        <v>89</v>
      </c>
      <c r="CU65" s="95">
        <f>IFERROR(VLOOKUP(CT65,'Criteria Table'!$A$2:$I$102,2,FALSE),0)</f>
        <v>0</v>
      </c>
      <c r="CV65" s="95">
        <f t="shared" si="32"/>
        <v>89</v>
      </c>
      <c r="CW65" s="76">
        <f>IFERROR(VLOOKUP(TEXT($A65,"0000"),'AYP11'!$B$425:$AU$846,23,FALSE),"")</f>
        <v>0</v>
      </c>
      <c r="CX65" s="95">
        <f>IFERROR(VLOOKUP(CW65,'Criteria Table'!$A$2:$I$102,2,FALSE),0)</f>
        <v>10</v>
      </c>
      <c r="CY65" s="95">
        <f t="shared" si="33"/>
        <v>10</v>
      </c>
      <c r="CZ65" s="76">
        <f>IFERROR(VLOOKUP(TEXT($A65,"0000"),'AYP11'!$B$3:$AU$424,23,FALSE),"")</f>
        <v>0</v>
      </c>
      <c r="DA65" s="95">
        <f>IFERROR(VLOOKUP(CZ65,'Criteria Table'!$A$2:$I$102,2,FALSE),0)</f>
        <v>10</v>
      </c>
      <c r="DB65" s="95">
        <f t="shared" si="34"/>
        <v>10</v>
      </c>
      <c r="DC65" s="76">
        <f>IFERROR(VLOOKUP(TEXT($A65,"0000"),'AYP11'!$B$1269:$AU$1690,23,FALSE),"")</f>
        <v>88</v>
      </c>
      <c r="DD65" s="95">
        <f>IFERROR(VLOOKUP(DC65,'Criteria Table'!$A$2:$I$102,2,FALSE),0)</f>
        <v>0</v>
      </c>
      <c r="DE65" s="95">
        <f t="shared" si="35"/>
        <v>88</v>
      </c>
      <c r="DF65" s="76">
        <f>IFERROR(VLOOKUP(TEXT($A65,"0000"),'AYP11'!$B$1691:$AU$2112,23,FALSE),"")</f>
        <v>87</v>
      </c>
      <c r="DG65" s="95">
        <f>IFERROR(VLOOKUP(DF65,'Criteria Table'!$A$2:$I$102,2,FALSE),0)</f>
        <v>0</v>
      </c>
      <c r="DH65" s="95">
        <f t="shared" si="36"/>
        <v>87</v>
      </c>
      <c r="DI65" s="76">
        <f>IFERROR(VLOOKUP(TEXT($A65,"0000"),'AYP11'!$B$2535:$AU$2956,23,FALSE),"")</f>
        <v>66</v>
      </c>
      <c r="DJ65" s="95">
        <f>IFERROR(VLOOKUP(DI65,'Criteria Table'!$A$2:$I$102,2,FALSE),0)</f>
        <v>3.4000000000000004</v>
      </c>
      <c r="DK65" s="95">
        <f t="shared" si="37"/>
        <v>69</v>
      </c>
      <c r="DL65" s="91">
        <f>IFERROR(VLOOKUP(TEXT($A65,"0000"),'AYP11'!$B$3379:$AU$3800,11,FALSE),"")</f>
        <v>0</v>
      </c>
      <c r="DM65" s="95">
        <f t="shared" si="38"/>
        <v>1</v>
      </c>
      <c r="DN65" s="95" t="str">
        <f t="shared" si="39"/>
        <v/>
      </c>
      <c r="DO65" s="91">
        <f>IFERROR(VLOOKUP(TEXT($A65,"0000"),'AYP11'!$B$847:$AU$1268,11,FALSE),"")</f>
        <v>0</v>
      </c>
      <c r="DP65" s="95">
        <f t="shared" si="40"/>
        <v>1</v>
      </c>
      <c r="DQ65" s="95" t="str">
        <f t="shared" si="41"/>
        <v/>
      </c>
      <c r="DR65" s="91">
        <f>IFERROR(VLOOKUP(TEXT($A65,"0000"),'AYP11'!$B$2113:$AU$2534,11,FALSE),"")</f>
        <v>0</v>
      </c>
      <c r="DS65" s="95">
        <f t="shared" si="42"/>
        <v>1</v>
      </c>
      <c r="DT65" s="95" t="str">
        <f t="shared" si="43"/>
        <v/>
      </c>
      <c r="DU65" s="91">
        <f>IFERROR(VLOOKUP(TEXT($A65,"0000"),'AYP11'!$B$425:$AU$846,11,FALSE),"")</f>
        <v>0</v>
      </c>
      <c r="DV65" s="95">
        <f t="shared" si="44"/>
        <v>1</v>
      </c>
      <c r="DW65" s="95" t="str">
        <f t="shared" si="45"/>
        <v/>
      </c>
      <c r="DX65" s="91">
        <f>IFERROR(VLOOKUP(TEXT($A65,"0000"),'AYP11'!$B$3:$AU$424,11,FALSE),"")</f>
        <v>0</v>
      </c>
      <c r="DY65" s="95">
        <f t="shared" si="46"/>
        <v>1</v>
      </c>
      <c r="DZ65" s="95" t="str">
        <f t="shared" si="47"/>
        <v/>
      </c>
      <c r="EA65" s="91">
        <f>IFERROR(VLOOKUP(TEXT($A65,"0000"),'AYP11'!$B$1269:$AU$1690,11,FALSE),"")</f>
        <v>0</v>
      </c>
      <c r="EB65" s="95">
        <f t="shared" si="48"/>
        <v>1</v>
      </c>
      <c r="EC65" s="95" t="str">
        <f t="shared" si="49"/>
        <v/>
      </c>
      <c r="ED65" s="91">
        <f>IFERROR(VLOOKUP(TEXT($A65,"0000"),'AYP11'!$B$1691:$AU$2112,11,FALSE),"")</f>
        <v>0</v>
      </c>
      <c r="EE65" s="95">
        <f t="shared" si="50"/>
        <v>1</v>
      </c>
      <c r="EF65" s="95" t="str">
        <f t="shared" si="51"/>
        <v/>
      </c>
      <c r="EG65" s="91">
        <f>IFERROR(VLOOKUP(TEXT($A65,"0000"),'AYP11'!$B$2535:$AU$2956,11,FALSE),"")</f>
        <v>0</v>
      </c>
      <c r="EH65" s="95">
        <f t="shared" si="52"/>
        <v>1</v>
      </c>
      <c r="EI65" s="95" t="str">
        <f t="shared" si="53"/>
        <v/>
      </c>
    </row>
    <row r="66" spans="1:147" x14ac:dyDescent="0.25">
      <c r="A66" s="248">
        <v>1010</v>
      </c>
      <c r="B66" s="291">
        <f t="shared" si="0"/>
        <v>40.595238095238095</v>
      </c>
      <c r="C66" s="50">
        <f>IFERROR(VLOOKUP(TEXT($A66,"0000"),'R-M11'!$A$2:$AA$500,4,FALSE),0)</f>
        <v>341</v>
      </c>
      <c r="D66" s="291">
        <f t="shared" si="1"/>
        <v>35.238095238095241</v>
      </c>
      <c r="E66" s="98">
        <f>IFERROR(SUM(VLOOKUP(TEXT($A66,"0000"),'R-M11'!$A$2:$AA$500,5,FALSE),VLOOKUP(TEXT($A66,"0000"),'R-M11'!$A$2:$AA$500,6,FALSE)),0)</f>
        <v>296</v>
      </c>
      <c r="F66" s="58">
        <f>IFERROR(VLOOKUP(TEXT($A66,"0000"),'R-M11'!$A$2:$AA$500,14,FALSE),0)</f>
        <v>840</v>
      </c>
      <c r="G66" s="230">
        <f t="shared" si="54"/>
        <v>42.275238095238095</v>
      </c>
      <c r="H66" s="97">
        <f t="shared" si="2"/>
        <v>355.11199999999997</v>
      </c>
      <c r="I66" s="230">
        <f t="shared" si="55"/>
        <v>35.95809523809524</v>
      </c>
      <c r="J66" s="97">
        <f t="shared" si="3"/>
        <v>302.048</v>
      </c>
      <c r="K66" s="230">
        <f t="shared" si="4"/>
        <v>76</v>
      </c>
      <c r="L66" s="121">
        <f>IFERROR(VLOOKUP(K66,'Criteria Table'!$A$2:$I$102,2,FALSE),"")</f>
        <v>2.4000000000000004</v>
      </c>
      <c r="M66" s="230">
        <f t="shared" si="5"/>
        <v>78.233333333333334</v>
      </c>
      <c r="N66" s="286">
        <f t="shared" si="6"/>
        <v>40.11904761904762</v>
      </c>
      <c r="O66" s="50">
        <f>IFERROR(VLOOKUP(TEXT($A66,"0000"),'R-M11'!$A$2:$AA$500,17,FALSE),"")</f>
        <v>337</v>
      </c>
      <c r="P66" s="286">
        <f t="shared" si="7"/>
        <v>34.404761904761905</v>
      </c>
      <c r="Q66" s="98">
        <f>IFERROR(SUM(VLOOKUP(TEXT($A66,"0000"),'R-M11'!$A$2:$AA$500,18,FALSE),VLOOKUP(TEXT($A66,"0000"),'R-M11'!$A$2:$AA$500,19,FALSE)),0)</f>
        <v>289</v>
      </c>
      <c r="R66" s="69">
        <f>IFERROR(VLOOKUP(TEXT($A66,"0000"),'R-M11'!$A$2:$AA$500,27,FALSE),0)</f>
        <v>840</v>
      </c>
      <c r="S66" s="121">
        <f t="shared" si="56"/>
        <v>41.86904761904762</v>
      </c>
      <c r="T66" s="70">
        <f t="shared" si="8"/>
        <v>351.70000000000005</v>
      </c>
      <c r="U66" s="121">
        <f t="shared" si="57"/>
        <v>35.154761904761905</v>
      </c>
      <c r="V66" s="70">
        <f t="shared" si="9"/>
        <v>295.3</v>
      </c>
      <c r="W66" s="121">
        <f t="shared" si="10"/>
        <v>75</v>
      </c>
      <c r="X66" s="124">
        <f>IFERROR(VLOOKUP(W66,'Criteria Table'!$A$2:$I$102,2,FALSE),"")</f>
        <v>2.5</v>
      </c>
      <c r="Y66" s="121">
        <f t="shared" si="11"/>
        <v>77.023809523809518</v>
      </c>
      <c r="Z66" s="92">
        <f>IFERROR(IF(VLOOKUP(A66,'SG11'!$A$3:$AI$500,18,FALSE)="","NA",VLOOKUP(A66,'SG11'!$A$3:$AI$500,18,FALSE)),"")</f>
        <v>69</v>
      </c>
      <c r="AA66" s="75">
        <f>IFERROR(VLOOKUP(Z66,'Criteria Table'!$A$2:$I$102,6,FALSE),"NA")</f>
        <v>5</v>
      </c>
      <c r="AB66" s="95">
        <f t="shared" si="58"/>
        <v>74</v>
      </c>
      <c r="AC66" s="84">
        <f>IFERROR(IF(VLOOKUP(A66,'SG11'!$A$3:$AI$500,19,FALSE)="","NA",VLOOKUP(A66,'SG11'!$A$3:$AI$500,19,FALSE)),"")</f>
        <v>71</v>
      </c>
      <c r="AD66" s="75">
        <f>IFERROR(VLOOKUP(AC66,'Criteria Table'!$A$2:$I$102,6,FALSE),"NA")</f>
        <v>5</v>
      </c>
      <c r="AE66" s="95">
        <f t="shared" si="59"/>
        <v>76</v>
      </c>
      <c r="AF66" s="92">
        <f>IFERROR(IF(VLOOKUP(A66,'SG11'!$A$3:$AI$500,20,FALSE)="","NA",VLOOKUP(A66,'SG11'!$A$3:$AI$500,20,FALSE)),"")</f>
        <v>68</v>
      </c>
      <c r="AG66" s="75">
        <f>IFERROR(VLOOKUP(AF66,'Criteria Table'!$A$2:$I$102,6,FALSE),"NA")</f>
        <v>5</v>
      </c>
      <c r="AH66" s="95">
        <f t="shared" si="60"/>
        <v>73</v>
      </c>
      <c r="AI66" s="84">
        <f>IFERROR(IF(VLOOKUP(A66,'SG11'!$A$3:$AI$500,21,FALSE)="","NA",VLOOKUP(A66,'SG11'!$A$3:$AI$500,21,FALSE)),"")</f>
        <v>64</v>
      </c>
      <c r="AJ66" s="75">
        <f>IFERROR(VLOOKUP(AI66,'Criteria Table'!$A$2:$I$102,6,FALSE),"NA")</f>
        <v>5</v>
      </c>
      <c r="AK66" s="95">
        <f t="shared" si="61"/>
        <v>69</v>
      </c>
      <c r="AL66" s="99">
        <f>IFERROR(VLOOKUP(TEXT(A66,"0000"),'W11'!$A$1:$E$500,4,FALSE)/AP66*100,"")</f>
        <v>100</v>
      </c>
      <c r="AM66" s="97">
        <f>IFERROR(VLOOKUP(TEXT(A66,"0000"),'W11'!$A$1:$E$500,4,FALSE),"")</f>
        <v>290</v>
      </c>
      <c r="AN66" s="99">
        <f t="shared" si="12"/>
        <v>100</v>
      </c>
      <c r="AO66" s="97">
        <f t="shared" si="13"/>
        <v>290</v>
      </c>
      <c r="AP66" s="99">
        <f>IFERROR(VLOOKUP(TEXT(A66,"0000"),'W11'!$A$1:$E$500,5,FALSE),"")</f>
        <v>290</v>
      </c>
      <c r="AQ66" s="97">
        <f>IFERROR(VLOOKUP(ROUND(AL66,0),'Criteria Table'!$A$2:$I$102,4,FALSE),0)</f>
        <v>0</v>
      </c>
      <c r="AR66" s="128"/>
      <c r="AS66" s="95"/>
      <c r="AT66" s="95"/>
      <c r="AU66" s="100">
        <f>IFERROR(VLOOKUP(TEXT(A66,"0000"),'Sci11'!$A$3:$N$492,4,FALSE)/VLOOKUP(TEXT(A66,"0000"),'Sci11'!$A$3:$N$492,14,FALSE)*100,"")</f>
        <v>38.754325259515568</v>
      </c>
      <c r="AV66" s="101">
        <f>SUM(VLOOKUP(TEXT(A66,"0000"),'Sci11'!$A$3:$N$492,5,FALSE),VLOOKUP(TEXT(A66,"0000"),'Sci11'!$A$3:$N$492,6,FALSE))/VLOOKUP(TEXT(A66,"0000"),'Sci11'!$A$3:$N$492,14,FALSE)*100</f>
        <v>19.377162629757784</v>
      </c>
      <c r="AW66" s="100">
        <f t="shared" si="62"/>
        <v>41.694325259515566</v>
      </c>
      <c r="AX66" s="101">
        <f>IFERROR(AW66/100*VLOOKUP(TEXT(A66,"0000"),'Sci11'!$A$3:$N$492,14,FALSE),"")</f>
        <v>120.49659999999997</v>
      </c>
      <c r="AY66" s="100">
        <f t="shared" si="63"/>
        <v>20.637162629757785</v>
      </c>
      <c r="AZ66" s="101">
        <f>IFERROR(AY66/100*VLOOKUP(TEXT(A66,"0000"),'Sci11'!$A$3:$N$492,14,FALSE),"")</f>
        <v>59.641399999999997</v>
      </c>
      <c r="BA66" s="100">
        <f t="shared" si="14"/>
        <v>58</v>
      </c>
      <c r="BB66" s="101">
        <f>IFERROR(VLOOKUP(BA66,'Criteria Table'!$A$2:$I$102,2,FALSE),"")</f>
        <v>4.2</v>
      </c>
      <c r="BC66" s="101">
        <f t="shared" si="15"/>
        <v>62.2</v>
      </c>
      <c r="BD66" s="82">
        <f>IFERROR(VLOOKUP(A66,ATTx11!$A$2:$N$500,4,FALSE),"")</f>
        <v>96.08</v>
      </c>
      <c r="BE66" s="95">
        <f t="shared" si="16"/>
        <v>0.5</v>
      </c>
      <c r="BF66" s="96">
        <f t="shared" si="17"/>
        <v>96.58</v>
      </c>
      <c r="BG66" s="70">
        <f>IFERROR(VLOOKUP(A66,ATTx11!$A$2:$N$500,11,FALSE),"")</f>
        <v>7</v>
      </c>
      <c r="BH66" s="95">
        <f t="shared" si="18"/>
        <v>6.3</v>
      </c>
      <c r="BI66" s="70">
        <f>IFERROR(VLOOKUP(A66,ATTx11!$A$2:$N$500,12,FALSE),"")</f>
        <v>18</v>
      </c>
      <c r="BJ66" s="97">
        <f t="shared" si="19"/>
        <v>16.2</v>
      </c>
      <c r="BK66" s="84">
        <f>IFERROR(VLOOKUP(A66,ATTx11!$A$2:$N$500,7,FALSE),"")</f>
        <v>5</v>
      </c>
      <c r="BL66" s="97">
        <f t="shared" si="20"/>
        <v>4.5</v>
      </c>
      <c r="BM66" s="84">
        <f>IFERROR(VLOOKUP(A66,ATTx11!$A$2:$N$500,8,FALSE),"")</f>
        <v>12</v>
      </c>
      <c r="BN66" s="95">
        <f t="shared" si="21"/>
        <v>10.8</v>
      </c>
      <c r="BO66" s="95"/>
      <c r="BP66" s="83">
        <f>IFERROR(VLOOKUP(TEXT($A66,"0000"),'AYP11'!$B$3379:$AU$3800,17,FALSE),"")</f>
        <v>0</v>
      </c>
      <c r="BQ66" s="75">
        <f>IFERROR(VLOOKUP(BP66,'Criteria Table'!$A$2:$I$102,2,FALSE),0)</f>
        <v>10</v>
      </c>
      <c r="BR66" s="95">
        <f t="shared" si="22"/>
        <v>10</v>
      </c>
      <c r="BS66" s="83">
        <f>IFERROR(VLOOKUP(TEXT($A66,"0000"),'AYP11'!$B$847:$AU$1268,17,FALSE),"")</f>
        <v>0</v>
      </c>
      <c r="BT66" s="75">
        <f>IFERROR(VLOOKUP(BS66,'Criteria Table'!$A$2:$I$102,2,FALSE),0)</f>
        <v>10</v>
      </c>
      <c r="BU66" s="95">
        <f t="shared" si="23"/>
        <v>10</v>
      </c>
      <c r="BV66" s="83">
        <f>IFERROR(VLOOKUP(TEXT($A66,"0000"),'AYP11'!$B$2113:$AU$2534,17,FALSE),"")</f>
        <v>76</v>
      </c>
      <c r="BW66" s="75">
        <f>IFERROR(VLOOKUP(BV66,'Criteria Table'!$A$2:$I$102,2,FALSE),0)</f>
        <v>2.4000000000000004</v>
      </c>
      <c r="BX66" s="95">
        <f t="shared" si="24"/>
        <v>78</v>
      </c>
      <c r="BY66" s="83">
        <f>IFERROR(VLOOKUP(TEXT($A66,"0000"),'AYP11'!$B$425:$AU$846,17,FALSE),"")</f>
        <v>0</v>
      </c>
      <c r="BZ66" s="75">
        <f>IFERROR(VLOOKUP(BY66,'Criteria Table'!$A$2:$I$102,2,FALSE),0)</f>
        <v>10</v>
      </c>
      <c r="CA66" s="95">
        <f t="shared" si="25"/>
        <v>10</v>
      </c>
      <c r="CB66" s="83">
        <f>IFERROR(VLOOKUP(TEXT($A66,"0000"),'AYP11'!$B$3:$AU$424,17,FALSE),"")</f>
        <v>0</v>
      </c>
      <c r="CC66" s="95">
        <f>IFERROR(VLOOKUP(CB66,'Criteria Table'!$A$2:$I$102,2,FALSE),0)</f>
        <v>10</v>
      </c>
      <c r="CD66" s="95">
        <f t="shared" si="26"/>
        <v>10</v>
      </c>
      <c r="CE66" s="83">
        <f>IFERROR(VLOOKUP(TEXT($A66,"0000"),'AYP11'!$B$1269:$AU$1690,17,FALSE),"")</f>
        <v>73</v>
      </c>
      <c r="CF66" s="95">
        <f>IFERROR(VLOOKUP(CE66,'Criteria Table'!$A$2:$I$102,2,FALSE),0)</f>
        <v>2.7</v>
      </c>
      <c r="CG66" s="95">
        <f t="shared" si="27"/>
        <v>76</v>
      </c>
      <c r="CH66" s="83">
        <f>IFERROR(VLOOKUP(TEXT($A66,"0000"),'AYP11'!$B$1691:$AU$2112,17,FALSE),"")</f>
        <v>66</v>
      </c>
      <c r="CI66" s="95">
        <f>IFERROR(VLOOKUP(CH66,'Criteria Table'!$A$2:$I$102,2,FALSE),0)</f>
        <v>3.4000000000000004</v>
      </c>
      <c r="CJ66" s="95">
        <f t="shared" si="28"/>
        <v>69</v>
      </c>
      <c r="CK66" s="83">
        <f>IFERROR(VLOOKUP(TEXT($A66,"0000"),'AYP11'!$B$2535:$AU$2956,17,FALSE),"")</f>
        <v>0</v>
      </c>
      <c r="CL66" s="95">
        <f>IFERROR(VLOOKUP(CK66,'Criteria Table'!$A$2:$I$102,2,FALSE),0)</f>
        <v>10</v>
      </c>
      <c r="CM66" s="95">
        <f t="shared" si="29"/>
        <v>10</v>
      </c>
      <c r="CN66" s="76">
        <f>IFERROR(VLOOKUP(TEXT($A66,"0000"),'AYP11'!$B$3379:$AU$3800,23,FALSE),"")</f>
        <v>0</v>
      </c>
      <c r="CO66" s="95">
        <f>IFERROR(VLOOKUP(CN66,'Criteria Table'!$A$2:$I$102,2,FALSE),0)</f>
        <v>10</v>
      </c>
      <c r="CP66" s="95">
        <f t="shared" si="30"/>
        <v>10</v>
      </c>
      <c r="CQ66" s="76">
        <f>IFERROR(VLOOKUP(TEXT($A66,"0000"),'AYP11'!$B$847:$AU$1268,23,FALSE),"")</f>
        <v>0</v>
      </c>
      <c r="CR66" s="95">
        <f>IFERROR(VLOOKUP(CQ66,'Criteria Table'!$A$2:$I$102,2,FALSE),0)</f>
        <v>10</v>
      </c>
      <c r="CS66" s="95">
        <f t="shared" si="31"/>
        <v>10</v>
      </c>
      <c r="CT66" s="76">
        <f>IFERROR(VLOOKUP(TEXT($A66,"0000"),'AYP11'!$B$2113:$AU$2534,23,FALSE),"")</f>
        <v>75</v>
      </c>
      <c r="CU66" s="95">
        <f>IFERROR(VLOOKUP(CT66,'Criteria Table'!$A$2:$I$102,2,FALSE),0)</f>
        <v>2.5</v>
      </c>
      <c r="CV66" s="95">
        <f t="shared" si="32"/>
        <v>78</v>
      </c>
      <c r="CW66" s="76">
        <f>IFERROR(VLOOKUP(TEXT($A66,"0000"),'AYP11'!$B$425:$AU$846,23,FALSE),"")</f>
        <v>0</v>
      </c>
      <c r="CX66" s="95">
        <f>IFERROR(VLOOKUP(CW66,'Criteria Table'!$A$2:$I$102,2,FALSE),0)</f>
        <v>10</v>
      </c>
      <c r="CY66" s="95">
        <f t="shared" si="33"/>
        <v>10</v>
      </c>
      <c r="CZ66" s="76">
        <f>IFERROR(VLOOKUP(TEXT($A66,"0000"),'AYP11'!$B$3:$AU$424,23,FALSE),"")</f>
        <v>0</v>
      </c>
      <c r="DA66" s="95">
        <f>IFERROR(VLOOKUP(CZ66,'Criteria Table'!$A$2:$I$102,2,FALSE),0)</f>
        <v>10</v>
      </c>
      <c r="DB66" s="95">
        <f t="shared" si="34"/>
        <v>10</v>
      </c>
      <c r="DC66" s="76">
        <f>IFERROR(VLOOKUP(TEXT($A66,"0000"),'AYP11'!$B$1269:$AU$1690,23,FALSE),"")</f>
        <v>71</v>
      </c>
      <c r="DD66" s="95">
        <f>IFERROR(VLOOKUP(DC66,'Criteria Table'!$A$2:$I$102,2,FALSE),0)</f>
        <v>2.9000000000000004</v>
      </c>
      <c r="DE66" s="95">
        <f t="shared" si="35"/>
        <v>74</v>
      </c>
      <c r="DF66" s="76">
        <f>IFERROR(VLOOKUP(TEXT($A66,"0000"),'AYP11'!$B$1691:$AU$2112,23,FALSE),"")</f>
        <v>78</v>
      </c>
      <c r="DG66" s="95">
        <f>IFERROR(VLOOKUP(DF66,'Criteria Table'!$A$2:$I$102,2,FALSE),0)</f>
        <v>2.2000000000000002</v>
      </c>
      <c r="DH66" s="95">
        <f t="shared" si="36"/>
        <v>80</v>
      </c>
      <c r="DI66" s="76">
        <f>IFERROR(VLOOKUP(TEXT($A66,"0000"),'AYP11'!$B$2535:$AU$2956,23,FALSE),"")</f>
        <v>0</v>
      </c>
      <c r="DJ66" s="95">
        <f>IFERROR(VLOOKUP(DI66,'Criteria Table'!$A$2:$I$102,2,FALSE),0)</f>
        <v>10</v>
      </c>
      <c r="DK66" s="95">
        <f t="shared" si="37"/>
        <v>10</v>
      </c>
      <c r="DL66" s="91">
        <f>IFERROR(VLOOKUP(TEXT($A66,"0000"),'AYP11'!$B$3379:$AU$3800,11,FALSE),"")</f>
        <v>0</v>
      </c>
      <c r="DM66" s="95">
        <f t="shared" si="38"/>
        <v>1</v>
      </c>
      <c r="DN66" s="95" t="str">
        <f t="shared" si="39"/>
        <v/>
      </c>
      <c r="DO66" s="91">
        <f>IFERROR(VLOOKUP(TEXT($A66,"0000"),'AYP11'!$B$847:$AU$1268,11,FALSE),"")</f>
        <v>0</v>
      </c>
      <c r="DP66" s="95">
        <f t="shared" si="40"/>
        <v>1</v>
      </c>
      <c r="DQ66" s="95" t="str">
        <f t="shared" si="41"/>
        <v/>
      </c>
      <c r="DR66" s="91">
        <f>IFERROR(VLOOKUP(TEXT($A66,"0000"),'AYP11'!$B$2113:$AU$2534,11,FALSE),"")</f>
        <v>0</v>
      </c>
      <c r="DS66" s="95">
        <f t="shared" si="42"/>
        <v>1</v>
      </c>
      <c r="DT66" s="95" t="str">
        <f t="shared" si="43"/>
        <v/>
      </c>
      <c r="DU66" s="91">
        <f>IFERROR(VLOOKUP(TEXT($A66,"0000"),'AYP11'!$B$425:$AU$846,11,FALSE),"")</f>
        <v>0</v>
      </c>
      <c r="DV66" s="95">
        <f t="shared" si="44"/>
        <v>1</v>
      </c>
      <c r="DW66" s="95" t="str">
        <f t="shared" si="45"/>
        <v/>
      </c>
      <c r="DX66" s="91">
        <f>IFERROR(VLOOKUP(TEXT($A66,"0000"),'AYP11'!$B$3:$AU$424,11,FALSE),"")</f>
        <v>0</v>
      </c>
      <c r="DY66" s="95">
        <f t="shared" si="46"/>
        <v>1</v>
      </c>
      <c r="DZ66" s="95" t="str">
        <f t="shared" si="47"/>
        <v/>
      </c>
      <c r="EA66" s="91">
        <f>IFERROR(VLOOKUP(TEXT($A66,"0000"),'AYP11'!$B$1269:$AU$1690,11,FALSE),"")</f>
        <v>0</v>
      </c>
      <c r="EB66" s="95">
        <f t="shared" si="48"/>
        <v>1</v>
      </c>
      <c r="EC66" s="95" t="str">
        <f t="shared" si="49"/>
        <v/>
      </c>
      <c r="ED66" s="91">
        <f>IFERROR(VLOOKUP(TEXT($A66,"0000"),'AYP11'!$B$1691:$AU$2112,11,FALSE),"")</f>
        <v>0</v>
      </c>
      <c r="EE66" s="95">
        <f t="shared" si="50"/>
        <v>1</v>
      </c>
      <c r="EF66" s="95" t="str">
        <f t="shared" si="51"/>
        <v/>
      </c>
      <c r="EG66" s="91">
        <f>IFERROR(VLOOKUP(TEXT($A66,"0000"),'AYP11'!$B$2535:$AU$2956,11,FALSE),"")</f>
        <v>0</v>
      </c>
      <c r="EH66" s="95">
        <f t="shared" si="52"/>
        <v>1</v>
      </c>
      <c r="EI66" s="95" t="str">
        <f t="shared" si="53"/>
        <v/>
      </c>
      <c r="EO66" s="34" t="s">
        <v>2017</v>
      </c>
      <c r="EP66" s="34">
        <v>22</v>
      </c>
      <c r="EQ66" s="102" t="s">
        <v>1997</v>
      </c>
    </row>
    <row r="67" spans="1:147" x14ac:dyDescent="0.25">
      <c r="A67" s="248">
        <v>1014</v>
      </c>
      <c r="B67" s="291">
        <f t="shared" ref="B67:B130" si="64">C67/F67*100</f>
        <v>37.5</v>
      </c>
      <c r="C67" s="50">
        <f>IFERROR(VLOOKUP(TEXT($A67,"0000"),'R-M11'!$A$2:$AA$500,4,FALSE),0)</f>
        <v>51</v>
      </c>
      <c r="D67" s="291">
        <f t="shared" ref="D67:D130" si="65">E67/F67*100</f>
        <v>16.176470588235293</v>
      </c>
      <c r="E67" s="98">
        <f>IFERROR(SUM(VLOOKUP(TEXT($A67,"0000"),'R-M11'!$A$2:$AA$500,5,FALSE),VLOOKUP(TEXT($A67,"0000"),'R-M11'!$A$2:$AA$500,6,FALSE)),0)</f>
        <v>22</v>
      </c>
      <c r="F67" s="58">
        <f>IFERROR(VLOOKUP(TEXT($A67,"0000"),'R-M11'!$A$2:$AA$500,14,FALSE),0)</f>
        <v>136</v>
      </c>
      <c r="G67" s="230">
        <f t="shared" si="54"/>
        <v>40.72</v>
      </c>
      <c r="H67" s="97">
        <f t="shared" ref="H67:H130" si="66">IFERROR(G67/100*F67,0)</f>
        <v>55.379199999999997</v>
      </c>
      <c r="I67" s="230">
        <f t="shared" si="55"/>
        <v>17.556470588235292</v>
      </c>
      <c r="J67" s="97">
        <f t="shared" ref="J67:J130" si="67">IFERROR(I67/100*F67,"")</f>
        <v>23.876799999999999</v>
      </c>
      <c r="K67" s="230">
        <f t="shared" ref="K67:K130" si="68">IFERROR(ROUND(SUM(B67,D67),0),"")</f>
        <v>54</v>
      </c>
      <c r="L67" s="121">
        <f>IFERROR(VLOOKUP(K67,'Criteria Table'!$A$2:$I$102,2,FALSE),"")</f>
        <v>4.6000000000000005</v>
      </c>
      <c r="M67" s="230">
        <f t="shared" ref="M67:M130" si="69">IFERROR(SUM(G67,I67),"")</f>
        <v>58.276470588235291</v>
      </c>
      <c r="N67" s="286">
        <f t="shared" ref="N67:N130" si="70">O67/R67*100</f>
        <v>33.82352941176471</v>
      </c>
      <c r="O67" s="50">
        <f>IFERROR(VLOOKUP(TEXT($A67,"0000"),'R-M11'!$A$2:$AA$500,17,FALSE),"")</f>
        <v>46</v>
      </c>
      <c r="P67" s="286">
        <f t="shared" ref="P67:P130" si="71">Q67/R67*100</f>
        <v>25</v>
      </c>
      <c r="Q67" s="98">
        <f>IFERROR(SUM(VLOOKUP(TEXT($A67,"0000"),'R-M11'!$A$2:$AA$500,18,FALSE),VLOOKUP(TEXT($A67,"0000"),'R-M11'!$A$2:$AA$500,19,FALSE)),0)</f>
        <v>34</v>
      </c>
      <c r="R67" s="69">
        <f>IFERROR(VLOOKUP(TEXT($A67,"0000"),'R-M11'!$A$2:$AA$500,27,FALSE),0)</f>
        <v>136</v>
      </c>
      <c r="S67" s="121">
        <f t="shared" si="56"/>
        <v>36.693529411764708</v>
      </c>
      <c r="T67" s="70">
        <f t="shared" ref="T67:T130" si="72">IFERROR(S67/100*R67,"")</f>
        <v>49.903200000000005</v>
      </c>
      <c r="U67" s="121">
        <f t="shared" si="57"/>
        <v>26.23</v>
      </c>
      <c r="V67" s="70">
        <f t="shared" ref="V67:V130" si="73">IFERROR(U67/100*R67,"")</f>
        <v>35.672799999999995</v>
      </c>
      <c r="W67" s="121">
        <f t="shared" ref="W67:W130" si="74">IFERROR(ROUND(SUM(N67,P67),0),"")</f>
        <v>59</v>
      </c>
      <c r="X67" s="124">
        <f>IFERROR(VLOOKUP(W67,'Criteria Table'!$A$2:$I$102,2,FALSE),"")</f>
        <v>4.1000000000000005</v>
      </c>
      <c r="Y67" s="121">
        <f t="shared" ref="Y67:Y130" si="75">IFERROR(SUM(S67,U67),"")</f>
        <v>62.923529411764704</v>
      </c>
      <c r="Z67" s="92">
        <f>IFERROR(IF(VLOOKUP(A67,'SG11'!$A$3:$AI$500,18,FALSE)="","NA",VLOOKUP(A67,'SG11'!$A$3:$AI$500,18,FALSE)),"")</f>
        <v>64</v>
      </c>
      <c r="AA67" s="75">
        <f>IFERROR(VLOOKUP(Z67,'Criteria Table'!$A$2:$I$102,6,FALSE),"NA")</f>
        <v>5</v>
      </c>
      <c r="AB67" s="95">
        <f t="shared" si="58"/>
        <v>69</v>
      </c>
      <c r="AC67" s="84">
        <f>IFERROR(IF(VLOOKUP(A67,'SG11'!$A$3:$AI$500,19,FALSE)="","NA",VLOOKUP(A67,'SG11'!$A$3:$AI$500,19,FALSE)),"")</f>
        <v>82</v>
      </c>
      <c r="AD67" s="75">
        <f>IFERROR(VLOOKUP(AC67,'Criteria Table'!$A$2:$I$102,6,FALSE),"NA")</f>
        <v>5</v>
      </c>
      <c r="AE67" s="95">
        <f t="shared" si="59"/>
        <v>87</v>
      </c>
      <c r="AF67" s="92">
        <f>IFERROR(IF(VLOOKUP(A67,'SG11'!$A$3:$AI$500,20,FALSE)="","NA",VLOOKUP(A67,'SG11'!$A$3:$AI$500,20,FALSE)),"")</f>
        <v>67</v>
      </c>
      <c r="AG67" s="75">
        <f>IFERROR(VLOOKUP(AF67,'Criteria Table'!$A$2:$I$102,6,FALSE),"NA")</f>
        <v>5</v>
      </c>
      <c r="AH67" s="95">
        <f t="shared" si="60"/>
        <v>72</v>
      </c>
      <c r="AI67" s="84">
        <f>IFERROR(IF(VLOOKUP(A67,'SG11'!$A$3:$AI$500,21,FALSE)="","NA",VLOOKUP(A67,'SG11'!$A$3:$AI$500,21,FALSE)),"")</f>
        <v>87</v>
      </c>
      <c r="AJ67" s="75">
        <f>IFERROR(VLOOKUP(AI67,'Criteria Table'!$A$2:$I$102,6,FALSE),"NA")</f>
        <v>5</v>
      </c>
      <c r="AK67" s="95">
        <f t="shared" si="61"/>
        <v>92</v>
      </c>
      <c r="AL67" s="99">
        <f>IFERROR(VLOOKUP(TEXT(A67,"0000"),'W11'!$A$1:$E$500,4,FALSE)/AP67*100,"")</f>
        <v>100</v>
      </c>
      <c r="AM67" s="97">
        <f>IFERROR(VLOOKUP(TEXT(A67,"0000"),'W11'!$A$1:$E$500,4,FALSE),"")</f>
        <v>33</v>
      </c>
      <c r="AN67" s="99">
        <f t="shared" ref="AN67:AN130" si="76">IFERROR(AL67+AQ67,"")</f>
        <v>100</v>
      </c>
      <c r="AO67" s="97">
        <f t="shared" ref="AO67:AO130" si="77">IFERROR(AN67/100*AP67,"")</f>
        <v>33</v>
      </c>
      <c r="AP67" s="99">
        <f>IFERROR(VLOOKUP(TEXT(A67,"0000"),'W11'!$A$1:$E$500,5,FALSE),"")</f>
        <v>33</v>
      </c>
      <c r="AQ67" s="97">
        <f>IFERROR(VLOOKUP(ROUND(AL67,0),'Criteria Table'!$A$2:$I$102,4,FALSE),0)</f>
        <v>0</v>
      </c>
      <c r="AR67" s="128"/>
      <c r="AS67" s="95"/>
      <c r="AT67" s="95"/>
      <c r="AU67" s="100">
        <f>IFERROR(VLOOKUP(TEXT(A67,"0000"),'Sci11'!$A$3:$N$492,4,FALSE)/VLOOKUP(TEXT(A67,"0000"),'Sci11'!$A$3:$N$492,14,FALSE)*100,"")</f>
        <v>20.512820512820511</v>
      </c>
      <c r="AV67" s="101">
        <f>SUM(VLOOKUP(TEXT(A67,"0000"),'Sci11'!$A$3:$N$492,5,FALSE),VLOOKUP(TEXT(A67,"0000"),'Sci11'!$A$3:$N$492,6,FALSE))/VLOOKUP(TEXT(A67,"0000"),'Sci11'!$A$3:$N$492,14,FALSE)*100</f>
        <v>2.5641025641025639</v>
      </c>
      <c r="AW67" s="100">
        <f t="shared" si="62"/>
        <v>25.902820512820512</v>
      </c>
      <c r="AX67" s="101">
        <f>IFERROR(AW67/100*VLOOKUP(TEXT(A67,"0000"),'Sci11'!$A$3:$N$492,14,FALSE),"")</f>
        <v>10.1021</v>
      </c>
      <c r="AY67" s="100">
        <f t="shared" si="63"/>
        <v>4.8741025641025644</v>
      </c>
      <c r="AZ67" s="101">
        <f>IFERROR(AY67/100*VLOOKUP(TEXT(A67,"0000"),'Sci11'!$A$3:$N$492,14,FALSE),"")</f>
        <v>1.9009</v>
      </c>
      <c r="BA67" s="100">
        <f t="shared" ref="BA67:BA130" si="78">IFERROR(ROUND(SUM(AU67:AV67),0),"")</f>
        <v>23</v>
      </c>
      <c r="BB67" s="101">
        <f>IFERROR(VLOOKUP(BA67,'Criteria Table'!$A$2:$I$102,2,FALSE),"")</f>
        <v>7.7</v>
      </c>
      <c r="BC67" s="101">
        <f t="shared" ref="BC67:BC130" si="79">IFERROR(SUM(BA67:BB67),"")</f>
        <v>30.7</v>
      </c>
      <c r="BD67" s="82">
        <f>IFERROR(VLOOKUP(A67,ATTx11!$A$2:$N$500,4,FALSE),"")</f>
        <v>95.87</v>
      </c>
      <c r="BE67" s="95">
        <f t="shared" ref="BE67:BE130" si="80">IFERROR(IF(BD67&lt;91,3,IF(BD67&lt;94,1,IF(BD67&lt;97,0.5,0))),"")</f>
        <v>0.5</v>
      </c>
      <c r="BF67" s="96">
        <f t="shared" ref="BF67:BF130" si="81">IFERROR(SUM(BD67:BE67),"")</f>
        <v>96.37</v>
      </c>
      <c r="BG67" s="70">
        <f>IFERROR(VLOOKUP(A67,ATTx11!$A$2:$N$500,11,FALSE),"")</f>
        <v>0</v>
      </c>
      <c r="BH67" s="95">
        <f t="shared" ref="BH67:BH130" si="82">IFERROR(BG67-(BG67*0.1),"")</f>
        <v>0</v>
      </c>
      <c r="BI67" s="70">
        <f>IFERROR(VLOOKUP(A67,ATTx11!$A$2:$N$500,12,FALSE),"")</f>
        <v>1</v>
      </c>
      <c r="BJ67" s="97">
        <f t="shared" ref="BJ67:BJ130" si="83">IFERROR(BI67-(BI67*0.1),"")</f>
        <v>0.9</v>
      </c>
      <c r="BK67" s="84">
        <f>IFERROR(VLOOKUP(A67,ATTx11!$A$2:$N$500,7,FALSE),"")</f>
        <v>0</v>
      </c>
      <c r="BL67" s="97">
        <f t="shared" ref="BL67:BL130" si="84">IFERROR(BK67-(BK67*0.1),"")</f>
        <v>0</v>
      </c>
      <c r="BM67" s="84">
        <f>IFERROR(VLOOKUP(A67,ATTx11!$A$2:$N$500,8,FALSE),"")</f>
        <v>1</v>
      </c>
      <c r="BN67" s="95">
        <f t="shared" ref="BN67:BN130" si="85">IFERROR(BM67-(BM67*0.1),"")</f>
        <v>0.9</v>
      </c>
      <c r="BO67" s="95"/>
      <c r="BP67" s="83">
        <f>IFERROR(VLOOKUP(TEXT($A67,"0000"),'AYP11'!$B$3379:$AU$3800,17,FALSE),"")</f>
        <v>0</v>
      </c>
      <c r="BQ67" s="75">
        <f>IFERROR(VLOOKUP(BP67,'Criteria Table'!$A$2:$I$102,2,FALSE),0)</f>
        <v>10</v>
      </c>
      <c r="BR67" s="95">
        <f t="shared" ref="BR67:BR130" si="86">ROUND(SUM(BP67:BQ67),0)</f>
        <v>10</v>
      </c>
      <c r="BS67" s="83">
        <f>IFERROR(VLOOKUP(TEXT($A67,"0000"),'AYP11'!$B$847:$AU$1268,17,FALSE),"")</f>
        <v>0</v>
      </c>
      <c r="BT67" s="75">
        <f>IFERROR(VLOOKUP(BS67,'Criteria Table'!$A$2:$I$102,2,FALSE),0)</f>
        <v>10</v>
      </c>
      <c r="BU67" s="95">
        <f t="shared" ref="BU67:BU130" si="87">ROUND(SUM(BS67:BT67),0)</f>
        <v>10</v>
      </c>
      <c r="BV67" s="83">
        <f>IFERROR(VLOOKUP(TEXT($A67,"0000"),'AYP11'!$B$2113:$AU$2534,17,FALSE),"")</f>
        <v>53</v>
      </c>
      <c r="BW67" s="75">
        <f>IFERROR(VLOOKUP(BV67,'Criteria Table'!$A$2:$I$102,2,FALSE),0)</f>
        <v>4.7</v>
      </c>
      <c r="BX67" s="95">
        <f t="shared" ref="BX67:BX130" si="88">ROUND(SUM(BV67:BW67),0)</f>
        <v>58</v>
      </c>
      <c r="BY67" s="83">
        <f>IFERROR(VLOOKUP(TEXT($A67,"0000"),'AYP11'!$B$425:$AU$846,17,FALSE),"")</f>
        <v>0</v>
      </c>
      <c r="BZ67" s="75">
        <f>IFERROR(VLOOKUP(BY67,'Criteria Table'!$A$2:$I$102,2,FALSE),0)</f>
        <v>10</v>
      </c>
      <c r="CA67" s="95">
        <f t="shared" ref="CA67:CA130" si="89">ROUND(SUM(BY67:BZ67),0)</f>
        <v>10</v>
      </c>
      <c r="CB67" s="83">
        <f>IFERROR(VLOOKUP(TEXT($A67,"0000"),'AYP11'!$B$3:$AU$424,17,FALSE),"")</f>
        <v>0</v>
      </c>
      <c r="CC67" s="95">
        <f>IFERROR(VLOOKUP(CB67,'Criteria Table'!$A$2:$I$102,2,FALSE),0)</f>
        <v>10</v>
      </c>
      <c r="CD67" s="95">
        <f t="shared" ref="CD67:CD130" si="90">ROUND(SUM(CB67:CC67),0)</f>
        <v>10</v>
      </c>
      <c r="CE67" s="83">
        <f>IFERROR(VLOOKUP(TEXT($A67,"0000"),'AYP11'!$B$1269:$AU$1690,17,FALSE),"")</f>
        <v>53</v>
      </c>
      <c r="CF67" s="95">
        <f>IFERROR(VLOOKUP(CE67,'Criteria Table'!$A$2:$I$102,2,FALSE),0)</f>
        <v>4.7</v>
      </c>
      <c r="CG67" s="95">
        <f t="shared" ref="CG67:CG130" si="91">ROUND(SUM(CE67:CF67),0)</f>
        <v>58</v>
      </c>
      <c r="CH67" s="83">
        <f>IFERROR(VLOOKUP(TEXT($A67,"0000"),'AYP11'!$B$1691:$AU$2112,17,FALSE),"")</f>
        <v>30</v>
      </c>
      <c r="CI67" s="95">
        <f>IFERROR(VLOOKUP(CH67,'Criteria Table'!$A$2:$I$102,2,FALSE),0)</f>
        <v>7</v>
      </c>
      <c r="CJ67" s="95">
        <f t="shared" ref="CJ67:CJ130" si="92">ROUND(SUM(CH67:CI67),0)</f>
        <v>37</v>
      </c>
      <c r="CK67" s="83">
        <f>IFERROR(VLOOKUP(TEXT($A67,"0000"),'AYP11'!$B$2535:$AU$2956,17,FALSE),"")</f>
        <v>0</v>
      </c>
      <c r="CL67" s="95">
        <f>IFERROR(VLOOKUP(CK67,'Criteria Table'!$A$2:$I$102,2,FALSE),0)</f>
        <v>10</v>
      </c>
      <c r="CM67" s="95">
        <f t="shared" ref="CM67:CM130" si="93">ROUND(SUM(CK67:CL67),0)</f>
        <v>10</v>
      </c>
      <c r="CN67" s="76">
        <f>IFERROR(VLOOKUP(TEXT($A67,"0000"),'AYP11'!$B$3379:$AU$3800,23,FALSE),"")</f>
        <v>0</v>
      </c>
      <c r="CO67" s="95">
        <f>IFERROR(VLOOKUP(CN67,'Criteria Table'!$A$2:$I$102,2,FALSE),0)</f>
        <v>10</v>
      </c>
      <c r="CP67" s="95">
        <f t="shared" ref="CP67:CP130" si="94">ROUND(SUM(CN67:CO67),0)</f>
        <v>10</v>
      </c>
      <c r="CQ67" s="76">
        <f>IFERROR(VLOOKUP(TEXT($A67,"0000"),'AYP11'!$B$847:$AU$1268,23,FALSE),"")</f>
        <v>0</v>
      </c>
      <c r="CR67" s="95">
        <f>IFERROR(VLOOKUP(CQ67,'Criteria Table'!$A$2:$I$102,2,FALSE),0)</f>
        <v>10</v>
      </c>
      <c r="CS67" s="95">
        <f t="shared" ref="CS67:CS130" si="95">ROUND(SUM(CQ67:CR67),0)</f>
        <v>10</v>
      </c>
      <c r="CT67" s="76">
        <f>IFERROR(VLOOKUP(TEXT($A67,"0000"),'AYP11'!$B$2113:$AU$2534,23,FALSE),"")</f>
        <v>59</v>
      </c>
      <c r="CU67" s="95">
        <f>IFERROR(VLOOKUP(CT67,'Criteria Table'!$A$2:$I$102,2,FALSE),0)</f>
        <v>4.1000000000000005</v>
      </c>
      <c r="CV67" s="95">
        <f t="shared" ref="CV67:CV130" si="96">ROUND(SUM(CT67:CU67),0)</f>
        <v>63</v>
      </c>
      <c r="CW67" s="76">
        <f>IFERROR(VLOOKUP(TEXT($A67,"0000"),'AYP11'!$B$425:$AU$846,23,FALSE),"")</f>
        <v>0</v>
      </c>
      <c r="CX67" s="95">
        <f>IFERROR(VLOOKUP(CW67,'Criteria Table'!$A$2:$I$102,2,FALSE),0)</f>
        <v>10</v>
      </c>
      <c r="CY67" s="95">
        <f t="shared" ref="CY67:CY130" si="97">ROUND(SUM(CW67:CX67),0)</f>
        <v>10</v>
      </c>
      <c r="CZ67" s="76">
        <f>IFERROR(VLOOKUP(TEXT($A67,"0000"),'AYP11'!$B$3:$AU$424,23,FALSE),"")</f>
        <v>0</v>
      </c>
      <c r="DA67" s="95">
        <f>IFERROR(VLOOKUP(CZ67,'Criteria Table'!$A$2:$I$102,2,FALSE),0)</f>
        <v>10</v>
      </c>
      <c r="DB67" s="95">
        <f t="shared" ref="DB67:DB130" si="98">ROUND(SUM(CZ67:DA67),0)</f>
        <v>10</v>
      </c>
      <c r="DC67" s="76">
        <f>IFERROR(VLOOKUP(TEXT($A67,"0000"),'AYP11'!$B$1269:$AU$1690,23,FALSE),"")</f>
        <v>60</v>
      </c>
      <c r="DD67" s="95">
        <f>IFERROR(VLOOKUP(DC67,'Criteria Table'!$A$2:$I$102,2,FALSE),0)</f>
        <v>4</v>
      </c>
      <c r="DE67" s="95">
        <f t="shared" ref="DE67:DE130" si="99">ROUND(SUM(DC67:DD67),0)</f>
        <v>64</v>
      </c>
      <c r="DF67" s="76">
        <f>IFERROR(VLOOKUP(TEXT($A67,"0000"),'AYP11'!$B$1691:$AU$2112,23,FALSE),"")</f>
        <v>47</v>
      </c>
      <c r="DG67" s="95">
        <f>IFERROR(VLOOKUP(DF67,'Criteria Table'!$A$2:$I$102,2,FALSE),0)</f>
        <v>5.3000000000000007</v>
      </c>
      <c r="DH67" s="95">
        <f t="shared" ref="DH67:DH130" si="100">ROUND(SUM(DF67:DG67),0)</f>
        <v>52</v>
      </c>
      <c r="DI67" s="76">
        <f>IFERROR(VLOOKUP(TEXT($A67,"0000"),'AYP11'!$B$2535:$AU$2956,23,FALSE),"")</f>
        <v>0</v>
      </c>
      <c r="DJ67" s="95">
        <f>IFERROR(VLOOKUP(DI67,'Criteria Table'!$A$2:$I$102,2,FALSE),0)</f>
        <v>10</v>
      </c>
      <c r="DK67" s="95">
        <f t="shared" ref="DK67:DK130" si="101">ROUND(SUM(DI67:DJ67),0)</f>
        <v>10</v>
      </c>
      <c r="DL67" s="91">
        <f>IFERROR(VLOOKUP(TEXT($A67,"0000"),'AYP11'!$B$3379:$AU$3800,11,FALSE),"")</f>
        <v>0</v>
      </c>
      <c r="DM67" s="95">
        <f t="shared" ref="DM67:DM130" si="102">IF(DL67&gt;89,0,1)</f>
        <v>1</v>
      </c>
      <c r="DN67" s="95" t="str">
        <f t="shared" ref="DN67:DN130" si="103">IF(DL67&gt;0,ROUND(SUM(DL67:DM67),0),"")</f>
        <v/>
      </c>
      <c r="DO67" s="91">
        <f>IFERROR(VLOOKUP(TEXT($A67,"0000"),'AYP11'!$B$847:$AU$1268,11,FALSE),"")</f>
        <v>0</v>
      </c>
      <c r="DP67" s="95">
        <f t="shared" ref="DP67:DP130" si="104">IF(DO67&gt;89,0,1)</f>
        <v>1</v>
      </c>
      <c r="DQ67" s="95" t="str">
        <f t="shared" ref="DQ67:DQ130" si="105">IF(DO67&gt;0,ROUND(SUM(DO67:DP67),0),"")</f>
        <v/>
      </c>
      <c r="DR67" s="91">
        <f>IFERROR(VLOOKUP(TEXT($A67,"0000"),'AYP11'!$B$2113:$AU$2534,11,FALSE),"")</f>
        <v>0</v>
      </c>
      <c r="DS67" s="95">
        <f t="shared" ref="DS67:DS130" si="106">IF(DR67&gt;89,0,1)</f>
        <v>1</v>
      </c>
      <c r="DT67" s="95" t="str">
        <f t="shared" ref="DT67:DT130" si="107">IF(DR67&gt;0,ROUND(SUM(DR67:DS67),0),"")</f>
        <v/>
      </c>
      <c r="DU67" s="91">
        <f>IFERROR(VLOOKUP(TEXT($A67,"0000"),'AYP11'!$B$425:$AU$846,11,FALSE),"")</f>
        <v>0</v>
      </c>
      <c r="DV67" s="95">
        <f t="shared" ref="DV67:DV130" si="108">IF(DU67&gt;89,0,1)</f>
        <v>1</v>
      </c>
      <c r="DW67" s="95" t="str">
        <f t="shared" ref="DW67:DW130" si="109">IF(DU67&gt;0,ROUND(SUM(DU67:DV67),0),"")</f>
        <v/>
      </c>
      <c r="DX67" s="91">
        <f>IFERROR(VLOOKUP(TEXT($A67,"0000"),'AYP11'!$B$3:$AU$424,11,FALSE),"")</f>
        <v>0</v>
      </c>
      <c r="DY67" s="95">
        <f t="shared" ref="DY67:DY130" si="110">IF(DX67&gt;89,0,1)</f>
        <v>1</v>
      </c>
      <c r="DZ67" s="95" t="str">
        <f t="shared" ref="DZ67:DZ130" si="111">IF(DX67&gt;0,ROUND(SUM(DX67:DY67),0),"")</f>
        <v/>
      </c>
      <c r="EA67" s="91">
        <f>IFERROR(VLOOKUP(TEXT($A67,"0000"),'AYP11'!$B$1269:$AU$1690,11,FALSE),"")</f>
        <v>0</v>
      </c>
      <c r="EB67" s="95">
        <f t="shared" ref="EB67:EB130" si="112">IF(EA67&gt;89,0,1)</f>
        <v>1</v>
      </c>
      <c r="EC67" s="95" t="str">
        <f t="shared" ref="EC67:EC130" si="113">IF(EA67&gt;0,ROUND(SUM(EA67:EB67),0),"")</f>
        <v/>
      </c>
      <c r="ED67" s="91">
        <f>IFERROR(VLOOKUP(TEXT($A67,"0000"),'AYP11'!$B$1691:$AU$2112,11,FALSE),"")</f>
        <v>0</v>
      </c>
      <c r="EE67" s="95">
        <f t="shared" ref="EE67:EE130" si="114">IF(ED67&gt;89,0,1)</f>
        <v>1</v>
      </c>
      <c r="EF67" s="95" t="str">
        <f t="shared" ref="EF67:EF130" si="115">IF(ED67&gt;0,ROUND(SUM(ED67:EE67),0),"")</f>
        <v/>
      </c>
      <c r="EG67" s="91">
        <f>IFERROR(VLOOKUP(TEXT($A67,"0000"),'AYP11'!$B$2535:$AU$2956,11,FALSE),"")</f>
        <v>0</v>
      </c>
      <c r="EH67" s="95">
        <f t="shared" ref="EH67:EH130" si="116">IF(EG67&gt;89,0,1)</f>
        <v>1</v>
      </c>
      <c r="EI67" s="95" t="str">
        <f t="shared" ref="EI67:EI130" si="117">IF(EG67&gt;0,ROUND(SUM(EG67:EH67),0),"")</f>
        <v/>
      </c>
      <c r="EP67" s="34">
        <v>70</v>
      </c>
      <c r="EQ67" s="102" t="s">
        <v>2071</v>
      </c>
    </row>
    <row r="68" spans="1:147" x14ac:dyDescent="0.25">
      <c r="A68" s="248">
        <v>1017</v>
      </c>
      <c r="B68" s="291">
        <f t="shared" si="64"/>
        <v>42.519685039370081</v>
      </c>
      <c r="C68" s="50">
        <f>IFERROR(VLOOKUP(TEXT($A68,"0000"),'R-M11'!$A$2:$AA$500,4,FALSE),0)</f>
        <v>54</v>
      </c>
      <c r="D68" s="291">
        <f t="shared" si="65"/>
        <v>20.472440944881889</v>
      </c>
      <c r="E68" s="98">
        <f>IFERROR(SUM(VLOOKUP(TEXT($A68,"0000"),'R-M11'!$A$2:$AA$500,5,FALSE),VLOOKUP(TEXT($A68,"0000"),'R-M11'!$A$2:$AA$500,6,FALSE)),0)</f>
        <v>26</v>
      </c>
      <c r="F68" s="58">
        <f>IFERROR(VLOOKUP(TEXT($A68,"0000"),'R-M11'!$A$2:$AA$500,14,FALSE),0)</f>
        <v>127</v>
      </c>
      <c r="G68" s="230">
        <f t="shared" ref="G68:G131" si="118">IFERROR(B68+(0.7*L68),"")</f>
        <v>45.109685039370078</v>
      </c>
      <c r="H68" s="97">
        <f t="shared" si="66"/>
        <v>57.289299999999997</v>
      </c>
      <c r="I68" s="230">
        <f t="shared" ref="I68:I131" si="119">IFERROR(D68+(0.3*L68),"")</f>
        <v>21.582440944881888</v>
      </c>
      <c r="J68" s="97">
        <f t="shared" si="67"/>
        <v>27.409700000000001</v>
      </c>
      <c r="K68" s="230">
        <f t="shared" si="68"/>
        <v>63</v>
      </c>
      <c r="L68" s="121">
        <f>IFERROR(VLOOKUP(K68,'Criteria Table'!$A$2:$I$102,2,FALSE),"")</f>
        <v>3.7</v>
      </c>
      <c r="M68" s="230">
        <f t="shared" si="69"/>
        <v>66.692125984251959</v>
      </c>
      <c r="N68" s="286">
        <f t="shared" si="70"/>
        <v>48.818897637795274</v>
      </c>
      <c r="O68" s="50">
        <f>IFERROR(VLOOKUP(TEXT($A68,"0000"),'R-M11'!$A$2:$AA$500,17,FALSE),"")</f>
        <v>62</v>
      </c>
      <c r="P68" s="286">
        <f t="shared" si="71"/>
        <v>26.771653543307089</v>
      </c>
      <c r="Q68" s="98">
        <f>IFERROR(SUM(VLOOKUP(TEXT($A68,"0000"),'R-M11'!$A$2:$AA$500,18,FALSE),VLOOKUP(TEXT($A68,"0000"),'R-M11'!$A$2:$AA$500,19,FALSE)),0)</f>
        <v>34</v>
      </c>
      <c r="R68" s="69">
        <f>IFERROR(VLOOKUP(TEXT($A68,"0000"),'R-M11'!$A$2:$AA$500,27,FALSE),0)</f>
        <v>127</v>
      </c>
      <c r="S68" s="121">
        <f t="shared" ref="S68:S131" si="120">IFERROR(N68+(0.7*X68),"")</f>
        <v>50.498897637795274</v>
      </c>
      <c r="T68" s="70">
        <f t="shared" si="72"/>
        <v>64.133599999999987</v>
      </c>
      <c r="U68" s="121">
        <f t="shared" ref="U68:U131" si="121">IFERROR(P68+(0.3*X68),"")</f>
        <v>27.491653543307088</v>
      </c>
      <c r="V68" s="70">
        <f t="shared" si="73"/>
        <v>34.914400000000001</v>
      </c>
      <c r="W68" s="121">
        <f t="shared" si="74"/>
        <v>76</v>
      </c>
      <c r="X68" s="124">
        <f>IFERROR(VLOOKUP(W68,'Criteria Table'!$A$2:$I$102,2,FALSE),"")</f>
        <v>2.4000000000000004</v>
      </c>
      <c r="Y68" s="121">
        <f t="shared" si="75"/>
        <v>77.990551181102362</v>
      </c>
      <c r="Z68" s="92">
        <f>IFERROR(IF(VLOOKUP(A68,'SG11'!$A$3:$AI$500,18,FALSE)="","NA",VLOOKUP(A68,'SG11'!$A$3:$AI$500,18,FALSE)),"")</f>
        <v>58</v>
      </c>
      <c r="AA68" s="75">
        <f>IFERROR(VLOOKUP(Z68,'Criteria Table'!$A$2:$I$102,6,FALSE),"NA")</f>
        <v>10</v>
      </c>
      <c r="AB68" s="95">
        <f t="shared" ref="AB68:AB131" si="122">IF(Z68="NA","NA",ROUND(SUM(Z68:AA68),0))</f>
        <v>68</v>
      </c>
      <c r="AC68" s="84">
        <f>IFERROR(IF(VLOOKUP(A68,'SG11'!$A$3:$AI$500,19,FALSE)="","NA",VLOOKUP(A68,'SG11'!$A$3:$AI$500,19,FALSE)),"")</f>
        <v>47</v>
      </c>
      <c r="AD68" s="75">
        <f>IFERROR(VLOOKUP(AC68,'Criteria Table'!$A$2:$I$102,6,FALSE),"NA")</f>
        <v>10</v>
      </c>
      <c r="AE68" s="95">
        <f t="shared" ref="AE68:AE131" si="123">IF(AC68="NA","NA",ROUND(SUM(AC68:AD68),0))</f>
        <v>57</v>
      </c>
      <c r="AF68" s="92">
        <f>IFERROR(IF(VLOOKUP(A68,'SG11'!$A$3:$AI$500,20,FALSE)="","NA",VLOOKUP(A68,'SG11'!$A$3:$AI$500,20,FALSE)),"")</f>
        <v>47</v>
      </c>
      <c r="AG68" s="75">
        <f>IFERROR(VLOOKUP(AF68,'Criteria Table'!$A$2:$I$102,6,FALSE),"NA")</f>
        <v>10</v>
      </c>
      <c r="AH68" s="95">
        <f t="shared" ref="AH68:AH131" si="124">IF(AF68="NA","NA",ROUND(SUM(AF68:AG68),0))</f>
        <v>57</v>
      </c>
      <c r="AI68" s="84">
        <f>IFERROR(IF(VLOOKUP(A68,'SG11'!$A$3:$AI$500,21,FALSE)="","NA",VLOOKUP(A68,'SG11'!$A$3:$AI$500,21,FALSE)),"")</f>
        <v>53</v>
      </c>
      <c r="AJ68" s="75">
        <f>IFERROR(VLOOKUP(AI68,'Criteria Table'!$A$2:$I$102,6,FALSE),"NA")</f>
        <v>10</v>
      </c>
      <c r="AK68" s="95">
        <f t="shared" ref="AK68:AK131" si="125">IF(AI68="NA","NA",ROUND(SUM(AI68:AJ68),0))</f>
        <v>63</v>
      </c>
      <c r="AL68" s="99">
        <f>IFERROR(VLOOKUP(TEXT(A68,"0000"),'W11'!$A$1:$E$500,4,FALSE)/AP68*100,"")</f>
        <v>97.5</v>
      </c>
      <c r="AM68" s="97">
        <f>IFERROR(VLOOKUP(TEXT(A68,"0000"),'W11'!$A$1:$E$500,4,FALSE),"")</f>
        <v>39</v>
      </c>
      <c r="AN68" s="99">
        <f t="shared" si="76"/>
        <v>97.5</v>
      </c>
      <c r="AO68" s="97">
        <f t="shared" si="77"/>
        <v>39</v>
      </c>
      <c r="AP68" s="99">
        <f>IFERROR(VLOOKUP(TEXT(A68,"0000"),'W11'!$A$1:$E$500,5,FALSE),"")</f>
        <v>40</v>
      </c>
      <c r="AQ68" s="97">
        <f>IFERROR(VLOOKUP(ROUND(AL68,0),'Criteria Table'!$A$2:$I$102,4,FALSE),0)</f>
        <v>0</v>
      </c>
      <c r="AR68" s="128"/>
      <c r="AS68" s="95"/>
      <c r="AT68" s="95"/>
      <c r="AU68" s="100">
        <f>IFERROR(VLOOKUP(TEXT(A68,"0000"),'Sci11'!$A$3:$N$492,4,FALSE)/VLOOKUP(TEXT(A68,"0000"),'Sci11'!$A$3:$N$492,14,FALSE)*100,"")</f>
        <v>29.72972972972973</v>
      </c>
      <c r="AV68" s="101">
        <f>SUM(VLOOKUP(TEXT(A68,"0000"),'Sci11'!$A$3:$N$492,5,FALSE),VLOOKUP(TEXT(A68,"0000"),'Sci11'!$A$3:$N$492,6,FALSE))/VLOOKUP(TEXT(A68,"0000"),'Sci11'!$A$3:$N$492,14,FALSE)*100</f>
        <v>2.7027027027027026</v>
      </c>
      <c r="AW68" s="100">
        <f t="shared" ref="AW68:AW131" si="126">IFERROR(AU68+(0.7*BB68),"")</f>
        <v>34.489729729729731</v>
      </c>
      <c r="AX68" s="101">
        <f>IFERROR(AW68/100*VLOOKUP(TEXT(A68,"0000"),'Sci11'!$A$3:$N$492,14,FALSE),"")</f>
        <v>12.761200000000001</v>
      </c>
      <c r="AY68" s="100">
        <f t="shared" ref="AY68:AY131" si="127">IFERROR(AV68+(0.3*BB68),"")</f>
        <v>4.7427027027027027</v>
      </c>
      <c r="AZ68" s="101">
        <f>IFERROR(AY68/100*VLOOKUP(TEXT(A68,"0000"),'Sci11'!$A$3:$N$492,14,FALSE),"")</f>
        <v>1.7548000000000001</v>
      </c>
      <c r="BA68" s="100">
        <f t="shared" si="78"/>
        <v>32</v>
      </c>
      <c r="BB68" s="101">
        <f>IFERROR(VLOOKUP(BA68,'Criteria Table'!$A$2:$I$102,2,FALSE),"")</f>
        <v>6.8000000000000007</v>
      </c>
      <c r="BC68" s="101">
        <f t="shared" si="79"/>
        <v>38.799999999999997</v>
      </c>
      <c r="BD68" s="82">
        <f>IFERROR(VLOOKUP(A68,ATTx11!$A$2:$N$500,4,FALSE),"")</f>
        <v>96.8</v>
      </c>
      <c r="BE68" s="95">
        <f t="shared" si="80"/>
        <v>0.5</v>
      </c>
      <c r="BF68" s="96">
        <f t="shared" si="81"/>
        <v>97.3</v>
      </c>
      <c r="BG68" s="70">
        <f>IFERROR(VLOOKUP(A68,ATTx11!$A$2:$N$500,11,FALSE),"")</f>
        <v>0</v>
      </c>
      <c r="BH68" s="95">
        <f t="shared" si="82"/>
        <v>0</v>
      </c>
      <c r="BI68" s="70">
        <f>IFERROR(VLOOKUP(A68,ATTx11!$A$2:$N$500,12,FALSE),"")</f>
        <v>1</v>
      </c>
      <c r="BJ68" s="97">
        <f t="shared" si="83"/>
        <v>0.9</v>
      </c>
      <c r="BK68" s="84">
        <f>IFERROR(VLOOKUP(A68,ATTx11!$A$2:$N$500,7,FALSE),"")</f>
        <v>0</v>
      </c>
      <c r="BL68" s="97">
        <f t="shared" si="84"/>
        <v>0</v>
      </c>
      <c r="BM68" s="84">
        <f>IFERROR(VLOOKUP(A68,ATTx11!$A$2:$N$500,8,FALSE),"")</f>
        <v>1</v>
      </c>
      <c r="BN68" s="95">
        <f t="shared" si="85"/>
        <v>0.9</v>
      </c>
      <c r="BO68" s="95"/>
      <c r="BP68" s="83">
        <f>IFERROR(VLOOKUP(TEXT($A68,"0000"),'AYP11'!$B$3379:$AU$3800,17,FALSE),"")</f>
        <v>0</v>
      </c>
      <c r="BQ68" s="75">
        <f>IFERROR(VLOOKUP(BP68,'Criteria Table'!$A$2:$I$102,2,FALSE),0)</f>
        <v>10</v>
      </c>
      <c r="BR68" s="95">
        <f t="shared" si="86"/>
        <v>10</v>
      </c>
      <c r="BS68" s="83">
        <f>IFERROR(VLOOKUP(TEXT($A68,"0000"),'AYP11'!$B$847:$AU$1268,17,FALSE),"")</f>
        <v>0</v>
      </c>
      <c r="BT68" s="75">
        <f>IFERROR(VLOOKUP(BS68,'Criteria Table'!$A$2:$I$102,2,FALSE),0)</f>
        <v>10</v>
      </c>
      <c r="BU68" s="95">
        <f t="shared" si="87"/>
        <v>10</v>
      </c>
      <c r="BV68" s="83">
        <f>IFERROR(VLOOKUP(TEXT($A68,"0000"),'AYP11'!$B$2113:$AU$2534,17,FALSE),"")</f>
        <v>64</v>
      </c>
      <c r="BW68" s="75">
        <f>IFERROR(VLOOKUP(BV68,'Criteria Table'!$A$2:$I$102,2,FALSE),0)</f>
        <v>3.6</v>
      </c>
      <c r="BX68" s="95">
        <f t="shared" si="88"/>
        <v>68</v>
      </c>
      <c r="BY68" s="83">
        <f>IFERROR(VLOOKUP(TEXT($A68,"0000"),'AYP11'!$B$425:$AU$846,17,FALSE),"")</f>
        <v>0</v>
      </c>
      <c r="BZ68" s="75">
        <f>IFERROR(VLOOKUP(BY68,'Criteria Table'!$A$2:$I$102,2,FALSE),0)</f>
        <v>10</v>
      </c>
      <c r="CA68" s="95">
        <f t="shared" si="89"/>
        <v>10</v>
      </c>
      <c r="CB68" s="83">
        <f>IFERROR(VLOOKUP(TEXT($A68,"0000"),'AYP11'!$B$3:$AU$424,17,FALSE),"")</f>
        <v>0</v>
      </c>
      <c r="CC68" s="95">
        <f>IFERROR(VLOOKUP(CB68,'Criteria Table'!$A$2:$I$102,2,FALSE),0)</f>
        <v>10</v>
      </c>
      <c r="CD68" s="95">
        <f t="shared" si="90"/>
        <v>10</v>
      </c>
      <c r="CE68" s="83">
        <f>IFERROR(VLOOKUP(TEXT($A68,"0000"),'AYP11'!$B$1269:$AU$1690,17,FALSE),"")</f>
        <v>63</v>
      </c>
      <c r="CF68" s="95">
        <f>IFERROR(VLOOKUP(CE68,'Criteria Table'!$A$2:$I$102,2,FALSE),0)</f>
        <v>3.7</v>
      </c>
      <c r="CG68" s="95">
        <f t="shared" si="91"/>
        <v>67</v>
      </c>
      <c r="CH68" s="83">
        <f>IFERROR(VLOOKUP(TEXT($A68,"0000"),'AYP11'!$B$1691:$AU$2112,17,FALSE),"")</f>
        <v>59</v>
      </c>
      <c r="CI68" s="95">
        <f>IFERROR(VLOOKUP(CH68,'Criteria Table'!$A$2:$I$102,2,FALSE),0)</f>
        <v>4.1000000000000005</v>
      </c>
      <c r="CJ68" s="95">
        <f t="shared" si="92"/>
        <v>63</v>
      </c>
      <c r="CK68" s="83">
        <f>IFERROR(VLOOKUP(TEXT($A68,"0000"),'AYP11'!$B$2535:$AU$2956,17,FALSE),"")</f>
        <v>0</v>
      </c>
      <c r="CL68" s="95">
        <f>IFERROR(VLOOKUP(CK68,'Criteria Table'!$A$2:$I$102,2,FALSE),0)</f>
        <v>10</v>
      </c>
      <c r="CM68" s="95">
        <f t="shared" si="93"/>
        <v>10</v>
      </c>
      <c r="CN68" s="76">
        <f>IFERROR(VLOOKUP(TEXT($A68,"0000"),'AYP11'!$B$3379:$AU$3800,23,FALSE),"")</f>
        <v>0</v>
      </c>
      <c r="CO68" s="95">
        <f>IFERROR(VLOOKUP(CN68,'Criteria Table'!$A$2:$I$102,2,FALSE),0)</f>
        <v>10</v>
      </c>
      <c r="CP68" s="95">
        <f t="shared" si="94"/>
        <v>10</v>
      </c>
      <c r="CQ68" s="76">
        <f>IFERROR(VLOOKUP(TEXT($A68,"0000"),'AYP11'!$B$847:$AU$1268,23,FALSE),"")</f>
        <v>0</v>
      </c>
      <c r="CR68" s="95">
        <f>IFERROR(VLOOKUP(CQ68,'Criteria Table'!$A$2:$I$102,2,FALSE),0)</f>
        <v>10</v>
      </c>
      <c r="CS68" s="95">
        <f t="shared" si="95"/>
        <v>10</v>
      </c>
      <c r="CT68" s="76">
        <f>IFERROR(VLOOKUP(TEXT($A68,"0000"),'AYP11'!$B$2113:$AU$2534,23,FALSE),"")</f>
        <v>77</v>
      </c>
      <c r="CU68" s="95">
        <f>IFERROR(VLOOKUP(CT68,'Criteria Table'!$A$2:$I$102,2,FALSE),0)</f>
        <v>2.3000000000000003</v>
      </c>
      <c r="CV68" s="95">
        <f t="shared" si="96"/>
        <v>79</v>
      </c>
      <c r="CW68" s="76">
        <f>IFERROR(VLOOKUP(TEXT($A68,"0000"),'AYP11'!$B$425:$AU$846,23,FALSE),"")</f>
        <v>0</v>
      </c>
      <c r="CX68" s="95">
        <f>IFERROR(VLOOKUP(CW68,'Criteria Table'!$A$2:$I$102,2,FALSE),0)</f>
        <v>10</v>
      </c>
      <c r="CY68" s="95">
        <f t="shared" si="97"/>
        <v>10</v>
      </c>
      <c r="CZ68" s="76">
        <f>IFERROR(VLOOKUP(TEXT($A68,"0000"),'AYP11'!$B$3:$AU$424,23,FALSE),"")</f>
        <v>0</v>
      </c>
      <c r="DA68" s="95">
        <f>IFERROR(VLOOKUP(CZ68,'Criteria Table'!$A$2:$I$102,2,FALSE),0)</f>
        <v>10</v>
      </c>
      <c r="DB68" s="95">
        <f t="shared" si="98"/>
        <v>10</v>
      </c>
      <c r="DC68" s="76">
        <f>IFERROR(VLOOKUP(TEXT($A68,"0000"),'AYP11'!$B$1269:$AU$1690,23,FALSE),"")</f>
        <v>78</v>
      </c>
      <c r="DD68" s="95">
        <f>IFERROR(VLOOKUP(DC68,'Criteria Table'!$A$2:$I$102,2,FALSE),0)</f>
        <v>2.2000000000000002</v>
      </c>
      <c r="DE68" s="95">
        <f t="shared" si="99"/>
        <v>80</v>
      </c>
      <c r="DF68" s="76">
        <f>IFERROR(VLOOKUP(TEXT($A68,"0000"),'AYP11'!$B$1691:$AU$2112,23,FALSE),"")</f>
        <v>78</v>
      </c>
      <c r="DG68" s="95">
        <f>IFERROR(VLOOKUP(DF68,'Criteria Table'!$A$2:$I$102,2,FALSE),0)</f>
        <v>2.2000000000000002</v>
      </c>
      <c r="DH68" s="95">
        <f t="shared" si="100"/>
        <v>80</v>
      </c>
      <c r="DI68" s="76">
        <f>IFERROR(VLOOKUP(TEXT($A68,"0000"),'AYP11'!$B$2535:$AU$2956,23,FALSE),"")</f>
        <v>0</v>
      </c>
      <c r="DJ68" s="95">
        <f>IFERROR(VLOOKUP(DI68,'Criteria Table'!$A$2:$I$102,2,FALSE),0)</f>
        <v>10</v>
      </c>
      <c r="DK68" s="95">
        <f t="shared" si="101"/>
        <v>10</v>
      </c>
      <c r="DL68" s="91">
        <f>IFERROR(VLOOKUP(TEXT($A68,"0000"),'AYP11'!$B$3379:$AU$3800,11,FALSE),"")</f>
        <v>0</v>
      </c>
      <c r="DM68" s="95">
        <f t="shared" si="102"/>
        <v>1</v>
      </c>
      <c r="DN68" s="95" t="str">
        <f t="shared" si="103"/>
        <v/>
      </c>
      <c r="DO68" s="91">
        <f>IFERROR(VLOOKUP(TEXT($A68,"0000"),'AYP11'!$B$847:$AU$1268,11,FALSE),"")</f>
        <v>0</v>
      </c>
      <c r="DP68" s="95">
        <f t="shared" si="104"/>
        <v>1</v>
      </c>
      <c r="DQ68" s="95" t="str">
        <f t="shared" si="105"/>
        <v/>
      </c>
      <c r="DR68" s="91">
        <f>IFERROR(VLOOKUP(TEXT($A68,"0000"),'AYP11'!$B$2113:$AU$2534,11,FALSE),"")</f>
        <v>0</v>
      </c>
      <c r="DS68" s="95">
        <f t="shared" si="106"/>
        <v>1</v>
      </c>
      <c r="DT68" s="95" t="str">
        <f t="shared" si="107"/>
        <v/>
      </c>
      <c r="DU68" s="91">
        <f>IFERROR(VLOOKUP(TEXT($A68,"0000"),'AYP11'!$B$425:$AU$846,11,FALSE),"")</f>
        <v>0</v>
      </c>
      <c r="DV68" s="95">
        <f t="shared" si="108"/>
        <v>1</v>
      </c>
      <c r="DW68" s="95" t="str">
        <f t="shared" si="109"/>
        <v/>
      </c>
      <c r="DX68" s="91">
        <f>IFERROR(VLOOKUP(TEXT($A68,"0000"),'AYP11'!$B$3:$AU$424,11,FALSE),"")</f>
        <v>0</v>
      </c>
      <c r="DY68" s="95">
        <f t="shared" si="110"/>
        <v>1</v>
      </c>
      <c r="DZ68" s="95" t="str">
        <f t="shared" si="111"/>
        <v/>
      </c>
      <c r="EA68" s="91">
        <f>IFERROR(VLOOKUP(TEXT($A68,"0000"),'AYP11'!$B$1269:$AU$1690,11,FALSE),"")</f>
        <v>0</v>
      </c>
      <c r="EB68" s="95">
        <f t="shared" si="112"/>
        <v>1</v>
      </c>
      <c r="EC68" s="95" t="str">
        <f t="shared" si="113"/>
        <v/>
      </c>
      <c r="ED68" s="91">
        <f>IFERROR(VLOOKUP(TEXT($A68,"0000"),'AYP11'!$B$1691:$AU$2112,11,FALSE),"")</f>
        <v>0</v>
      </c>
      <c r="EE68" s="95">
        <f t="shared" si="114"/>
        <v>1</v>
      </c>
      <c r="EF68" s="95" t="str">
        <f t="shared" si="115"/>
        <v/>
      </c>
      <c r="EG68" s="91">
        <f>IFERROR(VLOOKUP(TEXT($A68,"0000"),'AYP11'!$B$2535:$AU$2956,11,FALSE),"")</f>
        <v>0</v>
      </c>
      <c r="EH68" s="95">
        <f t="shared" si="116"/>
        <v>1</v>
      </c>
      <c r="EI68" s="95" t="str">
        <f t="shared" si="117"/>
        <v/>
      </c>
      <c r="EP68" s="34">
        <v>72</v>
      </c>
      <c r="EQ68" s="102" t="s">
        <v>1298</v>
      </c>
    </row>
    <row r="69" spans="1:147" x14ac:dyDescent="0.25">
      <c r="A69" s="248">
        <v>1020</v>
      </c>
      <c r="B69" s="291">
        <f t="shared" si="64"/>
        <v>36.038186157517899</v>
      </c>
      <c r="C69" s="50">
        <f>IFERROR(VLOOKUP(TEXT($A69,"0000"),'R-M11'!$A$2:$AA$500,4,FALSE),0)</f>
        <v>151</v>
      </c>
      <c r="D69" s="291">
        <f t="shared" si="65"/>
        <v>41.527446300715994</v>
      </c>
      <c r="E69" s="98">
        <f>IFERROR(SUM(VLOOKUP(TEXT($A69,"0000"),'R-M11'!$A$2:$AA$500,5,FALSE),VLOOKUP(TEXT($A69,"0000"),'R-M11'!$A$2:$AA$500,6,FALSE)),0)</f>
        <v>174</v>
      </c>
      <c r="F69" s="58">
        <f>IFERROR(VLOOKUP(TEXT($A69,"0000"),'R-M11'!$A$2:$AA$500,14,FALSE),0)</f>
        <v>419</v>
      </c>
      <c r="G69" s="230">
        <f t="shared" si="118"/>
        <v>37.578186157517898</v>
      </c>
      <c r="H69" s="97">
        <f t="shared" si="66"/>
        <v>157.45259999999999</v>
      </c>
      <c r="I69" s="230">
        <f t="shared" si="119"/>
        <v>42.18744630071599</v>
      </c>
      <c r="J69" s="97">
        <f t="shared" si="67"/>
        <v>176.7654</v>
      </c>
      <c r="K69" s="230">
        <f t="shared" si="68"/>
        <v>78</v>
      </c>
      <c r="L69" s="121">
        <f>IFERROR(VLOOKUP(K69,'Criteria Table'!$A$2:$I$102,2,FALSE),"")</f>
        <v>2.2000000000000002</v>
      </c>
      <c r="M69" s="230">
        <f t="shared" si="69"/>
        <v>79.765632458233881</v>
      </c>
      <c r="N69" s="286">
        <f t="shared" si="70"/>
        <v>36.690647482014391</v>
      </c>
      <c r="O69" s="50">
        <f>IFERROR(VLOOKUP(TEXT($A69,"0000"),'R-M11'!$A$2:$AA$500,17,FALSE),"")</f>
        <v>153</v>
      </c>
      <c r="P69" s="286">
        <f t="shared" si="71"/>
        <v>39.808153477218227</v>
      </c>
      <c r="Q69" s="98">
        <f>IFERROR(SUM(VLOOKUP(TEXT($A69,"0000"),'R-M11'!$A$2:$AA$500,18,FALSE),VLOOKUP(TEXT($A69,"0000"),'R-M11'!$A$2:$AA$500,19,FALSE)),0)</f>
        <v>166</v>
      </c>
      <c r="R69" s="69">
        <f>IFERROR(VLOOKUP(TEXT($A69,"0000"),'R-M11'!$A$2:$AA$500,27,FALSE),0)</f>
        <v>417</v>
      </c>
      <c r="S69" s="121">
        <f t="shared" si="120"/>
        <v>38.370647482014391</v>
      </c>
      <c r="T69" s="70">
        <f t="shared" si="72"/>
        <v>160.00560000000002</v>
      </c>
      <c r="U69" s="121">
        <f t="shared" si="121"/>
        <v>40.528153477218225</v>
      </c>
      <c r="V69" s="70">
        <f t="shared" si="73"/>
        <v>169.00239999999999</v>
      </c>
      <c r="W69" s="121">
        <f t="shared" si="74"/>
        <v>76</v>
      </c>
      <c r="X69" s="124">
        <f>IFERROR(VLOOKUP(W69,'Criteria Table'!$A$2:$I$102,2,FALSE),"")</f>
        <v>2.4000000000000004</v>
      </c>
      <c r="Y69" s="121">
        <f t="shared" si="75"/>
        <v>78.898800959232616</v>
      </c>
      <c r="Z69" s="92">
        <f>IFERROR(IF(VLOOKUP(A69,'SG11'!$A$3:$AI$500,18,FALSE)="","NA",VLOOKUP(A69,'SG11'!$A$3:$AI$500,18,FALSE)),"")</f>
        <v>76</v>
      </c>
      <c r="AA69" s="75">
        <f>IFERROR(VLOOKUP(Z69,'Criteria Table'!$A$2:$I$102,6,FALSE),"NA")</f>
        <v>5</v>
      </c>
      <c r="AB69" s="95">
        <f t="shared" si="122"/>
        <v>81</v>
      </c>
      <c r="AC69" s="84">
        <f>IFERROR(IF(VLOOKUP(A69,'SG11'!$A$3:$AI$500,19,FALSE)="","NA",VLOOKUP(A69,'SG11'!$A$3:$AI$500,19,FALSE)),"")</f>
        <v>76</v>
      </c>
      <c r="AD69" s="75">
        <f>IFERROR(VLOOKUP(AC69,'Criteria Table'!$A$2:$I$102,6,FALSE),"NA")</f>
        <v>5</v>
      </c>
      <c r="AE69" s="95">
        <f t="shared" si="123"/>
        <v>81</v>
      </c>
      <c r="AF69" s="92">
        <f>IFERROR(IF(VLOOKUP(A69,'SG11'!$A$3:$AI$500,20,FALSE)="","NA",VLOOKUP(A69,'SG11'!$A$3:$AI$500,20,FALSE)),"")</f>
        <v>73</v>
      </c>
      <c r="AG69" s="75">
        <f>IFERROR(VLOOKUP(AF69,'Criteria Table'!$A$2:$I$102,6,FALSE),"NA")</f>
        <v>5</v>
      </c>
      <c r="AH69" s="95">
        <f t="shared" si="124"/>
        <v>78</v>
      </c>
      <c r="AI69" s="84">
        <f>IFERROR(IF(VLOOKUP(A69,'SG11'!$A$3:$AI$500,21,FALSE)="","NA",VLOOKUP(A69,'SG11'!$A$3:$AI$500,21,FALSE)),"")</f>
        <v>74</v>
      </c>
      <c r="AJ69" s="75">
        <f>IFERROR(VLOOKUP(AI69,'Criteria Table'!$A$2:$I$102,6,FALSE),"NA")</f>
        <v>5</v>
      </c>
      <c r="AK69" s="95">
        <f t="shared" si="125"/>
        <v>79</v>
      </c>
      <c r="AL69" s="99">
        <f>IFERROR(VLOOKUP(TEXT(A69,"0000"),'W11'!$A$1:$E$500,4,FALSE)/AP69*100,"")</f>
        <v>100</v>
      </c>
      <c r="AM69" s="97">
        <f>IFERROR(VLOOKUP(TEXT(A69,"0000"),'W11'!$A$1:$E$500,4,FALSE),"")</f>
        <v>136</v>
      </c>
      <c r="AN69" s="99">
        <f t="shared" si="76"/>
        <v>100</v>
      </c>
      <c r="AO69" s="97">
        <f t="shared" si="77"/>
        <v>136</v>
      </c>
      <c r="AP69" s="99">
        <f>IFERROR(VLOOKUP(TEXT(A69,"0000"),'W11'!$A$1:$E$500,5,FALSE),"")</f>
        <v>136</v>
      </c>
      <c r="AQ69" s="97">
        <f>IFERROR(VLOOKUP(ROUND(AL69,0),'Criteria Table'!$A$2:$I$102,4,FALSE),0)</f>
        <v>0</v>
      </c>
      <c r="AR69" s="128"/>
      <c r="AS69" s="95"/>
      <c r="AT69" s="95"/>
      <c r="AU69" s="100">
        <f>IFERROR(VLOOKUP(TEXT(A69,"0000"),'Sci11'!$A$3:$N$492,4,FALSE)/VLOOKUP(TEXT(A69,"0000"),'Sci11'!$A$3:$N$492,14,FALSE)*100,"")</f>
        <v>41.007194244604314</v>
      </c>
      <c r="AV69" s="101">
        <f>SUM(VLOOKUP(TEXT(A69,"0000"),'Sci11'!$A$3:$N$492,5,FALSE),VLOOKUP(TEXT(A69,"0000"),'Sci11'!$A$3:$N$492,6,FALSE))/VLOOKUP(TEXT(A69,"0000"),'Sci11'!$A$3:$N$492,14,FALSE)*100</f>
        <v>16.546762589928058</v>
      </c>
      <c r="AW69" s="100">
        <f t="shared" si="126"/>
        <v>43.947194244604312</v>
      </c>
      <c r="AX69" s="101">
        <f>IFERROR(AW69/100*VLOOKUP(TEXT(A69,"0000"),'Sci11'!$A$3:$N$492,14,FALSE),"")</f>
        <v>61.08659999999999</v>
      </c>
      <c r="AY69" s="100">
        <f t="shared" si="127"/>
        <v>17.806762589928059</v>
      </c>
      <c r="AZ69" s="101">
        <f>IFERROR(AY69/100*VLOOKUP(TEXT(A69,"0000"),'Sci11'!$A$3:$N$492,14,FALSE),"")</f>
        <v>24.751400000000004</v>
      </c>
      <c r="BA69" s="100">
        <f t="shared" si="78"/>
        <v>58</v>
      </c>
      <c r="BB69" s="101">
        <f>IFERROR(VLOOKUP(BA69,'Criteria Table'!$A$2:$I$102,2,FALSE),"")</f>
        <v>4.2</v>
      </c>
      <c r="BC69" s="101">
        <f t="shared" si="79"/>
        <v>62.2</v>
      </c>
      <c r="BD69" s="82">
        <f>IFERROR(VLOOKUP(A69,ATTx11!$A$2:$N$500,4,FALSE),"")</f>
        <v>96.52</v>
      </c>
      <c r="BE69" s="95">
        <f t="shared" si="80"/>
        <v>0.5</v>
      </c>
      <c r="BF69" s="96">
        <f t="shared" si="81"/>
        <v>97.02</v>
      </c>
      <c r="BG69" s="70">
        <f>IFERROR(VLOOKUP(A69,ATTx11!$A$2:$N$500,11,FALSE),"")</f>
        <v>22</v>
      </c>
      <c r="BH69" s="95">
        <f t="shared" si="82"/>
        <v>19.8</v>
      </c>
      <c r="BI69" s="70">
        <f>IFERROR(VLOOKUP(A69,ATTx11!$A$2:$N$500,12,FALSE),"")</f>
        <v>13</v>
      </c>
      <c r="BJ69" s="97">
        <f t="shared" si="83"/>
        <v>11.7</v>
      </c>
      <c r="BK69" s="84">
        <f>IFERROR(VLOOKUP(A69,ATTx11!$A$2:$N$500,7,FALSE),"")</f>
        <v>18</v>
      </c>
      <c r="BL69" s="97">
        <f t="shared" si="84"/>
        <v>16.2</v>
      </c>
      <c r="BM69" s="84">
        <f>IFERROR(VLOOKUP(A69,ATTx11!$A$2:$N$500,8,FALSE),"")</f>
        <v>8</v>
      </c>
      <c r="BN69" s="95">
        <f t="shared" si="85"/>
        <v>7.2</v>
      </c>
      <c r="BO69" s="95"/>
      <c r="BP69" s="83">
        <f>IFERROR(VLOOKUP(TEXT($A69,"0000"),'AYP11'!$B$3379:$AU$3800,17,FALSE),"")</f>
        <v>0</v>
      </c>
      <c r="BQ69" s="75">
        <f>IFERROR(VLOOKUP(BP69,'Criteria Table'!$A$2:$I$102,2,FALSE),0)</f>
        <v>10</v>
      </c>
      <c r="BR69" s="95">
        <f t="shared" si="86"/>
        <v>10</v>
      </c>
      <c r="BS69" s="83">
        <f>IFERROR(VLOOKUP(TEXT($A69,"0000"),'AYP11'!$B$847:$AU$1268,17,FALSE),"")</f>
        <v>0</v>
      </c>
      <c r="BT69" s="75">
        <f>IFERROR(VLOOKUP(BS69,'Criteria Table'!$A$2:$I$102,2,FALSE),0)</f>
        <v>10</v>
      </c>
      <c r="BU69" s="95">
        <f t="shared" si="87"/>
        <v>10</v>
      </c>
      <c r="BV69" s="83">
        <f>IFERROR(VLOOKUP(TEXT($A69,"0000"),'AYP11'!$B$2113:$AU$2534,17,FALSE),"")</f>
        <v>78</v>
      </c>
      <c r="BW69" s="75">
        <f>IFERROR(VLOOKUP(BV69,'Criteria Table'!$A$2:$I$102,2,FALSE),0)</f>
        <v>2.2000000000000002</v>
      </c>
      <c r="BX69" s="95">
        <f t="shared" si="88"/>
        <v>80</v>
      </c>
      <c r="BY69" s="83">
        <f>IFERROR(VLOOKUP(TEXT($A69,"0000"),'AYP11'!$B$425:$AU$846,17,FALSE),"")</f>
        <v>0</v>
      </c>
      <c r="BZ69" s="75">
        <f>IFERROR(VLOOKUP(BY69,'Criteria Table'!$A$2:$I$102,2,FALSE),0)</f>
        <v>10</v>
      </c>
      <c r="CA69" s="95">
        <f t="shared" si="89"/>
        <v>10</v>
      </c>
      <c r="CB69" s="83">
        <f>IFERROR(VLOOKUP(TEXT($A69,"0000"),'AYP11'!$B$3:$AU$424,17,FALSE),"")</f>
        <v>0</v>
      </c>
      <c r="CC69" s="95">
        <f>IFERROR(VLOOKUP(CB69,'Criteria Table'!$A$2:$I$102,2,FALSE),0)</f>
        <v>10</v>
      </c>
      <c r="CD69" s="95">
        <f t="shared" si="90"/>
        <v>10</v>
      </c>
      <c r="CE69" s="83">
        <f>IFERROR(VLOOKUP(TEXT($A69,"0000"),'AYP11'!$B$1269:$AU$1690,17,FALSE),"")</f>
        <v>75</v>
      </c>
      <c r="CF69" s="95">
        <f>IFERROR(VLOOKUP(CE69,'Criteria Table'!$A$2:$I$102,2,FALSE),0)</f>
        <v>2.5</v>
      </c>
      <c r="CG69" s="95">
        <f t="shared" si="91"/>
        <v>78</v>
      </c>
      <c r="CH69" s="83">
        <f>IFERROR(VLOOKUP(TEXT($A69,"0000"),'AYP11'!$B$1691:$AU$2112,17,FALSE),"")</f>
        <v>0</v>
      </c>
      <c r="CI69" s="95">
        <f>IFERROR(VLOOKUP(CH69,'Criteria Table'!$A$2:$I$102,2,FALSE),0)</f>
        <v>10</v>
      </c>
      <c r="CJ69" s="95">
        <f t="shared" si="92"/>
        <v>10</v>
      </c>
      <c r="CK69" s="83">
        <f>IFERROR(VLOOKUP(TEXT($A69,"0000"),'AYP11'!$B$2535:$AU$2956,17,FALSE),"")</f>
        <v>0</v>
      </c>
      <c r="CL69" s="95">
        <f>IFERROR(VLOOKUP(CK69,'Criteria Table'!$A$2:$I$102,2,FALSE),0)</f>
        <v>10</v>
      </c>
      <c r="CM69" s="95">
        <f t="shared" si="93"/>
        <v>10</v>
      </c>
      <c r="CN69" s="76">
        <f>IFERROR(VLOOKUP(TEXT($A69,"0000"),'AYP11'!$B$3379:$AU$3800,23,FALSE),"")</f>
        <v>0</v>
      </c>
      <c r="CO69" s="95">
        <f>IFERROR(VLOOKUP(CN69,'Criteria Table'!$A$2:$I$102,2,FALSE),0)</f>
        <v>10</v>
      </c>
      <c r="CP69" s="95">
        <f t="shared" si="94"/>
        <v>10</v>
      </c>
      <c r="CQ69" s="76">
        <f>IFERROR(VLOOKUP(TEXT($A69,"0000"),'AYP11'!$B$847:$AU$1268,23,FALSE),"")</f>
        <v>0</v>
      </c>
      <c r="CR69" s="95">
        <f>IFERROR(VLOOKUP(CQ69,'Criteria Table'!$A$2:$I$102,2,FALSE),0)</f>
        <v>10</v>
      </c>
      <c r="CS69" s="95">
        <f t="shared" si="95"/>
        <v>10</v>
      </c>
      <c r="CT69" s="76">
        <f>IFERROR(VLOOKUP(TEXT($A69,"0000"),'AYP11'!$B$2113:$AU$2534,23,FALSE),"")</f>
        <v>75</v>
      </c>
      <c r="CU69" s="95">
        <f>IFERROR(VLOOKUP(CT69,'Criteria Table'!$A$2:$I$102,2,FALSE),0)</f>
        <v>2.5</v>
      </c>
      <c r="CV69" s="95">
        <f t="shared" si="96"/>
        <v>78</v>
      </c>
      <c r="CW69" s="76">
        <f>IFERROR(VLOOKUP(TEXT($A69,"0000"),'AYP11'!$B$425:$AU$846,23,FALSE),"")</f>
        <v>0</v>
      </c>
      <c r="CX69" s="95">
        <f>IFERROR(VLOOKUP(CW69,'Criteria Table'!$A$2:$I$102,2,FALSE),0)</f>
        <v>10</v>
      </c>
      <c r="CY69" s="95">
        <f t="shared" si="97"/>
        <v>10</v>
      </c>
      <c r="CZ69" s="76">
        <f>IFERROR(VLOOKUP(TEXT($A69,"0000"),'AYP11'!$B$3:$AU$424,23,FALSE),"")</f>
        <v>0</v>
      </c>
      <c r="DA69" s="95">
        <f>IFERROR(VLOOKUP(CZ69,'Criteria Table'!$A$2:$I$102,2,FALSE),0)</f>
        <v>10</v>
      </c>
      <c r="DB69" s="95">
        <f t="shared" si="98"/>
        <v>10</v>
      </c>
      <c r="DC69" s="76">
        <f>IFERROR(VLOOKUP(TEXT($A69,"0000"),'AYP11'!$B$1269:$AU$1690,23,FALSE),"")</f>
        <v>75</v>
      </c>
      <c r="DD69" s="95">
        <f>IFERROR(VLOOKUP(DC69,'Criteria Table'!$A$2:$I$102,2,FALSE),0)</f>
        <v>2.5</v>
      </c>
      <c r="DE69" s="95">
        <f t="shared" si="99"/>
        <v>78</v>
      </c>
      <c r="DF69" s="76">
        <f>IFERROR(VLOOKUP(TEXT($A69,"0000"),'AYP11'!$B$1691:$AU$2112,23,FALSE),"")</f>
        <v>0</v>
      </c>
      <c r="DG69" s="95">
        <f>IFERROR(VLOOKUP(DF69,'Criteria Table'!$A$2:$I$102,2,FALSE),0)</f>
        <v>10</v>
      </c>
      <c r="DH69" s="95">
        <f t="shared" si="100"/>
        <v>10</v>
      </c>
      <c r="DI69" s="76">
        <f>IFERROR(VLOOKUP(TEXT($A69,"0000"),'AYP11'!$B$2535:$AU$2956,23,FALSE),"")</f>
        <v>0</v>
      </c>
      <c r="DJ69" s="95">
        <f>IFERROR(VLOOKUP(DI69,'Criteria Table'!$A$2:$I$102,2,FALSE),0)</f>
        <v>10</v>
      </c>
      <c r="DK69" s="95">
        <f t="shared" si="101"/>
        <v>10</v>
      </c>
      <c r="DL69" s="91">
        <f>IFERROR(VLOOKUP(TEXT($A69,"0000"),'AYP11'!$B$3379:$AU$3800,11,FALSE),"")</f>
        <v>0</v>
      </c>
      <c r="DM69" s="95">
        <f t="shared" si="102"/>
        <v>1</v>
      </c>
      <c r="DN69" s="95" t="str">
        <f t="shared" si="103"/>
        <v/>
      </c>
      <c r="DO69" s="91">
        <f>IFERROR(VLOOKUP(TEXT($A69,"0000"),'AYP11'!$B$847:$AU$1268,11,FALSE),"")</f>
        <v>0</v>
      </c>
      <c r="DP69" s="95">
        <f t="shared" si="104"/>
        <v>1</v>
      </c>
      <c r="DQ69" s="95" t="str">
        <f t="shared" si="105"/>
        <v/>
      </c>
      <c r="DR69" s="91">
        <f>IFERROR(VLOOKUP(TEXT($A69,"0000"),'AYP11'!$B$2113:$AU$2534,11,FALSE),"")</f>
        <v>0</v>
      </c>
      <c r="DS69" s="95">
        <f t="shared" si="106"/>
        <v>1</v>
      </c>
      <c r="DT69" s="95" t="str">
        <f t="shared" si="107"/>
        <v/>
      </c>
      <c r="DU69" s="91">
        <f>IFERROR(VLOOKUP(TEXT($A69,"0000"),'AYP11'!$B$425:$AU$846,11,FALSE),"")</f>
        <v>0</v>
      </c>
      <c r="DV69" s="95">
        <f t="shared" si="108"/>
        <v>1</v>
      </c>
      <c r="DW69" s="95" t="str">
        <f t="shared" si="109"/>
        <v/>
      </c>
      <c r="DX69" s="91">
        <f>IFERROR(VLOOKUP(TEXT($A69,"0000"),'AYP11'!$B$3:$AU$424,11,FALSE),"")</f>
        <v>0</v>
      </c>
      <c r="DY69" s="95">
        <f t="shared" si="110"/>
        <v>1</v>
      </c>
      <c r="DZ69" s="95" t="str">
        <f t="shared" si="111"/>
        <v/>
      </c>
      <c r="EA69" s="91">
        <f>IFERROR(VLOOKUP(TEXT($A69,"0000"),'AYP11'!$B$1269:$AU$1690,11,FALSE),"")</f>
        <v>0</v>
      </c>
      <c r="EB69" s="95">
        <f t="shared" si="112"/>
        <v>1</v>
      </c>
      <c r="EC69" s="95" t="str">
        <f t="shared" si="113"/>
        <v/>
      </c>
      <c r="ED69" s="91">
        <f>IFERROR(VLOOKUP(TEXT($A69,"0000"),'AYP11'!$B$1691:$AU$2112,11,FALSE),"")</f>
        <v>0</v>
      </c>
      <c r="EE69" s="95">
        <f t="shared" si="114"/>
        <v>1</v>
      </c>
      <c r="EF69" s="95" t="str">
        <f t="shared" si="115"/>
        <v/>
      </c>
      <c r="EG69" s="91">
        <f>IFERROR(VLOOKUP(TEXT($A69,"0000"),'AYP11'!$B$2535:$AU$2956,11,FALSE),"")</f>
        <v>0</v>
      </c>
      <c r="EH69" s="95">
        <f t="shared" si="116"/>
        <v>1</v>
      </c>
      <c r="EI69" s="95" t="str">
        <f t="shared" si="117"/>
        <v/>
      </c>
    </row>
    <row r="70" spans="1:147" x14ac:dyDescent="0.25">
      <c r="A70" s="248">
        <v>1041</v>
      </c>
      <c r="B70" s="291">
        <f t="shared" si="64"/>
        <v>22.807017543859647</v>
      </c>
      <c r="C70" s="50">
        <f>IFERROR(VLOOKUP(TEXT($A70,"0000"),'R-M11'!$A$2:$AA$500,4,FALSE),0)</f>
        <v>104</v>
      </c>
      <c r="D70" s="291">
        <f t="shared" si="65"/>
        <v>59.868421052631582</v>
      </c>
      <c r="E70" s="98">
        <f>IFERROR(SUM(VLOOKUP(TEXT($A70,"0000"),'R-M11'!$A$2:$AA$500,5,FALSE),VLOOKUP(TEXT($A70,"0000"),'R-M11'!$A$2:$AA$500,6,FALSE)),0)</f>
        <v>273</v>
      </c>
      <c r="F70" s="58">
        <f>IFERROR(VLOOKUP(TEXT($A70,"0000"),'R-M11'!$A$2:$AA$500,14,FALSE),0)</f>
        <v>456</v>
      </c>
      <c r="G70" s="230">
        <f t="shared" si="118"/>
        <v>23.997017543859648</v>
      </c>
      <c r="H70" s="97">
        <f t="shared" si="66"/>
        <v>109.42639999999999</v>
      </c>
      <c r="I70" s="230">
        <f t="shared" si="119"/>
        <v>60.37842105263158</v>
      </c>
      <c r="J70" s="97">
        <f t="shared" si="67"/>
        <v>275.32560000000001</v>
      </c>
      <c r="K70" s="230">
        <f t="shared" si="68"/>
        <v>83</v>
      </c>
      <c r="L70" s="121">
        <f>IFERROR(VLOOKUP(K70,'Criteria Table'!$A$2:$I$102,2,FALSE),"")</f>
        <v>1.7000000000000002</v>
      </c>
      <c r="M70" s="230">
        <f t="shared" si="69"/>
        <v>84.375438596491222</v>
      </c>
      <c r="N70" s="286">
        <f t="shared" si="70"/>
        <v>20.219780219780219</v>
      </c>
      <c r="O70" s="50">
        <f>IFERROR(VLOOKUP(TEXT($A70,"0000"),'R-M11'!$A$2:$AA$500,17,FALSE),"")</f>
        <v>92</v>
      </c>
      <c r="P70" s="286">
        <f t="shared" si="71"/>
        <v>63.296703296703292</v>
      </c>
      <c r="Q70" s="98">
        <f>IFERROR(SUM(VLOOKUP(TEXT($A70,"0000"),'R-M11'!$A$2:$AA$500,18,FALSE),VLOOKUP(TEXT($A70,"0000"),'R-M11'!$A$2:$AA$500,19,FALSE)),0)</f>
        <v>288</v>
      </c>
      <c r="R70" s="69">
        <f>IFERROR(VLOOKUP(TEXT($A70,"0000"),'R-M11'!$A$2:$AA$500,27,FALSE),0)</f>
        <v>455</v>
      </c>
      <c r="S70" s="121">
        <f t="shared" si="120"/>
        <v>21.33978021978022</v>
      </c>
      <c r="T70" s="70">
        <f t="shared" si="72"/>
        <v>97.095999999999989</v>
      </c>
      <c r="U70" s="121">
        <f t="shared" si="121"/>
        <v>63.776703296703289</v>
      </c>
      <c r="V70" s="70">
        <f t="shared" si="73"/>
        <v>290.18399999999997</v>
      </c>
      <c r="W70" s="121">
        <f t="shared" si="74"/>
        <v>84</v>
      </c>
      <c r="X70" s="124">
        <f>IFERROR(VLOOKUP(W70,'Criteria Table'!$A$2:$I$102,2,FALSE),"")</f>
        <v>1.6</v>
      </c>
      <c r="Y70" s="121">
        <f t="shared" si="75"/>
        <v>85.116483516483513</v>
      </c>
      <c r="Z70" s="92">
        <f>IFERROR(IF(VLOOKUP(A70,'SG11'!$A$3:$AI$500,18,FALSE)="","NA",VLOOKUP(A70,'SG11'!$A$3:$AI$500,18,FALSE)),"")</f>
        <v>74</v>
      </c>
      <c r="AA70" s="75">
        <f>IFERROR(VLOOKUP(Z70,'Criteria Table'!$A$2:$I$102,6,FALSE),"NA")</f>
        <v>5</v>
      </c>
      <c r="AB70" s="95">
        <f t="shared" si="122"/>
        <v>79</v>
      </c>
      <c r="AC70" s="84">
        <f>IFERROR(IF(VLOOKUP(A70,'SG11'!$A$3:$AI$500,19,FALSE)="","NA",VLOOKUP(A70,'SG11'!$A$3:$AI$500,19,FALSE)),"")</f>
        <v>77</v>
      </c>
      <c r="AD70" s="75">
        <f>IFERROR(VLOOKUP(AC70,'Criteria Table'!$A$2:$I$102,6,FALSE),"NA")</f>
        <v>5</v>
      </c>
      <c r="AE70" s="95">
        <f t="shared" si="123"/>
        <v>82</v>
      </c>
      <c r="AF70" s="92">
        <f>IFERROR(IF(VLOOKUP(A70,'SG11'!$A$3:$AI$500,20,FALSE)="","NA",VLOOKUP(A70,'SG11'!$A$3:$AI$500,20,FALSE)),"")</f>
        <v>59</v>
      </c>
      <c r="AG70" s="75">
        <f>IFERROR(VLOOKUP(AF70,'Criteria Table'!$A$2:$I$102,6,FALSE),"NA")</f>
        <v>10</v>
      </c>
      <c r="AH70" s="95">
        <f t="shared" si="124"/>
        <v>69</v>
      </c>
      <c r="AI70" s="84">
        <f>IFERROR(IF(VLOOKUP(A70,'SG11'!$A$3:$AI$500,21,FALSE)="","NA",VLOOKUP(A70,'SG11'!$A$3:$AI$500,21,FALSE)),"")</f>
        <v>71</v>
      </c>
      <c r="AJ70" s="75">
        <f>IFERROR(VLOOKUP(AI70,'Criteria Table'!$A$2:$I$102,6,FALSE),"NA")</f>
        <v>5</v>
      </c>
      <c r="AK70" s="95">
        <f t="shared" si="125"/>
        <v>76</v>
      </c>
      <c r="AL70" s="99">
        <f>IFERROR(VLOOKUP(TEXT(A70,"0000"),'W11'!$A$1:$E$500,4,FALSE)/AP70*100,"")</f>
        <v>99.342105263157904</v>
      </c>
      <c r="AM70" s="97">
        <f>IFERROR(VLOOKUP(TEXT(A70,"0000"),'W11'!$A$1:$E$500,4,FALSE),"")</f>
        <v>151</v>
      </c>
      <c r="AN70" s="99">
        <f t="shared" si="76"/>
        <v>99.342105263157904</v>
      </c>
      <c r="AO70" s="97">
        <f t="shared" si="77"/>
        <v>151.00000000000003</v>
      </c>
      <c r="AP70" s="99">
        <f>IFERROR(VLOOKUP(TEXT(A70,"0000"),'W11'!$A$1:$E$500,5,FALSE),"")</f>
        <v>152</v>
      </c>
      <c r="AQ70" s="97">
        <f>IFERROR(VLOOKUP(ROUND(AL70,0),'Criteria Table'!$A$2:$I$102,4,FALSE),0)</f>
        <v>0</v>
      </c>
      <c r="AR70" s="128"/>
      <c r="AS70" s="95"/>
      <c r="AT70" s="95"/>
      <c r="AU70" s="100">
        <f>IFERROR(VLOOKUP(TEXT(A70,"0000"),'Sci11'!$A$3:$N$492,4,FALSE)/VLOOKUP(TEXT(A70,"0000"),'Sci11'!$A$3:$N$492,14,FALSE)*100,"")</f>
        <v>34.246575342465754</v>
      </c>
      <c r="AV70" s="101">
        <f>SUM(VLOOKUP(TEXT(A70,"0000"),'Sci11'!$A$3:$N$492,5,FALSE),VLOOKUP(TEXT(A70,"0000"),'Sci11'!$A$3:$N$492,6,FALSE))/VLOOKUP(TEXT(A70,"0000"),'Sci11'!$A$3:$N$492,14,FALSE)*100</f>
        <v>36.301369863013697</v>
      </c>
      <c r="AW70" s="100">
        <f t="shared" si="126"/>
        <v>36.276575342465755</v>
      </c>
      <c r="AX70" s="101">
        <f>IFERROR(AW70/100*VLOOKUP(TEXT(A70,"0000"),'Sci11'!$A$3:$N$492,14,FALSE),"")</f>
        <v>52.963800000000006</v>
      </c>
      <c r="AY70" s="100">
        <f t="shared" si="127"/>
        <v>37.171369863013695</v>
      </c>
      <c r="AZ70" s="101">
        <f>IFERROR(AY70/100*VLOOKUP(TEXT(A70,"0000"),'Sci11'!$A$3:$N$492,14,FALSE),"")</f>
        <v>54.270199999999988</v>
      </c>
      <c r="BA70" s="100">
        <f t="shared" si="78"/>
        <v>71</v>
      </c>
      <c r="BB70" s="101">
        <f>IFERROR(VLOOKUP(BA70,'Criteria Table'!$A$2:$I$102,2,FALSE),"")</f>
        <v>2.9000000000000004</v>
      </c>
      <c r="BC70" s="101">
        <f t="shared" si="79"/>
        <v>73.900000000000006</v>
      </c>
      <c r="BD70" s="82">
        <f>IFERROR(VLOOKUP(A70,ATTx11!$A$2:$N$500,4,FALSE),"")</f>
        <v>97.1</v>
      </c>
      <c r="BE70" s="95">
        <f t="shared" si="80"/>
        <v>0</v>
      </c>
      <c r="BF70" s="96">
        <f t="shared" si="81"/>
        <v>97.1</v>
      </c>
      <c r="BG70" s="70">
        <f>IFERROR(VLOOKUP(A70,ATTx11!$A$2:$N$500,11,FALSE),"")</f>
        <v>2</v>
      </c>
      <c r="BH70" s="95">
        <f t="shared" si="82"/>
        <v>1.8</v>
      </c>
      <c r="BI70" s="70">
        <f>IFERROR(VLOOKUP(A70,ATTx11!$A$2:$N$500,12,FALSE),"")</f>
        <v>8</v>
      </c>
      <c r="BJ70" s="97">
        <f t="shared" si="83"/>
        <v>7.2</v>
      </c>
      <c r="BK70" s="84">
        <f>IFERROR(VLOOKUP(A70,ATTx11!$A$2:$N$500,7,FALSE),"")</f>
        <v>2</v>
      </c>
      <c r="BL70" s="97">
        <f t="shared" si="84"/>
        <v>1.8</v>
      </c>
      <c r="BM70" s="84">
        <f>IFERROR(VLOOKUP(A70,ATTx11!$A$2:$N$500,8,FALSE),"")</f>
        <v>6</v>
      </c>
      <c r="BN70" s="95">
        <f t="shared" si="85"/>
        <v>5.4</v>
      </c>
      <c r="BO70" s="95"/>
      <c r="BP70" s="83">
        <f>IFERROR(VLOOKUP(TEXT($A70,"0000"),'AYP11'!$B$3379:$AU$3800,17,FALSE),"")</f>
        <v>94</v>
      </c>
      <c r="BQ70" s="75">
        <f>IFERROR(VLOOKUP(BP70,'Criteria Table'!$A$2:$I$102,2,FALSE),0)</f>
        <v>0</v>
      </c>
      <c r="BR70" s="95">
        <f t="shared" si="86"/>
        <v>94</v>
      </c>
      <c r="BS70" s="83">
        <f>IFERROR(VLOOKUP(TEXT($A70,"0000"),'AYP11'!$B$847:$AU$1268,17,FALSE),"")</f>
        <v>59</v>
      </c>
      <c r="BT70" s="75">
        <f>IFERROR(VLOOKUP(BS70,'Criteria Table'!$A$2:$I$102,2,FALSE),0)</f>
        <v>4.1000000000000005</v>
      </c>
      <c r="BU70" s="95">
        <f t="shared" si="87"/>
        <v>63</v>
      </c>
      <c r="BV70" s="83">
        <f>IFERROR(VLOOKUP(TEXT($A70,"0000"),'AYP11'!$B$2113:$AU$2534,17,FALSE),"")</f>
        <v>84</v>
      </c>
      <c r="BW70" s="75">
        <f>IFERROR(VLOOKUP(BV70,'Criteria Table'!$A$2:$I$102,2,FALSE),0)</f>
        <v>1.6</v>
      </c>
      <c r="BX70" s="95">
        <f t="shared" si="88"/>
        <v>86</v>
      </c>
      <c r="BY70" s="83">
        <f>IFERROR(VLOOKUP(TEXT($A70,"0000"),'AYP11'!$B$425:$AU$846,17,FALSE),"")</f>
        <v>0</v>
      </c>
      <c r="BZ70" s="75">
        <f>IFERROR(VLOOKUP(BY70,'Criteria Table'!$A$2:$I$102,2,FALSE),0)</f>
        <v>10</v>
      </c>
      <c r="CA70" s="95">
        <f t="shared" si="89"/>
        <v>10</v>
      </c>
      <c r="CB70" s="83">
        <f>IFERROR(VLOOKUP(TEXT($A70,"0000"),'AYP11'!$B$3:$AU$424,17,FALSE),"")</f>
        <v>0</v>
      </c>
      <c r="CC70" s="95">
        <f>IFERROR(VLOOKUP(CB70,'Criteria Table'!$A$2:$I$102,2,FALSE),0)</f>
        <v>10</v>
      </c>
      <c r="CD70" s="95">
        <f t="shared" si="90"/>
        <v>10</v>
      </c>
      <c r="CE70" s="83">
        <f>IFERROR(VLOOKUP(TEXT($A70,"0000"),'AYP11'!$B$1269:$AU$1690,17,FALSE),"")</f>
        <v>68</v>
      </c>
      <c r="CF70" s="95">
        <f>IFERROR(VLOOKUP(CE70,'Criteria Table'!$A$2:$I$102,2,FALSE),0)</f>
        <v>3.2</v>
      </c>
      <c r="CG70" s="95">
        <f t="shared" si="91"/>
        <v>71</v>
      </c>
      <c r="CH70" s="83">
        <f>IFERROR(VLOOKUP(TEXT($A70,"0000"),'AYP11'!$B$1691:$AU$2112,17,FALSE),"")</f>
        <v>0</v>
      </c>
      <c r="CI70" s="95">
        <f>IFERROR(VLOOKUP(CH70,'Criteria Table'!$A$2:$I$102,2,FALSE),0)</f>
        <v>10</v>
      </c>
      <c r="CJ70" s="95">
        <f t="shared" si="92"/>
        <v>10</v>
      </c>
      <c r="CK70" s="83">
        <f>IFERROR(VLOOKUP(TEXT($A70,"0000"),'AYP11'!$B$2535:$AU$2956,17,FALSE),"")</f>
        <v>55</v>
      </c>
      <c r="CL70" s="95">
        <f>IFERROR(VLOOKUP(CK70,'Criteria Table'!$A$2:$I$102,2,FALSE),0)</f>
        <v>4.5</v>
      </c>
      <c r="CM70" s="95">
        <f t="shared" si="93"/>
        <v>60</v>
      </c>
      <c r="CN70" s="76">
        <f>IFERROR(VLOOKUP(TEXT($A70,"0000"),'AYP11'!$B$3379:$AU$3800,23,FALSE),"")</f>
        <v>93</v>
      </c>
      <c r="CO70" s="95">
        <f>IFERROR(VLOOKUP(CN70,'Criteria Table'!$A$2:$I$102,2,FALSE),0)</f>
        <v>0</v>
      </c>
      <c r="CP70" s="95">
        <f t="shared" si="94"/>
        <v>93</v>
      </c>
      <c r="CQ70" s="76">
        <f>IFERROR(VLOOKUP(TEXT($A70,"0000"),'AYP11'!$B$847:$AU$1268,23,FALSE),"")</f>
        <v>61</v>
      </c>
      <c r="CR70" s="95">
        <f>IFERROR(VLOOKUP(CQ70,'Criteria Table'!$A$2:$I$102,2,FALSE),0)</f>
        <v>3.9000000000000004</v>
      </c>
      <c r="CS70" s="95">
        <f t="shared" si="95"/>
        <v>65</v>
      </c>
      <c r="CT70" s="76">
        <f>IFERROR(VLOOKUP(TEXT($A70,"0000"),'AYP11'!$B$2113:$AU$2534,23,FALSE),"")</f>
        <v>85</v>
      </c>
      <c r="CU70" s="95">
        <f>IFERROR(VLOOKUP(CT70,'Criteria Table'!$A$2:$I$102,2,FALSE),0)</f>
        <v>1.5</v>
      </c>
      <c r="CV70" s="95">
        <f t="shared" si="96"/>
        <v>87</v>
      </c>
      <c r="CW70" s="76">
        <f>IFERROR(VLOOKUP(TEXT($A70,"0000"),'AYP11'!$B$425:$AU$846,23,FALSE),"")</f>
        <v>0</v>
      </c>
      <c r="CX70" s="95">
        <f>IFERROR(VLOOKUP(CW70,'Criteria Table'!$A$2:$I$102,2,FALSE),0)</f>
        <v>10</v>
      </c>
      <c r="CY70" s="95">
        <f t="shared" si="97"/>
        <v>10</v>
      </c>
      <c r="CZ70" s="76">
        <f>IFERROR(VLOOKUP(TEXT($A70,"0000"),'AYP11'!$B$3:$AU$424,23,FALSE),"")</f>
        <v>0</v>
      </c>
      <c r="DA70" s="95">
        <f>IFERROR(VLOOKUP(CZ70,'Criteria Table'!$A$2:$I$102,2,FALSE),0)</f>
        <v>10</v>
      </c>
      <c r="DB70" s="95">
        <f t="shared" si="98"/>
        <v>10</v>
      </c>
      <c r="DC70" s="76">
        <f>IFERROR(VLOOKUP(TEXT($A70,"0000"),'AYP11'!$B$1269:$AU$1690,23,FALSE),"")</f>
        <v>68</v>
      </c>
      <c r="DD70" s="95">
        <f>IFERROR(VLOOKUP(DC70,'Criteria Table'!$A$2:$I$102,2,FALSE),0)</f>
        <v>3.2</v>
      </c>
      <c r="DE70" s="95">
        <f t="shared" si="99"/>
        <v>71</v>
      </c>
      <c r="DF70" s="76">
        <f>IFERROR(VLOOKUP(TEXT($A70,"0000"),'AYP11'!$B$1691:$AU$2112,23,FALSE),"")</f>
        <v>0</v>
      </c>
      <c r="DG70" s="95">
        <f>IFERROR(VLOOKUP(DF70,'Criteria Table'!$A$2:$I$102,2,FALSE),0)</f>
        <v>10</v>
      </c>
      <c r="DH70" s="95">
        <f t="shared" si="100"/>
        <v>10</v>
      </c>
      <c r="DI70" s="76">
        <f>IFERROR(VLOOKUP(TEXT($A70,"0000"),'AYP11'!$B$2535:$AU$2956,23,FALSE),"")</f>
        <v>57</v>
      </c>
      <c r="DJ70" s="95">
        <f>IFERROR(VLOOKUP(DI70,'Criteria Table'!$A$2:$I$102,2,FALSE),0)</f>
        <v>4.3</v>
      </c>
      <c r="DK70" s="95">
        <f t="shared" si="101"/>
        <v>61</v>
      </c>
      <c r="DL70" s="91">
        <f>IFERROR(VLOOKUP(TEXT($A70,"0000"),'AYP11'!$B$3379:$AU$3800,11,FALSE),"")</f>
        <v>0</v>
      </c>
      <c r="DM70" s="95">
        <f t="shared" si="102"/>
        <v>1</v>
      </c>
      <c r="DN70" s="95" t="str">
        <f t="shared" si="103"/>
        <v/>
      </c>
      <c r="DO70" s="91">
        <f>IFERROR(VLOOKUP(TEXT($A70,"0000"),'AYP11'!$B$847:$AU$1268,11,FALSE),"")</f>
        <v>0</v>
      </c>
      <c r="DP70" s="95">
        <f t="shared" si="104"/>
        <v>1</v>
      </c>
      <c r="DQ70" s="95" t="str">
        <f t="shared" si="105"/>
        <v/>
      </c>
      <c r="DR70" s="91">
        <f>IFERROR(VLOOKUP(TEXT($A70,"0000"),'AYP11'!$B$2113:$AU$2534,11,FALSE),"")</f>
        <v>0</v>
      </c>
      <c r="DS70" s="95">
        <f t="shared" si="106"/>
        <v>1</v>
      </c>
      <c r="DT70" s="95" t="str">
        <f t="shared" si="107"/>
        <v/>
      </c>
      <c r="DU70" s="91">
        <f>IFERROR(VLOOKUP(TEXT($A70,"0000"),'AYP11'!$B$425:$AU$846,11,FALSE),"")</f>
        <v>0</v>
      </c>
      <c r="DV70" s="95">
        <f t="shared" si="108"/>
        <v>1</v>
      </c>
      <c r="DW70" s="95" t="str">
        <f t="shared" si="109"/>
        <v/>
      </c>
      <c r="DX70" s="91">
        <f>IFERROR(VLOOKUP(TEXT($A70,"0000"),'AYP11'!$B$3:$AU$424,11,FALSE),"")</f>
        <v>0</v>
      </c>
      <c r="DY70" s="95">
        <f t="shared" si="110"/>
        <v>1</v>
      </c>
      <c r="DZ70" s="95" t="str">
        <f t="shared" si="111"/>
        <v/>
      </c>
      <c r="EA70" s="91">
        <f>IFERROR(VLOOKUP(TEXT($A70,"0000"),'AYP11'!$B$1269:$AU$1690,11,FALSE),"")</f>
        <v>0</v>
      </c>
      <c r="EB70" s="95">
        <f t="shared" si="112"/>
        <v>1</v>
      </c>
      <c r="EC70" s="95" t="str">
        <f t="shared" si="113"/>
        <v/>
      </c>
      <c r="ED70" s="91">
        <f>IFERROR(VLOOKUP(TEXT($A70,"0000"),'AYP11'!$B$1691:$AU$2112,11,FALSE),"")</f>
        <v>0</v>
      </c>
      <c r="EE70" s="95">
        <f t="shared" si="114"/>
        <v>1</v>
      </c>
      <c r="EF70" s="95" t="str">
        <f t="shared" si="115"/>
        <v/>
      </c>
      <c r="EG70" s="91">
        <f>IFERROR(VLOOKUP(TEXT($A70,"0000"),'AYP11'!$B$2535:$AU$2956,11,FALSE),"")</f>
        <v>0</v>
      </c>
      <c r="EH70" s="95">
        <f t="shared" si="116"/>
        <v>1</v>
      </c>
      <c r="EI70" s="95" t="str">
        <f t="shared" si="117"/>
        <v/>
      </c>
      <c r="EP70" s="34">
        <v>127</v>
      </c>
      <c r="EQ70" s="102" t="s">
        <v>1337</v>
      </c>
    </row>
    <row r="71" spans="1:147" x14ac:dyDescent="0.25">
      <c r="A71" s="248">
        <v>1070</v>
      </c>
      <c r="B71" s="291" t="e">
        <f t="shared" si="64"/>
        <v>#DIV/0!</v>
      </c>
      <c r="C71" s="50">
        <f>IFERROR(VLOOKUP(TEXT($A71,"0000"),'R-M11'!$A$2:$AA$500,4,FALSE),0)</f>
        <v>0</v>
      </c>
      <c r="D71" s="291" t="e">
        <f t="shared" si="65"/>
        <v>#DIV/0!</v>
      </c>
      <c r="E71" s="98">
        <f>IFERROR(SUM(VLOOKUP(TEXT($A71,"0000"),'R-M11'!$A$2:$AA$500,5,FALSE),VLOOKUP(TEXT($A71,"0000"),'R-M11'!$A$2:$AA$500,6,FALSE)),0)</f>
        <v>0</v>
      </c>
      <c r="F71" s="58">
        <f>IFERROR(VLOOKUP(TEXT($A71,"0000"),'R-M11'!$A$2:$AA$500,14,FALSE),0)</f>
        <v>0</v>
      </c>
      <c r="G71" s="230" t="str">
        <f t="shared" si="118"/>
        <v/>
      </c>
      <c r="H71" s="97">
        <f t="shared" si="66"/>
        <v>0</v>
      </c>
      <c r="I71" s="230" t="str">
        <f t="shared" si="119"/>
        <v/>
      </c>
      <c r="J71" s="97" t="str">
        <f t="shared" si="67"/>
        <v/>
      </c>
      <c r="K71" s="230" t="str">
        <f t="shared" si="68"/>
        <v/>
      </c>
      <c r="L71" s="121" t="str">
        <f>IFERROR(VLOOKUP(K71,'Criteria Table'!$A$2:$I$102,2,FALSE),"")</f>
        <v/>
      </c>
      <c r="M71" s="230">
        <f t="shared" si="69"/>
        <v>0</v>
      </c>
      <c r="N71" s="286" t="e">
        <f t="shared" si="70"/>
        <v>#VALUE!</v>
      </c>
      <c r="O71" s="50" t="str">
        <f>IFERROR(VLOOKUP(TEXT($A71,"0000"),'R-M11'!$A$2:$AA$500,17,FALSE),"")</f>
        <v/>
      </c>
      <c r="P71" s="286" t="e">
        <f t="shared" si="71"/>
        <v>#DIV/0!</v>
      </c>
      <c r="Q71" s="98">
        <f>IFERROR(SUM(VLOOKUP(TEXT($A71,"0000"),'R-M11'!$A$2:$AA$500,18,FALSE),VLOOKUP(TEXT($A71,"0000"),'R-M11'!$A$2:$AA$500,19,FALSE)),0)</f>
        <v>0</v>
      </c>
      <c r="R71" s="69">
        <f>IFERROR(VLOOKUP(TEXT($A71,"0000"),'R-M11'!$A$2:$AA$500,27,FALSE),0)</f>
        <v>0</v>
      </c>
      <c r="S71" s="121" t="str">
        <f t="shared" si="120"/>
        <v/>
      </c>
      <c r="T71" s="70" t="str">
        <f t="shared" si="72"/>
        <v/>
      </c>
      <c r="U71" s="121" t="str">
        <f t="shared" si="121"/>
        <v/>
      </c>
      <c r="V71" s="70" t="str">
        <f t="shared" si="73"/>
        <v/>
      </c>
      <c r="W71" s="121" t="str">
        <f t="shared" si="74"/>
        <v/>
      </c>
      <c r="X71" s="124" t="str">
        <f>IFERROR(VLOOKUP(W71,'Criteria Table'!$A$2:$I$102,2,FALSE),"")</f>
        <v/>
      </c>
      <c r="Y71" s="121">
        <f t="shared" si="75"/>
        <v>0</v>
      </c>
      <c r="Z71" s="92" t="str">
        <f>IFERROR(IF(VLOOKUP(A71,'SG11'!$A$3:$AI$500,18,FALSE)="","NA",VLOOKUP(A71,'SG11'!$A$3:$AI$500,18,FALSE)),"")</f>
        <v/>
      </c>
      <c r="AA71" s="75" t="str">
        <f>IFERROR(VLOOKUP(Z71,'Criteria Table'!$A$2:$I$102,6,FALSE),"NA")</f>
        <v>NA</v>
      </c>
      <c r="AB71" s="95">
        <f t="shared" si="122"/>
        <v>0</v>
      </c>
      <c r="AC71" s="84" t="str">
        <f>IFERROR(IF(VLOOKUP(A71,'SG11'!$A$3:$AI$500,19,FALSE)="","NA",VLOOKUP(A71,'SG11'!$A$3:$AI$500,19,FALSE)),"")</f>
        <v/>
      </c>
      <c r="AD71" s="75" t="str">
        <f>IFERROR(VLOOKUP(AC71,'Criteria Table'!$A$2:$I$102,6,FALSE),"NA")</f>
        <v>NA</v>
      </c>
      <c r="AE71" s="95">
        <f t="shared" si="123"/>
        <v>0</v>
      </c>
      <c r="AF71" s="92" t="str">
        <f>IFERROR(IF(VLOOKUP(A71,'SG11'!$A$3:$AI$500,20,FALSE)="","NA",VLOOKUP(A71,'SG11'!$A$3:$AI$500,20,FALSE)),"")</f>
        <v/>
      </c>
      <c r="AG71" s="75" t="str">
        <f>IFERROR(VLOOKUP(AF71,'Criteria Table'!$A$2:$I$102,6,FALSE),"NA")</f>
        <v>NA</v>
      </c>
      <c r="AH71" s="95">
        <f t="shared" si="124"/>
        <v>0</v>
      </c>
      <c r="AI71" s="84" t="str">
        <f>IFERROR(IF(VLOOKUP(A71,'SG11'!$A$3:$AI$500,21,FALSE)="","NA",VLOOKUP(A71,'SG11'!$A$3:$AI$500,21,FALSE)),"")</f>
        <v/>
      </c>
      <c r="AJ71" s="75" t="str">
        <f>IFERROR(VLOOKUP(AI71,'Criteria Table'!$A$2:$I$102,6,FALSE),"NA")</f>
        <v>NA</v>
      </c>
      <c r="AK71" s="95">
        <f t="shared" si="125"/>
        <v>0</v>
      </c>
      <c r="AL71" s="99" t="str">
        <f>IFERROR(VLOOKUP(TEXT(A71,"0000"),'W11'!$A$1:$E$500,4,FALSE)/AP71*100,"")</f>
        <v/>
      </c>
      <c r="AM71" s="97" t="str">
        <f>IFERROR(VLOOKUP(TEXT(A71,"0000"),'W11'!$A$1:$E$500,4,FALSE),"")</f>
        <v/>
      </c>
      <c r="AN71" s="99" t="str">
        <f t="shared" si="76"/>
        <v/>
      </c>
      <c r="AO71" s="97" t="str">
        <f t="shared" si="77"/>
        <v/>
      </c>
      <c r="AP71" s="99" t="str">
        <f>IFERROR(VLOOKUP(TEXT(A71,"0000"),'W11'!$A$1:$E$500,5,FALSE),"")</f>
        <v/>
      </c>
      <c r="AQ71" s="97">
        <f>IFERROR(VLOOKUP(ROUND(AL71,0),'Criteria Table'!$A$2:$I$102,4,FALSE),0)</f>
        <v>0</v>
      </c>
      <c r="AR71" s="128"/>
      <c r="AS71" s="95"/>
      <c r="AT71" s="95"/>
      <c r="AU71" s="100" t="str">
        <f>IFERROR(VLOOKUP(TEXT(A71,"0000"),'Sci11'!$A$3:$N$492,4,FALSE)/VLOOKUP(TEXT(A71,"0000"),'Sci11'!$A$3:$N$492,14,FALSE)*100,"")</f>
        <v/>
      </c>
      <c r="AV71" s="101" t="e">
        <f>SUM(VLOOKUP(TEXT(A71,"0000"),'Sci11'!$A$3:$N$492,5,FALSE),VLOOKUP(TEXT(A71,"0000"),'Sci11'!$A$3:$N$492,6,FALSE))/VLOOKUP(TEXT(A71,"0000"),'Sci11'!$A$3:$N$492,14,FALSE)*100</f>
        <v>#N/A</v>
      </c>
      <c r="AW71" s="100" t="str">
        <f t="shared" si="126"/>
        <v/>
      </c>
      <c r="AX71" s="101" t="str">
        <f>IFERROR(AW71/100*VLOOKUP(TEXT(A71,"0000"),'Sci11'!$A$3:$N$492,14,FALSE),"")</f>
        <v/>
      </c>
      <c r="AY71" s="100" t="str">
        <f t="shared" si="127"/>
        <v/>
      </c>
      <c r="AZ71" s="101" t="str">
        <f>IFERROR(AY71/100*VLOOKUP(TEXT(A71,"0000"),'Sci11'!$A$3:$N$492,14,FALSE),"")</f>
        <v/>
      </c>
      <c r="BA71" s="100" t="str">
        <f t="shared" si="78"/>
        <v/>
      </c>
      <c r="BB71" s="101" t="str">
        <f>IFERROR(VLOOKUP(BA71,'Criteria Table'!$A$2:$I$102,2,FALSE),"")</f>
        <v/>
      </c>
      <c r="BC71" s="101">
        <f t="shared" si="79"/>
        <v>0</v>
      </c>
      <c r="BD71" s="82">
        <f>IFERROR(VLOOKUP(A71,ATTx11!$A$2:$N$500,4,FALSE),"")</f>
        <v>86.96</v>
      </c>
      <c r="BE71" s="95">
        <f t="shared" si="80"/>
        <v>3</v>
      </c>
      <c r="BF71" s="96">
        <f t="shared" si="81"/>
        <v>89.96</v>
      </c>
      <c r="BG71" s="70">
        <f>IFERROR(VLOOKUP(A71,ATTx11!$A$2:$N$500,11,FALSE),"")</f>
        <v>0</v>
      </c>
      <c r="BH71" s="95">
        <f t="shared" si="82"/>
        <v>0</v>
      </c>
      <c r="BI71" s="70">
        <f>IFERROR(VLOOKUP(A71,ATTx11!$A$2:$N$500,12,FALSE),"")</f>
        <v>0</v>
      </c>
      <c r="BJ71" s="97">
        <f t="shared" si="83"/>
        <v>0</v>
      </c>
      <c r="BK71" s="84">
        <f>IFERROR(VLOOKUP(A71,ATTx11!$A$2:$N$500,7,FALSE),"")</f>
        <v>0</v>
      </c>
      <c r="BL71" s="97">
        <f t="shared" si="84"/>
        <v>0</v>
      </c>
      <c r="BM71" s="84">
        <f>IFERROR(VLOOKUP(A71,ATTx11!$A$2:$N$500,8,FALSE),"")</f>
        <v>0</v>
      </c>
      <c r="BN71" s="95">
        <f t="shared" si="85"/>
        <v>0</v>
      </c>
      <c r="BO71" s="95"/>
      <c r="BP71" s="83">
        <f>IFERROR(VLOOKUP(TEXT($A71,"0000"),'AYP11'!$B$3379:$AU$3800,17,FALSE),"")</f>
        <v>0</v>
      </c>
      <c r="BQ71" s="75">
        <f>IFERROR(VLOOKUP(BP71,'Criteria Table'!$A$2:$I$102,2,FALSE),0)</f>
        <v>10</v>
      </c>
      <c r="BR71" s="95">
        <f t="shared" si="86"/>
        <v>10</v>
      </c>
      <c r="BS71" s="83">
        <f>IFERROR(VLOOKUP(TEXT($A71,"0000"),'AYP11'!$B$847:$AU$1268,17,FALSE),"")</f>
        <v>0</v>
      </c>
      <c r="BT71" s="75">
        <f>IFERROR(VLOOKUP(BS71,'Criteria Table'!$A$2:$I$102,2,FALSE),0)</f>
        <v>10</v>
      </c>
      <c r="BU71" s="95">
        <f t="shared" si="87"/>
        <v>10</v>
      </c>
      <c r="BV71" s="83">
        <f>IFERROR(VLOOKUP(TEXT($A71,"0000"),'AYP11'!$B$2113:$AU$2534,17,FALSE),"")</f>
        <v>21</v>
      </c>
      <c r="BW71" s="75">
        <f>IFERROR(VLOOKUP(BV71,'Criteria Table'!$A$2:$I$102,2,FALSE),0)</f>
        <v>7.9</v>
      </c>
      <c r="BX71" s="95">
        <f t="shared" si="88"/>
        <v>29</v>
      </c>
      <c r="BY71" s="83">
        <f>IFERROR(VLOOKUP(TEXT($A71,"0000"),'AYP11'!$B$425:$AU$846,17,FALSE),"")</f>
        <v>0</v>
      </c>
      <c r="BZ71" s="75">
        <f>IFERROR(VLOOKUP(BY71,'Criteria Table'!$A$2:$I$102,2,FALSE),0)</f>
        <v>10</v>
      </c>
      <c r="CA71" s="95">
        <f t="shared" si="89"/>
        <v>10</v>
      </c>
      <c r="CB71" s="83">
        <f>IFERROR(VLOOKUP(TEXT($A71,"0000"),'AYP11'!$B$3:$AU$424,17,FALSE),"")</f>
        <v>0</v>
      </c>
      <c r="CC71" s="95">
        <f>IFERROR(VLOOKUP(CB71,'Criteria Table'!$A$2:$I$102,2,FALSE),0)</f>
        <v>10</v>
      </c>
      <c r="CD71" s="95">
        <f t="shared" si="90"/>
        <v>10</v>
      </c>
      <c r="CE71" s="83">
        <f>IFERROR(VLOOKUP(TEXT($A71,"0000"),'AYP11'!$B$1269:$AU$1690,17,FALSE),"")</f>
        <v>0</v>
      </c>
      <c r="CF71" s="95">
        <f>IFERROR(VLOOKUP(CE71,'Criteria Table'!$A$2:$I$102,2,FALSE),0)</f>
        <v>10</v>
      </c>
      <c r="CG71" s="95">
        <f t="shared" si="91"/>
        <v>10</v>
      </c>
      <c r="CH71" s="83">
        <f>IFERROR(VLOOKUP(TEXT($A71,"0000"),'AYP11'!$B$1691:$AU$2112,17,FALSE),"")</f>
        <v>0</v>
      </c>
      <c r="CI71" s="95">
        <f>IFERROR(VLOOKUP(CH71,'Criteria Table'!$A$2:$I$102,2,FALSE),0)</f>
        <v>10</v>
      </c>
      <c r="CJ71" s="95">
        <f t="shared" si="92"/>
        <v>10</v>
      </c>
      <c r="CK71" s="83">
        <f>IFERROR(VLOOKUP(TEXT($A71,"0000"),'AYP11'!$B$2535:$AU$2956,17,FALSE),"")</f>
        <v>23</v>
      </c>
      <c r="CL71" s="95">
        <f>IFERROR(VLOOKUP(CK71,'Criteria Table'!$A$2:$I$102,2,FALSE),0)</f>
        <v>7.7</v>
      </c>
      <c r="CM71" s="95">
        <f t="shared" si="93"/>
        <v>31</v>
      </c>
      <c r="CN71" s="76">
        <f>IFERROR(VLOOKUP(TEXT($A71,"0000"),'AYP11'!$B$3379:$AU$3800,23,FALSE),"")</f>
        <v>0</v>
      </c>
      <c r="CO71" s="95">
        <f>IFERROR(VLOOKUP(CN71,'Criteria Table'!$A$2:$I$102,2,FALSE),0)</f>
        <v>10</v>
      </c>
      <c r="CP71" s="95">
        <f t="shared" si="94"/>
        <v>10</v>
      </c>
      <c r="CQ71" s="76">
        <f>IFERROR(VLOOKUP(TEXT($A71,"0000"),'AYP11'!$B$847:$AU$1268,23,FALSE),"")</f>
        <v>0</v>
      </c>
      <c r="CR71" s="95">
        <f>IFERROR(VLOOKUP(CQ71,'Criteria Table'!$A$2:$I$102,2,FALSE),0)</f>
        <v>10</v>
      </c>
      <c r="CS71" s="95">
        <f t="shared" si="95"/>
        <v>10</v>
      </c>
      <c r="CT71" s="76">
        <f>IFERROR(VLOOKUP(TEXT($A71,"0000"),'AYP11'!$B$2113:$AU$2534,23,FALSE),"")</f>
        <v>21</v>
      </c>
      <c r="CU71" s="95">
        <f>IFERROR(VLOOKUP(CT71,'Criteria Table'!$A$2:$I$102,2,FALSE),0)</f>
        <v>7.9</v>
      </c>
      <c r="CV71" s="95">
        <f t="shared" si="96"/>
        <v>29</v>
      </c>
      <c r="CW71" s="76">
        <f>IFERROR(VLOOKUP(TEXT($A71,"0000"),'AYP11'!$B$425:$AU$846,23,FALSE),"")</f>
        <v>0</v>
      </c>
      <c r="CX71" s="95">
        <f>IFERROR(VLOOKUP(CW71,'Criteria Table'!$A$2:$I$102,2,FALSE),0)</f>
        <v>10</v>
      </c>
      <c r="CY71" s="95">
        <f t="shared" si="97"/>
        <v>10</v>
      </c>
      <c r="CZ71" s="76">
        <f>IFERROR(VLOOKUP(TEXT($A71,"0000"),'AYP11'!$B$3:$AU$424,23,FALSE),"")</f>
        <v>0</v>
      </c>
      <c r="DA71" s="95">
        <f>IFERROR(VLOOKUP(CZ71,'Criteria Table'!$A$2:$I$102,2,FALSE),0)</f>
        <v>10</v>
      </c>
      <c r="DB71" s="95">
        <f t="shared" si="98"/>
        <v>10</v>
      </c>
      <c r="DC71" s="76">
        <f>IFERROR(VLOOKUP(TEXT($A71,"0000"),'AYP11'!$B$1269:$AU$1690,23,FALSE),"")</f>
        <v>0</v>
      </c>
      <c r="DD71" s="95">
        <f>IFERROR(VLOOKUP(DC71,'Criteria Table'!$A$2:$I$102,2,FALSE),0)</f>
        <v>10</v>
      </c>
      <c r="DE71" s="95">
        <f t="shared" si="99"/>
        <v>10</v>
      </c>
      <c r="DF71" s="76">
        <f>IFERROR(VLOOKUP(TEXT($A71,"0000"),'AYP11'!$B$1691:$AU$2112,23,FALSE),"")</f>
        <v>0</v>
      </c>
      <c r="DG71" s="95">
        <f>IFERROR(VLOOKUP(DF71,'Criteria Table'!$A$2:$I$102,2,FALSE),0)</f>
        <v>10</v>
      </c>
      <c r="DH71" s="95">
        <f t="shared" si="100"/>
        <v>10</v>
      </c>
      <c r="DI71" s="76">
        <f>IFERROR(VLOOKUP(TEXT($A71,"0000"),'AYP11'!$B$2535:$AU$2956,23,FALSE),"")</f>
        <v>20</v>
      </c>
      <c r="DJ71" s="95">
        <f>IFERROR(VLOOKUP(DI71,'Criteria Table'!$A$2:$I$102,2,FALSE),0)</f>
        <v>8</v>
      </c>
      <c r="DK71" s="95">
        <f t="shared" si="101"/>
        <v>28</v>
      </c>
      <c r="DL71" s="91">
        <f>IFERROR(VLOOKUP(TEXT($A71,"0000"),'AYP11'!$B$3379:$AU$3800,11,FALSE),"")</f>
        <v>0</v>
      </c>
      <c r="DM71" s="95">
        <f t="shared" si="102"/>
        <v>1</v>
      </c>
      <c r="DN71" s="95" t="str">
        <f t="shared" si="103"/>
        <v/>
      </c>
      <c r="DO71" s="91">
        <f>IFERROR(VLOOKUP(TEXT($A71,"0000"),'AYP11'!$B$847:$AU$1268,11,FALSE),"")</f>
        <v>0</v>
      </c>
      <c r="DP71" s="95">
        <f t="shared" si="104"/>
        <v>1</v>
      </c>
      <c r="DQ71" s="95" t="str">
        <f t="shared" si="105"/>
        <v/>
      </c>
      <c r="DR71" s="91">
        <f>IFERROR(VLOOKUP(TEXT($A71,"0000"),'AYP11'!$B$2113:$AU$2534,11,FALSE),"")</f>
        <v>0</v>
      </c>
      <c r="DS71" s="95">
        <f t="shared" si="106"/>
        <v>1</v>
      </c>
      <c r="DT71" s="95" t="str">
        <f t="shared" si="107"/>
        <v/>
      </c>
      <c r="DU71" s="91">
        <f>IFERROR(VLOOKUP(TEXT($A71,"0000"),'AYP11'!$B$425:$AU$846,11,FALSE),"")</f>
        <v>0</v>
      </c>
      <c r="DV71" s="95">
        <f t="shared" si="108"/>
        <v>1</v>
      </c>
      <c r="DW71" s="95" t="str">
        <f t="shared" si="109"/>
        <v/>
      </c>
      <c r="DX71" s="91">
        <f>IFERROR(VLOOKUP(TEXT($A71,"0000"),'AYP11'!$B$3:$AU$424,11,FALSE),"")</f>
        <v>0</v>
      </c>
      <c r="DY71" s="95">
        <f t="shared" si="110"/>
        <v>1</v>
      </c>
      <c r="DZ71" s="95" t="str">
        <f t="shared" si="111"/>
        <v/>
      </c>
      <c r="EA71" s="91">
        <f>IFERROR(VLOOKUP(TEXT($A71,"0000"),'AYP11'!$B$1269:$AU$1690,11,FALSE),"")</f>
        <v>0</v>
      </c>
      <c r="EB71" s="95">
        <f t="shared" si="112"/>
        <v>1</v>
      </c>
      <c r="EC71" s="95" t="str">
        <f t="shared" si="113"/>
        <v/>
      </c>
      <c r="ED71" s="91">
        <f>IFERROR(VLOOKUP(TEXT($A71,"0000"),'AYP11'!$B$1691:$AU$2112,11,FALSE),"")</f>
        <v>0</v>
      </c>
      <c r="EE71" s="95">
        <f t="shared" si="114"/>
        <v>1</v>
      </c>
      <c r="EF71" s="95" t="str">
        <f t="shared" si="115"/>
        <v/>
      </c>
      <c r="EG71" s="91">
        <f>IFERROR(VLOOKUP(TEXT($A71,"0000"),'AYP11'!$B$2535:$AU$2956,11,FALSE),"")</f>
        <v>0</v>
      </c>
      <c r="EH71" s="95">
        <f t="shared" si="116"/>
        <v>1</v>
      </c>
      <c r="EI71" s="95" t="str">
        <f t="shared" si="117"/>
        <v/>
      </c>
      <c r="EO71" s="34" t="s">
        <v>2005</v>
      </c>
      <c r="EP71" s="34">
        <v>5</v>
      </c>
      <c r="EQ71" s="102" t="s">
        <v>1983</v>
      </c>
    </row>
    <row r="72" spans="1:147" x14ac:dyDescent="0.25">
      <c r="A72" s="248">
        <v>1081</v>
      </c>
      <c r="B72" s="291">
        <f t="shared" si="64"/>
        <v>33.892617449664428</v>
      </c>
      <c r="C72" s="50">
        <f>IFERROR(VLOOKUP(TEXT($A72,"0000"),'R-M11'!$A$2:$AA$500,4,FALSE),0)</f>
        <v>101</v>
      </c>
      <c r="D72" s="291">
        <f t="shared" si="65"/>
        <v>28.859060402684566</v>
      </c>
      <c r="E72" s="98">
        <f>IFERROR(SUM(VLOOKUP(TEXT($A72,"0000"),'R-M11'!$A$2:$AA$500,5,FALSE),VLOOKUP(TEXT($A72,"0000"),'R-M11'!$A$2:$AA$500,6,FALSE)),0)</f>
        <v>86</v>
      </c>
      <c r="F72" s="58">
        <f>IFERROR(VLOOKUP(TEXT($A72,"0000"),'R-M11'!$A$2:$AA$500,14,FALSE),0)</f>
        <v>298</v>
      </c>
      <c r="G72" s="230">
        <f t="shared" si="118"/>
        <v>36.482617449664431</v>
      </c>
      <c r="H72" s="97">
        <f t="shared" si="66"/>
        <v>108.71820000000001</v>
      </c>
      <c r="I72" s="230">
        <f t="shared" si="119"/>
        <v>29.969060402684566</v>
      </c>
      <c r="J72" s="97">
        <f t="shared" si="67"/>
        <v>89.307800000000015</v>
      </c>
      <c r="K72" s="230">
        <f t="shared" si="68"/>
        <v>63</v>
      </c>
      <c r="L72" s="121">
        <f>IFERROR(VLOOKUP(K72,'Criteria Table'!$A$2:$I$102,2,FALSE),"")</f>
        <v>3.7</v>
      </c>
      <c r="M72" s="230">
        <f t="shared" si="69"/>
        <v>66.451677852348993</v>
      </c>
      <c r="N72" s="286">
        <f t="shared" si="70"/>
        <v>30.63973063973064</v>
      </c>
      <c r="O72" s="50">
        <f>IFERROR(VLOOKUP(TEXT($A72,"0000"),'R-M11'!$A$2:$AA$500,17,FALSE),"")</f>
        <v>91</v>
      </c>
      <c r="P72" s="286">
        <f t="shared" si="71"/>
        <v>36.700336700336699</v>
      </c>
      <c r="Q72" s="98">
        <f>IFERROR(SUM(VLOOKUP(TEXT($A72,"0000"),'R-M11'!$A$2:$AA$500,18,FALSE),VLOOKUP(TEXT($A72,"0000"),'R-M11'!$A$2:$AA$500,19,FALSE)),0)</f>
        <v>109</v>
      </c>
      <c r="R72" s="69">
        <f>IFERROR(VLOOKUP(TEXT($A72,"0000"),'R-M11'!$A$2:$AA$500,27,FALSE),0)</f>
        <v>297</v>
      </c>
      <c r="S72" s="121">
        <f t="shared" si="120"/>
        <v>32.949730639730639</v>
      </c>
      <c r="T72" s="70">
        <f t="shared" si="72"/>
        <v>97.860699999999994</v>
      </c>
      <c r="U72" s="121">
        <f t="shared" si="121"/>
        <v>37.690336700336701</v>
      </c>
      <c r="V72" s="70">
        <f t="shared" si="73"/>
        <v>111.94030000000001</v>
      </c>
      <c r="W72" s="121">
        <f t="shared" si="74"/>
        <v>67</v>
      </c>
      <c r="X72" s="124">
        <f>IFERROR(VLOOKUP(W72,'Criteria Table'!$A$2:$I$102,2,FALSE),"")</f>
        <v>3.3000000000000003</v>
      </c>
      <c r="Y72" s="121">
        <f t="shared" si="75"/>
        <v>70.640067340067333</v>
      </c>
      <c r="Z72" s="92">
        <f>IFERROR(IF(VLOOKUP(A72,'SG11'!$A$3:$AI$500,18,FALSE)="","NA",VLOOKUP(A72,'SG11'!$A$3:$AI$500,18,FALSE)),"")</f>
        <v>61</v>
      </c>
      <c r="AA72" s="75">
        <f>IFERROR(VLOOKUP(Z72,'Criteria Table'!$A$2:$I$102,6,FALSE),"NA")</f>
        <v>5</v>
      </c>
      <c r="AB72" s="95">
        <f t="shared" si="122"/>
        <v>66</v>
      </c>
      <c r="AC72" s="84">
        <f>IFERROR(IF(VLOOKUP(A72,'SG11'!$A$3:$AI$500,19,FALSE)="","NA",VLOOKUP(A72,'SG11'!$A$3:$AI$500,19,FALSE)),"")</f>
        <v>62</v>
      </c>
      <c r="AD72" s="75">
        <f>IFERROR(VLOOKUP(AC72,'Criteria Table'!$A$2:$I$102,6,FALSE),"NA")</f>
        <v>5</v>
      </c>
      <c r="AE72" s="95">
        <f t="shared" si="123"/>
        <v>67</v>
      </c>
      <c r="AF72" s="92">
        <f>IFERROR(IF(VLOOKUP(A72,'SG11'!$A$3:$AI$500,20,FALSE)="","NA",VLOOKUP(A72,'SG11'!$A$3:$AI$500,20,FALSE)),"")</f>
        <v>70</v>
      </c>
      <c r="AG72" s="75">
        <f>IFERROR(VLOOKUP(AF72,'Criteria Table'!$A$2:$I$102,6,FALSE),"NA")</f>
        <v>5</v>
      </c>
      <c r="AH72" s="95">
        <f t="shared" si="124"/>
        <v>75</v>
      </c>
      <c r="AI72" s="84">
        <f>IFERROR(IF(VLOOKUP(A72,'SG11'!$A$3:$AI$500,21,FALSE)="","NA",VLOOKUP(A72,'SG11'!$A$3:$AI$500,21,FALSE)),"")</f>
        <v>56</v>
      </c>
      <c r="AJ72" s="75">
        <f>IFERROR(VLOOKUP(AI72,'Criteria Table'!$A$2:$I$102,6,FALSE),"NA")</f>
        <v>10</v>
      </c>
      <c r="AK72" s="95">
        <f t="shared" si="125"/>
        <v>66</v>
      </c>
      <c r="AL72" s="99">
        <f>IFERROR(VLOOKUP(TEXT(A72,"0000"),'W11'!$A$1:$E$500,4,FALSE)/AP72*100,"")</f>
        <v>97.752808988764045</v>
      </c>
      <c r="AM72" s="97">
        <f>IFERROR(VLOOKUP(TEXT(A72,"0000"),'W11'!$A$1:$E$500,4,FALSE),"")</f>
        <v>87</v>
      </c>
      <c r="AN72" s="99">
        <f t="shared" si="76"/>
        <v>97.752808988764045</v>
      </c>
      <c r="AO72" s="97">
        <f t="shared" si="77"/>
        <v>87</v>
      </c>
      <c r="AP72" s="99">
        <f>IFERROR(VLOOKUP(TEXT(A72,"0000"),'W11'!$A$1:$E$500,5,FALSE),"")</f>
        <v>89</v>
      </c>
      <c r="AQ72" s="97">
        <f>IFERROR(VLOOKUP(ROUND(AL72,0),'Criteria Table'!$A$2:$I$102,4,FALSE),0)</f>
        <v>0</v>
      </c>
      <c r="AR72" s="128"/>
      <c r="AS72" s="95"/>
      <c r="AT72" s="95"/>
      <c r="AU72" s="100">
        <f>IFERROR(VLOOKUP(TEXT(A72,"0000"),'Sci11'!$A$3:$N$492,4,FALSE)/VLOOKUP(TEXT(A72,"0000"),'Sci11'!$A$3:$N$492,14,FALSE)*100,"")</f>
        <v>28.971962616822427</v>
      </c>
      <c r="AV72" s="101">
        <f>SUM(VLOOKUP(TEXT(A72,"0000"),'Sci11'!$A$3:$N$492,5,FALSE),VLOOKUP(TEXT(A72,"0000"),'Sci11'!$A$3:$N$492,6,FALSE))/VLOOKUP(TEXT(A72,"0000"),'Sci11'!$A$3:$N$492,14,FALSE)*100</f>
        <v>10.2803738317757</v>
      </c>
      <c r="AW72" s="100">
        <f t="shared" si="126"/>
        <v>33.241962616822427</v>
      </c>
      <c r="AX72" s="101">
        <f>IFERROR(AW72/100*VLOOKUP(TEXT(A72,"0000"),'Sci11'!$A$3:$N$492,14,FALSE),"")</f>
        <v>35.568899999999999</v>
      </c>
      <c r="AY72" s="100">
        <f t="shared" si="127"/>
        <v>12.1103738317757</v>
      </c>
      <c r="AZ72" s="101">
        <f>IFERROR(AY72/100*VLOOKUP(TEXT(A72,"0000"),'Sci11'!$A$3:$N$492,14,FALSE),"")</f>
        <v>12.9581</v>
      </c>
      <c r="BA72" s="100">
        <f t="shared" si="78"/>
        <v>39</v>
      </c>
      <c r="BB72" s="101">
        <f>IFERROR(VLOOKUP(BA72,'Criteria Table'!$A$2:$I$102,2,FALSE),"")</f>
        <v>6.1000000000000005</v>
      </c>
      <c r="BC72" s="101">
        <f t="shared" si="79"/>
        <v>45.1</v>
      </c>
      <c r="BD72" s="82">
        <f>IFERROR(VLOOKUP(A72,ATTx11!$A$2:$N$500,4,FALSE),"")</f>
        <v>95.63</v>
      </c>
      <c r="BE72" s="95">
        <f t="shared" si="80"/>
        <v>0.5</v>
      </c>
      <c r="BF72" s="96">
        <f t="shared" si="81"/>
        <v>96.13</v>
      </c>
      <c r="BG72" s="70">
        <f>IFERROR(VLOOKUP(A72,ATTx11!$A$2:$N$500,11,FALSE),"")</f>
        <v>0</v>
      </c>
      <c r="BH72" s="95">
        <f t="shared" si="82"/>
        <v>0</v>
      </c>
      <c r="BI72" s="70">
        <f>IFERROR(VLOOKUP(A72,ATTx11!$A$2:$N$500,12,FALSE),"")</f>
        <v>1</v>
      </c>
      <c r="BJ72" s="97">
        <f t="shared" si="83"/>
        <v>0.9</v>
      </c>
      <c r="BK72" s="84">
        <f>IFERROR(VLOOKUP(A72,ATTx11!$A$2:$N$500,7,FALSE),"")</f>
        <v>0</v>
      </c>
      <c r="BL72" s="97">
        <f t="shared" si="84"/>
        <v>0</v>
      </c>
      <c r="BM72" s="84">
        <f>IFERROR(VLOOKUP(A72,ATTx11!$A$2:$N$500,8,FALSE),"")</f>
        <v>1</v>
      </c>
      <c r="BN72" s="95">
        <f t="shared" si="85"/>
        <v>0.9</v>
      </c>
      <c r="BO72" s="95"/>
      <c r="BP72" s="83">
        <f>IFERROR(VLOOKUP(TEXT($A72,"0000"),'AYP11'!$B$3379:$AU$3800,17,FALSE),"")</f>
        <v>0</v>
      </c>
      <c r="BQ72" s="75">
        <f>IFERROR(VLOOKUP(BP72,'Criteria Table'!$A$2:$I$102,2,FALSE),0)</f>
        <v>10</v>
      </c>
      <c r="BR72" s="95">
        <f t="shared" si="86"/>
        <v>10</v>
      </c>
      <c r="BS72" s="83">
        <f>IFERROR(VLOOKUP(TEXT($A72,"0000"),'AYP11'!$B$847:$AU$1268,17,FALSE),"")</f>
        <v>0</v>
      </c>
      <c r="BT72" s="75">
        <f>IFERROR(VLOOKUP(BS72,'Criteria Table'!$A$2:$I$102,2,FALSE),0)</f>
        <v>10</v>
      </c>
      <c r="BU72" s="95">
        <f t="shared" si="87"/>
        <v>10</v>
      </c>
      <c r="BV72" s="83">
        <f>IFERROR(VLOOKUP(TEXT($A72,"0000"),'AYP11'!$B$2113:$AU$2534,17,FALSE),"")</f>
        <v>67</v>
      </c>
      <c r="BW72" s="75">
        <f>IFERROR(VLOOKUP(BV72,'Criteria Table'!$A$2:$I$102,2,FALSE),0)</f>
        <v>3.3000000000000003</v>
      </c>
      <c r="BX72" s="95">
        <f t="shared" si="88"/>
        <v>70</v>
      </c>
      <c r="BY72" s="83">
        <f>IFERROR(VLOOKUP(TEXT($A72,"0000"),'AYP11'!$B$425:$AU$846,17,FALSE),"")</f>
        <v>0</v>
      </c>
      <c r="BZ72" s="75">
        <f>IFERROR(VLOOKUP(BY72,'Criteria Table'!$A$2:$I$102,2,FALSE),0)</f>
        <v>10</v>
      </c>
      <c r="CA72" s="95">
        <f t="shared" si="89"/>
        <v>10</v>
      </c>
      <c r="CB72" s="83">
        <f>IFERROR(VLOOKUP(TEXT($A72,"0000"),'AYP11'!$B$3:$AU$424,17,FALSE),"")</f>
        <v>0</v>
      </c>
      <c r="CC72" s="95">
        <f>IFERROR(VLOOKUP(CB72,'Criteria Table'!$A$2:$I$102,2,FALSE),0)</f>
        <v>10</v>
      </c>
      <c r="CD72" s="95">
        <f t="shared" si="90"/>
        <v>10</v>
      </c>
      <c r="CE72" s="83">
        <f>IFERROR(VLOOKUP(TEXT($A72,"0000"),'AYP11'!$B$1269:$AU$1690,17,FALSE),"")</f>
        <v>66</v>
      </c>
      <c r="CF72" s="95">
        <f>IFERROR(VLOOKUP(CE72,'Criteria Table'!$A$2:$I$102,2,FALSE),0)</f>
        <v>3.4000000000000004</v>
      </c>
      <c r="CG72" s="95">
        <f t="shared" si="91"/>
        <v>69</v>
      </c>
      <c r="CH72" s="83">
        <f>IFERROR(VLOOKUP(TEXT($A72,"0000"),'AYP11'!$B$1691:$AU$2112,17,FALSE),"")</f>
        <v>51</v>
      </c>
      <c r="CI72" s="95">
        <f>IFERROR(VLOOKUP(CH72,'Criteria Table'!$A$2:$I$102,2,FALSE),0)</f>
        <v>4.9000000000000004</v>
      </c>
      <c r="CJ72" s="95">
        <f t="shared" si="92"/>
        <v>56</v>
      </c>
      <c r="CK72" s="83">
        <f>IFERROR(VLOOKUP(TEXT($A72,"0000"),'AYP11'!$B$2535:$AU$2956,17,FALSE),"")</f>
        <v>0</v>
      </c>
      <c r="CL72" s="95">
        <f>IFERROR(VLOOKUP(CK72,'Criteria Table'!$A$2:$I$102,2,FALSE),0)</f>
        <v>10</v>
      </c>
      <c r="CM72" s="95">
        <f t="shared" si="93"/>
        <v>10</v>
      </c>
      <c r="CN72" s="76">
        <f>IFERROR(VLOOKUP(TEXT($A72,"0000"),'AYP11'!$B$3379:$AU$3800,23,FALSE),"")</f>
        <v>0</v>
      </c>
      <c r="CO72" s="95">
        <f>IFERROR(VLOOKUP(CN72,'Criteria Table'!$A$2:$I$102,2,FALSE),0)</f>
        <v>10</v>
      </c>
      <c r="CP72" s="95">
        <f t="shared" si="94"/>
        <v>10</v>
      </c>
      <c r="CQ72" s="76">
        <f>IFERROR(VLOOKUP(TEXT($A72,"0000"),'AYP11'!$B$847:$AU$1268,23,FALSE),"")</f>
        <v>0</v>
      </c>
      <c r="CR72" s="95">
        <f>IFERROR(VLOOKUP(CQ72,'Criteria Table'!$A$2:$I$102,2,FALSE),0)</f>
        <v>10</v>
      </c>
      <c r="CS72" s="95">
        <f t="shared" si="95"/>
        <v>10</v>
      </c>
      <c r="CT72" s="76">
        <f>IFERROR(VLOOKUP(TEXT($A72,"0000"),'AYP11'!$B$2113:$AU$2534,23,FALSE),"")</f>
        <v>72</v>
      </c>
      <c r="CU72" s="95">
        <f>IFERROR(VLOOKUP(CT72,'Criteria Table'!$A$2:$I$102,2,FALSE),0)</f>
        <v>2.8000000000000003</v>
      </c>
      <c r="CV72" s="95">
        <f t="shared" si="96"/>
        <v>75</v>
      </c>
      <c r="CW72" s="76">
        <f>IFERROR(VLOOKUP(TEXT($A72,"0000"),'AYP11'!$B$425:$AU$846,23,FALSE),"")</f>
        <v>0</v>
      </c>
      <c r="CX72" s="95">
        <f>IFERROR(VLOOKUP(CW72,'Criteria Table'!$A$2:$I$102,2,FALSE),0)</f>
        <v>10</v>
      </c>
      <c r="CY72" s="95">
        <f t="shared" si="97"/>
        <v>10</v>
      </c>
      <c r="CZ72" s="76">
        <f>IFERROR(VLOOKUP(TEXT($A72,"0000"),'AYP11'!$B$3:$AU$424,23,FALSE),"")</f>
        <v>0</v>
      </c>
      <c r="DA72" s="95">
        <f>IFERROR(VLOOKUP(CZ72,'Criteria Table'!$A$2:$I$102,2,FALSE),0)</f>
        <v>10</v>
      </c>
      <c r="DB72" s="95">
        <f t="shared" si="98"/>
        <v>10</v>
      </c>
      <c r="DC72" s="76">
        <f>IFERROR(VLOOKUP(TEXT($A72,"0000"),'AYP11'!$B$1269:$AU$1690,23,FALSE),"")</f>
        <v>72</v>
      </c>
      <c r="DD72" s="95">
        <f>IFERROR(VLOOKUP(DC72,'Criteria Table'!$A$2:$I$102,2,FALSE),0)</f>
        <v>2.8000000000000003</v>
      </c>
      <c r="DE72" s="95">
        <f t="shared" si="99"/>
        <v>75</v>
      </c>
      <c r="DF72" s="76">
        <f>IFERROR(VLOOKUP(TEXT($A72,"0000"),'AYP11'!$B$1691:$AU$2112,23,FALSE),"")</f>
        <v>68</v>
      </c>
      <c r="DG72" s="95">
        <f>IFERROR(VLOOKUP(DF72,'Criteria Table'!$A$2:$I$102,2,FALSE),0)</f>
        <v>3.2</v>
      </c>
      <c r="DH72" s="95">
        <f t="shared" si="100"/>
        <v>71</v>
      </c>
      <c r="DI72" s="76">
        <f>IFERROR(VLOOKUP(TEXT($A72,"0000"),'AYP11'!$B$2535:$AU$2956,23,FALSE),"")</f>
        <v>0</v>
      </c>
      <c r="DJ72" s="95">
        <f>IFERROR(VLOOKUP(DI72,'Criteria Table'!$A$2:$I$102,2,FALSE),0)</f>
        <v>10</v>
      </c>
      <c r="DK72" s="95">
        <f t="shared" si="101"/>
        <v>10</v>
      </c>
      <c r="DL72" s="91">
        <f>IFERROR(VLOOKUP(TEXT($A72,"0000"),'AYP11'!$B$3379:$AU$3800,11,FALSE),"")</f>
        <v>0</v>
      </c>
      <c r="DM72" s="95">
        <f t="shared" si="102"/>
        <v>1</v>
      </c>
      <c r="DN72" s="95" t="str">
        <f t="shared" si="103"/>
        <v/>
      </c>
      <c r="DO72" s="91">
        <f>IFERROR(VLOOKUP(TEXT($A72,"0000"),'AYP11'!$B$847:$AU$1268,11,FALSE),"")</f>
        <v>0</v>
      </c>
      <c r="DP72" s="95">
        <f t="shared" si="104"/>
        <v>1</v>
      </c>
      <c r="DQ72" s="95" t="str">
        <f t="shared" si="105"/>
        <v/>
      </c>
      <c r="DR72" s="91">
        <f>IFERROR(VLOOKUP(TEXT($A72,"0000"),'AYP11'!$B$2113:$AU$2534,11,FALSE),"")</f>
        <v>0</v>
      </c>
      <c r="DS72" s="95">
        <f t="shared" si="106"/>
        <v>1</v>
      </c>
      <c r="DT72" s="95" t="str">
        <f t="shared" si="107"/>
        <v/>
      </c>
      <c r="DU72" s="91">
        <f>IFERROR(VLOOKUP(TEXT($A72,"0000"),'AYP11'!$B$425:$AU$846,11,FALSE),"")</f>
        <v>0</v>
      </c>
      <c r="DV72" s="95">
        <f t="shared" si="108"/>
        <v>1</v>
      </c>
      <c r="DW72" s="95" t="str">
        <f t="shared" si="109"/>
        <v/>
      </c>
      <c r="DX72" s="91">
        <f>IFERROR(VLOOKUP(TEXT($A72,"0000"),'AYP11'!$B$3:$AU$424,11,FALSE),"")</f>
        <v>0</v>
      </c>
      <c r="DY72" s="95">
        <f t="shared" si="110"/>
        <v>1</v>
      </c>
      <c r="DZ72" s="95" t="str">
        <f t="shared" si="111"/>
        <v/>
      </c>
      <c r="EA72" s="91">
        <f>IFERROR(VLOOKUP(TEXT($A72,"0000"),'AYP11'!$B$1269:$AU$1690,11,FALSE),"")</f>
        <v>0</v>
      </c>
      <c r="EB72" s="95">
        <f t="shared" si="112"/>
        <v>1</v>
      </c>
      <c r="EC72" s="95" t="str">
        <f t="shared" si="113"/>
        <v/>
      </c>
      <c r="ED72" s="91">
        <f>IFERROR(VLOOKUP(TEXT($A72,"0000"),'AYP11'!$B$1691:$AU$2112,11,FALSE),"")</f>
        <v>0</v>
      </c>
      <c r="EE72" s="95">
        <f t="shared" si="114"/>
        <v>1</v>
      </c>
      <c r="EF72" s="95" t="str">
        <f t="shared" si="115"/>
        <v/>
      </c>
      <c r="EG72" s="91">
        <f>IFERROR(VLOOKUP(TEXT($A72,"0000"),'AYP11'!$B$2535:$AU$2956,11,FALSE),"")</f>
        <v>0</v>
      </c>
      <c r="EH72" s="95">
        <f t="shared" si="116"/>
        <v>1</v>
      </c>
      <c r="EI72" s="95" t="str">
        <f t="shared" si="117"/>
        <v/>
      </c>
    </row>
    <row r="73" spans="1:147" x14ac:dyDescent="0.25">
      <c r="A73" s="248">
        <v>1121</v>
      </c>
      <c r="B73" s="291">
        <f t="shared" si="64"/>
        <v>35.73407202216066</v>
      </c>
      <c r="C73" s="50">
        <f>IFERROR(VLOOKUP(TEXT($A73,"0000"),'R-M11'!$A$2:$AA$500,4,FALSE),0)</f>
        <v>387</v>
      </c>
      <c r="D73" s="291">
        <f t="shared" si="65"/>
        <v>34.164358264081258</v>
      </c>
      <c r="E73" s="98">
        <f>IFERROR(SUM(VLOOKUP(TEXT($A73,"0000"),'R-M11'!$A$2:$AA$500,5,FALSE),VLOOKUP(TEXT($A73,"0000"),'R-M11'!$A$2:$AA$500,6,FALSE)),0)</f>
        <v>370</v>
      </c>
      <c r="F73" s="58">
        <f>IFERROR(VLOOKUP(TEXT($A73,"0000"),'R-M11'!$A$2:$AA$500,14,FALSE),0)</f>
        <v>1083</v>
      </c>
      <c r="G73" s="230">
        <f t="shared" si="118"/>
        <v>37.834072022160662</v>
      </c>
      <c r="H73" s="97">
        <f t="shared" si="66"/>
        <v>409.74299999999999</v>
      </c>
      <c r="I73" s="230">
        <f t="shared" si="119"/>
        <v>35.064358264081257</v>
      </c>
      <c r="J73" s="97">
        <f t="shared" si="67"/>
        <v>379.74700000000001</v>
      </c>
      <c r="K73" s="230">
        <f t="shared" si="68"/>
        <v>70</v>
      </c>
      <c r="L73" s="121">
        <f>IFERROR(VLOOKUP(K73,'Criteria Table'!$A$2:$I$102,2,FALSE),"")</f>
        <v>3</v>
      </c>
      <c r="M73" s="230">
        <f t="shared" si="69"/>
        <v>72.898430286241918</v>
      </c>
      <c r="N73" s="286">
        <f t="shared" si="70"/>
        <v>31.39427516158818</v>
      </c>
      <c r="O73" s="50">
        <f>IFERROR(VLOOKUP(TEXT($A73,"0000"),'R-M11'!$A$2:$AA$500,17,FALSE),"")</f>
        <v>340</v>
      </c>
      <c r="P73" s="286">
        <f t="shared" si="71"/>
        <v>32.963988919667592</v>
      </c>
      <c r="Q73" s="98">
        <f>IFERROR(SUM(VLOOKUP(TEXT($A73,"0000"),'R-M11'!$A$2:$AA$500,18,FALSE),VLOOKUP(TEXT($A73,"0000"),'R-M11'!$A$2:$AA$500,19,FALSE)),0)</f>
        <v>357</v>
      </c>
      <c r="R73" s="69">
        <f>IFERROR(VLOOKUP(TEXT($A73,"0000"),'R-M11'!$A$2:$AA$500,27,FALSE),0)</f>
        <v>1083</v>
      </c>
      <c r="S73" s="121">
        <f t="shared" si="120"/>
        <v>33.914275161588179</v>
      </c>
      <c r="T73" s="70">
        <f t="shared" si="72"/>
        <v>367.29160000000002</v>
      </c>
      <c r="U73" s="121">
        <f t="shared" si="121"/>
        <v>34.043988919667591</v>
      </c>
      <c r="V73" s="70">
        <f t="shared" si="73"/>
        <v>368.69639999999998</v>
      </c>
      <c r="W73" s="121">
        <f t="shared" si="74"/>
        <v>64</v>
      </c>
      <c r="X73" s="124">
        <f>IFERROR(VLOOKUP(W73,'Criteria Table'!$A$2:$I$102,2,FALSE),"")</f>
        <v>3.6</v>
      </c>
      <c r="Y73" s="121">
        <f t="shared" si="75"/>
        <v>67.958264081255777</v>
      </c>
      <c r="Z73" s="92">
        <f>IFERROR(IF(VLOOKUP(A73,'SG11'!$A$3:$AI$500,18,FALSE)="","NA",VLOOKUP(A73,'SG11'!$A$3:$AI$500,18,FALSE)),"")</f>
        <v>64</v>
      </c>
      <c r="AA73" s="75">
        <f>IFERROR(VLOOKUP(Z73,'Criteria Table'!$A$2:$I$102,6,FALSE),"NA")</f>
        <v>5</v>
      </c>
      <c r="AB73" s="95">
        <f t="shared" si="122"/>
        <v>69</v>
      </c>
      <c r="AC73" s="84">
        <f>IFERROR(IF(VLOOKUP(A73,'SG11'!$A$3:$AI$500,19,FALSE)="","NA",VLOOKUP(A73,'SG11'!$A$3:$AI$500,19,FALSE)),"")</f>
        <v>61</v>
      </c>
      <c r="AD73" s="75">
        <f>IFERROR(VLOOKUP(AC73,'Criteria Table'!$A$2:$I$102,6,FALSE),"NA")</f>
        <v>5</v>
      </c>
      <c r="AE73" s="95">
        <f t="shared" si="123"/>
        <v>66</v>
      </c>
      <c r="AF73" s="92">
        <f>IFERROR(IF(VLOOKUP(A73,'SG11'!$A$3:$AI$500,20,FALSE)="","NA",VLOOKUP(A73,'SG11'!$A$3:$AI$500,20,FALSE)),"")</f>
        <v>64</v>
      </c>
      <c r="AG73" s="75">
        <f>IFERROR(VLOOKUP(AF73,'Criteria Table'!$A$2:$I$102,6,FALSE),"NA")</f>
        <v>5</v>
      </c>
      <c r="AH73" s="95">
        <f t="shared" si="124"/>
        <v>69</v>
      </c>
      <c r="AI73" s="84">
        <f>IFERROR(IF(VLOOKUP(A73,'SG11'!$A$3:$AI$500,21,FALSE)="","NA",VLOOKUP(A73,'SG11'!$A$3:$AI$500,21,FALSE)),"")</f>
        <v>61</v>
      </c>
      <c r="AJ73" s="75">
        <f>IFERROR(VLOOKUP(AI73,'Criteria Table'!$A$2:$I$102,6,FALSE),"NA")</f>
        <v>5</v>
      </c>
      <c r="AK73" s="95">
        <f t="shared" si="125"/>
        <v>66</v>
      </c>
      <c r="AL73" s="99">
        <f>IFERROR(VLOOKUP(TEXT(A73,"0000"),'W11'!$A$1:$E$500,4,FALSE)/AP73*100,"")</f>
        <v>96.011396011396016</v>
      </c>
      <c r="AM73" s="97">
        <f>IFERROR(VLOOKUP(TEXT(A73,"0000"),'W11'!$A$1:$E$500,4,FALSE),"")</f>
        <v>337</v>
      </c>
      <c r="AN73" s="99">
        <f t="shared" si="76"/>
        <v>96.011396011396016</v>
      </c>
      <c r="AO73" s="97">
        <f t="shared" si="77"/>
        <v>337</v>
      </c>
      <c r="AP73" s="99">
        <f>IFERROR(VLOOKUP(TEXT(A73,"0000"),'W11'!$A$1:$E$500,5,FALSE),"")</f>
        <v>351</v>
      </c>
      <c r="AQ73" s="97">
        <f>IFERROR(VLOOKUP(ROUND(AL73,0),'Criteria Table'!$A$2:$I$102,4,FALSE),0)</f>
        <v>0</v>
      </c>
      <c r="AR73" s="128"/>
      <c r="AS73" s="95"/>
      <c r="AT73" s="95"/>
      <c r="AU73" s="100">
        <f>IFERROR(VLOOKUP(TEXT(A73,"0000"),'Sci11'!$A$3:$N$492,4,FALSE)/VLOOKUP(TEXT(A73,"0000"),'Sci11'!$A$3:$N$492,14,FALSE)*100,"")</f>
        <v>38.439306358381501</v>
      </c>
      <c r="AV73" s="101">
        <f>SUM(VLOOKUP(TEXT(A73,"0000"),'Sci11'!$A$3:$N$492,5,FALSE),VLOOKUP(TEXT(A73,"0000"),'Sci11'!$A$3:$N$492,6,FALSE))/VLOOKUP(TEXT(A73,"0000"),'Sci11'!$A$3:$N$492,14,FALSE)*100</f>
        <v>16.473988439306357</v>
      </c>
      <c r="AW73" s="100">
        <f t="shared" si="126"/>
        <v>41.589306358381499</v>
      </c>
      <c r="AX73" s="101">
        <f>IFERROR(AW73/100*VLOOKUP(TEXT(A73,"0000"),'Sci11'!$A$3:$N$492,14,FALSE),"")</f>
        <v>143.899</v>
      </c>
      <c r="AY73" s="100">
        <f t="shared" si="127"/>
        <v>17.823988439306358</v>
      </c>
      <c r="AZ73" s="101">
        <f>IFERROR(AY73/100*VLOOKUP(TEXT(A73,"0000"),'Sci11'!$A$3:$N$492,14,FALSE),"")</f>
        <v>61.671000000000006</v>
      </c>
      <c r="BA73" s="100">
        <f t="shared" si="78"/>
        <v>55</v>
      </c>
      <c r="BB73" s="101">
        <f>IFERROR(VLOOKUP(BA73,'Criteria Table'!$A$2:$I$102,2,FALSE),"")</f>
        <v>4.5</v>
      </c>
      <c r="BC73" s="101">
        <f t="shared" si="79"/>
        <v>59.5</v>
      </c>
      <c r="BD73" s="82">
        <f>IFERROR(VLOOKUP(A73,ATTx11!$A$2:$N$500,4,FALSE),"")</f>
        <v>95.97</v>
      </c>
      <c r="BE73" s="95">
        <f t="shared" si="80"/>
        <v>0.5</v>
      </c>
      <c r="BF73" s="96">
        <f t="shared" si="81"/>
        <v>96.47</v>
      </c>
      <c r="BG73" s="70">
        <f>IFERROR(VLOOKUP(A73,ATTx11!$A$2:$N$500,11,FALSE),"")</f>
        <v>76</v>
      </c>
      <c r="BH73" s="95">
        <f t="shared" si="82"/>
        <v>68.400000000000006</v>
      </c>
      <c r="BI73" s="70">
        <f>IFERROR(VLOOKUP(A73,ATTx11!$A$2:$N$500,12,FALSE),"")</f>
        <v>39</v>
      </c>
      <c r="BJ73" s="97">
        <f t="shared" si="83"/>
        <v>35.1</v>
      </c>
      <c r="BK73" s="84">
        <f>IFERROR(VLOOKUP(A73,ATTx11!$A$2:$N$500,7,FALSE),"")</f>
        <v>57</v>
      </c>
      <c r="BL73" s="97">
        <f t="shared" si="84"/>
        <v>51.3</v>
      </c>
      <c r="BM73" s="84">
        <f>IFERROR(VLOOKUP(A73,ATTx11!$A$2:$N$500,8,FALSE),"")</f>
        <v>30</v>
      </c>
      <c r="BN73" s="95">
        <f t="shared" si="85"/>
        <v>27</v>
      </c>
      <c r="BO73" s="95"/>
      <c r="BP73" s="83">
        <f>IFERROR(VLOOKUP(TEXT($A73,"0000"),'AYP11'!$B$3379:$AU$3800,17,FALSE),"")</f>
        <v>0</v>
      </c>
      <c r="BQ73" s="75">
        <f>IFERROR(VLOOKUP(BP73,'Criteria Table'!$A$2:$I$102,2,FALSE),0)</f>
        <v>10</v>
      </c>
      <c r="BR73" s="95">
        <f t="shared" si="86"/>
        <v>10</v>
      </c>
      <c r="BS73" s="83">
        <f>IFERROR(VLOOKUP(TEXT($A73,"0000"),'AYP11'!$B$847:$AU$1268,17,FALSE),"")</f>
        <v>0</v>
      </c>
      <c r="BT73" s="75">
        <f>IFERROR(VLOOKUP(BS73,'Criteria Table'!$A$2:$I$102,2,FALSE),0)</f>
        <v>10</v>
      </c>
      <c r="BU73" s="95">
        <f t="shared" si="87"/>
        <v>10</v>
      </c>
      <c r="BV73" s="83">
        <f>IFERROR(VLOOKUP(TEXT($A73,"0000"),'AYP11'!$B$2113:$AU$2534,17,FALSE),"")</f>
        <v>71</v>
      </c>
      <c r="BW73" s="75">
        <f>IFERROR(VLOOKUP(BV73,'Criteria Table'!$A$2:$I$102,2,FALSE),0)</f>
        <v>2.9000000000000004</v>
      </c>
      <c r="BX73" s="95">
        <f t="shared" si="88"/>
        <v>74</v>
      </c>
      <c r="BY73" s="83">
        <f>IFERROR(VLOOKUP(TEXT($A73,"0000"),'AYP11'!$B$425:$AU$846,17,FALSE),"")</f>
        <v>0</v>
      </c>
      <c r="BZ73" s="75">
        <f>IFERROR(VLOOKUP(BY73,'Criteria Table'!$A$2:$I$102,2,FALSE),0)</f>
        <v>10</v>
      </c>
      <c r="CA73" s="95">
        <f t="shared" si="89"/>
        <v>10</v>
      </c>
      <c r="CB73" s="83">
        <f>IFERROR(VLOOKUP(TEXT($A73,"0000"),'AYP11'!$B$3:$AU$424,17,FALSE),"")</f>
        <v>0</v>
      </c>
      <c r="CC73" s="95">
        <f>IFERROR(VLOOKUP(CB73,'Criteria Table'!$A$2:$I$102,2,FALSE),0)</f>
        <v>10</v>
      </c>
      <c r="CD73" s="95">
        <f t="shared" si="90"/>
        <v>10</v>
      </c>
      <c r="CE73" s="83">
        <f>IFERROR(VLOOKUP(TEXT($A73,"0000"),'AYP11'!$B$1269:$AU$1690,17,FALSE),"")</f>
        <v>67</v>
      </c>
      <c r="CF73" s="95">
        <f>IFERROR(VLOOKUP(CE73,'Criteria Table'!$A$2:$I$102,2,FALSE),0)</f>
        <v>3.3000000000000003</v>
      </c>
      <c r="CG73" s="95">
        <f t="shared" si="91"/>
        <v>70</v>
      </c>
      <c r="CH73" s="83">
        <f>IFERROR(VLOOKUP(TEXT($A73,"0000"),'AYP11'!$B$1691:$AU$2112,17,FALSE),"")</f>
        <v>47</v>
      </c>
      <c r="CI73" s="95">
        <f>IFERROR(VLOOKUP(CH73,'Criteria Table'!$A$2:$I$102,2,FALSE),0)</f>
        <v>5.3000000000000007</v>
      </c>
      <c r="CJ73" s="95">
        <f t="shared" si="92"/>
        <v>52</v>
      </c>
      <c r="CK73" s="83">
        <f>IFERROR(VLOOKUP(TEXT($A73,"0000"),'AYP11'!$B$2535:$AU$2956,17,FALSE),"")</f>
        <v>33</v>
      </c>
      <c r="CL73" s="95">
        <f>IFERROR(VLOOKUP(CK73,'Criteria Table'!$A$2:$I$102,2,FALSE),0)</f>
        <v>6.7</v>
      </c>
      <c r="CM73" s="95">
        <f t="shared" si="93"/>
        <v>40</v>
      </c>
      <c r="CN73" s="76">
        <f>IFERROR(VLOOKUP(TEXT($A73,"0000"),'AYP11'!$B$3379:$AU$3800,23,FALSE),"")</f>
        <v>0</v>
      </c>
      <c r="CO73" s="95">
        <f>IFERROR(VLOOKUP(CN73,'Criteria Table'!$A$2:$I$102,2,FALSE),0)</f>
        <v>10</v>
      </c>
      <c r="CP73" s="95">
        <f t="shared" si="94"/>
        <v>10</v>
      </c>
      <c r="CQ73" s="76">
        <f>IFERROR(VLOOKUP(TEXT($A73,"0000"),'AYP11'!$B$847:$AU$1268,23,FALSE),"")</f>
        <v>0</v>
      </c>
      <c r="CR73" s="95">
        <f>IFERROR(VLOOKUP(CQ73,'Criteria Table'!$A$2:$I$102,2,FALSE),0)</f>
        <v>10</v>
      </c>
      <c r="CS73" s="95">
        <f t="shared" si="95"/>
        <v>10</v>
      </c>
      <c r="CT73" s="76">
        <f>IFERROR(VLOOKUP(TEXT($A73,"0000"),'AYP11'!$B$2113:$AU$2534,23,FALSE),"")</f>
        <v>65</v>
      </c>
      <c r="CU73" s="95">
        <f>IFERROR(VLOOKUP(CT73,'Criteria Table'!$A$2:$I$102,2,FALSE),0)</f>
        <v>3.5</v>
      </c>
      <c r="CV73" s="95">
        <f t="shared" si="96"/>
        <v>69</v>
      </c>
      <c r="CW73" s="76">
        <f>IFERROR(VLOOKUP(TEXT($A73,"0000"),'AYP11'!$B$425:$AU$846,23,FALSE),"")</f>
        <v>0</v>
      </c>
      <c r="CX73" s="95">
        <f>IFERROR(VLOOKUP(CW73,'Criteria Table'!$A$2:$I$102,2,FALSE),0)</f>
        <v>10</v>
      </c>
      <c r="CY73" s="95">
        <f t="shared" si="97"/>
        <v>10</v>
      </c>
      <c r="CZ73" s="76">
        <f>IFERROR(VLOOKUP(TEXT($A73,"0000"),'AYP11'!$B$3:$AU$424,23,FALSE),"")</f>
        <v>0</v>
      </c>
      <c r="DA73" s="95">
        <f>IFERROR(VLOOKUP(CZ73,'Criteria Table'!$A$2:$I$102,2,FALSE),0)</f>
        <v>10</v>
      </c>
      <c r="DB73" s="95">
        <f t="shared" si="98"/>
        <v>10</v>
      </c>
      <c r="DC73" s="76">
        <f>IFERROR(VLOOKUP(TEXT($A73,"0000"),'AYP11'!$B$1269:$AU$1690,23,FALSE),"")</f>
        <v>61</v>
      </c>
      <c r="DD73" s="95">
        <f>IFERROR(VLOOKUP(DC73,'Criteria Table'!$A$2:$I$102,2,FALSE),0)</f>
        <v>3.9000000000000004</v>
      </c>
      <c r="DE73" s="95">
        <f t="shared" si="99"/>
        <v>65</v>
      </c>
      <c r="DF73" s="76">
        <f>IFERROR(VLOOKUP(TEXT($A73,"0000"),'AYP11'!$B$1691:$AU$2112,23,FALSE),"")</f>
        <v>50</v>
      </c>
      <c r="DG73" s="95">
        <f>IFERROR(VLOOKUP(DF73,'Criteria Table'!$A$2:$I$102,2,FALSE),0)</f>
        <v>5</v>
      </c>
      <c r="DH73" s="95">
        <f t="shared" si="100"/>
        <v>55</v>
      </c>
      <c r="DI73" s="76">
        <f>IFERROR(VLOOKUP(TEXT($A73,"0000"),'AYP11'!$B$2535:$AU$2956,23,FALSE),"")</f>
        <v>38</v>
      </c>
      <c r="DJ73" s="95">
        <f>IFERROR(VLOOKUP(DI73,'Criteria Table'!$A$2:$I$102,2,FALSE),0)</f>
        <v>6.2</v>
      </c>
      <c r="DK73" s="95">
        <f t="shared" si="101"/>
        <v>44</v>
      </c>
      <c r="DL73" s="91">
        <f>IFERROR(VLOOKUP(TEXT($A73,"0000"),'AYP11'!$B$3379:$AU$3800,11,FALSE),"")</f>
        <v>0</v>
      </c>
      <c r="DM73" s="95">
        <f t="shared" si="102"/>
        <v>1</v>
      </c>
      <c r="DN73" s="95" t="str">
        <f t="shared" si="103"/>
        <v/>
      </c>
      <c r="DO73" s="91">
        <f>IFERROR(VLOOKUP(TEXT($A73,"0000"),'AYP11'!$B$847:$AU$1268,11,FALSE),"")</f>
        <v>0</v>
      </c>
      <c r="DP73" s="95">
        <f t="shared" si="104"/>
        <v>1</v>
      </c>
      <c r="DQ73" s="95" t="str">
        <f t="shared" si="105"/>
        <v/>
      </c>
      <c r="DR73" s="91">
        <f>IFERROR(VLOOKUP(TEXT($A73,"0000"),'AYP11'!$B$2113:$AU$2534,11,FALSE),"")</f>
        <v>0</v>
      </c>
      <c r="DS73" s="95">
        <f t="shared" si="106"/>
        <v>1</v>
      </c>
      <c r="DT73" s="95" t="str">
        <f t="shared" si="107"/>
        <v/>
      </c>
      <c r="DU73" s="91">
        <f>IFERROR(VLOOKUP(TEXT($A73,"0000"),'AYP11'!$B$425:$AU$846,11,FALSE),"")</f>
        <v>0</v>
      </c>
      <c r="DV73" s="95">
        <f t="shared" si="108"/>
        <v>1</v>
      </c>
      <c r="DW73" s="95" t="str">
        <f t="shared" si="109"/>
        <v/>
      </c>
      <c r="DX73" s="91">
        <f>IFERROR(VLOOKUP(TEXT($A73,"0000"),'AYP11'!$B$3:$AU$424,11,FALSE),"")</f>
        <v>0</v>
      </c>
      <c r="DY73" s="95">
        <f t="shared" si="110"/>
        <v>1</v>
      </c>
      <c r="DZ73" s="95" t="str">
        <f t="shared" si="111"/>
        <v/>
      </c>
      <c r="EA73" s="91">
        <f>IFERROR(VLOOKUP(TEXT($A73,"0000"),'AYP11'!$B$1269:$AU$1690,11,FALSE),"")</f>
        <v>0</v>
      </c>
      <c r="EB73" s="95">
        <f t="shared" si="112"/>
        <v>1</v>
      </c>
      <c r="EC73" s="95" t="str">
        <f t="shared" si="113"/>
        <v/>
      </c>
      <c r="ED73" s="91">
        <f>IFERROR(VLOOKUP(TEXT($A73,"0000"),'AYP11'!$B$1691:$AU$2112,11,FALSE),"")</f>
        <v>88</v>
      </c>
      <c r="EE73" s="95">
        <f t="shared" si="114"/>
        <v>1</v>
      </c>
      <c r="EF73" s="95">
        <f t="shared" si="115"/>
        <v>89</v>
      </c>
      <c r="EG73" s="91">
        <f>IFERROR(VLOOKUP(TEXT($A73,"0000"),'AYP11'!$B$2535:$AU$2956,11,FALSE),"")</f>
        <v>85</v>
      </c>
      <c r="EH73" s="95">
        <f t="shared" si="116"/>
        <v>1</v>
      </c>
      <c r="EI73" s="95">
        <f t="shared" si="117"/>
        <v>86</v>
      </c>
    </row>
    <row r="74" spans="1:147" x14ac:dyDescent="0.25">
      <c r="A74" s="248">
        <v>1161</v>
      </c>
      <c r="B74" s="291">
        <f t="shared" si="64"/>
        <v>36.533333333333331</v>
      </c>
      <c r="C74" s="50">
        <f>IFERROR(VLOOKUP(TEXT($A74,"0000"),'R-M11'!$A$2:$AA$500,4,FALSE),0)</f>
        <v>137</v>
      </c>
      <c r="D74" s="291">
        <f t="shared" si="65"/>
        <v>27.733333333333331</v>
      </c>
      <c r="E74" s="98">
        <f>IFERROR(SUM(VLOOKUP(TEXT($A74,"0000"),'R-M11'!$A$2:$AA$500,5,FALSE),VLOOKUP(TEXT($A74,"0000"),'R-M11'!$A$2:$AA$500,6,FALSE)),0)</f>
        <v>104</v>
      </c>
      <c r="F74" s="58">
        <f>IFERROR(VLOOKUP(TEXT($A74,"0000"),'R-M11'!$A$2:$AA$500,14,FALSE),0)</f>
        <v>375</v>
      </c>
      <c r="G74" s="230">
        <f t="shared" si="118"/>
        <v>39.053333333333335</v>
      </c>
      <c r="H74" s="97">
        <f t="shared" si="66"/>
        <v>146.45000000000002</v>
      </c>
      <c r="I74" s="230">
        <f t="shared" si="119"/>
        <v>28.813333333333333</v>
      </c>
      <c r="J74" s="97">
        <f t="shared" si="67"/>
        <v>108.05000000000001</v>
      </c>
      <c r="K74" s="230">
        <f t="shared" si="68"/>
        <v>64</v>
      </c>
      <c r="L74" s="121">
        <f>IFERROR(VLOOKUP(K74,'Criteria Table'!$A$2:$I$102,2,FALSE),"")</f>
        <v>3.6</v>
      </c>
      <c r="M74" s="230">
        <f t="shared" si="69"/>
        <v>67.866666666666674</v>
      </c>
      <c r="N74" s="286">
        <f t="shared" si="70"/>
        <v>33.422459893048128</v>
      </c>
      <c r="O74" s="50">
        <f>IFERROR(VLOOKUP(TEXT($A74,"0000"),'R-M11'!$A$2:$AA$500,17,FALSE),"")</f>
        <v>125</v>
      </c>
      <c r="P74" s="286">
        <f t="shared" si="71"/>
        <v>33.689839572192511</v>
      </c>
      <c r="Q74" s="98">
        <f>IFERROR(SUM(VLOOKUP(TEXT($A74,"0000"),'R-M11'!$A$2:$AA$500,18,FALSE),VLOOKUP(TEXT($A74,"0000"),'R-M11'!$A$2:$AA$500,19,FALSE)),0)</f>
        <v>126</v>
      </c>
      <c r="R74" s="69">
        <f>IFERROR(VLOOKUP(TEXT($A74,"0000"),'R-M11'!$A$2:$AA$500,27,FALSE),0)</f>
        <v>374</v>
      </c>
      <c r="S74" s="121">
        <f t="shared" si="120"/>
        <v>35.73245989304813</v>
      </c>
      <c r="T74" s="70">
        <f t="shared" si="72"/>
        <v>133.63939999999999</v>
      </c>
      <c r="U74" s="121">
        <f t="shared" si="121"/>
        <v>34.679839572192513</v>
      </c>
      <c r="V74" s="70">
        <f t="shared" si="73"/>
        <v>129.70259999999999</v>
      </c>
      <c r="W74" s="121">
        <f t="shared" si="74"/>
        <v>67</v>
      </c>
      <c r="X74" s="124">
        <f>IFERROR(VLOOKUP(W74,'Criteria Table'!$A$2:$I$102,2,FALSE),"")</f>
        <v>3.3000000000000003</v>
      </c>
      <c r="Y74" s="121">
        <f t="shared" si="75"/>
        <v>70.412299465240636</v>
      </c>
      <c r="Z74" s="92">
        <f>IFERROR(IF(VLOOKUP(A74,'SG11'!$A$3:$AI$500,18,FALSE)="","NA",VLOOKUP(A74,'SG11'!$A$3:$AI$500,18,FALSE)),"")</f>
        <v>59</v>
      </c>
      <c r="AA74" s="75">
        <f>IFERROR(VLOOKUP(Z74,'Criteria Table'!$A$2:$I$102,6,FALSE),"NA")</f>
        <v>10</v>
      </c>
      <c r="AB74" s="95">
        <f t="shared" si="122"/>
        <v>69</v>
      </c>
      <c r="AC74" s="84">
        <f>IFERROR(IF(VLOOKUP(A74,'SG11'!$A$3:$AI$500,19,FALSE)="","NA",VLOOKUP(A74,'SG11'!$A$3:$AI$500,19,FALSE)),"")</f>
        <v>59</v>
      </c>
      <c r="AD74" s="75">
        <f>IFERROR(VLOOKUP(AC74,'Criteria Table'!$A$2:$I$102,6,FALSE),"NA")</f>
        <v>10</v>
      </c>
      <c r="AE74" s="95">
        <f t="shared" si="123"/>
        <v>69</v>
      </c>
      <c r="AF74" s="92">
        <f>IFERROR(IF(VLOOKUP(A74,'SG11'!$A$3:$AI$500,20,FALSE)="","NA",VLOOKUP(A74,'SG11'!$A$3:$AI$500,20,FALSE)),"")</f>
        <v>45</v>
      </c>
      <c r="AG74" s="75">
        <f>IFERROR(VLOOKUP(AF74,'Criteria Table'!$A$2:$I$102,6,FALSE),"NA")</f>
        <v>10</v>
      </c>
      <c r="AH74" s="95">
        <f t="shared" si="124"/>
        <v>55</v>
      </c>
      <c r="AI74" s="84">
        <f>IFERROR(IF(VLOOKUP(A74,'SG11'!$A$3:$AI$500,21,FALSE)="","NA",VLOOKUP(A74,'SG11'!$A$3:$AI$500,21,FALSE)),"")</f>
        <v>52</v>
      </c>
      <c r="AJ74" s="75">
        <f>IFERROR(VLOOKUP(AI74,'Criteria Table'!$A$2:$I$102,6,FALSE),"NA")</f>
        <v>10</v>
      </c>
      <c r="AK74" s="95">
        <f t="shared" si="125"/>
        <v>62</v>
      </c>
      <c r="AL74" s="99">
        <f>IFERROR(VLOOKUP(TEXT(A74,"0000"),'W11'!$A$1:$E$500,4,FALSE)/AP74*100,"")</f>
        <v>96.694214876033058</v>
      </c>
      <c r="AM74" s="97">
        <f>IFERROR(VLOOKUP(TEXT(A74,"0000"),'W11'!$A$1:$E$500,4,FALSE),"")</f>
        <v>117</v>
      </c>
      <c r="AN74" s="99">
        <f t="shared" si="76"/>
        <v>96.694214876033058</v>
      </c>
      <c r="AO74" s="97">
        <f t="shared" si="77"/>
        <v>117</v>
      </c>
      <c r="AP74" s="99">
        <f>IFERROR(VLOOKUP(TEXT(A74,"0000"),'W11'!$A$1:$E$500,5,FALSE),"")</f>
        <v>121</v>
      </c>
      <c r="AQ74" s="97">
        <f>IFERROR(VLOOKUP(ROUND(AL74,0),'Criteria Table'!$A$2:$I$102,4,FALSE),0)</f>
        <v>0</v>
      </c>
      <c r="AR74" s="128"/>
      <c r="AS74" s="95"/>
      <c r="AT74" s="95"/>
      <c r="AU74" s="100">
        <f>IFERROR(VLOOKUP(TEXT(A74,"0000"),'Sci11'!$A$3:$N$492,4,FALSE)/VLOOKUP(TEXT(A74,"0000"),'Sci11'!$A$3:$N$492,14,FALSE)*100,"")</f>
        <v>12.307692307692308</v>
      </c>
      <c r="AV74" s="101">
        <f>SUM(VLOOKUP(TEXT(A74,"0000"),'Sci11'!$A$3:$N$492,5,FALSE),VLOOKUP(TEXT(A74,"0000"),'Sci11'!$A$3:$N$492,6,FALSE))/VLOOKUP(TEXT(A74,"0000"),'Sci11'!$A$3:$N$492,14,FALSE)*100</f>
        <v>17.692307692307693</v>
      </c>
      <c r="AW74" s="100">
        <f t="shared" si="126"/>
        <v>17.207692307692309</v>
      </c>
      <c r="AX74" s="101">
        <f>IFERROR(AW74/100*VLOOKUP(TEXT(A74,"0000"),'Sci11'!$A$3:$N$492,14,FALSE),"")</f>
        <v>22.370000000000005</v>
      </c>
      <c r="AY74" s="100">
        <f t="shared" si="127"/>
        <v>19.792307692307695</v>
      </c>
      <c r="AZ74" s="101">
        <f>IFERROR(AY74/100*VLOOKUP(TEXT(A74,"0000"),'Sci11'!$A$3:$N$492,14,FALSE),"")</f>
        <v>25.730000000000004</v>
      </c>
      <c r="BA74" s="100">
        <f t="shared" si="78"/>
        <v>30</v>
      </c>
      <c r="BB74" s="101">
        <f>IFERROR(VLOOKUP(BA74,'Criteria Table'!$A$2:$I$102,2,FALSE),"")</f>
        <v>7</v>
      </c>
      <c r="BC74" s="101">
        <f t="shared" si="79"/>
        <v>37</v>
      </c>
      <c r="BD74" s="82">
        <f>IFERROR(VLOOKUP(A74,ATTx11!$A$2:$N$500,4,FALSE),"")</f>
        <v>97.51</v>
      </c>
      <c r="BE74" s="95">
        <f t="shared" si="80"/>
        <v>0</v>
      </c>
      <c r="BF74" s="96">
        <f t="shared" si="81"/>
        <v>97.51</v>
      </c>
      <c r="BG74" s="70">
        <f>IFERROR(VLOOKUP(A74,ATTx11!$A$2:$N$500,11,FALSE),"")</f>
        <v>0</v>
      </c>
      <c r="BH74" s="95">
        <f t="shared" si="82"/>
        <v>0</v>
      </c>
      <c r="BI74" s="70">
        <f>IFERROR(VLOOKUP(A74,ATTx11!$A$2:$N$500,12,FALSE),"")</f>
        <v>11</v>
      </c>
      <c r="BJ74" s="97">
        <f t="shared" si="83"/>
        <v>9.9</v>
      </c>
      <c r="BK74" s="84">
        <f>IFERROR(VLOOKUP(A74,ATTx11!$A$2:$N$500,7,FALSE),"")</f>
        <v>0</v>
      </c>
      <c r="BL74" s="97">
        <f t="shared" si="84"/>
        <v>0</v>
      </c>
      <c r="BM74" s="84">
        <f>IFERROR(VLOOKUP(A74,ATTx11!$A$2:$N$500,8,FALSE),"")</f>
        <v>11</v>
      </c>
      <c r="BN74" s="95">
        <f t="shared" si="85"/>
        <v>9.9</v>
      </c>
      <c r="BO74" s="95"/>
      <c r="BP74" s="83">
        <f>IFERROR(VLOOKUP(TEXT($A74,"0000"),'AYP11'!$B$3379:$AU$3800,17,FALSE),"")</f>
        <v>0</v>
      </c>
      <c r="BQ74" s="75">
        <f>IFERROR(VLOOKUP(BP74,'Criteria Table'!$A$2:$I$102,2,FALSE),0)</f>
        <v>10</v>
      </c>
      <c r="BR74" s="95">
        <f t="shared" si="86"/>
        <v>10</v>
      </c>
      <c r="BS74" s="83">
        <f>IFERROR(VLOOKUP(TEXT($A74,"0000"),'AYP11'!$B$847:$AU$1268,17,FALSE),"")</f>
        <v>66</v>
      </c>
      <c r="BT74" s="75">
        <f>IFERROR(VLOOKUP(BS74,'Criteria Table'!$A$2:$I$102,2,FALSE),0)</f>
        <v>3.4000000000000004</v>
      </c>
      <c r="BU74" s="95">
        <f t="shared" si="87"/>
        <v>69</v>
      </c>
      <c r="BV74" s="83">
        <f>IFERROR(VLOOKUP(TEXT($A74,"0000"),'AYP11'!$B$2113:$AU$2534,17,FALSE),"")</f>
        <v>0</v>
      </c>
      <c r="BW74" s="75">
        <f>IFERROR(VLOOKUP(BV74,'Criteria Table'!$A$2:$I$102,2,FALSE),0)</f>
        <v>10</v>
      </c>
      <c r="BX74" s="95">
        <f t="shared" si="88"/>
        <v>10</v>
      </c>
      <c r="BY74" s="83">
        <f>IFERROR(VLOOKUP(TEXT($A74,"0000"),'AYP11'!$B$425:$AU$846,17,FALSE),"")</f>
        <v>0</v>
      </c>
      <c r="BZ74" s="75">
        <f>IFERROR(VLOOKUP(BY74,'Criteria Table'!$A$2:$I$102,2,FALSE),0)</f>
        <v>10</v>
      </c>
      <c r="CA74" s="95">
        <f t="shared" si="89"/>
        <v>10</v>
      </c>
      <c r="CB74" s="83">
        <f>IFERROR(VLOOKUP(TEXT($A74,"0000"),'AYP11'!$B$3:$AU$424,17,FALSE),"")</f>
        <v>0</v>
      </c>
      <c r="CC74" s="95">
        <f>IFERROR(VLOOKUP(CB74,'Criteria Table'!$A$2:$I$102,2,FALSE),0)</f>
        <v>10</v>
      </c>
      <c r="CD74" s="95">
        <f t="shared" si="90"/>
        <v>10</v>
      </c>
      <c r="CE74" s="83">
        <f>IFERROR(VLOOKUP(TEXT($A74,"0000"),'AYP11'!$B$1269:$AU$1690,17,FALSE),"")</f>
        <v>64</v>
      </c>
      <c r="CF74" s="95">
        <f>IFERROR(VLOOKUP(CE74,'Criteria Table'!$A$2:$I$102,2,FALSE),0)</f>
        <v>3.6</v>
      </c>
      <c r="CG74" s="95">
        <f t="shared" si="91"/>
        <v>68</v>
      </c>
      <c r="CH74" s="83">
        <f>IFERROR(VLOOKUP(TEXT($A74,"0000"),'AYP11'!$B$1691:$AU$2112,17,FALSE),"")</f>
        <v>0</v>
      </c>
      <c r="CI74" s="95">
        <f>IFERROR(VLOOKUP(CH74,'Criteria Table'!$A$2:$I$102,2,FALSE),0)</f>
        <v>10</v>
      </c>
      <c r="CJ74" s="95">
        <f t="shared" si="92"/>
        <v>10</v>
      </c>
      <c r="CK74" s="83">
        <f>IFERROR(VLOOKUP(TEXT($A74,"0000"),'AYP11'!$B$2535:$AU$2956,17,FALSE),"")</f>
        <v>0</v>
      </c>
      <c r="CL74" s="95">
        <f>IFERROR(VLOOKUP(CK74,'Criteria Table'!$A$2:$I$102,2,FALSE),0)</f>
        <v>10</v>
      </c>
      <c r="CM74" s="95">
        <f t="shared" si="93"/>
        <v>10</v>
      </c>
      <c r="CN74" s="76">
        <f>IFERROR(VLOOKUP(TEXT($A74,"0000"),'AYP11'!$B$3379:$AU$3800,23,FALSE),"")</f>
        <v>0</v>
      </c>
      <c r="CO74" s="95">
        <f>IFERROR(VLOOKUP(CN74,'Criteria Table'!$A$2:$I$102,2,FALSE),0)</f>
        <v>10</v>
      </c>
      <c r="CP74" s="95">
        <f t="shared" si="94"/>
        <v>10</v>
      </c>
      <c r="CQ74" s="76">
        <f>IFERROR(VLOOKUP(TEXT($A74,"0000"),'AYP11'!$B$847:$AU$1268,23,FALSE),"")</f>
        <v>68</v>
      </c>
      <c r="CR74" s="95">
        <f>IFERROR(VLOOKUP(CQ74,'Criteria Table'!$A$2:$I$102,2,FALSE),0)</f>
        <v>3.2</v>
      </c>
      <c r="CS74" s="95">
        <f t="shared" si="95"/>
        <v>71</v>
      </c>
      <c r="CT74" s="76">
        <f>IFERROR(VLOOKUP(TEXT($A74,"0000"),'AYP11'!$B$2113:$AU$2534,23,FALSE),"")</f>
        <v>0</v>
      </c>
      <c r="CU74" s="95">
        <f>IFERROR(VLOOKUP(CT74,'Criteria Table'!$A$2:$I$102,2,FALSE),0)</f>
        <v>10</v>
      </c>
      <c r="CV74" s="95">
        <f t="shared" si="96"/>
        <v>10</v>
      </c>
      <c r="CW74" s="76">
        <f>IFERROR(VLOOKUP(TEXT($A74,"0000"),'AYP11'!$B$425:$AU$846,23,FALSE),"")</f>
        <v>0</v>
      </c>
      <c r="CX74" s="95">
        <f>IFERROR(VLOOKUP(CW74,'Criteria Table'!$A$2:$I$102,2,FALSE),0)</f>
        <v>10</v>
      </c>
      <c r="CY74" s="95">
        <f t="shared" si="97"/>
        <v>10</v>
      </c>
      <c r="CZ74" s="76">
        <f>IFERROR(VLOOKUP(TEXT($A74,"0000"),'AYP11'!$B$3:$AU$424,23,FALSE),"")</f>
        <v>0</v>
      </c>
      <c r="DA74" s="95">
        <f>IFERROR(VLOOKUP(CZ74,'Criteria Table'!$A$2:$I$102,2,FALSE),0)</f>
        <v>10</v>
      </c>
      <c r="DB74" s="95">
        <f t="shared" si="98"/>
        <v>10</v>
      </c>
      <c r="DC74" s="76">
        <f>IFERROR(VLOOKUP(TEXT($A74,"0000"),'AYP11'!$B$1269:$AU$1690,23,FALSE),"")</f>
        <v>68</v>
      </c>
      <c r="DD74" s="95">
        <f>IFERROR(VLOOKUP(DC74,'Criteria Table'!$A$2:$I$102,2,FALSE),0)</f>
        <v>3.2</v>
      </c>
      <c r="DE74" s="95">
        <f t="shared" si="99"/>
        <v>71</v>
      </c>
      <c r="DF74" s="76">
        <f>IFERROR(VLOOKUP(TEXT($A74,"0000"),'AYP11'!$B$1691:$AU$2112,23,FALSE),"")</f>
        <v>0</v>
      </c>
      <c r="DG74" s="95">
        <f>IFERROR(VLOOKUP(DF74,'Criteria Table'!$A$2:$I$102,2,FALSE),0)</f>
        <v>10</v>
      </c>
      <c r="DH74" s="95">
        <f t="shared" si="100"/>
        <v>10</v>
      </c>
      <c r="DI74" s="76">
        <f>IFERROR(VLOOKUP(TEXT($A74,"0000"),'AYP11'!$B$2535:$AU$2956,23,FALSE),"")</f>
        <v>0</v>
      </c>
      <c r="DJ74" s="95">
        <f>IFERROR(VLOOKUP(DI74,'Criteria Table'!$A$2:$I$102,2,FALSE),0)</f>
        <v>10</v>
      </c>
      <c r="DK74" s="95">
        <f t="shared" si="101"/>
        <v>10</v>
      </c>
      <c r="DL74" s="91">
        <f>IFERROR(VLOOKUP(TEXT($A74,"0000"),'AYP11'!$B$3379:$AU$3800,11,FALSE),"")</f>
        <v>0</v>
      </c>
      <c r="DM74" s="95">
        <f t="shared" si="102"/>
        <v>1</v>
      </c>
      <c r="DN74" s="95" t="str">
        <f t="shared" si="103"/>
        <v/>
      </c>
      <c r="DO74" s="91">
        <f>IFERROR(VLOOKUP(TEXT($A74,"0000"),'AYP11'!$B$847:$AU$1268,11,FALSE),"")</f>
        <v>0</v>
      </c>
      <c r="DP74" s="95">
        <f t="shared" si="104"/>
        <v>1</v>
      </c>
      <c r="DQ74" s="95" t="str">
        <f t="shared" si="105"/>
        <v/>
      </c>
      <c r="DR74" s="91">
        <f>IFERROR(VLOOKUP(TEXT($A74,"0000"),'AYP11'!$B$2113:$AU$2534,11,FALSE),"")</f>
        <v>0</v>
      </c>
      <c r="DS74" s="95">
        <f t="shared" si="106"/>
        <v>1</v>
      </c>
      <c r="DT74" s="95" t="str">
        <f t="shared" si="107"/>
        <v/>
      </c>
      <c r="DU74" s="91">
        <f>IFERROR(VLOOKUP(TEXT($A74,"0000"),'AYP11'!$B$425:$AU$846,11,FALSE),"")</f>
        <v>0</v>
      </c>
      <c r="DV74" s="95">
        <f t="shared" si="108"/>
        <v>1</v>
      </c>
      <c r="DW74" s="95" t="str">
        <f t="shared" si="109"/>
        <v/>
      </c>
      <c r="DX74" s="91">
        <f>IFERROR(VLOOKUP(TEXT($A74,"0000"),'AYP11'!$B$3:$AU$424,11,FALSE),"")</f>
        <v>0</v>
      </c>
      <c r="DY74" s="95">
        <f t="shared" si="110"/>
        <v>1</v>
      </c>
      <c r="DZ74" s="95" t="str">
        <f t="shared" si="111"/>
        <v/>
      </c>
      <c r="EA74" s="91">
        <f>IFERROR(VLOOKUP(TEXT($A74,"0000"),'AYP11'!$B$1269:$AU$1690,11,FALSE),"")</f>
        <v>0</v>
      </c>
      <c r="EB74" s="95">
        <f t="shared" si="112"/>
        <v>1</v>
      </c>
      <c r="EC74" s="95" t="str">
        <f t="shared" si="113"/>
        <v/>
      </c>
      <c r="ED74" s="91">
        <f>IFERROR(VLOOKUP(TEXT($A74,"0000"),'AYP11'!$B$1691:$AU$2112,11,FALSE),"")</f>
        <v>0</v>
      </c>
      <c r="EE74" s="95">
        <f t="shared" si="114"/>
        <v>1</v>
      </c>
      <c r="EF74" s="95" t="str">
        <f t="shared" si="115"/>
        <v/>
      </c>
      <c r="EG74" s="91">
        <f>IFERROR(VLOOKUP(TEXT($A74,"0000"),'AYP11'!$B$2535:$AU$2956,11,FALSE),"")</f>
        <v>0</v>
      </c>
      <c r="EH74" s="95">
        <f t="shared" si="116"/>
        <v>1</v>
      </c>
      <c r="EI74" s="95" t="str">
        <f t="shared" si="117"/>
        <v/>
      </c>
      <c r="EP74" s="34">
        <v>73</v>
      </c>
      <c r="EQ74" s="102" t="s">
        <v>1323</v>
      </c>
    </row>
    <row r="75" spans="1:147" x14ac:dyDescent="0.25">
      <c r="A75" s="248">
        <v>1241</v>
      </c>
      <c r="B75" s="291">
        <f t="shared" si="64"/>
        <v>31.981981981981981</v>
      </c>
      <c r="C75" s="50">
        <f>IFERROR(VLOOKUP(TEXT($A75,"0000"),'R-M11'!$A$2:$AA$500,4,FALSE),0)</f>
        <v>142</v>
      </c>
      <c r="D75" s="291">
        <f t="shared" si="65"/>
        <v>42.117117117117111</v>
      </c>
      <c r="E75" s="98">
        <f>IFERROR(SUM(VLOOKUP(TEXT($A75,"0000"),'R-M11'!$A$2:$AA$500,5,FALSE),VLOOKUP(TEXT($A75,"0000"),'R-M11'!$A$2:$AA$500,6,FALSE)),0)</f>
        <v>187</v>
      </c>
      <c r="F75" s="58">
        <f>IFERROR(VLOOKUP(TEXT($A75,"0000"),'R-M11'!$A$2:$AA$500,14,FALSE),0)</f>
        <v>444</v>
      </c>
      <c r="G75" s="230">
        <f t="shared" si="118"/>
        <v>33.801981981981982</v>
      </c>
      <c r="H75" s="97">
        <f t="shared" si="66"/>
        <v>150.08080000000001</v>
      </c>
      <c r="I75" s="230">
        <f t="shared" si="119"/>
        <v>42.897117117117112</v>
      </c>
      <c r="J75" s="97">
        <f t="shared" si="67"/>
        <v>190.46319999999997</v>
      </c>
      <c r="K75" s="230">
        <f t="shared" si="68"/>
        <v>74</v>
      </c>
      <c r="L75" s="121">
        <f>IFERROR(VLOOKUP(K75,'Criteria Table'!$A$2:$I$102,2,FALSE),"")</f>
        <v>2.6</v>
      </c>
      <c r="M75" s="230">
        <f t="shared" si="69"/>
        <v>76.699099099099101</v>
      </c>
      <c r="N75" s="286">
        <f t="shared" si="70"/>
        <v>29.27927927927928</v>
      </c>
      <c r="O75" s="50">
        <f>IFERROR(VLOOKUP(TEXT($A75,"0000"),'R-M11'!$A$2:$AA$500,17,FALSE),"")</f>
        <v>130</v>
      </c>
      <c r="P75" s="286">
        <f t="shared" si="71"/>
        <v>49.324324324324323</v>
      </c>
      <c r="Q75" s="98">
        <f>IFERROR(SUM(VLOOKUP(TEXT($A75,"0000"),'R-M11'!$A$2:$AA$500,18,FALSE),VLOOKUP(TEXT($A75,"0000"),'R-M11'!$A$2:$AA$500,19,FALSE)),0)</f>
        <v>219</v>
      </c>
      <c r="R75" s="69">
        <f>IFERROR(VLOOKUP(TEXT($A75,"0000"),'R-M11'!$A$2:$AA$500,27,FALSE),0)</f>
        <v>444</v>
      </c>
      <c r="S75" s="121">
        <f t="shared" si="120"/>
        <v>30.749279279279278</v>
      </c>
      <c r="T75" s="70">
        <f t="shared" si="72"/>
        <v>136.52680000000001</v>
      </c>
      <c r="U75" s="121">
        <f t="shared" si="121"/>
        <v>49.954324324324325</v>
      </c>
      <c r="V75" s="70">
        <f t="shared" si="73"/>
        <v>221.7972</v>
      </c>
      <c r="W75" s="121">
        <f t="shared" si="74"/>
        <v>79</v>
      </c>
      <c r="X75" s="124">
        <f>IFERROR(VLOOKUP(W75,'Criteria Table'!$A$2:$I$102,2,FALSE),"")</f>
        <v>2.1</v>
      </c>
      <c r="Y75" s="121">
        <f t="shared" si="75"/>
        <v>80.703603603603597</v>
      </c>
      <c r="Z75" s="92">
        <f>IFERROR(IF(VLOOKUP(A75,'SG11'!$A$3:$AI$500,18,FALSE)="","NA",VLOOKUP(A75,'SG11'!$A$3:$AI$500,18,FALSE)),"")</f>
        <v>75</v>
      </c>
      <c r="AA75" s="75">
        <f>IFERROR(VLOOKUP(Z75,'Criteria Table'!$A$2:$I$102,6,FALSE),"NA")</f>
        <v>5</v>
      </c>
      <c r="AB75" s="95">
        <f t="shared" si="122"/>
        <v>80</v>
      </c>
      <c r="AC75" s="84">
        <f>IFERROR(IF(VLOOKUP(A75,'SG11'!$A$3:$AI$500,19,FALSE)="","NA",VLOOKUP(A75,'SG11'!$A$3:$AI$500,19,FALSE)),"")</f>
        <v>69</v>
      </c>
      <c r="AD75" s="75">
        <f>IFERROR(VLOOKUP(AC75,'Criteria Table'!$A$2:$I$102,6,FALSE),"NA")</f>
        <v>5</v>
      </c>
      <c r="AE75" s="95">
        <f t="shared" si="123"/>
        <v>74</v>
      </c>
      <c r="AF75" s="92">
        <f>IFERROR(IF(VLOOKUP(A75,'SG11'!$A$3:$AI$500,20,FALSE)="","NA",VLOOKUP(A75,'SG11'!$A$3:$AI$500,20,FALSE)),"")</f>
        <v>71</v>
      </c>
      <c r="AG75" s="75">
        <f>IFERROR(VLOOKUP(AF75,'Criteria Table'!$A$2:$I$102,6,FALSE),"NA")</f>
        <v>5</v>
      </c>
      <c r="AH75" s="95">
        <f t="shared" si="124"/>
        <v>76</v>
      </c>
      <c r="AI75" s="84">
        <f>IFERROR(IF(VLOOKUP(A75,'SG11'!$A$3:$AI$500,21,FALSE)="","NA",VLOOKUP(A75,'SG11'!$A$3:$AI$500,21,FALSE)),"")</f>
        <v>72</v>
      </c>
      <c r="AJ75" s="75">
        <f>IFERROR(VLOOKUP(AI75,'Criteria Table'!$A$2:$I$102,6,FALSE),"NA")</f>
        <v>5</v>
      </c>
      <c r="AK75" s="95">
        <f t="shared" si="125"/>
        <v>77</v>
      </c>
      <c r="AL75" s="99">
        <f>IFERROR(VLOOKUP(TEXT(A75,"0000"),'W11'!$A$1:$E$500,4,FALSE)/AP75*100,"")</f>
        <v>98.529411764705884</v>
      </c>
      <c r="AM75" s="97">
        <f>IFERROR(VLOOKUP(TEXT(A75,"0000"),'W11'!$A$1:$E$500,4,FALSE),"")</f>
        <v>134</v>
      </c>
      <c r="AN75" s="99">
        <f t="shared" si="76"/>
        <v>98.529411764705884</v>
      </c>
      <c r="AO75" s="97">
        <f t="shared" si="77"/>
        <v>134</v>
      </c>
      <c r="AP75" s="99">
        <f>IFERROR(VLOOKUP(TEXT(A75,"0000"),'W11'!$A$1:$E$500,5,FALSE),"")</f>
        <v>136</v>
      </c>
      <c r="AQ75" s="97">
        <f>IFERROR(VLOOKUP(ROUND(AL75,0),'Criteria Table'!$A$2:$I$102,4,FALSE),0)</f>
        <v>0</v>
      </c>
      <c r="AR75" s="128"/>
      <c r="AS75" s="95"/>
      <c r="AT75" s="95"/>
      <c r="AU75" s="100">
        <f>IFERROR(VLOOKUP(TEXT(A75,"0000"),'Sci11'!$A$3:$N$492,4,FALSE)/VLOOKUP(TEXT(A75,"0000"),'Sci11'!$A$3:$N$492,14,FALSE)*100,"")</f>
        <v>31.543624161073826</v>
      </c>
      <c r="AV75" s="101">
        <f>SUM(VLOOKUP(TEXT(A75,"0000"),'Sci11'!$A$3:$N$492,5,FALSE),VLOOKUP(TEXT(A75,"0000"),'Sci11'!$A$3:$N$492,6,FALSE))/VLOOKUP(TEXT(A75,"0000"),'Sci11'!$A$3:$N$492,14,FALSE)*100</f>
        <v>15.436241610738255</v>
      </c>
      <c r="AW75" s="100">
        <f t="shared" si="126"/>
        <v>35.253624161073823</v>
      </c>
      <c r="AX75" s="101">
        <f>IFERROR(AW75/100*VLOOKUP(TEXT(A75,"0000"),'Sci11'!$A$3:$N$492,14,FALSE),"")</f>
        <v>52.527899999999995</v>
      </c>
      <c r="AY75" s="100">
        <f t="shared" si="127"/>
        <v>17.026241610738257</v>
      </c>
      <c r="AZ75" s="101">
        <f>IFERROR(AY75/100*VLOOKUP(TEXT(A75,"0000"),'Sci11'!$A$3:$N$492,14,FALSE),"")</f>
        <v>25.369100000000003</v>
      </c>
      <c r="BA75" s="100">
        <f t="shared" si="78"/>
        <v>47</v>
      </c>
      <c r="BB75" s="101">
        <f>IFERROR(VLOOKUP(BA75,'Criteria Table'!$A$2:$I$102,2,FALSE),"")</f>
        <v>5.3000000000000007</v>
      </c>
      <c r="BC75" s="101">
        <f t="shared" si="79"/>
        <v>52.3</v>
      </c>
      <c r="BD75" s="82">
        <f>IFERROR(VLOOKUP(A75,ATTx11!$A$2:$N$500,4,FALSE),"")</f>
        <v>95.99</v>
      </c>
      <c r="BE75" s="95">
        <f t="shared" si="80"/>
        <v>0.5</v>
      </c>
      <c r="BF75" s="96">
        <f t="shared" si="81"/>
        <v>96.49</v>
      </c>
      <c r="BG75" s="70">
        <f>IFERROR(VLOOKUP(A75,ATTx11!$A$2:$N$500,11,FALSE),"")</f>
        <v>10</v>
      </c>
      <c r="BH75" s="95">
        <f t="shared" si="82"/>
        <v>9</v>
      </c>
      <c r="BI75" s="70">
        <f>IFERROR(VLOOKUP(A75,ATTx11!$A$2:$N$500,12,FALSE),"")</f>
        <v>12</v>
      </c>
      <c r="BJ75" s="97">
        <f t="shared" si="83"/>
        <v>10.8</v>
      </c>
      <c r="BK75" s="84">
        <f>IFERROR(VLOOKUP(A75,ATTx11!$A$2:$N$500,7,FALSE),"")</f>
        <v>9</v>
      </c>
      <c r="BL75" s="97">
        <f t="shared" si="84"/>
        <v>8.1</v>
      </c>
      <c r="BM75" s="84">
        <f>IFERROR(VLOOKUP(A75,ATTx11!$A$2:$N$500,8,FALSE),"")</f>
        <v>12</v>
      </c>
      <c r="BN75" s="95">
        <f t="shared" si="85"/>
        <v>10.8</v>
      </c>
      <c r="BO75" s="95"/>
      <c r="BP75" s="83">
        <f>IFERROR(VLOOKUP(TEXT($A75,"0000"),'AYP11'!$B$3379:$AU$3800,17,FALSE),"")</f>
        <v>89</v>
      </c>
      <c r="BQ75" s="75">
        <f>IFERROR(VLOOKUP(BP75,'Criteria Table'!$A$2:$I$102,2,FALSE),0)</f>
        <v>0</v>
      </c>
      <c r="BR75" s="95">
        <f t="shared" si="86"/>
        <v>89</v>
      </c>
      <c r="BS75" s="83">
        <f>IFERROR(VLOOKUP(TEXT($A75,"0000"),'AYP11'!$B$847:$AU$1268,17,FALSE),"")</f>
        <v>60</v>
      </c>
      <c r="BT75" s="75">
        <f>IFERROR(VLOOKUP(BS75,'Criteria Table'!$A$2:$I$102,2,FALSE),0)</f>
        <v>4</v>
      </c>
      <c r="BU75" s="95">
        <f t="shared" si="87"/>
        <v>64</v>
      </c>
      <c r="BV75" s="83">
        <f>IFERROR(VLOOKUP(TEXT($A75,"0000"),'AYP11'!$B$2113:$AU$2534,17,FALSE),"")</f>
        <v>77</v>
      </c>
      <c r="BW75" s="75">
        <f>IFERROR(VLOOKUP(BV75,'Criteria Table'!$A$2:$I$102,2,FALSE),0)</f>
        <v>2.3000000000000003</v>
      </c>
      <c r="BX75" s="95">
        <f t="shared" si="88"/>
        <v>79</v>
      </c>
      <c r="BY75" s="83">
        <f>IFERROR(VLOOKUP(TEXT($A75,"0000"),'AYP11'!$B$425:$AU$846,17,FALSE),"")</f>
        <v>0</v>
      </c>
      <c r="BZ75" s="75">
        <f>IFERROR(VLOOKUP(BY75,'Criteria Table'!$A$2:$I$102,2,FALSE),0)</f>
        <v>10</v>
      </c>
      <c r="CA75" s="95">
        <f t="shared" si="89"/>
        <v>10</v>
      </c>
      <c r="CB75" s="83">
        <f>IFERROR(VLOOKUP(TEXT($A75,"0000"),'AYP11'!$B$3:$AU$424,17,FALSE),"")</f>
        <v>0</v>
      </c>
      <c r="CC75" s="95">
        <f>IFERROR(VLOOKUP(CB75,'Criteria Table'!$A$2:$I$102,2,FALSE),0)</f>
        <v>10</v>
      </c>
      <c r="CD75" s="95">
        <f t="shared" si="90"/>
        <v>10</v>
      </c>
      <c r="CE75" s="83">
        <f>IFERROR(VLOOKUP(TEXT($A75,"0000"),'AYP11'!$B$1269:$AU$1690,17,FALSE),"")</f>
        <v>69</v>
      </c>
      <c r="CF75" s="95">
        <f>IFERROR(VLOOKUP(CE75,'Criteria Table'!$A$2:$I$102,2,FALSE),0)</f>
        <v>3.1</v>
      </c>
      <c r="CG75" s="95">
        <f t="shared" si="91"/>
        <v>72</v>
      </c>
      <c r="CH75" s="83">
        <f>IFERROR(VLOOKUP(TEXT($A75,"0000"),'AYP11'!$B$1691:$AU$2112,17,FALSE),"")</f>
        <v>63</v>
      </c>
      <c r="CI75" s="95">
        <f>IFERROR(VLOOKUP(CH75,'Criteria Table'!$A$2:$I$102,2,FALSE),0)</f>
        <v>3.7</v>
      </c>
      <c r="CJ75" s="95">
        <f t="shared" si="92"/>
        <v>67</v>
      </c>
      <c r="CK75" s="83">
        <f>IFERROR(VLOOKUP(TEXT($A75,"0000"),'AYP11'!$B$2535:$AU$2956,17,FALSE),"")</f>
        <v>44</v>
      </c>
      <c r="CL75" s="95">
        <f>IFERROR(VLOOKUP(CK75,'Criteria Table'!$A$2:$I$102,2,FALSE),0)</f>
        <v>5.6000000000000005</v>
      </c>
      <c r="CM75" s="95">
        <f t="shared" si="93"/>
        <v>50</v>
      </c>
      <c r="CN75" s="76">
        <f>IFERROR(VLOOKUP(TEXT($A75,"0000"),'AYP11'!$B$3379:$AU$3800,23,FALSE),"")</f>
        <v>92</v>
      </c>
      <c r="CO75" s="95">
        <f>IFERROR(VLOOKUP(CN75,'Criteria Table'!$A$2:$I$102,2,FALSE),0)</f>
        <v>0</v>
      </c>
      <c r="CP75" s="95">
        <f t="shared" si="94"/>
        <v>92</v>
      </c>
      <c r="CQ75" s="76">
        <f>IFERROR(VLOOKUP(TEXT($A75,"0000"),'AYP11'!$B$847:$AU$1268,23,FALSE),"")</f>
        <v>71</v>
      </c>
      <c r="CR75" s="95">
        <f>IFERROR(VLOOKUP(CQ75,'Criteria Table'!$A$2:$I$102,2,FALSE),0)</f>
        <v>2.9000000000000004</v>
      </c>
      <c r="CS75" s="95">
        <f t="shared" si="95"/>
        <v>74</v>
      </c>
      <c r="CT75" s="76">
        <f>IFERROR(VLOOKUP(TEXT($A75,"0000"),'AYP11'!$B$2113:$AU$2534,23,FALSE),"")</f>
        <v>78</v>
      </c>
      <c r="CU75" s="95">
        <f>IFERROR(VLOOKUP(CT75,'Criteria Table'!$A$2:$I$102,2,FALSE),0)</f>
        <v>2.2000000000000002</v>
      </c>
      <c r="CV75" s="95">
        <f t="shared" si="96"/>
        <v>80</v>
      </c>
      <c r="CW75" s="76">
        <f>IFERROR(VLOOKUP(TEXT($A75,"0000"),'AYP11'!$B$425:$AU$846,23,FALSE),"")</f>
        <v>0</v>
      </c>
      <c r="CX75" s="95">
        <f>IFERROR(VLOOKUP(CW75,'Criteria Table'!$A$2:$I$102,2,FALSE),0)</f>
        <v>10</v>
      </c>
      <c r="CY75" s="95">
        <f t="shared" si="97"/>
        <v>10</v>
      </c>
      <c r="CZ75" s="76">
        <f>IFERROR(VLOOKUP(TEXT($A75,"0000"),'AYP11'!$B$3:$AU$424,23,FALSE),"")</f>
        <v>0</v>
      </c>
      <c r="DA75" s="95">
        <f>IFERROR(VLOOKUP(CZ75,'Criteria Table'!$A$2:$I$102,2,FALSE),0)</f>
        <v>10</v>
      </c>
      <c r="DB75" s="95">
        <f t="shared" si="98"/>
        <v>10</v>
      </c>
      <c r="DC75" s="76">
        <f>IFERROR(VLOOKUP(TEXT($A75,"0000"),'AYP11'!$B$1269:$AU$1690,23,FALSE),"")</f>
        <v>75</v>
      </c>
      <c r="DD75" s="95">
        <f>IFERROR(VLOOKUP(DC75,'Criteria Table'!$A$2:$I$102,2,FALSE),0)</f>
        <v>2.5</v>
      </c>
      <c r="DE75" s="95">
        <f t="shared" si="99"/>
        <v>78</v>
      </c>
      <c r="DF75" s="76">
        <f>IFERROR(VLOOKUP(TEXT($A75,"0000"),'AYP11'!$B$1691:$AU$2112,23,FALSE),"")</f>
        <v>76</v>
      </c>
      <c r="DG75" s="95">
        <f>IFERROR(VLOOKUP(DF75,'Criteria Table'!$A$2:$I$102,2,FALSE),0)</f>
        <v>2.4000000000000004</v>
      </c>
      <c r="DH75" s="95">
        <f t="shared" si="100"/>
        <v>78</v>
      </c>
      <c r="DI75" s="76">
        <f>IFERROR(VLOOKUP(TEXT($A75,"0000"),'AYP11'!$B$2535:$AU$2956,23,FALSE),"")</f>
        <v>50</v>
      </c>
      <c r="DJ75" s="95">
        <f>IFERROR(VLOOKUP(DI75,'Criteria Table'!$A$2:$I$102,2,FALSE),0)</f>
        <v>5</v>
      </c>
      <c r="DK75" s="95">
        <f t="shared" si="101"/>
        <v>55</v>
      </c>
      <c r="DL75" s="91">
        <f>IFERROR(VLOOKUP(TEXT($A75,"0000"),'AYP11'!$B$3379:$AU$3800,11,FALSE),"")</f>
        <v>0</v>
      </c>
      <c r="DM75" s="95">
        <f t="shared" si="102"/>
        <v>1</v>
      </c>
      <c r="DN75" s="95" t="str">
        <f t="shared" si="103"/>
        <v/>
      </c>
      <c r="DO75" s="91">
        <f>IFERROR(VLOOKUP(TEXT($A75,"0000"),'AYP11'!$B$847:$AU$1268,11,FALSE),"")</f>
        <v>0</v>
      </c>
      <c r="DP75" s="95">
        <f t="shared" si="104"/>
        <v>1</v>
      </c>
      <c r="DQ75" s="95" t="str">
        <f t="shared" si="105"/>
        <v/>
      </c>
      <c r="DR75" s="91">
        <f>IFERROR(VLOOKUP(TEXT($A75,"0000"),'AYP11'!$B$2113:$AU$2534,11,FALSE),"")</f>
        <v>0</v>
      </c>
      <c r="DS75" s="95">
        <f t="shared" si="106"/>
        <v>1</v>
      </c>
      <c r="DT75" s="95" t="str">
        <f t="shared" si="107"/>
        <v/>
      </c>
      <c r="DU75" s="91">
        <f>IFERROR(VLOOKUP(TEXT($A75,"0000"),'AYP11'!$B$425:$AU$846,11,FALSE),"")</f>
        <v>0</v>
      </c>
      <c r="DV75" s="95">
        <f t="shared" si="108"/>
        <v>1</v>
      </c>
      <c r="DW75" s="95" t="str">
        <f t="shared" si="109"/>
        <v/>
      </c>
      <c r="DX75" s="91">
        <f>IFERROR(VLOOKUP(TEXT($A75,"0000"),'AYP11'!$B$3:$AU$424,11,FALSE),"")</f>
        <v>0</v>
      </c>
      <c r="DY75" s="95">
        <f t="shared" si="110"/>
        <v>1</v>
      </c>
      <c r="DZ75" s="95" t="str">
        <f t="shared" si="111"/>
        <v/>
      </c>
      <c r="EA75" s="91">
        <f>IFERROR(VLOOKUP(TEXT($A75,"0000"),'AYP11'!$B$1269:$AU$1690,11,FALSE),"")</f>
        <v>0</v>
      </c>
      <c r="EB75" s="95">
        <f t="shared" si="112"/>
        <v>1</v>
      </c>
      <c r="EC75" s="95" t="str">
        <f t="shared" si="113"/>
        <v/>
      </c>
      <c r="ED75" s="91">
        <f>IFERROR(VLOOKUP(TEXT($A75,"0000"),'AYP11'!$B$1691:$AU$2112,11,FALSE),"")</f>
        <v>0</v>
      </c>
      <c r="EE75" s="95">
        <f t="shared" si="114"/>
        <v>1</v>
      </c>
      <c r="EF75" s="95" t="str">
        <f t="shared" si="115"/>
        <v/>
      </c>
      <c r="EG75" s="91">
        <f>IFERROR(VLOOKUP(TEXT($A75,"0000"),'AYP11'!$B$2535:$AU$2956,11,FALSE),"")</f>
        <v>0</v>
      </c>
      <c r="EH75" s="95">
        <f t="shared" si="116"/>
        <v>1</v>
      </c>
      <c r="EI75" s="95" t="str">
        <f t="shared" si="117"/>
        <v/>
      </c>
    </row>
    <row r="76" spans="1:147" x14ac:dyDescent="0.25">
      <c r="A76" s="248">
        <v>1281</v>
      </c>
      <c r="B76" s="291">
        <f t="shared" si="64"/>
        <v>30.635838150289018</v>
      </c>
      <c r="C76" s="50">
        <f>IFERROR(VLOOKUP(TEXT($A76,"0000"),'R-M11'!$A$2:$AA$500,4,FALSE),0)</f>
        <v>53</v>
      </c>
      <c r="D76" s="291">
        <f t="shared" si="65"/>
        <v>51.445086705202314</v>
      </c>
      <c r="E76" s="98">
        <f>IFERROR(SUM(VLOOKUP(TEXT($A76,"0000"),'R-M11'!$A$2:$AA$500,5,FALSE),VLOOKUP(TEXT($A76,"0000"),'R-M11'!$A$2:$AA$500,6,FALSE)),0)</f>
        <v>89</v>
      </c>
      <c r="F76" s="58">
        <f>IFERROR(VLOOKUP(TEXT($A76,"0000"),'R-M11'!$A$2:$AA$500,14,FALSE),0)</f>
        <v>173</v>
      </c>
      <c r="G76" s="230">
        <f t="shared" si="118"/>
        <v>31.89583815028902</v>
      </c>
      <c r="H76" s="97">
        <f t="shared" si="66"/>
        <v>55.1798</v>
      </c>
      <c r="I76" s="230">
        <f t="shared" si="119"/>
        <v>51.985086705202313</v>
      </c>
      <c r="J76" s="97">
        <f t="shared" si="67"/>
        <v>89.93419999999999</v>
      </c>
      <c r="K76" s="230">
        <f t="shared" si="68"/>
        <v>82</v>
      </c>
      <c r="L76" s="121">
        <f>IFERROR(VLOOKUP(K76,'Criteria Table'!$A$2:$I$102,2,FALSE),"")</f>
        <v>1.8</v>
      </c>
      <c r="M76" s="230">
        <f t="shared" si="69"/>
        <v>83.88092485549133</v>
      </c>
      <c r="N76" s="286">
        <f t="shared" si="70"/>
        <v>29.239766081871345</v>
      </c>
      <c r="O76" s="50">
        <f>IFERROR(VLOOKUP(TEXT($A76,"0000"),'R-M11'!$A$2:$AA$500,17,FALSE),"")</f>
        <v>50</v>
      </c>
      <c r="P76" s="286">
        <f t="shared" si="71"/>
        <v>56.140350877192979</v>
      </c>
      <c r="Q76" s="98">
        <f>IFERROR(SUM(VLOOKUP(TEXT($A76,"0000"),'R-M11'!$A$2:$AA$500,18,FALSE),VLOOKUP(TEXT($A76,"0000"),'R-M11'!$A$2:$AA$500,19,FALSE)),0)</f>
        <v>96</v>
      </c>
      <c r="R76" s="69">
        <f>IFERROR(VLOOKUP(TEXT($A76,"0000"),'R-M11'!$A$2:$AA$500,27,FALSE),0)</f>
        <v>171</v>
      </c>
      <c r="S76" s="121">
        <f t="shared" si="120"/>
        <v>30.289766081871345</v>
      </c>
      <c r="T76" s="70">
        <f t="shared" si="72"/>
        <v>51.795499999999997</v>
      </c>
      <c r="U76" s="121">
        <f t="shared" si="121"/>
        <v>56.590350877192982</v>
      </c>
      <c r="V76" s="70">
        <f t="shared" si="73"/>
        <v>96.769500000000008</v>
      </c>
      <c r="W76" s="121">
        <f t="shared" si="74"/>
        <v>85</v>
      </c>
      <c r="X76" s="124">
        <f>IFERROR(VLOOKUP(W76,'Criteria Table'!$A$2:$I$102,2,FALSE),"")</f>
        <v>1.5</v>
      </c>
      <c r="Y76" s="121">
        <f t="shared" si="75"/>
        <v>86.880116959064324</v>
      </c>
      <c r="Z76" s="92">
        <f>IFERROR(IF(VLOOKUP(A76,'SG11'!$A$3:$AI$500,18,FALSE)="","NA",VLOOKUP(A76,'SG11'!$A$3:$AI$500,18,FALSE)),"")</f>
        <v>64</v>
      </c>
      <c r="AA76" s="75">
        <f>IFERROR(VLOOKUP(Z76,'Criteria Table'!$A$2:$I$102,6,FALSE),"NA")</f>
        <v>5</v>
      </c>
      <c r="AB76" s="95">
        <f t="shared" si="122"/>
        <v>69</v>
      </c>
      <c r="AC76" s="84">
        <f>IFERROR(IF(VLOOKUP(A76,'SG11'!$A$3:$AI$500,19,FALSE)="","NA",VLOOKUP(A76,'SG11'!$A$3:$AI$500,19,FALSE)),"")</f>
        <v>52</v>
      </c>
      <c r="AD76" s="75">
        <f>IFERROR(VLOOKUP(AC76,'Criteria Table'!$A$2:$I$102,6,FALSE),"NA")</f>
        <v>10</v>
      </c>
      <c r="AE76" s="95">
        <f t="shared" si="123"/>
        <v>62</v>
      </c>
      <c r="AF76" s="92">
        <f>IFERROR(IF(VLOOKUP(A76,'SG11'!$A$3:$AI$500,20,FALSE)="","NA",VLOOKUP(A76,'SG11'!$A$3:$AI$500,20,FALSE)),"")</f>
        <v>57</v>
      </c>
      <c r="AG76" s="75">
        <f>IFERROR(VLOOKUP(AF76,'Criteria Table'!$A$2:$I$102,6,FALSE),"NA")</f>
        <v>10</v>
      </c>
      <c r="AH76" s="95">
        <f t="shared" si="124"/>
        <v>67</v>
      </c>
      <c r="AI76" s="84">
        <f>IFERROR(IF(VLOOKUP(A76,'SG11'!$A$3:$AI$500,21,FALSE)="","NA",VLOOKUP(A76,'SG11'!$A$3:$AI$500,21,FALSE)),"")</f>
        <v>67</v>
      </c>
      <c r="AJ76" s="75">
        <f>IFERROR(VLOOKUP(AI76,'Criteria Table'!$A$2:$I$102,6,FALSE),"NA")</f>
        <v>5</v>
      </c>
      <c r="AK76" s="95">
        <f t="shared" si="125"/>
        <v>72</v>
      </c>
      <c r="AL76" s="99">
        <f>IFERROR(VLOOKUP(TEXT(A76,"0000"),'W11'!$A$1:$E$500,4,FALSE)/AP76*100,"")</f>
        <v>100</v>
      </c>
      <c r="AM76" s="97">
        <f>IFERROR(VLOOKUP(TEXT(A76,"0000"),'W11'!$A$1:$E$500,4,FALSE),"")</f>
        <v>52</v>
      </c>
      <c r="AN76" s="99">
        <f t="shared" si="76"/>
        <v>100</v>
      </c>
      <c r="AO76" s="97">
        <f t="shared" si="77"/>
        <v>52</v>
      </c>
      <c r="AP76" s="99">
        <f>IFERROR(VLOOKUP(TEXT(A76,"0000"),'W11'!$A$1:$E$500,5,FALSE),"")</f>
        <v>52</v>
      </c>
      <c r="AQ76" s="97">
        <f>IFERROR(VLOOKUP(ROUND(AL76,0),'Criteria Table'!$A$2:$I$102,4,FALSE),0)</f>
        <v>0</v>
      </c>
      <c r="AR76" s="128"/>
      <c r="AS76" s="95"/>
      <c r="AT76" s="95"/>
      <c r="AU76" s="100">
        <f>IFERROR(VLOOKUP(TEXT(A76,"0000"),'Sci11'!$A$3:$N$492,4,FALSE)/VLOOKUP(TEXT(A76,"0000"),'Sci11'!$A$3:$N$492,14,FALSE)*100,"")</f>
        <v>49.019607843137251</v>
      </c>
      <c r="AV76" s="101">
        <f>SUM(VLOOKUP(TEXT(A76,"0000"),'Sci11'!$A$3:$N$492,5,FALSE),VLOOKUP(TEXT(A76,"0000"),'Sci11'!$A$3:$N$492,6,FALSE))/VLOOKUP(TEXT(A76,"0000"),'Sci11'!$A$3:$N$492,14,FALSE)*100</f>
        <v>27.450980392156865</v>
      </c>
      <c r="AW76" s="100">
        <f t="shared" si="126"/>
        <v>50.699607843137251</v>
      </c>
      <c r="AX76" s="101">
        <f>IFERROR(AW76/100*VLOOKUP(TEXT(A76,"0000"),'Sci11'!$A$3:$N$492,14,FALSE),"")</f>
        <v>25.8568</v>
      </c>
      <c r="AY76" s="100">
        <f t="shared" si="127"/>
        <v>28.170980392156864</v>
      </c>
      <c r="AZ76" s="101">
        <f>IFERROR(AY76/100*VLOOKUP(TEXT(A76,"0000"),'Sci11'!$A$3:$N$492,14,FALSE),"")</f>
        <v>14.3672</v>
      </c>
      <c r="BA76" s="100">
        <f t="shared" si="78"/>
        <v>76</v>
      </c>
      <c r="BB76" s="101">
        <f>IFERROR(VLOOKUP(BA76,'Criteria Table'!$A$2:$I$102,2,FALSE),"")</f>
        <v>2.4000000000000004</v>
      </c>
      <c r="BC76" s="101">
        <f t="shared" si="79"/>
        <v>78.400000000000006</v>
      </c>
      <c r="BD76" s="82">
        <f>IFERROR(VLOOKUP(A76,ATTx11!$A$2:$N$500,4,FALSE),"")</f>
        <v>96.26</v>
      </c>
      <c r="BE76" s="95">
        <f t="shared" si="80"/>
        <v>0.5</v>
      </c>
      <c r="BF76" s="96">
        <f t="shared" si="81"/>
        <v>96.76</v>
      </c>
      <c r="BG76" s="70">
        <f>IFERROR(VLOOKUP(A76,ATTx11!$A$2:$N$500,11,FALSE),"")</f>
        <v>0</v>
      </c>
      <c r="BH76" s="95">
        <f t="shared" si="82"/>
        <v>0</v>
      </c>
      <c r="BI76" s="70">
        <f>IFERROR(VLOOKUP(A76,ATTx11!$A$2:$N$500,12,FALSE),"")</f>
        <v>2</v>
      </c>
      <c r="BJ76" s="97">
        <f t="shared" si="83"/>
        <v>1.8</v>
      </c>
      <c r="BK76" s="84">
        <f>IFERROR(VLOOKUP(A76,ATTx11!$A$2:$N$500,7,FALSE),"")</f>
        <v>0</v>
      </c>
      <c r="BL76" s="97">
        <f t="shared" si="84"/>
        <v>0</v>
      </c>
      <c r="BM76" s="84">
        <f>IFERROR(VLOOKUP(A76,ATTx11!$A$2:$N$500,8,FALSE),"")</f>
        <v>2</v>
      </c>
      <c r="BN76" s="95">
        <f t="shared" si="85"/>
        <v>1.8</v>
      </c>
      <c r="BO76" s="95"/>
      <c r="BP76" s="83">
        <f>IFERROR(VLOOKUP(TEXT($A76,"0000"),'AYP11'!$B$3379:$AU$3800,17,FALSE),"")</f>
        <v>0</v>
      </c>
      <c r="BQ76" s="75">
        <f>IFERROR(VLOOKUP(BP76,'Criteria Table'!$A$2:$I$102,2,FALSE),0)</f>
        <v>10</v>
      </c>
      <c r="BR76" s="95">
        <f t="shared" si="86"/>
        <v>10</v>
      </c>
      <c r="BS76" s="83">
        <f>IFERROR(VLOOKUP(TEXT($A76,"0000"),'AYP11'!$B$847:$AU$1268,17,FALSE),"")</f>
        <v>0</v>
      </c>
      <c r="BT76" s="75">
        <f>IFERROR(VLOOKUP(BS76,'Criteria Table'!$A$2:$I$102,2,FALSE),0)</f>
        <v>10</v>
      </c>
      <c r="BU76" s="95">
        <f t="shared" si="87"/>
        <v>10</v>
      </c>
      <c r="BV76" s="83">
        <f>IFERROR(VLOOKUP(TEXT($A76,"0000"),'AYP11'!$B$2113:$AU$2534,17,FALSE),"")</f>
        <v>83</v>
      </c>
      <c r="BW76" s="75">
        <f>IFERROR(VLOOKUP(BV76,'Criteria Table'!$A$2:$I$102,2,FALSE),0)</f>
        <v>1.7000000000000002</v>
      </c>
      <c r="BX76" s="95">
        <f t="shared" si="88"/>
        <v>85</v>
      </c>
      <c r="BY76" s="83">
        <f>IFERROR(VLOOKUP(TEXT($A76,"0000"),'AYP11'!$B$425:$AU$846,17,FALSE),"")</f>
        <v>0</v>
      </c>
      <c r="BZ76" s="75">
        <f>IFERROR(VLOOKUP(BY76,'Criteria Table'!$A$2:$I$102,2,FALSE),0)</f>
        <v>10</v>
      </c>
      <c r="CA76" s="95">
        <f t="shared" si="89"/>
        <v>10</v>
      </c>
      <c r="CB76" s="83">
        <f>IFERROR(VLOOKUP(TEXT($A76,"0000"),'AYP11'!$B$3:$AU$424,17,FALSE),"")</f>
        <v>0</v>
      </c>
      <c r="CC76" s="95">
        <f>IFERROR(VLOOKUP(CB76,'Criteria Table'!$A$2:$I$102,2,FALSE),0)</f>
        <v>10</v>
      </c>
      <c r="CD76" s="95">
        <f t="shared" si="90"/>
        <v>10</v>
      </c>
      <c r="CE76" s="83">
        <f>IFERROR(VLOOKUP(TEXT($A76,"0000"),'AYP11'!$B$1269:$AU$1690,17,FALSE),"")</f>
        <v>81</v>
      </c>
      <c r="CF76" s="95">
        <f>IFERROR(VLOOKUP(CE76,'Criteria Table'!$A$2:$I$102,2,FALSE),0)</f>
        <v>1.9000000000000001</v>
      </c>
      <c r="CG76" s="95">
        <f t="shared" si="91"/>
        <v>83</v>
      </c>
      <c r="CH76" s="83">
        <f>IFERROR(VLOOKUP(TEXT($A76,"0000"),'AYP11'!$B$1691:$AU$2112,17,FALSE),"")</f>
        <v>63</v>
      </c>
      <c r="CI76" s="95">
        <f>IFERROR(VLOOKUP(CH76,'Criteria Table'!$A$2:$I$102,2,FALSE),0)</f>
        <v>3.7</v>
      </c>
      <c r="CJ76" s="95">
        <f t="shared" si="92"/>
        <v>67</v>
      </c>
      <c r="CK76" s="83">
        <f>IFERROR(VLOOKUP(TEXT($A76,"0000"),'AYP11'!$B$2535:$AU$2956,17,FALSE),"")</f>
        <v>0</v>
      </c>
      <c r="CL76" s="95">
        <f>IFERROR(VLOOKUP(CK76,'Criteria Table'!$A$2:$I$102,2,FALSE),0)</f>
        <v>10</v>
      </c>
      <c r="CM76" s="95">
        <f t="shared" si="93"/>
        <v>10</v>
      </c>
      <c r="CN76" s="76">
        <f>IFERROR(VLOOKUP(TEXT($A76,"0000"),'AYP11'!$B$3379:$AU$3800,23,FALSE),"")</f>
        <v>0</v>
      </c>
      <c r="CO76" s="95">
        <f>IFERROR(VLOOKUP(CN76,'Criteria Table'!$A$2:$I$102,2,FALSE),0)</f>
        <v>10</v>
      </c>
      <c r="CP76" s="95">
        <f t="shared" si="94"/>
        <v>10</v>
      </c>
      <c r="CQ76" s="76">
        <f>IFERROR(VLOOKUP(TEXT($A76,"0000"),'AYP11'!$B$847:$AU$1268,23,FALSE),"")</f>
        <v>0</v>
      </c>
      <c r="CR76" s="95">
        <f>IFERROR(VLOOKUP(CQ76,'Criteria Table'!$A$2:$I$102,2,FALSE),0)</f>
        <v>10</v>
      </c>
      <c r="CS76" s="95">
        <f t="shared" si="95"/>
        <v>10</v>
      </c>
      <c r="CT76" s="76">
        <f>IFERROR(VLOOKUP(TEXT($A76,"0000"),'AYP11'!$B$2113:$AU$2534,23,FALSE),"")</f>
        <v>84</v>
      </c>
      <c r="CU76" s="95">
        <f>IFERROR(VLOOKUP(CT76,'Criteria Table'!$A$2:$I$102,2,FALSE),0)</f>
        <v>1.6</v>
      </c>
      <c r="CV76" s="95">
        <f t="shared" si="96"/>
        <v>86</v>
      </c>
      <c r="CW76" s="76">
        <f>IFERROR(VLOOKUP(TEXT($A76,"0000"),'AYP11'!$B$425:$AU$846,23,FALSE),"")</f>
        <v>0</v>
      </c>
      <c r="CX76" s="95">
        <f>IFERROR(VLOOKUP(CW76,'Criteria Table'!$A$2:$I$102,2,FALSE),0)</f>
        <v>10</v>
      </c>
      <c r="CY76" s="95">
        <f t="shared" si="97"/>
        <v>10</v>
      </c>
      <c r="CZ76" s="76">
        <f>IFERROR(VLOOKUP(TEXT($A76,"0000"),'AYP11'!$B$3:$AU$424,23,FALSE),"")</f>
        <v>0</v>
      </c>
      <c r="DA76" s="95">
        <f>IFERROR(VLOOKUP(CZ76,'Criteria Table'!$A$2:$I$102,2,FALSE),0)</f>
        <v>10</v>
      </c>
      <c r="DB76" s="95">
        <f t="shared" si="98"/>
        <v>10</v>
      </c>
      <c r="DC76" s="76">
        <f>IFERROR(VLOOKUP(TEXT($A76,"0000"),'AYP11'!$B$1269:$AU$1690,23,FALSE),"")</f>
        <v>82</v>
      </c>
      <c r="DD76" s="95">
        <f>IFERROR(VLOOKUP(DC76,'Criteria Table'!$A$2:$I$102,2,FALSE),0)</f>
        <v>1.8</v>
      </c>
      <c r="DE76" s="95">
        <f t="shared" si="99"/>
        <v>84</v>
      </c>
      <c r="DF76" s="76">
        <f>IFERROR(VLOOKUP(TEXT($A76,"0000"),'AYP11'!$B$1691:$AU$2112,23,FALSE),"")</f>
        <v>73</v>
      </c>
      <c r="DG76" s="95">
        <f>IFERROR(VLOOKUP(DF76,'Criteria Table'!$A$2:$I$102,2,FALSE),0)</f>
        <v>2.7</v>
      </c>
      <c r="DH76" s="95">
        <f t="shared" si="100"/>
        <v>76</v>
      </c>
      <c r="DI76" s="76">
        <f>IFERROR(VLOOKUP(TEXT($A76,"0000"),'AYP11'!$B$2535:$AU$2956,23,FALSE),"")</f>
        <v>0</v>
      </c>
      <c r="DJ76" s="95">
        <f>IFERROR(VLOOKUP(DI76,'Criteria Table'!$A$2:$I$102,2,FALSE),0)</f>
        <v>10</v>
      </c>
      <c r="DK76" s="95">
        <f t="shared" si="101"/>
        <v>10</v>
      </c>
      <c r="DL76" s="91">
        <f>IFERROR(VLOOKUP(TEXT($A76,"0000"),'AYP11'!$B$3379:$AU$3800,11,FALSE),"")</f>
        <v>0</v>
      </c>
      <c r="DM76" s="95">
        <f t="shared" si="102"/>
        <v>1</v>
      </c>
      <c r="DN76" s="95" t="str">
        <f t="shared" si="103"/>
        <v/>
      </c>
      <c r="DO76" s="91">
        <f>IFERROR(VLOOKUP(TEXT($A76,"0000"),'AYP11'!$B$847:$AU$1268,11,FALSE),"")</f>
        <v>0</v>
      </c>
      <c r="DP76" s="95">
        <f t="shared" si="104"/>
        <v>1</v>
      </c>
      <c r="DQ76" s="95" t="str">
        <f t="shared" si="105"/>
        <v/>
      </c>
      <c r="DR76" s="91">
        <f>IFERROR(VLOOKUP(TEXT($A76,"0000"),'AYP11'!$B$2113:$AU$2534,11,FALSE),"")</f>
        <v>0</v>
      </c>
      <c r="DS76" s="95">
        <f t="shared" si="106"/>
        <v>1</v>
      </c>
      <c r="DT76" s="95" t="str">
        <f t="shared" si="107"/>
        <v/>
      </c>
      <c r="DU76" s="91">
        <f>IFERROR(VLOOKUP(TEXT($A76,"0000"),'AYP11'!$B$425:$AU$846,11,FALSE),"")</f>
        <v>0</v>
      </c>
      <c r="DV76" s="95">
        <f t="shared" si="108"/>
        <v>1</v>
      </c>
      <c r="DW76" s="95" t="str">
        <f t="shared" si="109"/>
        <v/>
      </c>
      <c r="DX76" s="91">
        <f>IFERROR(VLOOKUP(TEXT($A76,"0000"),'AYP11'!$B$3:$AU$424,11,FALSE),"")</f>
        <v>0</v>
      </c>
      <c r="DY76" s="95">
        <f t="shared" si="110"/>
        <v>1</v>
      </c>
      <c r="DZ76" s="95" t="str">
        <f t="shared" si="111"/>
        <v/>
      </c>
      <c r="EA76" s="91">
        <f>IFERROR(VLOOKUP(TEXT($A76,"0000"),'AYP11'!$B$1269:$AU$1690,11,FALSE),"")</f>
        <v>0</v>
      </c>
      <c r="EB76" s="95">
        <f t="shared" si="112"/>
        <v>1</v>
      </c>
      <c r="EC76" s="95" t="str">
        <f t="shared" si="113"/>
        <v/>
      </c>
      <c r="ED76" s="91">
        <f>IFERROR(VLOOKUP(TEXT($A76,"0000"),'AYP11'!$B$1691:$AU$2112,11,FALSE),"")</f>
        <v>0</v>
      </c>
      <c r="EE76" s="95">
        <f t="shared" si="114"/>
        <v>1</v>
      </c>
      <c r="EF76" s="95" t="str">
        <f t="shared" si="115"/>
        <v/>
      </c>
      <c r="EG76" s="91">
        <f>IFERROR(VLOOKUP(TEXT($A76,"0000"),'AYP11'!$B$2535:$AU$2956,11,FALSE),"")</f>
        <v>0</v>
      </c>
      <c r="EH76" s="95">
        <f t="shared" si="116"/>
        <v>1</v>
      </c>
      <c r="EI76" s="95" t="str">
        <f t="shared" si="117"/>
        <v/>
      </c>
      <c r="EP76" s="34">
        <v>76</v>
      </c>
      <c r="EQ76" s="102" t="s">
        <v>1325</v>
      </c>
    </row>
    <row r="77" spans="1:147" x14ac:dyDescent="0.25">
      <c r="A77" s="248">
        <v>1331</v>
      </c>
      <c r="B77" s="291">
        <f t="shared" si="64"/>
        <v>32.547169811320757</v>
      </c>
      <c r="C77" s="50">
        <f>IFERROR(VLOOKUP(TEXT($A77,"0000"),'R-M11'!$A$2:$AA$500,4,FALSE),0)</f>
        <v>345</v>
      </c>
      <c r="D77" s="291">
        <f t="shared" si="65"/>
        <v>47.264150943396224</v>
      </c>
      <c r="E77" s="98">
        <f>IFERROR(SUM(VLOOKUP(TEXT($A77,"0000"),'R-M11'!$A$2:$AA$500,5,FALSE),VLOOKUP(TEXT($A77,"0000"),'R-M11'!$A$2:$AA$500,6,FALSE)),0)</f>
        <v>501</v>
      </c>
      <c r="F77" s="58">
        <f>IFERROR(VLOOKUP(TEXT($A77,"0000"),'R-M11'!$A$2:$AA$500,14,FALSE),0)</f>
        <v>1060</v>
      </c>
      <c r="G77" s="230">
        <f t="shared" si="118"/>
        <v>33.947169811320755</v>
      </c>
      <c r="H77" s="97">
        <f t="shared" si="66"/>
        <v>359.84</v>
      </c>
      <c r="I77" s="230">
        <f t="shared" si="119"/>
        <v>47.864150943396226</v>
      </c>
      <c r="J77" s="97">
        <f t="shared" si="67"/>
        <v>507.36</v>
      </c>
      <c r="K77" s="230">
        <f t="shared" si="68"/>
        <v>80</v>
      </c>
      <c r="L77" s="121">
        <f>IFERROR(VLOOKUP(K77,'Criteria Table'!$A$2:$I$102,2,FALSE),"")</f>
        <v>2</v>
      </c>
      <c r="M77" s="230">
        <f t="shared" si="69"/>
        <v>81.811320754716974</v>
      </c>
      <c r="N77" s="286">
        <f t="shared" si="70"/>
        <v>30.696798493408661</v>
      </c>
      <c r="O77" s="50">
        <f>IFERROR(VLOOKUP(TEXT($A77,"0000"),'R-M11'!$A$2:$AA$500,17,FALSE),"")</f>
        <v>326</v>
      </c>
      <c r="P77" s="286">
        <f t="shared" si="71"/>
        <v>50.282485875706215</v>
      </c>
      <c r="Q77" s="98">
        <f>IFERROR(SUM(VLOOKUP(TEXT($A77,"0000"),'R-M11'!$A$2:$AA$500,18,FALSE),VLOOKUP(TEXT($A77,"0000"),'R-M11'!$A$2:$AA$500,19,FALSE)),0)</f>
        <v>534</v>
      </c>
      <c r="R77" s="69">
        <f>IFERROR(VLOOKUP(TEXT($A77,"0000"),'R-M11'!$A$2:$AA$500,27,FALSE),0)</f>
        <v>1062</v>
      </c>
      <c r="S77" s="121">
        <f t="shared" si="120"/>
        <v>32.026798493408663</v>
      </c>
      <c r="T77" s="70">
        <f t="shared" si="72"/>
        <v>340.12460000000004</v>
      </c>
      <c r="U77" s="121">
        <f t="shared" si="121"/>
        <v>50.852485875706215</v>
      </c>
      <c r="V77" s="70">
        <f t="shared" si="73"/>
        <v>540.05340000000001</v>
      </c>
      <c r="W77" s="121">
        <f t="shared" si="74"/>
        <v>81</v>
      </c>
      <c r="X77" s="124">
        <f>IFERROR(VLOOKUP(W77,'Criteria Table'!$A$2:$I$102,2,FALSE),"")</f>
        <v>1.9000000000000001</v>
      </c>
      <c r="Y77" s="121">
        <f t="shared" si="75"/>
        <v>82.879284369114885</v>
      </c>
      <c r="Z77" s="92">
        <f>IFERROR(IF(VLOOKUP(A77,'SG11'!$A$3:$AI$500,18,FALSE)="","NA",VLOOKUP(A77,'SG11'!$A$3:$AI$500,18,FALSE)),"")</f>
        <v>69</v>
      </c>
      <c r="AA77" s="75">
        <f>IFERROR(VLOOKUP(Z77,'Criteria Table'!$A$2:$I$102,6,FALSE),"NA")</f>
        <v>5</v>
      </c>
      <c r="AB77" s="95">
        <f t="shared" si="122"/>
        <v>74</v>
      </c>
      <c r="AC77" s="84">
        <f>IFERROR(IF(VLOOKUP(A77,'SG11'!$A$3:$AI$500,19,FALSE)="","NA",VLOOKUP(A77,'SG11'!$A$3:$AI$500,19,FALSE)),"")</f>
        <v>74</v>
      </c>
      <c r="AD77" s="75">
        <f>IFERROR(VLOOKUP(AC77,'Criteria Table'!$A$2:$I$102,6,FALSE),"NA")</f>
        <v>5</v>
      </c>
      <c r="AE77" s="95">
        <f t="shared" si="123"/>
        <v>79</v>
      </c>
      <c r="AF77" s="92">
        <f>IFERROR(IF(VLOOKUP(A77,'SG11'!$A$3:$AI$500,20,FALSE)="","NA",VLOOKUP(A77,'SG11'!$A$3:$AI$500,20,FALSE)),"")</f>
        <v>66</v>
      </c>
      <c r="AG77" s="75">
        <f>IFERROR(VLOOKUP(AF77,'Criteria Table'!$A$2:$I$102,6,FALSE),"NA")</f>
        <v>5</v>
      </c>
      <c r="AH77" s="95">
        <f t="shared" si="124"/>
        <v>71</v>
      </c>
      <c r="AI77" s="84">
        <f>IFERROR(IF(VLOOKUP(A77,'SG11'!$A$3:$AI$500,21,FALSE)="","NA",VLOOKUP(A77,'SG11'!$A$3:$AI$500,21,FALSE)),"")</f>
        <v>72</v>
      </c>
      <c r="AJ77" s="75">
        <f>IFERROR(VLOOKUP(AI77,'Criteria Table'!$A$2:$I$102,6,FALSE),"NA")</f>
        <v>5</v>
      </c>
      <c r="AK77" s="95">
        <f t="shared" si="125"/>
        <v>77</v>
      </c>
      <c r="AL77" s="99">
        <f>IFERROR(VLOOKUP(TEXT(A77,"0000"),'W11'!$A$1:$E$500,4,FALSE)/AP77*100,"")</f>
        <v>98.587570621468927</v>
      </c>
      <c r="AM77" s="97">
        <f>IFERROR(VLOOKUP(TEXT(A77,"0000"),'W11'!$A$1:$E$500,4,FALSE),"")</f>
        <v>349</v>
      </c>
      <c r="AN77" s="99">
        <f t="shared" si="76"/>
        <v>98.587570621468927</v>
      </c>
      <c r="AO77" s="97">
        <f t="shared" si="77"/>
        <v>349</v>
      </c>
      <c r="AP77" s="99">
        <f>IFERROR(VLOOKUP(TEXT(A77,"0000"),'W11'!$A$1:$E$500,5,FALSE),"")</f>
        <v>354</v>
      </c>
      <c r="AQ77" s="97">
        <f>IFERROR(VLOOKUP(ROUND(AL77,0),'Criteria Table'!$A$2:$I$102,4,FALSE),0)</f>
        <v>0</v>
      </c>
      <c r="AR77" s="128"/>
      <c r="AS77" s="95"/>
      <c r="AT77" s="95"/>
      <c r="AU77" s="100">
        <f>IFERROR(VLOOKUP(TEXT(A77,"0000"),'Sci11'!$A$3:$N$492,4,FALSE)/VLOOKUP(TEXT(A77,"0000"),'Sci11'!$A$3:$N$492,14,FALSE)*100,"")</f>
        <v>35.227272727272727</v>
      </c>
      <c r="AV77" s="101">
        <f>SUM(VLOOKUP(TEXT(A77,"0000"),'Sci11'!$A$3:$N$492,5,FALSE),VLOOKUP(TEXT(A77,"0000"),'Sci11'!$A$3:$N$492,6,FALSE))/VLOOKUP(TEXT(A77,"0000"),'Sci11'!$A$3:$N$492,14,FALSE)*100</f>
        <v>25.85227272727273</v>
      </c>
      <c r="AW77" s="100">
        <f t="shared" si="126"/>
        <v>37.957272727272724</v>
      </c>
      <c r="AX77" s="101">
        <f>IFERROR(AW77/100*VLOOKUP(TEXT(A77,"0000"),'Sci11'!$A$3:$N$492,14,FALSE),"")</f>
        <v>133.60959999999997</v>
      </c>
      <c r="AY77" s="100">
        <f t="shared" si="127"/>
        <v>27.022272727272732</v>
      </c>
      <c r="AZ77" s="101">
        <f>IFERROR(AY77/100*VLOOKUP(TEXT(A77,"0000"),'Sci11'!$A$3:$N$492,14,FALSE),"")</f>
        <v>95.118400000000022</v>
      </c>
      <c r="BA77" s="100">
        <f t="shared" si="78"/>
        <v>61</v>
      </c>
      <c r="BB77" s="101">
        <f>IFERROR(VLOOKUP(BA77,'Criteria Table'!$A$2:$I$102,2,FALSE),"")</f>
        <v>3.9000000000000004</v>
      </c>
      <c r="BC77" s="101">
        <f t="shared" si="79"/>
        <v>64.900000000000006</v>
      </c>
      <c r="BD77" s="82">
        <f>IFERROR(VLOOKUP(A77,ATTx11!$A$2:$N$500,4,FALSE),"")</f>
        <v>96.62</v>
      </c>
      <c r="BE77" s="95">
        <f t="shared" si="80"/>
        <v>0.5</v>
      </c>
      <c r="BF77" s="96">
        <f t="shared" si="81"/>
        <v>97.12</v>
      </c>
      <c r="BG77" s="70">
        <f>IFERROR(VLOOKUP(A77,ATTx11!$A$2:$N$500,11,FALSE),"")</f>
        <v>50</v>
      </c>
      <c r="BH77" s="95">
        <f t="shared" si="82"/>
        <v>45</v>
      </c>
      <c r="BI77" s="70">
        <f>IFERROR(VLOOKUP(A77,ATTx11!$A$2:$N$500,12,FALSE),"")</f>
        <v>15</v>
      </c>
      <c r="BJ77" s="97">
        <f t="shared" si="83"/>
        <v>13.5</v>
      </c>
      <c r="BK77" s="84">
        <f>IFERROR(VLOOKUP(A77,ATTx11!$A$2:$N$500,7,FALSE),"")</f>
        <v>38</v>
      </c>
      <c r="BL77" s="97">
        <f t="shared" si="84"/>
        <v>34.200000000000003</v>
      </c>
      <c r="BM77" s="84">
        <f>IFERROR(VLOOKUP(A77,ATTx11!$A$2:$N$500,8,FALSE),"")</f>
        <v>11</v>
      </c>
      <c r="BN77" s="95">
        <f t="shared" si="85"/>
        <v>9.9</v>
      </c>
      <c r="BO77" s="95"/>
      <c r="BP77" s="83">
        <f>IFERROR(VLOOKUP(TEXT($A77,"0000"),'AYP11'!$B$3379:$AU$3800,17,FALSE),"")</f>
        <v>85</v>
      </c>
      <c r="BQ77" s="75">
        <f>IFERROR(VLOOKUP(BP77,'Criteria Table'!$A$2:$I$102,2,FALSE),0)</f>
        <v>1.5</v>
      </c>
      <c r="BR77" s="95">
        <f t="shared" si="86"/>
        <v>87</v>
      </c>
      <c r="BS77" s="83">
        <f>IFERROR(VLOOKUP(TEXT($A77,"0000"),'AYP11'!$B$847:$AU$1268,17,FALSE),"")</f>
        <v>0</v>
      </c>
      <c r="BT77" s="75">
        <f>IFERROR(VLOOKUP(BS77,'Criteria Table'!$A$2:$I$102,2,FALSE),0)</f>
        <v>10</v>
      </c>
      <c r="BU77" s="95">
        <f t="shared" si="87"/>
        <v>10</v>
      </c>
      <c r="BV77" s="83">
        <f>IFERROR(VLOOKUP(TEXT($A77,"0000"),'AYP11'!$B$2113:$AU$2534,17,FALSE),"")</f>
        <v>81</v>
      </c>
      <c r="BW77" s="75">
        <f>IFERROR(VLOOKUP(BV77,'Criteria Table'!$A$2:$I$102,2,FALSE),0)</f>
        <v>1.9000000000000001</v>
      </c>
      <c r="BX77" s="95">
        <f t="shared" si="88"/>
        <v>83</v>
      </c>
      <c r="BY77" s="83">
        <f>IFERROR(VLOOKUP(TEXT($A77,"0000"),'AYP11'!$B$425:$AU$846,17,FALSE),"")</f>
        <v>0</v>
      </c>
      <c r="BZ77" s="75">
        <f>IFERROR(VLOOKUP(BY77,'Criteria Table'!$A$2:$I$102,2,FALSE),0)</f>
        <v>10</v>
      </c>
      <c r="CA77" s="95">
        <f t="shared" si="89"/>
        <v>10</v>
      </c>
      <c r="CB77" s="83">
        <f>IFERROR(VLOOKUP(TEXT($A77,"0000"),'AYP11'!$B$3:$AU$424,17,FALSE),"")</f>
        <v>0</v>
      </c>
      <c r="CC77" s="95">
        <f>IFERROR(VLOOKUP(CB77,'Criteria Table'!$A$2:$I$102,2,FALSE),0)</f>
        <v>10</v>
      </c>
      <c r="CD77" s="95">
        <f t="shared" si="90"/>
        <v>10</v>
      </c>
      <c r="CE77" s="83">
        <f>IFERROR(VLOOKUP(TEXT($A77,"0000"),'AYP11'!$B$1269:$AU$1690,17,FALSE),"")</f>
        <v>76</v>
      </c>
      <c r="CF77" s="95">
        <f>IFERROR(VLOOKUP(CE77,'Criteria Table'!$A$2:$I$102,2,FALSE),0)</f>
        <v>2.4000000000000004</v>
      </c>
      <c r="CG77" s="95">
        <f t="shared" si="91"/>
        <v>78</v>
      </c>
      <c r="CH77" s="83">
        <f>IFERROR(VLOOKUP(TEXT($A77,"0000"),'AYP11'!$B$1691:$AU$2112,17,FALSE),"")</f>
        <v>0</v>
      </c>
      <c r="CI77" s="95">
        <f>IFERROR(VLOOKUP(CH77,'Criteria Table'!$A$2:$I$102,2,FALSE),0)</f>
        <v>10</v>
      </c>
      <c r="CJ77" s="95">
        <f t="shared" si="92"/>
        <v>10</v>
      </c>
      <c r="CK77" s="83">
        <f>IFERROR(VLOOKUP(TEXT($A77,"0000"),'AYP11'!$B$2535:$AU$2956,17,FALSE),"")</f>
        <v>55</v>
      </c>
      <c r="CL77" s="95">
        <f>IFERROR(VLOOKUP(CK77,'Criteria Table'!$A$2:$I$102,2,FALSE),0)</f>
        <v>4.5</v>
      </c>
      <c r="CM77" s="95">
        <f t="shared" si="93"/>
        <v>60</v>
      </c>
      <c r="CN77" s="76">
        <f>IFERROR(VLOOKUP(TEXT($A77,"0000"),'AYP11'!$B$3379:$AU$3800,23,FALSE),"")</f>
        <v>85</v>
      </c>
      <c r="CO77" s="95">
        <f>IFERROR(VLOOKUP(CN77,'Criteria Table'!$A$2:$I$102,2,FALSE),0)</f>
        <v>1.5</v>
      </c>
      <c r="CP77" s="95">
        <f t="shared" si="94"/>
        <v>87</v>
      </c>
      <c r="CQ77" s="76">
        <f>IFERROR(VLOOKUP(TEXT($A77,"0000"),'AYP11'!$B$847:$AU$1268,23,FALSE),"")</f>
        <v>0</v>
      </c>
      <c r="CR77" s="95">
        <f>IFERROR(VLOOKUP(CQ77,'Criteria Table'!$A$2:$I$102,2,FALSE),0)</f>
        <v>10</v>
      </c>
      <c r="CS77" s="95">
        <f t="shared" si="95"/>
        <v>10</v>
      </c>
      <c r="CT77" s="76">
        <f>IFERROR(VLOOKUP(TEXT($A77,"0000"),'AYP11'!$B$2113:$AU$2534,23,FALSE),"")</f>
        <v>82</v>
      </c>
      <c r="CU77" s="95">
        <f>IFERROR(VLOOKUP(CT77,'Criteria Table'!$A$2:$I$102,2,FALSE),0)</f>
        <v>1.8</v>
      </c>
      <c r="CV77" s="95">
        <f t="shared" si="96"/>
        <v>84</v>
      </c>
      <c r="CW77" s="76">
        <f>IFERROR(VLOOKUP(TEXT($A77,"0000"),'AYP11'!$B$425:$AU$846,23,FALSE),"")</f>
        <v>0</v>
      </c>
      <c r="CX77" s="95">
        <f>IFERROR(VLOOKUP(CW77,'Criteria Table'!$A$2:$I$102,2,FALSE),0)</f>
        <v>10</v>
      </c>
      <c r="CY77" s="95">
        <f t="shared" si="97"/>
        <v>10</v>
      </c>
      <c r="CZ77" s="76">
        <f>IFERROR(VLOOKUP(TEXT($A77,"0000"),'AYP11'!$B$3:$AU$424,23,FALSE),"")</f>
        <v>0</v>
      </c>
      <c r="DA77" s="95">
        <f>IFERROR(VLOOKUP(CZ77,'Criteria Table'!$A$2:$I$102,2,FALSE),0)</f>
        <v>10</v>
      </c>
      <c r="DB77" s="95">
        <f t="shared" si="98"/>
        <v>10</v>
      </c>
      <c r="DC77" s="76">
        <f>IFERROR(VLOOKUP(TEXT($A77,"0000"),'AYP11'!$B$1269:$AU$1690,23,FALSE),"")</f>
        <v>75</v>
      </c>
      <c r="DD77" s="95">
        <f>IFERROR(VLOOKUP(DC77,'Criteria Table'!$A$2:$I$102,2,FALSE),0)</f>
        <v>2.5</v>
      </c>
      <c r="DE77" s="95">
        <f t="shared" si="99"/>
        <v>78</v>
      </c>
      <c r="DF77" s="76">
        <f>IFERROR(VLOOKUP(TEXT($A77,"0000"),'AYP11'!$B$1691:$AU$2112,23,FALSE),"")</f>
        <v>0</v>
      </c>
      <c r="DG77" s="95">
        <f>IFERROR(VLOOKUP(DF77,'Criteria Table'!$A$2:$I$102,2,FALSE),0)</f>
        <v>10</v>
      </c>
      <c r="DH77" s="95">
        <f t="shared" si="100"/>
        <v>10</v>
      </c>
      <c r="DI77" s="76">
        <f>IFERROR(VLOOKUP(TEXT($A77,"0000"),'AYP11'!$B$2535:$AU$2956,23,FALSE),"")</f>
        <v>60</v>
      </c>
      <c r="DJ77" s="95">
        <f>IFERROR(VLOOKUP(DI77,'Criteria Table'!$A$2:$I$102,2,FALSE),0)</f>
        <v>4</v>
      </c>
      <c r="DK77" s="95">
        <f t="shared" si="101"/>
        <v>64</v>
      </c>
      <c r="DL77" s="91">
        <f>IFERROR(VLOOKUP(TEXT($A77,"0000"),'AYP11'!$B$3379:$AU$3800,11,FALSE),"")</f>
        <v>0</v>
      </c>
      <c r="DM77" s="95">
        <f t="shared" si="102"/>
        <v>1</v>
      </c>
      <c r="DN77" s="95" t="str">
        <f t="shared" si="103"/>
        <v/>
      </c>
      <c r="DO77" s="91">
        <f>IFERROR(VLOOKUP(TEXT($A77,"0000"),'AYP11'!$B$847:$AU$1268,11,FALSE),"")</f>
        <v>0</v>
      </c>
      <c r="DP77" s="95">
        <f t="shared" si="104"/>
        <v>1</v>
      </c>
      <c r="DQ77" s="95" t="str">
        <f t="shared" si="105"/>
        <v/>
      </c>
      <c r="DR77" s="91">
        <f>IFERROR(VLOOKUP(TEXT($A77,"0000"),'AYP11'!$B$2113:$AU$2534,11,FALSE),"")</f>
        <v>0</v>
      </c>
      <c r="DS77" s="95">
        <f t="shared" si="106"/>
        <v>1</v>
      </c>
      <c r="DT77" s="95" t="str">
        <f t="shared" si="107"/>
        <v/>
      </c>
      <c r="DU77" s="91">
        <f>IFERROR(VLOOKUP(TEXT($A77,"0000"),'AYP11'!$B$425:$AU$846,11,FALSE),"")</f>
        <v>0</v>
      </c>
      <c r="DV77" s="95">
        <f t="shared" si="108"/>
        <v>1</v>
      </c>
      <c r="DW77" s="95" t="str">
        <f t="shared" si="109"/>
        <v/>
      </c>
      <c r="DX77" s="91">
        <f>IFERROR(VLOOKUP(TEXT($A77,"0000"),'AYP11'!$B$3:$AU$424,11,FALSE),"")</f>
        <v>0</v>
      </c>
      <c r="DY77" s="95">
        <f t="shared" si="110"/>
        <v>1</v>
      </c>
      <c r="DZ77" s="95" t="str">
        <f t="shared" si="111"/>
        <v/>
      </c>
      <c r="EA77" s="91">
        <f>IFERROR(VLOOKUP(TEXT($A77,"0000"),'AYP11'!$B$1269:$AU$1690,11,FALSE),"")</f>
        <v>0</v>
      </c>
      <c r="EB77" s="95">
        <f t="shared" si="112"/>
        <v>1</v>
      </c>
      <c r="EC77" s="95" t="str">
        <f t="shared" si="113"/>
        <v/>
      </c>
      <c r="ED77" s="91">
        <f>IFERROR(VLOOKUP(TEXT($A77,"0000"),'AYP11'!$B$1691:$AU$2112,11,FALSE),"")</f>
        <v>90</v>
      </c>
      <c r="EE77" s="95">
        <f t="shared" si="114"/>
        <v>0</v>
      </c>
      <c r="EF77" s="95">
        <f t="shared" si="115"/>
        <v>90</v>
      </c>
      <c r="EG77" s="91">
        <f>IFERROR(VLOOKUP(TEXT($A77,"0000"),'AYP11'!$B$2535:$AU$2956,11,FALSE),"")</f>
        <v>0</v>
      </c>
      <c r="EH77" s="95">
        <f t="shared" si="116"/>
        <v>1</v>
      </c>
      <c r="EI77" s="95" t="str">
        <f t="shared" si="117"/>
        <v/>
      </c>
      <c r="EP77" s="34">
        <v>77</v>
      </c>
      <c r="EQ77" s="102" t="s">
        <v>1315</v>
      </c>
    </row>
    <row r="78" spans="1:147" x14ac:dyDescent="0.25">
      <c r="A78" s="248">
        <v>1361</v>
      </c>
      <c r="B78" s="291">
        <f t="shared" si="64"/>
        <v>26.020408163265309</v>
      </c>
      <c r="C78" s="50">
        <f>IFERROR(VLOOKUP(TEXT($A78,"0000"),'R-M11'!$A$2:$AA$500,4,FALSE),0)</f>
        <v>51</v>
      </c>
      <c r="D78" s="291">
        <f t="shared" si="65"/>
        <v>7.6530612244897958</v>
      </c>
      <c r="E78" s="98">
        <f>IFERROR(SUM(VLOOKUP(TEXT($A78,"0000"),'R-M11'!$A$2:$AA$500,5,FALSE),VLOOKUP(TEXT($A78,"0000"),'R-M11'!$A$2:$AA$500,6,FALSE)),0)</f>
        <v>15</v>
      </c>
      <c r="F78" s="58">
        <f>IFERROR(VLOOKUP(TEXT($A78,"0000"),'R-M11'!$A$2:$AA$500,14,FALSE),0)</f>
        <v>196</v>
      </c>
      <c r="G78" s="230">
        <f t="shared" si="118"/>
        <v>30.64040816326531</v>
      </c>
      <c r="H78" s="97">
        <f t="shared" si="66"/>
        <v>60.055200000000006</v>
      </c>
      <c r="I78" s="230">
        <f t="shared" si="119"/>
        <v>9.6330612244897953</v>
      </c>
      <c r="J78" s="97">
        <f t="shared" si="67"/>
        <v>18.880800000000001</v>
      </c>
      <c r="K78" s="230">
        <f t="shared" si="68"/>
        <v>34</v>
      </c>
      <c r="L78" s="121">
        <f>IFERROR(VLOOKUP(K78,'Criteria Table'!$A$2:$I$102,2,FALSE),"")</f>
        <v>6.6000000000000005</v>
      </c>
      <c r="M78" s="230">
        <f t="shared" si="69"/>
        <v>40.273469387755107</v>
      </c>
      <c r="N78" s="286">
        <f t="shared" si="70"/>
        <v>34.536082474226802</v>
      </c>
      <c r="O78" s="50">
        <f>IFERROR(VLOOKUP(TEXT($A78,"0000"),'R-M11'!$A$2:$AA$500,17,FALSE),"")</f>
        <v>67</v>
      </c>
      <c r="P78" s="286">
        <f t="shared" si="71"/>
        <v>18.556701030927837</v>
      </c>
      <c r="Q78" s="98">
        <f>IFERROR(SUM(VLOOKUP(TEXT($A78,"0000"),'R-M11'!$A$2:$AA$500,18,FALSE),VLOOKUP(TEXT($A78,"0000"),'R-M11'!$A$2:$AA$500,19,FALSE)),0)</f>
        <v>36</v>
      </c>
      <c r="R78" s="69">
        <f>IFERROR(VLOOKUP(TEXT($A78,"0000"),'R-M11'!$A$2:$AA$500,27,FALSE),0)</f>
        <v>194</v>
      </c>
      <c r="S78" s="121">
        <f t="shared" si="120"/>
        <v>37.826082474226801</v>
      </c>
      <c r="T78" s="70">
        <f t="shared" si="72"/>
        <v>73.382599999999996</v>
      </c>
      <c r="U78" s="121">
        <f t="shared" si="121"/>
        <v>19.966701030927837</v>
      </c>
      <c r="V78" s="70">
        <f t="shared" si="73"/>
        <v>38.735399999999998</v>
      </c>
      <c r="W78" s="121">
        <f t="shared" si="74"/>
        <v>53</v>
      </c>
      <c r="X78" s="124">
        <f>IFERROR(VLOOKUP(W78,'Criteria Table'!$A$2:$I$102,2,FALSE),"")</f>
        <v>4.7</v>
      </c>
      <c r="Y78" s="121">
        <f t="shared" si="75"/>
        <v>57.792783505154638</v>
      </c>
      <c r="Z78" s="92">
        <f>IFERROR(IF(VLOOKUP(A78,'SG11'!$A$3:$AI$500,18,FALSE)="","NA",VLOOKUP(A78,'SG11'!$A$3:$AI$500,18,FALSE)),"")</f>
        <v>56</v>
      </c>
      <c r="AA78" s="75">
        <f>IFERROR(VLOOKUP(Z78,'Criteria Table'!$A$2:$I$102,6,FALSE),"NA")</f>
        <v>10</v>
      </c>
      <c r="AB78" s="95">
        <f t="shared" si="122"/>
        <v>66</v>
      </c>
      <c r="AC78" s="84">
        <f>IFERROR(IF(VLOOKUP(A78,'SG11'!$A$3:$AI$500,19,FALSE)="","NA",VLOOKUP(A78,'SG11'!$A$3:$AI$500,19,FALSE)),"")</f>
        <v>77</v>
      </c>
      <c r="AD78" s="75">
        <f>IFERROR(VLOOKUP(AC78,'Criteria Table'!$A$2:$I$102,6,FALSE),"NA")</f>
        <v>5</v>
      </c>
      <c r="AE78" s="95">
        <f t="shared" si="123"/>
        <v>82</v>
      </c>
      <c r="AF78" s="92">
        <f>IFERROR(IF(VLOOKUP(A78,'SG11'!$A$3:$AI$500,20,FALSE)="","NA",VLOOKUP(A78,'SG11'!$A$3:$AI$500,20,FALSE)),"")</f>
        <v>47</v>
      </c>
      <c r="AG78" s="75">
        <f>IFERROR(VLOOKUP(AF78,'Criteria Table'!$A$2:$I$102,6,FALSE),"NA")</f>
        <v>10</v>
      </c>
      <c r="AH78" s="95">
        <f t="shared" si="124"/>
        <v>57</v>
      </c>
      <c r="AI78" s="84">
        <f>IFERROR(IF(VLOOKUP(A78,'SG11'!$A$3:$AI$500,21,FALSE)="","NA",VLOOKUP(A78,'SG11'!$A$3:$AI$500,21,FALSE)),"")</f>
        <v>87</v>
      </c>
      <c r="AJ78" s="75">
        <f>IFERROR(VLOOKUP(AI78,'Criteria Table'!$A$2:$I$102,6,FALSE),"NA")</f>
        <v>5</v>
      </c>
      <c r="AK78" s="95">
        <f t="shared" si="125"/>
        <v>92</v>
      </c>
      <c r="AL78" s="99">
        <f>IFERROR(VLOOKUP(TEXT(A78,"0000"),'W11'!$A$1:$E$500,4,FALSE)/AP78*100,"")</f>
        <v>89.473684210526315</v>
      </c>
      <c r="AM78" s="97">
        <f>IFERROR(VLOOKUP(TEXT(A78,"0000"),'W11'!$A$1:$E$500,4,FALSE),"")</f>
        <v>51</v>
      </c>
      <c r="AN78" s="99">
        <f t="shared" si="76"/>
        <v>90.473684210526315</v>
      </c>
      <c r="AO78" s="97">
        <f t="shared" si="77"/>
        <v>51.57</v>
      </c>
      <c r="AP78" s="99">
        <f>IFERROR(VLOOKUP(TEXT(A78,"0000"),'W11'!$A$1:$E$500,5,FALSE),"")</f>
        <v>57</v>
      </c>
      <c r="AQ78" s="97">
        <f>IFERROR(VLOOKUP(ROUND(AL78,0),'Criteria Table'!$A$2:$I$102,4,FALSE),0)</f>
        <v>1</v>
      </c>
      <c r="AR78" s="128"/>
      <c r="AS78" s="95"/>
      <c r="AT78" s="95"/>
      <c r="AU78" s="100">
        <f>IFERROR(VLOOKUP(TEXT(A78,"0000"),'Sci11'!$A$3:$N$492,4,FALSE)/VLOOKUP(TEXT(A78,"0000"),'Sci11'!$A$3:$N$492,14,FALSE)*100,"")</f>
        <v>14.754098360655737</v>
      </c>
      <c r="AV78" s="101">
        <f>SUM(VLOOKUP(TEXT(A78,"0000"),'Sci11'!$A$3:$N$492,5,FALSE),VLOOKUP(TEXT(A78,"0000"),'Sci11'!$A$3:$N$492,6,FALSE))/VLOOKUP(TEXT(A78,"0000"),'Sci11'!$A$3:$N$492,14,FALSE)*100</f>
        <v>3.278688524590164</v>
      </c>
      <c r="AW78" s="100">
        <f t="shared" si="126"/>
        <v>20.494098360655737</v>
      </c>
      <c r="AX78" s="101">
        <f>IFERROR(AW78/100*VLOOKUP(TEXT(A78,"0000"),'Sci11'!$A$3:$N$492,14,FALSE),"")</f>
        <v>12.5014</v>
      </c>
      <c r="AY78" s="100">
        <f t="shared" si="127"/>
        <v>5.7386885245901649</v>
      </c>
      <c r="AZ78" s="101">
        <f>IFERROR(AY78/100*VLOOKUP(TEXT(A78,"0000"),'Sci11'!$A$3:$N$492,14,FALSE),"")</f>
        <v>3.5006000000000008</v>
      </c>
      <c r="BA78" s="100">
        <f t="shared" si="78"/>
        <v>18</v>
      </c>
      <c r="BB78" s="101">
        <f>IFERROR(VLOOKUP(BA78,'Criteria Table'!$A$2:$I$102,2,FALSE),"")</f>
        <v>8.2000000000000011</v>
      </c>
      <c r="BC78" s="101">
        <f t="shared" si="79"/>
        <v>26.200000000000003</v>
      </c>
      <c r="BD78" s="82">
        <f>IFERROR(VLOOKUP(A78,ATTx11!$A$2:$N$500,4,FALSE),"")</f>
        <v>91.27</v>
      </c>
      <c r="BE78" s="95">
        <f t="shared" si="80"/>
        <v>1</v>
      </c>
      <c r="BF78" s="96">
        <f t="shared" si="81"/>
        <v>92.27</v>
      </c>
      <c r="BG78" s="70">
        <f>IFERROR(VLOOKUP(A78,ATTx11!$A$2:$N$500,11,FALSE),"")</f>
        <v>2</v>
      </c>
      <c r="BH78" s="95">
        <f t="shared" si="82"/>
        <v>1.8</v>
      </c>
      <c r="BI78" s="70">
        <f>IFERROR(VLOOKUP(A78,ATTx11!$A$2:$N$500,12,FALSE),"")</f>
        <v>39</v>
      </c>
      <c r="BJ78" s="97">
        <f t="shared" si="83"/>
        <v>35.1</v>
      </c>
      <c r="BK78" s="84">
        <f>IFERROR(VLOOKUP(A78,ATTx11!$A$2:$N$500,7,FALSE),"")</f>
        <v>2</v>
      </c>
      <c r="BL78" s="97">
        <f t="shared" si="84"/>
        <v>1.8</v>
      </c>
      <c r="BM78" s="84">
        <f>IFERROR(VLOOKUP(A78,ATTx11!$A$2:$N$500,8,FALSE),"")</f>
        <v>29</v>
      </c>
      <c r="BN78" s="95">
        <f t="shared" si="85"/>
        <v>26.1</v>
      </c>
      <c r="BO78" s="95"/>
      <c r="BP78" s="83">
        <f>IFERROR(VLOOKUP(TEXT($A78,"0000"),'AYP11'!$B$3379:$AU$3800,17,FALSE),"")</f>
        <v>0</v>
      </c>
      <c r="BQ78" s="75">
        <f>IFERROR(VLOOKUP(BP78,'Criteria Table'!$A$2:$I$102,2,FALSE),0)</f>
        <v>10</v>
      </c>
      <c r="BR78" s="95">
        <f t="shared" si="86"/>
        <v>10</v>
      </c>
      <c r="BS78" s="83">
        <f>IFERROR(VLOOKUP(TEXT($A78,"0000"),'AYP11'!$B$847:$AU$1268,17,FALSE),"")</f>
        <v>33</v>
      </c>
      <c r="BT78" s="75">
        <f>IFERROR(VLOOKUP(BS78,'Criteria Table'!$A$2:$I$102,2,FALSE),0)</f>
        <v>6.7</v>
      </c>
      <c r="BU78" s="95">
        <f t="shared" si="87"/>
        <v>40</v>
      </c>
      <c r="BV78" s="83">
        <f>IFERROR(VLOOKUP(TEXT($A78,"0000"),'AYP11'!$B$2113:$AU$2534,17,FALSE),"")</f>
        <v>37</v>
      </c>
      <c r="BW78" s="75">
        <f>IFERROR(VLOOKUP(BV78,'Criteria Table'!$A$2:$I$102,2,FALSE),0)</f>
        <v>6.3000000000000007</v>
      </c>
      <c r="BX78" s="95">
        <f t="shared" si="88"/>
        <v>43</v>
      </c>
      <c r="BY78" s="83">
        <f>IFERROR(VLOOKUP(TEXT($A78,"0000"),'AYP11'!$B$425:$AU$846,17,FALSE),"")</f>
        <v>0</v>
      </c>
      <c r="BZ78" s="75">
        <f>IFERROR(VLOOKUP(BY78,'Criteria Table'!$A$2:$I$102,2,FALSE),0)</f>
        <v>10</v>
      </c>
      <c r="CA78" s="95">
        <f t="shared" si="89"/>
        <v>10</v>
      </c>
      <c r="CB78" s="83">
        <f>IFERROR(VLOOKUP(TEXT($A78,"0000"),'AYP11'!$B$3:$AU$424,17,FALSE),"")</f>
        <v>0</v>
      </c>
      <c r="CC78" s="95">
        <f>IFERROR(VLOOKUP(CB78,'Criteria Table'!$A$2:$I$102,2,FALSE),0)</f>
        <v>10</v>
      </c>
      <c r="CD78" s="95">
        <f t="shared" si="90"/>
        <v>10</v>
      </c>
      <c r="CE78" s="83">
        <f>IFERROR(VLOOKUP(TEXT($A78,"0000"),'AYP11'!$B$1269:$AU$1690,17,FALSE),"")</f>
        <v>35</v>
      </c>
      <c r="CF78" s="95">
        <f>IFERROR(VLOOKUP(CE78,'Criteria Table'!$A$2:$I$102,2,FALSE),0)</f>
        <v>6.5</v>
      </c>
      <c r="CG78" s="95">
        <f t="shared" si="91"/>
        <v>42</v>
      </c>
      <c r="CH78" s="83">
        <f>IFERROR(VLOOKUP(TEXT($A78,"0000"),'AYP11'!$B$1691:$AU$2112,17,FALSE),"")</f>
        <v>31</v>
      </c>
      <c r="CI78" s="95">
        <f>IFERROR(VLOOKUP(CH78,'Criteria Table'!$A$2:$I$102,2,FALSE),0)</f>
        <v>6.9</v>
      </c>
      <c r="CJ78" s="95">
        <f t="shared" si="92"/>
        <v>38</v>
      </c>
      <c r="CK78" s="83">
        <f>IFERROR(VLOOKUP(TEXT($A78,"0000"),'AYP11'!$B$2535:$AU$2956,17,FALSE),"")</f>
        <v>0</v>
      </c>
      <c r="CL78" s="95">
        <f>IFERROR(VLOOKUP(CK78,'Criteria Table'!$A$2:$I$102,2,FALSE),0)</f>
        <v>10</v>
      </c>
      <c r="CM78" s="95">
        <f t="shared" si="93"/>
        <v>10</v>
      </c>
      <c r="CN78" s="76">
        <f>IFERROR(VLOOKUP(TEXT($A78,"0000"),'AYP11'!$B$3379:$AU$3800,23,FALSE),"")</f>
        <v>0</v>
      </c>
      <c r="CO78" s="95">
        <f>IFERROR(VLOOKUP(CN78,'Criteria Table'!$A$2:$I$102,2,FALSE),0)</f>
        <v>10</v>
      </c>
      <c r="CP78" s="95">
        <f t="shared" si="94"/>
        <v>10</v>
      </c>
      <c r="CQ78" s="76">
        <f>IFERROR(VLOOKUP(TEXT($A78,"0000"),'AYP11'!$B$847:$AU$1268,23,FALSE),"")</f>
        <v>56</v>
      </c>
      <c r="CR78" s="95">
        <f>IFERROR(VLOOKUP(CQ78,'Criteria Table'!$A$2:$I$102,2,FALSE),0)</f>
        <v>4.4000000000000004</v>
      </c>
      <c r="CS78" s="95">
        <f t="shared" si="95"/>
        <v>60</v>
      </c>
      <c r="CT78" s="76">
        <f>IFERROR(VLOOKUP(TEXT($A78,"0000"),'AYP11'!$B$2113:$AU$2534,23,FALSE),"")</f>
        <v>60</v>
      </c>
      <c r="CU78" s="95">
        <f>IFERROR(VLOOKUP(CT78,'Criteria Table'!$A$2:$I$102,2,FALSE),0)</f>
        <v>4</v>
      </c>
      <c r="CV78" s="95">
        <f t="shared" si="96"/>
        <v>64</v>
      </c>
      <c r="CW78" s="76">
        <f>IFERROR(VLOOKUP(TEXT($A78,"0000"),'AYP11'!$B$425:$AU$846,23,FALSE),"")</f>
        <v>0</v>
      </c>
      <c r="CX78" s="95">
        <f>IFERROR(VLOOKUP(CW78,'Criteria Table'!$A$2:$I$102,2,FALSE),0)</f>
        <v>10</v>
      </c>
      <c r="CY78" s="95">
        <f t="shared" si="97"/>
        <v>10</v>
      </c>
      <c r="CZ78" s="76">
        <f>IFERROR(VLOOKUP(TEXT($A78,"0000"),'AYP11'!$B$3:$AU$424,23,FALSE),"")</f>
        <v>0</v>
      </c>
      <c r="DA78" s="95">
        <f>IFERROR(VLOOKUP(CZ78,'Criteria Table'!$A$2:$I$102,2,FALSE),0)</f>
        <v>10</v>
      </c>
      <c r="DB78" s="95">
        <f t="shared" si="98"/>
        <v>10</v>
      </c>
      <c r="DC78" s="76">
        <f>IFERROR(VLOOKUP(TEXT($A78,"0000"),'AYP11'!$B$1269:$AU$1690,23,FALSE),"")</f>
        <v>57</v>
      </c>
      <c r="DD78" s="95">
        <f>IFERROR(VLOOKUP(DC78,'Criteria Table'!$A$2:$I$102,2,FALSE),0)</f>
        <v>4.3</v>
      </c>
      <c r="DE78" s="95">
        <f t="shared" si="99"/>
        <v>61</v>
      </c>
      <c r="DF78" s="76">
        <f>IFERROR(VLOOKUP(TEXT($A78,"0000"),'AYP11'!$B$1691:$AU$2112,23,FALSE),"")</f>
        <v>61</v>
      </c>
      <c r="DG78" s="95">
        <f>IFERROR(VLOOKUP(DF78,'Criteria Table'!$A$2:$I$102,2,FALSE),0)</f>
        <v>3.9000000000000004</v>
      </c>
      <c r="DH78" s="95">
        <f t="shared" si="100"/>
        <v>65</v>
      </c>
      <c r="DI78" s="76">
        <f>IFERROR(VLOOKUP(TEXT($A78,"0000"),'AYP11'!$B$2535:$AU$2956,23,FALSE),"")</f>
        <v>0</v>
      </c>
      <c r="DJ78" s="95">
        <f>IFERROR(VLOOKUP(DI78,'Criteria Table'!$A$2:$I$102,2,FALSE),0)</f>
        <v>10</v>
      </c>
      <c r="DK78" s="95">
        <f t="shared" si="101"/>
        <v>10</v>
      </c>
      <c r="DL78" s="91">
        <f>IFERROR(VLOOKUP(TEXT($A78,"0000"),'AYP11'!$B$3379:$AU$3800,11,FALSE),"")</f>
        <v>0</v>
      </c>
      <c r="DM78" s="95">
        <f t="shared" si="102"/>
        <v>1</v>
      </c>
      <c r="DN78" s="95" t="str">
        <f t="shared" si="103"/>
        <v/>
      </c>
      <c r="DO78" s="91">
        <f>IFERROR(VLOOKUP(TEXT($A78,"0000"),'AYP11'!$B$847:$AU$1268,11,FALSE),"")</f>
        <v>0</v>
      </c>
      <c r="DP78" s="95">
        <f t="shared" si="104"/>
        <v>1</v>
      </c>
      <c r="DQ78" s="95" t="str">
        <f t="shared" si="105"/>
        <v/>
      </c>
      <c r="DR78" s="91">
        <f>IFERROR(VLOOKUP(TEXT($A78,"0000"),'AYP11'!$B$2113:$AU$2534,11,FALSE),"")</f>
        <v>0</v>
      </c>
      <c r="DS78" s="95">
        <f t="shared" si="106"/>
        <v>1</v>
      </c>
      <c r="DT78" s="95" t="str">
        <f t="shared" si="107"/>
        <v/>
      </c>
      <c r="DU78" s="91">
        <f>IFERROR(VLOOKUP(TEXT($A78,"0000"),'AYP11'!$B$425:$AU$846,11,FALSE),"")</f>
        <v>0</v>
      </c>
      <c r="DV78" s="95">
        <f t="shared" si="108"/>
        <v>1</v>
      </c>
      <c r="DW78" s="95" t="str">
        <f t="shared" si="109"/>
        <v/>
      </c>
      <c r="DX78" s="91">
        <f>IFERROR(VLOOKUP(TEXT($A78,"0000"),'AYP11'!$B$3:$AU$424,11,FALSE),"")</f>
        <v>0</v>
      </c>
      <c r="DY78" s="95">
        <f t="shared" si="110"/>
        <v>1</v>
      </c>
      <c r="DZ78" s="95" t="str">
        <f t="shared" si="111"/>
        <v/>
      </c>
      <c r="EA78" s="91">
        <f>IFERROR(VLOOKUP(TEXT($A78,"0000"),'AYP11'!$B$1269:$AU$1690,11,FALSE),"")</f>
        <v>91</v>
      </c>
      <c r="EB78" s="95">
        <f t="shared" si="112"/>
        <v>0</v>
      </c>
      <c r="EC78" s="95">
        <f t="shared" si="113"/>
        <v>91</v>
      </c>
      <c r="ED78" s="91">
        <f>IFERROR(VLOOKUP(TEXT($A78,"0000"),'AYP11'!$B$1691:$AU$2112,11,FALSE),"")</f>
        <v>0</v>
      </c>
      <c r="EE78" s="95">
        <f t="shared" si="114"/>
        <v>1</v>
      </c>
      <c r="EF78" s="95" t="str">
        <f t="shared" si="115"/>
        <v/>
      </c>
      <c r="EG78" s="91">
        <f>IFERROR(VLOOKUP(TEXT($A78,"0000"),'AYP11'!$B$2535:$AU$2956,11,FALSE),"")</f>
        <v>0</v>
      </c>
      <c r="EH78" s="95">
        <f t="shared" si="116"/>
        <v>1</v>
      </c>
      <c r="EI78" s="95" t="str">
        <f t="shared" si="117"/>
        <v/>
      </c>
      <c r="EP78" s="34">
        <v>81</v>
      </c>
      <c r="EQ78" s="102" t="s">
        <v>1298</v>
      </c>
    </row>
    <row r="79" spans="1:147" x14ac:dyDescent="0.25">
      <c r="A79" s="248">
        <v>1371</v>
      </c>
      <c r="B79" s="291">
        <f t="shared" si="64"/>
        <v>35.494327390599679</v>
      </c>
      <c r="C79" s="50">
        <f>IFERROR(VLOOKUP(TEXT($A79,"0000"),'R-M11'!$A$2:$AA$500,4,FALSE),0)</f>
        <v>219</v>
      </c>
      <c r="D79" s="291">
        <f t="shared" si="65"/>
        <v>35.980551053484604</v>
      </c>
      <c r="E79" s="98">
        <f>IFERROR(SUM(VLOOKUP(TEXT($A79,"0000"),'R-M11'!$A$2:$AA$500,5,FALSE),VLOOKUP(TEXT($A79,"0000"),'R-M11'!$A$2:$AA$500,6,FALSE)),0)</f>
        <v>222</v>
      </c>
      <c r="F79" s="58">
        <f>IFERROR(VLOOKUP(TEXT($A79,"0000"),'R-M11'!$A$2:$AA$500,14,FALSE),0)</f>
        <v>617</v>
      </c>
      <c r="G79" s="230">
        <f t="shared" si="118"/>
        <v>37.52432739059968</v>
      </c>
      <c r="H79" s="97">
        <f t="shared" si="66"/>
        <v>231.52510000000004</v>
      </c>
      <c r="I79" s="230">
        <f t="shared" si="119"/>
        <v>36.850551053484601</v>
      </c>
      <c r="J79" s="97">
        <f t="shared" si="67"/>
        <v>227.36789999999999</v>
      </c>
      <c r="K79" s="230">
        <f t="shared" si="68"/>
        <v>71</v>
      </c>
      <c r="L79" s="121">
        <f>IFERROR(VLOOKUP(K79,'Criteria Table'!$A$2:$I$102,2,FALSE),"")</f>
        <v>2.9000000000000004</v>
      </c>
      <c r="M79" s="230">
        <f t="shared" si="69"/>
        <v>74.374878444084288</v>
      </c>
      <c r="N79" s="286">
        <f t="shared" si="70"/>
        <v>27.435064935064936</v>
      </c>
      <c r="O79" s="50">
        <f>IFERROR(VLOOKUP(TEXT($A79,"0000"),'R-M11'!$A$2:$AA$500,17,FALSE),"")</f>
        <v>169</v>
      </c>
      <c r="P79" s="286">
        <f t="shared" si="71"/>
        <v>52.110389610389603</v>
      </c>
      <c r="Q79" s="98">
        <f>IFERROR(SUM(VLOOKUP(TEXT($A79,"0000"),'R-M11'!$A$2:$AA$500,18,FALSE),VLOOKUP(TEXT($A79,"0000"),'R-M11'!$A$2:$AA$500,19,FALSE)),0)</f>
        <v>321</v>
      </c>
      <c r="R79" s="69">
        <f>IFERROR(VLOOKUP(TEXT($A79,"0000"),'R-M11'!$A$2:$AA$500,27,FALSE),0)</f>
        <v>616</v>
      </c>
      <c r="S79" s="121">
        <f t="shared" si="120"/>
        <v>28.835064935064935</v>
      </c>
      <c r="T79" s="70">
        <f t="shared" si="72"/>
        <v>177.624</v>
      </c>
      <c r="U79" s="121">
        <f t="shared" si="121"/>
        <v>52.710389610389605</v>
      </c>
      <c r="V79" s="70">
        <f t="shared" si="73"/>
        <v>324.69599999999997</v>
      </c>
      <c r="W79" s="121">
        <f t="shared" si="74"/>
        <v>80</v>
      </c>
      <c r="X79" s="124">
        <f>IFERROR(VLOOKUP(W79,'Criteria Table'!$A$2:$I$102,2,FALSE),"")</f>
        <v>2</v>
      </c>
      <c r="Y79" s="121">
        <f t="shared" si="75"/>
        <v>81.545454545454533</v>
      </c>
      <c r="Z79" s="92">
        <f>IFERROR(IF(VLOOKUP(A79,'SG11'!$A$3:$AI$500,18,FALSE)="","NA",VLOOKUP(A79,'SG11'!$A$3:$AI$500,18,FALSE)),"")</f>
        <v>67</v>
      </c>
      <c r="AA79" s="75">
        <f>IFERROR(VLOOKUP(Z79,'Criteria Table'!$A$2:$I$102,6,FALSE),"NA")</f>
        <v>5</v>
      </c>
      <c r="AB79" s="95">
        <f t="shared" si="122"/>
        <v>72</v>
      </c>
      <c r="AC79" s="84">
        <f>IFERROR(IF(VLOOKUP(A79,'SG11'!$A$3:$AI$500,19,FALSE)="","NA",VLOOKUP(A79,'SG11'!$A$3:$AI$500,19,FALSE)),"")</f>
        <v>75</v>
      </c>
      <c r="AD79" s="75">
        <f>IFERROR(VLOOKUP(AC79,'Criteria Table'!$A$2:$I$102,6,FALSE),"NA")</f>
        <v>5</v>
      </c>
      <c r="AE79" s="95">
        <f t="shared" si="123"/>
        <v>80</v>
      </c>
      <c r="AF79" s="92">
        <f>IFERROR(IF(VLOOKUP(A79,'SG11'!$A$3:$AI$500,20,FALSE)="","NA",VLOOKUP(A79,'SG11'!$A$3:$AI$500,20,FALSE)),"")</f>
        <v>65</v>
      </c>
      <c r="AG79" s="75">
        <f>IFERROR(VLOOKUP(AF79,'Criteria Table'!$A$2:$I$102,6,FALSE),"NA")</f>
        <v>5</v>
      </c>
      <c r="AH79" s="95">
        <f t="shared" si="124"/>
        <v>70</v>
      </c>
      <c r="AI79" s="84">
        <f>IFERROR(IF(VLOOKUP(A79,'SG11'!$A$3:$AI$500,21,FALSE)="","NA",VLOOKUP(A79,'SG11'!$A$3:$AI$500,21,FALSE)),"")</f>
        <v>76</v>
      </c>
      <c r="AJ79" s="75">
        <f>IFERROR(VLOOKUP(AI79,'Criteria Table'!$A$2:$I$102,6,FALSE),"NA")</f>
        <v>5</v>
      </c>
      <c r="AK79" s="95">
        <f t="shared" si="125"/>
        <v>81</v>
      </c>
      <c r="AL79" s="99">
        <f>IFERROR(VLOOKUP(TEXT(A79,"0000"),'W11'!$A$1:$E$500,4,FALSE)/AP79*100,"")</f>
        <v>93.478260869565219</v>
      </c>
      <c r="AM79" s="97">
        <f>IFERROR(VLOOKUP(TEXT(A79,"0000"),'W11'!$A$1:$E$500,4,FALSE),"")</f>
        <v>172</v>
      </c>
      <c r="AN79" s="99">
        <f t="shared" si="76"/>
        <v>93.478260869565219</v>
      </c>
      <c r="AO79" s="97">
        <f t="shared" si="77"/>
        <v>172</v>
      </c>
      <c r="AP79" s="99">
        <f>IFERROR(VLOOKUP(TEXT(A79,"0000"),'W11'!$A$1:$E$500,5,FALSE),"")</f>
        <v>184</v>
      </c>
      <c r="AQ79" s="97">
        <f>IFERROR(VLOOKUP(ROUND(AL79,0),'Criteria Table'!$A$2:$I$102,4,FALSE),0)</f>
        <v>0</v>
      </c>
      <c r="AR79" s="128"/>
      <c r="AS79" s="95"/>
      <c r="AT79" s="95"/>
      <c r="AU79" s="100">
        <f>IFERROR(VLOOKUP(TEXT(A79,"0000"),'Sci11'!$A$3:$N$492,4,FALSE)/VLOOKUP(TEXT(A79,"0000"),'Sci11'!$A$3:$N$492,14,FALSE)*100,"")</f>
        <v>38.647342995169083</v>
      </c>
      <c r="AV79" s="101">
        <f>SUM(VLOOKUP(TEXT(A79,"0000"),'Sci11'!$A$3:$N$492,5,FALSE),VLOOKUP(TEXT(A79,"0000"),'Sci11'!$A$3:$N$492,6,FALSE))/VLOOKUP(TEXT(A79,"0000"),'Sci11'!$A$3:$N$492,14,FALSE)*100</f>
        <v>14.975845410628018</v>
      </c>
      <c r="AW79" s="100">
        <f t="shared" si="126"/>
        <v>41.867342995169082</v>
      </c>
      <c r="AX79" s="101">
        <f>IFERROR(AW79/100*VLOOKUP(TEXT(A79,"0000"),'Sci11'!$A$3:$N$492,14,FALSE),"")</f>
        <v>86.665400000000005</v>
      </c>
      <c r="AY79" s="100">
        <f t="shared" si="127"/>
        <v>16.355845410628017</v>
      </c>
      <c r="AZ79" s="101">
        <f>IFERROR(AY79/100*VLOOKUP(TEXT(A79,"0000"),'Sci11'!$A$3:$N$492,14,FALSE),"")</f>
        <v>33.856599999999993</v>
      </c>
      <c r="BA79" s="100">
        <f t="shared" si="78"/>
        <v>54</v>
      </c>
      <c r="BB79" s="101">
        <f>IFERROR(VLOOKUP(BA79,'Criteria Table'!$A$2:$I$102,2,FALSE),"")</f>
        <v>4.6000000000000005</v>
      </c>
      <c r="BC79" s="101">
        <f t="shared" si="79"/>
        <v>58.6</v>
      </c>
      <c r="BD79" s="82">
        <f>IFERROR(VLOOKUP(A79,ATTx11!$A$2:$N$500,4,FALSE),"")</f>
        <v>95.97</v>
      </c>
      <c r="BE79" s="95">
        <f t="shared" si="80"/>
        <v>0.5</v>
      </c>
      <c r="BF79" s="96">
        <f t="shared" si="81"/>
        <v>96.47</v>
      </c>
      <c r="BG79" s="70">
        <f>IFERROR(VLOOKUP(A79,ATTx11!$A$2:$N$500,11,FALSE),"")</f>
        <v>0</v>
      </c>
      <c r="BH79" s="95">
        <f t="shared" si="82"/>
        <v>0</v>
      </c>
      <c r="BI79" s="70">
        <f>IFERROR(VLOOKUP(A79,ATTx11!$A$2:$N$500,12,FALSE),"")</f>
        <v>18</v>
      </c>
      <c r="BJ79" s="97">
        <f t="shared" si="83"/>
        <v>16.2</v>
      </c>
      <c r="BK79" s="84">
        <f>IFERROR(VLOOKUP(A79,ATTx11!$A$2:$N$500,7,FALSE),"")</f>
        <v>0</v>
      </c>
      <c r="BL79" s="97">
        <f t="shared" si="84"/>
        <v>0</v>
      </c>
      <c r="BM79" s="84">
        <f>IFERROR(VLOOKUP(A79,ATTx11!$A$2:$N$500,8,FALSE),"")</f>
        <v>15</v>
      </c>
      <c r="BN79" s="95">
        <f t="shared" si="85"/>
        <v>13.5</v>
      </c>
      <c r="BO79" s="95"/>
      <c r="BP79" s="83">
        <f>IFERROR(VLOOKUP(TEXT($A79,"0000"),'AYP11'!$B$3379:$AU$3800,17,FALSE),"")</f>
        <v>0</v>
      </c>
      <c r="BQ79" s="75">
        <f>IFERROR(VLOOKUP(BP79,'Criteria Table'!$A$2:$I$102,2,FALSE),0)</f>
        <v>10</v>
      </c>
      <c r="BR79" s="95">
        <f t="shared" si="86"/>
        <v>10</v>
      </c>
      <c r="BS79" s="83">
        <f>IFERROR(VLOOKUP(TEXT($A79,"0000"),'AYP11'!$B$847:$AU$1268,17,FALSE),"")</f>
        <v>0</v>
      </c>
      <c r="BT79" s="75">
        <f>IFERROR(VLOOKUP(BS79,'Criteria Table'!$A$2:$I$102,2,FALSE),0)</f>
        <v>10</v>
      </c>
      <c r="BU79" s="95">
        <f t="shared" si="87"/>
        <v>10</v>
      </c>
      <c r="BV79" s="83">
        <f>IFERROR(VLOOKUP(TEXT($A79,"0000"),'AYP11'!$B$2113:$AU$2534,17,FALSE),"")</f>
        <v>74</v>
      </c>
      <c r="BW79" s="75">
        <f>IFERROR(VLOOKUP(BV79,'Criteria Table'!$A$2:$I$102,2,FALSE),0)</f>
        <v>2.6</v>
      </c>
      <c r="BX79" s="95">
        <f t="shared" si="88"/>
        <v>77</v>
      </c>
      <c r="BY79" s="83">
        <f>IFERROR(VLOOKUP(TEXT($A79,"0000"),'AYP11'!$B$425:$AU$846,17,FALSE),"")</f>
        <v>0</v>
      </c>
      <c r="BZ79" s="75">
        <f>IFERROR(VLOOKUP(BY79,'Criteria Table'!$A$2:$I$102,2,FALSE),0)</f>
        <v>10</v>
      </c>
      <c r="CA79" s="95">
        <f t="shared" si="89"/>
        <v>10</v>
      </c>
      <c r="CB79" s="83">
        <f>IFERROR(VLOOKUP(TEXT($A79,"0000"),'AYP11'!$B$3:$AU$424,17,FALSE),"")</f>
        <v>0</v>
      </c>
      <c r="CC79" s="95">
        <f>IFERROR(VLOOKUP(CB79,'Criteria Table'!$A$2:$I$102,2,FALSE),0)</f>
        <v>10</v>
      </c>
      <c r="CD79" s="95">
        <f t="shared" si="90"/>
        <v>10</v>
      </c>
      <c r="CE79" s="83">
        <f>IFERROR(VLOOKUP(TEXT($A79,"0000"),'AYP11'!$B$1269:$AU$1690,17,FALSE),"")</f>
        <v>72</v>
      </c>
      <c r="CF79" s="95">
        <f>IFERROR(VLOOKUP(CE79,'Criteria Table'!$A$2:$I$102,2,FALSE),0)</f>
        <v>2.8000000000000003</v>
      </c>
      <c r="CG79" s="95">
        <f t="shared" si="91"/>
        <v>75</v>
      </c>
      <c r="CH79" s="83">
        <f>IFERROR(VLOOKUP(TEXT($A79,"0000"),'AYP11'!$B$1691:$AU$2112,17,FALSE),"")</f>
        <v>63</v>
      </c>
      <c r="CI79" s="95">
        <f>IFERROR(VLOOKUP(CH79,'Criteria Table'!$A$2:$I$102,2,FALSE),0)</f>
        <v>3.7</v>
      </c>
      <c r="CJ79" s="95">
        <f t="shared" si="92"/>
        <v>67</v>
      </c>
      <c r="CK79" s="83">
        <f>IFERROR(VLOOKUP(TEXT($A79,"0000"),'AYP11'!$B$2535:$AU$2956,17,FALSE),"")</f>
        <v>0</v>
      </c>
      <c r="CL79" s="95">
        <f>IFERROR(VLOOKUP(CK79,'Criteria Table'!$A$2:$I$102,2,FALSE),0)</f>
        <v>10</v>
      </c>
      <c r="CM79" s="95">
        <f t="shared" si="93"/>
        <v>10</v>
      </c>
      <c r="CN79" s="76">
        <f>IFERROR(VLOOKUP(TEXT($A79,"0000"),'AYP11'!$B$3379:$AU$3800,23,FALSE),"")</f>
        <v>0</v>
      </c>
      <c r="CO79" s="95">
        <f>IFERROR(VLOOKUP(CN79,'Criteria Table'!$A$2:$I$102,2,FALSE),0)</f>
        <v>10</v>
      </c>
      <c r="CP79" s="95">
        <f t="shared" si="94"/>
        <v>10</v>
      </c>
      <c r="CQ79" s="76">
        <f>IFERROR(VLOOKUP(TEXT($A79,"0000"),'AYP11'!$B$847:$AU$1268,23,FALSE),"")</f>
        <v>0</v>
      </c>
      <c r="CR79" s="95">
        <f>IFERROR(VLOOKUP(CQ79,'Criteria Table'!$A$2:$I$102,2,FALSE),0)</f>
        <v>10</v>
      </c>
      <c r="CS79" s="95">
        <f t="shared" si="95"/>
        <v>10</v>
      </c>
      <c r="CT79" s="76">
        <f>IFERROR(VLOOKUP(TEXT($A79,"0000"),'AYP11'!$B$2113:$AU$2534,23,FALSE),"")</f>
        <v>82</v>
      </c>
      <c r="CU79" s="95">
        <f>IFERROR(VLOOKUP(CT79,'Criteria Table'!$A$2:$I$102,2,FALSE),0)</f>
        <v>1.8</v>
      </c>
      <c r="CV79" s="95">
        <f t="shared" si="96"/>
        <v>84</v>
      </c>
      <c r="CW79" s="76">
        <f>IFERROR(VLOOKUP(TEXT($A79,"0000"),'AYP11'!$B$425:$AU$846,23,FALSE),"")</f>
        <v>0</v>
      </c>
      <c r="CX79" s="95">
        <f>IFERROR(VLOOKUP(CW79,'Criteria Table'!$A$2:$I$102,2,FALSE),0)</f>
        <v>10</v>
      </c>
      <c r="CY79" s="95">
        <f t="shared" si="97"/>
        <v>10</v>
      </c>
      <c r="CZ79" s="76">
        <f>IFERROR(VLOOKUP(TEXT($A79,"0000"),'AYP11'!$B$3:$AU$424,23,FALSE),"")</f>
        <v>0</v>
      </c>
      <c r="DA79" s="95">
        <f>IFERROR(VLOOKUP(CZ79,'Criteria Table'!$A$2:$I$102,2,FALSE),0)</f>
        <v>10</v>
      </c>
      <c r="DB79" s="95">
        <f t="shared" si="98"/>
        <v>10</v>
      </c>
      <c r="DC79" s="76">
        <f>IFERROR(VLOOKUP(TEXT($A79,"0000"),'AYP11'!$B$1269:$AU$1690,23,FALSE),"")</f>
        <v>79</v>
      </c>
      <c r="DD79" s="95">
        <f>IFERROR(VLOOKUP(DC79,'Criteria Table'!$A$2:$I$102,2,FALSE),0)</f>
        <v>2.1</v>
      </c>
      <c r="DE79" s="95">
        <f t="shared" si="99"/>
        <v>81</v>
      </c>
      <c r="DF79" s="76">
        <f>IFERROR(VLOOKUP(TEXT($A79,"0000"),'AYP11'!$B$1691:$AU$2112,23,FALSE),"")</f>
        <v>77</v>
      </c>
      <c r="DG79" s="95">
        <f>IFERROR(VLOOKUP(DF79,'Criteria Table'!$A$2:$I$102,2,FALSE),0)</f>
        <v>2.3000000000000003</v>
      </c>
      <c r="DH79" s="95">
        <f t="shared" si="100"/>
        <v>79</v>
      </c>
      <c r="DI79" s="76">
        <f>IFERROR(VLOOKUP(TEXT($A79,"0000"),'AYP11'!$B$2535:$AU$2956,23,FALSE),"")</f>
        <v>0</v>
      </c>
      <c r="DJ79" s="95">
        <f>IFERROR(VLOOKUP(DI79,'Criteria Table'!$A$2:$I$102,2,FALSE),0)</f>
        <v>10</v>
      </c>
      <c r="DK79" s="95">
        <f t="shared" si="101"/>
        <v>10</v>
      </c>
      <c r="DL79" s="91">
        <f>IFERROR(VLOOKUP(TEXT($A79,"0000"),'AYP11'!$B$3379:$AU$3800,11,FALSE),"")</f>
        <v>0</v>
      </c>
      <c r="DM79" s="95">
        <f t="shared" si="102"/>
        <v>1</v>
      </c>
      <c r="DN79" s="95" t="str">
        <f t="shared" si="103"/>
        <v/>
      </c>
      <c r="DO79" s="91">
        <f>IFERROR(VLOOKUP(TEXT($A79,"0000"),'AYP11'!$B$847:$AU$1268,11,FALSE),"")</f>
        <v>0</v>
      </c>
      <c r="DP79" s="95">
        <f t="shared" si="104"/>
        <v>1</v>
      </c>
      <c r="DQ79" s="95" t="str">
        <f t="shared" si="105"/>
        <v/>
      </c>
      <c r="DR79" s="91">
        <f>IFERROR(VLOOKUP(TEXT($A79,"0000"),'AYP11'!$B$2113:$AU$2534,11,FALSE),"")</f>
        <v>94</v>
      </c>
      <c r="DS79" s="95">
        <f t="shared" si="106"/>
        <v>0</v>
      </c>
      <c r="DT79" s="95">
        <f t="shared" si="107"/>
        <v>94</v>
      </c>
      <c r="DU79" s="91">
        <f>IFERROR(VLOOKUP(TEXT($A79,"0000"),'AYP11'!$B$425:$AU$846,11,FALSE),"")</f>
        <v>0</v>
      </c>
      <c r="DV79" s="95">
        <f t="shared" si="108"/>
        <v>1</v>
      </c>
      <c r="DW79" s="95" t="str">
        <f t="shared" si="109"/>
        <v/>
      </c>
      <c r="DX79" s="91">
        <f>IFERROR(VLOOKUP(TEXT($A79,"0000"),'AYP11'!$B$3:$AU$424,11,FALSE),"")</f>
        <v>0</v>
      </c>
      <c r="DY79" s="95">
        <f t="shared" si="110"/>
        <v>1</v>
      </c>
      <c r="DZ79" s="95" t="str">
        <f t="shared" si="111"/>
        <v/>
      </c>
      <c r="EA79" s="91">
        <f>IFERROR(VLOOKUP(TEXT($A79,"0000"),'AYP11'!$B$1269:$AU$1690,11,FALSE),"")</f>
        <v>94</v>
      </c>
      <c r="EB79" s="95">
        <f t="shared" si="112"/>
        <v>0</v>
      </c>
      <c r="EC79" s="95">
        <f t="shared" si="113"/>
        <v>94</v>
      </c>
      <c r="ED79" s="91">
        <f>IFERROR(VLOOKUP(TEXT($A79,"0000"),'AYP11'!$B$1691:$AU$2112,11,FALSE),"")</f>
        <v>89</v>
      </c>
      <c r="EE79" s="95">
        <f t="shared" si="114"/>
        <v>1</v>
      </c>
      <c r="EF79" s="95">
        <f t="shared" si="115"/>
        <v>90</v>
      </c>
      <c r="EG79" s="91">
        <f>IFERROR(VLOOKUP(TEXT($A79,"0000"),'AYP11'!$B$2535:$AU$2956,11,FALSE),"")</f>
        <v>0</v>
      </c>
      <c r="EH79" s="95">
        <f t="shared" si="116"/>
        <v>1</v>
      </c>
      <c r="EI79" s="95" t="str">
        <f t="shared" si="117"/>
        <v/>
      </c>
      <c r="EP79" s="34">
        <v>82</v>
      </c>
      <c r="EQ79" s="102" t="s">
        <v>1327</v>
      </c>
    </row>
    <row r="80" spans="1:147" x14ac:dyDescent="0.25">
      <c r="A80" s="248">
        <v>1401</v>
      </c>
      <c r="B80" s="291">
        <f t="shared" si="64"/>
        <v>39.285714285714285</v>
      </c>
      <c r="C80" s="50">
        <f>IFERROR(VLOOKUP(TEXT($A80,"0000"),'R-M11'!$A$2:$AA$500,4,FALSE),0)</f>
        <v>55</v>
      </c>
      <c r="D80" s="291">
        <f t="shared" si="65"/>
        <v>17.142857142857142</v>
      </c>
      <c r="E80" s="98">
        <f>IFERROR(SUM(VLOOKUP(TEXT($A80,"0000"),'R-M11'!$A$2:$AA$500,5,FALSE),VLOOKUP(TEXT($A80,"0000"),'R-M11'!$A$2:$AA$500,6,FALSE)),0)</f>
        <v>24</v>
      </c>
      <c r="F80" s="58">
        <f>IFERROR(VLOOKUP(TEXT($A80,"0000"),'R-M11'!$A$2:$AA$500,14,FALSE),0)</f>
        <v>140</v>
      </c>
      <c r="G80" s="230">
        <f t="shared" si="118"/>
        <v>42.365714285714283</v>
      </c>
      <c r="H80" s="97">
        <f t="shared" si="66"/>
        <v>59.311999999999998</v>
      </c>
      <c r="I80" s="230">
        <f t="shared" si="119"/>
        <v>18.462857142857143</v>
      </c>
      <c r="J80" s="97">
        <f t="shared" si="67"/>
        <v>25.847999999999999</v>
      </c>
      <c r="K80" s="230">
        <f t="shared" si="68"/>
        <v>56</v>
      </c>
      <c r="L80" s="121">
        <f>IFERROR(VLOOKUP(K80,'Criteria Table'!$A$2:$I$102,2,FALSE),"")</f>
        <v>4.4000000000000004</v>
      </c>
      <c r="M80" s="230">
        <f t="shared" si="69"/>
        <v>60.828571428571422</v>
      </c>
      <c r="N80" s="286">
        <f t="shared" si="70"/>
        <v>35.714285714285715</v>
      </c>
      <c r="O80" s="50">
        <f>IFERROR(VLOOKUP(TEXT($A80,"0000"),'R-M11'!$A$2:$AA$500,17,FALSE),"")</f>
        <v>50</v>
      </c>
      <c r="P80" s="286">
        <f t="shared" si="71"/>
        <v>33.571428571428569</v>
      </c>
      <c r="Q80" s="98">
        <f>IFERROR(SUM(VLOOKUP(TEXT($A80,"0000"),'R-M11'!$A$2:$AA$500,18,FALSE),VLOOKUP(TEXT($A80,"0000"),'R-M11'!$A$2:$AA$500,19,FALSE)),0)</f>
        <v>47</v>
      </c>
      <c r="R80" s="69">
        <f>IFERROR(VLOOKUP(TEXT($A80,"0000"),'R-M11'!$A$2:$AA$500,27,FALSE),0)</f>
        <v>140</v>
      </c>
      <c r="S80" s="121">
        <f t="shared" si="120"/>
        <v>37.884285714285717</v>
      </c>
      <c r="T80" s="70">
        <f t="shared" si="72"/>
        <v>53.038000000000004</v>
      </c>
      <c r="U80" s="121">
        <f t="shared" si="121"/>
        <v>34.501428571428569</v>
      </c>
      <c r="V80" s="70">
        <f t="shared" si="73"/>
        <v>48.302</v>
      </c>
      <c r="W80" s="121">
        <f t="shared" si="74"/>
        <v>69</v>
      </c>
      <c r="X80" s="124">
        <f>IFERROR(VLOOKUP(W80,'Criteria Table'!$A$2:$I$102,2,FALSE),"")</f>
        <v>3.1</v>
      </c>
      <c r="Y80" s="121">
        <f t="shared" si="75"/>
        <v>72.385714285714286</v>
      </c>
      <c r="Z80" s="92">
        <f>IFERROR(IF(VLOOKUP(A80,'SG11'!$A$3:$AI$500,18,FALSE)="","NA",VLOOKUP(A80,'SG11'!$A$3:$AI$500,18,FALSE)),"")</f>
        <v>60</v>
      </c>
      <c r="AA80" s="75">
        <f>IFERROR(VLOOKUP(Z80,'Criteria Table'!$A$2:$I$102,6,FALSE),"NA")</f>
        <v>10</v>
      </c>
      <c r="AB80" s="95">
        <f t="shared" si="122"/>
        <v>70</v>
      </c>
      <c r="AC80" s="84">
        <f>IFERROR(IF(VLOOKUP(A80,'SG11'!$A$3:$AI$500,19,FALSE)="","NA",VLOOKUP(A80,'SG11'!$A$3:$AI$500,19,FALSE)),"")</f>
        <v>79</v>
      </c>
      <c r="AD80" s="75">
        <f>IFERROR(VLOOKUP(AC80,'Criteria Table'!$A$2:$I$102,6,FALSE),"NA")</f>
        <v>5</v>
      </c>
      <c r="AE80" s="95">
        <f t="shared" si="123"/>
        <v>84</v>
      </c>
      <c r="AF80" s="92">
        <f>IFERROR(IF(VLOOKUP(A80,'SG11'!$A$3:$AI$500,20,FALSE)="","NA",VLOOKUP(A80,'SG11'!$A$3:$AI$500,20,FALSE)),"")</f>
        <v>67</v>
      </c>
      <c r="AG80" s="75">
        <f>IFERROR(VLOOKUP(AF80,'Criteria Table'!$A$2:$I$102,6,FALSE),"NA")</f>
        <v>5</v>
      </c>
      <c r="AH80" s="95">
        <f t="shared" si="124"/>
        <v>72</v>
      </c>
      <c r="AI80" s="84">
        <f>IFERROR(IF(VLOOKUP(A80,'SG11'!$A$3:$AI$500,21,FALSE)="","NA",VLOOKUP(A80,'SG11'!$A$3:$AI$500,21,FALSE)),"")</f>
        <v>84</v>
      </c>
      <c r="AJ80" s="75">
        <f>IFERROR(VLOOKUP(AI80,'Criteria Table'!$A$2:$I$102,6,FALSE),"NA")</f>
        <v>5</v>
      </c>
      <c r="AK80" s="95">
        <f t="shared" si="125"/>
        <v>89</v>
      </c>
      <c r="AL80" s="99">
        <f>IFERROR(VLOOKUP(TEXT(A80,"0000"),'W11'!$A$1:$E$500,4,FALSE)/AP80*100,"")</f>
        <v>97.872340425531917</v>
      </c>
      <c r="AM80" s="97">
        <f>IFERROR(VLOOKUP(TEXT(A80,"0000"),'W11'!$A$1:$E$500,4,FALSE),"")</f>
        <v>46</v>
      </c>
      <c r="AN80" s="99">
        <f t="shared" si="76"/>
        <v>97.872340425531917</v>
      </c>
      <c r="AO80" s="97">
        <f t="shared" si="77"/>
        <v>46</v>
      </c>
      <c r="AP80" s="99">
        <f>IFERROR(VLOOKUP(TEXT(A80,"0000"),'W11'!$A$1:$E$500,5,FALSE),"")</f>
        <v>47</v>
      </c>
      <c r="AQ80" s="97">
        <f>IFERROR(VLOOKUP(ROUND(AL80,0),'Criteria Table'!$A$2:$I$102,4,FALSE),0)</f>
        <v>0</v>
      </c>
      <c r="AR80" s="128"/>
      <c r="AS80" s="95"/>
      <c r="AT80" s="95"/>
      <c r="AU80" s="100">
        <f>IFERROR(VLOOKUP(TEXT(A80,"0000"),'Sci11'!$A$3:$N$492,4,FALSE)/VLOOKUP(TEXT(A80,"0000"),'Sci11'!$A$3:$N$492,14,FALSE)*100,"")</f>
        <v>35.416666666666671</v>
      </c>
      <c r="AV80" s="101">
        <f>SUM(VLOOKUP(TEXT(A80,"0000"),'Sci11'!$A$3:$N$492,5,FALSE),VLOOKUP(TEXT(A80,"0000"),'Sci11'!$A$3:$N$492,6,FALSE))/VLOOKUP(TEXT(A80,"0000"),'Sci11'!$A$3:$N$492,14,FALSE)*100</f>
        <v>14.583333333333334</v>
      </c>
      <c r="AW80" s="100">
        <f t="shared" si="126"/>
        <v>38.916666666666671</v>
      </c>
      <c r="AX80" s="101">
        <f>IFERROR(AW80/100*VLOOKUP(TEXT(A80,"0000"),'Sci11'!$A$3:$N$492,14,FALSE),"")</f>
        <v>18.680000000000003</v>
      </c>
      <c r="AY80" s="100">
        <f t="shared" si="127"/>
        <v>16.083333333333336</v>
      </c>
      <c r="AZ80" s="101">
        <f>IFERROR(AY80/100*VLOOKUP(TEXT(A80,"0000"),'Sci11'!$A$3:$N$492,14,FALSE),"")</f>
        <v>7.7200000000000006</v>
      </c>
      <c r="BA80" s="100">
        <f t="shared" si="78"/>
        <v>50</v>
      </c>
      <c r="BB80" s="101">
        <f>IFERROR(VLOOKUP(BA80,'Criteria Table'!$A$2:$I$102,2,FALSE),"")</f>
        <v>5</v>
      </c>
      <c r="BC80" s="101">
        <f t="shared" si="79"/>
        <v>55</v>
      </c>
      <c r="BD80" s="82">
        <f>IFERROR(VLOOKUP(A80,ATTx11!$A$2:$N$500,4,FALSE),"")</f>
        <v>95.18</v>
      </c>
      <c r="BE80" s="95">
        <f t="shared" si="80"/>
        <v>0.5</v>
      </c>
      <c r="BF80" s="96">
        <f t="shared" si="81"/>
        <v>95.68</v>
      </c>
      <c r="BG80" s="70">
        <f>IFERROR(VLOOKUP(A80,ATTx11!$A$2:$N$500,11,FALSE),"")</f>
        <v>2</v>
      </c>
      <c r="BH80" s="95">
        <f t="shared" si="82"/>
        <v>1.8</v>
      </c>
      <c r="BI80" s="70">
        <f>IFERROR(VLOOKUP(A80,ATTx11!$A$2:$N$500,12,FALSE),"")</f>
        <v>66</v>
      </c>
      <c r="BJ80" s="97">
        <f t="shared" si="83"/>
        <v>59.4</v>
      </c>
      <c r="BK80" s="84">
        <f>IFERROR(VLOOKUP(A80,ATTx11!$A$2:$N$500,7,FALSE),"")</f>
        <v>2</v>
      </c>
      <c r="BL80" s="97">
        <f t="shared" si="84"/>
        <v>1.8</v>
      </c>
      <c r="BM80" s="84">
        <f>IFERROR(VLOOKUP(A80,ATTx11!$A$2:$N$500,8,FALSE),"")</f>
        <v>39</v>
      </c>
      <c r="BN80" s="95">
        <f t="shared" si="85"/>
        <v>35.1</v>
      </c>
      <c r="BO80" s="95"/>
      <c r="BP80" s="83">
        <f>IFERROR(VLOOKUP(TEXT($A80,"0000"),'AYP11'!$B$3379:$AU$3800,17,FALSE),"")</f>
        <v>0</v>
      </c>
      <c r="BQ80" s="75">
        <f>IFERROR(VLOOKUP(BP80,'Criteria Table'!$A$2:$I$102,2,FALSE),0)</f>
        <v>10</v>
      </c>
      <c r="BR80" s="95">
        <f t="shared" si="86"/>
        <v>10</v>
      </c>
      <c r="BS80" s="83">
        <f>IFERROR(VLOOKUP(TEXT($A80,"0000"),'AYP11'!$B$847:$AU$1268,17,FALSE),"")</f>
        <v>57</v>
      </c>
      <c r="BT80" s="75">
        <f>IFERROR(VLOOKUP(BS80,'Criteria Table'!$A$2:$I$102,2,FALSE),0)</f>
        <v>4.3</v>
      </c>
      <c r="BU80" s="95">
        <f t="shared" si="87"/>
        <v>61</v>
      </c>
      <c r="BV80" s="83">
        <f>IFERROR(VLOOKUP(TEXT($A80,"0000"),'AYP11'!$B$2113:$AU$2534,17,FALSE),"")</f>
        <v>0</v>
      </c>
      <c r="BW80" s="75">
        <f>IFERROR(VLOOKUP(BV80,'Criteria Table'!$A$2:$I$102,2,FALSE),0)</f>
        <v>10</v>
      </c>
      <c r="BX80" s="95">
        <f t="shared" si="88"/>
        <v>10</v>
      </c>
      <c r="BY80" s="83">
        <f>IFERROR(VLOOKUP(TEXT($A80,"0000"),'AYP11'!$B$425:$AU$846,17,FALSE),"")</f>
        <v>0</v>
      </c>
      <c r="BZ80" s="75">
        <f>IFERROR(VLOOKUP(BY80,'Criteria Table'!$A$2:$I$102,2,FALSE),0)</f>
        <v>10</v>
      </c>
      <c r="CA80" s="95">
        <f t="shared" si="89"/>
        <v>10</v>
      </c>
      <c r="CB80" s="83">
        <f>IFERROR(VLOOKUP(TEXT($A80,"0000"),'AYP11'!$B$3:$AU$424,17,FALSE),"")</f>
        <v>0</v>
      </c>
      <c r="CC80" s="95">
        <f>IFERROR(VLOOKUP(CB80,'Criteria Table'!$A$2:$I$102,2,FALSE),0)</f>
        <v>10</v>
      </c>
      <c r="CD80" s="95">
        <f t="shared" si="90"/>
        <v>10</v>
      </c>
      <c r="CE80" s="83">
        <f>IFERROR(VLOOKUP(TEXT($A80,"0000"),'AYP11'!$B$1269:$AU$1690,17,FALSE),"")</f>
        <v>56</v>
      </c>
      <c r="CF80" s="95">
        <f>IFERROR(VLOOKUP(CE80,'Criteria Table'!$A$2:$I$102,2,FALSE),0)</f>
        <v>4.4000000000000004</v>
      </c>
      <c r="CG80" s="95">
        <f t="shared" si="91"/>
        <v>60</v>
      </c>
      <c r="CH80" s="83">
        <f>IFERROR(VLOOKUP(TEXT($A80,"0000"),'AYP11'!$B$1691:$AU$2112,17,FALSE),"")</f>
        <v>0</v>
      </c>
      <c r="CI80" s="95">
        <f>IFERROR(VLOOKUP(CH80,'Criteria Table'!$A$2:$I$102,2,FALSE),0)</f>
        <v>10</v>
      </c>
      <c r="CJ80" s="95">
        <f t="shared" si="92"/>
        <v>10</v>
      </c>
      <c r="CK80" s="83">
        <f>IFERROR(VLOOKUP(TEXT($A80,"0000"),'AYP11'!$B$2535:$AU$2956,17,FALSE),"")</f>
        <v>0</v>
      </c>
      <c r="CL80" s="95">
        <f>IFERROR(VLOOKUP(CK80,'Criteria Table'!$A$2:$I$102,2,FALSE),0)</f>
        <v>10</v>
      </c>
      <c r="CM80" s="95">
        <f t="shared" si="93"/>
        <v>10</v>
      </c>
      <c r="CN80" s="76">
        <f>IFERROR(VLOOKUP(TEXT($A80,"0000"),'AYP11'!$B$3379:$AU$3800,23,FALSE),"")</f>
        <v>0</v>
      </c>
      <c r="CO80" s="95">
        <f>IFERROR(VLOOKUP(CN80,'Criteria Table'!$A$2:$I$102,2,FALSE),0)</f>
        <v>10</v>
      </c>
      <c r="CP80" s="95">
        <f t="shared" si="94"/>
        <v>10</v>
      </c>
      <c r="CQ80" s="76">
        <f>IFERROR(VLOOKUP(TEXT($A80,"0000"),'AYP11'!$B$847:$AU$1268,23,FALSE),"")</f>
        <v>69</v>
      </c>
      <c r="CR80" s="95">
        <f>IFERROR(VLOOKUP(CQ80,'Criteria Table'!$A$2:$I$102,2,FALSE),0)</f>
        <v>3.1</v>
      </c>
      <c r="CS80" s="95">
        <f t="shared" si="95"/>
        <v>72</v>
      </c>
      <c r="CT80" s="76">
        <f>IFERROR(VLOOKUP(TEXT($A80,"0000"),'AYP11'!$B$2113:$AU$2534,23,FALSE),"")</f>
        <v>0</v>
      </c>
      <c r="CU80" s="95">
        <f>IFERROR(VLOOKUP(CT80,'Criteria Table'!$A$2:$I$102,2,FALSE),0)</f>
        <v>10</v>
      </c>
      <c r="CV80" s="95">
        <f t="shared" si="96"/>
        <v>10</v>
      </c>
      <c r="CW80" s="76">
        <f>IFERROR(VLOOKUP(TEXT($A80,"0000"),'AYP11'!$B$425:$AU$846,23,FALSE),"")</f>
        <v>0</v>
      </c>
      <c r="CX80" s="95">
        <f>IFERROR(VLOOKUP(CW80,'Criteria Table'!$A$2:$I$102,2,FALSE),0)</f>
        <v>10</v>
      </c>
      <c r="CY80" s="95">
        <f t="shared" si="97"/>
        <v>10</v>
      </c>
      <c r="CZ80" s="76">
        <f>IFERROR(VLOOKUP(TEXT($A80,"0000"),'AYP11'!$B$3:$AU$424,23,FALSE),"")</f>
        <v>0</v>
      </c>
      <c r="DA80" s="95">
        <f>IFERROR(VLOOKUP(CZ80,'Criteria Table'!$A$2:$I$102,2,FALSE),0)</f>
        <v>10</v>
      </c>
      <c r="DB80" s="95">
        <f t="shared" si="98"/>
        <v>10</v>
      </c>
      <c r="DC80" s="76">
        <f>IFERROR(VLOOKUP(TEXT($A80,"0000"),'AYP11'!$B$1269:$AU$1690,23,FALSE),"")</f>
        <v>69</v>
      </c>
      <c r="DD80" s="95">
        <f>IFERROR(VLOOKUP(DC80,'Criteria Table'!$A$2:$I$102,2,FALSE),0)</f>
        <v>3.1</v>
      </c>
      <c r="DE80" s="95">
        <f t="shared" si="99"/>
        <v>72</v>
      </c>
      <c r="DF80" s="76">
        <f>IFERROR(VLOOKUP(TEXT($A80,"0000"),'AYP11'!$B$1691:$AU$2112,23,FALSE),"")</f>
        <v>0</v>
      </c>
      <c r="DG80" s="95">
        <f>IFERROR(VLOOKUP(DF80,'Criteria Table'!$A$2:$I$102,2,FALSE),0)</f>
        <v>10</v>
      </c>
      <c r="DH80" s="95">
        <f t="shared" si="100"/>
        <v>10</v>
      </c>
      <c r="DI80" s="76">
        <f>IFERROR(VLOOKUP(TEXT($A80,"0000"),'AYP11'!$B$2535:$AU$2956,23,FALSE),"")</f>
        <v>0</v>
      </c>
      <c r="DJ80" s="95">
        <f>IFERROR(VLOOKUP(DI80,'Criteria Table'!$A$2:$I$102,2,FALSE),0)</f>
        <v>10</v>
      </c>
      <c r="DK80" s="95">
        <f t="shared" si="101"/>
        <v>10</v>
      </c>
      <c r="DL80" s="91">
        <f>IFERROR(VLOOKUP(TEXT($A80,"0000"),'AYP11'!$B$3379:$AU$3800,11,FALSE),"")</f>
        <v>0</v>
      </c>
      <c r="DM80" s="95">
        <f t="shared" si="102"/>
        <v>1</v>
      </c>
      <c r="DN80" s="95" t="str">
        <f t="shared" si="103"/>
        <v/>
      </c>
      <c r="DO80" s="91">
        <f>IFERROR(VLOOKUP(TEXT($A80,"0000"),'AYP11'!$B$847:$AU$1268,11,FALSE),"")</f>
        <v>0</v>
      </c>
      <c r="DP80" s="95">
        <f t="shared" si="104"/>
        <v>1</v>
      </c>
      <c r="DQ80" s="95" t="str">
        <f t="shared" si="105"/>
        <v/>
      </c>
      <c r="DR80" s="91">
        <f>IFERROR(VLOOKUP(TEXT($A80,"0000"),'AYP11'!$B$2113:$AU$2534,11,FALSE),"")</f>
        <v>0</v>
      </c>
      <c r="DS80" s="95">
        <f t="shared" si="106"/>
        <v>1</v>
      </c>
      <c r="DT80" s="95" t="str">
        <f t="shared" si="107"/>
        <v/>
      </c>
      <c r="DU80" s="91">
        <f>IFERROR(VLOOKUP(TEXT($A80,"0000"),'AYP11'!$B$425:$AU$846,11,FALSE),"")</f>
        <v>0</v>
      </c>
      <c r="DV80" s="95">
        <f t="shared" si="108"/>
        <v>1</v>
      </c>
      <c r="DW80" s="95" t="str">
        <f t="shared" si="109"/>
        <v/>
      </c>
      <c r="DX80" s="91">
        <f>IFERROR(VLOOKUP(TEXT($A80,"0000"),'AYP11'!$B$3:$AU$424,11,FALSE),"")</f>
        <v>0</v>
      </c>
      <c r="DY80" s="95">
        <f t="shared" si="110"/>
        <v>1</v>
      </c>
      <c r="DZ80" s="95" t="str">
        <f t="shared" si="111"/>
        <v/>
      </c>
      <c r="EA80" s="91">
        <f>IFERROR(VLOOKUP(TEXT($A80,"0000"),'AYP11'!$B$1269:$AU$1690,11,FALSE),"")</f>
        <v>0</v>
      </c>
      <c r="EB80" s="95">
        <f t="shared" si="112"/>
        <v>1</v>
      </c>
      <c r="EC80" s="95" t="str">
        <f t="shared" si="113"/>
        <v/>
      </c>
      <c r="ED80" s="91">
        <f>IFERROR(VLOOKUP(TEXT($A80,"0000"),'AYP11'!$B$1691:$AU$2112,11,FALSE),"")</f>
        <v>0</v>
      </c>
      <c r="EE80" s="95">
        <f t="shared" si="114"/>
        <v>1</v>
      </c>
      <c r="EF80" s="95" t="str">
        <f t="shared" si="115"/>
        <v/>
      </c>
      <c r="EG80" s="91">
        <f>IFERROR(VLOOKUP(TEXT($A80,"0000"),'AYP11'!$B$2535:$AU$2956,11,FALSE),"")</f>
        <v>0</v>
      </c>
      <c r="EH80" s="95">
        <f t="shared" si="116"/>
        <v>1</v>
      </c>
      <c r="EI80" s="95" t="str">
        <f t="shared" si="117"/>
        <v/>
      </c>
      <c r="EP80" s="34">
        <v>84</v>
      </c>
      <c r="EQ80" s="102" t="s">
        <v>1298</v>
      </c>
    </row>
    <row r="81" spans="1:147" x14ac:dyDescent="0.25">
      <c r="A81" s="248">
        <v>1441</v>
      </c>
      <c r="B81" s="291">
        <f t="shared" si="64"/>
        <v>31.976744186046513</v>
      </c>
      <c r="C81" s="50">
        <f>IFERROR(VLOOKUP(TEXT($A81,"0000"),'R-M11'!$A$2:$AA$500,4,FALSE),0)</f>
        <v>55</v>
      </c>
      <c r="D81" s="291">
        <f t="shared" si="65"/>
        <v>11.046511627906977</v>
      </c>
      <c r="E81" s="98">
        <f>IFERROR(SUM(VLOOKUP(TEXT($A81,"0000"),'R-M11'!$A$2:$AA$500,5,FALSE),VLOOKUP(TEXT($A81,"0000"),'R-M11'!$A$2:$AA$500,6,FALSE)),0)</f>
        <v>19</v>
      </c>
      <c r="F81" s="58">
        <f>IFERROR(VLOOKUP(TEXT($A81,"0000"),'R-M11'!$A$2:$AA$500,14,FALSE),0)</f>
        <v>172</v>
      </c>
      <c r="G81" s="230">
        <f t="shared" si="118"/>
        <v>35.966744186046512</v>
      </c>
      <c r="H81" s="97">
        <f t="shared" si="66"/>
        <v>61.8628</v>
      </c>
      <c r="I81" s="230">
        <f t="shared" si="119"/>
        <v>12.756511627906978</v>
      </c>
      <c r="J81" s="97">
        <f t="shared" si="67"/>
        <v>21.941200000000002</v>
      </c>
      <c r="K81" s="230">
        <f t="shared" si="68"/>
        <v>43</v>
      </c>
      <c r="L81" s="121">
        <f>IFERROR(VLOOKUP(K81,'Criteria Table'!$A$2:$I$102,2,FALSE),"")</f>
        <v>5.7</v>
      </c>
      <c r="M81" s="230">
        <f t="shared" si="69"/>
        <v>48.723255813953486</v>
      </c>
      <c r="N81" s="286">
        <f t="shared" si="70"/>
        <v>35.502958579881657</v>
      </c>
      <c r="O81" s="50">
        <f>IFERROR(VLOOKUP(TEXT($A81,"0000"),'R-M11'!$A$2:$AA$500,17,FALSE),"")</f>
        <v>60</v>
      </c>
      <c r="P81" s="286">
        <f t="shared" si="71"/>
        <v>14.792899408284024</v>
      </c>
      <c r="Q81" s="98">
        <f>IFERROR(SUM(VLOOKUP(TEXT($A81,"0000"),'R-M11'!$A$2:$AA$500,18,FALSE),VLOOKUP(TEXT($A81,"0000"),'R-M11'!$A$2:$AA$500,19,FALSE)),0)</f>
        <v>25</v>
      </c>
      <c r="R81" s="69">
        <f>IFERROR(VLOOKUP(TEXT($A81,"0000"),'R-M11'!$A$2:$AA$500,27,FALSE),0)</f>
        <v>169</v>
      </c>
      <c r="S81" s="121">
        <f t="shared" si="120"/>
        <v>39.002958579881657</v>
      </c>
      <c r="T81" s="70">
        <f t="shared" si="72"/>
        <v>65.915000000000006</v>
      </c>
      <c r="U81" s="121">
        <f t="shared" si="121"/>
        <v>16.292899408284022</v>
      </c>
      <c r="V81" s="70">
        <f t="shared" si="73"/>
        <v>27.535</v>
      </c>
      <c r="W81" s="121">
        <f t="shared" si="74"/>
        <v>50</v>
      </c>
      <c r="X81" s="124">
        <f>IFERROR(VLOOKUP(W81,'Criteria Table'!$A$2:$I$102,2,FALSE),"")</f>
        <v>5</v>
      </c>
      <c r="Y81" s="121">
        <f t="shared" si="75"/>
        <v>55.295857988165679</v>
      </c>
      <c r="Z81" s="92">
        <f>IFERROR(IF(VLOOKUP(A81,'SG11'!$A$3:$AI$500,18,FALSE)="","NA",VLOOKUP(A81,'SG11'!$A$3:$AI$500,18,FALSE)),"")</f>
        <v>48</v>
      </c>
      <c r="AA81" s="75">
        <f>IFERROR(VLOOKUP(Z81,'Criteria Table'!$A$2:$I$102,6,FALSE),"NA")</f>
        <v>10</v>
      </c>
      <c r="AB81" s="95">
        <f t="shared" si="122"/>
        <v>58</v>
      </c>
      <c r="AC81" s="84">
        <f>IFERROR(IF(VLOOKUP(A81,'SG11'!$A$3:$AI$500,19,FALSE)="","NA",VLOOKUP(A81,'SG11'!$A$3:$AI$500,19,FALSE)),"")</f>
        <v>54</v>
      </c>
      <c r="AD81" s="75">
        <f>IFERROR(VLOOKUP(AC81,'Criteria Table'!$A$2:$I$102,6,FALSE),"NA")</f>
        <v>10</v>
      </c>
      <c r="AE81" s="95">
        <f t="shared" si="123"/>
        <v>64</v>
      </c>
      <c r="AF81" s="92">
        <f>IFERROR(IF(VLOOKUP(A81,'SG11'!$A$3:$AI$500,20,FALSE)="","NA",VLOOKUP(A81,'SG11'!$A$3:$AI$500,20,FALSE)),"")</f>
        <v>53</v>
      </c>
      <c r="AG81" s="75">
        <f>IFERROR(VLOOKUP(AF81,'Criteria Table'!$A$2:$I$102,6,FALSE),"NA")</f>
        <v>10</v>
      </c>
      <c r="AH81" s="95">
        <f t="shared" si="124"/>
        <v>63</v>
      </c>
      <c r="AI81" s="84">
        <f>IFERROR(IF(VLOOKUP(A81,'SG11'!$A$3:$AI$500,21,FALSE)="","NA",VLOOKUP(A81,'SG11'!$A$3:$AI$500,21,FALSE)),"")</f>
        <v>60</v>
      </c>
      <c r="AJ81" s="75">
        <f>IFERROR(VLOOKUP(AI81,'Criteria Table'!$A$2:$I$102,6,FALSE),"NA")</f>
        <v>10</v>
      </c>
      <c r="AK81" s="95">
        <f t="shared" si="125"/>
        <v>70</v>
      </c>
      <c r="AL81" s="99">
        <f>IFERROR(VLOOKUP(TEXT(A81,"0000"),'W11'!$A$1:$E$500,4,FALSE)/AP81*100,"")</f>
        <v>98.039215686274503</v>
      </c>
      <c r="AM81" s="97">
        <f>IFERROR(VLOOKUP(TEXT(A81,"0000"),'W11'!$A$1:$E$500,4,FALSE),"")</f>
        <v>50</v>
      </c>
      <c r="AN81" s="99">
        <f t="shared" si="76"/>
        <v>98.039215686274503</v>
      </c>
      <c r="AO81" s="97">
        <f t="shared" si="77"/>
        <v>50</v>
      </c>
      <c r="AP81" s="99">
        <f>IFERROR(VLOOKUP(TEXT(A81,"0000"),'W11'!$A$1:$E$500,5,FALSE),"")</f>
        <v>51</v>
      </c>
      <c r="AQ81" s="97">
        <f>IFERROR(VLOOKUP(ROUND(AL81,0),'Criteria Table'!$A$2:$I$102,4,FALSE),0)</f>
        <v>0</v>
      </c>
      <c r="AR81" s="128"/>
      <c r="AS81" s="95"/>
      <c r="AT81" s="95"/>
      <c r="AU81" s="100">
        <f>IFERROR(VLOOKUP(TEXT(A81,"0000"),'Sci11'!$A$3:$N$492,4,FALSE)/VLOOKUP(TEXT(A81,"0000"),'Sci11'!$A$3:$N$492,14,FALSE)*100,"")</f>
        <v>15</v>
      </c>
      <c r="AV81" s="101">
        <f>SUM(VLOOKUP(TEXT(A81,"0000"),'Sci11'!$A$3:$N$492,5,FALSE),VLOOKUP(TEXT(A81,"0000"),'Sci11'!$A$3:$N$492,6,FALSE))/VLOOKUP(TEXT(A81,"0000"),'Sci11'!$A$3:$N$492,14,FALSE)*100</f>
        <v>1.6666666666666667</v>
      </c>
      <c r="AW81" s="100">
        <f t="shared" si="126"/>
        <v>20.810000000000002</v>
      </c>
      <c r="AX81" s="101">
        <f>IFERROR(AW81/100*VLOOKUP(TEXT(A81,"0000"),'Sci11'!$A$3:$N$492,14,FALSE),"")</f>
        <v>12.486000000000002</v>
      </c>
      <c r="AY81" s="100">
        <f t="shared" si="127"/>
        <v>4.1566666666666672</v>
      </c>
      <c r="AZ81" s="101">
        <f>IFERROR(AY81/100*VLOOKUP(TEXT(A81,"0000"),'Sci11'!$A$3:$N$492,14,FALSE),"")</f>
        <v>2.4940000000000002</v>
      </c>
      <c r="BA81" s="100">
        <f t="shared" si="78"/>
        <v>17</v>
      </c>
      <c r="BB81" s="101">
        <f>IFERROR(VLOOKUP(BA81,'Criteria Table'!$A$2:$I$102,2,FALSE),"")</f>
        <v>8.3000000000000007</v>
      </c>
      <c r="BC81" s="101">
        <f t="shared" si="79"/>
        <v>25.3</v>
      </c>
      <c r="BD81" s="82">
        <f>IFERROR(VLOOKUP(A81,ATTx11!$A$2:$N$500,4,FALSE),"")</f>
        <v>94.31</v>
      </c>
      <c r="BE81" s="95">
        <f t="shared" si="80"/>
        <v>0.5</v>
      </c>
      <c r="BF81" s="96">
        <f t="shared" si="81"/>
        <v>94.81</v>
      </c>
      <c r="BG81" s="70">
        <f>IFERROR(VLOOKUP(A81,ATTx11!$A$2:$N$500,11,FALSE),"")</f>
        <v>0</v>
      </c>
      <c r="BH81" s="95">
        <f t="shared" si="82"/>
        <v>0</v>
      </c>
      <c r="BI81" s="70">
        <f>IFERROR(VLOOKUP(A81,ATTx11!$A$2:$N$500,12,FALSE),"")</f>
        <v>35</v>
      </c>
      <c r="BJ81" s="97">
        <f t="shared" si="83"/>
        <v>31.5</v>
      </c>
      <c r="BK81" s="84">
        <f>IFERROR(VLOOKUP(A81,ATTx11!$A$2:$N$500,7,FALSE),"")</f>
        <v>0</v>
      </c>
      <c r="BL81" s="97">
        <f t="shared" si="84"/>
        <v>0</v>
      </c>
      <c r="BM81" s="84">
        <f>IFERROR(VLOOKUP(A81,ATTx11!$A$2:$N$500,8,FALSE),"")</f>
        <v>29</v>
      </c>
      <c r="BN81" s="95">
        <f t="shared" si="85"/>
        <v>26.1</v>
      </c>
      <c r="BO81" s="95"/>
      <c r="BP81" s="83">
        <f>IFERROR(VLOOKUP(TEXT($A81,"0000"),'AYP11'!$B$3379:$AU$3800,17,FALSE),"")</f>
        <v>0</v>
      </c>
      <c r="BQ81" s="75">
        <f>IFERROR(VLOOKUP(BP81,'Criteria Table'!$A$2:$I$102,2,FALSE),0)</f>
        <v>10</v>
      </c>
      <c r="BR81" s="95">
        <f t="shared" si="86"/>
        <v>10</v>
      </c>
      <c r="BS81" s="83">
        <f>IFERROR(VLOOKUP(TEXT($A81,"0000"),'AYP11'!$B$847:$AU$1268,17,FALSE),"")</f>
        <v>44</v>
      </c>
      <c r="BT81" s="75">
        <f>IFERROR(VLOOKUP(BS81,'Criteria Table'!$A$2:$I$102,2,FALSE),0)</f>
        <v>5.6000000000000005</v>
      </c>
      <c r="BU81" s="95">
        <f t="shared" si="87"/>
        <v>50</v>
      </c>
      <c r="BV81" s="83">
        <f>IFERROR(VLOOKUP(TEXT($A81,"0000"),'AYP11'!$B$2113:$AU$2534,17,FALSE),"")</f>
        <v>55</v>
      </c>
      <c r="BW81" s="75">
        <f>IFERROR(VLOOKUP(BV81,'Criteria Table'!$A$2:$I$102,2,FALSE),0)</f>
        <v>4.5</v>
      </c>
      <c r="BX81" s="95">
        <f t="shared" si="88"/>
        <v>60</v>
      </c>
      <c r="BY81" s="83">
        <f>IFERROR(VLOOKUP(TEXT($A81,"0000"),'AYP11'!$B$425:$AU$846,17,FALSE),"")</f>
        <v>0</v>
      </c>
      <c r="BZ81" s="75">
        <f>IFERROR(VLOOKUP(BY81,'Criteria Table'!$A$2:$I$102,2,FALSE),0)</f>
        <v>10</v>
      </c>
      <c r="CA81" s="95">
        <f t="shared" si="89"/>
        <v>10</v>
      </c>
      <c r="CB81" s="83">
        <f>IFERROR(VLOOKUP(TEXT($A81,"0000"),'AYP11'!$B$3:$AU$424,17,FALSE),"")</f>
        <v>0</v>
      </c>
      <c r="CC81" s="95">
        <f>IFERROR(VLOOKUP(CB81,'Criteria Table'!$A$2:$I$102,2,FALSE),0)</f>
        <v>10</v>
      </c>
      <c r="CD81" s="95">
        <f t="shared" si="90"/>
        <v>10</v>
      </c>
      <c r="CE81" s="83">
        <f>IFERROR(VLOOKUP(TEXT($A81,"0000"),'AYP11'!$B$1269:$AU$1690,17,FALSE),"")</f>
        <v>47</v>
      </c>
      <c r="CF81" s="95">
        <f>IFERROR(VLOOKUP(CE81,'Criteria Table'!$A$2:$I$102,2,FALSE),0)</f>
        <v>5.3000000000000007</v>
      </c>
      <c r="CG81" s="95">
        <f t="shared" si="91"/>
        <v>52</v>
      </c>
      <c r="CH81" s="83">
        <f>IFERROR(VLOOKUP(TEXT($A81,"0000"),'AYP11'!$B$1691:$AU$2112,17,FALSE),"")</f>
        <v>0</v>
      </c>
      <c r="CI81" s="95">
        <f>IFERROR(VLOOKUP(CH81,'Criteria Table'!$A$2:$I$102,2,FALSE),0)</f>
        <v>10</v>
      </c>
      <c r="CJ81" s="95">
        <f t="shared" si="92"/>
        <v>10</v>
      </c>
      <c r="CK81" s="83">
        <f>IFERROR(VLOOKUP(TEXT($A81,"0000"),'AYP11'!$B$2535:$AU$2956,17,FALSE),"")</f>
        <v>0</v>
      </c>
      <c r="CL81" s="95">
        <f>IFERROR(VLOOKUP(CK81,'Criteria Table'!$A$2:$I$102,2,FALSE),0)</f>
        <v>10</v>
      </c>
      <c r="CM81" s="95">
        <f t="shared" si="93"/>
        <v>10</v>
      </c>
      <c r="CN81" s="76">
        <f>IFERROR(VLOOKUP(TEXT($A81,"0000"),'AYP11'!$B$3379:$AU$3800,23,FALSE),"")</f>
        <v>0</v>
      </c>
      <c r="CO81" s="95">
        <f>IFERROR(VLOOKUP(CN81,'Criteria Table'!$A$2:$I$102,2,FALSE),0)</f>
        <v>10</v>
      </c>
      <c r="CP81" s="95">
        <f t="shared" si="94"/>
        <v>10</v>
      </c>
      <c r="CQ81" s="76">
        <f>IFERROR(VLOOKUP(TEXT($A81,"0000"),'AYP11'!$B$847:$AU$1268,23,FALSE),"")</f>
        <v>52</v>
      </c>
      <c r="CR81" s="95">
        <f>IFERROR(VLOOKUP(CQ81,'Criteria Table'!$A$2:$I$102,2,FALSE),0)</f>
        <v>4.8000000000000007</v>
      </c>
      <c r="CS81" s="95">
        <f t="shared" si="95"/>
        <v>57</v>
      </c>
      <c r="CT81" s="76">
        <f>IFERROR(VLOOKUP(TEXT($A81,"0000"),'AYP11'!$B$2113:$AU$2534,23,FALSE),"")</f>
        <v>62</v>
      </c>
      <c r="CU81" s="95">
        <f>IFERROR(VLOOKUP(CT81,'Criteria Table'!$A$2:$I$102,2,FALSE),0)</f>
        <v>3.8000000000000003</v>
      </c>
      <c r="CV81" s="95">
        <f t="shared" si="96"/>
        <v>66</v>
      </c>
      <c r="CW81" s="76">
        <f>IFERROR(VLOOKUP(TEXT($A81,"0000"),'AYP11'!$B$425:$AU$846,23,FALSE),"")</f>
        <v>0</v>
      </c>
      <c r="CX81" s="95">
        <f>IFERROR(VLOOKUP(CW81,'Criteria Table'!$A$2:$I$102,2,FALSE),0)</f>
        <v>10</v>
      </c>
      <c r="CY81" s="95">
        <f t="shared" si="97"/>
        <v>10</v>
      </c>
      <c r="CZ81" s="76">
        <f>IFERROR(VLOOKUP(TEXT($A81,"0000"),'AYP11'!$B$3:$AU$424,23,FALSE),"")</f>
        <v>0</v>
      </c>
      <c r="DA81" s="95">
        <f>IFERROR(VLOOKUP(CZ81,'Criteria Table'!$A$2:$I$102,2,FALSE),0)</f>
        <v>10</v>
      </c>
      <c r="DB81" s="95">
        <f t="shared" si="98"/>
        <v>10</v>
      </c>
      <c r="DC81" s="76">
        <f>IFERROR(VLOOKUP(TEXT($A81,"0000"),'AYP11'!$B$1269:$AU$1690,23,FALSE),"")</f>
        <v>54</v>
      </c>
      <c r="DD81" s="95">
        <f>IFERROR(VLOOKUP(DC81,'Criteria Table'!$A$2:$I$102,2,FALSE),0)</f>
        <v>4.6000000000000005</v>
      </c>
      <c r="DE81" s="95">
        <f t="shared" si="99"/>
        <v>59</v>
      </c>
      <c r="DF81" s="76">
        <f>IFERROR(VLOOKUP(TEXT($A81,"0000"),'AYP11'!$B$1691:$AU$2112,23,FALSE),"")</f>
        <v>0</v>
      </c>
      <c r="DG81" s="95">
        <f>IFERROR(VLOOKUP(DF81,'Criteria Table'!$A$2:$I$102,2,FALSE),0)</f>
        <v>10</v>
      </c>
      <c r="DH81" s="95">
        <f t="shared" si="100"/>
        <v>10</v>
      </c>
      <c r="DI81" s="76">
        <f>IFERROR(VLOOKUP(TEXT($A81,"0000"),'AYP11'!$B$2535:$AU$2956,23,FALSE),"")</f>
        <v>0</v>
      </c>
      <c r="DJ81" s="95">
        <f>IFERROR(VLOOKUP(DI81,'Criteria Table'!$A$2:$I$102,2,FALSE),0)</f>
        <v>10</v>
      </c>
      <c r="DK81" s="95">
        <f t="shared" si="101"/>
        <v>10</v>
      </c>
      <c r="DL81" s="91">
        <f>IFERROR(VLOOKUP(TEXT($A81,"0000"),'AYP11'!$B$3379:$AU$3800,11,FALSE),"")</f>
        <v>0</v>
      </c>
      <c r="DM81" s="95">
        <f t="shared" si="102"/>
        <v>1</v>
      </c>
      <c r="DN81" s="95" t="str">
        <f t="shared" si="103"/>
        <v/>
      </c>
      <c r="DO81" s="91">
        <f>IFERROR(VLOOKUP(TEXT($A81,"0000"),'AYP11'!$B$847:$AU$1268,11,FALSE),"")</f>
        <v>0</v>
      </c>
      <c r="DP81" s="95">
        <f t="shared" si="104"/>
        <v>1</v>
      </c>
      <c r="DQ81" s="95" t="str">
        <f t="shared" si="105"/>
        <v/>
      </c>
      <c r="DR81" s="91">
        <f>IFERROR(VLOOKUP(TEXT($A81,"0000"),'AYP11'!$B$2113:$AU$2534,11,FALSE),"")</f>
        <v>0</v>
      </c>
      <c r="DS81" s="95">
        <f t="shared" si="106"/>
        <v>1</v>
      </c>
      <c r="DT81" s="95" t="str">
        <f t="shared" si="107"/>
        <v/>
      </c>
      <c r="DU81" s="91">
        <f>IFERROR(VLOOKUP(TEXT($A81,"0000"),'AYP11'!$B$425:$AU$846,11,FALSE),"")</f>
        <v>0</v>
      </c>
      <c r="DV81" s="95">
        <f t="shared" si="108"/>
        <v>1</v>
      </c>
      <c r="DW81" s="95" t="str">
        <f t="shared" si="109"/>
        <v/>
      </c>
      <c r="DX81" s="91">
        <f>IFERROR(VLOOKUP(TEXT($A81,"0000"),'AYP11'!$B$3:$AU$424,11,FALSE),"")</f>
        <v>0</v>
      </c>
      <c r="DY81" s="95">
        <f t="shared" si="110"/>
        <v>1</v>
      </c>
      <c r="DZ81" s="95" t="str">
        <f t="shared" si="111"/>
        <v/>
      </c>
      <c r="EA81" s="91">
        <f>IFERROR(VLOOKUP(TEXT($A81,"0000"),'AYP11'!$B$1269:$AU$1690,11,FALSE),"")</f>
        <v>0</v>
      </c>
      <c r="EB81" s="95">
        <f t="shared" si="112"/>
        <v>1</v>
      </c>
      <c r="EC81" s="95" t="str">
        <f t="shared" si="113"/>
        <v/>
      </c>
      <c r="ED81" s="91">
        <f>IFERROR(VLOOKUP(TEXT($A81,"0000"),'AYP11'!$B$1691:$AU$2112,11,FALSE),"")</f>
        <v>0</v>
      </c>
      <c r="EE81" s="95">
        <f t="shared" si="114"/>
        <v>1</v>
      </c>
      <c r="EF81" s="95" t="str">
        <f t="shared" si="115"/>
        <v/>
      </c>
      <c r="EG81" s="91">
        <f>IFERROR(VLOOKUP(TEXT($A81,"0000"),'AYP11'!$B$2535:$AU$2956,11,FALSE),"")</f>
        <v>0</v>
      </c>
      <c r="EH81" s="95">
        <f t="shared" si="116"/>
        <v>1</v>
      </c>
      <c r="EI81" s="95" t="str">
        <f t="shared" si="117"/>
        <v/>
      </c>
      <c r="EP81" s="34">
        <v>93</v>
      </c>
      <c r="EQ81" s="102" t="s">
        <v>1298</v>
      </c>
    </row>
    <row r="82" spans="1:147" x14ac:dyDescent="0.25">
      <c r="A82" s="248">
        <v>1481</v>
      </c>
      <c r="B82" s="291">
        <f t="shared" si="64"/>
        <v>34.844868735083537</v>
      </c>
      <c r="C82" s="50">
        <f>IFERROR(VLOOKUP(TEXT($A82,"0000"),'R-M11'!$A$2:$AA$500,4,FALSE),0)</f>
        <v>146</v>
      </c>
      <c r="D82" s="291">
        <f t="shared" si="65"/>
        <v>37.708830548926016</v>
      </c>
      <c r="E82" s="98">
        <f>IFERROR(SUM(VLOOKUP(TEXT($A82,"0000"),'R-M11'!$A$2:$AA$500,5,FALSE),VLOOKUP(TEXT($A82,"0000"),'R-M11'!$A$2:$AA$500,6,FALSE)),0)</f>
        <v>158</v>
      </c>
      <c r="F82" s="58">
        <f>IFERROR(VLOOKUP(TEXT($A82,"0000"),'R-M11'!$A$2:$AA$500,14,FALSE),0)</f>
        <v>419</v>
      </c>
      <c r="G82" s="230">
        <f t="shared" si="118"/>
        <v>36.734868735083538</v>
      </c>
      <c r="H82" s="97">
        <f t="shared" si="66"/>
        <v>153.91910000000001</v>
      </c>
      <c r="I82" s="230">
        <f t="shared" si="119"/>
        <v>38.518830548926019</v>
      </c>
      <c r="J82" s="97">
        <f t="shared" si="67"/>
        <v>161.39390000000003</v>
      </c>
      <c r="K82" s="230">
        <f t="shared" si="68"/>
        <v>73</v>
      </c>
      <c r="L82" s="121">
        <f>IFERROR(VLOOKUP(K82,'Criteria Table'!$A$2:$I$102,2,FALSE),"")</f>
        <v>2.7</v>
      </c>
      <c r="M82" s="230">
        <f t="shared" si="69"/>
        <v>75.253699284009556</v>
      </c>
      <c r="N82" s="286">
        <f t="shared" si="70"/>
        <v>30.900243309002434</v>
      </c>
      <c r="O82" s="50">
        <f>IFERROR(VLOOKUP(TEXT($A82,"0000"),'R-M11'!$A$2:$AA$500,17,FALSE),"")</f>
        <v>127</v>
      </c>
      <c r="P82" s="286">
        <f t="shared" si="71"/>
        <v>46.715328467153284</v>
      </c>
      <c r="Q82" s="98">
        <f>IFERROR(SUM(VLOOKUP(TEXT($A82,"0000"),'R-M11'!$A$2:$AA$500,18,FALSE),VLOOKUP(TEXT($A82,"0000"),'R-M11'!$A$2:$AA$500,19,FALSE)),0)</f>
        <v>192</v>
      </c>
      <c r="R82" s="69">
        <f>IFERROR(VLOOKUP(TEXT($A82,"0000"),'R-M11'!$A$2:$AA$500,27,FALSE),0)</f>
        <v>411</v>
      </c>
      <c r="S82" s="121">
        <f t="shared" si="120"/>
        <v>32.440243309002433</v>
      </c>
      <c r="T82" s="70">
        <f t="shared" si="72"/>
        <v>133.32939999999999</v>
      </c>
      <c r="U82" s="121">
        <f t="shared" si="121"/>
        <v>47.375328467153281</v>
      </c>
      <c r="V82" s="70">
        <f t="shared" si="73"/>
        <v>194.71259999999998</v>
      </c>
      <c r="W82" s="121">
        <f t="shared" si="74"/>
        <v>78</v>
      </c>
      <c r="X82" s="124">
        <f>IFERROR(VLOOKUP(W82,'Criteria Table'!$A$2:$I$102,2,FALSE),"")</f>
        <v>2.2000000000000002</v>
      </c>
      <c r="Y82" s="121">
        <f t="shared" si="75"/>
        <v>79.815571776155707</v>
      </c>
      <c r="Z82" s="92">
        <f>IFERROR(IF(VLOOKUP(A82,'SG11'!$A$3:$AI$500,18,FALSE)="","NA",VLOOKUP(A82,'SG11'!$A$3:$AI$500,18,FALSE)),"")</f>
        <v>69</v>
      </c>
      <c r="AA82" s="75">
        <f>IFERROR(VLOOKUP(Z82,'Criteria Table'!$A$2:$I$102,6,FALSE),"NA")</f>
        <v>5</v>
      </c>
      <c r="AB82" s="95">
        <f t="shared" si="122"/>
        <v>74</v>
      </c>
      <c r="AC82" s="84">
        <f>IFERROR(IF(VLOOKUP(A82,'SG11'!$A$3:$AI$500,19,FALSE)="","NA",VLOOKUP(A82,'SG11'!$A$3:$AI$500,19,FALSE)),"")</f>
        <v>63</v>
      </c>
      <c r="AD82" s="75">
        <f>IFERROR(VLOOKUP(AC82,'Criteria Table'!$A$2:$I$102,6,FALSE),"NA")</f>
        <v>5</v>
      </c>
      <c r="AE82" s="95">
        <f t="shared" si="123"/>
        <v>68</v>
      </c>
      <c r="AF82" s="92">
        <f>IFERROR(IF(VLOOKUP(A82,'SG11'!$A$3:$AI$500,20,FALSE)="","NA",VLOOKUP(A82,'SG11'!$A$3:$AI$500,20,FALSE)),"")</f>
        <v>59</v>
      </c>
      <c r="AG82" s="75">
        <f>IFERROR(VLOOKUP(AF82,'Criteria Table'!$A$2:$I$102,6,FALSE),"NA")</f>
        <v>10</v>
      </c>
      <c r="AH82" s="95">
        <f t="shared" si="124"/>
        <v>69</v>
      </c>
      <c r="AI82" s="84">
        <f>IFERROR(IF(VLOOKUP(A82,'SG11'!$A$3:$AI$500,21,FALSE)="","NA",VLOOKUP(A82,'SG11'!$A$3:$AI$500,21,FALSE)),"")</f>
        <v>65</v>
      </c>
      <c r="AJ82" s="75">
        <f>IFERROR(VLOOKUP(AI82,'Criteria Table'!$A$2:$I$102,6,FALSE),"NA")</f>
        <v>5</v>
      </c>
      <c r="AK82" s="95">
        <f t="shared" si="125"/>
        <v>70</v>
      </c>
      <c r="AL82" s="99">
        <f>IFERROR(VLOOKUP(TEXT(A82,"0000"),'W11'!$A$1:$E$500,4,FALSE)/AP82*100,"")</f>
        <v>93.023255813953483</v>
      </c>
      <c r="AM82" s="97">
        <f>IFERROR(VLOOKUP(TEXT(A82,"0000"),'W11'!$A$1:$E$500,4,FALSE),"")</f>
        <v>120</v>
      </c>
      <c r="AN82" s="99">
        <f t="shared" si="76"/>
        <v>93.023255813953483</v>
      </c>
      <c r="AO82" s="97">
        <f t="shared" si="77"/>
        <v>120</v>
      </c>
      <c r="AP82" s="99">
        <f>IFERROR(VLOOKUP(TEXT(A82,"0000"),'W11'!$A$1:$E$500,5,FALSE),"")</f>
        <v>129</v>
      </c>
      <c r="AQ82" s="97">
        <f>IFERROR(VLOOKUP(ROUND(AL82,0),'Criteria Table'!$A$2:$I$102,4,FALSE),0)</f>
        <v>0</v>
      </c>
      <c r="AR82" s="128"/>
      <c r="AS82" s="95"/>
      <c r="AT82" s="95"/>
      <c r="AU82" s="100">
        <f>IFERROR(VLOOKUP(TEXT(A82,"0000"),'Sci11'!$A$3:$N$492,4,FALSE)/VLOOKUP(TEXT(A82,"0000"),'Sci11'!$A$3:$N$492,14,FALSE)*100,"")</f>
        <v>36.075949367088604</v>
      </c>
      <c r="AV82" s="101">
        <f>SUM(VLOOKUP(TEXT(A82,"0000"),'Sci11'!$A$3:$N$492,5,FALSE),VLOOKUP(TEXT(A82,"0000"),'Sci11'!$A$3:$N$492,6,FALSE))/VLOOKUP(TEXT(A82,"0000"),'Sci11'!$A$3:$N$492,14,FALSE)*100</f>
        <v>18.354430379746837</v>
      </c>
      <c r="AW82" s="100">
        <f t="shared" si="126"/>
        <v>39.295949367088603</v>
      </c>
      <c r="AX82" s="101">
        <f>IFERROR(AW82/100*VLOOKUP(TEXT(A82,"0000"),'Sci11'!$A$3:$N$492,14,FALSE),"")</f>
        <v>62.087599999999988</v>
      </c>
      <c r="AY82" s="100">
        <f t="shared" si="127"/>
        <v>19.734430379746836</v>
      </c>
      <c r="AZ82" s="101">
        <f>IFERROR(AY82/100*VLOOKUP(TEXT(A82,"0000"),'Sci11'!$A$3:$N$492,14,FALSE),"")</f>
        <v>31.180400000000002</v>
      </c>
      <c r="BA82" s="100">
        <f t="shared" si="78"/>
        <v>54</v>
      </c>
      <c r="BB82" s="101">
        <f>IFERROR(VLOOKUP(BA82,'Criteria Table'!$A$2:$I$102,2,FALSE),"")</f>
        <v>4.6000000000000005</v>
      </c>
      <c r="BC82" s="101">
        <f t="shared" si="79"/>
        <v>58.6</v>
      </c>
      <c r="BD82" s="82">
        <f>IFERROR(VLOOKUP(A82,ATTx11!$A$2:$N$500,4,FALSE),"")</f>
        <v>96.33</v>
      </c>
      <c r="BE82" s="95">
        <f t="shared" si="80"/>
        <v>0.5</v>
      </c>
      <c r="BF82" s="96">
        <f t="shared" si="81"/>
        <v>96.83</v>
      </c>
      <c r="BG82" s="70">
        <f>IFERROR(VLOOKUP(A82,ATTx11!$A$2:$N$500,11,FALSE),"")</f>
        <v>0</v>
      </c>
      <c r="BH82" s="95">
        <f t="shared" si="82"/>
        <v>0</v>
      </c>
      <c r="BI82" s="70">
        <f>IFERROR(VLOOKUP(A82,ATTx11!$A$2:$N$500,12,FALSE),"")</f>
        <v>14</v>
      </c>
      <c r="BJ82" s="97">
        <f t="shared" si="83"/>
        <v>12.6</v>
      </c>
      <c r="BK82" s="84">
        <f>IFERROR(VLOOKUP(A82,ATTx11!$A$2:$N$500,7,FALSE),"")</f>
        <v>0</v>
      </c>
      <c r="BL82" s="97">
        <f t="shared" si="84"/>
        <v>0</v>
      </c>
      <c r="BM82" s="84">
        <f>IFERROR(VLOOKUP(A82,ATTx11!$A$2:$N$500,8,FALSE),"")</f>
        <v>11</v>
      </c>
      <c r="BN82" s="95">
        <f t="shared" si="85"/>
        <v>9.9</v>
      </c>
      <c r="BO82" s="95"/>
      <c r="BP82" s="83">
        <f>IFERROR(VLOOKUP(TEXT($A82,"0000"),'AYP11'!$B$3379:$AU$3800,17,FALSE),"")</f>
        <v>0</v>
      </c>
      <c r="BQ82" s="75">
        <f>IFERROR(VLOOKUP(BP82,'Criteria Table'!$A$2:$I$102,2,FALSE),0)</f>
        <v>10</v>
      </c>
      <c r="BR82" s="95">
        <f t="shared" si="86"/>
        <v>10</v>
      </c>
      <c r="BS82" s="83">
        <f>IFERROR(VLOOKUP(TEXT($A82,"0000"),'AYP11'!$B$847:$AU$1268,17,FALSE),"")</f>
        <v>0</v>
      </c>
      <c r="BT82" s="75">
        <f>IFERROR(VLOOKUP(BS82,'Criteria Table'!$A$2:$I$102,2,FALSE),0)</f>
        <v>10</v>
      </c>
      <c r="BU82" s="95">
        <f t="shared" si="87"/>
        <v>10</v>
      </c>
      <c r="BV82" s="83">
        <f>IFERROR(VLOOKUP(TEXT($A82,"0000"),'AYP11'!$B$2113:$AU$2534,17,FALSE),"")</f>
        <v>76</v>
      </c>
      <c r="BW82" s="75">
        <f>IFERROR(VLOOKUP(BV82,'Criteria Table'!$A$2:$I$102,2,FALSE),0)</f>
        <v>2.4000000000000004</v>
      </c>
      <c r="BX82" s="95">
        <f t="shared" si="88"/>
        <v>78</v>
      </c>
      <c r="BY82" s="83">
        <f>IFERROR(VLOOKUP(TEXT($A82,"0000"),'AYP11'!$B$425:$AU$846,17,FALSE),"")</f>
        <v>0</v>
      </c>
      <c r="BZ82" s="75">
        <f>IFERROR(VLOOKUP(BY82,'Criteria Table'!$A$2:$I$102,2,FALSE),0)</f>
        <v>10</v>
      </c>
      <c r="CA82" s="95">
        <f t="shared" si="89"/>
        <v>10</v>
      </c>
      <c r="CB82" s="83">
        <f>IFERROR(VLOOKUP(TEXT($A82,"0000"),'AYP11'!$B$3:$AU$424,17,FALSE),"")</f>
        <v>0</v>
      </c>
      <c r="CC82" s="95">
        <f>IFERROR(VLOOKUP(CB82,'Criteria Table'!$A$2:$I$102,2,FALSE),0)</f>
        <v>10</v>
      </c>
      <c r="CD82" s="95">
        <f t="shared" si="90"/>
        <v>10</v>
      </c>
      <c r="CE82" s="83">
        <f>IFERROR(VLOOKUP(TEXT($A82,"0000"),'AYP11'!$B$1269:$AU$1690,17,FALSE),"")</f>
        <v>73</v>
      </c>
      <c r="CF82" s="95">
        <f>IFERROR(VLOOKUP(CE82,'Criteria Table'!$A$2:$I$102,2,FALSE),0)</f>
        <v>2.7</v>
      </c>
      <c r="CG82" s="95">
        <f t="shared" si="91"/>
        <v>76</v>
      </c>
      <c r="CH82" s="83">
        <f>IFERROR(VLOOKUP(TEXT($A82,"0000"),'AYP11'!$B$1691:$AU$2112,17,FALSE),"")</f>
        <v>70</v>
      </c>
      <c r="CI82" s="95">
        <f>IFERROR(VLOOKUP(CH82,'Criteria Table'!$A$2:$I$102,2,FALSE),0)</f>
        <v>3</v>
      </c>
      <c r="CJ82" s="95">
        <f t="shared" si="92"/>
        <v>73</v>
      </c>
      <c r="CK82" s="83">
        <f>IFERROR(VLOOKUP(TEXT($A82,"0000"),'AYP11'!$B$2535:$AU$2956,17,FALSE),"")</f>
        <v>0</v>
      </c>
      <c r="CL82" s="95">
        <f>IFERROR(VLOOKUP(CK82,'Criteria Table'!$A$2:$I$102,2,FALSE),0)</f>
        <v>10</v>
      </c>
      <c r="CM82" s="95">
        <f t="shared" si="93"/>
        <v>10</v>
      </c>
      <c r="CN82" s="76">
        <f>IFERROR(VLOOKUP(TEXT($A82,"0000"),'AYP11'!$B$3379:$AU$3800,23,FALSE),"")</f>
        <v>0</v>
      </c>
      <c r="CO82" s="95">
        <f>IFERROR(VLOOKUP(CN82,'Criteria Table'!$A$2:$I$102,2,FALSE),0)</f>
        <v>10</v>
      </c>
      <c r="CP82" s="95">
        <f t="shared" si="94"/>
        <v>10</v>
      </c>
      <c r="CQ82" s="76">
        <f>IFERROR(VLOOKUP(TEXT($A82,"0000"),'AYP11'!$B$847:$AU$1268,23,FALSE),"")</f>
        <v>0</v>
      </c>
      <c r="CR82" s="95">
        <f>IFERROR(VLOOKUP(CQ82,'Criteria Table'!$A$2:$I$102,2,FALSE),0)</f>
        <v>10</v>
      </c>
      <c r="CS82" s="95">
        <f t="shared" si="95"/>
        <v>10</v>
      </c>
      <c r="CT82" s="76">
        <f>IFERROR(VLOOKUP(TEXT($A82,"0000"),'AYP11'!$B$2113:$AU$2534,23,FALSE),"")</f>
        <v>80</v>
      </c>
      <c r="CU82" s="95">
        <f>IFERROR(VLOOKUP(CT82,'Criteria Table'!$A$2:$I$102,2,FALSE),0)</f>
        <v>2</v>
      </c>
      <c r="CV82" s="95">
        <f t="shared" si="96"/>
        <v>82</v>
      </c>
      <c r="CW82" s="76">
        <f>IFERROR(VLOOKUP(TEXT($A82,"0000"),'AYP11'!$B$425:$AU$846,23,FALSE),"")</f>
        <v>0</v>
      </c>
      <c r="CX82" s="95">
        <f>IFERROR(VLOOKUP(CW82,'Criteria Table'!$A$2:$I$102,2,FALSE),0)</f>
        <v>10</v>
      </c>
      <c r="CY82" s="95">
        <f t="shared" si="97"/>
        <v>10</v>
      </c>
      <c r="CZ82" s="76">
        <f>IFERROR(VLOOKUP(TEXT($A82,"0000"),'AYP11'!$B$3:$AU$424,23,FALSE),"")</f>
        <v>0</v>
      </c>
      <c r="DA82" s="95">
        <f>IFERROR(VLOOKUP(CZ82,'Criteria Table'!$A$2:$I$102,2,FALSE),0)</f>
        <v>10</v>
      </c>
      <c r="DB82" s="95">
        <f t="shared" si="98"/>
        <v>10</v>
      </c>
      <c r="DC82" s="76">
        <f>IFERROR(VLOOKUP(TEXT($A82,"0000"),'AYP11'!$B$1269:$AU$1690,23,FALSE),"")</f>
        <v>78</v>
      </c>
      <c r="DD82" s="95">
        <f>IFERROR(VLOOKUP(DC82,'Criteria Table'!$A$2:$I$102,2,FALSE),0)</f>
        <v>2.2000000000000002</v>
      </c>
      <c r="DE82" s="95">
        <f t="shared" si="99"/>
        <v>80</v>
      </c>
      <c r="DF82" s="76">
        <f>IFERROR(VLOOKUP(TEXT($A82,"0000"),'AYP11'!$B$1691:$AU$2112,23,FALSE),"")</f>
        <v>77</v>
      </c>
      <c r="DG82" s="95">
        <f>IFERROR(VLOOKUP(DF82,'Criteria Table'!$A$2:$I$102,2,FALSE),0)</f>
        <v>2.3000000000000003</v>
      </c>
      <c r="DH82" s="95">
        <f t="shared" si="100"/>
        <v>79</v>
      </c>
      <c r="DI82" s="76">
        <f>IFERROR(VLOOKUP(TEXT($A82,"0000"),'AYP11'!$B$2535:$AU$2956,23,FALSE),"")</f>
        <v>0</v>
      </c>
      <c r="DJ82" s="95">
        <f>IFERROR(VLOOKUP(DI82,'Criteria Table'!$A$2:$I$102,2,FALSE),0)</f>
        <v>10</v>
      </c>
      <c r="DK82" s="95">
        <f t="shared" si="101"/>
        <v>10</v>
      </c>
      <c r="DL82" s="91">
        <f>IFERROR(VLOOKUP(TEXT($A82,"0000"),'AYP11'!$B$3379:$AU$3800,11,FALSE),"")</f>
        <v>0</v>
      </c>
      <c r="DM82" s="95">
        <f t="shared" si="102"/>
        <v>1</v>
      </c>
      <c r="DN82" s="95" t="str">
        <f t="shared" si="103"/>
        <v/>
      </c>
      <c r="DO82" s="91">
        <f>IFERROR(VLOOKUP(TEXT($A82,"0000"),'AYP11'!$B$847:$AU$1268,11,FALSE),"")</f>
        <v>0</v>
      </c>
      <c r="DP82" s="95">
        <f t="shared" si="104"/>
        <v>1</v>
      </c>
      <c r="DQ82" s="95" t="str">
        <f t="shared" si="105"/>
        <v/>
      </c>
      <c r="DR82" s="91">
        <f>IFERROR(VLOOKUP(TEXT($A82,"0000"),'AYP11'!$B$2113:$AU$2534,11,FALSE),"")</f>
        <v>94</v>
      </c>
      <c r="DS82" s="95">
        <f t="shared" si="106"/>
        <v>0</v>
      </c>
      <c r="DT82" s="95">
        <f t="shared" si="107"/>
        <v>94</v>
      </c>
      <c r="DU82" s="91">
        <f>IFERROR(VLOOKUP(TEXT($A82,"0000"),'AYP11'!$B$425:$AU$846,11,FALSE),"")</f>
        <v>0</v>
      </c>
      <c r="DV82" s="95">
        <f t="shared" si="108"/>
        <v>1</v>
      </c>
      <c r="DW82" s="95" t="str">
        <f t="shared" si="109"/>
        <v/>
      </c>
      <c r="DX82" s="91">
        <f>IFERROR(VLOOKUP(TEXT($A82,"0000"),'AYP11'!$B$3:$AU$424,11,FALSE),"")</f>
        <v>0</v>
      </c>
      <c r="DY82" s="95">
        <f t="shared" si="110"/>
        <v>1</v>
      </c>
      <c r="DZ82" s="95" t="str">
        <f t="shared" si="111"/>
        <v/>
      </c>
      <c r="EA82" s="91">
        <f>IFERROR(VLOOKUP(TEXT($A82,"0000"),'AYP11'!$B$1269:$AU$1690,11,FALSE),"")</f>
        <v>94</v>
      </c>
      <c r="EB82" s="95">
        <f t="shared" si="112"/>
        <v>0</v>
      </c>
      <c r="EC82" s="95">
        <f t="shared" si="113"/>
        <v>94</v>
      </c>
      <c r="ED82" s="91">
        <f>IFERROR(VLOOKUP(TEXT($A82,"0000"),'AYP11'!$B$1691:$AU$2112,11,FALSE),"")</f>
        <v>90</v>
      </c>
      <c r="EE82" s="95">
        <f t="shared" si="114"/>
        <v>0</v>
      </c>
      <c r="EF82" s="95">
        <f t="shared" si="115"/>
        <v>90</v>
      </c>
      <c r="EG82" s="91">
        <f>IFERROR(VLOOKUP(TEXT($A82,"0000"),'AYP11'!$B$2535:$AU$2956,11,FALSE),"")</f>
        <v>0</v>
      </c>
      <c r="EH82" s="95">
        <f t="shared" si="116"/>
        <v>1</v>
      </c>
      <c r="EI82" s="95" t="str">
        <f t="shared" si="117"/>
        <v/>
      </c>
    </row>
    <row r="83" spans="1:147" x14ac:dyDescent="0.25">
      <c r="A83" s="248">
        <v>1521</v>
      </c>
      <c r="B83" s="291">
        <f t="shared" si="64"/>
        <v>36.440677966101696</v>
      </c>
      <c r="C83" s="50">
        <f>IFERROR(VLOOKUP(TEXT($A83,"0000"),'R-M11'!$A$2:$AA$500,4,FALSE),0)</f>
        <v>86</v>
      </c>
      <c r="D83" s="291">
        <f t="shared" si="65"/>
        <v>27.542372881355931</v>
      </c>
      <c r="E83" s="98">
        <f>IFERROR(SUM(VLOOKUP(TEXT($A83,"0000"),'R-M11'!$A$2:$AA$500,5,FALSE),VLOOKUP(TEXT($A83,"0000"),'R-M11'!$A$2:$AA$500,6,FALSE)),0)</f>
        <v>65</v>
      </c>
      <c r="F83" s="58">
        <f>IFERROR(VLOOKUP(TEXT($A83,"0000"),'R-M11'!$A$2:$AA$500,14,FALSE),0)</f>
        <v>236</v>
      </c>
      <c r="G83" s="230">
        <f t="shared" si="118"/>
        <v>38.960677966101699</v>
      </c>
      <c r="H83" s="97">
        <f t="shared" si="66"/>
        <v>91.947200000000009</v>
      </c>
      <c r="I83" s="230">
        <f t="shared" si="119"/>
        <v>28.622372881355929</v>
      </c>
      <c r="J83" s="97">
        <f t="shared" si="67"/>
        <v>67.548799999999986</v>
      </c>
      <c r="K83" s="230">
        <f t="shared" si="68"/>
        <v>64</v>
      </c>
      <c r="L83" s="121">
        <f>IFERROR(VLOOKUP(K83,'Criteria Table'!$A$2:$I$102,2,FALSE),"")</f>
        <v>3.6</v>
      </c>
      <c r="M83" s="230">
        <f t="shared" si="69"/>
        <v>67.583050847457628</v>
      </c>
      <c r="N83" s="286">
        <f t="shared" si="70"/>
        <v>35.319148936170215</v>
      </c>
      <c r="O83" s="50">
        <f>IFERROR(VLOOKUP(TEXT($A83,"0000"),'R-M11'!$A$2:$AA$500,17,FALSE),"")</f>
        <v>83</v>
      </c>
      <c r="P83" s="286">
        <f t="shared" si="71"/>
        <v>34.893617021276597</v>
      </c>
      <c r="Q83" s="98">
        <f>IFERROR(SUM(VLOOKUP(TEXT($A83,"0000"),'R-M11'!$A$2:$AA$500,18,FALSE),VLOOKUP(TEXT($A83,"0000"),'R-M11'!$A$2:$AA$500,19,FALSE)),0)</f>
        <v>82</v>
      </c>
      <c r="R83" s="69">
        <f>IFERROR(VLOOKUP(TEXT($A83,"0000"),'R-M11'!$A$2:$AA$500,27,FALSE),0)</f>
        <v>235</v>
      </c>
      <c r="S83" s="121">
        <f t="shared" si="120"/>
        <v>37.419148936170217</v>
      </c>
      <c r="T83" s="70">
        <f t="shared" si="72"/>
        <v>87.935000000000002</v>
      </c>
      <c r="U83" s="121">
        <f t="shared" si="121"/>
        <v>35.793617021276596</v>
      </c>
      <c r="V83" s="70">
        <f t="shared" si="73"/>
        <v>84.115000000000009</v>
      </c>
      <c r="W83" s="121">
        <f t="shared" si="74"/>
        <v>70</v>
      </c>
      <c r="X83" s="124">
        <f>IFERROR(VLOOKUP(W83,'Criteria Table'!$A$2:$I$102,2,FALSE),"")</f>
        <v>3</v>
      </c>
      <c r="Y83" s="121">
        <f t="shared" si="75"/>
        <v>73.212765957446805</v>
      </c>
      <c r="Z83" s="92">
        <f>IFERROR(IF(VLOOKUP(A83,'SG11'!$A$3:$AI$500,18,FALSE)="","NA",VLOOKUP(A83,'SG11'!$A$3:$AI$500,18,FALSE)),"")</f>
        <v>79</v>
      </c>
      <c r="AA83" s="75">
        <f>IFERROR(VLOOKUP(Z83,'Criteria Table'!$A$2:$I$102,6,FALSE),"NA")</f>
        <v>5</v>
      </c>
      <c r="AB83" s="95">
        <f t="shared" si="122"/>
        <v>84</v>
      </c>
      <c r="AC83" s="84">
        <f>IFERROR(IF(VLOOKUP(A83,'SG11'!$A$3:$AI$500,19,FALSE)="","NA",VLOOKUP(A83,'SG11'!$A$3:$AI$500,19,FALSE)),"")</f>
        <v>65</v>
      </c>
      <c r="AD83" s="75">
        <f>IFERROR(VLOOKUP(AC83,'Criteria Table'!$A$2:$I$102,6,FALSE),"NA")</f>
        <v>5</v>
      </c>
      <c r="AE83" s="95">
        <f t="shared" si="123"/>
        <v>70</v>
      </c>
      <c r="AF83" s="92">
        <f>IFERROR(IF(VLOOKUP(A83,'SG11'!$A$3:$AI$500,20,FALSE)="","NA",VLOOKUP(A83,'SG11'!$A$3:$AI$500,20,FALSE)),"")</f>
        <v>76</v>
      </c>
      <c r="AG83" s="75">
        <f>IFERROR(VLOOKUP(AF83,'Criteria Table'!$A$2:$I$102,6,FALSE),"NA")</f>
        <v>5</v>
      </c>
      <c r="AH83" s="95">
        <f t="shared" si="124"/>
        <v>81</v>
      </c>
      <c r="AI83" s="84">
        <f>IFERROR(IF(VLOOKUP(A83,'SG11'!$A$3:$AI$500,21,FALSE)="","NA",VLOOKUP(A83,'SG11'!$A$3:$AI$500,21,FALSE)),"")</f>
        <v>68</v>
      </c>
      <c r="AJ83" s="75">
        <f>IFERROR(VLOOKUP(AI83,'Criteria Table'!$A$2:$I$102,6,FALSE),"NA")</f>
        <v>5</v>
      </c>
      <c r="AK83" s="95">
        <f t="shared" si="125"/>
        <v>73</v>
      </c>
      <c r="AL83" s="99">
        <f>IFERROR(VLOOKUP(TEXT(A83,"0000"),'W11'!$A$1:$E$500,4,FALSE)/AP83*100,"")</f>
        <v>95</v>
      </c>
      <c r="AM83" s="97">
        <f>IFERROR(VLOOKUP(TEXT(A83,"0000"),'W11'!$A$1:$E$500,4,FALSE),"")</f>
        <v>76</v>
      </c>
      <c r="AN83" s="99">
        <f t="shared" si="76"/>
        <v>95</v>
      </c>
      <c r="AO83" s="97">
        <f t="shared" si="77"/>
        <v>76</v>
      </c>
      <c r="AP83" s="99">
        <f>IFERROR(VLOOKUP(TEXT(A83,"0000"),'W11'!$A$1:$E$500,5,FALSE),"")</f>
        <v>80</v>
      </c>
      <c r="AQ83" s="97">
        <f>IFERROR(VLOOKUP(ROUND(AL83,0),'Criteria Table'!$A$2:$I$102,4,FALSE),0)</f>
        <v>0</v>
      </c>
      <c r="AR83" s="128"/>
      <c r="AS83" s="95"/>
      <c r="AT83" s="95"/>
      <c r="AU83" s="100">
        <f>IFERROR(VLOOKUP(TEXT(A83,"0000"),'Sci11'!$A$3:$N$492,4,FALSE)/VLOOKUP(TEXT(A83,"0000"),'Sci11'!$A$3:$N$492,14,FALSE)*100,"")</f>
        <v>35</v>
      </c>
      <c r="AV83" s="101">
        <f>SUM(VLOOKUP(TEXT(A83,"0000"),'Sci11'!$A$3:$N$492,5,FALSE),VLOOKUP(TEXT(A83,"0000"),'Sci11'!$A$3:$N$492,6,FALSE))/VLOOKUP(TEXT(A83,"0000"),'Sci11'!$A$3:$N$492,14,FALSE)*100</f>
        <v>16.25</v>
      </c>
      <c r="AW83" s="100">
        <f t="shared" si="126"/>
        <v>38.43</v>
      </c>
      <c r="AX83" s="101">
        <f>IFERROR(AW83/100*VLOOKUP(TEXT(A83,"0000"),'Sci11'!$A$3:$N$492,14,FALSE),"")</f>
        <v>30.744</v>
      </c>
      <c r="AY83" s="100">
        <f t="shared" si="127"/>
        <v>17.72</v>
      </c>
      <c r="AZ83" s="101">
        <f>IFERROR(AY83/100*VLOOKUP(TEXT(A83,"0000"),'Sci11'!$A$3:$N$492,14,FALSE),"")</f>
        <v>14.176</v>
      </c>
      <c r="BA83" s="100">
        <f t="shared" si="78"/>
        <v>51</v>
      </c>
      <c r="BB83" s="101">
        <f>IFERROR(VLOOKUP(BA83,'Criteria Table'!$A$2:$I$102,2,FALSE),"")</f>
        <v>4.9000000000000004</v>
      </c>
      <c r="BC83" s="101">
        <f t="shared" si="79"/>
        <v>55.9</v>
      </c>
      <c r="BD83" s="82">
        <f>IFERROR(VLOOKUP(A83,ATTx11!$A$2:$N$500,4,FALSE),"")</f>
        <v>95.18</v>
      </c>
      <c r="BE83" s="95">
        <f t="shared" si="80"/>
        <v>0.5</v>
      </c>
      <c r="BF83" s="96">
        <f t="shared" si="81"/>
        <v>95.68</v>
      </c>
      <c r="BG83" s="70">
        <f>IFERROR(VLOOKUP(A83,ATTx11!$A$2:$N$500,11,FALSE),"")</f>
        <v>0</v>
      </c>
      <c r="BH83" s="95">
        <f t="shared" si="82"/>
        <v>0</v>
      </c>
      <c r="BI83" s="70">
        <f>IFERROR(VLOOKUP(A83,ATTx11!$A$2:$N$500,12,FALSE),"")</f>
        <v>3</v>
      </c>
      <c r="BJ83" s="97">
        <f t="shared" si="83"/>
        <v>2.7</v>
      </c>
      <c r="BK83" s="84">
        <f>IFERROR(VLOOKUP(A83,ATTx11!$A$2:$N$500,7,FALSE),"")</f>
        <v>0</v>
      </c>
      <c r="BL83" s="97">
        <f t="shared" si="84"/>
        <v>0</v>
      </c>
      <c r="BM83" s="84">
        <f>IFERROR(VLOOKUP(A83,ATTx11!$A$2:$N$500,8,FALSE),"")</f>
        <v>1</v>
      </c>
      <c r="BN83" s="95">
        <f t="shared" si="85"/>
        <v>0.9</v>
      </c>
      <c r="BO83" s="95"/>
      <c r="BP83" s="83">
        <f>IFERROR(VLOOKUP(TEXT($A83,"0000"),'AYP11'!$B$3379:$AU$3800,17,FALSE),"")</f>
        <v>0</v>
      </c>
      <c r="BQ83" s="75">
        <f>IFERROR(VLOOKUP(BP83,'Criteria Table'!$A$2:$I$102,2,FALSE),0)</f>
        <v>10</v>
      </c>
      <c r="BR83" s="95">
        <f t="shared" si="86"/>
        <v>10</v>
      </c>
      <c r="BS83" s="83">
        <f>IFERROR(VLOOKUP(TEXT($A83,"0000"),'AYP11'!$B$847:$AU$1268,17,FALSE),"")</f>
        <v>0</v>
      </c>
      <c r="BT83" s="75">
        <f>IFERROR(VLOOKUP(BS83,'Criteria Table'!$A$2:$I$102,2,FALSE),0)</f>
        <v>10</v>
      </c>
      <c r="BU83" s="95">
        <f t="shared" si="87"/>
        <v>10</v>
      </c>
      <c r="BV83" s="83">
        <f>IFERROR(VLOOKUP(TEXT($A83,"0000"),'AYP11'!$B$2113:$AU$2534,17,FALSE),"")</f>
        <v>64</v>
      </c>
      <c r="BW83" s="75">
        <f>IFERROR(VLOOKUP(BV83,'Criteria Table'!$A$2:$I$102,2,FALSE),0)</f>
        <v>3.6</v>
      </c>
      <c r="BX83" s="95">
        <f t="shared" si="88"/>
        <v>68</v>
      </c>
      <c r="BY83" s="83">
        <f>IFERROR(VLOOKUP(TEXT($A83,"0000"),'AYP11'!$B$425:$AU$846,17,FALSE),"")</f>
        <v>0</v>
      </c>
      <c r="BZ83" s="75">
        <f>IFERROR(VLOOKUP(BY83,'Criteria Table'!$A$2:$I$102,2,FALSE),0)</f>
        <v>10</v>
      </c>
      <c r="CA83" s="95">
        <f t="shared" si="89"/>
        <v>10</v>
      </c>
      <c r="CB83" s="83">
        <f>IFERROR(VLOOKUP(TEXT($A83,"0000"),'AYP11'!$B$3:$AU$424,17,FALSE),"")</f>
        <v>0</v>
      </c>
      <c r="CC83" s="95">
        <f>IFERROR(VLOOKUP(CB83,'Criteria Table'!$A$2:$I$102,2,FALSE),0)</f>
        <v>10</v>
      </c>
      <c r="CD83" s="95">
        <f t="shared" si="90"/>
        <v>10</v>
      </c>
      <c r="CE83" s="83">
        <f>IFERROR(VLOOKUP(TEXT($A83,"0000"),'AYP11'!$B$1269:$AU$1690,17,FALSE),"")</f>
        <v>63</v>
      </c>
      <c r="CF83" s="95">
        <f>IFERROR(VLOOKUP(CE83,'Criteria Table'!$A$2:$I$102,2,FALSE),0)</f>
        <v>3.7</v>
      </c>
      <c r="CG83" s="95">
        <f t="shared" si="91"/>
        <v>67</v>
      </c>
      <c r="CH83" s="83">
        <f>IFERROR(VLOOKUP(TEXT($A83,"0000"),'AYP11'!$B$1691:$AU$2112,17,FALSE),"")</f>
        <v>53</v>
      </c>
      <c r="CI83" s="95">
        <f>IFERROR(VLOOKUP(CH83,'Criteria Table'!$A$2:$I$102,2,FALSE),0)</f>
        <v>4.7</v>
      </c>
      <c r="CJ83" s="95">
        <f t="shared" si="92"/>
        <v>58</v>
      </c>
      <c r="CK83" s="83">
        <f>IFERROR(VLOOKUP(TEXT($A83,"0000"),'AYP11'!$B$2535:$AU$2956,17,FALSE),"")</f>
        <v>46</v>
      </c>
      <c r="CL83" s="95">
        <f>IFERROR(VLOOKUP(CK83,'Criteria Table'!$A$2:$I$102,2,FALSE),0)</f>
        <v>5.4</v>
      </c>
      <c r="CM83" s="95">
        <f t="shared" si="93"/>
        <v>51</v>
      </c>
      <c r="CN83" s="76">
        <f>IFERROR(VLOOKUP(TEXT($A83,"0000"),'AYP11'!$B$3379:$AU$3800,23,FALSE),"")</f>
        <v>0</v>
      </c>
      <c r="CO83" s="95">
        <f>IFERROR(VLOOKUP(CN83,'Criteria Table'!$A$2:$I$102,2,FALSE),0)</f>
        <v>10</v>
      </c>
      <c r="CP83" s="95">
        <f t="shared" si="94"/>
        <v>10</v>
      </c>
      <c r="CQ83" s="76">
        <f>IFERROR(VLOOKUP(TEXT($A83,"0000"),'AYP11'!$B$847:$AU$1268,23,FALSE),"")</f>
        <v>0</v>
      </c>
      <c r="CR83" s="95">
        <f>IFERROR(VLOOKUP(CQ83,'Criteria Table'!$A$2:$I$102,2,FALSE),0)</f>
        <v>10</v>
      </c>
      <c r="CS83" s="95">
        <f t="shared" si="95"/>
        <v>10</v>
      </c>
      <c r="CT83" s="76">
        <f>IFERROR(VLOOKUP(TEXT($A83,"0000"),'AYP11'!$B$2113:$AU$2534,23,FALSE),"")</f>
        <v>70</v>
      </c>
      <c r="CU83" s="95">
        <f>IFERROR(VLOOKUP(CT83,'Criteria Table'!$A$2:$I$102,2,FALSE),0)</f>
        <v>3</v>
      </c>
      <c r="CV83" s="95">
        <f t="shared" si="96"/>
        <v>73</v>
      </c>
      <c r="CW83" s="76">
        <f>IFERROR(VLOOKUP(TEXT($A83,"0000"),'AYP11'!$B$425:$AU$846,23,FALSE),"")</f>
        <v>0</v>
      </c>
      <c r="CX83" s="95">
        <f>IFERROR(VLOOKUP(CW83,'Criteria Table'!$A$2:$I$102,2,FALSE),0)</f>
        <v>10</v>
      </c>
      <c r="CY83" s="95">
        <f t="shared" si="97"/>
        <v>10</v>
      </c>
      <c r="CZ83" s="76">
        <f>IFERROR(VLOOKUP(TEXT($A83,"0000"),'AYP11'!$B$3:$AU$424,23,FALSE),"")</f>
        <v>0</v>
      </c>
      <c r="DA83" s="95">
        <f>IFERROR(VLOOKUP(CZ83,'Criteria Table'!$A$2:$I$102,2,FALSE),0)</f>
        <v>10</v>
      </c>
      <c r="DB83" s="95">
        <f t="shared" si="98"/>
        <v>10</v>
      </c>
      <c r="DC83" s="76">
        <f>IFERROR(VLOOKUP(TEXT($A83,"0000"),'AYP11'!$B$1269:$AU$1690,23,FALSE),"")</f>
        <v>70</v>
      </c>
      <c r="DD83" s="95">
        <f>IFERROR(VLOOKUP(DC83,'Criteria Table'!$A$2:$I$102,2,FALSE),0)</f>
        <v>3</v>
      </c>
      <c r="DE83" s="95">
        <f t="shared" si="99"/>
        <v>73</v>
      </c>
      <c r="DF83" s="76">
        <f>IFERROR(VLOOKUP(TEXT($A83,"0000"),'AYP11'!$B$1691:$AU$2112,23,FALSE),"")</f>
        <v>64</v>
      </c>
      <c r="DG83" s="95">
        <f>IFERROR(VLOOKUP(DF83,'Criteria Table'!$A$2:$I$102,2,FALSE),0)</f>
        <v>3.6</v>
      </c>
      <c r="DH83" s="95">
        <f t="shared" si="100"/>
        <v>68</v>
      </c>
      <c r="DI83" s="76">
        <f>IFERROR(VLOOKUP(TEXT($A83,"0000"),'AYP11'!$B$2535:$AU$2956,23,FALSE),"")</f>
        <v>48</v>
      </c>
      <c r="DJ83" s="95">
        <f>IFERROR(VLOOKUP(DI83,'Criteria Table'!$A$2:$I$102,2,FALSE),0)</f>
        <v>5.2</v>
      </c>
      <c r="DK83" s="95">
        <f t="shared" si="101"/>
        <v>53</v>
      </c>
      <c r="DL83" s="91">
        <f>IFERROR(VLOOKUP(TEXT($A83,"0000"),'AYP11'!$B$3379:$AU$3800,11,FALSE),"")</f>
        <v>0</v>
      </c>
      <c r="DM83" s="95">
        <f t="shared" si="102"/>
        <v>1</v>
      </c>
      <c r="DN83" s="95" t="str">
        <f t="shared" si="103"/>
        <v/>
      </c>
      <c r="DO83" s="91">
        <f>IFERROR(VLOOKUP(TEXT($A83,"0000"),'AYP11'!$B$847:$AU$1268,11,FALSE),"")</f>
        <v>0</v>
      </c>
      <c r="DP83" s="95">
        <f t="shared" si="104"/>
        <v>1</v>
      </c>
      <c r="DQ83" s="95" t="str">
        <f t="shared" si="105"/>
        <v/>
      </c>
      <c r="DR83" s="91">
        <f>IFERROR(VLOOKUP(TEXT($A83,"0000"),'AYP11'!$B$2113:$AU$2534,11,FALSE),"")</f>
        <v>91</v>
      </c>
      <c r="DS83" s="95">
        <f t="shared" si="106"/>
        <v>0</v>
      </c>
      <c r="DT83" s="95">
        <f t="shared" si="107"/>
        <v>91</v>
      </c>
      <c r="DU83" s="91">
        <f>IFERROR(VLOOKUP(TEXT($A83,"0000"),'AYP11'!$B$425:$AU$846,11,FALSE),"")</f>
        <v>0</v>
      </c>
      <c r="DV83" s="95">
        <f t="shared" si="108"/>
        <v>1</v>
      </c>
      <c r="DW83" s="95" t="str">
        <f t="shared" si="109"/>
        <v/>
      </c>
      <c r="DX83" s="91">
        <f>IFERROR(VLOOKUP(TEXT($A83,"0000"),'AYP11'!$B$3:$AU$424,11,FALSE),"")</f>
        <v>0</v>
      </c>
      <c r="DY83" s="95">
        <f t="shared" si="110"/>
        <v>1</v>
      </c>
      <c r="DZ83" s="95" t="str">
        <f t="shared" si="111"/>
        <v/>
      </c>
      <c r="EA83" s="91">
        <f>IFERROR(VLOOKUP(TEXT($A83,"0000"),'AYP11'!$B$1269:$AU$1690,11,FALSE),"")</f>
        <v>90</v>
      </c>
      <c r="EB83" s="95">
        <f t="shared" si="112"/>
        <v>0</v>
      </c>
      <c r="EC83" s="95">
        <f t="shared" si="113"/>
        <v>90</v>
      </c>
      <c r="ED83" s="91">
        <f>IFERROR(VLOOKUP(TEXT($A83,"0000"),'AYP11'!$B$1691:$AU$2112,11,FALSE),"")</f>
        <v>90</v>
      </c>
      <c r="EE83" s="95">
        <f t="shared" si="114"/>
        <v>0</v>
      </c>
      <c r="EF83" s="95">
        <f t="shared" si="115"/>
        <v>90</v>
      </c>
      <c r="EG83" s="91">
        <f>IFERROR(VLOOKUP(TEXT($A83,"0000"),'AYP11'!$B$2535:$AU$2956,11,FALSE),"")</f>
        <v>0</v>
      </c>
      <c r="EH83" s="95">
        <f t="shared" si="116"/>
        <v>1</v>
      </c>
      <c r="EI83" s="95" t="str">
        <f t="shared" si="117"/>
        <v/>
      </c>
    </row>
    <row r="84" spans="1:147" x14ac:dyDescent="0.25">
      <c r="A84" s="248">
        <v>1561</v>
      </c>
      <c r="B84" s="291">
        <f t="shared" si="64"/>
        <v>32.743362831858406</v>
      </c>
      <c r="C84" s="50">
        <f>IFERROR(VLOOKUP(TEXT($A84,"0000"),'R-M11'!$A$2:$AA$500,4,FALSE),0)</f>
        <v>74</v>
      </c>
      <c r="D84" s="291">
        <f t="shared" si="65"/>
        <v>13.274336283185843</v>
      </c>
      <c r="E84" s="98">
        <f>IFERROR(SUM(VLOOKUP(TEXT($A84,"0000"),'R-M11'!$A$2:$AA$500,5,FALSE),VLOOKUP(TEXT($A84,"0000"),'R-M11'!$A$2:$AA$500,6,FALSE)),0)</f>
        <v>30</v>
      </c>
      <c r="F84" s="58">
        <f>IFERROR(VLOOKUP(TEXT($A84,"0000"),'R-M11'!$A$2:$AA$500,14,FALSE),0)</f>
        <v>226</v>
      </c>
      <c r="G84" s="230">
        <f t="shared" si="118"/>
        <v>36.523362831858407</v>
      </c>
      <c r="H84" s="97">
        <f t="shared" si="66"/>
        <v>82.5428</v>
      </c>
      <c r="I84" s="230">
        <f t="shared" si="119"/>
        <v>14.894336283185844</v>
      </c>
      <c r="J84" s="97">
        <f t="shared" si="67"/>
        <v>33.661200000000008</v>
      </c>
      <c r="K84" s="230">
        <f t="shared" si="68"/>
        <v>46</v>
      </c>
      <c r="L84" s="121">
        <f>IFERROR(VLOOKUP(K84,'Criteria Table'!$A$2:$I$102,2,FALSE),"")</f>
        <v>5.4</v>
      </c>
      <c r="M84" s="230">
        <f t="shared" si="69"/>
        <v>51.41769911504425</v>
      </c>
      <c r="N84" s="286">
        <f t="shared" si="70"/>
        <v>34.222222222222221</v>
      </c>
      <c r="O84" s="50">
        <f>IFERROR(VLOOKUP(TEXT($A84,"0000"),'R-M11'!$A$2:$AA$500,17,FALSE),"")</f>
        <v>77</v>
      </c>
      <c r="P84" s="286">
        <f t="shared" si="71"/>
        <v>23.111111111111111</v>
      </c>
      <c r="Q84" s="98">
        <f>IFERROR(SUM(VLOOKUP(TEXT($A84,"0000"),'R-M11'!$A$2:$AA$500,18,FALSE),VLOOKUP(TEXT($A84,"0000"),'R-M11'!$A$2:$AA$500,19,FALSE)),0)</f>
        <v>52</v>
      </c>
      <c r="R84" s="69">
        <f>IFERROR(VLOOKUP(TEXT($A84,"0000"),'R-M11'!$A$2:$AA$500,27,FALSE),0)</f>
        <v>225</v>
      </c>
      <c r="S84" s="121">
        <f t="shared" si="120"/>
        <v>37.232222222222219</v>
      </c>
      <c r="T84" s="70">
        <f t="shared" si="72"/>
        <v>83.772499999999994</v>
      </c>
      <c r="U84" s="121">
        <f t="shared" si="121"/>
        <v>24.40111111111111</v>
      </c>
      <c r="V84" s="70">
        <f t="shared" si="73"/>
        <v>54.902499999999996</v>
      </c>
      <c r="W84" s="121">
        <f t="shared" si="74"/>
        <v>57</v>
      </c>
      <c r="X84" s="124">
        <f>IFERROR(VLOOKUP(W84,'Criteria Table'!$A$2:$I$102,2,FALSE),"")</f>
        <v>4.3</v>
      </c>
      <c r="Y84" s="121">
        <f t="shared" si="75"/>
        <v>61.633333333333326</v>
      </c>
      <c r="Z84" s="92">
        <f>IFERROR(IF(VLOOKUP(A84,'SG11'!$A$3:$AI$500,18,FALSE)="","NA",VLOOKUP(A84,'SG11'!$A$3:$AI$500,18,FALSE)),"")</f>
        <v>48</v>
      </c>
      <c r="AA84" s="75">
        <f>IFERROR(VLOOKUP(Z84,'Criteria Table'!$A$2:$I$102,6,FALSE),"NA")</f>
        <v>10</v>
      </c>
      <c r="AB84" s="95">
        <f t="shared" si="122"/>
        <v>58</v>
      </c>
      <c r="AC84" s="84">
        <f>IFERROR(IF(VLOOKUP(A84,'SG11'!$A$3:$AI$500,19,FALSE)="","NA",VLOOKUP(A84,'SG11'!$A$3:$AI$500,19,FALSE)),"")</f>
        <v>60</v>
      </c>
      <c r="AD84" s="75">
        <f>IFERROR(VLOOKUP(AC84,'Criteria Table'!$A$2:$I$102,6,FALSE),"NA")</f>
        <v>10</v>
      </c>
      <c r="AE84" s="95">
        <f t="shared" si="123"/>
        <v>70</v>
      </c>
      <c r="AF84" s="92">
        <f>IFERROR(IF(VLOOKUP(A84,'SG11'!$A$3:$AI$500,20,FALSE)="","NA",VLOOKUP(A84,'SG11'!$A$3:$AI$500,20,FALSE)),"")</f>
        <v>50</v>
      </c>
      <c r="AG84" s="75">
        <f>IFERROR(VLOOKUP(AF84,'Criteria Table'!$A$2:$I$102,6,FALSE),"NA")</f>
        <v>10</v>
      </c>
      <c r="AH84" s="95">
        <f t="shared" si="124"/>
        <v>60</v>
      </c>
      <c r="AI84" s="84">
        <f>IFERROR(IF(VLOOKUP(A84,'SG11'!$A$3:$AI$500,21,FALSE)="","NA",VLOOKUP(A84,'SG11'!$A$3:$AI$500,21,FALSE)),"")</f>
        <v>60</v>
      </c>
      <c r="AJ84" s="75">
        <f>IFERROR(VLOOKUP(AI84,'Criteria Table'!$A$2:$I$102,6,FALSE),"NA")</f>
        <v>10</v>
      </c>
      <c r="AK84" s="95">
        <f t="shared" si="125"/>
        <v>70</v>
      </c>
      <c r="AL84" s="99">
        <f>IFERROR(VLOOKUP(TEXT(A84,"0000"),'W11'!$A$1:$E$500,4,FALSE)/AP84*100,"")</f>
        <v>92</v>
      </c>
      <c r="AM84" s="97">
        <f>IFERROR(VLOOKUP(TEXT(A84,"0000"),'W11'!$A$1:$E$500,4,FALSE),"")</f>
        <v>69</v>
      </c>
      <c r="AN84" s="99">
        <f t="shared" si="76"/>
        <v>92</v>
      </c>
      <c r="AO84" s="97">
        <f t="shared" si="77"/>
        <v>69</v>
      </c>
      <c r="AP84" s="99">
        <f>IFERROR(VLOOKUP(TEXT(A84,"0000"),'W11'!$A$1:$E$500,5,FALSE),"")</f>
        <v>75</v>
      </c>
      <c r="AQ84" s="97">
        <f>IFERROR(VLOOKUP(ROUND(AL84,0),'Criteria Table'!$A$2:$I$102,4,FALSE),0)</f>
        <v>0</v>
      </c>
      <c r="AR84" s="128"/>
      <c r="AS84" s="95"/>
      <c r="AT84" s="95"/>
      <c r="AU84" s="100">
        <f>IFERROR(VLOOKUP(TEXT(A84,"0000"),'Sci11'!$A$3:$N$492,4,FALSE)/VLOOKUP(TEXT(A84,"0000"),'Sci11'!$A$3:$N$492,14,FALSE)*100,"")</f>
        <v>23.943661971830984</v>
      </c>
      <c r="AV84" s="101">
        <f>SUM(VLOOKUP(TEXT(A84,"0000"),'Sci11'!$A$3:$N$492,5,FALSE),VLOOKUP(TEXT(A84,"0000"),'Sci11'!$A$3:$N$492,6,FALSE))/VLOOKUP(TEXT(A84,"0000"),'Sci11'!$A$3:$N$492,14,FALSE)*100</f>
        <v>4.225352112676056</v>
      </c>
      <c r="AW84" s="100">
        <f t="shared" si="126"/>
        <v>28.983661971830983</v>
      </c>
      <c r="AX84" s="101">
        <f>IFERROR(AW84/100*VLOOKUP(TEXT(A84,"0000"),'Sci11'!$A$3:$N$492,14,FALSE),"")</f>
        <v>20.578399999999998</v>
      </c>
      <c r="AY84" s="100">
        <f t="shared" si="127"/>
        <v>6.3853521126760562</v>
      </c>
      <c r="AZ84" s="101">
        <f>IFERROR(AY84/100*VLOOKUP(TEXT(A84,"0000"),'Sci11'!$A$3:$N$492,14,FALSE),"")</f>
        <v>4.5335999999999999</v>
      </c>
      <c r="BA84" s="100">
        <f t="shared" si="78"/>
        <v>28</v>
      </c>
      <c r="BB84" s="101">
        <f>IFERROR(VLOOKUP(BA84,'Criteria Table'!$A$2:$I$102,2,FALSE),"")</f>
        <v>7.2</v>
      </c>
      <c r="BC84" s="101">
        <f t="shared" si="79"/>
        <v>35.200000000000003</v>
      </c>
      <c r="BD84" s="82">
        <f>IFERROR(VLOOKUP(A84,ATTx11!$A$2:$N$500,4,FALSE),"")</f>
        <v>94.56</v>
      </c>
      <c r="BE84" s="95">
        <f t="shared" si="80"/>
        <v>0.5</v>
      </c>
      <c r="BF84" s="96">
        <f t="shared" si="81"/>
        <v>95.06</v>
      </c>
      <c r="BG84" s="70">
        <f>IFERROR(VLOOKUP(A84,ATTx11!$A$2:$N$500,11,FALSE),"")</f>
        <v>0</v>
      </c>
      <c r="BH84" s="95">
        <f t="shared" si="82"/>
        <v>0</v>
      </c>
      <c r="BI84" s="70">
        <f>IFERROR(VLOOKUP(A84,ATTx11!$A$2:$N$500,12,FALSE),"")</f>
        <v>32</v>
      </c>
      <c r="BJ84" s="97">
        <f t="shared" si="83"/>
        <v>28.8</v>
      </c>
      <c r="BK84" s="84">
        <f>IFERROR(VLOOKUP(A84,ATTx11!$A$2:$N$500,7,FALSE),"")</f>
        <v>0</v>
      </c>
      <c r="BL84" s="97">
        <f t="shared" si="84"/>
        <v>0</v>
      </c>
      <c r="BM84" s="84">
        <f>IFERROR(VLOOKUP(A84,ATTx11!$A$2:$N$500,8,FALSE),"")</f>
        <v>23</v>
      </c>
      <c r="BN84" s="95">
        <f t="shared" si="85"/>
        <v>20.7</v>
      </c>
      <c r="BO84" s="95"/>
      <c r="BP84" s="83">
        <f>IFERROR(VLOOKUP(TEXT($A84,"0000"),'AYP11'!$B$3379:$AU$3800,17,FALSE),"")</f>
        <v>0</v>
      </c>
      <c r="BQ84" s="75">
        <f>IFERROR(VLOOKUP(BP84,'Criteria Table'!$A$2:$I$102,2,FALSE),0)</f>
        <v>10</v>
      </c>
      <c r="BR84" s="95">
        <f t="shared" si="86"/>
        <v>10</v>
      </c>
      <c r="BS84" s="83">
        <f>IFERROR(VLOOKUP(TEXT($A84,"0000"),'AYP11'!$B$847:$AU$1268,17,FALSE),"")</f>
        <v>45</v>
      </c>
      <c r="BT84" s="75">
        <f>IFERROR(VLOOKUP(BS84,'Criteria Table'!$A$2:$I$102,2,FALSE),0)</f>
        <v>5.5</v>
      </c>
      <c r="BU84" s="95">
        <f t="shared" si="87"/>
        <v>51</v>
      </c>
      <c r="BV84" s="83">
        <f>IFERROR(VLOOKUP(TEXT($A84,"0000"),'AYP11'!$B$2113:$AU$2534,17,FALSE),"")</f>
        <v>0</v>
      </c>
      <c r="BW84" s="75">
        <f>IFERROR(VLOOKUP(BV84,'Criteria Table'!$A$2:$I$102,2,FALSE),0)</f>
        <v>10</v>
      </c>
      <c r="BX84" s="95">
        <f t="shared" si="88"/>
        <v>10</v>
      </c>
      <c r="BY84" s="83">
        <f>IFERROR(VLOOKUP(TEXT($A84,"0000"),'AYP11'!$B$425:$AU$846,17,FALSE),"")</f>
        <v>0</v>
      </c>
      <c r="BZ84" s="75">
        <f>IFERROR(VLOOKUP(BY84,'Criteria Table'!$A$2:$I$102,2,FALSE),0)</f>
        <v>10</v>
      </c>
      <c r="CA84" s="95">
        <f t="shared" si="89"/>
        <v>10</v>
      </c>
      <c r="CB84" s="83">
        <f>IFERROR(VLOOKUP(TEXT($A84,"0000"),'AYP11'!$B$3:$AU$424,17,FALSE),"")</f>
        <v>0</v>
      </c>
      <c r="CC84" s="95">
        <f>IFERROR(VLOOKUP(CB84,'Criteria Table'!$A$2:$I$102,2,FALSE),0)</f>
        <v>10</v>
      </c>
      <c r="CD84" s="95">
        <f t="shared" si="90"/>
        <v>10</v>
      </c>
      <c r="CE84" s="83">
        <f>IFERROR(VLOOKUP(TEXT($A84,"0000"),'AYP11'!$B$1269:$AU$1690,17,FALSE),"")</f>
        <v>48</v>
      </c>
      <c r="CF84" s="95">
        <f>IFERROR(VLOOKUP(CE84,'Criteria Table'!$A$2:$I$102,2,FALSE),0)</f>
        <v>5.2</v>
      </c>
      <c r="CG84" s="95">
        <f t="shared" si="91"/>
        <v>53</v>
      </c>
      <c r="CH84" s="83">
        <f>IFERROR(VLOOKUP(TEXT($A84,"0000"),'AYP11'!$B$1691:$AU$2112,17,FALSE),"")</f>
        <v>0</v>
      </c>
      <c r="CI84" s="95">
        <f>IFERROR(VLOOKUP(CH84,'Criteria Table'!$A$2:$I$102,2,FALSE),0)</f>
        <v>10</v>
      </c>
      <c r="CJ84" s="95">
        <f t="shared" si="92"/>
        <v>10</v>
      </c>
      <c r="CK84" s="83">
        <f>IFERROR(VLOOKUP(TEXT($A84,"0000"),'AYP11'!$B$2535:$AU$2956,17,FALSE),"")</f>
        <v>0</v>
      </c>
      <c r="CL84" s="95">
        <f>IFERROR(VLOOKUP(CK84,'Criteria Table'!$A$2:$I$102,2,FALSE),0)</f>
        <v>10</v>
      </c>
      <c r="CM84" s="95">
        <f t="shared" si="93"/>
        <v>10</v>
      </c>
      <c r="CN84" s="76">
        <f>IFERROR(VLOOKUP(TEXT($A84,"0000"),'AYP11'!$B$3379:$AU$3800,23,FALSE),"")</f>
        <v>0</v>
      </c>
      <c r="CO84" s="95">
        <f>IFERROR(VLOOKUP(CN84,'Criteria Table'!$A$2:$I$102,2,FALSE),0)</f>
        <v>10</v>
      </c>
      <c r="CP84" s="95">
        <f t="shared" si="94"/>
        <v>10</v>
      </c>
      <c r="CQ84" s="76">
        <f>IFERROR(VLOOKUP(TEXT($A84,"0000"),'AYP11'!$B$847:$AU$1268,23,FALSE),"")</f>
        <v>58</v>
      </c>
      <c r="CR84" s="95">
        <f>IFERROR(VLOOKUP(CQ84,'Criteria Table'!$A$2:$I$102,2,FALSE),0)</f>
        <v>4.2</v>
      </c>
      <c r="CS84" s="95">
        <f t="shared" si="95"/>
        <v>62</v>
      </c>
      <c r="CT84" s="76">
        <f>IFERROR(VLOOKUP(TEXT($A84,"0000"),'AYP11'!$B$2113:$AU$2534,23,FALSE),"")</f>
        <v>81</v>
      </c>
      <c r="CU84" s="95">
        <f>IFERROR(VLOOKUP(CT84,'Criteria Table'!$A$2:$I$102,2,FALSE),0)</f>
        <v>1.9000000000000001</v>
      </c>
      <c r="CV84" s="95">
        <f t="shared" si="96"/>
        <v>83</v>
      </c>
      <c r="CW84" s="76">
        <f>IFERROR(VLOOKUP(TEXT($A84,"0000"),'AYP11'!$B$425:$AU$846,23,FALSE),"")</f>
        <v>0</v>
      </c>
      <c r="CX84" s="95">
        <f>IFERROR(VLOOKUP(CW84,'Criteria Table'!$A$2:$I$102,2,FALSE),0)</f>
        <v>10</v>
      </c>
      <c r="CY84" s="95">
        <f t="shared" si="97"/>
        <v>10</v>
      </c>
      <c r="CZ84" s="76">
        <f>IFERROR(VLOOKUP(TEXT($A84,"0000"),'AYP11'!$B$3:$AU$424,23,FALSE),"")</f>
        <v>0</v>
      </c>
      <c r="DA84" s="95">
        <f>IFERROR(VLOOKUP(CZ84,'Criteria Table'!$A$2:$I$102,2,FALSE),0)</f>
        <v>10</v>
      </c>
      <c r="DB84" s="95">
        <f t="shared" si="98"/>
        <v>10</v>
      </c>
      <c r="DC84" s="76">
        <f>IFERROR(VLOOKUP(TEXT($A84,"0000"),'AYP11'!$B$1269:$AU$1690,23,FALSE),"")</f>
        <v>62</v>
      </c>
      <c r="DD84" s="95">
        <f>IFERROR(VLOOKUP(DC84,'Criteria Table'!$A$2:$I$102,2,FALSE),0)</f>
        <v>3.8000000000000003</v>
      </c>
      <c r="DE84" s="95">
        <f t="shared" si="99"/>
        <v>66</v>
      </c>
      <c r="DF84" s="76">
        <f>IFERROR(VLOOKUP(TEXT($A84,"0000"),'AYP11'!$B$1691:$AU$2112,23,FALSE),"")</f>
        <v>0</v>
      </c>
      <c r="DG84" s="95">
        <f>IFERROR(VLOOKUP(DF84,'Criteria Table'!$A$2:$I$102,2,FALSE),0)</f>
        <v>10</v>
      </c>
      <c r="DH84" s="95">
        <f t="shared" si="100"/>
        <v>10</v>
      </c>
      <c r="DI84" s="76">
        <f>IFERROR(VLOOKUP(TEXT($A84,"0000"),'AYP11'!$B$2535:$AU$2956,23,FALSE),"")</f>
        <v>0</v>
      </c>
      <c r="DJ84" s="95">
        <f>IFERROR(VLOOKUP(DI84,'Criteria Table'!$A$2:$I$102,2,FALSE),0)</f>
        <v>10</v>
      </c>
      <c r="DK84" s="95">
        <f t="shared" si="101"/>
        <v>10</v>
      </c>
      <c r="DL84" s="91">
        <f>IFERROR(VLOOKUP(TEXT($A84,"0000"),'AYP11'!$B$3379:$AU$3800,11,FALSE),"")</f>
        <v>0</v>
      </c>
      <c r="DM84" s="95">
        <f t="shared" si="102"/>
        <v>1</v>
      </c>
      <c r="DN84" s="95" t="str">
        <f t="shared" si="103"/>
        <v/>
      </c>
      <c r="DO84" s="91">
        <f>IFERROR(VLOOKUP(TEXT($A84,"0000"),'AYP11'!$B$847:$AU$1268,11,FALSE),"")</f>
        <v>92</v>
      </c>
      <c r="DP84" s="95">
        <f t="shared" si="104"/>
        <v>0</v>
      </c>
      <c r="DQ84" s="95">
        <f t="shared" si="105"/>
        <v>92</v>
      </c>
      <c r="DR84" s="91">
        <f>IFERROR(VLOOKUP(TEXT($A84,"0000"),'AYP11'!$B$2113:$AU$2534,11,FALSE),"")</f>
        <v>0</v>
      </c>
      <c r="DS84" s="95">
        <f t="shared" si="106"/>
        <v>1</v>
      </c>
      <c r="DT84" s="95" t="str">
        <f t="shared" si="107"/>
        <v/>
      </c>
      <c r="DU84" s="91">
        <f>IFERROR(VLOOKUP(TEXT($A84,"0000"),'AYP11'!$B$425:$AU$846,11,FALSE),"")</f>
        <v>0</v>
      </c>
      <c r="DV84" s="95">
        <f t="shared" si="108"/>
        <v>1</v>
      </c>
      <c r="DW84" s="95" t="str">
        <f t="shared" si="109"/>
        <v/>
      </c>
      <c r="DX84" s="91">
        <f>IFERROR(VLOOKUP(TEXT($A84,"0000"),'AYP11'!$B$3:$AU$424,11,FALSE),"")</f>
        <v>0</v>
      </c>
      <c r="DY84" s="95">
        <f t="shared" si="110"/>
        <v>1</v>
      </c>
      <c r="DZ84" s="95" t="str">
        <f t="shared" si="111"/>
        <v/>
      </c>
      <c r="EA84" s="91">
        <f>IFERROR(VLOOKUP(TEXT($A84,"0000"),'AYP11'!$B$1269:$AU$1690,11,FALSE),"")</f>
        <v>93</v>
      </c>
      <c r="EB84" s="95">
        <f t="shared" si="112"/>
        <v>0</v>
      </c>
      <c r="EC84" s="95">
        <f t="shared" si="113"/>
        <v>93</v>
      </c>
      <c r="ED84" s="91">
        <f>IFERROR(VLOOKUP(TEXT($A84,"0000"),'AYP11'!$B$1691:$AU$2112,11,FALSE),"")</f>
        <v>0</v>
      </c>
      <c r="EE84" s="95">
        <f t="shared" si="114"/>
        <v>1</v>
      </c>
      <c r="EF84" s="95" t="str">
        <f t="shared" si="115"/>
        <v/>
      </c>
      <c r="EG84" s="91">
        <f>IFERROR(VLOOKUP(TEXT($A84,"0000"),'AYP11'!$B$2535:$AU$2956,11,FALSE),"")</f>
        <v>0</v>
      </c>
      <c r="EH84" s="95">
        <f t="shared" si="116"/>
        <v>1</v>
      </c>
      <c r="EI84" s="95" t="str">
        <f t="shared" si="117"/>
        <v/>
      </c>
      <c r="EP84" s="34">
        <v>54</v>
      </c>
      <c r="EQ84" s="102" t="s">
        <v>2032</v>
      </c>
    </row>
    <row r="85" spans="1:147" x14ac:dyDescent="0.25">
      <c r="A85" s="248">
        <v>1601</v>
      </c>
      <c r="B85" s="291">
        <f t="shared" si="64"/>
        <v>30.519480519480517</v>
      </c>
      <c r="C85" s="50">
        <f>IFERROR(VLOOKUP(TEXT($A85,"0000"),'R-M11'!$A$2:$AA$500,4,FALSE),0)</f>
        <v>47</v>
      </c>
      <c r="D85" s="291">
        <f t="shared" si="65"/>
        <v>12.987012987012985</v>
      </c>
      <c r="E85" s="98">
        <f>IFERROR(SUM(VLOOKUP(TEXT($A85,"0000"),'R-M11'!$A$2:$AA$500,5,FALSE),VLOOKUP(TEXT($A85,"0000"),'R-M11'!$A$2:$AA$500,6,FALSE)),0)</f>
        <v>20</v>
      </c>
      <c r="F85" s="58">
        <f>IFERROR(VLOOKUP(TEXT($A85,"0000"),'R-M11'!$A$2:$AA$500,14,FALSE),0)</f>
        <v>154</v>
      </c>
      <c r="G85" s="230">
        <f t="shared" si="118"/>
        <v>34.439480519480519</v>
      </c>
      <c r="H85" s="97">
        <f t="shared" si="66"/>
        <v>53.036799999999999</v>
      </c>
      <c r="I85" s="230">
        <f t="shared" si="119"/>
        <v>14.667012987012985</v>
      </c>
      <c r="J85" s="97">
        <f t="shared" si="67"/>
        <v>22.587199999999996</v>
      </c>
      <c r="K85" s="230">
        <f t="shared" si="68"/>
        <v>44</v>
      </c>
      <c r="L85" s="121">
        <f>IFERROR(VLOOKUP(K85,'Criteria Table'!$A$2:$I$102,2,FALSE),"")</f>
        <v>5.6000000000000005</v>
      </c>
      <c r="M85" s="230">
        <f t="shared" si="69"/>
        <v>49.106493506493507</v>
      </c>
      <c r="N85" s="286">
        <f t="shared" si="70"/>
        <v>28.75816993464052</v>
      </c>
      <c r="O85" s="50">
        <f>IFERROR(VLOOKUP(TEXT($A85,"0000"),'R-M11'!$A$2:$AA$500,17,FALSE),"")</f>
        <v>44</v>
      </c>
      <c r="P85" s="286">
        <f t="shared" si="71"/>
        <v>23.52941176470588</v>
      </c>
      <c r="Q85" s="98">
        <f>IFERROR(SUM(VLOOKUP(TEXT($A85,"0000"),'R-M11'!$A$2:$AA$500,18,FALSE),VLOOKUP(TEXT($A85,"0000"),'R-M11'!$A$2:$AA$500,19,FALSE)),0)</f>
        <v>36</v>
      </c>
      <c r="R85" s="69">
        <f>IFERROR(VLOOKUP(TEXT($A85,"0000"),'R-M11'!$A$2:$AA$500,27,FALSE),0)</f>
        <v>153</v>
      </c>
      <c r="S85" s="121">
        <f t="shared" si="120"/>
        <v>32.11816993464052</v>
      </c>
      <c r="T85" s="70">
        <f t="shared" si="72"/>
        <v>49.140799999999992</v>
      </c>
      <c r="U85" s="121">
        <f t="shared" si="121"/>
        <v>24.969411764705882</v>
      </c>
      <c r="V85" s="70">
        <f t="shared" si="73"/>
        <v>38.203199999999995</v>
      </c>
      <c r="W85" s="121">
        <f t="shared" si="74"/>
        <v>52</v>
      </c>
      <c r="X85" s="124">
        <f>IFERROR(VLOOKUP(W85,'Criteria Table'!$A$2:$I$102,2,FALSE),"")</f>
        <v>4.8000000000000007</v>
      </c>
      <c r="Y85" s="121">
        <f t="shared" si="75"/>
        <v>57.087581699346401</v>
      </c>
      <c r="Z85" s="92">
        <f>IFERROR(IF(VLOOKUP(A85,'SG11'!$A$3:$AI$500,18,FALSE)="","NA",VLOOKUP(A85,'SG11'!$A$3:$AI$500,18,FALSE)),"")</f>
        <v>59</v>
      </c>
      <c r="AA85" s="75">
        <f>IFERROR(VLOOKUP(Z85,'Criteria Table'!$A$2:$I$102,6,FALSE),"NA")</f>
        <v>10</v>
      </c>
      <c r="AB85" s="95">
        <f t="shared" si="122"/>
        <v>69</v>
      </c>
      <c r="AC85" s="84">
        <f>IFERROR(IF(VLOOKUP(A85,'SG11'!$A$3:$AI$500,19,FALSE)="","NA",VLOOKUP(A85,'SG11'!$A$3:$AI$500,19,FALSE)),"")</f>
        <v>62</v>
      </c>
      <c r="AD85" s="75">
        <f>IFERROR(VLOOKUP(AC85,'Criteria Table'!$A$2:$I$102,6,FALSE),"NA")</f>
        <v>5</v>
      </c>
      <c r="AE85" s="95">
        <f t="shared" si="123"/>
        <v>67</v>
      </c>
      <c r="AF85" s="92">
        <f>IFERROR(IF(VLOOKUP(A85,'SG11'!$A$3:$AI$500,20,FALSE)="","NA",VLOOKUP(A85,'SG11'!$A$3:$AI$500,20,FALSE)),"")</f>
        <v>40</v>
      </c>
      <c r="AG85" s="75">
        <f>IFERROR(VLOOKUP(AF85,'Criteria Table'!$A$2:$I$102,6,FALSE),"NA")</f>
        <v>10</v>
      </c>
      <c r="AH85" s="95">
        <f t="shared" si="124"/>
        <v>50</v>
      </c>
      <c r="AI85" s="84">
        <f>IFERROR(IF(VLOOKUP(A85,'SG11'!$A$3:$AI$500,21,FALSE)="","NA",VLOOKUP(A85,'SG11'!$A$3:$AI$500,21,FALSE)),"")</f>
        <v>67</v>
      </c>
      <c r="AJ85" s="75">
        <f>IFERROR(VLOOKUP(AI85,'Criteria Table'!$A$2:$I$102,6,FALSE),"NA")</f>
        <v>5</v>
      </c>
      <c r="AK85" s="95">
        <f t="shared" si="125"/>
        <v>72</v>
      </c>
      <c r="AL85" s="99">
        <f>IFERROR(VLOOKUP(TEXT(A85,"0000"),'W11'!$A$1:$E$500,4,FALSE)/AP85*100,"")</f>
        <v>97.560975609756099</v>
      </c>
      <c r="AM85" s="97">
        <f>IFERROR(VLOOKUP(TEXT(A85,"0000"),'W11'!$A$1:$E$500,4,FALSE),"")</f>
        <v>40</v>
      </c>
      <c r="AN85" s="99">
        <f t="shared" si="76"/>
        <v>97.560975609756099</v>
      </c>
      <c r="AO85" s="97">
        <f t="shared" si="77"/>
        <v>40</v>
      </c>
      <c r="AP85" s="99">
        <f>IFERROR(VLOOKUP(TEXT(A85,"0000"),'W11'!$A$1:$E$500,5,FALSE),"")</f>
        <v>41</v>
      </c>
      <c r="AQ85" s="97">
        <f>IFERROR(VLOOKUP(ROUND(AL85,0),'Criteria Table'!$A$2:$I$102,4,FALSE),0)</f>
        <v>0</v>
      </c>
      <c r="AR85" s="128"/>
      <c r="AS85" s="95"/>
      <c r="AT85" s="95"/>
      <c r="AU85" s="100">
        <f>IFERROR(VLOOKUP(TEXT(A85,"0000"),'Sci11'!$A$3:$N$492,4,FALSE)/VLOOKUP(TEXT(A85,"0000"),'Sci11'!$A$3:$N$492,14,FALSE)*100,"")</f>
        <v>19.642857142857142</v>
      </c>
      <c r="AV85" s="101">
        <f>SUM(VLOOKUP(TEXT(A85,"0000"),'Sci11'!$A$3:$N$492,5,FALSE),VLOOKUP(TEXT(A85,"0000"),'Sci11'!$A$3:$N$492,6,FALSE))/VLOOKUP(TEXT(A85,"0000"),'Sci11'!$A$3:$N$492,14,FALSE)*100</f>
        <v>7.1428571428571423</v>
      </c>
      <c r="AW85" s="100">
        <f t="shared" si="126"/>
        <v>24.752857142857142</v>
      </c>
      <c r="AX85" s="101">
        <f>IFERROR(AW85/100*VLOOKUP(TEXT(A85,"0000"),'Sci11'!$A$3:$N$492,14,FALSE),"")</f>
        <v>13.861599999999999</v>
      </c>
      <c r="AY85" s="100">
        <f t="shared" si="127"/>
        <v>9.3328571428571419</v>
      </c>
      <c r="AZ85" s="101">
        <f>IFERROR(AY85/100*VLOOKUP(TEXT(A85,"0000"),'Sci11'!$A$3:$N$492,14,FALSE),"")</f>
        <v>5.226399999999999</v>
      </c>
      <c r="BA85" s="100">
        <f t="shared" si="78"/>
        <v>27</v>
      </c>
      <c r="BB85" s="101">
        <f>IFERROR(VLOOKUP(BA85,'Criteria Table'!$A$2:$I$102,2,FALSE),"")</f>
        <v>7.3000000000000007</v>
      </c>
      <c r="BC85" s="101">
        <f t="shared" si="79"/>
        <v>34.299999999999997</v>
      </c>
      <c r="BD85" s="82">
        <f>IFERROR(VLOOKUP(A85,ATTx11!$A$2:$N$500,4,FALSE),"")</f>
        <v>94.38</v>
      </c>
      <c r="BE85" s="95">
        <f t="shared" si="80"/>
        <v>0.5</v>
      </c>
      <c r="BF85" s="96">
        <f t="shared" si="81"/>
        <v>94.88</v>
      </c>
      <c r="BG85" s="70">
        <f>IFERROR(VLOOKUP(A85,ATTx11!$A$2:$N$500,11,FALSE),"")</f>
        <v>1</v>
      </c>
      <c r="BH85" s="95">
        <f t="shared" si="82"/>
        <v>0.9</v>
      </c>
      <c r="BI85" s="70">
        <f>IFERROR(VLOOKUP(A85,ATTx11!$A$2:$N$500,12,FALSE),"")</f>
        <v>72</v>
      </c>
      <c r="BJ85" s="97">
        <f t="shared" si="83"/>
        <v>64.8</v>
      </c>
      <c r="BK85" s="84">
        <f>IFERROR(VLOOKUP(A85,ATTx11!$A$2:$N$500,7,FALSE),"")</f>
        <v>1</v>
      </c>
      <c r="BL85" s="97">
        <f t="shared" si="84"/>
        <v>0.9</v>
      </c>
      <c r="BM85" s="84">
        <f>IFERROR(VLOOKUP(A85,ATTx11!$A$2:$N$500,8,FALSE),"")</f>
        <v>41</v>
      </c>
      <c r="BN85" s="95">
        <f t="shared" si="85"/>
        <v>36.9</v>
      </c>
      <c r="BO85" s="95"/>
      <c r="BP85" s="83">
        <f>IFERROR(VLOOKUP(TEXT($A85,"0000"),'AYP11'!$B$3379:$AU$3800,17,FALSE),"")</f>
        <v>0</v>
      </c>
      <c r="BQ85" s="75">
        <f>IFERROR(VLOOKUP(BP85,'Criteria Table'!$A$2:$I$102,2,FALSE),0)</f>
        <v>10</v>
      </c>
      <c r="BR85" s="95">
        <f t="shared" si="86"/>
        <v>10</v>
      </c>
      <c r="BS85" s="83">
        <f>IFERROR(VLOOKUP(TEXT($A85,"0000"),'AYP11'!$B$847:$AU$1268,17,FALSE),"")</f>
        <v>48</v>
      </c>
      <c r="BT85" s="75">
        <f>IFERROR(VLOOKUP(BS85,'Criteria Table'!$A$2:$I$102,2,FALSE),0)</f>
        <v>5.2</v>
      </c>
      <c r="BU85" s="95">
        <f t="shared" si="87"/>
        <v>53</v>
      </c>
      <c r="BV85" s="83">
        <f>IFERROR(VLOOKUP(TEXT($A85,"0000"),'AYP11'!$B$2113:$AU$2534,17,FALSE),"")</f>
        <v>0</v>
      </c>
      <c r="BW85" s="75">
        <f>IFERROR(VLOOKUP(BV85,'Criteria Table'!$A$2:$I$102,2,FALSE),0)</f>
        <v>10</v>
      </c>
      <c r="BX85" s="95">
        <f t="shared" si="88"/>
        <v>10</v>
      </c>
      <c r="BY85" s="83">
        <f>IFERROR(VLOOKUP(TEXT($A85,"0000"),'AYP11'!$B$425:$AU$846,17,FALSE),"")</f>
        <v>0</v>
      </c>
      <c r="BZ85" s="75">
        <f>IFERROR(VLOOKUP(BY85,'Criteria Table'!$A$2:$I$102,2,FALSE),0)</f>
        <v>10</v>
      </c>
      <c r="CA85" s="95">
        <f t="shared" si="89"/>
        <v>10</v>
      </c>
      <c r="CB85" s="83">
        <f>IFERROR(VLOOKUP(TEXT($A85,"0000"),'AYP11'!$B$3:$AU$424,17,FALSE),"")</f>
        <v>0</v>
      </c>
      <c r="CC85" s="95">
        <f>IFERROR(VLOOKUP(CB85,'Criteria Table'!$A$2:$I$102,2,FALSE),0)</f>
        <v>10</v>
      </c>
      <c r="CD85" s="95">
        <f t="shared" si="90"/>
        <v>10</v>
      </c>
      <c r="CE85" s="83">
        <f>IFERROR(VLOOKUP(TEXT($A85,"0000"),'AYP11'!$B$1269:$AU$1690,17,FALSE),"")</f>
        <v>50</v>
      </c>
      <c r="CF85" s="95">
        <f>IFERROR(VLOOKUP(CE85,'Criteria Table'!$A$2:$I$102,2,FALSE),0)</f>
        <v>5</v>
      </c>
      <c r="CG85" s="95">
        <f t="shared" si="91"/>
        <v>55</v>
      </c>
      <c r="CH85" s="83">
        <f>IFERROR(VLOOKUP(TEXT($A85,"0000"),'AYP11'!$B$1691:$AU$2112,17,FALSE),"")</f>
        <v>29</v>
      </c>
      <c r="CI85" s="95">
        <f>IFERROR(VLOOKUP(CH85,'Criteria Table'!$A$2:$I$102,2,FALSE),0)</f>
        <v>7.1000000000000005</v>
      </c>
      <c r="CJ85" s="95">
        <f t="shared" si="92"/>
        <v>36</v>
      </c>
      <c r="CK85" s="83">
        <f>IFERROR(VLOOKUP(TEXT($A85,"0000"),'AYP11'!$B$2535:$AU$2956,17,FALSE),"")</f>
        <v>53</v>
      </c>
      <c r="CL85" s="95">
        <f>IFERROR(VLOOKUP(CK85,'Criteria Table'!$A$2:$I$102,2,FALSE),0)</f>
        <v>4.7</v>
      </c>
      <c r="CM85" s="95">
        <f t="shared" si="93"/>
        <v>58</v>
      </c>
      <c r="CN85" s="76">
        <f>IFERROR(VLOOKUP(TEXT($A85,"0000"),'AYP11'!$B$3379:$AU$3800,23,FALSE),"")</f>
        <v>0</v>
      </c>
      <c r="CO85" s="95">
        <f>IFERROR(VLOOKUP(CN85,'Criteria Table'!$A$2:$I$102,2,FALSE),0)</f>
        <v>10</v>
      </c>
      <c r="CP85" s="95">
        <f t="shared" si="94"/>
        <v>10</v>
      </c>
      <c r="CQ85" s="76">
        <f>IFERROR(VLOOKUP(TEXT($A85,"0000"),'AYP11'!$B$847:$AU$1268,23,FALSE),"")</f>
        <v>56</v>
      </c>
      <c r="CR85" s="95">
        <f>IFERROR(VLOOKUP(CQ85,'Criteria Table'!$A$2:$I$102,2,FALSE),0)</f>
        <v>4.4000000000000004</v>
      </c>
      <c r="CS85" s="95">
        <f t="shared" si="95"/>
        <v>60</v>
      </c>
      <c r="CT85" s="76">
        <f>IFERROR(VLOOKUP(TEXT($A85,"0000"),'AYP11'!$B$2113:$AU$2534,23,FALSE),"")</f>
        <v>0</v>
      </c>
      <c r="CU85" s="95">
        <f>IFERROR(VLOOKUP(CT85,'Criteria Table'!$A$2:$I$102,2,FALSE),0)</f>
        <v>10</v>
      </c>
      <c r="CV85" s="95">
        <f t="shared" si="96"/>
        <v>10</v>
      </c>
      <c r="CW85" s="76">
        <f>IFERROR(VLOOKUP(TEXT($A85,"0000"),'AYP11'!$B$425:$AU$846,23,FALSE),"")</f>
        <v>0</v>
      </c>
      <c r="CX85" s="95">
        <f>IFERROR(VLOOKUP(CW85,'Criteria Table'!$A$2:$I$102,2,FALSE),0)</f>
        <v>10</v>
      </c>
      <c r="CY85" s="95">
        <f t="shared" si="97"/>
        <v>10</v>
      </c>
      <c r="CZ85" s="76">
        <f>IFERROR(VLOOKUP(TEXT($A85,"0000"),'AYP11'!$B$3:$AU$424,23,FALSE),"")</f>
        <v>0</v>
      </c>
      <c r="DA85" s="95">
        <f>IFERROR(VLOOKUP(CZ85,'Criteria Table'!$A$2:$I$102,2,FALSE),0)</f>
        <v>10</v>
      </c>
      <c r="DB85" s="95">
        <f t="shared" si="98"/>
        <v>10</v>
      </c>
      <c r="DC85" s="76">
        <f>IFERROR(VLOOKUP(TEXT($A85,"0000"),'AYP11'!$B$1269:$AU$1690,23,FALSE),"")</f>
        <v>59</v>
      </c>
      <c r="DD85" s="95">
        <f>IFERROR(VLOOKUP(DC85,'Criteria Table'!$A$2:$I$102,2,FALSE),0)</f>
        <v>4.1000000000000005</v>
      </c>
      <c r="DE85" s="95">
        <f t="shared" si="99"/>
        <v>63</v>
      </c>
      <c r="DF85" s="76">
        <f>IFERROR(VLOOKUP(TEXT($A85,"0000"),'AYP11'!$B$1691:$AU$2112,23,FALSE),"")</f>
        <v>45</v>
      </c>
      <c r="DG85" s="95">
        <f>IFERROR(VLOOKUP(DF85,'Criteria Table'!$A$2:$I$102,2,FALSE),0)</f>
        <v>5.5</v>
      </c>
      <c r="DH85" s="95">
        <f t="shared" si="100"/>
        <v>51</v>
      </c>
      <c r="DI85" s="76">
        <f>IFERROR(VLOOKUP(TEXT($A85,"0000"),'AYP11'!$B$2535:$AU$2956,23,FALSE),"")</f>
        <v>62</v>
      </c>
      <c r="DJ85" s="95">
        <f>IFERROR(VLOOKUP(DI85,'Criteria Table'!$A$2:$I$102,2,FALSE),0)</f>
        <v>3.8000000000000003</v>
      </c>
      <c r="DK85" s="95">
        <f t="shared" si="101"/>
        <v>66</v>
      </c>
      <c r="DL85" s="91">
        <f>IFERROR(VLOOKUP(TEXT($A85,"0000"),'AYP11'!$B$3379:$AU$3800,11,FALSE),"")</f>
        <v>0</v>
      </c>
      <c r="DM85" s="95">
        <f t="shared" si="102"/>
        <v>1</v>
      </c>
      <c r="DN85" s="95" t="str">
        <f t="shared" si="103"/>
        <v/>
      </c>
      <c r="DO85" s="91">
        <f>IFERROR(VLOOKUP(TEXT($A85,"0000"),'AYP11'!$B$847:$AU$1268,11,FALSE),"")</f>
        <v>0</v>
      </c>
      <c r="DP85" s="95">
        <f t="shared" si="104"/>
        <v>1</v>
      </c>
      <c r="DQ85" s="95" t="str">
        <f t="shared" si="105"/>
        <v/>
      </c>
      <c r="DR85" s="91">
        <f>IFERROR(VLOOKUP(TEXT($A85,"0000"),'AYP11'!$B$2113:$AU$2534,11,FALSE),"")</f>
        <v>0</v>
      </c>
      <c r="DS85" s="95">
        <f t="shared" si="106"/>
        <v>1</v>
      </c>
      <c r="DT85" s="95" t="str">
        <f t="shared" si="107"/>
        <v/>
      </c>
      <c r="DU85" s="91">
        <f>IFERROR(VLOOKUP(TEXT($A85,"0000"),'AYP11'!$B$425:$AU$846,11,FALSE),"")</f>
        <v>0</v>
      </c>
      <c r="DV85" s="95">
        <f t="shared" si="108"/>
        <v>1</v>
      </c>
      <c r="DW85" s="95" t="str">
        <f t="shared" si="109"/>
        <v/>
      </c>
      <c r="DX85" s="91">
        <f>IFERROR(VLOOKUP(TEXT($A85,"0000"),'AYP11'!$B$3:$AU$424,11,FALSE),"")</f>
        <v>0</v>
      </c>
      <c r="DY85" s="95">
        <f t="shared" si="110"/>
        <v>1</v>
      </c>
      <c r="DZ85" s="95" t="str">
        <f t="shared" si="111"/>
        <v/>
      </c>
      <c r="EA85" s="91">
        <f>IFERROR(VLOOKUP(TEXT($A85,"0000"),'AYP11'!$B$1269:$AU$1690,11,FALSE),"")</f>
        <v>0</v>
      </c>
      <c r="EB85" s="95">
        <f t="shared" si="112"/>
        <v>1</v>
      </c>
      <c r="EC85" s="95" t="str">
        <f t="shared" si="113"/>
        <v/>
      </c>
      <c r="ED85" s="91">
        <f>IFERROR(VLOOKUP(TEXT($A85,"0000"),'AYP11'!$B$1691:$AU$2112,11,FALSE),"")</f>
        <v>0</v>
      </c>
      <c r="EE85" s="95">
        <f t="shared" si="114"/>
        <v>1</v>
      </c>
      <c r="EF85" s="95" t="str">
        <f t="shared" si="115"/>
        <v/>
      </c>
      <c r="EG85" s="91">
        <f>IFERROR(VLOOKUP(TEXT($A85,"0000"),'AYP11'!$B$2535:$AU$2956,11,FALSE),"")</f>
        <v>0</v>
      </c>
      <c r="EH85" s="95">
        <f t="shared" si="116"/>
        <v>1</v>
      </c>
      <c r="EI85" s="95" t="str">
        <f t="shared" si="117"/>
        <v/>
      </c>
    </row>
    <row r="86" spans="1:147" x14ac:dyDescent="0.25">
      <c r="A86" s="248">
        <v>1641</v>
      </c>
      <c r="B86" s="291">
        <f t="shared" si="64"/>
        <v>31.958762886597935</v>
      </c>
      <c r="C86" s="50">
        <f>IFERROR(VLOOKUP(TEXT($A86,"0000"),'R-M11'!$A$2:$AA$500,4,FALSE),0)</f>
        <v>62</v>
      </c>
      <c r="D86" s="291">
        <f t="shared" si="65"/>
        <v>37.628865979381445</v>
      </c>
      <c r="E86" s="98">
        <f>IFERROR(SUM(VLOOKUP(TEXT($A86,"0000"),'R-M11'!$A$2:$AA$500,5,FALSE),VLOOKUP(TEXT($A86,"0000"),'R-M11'!$A$2:$AA$500,6,FALSE)),0)</f>
        <v>73</v>
      </c>
      <c r="F86" s="58">
        <f>IFERROR(VLOOKUP(TEXT($A86,"0000"),'R-M11'!$A$2:$AA$500,14,FALSE),0)</f>
        <v>194</v>
      </c>
      <c r="G86" s="230">
        <f t="shared" si="118"/>
        <v>34.058762886597933</v>
      </c>
      <c r="H86" s="97">
        <f t="shared" si="66"/>
        <v>66.073999999999984</v>
      </c>
      <c r="I86" s="230">
        <f t="shared" si="119"/>
        <v>38.528865979381443</v>
      </c>
      <c r="J86" s="97">
        <f t="shared" si="67"/>
        <v>74.745999999999995</v>
      </c>
      <c r="K86" s="230">
        <f t="shared" si="68"/>
        <v>70</v>
      </c>
      <c r="L86" s="121">
        <f>IFERROR(VLOOKUP(K86,'Criteria Table'!$A$2:$I$102,2,FALSE),"")</f>
        <v>3</v>
      </c>
      <c r="M86" s="230">
        <f t="shared" si="69"/>
        <v>72.587628865979383</v>
      </c>
      <c r="N86" s="286">
        <f t="shared" si="70"/>
        <v>32.47422680412371</v>
      </c>
      <c r="O86" s="50">
        <f>IFERROR(VLOOKUP(TEXT($A86,"0000"),'R-M11'!$A$2:$AA$500,17,FALSE),"")</f>
        <v>63</v>
      </c>
      <c r="P86" s="286">
        <f t="shared" si="71"/>
        <v>40.72164948453608</v>
      </c>
      <c r="Q86" s="98">
        <f>IFERROR(SUM(VLOOKUP(TEXT($A86,"0000"),'R-M11'!$A$2:$AA$500,18,FALSE),VLOOKUP(TEXT($A86,"0000"),'R-M11'!$A$2:$AA$500,19,FALSE)),0)</f>
        <v>79</v>
      </c>
      <c r="R86" s="69">
        <f>IFERROR(VLOOKUP(TEXT($A86,"0000"),'R-M11'!$A$2:$AA$500,27,FALSE),0)</f>
        <v>194</v>
      </c>
      <c r="S86" s="121">
        <f t="shared" si="120"/>
        <v>34.36422680412371</v>
      </c>
      <c r="T86" s="70">
        <f t="shared" si="72"/>
        <v>66.666600000000003</v>
      </c>
      <c r="U86" s="121">
        <f t="shared" si="121"/>
        <v>41.531649484536082</v>
      </c>
      <c r="V86" s="70">
        <f t="shared" si="73"/>
        <v>80.571399999999997</v>
      </c>
      <c r="W86" s="121">
        <f t="shared" si="74"/>
        <v>73</v>
      </c>
      <c r="X86" s="124">
        <f>IFERROR(VLOOKUP(W86,'Criteria Table'!$A$2:$I$102,2,FALSE),"")</f>
        <v>2.7</v>
      </c>
      <c r="Y86" s="121">
        <f t="shared" si="75"/>
        <v>75.895876288659792</v>
      </c>
      <c r="Z86" s="92">
        <f>IFERROR(IF(VLOOKUP(A86,'SG11'!$A$3:$AI$500,18,FALSE)="","NA",VLOOKUP(A86,'SG11'!$A$3:$AI$500,18,FALSE)),"")</f>
        <v>66</v>
      </c>
      <c r="AA86" s="75">
        <f>IFERROR(VLOOKUP(Z86,'Criteria Table'!$A$2:$I$102,6,FALSE),"NA")</f>
        <v>5</v>
      </c>
      <c r="AB86" s="95">
        <f t="shared" si="122"/>
        <v>71</v>
      </c>
      <c r="AC86" s="84">
        <f>IFERROR(IF(VLOOKUP(A86,'SG11'!$A$3:$AI$500,19,FALSE)="","NA",VLOOKUP(A86,'SG11'!$A$3:$AI$500,19,FALSE)),"")</f>
        <v>62</v>
      </c>
      <c r="AD86" s="75">
        <f>IFERROR(VLOOKUP(AC86,'Criteria Table'!$A$2:$I$102,6,FALSE),"NA")</f>
        <v>5</v>
      </c>
      <c r="AE86" s="95">
        <f t="shared" si="123"/>
        <v>67</v>
      </c>
      <c r="AF86" s="92">
        <f>IFERROR(IF(VLOOKUP(A86,'SG11'!$A$3:$AI$500,20,FALSE)="","NA",VLOOKUP(A86,'SG11'!$A$3:$AI$500,20,FALSE)),"")</f>
        <v>65</v>
      </c>
      <c r="AG86" s="75">
        <f>IFERROR(VLOOKUP(AF86,'Criteria Table'!$A$2:$I$102,6,FALSE),"NA")</f>
        <v>5</v>
      </c>
      <c r="AH86" s="95">
        <f t="shared" si="124"/>
        <v>70</v>
      </c>
      <c r="AI86" s="84">
        <f>IFERROR(IF(VLOOKUP(A86,'SG11'!$A$3:$AI$500,21,FALSE)="","NA",VLOOKUP(A86,'SG11'!$A$3:$AI$500,21,FALSE)),"")</f>
        <v>60</v>
      </c>
      <c r="AJ86" s="75">
        <f>IFERROR(VLOOKUP(AI86,'Criteria Table'!$A$2:$I$102,6,FALSE),"NA")</f>
        <v>10</v>
      </c>
      <c r="AK86" s="95">
        <f t="shared" si="125"/>
        <v>70</v>
      </c>
      <c r="AL86" s="99">
        <f>IFERROR(VLOOKUP(TEXT(A86,"0000"),'W11'!$A$1:$E$500,4,FALSE)/AP86*100,"")</f>
        <v>95.588235294117652</v>
      </c>
      <c r="AM86" s="97">
        <f>IFERROR(VLOOKUP(TEXT(A86,"0000"),'W11'!$A$1:$E$500,4,FALSE),"")</f>
        <v>65</v>
      </c>
      <c r="AN86" s="99">
        <f t="shared" si="76"/>
        <v>95.588235294117652</v>
      </c>
      <c r="AO86" s="97">
        <f t="shared" si="77"/>
        <v>65</v>
      </c>
      <c r="AP86" s="99">
        <f>IFERROR(VLOOKUP(TEXT(A86,"0000"),'W11'!$A$1:$E$500,5,FALSE),"")</f>
        <v>68</v>
      </c>
      <c r="AQ86" s="97">
        <f>IFERROR(VLOOKUP(ROUND(AL86,0),'Criteria Table'!$A$2:$I$102,4,FALSE),0)</f>
        <v>0</v>
      </c>
      <c r="AR86" s="128"/>
      <c r="AS86" s="95"/>
      <c r="AT86" s="95"/>
      <c r="AU86" s="100">
        <f>IFERROR(VLOOKUP(TEXT(A86,"0000"),'Sci11'!$A$3:$N$492,4,FALSE)/VLOOKUP(TEXT(A86,"0000"),'Sci11'!$A$3:$N$492,14,FALSE)*100,"")</f>
        <v>46.296296296296298</v>
      </c>
      <c r="AV86" s="101">
        <f>SUM(VLOOKUP(TEXT(A86,"0000"),'Sci11'!$A$3:$N$492,5,FALSE),VLOOKUP(TEXT(A86,"0000"),'Sci11'!$A$3:$N$492,6,FALSE))/VLOOKUP(TEXT(A86,"0000"),'Sci11'!$A$3:$N$492,14,FALSE)*100</f>
        <v>16.666666666666664</v>
      </c>
      <c r="AW86" s="100">
        <f t="shared" si="126"/>
        <v>48.886296296296294</v>
      </c>
      <c r="AX86" s="101">
        <f>IFERROR(AW86/100*VLOOKUP(TEXT(A86,"0000"),'Sci11'!$A$3:$N$492,14,FALSE),"")</f>
        <v>26.398599999999998</v>
      </c>
      <c r="AY86" s="100">
        <f t="shared" si="127"/>
        <v>17.776666666666664</v>
      </c>
      <c r="AZ86" s="101">
        <f>IFERROR(AY86/100*VLOOKUP(TEXT(A86,"0000"),'Sci11'!$A$3:$N$492,14,FALSE),"")</f>
        <v>9.5993999999999975</v>
      </c>
      <c r="BA86" s="100">
        <f t="shared" si="78"/>
        <v>63</v>
      </c>
      <c r="BB86" s="101">
        <f>IFERROR(VLOOKUP(BA86,'Criteria Table'!$A$2:$I$102,2,FALSE),"")</f>
        <v>3.7</v>
      </c>
      <c r="BC86" s="101">
        <f t="shared" si="79"/>
        <v>66.7</v>
      </c>
      <c r="BD86" s="82">
        <f>IFERROR(VLOOKUP(A86,ATTx11!$A$2:$N$500,4,FALSE),"")</f>
        <v>96.58</v>
      </c>
      <c r="BE86" s="95">
        <f t="shared" si="80"/>
        <v>0.5</v>
      </c>
      <c r="BF86" s="96">
        <f t="shared" si="81"/>
        <v>97.08</v>
      </c>
      <c r="BG86" s="70">
        <f>IFERROR(VLOOKUP(A86,ATTx11!$A$2:$N$500,11,FALSE),"")</f>
        <v>2</v>
      </c>
      <c r="BH86" s="95">
        <f t="shared" si="82"/>
        <v>1.8</v>
      </c>
      <c r="BI86" s="70">
        <f>IFERROR(VLOOKUP(A86,ATTx11!$A$2:$N$500,12,FALSE),"")</f>
        <v>4</v>
      </c>
      <c r="BJ86" s="97">
        <f t="shared" si="83"/>
        <v>3.6</v>
      </c>
      <c r="BK86" s="84">
        <f>IFERROR(VLOOKUP(A86,ATTx11!$A$2:$N$500,7,FALSE),"")</f>
        <v>2</v>
      </c>
      <c r="BL86" s="97">
        <f t="shared" si="84"/>
        <v>1.8</v>
      </c>
      <c r="BM86" s="84">
        <f>IFERROR(VLOOKUP(A86,ATTx11!$A$2:$N$500,8,FALSE),"")</f>
        <v>4</v>
      </c>
      <c r="BN86" s="95">
        <f t="shared" si="85"/>
        <v>3.6</v>
      </c>
      <c r="BO86" s="95"/>
      <c r="BP86" s="83">
        <f>IFERROR(VLOOKUP(TEXT($A86,"0000"),'AYP11'!$B$3379:$AU$3800,17,FALSE),"")</f>
        <v>0</v>
      </c>
      <c r="BQ86" s="75">
        <f>IFERROR(VLOOKUP(BP86,'Criteria Table'!$A$2:$I$102,2,FALSE),0)</f>
        <v>10</v>
      </c>
      <c r="BR86" s="95">
        <f t="shared" si="86"/>
        <v>10</v>
      </c>
      <c r="BS86" s="83">
        <f>IFERROR(VLOOKUP(TEXT($A86,"0000"),'AYP11'!$B$847:$AU$1268,17,FALSE),"")</f>
        <v>0</v>
      </c>
      <c r="BT86" s="75">
        <f>IFERROR(VLOOKUP(BS86,'Criteria Table'!$A$2:$I$102,2,FALSE),0)</f>
        <v>10</v>
      </c>
      <c r="BU86" s="95">
        <f t="shared" si="87"/>
        <v>10</v>
      </c>
      <c r="BV86" s="83">
        <f>IFERROR(VLOOKUP(TEXT($A86,"0000"),'AYP11'!$B$2113:$AU$2534,17,FALSE),"")</f>
        <v>71</v>
      </c>
      <c r="BW86" s="75">
        <f>IFERROR(VLOOKUP(BV86,'Criteria Table'!$A$2:$I$102,2,FALSE),0)</f>
        <v>2.9000000000000004</v>
      </c>
      <c r="BX86" s="95">
        <f t="shared" si="88"/>
        <v>74</v>
      </c>
      <c r="BY86" s="83">
        <f>IFERROR(VLOOKUP(TEXT($A86,"0000"),'AYP11'!$B$425:$AU$846,17,FALSE),"")</f>
        <v>0</v>
      </c>
      <c r="BZ86" s="75">
        <f>IFERROR(VLOOKUP(BY86,'Criteria Table'!$A$2:$I$102,2,FALSE),0)</f>
        <v>10</v>
      </c>
      <c r="CA86" s="95">
        <f t="shared" si="89"/>
        <v>10</v>
      </c>
      <c r="CB86" s="83">
        <f>IFERROR(VLOOKUP(TEXT($A86,"0000"),'AYP11'!$B$3:$AU$424,17,FALSE),"")</f>
        <v>0</v>
      </c>
      <c r="CC86" s="95">
        <f>IFERROR(VLOOKUP(CB86,'Criteria Table'!$A$2:$I$102,2,FALSE),0)</f>
        <v>10</v>
      </c>
      <c r="CD86" s="95">
        <f t="shared" si="90"/>
        <v>10</v>
      </c>
      <c r="CE86" s="83">
        <f>IFERROR(VLOOKUP(TEXT($A86,"0000"),'AYP11'!$B$1269:$AU$1690,17,FALSE),"")</f>
        <v>68</v>
      </c>
      <c r="CF86" s="95">
        <f>IFERROR(VLOOKUP(CE86,'Criteria Table'!$A$2:$I$102,2,FALSE),0)</f>
        <v>3.2</v>
      </c>
      <c r="CG86" s="95">
        <f t="shared" si="91"/>
        <v>71</v>
      </c>
      <c r="CH86" s="83">
        <f>IFERROR(VLOOKUP(TEXT($A86,"0000"),'AYP11'!$B$1691:$AU$2112,17,FALSE),"")</f>
        <v>62</v>
      </c>
      <c r="CI86" s="95">
        <f>IFERROR(VLOOKUP(CH86,'Criteria Table'!$A$2:$I$102,2,FALSE),0)</f>
        <v>3.8000000000000003</v>
      </c>
      <c r="CJ86" s="95">
        <f t="shared" si="92"/>
        <v>66</v>
      </c>
      <c r="CK86" s="83">
        <f>IFERROR(VLOOKUP(TEXT($A86,"0000"),'AYP11'!$B$2535:$AU$2956,17,FALSE),"")</f>
        <v>0</v>
      </c>
      <c r="CL86" s="95">
        <f>IFERROR(VLOOKUP(CK86,'Criteria Table'!$A$2:$I$102,2,FALSE),0)</f>
        <v>10</v>
      </c>
      <c r="CM86" s="95">
        <f t="shared" si="93"/>
        <v>10</v>
      </c>
      <c r="CN86" s="76">
        <f>IFERROR(VLOOKUP(TEXT($A86,"0000"),'AYP11'!$B$3379:$AU$3800,23,FALSE),"")</f>
        <v>0</v>
      </c>
      <c r="CO86" s="95">
        <f>IFERROR(VLOOKUP(CN86,'Criteria Table'!$A$2:$I$102,2,FALSE),0)</f>
        <v>10</v>
      </c>
      <c r="CP86" s="95">
        <f t="shared" si="94"/>
        <v>10</v>
      </c>
      <c r="CQ86" s="76">
        <f>IFERROR(VLOOKUP(TEXT($A86,"0000"),'AYP11'!$B$847:$AU$1268,23,FALSE),"")</f>
        <v>0</v>
      </c>
      <c r="CR86" s="95">
        <f>IFERROR(VLOOKUP(CQ86,'Criteria Table'!$A$2:$I$102,2,FALSE),0)</f>
        <v>10</v>
      </c>
      <c r="CS86" s="95">
        <f t="shared" si="95"/>
        <v>10</v>
      </c>
      <c r="CT86" s="76">
        <f>IFERROR(VLOOKUP(TEXT($A86,"0000"),'AYP11'!$B$2113:$AU$2534,23,FALSE),"")</f>
        <v>76</v>
      </c>
      <c r="CU86" s="95">
        <f>IFERROR(VLOOKUP(CT86,'Criteria Table'!$A$2:$I$102,2,FALSE),0)</f>
        <v>2.4000000000000004</v>
      </c>
      <c r="CV86" s="95">
        <f t="shared" si="96"/>
        <v>78</v>
      </c>
      <c r="CW86" s="76">
        <f>IFERROR(VLOOKUP(TEXT($A86,"0000"),'AYP11'!$B$425:$AU$846,23,FALSE),"")</f>
        <v>0</v>
      </c>
      <c r="CX86" s="95">
        <f>IFERROR(VLOOKUP(CW86,'Criteria Table'!$A$2:$I$102,2,FALSE),0)</f>
        <v>10</v>
      </c>
      <c r="CY86" s="95">
        <f t="shared" si="97"/>
        <v>10</v>
      </c>
      <c r="CZ86" s="76">
        <f>IFERROR(VLOOKUP(TEXT($A86,"0000"),'AYP11'!$B$3:$AU$424,23,FALSE),"")</f>
        <v>0</v>
      </c>
      <c r="DA86" s="95">
        <f>IFERROR(VLOOKUP(CZ86,'Criteria Table'!$A$2:$I$102,2,FALSE),0)</f>
        <v>10</v>
      </c>
      <c r="DB86" s="95">
        <f t="shared" si="98"/>
        <v>10</v>
      </c>
      <c r="DC86" s="76">
        <f>IFERROR(VLOOKUP(TEXT($A86,"0000"),'AYP11'!$B$1269:$AU$1690,23,FALSE),"")</f>
        <v>72</v>
      </c>
      <c r="DD86" s="95">
        <f>IFERROR(VLOOKUP(DC86,'Criteria Table'!$A$2:$I$102,2,FALSE),0)</f>
        <v>2.8000000000000003</v>
      </c>
      <c r="DE86" s="95">
        <f t="shared" si="99"/>
        <v>75</v>
      </c>
      <c r="DF86" s="76">
        <f>IFERROR(VLOOKUP(TEXT($A86,"0000"),'AYP11'!$B$1691:$AU$2112,23,FALSE),"")</f>
        <v>68</v>
      </c>
      <c r="DG86" s="95">
        <f>IFERROR(VLOOKUP(DF86,'Criteria Table'!$A$2:$I$102,2,FALSE),0)</f>
        <v>3.2</v>
      </c>
      <c r="DH86" s="95">
        <f t="shared" si="100"/>
        <v>71</v>
      </c>
      <c r="DI86" s="76">
        <f>IFERROR(VLOOKUP(TEXT($A86,"0000"),'AYP11'!$B$2535:$AU$2956,23,FALSE),"")</f>
        <v>0</v>
      </c>
      <c r="DJ86" s="95">
        <f>IFERROR(VLOOKUP(DI86,'Criteria Table'!$A$2:$I$102,2,FALSE),0)</f>
        <v>10</v>
      </c>
      <c r="DK86" s="95">
        <f t="shared" si="101"/>
        <v>10</v>
      </c>
      <c r="DL86" s="91">
        <f>IFERROR(VLOOKUP(TEXT($A86,"0000"),'AYP11'!$B$3379:$AU$3800,11,FALSE),"")</f>
        <v>0</v>
      </c>
      <c r="DM86" s="95">
        <f t="shared" si="102"/>
        <v>1</v>
      </c>
      <c r="DN86" s="95" t="str">
        <f t="shared" si="103"/>
        <v/>
      </c>
      <c r="DO86" s="91">
        <f>IFERROR(VLOOKUP(TEXT($A86,"0000"),'AYP11'!$B$847:$AU$1268,11,FALSE),"")</f>
        <v>0</v>
      </c>
      <c r="DP86" s="95">
        <f t="shared" si="104"/>
        <v>1</v>
      </c>
      <c r="DQ86" s="95" t="str">
        <f t="shared" si="105"/>
        <v/>
      </c>
      <c r="DR86" s="91">
        <f>IFERROR(VLOOKUP(TEXT($A86,"0000"),'AYP11'!$B$2113:$AU$2534,11,FALSE),"")</f>
        <v>0</v>
      </c>
      <c r="DS86" s="95">
        <f t="shared" si="106"/>
        <v>1</v>
      </c>
      <c r="DT86" s="95" t="str">
        <f t="shared" si="107"/>
        <v/>
      </c>
      <c r="DU86" s="91">
        <f>IFERROR(VLOOKUP(TEXT($A86,"0000"),'AYP11'!$B$425:$AU$846,11,FALSE),"")</f>
        <v>0</v>
      </c>
      <c r="DV86" s="95">
        <f t="shared" si="108"/>
        <v>1</v>
      </c>
      <c r="DW86" s="95" t="str">
        <f t="shared" si="109"/>
        <v/>
      </c>
      <c r="DX86" s="91">
        <f>IFERROR(VLOOKUP(TEXT($A86,"0000"),'AYP11'!$B$3:$AU$424,11,FALSE),"")</f>
        <v>0</v>
      </c>
      <c r="DY86" s="95">
        <f t="shared" si="110"/>
        <v>1</v>
      </c>
      <c r="DZ86" s="95" t="str">
        <f t="shared" si="111"/>
        <v/>
      </c>
      <c r="EA86" s="91">
        <f>IFERROR(VLOOKUP(TEXT($A86,"0000"),'AYP11'!$B$1269:$AU$1690,11,FALSE),"")</f>
        <v>0</v>
      </c>
      <c r="EB86" s="95">
        <f t="shared" si="112"/>
        <v>1</v>
      </c>
      <c r="EC86" s="95" t="str">
        <f t="shared" si="113"/>
        <v/>
      </c>
      <c r="ED86" s="91">
        <f>IFERROR(VLOOKUP(TEXT($A86,"0000"),'AYP11'!$B$1691:$AU$2112,11,FALSE),"")</f>
        <v>0</v>
      </c>
      <c r="EE86" s="95">
        <f t="shared" si="114"/>
        <v>1</v>
      </c>
      <c r="EF86" s="95" t="str">
        <f t="shared" si="115"/>
        <v/>
      </c>
      <c r="EG86" s="91">
        <f>IFERROR(VLOOKUP(TEXT($A86,"0000"),'AYP11'!$B$2535:$AU$2956,11,FALSE),"")</f>
        <v>0</v>
      </c>
      <c r="EH86" s="95">
        <f t="shared" si="116"/>
        <v>1</v>
      </c>
      <c r="EI86" s="95" t="str">
        <f t="shared" si="117"/>
        <v/>
      </c>
    </row>
    <row r="87" spans="1:147" x14ac:dyDescent="0.25">
      <c r="A87" s="248">
        <v>1681</v>
      </c>
      <c r="B87" s="291">
        <f t="shared" si="64"/>
        <v>35.348837209302324</v>
      </c>
      <c r="C87" s="50">
        <f>IFERROR(VLOOKUP(TEXT($A87,"0000"),'R-M11'!$A$2:$AA$500,4,FALSE),0)</f>
        <v>76</v>
      </c>
      <c r="D87" s="291">
        <f t="shared" si="65"/>
        <v>20.465116279069768</v>
      </c>
      <c r="E87" s="98">
        <f>IFERROR(SUM(VLOOKUP(TEXT($A87,"0000"),'R-M11'!$A$2:$AA$500,5,FALSE),VLOOKUP(TEXT($A87,"0000"),'R-M11'!$A$2:$AA$500,6,FALSE)),0)</f>
        <v>44</v>
      </c>
      <c r="F87" s="58">
        <f>IFERROR(VLOOKUP(TEXT($A87,"0000"),'R-M11'!$A$2:$AA$500,14,FALSE),0)</f>
        <v>215</v>
      </c>
      <c r="G87" s="230">
        <f t="shared" si="118"/>
        <v>38.428837209302323</v>
      </c>
      <c r="H87" s="97">
        <f t="shared" si="66"/>
        <v>82.622</v>
      </c>
      <c r="I87" s="230">
        <f t="shared" si="119"/>
        <v>21.785116279069769</v>
      </c>
      <c r="J87" s="97">
        <f t="shared" si="67"/>
        <v>46.838000000000001</v>
      </c>
      <c r="K87" s="230">
        <f t="shared" si="68"/>
        <v>56</v>
      </c>
      <c r="L87" s="121">
        <f>IFERROR(VLOOKUP(K87,'Criteria Table'!$A$2:$I$102,2,FALSE),"")</f>
        <v>4.4000000000000004</v>
      </c>
      <c r="M87" s="230">
        <f t="shared" si="69"/>
        <v>60.213953488372091</v>
      </c>
      <c r="N87" s="286">
        <f t="shared" si="70"/>
        <v>39.719626168224295</v>
      </c>
      <c r="O87" s="50">
        <f>IFERROR(VLOOKUP(TEXT($A87,"0000"),'R-M11'!$A$2:$AA$500,17,FALSE),"")</f>
        <v>85</v>
      </c>
      <c r="P87" s="286">
        <f t="shared" si="71"/>
        <v>41.588785046728972</v>
      </c>
      <c r="Q87" s="98">
        <f>IFERROR(SUM(VLOOKUP(TEXT($A87,"0000"),'R-M11'!$A$2:$AA$500,18,FALSE),VLOOKUP(TEXT($A87,"0000"),'R-M11'!$A$2:$AA$500,19,FALSE)),0)</f>
        <v>89</v>
      </c>
      <c r="R87" s="69">
        <f>IFERROR(VLOOKUP(TEXT($A87,"0000"),'R-M11'!$A$2:$AA$500,27,FALSE),0)</f>
        <v>214</v>
      </c>
      <c r="S87" s="121">
        <f t="shared" si="120"/>
        <v>41.049626168224293</v>
      </c>
      <c r="T87" s="70">
        <f t="shared" si="72"/>
        <v>87.846199999999996</v>
      </c>
      <c r="U87" s="121">
        <f t="shared" si="121"/>
        <v>42.158785046728973</v>
      </c>
      <c r="V87" s="70">
        <f t="shared" si="73"/>
        <v>90.219800000000006</v>
      </c>
      <c r="W87" s="121">
        <f t="shared" si="74"/>
        <v>81</v>
      </c>
      <c r="X87" s="124">
        <f>IFERROR(VLOOKUP(W87,'Criteria Table'!$A$2:$I$102,2,FALSE),"")</f>
        <v>1.9000000000000001</v>
      </c>
      <c r="Y87" s="121">
        <f t="shared" si="75"/>
        <v>83.208411214953259</v>
      </c>
      <c r="Z87" s="92">
        <f>IFERROR(IF(VLOOKUP(A87,'SG11'!$A$3:$AI$500,18,FALSE)="","NA",VLOOKUP(A87,'SG11'!$A$3:$AI$500,18,FALSE)),"")</f>
        <v>64</v>
      </c>
      <c r="AA87" s="75">
        <f>IFERROR(VLOOKUP(Z87,'Criteria Table'!$A$2:$I$102,6,FALSE),"NA")</f>
        <v>5</v>
      </c>
      <c r="AB87" s="95">
        <f t="shared" si="122"/>
        <v>69</v>
      </c>
      <c r="AC87" s="84">
        <f>IFERROR(IF(VLOOKUP(A87,'SG11'!$A$3:$AI$500,19,FALSE)="","NA",VLOOKUP(A87,'SG11'!$A$3:$AI$500,19,FALSE)),"")</f>
        <v>81</v>
      </c>
      <c r="AD87" s="75">
        <f>IFERROR(VLOOKUP(AC87,'Criteria Table'!$A$2:$I$102,6,FALSE),"NA")</f>
        <v>5</v>
      </c>
      <c r="AE87" s="95">
        <f t="shared" si="123"/>
        <v>86</v>
      </c>
      <c r="AF87" s="92">
        <f>IFERROR(IF(VLOOKUP(A87,'SG11'!$A$3:$AI$500,20,FALSE)="","NA",VLOOKUP(A87,'SG11'!$A$3:$AI$500,20,FALSE)),"")</f>
        <v>50</v>
      </c>
      <c r="AG87" s="75">
        <f>IFERROR(VLOOKUP(AF87,'Criteria Table'!$A$2:$I$102,6,FALSE),"NA")</f>
        <v>10</v>
      </c>
      <c r="AH87" s="95">
        <f t="shared" si="124"/>
        <v>60</v>
      </c>
      <c r="AI87" s="84">
        <f>IFERROR(IF(VLOOKUP(A87,'SG11'!$A$3:$AI$500,21,FALSE)="","NA",VLOOKUP(A87,'SG11'!$A$3:$AI$500,21,FALSE)),"")</f>
        <v>85</v>
      </c>
      <c r="AJ87" s="75">
        <f>IFERROR(VLOOKUP(AI87,'Criteria Table'!$A$2:$I$102,6,FALSE),"NA")</f>
        <v>5</v>
      </c>
      <c r="AK87" s="95">
        <f t="shared" si="125"/>
        <v>90</v>
      </c>
      <c r="AL87" s="99">
        <f>IFERROR(VLOOKUP(TEXT(A87,"0000"),'W11'!$A$1:$E$500,4,FALSE)/AP87*100,"")</f>
        <v>100</v>
      </c>
      <c r="AM87" s="97">
        <f>IFERROR(VLOOKUP(TEXT(A87,"0000"),'W11'!$A$1:$E$500,4,FALSE),"")</f>
        <v>53</v>
      </c>
      <c r="AN87" s="99">
        <f t="shared" si="76"/>
        <v>100</v>
      </c>
      <c r="AO87" s="97">
        <f t="shared" si="77"/>
        <v>53</v>
      </c>
      <c r="AP87" s="99">
        <f>IFERROR(VLOOKUP(TEXT(A87,"0000"),'W11'!$A$1:$E$500,5,FALSE),"")</f>
        <v>53</v>
      </c>
      <c r="AQ87" s="97">
        <f>IFERROR(VLOOKUP(ROUND(AL87,0),'Criteria Table'!$A$2:$I$102,4,FALSE),0)</f>
        <v>0</v>
      </c>
      <c r="AR87" s="128"/>
      <c r="AS87" s="95"/>
      <c r="AT87" s="95"/>
      <c r="AU87" s="100">
        <f>IFERROR(VLOOKUP(TEXT(A87,"0000"),'Sci11'!$A$3:$N$492,4,FALSE)/VLOOKUP(TEXT(A87,"0000"),'Sci11'!$A$3:$N$492,14,FALSE)*100,"")</f>
        <v>30.76923076923077</v>
      </c>
      <c r="AV87" s="101">
        <f>SUM(VLOOKUP(TEXT(A87,"0000"),'Sci11'!$A$3:$N$492,5,FALSE),VLOOKUP(TEXT(A87,"0000"),'Sci11'!$A$3:$N$492,6,FALSE))/VLOOKUP(TEXT(A87,"0000"),'Sci11'!$A$3:$N$492,14,FALSE)*100</f>
        <v>3.8461538461538463</v>
      </c>
      <c r="AW87" s="100">
        <f t="shared" si="126"/>
        <v>35.319230769230771</v>
      </c>
      <c r="AX87" s="101">
        <f>IFERROR(AW87/100*VLOOKUP(TEXT(A87,"0000"),'Sci11'!$A$3:$N$492,14,FALSE),"")</f>
        <v>18.366</v>
      </c>
      <c r="AY87" s="100">
        <f t="shared" si="127"/>
        <v>5.796153846153846</v>
      </c>
      <c r="AZ87" s="101">
        <f>IFERROR(AY87/100*VLOOKUP(TEXT(A87,"0000"),'Sci11'!$A$3:$N$492,14,FALSE),"")</f>
        <v>3.0139999999999998</v>
      </c>
      <c r="BA87" s="100">
        <f t="shared" si="78"/>
        <v>35</v>
      </c>
      <c r="BB87" s="101">
        <f>IFERROR(VLOOKUP(BA87,'Criteria Table'!$A$2:$I$102,2,FALSE),"")</f>
        <v>6.5</v>
      </c>
      <c r="BC87" s="101">
        <f t="shared" si="79"/>
        <v>41.5</v>
      </c>
      <c r="BD87" s="82">
        <f>IFERROR(VLOOKUP(A87,ATTx11!$A$2:$N$500,4,FALSE),"")</f>
        <v>95.83</v>
      </c>
      <c r="BE87" s="95">
        <f t="shared" si="80"/>
        <v>0.5</v>
      </c>
      <c r="BF87" s="96">
        <f t="shared" si="81"/>
        <v>96.33</v>
      </c>
      <c r="BG87" s="70">
        <f>IFERROR(VLOOKUP(A87,ATTx11!$A$2:$N$500,11,FALSE),"")</f>
        <v>0</v>
      </c>
      <c r="BH87" s="95">
        <f t="shared" si="82"/>
        <v>0</v>
      </c>
      <c r="BI87" s="70">
        <f>IFERROR(VLOOKUP(A87,ATTx11!$A$2:$N$500,12,FALSE),"")</f>
        <v>31</v>
      </c>
      <c r="BJ87" s="97">
        <f t="shared" si="83"/>
        <v>27.9</v>
      </c>
      <c r="BK87" s="84">
        <f>IFERROR(VLOOKUP(A87,ATTx11!$A$2:$N$500,7,FALSE),"")</f>
        <v>0</v>
      </c>
      <c r="BL87" s="97">
        <f t="shared" si="84"/>
        <v>0</v>
      </c>
      <c r="BM87" s="84">
        <f>IFERROR(VLOOKUP(A87,ATTx11!$A$2:$N$500,8,FALSE),"")</f>
        <v>24</v>
      </c>
      <c r="BN87" s="95">
        <f t="shared" si="85"/>
        <v>21.6</v>
      </c>
      <c r="BO87" s="95"/>
      <c r="BP87" s="83">
        <f>IFERROR(VLOOKUP(TEXT($A87,"0000"),'AYP11'!$B$3379:$AU$3800,17,FALSE),"")</f>
        <v>0</v>
      </c>
      <c r="BQ87" s="75">
        <f>IFERROR(VLOOKUP(BP87,'Criteria Table'!$A$2:$I$102,2,FALSE),0)</f>
        <v>10</v>
      </c>
      <c r="BR87" s="95">
        <f t="shared" si="86"/>
        <v>10</v>
      </c>
      <c r="BS87" s="83">
        <f>IFERROR(VLOOKUP(TEXT($A87,"0000"),'AYP11'!$B$847:$AU$1268,17,FALSE),"")</f>
        <v>54</v>
      </c>
      <c r="BT87" s="75">
        <f>IFERROR(VLOOKUP(BS87,'Criteria Table'!$A$2:$I$102,2,FALSE),0)</f>
        <v>4.6000000000000005</v>
      </c>
      <c r="BU87" s="95">
        <f t="shared" si="87"/>
        <v>59</v>
      </c>
      <c r="BV87" s="83">
        <f>IFERROR(VLOOKUP(TEXT($A87,"0000"),'AYP11'!$B$2113:$AU$2534,17,FALSE),"")</f>
        <v>0</v>
      </c>
      <c r="BW87" s="75">
        <f>IFERROR(VLOOKUP(BV87,'Criteria Table'!$A$2:$I$102,2,FALSE),0)</f>
        <v>10</v>
      </c>
      <c r="BX87" s="95">
        <f t="shared" si="88"/>
        <v>10</v>
      </c>
      <c r="BY87" s="83">
        <f>IFERROR(VLOOKUP(TEXT($A87,"0000"),'AYP11'!$B$425:$AU$846,17,FALSE),"")</f>
        <v>0</v>
      </c>
      <c r="BZ87" s="75">
        <f>IFERROR(VLOOKUP(BY87,'Criteria Table'!$A$2:$I$102,2,FALSE),0)</f>
        <v>10</v>
      </c>
      <c r="CA87" s="95">
        <f t="shared" si="89"/>
        <v>10</v>
      </c>
      <c r="CB87" s="83">
        <f>IFERROR(VLOOKUP(TEXT($A87,"0000"),'AYP11'!$B$3:$AU$424,17,FALSE),"")</f>
        <v>0</v>
      </c>
      <c r="CC87" s="95">
        <f>IFERROR(VLOOKUP(CB87,'Criteria Table'!$A$2:$I$102,2,FALSE),0)</f>
        <v>10</v>
      </c>
      <c r="CD87" s="95">
        <f t="shared" si="90"/>
        <v>10</v>
      </c>
      <c r="CE87" s="83">
        <f>IFERROR(VLOOKUP(TEXT($A87,"0000"),'AYP11'!$B$1269:$AU$1690,17,FALSE),"")</f>
        <v>56</v>
      </c>
      <c r="CF87" s="95">
        <f>IFERROR(VLOOKUP(CE87,'Criteria Table'!$A$2:$I$102,2,FALSE),0)</f>
        <v>4.4000000000000004</v>
      </c>
      <c r="CG87" s="95">
        <f t="shared" si="91"/>
        <v>60</v>
      </c>
      <c r="CH87" s="83">
        <f>IFERROR(VLOOKUP(TEXT($A87,"0000"),'AYP11'!$B$1691:$AU$2112,17,FALSE),"")</f>
        <v>0</v>
      </c>
      <c r="CI87" s="95">
        <f>IFERROR(VLOOKUP(CH87,'Criteria Table'!$A$2:$I$102,2,FALSE),0)</f>
        <v>10</v>
      </c>
      <c r="CJ87" s="95">
        <f t="shared" si="92"/>
        <v>10</v>
      </c>
      <c r="CK87" s="83">
        <f>IFERROR(VLOOKUP(TEXT($A87,"0000"),'AYP11'!$B$2535:$AU$2956,17,FALSE),"")</f>
        <v>0</v>
      </c>
      <c r="CL87" s="95">
        <f>IFERROR(VLOOKUP(CK87,'Criteria Table'!$A$2:$I$102,2,FALSE),0)</f>
        <v>10</v>
      </c>
      <c r="CM87" s="95">
        <f t="shared" si="93"/>
        <v>10</v>
      </c>
      <c r="CN87" s="76">
        <f>IFERROR(VLOOKUP(TEXT($A87,"0000"),'AYP11'!$B$3379:$AU$3800,23,FALSE),"")</f>
        <v>0</v>
      </c>
      <c r="CO87" s="95">
        <f>IFERROR(VLOOKUP(CN87,'Criteria Table'!$A$2:$I$102,2,FALSE),0)</f>
        <v>10</v>
      </c>
      <c r="CP87" s="95">
        <f t="shared" si="94"/>
        <v>10</v>
      </c>
      <c r="CQ87" s="76">
        <f>IFERROR(VLOOKUP(TEXT($A87,"0000"),'AYP11'!$B$847:$AU$1268,23,FALSE),"")</f>
        <v>82</v>
      </c>
      <c r="CR87" s="95">
        <f>IFERROR(VLOOKUP(CQ87,'Criteria Table'!$A$2:$I$102,2,FALSE),0)</f>
        <v>1.8</v>
      </c>
      <c r="CS87" s="95">
        <f t="shared" si="95"/>
        <v>84</v>
      </c>
      <c r="CT87" s="76">
        <f>IFERROR(VLOOKUP(TEXT($A87,"0000"),'AYP11'!$B$2113:$AU$2534,23,FALSE),"")</f>
        <v>0</v>
      </c>
      <c r="CU87" s="95">
        <f>IFERROR(VLOOKUP(CT87,'Criteria Table'!$A$2:$I$102,2,FALSE),0)</f>
        <v>10</v>
      </c>
      <c r="CV87" s="95">
        <f t="shared" si="96"/>
        <v>10</v>
      </c>
      <c r="CW87" s="76">
        <f>IFERROR(VLOOKUP(TEXT($A87,"0000"),'AYP11'!$B$425:$AU$846,23,FALSE),"")</f>
        <v>0</v>
      </c>
      <c r="CX87" s="95">
        <f>IFERROR(VLOOKUP(CW87,'Criteria Table'!$A$2:$I$102,2,FALSE),0)</f>
        <v>10</v>
      </c>
      <c r="CY87" s="95">
        <f t="shared" si="97"/>
        <v>10</v>
      </c>
      <c r="CZ87" s="76">
        <f>IFERROR(VLOOKUP(TEXT($A87,"0000"),'AYP11'!$B$3:$AU$424,23,FALSE),"")</f>
        <v>0</v>
      </c>
      <c r="DA87" s="95">
        <f>IFERROR(VLOOKUP(CZ87,'Criteria Table'!$A$2:$I$102,2,FALSE),0)</f>
        <v>10</v>
      </c>
      <c r="DB87" s="95">
        <f t="shared" si="98"/>
        <v>10</v>
      </c>
      <c r="DC87" s="76">
        <f>IFERROR(VLOOKUP(TEXT($A87,"0000"),'AYP11'!$B$1269:$AU$1690,23,FALSE),"")</f>
        <v>82</v>
      </c>
      <c r="DD87" s="95">
        <f>IFERROR(VLOOKUP(DC87,'Criteria Table'!$A$2:$I$102,2,FALSE),0)</f>
        <v>1.8</v>
      </c>
      <c r="DE87" s="95">
        <f t="shared" si="99"/>
        <v>84</v>
      </c>
      <c r="DF87" s="76">
        <f>IFERROR(VLOOKUP(TEXT($A87,"0000"),'AYP11'!$B$1691:$AU$2112,23,FALSE),"")</f>
        <v>0</v>
      </c>
      <c r="DG87" s="95">
        <f>IFERROR(VLOOKUP(DF87,'Criteria Table'!$A$2:$I$102,2,FALSE),0)</f>
        <v>10</v>
      </c>
      <c r="DH87" s="95">
        <f t="shared" si="100"/>
        <v>10</v>
      </c>
      <c r="DI87" s="76">
        <f>IFERROR(VLOOKUP(TEXT($A87,"0000"),'AYP11'!$B$2535:$AU$2956,23,FALSE),"")</f>
        <v>0</v>
      </c>
      <c r="DJ87" s="95">
        <f>IFERROR(VLOOKUP(DI87,'Criteria Table'!$A$2:$I$102,2,FALSE),0)</f>
        <v>10</v>
      </c>
      <c r="DK87" s="95">
        <f t="shared" si="101"/>
        <v>10</v>
      </c>
      <c r="DL87" s="91">
        <f>IFERROR(VLOOKUP(TEXT($A87,"0000"),'AYP11'!$B$3379:$AU$3800,11,FALSE),"")</f>
        <v>0</v>
      </c>
      <c r="DM87" s="95">
        <f t="shared" si="102"/>
        <v>1</v>
      </c>
      <c r="DN87" s="95" t="str">
        <f t="shared" si="103"/>
        <v/>
      </c>
      <c r="DO87" s="91">
        <f>IFERROR(VLOOKUP(TEXT($A87,"0000"),'AYP11'!$B$847:$AU$1268,11,FALSE),"")</f>
        <v>0</v>
      </c>
      <c r="DP87" s="95">
        <f t="shared" si="104"/>
        <v>1</v>
      </c>
      <c r="DQ87" s="95" t="str">
        <f t="shared" si="105"/>
        <v/>
      </c>
      <c r="DR87" s="91">
        <f>IFERROR(VLOOKUP(TEXT($A87,"0000"),'AYP11'!$B$2113:$AU$2534,11,FALSE),"")</f>
        <v>0</v>
      </c>
      <c r="DS87" s="95">
        <f t="shared" si="106"/>
        <v>1</v>
      </c>
      <c r="DT87" s="95" t="str">
        <f t="shared" si="107"/>
        <v/>
      </c>
      <c r="DU87" s="91">
        <f>IFERROR(VLOOKUP(TEXT($A87,"0000"),'AYP11'!$B$425:$AU$846,11,FALSE),"")</f>
        <v>0</v>
      </c>
      <c r="DV87" s="95">
        <f t="shared" si="108"/>
        <v>1</v>
      </c>
      <c r="DW87" s="95" t="str">
        <f t="shared" si="109"/>
        <v/>
      </c>
      <c r="DX87" s="91">
        <f>IFERROR(VLOOKUP(TEXT($A87,"0000"),'AYP11'!$B$3:$AU$424,11,FALSE),"")</f>
        <v>0</v>
      </c>
      <c r="DY87" s="95">
        <f t="shared" si="110"/>
        <v>1</v>
      </c>
      <c r="DZ87" s="95" t="str">
        <f t="shared" si="111"/>
        <v/>
      </c>
      <c r="EA87" s="91">
        <f>IFERROR(VLOOKUP(TEXT($A87,"0000"),'AYP11'!$B$1269:$AU$1690,11,FALSE),"")</f>
        <v>0</v>
      </c>
      <c r="EB87" s="95">
        <f t="shared" si="112"/>
        <v>1</v>
      </c>
      <c r="EC87" s="95" t="str">
        <f t="shared" si="113"/>
        <v/>
      </c>
      <c r="ED87" s="91">
        <f>IFERROR(VLOOKUP(TEXT($A87,"0000"),'AYP11'!$B$1691:$AU$2112,11,FALSE),"")</f>
        <v>0</v>
      </c>
      <c r="EE87" s="95">
        <f t="shared" si="114"/>
        <v>1</v>
      </c>
      <c r="EF87" s="95" t="str">
        <f t="shared" si="115"/>
        <v/>
      </c>
      <c r="EG87" s="91">
        <f>IFERROR(VLOOKUP(TEXT($A87,"0000"),'AYP11'!$B$2535:$AU$2956,11,FALSE),"")</f>
        <v>0</v>
      </c>
      <c r="EH87" s="95">
        <f t="shared" si="116"/>
        <v>1</v>
      </c>
      <c r="EI87" s="95" t="str">
        <f t="shared" si="117"/>
        <v/>
      </c>
      <c r="EO87" s="34" t="s">
        <v>802</v>
      </c>
      <c r="EP87" s="34">
        <v>9</v>
      </c>
      <c r="EQ87" s="102" t="s">
        <v>1986</v>
      </c>
    </row>
    <row r="88" spans="1:147" x14ac:dyDescent="0.25">
      <c r="A88" s="248">
        <v>1691</v>
      </c>
      <c r="B88" s="291">
        <f t="shared" si="64"/>
        <v>28.219178082191782</v>
      </c>
      <c r="C88" s="50">
        <f>IFERROR(VLOOKUP(TEXT($A88,"0000"),'R-M11'!$A$2:$AA$500,4,FALSE),0)</f>
        <v>103</v>
      </c>
      <c r="D88" s="291">
        <f t="shared" si="65"/>
        <v>59.178082191780824</v>
      </c>
      <c r="E88" s="98">
        <f>IFERROR(SUM(VLOOKUP(TEXT($A88,"0000"),'R-M11'!$A$2:$AA$500,5,FALSE),VLOOKUP(TEXT($A88,"0000"),'R-M11'!$A$2:$AA$500,6,FALSE)),0)</f>
        <v>216</v>
      </c>
      <c r="F88" s="58">
        <f>IFERROR(VLOOKUP(TEXT($A88,"0000"),'R-M11'!$A$2:$AA$500,14,FALSE),0)</f>
        <v>365</v>
      </c>
      <c r="G88" s="230">
        <f t="shared" si="118"/>
        <v>28.219178082191782</v>
      </c>
      <c r="H88" s="97">
        <f t="shared" si="66"/>
        <v>103</v>
      </c>
      <c r="I88" s="230">
        <f t="shared" si="119"/>
        <v>59.178082191780824</v>
      </c>
      <c r="J88" s="97">
        <f t="shared" si="67"/>
        <v>216</v>
      </c>
      <c r="K88" s="230">
        <f t="shared" si="68"/>
        <v>87</v>
      </c>
      <c r="L88" s="121">
        <f>IFERROR(VLOOKUP(K88,'Criteria Table'!$A$2:$I$102,2,FALSE),"")</f>
        <v>0</v>
      </c>
      <c r="M88" s="230">
        <f t="shared" si="69"/>
        <v>87.397260273972606</v>
      </c>
      <c r="N88" s="286">
        <f t="shared" si="70"/>
        <v>22.739726027397261</v>
      </c>
      <c r="O88" s="50">
        <f>IFERROR(VLOOKUP(TEXT($A88,"0000"),'R-M11'!$A$2:$AA$500,17,FALSE),"")</f>
        <v>83</v>
      </c>
      <c r="P88" s="286">
        <f t="shared" si="71"/>
        <v>67.945205479452056</v>
      </c>
      <c r="Q88" s="98">
        <f>IFERROR(SUM(VLOOKUP(TEXT($A88,"0000"),'R-M11'!$A$2:$AA$500,18,FALSE),VLOOKUP(TEXT($A88,"0000"),'R-M11'!$A$2:$AA$500,19,FALSE)),0)</f>
        <v>248</v>
      </c>
      <c r="R88" s="69">
        <f>IFERROR(VLOOKUP(TEXT($A88,"0000"),'R-M11'!$A$2:$AA$500,27,FALSE),0)</f>
        <v>365</v>
      </c>
      <c r="S88" s="121">
        <f t="shared" si="120"/>
        <v>22.739726027397261</v>
      </c>
      <c r="T88" s="70">
        <f t="shared" si="72"/>
        <v>83</v>
      </c>
      <c r="U88" s="121">
        <f t="shared" si="121"/>
        <v>67.945205479452056</v>
      </c>
      <c r="V88" s="70">
        <f t="shared" si="73"/>
        <v>248</v>
      </c>
      <c r="W88" s="121">
        <f t="shared" si="74"/>
        <v>91</v>
      </c>
      <c r="X88" s="124">
        <f>IFERROR(VLOOKUP(W88,'Criteria Table'!$A$2:$I$102,2,FALSE),"")</f>
        <v>0</v>
      </c>
      <c r="Y88" s="121">
        <f t="shared" si="75"/>
        <v>90.684931506849324</v>
      </c>
      <c r="Z88" s="92">
        <f>IFERROR(IF(VLOOKUP(A88,'SG11'!$A$3:$AI$500,18,FALSE)="","NA",VLOOKUP(A88,'SG11'!$A$3:$AI$500,18,FALSE)),"")</f>
        <v>71</v>
      </c>
      <c r="AA88" s="75">
        <f>IFERROR(VLOOKUP(Z88,'Criteria Table'!$A$2:$I$102,6,FALSE),"NA")</f>
        <v>5</v>
      </c>
      <c r="AB88" s="95">
        <f t="shared" si="122"/>
        <v>76</v>
      </c>
      <c r="AC88" s="84">
        <f>IFERROR(IF(VLOOKUP(A88,'SG11'!$A$3:$AI$500,19,FALSE)="","NA",VLOOKUP(A88,'SG11'!$A$3:$AI$500,19,FALSE)),"")</f>
        <v>77</v>
      </c>
      <c r="AD88" s="75">
        <f>IFERROR(VLOOKUP(AC88,'Criteria Table'!$A$2:$I$102,6,FALSE),"NA")</f>
        <v>5</v>
      </c>
      <c r="AE88" s="95">
        <f t="shared" si="123"/>
        <v>82</v>
      </c>
      <c r="AF88" s="92">
        <f>IFERROR(IF(VLOOKUP(A88,'SG11'!$A$3:$AI$500,20,FALSE)="","NA",VLOOKUP(A88,'SG11'!$A$3:$AI$500,20,FALSE)),"")</f>
        <v>70</v>
      </c>
      <c r="AG88" s="75">
        <f>IFERROR(VLOOKUP(AF88,'Criteria Table'!$A$2:$I$102,6,FALSE),"NA")</f>
        <v>5</v>
      </c>
      <c r="AH88" s="95">
        <f t="shared" si="124"/>
        <v>75</v>
      </c>
      <c r="AI88" s="84">
        <f>IFERROR(IF(VLOOKUP(A88,'SG11'!$A$3:$AI$500,21,FALSE)="","NA",VLOOKUP(A88,'SG11'!$A$3:$AI$500,21,FALSE)),"")</f>
        <v>76</v>
      </c>
      <c r="AJ88" s="75">
        <f>IFERROR(VLOOKUP(AI88,'Criteria Table'!$A$2:$I$102,6,FALSE),"NA")</f>
        <v>5</v>
      </c>
      <c r="AK88" s="95">
        <f t="shared" si="125"/>
        <v>81</v>
      </c>
      <c r="AL88" s="99">
        <f>IFERROR(VLOOKUP(TEXT(A88,"0000"),'W11'!$A$1:$E$500,4,FALSE)/AP88*100,"")</f>
        <v>98.387096774193552</v>
      </c>
      <c r="AM88" s="97">
        <f>IFERROR(VLOOKUP(TEXT(A88,"0000"),'W11'!$A$1:$E$500,4,FALSE),"")</f>
        <v>122</v>
      </c>
      <c r="AN88" s="99">
        <f t="shared" si="76"/>
        <v>98.387096774193552</v>
      </c>
      <c r="AO88" s="97">
        <f t="shared" si="77"/>
        <v>122</v>
      </c>
      <c r="AP88" s="99">
        <f>IFERROR(VLOOKUP(TEXT(A88,"0000"),'W11'!$A$1:$E$500,5,FALSE),"")</f>
        <v>124</v>
      </c>
      <c r="AQ88" s="97">
        <f>IFERROR(VLOOKUP(ROUND(AL88,0),'Criteria Table'!$A$2:$I$102,4,FALSE),0)</f>
        <v>0</v>
      </c>
      <c r="AR88" s="128"/>
      <c r="AS88" s="95"/>
      <c r="AT88" s="95"/>
      <c r="AU88" s="100">
        <f>IFERROR(VLOOKUP(TEXT(A88,"0000"),'Sci11'!$A$3:$N$492,4,FALSE)/VLOOKUP(TEXT(A88,"0000"),'Sci11'!$A$3:$N$492,14,FALSE)*100,"")</f>
        <v>38.345864661654133</v>
      </c>
      <c r="AV88" s="101">
        <f>SUM(VLOOKUP(TEXT(A88,"0000"),'Sci11'!$A$3:$N$492,5,FALSE),VLOOKUP(TEXT(A88,"0000"),'Sci11'!$A$3:$N$492,6,FALSE))/VLOOKUP(TEXT(A88,"0000"),'Sci11'!$A$3:$N$492,14,FALSE)*100</f>
        <v>27.819548872180448</v>
      </c>
      <c r="AW88" s="100">
        <f t="shared" si="126"/>
        <v>40.725864661654136</v>
      </c>
      <c r="AX88" s="101">
        <f>IFERROR(AW88/100*VLOOKUP(TEXT(A88,"0000"),'Sci11'!$A$3:$N$492,14,FALSE),"")</f>
        <v>54.165400000000005</v>
      </c>
      <c r="AY88" s="100">
        <f t="shared" si="127"/>
        <v>28.839548872180448</v>
      </c>
      <c r="AZ88" s="101">
        <f>IFERROR(AY88/100*VLOOKUP(TEXT(A88,"0000"),'Sci11'!$A$3:$N$492,14,FALSE),"")</f>
        <v>38.356599999999993</v>
      </c>
      <c r="BA88" s="100">
        <f t="shared" si="78"/>
        <v>66</v>
      </c>
      <c r="BB88" s="101">
        <f>IFERROR(VLOOKUP(BA88,'Criteria Table'!$A$2:$I$102,2,FALSE),"")</f>
        <v>3.4000000000000004</v>
      </c>
      <c r="BC88" s="101">
        <f t="shared" si="79"/>
        <v>69.400000000000006</v>
      </c>
      <c r="BD88" s="82">
        <f>IFERROR(VLOOKUP(A88,ATTx11!$A$2:$N$500,4,FALSE),"")</f>
        <v>97.08</v>
      </c>
      <c r="BE88" s="95">
        <f t="shared" si="80"/>
        <v>0</v>
      </c>
      <c r="BF88" s="96">
        <f t="shared" si="81"/>
        <v>97.08</v>
      </c>
      <c r="BG88" s="70">
        <f>IFERROR(VLOOKUP(A88,ATTx11!$A$2:$N$500,11,FALSE),"")</f>
        <v>0</v>
      </c>
      <c r="BH88" s="95">
        <f t="shared" si="82"/>
        <v>0</v>
      </c>
      <c r="BI88" s="70">
        <f>IFERROR(VLOOKUP(A88,ATTx11!$A$2:$N$500,12,FALSE),"")</f>
        <v>3</v>
      </c>
      <c r="BJ88" s="97">
        <f t="shared" si="83"/>
        <v>2.7</v>
      </c>
      <c r="BK88" s="84">
        <f>IFERROR(VLOOKUP(A88,ATTx11!$A$2:$N$500,7,FALSE),"")</f>
        <v>0</v>
      </c>
      <c r="BL88" s="97">
        <f t="shared" si="84"/>
        <v>0</v>
      </c>
      <c r="BM88" s="84">
        <f>IFERROR(VLOOKUP(A88,ATTx11!$A$2:$N$500,8,FALSE),"")</f>
        <v>3</v>
      </c>
      <c r="BN88" s="95">
        <f t="shared" si="85"/>
        <v>2.7</v>
      </c>
      <c r="BO88" s="95"/>
      <c r="BP88" s="83">
        <f>IFERROR(VLOOKUP(TEXT($A88,"0000"),'AYP11'!$B$3379:$AU$3800,17,FALSE),"")</f>
        <v>0</v>
      </c>
      <c r="BQ88" s="75">
        <f>IFERROR(VLOOKUP(BP88,'Criteria Table'!$A$2:$I$102,2,FALSE),0)</f>
        <v>10</v>
      </c>
      <c r="BR88" s="95">
        <f t="shared" si="86"/>
        <v>10</v>
      </c>
      <c r="BS88" s="83">
        <f>IFERROR(VLOOKUP(TEXT($A88,"0000"),'AYP11'!$B$847:$AU$1268,17,FALSE),"")</f>
        <v>0</v>
      </c>
      <c r="BT88" s="75">
        <f>IFERROR(VLOOKUP(BS88,'Criteria Table'!$A$2:$I$102,2,FALSE),0)</f>
        <v>10</v>
      </c>
      <c r="BU88" s="95">
        <f t="shared" si="87"/>
        <v>10</v>
      </c>
      <c r="BV88" s="83">
        <f>IFERROR(VLOOKUP(TEXT($A88,"0000"),'AYP11'!$B$2113:$AU$2534,17,FALSE),"")</f>
        <v>90</v>
      </c>
      <c r="BW88" s="75">
        <f>IFERROR(VLOOKUP(BV88,'Criteria Table'!$A$2:$I$102,2,FALSE),0)</f>
        <v>0</v>
      </c>
      <c r="BX88" s="95">
        <f t="shared" si="88"/>
        <v>90</v>
      </c>
      <c r="BY88" s="83">
        <f>IFERROR(VLOOKUP(TEXT($A88,"0000"),'AYP11'!$B$425:$AU$846,17,FALSE),"")</f>
        <v>0</v>
      </c>
      <c r="BZ88" s="75">
        <f>IFERROR(VLOOKUP(BY88,'Criteria Table'!$A$2:$I$102,2,FALSE),0)</f>
        <v>10</v>
      </c>
      <c r="CA88" s="95">
        <f t="shared" si="89"/>
        <v>10</v>
      </c>
      <c r="CB88" s="83">
        <f>IFERROR(VLOOKUP(TEXT($A88,"0000"),'AYP11'!$B$3:$AU$424,17,FALSE),"")</f>
        <v>0</v>
      </c>
      <c r="CC88" s="95">
        <f>IFERROR(VLOOKUP(CB88,'Criteria Table'!$A$2:$I$102,2,FALSE),0)</f>
        <v>10</v>
      </c>
      <c r="CD88" s="95">
        <f t="shared" si="90"/>
        <v>10</v>
      </c>
      <c r="CE88" s="83">
        <f>IFERROR(VLOOKUP(TEXT($A88,"0000"),'AYP11'!$B$1269:$AU$1690,17,FALSE),"")</f>
        <v>86</v>
      </c>
      <c r="CF88" s="95">
        <f>IFERROR(VLOOKUP(CE88,'Criteria Table'!$A$2:$I$102,2,FALSE),0)</f>
        <v>0</v>
      </c>
      <c r="CG88" s="95">
        <f t="shared" si="91"/>
        <v>86</v>
      </c>
      <c r="CH88" s="83">
        <f>IFERROR(VLOOKUP(TEXT($A88,"0000"),'AYP11'!$B$1691:$AU$2112,17,FALSE),"")</f>
        <v>0</v>
      </c>
      <c r="CI88" s="95">
        <f>IFERROR(VLOOKUP(CH88,'Criteria Table'!$A$2:$I$102,2,FALSE),0)</f>
        <v>10</v>
      </c>
      <c r="CJ88" s="95">
        <f t="shared" si="92"/>
        <v>10</v>
      </c>
      <c r="CK88" s="83">
        <f>IFERROR(VLOOKUP(TEXT($A88,"0000"),'AYP11'!$B$2535:$AU$2956,17,FALSE),"")</f>
        <v>0</v>
      </c>
      <c r="CL88" s="95">
        <f>IFERROR(VLOOKUP(CK88,'Criteria Table'!$A$2:$I$102,2,FALSE),0)</f>
        <v>10</v>
      </c>
      <c r="CM88" s="95">
        <f t="shared" si="93"/>
        <v>10</v>
      </c>
      <c r="CN88" s="76">
        <f>IFERROR(VLOOKUP(TEXT($A88,"0000"),'AYP11'!$B$3379:$AU$3800,23,FALSE),"")</f>
        <v>0</v>
      </c>
      <c r="CO88" s="95">
        <f>IFERROR(VLOOKUP(CN88,'Criteria Table'!$A$2:$I$102,2,FALSE),0)</f>
        <v>10</v>
      </c>
      <c r="CP88" s="95">
        <f t="shared" si="94"/>
        <v>10</v>
      </c>
      <c r="CQ88" s="76">
        <f>IFERROR(VLOOKUP(TEXT($A88,"0000"),'AYP11'!$B$847:$AU$1268,23,FALSE),"")</f>
        <v>0</v>
      </c>
      <c r="CR88" s="95">
        <f>IFERROR(VLOOKUP(CQ88,'Criteria Table'!$A$2:$I$102,2,FALSE),0)</f>
        <v>10</v>
      </c>
      <c r="CS88" s="95">
        <f t="shared" si="95"/>
        <v>10</v>
      </c>
      <c r="CT88" s="76">
        <f>IFERROR(VLOOKUP(TEXT($A88,"0000"),'AYP11'!$B$2113:$AU$2534,23,FALSE),"")</f>
        <v>92</v>
      </c>
      <c r="CU88" s="95">
        <f>IFERROR(VLOOKUP(CT88,'Criteria Table'!$A$2:$I$102,2,FALSE),0)</f>
        <v>0</v>
      </c>
      <c r="CV88" s="95">
        <f t="shared" si="96"/>
        <v>92</v>
      </c>
      <c r="CW88" s="76">
        <f>IFERROR(VLOOKUP(TEXT($A88,"0000"),'AYP11'!$B$425:$AU$846,23,FALSE),"")</f>
        <v>0</v>
      </c>
      <c r="CX88" s="95">
        <f>IFERROR(VLOOKUP(CW88,'Criteria Table'!$A$2:$I$102,2,FALSE),0)</f>
        <v>10</v>
      </c>
      <c r="CY88" s="95">
        <f t="shared" si="97"/>
        <v>10</v>
      </c>
      <c r="CZ88" s="76">
        <f>IFERROR(VLOOKUP(TEXT($A88,"0000"),'AYP11'!$B$3:$AU$424,23,FALSE),"")</f>
        <v>0</v>
      </c>
      <c r="DA88" s="95">
        <f>IFERROR(VLOOKUP(CZ88,'Criteria Table'!$A$2:$I$102,2,FALSE),0)</f>
        <v>10</v>
      </c>
      <c r="DB88" s="95">
        <f t="shared" si="98"/>
        <v>10</v>
      </c>
      <c r="DC88" s="76">
        <f>IFERROR(VLOOKUP(TEXT($A88,"0000"),'AYP11'!$B$1269:$AU$1690,23,FALSE),"")</f>
        <v>88</v>
      </c>
      <c r="DD88" s="95">
        <f>IFERROR(VLOOKUP(DC88,'Criteria Table'!$A$2:$I$102,2,FALSE),0)</f>
        <v>0</v>
      </c>
      <c r="DE88" s="95">
        <f t="shared" si="99"/>
        <v>88</v>
      </c>
      <c r="DF88" s="76">
        <f>IFERROR(VLOOKUP(TEXT($A88,"0000"),'AYP11'!$B$1691:$AU$2112,23,FALSE),"")</f>
        <v>0</v>
      </c>
      <c r="DG88" s="95">
        <f>IFERROR(VLOOKUP(DF88,'Criteria Table'!$A$2:$I$102,2,FALSE),0)</f>
        <v>10</v>
      </c>
      <c r="DH88" s="95">
        <f t="shared" si="100"/>
        <v>10</v>
      </c>
      <c r="DI88" s="76">
        <f>IFERROR(VLOOKUP(TEXT($A88,"0000"),'AYP11'!$B$2535:$AU$2956,23,FALSE),"")</f>
        <v>0</v>
      </c>
      <c r="DJ88" s="95">
        <f>IFERROR(VLOOKUP(DI88,'Criteria Table'!$A$2:$I$102,2,FALSE),0)</f>
        <v>10</v>
      </c>
      <c r="DK88" s="95">
        <f t="shared" si="101"/>
        <v>10</v>
      </c>
      <c r="DL88" s="91">
        <f>IFERROR(VLOOKUP(TEXT($A88,"0000"),'AYP11'!$B$3379:$AU$3800,11,FALSE),"")</f>
        <v>0</v>
      </c>
      <c r="DM88" s="95">
        <f t="shared" si="102"/>
        <v>1</v>
      </c>
      <c r="DN88" s="95" t="str">
        <f t="shared" si="103"/>
        <v/>
      </c>
      <c r="DO88" s="91">
        <f>IFERROR(VLOOKUP(TEXT($A88,"0000"),'AYP11'!$B$847:$AU$1268,11,FALSE),"")</f>
        <v>0</v>
      </c>
      <c r="DP88" s="95">
        <f t="shared" si="104"/>
        <v>1</v>
      </c>
      <c r="DQ88" s="95" t="str">
        <f t="shared" si="105"/>
        <v/>
      </c>
      <c r="DR88" s="91">
        <f>IFERROR(VLOOKUP(TEXT($A88,"0000"),'AYP11'!$B$2113:$AU$2534,11,FALSE),"")</f>
        <v>0</v>
      </c>
      <c r="DS88" s="95">
        <f t="shared" si="106"/>
        <v>1</v>
      </c>
      <c r="DT88" s="95" t="str">
        <f t="shared" si="107"/>
        <v/>
      </c>
      <c r="DU88" s="91">
        <f>IFERROR(VLOOKUP(TEXT($A88,"0000"),'AYP11'!$B$425:$AU$846,11,FALSE),"")</f>
        <v>0</v>
      </c>
      <c r="DV88" s="95">
        <f t="shared" si="108"/>
        <v>1</v>
      </c>
      <c r="DW88" s="95" t="str">
        <f t="shared" si="109"/>
        <v/>
      </c>
      <c r="DX88" s="91">
        <f>IFERROR(VLOOKUP(TEXT($A88,"0000"),'AYP11'!$B$3:$AU$424,11,FALSE),"")</f>
        <v>0</v>
      </c>
      <c r="DY88" s="95">
        <f t="shared" si="110"/>
        <v>1</v>
      </c>
      <c r="DZ88" s="95" t="str">
        <f t="shared" si="111"/>
        <v/>
      </c>
      <c r="EA88" s="91">
        <f>IFERROR(VLOOKUP(TEXT($A88,"0000"),'AYP11'!$B$1269:$AU$1690,11,FALSE),"")</f>
        <v>0</v>
      </c>
      <c r="EB88" s="95">
        <f t="shared" si="112"/>
        <v>1</v>
      </c>
      <c r="EC88" s="95" t="str">
        <f t="shared" si="113"/>
        <v/>
      </c>
      <c r="ED88" s="91">
        <f>IFERROR(VLOOKUP(TEXT($A88,"0000"),'AYP11'!$B$1691:$AU$2112,11,FALSE),"")</f>
        <v>0</v>
      </c>
      <c r="EE88" s="95">
        <f t="shared" si="114"/>
        <v>1</v>
      </c>
      <c r="EF88" s="95" t="str">
        <f t="shared" si="115"/>
        <v/>
      </c>
      <c r="EG88" s="91">
        <f>IFERROR(VLOOKUP(TEXT($A88,"0000"),'AYP11'!$B$2535:$AU$2956,11,FALSE),"")</f>
        <v>0</v>
      </c>
      <c r="EH88" s="95">
        <f t="shared" si="116"/>
        <v>1</v>
      </c>
      <c r="EI88" s="95" t="str">
        <f t="shared" si="117"/>
        <v/>
      </c>
      <c r="EP88" s="34">
        <v>114</v>
      </c>
      <c r="EQ88" s="102" t="s">
        <v>1298</v>
      </c>
    </row>
    <row r="89" spans="1:147" x14ac:dyDescent="0.25">
      <c r="A89" s="248">
        <v>1721</v>
      </c>
      <c r="B89" s="291">
        <f t="shared" si="64"/>
        <v>32.678132678132677</v>
      </c>
      <c r="C89" s="50">
        <f>IFERROR(VLOOKUP(TEXT($A89,"0000"),'R-M11'!$A$2:$AA$500,4,FALSE),0)</f>
        <v>266</v>
      </c>
      <c r="D89" s="291">
        <f t="shared" si="65"/>
        <v>41.891891891891895</v>
      </c>
      <c r="E89" s="98">
        <f>IFERROR(SUM(VLOOKUP(TEXT($A89,"0000"),'R-M11'!$A$2:$AA$500,5,FALSE),VLOOKUP(TEXT($A89,"0000"),'R-M11'!$A$2:$AA$500,6,FALSE)),0)</f>
        <v>341</v>
      </c>
      <c r="F89" s="58">
        <f>IFERROR(VLOOKUP(TEXT($A89,"0000"),'R-M11'!$A$2:$AA$500,14,FALSE),0)</f>
        <v>814</v>
      </c>
      <c r="G89" s="230">
        <f t="shared" si="118"/>
        <v>34.428132678132677</v>
      </c>
      <c r="H89" s="97">
        <f t="shared" si="66"/>
        <v>280.245</v>
      </c>
      <c r="I89" s="230">
        <f t="shared" si="119"/>
        <v>42.641891891891895</v>
      </c>
      <c r="J89" s="97">
        <f t="shared" si="67"/>
        <v>347.10500000000002</v>
      </c>
      <c r="K89" s="230">
        <f t="shared" si="68"/>
        <v>75</v>
      </c>
      <c r="L89" s="121">
        <f>IFERROR(VLOOKUP(K89,'Criteria Table'!$A$2:$I$102,2,FALSE),"")</f>
        <v>2.5</v>
      </c>
      <c r="M89" s="230">
        <f t="shared" si="69"/>
        <v>77.070024570024572</v>
      </c>
      <c r="N89" s="286">
        <f t="shared" si="70"/>
        <v>39.778325123152705</v>
      </c>
      <c r="O89" s="50">
        <f>IFERROR(VLOOKUP(TEXT($A89,"0000"),'R-M11'!$A$2:$AA$500,17,FALSE),"")</f>
        <v>323</v>
      </c>
      <c r="P89" s="286">
        <f t="shared" si="71"/>
        <v>34.35960591133005</v>
      </c>
      <c r="Q89" s="98">
        <f>IFERROR(SUM(VLOOKUP(TEXT($A89,"0000"),'R-M11'!$A$2:$AA$500,18,FALSE),VLOOKUP(TEXT($A89,"0000"),'R-M11'!$A$2:$AA$500,19,FALSE)),0)</f>
        <v>279</v>
      </c>
      <c r="R89" s="69">
        <f>IFERROR(VLOOKUP(TEXT($A89,"0000"),'R-M11'!$A$2:$AA$500,27,FALSE),0)</f>
        <v>812</v>
      </c>
      <c r="S89" s="121">
        <f t="shared" si="120"/>
        <v>41.598325123152705</v>
      </c>
      <c r="T89" s="70">
        <f t="shared" si="72"/>
        <v>337.77839999999998</v>
      </c>
      <c r="U89" s="121">
        <f t="shared" si="121"/>
        <v>35.139605911330051</v>
      </c>
      <c r="V89" s="70">
        <f t="shared" si="73"/>
        <v>285.33360000000005</v>
      </c>
      <c r="W89" s="121">
        <f t="shared" si="74"/>
        <v>74</v>
      </c>
      <c r="X89" s="124">
        <f>IFERROR(VLOOKUP(W89,'Criteria Table'!$A$2:$I$102,2,FALSE),"")</f>
        <v>2.6</v>
      </c>
      <c r="Y89" s="121">
        <f t="shared" si="75"/>
        <v>76.737931034482756</v>
      </c>
      <c r="Z89" s="92">
        <f>IFERROR(IF(VLOOKUP(A89,'SG11'!$A$3:$AI$500,18,FALSE)="","NA",VLOOKUP(A89,'SG11'!$A$3:$AI$500,18,FALSE)),"")</f>
        <v>71</v>
      </c>
      <c r="AA89" s="75">
        <f>IFERROR(VLOOKUP(Z89,'Criteria Table'!$A$2:$I$102,6,FALSE),"NA")</f>
        <v>5</v>
      </c>
      <c r="AB89" s="95">
        <f t="shared" si="122"/>
        <v>76</v>
      </c>
      <c r="AC89" s="84">
        <f>IFERROR(IF(VLOOKUP(A89,'SG11'!$A$3:$AI$500,19,FALSE)="","NA",VLOOKUP(A89,'SG11'!$A$3:$AI$500,19,FALSE)),"")</f>
        <v>65</v>
      </c>
      <c r="AD89" s="75">
        <f>IFERROR(VLOOKUP(AC89,'Criteria Table'!$A$2:$I$102,6,FALSE),"NA")</f>
        <v>5</v>
      </c>
      <c r="AE89" s="95">
        <f t="shared" si="123"/>
        <v>70</v>
      </c>
      <c r="AF89" s="92">
        <f>IFERROR(IF(VLOOKUP(A89,'SG11'!$A$3:$AI$500,20,FALSE)="","NA",VLOOKUP(A89,'SG11'!$A$3:$AI$500,20,FALSE)),"")</f>
        <v>67</v>
      </c>
      <c r="AG89" s="75">
        <f>IFERROR(VLOOKUP(AF89,'Criteria Table'!$A$2:$I$102,6,FALSE),"NA")</f>
        <v>5</v>
      </c>
      <c r="AH89" s="95">
        <f t="shared" si="124"/>
        <v>72</v>
      </c>
      <c r="AI89" s="84">
        <f>IFERROR(IF(VLOOKUP(A89,'SG11'!$A$3:$AI$500,21,FALSE)="","NA",VLOOKUP(A89,'SG11'!$A$3:$AI$500,21,FALSE)),"")</f>
        <v>69</v>
      </c>
      <c r="AJ89" s="75">
        <f>IFERROR(VLOOKUP(AI89,'Criteria Table'!$A$2:$I$102,6,FALSE),"NA")</f>
        <v>5</v>
      </c>
      <c r="AK89" s="95">
        <f t="shared" si="125"/>
        <v>74</v>
      </c>
      <c r="AL89" s="99">
        <f>IFERROR(VLOOKUP(TEXT(A89,"0000"),'W11'!$A$1:$E$500,4,FALSE)/AP89*100,"")</f>
        <v>98.513011152416354</v>
      </c>
      <c r="AM89" s="97">
        <f>IFERROR(VLOOKUP(TEXT(A89,"0000"),'W11'!$A$1:$E$500,4,FALSE),"")</f>
        <v>265</v>
      </c>
      <c r="AN89" s="99">
        <f t="shared" si="76"/>
        <v>98.513011152416354</v>
      </c>
      <c r="AO89" s="97">
        <f t="shared" si="77"/>
        <v>265</v>
      </c>
      <c r="AP89" s="99">
        <f>IFERROR(VLOOKUP(TEXT(A89,"0000"),'W11'!$A$1:$E$500,5,FALSE),"")</f>
        <v>269</v>
      </c>
      <c r="AQ89" s="97">
        <f>IFERROR(VLOOKUP(ROUND(AL89,0),'Criteria Table'!$A$2:$I$102,4,FALSE),0)</f>
        <v>0</v>
      </c>
      <c r="AR89" s="128"/>
      <c r="AS89" s="95"/>
      <c r="AT89" s="95"/>
      <c r="AU89" s="100">
        <f>IFERROR(VLOOKUP(TEXT(A89,"0000"),'Sci11'!$A$3:$N$492,4,FALSE)/VLOOKUP(TEXT(A89,"0000"),'Sci11'!$A$3:$N$492,14,FALSE)*100,"")</f>
        <v>39.846743295019152</v>
      </c>
      <c r="AV89" s="101">
        <f>SUM(VLOOKUP(TEXT(A89,"0000"),'Sci11'!$A$3:$N$492,5,FALSE),VLOOKUP(TEXT(A89,"0000"),'Sci11'!$A$3:$N$492,6,FALSE))/VLOOKUP(TEXT(A89,"0000"),'Sci11'!$A$3:$N$492,14,FALSE)*100</f>
        <v>11.494252873563218</v>
      </c>
      <c r="AW89" s="100">
        <f t="shared" si="126"/>
        <v>43.276743295019152</v>
      </c>
      <c r="AX89" s="101">
        <f>IFERROR(AW89/100*VLOOKUP(TEXT(A89,"0000"),'Sci11'!$A$3:$N$492,14,FALSE),"")</f>
        <v>112.95229999999999</v>
      </c>
      <c r="AY89" s="100">
        <f t="shared" si="127"/>
        <v>12.964252873563218</v>
      </c>
      <c r="AZ89" s="101">
        <f>IFERROR(AY89/100*VLOOKUP(TEXT(A89,"0000"),'Sci11'!$A$3:$N$492,14,FALSE),"")</f>
        <v>33.8367</v>
      </c>
      <c r="BA89" s="100">
        <f t="shared" si="78"/>
        <v>51</v>
      </c>
      <c r="BB89" s="101">
        <f>IFERROR(VLOOKUP(BA89,'Criteria Table'!$A$2:$I$102,2,FALSE),"")</f>
        <v>4.9000000000000004</v>
      </c>
      <c r="BC89" s="101">
        <f t="shared" si="79"/>
        <v>55.9</v>
      </c>
      <c r="BD89" s="82">
        <f>IFERROR(VLOOKUP(A89,ATTx11!$A$2:$N$500,4,FALSE),"")</f>
        <v>96.5</v>
      </c>
      <c r="BE89" s="95">
        <f t="shared" si="80"/>
        <v>0.5</v>
      </c>
      <c r="BF89" s="96">
        <f t="shared" si="81"/>
        <v>97</v>
      </c>
      <c r="BG89" s="70">
        <f>IFERROR(VLOOKUP(A89,ATTx11!$A$2:$N$500,11,FALSE),"")</f>
        <v>8</v>
      </c>
      <c r="BH89" s="95">
        <f t="shared" si="82"/>
        <v>7.2</v>
      </c>
      <c r="BI89" s="70">
        <f>IFERROR(VLOOKUP(A89,ATTx11!$A$2:$N$500,12,FALSE),"")</f>
        <v>10</v>
      </c>
      <c r="BJ89" s="97">
        <f t="shared" si="83"/>
        <v>9</v>
      </c>
      <c r="BK89" s="84">
        <f>IFERROR(VLOOKUP(A89,ATTx11!$A$2:$N$500,7,FALSE),"")</f>
        <v>8</v>
      </c>
      <c r="BL89" s="97">
        <f t="shared" si="84"/>
        <v>7.2</v>
      </c>
      <c r="BM89" s="84">
        <f>IFERROR(VLOOKUP(A89,ATTx11!$A$2:$N$500,8,FALSE),"")</f>
        <v>7</v>
      </c>
      <c r="BN89" s="95">
        <f t="shared" si="85"/>
        <v>6.3</v>
      </c>
      <c r="BO89" s="95"/>
      <c r="BP89" s="83">
        <f>IFERROR(VLOOKUP(TEXT($A89,"0000"),'AYP11'!$B$3379:$AU$3800,17,FALSE),"")</f>
        <v>0</v>
      </c>
      <c r="BQ89" s="75">
        <f>IFERROR(VLOOKUP(BP89,'Criteria Table'!$A$2:$I$102,2,FALSE),0)</f>
        <v>10</v>
      </c>
      <c r="BR89" s="95">
        <f t="shared" si="86"/>
        <v>10</v>
      </c>
      <c r="BS89" s="83">
        <f>IFERROR(VLOOKUP(TEXT($A89,"0000"),'AYP11'!$B$847:$AU$1268,17,FALSE),"")</f>
        <v>0</v>
      </c>
      <c r="BT89" s="75">
        <f>IFERROR(VLOOKUP(BS89,'Criteria Table'!$A$2:$I$102,2,FALSE),0)</f>
        <v>10</v>
      </c>
      <c r="BU89" s="95">
        <f t="shared" si="87"/>
        <v>10</v>
      </c>
      <c r="BV89" s="83">
        <f>IFERROR(VLOOKUP(TEXT($A89,"0000"),'AYP11'!$B$2113:$AU$2534,17,FALSE),"")</f>
        <v>77</v>
      </c>
      <c r="BW89" s="75">
        <f>IFERROR(VLOOKUP(BV89,'Criteria Table'!$A$2:$I$102,2,FALSE),0)</f>
        <v>2.3000000000000003</v>
      </c>
      <c r="BX89" s="95">
        <f t="shared" si="88"/>
        <v>79</v>
      </c>
      <c r="BY89" s="83">
        <f>IFERROR(VLOOKUP(TEXT($A89,"0000"),'AYP11'!$B$425:$AU$846,17,FALSE),"")</f>
        <v>0</v>
      </c>
      <c r="BZ89" s="75">
        <f>IFERROR(VLOOKUP(BY89,'Criteria Table'!$A$2:$I$102,2,FALSE),0)</f>
        <v>10</v>
      </c>
      <c r="CA89" s="95">
        <f t="shared" si="89"/>
        <v>10</v>
      </c>
      <c r="CB89" s="83">
        <f>IFERROR(VLOOKUP(TEXT($A89,"0000"),'AYP11'!$B$3:$AU$424,17,FALSE),"")</f>
        <v>0</v>
      </c>
      <c r="CC89" s="95">
        <f>IFERROR(VLOOKUP(CB89,'Criteria Table'!$A$2:$I$102,2,FALSE),0)</f>
        <v>10</v>
      </c>
      <c r="CD89" s="95">
        <f t="shared" si="90"/>
        <v>10</v>
      </c>
      <c r="CE89" s="83">
        <f>IFERROR(VLOOKUP(TEXT($A89,"0000"),'AYP11'!$B$1269:$AU$1690,17,FALSE),"")</f>
        <v>74</v>
      </c>
      <c r="CF89" s="95">
        <f>IFERROR(VLOOKUP(CE89,'Criteria Table'!$A$2:$I$102,2,FALSE),0)</f>
        <v>2.6</v>
      </c>
      <c r="CG89" s="95">
        <f t="shared" si="91"/>
        <v>77</v>
      </c>
      <c r="CH89" s="83">
        <f>IFERROR(VLOOKUP(TEXT($A89,"0000"),'AYP11'!$B$1691:$AU$2112,17,FALSE),"")</f>
        <v>0</v>
      </c>
      <c r="CI89" s="95">
        <f>IFERROR(VLOOKUP(CH89,'Criteria Table'!$A$2:$I$102,2,FALSE),0)</f>
        <v>10</v>
      </c>
      <c r="CJ89" s="95">
        <f t="shared" si="92"/>
        <v>10</v>
      </c>
      <c r="CK89" s="83">
        <f>IFERROR(VLOOKUP(TEXT($A89,"0000"),'AYP11'!$B$2535:$AU$2956,17,FALSE),"")</f>
        <v>40</v>
      </c>
      <c r="CL89" s="95">
        <f>IFERROR(VLOOKUP(CK89,'Criteria Table'!$A$2:$I$102,2,FALSE),0)</f>
        <v>6</v>
      </c>
      <c r="CM89" s="95">
        <f t="shared" si="93"/>
        <v>46</v>
      </c>
      <c r="CN89" s="76">
        <f>IFERROR(VLOOKUP(TEXT($A89,"0000"),'AYP11'!$B$3379:$AU$3800,23,FALSE),"")</f>
        <v>0</v>
      </c>
      <c r="CO89" s="95">
        <f>IFERROR(VLOOKUP(CN89,'Criteria Table'!$A$2:$I$102,2,FALSE),0)</f>
        <v>10</v>
      </c>
      <c r="CP89" s="95">
        <f t="shared" si="94"/>
        <v>10</v>
      </c>
      <c r="CQ89" s="76">
        <f>IFERROR(VLOOKUP(TEXT($A89,"0000"),'AYP11'!$B$847:$AU$1268,23,FALSE),"")</f>
        <v>0</v>
      </c>
      <c r="CR89" s="95">
        <f>IFERROR(VLOOKUP(CQ89,'Criteria Table'!$A$2:$I$102,2,FALSE),0)</f>
        <v>10</v>
      </c>
      <c r="CS89" s="95">
        <f t="shared" si="95"/>
        <v>10</v>
      </c>
      <c r="CT89" s="76">
        <f>IFERROR(VLOOKUP(TEXT($A89,"0000"),'AYP11'!$B$2113:$AU$2534,23,FALSE),"")</f>
        <v>75</v>
      </c>
      <c r="CU89" s="95">
        <f>IFERROR(VLOOKUP(CT89,'Criteria Table'!$A$2:$I$102,2,FALSE),0)</f>
        <v>2.5</v>
      </c>
      <c r="CV89" s="95">
        <f t="shared" si="96"/>
        <v>78</v>
      </c>
      <c r="CW89" s="76">
        <f>IFERROR(VLOOKUP(TEXT($A89,"0000"),'AYP11'!$B$425:$AU$846,23,FALSE),"")</f>
        <v>0</v>
      </c>
      <c r="CX89" s="95">
        <f>IFERROR(VLOOKUP(CW89,'Criteria Table'!$A$2:$I$102,2,FALSE),0)</f>
        <v>10</v>
      </c>
      <c r="CY89" s="95">
        <f t="shared" si="97"/>
        <v>10</v>
      </c>
      <c r="CZ89" s="76">
        <f>IFERROR(VLOOKUP(TEXT($A89,"0000"),'AYP11'!$B$3:$AU$424,23,FALSE),"")</f>
        <v>0</v>
      </c>
      <c r="DA89" s="95">
        <f>IFERROR(VLOOKUP(CZ89,'Criteria Table'!$A$2:$I$102,2,FALSE),0)</f>
        <v>10</v>
      </c>
      <c r="DB89" s="95">
        <f t="shared" si="98"/>
        <v>10</v>
      </c>
      <c r="DC89" s="76">
        <f>IFERROR(VLOOKUP(TEXT($A89,"0000"),'AYP11'!$B$1269:$AU$1690,23,FALSE),"")</f>
        <v>71</v>
      </c>
      <c r="DD89" s="95">
        <f>IFERROR(VLOOKUP(DC89,'Criteria Table'!$A$2:$I$102,2,FALSE),0)</f>
        <v>2.9000000000000004</v>
      </c>
      <c r="DE89" s="95">
        <f t="shared" si="99"/>
        <v>74</v>
      </c>
      <c r="DF89" s="76">
        <f>IFERROR(VLOOKUP(TEXT($A89,"0000"),'AYP11'!$B$1691:$AU$2112,23,FALSE),"")</f>
        <v>0</v>
      </c>
      <c r="DG89" s="95">
        <f>IFERROR(VLOOKUP(DF89,'Criteria Table'!$A$2:$I$102,2,FALSE),0)</f>
        <v>10</v>
      </c>
      <c r="DH89" s="95">
        <f t="shared" si="100"/>
        <v>10</v>
      </c>
      <c r="DI89" s="76">
        <f>IFERROR(VLOOKUP(TEXT($A89,"0000"),'AYP11'!$B$2535:$AU$2956,23,FALSE),"")</f>
        <v>47</v>
      </c>
      <c r="DJ89" s="95">
        <f>IFERROR(VLOOKUP(DI89,'Criteria Table'!$A$2:$I$102,2,FALSE),0)</f>
        <v>5.3000000000000007</v>
      </c>
      <c r="DK89" s="95">
        <f t="shared" si="101"/>
        <v>52</v>
      </c>
      <c r="DL89" s="91">
        <f>IFERROR(VLOOKUP(TEXT($A89,"0000"),'AYP11'!$B$3379:$AU$3800,11,FALSE),"")</f>
        <v>0</v>
      </c>
      <c r="DM89" s="95">
        <f t="shared" si="102"/>
        <v>1</v>
      </c>
      <c r="DN89" s="95" t="str">
        <f t="shared" si="103"/>
        <v/>
      </c>
      <c r="DO89" s="91">
        <f>IFERROR(VLOOKUP(TEXT($A89,"0000"),'AYP11'!$B$847:$AU$1268,11,FALSE),"")</f>
        <v>0</v>
      </c>
      <c r="DP89" s="95">
        <f t="shared" si="104"/>
        <v>1</v>
      </c>
      <c r="DQ89" s="95" t="str">
        <f t="shared" si="105"/>
        <v/>
      </c>
      <c r="DR89" s="91">
        <f>IFERROR(VLOOKUP(TEXT($A89,"0000"),'AYP11'!$B$2113:$AU$2534,11,FALSE),"")</f>
        <v>0</v>
      </c>
      <c r="DS89" s="95">
        <f t="shared" si="106"/>
        <v>1</v>
      </c>
      <c r="DT89" s="95" t="str">
        <f t="shared" si="107"/>
        <v/>
      </c>
      <c r="DU89" s="91">
        <f>IFERROR(VLOOKUP(TEXT($A89,"0000"),'AYP11'!$B$425:$AU$846,11,FALSE),"")</f>
        <v>0</v>
      </c>
      <c r="DV89" s="95">
        <f t="shared" si="108"/>
        <v>1</v>
      </c>
      <c r="DW89" s="95" t="str">
        <f t="shared" si="109"/>
        <v/>
      </c>
      <c r="DX89" s="91">
        <f>IFERROR(VLOOKUP(TEXT($A89,"0000"),'AYP11'!$B$3:$AU$424,11,FALSE),"")</f>
        <v>0</v>
      </c>
      <c r="DY89" s="95">
        <f t="shared" si="110"/>
        <v>1</v>
      </c>
      <c r="DZ89" s="95" t="str">
        <f t="shared" si="111"/>
        <v/>
      </c>
      <c r="EA89" s="91">
        <f>IFERROR(VLOOKUP(TEXT($A89,"0000"),'AYP11'!$B$1269:$AU$1690,11,FALSE),"")</f>
        <v>0</v>
      </c>
      <c r="EB89" s="95">
        <f t="shared" si="112"/>
        <v>1</v>
      </c>
      <c r="EC89" s="95" t="str">
        <f t="shared" si="113"/>
        <v/>
      </c>
      <c r="ED89" s="91">
        <f>IFERROR(VLOOKUP(TEXT($A89,"0000"),'AYP11'!$B$1691:$AU$2112,11,FALSE),"")</f>
        <v>88</v>
      </c>
      <c r="EE89" s="95">
        <f t="shared" si="114"/>
        <v>1</v>
      </c>
      <c r="EF89" s="95">
        <f t="shared" si="115"/>
        <v>89</v>
      </c>
      <c r="EG89" s="91">
        <f>IFERROR(VLOOKUP(TEXT($A89,"0000"),'AYP11'!$B$2535:$AU$2956,11,FALSE),"")</f>
        <v>0</v>
      </c>
      <c r="EH89" s="95">
        <f t="shared" si="116"/>
        <v>1</v>
      </c>
      <c r="EI89" s="95" t="str">
        <f t="shared" si="117"/>
        <v/>
      </c>
      <c r="EP89" s="34">
        <v>118</v>
      </c>
      <c r="EQ89" s="102" t="s">
        <v>1334</v>
      </c>
    </row>
    <row r="90" spans="1:147" x14ac:dyDescent="0.25">
      <c r="A90" s="248">
        <v>1761</v>
      </c>
      <c r="B90" s="291">
        <f t="shared" si="64"/>
        <v>25.454545454545453</v>
      </c>
      <c r="C90" s="50">
        <f>IFERROR(VLOOKUP(TEXT($A90,"0000"),'R-M11'!$A$2:$AA$500,4,FALSE),0)</f>
        <v>70</v>
      </c>
      <c r="D90" s="291">
        <f t="shared" si="65"/>
        <v>60</v>
      </c>
      <c r="E90" s="98">
        <f>IFERROR(SUM(VLOOKUP(TEXT($A90,"0000"),'R-M11'!$A$2:$AA$500,5,FALSE),VLOOKUP(TEXT($A90,"0000"),'R-M11'!$A$2:$AA$500,6,FALSE)),0)</f>
        <v>165</v>
      </c>
      <c r="F90" s="58">
        <f>IFERROR(VLOOKUP(TEXT($A90,"0000"),'R-M11'!$A$2:$AA$500,14,FALSE),0)</f>
        <v>275</v>
      </c>
      <c r="G90" s="230">
        <f t="shared" si="118"/>
        <v>26.504545454545454</v>
      </c>
      <c r="H90" s="97">
        <f t="shared" si="66"/>
        <v>72.887499999999989</v>
      </c>
      <c r="I90" s="230">
        <f t="shared" si="119"/>
        <v>60.45</v>
      </c>
      <c r="J90" s="97">
        <f t="shared" si="67"/>
        <v>166.23750000000001</v>
      </c>
      <c r="K90" s="230">
        <f t="shared" si="68"/>
        <v>85</v>
      </c>
      <c r="L90" s="121">
        <f>IFERROR(VLOOKUP(K90,'Criteria Table'!$A$2:$I$102,2,FALSE),"")</f>
        <v>1.5</v>
      </c>
      <c r="M90" s="230">
        <f t="shared" si="69"/>
        <v>86.954545454545453</v>
      </c>
      <c r="N90" s="286">
        <f t="shared" si="70"/>
        <v>30.545454545454547</v>
      </c>
      <c r="O90" s="50">
        <f>IFERROR(VLOOKUP(TEXT($A90,"0000"),'R-M11'!$A$2:$AA$500,17,FALSE),"")</f>
        <v>84</v>
      </c>
      <c r="P90" s="286">
        <f t="shared" si="71"/>
        <v>55.272727272727273</v>
      </c>
      <c r="Q90" s="98">
        <f>IFERROR(SUM(VLOOKUP(TEXT($A90,"0000"),'R-M11'!$A$2:$AA$500,18,FALSE),VLOOKUP(TEXT($A90,"0000"),'R-M11'!$A$2:$AA$500,19,FALSE)),0)</f>
        <v>152</v>
      </c>
      <c r="R90" s="69">
        <f>IFERROR(VLOOKUP(TEXT($A90,"0000"),'R-M11'!$A$2:$AA$500,27,FALSE),0)</f>
        <v>275</v>
      </c>
      <c r="S90" s="121">
        <f t="shared" si="120"/>
        <v>30.545454545454547</v>
      </c>
      <c r="T90" s="70">
        <f t="shared" si="72"/>
        <v>84</v>
      </c>
      <c r="U90" s="121">
        <f t="shared" si="121"/>
        <v>55.272727272727273</v>
      </c>
      <c r="V90" s="70">
        <f t="shared" si="73"/>
        <v>152</v>
      </c>
      <c r="W90" s="121">
        <f t="shared" si="74"/>
        <v>86</v>
      </c>
      <c r="X90" s="124">
        <f>IFERROR(VLOOKUP(W90,'Criteria Table'!$A$2:$I$102,2,FALSE),"")</f>
        <v>0</v>
      </c>
      <c r="Y90" s="121">
        <f t="shared" si="75"/>
        <v>85.818181818181813</v>
      </c>
      <c r="Z90" s="92">
        <f>IFERROR(IF(VLOOKUP(A90,'SG11'!$A$3:$AI$500,18,FALSE)="","NA",VLOOKUP(A90,'SG11'!$A$3:$AI$500,18,FALSE)),"")</f>
        <v>71</v>
      </c>
      <c r="AA90" s="75">
        <f>IFERROR(VLOOKUP(Z90,'Criteria Table'!$A$2:$I$102,6,FALSE),"NA")</f>
        <v>5</v>
      </c>
      <c r="AB90" s="95">
        <f t="shared" si="122"/>
        <v>76</v>
      </c>
      <c r="AC90" s="84">
        <f>IFERROR(IF(VLOOKUP(A90,'SG11'!$A$3:$AI$500,19,FALSE)="","NA",VLOOKUP(A90,'SG11'!$A$3:$AI$500,19,FALSE)),"")</f>
        <v>71</v>
      </c>
      <c r="AD90" s="75">
        <f>IFERROR(VLOOKUP(AC90,'Criteria Table'!$A$2:$I$102,6,FALSE),"NA")</f>
        <v>5</v>
      </c>
      <c r="AE90" s="95">
        <f t="shared" si="123"/>
        <v>76</v>
      </c>
      <c r="AF90" s="92">
        <f>IFERROR(IF(VLOOKUP(A90,'SG11'!$A$3:$AI$500,20,FALSE)="","NA",VLOOKUP(A90,'SG11'!$A$3:$AI$500,20,FALSE)),"")</f>
        <v>60</v>
      </c>
      <c r="AG90" s="75">
        <f>IFERROR(VLOOKUP(AF90,'Criteria Table'!$A$2:$I$102,6,FALSE),"NA")</f>
        <v>10</v>
      </c>
      <c r="AH90" s="95">
        <f t="shared" si="124"/>
        <v>70</v>
      </c>
      <c r="AI90" s="84">
        <f>IFERROR(IF(VLOOKUP(A90,'SG11'!$A$3:$AI$500,21,FALSE)="","NA",VLOOKUP(A90,'SG11'!$A$3:$AI$500,21,FALSE)),"")</f>
        <v>57</v>
      </c>
      <c r="AJ90" s="75">
        <f>IFERROR(VLOOKUP(AI90,'Criteria Table'!$A$2:$I$102,6,FALSE),"NA")</f>
        <v>10</v>
      </c>
      <c r="AK90" s="95">
        <f t="shared" si="125"/>
        <v>67</v>
      </c>
      <c r="AL90" s="99">
        <f>IFERROR(VLOOKUP(TEXT(A90,"0000"),'W11'!$A$1:$E$500,4,FALSE)/AP90*100,"")</f>
        <v>97.752808988764045</v>
      </c>
      <c r="AM90" s="97">
        <f>IFERROR(VLOOKUP(TEXT(A90,"0000"),'W11'!$A$1:$E$500,4,FALSE),"")</f>
        <v>87</v>
      </c>
      <c r="AN90" s="99">
        <f t="shared" si="76"/>
        <v>97.752808988764045</v>
      </c>
      <c r="AO90" s="97">
        <f t="shared" si="77"/>
        <v>87</v>
      </c>
      <c r="AP90" s="99">
        <f>IFERROR(VLOOKUP(TEXT(A90,"0000"),'W11'!$A$1:$E$500,5,FALSE),"")</f>
        <v>89</v>
      </c>
      <c r="AQ90" s="97">
        <f>IFERROR(VLOOKUP(ROUND(AL90,0),'Criteria Table'!$A$2:$I$102,4,FALSE),0)</f>
        <v>0</v>
      </c>
      <c r="AR90" s="128"/>
      <c r="AS90" s="95"/>
      <c r="AT90" s="95"/>
      <c r="AU90" s="100">
        <f>IFERROR(VLOOKUP(TEXT(A90,"0000"),'Sci11'!$A$3:$N$492,4,FALSE)/VLOOKUP(TEXT(A90,"0000"),'Sci11'!$A$3:$N$492,14,FALSE)*100,"")</f>
        <v>33.663366336633665</v>
      </c>
      <c r="AV90" s="101">
        <f>SUM(VLOOKUP(TEXT(A90,"0000"),'Sci11'!$A$3:$N$492,5,FALSE),VLOOKUP(TEXT(A90,"0000"),'Sci11'!$A$3:$N$492,6,FALSE))/VLOOKUP(TEXT(A90,"0000"),'Sci11'!$A$3:$N$492,14,FALSE)*100</f>
        <v>33.663366336633665</v>
      </c>
      <c r="AW90" s="100">
        <f t="shared" si="126"/>
        <v>35.973366336633667</v>
      </c>
      <c r="AX90" s="101">
        <f>IFERROR(AW90/100*VLOOKUP(TEXT(A90,"0000"),'Sci11'!$A$3:$N$492,14,FALSE),"")</f>
        <v>36.333100000000002</v>
      </c>
      <c r="AY90" s="100">
        <f t="shared" si="127"/>
        <v>34.653366336633667</v>
      </c>
      <c r="AZ90" s="101">
        <f>IFERROR(AY90/100*VLOOKUP(TEXT(A90,"0000"),'Sci11'!$A$3:$N$492,14,FALSE),"")</f>
        <v>34.999900000000004</v>
      </c>
      <c r="BA90" s="100">
        <f t="shared" si="78"/>
        <v>67</v>
      </c>
      <c r="BB90" s="101">
        <f>IFERROR(VLOOKUP(BA90,'Criteria Table'!$A$2:$I$102,2,FALSE),"")</f>
        <v>3.3000000000000003</v>
      </c>
      <c r="BC90" s="101">
        <f t="shared" si="79"/>
        <v>70.3</v>
      </c>
      <c r="BD90" s="82">
        <f>IFERROR(VLOOKUP(A90,ATTx11!$A$2:$N$500,4,FALSE),"")</f>
        <v>96.34</v>
      </c>
      <c r="BE90" s="95">
        <f t="shared" si="80"/>
        <v>0.5</v>
      </c>
      <c r="BF90" s="96">
        <f t="shared" si="81"/>
        <v>96.84</v>
      </c>
      <c r="BG90" s="70">
        <f>IFERROR(VLOOKUP(A90,ATTx11!$A$2:$N$500,11,FALSE),"")</f>
        <v>3</v>
      </c>
      <c r="BH90" s="95">
        <f t="shared" si="82"/>
        <v>2.7</v>
      </c>
      <c r="BI90" s="70">
        <f>IFERROR(VLOOKUP(A90,ATTx11!$A$2:$N$500,12,FALSE),"")</f>
        <v>3</v>
      </c>
      <c r="BJ90" s="97">
        <f t="shared" si="83"/>
        <v>2.7</v>
      </c>
      <c r="BK90" s="84">
        <f>IFERROR(VLOOKUP(A90,ATTx11!$A$2:$N$500,7,FALSE),"")</f>
        <v>3</v>
      </c>
      <c r="BL90" s="97">
        <f t="shared" si="84"/>
        <v>2.7</v>
      </c>
      <c r="BM90" s="84">
        <f>IFERROR(VLOOKUP(A90,ATTx11!$A$2:$N$500,8,FALSE),"")</f>
        <v>3</v>
      </c>
      <c r="BN90" s="95">
        <f t="shared" si="85"/>
        <v>2.7</v>
      </c>
      <c r="BO90" s="95"/>
      <c r="BP90" s="83">
        <f>IFERROR(VLOOKUP(TEXT($A90,"0000"),'AYP11'!$B$3379:$AU$3800,17,FALSE),"")</f>
        <v>0</v>
      </c>
      <c r="BQ90" s="75">
        <f>IFERROR(VLOOKUP(BP90,'Criteria Table'!$A$2:$I$102,2,FALSE),0)</f>
        <v>10</v>
      </c>
      <c r="BR90" s="95">
        <f t="shared" si="86"/>
        <v>10</v>
      </c>
      <c r="BS90" s="83">
        <f>IFERROR(VLOOKUP(TEXT($A90,"0000"),'AYP11'!$B$847:$AU$1268,17,FALSE),"")</f>
        <v>0</v>
      </c>
      <c r="BT90" s="75">
        <f>IFERROR(VLOOKUP(BS90,'Criteria Table'!$A$2:$I$102,2,FALSE),0)</f>
        <v>10</v>
      </c>
      <c r="BU90" s="95">
        <f t="shared" si="87"/>
        <v>10</v>
      </c>
      <c r="BV90" s="83">
        <f>IFERROR(VLOOKUP(TEXT($A90,"0000"),'AYP11'!$B$2113:$AU$2534,17,FALSE),"")</f>
        <v>88</v>
      </c>
      <c r="BW90" s="75">
        <f>IFERROR(VLOOKUP(BV90,'Criteria Table'!$A$2:$I$102,2,FALSE),0)</f>
        <v>0</v>
      </c>
      <c r="BX90" s="95">
        <f t="shared" si="88"/>
        <v>88</v>
      </c>
      <c r="BY90" s="83">
        <f>IFERROR(VLOOKUP(TEXT($A90,"0000"),'AYP11'!$B$425:$AU$846,17,FALSE),"")</f>
        <v>0</v>
      </c>
      <c r="BZ90" s="75">
        <f>IFERROR(VLOOKUP(BY90,'Criteria Table'!$A$2:$I$102,2,FALSE),0)</f>
        <v>10</v>
      </c>
      <c r="CA90" s="95">
        <f t="shared" si="89"/>
        <v>10</v>
      </c>
      <c r="CB90" s="83">
        <f>IFERROR(VLOOKUP(TEXT($A90,"0000"),'AYP11'!$B$3:$AU$424,17,FALSE),"")</f>
        <v>0</v>
      </c>
      <c r="CC90" s="95">
        <f>IFERROR(VLOOKUP(CB90,'Criteria Table'!$A$2:$I$102,2,FALSE),0)</f>
        <v>10</v>
      </c>
      <c r="CD90" s="95">
        <f t="shared" si="90"/>
        <v>10</v>
      </c>
      <c r="CE90" s="83">
        <f>IFERROR(VLOOKUP(TEXT($A90,"0000"),'AYP11'!$B$1269:$AU$1690,17,FALSE),"")</f>
        <v>78</v>
      </c>
      <c r="CF90" s="95">
        <f>IFERROR(VLOOKUP(CE90,'Criteria Table'!$A$2:$I$102,2,FALSE),0)</f>
        <v>2.2000000000000002</v>
      </c>
      <c r="CG90" s="95">
        <f t="shared" si="91"/>
        <v>80</v>
      </c>
      <c r="CH90" s="83">
        <f>IFERROR(VLOOKUP(TEXT($A90,"0000"),'AYP11'!$B$1691:$AU$2112,17,FALSE),"")</f>
        <v>0</v>
      </c>
      <c r="CI90" s="95">
        <f>IFERROR(VLOOKUP(CH90,'Criteria Table'!$A$2:$I$102,2,FALSE),0)</f>
        <v>10</v>
      </c>
      <c r="CJ90" s="95">
        <f t="shared" si="92"/>
        <v>10</v>
      </c>
      <c r="CK90" s="83">
        <f>IFERROR(VLOOKUP(TEXT($A90,"0000"),'AYP11'!$B$2535:$AU$2956,17,FALSE),"")</f>
        <v>0</v>
      </c>
      <c r="CL90" s="95">
        <f>IFERROR(VLOOKUP(CK90,'Criteria Table'!$A$2:$I$102,2,FALSE),0)</f>
        <v>10</v>
      </c>
      <c r="CM90" s="95">
        <f t="shared" si="93"/>
        <v>10</v>
      </c>
      <c r="CN90" s="76">
        <f>IFERROR(VLOOKUP(TEXT($A90,"0000"),'AYP11'!$B$3379:$AU$3800,23,FALSE),"")</f>
        <v>0</v>
      </c>
      <c r="CO90" s="95">
        <f>IFERROR(VLOOKUP(CN90,'Criteria Table'!$A$2:$I$102,2,FALSE),0)</f>
        <v>10</v>
      </c>
      <c r="CP90" s="95">
        <f t="shared" si="94"/>
        <v>10</v>
      </c>
      <c r="CQ90" s="76">
        <f>IFERROR(VLOOKUP(TEXT($A90,"0000"),'AYP11'!$B$847:$AU$1268,23,FALSE),"")</f>
        <v>0</v>
      </c>
      <c r="CR90" s="95">
        <f>IFERROR(VLOOKUP(CQ90,'Criteria Table'!$A$2:$I$102,2,FALSE),0)</f>
        <v>10</v>
      </c>
      <c r="CS90" s="95">
        <f t="shared" si="95"/>
        <v>10</v>
      </c>
      <c r="CT90" s="76">
        <f>IFERROR(VLOOKUP(TEXT($A90,"0000"),'AYP11'!$B$2113:$AU$2534,23,FALSE),"")</f>
        <v>86</v>
      </c>
      <c r="CU90" s="95">
        <f>IFERROR(VLOOKUP(CT90,'Criteria Table'!$A$2:$I$102,2,FALSE),0)</f>
        <v>0</v>
      </c>
      <c r="CV90" s="95">
        <f t="shared" si="96"/>
        <v>86</v>
      </c>
      <c r="CW90" s="76">
        <f>IFERROR(VLOOKUP(TEXT($A90,"0000"),'AYP11'!$B$425:$AU$846,23,FALSE),"")</f>
        <v>0</v>
      </c>
      <c r="CX90" s="95">
        <f>IFERROR(VLOOKUP(CW90,'Criteria Table'!$A$2:$I$102,2,FALSE),0)</f>
        <v>10</v>
      </c>
      <c r="CY90" s="95">
        <f t="shared" si="97"/>
        <v>10</v>
      </c>
      <c r="CZ90" s="76">
        <f>IFERROR(VLOOKUP(TEXT($A90,"0000"),'AYP11'!$B$3:$AU$424,23,FALSE),"")</f>
        <v>0</v>
      </c>
      <c r="DA90" s="95">
        <f>IFERROR(VLOOKUP(CZ90,'Criteria Table'!$A$2:$I$102,2,FALSE),0)</f>
        <v>10</v>
      </c>
      <c r="DB90" s="95">
        <f t="shared" si="98"/>
        <v>10</v>
      </c>
      <c r="DC90" s="76">
        <f>IFERROR(VLOOKUP(TEXT($A90,"0000"),'AYP11'!$B$1269:$AU$1690,23,FALSE),"")</f>
        <v>80</v>
      </c>
      <c r="DD90" s="95">
        <f>IFERROR(VLOOKUP(DC90,'Criteria Table'!$A$2:$I$102,2,FALSE),0)</f>
        <v>2</v>
      </c>
      <c r="DE90" s="95">
        <f t="shared" si="99"/>
        <v>82</v>
      </c>
      <c r="DF90" s="76">
        <f>IFERROR(VLOOKUP(TEXT($A90,"0000"),'AYP11'!$B$1691:$AU$2112,23,FALSE),"")</f>
        <v>0</v>
      </c>
      <c r="DG90" s="95">
        <f>IFERROR(VLOOKUP(DF90,'Criteria Table'!$A$2:$I$102,2,FALSE),0)</f>
        <v>10</v>
      </c>
      <c r="DH90" s="95">
        <f t="shared" si="100"/>
        <v>10</v>
      </c>
      <c r="DI90" s="76">
        <f>IFERROR(VLOOKUP(TEXT($A90,"0000"),'AYP11'!$B$2535:$AU$2956,23,FALSE),"")</f>
        <v>0</v>
      </c>
      <c r="DJ90" s="95">
        <f>IFERROR(VLOOKUP(DI90,'Criteria Table'!$A$2:$I$102,2,FALSE),0)</f>
        <v>10</v>
      </c>
      <c r="DK90" s="95">
        <f t="shared" si="101"/>
        <v>10</v>
      </c>
      <c r="DL90" s="91">
        <f>IFERROR(VLOOKUP(TEXT($A90,"0000"),'AYP11'!$B$3379:$AU$3800,11,FALSE),"")</f>
        <v>0</v>
      </c>
      <c r="DM90" s="95">
        <f t="shared" si="102"/>
        <v>1</v>
      </c>
      <c r="DN90" s="95" t="str">
        <f t="shared" si="103"/>
        <v/>
      </c>
      <c r="DO90" s="91">
        <f>IFERROR(VLOOKUP(TEXT($A90,"0000"),'AYP11'!$B$847:$AU$1268,11,FALSE),"")</f>
        <v>0</v>
      </c>
      <c r="DP90" s="95">
        <f t="shared" si="104"/>
        <v>1</v>
      </c>
      <c r="DQ90" s="95" t="str">
        <f t="shared" si="105"/>
        <v/>
      </c>
      <c r="DR90" s="91">
        <f>IFERROR(VLOOKUP(TEXT($A90,"0000"),'AYP11'!$B$2113:$AU$2534,11,FALSE),"")</f>
        <v>0</v>
      </c>
      <c r="DS90" s="95">
        <f t="shared" si="106"/>
        <v>1</v>
      </c>
      <c r="DT90" s="95" t="str">
        <f t="shared" si="107"/>
        <v/>
      </c>
      <c r="DU90" s="91">
        <f>IFERROR(VLOOKUP(TEXT($A90,"0000"),'AYP11'!$B$425:$AU$846,11,FALSE),"")</f>
        <v>0</v>
      </c>
      <c r="DV90" s="95">
        <f t="shared" si="108"/>
        <v>1</v>
      </c>
      <c r="DW90" s="95" t="str">
        <f t="shared" si="109"/>
        <v/>
      </c>
      <c r="DX90" s="91">
        <f>IFERROR(VLOOKUP(TEXT($A90,"0000"),'AYP11'!$B$3:$AU$424,11,FALSE),"")</f>
        <v>0</v>
      </c>
      <c r="DY90" s="95">
        <f t="shared" si="110"/>
        <v>1</v>
      </c>
      <c r="DZ90" s="95" t="str">
        <f t="shared" si="111"/>
        <v/>
      </c>
      <c r="EA90" s="91">
        <f>IFERROR(VLOOKUP(TEXT($A90,"0000"),'AYP11'!$B$1269:$AU$1690,11,FALSE),"")</f>
        <v>0</v>
      </c>
      <c r="EB90" s="95">
        <f t="shared" si="112"/>
        <v>1</v>
      </c>
      <c r="EC90" s="95" t="str">
        <f t="shared" si="113"/>
        <v/>
      </c>
      <c r="ED90" s="91">
        <f>IFERROR(VLOOKUP(TEXT($A90,"0000"),'AYP11'!$B$1691:$AU$2112,11,FALSE),"")</f>
        <v>0</v>
      </c>
      <c r="EE90" s="95">
        <f t="shared" si="114"/>
        <v>1</v>
      </c>
      <c r="EF90" s="95" t="str">
        <f t="shared" si="115"/>
        <v/>
      </c>
      <c r="EG90" s="91">
        <f>IFERROR(VLOOKUP(TEXT($A90,"0000"),'AYP11'!$B$2535:$AU$2956,11,FALSE),"")</f>
        <v>0</v>
      </c>
      <c r="EH90" s="95">
        <f t="shared" si="116"/>
        <v>1</v>
      </c>
      <c r="EI90" s="95" t="str">
        <f t="shared" si="117"/>
        <v/>
      </c>
      <c r="EP90" s="34">
        <v>119</v>
      </c>
      <c r="EQ90" s="102" t="s">
        <v>1319</v>
      </c>
    </row>
    <row r="91" spans="1:147" x14ac:dyDescent="0.25">
      <c r="A91" s="248">
        <v>1801</v>
      </c>
      <c r="B91" s="291">
        <f t="shared" si="64"/>
        <v>33.827893175074188</v>
      </c>
      <c r="C91" s="50">
        <f>IFERROR(VLOOKUP(TEXT($A91,"0000"),'R-M11'!$A$2:$AA$500,4,FALSE),0)</f>
        <v>114</v>
      </c>
      <c r="D91" s="291">
        <f t="shared" si="65"/>
        <v>40.35608308605341</v>
      </c>
      <c r="E91" s="98">
        <f>IFERROR(SUM(VLOOKUP(TEXT($A91,"0000"),'R-M11'!$A$2:$AA$500,5,FALSE),VLOOKUP(TEXT($A91,"0000"),'R-M11'!$A$2:$AA$500,6,FALSE)),0)</f>
        <v>136</v>
      </c>
      <c r="F91" s="58">
        <f>IFERROR(VLOOKUP(TEXT($A91,"0000"),'R-M11'!$A$2:$AA$500,14,FALSE),0)</f>
        <v>337</v>
      </c>
      <c r="G91" s="230">
        <f t="shared" si="118"/>
        <v>35.647893175074188</v>
      </c>
      <c r="H91" s="97">
        <f t="shared" si="66"/>
        <v>120.13340000000001</v>
      </c>
      <c r="I91" s="230">
        <f t="shared" si="119"/>
        <v>41.136083086053411</v>
      </c>
      <c r="J91" s="97">
        <f t="shared" si="67"/>
        <v>138.62859999999998</v>
      </c>
      <c r="K91" s="230">
        <f t="shared" si="68"/>
        <v>74</v>
      </c>
      <c r="L91" s="121">
        <f>IFERROR(VLOOKUP(K91,'Criteria Table'!$A$2:$I$102,2,FALSE),"")</f>
        <v>2.6</v>
      </c>
      <c r="M91" s="230">
        <f t="shared" si="69"/>
        <v>76.783976261127606</v>
      </c>
      <c r="N91" s="286">
        <f t="shared" si="70"/>
        <v>28.402366863905325</v>
      </c>
      <c r="O91" s="50">
        <f>IFERROR(VLOOKUP(TEXT($A91,"0000"),'R-M11'!$A$2:$AA$500,17,FALSE),"")</f>
        <v>96</v>
      </c>
      <c r="P91" s="286">
        <f t="shared" si="71"/>
        <v>50.887573964497044</v>
      </c>
      <c r="Q91" s="98">
        <f>IFERROR(SUM(VLOOKUP(TEXT($A91,"0000"),'R-M11'!$A$2:$AA$500,18,FALSE),VLOOKUP(TEXT($A91,"0000"),'R-M11'!$A$2:$AA$500,19,FALSE)),0)</f>
        <v>172</v>
      </c>
      <c r="R91" s="69">
        <f>IFERROR(VLOOKUP(TEXT($A91,"0000"),'R-M11'!$A$2:$AA$500,27,FALSE),0)</f>
        <v>338</v>
      </c>
      <c r="S91" s="121">
        <f t="shared" si="120"/>
        <v>29.872366863905324</v>
      </c>
      <c r="T91" s="70">
        <f t="shared" si="72"/>
        <v>100.9686</v>
      </c>
      <c r="U91" s="121">
        <f t="shared" si="121"/>
        <v>51.517573964497046</v>
      </c>
      <c r="V91" s="70">
        <f t="shared" si="73"/>
        <v>174.1294</v>
      </c>
      <c r="W91" s="121">
        <f t="shared" si="74"/>
        <v>79</v>
      </c>
      <c r="X91" s="124">
        <f>IFERROR(VLOOKUP(W91,'Criteria Table'!$A$2:$I$102,2,FALSE),"")</f>
        <v>2.1</v>
      </c>
      <c r="Y91" s="121">
        <f t="shared" si="75"/>
        <v>81.389940828402374</v>
      </c>
      <c r="Z91" s="92">
        <f>IFERROR(IF(VLOOKUP(A91,'SG11'!$A$3:$AI$500,18,FALSE)="","NA",VLOOKUP(A91,'SG11'!$A$3:$AI$500,18,FALSE)),"")</f>
        <v>73</v>
      </c>
      <c r="AA91" s="75">
        <f>IFERROR(VLOOKUP(Z91,'Criteria Table'!$A$2:$I$102,6,FALSE),"NA")</f>
        <v>5</v>
      </c>
      <c r="AB91" s="95">
        <f t="shared" si="122"/>
        <v>78</v>
      </c>
      <c r="AC91" s="84">
        <f>IFERROR(IF(VLOOKUP(A91,'SG11'!$A$3:$AI$500,19,FALSE)="","NA",VLOOKUP(A91,'SG11'!$A$3:$AI$500,19,FALSE)),"")</f>
        <v>66</v>
      </c>
      <c r="AD91" s="75">
        <f>IFERROR(VLOOKUP(AC91,'Criteria Table'!$A$2:$I$102,6,FALSE),"NA")</f>
        <v>5</v>
      </c>
      <c r="AE91" s="95">
        <f t="shared" si="123"/>
        <v>71</v>
      </c>
      <c r="AF91" s="92">
        <f>IFERROR(IF(VLOOKUP(A91,'SG11'!$A$3:$AI$500,20,FALSE)="","NA",VLOOKUP(A91,'SG11'!$A$3:$AI$500,20,FALSE)),"")</f>
        <v>78</v>
      </c>
      <c r="AG91" s="75">
        <f>IFERROR(VLOOKUP(AF91,'Criteria Table'!$A$2:$I$102,6,FALSE),"NA")</f>
        <v>5</v>
      </c>
      <c r="AH91" s="95">
        <f t="shared" si="124"/>
        <v>83</v>
      </c>
      <c r="AI91" s="84">
        <f>IFERROR(IF(VLOOKUP(A91,'SG11'!$A$3:$AI$500,21,FALSE)="","NA",VLOOKUP(A91,'SG11'!$A$3:$AI$500,21,FALSE)),"")</f>
        <v>80</v>
      </c>
      <c r="AJ91" s="75">
        <f>IFERROR(VLOOKUP(AI91,'Criteria Table'!$A$2:$I$102,6,FALSE),"NA")</f>
        <v>5</v>
      </c>
      <c r="AK91" s="95">
        <f t="shared" si="125"/>
        <v>85</v>
      </c>
      <c r="AL91" s="99">
        <f>IFERROR(VLOOKUP(TEXT(A91,"0000"),'W11'!$A$1:$E$500,4,FALSE)/AP91*100,"")</f>
        <v>94.399999999999991</v>
      </c>
      <c r="AM91" s="97">
        <f>IFERROR(VLOOKUP(TEXT(A91,"0000"),'W11'!$A$1:$E$500,4,FALSE),"")</f>
        <v>118</v>
      </c>
      <c r="AN91" s="99">
        <f t="shared" si="76"/>
        <v>94.399999999999991</v>
      </c>
      <c r="AO91" s="97">
        <f t="shared" si="77"/>
        <v>118</v>
      </c>
      <c r="AP91" s="99">
        <f>IFERROR(VLOOKUP(TEXT(A91,"0000"),'W11'!$A$1:$E$500,5,FALSE),"")</f>
        <v>125</v>
      </c>
      <c r="AQ91" s="97">
        <f>IFERROR(VLOOKUP(ROUND(AL91,0),'Criteria Table'!$A$2:$I$102,4,FALSE),0)</f>
        <v>0</v>
      </c>
      <c r="AR91" s="128"/>
      <c r="AS91" s="95"/>
      <c r="AT91" s="95"/>
      <c r="AU91" s="100">
        <f>IFERROR(VLOOKUP(TEXT(A91,"0000"),'Sci11'!$A$3:$N$492,4,FALSE)/VLOOKUP(TEXT(A91,"0000"),'Sci11'!$A$3:$N$492,14,FALSE)*100,"")</f>
        <v>34.042553191489361</v>
      </c>
      <c r="AV91" s="101">
        <f>SUM(VLOOKUP(TEXT(A91,"0000"),'Sci11'!$A$3:$N$492,5,FALSE),VLOOKUP(TEXT(A91,"0000"),'Sci11'!$A$3:$N$492,6,FALSE))/VLOOKUP(TEXT(A91,"0000"),'Sci11'!$A$3:$N$492,14,FALSE)*100</f>
        <v>20.212765957446805</v>
      </c>
      <c r="AW91" s="100">
        <f t="shared" si="126"/>
        <v>37.26255319148936</v>
      </c>
      <c r="AX91" s="101">
        <f>IFERROR(AW91/100*VLOOKUP(TEXT(A91,"0000"),'Sci11'!$A$3:$N$492,14,FALSE),"")</f>
        <v>35.026800000000001</v>
      </c>
      <c r="AY91" s="100">
        <f t="shared" si="127"/>
        <v>21.592765957446804</v>
      </c>
      <c r="AZ91" s="101">
        <f>IFERROR(AY91/100*VLOOKUP(TEXT(A91,"0000"),'Sci11'!$A$3:$N$492,14,FALSE),"")</f>
        <v>20.297199999999997</v>
      </c>
      <c r="BA91" s="100">
        <f t="shared" si="78"/>
        <v>54</v>
      </c>
      <c r="BB91" s="101">
        <f>IFERROR(VLOOKUP(BA91,'Criteria Table'!$A$2:$I$102,2,FALSE),"")</f>
        <v>4.6000000000000005</v>
      </c>
      <c r="BC91" s="101">
        <f t="shared" si="79"/>
        <v>58.6</v>
      </c>
      <c r="BD91" s="82">
        <f>IFERROR(VLOOKUP(A91,ATTx11!$A$2:$N$500,4,FALSE),"")</f>
        <v>96.03</v>
      </c>
      <c r="BE91" s="95">
        <f t="shared" si="80"/>
        <v>0.5</v>
      </c>
      <c r="BF91" s="96">
        <f t="shared" si="81"/>
        <v>96.53</v>
      </c>
      <c r="BG91" s="70">
        <f>IFERROR(VLOOKUP(A91,ATTx11!$A$2:$N$500,11,FALSE),"")</f>
        <v>1</v>
      </c>
      <c r="BH91" s="95">
        <f t="shared" si="82"/>
        <v>0.9</v>
      </c>
      <c r="BI91" s="70">
        <f>IFERROR(VLOOKUP(A91,ATTx11!$A$2:$N$500,12,FALSE),"")</f>
        <v>9</v>
      </c>
      <c r="BJ91" s="97">
        <f t="shared" si="83"/>
        <v>8.1</v>
      </c>
      <c r="BK91" s="84">
        <f>IFERROR(VLOOKUP(A91,ATTx11!$A$2:$N$500,7,FALSE),"")</f>
        <v>1</v>
      </c>
      <c r="BL91" s="97">
        <f t="shared" si="84"/>
        <v>0.9</v>
      </c>
      <c r="BM91" s="84">
        <f>IFERROR(VLOOKUP(A91,ATTx11!$A$2:$N$500,8,FALSE),"")</f>
        <v>8</v>
      </c>
      <c r="BN91" s="95">
        <f t="shared" si="85"/>
        <v>7.2</v>
      </c>
      <c r="BO91" s="95"/>
      <c r="BP91" s="83">
        <f>IFERROR(VLOOKUP(TEXT($A91,"0000"),'AYP11'!$B$3379:$AU$3800,17,FALSE),"")</f>
        <v>0</v>
      </c>
      <c r="BQ91" s="75">
        <f>IFERROR(VLOOKUP(BP91,'Criteria Table'!$A$2:$I$102,2,FALSE),0)</f>
        <v>10</v>
      </c>
      <c r="BR91" s="95">
        <f t="shared" si="86"/>
        <v>10</v>
      </c>
      <c r="BS91" s="83">
        <f>IFERROR(VLOOKUP(TEXT($A91,"0000"),'AYP11'!$B$847:$AU$1268,17,FALSE),"")</f>
        <v>0</v>
      </c>
      <c r="BT91" s="75">
        <f>IFERROR(VLOOKUP(BS91,'Criteria Table'!$A$2:$I$102,2,FALSE),0)</f>
        <v>10</v>
      </c>
      <c r="BU91" s="95">
        <f t="shared" si="87"/>
        <v>10</v>
      </c>
      <c r="BV91" s="83">
        <f>IFERROR(VLOOKUP(TEXT($A91,"0000"),'AYP11'!$B$2113:$AU$2534,17,FALSE),"")</f>
        <v>80</v>
      </c>
      <c r="BW91" s="75">
        <f>IFERROR(VLOOKUP(BV91,'Criteria Table'!$A$2:$I$102,2,FALSE),0)</f>
        <v>2</v>
      </c>
      <c r="BX91" s="95">
        <f t="shared" si="88"/>
        <v>82</v>
      </c>
      <c r="BY91" s="83">
        <f>IFERROR(VLOOKUP(TEXT($A91,"0000"),'AYP11'!$B$425:$AU$846,17,FALSE),"")</f>
        <v>0</v>
      </c>
      <c r="BZ91" s="75">
        <f>IFERROR(VLOOKUP(BY91,'Criteria Table'!$A$2:$I$102,2,FALSE),0)</f>
        <v>10</v>
      </c>
      <c r="CA91" s="95">
        <f t="shared" si="89"/>
        <v>10</v>
      </c>
      <c r="CB91" s="83">
        <f>IFERROR(VLOOKUP(TEXT($A91,"0000"),'AYP11'!$B$3:$AU$424,17,FALSE),"")</f>
        <v>0</v>
      </c>
      <c r="CC91" s="95">
        <f>IFERROR(VLOOKUP(CB91,'Criteria Table'!$A$2:$I$102,2,FALSE),0)</f>
        <v>10</v>
      </c>
      <c r="CD91" s="95">
        <f t="shared" si="90"/>
        <v>10</v>
      </c>
      <c r="CE91" s="83">
        <f>IFERROR(VLOOKUP(TEXT($A91,"0000"),'AYP11'!$B$1269:$AU$1690,17,FALSE),"")</f>
        <v>79</v>
      </c>
      <c r="CF91" s="95">
        <f>IFERROR(VLOOKUP(CE91,'Criteria Table'!$A$2:$I$102,2,FALSE),0)</f>
        <v>2.1</v>
      </c>
      <c r="CG91" s="95">
        <f t="shared" si="91"/>
        <v>81</v>
      </c>
      <c r="CH91" s="83">
        <f>IFERROR(VLOOKUP(TEXT($A91,"0000"),'AYP11'!$B$1691:$AU$2112,17,FALSE),"")</f>
        <v>71</v>
      </c>
      <c r="CI91" s="95">
        <f>IFERROR(VLOOKUP(CH91,'Criteria Table'!$A$2:$I$102,2,FALSE),0)</f>
        <v>2.9000000000000004</v>
      </c>
      <c r="CJ91" s="95">
        <f t="shared" si="92"/>
        <v>74</v>
      </c>
      <c r="CK91" s="83">
        <f>IFERROR(VLOOKUP(TEXT($A91,"0000"),'AYP11'!$B$2535:$AU$2956,17,FALSE),"")</f>
        <v>0</v>
      </c>
      <c r="CL91" s="95">
        <f>IFERROR(VLOOKUP(CK91,'Criteria Table'!$A$2:$I$102,2,FALSE),0)</f>
        <v>10</v>
      </c>
      <c r="CM91" s="95">
        <f t="shared" si="93"/>
        <v>10</v>
      </c>
      <c r="CN91" s="76">
        <f>IFERROR(VLOOKUP(TEXT($A91,"0000"),'AYP11'!$B$3379:$AU$3800,23,FALSE),"")</f>
        <v>0</v>
      </c>
      <c r="CO91" s="95">
        <f>IFERROR(VLOOKUP(CN91,'Criteria Table'!$A$2:$I$102,2,FALSE),0)</f>
        <v>10</v>
      </c>
      <c r="CP91" s="95">
        <f t="shared" si="94"/>
        <v>10</v>
      </c>
      <c r="CQ91" s="76">
        <f>IFERROR(VLOOKUP(TEXT($A91,"0000"),'AYP11'!$B$847:$AU$1268,23,FALSE),"")</f>
        <v>0</v>
      </c>
      <c r="CR91" s="95">
        <f>IFERROR(VLOOKUP(CQ91,'Criteria Table'!$A$2:$I$102,2,FALSE),0)</f>
        <v>10</v>
      </c>
      <c r="CS91" s="95">
        <f t="shared" si="95"/>
        <v>10</v>
      </c>
      <c r="CT91" s="76">
        <f>IFERROR(VLOOKUP(TEXT($A91,"0000"),'AYP11'!$B$2113:$AU$2534,23,FALSE),"")</f>
        <v>85</v>
      </c>
      <c r="CU91" s="95">
        <f>IFERROR(VLOOKUP(CT91,'Criteria Table'!$A$2:$I$102,2,FALSE),0)</f>
        <v>1.5</v>
      </c>
      <c r="CV91" s="95">
        <f t="shared" si="96"/>
        <v>87</v>
      </c>
      <c r="CW91" s="76">
        <f>IFERROR(VLOOKUP(TEXT($A91,"0000"),'AYP11'!$B$425:$AU$846,23,FALSE),"")</f>
        <v>0</v>
      </c>
      <c r="CX91" s="95">
        <f>IFERROR(VLOOKUP(CW91,'Criteria Table'!$A$2:$I$102,2,FALSE),0)</f>
        <v>10</v>
      </c>
      <c r="CY91" s="95">
        <f t="shared" si="97"/>
        <v>10</v>
      </c>
      <c r="CZ91" s="76">
        <f>IFERROR(VLOOKUP(TEXT($A91,"0000"),'AYP11'!$B$3:$AU$424,23,FALSE),"")</f>
        <v>0</v>
      </c>
      <c r="DA91" s="95">
        <f>IFERROR(VLOOKUP(CZ91,'Criteria Table'!$A$2:$I$102,2,FALSE),0)</f>
        <v>10</v>
      </c>
      <c r="DB91" s="95">
        <f t="shared" si="98"/>
        <v>10</v>
      </c>
      <c r="DC91" s="76">
        <f>IFERROR(VLOOKUP(TEXT($A91,"0000"),'AYP11'!$B$1269:$AU$1690,23,FALSE),"")</f>
        <v>83</v>
      </c>
      <c r="DD91" s="95">
        <f>IFERROR(VLOOKUP(DC91,'Criteria Table'!$A$2:$I$102,2,FALSE),0)</f>
        <v>1.7000000000000002</v>
      </c>
      <c r="DE91" s="95">
        <f t="shared" si="99"/>
        <v>85</v>
      </c>
      <c r="DF91" s="76">
        <f>IFERROR(VLOOKUP(TEXT($A91,"0000"),'AYP11'!$B$1691:$AU$2112,23,FALSE),"")</f>
        <v>81</v>
      </c>
      <c r="DG91" s="95">
        <f>IFERROR(VLOOKUP(DF91,'Criteria Table'!$A$2:$I$102,2,FALSE),0)</f>
        <v>1.9000000000000001</v>
      </c>
      <c r="DH91" s="95">
        <f t="shared" si="100"/>
        <v>83</v>
      </c>
      <c r="DI91" s="76">
        <f>IFERROR(VLOOKUP(TEXT($A91,"0000"),'AYP11'!$B$2535:$AU$2956,23,FALSE),"")</f>
        <v>0</v>
      </c>
      <c r="DJ91" s="95">
        <f>IFERROR(VLOOKUP(DI91,'Criteria Table'!$A$2:$I$102,2,FALSE),0)</f>
        <v>10</v>
      </c>
      <c r="DK91" s="95">
        <f t="shared" si="101"/>
        <v>10</v>
      </c>
      <c r="DL91" s="91">
        <f>IFERROR(VLOOKUP(TEXT($A91,"0000"),'AYP11'!$B$3379:$AU$3800,11,FALSE),"")</f>
        <v>0</v>
      </c>
      <c r="DM91" s="95">
        <f t="shared" si="102"/>
        <v>1</v>
      </c>
      <c r="DN91" s="95" t="str">
        <f t="shared" si="103"/>
        <v/>
      </c>
      <c r="DO91" s="91">
        <f>IFERROR(VLOOKUP(TEXT($A91,"0000"),'AYP11'!$B$847:$AU$1268,11,FALSE),"")</f>
        <v>0</v>
      </c>
      <c r="DP91" s="95">
        <f t="shared" si="104"/>
        <v>1</v>
      </c>
      <c r="DQ91" s="95" t="str">
        <f t="shared" si="105"/>
        <v/>
      </c>
      <c r="DR91" s="91">
        <f>IFERROR(VLOOKUP(TEXT($A91,"0000"),'AYP11'!$B$2113:$AU$2534,11,FALSE),"")</f>
        <v>0</v>
      </c>
      <c r="DS91" s="95">
        <f t="shared" si="106"/>
        <v>1</v>
      </c>
      <c r="DT91" s="95" t="str">
        <f t="shared" si="107"/>
        <v/>
      </c>
      <c r="DU91" s="91">
        <f>IFERROR(VLOOKUP(TEXT($A91,"0000"),'AYP11'!$B$425:$AU$846,11,FALSE),"")</f>
        <v>0</v>
      </c>
      <c r="DV91" s="95">
        <f t="shared" si="108"/>
        <v>1</v>
      </c>
      <c r="DW91" s="95" t="str">
        <f t="shared" si="109"/>
        <v/>
      </c>
      <c r="DX91" s="91">
        <f>IFERROR(VLOOKUP(TEXT($A91,"0000"),'AYP11'!$B$3:$AU$424,11,FALSE),"")</f>
        <v>0</v>
      </c>
      <c r="DY91" s="95">
        <f t="shared" si="110"/>
        <v>1</v>
      </c>
      <c r="DZ91" s="95" t="str">
        <f t="shared" si="111"/>
        <v/>
      </c>
      <c r="EA91" s="91">
        <f>IFERROR(VLOOKUP(TEXT($A91,"0000"),'AYP11'!$B$1269:$AU$1690,11,FALSE),"")</f>
        <v>94</v>
      </c>
      <c r="EB91" s="95">
        <f t="shared" si="112"/>
        <v>0</v>
      </c>
      <c r="EC91" s="95">
        <f t="shared" si="113"/>
        <v>94</v>
      </c>
      <c r="ED91" s="91">
        <f>IFERROR(VLOOKUP(TEXT($A91,"0000"),'AYP11'!$B$1691:$AU$2112,11,FALSE),"")</f>
        <v>91</v>
      </c>
      <c r="EE91" s="95">
        <f t="shared" si="114"/>
        <v>0</v>
      </c>
      <c r="EF91" s="95">
        <f t="shared" si="115"/>
        <v>91</v>
      </c>
      <c r="EG91" s="91">
        <f>IFERROR(VLOOKUP(TEXT($A91,"0000"),'AYP11'!$B$2535:$AU$2956,11,FALSE),"")</f>
        <v>0</v>
      </c>
      <c r="EH91" s="95">
        <f t="shared" si="116"/>
        <v>1</v>
      </c>
      <c r="EI91" s="95" t="str">
        <f t="shared" si="117"/>
        <v/>
      </c>
    </row>
    <row r="92" spans="1:147" x14ac:dyDescent="0.25">
      <c r="A92" s="248">
        <v>1811</v>
      </c>
      <c r="B92" s="291">
        <f t="shared" si="64"/>
        <v>33.333333333333329</v>
      </c>
      <c r="C92" s="50">
        <f>IFERROR(VLOOKUP(TEXT($A92,"0000"),'R-M11'!$A$2:$AA$500,4,FALSE),0)</f>
        <v>91</v>
      </c>
      <c r="D92" s="291">
        <f t="shared" si="65"/>
        <v>47.619047619047613</v>
      </c>
      <c r="E92" s="98">
        <f>IFERROR(SUM(VLOOKUP(TEXT($A92,"0000"),'R-M11'!$A$2:$AA$500,5,FALSE),VLOOKUP(TEXT($A92,"0000"),'R-M11'!$A$2:$AA$500,6,FALSE)),0)</f>
        <v>130</v>
      </c>
      <c r="F92" s="58">
        <f>IFERROR(VLOOKUP(TEXT($A92,"0000"),'R-M11'!$A$2:$AA$500,14,FALSE),0)</f>
        <v>273</v>
      </c>
      <c r="G92" s="230">
        <f t="shared" si="118"/>
        <v>34.663333333333327</v>
      </c>
      <c r="H92" s="97">
        <f t="shared" si="66"/>
        <v>94.630899999999983</v>
      </c>
      <c r="I92" s="230">
        <f t="shared" si="119"/>
        <v>48.189047619047614</v>
      </c>
      <c r="J92" s="97">
        <f t="shared" si="67"/>
        <v>131.55609999999999</v>
      </c>
      <c r="K92" s="230">
        <f t="shared" si="68"/>
        <v>81</v>
      </c>
      <c r="L92" s="121">
        <f>IFERROR(VLOOKUP(K92,'Criteria Table'!$A$2:$I$102,2,FALSE),"")</f>
        <v>1.9000000000000001</v>
      </c>
      <c r="M92" s="230">
        <f t="shared" si="69"/>
        <v>82.85238095238094</v>
      </c>
      <c r="N92" s="286">
        <f t="shared" si="70"/>
        <v>26.007326007326011</v>
      </c>
      <c r="O92" s="50">
        <f>IFERROR(VLOOKUP(TEXT($A92,"0000"),'R-M11'!$A$2:$AA$500,17,FALSE),"")</f>
        <v>71</v>
      </c>
      <c r="P92" s="286">
        <f t="shared" si="71"/>
        <v>56.043956043956044</v>
      </c>
      <c r="Q92" s="98">
        <f>IFERROR(SUM(VLOOKUP(TEXT($A92,"0000"),'R-M11'!$A$2:$AA$500,18,FALSE),VLOOKUP(TEXT($A92,"0000"),'R-M11'!$A$2:$AA$500,19,FALSE)),0)</f>
        <v>153</v>
      </c>
      <c r="R92" s="69">
        <f>IFERROR(VLOOKUP(TEXT($A92,"0000"),'R-M11'!$A$2:$AA$500,27,FALSE),0)</f>
        <v>273</v>
      </c>
      <c r="S92" s="121">
        <f t="shared" si="120"/>
        <v>27.267326007326012</v>
      </c>
      <c r="T92" s="70">
        <f t="shared" si="72"/>
        <v>74.43980000000002</v>
      </c>
      <c r="U92" s="121">
        <f t="shared" si="121"/>
        <v>56.583956043956043</v>
      </c>
      <c r="V92" s="70">
        <f t="shared" si="73"/>
        <v>154.4742</v>
      </c>
      <c r="W92" s="121">
        <f t="shared" si="74"/>
        <v>82</v>
      </c>
      <c r="X92" s="124">
        <f>IFERROR(VLOOKUP(W92,'Criteria Table'!$A$2:$I$102,2,FALSE),"")</f>
        <v>1.8</v>
      </c>
      <c r="Y92" s="121">
        <f t="shared" si="75"/>
        <v>83.851282051282055</v>
      </c>
      <c r="Z92" s="92">
        <f>IFERROR(IF(VLOOKUP(A92,'SG11'!$A$3:$AI$500,18,FALSE)="","NA",VLOOKUP(A92,'SG11'!$A$3:$AI$500,18,FALSE)),"")</f>
        <v>71</v>
      </c>
      <c r="AA92" s="75">
        <f>IFERROR(VLOOKUP(Z92,'Criteria Table'!$A$2:$I$102,6,FALSE),"NA")</f>
        <v>5</v>
      </c>
      <c r="AB92" s="95">
        <f t="shared" si="122"/>
        <v>76</v>
      </c>
      <c r="AC92" s="84">
        <f>IFERROR(IF(VLOOKUP(A92,'SG11'!$A$3:$AI$500,19,FALSE)="","NA",VLOOKUP(A92,'SG11'!$A$3:$AI$500,19,FALSE)),"")</f>
        <v>70</v>
      </c>
      <c r="AD92" s="75">
        <f>IFERROR(VLOOKUP(AC92,'Criteria Table'!$A$2:$I$102,6,FALSE),"NA")</f>
        <v>5</v>
      </c>
      <c r="AE92" s="95">
        <f t="shared" si="123"/>
        <v>75</v>
      </c>
      <c r="AF92" s="92">
        <f>IFERROR(IF(VLOOKUP(A92,'SG11'!$A$3:$AI$500,20,FALSE)="","NA",VLOOKUP(A92,'SG11'!$A$3:$AI$500,20,FALSE)),"")</f>
        <v>66</v>
      </c>
      <c r="AG92" s="75">
        <f>IFERROR(VLOOKUP(AF92,'Criteria Table'!$A$2:$I$102,6,FALSE),"NA")</f>
        <v>5</v>
      </c>
      <c r="AH92" s="95">
        <f t="shared" si="124"/>
        <v>71</v>
      </c>
      <c r="AI92" s="84">
        <f>IFERROR(IF(VLOOKUP(A92,'SG11'!$A$3:$AI$500,21,FALSE)="","NA",VLOOKUP(A92,'SG11'!$A$3:$AI$500,21,FALSE)),"")</f>
        <v>66</v>
      </c>
      <c r="AJ92" s="75">
        <f>IFERROR(VLOOKUP(AI92,'Criteria Table'!$A$2:$I$102,6,FALSE),"NA")</f>
        <v>5</v>
      </c>
      <c r="AK92" s="95">
        <f t="shared" si="125"/>
        <v>71</v>
      </c>
      <c r="AL92" s="99">
        <f>IFERROR(VLOOKUP(TEXT(A92,"0000"),'W11'!$A$1:$E$500,4,FALSE)/AP92*100,"")</f>
        <v>92.134831460674164</v>
      </c>
      <c r="AM92" s="97">
        <f>IFERROR(VLOOKUP(TEXT(A92,"0000"),'W11'!$A$1:$E$500,4,FALSE),"")</f>
        <v>82</v>
      </c>
      <c r="AN92" s="99">
        <f t="shared" si="76"/>
        <v>92.134831460674164</v>
      </c>
      <c r="AO92" s="97">
        <f t="shared" si="77"/>
        <v>82</v>
      </c>
      <c r="AP92" s="99">
        <f>IFERROR(VLOOKUP(TEXT(A92,"0000"),'W11'!$A$1:$E$500,5,FALSE),"")</f>
        <v>89</v>
      </c>
      <c r="AQ92" s="97">
        <f>IFERROR(VLOOKUP(ROUND(AL92,0),'Criteria Table'!$A$2:$I$102,4,FALSE),0)</f>
        <v>0</v>
      </c>
      <c r="AR92" s="128"/>
      <c r="AS92" s="95"/>
      <c r="AT92" s="95"/>
      <c r="AU92" s="100">
        <f>IFERROR(VLOOKUP(TEXT(A92,"0000"),'Sci11'!$A$3:$N$492,4,FALSE)/VLOOKUP(TEXT(A92,"0000"),'Sci11'!$A$3:$N$492,14,FALSE)*100,"")</f>
        <v>35.353535353535356</v>
      </c>
      <c r="AV92" s="101">
        <f>SUM(VLOOKUP(TEXT(A92,"0000"),'Sci11'!$A$3:$N$492,5,FALSE),VLOOKUP(TEXT(A92,"0000"),'Sci11'!$A$3:$N$492,6,FALSE))/VLOOKUP(TEXT(A92,"0000"),'Sci11'!$A$3:$N$492,14,FALSE)*100</f>
        <v>21.212121212121211</v>
      </c>
      <c r="AW92" s="100">
        <f t="shared" si="126"/>
        <v>38.363535353535354</v>
      </c>
      <c r="AX92" s="101">
        <f>IFERROR(AW92/100*VLOOKUP(TEXT(A92,"0000"),'Sci11'!$A$3:$N$492,14,FALSE),"")</f>
        <v>37.979900000000001</v>
      </c>
      <c r="AY92" s="100">
        <f t="shared" si="127"/>
        <v>22.50212121212121</v>
      </c>
      <c r="AZ92" s="101">
        <f>IFERROR(AY92/100*VLOOKUP(TEXT(A92,"0000"),'Sci11'!$A$3:$N$492,14,FALSE),"")</f>
        <v>22.277099999999997</v>
      </c>
      <c r="BA92" s="100">
        <f t="shared" si="78"/>
        <v>57</v>
      </c>
      <c r="BB92" s="101">
        <f>IFERROR(VLOOKUP(BA92,'Criteria Table'!$A$2:$I$102,2,FALSE),"")</f>
        <v>4.3</v>
      </c>
      <c r="BC92" s="101">
        <f t="shared" si="79"/>
        <v>61.3</v>
      </c>
      <c r="BD92" s="82">
        <f>IFERROR(VLOOKUP(A92,ATTx11!$A$2:$N$500,4,FALSE),"")</f>
        <v>95.89</v>
      </c>
      <c r="BE92" s="95">
        <f t="shared" si="80"/>
        <v>0.5</v>
      </c>
      <c r="BF92" s="96">
        <f t="shared" si="81"/>
        <v>96.39</v>
      </c>
      <c r="BG92" s="70">
        <f>IFERROR(VLOOKUP(A92,ATTx11!$A$2:$N$500,11,FALSE),"")</f>
        <v>0</v>
      </c>
      <c r="BH92" s="95">
        <f t="shared" si="82"/>
        <v>0</v>
      </c>
      <c r="BI92" s="70">
        <f>IFERROR(VLOOKUP(A92,ATTx11!$A$2:$N$500,12,FALSE),"")</f>
        <v>0</v>
      </c>
      <c r="BJ92" s="97">
        <f t="shared" si="83"/>
        <v>0</v>
      </c>
      <c r="BK92" s="84">
        <f>IFERROR(VLOOKUP(A92,ATTx11!$A$2:$N$500,7,FALSE),"")</f>
        <v>0</v>
      </c>
      <c r="BL92" s="97">
        <f t="shared" si="84"/>
        <v>0</v>
      </c>
      <c r="BM92" s="84">
        <f>IFERROR(VLOOKUP(A92,ATTx11!$A$2:$N$500,8,FALSE),"")</f>
        <v>0</v>
      </c>
      <c r="BN92" s="95">
        <f t="shared" si="85"/>
        <v>0</v>
      </c>
      <c r="BO92" s="95"/>
      <c r="BP92" s="83">
        <f>IFERROR(VLOOKUP(TEXT($A92,"0000"),'AYP11'!$B$3379:$AU$3800,17,FALSE),"")</f>
        <v>0</v>
      </c>
      <c r="BQ92" s="75">
        <f>IFERROR(VLOOKUP(BP92,'Criteria Table'!$A$2:$I$102,2,FALSE),0)</f>
        <v>10</v>
      </c>
      <c r="BR92" s="95">
        <f t="shared" si="86"/>
        <v>10</v>
      </c>
      <c r="BS92" s="83">
        <f>IFERROR(VLOOKUP(TEXT($A92,"0000"),'AYP11'!$B$847:$AU$1268,17,FALSE),"")</f>
        <v>0</v>
      </c>
      <c r="BT92" s="75">
        <f>IFERROR(VLOOKUP(BS92,'Criteria Table'!$A$2:$I$102,2,FALSE),0)</f>
        <v>10</v>
      </c>
      <c r="BU92" s="95">
        <f t="shared" si="87"/>
        <v>10</v>
      </c>
      <c r="BV92" s="83">
        <f>IFERROR(VLOOKUP(TEXT($A92,"0000"),'AYP11'!$B$2113:$AU$2534,17,FALSE),"")</f>
        <v>86</v>
      </c>
      <c r="BW92" s="75">
        <f>IFERROR(VLOOKUP(BV92,'Criteria Table'!$A$2:$I$102,2,FALSE),0)</f>
        <v>0</v>
      </c>
      <c r="BX92" s="95">
        <f t="shared" si="88"/>
        <v>86</v>
      </c>
      <c r="BY92" s="83">
        <f>IFERROR(VLOOKUP(TEXT($A92,"0000"),'AYP11'!$B$425:$AU$846,17,FALSE),"")</f>
        <v>0</v>
      </c>
      <c r="BZ92" s="75">
        <f>IFERROR(VLOOKUP(BY92,'Criteria Table'!$A$2:$I$102,2,FALSE),0)</f>
        <v>10</v>
      </c>
      <c r="CA92" s="95">
        <f t="shared" si="89"/>
        <v>10</v>
      </c>
      <c r="CB92" s="83">
        <f>IFERROR(VLOOKUP(TEXT($A92,"0000"),'AYP11'!$B$3:$AU$424,17,FALSE),"")</f>
        <v>0</v>
      </c>
      <c r="CC92" s="95">
        <f>IFERROR(VLOOKUP(CB92,'Criteria Table'!$A$2:$I$102,2,FALSE),0)</f>
        <v>10</v>
      </c>
      <c r="CD92" s="95">
        <f t="shared" si="90"/>
        <v>10</v>
      </c>
      <c r="CE92" s="83">
        <f>IFERROR(VLOOKUP(TEXT($A92,"0000"),'AYP11'!$B$1269:$AU$1690,17,FALSE),"")</f>
        <v>85</v>
      </c>
      <c r="CF92" s="95">
        <f>IFERROR(VLOOKUP(CE92,'Criteria Table'!$A$2:$I$102,2,FALSE),0)</f>
        <v>1.5</v>
      </c>
      <c r="CG92" s="95">
        <f t="shared" si="91"/>
        <v>87</v>
      </c>
      <c r="CH92" s="83">
        <f>IFERROR(VLOOKUP(TEXT($A92,"0000"),'AYP11'!$B$1691:$AU$2112,17,FALSE),"")</f>
        <v>80</v>
      </c>
      <c r="CI92" s="95">
        <f>IFERROR(VLOOKUP(CH92,'Criteria Table'!$A$2:$I$102,2,FALSE),0)</f>
        <v>2</v>
      </c>
      <c r="CJ92" s="95">
        <f t="shared" si="92"/>
        <v>82</v>
      </c>
      <c r="CK92" s="83">
        <f>IFERROR(VLOOKUP(TEXT($A92,"0000"),'AYP11'!$B$2535:$AU$2956,17,FALSE),"")</f>
        <v>0</v>
      </c>
      <c r="CL92" s="95">
        <f>IFERROR(VLOOKUP(CK92,'Criteria Table'!$A$2:$I$102,2,FALSE),0)</f>
        <v>10</v>
      </c>
      <c r="CM92" s="95">
        <f t="shared" si="93"/>
        <v>10</v>
      </c>
      <c r="CN92" s="76">
        <f>IFERROR(VLOOKUP(TEXT($A92,"0000"),'AYP11'!$B$3379:$AU$3800,23,FALSE),"")</f>
        <v>0</v>
      </c>
      <c r="CO92" s="95">
        <f>IFERROR(VLOOKUP(CN92,'Criteria Table'!$A$2:$I$102,2,FALSE),0)</f>
        <v>10</v>
      </c>
      <c r="CP92" s="95">
        <f t="shared" si="94"/>
        <v>10</v>
      </c>
      <c r="CQ92" s="76">
        <f>IFERROR(VLOOKUP(TEXT($A92,"0000"),'AYP11'!$B$847:$AU$1268,23,FALSE),"")</f>
        <v>0</v>
      </c>
      <c r="CR92" s="95">
        <f>IFERROR(VLOOKUP(CQ92,'Criteria Table'!$A$2:$I$102,2,FALSE),0)</f>
        <v>10</v>
      </c>
      <c r="CS92" s="95">
        <f t="shared" si="95"/>
        <v>10</v>
      </c>
      <c r="CT92" s="76">
        <f>IFERROR(VLOOKUP(TEXT($A92,"0000"),'AYP11'!$B$2113:$AU$2534,23,FALSE),"")</f>
        <v>86</v>
      </c>
      <c r="CU92" s="95">
        <f>IFERROR(VLOOKUP(CT92,'Criteria Table'!$A$2:$I$102,2,FALSE),0)</f>
        <v>0</v>
      </c>
      <c r="CV92" s="95">
        <f t="shared" si="96"/>
        <v>86</v>
      </c>
      <c r="CW92" s="76">
        <f>IFERROR(VLOOKUP(TEXT($A92,"0000"),'AYP11'!$B$425:$AU$846,23,FALSE),"")</f>
        <v>0</v>
      </c>
      <c r="CX92" s="95">
        <f>IFERROR(VLOOKUP(CW92,'Criteria Table'!$A$2:$I$102,2,FALSE),0)</f>
        <v>10</v>
      </c>
      <c r="CY92" s="95">
        <f t="shared" si="97"/>
        <v>10</v>
      </c>
      <c r="CZ92" s="76">
        <f>IFERROR(VLOOKUP(TEXT($A92,"0000"),'AYP11'!$B$3:$AU$424,23,FALSE),"")</f>
        <v>0</v>
      </c>
      <c r="DA92" s="95">
        <f>IFERROR(VLOOKUP(CZ92,'Criteria Table'!$A$2:$I$102,2,FALSE),0)</f>
        <v>10</v>
      </c>
      <c r="DB92" s="95">
        <f t="shared" si="98"/>
        <v>10</v>
      </c>
      <c r="DC92" s="76">
        <f>IFERROR(VLOOKUP(TEXT($A92,"0000"),'AYP11'!$B$1269:$AU$1690,23,FALSE),"")</f>
        <v>84</v>
      </c>
      <c r="DD92" s="95">
        <f>IFERROR(VLOOKUP(DC92,'Criteria Table'!$A$2:$I$102,2,FALSE),0)</f>
        <v>1.6</v>
      </c>
      <c r="DE92" s="95">
        <f t="shared" si="99"/>
        <v>86</v>
      </c>
      <c r="DF92" s="76">
        <f>IFERROR(VLOOKUP(TEXT($A92,"0000"),'AYP11'!$B$1691:$AU$2112,23,FALSE),"")</f>
        <v>78</v>
      </c>
      <c r="DG92" s="95">
        <f>IFERROR(VLOOKUP(DF92,'Criteria Table'!$A$2:$I$102,2,FALSE),0)</f>
        <v>2.2000000000000002</v>
      </c>
      <c r="DH92" s="95">
        <f t="shared" si="100"/>
        <v>80</v>
      </c>
      <c r="DI92" s="76">
        <f>IFERROR(VLOOKUP(TEXT($A92,"0000"),'AYP11'!$B$2535:$AU$2956,23,FALSE),"")</f>
        <v>0</v>
      </c>
      <c r="DJ92" s="95">
        <f>IFERROR(VLOOKUP(DI92,'Criteria Table'!$A$2:$I$102,2,FALSE),0)</f>
        <v>10</v>
      </c>
      <c r="DK92" s="95">
        <f t="shared" si="101"/>
        <v>10</v>
      </c>
      <c r="DL92" s="91">
        <f>IFERROR(VLOOKUP(TEXT($A92,"0000"),'AYP11'!$B$3379:$AU$3800,11,FALSE),"")</f>
        <v>0</v>
      </c>
      <c r="DM92" s="95">
        <f t="shared" si="102"/>
        <v>1</v>
      </c>
      <c r="DN92" s="95" t="str">
        <f t="shared" si="103"/>
        <v/>
      </c>
      <c r="DO92" s="91">
        <f>IFERROR(VLOOKUP(TEXT($A92,"0000"),'AYP11'!$B$847:$AU$1268,11,FALSE),"")</f>
        <v>0</v>
      </c>
      <c r="DP92" s="95">
        <f t="shared" si="104"/>
        <v>1</v>
      </c>
      <c r="DQ92" s="95" t="str">
        <f t="shared" si="105"/>
        <v/>
      </c>
      <c r="DR92" s="91">
        <f>IFERROR(VLOOKUP(TEXT($A92,"0000"),'AYP11'!$B$2113:$AU$2534,11,FALSE),"")</f>
        <v>0</v>
      </c>
      <c r="DS92" s="95">
        <f t="shared" si="106"/>
        <v>1</v>
      </c>
      <c r="DT92" s="95" t="str">
        <f t="shared" si="107"/>
        <v/>
      </c>
      <c r="DU92" s="91">
        <f>IFERROR(VLOOKUP(TEXT($A92,"0000"),'AYP11'!$B$425:$AU$846,11,FALSE),"")</f>
        <v>0</v>
      </c>
      <c r="DV92" s="95">
        <f t="shared" si="108"/>
        <v>1</v>
      </c>
      <c r="DW92" s="95" t="str">
        <f t="shared" si="109"/>
        <v/>
      </c>
      <c r="DX92" s="91">
        <f>IFERROR(VLOOKUP(TEXT($A92,"0000"),'AYP11'!$B$3:$AU$424,11,FALSE),"")</f>
        <v>0</v>
      </c>
      <c r="DY92" s="95">
        <f t="shared" si="110"/>
        <v>1</v>
      </c>
      <c r="DZ92" s="95" t="str">
        <f t="shared" si="111"/>
        <v/>
      </c>
      <c r="EA92" s="91">
        <f>IFERROR(VLOOKUP(TEXT($A92,"0000"),'AYP11'!$B$1269:$AU$1690,11,FALSE),"")</f>
        <v>93</v>
      </c>
      <c r="EB92" s="95">
        <f t="shared" si="112"/>
        <v>0</v>
      </c>
      <c r="EC92" s="95">
        <f t="shared" si="113"/>
        <v>93</v>
      </c>
      <c r="ED92" s="91">
        <f>IFERROR(VLOOKUP(TEXT($A92,"0000"),'AYP11'!$B$1691:$AU$2112,11,FALSE),"")</f>
        <v>91</v>
      </c>
      <c r="EE92" s="95">
        <f t="shared" si="114"/>
        <v>0</v>
      </c>
      <c r="EF92" s="95">
        <f t="shared" si="115"/>
        <v>91</v>
      </c>
      <c r="EG92" s="91">
        <f>IFERROR(VLOOKUP(TEXT($A92,"0000"),'AYP11'!$B$2535:$AU$2956,11,FALSE),"")</f>
        <v>0</v>
      </c>
      <c r="EH92" s="95">
        <f t="shared" si="116"/>
        <v>1</v>
      </c>
      <c r="EI92" s="95" t="str">
        <f t="shared" si="117"/>
        <v/>
      </c>
      <c r="EP92" s="34">
        <v>58</v>
      </c>
      <c r="EQ92" s="102" t="s">
        <v>1313</v>
      </c>
    </row>
    <row r="93" spans="1:147" x14ac:dyDescent="0.25">
      <c r="A93" s="248">
        <v>1841</v>
      </c>
      <c r="B93" s="291">
        <f t="shared" si="64"/>
        <v>37.837837837837839</v>
      </c>
      <c r="C93" s="50">
        <f>IFERROR(VLOOKUP(TEXT($A93,"0000"),'R-M11'!$A$2:$AA$500,4,FALSE),0)</f>
        <v>98</v>
      </c>
      <c r="D93" s="291">
        <f t="shared" si="65"/>
        <v>32.818532818532816</v>
      </c>
      <c r="E93" s="98">
        <f>IFERROR(SUM(VLOOKUP(TEXT($A93,"0000"),'R-M11'!$A$2:$AA$500,5,FALSE),VLOOKUP(TEXT($A93,"0000"),'R-M11'!$A$2:$AA$500,6,FALSE)),0)</f>
        <v>85</v>
      </c>
      <c r="F93" s="58">
        <f>IFERROR(VLOOKUP(TEXT($A93,"0000"),'R-M11'!$A$2:$AA$500,14,FALSE),0)</f>
        <v>259</v>
      </c>
      <c r="G93" s="230">
        <f t="shared" si="118"/>
        <v>39.86783783783784</v>
      </c>
      <c r="H93" s="97">
        <f t="shared" si="66"/>
        <v>103.2577</v>
      </c>
      <c r="I93" s="230">
        <f t="shared" si="119"/>
        <v>33.688532818532813</v>
      </c>
      <c r="J93" s="97">
        <f t="shared" si="67"/>
        <v>87.253299999999982</v>
      </c>
      <c r="K93" s="230">
        <f t="shared" si="68"/>
        <v>71</v>
      </c>
      <c r="L93" s="121">
        <f>IFERROR(VLOOKUP(K93,'Criteria Table'!$A$2:$I$102,2,FALSE),"")</f>
        <v>2.9000000000000004</v>
      </c>
      <c r="M93" s="230">
        <f t="shared" si="69"/>
        <v>73.55637065637066</v>
      </c>
      <c r="N93" s="286">
        <f t="shared" si="70"/>
        <v>34.362934362934361</v>
      </c>
      <c r="O93" s="50">
        <f>IFERROR(VLOOKUP(TEXT($A93,"0000"),'R-M11'!$A$2:$AA$500,17,FALSE),"")</f>
        <v>89</v>
      </c>
      <c r="P93" s="286">
        <f t="shared" si="71"/>
        <v>40.54054054054054</v>
      </c>
      <c r="Q93" s="98">
        <f>IFERROR(SUM(VLOOKUP(TEXT($A93,"0000"),'R-M11'!$A$2:$AA$500,18,FALSE),VLOOKUP(TEXT($A93,"0000"),'R-M11'!$A$2:$AA$500,19,FALSE)),0)</f>
        <v>105</v>
      </c>
      <c r="R93" s="69">
        <f>IFERROR(VLOOKUP(TEXT($A93,"0000"),'R-M11'!$A$2:$AA$500,27,FALSE),0)</f>
        <v>259</v>
      </c>
      <c r="S93" s="121">
        <f t="shared" si="120"/>
        <v>36.112934362934361</v>
      </c>
      <c r="T93" s="70">
        <f t="shared" si="72"/>
        <v>93.532499999999999</v>
      </c>
      <c r="U93" s="121">
        <f t="shared" si="121"/>
        <v>41.29054054054054</v>
      </c>
      <c r="V93" s="70">
        <f t="shared" si="73"/>
        <v>106.9425</v>
      </c>
      <c r="W93" s="121">
        <f t="shared" si="74"/>
        <v>75</v>
      </c>
      <c r="X93" s="124">
        <f>IFERROR(VLOOKUP(W93,'Criteria Table'!$A$2:$I$102,2,FALSE),"")</f>
        <v>2.5</v>
      </c>
      <c r="Y93" s="121">
        <f t="shared" si="75"/>
        <v>77.403474903474901</v>
      </c>
      <c r="Z93" s="92">
        <f>IFERROR(IF(VLOOKUP(A93,'SG11'!$A$3:$AI$500,18,FALSE)="","NA",VLOOKUP(A93,'SG11'!$A$3:$AI$500,18,FALSE)),"")</f>
        <v>70</v>
      </c>
      <c r="AA93" s="75">
        <f>IFERROR(VLOOKUP(Z93,'Criteria Table'!$A$2:$I$102,6,FALSE),"NA")</f>
        <v>5</v>
      </c>
      <c r="AB93" s="95">
        <f t="shared" si="122"/>
        <v>75</v>
      </c>
      <c r="AC93" s="84">
        <f>IFERROR(IF(VLOOKUP(A93,'SG11'!$A$3:$AI$500,19,FALSE)="","NA",VLOOKUP(A93,'SG11'!$A$3:$AI$500,19,FALSE)),"")</f>
        <v>60</v>
      </c>
      <c r="AD93" s="75">
        <f>IFERROR(VLOOKUP(AC93,'Criteria Table'!$A$2:$I$102,6,FALSE),"NA")</f>
        <v>10</v>
      </c>
      <c r="AE93" s="95">
        <f t="shared" si="123"/>
        <v>70</v>
      </c>
      <c r="AF93" s="92">
        <f>IFERROR(IF(VLOOKUP(A93,'SG11'!$A$3:$AI$500,20,FALSE)="","NA",VLOOKUP(A93,'SG11'!$A$3:$AI$500,20,FALSE)),"")</f>
        <v>63</v>
      </c>
      <c r="AG93" s="75">
        <f>IFERROR(VLOOKUP(AF93,'Criteria Table'!$A$2:$I$102,6,FALSE),"NA")</f>
        <v>5</v>
      </c>
      <c r="AH93" s="95">
        <f t="shared" si="124"/>
        <v>68</v>
      </c>
      <c r="AI93" s="84">
        <f>IFERROR(IF(VLOOKUP(A93,'SG11'!$A$3:$AI$500,21,FALSE)="","NA",VLOOKUP(A93,'SG11'!$A$3:$AI$500,21,FALSE)),"")</f>
        <v>63</v>
      </c>
      <c r="AJ93" s="75">
        <f>IFERROR(VLOOKUP(AI93,'Criteria Table'!$A$2:$I$102,6,FALSE),"NA")</f>
        <v>5</v>
      </c>
      <c r="AK93" s="95">
        <f t="shared" si="125"/>
        <v>68</v>
      </c>
      <c r="AL93" s="99">
        <f>IFERROR(VLOOKUP(TEXT(A93,"0000"),'W11'!$A$1:$E$500,4,FALSE)/AP93*100,"")</f>
        <v>90.909090909090907</v>
      </c>
      <c r="AM93" s="97">
        <f>IFERROR(VLOOKUP(TEXT(A93,"0000"),'W11'!$A$1:$E$500,4,FALSE),"")</f>
        <v>70</v>
      </c>
      <c r="AN93" s="99">
        <f t="shared" si="76"/>
        <v>90.909090909090907</v>
      </c>
      <c r="AO93" s="97">
        <f t="shared" si="77"/>
        <v>70</v>
      </c>
      <c r="AP93" s="99">
        <f>IFERROR(VLOOKUP(TEXT(A93,"0000"),'W11'!$A$1:$E$500,5,FALSE),"")</f>
        <v>77</v>
      </c>
      <c r="AQ93" s="97">
        <f>IFERROR(VLOOKUP(ROUND(AL93,0),'Criteria Table'!$A$2:$I$102,4,FALSE),0)</f>
        <v>0</v>
      </c>
      <c r="AR93" s="128"/>
      <c r="AS93" s="95"/>
      <c r="AT93" s="95"/>
      <c r="AU93" s="100">
        <f>IFERROR(VLOOKUP(TEXT(A93,"0000"),'Sci11'!$A$3:$N$492,4,FALSE)/VLOOKUP(TEXT(A93,"0000"),'Sci11'!$A$3:$N$492,14,FALSE)*100,"")</f>
        <v>36.95652173913043</v>
      </c>
      <c r="AV93" s="101">
        <f>SUM(VLOOKUP(TEXT(A93,"0000"),'Sci11'!$A$3:$N$492,5,FALSE),VLOOKUP(TEXT(A93,"0000"),'Sci11'!$A$3:$N$492,6,FALSE))/VLOOKUP(TEXT(A93,"0000"),'Sci11'!$A$3:$N$492,14,FALSE)*100</f>
        <v>15.217391304347828</v>
      </c>
      <c r="AW93" s="100">
        <f t="shared" si="126"/>
        <v>40.31652173913043</v>
      </c>
      <c r="AX93" s="101">
        <f>IFERROR(AW93/100*VLOOKUP(TEXT(A93,"0000"),'Sci11'!$A$3:$N$492,14,FALSE),"")</f>
        <v>37.091199999999994</v>
      </c>
      <c r="AY93" s="100">
        <f t="shared" si="127"/>
        <v>16.657391304347829</v>
      </c>
      <c r="AZ93" s="101">
        <f>IFERROR(AY93/100*VLOOKUP(TEXT(A93,"0000"),'Sci11'!$A$3:$N$492,14,FALSE),"")</f>
        <v>15.324800000000003</v>
      </c>
      <c r="BA93" s="100">
        <f t="shared" si="78"/>
        <v>52</v>
      </c>
      <c r="BB93" s="101">
        <f>IFERROR(VLOOKUP(BA93,'Criteria Table'!$A$2:$I$102,2,FALSE),"")</f>
        <v>4.8000000000000007</v>
      </c>
      <c r="BC93" s="101">
        <f t="shared" si="79"/>
        <v>56.8</v>
      </c>
      <c r="BD93" s="82">
        <f>IFERROR(VLOOKUP(A93,ATTx11!$A$2:$N$500,4,FALSE),"")</f>
        <v>96.63</v>
      </c>
      <c r="BE93" s="95">
        <f t="shared" si="80"/>
        <v>0.5</v>
      </c>
      <c r="BF93" s="96">
        <f t="shared" si="81"/>
        <v>97.13</v>
      </c>
      <c r="BG93" s="70">
        <f>IFERROR(VLOOKUP(A93,ATTx11!$A$2:$N$500,11,FALSE),"")</f>
        <v>1</v>
      </c>
      <c r="BH93" s="95">
        <f t="shared" si="82"/>
        <v>0.9</v>
      </c>
      <c r="BI93" s="70">
        <f>IFERROR(VLOOKUP(A93,ATTx11!$A$2:$N$500,12,FALSE),"")</f>
        <v>4</v>
      </c>
      <c r="BJ93" s="97">
        <f t="shared" si="83"/>
        <v>3.6</v>
      </c>
      <c r="BK93" s="84">
        <f>IFERROR(VLOOKUP(A93,ATTx11!$A$2:$N$500,7,FALSE),"")</f>
        <v>1</v>
      </c>
      <c r="BL93" s="97">
        <f t="shared" si="84"/>
        <v>0.9</v>
      </c>
      <c r="BM93" s="84">
        <f>IFERROR(VLOOKUP(A93,ATTx11!$A$2:$N$500,8,FALSE),"")</f>
        <v>3</v>
      </c>
      <c r="BN93" s="95">
        <f t="shared" si="85"/>
        <v>2.7</v>
      </c>
      <c r="BO93" s="95"/>
      <c r="BP93" s="83">
        <f>IFERROR(VLOOKUP(TEXT($A93,"0000"),'AYP11'!$B$3379:$AU$3800,17,FALSE),"")</f>
        <v>0</v>
      </c>
      <c r="BQ93" s="75">
        <f>IFERROR(VLOOKUP(BP93,'Criteria Table'!$A$2:$I$102,2,FALSE),0)</f>
        <v>10</v>
      </c>
      <c r="BR93" s="95">
        <f t="shared" si="86"/>
        <v>10</v>
      </c>
      <c r="BS93" s="83">
        <f>IFERROR(VLOOKUP(TEXT($A93,"0000"),'AYP11'!$B$847:$AU$1268,17,FALSE),"")</f>
        <v>0</v>
      </c>
      <c r="BT93" s="75">
        <f>IFERROR(VLOOKUP(BS93,'Criteria Table'!$A$2:$I$102,2,FALSE),0)</f>
        <v>10</v>
      </c>
      <c r="BU93" s="95">
        <f t="shared" si="87"/>
        <v>10</v>
      </c>
      <c r="BV93" s="83">
        <f>IFERROR(VLOOKUP(TEXT($A93,"0000"),'AYP11'!$B$2113:$AU$2534,17,FALSE),"")</f>
        <v>73</v>
      </c>
      <c r="BW93" s="75">
        <f>IFERROR(VLOOKUP(BV93,'Criteria Table'!$A$2:$I$102,2,FALSE),0)</f>
        <v>2.7</v>
      </c>
      <c r="BX93" s="95">
        <f t="shared" si="88"/>
        <v>76</v>
      </c>
      <c r="BY93" s="83">
        <f>IFERROR(VLOOKUP(TEXT($A93,"0000"),'AYP11'!$B$425:$AU$846,17,FALSE),"")</f>
        <v>0</v>
      </c>
      <c r="BZ93" s="75">
        <f>IFERROR(VLOOKUP(BY93,'Criteria Table'!$A$2:$I$102,2,FALSE),0)</f>
        <v>10</v>
      </c>
      <c r="CA93" s="95">
        <f t="shared" si="89"/>
        <v>10</v>
      </c>
      <c r="CB93" s="83">
        <f>IFERROR(VLOOKUP(TEXT($A93,"0000"),'AYP11'!$B$3:$AU$424,17,FALSE),"")</f>
        <v>0</v>
      </c>
      <c r="CC93" s="95">
        <f>IFERROR(VLOOKUP(CB93,'Criteria Table'!$A$2:$I$102,2,FALSE),0)</f>
        <v>10</v>
      </c>
      <c r="CD93" s="95">
        <f t="shared" si="90"/>
        <v>10</v>
      </c>
      <c r="CE93" s="83">
        <f>IFERROR(VLOOKUP(TEXT($A93,"0000"),'AYP11'!$B$1269:$AU$1690,17,FALSE),"")</f>
        <v>73</v>
      </c>
      <c r="CF93" s="95">
        <f>IFERROR(VLOOKUP(CE93,'Criteria Table'!$A$2:$I$102,2,FALSE),0)</f>
        <v>2.7</v>
      </c>
      <c r="CG93" s="95">
        <f t="shared" si="91"/>
        <v>76</v>
      </c>
      <c r="CH93" s="83">
        <f>IFERROR(VLOOKUP(TEXT($A93,"0000"),'AYP11'!$B$1691:$AU$2112,17,FALSE),"")</f>
        <v>69</v>
      </c>
      <c r="CI93" s="95">
        <f>IFERROR(VLOOKUP(CH93,'Criteria Table'!$A$2:$I$102,2,FALSE),0)</f>
        <v>3.1</v>
      </c>
      <c r="CJ93" s="95">
        <f t="shared" si="92"/>
        <v>72</v>
      </c>
      <c r="CK93" s="83">
        <f>IFERROR(VLOOKUP(TEXT($A93,"0000"),'AYP11'!$B$2535:$AU$2956,17,FALSE),"")</f>
        <v>0</v>
      </c>
      <c r="CL93" s="95">
        <f>IFERROR(VLOOKUP(CK93,'Criteria Table'!$A$2:$I$102,2,FALSE),0)</f>
        <v>10</v>
      </c>
      <c r="CM93" s="95">
        <f t="shared" si="93"/>
        <v>10</v>
      </c>
      <c r="CN93" s="76">
        <f>IFERROR(VLOOKUP(TEXT($A93,"0000"),'AYP11'!$B$3379:$AU$3800,23,FALSE),"")</f>
        <v>0</v>
      </c>
      <c r="CO93" s="95">
        <f>IFERROR(VLOOKUP(CN93,'Criteria Table'!$A$2:$I$102,2,FALSE),0)</f>
        <v>10</v>
      </c>
      <c r="CP93" s="95">
        <f t="shared" si="94"/>
        <v>10</v>
      </c>
      <c r="CQ93" s="76">
        <f>IFERROR(VLOOKUP(TEXT($A93,"0000"),'AYP11'!$B$847:$AU$1268,23,FALSE),"")</f>
        <v>0</v>
      </c>
      <c r="CR93" s="95">
        <f>IFERROR(VLOOKUP(CQ93,'Criteria Table'!$A$2:$I$102,2,FALSE),0)</f>
        <v>10</v>
      </c>
      <c r="CS93" s="95">
        <f t="shared" si="95"/>
        <v>10</v>
      </c>
      <c r="CT93" s="76">
        <f>IFERROR(VLOOKUP(TEXT($A93,"0000"),'AYP11'!$B$2113:$AU$2534,23,FALSE),"")</f>
        <v>74</v>
      </c>
      <c r="CU93" s="95">
        <f>IFERROR(VLOOKUP(CT93,'Criteria Table'!$A$2:$I$102,2,FALSE),0)</f>
        <v>2.6</v>
      </c>
      <c r="CV93" s="95">
        <f t="shared" si="96"/>
        <v>77</v>
      </c>
      <c r="CW93" s="76">
        <f>IFERROR(VLOOKUP(TEXT($A93,"0000"),'AYP11'!$B$425:$AU$846,23,FALSE),"")</f>
        <v>0</v>
      </c>
      <c r="CX93" s="95">
        <f>IFERROR(VLOOKUP(CW93,'Criteria Table'!$A$2:$I$102,2,FALSE),0)</f>
        <v>10</v>
      </c>
      <c r="CY93" s="95">
        <f t="shared" si="97"/>
        <v>10</v>
      </c>
      <c r="CZ93" s="76">
        <f>IFERROR(VLOOKUP(TEXT($A93,"0000"),'AYP11'!$B$3:$AU$424,23,FALSE),"")</f>
        <v>0</v>
      </c>
      <c r="DA93" s="95">
        <f>IFERROR(VLOOKUP(CZ93,'Criteria Table'!$A$2:$I$102,2,FALSE),0)</f>
        <v>10</v>
      </c>
      <c r="DB93" s="95">
        <f t="shared" si="98"/>
        <v>10</v>
      </c>
      <c r="DC93" s="76">
        <f>IFERROR(VLOOKUP(TEXT($A93,"0000"),'AYP11'!$B$1269:$AU$1690,23,FALSE),"")</f>
        <v>74</v>
      </c>
      <c r="DD93" s="95">
        <f>IFERROR(VLOOKUP(DC93,'Criteria Table'!$A$2:$I$102,2,FALSE),0)</f>
        <v>2.6</v>
      </c>
      <c r="DE93" s="95">
        <f t="shared" si="99"/>
        <v>77</v>
      </c>
      <c r="DF93" s="76">
        <f>IFERROR(VLOOKUP(TEXT($A93,"0000"),'AYP11'!$B$1691:$AU$2112,23,FALSE),"")</f>
        <v>79</v>
      </c>
      <c r="DG93" s="95">
        <f>IFERROR(VLOOKUP(DF93,'Criteria Table'!$A$2:$I$102,2,FALSE),0)</f>
        <v>2.1</v>
      </c>
      <c r="DH93" s="95">
        <f t="shared" si="100"/>
        <v>81</v>
      </c>
      <c r="DI93" s="76">
        <f>IFERROR(VLOOKUP(TEXT($A93,"0000"),'AYP11'!$B$2535:$AU$2956,23,FALSE),"")</f>
        <v>0</v>
      </c>
      <c r="DJ93" s="95">
        <f>IFERROR(VLOOKUP(DI93,'Criteria Table'!$A$2:$I$102,2,FALSE),0)</f>
        <v>10</v>
      </c>
      <c r="DK93" s="95">
        <f t="shared" si="101"/>
        <v>10</v>
      </c>
      <c r="DL93" s="91">
        <f>IFERROR(VLOOKUP(TEXT($A93,"0000"),'AYP11'!$B$3379:$AU$3800,11,FALSE),"")</f>
        <v>0</v>
      </c>
      <c r="DM93" s="95">
        <f t="shared" si="102"/>
        <v>1</v>
      </c>
      <c r="DN93" s="95" t="str">
        <f t="shared" si="103"/>
        <v/>
      </c>
      <c r="DO93" s="91">
        <f>IFERROR(VLOOKUP(TEXT($A93,"0000"),'AYP11'!$B$847:$AU$1268,11,FALSE),"")</f>
        <v>0</v>
      </c>
      <c r="DP93" s="95">
        <f t="shared" si="104"/>
        <v>1</v>
      </c>
      <c r="DQ93" s="95" t="str">
        <f t="shared" si="105"/>
        <v/>
      </c>
      <c r="DR93" s="91">
        <f>IFERROR(VLOOKUP(TEXT($A93,"0000"),'AYP11'!$B$2113:$AU$2534,11,FALSE),"")</f>
        <v>91</v>
      </c>
      <c r="DS93" s="95">
        <f t="shared" si="106"/>
        <v>0</v>
      </c>
      <c r="DT93" s="95">
        <f t="shared" si="107"/>
        <v>91</v>
      </c>
      <c r="DU93" s="91">
        <f>IFERROR(VLOOKUP(TEXT($A93,"0000"),'AYP11'!$B$425:$AU$846,11,FALSE),"")</f>
        <v>0</v>
      </c>
      <c r="DV93" s="95">
        <f t="shared" si="108"/>
        <v>1</v>
      </c>
      <c r="DW93" s="95" t="str">
        <f t="shared" si="109"/>
        <v/>
      </c>
      <c r="DX93" s="91">
        <f>IFERROR(VLOOKUP(TEXT($A93,"0000"),'AYP11'!$B$3:$AU$424,11,FALSE),"")</f>
        <v>0</v>
      </c>
      <c r="DY93" s="95">
        <f t="shared" si="110"/>
        <v>1</v>
      </c>
      <c r="DZ93" s="95" t="str">
        <f t="shared" si="111"/>
        <v/>
      </c>
      <c r="EA93" s="91">
        <f>IFERROR(VLOOKUP(TEXT($A93,"0000"),'AYP11'!$B$1269:$AU$1690,11,FALSE),"")</f>
        <v>92</v>
      </c>
      <c r="EB93" s="95">
        <f t="shared" si="112"/>
        <v>0</v>
      </c>
      <c r="EC93" s="95">
        <f t="shared" si="113"/>
        <v>92</v>
      </c>
      <c r="ED93" s="91">
        <f>IFERROR(VLOOKUP(TEXT($A93,"0000"),'AYP11'!$B$1691:$AU$2112,11,FALSE),"")</f>
        <v>87</v>
      </c>
      <c r="EE93" s="95">
        <f t="shared" si="114"/>
        <v>1</v>
      </c>
      <c r="EF93" s="95">
        <f t="shared" si="115"/>
        <v>88</v>
      </c>
      <c r="EG93" s="91">
        <f>IFERROR(VLOOKUP(TEXT($A93,"0000"),'AYP11'!$B$2535:$AU$2956,11,FALSE),"")</f>
        <v>0</v>
      </c>
      <c r="EH93" s="95">
        <f t="shared" si="116"/>
        <v>1</v>
      </c>
      <c r="EI93" s="95" t="str">
        <f t="shared" si="117"/>
        <v/>
      </c>
      <c r="EP93" s="34">
        <v>125</v>
      </c>
      <c r="EQ93" s="102" t="s">
        <v>1320</v>
      </c>
    </row>
    <row r="94" spans="1:147" x14ac:dyDescent="0.25">
      <c r="A94" s="248">
        <v>1881</v>
      </c>
      <c r="B94" s="291">
        <f t="shared" si="64"/>
        <v>36.538461538461533</v>
      </c>
      <c r="C94" s="50">
        <f>IFERROR(VLOOKUP(TEXT($A94,"0000"),'R-M11'!$A$2:$AA$500,4,FALSE),0)</f>
        <v>152</v>
      </c>
      <c r="D94" s="291">
        <f t="shared" si="65"/>
        <v>33.413461538461533</v>
      </c>
      <c r="E94" s="98">
        <f>IFERROR(SUM(VLOOKUP(TEXT($A94,"0000"),'R-M11'!$A$2:$AA$500,5,FALSE),VLOOKUP(TEXT($A94,"0000"),'R-M11'!$A$2:$AA$500,6,FALSE)),0)</f>
        <v>139</v>
      </c>
      <c r="F94" s="58">
        <f>IFERROR(VLOOKUP(TEXT($A94,"0000"),'R-M11'!$A$2:$AA$500,14,FALSE),0)</f>
        <v>416</v>
      </c>
      <c r="G94" s="230">
        <f t="shared" si="118"/>
        <v>38.638461538461534</v>
      </c>
      <c r="H94" s="97">
        <f t="shared" si="66"/>
        <v>160.73599999999999</v>
      </c>
      <c r="I94" s="230">
        <f t="shared" si="119"/>
        <v>34.313461538461532</v>
      </c>
      <c r="J94" s="97">
        <f t="shared" si="67"/>
        <v>142.74399999999997</v>
      </c>
      <c r="K94" s="230">
        <f t="shared" si="68"/>
        <v>70</v>
      </c>
      <c r="L94" s="121">
        <f>IFERROR(VLOOKUP(K94,'Criteria Table'!$A$2:$I$102,2,FALSE),"")</f>
        <v>3</v>
      </c>
      <c r="M94" s="230">
        <f t="shared" si="69"/>
        <v>72.951923076923066</v>
      </c>
      <c r="N94" s="286">
        <f t="shared" si="70"/>
        <v>31.40096618357488</v>
      </c>
      <c r="O94" s="50">
        <f>IFERROR(VLOOKUP(TEXT($A94,"0000"),'R-M11'!$A$2:$AA$500,17,FALSE),"")</f>
        <v>130</v>
      </c>
      <c r="P94" s="286">
        <f t="shared" si="71"/>
        <v>39.371980676328505</v>
      </c>
      <c r="Q94" s="98">
        <f>IFERROR(SUM(VLOOKUP(TEXT($A94,"0000"),'R-M11'!$A$2:$AA$500,18,FALSE),VLOOKUP(TEXT($A94,"0000"),'R-M11'!$A$2:$AA$500,19,FALSE)),0)</f>
        <v>163</v>
      </c>
      <c r="R94" s="69">
        <f>IFERROR(VLOOKUP(TEXT($A94,"0000"),'R-M11'!$A$2:$AA$500,27,FALSE),0)</f>
        <v>414</v>
      </c>
      <c r="S94" s="121">
        <f t="shared" si="120"/>
        <v>33.430966183574881</v>
      </c>
      <c r="T94" s="70">
        <f t="shared" si="72"/>
        <v>138.40420000000003</v>
      </c>
      <c r="U94" s="121">
        <f t="shared" si="121"/>
        <v>40.241980676328502</v>
      </c>
      <c r="V94" s="70">
        <f t="shared" si="73"/>
        <v>166.6018</v>
      </c>
      <c r="W94" s="121">
        <f t="shared" si="74"/>
        <v>71</v>
      </c>
      <c r="X94" s="124">
        <f>IFERROR(VLOOKUP(W94,'Criteria Table'!$A$2:$I$102,2,FALSE),"")</f>
        <v>2.9000000000000004</v>
      </c>
      <c r="Y94" s="121">
        <f t="shared" si="75"/>
        <v>73.672946859903391</v>
      </c>
      <c r="Z94" s="92">
        <f>IFERROR(IF(VLOOKUP(A94,'SG11'!$A$3:$AI$500,18,FALSE)="","NA",VLOOKUP(A94,'SG11'!$A$3:$AI$500,18,FALSE)),"")</f>
        <v>74</v>
      </c>
      <c r="AA94" s="75">
        <f>IFERROR(VLOOKUP(Z94,'Criteria Table'!$A$2:$I$102,6,FALSE),"NA")</f>
        <v>5</v>
      </c>
      <c r="AB94" s="95">
        <f t="shared" si="122"/>
        <v>79</v>
      </c>
      <c r="AC94" s="84">
        <f>IFERROR(IF(VLOOKUP(A94,'SG11'!$A$3:$AI$500,19,FALSE)="","NA",VLOOKUP(A94,'SG11'!$A$3:$AI$500,19,FALSE)),"")</f>
        <v>54</v>
      </c>
      <c r="AD94" s="75">
        <f>IFERROR(VLOOKUP(AC94,'Criteria Table'!$A$2:$I$102,6,FALSE),"NA")</f>
        <v>10</v>
      </c>
      <c r="AE94" s="95">
        <f t="shared" si="123"/>
        <v>64</v>
      </c>
      <c r="AF94" s="92">
        <f>IFERROR(IF(VLOOKUP(A94,'SG11'!$A$3:$AI$500,20,FALSE)="","NA",VLOOKUP(A94,'SG11'!$A$3:$AI$500,20,FALSE)),"")</f>
        <v>64</v>
      </c>
      <c r="AG94" s="75">
        <f>IFERROR(VLOOKUP(AF94,'Criteria Table'!$A$2:$I$102,6,FALSE),"NA")</f>
        <v>5</v>
      </c>
      <c r="AH94" s="95">
        <f t="shared" si="124"/>
        <v>69</v>
      </c>
      <c r="AI94" s="84">
        <f>IFERROR(IF(VLOOKUP(A94,'SG11'!$A$3:$AI$500,21,FALSE)="","NA",VLOOKUP(A94,'SG11'!$A$3:$AI$500,21,FALSE)),"")</f>
        <v>58</v>
      </c>
      <c r="AJ94" s="75">
        <f>IFERROR(VLOOKUP(AI94,'Criteria Table'!$A$2:$I$102,6,FALSE),"NA")</f>
        <v>10</v>
      </c>
      <c r="AK94" s="95">
        <f t="shared" si="125"/>
        <v>68</v>
      </c>
      <c r="AL94" s="99">
        <f>IFERROR(VLOOKUP(TEXT(A94,"0000"),'W11'!$A$1:$E$500,4,FALSE)/AP94*100,"")</f>
        <v>89.583333333333343</v>
      </c>
      <c r="AM94" s="97">
        <f>IFERROR(VLOOKUP(TEXT(A94,"0000"),'W11'!$A$1:$E$500,4,FALSE),"")</f>
        <v>129</v>
      </c>
      <c r="AN94" s="99">
        <f t="shared" si="76"/>
        <v>89.583333333333343</v>
      </c>
      <c r="AO94" s="97">
        <f t="shared" si="77"/>
        <v>129.00000000000003</v>
      </c>
      <c r="AP94" s="99">
        <f>IFERROR(VLOOKUP(TEXT(A94,"0000"),'W11'!$A$1:$E$500,5,FALSE),"")</f>
        <v>144</v>
      </c>
      <c r="AQ94" s="97">
        <f>IFERROR(VLOOKUP(ROUND(AL94,0),'Criteria Table'!$A$2:$I$102,4,FALSE),0)</f>
        <v>0</v>
      </c>
      <c r="AR94" s="128"/>
      <c r="AS94" s="95"/>
      <c r="AT94" s="95"/>
      <c r="AU94" s="100">
        <f>IFERROR(VLOOKUP(TEXT(A94,"0000"),'Sci11'!$A$3:$N$492,4,FALSE)/VLOOKUP(TEXT(A94,"0000"),'Sci11'!$A$3:$N$492,14,FALSE)*100,"")</f>
        <v>33.846153846153847</v>
      </c>
      <c r="AV94" s="101">
        <f>SUM(VLOOKUP(TEXT(A94,"0000"),'Sci11'!$A$3:$N$492,5,FALSE),VLOOKUP(TEXT(A94,"0000"),'Sci11'!$A$3:$N$492,6,FALSE))/VLOOKUP(TEXT(A94,"0000"),'Sci11'!$A$3:$N$492,14,FALSE)*100</f>
        <v>16.923076923076923</v>
      </c>
      <c r="AW94" s="100">
        <f t="shared" si="126"/>
        <v>37.276153846153846</v>
      </c>
      <c r="AX94" s="101">
        <f>IFERROR(AW94/100*VLOOKUP(TEXT(A94,"0000"),'Sci11'!$A$3:$N$492,14,FALSE),"")</f>
        <v>48.459000000000003</v>
      </c>
      <c r="AY94" s="100">
        <f t="shared" si="127"/>
        <v>18.393076923076922</v>
      </c>
      <c r="AZ94" s="101">
        <f>IFERROR(AY94/100*VLOOKUP(TEXT(A94,"0000"),'Sci11'!$A$3:$N$492,14,FALSE),"")</f>
        <v>23.911000000000001</v>
      </c>
      <c r="BA94" s="100">
        <f t="shared" si="78"/>
        <v>51</v>
      </c>
      <c r="BB94" s="101">
        <f>IFERROR(VLOOKUP(BA94,'Criteria Table'!$A$2:$I$102,2,FALSE),"")</f>
        <v>4.9000000000000004</v>
      </c>
      <c r="BC94" s="101">
        <f t="shared" si="79"/>
        <v>55.9</v>
      </c>
      <c r="BD94" s="82">
        <f>IFERROR(VLOOKUP(A94,ATTx11!$A$2:$N$500,4,FALSE),"")</f>
        <v>95.6</v>
      </c>
      <c r="BE94" s="95">
        <f t="shared" si="80"/>
        <v>0.5</v>
      </c>
      <c r="BF94" s="96">
        <f t="shared" si="81"/>
        <v>96.1</v>
      </c>
      <c r="BG94" s="70">
        <f>IFERROR(VLOOKUP(A94,ATTx11!$A$2:$N$500,11,FALSE),"")</f>
        <v>1</v>
      </c>
      <c r="BH94" s="95">
        <f t="shared" si="82"/>
        <v>0.9</v>
      </c>
      <c r="BI94" s="70">
        <f>IFERROR(VLOOKUP(A94,ATTx11!$A$2:$N$500,12,FALSE),"")</f>
        <v>9</v>
      </c>
      <c r="BJ94" s="97">
        <f t="shared" si="83"/>
        <v>8.1</v>
      </c>
      <c r="BK94" s="84">
        <f>IFERROR(VLOOKUP(A94,ATTx11!$A$2:$N$500,7,FALSE),"")</f>
        <v>1</v>
      </c>
      <c r="BL94" s="97">
        <f t="shared" si="84"/>
        <v>0.9</v>
      </c>
      <c r="BM94" s="84">
        <f>IFERROR(VLOOKUP(A94,ATTx11!$A$2:$N$500,8,FALSE),"")</f>
        <v>7</v>
      </c>
      <c r="BN94" s="95">
        <f t="shared" si="85"/>
        <v>6.3</v>
      </c>
      <c r="BO94" s="95"/>
      <c r="BP94" s="83">
        <f>IFERROR(VLOOKUP(TEXT($A94,"0000"),'AYP11'!$B$3379:$AU$3800,17,FALSE),"")</f>
        <v>0</v>
      </c>
      <c r="BQ94" s="75">
        <f>IFERROR(VLOOKUP(BP94,'Criteria Table'!$A$2:$I$102,2,FALSE),0)</f>
        <v>10</v>
      </c>
      <c r="BR94" s="95">
        <f t="shared" si="86"/>
        <v>10</v>
      </c>
      <c r="BS94" s="83">
        <f>IFERROR(VLOOKUP(TEXT($A94,"0000"),'AYP11'!$B$847:$AU$1268,17,FALSE),"")</f>
        <v>0</v>
      </c>
      <c r="BT94" s="75">
        <f>IFERROR(VLOOKUP(BS94,'Criteria Table'!$A$2:$I$102,2,FALSE),0)</f>
        <v>10</v>
      </c>
      <c r="BU94" s="95">
        <f t="shared" si="87"/>
        <v>10</v>
      </c>
      <c r="BV94" s="83">
        <f>IFERROR(VLOOKUP(TEXT($A94,"0000"),'AYP11'!$B$2113:$AU$2534,17,FALSE),"")</f>
        <v>76</v>
      </c>
      <c r="BW94" s="75">
        <f>IFERROR(VLOOKUP(BV94,'Criteria Table'!$A$2:$I$102,2,FALSE),0)</f>
        <v>2.4000000000000004</v>
      </c>
      <c r="BX94" s="95">
        <f t="shared" si="88"/>
        <v>78</v>
      </c>
      <c r="BY94" s="83">
        <f>IFERROR(VLOOKUP(TEXT($A94,"0000"),'AYP11'!$B$425:$AU$846,17,FALSE),"")</f>
        <v>0</v>
      </c>
      <c r="BZ94" s="75">
        <f>IFERROR(VLOOKUP(BY94,'Criteria Table'!$A$2:$I$102,2,FALSE),0)</f>
        <v>10</v>
      </c>
      <c r="CA94" s="95">
        <f t="shared" si="89"/>
        <v>10</v>
      </c>
      <c r="CB94" s="83">
        <f>IFERROR(VLOOKUP(TEXT($A94,"0000"),'AYP11'!$B$3:$AU$424,17,FALSE),"")</f>
        <v>0</v>
      </c>
      <c r="CC94" s="95">
        <f>IFERROR(VLOOKUP(CB94,'Criteria Table'!$A$2:$I$102,2,FALSE),0)</f>
        <v>10</v>
      </c>
      <c r="CD94" s="95">
        <f t="shared" si="90"/>
        <v>10</v>
      </c>
      <c r="CE94" s="83">
        <f>IFERROR(VLOOKUP(TEXT($A94,"0000"),'AYP11'!$B$1269:$AU$1690,17,FALSE),"")</f>
        <v>74</v>
      </c>
      <c r="CF94" s="95">
        <f>IFERROR(VLOOKUP(CE94,'Criteria Table'!$A$2:$I$102,2,FALSE),0)</f>
        <v>2.6</v>
      </c>
      <c r="CG94" s="95">
        <f t="shared" si="91"/>
        <v>77</v>
      </c>
      <c r="CH94" s="83">
        <f>IFERROR(VLOOKUP(TEXT($A94,"0000"),'AYP11'!$B$1691:$AU$2112,17,FALSE),"")</f>
        <v>66</v>
      </c>
      <c r="CI94" s="95">
        <f>IFERROR(VLOOKUP(CH94,'Criteria Table'!$A$2:$I$102,2,FALSE),0)</f>
        <v>3.4000000000000004</v>
      </c>
      <c r="CJ94" s="95">
        <f t="shared" si="92"/>
        <v>69</v>
      </c>
      <c r="CK94" s="83">
        <f>IFERROR(VLOOKUP(TEXT($A94,"0000"),'AYP11'!$B$2535:$AU$2956,17,FALSE),"")</f>
        <v>0</v>
      </c>
      <c r="CL94" s="95">
        <f>IFERROR(VLOOKUP(CK94,'Criteria Table'!$A$2:$I$102,2,FALSE),0)</f>
        <v>10</v>
      </c>
      <c r="CM94" s="95">
        <f t="shared" si="93"/>
        <v>10</v>
      </c>
      <c r="CN94" s="76">
        <f>IFERROR(VLOOKUP(TEXT($A94,"0000"),'AYP11'!$B$3379:$AU$3800,23,FALSE),"")</f>
        <v>0</v>
      </c>
      <c r="CO94" s="95">
        <f>IFERROR(VLOOKUP(CN94,'Criteria Table'!$A$2:$I$102,2,FALSE),0)</f>
        <v>10</v>
      </c>
      <c r="CP94" s="95">
        <f t="shared" si="94"/>
        <v>10</v>
      </c>
      <c r="CQ94" s="76">
        <f>IFERROR(VLOOKUP(TEXT($A94,"0000"),'AYP11'!$B$847:$AU$1268,23,FALSE),"")</f>
        <v>0</v>
      </c>
      <c r="CR94" s="95">
        <f>IFERROR(VLOOKUP(CQ94,'Criteria Table'!$A$2:$I$102,2,FALSE),0)</f>
        <v>10</v>
      </c>
      <c r="CS94" s="95">
        <f t="shared" si="95"/>
        <v>10</v>
      </c>
      <c r="CT94" s="76">
        <f>IFERROR(VLOOKUP(TEXT($A94,"0000"),'AYP11'!$B$2113:$AU$2534,23,FALSE),"")</f>
        <v>75</v>
      </c>
      <c r="CU94" s="95">
        <f>IFERROR(VLOOKUP(CT94,'Criteria Table'!$A$2:$I$102,2,FALSE),0)</f>
        <v>2.5</v>
      </c>
      <c r="CV94" s="95">
        <f t="shared" si="96"/>
        <v>78</v>
      </c>
      <c r="CW94" s="76">
        <f>IFERROR(VLOOKUP(TEXT($A94,"0000"),'AYP11'!$B$425:$AU$846,23,FALSE),"")</f>
        <v>0</v>
      </c>
      <c r="CX94" s="95">
        <f>IFERROR(VLOOKUP(CW94,'Criteria Table'!$A$2:$I$102,2,FALSE),0)</f>
        <v>10</v>
      </c>
      <c r="CY94" s="95">
        <f t="shared" si="97"/>
        <v>10</v>
      </c>
      <c r="CZ94" s="76">
        <f>IFERROR(VLOOKUP(TEXT($A94,"0000"),'AYP11'!$B$3:$AU$424,23,FALSE),"")</f>
        <v>0</v>
      </c>
      <c r="DA94" s="95">
        <f>IFERROR(VLOOKUP(CZ94,'Criteria Table'!$A$2:$I$102,2,FALSE),0)</f>
        <v>10</v>
      </c>
      <c r="DB94" s="95">
        <f t="shared" si="98"/>
        <v>10</v>
      </c>
      <c r="DC94" s="76">
        <f>IFERROR(VLOOKUP(TEXT($A94,"0000"),'AYP11'!$B$1269:$AU$1690,23,FALSE),"")</f>
        <v>73</v>
      </c>
      <c r="DD94" s="95">
        <f>IFERROR(VLOOKUP(DC94,'Criteria Table'!$A$2:$I$102,2,FALSE),0)</f>
        <v>2.7</v>
      </c>
      <c r="DE94" s="95">
        <f t="shared" si="99"/>
        <v>76</v>
      </c>
      <c r="DF94" s="76">
        <f>IFERROR(VLOOKUP(TEXT($A94,"0000"),'AYP11'!$B$1691:$AU$2112,23,FALSE),"")</f>
        <v>67</v>
      </c>
      <c r="DG94" s="95">
        <f>IFERROR(VLOOKUP(DF94,'Criteria Table'!$A$2:$I$102,2,FALSE),0)</f>
        <v>3.3000000000000003</v>
      </c>
      <c r="DH94" s="95">
        <f t="shared" si="100"/>
        <v>70</v>
      </c>
      <c r="DI94" s="76">
        <f>IFERROR(VLOOKUP(TEXT($A94,"0000"),'AYP11'!$B$2535:$AU$2956,23,FALSE),"")</f>
        <v>0</v>
      </c>
      <c r="DJ94" s="95">
        <f>IFERROR(VLOOKUP(DI94,'Criteria Table'!$A$2:$I$102,2,FALSE),0)</f>
        <v>10</v>
      </c>
      <c r="DK94" s="95">
        <f t="shared" si="101"/>
        <v>10</v>
      </c>
      <c r="DL94" s="91">
        <f>IFERROR(VLOOKUP(TEXT($A94,"0000"),'AYP11'!$B$3379:$AU$3800,11,FALSE),"")</f>
        <v>0</v>
      </c>
      <c r="DM94" s="95">
        <f t="shared" si="102"/>
        <v>1</v>
      </c>
      <c r="DN94" s="95" t="str">
        <f t="shared" si="103"/>
        <v/>
      </c>
      <c r="DO94" s="91">
        <f>IFERROR(VLOOKUP(TEXT($A94,"0000"),'AYP11'!$B$847:$AU$1268,11,FALSE),"")</f>
        <v>0</v>
      </c>
      <c r="DP94" s="95">
        <f t="shared" si="104"/>
        <v>1</v>
      </c>
      <c r="DQ94" s="95" t="str">
        <f t="shared" si="105"/>
        <v/>
      </c>
      <c r="DR94" s="91">
        <f>IFERROR(VLOOKUP(TEXT($A94,"0000"),'AYP11'!$B$2113:$AU$2534,11,FALSE),"")</f>
        <v>92</v>
      </c>
      <c r="DS94" s="95">
        <f t="shared" si="106"/>
        <v>0</v>
      </c>
      <c r="DT94" s="95">
        <f t="shared" si="107"/>
        <v>92</v>
      </c>
      <c r="DU94" s="91">
        <f>IFERROR(VLOOKUP(TEXT($A94,"0000"),'AYP11'!$B$425:$AU$846,11,FALSE),"")</f>
        <v>0</v>
      </c>
      <c r="DV94" s="95">
        <f t="shared" si="108"/>
        <v>1</v>
      </c>
      <c r="DW94" s="95" t="str">
        <f t="shared" si="109"/>
        <v/>
      </c>
      <c r="DX94" s="91">
        <f>IFERROR(VLOOKUP(TEXT($A94,"0000"),'AYP11'!$B$3:$AU$424,11,FALSE),"")</f>
        <v>0</v>
      </c>
      <c r="DY94" s="95">
        <f t="shared" si="110"/>
        <v>1</v>
      </c>
      <c r="DZ94" s="95" t="str">
        <f t="shared" si="111"/>
        <v/>
      </c>
      <c r="EA94" s="91">
        <f>IFERROR(VLOOKUP(TEXT($A94,"0000"),'AYP11'!$B$1269:$AU$1690,11,FALSE),"")</f>
        <v>92</v>
      </c>
      <c r="EB94" s="95">
        <f t="shared" si="112"/>
        <v>0</v>
      </c>
      <c r="EC94" s="95">
        <f t="shared" si="113"/>
        <v>92</v>
      </c>
      <c r="ED94" s="91">
        <f>IFERROR(VLOOKUP(TEXT($A94,"0000"),'AYP11'!$B$1691:$AU$2112,11,FALSE),"")</f>
        <v>86</v>
      </c>
      <c r="EE94" s="95">
        <f t="shared" si="114"/>
        <v>1</v>
      </c>
      <c r="EF94" s="95">
        <f t="shared" si="115"/>
        <v>87</v>
      </c>
      <c r="EG94" s="91">
        <f>IFERROR(VLOOKUP(TEXT($A94,"0000"),'AYP11'!$B$2535:$AU$2956,11,FALSE),"")</f>
        <v>0</v>
      </c>
      <c r="EH94" s="95">
        <f t="shared" si="116"/>
        <v>1</v>
      </c>
      <c r="EI94" s="95" t="str">
        <f t="shared" si="117"/>
        <v/>
      </c>
      <c r="EP94" s="34">
        <v>90</v>
      </c>
      <c r="EQ94" s="102" t="s">
        <v>1298</v>
      </c>
    </row>
    <row r="95" spans="1:147" x14ac:dyDescent="0.25">
      <c r="A95" s="248">
        <v>1921</v>
      </c>
      <c r="B95" s="291">
        <f t="shared" si="64"/>
        <v>29.820627802690581</v>
      </c>
      <c r="C95" s="50">
        <f>IFERROR(VLOOKUP(TEXT($A95,"0000"),'R-M11'!$A$2:$AA$500,4,FALSE),0)</f>
        <v>133</v>
      </c>
      <c r="D95" s="291">
        <f t="shared" si="65"/>
        <v>27.802690582959645</v>
      </c>
      <c r="E95" s="98">
        <f>IFERROR(SUM(VLOOKUP(TEXT($A95,"0000"),'R-M11'!$A$2:$AA$500,5,FALSE),VLOOKUP(TEXT($A95,"0000"),'R-M11'!$A$2:$AA$500,6,FALSE)),0)</f>
        <v>124</v>
      </c>
      <c r="F95" s="58">
        <f>IFERROR(VLOOKUP(TEXT($A95,"0000"),'R-M11'!$A$2:$AA$500,14,FALSE),0)</f>
        <v>446</v>
      </c>
      <c r="G95" s="230">
        <f t="shared" si="118"/>
        <v>32.760627802690578</v>
      </c>
      <c r="H95" s="97">
        <f t="shared" si="66"/>
        <v>146.11239999999998</v>
      </c>
      <c r="I95" s="230">
        <f t="shared" si="119"/>
        <v>29.062690582959647</v>
      </c>
      <c r="J95" s="97">
        <f t="shared" si="67"/>
        <v>129.61960000000005</v>
      </c>
      <c r="K95" s="230">
        <f t="shared" si="68"/>
        <v>58</v>
      </c>
      <c r="L95" s="121">
        <f>IFERROR(VLOOKUP(K95,'Criteria Table'!$A$2:$I$102,2,FALSE),"")</f>
        <v>4.2</v>
      </c>
      <c r="M95" s="230">
        <f t="shared" si="69"/>
        <v>61.823318385650225</v>
      </c>
      <c r="N95" s="286">
        <f t="shared" si="70"/>
        <v>28.026905829596409</v>
      </c>
      <c r="O95" s="50">
        <f>IFERROR(VLOOKUP(TEXT($A95,"0000"),'R-M11'!$A$2:$AA$500,17,FALSE),"")</f>
        <v>125</v>
      </c>
      <c r="P95" s="286">
        <f t="shared" si="71"/>
        <v>33.856502242152466</v>
      </c>
      <c r="Q95" s="98">
        <f>IFERROR(SUM(VLOOKUP(TEXT($A95,"0000"),'R-M11'!$A$2:$AA$500,18,FALSE),VLOOKUP(TEXT($A95,"0000"),'R-M11'!$A$2:$AA$500,19,FALSE)),0)</f>
        <v>151</v>
      </c>
      <c r="R95" s="69">
        <f>IFERROR(VLOOKUP(TEXT($A95,"0000"),'R-M11'!$A$2:$AA$500,27,FALSE),0)</f>
        <v>446</v>
      </c>
      <c r="S95" s="121">
        <f t="shared" si="120"/>
        <v>30.686905829596409</v>
      </c>
      <c r="T95" s="70">
        <f t="shared" si="72"/>
        <v>136.86359999999999</v>
      </c>
      <c r="U95" s="121">
        <f t="shared" si="121"/>
        <v>34.996502242152467</v>
      </c>
      <c r="V95" s="70">
        <f t="shared" si="73"/>
        <v>156.08439999999999</v>
      </c>
      <c r="W95" s="121">
        <f t="shared" si="74"/>
        <v>62</v>
      </c>
      <c r="X95" s="124">
        <f>IFERROR(VLOOKUP(W95,'Criteria Table'!$A$2:$I$102,2,FALSE),"")</f>
        <v>3.8000000000000003</v>
      </c>
      <c r="Y95" s="121">
        <f t="shared" si="75"/>
        <v>65.683408071748872</v>
      </c>
      <c r="Z95" s="92">
        <f>IFERROR(IF(VLOOKUP(A95,'SG11'!$A$3:$AI$500,18,FALSE)="","NA",VLOOKUP(A95,'SG11'!$A$3:$AI$500,18,FALSE)),"")</f>
        <v>62</v>
      </c>
      <c r="AA95" s="75">
        <f>IFERROR(VLOOKUP(Z95,'Criteria Table'!$A$2:$I$102,6,FALSE),"NA")</f>
        <v>5</v>
      </c>
      <c r="AB95" s="95">
        <f t="shared" si="122"/>
        <v>67</v>
      </c>
      <c r="AC95" s="84">
        <f>IFERROR(IF(VLOOKUP(A95,'SG11'!$A$3:$AI$500,19,FALSE)="","NA",VLOOKUP(A95,'SG11'!$A$3:$AI$500,19,FALSE)),"")</f>
        <v>63</v>
      </c>
      <c r="AD95" s="75">
        <f>IFERROR(VLOOKUP(AC95,'Criteria Table'!$A$2:$I$102,6,FALSE),"NA")</f>
        <v>5</v>
      </c>
      <c r="AE95" s="95">
        <f t="shared" si="123"/>
        <v>68</v>
      </c>
      <c r="AF95" s="92">
        <f>IFERROR(IF(VLOOKUP(A95,'SG11'!$A$3:$AI$500,20,FALSE)="","NA",VLOOKUP(A95,'SG11'!$A$3:$AI$500,20,FALSE)),"")</f>
        <v>60</v>
      </c>
      <c r="AG95" s="75">
        <f>IFERROR(VLOOKUP(AF95,'Criteria Table'!$A$2:$I$102,6,FALSE),"NA")</f>
        <v>10</v>
      </c>
      <c r="AH95" s="95">
        <f t="shared" si="124"/>
        <v>70</v>
      </c>
      <c r="AI95" s="84">
        <f>IFERROR(IF(VLOOKUP(A95,'SG11'!$A$3:$AI$500,21,FALSE)="","NA",VLOOKUP(A95,'SG11'!$A$3:$AI$500,21,FALSE)),"")</f>
        <v>69</v>
      </c>
      <c r="AJ95" s="75">
        <f>IFERROR(VLOOKUP(AI95,'Criteria Table'!$A$2:$I$102,6,FALSE),"NA")</f>
        <v>5</v>
      </c>
      <c r="AK95" s="95">
        <f t="shared" si="125"/>
        <v>74</v>
      </c>
      <c r="AL95" s="99">
        <f>IFERROR(VLOOKUP(TEXT(A95,"0000"),'W11'!$A$1:$E$500,4,FALSE)/AP95*100,"")</f>
        <v>96.09375</v>
      </c>
      <c r="AM95" s="97">
        <f>IFERROR(VLOOKUP(TEXT(A95,"0000"),'W11'!$A$1:$E$500,4,FALSE),"")</f>
        <v>123</v>
      </c>
      <c r="AN95" s="99">
        <f t="shared" si="76"/>
        <v>96.09375</v>
      </c>
      <c r="AO95" s="97">
        <f t="shared" si="77"/>
        <v>123</v>
      </c>
      <c r="AP95" s="99">
        <f>IFERROR(VLOOKUP(TEXT(A95,"0000"),'W11'!$A$1:$E$500,5,FALSE),"")</f>
        <v>128</v>
      </c>
      <c r="AQ95" s="97">
        <f>IFERROR(VLOOKUP(ROUND(AL95,0),'Criteria Table'!$A$2:$I$102,4,FALSE),0)</f>
        <v>0</v>
      </c>
      <c r="AR95" s="128"/>
      <c r="AS95" s="95"/>
      <c r="AT95" s="95"/>
      <c r="AU95" s="100">
        <f>IFERROR(VLOOKUP(TEXT(A95,"0000"),'Sci11'!$A$3:$N$492,4,FALSE)/VLOOKUP(TEXT(A95,"0000"),'Sci11'!$A$3:$N$492,14,FALSE)*100,"")</f>
        <v>34.337349397590359</v>
      </c>
      <c r="AV95" s="101">
        <f>SUM(VLOOKUP(TEXT(A95,"0000"),'Sci11'!$A$3:$N$492,5,FALSE),VLOOKUP(TEXT(A95,"0000"),'Sci11'!$A$3:$N$492,6,FALSE))/VLOOKUP(TEXT(A95,"0000"),'Sci11'!$A$3:$N$492,14,FALSE)*100</f>
        <v>14.457831325301203</v>
      </c>
      <c r="AW95" s="100">
        <f t="shared" si="126"/>
        <v>37.907349397590359</v>
      </c>
      <c r="AX95" s="101">
        <f>IFERROR(AW95/100*VLOOKUP(TEXT(A95,"0000"),'Sci11'!$A$3:$N$492,14,FALSE),"")</f>
        <v>62.926199999999994</v>
      </c>
      <c r="AY95" s="100">
        <f t="shared" si="127"/>
        <v>15.987831325301203</v>
      </c>
      <c r="AZ95" s="101">
        <f>IFERROR(AY95/100*VLOOKUP(TEXT(A95,"0000"),'Sci11'!$A$3:$N$492,14,FALSE),"")</f>
        <v>26.539799999999996</v>
      </c>
      <c r="BA95" s="100">
        <f t="shared" si="78"/>
        <v>49</v>
      </c>
      <c r="BB95" s="101">
        <f>IFERROR(VLOOKUP(BA95,'Criteria Table'!$A$2:$I$102,2,FALSE),"")</f>
        <v>5.1000000000000005</v>
      </c>
      <c r="BC95" s="101">
        <f t="shared" si="79"/>
        <v>54.1</v>
      </c>
      <c r="BD95" s="82">
        <f>IFERROR(VLOOKUP(A95,ATTx11!$A$2:$N$500,4,FALSE),"")</f>
        <v>96.62</v>
      </c>
      <c r="BE95" s="95">
        <f t="shared" si="80"/>
        <v>0.5</v>
      </c>
      <c r="BF95" s="96">
        <f t="shared" si="81"/>
        <v>97.12</v>
      </c>
      <c r="BG95" s="70">
        <f>IFERROR(VLOOKUP(A95,ATTx11!$A$2:$N$500,11,FALSE),"")</f>
        <v>4</v>
      </c>
      <c r="BH95" s="95">
        <f t="shared" si="82"/>
        <v>3.6</v>
      </c>
      <c r="BI95" s="70">
        <f>IFERROR(VLOOKUP(A95,ATTx11!$A$2:$N$500,12,FALSE),"")</f>
        <v>7</v>
      </c>
      <c r="BJ95" s="97">
        <f t="shared" si="83"/>
        <v>6.3</v>
      </c>
      <c r="BK95" s="84">
        <f>IFERROR(VLOOKUP(A95,ATTx11!$A$2:$N$500,7,FALSE),"")</f>
        <v>4</v>
      </c>
      <c r="BL95" s="97">
        <f t="shared" si="84"/>
        <v>3.6</v>
      </c>
      <c r="BM95" s="84">
        <f>IFERROR(VLOOKUP(A95,ATTx11!$A$2:$N$500,8,FALSE),"")</f>
        <v>6</v>
      </c>
      <c r="BN95" s="95">
        <f t="shared" si="85"/>
        <v>5.4</v>
      </c>
      <c r="BO95" s="95"/>
      <c r="BP95" s="83">
        <f>IFERROR(VLOOKUP(TEXT($A95,"0000"),'AYP11'!$B$3379:$AU$3800,17,FALSE),"")</f>
        <v>0</v>
      </c>
      <c r="BQ95" s="75">
        <f>IFERROR(VLOOKUP(BP95,'Criteria Table'!$A$2:$I$102,2,FALSE),0)</f>
        <v>10</v>
      </c>
      <c r="BR95" s="95">
        <f t="shared" si="86"/>
        <v>10</v>
      </c>
      <c r="BS95" s="83">
        <f>IFERROR(VLOOKUP(TEXT($A95,"0000"),'AYP11'!$B$847:$AU$1268,17,FALSE),"")</f>
        <v>0</v>
      </c>
      <c r="BT95" s="75">
        <f>IFERROR(VLOOKUP(BS95,'Criteria Table'!$A$2:$I$102,2,FALSE),0)</f>
        <v>10</v>
      </c>
      <c r="BU95" s="95">
        <f t="shared" si="87"/>
        <v>10</v>
      </c>
      <c r="BV95" s="83">
        <f>IFERROR(VLOOKUP(TEXT($A95,"0000"),'AYP11'!$B$2113:$AU$2534,17,FALSE),"")</f>
        <v>61</v>
      </c>
      <c r="BW95" s="75">
        <f>IFERROR(VLOOKUP(BV95,'Criteria Table'!$A$2:$I$102,2,FALSE),0)</f>
        <v>3.9000000000000004</v>
      </c>
      <c r="BX95" s="95">
        <f t="shared" si="88"/>
        <v>65</v>
      </c>
      <c r="BY95" s="83">
        <f>IFERROR(VLOOKUP(TEXT($A95,"0000"),'AYP11'!$B$425:$AU$846,17,FALSE),"")</f>
        <v>0</v>
      </c>
      <c r="BZ95" s="75">
        <f>IFERROR(VLOOKUP(BY95,'Criteria Table'!$A$2:$I$102,2,FALSE),0)</f>
        <v>10</v>
      </c>
      <c r="CA95" s="95">
        <f t="shared" si="89"/>
        <v>10</v>
      </c>
      <c r="CB95" s="83">
        <f>IFERROR(VLOOKUP(TEXT($A95,"0000"),'AYP11'!$B$3:$AU$424,17,FALSE),"")</f>
        <v>0</v>
      </c>
      <c r="CC95" s="95">
        <f>IFERROR(VLOOKUP(CB95,'Criteria Table'!$A$2:$I$102,2,FALSE),0)</f>
        <v>10</v>
      </c>
      <c r="CD95" s="95">
        <f t="shared" si="90"/>
        <v>10</v>
      </c>
      <c r="CE95" s="83">
        <f>IFERROR(VLOOKUP(TEXT($A95,"0000"),'AYP11'!$B$1269:$AU$1690,17,FALSE),"")</f>
        <v>59</v>
      </c>
      <c r="CF95" s="95">
        <f>IFERROR(VLOOKUP(CE95,'Criteria Table'!$A$2:$I$102,2,FALSE),0)</f>
        <v>4.1000000000000005</v>
      </c>
      <c r="CG95" s="95">
        <f t="shared" si="91"/>
        <v>63</v>
      </c>
      <c r="CH95" s="83">
        <f>IFERROR(VLOOKUP(TEXT($A95,"0000"),'AYP11'!$B$1691:$AU$2112,17,FALSE),"")</f>
        <v>48</v>
      </c>
      <c r="CI95" s="95">
        <f>IFERROR(VLOOKUP(CH95,'Criteria Table'!$A$2:$I$102,2,FALSE),0)</f>
        <v>5.2</v>
      </c>
      <c r="CJ95" s="95">
        <f t="shared" si="92"/>
        <v>53</v>
      </c>
      <c r="CK95" s="83">
        <f>IFERROR(VLOOKUP(TEXT($A95,"0000"),'AYP11'!$B$2535:$AU$2956,17,FALSE),"")</f>
        <v>0</v>
      </c>
      <c r="CL95" s="95">
        <f>IFERROR(VLOOKUP(CK95,'Criteria Table'!$A$2:$I$102,2,FALSE),0)</f>
        <v>10</v>
      </c>
      <c r="CM95" s="95">
        <f t="shared" si="93"/>
        <v>10</v>
      </c>
      <c r="CN95" s="76">
        <f>IFERROR(VLOOKUP(TEXT($A95,"0000"),'AYP11'!$B$3379:$AU$3800,23,FALSE),"")</f>
        <v>0</v>
      </c>
      <c r="CO95" s="95">
        <f>IFERROR(VLOOKUP(CN95,'Criteria Table'!$A$2:$I$102,2,FALSE),0)</f>
        <v>10</v>
      </c>
      <c r="CP95" s="95">
        <f t="shared" si="94"/>
        <v>10</v>
      </c>
      <c r="CQ95" s="76">
        <f>IFERROR(VLOOKUP(TEXT($A95,"0000"),'AYP11'!$B$847:$AU$1268,23,FALSE),"")</f>
        <v>0</v>
      </c>
      <c r="CR95" s="95">
        <f>IFERROR(VLOOKUP(CQ95,'Criteria Table'!$A$2:$I$102,2,FALSE),0)</f>
        <v>10</v>
      </c>
      <c r="CS95" s="95">
        <f t="shared" si="95"/>
        <v>10</v>
      </c>
      <c r="CT95" s="76">
        <f>IFERROR(VLOOKUP(TEXT($A95,"0000"),'AYP11'!$B$2113:$AU$2534,23,FALSE),"")</f>
        <v>65</v>
      </c>
      <c r="CU95" s="95">
        <f>IFERROR(VLOOKUP(CT95,'Criteria Table'!$A$2:$I$102,2,FALSE),0)</f>
        <v>3.5</v>
      </c>
      <c r="CV95" s="95">
        <f t="shared" si="96"/>
        <v>69</v>
      </c>
      <c r="CW95" s="76">
        <f>IFERROR(VLOOKUP(TEXT($A95,"0000"),'AYP11'!$B$425:$AU$846,23,FALSE),"")</f>
        <v>0</v>
      </c>
      <c r="CX95" s="95">
        <f>IFERROR(VLOOKUP(CW95,'Criteria Table'!$A$2:$I$102,2,FALSE),0)</f>
        <v>10</v>
      </c>
      <c r="CY95" s="95">
        <f t="shared" si="97"/>
        <v>10</v>
      </c>
      <c r="CZ95" s="76">
        <f>IFERROR(VLOOKUP(TEXT($A95,"0000"),'AYP11'!$B$3:$AU$424,23,FALSE),"")</f>
        <v>0</v>
      </c>
      <c r="DA95" s="95">
        <f>IFERROR(VLOOKUP(CZ95,'Criteria Table'!$A$2:$I$102,2,FALSE),0)</f>
        <v>10</v>
      </c>
      <c r="DB95" s="95">
        <f t="shared" si="98"/>
        <v>10</v>
      </c>
      <c r="DC95" s="76">
        <f>IFERROR(VLOOKUP(TEXT($A95,"0000"),'AYP11'!$B$1269:$AU$1690,23,FALSE),"")</f>
        <v>63</v>
      </c>
      <c r="DD95" s="95">
        <f>IFERROR(VLOOKUP(DC95,'Criteria Table'!$A$2:$I$102,2,FALSE),0)</f>
        <v>3.7</v>
      </c>
      <c r="DE95" s="95">
        <f t="shared" si="99"/>
        <v>67</v>
      </c>
      <c r="DF95" s="76">
        <f>IFERROR(VLOOKUP(TEXT($A95,"0000"),'AYP11'!$B$1691:$AU$2112,23,FALSE),"")</f>
        <v>56</v>
      </c>
      <c r="DG95" s="95">
        <f>IFERROR(VLOOKUP(DF95,'Criteria Table'!$A$2:$I$102,2,FALSE),0)</f>
        <v>4.4000000000000004</v>
      </c>
      <c r="DH95" s="95">
        <f t="shared" si="100"/>
        <v>60</v>
      </c>
      <c r="DI95" s="76">
        <f>IFERROR(VLOOKUP(TEXT($A95,"0000"),'AYP11'!$B$2535:$AU$2956,23,FALSE),"")</f>
        <v>0</v>
      </c>
      <c r="DJ95" s="95">
        <f>IFERROR(VLOOKUP(DI95,'Criteria Table'!$A$2:$I$102,2,FALSE),0)</f>
        <v>10</v>
      </c>
      <c r="DK95" s="95">
        <f t="shared" si="101"/>
        <v>10</v>
      </c>
      <c r="DL95" s="91">
        <f>IFERROR(VLOOKUP(TEXT($A95,"0000"),'AYP11'!$B$3379:$AU$3800,11,FALSE),"")</f>
        <v>0</v>
      </c>
      <c r="DM95" s="95">
        <f t="shared" si="102"/>
        <v>1</v>
      </c>
      <c r="DN95" s="95" t="str">
        <f t="shared" si="103"/>
        <v/>
      </c>
      <c r="DO95" s="91">
        <f>IFERROR(VLOOKUP(TEXT($A95,"0000"),'AYP11'!$B$847:$AU$1268,11,FALSE),"")</f>
        <v>0</v>
      </c>
      <c r="DP95" s="95">
        <f t="shared" si="104"/>
        <v>1</v>
      </c>
      <c r="DQ95" s="95" t="str">
        <f t="shared" si="105"/>
        <v/>
      </c>
      <c r="DR95" s="91">
        <f>IFERROR(VLOOKUP(TEXT($A95,"0000"),'AYP11'!$B$2113:$AU$2534,11,FALSE),"")</f>
        <v>0</v>
      </c>
      <c r="DS95" s="95">
        <f t="shared" si="106"/>
        <v>1</v>
      </c>
      <c r="DT95" s="95" t="str">
        <f t="shared" si="107"/>
        <v/>
      </c>
      <c r="DU95" s="91">
        <f>IFERROR(VLOOKUP(TEXT($A95,"0000"),'AYP11'!$B$425:$AU$846,11,FALSE),"")</f>
        <v>0</v>
      </c>
      <c r="DV95" s="95">
        <f t="shared" si="108"/>
        <v>1</v>
      </c>
      <c r="DW95" s="95" t="str">
        <f t="shared" si="109"/>
        <v/>
      </c>
      <c r="DX95" s="91">
        <f>IFERROR(VLOOKUP(TEXT($A95,"0000"),'AYP11'!$B$3:$AU$424,11,FALSE),"")</f>
        <v>0</v>
      </c>
      <c r="DY95" s="95">
        <f t="shared" si="110"/>
        <v>1</v>
      </c>
      <c r="DZ95" s="95" t="str">
        <f t="shared" si="111"/>
        <v/>
      </c>
      <c r="EA95" s="91">
        <f>IFERROR(VLOOKUP(TEXT($A95,"0000"),'AYP11'!$B$1269:$AU$1690,11,FALSE),"")</f>
        <v>0</v>
      </c>
      <c r="EB95" s="95">
        <f t="shared" si="112"/>
        <v>1</v>
      </c>
      <c r="EC95" s="95" t="str">
        <f t="shared" si="113"/>
        <v/>
      </c>
      <c r="ED95" s="91">
        <f>IFERROR(VLOOKUP(TEXT($A95,"0000"),'AYP11'!$B$1691:$AU$2112,11,FALSE),"")</f>
        <v>88</v>
      </c>
      <c r="EE95" s="95">
        <f t="shared" si="114"/>
        <v>1</v>
      </c>
      <c r="EF95" s="95">
        <f t="shared" si="115"/>
        <v>89</v>
      </c>
      <c r="EG95" s="91">
        <f>IFERROR(VLOOKUP(TEXT($A95,"0000"),'AYP11'!$B$2535:$AU$2956,11,FALSE),"")</f>
        <v>0</v>
      </c>
      <c r="EH95" s="95">
        <f t="shared" si="116"/>
        <v>1</v>
      </c>
      <c r="EI95" s="95" t="str">
        <f t="shared" si="117"/>
        <v/>
      </c>
      <c r="EP95" s="34">
        <v>131</v>
      </c>
      <c r="EQ95" s="102" t="s">
        <v>1322</v>
      </c>
    </row>
    <row r="96" spans="1:147" x14ac:dyDescent="0.25">
      <c r="A96" s="248">
        <v>2001</v>
      </c>
      <c r="B96" s="291">
        <f t="shared" si="64"/>
        <v>34.491315136476423</v>
      </c>
      <c r="C96" s="50">
        <f>IFERROR(VLOOKUP(TEXT($A96,"0000"),'R-M11'!$A$2:$AA$500,4,FALSE),0)</f>
        <v>139</v>
      </c>
      <c r="D96" s="291">
        <f t="shared" si="65"/>
        <v>15.136476426799009</v>
      </c>
      <c r="E96" s="98">
        <f>IFERROR(SUM(VLOOKUP(TEXT($A96,"0000"),'R-M11'!$A$2:$AA$500,5,FALSE),VLOOKUP(TEXT($A96,"0000"),'R-M11'!$A$2:$AA$500,6,FALSE)),0)</f>
        <v>61</v>
      </c>
      <c r="F96" s="58">
        <f>IFERROR(VLOOKUP(TEXT($A96,"0000"),'R-M11'!$A$2:$AA$500,14,FALSE),0)</f>
        <v>403</v>
      </c>
      <c r="G96" s="230">
        <f t="shared" si="118"/>
        <v>37.991315136476423</v>
      </c>
      <c r="H96" s="97">
        <f t="shared" si="66"/>
        <v>153.10499999999999</v>
      </c>
      <c r="I96" s="230">
        <f t="shared" si="119"/>
        <v>16.636476426799007</v>
      </c>
      <c r="J96" s="97">
        <f t="shared" si="67"/>
        <v>67.045000000000002</v>
      </c>
      <c r="K96" s="230">
        <f t="shared" si="68"/>
        <v>50</v>
      </c>
      <c r="L96" s="121">
        <f>IFERROR(VLOOKUP(K96,'Criteria Table'!$A$2:$I$102,2,FALSE),"")</f>
        <v>5</v>
      </c>
      <c r="M96" s="230">
        <f t="shared" si="69"/>
        <v>54.62779156327543</v>
      </c>
      <c r="N96" s="286">
        <f t="shared" si="70"/>
        <v>31.989924433249371</v>
      </c>
      <c r="O96" s="50">
        <f>IFERROR(VLOOKUP(TEXT($A96,"0000"),'R-M11'!$A$2:$AA$500,17,FALSE),"")</f>
        <v>127</v>
      </c>
      <c r="P96" s="286">
        <f t="shared" si="71"/>
        <v>26.448362720403022</v>
      </c>
      <c r="Q96" s="98">
        <f>IFERROR(SUM(VLOOKUP(TEXT($A96,"0000"),'R-M11'!$A$2:$AA$500,18,FALSE),VLOOKUP(TEXT($A96,"0000"),'R-M11'!$A$2:$AA$500,19,FALSE)),0)</f>
        <v>105</v>
      </c>
      <c r="R96" s="69">
        <f>IFERROR(VLOOKUP(TEXT($A96,"0000"),'R-M11'!$A$2:$AA$500,27,FALSE),0)</f>
        <v>397</v>
      </c>
      <c r="S96" s="121">
        <f t="shared" si="120"/>
        <v>34.929924433249369</v>
      </c>
      <c r="T96" s="70">
        <f t="shared" si="72"/>
        <v>138.67179999999999</v>
      </c>
      <c r="U96" s="121">
        <f t="shared" si="121"/>
        <v>27.708362720403024</v>
      </c>
      <c r="V96" s="70">
        <f t="shared" si="73"/>
        <v>110.0022</v>
      </c>
      <c r="W96" s="121">
        <f t="shared" si="74"/>
        <v>58</v>
      </c>
      <c r="X96" s="124">
        <f>IFERROR(VLOOKUP(W96,'Criteria Table'!$A$2:$I$102,2,FALSE),"")</f>
        <v>4.2</v>
      </c>
      <c r="Y96" s="121">
        <f t="shared" si="75"/>
        <v>62.638287153652392</v>
      </c>
      <c r="Z96" s="92">
        <f>IFERROR(IF(VLOOKUP(A96,'SG11'!$A$3:$AI$500,18,FALSE)="","NA",VLOOKUP(A96,'SG11'!$A$3:$AI$500,18,FALSE)),"")</f>
        <v>56</v>
      </c>
      <c r="AA96" s="75">
        <f>IFERROR(VLOOKUP(Z96,'Criteria Table'!$A$2:$I$102,6,FALSE),"NA")</f>
        <v>10</v>
      </c>
      <c r="AB96" s="95">
        <f t="shared" si="122"/>
        <v>66</v>
      </c>
      <c r="AC96" s="84">
        <f>IFERROR(IF(VLOOKUP(A96,'SG11'!$A$3:$AI$500,19,FALSE)="","NA",VLOOKUP(A96,'SG11'!$A$3:$AI$500,19,FALSE)),"")</f>
        <v>64</v>
      </c>
      <c r="AD96" s="75">
        <f>IFERROR(VLOOKUP(AC96,'Criteria Table'!$A$2:$I$102,6,FALSE),"NA")</f>
        <v>5</v>
      </c>
      <c r="AE96" s="95">
        <f t="shared" si="123"/>
        <v>69</v>
      </c>
      <c r="AF96" s="92">
        <f>IFERROR(IF(VLOOKUP(A96,'SG11'!$A$3:$AI$500,20,FALSE)="","NA",VLOOKUP(A96,'SG11'!$A$3:$AI$500,20,FALSE)),"")</f>
        <v>46</v>
      </c>
      <c r="AG96" s="75">
        <f>IFERROR(VLOOKUP(AF96,'Criteria Table'!$A$2:$I$102,6,FALSE),"NA")</f>
        <v>10</v>
      </c>
      <c r="AH96" s="95">
        <f t="shared" si="124"/>
        <v>56</v>
      </c>
      <c r="AI96" s="84">
        <f>IFERROR(IF(VLOOKUP(A96,'SG11'!$A$3:$AI$500,21,FALSE)="","NA",VLOOKUP(A96,'SG11'!$A$3:$AI$500,21,FALSE)),"")</f>
        <v>64</v>
      </c>
      <c r="AJ96" s="75">
        <f>IFERROR(VLOOKUP(AI96,'Criteria Table'!$A$2:$I$102,6,FALSE),"NA")</f>
        <v>5</v>
      </c>
      <c r="AK96" s="95">
        <f t="shared" si="125"/>
        <v>69</v>
      </c>
      <c r="AL96" s="99">
        <f>IFERROR(VLOOKUP(TEXT(A96,"0000"),'W11'!$A$1:$E$500,4,FALSE)/AP96*100,"")</f>
        <v>90.780141843971634</v>
      </c>
      <c r="AM96" s="97">
        <f>IFERROR(VLOOKUP(TEXT(A96,"0000"),'W11'!$A$1:$E$500,4,FALSE),"")</f>
        <v>128</v>
      </c>
      <c r="AN96" s="99">
        <f t="shared" si="76"/>
        <v>90.780141843971634</v>
      </c>
      <c r="AO96" s="97">
        <f t="shared" si="77"/>
        <v>128</v>
      </c>
      <c r="AP96" s="99">
        <f>IFERROR(VLOOKUP(TEXT(A96,"0000"),'W11'!$A$1:$E$500,5,FALSE),"")</f>
        <v>141</v>
      </c>
      <c r="AQ96" s="97">
        <f>IFERROR(VLOOKUP(ROUND(AL96,0),'Criteria Table'!$A$2:$I$102,4,FALSE),0)</f>
        <v>0</v>
      </c>
      <c r="AR96" s="128"/>
      <c r="AS96" s="95"/>
      <c r="AT96" s="95"/>
      <c r="AU96" s="100">
        <f>IFERROR(VLOOKUP(TEXT(A96,"0000"),'Sci11'!$A$3:$N$492,4,FALSE)/VLOOKUP(TEXT(A96,"0000"),'Sci11'!$A$3:$N$492,14,FALSE)*100,"")</f>
        <v>25.954198473282442</v>
      </c>
      <c r="AV96" s="101">
        <f>SUM(VLOOKUP(TEXT(A96,"0000"),'Sci11'!$A$3:$N$492,5,FALSE),VLOOKUP(TEXT(A96,"0000"),'Sci11'!$A$3:$N$492,6,FALSE))/VLOOKUP(TEXT(A96,"0000"),'Sci11'!$A$3:$N$492,14,FALSE)*100</f>
        <v>2.2900763358778624</v>
      </c>
      <c r="AW96" s="100">
        <f t="shared" si="126"/>
        <v>30.994198473282442</v>
      </c>
      <c r="AX96" s="101">
        <f>IFERROR(AW96/100*VLOOKUP(TEXT(A96,"0000"),'Sci11'!$A$3:$N$492,14,FALSE),"")</f>
        <v>40.602399999999996</v>
      </c>
      <c r="AY96" s="100">
        <f t="shared" si="127"/>
        <v>4.4500763358778626</v>
      </c>
      <c r="AZ96" s="101">
        <f>IFERROR(AY96/100*VLOOKUP(TEXT(A96,"0000"),'Sci11'!$A$3:$N$492,14,FALSE),"")</f>
        <v>5.8296000000000001</v>
      </c>
      <c r="BA96" s="100">
        <f t="shared" si="78"/>
        <v>28</v>
      </c>
      <c r="BB96" s="101">
        <f>IFERROR(VLOOKUP(BA96,'Criteria Table'!$A$2:$I$102,2,FALSE),"")</f>
        <v>7.2</v>
      </c>
      <c r="BC96" s="101">
        <f t="shared" si="79"/>
        <v>35.200000000000003</v>
      </c>
      <c r="BD96" s="82">
        <f>IFERROR(VLOOKUP(A96,ATTx11!$A$2:$N$500,4,FALSE),"")</f>
        <v>94.76</v>
      </c>
      <c r="BE96" s="95">
        <f t="shared" si="80"/>
        <v>0.5</v>
      </c>
      <c r="BF96" s="96">
        <f t="shared" si="81"/>
        <v>95.26</v>
      </c>
      <c r="BG96" s="70">
        <f>IFERROR(VLOOKUP(A96,ATTx11!$A$2:$N$500,11,FALSE),"")</f>
        <v>6</v>
      </c>
      <c r="BH96" s="95">
        <f t="shared" si="82"/>
        <v>5.4</v>
      </c>
      <c r="BI96" s="70">
        <f>IFERROR(VLOOKUP(A96,ATTx11!$A$2:$N$500,12,FALSE),"")</f>
        <v>44</v>
      </c>
      <c r="BJ96" s="97">
        <f t="shared" si="83"/>
        <v>39.6</v>
      </c>
      <c r="BK96" s="84">
        <f>IFERROR(VLOOKUP(A96,ATTx11!$A$2:$N$500,7,FALSE),"")</f>
        <v>3</v>
      </c>
      <c r="BL96" s="97">
        <f t="shared" si="84"/>
        <v>2.7</v>
      </c>
      <c r="BM96" s="84">
        <f>IFERROR(VLOOKUP(A96,ATTx11!$A$2:$N$500,8,FALSE),"")</f>
        <v>33</v>
      </c>
      <c r="BN96" s="95">
        <f t="shared" si="85"/>
        <v>29.7</v>
      </c>
      <c r="BO96" s="95"/>
      <c r="BP96" s="83">
        <f>IFERROR(VLOOKUP(TEXT($A96,"0000"),'AYP11'!$B$3379:$AU$3800,17,FALSE),"")</f>
        <v>0</v>
      </c>
      <c r="BQ96" s="75">
        <f>IFERROR(VLOOKUP(BP96,'Criteria Table'!$A$2:$I$102,2,FALSE),0)</f>
        <v>10</v>
      </c>
      <c r="BR96" s="95">
        <f t="shared" si="86"/>
        <v>10</v>
      </c>
      <c r="BS96" s="83">
        <f>IFERROR(VLOOKUP(TEXT($A96,"0000"),'AYP11'!$B$847:$AU$1268,17,FALSE),"")</f>
        <v>41</v>
      </c>
      <c r="BT96" s="75">
        <f>IFERROR(VLOOKUP(BS96,'Criteria Table'!$A$2:$I$102,2,FALSE),0)</f>
        <v>5.9</v>
      </c>
      <c r="BU96" s="95">
        <f t="shared" si="87"/>
        <v>47</v>
      </c>
      <c r="BV96" s="83">
        <f>IFERROR(VLOOKUP(TEXT($A96,"0000"),'AYP11'!$B$2113:$AU$2534,17,FALSE),"")</f>
        <v>62</v>
      </c>
      <c r="BW96" s="75">
        <f>IFERROR(VLOOKUP(BV96,'Criteria Table'!$A$2:$I$102,2,FALSE),0)</f>
        <v>3.8000000000000003</v>
      </c>
      <c r="BX96" s="95">
        <f t="shared" si="88"/>
        <v>66</v>
      </c>
      <c r="BY96" s="83">
        <f>IFERROR(VLOOKUP(TEXT($A96,"0000"),'AYP11'!$B$425:$AU$846,17,FALSE),"")</f>
        <v>0</v>
      </c>
      <c r="BZ96" s="75">
        <f>IFERROR(VLOOKUP(BY96,'Criteria Table'!$A$2:$I$102,2,FALSE),0)</f>
        <v>10</v>
      </c>
      <c r="CA96" s="95">
        <f t="shared" si="89"/>
        <v>10</v>
      </c>
      <c r="CB96" s="83">
        <f>IFERROR(VLOOKUP(TEXT($A96,"0000"),'AYP11'!$B$3:$AU$424,17,FALSE),"")</f>
        <v>0</v>
      </c>
      <c r="CC96" s="95">
        <f>IFERROR(VLOOKUP(CB96,'Criteria Table'!$A$2:$I$102,2,FALSE),0)</f>
        <v>10</v>
      </c>
      <c r="CD96" s="95">
        <f t="shared" si="90"/>
        <v>10</v>
      </c>
      <c r="CE96" s="83">
        <f>IFERROR(VLOOKUP(TEXT($A96,"0000"),'AYP11'!$B$1269:$AU$1690,17,FALSE),"")</f>
        <v>51</v>
      </c>
      <c r="CF96" s="95">
        <f>IFERROR(VLOOKUP(CE96,'Criteria Table'!$A$2:$I$102,2,FALSE),0)</f>
        <v>4.9000000000000004</v>
      </c>
      <c r="CG96" s="95">
        <f t="shared" si="91"/>
        <v>56</v>
      </c>
      <c r="CH96" s="83">
        <f>IFERROR(VLOOKUP(TEXT($A96,"0000"),'AYP11'!$B$1691:$AU$2112,17,FALSE),"")</f>
        <v>0</v>
      </c>
      <c r="CI96" s="95">
        <f>IFERROR(VLOOKUP(CH96,'Criteria Table'!$A$2:$I$102,2,FALSE),0)</f>
        <v>10</v>
      </c>
      <c r="CJ96" s="95">
        <f t="shared" si="92"/>
        <v>10</v>
      </c>
      <c r="CK96" s="83">
        <f>IFERROR(VLOOKUP(TEXT($A96,"0000"),'AYP11'!$B$2535:$AU$2956,17,FALSE),"")</f>
        <v>22</v>
      </c>
      <c r="CL96" s="95">
        <f>IFERROR(VLOOKUP(CK96,'Criteria Table'!$A$2:$I$102,2,FALSE),0)</f>
        <v>7.8000000000000007</v>
      </c>
      <c r="CM96" s="95">
        <f t="shared" si="93"/>
        <v>30</v>
      </c>
      <c r="CN96" s="76">
        <f>IFERROR(VLOOKUP(TEXT($A96,"0000"),'AYP11'!$B$3379:$AU$3800,23,FALSE),"")</f>
        <v>0</v>
      </c>
      <c r="CO96" s="95">
        <f>IFERROR(VLOOKUP(CN96,'Criteria Table'!$A$2:$I$102,2,FALSE),0)</f>
        <v>10</v>
      </c>
      <c r="CP96" s="95">
        <f t="shared" si="94"/>
        <v>10</v>
      </c>
      <c r="CQ96" s="76">
        <f>IFERROR(VLOOKUP(TEXT($A96,"0000"),'AYP11'!$B$847:$AU$1268,23,FALSE),"")</f>
        <v>50</v>
      </c>
      <c r="CR96" s="95">
        <f>IFERROR(VLOOKUP(CQ96,'Criteria Table'!$A$2:$I$102,2,FALSE),0)</f>
        <v>5</v>
      </c>
      <c r="CS96" s="95">
        <f t="shared" si="95"/>
        <v>55</v>
      </c>
      <c r="CT96" s="76">
        <f>IFERROR(VLOOKUP(TEXT($A96,"0000"),'AYP11'!$B$2113:$AU$2534,23,FALSE),"")</f>
        <v>71</v>
      </c>
      <c r="CU96" s="95">
        <f>IFERROR(VLOOKUP(CT96,'Criteria Table'!$A$2:$I$102,2,FALSE),0)</f>
        <v>2.9000000000000004</v>
      </c>
      <c r="CV96" s="95">
        <f t="shared" si="96"/>
        <v>74</v>
      </c>
      <c r="CW96" s="76">
        <f>IFERROR(VLOOKUP(TEXT($A96,"0000"),'AYP11'!$B$425:$AU$846,23,FALSE),"")</f>
        <v>0</v>
      </c>
      <c r="CX96" s="95">
        <f>IFERROR(VLOOKUP(CW96,'Criteria Table'!$A$2:$I$102,2,FALSE),0)</f>
        <v>10</v>
      </c>
      <c r="CY96" s="95">
        <f t="shared" si="97"/>
        <v>10</v>
      </c>
      <c r="CZ96" s="76">
        <f>IFERROR(VLOOKUP(TEXT($A96,"0000"),'AYP11'!$B$3:$AU$424,23,FALSE),"")</f>
        <v>0</v>
      </c>
      <c r="DA96" s="95">
        <f>IFERROR(VLOOKUP(CZ96,'Criteria Table'!$A$2:$I$102,2,FALSE),0)</f>
        <v>10</v>
      </c>
      <c r="DB96" s="95">
        <f t="shared" si="98"/>
        <v>10</v>
      </c>
      <c r="DC96" s="76">
        <f>IFERROR(VLOOKUP(TEXT($A96,"0000"),'AYP11'!$B$1269:$AU$1690,23,FALSE),"")</f>
        <v>60</v>
      </c>
      <c r="DD96" s="95">
        <f>IFERROR(VLOOKUP(DC96,'Criteria Table'!$A$2:$I$102,2,FALSE),0)</f>
        <v>4</v>
      </c>
      <c r="DE96" s="95">
        <f t="shared" si="99"/>
        <v>64</v>
      </c>
      <c r="DF96" s="76">
        <f>IFERROR(VLOOKUP(TEXT($A96,"0000"),'AYP11'!$B$1691:$AU$2112,23,FALSE),"")</f>
        <v>0</v>
      </c>
      <c r="DG96" s="95">
        <f>IFERROR(VLOOKUP(DF96,'Criteria Table'!$A$2:$I$102,2,FALSE),0)</f>
        <v>10</v>
      </c>
      <c r="DH96" s="95">
        <f t="shared" si="100"/>
        <v>10</v>
      </c>
      <c r="DI96" s="76">
        <f>IFERROR(VLOOKUP(TEXT($A96,"0000"),'AYP11'!$B$2535:$AU$2956,23,FALSE),"")</f>
        <v>28</v>
      </c>
      <c r="DJ96" s="95">
        <f>IFERROR(VLOOKUP(DI96,'Criteria Table'!$A$2:$I$102,2,FALSE),0)</f>
        <v>7.2</v>
      </c>
      <c r="DK96" s="95">
        <f t="shared" si="101"/>
        <v>35</v>
      </c>
      <c r="DL96" s="91">
        <f>IFERROR(VLOOKUP(TEXT($A96,"0000"),'AYP11'!$B$3379:$AU$3800,11,FALSE),"")</f>
        <v>0</v>
      </c>
      <c r="DM96" s="95">
        <f t="shared" si="102"/>
        <v>1</v>
      </c>
      <c r="DN96" s="95" t="str">
        <f t="shared" si="103"/>
        <v/>
      </c>
      <c r="DO96" s="91">
        <f>IFERROR(VLOOKUP(TEXT($A96,"0000"),'AYP11'!$B$847:$AU$1268,11,FALSE),"")</f>
        <v>94</v>
      </c>
      <c r="DP96" s="95">
        <f t="shared" si="104"/>
        <v>0</v>
      </c>
      <c r="DQ96" s="95">
        <f t="shared" si="105"/>
        <v>94</v>
      </c>
      <c r="DR96" s="91">
        <f>IFERROR(VLOOKUP(TEXT($A96,"0000"),'AYP11'!$B$2113:$AU$2534,11,FALSE),"")</f>
        <v>88</v>
      </c>
      <c r="DS96" s="95">
        <f t="shared" si="106"/>
        <v>1</v>
      </c>
      <c r="DT96" s="95">
        <f t="shared" si="107"/>
        <v>89</v>
      </c>
      <c r="DU96" s="91">
        <f>IFERROR(VLOOKUP(TEXT($A96,"0000"),'AYP11'!$B$425:$AU$846,11,FALSE),"")</f>
        <v>0</v>
      </c>
      <c r="DV96" s="95">
        <f t="shared" si="108"/>
        <v>1</v>
      </c>
      <c r="DW96" s="95" t="str">
        <f t="shared" si="109"/>
        <v/>
      </c>
      <c r="DX96" s="91">
        <f>IFERROR(VLOOKUP(TEXT($A96,"0000"),'AYP11'!$B$3:$AU$424,11,FALSE),"")</f>
        <v>0</v>
      </c>
      <c r="DY96" s="95">
        <f t="shared" si="110"/>
        <v>1</v>
      </c>
      <c r="DZ96" s="95" t="str">
        <f t="shared" si="111"/>
        <v/>
      </c>
      <c r="EA96" s="91">
        <f>IFERROR(VLOOKUP(TEXT($A96,"0000"),'AYP11'!$B$1269:$AU$1690,11,FALSE),"")</f>
        <v>92</v>
      </c>
      <c r="EB96" s="95">
        <f t="shared" si="112"/>
        <v>0</v>
      </c>
      <c r="EC96" s="95">
        <f t="shared" si="113"/>
        <v>92</v>
      </c>
      <c r="ED96" s="91">
        <f>IFERROR(VLOOKUP(TEXT($A96,"0000"),'AYP11'!$B$1691:$AU$2112,11,FALSE),"")</f>
        <v>0</v>
      </c>
      <c r="EE96" s="95">
        <f t="shared" si="114"/>
        <v>1</v>
      </c>
      <c r="EF96" s="95" t="str">
        <f t="shared" si="115"/>
        <v/>
      </c>
      <c r="EG96" s="91">
        <f>IFERROR(VLOOKUP(TEXT($A96,"0000"),'AYP11'!$B$2535:$AU$2956,11,FALSE),"")</f>
        <v>0</v>
      </c>
      <c r="EH96" s="95">
        <f t="shared" si="116"/>
        <v>1</v>
      </c>
      <c r="EI96" s="95" t="str">
        <f t="shared" si="117"/>
        <v/>
      </c>
      <c r="EP96" s="34">
        <v>89</v>
      </c>
      <c r="EQ96" s="102" t="s">
        <v>1342</v>
      </c>
    </row>
    <row r="97" spans="1:147" x14ac:dyDescent="0.25">
      <c r="A97" s="248">
        <v>2003</v>
      </c>
      <c r="B97" s="291">
        <f t="shared" si="64"/>
        <v>33.333333333333329</v>
      </c>
      <c r="C97" s="50">
        <f>IFERROR(VLOOKUP(TEXT($A97,"0000"),'R-M11'!$A$2:$AA$500,4,FALSE),0)</f>
        <v>31</v>
      </c>
      <c r="D97" s="291">
        <f t="shared" si="65"/>
        <v>49.462365591397848</v>
      </c>
      <c r="E97" s="98">
        <f>IFERROR(SUM(VLOOKUP(TEXT($A97,"0000"),'R-M11'!$A$2:$AA$500,5,FALSE),VLOOKUP(TEXT($A97,"0000"),'R-M11'!$A$2:$AA$500,6,FALSE)),0)</f>
        <v>46</v>
      </c>
      <c r="F97" s="58">
        <f>IFERROR(VLOOKUP(TEXT($A97,"0000"),'R-M11'!$A$2:$AA$500,14,FALSE),0)</f>
        <v>93</v>
      </c>
      <c r="G97" s="230">
        <f t="shared" si="118"/>
        <v>34.523333333333326</v>
      </c>
      <c r="H97" s="97">
        <f t="shared" si="66"/>
        <v>32.106699999999996</v>
      </c>
      <c r="I97" s="230">
        <f t="shared" si="119"/>
        <v>49.972365591397846</v>
      </c>
      <c r="J97" s="97">
        <f t="shared" si="67"/>
        <v>46.474299999999992</v>
      </c>
      <c r="K97" s="230">
        <f t="shared" si="68"/>
        <v>83</v>
      </c>
      <c r="L97" s="121">
        <f>IFERROR(VLOOKUP(K97,'Criteria Table'!$A$2:$I$102,2,FALSE),"")</f>
        <v>1.7000000000000002</v>
      </c>
      <c r="M97" s="230">
        <f t="shared" si="69"/>
        <v>84.495698924731172</v>
      </c>
      <c r="N97" s="286">
        <f t="shared" si="70"/>
        <v>22.826086956521738</v>
      </c>
      <c r="O97" s="50">
        <f>IFERROR(VLOOKUP(TEXT($A97,"0000"),'R-M11'!$A$2:$AA$500,17,FALSE),"")</f>
        <v>21</v>
      </c>
      <c r="P97" s="286">
        <f t="shared" si="71"/>
        <v>48.913043478260867</v>
      </c>
      <c r="Q97" s="98">
        <f>IFERROR(SUM(VLOOKUP(TEXT($A97,"0000"),'R-M11'!$A$2:$AA$500,18,FALSE),VLOOKUP(TEXT($A97,"0000"),'R-M11'!$A$2:$AA$500,19,FALSE)),0)</f>
        <v>45</v>
      </c>
      <c r="R97" s="69">
        <f>IFERROR(VLOOKUP(TEXT($A97,"0000"),'R-M11'!$A$2:$AA$500,27,FALSE),0)</f>
        <v>92</v>
      </c>
      <c r="S97" s="121">
        <f t="shared" si="120"/>
        <v>24.786086956521739</v>
      </c>
      <c r="T97" s="70">
        <f t="shared" si="72"/>
        <v>22.8032</v>
      </c>
      <c r="U97" s="121">
        <f t="shared" si="121"/>
        <v>49.753043478260871</v>
      </c>
      <c r="V97" s="70">
        <f t="shared" si="73"/>
        <v>45.772800000000004</v>
      </c>
      <c r="W97" s="121">
        <f t="shared" si="74"/>
        <v>72</v>
      </c>
      <c r="X97" s="124">
        <f>IFERROR(VLOOKUP(W97,'Criteria Table'!$A$2:$I$102,2,FALSE),"")</f>
        <v>2.8000000000000003</v>
      </c>
      <c r="Y97" s="121">
        <f t="shared" si="75"/>
        <v>74.539130434782606</v>
      </c>
      <c r="Z97" s="92">
        <f>IFERROR(IF(VLOOKUP(A97,'SG11'!$A$3:$AI$500,18,FALSE)="","NA",VLOOKUP(A97,'SG11'!$A$3:$AI$500,18,FALSE)),"")</f>
        <v>50</v>
      </c>
      <c r="AA97" s="75">
        <f>IFERROR(VLOOKUP(Z97,'Criteria Table'!$A$2:$I$102,6,FALSE),"NA")</f>
        <v>10</v>
      </c>
      <c r="AB97" s="95">
        <f t="shared" si="122"/>
        <v>60</v>
      </c>
      <c r="AC97" s="84">
        <f>IFERROR(IF(VLOOKUP(A97,'SG11'!$A$3:$AI$500,19,FALSE)="","NA",VLOOKUP(A97,'SG11'!$A$3:$AI$500,19,FALSE)),"")</f>
        <v>21</v>
      </c>
      <c r="AD97" s="75">
        <f>IFERROR(VLOOKUP(AC97,'Criteria Table'!$A$2:$I$102,6,FALSE),"NA")</f>
        <v>10</v>
      </c>
      <c r="AE97" s="95">
        <f t="shared" si="123"/>
        <v>31</v>
      </c>
      <c r="AF97" s="92">
        <f>IFERROR(IF(VLOOKUP(A97,'SG11'!$A$3:$AI$500,20,FALSE)="","NA",VLOOKUP(A97,'SG11'!$A$3:$AI$500,20,FALSE)),"")</f>
        <v>50</v>
      </c>
      <c r="AG97" s="75">
        <f>IFERROR(VLOOKUP(AF97,'Criteria Table'!$A$2:$I$102,6,FALSE),"NA")</f>
        <v>10</v>
      </c>
      <c r="AH97" s="95">
        <f t="shared" si="124"/>
        <v>60</v>
      </c>
      <c r="AI97" s="84">
        <f>IFERROR(IF(VLOOKUP(A97,'SG11'!$A$3:$AI$500,21,FALSE)="","NA",VLOOKUP(A97,'SG11'!$A$3:$AI$500,21,FALSE)),"")</f>
        <v>21</v>
      </c>
      <c r="AJ97" s="75">
        <f>IFERROR(VLOOKUP(AI97,'Criteria Table'!$A$2:$I$102,6,FALSE),"NA")</f>
        <v>10</v>
      </c>
      <c r="AK97" s="95">
        <f t="shared" si="125"/>
        <v>31</v>
      </c>
      <c r="AL97" s="99">
        <f>IFERROR(VLOOKUP(TEXT(A97,"0000"),'W11'!$A$1:$E$500,4,FALSE)/AP97*100,"")</f>
        <v>100</v>
      </c>
      <c r="AM97" s="97">
        <f>IFERROR(VLOOKUP(TEXT(A97,"0000"),'W11'!$A$1:$E$500,4,FALSE),"")</f>
        <v>41</v>
      </c>
      <c r="AN97" s="99">
        <f t="shared" si="76"/>
        <v>100</v>
      </c>
      <c r="AO97" s="97">
        <f t="shared" si="77"/>
        <v>41</v>
      </c>
      <c r="AP97" s="99">
        <f>IFERROR(VLOOKUP(TEXT(A97,"0000"),'W11'!$A$1:$E$500,5,FALSE),"")</f>
        <v>41</v>
      </c>
      <c r="AQ97" s="97">
        <f>IFERROR(VLOOKUP(ROUND(AL97,0),'Criteria Table'!$A$2:$I$102,4,FALSE),0)</f>
        <v>0</v>
      </c>
      <c r="AR97" s="128"/>
      <c r="AS97" s="95"/>
      <c r="AT97" s="95"/>
      <c r="AU97" s="100">
        <f>IFERROR(VLOOKUP(TEXT(A97,"0000"),'Sci11'!$A$3:$N$492,4,FALSE)/VLOOKUP(TEXT(A97,"0000"),'Sci11'!$A$3:$N$492,14,FALSE)*100,"")</f>
        <v>41.17647058823529</v>
      </c>
      <c r="AV97" s="101">
        <f>SUM(VLOOKUP(TEXT(A97,"0000"),'Sci11'!$A$3:$N$492,5,FALSE),VLOOKUP(TEXT(A97,"0000"),'Sci11'!$A$3:$N$492,6,FALSE))/VLOOKUP(TEXT(A97,"0000"),'Sci11'!$A$3:$N$492,14,FALSE)*100</f>
        <v>11.76470588235294</v>
      </c>
      <c r="AW97" s="100">
        <f t="shared" si="126"/>
        <v>44.466470588235289</v>
      </c>
      <c r="AX97" s="101">
        <f>IFERROR(AW97/100*VLOOKUP(TEXT(A97,"0000"),'Sci11'!$A$3:$N$492,14,FALSE),"")</f>
        <v>7.5592999999999995</v>
      </c>
      <c r="AY97" s="100">
        <f t="shared" si="127"/>
        <v>13.17470588235294</v>
      </c>
      <c r="AZ97" s="101">
        <f>IFERROR(AY97/100*VLOOKUP(TEXT(A97,"0000"),'Sci11'!$A$3:$N$492,14,FALSE),"")</f>
        <v>2.2397</v>
      </c>
      <c r="BA97" s="100">
        <f t="shared" si="78"/>
        <v>53</v>
      </c>
      <c r="BB97" s="101">
        <f>IFERROR(VLOOKUP(BA97,'Criteria Table'!$A$2:$I$102,2,FALSE),"")</f>
        <v>4.7</v>
      </c>
      <c r="BC97" s="101">
        <f t="shared" si="79"/>
        <v>57.7</v>
      </c>
      <c r="BD97" s="82">
        <f>IFERROR(VLOOKUP(A97,ATTx11!$A$2:$N$500,4,FALSE),"")</f>
        <v>94.91</v>
      </c>
      <c r="BE97" s="95">
        <f t="shared" si="80"/>
        <v>0.5</v>
      </c>
      <c r="BF97" s="96">
        <f t="shared" si="81"/>
        <v>95.41</v>
      </c>
      <c r="BG97" s="70">
        <f>IFERROR(VLOOKUP(A97,ATTx11!$A$2:$N$500,11,FALSE),"")</f>
        <v>0</v>
      </c>
      <c r="BH97" s="95">
        <f t="shared" si="82"/>
        <v>0</v>
      </c>
      <c r="BI97" s="70">
        <f>IFERROR(VLOOKUP(A97,ATTx11!$A$2:$N$500,12,FALSE),"")</f>
        <v>5</v>
      </c>
      <c r="BJ97" s="97">
        <f t="shared" si="83"/>
        <v>4.5</v>
      </c>
      <c r="BK97" s="84">
        <f>IFERROR(VLOOKUP(A97,ATTx11!$A$2:$N$500,7,FALSE),"")</f>
        <v>0</v>
      </c>
      <c r="BL97" s="97">
        <f t="shared" si="84"/>
        <v>0</v>
      </c>
      <c r="BM97" s="84">
        <f>IFERROR(VLOOKUP(A97,ATTx11!$A$2:$N$500,8,FALSE),"")</f>
        <v>4</v>
      </c>
      <c r="BN97" s="95">
        <f t="shared" si="85"/>
        <v>3.6</v>
      </c>
      <c r="BO97" s="95"/>
      <c r="BP97" s="83">
        <f>IFERROR(VLOOKUP(TEXT($A97,"0000"),'AYP11'!$B$3379:$AU$3800,17,FALSE),"")</f>
        <v>0</v>
      </c>
      <c r="BQ97" s="75">
        <f>IFERROR(VLOOKUP(BP97,'Criteria Table'!$A$2:$I$102,2,FALSE),0)</f>
        <v>10</v>
      </c>
      <c r="BR97" s="95">
        <f t="shared" si="86"/>
        <v>10</v>
      </c>
      <c r="BS97" s="83">
        <f>IFERROR(VLOOKUP(TEXT($A97,"0000"),'AYP11'!$B$847:$AU$1268,17,FALSE),"")</f>
        <v>0</v>
      </c>
      <c r="BT97" s="75">
        <f>IFERROR(VLOOKUP(BS97,'Criteria Table'!$A$2:$I$102,2,FALSE),0)</f>
        <v>10</v>
      </c>
      <c r="BU97" s="95">
        <f t="shared" si="87"/>
        <v>10</v>
      </c>
      <c r="BV97" s="83">
        <f>IFERROR(VLOOKUP(TEXT($A97,"0000"),'AYP11'!$B$2113:$AU$2534,17,FALSE),"")</f>
        <v>84</v>
      </c>
      <c r="BW97" s="75">
        <f>IFERROR(VLOOKUP(BV97,'Criteria Table'!$A$2:$I$102,2,FALSE),0)</f>
        <v>1.6</v>
      </c>
      <c r="BX97" s="95">
        <f t="shared" si="88"/>
        <v>86</v>
      </c>
      <c r="BY97" s="83">
        <f>IFERROR(VLOOKUP(TEXT($A97,"0000"),'AYP11'!$B$425:$AU$846,17,FALSE),"")</f>
        <v>0</v>
      </c>
      <c r="BZ97" s="75">
        <f>IFERROR(VLOOKUP(BY97,'Criteria Table'!$A$2:$I$102,2,FALSE),0)</f>
        <v>10</v>
      </c>
      <c r="CA97" s="95">
        <f t="shared" si="89"/>
        <v>10</v>
      </c>
      <c r="CB97" s="83">
        <f>IFERROR(VLOOKUP(TEXT($A97,"0000"),'AYP11'!$B$3:$AU$424,17,FALSE),"")</f>
        <v>0</v>
      </c>
      <c r="CC97" s="95">
        <f>IFERROR(VLOOKUP(CB97,'Criteria Table'!$A$2:$I$102,2,FALSE),0)</f>
        <v>10</v>
      </c>
      <c r="CD97" s="95">
        <f t="shared" si="90"/>
        <v>10</v>
      </c>
      <c r="CE97" s="83">
        <f>IFERROR(VLOOKUP(TEXT($A97,"0000"),'AYP11'!$B$1269:$AU$1690,17,FALSE),"")</f>
        <v>0</v>
      </c>
      <c r="CF97" s="95">
        <f>IFERROR(VLOOKUP(CE97,'Criteria Table'!$A$2:$I$102,2,FALSE),0)</f>
        <v>10</v>
      </c>
      <c r="CG97" s="95">
        <f t="shared" si="91"/>
        <v>10</v>
      </c>
      <c r="CH97" s="83">
        <f>IFERROR(VLOOKUP(TEXT($A97,"0000"),'AYP11'!$B$1691:$AU$2112,17,FALSE),"")</f>
        <v>0</v>
      </c>
      <c r="CI97" s="95">
        <f>IFERROR(VLOOKUP(CH97,'Criteria Table'!$A$2:$I$102,2,FALSE),0)</f>
        <v>10</v>
      </c>
      <c r="CJ97" s="95">
        <f t="shared" si="92"/>
        <v>10</v>
      </c>
      <c r="CK97" s="83">
        <f>IFERROR(VLOOKUP(TEXT($A97,"0000"),'AYP11'!$B$2535:$AU$2956,17,FALSE),"")</f>
        <v>0</v>
      </c>
      <c r="CL97" s="95">
        <f>IFERROR(VLOOKUP(CK97,'Criteria Table'!$A$2:$I$102,2,FALSE),0)</f>
        <v>10</v>
      </c>
      <c r="CM97" s="95">
        <f t="shared" si="93"/>
        <v>10</v>
      </c>
      <c r="CN97" s="76">
        <f>IFERROR(VLOOKUP(TEXT($A97,"0000"),'AYP11'!$B$3379:$AU$3800,23,FALSE),"")</f>
        <v>0</v>
      </c>
      <c r="CO97" s="95">
        <f>IFERROR(VLOOKUP(CN97,'Criteria Table'!$A$2:$I$102,2,FALSE),0)</f>
        <v>10</v>
      </c>
      <c r="CP97" s="95">
        <f t="shared" si="94"/>
        <v>10</v>
      </c>
      <c r="CQ97" s="76">
        <f>IFERROR(VLOOKUP(TEXT($A97,"0000"),'AYP11'!$B$847:$AU$1268,23,FALSE),"")</f>
        <v>0</v>
      </c>
      <c r="CR97" s="95">
        <f>IFERROR(VLOOKUP(CQ97,'Criteria Table'!$A$2:$I$102,2,FALSE),0)</f>
        <v>10</v>
      </c>
      <c r="CS97" s="95">
        <f t="shared" si="95"/>
        <v>10</v>
      </c>
      <c r="CT97" s="76">
        <f>IFERROR(VLOOKUP(TEXT($A97,"0000"),'AYP11'!$B$2113:$AU$2534,23,FALSE),"")</f>
        <v>71</v>
      </c>
      <c r="CU97" s="95">
        <f>IFERROR(VLOOKUP(CT97,'Criteria Table'!$A$2:$I$102,2,FALSE),0)</f>
        <v>2.9000000000000004</v>
      </c>
      <c r="CV97" s="95">
        <f t="shared" si="96"/>
        <v>74</v>
      </c>
      <c r="CW97" s="76">
        <f>IFERROR(VLOOKUP(TEXT($A97,"0000"),'AYP11'!$B$425:$AU$846,23,FALSE),"")</f>
        <v>0</v>
      </c>
      <c r="CX97" s="95">
        <f>IFERROR(VLOOKUP(CW97,'Criteria Table'!$A$2:$I$102,2,FALSE),0)</f>
        <v>10</v>
      </c>
      <c r="CY97" s="95">
        <f t="shared" si="97"/>
        <v>10</v>
      </c>
      <c r="CZ97" s="76">
        <f>IFERROR(VLOOKUP(TEXT($A97,"0000"),'AYP11'!$B$3:$AU$424,23,FALSE),"")</f>
        <v>0</v>
      </c>
      <c r="DA97" s="95">
        <f>IFERROR(VLOOKUP(CZ97,'Criteria Table'!$A$2:$I$102,2,FALSE),0)</f>
        <v>10</v>
      </c>
      <c r="DB97" s="95">
        <f t="shared" si="98"/>
        <v>10</v>
      </c>
      <c r="DC97" s="76">
        <f>IFERROR(VLOOKUP(TEXT($A97,"0000"),'AYP11'!$B$1269:$AU$1690,23,FALSE),"")</f>
        <v>0</v>
      </c>
      <c r="DD97" s="95">
        <f>IFERROR(VLOOKUP(DC97,'Criteria Table'!$A$2:$I$102,2,FALSE),0)</f>
        <v>10</v>
      </c>
      <c r="DE97" s="95">
        <f t="shared" si="99"/>
        <v>10</v>
      </c>
      <c r="DF97" s="76">
        <f>IFERROR(VLOOKUP(TEXT($A97,"0000"),'AYP11'!$B$1691:$AU$2112,23,FALSE),"")</f>
        <v>0</v>
      </c>
      <c r="DG97" s="95">
        <f>IFERROR(VLOOKUP(DF97,'Criteria Table'!$A$2:$I$102,2,FALSE),0)</f>
        <v>10</v>
      </c>
      <c r="DH97" s="95">
        <f t="shared" si="100"/>
        <v>10</v>
      </c>
      <c r="DI97" s="76">
        <f>IFERROR(VLOOKUP(TEXT($A97,"0000"),'AYP11'!$B$2535:$AU$2956,23,FALSE),"")</f>
        <v>0</v>
      </c>
      <c r="DJ97" s="95">
        <f>IFERROR(VLOOKUP(DI97,'Criteria Table'!$A$2:$I$102,2,FALSE),0)</f>
        <v>10</v>
      </c>
      <c r="DK97" s="95">
        <f t="shared" si="101"/>
        <v>10</v>
      </c>
      <c r="DL97" s="91">
        <f>IFERROR(VLOOKUP(TEXT($A97,"0000"),'AYP11'!$B$3379:$AU$3800,11,FALSE),"")</f>
        <v>0</v>
      </c>
      <c r="DM97" s="95">
        <f t="shared" si="102"/>
        <v>1</v>
      </c>
      <c r="DN97" s="95" t="str">
        <f t="shared" si="103"/>
        <v/>
      </c>
      <c r="DO97" s="91">
        <f>IFERROR(VLOOKUP(TEXT($A97,"0000"),'AYP11'!$B$847:$AU$1268,11,FALSE),"")</f>
        <v>0</v>
      </c>
      <c r="DP97" s="95">
        <f t="shared" si="104"/>
        <v>1</v>
      </c>
      <c r="DQ97" s="95" t="str">
        <f t="shared" si="105"/>
        <v/>
      </c>
      <c r="DR97" s="91">
        <f>IFERROR(VLOOKUP(TEXT($A97,"0000"),'AYP11'!$B$2113:$AU$2534,11,FALSE),"")</f>
        <v>0</v>
      </c>
      <c r="DS97" s="95">
        <f t="shared" si="106"/>
        <v>1</v>
      </c>
      <c r="DT97" s="95" t="str">
        <f t="shared" si="107"/>
        <v/>
      </c>
      <c r="DU97" s="91">
        <f>IFERROR(VLOOKUP(TEXT($A97,"0000"),'AYP11'!$B$425:$AU$846,11,FALSE),"")</f>
        <v>0</v>
      </c>
      <c r="DV97" s="95">
        <f t="shared" si="108"/>
        <v>1</v>
      </c>
      <c r="DW97" s="95" t="str">
        <f t="shared" si="109"/>
        <v/>
      </c>
      <c r="DX97" s="91">
        <f>IFERROR(VLOOKUP(TEXT($A97,"0000"),'AYP11'!$B$3:$AU$424,11,FALSE),"")</f>
        <v>0</v>
      </c>
      <c r="DY97" s="95">
        <f t="shared" si="110"/>
        <v>1</v>
      </c>
      <c r="DZ97" s="95" t="str">
        <f t="shared" si="111"/>
        <v/>
      </c>
      <c r="EA97" s="91">
        <f>IFERROR(VLOOKUP(TEXT($A97,"0000"),'AYP11'!$B$1269:$AU$1690,11,FALSE),"")</f>
        <v>0</v>
      </c>
      <c r="EB97" s="95">
        <f t="shared" si="112"/>
        <v>1</v>
      </c>
      <c r="EC97" s="95" t="str">
        <f t="shared" si="113"/>
        <v/>
      </c>
      <c r="ED97" s="91">
        <f>IFERROR(VLOOKUP(TEXT($A97,"0000"),'AYP11'!$B$1691:$AU$2112,11,FALSE),"")</f>
        <v>0</v>
      </c>
      <c r="EE97" s="95">
        <f t="shared" si="114"/>
        <v>1</v>
      </c>
      <c r="EF97" s="95" t="str">
        <f t="shared" si="115"/>
        <v/>
      </c>
      <c r="EG97" s="91">
        <f>IFERROR(VLOOKUP(TEXT($A97,"0000"),'AYP11'!$B$2535:$AU$2956,11,FALSE),"")</f>
        <v>0</v>
      </c>
      <c r="EH97" s="95">
        <f t="shared" si="116"/>
        <v>1</v>
      </c>
      <c r="EI97" s="95" t="str">
        <f t="shared" si="117"/>
        <v/>
      </c>
      <c r="EP97" s="34">
        <v>135</v>
      </c>
      <c r="EQ97" s="102" t="s">
        <v>1298</v>
      </c>
    </row>
    <row r="98" spans="1:147" x14ac:dyDescent="0.25">
      <c r="A98" s="248">
        <v>2004</v>
      </c>
      <c r="B98" s="291" t="e">
        <f t="shared" si="64"/>
        <v>#DIV/0!</v>
      </c>
      <c r="C98" s="50">
        <f>IFERROR(VLOOKUP(TEXT($A98,"0000"),'R-M11'!$A$2:$AA$500,4,FALSE),0)</f>
        <v>0</v>
      </c>
      <c r="D98" s="291" t="e">
        <f t="shared" si="65"/>
        <v>#DIV/0!</v>
      </c>
      <c r="E98" s="98">
        <f>IFERROR(SUM(VLOOKUP(TEXT($A98,"0000"),'R-M11'!$A$2:$AA$500,5,FALSE),VLOOKUP(TEXT($A98,"0000"),'R-M11'!$A$2:$AA$500,6,FALSE)),0)</f>
        <v>0</v>
      </c>
      <c r="F98" s="58">
        <f>IFERROR(VLOOKUP(TEXT($A98,"0000"),'R-M11'!$A$2:$AA$500,14,FALSE),0)</f>
        <v>0</v>
      </c>
      <c r="G98" s="230" t="str">
        <f t="shared" si="118"/>
        <v/>
      </c>
      <c r="H98" s="97">
        <f t="shared" si="66"/>
        <v>0</v>
      </c>
      <c r="I98" s="230" t="str">
        <f t="shared" si="119"/>
        <v/>
      </c>
      <c r="J98" s="97" t="str">
        <f t="shared" si="67"/>
        <v/>
      </c>
      <c r="K98" s="230" t="str">
        <f t="shared" si="68"/>
        <v/>
      </c>
      <c r="L98" s="121" t="str">
        <f>IFERROR(VLOOKUP(K98,'Criteria Table'!$A$2:$I$102,2,FALSE),"")</f>
        <v/>
      </c>
      <c r="M98" s="230">
        <f t="shared" si="69"/>
        <v>0</v>
      </c>
      <c r="N98" s="286" t="e">
        <f t="shared" si="70"/>
        <v>#VALUE!</v>
      </c>
      <c r="O98" s="50" t="str">
        <f>IFERROR(VLOOKUP(TEXT($A98,"0000"),'R-M11'!$A$2:$AA$500,17,FALSE),"")</f>
        <v/>
      </c>
      <c r="P98" s="286" t="e">
        <f t="shared" si="71"/>
        <v>#DIV/0!</v>
      </c>
      <c r="Q98" s="98">
        <f>IFERROR(SUM(VLOOKUP(TEXT($A98,"0000"),'R-M11'!$A$2:$AA$500,18,FALSE),VLOOKUP(TEXT($A98,"0000"),'R-M11'!$A$2:$AA$500,19,FALSE)),0)</f>
        <v>0</v>
      </c>
      <c r="R98" s="69">
        <f>IFERROR(VLOOKUP(TEXT($A98,"0000"),'R-M11'!$A$2:$AA$500,27,FALSE),0)</f>
        <v>0</v>
      </c>
      <c r="S98" s="121" t="str">
        <f t="shared" si="120"/>
        <v/>
      </c>
      <c r="T98" s="70" t="str">
        <f t="shared" si="72"/>
        <v/>
      </c>
      <c r="U98" s="121" t="str">
        <f t="shared" si="121"/>
        <v/>
      </c>
      <c r="V98" s="70" t="str">
        <f t="shared" si="73"/>
        <v/>
      </c>
      <c r="W98" s="121" t="str">
        <f t="shared" si="74"/>
        <v/>
      </c>
      <c r="X98" s="124" t="str">
        <f>IFERROR(VLOOKUP(W98,'Criteria Table'!$A$2:$I$102,2,FALSE),"")</f>
        <v/>
      </c>
      <c r="Y98" s="121">
        <f t="shared" si="75"/>
        <v>0</v>
      </c>
      <c r="Z98" s="92" t="str">
        <f>IFERROR(IF(VLOOKUP(A98,'SG11'!$A$3:$AI$500,18,FALSE)="","NA",VLOOKUP(A98,'SG11'!$A$3:$AI$500,18,FALSE)),"")</f>
        <v/>
      </c>
      <c r="AA98" s="75" t="str">
        <f>IFERROR(VLOOKUP(Z98,'Criteria Table'!$A$2:$I$102,6,FALSE),"NA")</f>
        <v>NA</v>
      </c>
      <c r="AB98" s="95">
        <f t="shared" si="122"/>
        <v>0</v>
      </c>
      <c r="AC98" s="84" t="str">
        <f>IFERROR(IF(VLOOKUP(A98,'SG11'!$A$3:$AI$500,19,FALSE)="","NA",VLOOKUP(A98,'SG11'!$A$3:$AI$500,19,FALSE)),"")</f>
        <v/>
      </c>
      <c r="AD98" s="75" t="str">
        <f>IFERROR(VLOOKUP(AC98,'Criteria Table'!$A$2:$I$102,6,FALSE),"NA")</f>
        <v>NA</v>
      </c>
      <c r="AE98" s="95">
        <f t="shared" si="123"/>
        <v>0</v>
      </c>
      <c r="AF98" s="92" t="str">
        <f>IFERROR(IF(VLOOKUP(A98,'SG11'!$A$3:$AI$500,20,FALSE)="","NA",VLOOKUP(A98,'SG11'!$A$3:$AI$500,20,FALSE)),"")</f>
        <v/>
      </c>
      <c r="AG98" s="75" t="str">
        <f>IFERROR(VLOOKUP(AF98,'Criteria Table'!$A$2:$I$102,6,FALSE),"NA")</f>
        <v>NA</v>
      </c>
      <c r="AH98" s="95">
        <f t="shared" si="124"/>
        <v>0</v>
      </c>
      <c r="AI98" s="84" t="str">
        <f>IFERROR(IF(VLOOKUP(A98,'SG11'!$A$3:$AI$500,21,FALSE)="","NA",VLOOKUP(A98,'SG11'!$A$3:$AI$500,21,FALSE)),"")</f>
        <v/>
      </c>
      <c r="AJ98" s="75" t="str">
        <f>IFERROR(VLOOKUP(AI98,'Criteria Table'!$A$2:$I$102,6,FALSE),"NA")</f>
        <v>NA</v>
      </c>
      <c r="AK98" s="95">
        <f t="shared" si="125"/>
        <v>0</v>
      </c>
      <c r="AL98" s="99" t="str">
        <f>IFERROR(VLOOKUP(TEXT(A98,"0000"),'W11'!$A$1:$E$500,4,FALSE)/AP98*100,"")</f>
        <v/>
      </c>
      <c r="AM98" s="97" t="str">
        <f>IFERROR(VLOOKUP(TEXT(A98,"0000"),'W11'!$A$1:$E$500,4,FALSE),"")</f>
        <v/>
      </c>
      <c r="AN98" s="99" t="str">
        <f t="shared" si="76"/>
        <v/>
      </c>
      <c r="AO98" s="97" t="str">
        <f t="shared" si="77"/>
        <v/>
      </c>
      <c r="AP98" s="99" t="str">
        <f>IFERROR(VLOOKUP(TEXT(A98,"0000"),'W11'!$A$1:$E$500,5,FALSE),"")</f>
        <v/>
      </c>
      <c r="AQ98" s="97">
        <f>IFERROR(VLOOKUP(ROUND(AL98,0),'Criteria Table'!$A$2:$I$102,4,FALSE),0)</f>
        <v>0</v>
      </c>
      <c r="AR98" s="128"/>
      <c r="AS98" s="95"/>
      <c r="AT98" s="95"/>
      <c r="AU98" s="100" t="str">
        <f>IFERROR(VLOOKUP(TEXT(A98,"0000"),'Sci11'!$A$3:$N$492,4,FALSE)/VLOOKUP(TEXT(A98,"0000"),'Sci11'!$A$3:$N$492,14,FALSE)*100,"")</f>
        <v/>
      </c>
      <c r="AV98" s="101" t="e">
        <f>SUM(VLOOKUP(TEXT(A98,"0000"),'Sci11'!$A$3:$N$492,5,FALSE),VLOOKUP(TEXT(A98,"0000"),'Sci11'!$A$3:$N$492,6,FALSE))/VLOOKUP(TEXT(A98,"0000"),'Sci11'!$A$3:$N$492,14,FALSE)*100</f>
        <v>#N/A</v>
      </c>
      <c r="AW98" s="100" t="str">
        <f t="shared" si="126"/>
        <v/>
      </c>
      <c r="AX98" s="101" t="str">
        <f>IFERROR(AW98/100*VLOOKUP(TEXT(A98,"0000"),'Sci11'!$A$3:$N$492,14,FALSE),"")</f>
        <v/>
      </c>
      <c r="AY98" s="100" t="str">
        <f t="shared" si="127"/>
        <v/>
      </c>
      <c r="AZ98" s="101" t="str">
        <f>IFERROR(AY98/100*VLOOKUP(TEXT(A98,"0000"),'Sci11'!$A$3:$N$492,14,FALSE),"")</f>
        <v/>
      </c>
      <c r="BA98" s="100" t="str">
        <f t="shared" si="78"/>
        <v/>
      </c>
      <c r="BB98" s="101" t="str">
        <f>IFERROR(VLOOKUP(BA98,'Criteria Table'!$A$2:$I$102,2,FALSE),"")</f>
        <v/>
      </c>
      <c r="BC98" s="101">
        <f t="shared" si="79"/>
        <v>0</v>
      </c>
      <c r="BD98" s="82">
        <f>IFERROR(VLOOKUP(A98,ATTx11!$A$2:$N$500,4,FALSE),"")</f>
        <v>96.98</v>
      </c>
      <c r="BE98" s="95">
        <f t="shared" si="80"/>
        <v>0.5</v>
      </c>
      <c r="BF98" s="96">
        <f t="shared" si="81"/>
        <v>97.48</v>
      </c>
      <c r="BG98" s="70">
        <f>IFERROR(VLOOKUP(A98,ATTx11!$A$2:$N$500,11,FALSE),"")</f>
        <v>0</v>
      </c>
      <c r="BH98" s="95">
        <f t="shared" si="82"/>
        <v>0</v>
      </c>
      <c r="BI98" s="70">
        <f>IFERROR(VLOOKUP(A98,ATTx11!$A$2:$N$500,12,FALSE),"")</f>
        <v>0</v>
      </c>
      <c r="BJ98" s="97">
        <f t="shared" si="83"/>
        <v>0</v>
      </c>
      <c r="BK98" s="84">
        <f>IFERROR(VLOOKUP(A98,ATTx11!$A$2:$N$500,7,FALSE),"")</f>
        <v>0</v>
      </c>
      <c r="BL98" s="97">
        <f t="shared" si="84"/>
        <v>0</v>
      </c>
      <c r="BM98" s="84">
        <f>IFERROR(VLOOKUP(A98,ATTx11!$A$2:$N$500,8,FALSE),"")</f>
        <v>0</v>
      </c>
      <c r="BN98" s="95">
        <f t="shared" si="85"/>
        <v>0</v>
      </c>
      <c r="BO98" s="95"/>
      <c r="BP98" s="83" t="str">
        <f>IFERROR(VLOOKUP(TEXT($A98,"0000"),'AYP11'!$B$3379:$AU$3800,17,FALSE),"")</f>
        <v/>
      </c>
      <c r="BQ98" s="75">
        <f>IFERROR(VLOOKUP(BP98,'Criteria Table'!$A$2:$I$102,2,FALSE),0)</f>
        <v>0</v>
      </c>
      <c r="BR98" s="95">
        <f t="shared" si="86"/>
        <v>0</v>
      </c>
      <c r="BS98" s="83" t="str">
        <f>IFERROR(VLOOKUP(TEXT($A98,"0000"),'AYP11'!$B$847:$AU$1268,17,FALSE),"")</f>
        <v/>
      </c>
      <c r="BT98" s="75">
        <f>IFERROR(VLOOKUP(BS98,'Criteria Table'!$A$2:$I$102,2,FALSE),0)</f>
        <v>0</v>
      </c>
      <c r="BU98" s="95">
        <f t="shared" si="87"/>
        <v>0</v>
      </c>
      <c r="BV98" s="83" t="str">
        <f>IFERROR(VLOOKUP(TEXT($A98,"0000"),'AYP11'!$B$2113:$AU$2534,17,FALSE),"")</f>
        <v/>
      </c>
      <c r="BW98" s="75">
        <f>IFERROR(VLOOKUP(BV98,'Criteria Table'!$A$2:$I$102,2,FALSE),0)</f>
        <v>0</v>
      </c>
      <c r="BX98" s="95">
        <f t="shared" si="88"/>
        <v>0</v>
      </c>
      <c r="BY98" s="83" t="str">
        <f>IFERROR(VLOOKUP(TEXT($A98,"0000"),'AYP11'!$B$425:$AU$846,17,FALSE),"")</f>
        <v/>
      </c>
      <c r="BZ98" s="75">
        <f>IFERROR(VLOOKUP(BY98,'Criteria Table'!$A$2:$I$102,2,FALSE),0)</f>
        <v>0</v>
      </c>
      <c r="CA98" s="95">
        <f t="shared" si="89"/>
        <v>0</v>
      </c>
      <c r="CB98" s="83" t="str">
        <f>IFERROR(VLOOKUP(TEXT($A98,"0000"),'AYP11'!$B$3:$AU$424,17,FALSE),"")</f>
        <v/>
      </c>
      <c r="CC98" s="95">
        <f>IFERROR(VLOOKUP(CB98,'Criteria Table'!$A$2:$I$102,2,FALSE),0)</f>
        <v>0</v>
      </c>
      <c r="CD98" s="95">
        <f t="shared" si="90"/>
        <v>0</v>
      </c>
      <c r="CE98" s="83" t="str">
        <f>IFERROR(VLOOKUP(TEXT($A98,"0000"),'AYP11'!$B$1269:$AU$1690,17,FALSE),"")</f>
        <v/>
      </c>
      <c r="CF98" s="95">
        <f>IFERROR(VLOOKUP(CE98,'Criteria Table'!$A$2:$I$102,2,FALSE),0)</f>
        <v>0</v>
      </c>
      <c r="CG98" s="95">
        <f t="shared" si="91"/>
        <v>0</v>
      </c>
      <c r="CH98" s="83" t="str">
        <f>IFERROR(VLOOKUP(TEXT($A98,"0000"),'AYP11'!$B$1691:$AU$2112,17,FALSE),"")</f>
        <v/>
      </c>
      <c r="CI98" s="95">
        <f>IFERROR(VLOOKUP(CH98,'Criteria Table'!$A$2:$I$102,2,FALSE),0)</f>
        <v>0</v>
      </c>
      <c r="CJ98" s="95">
        <f t="shared" si="92"/>
        <v>0</v>
      </c>
      <c r="CK98" s="83" t="str">
        <f>IFERROR(VLOOKUP(TEXT($A98,"0000"),'AYP11'!$B$2535:$AU$2956,17,FALSE),"")</f>
        <v/>
      </c>
      <c r="CL98" s="95">
        <f>IFERROR(VLOOKUP(CK98,'Criteria Table'!$A$2:$I$102,2,FALSE),0)</f>
        <v>0</v>
      </c>
      <c r="CM98" s="95">
        <f t="shared" si="93"/>
        <v>0</v>
      </c>
      <c r="CN98" s="76" t="str">
        <f>IFERROR(VLOOKUP(TEXT($A98,"0000"),'AYP11'!$B$3379:$AU$3800,23,FALSE),"")</f>
        <v/>
      </c>
      <c r="CO98" s="95">
        <f>IFERROR(VLOOKUP(CN98,'Criteria Table'!$A$2:$I$102,2,FALSE),0)</f>
        <v>0</v>
      </c>
      <c r="CP98" s="95">
        <f t="shared" si="94"/>
        <v>0</v>
      </c>
      <c r="CQ98" s="76" t="str">
        <f>IFERROR(VLOOKUP(TEXT($A98,"0000"),'AYP11'!$B$847:$AU$1268,23,FALSE),"")</f>
        <v/>
      </c>
      <c r="CR98" s="95">
        <f>IFERROR(VLOOKUP(CQ98,'Criteria Table'!$A$2:$I$102,2,FALSE),0)</f>
        <v>0</v>
      </c>
      <c r="CS98" s="95">
        <f t="shared" si="95"/>
        <v>0</v>
      </c>
      <c r="CT98" s="76" t="str">
        <f>IFERROR(VLOOKUP(TEXT($A98,"0000"),'AYP11'!$B$2113:$AU$2534,23,FALSE),"")</f>
        <v/>
      </c>
      <c r="CU98" s="95">
        <f>IFERROR(VLOOKUP(CT98,'Criteria Table'!$A$2:$I$102,2,FALSE),0)</f>
        <v>0</v>
      </c>
      <c r="CV98" s="95">
        <f t="shared" si="96"/>
        <v>0</v>
      </c>
      <c r="CW98" s="76" t="str">
        <f>IFERROR(VLOOKUP(TEXT($A98,"0000"),'AYP11'!$B$425:$AU$846,23,FALSE),"")</f>
        <v/>
      </c>
      <c r="CX98" s="95">
        <f>IFERROR(VLOOKUP(CW98,'Criteria Table'!$A$2:$I$102,2,FALSE),0)</f>
        <v>0</v>
      </c>
      <c r="CY98" s="95">
        <f t="shared" si="97"/>
        <v>0</v>
      </c>
      <c r="CZ98" s="76" t="str">
        <f>IFERROR(VLOOKUP(TEXT($A98,"0000"),'AYP11'!$B$3:$AU$424,23,FALSE),"")</f>
        <v/>
      </c>
      <c r="DA98" s="95">
        <f>IFERROR(VLOOKUP(CZ98,'Criteria Table'!$A$2:$I$102,2,FALSE),0)</f>
        <v>0</v>
      </c>
      <c r="DB98" s="95">
        <f t="shared" si="98"/>
        <v>0</v>
      </c>
      <c r="DC98" s="76" t="str">
        <f>IFERROR(VLOOKUP(TEXT($A98,"0000"),'AYP11'!$B$1269:$AU$1690,23,FALSE),"")</f>
        <v/>
      </c>
      <c r="DD98" s="95">
        <f>IFERROR(VLOOKUP(DC98,'Criteria Table'!$A$2:$I$102,2,FALSE),0)</f>
        <v>0</v>
      </c>
      <c r="DE98" s="95">
        <f t="shared" si="99"/>
        <v>0</v>
      </c>
      <c r="DF98" s="76" t="str">
        <f>IFERROR(VLOOKUP(TEXT($A98,"0000"),'AYP11'!$B$1691:$AU$2112,23,FALSE),"")</f>
        <v/>
      </c>
      <c r="DG98" s="95">
        <f>IFERROR(VLOOKUP(DF98,'Criteria Table'!$A$2:$I$102,2,FALSE),0)</f>
        <v>0</v>
      </c>
      <c r="DH98" s="95">
        <f t="shared" si="100"/>
        <v>0</v>
      </c>
      <c r="DI98" s="76" t="str">
        <f>IFERROR(VLOOKUP(TEXT($A98,"0000"),'AYP11'!$B$2535:$AU$2956,23,FALSE),"")</f>
        <v/>
      </c>
      <c r="DJ98" s="95">
        <f>IFERROR(VLOOKUP(DI98,'Criteria Table'!$A$2:$I$102,2,FALSE),0)</f>
        <v>0</v>
      </c>
      <c r="DK98" s="95">
        <f t="shared" si="101"/>
        <v>0</v>
      </c>
      <c r="DL98" s="91" t="str">
        <f>IFERROR(VLOOKUP(TEXT($A98,"0000"),'AYP11'!$B$3379:$AU$3800,11,FALSE),"")</f>
        <v/>
      </c>
      <c r="DM98" s="95">
        <f t="shared" si="102"/>
        <v>0</v>
      </c>
      <c r="DN98" s="95">
        <f t="shared" si="103"/>
        <v>0</v>
      </c>
      <c r="DO98" s="91" t="str">
        <f>IFERROR(VLOOKUP(TEXT($A98,"0000"),'AYP11'!$B$847:$AU$1268,11,FALSE),"")</f>
        <v/>
      </c>
      <c r="DP98" s="95">
        <f t="shared" si="104"/>
        <v>0</v>
      </c>
      <c r="DQ98" s="95">
        <f t="shared" si="105"/>
        <v>0</v>
      </c>
      <c r="DR98" s="91" t="str">
        <f>IFERROR(VLOOKUP(TEXT($A98,"0000"),'AYP11'!$B$2113:$AU$2534,11,FALSE),"")</f>
        <v/>
      </c>
      <c r="DS98" s="95">
        <f t="shared" si="106"/>
        <v>0</v>
      </c>
      <c r="DT98" s="95">
        <f t="shared" si="107"/>
        <v>0</v>
      </c>
      <c r="DU98" s="91" t="str">
        <f>IFERROR(VLOOKUP(TEXT($A98,"0000"),'AYP11'!$B$425:$AU$846,11,FALSE),"")</f>
        <v/>
      </c>
      <c r="DV98" s="95">
        <f t="shared" si="108"/>
        <v>0</v>
      </c>
      <c r="DW98" s="95">
        <f t="shared" si="109"/>
        <v>0</v>
      </c>
      <c r="DX98" s="91" t="str">
        <f>IFERROR(VLOOKUP(TEXT($A98,"0000"),'AYP11'!$B$3:$AU$424,11,FALSE),"")</f>
        <v/>
      </c>
      <c r="DY98" s="95">
        <f t="shared" si="110"/>
        <v>0</v>
      </c>
      <c r="DZ98" s="95">
        <f t="shared" si="111"/>
        <v>0</v>
      </c>
      <c r="EA98" s="91" t="str">
        <f>IFERROR(VLOOKUP(TEXT($A98,"0000"),'AYP11'!$B$1269:$AU$1690,11,FALSE),"")</f>
        <v/>
      </c>
      <c r="EB98" s="95">
        <f t="shared" si="112"/>
        <v>0</v>
      </c>
      <c r="EC98" s="95">
        <f t="shared" si="113"/>
        <v>0</v>
      </c>
      <c r="ED98" s="91" t="str">
        <f>IFERROR(VLOOKUP(TEXT($A98,"0000"),'AYP11'!$B$1691:$AU$2112,11,FALSE),"")</f>
        <v/>
      </c>
      <c r="EE98" s="95">
        <f t="shared" si="114"/>
        <v>0</v>
      </c>
      <c r="EF98" s="95">
        <f t="shared" si="115"/>
        <v>0</v>
      </c>
      <c r="EG98" s="91" t="str">
        <f>IFERROR(VLOOKUP(TEXT($A98,"0000"),'AYP11'!$B$2535:$AU$2956,11,FALSE),"")</f>
        <v/>
      </c>
      <c r="EH98" s="95">
        <f t="shared" si="116"/>
        <v>0</v>
      </c>
      <c r="EI98" s="95">
        <f t="shared" si="117"/>
        <v>0</v>
      </c>
    </row>
    <row r="99" spans="1:147" x14ac:dyDescent="0.25">
      <c r="A99" s="248">
        <v>2006</v>
      </c>
      <c r="B99" s="291">
        <f t="shared" si="64"/>
        <v>41.860465116279073</v>
      </c>
      <c r="C99" s="50">
        <f>IFERROR(VLOOKUP(TEXT($A99,"0000"),'R-M11'!$A$2:$AA$500,4,FALSE),0)</f>
        <v>18</v>
      </c>
      <c r="D99" s="291">
        <f t="shared" si="65"/>
        <v>4.6511627906976747</v>
      </c>
      <c r="E99" s="98">
        <f>IFERROR(SUM(VLOOKUP(TEXT($A99,"0000"),'R-M11'!$A$2:$AA$500,5,FALSE),VLOOKUP(TEXT($A99,"0000"),'R-M11'!$A$2:$AA$500,6,FALSE)),0)</f>
        <v>2</v>
      </c>
      <c r="F99" s="58">
        <f>IFERROR(VLOOKUP(TEXT($A99,"0000"),'R-M11'!$A$2:$AA$500,14,FALSE),0)</f>
        <v>43</v>
      </c>
      <c r="G99" s="230">
        <f t="shared" si="118"/>
        <v>45.570465116279074</v>
      </c>
      <c r="H99" s="97">
        <f t="shared" si="66"/>
        <v>19.595300000000002</v>
      </c>
      <c r="I99" s="230">
        <f t="shared" si="119"/>
        <v>6.2411627906976745</v>
      </c>
      <c r="J99" s="97">
        <f t="shared" si="67"/>
        <v>2.6837</v>
      </c>
      <c r="K99" s="230">
        <f t="shared" si="68"/>
        <v>47</v>
      </c>
      <c r="L99" s="121">
        <f>IFERROR(VLOOKUP(K99,'Criteria Table'!$A$2:$I$102,2,FALSE),"")</f>
        <v>5.3000000000000007</v>
      </c>
      <c r="M99" s="230">
        <f t="shared" si="69"/>
        <v>51.811627906976746</v>
      </c>
      <c r="N99" s="286">
        <f t="shared" si="70"/>
        <v>41.860465116279073</v>
      </c>
      <c r="O99" s="50">
        <f>IFERROR(VLOOKUP(TEXT($A99,"0000"),'R-M11'!$A$2:$AA$500,17,FALSE),"")</f>
        <v>18</v>
      </c>
      <c r="P99" s="286">
        <f t="shared" si="71"/>
        <v>18.604651162790699</v>
      </c>
      <c r="Q99" s="98">
        <f>IFERROR(SUM(VLOOKUP(TEXT($A99,"0000"),'R-M11'!$A$2:$AA$500,18,FALSE),VLOOKUP(TEXT($A99,"0000"),'R-M11'!$A$2:$AA$500,19,FALSE)),0)</f>
        <v>8</v>
      </c>
      <c r="R99" s="69">
        <f>IFERROR(VLOOKUP(TEXT($A99,"0000"),'R-M11'!$A$2:$AA$500,27,FALSE),0)</f>
        <v>43</v>
      </c>
      <c r="S99" s="121">
        <f t="shared" si="120"/>
        <v>44.66046511627907</v>
      </c>
      <c r="T99" s="70">
        <f t="shared" si="72"/>
        <v>19.204000000000001</v>
      </c>
      <c r="U99" s="121">
        <f t="shared" si="121"/>
        <v>19.804651162790698</v>
      </c>
      <c r="V99" s="70">
        <f t="shared" si="73"/>
        <v>8.516</v>
      </c>
      <c r="W99" s="121">
        <f t="shared" si="74"/>
        <v>60</v>
      </c>
      <c r="X99" s="124">
        <f>IFERROR(VLOOKUP(W99,'Criteria Table'!$A$2:$I$102,2,FALSE),"")</f>
        <v>4</v>
      </c>
      <c r="Y99" s="121">
        <f t="shared" si="75"/>
        <v>64.465116279069775</v>
      </c>
      <c r="Z99" s="92">
        <f>IFERROR(IF(VLOOKUP(A99,'SG11'!$A$3:$AI$500,18,FALSE)="","NA",VLOOKUP(A99,'SG11'!$A$3:$AI$500,18,FALSE)),"")</f>
        <v>55</v>
      </c>
      <c r="AA99" s="75">
        <f>IFERROR(VLOOKUP(Z99,'Criteria Table'!$A$2:$I$102,6,FALSE),"NA")</f>
        <v>10</v>
      </c>
      <c r="AB99" s="95">
        <f t="shared" si="122"/>
        <v>65</v>
      </c>
      <c r="AC99" s="84">
        <f>IFERROR(IF(VLOOKUP(A99,'SG11'!$A$3:$AI$500,19,FALSE)="","NA",VLOOKUP(A99,'SG11'!$A$3:$AI$500,19,FALSE)),"")</f>
        <v>74</v>
      </c>
      <c r="AD99" s="75">
        <f>IFERROR(VLOOKUP(AC99,'Criteria Table'!$A$2:$I$102,6,FALSE),"NA")</f>
        <v>5</v>
      </c>
      <c r="AE99" s="95">
        <f t="shared" si="123"/>
        <v>79</v>
      </c>
      <c r="AF99" s="92">
        <f>IFERROR(IF(VLOOKUP(A99,'SG11'!$A$3:$AI$500,20,FALSE)="","NA",VLOOKUP(A99,'SG11'!$A$3:$AI$500,20,FALSE)),"")</f>
        <v>57</v>
      </c>
      <c r="AG99" s="75">
        <f>IFERROR(VLOOKUP(AF99,'Criteria Table'!$A$2:$I$102,6,FALSE),"NA")</f>
        <v>10</v>
      </c>
      <c r="AH99" s="95">
        <f t="shared" si="124"/>
        <v>67</v>
      </c>
      <c r="AI99" s="84">
        <f>IFERROR(IF(VLOOKUP(A99,'SG11'!$A$3:$AI$500,21,FALSE)="","NA",VLOOKUP(A99,'SG11'!$A$3:$AI$500,21,FALSE)),"")</f>
        <v>74</v>
      </c>
      <c r="AJ99" s="75">
        <f>IFERROR(VLOOKUP(AI99,'Criteria Table'!$A$2:$I$102,6,FALSE),"NA")</f>
        <v>5</v>
      </c>
      <c r="AK99" s="95">
        <f t="shared" si="125"/>
        <v>79</v>
      </c>
      <c r="AL99" s="99">
        <f>IFERROR(VLOOKUP(TEXT(A99,"0000"),'W11'!$A$1:$E$500,4,FALSE)/AP99*100,"")</f>
        <v>84.615384615384613</v>
      </c>
      <c r="AM99" s="97">
        <f>IFERROR(VLOOKUP(TEXT(A99,"0000"),'W11'!$A$1:$E$500,4,FALSE),"")</f>
        <v>11</v>
      </c>
      <c r="AN99" s="99">
        <f t="shared" si="76"/>
        <v>85.615384615384613</v>
      </c>
      <c r="AO99" s="97">
        <f t="shared" si="77"/>
        <v>11.13</v>
      </c>
      <c r="AP99" s="99">
        <f>IFERROR(VLOOKUP(TEXT(A99,"0000"),'W11'!$A$1:$E$500,5,FALSE),"")</f>
        <v>13</v>
      </c>
      <c r="AQ99" s="97">
        <f>IFERROR(VLOOKUP(ROUND(AL99,0),'Criteria Table'!$A$2:$I$102,4,FALSE),0)</f>
        <v>1</v>
      </c>
      <c r="AR99" s="128"/>
      <c r="AS99" s="95"/>
      <c r="AT99" s="95"/>
      <c r="AU99" s="100">
        <f>IFERROR(VLOOKUP(TEXT(A99,"0000"),'Sci11'!$A$3:$N$492,4,FALSE)/VLOOKUP(TEXT(A99,"0000"),'Sci11'!$A$3:$N$492,14,FALSE)*100,"")</f>
        <v>31.25</v>
      </c>
      <c r="AV99" s="101">
        <f>SUM(VLOOKUP(TEXT(A99,"0000"),'Sci11'!$A$3:$N$492,5,FALSE),VLOOKUP(TEXT(A99,"0000"),'Sci11'!$A$3:$N$492,6,FALSE))/VLOOKUP(TEXT(A99,"0000"),'Sci11'!$A$3:$N$492,14,FALSE)*100</f>
        <v>6.25</v>
      </c>
      <c r="AW99" s="100">
        <f t="shared" si="126"/>
        <v>35.590000000000003</v>
      </c>
      <c r="AX99" s="101">
        <f>IFERROR(AW99/100*VLOOKUP(TEXT(A99,"0000"),'Sci11'!$A$3:$N$492,14,FALSE),"")</f>
        <v>5.6944000000000008</v>
      </c>
      <c r="AY99" s="100">
        <f t="shared" si="127"/>
        <v>8.11</v>
      </c>
      <c r="AZ99" s="101">
        <f>IFERROR(AY99/100*VLOOKUP(TEXT(A99,"0000"),'Sci11'!$A$3:$N$492,14,FALSE),"")</f>
        <v>1.2975999999999999</v>
      </c>
      <c r="BA99" s="100">
        <f t="shared" si="78"/>
        <v>38</v>
      </c>
      <c r="BB99" s="101">
        <f>IFERROR(VLOOKUP(BA99,'Criteria Table'!$A$2:$I$102,2,FALSE),"")</f>
        <v>6.2</v>
      </c>
      <c r="BC99" s="101">
        <f t="shared" si="79"/>
        <v>44.2</v>
      </c>
      <c r="BD99" s="82">
        <f>IFERROR(VLOOKUP(A99,ATTx11!$A$2:$N$500,4,FALSE),"")</f>
        <v>96.22</v>
      </c>
      <c r="BE99" s="95">
        <f t="shared" si="80"/>
        <v>0.5</v>
      </c>
      <c r="BF99" s="96">
        <f t="shared" si="81"/>
        <v>96.72</v>
      </c>
      <c r="BG99" s="70">
        <f>IFERROR(VLOOKUP(A99,ATTx11!$A$2:$N$500,11,FALSE),"")</f>
        <v>0</v>
      </c>
      <c r="BH99" s="95">
        <f t="shared" si="82"/>
        <v>0</v>
      </c>
      <c r="BI99" s="70">
        <f>IFERROR(VLOOKUP(A99,ATTx11!$A$2:$N$500,12,FALSE),"")</f>
        <v>5</v>
      </c>
      <c r="BJ99" s="97">
        <f t="shared" si="83"/>
        <v>4.5</v>
      </c>
      <c r="BK99" s="84">
        <f>IFERROR(VLOOKUP(A99,ATTx11!$A$2:$N$500,7,FALSE),"")</f>
        <v>0</v>
      </c>
      <c r="BL99" s="97">
        <f t="shared" si="84"/>
        <v>0</v>
      </c>
      <c r="BM99" s="84">
        <f>IFERROR(VLOOKUP(A99,ATTx11!$A$2:$N$500,8,FALSE),"")</f>
        <v>5</v>
      </c>
      <c r="BN99" s="95">
        <f t="shared" si="85"/>
        <v>4.5</v>
      </c>
      <c r="BO99" s="95"/>
      <c r="BP99" s="83">
        <f>IFERROR(VLOOKUP(TEXT($A99,"0000"),'AYP11'!$B$3379:$AU$3800,17,FALSE),"")</f>
        <v>0</v>
      </c>
      <c r="BQ99" s="75">
        <f>IFERROR(VLOOKUP(BP99,'Criteria Table'!$A$2:$I$102,2,FALSE),0)</f>
        <v>10</v>
      </c>
      <c r="BR99" s="95">
        <f t="shared" si="86"/>
        <v>10</v>
      </c>
      <c r="BS99" s="83">
        <f>IFERROR(VLOOKUP(TEXT($A99,"0000"),'AYP11'!$B$847:$AU$1268,17,FALSE),"")</f>
        <v>46</v>
      </c>
      <c r="BT99" s="75">
        <f>IFERROR(VLOOKUP(BS99,'Criteria Table'!$A$2:$I$102,2,FALSE),0)</f>
        <v>5.4</v>
      </c>
      <c r="BU99" s="95">
        <f t="shared" si="87"/>
        <v>51</v>
      </c>
      <c r="BV99" s="83">
        <f>IFERROR(VLOOKUP(TEXT($A99,"0000"),'AYP11'!$B$2113:$AU$2534,17,FALSE),"")</f>
        <v>0</v>
      </c>
      <c r="BW99" s="75">
        <f>IFERROR(VLOOKUP(BV99,'Criteria Table'!$A$2:$I$102,2,FALSE),0)</f>
        <v>10</v>
      </c>
      <c r="BX99" s="95">
        <f t="shared" si="88"/>
        <v>10</v>
      </c>
      <c r="BY99" s="83">
        <f>IFERROR(VLOOKUP(TEXT($A99,"0000"),'AYP11'!$B$425:$AU$846,17,FALSE),"")</f>
        <v>0</v>
      </c>
      <c r="BZ99" s="75">
        <f>IFERROR(VLOOKUP(BY99,'Criteria Table'!$A$2:$I$102,2,FALSE),0)</f>
        <v>10</v>
      </c>
      <c r="CA99" s="95">
        <f t="shared" si="89"/>
        <v>10</v>
      </c>
      <c r="CB99" s="83">
        <f>IFERROR(VLOOKUP(TEXT($A99,"0000"),'AYP11'!$B$3:$AU$424,17,FALSE),"")</f>
        <v>0</v>
      </c>
      <c r="CC99" s="95">
        <f>IFERROR(VLOOKUP(CB99,'Criteria Table'!$A$2:$I$102,2,FALSE),0)</f>
        <v>10</v>
      </c>
      <c r="CD99" s="95">
        <f t="shared" si="90"/>
        <v>10</v>
      </c>
      <c r="CE99" s="83">
        <f>IFERROR(VLOOKUP(TEXT($A99,"0000"),'AYP11'!$B$1269:$AU$1690,17,FALSE),"")</f>
        <v>40</v>
      </c>
      <c r="CF99" s="95">
        <f>IFERROR(VLOOKUP(CE99,'Criteria Table'!$A$2:$I$102,2,FALSE),0)</f>
        <v>6</v>
      </c>
      <c r="CG99" s="95">
        <f t="shared" si="91"/>
        <v>46</v>
      </c>
      <c r="CH99" s="83">
        <f>IFERROR(VLOOKUP(TEXT($A99,"0000"),'AYP11'!$B$1691:$AU$2112,17,FALSE),"")</f>
        <v>0</v>
      </c>
      <c r="CI99" s="95">
        <f>IFERROR(VLOOKUP(CH99,'Criteria Table'!$A$2:$I$102,2,FALSE),0)</f>
        <v>10</v>
      </c>
      <c r="CJ99" s="95">
        <f t="shared" si="92"/>
        <v>10</v>
      </c>
      <c r="CK99" s="83">
        <f>IFERROR(VLOOKUP(TEXT($A99,"0000"),'AYP11'!$B$2535:$AU$2956,17,FALSE),"")</f>
        <v>0</v>
      </c>
      <c r="CL99" s="95">
        <f>IFERROR(VLOOKUP(CK99,'Criteria Table'!$A$2:$I$102,2,FALSE),0)</f>
        <v>10</v>
      </c>
      <c r="CM99" s="95">
        <f t="shared" si="93"/>
        <v>10</v>
      </c>
      <c r="CN99" s="76">
        <f>IFERROR(VLOOKUP(TEXT($A99,"0000"),'AYP11'!$B$3379:$AU$3800,23,FALSE),"")</f>
        <v>0</v>
      </c>
      <c r="CO99" s="95">
        <f>IFERROR(VLOOKUP(CN99,'Criteria Table'!$A$2:$I$102,2,FALSE),0)</f>
        <v>10</v>
      </c>
      <c r="CP99" s="95">
        <f t="shared" si="94"/>
        <v>10</v>
      </c>
      <c r="CQ99" s="76">
        <f>IFERROR(VLOOKUP(TEXT($A99,"0000"),'AYP11'!$B$847:$AU$1268,23,FALSE),"")</f>
        <v>61</v>
      </c>
      <c r="CR99" s="95">
        <f>IFERROR(VLOOKUP(CQ99,'Criteria Table'!$A$2:$I$102,2,FALSE),0)</f>
        <v>3.9000000000000004</v>
      </c>
      <c r="CS99" s="95">
        <f t="shared" si="95"/>
        <v>65</v>
      </c>
      <c r="CT99" s="76">
        <f>IFERROR(VLOOKUP(TEXT($A99,"0000"),'AYP11'!$B$2113:$AU$2534,23,FALSE),"")</f>
        <v>0</v>
      </c>
      <c r="CU99" s="95">
        <f>IFERROR(VLOOKUP(CT99,'Criteria Table'!$A$2:$I$102,2,FALSE),0)</f>
        <v>10</v>
      </c>
      <c r="CV99" s="95">
        <f t="shared" si="96"/>
        <v>10</v>
      </c>
      <c r="CW99" s="76">
        <f>IFERROR(VLOOKUP(TEXT($A99,"0000"),'AYP11'!$B$425:$AU$846,23,FALSE),"")</f>
        <v>0</v>
      </c>
      <c r="CX99" s="95">
        <f>IFERROR(VLOOKUP(CW99,'Criteria Table'!$A$2:$I$102,2,FALSE),0)</f>
        <v>10</v>
      </c>
      <c r="CY99" s="95">
        <f t="shared" si="97"/>
        <v>10</v>
      </c>
      <c r="CZ99" s="76">
        <f>IFERROR(VLOOKUP(TEXT($A99,"0000"),'AYP11'!$B$3:$AU$424,23,FALSE),"")</f>
        <v>0</v>
      </c>
      <c r="DA99" s="95">
        <f>IFERROR(VLOOKUP(CZ99,'Criteria Table'!$A$2:$I$102,2,FALSE),0)</f>
        <v>10</v>
      </c>
      <c r="DB99" s="95">
        <f t="shared" si="98"/>
        <v>10</v>
      </c>
      <c r="DC99" s="76">
        <f>IFERROR(VLOOKUP(TEXT($A99,"0000"),'AYP11'!$B$1269:$AU$1690,23,FALSE),"")</f>
        <v>57</v>
      </c>
      <c r="DD99" s="95">
        <f>IFERROR(VLOOKUP(DC99,'Criteria Table'!$A$2:$I$102,2,FALSE),0)</f>
        <v>4.3</v>
      </c>
      <c r="DE99" s="95">
        <f t="shared" si="99"/>
        <v>61</v>
      </c>
      <c r="DF99" s="76">
        <f>IFERROR(VLOOKUP(TEXT($A99,"0000"),'AYP11'!$B$1691:$AU$2112,23,FALSE),"")</f>
        <v>0</v>
      </c>
      <c r="DG99" s="95">
        <f>IFERROR(VLOOKUP(DF99,'Criteria Table'!$A$2:$I$102,2,FALSE),0)</f>
        <v>10</v>
      </c>
      <c r="DH99" s="95">
        <f t="shared" si="100"/>
        <v>10</v>
      </c>
      <c r="DI99" s="76">
        <f>IFERROR(VLOOKUP(TEXT($A99,"0000"),'AYP11'!$B$2535:$AU$2956,23,FALSE),"")</f>
        <v>0</v>
      </c>
      <c r="DJ99" s="95">
        <f>IFERROR(VLOOKUP(DI99,'Criteria Table'!$A$2:$I$102,2,FALSE),0)</f>
        <v>10</v>
      </c>
      <c r="DK99" s="95">
        <f t="shared" si="101"/>
        <v>10</v>
      </c>
      <c r="DL99" s="91">
        <f>IFERROR(VLOOKUP(TEXT($A99,"0000"),'AYP11'!$B$3379:$AU$3800,11,FALSE),"")</f>
        <v>0</v>
      </c>
      <c r="DM99" s="95">
        <f t="shared" si="102"/>
        <v>1</v>
      </c>
      <c r="DN99" s="95" t="str">
        <f t="shared" si="103"/>
        <v/>
      </c>
      <c r="DO99" s="91">
        <f>IFERROR(VLOOKUP(TEXT($A99,"0000"),'AYP11'!$B$847:$AU$1268,11,FALSE),"")</f>
        <v>0</v>
      </c>
      <c r="DP99" s="95">
        <f t="shared" si="104"/>
        <v>1</v>
      </c>
      <c r="DQ99" s="95" t="str">
        <f t="shared" si="105"/>
        <v/>
      </c>
      <c r="DR99" s="91">
        <f>IFERROR(VLOOKUP(TEXT($A99,"0000"),'AYP11'!$B$2113:$AU$2534,11,FALSE),"")</f>
        <v>0</v>
      </c>
      <c r="DS99" s="95">
        <f t="shared" si="106"/>
        <v>1</v>
      </c>
      <c r="DT99" s="95" t="str">
        <f t="shared" si="107"/>
        <v/>
      </c>
      <c r="DU99" s="91">
        <f>IFERROR(VLOOKUP(TEXT($A99,"0000"),'AYP11'!$B$425:$AU$846,11,FALSE),"")</f>
        <v>0</v>
      </c>
      <c r="DV99" s="95">
        <f t="shared" si="108"/>
        <v>1</v>
      </c>
      <c r="DW99" s="95" t="str">
        <f t="shared" si="109"/>
        <v/>
      </c>
      <c r="DX99" s="91">
        <f>IFERROR(VLOOKUP(TEXT($A99,"0000"),'AYP11'!$B$3:$AU$424,11,FALSE),"")</f>
        <v>0</v>
      </c>
      <c r="DY99" s="95">
        <f t="shared" si="110"/>
        <v>1</v>
      </c>
      <c r="DZ99" s="95" t="str">
        <f t="shared" si="111"/>
        <v/>
      </c>
      <c r="EA99" s="91">
        <f>IFERROR(VLOOKUP(TEXT($A99,"0000"),'AYP11'!$B$1269:$AU$1690,11,FALSE),"")</f>
        <v>0</v>
      </c>
      <c r="EB99" s="95">
        <f t="shared" si="112"/>
        <v>1</v>
      </c>
      <c r="EC99" s="95" t="str">
        <f t="shared" si="113"/>
        <v/>
      </c>
      <c r="ED99" s="91">
        <f>IFERROR(VLOOKUP(TEXT($A99,"0000"),'AYP11'!$B$1691:$AU$2112,11,FALSE),"")</f>
        <v>0</v>
      </c>
      <c r="EE99" s="95">
        <f t="shared" si="114"/>
        <v>1</v>
      </c>
      <c r="EF99" s="95" t="str">
        <f t="shared" si="115"/>
        <v/>
      </c>
      <c r="EG99" s="91">
        <f>IFERROR(VLOOKUP(TEXT($A99,"0000"),'AYP11'!$B$2535:$AU$2956,11,FALSE),"")</f>
        <v>0</v>
      </c>
      <c r="EH99" s="95">
        <f t="shared" si="116"/>
        <v>1</v>
      </c>
      <c r="EI99" s="95" t="str">
        <f t="shared" si="117"/>
        <v/>
      </c>
      <c r="EP99" s="34">
        <v>136</v>
      </c>
      <c r="EQ99" s="102" t="s">
        <v>1340</v>
      </c>
    </row>
    <row r="100" spans="1:147" x14ac:dyDescent="0.25">
      <c r="A100" s="248">
        <v>2007</v>
      </c>
      <c r="B100" s="291">
        <f t="shared" si="64"/>
        <v>25.490196078431371</v>
      </c>
      <c r="C100" s="50">
        <f>IFERROR(VLOOKUP(TEXT($A100,"0000"),'R-M11'!$A$2:$AA$500,4,FALSE),0)</f>
        <v>39</v>
      </c>
      <c r="D100" s="291">
        <f t="shared" si="65"/>
        <v>64.705882352941174</v>
      </c>
      <c r="E100" s="98">
        <f>IFERROR(SUM(VLOOKUP(TEXT($A100,"0000"),'R-M11'!$A$2:$AA$500,5,FALSE),VLOOKUP(TEXT($A100,"0000"),'R-M11'!$A$2:$AA$500,6,FALSE)),0)</f>
        <v>99</v>
      </c>
      <c r="F100" s="58">
        <f>IFERROR(VLOOKUP(TEXT($A100,"0000"),'R-M11'!$A$2:$AA$500,14,FALSE),0)</f>
        <v>153</v>
      </c>
      <c r="G100" s="230">
        <f t="shared" si="118"/>
        <v>25.490196078431371</v>
      </c>
      <c r="H100" s="97">
        <f t="shared" si="66"/>
        <v>39</v>
      </c>
      <c r="I100" s="230">
        <f t="shared" si="119"/>
        <v>64.705882352941174</v>
      </c>
      <c r="J100" s="97">
        <f t="shared" si="67"/>
        <v>98.999999999999986</v>
      </c>
      <c r="K100" s="230">
        <f t="shared" si="68"/>
        <v>90</v>
      </c>
      <c r="L100" s="121">
        <f>IFERROR(VLOOKUP(K100,'Criteria Table'!$A$2:$I$102,2,FALSE),"")</f>
        <v>0</v>
      </c>
      <c r="M100" s="230">
        <f t="shared" si="69"/>
        <v>90.196078431372541</v>
      </c>
      <c r="N100" s="286">
        <f t="shared" si="70"/>
        <v>31.372549019607842</v>
      </c>
      <c r="O100" s="50">
        <f>IFERROR(VLOOKUP(TEXT($A100,"0000"),'R-M11'!$A$2:$AA$500,17,FALSE),"")</f>
        <v>48</v>
      </c>
      <c r="P100" s="286">
        <f t="shared" si="71"/>
        <v>61.437908496732028</v>
      </c>
      <c r="Q100" s="98">
        <f>IFERROR(SUM(VLOOKUP(TEXT($A100,"0000"),'R-M11'!$A$2:$AA$500,18,FALSE),VLOOKUP(TEXT($A100,"0000"),'R-M11'!$A$2:$AA$500,19,FALSE)),0)</f>
        <v>94</v>
      </c>
      <c r="R100" s="69">
        <f>IFERROR(VLOOKUP(TEXT($A100,"0000"),'R-M11'!$A$2:$AA$500,27,FALSE),0)</f>
        <v>153</v>
      </c>
      <c r="S100" s="121">
        <f t="shared" si="120"/>
        <v>31.372549019607842</v>
      </c>
      <c r="T100" s="70">
        <f t="shared" si="72"/>
        <v>48</v>
      </c>
      <c r="U100" s="121">
        <f t="shared" si="121"/>
        <v>61.437908496732028</v>
      </c>
      <c r="V100" s="70">
        <f t="shared" si="73"/>
        <v>94</v>
      </c>
      <c r="W100" s="121">
        <f t="shared" si="74"/>
        <v>93</v>
      </c>
      <c r="X100" s="124">
        <f>IFERROR(VLOOKUP(W100,'Criteria Table'!$A$2:$I$102,2,FALSE),"")</f>
        <v>0</v>
      </c>
      <c r="Y100" s="121">
        <f t="shared" si="75"/>
        <v>92.810457516339866</v>
      </c>
      <c r="Z100" s="92">
        <f>IFERROR(IF(VLOOKUP(A100,'SG11'!$A$3:$AI$500,18,FALSE)="","NA",VLOOKUP(A100,'SG11'!$A$3:$AI$500,18,FALSE)),"")</f>
        <v>81</v>
      </c>
      <c r="AA100" s="75">
        <f>IFERROR(VLOOKUP(Z100,'Criteria Table'!$A$2:$I$102,6,FALSE),"NA")</f>
        <v>5</v>
      </c>
      <c r="AB100" s="95">
        <f t="shared" si="122"/>
        <v>86</v>
      </c>
      <c r="AC100" s="84">
        <f>IFERROR(IF(VLOOKUP(A100,'SG11'!$A$3:$AI$500,19,FALSE)="","NA",VLOOKUP(A100,'SG11'!$A$3:$AI$500,19,FALSE)),"")</f>
        <v>84</v>
      </c>
      <c r="AD100" s="75">
        <f>IFERROR(VLOOKUP(AC100,'Criteria Table'!$A$2:$I$102,6,FALSE),"NA")</f>
        <v>5</v>
      </c>
      <c r="AE100" s="95">
        <f t="shared" si="123"/>
        <v>89</v>
      </c>
      <c r="AF100" s="92">
        <f>IFERROR(IF(VLOOKUP(A100,'SG11'!$A$3:$AI$500,20,FALSE)="","NA",VLOOKUP(A100,'SG11'!$A$3:$AI$500,20,FALSE)),"")</f>
        <v>83</v>
      </c>
      <c r="AG100" s="75">
        <f>IFERROR(VLOOKUP(AF100,'Criteria Table'!$A$2:$I$102,6,FALSE),"NA")</f>
        <v>5</v>
      </c>
      <c r="AH100" s="95">
        <f t="shared" si="124"/>
        <v>88</v>
      </c>
      <c r="AI100" s="84">
        <f>IFERROR(IF(VLOOKUP(A100,'SG11'!$A$3:$AI$500,21,FALSE)="","NA",VLOOKUP(A100,'SG11'!$A$3:$AI$500,21,FALSE)),"")</f>
        <v>93</v>
      </c>
      <c r="AJ100" s="75">
        <f>IFERROR(VLOOKUP(AI100,'Criteria Table'!$A$2:$I$102,6,FALSE),"NA")</f>
        <v>0</v>
      </c>
      <c r="AK100" s="95">
        <f t="shared" si="125"/>
        <v>93</v>
      </c>
      <c r="AL100" s="99">
        <f>IFERROR(VLOOKUP(TEXT(A100,"0000"),'W11'!$A$1:$E$500,4,FALSE)/AP100*100,"")</f>
        <v>98.076923076923066</v>
      </c>
      <c r="AM100" s="97">
        <f>IFERROR(VLOOKUP(TEXT(A100,"0000"),'W11'!$A$1:$E$500,4,FALSE),"")</f>
        <v>51</v>
      </c>
      <c r="AN100" s="99">
        <f t="shared" si="76"/>
        <v>98.076923076923066</v>
      </c>
      <c r="AO100" s="97">
        <f t="shared" si="77"/>
        <v>50.999999999999993</v>
      </c>
      <c r="AP100" s="99">
        <f>IFERROR(VLOOKUP(TEXT(A100,"0000"),'W11'!$A$1:$E$500,5,FALSE),"")</f>
        <v>52</v>
      </c>
      <c r="AQ100" s="97">
        <f>IFERROR(VLOOKUP(ROUND(AL100,0),'Criteria Table'!$A$2:$I$102,4,FALSE),0)</f>
        <v>0</v>
      </c>
      <c r="AR100" s="128"/>
      <c r="AS100" s="95"/>
      <c r="AT100" s="95"/>
      <c r="AU100" s="100">
        <f>IFERROR(VLOOKUP(TEXT(A100,"0000"),'Sci11'!$A$3:$N$492,4,FALSE)/VLOOKUP(TEXT(A100,"0000"),'Sci11'!$A$3:$N$492,14,FALSE)*100,"")</f>
        <v>38</v>
      </c>
      <c r="AV100" s="101">
        <f>SUM(VLOOKUP(TEXT(A100,"0000"),'Sci11'!$A$3:$N$492,5,FALSE),VLOOKUP(TEXT(A100,"0000"),'Sci11'!$A$3:$N$492,6,FALSE))/VLOOKUP(TEXT(A100,"0000"),'Sci11'!$A$3:$N$492,14,FALSE)*100</f>
        <v>42</v>
      </c>
      <c r="AW100" s="100">
        <f t="shared" si="126"/>
        <v>39.4</v>
      </c>
      <c r="AX100" s="101">
        <f>IFERROR(AW100/100*VLOOKUP(TEXT(A100,"0000"),'Sci11'!$A$3:$N$492,14,FALSE),"")</f>
        <v>19.7</v>
      </c>
      <c r="AY100" s="100">
        <f t="shared" si="127"/>
        <v>42.6</v>
      </c>
      <c r="AZ100" s="101">
        <f>IFERROR(AY100/100*VLOOKUP(TEXT(A100,"0000"),'Sci11'!$A$3:$N$492,14,FALSE),"")</f>
        <v>21.3</v>
      </c>
      <c r="BA100" s="100">
        <f t="shared" si="78"/>
        <v>80</v>
      </c>
      <c r="BB100" s="101">
        <f>IFERROR(VLOOKUP(BA100,'Criteria Table'!$A$2:$I$102,2,FALSE),"")</f>
        <v>2</v>
      </c>
      <c r="BC100" s="101">
        <f t="shared" si="79"/>
        <v>82</v>
      </c>
      <c r="BD100" s="82">
        <f>IFERROR(VLOOKUP(A100,ATTx11!$A$2:$N$500,4,FALSE),"")</f>
        <v>96.82</v>
      </c>
      <c r="BE100" s="95">
        <f t="shared" si="80"/>
        <v>0.5</v>
      </c>
      <c r="BF100" s="96">
        <f t="shared" si="81"/>
        <v>97.32</v>
      </c>
      <c r="BG100" s="70">
        <f>IFERROR(VLOOKUP(A100,ATTx11!$A$2:$N$500,11,FALSE),"")</f>
        <v>0</v>
      </c>
      <c r="BH100" s="95">
        <f t="shared" si="82"/>
        <v>0</v>
      </c>
      <c r="BI100" s="70">
        <f>IFERROR(VLOOKUP(A100,ATTx11!$A$2:$N$500,12,FALSE),"")</f>
        <v>0</v>
      </c>
      <c r="BJ100" s="97">
        <f t="shared" si="83"/>
        <v>0</v>
      </c>
      <c r="BK100" s="84">
        <f>IFERROR(VLOOKUP(A100,ATTx11!$A$2:$N$500,7,FALSE),"")</f>
        <v>0</v>
      </c>
      <c r="BL100" s="97">
        <f t="shared" si="84"/>
        <v>0</v>
      </c>
      <c r="BM100" s="84">
        <f>IFERROR(VLOOKUP(A100,ATTx11!$A$2:$N$500,8,FALSE),"")</f>
        <v>0</v>
      </c>
      <c r="BN100" s="95">
        <f t="shared" si="85"/>
        <v>0</v>
      </c>
      <c r="BO100" s="95"/>
      <c r="BP100" s="83">
        <f>IFERROR(VLOOKUP(TEXT($A100,"0000"),'AYP11'!$B$3379:$AU$3800,17,FALSE),"")</f>
        <v>91</v>
      </c>
      <c r="BQ100" s="75">
        <f>IFERROR(VLOOKUP(BP100,'Criteria Table'!$A$2:$I$102,2,FALSE),0)</f>
        <v>0</v>
      </c>
      <c r="BR100" s="95">
        <f t="shared" si="86"/>
        <v>91</v>
      </c>
      <c r="BS100" s="83">
        <f>IFERROR(VLOOKUP(TEXT($A100,"0000"),'AYP11'!$B$847:$AU$1268,17,FALSE),"")</f>
        <v>0</v>
      </c>
      <c r="BT100" s="75">
        <f>IFERROR(VLOOKUP(BS100,'Criteria Table'!$A$2:$I$102,2,FALSE),0)</f>
        <v>10</v>
      </c>
      <c r="BU100" s="95">
        <f t="shared" si="87"/>
        <v>10</v>
      </c>
      <c r="BV100" s="83">
        <f>IFERROR(VLOOKUP(TEXT($A100,"0000"),'AYP11'!$B$2113:$AU$2534,17,FALSE),"")</f>
        <v>91</v>
      </c>
      <c r="BW100" s="75">
        <f>IFERROR(VLOOKUP(BV100,'Criteria Table'!$A$2:$I$102,2,FALSE),0)</f>
        <v>0</v>
      </c>
      <c r="BX100" s="95">
        <f t="shared" si="88"/>
        <v>91</v>
      </c>
      <c r="BY100" s="83">
        <f>IFERROR(VLOOKUP(TEXT($A100,"0000"),'AYP11'!$B$425:$AU$846,17,FALSE),"")</f>
        <v>0</v>
      </c>
      <c r="BZ100" s="75">
        <f>IFERROR(VLOOKUP(BY100,'Criteria Table'!$A$2:$I$102,2,FALSE),0)</f>
        <v>10</v>
      </c>
      <c r="CA100" s="95">
        <f t="shared" si="89"/>
        <v>10</v>
      </c>
      <c r="CB100" s="83">
        <f>IFERROR(VLOOKUP(TEXT($A100,"0000"),'AYP11'!$B$3:$AU$424,17,FALSE),"")</f>
        <v>0</v>
      </c>
      <c r="CC100" s="95">
        <f>IFERROR(VLOOKUP(CB100,'Criteria Table'!$A$2:$I$102,2,FALSE),0)</f>
        <v>10</v>
      </c>
      <c r="CD100" s="95">
        <f t="shared" si="90"/>
        <v>10</v>
      </c>
      <c r="CE100" s="83">
        <f>IFERROR(VLOOKUP(TEXT($A100,"0000"),'AYP11'!$B$1269:$AU$1690,17,FALSE),"")</f>
        <v>0</v>
      </c>
      <c r="CF100" s="95">
        <f>IFERROR(VLOOKUP(CE100,'Criteria Table'!$A$2:$I$102,2,FALSE),0)</f>
        <v>10</v>
      </c>
      <c r="CG100" s="95">
        <f t="shared" si="91"/>
        <v>10</v>
      </c>
      <c r="CH100" s="83">
        <f>IFERROR(VLOOKUP(TEXT($A100,"0000"),'AYP11'!$B$1691:$AU$2112,17,FALSE),"")</f>
        <v>0</v>
      </c>
      <c r="CI100" s="95">
        <f>IFERROR(VLOOKUP(CH100,'Criteria Table'!$A$2:$I$102,2,FALSE),0)</f>
        <v>10</v>
      </c>
      <c r="CJ100" s="95">
        <f t="shared" si="92"/>
        <v>10</v>
      </c>
      <c r="CK100" s="83">
        <f>IFERROR(VLOOKUP(TEXT($A100,"0000"),'AYP11'!$B$2535:$AU$2956,17,FALSE),"")</f>
        <v>0</v>
      </c>
      <c r="CL100" s="95">
        <f>IFERROR(VLOOKUP(CK100,'Criteria Table'!$A$2:$I$102,2,FALSE),0)</f>
        <v>10</v>
      </c>
      <c r="CM100" s="95">
        <f t="shared" si="93"/>
        <v>10</v>
      </c>
      <c r="CN100" s="76">
        <f>IFERROR(VLOOKUP(TEXT($A100,"0000"),'AYP11'!$B$3379:$AU$3800,23,FALSE),"")</f>
        <v>88</v>
      </c>
      <c r="CO100" s="95">
        <f>IFERROR(VLOOKUP(CN100,'Criteria Table'!$A$2:$I$102,2,FALSE),0)</f>
        <v>0</v>
      </c>
      <c r="CP100" s="95">
        <f t="shared" si="94"/>
        <v>88</v>
      </c>
      <c r="CQ100" s="76">
        <f>IFERROR(VLOOKUP(TEXT($A100,"0000"),'AYP11'!$B$847:$AU$1268,23,FALSE),"")</f>
        <v>0</v>
      </c>
      <c r="CR100" s="95">
        <f>IFERROR(VLOOKUP(CQ100,'Criteria Table'!$A$2:$I$102,2,FALSE),0)</f>
        <v>10</v>
      </c>
      <c r="CS100" s="95">
        <f t="shared" si="95"/>
        <v>10</v>
      </c>
      <c r="CT100" s="76">
        <f>IFERROR(VLOOKUP(TEXT($A100,"0000"),'AYP11'!$B$2113:$AU$2534,23,FALSE),"")</f>
        <v>0</v>
      </c>
      <c r="CU100" s="95">
        <f>IFERROR(VLOOKUP(CT100,'Criteria Table'!$A$2:$I$102,2,FALSE),0)</f>
        <v>10</v>
      </c>
      <c r="CV100" s="95">
        <f t="shared" si="96"/>
        <v>10</v>
      </c>
      <c r="CW100" s="76">
        <f>IFERROR(VLOOKUP(TEXT($A100,"0000"),'AYP11'!$B$425:$AU$846,23,FALSE),"")</f>
        <v>0</v>
      </c>
      <c r="CX100" s="95">
        <f>IFERROR(VLOOKUP(CW100,'Criteria Table'!$A$2:$I$102,2,FALSE),0)</f>
        <v>10</v>
      </c>
      <c r="CY100" s="95">
        <f t="shared" si="97"/>
        <v>10</v>
      </c>
      <c r="CZ100" s="76">
        <f>IFERROR(VLOOKUP(TEXT($A100,"0000"),'AYP11'!$B$3:$AU$424,23,FALSE),"")</f>
        <v>0</v>
      </c>
      <c r="DA100" s="95">
        <f>IFERROR(VLOOKUP(CZ100,'Criteria Table'!$A$2:$I$102,2,FALSE),0)</f>
        <v>10</v>
      </c>
      <c r="DB100" s="95">
        <f t="shared" si="98"/>
        <v>10</v>
      </c>
      <c r="DC100" s="76">
        <f>IFERROR(VLOOKUP(TEXT($A100,"0000"),'AYP11'!$B$1269:$AU$1690,23,FALSE),"")</f>
        <v>0</v>
      </c>
      <c r="DD100" s="95">
        <f>IFERROR(VLOOKUP(DC100,'Criteria Table'!$A$2:$I$102,2,FALSE),0)</f>
        <v>10</v>
      </c>
      <c r="DE100" s="95">
        <f t="shared" si="99"/>
        <v>10</v>
      </c>
      <c r="DF100" s="76">
        <f>IFERROR(VLOOKUP(TEXT($A100,"0000"),'AYP11'!$B$1691:$AU$2112,23,FALSE),"")</f>
        <v>0</v>
      </c>
      <c r="DG100" s="95">
        <f>IFERROR(VLOOKUP(DF100,'Criteria Table'!$A$2:$I$102,2,FALSE),0)</f>
        <v>10</v>
      </c>
      <c r="DH100" s="95">
        <f t="shared" si="100"/>
        <v>10</v>
      </c>
      <c r="DI100" s="76">
        <f>IFERROR(VLOOKUP(TEXT($A100,"0000"),'AYP11'!$B$2535:$AU$2956,23,FALSE),"")</f>
        <v>0</v>
      </c>
      <c r="DJ100" s="95">
        <f>IFERROR(VLOOKUP(DI100,'Criteria Table'!$A$2:$I$102,2,FALSE),0)</f>
        <v>10</v>
      </c>
      <c r="DK100" s="95">
        <f t="shared" si="101"/>
        <v>10</v>
      </c>
      <c r="DL100" s="91">
        <f>IFERROR(VLOOKUP(TEXT($A100,"0000"),'AYP11'!$B$3379:$AU$3800,11,FALSE),"")</f>
        <v>0</v>
      </c>
      <c r="DM100" s="95">
        <f t="shared" si="102"/>
        <v>1</v>
      </c>
      <c r="DN100" s="95" t="str">
        <f t="shared" si="103"/>
        <v/>
      </c>
      <c r="DO100" s="91">
        <f>IFERROR(VLOOKUP(TEXT($A100,"0000"),'AYP11'!$B$847:$AU$1268,11,FALSE),"")</f>
        <v>0</v>
      </c>
      <c r="DP100" s="95">
        <f t="shared" si="104"/>
        <v>1</v>
      </c>
      <c r="DQ100" s="95" t="str">
        <f t="shared" si="105"/>
        <v/>
      </c>
      <c r="DR100" s="91">
        <f>IFERROR(VLOOKUP(TEXT($A100,"0000"),'AYP11'!$B$2113:$AU$2534,11,FALSE),"")</f>
        <v>0</v>
      </c>
      <c r="DS100" s="95">
        <f t="shared" si="106"/>
        <v>1</v>
      </c>
      <c r="DT100" s="95" t="str">
        <f t="shared" si="107"/>
        <v/>
      </c>
      <c r="DU100" s="91">
        <f>IFERROR(VLOOKUP(TEXT($A100,"0000"),'AYP11'!$B$425:$AU$846,11,FALSE),"")</f>
        <v>0</v>
      </c>
      <c r="DV100" s="95">
        <f t="shared" si="108"/>
        <v>1</v>
      </c>
      <c r="DW100" s="95" t="str">
        <f t="shared" si="109"/>
        <v/>
      </c>
      <c r="DX100" s="91">
        <f>IFERROR(VLOOKUP(TEXT($A100,"0000"),'AYP11'!$B$3:$AU$424,11,FALSE),"")</f>
        <v>0</v>
      </c>
      <c r="DY100" s="95">
        <f t="shared" si="110"/>
        <v>1</v>
      </c>
      <c r="DZ100" s="95" t="str">
        <f t="shared" si="111"/>
        <v/>
      </c>
      <c r="EA100" s="91">
        <f>IFERROR(VLOOKUP(TEXT($A100,"0000"),'AYP11'!$B$1269:$AU$1690,11,FALSE),"")</f>
        <v>0</v>
      </c>
      <c r="EB100" s="95">
        <f t="shared" si="112"/>
        <v>1</v>
      </c>
      <c r="EC100" s="95" t="str">
        <f t="shared" si="113"/>
        <v/>
      </c>
      <c r="ED100" s="91">
        <f>IFERROR(VLOOKUP(TEXT($A100,"0000"),'AYP11'!$B$1691:$AU$2112,11,FALSE),"")</f>
        <v>0</v>
      </c>
      <c r="EE100" s="95">
        <f t="shared" si="114"/>
        <v>1</v>
      </c>
      <c r="EF100" s="95" t="str">
        <f t="shared" si="115"/>
        <v/>
      </c>
      <c r="EG100" s="91">
        <f>IFERROR(VLOOKUP(TEXT($A100,"0000"),'AYP11'!$B$2535:$AU$2956,11,FALSE),"")</f>
        <v>0</v>
      </c>
      <c r="EH100" s="95">
        <f t="shared" si="116"/>
        <v>1</v>
      </c>
      <c r="EI100" s="95" t="str">
        <f t="shared" si="117"/>
        <v/>
      </c>
      <c r="EP100" s="34">
        <v>137</v>
      </c>
      <c r="EQ100" s="102" t="s">
        <v>1345</v>
      </c>
    </row>
    <row r="101" spans="1:147" x14ac:dyDescent="0.25">
      <c r="A101" s="248">
        <v>2012</v>
      </c>
      <c r="B101" s="291">
        <f t="shared" si="64"/>
        <v>30.666666666666664</v>
      </c>
      <c r="C101" s="50">
        <f>IFERROR(VLOOKUP(TEXT($A101,"0000"),'R-M11'!$A$2:$AA$500,4,FALSE),0)</f>
        <v>23</v>
      </c>
      <c r="D101" s="291">
        <f t="shared" si="65"/>
        <v>42.666666666666671</v>
      </c>
      <c r="E101" s="98">
        <f>IFERROR(SUM(VLOOKUP(TEXT($A101,"0000"),'R-M11'!$A$2:$AA$500,5,FALSE),VLOOKUP(TEXT($A101,"0000"),'R-M11'!$A$2:$AA$500,6,FALSE)),0)</f>
        <v>32</v>
      </c>
      <c r="F101" s="58">
        <f>IFERROR(VLOOKUP(TEXT($A101,"0000"),'R-M11'!$A$2:$AA$500,14,FALSE),0)</f>
        <v>75</v>
      </c>
      <c r="G101" s="230">
        <f t="shared" si="118"/>
        <v>32.556666666666665</v>
      </c>
      <c r="H101" s="97">
        <f t="shared" si="66"/>
        <v>24.4175</v>
      </c>
      <c r="I101" s="230">
        <f t="shared" si="119"/>
        <v>43.476666666666674</v>
      </c>
      <c r="J101" s="97">
        <f t="shared" si="67"/>
        <v>32.607500000000009</v>
      </c>
      <c r="K101" s="230">
        <f t="shared" si="68"/>
        <v>73</v>
      </c>
      <c r="L101" s="121">
        <f>IFERROR(VLOOKUP(K101,'Criteria Table'!$A$2:$I$102,2,FALSE),"")</f>
        <v>2.7</v>
      </c>
      <c r="M101" s="230">
        <f t="shared" si="69"/>
        <v>76.033333333333331</v>
      </c>
      <c r="N101" s="286">
        <f t="shared" si="70"/>
        <v>36</v>
      </c>
      <c r="O101" s="50">
        <f>IFERROR(VLOOKUP(TEXT($A101,"0000"),'R-M11'!$A$2:$AA$500,17,FALSE),"")</f>
        <v>27</v>
      </c>
      <c r="P101" s="286">
        <f t="shared" si="71"/>
        <v>42.666666666666671</v>
      </c>
      <c r="Q101" s="98">
        <f>IFERROR(SUM(VLOOKUP(TEXT($A101,"0000"),'R-M11'!$A$2:$AA$500,18,FALSE),VLOOKUP(TEXT($A101,"0000"),'R-M11'!$A$2:$AA$500,19,FALSE)),0)</f>
        <v>32</v>
      </c>
      <c r="R101" s="69">
        <f>IFERROR(VLOOKUP(TEXT($A101,"0000"),'R-M11'!$A$2:$AA$500,27,FALSE),0)</f>
        <v>75</v>
      </c>
      <c r="S101" s="121">
        <f t="shared" si="120"/>
        <v>37.47</v>
      </c>
      <c r="T101" s="70">
        <f t="shared" si="72"/>
        <v>28.102499999999999</v>
      </c>
      <c r="U101" s="121">
        <f t="shared" si="121"/>
        <v>43.296666666666674</v>
      </c>
      <c r="V101" s="70">
        <f t="shared" si="73"/>
        <v>32.472500000000004</v>
      </c>
      <c r="W101" s="121">
        <f t="shared" si="74"/>
        <v>79</v>
      </c>
      <c r="X101" s="124">
        <f>IFERROR(VLOOKUP(W101,'Criteria Table'!$A$2:$I$102,2,FALSE),"")</f>
        <v>2.1</v>
      </c>
      <c r="Y101" s="121">
        <f t="shared" si="75"/>
        <v>80.76666666666668</v>
      </c>
      <c r="Z101" s="92">
        <f>IFERROR(IF(VLOOKUP(A101,'SG11'!$A$3:$AI$500,18,FALSE)="","NA",VLOOKUP(A101,'SG11'!$A$3:$AI$500,18,FALSE)),"")</f>
        <v>64</v>
      </c>
      <c r="AA101" s="75">
        <f>IFERROR(VLOOKUP(Z101,'Criteria Table'!$A$2:$I$102,6,FALSE),"NA")</f>
        <v>5</v>
      </c>
      <c r="AB101" s="95">
        <f t="shared" si="122"/>
        <v>69</v>
      </c>
      <c r="AC101" s="84">
        <f>IFERROR(IF(VLOOKUP(A101,'SG11'!$A$3:$AI$500,19,FALSE)="","NA",VLOOKUP(A101,'SG11'!$A$3:$AI$500,19,FALSE)),"")</f>
        <v>71</v>
      </c>
      <c r="AD101" s="75">
        <f>IFERROR(VLOOKUP(AC101,'Criteria Table'!$A$2:$I$102,6,FALSE),"NA")</f>
        <v>5</v>
      </c>
      <c r="AE101" s="95">
        <f t="shared" si="123"/>
        <v>76</v>
      </c>
      <c r="AF101" s="92">
        <f>IFERROR(IF(VLOOKUP(A101,'SG11'!$A$3:$AI$500,20,FALSE)="","NA",VLOOKUP(A101,'SG11'!$A$3:$AI$500,20,FALSE)),"")</f>
        <v>64</v>
      </c>
      <c r="AG101" s="75">
        <f>IFERROR(VLOOKUP(AF101,'Criteria Table'!$A$2:$I$102,6,FALSE),"NA")</f>
        <v>5</v>
      </c>
      <c r="AH101" s="95">
        <f t="shared" si="124"/>
        <v>69</v>
      </c>
      <c r="AI101" s="84">
        <f>IFERROR(IF(VLOOKUP(A101,'SG11'!$A$3:$AI$500,21,FALSE)="","NA",VLOOKUP(A101,'SG11'!$A$3:$AI$500,21,FALSE)),"")</f>
        <v>71</v>
      </c>
      <c r="AJ101" s="75">
        <f>IFERROR(VLOOKUP(AI101,'Criteria Table'!$A$2:$I$102,6,FALSE),"NA")</f>
        <v>5</v>
      </c>
      <c r="AK101" s="95">
        <f t="shared" si="125"/>
        <v>76</v>
      </c>
      <c r="AL101" s="99">
        <f>IFERROR(VLOOKUP(TEXT(A101,"0000"),'W11'!$A$1:$E$500,4,FALSE)/AP101*100,"")</f>
        <v>96.875</v>
      </c>
      <c r="AM101" s="97">
        <f>IFERROR(VLOOKUP(TEXT(A101,"0000"),'W11'!$A$1:$E$500,4,FALSE),"")</f>
        <v>31</v>
      </c>
      <c r="AN101" s="99">
        <f t="shared" si="76"/>
        <v>96.875</v>
      </c>
      <c r="AO101" s="97">
        <f t="shared" si="77"/>
        <v>31</v>
      </c>
      <c r="AP101" s="99">
        <f>IFERROR(VLOOKUP(TEXT(A101,"0000"),'W11'!$A$1:$E$500,5,FALSE),"")</f>
        <v>32</v>
      </c>
      <c r="AQ101" s="97">
        <f>IFERROR(VLOOKUP(ROUND(AL101,0),'Criteria Table'!$A$2:$I$102,4,FALSE),0)</f>
        <v>0</v>
      </c>
      <c r="AR101" s="128"/>
      <c r="AS101" s="95"/>
      <c r="AT101" s="95"/>
      <c r="AU101" s="100">
        <f>IFERROR(VLOOKUP(TEXT(A101,"0000"),'Sci11'!$A$3:$N$492,4,FALSE)/VLOOKUP(TEXT(A101,"0000"),'Sci11'!$A$3:$N$492,14,FALSE)*100,"")</f>
        <v>31.25</v>
      </c>
      <c r="AV101" s="101">
        <f>SUM(VLOOKUP(TEXT(A101,"0000"),'Sci11'!$A$3:$N$492,5,FALSE),VLOOKUP(TEXT(A101,"0000"),'Sci11'!$A$3:$N$492,6,FALSE))/VLOOKUP(TEXT(A101,"0000"),'Sci11'!$A$3:$N$492,14,FALSE)*100</f>
        <v>12.5</v>
      </c>
      <c r="AW101" s="100">
        <f t="shared" si="126"/>
        <v>35.17</v>
      </c>
      <c r="AX101" s="101">
        <f>IFERROR(AW101/100*VLOOKUP(TEXT(A101,"0000"),'Sci11'!$A$3:$N$492,14,FALSE),"")</f>
        <v>5.6272000000000002</v>
      </c>
      <c r="AY101" s="100">
        <f t="shared" si="127"/>
        <v>14.18</v>
      </c>
      <c r="AZ101" s="101">
        <f>IFERROR(AY101/100*VLOOKUP(TEXT(A101,"0000"),'Sci11'!$A$3:$N$492,14,FALSE),"")</f>
        <v>2.2688000000000001</v>
      </c>
      <c r="BA101" s="100">
        <f t="shared" si="78"/>
        <v>44</v>
      </c>
      <c r="BB101" s="101">
        <f>IFERROR(VLOOKUP(BA101,'Criteria Table'!$A$2:$I$102,2,FALSE),"")</f>
        <v>5.6000000000000005</v>
      </c>
      <c r="BC101" s="101">
        <f t="shared" si="79"/>
        <v>49.6</v>
      </c>
      <c r="BD101" s="82">
        <f>IFERROR(VLOOKUP(A101,ATTx11!$A$2:$N$500,4,FALSE),"")</f>
        <v>96.14</v>
      </c>
      <c r="BE101" s="95">
        <f t="shared" si="80"/>
        <v>0.5</v>
      </c>
      <c r="BF101" s="96">
        <f t="shared" si="81"/>
        <v>96.64</v>
      </c>
      <c r="BG101" s="70">
        <f>IFERROR(VLOOKUP(A101,ATTx11!$A$2:$N$500,11,FALSE),"")</f>
        <v>0</v>
      </c>
      <c r="BH101" s="95">
        <f t="shared" si="82"/>
        <v>0</v>
      </c>
      <c r="BI101" s="70">
        <f>IFERROR(VLOOKUP(A101,ATTx11!$A$2:$N$500,12,FALSE),"")</f>
        <v>1</v>
      </c>
      <c r="BJ101" s="97">
        <f t="shared" si="83"/>
        <v>0.9</v>
      </c>
      <c r="BK101" s="84">
        <f>IFERROR(VLOOKUP(A101,ATTx11!$A$2:$N$500,7,FALSE),"")</f>
        <v>0</v>
      </c>
      <c r="BL101" s="97">
        <f t="shared" si="84"/>
        <v>0</v>
      </c>
      <c r="BM101" s="84">
        <f>IFERROR(VLOOKUP(A101,ATTx11!$A$2:$N$500,8,FALSE),"")</f>
        <v>1</v>
      </c>
      <c r="BN101" s="95">
        <f t="shared" si="85"/>
        <v>0.9</v>
      </c>
      <c r="BO101" s="95"/>
      <c r="BP101" s="83">
        <f>IFERROR(VLOOKUP(TEXT($A101,"0000"),'AYP11'!$B$3379:$AU$3800,17,FALSE),"")</f>
        <v>0</v>
      </c>
      <c r="BQ101" s="75">
        <f>IFERROR(VLOOKUP(BP101,'Criteria Table'!$A$2:$I$102,2,FALSE),0)</f>
        <v>10</v>
      </c>
      <c r="BR101" s="95">
        <f t="shared" si="86"/>
        <v>10</v>
      </c>
      <c r="BS101" s="83">
        <f>IFERROR(VLOOKUP(TEXT($A101,"0000"),'AYP11'!$B$847:$AU$1268,17,FALSE),"")</f>
        <v>0</v>
      </c>
      <c r="BT101" s="75">
        <f>IFERROR(VLOOKUP(BS101,'Criteria Table'!$A$2:$I$102,2,FALSE),0)</f>
        <v>10</v>
      </c>
      <c r="BU101" s="95">
        <f t="shared" si="87"/>
        <v>10</v>
      </c>
      <c r="BV101" s="83">
        <f>IFERROR(VLOOKUP(TEXT($A101,"0000"),'AYP11'!$B$2113:$AU$2534,17,FALSE),"")</f>
        <v>78</v>
      </c>
      <c r="BW101" s="75">
        <f>IFERROR(VLOOKUP(BV101,'Criteria Table'!$A$2:$I$102,2,FALSE),0)</f>
        <v>2.2000000000000002</v>
      </c>
      <c r="BX101" s="95">
        <f t="shared" si="88"/>
        <v>80</v>
      </c>
      <c r="BY101" s="83">
        <f>IFERROR(VLOOKUP(TEXT($A101,"0000"),'AYP11'!$B$425:$AU$846,17,FALSE),"")</f>
        <v>0</v>
      </c>
      <c r="BZ101" s="75">
        <f>IFERROR(VLOOKUP(BY101,'Criteria Table'!$A$2:$I$102,2,FALSE),0)</f>
        <v>10</v>
      </c>
      <c r="CA101" s="95">
        <f t="shared" si="89"/>
        <v>10</v>
      </c>
      <c r="CB101" s="83">
        <f>IFERROR(VLOOKUP(TEXT($A101,"0000"),'AYP11'!$B$3:$AU$424,17,FALSE),"")</f>
        <v>0</v>
      </c>
      <c r="CC101" s="95">
        <f>IFERROR(VLOOKUP(CB101,'Criteria Table'!$A$2:$I$102,2,FALSE),0)</f>
        <v>10</v>
      </c>
      <c r="CD101" s="95">
        <f t="shared" si="90"/>
        <v>10</v>
      </c>
      <c r="CE101" s="83">
        <f>IFERROR(VLOOKUP(TEXT($A101,"0000"),'AYP11'!$B$1269:$AU$1690,17,FALSE),"")</f>
        <v>0</v>
      </c>
      <c r="CF101" s="95">
        <f>IFERROR(VLOOKUP(CE101,'Criteria Table'!$A$2:$I$102,2,FALSE),0)</f>
        <v>10</v>
      </c>
      <c r="CG101" s="95">
        <f t="shared" si="91"/>
        <v>10</v>
      </c>
      <c r="CH101" s="83">
        <f>IFERROR(VLOOKUP(TEXT($A101,"0000"),'AYP11'!$B$1691:$AU$2112,17,FALSE),"")</f>
        <v>0</v>
      </c>
      <c r="CI101" s="95">
        <f>IFERROR(VLOOKUP(CH101,'Criteria Table'!$A$2:$I$102,2,FALSE),0)</f>
        <v>10</v>
      </c>
      <c r="CJ101" s="95">
        <f t="shared" si="92"/>
        <v>10</v>
      </c>
      <c r="CK101" s="83">
        <f>IFERROR(VLOOKUP(TEXT($A101,"0000"),'AYP11'!$B$2535:$AU$2956,17,FALSE),"")</f>
        <v>0</v>
      </c>
      <c r="CL101" s="95">
        <f>IFERROR(VLOOKUP(CK101,'Criteria Table'!$A$2:$I$102,2,FALSE),0)</f>
        <v>10</v>
      </c>
      <c r="CM101" s="95">
        <f t="shared" si="93"/>
        <v>10</v>
      </c>
      <c r="CN101" s="76">
        <f>IFERROR(VLOOKUP(TEXT($A101,"0000"),'AYP11'!$B$3379:$AU$3800,23,FALSE),"")</f>
        <v>0</v>
      </c>
      <c r="CO101" s="95">
        <f>IFERROR(VLOOKUP(CN101,'Criteria Table'!$A$2:$I$102,2,FALSE),0)</f>
        <v>10</v>
      </c>
      <c r="CP101" s="95">
        <f t="shared" si="94"/>
        <v>10</v>
      </c>
      <c r="CQ101" s="76">
        <f>IFERROR(VLOOKUP(TEXT($A101,"0000"),'AYP11'!$B$847:$AU$1268,23,FALSE),"")</f>
        <v>0</v>
      </c>
      <c r="CR101" s="95">
        <f>IFERROR(VLOOKUP(CQ101,'Criteria Table'!$A$2:$I$102,2,FALSE),0)</f>
        <v>10</v>
      </c>
      <c r="CS101" s="95">
        <f t="shared" si="95"/>
        <v>10</v>
      </c>
      <c r="CT101" s="76">
        <f>IFERROR(VLOOKUP(TEXT($A101,"0000"),'AYP11'!$B$2113:$AU$2534,23,FALSE),"")</f>
        <v>88</v>
      </c>
      <c r="CU101" s="95">
        <f>IFERROR(VLOOKUP(CT101,'Criteria Table'!$A$2:$I$102,2,FALSE),0)</f>
        <v>0</v>
      </c>
      <c r="CV101" s="95">
        <f t="shared" si="96"/>
        <v>88</v>
      </c>
      <c r="CW101" s="76">
        <f>IFERROR(VLOOKUP(TEXT($A101,"0000"),'AYP11'!$B$425:$AU$846,23,FALSE),"")</f>
        <v>0</v>
      </c>
      <c r="CX101" s="95">
        <f>IFERROR(VLOOKUP(CW101,'Criteria Table'!$A$2:$I$102,2,FALSE),0)</f>
        <v>10</v>
      </c>
      <c r="CY101" s="95">
        <f t="shared" si="97"/>
        <v>10</v>
      </c>
      <c r="CZ101" s="76">
        <f>IFERROR(VLOOKUP(TEXT($A101,"0000"),'AYP11'!$B$3:$AU$424,23,FALSE),"")</f>
        <v>0</v>
      </c>
      <c r="DA101" s="95">
        <f>IFERROR(VLOOKUP(CZ101,'Criteria Table'!$A$2:$I$102,2,FALSE),0)</f>
        <v>10</v>
      </c>
      <c r="DB101" s="95">
        <f t="shared" si="98"/>
        <v>10</v>
      </c>
      <c r="DC101" s="76">
        <f>IFERROR(VLOOKUP(TEXT($A101,"0000"),'AYP11'!$B$1269:$AU$1690,23,FALSE),"")</f>
        <v>0</v>
      </c>
      <c r="DD101" s="95">
        <f>IFERROR(VLOOKUP(DC101,'Criteria Table'!$A$2:$I$102,2,FALSE),0)</f>
        <v>10</v>
      </c>
      <c r="DE101" s="95">
        <f t="shared" si="99"/>
        <v>10</v>
      </c>
      <c r="DF101" s="76">
        <f>IFERROR(VLOOKUP(TEXT($A101,"0000"),'AYP11'!$B$1691:$AU$2112,23,FALSE),"")</f>
        <v>0</v>
      </c>
      <c r="DG101" s="95">
        <f>IFERROR(VLOOKUP(DF101,'Criteria Table'!$A$2:$I$102,2,FALSE),0)</f>
        <v>10</v>
      </c>
      <c r="DH101" s="95">
        <f t="shared" si="100"/>
        <v>10</v>
      </c>
      <c r="DI101" s="76">
        <f>IFERROR(VLOOKUP(TEXT($A101,"0000"),'AYP11'!$B$2535:$AU$2956,23,FALSE),"")</f>
        <v>0</v>
      </c>
      <c r="DJ101" s="95">
        <f>IFERROR(VLOOKUP(DI101,'Criteria Table'!$A$2:$I$102,2,FALSE),0)</f>
        <v>10</v>
      </c>
      <c r="DK101" s="95">
        <f t="shared" si="101"/>
        <v>10</v>
      </c>
      <c r="DL101" s="91">
        <f>IFERROR(VLOOKUP(TEXT($A101,"0000"),'AYP11'!$B$3379:$AU$3800,11,FALSE),"")</f>
        <v>0</v>
      </c>
      <c r="DM101" s="95">
        <f t="shared" si="102"/>
        <v>1</v>
      </c>
      <c r="DN101" s="95" t="str">
        <f t="shared" si="103"/>
        <v/>
      </c>
      <c r="DO101" s="91">
        <f>IFERROR(VLOOKUP(TEXT($A101,"0000"),'AYP11'!$B$847:$AU$1268,11,FALSE),"")</f>
        <v>0</v>
      </c>
      <c r="DP101" s="95">
        <f t="shared" si="104"/>
        <v>1</v>
      </c>
      <c r="DQ101" s="95" t="str">
        <f t="shared" si="105"/>
        <v/>
      </c>
      <c r="DR101" s="91">
        <f>IFERROR(VLOOKUP(TEXT($A101,"0000"),'AYP11'!$B$2113:$AU$2534,11,FALSE),"")</f>
        <v>0</v>
      </c>
      <c r="DS101" s="95">
        <f t="shared" si="106"/>
        <v>1</v>
      </c>
      <c r="DT101" s="95" t="str">
        <f t="shared" si="107"/>
        <v/>
      </c>
      <c r="DU101" s="91">
        <f>IFERROR(VLOOKUP(TEXT($A101,"0000"),'AYP11'!$B$425:$AU$846,11,FALSE),"")</f>
        <v>0</v>
      </c>
      <c r="DV101" s="95">
        <f t="shared" si="108"/>
        <v>1</v>
      </c>
      <c r="DW101" s="95" t="str">
        <f t="shared" si="109"/>
        <v/>
      </c>
      <c r="DX101" s="91">
        <f>IFERROR(VLOOKUP(TEXT($A101,"0000"),'AYP11'!$B$3:$AU$424,11,FALSE),"")</f>
        <v>0</v>
      </c>
      <c r="DY101" s="95">
        <f t="shared" si="110"/>
        <v>1</v>
      </c>
      <c r="DZ101" s="95" t="str">
        <f t="shared" si="111"/>
        <v/>
      </c>
      <c r="EA101" s="91">
        <f>IFERROR(VLOOKUP(TEXT($A101,"0000"),'AYP11'!$B$1269:$AU$1690,11,FALSE),"")</f>
        <v>0</v>
      </c>
      <c r="EB101" s="95">
        <f t="shared" si="112"/>
        <v>1</v>
      </c>
      <c r="EC101" s="95" t="str">
        <f t="shared" si="113"/>
        <v/>
      </c>
      <c r="ED101" s="91">
        <f>IFERROR(VLOOKUP(TEXT($A101,"0000"),'AYP11'!$B$1691:$AU$2112,11,FALSE),"")</f>
        <v>0</v>
      </c>
      <c r="EE101" s="95">
        <f t="shared" si="114"/>
        <v>1</v>
      </c>
      <c r="EF101" s="95" t="str">
        <f t="shared" si="115"/>
        <v/>
      </c>
      <c r="EG101" s="91">
        <f>IFERROR(VLOOKUP(TEXT($A101,"0000"),'AYP11'!$B$2535:$AU$2956,11,FALSE),"")</f>
        <v>0</v>
      </c>
      <c r="EH101" s="95">
        <f t="shared" si="116"/>
        <v>1</v>
      </c>
      <c r="EI101" s="95" t="str">
        <f t="shared" si="117"/>
        <v/>
      </c>
    </row>
    <row r="102" spans="1:147" x14ac:dyDescent="0.25">
      <c r="A102" s="248">
        <v>2021</v>
      </c>
      <c r="B102" s="291">
        <f t="shared" si="64"/>
        <v>36.643835616438359</v>
      </c>
      <c r="C102" s="50">
        <f>IFERROR(VLOOKUP(TEXT($A102,"0000"),'R-M11'!$A$2:$AA$500,4,FALSE),0)</f>
        <v>107</v>
      </c>
      <c r="D102" s="291">
        <f t="shared" si="65"/>
        <v>41.780821917808218</v>
      </c>
      <c r="E102" s="98">
        <f>IFERROR(SUM(VLOOKUP(TEXT($A102,"0000"),'R-M11'!$A$2:$AA$500,5,FALSE),VLOOKUP(TEXT($A102,"0000"),'R-M11'!$A$2:$AA$500,6,FALSE)),0)</f>
        <v>122</v>
      </c>
      <c r="F102" s="58">
        <f>IFERROR(VLOOKUP(TEXT($A102,"0000"),'R-M11'!$A$2:$AA$500,14,FALSE),0)</f>
        <v>292</v>
      </c>
      <c r="G102" s="230">
        <f t="shared" si="118"/>
        <v>38.183835616438358</v>
      </c>
      <c r="H102" s="97">
        <f t="shared" si="66"/>
        <v>111.49680000000001</v>
      </c>
      <c r="I102" s="230">
        <f t="shared" si="119"/>
        <v>42.440821917808215</v>
      </c>
      <c r="J102" s="97">
        <f t="shared" si="67"/>
        <v>123.92719999999998</v>
      </c>
      <c r="K102" s="230">
        <f t="shared" si="68"/>
        <v>78</v>
      </c>
      <c r="L102" s="121">
        <f>IFERROR(VLOOKUP(K102,'Criteria Table'!$A$2:$I$102,2,FALSE),"")</f>
        <v>2.2000000000000002</v>
      </c>
      <c r="M102" s="230">
        <f t="shared" si="69"/>
        <v>80.62465753424658</v>
      </c>
      <c r="N102" s="286">
        <f t="shared" si="70"/>
        <v>28.082191780821919</v>
      </c>
      <c r="O102" s="50">
        <f>IFERROR(VLOOKUP(TEXT($A102,"0000"),'R-M11'!$A$2:$AA$500,17,FALSE),"")</f>
        <v>82</v>
      </c>
      <c r="P102" s="286">
        <f t="shared" si="71"/>
        <v>51.712328767123282</v>
      </c>
      <c r="Q102" s="98">
        <f>IFERROR(SUM(VLOOKUP(TEXT($A102,"0000"),'R-M11'!$A$2:$AA$500,18,FALSE),VLOOKUP(TEXT($A102,"0000"),'R-M11'!$A$2:$AA$500,19,FALSE)),0)</f>
        <v>151</v>
      </c>
      <c r="R102" s="69">
        <f>IFERROR(VLOOKUP(TEXT($A102,"0000"),'R-M11'!$A$2:$AA$500,27,FALSE),0)</f>
        <v>292</v>
      </c>
      <c r="S102" s="121">
        <f t="shared" si="120"/>
        <v>29.482191780821918</v>
      </c>
      <c r="T102" s="70">
        <f t="shared" si="72"/>
        <v>86.088000000000008</v>
      </c>
      <c r="U102" s="121">
        <f t="shared" si="121"/>
        <v>52.312328767123283</v>
      </c>
      <c r="V102" s="70">
        <f t="shared" si="73"/>
        <v>152.75199999999998</v>
      </c>
      <c r="W102" s="121">
        <f t="shared" si="74"/>
        <v>80</v>
      </c>
      <c r="X102" s="124">
        <f>IFERROR(VLOOKUP(W102,'Criteria Table'!$A$2:$I$102,2,FALSE),"")</f>
        <v>2</v>
      </c>
      <c r="Y102" s="121">
        <f t="shared" si="75"/>
        <v>81.794520547945197</v>
      </c>
      <c r="Z102" s="92">
        <f>IFERROR(IF(VLOOKUP(A102,'SG11'!$A$3:$AI$500,18,FALSE)="","NA",VLOOKUP(A102,'SG11'!$A$3:$AI$500,18,FALSE)),"")</f>
        <v>61</v>
      </c>
      <c r="AA102" s="75">
        <f>IFERROR(VLOOKUP(Z102,'Criteria Table'!$A$2:$I$102,6,FALSE),"NA")</f>
        <v>5</v>
      </c>
      <c r="AB102" s="95">
        <f t="shared" si="122"/>
        <v>66</v>
      </c>
      <c r="AC102" s="84">
        <f>IFERROR(IF(VLOOKUP(A102,'SG11'!$A$3:$AI$500,19,FALSE)="","NA",VLOOKUP(A102,'SG11'!$A$3:$AI$500,19,FALSE)),"")</f>
        <v>53</v>
      </c>
      <c r="AD102" s="75">
        <f>IFERROR(VLOOKUP(AC102,'Criteria Table'!$A$2:$I$102,6,FALSE),"NA")</f>
        <v>10</v>
      </c>
      <c r="AE102" s="95">
        <f t="shared" si="123"/>
        <v>63</v>
      </c>
      <c r="AF102" s="92">
        <f>IFERROR(IF(VLOOKUP(A102,'SG11'!$A$3:$AI$500,20,FALSE)="","NA",VLOOKUP(A102,'SG11'!$A$3:$AI$500,20,FALSE)),"")</f>
        <v>57</v>
      </c>
      <c r="AG102" s="75">
        <f>IFERROR(VLOOKUP(AF102,'Criteria Table'!$A$2:$I$102,6,FALSE),"NA")</f>
        <v>10</v>
      </c>
      <c r="AH102" s="95">
        <f t="shared" si="124"/>
        <v>67</v>
      </c>
      <c r="AI102" s="84">
        <f>IFERROR(IF(VLOOKUP(A102,'SG11'!$A$3:$AI$500,21,FALSE)="","NA",VLOOKUP(A102,'SG11'!$A$3:$AI$500,21,FALSE)),"")</f>
        <v>57</v>
      </c>
      <c r="AJ102" s="75">
        <f>IFERROR(VLOOKUP(AI102,'Criteria Table'!$A$2:$I$102,6,FALSE),"NA")</f>
        <v>10</v>
      </c>
      <c r="AK102" s="95">
        <f t="shared" si="125"/>
        <v>67</v>
      </c>
      <c r="AL102" s="99">
        <f>IFERROR(VLOOKUP(TEXT(A102,"0000"),'W11'!$A$1:$E$500,4,FALSE)/AP102*100,"")</f>
        <v>97.560975609756099</v>
      </c>
      <c r="AM102" s="97">
        <f>IFERROR(VLOOKUP(TEXT(A102,"0000"),'W11'!$A$1:$E$500,4,FALSE),"")</f>
        <v>80</v>
      </c>
      <c r="AN102" s="99">
        <f t="shared" si="76"/>
        <v>97.560975609756099</v>
      </c>
      <c r="AO102" s="97">
        <f t="shared" si="77"/>
        <v>80</v>
      </c>
      <c r="AP102" s="99">
        <f>IFERROR(VLOOKUP(TEXT(A102,"0000"),'W11'!$A$1:$E$500,5,FALSE),"")</f>
        <v>82</v>
      </c>
      <c r="AQ102" s="97">
        <f>IFERROR(VLOOKUP(ROUND(AL102,0),'Criteria Table'!$A$2:$I$102,4,FALSE),0)</f>
        <v>0</v>
      </c>
      <c r="AR102" s="128"/>
      <c r="AS102" s="95"/>
      <c r="AT102" s="95"/>
      <c r="AU102" s="100">
        <f>IFERROR(VLOOKUP(TEXT(A102,"0000"),'Sci11'!$A$3:$N$492,4,FALSE)/VLOOKUP(TEXT(A102,"0000"),'Sci11'!$A$3:$N$492,14,FALSE)*100,"")</f>
        <v>36.111111111111107</v>
      </c>
      <c r="AV102" s="101">
        <f>SUM(VLOOKUP(TEXT(A102,"0000"),'Sci11'!$A$3:$N$492,5,FALSE),VLOOKUP(TEXT(A102,"0000"),'Sci11'!$A$3:$N$492,6,FALSE))/VLOOKUP(TEXT(A102,"0000"),'Sci11'!$A$3:$N$492,14,FALSE)*100</f>
        <v>13.888888888888889</v>
      </c>
      <c r="AW102" s="100">
        <f t="shared" si="126"/>
        <v>39.611111111111107</v>
      </c>
      <c r="AX102" s="101">
        <f>IFERROR(AW102/100*VLOOKUP(TEXT(A102,"0000"),'Sci11'!$A$3:$N$492,14,FALSE),"")</f>
        <v>42.779999999999994</v>
      </c>
      <c r="AY102" s="100">
        <f t="shared" si="127"/>
        <v>15.388888888888889</v>
      </c>
      <c r="AZ102" s="101">
        <f>IFERROR(AY102/100*VLOOKUP(TEXT(A102,"0000"),'Sci11'!$A$3:$N$492,14,FALSE),"")</f>
        <v>16.619999999999997</v>
      </c>
      <c r="BA102" s="100">
        <f t="shared" si="78"/>
        <v>50</v>
      </c>
      <c r="BB102" s="101">
        <f>IFERROR(VLOOKUP(BA102,'Criteria Table'!$A$2:$I$102,2,FALSE),"")</f>
        <v>5</v>
      </c>
      <c r="BC102" s="101">
        <f t="shared" si="79"/>
        <v>55</v>
      </c>
      <c r="BD102" s="82">
        <f>IFERROR(VLOOKUP(A102,ATTx11!$A$2:$N$500,4,FALSE),"")</f>
        <v>96.01</v>
      </c>
      <c r="BE102" s="95">
        <f t="shared" si="80"/>
        <v>0.5</v>
      </c>
      <c r="BF102" s="96">
        <f t="shared" si="81"/>
        <v>96.51</v>
      </c>
      <c r="BG102" s="70">
        <f>IFERROR(VLOOKUP(A102,ATTx11!$A$2:$N$500,11,FALSE),"")</f>
        <v>1</v>
      </c>
      <c r="BH102" s="95">
        <f t="shared" si="82"/>
        <v>0.9</v>
      </c>
      <c r="BI102" s="70">
        <f>IFERROR(VLOOKUP(A102,ATTx11!$A$2:$N$500,12,FALSE),"")</f>
        <v>12</v>
      </c>
      <c r="BJ102" s="97">
        <f t="shared" si="83"/>
        <v>10.8</v>
      </c>
      <c r="BK102" s="84">
        <f>IFERROR(VLOOKUP(A102,ATTx11!$A$2:$N$500,7,FALSE),"")</f>
        <v>1</v>
      </c>
      <c r="BL102" s="97">
        <f t="shared" si="84"/>
        <v>0.9</v>
      </c>
      <c r="BM102" s="84">
        <f>IFERROR(VLOOKUP(A102,ATTx11!$A$2:$N$500,8,FALSE),"")</f>
        <v>10</v>
      </c>
      <c r="BN102" s="95">
        <f t="shared" si="85"/>
        <v>9</v>
      </c>
      <c r="BO102" s="95"/>
      <c r="BP102" s="83">
        <f>IFERROR(VLOOKUP(TEXT($A102,"0000"),'AYP11'!$B$3379:$AU$3800,17,FALSE),"")</f>
        <v>0</v>
      </c>
      <c r="BQ102" s="75">
        <f>IFERROR(VLOOKUP(BP102,'Criteria Table'!$A$2:$I$102,2,FALSE),0)</f>
        <v>10</v>
      </c>
      <c r="BR102" s="95">
        <f t="shared" si="86"/>
        <v>10</v>
      </c>
      <c r="BS102" s="83">
        <f>IFERROR(VLOOKUP(TEXT($A102,"0000"),'AYP11'!$B$847:$AU$1268,17,FALSE),"")</f>
        <v>78</v>
      </c>
      <c r="BT102" s="75">
        <f>IFERROR(VLOOKUP(BS102,'Criteria Table'!$A$2:$I$102,2,FALSE),0)</f>
        <v>2.2000000000000002</v>
      </c>
      <c r="BU102" s="95">
        <f t="shared" si="87"/>
        <v>80</v>
      </c>
      <c r="BV102" s="83">
        <f>IFERROR(VLOOKUP(TEXT($A102,"0000"),'AYP11'!$B$2113:$AU$2534,17,FALSE),"")</f>
        <v>78</v>
      </c>
      <c r="BW102" s="75">
        <f>IFERROR(VLOOKUP(BV102,'Criteria Table'!$A$2:$I$102,2,FALSE),0)</f>
        <v>2.2000000000000002</v>
      </c>
      <c r="BX102" s="95">
        <f t="shared" si="88"/>
        <v>80</v>
      </c>
      <c r="BY102" s="83">
        <f>IFERROR(VLOOKUP(TEXT($A102,"0000"),'AYP11'!$B$425:$AU$846,17,FALSE),"")</f>
        <v>0</v>
      </c>
      <c r="BZ102" s="75">
        <f>IFERROR(VLOOKUP(BY102,'Criteria Table'!$A$2:$I$102,2,FALSE),0)</f>
        <v>10</v>
      </c>
      <c r="CA102" s="95">
        <f t="shared" si="89"/>
        <v>10</v>
      </c>
      <c r="CB102" s="83">
        <f>IFERROR(VLOOKUP(TEXT($A102,"0000"),'AYP11'!$B$3:$AU$424,17,FALSE),"")</f>
        <v>0</v>
      </c>
      <c r="CC102" s="95">
        <f>IFERROR(VLOOKUP(CB102,'Criteria Table'!$A$2:$I$102,2,FALSE),0)</f>
        <v>10</v>
      </c>
      <c r="CD102" s="95">
        <f t="shared" si="90"/>
        <v>10</v>
      </c>
      <c r="CE102" s="83">
        <f>IFERROR(VLOOKUP(TEXT($A102,"0000"),'AYP11'!$B$1269:$AU$1690,17,FALSE),"")</f>
        <v>74</v>
      </c>
      <c r="CF102" s="95">
        <f>IFERROR(VLOOKUP(CE102,'Criteria Table'!$A$2:$I$102,2,FALSE),0)</f>
        <v>2.6</v>
      </c>
      <c r="CG102" s="95">
        <f t="shared" si="91"/>
        <v>77</v>
      </c>
      <c r="CH102" s="83">
        <f>IFERROR(VLOOKUP(TEXT($A102,"0000"),'AYP11'!$B$1691:$AU$2112,17,FALSE),"")</f>
        <v>63</v>
      </c>
      <c r="CI102" s="95">
        <f>IFERROR(VLOOKUP(CH102,'Criteria Table'!$A$2:$I$102,2,FALSE),0)</f>
        <v>3.7</v>
      </c>
      <c r="CJ102" s="95">
        <f t="shared" si="92"/>
        <v>67</v>
      </c>
      <c r="CK102" s="83">
        <f>IFERROR(VLOOKUP(TEXT($A102,"0000"),'AYP11'!$B$2535:$AU$2956,17,FALSE),"")</f>
        <v>60</v>
      </c>
      <c r="CL102" s="95">
        <f>IFERROR(VLOOKUP(CK102,'Criteria Table'!$A$2:$I$102,2,FALSE),0)</f>
        <v>4</v>
      </c>
      <c r="CM102" s="95">
        <f t="shared" si="93"/>
        <v>64</v>
      </c>
      <c r="CN102" s="76">
        <f>IFERROR(VLOOKUP(TEXT($A102,"0000"),'AYP11'!$B$3379:$AU$3800,23,FALSE),"")</f>
        <v>0</v>
      </c>
      <c r="CO102" s="95">
        <f>IFERROR(VLOOKUP(CN102,'Criteria Table'!$A$2:$I$102,2,FALSE),0)</f>
        <v>10</v>
      </c>
      <c r="CP102" s="95">
        <f t="shared" si="94"/>
        <v>10</v>
      </c>
      <c r="CQ102" s="76">
        <f>IFERROR(VLOOKUP(TEXT($A102,"0000"),'AYP11'!$B$847:$AU$1268,23,FALSE),"")</f>
        <v>76</v>
      </c>
      <c r="CR102" s="95">
        <f>IFERROR(VLOOKUP(CQ102,'Criteria Table'!$A$2:$I$102,2,FALSE),0)</f>
        <v>2.4000000000000004</v>
      </c>
      <c r="CS102" s="95">
        <f t="shared" si="95"/>
        <v>78</v>
      </c>
      <c r="CT102" s="76">
        <f>IFERROR(VLOOKUP(TEXT($A102,"0000"),'AYP11'!$B$2113:$AU$2534,23,FALSE),"")</f>
        <v>80</v>
      </c>
      <c r="CU102" s="95">
        <f>IFERROR(VLOOKUP(CT102,'Criteria Table'!$A$2:$I$102,2,FALSE),0)</f>
        <v>2</v>
      </c>
      <c r="CV102" s="95">
        <f t="shared" si="96"/>
        <v>82</v>
      </c>
      <c r="CW102" s="76">
        <f>IFERROR(VLOOKUP(TEXT($A102,"0000"),'AYP11'!$B$425:$AU$846,23,FALSE),"")</f>
        <v>0</v>
      </c>
      <c r="CX102" s="95">
        <f>IFERROR(VLOOKUP(CW102,'Criteria Table'!$A$2:$I$102,2,FALSE),0)</f>
        <v>10</v>
      </c>
      <c r="CY102" s="95">
        <f t="shared" si="97"/>
        <v>10</v>
      </c>
      <c r="CZ102" s="76">
        <f>IFERROR(VLOOKUP(TEXT($A102,"0000"),'AYP11'!$B$3:$AU$424,23,FALSE),"")</f>
        <v>0</v>
      </c>
      <c r="DA102" s="95">
        <f>IFERROR(VLOOKUP(CZ102,'Criteria Table'!$A$2:$I$102,2,FALSE),0)</f>
        <v>10</v>
      </c>
      <c r="DB102" s="95">
        <f t="shared" si="98"/>
        <v>10</v>
      </c>
      <c r="DC102" s="76">
        <f>IFERROR(VLOOKUP(TEXT($A102,"0000"),'AYP11'!$B$1269:$AU$1690,23,FALSE),"")</f>
        <v>79</v>
      </c>
      <c r="DD102" s="95">
        <f>IFERROR(VLOOKUP(DC102,'Criteria Table'!$A$2:$I$102,2,FALSE),0)</f>
        <v>2.1</v>
      </c>
      <c r="DE102" s="95">
        <f t="shared" si="99"/>
        <v>81</v>
      </c>
      <c r="DF102" s="76">
        <f>IFERROR(VLOOKUP(TEXT($A102,"0000"),'AYP11'!$B$1691:$AU$2112,23,FALSE),"")</f>
        <v>75</v>
      </c>
      <c r="DG102" s="95">
        <f>IFERROR(VLOOKUP(DF102,'Criteria Table'!$A$2:$I$102,2,FALSE),0)</f>
        <v>2.5</v>
      </c>
      <c r="DH102" s="95">
        <f t="shared" si="100"/>
        <v>78</v>
      </c>
      <c r="DI102" s="76">
        <f>IFERROR(VLOOKUP(TEXT($A102,"0000"),'AYP11'!$B$2535:$AU$2956,23,FALSE),"")</f>
        <v>62</v>
      </c>
      <c r="DJ102" s="95">
        <f>IFERROR(VLOOKUP(DI102,'Criteria Table'!$A$2:$I$102,2,FALSE),0)</f>
        <v>3.8000000000000003</v>
      </c>
      <c r="DK102" s="95">
        <f t="shared" si="101"/>
        <v>66</v>
      </c>
      <c r="DL102" s="91">
        <f>IFERROR(VLOOKUP(TEXT($A102,"0000"),'AYP11'!$B$3379:$AU$3800,11,FALSE),"")</f>
        <v>0</v>
      </c>
      <c r="DM102" s="95">
        <f t="shared" si="102"/>
        <v>1</v>
      </c>
      <c r="DN102" s="95" t="str">
        <f t="shared" si="103"/>
        <v/>
      </c>
      <c r="DO102" s="91">
        <f>IFERROR(VLOOKUP(TEXT($A102,"0000"),'AYP11'!$B$847:$AU$1268,11,FALSE),"")</f>
        <v>0</v>
      </c>
      <c r="DP102" s="95">
        <f t="shared" si="104"/>
        <v>1</v>
      </c>
      <c r="DQ102" s="95" t="str">
        <f t="shared" si="105"/>
        <v/>
      </c>
      <c r="DR102" s="91">
        <f>IFERROR(VLOOKUP(TEXT($A102,"0000"),'AYP11'!$B$2113:$AU$2534,11,FALSE),"")</f>
        <v>0</v>
      </c>
      <c r="DS102" s="95">
        <f t="shared" si="106"/>
        <v>1</v>
      </c>
      <c r="DT102" s="95" t="str">
        <f t="shared" si="107"/>
        <v/>
      </c>
      <c r="DU102" s="91">
        <f>IFERROR(VLOOKUP(TEXT($A102,"0000"),'AYP11'!$B$425:$AU$846,11,FALSE),"")</f>
        <v>0</v>
      </c>
      <c r="DV102" s="95">
        <f t="shared" si="108"/>
        <v>1</v>
      </c>
      <c r="DW102" s="95" t="str">
        <f t="shared" si="109"/>
        <v/>
      </c>
      <c r="DX102" s="91">
        <f>IFERROR(VLOOKUP(TEXT($A102,"0000"),'AYP11'!$B$3:$AU$424,11,FALSE),"")</f>
        <v>0</v>
      </c>
      <c r="DY102" s="95">
        <f t="shared" si="110"/>
        <v>1</v>
      </c>
      <c r="DZ102" s="95" t="str">
        <f t="shared" si="111"/>
        <v/>
      </c>
      <c r="EA102" s="91">
        <f>IFERROR(VLOOKUP(TEXT($A102,"0000"),'AYP11'!$B$1269:$AU$1690,11,FALSE),"")</f>
        <v>0</v>
      </c>
      <c r="EB102" s="95">
        <f t="shared" si="112"/>
        <v>1</v>
      </c>
      <c r="EC102" s="95" t="str">
        <f t="shared" si="113"/>
        <v/>
      </c>
      <c r="ED102" s="91">
        <f>IFERROR(VLOOKUP(TEXT($A102,"0000"),'AYP11'!$B$1691:$AU$2112,11,FALSE),"")</f>
        <v>0</v>
      </c>
      <c r="EE102" s="95">
        <f t="shared" si="114"/>
        <v>1</v>
      </c>
      <c r="EF102" s="95" t="str">
        <f t="shared" si="115"/>
        <v/>
      </c>
      <c r="EG102" s="91">
        <f>IFERROR(VLOOKUP(TEXT($A102,"0000"),'AYP11'!$B$2535:$AU$2956,11,FALSE),"")</f>
        <v>0</v>
      </c>
      <c r="EH102" s="95">
        <f t="shared" si="116"/>
        <v>1</v>
      </c>
      <c r="EI102" s="95" t="str">
        <f t="shared" si="117"/>
        <v/>
      </c>
    </row>
    <row r="103" spans="1:147" x14ac:dyDescent="0.25">
      <c r="A103" s="248">
        <v>2041</v>
      </c>
      <c r="B103" s="291">
        <f t="shared" si="64"/>
        <v>34.117647058823529</v>
      </c>
      <c r="C103" s="50">
        <f>IFERROR(VLOOKUP(TEXT($A103,"0000"),'R-M11'!$A$2:$AA$500,4,FALSE),0)</f>
        <v>87</v>
      </c>
      <c r="D103" s="291">
        <f t="shared" si="65"/>
        <v>18.43137254901961</v>
      </c>
      <c r="E103" s="98">
        <f>IFERROR(SUM(VLOOKUP(TEXT($A103,"0000"),'R-M11'!$A$2:$AA$500,5,FALSE),VLOOKUP(TEXT($A103,"0000"),'R-M11'!$A$2:$AA$500,6,FALSE)),0)</f>
        <v>47</v>
      </c>
      <c r="F103" s="58">
        <f>IFERROR(VLOOKUP(TEXT($A103,"0000"),'R-M11'!$A$2:$AA$500,14,FALSE),0)</f>
        <v>255</v>
      </c>
      <c r="G103" s="230">
        <f t="shared" si="118"/>
        <v>37.407647058823528</v>
      </c>
      <c r="H103" s="97">
        <f t="shared" si="66"/>
        <v>95.389499999999998</v>
      </c>
      <c r="I103" s="230">
        <f t="shared" si="119"/>
        <v>19.84137254901961</v>
      </c>
      <c r="J103" s="97">
        <f t="shared" si="67"/>
        <v>50.595500000000001</v>
      </c>
      <c r="K103" s="230">
        <f t="shared" si="68"/>
        <v>53</v>
      </c>
      <c r="L103" s="121">
        <f>IFERROR(VLOOKUP(K103,'Criteria Table'!$A$2:$I$102,2,FALSE),"")</f>
        <v>4.7</v>
      </c>
      <c r="M103" s="230">
        <f t="shared" si="69"/>
        <v>57.249019607843138</v>
      </c>
      <c r="N103" s="286">
        <f t="shared" si="70"/>
        <v>35.019455252918284</v>
      </c>
      <c r="O103" s="50">
        <f>IFERROR(VLOOKUP(TEXT($A103,"0000"),'R-M11'!$A$2:$AA$500,17,FALSE),"")</f>
        <v>90</v>
      </c>
      <c r="P103" s="286">
        <f t="shared" si="71"/>
        <v>24.5136186770428</v>
      </c>
      <c r="Q103" s="98">
        <f>IFERROR(SUM(VLOOKUP(TEXT($A103,"0000"),'R-M11'!$A$2:$AA$500,18,FALSE),VLOOKUP(TEXT($A103,"0000"),'R-M11'!$A$2:$AA$500,19,FALSE)),0)</f>
        <v>63</v>
      </c>
      <c r="R103" s="69">
        <f>IFERROR(VLOOKUP(TEXT($A103,"0000"),'R-M11'!$A$2:$AA$500,27,FALSE),0)</f>
        <v>257</v>
      </c>
      <c r="S103" s="121">
        <f t="shared" si="120"/>
        <v>37.819455252918281</v>
      </c>
      <c r="T103" s="70">
        <f t="shared" si="72"/>
        <v>97.195999999999984</v>
      </c>
      <c r="U103" s="121">
        <f t="shared" si="121"/>
        <v>25.713618677042799</v>
      </c>
      <c r="V103" s="70">
        <f t="shared" si="73"/>
        <v>66.083999999999989</v>
      </c>
      <c r="W103" s="121">
        <f t="shared" si="74"/>
        <v>60</v>
      </c>
      <c r="X103" s="124">
        <f>IFERROR(VLOOKUP(W103,'Criteria Table'!$A$2:$I$102,2,FALSE),"")</f>
        <v>4</v>
      </c>
      <c r="Y103" s="121">
        <f t="shared" si="75"/>
        <v>63.533073929961077</v>
      </c>
      <c r="Z103" s="92">
        <f>IFERROR(IF(VLOOKUP(A103,'SG11'!$A$3:$AI$500,18,FALSE)="","NA",VLOOKUP(A103,'SG11'!$A$3:$AI$500,18,FALSE)),"")</f>
        <v>58</v>
      </c>
      <c r="AA103" s="75">
        <f>IFERROR(VLOOKUP(Z103,'Criteria Table'!$A$2:$I$102,6,FALSE),"NA")</f>
        <v>10</v>
      </c>
      <c r="AB103" s="95">
        <f t="shared" si="122"/>
        <v>68</v>
      </c>
      <c r="AC103" s="84">
        <f>IFERROR(IF(VLOOKUP(A103,'SG11'!$A$3:$AI$500,19,FALSE)="","NA",VLOOKUP(A103,'SG11'!$A$3:$AI$500,19,FALSE)),"")</f>
        <v>69</v>
      </c>
      <c r="AD103" s="75">
        <f>IFERROR(VLOOKUP(AC103,'Criteria Table'!$A$2:$I$102,6,FALSE),"NA")</f>
        <v>5</v>
      </c>
      <c r="AE103" s="95">
        <f t="shared" si="123"/>
        <v>74</v>
      </c>
      <c r="AF103" s="92">
        <f>IFERROR(IF(VLOOKUP(A103,'SG11'!$A$3:$AI$500,20,FALSE)="","NA",VLOOKUP(A103,'SG11'!$A$3:$AI$500,20,FALSE)),"")</f>
        <v>45</v>
      </c>
      <c r="AG103" s="75">
        <f>IFERROR(VLOOKUP(AF103,'Criteria Table'!$A$2:$I$102,6,FALSE),"NA")</f>
        <v>10</v>
      </c>
      <c r="AH103" s="95">
        <f t="shared" si="124"/>
        <v>55</v>
      </c>
      <c r="AI103" s="84">
        <f>IFERROR(IF(VLOOKUP(A103,'SG11'!$A$3:$AI$500,21,FALSE)="","NA",VLOOKUP(A103,'SG11'!$A$3:$AI$500,21,FALSE)),"")</f>
        <v>73</v>
      </c>
      <c r="AJ103" s="75">
        <f>IFERROR(VLOOKUP(AI103,'Criteria Table'!$A$2:$I$102,6,FALSE),"NA")</f>
        <v>5</v>
      </c>
      <c r="AK103" s="95">
        <f t="shared" si="125"/>
        <v>78</v>
      </c>
      <c r="AL103" s="99">
        <f>IFERROR(VLOOKUP(TEXT(A103,"0000"),'W11'!$A$1:$E$500,4,FALSE)/AP103*100,"")</f>
        <v>92.682926829268297</v>
      </c>
      <c r="AM103" s="97">
        <f>IFERROR(VLOOKUP(TEXT(A103,"0000"),'W11'!$A$1:$E$500,4,FALSE),"")</f>
        <v>76</v>
      </c>
      <c r="AN103" s="99">
        <f t="shared" si="76"/>
        <v>92.682926829268297</v>
      </c>
      <c r="AO103" s="97">
        <f t="shared" si="77"/>
        <v>76</v>
      </c>
      <c r="AP103" s="99">
        <f>IFERROR(VLOOKUP(TEXT(A103,"0000"),'W11'!$A$1:$E$500,5,FALSE),"")</f>
        <v>82</v>
      </c>
      <c r="AQ103" s="97">
        <f>IFERROR(VLOOKUP(ROUND(AL103,0),'Criteria Table'!$A$2:$I$102,4,FALSE),0)</f>
        <v>0</v>
      </c>
      <c r="AR103" s="128"/>
      <c r="AS103" s="95"/>
      <c r="AT103" s="95"/>
      <c r="AU103" s="100">
        <f>IFERROR(VLOOKUP(TEXT(A103,"0000"),'Sci11'!$A$3:$N$492,4,FALSE)/VLOOKUP(TEXT(A103,"0000"),'Sci11'!$A$3:$N$492,14,FALSE)*100,"")</f>
        <v>38.372093023255815</v>
      </c>
      <c r="AV103" s="101">
        <f>SUM(VLOOKUP(TEXT(A103,"0000"),'Sci11'!$A$3:$N$492,5,FALSE),VLOOKUP(TEXT(A103,"0000"),'Sci11'!$A$3:$N$492,6,FALSE))/VLOOKUP(TEXT(A103,"0000"),'Sci11'!$A$3:$N$492,14,FALSE)*100</f>
        <v>3.4883720930232558</v>
      </c>
      <c r="AW103" s="100">
        <f t="shared" si="126"/>
        <v>42.432093023255817</v>
      </c>
      <c r="AX103" s="101">
        <f>IFERROR(AW103/100*VLOOKUP(TEXT(A103,"0000"),'Sci11'!$A$3:$N$492,14,FALSE),"")</f>
        <v>36.491600000000005</v>
      </c>
      <c r="AY103" s="100">
        <f t="shared" si="127"/>
        <v>5.228372093023256</v>
      </c>
      <c r="AZ103" s="101">
        <f>IFERROR(AY103/100*VLOOKUP(TEXT(A103,"0000"),'Sci11'!$A$3:$N$492,14,FALSE),"")</f>
        <v>4.4964000000000004</v>
      </c>
      <c r="BA103" s="100">
        <f t="shared" si="78"/>
        <v>42</v>
      </c>
      <c r="BB103" s="101">
        <f>IFERROR(VLOOKUP(BA103,'Criteria Table'!$A$2:$I$102,2,FALSE),"")</f>
        <v>5.8000000000000007</v>
      </c>
      <c r="BC103" s="101">
        <f t="shared" si="79"/>
        <v>47.8</v>
      </c>
      <c r="BD103" s="82">
        <f>IFERROR(VLOOKUP(A103,ATTx11!$A$2:$N$500,4,FALSE),"")</f>
        <v>96.84</v>
      </c>
      <c r="BE103" s="95">
        <f t="shared" si="80"/>
        <v>0.5</v>
      </c>
      <c r="BF103" s="96">
        <f t="shared" si="81"/>
        <v>97.34</v>
      </c>
      <c r="BG103" s="70">
        <f>IFERROR(VLOOKUP(A103,ATTx11!$A$2:$N$500,11,FALSE),"")</f>
        <v>0</v>
      </c>
      <c r="BH103" s="95">
        <f t="shared" si="82"/>
        <v>0</v>
      </c>
      <c r="BI103" s="70">
        <f>IFERROR(VLOOKUP(A103,ATTx11!$A$2:$N$500,12,FALSE),"")</f>
        <v>15</v>
      </c>
      <c r="BJ103" s="97">
        <f t="shared" si="83"/>
        <v>13.5</v>
      </c>
      <c r="BK103" s="84">
        <f>IFERROR(VLOOKUP(A103,ATTx11!$A$2:$N$500,7,FALSE),"")</f>
        <v>0</v>
      </c>
      <c r="BL103" s="97">
        <f t="shared" si="84"/>
        <v>0</v>
      </c>
      <c r="BM103" s="84">
        <f>IFERROR(VLOOKUP(A103,ATTx11!$A$2:$N$500,8,FALSE),"")</f>
        <v>14</v>
      </c>
      <c r="BN103" s="95">
        <f t="shared" si="85"/>
        <v>12.6</v>
      </c>
      <c r="BO103" s="95"/>
      <c r="BP103" s="83">
        <f>IFERROR(VLOOKUP(TEXT($A103,"0000"),'AYP11'!$B$3379:$AU$3800,17,FALSE),"")</f>
        <v>0</v>
      </c>
      <c r="BQ103" s="75">
        <f>IFERROR(VLOOKUP(BP103,'Criteria Table'!$A$2:$I$102,2,FALSE),0)</f>
        <v>10</v>
      </c>
      <c r="BR103" s="95">
        <f t="shared" si="86"/>
        <v>10</v>
      </c>
      <c r="BS103" s="83">
        <f>IFERROR(VLOOKUP(TEXT($A103,"0000"),'AYP11'!$B$847:$AU$1268,17,FALSE),"")</f>
        <v>52</v>
      </c>
      <c r="BT103" s="75">
        <f>IFERROR(VLOOKUP(BS103,'Criteria Table'!$A$2:$I$102,2,FALSE),0)</f>
        <v>4.8000000000000007</v>
      </c>
      <c r="BU103" s="95">
        <f t="shared" si="87"/>
        <v>57</v>
      </c>
      <c r="BV103" s="83">
        <f>IFERROR(VLOOKUP(TEXT($A103,"0000"),'AYP11'!$B$2113:$AU$2534,17,FALSE),"")</f>
        <v>0</v>
      </c>
      <c r="BW103" s="75">
        <f>IFERROR(VLOOKUP(BV103,'Criteria Table'!$A$2:$I$102,2,FALSE),0)</f>
        <v>10</v>
      </c>
      <c r="BX103" s="95">
        <f t="shared" si="88"/>
        <v>10</v>
      </c>
      <c r="BY103" s="83">
        <f>IFERROR(VLOOKUP(TEXT($A103,"0000"),'AYP11'!$B$425:$AU$846,17,FALSE),"")</f>
        <v>0</v>
      </c>
      <c r="BZ103" s="75">
        <f>IFERROR(VLOOKUP(BY103,'Criteria Table'!$A$2:$I$102,2,FALSE),0)</f>
        <v>10</v>
      </c>
      <c r="CA103" s="95">
        <f t="shared" si="89"/>
        <v>10</v>
      </c>
      <c r="CB103" s="83">
        <f>IFERROR(VLOOKUP(TEXT($A103,"0000"),'AYP11'!$B$3:$AU$424,17,FALSE),"")</f>
        <v>0</v>
      </c>
      <c r="CC103" s="95">
        <f>IFERROR(VLOOKUP(CB103,'Criteria Table'!$A$2:$I$102,2,FALSE),0)</f>
        <v>10</v>
      </c>
      <c r="CD103" s="95">
        <f t="shared" si="90"/>
        <v>10</v>
      </c>
      <c r="CE103" s="83">
        <f>IFERROR(VLOOKUP(TEXT($A103,"0000"),'AYP11'!$B$1269:$AU$1690,17,FALSE),"")</f>
        <v>54</v>
      </c>
      <c r="CF103" s="95">
        <f>IFERROR(VLOOKUP(CE103,'Criteria Table'!$A$2:$I$102,2,FALSE),0)</f>
        <v>4.6000000000000005</v>
      </c>
      <c r="CG103" s="95">
        <f t="shared" si="91"/>
        <v>59</v>
      </c>
      <c r="CH103" s="83">
        <f>IFERROR(VLOOKUP(TEXT($A103,"0000"),'AYP11'!$B$1691:$AU$2112,17,FALSE),"")</f>
        <v>48</v>
      </c>
      <c r="CI103" s="95">
        <f>IFERROR(VLOOKUP(CH103,'Criteria Table'!$A$2:$I$102,2,FALSE),0)</f>
        <v>5.2</v>
      </c>
      <c r="CJ103" s="95">
        <f t="shared" si="92"/>
        <v>53</v>
      </c>
      <c r="CK103" s="83">
        <f>IFERROR(VLOOKUP(TEXT($A103,"0000"),'AYP11'!$B$2535:$AU$2956,17,FALSE),"")</f>
        <v>0</v>
      </c>
      <c r="CL103" s="95">
        <f>IFERROR(VLOOKUP(CK103,'Criteria Table'!$A$2:$I$102,2,FALSE),0)</f>
        <v>10</v>
      </c>
      <c r="CM103" s="95">
        <f t="shared" si="93"/>
        <v>10</v>
      </c>
      <c r="CN103" s="76">
        <f>IFERROR(VLOOKUP(TEXT($A103,"0000"),'AYP11'!$B$3379:$AU$3800,23,FALSE),"")</f>
        <v>0</v>
      </c>
      <c r="CO103" s="95">
        <f>IFERROR(VLOOKUP(CN103,'Criteria Table'!$A$2:$I$102,2,FALSE),0)</f>
        <v>10</v>
      </c>
      <c r="CP103" s="95">
        <f t="shared" si="94"/>
        <v>10</v>
      </c>
      <c r="CQ103" s="76">
        <f>IFERROR(VLOOKUP(TEXT($A103,"0000"),'AYP11'!$B$847:$AU$1268,23,FALSE),"")</f>
        <v>60</v>
      </c>
      <c r="CR103" s="95">
        <f>IFERROR(VLOOKUP(CQ103,'Criteria Table'!$A$2:$I$102,2,FALSE),0)</f>
        <v>4</v>
      </c>
      <c r="CS103" s="95">
        <f t="shared" si="95"/>
        <v>64</v>
      </c>
      <c r="CT103" s="76">
        <f>IFERROR(VLOOKUP(TEXT($A103,"0000"),'AYP11'!$B$2113:$AU$2534,23,FALSE),"")</f>
        <v>0</v>
      </c>
      <c r="CU103" s="95">
        <f>IFERROR(VLOOKUP(CT103,'Criteria Table'!$A$2:$I$102,2,FALSE),0)</f>
        <v>10</v>
      </c>
      <c r="CV103" s="95">
        <f t="shared" si="96"/>
        <v>10</v>
      </c>
      <c r="CW103" s="76">
        <f>IFERROR(VLOOKUP(TEXT($A103,"0000"),'AYP11'!$B$425:$AU$846,23,FALSE),"")</f>
        <v>0</v>
      </c>
      <c r="CX103" s="95">
        <f>IFERROR(VLOOKUP(CW103,'Criteria Table'!$A$2:$I$102,2,FALSE),0)</f>
        <v>10</v>
      </c>
      <c r="CY103" s="95">
        <f t="shared" si="97"/>
        <v>10</v>
      </c>
      <c r="CZ103" s="76">
        <f>IFERROR(VLOOKUP(TEXT($A103,"0000"),'AYP11'!$B$3:$AU$424,23,FALSE),"")</f>
        <v>0</v>
      </c>
      <c r="DA103" s="95">
        <f>IFERROR(VLOOKUP(CZ103,'Criteria Table'!$A$2:$I$102,2,FALSE),0)</f>
        <v>10</v>
      </c>
      <c r="DB103" s="95">
        <f t="shared" si="98"/>
        <v>10</v>
      </c>
      <c r="DC103" s="76">
        <f>IFERROR(VLOOKUP(TEXT($A103,"0000"),'AYP11'!$B$1269:$AU$1690,23,FALSE),"")</f>
        <v>63</v>
      </c>
      <c r="DD103" s="95">
        <f>IFERROR(VLOOKUP(DC103,'Criteria Table'!$A$2:$I$102,2,FALSE),0)</f>
        <v>3.7</v>
      </c>
      <c r="DE103" s="95">
        <f t="shared" si="99"/>
        <v>67</v>
      </c>
      <c r="DF103" s="76">
        <f>IFERROR(VLOOKUP(TEXT($A103,"0000"),'AYP11'!$B$1691:$AU$2112,23,FALSE),"")</f>
        <v>60</v>
      </c>
      <c r="DG103" s="95">
        <f>IFERROR(VLOOKUP(DF103,'Criteria Table'!$A$2:$I$102,2,FALSE),0)</f>
        <v>4</v>
      </c>
      <c r="DH103" s="95">
        <f t="shared" si="100"/>
        <v>64</v>
      </c>
      <c r="DI103" s="76">
        <f>IFERROR(VLOOKUP(TEXT($A103,"0000"),'AYP11'!$B$2535:$AU$2956,23,FALSE),"")</f>
        <v>0</v>
      </c>
      <c r="DJ103" s="95">
        <f>IFERROR(VLOOKUP(DI103,'Criteria Table'!$A$2:$I$102,2,FALSE),0)</f>
        <v>10</v>
      </c>
      <c r="DK103" s="95">
        <f t="shared" si="101"/>
        <v>10</v>
      </c>
      <c r="DL103" s="91">
        <f>IFERROR(VLOOKUP(TEXT($A103,"0000"),'AYP11'!$B$3379:$AU$3800,11,FALSE),"")</f>
        <v>0</v>
      </c>
      <c r="DM103" s="95">
        <f t="shared" si="102"/>
        <v>1</v>
      </c>
      <c r="DN103" s="95" t="str">
        <f t="shared" si="103"/>
        <v/>
      </c>
      <c r="DO103" s="91">
        <f>IFERROR(VLOOKUP(TEXT($A103,"0000"),'AYP11'!$B$847:$AU$1268,11,FALSE),"")</f>
        <v>94</v>
      </c>
      <c r="DP103" s="95">
        <f t="shared" si="104"/>
        <v>0</v>
      </c>
      <c r="DQ103" s="95">
        <f t="shared" si="105"/>
        <v>94</v>
      </c>
      <c r="DR103" s="91">
        <f>IFERROR(VLOOKUP(TEXT($A103,"0000"),'AYP11'!$B$2113:$AU$2534,11,FALSE),"")</f>
        <v>0</v>
      </c>
      <c r="DS103" s="95">
        <f t="shared" si="106"/>
        <v>1</v>
      </c>
      <c r="DT103" s="95" t="str">
        <f t="shared" si="107"/>
        <v/>
      </c>
      <c r="DU103" s="91">
        <f>IFERROR(VLOOKUP(TEXT($A103,"0000"),'AYP11'!$B$425:$AU$846,11,FALSE),"")</f>
        <v>0</v>
      </c>
      <c r="DV103" s="95">
        <f t="shared" si="108"/>
        <v>1</v>
      </c>
      <c r="DW103" s="95" t="str">
        <f t="shared" si="109"/>
        <v/>
      </c>
      <c r="DX103" s="91">
        <f>IFERROR(VLOOKUP(TEXT($A103,"0000"),'AYP11'!$B$3:$AU$424,11,FALSE),"")</f>
        <v>0</v>
      </c>
      <c r="DY103" s="95">
        <f t="shared" si="110"/>
        <v>1</v>
      </c>
      <c r="DZ103" s="95" t="str">
        <f t="shared" si="111"/>
        <v/>
      </c>
      <c r="EA103" s="91">
        <f>IFERROR(VLOOKUP(TEXT($A103,"0000"),'AYP11'!$B$1269:$AU$1690,11,FALSE),"")</f>
        <v>94</v>
      </c>
      <c r="EB103" s="95">
        <f t="shared" si="112"/>
        <v>0</v>
      </c>
      <c r="EC103" s="95">
        <f t="shared" si="113"/>
        <v>94</v>
      </c>
      <c r="ED103" s="91">
        <f>IFERROR(VLOOKUP(TEXT($A103,"0000"),'AYP11'!$B$1691:$AU$2112,11,FALSE),"")</f>
        <v>0</v>
      </c>
      <c r="EE103" s="95">
        <f t="shared" si="114"/>
        <v>1</v>
      </c>
      <c r="EF103" s="95" t="str">
        <f t="shared" si="115"/>
        <v/>
      </c>
      <c r="EG103" s="91">
        <f>IFERROR(VLOOKUP(TEXT($A103,"0000"),'AYP11'!$B$2535:$AU$2956,11,FALSE),"")</f>
        <v>0</v>
      </c>
      <c r="EH103" s="95">
        <f t="shared" si="116"/>
        <v>1</v>
      </c>
      <c r="EI103" s="95" t="str">
        <f t="shared" si="117"/>
        <v/>
      </c>
    </row>
    <row r="104" spans="1:147" x14ac:dyDescent="0.25">
      <c r="A104" s="248">
        <v>2060</v>
      </c>
      <c r="B104" s="291">
        <f t="shared" si="64"/>
        <v>22.485207100591715</v>
      </c>
      <c r="C104" s="50">
        <f>IFERROR(VLOOKUP(TEXT($A104,"0000"),'R-M11'!$A$2:$AA$500,4,FALSE),0)</f>
        <v>38</v>
      </c>
      <c r="D104" s="291">
        <f t="shared" si="65"/>
        <v>3.5502958579881656</v>
      </c>
      <c r="E104" s="98">
        <f>IFERROR(SUM(VLOOKUP(TEXT($A104,"0000"),'R-M11'!$A$2:$AA$500,5,FALSE),VLOOKUP(TEXT($A104,"0000"),'R-M11'!$A$2:$AA$500,6,FALSE)),0)</f>
        <v>6</v>
      </c>
      <c r="F104" s="58">
        <f>IFERROR(VLOOKUP(TEXT($A104,"0000"),'R-M11'!$A$2:$AA$500,14,FALSE),0)</f>
        <v>169</v>
      </c>
      <c r="G104" s="230">
        <f t="shared" si="118"/>
        <v>27.665207100591715</v>
      </c>
      <c r="H104" s="97">
        <f t="shared" si="66"/>
        <v>46.754199999999997</v>
      </c>
      <c r="I104" s="230">
        <f t="shared" si="119"/>
        <v>5.7702958579881658</v>
      </c>
      <c r="J104" s="97">
        <f t="shared" si="67"/>
        <v>9.7517999999999994</v>
      </c>
      <c r="K104" s="230">
        <f t="shared" si="68"/>
        <v>26</v>
      </c>
      <c r="L104" s="121">
        <f>IFERROR(VLOOKUP(K104,'Criteria Table'!$A$2:$I$102,2,FALSE),"")</f>
        <v>7.4</v>
      </c>
      <c r="M104" s="230">
        <f t="shared" si="69"/>
        <v>33.435502958579882</v>
      </c>
      <c r="N104" s="286">
        <f t="shared" si="70"/>
        <v>27.218934911242602</v>
      </c>
      <c r="O104" s="50">
        <f>IFERROR(VLOOKUP(TEXT($A104,"0000"),'R-M11'!$A$2:$AA$500,17,FALSE),"")</f>
        <v>46</v>
      </c>
      <c r="P104" s="286">
        <f t="shared" si="71"/>
        <v>8.2840236686390547</v>
      </c>
      <c r="Q104" s="98">
        <f>IFERROR(SUM(VLOOKUP(TEXT($A104,"0000"),'R-M11'!$A$2:$AA$500,18,FALSE),VLOOKUP(TEXT($A104,"0000"),'R-M11'!$A$2:$AA$500,19,FALSE)),0)</f>
        <v>14</v>
      </c>
      <c r="R104" s="69">
        <f>IFERROR(VLOOKUP(TEXT($A104,"0000"),'R-M11'!$A$2:$AA$500,27,FALSE),0)</f>
        <v>169</v>
      </c>
      <c r="S104" s="121">
        <f t="shared" si="120"/>
        <v>31.698934911242603</v>
      </c>
      <c r="T104" s="70">
        <f t="shared" si="72"/>
        <v>53.571200000000005</v>
      </c>
      <c r="U104" s="121">
        <f t="shared" si="121"/>
        <v>10.204023668639055</v>
      </c>
      <c r="V104" s="70">
        <f t="shared" si="73"/>
        <v>17.244800000000001</v>
      </c>
      <c r="W104" s="121">
        <f t="shared" si="74"/>
        <v>36</v>
      </c>
      <c r="X104" s="124">
        <f>IFERROR(VLOOKUP(W104,'Criteria Table'!$A$2:$I$102,2,FALSE),"")</f>
        <v>6.4</v>
      </c>
      <c r="Y104" s="121">
        <f t="shared" si="75"/>
        <v>41.902958579881656</v>
      </c>
      <c r="Z104" s="92">
        <f>IFERROR(IF(VLOOKUP(A104,'SG11'!$A$3:$AI$500,18,FALSE)="","NA",VLOOKUP(A104,'SG11'!$A$3:$AI$500,18,FALSE)),"")</f>
        <v>53</v>
      </c>
      <c r="AA104" s="75">
        <f>IFERROR(VLOOKUP(Z104,'Criteria Table'!$A$2:$I$102,6,FALSE),"NA")</f>
        <v>10</v>
      </c>
      <c r="AB104" s="95">
        <f t="shared" si="122"/>
        <v>63</v>
      </c>
      <c r="AC104" s="84">
        <f>IFERROR(IF(VLOOKUP(A104,'SG11'!$A$3:$AI$500,19,FALSE)="","NA",VLOOKUP(A104,'SG11'!$A$3:$AI$500,19,FALSE)),"")</f>
        <v>68</v>
      </c>
      <c r="AD104" s="75">
        <f>IFERROR(VLOOKUP(AC104,'Criteria Table'!$A$2:$I$102,6,FALSE),"NA")</f>
        <v>5</v>
      </c>
      <c r="AE104" s="95">
        <f t="shared" si="123"/>
        <v>73</v>
      </c>
      <c r="AF104" s="92">
        <f>IFERROR(IF(VLOOKUP(A104,'SG11'!$A$3:$AI$500,20,FALSE)="","NA",VLOOKUP(A104,'SG11'!$A$3:$AI$500,20,FALSE)),"")</f>
        <v>55</v>
      </c>
      <c r="AG104" s="75">
        <f>IFERROR(VLOOKUP(AF104,'Criteria Table'!$A$2:$I$102,6,FALSE),"NA")</f>
        <v>10</v>
      </c>
      <c r="AH104" s="95">
        <f t="shared" si="124"/>
        <v>65</v>
      </c>
      <c r="AI104" s="84">
        <f>IFERROR(IF(VLOOKUP(A104,'SG11'!$A$3:$AI$500,21,FALSE)="","NA",VLOOKUP(A104,'SG11'!$A$3:$AI$500,21,FALSE)),"")</f>
        <v>77</v>
      </c>
      <c r="AJ104" s="75">
        <f>IFERROR(VLOOKUP(AI104,'Criteria Table'!$A$2:$I$102,6,FALSE),"NA")</f>
        <v>5</v>
      </c>
      <c r="AK104" s="95">
        <f t="shared" si="125"/>
        <v>82</v>
      </c>
      <c r="AL104" s="99">
        <f>IFERROR(VLOOKUP(TEXT(A104,"0000"),'W11'!$A$1:$E$500,4,FALSE)/AP104*100,"")</f>
        <v>97.777777777777771</v>
      </c>
      <c r="AM104" s="97">
        <f>IFERROR(VLOOKUP(TEXT(A104,"0000"),'W11'!$A$1:$E$500,4,FALSE),"")</f>
        <v>44</v>
      </c>
      <c r="AN104" s="99">
        <f t="shared" si="76"/>
        <v>97.777777777777771</v>
      </c>
      <c r="AO104" s="97">
        <f t="shared" si="77"/>
        <v>44</v>
      </c>
      <c r="AP104" s="99">
        <f>IFERROR(VLOOKUP(TEXT(A104,"0000"),'W11'!$A$1:$E$500,5,FALSE),"")</f>
        <v>45</v>
      </c>
      <c r="AQ104" s="97">
        <f>IFERROR(VLOOKUP(ROUND(AL104,0),'Criteria Table'!$A$2:$I$102,4,FALSE),0)</f>
        <v>0</v>
      </c>
      <c r="AR104" s="128"/>
      <c r="AS104" s="95"/>
      <c r="AT104" s="95"/>
      <c r="AU104" s="100">
        <f>IFERROR(VLOOKUP(TEXT(A104,"0000"),'Sci11'!$A$3:$N$492,4,FALSE)/VLOOKUP(TEXT(A104,"0000"),'Sci11'!$A$3:$N$492,14,FALSE)*100,"")</f>
        <v>12.76595744680851</v>
      </c>
      <c r="AV104" s="101">
        <f>SUM(VLOOKUP(TEXT(A104,"0000"),'Sci11'!$A$3:$N$492,5,FALSE),VLOOKUP(TEXT(A104,"0000"),'Sci11'!$A$3:$N$492,6,FALSE))/VLOOKUP(TEXT(A104,"0000"),'Sci11'!$A$3:$N$492,14,FALSE)*100</f>
        <v>2.1276595744680851</v>
      </c>
      <c r="AW104" s="100">
        <f t="shared" si="126"/>
        <v>18.71595744680851</v>
      </c>
      <c r="AX104" s="101">
        <f>IFERROR(AW104/100*VLOOKUP(TEXT(A104,"0000"),'Sci11'!$A$3:$N$492,14,FALSE),"")</f>
        <v>8.7965</v>
      </c>
      <c r="AY104" s="100">
        <f t="shared" si="127"/>
        <v>4.6776595744680849</v>
      </c>
      <c r="AZ104" s="101">
        <f>IFERROR(AY104/100*VLOOKUP(TEXT(A104,"0000"),'Sci11'!$A$3:$N$492,14,FALSE),"")</f>
        <v>2.1985000000000001</v>
      </c>
      <c r="BA104" s="100">
        <f t="shared" si="78"/>
        <v>15</v>
      </c>
      <c r="BB104" s="101">
        <f>IFERROR(VLOOKUP(BA104,'Criteria Table'!$A$2:$I$102,2,FALSE),"")</f>
        <v>8.5</v>
      </c>
      <c r="BC104" s="101">
        <f t="shared" si="79"/>
        <v>23.5</v>
      </c>
      <c r="BD104" s="82">
        <f>IFERROR(VLOOKUP(A104,ATTx11!$A$2:$N$500,4,FALSE),"")</f>
        <v>93.51</v>
      </c>
      <c r="BE104" s="95">
        <f t="shared" si="80"/>
        <v>1</v>
      </c>
      <c r="BF104" s="96">
        <f t="shared" si="81"/>
        <v>94.51</v>
      </c>
      <c r="BG104" s="70">
        <f>IFERROR(VLOOKUP(A104,ATTx11!$A$2:$N$500,11,FALSE),"")</f>
        <v>2</v>
      </c>
      <c r="BH104" s="95">
        <f t="shared" si="82"/>
        <v>1.8</v>
      </c>
      <c r="BI104" s="70">
        <f>IFERROR(VLOOKUP(A104,ATTx11!$A$2:$N$500,12,FALSE),"")</f>
        <v>35</v>
      </c>
      <c r="BJ104" s="97">
        <f t="shared" si="83"/>
        <v>31.5</v>
      </c>
      <c r="BK104" s="84">
        <f>IFERROR(VLOOKUP(A104,ATTx11!$A$2:$N$500,7,FALSE),"")</f>
        <v>2</v>
      </c>
      <c r="BL104" s="97">
        <f t="shared" si="84"/>
        <v>1.8</v>
      </c>
      <c r="BM104" s="84">
        <f>IFERROR(VLOOKUP(A104,ATTx11!$A$2:$N$500,8,FALSE),"")</f>
        <v>28</v>
      </c>
      <c r="BN104" s="95">
        <f t="shared" si="85"/>
        <v>25.2</v>
      </c>
      <c r="BO104" s="95"/>
      <c r="BP104" s="83">
        <f>IFERROR(VLOOKUP(TEXT($A104,"0000"),'AYP11'!$B$3379:$AU$3800,17,FALSE),"")</f>
        <v>0</v>
      </c>
      <c r="BQ104" s="75">
        <f>IFERROR(VLOOKUP(BP104,'Criteria Table'!$A$2:$I$102,2,FALSE),0)</f>
        <v>10</v>
      </c>
      <c r="BR104" s="95">
        <f t="shared" si="86"/>
        <v>10</v>
      </c>
      <c r="BS104" s="83">
        <f>IFERROR(VLOOKUP(TEXT($A104,"0000"),'AYP11'!$B$847:$AU$1268,17,FALSE),"")</f>
        <v>24</v>
      </c>
      <c r="BT104" s="75">
        <f>IFERROR(VLOOKUP(BS104,'Criteria Table'!$A$2:$I$102,2,FALSE),0)</f>
        <v>7.6000000000000005</v>
      </c>
      <c r="BU104" s="95">
        <f t="shared" si="87"/>
        <v>32</v>
      </c>
      <c r="BV104" s="83">
        <f>IFERROR(VLOOKUP(TEXT($A104,"0000"),'AYP11'!$B$2113:$AU$2534,17,FALSE),"")</f>
        <v>0</v>
      </c>
      <c r="BW104" s="75">
        <f>IFERROR(VLOOKUP(BV104,'Criteria Table'!$A$2:$I$102,2,FALSE),0)</f>
        <v>10</v>
      </c>
      <c r="BX104" s="95">
        <f t="shared" si="88"/>
        <v>10</v>
      </c>
      <c r="BY104" s="83">
        <f>IFERROR(VLOOKUP(TEXT($A104,"0000"),'AYP11'!$B$425:$AU$846,17,FALSE),"")</f>
        <v>0</v>
      </c>
      <c r="BZ104" s="75">
        <f>IFERROR(VLOOKUP(BY104,'Criteria Table'!$A$2:$I$102,2,FALSE),0)</f>
        <v>10</v>
      </c>
      <c r="CA104" s="95">
        <f t="shared" si="89"/>
        <v>10</v>
      </c>
      <c r="CB104" s="83">
        <f>IFERROR(VLOOKUP(TEXT($A104,"0000"),'AYP11'!$B$3:$AU$424,17,FALSE),"")</f>
        <v>0</v>
      </c>
      <c r="CC104" s="95">
        <f>IFERROR(VLOOKUP(CB104,'Criteria Table'!$A$2:$I$102,2,FALSE),0)</f>
        <v>10</v>
      </c>
      <c r="CD104" s="95">
        <f t="shared" si="90"/>
        <v>10</v>
      </c>
      <c r="CE104" s="83">
        <f>IFERROR(VLOOKUP(TEXT($A104,"0000"),'AYP11'!$B$1269:$AU$1690,17,FALSE),"")</f>
        <v>26</v>
      </c>
      <c r="CF104" s="95">
        <f>IFERROR(VLOOKUP(CE104,'Criteria Table'!$A$2:$I$102,2,FALSE),0)</f>
        <v>7.4</v>
      </c>
      <c r="CG104" s="95">
        <f t="shared" si="91"/>
        <v>33</v>
      </c>
      <c r="CH104" s="83">
        <f>IFERROR(VLOOKUP(TEXT($A104,"0000"),'AYP11'!$B$1691:$AU$2112,17,FALSE),"")</f>
        <v>0</v>
      </c>
      <c r="CI104" s="95">
        <f>IFERROR(VLOOKUP(CH104,'Criteria Table'!$A$2:$I$102,2,FALSE),0)</f>
        <v>10</v>
      </c>
      <c r="CJ104" s="95">
        <f t="shared" si="92"/>
        <v>10</v>
      </c>
      <c r="CK104" s="83">
        <f>IFERROR(VLOOKUP(TEXT($A104,"0000"),'AYP11'!$B$2535:$AU$2956,17,FALSE),"")</f>
        <v>0</v>
      </c>
      <c r="CL104" s="95">
        <f>IFERROR(VLOOKUP(CK104,'Criteria Table'!$A$2:$I$102,2,FALSE),0)</f>
        <v>10</v>
      </c>
      <c r="CM104" s="95">
        <f t="shared" si="93"/>
        <v>10</v>
      </c>
      <c r="CN104" s="76">
        <f>IFERROR(VLOOKUP(TEXT($A104,"0000"),'AYP11'!$B$3379:$AU$3800,23,FALSE),"")</f>
        <v>0</v>
      </c>
      <c r="CO104" s="95">
        <f>IFERROR(VLOOKUP(CN104,'Criteria Table'!$A$2:$I$102,2,FALSE),0)</f>
        <v>10</v>
      </c>
      <c r="CP104" s="95">
        <f t="shared" si="94"/>
        <v>10</v>
      </c>
      <c r="CQ104" s="76">
        <f>IFERROR(VLOOKUP(TEXT($A104,"0000"),'AYP11'!$B$847:$AU$1268,23,FALSE),"")</f>
        <v>37</v>
      </c>
      <c r="CR104" s="95">
        <f>IFERROR(VLOOKUP(CQ104,'Criteria Table'!$A$2:$I$102,2,FALSE),0)</f>
        <v>6.3000000000000007</v>
      </c>
      <c r="CS104" s="95">
        <f t="shared" si="95"/>
        <v>43</v>
      </c>
      <c r="CT104" s="76">
        <f>IFERROR(VLOOKUP(TEXT($A104,"0000"),'AYP11'!$B$2113:$AU$2534,23,FALSE),"")</f>
        <v>0</v>
      </c>
      <c r="CU104" s="95">
        <f>IFERROR(VLOOKUP(CT104,'Criteria Table'!$A$2:$I$102,2,FALSE),0)</f>
        <v>10</v>
      </c>
      <c r="CV104" s="95">
        <f t="shared" si="96"/>
        <v>10</v>
      </c>
      <c r="CW104" s="76">
        <f>IFERROR(VLOOKUP(TEXT($A104,"0000"),'AYP11'!$B$425:$AU$846,23,FALSE),"")</f>
        <v>0</v>
      </c>
      <c r="CX104" s="95">
        <f>IFERROR(VLOOKUP(CW104,'Criteria Table'!$A$2:$I$102,2,FALSE),0)</f>
        <v>10</v>
      </c>
      <c r="CY104" s="95">
        <f t="shared" si="97"/>
        <v>10</v>
      </c>
      <c r="CZ104" s="76">
        <f>IFERROR(VLOOKUP(TEXT($A104,"0000"),'AYP11'!$B$3:$AU$424,23,FALSE),"")</f>
        <v>0</v>
      </c>
      <c r="DA104" s="95">
        <f>IFERROR(VLOOKUP(CZ104,'Criteria Table'!$A$2:$I$102,2,FALSE),0)</f>
        <v>10</v>
      </c>
      <c r="DB104" s="95">
        <f t="shared" si="98"/>
        <v>10</v>
      </c>
      <c r="DC104" s="76">
        <f>IFERROR(VLOOKUP(TEXT($A104,"0000"),'AYP11'!$B$1269:$AU$1690,23,FALSE),"")</f>
        <v>36</v>
      </c>
      <c r="DD104" s="95">
        <f>IFERROR(VLOOKUP(DC104,'Criteria Table'!$A$2:$I$102,2,FALSE),0)</f>
        <v>6.4</v>
      </c>
      <c r="DE104" s="95">
        <f t="shared" si="99"/>
        <v>42</v>
      </c>
      <c r="DF104" s="76">
        <f>IFERROR(VLOOKUP(TEXT($A104,"0000"),'AYP11'!$B$1691:$AU$2112,23,FALSE),"")</f>
        <v>0</v>
      </c>
      <c r="DG104" s="95">
        <f>IFERROR(VLOOKUP(DF104,'Criteria Table'!$A$2:$I$102,2,FALSE),0)</f>
        <v>10</v>
      </c>
      <c r="DH104" s="95">
        <f t="shared" si="100"/>
        <v>10</v>
      </c>
      <c r="DI104" s="76">
        <f>IFERROR(VLOOKUP(TEXT($A104,"0000"),'AYP11'!$B$2535:$AU$2956,23,FALSE),"")</f>
        <v>0</v>
      </c>
      <c r="DJ104" s="95">
        <f>IFERROR(VLOOKUP(DI104,'Criteria Table'!$A$2:$I$102,2,FALSE),0)</f>
        <v>10</v>
      </c>
      <c r="DK104" s="95">
        <f t="shared" si="101"/>
        <v>10</v>
      </c>
      <c r="DL104" s="91">
        <f>IFERROR(VLOOKUP(TEXT($A104,"0000"),'AYP11'!$B$3379:$AU$3800,11,FALSE),"")</f>
        <v>0</v>
      </c>
      <c r="DM104" s="95">
        <f t="shared" si="102"/>
        <v>1</v>
      </c>
      <c r="DN104" s="95" t="str">
        <f t="shared" si="103"/>
        <v/>
      </c>
      <c r="DO104" s="91">
        <f>IFERROR(VLOOKUP(TEXT($A104,"0000"),'AYP11'!$B$847:$AU$1268,11,FALSE),"")</f>
        <v>0</v>
      </c>
      <c r="DP104" s="95">
        <f t="shared" si="104"/>
        <v>1</v>
      </c>
      <c r="DQ104" s="95" t="str">
        <f t="shared" si="105"/>
        <v/>
      </c>
      <c r="DR104" s="91">
        <f>IFERROR(VLOOKUP(TEXT($A104,"0000"),'AYP11'!$B$2113:$AU$2534,11,FALSE),"")</f>
        <v>0</v>
      </c>
      <c r="DS104" s="95">
        <f t="shared" si="106"/>
        <v>1</v>
      </c>
      <c r="DT104" s="95" t="str">
        <f t="shared" si="107"/>
        <v/>
      </c>
      <c r="DU104" s="91">
        <f>IFERROR(VLOOKUP(TEXT($A104,"0000"),'AYP11'!$B$425:$AU$846,11,FALSE),"")</f>
        <v>0</v>
      </c>
      <c r="DV104" s="95">
        <f t="shared" si="108"/>
        <v>1</v>
      </c>
      <c r="DW104" s="95" t="str">
        <f t="shared" si="109"/>
        <v/>
      </c>
      <c r="DX104" s="91">
        <f>IFERROR(VLOOKUP(TEXT($A104,"0000"),'AYP11'!$B$3:$AU$424,11,FALSE),"")</f>
        <v>0</v>
      </c>
      <c r="DY104" s="95">
        <f t="shared" si="110"/>
        <v>1</v>
      </c>
      <c r="DZ104" s="95" t="str">
        <f t="shared" si="111"/>
        <v/>
      </c>
      <c r="EA104" s="91">
        <f>IFERROR(VLOOKUP(TEXT($A104,"0000"),'AYP11'!$B$1269:$AU$1690,11,FALSE),"")</f>
        <v>0</v>
      </c>
      <c r="EB104" s="95">
        <f t="shared" si="112"/>
        <v>1</v>
      </c>
      <c r="EC104" s="95" t="str">
        <f t="shared" si="113"/>
        <v/>
      </c>
      <c r="ED104" s="91">
        <f>IFERROR(VLOOKUP(TEXT($A104,"0000"),'AYP11'!$B$1691:$AU$2112,11,FALSE),"")</f>
        <v>0</v>
      </c>
      <c r="EE104" s="95">
        <f t="shared" si="114"/>
        <v>1</v>
      </c>
      <c r="EF104" s="95" t="str">
        <f t="shared" si="115"/>
        <v/>
      </c>
      <c r="EG104" s="91">
        <f>IFERROR(VLOOKUP(TEXT($A104,"0000"),'AYP11'!$B$2535:$AU$2956,11,FALSE),"")</f>
        <v>0</v>
      </c>
      <c r="EH104" s="95">
        <f t="shared" si="116"/>
        <v>1</v>
      </c>
      <c r="EI104" s="95" t="str">
        <f t="shared" si="117"/>
        <v/>
      </c>
    </row>
    <row r="105" spans="1:147" x14ac:dyDescent="0.25">
      <c r="A105" s="248">
        <v>2081</v>
      </c>
      <c r="B105" s="291">
        <f t="shared" si="64"/>
        <v>27.500000000000004</v>
      </c>
      <c r="C105" s="50">
        <f>IFERROR(VLOOKUP(TEXT($A105,"0000"),'R-M11'!$A$2:$AA$500,4,FALSE),0)</f>
        <v>77</v>
      </c>
      <c r="D105" s="291">
        <f t="shared" si="65"/>
        <v>24.285714285714285</v>
      </c>
      <c r="E105" s="98">
        <f>IFERROR(SUM(VLOOKUP(TEXT($A105,"0000"),'R-M11'!$A$2:$AA$500,5,FALSE),VLOOKUP(TEXT($A105,"0000"),'R-M11'!$A$2:$AA$500,6,FALSE)),0)</f>
        <v>68</v>
      </c>
      <c r="F105" s="58">
        <f>IFERROR(VLOOKUP(TEXT($A105,"0000"),'R-M11'!$A$2:$AA$500,14,FALSE),0)</f>
        <v>280</v>
      </c>
      <c r="G105" s="230">
        <f t="shared" si="118"/>
        <v>30.860000000000003</v>
      </c>
      <c r="H105" s="97">
        <f t="shared" si="66"/>
        <v>86.408000000000015</v>
      </c>
      <c r="I105" s="230">
        <f t="shared" si="119"/>
        <v>25.725714285714286</v>
      </c>
      <c r="J105" s="97">
        <f t="shared" si="67"/>
        <v>72.031999999999996</v>
      </c>
      <c r="K105" s="230">
        <f t="shared" si="68"/>
        <v>52</v>
      </c>
      <c r="L105" s="121">
        <f>IFERROR(VLOOKUP(K105,'Criteria Table'!$A$2:$I$102,2,FALSE),"")</f>
        <v>4.8000000000000007</v>
      </c>
      <c r="M105" s="230">
        <f t="shared" si="69"/>
        <v>56.585714285714289</v>
      </c>
      <c r="N105" s="286">
        <f t="shared" si="70"/>
        <v>32.857142857142854</v>
      </c>
      <c r="O105" s="50">
        <f>IFERROR(VLOOKUP(TEXT($A105,"0000"),'R-M11'!$A$2:$AA$500,17,FALSE),"")</f>
        <v>92</v>
      </c>
      <c r="P105" s="286">
        <f t="shared" si="71"/>
        <v>33.214285714285715</v>
      </c>
      <c r="Q105" s="98">
        <f>IFERROR(SUM(VLOOKUP(TEXT($A105,"0000"),'R-M11'!$A$2:$AA$500,18,FALSE),VLOOKUP(TEXT($A105,"0000"),'R-M11'!$A$2:$AA$500,19,FALSE)),0)</f>
        <v>93</v>
      </c>
      <c r="R105" s="69">
        <f>IFERROR(VLOOKUP(TEXT($A105,"0000"),'R-M11'!$A$2:$AA$500,27,FALSE),0)</f>
        <v>280</v>
      </c>
      <c r="S105" s="121">
        <f t="shared" si="120"/>
        <v>35.237142857142857</v>
      </c>
      <c r="T105" s="70">
        <f t="shared" si="72"/>
        <v>98.664000000000001</v>
      </c>
      <c r="U105" s="121">
        <f t="shared" si="121"/>
        <v>34.234285714285718</v>
      </c>
      <c r="V105" s="70">
        <f t="shared" si="73"/>
        <v>95.856000000000009</v>
      </c>
      <c r="W105" s="121">
        <f t="shared" si="74"/>
        <v>66</v>
      </c>
      <c r="X105" s="124">
        <f>IFERROR(VLOOKUP(W105,'Criteria Table'!$A$2:$I$102,2,FALSE),"")</f>
        <v>3.4000000000000004</v>
      </c>
      <c r="Y105" s="121">
        <f t="shared" si="75"/>
        <v>69.471428571428575</v>
      </c>
      <c r="Z105" s="92">
        <f>IFERROR(IF(VLOOKUP(A105,'SG11'!$A$3:$AI$500,18,FALSE)="","NA",VLOOKUP(A105,'SG11'!$A$3:$AI$500,18,FALSE)),"")</f>
        <v>50</v>
      </c>
      <c r="AA105" s="75">
        <f>IFERROR(VLOOKUP(Z105,'Criteria Table'!$A$2:$I$102,6,FALSE),"NA")</f>
        <v>10</v>
      </c>
      <c r="AB105" s="95">
        <f t="shared" si="122"/>
        <v>60</v>
      </c>
      <c r="AC105" s="84">
        <f>IFERROR(IF(VLOOKUP(A105,'SG11'!$A$3:$AI$500,19,FALSE)="","NA",VLOOKUP(A105,'SG11'!$A$3:$AI$500,19,FALSE)),"")</f>
        <v>59</v>
      </c>
      <c r="AD105" s="75">
        <f>IFERROR(VLOOKUP(AC105,'Criteria Table'!$A$2:$I$102,6,FALSE),"NA")</f>
        <v>10</v>
      </c>
      <c r="AE105" s="95">
        <f t="shared" si="123"/>
        <v>69</v>
      </c>
      <c r="AF105" s="92">
        <f>IFERROR(IF(VLOOKUP(A105,'SG11'!$A$3:$AI$500,20,FALSE)="","NA",VLOOKUP(A105,'SG11'!$A$3:$AI$500,20,FALSE)),"")</f>
        <v>41</v>
      </c>
      <c r="AG105" s="75">
        <f>IFERROR(VLOOKUP(AF105,'Criteria Table'!$A$2:$I$102,6,FALSE),"NA")</f>
        <v>10</v>
      </c>
      <c r="AH105" s="95">
        <f t="shared" si="124"/>
        <v>51</v>
      </c>
      <c r="AI105" s="84">
        <f>IFERROR(IF(VLOOKUP(A105,'SG11'!$A$3:$AI$500,21,FALSE)="","NA",VLOOKUP(A105,'SG11'!$A$3:$AI$500,21,FALSE)),"")</f>
        <v>61</v>
      </c>
      <c r="AJ105" s="75">
        <f>IFERROR(VLOOKUP(AI105,'Criteria Table'!$A$2:$I$102,6,FALSE),"NA")</f>
        <v>5</v>
      </c>
      <c r="AK105" s="95">
        <f t="shared" si="125"/>
        <v>66</v>
      </c>
      <c r="AL105" s="99">
        <f>IFERROR(VLOOKUP(TEXT(A105,"0000"),'W11'!$A$1:$E$500,4,FALSE)/AP105*100,"")</f>
        <v>91.011235955056179</v>
      </c>
      <c r="AM105" s="97">
        <f>IFERROR(VLOOKUP(TEXT(A105,"0000"),'W11'!$A$1:$E$500,4,FALSE),"")</f>
        <v>81</v>
      </c>
      <c r="AN105" s="99">
        <f t="shared" si="76"/>
        <v>91.011235955056179</v>
      </c>
      <c r="AO105" s="97">
        <f t="shared" si="77"/>
        <v>81</v>
      </c>
      <c r="AP105" s="99">
        <f>IFERROR(VLOOKUP(TEXT(A105,"0000"),'W11'!$A$1:$E$500,5,FALSE),"")</f>
        <v>89</v>
      </c>
      <c r="AQ105" s="97">
        <f>IFERROR(VLOOKUP(ROUND(AL105,0),'Criteria Table'!$A$2:$I$102,4,FALSE),0)</f>
        <v>0</v>
      </c>
      <c r="AR105" s="128"/>
      <c r="AS105" s="95"/>
      <c r="AT105" s="95"/>
      <c r="AU105" s="100">
        <f>IFERROR(VLOOKUP(TEXT(A105,"0000"),'Sci11'!$A$3:$N$492,4,FALSE)/VLOOKUP(TEXT(A105,"0000"),'Sci11'!$A$3:$N$492,14,FALSE)*100,"")</f>
        <v>24.489795918367346</v>
      </c>
      <c r="AV105" s="101">
        <f>SUM(VLOOKUP(TEXT(A105,"0000"),'Sci11'!$A$3:$N$492,5,FALSE),VLOOKUP(TEXT(A105,"0000"),'Sci11'!$A$3:$N$492,6,FALSE))/VLOOKUP(TEXT(A105,"0000"),'Sci11'!$A$3:$N$492,14,FALSE)*100</f>
        <v>2.0408163265306123</v>
      </c>
      <c r="AW105" s="100">
        <f t="shared" si="126"/>
        <v>29.599795918367345</v>
      </c>
      <c r="AX105" s="101">
        <f>IFERROR(AW105/100*VLOOKUP(TEXT(A105,"0000"),'Sci11'!$A$3:$N$492,14,FALSE),"")</f>
        <v>29.007799999999996</v>
      </c>
      <c r="AY105" s="100">
        <f t="shared" si="127"/>
        <v>4.2308163265306122</v>
      </c>
      <c r="AZ105" s="101">
        <f>IFERROR(AY105/100*VLOOKUP(TEXT(A105,"0000"),'Sci11'!$A$3:$N$492,14,FALSE),"")</f>
        <v>4.1461999999999994</v>
      </c>
      <c r="BA105" s="100">
        <f t="shared" si="78"/>
        <v>27</v>
      </c>
      <c r="BB105" s="101">
        <f>IFERROR(VLOOKUP(BA105,'Criteria Table'!$A$2:$I$102,2,FALSE),"")</f>
        <v>7.3000000000000007</v>
      </c>
      <c r="BC105" s="101">
        <f t="shared" si="79"/>
        <v>34.299999999999997</v>
      </c>
      <c r="BD105" s="82">
        <f>IFERROR(VLOOKUP(A105,ATTx11!$A$2:$N$500,4,FALSE),"")</f>
        <v>96.75</v>
      </c>
      <c r="BE105" s="95">
        <f t="shared" si="80"/>
        <v>0.5</v>
      </c>
      <c r="BF105" s="96">
        <f t="shared" si="81"/>
        <v>97.25</v>
      </c>
      <c r="BG105" s="70">
        <f>IFERROR(VLOOKUP(A105,ATTx11!$A$2:$N$500,11,FALSE),"")</f>
        <v>0</v>
      </c>
      <c r="BH105" s="95">
        <f t="shared" si="82"/>
        <v>0</v>
      </c>
      <c r="BI105" s="70">
        <f>IFERROR(VLOOKUP(A105,ATTx11!$A$2:$N$500,12,FALSE),"")</f>
        <v>20</v>
      </c>
      <c r="BJ105" s="97">
        <f t="shared" si="83"/>
        <v>18</v>
      </c>
      <c r="BK105" s="84">
        <f>IFERROR(VLOOKUP(A105,ATTx11!$A$2:$N$500,7,FALSE),"")</f>
        <v>0</v>
      </c>
      <c r="BL105" s="97">
        <f t="shared" si="84"/>
        <v>0</v>
      </c>
      <c r="BM105" s="84">
        <f>IFERROR(VLOOKUP(A105,ATTx11!$A$2:$N$500,8,FALSE),"")</f>
        <v>17</v>
      </c>
      <c r="BN105" s="95">
        <f t="shared" si="85"/>
        <v>15.3</v>
      </c>
      <c r="BO105" s="95"/>
      <c r="BP105" s="83">
        <f>IFERROR(VLOOKUP(TEXT($A105,"0000"),'AYP11'!$B$3379:$AU$3800,17,FALSE),"")</f>
        <v>0</v>
      </c>
      <c r="BQ105" s="75">
        <f>IFERROR(VLOOKUP(BP105,'Criteria Table'!$A$2:$I$102,2,FALSE),0)</f>
        <v>10</v>
      </c>
      <c r="BR105" s="95">
        <f t="shared" si="86"/>
        <v>10</v>
      </c>
      <c r="BS105" s="83">
        <f>IFERROR(VLOOKUP(TEXT($A105,"0000"),'AYP11'!$B$847:$AU$1268,17,FALSE),"")</f>
        <v>51</v>
      </c>
      <c r="BT105" s="75">
        <f>IFERROR(VLOOKUP(BS105,'Criteria Table'!$A$2:$I$102,2,FALSE),0)</f>
        <v>4.9000000000000004</v>
      </c>
      <c r="BU105" s="95">
        <f t="shared" si="87"/>
        <v>56</v>
      </c>
      <c r="BV105" s="83">
        <f>IFERROR(VLOOKUP(TEXT($A105,"0000"),'AYP11'!$B$2113:$AU$2534,17,FALSE),"")</f>
        <v>61</v>
      </c>
      <c r="BW105" s="75">
        <f>IFERROR(VLOOKUP(BV105,'Criteria Table'!$A$2:$I$102,2,FALSE),0)</f>
        <v>3.9000000000000004</v>
      </c>
      <c r="BX105" s="95">
        <f t="shared" si="88"/>
        <v>65</v>
      </c>
      <c r="BY105" s="83">
        <f>IFERROR(VLOOKUP(TEXT($A105,"0000"),'AYP11'!$B$425:$AU$846,17,FALSE),"")</f>
        <v>0</v>
      </c>
      <c r="BZ105" s="75">
        <f>IFERROR(VLOOKUP(BY105,'Criteria Table'!$A$2:$I$102,2,FALSE),0)</f>
        <v>10</v>
      </c>
      <c r="CA105" s="95">
        <f t="shared" si="89"/>
        <v>10</v>
      </c>
      <c r="CB105" s="83">
        <f>IFERROR(VLOOKUP(TEXT($A105,"0000"),'AYP11'!$B$3:$AU$424,17,FALSE),"")</f>
        <v>0</v>
      </c>
      <c r="CC105" s="95">
        <f>IFERROR(VLOOKUP(CB105,'Criteria Table'!$A$2:$I$102,2,FALSE),0)</f>
        <v>10</v>
      </c>
      <c r="CD105" s="95">
        <f t="shared" si="90"/>
        <v>10</v>
      </c>
      <c r="CE105" s="83">
        <f>IFERROR(VLOOKUP(TEXT($A105,"0000"),'AYP11'!$B$1269:$AU$1690,17,FALSE),"")</f>
        <v>53</v>
      </c>
      <c r="CF105" s="95">
        <f>IFERROR(VLOOKUP(CE105,'Criteria Table'!$A$2:$I$102,2,FALSE),0)</f>
        <v>4.7</v>
      </c>
      <c r="CG105" s="95">
        <f t="shared" si="91"/>
        <v>58</v>
      </c>
      <c r="CH105" s="83">
        <f>IFERROR(VLOOKUP(TEXT($A105,"0000"),'AYP11'!$B$1691:$AU$2112,17,FALSE),"")</f>
        <v>41</v>
      </c>
      <c r="CI105" s="95">
        <f>IFERROR(VLOOKUP(CH105,'Criteria Table'!$A$2:$I$102,2,FALSE),0)</f>
        <v>5.9</v>
      </c>
      <c r="CJ105" s="95">
        <f t="shared" si="92"/>
        <v>47</v>
      </c>
      <c r="CK105" s="83">
        <f>IFERROR(VLOOKUP(TEXT($A105,"0000"),'AYP11'!$B$2535:$AU$2956,17,FALSE),"")</f>
        <v>0</v>
      </c>
      <c r="CL105" s="95">
        <f>IFERROR(VLOOKUP(CK105,'Criteria Table'!$A$2:$I$102,2,FALSE),0)</f>
        <v>10</v>
      </c>
      <c r="CM105" s="95">
        <f t="shared" si="93"/>
        <v>10</v>
      </c>
      <c r="CN105" s="76">
        <f>IFERROR(VLOOKUP(TEXT($A105,"0000"),'AYP11'!$B$3379:$AU$3800,23,FALSE),"")</f>
        <v>0</v>
      </c>
      <c r="CO105" s="95">
        <f>IFERROR(VLOOKUP(CN105,'Criteria Table'!$A$2:$I$102,2,FALSE),0)</f>
        <v>10</v>
      </c>
      <c r="CP105" s="95">
        <f t="shared" si="94"/>
        <v>10</v>
      </c>
      <c r="CQ105" s="76">
        <f>IFERROR(VLOOKUP(TEXT($A105,"0000"),'AYP11'!$B$847:$AU$1268,23,FALSE),"")</f>
        <v>65</v>
      </c>
      <c r="CR105" s="95">
        <f>IFERROR(VLOOKUP(CQ105,'Criteria Table'!$A$2:$I$102,2,FALSE),0)</f>
        <v>3.5</v>
      </c>
      <c r="CS105" s="95">
        <f t="shared" si="95"/>
        <v>69</v>
      </c>
      <c r="CT105" s="76">
        <f>IFERROR(VLOOKUP(TEXT($A105,"0000"),'AYP11'!$B$2113:$AU$2534,23,FALSE),"")</f>
        <v>83</v>
      </c>
      <c r="CU105" s="95">
        <f>IFERROR(VLOOKUP(CT105,'Criteria Table'!$A$2:$I$102,2,FALSE),0)</f>
        <v>1.7000000000000002</v>
      </c>
      <c r="CV105" s="95">
        <f t="shared" si="96"/>
        <v>85</v>
      </c>
      <c r="CW105" s="76">
        <f>IFERROR(VLOOKUP(TEXT($A105,"0000"),'AYP11'!$B$425:$AU$846,23,FALSE),"")</f>
        <v>0</v>
      </c>
      <c r="CX105" s="95">
        <f>IFERROR(VLOOKUP(CW105,'Criteria Table'!$A$2:$I$102,2,FALSE),0)</f>
        <v>10</v>
      </c>
      <c r="CY105" s="95">
        <f t="shared" si="97"/>
        <v>10</v>
      </c>
      <c r="CZ105" s="76">
        <f>IFERROR(VLOOKUP(TEXT($A105,"0000"),'AYP11'!$B$3:$AU$424,23,FALSE),"")</f>
        <v>0</v>
      </c>
      <c r="DA105" s="95">
        <f>IFERROR(VLOOKUP(CZ105,'Criteria Table'!$A$2:$I$102,2,FALSE),0)</f>
        <v>10</v>
      </c>
      <c r="DB105" s="95">
        <f t="shared" si="98"/>
        <v>10</v>
      </c>
      <c r="DC105" s="76">
        <f>IFERROR(VLOOKUP(TEXT($A105,"0000"),'AYP11'!$B$1269:$AU$1690,23,FALSE),"")</f>
        <v>68</v>
      </c>
      <c r="DD105" s="95">
        <f>IFERROR(VLOOKUP(DC105,'Criteria Table'!$A$2:$I$102,2,FALSE),0)</f>
        <v>3.2</v>
      </c>
      <c r="DE105" s="95">
        <f t="shared" si="99"/>
        <v>71</v>
      </c>
      <c r="DF105" s="76">
        <f>IFERROR(VLOOKUP(TEXT($A105,"0000"),'AYP11'!$B$1691:$AU$2112,23,FALSE),"")</f>
        <v>66</v>
      </c>
      <c r="DG105" s="95">
        <f>IFERROR(VLOOKUP(DF105,'Criteria Table'!$A$2:$I$102,2,FALSE),0)</f>
        <v>3.4000000000000004</v>
      </c>
      <c r="DH105" s="95">
        <f t="shared" si="100"/>
        <v>69</v>
      </c>
      <c r="DI105" s="76">
        <f>IFERROR(VLOOKUP(TEXT($A105,"0000"),'AYP11'!$B$2535:$AU$2956,23,FALSE),"")</f>
        <v>0</v>
      </c>
      <c r="DJ105" s="95">
        <f>IFERROR(VLOOKUP(DI105,'Criteria Table'!$A$2:$I$102,2,FALSE),0)</f>
        <v>10</v>
      </c>
      <c r="DK105" s="95">
        <f t="shared" si="101"/>
        <v>10</v>
      </c>
      <c r="DL105" s="91">
        <f>IFERROR(VLOOKUP(TEXT($A105,"0000"),'AYP11'!$B$3379:$AU$3800,11,FALSE),"")</f>
        <v>0</v>
      </c>
      <c r="DM105" s="95">
        <f t="shared" si="102"/>
        <v>1</v>
      </c>
      <c r="DN105" s="95" t="str">
        <f t="shared" si="103"/>
        <v/>
      </c>
      <c r="DO105" s="91">
        <f>IFERROR(VLOOKUP(TEXT($A105,"0000"),'AYP11'!$B$847:$AU$1268,11,FALSE),"")</f>
        <v>0</v>
      </c>
      <c r="DP105" s="95">
        <f t="shared" si="104"/>
        <v>1</v>
      </c>
      <c r="DQ105" s="95" t="str">
        <f t="shared" si="105"/>
        <v/>
      </c>
      <c r="DR105" s="91">
        <f>IFERROR(VLOOKUP(TEXT($A105,"0000"),'AYP11'!$B$2113:$AU$2534,11,FALSE),"")</f>
        <v>0</v>
      </c>
      <c r="DS105" s="95">
        <f t="shared" si="106"/>
        <v>1</v>
      </c>
      <c r="DT105" s="95" t="str">
        <f t="shared" si="107"/>
        <v/>
      </c>
      <c r="DU105" s="91">
        <f>IFERROR(VLOOKUP(TEXT($A105,"0000"),'AYP11'!$B$425:$AU$846,11,FALSE),"")</f>
        <v>0</v>
      </c>
      <c r="DV105" s="95">
        <f t="shared" si="108"/>
        <v>1</v>
      </c>
      <c r="DW105" s="95" t="str">
        <f t="shared" si="109"/>
        <v/>
      </c>
      <c r="DX105" s="91">
        <f>IFERROR(VLOOKUP(TEXT($A105,"0000"),'AYP11'!$B$3:$AU$424,11,FALSE),"")</f>
        <v>0</v>
      </c>
      <c r="DY105" s="95">
        <f t="shared" si="110"/>
        <v>1</v>
      </c>
      <c r="DZ105" s="95" t="str">
        <f t="shared" si="111"/>
        <v/>
      </c>
      <c r="EA105" s="91">
        <f>IFERROR(VLOOKUP(TEXT($A105,"0000"),'AYP11'!$B$1269:$AU$1690,11,FALSE),"")</f>
        <v>0</v>
      </c>
      <c r="EB105" s="95">
        <f t="shared" si="112"/>
        <v>1</v>
      </c>
      <c r="EC105" s="95" t="str">
        <f t="shared" si="113"/>
        <v/>
      </c>
      <c r="ED105" s="91">
        <f>IFERROR(VLOOKUP(TEXT($A105,"0000"),'AYP11'!$B$1691:$AU$2112,11,FALSE),"")</f>
        <v>91</v>
      </c>
      <c r="EE105" s="95">
        <f t="shared" si="114"/>
        <v>0</v>
      </c>
      <c r="EF105" s="95">
        <f t="shared" si="115"/>
        <v>91</v>
      </c>
      <c r="EG105" s="91">
        <f>IFERROR(VLOOKUP(TEXT($A105,"0000"),'AYP11'!$B$2535:$AU$2956,11,FALSE),"")</f>
        <v>0</v>
      </c>
      <c r="EH105" s="95">
        <f t="shared" si="116"/>
        <v>1</v>
      </c>
      <c r="EI105" s="95" t="str">
        <f t="shared" si="117"/>
        <v/>
      </c>
    </row>
    <row r="106" spans="1:147" x14ac:dyDescent="0.25">
      <c r="A106" s="248">
        <v>2111</v>
      </c>
      <c r="B106" s="291">
        <f t="shared" si="64"/>
        <v>30.625000000000004</v>
      </c>
      <c r="C106" s="50">
        <f>IFERROR(VLOOKUP(TEXT($A106,"0000"),'R-M11'!$A$2:$AA$500,4,FALSE),0)</f>
        <v>147</v>
      </c>
      <c r="D106" s="291">
        <f t="shared" si="65"/>
        <v>37.916666666666664</v>
      </c>
      <c r="E106" s="98">
        <f>IFERROR(SUM(VLOOKUP(TEXT($A106,"0000"),'R-M11'!$A$2:$AA$500,5,FALSE),VLOOKUP(TEXT($A106,"0000"),'R-M11'!$A$2:$AA$500,6,FALSE)),0)</f>
        <v>182</v>
      </c>
      <c r="F106" s="58">
        <f>IFERROR(VLOOKUP(TEXT($A106,"0000"),'R-M11'!$A$2:$AA$500,14,FALSE),0)</f>
        <v>480</v>
      </c>
      <c r="G106" s="230">
        <f t="shared" si="118"/>
        <v>32.795000000000002</v>
      </c>
      <c r="H106" s="97">
        <f t="shared" si="66"/>
        <v>157.416</v>
      </c>
      <c r="I106" s="230">
        <f t="shared" si="119"/>
        <v>38.846666666666664</v>
      </c>
      <c r="J106" s="97">
        <f t="shared" si="67"/>
        <v>186.46399999999997</v>
      </c>
      <c r="K106" s="230">
        <f t="shared" si="68"/>
        <v>69</v>
      </c>
      <c r="L106" s="121">
        <f>IFERROR(VLOOKUP(K106,'Criteria Table'!$A$2:$I$102,2,FALSE),"")</f>
        <v>3.1</v>
      </c>
      <c r="M106" s="230">
        <f t="shared" si="69"/>
        <v>71.641666666666666</v>
      </c>
      <c r="N106" s="286">
        <f t="shared" si="70"/>
        <v>26.931106471816285</v>
      </c>
      <c r="O106" s="50">
        <f>IFERROR(VLOOKUP(TEXT($A106,"0000"),'R-M11'!$A$2:$AA$500,17,FALSE),"")</f>
        <v>129</v>
      </c>
      <c r="P106" s="286">
        <f t="shared" si="71"/>
        <v>46.137787056367429</v>
      </c>
      <c r="Q106" s="98">
        <f>IFERROR(SUM(VLOOKUP(TEXT($A106,"0000"),'R-M11'!$A$2:$AA$500,18,FALSE),VLOOKUP(TEXT($A106,"0000"),'R-M11'!$A$2:$AA$500,19,FALSE)),0)</f>
        <v>221</v>
      </c>
      <c r="R106" s="69">
        <f>IFERROR(VLOOKUP(TEXT($A106,"0000"),'R-M11'!$A$2:$AA$500,27,FALSE),0)</f>
        <v>479</v>
      </c>
      <c r="S106" s="121">
        <f t="shared" si="120"/>
        <v>28.821106471816286</v>
      </c>
      <c r="T106" s="70">
        <f t="shared" si="72"/>
        <v>138.05310000000003</v>
      </c>
      <c r="U106" s="121">
        <f t="shared" si="121"/>
        <v>46.947787056367432</v>
      </c>
      <c r="V106" s="70">
        <f t="shared" si="73"/>
        <v>224.87989999999999</v>
      </c>
      <c r="W106" s="121">
        <f t="shared" si="74"/>
        <v>73</v>
      </c>
      <c r="X106" s="124">
        <f>IFERROR(VLOOKUP(W106,'Criteria Table'!$A$2:$I$102,2,FALSE),"")</f>
        <v>2.7</v>
      </c>
      <c r="Y106" s="121">
        <f t="shared" si="75"/>
        <v>75.768893528183725</v>
      </c>
      <c r="Z106" s="92">
        <f>IFERROR(IF(VLOOKUP(A106,'SG11'!$A$3:$AI$500,18,FALSE)="","NA",VLOOKUP(A106,'SG11'!$A$3:$AI$500,18,FALSE)),"")</f>
        <v>68</v>
      </c>
      <c r="AA106" s="75">
        <f>IFERROR(VLOOKUP(Z106,'Criteria Table'!$A$2:$I$102,6,FALSE),"NA")</f>
        <v>5</v>
      </c>
      <c r="AB106" s="95">
        <f t="shared" si="122"/>
        <v>73</v>
      </c>
      <c r="AC106" s="84">
        <f>IFERROR(IF(VLOOKUP(A106,'SG11'!$A$3:$AI$500,19,FALSE)="","NA",VLOOKUP(A106,'SG11'!$A$3:$AI$500,19,FALSE)),"")</f>
        <v>67</v>
      </c>
      <c r="AD106" s="75">
        <f>IFERROR(VLOOKUP(AC106,'Criteria Table'!$A$2:$I$102,6,FALSE),"NA")</f>
        <v>5</v>
      </c>
      <c r="AE106" s="95">
        <f t="shared" si="123"/>
        <v>72</v>
      </c>
      <c r="AF106" s="92">
        <f>IFERROR(IF(VLOOKUP(A106,'SG11'!$A$3:$AI$500,20,FALSE)="","NA",VLOOKUP(A106,'SG11'!$A$3:$AI$500,20,FALSE)),"")</f>
        <v>54</v>
      </c>
      <c r="AG106" s="75">
        <f>IFERROR(VLOOKUP(AF106,'Criteria Table'!$A$2:$I$102,6,FALSE),"NA")</f>
        <v>10</v>
      </c>
      <c r="AH106" s="95">
        <f t="shared" si="124"/>
        <v>64</v>
      </c>
      <c r="AI106" s="84">
        <f>IFERROR(IF(VLOOKUP(A106,'SG11'!$A$3:$AI$500,21,FALSE)="","NA",VLOOKUP(A106,'SG11'!$A$3:$AI$500,21,FALSE)),"")</f>
        <v>81</v>
      </c>
      <c r="AJ106" s="75">
        <f>IFERROR(VLOOKUP(AI106,'Criteria Table'!$A$2:$I$102,6,FALSE),"NA")</f>
        <v>5</v>
      </c>
      <c r="AK106" s="95">
        <f t="shared" si="125"/>
        <v>86</v>
      </c>
      <c r="AL106" s="99">
        <f>IFERROR(VLOOKUP(TEXT(A106,"0000"),'W11'!$A$1:$E$500,4,FALSE)/AP106*100,"")</f>
        <v>96.226415094339629</v>
      </c>
      <c r="AM106" s="97">
        <f>IFERROR(VLOOKUP(TEXT(A106,"0000"),'W11'!$A$1:$E$500,4,FALSE),"")</f>
        <v>153</v>
      </c>
      <c r="AN106" s="99">
        <f t="shared" si="76"/>
        <v>96.226415094339629</v>
      </c>
      <c r="AO106" s="97">
        <f t="shared" si="77"/>
        <v>153</v>
      </c>
      <c r="AP106" s="99">
        <f>IFERROR(VLOOKUP(TEXT(A106,"0000"),'W11'!$A$1:$E$500,5,FALSE),"")</f>
        <v>159</v>
      </c>
      <c r="AQ106" s="97">
        <f>IFERROR(VLOOKUP(ROUND(AL106,0),'Criteria Table'!$A$2:$I$102,4,FALSE),0)</f>
        <v>0</v>
      </c>
      <c r="AR106" s="128"/>
      <c r="AS106" s="95"/>
      <c r="AT106" s="95"/>
      <c r="AU106" s="100">
        <f>IFERROR(VLOOKUP(TEXT(A106,"0000"),'Sci11'!$A$3:$N$492,4,FALSE)/VLOOKUP(TEXT(A106,"0000"),'Sci11'!$A$3:$N$492,14,FALSE)*100,"")</f>
        <v>23.428571428571431</v>
      </c>
      <c r="AV106" s="101">
        <f>SUM(VLOOKUP(TEXT(A106,"0000"),'Sci11'!$A$3:$N$492,5,FALSE),VLOOKUP(TEXT(A106,"0000"),'Sci11'!$A$3:$N$492,6,FALSE))/VLOOKUP(TEXT(A106,"0000"),'Sci11'!$A$3:$N$492,14,FALSE)*100</f>
        <v>16</v>
      </c>
      <c r="AW106" s="100">
        <f t="shared" si="126"/>
        <v>27.69857142857143</v>
      </c>
      <c r="AX106" s="101">
        <f>IFERROR(AW106/100*VLOOKUP(TEXT(A106,"0000"),'Sci11'!$A$3:$N$492,14,FALSE),"")</f>
        <v>48.472499999999997</v>
      </c>
      <c r="AY106" s="100">
        <f t="shared" si="127"/>
        <v>17.829999999999998</v>
      </c>
      <c r="AZ106" s="101">
        <f>IFERROR(AY106/100*VLOOKUP(TEXT(A106,"0000"),'Sci11'!$A$3:$N$492,14,FALSE),"")</f>
        <v>31.202499999999997</v>
      </c>
      <c r="BA106" s="100">
        <f t="shared" si="78"/>
        <v>39</v>
      </c>
      <c r="BB106" s="101">
        <f>IFERROR(VLOOKUP(BA106,'Criteria Table'!$A$2:$I$102,2,FALSE),"")</f>
        <v>6.1000000000000005</v>
      </c>
      <c r="BC106" s="101">
        <f t="shared" si="79"/>
        <v>45.1</v>
      </c>
      <c r="BD106" s="82">
        <f>IFERROR(VLOOKUP(A106,ATTx11!$A$2:$N$500,4,FALSE),"")</f>
        <v>96.25</v>
      </c>
      <c r="BE106" s="95">
        <f t="shared" si="80"/>
        <v>0.5</v>
      </c>
      <c r="BF106" s="96">
        <f t="shared" si="81"/>
        <v>96.75</v>
      </c>
      <c r="BG106" s="70">
        <f>IFERROR(VLOOKUP(A106,ATTx11!$A$2:$N$500,11,FALSE),"")</f>
        <v>10</v>
      </c>
      <c r="BH106" s="95">
        <f t="shared" si="82"/>
        <v>9</v>
      </c>
      <c r="BI106" s="70">
        <f>IFERROR(VLOOKUP(A106,ATTx11!$A$2:$N$500,12,FALSE),"")</f>
        <v>15</v>
      </c>
      <c r="BJ106" s="97">
        <f t="shared" si="83"/>
        <v>13.5</v>
      </c>
      <c r="BK106" s="84">
        <f>IFERROR(VLOOKUP(A106,ATTx11!$A$2:$N$500,7,FALSE),"")</f>
        <v>10</v>
      </c>
      <c r="BL106" s="97">
        <f t="shared" si="84"/>
        <v>9</v>
      </c>
      <c r="BM106" s="84">
        <f>IFERROR(VLOOKUP(A106,ATTx11!$A$2:$N$500,8,FALSE),"")</f>
        <v>11</v>
      </c>
      <c r="BN106" s="95">
        <f t="shared" si="85"/>
        <v>9.9</v>
      </c>
      <c r="BO106" s="95"/>
      <c r="BP106" s="83">
        <f>IFERROR(VLOOKUP(TEXT($A106,"0000"),'AYP11'!$B$3379:$AU$3800,17,FALSE),"")</f>
        <v>0</v>
      </c>
      <c r="BQ106" s="75">
        <f>IFERROR(VLOOKUP(BP106,'Criteria Table'!$A$2:$I$102,2,FALSE),0)</f>
        <v>10</v>
      </c>
      <c r="BR106" s="95">
        <f t="shared" si="86"/>
        <v>10</v>
      </c>
      <c r="BS106" s="83">
        <f>IFERROR(VLOOKUP(TEXT($A106,"0000"),'AYP11'!$B$847:$AU$1268,17,FALSE),"")</f>
        <v>0</v>
      </c>
      <c r="BT106" s="75">
        <f>IFERROR(VLOOKUP(BS106,'Criteria Table'!$A$2:$I$102,2,FALSE),0)</f>
        <v>10</v>
      </c>
      <c r="BU106" s="95">
        <f t="shared" si="87"/>
        <v>10</v>
      </c>
      <c r="BV106" s="83">
        <f>IFERROR(VLOOKUP(TEXT($A106,"0000"),'AYP11'!$B$2113:$AU$2534,17,FALSE),"")</f>
        <v>71</v>
      </c>
      <c r="BW106" s="75">
        <f>IFERROR(VLOOKUP(BV106,'Criteria Table'!$A$2:$I$102,2,FALSE),0)</f>
        <v>2.9000000000000004</v>
      </c>
      <c r="BX106" s="95">
        <f t="shared" si="88"/>
        <v>74</v>
      </c>
      <c r="BY106" s="83">
        <f>IFERROR(VLOOKUP(TEXT($A106,"0000"),'AYP11'!$B$425:$AU$846,17,FALSE),"")</f>
        <v>0</v>
      </c>
      <c r="BZ106" s="75">
        <f>IFERROR(VLOOKUP(BY106,'Criteria Table'!$A$2:$I$102,2,FALSE),0)</f>
        <v>10</v>
      </c>
      <c r="CA106" s="95">
        <f t="shared" si="89"/>
        <v>10</v>
      </c>
      <c r="CB106" s="83">
        <f>IFERROR(VLOOKUP(TEXT($A106,"0000"),'AYP11'!$B$3:$AU$424,17,FALSE),"")</f>
        <v>0</v>
      </c>
      <c r="CC106" s="95">
        <f>IFERROR(VLOOKUP(CB106,'Criteria Table'!$A$2:$I$102,2,FALSE),0)</f>
        <v>10</v>
      </c>
      <c r="CD106" s="95">
        <f t="shared" si="90"/>
        <v>10</v>
      </c>
      <c r="CE106" s="83">
        <f>IFERROR(VLOOKUP(TEXT($A106,"0000"),'AYP11'!$B$1269:$AU$1690,17,FALSE),"")</f>
        <v>69</v>
      </c>
      <c r="CF106" s="95">
        <f>IFERROR(VLOOKUP(CE106,'Criteria Table'!$A$2:$I$102,2,FALSE),0)</f>
        <v>3.1</v>
      </c>
      <c r="CG106" s="95">
        <f t="shared" si="91"/>
        <v>72</v>
      </c>
      <c r="CH106" s="83">
        <f>IFERROR(VLOOKUP(TEXT($A106,"0000"),'AYP11'!$B$1691:$AU$2112,17,FALSE),"")</f>
        <v>51</v>
      </c>
      <c r="CI106" s="95">
        <f>IFERROR(VLOOKUP(CH106,'Criteria Table'!$A$2:$I$102,2,FALSE),0)</f>
        <v>4.9000000000000004</v>
      </c>
      <c r="CJ106" s="95">
        <f t="shared" si="92"/>
        <v>56</v>
      </c>
      <c r="CK106" s="83">
        <f>IFERROR(VLOOKUP(TEXT($A106,"0000"),'AYP11'!$B$2535:$AU$2956,17,FALSE),"")</f>
        <v>52</v>
      </c>
      <c r="CL106" s="95">
        <f>IFERROR(VLOOKUP(CK106,'Criteria Table'!$A$2:$I$102,2,FALSE),0)</f>
        <v>4.8000000000000007</v>
      </c>
      <c r="CM106" s="95">
        <f t="shared" si="93"/>
        <v>57</v>
      </c>
      <c r="CN106" s="76">
        <f>IFERROR(VLOOKUP(TEXT($A106,"0000"),'AYP11'!$B$3379:$AU$3800,23,FALSE),"")</f>
        <v>0</v>
      </c>
      <c r="CO106" s="95">
        <f>IFERROR(VLOOKUP(CN106,'Criteria Table'!$A$2:$I$102,2,FALSE),0)</f>
        <v>10</v>
      </c>
      <c r="CP106" s="95">
        <f t="shared" si="94"/>
        <v>10</v>
      </c>
      <c r="CQ106" s="76">
        <f>IFERROR(VLOOKUP(TEXT($A106,"0000"),'AYP11'!$B$847:$AU$1268,23,FALSE),"")</f>
        <v>0</v>
      </c>
      <c r="CR106" s="95">
        <f>IFERROR(VLOOKUP(CQ106,'Criteria Table'!$A$2:$I$102,2,FALSE),0)</f>
        <v>10</v>
      </c>
      <c r="CS106" s="95">
        <f t="shared" si="95"/>
        <v>10</v>
      </c>
      <c r="CT106" s="76">
        <f>IFERROR(VLOOKUP(TEXT($A106,"0000"),'AYP11'!$B$2113:$AU$2534,23,FALSE),"")</f>
        <v>75</v>
      </c>
      <c r="CU106" s="95">
        <f>IFERROR(VLOOKUP(CT106,'Criteria Table'!$A$2:$I$102,2,FALSE),0)</f>
        <v>2.5</v>
      </c>
      <c r="CV106" s="95">
        <f t="shared" si="96"/>
        <v>78</v>
      </c>
      <c r="CW106" s="76">
        <f>IFERROR(VLOOKUP(TEXT($A106,"0000"),'AYP11'!$B$425:$AU$846,23,FALSE),"")</f>
        <v>0</v>
      </c>
      <c r="CX106" s="95">
        <f>IFERROR(VLOOKUP(CW106,'Criteria Table'!$A$2:$I$102,2,FALSE),0)</f>
        <v>10</v>
      </c>
      <c r="CY106" s="95">
        <f t="shared" si="97"/>
        <v>10</v>
      </c>
      <c r="CZ106" s="76">
        <f>IFERROR(VLOOKUP(TEXT($A106,"0000"),'AYP11'!$B$3:$AU$424,23,FALSE),"")</f>
        <v>0</v>
      </c>
      <c r="DA106" s="95">
        <f>IFERROR(VLOOKUP(CZ106,'Criteria Table'!$A$2:$I$102,2,FALSE),0)</f>
        <v>10</v>
      </c>
      <c r="DB106" s="95">
        <f t="shared" si="98"/>
        <v>10</v>
      </c>
      <c r="DC106" s="76">
        <f>IFERROR(VLOOKUP(TEXT($A106,"0000"),'AYP11'!$B$1269:$AU$1690,23,FALSE),"")</f>
        <v>73</v>
      </c>
      <c r="DD106" s="95">
        <f>IFERROR(VLOOKUP(DC106,'Criteria Table'!$A$2:$I$102,2,FALSE),0)</f>
        <v>2.7</v>
      </c>
      <c r="DE106" s="95">
        <f t="shared" si="99"/>
        <v>76</v>
      </c>
      <c r="DF106" s="76">
        <f>IFERROR(VLOOKUP(TEXT($A106,"0000"),'AYP11'!$B$1691:$AU$2112,23,FALSE),"")</f>
        <v>67</v>
      </c>
      <c r="DG106" s="95">
        <f>IFERROR(VLOOKUP(DF106,'Criteria Table'!$A$2:$I$102,2,FALSE),0)</f>
        <v>3.3000000000000003</v>
      </c>
      <c r="DH106" s="95">
        <f t="shared" si="100"/>
        <v>70</v>
      </c>
      <c r="DI106" s="76">
        <f>IFERROR(VLOOKUP(TEXT($A106,"0000"),'AYP11'!$B$2535:$AU$2956,23,FALSE),"")</f>
        <v>62</v>
      </c>
      <c r="DJ106" s="95">
        <f>IFERROR(VLOOKUP(DI106,'Criteria Table'!$A$2:$I$102,2,FALSE),0)</f>
        <v>3.8000000000000003</v>
      </c>
      <c r="DK106" s="95">
        <f t="shared" si="101"/>
        <v>66</v>
      </c>
      <c r="DL106" s="91">
        <f>IFERROR(VLOOKUP(TEXT($A106,"0000"),'AYP11'!$B$3379:$AU$3800,11,FALSE),"")</f>
        <v>0</v>
      </c>
      <c r="DM106" s="95">
        <f t="shared" si="102"/>
        <v>1</v>
      </c>
      <c r="DN106" s="95" t="str">
        <f t="shared" si="103"/>
        <v/>
      </c>
      <c r="DO106" s="91">
        <f>IFERROR(VLOOKUP(TEXT($A106,"0000"),'AYP11'!$B$847:$AU$1268,11,FALSE),"")</f>
        <v>0</v>
      </c>
      <c r="DP106" s="95">
        <f t="shared" si="104"/>
        <v>1</v>
      </c>
      <c r="DQ106" s="95" t="str">
        <f t="shared" si="105"/>
        <v/>
      </c>
      <c r="DR106" s="91">
        <f>IFERROR(VLOOKUP(TEXT($A106,"0000"),'AYP11'!$B$2113:$AU$2534,11,FALSE),"")</f>
        <v>94</v>
      </c>
      <c r="DS106" s="95">
        <f t="shared" si="106"/>
        <v>0</v>
      </c>
      <c r="DT106" s="95">
        <f t="shared" si="107"/>
        <v>94</v>
      </c>
      <c r="DU106" s="91">
        <f>IFERROR(VLOOKUP(TEXT($A106,"0000"),'AYP11'!$B$425:$AU$846,11,FALSE),"")</f>
        <v>0</v>
      </c>
      <c r="DV106" s="95">
        <f t="shared" si="108"/>
        <v>1</v>
      </c>
      <c r="DW106" s="95" t="str">
        <f t="shared" si="109"/>
        <v/>
      </c>
      <c r="DX106" s="91">
        <f>IFERROR(VLOOKUP(TEXT($A106,"0000"),'AYP11'!$B$3:$AU$424,11,FALSE),"")</f>
        <v>0</v>
      </c>
      <c r="DY106" s="95">
        <f t="shared" si="110"/>
        <v>1</v>
      </c>
      <c r="DZ106" s="95" t="str">
        <f t="shared" si="111"/>
        <v/>
      </c>
      <c r="EA106" s="91">
        <f>IFERROR(VLOOKUP(TEXT($A106,"0000"),'AYP11'!$B$1269:$AU$1690,11,FALSE),"")</f>
        <v>93</v>
      </c>
      <c r="EB106" s="95">
        <f t="shared" si="112"/>
        <v>0</v>
      </c>
      <c r="EC106" s="95">
        <f t="shared" si="113"/>
        <v>93</v>
      </c>
      <c r="ED106" s="91">
        <f>IFERROR(VLOOKUP(TEXT($A106,"0000"),'AYP11'!$B$1691:$AU$2112,11,FALSE),"")</f>
        <v>88</v>
      </c>
      <c r="EE106" s="95">
        <f t="shared" si="114"/>
        <v>1</v>
      </c>
      <c r="EF106" s="95">
        <f t="shared" si="115"/>
        <v>89</v>
      </c>
      <c r="EG106" s="91">
        <f>IFERROR(VLOOKUP(TEXT($A106,"0000"),'AYP11'!$B$2535:$AU$2956,11,FALSE),"")</f>
        <v>0</v>
      </c>
      <c r="EH106" s="95">
        <f t="shared" si="116"/>
        <v>1</v>
      </c>
      <c r="EI106" s="95" t="str">
        <f t="shared" si="117"/>
        <v/>
      </c>
      <c r="EP106" s="34">
        <v>31</v>
      </c>
      <c r="EQ106" s="102" t="s">
        <v>1306</v>
      </c>
    </row>
    <row r="107" spans="1:147" x14ac:dyDescent="0.25">
      <c r="A107" s="248">
        <v>2151</v>
      </c>
      <c r="B107" s="291">
        <f t="shared" si="64"/>
        <v>34.172661870503596</v>
      </c>
      <c r="C107" s="50">
        <f>IFERROR(VLOOKUP(TEXT($A107,"0000"),'R-M11'!$A$2:$AA$500,4,FALSE),0)</f>
        <v>190</v>
      </c>
      <c r="D107" s="291">
        <f t="shared" si="65"/>
        <v>46.402877697841724</v>
      </c>
      <c r="E107" s="98">
        <f>IFERROR(SUM(VLOOKUP(TEXT($A107,"0000"),'R-M11'!$A$2:$AA$500,5,FALSE),VLOOKUP(TEXT($A107,"0000"),'R-M11'!$A$2:$AA$500,6,FALSE)),0)</f>
        <v>258</v>
      </c>
      <c r="F107" s="58">
        <f>IFERROR(VLOOKUP(TEXT($A107,"0000"),'R-M11'!$A$2:$AA$500,14,FALSE),0)</f>
        <v>556</v>
      </c>
      <c r="G107" s="230">
        <f t="shared" si="118"/>
        <v>35.502661870503594</v>
      </c>
      <c r="H107" s="97">
        <f t="shared" si="66"/>
        <v>197.39479999999998</v>
      </c>
      <c r="I107" s="230">
        <f t="shared" si="119"/>
        <v>46.972877697841724</v>
      </c>
      <c r="J107" s="97">
        <f t="shared" si="67"/>
        <v>261.16919999999999</v>
      </c>
      <c r="K107" s="230">
        <f t="shared" si="68"/>
        <v>81</v>
      </c>
      <c r="L107" s="121">
        <f>IFERROR(VLOOKUP(K107,'Criteria Table'!$A$2:$I$102,2,FALSE),"")</f>
        <v>1.9000000000000001</v>
      </c>
      <c r="M107" s="230">
        <f t="shared" si="69"/>
        <v>82.475539568345312</v>
      </c>
      <c r="N107" s="286">
        <f t="shared" si="70"/>
        <v>40.144665461121157</v>
      </c>
      <c r="O107" s="50">
        <f>IFERROR(VLOOKUP(TEXT($A107,"0000"),'R-M11'!$A$2:$AA$500,17,FALSE),"")</f>
        <v>222</v>
      </c>
      <c r="P107" s="286">
        <f t="shared" si="71"/>
        <v>40.687160940325498</v>
      </c>
      <c r="Q107" s="98">
        <f>IFERROR(SUM(VLOOKUP(TEXT($A107,"0000"),'R-M11'!$A$2:$AA$500,18,FALSE),VLOOKUP(TEXT($A107,"0000"),'R-M11'!$A$2:$AA$500,19,FALSE)),0)</f>
        <v>225</v>
      </c>
      <c r="R107" s="69">
        <f>IFERROR(VLOOKUP(TEXT($A107,"0000"),'R-M11'!$A$2:$AA$500,27,FALSE),0)</f>
        <v>553</v>
      </c>
      <c r="S107" s="121">
        <f t="shared" si="120"/>
        <v>41.474665461121155</v>
      </c>
      <c r="T107" s="70">
        <f t="shared" si="72"/>
        <v>229.35489999999999</v>
      </c>
      <c r="U107" s="121">
        <f t="shared" si="121"/>
        <v>41.257160940325498</v>
      </c>
      <c r="V107" s="70">
        <f t="shared" si="73"/>
        <v>228.15210000000002</v>
      </c>
      <c r="W107" s="121">
        <f t="shared" si="74"/>
        <v>81</v>
      </c>
      <c r="X107" s="124">
        <f>IFERROR(VLOOKUP(W107,'Criteria Table'!$A$2:$I$102,2,FALSE),"")</f>
        <v>1.9000000000000001</v>
      </c>
      <c r="Y107" s="121">
        <f t="shared" si="75"/>
        <v>82.731826401446654</v>
      </c>
      <c r="Z107" s="92">
        <f>IFERROR(IF(VLOOKUP(A107,'SG11'!$A$3:$AI$500,18,FALSE)="","NA",VLOOKUP(A107,'SG11'!$A$3:$AI$500,18,FALSE)),"")</f>
        <v>73</v>
      </c>
      <c r="AA107" s="75">
        <f>IFERROR(VLOOKUP(Z107,'Criteria Table'!$A$2:$I$102,6,FALSE),"NA")</f>
        <v>5</v>
      </c>
      <c r="AB107" s="95">
        <f t="shared" si="122"/>
        <v>78</v>
      </c>
      <c r="AC107" s="84">
        <f>IFERROR(IF(VLOOKUP(A107,'SG11'!$A$3:$AI$500,19,FALSE)="","NA",VLOOKUP(A107,'SG11'!$A$3:$AI$500,19,FALSE)),"")</f>
        <v>64</v>
      </c>
      <c r="AD107" s="75">
        <f>IFERROR(VLOOKUP(AC107,'Criteria Table'!$A$2:$I$102,6,FALSE),"NA")</f>
        <v>5</v>
      </c>
      <c r="AE107" s="95">
        <f t="shared" si="123"/>
        <v>69</v>
      </c>
      <c r="AF107" s="92">
        <f>IFERROR(IF(VLOOKUP(A107,'SG11'!$A$3:$AI$500,20,FALSE)="","NA",VLOOKUP(A107,'SG11'!$A$3:$AI$500,20,FALSE)),"")</f>
        <v>70</v>
      </c>
      <c r="AG107" s="75">
        <f>IFERROR(VLOOKUP(AF107,'Criteria Table'!$A$2:$I$102,6,FALSE),"NA")</f>
        <v>5</v>
      </c>
      <c r="AH107" s="95">
        <f t="shared" si="124"/>
        <v>75</v>
      </c>
      <c r="AI107" s="84">
        <f>IFERROR(IF(VLOOKUP(A107,'SG11'!$A$3:$AI$500,21,FALSE)="","NA",VLOOKUP(A107,'SG11'!$A$3:$AI$500,21,FALSE)),"")</f>
        <v>70</v>
      </c>
      <c r="AJ107" s="75">
        <f>IFERROR(VLOOKUP(AI107,'Criteria Table'!$A$2:$I$102,6,FALSE),"NA")</f>
        <v>5</v>
      </c>
      <c r="AK107" s="95">
        <f t="shared" si="125"/>
        <v>75</v>
      </c>
      <c r="AL107" s="99">
        <f>IFERROR(VLOOKUP(TEXT(A107,"0000"),'W11'!$A$1:$E$500,4,FALSE)/AP107*100,"")</f>
        <v>97.435897435897431</v>
      </c>
      <c r="AM107" s="97">
        <f>IFERROR(VLOOKUP(TEXT(A107,"0000"),'W11'!$A$1:$E$500,4,FALSE),"")</f>
        <v>190</v>
      </c>
      <c r="AN107" s="99">
        <f t="shared" si="76"/>
        <v>97.435897435897431</v>
      </c>
      <c r="AO107" s="97">
        <f t="shared" si="77"/>
        <v>190</v>
      </c>
      <c r="AP107" s="99">
        <f>IFERROR(VLOOKUP(TEXT(A107,"0000"),'W11'!$A$1:$E$500,5,FALSE),"")</f>
        <v>195</v>
      </c>
      <c r="AQ107" s="97">
        <f>IFERROR(VLOOKUP(ROUND(AL107,0),'Criteria Table'!$A$2:$I$102,4,FALSE),0)</f>
        <v>0</v>
      </c>
      <c r="AR107" s="128"/>
      <c r="AS107" s="95"/>
      <c r="AT107" s="95"/>
      <c r="AU107" s="100">
        <f>IFERROR(VLOOKUP(TEXT(A107,"0000"),'Sci11'!$A$3:$N$492,4,FALSE)/VLOOKUP(TEXT(A107,"0000"),'Sci11'!$A$3:$N$492,14,FALSE)*100,"")</f>
        <v>50.581395348837212</v>
      </c>
      <c r="AV107" s="101">
        <f>SUM(VLOOKUP(TEXT(A107,"0000"),'Sci11'!$A$3:$N$492,5,FALSE),VLOOKUP(TEXT(A107,"0000"),'Sci11'!$A$3:$N$492,6,FALSE))/VLOOKUP(TEXT(A107,"0000"),'Sci11'!$A$3:$N$492,14,FALSE)*100</f>
        <v>19.186046511627907</v>
      </c>
      <c r="AW107" s="100">
        <f t="shared" si="126"/>
        <v>52.681395348837214</v>
      </c>
      <c r="AX107" s="101">
        <f>IFERROR(AW107/100*VLOOKUP(TEXT(A107,"0000"),'Sci11'!$A$3:$N$492,14,FALSE),"")</f>
        <v>90.612000000000009</v>
      </c>
      <c r="AY107" s="100">
        <f t="shared" si="127"/>
        <v>20.086046511627906</v>
      </c>
      <c r="AZ107" s="101">
        <f>IFERROR(AY107/100*VLOOKUP(TEXT(A107,"0000"),'Sci11'!$A$3:$N$492,14,FALSE),"")</f>
        <v>34.547999999999995</v>
      </c>
      <c r="BA107" s="100">
        <f t="shared" si="78"/>
        <v>70</v>
      </c>
      <c r="BB107" s="101">
        <f>IFERROR(VLOOKUP(BA107,'Criteria Table'!$A$2:$I$102,2,FALSE),"")</f>
        <v>3</v>
      </c>
      <c r="BC107" s="101">
        <f t="shared" si="79"/>
        <v>73</v>
      </c>
      <c r="BD107" s="82">
        <f>IFERROR(VLOOKUP(A107,ATTx11!$A$2:$N$500,4,FALSE),"")</f>
        <v>95.93</v>
      </c>
      <c r="BE107" s="95">
        <f t="shared" si="80"/>
        <v>0.5</v>
      </c>
      <c r="BF107" s="96">
        <f t="shared" si="81"/>
        <v>96.43</v>
      </c>
      <c r="BG107" s="70">
        <f>IFERROR(VLOOKUP(A107,ATTx11!$A$2:$N$500,11,FALSE),"")</f>
        <v>1</v>
      </c>
      <c r="BH107" s="95">
        <f t="shared" si="82"/>
        <v>0.9</v>
      </c>
      <c r="BI107" s="70">
        <f>IFERROR(VLOOKUP(A107,ATTx11!$A$2:$N$500,12,FALSE),"")</f>
        <v>8</v>
      </c>
      <c r="BJ107" s="97">
        <f t="shared" si="83"/>
        <v>7.2</v>
      </c>
      <c r="BK107" s="84">
        <f>IFERROR(VLOOKUP(A107,ATTx11!$A$2:$N$500,7,FALSE),"")</f>
        <v>1</v>
      </c>
      <c r="BL107" s="97">
        <f t="shared" si="84"/>
        <v>0.9</v>
      </c>
      <c r="BM107" s="84">
        <f>IFERROR(VLOOKUP(A107,ATTx11!$A$2:$N$500,8,FALSE),"")</f>
        <v>6</v>
      </c>
      <c r="BN107" s="95">
        <f t="shared" si="85"/>
        <v>5.4</v>
      </c>
      <c r="BO107" s="95"/>
      <c r="BP107" s="83">
        <f>IFERROR(VLOOKUP(TEXT($A107,"0000"),'AYP11'!$B$3379:$AU$3800,17,FALSE),"")</f>
        <v>0</v>
      </c>
      <c r="BQ107" s="75">
        <f>IFERROR(VLOOKUP(BP107,'Criteria Table'!$A$2:$I$102,2,FALSE),0)</f>
        <v>10</v>
      </c>
      <c r="BR107" s="95">
        <f t="shared" si="86"/>
        <v>10</v>
      </c>
      <c r="BS107" s="83">
        <f>IFERROR(VLOOKUP(TEXT($A107,"0000"),'AYP11'!$B$847:$AU$1268,17,FALSE),"")</f>
        <v>0</v>
      </c>
      <c r="BT107" s="75">
        <f>IFERROR(VLOOKUP(BS107,'Criteria Table'!$A$2:$I$102,2,FALSE),0)</f>
        <v>10</v>
      </c>
      <c r="BU107" s="95">
        <f t="shared" si="87"/>
        <v>10</v>
      </c>
      <c r="BV107" s="83">
        <f>IFERROR(VLOOKUP(TEXT($A107,"0000"),'AYP11'!$B$2113:$AU$2534,17,FALSE),"")</f>
        <v>83</v>
      </c>
      <c r="BW107" s="75">
        <f>IFERROR(VLOOKUP(BV107,'Criteria Table'!$A$2:$I$102,2,FALSE),0)</f>
        <v>1.7000000000000002</v>
      </c>
      <c r="BX107" s="95">
        <f t="shared" si="88"/>
        <v>85</v>
      </c>
      <c r="BY107" s="83">
        <f>IFERROR(VLOOKUP(TEXT($A107,"0000"),'AYP11'!$B$425:$AU$846,17,FALSE),"")</f>
        <v>0</v>
      </c>
      <c r="BZ107" s="75">
        <f>IFERROR(VLOOKUP(BY107,'Criteria Table'!$A$2:$I$102,2,FALSE),0)</f>
        <v>10</v>
      </c>
      <c r="CA107" s="95">
        <f t="shared" si="89"/>
        <v>10</v>
      </c>
      <c r="CB107" s="83">
        <f>IFERROR(VLOOKUP(TEXT($A107,"0000"),'AYP11'!$B$3:$AU$424,17,FALSE),"")</f>
        <v>0</v>
      </c>
      <c r="CC107" s="95">
        <f>IFERROR(VLOOKUP(CB107,'Criteria Table'!$A$2:$I$102,2,FALSE),0)</f>
        <v>10</v>
      </c>
      <c r="CD107" s="95">
        <f t="shared" si="90"/>
        <v>10</v>
      </c>
      <c r="CE107" s="83">
        <f>IFERROR(VLOOKUP(TEXT($A107,"0000"),'AYP11'!$B$1269:$AU$1690,17,FALSE),"")</f>
        <v>78</v>
      </c>
      <c r="CF107" s="95">
        <f>IFERROR(VLOOKUP(CE107,'Criteria Table'!$A$2:$I$102,2,FALSE),0)</f>
        <v>2.2000000000000002</v>
      </c>
      <c r="CG107" s="95">
        <f t="shared" si="91"/>
        <v>80</v>
      </c>
      <c r="CH107" s="83">
        <f>IFERROR(VLOOKUP(TEXT($A107,"0000"),'AYP11'!$B$1691:$AU$2112,17,FALSE),"")</f>
        <v>67</v>
      </c>
      <c r="CI107" s="95">
        <f>IFERROR(VLOOKUP(CH107,'Criteria Table'!$A$2:$I$102,2,FALSE),0)</f>
        <v>3.3000000000000003</v>
      </c>
      <c r="CJ107" s="95">
        <f t="shared" si="92"/>
        <v>70</v>
      </c>
      <c r="CK107" s="83">
        <f>IFERROR(VLOOKUP(TEXT($A107,"0000"),'AYP11'!$B$2535:$AU$2956,17,FALSE),"")</f>
        <v>0</v>
      </c>
      <c r="CL107" s="95">
        <f>IFERROR(VLOOKUP(CK107,'Criteria Table'!$A$2:$I$102,2,FALSE),0)</f>
        <v>10</v>
      </c>
      <c r="CM107" s="95">
        <f t="shared" si="93"/>
        <v>10</v>
      </c>
      <c r="CN107" s="76">
        <f>IFERROR(VLOOKUP(TEXT($A107,"0000"),'AYP11'!$B$3379:$AU$3800,23,FALSE),"")</f>
        <v>0</v>
      </c>
      <c r="CO107" s="95">
        <f>IFERROR(VLOOKUP(CN107,'Criteria Table'!$A$2:$I$102,2,FALSE),0)</f>
        <v>10</v>
      </c>
      <c r="CP107" s="95">
        <f t="shared" si="94"/>
        <v>10</v>
      </c>
      <c r="CQ107" s="76">
        <f>IFERROR(VLOOKUP(TEXT($A107,"0000"),'AYP11'!$B$847:$AU$1268,23,FALSE),"")</f>
        <v>0</v>
      </c>
      <c r="CR107" s="95">
        <f>IFERROR(VLOOKUP(CQ107,'Criteria Table'!$A$2:$I$102,2,FALSE),0)</f>
        <v>10</v>
      </c>
      <c r="CS107" s="95">
        <f t="shared" si="95"/>
        <v>10</v>
      </c>
      <c r="CT107" s="76">
        <f>IFERROR(VLOOKUP(TEXT($A107,"0000"),'AYP11'!$B$2113:$AU$2534,23,FALSE),"")</f>
        <v>81</v>
      </c>
      <c r="CU107" s="95">
        <f>IFERROR(VLOOKUP(CT107,'Criteria Table'!$A$2:$I$102,2,FALSE),0)</f>
        <v>1.9000000000000001</v>
      </c>
      <c r="CV107" s="95">
        <f t="shared" si="96"/>
        <v>83</v>
      </c>
      <c r="CW107" s="76">
        <f>IFERROR(VLOOKUP(TEXT($A107,"0000"),'AYP11'!$B$425:$AU$846,23,FALSE),"")</f>
        <v>0</v>
      </c>
      <c r="CX107" s="95">
        <f>IFERROR(VLOOKUP(CW107,'Criteria Table'!$A$2:$I$102,2,FALSE),0)</f>
        <v>10</v>
      </c>
      <c r="CY107" s="95">
        <f t="shared" si="97"/>
        <v>10</v>
      </c>
      <c r="CZ107" s="76">
        <f>IFERROR(VLOOKUP(TEXT($A107,"0000"),'AYP11'!$B$3:$AU$424,23,FALSE),"")</f>
        <v>0</v>
      </c>
      <c r="DA107" s="95">
        <f>IFERROR(VLOOKUP(CZ107,'Criteria Table'!$A$2:$I$102,2,FALSE),0)</f>
        <v>10</v>
      </c>
      <c r="DB107" s="95">
        <f t="shared" si="98"/>
        <v>10</v>
      </c>
      <c r="DC107" s="76">
        <f>IFERROR(VLOOKUP(TEXT($A107,"0000"),'AYP11'!$B$1269:$AU$1690,23,FALSE),"")</f>
        <v>77</v>
      </c>
      <c r="DD107" s="95">
        <f>IFERROR(VLOOKUP(DC107,'Criteria Table'!$A$2:$I$102,2,FALSE),0)</f>
        <v>2.3000000000000003</v>
      </c>
      <c r="DE107" s="95">
        <f t="shared" si="99"/>
        <v>79</v>
      </c>
      <c r="DF107" s="76">
        <f>IFERROR(VLOOKUP(TEXT($A107,"0000"),'AYP11'!$B$1691:$AU$2112,23,FALSE),"")</f>
        <v>70</v>
      </c>
      <c r="DG107" s="95">
        <f>IFERROR(VLOOKUP(DF107,'Criteria Table'!$A$2:$I$102,2,FALSE),0)</f>
        <v>3</v>
      </c>
      <c r="DH107" s="95">
        <f t="shared" si="100"/>
        <v>73</v>
      </c>
      <c r="DI107" s="76">
        <f>IFERROR(VLOOKUP(TEXT($A107,"0000"),'AYP11'!$B$2535:$AU$2956,23,FALSE),"")</f>
        <v>0</v>
      </c>
      <c r="DJ107" s="95">
        <f>IFERROR(VLOOKUP(DI107,'Criteria Table'!$A$2:$I$102,2,FALSE),0)</f>
        <v>10</v>
      </c>
      <c r="DK107" s="95">
        <f t="shared" si="101"/>
        <v>10</v>
      </c>
      <c r="DL107" s="91">
        <f>IFERROR(VLOOKUP(TEXT($A107,"0000"),'AYP11'!$B$3379:$AU$3800,11,FALSE),"")</f>
        <v>0</v>
      </c>
      <c r="DM107" s="95">
        <f t="shared" si="102"/>
        <v>1</v>
      </c>
      <c r="DN107" s="95" t="str">
        <f t="shared" si="103"/>
        <v/>
      </c>
      <c r="DO107" s="91">
        <f>IFERROR(VLOOKUP(TEXT($A107,"0000"),'AYP11'!$B$847:$AU$1268,11,FALSE),"")</f>
        <v>0</v>
      </c>
      <c r="DP107" s="95">
        <f t="shared" si="104"/>
        <v>1</v>
      </c>
      <c r="DQ107" s="95" t="str">
        <f t="shared" si="105"/>
        <v/>
      </c>
      <c r="DR107" s="91">
        <f>IFERROR(VLOOKUP(TEXT($A107,"0000"),'AYP11'!$B$2113:$AU$2534,11,FALSE),"")</f>
        <v>0</v>
      </c>
      <c r="DS107" s="95">
        <f t="shared" si="106"/>
        <v>1</v>
      </c>
      <c r="DT107" s="95" t="str">
        <f t="shared" si="107"/>
        <v/>
      </c>
      <c r="DU107" s="91">
        <f>IFERROR(VLOOKUP(TEXT($A107,"0000"),'AYP11'!$B$425:$AU$846,11,FALSE),"")</f>
        <v>0</v>
      </c>
      <c r="DV107" s="95">
        <f t="shared" si="108"/>
        <v>1</v>
      </c>
      <c r="DW107" s="95" t="str">
        <f t="shared" si="109"/>
        <v/>
      </c>
      <c r="DX107" s="91">
        <f>IFERROR(VLOOKUP(TEXT($A107,"0000"),'AYP11'!$B$3:$AU$424,11,FALSE),"")</f>
        <v>0</v>
      </c>
      <c r="DY107" s="95">
        <f t="shared" si="110"/>
        <v>1</v>
      </c>
      <c r="DZ107" s="95" t="str">
        <f t="shared" si="111"/>
        <v/>
      </c>
      <c r="EA107" s="91">
        <f>IFERROR(VLOOKUP(TEXT($A107,"0000"),'AYP11'!$B$1269:$AU$1690,11,FALSE),"")</f>
        <v>0</v>
      </c>
      <c r="EB107" s="95">
        <f t="shared" si="112"/>
        <v>1</v>
      </c>
      <c r="EC107" s="95" t="str">
        <f t="shared" si="113"/>
        <v/>
      </c>
      <c r="ED107" s="91">
        <f>IFERROR(VLOOKUP(TEXT($A107,"0000"),'AYP11'!$B$1691:$AU$2112,11,FALSE),"")</f>
        <v>0</v>
      </c>
      <c r="EE107" s="95">
        <f t="shared" si="114"/>
        <v>1</v>
      </c>
      <c r="EF107" s="95" t="str">
        <f t="shared" si="115"/>
        <v/>
      </c>
      <c r="EG107" s="91">
        <f>IFERROR(VLOOKUP(TEXT($A107,"0000"),'AYP11'!$B$2535:$AU$2956,11,FALSE),"")</f>
        <v>0</v>
      </c>
      <c r="EH107" s="95">
        <f t="shared" si="116"/>
        <v>1</v>
      </c>
      <c r="EI107" s="95" t="str">
        <f t="shared" si="117"/>
        <v/>
      </c>
    </row>
    <row r="108" spans="1:147" x14ac:dyDescent="0.25">
      <c r="A108" s="248">
        <v>2161</v>
      </c>
      <c r="B108" s="291">
        <f t="shared" si="64"/>
        <v>31.756756756756754</v>
      </c>
      <c r="C108" s="50">
        <f>IFERROR(VLOOKUP(TEXT($A108,"0000"),'R-M11'!$A$2:$AA$500,4,FALSE),0)</f>
        <v>47</v>
      </c>
      <c r="D108" s="291">
        <f t="shared" si="65"/>
        <v>14.189189189189189</v>
      </c>
      <c r="E108" s="98">
        <f>IFERROR(SUM(VLOOKUP(TEXT($A108,"0000"),'R-M11'!$A$2:$AA$500,5,FALSE),VLOOKUP(TEXT($A108,"0000"),'R-M11'!$A$2:$AA$500,6,FALSE)),0)</f>
        <v>21</v>
      </c>
      <c r="F108" s="58">
        <f>IFERROR(VLOOKUP(TEXT($A108,"0000"),'R-M11'!$A$2:$AA$500,14,FALSE),0)</f>
        <v>148</v>
      </c>
      <c r="G108" s="230">
        <f t="shared" si="118"/>
        <v>35.536756756756752</v>
      </c>
      <c r="H108" s="97">
        <f t="shared" si="66"/>
        <v>52.594399999999993</v>
      </c>
      <c r="I108" s="230">
        <f t="shared" si="119"/>
        <v>15.80918918918919</v>
      </c>
      <c r="J108" s="97">
        <f t="shared" si="67"/>
        <v>23.397600000000001</v>
      </c>
      <c r="K108" s="230">
        <f t="shared" si="68"/>
        <v>46</v>
      </c>
      <c r="L108" s="121">
        <f>IFERROR(VLOOKUP(K108,'Criteria Table'!$A$2:$I$102,2,FALSE),"")</f>
        <v>5.4</v>
      </c>
      <c r="M108" s="230">
        <f t="shared" si="69"/>
        <v>51.345945945945942</v>
      </c>
      <c r="N108" s="286">
        <f t="shared" si="70"/>
        <v>41.891891891891895</v>
      </c>
      <c r="O108" s="50">
        <f>IFERROR(VLOOKUP(TEXT($A108,"0000"),'R-M11'!$A$2:$AA$500,17,FALSE),"")</f>
        <v>62</v>
      </c>
      <c r="P108" s="286">
        <f t="shared" si="71"/>
        <v>16.216216216216218</v>
      </c>
      <c r="Q108" s="98">
        <f>IFERROR(SUM(VLOOKUP(TEXT($A108,"0000"),'R-M11'!$A$2:$AA$500,18,FALSE),VLOOKUP(TEXT($A108,"0000"),'R-M11'!$A$2:$AA$500,19,FALSE)),0)</f>
        <v>24</v>
      </c>
      <c r="R108" s="69">
        <f>IFERROR(VLOOKUP(TEXT($A108,"0000"),'R-M11'!$A$2:$AA$500,27,FALSE),0)</f>
        <v>148</v>
      </c>
      <c r="S108" s="121">
        <f t="shared" si="120"/>
        <v>44.831891891891892</v>
      </c>
      <c r="T108" s="70">
        <f t="shared" si="72"/>
        <v>66.351200000000006</v>
      </c>
      <c r="U108" s="121">
        <f t="shared" si="121"/>
        <v>17.476216216216219</v>
      </c>
      <c r="V108" s="70">
        <f t="shared" si="73"/>
        <v>25.864800000000006</v>
      </c>
      <c r="W108" s="121">
        <f t="shared" si="74"/>
        <v>58</v>
      </c>
      <c r="X108" s="124">
        <f>IFERROR(VLOOKUP(W108,'Criteria Table'!$A$2:$I$102,2,FALSE),"")</f>
        <v>4.2</v>
      </c>
      <c r="Y108" s="121">
        <f t="shared" si="75"/>
        <v>62.308108108108115</v>
      </c>
      <c r="Z108" s="92">
        <f>IFERROR(IF(VLOOKUP(A108,'SG11'!$A$3:$AI$500,18,FALSE)="","NA",VLOOKUP(A108,'SG11'!$A$3:$AI$500,18,FALSE)),"")</f>
        <v>58</v>
      </c>
      <c r="AA108" s="75">
        <f>IFERROR(VLOOKUP(Z108,'Criteria Table'!$A$2:$I$102,6,FALSE),"NA")</f>
        <v>10</v>
      </c>
      <c r="AB108" s="95">
        <f t="shared" si="122"/>
        <v>68</v>
      </c>
      <c r="AC108" s="84">
        <f>IFERROR(IF(VLOOKUP(A108,'SG11'!$A$3:$AI$500,19,FALSE)="","NA",VLOOKUP(A108,'SG11'!$A$3:$AI$500,19,FALSE)),"")</f>
        <v>60</v>
      </c>
      <c r="AD108" s="75">
        <f>IFERROR(VLOOKUP(AC108,'Criteria Table'!$A$2:$I$102,6,FALSE),"NA")</f>
        <v>10</v>
      </c>
      <c r="AE108" s="95">
        <f t="shared" si="123"/>
        <v>70</v>
      </c>
      <c r="AF108" s="92">
        <f>IFERROR(IF(VLOOKUP(A108,'SG11'!$A$3:$AI$500,20,FALSE)="","NA",VLOOKUP(A108,'SG11'!$A$3:$AI$500,20,FALSE)),"")</f>
        <v>53</v>
      </c>
      <c r="AG108" s="75">
        <f>IFERROR(VLOOKUP(AF108,'Criteria Table'!$A$2:$I$102,6,FALSE),"NA")</f>
        <v>10</v>
      </c>
      <c r="AH108" s="95">
        <f t="shared" si="124"/>
        <v>63</v>
      </c>
      <c r="AI108" s="84">
        <f>IFERROR(IF(VLOOKUP(A108,'SG11'!$A$3:$AI$500,21,FALSE)="","NA",VLOOKUP(A108,'SG11'!$A$3:$AI$500,21,FALSE)),"")</f>
        <v>63</v>
      </c>
      <c r="AJ108" s="75">
        <f>IFERROR(VLOOKUP(AI108,'Criteria Table'!$A$2:$I$102,6,FALSE),"NA")</f>
        <v>5</v>
      </c>
      <c r="AK108" s="95">
        <f t="shared" si="125"/>
        <v>68</v>
      </c>
      <c r="AL108" s="99">
        <f>IFERROR(VLOOKUP(TEXT(A108,"0000"),'W11'!$A$1:$E$500,4,FALSE)/AP108*100,"")</f>
        <v>100</v>
      </c>
      <c r="AM108" s="97">
        <f>IFERROR(VLOOKUP(TEXT(A108,"0000"),'W11'!$A$1:$E$500,4,FALSE),"")</f>
        <v>48</v>
      </c>
      <c r="AN108" s="99">
        <f t="shared" si="76"/>
        <v>100</v>
      </c>
      <c r="AO108" s="97">
        <f t="shared" si="77"/>
        <v>48</v>
      </c>
      <c r="AP108" s="99">
        <f>IFERROR(VLOOKUP(TEXT(A108,"0000"),'W11'!$A$1:$E$500,5,FALSE),"")</f>
        <v>48</v>
      </c>
      <c r="AQ108" s="97">
        <f>IFERROR(VLOOKUP(ROUND(AL108,0),'Criteria Table'!$A$2:$I$102,4,FALSE),0)</f>
        <v>0</v>
      </c>
      <c r="AR108" s="128"/>
      <c r="AS108" s="95"/>
      <c r="AT108" s="95"/>
      <c r="AU108" s="100">
        <f>IFERROR(VLOOKUP(TEXT(A108,"0000"),'Sci11'!$A$3:$N$492,4,FALSE)/VLOOKUP(TEXT(A108,"0000"),'Sci11'!$A$3:$N$492,14,FALSE)*100,"")</f>
        <v>32.653061224489797</v>
      </c>
      <c r="AV108" s="101">
        <f>SUM(VLOOKUP(TEXT(A108,"0000"),'Sci11'!$A$3:$N$492,5,FALSE),VLOOKUP(TEXT(A108,"0000"),'Sci11'!$A$3:$N$492,6,FALSE))/VLOOKUP(TEXT(A108,"0000"),'Sci11'!$A$3:$N$492,14,FALSE)*100</f>
        <v>0</v>
      </c>
      <c r="AW108" s="100">
        <f t="shared" si="126"/>
        <v>37.343061224489794</v>
      </c>
      <c r="AX108" s="101">
        <f>IFERROR(AW108/100*VLOOKUP(TEXT(A108,"0000"),'Sci11'!$A$3:$N$492,14,FALSE),"")</f>
        <v>18.298099999999998</v>
      </c>
      <c r="AY108" s="100">
        <f t="shared" si="127"/>
        <v>2.0099999999999998</v>
      </c>
      <c r="AZ108" s="101">
        <f>IFERROR(AY108/100*VLOOKUP(TEXT(A108,"0000"),'Sci11'!$A$3:$N$492,14,FALSE),"")</f>
        <v>0.98489999999999978</v>
      </c>
      <c r="BA108" s="100">
        <f t="shared" si="78"/>
        <v>33</v>
      </c>
      <c r="BB108" s="101">
        <f>IFERROR(VLOOKUP(BA108,'Criteria Table'!$A$2:$I$102,2,FALSE),"")</f>
        <v>6.7</v>
      </c>
      <c r="BC108" s="101">
        <f t="shared" si="79"/>
        <v>39.700000000000003</v>
      </c>
      <c r="BD108" s="82">
        <f>IFERROR(VLOOKUP(A108,ATTx11!$A$2:$N$500,4,FALSE),"")</f>
        <v>95.14</v>
      </c>
      <c r="BE108" s="95">
        <f t="shared" si="80"/>
        <v>0.5</v>
      </c>
      <c r="BF108" s="96">
        <f t="shared" si="81"/>
        <v>95.64</v>
      </c>
      <c r="BG108" s="70">
        <f>IFERROR(VLOOKUP(A108,ATTx11!$A$2:$N$500,11,FALSE),"")</f>
        <v>1</v>
      </c>
      <c r="BH108" s="95">
        <f t="shared" si="82"/>
        <v>0.9</v>
      </c>
      <c r="BI108" s="70">
        <f>IFERROR(VLOOKUP(A108,ATTx11!$A$2:$N$500,12,FALSE),"")</f>
        <v>64</v>
      </c>
      <c r="BJ108" s="97">
        <f t="shared" si="83"/>
        <v>57.6</v>
      </c>
      <c r="BK108" s="84">
        <f>IFERROR(VLOOKUP(A108,ATTx11!$A$2:$N$500,7,FALSE),"")</f>
        <v>1</v>
      </c>
      <c r="BL108" s="97">
        <f t="shared" si="84"/>
        <v>0.9</v>
      </c>
      <c r="BM108" s="84">
        <f>IFERROR(VLOOKUP(A108,ATTx11!$A$2:$N$500,8,FALSE),"")</f>
        <v>38</v>
      </c>
      <c r="BN108" s="95">
        <f t="shared" si="85"/>
        <v>34.200000000000003</v>
      </c>
      <c r="BO108" s="95"/>
      <c r="BP108" s="83">
        <f>IFERROR(VLOOKUP(TEXT($A108,"0000"),'AYP11'!$B$3379:$AU$3800,17,FALSE),"")</f>
        <v>0</v>
      </c>
      <c r="BQ108" s="75">
        <f>IFERROR(VLOOKUP(BP108,'Criteria Table'!$A$2:$I$102,2,FALSE),0)</f>
        <v>10</v>
      </c>
      <c r="BR108" s="95">
        <f t="shared" si="86"/>
        <v>10</v>
      </c>
      <c r="BS108" s="83">
        <f>IFERROR(VLOOKUP(TEXT($A108,"0000"),'AYP11'!$B$847:$AU$1268,17,FALSE),"")</f>
        <v>46</v>
      </c>
      <c r="BT108" s="75">
        <f>IFERROR(VLOOKUP(BS108,'Criteria Table'!$A$2:$I$102,2,FALSE),0)</f>
        <v>5.4</v>
      </c>
      <c r="BU108" s="95">
        <f t="shared" si="87"/>
        <v>51</v>
      </c>
      <c r="BV108" s="83">
        <f>IFERROR(VLOOKUP(TEXT($A108,"0000"),'AYP11'!$B$2113:$AU$2534,17,FALSE),"")</f>
        <v>0</v>
      </c>
      <c r="BW108" s="75">
        <f>IFERROR(VLOOKUP(BV108,'Criteria Table'!$A$2:$I$102,2,FALSE),0)</f>
        <v>10</v>
      </c>
      <c r="BX108" s="95">
        <f t="shared" si="88"/>
        <v>10</v>
      </c>
      <c r="BY108" s="83">
        <f>IFERROR(VLOOKUP(TEXT($A108,"0000"),'AYP11'!$B$425:$AU$846,17,FALSE),"")</f>
        <v>0</v>
      </c>
      <c r="BZ108" s="75">
        <f>IFERROR(VLOOKUP(BY108,'Criteria Table'!$A$2:$I$102,2,FALSE),0)</f>
        <v>10</v>
      </c>
      <c r="CA108" s="95">
        <f t="shared" si="89"/>
        <v>10</v>
      </c>
      <c r="CB108" s="83">
        <f>IFERROR(VLOOKUP(TEXT($A108,"0000"),'AYP11'!$B$3:$AU$424,17,FALSE),"")</f>
        <v>0</v>
      </c>
      <c r="CC108" s="95">
        <f>IFERROR(VLOOKUP(CB108,'Criteria Table'!$A$2:$I$102,2,FALSE),0)</f>
        <v>10</v>
      </c>
      <c r="CD108" s="95">
        <f t="shared" si="90"/>
        <v>10</v>
      </c>
      <c r="CE108" s="83">
        <f>IFERROR(VLOOKUP(TEXT($A108,"0000"),'AYP11'!$B$1269:$AU$1690,17,FALSE),"")</f>
        <v>49</v>
      </c>
      <c r="CF108" s="95">
        <f>IFERROR(VLOOKUP(CE108,'Criteria Table'!$A$2:$I$102,2,FALSE),0)</f>
        <v>5.1000000000000005</v>
      </c>
      <c r="CG108" s="95">
        <f t="shared" si="91"/>
        <v>54</v>
      </c>
      <c r="CH108" s="83">
        <f>IFERROR(VLOOKUP(TEXT($A108,"0000"),'AYP11'!$B$1691:$AU$2112,17,FALSE),"")</f>
        <v>0</v>
      </c>
      <c r="CI108" s="95">
        <f>IFERROR(VLOOKUP(CH108,'Criteria Table'!$A$2:$I$102,2,FALSE),0)</f>
        <v>10</v>
      </c>
      <c r="CJ108" s="95">
        <f t="shared" si="92"/>
        <v>10</v>
      </c>
      <c r="CK108" s="83">
        <f>IFERROR(VLOOKUP(TEXT($A108,"0000"),'AYP11'!$B$2535:$AU$2956,17,FALSE),"")</f>
        <v>25</v>
      </c>
      <c r="CL108" s="95">
        <f>IFERROR(VLOOKUP(CK108,'Criteria Table'!$A$2:$I$102,2,FALSE),0)</f>
        <v>7.5</v>
      </c>
      <c r="CM108" s="95">
        <f t="shared" si="93"/>
        <v>33</v>
      </c>
      <c r="CN108" s="76">
        <f>IFERROR(VLOOKUP(TEXT($A108,"0000"),'AYP11'!$B$3379:$AU$3800,23,FALSE),"")</f>
        <v>0</v>
      </c>
      <c r="CO108" s="95">
        <f>IFERROR(VLOOKUP(CN108,'Criteria Table'!$A$2:$I$102,2,FALSE),0)</f>
        <v>10</v>
      </c>
      <c r="CP108" s="95">
        <f t="shared" si="94"/>
        <v>10</v>
      </c>
      <c r="CQ108" s="76">
        <f>IFERROR(VLOOKUP(TEXT($A108,"0000"),'AYP11'!$B$847:$AU$1268,23,FALSE),"")</f>
        <v>61</v>
      </c>
      <c r="CR108" s="95">
        <f>IFERROR(VLOOKUP(CQ108,'Criteria Table'!$A$2:$I$102,2,FALSE),0)</f>
        <v>3.9000000000000004</v>
      </c>
      <c r="CS108" s="95">
        <f t="shared" si="95"/>
        <v>65</v>
      </c>
      <c r="CT108" s="76">
        <f>IFERROR(VLOOKUP(TEXT($A108,"0000"),'AYP11'!$B$2113:$AU$2534,23,FALSE),"")</f>
        <v>0</v>
      </c>
      <c r="CU108" s="95">
        <f>IFERROR(VLOOKUP(CT108,'Criteria Table'!$A$2:$I$102,2,FALSE),0)</f>
        <v>10</v>
      </c>
      <c r="CV108" s="95">
        <f t="shared" si="96"/>
        <v>10</v>
      </c>
      <c r="CW108" s="76">
        <f>IFERROR(VLOOKUP(TEXT($A108,"0000"),'AYP11'!$B$425:$AU$846,23,FALSE),"")</f>
        <v>0</v>
      </c>
      <c r="CX108" s="95">
        <f>IFERROR(VLOOKUP(CW108,'Criteria Table'!$A$2:$I$102,2,FALSE),0)</f>
        <v>10</v>
      </c>
      <c r="CY108" s="95">
        <f t="shared" si="97"/>
        <v>10</v>
      </c>
      <c r="CZ108" s="76">
        <f>IFERROR(VLOOKUP(TEXT($A108,"0000"),'AYP11'!$B$3:$AU$424,23,FALSE),"")</f>
        <v>0</v>
      </c>
      <c r="DA108" s="95">
        <f>IFERROR(VLOOKUP(CZ108,'Criteria Table'!$A$2:$I$102,2,FALSE),0)</f>
        <v>10</v>
      </c>
      <c r="DB108" s="95">
        <f t="shared" si="98"/>
        <v>10</v>
      </c>
      <c r="DC108" s="76">
        <f>IFERROR(VLOOKUP(TEXT($A108,"0000"),'AYP11'!$B$1269:$AU$1690,23,FALSE),"")</f>
        <v>63</v>
      </c>
      <c r="DD108" s="95">
        <f>IFERROR(VLOOKUP(DC108,'Criteria Table'!$A$2:$I$102,2,FALSE),0)</f>
        <v>3.7</v>
      </c>
      <c r="DE108" s="95">
        <f t="shared" si="99"/>
        <v>67</v>
      </c>
      <c r="DF108" s="76">
        <f>IFERROR(VLOOKUP(TEXT($A108,"0000"),'AYP11'!$B$1691:$AU$2112,23,FALSE),"")</f>
        <v>0</v>
      </c>
      <c r="DG108" s="95">
        <f>IFERROR(VLOOKUP(DF108,'Criteria Table'!$A$2:$I$102,2,FALSE),0)</f>
        <v>10</v>
      </c>
      <c r="DH108" s="95">
        <f t="shared" si="100"/>
        <v>10</v>
      </c>
      <c r="DI108" s="76">
        <f>IFERROR(VLOOKUP(TEXT($A108,"0000"),'AYP11'!$B$2535:$AU$2956,23,FALSE),"")</f>
        <v>50</v>
      </c>
      <c r="DJ108" s="95">
        <f>IFERROR(VLOOKUP(DI108,'Criteria Table'!$A$2:$I$102,2,FALSE),0)</f>
        <v>5</v>
      </c>
      <c r="DK108" s="95">
        <f t="shared" si="101"/>
        <v>55</v>
      </c>
      <c r="DL108" s="91">
        <f>IFERROR(VLOOKUP(TEXT($A108,"0000"),'AYP11'!$B$3379:$AU$3800,11,FALSE),"")</f>
        <v>0</v>
      </c>
      <c r="DM108" s="95">
        <f t="shared" si="102"/>
        <v>1</v>
      </c>
      <c r="DN108" s="95" t="str">
        <f t="shared" si="103"/>
        <v/>
      </c>
      <c r="DO108" s="91">
        <f>IFERROR(VLOOKUP(TEXT($A108,"0000"),'AYP11'!$B$847:$AU$1268,11,FALSE),"")</f>
        <v>0</v>
      </c>
      <c r="DP108" s="95">
        <f t="shared" si="104"/>
        <v>1</v>
      </c>
      <c r="DQ108" s="95" t="str">
        <f t="shared" si="105"/>
        <v/>
      </c>
      <c r="DR108" s="91">
        <f>IFERROR(VLOOKUP(TEXT($A108,"0000"),'AYP11'!$B$2113:$AU$2534,11,FALSE),"")</f>
        <v>0</v>
      </c>
      <c r="DS108" s="95">
        <f t="shared" si="106"/>
        <v>1</v>
      </c>
      <c r="DT108" s="95" t="str">
        <f t="shared" si="107"/>
        <v/>
      </c>
      <c r="DU108" s="91">
        <f>IFERROR(VLOOKUP(TEXT($A108,"0000"),'AYP11'!$B$425:$AU$846,11,FALSE),"")</f>
        <v>0</v>
      </c>
      <c r="DV108" s="95">
        <f t="shared" si="108"/>
        <v>1</v>
      </c>
      <c r="DW108" s="95" t="str">
        <f t="shared" si="109"/>
        <v/>
      </c>
      <c r="DX108" s="91">
        <f>IFERROR(VLOOKUP(TEXT($A108,"0000"),'AYP11'!$B$3:$AU$424,11,FALSE),"")</f>
        <v>0</v>
      </c>
      <c r="DY108" s="95">
        <f t="shared" si="110"/>
        <v>1</v>
      </c>
      <c r="DZ108" s="95" t="str">
        <f t="shared" si="111"/>
        <v/>
      </c>
      <c r="EA108" s="91">
        <f>IFERROR(VLOOKUP(TEXT($A108,"0000"),'AYP11'!$B$1269:$AU$1690,11,FALSE),"")</f>
        <v>0</v>
      </c>
      <c r="EB108" s="95">
        <f t="shared" si="112"/>
        <v>1</v>
      </c>
      <c r="EC108" s="95" t="str">
        <f t="shared" si="113"/>
        <v/>
      </c>
      <c r="ED108" s="91">
        <f>IFERROR(VLOOKUP(TEXT($A108,"0000"),'AYP11'!$B$1691:$AU$2112,11,FALSE),"")</f>
        <v>0</v>
      </c>
      <c r="EE108" s="95">
        <f t="shared" si="114"/>
        <v>1</v>
      </c>
      <c r="EF108" s="95" t="str">
        <f t="shared" si="115"/>
        <v/>
      </c>
      <c r="EG108" s="91">
        <f>IFERROR(VLOOKUP(TEXT($A108,"0000"),'AYP11'!$B$2535:$AU$2956,11,FALSE),"")</f>
        <v>0</v>
      </c>
      <c r="EH108" s="95">
        <f t="shared" si="116"/>
        <v>1</v>
      </c>
      <c r="EI108" s="95" t="str">
        <f t="shared" si="117"/>
        <v/>
      </c>
    </row>
    <row r="109" spans="1:147" x14ac:dyDescent="0.25">
      <c r="A109" s="248">
        <v>2181</v>
      </c>
      <c r="B109" s="291">
        <f t="shared" si="64"/>
        <v>31.235955056179776</v>
      </c>
      <c r="C109" s="50">
        <f>IFERROR(VLOOKUP(TEXT($A109,"0000"),'R-M11'!$A$2:$AA$500,4,FALSE),0)</f>
        <v>139</v>
      </c>
      <c r="D109" s="291">
        <f t="shared" si="65"/>
        <v>38.876404494382022</v>
      </c>
      <c r="E109" s="98">
        <f>IFERROR(SUM(VLOOKUP(TEXT($A109,"0000"),'R-M11'!$A$2:$AA$500,5,FALSE),VLOOKUP(TEXT($A109,"0000"),'R-M11'!$A$2:$AA$500,6,FALSE)),0)</f>
        <v>173</v>
      </c>
      <c r="F109" s="58">
        <f>IFERROR(VLOOKUP(TEXT($A109,"0000"),'R-M11'!$A$2:$AA$500,14,FALSE),0)</f>
        <v>445</v>
      </c>
      <c r="G109" s="230">
        <f t="shared" si="118"/>
        <v>33.335955056179778</v>
      </c>
      <c r="H109" s="97">
        <f t="shared" si="66"/>
        <v>148.345</v>
      </c>
      <c r="I109" s="230">
        <f t="shared" si="119"/>
        <v>39.776404494382021</v>
      </c>
      <c r="J109" s="97">
        <f t="shared" si="67"/>
        <v>177.005</v>
      </c>
      <c r="K109" s="230">
        <f t="shared" si="68"/>
        <v>70</v>
      </c>
      <c r="L109" s="121">
        <f>IFERROR(VLOOKUP(K109,'Criteria Table'!$A$2:$I$102,2,FALSE),"")</f>
        <v>3</v>
      </c>
      <c r="M109" s="230">
        <f t="shared" si="69"/>
        <v>73.112359550561791</v>
      </c>
      <c r="N109" s="286">
        <f t="shared" si="70"/>
        <v>31.306306306306308</v>
      </c>
      <c r="O109" s="50">
        <f>IFERROR(VLOOKUP(TEXT($A109,"0000"),'R-M11'!$A$2:$AA$500,17,FALSE),"")</f>
        <v>139</v>
      </c>
      <c r="P109" s="286">
        <f t="shared" si="71"/>
        <v>42.117117117117111</v>
      </c>
      <c r="Q109" s="98">
        <f>IFERROR(SUM(VLOOKUP(TEXT($A109,"0000"),'R-M11'!$A$2:$AA$500,18,FALSE),VLOOKUP(TEXT($A109,"0000"),'R-M11'!$A$2:$AA$500,19,FALSE)),0)</f>
        <v>187</v>
      </c>
      <c r="R109" s="69">
        <f>IFERROR(VLOOKUP(TEXT($A109,"0000"),'R-M11'!$A$2:$AA$500,27,FALSE),0)</f>
        <v>444</v>
      </c>
      <c r="S109" s="121">
        <f t="shared" si="120"/>
        <v>33.196306306306305</v>
      </c>
      <c r="T109" s="70">
        <f t="shared" si="72"/>
        <v>147.39160000000001</v>
      </c>
      <c r="U109" s="121">
        <f t="shared" si="121"/>
        <v>42.927117117117113</v>
      </c>
      <c r="V109" s="70">
        <f t="shared" si="73"/>
        <v>190.59639999999999</v>
      </c>
      <c r="W109" s="121">
        <f t="shared" si="74"/>
        <v>73</v>
      </c>
      <c r="X109" s="124">
        <f>IFERROR(VLOOKUP(W109,'Criteria Table'!$A$2:$I$102,2,FALSE),"")</f>
        <v>2.7</v>
      </c>
      <c r="Y109" s="121">
        <f t="shared" si="75"/>
        <v>76.123423423423418</v>
      </c>
      <c r="Z109" s="92">
        <f>IFERROR(IF(VLOOKUP(A109,'SG11'!$A$3:$AI$500,18,FALSE)="","NA",VLOOKUP(A109,'SG11'!$A$3:$AI$500,18,FALSE)),"")</f>
        <v>69</v>
      </c>
      <c r="AA109" s="75">
        <f>IFERROR(VLOOKUP(Z109,'Criteria Table'!$A$2:$I$102,6,FALSE),"NA")</f>
        <v>5</v>
      </c>
      <c r="AB109" s="95">
        <f t="shared" si="122"/>
        <v>74</v>
      </c>
      <c r="AC109" s="84">
        <f>IFERROR(IF(VLOOKUP(A109,'SG11'!$A$3:$AI$500,19,FALSE)="","NA",VLOOKUP(A109,'SG11'!$A$3:$AI$500,19,FALSE)),"")</f>
        <v>70</v>
      </c>
      <c r="AD109" s="75">
        <f>IFERROR(VLOOKUP(AC109,'Criteria Table'!$A$2:$I$102,6,FALSE),"NA")</f>
        <v>5</v>
      </c>
      <c r="AE109" s="95">
        <f t="shared" si="123"/>
        <v>75</v>
      </c>
      <c r="AF109" s="92">
        <f>IFERROR(IF(VLOOKUP(A109,'SG11'!$A$3:$AI$500,20,FALSE)="","NA",VLOOKUP(A109,'SG11'!$A$3:$AI$500,20,FALSE)),"")</f>
        <v>63</v>
      </c>
      <c r="AG109" s="75">
        <f>IFERROR(VLOOKUP(AF109,'Criteria Table'!$A$2:$I$102,6,FALSE),"NA")</f>
        <v>5</v>
      </c>
      <c r="AH109" s="95">
        <f t="shared" si="124"/>
        <v>68</v>
      </c>
      <c r="AI109" s="84">
        <f>IFERROR(IF(VLOOKUP(A109,'SG11'!$A$3:$AI$500,21,FALSE)="","NA",VLOOKUP(A109,'SG11'!$A$3:$AI$500,21,FALSE)),"")</f>
        <v>71</v>
      </c>
      <c r="AJ109" s="75">
        <f>IFERROR(VLOOKUP(AI109,'Criteria Table'!$A$2:$I$102,6,FALSE),"NA")</f>
        <v>5</v>
      </c>
      <c r="AK109" s="95">
        <f t="shared" si="125"/>
        <v>76</v>
      </c>
      <c r="AL109" s="99">
        <f>IFERROR(VLOOKUP(TEXT(A109,"0000"),'W11'!$A$1:$E$500,4,FALSE)/AP109*100,"")</f>
        <v>95.8041958041958</v>
      </c>
      <c r="AM109" s="97">
        <f>IFERROR(VLOOKUP(TEXT(A109,"0000"),'W11'!$A$1:$E$500,4,FALSE),"")</f>
        <v>137</v>
      </c>
      <c r="AN109" s="99">
        <f t="shared" si="76"/>
        <v>95.8041958041958</v>
      </c>
      <c r="AO109" s="97">
        <f t="shared" si="77"/>
        <v>137</v>
      </c>
      <c r="AP109" s="99">
        <f>IFERROR(VLOOKUP(TEXT(A109,"0000"),'W11'!$A$1:$E$500,5,FALSE),"")</f>
        <v>143</v>
      </c>
      <c r="AQ109" s="97">
        <f>IFERROR(VLOOKUP(ROUND(AL109,0),'Criteria Table'!$A$2:$I$102,4,FALSE),0)</f>
        <v>0</v>
      </c>
      <c r="AR109" s="128"/>
      <c r="AS109" s="95"/>
      <c r="AT109" s="95"/>
      <c r="AU109" s="100">
        <f>IFERROR(VLOOKUP(TEXT(A109,"0000"),'Sci11'!$A$3:$N$492,4,FALSE)/VLOOKUP(TEXT(A109,"0000"),'Sci11'!$A$3:$N$492,14,FALSE)*100,"")</f>
        <v>30.065359477124183</v>
      </c>
      <c r="AV109" s="101">
        <f>SUM(VLOOKUP(TEXT(A109,"0000"),'Sci11'!$A$3:$N$492,5,FALSE),VLOOKUP(TEXT(A109,"0000"),'Sci11'!$A$3:$N$492,6,FALSE))/VLOOKUP(TEXT(A109,"0000"),'Sci11'!$A$3:$N$492,14,FALSE)*100</f>
        <v>19.607843137254903</v>
      </c>
      <c r="AW109" s="100">
        <f t="shared" si="126"/>
        <v>33.565359477124183</v>
      </c>
      <c r="AX109" s="101">
        <f>IFERROR(AW109/100*VLOOKUP(TEXT(A109,"0000"),'Sci11'!$A$3:$N$492,14,FALSE),"")</f>
        <v>51.355000000000004</v>
      </c>
      <c r="AY109" s="100">
        <f t="shared" si="127"/>
        <v>21.107843137254903</v>
      </c>
      <c r="AZ109" s="101">
        <f>IFERROR(AY109/100*VLOOKUP(TEXT(A109,"0000"),'Sci11'!$A$3:$N$492,14,FALSE),"")</f>
        <v>32.295000000000002</v>
      </c>
      <c r="BA109" s="100">
        <f t="shared" si="78"/>
        <v>50</v>
      </c>
      <c r="BB109" s="101">
        <f>IFERROR(VLOOKUP(BA109,'Criteria Table'!$A$2:$I$102,2,FALSE),"")</f>
        <v>5</v>
      </c>
      <c r="BC109" s="101">
        <f t="shared" si="79"/>
        <v>55</v>
      </c>
      <c r="BD109" s="82">
        <f>IFERROR(VLOOKUP(A109,ATTx11!$A$2:$N$500,4,FALSE),"")</f>
        <v>96.2</v>
      </c>
      <c r="BE109" s="95">
        <f t="shared" si="80"/>
        <v>0.5</v>
      </c>
      <c r="BF109" s="96">
        <f t="shared" si="81"/>
        <v>96.7</v>
      </c>
      <c r="BG109" s="70">
        <f>IFERROR(VLOOKUP(A109,ATTx11!$A$2:$N$500,11,FALSE),"")</f>
        <v>3</v>
      </c>
      <c r="BH109" s="95">
        <f t="shared" si="82"/>
        <v>2.7</v>
      </c>
      <c r="BI109" s="70">
        <f>IFERROR(VLOOKUP(A109,ATTx11!$A$2:$N$500,12,FALSE),"")</f>
        <v>35</v>
      </c>
      <c r="BJ109" s="97">
        <f t="shared" si="83"/>
        <v>31.5</v>
      </c>
      <c r="BK109" s="84">
        <f>IFERROR(VLOOKUP(A109,ATTx11!$A$2:$N$500,7,FALSE),"")</f>
        <v>3</v>
      </c>
      <c r="BL109" s="97">
        <f t="shared" si="84"/>
        <v>2.7</v>
      </c>
      <c r="BM109" s="84">
        <f>IFERROR(VLOOKUP(A109,ATTx11!$A$2:$N$500,8,FALSE),"")</f>
        <v>23</v>
      </c>
      <c r="BN109" s="95">
        <f t="shared" si="85"/>
        <v>20.7</v>
      </c>
      <c r="BO109" s="95"/>
      <c r="BP109" s="83">
        <f>IFERROR(VLOOKUP(TEXT($A109,"0000"),'AYP11'!$B$3379:$AU$3800,17,FALSE),"")</f>
        <v>0</v>
      </c>
      <c r="BQ109" s="75">
        <f>IFERROR(VLOOKUP(BP109,'Criteria Table'!$A$2:$I$102,2,FALSE),0)</f>
        <v>10</v>
      </c>
      <c r="BR109" s="95">
        <f t="shared" si="86"/>
        <v>10</v>
      </c>
      <c r="BS109" s="83">
        <f>IFERROR(VLOOKUP(TEXT($A109,"0000"),'AYP11'!$B$847:$AU$1268,17,FALSE),"")</f>
        <v>72</v>
      </c>
      <c r="BT109" s="75">
        <f>IFERROR(VLOOKUP(BS109,'Criteria Table'!$A$2:$I$102,2,FALSE),0)</f>
        <v>2.8000000000000003</v>
      </c>
      <c r="BU109" s="95">
        <f t="shared" si="87"/>
        <v>75</v>
      </c>
      <c r="BV109" s="83">
        <f>IFERROR(VLOOKUP(TEXT($A109,"0000"),'AYP11'!$B$2113:$AU$2534,17,FALSE),"")</f>
        <v>72</v>
      </c>
      <c r="BW109" s="75">
        <f>IFERROR(VLOOKUP(BV109,'Criteria Table'!$A$2:$I$102,2,FALSE),0)</f>
        <v>2.8000000000000003</v>
      </c>
      <c r="BX109" s="95">
        <f t="shared" si="88"/>
        <v>75</v>
      </c>
      <c r="BY109" s="83">
        <f>IFERROR(VLOOKUP(TEXT($A109,"0000"),'AYP11'!$B$425:$AU$846,17,FALSE),"")</f>
        <v>0</v>
      </c>
      <c r="BZ109" s="75">
        <f>IFERROR(VLOOKUP(BY109,'Criteria Table'!$A$2:$I$102,2,FALSE),0)</f>
        <v>10</v>
      </c>
      <c r="CA109" s="95">
        <f t="shared" si="89"/>
        <v>10</v>
      </c>
      <c r="CB109" s="83">
        <f>IFERROR(VLOOKUP(TEXT($A109,"0000"),'AYP11'!$B$3:$AU$424,17,FALSE),"")</f>
        <v>0</v>
      </c>
      <c r="CC109" s="95">
        <f>IFERROR(VLOOKUP(CB109,'Criteria Table'!$A$2:$I$102,2,FALSE),0)</f>
        <v>10</v>
      </c>
      <c r="CD109" s="95">
        <f t="shared" si="90"/>
        <v>10</v>
      </c>
      <c r="CE109" s="83">
        <f>IFERROR(VLOOKUP(TEXT($A109,"0000"),'AYP11'!$B$1269:$AU$1690,17,FALSE),"")</f>
        <v>69</v>
      </c>
      <c r="CF109" s="95">
        <f>IFERROR(VLOOKUP(CE109,'Criteria Table'!$A$2:$I$102,2,FALSE),0)</f>
        <v>3.1</v>
      </c>
      <c r="CG109" s="95">
        <f t="shared" si="91"/>
        <v>72</v>
      </c>
      <c r="CH109" s="83">
        <f>IFERROR(VLOOKUP(TEXT($A109,"0000"),'AYP11'!$B$1691:$AU$2112,17,FALSE),"")</f>
        <v>52</v>
      </c>
      <c r="CI109" s="95">
        <f>IFERROR(VLOOKUP(CH109,'Criteria Table'!$A$2:$I$102,2,FALSE),0)</f>
        <v>4.8000000000000007</v>
      </c>
      <c r="CJ109" s="95">
        <f t="shared" si="92"/>
        <v>57</v>
      </c>
      <c r="CK109" s="83">
        <f>IFERROR(VLOOKUP(TEXT($A109,"0000"),'AYP11'!$B$2535:$AU$2956,17,FALSE),"")</f>
        <v>0</v>
      </c>
      <c r="CL109" s="95">
        <f>IFERROR(VLOOKUP(CK109,'Criteria Table'!$A$2:$I$102,2,FALSE),0)</f>
        <v>10</v>
      </c>
      <c r="CM109" s="95">
        <f t="shared" si="93"/>
        <v>10</v>
      </c>
      <c r="CN109" s="76">
        <f>IFERROR(VLOOKUP(TEXT($A109,"0000"),'AYP11'!$B$3379:$AU$3800,23,FALSE),"")</f>
        <v>0</v>
      </c>
      <c r="CO109" s="95">
        <f>IFERROR(VLOOKUP(CN109,'Criteria Table'!$A$2:$I$102,2,FALSE),0)</f>
        <v>10</v>
      </c>
      <c r="CP109" s="95">
        <f t="shared" si="94"/>
        <v>10</v>
      </c>
      <c r="CQ109" s="76">
        <f>IFERROR(VLOOKUP(TEXT($A109,"0000"),'AYP11'!$B$847:$AU$1268,23,FALSE),"")</f>
        <v>70</v>
      </c>
      <c r="CR109" s="95">
        <f>IFERROR(VLOOKUP(CQ109,'Criteria Table'!$A$2:$I$102,2,FALSE),0)</f>
        <v>3</v>
      </c>
      <c r="CS109" s="95">
        <f t="shared" si="95"/>
        <v>73</v>
      </c>
      <c r="CT109" s="76">
        <f>IFERROR(VLOOKUP(TEXT($A109,"0000"),'AYP11'!$B$2113:$AU$2534,23,FALSE),"")</f>
        <v>77</v>
      </c>
      <c r="CU109" s="95">
        <f>IFERROR(VLOOKUP(CT109,'Criteria Table'!$A$2:$I$102,2,FALSE),0)</f>
        <v>2.3000000000000003</v>
      </c>
      <c r="CV109" s="95">
        <f t="shared" si="96"/>
        <v>79</v>
      </c>
      <c r="CW109" s="76">
        <f>IFERROR(VLOOKUP(TEXT($A109,"0000"),'AYP11'!$B$425:$AU$846,23,FALSE),"")</f>
        <v>0</v>
      </c>
      <c r="CX109" s="95">
        <f>IFERROR(VLOOKUP(CW109,'Criteria Table'!$A$2:$I$102,2,FALSE),0)</f>
        <v>10</v>
      </c>
      <c r="CY109" s="95">
        <f t="shared" si="97"/>
        <v>10</v>
      </c>
      <c r="CZ109" s="76">
        <f>IFERROR(VLOOKUP(TEXT($A109,"0000"),'AYP11'!$B$3:$AU$424,23,FALSE),"")</f>
        <v>0</v>
      </c>
      <c r="DA109" s="95">
        <f>IFERROR(VLOOKUP(CZ109,'Criteria Table'!$A$2:$I$102,2,FALSE),0)</f>
        <v>10</v>
      </c>
      <c r="DB109" s="95">
        <f t="shared" si="98"/>
        <v>10</v>
      </c>
      <c r="DC109" s="76">
        <f>IFERROR(VLOOKUP(TEXT($A109,"0000"),'AYP11'!$B$1269:$AU$1690,23,FALSE),"")</f>
        <v>72</v>
      </c>
      <c r="DD109" s="95">
        <f>IFERROR(VLOOKUP(DC109,'Criteria Table'!$A$2:$I$102,2,FALSE),0)</f>
        <v>2.8000000000000003</v>
      </c>
      <c r="DE109" s="95">
        <f t="shared" si="99"/>
        <v>75</v>
      </c>
      <c r="DF109" s="76">
        <f>IFERROR(VLOOKUP(TEXT($A109,"0000"),'AYP11'!$B$1691:$AU$2112,23,FALSE),"")</f>
        <v>71</v>
      </c>
      <c r="DG109" s="95">
        <f>IFERROR(VLOOKUP(DF109,'Criteria Table'!$A$2:$I$102,2,FALSE),0)</f>
        <v>2.9000000000000004</v>
      </c>
      <c r="DH109" s="95">
        <f t="shared" si="100"/>
        <v>74</v>
      </c>
      <c r="DI109" s="76">
        <f>IFERROR(VLOOKUP(TEXT($A109,"0000"),'AYP11'!$B$2535:$AU$2956,23,FALSE),"")</f>
        <v>0</v>
      </c>
      <c r="DJ109" s="95">
        <f>IFERROR(VLOOKUP(DI109,'Criteria Table'!$A$2:$I$102,2,FALSE),0)</f>
        <v>10</v>
      </c>
      <c r="DK109" s="95">
        <f t="shared" si="101"/>
        <v>10</v>
      </c>
      <c r="DL109" s="91">
        <f>IFERROR(VLOOKUP(TEXT($A109,"0000"),'AYP11'!$B$3379:$AU$3800,11,FALSE),"")</f>
        <v>0</v>
      </c>
      <c r="DM109" s="95">
        <f t="shared" si="102"/>
        <v>1</v>
      </c>
      <c r="DN109" s="95" t="str">
        <f t="shared" si="103"/>
        <v/>
      </c>
      <c r="DO109" s="91">
        <f>IFERROR(VLOOKUP(TEXT($A109,"0000"),'AYP11'!$B$847:$AU$1268,11,FALSE),"")</f>
        <v>94</v>
      </c>
      <c r="DP109" s="95">
        <f t="shared" si="104"/>
        <v>0</v>
      </c>
      <c r="DQ109" s="95">
        <f t="shared" si="105"/>
        <v>94</v>
      </c>
      <c r="DR109" s="91">
        <f>IFERROR(VLOOKUP(TEXT($A109,"0000"),'AYP11'!$B$2113:$AU$2534,11,FALSE),"")</f>
        <v>0</v>
      </c>
      <c r="DS109" s="95">
        <f t="shared" si="106"/>
        <v>1</v>
      </c>
      <c r="DT109" s="95" t="str">
        <f t="shared" si="107"/>
        <v/>
      </c>
      <c r="DU109" s="91">
        <f>IFERROR(VLOOKUP(TEXT($A109,"0000"),'AYP11'!$B$425:$AU$846,11,FALSE),"")</f>
        <v>0</v>
      </c>
      <c r="DV109" s="95">
        <f t="shared" si="108"/>
        <v>1</v>
      </c>
      <c r="DW109" s="95" t="str">
        <f t="shared" si="109"/>
        <v/>
      </c>
      <c r="DX109" s="91">
        <f>IFERROR(VLOOKUP(TEXT($A109,"0000"),'AYP11'!$B$3:$AU$424,11,FALSE),"")</f>
        <v>0</v>
      </c>
      <c r="DY109" s="95">
        <f t="shared" si="110"/>
        <v>1</v>
      </c>
      <c r="DZ109" s="95" t="str">
        <f t="shared" si="111"/>
        <v/>
      </c>
      <c r="EA109" s="91">
        <f>IFERROR(VLOOKUP(TEXT($A109,"0000"),'AYP11'!$B$1269:$AU$1690,11,FALSE),"")</f>
        <v>0</v>
      </c>
      <c r="EB109" s="95">
        <f t="shared" si="112"/>
        <v>1</v>
      </c>
      <c r="EC109" s="95" t="str">
        <f t="shared" si="113"/>
        <v/>
      </c>
      <c r="ED109" s="91">
        <f>IFERROR(VLOOKUP(TEXT($A109,"0000"),'AYP11'!$B$1691:$AU$2112,11,FALSE),"")</f>
        <v>0</v>
      </c>
      <c r="EE109" s="95">
        <f t="shared" si="114"/>
        <v>1</v>
      </c>
      <c r="EF109" s="95" t="str">
        <f t="shared" si="115"/>
        <v/>
      </c>
      <c r="EG109" s="91">
        <f>IFERROR(VLOOKUP(TEXT($A109,"0000"),'AYP11'!$B$2535:$AU$2956,11,FALSE),"")</f>
        <v>0</v>
      </c>
      <c r="EH109" s="95">
        <f t="shared" si="116"/>
        <v>1</v>
      </c>
      <c r="EI109" s="95" t="str">
        <f t="shared" si="117"/>
        <v/>
      </c>
    </row>
    <row r="110" spans="1:147" x14ac:dyDescent="0.25">
      <c r="A110" s="248">
        <v>2191</v>
      </c>
      <c r="B110" s="291">
        <f t="shared" si="64"/>
        <v>33.182844243792324</v>
      </c>
      <c r="C110" s="50">
        <f>IFERROR(VLOOKUP(TEXT($A110,"0000"),'R-M11'!$A$2:$AA$500,4,FALSE),0)</f>
        <v>294</v>
      </c>
      <c r="D110" s="291">
        <f t="shared" si="65"/>
        <v>36.455981941309254</v>
      </c>
      <c r="E110" s="98">
        <f>IFERROR(SUM(VLOOKUP(TEXT($A110,"0000"),'R-M11'!$A$2:$AA$500,5,FALSE),VLOOKUP(TEXT($A110,"0000"),'R-M11'!$A$2:$AA$500,6,FALSE)),0)</f>
        <v>323</v>
      </c>
      <c r="F110" s="58">
        <f>IFERROR(VLOOKUP(TEXT($A110,"0000"),'R-M11'!$A$2:$AA$500,14,FALSE),0)</f>
        <v>886</v>
      </c>
      <c r="G110" s="230">
        <f t="shared" si="118"/>
        <v>35.282844243792326</v>
      </c>
      <c r="H110" s="97">
        <f t="shared" si="66"/>
        <v>312.60599999999999</v>
      </c>
      <c r="I110" s="230">
        <f t="shared" si="119"/>
        <v>37.355981941309253</v>
      </c>
      <c r="J110" s="97">
        <f t="shared" si="67"/>
        <v>330.97399999999999</v>
      </c>
      <c r="K110" s="230">
        <f t="shared" si="68"/>
        <v>70</v>
      </c>
      <c r="L110" s="121">
        <f>IFERROR(VLOOKUP(K110,'Criteria Table'!$A$2:$I$102,2,FALSE),"")</f>
        <v>3</v>
      </c>
      <c r="M110" s="230">
        <f t="shared" si="69"/>
        <v>72.638826185101578</v>
      </c>
      <c r="N110" s="286">
        <f t="shared" si="70"/>
        <v>29.571106094808126</v>
      </c>
      <c r="O110" s="50">
        <f>IFERROR(VLOOKUP(TEXT($A110,"0000"),'R-M11'!$A$2:$AA$500,17,FALSE),"")</f>
        <v>262</v>
      </c>
      <c r="P110" s="286">
        <f t="shared" si="71"/>
        <v>49.661399548532728</v>
      </c>
      <c r="Q110" s="98">
        <f>IFERROR(SUM(VLOOKUP(TEXT($A110,"0000"),'R-M11'!$A$2:$AA$500,18,FALSE),VLOOKUP(TEXT($A110,"0000"),'R-M11'!$A$2:$AA$500,19,FALSE)),0)</f>
        <v>440</v>
      </c>
      <c r="R110" s="69">
        <f>IFERROR(VLOOKUP(TEXT($A110,"0000"),'R-M11'!$A$2:$AA$500,27,FALSE),0)</f>
        <v>886</v>
      </c>
      <c r="S110" s="121">
        <f t="shared" si="120"/>
        <v>31.041106094808125</v>
      </c>
      <c r="T110" s="70">
        <f t="shared" si="72"/>
        <v>275.02420000000001</v>
      </c>
      <c r="U110" s="121">
        <f t="shared" si="121"/>
        <v>50.291399548532731</v>
      </c>
      <c r="V110" s="70">
        <f t="shared" si="73"/>
        <v>445.58180000000004</v>
      </c>
      <c r="W110" s="121">
        <f t="shared" si="74"/>
        <v>79</v>
      </c>
      <c r="X110" s="124">
        <f>IFERROR(VLOOKUP(W110,'Criteria Table'!$A$2:$I$102,2,FALSE),"")</f>
        <v>2.1</v>
      </c>
      <c r="Y110" s="121">
        <f t="shared" si="75"/>
        <v>81.332505643340852</v>
      </c>
      <c r="Z110" s="92">
        <f>IFERROR(IF(VLOOKUP(A110,'SG11'!$A$3:$AI$500,18,FALSE)="","NA",VLOOKUP(A110,'SG11'!$A$3:$AI$500,18,FALSE)),"")</f>
        <v>66</v>
      </c>
      <c r="AA110" s="75">
        <f>IFERROR(VLOOKUP(Z110,'Criteria Table'!$A$2:$I$102,6,FALSE),"NA")</f>
        <v>5</v>
      </c>
      <c r="AB110" s="95">
        <f t="shared" si="122"/>
        <v>71</v>
      </c>
      <c r="AC110" s="84">
        <f>IFERROR(IF(VLOOKUP(A110,'SG11'!$A$3:$AI$500,19,FALSE)="","NA",VLOOKUP(A110,'SG11'!$A$3:$AI$500,19,FALSE)),"")</f>
        <v>68</v>
      </c>
      <c r="AD110" s="75">
        <f>IFERROR(VLOOKUP(AC110,'Criteria Table'!$A$2:$I$102,6,FALSE),"NA")</f>
        <v>5</v>
      </c>
      <c r="AE110" s="95">
        <f t="shared" si="123"/>
        <v>73</v>
      </c>
      <c r="AF110" s="92">
        <f>IFERROR(IF(VLOOKUP(A110,'SG11'!$A$3:$AI$500,20,FALSE)="","NA",VLOOKUP(A110,'SG11'!$A$3:$AI$500,20,FALSE)),"")</f>
        <v>60</v>
      </c>
      <c r="AG110" s="75">
        <f>IFERROR(VLOOKUP(AF110,'Criteria Table'!$A$2:$I$102,6,FALSE),"NA")</f>
        <v>10</v>
      </c>
      <c r="AH110" s="95">
        <f t="shared" si="124"/>
        <v>70</v>
      </c>
      <c r="AI110" s="84">
        <f>IFERROR(IF(VLOOKUP(A110,'SG11'!$A$3:$AI$500,21,FALSE)="","NA",VLOOKUP(A110,'SG11'!$A$3:$AI$500,21,FALSE)),"")</f>
        <v>58</v>
      </c>
      <c r="AJ110" s="75">
        <f>IFERROR(VLOOKUP(AI110,'Criteria Table'!$A$2:$I$102,6,FALSE),"NA")</f>
        <v>10</v>
      </c>
      <c r="AK110" s="95">
        <f t="shared" si="125"/>
        <v>68</v>
      </c>
      <c r="AL110" s="99">
        <f>IFERROR(VLOOKUP(TEXT(A110,"0000"),'W11'!$A$1:$E$500,4,FALSE)/AP110*100,"")</f>
        <v>96.296296296296291</v>
      </c>
      <c r="AM110" s="97">
        <f>IFERROR(VLOOKUP(TEXT(A110,"0000"),'W11'!$A$1:$E$500,4,FALSE),"")</f>
        <v>286</v>
      </c>
      <c r="AN110" s="99">
        <f t="shared" si="76"/>
        <v>96.296296296296291</v>
      </c>
      <c r="AO110" s="97">
        <f t="shared" si="77"/>
        <v>286</v>
      </c>
      <c r="AP110" s="99">
        <f>IFERROR(VLOOKUP(TEXT(A110,"0000"),'W11'!$A$1:$E$500,5,FALSE),"")</f>
        <v>297</v>
      </c>
      <c r="AQ110" s="97">
        <f>IFERROR(VLOOKUP(ROUND(AL110,0),'Criteria Table'!$A$2:$I$102,4,FALSE),0)</f>
        <v>0</v>
      </c>
      <c r="AR110" s="128"/>
      <c r="AS110" s="95"/>
      <c r="AT110" s="95"/>
      <c r="AU110" s="100">
        <f>IFERROR(VLOOKUP(TEXT(A110,"0000"),'Sci11'!$A$3:$N$492,4,FALSE)/VLOOKUP(TEXT(A110,"0000"),'Sci11'!$A$3:$N$492,14,FALSE)*100,"")</f>
        <v>31.358885017421599</v>
      </c>
      <c r="AV110" s="101">
        <f>SUM(VLOOKUP(TEXT(A110,"0000"),'Sci11'!$A$3:$N$492,5,FALSE),VLOOKUP(TEXT(A110,"0000"),'Sci11'!$A$3:$N$492,6,FALSE))/VLOOKUP(TEXT(A110,"0000"),'Sci11'!$A$3:$N$492,14,FALSE)*100</f>
        <v>14.634146341463413</v>
      </c>
      <c r="AW110" s="100">
        <f t="shared" si="126"/>
        <v>35.1388850174216</v>
      </c>
      <c r="AX110" s="101">
        <f>IFERROR(AW110/100*VLOOKUP(TEXT(A110,"0000"),'Sci11'!$A$3:$N$492,14,FALSE),"")</f>
        <v>100.84859999999999</v>
      </c>
      <c r="AY110" s="100">
        <f t="shared" si="127"/>
        <v>16.254146341463414</v>
      </c>
      <c r="AZ110" s="101">
        <f>IFERROR(AY110/100*VLOOKUP(TEXT(A110,"0000"),'Sci11'!$A$3:$N$492,14,FALSE),"")</f>
        <v>46.6494</v>
      </c>
      <c r="BA110" s="100">
        <f t="shared" si="78"/>
        <v>46</v>
      </c>
      <c r="BB110" s="101">
        <f>IFERROR(VLOOKUP(BA110,'Criteria Table'!$A$2:$I$102,2,FALSE),"")</f>
        <v>5.4</v>
      </c>
      <c r="BC110" s="101">
        <f t="shared" si="79"/>
        <v>51.4</v>
      </c>
      <c r="BD110" s="82">
        <f>IFERROR(VLOOKUP(A110,ATTx11!$A$2:$N$500,4,FALSE),"")</f>
        <v>95.87</v>
      </c>
      <c r="BE110" s="95">
        <f t="shared" si="80"/>
        <v>0.5</v>
      </c>
      <c r="BF110" s="96">
        <f t="shared" si="81"/>
        <v>96.37</v>
      </c>
      <c r="BG110" s="70">
        <f>IFERROR(VLOOKUP(A110,ATTx11!$A$2:$N$500,11,FALSE),"")</f>
        <v>9</v>
      </c>
      <c r="BH110" s="95">
        <f t="shared" si="82"/>
        <v>8.1</v>
      </c>
      <c r="BI110" s="70">
        <f>IFERROR(VLOOKUP(A110,ATTx11!$A$2:$N$500,12,FALSE),"")</f>
        <v>13</v>
      </c>
      <c r="BJ110" s="97">
        <f t="shared" si="83"/>
        <v>11.7</v>
      </c>
      <c r="BK110" s="84">
        <f>IFERROR(VLOOKUP(A110,ATTx11!$A$2:$N$500,7,FALSE),"")</f>
        <v>9</v>
      </c>
      <c r="BL110" s="97">
        <f t="shared" si="84"/>
        <v>8.1</v>
      </c>
      <c r="BM110" s="84">
        <f>IFERROR(VLOOKUP(A110,ATTx11!$A$2:$N$500,8,FALSE),"")</f>
        <v>13</v>
      </c>
      <c r="BN110" s="95">
        <f t="shared" si="85"/>
        <v>11.7</v>
      </c>
      <c r="BO110" s="95"/>
      <c r="BP110" s="83">
        <f>IFERROR(VLOOKUP(TEXT($A110,"0000"),'AYP11'!$B$3379:$AU$3800,17,FALSE),"")</f>
        <v>0</v>
      </c>
      <c r="BQ110" s="75">
        <f>IFERROR(VLOOKUP(BP110,'Criteria Table'!$A$2:$I$102,2,FALSE),0)</f>
        <v>10</v>
      </c>
      <c r="BR110" s="95">
        <f t="shared" si="86"/>
        <v>10</v>
      </c>
      <c r="BS110" s="83">
        <f>IFERROR(VLOOKUP(TEXT($A110,"0000"),'AYP11'!$B$847:$AU$1268,17,FALSE),"")</f>
        <v>0</v>
      </c>
      <c r="BT110" s="75">
        <f>IFERROR(VLOOKUP(BS110,'Criteria Table'!$A$2:$I$102,2,FALSE),0)</f>
        <v>10</v>
      </c>
      <c r="BU110" s="95">
        <f t="shared" si="87"/>
        <v>10</v>
      </c>
      <c r="BV110" s="83">
        <f>IFERROR(VLOOKUP(TEXT($A110,"0000"),'AYP11'!$B$2113:$AU$2534,17,FALSE),"")</f>
        <v>73</v>
      </c>
      <c r="BW110" s="75">
        <f>IFERROR(VLOOKUP(BV110,'Criteria Table'!$A$2:$I$102,2,FALSE),0)</f>
        <v>2.7</v>
      </c>
      <c r="BX110" s="95">
        <f t="shared" si="88"/>
        <v>76</v>
      </c>
      <c r="BY110" s="83">
        <f>IFERROR(VLOOKUP(TEXT($A110,"0000"),'AYP11'!$B$425:$AU$846,17,FALSE),"")</f>
        <v>0</v>
      </c>
      <c r="BZ110" s="75">
        <f>IFERROR(VLOOKUP(BY110,'Criteria Table'!$A$2:$I$102,2,FALSE),0)</f>
        <v>10</v>
      </c>
      <c r="CA110" s="95">
        <f t="shared" si="89"/>
        <v>10</v>
      </c>
      <c r="CB110" s="83">
        <f>IFERROR(VLOOKUP(TEXT($A110,"0000"),'AYP11'!$B$3:$AU$424,17,FALSE),"")</f>
        <v>0</v>
      </c>
      <c r="CC110" s="95">
        <f>IFERROR(VLOOKUP(CB110,'Criteria Table'!$A$2:$I$102,2,FALSE),0)</f>
        <v>10</v>
      </c>
      <c r="CD110" s="95">
        <f t="shared" si="90"/>
        <v>10</v>
      </c>
      <c r="CE110" s="83">
        <f>IFERROR(VLOOKUP(TEXT($A110,"0000"),'AYP11'!$B$1269:$AU$1690,17,FALSE),"")</f>
        <v>69</v>
      </c>
      <c r="CF110" s="95">
        <f>IFERROR(VLOOKUP(CE110,'Criteria Table'!$A$2:$I$102,2,FALSE),0)</f>
        <v>3.1</v>
      </c>
      <c r="CG110" s="95">
        <f t="shared" si="91"/>
        <v>72</v>
      </c>
      <c r="CH110" s="83">
        <f>IFERROR(VLOOKUP(TEXT($A110,"0000"),'AYP11'!$B$1691:$AU$2112,17,FALSE),"")</f>
        <v>63</v>
      </c>
      <c r="CI110" s="95">
        <f>IFERROR(VLOOKUP(CH110,'Criteria Table'!$A$2:$I$102,2,FALSE),0)</f>
        <v>3.7</v>
      </c>
      <c r="CJ110" s="95">
        <f t="shared" si="92"/>
        <v>67</v>
      </c>
      <c r="CK110" s="83">
        <f>IFERROR(VLOOKUP(TEXT($A110,"0000"),'AYP11'!$B$2535:$AU$2956,17,FALSE),"")</f>
        <v>0</v>
      </c>
      <c r="CL110" s="95">
        <f>IFERROR(VLOOKUP(CK110,'Criteria Table'!$A$2:$I$102,2,FALSE),0)</f>
        <v>10</v>
      </c>
      <c r="CM110" s="95">
        <f t="shared" si="93"/>
        <v>10</v>
      </c>
      <c r="CN110" s="76">
        <f>IFERROR(VLOOKUP(TEXT($A110,"0000"),'AYP11'!$B$3379:$AU$3800,23,FALSE),"")</f>
        <v>0</v>
      </c>
      <c r="CO110" s="95">
        <f>IFERROR(VLOOKUP(CN110,'Criteria Table'!$A$2:$I$102,2,FALSE),0)</f>
        <v>10</v>
      </c>
      <c r="CP110" s="95">
        <f t="shared" si="94"/>
        <v>10</v>
      </c>
      <c r="CQ110" s="76">
        <f>IFERROR(VLOOKUP(TEXT($A110,"0000"),'AYP11'!$B$847:$AU$1268,23,FALSE),"")</f>
        <v>0</v>
      </c>
      <c r="CR110" s="95">
        <f>IFERROR(VLOOKUP(CQ110,'Criteria Table'!$A$2:$I$102,2,FALSE),0)</f>
        <v>10</v>
      </c>
      <c r="CS110" s="95">
        <f t="shared" si="95"/>
        <v>10</v>
      </c>
      <c r="CT110" s="76">
        <f>IFERROR(VLOOKUP(TEXT($A110,"0000"),'AYP11'!$B$2113:$AU$2534,23,FALSE),"")</f>
        <v>81</v>
      </c>
      <c r="CU110" s="95">
        <f>IFERROR(VLOOKUP(CT110,'Criteria Table'!$A$2:$I$102,2,FALSE),0)</f>
        <v>1.9000000000000001</v>
      </c>
      <c r="CV110" s="95">
        <f t="shared" si="96"/>
        <v>83</v>
      </c>
      <c r="CW110" s="76">
        <f>IFERROR(VLOOKUP(TEXT($A110,"0000"),'AYP11'!$B$425:$AU$846,23,FALSE),"")</f>
        <v>0</v>
      </c>
      <c r="CX110" s="95">
        <f>IFERROR(VLOOKUP(CW110,'Criteria Table'!$A$2:$I$102,2,FALSE),0)</f>
        <v>10</v>
      </c>
      <c r="CY110" s="95">
        <f t="shared" si="97"/>
        <v>10</v>
      </c>
      <c r="CZ110" s="76">
        <f>IFERROR(VLOOKUP(TEXT($A110,"0000"),'AYP11'!$B$3:$AU$424,23,FALSE),"")</f>
        <v>0</v>
      </c>
      <c r="DA110" s="95">
        <f>IFERROR(VLOOKUP(CZ110,'Criteria Table'!$A$2:$I$102,2,FALSE),0)</f>
        <v>10</v>
      </c>
      <c r="DB110" s="95">
        <f t="shared" si="98"/>
        <v>10</v>
      </c>
      <c r="DC110" s="76">
        <f>IFERROR(VLOOKUP(TEXT($A110,"0000"),'AYP11'!$B$1269:$AU$1690,23,FALSE),"")</f>
        <v>79</v>
      </c>
      <c r="DD110" s="95">
        <f>IFERROR(VLOOKUP(DC110,'Criteria Table'!$A$2:$I$102,2,FALSE),0)</f>
        <v>2.1</v>
      </c>
      <c r="DE110" s="95">
        <f t="shared" si="99"/>
        <v>81</v>
      </c>
      <c r="DF110" s="76">
        <f>IFERROR(VLOOKUP(TEXT($A110,"0000"),'AYP11'!$B$1691:$AU$2112,23,FALSE),"")</f>
        <v>71</v>
      </c>
      <c r="DG110" s="95">
        <f>IFERROR(VLOOKUP(DF110,'Criteria Table'!$A$2:$I$102,2,FALSE),0)</f>
        <v>2.9000000000000004</v>
      </c>
      <c r="DH110" s="95">
        <f t="shared" si="100"/>
        <v>74</v>
      </c>
      <c r="DI110" s="76">
        <f>IFERROR(VLOOKUP(TEXT($A110,"0000"),'AYP11'!$B$2535:$AU$2956,23,FALSE),"")</f>
        <v>0</v>
      </c>
      <c r="DJ110" s="95">
        <f>IFERROR(VLOOKUP(DI110,'Criteria Table'!$A$2:$I$102,2,FALSE),0)</f>
        <v>10</v>
      </c>
      <c r="DK110" s="95">
        <f t="shared" si="101"/>
        <v>10</v>
      </c>
      <c r="DL110" s="91">
        <f>IFERROR(VLOOKUP(TEXT($A110,"0000"),'AYP11'!$B$3379:$AU$3800,11,FALSE),"")</f>
        <v>0</v>
      </c>
      <c r="DM110" s="95">
        <f t="shared" si="102"/>
        <v>1</v>
      </c>
      <c r="DN110" s="95" t="str">
        <f t="shared" si="103"/>
        <v/>
      </c>
      <c r="DO110" s="91">
        <f>IFERROR(VLOOKUP(TEXT($A110,"0000"),'AYP11'!$B$847:$AU$1268,11,FALSE),"")</f>
        <v>0</v>
      </c>
      <c r="DP110" s="95">
        <f t="shared" si="104"/>
        <v>1</v>
      </c>
      <c r="DQ110" s="95" t="str">
        <f t="shared" si="105"/>
        <v/>
      </c>
      <c r="DR110" s="91">
        <f>IFERROR(VLOOKUP(TEXT($A110,"0000"),'AYP11'!$B$2113:$AU$2534,11,FALSE),"")</f>
        <v>0</v>
      </c>
      <c r="DS110" s="95">
        <f t="shared" si="106"/>
        <v>1</v>
      </c>
      <c r="DT110" s="95" t="str">
        <f t="shared" si="107"/>
        <v/>
      </c>
      <c r="DU110" s="91">
        <f>IFERROR(VLOOKUP(TEXT($A110,"0000"),'AYP11'!$B$425:$AU$846,11,FALSE),"")</f>
        <v>0</v>
      </c>
      <c r="DV110" s="95">
        <f t="shared" si="108"/>
        <v>1</v>
      </c>
      <c r="DW110" s="95" t="str">
        <f t="shared" si="109"/>
        <v/>
      </c>
      <c r="DX110" s="91">
        <f>IFERROR(VLOOKUP(TEXT($A110,"0000"),'AYP11'!$B$3:$AU$424,11,FALSE),"")</f>
        <v>0</v>
      </c>
      <c r="DY110" s="95">
        <f t="shared" si="110"/>
        <v>1</v>
      </c>
      <c r="DZ110" s="95" t="str">
        <f t="shared" si="111"/>
        <v/>
      </c>
      <c r="EA110" s="91">
        <f>IFERROR(VLOOKUP(TEXT($A110,"0000"),'AYP11'!$B$1269:$AU$1690,11,FALSE),"")</f>
        <v>0</v>
      </c>
      <c r="EB110" s="95">
        <f t="shared" si="112"/>
        <v>1</v>
      </c>
      <c r="EC110" s="95" t="str">
        <f t="shared" si="113"/>
        <v/>
      </c>
      <c r="ED110" s="91">
        <f>IFERROR(VLOOKUP(TEXT($A110,"0000"),'AYP11'!$B$1691:$AU$2112,11,FALSE),"")</f>
        <v>92</v>
      </c>
      <c r="EE110" s="95">
        <f t="shared" si="114"/>
        <v>0</v>
      </c>
      <c r="EF110" s="95">
        <f t="shared" si="115"/>
        <v>92</v>
      </c>
      <c r="EG110" s="91">
        <f>IFERROR(VLOOKUP(TEXT($A110,"0000"),'AYP11'!$B$2535:$AU$2956,11,FALSE),"")</f>
        <v>91</v>
      </c>
      <c r="EH110" s="95">
        <f t="shared" si="116"/>
        <v>0</v>
      </c>
      <c r="EI110" s="95">
        <f t="shared" si="117"/>
        <v>91</v>
      </c>
    </row>
    <row r="111" spans="1:147" x14ac:dyDescent="0.25">
      <c r="A111" s="248">
        <v>2241</v>
      </c>
      <c r="B111" s="291">
        <f t="shared" si="64"/>
        <v>33.333333333333329</v>
      </c>
      <c r="C111" s="50">
        <f>IFERROR(VLOOKUP(TEXT($A111,"0000"),'R-M11'!$A$2:$AA$500,4,FALSE),0)</f>
        <v>115</v>
      </c>
      <c r="D111" s="291">
        <f t="shared" si="65"/>
        <v>18.260869565217391</v>
      </c>
      <c r="E111" s="98">
        <f>IFERROR(SUM(VLOOKUP(TEXT($A111,"0000"),'R-M11'!$A$2:$AA$500,5,FALSE),VLOOKUP(TEXT($A111,"0000"),'R-M11'!$A$2:$AA$500,6,FALSE)),0)</f>
        <v>63</v>
      </c>
      <c r="F111" s="58">
        <f>IFERROR(VLOOKUP(TEXT($A111,"0000"),'R-M11'!$A$2:$AA$500,14,FALSE),0)</f>
        <v>345</v>
      </c>
      <c r="G111" s="230">
        <f t="shared" si="118"/>
        <v>36.693333333333328</v>
      </c>
      <c r="H111" s="97">
        <f t="shared" si="66"/>
        <v>126.59199999999998</v>
      </c>
      <c r="I111" s="230">
        <f t="shared" si="119"/>
        <v>19.700869565217392</v>
      </c>
      <c r="J111" s="97">
        <f t="shared" si="67"/>
        <v>67.968000000000004</v>
      </c>
      <c r="K111" s="230">
        <f t="shared" si="68"/>
        <v>52</v>
      </c>
      <c r="L111" s="121">
        <f>IFERROR(VLOOKUP(K111,'Criteria Table'!$A$2:$I$102,2,FALSE),"")</f>
        <v>4.8000000000000007</v>
      </c>
      <c r="M111" s="230">
        <f t="shared" si="69"/>
        <v>56.394202898550716</v>
      </c>
      <c r="N111" s="286">
        <f t="shared" si="70"/>
        <v>27.906976744186046</v>
      </c>
      <c r="O111" s="50">
        <f>IFERROR(VLOOKUP(TEXT($A111,"0000"),'R-M11'!$A$2:$AA$500,17,FALSE),"")</f>
        <v>96</v>
      </c>
      <c r="P111" s="286">
        <f t="shared" si="71"/>
        <v>25</v>
      </c>
      <c r="Q111" s="98">
        <f>IFERROR(SUM(VLOOKUP(TEXT($A111,"0000"),'R-M11'!$A$2:$AA$500,18,FALSE),VLOOKUP(TEXT($A111,"0000"),'R-M11'!$A$2:$AA$500,19,FALSE)),0)</f>
        <v>86</v>
      </c>
      <c r="R111" s="69">
        <f>IFERROR(VLOOKUP(TEXT($A111,"0000"),'R-M11'!$A$2:$AA$500,27,FALSE),0)</f>
        <v>344</v>
      </c>
      <c r="S111" s="121">
        <f t="shared" si="120"/>
        <v>31.196976744186045</v>
      </c>
      <c r="T111" s="70">
        <f t="shared" si="72"/>
        <v>107.3176</v>
      </c>
      <c r="U111" s="121">
        <f t="shared" si="121"/>
        <v>26.41</v>
      </c>
      <c r="V111" s="70">
        <f t="shared" si="73"/>
        <v>90.850400000000008</v>
      </c>
      <c r="W111" s="121">
        <f t="shared" si="74"/>
        <v>53</v>
      </c>
      <c r="X111" s="124">
        <f>IFERROR(VLOOKUP(W111,'Criteria Table'!$A$2:$I$102,2,FALSE),"")</f>
        <v>4.7</v>
      </c>
      <c r="Y111" s="121">
        <f t="shared" si="75"/>
        <v>57.606976744186042</v>
      </c>
      <c r="Z111" s="92">
        <f>IFERROR(IF(VLOOKUP(A111,'SG11'!$A$3:$AI$500,18,FALSE)="","NA",VLOOKUP(A111,'SG11'!$A$3:$AI$500,18,FALSE)),"")</f>
        <v>69</v>
      </c>
      <c r="AA111" s="75">
        <f>IFERROR(VLOOKUP(Z111,'Criteria Table'!$A$2:$I$102,6,FALSE),"NA")</f>
        <v>5</v>
      </c>
      <c r="AB111" s="95">
        <f t="shared" si="122"/>
        <v>74</v>
      </c>
      <c r="AC111" s="84">
        <f>IFERROR(IF(VLOOKUP(A111,'SG11'!$A$3:$AI$500,19,FALSE)="","NA",VLOOKUP(A111,'SG11'!$A$3:$AI$500,19,FALSE)),"")</f>
        <v>74</v>
      </c>
      <c r="AD111" s="75">
        <f>IFERROR(VLOOKUP(AC111,'Criteria Table'!$A$2:$I$102,6,FALSE),"NA")</f>
        <v>5</v>
      </c>
      <c r="AE111" s="95">
        <f t="shared" si="123"/>
        <v>79</v>
      </c>
      <c r="AF111" s="92">
        <f>IFERROR(IF(VLOOKUP(A111,'SG11'!$A$3:$AI$500,20,FALSE)="","NA",VLOOKUP(A111,'SG11'!$A$3:$AI$500,20,FALSE)),"")</f>
        <v>57</v>
      </c>
      <c r="AG111" s="75">
        <f>IFERROR(VLOOKUP(AF111,'Criteria Table'!$A$2:$I$102,6,FALSE),"NA")</f>
        <v>10</v>
      </c>
      <c r="AH111" s="95">
        <f t="shared" si="124"/>
        <v>67</v>
      </c>
      <c r="AI111" s="84">
        <f>IFERROR(IF(VLOOKUP(A111,'SG11'!$A$3:$AI$500,21,FALSE)="","NA",VLOOKUP(A111,'SG11'!$A$3:$AI$500,21,FALSE)),"")</f>
        <v>67</v>
      </c>
      <c r="AJ111" s="75">
        <f>IFERROR(VLOOKUP(AI111,'Criteria Table'!$A$2:$I$102,6,FALSE),"NA")</f>
        <v>5</v>
      </c>
      <c r="AK111" s="95">
        <f t="shared" si="125"/>
        <v>72</v>
      </c>
      <c r="AL111" s="99">
        <f>IFERROR(VLOOKUP(TEXT(A111,"0000"),'W11'!$A$1:$E$500,4,FALSE)/AP111*100,"")</f>
        <v>89.534883720930239</v>
      </c>
      <c r="AM111" s="97">
        <f>IFERROR(VLOOKUP(TEXT(A111,"0000"),'W11'!$A$1:$E$500,4,FALSE),"")</f>
        <v>77</v>
      </c>
      <c r="AN111" s="99">
        <f t="shared" si="76"/>
        <v>89.534883720930239</v>
      </c>
      <c r="AO111" s="97">
        <f t="shared" si="77"/>
        <v>77</v>
      </c>
      <c r="AP111" s="99">
        <f>IFERROR(VLOOKUP(TEXT(A111,"0000"),'W11'!$A$1:$E$500,5,FALSE),"")</f>
        <v>86</v>
      </c>
      <c r="AQ111" s="97">
        <f>IFERROR(VLOOKUP(ROUND(AL111,0),'Criteria Table'!$A$2:$I$102,4,FALSE),0)</f>
        <v>0</v>
      </c>
      <c r="AR111" s="128"/>
      <c r="AS111" s="95"/>
      <c r="AT111" s="95"/>
      <c r="AU111" s="100">
        <f>IFERROR(VLOOKUP(TEXT(A111,"0000"),'Sci11'!$A$3:$N$492,4,FALSE)/VLOOKUP(TEXT(A111,"0000"),'Sci11'!$A$3:$N$492,14,FALSE)*100,"")</f>
        <v>18.75</v>
      </c>
      <c r="AV111" s="101">
        <f>SUM(VLOOKUP(TEXT(A111,"0000"),'Sci11'!$A$3:$N$492,5,FALSE),VLOOKUP(TEXT(A111,"0000"),'Sci11'!$A$3:$N$492,6,FALSE))/VLOOKUP(TEXT(A111,"0000"),'Sci11'!$A$3:$N$492,14,FALSE)*100</f>
        <v>7.5</v>
      </c>
      <c r="AW111" s="100">
        <f t="shared" si="126"/>
        <v>23.93</v>
      </c>
      <c r="AX111" s="101">
        <f>IFERROR(AW111/100*VLOOKUP(TEXT(A111,"0000"),'Sci11'!$A$3:$N$492,14,FALSE),"")</f>
        <v>19.143999999999998</v>
      </c>
      <c r="AY111" s="100">
        <f t="shared" si="127"/>
        <v>9.7200000000000006</v>
      </c>
      <c r="AZ111" s="101">
        <f>IFERROR(AY111/100*VLOOKUP(TEXT(A111,"0000"),'Sci11'!$A$3:$N$492,14,FALSE),"")</f>
        <v>7.7760000000000007</v>
      </c>
      <c r="BA111" s="100">
        <f t="shared" si="78"/>
        <v>26</v>
      </c>
      <c r="BB111" s="101">
        <f>IFERROR(VLOOKUP(BA111,'Criteria Table'!$A$2:$I$102,2,FALSE),"")</f>
        <v>7.4</v>
      </c>
      <c r="BC111" s="101">
        <f t="shared" si="79"/>
        <v>33.4</v>
      </c>
      <c r="BD111" s="82">
        <f>IFERROR(VLOOKUP(A111,ATTx11!$A$2:$N$500,4,FALSE),"")</f>
        <v>96.54</v>
      </c>
      <c r="BE111" s="95">
        <f t="shared" si="80"/>
        <v>0.5</v>
      </c>
      <c r="BF111" s="96">
        <f t="shared" si="81"/>
        <v>97.04</v>
      </c>
      <c r="BG111" s="70">
        <f>IFERROR(VLOOKUP(A111,ATTx11!$A$2:$N$500,11,FALSE),"")</f>
        <v>0</v>
      </c>
      <c r="BH111" s="95">
        <f t="shared" si="82"/>
        <v>0</v>
      </c>
      <c r="BI111" s="70">
        <f>IFERROR(VLOOKUP(A111,ATTx11!$A$2:$N$500,12,FALSE),"")</f>
        <v>6</v>
      </c>
      <c r="BJ111" s="97">
        <f t="shared" si="83"/>
        <v>5.4</v>
      </c>
      <c r="BK111" s="84">
        <f>IFERROR(VLOOKUP(A111,ATTx11!$A$2:$N$500,7,FALSE),"")</f>
        <v>0</v>
      </c>
      <c r="BL111" s="97">
        <f t="shared" si="84"/>
        <v>0</v>
      </c>
      <c r="BM111" s="84">
        <f>IFERROR(VLOOKUP(A111,ATTx11!$A$2:$N$500,8,FALSE),"")</f>
        <v>5</v>
      </c>
      <c r="BN111" s="95">
        <f t="shared" si="85"/>
        <v>4.5</v>
      </c>
      <c r="BO111" s="95"/>
      <c r="BP111" s="83">
        <f>IFERROR(VLOOKUP(TEXT($A111,"0000"),'AYP11'!$B$3379:$AU$3800,17,FALSE),"")</f>
        <v>0</v>
      </c>
      <c r="BQ111" s="75">
        <f>IFERROR(VLOOKUP(BP111,'Criteria Table'!$A$2:$I$102,2,FALSE),0)</f>
        <v>10</v>
      </c>
      <c r="BR111" s="95">
        <f t="shared" si="86"/>
        <v>10</v>
      </c>
      <c r="BS111" s="83">
        <f>IFERROR(VLOOKUP(TEXT($A111,"0000"),'AYP11'!$B$847:$AU$1268,17,FALSE),"")</f>
        <v>54</v>
      </c>
      <c r="BT111" s="75">
        <f>IFERROR(VLOOKUP(BS111,'Criteria Table'!$A$2:$I$102,2,FALSE),0)</f>
        <v>4.6000000000000005</v>
      </c>
      <c r="BU111" s="95">
        <f t="shared" si="87"/>
        <v>59</v>
      </c>
      <c r="BV111" s="83">
        <f>IFERROR(VLOOKUP(TEXT($A111,"0000"),'AYP11'!$B$2113:$AU$2534,17,FALSE),"")</f>
        <v>0</v>
      </c>
      <c r="BW111" s="75">
        <f>IFERROR(VLOOKUP(BV111,'Criteria Table'!$A$2:$I$102,2,FALSE),0)</f>
        <v>10</v>
      </c>
      <c r="BX111" s="95">
        <f t="shared" si="88"/>
        <v>10</v>
      </c>
      <c r="BY111" s="83">
        <f>IFERROR(VLOOKUP(TEXT($A111,"0000"),'AYP11'!$B$425:$AU$846,17,FALSE),"")</f>
        <v>0</v>
      </c>
      <c r="BZ111" s="75">
        <f>IFERROR(VLOOKUP(BY111,'Criteria Table'!$A$2:$I$102,2,FALSE),0)</f>
        <v>10</v>
      </c>
      <c r="CA111" s="95">
        <f t="shared" si="89"/>
        <v>10</v>
      </c>
      <c r="CB111" s="83">
        <f>IFERROR(VLOOKUP(TEXT($A111,"0000"),'AYP11'!$B$3:$AU$424,17,FALSE),"")</f>
        <v>0</v>
      </c>
      <c r="CC111" s="95">
        <f>IFERROR(VLOOKUP(CB111,'Criteria Table'!$A$2:$I$102,2,FALSE),0)</f>
        <v>10</v>
      </c>
      <c r="CD111" s="95">
        <f t="shared" si="90"/>
        <v>10</v>
      </c>
      <c r="CE111" s="83">
        <f>IFERROR(VLOOKUP(TEXT($A111,"0000"),'AYP11'!$B$1269:$AU$1690,17,FALSE),"")</f>
        <v>55</v>
      </c>
      <c r="CF111" s="95">
        <f>IFERROR(VLOOKUP(CE111,'Criteria Table'!$A$2:$I$102,2,FALSE),0)</f>
        <v>4.5</v>
      </c>
      <c r="CG111" s="95">
        <f t="shared" si="91"/>
        <v>60</v>
      </c>
      <c r="CH111" s="83">
        <f>IFERROR(VLOOKUP(TEXT($A111,"0000"),'AYP11'!$B$1691:$AU$2112,17,FALSE),"")</f>
        <v>40</v>
      </c>
      <c r="CI111" s="95">
        <f>IFERROR(VLOOKUP(CH111,'Criteria Table'!$A$2:$I$102,2,FALSE),0)</f>
        <v>6</v>
      </c>
      <c r="CJ111" s="95">
        <f t="shared" si="92"/>
        <v>46</v>
      </c>
      <c r="CK111" s="83">
        <f>IFERROR(VLOOKUP(TEXT($A111,"0000"),'AYP11'!$B$2535:$AU$2956,17,FALSE),"")</f>
        <v>0</v>
      </c>
      <c r="CL111" s="95">
        <f>IFERROR(VLOOKUP(CK111,'Criteria Table'!$A$2:$I$102,2,FALSE),0)</f>
        <v>10</v>
      </c>
      <c r="CM111" s="95">
        <f t="shared" si="93"/>
        <v>10</v>
      </c>
      <c r="CN111" s="76">
        <f>IFERROR(VLOOKUP(TEXT($A111,"0000"),'AYP11'!$B$3379:$AU$3800,23,FALSE),"")</f>
        <v>0</v>
      </c>
      <c r="CO111" s="95">
        <f>IFERROR(VLOOKUP(CN111,'Criteria Table'!$A$2:$I$102,2,FALSE),0)</f>
        <v>10</v>
      </c>
      <c r="CP111" s="95">
        <f t="shared" si="94"/>
        <v>10</v>
      </c>
      <c r="CQ111" s="76">
        <f>IFERROR(VLOOKUP(TEXT($A111,"0000"),'AYP11'!$B$847:$AU$1268,23,FALSE),"")</f>
        <v>55</v>
      </c>
      <c r="CR111" s="95">
        <f>IFERROR(VLOOKUP(CQ111,'Criteria Table'!$A$2:$I$102,2,FALSE),0)</f>
        <v>4.5</v>
      </c>
      <c r="CS111" s="95">
        <f t="shared" si="95"/>
        <v>60</v>
      </c>
      <c r="CT111" s="76">
        <f>IFERROR(VLOOKUP(TEXT($A111,"0000"),'AYP11'!$B$2113:$AU$2534,23,FALSE),"")</f>
        <v>0</v>
      </c>
      <c r="CU111" s="95">
        <f>IFERROR(VLOOKUP(CT111,'Criteria Table'!$A$2:$I$102,2,FALSE),0)</f>
        <v>10</v>
      </c>
      <c r="CV111" s="95">
        <f t="shared" si="96"/>
        <v>10</v>
      </c>
      <c r="CW111" s="76">
        <f>IFERROR(VLOOKUP(TEXT($A111,"0000"),'AYP11'!$B$425:$AU$846,23,FALSE),"")</f>
        <v>0</v>
      </c>
      <c r="CX111" s="95">
        <f>IFERROR(VLOOKUP(CW111,'Criteria Table'!$A$2:$I$102,2,FALSE),0)</f>
        <v>10</v>
      </c>
      <c r="CY111" s="95">
        <f t="shared" si="97"/>
        <v>10</v>
      </c>
      <c r="CZ111" s="76">
        <f>IFERROR(VLOOKUP(TEXT($A111,"0000"),'AYP11'!$B$3:$AU$424,23,FALSE),"")</f>
        <v>0</v>
      </c>
      <c r="DA111" s="95">
        <f>IFERROR(VLOOKUP(CZ111,'Criteria Table'!$A$2:$I$102,2,FALSE),0)</f>
        <v>10</v>
      </c>
      <c r="DB111" s="95">
        <f t="shared" si="98"/>
        <v>10</v>
      </c>
      <c r="DC111" s="76">
        <f>IFERROR(VLOOKUP(TEXT($A111,"0000"),'AYP11'!$B$1269:$AU$1690,23,FALSE),"")</f>
        <v>57</v>
      </c>
      <c r="DD111" s="95">
        <f>IFERROR(VLOOKUP(DC111,'Criteria Table'!$A$2:$I$102,2,FALSE),0)</f>
        <v>4.3</v>
      </c>
      <c r="DE111" s="95">
        <f t="shared" si="99"/>
        <v>61</v>
      </c>
      <c r="DF111" s="76">
        <f>IFERROR(VLOOKUP(TEXT($A111,"0000"),'AYP11'!$B$1691:$AU$2112,23,FALSE),"")</f>
        <v>44</v>
      </c>
      <c r="DG111" s="95">
        <f>IFERROR(VLOOKUP(DF111,'Criteria Table'!$A$2:$I$102,2,FALSE),0)</f>
        <v>5.6000000000000005</v>
      </c>
      <c r="DH111" s="95">
        <f t="shared" si="100"/>
        <v>50</v>
      </c>
      <c r="DI111" s="76">
        <f>IFERROR(VLOOKUP(TEXT($A111,"0000"),'AYP11'!$B$2535:$AU$2956,23,FALSE),"")</f>
        <v>0</v>
      </c>
      <c r="DJ111" s="95">
        <f>IFERROR(VLOOKUP(DI111,'Criteria Table'!$A$2:$I$102,2,FALSE),0)</f>
        <v>10</v>
      </c>
      <c r="DK111" s="95">
        <f t="shared" si="101"/>
        <v>10</v>
      </c>
      <c r="DL111" s="91">
        <f>IFERROR(VLOOKUP(TEXT($A111,"0000"),'AYP11'!$B$3379:$AU$3800,11,FALSE),"")</f>
        <v>0</v>
      </c>
      <c r="DM111" s="95">
        <f t="shared" si="102"/>
        <v>1</v>
      </c>
      <c r="DN111" s="95" t="str">
        <f t="shared" si="103"/>
        <v/>
      </c>
      <c r="DO111" s="91">
        <f>IFERROR(VLOOKUP(TEXT($A111,"0000"),'AYP11'!$B$847:$AU$1268,11,FALSE),"")</f>
        <v>89</v>
      </c>
      <c r="DP111" s="95">
        <f t="shared" si="104"/>
        <v>1</v>
      </c>
      <c r="DQ111" s="95">
        <f t="shared" si="105"/>
        <v>90</v>
      </c>
      <c r="DR111" s="91">
        <f>IFERROR(VLOOKUP(TEXT($A111,"0000"),'AYP11'!$B$2113:$AU$2534,11,FALSE),"")</f>
        <v>0</v>
      </c>
      <c r="DS111" s="95">
        <f t="shared" si="106"/>
        <v>1</v>
      </c>
      <c r="DT111" s="95" t="str">
        <f t="shared" si="107"/>
        <v/>
      </c>
      <c r="DU111" s="91">
        <f>IFERROR(VLOOKUP(TEXT($A111,"0000"),'AYP11'!$B$425:$AU$846,11,FALSE),"")</f>
        <v>0</v>
      </c>
      <c r="DV111" s="95">
        <f t="shared" si="108"/>
        <v>1</v>
      </c>
      <c r="DW111" s="95" t="str">
        <f t="shared" si="109"/>
        <v/>
      </c>
      <c r="DX111" s="91">
        <f>IFERROR(VLOOKUP(TEXT($A111,"0000"),'AYP11'!$B$3:$AU$424,11,FALSE),"")</f>
        <v>0</v>
      </c>
      <c r="DY111" s="95">
        <f t="shared" si="110"/>
        <v>1</v>
      </c>
      <c r="DZ111" s="95" t="str">
        <f t="shared" si="111"/>
        <v/>
      </c>
      <c r="EA111" s="91">
        <f>IFERROR(VLOOKUP(TEXT($A111,"0000"),'AYP11'!$B$1269:$AU$1690,11,FALSE),"")</f>
        <v>90</v>
      </c>
      <c r="EB111" s="95">
        <f t="shared" si="112"/>
        <v>0</v>
      </c>
      <c r="EC111" s="95">
        <f t="shared" si="113"/>
        <v>90</v>
      </c>
      <c r="ED111" s="91">
        <f>IFERROR(VLOOKUP(TEXT($A111,"0000"),'AYP11'!$B$1691:$AU$2112,11,FALSE),"")</f>
        <v>0</v>
      </c>
      <c r="EE111" s="95">
        <f t="shared" si="114"/>
        <v>1</v>
      </c>
      <c r="EF111" s="95" t="str">
        <f t="shared" si="115"/>
        <v/>
      </c>
      <c r="EG111" s="91">
        <f>IFERROR(VLOOKUP(TEXT($A111,"0000"),'AYP11'!$B$2535:$AU$2956,11,FALSE),"")</f>
        <v>0</v>
      </c>
      <c r="EH111" s="95">
        <f t="shared" si="116"/>
        <v>1</v>
      </c>
      <c r="EI111" s="95" t="str">
        <f t="shared" si="117"/>
        <v/>
      </c>
    </row>
    <row r="112" spans="1:147" x14ac:dyDescent="0.25">
      <c r="A112" s="248">
        <v>2261</v>
      </c>
      <c r="B112" s="291">
        <f t="shared" si="64"/>
        <v>34.470989761092156</v>
      </c>
      <c r="C112" s="50">
        <f>IFERROR(VLOOKUP(TEXT($A112,"0000"),'R-M11'!$A$2:$AA$500,4,FALSE),0)</f>
        <v>101</v>
      </c>
      <c r="D112" s="291">
        <f t="shared" si="65"/>
        <v>36.177474402730375</v>
      </c>
      <c r="E112" s="98">
        <f>IFERROR(SUM(VLOOKUP(TEXT($A112,"0000"),'R-M11'!$A$2:$AA$500,5,FALSE),VLOOKUP(TEXT($A112,"0000"),'R-M11'!$A$2:$AA$500,6,FALSE)),0)</f>
        <v>106</v>
      </c>
      <c r="F112" s="58">
        <f>IFERROR(VLOOKUP(TEXT($A112,"0000"),'R-M11'!$A$2:$AA$500,14,FALSE),0)</f>
        <v>293</v>
      </c>
      <c r="G112" s="230">
        <f t="shared" si="118"/>
        <v>36.500989761092157</v>
      </c>
      <c r="H112" s="97">
        <f t="shared" si="66"/>
        <v>106.94790000000002</v>
      </c>
      <c r="I112" s="230">
        <f t="shared" si="119"/>
        <v>37.047474402730373</v>
      </c>
      <c r="J112" s="97">
        <f t="shared" si="67"/>
        <v>108.5491</v>
      </c>
      <c r="K112" s="230">
        <f t="shared" si="68"/>
        <v>71</v>
      </c>
      <c r="L112" s="121">
        <f>IFERROR(VLOOKUP(K112,'Criteria Table'!$A$2:$I$102,2,FALSE),"")</f>
        <v>2.9000000000000004</v>
      </c>
      <c r="M112" s="230">
        <f t="shared" si="69"/>
        <v>73.54846416382253</v>
      </c>
      <c r="N112" s="286">
        <f t="shared" si="70"/>
        <v>31.632653061224492</v>
      </c>
      <c r="O112" s="50">
        <f>IFERROR(VLOOKUP(TEXT($A112,"0000"),'R-M11'!$A$2:$AA$500,17,FALSE),"")</f>
        <v>93</v>
      </c>
      <c r="P112" s="286">
        <f t="shared" si="71"/>
        <v>40.136054421768705</v>
      </c>
      <c r="Q112" s="98">
        <f>IFERROR(SUM(VLOOKUP(TEXT($A112,"0000"),'R-M11'!$A$2:$AA$500,18,FALSE),VLOOKUP(TEXT($A112,"0000"),'R-M11'!$A$2:$AA$500,19,FALSE)),0)</f>
        <v>118</v>
      </c>
      <c r="R112" s="69">
        <f>IFERROR(VLOOKUP(TEXT($A112,"0000"),'R-M11'!$A$2:$AA$500,27,FALSE),0)</f>
        <v>294</v>
      </c>
      <c r="S112" s="121">
        <f t="shared" si="120"/>
        <v>33.592653061224489</v>
      </c>
      <c r="T112" s="70">
        <f t="shared" si="72"/>
        <v>98.762399999999985</v>
      </c>
      <c r="U112" s="121">
        <f t="shared" si="121"/>
        <v>40.976054421768708</v>
      </c>
      <c r="V112" s="70">
        <f t="shared" si="73"/>
        <v>120.4696</v>
      </c>
      <c r="W112" s="121">
        <f t="shared" si="74"/>
        <v>72</v>
      </c>
      <c r="X112" s="124">
        <f>IFERROR(VLOOKUP(W112,'Criteria Table'!$A$2:$I$102,2,FALSE),"")</f>
        <v>2.8000000000000003</v>
      </c>
      <c r="Y112" s="121">
        <f t="shared" si="75"/>
        <v>74.568707482993204</v>
      </c>
      <c r="Z112" s="92">
        <f>IFERROR(IF(VLOOKUP(A112,'SG11'!$A$3:$AI$500,18,FALSE)="","NA",VLOOKUP(A112,'SG11'!$A$3:$AI$500,18,FALSE)),"")</f>
        <v>64</v>
      </c>
      <c r="AA112" s="75">
        <f>IFERROR(VLOOKUP(Z112,'Criteria Table'!$A$2:$I$102,6,FALSE),"NA")</f>
        <v>5</v>
      </c>
      <c r="AB112" s="95">
        <f t="shared" si="122"/>
        <v>69</v>
      </c>
      <c r="AC112" s="84">
        <f>IFERROR(IF(VLOOKUP(A112,'SG11'!$A$3:$AI$500,19,FALSE)="","NA",VLOOKUP(A112,'SG11'!$A$3:$AI$500,19,FALSE)),"")</f>
        <v>53</v>
      </c>
      <c r="AD112" s="75">
        <f>IFERROR(VLOOKUP(AC112,'Criteria Table'!$A$2:$I$102,6,FALSE),"NA")</f>
        <v>10</v>
      </c>
      <c r="AE112" s="95">
        <f t="shared" si="123"/>
        <v>63</v>
      </c>
      <c r="AF112" s="92">
        <f>IFERROR(IF(VLOOKUP(A112,'SG11'!$A$3:$AI$500,20,FALSE)="","NA",VLOOKUP(A112,'SG11'!$A$3:$AI$500,20,FALSE)),"")</f>
        <v>63</v>
      </c>
      <c r="AG112" s="75">
        <f>IFERROR(VLOOKUP(AF112,'Criteria Table'!$A$2:$I$102,6,FALSE),"NA")</f>
        <v>5</v>
      </c>
      <c r="AH112" s="95">
        <f t="shared" si="124"/>
        <v>68</v>
      </c>
      <c r="AI112" s="84">
        <f>IFERROR(IF(VLOOKUP(A112,'SG11'!$A$3:$AI$500,21,FALSE)="","NA",VLOOKUP(A112,'SG11'!$A$3:$AI$500,21,FALSE)),"")</f>
        <v>56</v>
      </c>
      <c r="AJ112" s="75">
        <f>IFERROR(VLOOKUP(AI112,'Criteria Table'!$A$2:$I$102,6,FALSE),"NA")</f>
        <v>10</v>
      </c>
      <c r="AK112" s="95">
        <f t="shared" si="125"/>
        <v>66</v>
      </c>
      <c r="AL112" s="99">
        <f>IFERROR(VLOOKUP(TEXT(A112,"0000"),'W11'!$A$1:$E$500,4,FALSE)/AP112*100,"")</f>
        <v>96.774193548387103</v>
      </c>
      <c r="AM112" s="97">
        <f>IFERROR(VLOOKUP(TEXT(A112,"0000"),'W11'!$A$1:$E$500,4,FALSE),"")</f>
        <v>90</v>
      </c>
      <c r="AN112" s="99">
        <f t="shared" si="76"/>
        <v>96.774193548387103</v>
      </c>
      <c r="AO112" s="97">
        <f t="shared" si="77"/>
        <v>90</v>
      </c>
      <c r="AP112" s="99">
        <f>IFERROR(VLOOKUP(TEXT(A112,"0000"),'W11'!$A$1:$E$500,5,FALSE),"")</f>
        <v>93</v>
      </c>
      <c r="AQ112" s="97">
        <f>IFERROR(VLOOKUP(ROUND(AL112,0),'Criteria Table'!$A$2:$I$102,4,FALSE),0)</f>
        <v>0</v>
      </c>
      <c r="AR112" s="128"/>
      <c r="AS112" s="95"/>
      <c r="AT112" s="95"/>
      <c r="AU112" s="100">
        <f>IFERROR(VLOOKUP(TEXT(A112,"0000"),'Sci11'!$A$3:$N$492,4,FALSE)/VLOOKUP(TEXT(A112,"0000"),'Sci11'!$A$3:$N$492,14,FALSE)*100,"")</f>
        <v>33.663366336633665</v>
      </c>
      <c r="AV112" s="101">
        <f>SUM(VLOOKUP(TEXT(A112,"0000"),'Sci11'!$A$3:$N$492,5,FALSE),VLOOKUP(TEXT(A112,"0000"),'Sci11'!$A$3:$N$492,6,FALSE))/VLOOKUP(TEXT(A112,"0000"),'Sci11'!$A$3:$N$492,14,FALSE)*100</f>
        <v>12.871287128712872</v>
      </c>
      <c r="AW112" s="100">
        <f t="shared" si="126"/>
        <v>37.373366336633666</v>
      </c>
      <c r="AX112" s="101">
        <f>IFERROR(AW112/100*VLOOKUP(TEXT(A112,"0000"),'Sci11'!$A$3:$N$492,14,FALSE),"")</f>
        <v>37.747100000000003</v>
      </c>
      <c r="AY112" s="100">
        <f t="shared" si="127"/>
        <v>14.461287128712872</v>
      </c>
      <c r="AZ112" s="101">
        <f>IFERROR(AY112/100*VLOOKUP(TEXT(A112,"0000"),'Sci11'!$A$3:$N$492,14,FALSE),"")</f>
        <v>14.6059</v>
      </c>
      <c r="BA112" s="100">
        <f t="shared" si="78"/>
        <v>47</v>
      </c>
      <c r="BB112" s="101">
        <f>IFERROR(VLOOKUP(BA112,'Criteria Table'!$A$2:$I$102,2,FALSE),"")</f>
        <v>5.3000000000000007</v>
      </c>
      <c r="BC112" s="101">
        <f t="shared" si="79"/>
        <v>52.3</v>
      </c>
      <c r="BD112" s="82">
        <f>IFERROR(VLOOKUP(A112,ATTx11!$A$2:$N$500,4,FALSE),"")</f>
        <v>95.36</v>
      </c>
      <c r="BE112" s="95">
        <f t="shared" si="80"/>
        <v>0.5</v>
      </c>
      <c r="BF112" s="96">
        <f t="shared" si="81"/>
        <v>95.86</v>
      </c>
      <c r="BG112" s="70">
        <f>IFERROR(VLOOKUP(A112,ATTx11!$A$2:$N$500,11,FALSE),"")</f>
        <v>1</v>
      </c>
      <c r="BH112" s="95">
        <f t="shared" si="82"/>
        <v>0.9</v>
      </c>
      <c r="BI112" s="70">
        <f>IFERROR(VLOOKUP(A112,ATTx11!$A$2:$N$500,12,FALSE),"")</f>
        <v>14</v>
      </c>
      <c r="BJ112" s="97">
        <f t="shared" si="83"/>
        <v>12.6</v>
      </c>
      <c r="BK112" s="84">
        <f>IFERROR(VLOOKUP(A112,ATTx11!$A$2:$N$500,7,FALSE),"")</f>
        <v>1</v>
      </c>
      <c r="BL112" s="97">
        <f t="shared" si="84"/>
        <v>0.9</v>
      </c>
      <c r="BM112" s="84">
        <f>IFERROR(VLOOKUP(A112,ATTx11!$A$2:$N$500,8,FALSE),"")</f>
        <v>13</v>
      </c>
      <c r="BN112" s="95">
        <f t="shared" si="85"/>
        <v>11.7</v>
      </c>
      <c r="BO112" s="95"/>
      <c r="BP112" s="83">
        <f>IFERROR(VLOOKUP(TEXT($A112,"0000"),'AYP11'!$B$3379:$AU$3800,17,FALSE),"")</f>
        <v>0</v>
      </c>
      <c r="BQ112" s="75">
        <f>IFERROR(VLOOKUP(BP112,'Criteria Table'!$A$2:$I$102,2,FALSE),0)</f>
        <v>10</v>
      </c>
      <c r="BR112" s="95">
        <f t="shared" si="86"/>
        <v>10</v>
      </c>
      <c r="BS112" s="83">
        <f>IFERROR(VLOOKUP(TEXT($A112,"0000"),'AYP11'!$B$847:$AU$1268,17,FALSE),"")</f>
        <v>0</v>
      </c>
      <c r="BT112" s="75">
        <f>IFERROR(VLOOKUP(BS112,'Criteria Table'!$A$2:$I$102,2,FALSE),0)</f>
        <v>10</v>
      </c>
      <c r="BU112" s="95">
        <f t="shared" si="87"/>
        <v>10</v>
      </c>
      <c r="BV112" s="83">
        <f>IFERROR(VLOOKUP(TEXT($A112,"0000"),'AYP11'!$B$2113:$AU$2534,17,FALSE),"")</f>
        <v>72</v>
      </c>
      <c r="BW112" s="75">
        <f>IFERROR(VLOOKUP(BV112,'Criteria Table'!$A$2:$I$102,2,FALSE),0)</f>
        <v>2.8000000000000003</v>
      </c>
      <c r="BX112" s="95">
        <f t="shared" si="88"/>
        <v>75</v>
      </c>
      <c r="BY112" s="83">
        <f>IFERROR(VLOOKUP(TEXT($A112,"0000"),'AYP11'!$B$425:$AU$846,17,FALSE),"")</f>
        <v>0</v>
      </c>
      <c r="BZ112" s="75">
        <f>IFERROR(VLOOKUP(BY112,'Criteria Table'!$A$2:$I$102,2,FALSE),0)</f>
        <v>10</v>
      </c>
      <c r="CA112" s="95">
        <f t="shared" si="89"/>
        <v>10</v>
      </c>
      <c r="CB112" s="83">
        <f>IFERROR(VLOOKUP(TEXT($A112,"0000"),'AYP11'!$B$3:$AU$424,17,FALSE),"")</f>
        <v>0</v>
      </c>
      <c r="CC112" s="95">
        <f>IFERROR(VLOOKUP(CB112,'Criteria Table'!$A$2:$I$102,2,FALSE),0)</f>
        <v>10</v>
      </c>
      <c r="CD112" s="95">
        <f t="shared" si="90"/>
        <v>10</v>
      </c>
      <c r="CE112" s="83">
        <f>IFERROR(VLOOKUP(TEXT($A112,"0000"),'AYP11'!$B$1269:$AU$1690,17,FALSE),"")</f>
        <v>70</v>
      </c>
      <c r="CF112" s="95">
        <f>IFERROR(VLOOKUP(CE112,'Criteria Table'!$A$2:$I$102,2,FALSE),0)</f>
        <v>3</v>
      </c>
      <c r="CG112" s="95">
        <f t="shared" si="91"/>
        <v>73</v>
      </c>
      <c r="CH112" s="83">
        <f>IFERROR(VLOOKUP(TEXT($A112,"0000"),'AYP11'!$B$1691:$AU$2112,17,FALSE),"")</f>
        <v>61</v>
      </c>
      <c r="CI112" s="95">
        <f>IFERROR(VLOOKUP(CH112,'Criteria Table'!$A$2:$I$102,2,FALSE),0)</f>
        <v>3.9000000000000004</v>
      </c>
      <c r="CJ112" s="95">
        <f t="shared" si="92"/>
        <v>65</v>
      </c>
      <c r="CK112" s="83">
        <f>IFERROR(VLOOKUP(TEXT($A112,"0000"),'AYP11'!$B$2535:$AU$2956,17,FALSE),"")</f>
        <v>0</v>
      </c>
      <c r="CL112" s="95">
        <f>IFERROR(VLOOKUP(CK112,'Criteria Table'!$A$2:$I$102,2,FALSE),0)</f>
        <v>10</v>
      </c>
      <c r="CM112" s="95">
        <f t="shared" si="93"/>
        <v>10</v>
      </c>
      <c r="CN112" s="76">
        <f>IFERROR(VLOOKUP(TEXT($A112,"0000"),'AYP11'!$B$3379:$AU$3800,23,FALSE),"")</f>
        <v>0</v>
      </c>
      <c r="CO112" s="95">
        <f>IFERROR(VLOOKUP(CN112,'Criteria Table'!$A$2:$I$102,2,FALSE),0)</f>
        <v>10</v>
      </c>
      <c r="CP112" s="95">
        <f t="shared" si="94"/>
        <v>10</v>
      </c>
      <c r="CQ112" s="76">
        <f>IFERROR(VLOOKUP(TEXT($A112,"0000"),'AYP11'!$B$847:$AU$1268,23,FALSE),"")</f>
        <v>0</v>
      </c>
      <c r="CR112" s="95">
        <f>IFERROR(VLOOKUP(CQ112,'Criteria Table'!$A$2:$I$102,2,FALSE),0)</f>
        <v>10</v>
      </c>
      <c r="CS112" s="95">
        <f t="shared" si="95"/>
        <v>10</v>
      </c>
      <c r="CT112" s="76">
        <f>IFERROR(VLOOKUP(TEXT($A112,"0000"),'AYP11'!$B$2113:$AU$2534,23,FALSE),"")</f>
        <v>73</v>
      </c>
      <c r="CU112" s="95">
        <f>IFERROR(VLOOKUP(CT112,'Criteria Table'!$A$2:$I$102,2,FALSE),0)</f>
        <v>2.7</v>
      </c>
      <c r="CV112" s="95">
        <f t="shared" si="96"/>
        <v>76</v>
      </c>
      <c r="CW112" s="76">
        <f>IFERROR(VLOOKUP(TEXT($A112,"0000"),'AYP11'!$B$425:$AU$846,23,FALSE),"")</f>
        <v>0</v>
      </c>
      <c r="CX112" s="95">
        <f>IFERROR(VLOOKUP(CW112,'Criteria Table'!$A$2:$I$102,2,FALSE),0)</f>
        <v>10</v>
      </c>
      <c r="CY112" s="95">
        <f t="shared" si="97"/>
        <v>10</v>
      </c>
      <c r="CZ112" s="76">
        <f>IFERROR(VLOOKUP(TEXT($A112,"0000"),'AYP11'!$B$3:$AU$424,23,FALSE),"")</f>
        <v>0</v>
      </c>
      <c r="DA112" s="95">
        <f>IFERROR(VLOOKUP(CZ112,'Criteria Table'!$A$2:$I$102,2,FALSE),0)</f>
        <v>10</v>
      </c>
      <c r="DB112" s="95">
        <f t="shared" si="98"/>
        <v>10</v>
      </c>
      <c r="DC112" s="76">
        <f>IFERROR(VLOOKUP(TEXT($A112,"0000"),'AYP11'!$B$1269:$AU$1690,23,FALSE),"")</f>
        <v>70</v>
      </c>
      <c r="DD112" s="95">
        <f>IFERROR(VLOOKUP(DC112,'Criteria Table'!$A$2:$I$102,2,FALSE),0)</f>
        <v>3</v>
      </c>
      <c r="DE112" s="95">
        <f t="shared" si="99"/>
        <v>73</v>
      </c>
      <c r="DF112" s="76">
        <f>IFERROR(VLOOKUP(TEXT($A112,"0000"),'AYP11'!$B$1691:$AU$2112,23,FALSE),"")</f>
        <v>80</v>
      </c>
      <c r="DG112" s="95">
        <f>IFERROR(VLOOKUP(DF112,'Criteria Table'!$A$2:$I$102,2,FALSE),0)</f>
        <v>2</v>
      </c>
      <c r="DH112" s="95">
        <f t="shared" si="100"/>
        <v>82</v>
      </c>
      <c r="DI112" s="76">
        <f>IFERROR(VLOOKUP(TEXT($A112,"0000"),'AYP11'!$B$2535:$AU$2956,23,FALSE),"")</f>
        <v>0</v>
      </c>
      <c r="DJ112" s="95">
        <f>IFERROR(VLOOKUP(DI112,'Criteria Table'!$A$2:$I$102,2,FALSE),0)</f>
        <v>10</v>
      </c>
      <c r="DK112" s="95">
        <f t="shared" si="101"/>
        <v>10</v>
      </c>
      <c r="DL112" s="91">
        <f>IFERROR(VLOOKUP(TEXT($A112,"0000"),'AYP11'!$B$3379:$AU$3800,11,FALSE),"")</f>
        <v>0</v>
      </c>
      <c r="DM112" s="95">
        <f t="shared" si="102"/>
        <v>1</v>
      </c>
      <c r="DN112" s="95" t="str">
        <f t="shared" si="103"/>
        <v/>
      </c>
      <c r="DO112" s="91">
        <f>IFERROR(VLOOKUP(TEXT($A112,"0000"),'AYP11'!$B$847:$AU$1268,11,FALSE),"")</f>
        <v>0</v>
      </c>
      <c r="DP112" s="95">
        <f t="shared" si="104"/>
        <v>1</v>
      </c>
      <c r="DQ112" s="95" t="str">
        <f t="shared" si="105"/>
        <v/>
      </c>
      <c r="DR112" s="91">
        <f>IFERROR(VLOOKUP(TEXT($A112,"0000"),'AYP11'!$B$2113:$AU$2534,11,FALSE),"")</f>
        <v>0</v>
      </c>
      <c r="DS112" s="95">
        <f t="shared" si="106"/>
        <v>1</v>
      </c>
      <c r="DT112" s="95" t="str">
        <f t="shared" si="107"/>
        <v/>
      </c>
      <c r="DU112" s="91">
        <f>IFERROR(VLOOKUP(TEXT($A112,"0000"),'AYP11'!$B$425:$AU$846,11,FALSE),"")</f>
        <v>0</v>
      </c>
      <c r="DV112" s="95">
        <f t="shared" si="108"/>
        <v>1</v>
      </c>
      <c r="DW112" s="95" t="str">
        <f t="shared" si="109"/>
        <v/>
      </c>
      <c r="DX112" s="91">
        <f>IFERROR(VLOOKUP(TEXT($A112,"0000"),'AYP11'!$B$3:$AU$424,11,FALSE),"")</f>
        <v>0</v>
      </c>
      <c r="DY112" s="95">
        <f t="shared" si="110"/>
        <v>1</v>
      </c>
      <c r="DZ112" s="95" t="str">
        <f t="shared" si="111"/>
        <v/>
      </c>
      <c r="EA112" s="91">
        <f>IFERROR(VLOOKUP(TEXT($A112,"0000"),'AYP11'!$B$1269:$AU$1690,11,FALSE),"")</f>
        <v>0</v>
      </c>
      <c r="EB112" s="95">
        <f t="shared" si="112"/>
        <v>1</v>
      </c>
      <c r="EC112" s="95" t="str">
        <f t="shared" si="113"/>
        <v/>
      </c>
      <c r="ED112" s="91">
        <f>IFERROR(VLOOKUP(TEXT($A112,"0000"),'AYP11'!$B$1691:$AU$2112,11,FALSE),"")</f>
        <v>0</v>
      </c>
      <c r="EE112" s="95">
        <f t="shared" si="114"/>
        <v>1</v>
      </c>
      <c r="EF112" s="95" t="str">
        <f t="shared" si="115"/>
        <v/>
      </c>
      <c r="EG112" s="91">
        <f>IFERROR(VLOOKUP(TEXT($A112,"0000"),'AYP11'!$B$2535:$AU$2956,11,FALSE),"")</f>
        <v>0</v>
      </c>
      <c r="EH112" s="95">
        <f t="shared" si="116"/>
        <v>1</v>
      </c>
      <c r="EI112" s="95" t="str">
        <f t="shared" si="117"/>
        <v/>
      </c>
    </row>
    <row r="113" spans="1:147" x14ac:dyDescent="0.25">
      <c r="A113" s="248">
        <v>2281</v>
      </c>
      <c r="B113" s="291">
        <f t="shared" si="64"/>
        <v>27.393617021276594</v>
      </c>
      <c r="C113" s="50">
        <f>IFERROR(VLOOKUP(TEXT($A113,"0000"),'R-M11'!$A$2:$AA$500,4,FALSE),0)</f>
        <v>103</v>
      </c>
      <c r="D113" s="291">
        <f t="shared" si="65"/>
        <v>31.382978723404253</v>
      </c>
      <c r="E113" s="98">
        <f>IFERROR(SUM(VLOOKUP(TEXT($A113,"0000"),'R-M11'!$A$2:$AA$500,5,FALSE),VLOOKUP(TEXT($A113,"0000"),'R-M11'!$A$2:$AA$500,6,FALSE)),0)</f>
        <v>118</v>
      </c>
      <c r="F113" s="58">
        <f>IFERROR(VLOOKUP(TEXT($A113,"0000"),'R-M11'!$A$2:$AA$500,14,FALSE),0)</f>
        <v>376</v>
      </c>
      <c r="G113" s="230">
        <f t="shared" si="118"/>
        <v>30.263617021276595</v>
      </c>
      <c r="H113" s="97">
        <f t="shared" si="66"/>
        <v>113.7912</v>
      </c>
      <c r="I113" s="230">
        <f t="shared" si="119"/>
        <v>32.612978723404254</v>
      </c>
      <c r="J113" s="97">
        <f t="shared" si="67"/>
        <v>122.62479999999998</v>
      </c>
      <c r="K113" s="230">
        <f t="shared" si="68"/>
        <v>59</v>
      </c>
      <c r="L113" s="121">
        <f>IFERROR(VLOOKUP(K113,'Criteria Table'!$A$2:$I$102,2,FALSE),"")</f>
        <v>4.1000000000000005</v>
      </c>
      <c r="M113" s="230">
        <f t="shared" si="69"/>
        <v>62.876595744680849</v>
      </c>
      <c r="N113" s="286">
        <f t="shared" si="70"/>
        <v>24.137931034482758</v>
      </c>
      <c r="O113" s="50">
        <f>IFERROR(VLOOKUP(TEXT($A113,"0000"),'R-M11'!$A$2:$AA$500,17,FALSE),"")</f>
        <v>91</v>
      </c>
      <c r="P113" s="286">
        <f t="shared" si="71"/>
        <v>37.400530503978779</v>
      </c>
      <c r="Q113" s="98">
        <f>IFERROR(SUM(VLOOKUP(TEXT($A113,"0000"),'R-M11'!$A$2:$AA$500,18,FALSE),VLOOKUP(TEXT($A113,"0000"),'R-M11'!$A$2:$AA$500,19,FALSE)),0)</f>
        <v>141</v>
      </c>
      <c r="R113" s="69">
        <f>IFERROR(VLOOKUP(TEXT($A113,"0000"),'R-M11'!$A$2:$AA$500,27,FALSE),0)</f>
        <v>377</v>
      </c>
      <c r="S113" s="121">
        <f t="shared" si="120"/>
        <v>26.797931034482758</v>
      </c>
      <c r="T113" s="70">
        <f t="shared" si="72"/>
        <v>101.0282</v>
      </c>
      <c r="U113" s="121">
        <f t="shared" si="121"/>
        <v>38.540530503978779</v>
      </c>
      <c r="V113" s="70">
        <f t="shared" si="73"/>
        <v>145.2978</v>
      </c>
      <c r="W113" s="121">
        <f t="shared" si="74"/>
        <v>62</v>
      </c>
      <c r="X113" s="124">
        <f>IFERROR(VLOOKUP(W113,'Criteria Table'!$A$2:$I$102,2,FALSE),"")</f>
        <v>3.8000000000000003</v>
      </c>
      <c r="Y113" s="121">
        <f t="shared" si="75"/>
        <v>65.33846153846153</v>
      </c>
      <c r="Z113" s="92">
        <f>IFERROR(IF(VLOOKUP(A113,'SG11'!$A$3:$AI$500,18,FALSE)="","NA",VLOOKUP(A113,'SG11'!$A$3:$AI$500,18,FALSE)),"")</f>
        <v>66</v>
      </c>
      <c r="AA113" s="75">
        <f>IFERROR(VLOOKUP(Z113,'Criteria Table'!$A$2:$I$102,6,FALSE),"NA")</f>
        <v>5</v>
      </c>
      <c r="AB113" s="95">
        <f t="shared" si="122"/>
        <v>71</v>
      </c>
      <c r="AC113" s="84">
        <f>IFERROR(IF(VLOOKUP(A113,'SG11'!$A$3:$AI$500,19,FALSE)="","NA",VLOOKUP(A113,'SG11'!$A$3:$AI$500,19,FALSE)),"")</f>
        <v>61</v>
      </c>
      <c r="AD113" s="75">
        <f>IFERROR(VLOOKUP(AC113,'Criteria Table'!$A$2:$I$102,6,FALSE),"NA")</f>
        <v>5</v>
      </c>
      <c r="AE113" s="95">
        <f t="shared" si="123"/>
        <v>66</v>
      </c>
      <c r="AF113" s="92">
        <f>IFERROR(IF(VLOOKUP(A113,'SG11'!$A$3:$AI$500,20,FALSE)="","NA",VLOOKUP(A113,'SG11'!$A$3:$AI$500,20,FALSE)),"")</f>
        <v>50</v>
      </c>
      <c r="AG113" s="75">
        <f>IFERROR(VLOOKUP(AF113,'Criteria Table'!$A$2:$I$102,6,FALSE),"NA")</f>
        <v>10</v>
      </c>
      <c r="AH113" s="95">
        <f t="shared" si="124"/>
        <v>60</v>
      </c>
      <c r="AI113" s="84">
        <f>IFERROR(IF(VLOOKUP(A113,'SG11'!$A$3:$AI$500,21,FALSE)="","NA",VLOOKUP(A113,'SG11'!$A$3:$AI$500,21,FALSE)),"")</f>
        <v>60</v>
      </c>
      <c r="AJ113" s="75">
        <f>IFERROR(VLOOKUP(AI113,'Criteria Table'!$A$2:$I$102,6,FALSE),"NA")</f>
        <v>10</v>
      </c>
      <c r="AK113" s="95">
        <f t="shared" si="125"/>
        <v>70</v>
      </c>
      <c r="AL113" s="99">
        <f>IFERROR(VLOOKUP(TEXT(A113,"0000"),'W11'!$A$1:$E$500,4,FALSE)/AP113*100,"")</f>
        <v>96.694214876033058</v>
      </c>
      <c r="AM113" s="97">
        <f>IFERROR(VLOOKUP(TEXT(A113,"0000"),'W11'!$A$1:$E$500,4,FALSE),"")</f>
        <v>117</v>
      </c>
      <c r="AN113" s="99">
        <f t="shared" si="76"/>
        <v>96.694214876033058</v>
      </c>
      <c r="AO113" s="97">
        <f t="shared" si="77"/>
        <v>117</v>
      </c>
      <c r="AP113" s="99">
        <f>IFERROR(VLOOKUP(TEXT(A113,"0000"),'W11'!$A$1:$E$500,5,FALSE),"")</f>
        <v>121</v>
      </c>
      <c r="AQ113" s="97">
        <f>IFERROR(VLOOKUP(ROUND(AL113,0),'Criteria Table'!$A$2:$I$102,4,FALSE),0)</f>
        <v>0</v>
      </c>
      <c r="AR113" s="128"/>
      <c r="AS113" s="95"/>
      <c r="AT113" s="95"/>
      <c r="AU113" s="100">
        <f>IFERROR(VLOOKUP(TEXT(A113,"0000"),'Sci11'!$A$3:$N$492,4,FALSE)/VLOOKUP(TEXT(A113,"0000"),'Sci11'!$A$3:$N$492,14,FALSE)*100,"")</f>
        <v>24.193548387096776</v>
      </c>
      <c r="AV113" s="101">
        <f>SUM(VLOOKUP(TEXT(A113,"0000"),'Sci11'!$A$3:$N$492,5,FALSE),VLOOKUP(TEXT(A113,"0000"),'Sci11'!$A$3:$N$492,6,FALSE))/VLOOKUP(TEXT(A113,"0000"),'Sci11'!$A$3:$N$492,14,FALSE)*100</f>
        <v>15.32258064516129</v>
      </c>
      <c r="AW113" s="100">
        <f t="shared" si="126"/>
        <v>28.393548387096775</v>
      </c>
      <c r="AX113" s="101">
        <f>IFERROR(AW113/100*VLOOKUP(TEXT(A113,"0000"),'Sci11'!$A$3:$N$492,14,FALSE),"")</f>
        <v>35.207999999999998</v>
      </c>
      <c r="AY113" s="100">
        <f t="shared" si="127"/>
        <v>17.122580645161289</v>
      </c>
      <c r="AZ113" s="101">
        <f>IFERROR(AY113/100*VLOOKUP(TEXT(A113,"0000"),'Sci11'!$A$3:$N$492,14,FALSE),"")</f>
        <v>21.231999999999999</v>
      </c>
      <c r="BA113" s="100">
        <f t="shared" si="78"/>
        <v>40</v>
      </c>
      <c r="BB113" s="101">
        <f>IFERROR(VLOOKUP(BA113,'Criteria Table'!$A$2:$I$102,2,FALSE),"")</f>
        <v>6</v>
      </c>
      <c r="BC113" s="101">
        <f t="shared" si="79"/>
        <v>46</v>
      </c>
      <c r="BD113" s="82">
        <f>IFERROR(VLOOKUP(A113,ATTx11!$A$2:$N$500,4,FALSE),"")</f>
        <v>95.66</v>
      </c>
      <c r="BE113" s="95">
        <f t="shared" si="80"/>
        <v>0.5</v>
      </c>
      <c r="BF113" s="96">
        <f t="shared" si="81"/>
        <v>96.16</v>
      </c>
      <c r="BG113" s="70">
        <f>IFERROR(VLOOKUP(A113,ATTx11!$A$2:$N$500,11,FALSE),"")</f>
        <v>4</v>
      </c>
      <c r="BH113" s="95">
        <f t="shared" si="82"/>
        <v>3.6</v>
      </c>
      <c r="BI113" s="70">
        <f>IFERROR(VLOOKUP(A113,ATTx11!$A$2:$N$500,12,FALSE),"")</f>
        <v>30</v>
      </c>
      <c r="BJ113" s="97">
        <f t="shared" si="83"/>
        <v>27</v>
      </c>
      <c r="BK113" s="84">
        <f>IFERROR(VLOOKUP(A113,ATTx11!$A$2:$N$500,7,FALSE),"")</f>
        <v>4</v>
      </c>
      <c r="BL113" s="97">
        <f t="shared" si="84"/>
        <v>3.6</v>
      </c>
      <c r="BM113" s="84">
        <f>IFERROR(VLOOKUP(A113,ATTx11!$A$2:$N$500,8,FALSE),"")</f>
        <v>24</v>
      </c>
      <c r="BN113" s="95">
        <f t="shared" si="85"/>
        <v>21.6</v>
      </c>
      <c r="BO113" s="95"/>
      <c r="BP113" s="83">
        <f>IFERROR(VLOOKUP(TEXT($A113,"0000"),'AYP11'!$B$3379:$AU$3800,17,FALSE),"")</f>
        <v>0</v>
      </c>
      <c r="BQ113" s="75">
        <f>IFERROR(VLOOKUP(BP113,'Criteria Table'!$A$2:$I$102,2,FALSE),0)</f>
        <v>10</v>
      </c>
      <c r="BR113" s="95">
        <f t="shared" si="86"/>
        <v>10</v>
      </c>
      <c r="BS113" s="83">
        <f>IFERROR(VLOOKUP(TEXT($A113,"0000"),'AYP11'!$B$847:$AU$1268,17,FALSE),"")</f>
        <v>56</v>
      </c>
      <c r="BT113" s="75">
        <f>IFERROR(VLOOKUP(BS113,'Criteria Table'!$A$2:$I$102,2,FALSE),0)</f>
        <v>4.4000000000000004</v>
      </c>
      <c r="BU113" s="95">
        <f t="shared" si="87"/>
        <v>60</v>
      </c>
      <c r="BV113" s="83">
        <f>IFERROR(VLOOKUP(TEXT($A113,"0000"),'AYP11'!$B$2113:$AU$2534,17,FALSE),"")</f>
        <v>61</v>
      </c>
      <c r="BW113" s="75">
        <f>IFERROR(VLOOKUP(BV113,'Criteria Table'!$A$2:$I$102,2,FALSE),0)</f>
        <v>3.9000000000000004</v>
      </c>
      <c r="BX113" s="95">
        <f t="shared" si="88"/>
        <v>65</v>
      </c>
      <c r="BY113" s="83">
        <f>IFERROR(VLOOKUP(TEXT($A113,"0000"),'AYP11'!$B$425:$AU$846,17,FALSE),"")</f>
        <v>0</v>
      </c>
      <c r="BZ113" s="75">
        <f>IFERROR(VLOOKUP(BY113,'Criteria Table'!$A$2:$I$102,2,FALSE),0)</f>
        <v>10</v>
      </c>
      <c r="CA113" s="95">
        <f t="shared" si="89"/>
        <v>10</v>
      </c>
      <c r="CB113" s="83">
        <f>IFERROR(VLOOKUP(TEXT($A113,"0000"),'AYP11'!$B$3:$AU$424,17,FALSE),"")</f>
        <v>0</v>
      </c>
      <c r="CC113" s="95">
        <f>IFERROR(VLOOKUP(CB113,'Criteria Table'!$A$2:$I$102,2,FALSE),0)</f>
        <v>10</v>
      </c>
      <c r="CD113" s="95">
        <f t="shared" si="90"/>
        <v>10</v>
      </c>
      <c r="CE113" s="83">
        <f>IFERROR(VLOOKUP(TEXT($A113,"0000"),'AYP11'!$B$1269:$AU$1690,17,FALSE),"")</f>
        <v>59</v>
      </c>
      <c r="CF113" s="95">
        <f>IFERROR(VLOOKUP(CE113,'Criteria Table'!$A$2:$I$102,2,FALSE),0)</f>
        <v>4.1000000000000005</v>
      </c>
      <c r="CG113" s="95">
        <f t="shared" si="91"/>
        <v>63</v>
      </c>
      <c r="CH113" s="83">
        <f>IFERROR(VLOOKUP(TEXT($A113,"0000"),'AYP11'!$B$1691:$AU$2112,17,FALSE),"")</f>
        <v>30</v>
      </c>
      <c r="CI113" s="95">
        <f>IFERROR(VLOOKUP(CH113,'Criteria Table'!$A$2:$I$102,2,FALSE),0)</f>
        <v>7</v>
      </c>
      <c r="CJ113" s="95">
        <f t="shared" si="92"/>
        <v>37</v>
      </c>
      <c r="CK113" s="83">
        <f>IFERROR(VLOOKUP(TEXT($A113,"0000"),'AYP11'!$B$2535:$AU$2956,17,FALSE),"")</f>
        <v>0</v>
      </c>
      <c r="CL113" s="95">
        <f>IFERROR(VLOOKUP(CK113,'Criteria Table'!$A$2:$I$102,2,FALSE),0)</f>
        <v>10</v>
      </c>
      <c r="CM113" s="95">
        <f t="shared" si="93"/>
        <v>10</v>
      </c>
      <c r="CN113" s="76">
        <f>IFERROR(VLOOKUP(TEXT($A113,"0000"),'AYP11'!$B$3379:$AU$3800,23,FALSE),"")</f>
        <v>0</v>
      </c>
      <c r="CO113" s="95">
        <f>IFERROR(VLOOKUP(CN113,'Criteria Table'!$A$2:$I$102,2,FALSE),0)</f>
        <v>10</v>
      </c>
      <c r="CP113" s="95">
        <f t="shared" si="94"/>
        <v>10</v>
      </c>
      <c r="CQ113" s="76">
        <f>IFERROR(VLOOKUP(TEXT($A113,"0000"),'AYP11'!$B$847:$AU$1268,23,FALSE),"")</f>
        <v>51</v>
      </c>
      <c r="CR113" s="95">
        <f>IFERROR(VLOOKUP(CQ113,'Criteria Table'!$A$2:$I$102,2,FALSE),0)</f>
        <v>4.9000000000000004</v>
      </c>
      <c r="CS113" s="95">
        <f t="shared" si="95"/>
        <v>56</v>
      </c>
      <c r="CT113" s="76">
        <f>IFERROR(VLOOKUP(TEXT($A113,"0000"),'AYP11'!$B$2113:$AU$2534,23,FALSE),"")</f>
        <v>70</v>
      </c>
      <c r="CU113" s="95">
        <f>IFERROR(VLOOKUP(CT113,'Criteria Table'!$A$2:$I$102,2,FALSE),0)</f>
        <v>3</v>
      </c>
      <c r="CV113" s="95">
        <f t="shared" si="96"/>
        <v>73</v>
      </c>
      <c r="CW113" s="76">
        <f>IFERROR(VLOOKUP(TEXT($A113,"0000"),'AYP11'!$B$425:$AU$846,23,FALSE),"")</f>
        <v>0</v>
      </c>
      <c r="CX113" s="95">
        <f>IFERROR(VLOOKUP(CW113,'Criteria Table'!$A$2:$I$102,2,FALSE),0)</f>
        <v>10</v>
      </c>
      <c r="CY113" s="95">
        <f t="shared" si="97"/>
        <v>10</v>
      </c>
      <c r="CZ113" s="76">
        <f>IFERROR(VLOOKUP(TEXT($A113,"0000"),'AYP11'!$B$3:$AU$424,23,FALSE),"")</f>
        <v>0</v>
      </c>
      <c r="DA113" s="95">
        <f>IFERROR(VLOOKUP(CZ113,'Criteria Table'!$A$2:$I$102,2,FALSE),0)</f>
        <v>10</v>
      </c>
      <c r="DB113" s="95">
        <f t="shared" si="98"/>
        <v>10</v>
      </c>
      <c r="DC113" s="76">
        <f>IFERROR(VLOOKUP(TEXT($A113,"0000"),'AYP11'!$B$1269:$AU$1690,23,FALSE),"")</f>
        <v>63</v>
      </c>
      <c r="DD113" s="95">
        <f>IFERROR(VLOOKUP(DC113,'Criteria Table'!$A$2:$I$102,2,FALSE),0)</f>
        <v>3.7</v>
      </c>
      <c r="DE113" s="95">
        <f t="shared" si="99"/>
        <v>67</v>
      </c>
      <c r="DF113" s="76">
        <f>IFERROR(VLOOKUP(TEXT($A113,"0000"),'AYP11'!$B$1691:$AU$2112,23,FALSE),"")</f>
        <v>53</v>
      </c>
      <c r="DG113" s="95">
        <f>IFERROR(VLOOKUP(DF113,'Criteria Table'!$A$2:$I$102,2,FALSE),0)</f>
        <v>4.7</v>
      </c>
      <c r="DH113" s="95">
        <f t="shared" si="100"/>
        <v>58</v>
      </c>
      <c r="DI113" s="76">
        <f>IFERROR(VLOOKUP(TEXT($A113,"0000"),'AYP11'!$B$2535:$AU$2956,23,FALSE),"")</f>
        <v>0</v>
      </c>
      <c r="DJ113" s="95">
        <f>IFERROR(VLOOKUP(DI113,'Criteria Table'!$A$2:$I$102,2,FALSE),0)</f>
        <v>10</v>
      </c>
      <c r="DK113" s="95">
        <f t="shared" si="101"/>
        <v>10</v>
      </c>
      <c r="DL113" s="91">
        <f>IFERROR(VLOOKUP(TEXT($A113,"0000"),'AYP11'!$B$3379:$AU$3800,11,FALSE),"")</f>
        <v>0</v>
      </c>
      <c r="DM113" s="95">
        <f t="shared" si="102"/>
        <v>1</v>
      </c>
      <c r="DN113" s="95" t="str">
        <f t="shared" si="103"/>
        <v/>
      </c>
      <c r="DO113" s="91">
        <f>IFERROR(VLOOKUP(TEXT($A113,"0000"),'AYP11'!$B$847:$AU$1268,11,FALSE),"")</f>
        <v>0</v>
      </c>
      <c r="DP113" s="95">
        <f t="shared" si="104"/>
        <v>1</v>
      </c>
      <c r="DQ113" s="95" t="str">
        <f t="shared" si="105"/>
        <v/>
      </c>
      <c r="DR113" s="91">
        <f>IFERROR(VLOOKUP(TEXT($A113,"0000"),'AYP11'!$B$2113:$AU$2534,11,FALSE),"")</f>
        <v>0</v>
      </c>
      <c r="DS113" s="95">
        <f t="shared" si="106"/>
        <v>1</v>
      </c>
      <c r="DT113" s="95" t="str">
        <f t="shared" si="107"/>
        <v/>
      </c>
      <c r="DU113" s="91">
        <f>IFERROR(VLOOKUP(TEXT($A113,"0000"),'AYP11'!$B$425:$AU$846,11,FALSE),"")</f>
        <v>0</v>
      </c>
      <c r="DV113" s="95">
        <f t="shared" si="108"/>
        <v>1</v>
      </c>
      <c r="DW113" s="95" t="str">
        <f t="shared" si="109"/>
        <v/>
      </c>
      <c r="DX113" s="91">
        <f>IFERROR(VLOOKUP(TEXT($A113,"0000"),'AYP11'!$B$3:$AU$424,11,FALSE),"")</f>
        <v>0</v>
      </c>
      <c r="DY113" s="95">
        <f t="shared" si="110"/>
        <v>1</v>
      </c>
      <c r="DZ113" s="95" t="str">
        <f t="shared" si="111"/>
        <v/>
      </c>
      <c r="EA113" s="91">
        <f>IFERROR(VLOOKUP(TEXT($A113,"0000"),'AYP11'!$B$1269:$AU$1690,11,FALSE),"")</f>
        <v>0</v>
      </c>
      <c r="EB113" s="95">
        <f t="shared" si="112"/>
        <v>1</v>
      </c>
      <c r="EC113" s="95" t="str">
        <f t="shared" si="113"/>
        <v/>
      </c>
      <c r="ED113" s="91">
        <f>IFERROR(VLOOKUP(TEXT($A113,"0000"),'AYP11'!$B$1691:$AU$2112,11,FALSE),"")</f>
        <v>0</v>
      </c>
      <c r="EE113" s="95">
        <f t="shared" si="114"/>
        <v>1</v>
      </c>
      <c r="EF113" s="95" t="str">
        <f t="shared" si="115"/>
        <v/>
      </c>
      <c r="EG113" s="91">
        <f>IFERROR(VLOOKUP(TEXT($A113,"0000"),'AYP11'!$B$2535:$AU$2956,11,FALSE),"")</f>
        <v>0</v>
      </c>
      <c r="EH113" s="95">
        <f t="shared" si="116"/>
        <v>1</v>
      </c>
      <c r="EI113" s="95" t="str">
        <f t="shared" si="117"/>
        <v/>
      </c>
    </row>
    <row r="114" spans="1:147" x14ac:dyDescent="0.25">
      <c r="A114" s="248">
        <v>2321</v>
      </c>
      <c r="B114" s="291">
        <f t="shared" si="64"/>
        <v>27.192982456140353</v>
      </c>
      <c r="C114" s="50">
        <f>IFERROR(VLOOKUP(TEXT($A114,"0000"),'R-M11'!$A$2:$AA$500,4,FALSE),0)</f>
        <v>62</v>
      </c>
      <c r="D114" s="291">
        <f t="shared" si="65"/>
        <v>32.017543859649123</v>
      </c>
      <c r="E114" s="98">
        <f>IFERROR(SUM(VLOOKUP(TEXT($A114,"0000"),'R-M11'!$A$2:$AA$500,5,FALSE),VLOOKUP(TEXT($A114,"0000"),'R-M11'!$A$2:$AA$500,6,FALSE)),0)</f>
        <v>73</v>
      </c>
      <c r="F114" s="58">
        <f>IFERROR(VLOOKUP(TEXT($A114,"0000"),'R-M11'!$A$2:$AA$500,14,FALSE),0)</f>
        <v>228</v>
      </c>
      <c r="G114" s="230">
        <f t="shared" si="118"/>
        <v>30.062982456140354</v>
      </c>
      <c r="H114" s="97">
        <f t="shared" si="66"/>
        <v>68.543599999999998</v>
      </c>
      <c r="I114" s="230">
        <f t="shared" si="119"/>
        <v>33.24754385964912</v>
      </c>
      <c r="J114" s="97">
        <f t="shared" si="67"/>
        <v>75.804399999999987</v>
      </c>
      <c r="K114" s="230">
        <f t="shared" si="68"/>
        <v>59</v>
      </c>
      <c r="L114" s="121">
        <f>IFERROR(VLOOKUP(K114,'Criteria Table'!$A$2:$I$102,2,FALSE),"")</f>
        <v>4.1000000000000005</v>
      </c>
      <c r="M114" s="230">
        <f t="shared" si="69"/>
        <v>63.310526315789474</v>
      </c>
      <c r="N114" s="286">
        <f t="shared" si="70"/>
        <v>35.840707964601769</v>
      </c>
      <c r="O114" s="50">
        <f>IFERROR(VLOOKUP(TEXT($A114,"0000"),'R-M11'!$A$2:$AA$500,17,FALSE),"")</f>
        <v>81</v>
      </c>
      <c r="P114" s="286">
        <f t="shared" si="71"/>
        <v>31.858407079646017</v>
      </c>
      <c r="Q114" s="98">
        <f>IFERROR(SUM(VLOOKUP(TEXT($A114,"0000"),'R-M11'!$A$2:$AA$500,18,FALSE),VLOOKUP(TEXT($A114,"0000"),'R-M11'!$A$2:$AA$500,19,FALSE)),0)</f>
        <v>72</v>
      </c>
      <c r="R114" s="69">
        <f>IFERROR(VLOOKUP(TEXT($A114,"0000"),'R-M11'!$A$2:$AA$500,27,FALSE),0)</f>
        <v>226</v>
      </c>
      <c r="S114" s="121">
        <f t="shared" si="120"/>
        <v>38.080707964601771</v>
      </c>
      <c r="T114" s="70">
        <f t="shared" si="72"/>
        <v>86.062400000000011</v>
      </c>
      <c r="U114" s="121">
        <f t="shared" si="121"/>
        <v>32.818407079646015</v>
      </c>
      <c r="V114" s="70">
        <f t="shared" si="73"/>
        <v>74.169600000000003</v>
      </c>
      <c r="W114" s="121">
        <f t="shared" si="74"/>
        <v>68</v>
      </c>
      <c r="X114" s="124">
        <f>IFERROR(VLOOKUP(W114,'Criteria Table'!$A$2:$I$102,2,FALSE),"")</f>
        <v>3.2</v>
      </c>
      <c r="Y114" s="121">
        <f t="shared" si="75"/>
        <v>70.899115044247793</v>
      </c>
      <c r="Z114" s="92">
        <f>IFERROR(IF(VLOOKUP(A114,'SG11'!$A$3:$AI$500,18,FALSE)="","NA",VLOOKUP(A114,'SG11'!$A$3:$AI$500,18,FALSE)),"")</f>
        <v>54</v>
      </c>
      <c r="AA114" s="75">
        <f>IFERROR(VLOOKUP(Z114,'Criteria Table'!$A$2:$I$102,6,FALSE),"NA")</f>
        <v>10</v>
      </c>
      <c r="AB114" s="95">
        <f t="shared" si="122"/>
        <v>64</v>
      </c>
      <c r="AC114" s="84">
        <f>IFERROR(IF(VLOOKUP(A114,'SG11'!$A$3:$AI$500,19,FALSE)="","NA",VLOOKUP(A114,'SG11'!$A$3:$AI$500,19,FALSE)),"")</f>
        <v>60</v>
      </c>
      <c r="AD114" s="75">
        <f>IFERROR(VLOOKUP(AC114,'Criteria Table'!$A$2:$I$102,6,FALSE),"NA")</f>
        <v>10</v>
      </c>
      <c r="AE114" s="95">
        <f t="shared" si="123"/>
        <v>70</v>
      </c>
      <c r="AF114" s="92">
        <f>IFERROR(IF(VLOOKUP(A114,'SG11'!$A$3:$AI$500,20,FALSE)="","NA",VLOOKUP(A114,'SG11'!$A$3:$AI$500,20,FALSE)),"")</f>
        <v>33</v>
      </c>
      <c r="AG114" s="75">
        <f>IFERROR(VLOOKUP(AF114,'Criteria Table'!$A$2:$I$102,6,FALSE),"NA")</f>
        <v>10</v>
      </c>
      <c r="AH114" s="95">
        <f t="shared" si="124"/>
        <v>43</v>
      </c>
      <c r="AI114" s="84">
        <f>IFERROR(IF(VLOOKUP(A114,'SG11'!$A$3:$AI$500,21,FALSE)="","NA",VLOOKUP(A114,'SG11'!$A$3:$AI$500,21,FALSE)),"")</f>
        <v>53</v>
      </c>
      <c r="AJ114" s="75">
        <f>IFERROR(VLOOKUP(AI114,'Criteria Table'!$A$2:$I$102,6,FALSE),"NA")</f>
        <v>10</v>
      </c>
      <c r="AK114" s="95">
        <f t="shared" si="125"/>
        <v>63</v>
      </c>
      <c r="AL114" s="99">
        <f>IFERROR(VLOOKUP(TEXT(A114,"0000"),'W11'!$A$1:$E$500,4,FALSE)/AP114*100,"")</f>
        <v>100</v>
      </c>
      <c r="AM114" s="97">
        <f>IFERROR(VLOOKUP(TEXT(A114,"0000"),'W11'!$A$1:$E$500,4,FALSE),"")</f>
        <v>71</v>
      </c>
      <c r="AN114" s="99">
        <f t="shared" si="76"/>
        <v>100</v>
      </c>
      <c r="AO114" s="97">
        <f t="shared" si="77"/>
        <v>71</v>
      </c>
      <c r="AP114" s="99">
        <f>IFERROR(VLOOKUP(TEXT(A114,"0000"),'W11'!$A$1:$E$500,5,FALSE),"")</f>
        <v>71</v>
      </c>
      <c r="AQ114" s="97">
        <f>IFERROR(VLOOKUP(ROUND(AL114,0),'Criteria Table'!$A$2:$I$102,4,FALSE),0)</f>
        <v>0</v>
      </c>
      <c r="AR114" s="128"/>
      <c r="AS114" s="95"/>
      <c r="AT114" s="95"/>
      <c r="AU114" s="100">
        <f>IFERROR(VLOOKUP(TEXT(A114,"0000"),'Sci11'!$A$3:$N$492,4,FALSE)/VLOOKUP(TEXT(A114,"0000"),'Sci11'!$A$3:$N$492,14,FALSE)*100,"")</f>
        <v>26.582278481012654</v>
      </c>
      <c r="AV114" s="101">
        <f>SUM(VLOOKUP(TEXT(A114,"0000"),'Sci11'!$A$3:$N$492,5,FALSE),VLOOKUP(TEXT(A114,"0000"),'Sci11'!$A$3:$N$492,6,FALSE))/VLOOKUP(TEXT(A114,"0000"),'Sci11'!$A$3:$N$492,14,FALSE)*100</f>
        <v>11.39240506329114</v>
      </c>
      <c r="AW114" s="100">
        <f t="shared" si="126"/>
        <v>30.922278481012654</v>
      </c>
      <c r="AX114" s="101">
        <f>IFERROR(AW114/100*VLOOKUP(TEXT(A114,"0000"),'Sci11'!$A$3:$N$492,14,FALSE),"")</f>
        <v>24.428599999999996</v>
      </c>
      <c r="AY114" s="100">
        <f t="shared" si="127"/>
        <v>13.252405063291139</v>
      </c>
      <c r="AZ114" s="101">
        <f>IFERROR(AY114/100*VLOOKUP(TEXT(A114,"0000"),'Sci11'!$A$3:$N$492,14,FALSE),"")</f>
        <v>10.4694</v>
      </c>
      <c r="BA114" s="100">
        <f t="shared" si="78"/>
        <v>38</v>
      </c>
      <c r="BB114" s="101">
        <f>IFERROR(VLOOKUP(BA114,'Criteria Table'!$A$2:$I$102,2,FALSE),"")</f>
        <v>6.2</v>
      </c>
      <c r="BC114" s="101">
        <f t="shared" si="79"/>
        <v>44.2</v>
      </c>
      <c r="BD114" s="82">
        <f>IFERROR(VLOOKUP(A114,ATTx11!$A$2:$N$500,4,FALSE),"")</f>
        <v>96.45</v>
      </c>
      <c r="BE114" s="95">
        <f t="shared" si="80"/>
        <v>0.5</v>
      </c>
      <c r="BF114" s="96">
        <f t="shared" si="81"/>
        <v>96.95</v>
      </c>
      <c r="BG114" s="70">
        <f>IFERROR(VLOOKUP(A114,ATTx11!$A$2:$N$500,11,FALSE),"")</f>
        <v>21</v>
      </c>
      <c r="BH114" s="95">
        <f t="shared" si="82"/>
        <v>18.899999999999999</v>
      </c>
      <c r="BI114" s="70">
        <f>IFERROR(VLOOKUP(A114,ATTx11!$A$2:$N$500,12,FALSE),"")</f>
        <v>18</v>
      </c>
      <c r="BJ114" s="97">
        <f t="shared" si="83"/>
        <v>16.2</v>
      </c>
      <c r="BK114" s="84">
        <f>IFERROR(VLOOKUP(A114,ATTx11!$A$2:$N$500,7,FALSE),"")</f>
        <v>19</v>
      </c>
      <c r="BL114" s="97">
        <f t="shared" si="84"/>
        <v>17.100000000000001</v>
      </c>
      <c r="BM114" s="84">
        <f>IFERROR(VLOOKUP(A114,ATTx11!$A$2:$N$500,8,FALSE),"")</f>
        <v>11</v>
      </c>
      <c r="BN114" s="95">
        <f t="shared" si="85"/>
        <v>9.9</v>
      </c>
      <c r="BO114" s="95"/>
      <c r="BP114" s="83">
        <f>IFERROR(VLOOKUP(TEXT($A114,"0000"),'AYP11'!$B$3379:$AU$3800,17,FALSE),"")</f>
        <v>0</v>
      </c>
      <c r="BQ114" s="75">
        <f>IFERROR(VLOOKUP(BP114,'Criteria Table'!$A$2:$I$102,2,FALSE),0)</f>
        <v>10</v>
      </c>
      <c r="BR114" s="95">
        <f t="shared" si="86"/>
        <v>10</v>
      </c>
      <c r="BS114" s="83">
        <f>IFERROR(VLOOKUP(TEXT($A114,"0000"),'AYP11'!$B$847:$AU$1268,17,FALSE),"")</f>
        <v>55</v>
      </c>
      <c r="BT114" s="75">
        <f>IFERROR(VLOOKUP(BS114,'Criteria Table'!$A$2:$I$102,2,FALSE),0)</f>
        <v>4.5</v>
      </c>
      <c r="BU114" s="95">
        <f t="shared" si="87"/>
        <v>60</v>
      </c>
      <c r="BV114" s="83">
        <f>IFERROR(VLOOKUP(TEXT($A114,"0000"),'AYP11'!$B$2113:$AU$2534,17,FALSE),"")</f>
        <v>66</v>
      </c>
      <c r="BW114" s="75">
        <f>IFERROR(VLOOKUP(BV114,'Criteria Table'!$A$2:$I$102,2,FALSE),0)</f>
        <v>3.4000000000000004</v>
      </c>
      <c r="BX114" s="95">
        <f t="shared" si="88"/>
        <v>69</v>
      </c>
      <c r="BY114" s="83">
        <f>IFERROR(VLOOKUP(TEXT($A114,"0000"),'AYP11'!$B$425:$AU$846,17,FALSE),"")</f>
        <v>0</v>
      </c>
      <c r="BZ114" s="75">
        <f>IFERROR(VLOOKUP(BY114,'Criteria Table'!$A$2:$I$102,2,FALSE),0)</f>
        <v>10</v>
      </c>
      <c r="CA114" s="95">
        <f t="shared" si="89"/>
        <v>10</v>
      </c>
      <c r="CB114" s="83">
        <f>IFERROR(VLOOKUP(TEXT($A114,"0000"),'AYP11'!$B$3:$AU$424,17,FALSE),"")</f>
        <v>0</v>
      </c>
      <c r="CC114" s="95">
        <f>IFERROR(VLOOKUP(CB114,'Criteria Table'!$A$2:$I$102,2,FALSE),0)</f>
        <v>10</v>
      </c>
      <c r="CD114" s="95">
        <f t="shared" si="90"/>
        <v>10</v>
      </c>
      <c r="CE114" s="83">
        <f>IFERROR(VLOOKUP(TEXT($A114,"0000"),'AYP11'!$B$1269:$AU$1690,17,FALSE),"")</f>
        <v>62</v>
      </c>
      <c r="CF114" s="95">
        <f>IFERROR(VLOOKUP(CE114,'Criteria Table'!$A$2:$I$102,2,FALSE),0)</f>
        <v>3.8000000000000003</v>
      </c>
      <c r="CG114" s="95">
        <f t="shared" si="91"/>
        <v>66</v>
      </c>
      <c r="CH114" s="83">
        <f>IFERROR(VLOOKUP(TEXT($A114,"0000"),'AYP11'!$B$1691:$AU$2112,17,FALSE),"")</f>
        <v>0</v>
      </c>
      <c r="CI114" s="95">
        <f>IFERROR(VLOOKUP(CH114,'Criteria Table'!$A$2:$I$102,2,FALSE),0)</f>
        <v>10</v>
      </c>
      <c r="CJ114" s="95">
        <f t="shared" si="92"/>
        <v>10</v>
      </c>
      <c r="CK114" s="83">
        <f>IFERROR(VLOOKUP(TEXT($A114,"0000"),'AYP11'!$B$2535:$AU$2956,17,FALSE),"")</f>
        <v>53</v>
      </c>
      <c r="CL114" s="95">
        <f>IFERROR(VLOOKUP(CK114,'Criteria Table'!$A$2:$I$102,2,FALSE),0)</f>
        <v>4.7</v>
      </c>
      <c r="CM114" s="95">
        <f t="shared" si="93"/>
        <v>58</v>
      </c>
      <c r="CN114" s="76">
        <f>IFERROR(VLOOKUP(TEXT($A114,"0000"),'AYP11'!$B$3379:$AU$3800,23,FALSE),"")</f>
        <v>0</v>
      </c>
      <c r="CO114" s="95">
        <f>IFERROR(VLOOKUP(CN114,'Criteria Table'!$A$2:$I$102,2,FALSE),0)</f>
        <v>10</v>
      </c>
      <c r="CP114" s="95">
        <f t="shared" si="94"/>
        <v>10</v>
      </c>
      <c r="CQ114" s="76">
        <f>IFERROR(VLOOKUP(TEXT($A114,"0000"),'AYP11'!$B$847:$AU$1268,23,FALSE),"")</f>
        <v>56</v>
      </c>
      <c r="CR114" s="95">
        <f>IFERROR(VLOOKUP(CQ114,'Criteria Table'!$A$2:$I$102,2,FALSE),0)</f>
        <v>4.4000000000000004</v>
      </c>
      <c r="CS114" s="95">
        <f t="shared" si="95"/>
        <v>60</v>
      </c>
      <c r="CT114" s="76">
        <f>IFERROR(VLOOKUP(TEXT($A114,"0000"),'AYP11'!$B$2113:$AU$2534,23,FALSE),"")</f>
        <v>73</v>
      </c>
      <c r="CU114" s="95">
        <f>IFERROR(VLOOKUP(CT114,'Criteria Table'!$A$2:$I$102,2,FALSE),0)</f>
        <v>2.7</v>
      </c>
      <c r="CV114" s="95">
        <f t="shared" si="96"/>
        <v>76</v>
      </c>
      <c r="CW114" s="76">
        <f>IFERROR(VLOOKUP(TEXT($A114,"0000"),'AYP11'!$B$425:$AU$846,23,FALSE),"")</f>
        <v>0</v>
      </c>
      <c r="CX114" s="95">
        <f>IFERROR(VLOOKUP(CW114,'Criteria Table'!$A$2:$I$102,2,FALSE),0)</f>
        <v>10</v>
      </c>
      <c r="CY114" s="95">
        <f t="shared" si="97"/>
        <v>10</v>
      </c>
      <c r="CZ114" s="76">
        <f>IFERROR(VLOOKUP(TEXT($A114,"0000"),'AYP11'!$B$3:$AU$424,23,FALSE),"")</f>
        <v>0</v>
      </c>
      <c r="DA114" s="95">
        <f>IFERROR(VLOOKUP(CZ114,'Criteria Table'!$A$2:$I$102,2,FALSE),0)</f>
        <v>10</v>
      </c>
      <c r="DB114" s="95">
        <f t="shared" si="98"/>
        <v>10</v>
      </c>
      <c r="DC114" s="76">
        <f>IFERROR(VLOOKUP(TEXT($A114,"0000"),'AYP11'!$B$1269:$AU$1690,23,FALSE),"")</f>
        <v>68</v>
      </c>
      <c r="DD114" s="95">
        <f>IFERROR(VLOOKUP(DC114,'Criteria Table'!$A$2:$I$102,2,FALSE),0)</f>
        <v>3.2</v>
      </c>
      <c r="DE114" s="95">
        <f t="shared" si="99"/>
        <v>71</v>
      </c>
      <c r="DF114" s="76">
        <f>IFERROR(VLOOKUP(TEXT($A114,"0000"),'AYP11'!$B$1691:$AU$2112,23,FALSE),"")</f>
        <v>0</v>
      </c>
      <c r="DG114" s="95">
        <f>IFERROR(VLOOKUP(DF114,'Criteria Table'!$A$2:$I$102,2,FALSE),0)</f>
        <v>10</v>
      </c>
      <c r="DH114" s="95">
        <f t="shared" si="100"/>
        <v>10</v>
      </c>
      <c r="DI114" s="76">
        <f>IFERROR(VLOOKUP(TEXT($A114,"0000"),'AYP11'!$B$2535:$AU$2956,23,FALSE),"")</f>
        <v>58</v>
      </c>
      <c r="DJ114" s="95">
        <f>IFERROR(VLOOKUP(DI114,'Criteria Table'!$A$2:$I$102,2,FALSE),0)</f>
        <v>4.2</v>
      </c>
      <c r="DK114" s="95">
        <f t="shared" si="101"/>
        <v>62</v>
      </c>
      <c r="DL114" s="91">
        <f>IFERROR(VLOOKUP(TEXT($A114,"0000"),'AYP11'!$B$3379:$AU$3800,11,FALSE),"")</f>
        <v>0</v>
      </c>
      <c r="DM114" s="95">
        <f t="shared" si="102"/>
        <v>1</v>
      </c>
      <c r="DN114" s="95" t="str">
        <f t="shared" si="103"/>
        <v/>
      </c>
      <c r="DO114" s="91">
        <f>IFERROR(VLOOKUP(TEXT($A114,"0000"),'AYP11'!$B$847:$AU$1268,11,FALSE),"")</f>
        <v>0</v>
      </c>
      <c r="DP114" s="95">
        <f t="shared" si="104"/>
        <v>1</v>
      </c>
      <c r="DQ114" s="95" t="str">
        <f t="shared" si="105"/>
        <v/>
      </c>
      <c r="DR114" s="91">
        <f>IFERROR(VLOOKUP(TEXT($A114,"0000"),'AYP11'!$B$2113:$AU$2534,11,FALSE),"")</f>
        <v>89</v>
      </c>
      <c r="DS114" s="95">
        <f t="shared" si="106"/>
        <v>1</v>
      </c>
      <c r="DT114" s="95">
        <f t="shared" si="107"/>
        <v>90</v>
      </c>
      <c r="DU114" s="91">
        <f>IFERROR(VLOOKUP(TEXT($A114,"0000"),'AYP11'!$B$425:$AU$846,11,FALSE),"")</f>
        <v>0</v>
      </c>
      <c r="DV114" s="95">
        <f t="shared" si="108"/>
        <v>1</v>
      </c>
      <c r="DW114" s="95" t="str">
        <f t="shared" si="109"/>
        <v/>
      </c>
      <c r="DX114" s="91">
        <f>IFERROR(VLOOKUP(TEXT($A114,"0000"),'AYP11'!$B$3:$AU$424,11,FALSE),"")</f>
        <v>0</v>
      </c>
      <c r="DY114" s="95">
        <f t="shared" si="110"/>
        <v>1</v>
      </c>
      <c r="DZ114" s="95" t="str">
        <f t="shared" si="111"/>
        <v/>
      </c>
      <c r="EA114" s="91">
        <f>IFERROR(VLOOKUP(TEXT($A114,"0000"),'AYP11'!$B$1269:$AU$1690,11,FALSE),"")</f>
        <v>90</v>
      </c>
      <c r="EB114" s="95">
        <f t="shared" si="112"/>
        <v>0</v>
      </c>
      <c r="EC114" s="95">
        <f t="shared" si="113"/>
        <v>90</v>
      </c>
      <c r="ED114" s="91">
        <f>IFERROR(VLOOKUP(TEXT($A114,"0000"),'AYP11'!$B$1691:$AU$2112,11,FALSE),"")</f>
        <v>0</v>
      </c>
      <c r="EE114" s="95">
        <f t="shared" si="114"/>
        <v>1</v>
      </c>
      <c r="EF114" s="95" t="str">
        <f t="shared" si="115"/>
        <v/>
      </c>
      <c r="EG114" s="91">
        <f>IFERROR(VLOOKUP(TEXT($A114,"0000"),'AYP11'!$B$2535:$AU$2956,11,FALSE),"")</f>
        <v>74</v>
      </c>
      <c r="EH114" s="95">
        <f t="shared" si="116"/>
        <v>1</v>
      </c>
      <c r="EI114" s="95">
        <f t="shared" si="117"/>
        <v>75</v>
      </c>
    </row>
    <row r="115" spans="1:147" x14ac:dyDescent="0.25">
      <c r="A115" s="248">
        <v>2331</v>
      </c>
      <c r="B115" s="291">
        <f t="shared" si="64"/>
        <v>32.776617954070979</v>
      </c>
      <c r="C115" s="50">
        <f>IFERROR(VLOOKUP(TEXT($A115,"0000"),'R-M11'!$A$2:$AA$500,4,FALSE),0)</f>
        <v>157</v>
      </c>
      <c r="D115" s="291">
        <f t="shared" si="65"/>
        <v>38.622129436325679</v>
      </c>
      <c r="E115" s="98">
        <f>IFERROR(SUM(VLOOKUP(TEXT($A115,"0000"),'R-M11'!$A$2:$AA$500,5,FALSE),VLOOKUP(TEXT($A115,"0000"),'R-M11'!$A$2:$AA$500,6,FALSE)),0)</f>
        <v>185</v>
      </c>
      <c r="F115" s="58">
        <f>IFERROR(VLOOKUP(TEXT($A115,"0000"),'R-M11'!$A$2:$AA$500,14,FALSE),0)</f>
        <v>479</v>
      </c>
      <c r="G115" s="230">
        <f t="shared" si="118"/>
        <v>34.80661795407098</v>
      </c>
      <c r="H115" s="97">
        <f t="shared" si="66"/>
        <v>166.72369999999998</v>
      </c>
      <c r="I115" s="230">
        <f t="shared" si="119"/>
        <v>39.492129436325676</v>
      </c>
      <c r="J115" s="97">
        <f t="shared" si="67"/>
        <v>189.16729999999998</v>
      </c>
      <c r="K115" s="230">
        <f t="shared" si="68"/>
        <v>71</v>
      </c>
      <c r="L115" s="121">
        <f>IFERROR(VLOOKUP(K115,'Criteria Table'!$A$2:$I$102,2,FALSE),"")</f>
        <v>2.9000000000000004</v>
      </c>
      <c r="M115" s="230">
        <f t="shared" si="69"/>
        <v>74.298747390396656</v>
      </c>
      <c r="N115" s="286">
        <f t="shared" si="70"/>
        <v>30.062630480167012</v>
      </c>
      <c r="O115" s="50">
        <f>IFERROR(VLOOKUP(TEXT($A115,"0000"),'R-M11'!$A$2:$AA$500,17,FALSE),"")</f>
        <v>144</v>
      </c>
      <c r="P115" s="286">
        <f t="shared" si="71"/>
        <v>48.434237995824638</v>
      </c>
      <c r="Q115" s="98">
        <f>IFERROR(SUM(VLOOKUP(TEXT($A115,"0000"),'R-M11'!$A$2:$AA$500,18,FALSE),VLOOKUP(TEXT($A115,"0000"),'R-M11'!$A$2:$AA$500,19,FALSE)),0)</f>
        <v>232</v>
      </c>
      <c r="R115" s="69">
        <f>IFERROR(VLOOKUP(TEXT($A115,"0000"),'R-M11'!$A$2:$AA$500,27,FALSE),0)</f>
        <v>479</v>
      </c>
      <c r="S115" s="121">
        <f t="shared" si="120"/>
        <v>31.602630480167011</v>
      </c>
      <c r="T115" s="70">
        <f t="shared" si="72"/>
        <v>151.37659999999997</v>
      </c>
      <c r="U115" s="121">
        <f t="shared" si="121"/>
        <v>49.094237995824635</v>
      </c>
      <c r="V115" s="70">
        <f t="shared" si="73"/>
        <v>235.16140000000001</v>
      </c>
      <c r="W115" s="121">
        <f t="shared" si="74"/>
        <v>78</v>
      </c>
      <c r="X115" s="124">
        <f>IFERROR(VLOOKUP(W115,'Criteria Table'!$A$2:$I$102,2,FALSE),"")</f>
        <v>2.2000000000000002</v>
      </c>
      <c r="Y115" s="121">
        <f t="shared" si="75"/>
        <v>80.69686847599165</v>
      </c>
      <c r="Z115" s="92">
        <f>IFERROR(IF(VLOOKUP(A115,'SG11'!$A$3:$AI$500,18,FALSE)="","NA",VLOOKUP(A115,'SG11'!$A$3:$AI$500,18,FALSE)),"")</f>
        <v>68</v>
      </c>
      <c r="AA115" s="75">
        <f>IFERROR(VLOOKUP(Z115,'Criteria Table'!$A$2:$I$102,6,FALSE),"NA")</f>
        <v>5</v>
      </c>
      <c r="AB115" s="95">
        <f t="shared" si="122"/>
        <v>73</v>
      </c>
      <c r="AC115" s="84">
        <f>IFERROR(IF(VLOOKUP(A115,'SG11'!$A$3:$AI$500,19,FALSE)="","NA",VLOOKUP(A115,'SG11'!$A$3:$AI$500,19,FALSE)),"")</f>
        <v>72</v>
      </c>
      <c r="AD115" s="75">
        <f>IFERROR(VLOOKUP(AC115,'Criteria Table'!$A$2:$I$102,6,FALSE),"NA")</f>
        <v>5</v>
      </c>
      <c r="AE115" s="95">
        <f t="shared" si="123"/>
        <v>77</v>
      </c>
      <c r="AF115" s="92">
        <f>IFERROR(IF(VLOOKUP(A115,'SG11'!$A$3:$AI$500,20,FALSE)="","NA",VLOOKUP(A115,'SG11'!$A$3:$AI$500,20,FALSE)),"")</f>
        <v>56</v>
      </c>
      <c r="AG115" s="75">
        <f>IFERROR(VLOOKUP(AF115,'Criteria Table'!$A$2:$I$102,6,FALSE),"NA")</f>
        <v>10</v>
      </c>
      <c r="AH115" s="95">
        <f t="shared" si="124"/>
        <v>66</v>
      </c>
      <c r="AI115" s="84">
        <f>IFERROR(IF(VLOOKUP(A115,'SG11'!$A$3:$AI$500,21,FALSE)="","NA",VLOOKUP(A115,'SG11'!$A$3:$AI$500,21,FALSE)),"")</f>
        <v>79</v>
      </c>
      <c r="AJ115" s="75">
        <f>IFERROR(VLOOKUP(AI115,'Criteria Table'!$A$2:$I$102,6,FALSE),"NA")</f>
        <v>5</v>
      </c>
      <c r="AK115" s="95">
        <f t="shared" si="125"/>
        <v>84</v>
      </c>
      <c r="AL115" s="99">
        <f>IFERROR(VLOOKUP(TEXT(A115,"0000"),'W11'!$A$1:$E$500,4,FALSE)/AP115*100,"")</f>
        <v>96.855345911949684</v>
      </c>
      <c r="AM115" s="97">
        <f>IFERROR(VLOOKUP(TEXT(A115,"0000"),'W11'!$A$1:$E$500,4,FALSE),"")</f>
        <v>154</v>
      </c>
      <c r="AN115" s="99">
        <f t="shared" si="76"/>
        <v>96.855345911949684</v>
      </c>
      <c r="AO115" s="97">
        <f t="shared" si="77"/>
        <v>154</v>
      </c>
      <c r="AP115" s="99">
        <f>IFERROR(VLOOKUP(TEXT(A115,"0000"),'W11'!$A$1:$E$500,5,FALSE),"")</f>
        <v>159</v>
      </c>
      <c r="AQ115" s="97">
        <f>IFERROR(VLOOKUP(ROUND(AL115,0),'Criteria Table'!$A$2:$I$102,4,FALSE),0)</f>
        <v>0</v>
      </c>
      <c r="AR115" s="128"/>
      <c r="AS115" s="95"/>
      <c r="AT115" s="95"/>
      <c r="AU115" s="100">
        <f>IFERROR(VLOOKUP(TEXT(A115,"0000"),'Sci11'!$A$3:$N$492,4,FALSE)/VLOOKUP(TEXT(A115,"0000"),'Sci11'!$A$3:$N$492,14,FALSE)*100,"")</f>
        <v>35.443037974683541</v>
      </c>
      <c r="AV115" s="101">
        <f>SUM(VLOOKUP(TEXT(A115,"0000"),'Sci11'!$A$3:$N$492,5,FALSE),VLOOKUP(TEXT(A115,"0000"),'Sci11'!$A$3:$N$492,6,FALSE))/VLOOKUP(TEXT(A115,"0000"),'Sci11'!$A$3:$N$492,14,FALSE)*100</f>
        <v>20.88607594936709</v>
      </c>
      <c r="AW115" s="100">
        <f t="shared" si="126"/>
        <v>38.52303797468354</v>
      </c>
      <c r="AX115" s="101">
        <f>IFERROR(AW115/100*VLOOKUP(TEXT(A115,"0000"),'Sci11'!$A$3:$N$492,14,FALSE),"")</f>
        <v>60.866399999999992</v>
      </c>
      <c r="AY115" s="100">
        <f t="shared" si="127"/>
        <v>22.20607594936709</v>
      </c>
      <c r="AZ115" s="101">
        <f>IFERROR(AY115/100*VLOOKUP(TEXT(A115,"0000"),'Sci11'!$A$3:$N$492,14,FALSE),"")</f>
        <v>35.085600000000007</v>
      </c>
      <c r="BA115" s="100">
        <f t="shared" si="78"/>
        <v>56</v>
      </c>
      <c r="BB115" s="101">
        <f>IFERROR(VLOOKUP(BA115,'Criteria Table'!$A$2:$I$102,2,FALSE),"")</f>
        <v>4.4000000000000004</v>
      </c>
      <c r="BC115" s="101">
        <f t="shared" si="79"/>
        <v>60.4</v>
      </c>
      <c r="BD115" s="82">
        <f>IFERROR(VLOOKUP(A115,ATTx11!$A$2:$N$500,4,FALSE),"")</f>
        <v>96.42</v>
      </c>
      <c r="BE115" s="95">
        <f t="shared" si="80"/>
        <v>0.5</v>
      </c>
      <c r="BF115" s="96">
        <f t="shared" si="81"/>
        <v>96.92</v>
      </c>
      <c r="BG115" s="70">
        <f>IFERROR(VLOOKUP(A115,ATTx11!$A$2:$N$500,11,FALSE),"")</f>
        <v>1</v>
      </c>
      <c r="BH115" s="95">
        <f t="shared" si="82"/>
        <v>0.9</v>
      </c>
      <c r="BI115" s="70">
        <f>IFERROR(VLOOKUP(A115,ATTx11!$A$2:$N$500,12,FALSE),"")</f>
        <v>3</v>
      </c>
      <c r="BJ115" s="97">
        <f t="shared" si="83"/>
        <v>2.7</v>
      </c>
      <c r="BK115" s="84">
        <f>IFERROR(VLOOKUP(A115,ATTx11!$A$2:$N$500,7,FALSE),"")</f>
        <v>1</v>
      </c>
      <c r="BL115" s="97">
        <f t="shared" si="84"/>
        <v>0.9</v>
      </c>
      <c r="BM115" s="84">
        <f>IFERROR(VLOOKUP(A115,ATTx11!$A$2:$N$500,8,FALSE),"")</f>
        <v>3</v>
      </c>
      <c r="BN115" s="95">
        <f t="shared" si="85"/>
        <v>2.7</v>
      </c>
      <c r="BO115" s="95"/>
      <c r="BP115" s="83">
        <f>IFERROR(VLOOKUP(TEXT($A115,"0000"),'AYP11'!$B$3379:$AU$3800,17,FALSE),"")</f>
        <v>0</v>
      </c>
      <c r="BQ115" s="75">
        <f>IFERROR(VLOOKUP(BP115,'Criteria Table'!$A$2:$I$102,2,FALSE),0)</f>
        <v>10</v>
      </c>
      <c r="BR115" s="95">
        <f t="shared" si="86"/>
        <v>10</v>
      </c>
      <c r="BS115" s="83">
        <f>IFERROR(VLOOKUP(TEXT($A115,"0000"),'AYP11'!$B$847:$AU$1268,17,FALSE),"")</f>
        <v>0</v>
      </c>
      <c r="BT115" s="75">
        <f>IFERROR(VLOOKUP(BS115,'Criteria Table'!$A$2:$I$102,2,FALSE),0)</f>
        <v>10</v>
      </c>
      <c r="BU115" s="95">
        <f t="shared" si="87"/>
        <v>10</v>
      </c>
      <c r="BV115" s="83">
        <f>IFERROR(VLOOKUP(TEXT($A115,"0000"),'AYP11'!$B$2113:$AU$2534,17,FALSE),"")</f>
        <v>73</v>
      </c>
      <c r="BW115" s="75">
        <f>IFERROR(VLOOKUP(BV115,'Criteria Table'!$A$2:$I$102,2,FALSE),0)</f>
        <v>2.7</v>
      </c>
      <c r="BX115" s="95">
        <f t="shared" si="88"/>
        <v>76</v>
      </c>
      <c r="BY115" s="83">
        <f>IFERROR(VLOOKUP(TEXT($A115,"0000"),'AYP11'!$B$425:$AU$846,17,FALSE),"")</f>
        <v>0</v>
      </c>
      <c r="BZ115" s="75">
        <f>IFERROR(VLOOKUP(BY115,'Criteria Table'!$A$2:$I$102,2,FALSE),0)</f>
        <v>10</v>
      </c>
      <c r="CA115" s="95">
        <f t="shared" si="89"/>
        <v>10</v>
      </c>
      <c r="CB115" s="83">
        <f>IFERROR(VLOOKUP(TEXT($A115,"0000"),'AYP11'!$B$3:$AU$424,17,FALSE),"")</f>
        <v>0</v>
      </c>
      <c r="CC115" s="95">
        <f>IFERROR(VLOOKUP(CB115,'Criteria Table'!$A$2:$I$102,2,FALSE),0)</f>
        <v>10</v>
      </c>
      <c r="CD115" s="95">
        <f t="shared" si="90"/>
        <v>10</v>
      </c>
      <c r="CE115" s="83">
        <f>IFERROR(VLOOKUP(TEXT($A115,"0000"),'AYP11'!$B$1269:$AU$1690,17,FALSE),"")</f>
        <v>72</v>
      </c>
      <c r="CF115" s="95">
        <f>IFERROR(VLOOKUP(CE115,'Criteria Table'!$A$2:$I$102,2,FALSE),0)</f>
        <v>2.8000000000000003</v>
      </c>
      <c r="CG115" s="95">
        <f t="shared" si="91"/>
        <v>75</v>
      </c>
      <c r="CH115" s="83">
        <f>IFERROR(VLOOKUP(TEXT($A115,"0000"),'AYP11'!$B$1691:$AU$2112,17,FALSE),"")</f>
        <v>65</v>
      </c>
      <c r="CI115" s="95">
        <f>IFERROR(VLOOKUP(CH115,'Criteria Table'!$A$2:$I$102,2,FALSE),0)</f>
        <v>3.5</v>
      </c>
      <c r="CJ115" s="95">
        <f t="shared" si="92"/>
        <v>69</v>
      </c>
      <c r="CK115" s="83">
        <f>IFERROR(VLOOKUP(TEXT($A115,"0000"),'AYP11'!$B$2535:$AU$2956,17,FALSE),"")</f>
        <v>0</v>
      </c>
      <c r="CL115" s="95">
        <f>IFERROR(VLOOKUP(CK115,'Criteria Table'!$A$2:$I$102,2,FALSE),0)</f>
        <v>10</v>
      </c>
      <c r="CM115" s="95">
        <f t="shared" si="93"/>
        <v>10</v>
      </c>
      <c r="CN115" s="76">
        <f>IFERROR(VLOOKUP(TEXT($A115,"0000"),'AYP11'!$B$3379:$AU$3800,23,FALSE),"")</f>
        <v>0</v>
      </c>
      <c r="CO115" s="95">
        <f>IFERROR(VLOOKUP(CN115,'Criteria Table'!$A$2:$I$102,2,FALSE),0)</f>
        <v>10</v>
      </c>
      <c r="CP115" s="95">
        <f t="shared" si="94"/>
        <v>10</v>
      </c>
      <c r="CQ115" s="76">
        <f>IFERROR(VLOOKUP(TEXT($A115,"0000"),'AYP11'!$B$847:$AU$1268,23,FALSE),"")</f>
        <v>0</v>
      </c>
      <c r="CR115" s="95">
        <f>IFERROR(VLOOKUP(CQ115,'Criteria Table'!$A$2:$I$102,2,FALSE),0)</f>
        <v>10</v>
      </c>
      <c r="CS115" s="95">
        <f t="shared" si="95"/>
        <v>10</v>
      </c>
      <c r="CT115" s="76">
        <f>IFERROR(VLOOKUP(TEXT($A115,"0000"),'AYP11'!$B$2113:$AU$2534,23,FALSE),"")</f>
        <v>81</v>
      </c>
      <c r="CU115" s="95">
        <f>IFERROR(VLOOKUP(CT115,'Criteria Table'!$A$2:$I$102,2,FALSE),0)</f>
        <v>1.9000000000000001</v>
      </c>
      <c r="CV115" s="95">
        <f t="shared" si="96"/>
        <v>83</v>
      </c>
      <c r="CW115" s="76">
        <f>IFERROR(VLOOKUP(TEXT($A115,"0000"),'AYP11'!$B$425:$AU$846,23,FALSE),"")</f>
        <v>0</v>
      </c>
      <c r="CX115" s="95">
        <f>IFERROR(VLOOKUP(CW115,'Criteria Table'!$A$2:$I$102,2,FALSE),0)</f>
        <v>10</v>
      </c>
      <c r="CY115" s="95">
        <f t="shared" si="97"/>
        <v>10</v>
      </c>
      <c r="CZ115" s="76">
        <f>IFERROR(VLOOKUP(TEXT($A115,"0000"),'AYP11'!$B$3:$AU$424,23,FALSE),"")</f>
        <v>0</v>
      </c>
      <c r="DA115" s="95">
        <f>IFERROR(VLOOKUP(CZ115,'Criteria Table'!$A$2:$I$102,2,FALSE),0)</f>
        <v>10</v>
      </c>
      <c r="DB115" s="95">
        <f t="shared" si="98"/>
        <v>10</v>
      </c>
      <c r="DC115" s="76">
        <f>IFERROR(VLOOKUP(TEXT($A115,"0000"),'AYP11'!$B$1269:$AU$1690,23,FALSE),"")</f>
        <v>80</v>
      </c>
      <c r="DD115" s="95">
        <f>IFERROR(VLOOKUP(DC115,'Criteria Table'!$A$2:$I$102,2,FALSE),0)</f>
        <v>2</v>
      </c>
      <c r="DE115" s="95">
        <f t="shared" si="99"/>
        <v>82</v>
      </c>
      <c r="DF115" s="76">
        <f>IFERROR(VLOOKUP(TEXT($A115,"0000"),'AYP11'!$B$1691:$AU$2112,23,FALSE),"")</f>
        <v>80</v>
      </c>
      <c r="DG115" s="95">
        <f>IFERROR(VLOOKUP(DF115,'Criteria Table'!$A$2:$I$102,2,FALSE),0)</f>
        <v>2</v>
      </c>
      <c r="DH115" s="95">
        <f t="shared" si="100"/>
        <v>82</v>
      </c>
      <c r="DI115" s="76">
        <f>IFERROR(VLOOKUP(TEXT($A115,"0000"),'AYP11'!$B$2535:$AU$2956,23,FALSE),"")</f>
        <v>0</v>
      </c>
      <c r="DJ115" s="95">
        <f>IFERROR(VLOOKUP(DI115,'Criteria Table'!$A$2:$I$102,2,FALSE),0)</f>
        <v>10</v>
      </c>
      <c r="DK115" s="95">
        <f t="shared" si="101"/>
        <v>10</v>
      </c>
      <c r="DL115" s="91">
        <f>IFERROR(VLOOKUP(TEXT($A115,"0000"),'AYP11'!$B$3379:$AU$3800,11,FALSE),"")</f>
        <v>0</v>
      </c>
      <c r="DM115" s="95">
        <f t="shared" si="102"/>
        <v>1</v>
      </c>
      <c r="DN115" s="95" t="str">
        <f t="shared" si="103"/>
        <v/>
      </c>
      <c r="DO115" s="91">
        <f>IFERROR(VLOOKUP(TEXT($A115,"0000"),'AYP11'!$B$847:$AU$1268,11,FALSE),"")</f>
        <v>0</v>
      </c>
      <c r="DP115" s="95">
        <f t="shared" si="104"/>
        <v>1</v>
      </c>
      <c r="DQ115" s="95" t="str">
        <f t="shared" si="105"/>
        <v/>
      </c>
      <c r="DR115" s="91">
        <f>IFERROR(VLOOKUP(TEXT($A115,"0000"),'AYP11'!$B$2113:$AU$2534,11,FALSE),"")</f>
        <v>0</v>
      </c>
      <c r="DS115" s="95">
        <f t="shared" si="106"/>
        <v>1</v>
      </c>
      <c r="DT115" s="95" t="str">
        <f t="shared" si="107"/>
        <v/>
      </c>
      <c r="DU115" s="91">
        <f>IFERROR(VLOOKUP(TEXT($A115,"0000"),'AYP11'!$B$425:$AU$846,11,FALSE),"")</f>
        <v>0</v>
      </c>
      <c r="DV115" s="95">
        <f t="shared" si="108"/>
        <v>1</v>
      </c>
      <c r="DW115" s="95" t="str">
        <f t="shared" si="109"/>
        <v/>
      </c>
      <c r="DX115" s="91">
        <f>IFERROR(VLOOKUP(TEXT($A115,"0000"),'AYP11'!$B$3:$AU$424,11,FALSE),"")</f>
        <v>0</v>
      </c>
      <c r="DY115" s="95">
        <f t="shared" si="110"/>
        <v>1</v>
      </c>
      <c r="DZ115" s="95" t="str">
        <f t="shared" si="111"/>
        <v/>
      </c>
      <c r="EA115" s="91">
        <f>IFERROR(VLOOKUP(TEXT($A115,"0000"),'AYP11'!$B$1269:$AU$1690,11,FALSE),"")</f>
        <v>0</v>
      </c>
      <c r="EB115" s="95">
        <f t="shared" si="112"/>
        <v>1</v>
      </c>
      <c r="EC115" s="95" t="str">
        <f t="shared" si="113"/>
        <v/>
      </c>
      <c r="ED115" s="91">
        <f>IFERROR(VLOOKUP(TEXT($A115,"0000"),'AYP11'!$B$1691:$AU$2112,11,FALSE),"")</f>
        <v>0</v>
      </c>
      <c r="EE115" s="95">
        <f t="shared" si="114"/>
        <v>1</v>
      </c>
      <c r="EF115" s="95" t="str">
        <f t="shared" si="115"/>
        <v/>
      </c>
      <c r="EG115" s="91">
        <f>IFERROR(VLOOKUP(TEXT($A115,"0000"),'AYP11'!$B$2535:$AU$2956,11,FALSE),"")</f>
        <v>0</v>
      </c>
      <c r="EH115" s="95">
        <f t="shared" si="116"/>
        <v>1</v>
      </c>
      <c r="EI115" s="95" t="str">
        <f t="shared" si="117"/>
        <v/>
      </c>
    </row>
    <row r="116" spans="1:147" x14ac:dyDescent="0.25">
      <c r="A116" s="248">
        <v>2341</v>
      </c>
      <c r="B116" s="291">
        <f t="shared" si="64"/>
        <v>31.666666666666664</v>
      </c>
      <c r="C116" s="50">
        <f>IFERROR(VLOOKUP(TEXT($A116,"0000"),'R-M11'!$A$2:$AA$500,4,FALSE),0)</f>
        <v>114</v>
      </c>
      <c r="D116" s="291">
        <f t="shared" si="65"/>
        <v>45.555555555555557</v>
      </c>
      <c r="E116" s="98">
        <f>IFERROR(SUM(VLOOKUP(TEXT($A116,"0000"),'R-M11'!$A$2:$AA$500,5,FALSE),VLOOKUP(TEXT($A116,"0000"),'R-M11'!$A$2:$AA$500,6,FALSE)),0)</f>
        <v>164</v>
      </c>
      <c r="F116" s="58">
        <f>IFERROR(VLOOKUP(TEXT($A116,"0000"),'R-M11'!$A$2:$AA$500,14,FALSE),0)</f>
        <v>360</v>
      </c>
      <c r="G116" s="230">
        <f t="shared" si="118"/>
        <v>33.276666666666664</v>
      </c>
      <c r="H116" s="97">
        <f t="shared" si="66"/>
        <v>119.79599999999999</v>
      </c>
      <c r="I116" s="230">
        <f t="shared" si="119"/>
        <v>46.245555555555555</v>
      </c>
      <c r="J116" s="97">
        <f t="shared" si="67"/>
        <v>166.48400000000001</v>
      </c>
      <c r="K116" s="230">
        <f t="shared" si="68"/>
        <v>77</v>
      </c>
      <c r="L116" s="121">
        <f>IFERROR(VLOOKUP(K116,'Criteria Table'!$A$2:$I$102,2,FALSE),"")</f>
        <v>2.3000000000000003</v>
      </c>
      <c r="M116" s="230">
        <f t="shared" si="69"/>
        <v>79.522222222222211</v>
      </c>
      <c r="N116" s="286">
        <f t="shared" si="70"/>
        <v>29.247910863509752</v>
      </c>
      <c r="O116" s="50">
        <f>IFERROR(VLOOKUP(TEXT($A116,"0000"),'R-M11'!$A$2:$AA$500,17,FALSE),"")</f>
        <v>105</v>
      </c>
      <c r="P116" s="286">
        <f t="shared" si="71"/>
        <v>50.417827298050142</v>
      </c>
      <c r="Q116" s="98">
        <f>IFERROR(SUM(VLOOKUP(TEXT($A116,"0000"),'R-M11'!$A$2:$AA$500,18,FALSE),VLOOKUP(TEXT($A116,"0000"),'R-M11'!$A$2:$AA$500,19,FALSE)),0)</f>
        <v>181</v>
      </c>
      <c r="R116" s="69">
        <f>IFERROR(VLOOKUP(TEXT($A116,"0000"),'R-M11'!$A$2:$AA$500,27,FALSE),0)</f>
        <v>359</v>
      </c>
      <c r="S116" s="121">
        <f t="shared" si="120"/>
        <v>30.64791086350975</v>
      </c>
      <c r="T116" s="70">
        <f t="shared" si="72"/>
        <v>110.02600000000001</v>
      </c>
      <c r="U116" s="121">
        <f t="shared" si="121"/>
        <v>51.017827298050143</v>
      </c>
      <c r="V116" s="70">
        <f t="shared" si="73"/>
        <v>183.15400000000002</v>
      </c>
      <c r="W116" s="121">
        <f t="shared" si="74"/>
        <v>80</v>
      </c>
      <c r="X116" s="124">
        <f>IFERROR(VLOOKUP(W116,'Criteria Table'!$A$2:$I$102,2,FALSE),"")</f>
        <v>2</v>
      </c>
      <c r="Y116" s="121">
        <f t="shared" si="75"/>
        <v>81.665738161559887</v>
      </c>
      <c r="Z116" s="92">
        <f>IFERROR(IF(VLOOKUP(A116,'SG11'!$A$3:$AI$500,18,FALSE)="","NA",VLOOKUP(A116,'SG11'!$A$3:$AI$500,18,FALSE)),"")</f>
        <v>69</v>
      </c>
      <c r="AA116" s="75">
        <f>IFERROR(VLOOKUP(Z116,'Criteria Table'!$A$2:$I$102,6,FALSE),"NA")</f>
        <v>5</v>
      </c>
      <c r="AB116" s="95">
        <f t="shared" si="122"/>
        <v>74</v>
      </c>
      <c r="AC116" s="84">
        <f>IFERROR(IF(VLOOKUP(A116,'SG11'!$A$3:$AI$500,19,FALSE)="","NA",VLOOKUP(A116,'SG11'!$A$3:$AI$500,19,FALSE)),"")</f>
        <v>69</v>
      </c>
      <c r="AD116" s="75">
        <f>IFERROR(VLOOKUP(AC116,'Criteria Table'!$A$2:$I$102,6,FALSE),"NA")</f>
        <v>5</v>
      </c>
      <c r="AE116" s="95">
        <f t="shared" si="123"/>
        <v>74</v>
      </c>
      <c r="AF116" s="92">
        <f>IFERROR(IF(VLOOKUP(A116,'SG11'!$A$3:$AI$500,20,FALSE)="","NA",VLOOKUP(A116,'SG11'!$A$3:$AI$500,20,FALSE)),"")</f>
        <v>68</v>
      </c>
      <c r="AG116" s="75">
        <f>IFERROR(VLOOKUP(AF116,'Criteria Table'!$A$2:$I$102,6,FALSE),"NA")</f>
        <v>5</v>
      </c>
      <c r="AH116" s="95">
        <f t="shared" si="124"/>
        <v>73</v>
      </c>
      <c r="AI116" s="84">
        <f>IFERROR(IF(VLOOKUP(A116,'SG11'!$A$3:$AI$500,21,FALSE)="","NA",VLOOKUP(A116,'SG11'!$A$3:$AI$500,21,FALSE)),"")</f>
        <v>75</v>
      </c>
      <c r="AJ116" s="75">
        <f>IFERROR(VLOOKUP(AI116,'Criteria Table'!$A$2:$I$102,6,FALSE),"NA")</f>
        <v>5</v>
      </c>
      <c r="AK116" s="95">
        <f t="shared" si="125"/>
        <v>80</v>
      </c>
      <c r="AL116" s="99">
        <f>IFERROR(VLOOKUP(TEXT(A116,"0000"),'W11'!$A$1:$E$500,4,FALSE)/AP116*100,"")</f>
        <v>96.491228070175438</v>
      </c>
      <c r="AM116" s="97">
        <f>IFERROR(VLOOKUP(TEXT(A116,"0000"),'W11'!$A$1:$E$500,4,FALSE),"")</f>
        <v>110</v>
      </c>
      <c r="AN116" s="99">
        <f t="shared" si="76"/>
        <v>96.491228070175438</v>
      </c>
      <c r="AO116" s="97">
        <f t="shared" si="77"/>
        <v>110</v>
      </c>
      <c r="AP116" s="99">
        <f>IFERROR(VLOOKUP(TEXT(A116,"0000"),'W11'!$A$1:$E$500,5,FALSE),"")</f>
        <v>114</v>
      </c>
      <c r="AQ116" s="97">
        <f>IFERROR(VLOOKUP(ROUND(AL116,0),'Criteria Table'!$A$2:$I$102,4,FALSE),0)</f>
        <v>0</v>
      </c>
      <c r="AR116" s="128"/>
      <c r="AS116" s="95"/>
      <c r="AT116" s="95"/>
      <c r="AU116" s="100">
        <f>IFERROR(VLOOKUP(TEXT(A116,"0000"),'Sci11'!$A$3:$N$492,4,FALSE)/VLOOKUP(TEXT(A116,"0000"),'Sci11'!$A$3:$N$492,14,FALSE)*100,"")</f>
        <v>37.301587301587304</v>
      </c>
      <c r="AV116" s="101">
        <f>SUM(VLOOKUP(TEXT(A116,"0000"),'Sci11'!$A$3:$N$492,5,FALSE),VLOOKUP(TEXT(A116,"0000"),'Sci11'!$A$3:$N$492,6,FALSE))/VLOOKUP(TEXT(A116,"0000"),'Sci11'!$A$3:$N$492,14,FALSE)*100</f>
        <v>21.428571428571427</v>
      </c>
      <c r="AW116" s="100">
        <f t="shared" si="126"/>
        <v>40.171587301587302</v>
      </c>
      <c r="AX116" s="101">
        <f>IFERROR(AW116/100*VLOOKUP(TEXT(A116,"0000"),'Sci11'!$A$3:$N$492,14,FALSE),"")</f>
        <v>50.616199999999999</v>
      </c>
      <c r="AY116" s="100">
        <f t="shared" si="127"/>
        <v>22.658571428571427</v>
      </c>
      <c r="AZ116" s="101">
        <f>IFERROR(AY116/100*VLOOKUP(TEXT(A116,"0000"),'Sci11'!$A$3:$N$492,14,FALSE),"")</f>
        <v>28.549799999999998</v>
      </c>
      <c r="BA116" s="100">
        <f t="shared" si="78"/>
        <v>59</v>
      </c>
      <c r="BB116" s="101">
        <f>IFERROR(VLOOKUP(BA116,'Criteria Table'!$A$2:$I$102,2,FALSE),"")</f>
        <v>4.1000000000000005</v>
      </c>
      <c r="BC116" s="101">
        <f t="shared" si="79"/>
        <v>63.1</v>
      </c>
      <c r="BD116" s="82">
        <f>IFERROR(VLOOKUP(A116,ATTx11!$A$2:$N$500,4,FALSE),"")</f>
        <v>95.84</v>
      </c>
      <c r="BE116" s="95">
        <f t="shared" si="80"/>
        <v>0.5</v>
      </c>
      <c r="BF116" s="96">
        <f t="shared" si="81"/>
        <v>96.34</v>
      </c>
      <c r="BG116" s="70">
        <f>IFERROR(VLOOKUP(A116,ATTx11!$A$2:$N$500,11,FALSE),"")</f>
        <v>1</v>
      </c>
      <c r="BH116" s="95">
        <f t="shared" si="82"/>
        <v>0.9</v>
      </c>
      <c r="BI116" s="70">
        <f>IFERROR(VLOOKUP(A116,ATTx11!$A$2:$N$500,12,FALSE),"")</f>
        <v>3</v>
      </c>
      <c r="BJ116" s="97">
        <f t="shared" si="83"/>
        <v>2.7</v>
      </c>
      <c r="BK116" s="84">
        <f>IFERROR(VLOOKUP(A116,ATTx11!$A$2:$N$500,7,FALSE),"")</f>
        <v>1</v>
      </c>
      <c r="BL116" s="97">
        <f t="shared" si="84"/>
        <v>0.9</v>
      </c>
      <c r="BM116" s="84">
        <f>IFERROR(VLOOKUP(A116,ATTx11!$A$2:$N$500,8,FALSE),"")</f>
        <v>3</v>
      </c>
      <c r="BN116" s="95">
        <f t="shared" si="85"/>
        <v>2.7</v>
      </c>
      <c r="BO116" s="95"/>
      <c r="BP116" s="83">
        <f>IFERROR(VLOOKUP(TEXT($A116,"0000"),'AYP11'!$B$3379:$AU$3800,17,FALSE),"")</f>
        <v>0</v>
      </c>
      <c r="BQ116" s="75">
        <f>IFERROR(VLOOKUP(BP116,'Criteria Table'!$A$2:$I$102,2,FALSE),0)</f>
        <v>10</v>
      </c>
      <c r="BR116" s="95">
        <f t="shared" si="86"/>
        <v>10</v>
      </c>
      <c r="BS116" s="83">
        <f>IFERROR(VLOOKUP(TEXT($A116,"0000"),'AYP11'!$B$847:$AU$1268,17,FALSE),"")</f>
        <v>0</v>
      </c>
      <c r="BT116" s="75">
        <f>IFERROR(VLOOKUP(BS116,'Criteria Table'!$A$2:$I$102,2,FALSE),0)</f>
        <v>10</v>
      </c>
      <c r="BU116" s="95">
        <f t="shared" si="87"/>
        <v>10</v>
      </c>
      <c r="BV116" s="83">
        <f>IFERROR(VLOOKUP(TEXT($A116,"0000"),'AYP11'!$B$2113:$AU$2534,17,FALSE),"")</f>
        <v>79</v>
      </c>
      <c r="BW116" s="75">
        <f>IFERROR(VLOOKUP(BV116,'Criteria Table'!$A$2:$I$102,2,FALSE),0)</f>
        <v>2.1</v>
      </c>
      <c r="BX116" s="95">
        <f t="shared" si="88"/>
        <v>81</v>
      </c>
      <c r="BY116" s="83">
        <f>IFERROR(VLOOKUP(TEXT($A116,"0000"),'AYP11'!$B$425:$AU$846,17,FALSE),"")</f>
        <v>0</v>
      </c>
      <c r="BZ116" s="75">
        <f>IFERROR(VLOOKUP(BY116,'Criteria Table'!$A$2:$I$102,2,FALSE),0)</f>
        <v>10</v>
      </c>
      <c r="CA116" s="95">
        <f t="shared" si="89"/>
        <v>10</v>
      </c>
      <c r="CB116" s="83">
        <f>IFERROR(VLOOKUP(TEXT($A116,"0000"),'AYP11'!$B$3:$AU$424,17,FALSE),"")</f>
        <v>0</v>
      </c>
      <c r="CC116" s="95">
        <f>IFERROR(VLOOKUP(CB116,'Criteria Table'!$A$2:$I$102,2,FALSE),0)</f>
        <v>10</v>
      </c>
      <c r="CD116" s="95">
        <f t="shared" si="90"/>
        <v>10</v>
      </c>
      <c r="CE116" s="83">
        <f>IFERROR(VLOOKUP(TEXT($A116,"0000"),'AYP11'!$B$1269:$AU$1690,17,FALSE),"")</f>
        <v>76</v>
      </c>
      <c r="CF116" s="95">
        <f>IFERROR(VLOOKUP(CE116,'Criteria Table'!$A$2:$I$102,2,FALSE),0)</f>
        <v>2.4000000000000004</v>
      </c>
      <c r="CG116" s="95">
        <f t="shared" si="91"/>
        <v>78</v>
      </c>
      <c r="CH116" s="83">
        <f>IFERROR(VLOOKUP(TEXT($A116,"0000"),'AYP11'!$B$1691:$AU$2112,17,FALSE),"")</f>
        <v>73</v>
      </c>
      <c r="CI116" s="95">
        <f>IFERROR(VLOOKUP(CH116,'Criteria Table'!$A$2:$I$102,2,FALSE),0)</f>
        <v>2.7</v>
      </c>
      <c r="CJ116" s="95">
        <f t="shared" si="92"/>
        <v>76</v>
      </c>
      <c r="CK116" s="83">
        <f>IFERROR(VLOOKUP(TEXT($A116,"0000"),'AYP11'!$B$2535:$AU$2956,17,FALSE),"")</f>
        <v>52</v>
      </c>
      <c r="CL116" s="95">
        <f>IFERROR(VLOOKUP(CK116,'Criteria Table'!$A$2:$I$102,2,FALSE),0)</f>
        <v>4.8000000000000007</v>
      </c>
      <c r="CM116" s="95">
        <f t="shared" si="93"/>
        <v>57</v>
      </c>
      <c r="CN116" s="76">
        <f>IFERROR(VLOOKUP(TEXT($A116,"0000"),'AYP11'!$B$3379:$AU$3800,23,FALSE),"")</f>
        <v>0</v>
      </c>
      <c r="CO116" s="95">
        <f>IFERROR(VLOOKUP(CN116,'Criteria Table'!$A$2:$I$102,2,FALSE),0)</f>
        <v>10</v>
      </c>
      <c r="CP116" s="95">
        <f t="shared" si="94"/>
        <v>10</v>
      </c>
      <c r="CQ116" s="76">
        <f>IFERROR(VLOOKUP(TEXT($A116,"0000"),'AYP11'!$B$847:$AU$1268,23,FALSE),"")</f>
        <v>0</v>
      </c>
      <c r="CR116" s="95">
        <f>IFERROR(VLOOKUP(CQ116,'Criteria Table'!$A$2:$I$102,2,FALSE),0)</f>
        <v>10</v>
      </c>
      <c r="CS116" s="95">
        <f t="shared" si="95"/>
        <v>10</v>
      </c>
      <c r="CT116" s="76">
        <f>IFERROR(VLOOKUP(TEXT($A116,"0000"),'AYP11'!$B$2113:$AU$2534,23,FALSE),"")</f>
        <v>81</v>
      </c>
      <c r="CU116" s="95">
        <f>IFERROR(VLOOKUP(CT116,'Criteria Table'!$A$2:$I$102,2,FALSE),0)</f>
        <v>1.9000000000000001</v>
      </c>
      <c r="CV116" s="95">
        <f t="shared" si="96"/>
        <v>83</v>
      </c>
      <c r="CW116" s="76">
        <f>IFERROR(VLOOKUP(TEXT($A116,"0000"),'AYP11'!$B$425:$AU$846,23,FALSE),"")</f>
        <v>0</v>
      </c>
      <c r="CX116" s="95">
        <f>IFERROR(VLOOKUP(CW116,'Criteria Table'!$A$2:$I$102,2,FALSE),0)</f>
        <v>10</v>
      </c>
      <c r="CY116" s="95">
        <f t="shared" si="97"/>
        <v>10</v>
      </c>
      <c r="CZ116" s="76">
        <f>IFERROR(VLOOKUP(TEXT($A116,"0000"),'AYP11'!$B$3:$AU$424,23,FALSE),"")</f>
        <v>0</v>
      </c>
      <c r="DA116" s="95">
        <f>IFERROR(VLOOKUP(CZ116,'Criteria Table'!$A$2:$I$102,2,FALSE),0)</f>
        <v>10</v>
      </c>
      <c r="DB116" s="95">
        <f t="shared" si="98"/>
        <v>10</v>
      </c>
      <c r="DC116" s="76">
        <f>IFERROR(VLOOKUP(TEXT($A116,"0000"),'AYP11'!$B$1269:$AU$1690,23,FALSE),"")</f>
        <v>76</v>
      </c>
      <c r="DD116" s="95">
        <f>IFERROR(VLOOKUP(DC116,'Criteria Table'!$A$2:$I$102,2,FALSE),0)</f>
        <v>2.4000000000000004</v>
      </c>
      <c r="DE116" s="95">
        <f t="shared" si="99"/>
        <v>78</v>
      </c>
      <c r="DF116" s="76">
        <f>IFERROR(VLOOKUP(TEXT($A116,"0000"),'AYP11'!$B$1691:$AU$2112,23,FALSE),"")</f>
        <v>76</v>
      </c>
      <c r="DG116" s="95">
        <f>IFERROR(VLOOKUP(DF116,'Criteria Table'!$A$2:$I$102,2,FALSE),0)</f>
        <v>2.4000000000000004</v>
      </c>
      <c r="DH116" s="95">
        <f t="shared" si="100"/>
        <v>78</v>
      </c>
      <c r="DI116" s="76">
        <f>IFERROR(VLOOKUP(TEXT($A116,"0000"),'AYP11'!$B$2535:$AU$2956,23,FALSE),"")</f>
        <v>56</v>
      </c>
      <c r="DJ116" s="95">
        <f>IFERROR(VLOOKUP(DI116,'Criteria Table'!$A$2:$I$102,2,FALSE),0)</f>
        <v>4.4000000000000004</v>
      </c>
      <c r="DK116" s="95">
        <f t="shared" si="101"/>
        <v>60</v>
      </c>
      <c r="DL116" s="91">
        <f>IFERROR(VLOOKUP(TEXT($A116,"0000"),'AYP11'!$B$3379:$AU$3800,11,FALSE),"")</f>
        <v>0</v>
      </c>
      <c r="DM116" s="95">
        <f t="shared" si="102"/>
        <v>1</v>
      </c>
      <c r="DN116" s="95" t="str">
        <f t="shared" si="103"/>
        <v/>
      </c>
      <c r="DO116" s="91">
        <f>IFERROR(VLOOKUP(TEXT($A116,"0000"),'AYP11'!$B$847:$AU$1268,11,FALSE),"")</f>
        <v>0</v>
      </c>
      <c r="DP116" s="95">
        <f t="shared" si="104"/>
        <v>1</v>
      </c>
      <c r="DQ116" s="95" t="str">
        <f t="shared" si="105"/>
        <v/>
      </c>
      <c r="DR116" s="91">
        <f>IFERROR(VLOOKUP(TEXT($A116,"0000"),'AYP11'!$B$2113:$AU$2534,11,FALSE),"")</f>
        <v>0</v>
      </c>
      <c r="DS116" s="95">
        <f t="shared" si="106"/>
        <v>1</v>
      </c>
      <c r="DT116" s="95" t="str">
        <f t="shared" si="107"/>
        <v/>
      </c>
      <c r="DU116" s="91">
        <f>IFERROR(VLOOKUP(TEXT($A116,"0000"),'AYP11'!$B$425:$AU$846,11,FALSE),"")</f>
        <v>0</v>
      </c>
      <c r="DV116" s="95">
        <f t="shared" si="108"/>
        <v>1</v>
      </c>
      <c r="DW116" s="95" t="str">
        <f t="shared" si="109"/>
        <v/>
      </c>
      <c r="DX116" s="91">
        <f>IFERROR(VLOOKUP(TEXT($A116,"0000"),'AYP11'!$B$3:$AU$424,11,FALSE),"")</f>
        <v>0</v>
      </c>
      <c r="DY116" s="95">
        <f t="shared" si="110"/>
        <v>1</v>
      </c>
      <c r="DZ116" s="95" t="str">
        <f t="shared" si="111"/>
        <v/>
      </c>
      <c r="EA116" s="91">
        <f>IFERROR(VLOOKUP(TEXT($A116,"0000"),'AYP11'!$B$1269:$AU$1690,11,FALSE),"")</f>
        <v>0</v>
      </c>
      <c r="EB116" s="95">
        <f t="shared" si="112"/>
        <v>1</v>
      </c>
      <c r="EC116" s="95" t="str">
        <f t="shared" si="113"/>
        <v/>
      </c>
      <c r="ED116" s="91">
        <f>IFERROR(VLOOKUP(TEXT($A116,"0000"),'AYP11'!$B$1691:$AU$2112,11,FALSE),"")</f>
        <v>0</v>
      </c>
      <c r="EE116" s="95">
        <f t="shared" si="114"/>
        <v>1</v>
      </c>
      <c r="EF116" s="95" t="str">
        <f t="shared" si="115"/>
        <v/>
      </c>
      <c r="EG116" s="91">
        <f>IFERROR(VLOOKUP(TEXT($A116,"0000"),'AYP11'!$B$2535:$AU$2956,11,FALSE),"")</f>
        <v>0</v>
      </c>
      <c r="EH116" s="95">
        <f t="shared" si="116"/>
        <v>1</v>
      </c>
      <c r="EI116" s="95" t="str">
        <f t="shared" si="117"/>
        <v/>
      </c>
    </row>
    <row r="117" spans="1:147" x14ac:dyDescent="0.25">
      <c r="A117" s="248">
        <v>2351</v>
      </c>
      <c r="B117" s="291">
        <f t="shared" si="64"/>
        <v>37.414965986394563</v>
      </c>
      <c r="C117" s="50">
        <f>IFERROR(VLOOKUP(TEXT($A117,"0000"),'R-M11'!$A$2:$AA$500,4,FALSE),0)</f>
        <v>110</v>
      </c>
      <c r="D117" s="291">
        <f t="shared" si="65"/>
        <v>20.408163265306122</v>
      </c>
      <c r="E117" s="98">
        <f>IFERROR(SUM(VLOOKUP(TEXT($A117,"0000"),'R-M11'!$A$2:$AA$500,5,FALSE),VLOOKUP(TEXT($A117,"0000"),'R-M11'!$A$2:$AA$500,6,FALSE)),0)</f>
        <v>60</v>
      </c>
      <c r="F117" s="58">
        <f>IFERROR(VLOOKUP(TEXT($A117,"0000"),'R-M11'!$A$2:$AA$500,14,FALSE),0)</f>
        <v>294</v>
      </c>
      <c r="G117" s="230">
        <f t="shared" si="118"/>
        <v>40.354965986394561</v>
      </c>
      <c r="H117" s="97">
        <f t="shared" si="66"/>
        <v>118.64360000000001</v>
      </c>
      <c r="I117" s="230">
        <f t="shared" si="119"/>
        <v>21.668163265306124</v>
      </c>
      <c r="J117" s="97">
        <f t="shared" si="67"/>
        <v>63.7044</v>
      </c>
      <c r="K117" s="230">
        <f t="shared" si="68"/>
        <v>58</v>
      </c>
      <c r="L117" s="121">
        <f>IFERROR(VLOOKUP(K117,'Criteria Table'!$A$2:$I$102,2,FALSE),"")</f>
        <v>4.2</v>
      </c>
      <c r="M117" s="230">
        <f t="shared" si="69"/>
        <v>62.023129251700681</v>
      </c>
      <c r="N117" s="286">
        <f t="shared" si="70"/>
        <v>36.177474402730375</v>
      </c>
      <c r="O117" s="50">
        <f>IFERROR(VLOOKUP(TEXT($A117,"0000"),'R-M11'!$A$2:$AA$500,17,FALSE),"")</f>
        <v>106</v>
      </c>
      <c r="P117" s="286">
        <f t="shared" si="71"/>
        <v>28.668941979522184</v>
      </c>
      <c r="Q117" s="98">
        <f>IFERROR(SUM(VLOOKUP(TEXT($A117,"0000"),'R-M11'!$A$2:$AA$500,18,FALSE),VLOOKUP(TEXT($A117,"0000"),'R-M11'!$A$2:$AA$500,19,FALSE)),0)</f>
        <v>84</v>
      </c>
      <c r="R117" s="69">
        <f>IFERROR(VLOOKUP(TEXT($A117,"0000"),'R-M11'!$A$2:$AA$500,27,FALSE),0)</f>
        <v>293</v>
      </c>
      <c r="S117" s="121">
        <f t="shared" si="120"/>
        <v>38.627474402730378</v>
      </c>
      <c r="T117" s="70">
        <f t="shared" si="72"/>
        <v>113.1785</v>
      </c>
      <c r="U117" s="121">
        <f t="shared" si="121"/>
        <v>29.718941979522185</v>
      </c>
      <c r="V117" s="70">
        <f t="shared" si="73"/>
        <v>87.076499999999996</v>
      </c>
      <c r="W117" s="121">
        <f t="shared" si="74"/>
        <v>65</v>
      </c>
      <c r="X117" s="124">
        <f>IFERROR(VLOOKUP(W117,'Criteria Table'!$A$2:$I$102,2,FALSE),"")</f>
        <v>3.5</v>
      </c>
      <c r="Y117" s="121">
        <f t="shared" si="75"/>
        <v>68.346416382252556</v>
      </c>
      <c r="Z117" s="92">
        <f>IFERROR(IF(VLOOKUP(A117,'SG11'!$A$3:$AI$500,18,FALSE)="","NA",VLOOKUP(A117,'SG11'!$A$3:$AI$500,18,FALSE)),"")</f>
        <v>67</v>
      </c>
      <c r="AA117" s="75">
        <f>IFERROR(VLOOKUP(Z117,'Criteria Table'!$A$2:$I$102,6,FALSE),"NA")</f>
        <v>5</v>
      </c>
      <c r="AB117" s="95">
        <f t="shared" si="122"/>
        <v>72</v>
      </c>
      <c r="AC117" s="84">
        <f>IFERROR(IF(VLOOKUP(A117,'SG11'!$A$3:$AI$500,19,FALSE)="","NA",VLOOKUP(A117,'SG11'!$A$3:$AI$500,19,FALSE)),"")</f>
        <v>68</v>
      </c>
      <c r="AD117" s="75">
        <f>IFERROR(VLOOKUP(AC117,'Criteria Table'!$A$2:$I$102,6,FALSE),"NA")</f>
        <v>5</v>
      </c>
      <c r="AE117" s="95">
        <f t="shared" si="123"/>
        <v>73</v>
      </c>
      <c r="AF117" s="92">
        <f>IFERROR(IF(VLOOKUP(A117,'SG11'!$A$3:$AI$500,20,FALSE)="","NA",VLOOKUP(A117,'SG11'!$A$3:$AI$500,20,FALSE)),"")</f>
        <v>61</v>
      </c>
      <c r="AG117" s="75">
        <f>IFERROR(VLOOKUP(AF117,'Criteria Table'!$A$2:$I$102,6,FALSE),"NA")</f>
        <v>5</v>
      </c>
      <c r="AH117" s="95">
        <f t="shared" si="124"/>
        <v>66</v>
      </c>
      <c r="AI117" s="84">
        <f>IFERROR(IF(VLOOKUP(A117,'SG11'!$A$3:$AI$500,21,FALSE)="","NA",VLOOKUP(A117,'SG11'!$A$3:$AI$500,21,FALSE)),"")</f>
        <v>77</v>
      </c>
      <c r="AJ117" s="75">
        <f>IFERROR(VLOOKUP(AI117,'Criteria Table'!$A$2:$I$102,6,FALSE),"NA")</f>
        <v>5</v>
      </c>
      <c r="AK117" s="95">
        <f t="shared" si="125"/>
        <v>82</v>
      </c>
      <c r="AL117" s="99">
        <f>IFERROR(VLOOKUP(TEXT(A117,"0000"),'W11'!$A$1:$E$500,4,FALSE)/AP117*100,"")</f>
        <v>95.327102803738313</v>
      </c>
      <c r="AM117" s="97">
        <f>IFERROR(VLOOKUP(TEXT(A117,"0000"),'W11'!$A$1:$E$500,4,FALSE),"")</f>
        <v>102</v>
      </c>
      <c r="AN117" s="99">
        <f t="shared" si="76"/>
        <v>95.327102803738313</v>
      </c>
      <c r="AO117" s="97">
        <f t="shared" si="77"/>
        <v>102</v>
      </c>
      <c r="AP117" s="99">
        <f>IFERROR(VLOOKUP(TEXT(A117,"0000"),'W11'!$A$1:$E$500,5,FALSE),"")</f>
        <v>107</v>
      </c>
      <c r="AQ117" s="97">
        <f>IFERROR(VLOOKUP(ROUND(AL117,0),'Criteria Table'!$A$2:$I$102,4,FALSE),0)</f>
        <v>0</v>
      </c>
      <c r="AR117" s="128"/>
      <c r="AS117" s="95"/>
      <c r="AT117" s="95"/>
      <c r="AU117" s="100">
        <f>IFERROR(VLOOKUP(TEXT(A117,"0000"),'Sci11'!$A$3:$N$492,4,FALSE)/VLOOKUP(TEXT(A117,"0000"),'Sci11'!$A$3:$N$492,14,FALSE)*100,"")</f>
        <v>28.421052631578945</v>
      </c>
      <c r="AV117" s="101">
        <f>SUM(VLOOKUP(TEXT(A117,"0000"),'Sci11'!$A$3:$N$492,5,FALSE),VLOOKUP(TEXT(A117,"0000"),'Sci11'!$A$3:$N$492,6,FALSE))/VLOOKUP(TEXT(A117,"0000"),'Sci11'!$A$3:$N$492,14,FALSE)*100</f>
        <v>1.0526315789473684</v>
      </c>
      <c r="AW117" s="100">
        <f t="shared" si="126"/>
        <v>33.391052631578944</v>
      </c>
      <c r="AX117" s="101">
        <f>IFERROR(AW117/100*VLOOKUP(TEXT(A117,"0000"),'Sci11'!$A$3:$N$492,14,FALSE),"")</f>
        <v>31.721499999999995</v>
      </c>
      <c r="AY117" s="100">
        <f t="shared" si="127"/>
        <v>3.182631578947368</v>
      </c>
      <c r="AZ117" s="101">
        <f>IFERROR(AY117/100*VLOOKUP(TEXT(A117,"0000"),'Sci11'!$A$3:$N$492,14,FALSE),"")</f>
        <v>3.0234999999999999</v>
      </c>
      <c r="BA117" s="100">
        <f t="shared" si="78"/>
        <v>29</v>
      </c>
      <c r="BB117" s="101">
        <f>IFERROR(VLOOKUP(BA117,'Criteria Table'!$A$2:$I$102,2,FALSE),"")</f>
        <v>7.1000000000000005</v>
      </c>
      <c r="BC117" s="101">
        <f t="shared" si="79"/>
        <v>36.1</v>
      </c>
      <c r="BD117" s="82">
        <f>IFERROR(VLOOKUP(A117,ATTx11!$A$2:$N$500,4,FALSE),"")</f>
        <v>94.98</v>
      </c>
      <c r="BE117" s="95">
        <f t="shared" si="80"/>
        <v>0.5</v>
      </c>
      <c r="BF117" s="96">
        <f t="shared" si="81"/>
        <v>95.48</v>
      </c>
      <c r="BG117" s="70">
        <f>IFERROR(VLOOKUP(A117,ATTx11!$A$2:$N$500,11,FALSE),"")</f>
        <v>0</v>
      </c>
      <c r="BH117" s="95">
        <f t="shared" si="82"/>
        <v>0</v>
      </c>
      <c r="BI117" s="70">
        <f>IFERROR(VLOOKUP(A117,ATTx11!$A$2:$N$500,12,FALSE),"")</f>
        <v>88</v>
      </c>
      <c r="BJ117" s="97">
        <f t="shared" si="83"/>
        <v>79.2</v>
      </c>
      <c r="BK117" s="84">
        <f>IFERROR(VLOOKUP(A117,ATTx11!$A$2:$N$500,7,FALSE),"")</f>
        <v>0</v>
      </c>
      <c r="BL117" s="97">
        <f t="shared" si="84"/>
        <v>0</v>
      </c>
      <c r="BM117" s="84">
        <f>IFERROR(VLOOKUP(A117,ATTx11!$A$2:$N$500,8,FALSE),"")</f>
        <v>54</v>
      </c>
      <c r="BN117" s="95">
        <f t="shared" si="85"/>
        <v>48.6</v>
      </c>
      <c r="BO117" s="95"/>
      <c r="BP117" s="83">
        <f>IFERROR(VLOOKUP(TEXT($A117,"0000"),'AYP11'!$B$3379:$AU$3800,17,FALSE),"")</f>
        <v>0</v>
      </c>
      <c r="BQ117" s="75">
        <f>IFERROR(VLOOKUP(BP117,'Criteria Table'!$A$2:$I$102,2,FALSE),0)</f>
        <v>10</v>
      </c>
      <c r="BR117" s="95">
        <f t="shared" si="86"/>
        <v>10</v>
      </c>
      <c r="BS117" s="83">
        <f>IFERROR(VLOOKUP(TEXT($A117,"0000"),'AYP11'!$B$847:$AU$1268,17,FALSE),"")</f>
        <v>59</v>
      </c>
      <c r="BT117" s="75">
        <f>IFERROR(VLOOKUP(BS117,'Criteria Table'!$A$2:$I$102,2,FALSE),0)</f>
        <v>4.1000000000000005</v>
      </c>
      <c r="BU117" s="95">
        <f t="shared" si="87"/>
        <v>63</v>
      </c>
      <c r="BV117" s="83">
        <f>IFERROR(VLOOKUP(TEXT($A117,"0000"),'AYP11'!$B$2113:$AU$2534,17,FALSE),"")</f>
        <v>59</v>
      </c>
      <c r="BW117" s="75">
        <f>IFERROR(VLOOKUP(BV117,'Criteria Table'!$A$2:$I$102,2,FALSE),0)</f>
        <v>4.1000000000000005</v>
      </c>
      <c r="BX117" s="95">
        <f t="shared" si="88"/>
        <v>63</v>
      </c>
      <c r="BY117" s="83">
        <f>IFERROR(VLOOKUP(TEXT($A117,"0000"),'AYP11'!$B$425:$AU$846,17,FALSE),"")</f>
        <v>0</v>
      </c>
      <c r="BZ117" s="75">
        <f>IFERROR(VLOOKUP(BY117,'Criteria Table'!$A$2:$I$102,2,FALSE),0)</f>
        <v>10</v>
      </c>
      <c r="CA117" s="95">
        <f t="shared" si="89"/>
        <v>10</v>
      </c>
      <c r="CB117" s="83">
        <f>IFERROR(VLOOKUP(TEXT($A117,"0000"),'AYP11'!$B$3:$AU$424,17,FALSE),"")</f>
        <v>0</v>
      </c>
      <c r="CC117" s="95">
        <f>IFERROR(VLOOKUP(CB117,'Criteria Table'!$A$2:$I$102,2,FALSE),0)</f>
        <v>10</v>
      </c>
      <c r="CD117" s="95">
        <f t="shared" si="90"/>
        <v>10</v>
      </c>
      <c r="CE117" s="83">
        <f>IFERROR(VLOOKUP(TEXT($A117,"0000"),'AYP11'!$B$1269:$AU$1690,17,FALSE),"")</f>
        <v>58</v>
      </c>
      <c r="CF117" s="95">
        <f>IFERROR(VLOOKUP(CE117,'Criteria Table'!$A$2:$I$102,2,FALSE),0)</f>
        <v>4.2</v>
      </c>
      <c r="CG117" s="95">
        <f t="shared" si="91"/>
        <v>62</v>
      </c>
      <c r="CH117" s="83">
        <f>IFERROR(VLOOKUP(TEXT($A117,"0000"),'AYP11'!$B$1691:$AU$2112,17,FALSE),"")</f>
        <v>48</v>
      </c>
      <c r="CI117" s="95">
        <f>IFERROR(VLOOKUP(CH117,'Criteria Table'!$A$2:$I$102,2,FALSE),0)</f>
        <v>5.2</v>
      </c>
      <c r="CJ117" s="95">
        <f t="shared" si="92"/>
        <v>53</v>
      </c>
      <c r="CK117" s="83">
        <f>IFERROR(VLOOKUP(TEXT($A117,"0000"),'AYP11'!$B$2535:$AU$2956,17,FALSE),"")</f>
        <v>0</v>
      </c>
      <c r="CL117" s="95">
        <f>IFERROR(VLOOKUP(CK117,'Criteria Table'!$A$2:$I$102,2,FALSE),0)</f>
        <v>10</v>
      </c>
      <c r="CM117" s="95">
        <f t="shared" si="93"/>
        <v>10</v>
      </c>
      <c r="CN117" s="76">
        <f>IFERROR(VLOOKUP(TEXT($A117,"0000"),'AYP11'!$B$3379:$AU$3800,23,FALSE),"")</f>
        <v>0</v>
      </c>
      <c r="CO117" s="95">
        <f>IFERROR(VLOOKUP(CN117,'Criteria Table'!$A$2:$I$102,2,FALSE),0)</f>
        <v>10</v>
      </c>
      <c r="CP117" s="95">
        <f t="shared" si="94"/>
        <v>10</v>
      </c>
      <c r="CQ117" s="76">
        <f>IFERROR(VLOOKUP(TEXT($A117,"0000"),'AYP11'!$B$847:$AU$1268,23,FALSE),"")</f>
        <v>59</v>
      </c>
      <c r="CR117" s="95">
        <f>IFERROR(VLOOKUP(CQ117,'Criteria Table'!$A$2:$I$102,2,FALSE),0)</f>
        <v>4.1000000000000005</v>
      </c>
      <c r="CS117" s="95">
        <f t="shared" si="95"/>
        <v>63</v>
      </c>
      <c r="CT117" s="76">
        <f>IFERROR(VLOOKUP(TEXT($A117,"0000"),'AYP11'!$B$2113:$AU$2534,23,FALSE),"")</f>
        <v>67</v>
      </c>
      <c r="CU117" s="95">
        <f>IFERROR(VLOOKUP(CT117,'Criteria Table'!$A$2:$I$102,2,FALSE),0)</f>
        <v>3.3000000000000003</v>
      </c>
      <c r="CV117" s="95">
        <f t="shared" si="96"/>
        <v>70</v>
      </c>
      <c r="CW117" s="76">
        <f>IFERROR(VLOOKUP(TEXT($A117,"0000"),'AYP11'!$B$425:$AU$846,23,FALSE),"")</f>
        <v>0</v>
      </c>
      <c r="CX117" s="95">
        <f>IFERROR(VLOOKUP(CW117,'Criteria Table'!$A$2:$I$102,2,FALSE),0)</f>
        <v>10</v>
      </c>
      <c r="CY117" s="95">
        <f t="shared" si="97"/>
        <v>10</v>
      </c>
      <c r="CZ117" s="76">
        <f>IFERROR(VLOOKUP(TEXT($A117,"0000"),'AYP11'!$B$3:$AU$424,23,FALSE),"")</f>
        <v>0</v>
      </c>
      <c r="DA117" s="95">
        <f>IFERROR(VLOOKUP(CZ117,'Criteria Table'!$A$2:$I$102,2,FALSE),0)</f>
        <v>10</v>
      </c>
      <c r="DB117" s="95">
        <f t="shared" si="98"/>
        <v>10</v>
      </c>
      <c r="DC117" s="76">
        <f>IFERROR(VLOOKUP(TEXT($A117,"0000"),'AYP11'!$B$1269:$AU$1690,23,FALSE),"")</f>
        <v>65</v>
      </c>
      <c r="DD117" s="95">
        <f>IFERROR(VLOOKUP(DC117,'Criteria Table'!$A$2:$I$102,2,FALSE),0)</f>
        <v>3.5</v>
      </c>
      <c r="DE117" s="95">
        <f t="shared" si="99"/>
        <v>69</v>
      </c>
      <c r="DF117" s="76">
        <f>IFERROR(VLOOKUP(TEXT($A117,"0000"),'AYP11'!$B$1691:$AU$2112,23,FALSE),"")</f>
        <v>60</v>
      </c>
      <c r="DG117" s="95">
        <f>IFERROR(VLOOKUP(DF117,'Criteria Table'!$A$2:$I$102,2,FALSE),0)</f>
        <v>4</v>
      </c>
      <c r="DH117" s="95">
        <f t="shared" si="100"/>
        <v>64</v>
      </c>
      <c r="DI117" s="76">
        <f>IFERROR(VLOOKUP(TEXT($A117,"0000"),'AYP11'!$B$2535:$AU$2956,23,FALSE),"")</f>
        <v>0</v>
      </c>
      <c r="DJ117" s="95">
        <f>IFERROR(VLOOKUP(DI117,'Criteria Table'!$A$2:$I$102,2,FALSE),0)</f>
        <v>10</v>
      </c>
      <c r="DK117" s="95">
        <f t="shared" si="101"/>
        <v>10</v>
      </c>
      <c r="DL117" s="91">
        <f>IFERROR(VLOOKUP(TEXT($A117,"0000"),'AYP11'!$B$3379:$AU$3800,11,FALSE),"")</f>
        <v>0</v>
      </c>
      <c r="DM117" s="95">
        <f t="shared" si="102"/>
        <v>1</v>
      </c>
      <c r="DN117" s="95" t="str">
        <f t="shared" si="103"/>
        <v/>
      </c>
      <c r="DO117" s="91">
        <f>IFERROR(VLOOKUP(TEXT($A117,"0000"),'AYP11'!$B$847:$AU$1268,11,FALSE),"")</f>
        <v>0</v>
      </c>
      <c r="DP117" s="95">
        <f t="shared" si="104"/>
        <v>1</v>
      </c>
      <c r="DQ117" s="95" t="str">
        <f t="shared" si="105"/>
        <v/>
      </c>
      <c r="DR117" s="91">
        <f>IFERROR(VLOOKUP(TEXT($A117,"0000"),'AYP11'!$B$2113:$AU$2534,11,FALSE),"")</f>
        <v>0</v>
      </c>
      <c r="DS117" s="95">
        <f t="shared" si="106"/>
        <v>1</v>
      </c>
      <c r="DT117" s="95" t="str">
        <f t="shared" si="107"/>
        <v/>
      </c>
      <c r="DU117" s="91">
        <f>IFERROR(VLOOKUP(TEXT($A117,"0000"),'AYP11'!$B$425:$AU$846,11,FALSE),"")</f>
        <v>0</v>
      </c>
      <c r="DV117" s="95">
        <f t="shared" si="108"/>
        <v>1</v>
      </c>
      <c r="DW117" s="95" t="str">
        <f t="shared" si="109"/>
        <v/>
      </c>
      <c r="DX117" s="91">
        <f>IFERROR(VLOOKUP(TEXT($A117,"0000"),'AYP11'!$B$3:$AU$424,11,FALSE),"")</f>
        <v>0</v>
      </c>
      <c r="DY117" s="95">
        <f t="shared" si="110"/>
        <v>1</v>
      </c>
      <c r="DZ117" s="95" t="str">
        <f t="shared" si="111"/>
        <v/>
      </c>
      <c r="EA117" s="91">
        <f>IFERROR(VLOOKUP(TEXT($A117,"0000"),'AYP11'!$B$1269:$AU$1690,11,FALSE),"")</f>
        <v>0</v>
      </c>
      <c r="EB117" s="95">
        <f t="shared" si="112"/>
        <v>1</v>
      </c>
      <c r="EC117" s="95" t="str">
        <f t="shared" si="113"/>
        <v/>
      </c>
      <c r="ED117" s="91">
        <f>IFERROR(VLOOKUP(TEXT($A117,"0000"),'AYP11'!$B$1691:$AU$2112,11,FALSE),"")</f>
        <v>91</v>
      </c>
      <c r="EE117" s="95">
        <f t="shared" si="114"/>
        <v>0</v>
      </c>
      <c r="EF117" s="95">
        <f t="shared" si="115"/>
        <v>91</v>
      </c>
      <c r="EG117" s="91">
        <f>IFERROR(VLOOKUP(TEXT($A117,"0000"),'AYP11'!$B$2535:$AU$2956,11,FALSE),"")</f>
        <v>0</v>
      </c>
      <c r="EH117" s="95">
        <f t="shared" si="116"/>
        <v>1</v>
      </c>
      <c r="EI117" s="95" t="str">
        <f t="shared" si="117"/>
        <v/>
      </c>
    </row>
    <row r="118" spans="1:147" x14ac:dyDescent="0.25">
      <c r="A118" s="248">
        <v>2361</v>
      </c>
      <c r="B118" s="291">
        <f t="shared" si="64"/>
        <v>34.474885844748862</v>
      </c>
      <c r="C118" s="50">
        <f>IFERROR(VLOOKUP(TEXT($A118,"0000"),'R-M11'!$A$2:$AA$500,4,FALSE),0)</f>
        <v>151</v>
      </c>
      <c r="D118" s="291">
        <f t="shared" si="65"/>
        <v>24.429223744292237</v>
      </c>
      <c r="E118" s="98">
        <f>IFERROR(SUM(VLOOKUP(TEXT($A118,"0000"),'R-M11'!$A$2:$AA$500,5,FALSE),VLOOKUP(TEXT($A118,"0000"),'R-M11'!$A$2:$AA$500,6,FALSE)),0)</f>
        <v>107</v>
      </c>
      <c r="F118" s="58">
        <f>IFERROR(VLOOKUP(TEXT($A118,"0000"),'R-M11'!$A$2:$AA$500,14,FALSE),0)</f>
        <v>438</v>
      </c>
      <c r="G118" s="230">
        <f t="shared" si="118"/>
        <v>37.344885844748859</v>
      </c>
      <c r="H118" s="97">
        <f t="shared" si="66"/>
        <v>163.57060000000001</v>
      </c>
      <c r="I118" s="230">
        <f t="shared" si="119"/>
        <v>25.659223744292238</v>
      </c>
      <c r="J118" s="97">
        <f t="shared" si="67"/>
        <v>112.3874</v>
      </c>
      <c r="K118" s="230">
        <f t="shared" si="68"/>
        <v>59</v>
      </c>
      <c r="L118" s="121">
        <f>IFERROR(VLOOKUP(K118,'Criteria Table'!$A$2:$I$102,2,FALSE),"")</f>
        <v>4.1000000000000005</v>
      </c>
      <c r="M118" s="230">
        <f t="shared" si="69"/>
        <v>63.004109589041093</v>
      </c>
      <c r="N118" s="286">
        <f t="shared" si="70"/>
        <v>33.715596330275226</v>
      </c>
      <c r="O118" s="50">
        <f>IFERROR(VLOOKUP(TEXT($A118,"0000"),'R-M11'!$A$2:$AA$500,17,FALSE),"")</f>
        <v>147</v>
      </c>
      <c r="P118" s="286">
        <f t="shared" si="71"/>
        <v>30.045871559633024</v>
      </c>
      <c r="Q118" s="98">
        <f>IFERROR(SUM(VLOOKUP(TEXT($A118,"0000"),'R-M11'!$A$2:$AA$500,18,FALSE),VLOOKUP(TEXT($A118,"0000"),'R-M11'!$A$2:$AA$500,19,FALSE)),0)</f>
        <v>131</v>
      </c>
      <c r="R118" s="69">
        <f>IFERROR(VLOOKUP(TEXT($A118,"0000"),'R-M11'!$A$2:$AA$500,27,FALSE),0)</f>
        <v>436</v>
      </c>
      <c r="S118" s="121">
        <f t="shared" si="120"/>
        <v>36.235596330275229</v>
      </c>
      <c r="T118" s="70">
        <f t="shared" si="72"/>
        <v>157.9872</v>
      </c>
      <c r="U118" s="121">
        <f t="shared" si="121"/>
        <v>31.125871559633026</v>
      </c>
      <c r="V118" s="70">
        <f t="shared" si="73"/>
        <v>135.7088</v>
      </c>
      <c r="W118" s="121">
        <f t="shared" si="74"/>
        <v>64</v>
      </c>
      <c r="X118" s="124">
        <f>IFERROR(VLOOKUP(W118,'Criteria Table'!$A$2:$I$102,2,FALSE),"")</f>
        <v>3.6</v>
      </c>
      <c r="Y118" s="121">
        <f t="shared" si="75"/>
        <v>67.361467889908255</v>
      </c>
      <c r="Z118" s="92">
        <f>IFERROR(IF(VLOOKUP(A118,'SG11'!$A$3:$AI$500,18,FALSE)="","NA",VLOOKUP(A118,'SG11'!$A$3:$AI$500,18,FALSE)),"")</f>
        <v>61</v>
      </c>
      <c r="AA118" s="75">
        <f>IFERROR(VLOOKUP(Z118,'Criteria Table'!$A$2:$I$102,6,FALSE),"NA")</f>
        <v>5</v>
      </c>
      <c r="AB118" s="95">
        <f t="shared" si="122"/>
        <v>66</v>
      </c>
      <c r="AC118" s="84">
        <f>IFERROR(IF(VLOOKUP(A118,'SG11'!$A$3:$AI$500,19,FALSE)="","NA",VLOOKUP(A118,'SG11'!$A$3:$AI$500,19,FALSE)),"")</f>
        <v>61</v>
      </c>
      <c r="AD118" s="75">
        <f>IFERROR(VLOOKUP(AC118,'Criteria Table'!$A$2:$I$102,6,FALSE),"NA")</f>
        <v>5</v>
      </c>
      <c r="AE118" s="95">
        <f t="shared" si="123"/>
        <v>66</v>
      </c>
      <c r="AF118" s="92">
        <f>IFERROR(IF(VLOOKUP(A118,'SG11'!$A$3:$AI$500,20,FALSE)="","NA",VLOOKUP(A118,'SG11'!$A$3:$AI$500,20,FALSE)),"")</f>
        <v>61</v>
      </c>
      <c r="AG118" s="75">
        <f>IFERROR(VLOOKUP(AF118,'Criteria Table'!$A$2:$I$102,6,FALSE),"NA")</f>
        <v>5</v>
      </c>
      <c r="AH118" s="95">
        <f t="shared" si="124"/>
        <v>66</v>
      </c>
      <c r="AI118" s="84">
        <f>IFERROR(IF(VLOOKUP(A118,'SG11'!$A$3:$AI$500,21,FALSE)="","NA",VLOOKUP(A118,'SG11'!$A$3:$AI$500,21,FALSE)),"")</f>
        <v>78</v>
      </c>
      <c r="AJ118" s="75">
        <f>IFERROR(VLOOKUP(AI118,'Criteria Table'!$A$2:$I$102,6,FALSE),"NA")</f>
        <v>5</v>
      </c>
      <c r="AK118" s="95">
        <f t="shared" si="125"/>
        <v>83</v>
      </c>
      <c r="AL118" s="99">
        <f>IFERROR(VLOOKUP(TEXT(A118,"0000"),'W11'!$A$1:$E$500,4,FALSE)/AP118*100,"")</f>
        <v>93.571428571428569</v>
      </c>
      <c r="AM118" s="97">
        <f>IFERROR(VLOOKUP(TEXT(A118,"0000"),'W11'!$A$1:$E$500,4,FALSE),"")</f>
        <v>131</v>
      </c>
      <c r="AN118" s="99">
        <f t="shared" si="76"/>
        <v>93.571428571428569</v>
      </c>
      <c r="AO118" s="97">
        <f t="shared" si="77"/>
        <v>131</v>
      </c>
      <c r="AP118" s="99">
        <f>IFERROR(VLOOKUP(TEXT(A118,"0000"),'W11'!$A$1:$E$500,5,FALSE),"")</f>
        <v>140</v>
      </c>
      <c r="AQ118" s="97">
        <f>IFERROR(VLOOKUP(ROUND(AL118,0),'Criteria Table'!$A$2:$I$102,4,FALSE),0)</f>
        <v>0</v>
      </c>
      <c r="AR118" s="128"/>
      <c r="AS118" s="95"/>
      <c r="AT118" s="95"/>
      <c r="AU118" s="100">
        <f>IFERROR(VLOOKUP(TEXT(A118,"0000"),'Sci11'!$A$3:$N$492,4,FALSE)/VLOOKUP(TEXT(A118,"0000"),'Sci11'!$A$3:$N$492,14,FALSE)*100,"")</f>
        <v>27.044025157232703</v>
      </c>
      <c r="AV118" s="101">
        <f>SUM(VLOOKUP(TEXT(A118,"0000"),'Sci11'!$A$3:$N$492,5,FALSE),VLOOKUP(TEXT(A118,"0000"),'Sci11'!$A$3:$N$492,6,FALSE))/VLOOKUP(TEXT(A118,"0000"),'Sci11'!$A$3:$N$492,14,FALSE)*100</f>
        <v>10.691823899371069</v>
      </c>
      <c r="AW118" s="100">
        <f t="shared" si="126"/>
        <v>31.384025157232703</v>
      </c>
      <c r="AX118" s="101">
        <f>IFERROR(AW118/100*VLOOKUP(TEXT(A118,"0000"),'Sci11'!$A$3:$N$492,14,FALSE),"")</f>
        <v>49.900599999999997</v>
      </c>
      <c r="AY118" s="100">
        <f t="shared" si="127"/>
        <v>12.551823899371069</v>
      </c>
      <c r="AZ118" s="101">
        <f>IFERROR(AY118/100*VLOOKUP(TEXT(A118,"0000"),'Sci11'!$A$3:$N$492,14,FALSE),"")</f>
        <v>19.9574</v>
      </c>
      <c r="BA118" s="100">
        <f t="shared" si="78"/>
        <v>38</v>
      </c>
      <c r="BB118" s="101">
        <f>IFERROR(VLOOKUP(BA118,'Criteria Table'!$A$2:$I$102,2,FALSE),"")</f>
        <v>6.2</v>
      </c>
      <c r="BC118" s="101">
        <f t="shared" si="79"/>
        <v>44.2</v>
      </c>
      <c r="BD118" s="82">
        <f>IFERROR(VLOOKUP(A118,ATTx11!$A$2:$N$500,4,FALSE),"")</f>
        <v>95.55</v>
      </c>
      <c r="BE118" s="95">
        <f t="shared" si="80"/>
        <v>0.5</v>
      </c>
      <c r="BF118" s="96">
        <f t="shared" si="81"/>
        <v>96.05</v>
      </c>
      <c r="BG118" s="70">
        <f>IFERROR(VLOOKUP(A118,ATTx11!$A$2:$N$500,11,FALSE),"")</f>
        <v>0</v>
      </c>
      <c r="BH118" s="95">
        <f t="shared" si="82"/>
        <v>0</v>
      </c>
      <c r="BI118" s="70">
        <f>IFERROR(VLOOKUP(A118,ATTx11!$A$2:$N$500,12,FALSE),"")</f>
        <v>14</v>
      </c>
      <c r="BJ118" s="97">
        <f t="shared" si="83"/>
        <v>12.6</v>
      </c>
      <c r="BK118" s="84">
        <f>IFERROR(VLOOKUP(A118,ATTx11!$A$2:$N$500,7,FALSE),"")</f>
        <v>0</v>
      </c>
      <c r="BL118" s="97">
        <f t="shared" si="84"/>
        <v>0</v>
      </c>
      <c r="BM118" s="84">
        <f>IFERROR(VLOOKUP(A118,ATTx11!$A$2:$N$500,8,FALSE),"")</f>
        <v>9</v>
      </c>
      <c r="BN118" s="95">
        <f t="shared" si="85"/>
        <v>8.1</v>
      </c>
      <c r="BO118" s="95"/>
      <c r="BP118" s="83">
        <f>IFERROR(VLOOKUP(TEXT($A118,"0000"),'AYP11'!$B$3379:$AU$3800,17,FALSE),"")</f>
        <v>0</v>
      </c>
      <c r="BQ118" s="75">
        <f>IFERROR(VLOOKUP(BP118,'Criteria Table'!$A$2:$I$102,2,FALSE),0)</f>
        <v>10</v>
      </c>
      <c r="BR118" s="95">
        <f t="shared" si="86"/>
        <v>10</v>
      </c>
      <c r="BS118" s="83">
        <f>IFERROR(VLOOKUP(TEXT($A118,"0000"),'AYP11'!$B$847:$AU$1268,17,FALSE),"")</f>
        <v>0</v>
      </c>
      <c r="BT118" s="75">
        <f>IFERROR(VLOOKUP(BS118,'Criteria Table'!$A$2:$I$102,2,FALSE),0)</f>
        <v>10</v>
      </c>
      <c r="BU118" s="95">
        <f t="shared" si="87"/>
        <v>10</v>
      </c>
      <c r="BV118" s="83">
        <f>IFERROR(VLOOKUP(TEXT($A118,"0000"),'AYP11'!$B$2113:$AU$2534,17,FALSE),"")</f>
        <v>64</v>
      </c>
      <c r="BW118" s="75">
        <f>IFERROR(VLOOKUP(BV118,'Criteria Table'!$A$2:$I$102,2,FALSE),0)</f>
        <v>3.6</v>
      </c>
      <c r="BX118" s="95">
        <f t="shared" si="88"/>
        <v>68</v>
      </c>
      <c r="BY118" s="83">
        <f>IFERROR(VLOOKUP(TEXT($A118,"0000"),'AYP11'!$B$425:$AU$846,17,FALSE),"")</f>
        <v>0</v>
      </c>
      <c r="BZ118" s="75">
        <f>IFERROR(VLOOKUP(BY118,'Criteria Table'!$A$2:$I$102,2,FALSE),0)</f>
        <v>10</v>
      </c>
      <c r="CA118" s="95">
        <f t="shared" si="89"/>
        <v>10</v>
      </c>
      <c r="CB118" s="83">
        <f>IFERROR(VLOOKUP(TEXT($A118,"0000"),'AYP11'!$B$3:$AU$424,17,FALSE),"")</f>
        <v>0</v>
      </c>
      <c r="CC118" s="95">
        <f>IFERROR(VLOOKUP(CB118,'Criteria Table'!$A$2:$I$102,2,FALSE),0)</f>
        <v>10</v>
      </c>
      <c r="CD118" s="95">
        <f t="shared" si="90"/>
        <v>10</v>
      </c>
      <c r="CE118" s="83">
        <f>IFERROR(VLOOKUP(TEXT($A118,"0000"),'AYP11'!$B$1269:$AU$1690,17,FALSE),"")</f>
        <v>62</v>
      </c>
      <c r="CF118" s="95">
        <f>IFERROR(VLOOKUP(CE118,'Criteria Table'!$A$2:$I$102,2,FALSE),0)</f>
        <v>3.8000000000000003</v>
      </c>
      <c r="CG118" s="95">
        <f t="shared" si="91"/>
        <v>66</v>
      </c>
      <c r="CH118" s="83">
        <f>IFERROR(VLOOKUP(TEXT($A118,"0000"),'AYP11'!$B$1691:$AU$2112,17,FALSE),"")</f>
        <v>51</v>
      </c>
      <c r="CI118" s="95">
        <f>IFERROR(VLOOKUP(CH118,'Criteria Table'!$A$2:$I$102,2,FALSE),0)</f>
        <v>4.9000000000000004</v>
      </c>
      <c r="CJ118" s="95">
        <f t="shared" si="92"/>
        <v>56</v>
      </c>
      <c r="CK118" s="83">
        <f>IFERROR(VLOOKUP(TEXT($A118,"0000"),'AYP11'!$B$2535:$AU$2956,17,FALSE),"")</f>
        <v>0</v>
      </c>
      <c r="CL118" s="95">
        <f>IFERROR(VLOOKUP(CK118,'Criteria Table'!$A$2:$I$102,2,FALSE),0)</f>
        <v>10</v>
      </c>
      <c r="CM118" s="95">
        <f t="shared" si="93"/>
        <v>10</v>
      </c>
      <c r="CN118" s="76">
        <f>IFERROR(VLOOKUP(TEXT($A118,"0000"),'AYP11'!$B$3379:$AU$3800,23,FALSE),"")</f>
        <v>0</v>
      </c>
      <c r="CO118" s="95">
        <f>IFERROR(VLOOKUP(CN118,'Criteria Table'!$A$2:$I$102,2,FALSE),0)</f>
        <v>10</v>
      </c>
      <c r="CP118" s="95">
        <f t="shared" si="94"/>
        <v>10</v>
      </c>
      <c r="CQ118" s="76">
        <f>IFERROR(VLOOKUP(TEXT($A118,"0000"),'AYP11'!$B$847:$AU$1268,23,FALSE),"")</f>
        <v>0</v>
      </c>
      <c r="CR118" s="95">
        <f>IFERROR(VLOOKUP(CQ118,'Criteria Table'!$A$2:$I$102,2,FALSE),0)</f>
        <v>10</v>
      </c>
      <c r="CS118" s="95">
        <f t="shared" si="95"/>
        <v>10</v>
      </c>
      <c r="CT118" s="76">
        <f>IFERROR(VLOOKUP(TEXT($A118,"0000"),'AYP11'!$B$2113:$AU$2534,23,FALSE),"")</f>
        <v>69</v>
      </c>
      <c r="CU118" s="95">
        <f>IFERROR(VLOOKUP(CT118,'Criteria Table'!$A$2:$I$102,2,FALSE),0)</f>
        <v>3.1</v>
      </c>
      <c r="CV118" s="95">
        <f t="shared" si="96"/>
        <v>72</v>
      </c>
      <c r="CW118" s="76">
        <f>IFERROR(VLOOKUP(TEXT($A118,"0000"),'AYP11'!$B$425:$AU$846,23,FALSE),"")</f>
        <v>0</v>
      </c>
      <c r="CX118" s="95">
        <f>IFERROR(VLOOKUP(CW118,'Criteria Table'!$A$2:$I$102,2,FALSE),0)</f>
        <v>10</v>
      </c>
      <c r="CY118" s="95">
        <f t="shared" si="97"/>
        <v>10</v>
      </c>
      <c r="CZ118" s="76">
        <f>IFERROR(VLOOKUP(TEXT($A118,"0000"),'AYP11'!$B$3:$AU$424,23,FALSE),"")</f>
        <v>0</v>
      </c>
      <c r="DA118" s="95">
        <f>IFERROR(VLOOKUP(CZ118,'Criteria Table'!$A$2:$I$102,2,FALSE),0)</f>
        <v>10</v>
      </c>
      <c r="DB118" s="95">
        <f t="shared" si="98"/>
        <v>10</v>
      </c>
      <c r="DC118" s="76">
        <f>IFERROR(VLOOKUP(TEXT($A118,"0000"),'AYP11'!$B$1269:$AU$1690,23,FALSE),"")</f>
        <v>67</v>
      </c>
      <c r="DD118" s="95">
        <f>IFERROR(VLOOKUP(DC118,'Criteria Table'!$A$2:$I$102,2,FALSE),0)</f>
        <v>3.3000000000000003</v>
      </c>
      <c r="DE118" s="95">
        <f t="shared" si="99"/>
        <v>70</v>
      </c>
      <c r="DF118" s="76">
        <f>IFERROR(VLOOKUP(TEXT($A118,"0000"),'AYP11'!$B$1691:$AU$2112,23,FALSE),"")</f>
        <v>60</v>
      </c>
      <c r="DG118" s="95">
        <f>IFERROR(VLOOKUP(DF118,'Criteria Table'!$A$2:$I$102,2,FALSE),0)</f>
        <v>4</v>
      </c>
      <c r="DH118" s="95">
        <f t="shared" si="100"/>
        <v>64</v>
      </c>
      <c r="DI118" s="76">
        <f>IFERROR(VLOOKUP(TEXT($A118,"0000"),'AYP11'!$B$2535:$AU$2956,23,FALSE),"")</f>
        <v>0</v>
      </c>
      <c r="DJ118" s="95">
        <f>IFERROR(VLOOKUP(DI118,'Criteria Table'!$A$2:$I$102,2,FALSE),0)</f>
        <v>10</v>
      </c>
      <c r="DK118" s="95">
        <f t="shared" si="101"/>
        <v>10</v>
      </c>
      <c r="DL118" s="91">
        <f>IFERROR(VLOOKUP(TEXT($A118,"0000"),'AYP11'!$B$3379:$AU$3800,11,FALSE),"")</f>
        <v>0</v>
      </c>
      <c r="DM118" s="95">
        <f t="shared" si="102"/>
        <v>1</v>
      </c>
      <c r="DN118" s="95" t="str">
        <f t="shared" si="103"/>
        <v/>
      </c>
      <c r="DO118" s="91">
        <f>IFERROR(VLOOKUP(TEXT($A118,"0000"),'AYP11'!$B$847:$AU$1268,11,FALSE),"")</f>
        <v>0</v>
      </c>
      <c r="DP118" s="95">
        <f t="shared" si="104"/>
        <v>1</v>
      </c>
      <c r="DQ118" s="95" t="str">
        <f t="shared" si="105"/>
        <v/>
      </c>
      <c r="DR118" s="91">
        <f>IFERROR(VLOOKUP(TEXT($A118,"0000"),'AYP11'!$B$2113:$AU$2534,11,FALSE),"")</f>
        <v>0</v>
      </c>
      <c r="DS118" s="95">
        <f t="shared" si="106"/>
        <v>1</v>
      </c>
      <c r="DT118" s="95" t="str">
        <f t="shared" si="107"/>
        <v/>
      </c>
      <c r="DU118" s="91">
        <f>IFERROR(VLOOKUP(TEXT($A118,"0000"),'AYP11'!$B$425:$AU$846,11,FALSE),"")</f>
        <v>0</v>
      </c>
      <c r="DV118" s="95">
        <f t="shared" si="108"/>
        <v>1</v>
      </c>
      <c r="DW118" s="95" t="str">
        <f t="shared" si="109"/>
        <v/>
      </c>
      <c r="DX118" s="91">
        <f>IFERROR(VLOOKUP(TEXT($A118,"0000"),'AYP11'!$B$3:$AU$424,11,FALSE),"")</f>
        <v>0</v>
      </c>
      <c r="DY118" s="95">
        <f t="shared" si="110"/>
        <v>1</v>
      </c>
      <c r="DZ118" s="95" t="str">
        <f t="shared" si="111"/>
        <v/>
      </c>
      <c r="EA118" s="91">
        <f>IFERROR(VLOOKUP(TEXT($A118,"0000"),'AYP11'!$B$1269:$AU$1690,11,FALSE),"")</f>
        <v>0</v>
      </c>
      <c r="EB118" s="95">
        <f t="shared" si="112"/>
        <v>1</v>
      </c>
      <c r="EC118" s="95" t="str">
        <f t="shared" si="113"/>
        <v/>
      </c>
      <c r="ED118" s="91">
        <f>IFERROR(VLOOKUP(TEXT($A118,"0000"),'AYP11'!$B$1691:$AU$2112,11,FALSE),"")</f>
        <v>94</v>
      </c>
      <c r="EE118" s="95">
        <f t="shared" si="114"/>
        <v>0</v>
      </c>
      <c r="EF118" s="95">
        <f t="shared" si="115"/>
        <v>94</v>
      </c>
      <c r="EG118" s="91">
        <f>IFERROR(VLOOKUP(TEXT($A118,"0000"),'AYP11'!$B$2535:$AU$2956,11,FALSE),"")</f>
        <v>0</v>
      </c>
      <c r="EH118" s="95">
        <f t="shared" si="116"/>
        <v>1</v>
      </c>
      <c r="EI118" s="95" t="str">
        <f t="shared" si="117"/>
        <v/>
      </c>
      <c r="EP118" s="34">
        <v>56</v>
      </c>
      <c r="EQ118" s="102" t="s">
        <v>1311</v>
      </c>
    </row>
    <row r="119" spans="1:147" x14ac:dyDescent="0.25">
      <c r="A119" s="248">
        <v>2371</v>
      </c>
      <c r="B119" s="291">
        <f t="shared" si="64"/>
        <v>28.877887788778878</v>
      </c>
      <c r="C119" s="50">
        <f>IFERROR(VLOOKUP(TEXT($A119,"0000"),'R-M11'!$A$2:$AA$500,4,FALSE),0)</f>
        <v>175</v>
      </c>
      <c r="D119" s="291">
        <f t="shared" si="65"/>
        <v>37.293729372937293</v>
      </c>
      <c r="E119" s="98">
        <f>IFERROR(SUM(VLOOKUP(TEXT($A119,"0000"),'R-M11'!$A$2:$AA$500,5,FALSE),VLOOKUP(TEXT($A119,"0000"),'R-M11'!$A$2:$AA$500,6,FALSE)),0)</f>
        <v>226</v>
      </c>
      <c r="F119" s="58">
        <f>IFERROR(VLOOKUP(TEXT($A119,"0000"),'R-M11'!$A$2:$AA$500,14,FALSE),0)</f>
        <v>606</v>
      </c>
      <c r="G119" s="230">
        <f t="shared" si="118"/>
        <v>31.257887788778877</v>
      </c>
      <c r="H119" s="97">
        <f t="shared" si="66"/>
        <v>189.4228</v>
      </c>
      <c r="I119" s="230">
        <f t="shared" si="119"/>
        <v>38.313729372937296</v>
      </c>
      <c r="J119" s="97">
        <f t="shared" si="67"/>
        <v>232.18119999999999</v>
      </c>
      <c r="K119" s="230">
        <f t="shared" si="68"/>
        <v>66</v>
      </c>
      <c r="L119" s="121">
        <f>IFERROR(VLOOKUP(K119,'Criteria Table'!$A$2:$I$102,2,FALSE),"")</f>
        <v>3.4000000000000004</v>
      </c>
      <c r="M119" s="230">
        <f t="shared" si="69"/>
        <v>69.571617161716176</v>
      </c>
      <c r="N119" s="286">
        <f t="shared" si="70"/>
        <v>27.27272727272727</v>
      </c>
      <c r="O119" s="50">
        <f>IFERROR(VLOOKUP(TEXT($A119,"0000"),'R-M11'!$A$2:$AA$500,17,FALSE),"")</f>
        <v>165</v>
      </c>
      <c r="P119" s="286">
        <f t="shared" si="71"/>
        <v>50.247933884297524</v>
      </c>
      <c r="Q119" s="98">
        <f>IFERROR(SUM(VLOOKUP(TEXT($A119,"0000"),'R-M11'!$A$2:$AA$500,18,FALSE),VLOOKUP(TEXT($A119,"0000"),'R-M11'!$A$2:$AA$500,19,FALSE)),0)</f>
        <v>304</v>
      </c>
      <c r="R119" s="69">
        <f>IFERROR(VLOOKUP(TEXT($A119,"0000"),'R-M11'!$A$2:$AA$500,27,FALSE),0)</f>
        <v>605</v>
      </c>
      <c r="S119" s="121">
        <f t="shared" si="120"/>
        <v>28.812727272727269</v>
      </c>
      <c r="T119" s="70">
        <f t="shared" si="72"/>
        <v>174.31699999999998</v>
      </c>
      <c r="U119" s="121">
        <f t="shared" si="121"/>
        <v>50.90793388429752</v>
      </c>
      <c r="V119" s="70">
        <f t="shared" si="73"/>
        <v>307.99299999999999</v>
      </c>
      <c r="W119" s="121">
        <f t="shared" si="74"/>
        <v>78</v>
      </c>
      <c r="X119" s="124">
        <f>IFERROR(VLOOKUP(W119,'Criteria Table'!$A$2:$I$102,2,FALSE),"")</f>
        <v>2.2000000000000002</v>
      </c>
      <c r="Y119" s="121">
        <f t="shared" si="75"/>
        <v>79.720661157024793</v>
      </c>
      <c r="Z119" s="92">
        <f>IFERROR(IF(VLOOKUP(A119,'SG11'!$A$3:$AI$500,18,FALSE)="","NA",VLOOKUP(A119,'SG11'!$A$3:$AI$500,18,FALSE)),"")</f>
        <v>67</v>
      </c>
      <c r="AA119" s="75">
        <f>IFERROR(VLOOKUP(Z119,'Criteria Table'!$A$2:$I$102,6,FALSE),"NA")</f>
        <v>5</v>
      </c>
      <c r="AB119" s="95">
        <f t="shared" si="122"/>
        <v>72</v>
      </c>
      <c r="AC119" s="84">
        <f>IFERROR(IF(VLOOKUP(A119,'SG11'!$A$3:$AI$500,19,FALSE)="","NA",VLOOKUP(A119,'SG11'!$A$3:$AI$500,19,FALSE)),"")</f>
        <v>65</v>
      </c>
      <c r="AD119" s="75">
        <f>IFERROR(VLOOKUP(AC119,'Criteria Table'!$A$2:$I$102,6,FALSE),"NA")</f>
        <v>5</v>
      </c>
      <c r="AE119" s="95">
        <f t="shared" si="123"/>
        <v>70</v>
      </c>
      <c r="AF119" s="92">
        <f>IFERROR(IF(VLOOKUP(A119,'SG11'!$A$3:$AI$500,20,FALSE)="","NA",VLOOKUP(A119,'SG11'!$A$3:$AI$500,20,FALSE)),"")</f>
        <v>63</v>
      </c>
      <c r="AG119" s="75">
        <f>IFERROR(VLOOKUP(AF119,'Criteria Table'!$A$2:$I$102,6,FALSE),"NA")</f>
        <v>5</v>
      </c>
      <c r="AH119" s="95">
        <f t="shared" si="124"/>
        <v>68</v>
      </c>
      <c r="AI119" s="84">
        <f>IFERROR(IF(VLOOKUP(A119,'SG11'!$A$3:$AI$500,21,FALSE)="","NA",VLOOKUP(A119,'SG11'!$A$3:$AI$500,21,FALSE)),"")</f>
        <v>66</v>
      </c>
      <c r="AJ119" s="75">
        <f>IFERROR(VLOOKUP(AI119,'Criteria Table'!$A$2:$I$102,6,FALSE),"NA")</f>
        <v>5</v>
      </c>
      <c r="AK119" s="95">
        <f t="shared" si="125"/>
        <v>71</v>
      </c>
      <c r="AL119" s="99">
        <f>IFERROR(VLOOKUP(TEXT(A119,"0000"),'W11'!$A$1:$E$500,4,FALSE)/AP119*100,"")</f>
        <v>96.650717703349287</v>
      </c>
      <c r="AM119" s="97">
        <f>IFERROR(VLOOKUP(TEXT(A119,"0000"),'W11'!$A$1:$E$500,4,FALSE),"")</f>
        <v>202</v>
      </c>
      <c r="AN119" s="99">
        <f t="shared" si="76"/>
        <v>96.650717703349287</v>
      </c>
      <c r="AO119" s="97">
        <f t="shared" si="77"/>
        <v>202</v>
      </c>
      <c r="AP119" s="99">
        <f>IFERROR(VLOOKUP(TEXT(A119,"0000"),'W11'!$A$1:$E$500,5,FALSE),"")</f>
        <v>209</v>
      </c>
      <c r="AQ119" s="97">
        <f>IFERROR(VLOOKUP(ROUND(AL119,0),'Criteria Table'!$A$2:$I$102,4,FALSE),0)</f>
        <v>0</v>
      </c>
      <c r="AR119" s="128"/>
      <c r="AS119" s="95"/>
      <c r="AT119" s="95"/>
      <c r="AU119" s="100">
        <f>IFERROR(VLOOKUP(TEXT(A119,"0000"),'Sci11'!$A$3:$N$492,4,FALSE)/VLOOKUP(TEXT(A119,"0000"),'Sci11'!$A$3:$N$492,14,FALSE)*100,"")</f>
        <v>32.258064516129032</v>
      </c>
      <c r="AV119" s="101">
        <f>SUM(VLOOKUP(TEXT(A119,"0000"),'Sci11'!$A$3:$N$492,5,FALSE),VLOOKUP(TEXT(A119,"0000"),'Sci11'!$A$3:$N$492,6,FALSE))/VLOOKUP(TEXT(A119,"0000"),'Sci11'!$A$3:$N$492,14,FALSE)*100</f>
        <v>9.67741935483871</v>
      </c>
      <c r="AW119" s="100">
        <f t="shared" si="126"/>
        <v>36.318064516129034</v>
      </c>
      <c r="AX119" s="101">
        <f>IFERROR(AW119/100*VLOOKUP(TEXT(A119,"0000"),'Sci11'!$A$3:$N$492,14,FALSE),"")</f>
        <v>78.810200000000009</v>
      </c>
      <c r="AY119" s="100">
        <f t="shared" si="127"/>
        <v>11.41741935483871</v>
      </c>
      <c r="AZ119" s="101">
        <f>IFERROR(AY119/100*VLOOKUP(TEXT(A119,"0000"),'Sci11'!$A$3:$N$492,14,FALSE),"")</f>
        <v>24.775800000000004</v>
      </c>
      <c r="BA119" s="100">
        <f t="shared" si="78"/>
        <v>42</v>
      </c>
      <c r="BB119" s="101">
        <f>IFERROR(VLOOKUP(BA119,'Criteria Table'!$A$2:$I$102,2,FALSE),"")</f>
        <v>5.8000000000000007</v>
      </c>
      <c r="BC119" s="101">
        <f t="shared" si="79"/>
        <v>47.8</v>
      </c>
      <c r="BD119" s="82">
        <f>IFERROR(VLOOKUP(A119,ATTx11!$A$2:$N$500,4,FALSE),"")</f>
        <v>96.33</v>
      </c>
      <c r="BE119" s="95">
        <f t="shared" si="80"/>
        <v>0.5</v>
      </c>
      <c r="BF119" s="96">
        <f t="shared" si="81"/>
        <v>96.83</v>
      </c>
      <c r="BG119" s="70">
        <f>IFERROR(VLOOKUP(A119,ATTx11!$A$2:$N$500,11,FALSE),"")</f>
        <v>10</v>
      </c>
      <c r="BH119" s="95">
        <f t="shared" si="82"/>
        <v>9</v>
      </c>
      <c r="BI119" s="70">
        <f>IFERROR(VLOOKUP(A119,ATTx11!$A$2:$N$500,12,FALSE),"")</f>
        <v>11</v>
      </c>
      <c r="BJ119" s="97">
        <f t="shared" si="83"/>
        <v>9.9</v>
      </c>
      <c r="BK119" s="84">
        <f>IFERROR(VLOOKUP(A119,ATTx11!$A$2:$N$500,7,FALSE),"")</f>
        <v>8</v>
      </c>
      <c r="BL119" s="97">
        <f t="shared" si="84"/>
        <v>7.2</v>
      </c>
      <c r="BM119" s="84">
        <f>IFERROR(VLOOKUP(A119,ATTx11!$A$2:$N$500,8,FALSE),"")</f>
        <v>7</v>
      </c>
      <c r="BN119" s="95">
        <f t="shared" si="85"/>
        <v>6.3</v>
      </c>
      <c r="BO119" s="95"/>
      <c r="BP119" s="83">
        <f>IFERROR(VLOOKUP(TEXT($A119,"0000"),'AYP11'!$B$3379:$AU$3800,17,FALSE),"")</f>
        <v>0</v>
      </c>
      <c r="BQ119" s="75">
        <f>IFERROR(VLOOKUP(BP119,'Criteria Table'!$A$2:$I$102,2,FALSE),0)</f>
        <v>10</v>
      </c>
      <c r="BR119" s="95">
        <f t="shared" si="86"/>
        <v>10</v>
      </c>
      <c r="BS119" s="83">
        <f>IFERROR(VLOOKUP(TEXT($A119,"0000"),'AYP11'!$B$847:$AU$1268,17,FALSE),"")</f>
        <v>0</v>
      </c>
      <c r="BT119" s="75">
        <f>IFERROR(VLOOKUP(BS119,'Criteria Table'!$A$2:$I$102,2,FALSE),0)</f>
        <v>10</v>
      </c>
      <c r="BU119" s="95">
        <f t="shared" si="87"/>
        <v>10</v>
      </c>
      <c r="BV119" s="83">
        <f>IFERROR(VLOOKUP(TEXT($A119,"0000"),'AYP11'!$B$2113:$AU$2534,17,FALSE),"")</f>
        <v>68</v>
      </c>
      <c r="BW119" s="75">
        <f>IFERROR(VLOOKUP(BV119,'Criteria Table'!$A$2:$I$102,2,FALSE),0)</f>
        <v>3.2</v>
      </c>
      <c r="BX119" s="95">
        <f t="shared" si="88"/>
        <v>71</v>
      </c>
      <c r="BY119" s="83">
        <f>IFERROR(VLOOKUP(TEXT($A119,"0000"),'AYP11'!$B$425:$AU$846,17,FALSE),"")</f>
        <v>0</v>
      </c>
      <c r="BZ119" s="75">
        <f>IFERROR(VLOOKUP(BY119,'Criteria Table'!$A$2:$I$102,2,FALSE),0)</f>
        <v>10</v>
      </c>
      <c r="CA119" s="95">
        <f t="shared" si="89"/>
        <v>10</v>
      </c>
      <c r="CB119" s="83">
        <f>IFERROR(VLOOKUP(TEXT($A119,"0000"),'AYP11'!$B$3:$AU$424,17,FALSE),"")</f>
        <v>0</v>
      </c>
      <c r="CC119" s="95">
        <f>IFERROR(VLOOKUP(CB119,'Criteria Table'!$A$2:$I$102,2,FALSE),0)</f>
        <v>10</v>
      </c>
      <c r="CD119" s="95">
        <f t="shared" si="90"/>
        <v>10</v>
      </c>
      <c r="CE119" s="83">
        <f>IFERROR(VLOOKUP(TEXT($A119,"0000"),'AYP11'!$B$1269:$AU$1690,17,FALSE),"")</f>
        <v>66</v>
      </c>
      <c r="CF119" s="95">
        <f>IFERROR(VLOOKUP(CE119,'Criteria Table'!$A$2:$I$102,2,FALSE),0)</f>
        <v>3.4000000000000004</v>
      </c>
      <c r="CG119" s="95">
        <f t="shared" si="91"/>
        <v>69</v>
      </c>
      <c r="CH119" s="83">
        <f>IFERROR(VLOOKUP(TEXT($A119,"0000"),'AYP11'!$B$1691:$AU$2112,17,FALSE),"")</f>
        <v>62</v>
      </c>
      <c r="CI119" s="95">
        <f>IFERROR(VLOOKUP(CH119,'Criteria Table'!$A$2:$I$102,2,FALSE),0)</f>
        <v>3.8000000000000003</v>
      </c>
      <c r="CJ119" s="95">
        <f t="shared" si="92"/>
        <v>66</v>
      </c>
      <c r="CK119" s="83">
        <f>IFERROR(VLOOKUP(TEXT($A119,"0000"),'AYP11'!$B$2535:$AU$2956,17,FALSE),"")</f>
        <v>0</v>
      </c>
      <c r="CL119" s="95">
        <f>IFERROR(VLOOKUP(CK119,'Criteria Table'!$A$2:$I$102,2,FALSE),0)</f>
        <v>10</v>
      </c>
      <c r="CM119" s="95">
        <f t="shared" si="93"/>
        <v>10</v>
      </c>
      <c r="CN119" s="76">
        <f>IFERROR(VLOOKUP(TEXT($A119,"0000"),'AYP11'!$B$3379:$AU$3800,23,FALSE),"")</f>
        <v>0</v>
      </c>
      <c r="CO119" s="95">
        <f>IFERROR(VLOOKUP(CN119,'Criteria Table'!$A$2:$I$102,2,FALSE),0)</f>
        <v>10</v>
      </c>
      <c r="CP119" s="95">
        <f t="shared" si="94"/>
        <v>10</v>
      </c>
      <c r="CQ119" s="76">
        <f>IFERROR(VLOOKUP(TEXT($A119,"0000"),'AYP11'!$B$847:$AU$1268,23,FALSE),"")</f>
        <v>0</v>
      </c>
      <c r="CR119" s="95">
        <f>IFERROR(VLOOKUP(CQ119,'Criteria Table'!$A$2:$I$102,2,FALSE),0)</f>
        <v>10</v>
      </c>
      <c r="CS119" s="95">
        <f t="shared" si="95"/>
        <v>10</v>
      </c>
      <c r="CT119" s="76">
        <f>IFERROR(VLOOKUP(TEXT($A119,"0000"),'AYP11'!$B$2113:$AU$2534,23,FALSE),"")</f>
        <v>79</v>
      </c>
      <c r="CU119" s="95">
        <f>IFERROR(VLOOKUP(CT119,'Criteria Table'!$A$2:$I$102,2,FALSE),0)</f>
        <v>2.1</v>
      </c>
      <c r="CV119" s="95">
        <f t="shared" si="96"/>
        <v>81</v>
      </c>
      <c r="CW119" s="76">
        <f>IFERROR(VLOOKUP(TEXT($A119,"0000"),'AYP11'!$B$425:$AU$846,23,FALSE),"")</f>
        <v>0</v>
      </c>
      <c r="CX119" s="95">
        <f>IFERROR(VLOOKUP(CW119,'Criteria Table'!$A$2:$I$102,2,FALSE),0)</f>
        <v>10</v>
      </c>
      <c r="CY119" s="95">
        <f t="shared" si="97"/>
        <v>10</v>
      </c>
      <c r="CZ119" s="76">
        <f>IFERROR(VLOOKUP(TEXT($A119,"0000"),'AYP11'!$B$3:$AU$424,23,FALSE),"")</f>
        <v>0</v>
      </c>
      <c r="DA119" s="95">
        <f>IFERROR(VLOOKUP(CZ119,'Criteria Table'!$A$2:$I$102,2,FALSE),0)</f>
        <v>10</v>
      </c>
      <c r="DB119" s="95">
        <f t="shared" si="98"/>
        <v>10</v>
      </c>
      <c r="DC119" s="76">
        <f>IFERROR(VLOOKUP(TEXT($A119,"0000"),'AYP11'!$B$1269:$AU$1690,23,FALSE),"")</f>
        <v>78</v>
      </c>
      <c r="DD119" s="95">
        <f>IFERROR(VLOOKUP(DC119,'Criteria Table'!$A$2:$I$102,2,FALSE),0)</f>
        <v>2.2000000000000002</v>
      </c>
      <c r="DE119" s="95">
        <f t="shared" si="99"/>
        <v>80</v>
      </c>
      <c r="DF119" s="76">
        <f>IFERROR(VLOOKUP(TEXT($A119,"0000"),'AYP11'!$B$1691:$AU$2112,23,FALSE),"")</f>
        <v>77</v>
      </c>
      <c r="DG119" s="95">
        <f>IFERROR(VLOOKUP(DF119,'Criteria Table'!$A$2:$I$102,2,FALSE),0)</f>
        <v>2.3000000000000003</v>
      </c>
      <c r="DH119" s="95">
        <f t="shared" si="100"/>
        <v>79</v>
      </c>
      <c r="DI119" s="76">
        <f>IFERROR(VLOOKUP(TEXT($A119,"0000"),'AYP11'!$B$2535:$AU$2956,23,FALSE),"")</f>
        <v>0</v>
      </c>
      <c r="DJ119" s="95">
        <f>IFERROR(VLOOKUP(DI119,'Criteria Table'!$A$2:$I$102,2,FALSE),0)</f>
        <v>10</v>
      </c>
      <c r="DK119" s="95">
        <f t="shared" si="101"/>
        <v>10</v>
      </c>
      <c r="DL119" s="91">
        <f>IFERROR(VLOOKUP(TEXT($A119,"0000"),'AYP11'!$B$3379:$AU$3800,11,FALSE),"")</f>
        <v>0</v>
      </c>
      <c r="DM119" s="95">
        <f t="shared" si="102"/>
        <v>1</v>
      </c>
      <c r="DN119" s="95" t="str">
        <f t="shared" si="103"/>
        <v/>
      </c>
      <c r="DO119" s="91">
        <f>IFERROR(VLOOKUP(TEXT($A119,"0000"),'AYP11'!$B$847:$AU$1268,11,FALSE),"")</f>
        <v>0</v>
      </c>
      <c r="DP119" s="95">
        <f t="shared" si="104"/>
        <v>1</v>
      </c>
      <c r="DQ119" s="95" t="str">
        <f t="shared" si="105"/>
        <v/>
      </c>
      <c r="DR119" s="91">
        <f>IFERROR(VLOOKUP(TEXT($A119,"0000"),'AYP11'!$B$2113:$AU$2534,11,FALSE),"")</f>
        <v>0</v>
      </c>
      <c r="DS119" s="95">
        <f t="shared" si="106"/>
        <v>1</v>
      </c>
      <c r="DT119" s="95" t="str">
        <f t="shared" si="107"/>
        <v/>
      </c>
      <c r="DU119" s="91">
        <f>IFERROR(VLOOKUP(TEXT($A119,"0000"),'AYP11'!$B$425:$AU$846,11,FALSE),"")</f>
        <v>0</v>
      </c>
      <c r="DV119" s="95">
        <f t="shared" si="108"/>
        <v>1</v>
      </c>
      <c r="DW119" s="95" t="str">
        <f t="shared" si="109"/>
        <v/>
      </c>
      <c r="DX119" s="91">
        <f>IFERROR(VLOOKUP(TEXT($A119,"0000"),'AYP11'!$B$3:$AU$424,11,FALSE),"")</f>
        <v>0</v>
      </c>
      <c r="DY119" s="95">
        <f t="shared" si="110"/>
        <v>1</v>
      </c>
      <c r="DZ119" s="95" t="str">
        <f t="shared" si="111"/>
        <v/>
      </c>
      <c r="EA119" s="91">
        <f>IFERROR(VLOOKUP(TEXT($A119,"0000"),'AYP11'!$B$1269:$AU$1690,11,FALSE),"")</f>
        <v>0</v>
      </c>
      <c r="EB119" s="95">
        <f t="shared" si="112"/>
        <v>1</v>
      </c>
      <c r="EC119" s="95" t="str">
        <f t="shared" si="113"/>
        <v/>
      </c>
      <c r="ED119" s="91">
        <f>IFERROR(VLOOKUP(TEXT($A119,"0000"),'AYP11'!$B$1691:$AU$2112,11,FALSE),"")</f>
        <v>94</v>
      </c>
      <c r="EE119" s="95">
        <f t="shared" si="114"/>
        <v>0</v>
      </c>
      <c r="EF119" s="95">
        <f t="shared" si="115"/>
        <v>94</v>
      </c>
      <c r="EG119" s="91">
        <f>IFERROR(VLOOKUP(TEXT($A119,"0000"),'AYP11'!$B$2535:$AU$2956,11,FALSE),"")</f>
        <v>0</v>
      </c>
      <c r="EH119" s="95">
        <f t="shared" si="116"/>
        <v>1</v>
      </c>
      <c r="EI119" s="95" t="str">
        <f t="shared" si="117"/>
        <v/>
      </c>
    </row>
    <row r="120" spans="1:147" x14ac:dyDescent="0.25">
      <c r="A120" s="248">
        <v>2401</v>
      </c>
      <c r="B120" s="291">
        <f t="shared" si="64"/>
        <v>37.647058823529413</v>
      </c>
      <c r="C120" s="50">
        <f>IFERROR(VLOOKUP(TEXT($A120,"0000"),'R-M11'!$A$2:$AA$500,4,FALSE),0)</f>
        <v>128</v>
      </c>
      <c r="D120" s="291">
        <f t="shared" si="65"/>
        <v>24.705882352941178</v>
      </c>
      <c r="E120" s="98">
        <f>IFERROR(SUM(VLOOKUP(TEXT($A120,"0000"),'R-M11'!$A$2:$AA$500,5,FALSE),VLOOKUP(TEXT($A120,"0000"),'R-M11'!$A$2:$AA$500,6,FALSE)),0)</f>
        <v>84</v>
      </c>
      <c r="F120" s="58">
        <f>IFERROR(VLOOKUP(TEXT($A120,"0000"),'R-M11'!$A$2:$AA$500,14,FALSE),0)</f>
        <v>340</v>
      </c>
      <c r="G120" s="230">
        <f t="shared" si="118"/>
        <v>40.307058823529417</v>
      </c>
      <c r="H120" s="97">
        <f t="shared" si="66"/>
        <v>137.04400000000001</v>
      </c>
      <c r="I120" s="230">
        <f t="shared" si="119"/>
        <v>25.845882352941178</v>
      </c>
      <c r="J120" s="97">
        <f t="shared" si="67"/>
        <v>87.876000000000005</v>
      </c>
      <c r="K120" s="230">
        <f t="shared" si="68"/>
        <v>62</v>
      </c>
      <c r="L120" s="121">
        <f>IFERROR(VLOOKUP(K120,'Criteria Table'!$A$2:$I$102,2,FALSE),"")</f>
        <v>3.8000000000000003</v>
      </c>
      <c r="M120" s="230">
        <f t="shared" si="69"/>
        <v>66.152941176470591</v>
      </c>
      <c r="N120" s="286">
        <f t="shared" si="70"/>
        <v>27.299703264094955</v>
      </c>
      <c r="O120" s="50">
        <f>IFERROR(VLOOKUP(TEXT($A120,"0000"),'R-M11'!$A$2:$AA$500,17,FALSE),"")</f>
        <v>92</v>
      </c>
      <c r="P120" s="286">
        <f t="shared" si="71"/>
        <v>35.905044510385757</v>
      </c>
      <c r="Q120" s="98">
        <f>IFERROR(SUM(VLOOKUP(TEXT($A120,"0000"),'R-M11'!$A$2:$AA$500,18,FALSE),VLOOKUP(TEXT($A120,"0000"),'R-M11'!$A$2:$AA$500,19,FALSE)),0)</f>
        <v>121</v>
      </c>
      <c r="R120" s="69">
        <f>IFERROR(VLOOKUP(TEXT($A120,"0000"),'R-M11'!$A$2:$AA$500,27,FALSE),0)</f>
        <v>337</v>
      </c>
      <c r="S120" s="121">
        <f t="shared" si="120"/>
        <v>29.889703264094955</v>
      </c>
      <c r="T120" s="70">
        <f t="shared" si="72"/>
        <v>100.72829999999999</v>
      </c>
      <c r="U120" s="121">
        <f t="shared" si="121"/>
        <v>37.015044510385756</v>
      </c>
      <c r="V120" s="70">
        <f t="shared" si="73"/>
        <v>124.7407</v>
      </c>
      <c r="W120" s="121">
        <f t="shared" si="74"/>
        <v>63</v>
      </c>
      <c r="X120" s="124">
        <f>IFERROR(VLOOKUP(W120,'Criteria Table'!$A$2:$I$102,2,FALSE),"")</f>
        <v>3.7</v>
      </c>
      <c r="Y120" s="121">
        <f t="shared" si="75"/>
        <v>66.904747774480711</v>
      </c>
      <c r="Z120" s="92">
        <f>IFERROR(IF(VLOOKUP(A120,'SG11'!$A$3:$AI$500,18,FALSE)="","NA",VLOOKUP(A120,'SG11'!$A$3:$AI$500,18,FALSE)),"")</f>
        <v>61</v>
      </c>
      <c r="AA120" s="75">
        <f>IFERROR(VLOOKUP(Z120,'Criteria Table'!$A$2:$I$102,6,FALSE),"NA")</f>
        <v>5</v>
      </c>
      <c r="AB120" s="95">
        <f t="shared" si="122"/>
        <v>66</v>
      </c>
      <c r="AC120" s="84">
        <f>IFERROR(IF(VLOOKUP(A120,'SG11'!$A$3:$AI$500,19,FALSE)="","NA",VLOOKUP(A120,'SG11'!$A$3:$AI$500,19,FALSE)),"")</f>
        <v>60</v>
      </c>
      <c r="AD120" s="75">
        <f>IFERROR(VLOOKUP(AC120,'Criteria Table'!$A$2:$I$102,6,FALSE),"NA")</f>
        <v>10</v>
      </c>
      <c r="AE120" s="95">
        <f t="shared" si="123"/>
        <v>70</v>
      </c>
      <c r="AF120" s="92">
        <f>IFERROR(IF(VLOOKUP(A120,'SG11'!$A$3:$AI$500,20,FALSE)="","NA",VLOOKUP(A120,'SG11'!$A$3:$AI$500,20,FALSE)),"")</f>
        <v>63</v>
      </c>
      <c r="AG120" s="75">
        <f>IFERROR(VLOOKUP(AF120,'Criteria Table'!$A$2:$I$102,6,FALSE),"NA")</f>
        <v>5</v>
      </c>
      <c r="AH120" s="95">
        <f t="shared" si="124"/>
        <v>68</v>
      </c>
      <c r="AI120" s="84">
        <f>IFERROR(IF(VLOOKUP(A120,'SG11'!$A$3:$AI$500,21,FALSE)="","NA",VLOOKUP(A120,'SG11'!$A$3:$AI$500,21,FALSE)),"")</f>
        <v>39</v>
      </c>
      <c r="AJ120" s="75">
        <f>IFERROR(VLOOKUP(AI120,'Criteria Table'!$A$2:$I$102,6,FALSE),"NA")</f>
        <v>10</v>
      </c>
      <c r="AK120" s="95">
        <f t="shared" si="125"/>
        <v>49</v>
      </c>
      <c r="AL120" s="99">
        <f>IFERROR(VLOOKUP(TEXT(A120,"0000"),'W11'!$A$1:$E$500,4,FALSE)/AP120*100,"")</f>
        <v>99.082568807339456</v>
      </c>
      <c r="AM120" s="97">
        <f>IFERROR(VLOOKUP(TEXT(A120,"0000"),'W11'!$A$1:$E$500,4,FALSE),"")</f>
        <v>108</v>
      </c>
      <c r="AN120" s="99">
        <f t="shared" si="76"/>
        <v>99.082568807339456</v>
      </c>
      <c r="AO120" s="97">
        <f t="shared" si="77"/>
        <v>108</v>
      </c>
      <c r="AP120" s="99">
        <f>IFERROR(VLOOKUP(TEXT(A120,"0000"),'W11'!$A$1:$E$500,5,FALSE),"")</f>
        <v>109</v>
      </c>
      <c r="AQ120" s="97">
        <f>IFERROR(VLOOKUP(ROUND(AL120,0),'Criteria Table'!$A$2:$I$102,4,FALSE),0)</f>
        <v>0</v>
      </c>
      <c r="AR120" s="128"/>
      <c r="AS120" s="95"/>
      <c r="AT120" s="95"/>
      <c r="AU120" s="100">
        <f>IFERROR(VLOOKUP(TEXT(A120,"0000"),'Sci11'!$A$3:$N$492,4,FALSE)/VLOOKUP(TEXT(A120,"0000"),'Sci11'!$A$3:$N$492,14,FALSE)*100,"")</f>
        <v>27.173913043478258</v>
      </c>
      <c r="AV120" s="101">
        <f>SUM(VLOOKUP(TEXT(A120,"0000"),'Sci11'!$A$3:$N$492,5,FALSE),VLOOKUP(TEXT(A120,"0000"),'Sci11'!$A$3:$N$492,6,FALSE))/VLOOKUP(TEXT(A120,"0000"),'Sci11'!$A$3:$N$492,14,FALSE)*100</f>
        <v>2.1739130434782608</v>
      </c>
      <c r="AW120" s="100">
        <f t="shared" si="126"/>
        <v>32.143913043478257</v>
      </c>
      <c r="AX120" s="101">
        <f>IFERROR(AW120/100*VLOOKUP(TEXT(A120,"0000"),'Sci11'!$A$3:$N$492,14,FALSE),"")</f>
        <v>29.572399999999995</v>
      </c>
      <c r="AY120" s="100">
        <f t="shared" si="127"/>
        <v>4.3039130434782606</v>
      </c>
      <c r="AZ120" s="101">
        <f>IFERROR(AY120/100*VLOOKUP(TEXT(A120,"0000"),'Sci11'!$A$3:$N$492,14,FALSE),"")</f>
        <v>3.9596</v>
      </c>
      <c r="BA120" s="100">
        <f t="shared" si="78"/>
        <v>29</v>
      </c>
      <c r="BB120" s="101">
        <f>IFERROR(VLOOKUP(BA120,'Criteria Table'!$A$2:$I$102,2,FALSE),"")</f>
        <v>7.1000000000000005</v>
      </c>
      <c r="BC120" s="101">
        <f t="shared" si="79"/>
        <v>36.1</v>
      </c>
      <c r="BD120" s="82">
        <f>IFERROR(VLOOKUP(A120,ATTx11!$A$2:$N$500,4,FALSE),"")</f>
        <v>96.37</v>
      </c>
      <c r="BE120" s="95">
        <f t="shared" si="80"/>
        <v>0.5</v>
      </c>
      <c r="BF120" s="96">
        <f t="shared" si="81"/>
        <v>96.87</v>
      </c>
      <c r="BG120" s="70">
        <f>IFERROR(VLOOKUP(A120,ATTx11!$A$2:$N$500,11,FALSE),"")</f>
        <v>0</v>
      </c>
      <c r="BH120" s="95">
        <f t="shared" si="82"/>
        <v>0</v>
      </c>
      <c r="BI120" s="70">
        <f>IFERROR(VLOOKUP(A120,ATTx11!$A$2:$N$500,12,FALSE),"")</f>
        <v>5</v>
      </c>
      <c r="BJ120" s="97">
        <f t="shared" si="83"/>
        <v>4.5</v>
      </c>
      <c r="BK120" s="84">
        <f>IFERROR(VLOOKUP(A120,ATTx11!$A$2:$N$500,7,FALSE),"")</f>
        <v>0</v>
      </c>
      <c r="BL120" s="97">
        <f t="shared" si="84"/>
        <v>0</v>
      </c>
      <c r="BM120" s="84">
        <f>IFERROR(VLOOKUP(A120,ATTx11!$A$2:$N$500,8,FALSE),"")</f>
        <v>5</v>
      </c>
      <c r="BN120" s="95">
        <f t="shared" si="85"/>
        <v>4.5</v>
      </c>
      <c r="BO120" s="95"/>
      <c r="BP120" s="83">
        <f>IFERROR(VLOOKUP(TEXT($A120,"0000"),'AYP11'!$B$3379:$AU$3800,17,FALSE),"")</f>
        <v>0</v>
      </c>
      <c r="BQ120" s="75">
        <f>IFERROR(VLOOKUP(BP120,'Criteria Table'!$A$2:$I$102,2,FALSE),0)</f>
        <v>10</v>
      </c>
      <c r="BR120" s="95">
        <f t="shared" si="86"/>
        <v>10</v>
      </c>
      <c r="BS120" s="83">
        <f>IFERROR(VLOOKUP(TEXT($A120,"0000"),'AYP11'!$B$847:$AU$1268,17,FALSE),"")</f>
        <v>62</v>
      </c>
      <c r="BT120" s="75">
        <f>IFERROR(VLOOKUP(BS120,'Criteria Table'!$A$2:$I$102,2,FALSE),0)</f>
        <v>3.8000000000000003</v>
      </c>
      <c r="BU120" s="95">
        <f t="shared" si="87"/>
        <v>66</v>
      </c>
      <c r="BV120" s="83">
        <f>IFERROR(VLOOKUP(TEXT($A120,"0000"),'AYP11'!$B$2113:$AU$2534,17,FALSE),"")</f>
        <v>0</v>
      </c>
      <c r="BW120" s="75">
        <f>IFERROR(VLOOKUP(BV120,'Criteria Table'!$A$2:$I$102,2,FALSE),0)</f>
        <v>10</v>
      </c>
      <c r="BX120" s="95">
        <f t="shared" si="88"/>
        <v>10</v>
      </c>
      <c r="BY120" s="83">
        <f>IFERROR(VLOOKUP(TEXT($A120,"0000"),'AYP11'!$B$425:$AU$846,17,FALSE),"")</f>
        <v>0</v>
      </c>
      <c r="BZ120" s="75">
        <f>IFERROR(VLOOKUP(BY120,'Criteria Table'!$A$2:$I$102,2,FALSE),0)</f>
        <v>10</v>
      </c>
      <c r="CA120" s="95">
        <f t="shared" si="89"/>
        <v>10</v>
      </c>
      <c r="CB120" s="83">
        <f>IFERROR(VLOOKUP(TEXT($A120,"0000"),'AYP11'!$B$3:$AU$424,17,FALSE),"")</f>
        <v>0</v>
      </c>
      <c r="CC120" s="95">
        <f>IFERROR(VLOOKUP(CB120,'Criteria Table'!$A$2:$I$102,2,FALSE),0)</f>
        <v>10</v>
      </c>
      <c r="CD120" s="95">
        <f t="shared" si="90"/>
        <v>10</v>
      </c>
      <c r="CE120" s="83">
        <f>IFERROR(VLOOKUP(TEXT($A120,"0000"),'AYP11'!$B$1269:$AU$1690,17,FALSE),"")</f>
        <v>64</v>
      </c>
      <c r="CF120" s="95">
        <f>IFERROR(VLOOKUP(CE120,'Criteria Table'!$A$2:$I$102,2,FALSE),0)</f>
        <v>3.6</v>
      </c>
      <c r="CG120" s="95">
        <f t="shared" si="91"/>
        <v>68</v>
      </c>
      <c r="CH120" s="83">
        <f>IFERROR(VLOOKUP(TEXT($A120,"0000"),'AYP11'!$B$1691:$AU$2112,17,FALSE),"")</f>
        <v>0</v>
      </c>
      <c r="CI120" s="95">
        <f>IFERROR(VLOOKUP(CH120,'Criteria Table'!$A$2:$I$102,2,FALSE),0)</f>
        <v>10</v>
      </c>
      <c r="CJ120" s="95">
        <f t="shared" si="92"/>
        <v>10</v>
      </c>
      <c r="CK120" s="83">
        <f>IFERROR(VLOOKUP(TEXT($A120,"0000"),'AYP11'!$B$2535:$AU$2956,17,FALSE),"")</f>
        <v>0</v>
      </c>
      <c r="CL120" s="95">
        <f>IFERROR(VLOOKUP(CK120,'Criteria Table'!$A$2:$I$102,2,FALSE),0)</f>
        <v>10</v>
      </c>
      <c r="CM120" s="95">
        <f t="shared" si="93"/>
        <v>10</v>
      </c>
      <c r="CN120" s="76">
        <f>IFERROR(VLOOKUP(TEXT($A120,"0000"),'AYP11'!$B$3379:$AU$3800,23,FALSE),"")</f>
        <v>0</v>
      </c>
      <c r="CO120" s="95">
        <f>IFERROR(VLOOKUP(CN120,'Criteria Table'!$A$2:$I$102,2,FALSE),0)</f>
        <v>10</v>
      </c>
      <c r="CP120" s="95">
        <f t="shared" si="94"/>
        <v>10</v>
      </c>
      <c r="CQ120" s="76">
        <f>IFERROR(VLOOKUP(TEXT($A120,"0000"),'AYP11'!$B$847:$AU$1268,23,FALSE),"")</f>
        <v>64</v>
      </c>
      <c r="CR120" s="95">
        <f>IFERROR(VLOOKUP(CQ120,'Criteria Table'!$A$2:$I$102,2,FALSE),0)</f>
        <v>3.6</v>
      </c>
      <c r="CS120" s="95">
        <f t="shared" si="95"/>
        <v>68</v>
      </c>
      <c r="CT120" s="76">
        <f>IFERROR(VLOOKUP(TEXT($A120,"0000"),'AYP11'!$B$2113:$AU$2534,23,FALSE),"")</f>
        <v>0</v>
      </c>
      <c r="CU120" s="95">
        <f>IFERROR(VLOOKUP(CT120,'Criteria Table'!$A$2:$I$102,2,FALSE),0)</f>
        <v>10</v>
      </c>
      <c r="CV120" s="95">
        <f t="shared" si="96"/>
        <v>10</v>
      </c>
      <c r="CW120" s="76">
        <f>IFERROR(VLOOKUP(TEXT($A120,"0000"),'AYP11'!$B$425:$AU$846,23,FALSE),"")</f>
        <v>0</v>
      </c>
      <c r="CX120" s="95">
        <f>IFERROR(VLOOKUP(CW120,'Criteria Table'!$A$2:$I$102,2,FALSE),0)</f>
        <v>10</v>
      </c>
      <c r="CY120" s="95">
        <f t="shared" si="97"/>
        <v>10</v>
      </c>
      <c r="CZ120" s="76">
        <f>IFERROR(VLOOKUP(TEXT($A120,"0000"),'AYP11'!$B$3:$AU$424,23,FALSE),"")</f>
        <v>0</v>
      </c>
      <c r="DA120" s="95">
        <f>IFERROR(VLOOKUP(CZ120,'Criteria Table'!$A$2:$I$102,2,FALSE),0)</f>
        <v>10</v>
      </c>
      <c r="DB120" s="95">
        <f t="shared" si="98"/>
        <v>10</v>
      </c>
      <c r="DC120" s="76">
        <f>IFERROR(VLOOKUP(TEXT($A120,"0000"),'AYP11'!$B$1269:$AU$1690,23,FALSE),"")</f>
        <v>66</v>
      </c>
      <c r="DD120" s="95">
        <f>IFERROR(VLOOKUP(DC120,'Criteria Table'!$A$2:$I$102,2,FALSE),0)</f>
        <v>3.4000000000000004</v>
      </c>
      <c r="DE120" s="95">
        <f t="shared" si="99"/>
        <v>69</v>
      </c>
      <c r="DF120" s="76">
        <f>IFERROR(VLOOKUP(TEXT($A120,"0000"),'AYP11'!$B$1691:$AU$2112,23,FALSE),"")</f>
        <v>0</v>
      </c>
      <c r="DG120" s="95">
        <f>IFERROR(VLOOKUP(DF120,'Criteria Table'!$A$2:$I$102,2,FALSE),0)</f>
        <v>10</v>
      </c>
      <c r="DH120" s="95">
        <f t="shared" si="100"/>
        <v>10</v>
      </c>
      <c r="DI120" s="76">
        <f>IFERROR(VLOOKUP(TEXT($A120,"0000"),'AYP11'!$B$2535:$AU$2956,23,FALSE),"")</f>
        <v>0</v>
      </c>
      <c r="DJ120" s="95">
        <f>IFERROR(VLOOKUP(DI120,'Criteria Table'!$A$2:$I$102,2,FALSE),0)</f>
        <v>10</v>
      </c>
      <c r="DK120" s="95">
        <f t="shared" si="101"/>
        <v>10</v>
      </c>
      <c r="DL120" s="91">
        <f>IFERROR(VLOOKUP(TEXT($A120,"0000"),'AYP11'!$B$3379:$AU$3800,11,FALSE),"")</f>
        <v>0</v>
      </c>
      <c r="DM120" s="95">
        <f t="shared" si="102"/>
        <v>1</v>
      </c>
      <c r="DN120" s="95" t="str">
        <f t="shared" si="103"/>
        <v/>
      </c>
      <c r="DO120" s="91">
        <f>IFERROR(VLOOKUP(TEXT($A120,"0000"),'AYP11'!$B$847:$AU$1268,11,FALSE),"")</f>
        <v>0</v>
      </c>
      <c r="DP120" s="95">
        <f t="shared" si="104"/>
        <v>1</v>
      </c>
      <c r="DQ120" s="95" t="str">
        <f t="shared" si="105"/>
        <v/>
      </c>
      <c r="DR120" s="91">
        <f>IFERROR(VLOOKUP(TEXT($A120,"0000"),'AYP11'!$B$2113:$AU$2534,11,FALSE),"")</f>
        <v>0</v>
      </c>
      <c r="DS120" s="95">
        <f t="shared" si="106"/>
        <v>1</v>
      </c>
      <c r="DT120" s="95" t="str">
        <f t="shared" si="107"/>
        <v/>
      </c>
      <c r="DU120" s="91">
        <f>IFERROR(VLOOKUP(TEXT($A120,"0000"),'AYP11'!$B$425:$AU$846,11,FALSE),"")</f>
        <v>0</v>
      </c>
      <c r="DV120" s="95">
        <f t="shared" si="108"/>
        <v>1</v>
      </c>
      <c r="DW120" s="95" t="str">
        <f t="shared" si="109"/>
        <v/>
      </c>
      <c r="DX120" s="91">
        <f>IFERROR(VLOOKUP(TEXT($A120,"0000"),'AYP11'!$B$3:$AU$424,11,FALSE),"")</f>
        <v>0</v>
      </c>
      <c r="DY120" s="95">
        <f t="shared" si="110"/>
        <v>1</v>
      </c>
      <c r="DZ120" s="95" t="str">
        <f t="shared" si="111"/>
        <v/>
      </c>
      <c r="EA120" s="91">
        <f>IFERROR(VLOOKUP(TEXT($A120,"0000"),'AYP11'!$B$1269:$AU$1690,11,FALSE),"")</f>
        <v>0</v>
      </c>
      <c r="EB120" s="95">
        <f t="shared" si="112"/>
        <v>1</v>
      </c>
      <c r="EC120" s="95" t="str">
        <f t="shared" si="113"/>
        <v/>
      </c>
      <c r="ED120" s="91">
        <f>IFERROR(VLOOKUP(TEXT($A120,"0000"),'AYP11'!$B$1691:$AU$2112,11,FALSE),"")</f>
        <v>0</v>
      </c>
      <c r="EE120" s="95">
        <f t="shared" si="114"/>
        <v>1</v>
      </c>
      <c r="EF120" s="95" t="str">
        <f t="shared" si="115"/>
        <v/>
      </c>
      <c r="EG120" s="91">
        <f>IFERROR(VLOOKUP(TEXT($A120,"0000"),'AYP11'!$B$2535:$AU$2956,11,FALSE),"")</f>
        <v>0</v>
      </c>
      <c r="EH120" s="95">
        <f t="shared" si="116"/>
        <v>1</v>
      </c>
      <c r="EI120" s="95" t="str">
        <f t="shared" si="117"/>
        <v/>
      </c>
      <c r="EP120" s="34">
        <v>120</v>
      </c>
      <c r="EQ120" s="102" t="s">
        <v>1298</v>
      </c>
    </row>
    <row r="121" spans="1:147" x14ac:dyDescent="0.25">
      <c r="A121" s="248">
        <v>2441</v>
      </c>
      <c r="B121" s="291">
        <f t="shared" si="64"/>
        <v>22.887323943661972</v>
      </c>
      <c r="C121" s="50">
        <f>IFERROR(VLOOKUP(TEXT($A121,"0000"),'R-M11'!$A$2:$AA$500,4,FALSE),0)</f>
        <v>65</v>
      </c>
      <c r="D121" s="291">
        <f t="shared" si="65"/>
        <v>63.380281690140848</v>
      </c>
      <c r="E121" s="98">
        <f>IFERROR(SUM(VLOOKUP(TEXT($A121,"0000"),'R-M11'!$A$2:$AA$500,5,FALSE),VLOOKUP(TEXT($A121,"0000"),'R-M11'!$A$2:$AA$500,6,FALSE)),0)</f>
        <v>180</v>
      </c>
      <c r="F121" s="58">
        <f>IFERROR(VLOOKUP(TEXT($A121,"0000"),'R-M11'!$A$2:$AA$500,14,FALSE),0)</f>
        <v>284</v>
      </c>
      <c r="G121" s="230">
        <f t="shared" si="118"/>
        <v>22.887323943661972</v>
      </c>
      <c r="H121" s="97">
        <f t="shared" si="66"/>
        <v>65</v>
      </c>
      <c r="I121" s="230">
        <f t="shared" si="119"/>
        <v>63.380281690140848</v>
      </c>
      <c r="J121" s="97">
        <f t="shared" si="67"/>
        <v>180</v>
      </c>
      <c r="K121" s="230">
        <f t="shared" si="68"/>
        <v>86</v>
      </c>
      <c r="L121" s="121">
        <f>IFERROR(VLOOKUP(K121,'Criteria Table'!$A$2:$I$102,2,FALSE),"")</f>
        <v>0</v>
      </c>
      <c r="M121" s="230">
        <f t="shared" si="69"/>
        <v>86.267605633802816</v>
      </c>
      <c r="N121" s="286">
        <f t="shared" si="70"/>
        <v>19.366197183098592</v>
      </c>
      <c r="O121" s="50">
        <f>IFERROR(VLOOKUP(TEXT($A121,"0000"),'R-M11'!$A$2:$AA$500,17,FALSE),"")</f>
        <v>55</v>
      </c>
      <c r="P121" s="286">
        <f t="shared" si="71"/>
        <v>64.788732394366207</v>
      </c>
      <c r="Q121" s="98">
        <f>IFERROR(SUM(VLOOKUP(TEXT($A121,"0000"),'R-M11'!$A$2:$AA$500,18,FALSE),VLOOKUP(TEXT($A121,"0000"),'R-M11'!$A$2:$AA$500,19,FALSE)),0)</f>
        <v>184</v>
      </c>
      <c r="R121" s="69">
        <f>IFERROR(VLOOKUP(TEXT($A121,"0000"),'R-M11'!$A$2:$AA$500,27,FALSE),0)</f>
        <v>284</v>
      </c>
      <c r="S121" s="121">
        <f t="shared" si="120"/>
        <v>20.486197183098593</v>
      </c>
      <c r="T121" s="70">
        <f t="shared" si="72"/>
        <v>58.180800000000005</v>
      </c>
      <c r="U121" s="121">
        <f t="shared" si="121"/>
        <v>65.268732394366211</v>
      </c>
      <c r="V121" s="70">
        <f t="shared" si="73"/>
        <v>185.36320000000003</v>
      </c>
      <c r="W121" s="121">
        <f t="shared" si="74"/>
        <v>84</v>
      </c>
      <c r="X121" s="124">
        <f>IFERROR(VLOOKUP(W121,'Criteria Table'!$A$2:$I$102,2,FALSE),"")</f>
        <v>1.6</v>
      </c>
      <c r="Y121" s="121">
        <f t="shared" si="75"/>
        <v>85.754929577464807</v>
      </c>
      <c r="Z121" s="92">
        <f>IFERROR(IF(VLOOKUP(A121,'SG11'!$A$3:$AI$500,18,FALSE)="","NA",VLOOKUP(A121,'SG11'!$A$3:$AI$500,18,FALSE)),"")</f>
        <v>76</v>
      </c>
      <c r="AA121" s="75">
        <f>IFERROR(VLOOKUP(Z121,'Criteria Table'!$A$2:$I$102,6,FALSE),"NA")</f>
        <v>5</v>
      </c>
      <c r="AB121" s="95">
        <f t="shared" si="122"/>
        <v>81</v>
      </c>
      <c r="AC121" s="84">
        <f>IFERROR(IF(VLOOKUP(A121,'SG11'!$A$3:$AI$500,19,FALSE)="","NA",VLOOKUP(A121,'SG11'!$A$3:$AI$500,19,FALSE)),"")</f>
        <v>71</v>
      </c>
      <c r="AD121" s="75">
        <f>IFERROR(VLOOKUP(AC121,'Criteria Table'!$A$2:$I$102,6,FALSE),"NA")</f>
        <v>5</v>
      </c>
      <c r="AE121" s="95">
        <f t="shared" si="123"/>
        <v>76</v>
      </c>
      <c r="AF121" s="92">
        <f>IFERROR(IF(VLOOKUP(A121,'SG11'!$A$3:$AI$500,20,FALSE)="","NA",VLOOKUP(A121,'SG11'!$A$3:$AI$500,20,FALSE)),"")</f>
        <v>65</v>
      </c>
      <c r="AG121" s="75">
        <f>IFERROR(VLOOKUP(AF121,'Criteria Table'!$A$2:$I$102,6,FALSE),"NA")</f>
        <v>5</v>
      </c>
      <c r="AH121" s="95">
        <f t="shared" si="124"/>
        <v>70</v>
      </c>
      <c r="AI121" s="84">
        <f>IFERROR(IF(VLOOKUP(A121,'SG11'!$A$3:$AI$500,21,FALSE)="","NA",VLOOKUP(A121,'SG11'!$A$3:$AI$500,21,FALSE)),"")</f>
        <v>65</v>
      </c>
      <c r="AJ121" s="75">
        <f>IFERROR(VLOOKUP(AI121,'Criteria Table'!$A$2:$I$102,6,FALSE),"NA")</f>
        <v>5</v>
      </c>
      <c r="AK121" s="95">
        <f t="shared" si="125"/>
        <v>70</v>
      </c>
      <c r="AL121" s="99">
        <f>IFERROR(VLOOKUP(TEXT(A121,"0000"),'W11'!$A$1:$E$500,4,FALSE)/AP121*100,"")</f>
        <v>98.198198198198199</v>
      </c>
      <c r="AM121" s="97">
        <f>IFERROR(VLOOKUP(TEXT(A121,"0000"),'W11'!$A$1:$E$500,4,FALSE),"")</f>
        <v>109</v>
      </c>
      <c r="AN121" s="99">
        <f t="shared" si="76"/>
        <v>98.198198198198199</v>
      </c>
      <c r="AO121" s="97">
        <f t="shared" si="77"/>
        <v>109</v>
      </c>
      <c r="AP121" s="99">
        <f>IFERROR(VLOOKUP(TEXT(A121,"0000"),'W11'!$A$1:$E$500,5,FALSE),"")</f>
        <v>111</v>
      </c>
      <c r="AQ121" s="97">
        <f>IFERROR(VLOOKUP(ROUND(AL121,0),'Criteria Table'!$A$2:$I$102,4,FALSE),0)</f>
        <v>0</v>
      </c>
      <c r="AR121" s="128"/>
      <c r="AS121" s="95"/>
      <c r="AT121" s="95"/>
      <c r="AU121" s="100">
        <f>IFERROR(VLOOKUP(TEXT(A121,"0000"),'Sci11'!$A$3:$N$492,4,FALSE)/VLOOKUP(TEXT(A121,"0000"),'Sci11'!$A$3:$N$492,14,FALSE)*100,"")</f>
        <v>37.209302325581397</v>
      </c>
      <c r="AV121" s="101">
        <f>SUM(VLOOKUP(TEXT(A121,"0000"),'Sci11'!$A$3:$N$492,5,FALSE),VLOOKUP(TEXT(A121,"0000"),'Sci11'!$A$3:$N$492,6,FALSE))/VLOOKUP(TEXT(A121,"0000"),'Sci11'!$A$3:$N$492,14,FALSE)*100</f>
        <v>32.558139534883722</v>
      </c>
      <c r="AW121" s="100">
        <f t="shared" si="126"/>
        <v>39.309302325581399</v>
      </c>
      <c r="AX121" s="101">
        <f>IFERROR(AW121/100*VLOOKUP(TEXT(A121,"0000"),'Sci11'!$A$3:$N$492,14,FALSE),"")</f>
        <v>33.806000000000004</v>
      </c>
      <c r="AY121" s="100">
        <f t="shared" si="127"/>
        <v>33.458139534883721</v>
      </c>
      <c r="AZ121" s="101">
        <f>IFERROR(AY121/100*VLOOKUP(TEXT(A121,"0000"),'Sci11'!$A$3:$N$492,14,FALSE),"")</f>
        <v>28.773999999999997</v>
      </c>
      <c r="BA121" s="100">
        <f t="shared" si="78"/>
        <v>70</v>
      </c>
      <c r="BB121" s="101">
        <f>IFERROR(VLOOKUP(BA121,'Criteria Table'!$A$2:$I$102,2,FALSE),"")</f>
        <v>3</v>
      </c>
      <c r="BC121" s="101">
        <f t="shared" si="79"/>
        <v>73</v>
      </c>
      <c r="BD121" s="82">
        <f>IFERROR(VLOOKUP(A121,ATTx11!$A$2:$N$500,4,FALSE),"")</f>
        <v>96.22</v>
      </c>
      <c r="BE121" s="95">
        <f t="shared" si="80"/>
        <v>0.5</v>
      </c>
      <c r="BF121" s="96">
        <f t="shared" si="81"/>
        <v>96.72</v>
      </c>
      <c r="BG121" s="70">
        <f>IFERROR(VLOOKUP(A121,ATTx11!$A$2:$N$500,11,FALSE),"")</f>
        <v>1</v>
      </c>
      <c r="BH121" s="95">
        <f t="shared" si="82"/>
        <v>0.9</v>
      </c>
      <c r="BI121" s="70">
        <f>IFERROR(VLOOKUP(A121,ATTx11!$A$2:$N$500,12,FALSE),"")</f>
        <v>10</v>
      </c>
      <c r="BJ121" s="97">
        <f t="shared" si="83"/>
        <v>9</v>
      </c>
      <c r="BK121" s="84">
        <f>IFERROR(VLOOKUP(A121,ATTx11!$A$2:$N$500,7,FALSE),"")</f>
        <v>1</v>
      </c>
      <c r="BL121" s="97">
        <f t="shared" si="84"/>
        <v>0.9</v>
      </c>
      <c r="BM121" s="84">
        <f>IFERROR(VLOOKUP(A121,ATTx11!$A$2:$N$500,8,FALSE),"")</f>
        <v>9</v>
      </c>
      <c r="BN121" s="95">
        <f t="shared" si="85"/>
        <v>8.1</v>
      </c>
      <c r="BO121" s="95"/>
      <c r="BP121" s="83">
        <f>IFERROR(VLOOKUP(TEXT($A121,"0000"),'AYP11'!$B$3379:$AU$3800,17,FALSE),"")</f>
        <v>94</v>
      </c>
      <c r="BQ121" s="75">
        <f>IFERROR(VLOOKUP(BP121,'Criteria Table'!$A$2:$I$102,2,FALSE),0)</f>
        <v>0</v>
      </c>
      <c r="BR121" s="95">
        <f t="shared" si="86"/>
        <v>94</v>
      </c>
      <c r="BS121" s="83">
        <f>IFERROR(VLOOKUP(TEXT($A121,"0000"),'AYP11'!$B$847:$AU$1268,17,FALSE),"")</f>
        <v>71</v>
      </c>
      <c r="BT121" s="75">
        <f>IFERROR(VLOOKUP(BS121,'Criteria Table'!$A$2:$I$102,2,FALSE),0)</f>
        <v>2.9000000000000004</v>
      </c>
      <c r="BU121" s="95">
        <f t="shared" si="87"/>
        <v>74</v>
      </c>
      <c r="BV121" s="83">
        <f>IFERROR(VLOOKUP(TEXT($A121,"0000"),'AYP11'!$B$2113:$AU$2534,17,FALSE),"")</f>
        <v>88</v>
      </c>
      <c r="BW121" s="75">
        <f>IFERROR(VLOOKUP(BV121,'Criteria Table'!$A$2:$I$102,2,FALSE),0)</f>
        <v>0</v>
      </c>
      <c r="BX121" s="95">
        <f t="shared" si="88"/>
        <v>88</v>
      </c>
      <c r="BY121" s="83">
        <f>IFERROR(VLOOKUP(TEXT($A121,"0000"),'AYP11'!$B$425:$AU$846,17,FALSE),"")</f>
        <v>0</v>
      </c>
      <c r="BZ121" s="75">
        <f>IFERROR(VLOOKUP(BY121,'Criteria Table'!$A$2:$I$102,2,FALSE),0)</f>
        <v>10</v>
      </c>
      <c r="CA121" s="95">
        <f t="shared" si="89"/>
        <v>10</v>
      </c>
      <c r="CB121" s="83">
        <f>IFERROR(VLOOKUP(TEXT($A121,"0000"),'AYP11'!$B$3:$AU$424,17,FALSE),"")</f>
        <v>0</v>
      </c>
      <c r="CC121" s="95">
        <f>IFERROR(VLOOKUP(CB121,'Criteria Table'!$A$2:$I$102,2,FALSE),0)</f>
        <v>10</v>
      </c>
      <c r="CD121" s="95">
        <f t="shared" si="90"/>
        <v>10</v>
      </c>
      <c r="CE121" s="83">
        <f>IFERROR(VLOOKUP(TEXT($A121,"0000"),'AYP11'!$B$1269:$AU$1690,17,FALSE),"")</f>
        <v>79</v>
      </c>
      <c r="CF121" s="95">
        <f>IFERROR(VLOOKUP(CE121,'Criteria Table'!$A$2:$I$102,2,FALSE),0)</f>
        <v>2.1</v>
      </c>
      <c r="CG121" s="95">
        <f t="shared" si="91"/>
        <v>81</v>
      </c>
      <c r="CH121" s="83">
        <f>IFERROR(VLOOKUP(TEXT($A121,"0000"),'AYP11'!$B$1691:$AU$2112,17,FALSE),"")</f>
        <v>0</v>
      </c>
      <c r="CI121" s="95">
        <f>IFERROR(VLOOKUP(CH121,'Criteria Table'!$A$2:$I$102,2,FALSE),0)</f>
        <v>10</v>
      </c>
      <c r="CJ121" s="95">
        <f t="shared" si="92"/>
        <v>10</v>
      </c>
      <c r="CK121" s="83">
        <f>IFERROR(VLOOKUP(TEXT($A121,"0000"),'AYP11'!$B$2535:$AU$2956,17,FALSE),"")</f>
        <v>0</v>
      </c>
      <c r="CL121" s="95">
        <f>IFERROR(VLOOKUP(CK121,'Criteria Table'!$A$2:$I$102,2,FALSE),0)</f>
        <v>10</v>
      </c>
      <c r="CM121" s="95">
        <f t="shared" si="93"/>
        <v>10</v>
      </c>
      <c r="CN121" s="76">
        <f>IFERROR(VLOOKUP(TEXT($A121,"0000"),'AYP11'!$B$3379:$AU$3800,23,FALSE),"")</f>
        <v>93</v>
      </c>
      <c r="CO121" s="95">
        <f>IFERROR(VLOOKUP(CN121,'Criteria Table'!$A$2:$I$102,2,FALSE),0)</f>
        <v>0</v>
      </c>
      <c r="CP121" s="95">
        <f t="shared" si="94"/>
        <v>93</v>
      </c>
      <c r="CQ121" s="76">
        <f>IFERROR(VLOOKUP(TEXT($A121,"0000"),'AYP11'!$B$847:$AU$1268,23,FALSE),"")</f>
        <v>65</v>
      </c>
      <c r="CR121" s="95">
        <f>IFERROR(VLOOKUP(CQ121,'Criteria Table'!$A$2:$I$102,2,FALSE),0)</f>
        <v>3.5</v>
      </c>
      <c r="CS121" s="95">
        <f t="shared" si="95"/>
        <v>69</v>
      </c>
      <c r="CT121" s="76">
        <f>IFERROR(VLOOKUP(TEXT($A121,"0000"),'AYP11'!$B$2113:$AU$2534,23,FALSE),"")</f>
        <v>86</v>
      </c>
      <c r="CU121" s="95">
        <f>IFERROR(VLOOKUP(CT121,'Criteria Table'!$A$2:$I$102,2,FALSE),0)</f>
        <v>0</v>
      </c>
      <c r="CV121" s="95">
        <f t="shared" si="96"/>
        <v>86</v>
      </c>
      <c r="CW121" s="76">
        <f>IFERROR(VLOOKUP(TEXT($A121,"0000"),'AYP11'!$B$425:$AU$846,23,FALSE),"")</f>
        <v>0</v>
      </c>
      <c r="CX121" s="95">
        <f>IFERROR(VLOOKUP(CW121,'Criteria Table'!$A$2:$I$102,2,FALSE),0)</f>
        <v>10</v>
      </c>
      <c r="CY121" s="95">
        <f t="shared" si="97"/>
        <v>10</v>
      </c>
      <c r="CZ121" s="76">
        <f>IFERROR(VLOOKUP(TEXT($A121,"0000"),'AYP11'!$B$3:$AU$424,23,FALSE),"")</f>
        <v>0</v>
      </c>
      <c r="DA121" s="95">
        <f>IFERROR(VLOOKUP(CZ121,'Criteria Table'!$A$2:$I$102,2,FALSE),0)</f>
        <v>10</v>
      </c>
      <c r="DB121" s="95">
        <f t="shared" si="98"/>
        <v>10</v>
      </c>
      <c r="DC121" s="76">
        <f>IFERROR(VLOOKUP(TEXT($A121,"0000"),'AYP11'!$B$1269:$AU$1690,23,FALSE),"")</f>
        <v>77</v>
      </c>
      <c r="DD121" s="95">
        <f>IFERROR(VLOOKUP(DC121,'Criteria Table'!$A$2:$I$102,2,FALSE),0)</f>
        <v>2.3000000000000003</v>
      </c>
      <c r="DE121" s="95">
        <f t="shared" si="99"/>
        <v>79</v>
      </c>
      <c r="DF121" s="76">
        <f>IFERROR(VLOOKUP(TEXT($A121,"0000"),'AYP11'!$B$1691:$AU$2112,23,FALSE),"")</f>
        <v>0</v>
      </c>
      <c r="DG121" s="95">
        <f>IFERROR(VLOOKUP(DF121,'Criteria Table'!$A$2:$I$102,2,FALSE),0)</f>
        <v>10</v>
      </c>
      <c r="DH121" s="95">
        <f t="shared" si="100"/>
        <v>10</v>
      </c>
      <c r="DI121" s="76">
        <f>IFERROR(VLOOKUP(TEXT($A121,"0000"),'AYP11'!$B$2535:$AU$2956,23,FALSE),"")</f>
        <v>0</v>
      </c>
      <c r="DJ121" s="95">
        <f>IFERROR(VLOOKUP(DI121,'Criteria Table'!$A$2:$I$102,2,FALSE),0)</f>
        <v>10</v>
      </c>
      <c r="DK121" s="95">
        <f t="shared" si="101"/>
        <v>10</v>
      </c>
      <c r="DL121" s="91">
        <f>IFERROR(VLOOKUP(TEXT($A121,"0000"),'AYP11'!$B$3379:$AU$3800,11,FALSE),"")</f>
        <v>0</v>
      </c>
      <c r="DM121" s="95">
        <f t="shared" si="102"/>
        <v>1</v>
      </c>
      <c r="DN121" s="95" t="str">
        <f t="shared" si="103"/>
        <v/>
      </c>
      <c r="DO121" s="91">
        <f>IFERROR(VLOOKUP(TEXT($A121,"0000"),'AYP11'!$B$847:$AU$1268,11,FALSE),"")</f>
        <v>0</v>
      </c>
      <c r="DP121" s="95">
        <f t="shared" si="104"/>
        <v>1</v>
      </c>
      <c r="DQ121" s="95" t="str">
        <f t="shared" si="105"/>
        <v/>
      </c>
      <c r="DR121" s="91">
        <f>IFERROR(VLOOKUP(TEXT($A121,"0000"),'AYP11'!$B$2113:$AU$2534,11,FALSE),"")</f>
        <v>0</v>
      </c>
      <c r="DS121" s="95">
        <f t="shared" si="106"/>
        <v>1</v>
      </c>
      <c r="DT121" s="95" t="str">
        <f t="shared" si="107"/>
        <v/>
      </c>
      <c r="DU121" s="91">
        <f>IFERROR(VLOOKUP(TEXT($A121,"0000"),'AYP11'!$B$425:$AU$846,11,FALSE),"")</f>
        <v>0</v>
      </c>
      <c r="DV121" s="95">
        <f t="shared" si="108"/>
        <v>1</v>
      </c>
      <c r="DW121" s="95" t="str">
        <f t="shared" si="109"/>
        <v/>
      </c>
      <c r="DX121" s="91">
        <f>IFERROR(VLOOKUP(TEXT($A121,"0000"),'AYP11'!$B$3:$AU$424,11,FALSE),"")</f>
        <v>0</v>
      </c>
      <c r="DY121" s="95">
        <f t="shared" si="110"/>
        <v>1</v>
      </c>
      <c r="DZ121" s="95" t="str">
        <f t="shared" si="111"/>
        <v/>
      </c>
      <c r="EA121" s="91">
        <f>IFERROR(VLOOKUP(TEXT($A121,"0000"),'AYP11'!$B$1269:$AU$1690,11,FALSE),"")</f>
        <v>0</v>
      </c>
      <c r="EB121" s="95">
        <f t="shared" si="112"/>
        <v>1</v>
      </c>
      <c r="EC121" s="95" t="str">
        <f t="shared" si="113"/>
        <v/>
      </c>
      <c r="ED121" s="91">
        <f>IFERROR(VLOOKUP(TEXT($A121,"0000"),'AYP11'!$B$1691:$AU$2112,11,FALSE),"")</f>
        <v>0</v>
      </c>
      <c r="EE121" s="95">
        <f t="shared" si="114"/>
        <v>1</v>
      </c>
      <c r="EF121" s="95" t="str">
        <f t="shared" si="115"/>
        <v/>
      </c>
      <c r="EG121" s="91">
        <f>IFERROR(VLOOKUP(TEXT($A121,"0000"),'AYP11'!$B$2535:$AU$2956,11,FALSE),"")</f>
        <v>0</v>
      </c>
      <c r="EH121" s="95">
        <f t="shared" si="116"/>
        <v>1</v>
      </c>
      <c r="EI121" s="95" t="str">
        <f t="shared" si="117"/>
        <v/>
      </c>
    </row>
    <row r="122" spans="1:147" x14ac:dyDescent="0.25">
      <c r="A122" s="248">
        <v>2501</v>
      </c>
      <c r="B122" s="291">
        <f t="shared" si="64"/>
        <v>28.937728937728942</v>
      </c>
      <c r="C122" s="50">
        <f>IFERROR(VLOOKUP(TEXT($A122,"0000"),'R-M11'!$A$2:$AA$500,4,FALSE),0)</f>
        <v>79</v>
      </c>
      <c r="D122" s="291">
        <f t="shared" si="65"/>
        <v>13.91941391941392</v>
      </c>
      <c r="E122" s="98">
        <f>IFERROR(SUM(VLOOKUP(TEXT($A122,"0000"),'R-M11'!$A$2:$AA$500,5,FALSE),VLOOKUP(TEXT($A122,"0000"),'R-M11'!$A$2:$AA$500,6,FALSE)),0)</f>
        <v>38</v>
      </c>
      <c r="F122" s="58">
        <f>IFERROR(VLOOKUP(TEXT($A122,"0000"),'R-M11'!$A$2:$AA$500,14,FALSE),0)</f>
        <v>273</v>
      </c>
      <c r="G122" s="230">
        <f t="shared" si="118"/>
        <v>32.927728937728943</v>
      </c>
      <c r="H122" s="97">
        <f t="shared" si="66"/>
        <v>89.892700000000019</v>
      </c>
      <c r="I122" s="230">
        <f t="shared" si="119"/>
        <v>15.629413919413921</v>
      </c>
      <c r="J122" s="97">
        <f t="shared" si="67"/>
        <v>42.668300000000002</v>
      </c>
      <c r="K122" s="230">
        <f t="shared" si="68"/>
        <v>43</v>
      </c>
      <c r="L122" s="121">
        <f>IFERROR(VLOOKUP(K122,'Criteria Table'!$A$2:$I$102,2,FALSE),"")</f>
        <v>5.7</v>
      </c>
      <c r="M122" s="230">
        <f t="shared" si="69"/>
        <v>48.557142857142864</v>
      </c>
      <c r="N122" s="286">
        <f t="shared" si="70"/>
        <v>35.661764705882355</v>
      </c>
      <c r="O122" s="50">
        <f>IFERROR(VLOOKUP(TEXT($A122,"0000"),'R-M11'!$A$2:$AA$500,17,FALSE),"")</f>
        <v>97</v>
      </c>
      <c r="P122" s="286">
        <f t="shared" si="71"/>
        <v>25.735294117647058</v>
      </c>
      <c r="Q122" s="98">
        <f>IFERROR(SUM(VLOOKUP(TEXT($A122,"0000"),'R-M11'!$A$2:$AA$500,18,FALSE),VLOOKUP(TEXT($A122,"0000"),'R-M11'!$A$2:$AA$500,19,FALSE)),0)</f>
        <v>70</v>
      </c>
      <c r="R122" s="69">
        <f>IFERROR(VLOOKUP(TEXT($A122,"0000"),'R-M11'!$A$2:$AA$500,27,FALSE),0)</f>
        <v>272</v>
      </c>
      <c r="S122" s="121">
        <f t="shared" si="120"/>
        <v>38.391764705882352</v>
      </c>
      <c r="T122" s="70">
        <f t="shared" si="72"/>
        <v>104.4256</v>
      </c>
      <c r="U122" s="121">
        <f t="shared" si="121"/>
        <v>26.90529411764706</v>
      </c>
      <c r="V122" s="70">
        <f t="shared" si="73"/>
        <v>73.182400000000001</v>
      </c>
      <c r="W122" s="121">
        <f t="shared" si="74"/>
        <v>61</v>
      </c>
      <c r="X122" s="124">
        <f>IFERROR(VLOOKUP(W122,'Criteria Table'!$A$2:$I$102,2,FALSE),"")</f>
        <v>3.9000000000000004</v>
      </c>
      <c r="Y122" s="121">
        <f t="shared" si="75"/>
        <v>65.297058823529412</v>
      </c>
      <c r="Z122" s="92">
        <f>IFERROR(IF(VLOOKUP(A122,'SG11'!$A$3:$AI$500,18,FALSE)="","NA",VLOOKUP(A122,'SG11'!$A$3:$AI$500,18,FALSE)),"")</f>
        <v>56</v>
      </c>
      <c r="AA122" s="75">
        <f>IFERROR(VLOOKUP(Z122,'Criteria Table'!$A$2:$I$102,6,FALSE),"NA")</f>
        <v>10</v>
      </c>
      <c r="AB122" s="95">
        <f t="shared" si="122"/>
        <v>66</v>
      </c>
      <c r="AC122" s="84">
        <f>IFERROR(IF(VLOOKUP(A122,'SG11'!$A$3:$AI$500,19,FALSE)="","NA",VLOOKUP(A122,'SG11'!$A$3:$AI$500,19,FALSE)),"")</f>
        <v>56</v>
      </c>
      <c r="AD122" s="75">
        <f>IFERROR(VLOOKUP(AC122,'Criteria Table'!$A$2:$I$102,6,FALSE),"NA")</f>
        <v>10</v>
      </c>
      <c r="AE122" s="95">
        <f t="shared" si="123"/>
        <v>66</v>
      </c>
      <c r="AF122" s="92">
        <f>IFERROR(IF(VLOOKUP(A122,'SG11'!$A$3:$AI$500,20,FALSE)="","NA",VLOOKUP(A122,'SG11'!$A$3:$AI$500,20,FALSE)),"")</f>
        <v>54</v>
      </c>
      <c r="AG122" s="75">
        <f>IFERROR(VLOOKUP(AF122,'Criteria Table'!$A$2:$I$102,6,FALSE),"NA")</f>
        <v>10</v>
      </c>
      <c r="AH122" s="95">
        <f t="shared" si="124"/>
        <v>64</v>
      </c>
      <c r="AI122" s="84">
        <f>IFERROR(IF(VLOOKUP(A122,'SG11'!$A$3:$AI$500,21,FALSE)="","NA",VLOOKUP(A122,'SG11'!$A$3:$AI$500,21,FALSE)),"")</f>
        <v>56</v>
      </c>
      <c r="AJ122" s="75">
        <f>IFERROR(VLOOKUP(AI122,'Criteria Table'!$A$2:$I$102,6,FALSE),"NA")</f>
        <v>10</v>
      </c>
      <c r="AK122" s="95">
        <f t="shared" si="125"/>
        <v>66</v>
      </c>
      <c r="AL122" s="99">
        <f>IFERROR(VLOOKUP(TEXT(A122,"0000"),'W11'!$A$1:$E$500,4,FALSE)/AP122*100,"")</f>
        <v>93.75</v>
      </c>
      <c r="AM122" s="97">
        <f>IFERROR(VLOOKUP(TEXT(A122,"0000"),'W11'!$A$1:$E$500,4,FALSE),"")</f>
        <v>75</v>
      </c>
      <c r="AN122" s="99">
        <f t="shared" si="76"/>
        <v>93.75</v>
      </c>
      <c r="AO122" s="97">
        <f t="shared" si="77"/>
        <v>75</v>
      </c>
      <c r="AP122" s="99">
        <f>IFERROR(VLOOKUP(TEXT(A122,"0000"),'W11'!$A$1:$E$500,5,FALSE),"")</f>
        <v>80</v>
      </c>
      <c r="AQ122" s="97">
        <f>IFERROR(VLOOKUP(ROUND(AL122,0),'Criteria Table'!$A$2:$I$102,4,FALSE),0)</f>
        <v>0</v>
      </c>
      <c r="AR122" s="128"/>
      <c r="AS122" s="95"/>
      <c r="AT122" s="95"/>
      <c r="AU122" s="100">
        <f>IFERROR(VLOOKUP(TEXT(A122,"0000"),'Sci11'!$A$3:$N$492,4,FALSE)/VLOOKUP(TEXT(A122,"0000"),'Sci11'!$A$3:$N$492,14,FALSE)*100,"")</f>
        <v>13.592233009708737</v>
      </c>
      <c r="AV122" s="101">
        <f>SUM(VLOOKUP(TEXT(A122,"0000"),'Sci11'!$A$3:$N$492,5,FALSE),VLOOKUP(TEXT(A122,"0000"),'Sci11'!$A$3:$N$492,6,FALSE))/VLOOKUP(TEXT(A122,"0000"),'Sci11'!$A$3:$N$492,14,FALSE)*100</f>
        <v>2.912621359223301</v>
      </c>
      <c r="AW122" s="100">
        <f t="shared" si="126"/>
        <v>19.402233009708738</v>
      </c>
      <c r="AX122" s="101">
        <f>IFERROR(AW122/100*VLOOKUP(TEXT(A122,"0000"),'Sci11'!$A$3:$N$492,14,FALSE),"")</f>
        <v>19.984300000000001</v>
      </c>
      <c r="AY122" s="100">
        <f t="shared" si="127"/>
        <v>5.4026213592233017</v>
      </c>
      <c r="AZ122" s="101">
        <f>IFERROR(AY122/100*VLOOKUP(TEXT(A122,"0000"),'Sci11'!$A$3:$N$492,14,FALSE),"")</f>
        <v>5.5647000000000011</v>
      </c>
      <c r="BA122" s="100">
        <f t="shared" si="78"/>
        <v>17</v>
      </c>
      <c r="BB122" s="101">
        <f>IFERROR(VLOOKUP(BA122,'Criteria Table'!$A$2:$I$102,2,FALSE),"")</f>
        <v>8.3000000000000007</v>
      </c>
      <c r="BC122" s="101">
        <f t="shared" si="79"/>
        <v>25.3</v>
      </c>
      <c r="BD122" s="82">
        <f>IFERROR(VLOOKUP(A122,ATTx11!$A$2:$N$500,4,FALSE),"")</f>
        <v>94.11</v>
      </c>
      <c r="BE122" s="95">
        <f t="shared" si="80"/>
        <v>0.5</v>
      </c>
      <c r="BF122" s="96">
        <f t="shared" si="81"/>
        <v>94.61</v>
      </c>
      <c r="BG122" s="70">
        <f>IFERROR(VLOOKUP(A122,ATTx11!$A$2:$N$500,11,FALSE),"")</f>
        <v>7</v>
      </c>
      <c r="BH122" s="95">
        <f t="shared" si="82"/>
        <v>6.3</v>
      </c>
      <c r="BI122" s="70">
        <f>IFERROR(VLOOKUP(A122,ATTx11!$A$2:$N$500,12,FALSE),"")</f>
        <v>41</v>
      </c>
      <c r="BJ122" s="97">
        <f t="shared" si="83"/>
        <v>36.9</v>
      </c>
      <c r="BK122" s="84">
        <f>IFERROR(VLOOKUP(A122,ATTx11!$A$2:$N$500,7,FALSE),"")</f>
        <v>7</v>
      </c>
      <c r="BL122" s="97">
        <f t="shared" si="84"/>
        <v>6.3</v>
      </c>
      <c r="BM122" s="84">
        <f>IFERROR(VLOOKUP(A122,ATTx11!$A$2:$N$500,8,FALSE),"")</f>
        <v>35</v>
      </c>
      <c r="BN122" s="95">
        <f t="shared" si="85"/>
        <v>31.5</v>
      </c>
      <c r="BO122" s="95"/>
      <c r="BP122" s="83">
        <f>IFERROR(VLOOKUP(TEXT($A122,"0000"),'AYP11'!$B$3379:$AU$3800,17,FALSE),"")</f>
        <v>0</v>
      </c>
      <c r="BQ122" s="75">
        <f>IFERROR(VLOOKUP(BP122,'Criteria Table'!$A$2:$I$102,2,FALSE),0)</f>
        <v>10</v>
      </c>
      <c r="BR122" s="95">
        <f t="shared" si="86"/>
        <v>10</v>
      </c>
      <c r="BS122" s="83">
        <f>IFERROR(VLOOKUP(TEXT($A122,"0000"),'AYP11'!$B$847:$AU$1268,17,FALSE),"")</f>
        <v>44</v>
      </c>
      <c r="BT122" s="75">
        <f>IFERROR(VLOOKUP(BS122,'Criteria Table'!$A$2:$I$102,2,FALSE),0)</f>
        <v>5.6000000000000005</v>
      </c>
      <c r="BU122" s="95">
        <f t="shared" si="87"/>
        <v>50</v>
      </c>
      <c r="BV122" s="83">
        <f>IFERROR(VLOOKUP(TEXT($A122,"0000"),'AYP11'!$B$2113:$AU$2534,17,FALSE),"")</f>
        <v>0</v>
      </c>
      <c r="BW122" s="75">
        <f>IFERROR(VLOOKUP(BV122,'Criteria Table'!$A$2:$I$102,2,FALSE),0)</f>
        <v>10</v>
      </c>
      <c r="BX122" s="95">
        <f t="shared" si="88"/>
        <v>10</v>
      </c>
      <c r="BY122" s="83">
        <f>IFERROR(VLOOKUP(TEXT($A122,"0000"),'AYP11'!$B$425:$AU$846,17,FALSE),"")</f>
        <v>0</v>
      </c>
      <c r="BZ122" s="75">
        <f>IFERROR(VLOOKUP(BY122,'Criteria Table'!$A$2:$I$102,2,FALSE),0)</f>
        <v>10</v>
      </c>
      <c r="CA122" s="95">
        <f t="shared" si="89"/>
        <v>10</v>
      </c>
      <c r="CB122" s="83">
        <f>IFERROR(VLOOKUP(TEXT($A122,"0000"),'AYP11'!$B$3:$AU$424,17,FALSE),"")</f>
        <v>0</v>
      </c>
      <c r="CC122" s="95">
        <f>IFERROR(VLOOKUP(CB122,'Criteria Table'!$A$2:$I$102,2,FALSE),0)</f>
        <v>10</v>
      </c>
      <c r="CD122" s="95">
        <f t="shared" si="90"/>
        <v>10</v>
      </c>
      <c r="CE122" s="83">
        <f>IFERROR(VLOOKUP(TEXT($A122,"0000"),'AYP11'!$B$1269:$AU$1690,17,FALSE),"")</f>
        <v>42</v>
      </c>
      <c r="CF122" s="95">
        <f>IFERROR(VLOOKUP(CE122,'Criteria Table'!$A$2:$I$102,2,FALSE),0)</f>
        <v>5.8000000000000007</v>
      </c>
      <c r="CG122" s="95">
        <f t="shared" si="91"/>
        <v>48</v>
      </c>
      <c r="CH122" s="83">
        <f>IFERROR(VLOOKUP(TEXT($A122,"0000"),'AYP11'!$B$1691:$AU$2112,17,FALSE),"")</f>
        <v>0</v>
      </c>
      <c r="CI122" s="95">
        <f>IFERROR(VLOOKUP(CH122,'Criteria Table'!$A$2:$I$102,2,FALSE),0)</f>
        <v>10</v>
      </c>
      <c r="CJ122" s="95">
        <f t="shared" si="92"/>
        <v>10</v>
      </c>
      <c r="CK122" s="83">
        <f>IFERROR(VLOOKUP(TEXT($A122,"0000"),'AYP11'!$B$2535:$AU$2956,17,FALSE),"")</f>
        <v>0</v>
      </c>
      <c r="CL122" s="95">
        <f>IFERROR(VLOOKUP(CK122,'Criteria Table'!$A$2:$I$102,2,FALSE),0)</f>
        <v>10</v>
      </c>
      <c r="CM122" s="95">
        <f t="shared" si="93"/>
        <v>10</v>
      </c>
      <c r="CN122" s="76">
        <f>IFERROR(VLOOKUP(TEXT($A122,"0000"),'AYP11'!$B$3379:$AU$3800,23,FALSE),"")</f>
        <v>0</v>
      </c>
      <c r="CO122" s="95">
        <f>IFERROR(VLOOKUP(CN122,'Criteria Table'!$A$2:$I$102,2,FALSE),0)</f>
        <v>10</v>
      </c>
      <c r="CP122" s="95">
        <f t="shared" si="94"/>
        <v>10</v>
      </c>
      <c r="CQ122" s="76">
        <f>IFERROR(VLOOKUP(TEXT($A122,"0000"),'AYP11'!$B$847:$AU$1268,23,FALSE),"")</f>
        <v>65</v>
      </c>
      <c r="CR122" s="95">
        <f>IFERROR(VLOOKUP(CQ122,'Criteria Table'!$A$2:$I$102,2,FALSE),0)</f>
        <v>3.5</v>
      </c>
      <c r="CS122" s="95">
        <f t="shared" si="95"/>
        <v>69</v>
      </c>
      <c r="CT122" s="76">
        <f>IFERROR(VLOOKUP(TEXT($A122,"0000"),'AYP11'!$B$2113:$AU$2534,23,FALSE),"")</f>
        <v>0</v>
      </c>
      <c r="CU122" s="95">
        <f>IFERROR(VLOOKUP(CT122,'Criteria Table'!$A$2:$I$102,2,FALSE),0)</f>
        <v>10</v>
      </c>
      <c r="CV122" s="95">
        <f t="shared" si="96"/>
        <v>10</v>
      </c>
      <c r="CW122" s="76">
        <f>IFERROR(VLOOKUP(TEXT($A122,"0000"),'AYP11'!$B$425:$AU$846,23,FALSE),"")</f>
        <v>0</v>
      </c>
      <c r="CX122" s="95">
        <f>IFERROR(VLOOKUP(CW122,'Criteria Table'!$A$2:$I$102,2,FALSE),0)</f>
        <v>10</v>
      </c>
      <c r="CY122" s="95">
        <f t="shared" si="97"/>
        <v>10</v>
      </c>
      <c r="CZ122" s="76">
        <f>IFERROR(VLOOKUP(TEXT($A122,"0000"),'AYP11'!$B$3:$AU$424,23,FALSE),"")</f>
        <v>0</v>
      </c>
      <c r="DA122" s="95">
        <f>IFERROR(VLOOKUP(CZ122,'Criteria Table'!$A$2:$I$102,2,FALSE),0)</f>
        <v>10</v>
      </c>
      <c r="DB122" s="95">
        <f t="shared" si="98"/>
        <v>10</v>
      </c>
      <c r="DC122" s="76">
        <f>IFERROR(VLOOKUP(TEXT($A122,"0000"),'AYP11'!$B$1269:$AU$1690,23,FALSE),"")</f>
        <v>65</v>
      </c>
      <c r="DD122" s="95">
        <f>IFERROR(VLOOKUP(DC122,'Criteria Table'!$A$2:$I$102,2,FALSE),0)</f>
        <v>3.5</v>
      </c>
      <c r="DE122" s="95">
        <f t="shared" si="99"/>
        <v>69</v>
      </c>
      <c r="DF122" s="76">
        <f>IFERROR(VLOOKUP(TEXT($A122,"0000"),'AYP11'!$B$1691:$AU$2112,23,FALSE),"")</f>
        <v>0</v>
      </c>
      <c r="DG122" s="95">
        <f>IFERROR(VLOOKUP(DF122,'Criteria Table'!$A$2:$I$102,2,FALSE),0)</f>
        <v>10</v>
      </c>
      <c r="DH122" s="95">
        <f t="shared" si="100"/>
        <v>10</v>
      </c>
      <c r="DI122" s="76">
        <f>IFERROR(VLOOKUP(TEXT($A122,"0000"),'AYP11'!$B$2535:$AU$2956,23,FALSE),"")</f>
        <v>0</v>
      </c>
      <c r="DJ122" s="95">
        <f>IFERROR(VLOOKUP(DI122,'Criteria Table'!$A$2:$I$102,2,FALSE),0)</f>
        <v>10</v>
      </c>
      <c r="DK122" s="95">
        <f t="shared" si="101"/>
        <v>10</v>
      </c>
      <c r="DL122" s="91">
        <f>IFERROR(VLOOKUP(TEXT($A122,"0000"),'AYP11'!$B$3379:$AU$3800,11,FALSE),"")</f>
        <v>0</v>
      </c>
      <c r="DM122" s="95">
        <f t="shared" si="102"/>
        <v>1</v>
      </c>
      <c r="DN122" s="95" t="str">
        <f t="shared" si="103"/>
        <v/>
      </c>
      <c r="DO122" s="91">
        <f>IFERROR(VLOOKUP(TEXT($A122,"0000"),'AYP11'!$B$847:$AU$1268,11,FALSE),"")</f>
        <v>94</v>
      </c>
      <c r="DP122" s="95">
        <f t="shared" si="104"/>
        <v>0</v>
      </c>
      <c r="DQ122" s="95">
        <f t="shared" si="105"/>
        <v>94</v>
      </c>
      <c r="DR122" s="91">
        <f>IFERROR(VLOOKUP(TEXT($A122,"0000"),'AYP11'!$B$2113:$AU$2534,11,FALSE),"")</f>
        <v>0</v>
      </c>
      <c r="DS122" s="95">
        <f t="shared" si="106"/>
        <v>1</v>
      </c>
      <c r="DT122" s="95" t="str">
        <f t="shared" si="107"/>
        <v/>
      </c>
      <c r="DU122" s="91">
        <f>IFERROR(VLOOKUP(TEXT($A122,"0000"),'AYP11'!$B$425:$AU$846,11,FALSE),"")</f>
        <v>0</v>
      </c>
      <c r="DV122" s="95">
        <f t="shared" si="108"/>
        <v>1</v>
      </c>
      <c r="DW122" s="95" t="str">
        <f t="shared" si="109"/>
        <v/>
      </c>
      <c r="DX122" s="91">
        <f>IFERROR(VLOOKUP(TEXT($A122,"0000"),'AYP11'!$B$3:$AU$424,11,FALSE),"")</f>
        <v>0</v>
      </c>
      <c r="DY122" s="95">
        <f t="shared" si="110"/>
        <v>1</v>
      </c>
      <c r="DZ122" s="95" t="str">
        <f t="shared" si="111"/>
        <v/>
      </c>
      <c r="EA122" s="91">
        <f>IFERROR(VLOOKUP(TEXT($A122,"0000"),'AYP11'!$B$1269:$AU$1690,11,FALSE),"")</f>
        <v>94</v>
      </c>
      <c r="EB122" s="95">
        <f t="shared" si="112"/>
        <v>0</v>
      </c>
      <c r="EC122" s="95">
        <f t="shared" si="113"/>
        <v>94</v>
      </c>
      <c r="ED122" s="91">
        <f>IFERROR(VLOOKUP(TEXT($A122,"0000"),'AYP11'!$B$1691:$AU$2112,11,FALSE),"")</f>
        <v>0</v>
      </c>
      <c r="EE122" s="95">
        <f t="shared" si="114"/>
        <v>1</v>
      </c>
      <c r="EF122" s="95" t="str">
        <f t="shared" si="115"/>
        <v/>
      </c>
      <c r="EG122" s="91">
        <f>IFERROR(VLOOKUP(TEXT($A122,"0000"),'AYP11'!$B$2535:$AU$2956,11,FALSE),"")</f>
        <v>0</v>
      </c>
      <c r="EH122" s="95">
        <f t="shared" si="116"/>
        <v>1</v>
      </c>
      <c r="EI122" s="95" t="str">
        <f t="shared" si="117"/>
        <v/>
      </c>
    </row>
    <row r="123" spans="1:147" x14ac:dyDescent="0.25">
      <c r="A123" s="248">
        <v>2511</v>
      </c>
      <c r="B123" s="291">
        <f t="shared" si="64"/>
        <v>35.307517084282459</v>
      </c>
      <c r="C123" s="50">
        <f>IFERROR(VLOOKUP(TEXT($A123,"0000"),'R-M11'!$A$2:$AA$500,4,FALSE),0)</f>
        <v>155</v>
      </c>
      <c r="D123" s="291">
        <f t="shared" si="65"/>
        <v>41.002277904328018</v>
      </c>
      <c r="E123" s="98">
        <f>IFERROR(SUM(VLOOKUP(TEXT($A123,"0000"),'R-M11'!$A$2:$AA$500,5,FALSE),VLOOKUP(TEXT($A123,"0000"),'R-M11'!$A$2:$AA$500,6,FALSE)),0)</f>
        <v>180</v>
      </c>
      <c r="F123" s="58">
        <f>IFERROR(VLOOKUP(TEXT($A123,"0000"),'R-M11'!$A$2:$AA$500,14,FALSE),0)</f>
        <v>439</v>
      </c>
      <c r="G123" s="230">
        <f t="shared" si="118"/>
        <v>36.987517084282459</v>
      </c>
      <c r="H123" s="97">
        <f t="shared" si="66"/>
        <v>162.37519999999998</v>
      </c>
      <c r="I123" s="230">
        <f t="shared" si="119"/>
        <v>41.722277904328017</v>
      </c>
      <c r="J123" s="97">
        <f t="shared" si="67"/>
        <v>183.16079999999999</v>
      </c>
      <c r="K123" s="230">
        <f t="shared" si="68"/>
        <v>76</v>
      </c>
      <c r="L123" s="121">
        <f>IFERROR(VLOOKUP(K123,'Criteria Table'!$A$2:$I$102,2,FALSE),"")</f>
        <v>2.4000000000000004</v>
      </c>
      <c r="M123" s="230">
        <f t="shared" si="69"/>
        <v>78.709794988610469</v>
      </c>
      <c r="N123" s="286">
        <f t="shared" si="70"/>
        <v>35.469107551487419</v>
      </c>
      <c r="O123" s="50">
        <f>IFERROR(VLOOKUP(TEXT($A123,"0000"),'R-M11'!$A$2:$AA$500,17,FALSE),"")</f>
        <v>155</v>
      </c>
      <c r="P123" s="286">
        <f t="shared" si="71"/>
        <v>44.851258581235697</v>
      </c>
      <c r="Q123" s="98">
        <f>IFERROR(SUM(VLOOKUP(TEXT($A123,"0000"),'R-M11'!$A$2:$AA$500,18,FALSE),VLOOKUP(TEXT($A123,"0000"),'R-M11'!$A$2:$AA$500,19,FALSE)),0)</f>
        <v>196</v>
      </c>
      <c r="R123" s="69">
        <f>IFERROR(VLOOKUP(TEXT($A123,"0000"),'R-M11'!$A$2:$AA$500,27,FALSE),0)</f>
        <v>437</v>
      </c>
      <c r="S123" s="121">
        <f t="shared" si="120"/>
        <v>36.869107551487417</v>
      </c>
      <c r="T123" s="70">
        <f t="shared" si="72"/>
        <v>161.11800000000002</v>
      </c>
      <c r="U123" s="121">
        <f t="shared" si="121"/>
        <v>45.451258581235699</v>
      </c>
      <c r="V123" s="70">
        <f t="shared" si="73"/>
        <v>198.62200000000001</v>
      </c>
      <c r="W123" s="121">
        <f t="shared" si="74"/>
        <v>80</v>
      </c>
      <c r="X123" s="124">
        <f>IFERROR(VLOOKUP(W123,'Criteria Table'!$A$2:$I$102,2,FALSE),"")</f>
        <v>2</v>
      </c>
      <c r="Y123" s="121">
        <f t="shared" si="75"/>
        <v>82.320366132723109</v>
      </c>
      <c r="Z123" s="92">
        <f>IFERROR(IF(VLOOKUP(A123,'SG11'!$A$3:$AI$500,18,FALSE)="","NA",VLOOKUP(A123,'SG11'!$A$3:$AI$500,18,FALSE)),"")</f>
        <v>71</v>
      </c>
      <c r="AA123" s="75">
        <f>IFERROR(VLOOKUP(Z123,'Criteria Table'!$A$2:$I$102,6,FALSE),"NA")</f>
        <v>5</v>
      </c>
      <c r="AB123" s="95">
        <f t="shared" si="122"/>
        <v>76</v>
      </c>
      <c r="AC123" s="84">
        <f>IFERROR(IF(VLOOKUP(A123,'SG11'!$A$3:$AI$500,19,FALSE)="","NA",VLOOKUP(A123,'SG11'!$A$3:$AI$500,19,FALSE)),"")</f>
        <v>70</v>
      </c>
      <c r="AD123" s="75">
        <f>IFERROR(VLOOKUP(AC123,'Criteria Table'!$A$2:$I$102,6,FALSE),"NA")</f>
        <v>5</v>
      </c>
      <c r="AE123" s="95">
        <f t="shared" si="123"/>
        <v>75</v>
      </c>
      <c r="AF123" s="92">
        <f>IFERROR(IF(VLOOKUP(A123,'SG11'!$A$3:$AI$500,20,FALSE)="","NA",VLOOKUP(A123,'SG11'!$A$3:$AI$500,20,FALSE)),"")</f>
        <v>70</v>
      </c>
      <c r="AG123" s="75">
        <f>IFERROR(VLOOKUP(AF123,'Criteria Table'!$A$2:$I$102,6,FALSE),"NA")</f>
        <v>5</v>
      </c>
      <c r="AH123" s="95">
        <f t="shared" si="124"/>
        <v>75</v>
      </c>
      <c r="AI123" s="84">
        <f>IFERROR(IF(VLOOKUP(A123,'SG11'!$A$3:$AI$500,21,FALSE)="","NA",VLOOKUP(A123,'SG11'!$A$3:$AI$500,21,FALSE)),"")</f>
        <v>63</v>
      </c>
      <c r="AJ123" s="75">
        <f>IFERROR(VLOOKUP(AI123,'Criteria Table'!$A$2:$I$102,6,FALSE),"NA")</f>
        <v>5</v>
      </c>
      <c r="AK123" s="95">
        <f t="shared" si="125"/>
        <v>68</v>
      </c>
      <c r="AL123" s="99">
        <f>IFERROR(VLOOKUP(TEXT(A123,"0000"),'W11'!$A$1:$E$500,4,FALSE)/AP123*100,"")</f>
        <v>96.18320610687023</v>
      </c>
      <c r="AM123" s="97">
        <f>IFERROR(VLOOKUP(TEXT(A123,"0000"),'W11'!$A$1:$E$500,4,FALSE),"")</f>
        <v>126</v>
      </c>
      <c r="AN123" s="99">
        <f t="shared" si="76"/>
        <v>96.18320610687023</v>
      </c>
      <c r="AO123" s="97">
        <f t="shared" si="77"/>
        <v>126</v>
      </c>
      <c r="AP123" s="99">
        <f>IFERROR(VLOOKUP(TEXT(A123,"0000"),'W11'!$A$1:$E$500,5,FALSE),"")</f>
        <v>131</v>
      </c>
      <c r="AQ123" s="97">
        <f>IFERROR(VLOOKUP(ROUND(AL123,0),'Criteria Table'!$A$2:$I$102,4,FALSE),0)</f>
        <v>0</v>
      </c>
      <c r="AR123" s="128"/>
      <c r="AS123" s="95"/>
      <c r="AT123" s="95"/>
      <c r="AU123" s="100">
        <f>IFERROR(VLOOKUP(TEXT(A123,"0000"),'Sci11'!$A$3:$N$492,4,FALSE)/VLOOKUP(TEXT(A123,"0000"),'Sci11'!$A$3:$N$492,14,FALSE)*100,"")</f>
        <v>39.333333333333329</v>
      </c>
      <c r="AV123" s="101">
        <f>SUM(VLOOKUP(TEXT(A123,"0000"),'Sci11'!$A$3:$N$492,5,FALSE),VLOOKUP(TEXT(A123,"0000"),'Sci11'!$A$3:$N$492,6,FALSE))/VLOOKUP(TEXT(A123,"0000"),'Sci11'!$A$3:$N$492,14,FALSE)*100</f>
        <v>16</v>
      </c>
      <c r="AW123" s="100">
        <f t="shared" si="126"/>
        <v>42.483333333333327</v>
      </c>
      <c r="AX123" s="101">
        <f>IFERROR(AW123/100*VLOOKUP(TEXT(A123,"0000"),'Sci11'!$A$3:$N$492,14,FALSE),"")</f>
        <v>63.724999999999994</v>
      </c>
      <c r="AY123" s="100">
        <f t="shared" si="127"/>
        <v>17.350000000000001</v>
      </c>
      <c r="AZ123" s="101">
        <f>IFERROR(AY123/100*VLOOKUP(TEXT(A123,"0000"),'Sci11'!$A$3:$N$492,14,FALSE),"")</f>
        <v>26.025000000000002</v>
      </c>
      <c r="BA123" s="100">
        <f t="shared" si="78"/>
        <v>55</v>
      </c>
      <c r="BB123" s="101">
        <f>IFERROR(VLOOKUP(BA123,'Criteria Table'!$A$2:$I$102,2,FALSE),"")</f>
        <v>4.5</v>
      </c>
      <c r="BC123" s="101">
        <f t="shared" si="79"/>
        <v>59.5</v>
      </c>
      <c r="BD123" s="82">
        <f>IFERROR(VLOOKUP(A123,ATTx11!$A$2:$N$500,4,FALSE),"")</f>
        <v>95.69</v>
      </c>
      <c r="BE123" s="95">
        <f t="shared" si="80"/>
        <v>0.5</v>
      </c>
      <c r="BF123" s="96">
        <f t="shared" si="81"/>
        <v>96.19</v>
      </c>
      <c r="BG123" s="70">
        <f>IFERROR(VLOOKUP(A123,ATTx11!$A$2:$N$500,11,FALSE),"")</f>
        <v>2</v>
      </c>
      <c r="BH123" s="95">
        <f t="shared" si="82"/>
        <v>1.8</v>
      </c>
      <c r="BI123" s="70">
        <f>IFERROR(VLOOKUP(A123,ATTx11!$A$2:$N$500,12,FALSE),"")</f>
        <v>4</v>
      </c>
      <c r="BJ123" s="97">
        <f t="shared" si="83"/>
        <v>3.6</v>
      </c>
      <c r="BK123" s="84">
        <f>IFERROR(VLOOKUP(A123,ATTx11!$A$2:$N$500,7,FALSE),"")</f>
        <v>2</v>
      </c>
      <c r="BL123" s="97">
        <f t="shared" si="84"/>
        <v>1.8</v>
      </c>
      <c r="BM123" s="84">
        <f>IFERROR(VLOOKUP(A123,ATTx11!$A$2:$N$500,8,FALSE),"")</f>
        <v>4</v>
      </c>
      <c r="BN123" s="95">
        <f t="shared" si="85"/>
        <v>3.6</v>
      </c>
      <c r="BO123" s="95"/>
      <c r="BP123" s="83">
        <f>IFERROR(VLOOKUP(TEXT($A123,"0000"),'AYP11'!$B$3379:$AU$3800,17,FALSE),"")</f>
        <v>0</v>
      </c>
      <c r="BQ123" s="75">
        <f>IFERROR(VLOOKUP(BP123,'Criteria Table'!$A$2:$I$102,2,FALSE),0)</f>
        <v>10</v>
      </c>
      <c r="BR123" s="95">
        <f t="shared" si="86"/>
        <v>10</v>
      </c>
      <c r="BS123" s="83">
        <f>IFERROR(VLOOKUP(TEXT($A123,"0000"),'AYP11'!$B$847:$AU$1268,17,FALSE),"")</f>
        <v>0</v>
      </c>
      <c r="BT123" s="75">
        <f>IFERROR(VLOOKUP(BS123,'Criteria Table'!$A$2:$I$102,2,FALSE),0)</f>
        <v>10</v>
      </c>
      <c r="BU123" s="95">
        <f t="shared" si="87"/>
        <v>10</v>
      </c>
      <c r="BV123" s="83">
        <f>IFERROR(VLOOKUP(TEXT($A123,"0000"),'AYP11'!$B$2113:$AU$2534,17,FALSE),"")</f>
        <v>80</v>
      </c>
      <c r="BW123" s="75">
        <f>IFERROR(VLOOKUP(BV123,'Criteria Table'!$A$2:$I$102,2,FALSE),0)</f>
        <v>2</v>
      </c>
      <c r="BX123" s="95">
        <f t="shared" si="88"/>
        <v>82</v>
      </c>
      <c r="BY123" s="83">
        <f>IFERROR(VLOOKUP(TEXT($A123,"0000"),'AYP11'!$B$425:$AU$846,17,FALSE),"")</f>
        <v>0</v>
      </c>
      <c r="BZ123" s="75">
        <f>IFERROR(VLOOKUP(BY123,'Criteria Table'!$A$2:$I$102,2,FALSE),0)</f>
        <v>10</v>
      </c>
      <c r="CA123" s="95">
        <f t="shared" si="89"/>
        <v>10</v>
      </c>
      <c r="CB123" s="83">
        <f>IFERROR(VLOOKUP(TEXT($A123,"0000"),'AYP11'!$B$3:$AU$424,17,FALSE),"")</f>
        <v>0</v>
      </c>
      <c r="CC123" s="95">
        <f>IFERROR(VLOOKUP(CB123,'Criteria Table'!$A$2:$I$102,2,FALSE),0)</f>
        <v>10</v>
      </c>
      <c r="CD123" s="95">
        <f t="shared" si="90"/>
        <v>10</v>
      </c>
      <c r="CE123" s="83">
        <f>IFERROR(VLOOKUP(TEXT($A123,"0000"),'AYP11'!$B$1269:$AU$1690,17,FALSE),"")</f>
        <v>78</v>
      </c>
      <c r="CF123" s="95">
        <f>IFERROR(VLOOKUP(CE123,'Criteria Table'!$A$2:$I$102,2,FALSE),0)</f>
        <v>2.2000000000000002</v>
      </c>
      <c r="CG123" s="95">
        <f t="shared" si="91"/>
        <v>80</v>
      </c>
      <c r="CH123" s="83">
        <f>IFERROR(VLOOKUP(TEXT($A123,"0000"),'AYP11'!$B$1691:$AU$2112,17,FALSE),"")</f>
        <v>64</v>
      </c>
      <c r="CI123" s="95">
        <f>IFERROR(VLOOKUP(CH123,'Criteria Table'!$A$2:$I$102,2,FALSE),0)</f>
        <v>3.6</v>
      </c>
      <c r="CJ123" s="95">
        <f t="shared" si="92"/>
        <v>68</v>
      </c>
      <c r="CK123" s="83">
        <f>IFERROR(VLOOKUP(TEXT($A123,"0000"),'AYP11'!$B$2535:$AU$2956,17,FALSE),"")</f>
        <v>0</v>
      </c>
      <c r="CL123" s="95">
        <f>IFERROR(VLOOKUP(CK123,'Criteria Table'!$A$2:$I$102,2,FALSE),0)</f>
        <v>10</v>
      </c>
      <c r="CM123" s="95">
        <f t="shared" si="93"/>
        <v>10</v>
      </c>
      <c r="CN123" s="76">
        <f>IFERROR(VLOOKUP(TEXT($A123,"0000"),'AYP11'!$B$3379:$AU$3800,23,FALSE),"")</f>
        <v>0</v>
      </c>
      <c r="CO123" s="95">
        <f>IFERROR(VLOOKUP(CN123,'Criteria Table'!$A$2:$I$102,2,FALSE),0)</f>
        <v>10</v>
      </c>
      <c r="CP123" s="95">
        <f t="shared" si="94"/>
        <v>10</v>
      </c>
      <c r="CQ123" s="76">
        <f>IFERROR(VLOOKUP(TEXT($A123,"0000"),'AYP11'!$B$847:$AU$1268,23,FALSE),"")</f>
        <v>0</v>
      </c>
      <c r="CR123" s="95">
        <f>IFERROR(VLOOKUP(CQ123,'Criteria Table'!$A$2:$I$102,2,FALSE),0)</f>
        <v>10</v>
      </c>
      <c r="CS123" s="95">
        <f t="shared" si="95"/>
        <v>10</v>
      </c>
      <c r="CT123" s="76">
        <f>IFERROR(VLOOKUP(TEXT($A123,"0000"),'AYP11'!$B$2113:$AU$2534,23,FALSE),"")</f>
        <v>83</v>
      </c>
      <c r="CU123" s="95">
        <f>IFERROR(VLOOKUP(CT123,'Criteria Table'!$A$2:$I$102,2,FALSE),0)</f>
        <v>1.7000000000000002</v>
      </c>
      <c r="CV123" s="95">
        <f t="shared" si="96"/>
        <v>85</v>
      </c>
      <c r="CW123" s="76">
        <f>IFERROR(VLOOKUP(TEXT($A123,"0000"),'AYP11'!$B$425:$AU$846,23,FALSE),"")</f>
        <v>0</v>
      </c>
      <c r="CX123" s="95">
        <f>IFERROR(VLOOKUP(CW123,'Criteria Table'!$A$2:$I$102,2,FALSE),0)</f>
        <v>10</v>
      </c>
      <c r="CY123" s="95">
        <f t="shared" si="97"/>
        <v>10</v>
      </c>
      <c r="CZ123" s="76">
        <f>IFERROR(VLOOKUP(TEXT($A123,"0000"),'AYP11'!$B$3:$AU$424,23,FALSE),"")</f>
        <v>0</v>
      </c>
      <c r="DA123" s="95">
        <f>IFERROR(VLOOKUP(CZ123,'Criteria Table'!$A$2:$I$102,2,FALSE),0)</f>
        <v>10</v>
      </c>
      <c r="DB123" s="95">
        <f t="shared" si="98"/>
        <v>10</v>
      </c>
      <c r="DC123" s="76">
        <f>IFERROR(VLOOKUP(TEXT($A123,"0000"),'AYP11'!$B$1269:$AU$1690,23,FALSE),"")</f>
        <v>81</v>
      </c>
      <c r="DD123" s="95">
        <f>IFERROR(VLOOKUP(DC123,'Criteria Table'!$A$2:$I$102,2,FALSE),0)</f>
        <v>1.9000000000000001</v>
      </c>
      <c r="DE123" s="95">
        <f t="shared" si="99"/>
        <v>83</v>
      </c>
      <c r="DF123" s="76">
        <f>IFERROR(VLOOKUP(TEXT($A123,"0000"),'AYP11'!$B$1691:$AU$2112,23,FALSE),"")</f>
        <v>79</v>
      </c>
      <c r="DG123" s="95">
        <f>IFERROR(VLOOKUP(DF123,'Criteria Table'!$A$2:$I$102,2,FALSE),0)</f>
        <v>2.1</v>
      </c>
      <c r="DH123" s="95">
        <f t="shared" si="100"/>
        <v>81</v>
      </c>
      <c r="DI123" s="76">
        <f>IFERROR(VLOOKUP(TEXT($A123,"0000"),'AYP11'!$B$2535:$AU$2956,23,FALSE),"")</f>
        <v>0</v>
      </c>
      <c r="DJ123" s="95">
        <f>IFERROR(VLOOKUP(DI123,'Criteria Table'!$A$2:$I$102,2,FALSE),0)</f>
        <v>10</v>
      </c>
      <c r="DK123" s="95">
        <f t="shared" si="101"/>
        <v>10</v>
      </c>
      <c r="DL123" s="91">
        <f>IFERROR(VLOOKUP(TEXT($A123,"0000"),'AYP11'!$B$3379:$AU$3800,11,FALSE),"")</f>
        <v>0</v>
      </c>
      <c r="DM123" s="95">
        <f t="shared" si="102"/>
        <v>1</v>
      </c>
      <c r="DN123" s="95" t="str">
        <f t="shared" si="103"/>
        <v/>
      </c>
      <c r="DO123" s="91">
        <f>IFERROR(VLOOKUP(TEXT($A123,"0000"),'AYP11'!$B$847:$AU$1268,11,FALSE),"")</f>
        <v>0</v>
      </c>
      <c r="DP123" s="95">
        <f t="shared" si="104"/>
        <v>1</v>
      </c>
      <c r="DQ123" s="95" t="str">
        <f t="shared" si="105"/>
        <v/>
      </c>
      <c r="DR123" s="91">
        <f>IFERROR(VLOOKUP(TEXT($A123,"0000"),'AYP11'!$B$2113:$AU$2534,11,FALSE),"")</f>
        <v>0</v>
      </c>
      <c r="DS123" s="95">
        <f t="shared" si="106"/>
        <v>1</v>
      </c>
      <c r="DT123" s="95" t="str">
        <f t="shared" si="107"/>
        <v/>
      </c>
      <c r="DU123" s="91">
        <f>IFERROR(VLOOKUP(TEXT($A123,"0000"),'AYP11'!$B$425:$AU$846,11,FALSE),"")</f>
        <v>0</v>
      </c>
      <c r="DV123" s="95">
        <f t="shared" si="108"/>
        <v>1</v>
      </c>
      <c r="DW123" s="95" t="str">
        <f t="shared" si="109"/>
        <v/>
      </c>
      <c r="DX123" s="91">
        <f>IFERROR(VLOOKUP(TEXT($A123,"0000"),'AYP11'!$B$3:$AU$424,11,FALSE),"")</f>
        <v>0</v>
      </c>
      <c r="DY123" s="95">
        <f t="shared" si="110"/>
        <v>1</v>
      </c>
      <c r="DZ123" s="95" t="str">
        <f t="shared" si="111"/>
        <v/>
      </c>
      <c r="EA123" s="91">
        <f>IFERROR(VLOOKUP(TEXT($A123,"0000"),'AYP11'!$B$1269:$AU$1690,11,FALSE),"")</f>
        <v>0</v>
      </c>
      <c r="EB123" s="95">
        <f t="shared" si="112"/>
        <v>1</v>
      </c>
      <c r="EC123" s="95" t="str">
        <f t="shared" si="113"/>
        <v/>
      </c>
      <c r="ED123" s="91">
        <f>IFERROR(VLOOKUP(TEXT($A123,"0000"),'AYP11'!$B$1691:$AU$2112,11,FALSE),"")</f>
        <v>0</v>
      </c>
      <c r="EE123" s="95">
        <f t="shared" si="114"/>
        <v>1</v>
      </c>
      <c r="EF123" s="95" t="str">
        <f t="shared" si="115"/>
        <v/>
      </c>
      <c r="EG123" s="91">
        <f>IFERROR(VLOOKUP(TEXT($A123,"0000"),'AYP11'!$B$2535:$AU$2956,11,FALSE),"")</f>
        <v>0</v>
      </c>
      <c r="EH123" s="95">
        <f t="shared" si="116"/>
        <v>1</v>
      </c>
      <c r="EI123" s="95" t="str">
        <f t="shared" si="117"/>
        <v/>
      </c>
    </row>
    <row r="124" spans="1:147" x14ac:dyDescent="0.25">
      <c r="A124" s="248">
        <v>2521</v>
      </c>
      <c r="B124" s="291">
        <f t="shared" si="64"/>
        <v>32.527472527472526</v>
      </c>
      <c r="C124" s="50">
        <f>IFERROR(VLOOKUP(TEXT($A124,"0000"),'R-M11'!$A$2:$AA$500,4,FALSE),0)</f>
        <v>148</v>
      </c>
      <c r="D124" s="291">
        <f t="shared" si="65"/>
        <v>50.989010989010985</v>
      </c>
      <c r="E124" s="98">
        <f>IFERROR(SUM(VLOOKUP(TEXT($A124,"0000"),'R-M11'!$A$2:$AA$500,5,FALSE),VLOOKUP(TEXT($A124,"0000"),'R-M11'!$A$2:$AA$500,6,FALSE)),0)</f>
        <v>232</v>
      </c>
      <c r="F124" s="58">
        <f>IFERROR(VLOOKUP(TEXT($A124,"0000"),'R-M11'!$A$2:$AA$500,14,FALSE),0)</f>
        <v>455</v>
      </c>
      <c r="G124" s="230">
        <f t="shared" si="118"/>
        <v>33.647472527472523</v>
      </c>
      <c r="H124" s="97">
        <f t="shared" si="66"/>
        <v>153.09599999999998</v>
      </c>
      <c r="I124" s="230">
        <f t="shared" si="119"/>
        <v>51.469010989010982</v>
      </c>
      <c r="J124" s="97">
        <f t="shared" si="67"/>
        <v>234.18399999999994</v>
      </c>
      <c r="K124" s="230">
        <f t="shared" si="68"/>
        <v>84</v>
      </c>
      <c r="L124" s="121">
        <f>IFERROR(VLOOKUP(K124,'Criteria Table'!$A$2:$I$102,2,FALSE),"")</f>
        <v>1.6</v>
      </c>
      <c r="M124" s="230">
        <f t="shared" si="69"/>
        <v>85.116483516483498</v>
      </c>
      <c r="N124" s="286">
        <f t="shared" si="70"/>
        <v>27.472527472527474</v>
      </c>
      <c r="O124" s="50">
        <f>IFERROR(VLOOKUP(TEXT($A124,"0000"),'R-M11'!$A$2:$AA$500,17,FALSE),"")</f>
        <v>125</v>
      </c>
      <c r="P124" s="286">
        <f t="shared" si="71"/>
        <v>55.604395604395606</v>
      </c>
      <c r="Q124" s="98">
        <f>IFERROR(SUM(VLOOKUP(TEXT($A124,"0000"),'R-M11'!$A$2:$AA$500,18,FALSE),VLOOKUP(TEXT($A124,"0000"),'R-M11'!$A$2:$AA$500,19,FALSE)),0)</f>
        <v>253</v>
      </c>
      <c r="R124" s="69">
        <f>IFERROR(VLOOKUP(TEXT($A124,"0000"),'R-M11'!$A$2:$AA$500,27,FALSE),0)</f>
        <v>455</v>
      </c>
      <c r="S124" s="121">
        <f t="shared" si="120"/>
        <v>28.662527472527476</v>
      </c>
      <c r="T124" s="70">
        <f t="shared" si="72"/>
        <v>130.41450000000003</v>
      </c>
      <c r="U124" s="121">
        <f t="shared" si="121"/>
        <v>56.114395604395604</v>
      </c>
      <c r="V124" s="70">
        <f t="shared" si="73"/>
        <v>255.32050000000001</v>
      </c>
      <c r="W124" s="121">
        <f t="shared" si="74"/>
        <v>83</v>
      </c>
      <c r="X124" s="124">
        <f>IFERROR(VLOOKUP(W124,'Criteria Table'!$A$2:$I$102,2,FALSE),"")</f>
        <v>1.7000000000000002</v>
      </c>
      <c r="Y124" s="121">
        <f t="shared" si="75"/>
        <v>84.776923076923083</v>
      </c>
      <c r="Z124" s="92">
        <f>IFERROR(IF(VLOOKUP(A124,'SG11'!$A$3:$AI$500,18,FALSE)="","NA",VLOOKUP(A124,'SG11'!$A$3:$AI$500,18,FALSE)),"")</f>
        <v>72</v>
      </c>
      <c r="AA124" s="75">
        <f>IFERROR(VLOOKUP(Z124,'Criteria Table'!$A$2:$I$102,6,FALSE),"NA")</f>
        <v>5</v>
      </c>
      <c r="AB124" s="95">
        <f t="shared" si="122"/>
        <v>77</v>
      </c>
      <c r="AC124" s="84">
        <f>IFERROR(IF(VLOOKUP(A124,'SG11'!$A$3:$AI$500,19,FALSE)="","NA",VLOOKUP(A124,'SG11'!$A$3:$AI$500,19,FALSE)),"")</f>
        <v>64</v>
      </c>
      <c r="AD124" s="75">
        <f>IFERROR(VLOOKUP(AC124,'Criteria Table'!$A$2:$I$102,6,FALSE),"NA")</f>
        <v>5</v>
      </c>
      <c r="AE124" s="95">
        <f t="shared" si="123"/>
        <v>69</v>
      </c>
      <c r="AF124" s="92">
        <f>IFERROR(IF(VLOOKUP(A124,'SG11'!$A$3:$AI$500,20,FALSE)="","NA",VLOOKUP(A124,'SG11'!$A$3:$AI$500,20,FALSE)),"")</f>
        <v>71</v>
      </c>
      <c r="AG124" s="75">
        <f>IFERROR(VLOOKUP(AF124,'Criteria Table'!$A$2:$I$102,6,FALSE),"NA")</f>
        <v>5</v>
      </c>
      <c r="AH124" s="95">
        <f t="shared" si="124"/>
        <v>76</v>
      </c>
      <c r="AI124" s="84">
        <f>IFERROR(IF(VLOOKUP(A124,'SG11'!$A$3:$AI$500,21,FALSE)="","NA",VLOOKUP(A124,'SG11'!$A$3:$AI$500,21,FALSE)),"")</f>
        <v>72</v>
      </c>
      <c r="AJ124" s="75">
        <f>IFERROR(VLOOKUP(AI124,'Criteria Table'!$A$2:$I$102,6,FALSE),"NA")</f>
        <v>5</v>
      </c>
      <c r="AK124" s="95">
        <f t="shared" si="125"/>
        <v>77</v>
      </c>
      <c r="AL124" s="99">
        <f>IFERROR(VLOOKUP(TEXT(A124,"0000"),'W11'!$A$1:$E$500,4,FALSE)/AP124*100,"")</f>
        <v>99.342105263157904</v>
      </c>
      <c r="AM124" s="97">
        <f>IFERROR(VLOOKUP(TEXT(A124,"0000"),'W11'!$A$1:$E$500,4,FALSE),"")</f>
        <v>151</v>
      </c>
      <c r="AN124" s="99">
        <f t="shared" si="76"/>
        <v>99.342105263157904</v>
      </c>
      <c r="AO124" s="97">
        <f t="shared" si="77"/>
        <v>151.00000000000003</v>
      </c>
      <c r="AP124" s="99">
        <f>IFERROR(VLOOKUP(TEXT(A124,"0000"),'W11'!$A$1:$E$500,5,FALSE),"")</f>
        <v>152</v>
      </c>
      <c r="AQ124" s="97">
        <f>IFERROR(VLOOKUP(ROUND(AL124,0),'Criteria Table'!$A$2:$I$102,4,FALSE),0)</f>
        <v>0</v>
      </c>
      <c r="AR124" s="128"/>
      <c r="AS124" s="95"/>
      <c r="AT124" s="95"/>
      <c r="AU124" s="100">
        <f>IFERROR(VLOOKUP(TEXT(A124,"0000"),'Sci11'!$A$3:$N$492,4,FALSE)/VLOOKUP(TEXT(A124,"0000"),'Sci11'!$A$3:$N$492,14,FALSE)*100,"")</f>
        <v>32.704402515723267</v>
      </c>
      <c r="AV124" s="101">
        <f>SUM(VLOOKUP(TEXT(A124,"0000"),'Sci11'!$A$3:$N$492,5,FALSE),VLOOKUP(TEXT(A124,"0000"),'Sci11'!$A$3:$N$492,6,FALSE))/VLOOKUP(TEXT(A124,"0000"),'Sci11'!$A$3:$N$492,14,FALSE)*100</f>
        <v>23.270440251572328</v>
      </c>
      <c r="AW124" s="100">
        <f t="shared" si="126"/>
        <v>35.784402515723265</v>
      </c>
      <c r="AX124" s="101">
        <f>IFERROR(AW124/100*VLOOKUP(TEXT(A124,"0000"),'Sci11'!$A$3:$N$492,14,FALSE),"")</f>
        <v>56.897199999999991</v>
      </c>
      <c r="AY124" s="100">
        <f t="shared" si="127"/>
        <v>24.590440251572328</v>
      </c>
      <c r="AZ124" s="101">
        <f>IFERROR(AY124/100*VLOOKUP(TEXT(A124,"0000"),'Sci11'!$A$3:$N$492,14,FALSE),"")</f>
        <v>39.098800000000004</v>
      </c>
      <c r="BA124" s="100">
        <f t="shared" si="78"/>
        <v>56</v>
      </c>
      <c r="BB124" s="101">
        <f>IFERROR(VLOOKUP(BA124,'Criteria Table'!$A$2:$I$102,2,FALSE),"")</f>
        <v>4.4000000000000004</v>
      </c>
      <c r="BC124" s="101">
        <f t="shared" si="79"/>
        <v>60.4</v>
      </c>
      <c r="BD124" s="82">
        <f>IFERROR(VLOOKUP(A124,ATTx11!$A$2:$N$500,4,FALSE),"")</f>
        <v>96.62</v>
      </c>
      <c r="BE124" s="95">
        <f t="shared" si="80"/>
        <v>0.5</v>
      </c>
      <c r="BF124" s="96">
        <f t="shared" si="81"/>
        <v>97.12</v>
      </c>
      <c r="BG124" s="70">
        <f>IFERROR(VLOOKUP(A124,ATTx11!$A$2:$N$500,11,FALSE),"")</f>
        <v>0</v>
      </c>
      <c r="BH124" s="95">
        <f t="shared" si="82"/>
        <v>0</v>
      </c>
      <c r="BI124" s="70">
        <f>IFERROR(VLOOKUP(A124,ATTx11!$A$2:$N$500,12,FALSE),"")</f>
        <v>8</v>
      </c>
      <c r="BJ124" s="97">
        <f t="shared" si="83"/>
        <v>7.2</v>
      </c>
      <c r="BK124" s="84">
        <f>IFERROR(VLOOKUP(A124,ATTx11!$A$2:$N$500,7,FALSE),"")</f>
        <v>0</v>
      </c>
      <c r="BL124" s="97">
        <f t="shared" si="84"/>
        <v>0</v>
      </c>
      <c r="BM124" s="84">
        <f>IFERROR(VLOOKUP(A124,ATTx11!$A$2:$N$500,8,FALSE),"")</f>
        <v>8</v>
      </c>
      <c r="BN124" s="95">
        <f t="shared" si="85"/>
        <v>7.2</v>
      </c>
      <c r="BO124" s="95"/>
      <c r="BP124" s="83">
        <f>IFERROR(VLOOKUP(TEXT($A124,"0000"),'AYP11'!$B$3379:$AU$3800,17,FALSE),"")</f>
        <v>0</v>
      </c>
      <c r="BQ124" s="75">
        <f>IFERROR(VLOOKUP(BP124,'Criteria Table'!$A$2:$I$102,2,FALSE),0)</f>
        <v>10</v>
      </c>
      <c r="BR124" s="95">
        <f t="shared" si="86"/>
        <v>10</v>
      </c>
      <c r="BS124" s="83">
        <f>IFERROR(VLOOKUP(TEXT($A124,"0000"),'AYP11'!$B$847:$AU$1268,17,FALSE),"")</f>
        <v>0</v>
      </c>
      <c r="BT124" s="75">
        <f>IFERROR(VLOOKUP(BS124,'Criteria Table'!$A$2:$I$102,2,FALSE),0)</f>
        <v>10</v>
      </c>
      <c r="BU124" s="95">
        <f t="shared" si="87"/>
        <v>10</v>
      </c>
      <c r="BV124" s="83">
        <f>IFERROR(VLOOKUP(TEXT($A124,"0000"),'AYP11'!$B$2113:$AU$2534,17,FALSE),"")</f>
        <v>83</v>
      </c>
      <c r="BW124" s="75">
        <f>IFERROR(VLOOKUP(BV124,'Criteria Table'!$A$2:$I$102,2,FALSE),0)</f>
        <v>1.7000000000000002</v>
      </c>
      <c r="BX124" s="95">
        <f t="shared" si="88"/>
        <v>85</v>
      </c>
      <c r="BY124" s="83">
        <f>IFERROR(VLOOKUP(TEXT($A124,"0000"),'AYP11'!$B$425:$AU$846,17,FALSE),"")</f>
        <v>0</v>
      </c>
      <c r="BZ124" s="75">
        <f>IFERROR(VLOOKUP(BY124,'Criteria Table'!$A$2:$I$102,2,FALSE),0)</f>
        <v>10</v>
      </c>
      <c r="CA124" s="95">
        <f t="shared" si="89"/>
        <v>10</v>
      </c>
      <c r="CB124" s="83">
        <f>IFERROR(VLOOKUP(TEXT($A124,"0000"),'AYP11'!$B$3:$AU$424,17,FALSE),"")</f>
        <v>0</v>
      </c>
      <c r="CC124" s="95">
        <f>IFERROR(VLOOKUP(CB124,'Criteria Table'!$A$2:$I$102,2,FALSE),0)</f>
        <v>10</v>
      </c>
      <c r="CD124" s="95">
        <f t="shared" si="90"/>
        <v>10</v>
      </c>
      <c r="CE124" s="83">
        <f>IFERROR(VLOOKUP(TEXT($A124,"0000"),'AYP11'!$B$1269:$AU$1690,17,FALSE),"")</f>
        <v>83</v>
      </c>
      <c r="CF124" s="95">
        <f>IFERROR(VLOOKUP(CE124,'Criteria Table'!$A$2:$I$102,2,FALSE),0)</f>
        <v>1.7000000000000002</v>
      </c>
      <c r="CG124" s="95">
        <f t="shared" si="91"/>
        <v>85</v>
      </c>
      <c r="CH124" s="83">
        <f>IFERROR(VLOOKUP(TEXT($A124,"0000"),'AYP11'!$B$1691:$AU$2112,17,FALSE),"")</f>
        <v>83</v>
      </c>
      <c r="CI124" s="95">
        <f>IFERROR(VLOOKUP(CH124,'Criteria Table'!$A$2:$I$102,2,FALSE),0)</f>
        <v>1.7000000000000002</v>
      </c>
      <c r="CJ124" s="95">
        <f t="shared" si="92"/>
        <v>85</v>
      </c>
      <c r="CK124" s="83">
        <f>IFERROR(VLOOKUP(TEXT($A124,"0000"),'AYP11'!$B$2535:$AU$2956,17,FALSE),"")</f>
        <v>0</v>
      </c>
      <c r="CL124" s="95">
        <f>IFERROR(VLOOKUP(CK124,'Criteria Table'!$A$2:$I$102,2,FALSE),0)</f>
        <v>10</v>
      </c>
      <c r="CM124" s="95">
        <f t="shared" si="93"/>
        <v>10</v>
      </c>
      <c r="CN124" s="76">
        <f>IFERROR(VLOOKUP(TEXT($A124,"0000"),'AYP11'!$B$3379:$AU$3800,23,FALSE),"")</f>
        <v>0</v>
      </c>
      <c r="CO124" s="95">
        <f>IFERROR(VLOOKUP(CN124,'Criteria Table'!$A$2:$I$102,2,FALSE),0)</f>
        <v>10</v>
      </c>
      <c r="CP124" s="95">
        <f t="shared" si="94"/>
        <v>10</v>
      </c>
      <c r="CQ124" s="76">
        <f>IFERROR(VLOOKUP(TEXT($A124,"0000"),'AYP11'!$B$847:$AU$1268,23,FALSE),"")</f>
        <v>0</v>
      </c>
      <c r="CR124" s="95">
        <f>IFERROR(VLOOKUP(CQ124,'Criteria Table'!$A$2:$I$102,2,FALSE),0)</f>
        <v>10</v>
      </c>
      <c r="CS124" s="95">
        <f t="shared" si="95"/>
        <v>10</v>
      </c>
      <c r="CT124" s="76">
        <f>IFERROR(VLOOKUP(TEXT($A124,"0000"),'AYP11'!$B$2113:$AU$2534,23,FALSE),"")</f>
        <v>83</v>
      </c>
      <c r="CU124" s="95">
        <f>IFERROR(VLOOKUP(CT124,'Criteria Table'!$A$2:$I$102,2,FALSE),0)</f>
        <v>1.7000000000000002</v>
      </c>
      <c r="CV124" s="95">
        <f t="shared" si="96"/>
        <v>85</v>
      </c>
      <c r="CW124" s="76">
        <f>IFERROR(VLOOKUP(TEXT($A124,"0000"),'AYP11'!$B$425:$AU$846,23,FALSE),"")</f>
        <v>0</v>
      </c>
      <c r="CX124" s="95">
        <f>IFERROR(VLOOKUP(CW124,'Criteria Table'!$A$2:$I$102,2,FALSE),0)</f>
        <v>10</v>
      </c>
      <c r="CY124" s="95">
        <f t="shared" si="97"/>
        <v>10</v>
      </c>
      <c r="CZ124" s="76">
        <f>IFERROR(VLOOKUP(TEXT($A124,"0000"),'AYP11'!$B$3:$AU$424,23,FALSE),"")</f>
        <v>0</v>
      </c>
      <c r="DA124" s="95">
        <f>IFERROR(VLOOKUP(CZ124,'Criteria Table'!$A$2:$I$102,2,FALSE),0)</f>
        <v>10</v>
      </c>
      <c r="DB124" s="95">
        <f t="shared" si="98"/>
        <v>10</v>
      </c>
      <c r="DC124" s="76">
        <f>IFERROR(VLOOKUP(TEXT($A124,"0000"),'AYP11'!$B$1269:$AU$1690,23,FALSE),"")</f>
        <v>82</v>
      </c>
      <c r="DD124" s="95">
        <f>IFERROR(VLOOKUP(DC124,'Criteria Table'!$A$2:$I$102,2,FALSE),0)</f>
        <v>1.8</v>
      </c>
      <c r="DE124" s="95">
        <f t="shared" si="99"/>
        <v>84</v>
      </c>
      <c r="DF124" s="76">
        <f>IFERROR(VLOOKUP(TEXT($A124,"0000"),'AYP11'!$B$1691:$AU$2112,23,FALSE),"")</f>
        <v>86</v>
      </c>
      <c r="DG124" s="95">
        <f>IFERROR(VLOOKUP(DF124,'Criteria Table'!$A$2:$I$102,2,FALSE),0)</f>
        <v>0</v>
      </c>
      <c r="DH124" s="95">
        <f t="shared" si="100"/>
        <v>86</v>
      </c>
      <c r="DI124" s="76">
        <f>IFERROR(VLOOKUP(TEXT($A124,"0000"),'AYP11'!$B$2535:$AU$2956,23,FALSE),"")</f>
        <v>0</v>
      </c>
      <c r="DJ124" s="95">
        <f>IFERROR(VLOOKUP(DI124,'Criteria Table'!$A$2:$I$102,2,FALSE),0)</f>
        <v>10</v>
      </c>
      <c r="DK124" s="95">
        <f t="shared" si="101"/>
        <v>10</v>
      </c>
      <c r="DL124" s="91">
        <f>IFERROR(VLOOKUP(TEXT($A124,"0000"),'AYP11'!$B$3379:$AU$3800,11,FALSE),"")</f>
        <v>0</v>
      </c>
      <c r="DM124" s="95">
        <f t="shared" si="102"/>
        <v>1</v>
      </c>
      <c r="DN124" s="95" t="str">
        <f t="shared" si="103"/>
        <v/>
      </c>
      <c r="DO124" s="91">
        <f>IFERROR(VLOOKUP(TEXT($A124,"0000"),'AYP11'!$B$847:$AU$1268,11,FALSE),"")</f>
        <v>0</v>
      </c>
      <c r="DP124" s="95">
        <f t="shared" si="104"/>
        <v>1</v>
      </c>
      <c r="DQ124" s="95" t="str">
        <f t="shared" si="105"/>
        <v/>
      </c>
      <c r="DR124" s="91">
        <f>IFERROR(VLOOKUP(TEXT($A124,"0000"),'AYP11'!$B$2113:$AU$2534,11,FALSE),"")</f>
        <v>0</v>
      </c>
      <c r="DS124" s="95">
        <f t="shared" si="106"/>
        <v>1</v>
      </c>
      <c r="DT124" s="95" t="str">
        <f t="shared" si="107"/>
        <v/>
      </c>
      <c r="DU124" s="91">
        <f>IFERROR(VLOOKUP(TEXT($A124,"0000"),'AYP11'!$B$425:$AU$846,11,FALSE),"")</f>
        <v>0</v>
      </c>
      <c r="DV124" s="95">
        <f t="shared" si="108"/>
        <v>1</v>
      </c>
      <c r="DW124" s="95" t="str">
        <f t="shared" si="109"/>
        <v/>
      </c>
      <c r="DX124" s="91">
        <f>IFERROR(VLOOKUP(TEXT($A124,"0000"),'AYP11'!$B$3:$AU$424,11,FALSE),"")</f>
        <v>0</v>
      </c>
      <c r="DY124" s="95">
        <f t="shared" si="110"/>
        <v>1</v>
      </c>
      <c r="DZ124" s="95" t="str">
        <f t="shared" si="111"/>
        <v/>
      </c>
      <c r="EA124" s="91">
        <f>IFERROR(VLOOKUP(TEXT($A124,"0000"),'AYP11'!$B$1269:$AU$1690,11,FALSE),"")</f>
        <v>0</v>
      </c>
      <c r="EB124" s="95">
        <f t="shared" si="112"/>
        <v>1</v>
      </c>
      <c r="EC124" s="95" t="str">
        <f t="shared" si="113"/>
        <v/>
      </c>
      <c r="ED124" s="91">
        <f>IFERROR(VLOOKUP(TEXT($A124,"0000"),'AYP11'!$B$1691:$AU$2112,11,FALSE),"")</f>
        <v>0</v>
      </c>
      <c r="EE124" s="95">
        <f t="shared" si="114"/>
        <v>1</v>
      </c>
      <c r="EF124" s="95" t="str">
        <f t="shared" si="115"/>
        <v/>
      </c>
      <c r="EG124" s="91">
        <f>IFERROR(VLOOKUP(TEXT($A124,"0000"),'AYP11'!$B$2535:$AU$2956,11,FALSE),"")</f>
        <v>0</v>
      </c>
      <c r="EH124" s="95">
        <f t="shared" si="116"/>
        <v>1</v>
      </c>
      <c r="EI124" s="95" t="str">
        <f t="shared" si="117"/>
        <v/>
      </c>
    </row>
    <row r="125" spans="1:147" x14ac:dyDescent="0.25">
      <c r="A125" s="248">
        <v>2531</v>
      </c>
      <c r="B125" s="291">
        <f t="shared" si="64"/>
        <v>18.918918918918919</v>
      </c>
      <c r="C125" s="50">
        <f>IFERROR(VLOOKUP(TEXT($A125,"0000"),'R-M11'!$A$2:$AA$500,4,FALSE),0)</f>
        <v>7</v>
      </c>
      <c r="D125" s="291">
        <f t="shared" si="65"/>
        <v>2.7027027027027026</v>
      </c>
      <c r="E125" s="98">
        <f>IFERROR(SUM(VLOOKUP(TEXT($A125,"0000"),'R-M11'!$A$2:$AA$500,5,FALSE),VLOOKUP(TEXT($A125,"0000"),'R-M11'!$A$2:$AA$500,6,FALSE)),0)</f>
        <v>1</v>
      </c>
      <c r="F125" s="58">
        <f>IFERROR(VLOOKUP(TEXT($A125,"0000"),'R-M11'!$A$2:$AA$500,14,FALSE),0)</f>
        <v>37</v>
      </c>
      <c r="G125" s="230">
        <f t="shared" si="118"/>
        <v>24.37891891891892</v>
      </c>
      <c r="H125" s="97">
        <f t="shared" si="66"/>
        <v>9.0202000000000009</v>
      </c>
      <c r="I125" s="230">
        <f t="shared" si="119"/>
        <v>5.0427027027027034</v>
      </c>
      <c r="J125" s="97">
        <f t="shared" si="67"/>
        <v>1.8658000000000001</v>
      </c>
      <c r="K125" s="230">
        <f t="shared" si="68"/>
        <v>22</v>
      </c>
      <c r="L125" s="121">
        <f>IFERROR(VLOOKUP(K125,'Criteria Table'!$A$2:$I$102,2,FALSE),"")</f>
        <v>7.8000000000000007</v>
      </c>
      <c r="M125" s="230">
        <f t="shared" si="69"/>
        <v>29.421621621621625</v>
      </c>
      <c r="N125" s="286">
        <f t="shared" si="70"/>
        <v>37.837837837837839</v>
      </c>
      <c r="O125" s="50">
        <f>IFERROR(VLOOKUP(TEXT($A125,"0000"),'R-M11'!$A$2:$AA$500,17,FALSE),"")</f>
        <v>14</v>
      </c>
      <c r="P125" s="286">
        <f t="shared" si="71"/>
        <v>5.4054054054054053</v>
      </c>
      <c r="Q125" s="98">
        <f>IFERROR(SUM(VLOOKUP(TEXT($A125,"0000"),'R-M11'!$A$2:$AA$500,18,FALSE),VLOOKUP(TEXT($A125,"0000"),'R-M11'!$A$2:$AA$500,19,FALSE)),0)</f>
        <v>2</v>
      </c>
      <c r="R125" s="69">
        <f>IFERROR(VLOOKUP(TEXT($A125,"0000"),'R-M11'!$A$2:$AA$500,27,FALSE),0)</f>
        <v>37</v>
      </c>
      <c r="S125" s="121">
        <f t="shared" si="120"/>
        <v>41.827837837837841</v>
      </c>
      <c r="T125" s="70">
        <f t="shared" si="72"/>
        <v>15.4763</v>
      </c>
      <c r="U125" s="121">
        <f t="shared" si="121"/>
        <v>7.1154054054054052</v>
      </c>
      <c r="V125" s="70">
        <f t="shared" si="73"/>
        <v>2.6326999999999998</v>
      </c>
      <c r="W125" s="121">
        <f t="shared" si="74"/>
        <v>43</v>
      </c>
      <c r="X125" s="124">
        <f>IFERROR(VLOOKUP(W125,'Criteria Table'!$A$2:$I$102,2,FALSE),"")</f>
        <v>5.7</v>
      </c>
      <c r="Y125" s="121">
        <f t="shared" si="75"/>
        <v>48.943243243243245</v>
      </c>
      <c r="Z125" s="92" t="str">
        <f>IFERROR(IF(VLOOKUP(A125,'SG11'!$A$3:$AI$500,18,FALSE)="","NA",VLOOKUP(A125,'SG11'!$A$3:$AI$500,18,FALSE)),"")</f>
        <v/>
      </c>
      <c r="AA125" s="75" t="str">
        <f>IFERROR(VLOOKUP(Z125,'Criteria Table'!$A$2:$I$102,6,FALSE),"NA")</f>
        <v>NA</v>
      </c>
      <c r="AB125" s="95">
        <f t="shared" si="122"/>
        <v>0</v>
      </c>
      <c r="AC125" s="84" t="str">
        <f>IFERROR(IF(VLOOKUP(A125,'SG11'!$A$3:$AI$500,19,FALSE)="","NA",VLOOKUP(A125,'SG11'!$A$3:$AI$500,19,FALSE)),"")</f>
        <v/>
      </c>
      <c r="AD125" s="75" t="str">
        <f>IFERROR(VLOOKUP(AC125,'Criteria Table'!$A$2:$I$102,6,FALSE),"NA")</f>
        <v>NA</v>
      </c>
      <c r="AE125" s="95">
        <f t="shared" si="123"/>
        <v>0</v>
      </c>
      <c r="AF125" s="92" t="str">
        <f>IFERROR(IF(VLOOKUP(A125,'SG11'!$A$3:$AI$500,20,FALSE)="","NA",VLOOKUP(A125,'SG11'!$A$3:$AI$500,20,FALSE)),"")</f>
        <v/>
      </c>
      <c r="AG125" s="75" t="str">
        <f>IFERROR(VLOOKUP(AF125,'Criteria Table'!$A$2:$I$102,6,FALSE),"NA")</f>
        <v>NA</v>
      </c>
      <c r="AH125" s="95">
        <f t="shared" si="124"/>
        <v>0</v>
      </c>
      <c r="AI125" s="84" t="str">
        <f>IFERROR(IF(VLOOKUP(A125,'SG11'!$A$3:$AI$500,21,FALSE)="","NA",VLOOKUP(A125,'SG11'!$A$3:$AI$500,21,FALSE)),"")</f>
        <v/>
      </c>
      <c r="AJ125" s="75" t="str">
        <f>IFERROR(VLOOKUP(AI125,'Criteria Table'!$A$2:$I$102,6,FALSE),"NA")</f>
        <v>NA</v>
      </c>
      <c r="AK125" s="95">
        <f t="shared" si="125"/>
        <v>0</v>
      </c>
      <c r="AL125" s="99" t="str">
        <f>IFERROR(VLOOKUP(TEXT(A125,"0000"),'W11'!$A$1:$E$500,4,FALSE)/AP125*100,"")</f>
        <v/>
      </c>
      <c r="AM125" s="97" t="str">
        <f>IFERROR(VLOOKUP(TEXT(A125,"0000"),'W11'!$A$1:$E$500,4,FALSE),"")</f>
        <v/>
      </c>
      <c r="AN125" s="99" t="str">
        <f t="shared" si="76"/>
        <v/>
      </c>
      <c r="AO125" s="97" t="str">
        <f t="shared" si="77"/>
        <v/>
      </c>
      <c r="AP125" s="99" t="str">
        <f>IFERROR(VLOOKUP(TEXT(A125,"0000"),'W11'!$A$1:$E$500,5,FALSE),"")</f>
        <v/>
      </c>
      <c r="AQ125" s="97">
        <f>IFERROR(VLOOKUP(ROUND(AL125,0),'Criteria Table'!$A$2:$I$102,4,FALSE),0)</f>
        <v>0</v>
      </c>
      <c r="AR125" s="128"/>
      <c r="AS125" s="95"/>
      <c r="AT125" s="95"/>
      <c r="AU125" s="100" t="str">
        <f>IFERROR(VLOOKUP(TEXT(A125,"0000"),'Sci11'!$A$3:$N$492,4,FALSE)/VLOOKUP(TEXT(A125,"0000"),'Sci11'!$A$3:$N$492,14,FALSE)*100,"")</f>
        <v/>
      </c>
      <c r="AV125" s="101" t="e">
        <f>SUM(VLOOKUP(TEXT(A125,"0000"),'Sci11'!$A$3:$N$492,5,FALSE),VLOOKUP(TEXT(A125,"0000"),'Sci11'!$A$3:$N$492,6,FALSE))/VLOOKUP(TEXT(A125,"0000"),'Sci11'!$A$3:$N$492,14,FALSE)*100</f>
        <v>#N/A</v>
      </c>
      <c r="AW125" s="100" t="str">
        <f t="shared" si="126"/>
        <v/>
      </c>
      <c r="AX125" s="101" t="str">
        <f>IFERROR(AW125/100*VLOOKUP(TEXT(A125,"0000"),'Sci11'!$A$3:$N$492,14,FALSE),"")</f>
        <v/>
      </c>
      <c r="AY125" s="100" t="str">
        <f t="shared" si="127"/>
        <v/>
      </c>
      <c r="AZ125" s="101" t="str">
        <f>IFERROR(AY125/100*VLOOKUP(TEXT(A125,"0000"),'Sci11'!$A$3:$N$492,14,FALSE),"")</f>
        <v/>
      </c>
      <c r="BA125" s="100" t="str">
        <f t="shared" si="78"/>
        <v/>
      </c>
      <c r="BB125" s="101" t="str">
        <f>IFERROR(VLOOKUP(BA125,'Criteria Table'!$A$2:$I$102,2,FALSE),"")</f>
        <v/>
      </c>
      <c r="BC125" s="101">
        <f t="shared" si="79"/>
        <v>0</v>
      </c>
      <c r="BD125" s="82">
        <f>IFERROR(VLOOKUP(A125,ATTx11!$A$2:$N$500,4,FALSE),"")</f>
        <v>93.47</v>
      </c>
      <c r="BE125" s="95">
        <f t="shared" si="80"/>
        <v>1</v>
      </c>
      <c r="BF125" s="96">
        <f t="shared" si="81"/>
        <v>94.47</v>
      </c>
      <c r="BG125" s="70">
        <f>IFERROR(VLOOKUP(A125,ATTx11!$A$2:$N$500,11,FALSE),"")</f>
        <v>2</v>
      </c>
      <c r="BH125" s="95">
        <f t="shared" si="82"/>
        <v>1.8</v>
      </c>
      <c r="BI125" s="70">
        <f>IFERROR(VLOOKUP(A125,ATTx11!$A$2:$N$500,12,FALSE),"")</f>
        <v>5</v>
      </c>
      <c r="BJ125" s="97">
        <f t="shared" si="83"/>
        <v>4.5</v>
      </c>
      <c r="BK125" s="84">
        <f>IFERROR(VLOOKUP(A125,ATTx11!$A$2:$N$500,7,FALSE),"")</f>
        <v>2</v>
      </c>
      <c r="BL125" s="97">
        <f t="shared" si="84"/>
        <v>1.8</v>
      </c>
      <c r="BM125" s="84">
        <f>IFERROR(VLOOKUP(A125,ATTx11!$A$2:$N$500,8,FALSE),"")</f>
        <v>4</v>
      </c>
      <c r="BN125" s="95">
        <f t="shared" si="85"/>
        <v>3.6</v>
      </c>
      <c r="BO125" s="95"/>
      <c r="BP125" s="83">
        <f>IFERROR(VLOOKUP(TEXT($A125,"0000"),'AYP11'!$B$3379:$AU$3800,17,FALSE),"")</f>
        <v>0</v>
      </c>
      <c r="BQ125" s="75">
        <f>IFERROR(VLOOKUP(BP125,'Criteria Table'!$A$2:$I$102,2,FALSE),0)</f>
        <v>10</v>
      </c>
      <c r="BR125" s="95">
        <f t="shared" si="86"/>
        <v>10</v>
      </c>
      <c r="BS125" s="83">
        <f>IFERROR(VLOOKUP(TEXT($A125,"0000"),'AYP11'!$B$847:$AU$1268,17,FALSE),"")</f>
        <v>0</v>
      </c>
      <c r="BT125" s="75">
        <f>IFERROR(VLOOKUP(BS125,'Criteria Table'!$A$2:$I$102,2,FALSE),0)</f>
        <v>10</v>
      </c>
      <c r="BU125" s="95">
        <f t="shared" si="87"/>
        <v>10</v>
      </c>
      <c r="BV125" s="83">
        <f>IFERROR(VLOOKUP(TEXT($A125,"0000"),'AYP11'!$B$2113:$AU$2534,17,FALSE),"")</f>
        <v>0</v>
      </c>
      <c r="BW125" s="75">
        <f>IFERROR(VLOOKUP(BV125,'Criteria Table'!$A$2:$I$102,2,FALSE),0)</f>
        <v>10</v>
      </c>
      <c r="BX125" s="95">
        <f t="shared" si="88"/>
        <v>10</v>
      </c>
      <c r="BY125" s="83">
        <f>IFERROR(VLOOKUP(TEXT($A125,"0000"),'AYP11'!$B$425:$AU$846,17,FALSE),"")</f>
        <v>0</v>
      </c>
      <c r="BZ125" s="75">
        <f>IFERROR(VLOOKUP(BY125,'Criteria Table'!$A$2:$I$102,2,FALSE),0)</f>
        <v>10</v>
      </c>
      <c r="CA125" s="95">
        <f t="shared" si="89"/>
        <v>10</v>
      </c>
      <c r="CB125" s="83">
        <f>IFERROR(VLOOKUP(TEXT($A125,"0000"),'AYP11'!$B$3:$AU$424,17,FALSE),"")</f>
        <v>0</v>
      </c>
      <c r="CC125" s="95">
        <f>IFERROR(VLOOKUP(CB125,'Criteria Table'!$A$2:$I$102,2,FALSE),0)</f>
        <v>10</v>
      </c>
      <c r="CD125" s="95">
        <f t="shared" si="90"/>
        <v>10</v>
      </c>
      <c r="CE125" s="83">
        <f>IFERROR(VLOOKUP(TEXT($A125,"0000"),'AYP11'!$B$1269:$AU$1690,17,FALSE),"")</f>
        <v>0</v>
      </c>
      <c r="CF125" s="95">
        <f>IFERROR(VLOOKUP(CE125,'Criteria Table'!$A$2:$I$102,2,FALSE),0)</f>
        <v>10</v>
      </c>
      <c r="CG125" s="95">
        <f t="shared" si="91"/>
        <v>10</v>
      </c>
      <c r="CH125" s="83">
        <f>IFERROR(VLOOKUP(TEXT($A125,"0000"),'AYP11'!$B$1691:$AU$2112,17,FALSE),"")</f>
        <v>0</v>
      </c>
      <c r="CI125" s="95">
        <f>IFERROR(VLOOKUP(CH125,'Criteria Table'!$A$2:$I$102,2,FALSE),0)</f>
        <v>10</v>
      </c>
      <c r="CJ125" s="95">
        <f t="shared" si="92"/>
        <v>10</v>
      </c>
      <c r="CK125" s="83">
        <f>IFERROR(VLOOKUP(TEXT($A125,"0000"),'AYP11'!$B$2535:$AU$2956,17,FALSE),"")</f>
        <v>0</v>
      </c>
      <c r="CL125" s="95">
        <f>IFERROR(VLOOKUP(CK125,'Criteria Table'!$A$2:$I$102,2,FALSE),0)</f>
        <v>10</v>
      </c>
      <c r="CM125" s="95">
        <f t="shared" si="93"/>
        <v>10</v>
      </c>
      <c r="CN125" s="76">
        <f>IFERROR(VLOOKUP(TEXT($A125,"0000"),'AYP11'!$B$3379:$AU$3800,23,FALSE),"")</f>
        <v>0</v>
      </c>
      <c r="CO125" s="95">
        <f>IFERROR(VLOOKUP(CN125,'Criteria Table'!$A$2:$I$102,2,FALSE),0)</f>
        <v>10</v>
      </c>
      <c r="CP125" s="95">
        <f t="shared" si="94"/>
        <v>10</v>
      </c>
      <c r="CQ125" s="76">
        <f>IFERROR(VLOOKUP(TEXT($A125,"0000"),'AYP11'!$B$847:$AU$1268,23,FALSE),"")</f>
        <v>0</v>
      </c>
      <c r="CR125" s="95">
        <f>IFERROR(VLOOKUP(CQ125,'Criteria Table'!$A$2:$I$102,2,FALSE),0)</f>
        <v>10</v>
      </c>
      <c r="CS125" s="95">
        <f t="shared" si="95"/>
        <v>10</v>
      </c>
      <c r="CT125" s="76">
        <f>IFERROR(VLOOKUP(TEXT($A125,"0000"),'AYP11'!$B$2113:$AU$2534,23,FALSE),"")</f>
        <v>0</v>
      </c>
      <c r="CU125" s="95">
        <f>IFERROR(VLOOKUP(CT125,'Criteria Table'!$A$2:$I$102,2,FALSE),0)</f>
        <v>10</v>
      </c>
      <c r="CV125" s="95">
        <f t="shared" si="96"/>
        <v>10</v>
      </c>
      <c r="CW125" s="76">
        <f>IFERROR(VLOOKUP(TEXT($A125,"0000"),'AYP11'!$B$425:$AU$846,23,FALSE),"")</f>
        <v>0</v>
      </c>
      <c r="CX125" s="95">
        <f>IFERROR(VLOOKUP(CW125,'Criteria Table'!$A$2:$I$102,2,FALSE),0)</f>
        <v>10</v>
      </c>
      <c r="CY125" s="95">
        <f t="shared" si="97"/>
        <v>10</v>
      </c>
      <c r="CZ125" s="76">
        <f>IFERROR(VLOOKUP(TEXT($A125,"0000"),'AYP11'!$B$3:$AU$424,23,FALSE),"")</f>
        <v>0</v>
      </c>
      <c r="DA125" s="95">
        <f>IFERROR(VLOOKUP(CZ125,'Criteria Table'!$A$2:$I$102,2,FALSE),0)</f>
        <v>10</v>
      </c>
      <c r="DB125" s="95">
        <f t="shared" si="98"/>
        <v>10</v>
      </c>
      <c r="DC125" s="76">
        <f>IFERROR(VLOOKUP(TEXT($A125,"0000"),'AYP11'!$B$1269:$AU$1690,23,FALSE),"")</f>
        <v>0</v>
      </c>
      <c r="DD125" s="95">
        <f>IFERROR(VLOOKUP(DC125,'Criteria Table'!$A$2:$I$102,2,FALSE),0)</f>
        <v>10</v>
      </c>
      <c r="DE125" s="95">
        <f t="shared" si="99"/>
        <v>10</v>
      </c>
      <c r="DF125" s="76">
        <f>IFERROR(VLOOKUP(TEXT($A125,"0000"),'AYP11'!$B$1691:$AU$2112,23,FALSE),"")</f>
        <v>0</v>
      </c>
      <c r="DG125" s="95">
        <f>IFERROR(VLOOKUP(DF125,'Criteria Table'!$A$2:$I$102,2,FALSE),0)</f>
        <v>10</v>
      </c>
      <c r="DH125" s="95">
        <f t="shared" si="100"/>
        <v>10</v>
      </c>
      <c r="DI125" s="76">
        <f>IFERROR(VLOOKUP(TEXT($A125,"0000"),'AYP11'!$B$2535:$AU$2956,23,FALSE),"")</f>
        <v>0</v>
      </c>
      <c r="DJ125" s="95">
        <f>IFERROR(VLOOKUP(DI125,'Criteria Table'!$A$2:$I$102,2,FALSE),0)</f>
        <v>10</v>
      </c>
      <c r="DK125" s="95">
        <f t="shared" si="101"/>
        <v>10</v>
      </c>
      <c r="DL125" s="91">
        <f>IFERROR(VLOOKUP(TEXT($A125,"0000"),'AYP11'!$B$3379:$AU$3800,11,FALSE),"")</f>
        <v>0</v>
      </c>
      <c r="DM125" s="95">
        <f t="shared" si="102"/>
        <v>1</v>
      </c>
      <c r="DN125" s="95" t="str">
        <f t="shared" si="103"/>
        <v/>
      </c>
      <c r="DO125" s="91">
        <f>IFERROR(VLOOKUP(TEXT($A125,"0000"),'AYP11'!$B$847:$AU$1268,11,FALSE),"")</f>
        <v>0</v>
      </c>
      <c r="DP125" s="95">
        <f t="shared" si="104"/>
        <v>1</v>
      </c>
      <c r="DQ125" s="95" t="str">
        <f t="shared" si="105"/>
        <v/>
      </c>
      <c r="DR125" s="91">
        <f>IFERROR(VLOOKUP(TEXT($A125,"0000"),'AYP11'!$B$2113:$AU$2534,11,FALSE),"")</f>
        <v>0</v>
      </c>
      <c r="DS125" s="95">
        <f t="shared" si="106"/>
        <v>1</v>
      </c>
      <c r="DT125" s="95" t="str">
        <f t="shared" si="107"/>
        <v/>
      </c>
      <c r="DU125" s="91">
        <f>IFERROR(VLOOKUP(TEXT($A125,"0000"),'AYP11'!$B$425:$AU$846,11,FALSE),"")</f>
        <v>0</v>
      </c>
      <c r="DV125" s="95">
        <f t="shared" si="108"/>
        <v>1</v>
      </c>
      <c r="DW125" s="95" t="str">
        <f t="shared" si="109"/>
        <v/>
      </c>
      <c r="DX125" s="91">
        <f>IFERROR(VLOOKUP(TEXT($A125,"0000"),'AYP11'!$B$3:$AU$424,11,FALSE),"")</f>
        <v>0</v>
      </c>
      <c r="DY125" s="95">
        <f t="shared" si="110"/>
        <v>1</v>
      </c>
      <c r="DZ125" s="95" t="str">
        <f t="shared" si="111"/>
        <v/>
      </c>
      <c r="EA125" s="91">
        <f>IFERROR(VLOOKUP(TEXT($A125,"0000"),'AYP11'!$B$1269:$AU$1690,11,FALSE),"")</f>
        <v>0</v>
      </c>
      <c r="EB125" s="95">
        <f t="shared" si="112"/>
        <v>1</v>
      </c>
      <c r="EC125" s="95" t="str">
        <f t="shared" si="113"/>
        <v/>
      </c>
      <c r="ED125" s="91">
        <f>IFERROR(VLOOKUP(TEXT($A125,"0000"),'AYP11'!$B$1691:$AU$2112,11,FALSE),"")</f>
        <v>0</v>
      </c>
      <c r="EE125" s="95">
        <f t="shared" si="114"/>
        <v>1</v>
      </c>
      <c r="EF125" s="95" t="str">
        <f t="shared" si="115"/>
        <v/>
      </c>
      <c r="EG125" s="91">
        <f>IFERROR(VLOOKUP(TEXT($A125,"0000"),'AYP11'!$B$2535:$AU$2956,11,FALSE),"")</f>
        <v>0</v>
      </c>
      <c r="EH125" s="95">
        <f t="shared" si="116"/>
        <v>1</v>
      </c>
      <c r="EI125" s="95" t="str">
        <f t="shared" si="117"/>
        <v/>
      </c>
    </row>
    <row r="126" spans="1:147" x14ac:dyDescent="0.25">
      <c r="A126" s="248">
        <v>2541</v>
      </c>
      <c r="B126" s="291">
        <f t="shared" si="64"/>
        <v>27.051671732522799</v>
      </c>
      <c r="C126" s="50">
        <f>IFERROR(VLOOKUP(TEXT($A126,"0000"),'R-M11'!$A$2:$AA$500,4,FALSE),0)</f>
        <v>89</v>
      </c>
      <c r="D126" s="291">
        <f t="shared" si="65"/>
        <v>48.328267477203646</v>
      </c>
      <c r="E126" s="98">
        <f>IFERROR(SUM(VLOOKUP(TEXT($A126,"0000"),'R-M11'!$A$2:$AA$500,5,FALSE),VLOOKUP(TEXT($A126,"0000"),'R-M11'!$A$2:$AA$500,6,FALSE)),0)</f>
        <v>159</v>
      </c>
      <c r="F126" s="58">
        <f>IFERROR(VLOOKUP(TEXT($A126,"0000"),'R-M11'!$A$2:$AA$500,14,FALSE),0)</f>
        <v>329</v>
      </c>
      <c r="G126" s="230">
        <f t="shared" si="118"/>
        <v>28.801671732522799</v>
      </c>
      <c r="H126" s="97">
        <f t="shared" si="66"/>
        <v>94.757500000000007</v>
      </c>
      <c r="I126" s="230">
        <f t="shared" si="119"/>
        <v>49.078267477203646</v>
      </c>
      <c r="J126" s="97">
        <f t="shared" si="67"/>
        <v>161.4675</v>
      </c>
      <c r="K126" s="230">
        <f t="shared" si="68"/>
        <v>75</v>
      </c>
      <c r="L126" s="121">
        <f>IFERROR(VLOOKUP(K126,'Criteria Table'!$A$2:$I$102,2,FALSE),"")</f>
        <v>2.5</v>
      </c>
      <c r="M126" s="230">
        <f t="shared" si="69"/>
        <v>77.879939209726444</v>
      </c>
      <c r="N126" s="286">
        <f t="shared" si="70"/>
        <v>23.70820668693009</v>
      </c>
      <c r="O126" s="50">
        <f>IFERROR(VLOOKUP(TEXT($A126,"0000"),'R-M11'!$A$2:$AA$500,17,FALSE),"")</f>
        <v>78</v>
      </c>
      <c r="P126" s="286">
        <f t="shared" si="71"/>
        <v>52.27963525835866</v>
      </c>
      <c r="Q126" s="98">
        <f>IFERROR(SUM(VLOOKUP(TEXT($A126,"0000"),'R-M11'!$A$2:$AA$500,18,FALSE),VLOOKUP(TEXT($A126,"0000"),'R-M11'!$A$2:$AA$500,19,FALSE)),0)</f>
        <v>172</v>
      </c>
      <c r="R126" s="69">
        <f>IFERROR(VLOOKUP(TEXT($A126,"0000"),'R-M11'!$A$2:$AA$500,27,FALSE),0)</f>
        <v>329</v>
      </c>
      <c r="S126" s="121">
        <f t="shared" si="120"/>
        <v>25.38820668693009</v>
      </c>
      <c r="T126" s="70">
        <f t="shared" si="72"/>
        <v>83.527200000000008</v>
      </c>
      <c r="U126" s="121">
        <f t="shared" si="121"/>
        <v>52.999635258358659</v>
      </c>
      <c r="V126" s="70">
        <f t="shared" si="73"/>
        <v>174.36879999999999</v>
      </c>
      <c r="W126" s="121">
        <f t="shared" si="74"/>
        <v>76</v>
      </c>
      <c r="X126" s="124">
        <f>IFERROR(VLOOKUP(W126,'Criteria Table'!$A$2:$I$102,2,FALSE),"")</f>
        <v>2.4000000000000004</v>
      </c>
      <c r="Y126" s="121">
        <f t="shared" si="75"/>
        <v>78.387841945288756</v>
      </c>
      <c r="Z126" s="92">
        <f>IFERROR(IF(VLOOKUP(A126,'SG11'!$A$3:$AI$500,18,FALSE)="","NA",VLOOKUP(A126,'SG11'!$A$3:$AI$500,18,FALSE)),"")</f>
        <v>76</v>
      </c>
      <c r="AA126" s="75">
        <f>IFERROR(VLOOKUP(Z126,'Criteria Table'!$A$2:$I$102,6,FALSE),"NA")</f>
        <v>5</v>
      </c>
      <c r="AB126" s="95">
        <f t="shared" si="122"/>
        <v>81</v>
      </c>
      <c r="AC126" s="84">
        <f>IFERROR(IF(VLOOKUP(A126,'SG11'!$A$3:$AI$500,19,FALSE)="","NA",VLOOKUP(A126,'SG11'!$A$3:$AI$500,19,FALSE)),"")</f>
        <v>66</v>
      </c>
      <c r="AD126" s="75">
        <f>IFERROR(VLOOKUP(AC126,'Criteria Table'!$A$2:$I$102,6,FALSE),"NA")</f>
        <v>5</v>
      </c>
      <c r="AE126" s="95">
        <f t="shared" si="123"/>
        <v>71</v>
      </c>
      <c r="AF126" s="92">
        <f>IFERROR(IF(VLOOKUP(A126,'SG11'!$A$3:$AI$500,20,FALSE)="","NA",VLOOKUP(A126,'SG11'!$A$3:$AI$500,20,FALSE)),"")</f>
        <v>62</v>
      </c>
      <c r="AG126" s="75">
        <f>IFERROR(VLOOKUP(AF126,'Criteria Table'!$A$2:$I$102,6,FALSE),"NA")</f>
        <v>5</v>
      </c>
      <c r="AH126" s="95">
        <f t="shared" si="124"/>
        <v>67</v>
      </c>
      <c r="AI126" s="84">
        <f>IFERROR(IF(VLOOKUP(A126,'SG11'!$A$3:$AI$500,21,FALSE)="","NA",VLOOKUP(A126,'SG11'!$A$3:$AI$500,21,FALSE)),"")</f>
        <v>49</v>
      </c>
      <c r="AJ126" s="75">
        <f>IFERROR(VLOOKUP(AI126,'Criteria Table'!$A$2:$I$102,6,FALSE),"NA")</f>
        <v>10</v>
      </c>
      <c r="AK126" s="95">
        <f t="shared" si="125"/>
        <v>59</v>
      </c>
      <c r="AL126" s="99">
        <f>IFERROR(VLOOKUP(TEXT(A126,"0000"),'W11'!$A$1:$E$500,4,FALSE)/AP126*100,"")</f>
        <v>99.029126213592235</v>
      </c>
      <c r="AM126" s="97">
        <f>IFERROR(VLOOKUP(TEXT(A126,"0000"),'W11'!$A$1:$E$500,4,FALSE),"")</f>
        <v>102</v>
      </c>
      <c r="AN126" s="99">
        <f t="shared" si="76"/>
        <v>99.029126213592235</v>
      </c>
      <c r="AO126" s="97">
        <f t="shared" si="77"/>
        <v>102</v>
      </c>
      <c r="AP126" s="99">
        <f>IFERROR(VLOOKUP(TEXT(A126,"0000"),'W11'!$A$1:$E$500,5,FALSE),"")</f>
        <v>103</v>
      </c>
      <c r="AQ126" s="97">
        <f>IFERROR(VLOOKUP(ROUND(AL126,0),'Criteria Table'!$A$2:$I$102,4,FALSE),0)</f>
        <v>0</v>
      </c>
      <c r="AR126" s="128"/>
      <c r="AS126" s="95"/>
      <c r="AT126" s="95"/>
      <c r="AU126" s="100">
        <f>IFERROR(VLOOKUP(TEXT(A126,"0000"),'Sci11'!$A$3:$N$492,4,FALSE)/VLOOKUP(TEXT(A126,"0000"),'Sci11'!$A$3:$N$492,14,FALSE)*100,"")</f>
        <v>33.620689655172413</v>
      </c>
      <c r="AV126" s="101">
        <f>SUM(VLOOKUP(TEXT(A126,"0000"),'Sci11'!$A$3:$N$492,5,FALSE),VLOOKUP(TEXT(A126,"0000"),'Sci11'!$A$3:$N$492,6,FALSE))/VLOOKUP(TEXT(A126,"0000"),'Sci11'!$A$3:$N$492,14,FALSE)*100</f>
        <v>34.482758620689658</v>
      </c>
      <c r="AW126" s="100">
        <f t="shared" si="126"/>
        <v>35.860689655172415</v>
      </c>
      <c r="AX126" s="101">
        <f>IFERROR(AW126/100*VLOOKUP(TEXT(A126,"0000"),'Sci11'!$A$3:$N$492,14,FALSE),"")</f>
        <v>41.598400000000005</v>
      </c>
      <c r="AY126" s="100">
        <f t="shared" si="127"/>
        <v>35.442758620689659</v>
      </c>
      <c r="AZ126" s="101">
        <f>IFERROR(AY126/100*VLOOKUP(TEXT(A126,"0000"),'Sci11'!$A$3:$N$492,14,FALSE),"")</f>
        <v>41.113600000000005</v>
      </c>
      <c r="BA126" s="100">
        <f t="shared" si="78"/>
        <v>68</v>
      </c>
      <c r="BB126" s="101">
        <f>IFERROR(VLOOKUP(BA126,'Criteria Table'!$A$2:$I$102,2,FALSE),"")</f>
        <v>3.2</v>
      </c>
      <c r="BC126" s="101">
        <f t="shared" si="79"/>
        <v>71.2</v>
      </c>
      <c r="BD126" s="82">
        <f>IFERROR(VLOOKUP(A126,ATTx11!$A$2:$N$500,4,FALSE),"")</f>
        <v>96.43</v>
      </c>
      <c r="BE126" s="95">
        <f t="shared" si="80"/>
        <v>0.5</v>
      </c>
      <c r="BF126" s="96">
        <f t="shared" si="81"/>
        <v>96.93</v>
      </c>
      <c r="BG126" s="70">
        <f>IFERROR(VLOOKUP(A126,ATTx11!$A$2:$N$500,11,FALSE),"")</f>
        <v>13</v>
      </c>
      <c r="BH126" s="95">
        <f t="shared" si="82"/>
        <v>11.7</v>
      </c>
      <c r="BI126" s="70">
        <f>IFERROR(VLOOKUP(A126,ATTx11!$A$2:$N$500,12,FALSE),"")</f>
        <v>13</v>
      </c>
      <c r="BJ126" s="97">
        <f t="shared" si="83"/>
        <v>11.7</v>
      </c>
      <c r="BK126" s="84">
        <f>IFERROR(VLOOKUP(A126,ATTx11!$A$2:$N$500,7,FALSE),"")</f>
        <v>9</v>
      </c>
      <c r="BL126" s="97">
        <f t="shared" si="84"/>
        <v>8.1</v>
      </c>
      <c r="BM126" s="84">
        <f>IFERROR(VLOOKUP(A126,ATTx11!$A$2:$N$500,8,FALSE),"")</f>
        <v>8</v>
      </c>
      <c r="BN126" s="95">
        <f t="shared" si="85"/>
        <v>7.2</v>
      </c>
      <c r="BO126" s="95"/>
      <c r="BP126" s="83">
        <f>IFERROR(VLOOKUP(TEXT($A126,"0000"),'AYP11'!$B$3379:$AU$3800,17,FALSE),"")</f>
        <v>93</v>
      </c>
      <c r="BQ126" s="75">
        <f>IFERROR(VLOOKUP(BP126,'Criteria Table'!$A$2:$I$102,2,FALSE),0)</f>
        <v>0</v>
      </c>
      <c r="BR126" s="95">
        <f t="shared" si="86"/>
        <v>93</v>
      </c>
      <c r="BS126" s="83">
        <f>IFERROR(VLOOKUP(TEXT($A126,"0000"),'AYP11'!$B$847:$AU$1268,17,FALSE),"")</f>
        <v>38</v>
      </c>
      <c r="BT126" s="75">
        <f>IFERROR(VLOOKUP(BS126,'Criteria Table'!$A$2:$I$102,2,FALSE),0)</f>
        <v>6.2</v>
      </c>
      <c r="BU126" s="95">
        <f t="shared" si="87"/>
        <v>44</v>
      </c>
      <c r="BV126" s="83">
        <f>IFERROR(VLOOKUP(TEXT($A126,"0000"),'AYP11'!$B$2113:$AU$2534,17,FALSE),"")</f>
        <v>79</v>
      </c>
      <c r="BW126" s="75">
        <f>IFERROR(VLOOKUP(BV126,'Criteria Table'!$A$2:$I$102,2,FALSE),0)</f>
        <v>2.1</v>
      </c>
      <c r="BX126" s="95">
        <f t="shared" si="88"/>
        <v>81</v>
      </c>
      <c r="BY126" s="83">
        <f>IFERROR(VLOOKUP(TEXT($A126,"0000"),'AYP11'!$B$425:$AU$846,17,FALSE),"")</f>
        <v>0</v>
      </c>
      <c r="BZ126" s="75">
        <f>IFERROR(VLOOKUP(BY126,'Criteria Table'!$A$2:$I$102,2,FALSE),0)</f>
        <v>10</v>
      </c>
      <c r="CA126" s="95">
        <f t="shared" si="89"/>
        <v>10</v>
      </c>
      <c r="CB126" s="83">
        <f>IFERROR(VLOOKUP(TEXT($A126,"0000"),'AYP11'!$B$3:$AU$424,17,FALSE),"")</f>
        <v>0</v>
      </c>
      <c r="CC126" s="95">
        <f>IFERROR(VLOOKUP(CB126,'Criteria Table'!$A$2:$I$102,2,FALSE),0)</f>
        <v>10</v>
      </c>
      <c r="CD126" s="95">
        <f t="shared" si="90"/>
        <v>10</v>
      </c>
      <c r="CE126" s="83">
        <f>IFERROR(VLOOKUP(TEXT($A126,"0000"),'AYP11'!$B$1269:$AU$1690,17,FALSE),"")</f>
        <v>52</v>
      </c>
      <c r="CF126" s="95">
        <f>IFERROR(VLOOKUP(CE126,'Criteria Table'!$A$2:$I$102,2,FALSE),0)</f>
        <v>4.8000000000000007</v>
      </c>
      <c r="CG126" s="95">
        <f t="shared" si="91"/>
        <v>57</v>
      </c>
      <c r="CH126" s="83">
        <f>IFERROR(VLOOKUP(TEXT($A126,"0000"),'AYP11'!$B$1691:$AU$2112,17,FALSE),"")</f>
        <v>0</v>
      </c>
      <c r="CI126" s="95">
        <f>IFERROR(VLOOKUP(CH126,'Criteria Table'!$A$2:$I$102,2,FALSE),0)</f>
        <v>10</v>
      </c>
      <c r="CJ126" s="95">
        <f t="shared" si="92"/>
        <v>10</v>
      </c>
      <c r="CK126" s="83">
        <f>IFERROR(VLOOKUP(TEXT($A126,"0000"),'AYP11'!$B$2535:$AU$2956,17,FALSE),"")</f>
        <v>29</v>
      </c>
      <c r="CL126" s="95">
        <f>IFERROR(VLOOKUP(CK126,'Criteria Table'!$A$2:$I$102,2,FALSE),0)</f>
        <v>7.1000000000000005</v>
      </c>
      <c r="CM126" s="95">
        <f t="shared" si="93"/>
        <v>36</v>
      </c>
      <c r="CN126" s="76">
        <f>IFERROR(VLOOKUP(TEXT($A126,"0000"),'AYP11'!$B$3379:$AU$3800,23,FALSE),"")</f>
        <v>92</v>
      </c>
      <c r="CO126" s="95">
        <f>IFERROR(VLOOKUP(CN126,'Criteria Table'!$A$2:$I$102,2,FALSE),0)</f>
        <v>0</v>
      </c>
      <c r="CP126" s="95">
        <f t="shared" si="94"/>
        <v>92</v>
      </c>
      <c r="CQ126" s="76">
        <f>IFERROR(VLOOKUP(TEXT($A126,"0000"),'AYP11'!$B$847:$AU$1268,23,FALSE),"")</f>
        <v>38</v>
      </c>
      <c r="CR126" s="95">
        <f>IFERROR(VLOOKUP(CQ126,'Criteria Table'!$A$2:$I$102,2,FALSE),0)</f>
        <v>6.2</v>
      </c>
      <c r="CS126" s="95">
        <f t="shared" si="95"/>
        <v>44</v>
      </c>
      <c r="CT126" s="76">
        <f>IFERROR(VLOOKUP(TEXT($A126,"0000"),'AYP11'!$B$2113:$AU$2534,23,FALSE),"")</f>
        <v>80</v>
      </c>
      <c r="CU126" s="95">
        <f>IFERROR(VLOOKUP(CT126,'Criteria Table'!$A$2:$I$102,2,FALSE),0)</f>
        <v>2</v>
      </c>
      <c r="CV126" s="95">
        <f t="shared" si="96"/>
        <v>82</v>
      </c>
      <c r="CW126" s="76">
        <f>IFERROR(VLOOKUP(TEXT($A126,"0000"),'AYP11'!$B$425:$AU$846,23,FALSE),"")</f>
        <v>0</v>
      </c>
      <c r="CX126" s="95">
        <f>IFERROR(VLOOKUP(CW126,'Criteria Table'!$A$2:$I$102,2,FALSE),0)</f>
        <v>10</v>
      </c>
      <c r="CY126" s="95">
        <f t="shared" si="97"/>
        <v>10</v>
      </c>
      <c r="CZ126" s="76">
        <f>IFERROR(VLOOKUP(TEXT($A126,"0000"),'AYP11'!$B$3:$AU$424,23,FALSE),"")</f>
        <v>0</v>
      </c>
      <c r="DA126" s="95">
        <f>IFERROR(VLOOKUP(CZ126,'Criteria Table'!$A$2:$I$102,2,FALSE),0)</f>
        <v>10</v>
      </c>
      <c r="DB126" s="95">
        <f t="shared" si="98"/>
        <v>10</v>
      </c>
      <c r="DC126" s="76">
        <f>IFERROR(VLOOKUP(TEXT($A126,"0000"),'AYP11'!$B$1269:$AU$1690,23,FALSE),"")</f>
        <v>57</v>
      </c>
      <c r="DD126" s="95">
        <f>IFERROR(VLOOKUP(DC126,'Criteria Table'!$A$2:$I$102,2,FALSE),0)</f>
        <v>4.3</v>
      </c>
      <c r="DE126" s="95">
        <f t="shared" si="99"/>
        <v>61</v>
      </c>
      <c r="DF126" s="76">
        <f>IFERROR(VLOOKUP(TEXT($A126,"0000"),'AYP11'!$B$1691:$AU$2112,23,FALSE),"")</f>
        <v>0</v>
      </c>
      <c r="DG126" s="95">
        <f>IFERROR(VLOOKUP(DF126,'Criteria Table'!$A$2:$I$102,2,FALSE),0)</f>
        <v>10</v>
      </c>
      <c r="DH126" s="95">
        <f t="shared" si="100"/>
        <v>10</v>
      </c>
      <c r="DI126" s="76">
        <f>IFERROR(VLOOKUP(TEXT($A126,"0000"),'AYP11'!$B$2535:$AU$2956,23,FALSE),"")</f>
        <v>38</v>
      </c>
      <c r="DJ126" s="95">
        <f>IFERROR(VLOOKUP(DI126,'Criteria Table'!$A$2:$I$102,2,FALSE),0)</f>
        <v>6.2</v>
      </c>
      <c r="DK126" s="95">
        <f t="shared" si="101"/>
        <v>44</v>
      </c>
      <c r="DL126" s="91">
        <f>IFERROR(VLOOKUP(TEXT($A126,"0000"),'AYP11'!$B$3379:$AU$3800,11,FALSE),"")</f>
        <v>0</v>
      </c>
      <c r="DM126" s="95">
        <f t="shared" si="102"/>
        <v>1</v>
      </c>
      <c r="DN126" s="95" t="str">
        <f t="shared" si="103"/>
        <v/>
      </c>
      <c r="DO126" s="91">
        <f>IFERROR(VLOOKUP(TEXT($A126,"0000"),'AYP11'!$B$847:$AU$1268,11,FALSE),"")</f>
        <v>0</v>
      </c>
      <c r="DP126" s="95">
        <f t="shared" si="104"/>
        <v>1</v>
      </c>
      <c r="DQ126" s="95" t="str">
        <f t="shared" si="105"/>
        <v/>
      </c>
      <c r="DR126" s="91">
        <f>IFERROR(VLOOKUP(TEXT($A126,"0000"),'AYP11'!$B$2113:$AU$2534,11,FALSE),"")</f>
        <v>0</v>
      </c>
      <c r="DS126" s="95">
        <f t="shared" si="106"/>
        <v>1</v>
      </c>
      <c r="DT126" s="95" t="str">
        <f t="shared" si="107"/>
        <v/>
      </c>
      <c r="DU126" s="91">
        <f>IFERROR(VLOOKUP(TEXT($A126,"0000"),'AYP11'!$B$425:$AU$846,11,FALSE),"")</f>
        <v>0</v>
      </c>
      <c r="DV126" s="95">
        <f t="shared" si="108"/>
        <v>1</v>
      </c>
      <c r="DW126" s="95" t="str">
        <f t="shared" si="109"/>
        <v/>
      </c>
      <c r="DX126" s="91">
        <f>IFERROR(VLOOKUP(TEXT($A126,"0000"),'AYP11'!$B$3:$AU$424,11,FALSE),"")</f>
        <v>0</v>
      </c>
      <c r="DY126" s="95">
        <f t="shared" si="110"/>
        <v>1</v>
      </c>
      <c r="DZ126" s="95" t="str">
        <f t="shared" si="111"/>
        <v/>
      </c>
      <c r="EA126" s="91">
        <f>IFERROR(VLOOKUP(TEXT($A126,"0000"),'AYP11'!$B$1269:$AU$1690,11,FALSE),"")</f>
        <v>0</v>
      </c>
      <c r="EB126" s="95">
        <f t="shared" si="112"/>
        <v>1</v>
      </c>
      <c r="EC126" s="95" t="str">
        <f t="shared" si="113"/>
        <v/>
      </c>
      <c r="ED126" s="91">
        <f>IFERROR(VLOOKUP(TEXT($A126,"0000"),'AYP11'!$B$1691:$AU$2112,11,FALSE),"")</f>
        <v>0</v>
      </c>
      <c r="EE126" s="95">
        <f t="shared" si="114"/>
        <v>1</v>
      </c>
      <c r="EF126" s="95" t="str">
        <f t="shared" si="115"/>
        <v/>
      </c>
      <c r="EG126" s="91">
        <f>IFERROR(VLOOKUP(TEXT($A126,"0000"),'AYP11'!$B$2535:$AU$2956,11,FALSE),"")</f>
        <v>0</v>
      </c>
      <c r="EH126" s="95">
        <f t="shared" si="116"/>
        <v>1</v>
      </c>
      <c r="EI126" s="95" t="str">
        <f t="shared" si="117"/>
        <v/>
      </c>
    </row>
    <row r="127" spans="1:147" x14ac:dyDescent="0.25">
      <c r="A127" s="248">
        <v>2581</v>
      </c>
      <c r="B127" s="291">
        <f t="shared" si="64"/>
        <v>32.846715328467155</v>
      </c>
      <c r="C127" s="50">
        <f>IFERROR(VLOOKUP(TEXT($A127,"0000"),'R-M11'!$A$2:$AA$500,4,FALSE),0)</f>
        <v>135</v>
      </c>
      <c r="D127" s="291">
        <f t="shared" si="65"/>
        <v>34.549878345498783</v>
      </c>
      <c r="E127" s="98">
        <f>IFERROR(SUM(VLOOKUP(TEXT($A127,"0000"),'R-M11'!$A$2:$AA$500,5,FALSE),VLOOKUP(TEXT($A127,"0000"),'R-M11'!$A$2:$AA$500,6,FALSE)),0)</f>
        <v>142</v>
      </c>
      <c r="F127" s="58">
        <f>IFERROR(VLOOKUP(TEXT($A127,"0000"),'R-M11'!$A$2:$AA$500,14,FALSE),0)</f>
        <v>411</v>
      </c>
      <c r="G127" s="230">
        <f t="shared" si="118"/>
        <v>35.156715328467158</v>
      </c>
      <c r="H127" s="97">
        <f t="shared" si="66"/>
        <v>144.49410000000003</v>
      </c>
      <c r="I127" s="230">
        <f t="shared" si="119"/>
        <v>35.539878345498785</v>
      </c>
      <c r="J127" s="97">
        <f t="shared" si="67"/>
        <v>146.06890000000001</v>
      </c>
      <c r="K127" s="230">
        <f t="shared" si="68"/>
        <v>67</v>
      </c>
      <c r="L127" s="121">
        <f>IFERROR(VLOOKUP(K127,'Criteria Table'!$A$2:$I$102,2,FALSE),"")</f>
        <v>3.3000000000000003</v>
      </c>
      <c r="M127" s="230">
        <f t="shared" si="69"/>
        <v>70.696593673965936</v>
      </c>
      <c r="N127" s="286">
        <f t="shared" si="70"/>
        <v>29.756097560975608</v>
      </c>
      <c r="O127" s="50">
        <f>IFERROR(VLOOKUP(TEXT($A127,"0000"),'R-M11'!$A$2:$AA$500,17,FALSE),"")</f>
        <v>122</v>
      </c>
      <c r="P127" s="286">
        <f t="shared" si="71"/>
        <v>38.292682926829272</v>
      </c>
      <c r="Q127" s="98">
        <f>IFERROR(SUM(VLOOKUP(TEXT($A127,"0000"),'R-M11'!$A$2:$AA$500,18,FALSE),VLOOKUP(TEXT($A127,"0000"),'R-M11'!$A$2:$AA$500,19,FALSE)),0)</f>
        <v>157</v>
      </c>
      <c r="R127" s="69">
        <f>IFERROR(VLOOKUP(TEXT($A127,"0000"),'R-M11'!$A$2:$AA$500,27,FALSE),0)</f>
        <v>410</v>
      </c>
      <c r="S127" s="121">
        <f t="shared" si="120"/>
        <v>31.996097560975606</v>
      </c>
      <c r="T127" s="70">
        <f t="shared" si="72"/>
        <v>131.184</v>
      </c>
      <c r="U127" s="121">
        <f t="shared" si="121"/>
        <v>39.252682926829273</v>
      </c>
      <c r="V127" s="70">
        <f t="shared" si="73"/>
        <v>160.93600000000004</v>
      </c>
      <c r="W127" s="121">
        <f t="shared" si="74"/>
        <v>68</v>
      </c>
      <c r="X127" s="124">
        <f>IFERROR(VLOOKUP(W127,'Criteria Table'!$A$2:$I$102,2,FALSE),"")</f>
        <v>3.2</v>
      </c>
      <c r="Y127" s="121">
        <f t="shared" si="75"/>
        <v>71.248780487804879</v>
      </c>
      <c r="Z127" s="92">
        <f>IFERROR(IF(VLOOKUP(A127,'SG11'!$A$3:$AI$500,18,FALSE)="","NA",VLOOKUP(A127,'SG11'!$A$3:$AI$500,18,FALSE)),"")</f>
        <v>67</v>
      </c>
      <c r="AA127" s="75">
        <f>IFERROR(VLOOKUP(Z127,'Criteria Table'!$A$2:$I$102,6,FALSE),"NA")</f>
        <v>5</v>
      </c>
      <c r="AB127" s="95">
        <f t="shared" si="122"/>
        <v>72</v>
      </c>
      <c r="AC127" s="84">
        <f>IFERROR(IF(VLOOKUP(A127,'SG11'!$A$3:$AI$500,19,FALSE)="","NA",VLOOKUP(A127,'SG11'!$A$3:$AI$500,19,FALSE)),"")</f>
        <v>66</v>
      </c>
      <c r="AD127" s="75">
        <f>IFERROR(VLOOKUP(AC127,'Criteria Table'!$A$2:$I$102,6,FALSE),"NA")</f>
        <v>5</v>
      </c>
      <c r="AE127" s="95">
        <f t="shared" si="123"/>
        <v>71</v>
      </c>
      <c r="AF127" s="92">
        <f>IFERROR(IF(VLOOKUP(A127,'SG11'!$A$3:$AI$500,20,FALSE)="","NA",VLOOKUP(A127,'SG11'!$A$3:$AI$500,20,FALSE)),"")</f>
        <v>64</v>
      </c>
      <c r="AG127" s="75">
        <f>IFERROR(VLOOKUP(AF127,'Criteria Table'!$A$2:$I$102,6,FALSE),"NA")</f>
        <v>5</v>
      </c>
      <c r="AH127" s="95">
        <f t="shared" si="124"/>
        <v>69</v>
      </c>
      <c r="AI127" s="84">
        <f>IFERROR(IF(VLOOKUP(A127,'SG11'!$A$3:$AI$500,21,FALSE)="","NA",VLOOKUP(A127,'SG11'!$A$3:$AI$500,21,FALSE)),"")</f>
        <v>63</v>
      </c>
      <c r="AJ127" s="75">
        <f>IFERROR(VLOOKUP(AI127,'Criteria Table'!$A$2:$I$102,6,FALSE),"NA")</f>
        <v>5</v>
      </c>
      <c r="AK127" s="95">
        <f t="shared" si="125"/>
        <v>68</v>
      </c>
      <c r="AL127" s="99">
        <f>IFERROR(VLOOKUP(TEXT(A127,"0000"),'W11'!$A$1:$E$500,4,FALSE)/AP127*100,"")</f>
        <v>98.65771812080537</v>
      </c>
      <c r="AM127" s="97">
        <f>IFERROR(VLOOKUP(TEXT(A127,"0000"),'W11'!$A$1:$E$500,4,FALSE),"")</f>
        <v>147</v>
      </c>
      <c r="AN127" s="99">
        <f t="shared" si="76"/>
        <v>98.65771812080537</v>
      </c>
      <c r="AO127" s="97">
        <f t="shared" si="77"/>
        <v>147</v>
      </c>
      <c r="AP127" s="99">
        <f>IFERROR(VLOOKUP(TEXT(A127,"0000"),'W11'!$A$1:$E$500,5,FALSE),"")</f>
        <v>149</v>
      </c>
      <c r="AQ127" s="97">
        <f>IFERROR(VLOOKUP(ROUND(AL127,0),'Criteria Table'!$A$2:$I$102,4,FALSE),0)</f>
        <v>0</v>
      </c>
      <c r="AR127" s="128"/>
      <c r="AS127" s="95"/>
      <c r="AT127" s="95"/>
      <c r="AU127" s="100">
        <f>IFERROR(VLOOKUP(TEXT(A127,"0000"),'Sci11'!$A$3:$N$492,4,FALSE)/VLOOKUP(TEXT(A127,"0000"),'Sci11'!$A$3:$N$492,14,FALSE)*100,"")</f>
        <v>27.338129496402878</v>
      </c>
      <c r="AV127" s="101">
        <f>SUM(VLOOKUP(TEXT(A127,"0000"),'Sci11'!$A$3:$N$492,5,FALSE),VLOOKUP(TEXT(A127,"0000"),'Sci11'!$A$3:$N$492,6,FALSE))/VLOOKUP(TEXT(A127,"0000"),'Sci11'!$A$3:$N$492,14,FALSE)*100</f>
        <v>15.827338129496402</v>
      </c>
      <c r="AW127" s="100">
        <f t="shared" si="126"/>
        <v>31.328129496402877</v>
      </c>
      <c r="AX127" s="101">
        <f>IFERROR(AW127/100*VLOOKUP(TEXT(A127,"0000"),'Sci11'!$A$3:$N$492,14,FALSE),"")</f>
        <v>43.546100000000003</v>
      </c>
      <c r="AY127" s="100">
        <f t="shared" si="127"/>
        <v>17.537338129496401</v>
      </c>
      <c r="AZ127" s="101">
        <f>IFERROR(AY127/100*VLOOKUP(TEXT(A127,"0000"),'Sci11'!$A$3:$N$492,14,FALSE),"")</f>
        <v>24.376899999999999</v>
      </c>
      <c r="BA127" s="100">
        <f t="shared" si="78"/>
        <v>43</v>
      </c>
      <c r="BB127" s="101">
        <f>IFERROR(VLOOKUP(BA127,'Criteria Table'!$A$2:$I$102,2,FALSE),"")</f>
        <v>5.7</v>
      </c>
      <c r="BC127" s="101">
        <f t="shared" si="79"/>
        <v>48.7</v>
      </c>
      <c r="BD127" s="82">
        <f>IFERROR(VLOOKUP(A127,ATTx11!$A$2:$N$500,4,FALSE),"")</f>
        <v>96.7</v>
      </c>
      <c r="BE127" s="95">
        <f t="shared" si="80"/>
        <v>0.5</v>
      </c>
      <c r="BF127" s="96">
        <f t="shared" si="81"/>
        <v>97.2</v>
      </c>
      <c r="BG127" s="70">
        <f>IFERROR(VLOOKUP(A127,ATTx11!$A$2:$N$500,11,FALSE),"")</f>
        <v>1</v>
      </c>
      <c r="BH127" s="95">
        <f t="shared" si="82"/>
        <v>0.9</v>
      </c>
      <c r="BI127" s="70">
        <f>IFERROR(VLOOKUP(A127,ATTx11!$A$2:$N$500,12,FALSE),"")</f>
        <v>1</v>
      </c>
      <c r="BJ127" s="97">
        <f t="shared" si="83"/>
        <v>0.9</v>
      </c>
      <c r="BK127" s="84">
        <f>IFERROR(VLOOKUP(A127,ATTx11!$A$2:$N$500,7,FALSE),"")</f>
        <v>1</v>
      </c>
      <c r="BL127" s="97">
        <f t="shared" si="84"/>
        <v>0.9</v>
      </c>
      <c r="BM127" s="84">
        <f>IFERROR(VLOOKUP(A127,ATTx11!$A$2:$N$500,8,FALSE),"")</f>
        <v>1</v>
      </c>
      <c r="BN127" s="95">
        <f t="shared" si="85"/>
        <v>0.9</v>
      </c>
      <c r="BO127" s="95"/>
      <c r="BP127" s="83">
        <f>IFERROR(VLOOKUP(TEXT($A127,"0000"),'AYP11'!$B$3379:$AU$3800,17,FALSE),"")</f>
        <v>0</v>
      </c>
      <c r="BQ127" s="75">
        <f>IFERROR(VLOOKUP(BP127,'Criteria Table'!$A$2:$I$102,2,FALSE),0)</f>
        <v>10</v>
      </c>
      <c r="BR127" s="95">
        <f t="shared" si="86"/>
        <v>10</v>
      </c>
      <c r="BS127" s="83">
        <f>IFERROR(VLOOKUP(TEXT($A127,"0000"),'AYP11'!$B$847:$AU$1268,17,FALSE),"")</f>
        <v>68</v>
      </c>
      <c r="BT127" s="75">
        <f>IFERROR(VLOOKUP(BS127,'Criteria Table'!$A$2:$I$102,2,FALSE),0)</f>
        <v>3.2</v>
      </c>
      <c r="BU127" s="95">
        <f t="shared" si="87"/>
        <v>71</v>
      </c>
      <c r="BV127" s="83">
        <f>IFERROR(VLOOKUP(TEXT($A127,"0000"),'AYP11'!$B$2113:$AU$2534,17,FALSE),"")</f>
        <v>67</v>
      </c>
      <c r="BW127" s="75">
        <f>IFERROR(VLOOKUP(BV127,'Criteria Table'!$A$2:$I$102,2,FALSE),0)</f>
        <v>3.3000000000000003</v>
      </c>
      <c r="BX127" s="95">
        <f t="shared" si="88"/>
        <v>70</v>
      </c>
      <c r="BY127" s="83">
        <f>IFERROR(VLOOKUP(TEXT($A127,"0000"),'AYP11'!$B$425:$AU$846,17,FALSE),"")</f>
        <v>0</v>
      </c>
      <c r="BZ127" s="75">
        <f>IFERROR(VLOOKUP(BY127,'Criteria Table'!$A$2:$I$102,2,FALSE),0)</f>
        <v>10</v>
      </c>
      <c r="CA127" s="95">
        <f t="shared" si="89"/>
        <v>10</v>
      </c>
      <c r="CB127" s="83">
        <f>IFERROR(VLOOKUP(TEXT($A127,"0000"),'AYP11'!$B$3:$AU$424,17,FALSE),"")</f>
        <v>0</v>
      </c>
      <c r="CC127" s="95">
        <f>IFERROR(VLOOKUP(CB127,'Criteria Table'!$A$2:$I$102,2,FALSE),0)</f>
        <v>10</v>
      </c>
      <c r="CD127" s="95">
        <f t="shared" si="90"/>
        <v>10</v>
      </c>
      <c r="CE127" s="83">
        <f>IFERROR(VLOOKUP(TEXT($A127,"0000"),'AYP11'!$B$1269:$AU$1690,17,FALSE),"")</f>
        <v>68</v>
      </c>
      <c r="CF127" s="95">
        <f>IFERROR(VLOOKUP(CE127,'Criteria Table'!$A$2:$I$102,2,FALSE),0)</f>
        <v>3.2</v>
      </c>
      <c r="CG127" s="95">
        <f t="shared" si="91"/>
        <v>71</v>
      </c>
      <c r="CH127" s="83">
        <f>IFERROR(VLOOKUP(TEXT($A127,"0000"),'AYP11'!$B$1691:$AU$2112,17,FALSE),"")</f>
        <v>0</v>
      </c>
      <c r="CI127" s="95">
        <f>IFERROR(VLOOKUP(CH127,'Criteria Table'!$A$2:$I$102,2,FALSE),0)</f>
        <v>10</v>
      </c>
      <c r="CJ127" s="95">
        <f t="shared" si="92"/>
        <v>10</v>
      </c>
      <c r="CK127" s="83">
        <f>IFERROR(VLOOKUP(TEXT($A127,"0000"),'AYP11'!$B$2535:$AU$2956,17,FALSE),"")</f>
        <v>0</v>
      </c>
      <c r="CL127" s="95">
        <f>IFERROR(VLOOKUP(CK127,'Criteria Table'!$A$2:$I$102,2,FALSE),0)</f>
        <v>10</v>
      </c>
      <c r="CM127" s="95">
        <f t="shared" si="93"/>
        <v>10</v>
      </c>
      <c r="CN127" s="76">
        <f>IFERROR(VLOOKUP(TEXT($A127,"0000"),'AYP11'!$B$3379:$AU$3800,23,FALSE),"")</f>
        <v>0</v>
      </c>
      <c r="CO127" s="95">
        <f>IFERROR(VLOOKUP(CN127,'Criteria Table'!$A$2:$I$102,2,FALSE),0)</f>
        <v>10</v>
      </c>
      <c r="CP127" s="95">
        <f t="shared" si="94"/>
        <v>10</v>
      </c>
      <c r="CQ127" s="76">
        <f>IFERROR(VLOOKUP(TEXT($A127,"0000"),'AYP11'!$B$847:$AU$1268,23,FALSE),"")</f>
        <v>69</v>
      </c>
      <c r="CR127" s="95">
        <f>IFERROR(VLOOKUP(CQ127,'Criteria Table'!$A$2:$I$102,2,FALSE),0)</f>
        <v>3.1</v>
      </c>
      <c r="CS127" s="95">
        <f t="shared" si="95"/>
        <v>72</v>
      </c>
      <c r="CT127" s="76">
        <f>IFERROR(VLOOKUP(TEXT($A127,"0000"),'AYP11'!$B$2113:$AU$2534,23,FALSE),"")</f>
        <v>71</v>
      </c>
      <c r="CU127" s="95">
        <f>IFERROR(VLOOKUP(CT127,'Criteria Table'!$A$2:$I$102,2,FALSE),0)</f>
        <v>2.9000000000000004</v>
      </c>
      <c r="CV127" s="95">
        <f t="shared" si="96"/>
        <v>74</v>
      </c>
      <c r="CW127" s="76">
        <f>IFERROR(VLOOKUP(TEXT($A127,"0000"),'AYP11'!$B$425:$AU$846,23,FALSE),"")</f>
        <v>0</v>
      </c>
      <c r="CX127" s="95">
        <f>IFERROR(VLOOKUP(CW127,'Criteria Table'!$A$2:$I$102,2,FALSE),0)</f>
        <v>10</v>
      </c>
      <c r="CY127" s="95">
        <f t="shared" si="97"/>
        <v>10</v>
      </c>
      <c r="CZ127" s="76">
        <f>IFERROR(VLOOKUP(TEXT($A127,"0000"),'AYP11'!$B$3:$AU$424,23,FALSE),"")</f>
        <v>0</v>
      </c>
      <c r="DA127" s="95">
        <f>IFERROR(VLOOKUP(CZ127,'Criteria Table'!$A$2:$I$102,2,FALSE),0)</f>
        <v>10</v>
      </c>
      <c r="DB127" s="95">
        <f t="shared" si="98"/>
        <v>10</v>
      </c>
      <c r="DC127" s="76">
        <f>IFERROR(VLOOKUP(TEXT($A127,"0000"),'AYP11'!$B$1269:$AU$1690,23,FALSE),"")</f>
        <v>69</v>
      </c>
      <c r="DD127" s="95">
        <f>IFERROR(VLOOKUP(DC127,'Criteria Table'!$A$2:$I$102,2,FALSE),0)</f>
        <v>3.1</v>
      </c>
      <c r="DE127" s="95">
        <f t="shared" si="99"/>
        <v>72</v>
      </c>
      <c r="DF127" s="76">
        <f>IFERROR(VLOOKUP(TEXT($A127,"0000"),'AYP11'!$B$1691:$AU$2112,23,FALSE),"")</f>
        <v>0</v>
      </c>
      <c r="DG127" s="95">
        <f>IFERROR(VLOOKUP(DF127,'Criteria Table'!$A$2:$I$102,2,FALSE),0)</f>
        <v>10</v>
      </c>
      <c r="DH127" s="95">
        <f t="shared" si="100"/>
        <v>10</v>
      </c>
      <c r="DI127" s="76">
        <f>IFERROR(VLOOKUP(TEXT($A127,"0000"),'AYP11'!$B$2535:$AU$2956,23,FALSE),"")</f>
        <v>0</v>
      </c>
      <c r="DJ127" s="95">
        <f>IFERROR(VLOOKUP(DI127,'Criteria Table'!$A$2:$I$102,2,FALSE),0)</f>
        <v>10</v>
      </c>
      <c r="DK127" s="95">
        <f t="shared" si="101"/>
        <v>10</v>
      </c>
      <c r="DL127" s="91">
        <f>IFERROR(VLOOKUP(TEXT($A127,"0000"),'AYP11'!$B$3379:$AU$3800,11,FALSE),"")</f>
        <v>0</v>
      </c>
      <c r="DM127" s="95">
        <f t="shared" si="102"/>
        <v>1</v>
      </c>
      <c r="DN127" s="95" t="str">
        <f t="shared" si="103"/>
        <v/>
      </c>
      <c r="DO127" s="91">
        <f>IFERROR(VLOOKUP(TEXT($A127,"0000"),'AYP11'!$B$847:$AU$1268,11,FALSE),"")</f>
        <v>0</v>
      </c>
      <c r="DP127" s="95">
        <f t="shared" si="104"/>
        <v>1</v>
      </c>
      <c r="DQ127" s="95" t="str">
        <f t="shared" si="105"/>
        <v/>
      </c>
      <c r="DR127" s="91">
        <f>IFERROR(VLOOKUP(TEXT($A127,"0000"),'AYP11'!$B$2113:$AU$2534,11,FALSE),"")</f>
        <v>0</v>
      </c>
      <c r="DS127" s="95">
        <f t="shared" si="106"/>
        <v>1</v>
      </c>
      <c r="DT127" s="95" t="str">
        <f t="shared" si="107"/>
        <v/>
      </c>
      <c r="DU127" s="91">
        <f>IFERROR(VLOOKUP(TEXT($A127,"0000"),'AYP11'!$B$425:$AU$846,11,FALSE),"")</f>
        <v>0</v>
      </c>
      <c r="DV127" s="95">
        <f t="shared" si="108"/>
        <v>1</v>
      </c>
      <c r="DW127" s="95" t="str">
        <f t="shared" si="109"/>
        <v/>
      </c>
      <c r="DX127" s="91">
        <f>IFERROR(VLOOKUP(TEXT($A127,"0000"),'AYP11'!$B$3:$AU$424,11,FALSE),"")</f>
        <v>0</v>
      </c>
      <c r="DY127" s="95">
        <f t="shared" si="110"/>
        <v>1</v>
      </c>
      <c r="DZ127" s="95" t="str">
        <f t="shared" si="111"/>
        <v/>
      </c>
      <c r="EA127" s="91">
        <f>IFERROR(VLOOKUP(TEXT($A127,"0000"),'AYP11'!$B$1269:$AU$1690,11,FALSE),"")</f>
        <v>0</v>
      </c>
      <c r="EB127" s="95">
        <f t="shared" si="112"/>
        <v>1</v>
      </c>
      <c r="EC127" s="95" t="str">
        <f t="shared" si="113"/>
        <v/>
      </c>
      <c r="ED127" s="91">
        <f>IFERROR(VLOOKUP(TEXT($A127,"0000"),'AYP11'!$B$1691:$AU$2112,11,FALSE),"")</f>
        <v>0</v>
      </c>
      <c r="EE127" s="95">
        <f t="shared" si="114"/>
        <v>1</v>
      </c>
      <c r="EF127" s="95" t="str">
        <f t="shared" si="115"/>
        <v/>
      </c>
      <c r="EG127" s="91">
        <f>IFERROR(VLOOKUP(TEXT($A127,"0000"),'AYP11'!$B$2535:$AU$2956,11,FALSE),"")</f>
        <v>0</v>
      </c>
      <c r="EH127" s="95">
        <f t="shared" si="116"/>
        <v>1</v>
      </c>
      <c r="EI127" s="95" t="str">
        <f t="shared" si="117"/>
        <v/>
      </c>
    </row>
    <row r="128" spans="1:147" x14ac:dyDescent="0.25">
      <c r="A128" s="248">
        <v>2621</v>
      </c>
      <c r="B128" s="291" t="e">
        <f t="shared" si="64"/>
        <v>#DIV/0!</v>
      </c>
      <c r="C128" s="50">
        <f>IFERROR(VLOOKUP(TEXT($A128,"0000"),'R-M11'!$A$2:$AA$500,4,FALSE),0)</f>
        <v>0</v>
      </c>
      <c r="D128" s="291" t="e">
        <f t="shared" si="65"/>
        <v>#DIV/0!</v>
      </c>
      <c r="E128" s="98">
        <f>IFERROR(SUM(VLOOKUP(TEXT($A128,"0000"),'R-M11'!$A$2:$AA$500,5,FALSE),VLOOKUP(TEXT($A128,"0000"),'R-M11'!$A$2:$AA$500,6,FALSE)),0)</f>
        <v>0</v>
      </c>
      <c r="F128" s="58">
        <f>IFERROR(VLOOKUP(TEXT($A128,"0000"),'R-M11'!$A$2:$AA$500,14,FALSE),0)</f>
        <v>0</v>
      </c>
      <c r="G128" s="230" t="str">
        <f t="shared" si="118"/>
        <v/>
      </c>
      <c r="H128" s="97">
        <f t="shared" si="66"/>
        <v>0</v>
      </c>
      <c r="I128" s="230" t="str">
        <f t="shared" si="119"/>
        <v/>
      </c>
      <c r="J128" s="97" t="str">
        <f t="shared" si="67"/>
        <v/>
      </c>
      <c r="K128" s="230" t="str">
        <f t="shared" si="68"/>
        <v/>
      </c>
      <c r="L128" s="121" t="str">
        <f>IFERROR(VLOOKUP(K128,'Criteria Table'!$A$2:$I$102,2,FALSE),"")</f>
        <v/>
      </c>
      <c r="M128" s="230">
        <f t="shared" si="69"/>
        <v>0</v>
      </c>
      <c r="N128" s="286" t="e">
        <f t="shared" si="70"/>
        <v>#VALUE!</v>
      </c>
      <c r="O128" s="50" t="str">
        <f>IFERROR(VLOOKUP(TEXT($A128,"0000"),'R-M11'!$A$2:$AA$500,17,FALSE),"")</f>
        <v/>
      </c>
      <c r="P128" s="286" t="e">
        <f t="shared" si="71"/>
        <v>#DIV/0!</v>
      </c>
      <c r="Q128" s="98">
        <f>IFERROR(SUM(VLOOKUP(TEXT($A128,"0000"),'R-M11'!$A$2:$AA$500,18,FALSE),VLOOKUP(TEXT($A128,"0000"),'R-M11'!$A$2:$AA$500,19,FALSE)),0)</f>
        <v>0</v>
      </c>
      <c r="R128" s="69">
        <f>IFERROR(VLOOKUP(TEXT($A128,"0000"),'R-M11'!$A$2:$AA$500,27,FALSE),0)</f>
        <v>0</v>
      </c>
      <c r="S128" s="121" t="str">
        <f t="shared" si="120"/>
        <v/>
      </c>
      <c r="T128" s="70" t="str">
        <f t="shared" si="72"/>
        <v/>
      </c>
      <c r="U128" s="121" t="str">
        <f t="shared" si="121"/>
        <v/>
      </c>
      <c r="V128" s="70" t="str">
        <f t="shared" si="73"/>
        <v/>
      </c>
      <c r="W128" s="121" t="str">
        <f t="shared" si="74"/>
        <v/>
      </c>
      <c r="X128" s="124" t="str">
        <f>IFERROR(VLOOKUP(W128,'Criteria Table'!$A$2:$I$102,2,FALSE),"")</f>
        <v/>
      </c>
      <c r="Y128" s="121">
        <f t="shared" si="75"/>
        <v>0</v>
      </c>
      <c r="Z128" s="92" t="str">
        <f>IFERROR(IF(VLOOKUP(A128,'SG11'!$A$3:$AI$500,18,FALSE)="","NA",VLOOKUP(A128,'SG11'!$A$3:$AI$500,18,FALSE)),"")</f>
        <v/>
      </c>
      <c r="AA128" s="75" t="str">
        <f>IFERROR(VLOOKUP(Z128,'Criteria Table'!$A$2:$I$102,6,FALSE),"NA")</f>
        <v>NA</v>
      </c>
      <c r="AB128" s="95">
        <f t="shared" si="122"/>
        <v>0</v>
      </c>
      <c r="AC128" s="84" t="str">
        <f>IFERROR(IF(VLOOKUP(A128,'SG11'!$A$3:$AI$500,19,FALSE)="","NA",VLOOKUP(A128,'SG11'!$A$3:$AI$500,19,FALSE)),"")</f>
        <v/>
      </c>
      <c r="AD128" s="75" t="str">
        <f>IFERROR(VLOOKUP(AC128,'Criteria Table'!$A$2:$I$102,6,FALSE),"NA")</f>
        <v>NA</v>
      </c>
      <c r="AE128" s="95">
        <f t="shared" si="123"/>
        <v>0</v>
      </c>
      <c r="AF128" s="92" t="str">
        <f>IFERROR(IF(VLOOKUP(A128,'SG11'!$A$3:$AI$500,20,FALSE)="","NA",VLOOKUP(A128,'SG11'!$A$3:$AI$500,20,FALSE)),"")</f>
        <v/>
      </c>
      <c r="AG128" s="75" t="str">
        <f>IFERROR(VLOOKUP(AF128,'Criteria Table'!$A$2:$I$102,6,FALSE),"NA")</f>
        <v>NA</v>
      </c>
      <c r="AH128" s="95">
        <f t="shared" si="124"/>
        <v>0</v>
      </c>
      <c r="AI128" s="84" t="str">
        <f>IFERROR(IF(VLOOKUP(A128,'SG11'!$A$3:$AI$500,21,FALSE)="","NA",VLOOKUP(A128,'SG11'!$A$3:$AI$500,21,FALSE)),"")</f>
        <v/>
      </c>
      <c r="AJ128" s="75" t="str">
        <f>IFERROR(VLOOKUP(AI128,'Criteria Table'!$A$2:$I$102,6,FALSE),"NA")</f>
        <v>NA</v>
      </c>
      <c r="AK128" s="95">
        <f t="shared" si="125"/>
        <v>0</v>
      </c>
      <c r="AL128" s="99" t="str">
        <f>IFERROR(VLOOKUP(TEXT(A128,"0000"),'W11'!$A$1:$E$500,4,FALSE)/AP128*100,"")</f>
        <v/>
      </c>
      <c r="AM128" s="97" t="str">
        <f>IFERROR(VLOOKUP(TEXT(A128,"0000"),'W11'!$A$1:$E$500,4,FALSE),"")</f>
        <v/>
      </c>
      <c r="AN128" s="99" t="str">
        <f t="shared" si="76"/>
        <v/>
      </c>
      <c r="AO128" s="97" t="str">
        <f t="shared" si="77"/>
        <v/>
      </c>
      <c r="AP128" s="99" t="str">
        <f>IFERROR(VLOOKUP(TEXT(A128,"0000"),'W11'!$A$1:$E$500,5,FALSE),"")</f>
        <v/>
      </c>
      <c r="AQ128" s="97">
        <f>IFERROR(VLOOKUP(ROUND(AL128,0),'Criteria Table'!$A$2:$I$102,4,FALSE),0)</f>
        <v>0</v>
      </c>
      <c r="AR128" s="128"/>
      <c r="AS128" s="95"/>
      <c r="AT128" s="95"/>
      <c r="AU128" s="100" t="str">
        <f>IFERROR(VLOOKUP(TEXT(A128,"0000"),'Sci11'!$A$3:$N$492,4,FALSE)/VLOOKUP(TEXT(A128,"0000"),'Sci11'!$A$3:$N$492,14,FALSE)*100,"")</f>
        <v/>
      </c>
      <c r="AV128" s="101" t="e">
        <f>SUM(VLOOKUP(TEXT(A128,"0000"),'Sci11'!$A$3:$N$492,5,FALSE),VLOOKUP(TEXT(A128,"0000"),'Sci11'!$A$3:$N$492,6,FALSE))/VLOOKUP(TEXT(A128,"0000"),'Sci11'!$A$3:$N$492,14,FALSE)*100</f>
        <v>#N/A</v>
      </c>
      <c r="AW128" s="100" t="str">
        <f t="shared" si="126"/>
        <v/>
      </c>
      <c r="AX128" s="101" t="str">
        <f>IFERROR(AW128/100*VLOOKUP(TEXT(A128,"0000"),'Sci11'!$A$3:$N$492,14,FALSE),"")</f>
        <v/>
      </c>
      <c r="AY128" s="100" t="str">
        <f t="shared" si="127"/>
        <v/>
      </c>
      <c r="AZ128" s="101" t="str">
        <f>IFERROR(AY128/100*VLOOKUP(TEXT(A128,"0000"),'Sci11'!$A$3:$N$492,14,FALSE),"")</f>
        <v/>
      </c>
      <c r="BA128" s="100" t="str">
        <f t="shared" si="78"/>
        <v/>
      </c>
      <c r="BB128" s="101" t="str">
        <f>IFERROR(VLOOKUP(BA128,'Criteria Table'!$A$2:$I$102,2,FALSE),"")</f>
        <v/>
      </c>
      <c r="BC128" s="101">
        <f t="shared" si="79"/>
        <v>0</v>
      </c>
      <c r="BD128" s="82">
        <f>IFERROR(VLOOKUP(A128,ATTx11!$A$2:$N$500,4,FALSE),"")</f>
        <v>0</v>
      </c>
      <c r="BE128" s="95">
        <f t="shared" si="80"/>
        <v>3</v>
      </c>
      <c r="BF128" s="96">
        <f t="shared" si="81"/>
        <v>3</v>
      </c>
      <c r="BG128" s="70">
        <f>IFERROR(VLOOKUP(A128,ATTx11!$A$2:$N$500,11,FALSE),"")</f>
        <v>0</v>
      </c>
      <c r="BH128" s="95">
        <f t="shared" si="82"/>
        <v>0</v>
      </c>
      <c r="BI128" s="70">
        <f>IFERROR(VLOOKUP(A128,ATTx11!$A$2:$N$500,12,FALSE),"")</f>
        <v>0</v>
      </c>
      <c r="BJ128" s="97">
        <f t="shared" si="83"/>
        <v>0</v>
      </c>
      <c r="BK128" s="84">
        <f>IFERROR(VLOOKUP(A128,ATTx11!$A$2:$N$500,7,FALSE),"")</f>
        <v>0</v>
      </c>
      <c r="BL128" s="97">
        <f t="shared" si="84"/>
        <v>0</v>
      </c>
      <c r="BM128" s="84">
        <f>IFERROR(VLOOKUP(A128,ATTx11!$A$2:$N$500,8,FALSE),"")</f>
        <v>0</v>
      </c>
      <c r="BN128" s="95">
        <f t="shared" si="85"/>
        <v>0</v>
      </c>
      <c r="BO128" s="95"/>
      <c r="BP128" s="83" t="str">
        <f>IFERROR(VLOOKUP(TEXT($A128,"0000"),'AYP11'!$B$3379:$AU$3800,17,FALSE),"")</f>
        <v/>
      </c>
      <c r="BQ128" s="75">
        <f>IFERROR(VLOOKUP(BP128,'Criteria Table'!$A$2:$I$102,2,FALSE),0)</f>
        <v>0</v>
      </c>
      <c r="BR128" s="95">
        <f t="shared" si="86"/>
        <v>0</v>
      </c>
      <c r="BS128" s="83" t="str">
        <f>IFERROR(VLOOKUP(TEXT($A128,"0000"),'AYP11'!$B$847:$AU$1268,17,FALSE),"")</f>
        <v/>
      </c>
      <c r="BT128" s="75">
        <f>IFERROR(VLOOKUP(BS128,'Criteria Table'!$A$2:$I$102,2,FALSE),0)</f>
        <v>0</v>
      </c>
      <c r="BU128" s="95">
        <f t="shared" si="87"/>
        <v>0</v>
      </c>
      <c r="BV128" s="83" t="str">
        <f>IFERROR(VLOOKUP(TEXT($A128,"0000"),'AYP11'!$B$2113:$AU$2534,17,FALSE),"")</f>
        <v/>
      </c>
      <c r="BW128" s="75">
        <f>IFERROR(VLOOKUP(BV128,'Criteria Table'!$A$2:$I$102,2,FALSE),0)</f>
        <v>0</v>
      </c>
      <c r="BX128" s="95">
        <f t="shared" si="88"/>
        <v>0</v>
      </c>
      <c r="BY128" s="83" t="str">
        <f>IFERROR(VLOOKUP(TEXT($A128,"0000"),'AYP11'!$B$425:$AU$846,17,FALSE),"")</f>
        <v/>
      </c>
      <c r="BZ128" s="75">
        <f>IFERROR(VLOOKUP(BY128,'Criteria Table'!$A$2:$I$102,2,FALSE),0)</f>
        <v>0</v>
      </c>
      <c r="CA128" s="95">
        <f t="shared" si="89"/>
        <v>0</v>
      </c>
      <c r="CB128" s="83" t="str">
        <f>IFERROR(VLOOKUP(TEXT($A128,"0000"),'AYP11'!$B$3:$AU$424,17,FALSE),"")</f>
        <v/>
      </c>
      <c r="CC128" s="95">
        <f>IFERROR(VLOOKUP(CB128,'Criteria Table'!$A$2:$I$102,2,FALSE),0)</f>
        <v>0</v>
      </c>
      <c r="CD128" s="95">
        <f t="shared" si="90"/>
        <v>0</v>
      </c>
      <c r="CE128" s="83" t="str">
        <f>IFERROR(VLOOKUP(TEXT($A128,"0000"),'AYP11'!$B$1269:$AU$1690,17,FALSE),"")</f>
        <v/>
      </c>
      <c r="CF128" s="95">
        <f>IFERROR(VLOOKUP(CE128,'Criteria Table'!$A$2:$I$102,2,FALSE),0)</f>
        <v>0</v>
      </c>
      <c r="CG128" s="95">
        <f t="shared" si="91"/>
        <v>0</v>
      </c>
      <c r="CH128" s="83" t="str">
        <f>IFERROR(VLOOKUP(TEXT($A128,"0000"),'AYP11'!$B$1691:$AU$2112,17,FALSE),"")</f>
        <v/>
      </c>
      <c r="CI128" s="95">
        <f>IFERROR(VLOOKUP(CH128,'Criteria Table'!$A$2:$I$102,2,FALSE),0)</f>
        <v>0</v>
      </c>
      <c r="CJ128" s="95">
        <f t="shared" si="92"/>
        <v>0</v>
      </c>
      <c r="CK128" s="83" t="str">
        <f>IFERROR(VLOOKUP(TEXT($A128,"0000"),'AYP11'!$B$2535:$AU$2956,17,FALSE),"")</f>
        <v/>
      </c>
      <c r="CL128" s="95">
        <f>IFERROR(VLOOKUP(CK128,'Criteria Table'!$A$2:$I$102,2,FALSE),0)</f>
        <v>0</v>
      </c>
      <c r="CM128" s="95">
        <f t="shared" si="93"/>
        <v>0</v>
      </c>
      <c r="CN128" s="76" t="str">
        <f>IFERROR(VLOOKUP(TEXT($A128,"0000"),'AYP11'!$B$3379:$AU$3800,23,FALSE),"")</f>
        <v/>
      </c>
      <c r="CO128" s="95">
        <f>IFERROR(VLOOKUP(CN128,'Criteria Table'!$A$2:$I$102,2,FALSE),0)</f>
        <v>0</v>
      </c>
      <c r="CP128" s="95">
        <f t="shared" si="94"/>
        <v>0</v>
      </c>
      <c r="CQ128" s="76" t="str">
        <f>IFERROR(VLOOKUP(TEXT($A128,"0000"),'AYP11'!$B$847:$AU$1268,23,FALSE),"")</f>
        <v/>
      </c>
      <c r="CR128" s="95">
        <f>IFERROR(VLOOKUP(CQ128,'Criteria Table'!$A$2:$I$102,2,FALSE),0)</f>
        <v>0</v>
      </c>
      <c r="CS128" s="95">
        <f t="shared" si="95"/>
        <v>0</v>
      </c>
      <c r="CT128" s="76" t="str">
        <f>IFERROR(VLOOKUP(TEXT($A128,"0000"),'AYP11'!$B$2113:$AU$2534,23,FALSE),"")</f>
        <v/>
      </c>
      <c r="CU128" s="95">
        <f>IFERROR(VLOOKUP(CT128,'Criteria Table'!$A$2:$I$102,2,FALSE),0)</f>
        <v>0</v>
      </c>
      <c r="CV128" s="95">
        <f t="shared" si="96"/>
        <v>0</v>
      </c>
      <c r="CW128" s="76" t="str">
        <f>IFERROR(VLOOKUP(TEXT($A128,"0000"),'AYP11'!$B$425:$AU$846,23,FALSE),"")</f>
        <v/>
      </c>
      <c r="CX128" s="95">
        <f>IFERROR(VLOOKUP(CW128,'Criteria Table'!$A$2:$I$102,2,FALSE),0)</f>
        <v>0</v>
      </c>
      <c r="CY128" s="95">
        <f t="shared" si="97"/>
        <v>0</v>
      </c>
      <c r="CZ128" s="76" t="str">
        <f>IFERROR(VLOOKUP(TEXT($A128,"0000"),'AYP11'!$B$3:$AU$424,23,FALSE),"")</f>
        <v/>
      </c>
      <c r="DA128" s="95">
        <f>IFERROR(VLOOKUP(CZ128,'Criteria Table'!$A$2:$I$102,2,FALSE),0)</f>
        <v>0</v>
      </c>
      <c r="DB128" s="95">
        <f t="shared" si="98"/>
        <v>0</v>
      </c>
      <c r="DC128" s="76" t="str">
        <f>IFERROR(VLOOKUP(TEXT($A128,"0000"),'AYP11'!$B$1269:$AU$1690,23,FALSE),"")</f>
        <v/>
      </c>
      <c r="DD128" s="95">
        <f>IFERROR(VLOOKUP(DC128,'Criteria Table'!$A$2:$I$102,2,FALSE),0)</f>
        <v>0</v>
      </c>
      <c r="DE128" s="95">
        <f t="shared" si="99"/>
        <v>0</v>
      </c>
      <c r="DF128" s="76" t="str">
        <f>IFERROR(VLOOKUP(TEXT($A128,"0000"),'AYP11'!$B$1691:$AU$2112,23,FALSE),"")</f>
        <v/>
      </c>
      <c r="DG128" s="95">
        <f>IFERROR(VLOOKUP(DF128,'Criteria Table'!$A$2:$I$102,2,FALSE),0)</f>
        <v>0</v>
      </c>
      <c r="DH128" s="95">
        <f t="shared" si="100"/>
        <v>0</v>
      </c>
      <c r="DI128" s="76" t="str">
        <f>IFERROR(VLOOKUP(TEXT($A128,"0000"),'AYP11'!$B$2535:$AU$2956,23,FALSE),"")</f>
        <v/>
      </c>
      <c r="DJ128" s="95">
        <f>IFERROR(VLOOKUP(DI128,'Criteria Table'!$A$2:$I$102,2,FALSE),0)</f>
        <v>0</v>
      </c>
      <c r="DK128" s="95">
        <f t="shared" si="101"/>
        <v>0</v>
      </c>
      <c r="DL128" s="91" t="str">
        <f>IFERROR(VLOOKUP(TEXT($A128,"0000"),'AYP11'!$B$3379:$AU$3800,11,FALSE),"")</f>
        <v/>
      </c>
      <c r="DM128" s="95">
        <f t="shared" si="102"/>
        <v>0</v>
      </c>
      <c r="DN128" s="95">
        <f t="shared" si="103"/>
        <v>0</v>
      </c>
      <c r="DO128" s="91" t="str">
        <f>IFERROR(VLOOKUP(TEXT($A128,"0000"),'AYP11'!$B$847:$AU$1268,11,FALSE),"")</f>
        <v/>
      </c>
      <c r="DP128" s="95">
        <f t="shared" si="104"/>
        <v>0</v>
      </c>
      <c r="DQ128" s="95">
        <f t="shared" si="105"/>
        <v>0</v>
      </c>
      <c r="DR128" s="91" t="str">
        <f>IFERROR(VLOOKUP(TEXT($A128,"0000"),'AYP11'!$B$2113:$AU$2534,11,FALSE),"")</f>
        <v/>
      </c>
      <c r="DS128" s="95">
        <f t="shared" si="106"/>
        <v>0</v>
      </c>
      <c r="DT128" s="95">
        <f t="shared" si="107"/>
        <v>0</v>
      </c>
      <c r="DU128" s="91" t="str">
        <f>IFERROR(VLOOKUP(TEXT($A128,"0000"),'AYP11'!$B$425:$AU$846,11,FALSE),"")</f>
        <v/>
      </c>
      <c r="DV128" s="95">
        <f t="shared" si="108"/>
        <v>0</v>
      </c>
      <c r="DW128" s="95">
        <f t="shared" si="109"/>
        <v>0</v>
      </c>
      <c r="DX128" s="91" t="str">
        <f>IFERROR(VLOOKUP(TEXT($A128,"0000"),'AYP11'!$B$3:$AU$424,11,FALSE),"")</f>
        <v/>
      </c>
      <c r="DY128" s="95">
        <f t="shared" si="110"/>
        <v>0</v>
      </c>
      <c r="DZ128" s="95">
        <f t="shared" si="111"/>
        <v>0</v>
      </c>
      <c r="EA128" s="91" t="str">
        <f>IFERROR(VLOOKUP(TEXT($A128,"0000"),'AYP11'!$B$1269:$AU$1690,11,FALSE),"")</f>
        <v/>
      </c>
      <c r="EB128" s="95">
        <f t="shared" si="112"/>
        <v>0</v>
      </c>
      <c r="EC128" s="95">
        <f t="shared" si="113"/>
        <v>0</v>
      </c>
      <c r="ED128" s="91" t="str">
        <f>IFERROR(VLOOKUP(TEXT($A128,"0000"),'AYP11'!$B$1691:$AU$2112,11,FALSE),"")</f>
        <v/>
      </c>
      <c r="EE128" s="95">
        <f t="shared" si="114"/>
        <v>0</v>
      </c>
      <c r="EF128" s="95">
        <f t="shared" si="115"/>
        <v>0</v>
      </c>
      <c r="EG128" s="91" t="str">
        <f>IFERROR(VLOOKUP(TEXT($A128,"0000"),'AYP11'!$B$2535:$AU$2956,11,FALSE),"")</f>
        <v/>
      </c>
      <c r="EH128" s="95">
        <f t="shared" si="116"/>
        <v>0</v>
      </c>
      <c r="EI128" s="95">
        <f t="shared" si="117"/>
        <v>0</v>
      </c>
    </row>
    <row r="129" spans="1:139" x14ac:dyDescent="0.25">
      <c r="A129" s="248">
        <v>2641</v>
      </c>
      <c r="B129" s="291">
        <f t="shared" si="64"/>
        <v>26.523297491039425</v>
      </c>
      <c r="C129" s="50">
        <f>IFERROR(VLOOKUP(TEXT($A129,"0000"),'R-M11'!$A$2:$AA$500,4,FALSE),0)</f>
        <v>74</v>
      </c>
      <c r="D129" s="291">
        <f t="shared" si="65"/>
        <v>61.648745519713266</v>
      </c>
      <c r="E129" s="98">
        <f>IFERROR(SUM(VLOOKUP(TEXT($A129,"0000"),'R-M11'!$A$2:$AA$500,5,FALSE),VLOOKUP(TEXT($A129,"0000"),'R-M11'!$A$2:$AA$500,6,FALSE)),0)</f>
        <v>172</v>
      </c>
      <c r="F129" s="58">
        <f>IFERROR(VLOOKUP(TEXT($A129,"0000"),'R-M11'!$A$2:$AA$500,14,FALSE),0)</f>
        <v>279</v>
      </c>
      <c r="G129" s="230">
        <f t="shared" si="118"/>
        <v>26.523297491039425</v>
      </c>
      <c r="H129" s="97">
        <f t="shared" si="66"/>
        <v>74</v>
      </c>
      <c r="I129" s="230">
        <f t="shared" si="119"/>
        <v>61.648745519713266</v>
      </c>
      <c r="J129" s="97">
        <f t="shared" si="67"/>
        <v>172</v>
      </c>
      <c r="K129" s="230">
        <f t="shared" si="68"/>
        <v>88</v>
      </c>
      <c r="L129" s="121">
        <f>IFERROR(VLOOKUP(K129,'Criteria Table'!$A$2:$I$102,2,FALSE),"")</f>
        <v>0</v>
      </c>
      <c r="M129" s="230">
        <f t="shared" si="69"/>
        <v>88.172043010752688</v>
      </c>
      <c r="N129" s="286">
        <f t="shared" si="70"/>
        <v>26.523297491039425</v>
      </c>
      <c r="O129" s="50">
        <f>IFERROR(VLOOKUP(TEXT($A129,"0000"),'R-M11'!$A$2:$AA$500,17,FALSE),"")</f>
        <v>74</v>
      </c>
      <c r="P129" s="286">
        <f t="shared" si="71"/>
        <v>60.57347670250897</v>
      </c>
      <c r="Q129" s="98">
        <f>IFERROR(SUM(VLOOKUP(TEXT($A129,"0000"),'R-M11'!$A$2:$AA$500,18,FALSE),VLOOKUP(TEXT($A129,"0000"),'R-M11'!$A$2:$AA$500,19,FALSE)),0)</f>
        <v>169</v>
      </c>
      <c r="R129" s="69">
        <f>IFERROR(VLOOKUP(TEXT($A129,"0000"),'R-M11'!$A$2:$AA$500,27,FALSE),0)</f>
        <v>279</v>
      </c>
      <c r="S129" s="121">
        <f t="shared" si="120"/>
        <v>26.523297491039425</v>
      </c>
      <c r="T129" s="70">
        <f t="shared" si="72"/>
        <v>74</v>
      </c>
      <c r="U129" s="121">
        <f t="shared" si="121"/>
        <v>60.57347670250897</v>
      </c>
      <c r="V129" s="70">
        <f t="shared" si="73"/>
        <v>169.00000000000003</v>
      </c>
      <c r="W129" s="121">
        <f t="shared" si="74"/>
        <v>87</v>
      </c>
      <c r="X129" s="124">
        <f>IFERROR(VLOOKUP(W129,'Criteria Table'!$A$2:$I$102,2,FALSE),"")</f>
        <v>0</v>
      </c>
      <c r="Y129" s="121">
        <f t="shared" si="75"/>
        <v>87.096774193548399</v>
      </c>
      <c r="Z129" s="92">
        <f>IFERROR(IF(VLOOKUP(A129,'SG11'!$A$3:$AI$500,18,FALSE)="","NA",VLOOKUP(A129,'SG11'!$A$3:$AI$500,18,FALSE)),"")</f>
        <v>76</v>
      </c>
      <c r="AA129" s="75">
        <f>IFERROR(VLOOKUP(Z129,'Criteria Table'!$A$2:$I$102,6,FALSE),"NA")</f>
        <v>5</v>
      </c>
      <c r="AB129" s="95">
        <f t="shared" si="122"/>
        <v>81</v>
      </c>
      <c r="AC129" s="84">
        <f>IFERROR(IF(VLOOKUP(A129,'SG11'!$A$3:$AI$500,19,FALSE)="","NA",VLOOKUP(A129,'SG11'!$A$3:$AI$500,19,FALSE)),"")</f>
        <v>74</v>
      </c>
      <c r="AD129" s="75">
        <f>IFERROR(VLOOKUP(AC129,'Criteria Table'!$A$2:$I$102,6,FALSE),"NA")</f>
        <v>5</v>
      </c>
      <c r="AE129" s="95">
        <f t="shared" si="123"/>
        <v>79</v>
      </c>
      <c r="AF129" s="92">
        <f>IFERROR(IF(VLOOKUP(A129,'SG11'!$A$3:$AI$500,20,FALSE)="","NA",VLOOKUP(A129,'SG11'!$A$3:$AI$500,20,FALSE)),"")</f>
        <v>70</v>
      </c>
      <c r="AG129" s="75">
        <f>IFERROR(VLOOKUP(AF129,'Criteria Table'!$A$2:$I$102,6,FALSE),"NA")</f>
        <v>5</v>
      </c>
      <c r="AH129" s="95">
        <f t="shared" si="124"/>
        <v>75</v>
      </c>
      <c r="AI129" s="84">
        <f>IFERROR(IF(VLOOKUP(A129,'SG11'!$A$3:$AI$500,21,FALSE)="","NA",VLOOKUP(A129,'SG11'!$A$3:$AI$500,21,FALSE)),"")</f>
        <v>67</v>
      </c>
      <c r="AJ129" s="75">
        <f>IFERROR(VLOOKUP(AI129,'Criteria Table'!$A$2:$I$102,6,FALSE),"NA")</f>
        <v>5</v>
      </c>
      <c r="AK129" s="95">
        <f t="shared" si="125"/>
        <v>72</v>
      </c>
      <c r="AL129" s="99">
        <f>IFERROR(VLOOKUP(TEXT(A129,"0000"),'W11'!$A$1:$E$500,4,FALSE)/AP129*100,"")</f>
        <v>97.872340425531917</v>
      </c>
      <c r="AM129" s="97">
        <f>IFERROR(VLOOKUP(TEXT(A129,"0000"),'W11'!$A$1:$E$500,4,FALSE),"")</f>
        <v>92</v>
      </c>
      <c r="AN129" s="99">
        <f t="shared" si="76"/>
        <v>97.872340425531917</v>
      </c>
      <c r="AO129" s="97">
        <f t="shared" si="77"/>
        <v>92</v>
      </c>
      <c r="AP129" s="99">
        <f>IFERROR(VLOOKUP(TEXT(A129,"0000"),'W11'!$A$1:$E$500,5,FALSE),"")</f>
        <v>94</v>
      </c>
      <c r="AQ129" s="97">
        <f>IFERROR(VLOOKUP(ROUND(AL129,0),'Criteria Table'!$A$2:$I$102,4,FALSE),0)</f>
        <v>0</v>
      </c>
      <c r="AR129" s="128"/>
      <c r="AS129" s="95"/>
      <c r="AT129" s="95"/>
      <c r="AU129" s="100">
        <f>IFERROR(VLOOKUP(TEXT(A129,"0000"),'Sci11'!$A$3:$N$492,4,FALSE)/VLOOKUP(TEXT(A129,"0000"),'Sci11'!$A$3:$N$492,14,FALSE)*100,"")</f>
        <v>40.404040404040401</v>
      </c>
      <c r="AV129" s="101">
        <f>SUM(VLOOKUP(TEXT(A129,"0000"),'Sci11'!$A$3:$N$492,5,FALSE),VLOOKUP(TEXT(A129,"0000"),'Sci11'!$A$3:$N$492,6,FALSE))/VLOOKUP(TEXT(A129,"0000"),'Sci11'!$A$3:$N$492,14,FALSE)*100</f>
        <v>35.353535353535356</v>
      </c>
      <c r="AW129" s="100">
        <f t="shared" si="126"/>
        <v>42.084040404040401</v>
      </c>
      <c r="AX129" s="101">
        <f>IFERROR(AW129/100*VLOOKUP(TEXT(A129,"0000"),'Sci11'!$A$3:$N$492,14,FALSE),"")</f>
        <v>41.663199999999996</v>
      </c>
      <c r="AY129" s="100">
        <f t="shared" si="127"/>
        <v>36.073535353535355</v>
      </c>
      <c r="AZ129" s="101">
        <f>IFERROR(AY129/100*VLOOKUP(TEXT(A129,"0000"),'Sci11'!$A$3:$N$492,14,FALSE),"")</f>
        <v>35.712800000000001</v>
      </c>
      <c r="BA129" s="100">
        <f t="shared" si="78"/>
        <v>76</v>
      </c>
      <c r="BB129" s="101">
        <f>IFERROR(VLOOKUP(BA129,'Criteria Table'!$A$2:$I$102,2,FALSE),"")</f>
        <v>2.4000000000000004</v>
      </c>
      <c r="BC129" s="101">
        <f t="shared" si="79"/>
        <v>78.400000000000006</v>
      </c>
      <c r="BD129" s="82">
        <f>IFERROR(VLOOKUP(A129,ATTx11!$A$2:$N$500,4,FALSE),"")</f>
        <v>96.65</v>
      </c>
      <c r="BE129" s="95">
        <f t="shared" si="80"/>
        <v>0.5</v>
      </c>
      <c r="BF129" s="96">
        <f t="shared" si="81"/>
        <v>97.15</v>
      </c>
      <c r="BG129" s="70">
        <f>IFERROR(VLOOKUP(A129,ATTx11!$A$2:$N$500,11,FALSE),"")</f>
        <v>3</v>
      </c>
      <c r="BH129" s="95">
        <f t="shared" si="82"/>
        <v>2.7</v>
      </c>
      <c r="BI129" s="70">
        <f>IFERROR(VLOOKUP(A129,ATTx11!$A$2:$N$500,12,FALSE),"")</f>
        <v>1</v>
      </c>
      <c r="BJ129" s="97">
        <f t="shared" si="83"/>
        <v>0.9</v>
      </c>
      <c r="BK129" s="84">
        <f>IFERROR(VLOOKUP(A129,ATTx11!$A$2:$N$500,7,FALSE),"")</f>
        <v>2</v>
      </c>
      <c r="BL129" s="97">
        <f t="shared" si="84"/>
        <v>1.8</v>
      </c>
      <c r="BM129" s="84">
        <f>IFERROR(VLOOKUP(A129,ATTx11!$A$2:$N$500,8,FALSE),"")</f>
        <v>1</v>
      </c>
      <c r="BN129" s="95">
        <f t="shared" si="85"/>
        <v>0.9</v>
      </c>
      <c r="BO129" s="95"/>
      <c r="BP129" s="83">
        <f>IFERROR(VLOOKUP(TEXT($A129,"0000"),'AYP11'!$B$3379:$AU$3800,17,FALSE),"")</f>
        <v>0</v>
      </c>
      <c r="BQ129" s="75">
        <f>IFERROR(VLOOKUP(BP129,'Criteria Table'!$A$2:$I$102,2,FALSE),0)</f>
        <v>10</v>
      </c>
      <c r="BR129" s="95">
        <f t="shared" si="86"/>
        <v>10</v>
      </c>
      <c r="BS129" s="83">
        <f>IFERROR(VLOOKUP(TEXT($A129,"0000"),'AYP11'!$B$847:$AU$1268,17,FALSE),"")</f>
        <v>0</v>
      </c>
      <c r="BT129" s="75">
        <f>IFERROR(VLOOKUP(BS129,'Criteria Table'!$A$2:$I$102,2,FALSE),0)</f>
        <v>10</v>
      </c>
      <c r="BU129" s="95">
        <f t="shared" si="87"/>
        <v>10</v>
      </c>
      <c r="BV129" s="83">
        <f>IFERROR(VLOOKUP(TEXT($A129,"0000"),'AYP11'!$B$2113:$AU$2534,17,FALSE),"")</f>
        <v>88</v>
      </c>
      <c r="BW129" s="75">
        <f>IFERROR(VLOOKUP(BV129,'Criteria Table'!$A$2:$I$102,2,FALSE),0)</f>
        <v>0</v>
      </c>
      <c r="BX129" s="95">
        <f t="shared" si="88"/>
        <v>88</v>
      </c>
      <c r="BY129" s="83">
        <f>IFERROR(VLOOKUP(TEXT($A129,"0000"),'AYP11'!$B$425:$AU$846,17,FALSE),"")</f>
        <v>0</v>
      </c>
      <c r="BZ129" s="75">
        <f>IFERROR(VLOOKUP(BY129,'Criteria Table'!$A$2:$I$102,2,FALSE),0)</f>
        <v>10</v>
      </c>
      <c r="CA129" s="95">
        <f t="shared" si="89"/>
        <v>10</v>
      </c>
      <c r="CB129" s="83">
        <f>IFERROR(VLOOKUP(TEXT($A129,"0000"),'AYP11'!$B$3:$AU$424,17,FALSE),"")</f>
        <v>0</v>
      </c>
      <c r="CC129" s="95">
        <f>IFERROR(VLOOKUP(CB129,'Criteria Table'!$A$2:$I$102,2,FALSE),0)</f>
        <v>10</v>
      </c>
      <c r="CD129" s="95">
        <f t="shared" si="90"/>
        <v>10</v>
      </c>
      <c r="CE129" s="83">
        <f>IFERROR(VLOOKUP(TEXT($A129,"0000"),'AYP11'!$B$1269:$AU$1690,17,FALSE),"")</f>
        <v>88</v>
      </c>
      <c r="CF129" s="95">
        <f>IFERROR(VLOOKUP(CE129,'Criteria Table'!$A$2:$I$102,2,FALSE),0)</f>
        <v>0</v>
      </c>
      <c r="CG129" s="95">
        <f t="shared" si="91"/>
        <v>88</v>
      </c>
      <c r="CH129" s="83">
        <f>IFERROR(VLOOKUP(TEXT($A129,"0000"),'AYP11'!$B$1691:$AU$2112,17,FALSE),"")</f>
        <v>76</v>
      </c>
      <c r="CI129" s="95">
        <f>IFERROR(VLOOKUP(CH129,'Criteria Table'!$A$2:$I$102,2,FALSE),0)</f>
        <v>2.4000000000000004</v>
      </c>
      <c r="CJ129" s="95">
        <f t="shared" si="92"/>
        <v>78</v>
      </c>
      <c r="CK129" s="83">
        <f>IFERROR(VLOOKUP(TEXT($A129,"0000"),'AYP11'!$B$2535:$AU$2956,17,FALSE),"")</f>
        <v>0</v>
      </c>
      <c r="CL129" s="95">
        <f>IFERROR(VLOOKUP(CK129,'Criteria Table'!$A$2:$I$102,2,FALSE),0)</f>
        <v>10</v>
      </c>
      <c r="CM129" s="95">
        <f t="shared" si="93"/>
        <v>10</v>
      </c>
      <c r="CN129" s="76">
        <f>IFERROR(VLOOKUP(TEXT($A129,"0000"),'AYP11'!$B$3379:$AU$3800,23,FALSE),"")</f>
        <v>93</v>
      </c>
      <c r="CO129" s="95">
        <f>IFERROR(VLOOKUP(CN129,'Criteria Table'!$A$2:$I$102,2,FALSE),0)</f>
        <v>0</v>
      </c>
      <c r="CP129" s="95">
        <f t="shared" si="94"/>
        <v>93</v>
      </c>
      <c r="CQ129" s="76">
        <f>IFERROR(VLOOKUP(TEXT($A129,"0000"),'AYP11'!$B$847:$AU$1268,23,FALSE),"")</f>
        <v>0</v>
      </c>
      <c r="CR129" s="95">
        <f>IFERROR(VLOOKUP(CQ129,'Criteria Table'!$A$2:$I$102,2,FALSE),0)</f>
        <v>10</v>
      </c>
      <c r="CS129" s="95">
        <f t="shared" si="95"/>
        <v>10</v>
      </c>
      <c r="CT129" s="76">
        <f>IFERROR(VLOOKUP(TEXT($A129,"0000"),'AYP11'!$B$2113:$AU$2534,23,FALSE),"")</f>
        <v>88</v>
      </c>
      <c r="CU129" s="95">
        <f>IFERROR(VLOOKUP(CT129,'Criteria Table'!$A$2:$I$102,2,FALSE),0)</f>
        <v>0</v>
      </c>
      <c r="CV129" s="95">
        <f t="shared" si="96"/>
        <v>88</v>
      </c>
      <c r="CW129" s="76">
        <f>IFERROR(VLOOKUP(TEXT($A129,"0000"),'AYP11'!$B$425:$AU$846,23,FALSE),"")</f>
        <v>0</v>
      </c>
      <c r="CX129" s="95">
        <f>IFERROR(VLOOKUP(CW129,'Criteria Table'!$A$2:$I$102,2,FALSE),0)</f>
        <v>10</v>
      </c>
      <c r="CY129" s="95">
        <f t="shared" si="97"/>
        <v>10</v>
      </c>
      <c r="CZ129" s="76">
        <f>IFERROR(VLOOKUP(TEXT($A129,"0000"),'AYP11'!$B$3:$AU$424,23,FALSE),"")</f>
        <v>0</v>
      </c>
      <c r="DA129" s="95">
        <f>IFERROR(VLOOKUP(CZ129,'Criteria Table'!$A$2:$I$102,2,FALSE),0)</f>
        <v>10</v>
      </c>
      <c r="DB129" s="95">
        <f t="shared" si="98"/>
        <v>10</v>
      </c>
      <c r="DC129" s="76">
        <f>IFERROR(VLOOKUP(TEXT($A129,"0000"),'AYP11'!$B$1269:$AU$1690,23,FALSE),"")</f>
        <v>84</v>
      </c>
      <c r="DD129" s="95">
        <f>IFERROR(VLOOKUP(DC129,'Criteria Table'!$A$2:$I$102,2,FALSE),0)</f>
        <v>1.6</v>
      </c>
      <c r="DE129" s="95">
        <f t="shared" si="99"/>
        <v>86</v>
      </c>
      <c r="DF129" s="76">
        <f>IFERROR(VLOOKUP(TEXT($A129,"0000"),'AYP11'!$B$1691:$AU$2112,23,FALSE),"")</f>
        <v>83</v>
      </c>
      <c r="DG129" s="95">
        <f>IFERROR(VLOOKUP(DF129,'Criteria Table'!$A$2:$I$102,2,FALSE),0)</f>
        <v>1.7000000000000002</v>
      </c>
      <c r="DH129" s="95">
        <f t="shared" si="100"/>
        <v>85</v>
      </c>
      <c r="DI129" s="76">
        <f>IFERROR(VLOOKUP(TEXT($A129,"0000"),'AYP11'!$B$2535:$AU$2956,23,FALSE),"")</f>
        <v>0</v>
      </c>
      <c r="DJ129" s="95">
        <f>IFERROR(VLOOKUP(DI129,'Criteria Table'!$A$2:$I$102,2,FALSE),0)</f>
        <v>10</v>
      </c>
      <c r="DK129" s="95">
        <f t="shared" si="101"/>
        <v>10</v>
      </c>
      <c r="DL129" s="91">
        <f>IFERROR(VLOOKUP(TEXT($A129,"0000"),'AYP11'!$B$3379:$AU$3800,11,FALSE),"")</f>
        <v>0</v>
      </c>
      <c r="DM129" s="95">
        <f t="shared" si="102"/>
        <v>1</v>
      </c>
      <c r="DN129" s="95" t="str">
        <f t="shared" si="103"/>
        <v/>
      </c>
      <c r="DO129" s="91">
        <f>IFERROR(VLOOKUP(TEXT($A129,"0000"),'AYP11'!$B$847:$AU$1268,11,FALSE),"")</f>
        <v>0</v>
      </c>
      <c r="DP129" s="95">
        <f t="shared" si="104"/>
        <v>1</v>
      </c>
      <c r="DQ129" s="95" t="str">
        <f t="shared" si="105"/>
        <v/>
      </c>
      <c r="DR129" s="91">
        <f>IFERROR(VLOOKUP(TEXT($A129,"0000"),'AYP11'!$B$2113:$AU$2534,11,FALSE),"")</f>
        <v>0</v>
      </c>
      <c r="DS129" s="95">
        <f t="shared" si="106"/>
        <v>1</v>
      </c>
      <c r="DT129" s="95" t="str">
        <f t="shared" si="107"/>
        <v/>
      </c>
      <c r="DU129" s="91">
        <f>IFERROR(VLOOKUP(TEXT($A129,"0000"),'AYP11'!$B$425:$AU$846,11,FALSE),"")</f>
        <v>0</v>
      </c>
      <c r="DV129" s="95">
        <f t="shared" si="108"/>
        <v>1</v>
      </c>
      <c r="DW129" s="95" t="str">
        <f t="shared" si="109"/>
        <v/>
      </c>
      <c r="DX129" s="91">
        <f>IFERROR(VLOOKUP(TEXT($A129,"0000"),'AYP11'!$B$3:$AU$424,11,FALSE),"")</f>
        <v>0</v>
      </c>
      <c r="DY129" s="95">
        <f t="shared" si="110"/>
        <v>1</v>
      </c>
      <c r="DZ129" s="95" t="str">
        <f t="shared" si="111"/>
        <v/>
      </c>
      <c r="EA129" s="91">
        <f>IFERROR(VLOOKUP(TEXT($A129,"0000"),'AYP11'!$B$1269:$AU$1690,11,FALSE),"")</f>
        <v>0</v>
      </c>
      <c r="EB129" s="95">
        <f t="shared" si="112"/>
        <v>1</v>
      </c>
      <c r="EC129" s="95" t="str">
        <f t="shared" si="113"/>
        <v/>
      </c>
      <c r="ED129" s="91">
        <f>IFERROR(VLOOKUP(TEXT($A129,"0000"),'AYP11'!$B$1691:$AU$2112,11,FALSE),"")</f>
        <v>0</v>
      </c>
      <c r="EE129" s="95">
        <f t="shared" si="114"/>
        <v>1</v>
      </c>
      <c r="EF129" s="95" t="str">
        <f t="shared" si="115"/>
        <v/>
      </c>
      <c r="EG129" s="91">
        <f>IFERROR(VLOOKUP(TEXT($A129,"0000"),'AYP11'!$B$2535:$AU$2956,11,FALSE),"")</f>
        <v>0</v>
      </c>
      <c r="EH129" s="95">
        <f t="shared" si="116"/>
        <v>1</v>
      </c>
      <c r="EI129" s="95" t="str">
        <f t="shared" si="117"/>
        <v/>
      </c>
    </row>
    <row r="130" spans="1:139" x14ac:dyDescent="0.25">
      <c r="A130" s="248">
        <v>2651</v>
      </c>
      <c r="B130" s="291">
        <f t="shared" si="64"/>
        <v>31.234256926952142</v>
      </c>
      <c r="C130" s="50">
        <f>IFERROR(VLOOKUP(TEXT($A130,"0000"),'R-M11'!$A$2:$AA$500,4,FALSE),0)</f>
        <v>124</v>
      </c>
      <c r="D130" s="291">
        <f t="shared" si="65"/>
        <v>46.851385390428213</v>
      </c>
      <c r="E130" s="98">
        <f>IFERROR(SUM(VLOOKUP(TEXT($A130,"0000"),'R-M11'!$A$2:$AA$500,5,FALSE),VLOOKUP(TEXT($A130,"0000"),'R-M11'!$A$2:$AA$500,6,FALSE)),0)</f>
        <v>186</v>
      </c>
      <c r="F130" s="58">
        <f>IFERROR(VLOOKUP(TEXT($A130,"0000"),'R-M11'!$A$2:$AA$500,14,FALSE),0)</f>
        <v>397</v>
      </c>
      <c r="G130" s="230">
        <f t="shared" si="118"/>
        <v>32.774256926952141</v>
      </c>
      <c r="H130" s="97">
        <f t="shared" si="66"/>
        <v>130.1138</v>
      </c>
      <c r="I130" s="230">
        <f t="shared" si="119"/>
        <v>47.51138539042821</v>
      </c>
      <c r="J130" s="97">
        <f t="shared" si="67"/>
        <v>188.62019999999998</v>
      </c>
      <c r="K130" s="230">
        <f t="shared" si="68"/>
        <v>78</v>
      </c>
      <c r="L130" s="121">
        <f>IFERROR(VLOOKUP(K130,'Criteria Table'!$A$2:$I$102,2,FALSE),"")</f>
        <v>2.2000000000000002</v>
      </c>
      <c r="M130" s="230">
        <f t="shared" si="69"/>
        <v>80.285642317380351</v>
      </c>
      <c r="N130" s="286">
        <f t="shared" si="70"/>
        <v>25</v>
      </c>
      <c r="O130" s="50">
        <f>IFERROR(VLOOKUP(TEXT($A130,"0000"),'R-M11'!$A$2:$AA$500,17,FALSE),"")</f>
        <v>99</v>
      </c>
      <c r="P130" s="286">
        <f t="shared" si="71"/>
        <v>51.262626262626263</v>
      </c>
      <c r="Q130" s="98">
        <f>IFERROR(SUM(VLOOKUP(TEXT($A130,"0000"),'R-M11'!$A$2:$AA$500,18,FALSE),VLOOKUP(TEXT($A130,"0000"),'R-M11'!$A$2:$AA$500,19,FALSE)),0)</f>
        <v>203</v>
      </c>
      <c r="R130" s="69">
        <f>IFERROR(VLOOKUP(TEXT($A130,"0000"),'R-M11'!$A$2:$AA$500,27,FALSE),0)</f>
        <v>396</v>
      </c>
      <c r="S130" s="121">
        <f t="shared" si="120"/>
        <v>26.68</v>
      </c>
      <c r="T130" s="70">
        <f t="shared" si="72"/>
        <v>105.6528</v>
      </c>
      <c r="U130" s="121">
        <f t="shared" si="121"/>
        <v>51.982626262626262</v>
      </c>
      <c r="V130" s="70">
        <f t="shared" si="73"/>
        <v>205.85120000000001</v>
      </c>
      <c r="W130" s="121">
        <f t="shared" si="74"/>
        <v>76</v>
      </c>
      <c r="X130" s="124">
        <f>IFERROR(VLOOKUP(W130,'Criteria Table'!$A$2:$I$102,2,FALSE),"")</f>
        <v>2.4000000000000004</v>
      </c>
      <c r="Y130" s="121">
        <f t="shared" si="75"/>
        <v>78.662626262626262</v>
      </c>
      <c r="Z130" s="92">
        <f>IFERROR(IF(VLOOKUP(A130,'SG11'!$A$3:$AI$500,18,FALSE)="","NA",VLOOKUP(A130,'SG11'!$A$3:$AI$500,18,FALSE)),"")</f>
        <v>69</v>
      </c>
      <c r="AA130" s="75">
        <f>IFERROR(VLOOKUP(Z130,'Criteria Table'!$A$2:$I$102,6,FALSE),"NA")</f>
        <v>5</v>
      </c>
      <c r="AB130" s="95">
        <f t="shared" si="122"/>
        <v>74</v>
      </c>
      <c r="AC130" s="84">
        <f>IFERROR(IF(VLOOKUP(A130,'SG11'!$A$3:$AI$500,19,FALSE)="","NA",VLOOKUP(A130,'SG11'!$A$3:$AI$500,19,FALSE)),"")</f>
        <v>72</v>
      </c>
      <c r="AD130" s="75">
        <f>IFERROR(VLOOKUP(AC130,'Criteria Table'!$A$2:$I$102,6,FALSE),"NA")</f>
        <v>5</v>
      </c>
      <c r="AE130" s="95">
        <f t="shared" si="123"/>
        <v>77</v>
      </c>
      <c r="AF130" s="92">
        <f>IFERROR(IF(VLOOKUP(A130,'SG11'!$A$3:$AI$500,20,FALSE)="","NA",VLOOKUP(A130,'SG11'!$A$3:$AI$500,20,FALSE)),"")</f>
        <v>74</v>
      </c>
      <c r="AG130" s="75">
        <f>IFERROR(VLOOKUP(AF130,'Criteria Table'!$A$2:$I$102,6,FALSE),"NA")</f>
        <v>5</v>
      </c>
      <c r="AH130" s="95">
        <f t="shared" si="124"/>
        <v>79</v>
      </c>
      <c r="AI130" s="84">
        <f>IFERROR(IF(VLOOKUP(A130,'SG11'!$A$3:$AI$500,21,FALSE)="","NA",VLOOKUP(A130,'SG11'!$A$3:$AI$500,21,FALSE)),"")</f>
        <v>66</v>
      </c>
      <c r="AJ130" s="75">
        <f>IFERROR(VLOOKUP(AI130,'Criteria Table'!$A$2:$I$102,6,FALSE),"NA")</f>
        <v>5</v>
      </c>
      <c r="AK130" s="95">
        <f t="shared" si="125"/>
        <v>71</v>
      </c>
      <c r="AL130" s="99">
        <f>IFERROR(VLOOKUP(TEXT(A130,"0000"),'W11'!$A$1:$E$500,4,FALSE)/AP130*100,"")</f>
        <v>94.696969696969703</v>
      </c>
      <c r="AM130" s="97">
        <f>IFERROR(VLOOKUP(TEXT(A130,"0000"),'W11'!$A$1:$E$500,4,FALSE),"")</f>
        <v>125</v>
      </c>
      <c r="AN130" s="99">
        <f t="shared" si="76"/>
        <v>94.696969696969703</v>
      </c>
      <c r="AO130" s="97">
        <f t="shared" si="77"/>
        <v>125</v>
      </c>
      <c r="AP130" s="99">
        <f>IFERROR(VLOOKUP(TEXT(A130,"0000"),'W11'!$A$1:$E$500,5,FALSE),"")</f>
        <v>132</v>
      </c>
      <c r="AQ130" s="97">
        <f>IFERROR(VLOOKUP(ROUND(AL130,0),'Criteria Table'!$A$2:$I$102,4,FALSE),0)</f>
        <v>0</v>
      </c>
      <c r="AR130" s="128"/>
      <c r="AS130" s="95"/>
      <c r="AT130" s="95"/>
      <c r="AU130" s="100">
        <f>IFERROR(VLOOKUP(TEXT(A130,"0000"),'Sci11'!$A$3:$N$492,4,FALSE)/VLOOKUP(TEXT(A130,"0000"),'Sci11'!$A$3:$N$492,14,FALSE)*100,"")</f>
        <v>39.130434782608695</v>
      </c>
      <c r="AV130" s="101">
        <f>SUM(VLOOKUP(TEXT(A130,"0000"),'Sci11'!$A$3:$N$492,5,FALSE),VLOOKUP(TEXT(A130,"0000"),'Sci11'!$A$3:$N$492,6,FALSE))/VLOOKUP(TEXT(A130,"0000"),'Sci11'!$A$3:$N$492,14,FALSE)*100</f>
        <v>27.536231884057973</v>
      </c>
      <c r="AW130" s="100">
        <f t="shared" si="126"/>
        <v>41.440434782608698</v>
      </c>
      <c r="AX130" s="101">
        <f>IFERROR(AW130/100*VLOOKUP(TEXT(A130,"0000"),'Sci11'!$A$3:$N$492,14,FALSE),"")</f>
        <v>57.187800000000003</v>
      </c>
      <c r="AY130" s="100">
        <f t="shared" si="127"/>
        <v>28.526231884057971</v>
      </c>
      <c r="AZ130" s="101">
        <f>IFERROR(AY130/100*VLOOKUP(TEXT(A130,"0000"),'Sci11'!$A$3:$N$492,14,FALSE),"")</f>
        <v>39.366200000000006</v>
      </c>
      <c r="BA130" s="100">
        <f t="shared" si="78"/>
        <v>67</v>
      </c>
      <c r="BB130" s="101">
        <f>IFERROR(VLOOKUP(BA130,'Criteria Table'!$A$2:$I$102,2,FALSE),"")</f>
        <v>3.3000000000000003</v>
      </c>
      <c r="BC130" s="101">
        <f t="shared" si="79"/>
        <v>70.3</v>
      </c>
      <c r="BD130" s="82">
        <f>IFERROR(VLOOKUP(A130,ATTx11!$A$2:$N$500,4,FALSE),"")</f>
        <v>96.51</v>
      </c>
      <c r="BE130" s="95">
        <f t="shared" si="80"/>
        <v>0.5</v>
      </c>
      <c r="BF130" s="96">
        <f t="shared" si="81"/>
        <v>97.01</v>
      </c>
      <c r="BG130" s="70">
        <f>IFERROR(VLOOKUP(A130,ATTx11!$A$2:$N$500,11,FALSE),"")</f>
        <v>1</v>
      </c>
      <c r="BH130" s="95">
        <f t="shared" si="82"/>
        <v>0.9</v>
      </c>
      <c r="BI130" s="70">
        <f>IFERROR(VLOOKUP(A130,ATTx11!$A$2:$N$500,12,FALSE),"")</f>
        <v>8</v>
      </c>
      <c r="BJ130" s="97">
        <f t="shared" si="83"/>
        <v>7.2</v>
      </c>
      <c r="BK130" s="84">
        <f>IFERROR(VLOOKUP(A130,ATTx11!$A$2:$N$500,7,FALSE),"")</f>
        <v>1</v>
      </c>
      <c r="BL130" s="97">
        <f t="shared" si="84"/>
        <v>0.9</v>
      </c>
      <c r="BM130" s="84">
        <f>IFERROR(VLOOKUP(A130,ATTx11!$A$2:$N$500,8,FALSE),"")</f>
        <v>7</v>
      </c>
      <c r="BN130" s="95">
        <f t="shared" si="85"/>
        <v>6.3</v>
      </c>
      <c r="BO130" s="95"/>
      <c r="BP130" s="83">
        <f>IFERROR(VLOOKUP(TEXT($A130,"0000"),'AYP11'!$B$3379:$AU$3800,17,FALSE),"")</f>
        <v>0</v>
      </c>
      <c r="BQ130" s="75">
        <f>IFERROR(VLOOKUP(BP130,'Criteria Table'!$A$2:$I$102,2,FALSE),0)</f>
        <v>10</v>
      </c>
      <c r="BR130" s="95">
        <f t="shared" si="86"/>
        <v>10</v>
      </c>
      <c r="BS130" s="83">
        <f>IFERROR(VLOOKUP(TEXT($A130,"0000"),'AYP11'!$B$847:$AU$1268,17,FALSE),"")</f>
        <v>0</v>
      </c>
      <c r="BT130" s="75">
        <f>IFERROR(VLOOKUP(BS130,'Criteria Table'!$A$2:$I$102,2,FALSE),0)</f>
        <v>10</v>
      </c>
      <c r="BU130" s="95">
        <f t="shared" si="87"/>
        <v>10</v>
      </c>
      <c r="BV130" s="83">
        <f>IFERROR(VLOOKUP(TEXT($A130,"0000"),'AYP11'!$B$2113:$AU$2534,17,FALSE),"")</f>
        <v>80</v>
      </c>
      <c r="BW130" s="75">
        <f>IFERROR(VLOOKUP(BV130,'Criteria Table'!$A$2:$I$102,2,FALSE),0)</f>
        <v>2</v>
      </c>
      <c r="BX130" s="95">
        <f t="shared" si="88"/>
        <v>82</v>
      </c>
      <c r="BY130" s="83">
        <f>IFERROR(VLOOKUP(TEXT($A130,"0000"),'AYP11'!$B$425:$AU$846,17,FALSE),"")</f>
        <v>0</v>
      </c>
      <c r="BZ130" s="75">
        <f>IFERROR(VLOOKUP(BY130,'Criteria Table'!$A$2:$I$102,2,FALSE),0)</f>
        <v>10</v>
      </c>
      <c r="CA130" s="95">
        <f t="shared" si="89"/>
        <v>10</v>
      </c>
      <c r="CB130" s="83">
        <f>IFERROR(VLOOKUP(TEXT($A130,"0000"),'AYP11'!$B$3:$AU$424,17,FALSE),"")</f>
        <v>0</v>
      </c>
      <c r="CC130" s="95">
        <f>IFERROR(VLOOKUP(CB130,'Criteria Table'!$A$2:$I$102,2,FALSE),0)</f>
        <v>10</v>
      </c>
      <c r="CD130" s="95">
        <f t="shared" si="90"/>
        <v>10</v>
      </c>
      <c r="CE130" s="83">
        <f>IFERROR(VLOOKUP(TEXT($A130,"0000"),'AYP11'!$B$1269:$AU$1690,17,FALSE),"")</f>
        <v>78</v>
      </c>
      <c r="CF130" s="95">
        <f>IFERROR(VLOOKUP(CE130,'Criteria Table'!$A$2:$I$102,2,FALSE),0)</f>
        <v>2.2000000000000002</v>
      </c>
      <c r="CG130" s="95">
        <f t="shared" si="91"/>
        <v>80</v>
      </c>
      <c r="CH130" s="83">
        <f>IFERROR(VLOOKUP(TEXT($A130,"0000"),'AYP11'!$B$1691:$AU$2112,17,FALSE),"")</f>
        <v>76</v>
      </c>
      <c r="CI130" s="95">
        <f>IFERROR(VLOOKUP(CH130,'Criteria Table'!$A$2:$I$102,2,FALSE),0)</f>
        <v>2.4000000000000004</v>
      </c>
      <c r="CJ130" s="95">
        <f t="shared" si="92"/>
        <v>78</v>
      </c>
      <c r="CK130" s="83">
        <f>IFERROR(VLOOKUP(TEXT($A130,"0000"),'AYP11'!$B$2535:$AU$2956,17,FALSE),"")</f>
        <v>49</v>
      </c>
      <c r="CL130" s="95">
        <f>IFERROR(VLOOKUP(CK130,'Criteria Table'!$A$2:$I$102,2,FALSE),0)</f>
        <v>5.1000000000000005</v>
      </c>
      <c r="CM130" s="95">
        <f t="shared" si="93"/>
        <v>54</v>
      </c>
      <c r="CN130" s="76">
        <f>IFERROR(VLOOKUP(TEXT($A130,"0000"),'AYP11'!$B$3379:$AU$3800,23,FALSE),"")</f>
        <v>0</v>
      </c>
      <c r="CO130" s="95">
        <f>IFERROR(VLOOKUP(CN130,'Criteria Table'!$A$2:$I$102,2,FALSE),0)</f>
        <v>10</v>
      </c>
      <c r="CP130" s="95">
        <f t="shared" si="94"/>
        <v>10</v>
      </c>
      <c r="CQ130" s="76">
        <f>IFERROR(VLOOKUP(TEXT($A130,"0000"),'AYP11'!$B$847:$AU$1268,23,FALSE),"")</f>
        <v>0</v>
      </c>
      <c r="CR130" s="95">
        <f>IFERROR(VLOOKUP(CQ130,'Criteria Table'!$A$2:$I$102,2,FALSE),0)</f>
        <v>10</v>
      </c>
      <c r="CS130" s="95">
        <f t="shared" si="95"/>
        <v>10</v>
      </c>
      <c r="CT130" s="76">
        <f>IFERROR(VLOOKUP(TEXT($A130,"0000"),'AYP11'!$B$2113:$AU$2534,23,FALSE),"")</f>
        <v>78</v>
      </c>
      <c r="CU130" s="95">
        <f>IFERROR(VLOOKUP(CT130,'Criteria Table'!$A$2:$I$102,2,FALSE),0)</f>
        <v>2.2000000000000002</v>
      </c>
      <c r="CV130" s="95">
        <f t="shared" si="96"/>
        <v>80</v>
      </c>
      <c r="CW130" s="76">
        <f>IFERROR(VLOOKUP(TEXT($A130,"0000"),'AYP11'!$B$425:$AU$846,23,FALSE),"")</f>
        <v>0</v>
      </c>
      <c r="CX130" s="95">
        <f>IFERROR(VLOOKUP(CW130,'Criteria Table'!$A$2:$I$102,2,FALSE),0)</f>
        <v>10</v>
      </c>
      <c r="CY130" s="95">
        <f t="shared" si="97"/>
        <v>10</v>
      </c>
      <c r="CZ130" s="76">
        <f>IFERROR(VLOOKUP(TEXT($A130,"0000"),'AYP11'!$B$3:$AU$424,23,FALSE),"")</f>
        <v>0</v>
      </c>
      <c r="DA130" s="95">
        <f>IFERROR(VLOOKUP(CZ130,'Criteria Table'!$A$2:$I$102,2,FALSE),0)</f>
        <v>10</v>
      </c>
      <c r="DB130" s="95">
        <f t="shared" si="98"/>
        <v>10</v>
      </c>
      <c r="DC130" s="76">
        <f>IFERROR(VLOOKUP(TEXT($A130,"0000"),'AYP11'!$B$1269:$AU$1690,23,FALSE),"")</f>
        <v>77</v>
      </c>
      <c r="DD130" s="95">
        <f>IFERROR(VLOOKUP(DC130,'Criteria Table'!$A$2:$I$102,2,FALSE),0)</f>
        <v>2.3000000000000003</v>
      </c>
      <c r="DE130" s="95">
        <f t="shared" si="99"/>
        <v>79</v>
      </c>
      <c r="DF130" s="76">
        <f>IFERROR(VLOOKUP(TEXT($A130,"0000"),'AYP11'!$B$1691:$AU$2112,23,FALSE),"")</f>
        <v>80</v>
      </c>
      <c r="DG130" s="95">
        <f>IFERROR(VLOOKUP(DF130,'Criteria Table'!$A$2:$I$102,2,FALSE),0)</f>
        <v>2</v>
      </c>
      <c r="DH130" s="95">
        <f t="shared" si="100"/>
        <v>82</v>
      </c>
      <c r="DI130" s="76">
        <f>IFERROR(VLOOKUP(TEXT($A130,"0000"),'AYP11'!$B$2535:$AU$2956,23,FALSE),"")</f>
        <v>47</v>
      </c>
      <c r="DJ130" s="95">
        <f>IFERROR(VLOOKUP(DI130,'Criteria Table'!$A$2:$I$102,2,FALSE),0)</f>
        <v>5.3000000000000007</v>
      </c>
      <c r="DK130" s="95">
        <f t="shared" si="101"/>
        <v>52</v>
      </c>
      <c r="DL130" s="91">
        <f>IFERROR(VLOOKUP(TEXT($A130,"0000"),'AYP11'!$B$3379:$AU$3800,11,FALSE),"")</f>
        <v>0</v>
      </c>
      <c r="DM130" s="95">
        <f t="shared" si="102"/>
        <v>1</v>
      </c>
      <c r="DN130" s="95" t="str">
        <f t="shared" si="103"/>
        <v/>
      </c>
      <c r="DO130" s="91">
        <f>IFERROR(VLOOKUP(TEXT($A130,"0000"),'AYP11'!$B$847:$AU$1268,11,FALSE),"")</f>
        <v>0</v>
      </c>
      <c r="DP130" s="95">
        <f t="shared" si="104"/>
        <v>1</v>
      </c>
      <c r="DQ130" s="95" t="str">
        <f t="shared" si="105"/>
        <v/>
      </c>
      <c r="DR130" s="91">
        <f>IFERROR(VLOOKUP(TEXT($A130,"0000"),'AYP11'!$B$2113:$AU$2534,11,FALSE),"")</f>
        <v>0</v>
      </c>
      <c r="DS130" s="95">
        <f t="shared" si="106"/>
        <v>1</v>
      </c>
      <c r="DT130" s="95" t="str">
        <f t="shared" si="107"/>
        <v/>
      </c>
      <c r="DU130" s="91">
        <f>IFERROR(VLOOKUP(TEXT($A130,"0000"),'AYP11'!$B$425:$AU$846,11,FALSE),"")</f>
        <v>0</v>
      </c>
      <c r="DV130" s="95">
        <f t="shared" si="108"/>
        <v>1</v>
      </c>
      <c r="DW130" s="95" t="str">
        <f t="shared" si="109"/>
        <v/>
      </c>
      <c r="DX130" s="91">
        <f>IFERROR(VLOOKUP(TEXT($A130,"0000"),'AYP11'!$B$3:$AU$424,11,FALSE),"")</f>
        <v>0</v>
      </c>
      <c r="DY130" s="95">
        <f t="shared" si="110"/>
        <v>1</v>
      </c>
      <c r="DZ130" s="95" t="str">
        <f t="shared" si="111"/>
        <v/>
      </c>
      <c r="EA130" s="91">
        <f>IFERROR(VLOOKUP(TEXT($A130,"0000"),'AYP11'!$B$1269:$AU$1690,11,FALSE),"")</f>
        <v>0</v>
      </c>
      <c r="EB130" s="95">
        <f t="shared" si="112"/>
        <v>1</v>
      </c>
      <c r="EC130" s="95" t="str">
        <f t="shared" si="113"/>
        <v/>
      </c>
      <c r="ED130" s="91">
        <f>IFERROR(VLOOKUP(TEXT($A130,"0000"),'AYP11'!$B$1691:$AU$2112,11,FALSE),"")</f>
        <v>0</v>
      </c>
      <c r="EE130" s="95">
        <f t="shared" si="114"/>
        <v>1</v>
      </c>
      <c r="EF130" s="95" t="str">
        <f t="shared" si="115"/>
        <v/>
      </c>
      <c r="EG130" s="91">
        <f>IFERROR(VLOOKUP(TEXT($A130,"0000"),'AYP11'!$B$2535:$AU$2956,11,FALSE),"")</f>
        <v>89</v>
      </c>
      <c r="EH130" s="95">
        <f t="shared" si="116"/>
        <v>1</v>
      </c>
      <c r="EI130" s="95">
        <f t="shared" si="117"/>
        <v>90</v>
      </c>
    </row>
    <row r="131" spans="1:139" x14ac:dyDescent="0.25">
      <c r="A131" s="248">
        <v>2661</v>
      </c>
      <c r="B131" s="291">
        <f t="shared" ref="B131:B194" si="128">C131/F131*100</f>
        <v>34.406779661016948</v>
      </c>
      <c r="C131" s="50">
        <f>IFERROR(VLOOKUP(TEXT($A131,"0000"),'R-M11'!$A$2:$AA$500,4,FALSE),0)</f>
        <v>203</v>
      </c>
      <c r="D131" s="291">
        <f t="shared" ref="D131:D194" si="129">E131/F131*100</f>
        <v>24.745762711864408</v>
      </c>
      <c r="E131" s="98">
        <f>IFERROR(SUM(VLOOKUP(TEXT($A131,"0000"),'R-M11'!$A$2:$AA$500,5,FALSE),VLOOKUP(TEXT($A131,"0000"),'R-M11'!$A$2:$AA$500,6,FALSE)),0)</f>
        <v>146</v>
      </c>
      <c r="F131" s="58">
        <f>IFERROR(VLOOKUP(TEXT($A131,"0000"),'R-M11'!$A$2:$AA$500,14,FALSE),0)</f>
        <v>590</v>
      </c>
      <c r="G131" s="230">
        <f t="shared" si="118"/>
        <v>37.276779661016946</v>
      </c>
      <c r="H131" s="97">
        <f t="shared" ref="H131:H194" si="130">IFERROR(G131/100*F131,0)</f>
        <v>219.93299999999999</v>
      </c>
      <c r="I131" s="230">
        <f t="shared" si="119"/>
        <v>25.975762711864409</v>
      </c>
      <c r="J131" s="97">
        <f t="shared" ref="J131:J194" si="131">IFERROR(I131/100*F131,"")</f>
        <v>153.25700000000001</v>
      </c>
      <c r="K131" s="230">
        <f t="shared" ref="K131:K194" si="132">IFERROR(ROUND(SUM(B131,D131),0),"")</f>
        <v>59</v>
      </c>
      <c r="L131" s="121">
        <f>IFERROR(VLOOKUP(K131,'Criteria Table'!$A$2:$I$102,2,FALSE),"")</f>
        <v>4.1000000000000005</v>
      </c>
      <c r="M131" s="230">
        <f t="shared" ref="M131:M194" si="133">IFERROR(SUM(G131,I131),"")</f>
        <v>63.252542372881351</v>
      </c>
      <c r="N131" s="286">
        <f t="shared" ref="N131:N194" si="134">O131/R131*100</f>
        <v>28.8135593220339</v>
      </c>
      <c r="O131" s="50">
        <f>IFERROR(VLOOKUP(TEXT($A131,"0000"),'R-M11'!$A$2:$AA$500,17,FALSE),"")</f>
        <v>170</v>
      </c>
      <c r="P131" s="286">
        <f t="shared" ref="P131:P194" si="135">Q131/R131*100</f>
        <v>25.762711864406779</v>
      </c>
      <c r="Q131" s="98">
        <f>IFERROR(SUM(VLOOKUP(TEXT($A131,"0000"),'R-M11'!$A$2:$AA$500,18,FALSE),VLOOKUP(TEXT($A131,"0000"),'R-M11'!$A$2:$AA$500,19,FALSE)),0)</f>
        <v>152</v>
      </c>
      <c r="R131" s="69">
        <f>IFERROR(VLOOKUP(TEXT($A131,"0000"),'R-M11'!$A$2:$AA$500,27,FALSE),0)</f>
        <v>590</v>
      </c>
      <c r="S131" s="121">
        <f t="shared" si="120"/>
        <v>31.963559322033898</v>
      </c>
      <c r="T131" s="70">
        <f t="shared" ref="T131:T194" si="136">IFERROR(S131/100*R131,"")</f>
        <v>188.58499999999998</v>
      </c>
      <c r="U131" s="121">
        <f t="shared" si="121"/>
        <v>27.11271186440678</v>
      </c>
      <c r="V131" s="70">
        <f t="shared" ref="V131:V194" si="137">IFERROR(U131/100*R131,"")</f>
        <v>159.965</v>
      </c>
      <c r="W131" s="121">
        <f t="shared" ref="W131:W194" si="138">IFERROR(ROUND(SUM(N131,P131),0),"")</f>
        <v>55</v>
      </c>
      <c r="X131" s="124">
        <f>IFERROR(VLOOKUP(W131,'Criteria Table'!$A$2:$I$102,2,FALSE),"")</f>
        <v>4.5</v>
      </c>
      <c r="Y131" s="121">
        <f t="shared" ref="Y131:Y194" si="139">IFERROR(SUM(S131,U131),"")</f>
        <v>59.076271186440678</v>
      </c>
      <c r="Z131" s="92">
        <f>IFERROR(IF(VLOOKUP(A131,'SG11'!$A$3:$AI$500,18,FALSE)="","NA",VLOOKUP(A131,'SG11'!$A$3:$AI$500,18,FALSE)),"")</f>
        <v>64</v>
      </c>
      <c r="AA131" s="75">
        <f>IFERROR(VLOOKUP(Z131,'Criteria Table'!$A$2:$I$102,6,FALSE),"NA")</f>
        <v>5</v>
      </c>
      <c r="AB131" s="95">
        <f t="shared" si="122"/>
        <v>69</v>
      </c>
      <c r="AC131" s="84">
        <f>IFERROR(IF(VLOOKUP(A131,'SG11'!$A$3:$AI$500,19,FALSE)="","NA",VLOOKUP(A131,'SG11'!$A$3:$AI$500,19,FALSE)),"")</f>
        <v>62</v>
      </c>
      <c r="AD131" s="75">
        <f>IFERROR(VLOOKUP(AC131,'Criteria Table'!$A$2:$I$102,6,FALSE),"NA")</f>
        <v>5</v>
      </c>
      <c r="AE131" s="95">
        <f t="shared" si="123"/>
        <v>67</v>
      </c>
      <c r="AF131" s="92">
        <f>IFERROR(IF(VLOOKUP(A131,'SG11'!$A$3:$AI$500,20,FALSE)="","NA",VLOOKUP(A131,'SG11'!$A$3:$AI$500,20,FALSE)),"")</f>
        <v>57</v>
      </c>
      <c r="AG131" s="75">
        <f>IFERROR(VLOOKUP(AF131,'Criteria Table'!$A$2:$I$102,6,FALSE),"NA")</f>
        <v>10</v>
      </c>
      <c r="AH131" s="95">
        <f t="shared" si="124"/>
        <v>67</v>
      </c>
      <c r="AI131" s="84">
        <f>IFERROR(IF(VLOOKUP(A131,'SG11'!$A$3:$AI$500,21,FALSE)="","NA",VLOOKUP(A131,'SG11'!$A$3:$AI$500,21,FALSE)),"")</f>
        <v>70</v>
      </c>
      <c r="AJ131" s="75">
        <f>IFERROR(VLOOKUP(AI131,'Criteria Table'!$A$2:$I$102,6,FALSE),"NA")</f>
        <v>5</v>
      </c>
      <c r="AK131" s="95">
        <f t="shared" si="125"/>
        <v>75</v>
      </c>
      <c r="AL131" s="99">
        <f>IFERROR(VLOOKUP(TEXT(A131,"0000"),'W11'!$A$1:$E$500,4,FALSE)/AP131*100,"")</f>
        <v>92.021276595744681</v>
      </c>
      <c r="AM131" s="97">
        <f>IFERROR(VLOOKUP(TEXT(A131,"0000"),'W11'!$A$1:$E$500,4,FALSE),"")</f>
        <v>173</v>
      </c>
      <c r="AN131" s="99">
        <f t="shared" ref="AN131:AN194" si="140">IFERROR(AL131+AQ131,"")</f>
        <v>92.021276595744681</v>
      </c>
      <c r="AO131" s="97">
        <f t="shared" ref="AO131:AO194" si="141">IFERROR(AN131/100*AP131,"")</f>
        <v>173</v>
      </c>
      <c r="AP131" s="99">
        <f>IFERROR(VLOOKUP(TEXT(A131,"0000"),'W11'!$A$1:$E$500,5,FALSE),"")</f>
        <v>188</v>
      </c>
      <c r="AQ131" s="97">
        <f>IFERROR(VLOOKUP(ROUND(AL131,0),'Criteria Table'!$A$2:$I$102,4,FALSE),0)</f>
        <v>0</v>
      </c>
      <c r="AR131" s="128"/>
      <c r="AS131" s="95"/>
      <c r="AT131" s="95"/>
      <c r="AU131" s="100">
        <f>IFERROR(VLOOKUP(TEXT(A131,"0000"),'Sci11'!$A$3:$N$492,4,FALSE)/VLOOKUP(TEXT(A131,"0000"),'Sci11'!$A$3:$N$492,14,FALSE)*100,"")</f>
        <v>30.05464480874317</v>
      </c>
      <c r="AV131" s="101">
        <f>SUM(VLOOKUP(TEXT(A131,"0000"),'Sci11'!$A$3:$N$492,5,FALSE),VLOOKUP(TEXT(A131,"0000"),'Sci11'!$A$3:$N$492,6,FALSE))/VLOOKUP(TEXT(A131,"0000"),'Sci11'!$A$3:$N$492,14,FALSE)*100</f>
        <v>12.021857923497267</v>
      </c>
      <c r="AW131" s="100">
        <f t="shared" si="126"/>
        <v>34.114644808743172</v>
      </c>
      <c r="AX131" s="101">
        <f>IFERROR(AW131/100*VLOOKUP(TEXT(A131,"0000"),'Sci11'!$A$3:$N$492,14,FALSE),"")</f>
        <v>62.429800000000007</v>
      </c>
      <c r="AY131" s="100">
        <f t="shared" si="127"/>
        <v>13.761857923497267</v>
      </c>
      <c r="AZ131" s="101">
        <f>IFERROR(AY131/100*VLOOKUP(TEXT(A131,"0000"),'Sci11'!$A$3:$N$492,14,FALSE),"")</f>
        <v>25.184199999999997</v>
      </c>
      <c r="BA131" s="100">
        <f t="shared" ref="BA131:BA194" si="142">IFERROR(ROUND(SUM(AU131:AV131),0),"")</f>
        <v>42</v>
      </c>
      <c r="BB131" s="101">
        <f>IFERROR(VLOOKUP(BA131,'Criteria Table'!$A$2:$I$102,2,FALSE),"")</f>
        <v>5.8000000000000007</v>
      </c>
      <c r="BC131" s="101">
        <f t="shared" ref="BC131:BC194" si="143">IFERROR(SUM(BA131:BB131),"")</f>
        <v>47.8</v>
      </c>
      <c r="BD131" s="82">
        <f>IFERROR(VLOOKUP(A131,ATTx11!$A$2:$N$500,4,FALSE),"")</f>
        <v>95.67</v>
      </c>
      <c r="BE131" s="95">
        <f t="shared" ref="BE131:BE194" si="144">IFERROR(IF(BD131&lt;91,3,IF(BD131&lt;94,1,IF(BD131&lt;97,0.5,0))),"")</f>
        <v>0.5</v>
      </c>
      <c r="BF131" s="96">
        <f t="shared" ref="BF131:BF194" si="145">IFERROR(SUM(BD131:BE131),"")</f>
        <v>96.17</v>
      </c>
      <c r="BG131" s="70">
        <f>IFERROR(VLOOKUP(A131,ATTx11!$A$2:$N$500,11,FALSE),"")</f>
        <v>0</v>
      </c>
      <c r="BH131" s="95">
        <f t="shared" ref="BH131:BH194" si="146">IFERROR(BG131-(BG131*0.1),"")</f>
        <v>0</v>
      </c>
      <c r="BI131" s="70">
        <f>IFERROR(VLOOKUP(A131,ATTx11!$A$2:$N$500,12,FALSE),"")</f>
        <v>15</v>
      </c>
      <c r="BJ131" s="97">
        <f t="shared" ref="BJ131:BJ194" si="147">IFERROR(BI131-(BI131*0.1),"")</f>
        <v>13.5</v>
      </c>
      <c r="BK131" s="84">
        <f>IFERROR(VLOOKUP(A131,ATTx11!$A$2:$N$500,7,FALSE),"")</f>
        <v>0</v>
      </c>
      <c r="BL131" s="97">
        <f t="shared" ref="BL131:BL194" si="148">IFERROR(BK131-(BK131*0.1),"")</f>
        <v>0</v>
      </c>
      <c r="BM131" s="84">
        <f>IFERROR(VLOOKUP(A131,ATTx11!$A$2:$N$500,8,FALSE),"")</f>
        <v>12</v>
      </c>
      <c r="BN131" s="95">
        <f t="shared" ref="BN131:BN194" si="149">IFERROR(BM131-(BM131*0.1),"")</f>
        <v>10.8</v>
      </c>
      <c r="BO131" s="95"/>
      <c r="BP131" s="83">
        <f>IFERROR(VLOOKUP(TEXT($A131,"0000"),'AYP11'!$B$3379:$AU$3800,17,FALSE),"")</f>
        <v>0</v>
      </c>
      <c r="BQ131" s="75">
        <f>IFERROR(VLOOKUP(BP131,'Criteria Table'!$A$2:$I$102,2,FALSE),0)</f>
        <v>10</v>
      </c>
      <c r="BR131" s="95">
        <f t="shared" ref="BR131:BR194" si="150">ROUND(SUM(BP131:BQ131),0)</f>
        <v>10</v>
      </c>
      <c r="BS131" s="83">
        <f>IFERROR(VLOOKUP(TEXT($A131,"0000"),'AYP11'!$B$847:$AU$1268,17,FALSE),"")</f>
        <v>0</v>
      </c>
      <c r="BT131" s="75">
        <f>IFERROR(VLOOKUP(BS131,'Criteria Table'!$A$2:$I$102,2,FALSE),0)</f>
        <v>10</v>
      </c>
      <c r="BU131" s="95">
        <f t="shared" ref="BU131:BU194" si="151">ROUND(SUM(BS131:BT131),0)</f>
        <v>10</v>
      </c>
      <c r="BV131" s="83">
        <f>IFERROR(VLOOKUP(TEXT($A131,"0000"),'AYP11'!$B$2113:$AU$2534,17,FALSE),"")</f>
        <v>62</v>
      </c>
      <c r="BW131" s="75">
        <f>IFERROR(VLOOKUP(BV131,'Criteria Table'!$A$2:$I$102,2,FALSE),0)</f>
        <v>3.8000000000000003</v>
      </c>
      <c r="BX131" s="95">
        <f t="shared" ref="BX131:BX194" si="152">ROUND(SUM(BV131:BW131),0)</f>
        <v>66</v>
      </c>
      <c r="BY131" s="83">
        <f>IFERROR(VLOOKUP(TEXT($A131,"0000"),'AYP11'!$B$425:$AU$846,17,FALSE),"")</f>
        <v>0</v>
      </c>
      <c r="BZ131" s="75">
        <f>IFERROR(VLOOKUP(BY131,'Criteria Table'!$A$2:$I$102,2,FALSE),0)</f>
        <v>10</v>
      </c>
      <c r="CA131" s="95">
        <f t="shared" ref="CA131:CA194" si="153">ROUND(SUM(BY131:BZ131),0)</f>
        <v>10</v>
      </c>
      <c r="CB131" s="83">
        <f>IFERROR(VLOOKUP(TEXT($A131,"0000"),'AYP11'!$B$3:$AU$424,17,FALSE),"")</f>
        <v>0</v>
      </c>
      <c r="CC131" s="95">
        <f>IFERROR(VLOOKUP(CB131,'Criteria Table'!$A$2:$I$102,2,FALSE),0)</f>
        <v>10</v>
      </c>
      <c r="CD131" s="95">
        <f t="shared" ref="CD131:CD194" si="154">ROUND(SUM(CB131:CC131),0)</f>
        <v>10</v>
      </c>
      <c r="CE131" s="83">
        <f>IFERROR(VLOOKUP(TEXT($A131,"0000"),'AYP11'!$B$1269:$AU$1690,17,FALSE),"")</f>
        <v>61</v>
      </c>
      <c r="CF131" s="95">
        <f>IFERROR(VLOOKUP(CE131,'Criteria Table'!$A$2:$I$102,2,FALSE),0)</f>
        <v>3.9000000000000004</v>
      </c>
      <c r="CG131" s="95">
        <f t="shared" ref="CG131:CG194" si="155">ROUND(SUM(CE131:CF131),0)</f>
        <v>65</v>
      </c>
      <c r="CH131" s="83">
        <f>IFERROR(VLOOKUP(TEXT($A131,"0000"),'AYP11'!$B$1691:$AU$2112,17,FALSE),"")</f>
        <v>53</v>
      </c>
      <c r="CI131" s="95">
        <f>IFERROR(VLOOKUP(CH131,'Criteria Table'!$A$2:$I$102,2,FALSE),0)</f>
        <v>4.7</v>
      </c>
      <c r="CJ131" s="95">
        <f t="shared" ref="CJ131:CJ194" si="156">ROUND(SUM(CH131:CI131),0)</f>
        <v>58</v>
      </c>
      <c r="CK131" s="83">
        <f>IFERROR(VLOOKUP(TEXT($A131,"0000"),'AYP11'!$B$2535:$AU$2956,17,FALSE),"")</f>
        <v>29</v>
      </c>
      <c r="CL131" s="95">
        <f>IFERROR(VLOOKUP(CK131,'Criteria Table'!$A$2:$I$102,2,FALSE),0)</f>
        <v>7.1000000000000005</v>
      </c>
      <c r="CM131" s="95">
        <f t="shared" ref="CM131:CM194" si="157">ROUND(SUM(CK131:CL131),0)</f>
        <v>36</v>
      </c>
      <c r="CN131" s="76">
        <f>IFERROR(VLOOKUP(TEXT($A131,"0000"),'AYP11'!$B$3379:$AU$3800,23,FALSE),"")</f>
        <v>0</v>
      </c>
      <c r="CO131" s="95">
        <f>IFERROR(VLOOKUP(CN131,'Criteria Table'!$A$2:$I$102,2,FALSE),0)</f>
        <v>10</v>
      </c>
      <c r="CP131" s="95">
        <f t="shared" ref="CP131:CP194" si="158">ROUND(SUM(CN131:CO131),0)</f>
        <v>10</v>
      </c>
      <c r="CQ131" s="76">
        <f>IFERROR(VLOOKUP(TEXT($A131,"0000"),'AYP11'!$B$847:$AU$1268,23,FALSE),"")</f>
        <v>0</v>
      </c>
      <c r="CR131" s="95">
        <f>IFERROR(VLOOKUP(CQ131,'Criteria Table'!$A$2:$I$102,2,FALSE),0)</f>
        <v>10</v>
      </c>
      <c r="CS131" s="95">
        <f t="shared" ref="CS131:CS194" si="159">ROUND(SUM(CQ131:CR131),0)</f>
        <v>10</v>
      </c>
      <c r="CT131" s="76">
        <f>IFERROR(VLOOKUP(TEXT($A131,"0000"),'AYP11'!$B$2113:$AU$2534,23,FALSE),"")</f>
        <v>57</v>
      </c>
      <c r="CU131" s="95">
        <f>IFERROR(VLOOKUP(CT131,'Criteria Table'!$A$2:$I$102,2,FALSE),0)</f>
        <v>4.3</v>
      </c>
      <c r="CV131" s="95">
        <f t="shared" ref="CV131:CV194" si="160">ROUND(SUM(CT131:CU131),0)</f>
        <v>61</v>
      </c>
      <c r="CW131" s="76">
        <f>IFERROR(VLOOKUP(TEXT($A131,"0000"),'AYP11'!$B$425:$AU$846,23,FALSE),"")</f>
        <v>0</v>
      </c>
      <c r="CX131" s="95">
        <f>IFERROR(VLOOKUP(CW131,'Criteria Table'!$A$2:$I$102,2,FALSE),0)</f>
        <v>10</v>
      </c>
      <c r="CY131" s="95">
        <f t="shared" ref="CY131:CY194" si="161">ROUND(SUM(CW131:CX131),0)</f>
        <v>10</v>
      </c>
      <c r="CZ131" s="76">
        <f>IFERROR(VLOOKUP(TEXT($A131,"0000"),'AYP11'!$B$3:$AU$424,23,FALSE),"")</f>
        <v>0</v>
      </c>
      <c r="DA131" s="95">
        <f>IFERROR(VLOOKUP(CZ131,'Criteria Table'!$A$2:$I$102,2,FALSE),0)</f>
        <v>10</v>
      </c>
      <c r="DB131" s="95">
        <f t="shared" ref="DB131:DB194" si="162">ROUND(SUM(CZ131:DA131),0)</f>
        <v>10</v>
      </c>
      <c r="DC131" s="76">
        <f>IFERROR(VLOOKUP(TEXT($A131,"0000"),'AYP11'!$B$1269:$AU$1690,23,FALSE),"")</f>
        <v>55</v>
      </c>
      <c r="DD131" s="95">
        <f>IFERROR(VLOOKUP(DC131,'Criteria Table'!$A$2:$I$102,2,FALSE),0)</f>
        <v>4.5</v>
      </c>
      <c r="DE131" s="95">
        <f t="shared" ref="DE131:DE194" si="163">ROUND(SUM(DC131:DD131),0)</f>
        <v>60</v>
      </c>
      <c r="DF131" s="76">
        <f>IFERROR(VLOOKUP(TEXT($A131,"0000"),'AYP11'!$B$1691:$AU$2112,23,FALSE),"")</f>
        <v>51</v>
      </c>
      <c r="DG131" s="95">
        <f>IFERROR(VLOOKUP(DF131,'Criteria Table'!$A$2:$I$102,2,FALSE),0)</f>
        <v>4.9000000000000004</v>
      </c>
      <c r="DH131" s="95">
        <f t="shared" ref="DH131:DH194" si="164">ROUND(SUM(DF131:DG131),0)</f>
        <v>56</v>
      </c>
      <c r="DI131" s="76">
        <f>IFERROR(VLOOKUP(TEXT($A131,"0000"),'AYP11'!$B$2535:$AU$2956,23,FALSE),"")</f>
        <v>35</v>
      </c>
      <c r="DJ131" s="95">
        <f>IFERROR(VLOOKUP(DI131,'Criteria Table'!$A$2:$I$102,2,FALSE),0)</f>
        <v>6.5</v>
      </c>
      <c r="DK131" s="95">
        <f t="shared" ref="DK131:DK194" si="165">ROUND(SUM(DI131:DJ131),0)</f>
        <v>42</v>
      </c>
      <c r="DL131" s="91">
        <f>IFERROR(VLOOKUP(TEXT($A131,"0000"),'AYP11'!$B$3379:$AU$3800,11,FALSE),"")</f>
        <v>0</v>
      </c>
      <c r="DM131" s="95">
        <f t="shared" ref="DM131:DM194" si="166">IF(DL131&gt;89,0,1)</f>
        <v>1</v>
      </c>
      <c r="DN131" s="95" t="str">
        <f t="shared" ref="DN131:DN194" si="167">IF(DL131&gt;0,ROUND(SUM(DL131:DM131),0),"")</f>
        <v/>
      </c>
      <c r="DO131" s="91">
        <f>IFERROR(VLOOKUP(TEXT($A131,"0000"),'AYP11'!$B$847:$AU$1268,11,FALSE),"")</f>
        <v>0</v>
      </c>
      <c r="DP131" s="95">
        <f t="shared" ref="DP131:DP194" si="168">IF(DO131&gt;89,0,1)</f>
        <v>1</v>
      </c>
      <c r="DQ131" s="95" t="str">
        <f t="shared" ref="DQ131:DQ194" si="169">IF(DO131&gt;0,ROUND(SUM(DO131:DP131),0),"")</f>
        <v/>
      </c>
      <c r="DR131" s="91">
        <f>IFERROR(VLOOKUP(TEXT($A131,"0000"),'AYP11'!$B$2113:$AU$2534,11,FALSE),"")</f>
        <v>90</v>
      </c>
      <c r="DS131" s="95">
        <f t="shared" ref="DS131:DS194" si="170">IF(DR131&gt;89,0,1)</f>
        <v>0</v>
      </c>
      <c r="DT131" s="95">
        <f t="shared" ref="DT131:DT194" si="171">IF(DR131&gt;0,ROUND(SUM(DR131:DS131),0),"")</f>
        <v>90</v>
      </c>
      <c r="DU131" s="91">
        <f>IFERROR(VLOOKUP(TEXT($A131,"0000"),'AYP11'!$B$425:$AU$846,11,FALSE),"")</f>
        <v>0</v>
      </c>
      <c r="DV131" s="95">
        <f t="shared" ref="DV131:DV194" si="172">IF(DU131&gt;89,0,1)</f>
        <v>1</v>
      </c>
      <c r="DW131" s="95" t="str">
        <f t="shared" ref="DW131:DW194" si="173">IF(DU131&gt;0,ROUND(SUM(DU131:DV131),0),"")</f>
        <v/>
      </c>
      <c r="DX131" s="91">
        <f>IFERROR(VLOOKUP(TEXT($A131,"0000"),'AYP11'!$B$3:$AU$424,11,FALSE),"")</f>
        <v>0</v>
      </c>
      <c r="DY131" s="95">
        <f t="shared" ref="DY131:DY194" si="174">IF(DX131&gt;89,0,1)</f>
        <v>1</v>
      </c>
      <c r="DZ131" s="95" t="str">
        <f t="shared" ref="DZ131:DZ194" si="175">IF(DX131&gt;0,ROUND(SUM(DX131:DY131),0),"")</f>
        <v/>
      </c>
      <c r="EA131" s="91">
        <f>IFERROR(VLOOKUP(TEXT($A131,"0000"),'AYP11'!$B$1269:$AU$1690,11,FALSE),"")</f>
        <v>90</v>
      </c>
      <c r="EB131" s="95">
        <f t="shared" ref="EB131:EB194" si="176">IF(EA131&gt;89,0,1)</f>
        <v>0</v>
      </c>
      <c r="EC131" s="95">
        <f t="shared" ref="EC131:EC194" si="177">IF(EA131&gt;0,ROUND(SUM(EA131:EB131),0),"")</f>
        <v>90</v>
      </c>
      <c r="ED131" s="91">
        <f>IFERROR(VLOOKUP(TEXT($A131,"0000"),'AYP11'!$B$1691:$AU$2112,11,FALSE),"")</f>
        <v>87</v>
      </c>
      <c r="EE131" s="95">
        <f t="shared" ref="EE131:EE194" si="178">IF(ED131&gt;89,0,1)</f>
        <v>1</v>
      </c>
      <c r="EF131" s="95">
        <f t="shared" ref="EF131:EF194" si="179">IF(ED131&gt;0,ROUND(SUM(ED131:EE131),0),"")</f>
        <v>88</v>
      </c>
      <c r="EG131" s="91">
        <f>IFERROR(VLOOKUP(TEXT($A131,"0000"),'AYP11'!$B$2535:$AU$2956,11,FALSE),"")</f>
        <v>76</v>
      </c>
      <c r="EH131" s="95">
        <f t="shared" ref="EH131:EH194" si="180">IF(EG131&gt;89,0,1)</f>
        <v>1</v>
      </c>
      <c r="EI131" s="95">
        <f t="shared" ref="EI131:EI194" si="181">IF(EG131&gt;0,ROUND(SUM(EG131:EH131),0),"")</f>
        <v>77</v>
      </c>
    </row>
    <row r="132" spans="1:139" x14ac:dyDescent="0.25">
      <c r="A132" s="248">
        <v>2701</v>
      </c>
      <c r="B132" s="291">
        <f t="shared" si="128"/>
        <v>31.84634448574969</v>
      </c>
      <c r="C132" s="50">
        <f>IFERROR(VLOOKUP(TEXT($A132,"0000"),'R-M11'!$A$2:$AA$500,4,FALSE),0)</f>
        <v>257</v>
      </c>
      <c r="D132" s="291">
        <f t="shared" si="129"/>
        <v>42.007434944237922</v>
      </c>
      <c r="E132" s="98">
        <f>IFERROR(SUM(VLOOKUP(TEXT($A132,"0000"),'R-M11'!$A$2:$AA$500,5,FALSE),VLOOKUP(TEXT($A132,"0000"),'R-M11'!$A$2:$AA$500,6,FALSE)),0)</f>
        <v>339</v>
      </c>
      <c r="F132" s="58">
        <f>IFERROR(VLOOKUP(TEXT($A132,"0000"),'R-M11'!$A$2:$AA$500,14,FALSE),0)</f>
        <v>807</v>
      </c>
      <c r="G132" s="230">
        <f t="shared" ref="G132:G195" si="182">IFERROR(B132+(0.7*L132),"")</f>
        <v>33.66634448574969</v>
      </c>
      <c r="H132" s="97">
        <f t="shared" si="130"/>
        <v>271.68739999999997</v>
      </c>
      <c r="I132" s="230">
        <f t="shared" ref="I132:I195" si="183">IFERROR(D132+(0.3*L132),"")</f>
        <v>42.787434944237923</v>
      </c>
      <c r="J132" s="97">
        <f t="shared" si="131"/>
        <v>345.29460000000006</v>
      </c>
      <c r="K132" s="230">
        <f t="shared" si="132"/>
        <v>74</v>
      </c>
      <c r="L132" s="121">
        <f>IFERROR(VLOOKUP(K132,'Criteria Table'!$A$2:$I$102,2,FALSE),"")</f>
        <v>2.6</v>
      </c>
      <c r="M132" s="230">
        <f t="shared" si="133"/>
        <v>76.453779429987605</v>
      </c>
      <c r="N132" s="286">
        <f t="shared" si="134"/>
        <v>35.607940446650119</v>
      </c>
      <c r="O132" s="50">
        <f>IFERROR(VLOOKUP(TEXT($A132,"0000"),'R-M11'!$A$2:$AA$500,17,FALSE),"")</f>
        <v>287</v>
      </c>
      <c r="P132" s="286">
        <f t="shared" si="135"/>
        <v>39.826302729528535</v>
      </c>
      <c r="Q132" s="98">
        <f>IFERROR(SUM(VLOOKUP(TEXT($A132,"0000"),'R-M11'!$A$2:$AA$500,18,FALSE),VLOOKUP(TEXT($A132,"0000"),'R-M11'!$A$2:$AA$500,19,FALSE)),0)</f>
        <v>321</v>
      </c>
      <c r="R132" s="69">
        <f>IFERROR(VLOOKUP(TEXT($A132,"0000"),'R-M11'!$A$2:$AA$500,27,FALSE),0)</f>
        <v>806</v>
      </c>
      <c r="S132" s="121">
        <f t="shared" ref="S132:S195" si="184">IFERROR(N132+(0.7*X132),"")</f>
        <v>37.357940446650119</v>
      </c>
      <c r="T132" s="70">
        <f t="shared" si="136"/>
        <v>301.10499999999996</v>
      </c>
      <c r="U132" s="121">
        <f t="shared" ref="U132:U195" si="185">IFERROR(P132+(0.3*X132),"")</f>
        <v>40.576302729528535</v>
      </c>
      <c r="V132" s="70">
        <f t="shared" si="137"/>
        <v>327.04500000000002</v>
      </c>
      <c r="W132" s="121">
        <f t="shared" si="138"/>
        <v>75</v>
      </c>
      <c r="X132" s="124">
        <f>IFERROR(VLOOKUP(W132,'Criteria Table'!$A$2:$I$102,2,FALSE),"")</f>
        <v>2.5</v>
      </c>
      <c r="Y132" s="121">
        <f t="shared" si="139"/>
        <v>77.934243176178654</v>
      </c>
      <c r="Z132" s="92">
        <f>IFERROR(IF(VLOOKUP(A132,'SG11'!$A$3:$AI$500,18,FALSE)="","NA",VLOOKUP(A132,'SG11'!$A$3:$AI$500,18,FALSE)),"")</f>
        <v>67</v>
      </c>
      <c r="AA132" s="75">
        <f>IFERROR(VLOOKUP(Z132,'Criteria Table'!$A$2:$I$102,6,FALSE),"NA")</f>
        <v>5</v>
      </c>
      <c r="AB132" s="95">
        <f t="shared" ref="AB132:AB195" si="186">IF(Z132="NA","NA",ROUND(SUM(Z132:AA132),0))</f>
        <v>72</v>
      </c>
      <c r="AC132" s="84">
        <f>IFERROR(IF(VLOOKUP(A132,'SG11'!$A$3:$AI$500,19,FALSE)="","NA",VLOOKUP(A132,'SG11'!$A$3:$AI$500,19,FALSE)),"")</f>
        <v>70</v>
      </c>
      <c r="AD132" s="75">
        <f>IFERROR(VLOOKUP(AC132,'Criteria Table'!$A$2:$I$102,6,FALSE),"NA")</f>
        <v>5</v>
      </c>
      <c r="AE132" s="95">
        <f t="shared" ref="AE132:AE195" si="187">IF(AC132="NA","NA",ROUND(SUM(AC132:AD132),0))</f>
        <v>75</v>
      </c>
      <c r="AF132" s="92">
        <f>IFERROR(IF(VLOOKUP(A132,'SG11'!$A$3:$AI$500,20,FALSE)="","NA",VLOOKUP(A132,'SG11'!$A$3:$AI$500,20,FALSE)),"")</f>
        <v>70</v>
      </c>
      <c r="AG132" s="75">
        <f>IFERROR(VLOOKUP(AF132,'Criteria Table'!$A$2:$I$102,6,FALSE),"NA")</f>
        <v>5</v>
      </c>
      <c r="AH132" s="95">
        <f t="shared" ref="AH132:AH195" si="188">IF(AF132="NA","NA",ROUND(SUM(AF132:AG132),0))</f>
        <v>75</v>
      </c>
      <c r="AI132" s="84">
        <f>IFERROR(IF(VLOOKUP(A132,'SG11'!$A$3:$AI$500,21,FALSE)="","NA",VLOOKUP(A132,'SG11'!$A$3:$AI$500,21,FALSE)),"")</f>
        <v>66</v>
      </c>
      <c r="AJ132" s="75">
        <f>IFERROR(VLOOKUP(AI132,'Criteria Table'!$A$2:$I$102,6,FALSE),"NA")</f>
        <v>5</v>
      </c>
      <c r="AK132" s="95">
        <f t="shared" ref="AK132:AK195" si="189">IF(AI132="NA","NA",ROUND(SUM(AI132:AJ132),0))</f>
        <v>71</v>
      </c>
      <c r="AL132" s="99">
        <f>IFERROR(VLOOKUP(TEXT(A132,"0000"),'W11'!$A$1:$E$500,4,FALSE)/AP132*100,"")</f>
        <v>97.894736842105274</v>
      </c>
      <c r="AM132" s="97">
        <f>IFERROR(VLOOKUP(TEXT(A132,"0000"),'W11'!$A$1:$E$500,4,FALSE),"")</f>
        <v>279</v>
      </c>
      <c r="AN132" s="99">
        <f t="shared" si="140"/>
        <v>97.894736842105274</v>
      </c>
      <c r="AO132" s="97">
        <f t="shared" si="141"/>
        <v>279.00000000000006</v>
      </c>
      <c r="AP132" s="99">
        <f>IFERROR(VLOOKUP(TEXT(A132,"0000"),'W11'!$A$1:$E$500,5,FALSE),"")</f>
        <v>285</v>
      </c>
      <c r="AQ132" s="97">
        <f>IFERROR(VLOOKUP(ROUND(AL132,0),'Criteria Table'!$A$2:$I$102,4,FALSE),0)</f>
        <v>0</v>
      </c>
      <c r="AR132" s="128"/>
      <c r="AS132" s="95"/>
      <c r="AT132" s="95"/>
      <c r="AU132" s="100">
        <f>IFERROR(VLOOKUP(TEXT(A132,"0000"),'Sci11'!$A$3:$N$492,4,FALSE)/VLOOKUP(TEXT(A132,"0000"),'Sci11'!$A$3:$N$492,14,FALSE)*100,"")</f>
        <v>40.780141843971627</v>
      </c>
      <c r="AV132" s="101">
        <f>SUM(VLOOKUP(TEXT(A132,"0000"),'Sci11'!$A$3:$N$492,5,FALSE),VLOOKUP(TEXT(A132,"0000"),'Sci11'!$A$3:$N$492,6,FALSE))/VLOOKUP(TEXT(A132,"0000"),'Sci11'!$A$3:$N$492,14,FALSE)*100</f>
        <v>18.794326241134751</v>
      </c>
      <c r="AW132" s="100">
        <f t="shared" ref="AW132:AW195" si="190">IFERROR(AU132+(0.7*BB132),"")</f>
        <v>43.580141843971624</v>
      </c>
      <c r="AX132" s="101">
        <f>IFERROR(AW132/100*VLOOKUP(TEXT(A132,"0000"),'Sci11'!$A$3:$N$492,14,FALSE),"")</f>
        <v>122.89599999999999</v>
      </c>
      <c r="AY132" s="100">
        <f t="shared" ref="AY132:AY195" si="191">IFERROR(AV132+(0.3*BB132),"")</f>
        <v>19.99432624113475</v>
      </c>
      <c r="AZ132" s="101">
        <f>IFERROR(AY132/100*VLOOKUP(TEXT(A132,"0000"),'Sci11'!$A$3:$N$492,14,FALSE),"")</f>
        <v>56.383999999999993</v>
      </c>
      <c r="BA132" s="100">
        <f t="shared" si="142"/>
        <v>60</v>
      </c>
      <c r="BB132" s="101">
        <f>IFERROR(VLOOKUP(BA132,'Criteria Table'!$A$2:$I$102,2,FALSE),"")</f>
        <v>4</v>
      </c>
      <c r="BC132" s="101">
        <f t="shared" si="143"/>
        <v>64</v>
      </c>
      <c r="BD132" s="82">
        <f>IFERROR(VLOOKUP(A132,ATTx11!$A$2:$N$500,4,FALSE),"")</f>
        <v>96.48</v>
      </c>
      <c r="BE132" s="95">
        <f t="shared" si="144"/>
        <v>0.5</v>
      </c>
      <c r="BF132" s="96">
        <f t="shared" si="145"/>
        <v>96.98</v>
      </c>
      <c r="BG132" s="70">
        <f>IFERROR(VLOOKUP(A132,ATTx11!$A$2:$N$500,11,FALSE),"")</f>
        <v>19</v>
      </c>
      <c r="BH132" s="95">
        <f t="shared" si="146"/>
        <v>17.100000000000001</v>
      </c>
      <c r="BI132" s="70">
        <f>IFERROR(VLOOKUP(A132,ATTx11!$A$2:$N$500,12,FALSE),"")</f>
        <v>24</v>
      </c>
      <c r="BJ132" s="97">
        <f t="shared" si="147"/>
        <v>21.6</v>
      </c>
      <c r="BK132" s="84">
        <f>IFERROR(VLOOKUP(A132,ATTx11!$A$2:$N$500,7,FALSE),"")</f>
        <v>17</v>
      </c>
      <c r="BL132" s="97">
        <f t="shared" si="148"/>
        <v>15.3</v>
      </c>
      <c r="BM132" s="84">
        <f>IFERROR(VLOOKUP(A132,ATTx11!$A$2:$N$500,8,FALSE),"")</f>
        <v>20</v>
      </c>
      <c r="BN132" s="95">
        <f t="shared" si="149"/>
        <v>18</v>
      </c>
      <c r="BO132" s="95"/>
      <c r="BP132" s="83">
        <f>IFERROR(VLOOKUP(TEXT($A132,"0000"),'AYP11'!$B$3379:$AU$3800,17,FALSE),"")</f>
        <v>83</v>
      </c>
      <c r="BQ132" s="75">
        <f>IFERROR(VLOOKUP(BP132,'Criteria Table'!$A$2:$I$102,2,FALSE),0)</f>
        <v>1.7000000000000002</v>
      </c>
      <c r="BR132" s="95">
        <f t="shared" si="150"/>
        <v>85</v>
      </c>
      <c r="BS132" s="83">
        <f>IFERROR(VLOOKUP(TEXT($A132,"0000"),'AYP11'!$B$847:$AU$1268,17,FALSE),"")</f>
        <v>0</v>
      </c>
      <c r="BT132" s="75">
        <f>IFERROR(VLOOKUP(BS132,'Criteria Table'!$A$2:$I$102,2,FALSE),0)</f>
        <v>10</v>
      </c>
      <c r="BU132" s="95">
        <f t="shared" si="151"/>
        <v>10</v>
      </c>
      <c r="BV132" s="83">
        <f>IFERROR(VLOOKUP(TEXT($A132,"0000"),'AYP11'!$B$2113:$AU$2534,17,FALSE),"")</f>
        <v>76</v>
      </c>
      <c r="BW132" s="75">
        <f>IFERROR(VLOOKUP(BV132,'Criteria Table'!$A$2:$I$102,2,FALSE),0)</f>
        <v>2.4000000000000004</v>
      </c>
      <c r="BX132" s="95">
        <f t="shared" si="152"/>
        <v>78</v>
      </c>
      <c r="BY132" s="83">
        <f>IFERROR(VLOOKUP(TEXT($A132,"0000"),'AYP11'!$B$425:$AU$846,17,FALSE),"")</f>
        <v>0</v>
      </c>
      <c r="BZ132" s="75">
        <f>IFERROR(VLOOKUP(BY132,'Criteria Table'!$A$2:$I$102,2,FALSE),0)</f>
        <v>10</v>
      </c>
      <c r="CA132" s="95">
        <f t="shared" si="153"/>
        <v>10</v>
      </c>
      <c r="CB132" s="83">
        <f>IFERROR(VLOOKUP(TEXT($A132,"0000"),'AYP11'!$B$3:$AU$424,17,FALSE),"")</f>
        <v>0</v>
      </c>
      <c r="CC132" s="95">
        <f>IFERROR(VLOOKUP(CB132,'Criteria Table'!$A$2:$I$102,2,FALSE),0)</f>
        <v>10</v>
      </c>
      <c r="CD132" s="95">
        <f t="shared" si="154"/>
        <v>10</v>
      </c>
      <c r="CE132" s="83">
        <f>IFERROR(VLOOKUP(TEXT($A132,"0000"),'AYP11'!$B$1269:$AU$1690,17,FALSE),"")</f>
        <v>68</v>
      </c>
      <c r="CF132" s="95">
        <f>IFERROR(VLOOKUP(CE132,'Criteria Table'!$A$2:$I$102,2,FALSE),0)</f>
        <v>3.2</v>
      </c>
      <c r="CG132" s="95">
        <f t="shared" si="155"/>
        <v>71</v>
      </c>
      <c r="CH132" s="83">
        <f>IFERROR(VLOOKUP(TEXT($A132,"0000"),'AYP11'!$B$1691:$AU$2112,17,FALSE),"")</f>
        <v>0</v>
      </c>
      <c r="CI132" s="95">
        <f>IFERROR(VLOOKUP(CH132,'Criteria Table'!$A$2:$I$102,2,FALSE),0)</f>
        <v>10</v>
      </c>
      <c r="CJ132" s="95">
        <f t="shared" si="156"/>
        <v>10</v>
      </c>
      <c r="CK132" s="83">
        <f>IFERROR(VLOOKUP(TEXT($A132,"0000"),'AYP11'!$B$2535:$AU$2956,17,FALSE),"")</f>
        <v>37</v>
      </c>
      <c r="CL132" s="95">
        <f>IFERROR(VLOOKUP(CK132,'Criteria Table'!$A$2:$I$102,2,FALSE),0)</f>
        <v>6.3000000000000007</v>
      </c>
      <c r="CM132" s="95">
        <f t="shared" si="157"/>
        <v>43</v>
      </c>
      <c r="CN132" s="76">
        <f>IFERROR(VLOOKUP(TEXT($A132,"0000"),'AYP11'!$B$3379:$AU$3800,23,FALSE),"")</f>
        <v>83</v>
      </c>
      <c r="CO132" s="95">
        <f>IFERROR(VLOOKUP(CN132,'Criteria Table'!$A$2:$I$102,2,FALSE),0)</f>
        <v>1.7000000000000002</v>
      </c>
      <c r="CP132" s="95">
        <f t="shared" si="158"/>
        <v>85</v>
      </c>
      <c r="CQ132" s="76">
        <f>IFERROR(VLOOKUP(TEXT($A132,"0000"),'AYP11'!$B$847:$AU$1268,23,FALSE),"")</f>
        <v>0</v>
      </c>
      <c r="CR132" s="95">
        <f>IFERROR(VLOOKUP(CQ132,'Criteria Table'!$A$2:$I$102,2,FALSE),0)</f>
        <v>10</v>
      </c>
      <c r="CS132" s="95">
        <f t="shared" si="159"/>
        <v>10</v>
      </c>
      <c r="CT132" s="76">
        <f>IFERROR(VLOOKUP(TEXT($A132,"0000"),'AYP11'!$B$2113:$AU$2534,23,FALSE),"")</f>
        <v>76</v>
      </c>
      <c r="CU132" s="95">
        <f>IFERROR(VLOOKUP(CT132,'Criteria Table'!$A$2:$I$102,2,FALSE),0)</f>
        <v>2.4000000000000004</v>
      </c>
      <c r="CV132" s="95">
        <f t="shared" si="160"/>
        <v>78</v>
      </c>
      <c r="CW132" s="76">
        <f>IFERROR(VLOOKUP(TEXT($A132,"0000"),'AYP11'!$B$425:$AU$846,23,FALSE),"")</f>
        <v>0</v>
      </c>
      <c r="CX132" s="95">
        <f>IFERROR(VLOOKUP(CW132,'Criteria Table'!$A$2:$I$102,2,FALSE),0)</f>
        <v>10</v>
      </c>
      <c r="CY132" s="95">
        <f t="shared" si="161"/>
        <v>10</v>
      </c>
      <c r="CZ132" s="76">
        <f>IFERROR(VLOOKUP(TEXT($A132,"0000"),'AYP11'!$B$3:$AU$424,23,FALSE),"")</f>
        <v>0</v>
      </c>
      <c r="DA132" s="95">
        <f>IFERROR(VLOOKUP(CZ132,'Criteria Table'!$A$2:$I$102,2,FALSE),0)</f>
        <v>10</v>
      </c>
      <c r="DB132" s="95">
        <f t="shared" si="162"/>
        <v>10</v>
      </c>
      <c r="DC132" s="76">
        <f>IFERROR(VLOOKUP(TEXT($A132,"0000"),'AYP11'!$B$1269:$AU$1690,23,FALSE),"")</f>
        <v>70</v>
      </c>
      <c r="DD132" s="95">
        <f>IFERROR(VLOOKUP(DC132,'Criteria Table'!$A$2:$I$102,2,FALSE),0)</f>
        <v>3</v>
      </c>
      <c r="DE132" s="95">
        <f t="shared" si="163"/>
        <v>73</v>
      </c>
      <c r="DF132" s="76">
        <f>IFERROR(VLOOKUP(TEXT($A132,"0000"),'AYP11'!$B$1691:$AU$2112,23,FALSE),"")</f>
        <v>0</v>
      </c>
      <c r="DG132" s="95">
        <f>IFERROR(VLOOKUP(DF132,'Criteria Table'!$A$2:$I$102,2,FALSE),0)</f>
        <v>10</v>
      </c>
      <c r="DH132" s="95">
        <f t="shared" si="164"/>
        <v>10</v>
      </c>
      <c r="DI132" s="76">
        <f>IFERROR(VLOOKUP(TEXT($A132,"0000"),'AYP11'!$B$2535:$AU$2956,23,FALSE),"")</f>
        <v>43</v>
      </c>
      <c r="DJ132" s="95">
        <f>IFERROR(VLOOKUP(DI132,'Criteria Table'!$A$2:$I$102,2,FALSE),0)</f>
        <v>5.7</v>
      </c>
      <c r="DK132" s="95">
        <f t="shared" si="165"/>
        <v>49</v>
      </c>
      <c r="DL132" s="91">
        <f>IFERROR(VLOOKUP(TEXT($A132,"0000"),'AYP11'!$B$3379:$AU$3800,11,FALSE),"")</f>
        <v>0</v>
      </c>
      <c r="DM132" s="95">
        <f t="shared" si="166"/>
        <v>1</v>
      </c>
      <c r="DN132" s="95" t="str">
        <f t="shared" si="167"/>
        <v/>
      </c>
      <c r="DO132" s="91">
        <f>IFERROR(VLOOKUP(TEXT($A132,"0000"),'AYP11'!$B$847:$AU$1268,11,FALSE),"")</f>
        <v>0</v>
      </c>
      <c r="DP132" s="95">
        <f t="shared" si="168"/>
        <v>1</v>
      </c>
      <c r="DQ132" s="95" t="str">
        <f t="shared" si="169"/>
        <v/>
      </c>
      <c r="DR132" s="91">
        <f>IFERROR(VLOOKUP(TEXT($A132,"0000"),'AYP11'!$B$2113:$AU$2534,11,FALSE),"")</f>
        <v>0</v>
      </c>
      <c r="DS132" s="95">
        <f t="shared" si="170"/>
        <v>1</v>
      </c>
      <c r="DT132" s="95" t="str">
        <f t="shared" si="171"/>
        <v/>
      </c>
      <c r="DU132" s="91">
        <f>IFERROR(VLOOKUP(TEXT($A132,"0000"),'AYP11'!$B$425:$AU$846,11,FALSE),"")</f>
        <v>0</v>
      </c>
      <c r="DV132" s="95">
        <f t="shared" si="172"/>
        <v>1</v>
      </c>
      <c r="DW132" s="95" t="str">
        <f t="shared" si="173"/>
        <v/>
      </c>
      <c r="DX132" s="91">
        <f>IFERROR(VLOOKUP(TEXT($A132,"0000"),'AYP11'!$B$3:$AU$424,11,FALSE),"")</f>
        <v>0</v>
      </c>
      <c r="DY132" s="95">
        <f t="shared" si="174"/>
        <v>1</v>
      </c>
      <c r="DZ132" s="95" t="str">
        <f t="shared" si="175"/>
        <v/>
      </c>
      <c r="EA132" s="91">
        <f>IFERROR(VLOOKUP(TEXT($A132,"0000"),'AYP11'!$B$1269:$AU$1690,11,FALSE),"")</f>
        <v>0</v>
      </c>
      <c r="EB132" s="95">
        <f t="shared" si="176"/>
        <v>1</v>
      </c>
      <c r="EC132" s="95" t="str">
        <f t="shared" si="177"/>
        <v/>
      </c>
      <c r="ED132" s="91">
        <f>IFERROR(VLOOKUP(TEXT($A132,"0000"),'AYP11'!$B$1691:$AU$2112,11,FALSE),"")</f>
        <v>0</v>
      </c>
      <c r="EE132" s="95">
        <f t="shared" si="178"/>
        <v>1</v>
      </c>
      <c r="EF132" s="95" t="str">
        <f t="shared" si="179"/>
        <v/>
      </c>
      <c r="EG132" s="91">
        <f>IFERROR(VLOOKUP(TEXT($A132,"0000"),'AYP11'!$B$2535:$AU$2956,11,FALSE),"")</f>
        <v>88</v>
      </c>
      <c r="EH132" s="95">
        <f t="shared" si="180"/>
        <v>1</v>
      </c>
      <c r="EI132" s="95">
        <f t="shared" si="181"/>
        <v>89</v>
      </c>
    </row>
    <row r="133" spans="1:139" x14ac:dyDescent="0.25">
      <c r="A133" s="248">
        <v>2741</v>
      </c>
      <c r="B133" s="291">
        <f t="shared" si="128"/>
        <v>33.655006031363087</v>
      </c>
      <c r="C133" s="50">
        <f>IFERROR(VLOOKUP(TEXT($A133,"0000"),'R-M11'!$A$2:$AA$500,4,FALSE),0)</f>
        <v>279</v>
      </c>
      <c r="D133" s="291">
        <f t="shared" si="129"/>
        <v>54.764776839565741</v>
      </c>
      <c r="E133" s="98">
        <f>IFERROR(SUM(VLOOKUP(TEXT($A133,"0000"),'R-M11'!$A$2:$AA$500,5,FALSE),VLOOKUP(TEXT($A133,"0000"),'R-M11'!$A$2:$AA$500,6,FALSE)),0)</f>
        <v>454</v>
      </c>
      <c r="F133" s="58">
        <f>IFERROR(VLOOKUP(TEXT($A133,"0000"),'R-M11'!$A$2:$AA$500,14,FALSE),0)</f>
        <v>829</v>
      </c>
      <c r="G133" s="230">
        <f t="shared" si="182"/>
        <v>33.655006031363087</v>
      </c>
      <c r="H133" s="97">
        <f t="shared" si="130"/>
        <v>279</v>
      </c>
      <c r="I133" s="230">
        <f t="shared" si="183"/>
        <v>54.764776839565741</v>
      </c>
      <c r="J133" s="97">
        <f t="shared" si="131"/>
        <v>454</v>
      </c>
      <c r="K133" s="230">
        <f t="shared" si="132"/>
        <v>88</v>
      </c>
      <c r="L133" s="121">
        <f>IFERROR(VLOOKUP(K133,'Criteria Table'!$A$2:$I$102,2,FALSE),"")</f>
        <v>0</v>
      </c>
      <c r="M133" s="230">
        <f t="shared" si="133"/>
        <v>88.419782870928827</v>
      </c>
      <c r="N133" s="286">
        <f t="shared" si="134"/>
        <v>28.70928829915561</v>
      </c>
      <c r="O133" s="50">
        <f>IFERROR(VLOOKUP(TEXT($A133,"0000"),'R-M11'!$A$2:$AA$500,17,FALSE),"")</f>
        <v>238</v>
      </c>
      <c r="P133" s="286">
        <f t="shared" si="135"/>
        <v>56.694813027744274</v>
      </c>
      <c r="Q133" s="98">
        <f>IFERROR(SUM(VLOOKUP(TEXT($A133,"0000"),'R-M11'!$A$2:$AA$500,18,FALSE),VLOOKUP(TEXT($A133,"0000"),'R-M11'!$A$2:$AA$500,19,FALSE)),0)</f>
        <v>470</v>
      </c>
      <c r="R133" s="69">
        <f>IFERROR(VLOOKUP(TEXT($A133,"0000"),'R-M11'!$A$2:$AA$500,27,FALSE),0)</f>
        <v>829</v>
      </c>
      <c r="S133" s="121">
        <f t="shared" si="184"/>
        <v>29.75928829915561</v>
      </c>
      <c r="T133" s="70">
        <f t="shared" si="136"/>
        <v>246.70450000000002</v>
      </c>
      <c r="U133" s="121">
        <f t="shared" si="185"/>
        <v>57.144813027744277</v>
      </c>
      <c r="V133" s="70">
        <f t="shared" si="137"/>
        <v>473.73050000000006</v>
      </c>
      <c r="W133" s="121">
        <f t="shared" si="138"/>
        <v>85</v>
      </c>
      <c r="X133" s="124">
        <f>IFERROR(VLOOKUP(W133,'Criteria Table'!$A$2:$I$102,2,FALSE),"")</f>
        <v>1.5</v>
      </c>
      <c r="Y133" s="121">
        <f t="shared" si="139"/>
        <v>86.904101326899891</v>
      </c>
      <c r="Z133" s="92">
        <f>IFERROR(IF(VLOOKUP(A133,'SG11'!$A$3:$AI$500,18,FALSE)="","NA",VLOOKUP(A133,'SG11'!$A$3:$AI$500,18,FALSE)),"")</f>
        <v>75</v>
      </c>
      <c r="AA133" s="75">
        <f>IFERROR(VLOOKUP(Z133,'Criteria Table'!$A$2:$I$102,6,FALSE),"NA")</f>
        <v>5</v>
      </c>
      <c r="AB133" s="95">
        <f t="shared" si="186"/>
        <v>80</v>
      </c>
      <c r="AC133" s="84">
        <f>IFERROR(IF(VLOOKUP(A133,'SG11'!$A$3:$AI$500,19,FALSE)="","NA",VLOOKUP(A133,'SG11'!$A$3:$AI$500,19,FALSE)),"")</f>
        <v>74</v>
      </c>
      <c r="AD133" s="75">
        <f>IFERROR(VLOOKUP(AC133,'Criteria Table'!$A$2:$I$102,6,FALSE),"NA")</f>
        <v>5</v>
      </c>
      <c r="AE133" s="95">
        <f t="shared" si="187"/>
        <v>79</v>
      </c>
      <c r="AF133" s="92">
        <f>IFERROR(IF(VLOOKUP(A133,'SG11'!$A$3:$AI$500,20,FALSE)="","NA",VLOOKUP(A133,'SG11'!$A$3:$AI$500,20,FALSE)),"")</f>
        <v>80</v>
      </c>
      <c r="AG133" s="75">
        <f>IFERROR(VLOOKUP(AF133,'Criteria Table'!$A$2:$I$102,6,FALSE),"NA")</f>
        <v>5</v>
      </c>
      <c r="AH133" s="95">
        <f t="shared" si="188"/>
        <v>85</v>
      </c>
      <c r="AI133" s="84">
        <f>IFERROR(IF(VLOOKUP(A133,'SG11'!$A$3:$AI$500,21,FALSE)="","NA",VLOOKUP(A133,'SG11'!$A$3:$AI$500,21,FALSE)),"")</f>
        <v>73</v>
      </c>
      <c r="AJ133" s="75">
        <f>IFERROR(VLOOKUP(AI133,'Criteria Table'!$A$2:$I$102,6,FALSE),"NA")</f>
        <v>5</v>
      </c>
      <c r="AK133" s="95">
        <f t="shared" si="189"/>
        <v>78</v>
      </c>
      <c r="AL133" s="99">
        <f>IFERROR(VLOOKUP(TEXT(A133,"0000"),'W11'!$A$1:$E$500,4,FALSE)/AP133*100,"")</f>
        <v>98.951048951048946</v>
      </c>
      <c r="AM133" s="97">
        <f>IFERROR(VLOOKUP(TEXT(A133,"0000"),'W11'!$A$1:$E$500,4,FALSE),"")</f>
        <v>283</v>
      </c>
      <c r="AN133" s="99">
        <f t="shared" si="140"/>
        <v>98.951048951048946</v>
      </c>
      <c r="AO133" s="97">
        <f t="shared" si="141"/>
        <v>283</v>
      </c>
      <c r="AP133" s="99">
        <f>IFERROR(VLOOKUP(TEXT(A133,"0000"),'W11'!$A$1:$E$500,5,FALSE),"")</f>
        <v>286</v>
      </c>
      <c r="AQ133" s="97">
        <f>IFERROR(VLOOKUP(ROUND(AL133,0),'Criteria Table'!$A$2:$I$102,4,FALSE),0)</f>
        <v>0</v>
      </c>
      <c r="AR133" s="128"/>
      <c r="AS133" s="95"/>
      <c r="AT133" s="95"/>
      <c r="AU133" s="100">
        <f>IFERROR(VLOOKUP(TEXT(A133,"0000"),'Sci11'!$A$3:$N$492,4,FALSE)/VLOOKUP(TEXT(A133,"0000"),'Sci11'!$A$3:$N$492,14,FALSE)*100,"")</f>
        <v>49.647887323943664</v>
      </c>
      <c r="AV133" s="101">
        <f>SUM(VLOOKUP(TEXT(A133,"0000"),'Sci11'!$A$3:$N$492,5,FALSE),VLOOKUP(TEXT(A133,"0000"),'Sci11'!$A$3:$N$492,6,FALSE))/VLOOKUP(TEXT(A133,"0000"),'Sci11'!$A$3:$N$492,14,FALSE)*100</f>
        <v>32.74647887323944</v>
      </c>
      <c r="AW133" s="100">
        <f t="shared" si="190"/>
        <v>50.907887323943662</v>
      </c>
      <c r="AX133" s="101">
        <f>IFERROR(AW133/100*VLOOKUP(TEXT(A133,"0000"),'Sci11'!$A$3:$N$492,14,FALSE),"")</f>
        <v>144.57839999999999</v>
      </c>
      <c r="AY133" s="100">
        <f t="shared" si="191"/>
        <v>33.286478873239439</v>
      </c>
      <c r="AZ133" s="101">
        <f>IFERROR(AY133/100*VLOOKUP(TEXT(A133,"0000"),'Sci11'!$A$3:$N$492,14,FALSE),"")</f>
        <v>94.533600000000007</v>
      </c>
      <c r="BA133" s="100">
        <f t="shared" si="142"/>
        <v>82</v>
      </c>
      <c r="BB133" s="101">
        <f>IFERROR(VLOOKUP(BA133,'Criteria Table'!$A$2:$I$102,2,FALSE),"")</f>
        <v>1.8</v>
      </c>
      <c r="BC133" s="101">
        <f t="shared" si="143"/>
        <v>83.8</v>
      </c>
      <c r="BD133" s="82">
        <f>IFERROR(VLOOKUP(A133,ATTx11!$A$2:$N$500,4,FALSE),"")</f>
        <v>96.32</v>
      </c>
      <c r="BE133" s="95">
        <f t="shared" si="144"/>
        <v>0.5</v>
      </c>
      <c r="BF133" s="96">
        <f t="shared" si="145"/>
        <v>96.82</v>
      </c>
      <c r="BG133" s="70">
        <f>IFERROR(VLOOKUP(A133,ATTx11!$A$2:$N$500,11,FALSE),"")</f>
        <v>13</v>
      </c>
      <c r="BH133" s="95">
        <f t="shared" si="146"/>
        <v>11.7</v>
      </c>
      <c r="BI133" s="70">
        <f>IFERROR(VLOOKUP(A133,ATTx11!$A$2:$N$500,12,FALSE),"")</f>
        <v>17</v>
      </c>
      <c r="BJ133" s="97">
        <f t="shared" si="147"/>
        <v>15.3</v>
      </c>
      <c r="BK133" s="84">
        <f>IFERROR(VLOOKUP(A133,ATTx11!$A$2:$N$500,7,FALSE),"")</f>
        <v>13</v>
      </c>
      <c r="BL133" s="97">
        <f t="shared" si="148"/>
        <v>11.7</v>
      </c>
      <c r="BM133" s="84">
        <f>IFERROR(VLOOKUP(A133,ATTx11!$A$2:$N$500,8,FALSE),"")</f>
        <v>15</v>
      </c>
      <c r="BN133" s="95">
        <f t="shared" si="149"/>
        <v>13.5</v>
      </c>
      <c r="BO133" s="95"/>
      <c r="BP133" s="83">
        <f>IFERROR(VLOOKUP(TEXT($A133,"0000"),'AYP11'!$B$3379:$AU$3800,17,FALSE),"")</f>
        <v>92</v>
      </c>
      <c r="BQ133" s="75">
        <f>IFERROR(VLOOKUP(BP133,'Criteria Table'!$A$2:$I$102,2,FALSE),0)</f>
        <v>0</v>
      </c>
      <c r="BR133" s="95">
        <f t="shared" si="150"/>
        <v>92</v>
      </c>
      <c r="BS133" s="83">
        <f>IFERROR(VLOOKUP(TEXT($A133,"0000"),'AYP11'!$B$847:$AU$1268,17,FALSE),"")</f>
        <v>0</v>
      </c>
      <c r="BT133" s="75">
        <f>IFERROR(VLOOKUP(BS133,'Criteria Table'!$A$2:$I$102,2,FALSE),0)</f>
        <v>10</v>
      </c>
      <c r="BU133" s="95">
        <f t="shared" si="151"/>
        <v>10</v>
      </c>
      <c r="BV133" s="83">
        <f>IFERROR(VLOOKUP(TEXT($A133,"0000"),'AYP11'!$B$2113:$AU$2534,17,FALSE),"")</f>
        <v>90</v>
      </c>
      <c r="BW133" s="75">
        <f>IFERROR(VLOOKUP(BV133,'Criteria Table'!$A$2:$I$102,2,FALSE),0)</f>
        <v>0</v>
      </c>
      <c r="BX133" s="95">
        <f t="shared" si="152"/>
        <v>90</v>
      </c>
      <c r="BY133" s="83">
        <f>IFERROR(VLOOKUP(TEXT($A133,"0000"),'AYP11'!$B$425:$AU$846,17,FALSE),"")</f>
        <v>0</v>
      </c>
      <c r="BZ133" s="75">
        <f>IFERROR(VLOOKUP(BY133,'Criteria Table'!$A$2:$I$102,2,FALSE),0)</f>
        <v>10</v>
      </c>
      <c r="CA133" s="95">
        <f t="shared" si="153"/>
        <v>10</v>
      </c>
      <c r="CB133" s="83">
        <f>IFERROR(VLOOKUP(TEXT($A133,"0000"),'AYP11'!$B$3:$AU$424,17,FALSE),"")</f>
        <v>0</v>
      </c>
      <c r="CC133" s="95">
        <f>IFERROR(VLOOKUP(CB133,'Criteria Table'!$A$2:$I$102,2,FALSE),0)</f>
        <v>10</v>
      </c>
      <c r="CD133" s="95">
        <f t="shared" si="154"/>
        <v>10</v>
      </c>
      <c r="CE133" s="83">
        <f>IFERROR(VLOOKUP(TEXT($A133,"0000"),'AYP11'!$B$1269:$AU$1690,17,FALSE),"")</f>
        <v>84</v>
      </c>
      <c r="CF133" s="95">
        <f>IFERROR(VLOOKUP(CE133,'Criteria Table'!$A$2:$I$102,2,FALSE),0)</f>
        <v>1.6</v>
      </c>
      <c r="CG133" s="95">
        <f t="shared" si="155"/>
        <v>86</v>
      </c>
      <c r="CH133" s="83">
        <f>IFERROR(VLOOKUP(TEXT($A133,"0000"),'AYP11'!$B$1691:$AU$2112,17,FALSE),"")</f>
        <v>84</v>
      </c>
      <c r="CI133" s="95">
        <f>IFERROR(VLOOKUP(CH133,'Criteria Table'!$A$2:$I$102,2,FALSE),0)</f>
        <v>1.6</v>
      </c>
      <c r="CJ133" s="95">
        <f t="shared" si="156"/>
        <v>86</v>
      </c>
      <c r="CK133" s="83">
        <f>IFERROR(VLOOKUP(TEXT($A133,"0000"),'AYP11'!$B$2535:$AU$2956,17,FALSE),"")</f>
        <v>0</v>
      </c>
      <c r="CL133" s="95">
        <f>IFERROR(VLOOKUP(CK133,'Criteria Table'!$A$2:$I$102,2,FALSE),0)</f>
        <v>10</v>
      </c>
      <c r="CM133" s="95">
        <f t="shared" si="157"/>
        <v>10</v>
      </c>
      <c r="CN133" s="76">
        <f>IFERROR(VLOOKUP(TEXT($A133,"0000"),'AYP11'!$B$3379:$AU$3800,23,FALSE),"")</f>
        <v>88</v>
      </c>
      <c r="CO133" s="95">
        <f>IFERROR(VLOOKUP(CN133,'Criteria Table'!$A$2:$I$102,2,FALSE),0)</f>
        <v>0</v>
      </c>
      <c r="CP133" s="95">
        <f t="shared" si="158"/>
        <v>88</v>
      </c>
      <c r="CQ133" s="76">
        <f>IFERROR(VLOOKUP(TEXT($A133,"0000"),'AYP11'!$B$847:$AU$1268,23,FALSE),"")</f>
        <v>0</v>
      </c>
      <c r="CR133" s="95">
        <f>IFERROR(VLOOKUP(CQ133,'Criteria Table'!$A$2:$I$102,2,FALSE),0)</f>
        <v>10</v>
      </c>
      <c r="CS133" s="95">
        <f t="shared" si="159"/>
        <v>10</v>
      </c>
      <c r="CT133" s="76">
        <f>IFERROR(VLOOKUP(TEXT($A133,"0000"),'AYP11'!$B$2113:$AU$2534,23,FALSE),"")</f>
        <v>86</v>
      </c>
      <c r="CU133" s="95">
        <f>IFERROR(VLOOKUP(CT133,'Criteria Table'!$A$2:$I$102,2,FALSE),0)</f>
        <v>0</v>
      </c>
      <c r="CV133" s="95">
        <f t="shared" si="160"/>
        <v>86</v>
      </c>
      <c r="CW133" s="76">
        <f>IFERROR(VLOOKUP(TEXT($A133,"0000"),'AYP11'!$B$425:$AU$846,23,FALSE),"")</f>
        <v>0</v>
      </c>
      <c r="CX133" s="95">
        <f>IFERROR(VLOOKUP(CW133,'Criteria Table'!$A$2:$I$102,2,FALSE),0)</f>
        <v>10</v>
      </c>
      <c r="CY133" s="95">
        <f t="shared" si="161"/>
        <v>10</v>
      </c>
      <c r="CZ133" s="76">
        <f>IFERROR(VLOOKUP(TEXT($A133,"0000"),'AYP11'!$B$3:$AU$424,23,FALSE),"")</f>
        <v>0</v>
      </c>
      <c r="DA133" s="95">
        <f>IFERROR(VLOOKUP(CZ133,'Criteria Table'!$A$2:$I$102,2,FALSE),0)</f>
        <v>10</v>
      </c>
      <c r="DB133" s="95">
        <f t="shared" si="162"/>
        <v>10</v>
      </c>
      <c r="DC133" s="76">
        <f>IFERROR(VLOOKUP(TEXT($A133,"0000"),'AYP11'!$B$1269:$AU$1690,23,FALSE),"")</f>
        <v>73</v>
      </c>
      <c r="DD133" s="95">
        <f>IFERROR(VLOOKUP(DC133,'Criteria Table'!$A$2:$I$102,2,FALSE),0)</f>
        <v>2.7</v>
      </c>
      <c r="DE133" s="95">
        <f t="shared" si="163"/>
        <v>76</v>
      </c>
      <c r="DF133" s="76">
        <f>IFERROR(VLOOKUP(TEXT($A133,"0000"),'AYP11'!$B$1691:$AU$2112,23,FALSE),"")</f>
        <v>84</v>
      </c>
      <c r="DG133" s="95">
        <f>IFERROR(VLOOKUP(DF133,'Criteria Table'!$A$2:$I$102,2,FALSE),0)</f>
        <v>1.6</v>
      </c>
      <c r="DH133" s="95">
        <f t="shared" si="164"/>
        <v>86</v>
      </c>
      <c r="DI133" s="76">
        <f>IFERROR(VLOOKUP(TEXT($A133,"0000"),'AYP11'!$B$2535:$AU$2956,23,FALSE),"")</f>
        <v>0</v>
      </c>
      <c r="DJ133" s="95">
        <f>IFERROR(VLOOKUP(DI133,'Criteria Table'!$A$2:$I$102,2,FALSE),0)</f>
        <v>10</v>
      </c>
      <c r="DK133" s="95">
        <f t="shared" si="165"/>
        <v>10</v>
      </c>
      <c r="DL133" s="91">
        <f>IFERROR(VLOOKUP(TEXT($A133,"0000"),'AYP11'!$B$3379:$AU$3800,11,FALSE),"")</f>
        <v>0</v>
      </c>
      <c r="DM133" s="95">
        <f t="shared" si="166"/>
        <v>1</v>
      </c>
      <c r="DN133" s="95" t="str">
        <f t="shared" si="167"/>
        <v/>
      </c>
      <c r="DO133" s="91">
        <f>IFERROR(VLOOKUP(TEXT($A133,"0000"),'AYP11'!$B$847:$AU$1268,11,FALSE),"")</f>
        <v>0</v>
      </c>
      <c r="DP133" s="95">
        <f t="shared" si="168"/>
        <v>1</v>
      </c>
      <c r="DQ133" s="95" t="str">
        <f t="shared" si="169"/>
        <v/>
      </c>
      <c r="DR133" s="91">
        <f>IFERROR(VLOOKUP(TEXT($A133,"0000"),'AYP11'!$B$2113:$AU$2534,11,FALSE),"")</f>
        <v>0</v>
      </c>
      <c r="DS133" s="95">
        <f t="shared" si="170"/>
        <v>1</v>
      </c>
      <c r="DT133" s="95" t="str">
        <f t="shared" si="171"/>
        <v/>
      </c>
      <c r="DU133" s="91">
        <f>IFERROR(VLOOKUP(TEXT($A133,"0000"),'AYP11'!$B$425:$AU$846,11,FALSE),"")</f>
        <v>0</v>
      </c>
      <c r="DV133" s="95">
        <f t="shared" si="172"/>
        <v>1</v>
      </c>
      <c r="DW133" s="95" t="str">
        <f t="shared" si="173"/>
        <v/>
      </c>
      <c r="DX133" s="91">
        <f>IFERROR(VLOOKUP(TEXT($A133,"0000"),'AYP11'!$B$3:$AU$424,11,FALSE),"")</f>
        <v>0</v>
      </c>
      <c r="DY133" s="95">
        <f t="shared" si="174"/>
        <v>1</v>
      </c>
      <c r="DZ133" s="95" t="str">
        <f t="shared" si="175"/>
        <v/>
      </c>
      <c r="EA133" s="91">
        <f>IFERROR(VLOOKUP(TEXT($A133,"0000"),'AYP11'!$B$1269:$AU$1690,11,FALSE),"")</f>
        <v>0</v>
      </c>
      <c r="EB133" s="95">
        <f t="shared" si="176"/>
        <v>1</v>
      </c>
      <c r="EC133" s="95" t="str">
        <f t="shared" si="177"/>
        <v/>
      </c>
      <c r="ED133" s="91">
        <f>IFERROR(VLOOKUP(TEXT($A133,"0000"),'AYP11'!$B$1691:$AU$2112,11,FALSE),"")</f>
        <v>0</v>
      </c>
      <c r="EE133" s="95">
        <f t="shared" si="178"/>
        <v>1</v>
      </c>
      <c r="EF133" s="95" t="str">
        <f t="shared" si="179"/>
        <v/>
      </c>
      <c r="EG133" s="91">
        <f>IFERROR(VLOOKUP(TEXT($A133,"0000"),'AYP11'!$B$2535:$AU$2956,11,FALSE),"")</f>
        <v>0</v>
      </c>
      <c r="EH133" s="95">
        <f t="shared" si="180"/>
        <v>1</v>
      </c>
      <c r="EI133" s="95" t="str">
        <f t="shared" si="181"/>
        <v/>
      </c>
    </row>
    <row r="134" spans="1:139" x14ac:dyDescent="0.25">
      <c r="A134" s="248">
        <v>2761</v>
      </c>
      <c r="B134" s="291" t="e">
        <f t="shared" si="128"/>
        <v>#DIV/0!</v>
      </c>
      <c r="C134" s="50">
        <f>IFERROR(VLOOKUP(TEXT($A134,"0000"),'R-M11'!$A$2:$AA$500,4,FALSE),0)</f>
        <v>0</v>
      </c>
      <c r="D134" s="291" t="e">
        <f t="shared" si="129"/>
        <v>#DIV/0!</v>
      </c>
      <c r="E134" s="98">
        <f>IFERROR(SUM(VLOOKUP(TEXT($A134,"0000"),'R-M11'!$A$2:$AA$500,5,FALSE),VLOOKUP(TEXT($A134,"0000"),'R-M11'!$A$2:$AA$500,6,FALSE)),0)</f>
        <v>0</v>
      </c>
      <c r="F134" s="58">
        <f>IFERROR(VLOOKUP(TEXT($A134,"0000"),'R-M11'!$A$2:$AA$500,14,FALSE),0)</f>
        <v>0</v>
      </c>
      <c r="G134" s="230" t="str">
        <f t="shared" si="182"/>
        <v/>
      </c>
      <c r="H134" s="97">
        <f t="shared" si="130"/>
        <v>0</v>
      </c>
      <c r="I134" s="230" t="str">
        <f t="shared" si="183"/>
        <v/>
      </c>
      <c r="J134" s="97" t="str">
        <f t="shared" si="131"/>
        <v/>
      </c>
      <c r="K134" s="230" t="str">
        <f t="shared" si="132"/>
        <v/>
      </c>
      <c r="L134" s="121" t="str">
        <f>IFERROR(VLOOKUP(K134,'Criteria Table'!$A$2:$I$102,2,FALSE),"")</f>
        <v/>
      </c>
      <c r="M134" s="230">
        <f t="shared" si="133"/>
        <v>0</v>
      </c>
      <c r="N134" s="286" t="e">
        <f t="shared" si="134"/>
        <v>#VALUE!</v>
      </c>
      <c r="O134" s="50" t="str">
        <f>IFERROR(VLOOKUP(TEXT($A134,"0000"),'R-M11'!$A$2:$AA$500,17,FALSE),"")</f>
        <v/>
      </c>
      <c r="P134" s="286" t="e">
        <f t="shared" si="135"/>
        <v>#DIV/0!</v>
      </c>
      <c r="Q134" s="98">
        <f>IFERROR(SUM(VLOOKUP(TEXT($A134,"0000"),'R-M11'!$A$2:$AA$500,18,FALSE),VLOOKUP(TEXT($A134,"0000"),'R-M11'!$A$2:$AA$500,19,FALSE)),0)</f>
        <v>0</v>
      </c>
      <c r="R134" s="69">
        <f>IFERROR(VLOOKUP(TEXT($A134,"0000"),'R-M11'!$A$2:$AA$500,27,FALSE),0)</f>
        <v>0</v>
      </c>
      <c r="S134" s="121" t="str">
        <f t="shared" si="184"/>
        <v/>
      </c>
      <c r="T134" s="70" t="str">
        <f t="shared" si="136"/>
        <v/>
      </c>
      <c r="U134" s="121" t="str">
        <f t="shared" si="185"/>
        <v/>
      </c>
      <c r="V134" s="70" t="str">
        <f t="shared" si="137"/>
        <v/>
      </c>
      <c r="W134" s="121" t="str">
        <f t="shared" si="138"/>
        <v/>
      </c>
      <c r="X134" s="124" t="str">
        <f>IFERROR(VLOOKUP(W134,'Criteria Table'!$A$2:$I$102,2,FALSE),"")</f>
        <v/>
      </c>
      <c r="Y134" s="121">
        <f t="shared" si="139"/>
        <v>0</v>
      </c>
      <c r="Z134" s="92" t="str">
        <f>IFERROR(IF(VLOOKUP(A134,'SG11'!$A$3:$AI$500,18,FALSE)="","NA",VLOOKUP(A134,'SG11'!$A$3:$AI$500,18,FALSE)),"")</f>
        <v/>
      </c>
      <c r="AA134" s="75" t="str">
        <f>IFERROR(VLOOKUP(Z134,'Criteria Table'!$A$2:$I$102,6,FALSE),"NA")</f>
        <v>NA</v>
      </c>
      <c r="AB134" s="95">
        <f t="shared" si="186"/>
        <v>0</v>
      </c>
      <c r="AC134" s="84" t="str">
        <f>IFERROR(IF(VLOOKUP(A134,'SG11'!$A$3:$AI$500,19,FALSE)="","NA",VLOOKUP(A134,'SG11'!$A$3:$AI$500,19,FALSE)),"")</f>
        <v/>
      </c>
      <c r="AD134" s="75" t="str">
        <f>IFERROR(VLOOKUP(AC134,'Criteria Table'!$A$2:$I$102,6,FALSE),"NA")</f>
        <v>NA</v>
      </c>
      <c r="AE134" s="95">
        <f t="shared" si="187"/>
        <v>0</v>
      </c>
      <c r="AF134" s="92" t="str">
        <f>IFERROR(IF(VLOOKUP(A134,'SG11'!$A$3:$AI$500,20,FALSE)="","NA",VLOOKUP(A134,'SG11'!$A$3:$AI$500,20,FALSE)),"")</f>
        <v/>
      </c>
      <c r="AG134" s="75" t="str">
        <f>IFERROR(VLOOKUP(AF134,'Criteria Table'!$A$2:$I$102,6,FALSE),"NA")</f>
        <v>NA</v>
      </c>
      <c r="AH134" s="95">
        <f t="shared" si="188"/>
        <v>0</v>
      </c>
      <c r="AI134" s="84" t="str">
        <f>IFERROR(IF(VLOOKUP(A134,'SG11'!$A$3:$AI$500,21,FALSE)="","NA",VLOOKUP(A134,'SG11'!$A$3:$AI$500,21,FALSE)),"")</f>
        <v/>
      </c>
      <c r="AJ134" s="75" t="str">
        <f>IFERROR(VLOOKUP(AI134,'Criteria Table'!$A$2:$I$102,6,FALSE),"NA")</f>
        <v>NA</v>
      </c>
      <c r="AK134" s="95">
        <f t="shared" si="189"/>
        <v>0</v>
      </c>
      <c r="AL134" s="99" t="str">
        <f>IFERROR(VLOOKUP(TEXT(A134,"0000"),'W11'!$A$1:$E$500,4,FALSE)/AP134*100,"")</f>
        <v/>
      </c>
      <c r="AM134" s="97" t="str">
        <f>IFERROR(VLOOKUP(TEXT(A134,"0000"),'W11'!$A$1:$E$500,4,FALSE),"")</f>
        <v/>
      </c>
      <c r="AN134" s="99" t="str">
        <f t="shared" si="140"/>
        <v/>
      </c>
      <c r="AO134" s="97" t="str">
        <f t="shared" si="141"/>
        <v/>
      </c>
      <c r="AP134" s="99" t="str">
        <f>IFERROR(VLOOKUP(TEXT(A134,"0000"),'W11'!$A$1:$E$500,5,FALSE),"")</f>
        <v/>
      </c>
      <c r="AQ134" s="97">
        <f>IFERROR(VLOOKUP(ROUND(AL134,0),'Criteria Table'!$A$2:$I$102,4,FALSE),0)</f>
        <v>0</v>
      </c>
      <c r="AR134" s="128"/>
      <c r="AS134" s="95"/>
      <c r="AT134" s="95"/>
      <c r="AU134" s="100" t="str">
        <f>IFERROR(VLOOKUP(TEXT(A134,"0000"),'Sci11'!$A$3:$N$492,4,FALSE)/VLOOKUP(TEXT(A134,"0000"),'Sci11'!$A$3:$N$492,14,FALSE)*100,"")</f>
        <v/>
      </c>
      <c r="AV134" s="101" t="e">
        <f>SUM(VLOOKUP(TEXT(A134,"0000"),'Sci11'!$A$3:$N$492,5,FALSE),VLOOKUP(TEXT(A134,"0000"),'Sci11'!$A$3:$N$492,6,FALSE))/VLOOKUP(TEXT(A134,"0000"),'Sci11'!$A$3:$N$492,14,FALSE)*100</f>
        <v>#N/A</v>
      </c>
      <c r="AW134" s="100" t="str">
        <f t="shared" si="190"/>
        <v/>
      </c>
      <c r="AX134" s="101" t="str">
        <f>IFERROR(AW134/100*VLOOKUP(TEXT(A134,"0000"),'Sci11'!$A$3:$N$492,14,FALSE),"")</f>
        <v/>
      </c>
      <c r="AY134" s="100" t="str">
        <f t="shared" si="191"/>
        <v/>
      </c>
      <c r="AZ134" s="101" t="str">
        <f>IFERROR(AY134/100*VLOOKUP(TEXT(A134,"0000"),'Sci11'!$A$3:$N$492,14,FALSE),"")</f>
        <v/>
      </c>
      <c r="BA134" s="100" t="str">
        <f t="shared" si="142"/>
        <v/>
      </c>
      <c r="BB134" s="101" t="str">
        <f>IFERROR(VLOOKUP(BA134,'Criteria Table'!$A$2:$I$102,2,FALSE),"")</f>
        <v/>
      </c>
      <c r="BC134" s="101">
        <f t="shared" si="143"/>
        <v>0</v>
      </c>
      <c r="BD134" s="82">
        <f>IFERROR(VLOOKUP(A134,ATTx11!$A$2:$N$500,4,FALSE),"")</f>
        <v>0</v>
      </c>
      <c r="BE134" s="95">
        <f t="shared" si="144"/>
        <v>3</v>
      </c>
      <c r="BF134" s="96">
        <f t="shared" si="145"/>
        <v>3</v>
      </c>
      <c r="BG134" s="70">
        <f>IFERROR(VLOOKUP(A134,ATTx11!$A$2:$N$500,11,FALSE),"")</f>
        <v>0</v>
      </c>
      <c r="BH134" s="95">
        <f t="shared" si="146"/>
        <v>0</v>
      </c>
      <c r="BI134" s="70">
        <f>IFERROR(VLOOKUP(A134,ATTx11!$A$2:$N$500,12,FALSE),"")</f>
        <v>0</v>
      </c>
      <c r="BJ134" s="97">
        <f t="shared" si="147"/>
        <v>0</v>
      </c>
      <c r="BK134" s="84">
        <f>IFERROR(VLOOKUP(A134,ATTx11!$A$2:$N$500,7,FALSE),"")</f>
        <v>0</v>
      </c>
      <c r="BL134" s="97">
        <f t="shared" si="148"/>
        <v>0</v>
      </c>
      <c r="BM134" s="84">
        <f>IFERROR(VLOOKUP(A134,ATTx11!$A$2:$N$500,8,FALSE),"")</f>
        <v>0</v>
      </c>
      <c r="BN134" s="95">
        <f t="shared" si="149"/>
        <v>0</v>
      </c>
      <c r="BO134" s="95"/>
      <c r="BP134" s="83" t="str">
        <f>IFERROR(VLOOKUP(TEXT($A134,"0000"),'AYP11'!$B$3379:$AU$3800,17,FALSE),"")</f>
        <v/>
      </c>
      <c r="BQ134" s="75">
        <f>IFERROR(VLOOKUP(BP134,'Criteria Table'!$A$2:$I$102,2,FALSE),0)</f>
        <v>0</v>
      </c>
      <c r="BR134" s="95">
        <f t="shared" si="150"/>
        <v>0</v>
      </c>
      <c r="BS134" s="83" t="str">
        <f>IFERROR(VLOOKUP(TEXT($A134,"0000"),'AYP11'!$B$847:$AU$1268,17,FALSE),"")</f>
        <v/>
      </c>
      <c r="BT134" s="75">
        <f>IFERROR(VLOOKUP(BS134,'Criteria Table'!$A$2:$I$102,2,FALSE),0)</f>
        <v>0</v>
      </c>
      <c r="BU134" s="95">
        <f t="shared" si="151"/>
        <v>0</v>
      </c>
      <c r="BV134" s="83" t="str">
        <f>IFERROR(VLOOKUP(TEXT($A134,"0000"),'AYP11'!$B$2113:$AU$2534,17,FALSE),"")</f>
        <v/>
      </c>
      <c r="BW134" s="75">
        <f>IFERROR(VLOOKUP(BV134,'Criteria Table'!$A$2:$I$102,2,FALSE),0)</f>
        <v>0</v>
      </c>
      <c r="BX134" s="95">
        <f t="shared" si="152"/>
        <v>0</v>
      </c>
      <c r="BY134" s="83" t="str">
        <f>IFERROR(VLOOKUP(TEXT($A134,"0000"),'AYP11'!$B$425:$AU$846,17,FALSE),"")</f>
        <v/>
      </c>
      <c r="BZ134" s="75">
        <f>IFERROR(VLOOKUP(BY134,'Criteria Table'!$A$2:$I$102,2,FALSE),0)</f>
        <v>0</v>
      </c>
      <c r="CA134" s="95">
        <f t="shared" si="153"/>
        <v>0</v>
      </c>
      <c r="CB134" s="83" t="str">
        <f>IFERROR(VLOOKUP(TEXT($A134,"0000"),'AYP11'!$B$3:$AU$424,17,FALSE),"")</f>
        <v/>
      </c>
      <c r="CC134" s="95">
        <f>IFERROR(VLOOKUP(CB134,'Criteria Table'!$A$2:$I$102,2,FALSE),0)</f>
        <v>0</v>
      </c>
      <c r="CD134" s="95">
        <f t="shared" si="154"/>
        <v>0</v>
      </c>
      <c r="CE134" s="83" t="str">
        <f>IFERROR(VLOOKUP(TEXT($A134,"0000"),'AYP11'!$B$1269:$AU$1690,17,FALSE),"")</f>
        <v/>
      </c>
      <c r="CF134" s="95">
        <f>IFERROR(VLOOKUP(CE134,'Criteria Table'!$A$2:$I$102,2,FALSE),0)</f>
        <v>0</v>
      </c>
      <c r="CG134" s="95">
        <f t="shared" si="155"/>
        <v>0</v>
      </c>
      <c r="CH134" s="83" t="str">
        <f>IFERROR(VLOOKUP(TEXT($A134,"0000"),'AYP11'!$B$1691:$AU$2112,17,FALSE),"")</f>
        <v/>
      </c>
      <c r="CI134" s="95">
        <f>IFERROR(VLOOKUP(CH134,'Criteria Table'!$A$2:$I$102,2,FALSE),0)</f>
        <v>0</v>
      </c>
      <c r="CJ134" s="95">
        <f t="shared" si="156"/>
        <v>0</v>
      </c>
      <c r="CK134" s="83" t="str">
        <f>IFERROR(VLOOKUP(TEXT($A134,"0000"),'AYP11'!$B$2535:$AU$2956,17,FALSE),"")</f>
        <v/>
      </c>
      <c r="CL134" s="95">
        <f>IFERROR(VLOOKUP(CK134,'Criteria Table'!$A$2:$I$102,2,FALSE),0)</f>
        <v>0</v>
      </c>
      <c r="CM134" s="95">
        <f t="shared" si="157"/>
        <v>0</v>
      </c>
      <c r="CN134" s="76" t="str">
        <f>IFERROR(VLOOKUP(TEXT($A134,"0000"),'AYP11'!$B$3379:$AU$3800,23,FALSE),"")</f>
        <v/>
      </c>
      <c r="CO134" s="95">
        <f>IFERROR(VLOOKUP(CN134,'Criteria Table'!$A$2:$I$102,2,FALSE),0)</f>
        <v>0</v>
      </c>
      <c r="CP134" s="95">
        <f t="shared" si="158"/>
        <v>0</v>
      </c>
      <c r="CQ134" s="76" t="str">
        <f>IFERROR(VLOOKUP(TEXT($A134,"0000"),'AYP11'!$B$847:$AU$1268,23,FALSE),"")</f>
        <v/>
      </c>
      <c r="CR134" s="95">
        <f>IFERROR(VLOOKUP(CQ134,'Criteria Table'!$A$2:$I$102,2,FALSE),0)</f>
        <v>0</v>
      </c>
      <c r="CS134" s="95">
        <f t="shared" si="159"/>
        <v>0</v>
      </c>
      <c r="CT134" s="76" t="str">
        <f>IFERROR(VLOOKUP(TEXT($A134,"0000"),'AYP11'!$B$2113:$AU$2534,23,FALSE),"")</f>
        <v/>
      </c>
      <c r="CU134" s="95">
        <f>IFERROR(VLOOKUP(CT134,'Criteria Table'!$A$2:$I$102,2,FALSE),0)</f>
        <v>0</v>
      </c>
      <c r="CV134" s="95">
        <f t="shared" si="160"/>
        <v>0</v>
      </c>
      <c r="CW134" s="76" t="str">
        <f>IFERROR(VLOOKUP(TEXT($A134,"0000"),'AYP11'!$B$425:$AU$846,23,FALSE),"")</f>
        <v/>
      </c>
      <c r="CX134" s="95">
        <f>IFERROR(VLOOKUP(CW134,'Criteria Table'!$A$2:$I$102,2,FALSE),0)</f>
        <v>0</v>
      </c>
      <c r="CY134" s="95">
        <f t="shared" si="161"/>
        <v>0</v>
      </c>
      <c r="CZ134" s="76" t="str">
        <f>IFERROR(VLOOKUP(TEXT($A134,"0000"),'AYP11'!$B$3:$AU$424,23,FALSE),"")</f>
        <v/>
      </c>
      <c r="DA134" s="95">
        <f>IFERROR(VLOOKUP(CZ134,'Criteria Table'!$A$2:$I$102,2,FALSE),0)</f>
        <v>0</v>
      </c>
      <c r="DB134" s="95">
        <f t="shared" si="162"/>
        <v>0</v>
      </c>
      <c r="DC134" s="76" t="str">
        <f>IFERROR(VLOOKUP(TEXT($A134,"0000"),'AYP11'!$B$1269:$AU$1690,23,FALSE),"")</f>
        <v/>
      </c>
      <c r="DD134" s="95">
        <f>IFERROR(VLOOKUP(DC134,'Criteria Table'!$A$2:$I$102,2,FALSE),0)</f>
        <v>0</v>
      </c>
      <c r="DE134" s="95">
        <f t="shared" si="163"/>
        <v>0</v>
      </c>
      <c r="DF134" s="76" t="str">
        <f>IFERROR(VLOOKUP(TEXT($A134,"0000"),'AYP11'!$B$1691:$AU$2112,23,FALSE),"")</f>
        <v/>
      </c>
      <c r="DG134" s="95">
        <f>IFERROR(VLOOKUP(DF134,'Criteria Table'!$A$2:$I$102,2,FALSE),0)</f>
        <v>0</v>
      </c>
      <c r="DH134" s="95">
        <f t="shared" si="164"/>
        <v>0</v>
      </c>
      <c r="DI134" s="76" t="str">
        <f>IFERROR(VLOOKUP(TEXT($A134,"0000"),'AYP11'!$B$2535:$AU$2956,23,FALSE),"")</f>
        <v/>
      </c>
      <c r="DJ134" s="95">
        <f>IFERROR(VLOOKUP(DI134,'Criteria Table'!$A$2:$I$102,2,FALSE),0)</f>
        <v>0</v>
      </c>
      <c r="DK134" s="95">
        <f t="shared" si="165"/>
        <v>0</v>
      </c>
      <c r="DL134" s="91" t="str">
        <f>IFERROR(VLOOKUP(TEXT($A134,"0000"),'AYP11'!$B$3379:$AU$3800,11,FALSE),"")</f>
        <v/>
      </c>
      <c r="DM134" s="95">
        <f t="shared" si="166"/>
        <v>0</v>
      </c>
      <c r="DN134" s="95">
        <f t="shared" si="167"/>
        <v>0</v>
      </c>
      <c r="DO134" s="91" t="str">
        <f>IFERROR(VLOOKUP(TEXT($A134,"0000"),'AYP11'!$B$847:$AU$1268,11,FALSE),"")</f>
        <v/>
      </c>
      <c r="DP134" s="95">
        <f t="shared" si="168"/>
        <v>0</v>
      </c>
      <c r="DQ134" s="95">
        <f t="shared" si="169"/>
        <v>0</v>
      </c>
      <c r="DR134" s="91" t="str">
        <f>IFERROR(VLOOKUP(TEXT($A134,"0000"),'AYP11'!$B$2113:$AU$2534,11,FALSE),"")</f>
        <v/>
      </c>
      <c r="DS134" s="95">
        <f t="shared" si="170"/>
        <v>0</v>
      </c>
      <c r="DT134" s="95">
        <f t="shared" si="171"/>
        <v>0</v>
      </c>
      <c r="DU134" s="91" t="str">
        <f>IFERROR(VLOOKUP(TEXT($A134,"0000"),'AYP11'!$B$425:$AU$846,11,FALSE),"")</f>
        <v/>
      </c>
      <c r="DV134" s="95">
        <f t="shared" si="172"/>
        <v>0</v>
      </c>
      <c r="DW134" s="95">
        <f t="shared" si="173"/>
        <v>0</v>
      </c>
      <c r="DX134" s="91" t="str">
        <f>IFERROR(VLOOKUP(TEXT($A134,"0000"),'AYP11'!$B$3:$AU$424,11,FALSE),"")</f>
        <v/>
      </c>
      <c r="DY134" s="95">
        <f t="shared" si="174"/>
        <v>0</v>
      </c>
      <c r="DZ134" s="95">
        <f t="shared" si="175"/>
        <v>0</v>
      </c>
      <c r="EA134" s="91" t="str">
        <f>IFERROR(VLOOKUP(TEXT($A134,"0000"),'AYP11'!$B$1269:$AU$1690,11,FALSE),"")</f>
        <v/>
      </c>
      <c r="EB134" s="95">
        <f t="shared" si="176"/>
        <v>0</v>
      </c>
      <c r="EC134" s="95">
        <f t="shared" si="177"/>
        <v>0</v>
      </c>
      <c r="ED134" s="91" t="str">
        <f>IFERROR(VLOOKUP(TEXT($A134,"0000"),'AYP11'!$B$1691:$AU$2112,11,FALSE),"")</f>
        <v/>
      </c>
      <c r="EE134" s="95">
        <f t="shared" si="178"/>
        <v>0</v>
      </c>
      <c r="EF134" s="95">
        <f t="shared" si="179"/>
        <v>0</v>
      </c>
      <c r="EG134" s="91" t="str">
        <f>IFERROR(VLOOKUP(TEXT($A134,"0000"),'AYP11'!$B$2535:$AU$2956,11,FALSE),"")</f>
        <v/>
      </c>
      <c r="EH134" s="95">
        <f t="shared" si="180"/>
        <v>0</v>
      </c>
      <c r="EI134" s="95">
        <f t="shared" si="181"/>
        <v>0</v>
      </c>
    </row>
    <row r="135" spans="1:139" x14ac:dyDescent="0.25">
      <c r="A135" s="248">
        <v>2781</v>
      </c>
      <c r="B135" s="291">
        <f t="shared" si="128"/>
        <v>30.549898167006113</v>
      </c>
      <c r="C135" s="50">
        <f>IFERROR(VLOOKUP(TEXT($A135,"0000"),'R-M11'!$A$2:$AA$500,4,FALSE),0)</f>
        <v>150</v>
      </c>
      <c r="D135" s="291">
        <f t="shared" si="129"/>
        <v>31.160896130346234</v>
      </c>
      <c r="E135" s="98">
        <f>IFERROR(SUM(VLOOKUP(TEXT($A135,"0000"),'R-M11'!$A$2:$AA$500,5,FALSE),VLOOKUP(TEXT($A135,"0000"),'R-M11'!$A$2:$AA$500,6,FALSE)),0)</f>
        <v>153</v>
      </c>
      <c r="F135" s="58">
        <f>IFERROR(VLOOKUP(TEXT($A135,"0000"),'R-M11'!$A$2:$AA$500,14,FALSE),0)</f>
        <v>491</v>
      </c>
      <c r="G135" s="230">
        <f t="shared" si="182"/>
        <v>33.209898167006116</v>
      </c>
      <c r="H135" s="97">
        <f t="shared" si="130"/>
        <v>163.06060000000005</v>
      </c>
      <c r="I135" s="230">
        <f t="shared" si="183"/>
        <v>32.300896130346231</v>
      </c>
      <c r="J135" s="97">
        <f t="shared" si="131"/>
        <v>158.59739999999999</v>
      </c>
      <c r="K135" s="230">
        <f t="shared" si="132"/>
        <v>62</v>
      </c>
      <c r="L135" s="121">
        <f>IFERROR(VLOOKUP(K135,'Criteria Table'!$A$2:$I$102,2,FALSE),"")</f>
        <v>3.8000000000000003</v>
      </c>
      <c r="M135" s="230">
        <f t="shared" si="133"/>
        <v>65.510794297352348</v>
      </c>
      <c r="N135" s="286">
        <f t="shared" si="134"/>
        <v>31.967213114754102</v>
      </c>
      <c r="O135" s="50">
        <f>IFERROR(VLOOKUP(TEXT($A135,"0000"),'R-M11'!$A$2:$AA$500,17,FALSE),"")</f>
        <v>156</v>
      </c>
      <c r="P135" s="286">
        <f t="shared" si="135"/>
        <v>30.737704918032787</v>
      </c>
      <c r="Q135" s="98">
        <f>IFERROR(SUM(VLOOKUP(TEXT($A135,"0000"),'R-M11'!$A$2:$AA$500,18,FALSE),VLOOKUP(TEXT($A135,"0000"),'R-M11'!$A$2:$AA$500,19,FALSE)),0)</f>
        <v>150</v>
      </c>
      <c r="R135" s="69">
        <f>IFERROR(VLOOKUP(TEXT($A135,"0000"),'R-M11'!$A$2:$AA$500,27,FALSE),0)</f>
        <v>488</v>
      </c>
      <c r="S135" s="121">
        <f t="shared" si="184"/>
        <v>34.557213114754106</v>
      </c>
      <c r="T135" s="70">
        <f t="shared" si="136"/>
        <v>168.63920000000002</v>
      </c>
      <c r="U135" s="121">
        <f t="shared" si="185"/>
        <v>31.847704918032786</v>
      </c>
      <c r="V135" s="70">
        <f t="shared" si="137"/>
        <v>155.41679999999999</v>
      </c>
      <c r="W135" s="121">
        <f t="shared" si="138"/>
        <v>63</v>
      </c>
      <c r="X135" s="124">
        <f>IFERROR(VLOOKUP(W135,'Criteria Table'!$A$2:$I$102,2,FALSE),"")</f>
        <v>3.7</v>
      </c>
      <c r="Y135" s="121">
        <f t="shared" si="139"/>
        <v>66.404918032786895</v>
      </c>
      <c r="Z135" s="92">
        <f>IFERROR(IF(VLOOKUP(A135,'SG11'!$A$3:$AI$500,18,FALSE)="","NA",VLOOKUP(A135,'SG11'!$A$3:$AI$500,18,FALSE)),"")</f>
        <v>61</v>
      </c>
      <c r="AA135" s="75">
        <f>IFERROR(VLOOKUP(Z135,'Criteria Table'!$A$2:$I$102,6,FALSE),"NA")</f>
        <v>5</v>
      </c>
      <c r="AB135" s="95">
        <f t="shared" si="186"/>
        <v>66</v>
      </c>
      <c r="AC135" s="84">
        <f>IFERROR(IF(VLOOKUP(A135,'SG11'!$A$3:$AI$500,19,FALSE)="","NA",VLOOKUP(A135,'SG11'!$A$3:$AI$500,19,FALSE)),"")</f>
        <v>61</v>
      </c>
      <c r="AD135" s="75">
        <f>IFERROR(VLOOKUP(AC135,'Criteria Table'!$A$2:$I$102,6,FALSE),"NA")</f>
        <v>5</v>
      </c>
      <c r="AE135" s="95">
        <f t="shared" si="187"/>
        <v>66</v>
      </c>
      <c r="AF135" s="92">
        <f>IFERROR(IF(VLOOKUP(A135,'SG11'!$A$3:$AI$500,20,FALSE)="","NA",VLOOKUP(A135,'SG11'!$A$3:$AI$500,20,FALSE)),"")</f>
        <v>59</v>
      </c>
      <c r="AG135" s="75">
        <f>IFERROR(VLOOKUP(AF135,'Criteria Table'!$A$2:$I$102,6,FALSE),"NA")</f>
        <v>10</v>
      </c>
      <c r="AH135" s="95">
        <f t="shared" si="188"/>
        <v>69</v>
      </c>
      <c r="AI135" s="84">
        <f>IFERROR(IF(VLOOKUP(A135,'SG11'!$A$3:$AI$500,21,FALSE)="","NA",VLOOKUP(A135,'SG11'!$A$3:$AI$500,21,FALSE)),"")</f>
        <v>71</v>
      </c>
      <c r="AJ135" s="75">
        <f>IFERROR(VLOOKUP(AI135,'Criteria Table'!$A$2:$I$102,6,FALSE),"NA")</f>
        <v>5</v>
      </c>
      <c r="AK135" s="95">
        <f t="shared" si="189"/>
        <v>76</v>
      </c>
      <c r="AL135" s="99">
        <f>IFERROR(VLOOKUP(TEXT(A135,"0000"),'W11'!$A$1:$E$500,4,FALSE)/AP135*100,"")</f>
        <v>90.277777777777786</v>
      </c>
      <c r="AM135" s="97">
        <f>IFERROR(VLOOKUP(TEXT(A135,"0000"),'W11'!$A$1:$E$500,4,FALSE),"")</f>
        <v>130</v>
      </c>
      <c r="AN135" s="99">
        <f t="shared" si="140"/>
        <v>90.277777777777786</v>
      </c>
      <c r="AO135" s="97">
        <f t="shared" si="141"/>
        <v>130.00000000000003</v>
      </c>
      <c r="AP135" s="99">
        <f>IFERROR(VLOOKUP(TEXT(A135,"0000"),'W11'!$A$1:$E$500,5,FALSE),"")</f>
        <v>144</v>
      </c>
      <c r="AQ135" s="97">
        <f>IFERROR(VLOOKUP(ROUND(AL135,0),'Criteria Table'!$A$2:$I$102,4,FALSE),0)</f>
        <v>0</v>
      </c>
      <c r="AR135" s="128"/>
      <c r="AS135" s="95"/>
      <c r="AT135" s="95"/>
      <c r="AU135" s="100">
        <f>IFERROR(VLOOKUP(TEXT(A135,"0000"),'Sci11'!$A$3:$N$492,4,FALSE)/VLOOKUP(TEXT(A135,"0000"),'Sci11'!$A$3:$N$492,14,FALSE)*100,"")</f>
        <v>33.155080213903744</v>
      </c>
      <c r="AV135" s="101">
        <f>SUM(VLOOKUP(TEXT(A135,"0000"),'Sci11'!$A$3:$N$492,5,FALSE),VLOOKUP(TEXT(A135,"0000"),'Sci11'!$A$3:$N$492,6,FALSE))/VLOOKUP(TEXT(A135,"0000"),'Sci11'!$A$3:$N$492,14,FALSE)*100</f>
        <v>16.042780748663102</v>
      </c>
      <c r="AW135" s="100">
        <f t="shared" si="190"/>
        <v>36.725080213903745</v>
      </c>
      <c r="AX135" s="101">
        <f>IFERROR(AW135/100*VLOOKUP(TEXT(A135,"0000"),'Sci11'!$A$3:$N$492,14,FALSE),"")</f>
        <v>68.675899999999999</v>
      </c>
      <c r="AY135" s="100">
        <f t="shared" si="191"/>
        <v>17.572780748663103</v>
      </c>
      <c r="AZ135" s="101">
        <f>IFERROR(AY135/100*VLOOKUP(TEXT(A135,"0000"),'Sci11'!$A$3:$N$492,14,FALSE),"")</f>
        <v>32.8611</v>
      </c>
      <c r="BA135" s="100">
        <f t="shared" si="142"/>
        <v>49</v>
      </c>
      <c r="BB135" s="101">
        <f>IFERROR(VLOOKUP(BA135,'Criteria Table'!$A$2:$I$102,2,FALSE),"")</f>
        <v>5.1000000000000005</v>
      </c>
      <c r="BC135" s="101">
        <f t="shared" si="143"/>
        <v>54.1</v>
      </c>
      <c r="BD135" s="82">
        <f>IFERROR(VLOOKUP(A135,ATTx11!$A$2:$N$500,4,FALSE),"")</f>
        <v>95.74</v>
      </c>
      <c r="BE135" s="95">
        <f t="shared" si="144"/>
        <v>0.5</v>
      </c>
      <c r="BF135" s="96">
        <f t="shared" si="145"/>
        <v>96.24</v>
      </c>
      <c r="BG135" s="70">
        <f>IFERROR(VLOOKUP(A135,ATTx11!$A$2:$N$500,11,FALSE),"")</f>
        <v>0</v>
      </c>
      <c r="BH135" s="95">
        <f t="shared" si="146"/>
        <v>0</v>
      </c>
      <c r="BI135" s="70">
        <f>IFERROR(VLOOKUP(A135,ATTx11!$A$2:$N$500,12,FALSE),"")</f>
        <v>4</v>
      </c>
      <c r="BJ135" s="97">
        <f t="shared" si="147"/>
        <v>3.6</v>
      </c>
      <c r="BK135" s="84">
        <f>IFERROR(VLOOKUP(A135,ATTx11!$A$2:$N$500,7,FALSE),"")</f>
        <v>0</v>
      </c>
      <c r="BL135" s="97">
        <f t="shared" si="148"/>
        <v>0</v>
      </c>
      <c r="BM135" s="84">
        <f>IFERROR(VLOOKUP(A135,ATTx11!$A$2:$N$500,8,FALSE),"")</f>
        <v>4</v>
      </c>
      <c r="BN135" s="95">
        <f t="shared" si="149"/>
        <v>3.6</v>
      </c>
      <c r="BO135" s="95"/>
      <c r="BP135" s="83">
        <f>IFERROR(VLOOKUP(TEXT($A135,"0000"),'AYP11'!$B$3379:$AU$3800,17,FALSE),"")</f>
        <v>0</v>
      </c>
      <c r="BQ135" s="75">
        <f>IFERROR(VLOOKUP(BP135,'Criteria Table'!$A$2:$I$102,2,FALSE),0)</f>
        <v>10</v>
      </c>
      <c r="BR135" s="95">
        <f t="shared" si="150"/>
        <v>10</v>
      </c>
      <c r="BS135" s="83">
        <f>IFERROR(VLOOKUP(TEXT($A135,"0000"),'AYP11'!$B$847:$AU$1268,17,FALSE),"")</f>
        <v>0</v>
      </c>
      <c r="BT135" s="75">
        <f>IFERROR(VLOOKUP(BS135,'Criteria Table'!$A$2:$I$102,2,FALSE),0)</f>
        <v>10</v>
      </c>
      <c r="BU135" s="95">
        <f t="shared" si="151"/>
        <v>10</v>
      </c>
      <c r="BV135" s="83">
        <f>IFERROR(VLOOKUP(TEXT($A135,"0000"),'AYP11'!$B$2113:$AU$2534,17,FALSE),"")</f>
        <v>67</v>
      </c>
      <c r="BW135" s="75">
        <f>IFERROR(VLOOKUP(BV135,'Criteria Table'!$A$2:$I$102,2,FALSE),0)</f>
        <v>3.3000000000000003</v>
      </c>
      <c r="BX135" s="95">
        <f t="shared" si="152"/>
        <v>70</v>
      </c>
      <c r="BY135" s="83">
        <f>IFERROR(VLOOKUP(TEXT($A135,"0000"),'AYP11'!$B$425:$AU$846,17,FALSE),"")</f>
        <v>0</v>
      </c>
      <c r="BZ135" s="75">
        <f>IFERROR(VLOOKUP(BY135,'Criteria Table'!$A$2:$I$102,2,FALSE),0)</f>
        <v>10</v>
      </c>
      <c r="CA135" s="95">
        <f t="shared" si="153"/>
        <v>10</v>
      </c>
      <c r="CB135" s="83">
        <f>IFERROR(VLOOKUP(TEXT($A135,"0000"),'AYP11'!$B$3:$AU$424,17,FALSE),"")</f>
        <v>0</v>
      </c>
      <c r="CC135" s="95">
        <f>IFERROR(VLOOKUP(CB135,'Criteria Table'!$A$2:$I$102,2,FALSE),0)</f>
        <v>10</v>
      </c>
      <c r="CD135" s="95">
        <f t="shared" si="154"/>
        <v>10</v>
      </c>
      <c r="CE135" s="83">
        <f>IFERROR(VLOOKUP(TEXT($A135,"0000"),'AYP11'!$B$1269:$AU$1690,17,FALSE),"")</f>
        <v>67</v>
      </c>
      <c r="CF135" s="95">
        <f>IFERROR(VLOOKUP(CE135,'Criteria Table'!$A$2:$I$102,2,FALSE),0)</f>
        <v>3.3000000000000003</v>
      </c>
      <c r="CG135" s="95">
        <f t="shared" si="155"/>
        <v>70</v>
      </c>
      <c r="CH135" s="83">
        <f>IFERROR(VLOOKUP(TEXT($A135,"0000"),'AYP11'!$B$1691:$AU$2112,17,FALSE),"")</f>
        <v>56</v>
      </c>
      <c r="CI135" s="95">
        <f>IFERROR(VLOOKUP(CH135,'Criteria Table'!$A$2:$I$102,2,FALSE),0)</f>
        <v>4.4000000000000004</v>
      </c>
      <c r="CJ135" s="95">
        <f t="shared" si="156"/>
        <v>60</v>
      </c>
      <c r="CK135" s="83">
        <f>IFERROR(VLOOKUP(TEXT($A135,"0000"),'AYP11'!$B$2535:$AU$2956,17,FALSE),"")</f>
        <v>0</v>
      </c>
      <c r="CL135" s="95">
        <f>IFERROR(VLOOKUP(CK135,'Criteria Table'!$A$2:$I$102,2,FALSE),0)</f>
        <v>10</v>
      </c>
      <c r="CM135" s="95">
        <f t="shared" si="157"/>
        <v>10</v>
      </c>
      <c r="CN135" s="76">
        <f>IFERROR(VLOOKUP(TEXT($A135,"0000"),'AYP11'!$B$3379:$AU$3800,23,FALSE),"")</f>
        <v>0</v>
      </c>
      <c r="CO135" s="95">
        <f>IFERROR(VLOOKUP(CN135,'Criteria Table'!$A$2:$I$102,2,FALSE),0)</f>
        <v>10</v>
      </c>
      <c r="CP135" s="95">
        <f t="shared" si="158"/>
        <v>10</v>
      </c>
      <c r="CQ135" s="76">
        <f>IFERROR(VLOOKUP(TEXT($A135,"0000"),'AYP11'!$B$847:$AU$1268,23,FALSE),"")</f>
        <v>0</v>
      </c>
      <c r="CR135" s="95">
        <f>IFERROR(VLOOKUP(CQ135,'Criteria Table'!$A$2:$I$102,2,FALSE),0)</f>
        <v>10</v>
      </c>
      <c r="CS135" s="95">
        <f t="shared" si="159"/>
        <v>10</v>
      </c>
      <c r="CT135" s="76">
        <f>IFERROR(VLOOKUP(TEXT($A135,"0000"),'AYP11'!$B$2113:$AU$2534,23,FALSE),"")</f>
        <v>67</v>
      </c>
      <c r="CU135" s="95">
        <f>IFERROR(VLOOKUP(CT135,'Criteria Table'!$A$2:$I$102,2,FALSE),0)</f>
        <v>3.3000000000000003</v>
      </c>
      <c r="CV135" s="95">
        <f t="shared" si="160"/>
        <v>70</v>
      </c>
      <c r="CW135" s="76">
        <f>IFERROR(VLOOKUP(TEXT($A135,"0000"),'AYP11'!$B$425:$AU$846,23,FALSE),"")</f>
        <v>0</v>
      </c>
      <c r="CX135" s="95">
        <f>IFERROR(VLOOKUP(CW135,'Criteria Table'!$A$2:$I$102,2,FALSE),0)</f>
        <v>10</v>
      </c>
      <c r="CY135" s="95">
        <f t="shared" si="161"/>
        <v>10</v>
      </c>
      <c r="CZ135" s="76">
        <f>IFERROR(VLOOKUP(TEXT($A135,"0000"),'AYP11'!$B$3:$AU$424,23,FALSE),"")</f>
        <v>0</v>
      </c>
      <c r="DA135" s="95">
        <f>IFERROR(VLOOKUP(CZ135,'Criteria Table'!$A$2:$I$102,2,FALSE),0)</f>
        <v>10</v>
      </c>
      <c r="DB135" s="95">
        <f t="shared" si="162"/>
        <v>10</v>
      </c>
      <c r="DC135" s="76">
        <f>IFERROR(VLOOKUP(TEXT($A135,"0000"),'AYP11'!$B$1269:$AU$1690,23,FALSE),"")</f>
        <v>67</v>
      </c>
      <c r="DD135" s="95">
        <f>IFERROR(VLOOKUP(DC135,'Criteria Table'!$A$2:$I$102,2,FALSE),0)</f>
        <v>3.3000000000000003</v>
      </c>
      <c r="DE135" s="95">
        <f t="shared" si="163"/>
        <v>70</v>
      </c>
      <c r="DF135" s="76">
        <f>IFERROR(VLOOKUP(TEXT($A135,"0000"),'AYP11'!$B$1691:$AU$2112,23,FALSE),"")</f>
        <v>62</v>
      </c>
      <c r="DG135" s="95">
        <f>IFERROR(VLOOKUP(DF135,'Criteria Table'!$A$2:$I$102,2,FALSE),0)</f>
        <v>3.8000000000000003</v>
      </c>
      <c r="DH135" s="95">
        <f t="shared" si="164"/>
        <v>66</v>
      </c>
      <c r="DI135" s="76">
        <f>IFERROR(VLOOKUP(TEXT($A135,"0000"),'AYP11'!$B$2535:$AU$2956,23,FALSE),"")</f>
        <v>0</v>
      </c>
      <c r="DJ135" s="95">
        <f>IFERROR(VLOOKUP(DI135,'Criteria Table'!$A$2:$I$102,2,FALSE),0)</f>
        <v>10</v>
      </c>
      <c r="DK135" s="95">
        <f t="shared" si="165"/>
        <v>10</v>
      </c>
      <c r="DL135" s="91">
        <f>IFERROR(VLOOKUP(TEXT($A135,"0000"),'AYP11'!$B$3379:$AU$3800,11,FALSE),"")</f>
        <v>0</v>
      </c>
      <c r="DM135" s="95">
        <f t="shared" si="166"/>
        <v>1</v>
      </c>
      <c r="DN135" s="95" t="str">
        <f t="shared" si="167"/>
        <v/>
      </c>
      <c r="DO135" s="91">
        <f>IFERROR(VLOOKUP(TEXT($A135,"0000"),'AYP11'!$B$847:$AU$1268,11,FALSE),"")</f>
        <v>0</v>
      </c>
      <c r="DP135" s="95">
        <f t="shared" si="168"/>
        <v>1</v>
      </c>
      <c r="DQ135" s="95" t="str">
        <f t="shared" si="169"/>
        <v/>
      </c>
      <c r="DR135" s="91">
        <f>IFERROR(VLOOKUP(TEXT($A135,"0000"),'AYP11'!$B$2113:$AU$2534,11,FALSE),"")</f>
        <v>0</v>
      </c>
      <c r="DS135" s="95">
        <f t="shared" si="170"/>
        <v>1</v>
      </c>
      <c r="DT135" s="95" t="str">
        <f t="shared" si="171"/>
        <v/>
      </c>
      <c r="DU135" s="91">
        <f>IFERROR(VLOOKUP(TEXT($A135,"0000"),'AYP11'!$B$425:$AU$846,11,FALSE),"")</f>
        <v>0</v>
      </c>
      <c r="DV135" s="95">
        <f t="shared" si="172"/>
        <v>1</v>
      </c>
      <c r="DW135" s="95" t="str">
        <f t="shared" si="173"/>
        <v/>
      </c>
      <c r="DX135" s="91">
        <f>IFERROR(VLOOKUP(TEXT($A135,"0000"),'AYP11'!$B$3:$AU$424,11,FALSE),"")</f>
        <v>0</v>
      </c>
      <c r="DY135" s="95">
        <f t="shared" si="174"/>
        <v>1</v>
      </c>
      <c r="DZ135" s="95" t="str">
        <f t="shared" si="175"/>
        <v/>
      </c>
      <c r="EA135" s="91">
        <f>IFERROR(VLOOKUP(TEXT($A135,"0000"),'AYP11'!$B$1269:$AU$1690,11,FALSE),"")</f>
        <v>0</v>
      </c>
      <c r="EB135" s="95">
        <f t="shared" si="176"/>
        <v>1</v>
      </c>
      <c r="EC135" s="95" t="str">
        <f t="shared" si="177"/>
        <v/>
      </c>
      <c r="ED135" s="91">
        <f>IFERROR(VLOOKUP(TEXT($A135,"0000"),'AYP11'!$B$1691:$AU$2112,11,FALSE),"")</f>
        <v>91</v>
      </c>
      <c r="EE135" s="95">
        <f t="shared" si="178"/>
        <v>0</v>
      </c>
      <c r="EF135" s="95">
        <f t="shared" si="179"/>
        <v>91</v>
      </c>
      <c r="EG135" s="91">
        <f>IFERROR(VLOOKUP(TEXT($A135,"0000"),'AYP11'!$B$2535:$AU$2956,11,FALSE),"")</f>
        <v>0</v>
      </c>
      <c r="EH135" s="95">
        <f t="shared" si="180"/>
        <v>1</v>
      </c>
      <c r="EI135" s="95" t="str">
        <f t="shared" si="181"/>
        <v/>
      </c>
    </row>
    <row r="136" spans="1:139" x14ac:dyDescent="0.25">
      <c r="A136" s="248">
        <v>2801</v>
      </c>
      <c r="B136" s="291">
        <f t="shared" si="128"/>
        <v>34.693877551020407</v>
      </c>
      <c r="C136" s="50">
        <f>IFERROR(VLOOKUP(TEXT($A136,"0000"),'R-M11'!$A$2:$AA$500,4,FALSE),0)</f>
        <v>51</v>
      </c>
      <c r="D136" s="291">
        <f t="shared" si="129"/>
        <v>21.768707482993197</v>
      </c>
      <c r="E136" s="98">
        <f>IFERROR(SUM(VLOOKUP(TEXT($A136,"0000"),'R-M11'!$A$2:$AA$500,5,FALSE),VLOOKUP(TEXT($A136,"0000"),'R-M11'!$A$2:$AA$500,6,FALSE)),0)</f>
        <v>32</v>
      </c>
      <c r="F136" s="58">
        <f>IFERROR(VLOOKUP(TEXT($A136,"0000"),'R-M11'!$A$2:$AA$500,14,FALSE),0)</f>
        <v>147</v>
      </c>
      <c r="G136" s="230">
        <f t="shared" si="182"/>
        <v>37.773877551020405</v>
      </c>
      <c r="H136" s="97">
        <f t="shared" si="130"/>
        <v>55.5276</v>
      </c>
      <c r="I136" s="230">
        <f t="shared" si="183"/>
        <v>23.088707482993197</v>
      </c>
      <c r="J136" s="97">
        <f t="shared" si="131"/>
        <v>33.940400000000004</v>
      </c>
      <c r="K136" s="230">
        <f t="shared" si="132"/>
        <v>56</v>
      </c>
      <c r="L136" s="121">
        <f>IFERROR(VLOOKUP(K136,'Criteria Table'!$A$2:$I$102,2,FALSE),"")</f>
        <v>4.4000000000000004</v>
      </c>
      <c r="M136" s="230">
        <f t="shared" si="133"/>
        <v>60.862585034013605</v>
      </c>
      <c r="N136" s="286">
        <f t="shared" si="134"/>
        <v>45.945945945945951</v>
      </c>
      <c r="O136" s="50">
        <f>IFERROR(VLOOKUP(TEXT($A136,"0000"),'R-M11'!$A$2:$AA$500,17,FALSE),"")</f>
        <v>68</v>
      </c>
      <c r="P136" s="286">
        <f t="shared" si="135"/>
        <v>19.594594594594593</v>
      </c>
      <c r="Q136" s="98">
        <f>IFERROR(SUM(VLOOKUP(TEXT($A136,"0000"),'R-M11'!$A$2:$AA$500,18,FALSE),VLOOKUP(TEXT($A136,"0000"),'R-M11'!$A$2:$AA$500,19,FALSE)),0)</f>
        <v>29</v>
      </c>
      <c r="R136" s="69">
        <f>IFERROR(VLOOKUP(TEXT($A136,"0000"),'R-M11'!$A$2:$AA$500,27,FALSE),0)</f>
        <v>148</v>
      </c>
      <c r="S136" s="121">
        <f t="shared" si="184"/>
        <v>48.325945945945953</v>
      </c>
      <c r="T136" s="70">
        <f t="shared" si="136"/>
        <v>71.522400000000005</v>
      </c>
      <c r="U136" s="121">
        <f t="shared" si="185"/>
        <v>20.614594594594593</v>
      </c>
      <c r="V136" s="70">
        <f t="shared" si="137"/>
        <v>30.509599999999999</v>
      </c>
      <c r="W136" s="121">
        <f t="shared" si="138"/>
        <v>66</v>
      </c>
      <c r="X136" s="124">
        <f>IFERROR(VLOOKUP(W136,'Criteria Table'!$A$2:$I$102,2,FALSE),"")</f>
        <v>3.4000000000000004</v>
      </c>
      <c r="Y136" s="121">
        <f t="shared" si="139"/>
        <v>68.940540540540553</v>
      </c>
      <c r="Z136" s="92">
        <f>IFERROR(IF(VLOOKUP(A136,'SG11'!$A$3:$AI$500,18,FALSE)="","NA",VLOOKUP(A136,'SG11'!$A$3:$AI$500,18,FALSE)),"")</f>
        <v>66</v>
      </c>
      <c r="AA136" s="75">
        <f>IFERROR(VLOOKUP(Z136,'Criteria Table'!$A$2:$I$102,6,FALSE),"NA")</f>
        <v>5</v>
      </c>
      <c r="AB136" s="95">
        <f t="shared" si="186"/>
        <v>71</v>
      </c>
      <c r="AC136" s="84">
        <f>IFERROR(IF(VLOOKUP(A136,'SG11'!$A$3:$AI$500,19,FALSE)="","NA",VLOOKUP(A136,'SG11'!$A$3:$AI$500,19,FALSE)),"")</f>
        <v>58</v>
      </c>
      <c r="AD136" s="75">
        <f>IFERROR(VLOOKUP(AC136,'Criteria Table'!$A$2:$I$102,6,FALSE),"NA")</f>
        <v>10</v>
      </c>
      <c r="AE136" s="95">
        <f t="shared" si="187"/>
        <v>68</v>
      </c>
      <c r="AF136" s="92">
        <f>IFERROR(IF(VLOOKUP(A136,'SG11'!$A$3:$AI$500,20,FALSE)="","NA",VLOOKUP(A136,'SG11'!$A$3:$AI$500,20,FALSE)),"")</f>
        <v>55</v>
      </c>
      <c r="AG136" s="75">
        <f>IFERROR(VLOOKUP(AF136,'Criteria Table'!$A$2:$I$102,6,FALSE),"NA")</f>
        <v>10</v>
      </c>
      <c r="AH136" s="95">
        <f t="shared" si="188"/>
        <v>65</v>
      </c>
      <c r="AI136" s="84">
        <f>IFERROR(IF(VLOOKUP(A136,'SG11'!$A$3:$AI$500,21,FALSE)="","NA",VLOOKUP(A136,'SG11'!$A$3:$AI$500,21,FALSE)),"")</f>
        <v>70</v>
      </c>
      <c r="AJ136" s="75">
        <f>IFERROR(VLOOKUP(AI136,'Criteria Table'!$A$2:$I$102,6,FALSE),"NA")</f>
        <v>5</v>
      </c>
      <c r="AK136" s="95">
        <f t="shared" si="189"/>
        <v>75</v>
      </c>
      <c r="AL136" s="99">
        <f>IFERROR(VLOOKUP(TEXT(A136,"0000"),'W11'!$A$1:$E$500,4,FALSE)/AP136*100,"")</f>
        <v>91.304347826086953</v>
      </c>
      <c r="AM136" s="97">
        <f>IFERROR(VLOOKUP(TEXT(A136,"0000"),'W11'!$A$1:$E$500,4,FALSE),"")</f>
        <v>42</v>
      </c>
      <c r="AN136" s="99">
        <f t="shared" si="140"/>
        <v>91.304347826086953</v>
      </c>
      <c r="AO136" s="97">
        <f t="shared" si="141"/>
        <v>42</v>
      </c>
      <c r="AP136" s="99">
        <f>IFERROR(VLOOKUP(TEXT(A136,"0000"),'W11'!$A$1:$E$500,5,FALSE),"")</f>
        <v>46</v>
      </c>
      <c r="AQ136" s="97">
        <f>IFERROR(VLOOKUP(ROUND(AL136,0),'Criteria Table'!$A$2:$I$102,4,FALSE),0)</f>
        <v>0</v>
      </c>
      <c r="AR136" s="128"/>
      <c r="AS136" s="95"/>
      <c r="AT136" s="95"/>
      <c r="AU136" s="100">
        <f>IFERROR(VLOOKUP(TEXT(A136,"0000"),'Sci11'!$A$3:$N$492,4,FALSE)/VLOOKUP(TEXT(A136,"0000"),'Sci11'!$A$3:$N$492,14,FALSE)*100,"")</f>
        <v>33.333333333333329</v>
      </c>
      <c r="AV136" s="101">
        <f>SUM(VLOOKUP(TEXT(A136,"0000"),'Sci11'!$A$3:$N$492,5,FALSE),VLOOKUP(TEXT(A136,"0000"),'Sci11'!$A$3:$N$492,6,FALSE))/VLOOKUP(TEXT(A136,"0000"),'Sci11'!$A$3:$N$492,14,FALSE)*100</f>
        <v>4.1666666666666661</v>
      </c>
      <c r="AW136" s="100">
        <f t="shared" si="190"/>
        <v>37.673333333333332</v>
      </c>
      <c r="AX136" s="101">
        <f>IFERROR(AW136/100*VLOOKUP(TEXT(A136,"0000"),'Sci11'!$A$3:$N$492,14,FALSE),"")</f>
        <v>18.083199999999998</v>
      </c>
      <c r="AY136" s="100">
        <f t="shared" si="191"/>
        <v>6.0266666666666655</v>
      </c>
      <c r="AZ136" s="101">
        <f>IFERROR(AY136/100*VLOOKUP(TEXT(A136,"0000"),'Sci11'!$A$3:$N$492,14,FALSE),"")</f>
        <v>2.8927999999999994</v>
      </c>
      <c r="BA136" s="100">
        <f t="shared" si="142"/>
        <v>38</v>
      </c>
      <c r="BB136" s="101">
        <f>IFERROR(VLOOKUP(BA136,'Criteria Table'!$A$2:$I$102,2,FALSE),"")</f>
        <v>6.2</v>
      </c>
      <c r="BC136" s="101">
        <f t="shared" si="143"/>
        <v>44.2</v>
      </c>
      <c r="BD136" s="82">
        <f>IFERROR(VLOOKUP(A136,ATTx11!$A$2:$N$500,4,FALSE),"")</f>
        <v>95.48</v>
      </c>
      <c r="BE136" s="95">
        <f t="shared" si="144"/>
        <v>0.5</v>
      </c>
      <c r="BF136" s="96">
        <f t="shared" si="145"/>
        <v>95.98</v>
      </c>
      <c r="BG136" s="70">
        <f>IFERROR(VLOOKUP(A136,ATTx11!$A$2:$N$500,11,FALSE),"")</f>
        <v>0</v>
      </c>
      <c r="BH136" s="95">
        <f t="shared" si="146"/>
        <v>0</v>
      </c>
      <c r="BI136" s="70">
        <f>IFERROR(VLOOKUP(A136,ATTx11!$A$2:$N$500,12,FALSE),"")</f>
        <v>18</v>
      </c>
      <c r="BJ136" s="97">
        <f t="shared" si="147"/>
        <v>16.2</v>
      </c>
      <c r="BK136" s="84">
        <f>IFERROR(VLOOKUP(A136,ATTx11!$A$2:$N$500,7,FALSE),"")</f>
        <v>0</v>
      </c>
      <c r="BL136" s="97">
        <f t="shared" si="148"/>
        <v>0</v>
      </c>
      <c r="BM136" s="84">
        <f>IFERROR(VLOOKUP(A136,ATTx11!$A$2:$N$500,8,FALSE),"")</f>
        <v>15</v>
      </c>
      <c r="BN136" s="95">
        <f t="shared" si="149"/>
        <v>13.5</v>
      </c>
      <c r="BO136" s="95"/>
      <c r="BP136" s="83">
        <f>IFERROR(VLOOKUP(TEXT($A136,"0000"),'AYP11'!$B$3379:$AU$3800,17,FALSE),"")</f>
        <v>0</v>
      </c>
      <c r="BQ136" s="75">
        <f>IFERROR(VLOOKUP(BP136,'Criteria Table'!$A$2:$I$102,2,FALSE),0)</f>
        <v>10</v>
      </c>
      <c r="BR136" s="95">
        <f t="shared" si="150"/>
        <v>10</v>
      </c>
      <c r="BS136" s="83">
        <f>IFERROR(VLOOKUP(TEXT($A136,"0000"),'AYP11'!$B$847:$AU$1268,17,FALSE),"")</f>
        <v>61</v>
      </c>
      <c r="BT136" s="75">
        <f>IFERROR(VLOOKUP(BS136,'Criteria Table'!$A$2:$I$102,2,FALSE),0)</f>
        <v>3.9000000000000004</v>
      </c>
      <c r="BU136" s="95">
        <f t="shared" si="151"/>
        <v>65</v>
      </c>
      <c r="BV136" s="83">
        <f>IFERROR(VLOOKUP(TEXT($A136,"0000"),'AYP11'!$B$2113:$AU$2534,17,FALSE),"")</f>
        <v>58</v>
      </c>
      <c r="BW136" s="75">
        <f>IFERROR(VLOOKUP(BV136,'Criteria Table'!$A$2:$I$102,2,FALSE),0)</f>
        <v>4.2</v>
      </c>
      <c r="BX136" s="95">
        <f t="shared" si="152"/>
        <v>62</v>
      </c>
      <c r="BY136" s="83">
        <f>IFERROR(VLOOKUP(TEXT($A136,"0000"),'AYP11'!$B$425:$AU$846,17,FALSE),"")</f>
        <v>0</v>
      </c>
      <c r="BZ136" s="75">
        <f>IFERROR(VLOOKUP(BY136,'Criteria Table'!$A$2:$I$102,2,FALSE),0)</f>
        <v>10</v>
      </c>
      <c r="CA136" s="95">
        <f t="shared" si="153"/>
        <v>10</v>
      </c>
      <c r="CB136" s="83">
        <f>IFERROR(VLOOKUP(TEXT($A136,"0000"),'AYP11'!$B$3:$AU$424,17,FALSE),"")</f>
        <v>0</v>
      </c>
      <c r="CC136" s="95">
        <f>IFERROR(VLOOKUP(CB136,'Criteria Table'!$A$2:$I$102,2,FALSE),0)</f>
        <v>10</v>
      </c>
      <c r="CD136" s="95">
        <f t="shared" si="154"/>
        <v>10</v>
      </c>
      <c r="CE136" s="83">
        <f>IFERROR(VLOOKUP(TEXT($A136,"0000"),'AYP11'!$B$1269:$AU$1690,17,FALSE),"")</f>
        <v>59</v>
      </c>
      <c r="CF136" s="95">
        <f>IFERROR(VLOOKUP(CE136,'Criteria Table'!$A$2:$I$102,2,FALSE),0)</f>
        <v>4.1000000000000005</v>
      </c>
      <c r="CG136" s="95">
        <f t="shared" si="155"/>
        <v>63</v>
      </c>
      <c r="CH136" s="83">
        <f>IFERROR(VLOOKUP(TEXT($A136,"0000"),'AYP11'!$B$1691:$AU$2112,17,FALSE),"")</f>
        <v>0</v>
      </c>
      <c r="CI136" s="95">
        <f>IFERROR(VLOOKUP(CH136,'Criteria Table'!$A$2:$I$102,2,FALSE),0)</f>
        <v>10</v>
      </c>
      <c r="CJ136" s="95">
        <f t="shared" si="156"/>
        <v>10</v>
      </c>
      <c r="CK136" s="83">
        <f>IFERROR(VLOOKUP(TEXT($A136,"0000"),'AYP11'!$B$2535:$AU$2956,17,FALSE),"")</f>
        <v>0</v>
      </c>
      <c r="CL136" s="95">
        <f>IFERROR(VLOOKUP(CK136,'Criteria Table'!$A$2:$I$102,2,FALSE),0)</f>
        <v>10</v>
      </c>
      <c r="CM136" s="95">
        <f t="shared" si="157"/>
        <v>10</v>
      </c>
      <c r="CN136" s="76">
        <f>IFERROR(VLOOKUP(TEXT($A136,"0000"),'AYP11'!$B$3379:$AU$3800,23,FALSE),"")</f>
        <v>0</v>
      </c>
      <c r="CO136" s="95">
        <f>IFERROR(VLOOKUP(CN136,'Criteria Table'!$A$2:$I$102,2,FALSE),0)</f>
        <v>10</v>
      </c>
      <c r="CP136" s="95">
        <f t="shared" si="158"/>
        <v>10</v>
      </c>
      <c r="CQ136" s="76">
        <f>IFERROR(VLOOKUP(TEXT($A136,"0000"),'AYP11'!$B$847:$AU$1268,23,FALSE),"")</f>
        <v>70</v>
      </c>
      <c r="CR136" s="95">
        <f>IFERROR(VLOOKUP(CQ136,'Criteria Table'!$A$2:$I$102,2,FALSE),0)</f>
        <v>3</v>
      </c>
      <c r="CS136" s="95">
        <f t="shared" si="159"/>
        <v>73</v>
      </c>
      <c r="CT136" s="76">
        <f>IFERROR(VLOOKUP(TEXT($A136,"0000"),'AYP11'!$B$2113:$AU$2534,23,FALSE),"")</f>
        <v>65</v>
      </c>
      <c r="CU136" s="95">
        <f>IFERROR(VLOOKUP(CT136,'Criteria Table'!$A$2:$I$102,2,FALSE),0)</f>
        <v>3.5</v>
      </c>
      <c r="CV136" s="95">
        <f t="shared" si="160"/>
        <v>69</v>
      </c>
      <c r="CW136" s="76">
        <f>IFERROR(VLOOKUP(TEXT($A136,"0000"),'AYP11'!$B$425:$AU$846,23,FALSE),"")</f>
        <v>0</v>
      </c>
      <c r="CX136" s="95">
        <f>IFERROR(VLOOKUP(CW136,'Criteria Table'!$A$2:$I$102,2,FALSE),0)</f>
        <v>10</v>
      </c>
      <c r="CY136" s="95">
        <f t="shared" si="161"/>
        <v>10</v>
      </c>
      <c r="CZ136" s="76">
        <f>IFERROR(VLOOKUP(TEXT($A136,"0000"),'AYP11'!$B$3:$AU$424,23,FALSE),"")</f>
        <v>0</v>
      </c>
      <c r="DA136" s="95">
        <f>IFERROR(VLOOKUP(CZ136,'Criteria Table'!$A$2:$I$102,2,FALSE),0)</f>
        <v>10</v>
      </c>
      <c r="DB136" s="95">
        <f t="shared" si="162"/>
        <v>10</v>
      </c>
      <c r="DC136" s="76">
        <f>IFERROR(VLOOKUP(TEXT($A136,"0000"),'AYP11'!$B$1269:$AU$1690,23,FALSE),"")</f>
        <v>68</v>
      </c>
      <c r="DD136" s="95">
        <f>IFERROR(VLOOKUP(DC136,'Criteria Table'!$A$2:$I$102,2,FALSE),0)</f>
        <v>3.2</v>
      </c>
      <c r="DE136" s="95">
        <f t="shared" si="163"/>
        <v>71</v>
      </c>
      <c r="DF136" s="76">
        <f>IFERROR(VLOOKUP(TEXT($A136,"0000"),'AYP11'!$B$1691:$AU$2112,23,FALSE),"")</f>
        <v>0</v>
      </c>
      <c r="DG136" s="95">
        <f>IFERROR(VLOOKUP(DF136,'Criteria Table'!$A$2:$I$102,2,FALSE),0)</f>
        <v>10</v>
      </c>
      <c r="DH136" s="95">
        <f t="shared" si="164"/>
        <v>10</v>
      </c>
      <c r="DI136" s="76">
        <f>IFERROR(VLOOKUP(TEXT($A136,"0000"),'AYP11'!$B$2535:$AU$2956,23,FALSE),"")</f>
        <v>0</v>
      </c>
      <c r="DJ136" s="95">
        <f>IFERROR(VLOOKUP(DI136,'Criteria Table'!$A$2:$I$102,2,FALSE),0)</f>
        <v>10</v>
      </c>
      <c r="DK136" s="95">
        <f t="shared" si="165"/>
        <v>10</v>
      </c>
      <c r="DL136" s="91">
        <f>IFERROR(VLOOKUP(TEXT($A136,"0000"),'AYP11'!$B$3379:$AU$3800,11,FALSE),"")</f>
        <v>0</v>
      </c>
      <c r="DM136" s="95">
        <f t="shared" si="166"/>
        <v>1</v>
      </c>
      <c r="DN136" s="95" t="str">
        <f t="shared" si="167"/>
        <v/>
      </c>
      <c r="DO136" s="91">
        <f>IFERROR(VLOOKUP(TEXT($A136,"0000"),'AYP11'!$B$847:$AU$1268,11,FALSE),"")</f>
        <v>0</v>
      </c>
      <c r="DP136" s="95">
        <f t="shared" si="168"/>
        <v>1</v>
      </c>
      <c r="DQ136" s="95" t="str">
        <f t="shared" si="169"/>
        <v/>
      </c>
      <c r="DR136" s="91">
        <f>IFERROR(VLOOKUP(TEXT($A136,"0000"),'AYP11'!$B$2113:$AU$2534,11,FALSE),"")</f>
        <v>0</v>
      </c>
      <c r="DS136" s="95">
        <f t="shared" si="170"/>
        <v>1</v>
      </c>
      <c r="DT136" s="95" t="str">
        <f t="shared" si="171"/>
        <v/>
      </c>
      <c r="DU136" s="91">
        <f>IFERROR(VLOOKUP(TEXT($A136,"0000"),'AYP11'!$B$425:$AU$846,11,FALSE),"")</f>
        <v>0</v>
      </c>
      <c r="DV136" s="95">
        <f t="shared" si="172"/>
        <v>1</v>
      </c>
      <c r="DW136" s="95" t="str">
        <f t="shared" si="173"/>
        <v/>
      </c>
      <c r="DX136" s="91">
        <f>IFERROR(VLOOKUP(TEXT($A136,"0000"),'AYP11'!$B$3:$AU$424,11,FALSE),"")</f>
        <v>0</v>
      </c>
      <c r="DY136" s="95">
        <f t="shared" si="174"/>
        <v>1</v>
      </c>
      <c r="DZ136" s="95" t="str">
        <f t="shared" si="175"/>
        <v/>
      </c>
      <c r="EA136" s="91">
        <f>IFERROR(VLOOKUP(TEXT($A136,"0000"),'AYP11'!$B$1269:$AU$1690,11,FALSE),"")</f>
        <v>93</v>
      </c>
      <c r="EB136" s="95">
        <f t="shared" si="176"/>
        <v>0</v>
      </c>
      <c r="EC136" s="95">
        <f t="shared" si="177"/>
        <v>93</v>
      </c>
      <c r="ED136" s="91">
        <f>IFERROR(VLOOKUP(TEXT($A136,"0000"),'AYP11'!$B$1691:$AU$2112,11,FALSE),"")</f>
        <v>0</v>
      </c>
      <c r="EE136" s="95">
        <f t="shared" si="178"/>
        <v>1</v>
      </c>
      <c r="EF136" s="95" t="str">
        <f t="shared" si="179"/>
        <v/>
      </c>
      <c r="EG136" s="91">
        <f>IFERROR(VLOOKUP(TEXT($A136,"0000"),'AYP11'!$B$2535:$AU$2956,11,FALSE),"")</f>
        <v>0</v>
      </c>
      <c r="EH136" s="95">
        <f t="shared" si="180"/>
        <v>1</v>
      </c>
      <c r="EI136" s="95" t="str">
        <f t="shared" si="181"/>
        <v/>
      </c>
    </row>
    <row r="137" spans="1:139" x14ac:dyDescent="0.25">
      <c r="A137" s="248">
        <v>2821</v>
      </c>
      <c r="B137" s="291">
        <f t="shared" si="128"/>
        <v>34.799999999999997</v>
      </c>
      <c r="C137" s="50">
        <f>IFERROR(VLOOKUP(TEXT($A137,"0000"),'R-M11'!$A$2:$AA$500,4,FALSE),0)</f>
        <v>87</v>
      </c>
      <c r="D137" s="291">
        <f t="shared" si="129"/>
        <v>20.8</v>
      </c>
      <c r="E137" s="98">
        <f>IFERROR(SUM(VLOOKUP(TEXT($A137,"0000"),'R-M11'!$A$2:$AA$500,5,FALSE),VLOOKUP(TEXT($A137,"0000"),'R-M11'!$A$2:$AA$500,6,FALSE)),0)</f>
        <v>52</v>
      </c>
      <c r="F137" s="58">
        <f>IFERROR(VLOOKUP(TEXT($A137,"0000"),'R-M11'!$A$2:$AA$500,14,FALSE),0)</f>
        <v>250</v>
      </c>
      <c r="G137" s="230">
        <f t="shared" si="182"/>
        <v>37.879999999999995</v>
      </c>
      <c r="H137" s="97">
        <f t="shared" si="130"/>
        <v>94.699999999999989</v>
      </c>
      <c r="I137" s="230">
        <f t="shared" si="183"/>
        <v>22.12</v>
      </c>
      <c r="J137" s="97">
        <f t="shared" si="131"/>
        <v>55.300000000000004</v>
      </c>
      <c r="K137" s="230">
        <f t="shared" si="132"/>
        <v>56</v>
      </c>
      <c r="L137" s="121">
        <f>IFERROR(VLOOKUP(K137,'Criteria Table'!$A$2:$I$102,2,FALSE),"")</f>
        <v>4.4000000000000004</v>
      </c>
      <c r="M137" s="230">
        <f t="shared" si="133"/>
        <v>60</v>
      </c>
      <c r="N137" s="286">
        <f t="shared" si="134"/>
        <v>25.301204819277107</v>
      </c>
      <c r="O137" s="50">
        <f>IFERROR(VLOOKUP(TEXT($A137,"0000"),'R-M11'!$A$2:$AA$500,17,FALSE),"")</f>
        <v>63</v>
      </c>
      <c r="P137" s="286">
        <f t="shared" si="135"/>
        <v>41.365461847389554</v>
      </c>
      <c r="Q137" s="98">
        <f>IFERROR(SUM(VLOOKUP(TEXT($A137,"0000"),'R-M11'!$A$2:$AA$500,18,FALSE),VLOOKUP(TEXT($A137,"0000"),'R-M11'!$A$2:$AA$500,19,FALSE)),0)</f>
        <v>103</v>
      </c>
      <c r="R137" s="69">
        <f>IFERROR(VLOOKUP(TEXT($A137,"0000"),'R-M11'!$A$2:$AA$500,27,FALSE),0)</f>
        <v>249</v>
      </c>
      <c r="S137" s="121">
        <f t="shared" si="184"/>
        <v>27.611204819277106</v>
      </c>
      <c r="T137" s="70">
        <f t="shared" si="136"/>
        <v>68.751899999999992</v>
      </c>
      <c r="U137" s="121">
        <f t="shared" si="185"/>
        <v>42.355461847389556</v>
      </c>
      <c r="V137" s="70">
        <f t="shared" si="137"/>
        <v>105.46510000000001</v>
      </c>
      <c r="W137" s="121">
        <f t="shared" si="138"/>
        <v>67</v>
      </c>
      <c r="X137" s="124">
        <f>IFERROR(VLOOKUP(W137,'Criteria Table'!$A$2:$I$102,2,FALSE),"")</f>
        <v>3.3000000000000003</v>
      </c>
      <c r="Y137" s="121">
        <f t="shared" si="139"/>
        <v>69.966666666666669</v>
      </c>
      <c r="Z137" s="92">
        <f>IFERROR(IF(VLOOKUP(A137,'SG11'!$A$3:$AI$500,18,FALSE)="","NA",VLOOKUP(A137,'SG11'!$A$3:$AI$500,18,FALSE)),"")</f>
        <v>66</v>
      </c>
      <c r="AA137" s="75">
        <f>IFERROR(VLOOKUP(Z137,'Criteria Table'!$A$2:$I$102,6,FALSE),"NA")</f>
        <v>5</v>
      </c>
      <c r="AB137" s="95">
        <f t="shared" si="186"/>
        <v>71</v>
      </c>
      <c r="AC137" s="84">
        <f>IFERROR(IF(VLOOKUP(A137,'SG11'!$A$3:$AI$500,19,FALSE)="","NA",VLOOKUP(A137,'SG11'!$A$3:$AI$500,19,FALSE)),"")</f>
        <v>70</v>
      </c>
      <c r="AD137" s="75">
        <f>IFERROR(VLOOKUP(AC137,'Criteria Table'!$A$2:$I$102,6,FALSE),"NA")</f>
        <v>5</v>
      </c>
      <c r="AE137" s="95">
        <f t="shared" si="187"/>
        <v>75</v>
      </c>
      <c r="AF137" s="92">
        <f>IFERROR(IF(VLOOKUP(A137,'SG11'!$A$3:$AI$500,20,FALSE)="","NA",VLOOKUP(A137,'SG11'!$A$3:$AI$500,20,FALSE)),"")</f>
        <v>69</v>
      </c>
      <c r="AG137" s="75">
        <f>IFERROR(VLOOKUP(AF137,'Criteria Table'!$A$2:$I$102,6,FALSE),"NA")</f>
        <v>5</v>
      </c>
      <c r="AH137" s="95">
        <f t="shared" si="188"/>
        <v>74</v>
      </c>
      <c r="AI137" s="84">
        <f>IFERROR(IF(VLOOKUP(A137,'SG11'!$A$3:$AI$500,21,FALSE)="","NA",VLOOKUP(A137,'SG11'!$A$3:$AI$500,21,FALSE)),"")</f>
        <v>74</v>
      </c>
      <c r="AJ137" s="75">
        <f>IFERROR(VLOOKUP(AI137,'Criteria Table'!$A$2:$I$102,6,FALSE),"NA")</f>
        <v>5</v>
      </c>
      <c r="AK137" s="95">
        <f t="shared" si="189"/>
        <v>79</v>
      </c>
      <c r="AL137" s="99">
        <f>IFERROR(VLOOKUP(TEXT(A137,"0000"),'W11'!$A$1:$E$500,4,FALSE)/AP137*100,"")</f>
        <v>93.023255813953483</v>
      </c>
      <c r="AM137" s="97">
        <f>IFERROR(VLOOKUP(TEXT(A137,"0000"),'W11'!$A$1:$E$500,4,FALSE),"")</f>
        <v>80</v>
      </c>
      <c r="AN137" s="99">
        <f t="shared" si="140"/>
        <v>93.023255813953483</v>
      </c>
      <c r="AO137" s="97">
        <f t="shared" si="141"/>
        <v>80</v>
      </c>
      <c r="AP137" s="99">
        <f>IFERROR(VLOOKUP(TEXT(A137,"0000"),'W11'!$A$1:$E$500,5,FALSE),"")</f>
        <v>86</v>
      </c>
      <c r="AQ137" s="97">
        <f>IFERROR(VLOOKUP(ROUND(AL137,0),'Criteria Table'!$A$2:$I$102,4,FALSE),0)</f>
        <v>0</v>
      </c>
      <c r="AR137" s="128"/>
      <c r="AS137" s="95"/>
      <c r="AT137" s="95"/>
      <c r="AU137" s="100">
        <f>IFERROR(VLOOKUP(TEXT(A137,"0000"),'Sci11'!$A$3:$N$492,4,FALSE)/VLOOKUP(TEXT(A137,"0000"),'Sci11'!$A$3:$N$492,14,FALSE)*100,"")</f>
        <v>33.766233766233768</v>
      </c>
      <c r="AV137" s="101">
        <f>SUM(VLOOKUP(TEXT(A137,"0000"),'Sci11'!$A$3:$N$492,5,FALSE),VLOOKUP(TEXT(A137,"0000"),'Sci11'!$A$3:$N$492,6,FALSE))/VLOOKUP(TEXT(A137,"0000"),'Sci11'!$A$3:$N$492,14,FALSE)*100</f>
        <v>10.38961038961039</v>
      </c>
      <c r="AW137" s="100">
        <f t="shared" si="190"/>
        <v>37.686233766233769</v>
      </c>
      <c r="AX137" s="101">
        <f>IFERROR(AW137/100*VLOOKUP(TEXT(A137,"0000"),'Sci11'!$A$3:$N$492,14,FALSE),"")</f>
        <v>29.0184</v>
      </c>
      <c r="AY137" s="100">
        <f t="shared" si="191"/>
        <v>12.069610389610389</v>
      </c>
      <c r="AZ137" s="101">
        <f>IFERROR(AY137/100*VLOOKUP(TEXT(A137,"0000"),'Sci11'!$A$3:$N$492,14,FALSE),"")</f>
        <v>9.2935999999999996</v>
      </c>
      <c r="BA137" s="100">
        <f t="shared" si="142"/>
        <v>44</v>
      </c>
      <c r="BB137" s="101">
        <f>IFERROR(VLOOKUP(BA137,'Criteria Table'!$A$2:$I$102,2,FALSE),"")</f>
        <v>5.6000000000000005</v>
      </c>
      <c r="BC137" s="101">
        <f t="shared" si="143"/>
        <v>49.6</v>
      </c>
      <c r="BD137" s="82">
        <f>IFERROR(VLOOKUP(A137,ATTx11!$A$2:$N$500,4,FALSE),"")</f>
        <v>96.31</v>
      </c>
      <c r="BE137" s="95">
        <f t="shared" si="144"/>
        <v>0.5</v>
      </c>
      <c r="BF137" s="96">
        <f t="shared" si="145"/>
        <v>96.81</v>
      </c>
      <c r="BG137" s="70">
        <f>IFERROR(VLOOKUP(A137,ATTx11!$A$2:$N$500,11,FALSE),"")</f>
        <v>1</v>
      </c>
      <c r="BH137" s="95">
        <f t="shared" si="146"/>
        <v>0.9</v>
      </c>
      <c r="BI137" s="70">
        <f>IFERROR(VLOOKUP(A137,ATTx11!$A$2:$N$500,12,FALSE),"")</f>
        <v>20</v>
      </c>
      <c r="BJ137" s="97">
        <f t="shared" si="147"/>
        <v>18</v>
      </c>
      <c r="BK137" s="84">
        <f>IFERROR(VLOOKUP(A137,ATTx11!$A$2:$N$500,7,FALSE),"")</f>
        <v>1</v>
      </c>
      <c r="BL137" s="97">
        <f t="shared" si="148"/>
        <v>0.9</v>
      </c>
      <c r="BM137" s="84">
        <f>IFERROR(VLOOKUP(A137,ATTx11!$A$2:$N$500,8,FALSE),"")</f>
        <v>10</v>
      </c>
      <c r="BN137" s="95">
        <f t="shared" si="149"/>
        <v>9</v>
      </c>
      <c r="BO137" s="95"/>
      <c r="BP137" s="83">
        <f>IFERROR(VLOOKUP(TEXT($A137,"0000"),'AYP11'!$B$3379:$AU$3800,17,FALSE),"")</f>
        <v>0</v>
      </c>
      <c r="BQ137" s="75">
        <f>IFERROR(VLOOKUP(BP137,'Criteria Table'!$A$2:$I$102,2,FALSE),0)</f>
        <v>10</v>
      </c>
      <c r="BR137" s="95">
        <f t="shared" si="150"/>
        <v>10</v>
      </c>
      <c r="BS137" s="83">
        <f>IFERROR(VLOOKUP(TEXT($A137,"0000"),'AYP11'!$B$847:$AU$1268,17,FALSE),"")</f>
        <v>58</v>
      </c>
      <c r="BT137" s="75">
        <f>IFERROR(VLOOKUP(BS137,'Criteria Table'!$A$2:$I$102,2,FALSE),0)</f>
        <v>4.2</v>
      </c>
      <c r="BU137" s="95">
        <f t="shared" si="151"/>
        <v>62</v>
      </c>
      <c r="BV137" s="83">
        <f>IFERROR(VLOOKUP(TEXT($A137,"0000"),'AYP11'!$B$2113:$AU$2534,17,FALSE),"")</f>
        <v>56</v>
      </c>
      <c r="BW137" s="75">
        <f>IFERROR(VLOOKUP(BV137,'Criteria Table'!$A$2:$I$102,2,FALSE),0)</f>
        <v>4.4000000000000004</v>
      </c>
      <c r="BX137" s="95">
        <f t="shared" si="152"/>
        <v>60</v>
      </c>
      <c r="BY137" s="83">
        <f>IFERROR(VLOOKUP(TEXT($A137,"0000"),'AYP11'!$B$425:$AU$846,17,FALSE),"")</f>
        <v>0</v>
      </c>
      <c r="BZ137" s="75">
        <f>IFERROR(VLOOKUP(BY137,'Criteria Table'!$A$2:$I$102,2,FALSE),0)</f>
        <v>10</v>
      </c>
      <c r="CA137" s="95">
        <f t="shared" si="153"/>
        <v>10</v>
      </c>
      <c r="CB137" s="83">
        <f>IFERROR(VLOOKUP(TEXT($A137,"0000"),'AYP11'!$B$3:$AU$424,17,FALSE),"")</f>
        <v>0</v>
      </c>
      <c r="CC137" s="95">
        <f>IFERROR(VLOOKUP(CB137,'Criteria Table'!$A$2:$I$102,2,FALSE),0)</f>
        <v>10</v>
      </c>
      <c r="CD137" s="95">
        <f t="shared" si="154"/>
        <v>10</v>
      </c>
      <c r="CE137" s="83">
        <f>IFERROR(VLOOKUP(TEXT($A137,"0000"),'AYP11'!$B$1269:$AU$1690,17,FALSE),"")</f>
        <v>58</v>
      </c>
      <c r="CF137" s="95">
        <f>IFERROR(VLOOKUP(CE137,'Criteria Table'!$A$2:$I$102,2,FALSE),0)</f>
        <v>4.2</v>
      </c>
      <c r="CG137" s="95">
        <f t="shared" si="155"/>
        <v>62</v>
      </c>
      <c r="CH137" s="83">
        <f>IFERROR(VLOOKUP(TEXT($A137,"0000"),'AYP11'!$B$1691:$AU$2112,17,FALSE),"")</f>
        <v>50</v>
      </c>
      <c r="CI137" s="95">
        <f>IFERROR(VLOOKUP(CH137,'Criteria Table'!$A$2:$I$102,2,FALSE),0)</f>
        <v>5</v>
      </c>
      <c r="CJ137" s="95">
        <f t="shared" si="156"/>
        <v>55</v>
      </c>
      <c r="CK137" s="83">
        <f>IFERROR(VLOOKUP(TEXT($A137,"0000"),'AYP11'!$B$2535:$AU$2956,17,FALSE),"")</f>
        <v>0</v>
      </c>
      <c r="CL137" s="95">
        <f>IFERROR(VLOOKUP(CK137,'Criteria Table'!$A$2:$I$102,2,FALSE),0)</f>
        <v>10</v>
      </c>
      <c r="CM137" s="95">
        <f t="shared" si="157"/>
        <v>10</v>
      </c>
      <c r="CN137" s="76">
        <f>IFERROR(VLOOKUP(TEXT($A137,"0000"),'AYP11'!$B$3379:$AU$3800,23,FALSE),"")</f>
        <v>0</v>
      </c>
      <c r="CO137" s="95">
        <f>IFERROR(VLOOKUP(CN137,'Criteria Table'!$A$2:$I$102,2,FALSE),0)</f>
        <v>10</v>
      </c>
      <c r="CP137" s="95">
        <f t="shared" si="158"/>
        <v>10</v>
      </c>
      <c r="CQ137" s="76">
        <f>IFERROR(VLOOKUP(TEXT($A137,"0000"),'AYP11'!$B$847:$AU$1268,23,FALSE),"")</f>
        <v>68</v>
      </c>
      <c r="CR137" s="95">
        <f>IFERROR(VLOOKUP(CQ137,'Criteria Table'!$A$2:$I$102,2,FALSE),0)</f>
        <v>3.2</v>
      </c>
      <c r="CS137" s="95">
        <f t="shared" si="159"/>
        <v>71</v>
      </c>
      <c r="CT137" s="76">
        <f>IFERROR(VLOOKUP(TEXT($A137,"0000"),'AYP11'!$B$2113:$AU$2534,23,FALSE),"")</f>
        <v>64</v>
      </c>
      <c r="CU137" s="95">
        <f>IFERROR(VLOOKUP(CT137,'Criteria Table'!$A$2:$I$102,2,FALSE),0)</f>
        <v>3.6</v>
      </c>
      <c r="CV137" s="95">
        <f t="shared" si="160"/>
        <v>68</v>
      </c>
      <c r="CW137" s="76">
        <f>IFERROR(VLOOKUP(TEXT($A137,"0000"),'AYP11'!$B$425:$AU$846,23,FALSE),"")</f>
        <v>0</v>
      </c>
      <c r="CX137" s="95">
        <f>IFERROR(VLOOKUP(CW137,'Criteria Table'!$A$2:$I$102,2,FALSE),0)</f>
        <v>10</v>
      </c>
      <c r="CY137" s="95">
        <f t="shared" si="161"/>
        <v>10</v>
      </c>
      <c r="CZ137" s="76">
        <f>IFERROR(VLOOKUP(TEXT($A137,"0000"),'AYP11'!$B$3:$AU$424,23,FALSE),"")</f>
        <v>0</v>
      </c>
      <c r="DA137" s="95">
        <f>IFERROR(VLOOKUP(CZ137,'Criteria Table'!$A$2:$I$102,2,FALSE),0)</f>
        <v>10</v>
      </c>
      <c r="DB137" s="95">
        <f t="shared" si="162"/>
        <v>10</v>
      </c>
      <c r="DC137" s="76">
        <f>IFERROR(VLOOKUP(TEXT($A137,"0000"),'AYP11'!$B$1269:$AU$1690,23,FALSE),"")</f>
        <v>67</v>
      </c>
      <c r="DD137" s="95">
        <f>IFERROR(VLOOKUP(DC137,'Criteria Table'!$A$2:$I$102,2,FALSE),0)</f>
        <v>3.3000000000000003</v>
      </c>
      <c r="DE137" s="95">
        <f t="shared" si="163"/>
        <v>70</v>
      </c>
      <c r="DF137" s="76">
        <f>IFERROR(VLOOKUP(TEXT($A137,"0000"),'AYP11'!$B$1691:$AU$2112,23,FALSE),"")</f>
        <v>71</v>
      </c>
      <c r="DG137" s="95">
        <f>IFERROR(VLOOKUP(DF137,'Criteria Table'!$A$2:$I$102,2,FALSE),0)</f>
        <v>2.9000000000000004</v>
      </c>
      <c r="DH137" s="95">
        <f t="shared" si="164"/>
        <v>74</v>
      </c>
      <c r="DI137" s="76">
        <f>IFERROR(VLOOKUP(TEXT($A137,"0000"),'AYP11'!$B$2535:$AU$2956,23,FALSE),"")</f>
        <v>0</v>
      </c>
      <c r="DJ137" s="95">
        <f>IFERROR(VLOOKUP(DI137,'Criteria Table'!$A$2:$I$102,2,FALSE),0)</f>
        <v>10</v>
      </c>
      <c r="DK137" s="95">
        <f t="shared" si="165"/>
        <v>10</v>
      </c>
      <c r="DL137" s="91">
        <f>IFERROR(VLOOKUP(TEXT($A137,"0000"),'AYP11'!$B$3379:$AU$3800,11,FALSE),"")</f>
        <v>0</v>
      </c>
      <c r="DM137" s="95">
        <f t="shared" si="166"/>
        <v>1</v>
      </c>
      <c r="DN137" s="95" t="str">
        <f t="shared" si="167"/>
        <v/>
      </c>
      <c r="DO137" s="91">
        <f>IFERROR(VLOOKUP(TEXT($A137,"0000"),'AYP11'!$B$847:$AU$1268,11,FALSE),"")</f>
        <v>0</v>
      </c>
      <c r="DP137" s="95">
        <f t="shared" si="168"/>
        <v>1</v>
      </c>
      <c r="DQ137" s="95" t="str">
        <f t="shared" si="169"/>
        <v/>
      </c>
      <c r="DR137" s="91">
        <f>IFERROR(VLOOKUP(TEXT($A137,"0000"),'AYP11'!$B$2113:$AU$2534,11,FALSE),"")</f>
        <v>0</v>
      </c>
      <c r="DS137" s="95">
        <f t="shared" si="170"/>
        <v>1</v>
      </c>
      <c r="DT137" s="95" t="str">
        <f t="shared" si="171"/>
        <v/>
      </c>
      <c r="DU137" s="91">
        <f>IFERROR(VLOOKUP(TEXT($A137,"0000"),'AYP11'!$B$425:$AU$846,11,FALSE),"")</f>
        <v>0</v>
      </c>
      <c r="DV137" s="95">
        <f t="shared" si="172"/>
        <v>1</v>
      </c>
      <c r="DW137" s="95" t="str">
        <f t="shared" si="173"/>
        <v/>
      </c>
      <c r="DX137" s="91">
        <f>IFERROR(VLOOKUP(TEXT($A137,"0000"),'AYP11'!$B$3:$AU$424,11,FALSE),"")</f>
        <v>0</v>
      </c>
      <c r="DY137" s="95">
        <f t="shared" si="174"/>
        <v>1</v>
      </c>
      <c r="DZ137" s="95" t="str">
        <f t="shared" si="175"/>
        <v/>
      </c>
      <c r="EA137" s="91">
        <f>IFERROR(VLOOKUP(TEXT($A137,"0000"),'AYP11'!$B$1269:$AU$1690,11,FALSE),"")</f>
        <v>94</v>
      </c>
      <c r="EB137" s="95">
        <f t="shared" si="176"/>
        <v>0</v>
      </c>
      <c r="EC137" s="95">
        <f t="shared" si="177"/>
        <v>94</v>
      </c>
      <c r="ED137" s="91">
        <f>IFERROR(VLOOKUP(TEXT($A137,"0000"),'AYP11'!$B$1691:$AU$2112,11,FALSE),"")</f>
        <v>94</v>
      </c>
      <c r="EE137" s="95">
        <f t="shared" si="178"/>
        <v>0</v>
      </c>
      <c r="EF137" s="95">
        <f t="shared" si="179"/>
        <v>94</v>
      </c>
      <c r="EG137" s="91">
        <f>IFERROR(VLOOKUP(TEXT($A137,"0000"),'AYP11'!$B$2535:$AU$2956,11,FALSE),"")</f>
        <v>0</v>
      </c>
      <c r="EH137" s="95">
        <f t="shared" si="180"/>
        <v>1</v>
      </c>
      <c r="EI137" s="95" t="str">
        <f t="shared" si="181"/>
        <v/>
      </c>
    </row>
    <row r="138" spans="1:139" x14ac:dyDescent="0.25">
      <c r="A138" s="248">
        <v>2861</v>
      </c>
      <c r="B138" s="291">
        <f t="shared" si="128"/>
        <v>13.114754098360656</v>
      </c>
      <c r="C138" s="50">
        <f>IFERROR(VLOOKUP(TEXT($A138,"0000"),'R-M11'!$A$2:$AA$500,4,FALSE),0)</f>
        <v>8</v>
      </c>
      <c r="D138" s="291">
        <f t="shared" si="129"/>
        <v>3.278688524590164</v>
      </c>
      <c r="E138" s="98">
        <f>IFERROR(SUM(VLOOKUP(TEXT($A138,"0000"),'R-M11'!$A$2:$AA$500,5,FALSE),VLOOKUP(TEXT($A138,"0000"),'R-M11'!$A$2:$AA$500,6,FALSE)),0)</f>
        <v>2</v>
      </c>
      <c r="F138" s="58">
        <f>IFERROR(VLOOKUP(TEXT($A138,"0000"),'R-M11'!$A$2:$AA$500,14,FALSE),0)</f>
        <v>61</v>
      </c>
      <c r="G138" s="230">
        <f t="shared" si="182"/>
        <v>18.994754098360655</v>
      </c>
      <c r="H138" s="97">
        <f t="shared" si="130"/>
        <v>11.5868</v>
      </c>
      <c r="I138" s="230">
        <f t="shared" si="183"/>
        <v>5.7986885245901636</v>
      </c>
      <c r="J138" s="97">
        <f t="shared" si="131"/>
        <v>3.5371999999999999</v>
      </c>
      <c r="K138" s="230">
        <f t="shared" si="132"/>
        <v>16</v>
      </c>
      <c r="L138" s="121">
        <f>IFERROR(VLOOKUP(K138,'Criteria Table'!$A$2:$I$102,2,FALSE),"")</f>
        <v>8.4</v>
      </c>
      <c r="M138" s="230">
        <f t="shared" si="133"/>
        <v>24.79344262295082</v>
      </c>
      <c r="N138" s="286">
        <f t="shared" si="134"/>
        <v>21.052631578947366</v>
      </c>
      <c r="O138" s="50">
        <f>IFERROR(VLOOKUP(TEXT($A138,"0000"),'R-M11'!$A$2:$AA$500,17,FALSE),"")</f>
        <v>8</v>
      </c>
      <c r="P138" s="286">
        <f t="shared" si="135"/>
        <v>0</v>
      </c>
      <c r="Q138" s="98">
        <f>IFERROR(SUM(VLOOKUP(TEXT($A138,"0000"),'R-M11'!$A$2:$AA$500,18,FALSE),VLOOKUP(TEXT($A138,"0000"),'R-M11'!$A$2:$AA$500,19,FALSE)),0)</f>
        <v>0</v>
      </c>
      <c r="R138" s="69">
        <f>IFERROR(VLOOKUP(TEXT($A138,"0000"),'R-M11'!$A$2:$AA$500,27,FALSE),0)</f>
        <v>38</v>
      </c>
      <c r="S138" s="121">
        <f t="shared" si="184"/>
        <v>26.582631578947368</v>
      </c>
      <c r="T138" s="70">
        <f t="shared" si="136"/>
        <v>10.1014</v>
      </c>
      <c r="U138" s="121">
        <f t="shared" si="185"/>
        <v>2.37</v>
      </c>
      <c r="V138" s="70">
        <f t="shared" si="137"/>
        <v>0.90060000000000007</v>
      </c>
      <c r="W138" s="121">
        <f t="shared" si="138"/>
        <v>21</v>
      </c>
      <c r="X138" s="124">
        <f>IFERROR(VLOOKUP(W138,'Criteria Table'!$A$2:$I$102,2,FALSE),"")</f>
        <v>7.9</v>
      </c>
      <c r="Y138" s="121">
        <f t="shared" si="139"/>
        <v>28.952631578947368</v>
      </c>
      <c r="Z138" s="92" t="str">
        <f>IFERROR(IF(VLOOKUP(A138,'SG11'!$A$3:$AI$500,18,FALSE)="","NA",VLOOKUP(A138,'SG11'!$A$3:$AI$500,18,FALSE)),"")</f>
        <v/>
      </c>
      <c r="AA138" s="75" t="str">
        <f>IFERROR(VLOOKUP(Z138,'Criteria Table'!$A$2:$I$102,6,FALSE),"NA")</f>
        <v>NA</v>
      </c>
      <c r="AB138" s="95">
        <f t="shared" si="186"/>
        <v>0</v>
      </c>
      <c r="AC138" s="84" t="str">
        <f>IFERROR(IF(VLOOKUP(A138,'SG11'!$A$3:$AI$500,19,FALSE)="","NA",VLOOKUP(A138,'SG11'!$A$3:$AI$500,19,FALSE)),"")</f>
        <v/>
      </c>
      <c r="AD138" s="75" t="str">
        <f>IFERROR(VLOOKUP(AC138,'Criteria Table'!$A$2:$I$102,6,FALSE),"NA")</f>
        <v>NA</v>
      </c>
      <c r="AE138" s="95">
        <f t="shared" si="187"/>
        <v>0</v>
      </c>
      <c r="AF138" s="92" t="str">
        <f>IFERROR(IF(VLOOKUP(A138,'SG11'!$A$3:$AI$500,20,FALSE)="","NA",VLOOKUP(A138,'SG11'!$A$3:$AI$500,20,FALSE)),"")</f>
        <v/>
      </c>
      <c r="AG138" s="75" t="str">
        <f>IFERROR(VLOOKUP(AF138,'Criteria Table'!$A$2:$I$102,6,FALSE),"NA")</f>
        <v>NA</v>
      </c>
      <c r="AH138" s="95">
        <f t="shared" si="188"/>
        <v>0</v>
      </c>
      <c r="AI138" s="84" t="str">
        <f>IFERROR(IF(VLOOKUP(A138,'SG11'!$A$3:$AI$500,21,FALSE)="","NA",VLOOKUP(A138,'SG11'!$A$3:$AI$500,21,FALSE)),"")</f>
        <v/>
      </c>
      <c r="AJ138" s="75" t="str">
        <f>IFERROR(VLOOKUP(AI138,'Criteria Table'!$A$2:$I$102,6,FALSE),"NA")</f>
        <v>NA</v>
      </c>
      <c r="AK138" s="95">
        <f t="shared" si="189"/>
        <v>0</v>
      </c>
      <c r="AL138" s="99">
        <f>IFERROR(VLOOKUP(TEXT(A138,"0000"),'W11'!$A$1:$E$500,4,FALSE)/AP138*100,"")</f>
        <v>89.65517241379311</v>
      </c>
      <c r="AM138" s="97">
        <f>IFERROR(VLOOKUP(TEXT(A138,"0000"),'W11'!$A$1:$E$500,4,FALSE),"")</f>
        <v>26</v>
      </c>
      <c r="AN138" s="99">
        <f t="shared" si="140"/>
        <v>89.65517241379311</v>
      </c>
      <c r="AO138" s="97">
        <f t="shared" si="141"/>
        <v>26</v>
      </c>
      <c r="AP138" s="99">
        <f>IFERROR(VLOOKUP(TEXT(A138,"0000"),'W11'!$A$1:$E$500,5,FALSE),"")</f>
        <v>29</v>
      </c>
      <c r="AQ138" s="97">
        <f>IFERROR(VLOOKUP(ROUND(AL138,0),'Criteria Table'!$A$2:$I$102,4,FALSE),0)</f>
        <v>0</v>
      </c>
      <c r="AR138" s="128"/>
      <c r="AS138" s="95"/>
      <c r="AT138" s="95"/>
      <c r="AU138" s="100">
        <f>IFERROR(VLOOKUP(TEXT(A138,"0000"),'Sci11'!$A$3:$N$492,4,FALSE)/VLOOKUP(TEXT(A138,"0000"),'Sci11'!$A$3:$N$492,14,FALSE)*100,"")</f>
        <v>13.636363636363635</v>
      </c>
      <c r="AV138" s="101">
        <f>SUM(VLOOKUP(TEXT(A138,"0000"),'Sci11'!$A$3:$N$492,5,FALSE),VLOOKUP(TEXT(A138,"0000"),'Sci11'!$A$3:$N$492,6,FALSE))/VLOOKUP(TEXT(A138,"0000"),'Sci11'!$A$3:$N$492,14,FALSE)*100</f>
        <v>0</v>
      </c>
      <c r="AW138" s="100">
        <f t="shared" si="190"/>
        <v>19.656363636363636</v>
      </c>
      <c r="AX138" s="101">
        <f>IFERROR(AW138/100*VLOOKUP(TEXT(A138,"0000"),'Sci11'!$A$3:$N$492,14,FALSE),"")</f>
        <v>4.3243999999999998</v>
      </c>
      <c r="AY138" s="100">
        <f t="shared" si="191"/>
        <v>2.5799999999999996</v>
      </c>
      <c r="AZ138" s="101">
        <f>IFERROR(AY138/100*VLOOKUP(TEXT(A138,"0000"),'Sci11'!$A$3:$N$492,14,FALSE),"")</f>
        <v>0.56759999999999988</v>
      </c>
      <c r="BA138" s="100">
        <f t="shared" si="142"/>
        <v>14</v>
      </c>
      <c r="BB138" s="101">
        <f>IFERROR(VLOOKUP(BA138,'Criteria Table'!$A$2:$I$102,2,FALSE),"")</f>
        <v>8.6</v>
      </c>
      <c r="BC138" s="101">
        <f t="shared" si="143"/>
        <v>22.6</v>
      </c>
      <c r="BD138" s="82">
        <f>IFERROR(VLOOKUP(A138,ATTx11!$A$2:$N$500,4,FALSE),"")</f>
        <v>82.06</v>
      </c>
      <c r="BE138" s="95">
        <f t="shared" si="144"/>
        <v>3</v>
      </c>
      <c r="BF138" s="96">
        <f t="shared" si="145"/>
        <v>85.06</v>
      </c>
      <c r="BG138" s="70">
        <f>IFERROR(VLOOKUP(A138,ATTx11!$A$2:$N$500,11,FALSE),"")</f>
        <v>24</v>
      </c>
      <c r="BH138" s="95">
        <f t="shared" si="146"/>
        <v>21.6</v>
      </c>
      <c r="BI138" s="70">
        <f>IFERROR(VLOOKUP(A138,ATTx11!$A$2:$N$500,12,FALSE),"")</f>
        <v>280</v>
      </c>
      <c r="BJ138" s="97">
        <f t="shared" si="147"/>
        <v>252</v>
      </c>
      <c r="BK138" s="84">
        <f>IFERROR(VLOOKUP(A138,ATTx11!$A$2:$N$500,7,FALSE),"")</f>
        <v>13</v>
      </c>
      <c r="BL138" s="97">
        <f t="shared" si="148"/>
        <v>11.7</v>
      </c>
      <c r="BM138" s="84">
        <f>IFERROR(VLOOKUP(A138,ATTx11!$A$2:$N$500,8,FALSE),"")</f>
        <v>71</v>
      </c>
      <c r="BN138" s="95">
        <f t="shared" si="149"/>
        <v>63.9</v>
      </c>
      <c r="BO138" s="95"/>
      <c r="BP138" s="83">
        <f>IFERROR(VLOOKUP(TEXT($A138,"0000"),'AYP11'!$B$3379:$AU$3800,17,FALSE),"")</f>
        <v>0</v>
      </c>
      <c r="BQ138" s="75">
        <f>IFERROR(VLOOKUP(BP138,'Criteria Table'!$A$2:$I$102,2,FALSE),0)</f>
        <v>10</v>
      </c>
      <c r="BR138" s="95">
        <f t="shared" si="150"/>
        <v>10</v>
      </c>
      <c r="BS138" s="83">
        <f>IFERROR(VLOOKUP(TEXT($A138,"0000"),'AYP11'!$B$847:$AU$1268,17,FALSE),"")</f>
        <v>0</v>
      </c>
      <c r="BT138" s="75">
        <f>IFERROR(VLOOKUP(BS138,'Criteria Table'!$A$2:$I$102,2,FALSE),0)</f>
        <v>10</v>
      </c>
      <c r="BU138" s="95">
        <f t="shared" si="151"/>
        <v>10</v>
      </c>
      <c r="BV138" s="83">
        <f>IFERROR(VLOOKUP(TEXT($A138,"0000"),'AYP11'!$B$2113:$AU$2534,17,FALSE),"")</f>
        <v>0</v>
      </c>
      <c r="BW138" s="75">
        <f>IFERROR(VLOOKUP(BV138,'Criteria Table'!$A$2:$I$102,2,FALSE),0)</f>
        <v>10</v>
      </c>
      <c r="BX138" s="95">
        <f t="shared" si="152"/>
        <v>10</v>
      </c>
      <c r="BY138" s="83">
        <f>IFERROR(VLOOKUP(TEXT($A138,"0000"),'AYP11'!$B$425:$AU$846,17,FALSE),"")</f>
        <v>0</v>
      </c>
      <c r="BZ138" s="75">
        <f>IFERROR(VLOOKUP(BY138,'Criteria Table'!$A$2:$I$102,2,FALSE),0)</f>
        <v>10</v>
      </c>
      <c r="CA138" s="95">
        <f t="shared" si="153"/>
        <v>10</v>
      </c>
      <c r="CB138" s="83">
        <f>IFERROR(VLOOKUP(TEXT($A138,"0000"),'AYP11'!$B$3:$AU$424,17,FALSE),"")</f>
        <v>0</v>
      </c>
      <c r="CC138" s="95">
        <f>IFERROR(VLOOKUP(CB138,'Criteria Table'!$A$2:$I$102,2,FALSE),0)</f>
        <v>10</v>
      </c>
      <c r="CD138" s="95">
        <f t="shared" si="154"/>
        <v>10</v>
      </c>
      <c r="CE138" s="83">
        <f>IFERROR(VLOOKUP(TEXT($A138,"0000"),'AYP11'!$B$1269:$AU$1690,17,FALSE),"")</f>
        <v>20</v>
      </c>
      <c r="CF138" s="95">
        <f>IFERROR(VLOOKUP(CE138,'Criteria Table'!$A$2:$I$102,2,FALSE),0)</f>
        <v>8</v>
      </c>
      <c r="CG138" s="95">
        <f t="shared" si="155"/>
        <v>28</v>
      </c>
      <c r="CH138" s="83">
        <f>IFERROR(VLOOKUP(TEXT($A138,"0000"),'AYP11'!$B$1691:$AU$2112,17,FALSE),"")</f>
        <v>0</v>
      </c>
      <c r="CI138" s="95">
        <f>IFERROR(VLOOKUP(CH138,'Criteria Table'!$A$2:$I$102,2,FALSE),0)</f>
        <v>10</v>
      </c>
      <c r="CJ138" s="95">
        <f t="shared" si="156"/>
        <v>10</v>
      </c>
      <c r="CK138" s="83">
        <f>IFERROR(VLOOKUP(TEXT($A138,"0000"),'AYP11'!$B$2535:$AU$2956,17,FALSE),"")</f>
        <v>0</v>
      </c>
      <c r="CL138" s="95">
        <f>IFERROR(VLOOKUP(CK138,'Criteria Table'!$A$2:$I$102,2,FALSE),0)</f>
        <v>10</v>
      </c>
      <c r="CM138" s="95">
        <f t="shared" si="157"/>
        <v>10</v>
      </c>
      <c r="CN138" s="76">
        <f>IFERROR(VLOOKUP(TEXT($A138,"0000"),'AYP11'!$B$3379:$AU$3800,23,FALSE),"")</f>
        <v>0</v>
      </c>
      <c r="CO138" s="95">
        <f>IFERROR(VLOOKUP(CN138,'Criteria Table'!$A$2:$I$102,2,FALSE),0)</f>
        <v>10</v>
      </c>
      <c r="CP138" s="95">
        <f t="shared" si="158"/>
        <v>10</v>
      </c>
      <c r="CQ138" s="76">
        <f>IFERROR(VLOOKUP(TEXT($A138,"0000"),'AYP11'!$B$847:$AU$1268,23,FALSE),"")</f>
        <v>0</v>
      </c>
      <c r="CR138" s="95">
        <f>IFERROR(VLOOKUP(CQ138,'Criteria Table'!$A$2:$I$102,2,FALSE),0)</f>
        <v>10</v>
      </c>
      <c r="CS138" s="95">
        <f t="shared" si="159"/>
        <v>10</v>
      </c>
      <c r="CT138" s="76">
        <f>IFERROR(VLOOKUP(TEXT($A138,"0000"),'AYP11'!$B$2113:$AU$2534,23,FALSE),"")</f>
        <v>0</v>
      </c>
      <c r="CU138" s="95">
        <f>IFERROR(VLOOKUP(CT138,'Criteria Table'!$A$2:$I$102,2,FALSE),0)</f>
        <v>10</v>
      </c>
      <c r="CV138" s="95">
        <f t="shared" si="160"/>
        <v>10</v>
      </c>
      <c r="CW138" s="76">
        <f>IFERROR(VLOOKUP(TEXT($A138,"0000"),'AYP11'!$B$425:$AU$846,23,FALSE),"")</f>
        <v>0</v>
      </c>
      <c r="CX138" s="95">
        <f>IFERROR(VLOOKUP(CW138,'Criteria Table'!$A$2:$I$102,2,FALSE),0)</f>
        <v>10</v>
      </c>
      <c r="CY138" s="95">
        <f t="shared" si="161"/>
        <v>10</v>
      </c>
      <c r="CZ138" s="76">
        <f>IFERROR(VLOOKUP(TEXT($A138,"0000"),'AYP11'!$B$3:$AU$424,23,FALSE),"")</f>
        <v>0</v>
      </c>
      <c r="DA138" s="95">
        <f>IFERROR(VLOOKUP(CZ138,'Criteria Table'!$A$2:$I$102,2,FALSE),0)</f>
        <v>10</v>
      </c>
      <c r="DB138" s="95">
        <f t="shared" si="162"/>
        <v>10</v>
      </c>
      <c r="DC138" s="76">
        <f>IFERROR(VLOOKUP(TEXT($A138,"0000"),'AYP11'!$B$1269:$AU$1690,23,FALSE),"")</f>
        <v>0</v>
      </c>
      <c r="DD138" s="95">
        <f>IFERROR(VLOOKUP(DC138,'Criteria Table'!$A$2:$I$102,2,FALSE),0)</f>
        <v>10</v>
      </c>
      <c r="DE138" s="95">
        <f t="shared" si="163"/>
        <v>10</v>
      </c>
      <c r="DF138" s="76">
        <f>IFERROR(VLOOKUP(TEXT($A138,"0000"),'AYP11'!$B$1691:$AU$2112,23,FALSE),"")</f>
        <v>0</v>
      </c>
      <c r="DG138" s="95">
        <f>IFERROR(VLOOKUP(DF138,'Criteria Table'!$A$2:$I$102,2,FALSE),0)</f>
        <v>10</v>
      </c>
      <c r="DH138" s="95">
        <f t="shared" si="164"/>
        <v>10</v>
      </c>
      <c r="DI138" s="76">
        <f>IFERROR(VLOOKUP(TEXT($A138,"0000"),'AYP11'!$B$2535:$AU$2956,23,FALSE),"")</f>
        <v>0</v>
      </c>
      <c r="DJ138" s="95">
        <f>IFERROR(VLOOKUP(DI138,'Criteria Table'!$A$2:$I$102,2,FALSE),0)</f>
        <v>10</v>
      </c>
      <c r="DK138" s="95">
        <f t="shared" si="165"/>
        <v>10</v>
      </c>
      <c r="DL138" s="91">
        <f>IFERROR(VLOOKUP(TEXT($A138,"0000"),'AYP11'!$B$3379:$AU$3800,11,FALSE),"")</f>
        <v>0</v>
      </c>
      <c r="DM138" s="95">
        <f t="shared" si="166"/>
        <v>1</v>
      </c>
      <c r="DN138" s="95" t="str">
        <f t="shared" si="167"/>
        <v/>
      </c>
      <c r="DO138" s="91">
        <f>IFERROR(VLOOKUP(TEXT($A138,"0000"),'AYP11'!$B$847:$AU$1268,11,FALSE),"")</f>
        <v>0</v>
      </c>
      <c r="DP138" s="95">
        <f t="shared" si="168"/>
        <v>1</v>
      </c>
      <c r="DQ138" s="95" t="str">
        <f t="shared" si="169"/>
        <v/>
      </c>
      <c r="DR138" s="91">
        <f>IFERROR(VLOOKUP(TEXT($A138,"0000"),'AYP11'!$B$2113:$AU$2534,11,FALSE),"")</f>
        <v>0</v>
      </c>
      <c r="DS138" s="95">
        <f t="shared" si="170"/>
        <v>1</v>
      </c>
      <c r="DT138" s="95" t="str">
        <f t="shared" si="171"/>
        <v/>
      </c>
      <c r="DU138" s="91">
        <f>IFERROR(VLOOKUP(TEXT($A138,"0000"),'AYP11'!$B$425:$AU$846,11,FALSE),"")</f>
        <v>0</v>
      </c>
      <c r="DV138" s="95">
        <f t="shared" si="172"/>
        <v>1</v>
      </c>
      <c r="DW138" s="95" t="str">
        <f t="shared" si="173"/>
        <v/>
      </c>
      <c r="DX138" s="91">
        <f>IFERROR(VLOOKUP(TEXT($A138,"0000"),'AYP11'!$B$3:$AU$424,11,FALSE),"")</f>
        <v>0</v>
      </c>
      <c r="DY138" s="95">
        <f t="shared" si="174"/>
        <v>1</v>
      </c>
      <c r="DZ138" s="95" t="str">
        <f t="shared" si="175"/>
        <v/>
      </c>
      <c r="EA138" s="91">
        <f>IFERROR(VLOOKUP(TEXT($A138,"0000"),'AYP11'!$B$1269:$AU$1690,11,FALSE),"")</f>
        <v>0</v>
      </c>
      <c r="EB138" s="95">
        <f t="shared" si="176"/>
        <v>1</v>
      </c>
      <c r="EC138" s="95" t="str">
        <f t="shared" si="177"/>
        <v/>
      </c>
      <c r="ED138" s="91">
        <f>IFERROR(VLOOKUP(TEXT($A138,"0000"),'AYP11'!$B$1691:$AU$2112,11,FALSE),"")</f>
        <v>0</v>
      </c>
      <c r="EE138" s="95">
        <f t="shared" si="178"/>
        <v>1</v>
      </c>
      <c r="EF138" s="95" t="str">
        <f t="shared" si="179"/>
        <v/>
      </c>
      <c r="EG138" s="91">
        <f>IFERROR(VLOOKUP(TEXT($A138,"0000"),'AYP11'!$B$2535:$AU$2956,11,FALSE),"")</f>
        <v>0</v>
      </c>
      <c r="EH138" s="95">
        <f t="shared" si="180"/>
        <v>1</v>
      </c>
      <c r="EI138" s="95" t="str">
        <f t="shared" si="181"/>
        <v/>
      </c>
    </row>
    <row r="139" spans="1:139" x14ac:dyDescent="0.25">
      <c r="A139" s="248">
        <v>2881</v>
      </c>
      <c r="B139" s="291">
        <f t="shared" si="128"/>
        <v>29.646017699115045</v>
      </c>
      <c r="C139" s="50">
        <f>IFERROR(VLOOKUP(TEXT($A139,"0000"),'R-M11'!$A$2:$AA$500,4,FALSE),0)</f>
        <v>134</v>
      </c>
      <c r="D139" s="291">
        <f t="shared" si="129"/>
        <v>57.522123893805308</v>
      </c>
      <c r="E139" s="98">
        <f>IFERROR(SUM(VLOOKUP(TEXT($A139,"0000"),'R-M11'!$A$2:$AA$500,5,FALSE),VLOOKUP(TEXT($A139,"0000"),'R-M11'!$A$2:$AA$500,6,FALSE)),0)</f>
        <v>260</v>
      </c>
      <c r="F139" s="58">
        <f>IFERROR(VLOOKUP(TEXT($A139,"0000"),'R-M11'!$A$2:$AA$500,14,FALSE),0)</f>
        <v>452</v>
      </c>
      <c r="G139" s="230">
        <f t="shared" si="182"/>
        <v>29.646017699115045</v>
      </c>
      <c r="H139" s="97">
        <f t="shared" si="130"/>
        <v>134</v>
      </c>
      <c r="I139" s="230">
        <f t="shared" si="183"/>
        <v>57.522123893805308</v>
      </c>
      <c r="J139" s="97">
        <f t="shared" si="131"/>
        <v>260</v>
      </c>
      <c r="K139" s="230">
        <f t="shared" si="132"/>
        <v>87</v>
      </c>
      <c r="L139" s="121">
        <f>IFERROR(VLOOKUP(K139,'Criteria Table'!$A$2:$I$102,2,FALSE),"")</f>
        <v>0</v>
      </c>
      <c r="M139" s="230">
        <f t="shared" si="133"/>
        <v>87.16814159292035</v>
      </c>
      <c r="N139" s="286">
        <f t="shared" si="134"/>
        <v>26.991150442477874</v>
      </c>
      <c r="O139" s="50">
        <f>IFERROR(VLOOKUP(TEXT($A139,"0000"),'R-M11'!$A$2:$AA$500,17,FALSE),"")</f>
        <v>122</v>
      </c>
      <c r="P139" s="286">
        <f t="shared" si="135"/>
        <v>57.743362831858406</v>
      </c>
      <c r="Q139" s="98">
        <f>IFERROR(SUM(VLOOKUP(TEXT($A139,"0000"),'R-M11'!$A$2:$AA$500,18,FALSE),VLOOKUP(TEXT($A139,"0000"),'R-M11'!$A$2:$AA$500,19,FALSE)),0)</f>
        <v>261</v>
      </c>
      <c r="R139" s="69">
        <f>IFERROR(VLOOKUP(TEXT($A139,"0000"),'R-M11'!$A$2:$AA$500,27,FALSE),0)</f>
        <v>452</v>
      </c>
      <c r="S139" s="121">
        <f t="shared" si="184"/>
        <v>28.041150442477875</v>
      </c>
      <c r="T139" s="70">
        <f t="shared" si="136"/>
        <v>126.746</v>
      </c>
      <c r="U139" s="121">
        <f t="shared" si="185"/>
        <v>58.193362831858408</v>
      </c>
      <c r="V139" s="70">
        <f t="shared" si="137"/>
        <v>263.03399999999999</v>
      </c>
      <c r="W139" s="121">
        <f t="shared" si="138"/>
        <v>85</v>
      </c>
      <c r="X139" s="124">
        <f>IFERROR(VLOOKUP(W139,'Criteria Table'!$A$2:$I$102,2,FALSE),"")</f>
        <v>1.5</v>
      </c>
      <c r="Y139" s="121">
        <f t="shared" si="139"/>
        <v>86.23451327433628</v>
      </c>
      <c r="Z139" s="92">
        <f>IFERROR(IF(VLOOKUP(A139,'SG11'!$A$3:$AI$500,18,FALSE)="","NA",VLOOKUP(A139,'SG11'!$A$3:$AI$500,18,FALSE)),"")</f>
        <v>70</v>
      </c>
      <c r="AA139" s="75">
        <f>IFERROR(VLOOKUP(Z139,'Criteria Table'!$A$2:$I$102,6,FALSE),"NA")</f>
        <v>5</v>
      </c>
      <c r="AB139" s="95">
        <f t="shared" si="186"/>
        <v>75</v>
      </c>
      <c r="AC139" s="84">
        <f>IFERROR(IF(VLOOKUP(A139,'SG11'!$A$3:$AI$500,19,FALSE)="","NA",VLOOKUP(A139,'SG11'!$A$3:$AI$500,19,FALSE)),"")</f>
        <v>69</v>
      </c>
      <c r="AD139" s="75">
        <f>IFERROR(VLOOKUP(AC139,'Criteria Table'!$A$2:$I$102,6,FALSE),"NA")</f>
        <v>5</v>
      </c>
      <c r="AE139" s="95">
        <f t="shared" si="187"/>
        <v>74</v>
      </c>
      <c r="AF139" s="92">
        <f>IFERROR(IF(VLOOKUP(A139,'SG11'!$A$3:$AI$500,20,FALSE)="","NA",VLOOKUP(A139,'SG11'!$A$3:$AI$500,20,FALSE)),"")</f>
        <v>71</v>
      </c>
      <c r="AG139" s="75">
        <f>IFERROR(VLOOKUP(AF139,'Criteria Table'!$A$2:$I$102,6,FALSE),"NA")</f>
        <v>5</v>
      </c>
      <c r="AH139" s="95">
        <f t="shared" si="188"/>
        <v>76</v>
      </c>
      <c r="AI139" s="84">
        <f>IFERROR(IF(VLOOKUP(A139,'SG11'!$A$3:$AI$500,21,FALSE)="","NA",VLOOKUP(A139,'SG11'!$A$3:$AI$500,21,FALSE)),"")</f>
        <v>68</v>
      </c>
      <c r="AJ139" s="75">
        <f>IFERROR(VLOOKUP(AI139,'Criteria Table'!$A$2:$I$102,6,FALSE),"NA")</f>
        <v>5</v>
      </c>
      <c r="AK139" s="95">
        <f t="shared" si="189"/>
        <v>73</v>
      </c>
      <c r="AL139" s="99">
        <f>IFERROR(VLOOKUP(TEXT(A139,"0000"),'W11'!$A$1:$E$500,4,FALSE)/AP139*100,"")</f>
        <v>99.328859060402692</v>
      </c>
      <c r="AM139" s="97">
        <f>IFERROR(VLOOKUP(TEXT(A139,"0000"),'W11'!$A$1:$E$500,4,FALSE),"")</f>
        <v>148</v>
      </c>
      <c r="AN139" s="99">
        <f t="shared" si="140"/>
        <v>99.328859060402692</v>
      </c>
      <c r="AO139" s="97">
        <f t="shared" si="141"/>
        <v>148.00000000000003</v>
      </c>
      <c r="AP139" s="99">
        <f>IFERROR(VLOOKUP(TEXT(A139,"0000"),'W11'!$A$1:$E$500,5,FALSE),"")</f>
        <v>149</v>
      </c>
      <c r="AQ139" s="97">
        <f>IFERROR(VLOOKUP(ROUND(AL139,0),'Criteria Table'!$A$2:$I$102,4,FALSE),0)</f>
        <v>0</v>
      </c>
      <c r="AR139" s="128"/>
      <c r="AS139" s="95"/>
      <c r="AT139" s="95"/>
      <c r="AU139" s="100">
        <f>IFERROR(VLOOKUP(TEXT(A139,"0000"),'Sci11'!$A$3:$N$492,4,FALSE)/VLOOKUP(TEXT(A139,"0000"),'Sci11'!$A$3:$N$492,14,FALSE)*100,"")</f>
        <v>43.949044585987259</v>
      </c>
      <c r="AV139" s="101">
        <f>SUM(VLOOKUP(TEXT(A139,"0000"),'Sci11'!$A$3:$N$492,5,FALSE),VLOOKUP(TEXT(A139,"0000"),'Sci11'!$A$3:$N$492,6,FALSE))/VLOOKUP(TEXT(A139,"0000"),'Sci11'!$A$3:$N$492,14,FALSE)*100</f>
        <v>24.840764331210192</v>
      </c>
      <c r="AW139" s="100">
        <f t="shared" si="190"/>
        <v>46.119044585987261</v>
      </c>
      <c r="AX139" s="101">
        <f>IFERROR(AW139/100*VLOOKUP(TEXT(A139,"0000"),'Sci11'!$A$3:$N$492,14,FALSE),"")</f>
        <v>72.406900000000007</v>
      </c>
      <c r="AY139" s="100">
        <f t="shared" si="191"/>
        <v>25.770764331210192</v>
      </c>
      <c r="AZ139" s="101">
        <f>IFERROR(AY139/100*VLOOKUP(TEXT(A139,"0000"),'Sci11'!$A$3:$N$492,14,FALSE),"")</f>
        <v>40.460100000000004</v>
      </c>
      <c r="BA139" s="100">
        <f t="shared" si="142"/>
        <v>69</v>
      </c>
      <c r="BB139" s="101">
        <f>IFERROR(VLOOKUP(BA139,'Criteria Table'!$A$2:$I$102,2,FALSE),"")</f>
        <v>3.1</v>
      </c>
      <c r="BC139" s="101">
        <f t="shared" si="143"/>
        <v>72.099999999999994</v>
      </c>
      <c r="BD139" s="82">
        <f>IFERROR(VLOOKUP(A139,ATTx11!$A$2:$N$500,4,FALSE),"")</f>
        <v>97.36</v>
      </c>
      <c r="BE139" s="95">
        <f t="shared" si="144"/>
        <v>0</v>
      </c>
      <c r="BF139" s="96">
        <f t="shared" si="145"/>
        <v>97.36</v>
      </c>
      <c r="BG139" s="70">
        <f>IFERROR(VLOOKUP(A139,ATTx11!$A$2:$N$500,11,FALSE),"")</f>
        <v>2</v>
      </c>
      <c r="BH139" s="95">
        <f t="shared" si="146"/>
        <v>1.8</v>
      </c>
      <c r="BI139" s="70">
        <f>IFERROR(VLOOKUP(A139,ATTx11!$A$2:$N$500,12,FALSE),"")</f>
        <v>2</v>
      </c>
      <c r="BJ139" s="97">
        <f t="shared" si="147"/>
        <v>1.8</v>
      </c>
      <c r="BK139" s="84">
        <f>IFERROR(VLOOKUP(A139,ATTx11!$A$2:$N$500,7,FALSE),"")</f>
        <v>2</v>
      </c>
      <c r="BL139" s="97">
        <f t="shared" si="148"/>
        <v>1.8</v>
      </c>
      <c r="BM139" s="84">
        <f>IFERROR(VLOOKUP(A139,ATTx11!$A$2:$N$500,8,FALSE),"")</f>
        <v>2</v>
      </c>
      <c r="BN139" s="95">
        <f t="shared" si="149"/>
        <v>1.8</v>
      </c>
      <c r="BO139" s="95"/>
      <c r="BP139" s="83">
        <f>IFERROR(VLOOKUP(TEXT($A139,"0000"),'AYP11'!$B$3379:$AU$3800,17,FALSE),"")</f>
        <v>94</v>
      </c>
      <c r="BQ139" s="75">
        <f>IFERROR(VLOOKUP(BP139,'Criteria Table'!$A$2:$I$102,2,FALSE),0)</f>
        <v>0</v>
      </c>
      <c r="BR139" s="95">
        <f t="shared" si="150"/>
        <v>94</v>
      </c>
      <c r="BS139" s="83">
        <f>IFERROR(VLOOKUP(TEXT($A139,"0000"),'AYP11'!$B$847:$AU$1268,17,FALSE),"")</f>
        <v>0</v>
      </c>
      <c r="BT139" s="75">
        <f>IFERROR(VLOOKUP(BS139,'Criteria Table'!$A$2:$I$102,2,FALSE),0)</f>
        <v>10</v>
      </c>
      <c r="BU139" s="95">
        <f t="shared" si="151"/>
        <v>10</v>
      </c>
      <c r="BV139" s="83">
        <f>IFERROR(VLOOKUP(TEXT($A139,"0000"),'AYP11'!$B$2113:$AU$2534,17,FALSE),"")</f>
        <v>88</v>
      </c>
      <c r="BW139" s="75">
        <f>IFERROR(VLOOKUP(BV139,'Criteria Table'!$A$2:$I$102,2,FALSE),0)</f>
        <v>0</v>
      </c>
      <c r="BX139" s="95">
        <f t="shared" si="152"/>
        <v>88</v>
      </c>
      <c r="BY139" s="83">
        <f>IFERROR(VLOOKUP(TEXT($A139,"0000"),'AYP11'!$B$425:$AU$846,17,FALSE),"")</f>
        <v>0</v>
      </c>
      <c r="BZ139" s="75">
        <f>IFERROR(VLOOKUP(BY139,'Criteria Table'!$A$2:$I$102,2,FALSE),0)</f>
        <v>10</v>
      </c>
      <c r="CA139" s="95">
        <f t="shared" si="153"/>
        <v>10</v>
      </c>
      <c r="CB139" s="83">
        <f>IFERROR(VLOOKUP(TEXT($A139,"0000"),'AYP11'!$B$3:$AU$424,17,FALSE),"")</f>
        <v>0</v>
      </c>
      <c r="CC139" s="95">
        <f>IFERROR(VLOOKUP(CB139,'Criteria Table'!$A$2:$I$102,2,FALSE),0)</f>
        <v>10</v>
      </c>
      <c r="CD139" s="95">
        <f t="shared" si="154"/>
        <v>10</v>
      </c>
      <c r="CE139" s="83">
        <f>IFERROR(VLOOKUP(TEXT($A139,"0000"),'AYP11'!$B$1269:$AU$1690,17,FALSE),"")</f>
        <v>76</v>
      </c>
      <c r="CF139" s="95">
        <f>IFERROR(VLOOKUP(CE139,'Criteria Table'!$A$2:$I$102,2,FALSE),0)</f>
        <v>2.4000000000000004</v>
      </c>
      <c r="CG139" s="95">
        <f t="shared" si="155"/>
        <v>78</v>
      </c>
      <c r="CH139" s="83">
        <f>IFERROR(VLOOKUP(TEXT($A139,"0000"),'AYP11'!$B$1691:$AU$2112,17,FALSE),"")</f>
        <v>0</v>
      </c>
      <c r="CI139" s="95">
        <f>IFERROR(VLOOKUP(CH139,'Criteria Table'!$A$2:$I$102,2,FALSE),0)</f>
        <v>10</v>
      </c>
      <c r="CJ139" s="95">
        <f t="shared" si="156"/>
        <v>10</v>
      </c>
      <c r="CK139" s="83">
        <f>IFERROR(VLOOKUP(TEXT($A139,"0000"),'AYP11'!$B$2535:$AU$2956,17,FALSE),"")</f>
        <v>0</v>
      </c>
      <c r="CL139" s="95">
        <f>IFERROR(VLOOKUP(CK139,'Criteria Table'!$A$2:$I$102,2,FALSE),0)</f>
        <v>10</v>
      </c>
      <c r="CM139" s="95">
        <f t="shared" si="157"/>
        <v>10</v>
      </c>
      <c r="CN139" s="76">
        <f>IFERROR(VLOOKUP(TEXT($A139,"0000"),'AYP11'!$B$3379:$AU$3800,23,FALSE),"")</f>
        <v>91</v>
      </c>
      <c r="CO139" s="95">
        <f>IFERROR(VLOOKUP(CN139,'Criteria Table'!$A$2:$I$102,2,FALSE),0)</f>
        <v>0</v>
      </c>
      <c r="CP139" s="95">
        <f t="shared" si="158"/>
        <v>91</v>
      </c>
      <c r="CQ139" s="76">
        <f>IFERROR(VLOOKUP(TEXT($A139,"0000"),'AYP11'!$B$847:$AU$1268,23,FALSE),"")</f>
        <v>0</v>
      </c>
      <c r="CR139" s="95">
        <f>IFERROR(VLOOKUP(CQ139,'Criteria Table'!$A$2:$I$102,2,FALSE),0)</f>
        <v>10</v>
      </c>
      <c r="CS139" s="95">
        <f t="shared" si="159"/>
        <v>10</v>
      </c>
      <c r="CT139" s="76">
        <f>IFERROR(VLOOKUP(TEXT($A139,"0000"),'AYP11'!$B$2113:$AU$2534,23,FALSE),"")</f>
        <v>86</v>
      </c>
      <c r="CU139" s="95">
        <f>IFERROR(VLOOKUP(CT139,'Criteria Table'!$A$2:$I$102,2,FALSE),0)</f>
        <v>0</v>
      </c>
      <c r="CV139" s="95">
        <f t="shared" si="160"/>
        <v>86</v>
      </c>
      <c r="CW139" s="76">
        <f>IFERROR(VLOOKUP(TEXT($A139,"0000"),'AYP11'!$B$425:$AU$846,23,FALSE),"")</f>
        <v>0</v>
      </c>
      <c r="CX139" s="95">
        <f>IFERROR(VLOOKUP(CW139,'Criteria Table'!$A$2:$I$102,2,FALSE),0)</f>
        <v>10</v>
      </c>
      <c r="CY139" s="95">
        <f t="shared" si="161"/>
        <v>10</v>
      </c>
      <c r="CZ139" s="76">
        <f>IFERROR(VLOOKUP(TEXT($A139,"0000"),'AYP11'!$B$3:$AU$424,23,FALSE),"")</f>
        <v>0</v>
      </c>
      <c r="DA139" s="95">
        <f>IFERROR(VLOOKUP(CZ139,'Criteria Table'!$A$2:$I$102,2,FALSE),0)</f>
        <v>10</v>
      </c>
      <c r="DB139" s="95">
        <f t="shared" si="162"/>
        <v>10</v>
      </c>
      <c r="DC139" s="76">
        <f>IFERROR(VLOOKUP(TEXT($A139,"0000"),'AYP11'!$B$1269:$AU$1690,23,FALSE),"")</f>
        <v>69</v>
      </c>
      <c r="DD139" s="95">
        <f>IFERROR(VLOOKUP(DC139,'Criteria Table'!$A$2:$I$102,2,FALSE),0)</f>
        <v>3.1</v>
      </c>
      <c r="DE139" s="95">
        <f t="shared" si="163"/>
        <v>72</v>
      </c>
      <c r="DF139" s="76">
        <f>IFERROR(VLOOKUP(TEXT($A139,"0000"),'AYP11'!$B$1691:$AU$2112,23,FALSE),"")</f>
        <v>0</v>
      </c>
      <c r="DG139" s="95">
        <f>IFERROR(VLOOKUP(DF139,'Criteria Table'!$A$2:$I$102,2,FALSE),0)</f>
        <v>10</v>
      </c>
      <c r="DH139" s="95">
        <f t="shared" si="164"/>
        <v>10</v>
      </c>
      <c r="DI139" s="76">
        <f>IFERROR(VLOOKUP(TEXT($A139,"0000"),'AYP11'!$B$2535:$AU$2956,23,FALSE),"")</f>
        <v>0</v>
      </c>
      <c r="DJ139" s="95">
        <f>IFERROR(VLOOKUP(DI139,'Criteria Table'!$A$2:$I$102,2,FALSE),0)</f>
        <v>10</v>
      </c>
      <c r="DK139" s="95">
        <f t="shared" si="165"/>
        <v>10</v>
      </c>
      <c r="DL139" s="91">
        <f>IFERROR(VLOOKUP(TEXT($A139,"0000"),'AYP11'!$B$3379:$AU$3800,11,FALSE),"")</f>
        <v>0</v>
      </c>
      <c r="DM139" s="95">
        <f t="shared" si="166"/>
        <v>1</v>
      </c>
      <c r="DN139" s="95" t="str">
        <f t="shared" si="167"/>
        <v/>
      </c>
      <c r="DO139" s="91">
        <f>IFERROR(VLOOKUP(TEXT($A139,"0000"),'AYP11'!$B$847:$AU$1268,11,FALSE),"")</f>
        <v>0</v>
      </c>
      <c r="DP139" s="95">
        <f t="shared" si="168"/>
        <v>1</v>
      </c>
      <c r="DQ139" s="95" t="str">
        <f t="shared" si="169"/>
        <v/>
      </c>
      <c r="DR139" s="91">
        <f>IFERROR(VLOOKUP(TEXT($A139,"0000"),'AYP11'!$B$2113:$AU$2534,11,FALSE),"")</f>
        <v>0</v>
      </c>
      <c r="DS139" s="95">
        <f t="shared" si="170"/>
        <v>1</v>
      </c>
      <c r="DT139" s="95" t="str">
        <f t="shared" si="171"/>
        <v/>
      </c>
      <c r="DU139" s="91">
        <f>IFERROR(VLOOKUP(TEXT($A139,"0000"),'AYP11'!$B$425:$AU$846,11,FALSE),"")</f>
        <v>0</v>
      </c>
      <c r="DV139" s="95">
        <f t="shared" si="172"/>
        <v>1</v>
      </c>
      <c r="DW139" s="95" t="str">
        <f t="shared" si="173"/>
        <v/>
      </c>
      <c r="DX139" s="91">
        <f>IFERROR(VLOOKUP(TEXT($A139,"0000"),'AYP11'!$B$3:$AU$424,11,FALSE),"")</f>
        <v>0</v>
      </c>
      <c r="DY139" s="95">
        <f t="shared" si="174"/>
        <v>1</v>
      </c>
      <c r="DZ139" s="95" t="str">
        <f t="shared" si="175"/>
        <v/>
      </c>
      <c r="EA139" s="91">
        <f>IFERROR(VLOOKUP(TEXT($A139,"0000"),'AYP11'!$B$1269:$AU$1690,11,FALSE),"")</f>
        <v>0</v>
      </c>
      <c r="EB139" s="95">
        <f t="shared" si="176"/>
        <v>1</v>
      </c>
      <c r="EC139" s="95" t="str">
        <f t="shared" si="177"/>
        <v/>
      </c>
      <c r="ED139" s="91">
        <f>IFERROR(VLOOKUP(TEXT($A139,"0000"),'AYP11'!$B$1691:$AU$2112,11,FALSE),"")</f>
        <v>0</v>
      </c>
      <c r="EE139" s="95">
        <f t="shared" si="178"/>
        <v>1</v>
      </c>
      <c r="EF139" s="95" t="str">
        <f t="shared" si="179"/>
        <v/>
      </c>
      <c r="EG139" s="91">
        <f>IFERROR(VLOOKUP(TEXT($A139,"0000"),'AYP11'!$B$2535:$AU$2956,11,FALSE),"")</f>
        <v>0</v>
      </c>
      <c r="EH139" s="95">
        <f t="shared" si="180"/>
        <v>1</v>
      </c>
      <c r="EI139" s="95" t="str">
        <f t="shared" si="181"/>
        <v/>
      </c>
    </row>
    <row r="140" spans="1:139" x14ac:dyDescent="0.25">
      <c r="A140" s="248">
        <v>2891</v>
      </c>
      <c r="B140" s="291">
        <f t="shared" si="128"/>
        <v>30.640668523676879</v>
      </c>
      <c r="C140" s="50">
        <f>IFERROR(VLOOKUP(TEXT($A140,"0000"),'R-M11'!$A$2:$AA$500,4,FALSE),0)</f>
        <v>110</v>
      </c>
      <c r="D140" s="291">
        <f t="shared" si="129"/>
        <v>50.696378830083567</v>
      </c>
      <c r="E140" s="98">
        <f>IFERROR(SUM(VLOOKUP(TEXT($A140,"0000"),'R-M11'!$A$2:$AA$500,5,FALSE),VLOOKUP(TEXT($A140,"0000"),'R-M11'!$A$2:$AA$500,6,FALSE)),0)</f>
        <v>182</v>
      </c>
      <c r="F140" s="58">
        <f>IFERROR(VLOOKUP(TEXT($A140,"0000"),'R-M11'!$A$2:$AA$500,14,FALSE),0)</f>
        <v>359</v>
      </c>
      <c r="G140" s="230">
        <f t="shared" si="182"/>
        <v>31.970668523676878</v>
      </c>
      <c r="H140" s="97">
        <f t="shared" si="130"/>
        <v>114.77469999999998</v>
      </c>
      <c r="I140" s="230">
        <f t="shared" si="183"/>
        <v>51.266378830083568</v>
      </c>
      <c r="J140" s="97">
        <f t="shared" si="131"/>
        <v>184.0463</v>
      </c>
      <c r="K140" s="230">
        <f t="shared" si="132"/>
        <v>81</v>
      </c>
      <c r="L140" s="121">
        <f>IFERROR(VLOOKUP(K140,'Criteria Table'!$A$2:$I$102,2,FALSE),"")</f>
        <v>1.9000000000000001</v>
      </c>
      <c r="M140" s="230">
        <f t="shared" si="133"/>
        <v>83.237047353760445</v>
      </c>
      <c r="N140" s="286">
        <f t="shared" si="134"/>
        <v>21.16991643454039</v>
      </c>
      <c r="O140" s="50">
        <f>IFERROR(VLOOKUP(TEXT($A140,"0000"),'R-M11'!$A$2:$AA$500,17,FALSE),"")</f>
        <v>76</v>
      </c>
      <c r="P140" s="286">
        <f t="shared" si="135"/>
        <v>59.610027855153206</v>
      </c>
      <c r="Q140" s="98">
        <f>IFERROR(SUM(VLOOKUP(TEXT($A140,"0000"),'R-M11'!$A$2:$AA$500,18,FALSE),VLOOKUP(TEXT($A140,"0000"),'R-M11'!$A$2:$AA$500,19,FALSE)),0)</f>
        <v>214</v>
      </c>
      <c r="R140" s="69">
        <f>IFERROR(VLOOKUP(TEXT($A140,"0000"),'R-M11'!$A$2:$AA$500,27,FALSE),0)</f>
        <v>359</v>
      </c>
      <c r="S140" s="121">
        <f t="shared" si="184"/>
        <v>22.499916434540388</v>
      </c>
      <c r="T140" s="70">
        <f t="shared" si="136"/>
        <v>80.774699999999996</v>
      </c>
      <c r="U140" s="121">
        <f t="shared" si="185"/>
        <v>60.180027855153206</v>
      </c>
      <c r="V140" s="70">
        <f t="shared" si="137"/>
        <v>216.0463</v>
      </c>
      <c r="W140" s="121">
        <f t="shared" si="138"/>
        <v>81</v>
      </c>
      <c r="X140" s="124">
        <f>IFERROR(VLOOKUP(W140,'Criteria Table'!$A$2:$I$102,2,FALSE),"")</f>
        <v>1.9000000000000001</v>
      </c>
      <c r="Y140" s="121">
        <f t="shared" si="139"/>
        <v>82.679944289693594</v>
      </c>
      <c r="Z140" s="92">
        <f>IFERROR(IF(VLOOKUP(A140,'SG11'!$A$3:$AI$500,18,FALSE)="","NA",VLOOKUP(A140,'SG11'!$A$3:$AI$500,18,FALSE)),"")</f>
        <v>79</v>
      </c>
      <c r="AA140" s="75">
        <f>IFERROR(VLOOKUP(Z140,'Criteria Table'!$A$2:$I$102,6,FALSE),"NA")</f>
        <v>5</v>
      </c>
      <c r="AB140" s="95">
        <f t="shared" si="186"/>
        <v>84</v>
      </c>
      <c r="AC140" s="84">
        <f>IFERROR(IF(VLOOKUP(A140,'SG11'!$A$3:$AI$500,19,FALSE)="","NA",VLOOKUP(A140,'SG11'!$A$3:$AI$500,19,FALSE)),"")</f>
        <v>78</v>
      </c>
      <c r="AD140" s="75">
        <f>IFERROR(VLOOKUP(AC140,'Criteria Table'!$A$2:$I$102,6,FALSE),"NA")</f>
        <v>5</v>
      </c>
      <c r="AE140" s="95">
        <f t="shared" si="187"/>
        <v>83</v>
      </c>
      <c r="AF140" s="92">
        <f>IFERROR(IF(VLOOKUP(A140,'SG11'!$A$3:$AI$500,20,FALSE)="","NA",VLOOKUP(A140,'SG11'!$A$3:$AI$500,20,FALSE)),"")</f>
        <v>82</v>
      </c>
      <c r="AG140" s="75">
        <f>IFERROR(VLOOKUP(AF140,'Criteria Table'!$A$2:$I$102,6,FALSE),"NA")</f>
        <v>5</v>
      </c>
      <c r="AH140" s="95">
        <f t="shared" si="188"/>
        <v>87</v>
      </c>
      <c r="AI140" s="84">
        <f>IFERROR(IF(VLOOKUP(A140,'SG11'!$A$3:$AI$500,21,FALSE)="","NA",VLOOKUP(A140,'SG11'!$A$3:$AI$500,21,FALSE)),"")</f>
        <v>76</v>
      </c>
      <c r="AJ140" s="75">
        <f>IFERROR(VLOOKUP(AI140,'Criteria Table'!$A$2:$I$102,6,FALSE),"NA")</f>
        <v>5</v>
      </c>
      <c r="AK140" s="95">
        <f t="shared" si="189"/>
        <v>81</v>
      </c>
      <c r="AL140" s="99">
        <f>IFERROR(VLOOKUP(TEXT(A140,"0000"),'W11'!$A$1:$E$500,4,FALSE)/AP140*100,"")</f>
        <v>98.425196850393704</v>
      </c>
      <c r="AM140" s="97">
        <f>IFERROR(VLOOKUP(TEXT(A140,"0000"),'W11'!$A$1:$E$500,4,FALSE),"")</f>
        <v>125</v>
      </c>
      <c r="AN140" s="99">
        <f t="shared" si="140"/>
        <v>98.425196850393704</v>
      </c>
      <c r="AO140" s="97">
        <f t="shared" si="141"/>
        <v>125</v>
      </c>
      <c r="AP140" s="99">
        <f>IFERROR(VLOOKUP(TEXT(A140,"0000"),'W11'!$A$1:$E$500,5,FALSE),"")</f>
        <v>127</v>
      </c>
      <c r="AQ140" s="97">
        <f>IFERROR(VLOOKUP(ROUND(AL140,0),'Criteria Table'!$A$2:$I$102,4,FALSE),0)</f>
        <v>0</v>
      </c>
      <c r="AR140" s="128"/>
      <c r="AS140" s="95"/>
      <c r="AT140" s="95"/>
      <c r="AU140" s="100">
        <f>IFERROR(VLOOKUP(TEXT(A140,"0000"),'Sci11'!$A$3:$N$492,4,FALSE)/VLOOKUP(TEXT(A140,"0000"),'Sci11'!$A$3:$N$492,14,FALSE)*100,"")</f>
        <v>30.952380952380953</v>
      </c>
      <c r="AV140" s="101">
        <f>SUM(VLOOKUP(TEXT(A140,"0000"),'Sci11'!$A$3:$N$492,5,FALSE),VLOOKUP(TEXT(A140,"0000"),'Sci11'!$A$3:$N$492,6,FALSE))/VLOOKUP(TEXT(A140,"0000"),'Sci11'!$A$3:$N$492,14,FALSE)*100</f>
        <v>25.396825396825395</v>
      </c>
      <c r="AW140" s="100">
        <f t="shared" si="190"/>
        <v>34.032380952380954</v>
      </c>
      <c r="AX140" s="101">
        <f>IFERROR(AW140/100*VLOOKUP(TEXT(A140,"0000"),'Sci11'!$A$3:$N$492,14,FALSE),"")</f>
        <v>42.880800000000001</v>
      </c>
      <c r="AY140" s="100">
        <f t="shared" si="191"/>
        <v>26.716825396825396</v>
      </c>
      <c r="AZ140" s="101">
        <f>IFERROR(AY140/100*VLOOKUP(TEXT(A140,"0000"),'Sci11'!$A$3:$N$492,14,FALSE),"")</f>
        <v>33.663199999999996</v>
      </c>
      <c r="BA140" s="100">
        <f t="shared" si="142"/>
        <v>56</v>
      </c>
      <c r="BB140" s="101">
        <f>IFERROR(VLOOKUP(BA140,'Criteria Table'!$A$2:$I$102,2,FALSE),"")</f>
        <v>4.4000000000000004</v>
      </c>
      <c r="BC140" s="101">
        <f t="shared" si="143"/>
        <v>60.4</v>
      </c>
      <c r="BD140" s="82">
        <f>IFERROR(VLOOKUP(A140,ATTx11!$A$2:$N$500,4,FALSE),"")</f>
        <v>96.77</v>
      </c>
      <c r="BE140" s="95">
        <f t="shared" si="144"/>
        <v>0.5</v>
      </c>
      <c r="BF140" s="96">
        <f t="shared" si="145"/>
        <v>97.27</v>
      </c>
      <c r="BG140" s="70">
        <f>IFERROR(VLOOKUP(A140,ATTx11!$A$2:$N$500,11,FALSE),"")</f>
        <v>0</v>
      </c>
      <c r="BH140" s="95">
        <f t="shared" si="146"/>
        <v>0</v>
      </c>
      <c r="BI140" s="70">
        <f>IFERROR(VLOOKUP(A140,ATTx11!$A$2:$N$500,12,FALSE),"")</f>
        <v>0</v>
      </c>
      <c r="BJ140" s="97">
        <f t="shared" si="147"/>
        <v>0</v>
      </c>
      <c r="BK140" s="84">
        <f>IFERROR(VLOOKUP(A140,ATTx11!$A$2:$N$500,7,FALSE),"")</f>
        <v>0</v>
      </c>
      <c r="BL140" s="97">
        <f t="shared" si="148"/>
        <v>0</v>
      </c>
      <c r="BM140" s="84">
        <f>IFERROR(VLOOKUP(A140,ATTx11!$A$2:$N$500,8,FALSE),"")</f>
        <v>0</v>
      </c>
      <c r="BN140" s="95">
        <f t="shared" si="149"/>
        <v>0</v>
      </c>
      <c r="BO140" s="95"/>
      <c r="BP140" s="83">
        <f>IFERROR(VLOOKUP(TEXT($A140,"0000"),'AYP11'!$B$3379:$AU$3800,17,FALSE),"")</f>
        <v>88</v>
      </c>
      <c r="BQ140" s="75">
        <f>IFERROR(VLOOKUP(BP140,'Criteria Table'!$A$2:$I$102,2,FALSE),0)</f>
        <v>0</v>
      </c>
      <c r="BR140" s="95">
        <f t="shared" si="150"/>
        <v>88</v>
      </c>
      <c r="BS140" s="83">
        <f>IFERROR(VLOOKUP(TEXT($A140,"0000"),'AYP11'!$B$847:$AU$1268,17,FALSE),"")</f>
        <v>0</v>
      </c>
      <c r="BT140" s="75">
        <f>IFERROR(VLOOKUP(BS140,'Criteria Table'!$A$2:$I$102,2,FALSE),0)</f>
        <v>10</v>
      </c>
      <c r="BU140" s="95">
        <f t="shared" si="151"/>
        <v>10</v>
      </c>
      <c r="BV140" s="83">
        <f>IFERROR(VLOOKUP(TEXT($A140,"0000"),'AYP11'!$B$2113:$AU$2534,17,FALSE),"")</f>
        <v>84</v>
      </c>
      <c r="BW140" s="75">
        <f>IFERROR(VLOOKUP(BV140,'Criteria Table'!$A$2:$I$102,2,FALSE),0)</f>
        <v>1.6</v>
      </c>
      <c r="BX140" s="95">
        <f t="shared" si="152"/>
        <v>86</v>
      </c>
      <c r="BY140" s="83">
        <f>IFERROR(VLOOKUP(TEXT($A140,"0000"),'AYP11'!$B$425:$AU$846,17,FALSE),"")</f>
        <v>0</v>
      </c>
      <c r="BZ140" s="75">
        <f>IFERROR(VLOOKUP(BY140,'Criteria Table'!$A$2:$I$102,2,FALSE),0)</f>
        <v>10</v>
      </c>
      <c r="CA140" s="95">
        <f t="shared" si="153"/>
        <v>10</v>
      </c>
      <c r="CB140" s="83">
        <f>IFERROR(VLOOKUP(TEXT($A140,"0000"),'AYP11'!$B$3:$AU$424,17,FALSE),"")</f>
        <v>0</v>
      </c>
      <c r="CC140" s="95">
        <f>IFERROR(VLOOKUP(CB140,'Criteria Table'!$A$2:$I$102,2,FALSE),0)</f>
        <v>10</v>
      </c>
      <c r="CD140" s="95">
        <f t="shared" si="154"/>
        <v>10</v>
      </c>
      <c r="CE140" s="83">
        <f>IFERROR(VLOOKUP(TEXT($A140,"0000"),'AYP11'!$B$1269:$AU$1690,17,FALSE),"")</f>
        <v>75</v>
      </c>
      <c r="CF140" s="95">
        <f>IFERROR(VLOOKUP(CE140,'Criteria Table'!$A$2:$I$102,2,FALSE),0)</f>
        <v>2.5</v>
      </c>
      <c r="CG140" s="95">
        <f t="shared" si="155"/>
        <v>78</v>
      </c>
      <c r="CH140" s="83">
        <f>IFERROR(VLOOKUP(TEXT($A140,"0000"),'AYP11'!$B$1691:$AU$2112,17,FALSE),"")</f>
        <v>75</v>
      </c>
      <c r="CI140" s="95">
        <f>IFERROR(VLOOKUP(CH140,'Criteria Table'!$A$2:$I$102,2,FALSE),0)</f>
        <v>2.5</v>
      </c>
      <c r="CJ140" s="95">
        <f t="shared" si="156"/>
        <v>78</v>
      </c>
      <c r="CK140" s="83">
        <f>IFERROR(VLOOKUP(TEXT($A140,"0000"),'AYP11'!$B$2535:$AU$2956,17,FALSE),"")</f>
        <v>0</v>
      </c>
      <c r="CL140" s="95">
        <f>IFERROR(VLOOKUP(CK140,'Criteria Table'!$A$2:$I$102,2,FALSE),0)</f>
        <v>10</v>
      </c>
      <c r="CM140" s="95">
        <f t="shared" si="157"/>
        <v>10</v>
      </c>
      <c r="CN140" s="76">
        <f>IFERROR(VLOOKUP(TEXT($A140,"0000"),'AYP11'!$B$3379:$AU$3800,23,FALSE),"")</f>
        <v>92</v>
      </c>
      <c r="CO140" s="95">
        <f>IFERROR(VLOOKUP(CN140,'Criteria Table'!$A$2:$I$102,2,FALSE),0)</f>
        <v>0</v>
      </c>
      <c r="CP140" s="95">
        <f t="shared" si="158"/>
        <v>92</v>
      </c>
      <c r="CQ140" s="76">
        <f>IFERROR(VLOOKUP(TEXT($A140,"0000"),'AYP11'!$B$847:$AU$1268,23,FALSE),"")</f>
        <v>0</v>
      </c>
      <c r="CR140" s="95">
        <f>IFERROR(VLOOKUP(CQ140,'Criteria Table'!$A$2:$I$102,2,FALSE),0)</f>
        <v>10</v>
      </c>
      <c r="CS140" s="95">
        <f t="shared" si="159"/>
        <v>10</v>
      </c>
      <c r="CT140" s="76">
        <f>IFERROR(VLOOKUP(TEXT($A140,"0000"),'AYP11'!$B$2113:$AU$2534,23,FALSE),"")</f>
        <v>80</v>
      </c>
      <c r="CU140" s="95">
        <f>IFERROR(VLOOKUP(CT140,'Criteria Table'!$A$2:$I$102,2,FALSE),0)</f>
        <v>2</v>
      </c>
      <c r="CV140" s="95">
        <f t="shared" si="160"/>
        <v>82</v>
      </c>
      <c r="CW140" s="76">
        <f>IFERROR(VLOOKUP(TEXT($A140,"0000"),'AYP11'!$B$425:$AU$846,23,FALSE),"")</f>
        <v>0</v>
      </c>
      <c r="CX140" s="95">
        <f>IFERROR(VLOOKUP(CW140,'Criteria Table'!$A$2:$I$102,2,FALSE),0)</f>
        <v>10</v>
      </c>
      <c r="CY140" s="95">
        <f t="shared" si="161"/>
        <v>10</v>
      </c>
      <c r="CZ140" s="76">
        <f>IFERROR(VLOOKUP(TEXT($A140,"0000"),'AYP11'!$B$3:$AU$424,23,FALSE),"")</f>
        <v>0</v>
      </c>
      <c r="DA140" s="95">
        <f>IFERROR(VLOOKUP(CZ140,'Criteria Table'!$A$2:$I$102,2,FALSE),0)</f>
        <v>10</v>
      </c>
      <c r="DB140" s="95">
        <f t="shared" si="162"/>
        <v>10</v>
      </c>
      <c r="DC140" s="76">
        <f>IFERROR(VLOOKUP(TEXT($A140,"0000"),'AYP11'!$B$1269:$AU$1690,23,FALSE),"")</f>
        <v>76</v>
      </c>
      <c r="DD140" s="95">
        <f>IFERROR(VLOOKUP(DC140,'Criteria Table'!$A$2:$I$102,2,FALSE),0)</f>
        <v>2.4000000000000004</v>
      </c>
      <c r="DE140" s="95">
        <f t="shared" si="163"/>
        <v>78</v>
      </c>
      <c r="DF140" s="76">
        <f>IFERROR(VLOOKUP(TEXT($A140,"0000"),'AYP11'!$B$1691:$AU$2112,23,FALSE),"")</f>
        <v>77</v>
      </c>
      <c r="DG140" s="95">
        <f>IFERROR(VLOOKUP(DF140,'Criteria Table'!$A$2:$I$102,2,FALSE),0)</f>
        <v>2.3000000000000003</v>
      </c>
      <c r="DH140" s="95">
        <f t="shared" si="164"/>
        <v>79</v>
      </c>
      <c r="DI140" s="76">
        <f>IFERROR(VLOOKUP(TEXT($A140,"0000"),'AYP11'!$B$2535:$AU$2956,23,FALSE),"")</f>
        <v>0</v>
      </c>
      <c r="DJ140" s="95">
        <f>IFERROR(VLOOKUP(DI140,'Criteria Table'!$A$2:$I$102,2,FALSE),0)</f>
        <v>10</v>
      </c>
      <c r="DK140" s="95">
        <f t="shared" si="165"/>
        <v>10</v>
      </c>
      <c r="DL140" s="91">
        <f>IFERROR(VLOOKUP(TEXT($A140,"0000"),'AYP11'!$B$3379:$AU$3800,11,FALSE),"")</f>
        <v>0</v>
      </c>
      <c r="DM140" s="95">
        <f t="shared" si="166"/>
        <v>1</v>
      </c>
      <c r="DN140" s="95" t="str">
        <f t="shared" si="167"/>
        <v/>
      </c>
      <c r="DO140" s="91">
        <f>IFERROR(VLOOKUP(TEXT($A140,"0000"),'AYP11'!$B$847:$AU$1268,11,FALSE),"")</f>
        <v>0</v>
      </c>
      <c r="DP140" s="95">
        <f t="shared" si="168"/>
        <v>1</v>
      </c>
      <c r="DQ140" s="95" t="str">
        <f t="shared" si="169"/>
        <v/>
      </c>
      <c r="DR140" s="91">
        <f>IFERROR(VLOOKUP(TEXT($A140,"0000"),'AYP11'!$B$2113:$AU$2534,11,FALSE),"")</f>
        <v>0</v>
      </c>
      <c r="DS140" s="95">
        <f t="shared" si="170"/>
        <v>1</v>
      </c>
      <c r="DT140" s="95" t="str">
        <f t="shared" si="171"/>
        <v/>
      </c>
      <c r="DU140" s="91">
        <f>IFERROR(VLOOKUP(TEXT($A140,"0000"),'AYP11'!$B$425:$AU$846,11,FALSE),"")</f>
        <v>0</v>
      </c>
      <c r="DV140" s="95">
        <f t="shared" si="172"/>
        <v>1</v>
      </c>
      <c r="DW140" s="95" t="str">
        <f t="shared" si="173"/>
        <v/>
      </c>
      <c r="DX140" s="91">
        <f>IFERROR(VLOOKUP(TEXT($A140,"0000"),'AYP11'!$B$3:$AU$424,11,FALSE),"")</f>
        <v>0</v>
      </c>
      <c r="DY140" s="95">
        <f t="shared" si="174"/>
        <v>1</v>
      </c>
      <c r="DZ140" s="95" t="str">
        <f t="shared" si="175"/>
        <v/>
      </c>
      <c r="EA140" s="91">
        <f>IFERROR(VLOOKUP(TEXT($A140,"0000"),'AYP11'!$B$1269:$AU$1690,11,FALSE),"")</f>
        <v>0</v>
      </c>
      <c r="EB140" s="95">
        <f t="shared" si="176"/>
        <v>1</v>
      </c>
      <c r="EC140" s="95" t="str">
        <f t="shared" si="177"/>
        <v/>
      </c>
      <c r="ED140" s="91">
        <f>IFERROR(VLOOKUP(TEXT($A140,"0000"),'AYP11'!$B$1691:$AU$2112,11,FALSE),"")</f>
        <v>0</v>
      </c>
      <c r="EE140" s="95">
        <f t="shared" si="178"/>
        <v>1</v>
      </c>
      <c r="EF140" s="95" t="str">
        <f t="shared" si="179"/>
        <v/>
      </c>
      <c r="EG140" s="91">
        <f>IFERROR(VLOOKUP(TEXT($A140,"0000"),'AYP11'!$B$2535:$AU$2956,11,FALSE),"")</f>
        <v>0</v>
      </c>
      <c r="EH140" s="95">
        <f t="shared" si="180"/>
        <v>1</v>
      </c>
      <c r="EI140" s="95" t="str">
        <f t="shared" si="181"/>
        <v/>
      </c>
    </row>
    <row r="141" spans="1:139" x14ac:dyDescent="0.25">
      <c r="A141" s="248">
        <v>2901</v>
      </c>
      <c r="B141" s="291">
        <f t="shared" si="128"/>
        <v>32.732316227461858</v>
      </c>
      <c r="C141" s="50">
        <f>IFERROR(VLOOKUP(TEXT($A141,"0000"),'R-M11'!$A$2:$AA$500,4,FALSE),0)</f>
        <v>236</v>
      </c>
      <c r="D141" s="291">
        <f t="shared" si="129"/>
        <v>13.869625520110956</v>
      </c>
      <c r="E141" s="98">
        <f>IFERROR(SUM(VLOOKUP(TEXT($A141,"0000"),'R-M11'!$A$2:$AA$500,5,FALSE),VLOOKUP(TEXT($A141,"0000"),'R-M11'!$A$2:$AA$500,6,FALSE)),0)</f>
        <v>100</v>
      </c>
      <c r="F141" s="58">
        <f>IFERROR(VLOOKUP(TEXT($A141,"0000"),'R-M11'!$A$2:$AA$500,14,FALSE),0)</f>
        <v>721</v>
      </c>
      <c r="G141" s="230">
        <f t="shared" si="182"/>
        <v>36.442316227461859</v>
      </c>
      <c r="H141" s="97">
        <f t="shared" si="130"/>
        <v>262.7491</v>
      </c>
      <c r="I141" s="230">
        <f t="shared" si="183"/>
        <v>15.459625520110956</v>
      </c>
      <c r="J141" s="97">
        <f t="shared" si="131"/>
        <v>111.4639</v>
      </c>
      <c r="K141" s="230">
        <f t="shared" si="132"/>
        <v>47</v>
      </c>
      <c r="L141" s="121">
        <f>IFERROR(VLOOKUP(K141,'Criteria Table'!$A$2:$I$102,2,FALSE),"")</f>
        <v>5.3000000000000007</v>
      </c>
      <c r="M141" s="230">
        <f t="shared" si="133"/>
        <v>51.901941747572813</v>
      </c>
      <c r="N141" s="286">
        <f t="shared" si="134"/>
        <v>31.197771587743734</v>
      </c>
      <c r="O141" s="50">
        <f>IFERROR(VLOOKUP(TEXT($A141,"0000"),'R-M11'!$A$2:$AA$500,17,FALSE),"")</f>
        <v>224</v>
      </c>
      <c r="P141" s="286">
        <f t="shared" si="135"/>
        <v>24.930362116991645</v>
      </c>
      <c r="Q141" s="98">
        <f>IFERROR(SUM(VLOOKUP(TEXT($A141,"0000"),'R-M11'!$A$2:$AA$500,18,FALSE),VLOOKUP(TEXT($A141,"0000"),'R-M11'!$A$2:$AA$500,19,FALSE)),0)</f>
        <v>179</v>
      </c>
      <c r="R141" s="69">
        <f>IFERROR(VLOOKUP(TEXT($A141,"0000"),'R-M11'!$A$2:$AA$500,27,FALSE),0)</f>
        <v>718</v>
      </c>
      <c r="S141" s="121">
        <f t="shared" si="184"/>
        <v>34.277771587743736</v>
      </c>
      <c r="T141" s="70">
        <f t="shared" si="136"/>
        <v>246.11440000000005</v>
      </c>
      <c r="U141" s="121">
        <f t="shared" si="185"/>
        <v>26.250362116991646</v>
      </c>
      <c r="V141" s="70">
        <f t="shared" si="137"/>
        <v>188.4776</v>
      </c>
      <c r="W141" s="121">
        <f t="shared" si="138"/>
        <v>56</v>
      </c>
      <c r="X141" s="124">
        <f>IFERROR(VLOOKUP(W141,'Criteria Table'!$A$2:$I$102,2,FALSE),"")</f>
        <v>4.4000000000000004</v>
      </c>
      <c r="Y141" s="121">
        <f t="shared" si="139"/>
        <v>60.528133704735382</v>
      </c>
      <c r="Z141" s="92">
        <f>IFERROR(IF(VLOOKUP(A141,'SG11'!$A$3:$AI$500,18,FALSE)="","NA",VLOOKUP(A141,'SG11'!$A$3:$AI$500,18,FALSE)),"")</f>
        <v>57</v>
      </c>
      <c r="AA141" s="75">
        <f>IFERROR(VLOOKUP(Z141,'Criteria Table'!$A$2:$I$102,6,FALSE),"NA")</f>
        <v>10</v>
      </c>
      <c r="AB141" s="95">
        <f t="shared" si="186"/>
        <v>67</v>
      </c>
      <c r="AC141" s="84">
        <f>IFERROR(IF(VLOOKUP(A141,'SG11'!$A$3:$AI$500,19,FALSE)="","NA",VLOOKUP(A141,'SG11'!$A$3:$AI$500,19,FALSE)),"")</f>
        <v>65</v>
      </c>
      <c r="AD141" s="75">
        <f>IFERROR(VLOOKUP(AC141,'Criteria Table'!$A$2:$I$102,6,FALSE),"NA")</f>
        <v>5</v>
      </c>
      <c r="AE141" s="95">
        <f t="shared" si="187"/>
        <v>70</v>
      </c>
      <c r="AF141" s="92">
        <f>IFERROR(IF(VLOOKUP(A141,'SG11'!$A$3:$AI$500,20,FALSE)="","NA",VLOOKUP(A141,'SG11'!$A$3:$AI$500,20,FALSE)),"")</f>
        <v>60</v>
      </c>
      <c r="AG141" s="75">
        <f>IFERROR(VLOOKUP(AF141,'Criteria Table'!$A$2:$I$102,6,FALSE),"NA")</f>
        <v>10</v>
      </c>
      <c r="AH141" s="95">
        <f t="shared" si="188"/>
        <v>70</v>
      </c>
      <c r="AI141" s="84">
        <f>IFERROR(IF(VLOOKUP(A141,'SG11'!$A$3:$AI$500,21,FALSE)="","NA",VLOOKUP(A141,'SG11'!$A$3:$AI$500,21,FALSE)),"")</f>
        <v>71</v>
      </c>
      <c r="AJ141" s="75">
        <f>IFERROR(VLOOKUP(AI141,'Criteria Table'!$A$2:$I$102,6,FALSE),"NA")</f>
        <v>5</v>
      </c>
      <c r="AK141" s="95">
        <f t="shared" si="189"/>
        <v>76</v>
      </c>
      <c r="AL141" s="99">
        <f>IFERROR(VLOOKUP(TEXT(A141,"0000"),'W11'!$A$1:$E$500,4,FALSE)/AP141*100,"")</f>
        <v>93.75</v>
      </c>
      <c r="AM141" s="97">
        <f>IFERROR(VLOOKUP(TEXT(A141,"0000"),'W11'!$A$1:$E$500,4,FALSE),"")</f>
        <v>195</v>
      </c>
      <c r="AN141" s="99">
        <f t="shared" si="140"/>
        <v>93.75</v>
      </c>
      <c r="AO141" s="97">
        <f t="shared" si="141"/>
        <v>195</v>
      </c>
      <c r="AP141" s="99">
        <f>IFERROR(VLOOKUP(TEXT(A141,"0000"),'W11'!$A$1:$E$500,5,FALSE),"")</f>
        <v>208</v>
      </c>
      <c r="AQ141" s="97">
        <f>IFERROR(VLOOKUP(ROUND(AL141,0),'Criteria Table'!$A$2:$I$102,4,FALSE),0)</f>
        <v>0</v>
      </c>
      <c r="AR141" s="128"/>
      <c r="AS141" s="95"/>
      <c r="AT141" s="95"/>
      <c r="AU141" s="100">
        <f>IFERROR(VLOOKUP(TEXT(A141,"0000"),'Sci11'!$A$3:$N$492,4,FALSE)/VLOOKUP(TEXT(A141,"0000"),'Sci11'!$A$3:$N$492,14,FALSE)*100,"")</f>
        <v>21.818181818181817</v>
      </c>
      <c r="AV141" s="101">
        <f>SUM(VLOOKUP(TEXT(A141,"0000"),'Sci11'!$A$3:$N$492,5,FALSE),VLOOKUP(TEXT(A141,"0000"),'Sci11'!$A$3:$N$492,6,FALSE))/VLOOKUP(TEXT(A141,"0000"),'Sci11'!$A$3:$N$492,14,FALSE)*100</f>
        <v>3.6363636363636362</v>
      </c>
      <c r="AW141" s="100">
        <f t="shared" si="190"/>
        <v>27.068181818181817</v>
      </c>
      <c r="AX141" s="101">
        <f>IFERROR(AW141/100*VLOOKUP(TEXT(A141,"0000"),'Sci11'!$A$3:$N$492,14,FALSE),"")</f>
        <v>59.550000000000004</v>
      </c>
      <c r="AY141" s="100">
        <f t="shared" si="191"/>
        <v>5.8863636363636367</v>
      </c>
      <c r="AZ141" s="101">
        <f>IFERROR(AY141/100*VLOOKUP(TEXT(A141,"0000"),'Sci11'!$A$3:$N$492,14,FALSE),"")</f>
        <v>12.950000000000001</v>
      </c>
      <c r="BA141" s="100">
        <f t="shared" si="142"/>
        <v>25</v>
      </c>
      <c r="BB141" s="101">
        <f>IFERROR(VLOOKUP(BA141,'Criteria Table'!$A$2:$I$102,2,FALSE),"")</f>
        <v>7.5</v>
      </c>
      <c r="BC141" s="101">
        <f t="shared" si="143"/>
        <v>32.5</v>
      </c>
      <c r="BD141" s="82">
        <f>IFERROR(VLOOKUP(A141,ATTx11!$A$2:$N$500,4,FALSE),"")</f>
        <v>95.63</v>
      </c>
      <c r="BE141" s="95">
        <f t="shared" si="144"/>
        <v>0.5</v>
      </c>
      <c r="BF141" s="96">
        <f t="shared" si="145"/>
        <v>96.13</v>
      </c>
      <c r="BG141" s="70">
        <f>IFERROR(VLOOKUP(A141,ATTx11!$A$2:$N$500,11,FALSE),"")</f>
        <v>3</v>
      </c>
      <c r="BH141" s="95">
        <f t="shared" si="146"/>
        <v>2.7</v>
      </c>
      <c r="BI141" s="70">
        <f>IFERROR(VLOOKUP(A141,ATTx11!$A$2:$N$500,12,FALSE),"")</f>
        <v>114</v>
      </c>
      <c r="BJ141" s="97">
        <f t="shared" si="147"/>
        <v>102.6</v>
      </c>
      <c r="BK141" s="84">
        <f>IFERROR(VLOOKUP(A141,ATTx11!$A$2:$N$500,7,FALSE),"")</f>
        <v>2</v>
      </c>
      <c r="BL141" s="97">
        <f t="shared" si="148"/>
        <v>1.8</v>
      </c>
      <c r="BM141" s="84">
        <f>IFERROR(VLOOKUP(A141,ATTx11!$A$2:$N$500,8,FALSE),"")</f>
        <v>75</v>
      </c>
      <c r="BN141" s="95">
        <f t="shared" si="149"/>
        <v>67.5</v>
      </c>
      <c r="BO141" s="95"/>
      <c r="BP141" s="83">
        <f>IFERROR(VLOOKUP(TEXT($A141,"0000"),'AYP11'!$B$3379:$AU$3800,17,FALSE),"")</f>
        <v>0</v>
      </c>
      <c r="BQ141" s="75">
        <f>IFERROR(VLOOKUP(BP141,'Criteria Table'!$A$2:$I$102,2,FALSE),0)</f>
        <v>10</v>
      </c>
      <c r="BR141" s="95">
        <f t="shared" si="150"/>
        <v>10</v>
      </c>
      <c r="BS141" s="83">
        <f>IFERROR(VLOOKUP(TEXT($A141,"0000"),'AYP11'!$B$847:$AU$1268,17,FALSE),"")</f>
        <v>41</v>
      </c>
      <c r="BT141" s="75">
        <f>IFERROR(VLOOKUP(BS141,'Criteria Table'!$A$2:$I$102,2,FALSE),0)</f>
        <v>5.9</v>
      </c>
      <c r="BU141" s="95">
        <f t="shared" si="151"/>
        <v>47</v>
      </c>
      <c r="BV141" s="83">
        <f>IFERROR(VLOOKUP(TEXT($A141,"0000"),'AYP11'!$B$2113:$AU$2534,17,FALSE),"")</f>
        <v>48</v>
      </c>
      <c r="BW141" s="75">
        <f>IFERROR(VLOOKUP(BV141,'Criteria Table'!$A$2:$I$102,2,FALSE),0)</f>
        <v>5.2</v>
      </c>
      <c r="BX141" s="95">
        <f t="shared" si="152"/>
        <v>53</v>
      </c>
      <c r="BY141" s="83">
        <f>IFERROR(VLOOKUP(TEXT($A141,"0000"),'AYP11'!$B$425:$AU$846,17,FALSE),"")</f>
        <v>0</v>
      </c>
      <c r="BZ141" s="75">
        <f>IFERROR(VLOOKUP(BY141,'Criteria Table'!$A$2:$I$102,2,FALSE),0)</f>
        <v>10</v>
      </c>
      <c r="CA141" s="95">
        <f t="shared" si="153"/>
        <v>10</v>
      </c>
      <c r="CB141" s="83">
        <f>IFERROR(VLOOKUP(TEXT($A141,"0000"),'AYP11'!$B$3:$AU$424,17,FALSE),"")</f>
        <v>0</v>
      </c>
      <c r="CC141" s="95">
        <f>IFERROR(VLOOKUP(CB141,'Criteria Table'!$A$2:$I$102,2,FALSE),0)</f>
        <v>10</v>
      </c>
      <c r="CD141" s="95">
        <f t="shared" si="154"/>
        <v>10</v>
      </c>
      <c r="CE141" s="83">
        <f>IFERROR(VLOOKUP(TEXT($A141,"0000"),'AYP11'!$B$1269:$AU$1690,17,FALSE),"")</f>
        <v>47</v>
      </c>
      <c r="CF141" s="95">
        <f>IFERROR(VLOOKUP(CE141,'Criteria Table'!$A$2:$I$102,2,FALSE),0)</f>
        <v>5.3000000000000007</v>
      </c>
      <c r="CG141" s="95">
        <f t="shared" si="155"/>
        <v>52</v>
      </c>
      <c r="CH141" s="83">
        <f>IFERROR(VLOOKUP(TEXT($A141,"0000"),'AYP11'!$B$1691:$AU$2112,17,FALSE),"")</f>
        <v>44</v>
      </c>
      <c r="CI141" s="95">
        <f>IFERROR(VLOOKUP(CH141,'Criteria Table'!$A$2:$I$102,2,FALSE),0)</f>
        <v>5.6000000000000005</v>
      </c>
      <c r="CJ141" s="95">
        <f t="shared" si="156"/>
        <v>50</v>
      </c>
      <c r="CK141" s="83">
        <f>IFERROR(VLOOKUP(TEXT($A141,"0000"),'AYP11'!$B$2535:$AU$2956,17,FALSE),"")</f>
        <v>17</v>
      </c>
      <c r="CL141" s="95">
        <f>IFERROR(VLOOKUP(CK141,'Criteria Table'!$A$2:$I$102,2,FALSE),0)</f>
        <v>8.3000000000000007</v>
      </c>
      <c r="CM141" s="95">
        <f t="shared" si="157"/>
        <v>25</v>
      </c>
      <c r="CN141" s="76">
        <f>IFERROR(VLOOKUP(TEXT($A141,"0000"),'AYP11'!$B$3379:$AU$3800,23,FALSE),"")</f>
        <v>0</v>
      </c>
      <c r="CO141" s="95">
        <f>IFERROR(VLOOKUP(CN141,'Criteria Table'!$A$2:$I$102,2,FALSE),0)</f>
        <v>10</v>
      </c>
      <c r="CP141" s="95">
        <f t="shared" si="158"/>
        <v>10</v>
      </c>
      <c r="CQ141" s="76">
        <f>IFERROR(VLOOKUP(TEXT($A141,"0000"),'AYP11'!$B$847:$AU$1268,23,FALSE),"")</f>
        <v>45</v>
      </c>
      <c r="CR141" s="95">
        <f>IFERROR(VLOOKUP(CQ141,'Criteria Table'!$A$2:$I$102,2,FALSE),0)</f>
        <v>5.5</v>
      </c>
      <c r="CS141" s="95">
        <f t="shared" si="159"/>
        <v>51</v>
      </c>
      <c r="CT141" s="76">
        <f>IFERROR(VLOOKUP(TEXT($A141,"0000"),'AYP11'!$B$2113:$AU$2534,23,FALSE),"")</f>
        <v>60</v>
      </c>
      <c r="CU141" s="95">
        <f>IFERROR(VLOOKUP(CT141,'Criteria Table'!$A$2:$I$102,2,FALSE),0)</f>
        <v>4</v>
      </c>
      <c r="CV141" s="95">
        <f t="shared" si="160"/>
        <v>64</v>
      </c>
      <c r="CW141" s="76">
        <f>IFERROR(VLOOKUP(TEXT($A141,"0000"),'AYP11'!$B$425:$AU$846,23,FALSE),"")</f>
        <v>0</v>
      </c>
      <c r="CX141" s="95">
        <f>IFERROR(VLOOKUP(CW141,'Criteria Table'!$A$2:$I$102,2,FALSE),0)</f>
        <v>10</v>
      </c>
      <c r="CY141" s="95">
        <f t="shared" si="161"/>
        <v>10</v>
      </c>
      <c r="CZ141" s="76">
        <f>IFERROR(VLOOKUP(TEXT($A141,"0000"),'AYP11'!$B$3:$AU$424,23,FALSE),"")</f>
        <v>0</v>
      </c>
      <c r="DA141" s="95">
        <f>IFERROR(VLOOKUP(CZ141,'Criteria Table'!$A$2:$I$102,2,FALSE),0)</f>
        <v>10</v>
      </c>
      <c r="DB141" s="95">
        <f t="shared" si="162"/>
        <v>10</v>
      </c>
      <c r="DC141" s="76">
        <f>IFERROR(VLOOKUP(TEXT($A141,"0000"),'AYP11'!$B$1269:$AU$1690,23,FALSE),"")</f>
        <v>58</v>
      </c>
      <c r="DD141" s="95">
        <f>IFERROR(VLOOKUP(DC141,'Criteria Table'!$A$2:$I$102,2,FALSE),0)</f>
        <v>4.2</v>
      </c>
      <c r="DE141" s="95">
        <f t="shared" si="163"/>
        <v>62</v>
      </c>
      <c r="DF141" s="76">
        <f>IFERROR(VLOOKUP(TEXT($A141,"0000"),'AYP11'!$B$1691:$AU$2112,23,FALSE),"")</f>
        <v>63</v>
      </c>
      <c r="DG141" s="95">
        <f>IFERROR(VLOOKUP(DF141,'Criteria Table'!$A$2:$I$102,2,FALSE),0)</f>
        <v>3.7</v>
      </c>
      <c r="DH141" s="95">
        <f t="shared" si="164"/>
        <v>67</v>
      </c>
      <c r="DI141" s="76">
        <f>IFERROR(VLOOKUP(TEXT($A141,"0000"),'AYP11'!$B$2535:$AU$2956,23,FALSE),"")</f>
        <v>31</v>
      </c>
      <c r="DJ141" s="95">
        <f>IFERROR(VLOOKUP(DI141,'Criteria Table'!$A$2:$I$102,2,FALSE),0)</f>
        <v>6.9</v>
      </c>
      <c r="DK141" s="95">
        <f t="shared" si="165"/>
        <v>38</v>
      </c>
      <c r="DL141" s="91">
        <f>IFERROR(VLOOKUP(TEXT($A141,"0000"),'AYP11'!$B$3379:$AU$3800,11,FALSE),"")</f>
        <v>0</v>
      </c>
      <c r="DM141" s="95">
        <f t="shared" si="166"/>
        <v>1</v>
      </c>
      <c r="DN141" s="95" t="str">
        <f t="shared" si="167"/>
        <v/>
      </c>
      <c r="DO141" s="91">
        <f>IFERROR(VLOOKUP(TEXT($A141,"0000"),'AYP11'!$B$847:$AU$1268,11,FALSE),"")</f>
        <v>0</v>
      </c>
      <c r="DP141" s="95">
        <f t="shared" si="168"/>
        <v>1</v>
      </c>
      <c r="DQ141" s="95" t="str">
        <f t="shared" si="169"/>
        <v/>
      </c>
      <c r="DR141" s="91">
        <f>IFERROR(VLOOKUP(TEXT($A141,"0000"),'AYP11'!$B$2113:$AU$2534,11,FALSE),"")</f>
        <v>94</v>
      </c>
      <c r="DS141" s="95">
        <f t="shared" si="170"/>
        <v>0</v>
      </c>
      <c r="DT141" s="95">
        <f t="shared" si="171"/>
        <v>94</v>
      </c>
      <c r="DU141" s="91">
        <f>IFERROR(VLOOKUP(TEXT($A141,"0000"),'AYP11'!$B$425:$AU$846,11,FALSE),"")</f>
        <v>0</v>
      </c>
      <c r="DV141" s="95">
        <f t="shared" si="172"/>
        <v>1</v>
      </c>
      <c r="DW141" s="95" t="str">
        <f t="shared" si="173"/>
        <v/>
      </c>
      <c r="DX141" s="91">
        <f>IFERROR(VLOOKUP(TEXT($A141,"0000"),'AYP11'!$B$3:$AU$424,11,FALSE),"")</f>
        <v>0</v>
      </c>
      <c r="DY141" s="95">
        <f t="shared" si="174"/>
        <v>1</v>
      </c>
      <c r="DZ141" s="95" t="str">
        <f t="shared" si="175"/>
        <v/>
      </c>
      <c r="EA141" s="91">
        <f>IFERROR(VLOOKUP(TEXT($A141,"0000"),'AYP11'!$B$1269:$AU$1690,11,FALSE),"")</f>
        <v>94</v>
      </c>
      <c r="EB141" s="95">
        <f t="shared" si="176"/>
        <v>0</v>
      </c>
      <c r="EC141" s="95">
        <f t="shared" si="177"/>
        <v>94</v>
      </c>
      <c r="ED141" s="91">
        <f>IFERROR(VLOOKUP(TEXT($A141,"0000"),'AYP11'!$B$1691:$AU$2112,11,FALSE),"")</f>
        <v>0</v>
      </c>
      <c r="EE141" s="95">
        <f t="shared" si="178"/>
        <v>1</v>
      </c>
      <c r="EF141" s="95" t="str">
        <f t="shared" si="179"/>
        <v/>
      </c>
      <c r="EG141" s="91">
        <f>IFERROR(VLOOKUP(TEXT($A141,"0000"),'AYP11'!$B$2535:$AU$2956,11,FALSE),"")</f>
        <v>81</v>
      </c>
      <c r="EH141" s="95">
        <f t="shared" si="180"/>
        <v>1</v>
      </c>
      <c r="EI141" s="95">
        <f t="shared" si="181"/>
        <v>82</v>
      </c>
    </row>
    <row r="142" spans="1:139" x14ac:dyDescent="0.25">
      <c r="A142" s="248">
        <v>2911</v>
      </c>
      <c r="B142" s="291">
        <f t="shared" si="128"/>
        <v>35.080058224163032</v>
      </c>
      <c r="C142" s="50">
        <f>IFERROR(VLOOKUP(TEXT($A142,"0000"),'R-M11'!$A$2:$AA$500,4,FALSE),0)</f>
        <v>241</v>
      </c>
      <c r="D142" s="291">
        <f t="shared" si="129"/>
        <v>20.232896652110625</v>
      </c>
      <c r="E142" s="98">
        <f>IFERROR(SUM(VLOOKUP(TEXT($A142,"0000"),'R-M11'!$A$2:$AA$500,5,FALSE),VLOOKUP(TEXT($A142,"0000"),'R-M11'!$A$2:$AA$500,6,FALSE)),0)</f>
        <v>139</v>
      </c>
      <c r="F142" s="58">
        <f>IFERROR(VLOOKUP(TEXT($A142,"0000"),'R-M11'!$A$2:$AA$500,14,FALSE),0)</f>
        <v>687</v>
      </c>
      <c r="G142" s="230">
        <f t="shared" si="182"/>
        <v>38.230058224163031</v>
      </c>
      <c r="H142" s="97">
        <f t="shared" si="130"/>
        <v>262.64050000000003</v>
      </c>
      <c r="I142" s="230">
        <f t="shared" si="183"/>
        <v>21.582896652110627</v>
      </c>
      <c r="J142" s="97">
        <f t="shared" si="131"/>
        <v>148.27450000000002</v>
      </c>
      <c r="K142" s="230">
        <f t="shared" si="132"/>
        <v>55</v>
      </c>
      <c r="L142" s="121">
        <f>IFERROR(VLOOKUP(K142,'Criteria Table'!$A$2:$I$102,2,FALSE),"")</f>
        <v>4.5</v>
      </c>
      <c r="M142" s="230">
        <f t="shared" si="133"/>
        <v>59.812954876273658</v>
      </c>
      <c r="N142" s="286">
        <f t="shared" si="134"/>
        <v>33.284671532846716</v>
      </c>
      <c r="O142" s="50">
        <f>IFERROR(VLOOKUP(TEXT($A142,"0000"),'R-M11'!$A$2:$AA$500,17,FALSE),"")</f>
        <v>228</v>
      </c>
      <c r="P142" s="286">
        <f t="shared" si="135"/>
        <v>27.299270072992698</v>
      </c>
      <c r="Q142" s="98">
        <f>IFERROR(SUM(VLOOKUP(TEXT($A142,"0000"),'R-M11'!$A$2:$AA$500,18,FALSE),VLOOKUP(TEXT($A142,"0000"),'R-M11'!$A$2:$AA$500,19,FALSE)),0)</f>
        <v>187</v>
      </c>
      <c r="R142" s="69">
        <f>IFERROR(VLOOKUP(TEXT($A142,"0000"),'R-M11'!$A$2:$AA$500,27,FALSE),0)</f>
        <v>685</v>
      </c>
      <c r="S142" s="121">
        <f t="shared" si="184"/>
        <v>36.014671532846712</v>
      </c>
      <c r="T142" s="70">
        <f t="shared" si="136"/>
        <v>246.70050000000001</v>
      </c>
      <c r="U142" s="121">
        <f t="shared" si="185"/>
        <v>28.4692700729927</v>
      </c>
      <c r="V142" s="70">
        <f t="shared" si="137"/>
        <v>195.01449999999997</v>
      </c>
      <c r="W142" s="121">
        <f t="shared" si="138"/>
        <v>61</v>
      </c>
      <c r="X142" s="124">
        <f>IFERROR(VLOOKUP(W142,'Criteria Table'!$A$2:$I$102,2,FALSE),"")</f>
        <v>3.9000000000000004</v>
      </c>
      <c r="Y142" s="121">
        <f t="shared" si="139"/>
        <v>64.483941605839419</v>
      </c>
      <c r="Z142" s="92">
        <f>IFERROR(IF(VLOOKUP(A142,'SG11'!$A$3:$AI$500,18,FALSE)="","NA",VLOOKUP(A142,'SG11'!$A$3:$AI$500,18,FALSE)),"")</f>
        <v>60</v>
      </c>
      <c r="AA142" s="75">
        <f>IFERROR(VLOOKUP(Z142,'Criteria Table'!$A$2:$I$102,6,FALSE),"NA")</f>
        <v>10</v>
      </c>
      <c r="AB142" s="95">
        <f t="shared" si="186"/>
        <v>70</v>
      </c>
      <c r="AC142" s="84">
        <f>IFERROR(IF(VLOOKUP(A142,'SG11'!$A$3:$AI$500,19,FALSE)="","NA",VLOOKUP(A142,'SG11'!$A$3:$AI$500,19,FALSE)),"")</f>
        <v>74</v>
      </c>
      <c r="AD142" s="75">
        <f>IFERROR(VLOOKUP(AC142,'Criteria Table'!$A$2:$I$102,6,FALSE),"NA")</f>
        <v>5</v>
      </c>
      <c r="AE142" s="95">
        <f t="shared" si="187"/>
        <v>79</v>
      </c>
      <c r="AF142" s="92">
        <f>IFERROR(IF(VLOOKUP(A142,'SG11'!$A$3:$AI$500,20,FALSE)="","NA",VLOOKUP(A142,'SG11'!$A$3:$AI$500,20,FALSE)),"")</f>
        <v>66</v>
      </c>
      <c r="AG142" s="75">
        <f>IFERROR(VLOOKUP(AF142,'Criteria Table'!$A$2:$I$102,6,FALSE),"NA")</f>
        <v>5</v>
      </c>
      <c r="AH142" s="95">
        <f t="shared" si="188"/>
        <v>71</v>
      </c>
      <c r="AI142" s="84">
        <f>IFERROR(IF(VLOOKUP(A142,'SG11'!$A$3:$AI$500,21,FALSE)="","NA",VLOOKUP(A142,'SG11'!$A$3:$AI$500,21,FALSE)),"")</f>
        <v>79</v>
      </c>
      <c r="AJ142" s="75">
        <f>IFERROR(VLOOKUP(AI142,'Criteria Table'!$A$2:$I$102,6,FALSE),"NA")</f>
        <v>5</v>
      </c>
      <c r="AK142" s="95">
        <f t="shared" si="189"/>
        <v>84</v>
      </c>
      <c r="AL142" s="99">
        <f>IFERROR(VLOOKUP(TEXT(A142,"0000"),'W11'!$A$1:$E$500,4,FALSE)/AP142*100,"")</f>
        <v>95.594713656387668</v>
      </c>
      <c r="AM142" s="97">
        <f>IFERROR(VLOOKUP(TEXT(A142,"0000"),'W11'!$A$1:$E$500,4,FALSE),"")</f>
        <v>217</v>
      </c>
      <c r="AN142" s="99">
        <f t="shared" si="140"/>
        <v>95.594713656387668</v>
      </c>
      <c r="AO142" s="97">
        <f t="shared" si="141"/>
        <v>217</v>
      </c>
      <c r="AP142" s="99">
        <f>IFERROR(VLOOKUP(TEXT(A142,"0000"),'W11'!$A$1:$E$500,5,FALSE),"")</f>
        <v>227</v>
      </c>
      <c r="AQ142" s="97">
        <f>IFERROR(VLOOKUP(ROUND(AL142,0),'Criteria Table'!$A$2:$I$102,4,FALSE),0)</f>
        <v>0</v>
      </c>
      <c r="AR142" s="128"/>
      <c r="AS142" s="95"/>
      <c r="AT142" s="95"/>
      <c r="AU142" s="100">
        <f>IFERROR(VLOOKUP(TEXT(A142,"0000"),'Sci11'!$A$3:$N$492,4,FALSE)/VLOOKUP(TEXT(A142,"0000"),'Sci11'!$A$3:$N$492,14,FALSE)*100,"")</f>
        <v>29.302325581395351</v>
      </c>
      <c r="AV142" s="101">
        <f>SUM(VLOOKUP(TEXT(A142,"0000"),'Sci11'!$A$3:$N$492,5,FALSE),VLOOKUP(TEXT(A142,"0000"),'Sci11'!$A$3:$N$492,6,FALSE))/VLOOKUP(TEXT(A142,"0000"),'Sci11'!$A$3:$N$492,14,FALSE)*100</f>
        <v>4.6511627906976747</v>
      </c>
      <c r="AW142" s="100">
        <f t="shared" si="190"/>
        <v>33.922325581395349</v>
      </c>
      <c r="AX142" s="101">
        <f>IFERROR(AW142/100*VLOOKUP(TEXT(A142,"0000"),'Sci11'!$A$3:$N$492,14,FALSE),"")</f>
        <v>72.932999999999993</v>
      </c>
      <c r="AY142" s="100">
        <f t="shared" si="191"/>
        <v>6.6311627906976742</v>
      </c>
      <c r="AZ142" s="101">
        <f>IFERROR(AY142/100*VLOOKUP(TEXT(A142,"0000"),'Sci11'!$A$3:$N$492,14,FALSE),"")</f>
        <v>14.257</v>
      </c>
      <c r="BA142" s="100">
        <f t="shared" si="142"/>
        <v>34</v>
      </c>
      <c r="BB142" s="101">
        <f>IFERROR(VLOOKUP(BA142,'Criteria Table'!$A$2:$I$102,2,FALSE),"")</f>
        <v>6.6000000000000005</v>
      </c>
      <c r="BC142" s="101">
        <f t="shared" si="143"/>
        <v>40.6</v>
      </c>
      <c r="BD142" s="82">
        <f>IFERROR(VLOOKUP(A142,ATTx11!$A$2:$N$500,4,FALSE),"")</f>
        <v>96.36</v>
      </c>
      <c r="BE142" s="95">
        <f t="shared" si="144"/>
        <v>0.5</v>
      </c>
      <c r="BF142" s="96">
        <f t="shared" si="145"/>
        <v>96.86</v>
      </c>
      <c r="BG142" s="70">
        <f>IFERROR(VLOOKUP(A142,ATTx11!$A$2:$N$500,11,FALSE),"")</f>
        <v>1</v>
      </c>
      <c r="BH142" s="95">
        <f t="shared" si="146"/>
        <v>0.9</v>
      </c>
      <c r="BI142" s="70">
        <f>IFERROR(VLOOKUP(A142,ATTx11!$A$2:$N$500,12,FALSE),"")</f>
        <v>205</v>
      </c>
      <c r="BJ142" s="97">
        <f t="shared" si="147"/>
        <v>184.5</v>
      </c>
      <c r="BK142" s="84">
        <f>IFERROR(VLOOKUP(A142,ATTx11!$A$2:$N$500,7,FALSE),"")</f>
        <v>1</v>
      </c>
      <c r="BL142" s="97">
        <f t="shared" si="148"/>
        <v>0.9</v>
      </c>
      <c r="BM142" s="84">
        <f>IFERROR(VLOOKUP(A142,ATTx11!$A$2:$N$500,8,FALSE),"")</f>
        <v>109</v>
      </c>
      <c r="BN142" s="95">
        <f t="shared" si="149"/>
        <v>98.1</v>
      </c>
      <c r="BO142" s="95"/>
      <c r="BP142" s="83">
        <f>IFERROR(VLOOKUP(TEXT($A142,"0000"),'AYP11'!$B$3379:$AU$3800,17,FALSE),"")</f>
        <v>0</v>
      </c>
      <c r="BQ142" s="75">
        <f>IFERROR(VLOOKUP(BP142,'Criteria Table'!$A$2:$I$102,2,FALSE),0)</f>
        <v>10</v>
      </c>
      <c r="BR142" s="95">
        <f t="shared" si="150"/>
        <v>10</v>
      </c>
      <c r="BS142" s="83">
        <f>IFERROR(VLOOKUP(TEXT($A142,"0000"),'AYP11'!$B$847:$AU$1268,17,FALSE),"")</f>
        <v>57</v>
      </c>
      <c r="BT142" s="75">
        <f>IFERROR(VLOOKUP(BS142,'Criteria Table'!$A$2:$I$102,2,FALSE),0)</f>
        <v>4.3</v>
      </c>
      <c r="BU142" s="95">
        <f t="shared" si="151"/>
        <v>61</v>
      </c>
      <c r="BV142" s="83">
        <f>IFERROR(VLOOKUP(TEXT($A142,"0000"),'AYP11'!$B$2113:$AU$2534,17,FALSE),"")</f>
        <v>0</v>
      </c>
      <c r="BW142" s="75">
        <f>IFERROR(VLOOKUP(BV142,'Criteria Table'!$A$2:$I$102,2,FALSE),0)</f>
        <v>10</v>
      </c>
      <c r="BX142" s="95">
        <f t="shared" si="152"/>
        <v>10</v>
      </c>
      <c r="BY142" s="83">
        <f>IFERROR(VLOOKUP(TEXT($A142,"0000"),'AYP11'!$B$425:$AU$846,17,FALSE),"")</f>
        <v>0</v>
      </c>
      <c r="BZ142" s="75">
        <f>IFERROR(VLOOKUP(BY142,'Criteria Table'!$A$2:$I$102,2,FALSE),0)</f>
        <v>10</v>
      </c>
      <c r="CA142" s="95">
        <f t="shared" si="153"/>
        <v>10</v>
      </c>
      <c r="CB142" s="83">
        <f>IFERROR(VLOOKUP(TEXT($A142,"0000"),'AYP11'!$B$3:$AU$424,17,FALSE),"")</f>
        <v>0</v>
      </c>
      <c r="CC142" s="95">
        <f>IFERROR(VLOOKUP(CB142,'Criteria Table'!$A$2:$I$102,2,FALSE),0)</f>
        <v>10</v>
      </c>
      <c r="CD142" s="95">
        <f t="shared" si="154"/>
        <v>10</v>
      </c>
      <c r="CE142" s="83">
        <f>IFERROR(VLOOKUP(TEXT($A142,"0000"),'AYP11'!$B$1269:$AU$1690,17,FALSE),"")</f>
        <v>57</v>
      </c>
      <c r="CF142" s="95">
        <f>IFERROR(VLOOKUP(CE142,'Criteria Table'!$A$2:$I$102,2,FALSE),0)</f>
        <v>4.3</v>
      </c>
      <c r="CG142" s="95">
        <f t="shared" si="155"/>
        <v>61</v>
      </c>
      <c r="CH142" s="83">
        <f>IFERROR(VLOOKUP(TEXT($A142,"0000"),'AYP11'!$B$1691:$AU$2112,17,FALSE),"")</f>
        <v>47</v>
      </c>
      <c r="CI142" s="95">
        <f>IFERROR(VLOOKUP(CH142,'Criteria Table'!$A$2:$I$102,2,FALSE),0)</f>
        <v>5.3000000000000007</v>
      </c>
      <c r="CJ142" s="95">
        <f t="shared" si="156"/>
        <v>52</v>
      </c>
      <c r="CK142" s="83">
        <f>IFERROR(VLOOKUP(TEXT($A142,"0000"),'AYP11'!$B$2535:$AU$2956,17,FALSE),"")</f>
        <v>0</v>
      </c>
      <c r="CL142" s="95">
        <f>IFERROR(VLOOKUP(CK142,'Criteria Table'!$A$2:$I$102,2,FALSE),0)</f>
        <v>10</v>
      </c>
      <c r="CM142" s="95">
        <f t="shared" si="157"/>
        <v>10</v>
      </c>
      <c r="CN142" s="76">
        <f>IFERROR(VLOOKUP(TEXT($A142,"0000"),'AYP11'!$B$3379:$AU$3800,23,FALSE),"")</f>
        <v>0</v>
      </c>
      <c r="CO142" s="95">
        <f>IFERROR(VLOOKUP(CN142,'Criteria Table'!$A$2:$I$102,2,FALSE),0)</f>
        <v>10</v>
      </c>
      <c r="CP142" s="95">
        <f t="shared" si="158"/>
        <v>10</v>
      </c>
      <c r="CQ142" s="76">
        <f>IFERROR(VLOOKUP(TEXT($A142,"0000"),'AYP11'!$B$847:$AU$1268,23,FALSE),"")</f>
        <v>62</v>
      </c>
      <c r="CR142" s="95">
        <f>IFERROR(VLOOKUP(CQ142,'Criteria Table'!$A$2:$I$102,2,FALSE),0)</f>
        <v>3.8000000000000003</v>
      </c>
      <c r="CS142" s="95">
        <f t="shared" si="159"/>
        <v>66</v>
      </c>
      <c r="CT142" s="76">
        <f>IFERROR(VLOOKUP(TEXT($A142,"0000"),'AYP11'!$B$2113:$AU$2534,23,FALSE),"")</f>
        <v>0</v>
      </c>
      <c r="CU142" s="95">
        <f>IFERROR(VLOOKUP(CT142,'Criteria Table'!$A$2:$I$102,2,FALSE),0)</f>
        <v>10</v>
      </c>
      <c r="CV142" s="95">
        <f t="shared" si="160"/>
        <v>10</v>
      </c>
      <c r="CW142" s="76">
        <f>IFERROR(VLOOKUP(TEXT($A142,"0000"),'AYP11'!$B$425:$AU$846,23,FALSE),"")</f>
        <v>0</v>
      </c>
      <c r="CX142" s="95">
        <f>IFERROR(VLOOKUP(CW142,'Criteria Table'!$A$2:$I$102,2,FALSE),0)</f>
        <v>10</v>
      </c>
      <c r="CY142" s="95">
        <f t="shared" si="161"/>
        <v>10</v>
      </c>
      <c r="CZ142" s="76">
        <f>IFERROR(VLOOKUP(TEXT($A142,"0000"),'AYP11'!$B$3:$AU$424,23,FALSE),"")</f>
        <v>0</v>
      </c>
      <c r="DA142" s="95">
        <f>IFERROR(VLOOKUP(CZ142,'Criteria Table'!$A$2:$I$102,2,FALSE),0)</f>
        <v>10</v>
      </c>
      <c r="DB142" s="95">
        <f t="shared" si="162"/>
        <v>10</v>
      </c>
      <c r="DC142" s="76">
        <f>IFERROR(VLOOKUP(TEXT($A142,"0000"),'AYP11'!$B$1269:$AU$1690,23,FALSE),"")</f>
        <v>62</v>
      </c>
      <c r="DD142" s="95">
        <f>IFERROR(VLOOKUP(DC142,'Criteria Table'!$A$2:$I$102,2,FALSE),0)</f>
        <v>3.8000000000000003</v>
      </c>
      <c r="DE142" s="95">
        <f t="shared" si="163"/>
        <v>66</v>
      </c>
      <c r="DF142" s="76">
        <f>IFERROR(VLOOKUP(TEXT($A142,"0000"),'AYP11'!$B$1691:$AU$2112,23,FALSE),"")</f>
        <v>57</v>
      </c>
      <c r="DG142" s="95">
        <f>IFERROR(VLOOKUP(DF142,'Criteria Table'!$A$2:$I$102,2,FALSE),0)</f>
        <v>4.3</v>
      </c>
      <c r="DH142" s="95">
        <f t="shared" si="164"/>
        <v>61</v>
      </c>
      <c r="DI142" s="76">
        <f>IFERROR(VLOOKUP(TEXT($A142,"0000"),'AYP11'!$B$2535:$AU$2956,23,FALSE),"")</f>
        <v>0</v>
      </c>
      <c r="DJ142" s="95">
        <f>IFERROR(VLOOKUP(DI142,'Criteria Table'!$A$2:$I$102,2,FALSE),0)</f>
        <v>10</v>
      </c>
      <c r="DK142" s="95">
        <f t="shared" si="165"/>
        <v>10</v>
      </c>
      <c r="DL142" s="91">
        <f>IFERROR(VLOOKUP(TEXT($A142,"0000"),'AYP11'!$B$3379:$AU$3800,11,FALSE),"")</f>
        <v>0</v>
      </c>
      <c r="DM142" s="95">
        <f t="shared" si="166"/>
        <v>1</v>
      </c>
      <c r="DN142" s="95" t="str">
        <f t="shared" si="167"/>
        <v/>
      </c>
      <c r="DO142" s="91">
        <f>IFERROR(VLOOKUP(TEXT($A142,"0000"),'AYP11'!$B$847:$AU$1268,11,FALSE),"")</f>
        <v>0</v>
      </c>
      <c r="DP142" s="95">
        <f t="shared" si="168"/>
        <v>1</v>
      </c>
      <c r="DQ142" s="95" t="str">
        <f t="shared" si="169"/>
        <v/>
      </c>
      <c r="DR142" s="91">
        <f>IFERROR(VLOOKUP(TEXT($A142,"0000"),'AYP11'!$B$2113:$AU$2534,11,FALSE),"")</f>
        <v>0</v>
      </c>
      <c r="DS142" s="95">
        <f t="shared" si="170"/>
        <v>1</v>
      </c>
      <c r="DT142" s="95" t="str">
        <f t="shared" si="171"/>
        <v/>
      </c>
      <c r="DU142" s="91">
        <f>IFERROR(VLOOKUP(TEXT($A142,"0000"),'AYP11'!$B$425:$AU$846,11,FALSE),"")</f>
        <v>0</v>
      </c>
      <c r="DV142" s="95">
        <f t="shared" si="172"/>
        <v>1</v>
      </c>
      <c r="DW142" s="95" t="str">
        <f t="shared" si="173"/>
        <v/>
      </c>
      <c r="DX142" s="91">
        <f>IFERROR(VLOOKUP(TEXT($A142,"0000"),'AYP11'!$B$3:$AU$424,11,FALSE),"")</f>
        <v>0</v>
      </c>
      <c r="DY142" s="95">
        <f t="shared" si="174"/>
        <v>1</v>
      </c>
      <c r="DZ142" s="95" t="str">
        <f t="shared" si="175"/>
        <v/>
      </c>
      <c r="EA142" s="91">
        <f>IFERROR(VLOOKUP(TEXT($A142,"0000"),'AYP11'!$B$1269:$AU$1690,11,FALSE),"")</f>
        <v>0</v>
      </c>
      <c r="EB142" s="95">
        <f t="shared" si="176"/>
        <v>1</v>
      </c>
      <c r="EC142" s="95" t="str">
        <f t="shared" si="177"/>
        <v/>
      </c>
      <c r="ED142" s="91">
        <f>IFERROR(VLOOKUP(TEXT($A142,"0000"),'AYP11'!$B$1691:$AU$2112,11,FALSE),"")</f>
        <v>94</v>
      </c>
      <c r="EE142" s="95">
        <f t="shared" si="178"/>
        <v>0</v>
      </c>
      <c r="EF142" s="95">
        <f t="shared" si="179"/>
        <v>94</v>
      </c>
      <c r="EG142" s="91">
        <f>IFERROR(VLOOKUP(TEXT($A142,"0000"),'AYP11'!$B$2535:$AU$2956,11,FALSE),"")</f>
        <v>0</v>
      </c>
      <c r="EH142" s="95">
        <f t="shared" si="180"/>
        <v>1</v>
      </c>
      <c r="EI142" s="95" t="str">
        <f t="shared" si="181"/>
        <v/>
      </c>
    </row>
    <row r="143" spans="1:139" x14ac:dyDescent="0.25">
      <c r="A143" s="248">
        <v>2941</v>
      </c>
      <c r="B143" s="291">
        <f t="shared" si="128"/>
        <v>24.444444444444443</v>
      </c>
      <c r="C143" s="50">
        <f>IFERROR(VLOOKUP(TEXT($A143,"0000"),'R-M11'!$A$2:$AA$500,4,FALSE),0)</f>
        <v>99</v>
      </c>
      <c r="D143" s="291">
        <f t="shared" si="129"/>
        <v>7.9012345679012341</v>
      </c>
      <c r="E143" s="98">
        <f>IFERROR(SUM(VLOOKUP(TEXT($A143,"0000"),'R-M11'!$A$2:$AA$500,5,FALSE),VLOOKUP(TEXT($A143,"0000"),'R-M11'!$A$2:$AA$500,6,FALSE)),0)</f>
        <v>32</v>
      </c>
      <c r="F143" s="58">
        <f>IFERROR(VLOOKUP(TEXT($A143,"0000"),'R-M11'!$A$2:$AA$500,14,FALSE),0)</f>
        <v>405</v>
      </c>
      <c r="G143" s="230">
        <f t="shared" si="182"/>
        <v>29.204444444444441</v>
      </c>
      <c r="H143" s="97">
        <f t="shared" si="130"/>
        <v>118.27799999999998</v>
      </c>
      <c r="I143" s="230">
        <f t="shared" si="183"/>
        <v>9.9412345679012333</v>
      </c>
      <c r="J143" s="97">
        <f t="shared" si="131"/>
        <v>40.261999999999993</v>
      </c>
      <c r="K143" s="230">
        <f t="shared" si="132"/>
        <v>32</v>
      </c>
      <c r="L143" s="121">
        <f>IFERROR(VLOOKUP(K143,'Criteria Table'!$A$2:$I$102,2,FALSE),"")</f>
        <v>6.8000000000000007</v>
      </c>
      <c r="M143" s="230">
        <f t="shared" si="133"/>
        <v>39.145679012345674</v>
      </c>
      <c r="N143" s="286">
        <f t="shared" si="134"/>
        <v>25.798525798525802</v>
      </c>
      <c r="O143" s="50">
        <f>IFERROR(VLOOKUP(TEXT($A143,"0000"),'R-M11'!$A$2:$AA$500,17,FALSE),"")</f>
        <v>105</v>
      </c>
      <c r="P143" s="286">
        <f t="shared" si="135"/>
        <v>18.67321867321867</v>
      </c>
      <c r="Q143" s="98">
        <f>IFERROR(SUM(VLOOKUP(TEXT($A143,"0000"),'R-M11'!$A$2:$AA$500,18,FALSE),VLOOKUP(TEXT($A143,"0000"),'R-M11'!$A$2:$AA$500,19,FALSE)),0)</f>
        <v>76</v>
      </c>
      <c r="R143" s="69">
        <f>IFERROR(VLOOKUP(TEXT($A143,"0000"),'R-M11'!$A$2:$AA$500,27,FALSE),0)</f>
        <v>407</v>
      </c>
      <c r="S143" s="121">
        <f t="shared" si="184"/>
        <v>29.718525798525803</v>
      </c>
      <c r="T143" s="70">
        <f t="shared" si="136"/>
        <v>120.95440000000002</v>
      </c>
      <c r="U143" s="121">
        <f t="shared" si="185"/>
        <v>20.35321867321867</v>
      </c>
      <c r="V143" s="70">
        <f t="shared" si="137"/>
        <v>82.837599999999995</v>
      </c>
      <c r="W143" s="121">
        <f t="shared" si="138"/>
        <v>44</v>
      </c>
      <c r="X143" s="124">
        <f>IFERROR(VLOOKUP(W143,'Criteria Table'!$A$2:$I$102,2,FALSE),"")</f>
        <v>5.6000000000000005</v>
      </c>
      <c r="Y143" s="121">
        <f t="shared" si="139"/>
        <v>50.071744471744474</v>
      </c>
      <c r="Z143" s="92">
        <f>IFERROR(IF(VLOOKUP(A143,'SG11'!$A$3:$AI$500,18,FALSE)="","NA",VLOOKUP(A143,'SG11'!$A$3:$AI$500,18,FALSE)),"")</f>
        <v>53</v>
      </c>
      <c r="AA143" s="75">
        <f>IFERROR(VLOOKUP(Z143,'Criteria Table'!$A$2:$I$102,6,FALSE),"NA")</f>
        <v>10</v>
      </c>
      <c r="AB143" s="95">
        <f t="shared" si="186"/>
        <v>63</v>
      </c>
      <c r="AC143" s="84">
        <f>IFERROR(IF(VLOOKUP(A143,'SG11'!$A$3:$AI$500,19,FALSE)="","NA",VLOOKUP(A143,'SG11'!$A$3:$AI$500,19,FALSE)),"")</f>
        <v>48</v>
      </c>
      <c r="AD143" s="75">
        <f>IFERROR(VLOOKUP(AC143,'Criteria Table'!$A$2:$I$102,6,FALSE),"NA")</f>
        <v>10</v>
      </c>
      <c r="AE143" s="95">
        <f t="shared" si="187"/>
        <v>58</v>
      </c>
      <c r="AF143" s="92">
        <f>IFERROR(IF(VLOOKUP(A143,'SG11'!$A$3:$AI$500,20,FALSE)="","NA",VLOOKUP(A143,'SG11'!$A$3:$AI$500,20,FALSE)),"")</f>
        <v>70</v>
      </c>
      <c r="AG143" s="75">
        <f>IFERROR(VLOOKUP(AF143,'Criteria Table'!$A$2:$I$102,6,FALSE),"NA")</f>
        <v>5</v>
      </c>
      <c r="AH143" s="95">
        <f t="shared" si="188"/>
        <v>75</v>
      </c>
      <c r="AI143" s="84">
        <f>IFERROR(IF(VLOOKUP(A143,'SG11'!$A$3:$AI$500,21,FALSE)="","NA",VLOOKUP(A143,'SG11'!$A$3:$AI$500,21,FALSE)),"")</f>
        <v>36</v>
      </c>
      <c r="AJ143" s="75">
        <f>IFERROR(VLOOKUP(AI143,'Criteria Table'!$A$2:$I$102,6,FALSE),"NA")</f>
        <v>10</v>
      </c>
      <c r="AK143" s="95">
        <f t="shared" si="189"/>
        <v>46</v>
      </c>
      <c r="AL143" s="99">
        <f>IFERROR(VLOOKUP(TEXT(A143,"0000"),'W11'!$A$1:$E$500,4,FALSE)/AP143*100,"")</f>
        <v>94.366197183098592</v>
      </c>
      <c r="AM143" s="97">
        <f>IFERROR(VLOOKUP(TEXT(A143,"0000"),'W11'!$A$1:$E$500,4,FALSE),"")</f>
        <v>134</v>
      </c>
      <c r="AN143" s="99">
        <f t="shared" si="140"/>
        <v>94.366197183098592</v>
      </c>
      <c r="AO143" s="97">
        <f t="shared" si="141"/>
        <v>134</v>
      </c>
      <c r="AP143" s="99">
        <f>IFERROR(VLOOKUP(TEXT(A143,"0000"),'W11'!$A$1:$E$500,5,FALSE),"")</f>
        <v>142</v>
      </c>
      <c r="AQ143" s="97">
        <f>IFERROR(VLOOKUP(ROUND(AL143,0),'Criteria Table'!$A$2:$I$102,4,FALSE),0)</f>
        <v>0</v>
      </c>
      <c r="AR143" s="128"/>
      <c r="AS143" s="95"/>
      <c r="AT143" s="95"/>
      <c r="AU143" s="100">
        <f>IFERROR(VLOOKUP(TEXT(A143,"0000"),'Sci11'!$A$3:$N$492,4,FALSE)/VLOOKUP(TEXT(A143,"0000"),'Sci11'!$A$3:$N$492,14,FALSE)*100,"")</f>
        <v>15.384615384615385</v>
      </c>
      <c r="AV143" s="101">
        <f>SUM(VLOOKUP(TEXT(A143,"0000"),'Sci11'!$A$3:$N$492,5,FALSE),VLOOKUP(TEXT(A143,"0000"),'Sci11'!$A$3:$N$492,6,FALSE))/VLOOKUP(TEXT(A143,"0000"),'Sci11'!$A$3:$N$492,14,FALSE)*100</f>
        <v>2.5641025641025639</v>
      </c>
      <c r="AW143" s="100">
        <f t="shared" si="190"/>
        <v>21.124615384615385</v>
      </c>
      <c r="AX143" s="101">
        <f>IFERROR(AW143/100*VLOOKUP(TEXT(A143,"0000"),'Sci11'!$A$3:$N$492,14,FALSE),"")</f>
        <v>24.715800000000002</v>
      </c>
      <c r="AY143" s="100">
        <f t="shared" si="191"/>
        <v>5.0241025641025647</v>
      </c>
      <c r="AZ143" s="101">
        <f>IFERROR(AY143/100*VLOOKUP(TEXT(A143,"0000"),'Sci11'!$A$3:$N$492,14,FALSE),"")</f>
        <v>5.8782000000000005</v>
      </c>
      <c r="BA143" s="100">
        <f t="shared" si="142"/>
        <v>18</v>
      </c>
      <c r="BB143" s="101">
        <f>IFERROR(VLOOKUP(BA143,'Criteria Table'!$A$2:$I$102,2,FALSE),"")</f>
        <v>8.2000000000000011</v>
      </c>
      <c r="BC143" s="101">
        <f t="shared" si="143"/>
        <v>26.200000000000003</v>
      </c>
      <c r="BD143" s="82">
        <f>IFERROR(VLOOKUP(A143,ATTx11!$A$2:$N$500,4,FALSE),"")</f>
        <v>95.08</v>
      </c>
      <c r="BE143" s="95">
        <f t="shared" si="144"/>
        <v>0.5</v>
      </c>
      <c r="BF143" s="96">
        <f t="shared" si="145"/>
        <v>95.58</v>
      </c>
      <c r="BG143" s="70">
        <f>IFERROR(VLOOKUP(A143,ATTx11!$A$2:$N$500,11,FALSE),"")</f>
        <v>22</v>
      </c>
      <c r="BH143" s="95">
        <f t="shared" si="146"/>
        <v>19.8</v>
      </c>
      <c r="BI143" s="70">
        <f>IFERROR(VLOOKUP(A143,ATTx11!$A$2:$N$500,12,FALSE),"")</f>
        <v>69</v>
      </c>
      <c r="BJ143" s="97">
        <f t="shared" si="147"/>
        <v>62.1</v>
      </c>
      <c r="BK143" s="84">
        <f>IFERROR(VLOOKUP(A143,ATTx11!$A$2:$N$500,7,FALSE),"")</f>
        <v>18</v>
      </c>
      <c r="BL143" s="97">
        <f t="shared" si="148"/>
        <v>16.2</v>
      </c>
      <c r="BM143" s="84">
        <f>IFERROR(VLOOKUP(A143,ATTx11!$A$2:$N$500,8,FALSE),"")</f>
        <v>55</v>
      </c>
      <c r="BN143" s="95">
        <f t="shared" si="149"/>
        <v>49.5</v>
      </c>
      <c r="BO143" s="95"/>
      <c r="BP143" s="83">
        <f>IFERROR(VLOOKUP(TEXT($A143,"0000"),'AYP11'!$B$3379:$AU$3800,17,FALSE),"")</f>
        <v>0</v>
      </c>
      <c r="BQ143" s="75">
        <f>IFERROR(VLOOKUP(BP143,'Criteria Table'!$A$2:$I$102,2,FALSE),0)</f>
        <v>10</v>
      </c>
      <c r="BR143" s="95">
        <f t="shared" si="150"/>
        <v>10</v>
      </c>
      <c r="BS143" s="83">
        <f>IFERROR(VLOOKUP(TEXT($A143,"0000"),'AYP11'!$B$847:$AU$1268,17,FALSE),"")</f>
        <v>30</v>
      </c>
      <c r="BT143" s="75">
        <f>IFERROR(VLOOKUP(BS143,'Criteria Table'!$A$2:$I$102,2,FALSE),0)</f>
        <v>7</v>
      </c>
      <c r="BU143" s="95">
        <f t="shared" si="151"/>
        <v>37</v>
      </c>
      <c r="BV143" s="83">
        <f>IFERROR(VLOOKUP(TEXT($A143,"0000"),'AYP11'!$B$2113:$AU$2534,17,FALSE),"")</f>
        <v>37</v>
      </c>
      <c r="BW143" s="75">
        <f>IFERROR(VLOOKUP(BV143,'Criteria Table'!$A$2:$I$102,2,FALSE),0)</f>
        <v>6.3000000000000007</v>
      </c>
      <c r="BX143" s="95">
        <f t="shared" si="152"/>
        <v>43</v>
      </c>
      <c r="BY143" s="83">
        <f>IFERROR(VLOOKUP(TEXT($A143,"0000"),'AYP11'!$B$425:$AU$846,17,FALSE),"")</f>
        <v>0</v>
      </c>
      <c r="BZ143" s="75">
        <f>IFERROR(VLOOKUP(BY143,'Criteria Table'!$A$2:$I$102,2,FALSE),0)</f>
        <v>10</v>
      </c>
      <c r="CA143" s="95">
        <f t="shared" si="153"/>
        <v>10</v>
      </c>
      <c r="CB143" s="83">
        <f>IFERROR(VLOOKUP(TEXT($A143,"0000"),'AYP11'!$B$3:$AU$424,17,FALSE),"")</f>
        <v>0</v>
      </c>
      <c r="CC143" s="95">
        <f>IFERROR(VLOOKUP(CB143,'Criteria Table'!$A$2:$I$102,2,FALSE),0)</f>
        <v>10</v>
      </c>
      <c r="CD143" s="95">
        <f t="shared" si="154"/>
        <v>10</v>
      </c>
      <c r="CE143" s="83">
        <f>IFERROR(VLOOKUP(TEXT($A143,"0000"),'AYP11'!$B$1269:$AU$1690,17,FALSE),"")</f>
        <v>35</v>
      </c>
      <c r="CF143" s="95">
        <f>IFERROR(VLOOKUP(CE143,'Criteria Table'!$A$2:$I$102,2,FALSE),0)</f>
        <v>6.5</v>
      </c>
      <c r="CG143" s="95">
        <f t="shared" si="155"/>
        <v>42</v>
      </c>
      <c r="CH143" s="83">
        <f>IFERROR(VLOOKUP(TEXT($A143,"0000"),'AYP11'!$B$1691:$AU$2112,17,FALSE),"")</f>
        <v>30</v>
      </c>
      <c r="CI143" s="95">
        <f>IFERROR(VLOOKUP(CH143,'Criteria Table'!$A$2:$I$102,2,FALSE),0)</f>
        <v>7</v>
      </c>
      <c r="CJ143" s="95">
        <f t="shared" si="156"/>
        <v>37</v>
      </c>
      <c r="CK143" s="83">
        <f>IFERROR(VLOOKUP(TEXT($A143,"0000"),'AYP11'!$B$2535:$AU$2956,17,FALSE),"")</f>
        <v>0</v>
      </c>
      <c r="CL143" s="95">
        <f>IFERROR(VLOOKUP(CK143,'Criteria Table'!$A$2:$I$102,2,FALSE),0)</f>
        <v>10</v>
      </c>
      <c r="CM143" s="95">
        <f t="shared" si="157"/>
        <v>10</v>
      </c>
      <c r="CN143" s="76">
        <f>IFERROR(VLOOKUP(TEXT($A143,"0000"),'AYP11'!$B$3379:$AU$3800,23,FALSE),"")</f>
        <v>0</v>
      </c>
      <c r="CO143" s="95">
        <f>IFERROR(VLOOKUP(CN143,'Criteria Table'!$A$2:$I$102,2,FALSE),0)</f>
        <v>10</v>
      </c>
      <c r="CP143" s="95">
        <f t="shared" si="158"/>
        <v>10</v>
      </c>
      <c r="CQ143" s="76">
        <f>IFERROR(VLOOKUP(TEXT($A143,"0000"),'AYP11'!$B$847:$AU$1268,23,FALSE),"")</f>
        <v>38</v>
      </c>
      <c r="CR143" s="95">
        <f>IFERROR(VLOOKUP(CQ143,'Criteria Table'!$A$2:$I$102,2,FALSE),0)</f>
        <v>6.2</v>
      </c>
      <c r="CS143" s="95">
        <f t="shared" si="159"/>
        <v>44</v>
      </c>
      <c r="CT143" s="76">
        <f>IFERROR(VLOOKUP(TEXT($A143,"0000"),'AYP11'!$B$2113:$AU$2534,23,FALSE),"")</f>
        <v>53</v>
      </c>
      <c r="CU143" s="95">
        <f>IFERROR(VLOOKUP(CT143,'Criteria Table'!$A$2:$I$102,2,FALSE),0)</f>
        <v>4.7</v>
      </c>
      <c r="CV143" s="95">
        <f t="shared" si="160"/>
        <v>58</v>
      </c>
      <c r="CW143" s="76">
        <f>IFERROR(VLOOKUP(TEXT($A143,"0000"),'AYP11'!$B$425:$AU$846,23,FALSE),"")</f>
        <v>0</v>
      </c>
      <c r="CX143" s="95">
        <f>IFERROR(VLOOKUP(CW143,'Criteria Table'!$A$2:$I$102,2,FALSE),0)</f>
        <v>10</v>
      </c>
      <c r="CY143" s="95">
        <f t="shared" si="161"/>
        <v>10</v>
      </c>
      <c r="CZ143" s="76">
        <f>IFERROR(VLOOKUP(TEXT($A143,"0000"),'AYP11'!$B$3:$AU$424,23,FALSE),"")</f>
        <v>0</v>
      </c>
      <c r="DA143" s="95">
        <f>IFERROR(VLOOKUP(CZ143,'Criteria Table'!$A$2:$I$102,2,FALSE),0)</f>
        <v>10</v>
      </c>
      <c r="DB143" s="95">
        <f t="shared" si="162"/>
        <v>10</v>
      </c>
      <c r="DC143" s="76">
        <f>IFERROR(VLOOKUP(TEXT($A143,"0000"),'AYP11'!$B$1269:$AU$1690,23,FALSE),"")</f>
        <v>47</v>
      </c>
      <c r="DD143" s="95">
        <f>IFERROR(VLOOKUP(DC143,'Criteria Table'!$A$2:$I$102,2,FALSE),0)</f>
        <v>5.3000000000000007</v>
      </c>
      <c r="DE143" s="95">
        <f t="shared" si="163"/>
        <v>52</v>
      </c>
      <c r="DF143" s="76">
        <f>IFERROR(VLOOKUP(TEXT($A143,"0000"),'AYP11'!$B$1691:$AU$2112,23,FALSE),"")</f>
        <v>53</v>
      </c>
      <c r="DG143" s="95">
        <f>IFERROR(VLOOKUP(DF143,'Criteria Table'!$A$2:$I$102,2,FALSE),0)</f>
        <v>4.7</v>
      </c>
      <c r="DH143" s="95">
        <f t="shared" si="164"/>
        <v>58</v>
      </c>
      <c r="DI143" s="76">
        <f>IFERROR(VLOOKUP(TEXT($A143,"0000"),'AYP11'!$B$2535:$AU$2956,23,FALSE),"")</f>
        <v>0</v>
      </c>
      <c r="DJ143" s="95">
        <f>IFERROR(VLOOKUP(DI143,'Criteria Table'!$A$2:$I$102,2,FALSE),0)</f>
        <v>10</v>
      </c>
      <c r="DK143" s="95">
        <f t="shared" si="165"/>
        <v>10</v>
      </c>
      <c r="DL143" s="91">
        <f>IFERROR(VLOOKUP(TEXT($A143,"0000"),'AYP11'!$B$3379:$AU$3800,11,FALSE),"")</f>
        <v>0</v>
      </c>
      <c r="DM143" s="95">
        <f t="shared" si="166"/>
        <v>1</v>
      </c>
      <c r="DN143" s="95" t="str">
        <f t="shared" si="167"/>
        <v/>
      </c>
      <c r="DO143" s="91">
        <f>IFERROR(VLOOKUP(TEXT($A143,"0000"),'AYP11'!$B$847:$AU$1268,11,FALSE),"")</f>
        <v>0</v>
      </c>
      <c r="DP143" s="95">
        <f t="shared" si="168"/>
        <v>1</v>
      </c>
      <c r="DQ143" s="95" t="str">
        <f t="shared" si="169"/>
        <v/>
      </c>
      <c r="DR143" s="91">
        <f>IFERROR(VLOOKUP(TEXT($A143,"0000"),'AYP11'!$B$2113:$AU$2534,11,FALSE),"")</f>
        <v>0</v>
      </c>
      <c r="DS143" s="95">
        <f t="shared" si="170"/>
        <v>1</v>
      </c>
      <c r="DT143" s="95" t="str">
        <f t="shared" si="171"/>
        <v/>
      </c>
      <c r="DU143" s="91">
        <f>IFERROR(VLOOKUP(TEXT($A143,"0000"),'AYP11'!$B$425:$AU$846,11,FALSE),"")</f>
        <v>0</v>
      </c>
      <c r="DV143" s="95">
        <f t="shared" si="172"/>
        <v>1</v>
      </c>
      <c r="DW143" s="95" t="str">
        <f t="shared" si="173"/>
        <v/>
      </c>
      <c r="DX143" s="91">
        <f>IFERROR(VLOOKUP(TEXT($A143,"0000"),'AYP11'!$B$3:$AU$424,11,FALSE),"")</f>
        <v>0</v>
      </c>
      <c r="DY143" s="95">
        <f t="shared" si="174"/>
        <v>1</v>
      </c>
      <c r="DZ143" s="95" t="str">
        <f t="shared" si="175"/>
        <v/>
      </c>
      <c r="EA143" s="91">
        <f>IFERROR(VLOOKUP(TEXT($A143,"0000"),'AYP11'!$B$1269:$AU$1690,11,FALSE),"")</f>
        <v>0</v>
      </c>
      <c r="EB143" s="95">
        <f t="shared" si="176"/>
        <v>1</v>
      </c>
      <c r="EC143" s="95" t="str">
        <f t="shared" si="177"/>
        <v/>
      </c>
      <c r="ED143" s="91">
        <f>IFERROR(VLOOKUP(TEXT($A143,"0000"),'AYP11'!$B$1691:$AU$2112,11,FALSE),"")</f>
        <v>94</v>
      </c>
      <c r="EE143" s="95">
        <f t="shared" si="178"/>
        <v>0</v>
      </c>
      <c r="EF143" s="95">
        <f t="shared" si="179"/>
        <v>94</v>
      </c>
      <c r="EG143" s="91">
        <f>IFERROR(VLOOKUP(TEXT($A143,"0000"),'AYP11'!$B$2535:$AU$2956,11,FALSE),"")</f>
        <v>0</v>
      </c>
      <c r="EH143" s="95">
        <f t="shared" si="180"/>
        <v>1</v>
      </c>
      <c r="EI143" s="95" t="str">
        <f t="shared" si="181"/>
        <v/>
      </c>
    </row>
    <row r="144" spans="1:139" x14ac:dyDescent="0.25">
      <c r="A144" s="248">
        <v>2981</v>
      </c>
      <c r="B144" s="291">
        <f t="shared" si="128"/>
        <v>39.393939393939391</v>
      </c>
      <c r="C144" s="50">
        <f>IFERROR(VLOOKUP(TEXT($A144,"0000"),'R-M11'!$A$2:$AA$500,4,FALSE),0)</f>
        <v>52</v>
      </c>
      <c r="D144" s="291">
        <f t="shared" si="129"/>
        <v>18.181818181818183</v>
      </c>
      <c r="E144" s="98">
        <f>IFERROR(SUM(VLOOKUP(TEXT($A144,"0000"),'R-M11'!$A$2:$AA$500,5,FALSE),VLOOKUP(TEXT($A144,"0000"),'R-M11'!$A$2:$AA$500,6,FALSE)),0)</f>
        <v>24</v>
      </c>
      <c r="F144" s="58">
        <f>IFERROR(VLOOKUP(TEXT($A144,"0000"),'R-M11'!$A$2:$AA$500,14,FALSE),0)</f>
        <v>132</v>
      </c>
      <c r="G144" s="230">
        <f t="shared" si="182"/>
        <v>42.333939393939389</v>
      </c>
      <c r="H144" s="97">
        <f t="shared" si="130"/>
        <v>55.880799999999994</v>
      </c>
      <c r="I144" s="230">
        <f t="shared" si="183"/>
        <v>19.441818181818185</v>
      </c>
      <c r="J144" s="97">
        <f t="shared" si="131"/>
        <v>25.663200000000003</v>
      </c>
      <c r="K144" s="230">
        <f t="shared" si="132"/>
        <v>58</v>
      </c>
      <c r="L144" s="121">
        <f>IFERROR(VLOOKUP(K144,'Criteria Table'!$A$2:$I$102,2,FALSE),"")</f>
        <v>4.2</v>
      </c>
      <c r="M144" s="230">
        <f t="shared" si="133"/>
        <v>61.775757575757574</v>
      </c>
      <c r="N144" s="286">
        <f t="shared" si="134"/>
        <v>39.534883720930232</v>
      </c>
      <c r="O144" s="50">
        <f>IFERROR(VLOOKUP(TEXT($A144,"0000"),'R-M11'!$A$2:$AA$500,17,FALSE),"")</f>
        <v>51</v>
      </c>
      <c r="P144" s="286">
        <f t="shared" si="135"/>
        <v>27.131782945736433</v>
      </c>
      <c r="Q144" s="98">
        <f>IFERROR(SUM(VLOOKUP(TEXT($A144,"0000"),'R-M11'!$A$2:$AA$500,18,FALSE),VLOOKUP(TEXT($A144,"0000"),'R-M11'!$A$2:$AA$500,19,FALSE)),0)</f>
        <v>35</v>
      </c>
      <c r="R144" s="69">
        <f>IFERROR(VLOOKUP(TEXT($A144,"0000"),'R-M11'!$A$2:$AA$500,27,FALSE),0)</f>
        <v>129</v>
      </c>
      <c r="S144" s="121">
        <f t="shared" si="184"/>
        <v>41.844883720930234</v>
      </c>
      <c r="T144" s="70">
        <f t="shared" si="136"/>
        <v>53.979900000000001</v>
      </c>
      <c r="U144" s="121">
        <f t="shared" si="185"/>
        <v>28.121782945736431</v>
      </c>
      <c r="V144" s="70">
        <f t="shared" si="137"/>
        <v>36.27709999999999</v>
      </c>
      <c r="W144" s="121">
        <f t="shared" si="138"/>
        <v>67</v>
      </c>
      <c r="X144" s="124">
        <f>IFERROR(VLOOKUP(W144,'Criteria Table'!$A$2:$I$102,2,FALSE),"")</f>
        <v>3.3000000000000003</v>
      </c>
      <c r="Y144" s="121">
        <f t="shared" si="139"/>
        <v>69.966666666666669</v>
      </c>
      <c r="Z144" s="92">
        <f>IFERROR(IF(VLOOKUP(A144,'SG11'!$A$3:$AI$500,18,FALSE)="","NA",VLOOKUP(A144,'SG11'!$A$3:$AI$500,18,FALSE)),"")</f>
        <v>51</v>
      </c>
      <c r="AA144" s="75">
        <f>IFERROR(VLOOKUP(Z144,'Criteria Table'!$A$2:$I$102,6,FALSE),"NA")</f>
        <v>10</v>
      </c>
      <c r="AB144" s="95">
        <f t="shared" si="186"/>
        <v>61</v>
      </c>
      <c r="AC144" s="84">
        <f>IFERROR(IF(VLOOKUP(A144,'SG11'!$A$3:$AI$500,19,FALSE)="","NA",VLOOKUP(A144,'SG11'!$A$3:$AI$500,19,FALSE)),"")</f>
        <v>61</v>
      </c>
      <c r="AD144" s="75">
        <f>IFERROR(VLOOKUP(AC144,'Criteria Table'!$A$2:$I$102,6,FALSE),"NA")</f>
        <v>5</v>
      </c>
      <c r="AE144" s="95">
        <f t="shared" si="187"/>
        <v>66</v>
      </c>
      <c r="AF144" s="92">
        <f>IFERROR(IF(VLOOKUP(A144,'SG11'!$A$3:$AI$500,20,FALSE)="","NA",VLOOKUP(A144,'SG11'!$A$3:$AI$500,20,FALSE)),"")</f>
        <v>60</v>
      </c>
      <c r="AG144" s="75">
        <f>IFERROR(VLOOKUP(AF144,'Criteria Table'!$A$2:$I$102,6,FALSE),"NA")</f>
        <v>10</v>
      </c>
      <c r="AH144" s="95">
        <f t="shared" si="188"/>
        <v>70</v>
      </c>
      <c r="AI144" s="84">
        <f>IFERROR(IF(VLOOKUP(A144,'SG11'!$A$3:$AI$500,21,FALSE)="","NA",VLOOKUP(A144,'SG11'!$A$3:$AI$500,21,FALSE)),"")</f>
        <v>73</v>
      </c>
      <c r="AJ144" s="75">
        <f>IFERROR(VLOOKUP(AI144,'Criteria Table'!$A$2:$I$102,6,FALSE),"NA")</f>
        <v>5</v>
      </c>
      <c r="AK144" s="95">
        <f t="shared" si="189"/>
        <v>78</v>
      </c>
      <c r="AL144" s="99">
        <f>IFERROR(VLOOKUP(TEXT(A144,"0000"),'W11'!$A$1:$E$500,4,FALSE)/AP144*100,"")</f>
        <v>97.61904761904762</v>
      </c>
      <c r="AM144" s="97">
        <f>IFERROR(VLOOKUP(TEXT(A144,"0000"),'W11'!$A$1:$E$500,4,FALSE),"")</f>
        <v>41</v>
      </c>
      <c r="AN144" s="99">
        <f t="shared" si="140"/>
        <v>97.61904761904762</v>
      </c>
      <c r="AO144" s="97">
        <f t="shared" si="141"/>
        <v>41</v>
      </c>
      <c r="AP144" s="99">
        <f>IFERROR(VLOOKUP(TEXT(A144,"0000"),'W11'!$A$1:$E$500,5,FALSE),"")</f>
        <v>42</v>
      </c>
      <c r="AQ144" s="97">
        <f>IFERROR(VLOOKUP(ROUND(AL144,0),'Criteria Table'!$A$2:$I$102,4,FALSE),0)</f>
        <v>0</v>
      </c>
      <c r="AR144" s="128"/>
      <c r="AS144" s="95"/>
      <c r="AT144" s="95"/>
      <c r="AU144" s="100">
        <f>IFERROR(VLOOKUP(TEXT(A144,"0000"),'Sci11'!$A$3:$N$492,4,FALSE)/VLOOKUP(TEXT(A144,"0000"),'Sci11'!$A$3:$N$492,14,FALSE)*100,"")</f>
        <v>14.893617021276595</v>
      </c>
      <c r="AV144" s="101">
        <f>SUM(VLOOKUP(TEXT(A144,"0000"),'Sci11'!$A$3:$N$492,5,FALSE),VLOOKUP(TEXT(A144,"0000"),'Sci11'!$A$3:$N$492,6,FALSE))/VLOOKUP(TEXT(A144,"0000"),'Sci11'!$A$3:$N$492,14,FALSE)*100</f>
        <v>0</v>
      </c>
      <c r="AW144" s="100">
        <f t="shared" si="190"/>
        <v>20.843617021276593</v>
      </c>
      <c r="AX144" s="101">
        <f>IFERROR(AW144/100*VLOOKUP(TEXT(A144,"0000"),'Sci11'!$A$3:$N$492,14,FALSE),"")</f>
        <v>9.7964999999999982</v>
      </c>
      <c r="AY144" s="100">
        <f t="shared" si="191"/>
        <v>2.5499999999999998</v>
      </c>
      <c r="AZ144" s="101">
        <f>IFERROR(AY144/100*VLOOKUP(TEXT(A144,"0000"),'Sci11'!$A$3:$N$492,14,FALSE),"")</f>
        <v>1.1984999999999999</v>
      </c>
      <c r="BA144" s="100">
        <f t="shared" si="142"/>
        <v>15</v>
      </c>
      <c r="BB144" s="101">
        <f>IFERROR(VLOOKUP(BA144,'Criteria Table'!$A$2:$I$102,2,FALSE),"")</f>
        <v>8.5</v>
      </c>
      <c r="BC144" s="101">
        <f t="shared" si="143"/>
        <v>23.5</v>
      </c>
      <c r="BD144" s="82">
        <f>IFERROR(VLOOKUP(A144,ATTx11!$A$2:$N$500,4,FALSE),"")</f>
        <v>95.1</v>
      </c>
      <c r="BE144" s="95">
        <f t="shared" si="144"/>
        <v>0.5</v>
      </c>
      <c r="BF144" s="96">
        <f t="shared" si="145"/>
        <v>95.6</v>
      </c>
      <c r="BG144" s="70">
        <f>IFERROR(VLOOKUP(A144,ATTx11!$A$2:$N$500,11,FALSE),"")</f>
        <v>0</v>
      </c>
      <c r="BH144" s="95">
        <f t="shared" si="146"/>
        <v>0</v>
      </c>
      <c r="BI144" s="70">
        <f>IFERROR(VLOOKUP(A144,ATTx11!$A$2:$N$500,12,FALSE),"")</f>
        <v>3</v>
      </c>
      <c r="BJ144" s="97">
        <f t="shared" si="147"/>
        <v>2.7</v>
      </c>
      <c r="BK144" s="84">
        <f>IFERROR(VLOOKUP(A144,ATTx11!$A$2:$N$500,7,FALSE),"")</f>
        <v>0</v>
      </c>
      <c r="BL144" s="97">
        <f t="shared" si="148"/>
        <v>0</v>
      </c>
      <c r="BM144" s="84">
        <f>IFERROR(VLOOKUP(A144,ATTx11!$A$2:$N$500,8,FALSE),"")</f>
        <v>3</v>
      </c>
      <c r="BN144" s="95">
        <f t="shared" si="149"/>
        <v>2.7</v>
      </c>
      <c r="BO144" s="95"/>
      <c r="BP144" s="83">
        <f>IFERROR(VLOOKUP(TEXT($A144,"0000"),'AYP11'!$B$3379:$AU$3800,17,FALSE),"")</f>
        <v>0</v>
      </c>
      <c r="BQ144" s="75">
        <f>IFERROR(VLOOKUP(BP144,'Criteria Table'!$A$2:$I$102,2,FALSE),0)</f>
        <v>10</v>
      </c>
      <c r="BR144" s="95">
        <f t="shared" si="150"/>
        <v>10</v>
      </c>
      <c r="BS144" s="83">
        <f>IFERROR(VLOOKUP(TEXT($A144,"0000"),'AYP11'!$B$847:$AU$1268,17,FALSE),"")</f>
        <v>58</v>
      </c>
      <c r="BT144" s="75">
        <f>IFERROR(VLOOKUP(BS144,'Criteria Table'!$A$2:$I$102,2,FALSE),0)</f>
        <v>4.2</v>
      </c>
      <c r="BU144" s="95">
        <f t="shared" si="151"/>
        <v>62</v>
      </c>
      <c r="BV144" s="83">
        <f>IFERROR(VLOOKUP(TEXT($A144,"0000"),'AYP11'!$B$2113:$AU$2534,17,FALSE),"")</f>
        <v>0</v>
      </c>
      <c r="BW144" s="75">
        <f>IFERROR(VLOOKUP(BV144,'Criteria Table'!$A$2:$I$102,2,FALSE),0)</f>
        <v>10</v>
      </c>
      <c r="BX144" s="95">
        <f t="shared" si="152"/>
        <v>10</v>
      </c>
      <c r="BY144" s="83">
        <f>IFERROR(VLOOKUP(TEXT($A144,"0000"),'AYP11'!$B$425:$AU$846,17,FALSE),"")</f>
        <v>0</v>
      </c>
      <c r="BZ144" s="75">
        <f>IFERROR(VLOOKUP(BY144,'Criteria Table'!$A$2:$I$102,2,FALSE),0)</f>
        <v>10</v>
      </c>
      <c r="CA144" s="95">
        <f t="shared" si="153"/>
        <v>10</v>
      </c>
      <c r="CB144" s="83">
        <f>IFERROR(VLOOKUP(TEXT($A144,"0000"),'AYP11'!$B$3:$AU$424,17,FALSE),"")</f>
        <v>0</v>
      </c>
      <c r="CC144" s="95">
        <f>IFERROR(VLOOKUP(CB144,'Criteria Table'!$A$2:$I$102,2,FALSE),0)</f>
        <v>10</v>
      </c>
      <c r="CD144" s="95">
        <f t="shared" si="154"/>
        <v>10</v>
      </c>
      <c r="CE144" s="83">
        <f>IFERROR(VLOOKUP(TEXT($A144,"0000"),'AYP11'!$B$1269:$AU$1690,17,FALSE),"")</f>
        <v>58</v>
      </c>
      <c r="CF144" s="95">
        <f>IFERROR(VLOOKUP(CE144,'Criteria Table'!$A$2:$I$102,2,FALSE),0)</f>
        <v>4.2</v>
      </c>
      <c r="CG144" s="95">
        <f t="shared" si="155"/>
        <v>62</v>
      </c>
      <c r="CH144" s="83">
        <f>IFERROR(VLOOKUP(TEXT($A144,"0000"),'AYP11'!$B$1691:$AU$2112,17,FALSE),"")</f>
        <v>0</v>
      </c>
      <c r="CI144" s="95">
        <f>IFERROR(VLOOKUP(CH144,'Criteria Table'!$A$2:$I$102,2,FALSE),0)</f>
        <v>10</v>
      </c>
      <c r="CJ144" s="95">
        <f t="shared" si="156"/>
        <v>10</v>
      </c>
      <c r="CK144" s="83">
        <f>IFERROR(VLOOKUP(TEXT($A144,"0000"),'AYP11'!$B$2535:$AU$2956,17,FALSE),"")</f>
        <v>0</v>
      </c>
      <c r="CL144" s="95">
        <f>IFERROR(VLOOKUP(CK144,'Criteria Table'!$A$2:$I$102,2,FALSE),0)</f>
        <v>10</v>
      </c>
      <c r="CM144" s="95">
        <f t="shared" si="157"/>
        <v>10</v>
      </c>
      <c r="CN144" s="76">
        <f>IFERROR(VLOOKUP(TEXT($A144,"0000"),'AYP11'!$B$3379:$AU$3800,23,FALSE),"")</f>
        <v>0</v>
      </c>
      <c r="CO144" s="95">
        <f>IFERROR(VLOOKUP(CN144,'Criteria Table'!$A$2:$I$102,2,FALSE),0)</f>
        <v>10</v>
      </c>
      <c r="CP144" s="95">
        <f t="shared" si="158"/>
        <v>10</v>
      </c>
      <c r="CQ144" s="76">
        <f>IFERROR(VLOOKUP(TEXT($A144,"0000"),'AYP11'!$B$847:$AU$1268,23,FALSE),"")</f>
        <v>67</v>
      </c>
      <c r="CR144" s="95">
        <f>IFERROR(VLOOKUP(CQ144,'Criteria Table'!$A$2:$I$102,2,FALSE),0)</f>
        <v>3.3000000000000003</v>
      </c>
      <c r="CS144" s="95">
        <f t="shared" si="159"/>
        <v>70</v>
      </c>
      <c r="CT144" s="76">
        <f>IFERROR(VLOOKUP(TEXT($A144,"0000"),'AYP11'!$B$2113:$AU$2534,23,FALSE),"")</f>
        <v>0</v>
      </c>
      <c r="CU144" s="95">
        <f>IFERROR(VLOOKUP(CT144,'Criteria Table'!$A$2:$I$102,2,FALSE),0)</f>
        <v>10</v>
      </c>
      <c r="CV144" s="95">
        <f t="shared" si="160"/>
        <v>10</v>
      </c>
      <c r="CW144" s="76">
        <f>IFERROR(VLOOKUP(TEXT($A144,"0000"),'AYP11'!$B$425:$AU$846,23,FALSE),"")</f>
        <v>0</v>
      </c>
      <c r="CX144" s="95">
        <f>IFERROR(VLOOKUP(CW144,'Criteria Table'!$A$2:$I$102,2,FALSE),0)</f>
        <v>10</v>
      </c>
      <c r="CY144" s="95">
        <f t="shared" si="161"/>
        <v>10</v>
      </c>
      <c r="CZ144" s="76">
        <f>IFERROR(VLOOKUP(TEXT($A144,"0000"),'AYP11'!$B$3:$AU$424,23,FALSE),"")</f>
        <v>0</v>
      </c>
      <c r="DA144" s="95">
        <f>IFERROR(VLOOKUP(CZ144,'Criteria Table'!$A$2:$I$102,2,FALSE),0)</f>
        <v>10</v>
      </c>
      <c r="DB144" s="95">
        <f t="shared" si="162"/>
        <v>10</v>
      </c>
      <c r="DC144" s="76">
        <f>IFERROR(VLOOKUP(TEXT($A144,"0000"),'AYP11'!$B$1269:$AU$1690,23,FALSE),"")</f>
        <v>66</v>
      </c>
      <c r="DD144" s="95">
        <f>IFERROR(VLOOKUP(DC144,'Criteria Table'!$A$2:$I$102,2,FALSE),0)</f>
        <v>3.4000000000000004</v>
      </c>
      <c r="DE144" s="95">
        <f t="shared" si="163"/>
        <v>69</v>
      </c>
      <c r="DF144" s="76">
        <f>IFERROR(VLOOKUP(TEXT($A144,"0000"),'AYP11'!$B$1691:$AU$2112,23,FALSE),"")</f>
        <v>0</v>
      </c>
      <c r="DG144" s="95">
        <f>IFERROR(VLOOKUP(DF144,'Criteria Table'!$A$2:$I$102,2,FALSE),0)</f>
        <v>10</v>
      </c>
      <c r="DH144" s="95">
        <f t="shared" si="164"/>
        <v>10</v>
      </c>
      <c r="DI144" s="76">
        <f>IFERROR(VLOOKUP(TEXT($A144,"0000"),'AYP11'!$B$2535:$AU$2956,23,FALSE),"")</f>
        <v>0</v>
      </c>
      <c r="DJ144" s="95">
        <f>IFERROR(VLOOKUP(DI144,'Criteria Table'!$A$2:$I$102,2,FALSE),0)</f>
        <v>10</v>
      </c>
      <c r="DK144" s="95">
        <f t="shared" si="165"/>
        <v>10</v>
      </c>
      <c r="DL144" s="91">
        <f>IFERROR(VLOOKUP(TEXT($A144,"0000"),'AYP11'!$B$3379:$AU$3800,11,FALSE),"")</f>
        <v>0</v>
      </c>
      <c r="DM144" s="95">
        <f t="shared" si="166"/>
        <v>1</v>
      </c>
      <c r="DN144" s="95" t="str">
        <f t="shared" si="167"/>
        <v/>
      </c>
      <c r="DO144" s="91">
        <f>IFERROR(VLOOKUP(TEXT($A144,"0000"),'AYP11'!$B$847:$AU$1268,11,FALSE),"")</f>
        <v>0</v>
      </c>
      <c r="DP144" s="95">
        <f t="shared" si="168"/>
        <v>1</v>
      </c>
      <c r="DQ144" s="95" t="str">
        <f t="shared" si="169"/>
        <v/>
      </c>
      <c r="DR144" s="91">
        <f>IFERROR(VLOOKUP(TEXT($A144,"0000"),'AYP11'!$B$2113:$AU$2534,11,FALSE),"")</f>
        <v>0</v>
      </c>
      <c r="DS144" s="95">
        <f t="shared" si="170"/>
        <v>1</v>
      </c>
      <c r="DT144" s="95" t="str">
        <f t="shared" si="171"/>
        <v/>
      </c>
      <c r="DU144" s="91">
        <f>IFERROR(VLOOKUP(TEXT($A144,"0000"),'AYP11'!$B$425:$AU$846,11,FALSE),"")</f>
        <v>0</v>
      </c>
      <c r="DV144" s="95">
        <f t="shared" si="172"/>
        <v>1</v>
      </c>
      <c r="DW144" s="95" t="str">
        <f t="shared" si="173"/>
        <v/>
      </c>
      <c r="DX144" s="91">
        <f>IFERROR(VLOOKUP(TEXT($A144,"0000"),'AYP11'!$B$3:$AU$424,11,FALSE),"")</f>
        <v>0</v>
      </c>
      <c r="DY144" s="95">
        <f t="shared" si="174"/>
        <v>1</v>
      </c>
      <c r="DZ144" s="95" t="str">
        <f t="shared" si="175"/>
        <v/>
      </c>
      <c r="EA144" s="91">
        <f>IFERROR(VLOOKUP(TEXT($A144,"0000"),'AYP11'!$B$1269:$AU$1690,11,FALSE),"")</f>
        <v>0</v>
      </c>
      <c r="EB144" s="95">
        <f t="shared" si="176"/>
        <v>1</v>
      </c>
      <c r="EC144" s="95" t="str">
        <f t="shared" si="177"/>
        <v/>
      </c>
      <c r="ED144" s="91">
        <f>IFERROR(VLOOKUP(TEXT($A144,"0000"),'AYP11'!$B$1691:$AU$2112,11,FALSE),"")</f>
        <v>0</v>
      </c>
      <c r="EE144" s="95">
        <f t="shared" si="178"/>
        <v>1</v>
      </c>
      <c r="EF144" s="95" t="str">
        <f t="shared" si="179"/>
        <v/>
      </c>
      <c r="EG144" s="91">
        <f>IFERROR(VLOOKUP(TEXT($A144,"0000"),'AYP11'!$B$2535:$AU$2956,11,FALSE),"")</f>
        <v>0</v>
      </c>
      <c r="EH144" s="95">
        <f t="shared" si="180"/>
        <v>1</v>
      </c>
      <c r="EI144" s="95" t="str">
        <f t="shared" si="181"/>
        <v/>
      </c>
    </row>
    <row r="145" spans="1:147" x14ac:dyDescent="0.25">
      <c r="A145" s="248">
        <v>3021</v>
      </c>
      <c r="B145" s="291">
        <f t="shared" si="128"/>
        <v>20.078740157480315</v>
      </c>
      <c r="C145" s="50">
        <f>IFERROR(VLOOKUP(TEXT($A145,"0000"),'R-M11'!$A$2:$AA$500,4,FALSE),0)</f>
        <v>51</v>
      </c>
      <c r="D145" s="291">
        <f t="shared" si="129"/>
        <v>11.023622047244094</v>
      </c>
      <c r="E145" s="98">
        <f>IFERROR(SUM(VLOOKUP(TEXT($A145,"0000"),'R-M11'!$A$2:$AA$500,5,FALSE),VLOOKUP(TEXT($A145,"0000"),'R-M11'!$A$2:$AA$500,6,FALSE)),0)</f>
        <v>28</v>
      </c>
      <c r="F145" s="58">
        <f>IFERROR(VLOOKUP(TEXT($A145,"0000"),'R-M11'!$A$2:$AA$500,14,FALSE),0)</f>
        <v>254</v>
      </c>
      <c r="G145" s="230">
        <f t="shared" si="182"/>
        <v>24.908740157480317</v>
      </c>
      <c r="H145" s="97">
        <f t="shared" si="130"/>
        <v>63.2682</v>
      </c>
      <c r="I145" s="230">
        <f t="shared" si="183"/>
        <v>13.093622047244095</v>
      </c>
      <c r="J145" s="97">
        <f t="shared" si="131"/>
        <v>33.257799999999996</v>
      </c>
      <c r="K145" s="230">
        <f t="shared" si="132"/>
        <v>31</v>
      </c>
      <c r="L145" s="121">
        <f>IFERROR(VLOOKUP(K145,'Criteria Table'!$A$2:$I$102,2,FALSE),"")</f>
        <v>6.9</v>
      </c>
      <c r="M145" s="230">
        <f t="shared" si="133"/>
        <v>38.002362204724413</v>
      </c>
      <c r="N145" s="286">
        <f t="shared" si="134"/>
        <v>32.669322709163346</v>
      </c>
      <c r="O145" s="50">
        <f>IFERROR(VLOOKUP(TEXT($A145,"0000"),'R-M11'!$A$2:$AA$500,17,FALSE),"")</f>
        <v>82</v>
      </c>
      <c r="P145" s="286">
        <f t="shared" si="135"/>
        <v>24.302788844621514</v>
      </c>
      <c r="Q145" s="98">
        <f>IFERROR(SUM(VLOOKUP(TEXT($A145,"0000"),'R-M11'!$A$2:$AA$500,18,FALSE),VLOOKUP(TEXT($A145,"0000"),'R-M11'!$A$2:$AA$500,19,FALSE)),0)</f>
        <v>61</v>
      </c>
      <c r="R145" s="69">
        <f>IFERROR(VLOOKUP(TEXT($A145,"0000"),'R-M11'!$A$2:$AA$500,27,FALSE),0)</f>
        <v>251</v>
      </c>
      <c r="S145" s="121">
        <f t="shared" si="184"/>
        <v>35.679322709163344</v>
      </c>
      <c r="T145" s="70">
        <f t="shared" si="136"/>
        <v>89.555099999999982</v>
      </c>
      <c r="U145" s="121">
        <f t="shared" si="185"/>
        <v>25.592788844621513</v>
      </c>
      <c r="V145" s="70">
        <f t="shared" si="137"/>
        <v>64.237899999999996</v>
      </c>
      <c r="W145" s="121">
        <f t="shared" si="138"/>
        <v>57</v>
      </c>
      <c r="X145" s="124">
        <f>IFERROR(VLOOKUP(W145,'Criteria Table'!$A$2:$I$102,2,FALSE),"")</f>
        <v>4.3</v>
      </c>
      <c r="Y145" s="121">
        <f t="shared" si="139"/>
        <v>61.272111553784853</v>
      </c>
      <c r="Z145" s="92">
        <f>IFERROR(IF(VLOOKUP(A145,'SG11'!$A$3:$AI$500,18,FALSE)="","NA",VLOOKUP(A145,'SG11'!$A$3:$AI$500,18,FALSE)),"")</f>
        <v>51</v>
      </c>
      <c r="AA145" s="75">
        <f>IFERROR(VLOOKUP(Z145,'Criteria Table'!$A$2:$I$102,6,FALSE),"NA")</f>
        <v>10</v>
      </c>
      <c r="AB145" s="95">
        <f t="shared" si="186"/>
        <v>61</v>
      </c>
      <c r="AC145" s="84">
        <f>IFERROR(IF(VLOOKUP(A145,'SG11'!$A$3:$AI$500,19,FALSE)="","NA",VLOOKUP(A145,'SG11'!$A$3:$AI$500,19,FALSE)),"")</f>
        <v>64</v>
      </c>
      <c r="AD145" s="75">
        <f>IFERROR(VLOOKUP(AC145,'Criteria Table'!$A$2:$I$102,6,FALSE),"NA")</f>
        <v>5</v>
      </c>
      <c r="AE145" s="95">
        <f t="shared" si="187"/>
        <v>69</v>
      </c>
      <c r="AF145" s="92">
        <f>IFERROR(IF(VLOOKUP(A145,'SG11'!$A$3:$AI$500,20,FALSE)="","NA",VLOOKUP(A145,'SG11'!$A$3:$AI$500,20,FALSE)),"")</f>
        <v>50</v>
      </c>
      <c r="AG145" s="75">
        <f>IFERROR(VLOOKUP(AF145,'Criteria Table'!$A$2:$I$102,6,FALSE),"NA")</f>
        <v>10</v>
      </c>
      <c r="AH145" s="95">
        <f t="shared" si="188"/>
        <v>60</v>
      </c>
      <c r="AI145" s="84">
        <f>IFERROR(IF(VLOOKUP(A145,'SG11'!$A$3:$AI$500,21,FALSE)="","NA",VLOOKUP(A145,'SG11'!$A$3:$AI$500,21,FALSE)),"")</f>
        <v>69</v>
      </c>
      <c r="AJ145" s="75">
        <f>IFERROR(VLOOKUP(AI145,'Criteria Table'!$A$2:$I$102,6,FALSE),"NA")</f>
        <v>5</v>
      </c>
      <c r="AK145" s="95">
        <f t="shared" si="189"/>
        <v>74</v>
      </c>
      <c r="AL145" s="99">
        <f>IFERROR(VLOOKUP(TEXT(A145,"0000"),'W11'!$A$1:$E$500,4,FALSE)/AP145*100,"")</f>
        <v>89.285714285714292</v>
      </c>
      <c r="AM145" s="97">
        <f>IFERROR(VLOOKUP(TEXT(A145,"0000"),'W11'!$A$1:$E$500,4,FALSE),"")</f>
        <v>75</v>
      </c>
      <c r="AN145" s="99">
        <f t="shared" si="140"/>
        <v>90.285714285714292</v>
      </c>
      <c r="AO145" s="97">
        <f t="shared" si="141"/>
        <v>75.84</v>
      </c>
      <c r="AP145" s="99">
        <f>IFERROR(VLOOKUP(TEXT(A145,"0000"),'W11'!$A$1:$E$500,5,FALSE),"")</f>
        <v>84</v>
      </c>
      <c r="AQ145" s="97">
        <f>IFERROR(VLOOKUP(ROUND(AL145,0),'Criteria Table'!$A$2:$I$102,4,FALSE),0)</f>
        <v>1</v>
      </c>
      <c r="AR145" s="128"/>
      <c r="AS145" s="95"/>
      <c r="AT145" s="95"/>
      <c r="AU145" s="100">
        <f>IFERROR(VLOOKUP(TEXT(A145,"0000"),'Sci11'!$A$3:$N$492,4,FALSE)/VLOOKUP(TEXT(A145,"0000"),'Sci11'!$A$3:$N$492,14,FALSE)*100,"")</f>
        <v>13.924050632911392</v>
      </c>
      <c r="AV145" s="101">
        <f>SUM(VLOOKUP(TEXT(A145,"0000"),'Sci11'!$A$3:$N$492,5,FALSE),VLOOKUP(TEXT(A145,"0000"),'Sci11'!$A$3:$N$492,6,FALSE))/VLOOKUP(TEXT(A145,"0000"),'Sci11'!$A$3:$N$492,14,FALSE)*100</f>
        <v>5.0632911392405067</v>
      </c>
      <c r="AW145" s="100">
        <f t="shared" si="190"/>
        <v>19.59405063291139</v>
      </c>
      <c r="AX145" s="101">
        <f>IFERROR(AW145/100*VLOOKUP(TEXT(A145,"0000"),'Sci11'!$A$3:$N$492,14,FALSE),"")</f>
        <v>15.479299999999997</v>
      </c>
      <c r="AY145" s="100">
        <f t="shared" si="191"/>
        <v>7.4932911392405064</v>
      </c>
      <c r="AZ145" s="101">
        <f>IFERROR(AY145/100*VLOOKUP(TEXT(A145,"0000"),'Sci11'!$A$3:$N$492,14,FALSE),"")</f>
        <v>5.9196999999999997</v>
      </c>
      <c r="BA145" s="100">
        <f t="shared" si="142"/>
        <v>19</v>
      </c>
      <c r="BB145" s="101">
        <f>IFERROR(VLOOKUP(BA145,'Criteria Table'!$A$2:$I$102,2,FALSE),"")</f>
        <v>8.1</v>
      </c>
      <c r="BC145" s="101">
        <f t="shared" si="143"/>
        <v>27.1</v>
      </c>
      <c r="BD145" s="82">
        <f>IFERROR(VLOOKUP(A145,ATTx11!$A$2:$N$500,4,FALSE),"")</f>
        <v>95.23</v>
      </c>
      <c r="BE145" s="95">
        <f t="shared" si="144"/>
        <v>0.5</v>
      </c>
      <c r="BF145" s="96">
        <f t="shared" si="145"/>
        <v>95.73</v>
      </c>
      <c r="BG145" s="70">
        <f>IFERROR(VLOOKUP(A145,ATTx11!$A$2:$N$500,11,FALSE),"")</f>
        <v>0</v>
      </c>
      <c r="BH145" s="95">
        <f t="shared" si="146"/>
        <v>0</v>
      </c>
      <c r="BI145" s="70">
        <f>IFERROR(VLOOKUP(A145,ATTx11!$A$2:$N$500,12,FALSE),"")</f>
        <v>18</v>
      </c>
      <c r="BJ145" s="97">
        <f t="shared" si="147"/>
        <v>16.2</v>
      </c>
      <c r="BK145" s="84">
        <f>IFERROR(VLOOKUP(A145,ATTx11!$A$2:$N$500,7,FALSE),"")</f>
        <v>0</v>
      </c>
      <c r="BL145" s="97">
        <f t="shared" si="148"/>
        <v>0</v>
      </c>
      <c r="BM145" s="84">
        <f>IFERROR(VLOOKUP(A145,ATTx11!$A$2:$N$500,8,FALSE),"")</f>
        <v>14</v>
      </c>
      <c r="BN145" s="95">
        <f t="shared" si="149"/>
        <v>12.6</v>
      </c>
      <c r="BO145" s="95"/>
      <c r="BP145" s="83">
        <f>IFERROR(VLOOKUP(TEXT($A145,"0000"),'AYP11'!$B$3379:$AU$3800,17,FALSE),"")</f>
        <v>0</v>
      </c>
      <c r="BQ145" s="75">
        <f>IFERROR(VLOOKUP(BP145,'Criteria Table'!$A$2:$I$102,2,FALSE),0)</f>
        <v>10</v>
      </c>
      <c r="BR145" s="95">
        <f t="shared" si="150"/>
        <v>10</v>
      </c>
      <c r="BS145" s="83">
        <f>IFERROR(VLOOKUP(TEXT($A145,"0000"),'AYP11'!$B$847:$AU$1268,17,FALSE),"")</f>
        <v>35</v>
      </c>
      <c r="BT145" s="75">
        <f>IFERROR(VLOOKUP(BS145,'Criteria Table'!$A$2:$I$102,2,FALSE),0)</f>
        <v>6.5</v>
      </c>
      <c r="BU145" s="95">
        <f t="shared" si="151"/>
        <v>42</v>
      </c>
      <c r="BV145" s="83">
        <f>IFERROR(VLOOKUP(TEXT($A145,"0000"),'AYP11'!$B$2113:$AU$2534,17,FALSE),"")</f>
        <v>0</v>
      </c>
      <c r="BW145" s="75">
        <f>IFERROR(VLOOKUP(BV145,'Criteria Table'!$A$2:$I$102,2,FALSE),0)</f>
        <v>10</v>
      </c>
      <c r="BX145" s="95">
        <f t="shared" si="152"/>
        <v>10</v>
      </c>
      <c r="BY145" s="83">
        <f>IFERROR(VLOOKUP(TEXT($A145,"0000"),'AYP11'!$B$425:$AU$846,17,FALSE),"")</f>
        <v>0</v>
      </c>
      <c r="BZ145" s="75">
        <f>IFERROR(VLOOKUP(BY145,'Criteria Table'!$A$2:$I$102,2,FALSE),0)</f>
        <v>10</v>
      </c>
      <c r="CA145" s="95">
        <f t="shared" si="153"/>
        <v>10</v>
      </c>
      <c r="CB145" s="83">
        <f>IFERROR(VLOOKUP(TEXT($A145,"0000"),'AYP11'!$B$3:$AU$424,17,FALSE),"")</f>
        <v>0</v>
      </c>
      <c r="CC145" s="95">
        <f>IFERROR(VLOOKUP(CB145,'Criteria Table'!$A$2:$I$102,2,FALSE),0)</f>
        <v>10</v>
      </c>
      <c r="CD145" s="95">
        <f t="shared" si="154"/>
        <v>10</v>
      </c>
      <c r="CE145" s="83">
        <f>IFERROR(VLOOKUP(TEXT($A145,"0000"),'AYP11'!$B$1269:$AU$1690,17,FALSE),"")</f>
        <v>34</v>
      </c>
      <c r="CF145" s="95">
        <f>IFERROR(VLOOKUP(CE145,'Criteria Table'!$A$2:$I$102,2,FALSE),0)</f>
        <v>6.6000000000000005</v>
      </c>
      <c r="CG145" s="95">
        <f t="shared" si="155"/>
        <v>41</v>
      </c>
      <c r="CH145" s="83">
        <f>IFERROR(VLOOKUP(TEXT($A145,"0000"),'AYP11'!$B$1691:$AU$2112,17,FALSE),"")</f>
        <v>32</v>
      </c>
      <c r="CI145" s="95">
        <f>IFERROR(VLOOKUP(CH145,'Criteria Table'!$A$2:$I$102,2,FALSE),0)</f>
        <v>6.8000000000000007</v>
      </c>
      <c r="CJ145" s="95">
        <f t="shared" si="156"/>
        <v>39</v>
      </c>
      <c r="CK145" s="83">
        <f>IFERROR(VLOOKUP(TEXT($A145,"0000"),'AYP11'!$B$2535:$AU$2956,17,FALSE),"")</f>
        <v>0</v>
      </c>
      <c r="CL145" s="95">
        <f>IFERROR(VLOOKUP(CK145,'Criteria Table'!$A$2:$I$102,2,FALSE),0)</f>
        <v>10</v>
      </c>
      <c r="CM145" s="95">
        <f t="shared" si="157"/>
        <v>10</v>
      </c>
      <c r="CN145" s="76">
        <f>IFERROR(VLOOKUP(TEXT($A145,"0000"),'AYP11'!$B$3379:$AU$3800,23,FALSE),"")</f>
        <v>0</v>
      </c>
      <c r="CO145" s="95">
        <f>IFERROR(VLOOKUP(CN145,'Criteria Table'!$A$2:$I$102,2,FALSE),0)</f>
        <v>10</v>
      </c>
      <c r="CP145" s="95">
        <f t="shared" si="158"/>
        <v>10</v>
      </c>
      <c r="CQ145" s="76">
        <f>IFERROR(VLOOKUP(TEXT($A145,"0000"),'AYP11'!$B$847:$AU$1268,23,FALSE),"")</f>
        <v>60</v>
      </c>
      <c r="CR145" s="95">
        <f>IFERROR(VLOOKUP(CQ145,'Criteria Table'!$A$2:$I$102,2,FALSE),0)</f>
        <v>4</v>
      </c>
      <c r="CS145" s="95">
        <f t="shared" si="159"/>
        <v>64</v>
      </c>
      <c r="CT145" s="76">
        <f>IFERROR(VLOOKUP(TEXT($A145,"0000"),'AYP11'!$B$2113:$AU$2534,23,FALSE),"")</f>
        <v>0</v>
      </c>
      <c r="CU145" s="95">
        <f>IFERROR(VLOOKUP(CT145,'Criteria Table'!$A$2:$I$102,2,FALSE),0)</f>
        <v>10</v>
      </c>
      <c r="CV145" s="95">
        <f t="shared" si="160"/>
        <v>10</v>
      </c>
      <c r="CW145" s="76">
        <f>IFERROR(VLOOKUP(TEXT($A145,"0000"),'AYP11'!$B$425:$AU$846,23,FALSE),"")</f>
        <v>0</v>
      </c>
      <c r="CX145" s="95">
        <f>IFERROR(VLOOKUP(CW145,'Criteria Table'!$A$2:$I$102,2,FALSE),0)</f>
        <v>10</v>
      </c>
      <c r="CY145" s="95">
        <f t="shared" si="161"/>
        <v>10</v>
      </c>
      <c r="CZ145" s="76">
        <f>IFERROR(VLOOKUP(TEXT($A145,"0000"),'AYP11'!$B$3:$AU$424,23,FALSE),"")</f>
        <v>0</v>
      </c>
      <c r="DA145" s="95">
        <f>IFERROR(VLOOKUP(CZ145,'Criteria Table'!$A$2:$I$102,2,FALSE),0)</f>
        <v>10</v>
      </c>
      <c r="DB145" s="95">
        <f t="shared" si="162"/>
        <v>10</v>
      </c>
      <c r="DC145" s="76">
        <f>IFERROR(VLOOKUP(TEXT($A145,"0000"),'AYP11'!$B$1269:$AU$1690,23,FALSE),"")</f>
        <v>61</v>
      </c>
      <c r="DD145" s="95">
        <f>IFERROR(VLOOKUP(DC145,'Criteria Table'!$A$2:$I$102,2,FALSE),0)</f>
        <v>3.9000000000000004</v>
      </c>
      <c r="DE145" s="95">
        <f t="shared" si="163"/>
        <v>65</v>
      </c>
      <c r="DF145" s="76">
        <f>IFERROR(VLOOKUP(TEXT($A145,"0000"),'AYP11'!$B$1691:$AU$2112,23,FALSE),"")</f>
        <v>60</v>
      </c>
      <c r="DG145" s="95">
        <f>IFERROR(VLOOKUP(DF145,'Criteria Table'!$A$2:$I$102,2,FALSE),0)</f>
        <v>4</v>
      </c>
      <c r="DH145" s="95">
        <f t="shared" si="164"/>
        <v>64</v>
      </c>
      <c r="DI145" s="76">
        <f>IFERROR(VLOOKUP(TEXT($A145,"0000"),'AYP11'!$B$2535:$AU$2956,23,FALSE),"")</f>
        <v>0</v>
      </c>
      <c r="DJ145" s="95">
        <f>IFERROR(VLOOKUP(DI145,'Criteria Table'!$A$2:$I$102,2,FALSE),0)</f>
        <v>10</v>
      </c>
      <c r="DK145" s="95">
        <f t="shared" si="165"/>
        <v>10</v>
      </c>
      <c r="DL145" s="91">
        <f>IFERROR(VLOOKUP(TEXT($A145,"0000"),'AYP11'!$B$3379:$AU$3800,11,FALSE),"")</f>
        <v>0</v>
      </c>
      <c r="DM145" s="95">
        <f t="shared" si="166"/>
        <v>1</v>
      </c>
      <c r="DN145" s="95" t="str">
        <f t="shared" si="167"/>
        <v/>
      </c>
      <c r="DO145" s="91">
        <f>IFERROR(VLOOKUP(TEXT($A145,"0000"),'AYP11'!$B$847:$AU$1268,11,FALSE),"")</f>
        <v>93</v>
      </c>
      <c r="DP145" s="95">
        <f t="shared" si="168"/>
        <v>0</v>
      </c>
      <c r="DQ145" s="95">
        <f t="shared" si="169"/>
        <v>93</v>
      </c>
      <c r="DR145" s="91">
        <f>IFERROR(VLOOKUP(TEXT($A145,"0000"),'AYP11'!$B$2113:$AU$2534,11,FALSE),"")</f>
        <v>0</v>
      </c>
      <c r="DS145" s="95">
        <f t="shared" si="170"/>
        <v>1</v>
      </c>
      <c r="DT145" s="95" t="str">
        <f t="shared" si="171"/>
        <v/>
      </c>
      <c r="DU145" s="91">
        <f>IFERROR(VLOOKUP(TEXT($A145,"0000"),'AYP11'!$B$425:$AU$846,11,FALSE),"")</f>
        <v>0</v>
      </c>
      <c r="DV145" s="95">
        <f t="shared" si="172"/>
        <v>1</v>
      </c>
      <c r="DW145" s="95" t="str">
        <f t="shared" si="173"/>
        <v/>
      </c>
      <c r="DX145" s="91">
        <f>IFERROR(VLOOKUP(TEXT($A145,"0000"),'AYP11'!$B$3:$AU$424,11,FALSE),"")</f>
        <v>0</v>
      </c>
      <c r="DY145" s="95">
        <f t="shared" si="174"/>
        <v>1</v>
      </c>
      <c r="DZ145" s="95" t="str">
        <f t="shared" si="175"/>
        <v/>
      </c>
      <c r="EA145" s="91">
        <f>IFERROR(VLOOKUP(TEXT($A145,"0000"),'AYP11'!$B$1269:$AU$1690,11,FALSE),"")</f>
        <v>90</v>
      </c>
      <c r="EB145" s="95">
        <f t="shared" si="176"/>
        <v>0</v>
      </c>
      <c r="EC145" s="95">
        <f t="shared" si="177"/>
        <v>90</v>
      </c>
      <c r="ED145" s="91">
        <f>IFERROR(VLOOKUP(TEXT($A145,"0000"),'AYP11'!$B$1691:$AU$2112,11,FALSE),"")</f>
        <v>0</v>
      </c>
      <c r="EE145" s="95">
        <f t="shared" si="178"/>
        <v>1</v>
      </c>
      <c r="EF145" s="95" t="str">
        <f t="shared" si="179"/>
        <v/>
      </c>
      <c r="EG145" s="91">
        <f>IFERROR(VLOOKUP(TEXT($A145,"0000"),'AYP11'!$B$2535:$AU$2956,11,FALSE),"")</f>
        <v>0</v>
      </c>
      <c r="EH145" s="95">
        <f t="shared" si="180"/>
        <v>1</v>
      </c>
      <c r="EI145" s="95" t="str">
        <f t="shared" si="181"/>
        <v/>
      </c>
    </row>
    <row r="146" spans="1:147" x14ac:dyDescent="0.25">
      <c r="A146" s="248">
        <v>3024</v>
      </c>
      <c r="B146" s="291">
        <f t="shared" si="128"/>
        <v>22</v>
      </c>
      <c r="C146" s="50">
        <f>IFERROR(VLOOKUP(TEXT($A146,"0000"),'R-M11'!$A$2:$AA$500,4,FALSE),0)</f>
        <v>33</v>
      </c>
      <c r="D146" s="291">
        <f t="shared" si="129"/>
        <v>12.666666666666668</v>
      </c>
      <c r="E146" s="98">
        <f>IFERROR(SUM(VLOOKUP(TEXT($A146,"0000"),'R-M11'!$A$2:$AA$500,5,FALSE),VLOOKUP(TEXT($A146,"0000"),'R-M11'!$A$2:$AA$500,6,FALSE)),0)</f>
        <v>19</v>
      </c>
      <c r="F146" s="58">
        <f>IFERROR(VLOOKUP(TEXT($A146,"0000"),'R-M11'!$A$2:$AA$500,14,FALSE),0)</f>
        <v>150</v>
      </c>
      <c r="G146" s="230">
        <f t="shared" si="182"/>
        <v>26.55</v>
      </c>
      <c r="H146" s="97">
        <f t="shared" si="130"/>
        <v>39.825000000000003</v>
      </c>
      <c r="I146" s="230">
        <f t="shared" si="183"/>
        <v>14.616666666666667</v>
      </c>
      <c r="J146" s="97">
        <f t="shared" si="131"/>
        <v>21.925000000000001</v>
      </c>
      <c r="K146" s="230">
        <f t="shared" si="132"/>
        <v>35</v>
      </c>
      <c r="L146" s="121">
        <f>IFERROR(VLOOKUP(K146,'Criteria Table'!$A$2:$I$102,2,FALSE),"")</f>
        <v>6.5</v>
      </c>
      <c r="M146" s="230">
        <f t="shared" si="133"/>
        <v>41.166666666666671</v>
      </c>
      <c r="N146" s="286">
        <f t="shared" si="134"/>
        <v>24</v>
      </c>
      <c r="O146" s="50">
        <f>IFERROR(VLOOKUP(TEXT($A146,"0000"),'R-M11'!$A$2:$AA$500,17,FALSE),"")</f>
        <v>36</v>
      </c>
      <c r="P146" s="286">
        <f t="shared" si="135"/>
        <v>18.666666666666668</v>
      </c>
      <c r="Q146" s="98">
        <f>IFERROR(SUM(VLOOKUP(TEXT($A146,"0000"),'R-M11'!$A$2:$AA$500,18,FALSE),VLOOKUP(TEXT($A146,"0000"),'R-M11'!$A$2:$AA$500,19,FALSE)),0)</f>
        <v>28</v>
      </c>
      <c r="R146" s="69">
        <f>IFERROR(VLOOKUP(TEXT($A146,"0000"),'R-M11'!$A$2:$AA$500,27,FALSE),0)</f>
        <v>150</v>
      </c>
      <c r="S146" s="121">
        <f t="shared" si="184"/>
        <v>27.99</v>
      </c>
      <c r="T146" s="70">
        <f t="shared" si="136"/>
        <v>41.984999999999999</v>
      </c>
      <c r="U146" s="121">
        <f t="shared" si="185"/>
        <v>20.376666666666669</v>
      </c>
      <c r="V146" s="70">
        <f t="shared" si="137"/>
        <v>30.565000000000001</v>
      </c>
      <c r="W146" s="121">
        <f t="shared" si="138"/>
        <v>43</v>
      </c>
      <c r="X146" s="124">
        <f>IFERROR(VLOOKUP(W146,'Criteria Table'!$A$2:$I$102,2,FALSE),"")</f>
        <v>5.7</v>
      </c>
      <c r="Y146" s="121">
        <f t="shared" si="139"/>
        <v>48.366666666666667</v>
      </c>
      <c r="Z146" s="92">
        <f>IFERROR(IF(VLOOKUP(A146,'SG11'!$A$3:$AI$500,18,FALSE)="","NA",VLOOKUP(A146,'SG11'!$A$3:$AI$500,18,FALSE)),"")</f>
        <v>37</v>
      </c>
      <c r="AA146" s="75">
        <f>IFERROR(VLOOKUP(Z146,'Criteria Table'!$A$2:$I$102,6,FALSE),"NA")</f>
        <v>10</v>
      </c>
      <c r="AB146" s="95">
        <f t="shared" si="186"/>
        <v>47</v>
      </c>
      <c r="AC146" s="84">
        <f>IFERROR(IF(VLOOKUP(A146,'SG11'!$A$3:$AI$500,19,FALSE)="","NA",VLOOKUP(A146,'SG11'!$A$3:$AI$500,19,FALSE)),"")</f>
        <v>48</v>
      </c>
      <c r="AD146" s="75">
        <f>IFERROR(VLOOKUP(AC146,'Criteria Table'!$A$2:$I$102,6,FALSE),"NA")</f>
        <v>10</v>
      </c>
      <c r="AE146" s="95">
        <f t="shared" si="187"/>
        <v>58</v>
      </c>
      <c r="AF146" s="92">
        <f>IFERROR(IF(VLOOKUP(A146,'SG11'!$A$3:$AI$500,20,FALSE)="","NA",VLOOKUP(A146,'SG11'!$A$3:$AI$500,20,FALSE)),"")</f>
        <v>28</v>
      </c>
      <c r="AG146" s="75">
        <f>IFERROR(VLOOKUP(AF146,'Criteria Table'!$A$2:$I$102,6,FALSE),"NA")</f>
        <v>10</v>
      </c>
      <c r="AH146" s="95">
        <f t="shared" si="188"/>
        <v>38</v>
      </c>
      <c r="AI146" s="84">
        <f>IFERROR(IF(VLOOKUP(A146,'SG11'!$A$3:$AI$500,21,FALSE)="","NA",VLOOKUP(A146,'SG11'!$A$3:$AI$500,21,FALSE)),"")</f>
        <v>57</v>
      </c>
      <c r="AJ146" s="75">
        <f>IFERROR(VLOOKUP(AI146,'Criteria Table'!$A$2:$I$102,6,FALSE),"NA")</f>
        <v>10</v>
      </c>
      <c r="AK146" s="95">
        <f t="shared" si="189"/>
        <v>67</v>
      </c>
      <c r="AL146" s="99">
        <f>IFERROR(VLOOKUP(TEXT(A146,"0000"),'W11'!$A$1:$E$500,4,FALSE)/AP146*100,"")</f>
        <v>95.918367346938766</v>
      </c>
      <c r="AM146" s="97">
        <f>IFERROR(VLOOKUP(TEXT(A146,"0000"),'W11'!$A$1:$E$500,4,FALSE),"")</f>
        <v>47</v>
      </c>
      <c r="AN146" s="99">
        <f t="shared" si="140"/>
        <v>95.918367346938766</v>
      </c>
      <c r="AO146" s="97">
        <f t="shared" si="141"/>
        <v>47</v>
      </c>
      <c r="AP146" s="99">
        <f>IFERROR(VLOOKUP(TEXT(A146,"0000"),'W11'!$A$1:$E$500,5,FALSE),"")</f>
        <v>49</v>
      </c>
      <c r="AQ146" s="97">
        <f>IFERROR(VLOOKUP(ROUND(AL146,0),'Criteria Table'!$A$2:$I$102,4,FALSE),0)</f>
        <v>0</v>
      </c>
      <c r="AR146" s="128"/>
      <c r="AS146" s="95"/>
      <c r="AT146" s="95"/>
      <c r="AU146" s="100">
        <f>IFERROR(VLOOKUP(TEXT(A146,"0000"),'Sci11'!$A$3:$N$492,4,FALSE)/VLOOKUP(TEXT(A146,"0000"),'Sci11'!$A$3:$N$492,14,FALSE)*100,"")</f>
        <v>16.279069767441861</v>
      </c>
      <c r="AV146" s="101">
        <f>SUM(VLOOKUP(TEXT(A146,"0000"),'Sci11'!$A$3:$N$492,5,FALSE),VLOOKUP(TEXT(A146,"0000"),'Sci11'!$A$3:$N$492,6,FALSE))/VLOOKUP(TEXT(A146,"0000"),'Sci11'!$A$3:$N$492,14,FALSE)*100</f>
        <v>0</v>
      </c>
      <c r="AW146" s="100">
        <f t="shared" si="190"/>
        <v>22.15906976744186</v>
      </c>
      <c r="AX146" s="101">
        <f>IFERROR(AW146/100*VLOOKUP(TEXT(A146,"0000"),'Sci11'!$A$3:$N$492,14,FALSE),"")</f>
        <v>9.5283999999999995</v>
      </c>
      <c r="AY146" s="100">
        <f t="shared" si="191"/>
        <v>2.52</v>
      </c>
      <c r="AZ146" s="101">
        <f>IFERROR(AY146/100*VLOOKUP(TEXT(A146,"0000"),'Sci11'!$A$3:$N$492,14,FALSE),"")</f>
        <v>1.0836000000000001</v>
      </c>
      <c r="BA146" s="100">
        <f t="shared" si="142"/>
        <v>16</v>
      </c>
      <c r="BB146" s="101">
        <f>IFERROR(VLOOKUP(BA146,'Criteria Table'!$A$2:$I$102,2,FALSE),"")</f>
        <v>8.4</v>
      </c>
      <c r="BC146" s="101">
        <f t="shared" si="143"/>
        <v>24.4</v>
      </c>
      <c r="BD146" s="82">
        <f>IFERROR(VLOOKUP(A146,ATTx11!$A$2:$N$500,4,FALSE),"")</f>
        <v>94.31</v>
      </c>
      <c r="BE146" s="95">
        <f t="shared" si="144"/>
        <v>0.5</v>
      </c>
      <c r="BF146" s="96">
        <f t="shared" si="145"/>
        <v>94.81</v>
      </c>
      <c r="BG146" s="70">
        <f>IFERROR(VLOOKUP(A146,ATTx11!$A$2:$N$500,11,FALSE),"")</f>
        <v>0</v>
      </c>
      <c r="BH146" s="95">
        <f t="shared" si="146"/>
        <v>0</v>
      </c>
      <c r="BI146" s="70">
        <f>IFERROR(VLOOKUP(A146,ATTx11!$A$2:$N$500,12,FALSE),"")</f>
        <v>13</v>
      </c>
      <c r="BJ146" s="97">
        <f t="shared" si="147"/>
        <v>11.7</v>
      </c>
      <c r="BK146" s="84">
        <f>IFERROR(VLOOKUP(A146,ATTx11!$A$2:$N$500,7,FALSE),"")</f>
        <v>0</v>
      </c>
      <c r="BL146" s="97">
        <f t="shared" si="148"/>
        <v>0</v>
      </c>
      <c r="BM146" s="84">
        <f>IFERROR(VLOOKUP(A146,ATTx11!$A$2:$N$500,8,FALSE),"")</f>
        <v>11</v>
      </c>
      <c r="BN146" s="95">
        <f t="shared" si="149"/>
        <v>9.9</v>
      </c>
      <c r="BO146" s="95"/>
      <c r="BP146" s="83">
        <f>IFERROR(VLOOKUP(TEXT($A146,"0000"),'AYP11'!$B$3379:$AU$3800,17,FALSE),"")</f>
        <v>0</v>
      </c>
      <c r="BQ146" s="75">
        <f>IFERROR(VLOOKUP(BP146,'Criteria Table'!$A$2:$I$102,2,FALSE),0)</f>
        <v>10</v>
      </c>
      <c r="BR146" s="95">
        <f t="shared" si="150"/>
        <v>10</v>
      </c>
      <c r="BS146" s="83">
        <f>IFERROR(VLOOKUP(TEXT($A146,"0000"),'AYP11'!$B$847:$AU$1268,17,FALSE),"")</f>
        <v>34</v>
      </c>
      <c r="BT146" s="75">
        <f>IFERROR(VLOOKUP(BS146,'Criteria Table'!$A$2:$I$102,2,FALSE),0)</f>
        <v>6.6000000000000005</v>
      </c>
      <c r="BU146" s="95">
        <f t="shared" si="151"/>
        <v>41</v>
      </c>
      <c r="BV146" s="83">
        <f>IFERROR(VLOOKUP(TEXT($A146,"0000"),'AYP11'!$B$2113:$AU$2534,17,FALSE),"")</f>
        <v>0</v>
      </c>
      <c r="BW146" s="75">
        <f>IFERROR(VLOOKUP(BV146,'Criteria Table'!$A$2:$I$102,2,FALSE),0)</f>
        <v>10</v>
      </c>
      <c r="BX146" s="95">
        <f t="shared" si="152"/>
        <v>10</v>
      </c>
      <c r="BY146" s="83">
        <f>IFERROR(VLOOKUP(TEXT($A146,"0000"),'AYP11'!$B$425:$AU$846,17,FALSE),"")</f>
        <v>0</v>
      </c>
      <c r="BZ146" s="75">
        <f>IFERROR(VLOOKUP(BY146,'Criteria Table'!$A$2:$I$102,2,FALSE),0)</f>
        <v>10</v>
      </c>
      <c r="CA146" s="95">
        <f t="shared" si="153"/>
        <v>10</v>
      </c>
      <c r="CB146" s="83">
        <f>IFERROR(VLOOKUP(TEXT($A146,"0000"),'AYP11'!$B$3:$AU$424,17,FALSE),"")</f>
        <v>0</v>
      </c>
      <c r="CC146" s="95">
        <f>IFERROR(VLOOKUP(CB146,'Criteria Table'!$A$2:$I$102,2,FALSE),0)</f>
        <v>10</v>
      </c>
      <c r="CD146" s="95">
        <f t="shared" si="154"/>
        <v>10</v>
      </c>
      <c r="CE146" s="83">
        <f>IFERROR(VLOOKUP(TEXT($A146,"0000"),'AYP11'!$B$1269:$AU$1690,17,FALSE),"")</f>
        <v>33</v>
      </c>
      <c r="CF146" s="95">
        <f>IFERROR(VLOOKUP(CE146,'Criteria Table'!$A$2:$I$102,2,FALSE),0)</f>
        <v>6.7</v>
      </c>
      <c r="CG146" s="95">
        <f t="shared" si="155"/>
        <v>40</v>
      </c>
      <c r="CH146" s="83">
        <f>IFERROR(VLOOKUP(TEXT($A146,"0000"),'AYP11'!$B$1691:$AU$2112,17,FALSE),"")</f>
        <v>0</v>
      </c>
      <c r="CI146" s="95">
        <f>IFERROR(VLOOKUP(CH146,'Criteria Table'!$A$2:$I$102,2,FALSE),0)</f>
        <v>10</v>
      </c>
      <c r="CJ146" s="95">
        <f t="shared" si="156"/>
        <v>10</v>
      </c>
      <c r="CK146" s="83">
        <f>IFERROR(VLOOKUP(TEXT($A146,"0000"),'AYP11'!$B$2535:$AU$2956,17,FALSE),"")</f>
        <v>0</v>
      </c>
      <c r="CL146" s="95">
        <f>IFERROR(VLOOKUP(CK146,'Criteria Table'!$A$2:$I$102,2,FALSE),0)</f>
        <v>10</v>
      </c>
      <c r="CM146" s="95">
        <f t="shared" si="157"/>
        <v>10</v>
      </c>
      <c r="CN146" s="76">
        <f>IFERROR(VLOOKUP(TEXT($A146,"0000"),'AYP11'!$B$3379:$AU$3800,23,FALSE),"")</f>
        <v>0</v>
      </c>
      <c r="CO146" s="95">
        <f>IFERROR(VLOOKUP(CN146,'Criteria Table'!$A$2:$I$102,2,FALSE),0)</f>
        <v>10</v>
      </c>
      <c r="CP146" s="95">
        <f t="shared" si="158"/>
        <v>10</v>
      </c>
      <c r="CQ146" s="76">
        <f>IFERROR(VLOOKUP(TEXT($A146,"0000"),'AYP11'!$B$847:$AU$1268,23,FALSE),"")</f>
        <v>42</v>
      </c>
      <c r="CR146" s="95">
        <f>IFERROR(VLOOKUP(CQ146,'Criteria Table'!$A$2:$I$102,2,FALSE),0)</f>
        <v>5.8000000000000007</v>
      </c>
      <c r="CS146" s="95">
        <f t="shared" si="159"/>
        <v>48</v>
      </c>
      <c r="CT146" s="76">
        <f>IFERROR(VLOOKUP(TEXT($A146,"0000"),'AYP11'!$B$2113:$AU$2534,23,FALSE),"")</f>
        <v>0</v>
      </c>
      <c r="CU146" s="95">
        <f>IFERROR(VLOOKUP(CT146,'Criteria Table'!$A$2:$I$102,2,FALSE),0)</f>
        <v>10</v>
      </c>
      <c r="CV146" s="95">
        <f t="shared" si="160"/>
        <v>10</v>
      </c>
      <c r="CW146" s="76">
        <f>IFERROR(VLOOKUP(TEXT($A146,"0000"),'AYP11'!$B$425:$AU$846,23,FALSE),"")</f>
        <v>0</v>
      </c>
      <c r="CX146" s="95">
        <f>IFERROR(VLOOKUP(CW146,'Criteria Table'!$A$2:$I$102,2,FALSE),0)</f>
        <v>10</v>
      </c>
      <c r="CY146" s="95">
        <f t="shared" si="161"/>
        <v>10</v>
      </c>
      <c r="CZ146" s="76">
        <f>IFERROR(VLOOKUP(TEXT($A146,"0000"),'AYP11'!$B$3:$AU$424,23,FALSE),"")</f>
        <v>0</v>
      </c>
      <c r="DA146" s="95">
        <f>IFERROR(VLOOKUP(CZ146,'Criteria Table'!$A$2:$I$102,2,FALSE),0)</f>
        <v>10</v>
      </c>
      <c r="DB146" s="95">
        <f t="shared" si="162"/>
        <v>10</v>
      </c>
      <c r="DC146" s="76">
        <f>IFERROR(VLOOKUP(TEXT($A146,"0000"),'AYP11'!$B$1269:$AU$1690,23,FALSE),"")</f>
        <v>42</v>
      </c>
      <c r="DD146" s="95">
        <f>IFERROR(VLOOKUP(DC146,'Criteria Table'!$A$2:$I$102,2,FALSE),0)</f>
        <v>5.8000000000000007</v>
      </c>
      <c r="DE146" s="95">
        <f t="shared" si="163"/>
        <v>48</v>
      </c>
      <c r="DF146" s="76">
        <f>IFERROR(VLOOKUP(TEXT($A146,"0000"),'AYP11'!$B$1691:$AU$2112,23,FALSE),"")</f>
        <v>0</v>
      </c>
      <c r="DG146" s="95">
        <f>IFERROR(VLOOKUP(DF146,'Criteria Table'!$A$2:$I$102,2,FALSE),0)</f>
        <v>10</v>
      </c>
      <c r="DH146" s="95">
        <f t="shared" si="164"/>
        <v>10</v>
      </c>
      <c r="DI146" s="76">
        <f>IFERROR(VLOOKUP(TEXT($A146,"0000"),'AYP11'!$B$2535:$AU$2956,23,FALSE),"")</f>
        <v>0</v>
      </c>
      <c r="DJ146" s="95">
        <f>IFERROR(VLOOKUP(DI146,'Criteria Table'!$A$2:$I$102,2,FALSE),0)</f>
        <v>10</v>
      </c>
      <c r="DK146" s="95">
        <f t="shared" si="165"/>
        <v>10</v>
      </c>
      <c r="DL146" s="91">
        <f>IFERROR(VLOOKUP(TEXT($A146,"0000"),'AYP11'!$B$3379:$AU$3800,11,FALSE),"")</f>
        <v>0</v>
      </c>
      <c r="DM146" s="95">
        <f t="shared" si="166"/>
        <v>1</v>
      </c>
      <c r="DN146" s="95" t="str">
        <f t="shared" si="167"/>
        <v/>
      </c>
      <c r="DO146" s="91">
        <f>IFERROR(VLOOKUP(TEXT($A146,"0000"),'AYP11'!$B$847:$AU$1268,11,FALSE),"")</f>
        <v>0</v>
      </c>
      <c r="DP146" s="95">
        <f t="shared" si="168"/>
        <v>1</v>
      </c>
      <c r="DQ146" s="95" t="str">
        <f t="shared" si="169"/>
        <v/>
      </c>
      <c r="DR146" s="91">
        <f>IFERROR(VLOOKUP(TEXT($A146,"0000"),'AYP11'!$B$2113:$AU$2534,11,FALSE),"")</f>
        <v>0</v>
      </c>
      <c r="DS146" s="95">
        <f t="shared" si="170"/>
        <v>1</v>
      </c>
      <c r="DT146" s="95" t="str">
        <f t="shared" si="171"/>
        <v/>
      </c>
      <c r="DU146" s="91">
        <f>IFERROR(VLOOKUP(TEXT($A146,"0000"),'AYP11'!$B$425:$AU$846,11,FALSE),"")</f>
        <v>0</v>
      </c>
      <c r="DV146" s="95">
        <f t="shared" si="172"/>
        <v>1</v>
      </c>
      <c r="DW146" s="95" t="str">
        <f t="shared" si="173"/>
        <v/>
      </c>
      <c r="DX146" s="91">
        <f>IFERROR(VLOOKUP(TEXT($A146,"0000"),'AYP11'!$B$3:$AU$424,11,FALSE),"")</f>
        <v>0</v>
      </c>
      <c r="DY146" s="95">
        <f t="shared" si="174"/>
        <v>1</v>
      </c>
      <c r="DZ146" s="95" t="str">
        <f t="shared" si="175"/>
        <v/>
      </c>
      <c r="EA146" s="91">
        <f>IFERROR(VLOOKUP(TEXT($A146,"0000"),'AYP11'!$B$1269:$AU$1690,11,FALSE),"")</f>
        <v>0</v>
      </c>
      <c r="EB146" s="95">
        <f t="shared" si="176"/>
        <v>1</v>
      </c>
      <c r="EC146" s="95" t="str">
        <f t="shared" si="177"/>
        <v/>
      </c>
      <c r="ED146" s="91">
        <f>IFERROR(VLOOKUP(TEXT($A146,"0000"),'AYP11'!$B$1691:$AU$2112,11,FALSE),"")</f>
        <v>0</v>
      </c>
      <c r="EE146" s="95">
        <f t="shared" si="178"/>
        <v>1</v>
      </c>
      <c r="EF146" s="95" t="str">
        <f t="shared" si="179"/>
        <v/>
      </c>
      <c r="EG146" s="91">
        <f>IFERROR(VLOOKUP(TEXT($A146,"0000"),'AYP11'!$B$2535:$AU$2956,11,FALSE),"")</f>
        <v>0</v>
      </c>
      <c r="EH146" s="95">
        <f t="shared" si="180"/>
        <v>1</v>
      </c>
      <c r="EI146" s="95" t="str">
        <f t="shared" si="181"/>
        <v/>
      </c>
    </row>
    <row r="147" spans="1:147" x14ac:dyDescent="0.25">
      <c r="A147" s="248">
        <v>3030</v>
      </c>
      <c r="B147" s="291">
        <f t="shared" si="128"/>
        <v>26.515151515151516</v>
      </c>
      <c r="C147" s="50">
        <f>IFERROR(VLOOKUP(TEXT($A147,"0000"),'R-M11'!$A$2:$AA$500,4,FALSE),0)</f>
        <v>105</v>
      </c>
      <c r="D147" s="291">
        <f t="shared" si="129"/>
        <v>63.888888888888886</v>
      </c>
      <c r="E147" s="98">
        <f>IFERROR(SUM(VLOOKUP(TEXT($A147,"0000"),'R-M11'!$A$2:$AA$500,5,FALSE),VLOOKUP(TEXT($A147,"0000"),'R-M11'!$A$2:$AA$500,6,FALSE)),0)</f>
        <v>253</v>
      </c>
      <c r="F147" s="58">
        <f>IFERROR(VLOOKUP(TEXT($A147,"0000"),'R-M11'!$A$2:$AA$500,14,FALSE),0)</f>
        <v>396</v>
      </c>
      <c r="G147" s="230">
        <f t="shared" si="182"/>
        <v>26.515151515151516</v>
      </c>
      <c r="H147" s="97">
        <f t="shared" si="130"/>
        <v>105</v>
      </c>
      <c r="I147" s="230">
        <f t="shared" si="183"/>
        <v>63.888888888888886</v>
      </c>
      <c r="J147" s="97">
        <f t="shared" si="131"/>
        <v>252.99999999999997</v>
      </c>
      <c r="K147" s="230">
        <f t="shared" si="132"/>
        <v>90</v>
      </c>
      <c r="L147" s="121">
        <f>IFERROR(VLOOKUP(K147,'Criteria Table'!$A$2:$I$102,2,FALSE),"")</f>
        <v>0</v>
      </c>
      <c r="M147" s="230">
        <f t="shared" si="133"/>
        <v>90.404040404040401</v>
      </c>
      <c r="N147" s="286">
        <f t="shared" si="134"/>
        <v>23.232323232323232</v>
      </c>
      <c r="O147" s="50">
        <f>IFERROR(VLOOKUP(TEXT($A147,"0000"),'R-M11'!$A$2:$AA$500,17,FALSE),"")</f>
        <v>92</v>
      </c>
      <c r="P147" s="286">
        <f t="shared" si="135"/>
        <v>70.454545454545453</v>
      </c>
      <c r="Q147" s="98">
        <f>IFERROR(SUM(VLOOKUP(TEXT($A147,"0000"),'R-M11'!$A$2:$AA$500,18,FALSE),VLOOKUP(TEXT($A147,"0000"),'R-M11'!$A$2:$AA$500,19,FALSE)),0)</f>
        <v>279</v>
      </c>
      <c r="R147" s="69">
        <f>IFERROR(VLOOKUP(TEXT($A147,"0000"),'R-M11'!$A$2:$AA$500,27,FALSE),0)</f>
        <v>396</v>
      </c>
      <c r="S147" s="121">
        <f t="shared" si="184"/>
        <v>23.232323232323232</v>
      </c>
      <c r="T147" s="70">
        <f t="shared" si="136"/>
        <v>92</v>
      </c>
      <c r="U147" s="121">
        <f t="shared" si="185"/>
        <v>70.454545454545453</v>
      </c>
      <c r="V147" s="70">
        <f t="shared" si="137"/>
        <v>279</v>
      </c>
      <c r="W147" s="121">
        <f t="shared" si="138"/>
        <v>94</v>
      </c>
      <c r="X147" s="124">
        <f>IFERROR(VLOOKUP(W147,'Criteria Table'!$A$2:$I$102,2,FALSE),"")</f>
        <v>0</v>
      </c>
      <c r="Y147" s="121">
        <f t="shared" si="139"/>
        <v>93.686868686868678</v>
      </c>
      <c r="Z147" s="92">
        <f>IFERROR(IF(VLOOKUP(A147,'SG11'!$A$3:$AI$500,18,FALSE)="","NA",VLOOKUP(A147,'SG11'!$A$3:$AI$500,18,FALSE)),"")</f>
        <v>76</v>
      </c>
      <c r="AA147" s="75">
        <f>IFERROR(VLOOKUP(Z147,'Criteria Table'!$A$2:$I$102,6,FALSE),"NA")</f>
        <v>5</v>
      </c>
      <c r="AB147" s="95">
        <f t="shared" si="186"/>
        <v>81</v>
      </c>
      <c r="AC147" s="84">
        <f>IFERROR(IF(VLOOKUP(A147,'SG11'!$A$3:$AI$500,19,FALSE)="","NA",VLOOKUP(A147,'SG11'!$A$3:$AI$500,19,FALSE)),"")</f>
        <v>76</v>
      </c>
      <c r="AD147" s="75">
        <f>IFERROR(VLOOKUP(AC147,'Criteria Table'!$A$2:$I$102,6,FALSE),"NA")</f>
        <v>5</v>
      </c>
      <c r="AE147" s="95">
        <f t="shared" si="187"/>
        <v>81</v>
      </c>
      <c r="AF147" s="92">
        <f>IFERROR(IF(VLOOKUP(A147,'SG11'!$A$3:$AI$500,20,FALSE)="","NA",VLOOKUP(A147,'SG11'!$A$3:$AI$500,20,FALSE)),"")</f>
        <v>69</v>
      </c>
      <c r="AG147" s="75">
        <f>IFERROR(VLOOKUP(AF147,'Criteria Table'!$A$2:$I$102,6,FALSE),"NA")</f>
        <v>5</v>
      </c>
      <c r="AH147" s="95">
        <f t="shared" si="188"/>
        <v>74</v>
      </c>
      <c r="AI147" s="84">
        <f>IFERROR(IF(VLOOKUP(A147,'SG11'!$A$3:$AI$500,21,FALSE)="","NA",VLOOKUP(A147,'SG11'!$A$3:$AI$500,21,FALSE)),"")</f>
        <v>81</v>
      </c>
      <c r="AJ147" s="75">
        <f>IFERROR(VLOOKUP(AI147,'Criteria Table'!$A$2:$I$102,6,FALSE),"NA")</f>
        <v>5</v>
      </c>
      <c r="AK147" s="95">
        <f t="shared" si="189"/>
        <v>86</v>
      </c>
      <c r="AL147" s="99">
        <f>IFERROR(VLOOKUP(TEXT(A147,"0000"),'W11'!$A$1:$E$500,4,FALSE)/AP147*100,"")</f>
        <v>98.518518518518519</v>
      </c>
      <c r="AM147" s="97">
        <f>IFERROR(VLOOKUP(TEXT(A147,"0000"),'W11'!$A$1:$E$500,4,FALSE),"")</f>
        <v>133</v>
      </c>
      <c r="AN147" s="99">
        <f t="shared" si="140"/>
        <v>98.518518518518519</v>
      </c>
      <c r="AO147" s="97">
        <f t="shared" si="141"/>
        <v>133</v>
      </c>
      <c r="AP147" s="99">
        <f>IFERROR(VLOOKUP(TEXT(A147,"0000"),'W11'!$A$1:$E$500,5,FALSE),"")</f>
        <v>135</v>
      </c>
      <c r="AQ147" s="97">
        <f>IFERROR(VLOOKUP(ROUND(AL147,0),'Criteria Table'!$A$2:$I$102,4,FALSE),0)</f>
        <v>0</v>
      </c>
      <c r="AR147" s="128"/>
      <c r="AS147" s="95"/>
      <c r="AT147" s="95"/>
      <c r="AU147" s="100">
        <f>IFERROR(VLOOKUP(TEXT(A147,"0000"),'Sci11'!$A$3:$N$492,4,FALSE)/VLOOKUP(TEXT(A147,"0000"),'Sci11'!$A$3:$N$492,14,FALSE)*100,"")</f>
        <v>42.4</v>
      </c>
      <c r="AV147" s="101">
        <f>SUM(VLOOKUP(TEXT(A147,"0000"),'Sci11'!$A$3:$N$492,5,FALSE),VLOOKUP(TEXT(A147,"0000"),'Sci11'!$A$3:$N$492,6,FALSE))/VLOOKUP(TEXT(A147,"0000"),'Sci11'!$A$3:$N$492,14,FALSE)*100</f>
        <v>38.4</v>
      </c>
      <c r="AW147" s="100">
        <f t="shared" si="190"/>
        <v>43.73</v>
      </c>
      <c r="AX147" s="101">
        <f>IFERROR(AW147/100*VLOOKUP(TEXT(A147,"0000"),'Sci11'!$A$3:$N$492,14,FALSE),"")</f>
        <v>54.662499999999994</v>
      </c>
      <c r="AY147" s="100">
        <f t="shared" si="191"/>
        <v>38.97</v>
      </c>
      <c r="AZ147" s="101">
        <f>IFERROR(AY147/100*VLOOKUP(TEXT(A147,"0000"),'Sci11'!$A$3:$N$492,14,FALSE),"")</f>
        <v>48.712499999999999</v>
      </c>
      <c r="BA147" s="100">
        <f t="shared" si="142"/>
        <v>81</v>
      </c>
      <c r="BB147" s="101">
        <f>IFERROR(VLOOKUP(BA147,'Criteria Table'!$A$2:$I$102,2,FALSE),"")</f>
        <v>1.9000000000000001</v>
      </c>
      <c r="BC147" s="101">
        <f t="shared" si="143"/>
        <v>82.9</v>
      </c>
      <c r="BD147" s="82">
        <f>IFERROR(VLOOKUP(A147,ATTx11!$A$2:$N$500,4,FALSE),"")</f>
        <v>96.93</v>
      </c>
      <c r="BE147" s="95">
        <f t="shared" si="144"/>
        <v>0.5</v>
      </c>
      <c r="BF147" s="96">
        <f t="shared" si="145"/>
        <v>97.43</v>
      </c>
      <c r="BG147" s="70">
        <f>IFERROR(VLOOKUP(A147,ATTx11!$A$2:$N$500,11,FALSE),"")</f>
        <v>2</v>
      </c>
      <c r="BH147" s="95">
        <f t="shared" si="146"/>
        <v>1.8</v>
      </c>
      <c r="BI147" s="70">
        <f>IFERROR(VLOOKUP(A147,ATTx11!$A$2:$N$500,12,FALSE),"")</f>
        <v>4</v>
      </c>
      <c r="BJ147" s="97">
        <f t="shared" si="147"/>
        <v>3.6</v>
      </c>
      <c r="BK147" s="84">
        <f>IFERROR(VLOOKUP(A147,ATTx11!$A$2:$N$500,7,FALSE),"")</f>
        <v>2</v>
      </c>
      <c r="BL147" s="97">
        <f t="shared" si="148"/>
        <v>1.8</v>
      </c>
      <c r="BM147" s="84">
        <f>IFERROR(VLOOKUP(A147,ATTx11!$A$2:$N$500,8,FALSE),"")</f>
        <v>4</v>
      </c>
      <c r="BN147" s="95">
        <f t="shared" si="149"/>
        <v>3.6</v>
      </c>
      <c r="BO147" s="95"/>
      <c r="BP147" s="83">
        <f>IFERROR(VLOOKUP(TEXT($A147,"0000"),'AYP11'!$B$3379:$AU$3800,17,FALSE),"")</f>
        <v>0</v>
      </c>
      <c r="BQ147" s="75">
        <f>IFERROR(VLOOKUP(BP147,'Criteria Table'!$A$2:$I$102,2,FALSE),0)</f>
        <v>10</v>
      </c>
      <c r="BR147" s="95">
        <f t="shared" si="150"/>
        <v>10</v>
      </c>
      <c r="BS147" s="83">
        <f>IFERROR(VLOOKUP(TEXT($A147,"0000"),'AYP11'!$B$847:$AU$1268,17,FALSE),"")</f>
        <v>0</v>
      </c>
      <c r="BT147" s="75">
        <f>IFERROR(VLOOKUP(BS147,'Criteria Table'!$A$2:$I$102,2,FALSE),0)</f>
        <v>10</v>
      </c>
      <c r="BU147" s="95">
        <f t="shared" si="151"/>
        <v>10</v>
      </c>
      <c r="BV147" s="83">
        <f>IFERROR(VLOOKUP(TEXT($A147,"0000"),'AYP11'!$B$2113:$AU$2534,17,FALSE),"")</f>
        <v>90</v>
      </c>
      <c r="BW147" s="75">
        <f>IFERROR(VLOOKUP(BV147,'Criteria Table'!$A$2:$I$102,2,FALSE),0)</f>
        <v>0</v>
      </c>
      <c r="BX147" s="95">
        <f t="shared" si="152"/>
        <v>90</v>
      </c>
      <c r="BY147" s="83">
        <f>IFERROR(VLOOKUP(TEXT($A147,"0000"),'AYP11'!$B$425:$AU$846,17,FALSE),"")</f>
        <v>0</v>
      </c>
      <c r="BZ147" s="75">
        <f>IFERROR(VLOOKUP(BY147,'Criteria Table'!$A$2:$I$102,2,FALSE),0)</f>
        <v>10</v>
      </c>
      <c r="CA147" s="95">
        <f t="shared" si="153"/>
        <v>10</v>
      </c>
      <c r="CB147" s="83">
        <f>IFERROR(VLOOKUP(TEXT($A147,"0000"),'AYP11'!$B$3:$AU$424,17,FALSE),"")</f>
        <v>0</v>
      </c>
      <c r="CC147" s="95">
        <f>IFERROR(VLOOKUP(CB147,'Criteria Table'!$A$2:$I$102,2,FALSE),0)</f>
        <v>10</v>
      </c>
      <c r="CD147" s="95">
        <f t="shared" si="154"/>
        <v>10</v>
      </c>
      <c r="CE147" s="83">
        <f>IFERROR(VLOOKUP(TEXT($A147,"0000"),'AYP11'!$B$1269:$AU$1690,17,FALSE),"")</f>
        <v>88</v>
      </c>
      <c r="CF147" s="95">
        <f>IFERROR(VLOOKUP(CE147,'Criteria Table'!$A$2:$I$102,2,FALSE),0)</f>
        <v>0</v>
      </c>
      <c r="CG147" s="95">
        <f t="shared" si="155"/>
        <v>88</v>
      </c>
      <c r="CH147" s="83">
        <f>IFERROR(VLOOKUP(TEXT($A147,"0000"),'AYP11'!$B$1691:$AU$2112,17,FALSE),"")</f>
        <v>87</v>
      </c>
      <c r="CI147" s="95">
        <f>IFERROR(VLOOKUP(CH147,'Criteria Table'!$A$2:$I$102,2,FALSE),0)</f>
        <v>0</v>
      </c>
      <c r="CJ147" s="95">
        <f t="shared" si="156"/>
        <v>87</v>
      </c>
      <c r="CK147" s="83">
        <f>IFERROR(VLOOKUP(TEXT($A147,"0000"),'AYP11'!$B$2535:$AU$2956,17,FALSE),"")</f>
        <v>0</v>
      </c>
      <c r="CL147" s="95">
        <f>IFERROR(VLOOKUP(CK147,'Criteria Table'!$A$2:$I$102,2,FALSE),0)</f>
        <v>10</v>
      </c>
      <c r="CM147" s="95">
        <f t="shared" si="157"/>
        <v>10</v>
      </c>
      <c r="CN147" s="76">
        <f>IFERROR(VLOOKUP(TEXT($A147,"0000"),'AYP11'!$B$3379:$AU$3800,23,FALSE),"")</f>
        <v>0</v>
      </c>
      <c r="CO147" s="95">
        <f>IFERROR(VLOOKUP(CN147,'Criteria Table'!$A$2:$I$102,2,FALSE),0)</f>
        <v>10</v>
      </c>
      <c r="CP147" s="95">
        <f t="shared" si="158"/>
        <v>10</v>
      </c>
      <c r="CQ147" s="76">
        <f>IFERROR(VLOOKUP(TEXT($A147,"0000"),'AYP11'!$B$847:$AU$1268,23,FALSE),"")</f>
        <v>0</v>
      </c>
      <c r="CR147" s="95">
        <f>IFERROR(VLOOKUP(CQ147,'Criteria Table'!$A$2:$I$102,2,FALSE),0)</f>
        <v>10</v>
      </c>
      <c r="CS147" s="95">
        <f t="shared" si="159"/>
        <v>10</v>
      </c>
      <c r="CT147" s="76">
        <f>IFERROR(VLOOKUP(TEXT($A147,"0000"),'AYP11'!$B$2113:$AU$2534,23,FALSE),"")</f>
        <v>94</v>
      </c>
      <c r="CU147" s="95">
        <f>IFERROR(VLOOKUP(CT147,'Criteria Table'!$A$2:$I$102,2,FALSE),0)</f>
        <v>0</v>
      </c>
      <c r="CV147" s="95">
        <f t="shared" si="160"/>
        <v>94</v>
      </c>
      <c r="CW147" s="76">
        <f>IFERROR(VLOOKUP(TEXT($A147,"0000"),'AYP11'!$B$425:$AU$846,23,FALSE),"")</f>
        <v>0</v>
      </c>
      <c r="CX147" s="95">
        <f>IFERROR(VLOOKUP(CW147,'Criteria Table'!$A$2:$I$102,2,FALSE),0)</f>
        <v>10</v>
      </c>
      <c r="CY147" s="95">
        <f t="shared" si="161"/>
        <v>10</v>
      </c>
      <c r="CZ147" s="76">
        <f>IFERROR(VLOOKUP(TEXT($A147,"0000"),'AYP11'!$B$3:$AU$424,23,FALSE),"")</f>
        <v>0</v>
      </c>
      <c r="DA147" s="95">
        <f>IFERROR(VLOOKUP(CZ147,'Criteria Table'!$A$2:$I$102,2,FALSE),0)</f>
        <v>10</v>
      </c>
      <c r="DB147" s="95">
        <f t="shared" si="162"/>
        <v>10</v>
      </c>
      <c r="DC147" s="76">
        <f>IFERROR(VLOOKUP(TEXT($A147,"0000"),'AYP11'!$B$1269:$AU$1690,23,FALSE),"")</f>
        <v>94</v>
      </c>
      <c r="DD147" s="95">
        <f>IFERROR(VLOOKUP(DC147,'Criteria Table'!$A$2:$I$102,2,FALSE),0)</f>
        <v>0</v>
      </c>
      <c r="DE147" s="95">
        <f t="shared" si="163"/>
        <v>94</v>
      </c>
      <c r="DF147" s="76">
        <f>IFERROR(VLOOKUP(TEXT($A147,"0000"),'AYP11'!$B$1691:$AU$2112,23,FALSE),"")</f>
        <v>90</v>
      </c>
      <c r="DG147" s="95">
        <f>IFERROR(VLOOKUP(DF147,'Criteria Table'!$A$2:$I$102,2,FALSE),0)</f>
        <v>0</v>
      </c>
      <c r="DH147" s="95">
        <f t="shared" si="164"/>
        <v>90</v>
      </c>
      <c r="DI147" s="76">
        <f>IFERROR(VLOOKUP(TEXT($A147,"0000"),'AYP11'!$B$2535:$AU$2956,23,FALSE),"")</f>
        <v>0</v>
      </c>
      <c r="DJ147" s="95">
        <f>IFERROR(VLOOKUP(DI147,'Criteria Table'!$A$2:$I$102,2,FALSE),0)</f>
        <v>10</v>
      </c>
      <c r="DK147" s="95">
        <f t="shared" si="165"/>
        <v>10</v>
      </c>
      <c r="DL147" s="91">
        <f>IFERROR(VLOOKUP(TEXT($A147,"0000"),'AYP11'!$B$3379:$AU$3800,11,FALSE),"")</f>
        <v>0</v>
      </c>
      <c r="DM147" s="95">
        <f t="shared" si="166"/>
        <v>1</v>
      </c>
      <c r="DN147" s="95" t="str">
        <f t="shared" si="167"/>
        <v/>
      </c>
      <c r="DO147" s="91">
        <f>IFERROR(VLOOKUP(TEXT($A147,"0000"),'AYP11'!$B$847:$AU$1268,11,FALSE),"")</f>
        <v>0</v>
      </c>
      <c r="DP147" s="95">
        <f t="shared" si="168"/>
        <v>1</v>
      </c>
      <c r="DQ147" s="95" t="str">
        <f t="shared" si="169"/>
        <v/>
      </c>
      <c r="DR147" s="91">
        <f>IFERROR(VLOOKUP(TEXT($A147,"0000"),'AYP11'!$B$2113:$AU$2534,11,FALSE),"")</f>
        <v>0</v>
      </c>
      <c r="DS147" s="95">
        <f t="shared" si="170"/>
        <v>1</v>
      </c>
      <c r="DT147" s="95" t="str">
        <f t="shared" si="171"/>
        <v/>
      </c>
      <c r="DU147" s="91">
        <f>IFERROR(VLOOKUP(TEXT($A147,"0000"),'AYP11'!$B$425:$AU$846,11,FALSE),"")</f>
        <v>0</v>
      </c>
      <c r="DV147" s="95">
        <f t="shared" si="172"/>
        <v>1</v>
      </c>
      <c r="DW147" s="95" t="str">
        <f t="shared" si="173"/>
        <v/>
      </c>
      <c r="DX147" s="91">
        <f>IFERROR(VLOOKUP(TEXT($A147,"0000"),'AYP11'!$B$3:$AU$424,11,FALSE),"")</f>
        <v>0</v>
      </c>
      <c r="DY147" s="95">
        <f t="shared" si="174"/>
        <v>1</v>
      </c>
      <c r="DZ147" s="95" t="str">
        <f t="shared" si="175"/>
        <v/>
      </c>
      <c r="EA147" s="91">
        <f>IFERROR(VLOOKUP(TEXT($A147,"0000"),'AYP11'!$B$1269:$AU$1690,11,FALSE),"")</f>
        <v>0</v>
      </c>
      <c r="EB147" s="95">
        <f t="shared" si="176"/>
        <v>1</v>
      </c>
      <c r="EC147" s="95" t="str">
        <f t="shared" si="177"/>
        <v/>
      </c>
      <c r="ED147" s="91">
        <f>IFERROR(VLOOKUP(TEXT($A147,"0000"),'AYP11'!$B$1691:$AU$2112,11,FALSE),"")</f>
        <v>0</v>
      </c>
      <c r="EE147" s="95">
        <f t="shared" si="178"/>
        <v>1</v>
      </c>
      <c r="EF147" s="95" t="str">
        <f t="shared" si="179"/>
        <v/>
      </c>
      <c r="EG147" s="91">
        <f>IFERROR(VLOOKUP(TEXT($A147,"0000"),'AYP11'!$B$2535:$AU$2956,11,FALSE),"")</f>
        <v>0</v>
      </c>
      <c r="EH147" s="95">
        <f t="shared" si="180"/>
        <v>1</v>
      </c>
      <c r="EI147" s="95" t="str">
        <f t="shared" si="181"/>
        <v/>
      </c>
    </row>
    <row r="148" spans="1:147" x14ac:dyDescent="0.25">
      <c r="A148" s="248">
        <v>3041</v>
      </c>
      <c r="B148" s="291">
        <f t="shared" si="128"/>
        <v>36.764705882352942</v>
      </c>
      <c r="C148" s="50">
        <f>IFERROR(VLOOKUP(TEXT($A148,"0000"),'R-M11'!$A$2:$AA$500,4,FALSE),0)</f>
        <v>75</v>
      </c>
      <c r="D148" s="291">
        <f t="shared" si="129"/>
        <v>16.176470588235293</v>
      </c>
      <c r="E148" s="98">
        <f>IFERROR(SUM(VLOOKUP(TEXT($A148,"0000"),'R-M11'!$A$2:$AA$500,5,FALSE),VLOOKUP(TEXT($A148,"0000"),'R-M11'!$A$2:$AA$500,6,FALSE)),0)</f>
        <v>33</v>
      </c>
      <c r="F148" s="58">
        <f>IFERROR(VLOOKUP(TEXT($A148,"0000"),'R-M11'!$A$2:$AA$500,14,FALSE),0)</f>
        <v>204</v>
      </c>
      <c r="G148" s="230">
        <f t="shared" si="182"/>
        <v>40.054705882352941</v>
      </c>
      <c r="H148" s="97">
        <f t="shared" si="130"/>
        <v>81.711600000000004</v>
      </c>
      <c r="I148" s="230">
        <f t="shared" si="183"/>
        <v>17.586470588235294</v>
      </c>
      <c r="J148" s="97">
        <f t="shared" si="131"/>
        <v>35.876399999999997</v>
      </c>
      <c r="K148" s="230">
        <f t="shared" si="132"/>
        <v>53</v>
      </c>
      <c r="L148" s="121">
        <f>IFERROR(VLOOKUP(K148,'Criteria Table'!$A$2:$I$102,2,FALSE),"")</f>
        <v>4.7</v>
      </c>
      <c r="M148" s="230">
        <f t="shared" si="133"/>
        <v>57.641176470588235</v>
      </c>
      <c r="N148" s="286">
        <f t="shared" si="134"/>
        <v>31.372549019607842</v>
      </c>
      <c r="O148" s="50">
        <f>IFERROR(VLOOKUP(TEXT($A148,"0000"),'R-M11'!$A$2:$AA$500,17,FALSE),"")</f>
        <v>64</v>
      </c>
      <c r="P148" s="286">
        <f t="shared" si="135"/>
        <v>25</v>
      </c>
      <c r="Q148" s="98">
        <f>IFERROR(SUM(VLOOKUP(TEXT($A148,"0000"),'R-M11'!$A$2:$AA$500,18,FALSE),VLOOKUP(TEXT($A148,"0000"),'R-M11'!$A$2:$AA$500,19,FALSE)),0)</f>
        <v>51</v>
      </c>
      <c r="R148" s="69">
        <f>IFERROR(VLOOKUP(TEXT($A148,"0000"),'R-M11'!$A$2:$AA$500,27,FALSE),0)</f>
        <v>204</v>
      </c>
      <c r="S148" s="121">
        <f t="shared" si="184"/>
        <v>34.452549019607844</v>
      </c>
      <c r="T148" s="70">
        <f t="shared" si="136"/>
        <v>70.283199999999994</v>
      </c>
      <c r="U148" s="121">
        <f t="shared" si="185"/>
        <v>26.32</v>
      </c>
      <c r="V148" s="70">
        <f t="shared" si="137"/>
        <v>53.692799999999998</v>
      </c>
      <c r="W148" s="121">
        <f t="shared" si="138"/>
        <v>56</v>
      </c>
      <c r="X148" s="124">
        <f>IFERROR(VLOOKUP(W148,'Criteria Table'!$A$2:$I$102,2,FALSE),"")</f>
        <v>4.4000000000000004</v>
      </c>
      <c r="Y148" s="121">
        <f t="shared" si="139"/>
        <v>60.772549019607844</v>
      </c>
      <c r="Z148" s="92">
        <f>IFERROR(IF(VLOOKUP(A148,'SG11'!$A$3:$AI$500,18,FALSE)="","NA",VLOOKUP(A148,'SG11'!$A$3:$AI$500,18,FALSE)),"")</f>
        <v>59</v>
      </c>
      <c r="AA148" s="75">
        <f>IFERROR(VLOOKUP(Z148,'Criteria Table'!$A$2:$I$102,6,FALSE),"NA")</f>
        <v>10</v>
      </c>
      <c r="AB148" s="95">
        <f t="shared" si="186"/>
        <v>69</v>
      </c>
      <c r="AC148" s="84">
        <f>IFERROR(IF(VLOOKUP(A148,'SG11'!$A$3:$AI$500,19,FALSE)="","NA",VLOOKUP(A148,'SG11'!$A$3:$AI$500,19,FALSE)),"")</f>
        <v>50</v>
      </c>
      <c r="AD148" s="75">
        <f>IFERROR(VLOOKUP(AC148,'Criteria Table'!$A$2:$I$102,6,FALSE),"NA")</f>
        <v>10</v>
      </c>
      <c r="AE148" s="95">
        <f t="shared" si="187"/>
        <v>60</v>
      </c>
      <c r="AF148" s="92">
        <f>IFERROR(IF(VLOOKUP(A148,'SG11'!$A$3:$AI$500,20,FALSE)="","NA",VLOOKUP(A148,'SG11'!$A$3:$AI$500,20,FALSE)),"")</f>
        <v>50</v>
      </c>
      <c r="AG148" s="75">
        <f>IFERROR(VLOOKUP(AF148,'Criteria Table'!$A$2:$I$102,6,FALSE),"NA")</f>
        <v>10</v>
      </c>
      <c r="AH148" s="95">
        <f t="shared" si="188"/>
        <v>60</v>
      </c>
      <c r="AI148" s="84">
        <f>IFERROR(IF(VLOOKUP(A148,'SG11'!$A$3:$AI$500,21,FALSE)="","NA",VLOOKUP(A148,'SG11'!$A$3:$AI$500,21,FALSE)),"")</f>
        <v>54</v>
      </c>
      <c r="AJ148" s="75">
        <f>IFERROR(VLOOKUP(AI148,'Criteria Table'!$A$2:$I$102,6,FALSE),"NA")</f>
        <v>10</v>
      </c>
      <c r="AK148" s="95">
        <f t="shared" si="189"/>
        <v>64</v>
      </c>
      <c r="AL148" s="99">
        <f>IFERROR(VLOOKUP(TEXT(A148,"0000"),'W11'!$A$1:$E$500,4,FALSE)/AP148*100,"")</f>
        <v>97.701149425287355</v>
      </c>
      <c r="AM148" s="97">
        <f>IFERROR(VLOOKUP(TEXT(A148,"0000"),'W11'!$A$1:$E$500,4,FALSE),"")</f>
        <v>85</v>
      </c>
      <c r="AN148" s="99">
        <f t="shared" si="140"/>
        <v>97.701149425287355</v>
      </c>
      <c r="AO148" s="97">
        <f t="shared" si="141"/>
        <v>85</v>
      </c>
      <c r="AP148" s="99">
        <f>IFERROR(VLOOKUP(TEXT(A148,"0000"),'W11'!$A$1:$E$500,5,FALSE),"")</f>
        <v>87</v>
      </c>
      <c r="AQ148" s="97">
        <f>IFERROR(VLOOKUP(ROUND(AL148,0),'Criteria Table'!$A$2:$I$102,4,FALSE),0)</f>
        <v>0</v>
      </c>
      <c r="AR148" s="128"/>
      <c r="AS148" s="95"/>
      <c r="AT148" s="95"/>
      <c r="AU148" s="100">
        <f>IFERROR(VLOOKUP(TEXT(A148,"0000"),'Sci11'!$A$3:$N$492,4,FALSE)/VLOOKUP(TEXT(A148,"0000"),'Sci11'!$A$3:$N$492,14,FALSE)*100,"")</f>
        <v>36.84210526315789</v>
      </c>
      <c r="AV148" s="101">
        <f>SUM(VLOOKUP(TEXT(A148,"0000"),'Sci11'!$A$3:$N$492,5,FALSE),VLOOKUP(TEXT(A148,"0000"),'Sci11'!$A$3:$N$492,6,FALSE))/VLOOKUP(TEXT(A148,"0000"),'Sci11'!$A$3:$N$492,14,FALSE)*100</f>
        <v>0</v>
      </c>
      <c r="AW148" s="100">
        <f t="shared" si="190"/>
        <v>41.252105263157887</v>
      </c>
      <c r="AX148" s="101">
        <f>IFERROR(AW148/100*VLOOKUP(TEXT(A148,"0000"),'Sci11'!$A$3:$N$492,14,FALSE),"")</f>
        <v>23.513699999999993</v>
      </c>
      <c r="AY148" s="100">
        <f t="shared" si="191"/>
        <v>1.8900000000000001</v>
      </c>
      <c r="AZ148" s="101">
        <f>IFERROR(AY148/100*VLOOKUP(TEXT(A148,"0000"),'Sci11'!$A$3:$N$492,14,FALSE),"")</f>
        <v>1.0772999999999999</v>
      </c>
      <c r="BA148" s="100">
        <f t="shared" si="142"/>
        <v>37</v>
      </c>
      <c r="BB148" s="101">
        <f>IFERROR(VLOOKUP(BA148,'Criteria Table'!$A$2:$I$102,2,FALSE),"")</f>
        <v>6.3000000000000007</v>
      </c>
      <c r="BC148" s="101">
        <f t="shared" si="143"/>
        <v>43.3</v>
      </c>
      <c r="BD148" s="82">
        <f>IFERROR(VLOOKUP(A148,ATTx11!$A$2:$N$500,4,FALSE),"")</f>
        <v>95.52</v>
      </c>
      <c r="BE148" s="95">
        <f t="shared" si="144"/>
        <v>0.5</v>
      </c>
      <c r="BF148" s="96">
        <f t="shared" si="145"/>
        <v>96.02</v>
      </c>
      <c r="BG148" s="70">
        <f>IFERROR(VLOOKUP(A148,ATTx11!$A$2:$N$500,11,FALSE),"")</f>
        <v>0</v>
      </c>
      <c r="BH148" s="95">
        <f t="shared" si="146"/>
        <v>0</v>
      </c>
      <c r="BI148" s="70">
        <f>IFERROR(VLOOKUP(A148,ATTx11!$A$2:$N$500,12,FALSE),"")</f>
        <v>3</v>
      </c>
      <c r="BJ148" s="97">
        <f t="shared" si="147"/>
        <v>2.7</v>
      </c>
      <c r="BK148" s="84">
        <f>IFERROR(VLOOKUP(A148,ATTx11!$A$2:$N$500,7,FALSE),"")</f>
        <v>0</v>
      </c>
      <c r="BL148" s="97">
        <f t="shared" si="148"/>
        <v>0</v>
      </c>
      <c r="BM148" s="84">
        <f>IFERROR(VLOOKUP(A148,ATTx11!$A$2:$N$500,8,FALSE),"")</f>
        <v>3</v>
      </c>
      <c r="BN148" s="95">
        <f t="shared" si="149"/>
        <v>2.7</v>
      </c>
      <c r="BO148" s="95"/>
      <c r="BP148" s="83">
        <f>IFERROR(VLOOKUP(TEXT($A148,"0000"),'AYP11'!$B$3379:$AU$3800,17,FALSE),"")</f>
        <v>0</v>
      </c>
      <c r="BQ148" s="75">
        <f>IFERROR(VLOOKUP(BP148,'Criteria Table'!$A$2:$I$102,2,FALSE),0)</f>
        <v>10</v>
      </c>
      <c r="BR148" s="95">
        <f t="shared" si="150"/>
        <v>10</v>
      </c>
      <c r="BS148" s="83">
        <f>IFERROR(VLOOKUP(TEXT($A148,"0000"),'AYP11'!$B$847:$AU$1268,17,FALSE),"")</f>
        <v>54</v>
      </c>
      <c r="BT148" s="75">
        <f>IFERROR(VLOOKUP(BS148,'Criteria Table'!$A$2:$I$102,2,FALSE),0)</f>
        <v>4.6000000000000005</v>
      </c>
      <c r="BU148" s="95">
        <f t="shared" si="151"/>
        <v>59</v>
      </c>
      <c r="BV148" s="83">
        <f>IFERROR(VLOOKUP(TEXT($A148,"0000"),'AYP11'!$B$2113:$AU$2534,17,FALSE),"")</f>
        <v>50</v>
      </c>
      <c r="BW148" s="75">
        <f>IFERROR(VLOOKUP(BV148,'Criteria Table'!$A$2:$I$102,2,FALSE),0)</f>
        <v>5</v>
      </c>
      <c r="BX148" s="95">
        <f t="shared" si="152"/>
        <v>55</v>
      </c>
      <c r="BY148" s="83">
        <f>IFERROR(VLOOKUP(TEXT($A148,"0000"),'AYP11'!$B$425:$AU$846,17,FALSE),"")</f>
        <v>0</v>
      </c>
      <c r="BZ148" s="75">
        <f>IFERROR(VLOOKUP(BY148,'Criteria Table'!$A$2:$I$102,2,FALSE),0)</f>
        <v>10</v>
      </c>
      <c r="CA148" s="95">
        <f t="shared" si="153"/>
        <v>10</v>
      </c>
      <c r="CB148" s="83">
        <f>IFERROR(VLOOKUP(TEXT($A148,"0000"),'AYP11'!$B$3:$AU$424,17,FALSE),"")</f>
        <v>0</v>
      </c>
      <c r="CC148" s="95">
        <f>IFERROR(VLOOKUP(CB148,'Criteria Table'!$A$2:$I$102,2,FALSE),0)</f>
        <v>10</v>
      </c>
      <c r="CD148" s="95">
        <f t="shared" si="154"/>
        <v>10</v>
      </c>
      <c r="CE148" s="83">
        <f>IFERROR(VLOOKUP(TEXT($A148,"0000"),'AYP11'!$B$1269:$AU$1690,17,FALSE),"")</f>
        <v>54</v>
      </c>
      <c r="CF148" s="95">
        <f>IFERROR(VLOOKUP(CE148,'Criteria Table'!$A$2:$I$102,2,FALSE),0)</f>
        <v>4.6000000000000005</v>
      </c>
      <c r="CG148" s="95">
        <f t="shared" si="155"/>
        <v>59</v>
      </c>
      <c r="CH148" s="83">
        <f>IFERROR(VLOOKUP(TEXT($A148,"0000"),'AYP11'!$B$1691:$AU$2112,17,FALSE),"")</f>
        <v>0</v>
      </c>
      <c r="CI148" s="95">
        <f>IFERROR(VLOOKUP(CH148,'Criteria Table'!$A$2:$I$102,2,FALSE),0)</f>
        <v>10</v>
      </c>
      <c r="CJ148" s="95">
        <f t="shared" si="156"/>
        <v>10</v>
      </c>
      <c r="CK148" s="83">
        <f>IFERROR(VLOOKUP(TEXT($A148,"0000"),'AYP11'!$B$2535:$AU$2956,17,FALSE),"")</f>
        <v>0</v>
      </c>
      <c r="CL148" s="95">
        <f>IFERROR(VLOOKUP(CK148,'Criteria Table'!$A$2:$I$102,2,FALSE),0)</f>
        <v>10</v>
      </c>
      <c r="CM148" s="95">
        <f t="shared" si="157"/>
        <v>10</v>
      </c>
      <c r="CN148" s="76">
        <f>IFERROR(VLOOKUP(TEXT($A148,"0000"),'AYP11'!$B$3379:$AU$3800,23,FALSE),"")</f>
        <v>0</v>
      </c>
      <c r="CO148" s="95">
        <f>IFERROR(VLOOKUP(CN148,'Criteria Table'!$A$2:$I$102,2,FALSE),0)</f>
        <v>10</v>
      </c>
      <c r="CP148" s="95">
        <f t="shared" si="158"/>
        <v>10</v>
      </c>
      <c r="CQ148" s="76">
        <f>IFERROR(VLOOKUP(TEXT($A148,"0000"),'AYP11'!$B$847:$AU$1268,23,FALSE),"")</f>
        <v>57</v>
      </c>
      <c r="CR148" s="95">
        <f>IFERROR(VLOOKUP(CQ148,'Criteria Table'!$A$2:$I$102,2,FALSE),0)</f>
        <v>4.3</v>
      </c>
      <c r="CS148" s="95">
        <f t="shared" si="159"/>
        <v>61</v>
      </c>
      <c r="CT148" s="76">
        <f>IFERROR(VLOOKUP(TEXT($A148,"0000"),'AYP11'!$B$2113:$AU$2534,23,FALSE),"")</f>
        <v>56</v>
      </c>
      <c r="CU148" s="95">
        <f>IFERROR(VLOOKUP(CT148,'Criteria Table'!$A$2:$I$102,2,FALSE),0)</f>
        <v>4.4000000000000004</v>
      </c>
      <c r="CV148" s="95">
        <f t="shared" si="160"/>
        <v>60</v>
      </c>
      <c r="CW148" s="76">
        <f>IFERROR(VLOOKUP(TEXT($A148,"0000"),'AYP11'!$B$425:$AU$846,23,FALSE),"")</f>
        <v>0</v>
      </c>
      <c r="CX148" s="95">
        <f>IFERROR(VLOOKUP(CW148,'Criteria Table'!$A$2:$I$102,2,FALSE),0)</f>
        <v>10</v>
      </c>
      <c r="CY148" s="95">
        <f t="shared" si="161"/>
        <v>10</v>
      </c>
      <c r="CZ148" s="76">
        <f>IFERROR(VLOOKUP(TEXT($A148,"0000"),'AYP11'!$B$3:$AU$424,23,FALSE),"")</f>
        <v>0</v>
      </c>
      <c r="DA148" s="95">
        <f>IFERROR(VLOOKUP(CZ148,'Criteria Table'!$A$2:$I$102,2,FALSE),0)</f>
        <v>10</v>
      </c>
      <c r="DB148" s="95">
        <f t="shared" si="162"/>
        <v>10</v>
      </c>
      <c r="DC148" s="76">
        <f>IFERROR(VLOOKUP(TEXT($A148,"0000"),'AYP11'!$B$1269:$AU$1690,23,FALSE),"")</f>
        <v>56</v>
      </c>
      <c r="DD148" s="95">
        <f>IFERROR(VLOOKUP(DC148,'Criteria Table'!$A$2:$I$102,2,FALSE),0)</f>
        <v>4.4000000000000004</v>
      </c>
      <c r="DE148" s="95">
        <f t="shared" si="163"/>
        <v>60</v>
      </c>
      <c r="DF148" s="76">
        <f>IFERROR(VLOOKUP(TEXT($A148,"0000"),'AYP11'!$B$1691:$AU$2112,23,FALSE),"")</f>
        <v>0</v>
      </c>
      <c r="DG148" s="95">
        <f>IFERROR(VLOOKUP(DF148,'Criteria Table'!$A$2:$I$102,2,FALSE),0)</f>
        <v>10</v>
      </c>
      <c r="DH148" s="95">
        <f t="shared" si="164"/>
        <v>10</v>
      </c>
      <c r="DI148" s="76">
        <f>IFERROR(VLOOKUP(TEXT($A148,"0000"),'AYP11'!$B$2535:$AU$2956,23,FALSE),"")</f>
        <v>0</v>
      </c>
      <c r="DJ148" s="95">
        <f>IFERROR(VLOOKUP(DI148,'Criteria Table'!$A$2:$I$102,2,FALSE),0)</f>
        <v>10</v>
      </c>
      <c r="DK148" s="95">
        <f t="shared" si="165"/>
        <v>10</v>
      </c>
      <c r="DL148" s="91">
        <f>IFERROR(VLOOKUP(TEXT($A148,"0000"),'AYP11'!$B$3379:$AU$3800,11,FALSE),"")</f>
        <v>0</v>
      </c>
      <c r="DM148" s="95">
        <f t="shared" si="166"/>
        <v>1</v>
      </c>
      <c r="DN148" s="95" t="str">
        <f t="shared" si="167"/>
        <v/>
      </c>
      <c r="DO148" s="91">
        <f>IFERROR(VLOOKUP(TEXT($A148,"0000"),'AYP11'!$B$847:$AU$1268,11,FALSE),"")</f>
        <v>0</v>
      </c>
      <c r="DP148" s="95">
        <f t="shared" si="168"/>
        <v>1</v>
      </c>
      <c r="DQ148" s="95" t="str">
        <f t="shared" si="169"/>
        <v/>
      </c>
      <c r="DR148" s="91">
        <f>IFERROR(VLOOKUP(TEXT($A148,"0000"),'AYP11'!$B$2113:$AU$2534,11,FALSE),"")</f>
        <v>0</v>
      </c>
      <c r="DS148" s="95">
        <f t="shared" si="170"/>
        <v>1</v>
      </c>
      <c r="DT148" s="95" t="str">
        <f t="shared" si="171"/>
        <v/>
      </c>
      <c r="DU148" s="91">
        <f>IFERROR(VLOOKUP(TEXT($A148,"0000"),'AYP11'!$B$425:$AU$846,11,FALSE),"")</f>
        <v>0</v>
      </c>
      <c r="DV148" s="95">
        <f t="shared" si="172"/>
        <v>1</v>
      </c>
      <c r="DW148" s="95" t="str">
        <f t="shared" si="173"/>
        <v/>
      </c>
      <c r="DX148" s="91">
        <f>IFERROR(VLOOKUP(TEXT($A148,"0000"),'AYP11'!$B$3:$AU$424,11,FALSE),"")</f>
        <v>0</v>
      </c>
      <c r="DY148" s="95">
        <f t="shared" si="174"/>
        <v>1</v>
      </c>
      <c r="DZ148" s="95" t="str">
        <f t="shared" si="175"/>
        <v/>
      </c>
      <c r="EA148" s="91">
        <f>IFERROR(VLOOKUP(TEXT($A148,"0000"),'AYP11'!$B$1269:$AU$1690,11,FALSE),"")</f>
        <v>0</v>
      </c>
      <c r="EB148" s="95">
        <f t="shared" si="176"/>
        <v>1</v>
      </c>
      <c r="EC148" s="95" t="str">
        <f t="shared" si="177"/>
        <v/>
      </c>
      <c r="ED148" s="91">
        <f>IFERROR(VLOOKUP(TEXT($A148,"0000"),'AYP11'!$B$1691:$AU$2112,11,FALSE),"")</f>
        <v>0</v>
      </c>
      <c r="EE148" s="95">
        <f t="shared" si="178"/>
        <v>1</v>
      </c>
      <c r="EF148" s="95" t="str">
        <f t="shared" si="179"/>
        <v/>
      </c>
      <c r="EG148" s="91">
        <f>IFERROR(VLOOKUP(TEXT($A148,"0000"),'AYP11'!$B$2535:$AU$2956,11,FALSE),"")</f>
        <v>0</v>
      </c>
      <c r="EH148" s="95">
        <f t="shared" si="180"/>
        <v>1</v>
      </c>
      <c r="EI148" s="95" t="str">
        <f t="shared" si="181"/>
        <v/>
      </c>
    </row>
    <row r="149" spans="1:147" x14ac:dyDescent="0.25">
      <c r="A149" s="248">
        <v>3051</v>
      </c>
      <c r="B149" s="291">
        <f t="shared" si="128"/>
        <v>30.693069306930692</v>
      </c>
      <c r="C149" s="50">
        <f>IFERROR(VLOOKUP(TEXT($A149,"0000"),'R-M11'!$A$2:$AA$500,4,FALSE),0)</f>
        <v>62</v>
      </c>
      <c r="D149" s="291">
        <f t="shared" si="129"/>
        <v>17.326732673267326</v>
      </c>
      <c r="E149" s="98">
        <f>IFERROR(SUM(VLOOKUP(TEXT($A149,"0000"),'R-M11'!$A$2:$AA$500,5,FALSE),VLOOKUP(TEXT($A149,"0000"),'R-M11'!$A$2:$AA$500,6,FALSE)),0)</f>
        <v>35</v>
      </c>
      <c r="F149" s="58">
        <f>IFERROR(VLOOKUP(TEXT($A149,"0000"),'R-M11'!$A$2:$AA$500,14,FALSE),0)</f>
        <v>202</v>
      </c>
      <c r="G149" s="230">
        <f t="shared" si="182"/>
        <v>34.333069306930689</v>
      </c>
      <c r="H149" s="97">
        <f t="shared" si="130"/>
        <v>69.352800000000002</v>
      </c>
      <c r="I149" s="230">
        <f t="shared" si="183"/>
        <v>18.886732673267325</v>
      </c>
      <c r="J149" s="97">
        <f t="shared" si="131"/>
        <v>38.151199999999996</v>
      </c>
      <c r="K149" s="230">
        <f t="shared" si="132"/>
        <v>48</v>
      </c>
      <c r="L149" s="121">
        <f>IFERROR(VLOOKUP(K149,'Criteria Table'!$A$2:$I$102,2,FALSE),"")</f>
        <v>5.2</v>
      </c>
      <c r="M149" s="230">
        <f t="shared" si="133"/>
        <v>53.219801980198014</v>
      </c>
      <c r="N149" s="286">
        <f t="shared" si="134"/>
        <v>30.348258706467661</v>
      </c>
      <c r="O149" s="50">
        <f>IFERROR(VLOOKUP(TEXT($A149,"0000"),'R-M11'!$A$2:$AA$500,17,FALSE),"")</f>
        <v>61</v>
      </c>
      <c r="P149" s="286">
        <f t="shared" si="135"/>
        <v>30.348258706467661</v>
      </c>
      <c r="Q149" s="98">
        <f>IFERROR(SUM(VLOOKUP(TEXT($A149,"0000"),'R-M11'!$A$2:$AA$500,18,FALSE),VLOOKUP(TEXT($A149,"0000"),'R-M11'!$A$2:$AA$500,19,FALSE)),0)</f>
        <v>61</v>
      </c>
      <c r="R149" s="69">
        <f>IFERROR(VLOOKUP(TEXT($A149,"0000"),'R-M11'!$A$2:$AA$500,27,FALSE),0)</f>
        <v>201</v>
      </c>
      <c r="S149" s="121">
        <f t="shared" si="184"/>
        <v>33.078258706467658</v>
      </c>
      <c r="T149" s="70">
        <f t="shared" si="136"/>
        <v>66.487299999999991</v>
      </c>
      <c r="U149" s="121">
        <f t="shared" si="185"/>
        <v>31.518258706467662</v>
      </c>
      <c r="V149" s="70">
        <f t="shared" si="137"/>
        <v>63.351700000000001</v>
      </c>
      <c r="W149" s="121">
        <f t="shared" si="138"/>
        <v>61</v>
      </c>
      <c r="X149" s="124">
        <f>IFERROR(VLOOKUP(W149,'Criteria Table'!$A$2:$I$102,2,FALSE),"")</f>
        <v>3.9000000000000004</v>
      </c>
      <c r="Y149" s="121">
        <f t="shared" si="139"/>
        <v>64.596517412935327</v>
      </c>
      <c r="Z149" s="92">
        <f>IFERROR(IF(VLOOKUP(A149,'SG11'!$A$3:$AI$500,18,FALSE)="","NA",VLOOKUP(A149,'SG11'!$A$3:$AI$500,18,FALSE)),"")</f>
        <v>46</v>
      </c>
      <c r="AA149" s="75">
        <f>IFERROR(VLOOKUP(Z149,'Criteria Table'!$A$2:$I$102,6,FALSE),"NA")</f>
        <v>10</v>
      </c>
      <c r="AB149" s="95">
        <f t="shared" si="186"/>
        <v>56</v>
      </c>
      <c r="AC149" s="84">
        <f>IFERROR(IF(VLOOKUP(A149,'SG11'!$A$3:$AI$500,19,FALSE)="","NA",VLOOKUP(A149,'SG11'!$A$3:$AI$500,19,FALSE)),"")</f>
        <v>52</v>
      </c>
      <c r="AD149" s="75">
        <f>IFERROR(VLOOKUP(AC149,'Criteria Table'!$A$2:$I$102,6,FALSE),"NA")</f>
        <v>10</v>
      </c>
      <c r="AE149" s="95">
        <f t="shared" si="187"/>
        <v>62</v>
      </c>
      <c r="AF149" s="92">
        <f>IFERROR(IF(VLOOKUP(A149,'SG11'!$A$3:$AI$500,20,FALSE)="","NA",VLOOKUP(A149,'SG11'!$A$3:$AI$500,20,FALSE)),"")</f>
        <v>30</v>
      </c>
      <c r="AG149" s="75">
        <f>IFERROR(VLOOKUP(AF149,'Criteria Table'!$A$2:$I$102,6,FALSE),"NA")</f>
        <v>10</v>
      </c>
      <c r="AH149" s="95">
        <f t="shared" si="188"/>
        <v>40</v>
      </c>
      <c r="AI149" s="84">
        <f>IFERROR(IF(VLOOKUP(A149,'SG11'!$A$3:$AI$500,21,FALSE)="","NA",VLOOKUP(A149,'SG11'!$A$3:$AI$500,21,FALSE)),"")</f>
        <v>57</v>
      </c>
      <c r="AJ149" s="75">
        <f>IFERROR(VLOOKUP(AI149,'Criteria Table'!$A$2:$I$102,6,FALSE),"NA")</f>
        <v>10</v>
      </c>
      <c r="AK149" s="95">
        <f t="shared" si="189"/>
        <v>67</v>
      </c>
      <c r="AL149" s="99">
        <f>IFERROR(VLOOKUP(TEXT(A149,"0000"),'W11'!$A$1:$E$500,4,FALSE)/AP149*100,"")</f>
        <v>93.939393939393938</v>
      </c>
      <c r="AM149" s="97">
        <f>IFERROR(VLOOKUP(TEXT(A149,"0000"),'W11'!$A$1:$E$500,4,FALSE),"")</f>
        <v>62</v>
      </c>
      <c r="AN149" s="99">
        <f t="shared" si="140"/>
        <v>93.939393939393938</v>
      </c>
      <c r="AO149" s="97">
        <f t="shared" si="141"/>
        <v>61.999999999999993</v>
      </c>
      <c r="AP149" s="99">
        <f>IFERROR(VLOOKUP(TEXT(A149,"0000"),'W11'!$A$1:$E$500,5,FALSE),"")</f>
        <v>66</v>
      </c>
      <c r="AQ149" s="97">
        <f>IFERROR(VLOOKUP(ROUND(AL149,0),'Criteria Table'!$A$2:$I$102,4,FALSE),0)</f>
        <v>0</v>
      </c>
      <c r="AR149" s="128"/>
      <c r="AS149" s="95"/>
      <c r="AT149" s="95"/>
      <c r="AU149" s="100">
        <f>IFERROR(VLOOKUP(TEXT(A149,"0000"),'Sci11'!$A$3:$N$492,4,FALSE)/VLOOKUP(TEXT(A149,"0000"),'Sci11'!$A$3:$N$492,14,FALSE)*100,"")</f>
        <v>17.1875</v>
      </c>
      <c r="AV149" s="101">
        <f>SUM(VLOOKUP(TEXT(A149,"0000"),'Sci11'!$A$3:$N$492,5,FALSE),VLOOKUP(TEXT(A149,"0000"),'Sci11'!$A$3:$N$492,6,FALSE))/VLOOKUP(TEXT(A149,"0000"),'Sci11'!$A$3:$N$492,14,FALSE)*100</f>
        <v>7.8125</v>
      </c>
      <c r="AW149" s="100">
        <f t="shared" si="190"/>
        <v>22.4375</v>
      </c>
      <c r="AX149" s="101">
        <f>IFERROR(AW149/100*VLOOKUP(TEXT(A149,"0000"),'Sci11'!$A$3:$N$492,14,FALSE),"")</f>
        <v>14.36</v>
      </c>
      <c r="AY149" s="100">
        <f t="shared" si="191"/>
        <v>10.0625</v>
      </c>
      <c r="AZ149" s="101">
        <f>IFERROR(AY149/100*VLOOKUP(TEXT(A149,"0000"),'Sci11'!$A$3:$N$492,14,FALSE),"")</f>
        <v>6.44</v>
      </c>
      <c r="BA149" s="100">
        <f t="shared" si="142"/>
        <v>25</v>
      </c>
      <c r="BB149" s="101">
        <f>IFERROR(VLOOKUP(BA149,'Criteria Table'!$A$2:$I$102,2,FALSE),"")</f>
        <v>7.5</v>
      </c>
      <c r="BC149" s="101">
        <f t="shared" si="143"/>
        <v>32.5</v>
      </c>
      <c r="BD149" s="82">
        <f>IFERROR(VLOOKUP(A149,ATTx11!$A$2:$N$500,4,FALSE),"")</f>
        <v>95.23</v>
      </c>
      <c r="BE149" s="95">
        <f t="shared" si="144"/>
        <v>0.5</v>
      </c>
      <c r="BF149" s="96">
        <f t="shared" si="145"/>
        <v>95.73</v>
      </c>
      <c r="BG149" s="70">
        <f>IFERROR(VLOOKUP(A149,ATTx11!$A$2:$N$500,11,FALSE),"")</f>
        <v>0</v>
      </c>
      <c r="BH149" s="95">
        <f t="shared" si="146"/>
        <v>0</v>
      </c>
      <c r="BI149" s="70">
        <f>IFERROR(VLOOKUP(A149,ATTx11!$A$2:$N$500,12,FALSE),"")</f>
        <v>6</v>
      </c>
      <c r="BJ149" s="97">
        <f t="shared" si="147"/>
        <v>5.4</v>
      </c>
      <c r="BK149" s="84">
        <f>IFERROR(VLOOKUP(A149,ATTx11!$A$2:$N$500,7,FALSE),"")</f>
        <v>0</v>
      </c>
      <c r="BL149" s="97">
        <f t="shared" si="148"/>
        <v>0</v>
      </c>
      <c r="BM149" s="84">
        <f>IFERROR(VLOOKUP(A149,ATTx11!$A$2:$N$500,8,FALSE),"")</f>
        <v>5</v>
      </c>
      <c r="BN149" s="95">
        <f t="shared" si="149"/>
        <v>4.5</v>
      </c>
      <c r="BO149" s="95"/>
      <c r="BP149" s="83">
        <f>IFERROR(VLOOKUP(TEXT($A149,"0000"),'AYP11'!$B$3379:$AU$3800,17,FALSE),"")</f>
        <v>0</v>
      </c>
      <c r="BQ149" s="75">
        <f>IFERROR(VLOOKUP(BP149,'Criteria Table'!$A$2:$I$102,2,FALSE),0)</f>
        <v>10</v>
      </c>
      <c r="BR149" s="95">
        <f t="shared" si="150"/>
        <v>10</v>
      </c>
      <c r="BS149" s="83">
        <f>IFERROR(VLOOKUP(TEXT($A149,"0000"),'AYP11'!$B$847:$AU$1268,17,FALSE),"")</f>
        <v>54</v>
      </c>
      <c r="BT149" s="75">
        <f>IFERROR(VLOOKUP(BS149,'Criteria Table'!$A$2:$I$102,2,FALSE),0)</f>
        <v>4.6000000000000005</v>
      </c>
      <c r="BU149" s="95">
        <f t="shared" si="151"/>
        <v>59</v>
      </c>
      <c r="BV149" s="83">
        <f>IFERROR(VLOOKUP(TEXT($A149,"0000"),'AYP11'!$B$2113:$AU$2534,17,FALSE),"")</f>
        <v>0</v>
      </c>
      <c r="BW149" s="75">
        <f>IFERROR(VLOOKUP(BV149,'Criteria Table'!$A$2:$I$102,2,FALSE),0)</f>
        <v>10</v>
      </c>
      <c r="BX149" s="95">
        <f t="shared" si="152"/>
        <v>10</v>
      </c>
      <c r="BY149" s="83">
        <f>IFERROR(VLOOKUP(TEXT($A149,"0000"),'AYP11'!$B$425:$AU$846,17,FALSE),"")</f>
        <v>0</v>
      </c>
      <c r="BZ149" s="75">
        <f>IFERROR(VLOOKUP(BY149,'Criteria Table'!$A$2:$I$102,2,FALSE),0)</f>
        <v>10</v>
      </c>
      <c r="CA149" s="95">
        <f t="shared" si="153"/>
        <v>10</v>
      </c>
      <c r="CB149" s="83">
        <f>IFERROR(VLOOKUP(TEXT($A149,"0000"),'AYP11'!$B$3:$AU$424,17,FALSE),"")</f>
        <v>0</v>
      </c>
      <c r="CC149" s="95">
        <f>IFERROR(VLOOKUP(CB149,'Criteria Table'!$A$2:$I$102,2,FALSE),0)</f>
        <v>10</v>
      </c>
      <c r="CD149" s="95">
        <f t="shared" si="154"/>
        <v>10</v>
      </c>
      <c r="CE149" s="83">
        <f>IFERROR(VLOOKUP(TEXT($A149,"0000"),'AYP11'!$B$1269:$AU$1690,17,FALSE),"")</f>
        <v>54</v>
      </c>
      <c r="CF149" s="95">
        <f>IFERROR(VLOOKUP(CE149,'Criteria Table'!$A$2:$I$102,2,FALSE),0)</f>
        <v>4.6000000000000005</v>
      </c>
      <c r="CG149" s="95">
        <f t="shared" si="155"/>
        <v>59</v>
      </c>
      <c r="CH149" s="83">
        <f>IFERROR(VLOOKUP(TEXT($A149,"0000"),'AYP11'!$B$1691:$AU$2112,17,FALSE),"")</f>
        <v>59</v>
      </c>
      <c r="CI149" s="95">
        <f>IFERROR(VLOOKUP(CH149,'Criteria Table'!$A$2:$I$102,2,FALSE),0)</f>
        <v>4.1000000000000005</v>
      </c>
      <c r="CJ149" s="95">
        <f t="shared" si="156"/>
        <v>63</v>
      </c>
      <c r="CK149" s="83">
        <f>IFERROR(VLOOKUP(TEXT($A149,"0000"),'AYP11'!$B$2535:$AU$2956,17,FALSE),"")</f>
        <v>0</v>
      </c>
      <c r="CL149" s="95">
        <f>IFERROR(VLOOKUP(CK149,'Criteria Table'!$A$2:$I$102,2,FALSE),0)</f>
        <v>10</v>
      </c>
      <c r="CM149" s="95">
        <f t="shared" si="157"/>
        <v>10</v>
      </c>
      <c r="CN149" s="76">
        <f>IFERROR(VLOOKUP(TEXT($A149,"0000"),'AYP11'!$B$3379:$AU$3800,23,FALSE),"")</f>
        <v>0</v>
      </c>
      <c r="CO149" s="95">
        <f>IFERROR(VLOOKUP(CN149,'Criteria Table'!$A$2:$I$102,2,FALSE),0)</f>
        <v>10</v>
      </c>
      <c r="CP149" s="95">
        <f t="shared" si="158"/>
        <v>10</v>
      </c>
      <c r="CQ149" s="76">
        <f>IFERROR(VLOOKUP(TEXT($A149,"0000"),'AYP11'!$B$847:$AU$1268,23,FALSE),"")</f>
        <v>67</v>
      </c>
      <c r="CR149" s="95">
        <f>IFERROR(VLOOKUP(CQ149,'Criteria Table'!$A$2:$I$102,2,FALSE),0)</f>
        <v>3.3000000000000003</v>
      </c>
      <c r="CS149" s="95">
        <f t="shared" si="159"/>
        <v>70</v>
      </c>
      <c r="CT149" s="76">
        <f>IFERROR(VLOOKUP(TEXT($A149,"0000"),'AYP11'!$B$2113:$AU$2534,23,FALSE),"")</f>
        <v>0</v>
      </c>
      <c r="CU149" s="95">
        <f>IFERROR(VLOOKUP(CT149,'Criteria Table'!$A$2:$I$102,2,FALSE),0)</f>
        <v>10</v>
      </c>
      <c r="CV149" s="95">
        <f t="shared" si="160"/>
        <v>10</v>
      </c>
      <c r="CW149" s="76">
        <f>IFERROR(VLOOKUP(TEXT($A149,"0000"),'AYP11'!$B$425:$AU$846,23,FALSE),"")</f>
        <v>0</v>
      </c>
      <c r="CX149" s="95">
        <f>IFERROR(VLOOKUP(CW149,'Criteria Table'!$A$2:$I$102,2,FALSE),0)</f>
        <v>10</v>
      </c>
      <c r="CY149" s="95">
        <f t="shared" si="161"/>
        <v>10</v>
      </c>
      <c r="CZ149" s="76">
        <f>IFERROR(VLOOKUP(TEXT($A149,"0000"),'AYP11'!$B$3:$AU$424,23,FALSE),"")</f>
        <v>0</v>
      </c>
      <c r="DA149" s="95">
        <f>IFERROR(VLOOKUP(CZ149,'Criteria Table'!$A$2:$I$102,2,FALSE),0)</f>
        <v>10</v>
      </c>
      <c r="DB149" s="95">
        <f t="shared" si="162"/>
        <v>10</v>
      </c>
      <c r="DC149" s="76">
        <f>IFERROR(VLOOKUP(TEXT($A149,"0000"),'AYP11'!$B$1269:$AU$1690,23,FALSE),"")</f>
        <v>67</v>
      </c>
      <c r="DD149" s="95">
        <f>IFERROR(VLOOKUP(DC149,'Criteria Table'!$A$2:$I$102,2,FALSE),0)</f>
        <v>3.3000000000000003</v>
      </c>
      <c r="DE149" s="95">
        <f t="shared" si="163"/>
        <v>70</v>
      </c>
      <c r="DF149" s="76">
        <f>IFERROR(VLOOKUP(TEXT($A149,"0000"),'AYP11'!$B$1691:$AU$2112,23,FALSE),"")</f>
        <v>65</v>
      </c>
      <c r="DG149" s="95">
        <f>IFERROR(VLOOKUP(DF149,'Criteria Table'!$A$2:$I$102,2,FALSE),0)</f>
        <v>3.5</v>
      </c>
      <c r="DH149" s="95">
        <f t="shared" si="164"/>
        <v>69</v>
      </c>
      <c r="DI149" s="76">
        <f>IFERROR(VLOOKUP(TEXT($A149,"0000"),'AYP11'!$B$2535:$AU$2956,23,FALSE),"")</f>
        <v>0</v>
      </c>
      <c r="DJ149" s="95">
        <f>IFERROR(VLOOKUP(DI149,'Criteria Table'!$A$2:$I$102,2,FALSE),0)</f>
        <v>10</v>
      </c>
      <c r="DK149" s="95">
        <f t="shared" si="165"/>
        <v>10</v>
      </c>
      <c r="DL149" s="91">
        <f>IFERROR(VLOOKUP(TEXT($A149,"0000"),'AYP11'!$B$3379:$AU$3800,11,FALSE),"")</f>
        <v>0</v>
      </c>
      <c r="DM149" s="95">
        <f t="shared" si="166"/>
        <v>1</v>
      </c>
      <c r="DN149" s="95" t="str">
        <f t="shared" si="167"/>
        <v/>
      </c>
      <c r="DO149" s="91">
        <f>IFERROR(VLOOKUP(TEXT($A149,"0000"),'AYP11'!$B$847:$AU$1268,11,FALSE),"")</f>
        <v>0</v>
      </c>
      <c r="DP149" s="95">
        <f t="shared" si="168"/>
        <v>1</v>
      </c>
      <c r="DQ149" s="95" t="str">
        <f t="shared" si="169"/>
        <v/>
      </c>
      <c r="DR149" s="91">
        <f>IFERROR(VLOOKUP(TEXT($A149,"0000"),'AYP11'!$B$2113:$AU$2534,11,FALSE),"")</f>
        <v>0</v>
      </c>
      <c r="DS149" s="95">
        <f t="shared" si="170"/>
        <v>1</v>
      </c>
      <c r="DT149" s="95" t="str">
        <f t="shared" si="171"/>
        <v/>
      </c>
      <c r="DU149" s="91">
        <f>IFERROR(VLOOKUP(TEXT($A149,"0000"),'AYP11'!$B$425:$AU$846,11,FALSE),"")</f>
        <v>0</v>
      </c>
      <c r="DV149" s="95">
        <f t="shared" si="172"/>
        <v>1</v>
      </c>
      <c r="DW149" s="95" t="str">
        <f t="shared" si="173"/>
        <v/>
      </c>
      <c r="DX149" s="91">
        <f>IFERROR(VLOOKUP(TEXT($A149,"0000"),'AYP11'!$B$3:$AU$424,11,FALSE),"")</f>
        <v>0</v>
      </c>
      <c r="DY149" s="95">
        <f t="shared" si="174"/>
        <v>1</v>
      </c>
      <c r="DZ149" s="95" t="str">
        <f t="shared" si="175"/>
        <v/>
      </c>
      <c r="EA149" s="91">
        <f>IFERROR(VLOOKUP(TEXT($A149,"0000"),'AYP11'!$B$1269:$AU$1690,11,FALSE),"")</f>
        <v>0</v>
      </c>
      <c r="EB149" s="95">
        <f t="shared" si="176"/>
        <v>1</v>
      </c>
      <c r="EC149" s="95" t="str">
        <f t="shared" si="177"/>
        <v/>
      </c>
      <c r="ED149" s="91">
        <f>IFERROR(VLOOKUP(TEXT($A149,"0000"),'AYP11'!$B$1691:$AU$2112,11,FALSE),"")</f>
        <v>0</v>
      </c>
      <c r="EE149" s="95">
        <f t="shared" si="178"/>
        <v>1</v>
      </c>
      <c r="EF149" s="95" t="str">
        <f t="shared" si="179"/>
        <v/>
      </c>
      <c r="EG149" s="91">
        <f>IFERROR(VLOOKUP(TEXT($A149,"0000"),'AYP11'!$B$2535:$AU$2956,11,FALSE),"")</f>
        <v>0</v>
      </c>
      <c r="EH149" s="95">
        <f t="shared" si="180"/>
        <v>1</v>
      </c>
      <c r="EI149" s="95" t="str">
        <f t="shared" si="181"/>
        <v/>
      </c>
      <c r="EP149" s="34">
        <v>95</v>
      </c>
      <c r="EQ149" s="102" t="s">
        <v>2060</v>
      </c>
    </row>
    <row r="150" spans="1:147" x14ac:dyDescent="0.25">
      <c r="A150" s="248">
        <v>3061</v>
      </c>
      <c r="B150" s="291">
        <f t="shared" si="128"/>
        <v>20.888888888888889</v>
      </c>
      <c r="C150" s="50">
        <f>IFERROR(VLOOKUP(TEXT($A150,"0000"),'R-M11'!$A$2:$AA$500,4,FALSE),0)</f>
        <v>47</v>
      </c>
      <c r="D150" s="291">
        <f t="shared" si="129"/>
        <v>50.666666666666671</v>
      </c>
      <c r="E150" s="98">
        <f>IFERROR(SUM(VLOOKUP(TEXT($A150,"0000"),'R-M11'!$A$2:$AA$500,5,FALSE),VLOOKUP(TEXT($A150,"0000"),'R-M11'!$A$2:$AA$500,6,FALSE)),0)</f>
        <v>114</v>
      </c>
      <c r="F150" s="58">
        <f>IFERROR(VLOOKUP(TEXT($A150,"0000"),'R-M11'!$A$2:$AA$500,14,FALSE),0)</f>
        <v>225</v>
      </c>
      <c r="G150" s="230">
        <f t="shared" si="182"/>
        <v>22.84888888888889</v>
      </c>
      <c r="H150" s="97">
        <f t="shared" si="130"/>
        <v>51.410000000000004</v>
      </c>
      <c r="I150" s="230">
        <f t="shared" si="183"/>
        <v>51.506666666666675</v>
      </c>
      <c r="J150" s="97">
        <f t="shared" si="131"/>
        <v>115.89000000000003</v>
      </c>
      <c r="K150" s="230">
        <f t="shared" si="132"/>
        <v>72</v>
      </c>
      <c r="L150" s="121">
        <f>IFERROR(VLOOKUP(K150,'Criteria Table'!$A$2:$I$102,2,FALSE),"")</f>
        <v>2.8000000000000003</v>
      </c>
      <c r="M150" s="230">
        <f t="shared" si="133"/>
        <v>74.355555555555569</v>
      </c>
      <c r="N150" s="286">
        <f t="shared" si="134"/>
        <v>21.777777777777775</v>
      </c>
      <c r="O150" s="50">
        <f>IFERROR(VLOOKUP(TEXT($A150,"0000"),'R-M11'!$A$2:$AA$500,17,FALSE),"")</f>
        <v>49</v>
      </c>
      <c r="P150" s="286">
        <f t="shared" si="135"/>
        <v>50.222222222222221</v>
      </c>
      <c r="Q150" s="98">
        <f>IFERROR(SUM(VLOOKUP(TEXT($A150,"0000"),'R-M11'!$A$2:$AA$500,18,FALSE),VLOOKUP(TEXT($A150,"0000"),'R-M11'!$A$2:$AA$500,19,FALSE)),0)</f>
        <v>113</v>
      </c>
      <c r="R150" s="69">
        <f>IFERROR(VLOOKUP(TEXT($A150,"0000"),'R-M11'!$A$2:$AA$500,27,FALSE),0)</f>
        <v>225</v>
      </c>
      <c r="S150" s="121">
        <f t="shared" si="184"/>
        <v>23.737777777777776</v>
      </c>
      <c r="T150" s="70">
        <f t="shared" si="136"/>
        <v>53.41</v>
      </c>
      <c r="U150" s="121">
        <f t="shared" si="185"/>
        <v>51.062222222222225</v>
      </c>
      <c r="V150" s="70">
        <f t="shared" si="137"/>
        <v>114.89</v>
      </c>
      <c r="W150" s="121">
        <f t="shared" si="138"/>
        <v>72</v>
      </c>
      <c r="X150" s="124">
        <f>IFERROR(VLOOKUP(W150,'Criteria Table'!$A$2:$I$102,2,FALSE),"")</f>
        <v>2.8000000000000003</v>
      </c>
      <c r="Y150" s="121">
        <f t="shared" si="139"/>
        <v>74.8</v>
      </c>
      <c r="Z150" s="92">
        <f>IFERROR(IF(VLOOKUP(A150,'SG11'!$A$3:$AI$500,18,FALSE)="","NA",VLOOKUP(A150,'SG11'!$A$3:$AI$500,18,FALSE)),"")</f>
        <v>71</v>
      </c>
      <c r="AA150" s="75">
        <f>IFERROR(VLOOKUP(Z150,'Criteria Table'!$A$2:$I$102,6,FALSE),"NA")</f>
        <v>5</v>
      </c>
      <c r="AB150" s="95">
        <f t="shared" si="186"/>
        <v>76</v>
      </c>
      <c r="AC150" s="84">
        <f>IFERROR(IF(VLOOKUP(A150,'SG11'!$A$3:$AI$500,19,FALSE)="","NA",VLOOKUP(A150,'SG11'!$A$3:$AI$500,19,FALSE)),"")</f>
        <v>69</v>
      </c>
      <c r="AD150" s="75">
        <f>IFERROR(VLOOKUP(AC150,'Criteria Table'!$A$2:$I$102,6,FALSE),"NA")</f>
        <v>5</v>
      </c>
      <c r="AE150" s="95">
        <f t="shared" si="187"/>
        <v>74</v>
      </c>
      <c r="AF150" s="92">
        <f>IFERROR(IF(VLOOKUP(A150,'SG11'!$A$3:$AI$500,20,FALSE)="","NA",VLOOKUP(A150,'SG11'!$A$3:$AI$500,20,FALSE)),"")</f>
        <v>57</v>
      </c>
      <c r="AG150" s="75">
        <f>IFERROR(VLOOKUP(AF150,'Criteria Table'!$A$2:$I$102,6,FALSE),"NA")</f>
        <v>10</v>
      </c>
      <c r="AH150" s="95">
        <f t="shared" si="188"/>
        <v>67</v>
      </c>
      <c r="AI150" s="84">
        <f>IFERROR(IF(VLOOKUP(A150,'SG11'!$A$3:$AI$500,21,FALSE)="","NA",VLOOKUP(A150,'SG11'!$A$3:$AI$500,21,FALSE)),"")</f>
        <v>67</v>
      </c>
      <c r="AJ150" s="75">
        <f>IFERROR(VLOOKUP(AI150,'Criteria Table'!$A$2:$I$102,6,FALSE),"NA")</f>
        <v>5</v>
      </c>
      <c r="AK150" s="95">
        <f t="shared" si="189"/>
        <v>72</v>
      </c>
      <c r="AL150" s="99">
        <f>IFERROR(VLOOKUP(TEXT(A150,"0000"),'W11'!$A$1:$E$500,4,FALSE)/AP150*100,"")</f>
        <v>96.470588235294116</v>
      </c>
      <c r="AM150" s="97">
        <f>IFERROR(VLOOKUP(TEXT(A150,"0000"),'W11'!$A$1:$E$500,4,FALSE),"")</f>
        <v>82</v>
      </c>
      <c r="AN150" s="99">
        <f t="shared" si="140"/>
        <v>96.470588235294116</v>
      </c>
      <c r="AO150" s="97">
        <f t="shared" si="141"/>
        <v>82</v>
      </c>
      <c r="AP150" s="99">
        <f>IFERROR(VLOOKUP(TEXT(A150,"0000"),'W11'!$A$1:$E$500,5,FALSE),"")</f>
        <v>85</v>
      </c>
      <c r="AQ150" s="97">
        <f>IFERROR(VLOOKUP(ROUND(AL150,0),'Criteria Table'!$A$2:$I$102,4,FALSE),0)</f>
        <v>0</v>
      </c>
      <c r="AR150" s="128"/>
      <c r="AS150" s="95"/>
      <c r="AT150" s="95"/>
      <c r="AU150" s="100">
        <f>IFERROR(VLOOKUP(TEXT(A150,"0000"),'Sci11'!$A$3:$N$492,4,FALSE)/VLOOKUP(TEXT(A150,"0000"),'Sci11'!$A$3:$N$492,14,FALSE)*100,"")</f>
        <v>21.428571428571427</v>
      </c>
      <c r="AV150" s="101">
        <f>SUM(VLOOKUP(TEXT(A150,"0000"),'Sci11'!$A$3:$N$492,5,FALSE),VLOOKUP(TEXT(A150,"0000"),'Sci11'!$A$3:$N$492,6,FALSE))/VLOOKUP(TEXT(A150,"0000"),'Sci11'!$A$3:$N$492,14,FALSE)*100</f>
        <v>40</v>
      </c>
      <c r="AW150" s="100">
        <f t="shared" si="190"/>
        <v>24.158571428571427</v>
      </c>
      <c r="AX150" s="101">
        <f>IFERROR(AW150/100*VLOOKUP(TEXT(A150,"0000"),'Sci11'!$A$3:$N$492,14,FALSE),"")</f>
        <v>16.910999999999998</v>
      </c>
      <c r="AY150" s="100">
        <f t="shared" si="191"/>
        <v>41.17</v>
      </c>
      <c r="AZ150" s="101">
        <f>IFERROR(AY150/100*VLOOKUP(TEXT(A150,"0000"),'Sci11'!$A$3:$N$492,14,FALSE),"")</f>
        <v>28.818999999999999</v>
      </c>
      <c r="BA150" s="100">
        <f t="shared" si="142"/>
        <v>61</v>
      </c>
      <c r="BB150" s="101">
        <f>IFERROR(VLOOKUP(BA150,'Criteria Table'!$A$2:$I$102,2,FALSE),"")</f>
        <v>3.9000000000000004</v>
      </c>
      <c r="BC150" s="101">
        <f t="shared" si="143"/>
        <v>64.900000000000006</v>
      </c>
      <c r="BD150" s="82">
        <f>IFERROR(VLOOKUP(A150,ATTx11!$A$2:$N$500,4,FALSE),"")</f>
        <v>96.4</v>
      </c>
      <c r="BE150" s="95">
        <f t="shared" si="144"/>
        <v>0.5</v>
      </c>
      <c r="BF150" s="96">
        <f t="shared" si="145"/>
        <v>96.9</v>
      </c>
      <c r="BG150" s="70">
        <f>IFERROR(VLOOKUP(A150,ATTx11!$A$2:$N$500,11,FALSE),"")</f>
        <v>1</v>
      </c>
      <c r="BH150" s="95">
        <f t="shared" si="146"/>
        <v>0.9</v>
      </c>
      <c r="BI150" s="70">
        <f>IFERROR(VLOOKUP(A150,ATTx11!$A$2:$N$500,12,FALSE),"")</f>
        <v>8</v>
      </c>
      <c r="BJ150" s="97">
        <f t="shared" si="147"/>
        <v>7.2</v>
      </c>
      <c r="BK150" s="84">
        <f>IFERROR(VLOOKUP(A150,ATTx11!$A$2:$N$500,7,FALSE),"")</f>
        <v>1</v>
      </c>
      <c r="BL150" s="97">
        <f t="shared" si="148"/>
        <v>0.9</v>
      </c>
      <c r="BM150" s="84">
        <f>IFERROR(VLOOKUP(A150,ATTx11!$A$2:$N$500,8,FALSE),"")</f>
        <v>7</v>
      </c>
      <c r="BN150" s="95">
        <f t="shared" si="149"/>
        <v>6.3</v>
      </c>
      <c r="BO150" s="95"/>
      <c r="BP150" s="83">
        <f>IFERROR(VLOOKUP(TEXT($A150,"0000"),'AYP11'!$B$3379:$AU$3800,17,FALSE),"")</f>
        <v>88</v>
      </c>
      <c r="BQ150" s="75">
        <f>IFERROR(VLOOKUP(BP150,'Criteria Table'!$A$2:$I$102,2,FALSE),0)</f>
        <v>0</v>
      </c>
      <c r="BR150" s="95">
        <f t="shared" si="150"/>
        <v>88</v>
      </c>
      <c r="BS150" s="83">
        <f>IFERROR(VLOOKUP(TEXT($A150,"0000"),'AYP11'!$B$847:$AU$1268,17,FALSE),"")</f>
        <v>45</v>
      </c>
      <c r="BT150" s="75">
        <f>IFERROR(VLOOKUP(BS150,'Criteria Table'!$A$2:$I$102,2,FALSE),0)</f>
        <v>5.5</v>
      </c>
      <c r="BU150" s="95">
        <f t="shared" si="151"/>
        <v>51</v>
      </c>
      <c r="BV150" s="83">
        <f>IFERROR(VLOOKUP(TEXT($A150,"0000"),'AYP11'!$B$2113:$AU$2534,17,FALSE),"")</f>
        <v>76</v>
      </c>
      <c r="BW150" s="75">
        <f>IFERROR(VLOOKUP(BV150,'Criteria Table'!$A$2:$I$102,2,FALSE),0)</f>
        <v>2.4000000000000004</v>
      </c>
      <c r="BX150" s="95">
        <f t="shared" si="152"/>
        <v>78</v>
      </c>
      <c r="BY150" s="83">
        <f>IFERROR(VLOOKUP(TEXT($A150,"0000"),'AYP11'!$B$425:$AU$846,17,FALSE),"")</f>
        <v>0</v>
      </c>
      <c r="BZ150" s="75">
        <f>IFERROR(VLOOKUP(BY150,'Criteria Table'!$A$2:$I$102,2,FALSE),0)</f>
        <v>10</v>
      </c>
      <c r="CA150" s="95">
        <f t="shared" si="153"/>
        <v>10</v>
      </c>
      <c r="CB150" s="83">
        <f>IFERROR(VLOOKUP(TEXT($A150,"0000"),'AYP11'!$B$3:$AU$424,17,FALSE),"")</f>
        <v>0</v>
      </c>
      <c r="CC150" s="95">
        <f>IFERROR(VLOOKUP(CB150,'Criteria Table'!$A$2:$I$102,2,FALSE),0)</f>
        <v>10</v>
      </c>
      <c r="CD150" s="95">
        <f t="shared" si="154"/>
        <v>10</v>
      </c>
      <c r="CE150" s="83">
        <f>IFERROR(VLOOKUP(TEXT($A150,"0000"),'AYP11'!$B$1269:$AU$1690,17,FALSE),"")</f>
        <v>59</v>
      </c>
      <c r="CF150" s="95">
        <f>IFERROR(VLOOKUP(CE150,'Criteria Table'!$A$2:$I$102,2,FALSE),0)</f>
        <v>4.1000000000000005</v>
      </c>
      <c r="CG150" s="95">
        <f t="shared" si="155"/>
        <v>63</v>
      </c>
      <c r="CH150" s="83">
        <f>IFERROR(VLOOKUP(TEXT($A150,"0000"),'AYP11'!$B$1691:$AU$2112,17,FALSE),"")</f>
        <v>56</v>
      </c>
      <c r="CI150" s="95">
        <f>IFERROR(VLOOKUP(CH150,'Criteria Table'!$A$2:$I$102,2,FALSE),0)</f>
        <v>4.4000000000000004</v>
      </c>
      <c r="CJ150" s="95">
        <f t="shared" si="156"/>
        <v>60</v>
      </c>
      <c r="CK150" s="83">
        <f>IFERROR(VLOOKUP(TEXT($A150,"0000"),'AYP11'!$B$2535:$AU$2956,17,FALSE),"")</f>
        <v>0</v>
      </c>
      <c r="CL150" s="95">
        <f>IFERROR(VLOOKUP(CK150,'Criteria Table'!$A$2:$I$102,2,FALSE),0)</f>
        <v>10</v>
      </c>
      <c r="CM150" s="95">
        <f t="shared" si="157"/>
        <v>10</v>
      </c>
      <c r="CN150" s="76">
        <f>IFERROR(VLOOKUP(TEXT($A150,"0000"),'AYP11'!$B$3379:$AU$3800,23,FALSE),"")</f>
        <v>85</v>
      </c>
      <c r="CO150" s="95">
        <f>IFERROR(VLOOKUP(CN150,'Criteria Table'!$A$2:$I$102,2,FALSE),0)</f>
        <v>1.5</v>
      </c>
      <c r="CP150" s="95">
        <f t="shared" si="158"/>
        <v>87</v>
      </c>
      <c r="CQ150" s="76">
        <f>IFERROR(VLOOKUP(TEXT($A150,"0000"),'AYP11'!$B$847:$AU$1268,23,FALSE),"")</f>
        <v>40</v>
      </c>
      <c r="CR150" s="95">
        <f>IFERROR(VLOOKUP(CQ150,'Criteria Table'!$A$2:$I$102,2,FALSE),0)</f>
        <v>6</v>
      </c>
      <c r="CS150" s="95">
        <f t="shared" si="159"/>
        <v>46</v>
      </c>
      <c r="CT150" s="76">
        <f>IFERROR(VLOOKUP(TEXT($A150,"0000"),'AYP11'!$B$2113:$AU$2534,23,FALSE),"")</f>
        <v>80</v>
      </c>
      <c r="CU150" s="95">
        <f>IFERROR(VLOOKUP(CT150,'Criteria Table'!$A$2:$I$102,2,FALSE),0)</f>
        <v>2</v>
      </c>
      <c r="CV150" s="95">
        <f t="shared" si="160"/>
        <v>82</v>
      </c>
      <c r="CW150" s="76">
        <f>IFERROR(VLOOKUP(TEXT($A150,"0000"),'AYP11'!$B$425:$AU$846,23,FALSE),"")</f>
        <v>0</v>
      </c>
      <c r="CX150" s="95">
        <f>IFERROR(VLOOKUP(CW150,'Criteria Table'!$A$2:$I$102,2,FALSE),0)</f>
        <v>10</v>
      </c>
      <c r="CY150" s="95">
        <f t="shared" si="161"/>
        <v>10</v>
      </c>
      <c r="CZ150" s="76">
        <f>IFERROR(VLOOKUP(TEXT($A150,"0000"),'AYP11'!$B$3:$AU$424,23,FALSE),"")</f>
        <v>0</v>
      </c>
      <c r="DA150" s="95">
        <f>IFERROR(VLOOKUP(CZ150,'Criteria Table'!$A$2:$I$102,2,FALSE),0)</f>
        <v>10</v>
      </c>
      <c r="DB150" s="95">
        <f t="shared" si="162"/>
        <v>10</v>
      </c>
      <c r="DC150" s="76">
        <f>IFERROR(VLOOKUP(TEXT($A150,"0000"),'AYP11'!$B$1269:$AU$1690,23,FALSE),"")</f>
        <v>60</v>
      </c>
      <c r="DD150" s="95">
        <f>IFERROR(VLOOKUP(DC150,'Criteria Table'!$A$2:$I$102,2,FALSE),0)</f>
        <v>4</v>
      </c>
      <c r="DE150" s="95">
        <f t="shared" si="163"/>
        <v>64</v>
      </c>
      <c r="DF150" s="76">
        <f>IFERROR(VLOOKUP(TEXT($A150,"0000"),'AYP11'!$B$1691:$AU$2112,23,FALSE),"")</f>
        <v>68</v>
      </c>
      <c r="DG150" s="95">
        <f>IFERROR(VLOOKUP(DF150,'Criteria Table'!$A$2:$I$102,2,FALSE),0)</f>
        <v>3.2</v>
      </c>
      <c r="DH150" s="95">
        <f t="shared" si="164"/>
        <v>71</v>
      </c>
      <c r="DI150" s="76">
        <f>IFERROR(VLOOKUP(TEXT($A150,"0000"),'AYP11'!$B$2535:$AU$2956,23,FALSE),"")</f>
        <v>0</v>
      </c>
      <c r="DJ150" s="95">
        <f>IFERROR(VLOOKUP(DI150,'Criteria Table'!$A$2:$I$102,2,FALSE),0)</f>
        <v>10</v>
      </c>
      <c r="DK150" s="95">
        <f t="shared" si="165"/>
        <v>10</v>
      </c>
      <c r="DL150" s="91">
        <f>IFERROR(VLOOKUP(TEXT($A150,"0000"),'AYP11'!$B$3379:$AU$3800,11,FALSE),"")</f>
        <v>0</v>
      </c>
      <c r="DM150" s="95">
        <f t="shared" si="166"/>
        <v>1</v>
      </c>
      <c r="DN150" s="95" t="str">
        <f t="shared" si="167"/>
        <v/>
      </c>
      <c r="DO150" s="91">
        <f>IFERROR(VLOOKUP(TEXT($A150,"0000"),'AYP11'!$B$847:$AU$1268,11,FALSE),"")</f>
        <v>0</v>
      </c>
      <c r="DP150" s="95">
        <f t="shared" si="168"/>
        <v>1</v>
      </c>
      <c r="DQ150" s="95" t="str">
        <f t="shared" si="169"/>
        <v/>
      </c>
      <c r="DR150" s="91">
        <f>IFERROR(VLOOKUP(TEXT($A150,"0000"),'AYP11'!$B$2113:$AU$2534,11,FALSE),"")</f>
        <v>93</v>
      </c>
      <c r="DS150" s="95">
        <f t="shared" si="170"/>
        <v>0</v>
      </c>
      <c r="DT150" s="95">
        <f t="shared" si="171"/>
        <v>93</v>
      </c>
      <c r="DU150" s="91">
        <f>IFERROR(VLOOKUP(TEXT($A150,"0000"),'AYP11'!$B$425:$AU$846,11,FALSE),"")</f>
        <v>0</v>
      </c>
      <c r="DV150" s="95">
        <f t="shared" si="172"/>
        <v>1</v>
      </c>
      <c r="DW150" s="95" t="str">
        <f t="shared" si="173"/>
        <v/>
      </c>
      <c r="DX150" s="91">
        <f>IFERROR(VLOOKUP(TEXT($A150,"0000"),'AYP11'!$B$3:$AU$424,11,FALSE),"")</f>
        <v>0</v>
      </c>
      <c r="DY150" s="95">
        <f t="shared" si="174"/>
        <v>1</v>
      </c>
      <c r="DZ150" s="95" t="str">
        <f t="shared" si="175"/>
        <v/>
      </c>
      <c r="EA150" s="91">
        <f>IFERROR(VLOOKUP(TEXT($A150,"0000"),'AYP11'!$B$1269:$AU$1690,11,FALSE),"")</f>
        <v>93</v>
      </c>
      <c r="EB150" s="95">
        <f t="shared" si="176"/>
        <v>0</v>
      </c>
      <c r="EC150" s="95">
        <f t="shared" si="177"/>
        <v>93</v>
      </c>
      <c r="ED150" s="91">
        <f>IFERROR(VLOOKUP(TEXT($A150,"0000"),'AYP11'!$B$1691:$AU$2112,11,FALSE),"")</f>
        <v>0</v>
      </c>
      <c r="EE150" s="95">
        <f t="shared" si="178"/>
        <v>1</v>
      </c>
      <c r="EF150" s="95" t="str">
        <f t="shared" si="179"/>
        <v/>
      </c>
      <c r="EG150" s="91">
        <f>IFERROR(VLOOKUP(TEXT($A150,"0000"),'AYP11'!$B$2535:$AU$2956,11,FALSE),"")</f>
        <v>0</v>
      </c>
      <c r="EH150" s="95">
        <f t="shared" si="180"/>
        <v>1</v>
      </c>
      <c r="EI150" s="95" t="str">
        <f t="shared" si="181"/>
        <v/>
      </c>
    </row>
    <row r="151" spans="1:147" x14ac:dyDescent="0.25">
      <c r="A151" s="248">
        <v>3100</v>
      </c>
      <c r="B151" s="291">
        <f t="shared" si="128"/>
        <v>39.906103286384976</v>
      </c>
      <c r="C151" s="50">
        <f>IFERROR(VLOOKUP(TEXT($A151,"0000"),'R-M11'!$A$2:$AA$500,4,FALSE),0)</f>
        <v>85</v>
      </c>
      <c r="D151" s="291">
        <f t="shared" si="129"/>
        <v>41.784037558685441</v>
      </c>
      <c r="E151" s="98">
        <f>IFERROR(SUM(VLOOKUP(TEXT($A151,"0000"),'R-M11'!$A$2:$AA$500,5,FALSE),VLOOKUP(TEXT($A151,"0000"),'R-M11'!$A$2:$AA$500,6,FALSE)),0)</f>
        <v>89</v>
      </c>
      <c r="F151" s="58">
        <f>IFERROR(VLOOKUP(TEXT($A151,"0000"),'R-M11'!$A$2:$AA$500,14,FALSE),0)</f>
        <v>213</v>
      </c>
      <c r="G151" s="230">
        <f t="shared" si="182"/>
        <v>41.166103286384974</v>
      </c>
      <c r="H151" s="97">
        <f t="shared" si="130"/>
        <v>87.683799999999991</v>
      </c>
      <c r="I151" s="230">
        <f t="shared" si="183"/>
        <v>42.32403755868544</v>
      </c>
      <c r="J151" s="97">
        <f t="shared" si="131"/>
        <v>90.150199999999984</v>
      </c>
      <c r="K151" s="230">
        <f t="shared" si="132"/>
        <v>82</v>
      </c>
      <c r="L151" s="121">
        <f>IFERROR(VLOOKUP(K151,'Criteria Table'!$A$2:$I$102,2,FALSE),"")</f>
        <v>1.8</v>
      </c>
      <c r="M151" s="230">
        <f t="shared" si="133"/>
        <v>83.490140845070414</v>
      </c>
      <c r="N151" s="286">
        <f t="shared" si="134"/>
        <v>22.065727699530516</v>
      </c>
      <c r="O151" s="50">
        <f>IFERROR(VLOOKUP(TEXT($A151,"0000"),'R-M11'!$A$2:$AA$500,17,FALSE),"")</f>
        <v>47</v>
      </c>
      <c r="P151" s="286">
        <f t="shared" si="135"/>
        <v>72.300469483568079</v>
      </c>
      <c r="Q151" s="98">
        <f>IFERROR(SUM(VLOOKUP(TEXT($A151,"0000"),'R-M11'!$A$2:$AA$500,18,FALSE),VLOOKUP(TEXT($A151,"0000"),'R-M11'!$A$2:$AA$500,19,FALSE)),0)</f>
        <v>154</v>
      </c>
      <c r="R151" s="69">
        <f>IFERROR(VLOOKUP(TEXT($A151,"0000"),'R-M11'!$A$2:$AA$500,27,FALSE),0)</f>
        <v>213</v>
      </c>
      <c r="S151" s="121">
        <f t="shared" si="184"/>
        <v>22.065727699530516</v>
      </c>
      <c r="T151" s="70">
        <f t="shared" si="136"/>
        <v>47</v>
      </c>
      <c r="U151" s="121">
        <f t="shared" si="185"/>
        <v>72.300469483568079</v>
      </c>
      <c r="V151" s="70">
        <f t="shared" si="137"/>
        <v>154</v>
      </c>
      <c r="W151" s="121">
        <f t="shared" si="138"/>
        <v>94</v>
      </c>
      <c r="X151" s="124">
        <f>IFERROR(VLOOKUP(W151,'Criteria Table'!$A$2:$I$102,2,FALSE),"")</f>
        <v>0</v>
      </c>
      <c r="Y151" s="121">
        <f t="shared" si="139"/>
        <v>94.366197183098592</v>
      </c>
      <c r="Z151" s="92">
        <f>IFERROR(IF(VLOOKUP(A151,'SG11'!$A$3:$AI$500,18,FALSE)="","NA",VLOOKUP(A151,'SG11'!$A$3:$AI$500,18,FALSE)),"")</f>
        <v>63</v>
      </c>
      <c r="AA151" s="75">
        <f>IFERROR(VLOOKUP(Z151,'Criteria Table'!$A$2:$I$102,6,FALSE),"NA")</f>
        <v>5</v>
      </c>
      <c r="AB151" s="95">
        <f t="shared" si="186"/>
        <v>68</v>
      </c>
      <c r="AC151" s="84">
        <f>IFERROR(IF(VLOOKUP(A151,'SG11'!$A$3:$AI$500,19,FALSE)="","NA",VLOOKUP(A151,'SG11'!$A$3:$AI$500,19,FALSE)),"")</f>
        <v>60</v>
      </c>
      <c r="AD151" s="75">
        <f>IFERROR(VLOOKUP(AC151,'Criteria Table'!$A$2:$I$102,6,FALSE),"NA")</f>
        <v>10</v>
      </c>
      <c r="AE151" s="95">
        <f t="shared" si="187"/>
        <v>70</v>
      </c>
      <c r="AF151" s="92">
        <f>IFERROR(IF(VLOOKUP(A151,'SG11'!$A$3:$AI$500,20,FALSE)="","NA",VLOOKUP(A151,'SG11'!$A$3:$AI$500,20,FALSE)),"")</f>
        <v>70</v>
      </c>
      <c r="AG151" s="75">
        <f>IFERROR(VLOOKUP(AF151,'Criteria Table'!$A$2:$I$102,6,FALSE),"NA")</f>
        <v>5</v>
      </c>
      <c r="AH151" s="95">
        <f t="shared" si="188"/>
        <v>75</v>
      </c>
      <c r="AI151" s="84">
        <f>IFERROR(IF(VLOOKUP(A151,'SG11'!$A$3:$AI$500,21,FALSE)="","NA",VLOOKUP(A151,'SG11'!$A$3:$AI$500,21,FALSE)),"")</f>
        <v>60</v>
      </c>
      <c r="AJ151" s="75">
        <f>IFERROR(VLOOKUP(AI151,'Criteria Table'!$A$2:$I$102,6,FALSE),"NA")</f>
        <v>10</v>
      </c>
      <c r="AK151" s="95">
        <f t="shared" si="189"/>
        <v>70</v>
      </c>
      <c r="AL151" s="99">
        <f>IFERROR(VLOOKUP(TEXT(A151,"0000"),'W11'!$A$1:$E$500,4,FALSE)/AP151*100,"")</f>
        <v>100</v>
      </c>
      <c r="AM151" s="97">
        <f>IFERROR(VLOOKUP(TEXT(A151,"0000"),'W11'!$A$1:$E$500,4,FALSE),"")</f>
        <v>67</v>
      </c>
      <c r="AN151" s="99">
        <f t="shared" si="140"/>
        <v>100</v>
      </c>
      <c r="AO151" s="97">
        <f t="shared" si="141"/>
        <v>67</v>
      </c>
      <c r="AP151" s="99">
        <f>IFERROR(VLOOKUP(TEXT(A151,"0000"),'W11'!$A$1:$E$500,5,FALSE),"")</f>
        <v>67</v>
      </c>
      <c r="AQ151" s="97">
        <f>IFERROR(VLOOKUP(ROUND(AL151,0),'Criteria Table'!$A$2:$I$102,4,FALSE),0)</f>
        <v>0</v>
      </c>
      <c r="AR151" s="128"/>
      <c r="AS151" s="95"/>
      <c r="AT151" s="95"/>
      <c r="AU151" s="100">
        <f>IFERROR(VLOOKUP(TEXT(A151,"0000"),'Sci11'!$A$3:$N$492,4,FALSE)/VLOOKUP(TEXT(A151,"0000"),'Sci11'!$A$3:$N$492,14,FALSE)*100,"")</f>
        <v>51.851851851851848</v>
      </c>
      <c r="AV151" s="101">
        <f>SUM(VLOOKUP(TEXT(A151,"0000"),'Sci11'!$A$3:$N$492,5,FALSE),VLOOKUP(TEXT(A151,"0000"),'Sci11'!$A$3:$N$492,6,FALSE))/VLOOKUP(TEXT(A151,"0000"),'Sci11'!$A$3:$N$492,14,FALSE)*100</f>
        <v>20.37037037037037</v>
      </c>
      <c r="AW151" s="100">
        <f t="shared" si="190"/>
        <v>53.811851851851848</v>
      </c>
      <c r="AX151" s="101">
        <f>IFERROR(AW151/100*VLOOKUP(TEXT(A151,"0000"),'Sci11'!$A$3:$N$492,14,FALSE),"")</f>
        <v>29.058399999999995</v>
      </c>
      <c r="AY151" s="100">
        <f t="shared" si="191"/>
        <v>21.21037037037037</v>
      </c>
      <c r="AZ151" s="101">
        <f>IFERROR(AY151/100*VLOOKUP(TEXT(A151,"0000"),'Sci11'!$A$3:$N$492,14,FALSE),"")</f>
        <v>11.4536</v>
      </c>
      <c r="BA151" s="100">
        <f t="shared" si="142"/>
        <v>72</v>
      </c>
      <c r="BB151" s="101">
        <f>IFERROR(VLOOKUP(BA151,'Criteria Table'!$A$2:$I$102,2,FALSE),"")</f>
        <v>2.8000000000000003</v>
      </c>
      <c r="BC151" s="101">
        <f t="shared" si="143"/>
        <v>74.8</v>
      </c>
      <c r="BD151" s="82">
        <f>IFERROR(VLOOKUP(A151,ATTx11!$A$2:$N$500,4,FALSE),"")</f>
        <v>95.94</v>
      </c>
      <c r="BE151" s="95">
        <f t="shared" si="144"/>
        <v>0.5</v>
      </c>
      <c r="BF151" s="96">
        <f t="shared" si="145"/>
        <v>96.44</v>
      </c>
      <c r="BG151" s="70">
        <f>IFERROR(VLOOKUP(A151,ATTx11!$A$2:$N$500,11,FALSE),"")</f>
        <v>0</v>
      </c>
      <c r="BH151" s="95">
        <f t="shared" si="146"/>
        <v>0</v>
      </c>
      <c r="BI151" s="70">
        <f>IFERROR(VLOOKUP(A151,ATTx11!$A$2:$N$500,12,FALSE),"")</f>
        <v>0</v>
      </c>
      <c r="BJ151" s="97">
        <f t="shared" si="147"/>
        <v>0</v>
      </c>
      <c r="BK151" s="84">
        <f>IFERROR(VLOOKUP(A151,ATTx11!$A$2:$N$500,7,FALSE),"")</f>
        <v>0</v>
      </c>
      <c r="BL151" s="97">
        <f t="shared" si="148"/>
        <v>0</v>
      </c>
      <c r="BM151" s="84">
        <f>IFERROR(VLOOKUP(A151,ATTx11!$A$2:$N$500,8,FALSE),"")</f>
        <v>0</v>
      </c>
      <c r="BN151" s="95">
        <f t="shared" si="149"/>
        <v>0</v>
      </c>
      <c r="BO151" s="95"/>
      <c r="BP151" s="83">
        <f>IFERROR(VLOOKUP(TEXT($A151,"0000"),'AYP11'!$B$3379:$AU$3800,17,FALSE),"")</f>
        <v>0</v>
      </c>
      <c r="BQ151" s="75">
        <f>IFERROR(VLOOKUP(BP151,'Criteria Table'!$A$2:$I$102,2,FALSE),0)</f>
        <v>10</v>
      </c>
      <c r="BR151" s="95">
        <f t="shared" si="150"/>
        <v>10</v>
      </c>
      <c r="BS151" s="83">
        <f>IFERROR(VLOOKUP(TEXT($A151,"0000"),'AYP11'!$B$847:$AU$1268,17,FALSE),"")</f>
        <v>0</v>
      </c>
      <c r="BT151" s="75">
        <f>IFERROR(VLOOKUP(BS151,'Criteria Table'!$A$2:$I$102,2,FALSE),0)</f>
        <v>10</v>
      </c>
      <c r="BU151" s="95">
        <f t="shared" si="151"/>
        <v>10</v>
      </c>
      <c r="BV151" s="83">
        <f>IFERROR(VLOOKUP(TEXT($A151,"0000"),'AYP11'!$B$2113:$AU$2534,17,FALSE),"")</f>
        <v>82</v>
      </c>
      <c r="BW151" s="75">
        <f>IFERROR(VLOOKUP(BV151,'Criteria Table'!$A$2:$I$102,2,FALSE),0)</f>
        <v>1.8</v>
      </c>
      <c r="BX151" s="95">
        <f t="shared" si="152"/>
        <v>84</v>
      </c>
      <c r="BY151" s="83">
        <f>IFERROR(VLOOKUP(TEXT($A151,"0000"),'AYP11'!$B$425:$AU$846,17,FALSE),"")</f>
        <v>0</v>
      </c>
      <c r="BZ151" s="75">
        <f>IFERROR(VLOOKUP(BY151,'Criteria Table'!$A$2:$I$102,2,FALSE),0)</f>
        <v>10</v>
      </c>
      <c r="CA151" s="95">
        <f t="shared" si="153"/>
        <v>10</v>
      </c>
      <c r="CB151" s="83">
        <f>IFERROR(VLOOKUP(TEXT($A151,"0000"),'AYP11'!$B$3:$AU$424,17,FALSE),"")</f>
        <v>0</v>
      </c>
      <c r="CC151" s="95">
        <f>IFERROR(VLOOKUP(CB151,'Criteria Table'!$A$2:$I$102,2,FALSE),0)</f>
        <v>10</v>
      </c>
      <c r="CD151" s="95">
        <f t="shared" si="154"/>
        <v>10</v>
      </c>
      <c r="CE151" s="83">
        <f>IFERROR(VLOOKUP(TEXT($A151,"0000"),'AYP11'!$B$1269:$AU$1690,17,FALSE),"")</f>
        <v>80</v>
      </c>
      <c r="CF151" s="95">
        <f>IFERROR(VLOOKUP(CE151,'Criteria Table'!$A$2:$I$102,2,FALSE),0)</f>
        <v>2</v>
      </c>
      <c r="CG151" s="95">
        <f t="shared" si="155"/>
        <v>82</v>
      </c>
      <c r="CH151" s="83">
        <f>IFERROR(VLOOKUP(TEXT($A151,"0000"),'AYP11'!$B$1691:$AU$2112,17,FALSE),"")</f>
        <v>75</v>
      </c>
      <c r="CI151" s="95">
        <f>IFERROR(VLOOKUP(CH151,'Criteria Table'!$A$2:$I$102,2,FALSE),0)</f>
        <v>2.5</v>
      </c>
      <c r="CJ151" s="95">
        <f t="shared" si="156"/>
        <v>78</v>
      </c>
      <c r="CK151" s="83">
        <f>IFERROR(VLOOKUP(TEXT($A151,"0000"),'AYP11'!$B$2535:$AU$2956,17,FALSE),"")</f>
        <v>0</v>
      </c>
      <c r="CL151" s="95">
        <f>IFERROR(VLOOKUP(CK151,'Criteria Table'!$A$2:$I$102,2,FALSE),0)</f>
        <v>10</v>
      </c>
      <c r="CM151" s="95">
        <f t="shared" si="157"/>
        <v>10</v>
      </c>
      <c r="CN151" s="76">
        <f>IFERROR(VLOOKUP(TEXT($A151,"0000"),'AYP11'!$B$3379:$AU$3800,23,FALSE),"")</f>
        <v>0</v>
      </c>
      <c r="CO151" s="95">
        <f>IFERROR(VLOOKUP(CN151,'Criteria Table'!$A$2:$I$102,2,FALSE),0)</f>
        <v>10</v>
      </c>
      <c r="CP151" s="95">
        <f t="shared" si="158"/>
        <v>10</v>
      </c>
      <c r="CQ151" s="76">
        <f>IFERROR(VLOOKUP(TEXT($A151,"0000"),'AYP11'!$B$847:$AU$1268,23,FALSE),"")</f>
        <v>0</v>
      </c>
      <c r="CR151" s="95">
        <f>IFERROR(VLOOKUP(CQ151,'Criteria Table'!$A$2:$I$102,2,FALSE),0)</f>
        <v>10</v>
      </c>
      <c r="CS151" s="95">
        <f t="shared" si="159"/>
        <v>10</v>
      </c>
      <c r="CT151" s="76">
        <f>IFERROR(VLOOKUP(TEXT($A151,"0000"),'AYP11'!$B$2113:$AU$2534,23,FALSE),"")</f>
        <v>94</v>
      </c>
      <c r="CU151" s="95">
        <f>IFERROR(VLOOKUP(CT151,'Criteria Table'!$A$2:$I$102,2,FALSE),0)</f>
        <v>0</v>
      </c>
      <c r="CV151" s="95">
        <f t="shared" si="160"/>
        <v>94</v>
      </c>
      <c r="CW151" s="76">
        <f>IFERROR(VLOOKUP(TEXT($A151,"0000"),'AYP11'!$B$425:$AU$846,23,FALSE),"")</f>
        <v>0</v>
      </c>
      <c r="CX151" s="95">
        <f>IFERROR(VLOOKUP(CW151,'Criteria Table'!$A$2:$I$102,2,FALSE),0)</f>
        <v>10</v>
      </c>
      <c r="CY151" s="95">
        <f t="shared" si="161"/>
        <v>10</v>
      </c>
      <c r="CZ151" s="76">
        <f>IFERROR(VLOOKUP(TEXT($A151,"0000"),'AYP11'!$B$3:$AU$424,23,FALSE),"")</f>
        <v>0</v>
      </c>
      <c r="DA151" s="95">
        <f>IFERROR(VLOOKUP(CZ151,'Criteria Table'!$A$2:$I$102,2,FALSE),0)</f>
        <v>10</v>
      </c>
      <c r="DB151" s="95">
        <f t="shared" si="162"/>
        <v>10</v>
      </c>
      <c r="DC151" s="76">
        <f>IFERROR(VLOOKUP(TEXT($A151,"0000"),'AYP11'!$B$1269:$AU$1690,23,FALSE),"")</f>
        <v>93</v>
      </c>
      <c r="DD151" s="95">
        <f>IFERROR(VLOOKUP(DC151,'Criteria Table'!$A$2:$I$102,2,FALSE),0)</f>
        <v>0</v>
      </c>
      <c r="DE151" s="95">
        <f t="shared" si="163"/>
        <v>93</v>
      </c>
      <c r="DF151" s="76">
        <f>IFERROR(VLOOKUP(TEXT($A151,"0000"),'AYP11'!$B$1691:$AU$2112,23,FALSE),"")</f>
        <v>0</v>
      </c>
      <c r="DG151" s="95">
        <f>IFERROR(VLOOKUP(DF151,'Criteria Table'!$A$2:$I$102,2,FALSE),0)</f>
        <v>10</v>
      </c>
      <c r="DH151" s="95">
        <f t="shared" si="164"/>
        <v>10</v>
      </c>
      <c r="DI151" s="76">
        <f>IFERROR(VLOOKUP(TEXT($A151,"0000"),'AYP11'!$B$2535:$AU$2956,23,FALSE),"")</f>
        <v>0</v>
      </c>
      <c r="DJ151" s="95">
        <f>IFERROR(VLOOKUP(DI151,'Criteria Table'!$A$2:$I$102,2,FALSE),0)</f>
        <v>10</v>
      </c>
      <c r="DK151" s="95">
        <f t="shared" si="165"/>
        <v>10</v>
      </c>
      <c r="DL151" s="91">
        <f>IFERROR(VLOOKUP(TEXT($A151,"0000"),'AYP11'!$B$3379:$AU$3800,11,FALSE),"")</f>
        <v>0</v>
      </c>
      <c r="DM151" s="95">
        <f t="shared" si="166"/>
        <v>1</v>
      </c>
      <c r="DN151" s="95" t="str">
        <f t="shared" si="167"/>
        <v/>
      </c>
      <c r="DO151" s="91">
        <f>IFERROR(VLOOKUP(TEXT($A151,"0000"),'AYP11'!$B$847:$AU$1268,11,FALSE),"")</f>
        <v>0</v>
      </c>
      <c r="DP151" s="95">
        <f t="shared" si="168"/>
        <v>1</v>
      </c>
      <c r="DQ151" s="95" t="str">
        <f t="shared" si="169"/>
        <v/>
      </c>
      <c r="DR151" s="91">
        <f>IFERROR(VLOOKUP(TEXT($A151,"0000"),'AYP11'!$B$2113:$AU$2534,11,FALSE),"")</f>
        <v>0</v>
      </c>
      <c r="DS151" s="95">
        <f t="shared" si="170"/>
        <v>1</v>
      </c>
      <c r="DT151" s="95" t="str">
        <f t="shared" si="171"/>
        <v/>
      </c>
      <c r="DU151" s="91">
        <f>IFERROR(VLOOKUP(TEXT($A151,"0000"),'AYP11'!$B$425:$AU$846,11,FALSE),"")</f>
        <v>0</v>
      </c>
      <c r="DV151" s="95">
        <f t="shared" si="172"/>
        <v>1</v>
      </c>
      <c r="DW151" s="95" t="str">
        <f t="shared" si="173"/>
        <v/>
      </c>
      <c r="DX151" s="91">
        <f>IFERROR(VLOOKUP(TEXT($A151,"0000"),'AYP11'!$B$3:$AU$424,11,FALSE),"")</f>
        <v>0</v>
      </c>
      <c r="DY151" s="95">
        <f t="shared" si="174"/>
        <v>1</v>
      </c>
      <c r="DZ151" s="95" t="str">
        <f t="shared" si="175"/>
        <v/>
      </c>
      <c r="EA151" s="91">
        <f>IFERROR(VLOOKUP(TEXT($A151,"0000"),'AYP11'!$B$1269:$AU$1690,11,FALSE),"")</f>
        <v>0</v>
      </c>
      <c r="EB151" s="95">
        <f t="shared" si="176"/>
        <v>1</v>
      </c>
      <c r="EC151" s="95" t="str">
        <f t="shared" si="177"/>
        <v/>
      </c>
      <c r="ED151" s="91">
        <f>IFERROR(VLOOKUP(TEXT($A151,"0000"),'AYP11'!$B$1691:$AU$2112,11,FALSE),"")</f>
        <v>0</v>
      </c>
      <c r="EE151" s="95">
        <f t="shared" si="178"/>
        <v>1</v>
      </c>
      <c r="EF151" s="95" t="str">
        <f t="shared" si="179"/>
        <v/>
      </c>
      <c r="EG151" s="91">
        <f>IFERROR(VLOOKUP(TEXT($A151,"0000"),'AYP11'!$B$2535:$AU$2956,11,FALSE),"")</f>
        <v>0</v>
      </c>
      <c r="EH151" s="95">
        <f t="shared" si="180"/>
        <v>1</v>
      </c>
      <c r="EI151" s="95" t="str">
        <f t="shared" si="181"/>
        <v/>
      </c>
    </row>
    <row r="152" spans="1:147" x14ac:dyDescent="0.25">
      <c r="A152" s="248">
        <v>3101</v>
      </c>
      <c r="B152" s="291">
        <f t="shared" si="128"/>
        <v>33.83270911360799</v>
      </c>
      <c r="C152" s="50">
        <f>IFERROR(VLOOKUP(TEXT($A152,"0000"),'R-M11'!$A$2:$AA$500,4,FALSE),0)</f>
        <v>271</v>
      </c>
      <c r="D152" s="291">
        <f t="shared" si="129"/>
        <v>57.05368289637952</v>
      </c>
      <c r="E152" s="98">
        <f>IFERROR(SUM(VLOOKUP(TEXT($A152,"0000"),'R-M11'!$A$2:$AA$500,5,FALSE),VLOOKUP(TEXT($A152,"0000"),'R-M11'!$A$2:$AA$500,6,FALSE)),0)</f>
        <v>457</v>
      </c>
      <c r="F152" s="58">
        <f>IFERROR(VLOOKUP(TEXT($A152,"0000"),'R-M11'!$A$2:$AA$500,14,FALSE),0)</f>
        <v>801</v>
      </c>
      <c r="G152" s="230">
        <f t="shared" si="182"/>
        <v>33.83270911360799</v>
      </c>
      <c r="H152" s="97">
        <f t="shared" si="130"/>
        <v>271</v>
      </c>
      <c r="I152" s="230">
        <f t="shared" si="183"/>
        <v>57.05368289637952</v>
      </c>
      <c r="J152" s="97">
        <f t="shared" si="131"/>
        <v>456.99999999999994</v>
      </c>
      <c r="K152" s="230">
        <f t="shared" si="132"/>
        <v>91</v>
      </c>
      <c r="L152" s="121">
        <f>IFERROR(VLOOKUP(K152,'Criteria Table'!$A$2:$I$102,2,FALSE),"")</f>
        <v>0</v>
      </c>
      <c r="M152" s="230">
        <f t="shared" si="133"/>
        <v>90.886392009987503</v>
      </c>
      <c r="N152" s="286">
        <f t="shared" si="134"/>
        <v>31.585518102372035</v>
      </c>
      <c r="O152" s="50">
        <f>IFERROR(VLOOKUP(TEXT($A152,"0000"),'R-M11'!$A$2:$AA$500,17,FALSE),"")</f>
        <v>253</v>
      </c>
      <c r="P152" s="286">
        <f t="shared" si="135"/>
        <v>58.426966292134829</v>
      </c>
      <c r="Q152" s="98">
        <f>IFERROR(SUM(VLOOKUP(TEXT($A152,"0000"),'R-M11'!$A$2:$AA$500,18,FALSE),VLOOKUP(TEXT($A152,"0000"),'R-M11'!$A$2:$AA$500,19,FALSE)),0)</f>
        <v>468</v>
      </c>
      <c r="R152" s="69">
        <f>IFERROR(VLOOKUP(TEXT($A152,"0000"),'R-M11'!$A$2:$AA$500,27,FALSE),0)</f>
        <v>801</v>
      </c>
      <c r="S152" s="121">
        <f t="shared" si="184"/>
        <v>31.585518102372035</v>
      </c>
      <c r="T152" s="70">
        <f t="shared" si="136"/>
        <v>253</v>
      </c>
      <c r="U152" s="121">
        <f t="shared" si="185"/>
        <v>58.426966292134829</v>
      </c>
      <c r="V152" s="70">
        <f t="shared" si="137"/>
        <v>468</v>
      </c>
      <c r="W152" s="121">
        <f t="shared" si="138"/>
        <v>90</v>
      </c>
      <c r="X152" s="124">
        <f>IFERROR(VLOOKUP(W152,'Criteria Table'!$A$2:$I$102,2,FALSE),"")</f>
        <v>0</v>
      </c>
      <c r="Y152" s="121">
        <f t="shared" si="139"/>
        <v>90.012484394506856</v>
      </c>
      <c r="Z152" s="92">
        <f>IFERROR(IF(VLOOKUP(A152,'SG11'!$A$3:$AI$500,18,FALSE)="","NA",VLOOKUP(A152,'SG11'!$A$3:$AI$500,18,FALSE)),"")</f>
        <v>71</v>
      </c>
      <c r="AA152" s="75">
        <f>IFERROR(VLOOKUP(Z152,'Criteria Table'!$A$2:$I$102,6,FALSE),"NA")</f>
        <v>5</v>
      </c>
      <c r="AB152" s="95">
        <f t="shared" si="186"/>
        <v>76</v>
      </c>
      <c r="AC152" s="84">
        <f>IFERROR(IF(VLOOKUP(A152,'SG11'!$A$3:$AI$500,19,FALSE)="","NA",VLOOKUP(A152,'SG11'!$A$3:$AI$500,19,FALSE)),"")</f>
        <v>76</v>
      </c>
      <c r="AD152" s="75">
        <f>IFERROR(VLOOKUP(AC152,'Criteria Table'!$A$2:$I$102,6,FALSE),"NA")</f>
        <v>5</v>
      </c>
      <c r="AE152" s="95">
        <f t="shared" si="187"/>
        <v>81</v>
      </c>
      <c r="AF152" s="92">
        <f>IFERROR(IF(VLOOKUP(A152,'SG11'!$A$3:$AI$500,20,FALSE)="","NA",VLOOKUP(A152,'SG11'!$A$3:$AI$500,20,FALSE)),"")</f>
        <v>78</v>
      </c>
      <c r="AG152" s="75">
        <f>IFERROR(VLOOKUP(AF152,'Criteria Table'!$A$2:$I$102,6,FALSE),"NA")</f>
        <v>5</v>
      </c>
      <c r="AH152" s="95">
        <f t="shared" si="188"/>
        <v>83</v>
      </c>
      <c r="AI152" s="84">
        <f>IFERROR(IF(VLOOKUP(A152,'SG11'!$A$3:$AI$500,21,FALSE)="","NA",VLOOKUP(A152,'SG11'!$A$3:$AI$500,21,FALSE)),"")</f>
        <v>77</v>
      </c>
      <c r="AJ152" s="75">
        <f>IFERROR(VLOOKUP(AI152,'Criteria Table'!$A$2:$I$102,6,FALSE),"NA")</f>
        <v>5</v>
      </c>
      <c r="AK152" s="95">
        <f t="shared" si="189"/>
        <v>82</v>
      </c>
      <c r="AL152" s="99">
        <f>IFERROR(VLOOKUP(TEXT(A152,"0000"),'W11'!$A$1:$E$500,4,FALSE)/AP152*100,"")</f>
        <v>99.596774193548384</v>
      </c>
      <c r="AM152" s="97">
        <f>IFERROR(VLOOKUP(TEXT(A152,"0000"),'W11'!$A$1:$E$500,4,FALSE),"")</f>
        <v>247</v>
      </c>
      <c r="AN152" s="99">
        <f t="shared" si="140"/>
        <v>99.596774193548384</v>
      </c>
      <c r="AO152" s="97">
        <f t="shared" si="141"/>
        <v>247</v>
      </c>
      <c r="AP152" s="99">
        <f>IFERROR(VLOOKUP(TEXT(A152,"0000"),'W11'!$A$1:$E$500,5,FALSE),"")</f>
        <v>248</v>
      </c>
      <c r="AQ152" s="97">
        <f>IFERROR(VLOOKUP(ROUND(AL152,0),'Criteria Table'!$A$2:$I$102,4,FALSE),0)</f>
        <v>0</v>
      </c>
      <c r="AR152" s="128"/>
      <c r="AS152" s="95"/>
      <c r="AT152" s="95"/>
      <c r="AU152" s="100">
        <f>IFERROR(VLOOKUP(TEXT(A152,"0000"),'Sci11'!$A$3:$N$492,4,FALSE)/VLOOKUP(TEXT(A152,"0000"),'Sci11'!$A$3:$N$492,14,FALSE)*100,"")</f>
        <v>47.653429602888089</v>
      </c>
      <c r="AV152" s="101">
        <f>SUM(VLOOKUP(TEXT(A152,"0000"),'Sci11'!$A$3:$N$492,5,FALSE),VLOOKUP(TEXT(A152,"0000"),'Sci11'!$A$3:$N$492,6,FALSE))/VLOOKUP(TEXT(A152,"0000"),'Sci11'!$A$3:$N$492,14,FALSE)*100</f>
        <v>31.046931407942242</v>
      </c>
      <c r="AW152" s="100">
        <f t="shared" si="190"/>
        <v>49.123429602888088</v>
      </c>
      <c r="AX152" s="101">
        <f>IFERROR(AW152/100*VLOOKUP(TEXT(A152,"0000"),'Sci11'!$A$3:$N$492,14,FALSE),"")</f>
        <v>136.0719</v>
      </c>
      <c r="AY152" s="100">
        <f t="shared" si="191"/>
        <v>31.676931407942241</v>
      </c>
      <c r="AZ152" s="101">
        <f>IFERROR(AY152/100*VLOOKUP(TEXT(A152,"0000"),'Sci11'!$A$3:$N$492,14,FALSE),"")</f>
        <v>87.745100000000022</v>
      </c>
      <c r="BA152" s="100">
        <f t="shared" si="142"/>
        <v>79</v>
      </c>
      <c r="BB152" s="101">
        <f>IFERROR(VLOOKUP(BA152,'Criteria Table'!$A$2:$I$102,2,FALSE),"")</f>
        <v>2.1</v>
      </c>
      <c r="BC152" s="101">
        <f t="shared" si="143"/>
        <v>81.099999999999994</v>
      </c>
      <c r="BD152" s="82">
        <f>IFERROR(VLOOKUP(A152,ATTx11!$A$2:$N$500,4,FALSE),"")</f>
        <v>97.49</v>
      </c>
      <c r="BE152" s="95">
        <f t="shared" si="144"/>
        <v>0</v>
      </c>
      <c r="BF152" s="96">
        <f t="shared" si="145"/>
        <v>97.49</v>
      </c>
      <c r="BG152" s="70">
        <f>IFERROR(VLOOKUP(A152,ATTx11!$A$2:$N$500,11,FALSE),"")</f>
        <v>0</v>
      </c>
      <c r="BH152" s="95">
        <f t="shared" si="146"/>
        <v>0</v>
      </c>
      <c r="BI152" s="70">
        <f>IFERROR(VLOOKUP(A152,ATTx11!$A$2:$N$500,12,FALSE),"")</f>
        <v>3</v>
      </c>
      <c r="BJ152" s="97">
        <f t="shared" si="147"/>
        <v>2.7</v>
      </c>
      <c r="BK152" s="84">
        <f>IFERROR(VLOOKUP(A152,ATTx11!$A$2:$N$500,7,FALSE),"")</f>
        <v>0</v>
      </c>
      <c r="BL152" s="97">
        <f t="shared" si="148"/>
        <v>0</v>
      </c>
      <c r="BM152" s="84">
        <f>IFERROR(VLOOKUP(A152,ATTx11!$A$2:$N$500,8,FALSE),"")</f>
        <v>3</v>
      </c>
      <c r="BN152" s="95">
        <f t="shared" si="149"/>
        <v>2.7</v>
      </c>
      <c r="BO152" s="95"/>
      <c r="BP152" s="83">
        <f>IFERROR(VLOOKUP(TEXT($A152,"0000"),'AYP11'!$B$3379:$AU$3800,17,FALSE),"")</f>
        <v>0</v>
      </c>
      <c r="BQ152" s="75">
        <f>IFERROR(VLOOKUP(BP152,'Criteria Table'!$A$2:$I$102,2,FALSE),0)</f>
        <v>10</v>
      </c>
      <c r="BR152" s="95">
        <f t="shared" si="150"/>
        <v>10</v>
      </c>
      <c r="BS152" s="83">
        <f>IFERROR(VLOOKUP(TEXT($A152,"0000"),'AYP11'!$B$847:$AU$1268,17,FALSE),"")</f>
        <v>87</v>
      </c>
      <c r="BT152" s="75">
        <f>IFERROR(VLOOKUP(BS152,'Criteria Table'!$A$2:$I$102,2,FALSE),0)</f>
        <v>0</v>
      </c>
      <c r="BU152" s="95">
        <f t="shared" si="151"/>
        <v>87</v>
      </c>
      <c r="BV152" s="83">
        <f>IFERROR(VLOOKUP(TEXT($A152,"0000"),'AYP11'!$B$2113:$AU$2534,17,FALSE),"")</f>
        <v>0</v>
      </c>
      <c r="BW152" s="75">
        <f>IFERROR(VLOOKUP(BV152,'Criteria Table'!$A$2:$I$102,2,FALSE),0)</f>
        <v>10</v>
      </c>
      <c r="BX152" s="95">
        <f t="shared" si="152"/>
        <v>10</v>
      </c>
      <c r="BY152" s="83">
        <f>IFERROR(VLOOKUP(TEXT($A152,"0000"),'AYP11'!$B$425:$AU$846,17,FALSE),"")</f>
        <v>0</v>
      </c>
      <c r="BZ152" s="75">
        <f>IFERROR(VLOOKUP(BY152,'Criteria Table'!$A$2:$I$102,2,FALSE),0)</f>
        <v>10</v>
      </c>
      <c r="CA152" s="95">
        <f t="shared" si="153"/>
        <v>10</v>
      </c>
      <c r="CB152" s="83">
        <f>IFERROR(VLOOKUP(TEXT($A152,"0000"),'AYP11'!$B$3:$AU$424,17,FALSE),"")</f>
        <v>0</v>
      </c>
      <c r="CC152" s="95">
        <f>IFERROR(VLOOKUP(CB152,'Criteria Table'!$A$2:$I$102,2,FALSE),0)</f>
        <v>10</v>
      </c>
      <c r="CD152" s="95">
        <f t="shared" si="154"/>
        <v>10</v>
      </c>
      <c r="CE152" s="83">
        <f>IFERROR(VLOOKUP(TEXT($A152,"0000"),'AYP11'!$B$1269:$AU$1690,17,FALSE),"")</f>
        <v>86</v>
      </c>
      <c r="CF152" s="95">
        <f>IFERROR(VLOOKUP(CE152,'Criteria Table'!$A$2:$I$102,2,FALSE),0)</f>
        <v>0</v>
      </c>
      <c r="CG152" s="95">
        <f t="shared" si="155"/>
        <v>86</v>
      </c>
      <c r="CH152" s="83">
        <f>IFERROR(VLOOKUP(TEXT($A152,"0000"),'AYP11'!$B$1691:$AU$2112,17,FALSE),"")</f>
        <v>0</v>
      </c>
      <c r="CI152" s="95">
        <f>IFERROR(VLOOKUP(CH152,'Criteria Table'!$A$2:$I$102,2,FALSE),0)</f>
        <v>10</v>
      </c>
      <c r="CJ152" s="95">
        <f t="shared" si="156"/>
        <v>10</v>
      </c>
      <c r="CK152" s="83">
        <f>IFERROR(VLOOKUP(TEXT($A152,"0000"),'AYP11'!$B$2535:$AU$2956,17,FALSE),"")</f>
        <v>0</v>
      </c>
      <c r="CL152" s="95">
        <f>IFERROR(VLOOKUP(CK152,'Criteria Table'!$A$2:$I$102,2,FALSE),0)</f>
        <v>10</v>
      </c>
      <c r="CM152" s="95">
        <f t="shared" si="157"/>
        <v>10</v>
      </c>
      <c r="CN152" s="76">
        <f>IFERROR(VLOOKUP(TEXT($A152,"0000"),'AYP11'!$B$3379:$AU$3800,23,FALSE),"")</f>
        <v>0</v>
      </c>
      <c r="CO152" s="95">
        <f>IFERROR(VLOOKUP(CN152,'Criteria Table'!$A$2:$I$102,2,FALSE),0)</f>
        <v>10</v>
      </c>
      <c r="CP152" s="95">
        <f t="shared" si="158"/>
        <v>10</v>
      </c>
      <c r="CQ152" s="76">
        <f>IFERROR(VLOOKUP(TEXT($A152,"0000"),'AYP11'!$B$847:$AU$1268,23,FALSE),"")</f>
        <v>87</v>
      </c>
      <c r="CR152" s="95">
        <f>IFERROR(VLOOKUP(CQ152,'Criteria Table'!$A$2:$I$102,2,FALSE),0)</f>
        <v>0</v>
      </c>
      <c r="CS152" s="95">
        <f t="shared" si="159"/>
        <v>87</v>
      </c>
      <c r="CT152" s="76">
        <f>IFERROR(VLOOKUP(TEXT($A152,"0000"),'AYP11'!$B$2113:$AU$2534,23,FALSE),"")</f>
        <v>91</v>
      </c>
      <c r="CU152" s="95">
        <f>IFERROR(VLOOKUP(CT152,'Criteria Table'!$A$2:$I$102,2,FALSE),0)</f>
        <v>0</v>
      </c>
      <c r="CV152" s="95">
        <f t="shared" si="160"/>
        <v>91</v>
      </c>
      <c r="CW152" s="76">
        <f>IFERROR(VLOOKUP(TEXT($A152,"0000"),'AYP11'!$B$425:$AU$846,23,FALSE),"")</f>
        <v>0</v>
      </c>
      <c r="CX152" s="95">
        <f>IFERROR(VLOOKUP(CW152,'Criteria Table'!$A$2:$I$102,2,FALSE),0)</f>
        <v>10</v>
      </c>
      <c r="CY152" s="95">
        <f t="shared" si="161"/>
        <v>10</v>
      </c>
      <c r="CZ152" s="76">
        <f>IFERROR(VLOOKUP(TEXT($A152,"0000"),'AYP11'!$B$3:$AU$424,23,FALSE),"")</f>
        <v>0</v>
      </c>
      <c r="DA152" s="95">
        <f>IFERROR(VLOOKUP(CZ152,'Criteria Table'!$A$2:$I$102,2,FALSE),0)</f>
        <v>10</v>
      </c>
      <c r="DB152" s="95">
        <f t="shared" si="162"/>
        <v>10</v>
      </c>
      <c r="DC152" s="76">
        <f>IFERROR(VLOOKUP(TEXT($A152,"0000"),'AYP11'!$B$1269:$AU$1690,23,FALSE),"")</f>
        <v>89</v>
      </c>
      <c r="DD152" s="95">
        <f>IFERROR(VLOOKUP(DC152,'Criteria Table'!$A$2:$I$102,2,FALSE),0)</f>
        <v>0</v>
      </c>
      <c r="DE152" s="95">
        <f t="shared" si="163"/>
        <v>89</v>
      </c>
      <c r="DF152" s="76">
        <f>IFERROR(VLOOKUP(TEXT($A152,"0000"),'AYP11'!$B$1691:$AU$2112,23,FALSE),"")</f>
        <v>0</v>
      </c>
      <c r="DG152" s="95">
        <f>IFERROR(VLOOKUP(DF152,'Criteria Table'!$A$2:$I$102,2,FALSE),0)</f>
        <v>10</v>
      </c>
      <c r="DH152" s="95">
        <f t="shared" si="164"/>
        <v>10</v>
      </c>
      <c r="DI152" s="76">
        <f>IFERROR(VLOOKUP(TEXT($A152,"0000"),'AYP11'!$B$2535:$AU$2956,23,FALSE),"")</f>
        <v>0</v>
      </c>
      <c r="DJ152" s="95">
        <f>IFERROR(VLOOKUP(DI152,'Criteria Table'!$A$2:$I$102,2,FALSE),0)</f>
        <v>10</v>
      </c>
      <c r="DK152" s="95">
        <f t="shared" si="165"/>
        <v>10</v>
      </c>
      <c r="DL152" s="91">
        <f>IFERROR(VLOOKUP(TEXT($A152,"0000"),'AYP11'!$B$3379:$AU$3800,11,FALSE),"")</f>
        <v>0</v>
      </c>
      <c r="DM152" s="95">
        <f t="shared" si="166"/>
        <v>1</v>
      </c>
      <c r="DN152" s="95" t="str">
        <f t="shared" si="167"/>
        <v/>
      </c>
      <c r="DO152" s="91">
        <f>IFERROR(VLOOKUP(TEXT($A152,"0000"),'AYP11'!$B$847:$AU$1268,11,FALSE),"")</f>
        <v>0</v>
      </c>
      <c r="DP152" s="95">
        <f t="shared" si="168"/>
        <v>1</v>
      </c>
      <c r="DQ152" s="95" t="str">
        <f t="shared" si="169"/>
        <v/>
      </c>
      <c r="DR152" s="91">
        <f>IFERROR(VLOOKUP(TEXT($A152,"0000"),'AYP11'!$B$2113:$AU$2534,11,FALSE),"")</f>
        <v>0</v>
      </c>
      <c r="DS152" s="95">
        <f t="shared" si="170"/>
        <v>1</v>
      </c>
      <c r="DT152" s="95" t="str">
        <f t="shared" si="171"/>
        <v/>
      </c>
      <c r="DU152" s="91">
        <f>IFERROR(VLOOKUP(TEXT($A152,"0000"),'AYP11'!$B$425:$AU$846,11,FALSE),"")</f>
        <v>0</v>
      </c>
      <c r="DV152" s="95">
        <f t="shared" si="172"/>
        <v>1</v>
      </c>
      <c r="DW152" s="95" t="str">
        <f t="shared" si="173"/>
        <v/>
      </c>
      <c r="DX152" s="91">
        <f>IFERROR(VLOOKUP(TEXT($A152,"0000"),'AYP11'!$B$3:$AU$424,11,FALSE),"")</f>
        <v>0</v>
      </c>
      <c r="DY152" s="95">
        <f t="shared" si="174"/>
        <v>1</v>
      </c>
      <c r="DZ152" s="95" t="str">
        <f t="shared" si="175"/>
        <v/>
      </c>
      <c r="EA152" s="91">
        <f>IFERROR(VLOOKUP(TEXT($A152,"0000"),'AYP11'!$B$1269:$AU$1690,11,FALSE),"")</f>
        <v>0</v>
      </c>
      <c r="EB152" s="95">
        <f t="shared" si="176"/>
        <v>1</v>
      </c>
      <c r="EC152" s="95" t="str">
        <f t="shared" si="177"/>
        <v/>
      </c>
      <c r="ED152" s="91">
        <f>IFERROR(VLOOKUP(TEXT($A152,"0000"),'AYP11'!$B$1691:$AU$2112,11,FALSE),"")</f>
        <v>0</v>
      </c>
      <c r="EE152" s="95">
        <f t="shared" si="178"/>
        <v>1</v>
      </c>
      <c r="EF152" s="95" t="str">
        <f t="shared" si="179"/>
        <v/>
      </c>
      <c r="EG152" s="91">
        <f>IFERROR(VLOOKUP(TEXT($A152,"0000"),'AYP11'!$B$2535:$AU$2956,11,FALSE),"")</f>
        <v>0</v>
      </c>
      <c r="EH152" s="95">
        <f t="shared" si="180"/>
        <v>1</v>
      </c>
      <c r="EI152" s="95" t="str">
        <f t="shared" si="181"/>
        <v/>
      </c>
    </row>
    <row r="153" spans="1:147" x14ac:dyDescent="0.25">
      <c r="A153" s="248">
        <v>3111</v>
      </c>
      <c r="B153" s="291">
        <f t="shared" si="128"/>
        <v>29.602888086642597</v>
      </c>
      <c r="C153" s="50">
        <f>IFERROR(VLOOKUP(TEXT($A153,"0000"),'R-M11'!$A$2:$AA$500,4,FALSE),0)</f>
        <v>82</v>
      </c>
      <c r="D153" s="291">
        <f t="shared" si="129"/>
        <v>49.097472924187727</v>
      </c>
      <c r="E153" s="98">
        <f>IFERROR(SUM(VLOOKUP(TEXT($A153,"0000"),'R-M11'!$A$2:$AA$500,5,FALSE),VLOOKUP(TEXT($A153,"0000"),'R-M11'!$A$2:$AA$500,6,FALSE)),0)</f>
        <v>136</v>
      </c>
      <c r="F153" s="58">
        <f>IFERROR(VLOOKUP(TEXT($A153,"0000"),'R-M11'!$A$2:$AA$500,14,FALSE),0)</f>
        <v>277</v>
      </c>
      <c r="G153" s="230">
        <f t="shared" si="182"/>
        <v>31.072888086642596</v>
      </c>
      <c r="H153" s="97">
        <f t="shared" si="130"/>
        <v>86.071899999999999</v>
      </c>
      <c r="I153" s="230">
        <f t="shared" si="183"/>
        <v>49.72747292418773</v>
      </c>
      <c r="J153" s="97">
        <f t="shared" si="131"/>
        <v>137.74510000000001</v>
      </c>
      <c r="K153" s="230">
        <f t="shared" si="132"/>
        <v>79</v>
      </c>
      <c r="L153" s="121">
        <f>IFERROR(VLOOKUP(K153,'Criteria Table'!$A$2:$I$102,2,FALSE),"")</f>
        <v>2.1</v>
      </c>
      <c r="M153" s="230">
        <f t="shared" si="133"/>
        <v>80.800361010830329</v>
      </c>
      <c r="N153" s="286">
        <f t="shared" si="134"/>
        <v>34.18181818181818</v>
      </c>
      <c r="O153" s="50">
        <f>IFERROR(VLOOKUP(TEXT($A153,"0000"),'R-M11'!$A$2:$AA$500,17,FALSE),"")</f>
        <v>94</v>
      </c>
      <c r="P153" s="286">
        <f t="shared" si="135"/>
        <v>48.363636363636367</v>
      </c>
      <c r="Q153" s="98">
        <f>IFERROR(SUM(VLOOKUP(TEXT($A153,"0000"),'R-M11'!$A$2:$AA$500,18,FALSE),VLOOKUP(TEXT($A153,"0000"),'R-M11'!$A$2:$AA$500,19,FALSE)),0)</f>
        <v>133</v>
      </c>
      <c r="R153" s="69">
        <f>IFERROR(VLOOKUP(TEXT($A153,"0000"),'R-M11'!$A$2:$AA$500,27,FALSE),0)</f>
        <v>275</v>
      </c>
      <c r="S153" s="121">
        <f t="shared" si="184"/>
        <v>35.371818181818178</v>
      </c>
      <c r="T153" s="70">
        <f t="shared" si="136"/>
        <v>97.27249999999998</v>
      </c>
      <c r="U153" s="121">
        <f t="shared" si="185"/>
        <v>48.873636363636365</v>
      </c>
      <c r="V153" s="70">
        <f t="shared" si="137"/>
        <v>134.4025</v>
      </c>
      <c r="W153" s="121">
        <f t="shared" si="138"/>
        <v>83</v>
      </c>
      <c r="X153" s="124">
        <f>IFERROR(VLOOKUP(W153,'Criteria Table'!$A$2:$I$102,2,FALSE),"")</f>
        <v>1.7000000000000002</v>
      </c>
      <c r="Y153" s="121">
        <f t="shared" si="139"/>
        <v>84.24545454545455</v>
      </c>
      <c r="Z153" s="92">
        <f>IFERROR(IF(VLOOKUP(A153,'SG11'!$A$3:$AI$500,18,FALSE)="","NA",VLOOKUP(A153,'SG11'!$A$3:$AI$500,18,FALSE)),"")</f>
        <v>82</v>
      </c>
      <c r="AA153" s="75">
        <f>IFERROR(VLOOKUP(Z153,'Criteria Table'!$A$2:$I$102,6,FALSE),"NA")</f>
        <v>5</v>
      </c>
      <c r="AB153" s="95">
        <f t="shared" si="186"/>
        <v>87</v>
      </c>
      <c r="AC153" s="84">
        <f>IFERROR(IF(VLOOKUP(A153,'SG11'!$A$3:$AI$500,19,FALSE)="","NA",VLOOKUP(A153,'SG11'!$A$3:$AI$500,19,FALSE)),"")</f>
        <v>64</v>
      </c>
      <c r="AD153" s="75">
        <f>IFERROR(VLOOKUP(AC153,'Criteria Table'!$A$2:$I$102,6,FALSE),"NA")</f>
        <v>5</v>
      </c>
      <c r="AE153" s="95">
        <f t="shared" si="187"/>
        <v>69</v>
      </c>
      <c r="AF153" s="92">
        <f>IFERROR(IF(VLOOKUP(A153,'SG11'!$A$3:$AI$500,20,FALSE)="","NA",VLOOKUP(A153,'SG11'!$A$3:$AI$500,20,FALSE)),"")</f>
        <v>73</v>
      </c>
      <c r="AG153" s="75">
        <f>IFERROR(VLOOKUP(AF153,'Criteria Table'!$A$2:$I$102,6,FALSE),"NA")</f>
        <v>5</v>
      </c>
      <c r="AH153" s="95">
        <f t="shared" si="188"/>
        <v>78</v>
      </c>
      <c r="AI153" s="84">
        <f>IFERROR(IF(VLOOKUP(A153,'SG11'!$A$3:$AI$500,21,FALSE)="","NA",VLOOKUP(A153,'SG11'!$A$3:$AI$500,21,FALSE)),"")</f>
        <v>62</v>
      </c>
      <c r="AJ153" s="75">
        <f>IFERROR(VLOOKUP(AI153,'Criteria Table'!$A$2:$I$102,6,FALSE),"NA")</f>
        <v>5</v>
      </c>
      <c r="AK153" s="95">
        <f t="shared" si="189"/>
        <v>67</v>
      </c>
      <c r="AL153" s="99">
        <f>IFERROR(VLOOKUP(TEXT(A153,"0000"),'W11'!$A$1:$E$500,4,FALSE)/AP153*100,"")</f>
        <v>97.169811320754718</v>
      </c>
      <c r="AM153" s="97">
        <f>IFERROR(VLOOKUP(TEXT(A153,"0000"),'W11'!$A$1:$E$500,4,FALSE),"")</f>
        <v>103</v>
      </c>
      <c r="AN153" s="99">
        <f t="shared" si="140"/>
        <v>97.169811320754718</v>
      </c>
      <c r="AO153" s="97">
        <f t="shared" si="141"/>
        <v>103</v>
      </c>
      <c r="AP153" s="99">
        <f>IFERROR(VLOOKUP(TEXT(A153,"0000"),'W11'!$A$1:$E$500,5,FALSE),"")</f>
        <v>106</v>
      </c>
      <c r="AQ153" s="97">
        <f>IFERROR(VLOOKUP(ROUND(AL153,0),'Criteria Table'!$A$2:$I$102,4,FALSE),0)</f>
        <v>0</v>
      </c>
      <c r="AR153" s="128"/>
      <c r="AS153" s="95"/>
      <c r="AT153" s="95"/>
      <c r="AU153" s="100">
        <f>IFERROR(VLOOKUP(TEXT(A153,"0000"),'Sci11'!$A$3:$N$492,4,FALSE)/VLOOKUP(TEXT(A153,"0000"),'Sci11'!$A$3:$N$492,14,FALSE)*100,"")</f>
        <v>43.333333333333336</v>
      </c>
      <c r="AV153" s="101">
        <f>SUM(VLOOKUP(TEXT(A153,"0000"),'Sci11'!$A$3:$N$492,5,FALSE),VLOOKUP(TEXT(A153,"0000"),'Sci11'!$A$3:$N$492,6,FALSE))/VLOOKUP(TEXT(A153,"0000"),'Sci11'!$A$3:$N$492,14,FALSE)*100</f>
        <v>22.222222222222221</v>
      </c>
      <c r="AW153" s="100">
        <f t="shared" si="190"/>
        <v>45.713333333333338</v>
      </c>
      <c r="AX153" s="101">
        <f>IFERROR(AW153/100*VLOOKUP(TEXT(A153,"0000"),'Sci11'!$A$3:$N$492,14,FALSE),"")</f>
        <v>41.142000000000003</v>
      </c>
      <c r="AY153" s="100">
        <f t="shared" si="191"/>
        <v>23.242222222222221</v>
      </c>
      <c r="AZ153" s="101">
        <f>IFERROR(AY153/100*VLOOKUP(TEXT(A153,"0000"),'Sci11'!$A$3:$N$492,14,FALSE),"")</f>
        <v>20.917999999999999</v>
      </c>
      <c r="BA153" s="100">
        <f t="shared" si="142"/>
        <v>66</v>
      </c>
      <c r="BB153" s="101">
        <f>IFERROR(VLOOKUP(BA153,'Criteria Table'!$A$2:$I$102,2,FALSE),"")</f>
        <v>3.4000000000000004</v>
      </c>
      <c r="BC153" s="101">
        <f t="shared" si="143"/>
        <v>69.400000000000006</v>
      </c>
      <c r="BD153" s="82">
        <f>IFERROR(VLOOKUP(A153,ATTx11!$A$2:$N$500,4,FALSE),"")</f>
        <v>96.87</v>
      </c>
      <c r="BE153" s="95">
        <f t="shared" si="144"/>
        <v>0.5</v>
      </c>
      <c r="BF153" s="96">
        <f t="shared" si="145"/>
        <v>97.37</v>
      </c>
      <c r="BG153" s="70">
        <f>IFERROR(VLOOKUP(A153,ATTx11!$A$2:$N$500,11,FALSE),"")</f>
        <v>0</v>
      </c>
      <c r="BH153" s="95">
        <f t="shared" si="146"/>
        <v>0</v>
      </c>
      <c r="BI153" s="70">
        <f>IFERROR(VLOOKUP(A153,ATTx11!$A$2:$N$500,12,FALSE),"")</f>
        <v>1</v>
      </c>
      <c r="BJ153" s="97">
        <f t="shared" si="147"/>
        <v>0.9</v>
      </c>
      <c r="BK153" s="84">
        <f>IFERROR(VLOOKUP(A153,ATTx11!$A$2:$N$500,7,FALSE),"")</f>
        <v>0</v>
      </c>
      <c r="BL153" s="97">
        <f t="shared" si="148"/>
        <v>0</v>
      </c>
      <c r="BM153" s="84">
        <f>IFERROR(VLOOKUP(A153,ATTx11!$A$2:$N$500,8,FALSE),"")</f>
        <v>1</v>
      </c>
      <c r="BN153" s="95">
        <f t="shared" si="149"/>
        <v>0.9</v>
      </c>
      <c r="BO153" s="95"/>
      <c r="BP153" s="83">
        <f>IFERROR(VLOOKUP(TEXT($A153,"0000"),'AYP11'!$B$3379:$AU$3800,17,FALSE),"")</f>
        <v>0</v>
      </c>
      <c r="BQ153" s="75">
        <f>IFERROR(VLOOKUP(BP153,'Criteria Table'!$A$2:$I$102,2,FALSE),0)</f>
        <v>10</v>
      </c>
      <c r="BR153" s="95">
        <f t="shared" si="150"/>
        <v>10</v>
      </c>
      <c r="BS153" s="83">
        <f>IFERROR(VLOOKUP(TEXT($A153,"0000"),'AYP11'!$B$847:$AU$1268,17,FALSE),"")</f>
        <v>0</v>
      </c>
      <c r="BT153" s="75">
        <f>IFERROR(VLOOKUP(BS153,'Criteria Table'!$A$2:$I$102,2,FALSE),0)</f>
        <v>10</v>
      </c>
      <c r="BU153" s="95">
        <f t="shared" si="151"/>
        <v>10</v>
      </c>
      <c r="BV153" s="83">
        <f>IFERROR(VLOOKUP(TEXT($A153,"0000"),'AYP11'!$B$2113:$AU$2534,17,FALSE),"")</f>
        <v>83</v>
      </c>
      <c r="BW153" s="75">
        <f>IFERROR(VLOOKUP(BV153,'Criteria Table'!$A$2:$I$102,2,FALSE),0)</f>
        <v>1.7000000000000002</v>
      </c>
      <c r="BX153" s="95">
        <f t="shared" si="152"/>
        <v>85</v>
      </c>
      <c r="BY153" s="83">
        <f>IFERROR(VLOOKUP(TEXT($A153,"0000"),'AYP11'!$B$425:$AU$846,17,FALSE),"")</f>
        <v>0</v>
      </c>
      <c r="BZ153" s="75">
        <f>IFERROR(VLOOKUP(BY153,'Criteria Table'!$A$2:$I$102,2,FALSE),0)</f>
        <v>10</v>
      </c>
      <c r="CA153" s="95">
        <f t="shared" si="153"/>
        <v>10</v>
      </c>
      <c r="CB153" s="83">
        <f>IFERROR(VLOOKUP(TEXT($A153,"0000"),'AYP11'!$B$3:$AU$424,17,FALSE),"")</f>
        <v>0</v>
      </c>
      <c r="CC153" s="95">
        <f>IFERROR(VLOOKUP(CB153,'Criteria Table'!$A$2:$I$102,2,FALSE),0)</f>
        <v>10</v>
      </c>
      <c r="CD153" s="95">
        <f t="shared" si="154"/>
        <v>10</v>
      </c>
      <c r="CE153" s="83">
        <f>IFERROR(VLOOKUP(TEXT($A153,"0000"),'AYP11'!$B$1269:$AU$1690,17,FALSE),"")</f>
        <v>82</v>
      </c>
      <c r="CF153" s="95">
        <f>IFERROR(VLOOKUP(CE153,'Criteria Table'!$A$2:$I$102,2,FALSE),0)</f>
        <v>1.8</v>
      </c>
      <c r="CG153" s="95">
        <f t="shared" si="155"/>
        <v>84</v>
      </c>
      <c r="CH153" s="83">
        <f>IFERROR(VLOOKUP(TEXT($A153,"0000"),'AYP11'!$B$1691:$AU$2112,17,FALSE),"")</f>
        <v>76</v>
      </c>
      <c r="CI153" s="95">
        <f>IFERROR(VLOOKUP(CH153,'Criteria Table'!$A$2:$I$102,2,FALSE),0)</f>
        <v>2.4000000000000004</v>
      </c>
      <c r="CJ153" s="95">
        <f t="shared" si="156"/>
        <v>78</v>
      </c>
      <c r="CK153" s="83">
        <f>IFERROR(VLOOKUP(TEXT($A153,"0000"),'AYP11'!$B$2535:$AU$2956,17,FALSE),"")</f>
        <v>0</v>
      </c>
      <c r="CL153" s="95">
        <f>IFERROR(VLOOKUP(CK153,'Criteria Table'!$A$2:$I$102,2,FALSE),0)</f>
        <v>10</v>
      </c>
      <c r="CM153" s="95">
        <f t="shared" si="157"/>
        <v>10</v>
      </c>
      <c r="CN153" s="76">
        <f>IFERROR(VLOOKUP(TEXT($A153,"0000"),'AYP11'!$B$3379:$AU$3800,23,FALSE),"")</f>
        <v>0</v>
      </c>
      <c r="CO153" s="95">
        <f>IFERROR(VLOOKUP(CN153,'Criteria Table'!$A$2:$I$102,2,FALSE),0)</f>
        <v>10</v>
      </c>
      <c r="CP153" s="95">
        <f t="shared" si="158"/>
        <v>10</v>
      </c>
      <c r="CQ153" s="76">
        <f>IFERROR(VLOOKUP(TEXT($A153,"0000"),'AYP11'!$B$847:$AU$1268,23,FALSE),"")</f>
        <v>0</v>
      </c>
      <c r="CR153" s="95">
        <f>IFERROR(VLOOKUP(CQ153,'Criteria Table'!$A$2:$I$102,2,FALSE),0)</f>
        <v>10</v>
      </c>
      <c r="CS153" s="95">
        <f t="shared" si="159"/>
        <v>10</v>
      </c>
      <c r="CT153" s="76">
        <f>IFERROR(VLOOKUP(TEXT($A153,"0000"),'AYP11'!$B$2113:$AU$2534,23,FALSE),"")</f>
        <v>84</v>
      </c>
      <c r="CU153" s="95">
        <f>IFERROR(VLOOKUP(CT153,'Criteria Table'!$A$2:$I$102,2,FALSE),0)</f>
        <v>1.6</v>
      </c>
      <c r="CV153" s="95">
        <f t="shared" si="160"/>
        <v>86</v>
      </c>
      <c r="CW153" s="76">
        <f>IFERROR(VLOOKUP(TEXT($A153,"0000"),'AYP11'!$B$425:$AU$846,23,FALSE),"")</f>
        <v>0</v>
      </c>
      <c r="CX153" s="95">
        <f>IFERROR(VLOOKUP(CW153,'Criteria Table'!$A$2:$I$102,2,FALSE),0)</f>
        <v>10</v>
      </c>
      <c r="CY153" s="95">
        <f t="shared" si="161"/>
        <v>10</v>
      </c>
      <c r="CZ153" s="76">
        <f>IFERROR(VLOOKUP(TEXT($A153,"0000"),'AYP11'!$B$3:$AU$424,23,FALSE),"")</f>
        <v>0</v>
      </c>
      <c r="DA153" s="95">
        <f>IFERROR(VLOOKUP(CZ153,'Criteria Table'!$A$2:$I$102,2,FALSE),0)</f>
        <v>10</v>
      </c>
      <c r="DB153" s="95">
        <f t="shared" si="162"/>
        <v>10</v>
      </c>
      <c r="DC153" s="76">
        <f>IFERROR(VLOOKUP(TEXT($A153,"0000"),'AYP11'!$B$1269:$AU$1690,23,FALSE),"")</f>
        <v>84</v>
      </c>
      <c r="DD153" s="95">
        <f>IFERROR(VLOOKUP(DC153,'Criteria Table'!$A$2:$I$102,2,FALSE),0)</f>
        <v>1.6</v>
      </c>
      <c r="DE153" s="95">
        <f t="shared" si="163"/>
        <v>86</v>
      </c>
      <c r="DF153" s="76">
        <f>IFERROR(VLOOKUP(TEXT($A153,"0000"),'AYP11'!$B$1691:$AU$2112,23,FALSE),"")</f>
        <v>79</v>
      </c>
      <c r="DG153" s="95">
        <f>IFERROR(VLOOKUP(DF153,'Criteria Table'!$A$2:$I$102,2,FALSE),0)</f>
        <v>2.1</v>
      </c>
      <c r="DH153" s="95">
        <f t="shared" si="164"/>
        <v>81</v>
      </c>
      <c r="DI153" s="76">
        <f>IFERROR(VLOOKUP(TEXT($A153,"0000"),'AYP11'!$B$2535:$AU$2956,23,FALSE),"")</f>
        <v>0</v>
      </c>
      <c r="DJ153" s="95">
        <f>IFERROR(VLOOKUP(DI153,'Criteria Table'!$A$2:$I$102,2,FALSE),0)</f>
        <v>10</v>
      </c>
      <c r="DK153" s="95">
        <f t="shared" si="165"/>
        <v>10</v>
      </c>
      <c r="DL153" s="91">
        <f>IFERROR(VLOOKUP(TEXT($A153,"0000"),'AYP11'!$B$3379:$AU$3800,11,FALSE),"")</f>
        <v>0</v>
      </c>
      <c r="DM153" s="95">
        <f t="shared" si="166"/>
        <v>1</v>
      </c>
      <c r="DN153" s="95" t="str">
        <f t="shared" si="167"/>
        <v/>
      </c>
      <c r="DO153" s="91">
        <f>IFERROR(VLOOKUP(TEXT($A153,"0000"),'AYP11'!$B$847:$AU$1268,11,FALSE),"")</f>
        <v>0</v>
      </c>
      <c r="DP153" s="95">
        <f t="shared" si="168"/>
        <v>1</v>
      </c>
      <c r="DQ153" s="95" t="str">
        <f t="shared" si="169"/>
        <v/>
      </c>
      <c r="DR153" s="91">
        <f>IFERROR(VLOOKUP(TEXT($A153,"0000"),'AYP11'!$B$2113:$AU$2534,11,FALSE),"")</f>
        <v>0</v>
      </c>
      <c r="DS153" s="95">
        <f t="shared" si="170"/>
        <v>1</v>
      </c>
      <c r="DT153" s="95" t="str">
        <f t="shared" si="171"/>
        <v/>
      </c>
      <c r="DU153" s="91">
        <f>IFERROR(VLOOKUP(TEXT($A153,"0000"),'AYP11'!$B$425:$AU$846,11,FALSE),"")</f>
        <v>0</v>
      </c>
      <c r="DV153" s="95">
        <f t="shared" si="172"/>
        <v>1</v>
      </c>
      <c r="DW153" s="95" t="str">
        <f t="shared" si="173"/>
        <v/>
      </c>
      <c r="DX153" s="91">
        <f>IFERROR(VLOOKUP(TEXT($A153,"0000"),'AYP11'!$B$3:$AU$424,11,FALSE),"")</f>
        <v>0</v>
      </c>
      <c r="DY153" s="95">
        <f t="shared" si="174"/>
        <v>1</v>
      </c>
      <c r="DZ153" s="95" t="str">
        <f t="shared" si="175"/>
        <v/>
      </c>
      <c r="EA153" s="91">
        <f>IFERROR(VLOOKUP(TEXT($A153,"0000"),'AYP11'!$B$1269:$AU$1690,11,FALSE),"")</f>
        <v>0</v>
      </c>
      <c r="EB153" s="95">
        <f t="shared" si="176"/>
        <v>1</v>
      </c>
      <c r="EC153" s="95" t="str">
        <f t="shared" si="177"/>
        <v/>
      </c>
      <c r="ED153" s="91">
        <f>IFERROR(VLOOKUP(TEXT($A153,"0000"),'AYP11'!$B$1691:$AU$2112,11,FALSE),"")</f>
        <v>0</v>
      </c>
      <c r="EE153" s="95">
        <f t="shared" si="178"/>
        <v>1</v>
      </c>
      <c r="EF153" s="95" t="str">
        <f t="shared" si="179"/>
        <v/>
      </c>
      <c r="EG153" s="91">
        <f>IFERROR(VLOOKUP(TEXT($A153,"0000"),'AYP11'!$B$2535:$AU$2956,11,FALSE),"")</f>
        <v>0</v>
      </c>
      <c r="EH153" s="95">
        <f t="shared" si="180"/>
        <v>1</v>
      </c>
      <c r="EI153" s="95" t="str">
        <f t="shared" si="181"/>
        <v/>
      </c>
    </row>
    <row r="154" spans="1:147" x14ac:dyDescent="0.25">
      <c r="A154" s="248">
        <v>3141</v>
      </c>
      <c r="B154" s="291">
        <f t="shared" si="128"/>
        <v>29.552715654952078</v>
      </c>
      <c r="C154" s="50">
        <f>IFERROR(VLOOKUP(TEXT($A154,"0000"),'R-M11'!$A$2:$AA$500,4,FALSE),0)</f>
        <v>185</v>
      </c>
      <c r="D154" s="291">
        <f t="shared" si="129"/>
        <v>30.670926517571885</v>
      </c>
      <c r="E154" s="98">
        <f>IFERROR(SUM(VLOOKUP(TEXT($A154,"0000"),'R-M11'!$A$2:$AA$500,5,FALSE),VLOOKUP(TEXT($A154,"0000"),'R-M11'!$A$2:$AA$500,6,FALSE)),0)</f>
        <v>192</v>
      </c>
      <c r="F154" s="58">
        <f>IFERROR(VLOOKUP(TEXT($A154,"0000"),'R-M11'!$A$2:$AA$500,14,FALSE),0)</f>
        <v>626</v>
      </c>
      <c r="G154" s="230">
        <f t="shared" si="182"/>
        <v>32.352715654952078</v>
      </c>
      <c r="H154" s="97">
        <f t="shared" si="130"/>
        <v>202.52800000000002</v>
      </c>
      <c r="I154" s="230">
        <f t="shared" si="183"/>
        <v>31.870926517571885</v>
      </c>
      <c r="J154" s="97">
        <f t="shared" si="131"/>
        <v>199.512</v>
      </c>
      <c r="K154" s="230">
        <f t="shared" si="132"/>
        <v>60</v>
      </c>
      <c r="L154" s="121">
        <f>IFERROR(VLOOKUP(K154,'Criteria Table'!$A$2:$I$102,2,FALSE),"")</f>
        <v>4</v>
      </c>
      <c r="M154" s="230">
        <f t="shared" si="133"/>
        <v>64.223642172523967</v>
      </c>
      <c r="N154" s="286">
        <f t="shared" si="134"/>
        <v>29.39297124600639</v>
      </c>
      <c r="O154" s="50">
        <f>IFERROR(VLOOKUP(TEXT($A154,"0000"),'R-M11'!$A$2:$AA$500,17,FALSE),"")</f>
        <v>184</v>
      </c>
      <c r="P154" s="286">
        <f t="shared" si="135"/>
        <v>42.332268370607032</v>
      </c>
      <c r="Q154" s="98">
        <f>IFERROR(SUM(VLOOKUP(TEXT($A154,"0000"),'R-M11'!$A$2:$AA$500,18,FALSE),VLOOKUP(TEXT($A154,"0000"),'R-M11'!$A$2:$AA$500,19,FALSE)),0)</f>
        <v>265</v>
      </c>
      <c r="R154" s="69">
        <f>IFERROR(VLOOKUP(TEXT($A154,"0000"),'R-M11'!$A$2:$AA$500,27,FALSE),0)</f>
        <v>626</v>
      </c>
      <c r="S154" s="121">
        <f t="shared" si="184"/>
        <v>31.352971246006391</v>
      </c>
      <c r="T154" s="70">
        <f t="shared" si="136"/>
        <v>196.2696</v>
      </c>
      <c r="U154" s="121">
        <f t="shared" si="185"/>
        <v>43.172268370607036</v>
      </c>
      <c r="V154" s="70">
        <f t="shared" si="137"/>
        <v>270.25840000000005</v>
      </c>
      <c r="W154" s="121">
        <f t="shared" si="138"/>
        <v>72</v>
      </c>
      <c r="X154" s="124">
        <f>IFERROR(VLOOKUP(W154,'Criteria Table'!$A$2:$I$102,2,FALSE),"")</f>
        <v>2.8000000000000003</v>
      </c>
      <c r="Y154" s="121">
        <f t="shared" si="139"/>
        <v>74.525239616613419</v>
      </c>
      <c r="Z154" s="92">
        <f>IFERROR(IF(VLOOKUP(A154,'SG11'!$A$3:$AI$500,18,FALSE)="","NA",VLOOKUP(A154,'SG11'!$A$3:$AI$500,18,FALSE)),"")</f>
        <v>68</v>
      </c>
      <c r="AA154" s="75">
        <f>IFERROR(VLOOKUP(Z154,'Criteria Table'!$A$2:$I$102,6,FALSE),"NA")</f>
        <v>5</v>
      </c>
      <c r="AB154" s="95">
        <f t="shared" si="186"/>
        <v>73</v>
      </c>
      <c r="AC154" s="84">
        <f>IFERROR(IF(VLOOKUP(A154,'SG11'!$A$3:$AI$500,19,FALSE)="","NA",VLOOKUP(A154,'SG11'!$A$3:$AI$500,19,FALSE)),"")</f>
        <v>65</v>
      </c>
      <c r="AD154" s="75">
        <f>IFERROR(VLOOKUP(AC154,'Criteria Table'!$A$2:$I$102,6,FALSE),"NA")</f>
        <v>5</v>
      </c>
      <c r="AE154" s="95">
        <f t="shared" si="187"/>
        <v>70</v>
      </c>
      <c r="AF154" s="92">
        <f>IFERROR(IF(VLOOKUP(A154,'SG11'!$A$3:$AI$500,20,FALSE)="","NA",VLOOKUP(A154,'SG11'!$A$3:$AI$500,20,FALSE)),"")</f>
        <v>68</v>
      </c>
      <c r="AG154" s="75">
        <f>IFERROR(VLOOKUP(AF154,'Criteria Table'!$A$2:$I$102,6,FALSE),"NA")</f>
        <v>5</v>
      </c>
      <c r="AH154" s="95">
        <f t="shared" si="188"/>
        <v>73</v>
      </c>
      <c r="AI154" s="84">
        <f>IFERROR(IF(VLOOKUP(A154,'SG11'!$A$3:$AI$500,21,FALSE)="","NA",VLOOKUP(A154,'SG11'!$A$3:$AI$500,21,FALSE)),"")</f>
        <v>74</v>
      </c>
      <c r="AJ154" s="75">
        <f>IFERROR(VLOOKUP(AI154,'Criteria Table'!$A$2:$I$102,6,FALSE),"NA")</f>
        <v>5</v>
      </c>
      <c r="AK154" s="95">
        <f t="shared" si="189"/>
        <v>79</v>
      </c>
      <c r="AL154" s="99">
        <f>IFERROR(VLOOKUP(TEXT(A154,"0000"),'W11'!$A$1:$E$500,4,FALSE)/AP154*100,"")</f>
        <v>94.607843137254903</v>
      </c>
      <c r="AM154" s="97">
        <f>IFERROR(VLOOKUP(TEXT(A154,"0000"),'W11'!$A$1:$E$500,4,FALSE),"")</f>
        <v>193</v>
      </c>
      <c r="AN154" s="99">
        <f t="shared" si="140"/>
        <v>94.607843137254903</v>
      </c>
      <c r="AO154" s="97">
        <f t="shared" si="141"/>
        <v>193</v>
      </c>
      <c r="AP154" s="99">
        <f>IFERROR(VLOOKUP(TEXT(A154,"0000"),'W11'!$A$1:$E$500,5,FALSE),"")</f>
        <v>204</v>
      </c>
      <c r="AQ154" s="97">
        <f>IFERROR(VLOOKUP(ROUND(AL154,0),'Criteria Table'!$A$2:$I$102,4,FALSE),0)</f>
        <v>0</v>
      </c>
      <c r="AR154" s="128"/>
      <c r="AS154" s="95"/>
      <c r="AT154" s="95"/>
      <c r="AU154" s="100">
        <f>IFERROR(VLOOKUP(TEXT(A154,"0000"),'Sci11'!$A$3:$N$492,4,FALSE)/VLOOKUP(TEXT(A154,"0000"),'Sci11'!$A$3:$N$492,14,FALSE)*100,"")</f>
        <v>35.869565217391305</v>
      </c>
      <c r="AV154" s="101">
        <f>SUM(VLOOKUP(TEXT(A154,"0000"),'Sci11'!$A$3:$N$492,5,FALSE),VLOOKUP(TEXT(A154,"0000"),'Sci11'!$A$3:$N$492,6,FALSE))/VLOOKUP(TEXT(A154,"0000"),'Sci11'!$A$3:$N$492,14,FALSE)*100</f>
        <v>17.391304347826086</v>
      </c>
      <c r="AW154" s="100">
        <f t="shared" si="190"/>
        <v>39.159565217391304</v>
      </c>
      <c r="AX154" s="101">
        <f>IFERROR(AW154/100*VLOOKUP(TEXT(A154,"0000"),'Sci11'!$A$3:$N$492,14,FALSE),"")</f>
        <v>72.053599999999989</v>
      </c>
      <c r="AY154" s="100">
        <f t="shared" si="191"/>
        <v>18.801304347826086</v>
      </c>
      <c r="AZ154" s="101">
        <f>IFERROR(AY154/100*VLOOKUP(TEXT(A154,"0000"),'Sci11'!$A$3:$N$492,14,FALSE),"")</f>
        <v>34.5944</v>
      </c>
      <c r="BA154" s="100">
        <f t="shared" si="142"/>
        <v>53</v>
      </c>
      <c r="BB154" s="101">
        <f>IFERROR(VLOOKUP(BA154,'Criteria Table'!$A$2:$I$102,2,FALSE),"")</f>
        <v>4.7</v>
      </c>
      <c r="BC154" s="101">
        <f t="shared" si="143"/>
        <v>57.7</v>
      </c>
      <c r="BD154" s="82">
        <f>IFERROR(VLOOKUP(A154,ATTx11!$A$2:$N$500,4,FALSE),"")</f>
        <v>96.15</v>
      </c>
      <c r="BE154" s="95">
        <f t="shared" si="144"/>
        <v>0.5</v>
      </c>
      <c r="BF154" s="96">
        <f t="shared" si="145"/>
        <v>96.65</v>
      </c>
      <c r="BG154" s="70">
        <f>IFERROR(VLOOKUP(A154,ATTx11!$A$2:$N$500,11,FALSE),"")</f>
        <v>0</v>
      </c>
      <c r="BH154" s="95">
        <f t="shared" si="146"/>
        <v>0</v>
      </c>
      <c r="BI154" s="70">
        <f>IFERROR(VLOOKUP(A154,ATTx11!$A$2:$N$500,12,FALSE),"")</f>
        <v>0</v>
      </c>
      <c r="BJ154" s="97">
        <f t="shared" si="147"/>
        <v>0</v>
      </c>
      <c r="BK154" s="84">
        <f>IFERROR(VLOOKUP(A154,ATTx11!$A$2:$N$500,7,FALSE),"")</f>
        <v>0</v>
      </c>
      <c r="BL154" s="97">
        <f t="shared" si="148"/>
        <v>0</v>
      </c>
      <c r="BM154" s="84">
        <f>IFERROR(VLOOKUP(A154,ATTx11!$A$2:$N$500,8,FALSE),"")</f>
        <v>0</v>
      </c>
      <c r="BN154" s="95">
        <f t="shared" si="149"/>
        <v>0</v>
      </c>
      <c r="BO154" s="95"/>
      <c r="BP154" s="83">
        <f>IFERROR(VLOOKUP(TEXT($A154,"0000"),'AYP11'!$B$3379:$AU$3800,17,FALSE),"")</f>
        <v>0</v>
      </c>
      <c r="BQ154" s="75">
        <f>IFERROR(VLOOKUP(BP154,'Criteria Table'!$A$2:$I$102,2,FALSE),0)</f>
        <v>10</v>
      </c>
      <c r="BR154" s="95">
        <f t="shared" si="150"/>
        <v>10</v>
      </c>
      <c r="BS154" s="83">
        <f>IFERROR(VLOOKUP(TEXT($A154,"0000"),'AYP11'!$B$847:$AU$1268,17,FALSE),"")</f>
        <v>0</v>
      </c>
      <c r="BT154" s="75">
        <f>IFERROR(VLOOKUP(BS154,'Criteria Table'!$A$2:$I$102,2,FALSE),0)</f>
        <v>10</v>
      </c>
      <c r="BU154" s="95">
        <f t="shared" si="151"/>
        <v>10</v>
      </c>
      <c r="BV154" s="83">
        <f>IFERROR(VLOOKUP(TEXT($A154,"0000"),'AYP11'!$B$2113:$AU$2534,17,FALSE),"")</f>
        <v>64</v>
      </c>
      <c r="BW154" s="75">
        <f>IFERROR(VLOOKUP(BV154,'Criteria Table'!$A$2:$I$102,2,FALSE),0)</f>
        <v>3.6</v>
      </c>
      <c r="BX154" s="95">
        <f t="shared" si="152"/>
        <v>68</v>
      </c>
      <c r="BY154" s="83">
        <f>IFERROR(VLOOKUP(TEXT($A154,"0000"),'AYP11'!$B$425:$AU$846,17,FALSE),"")</f>
        <v>0</v>
      </c>
      <c r="BZ154" s="75">
        <f>IFERROR(VLOOKUP(BY154,'Criteria Table'!$A$2:$I$102,2,FALSE),0)</f>
        <v>10</v>
      </c>
      <c r="CA154" s="95">
        <f t="shared" si="153"/>
        <v>10</v>
      </c>
      <c r="CB154" s="83">
        <f>IFERROR(VLOOKUP(TEXT($A154,"0000"),'AYP11'!$B$3:$AU$424,17,FALSE),"")</f>
        <v>0</v>
      </c>
      <c r="CC154" s="95">
        <f>IFERROR(VLOOKUP(CB154,'Criteria Table'!$A$2:$I$102,2,FALSE),0)</f>
        <v>10</v>
      </c>
      <c r="CD154" s="95">
        <f t="shared" si="154"/>
        <v>10</v>
      </c>
      <c r="CE154" s="83">
        <f>IFERROR(VLOOKUP(TEXT($A154,"0000"),'AYP11'!$B$1269:$AU$1690,17,FALSE),"")</f>
        <v>63</v>
      </c>
      <c r="CF154" s="95">
        <f>IFERROR(VLOOKUP(CE154,'Criteria Table'!$A$2:$I$102,2,FALSE),0)</f>
        <v>3.7</v>
      </c>
      <c r="CG154" s="95">
        <f t="shared" si="155"/>
        <v>67</v>
      </c>
      <c r="CH154" s="83">
        <f>IFERROR(VLOOKUP(TEXT($A154,"0000"),'AYP11'!$B$1691:$AU$2112,17,FALSE),"")</f>
        <v>47</v>
      </c>
      <c r="CI154" s="95">
        <f>IFERROR(VLOOKUP(CH154,'Criteria Table'!$A$2:$I$102,2,FALSE),0)</f>
        <v>5.3000000000000007</v>
      </c>
      <c r="CJ154" s="95">
        <f t="shared" si="156"/>
        <v>52</v>
      </c>
      <c r="CK154" s="83">
        <f>IFERROR(VLOOKUP(TEXT($A154,"0000"),'AYP11'!$B$2535:$AU$2956,17,FALSE),"")</f>
        <v>0</v>
      </c>
      <c r="CL154" s="95">
        <f>IFERROR(VLOOKUP(CK154,'Criteria Table'!$A$2:$I$102,2,FALSE),0)</f>
        <v>10</v>
      </c>
      <c r="CM154" s="95">
        <f t="shared" si="157"/>
        <v>10</v>
      </c>
      <c r="CN154" s="76">
        <f>IFERROR(VLOOKUP(TEXT($A154,"0000"),'AYP11'!$B$3379:$AU$3800,23,FALSE),"")</f>
        <v>0</v>
      </c>
      <c r="CO154" s="95">
        <f>IFERROR(VLOOKUP(CN154,'Criteria Table'!$A$2:$I$102,2,FALSE),0)</f>
        <v>10</v>
      </c>
      <c r="CP154" s="95">
        <f t="shared" si="158"/>
        <v>10</v>
      </c>
      <c r="CQ154" s="76">
        <f>IFERROR(VLOOKUP(TEXT($A154,"0000"),'AYP11'!$B$847:$AU$1268,23,FALSE),"")</f>
        <v>0</v>
      </c>
      <c r="CR154" s="95">
        <f>IFERROR(VLOOKUP(CQ154,'Criteria Table'!$A$2:$I$102,2,FALSE),0)</f>
        <v>10</v>
      </c>
      <c r="CS154" s="95">
        <f t="shared" si="159"/>
        <v>10</v>
      </c>
      <c r="CT154" s="76">
        <f>IFERROR(VLOOKUP(TEXT($A154,"0000"),'AYP11'!$B$2113:$AU$2534,23,FALSE),"")</f>
        <v>73</v>
      </c>
      <c r="CU154" s="95">
        <f>IFERROR(VLOOKUP(CT154,'Criteria Table'!$A$2:$I$102,2,FALSE),0)</f>
        <v>2.7</v>
      </c>
      <c r="CV154" s="95">
        <f t="shared" si="160"/>
        <v>76</v>
      </c>
      <c r="CW154" s="76">
        <f>IFERROR(VLOOKUP(TEXT($A154,"0000"),'AYP11'!$B$425:$AU$846,23,FALSE),"")</f>
        <v>0</v>
      </c>
      <c r="CX154" s="95">
        <f>IFERROR(VLOOKUP(CW154,'Criteria Table'!$A$2:$I$102,2,FALSE),0)</f>
        <v>10</v>
      </c>
      <c r="CY154" s="95">
        <f t="shared" si="161"/>
        <v>10</v>
      </c>
      <c r="CZ154" s="76">
        <f>IFERROR(VLOOKUP(TEXT($A154,"0000"),'AYP11'!$B$3:$AU$424,23,FALSE),"")</f>
        <v>0</v>
      </c>
      <c r="DA154" s="95">
        <f>IFERROR(VLOOKUP(CZ154,'Criteria Table'!$A$2:$I$102,2,FALSE),0)</f>
        <v>10</v>
      </c>
      <c r="DB154" s="95">
        <f t="shared" si="162"/>
        <v>10</v>
      </c>
      <c r="DC154" s="76">
        <f>IFERROR(VLOOKUP(TEXT($A154,"0000"),'AYP11'!$B$1269:$AU$1690,23,FALSE),"")</f>
        <v>72</v>
      </c>
      <c r="DD154" s="95">
        <f>IFERROR(VLOOKUP(DC154,'Criteria Table'!$A$2:$I$102,2,FALSE),0)</f>
        <v>2.8000000000000003</v>
      </c>
      <c r="DE154" s="95">
        <f t="shared" si="163"/>
        <v>75</v>
      </c>
      <c r="DF154" s="76">
        <f>IFERROR(VLOOKUP(TEXT($A154,"0000"),'AYP11'!$B$1691:$AU$2112,23,FALSE),"")</f>
        <v>65</v>
      </c>
      <c r="DG154" s="95">
        <f>IFERROR(VLOOKUP(DF154,'Criteria Table'!$A$2:$I$102,2,FALSE),0)</f>
        <v>3.5</v>
      </c>
      <c r="DH154" s="95">
        <f t="shared" si="164"/>
        <v>69</v>
      </c>
      <c r="DI154" s="76">
        <f>IFERROR(VLOOKUP(TEXT($A154,"0000"),'AYP11'!$B$2535:$AU$2956,23,FALSE),"")</f>
        <v>0</v>
      </c>
      <c r="DJ154" s="95">
        <f>IFERROR(VLOOKUP(DI154,'Criteria Table'!$A$2:$I$102,2,FALSE),0)</f>
        <v>10</v>
      </c>
      <c r="DK154" s="95">
        <f t="shared" si="165"/>
        <v>10</v>
      </c>
      <c r="DL154" s="91">
        <f>IFERROR(VLOOKUP(TEXT($A154,"0000"),'AYP11'!$B$3379:$AU$3800,11,FALSE),"")</f>
        <v>0</v>
      </c>
      <c r="DM154" s="95">
        <f t="shared" si="166"/>
        <v>1</v>
      </c>
      <c r="DN154" s="95" t="str">
        <f t="shared" si="167"/>
        <v/>
      </c>
      <c r="DO154" s="91">
        <f>IFERROR(VLOOKUP(TEXT($A154,"0000"),'AYP11'!$B$847:$AU$1268,11,FALSE),"")</f>
        <v>0</v>
      </c>
      <c r="DP154" s="95">
        <f t="shared" si="168"/>
        <v>1</v>
      </c>
      <c r="DQ154" s="95" t="str">
        <f t="shared" si="169"/>
        <v/>
      </c>
      <c r="DR154" s="91">
        <f>IFERROR(VLOOKUP(TEXT($A154,"0000"),'AYP11'!$B$2113:$AU$2534,11,FALSE),"")</f>
        <v>0</v>
      </c>
      <c r="DS154" s="95">
        <f t="shared" si="170"/>
        <v>1</v>
      </c>
      <c r="DT154" s="95" t="str">
        <f t="shared" si="171"/>
        <v/>
      </c>
      <c r="DU154" s="91">
        <f>IFERROR(VLOOKUP(TEXT($A154,"0000"),'AYP11'!$B$425:$AU$846,11,FALSE),"")</f>
        <v>0</v>
      </c>
      <c r="DV154" s="95">
        <f t="shared" si="172"/>
        <v>1</v>
      </c>
      <c r="DW154" s="95" t="str">
        <f t="shared" si="173"/>
        <v/>
      </c>
      <c r="DX154" s="91">
        <f>IFERROR(VLOOKUP(TEXT($A154,"0000"),'AYP11'!$B$3:$AU$424,11,FALSE),"")</f>
        <v>0</v>
      </c>
      <c r="DY154" s="95">
        <f t="shared" si="174"/>
        <v>1</v>
      </c>
      <c r="DZ154" s="95" t="str">
        <f t="shared" si="175"/>
        <v/>
      </c>
      <c r="EA154" s="91">
        <f>IFERROR(VLOOKUP(TEXT($A154,"0000"),'AYP11'!$B$1269:$AU$1690,11,FALSE),"")</f>
        <v>0</v>
      </c>
      <c r="EB154" s="95">
        <f t="shared" si="176"/>
        <v>1</v>
      </c>
      <c r="EC154" s="95" t="str">
        <f t="shared" si="177"/>
        <v/>
      </c>
      <c r="ED154" s="91">
        <f>IFERROR(VLOOKUP(TEXT($A154,"0000"),'AYP11'!$B$1691:$AU$2112,11,FALSE),"")</f>
        <v>90</v>
      </c>
      <c r="EE154" s="95">
        <f t="shared" si="178"/>
        <v>0</v>
      </c>
      <c r="EF154" s="95">
        <f t="shared" si="179"/>
        <v>90</v>
      </c>
      <c r="EG154" s="91">
        <f>IFERROR(VLOOKUP(TEXT($A154,"0000"),'AYP11'!$B$2535:$AU$2956,11,FALSE),"")</f>
        <v>0</v>
      </c>
      <c r="EH154" s="95">
        <f t="shared" si="180"/>
        <v>1</v>
      </c>
      <c r="EI154" s="95" t="str">
        <f t="shared" si="181"/>
        <v/>
      </c>
      <c r="EO154" s="34" t="s">
        <v>2074</v>
      </c>
      <c r="EP154" s="34">
        <v>139</v>
      </c>
      <c r="EQ154" s="102" t="s">
        <v>1346</v>
      </c>
    </row>
    <row r="155" spans="1:147" x14ac:dyDescent="0.25">
      <c r="A155" s="248">
        <v>3181</v>
      </c>
      <c r="B155" s="291">
        <f t="shared" si="128"/>
        <v>32.764505119453922</v>
      </c>
      <c r="C155" s="50">
        <f>IFERROR(VLOOKUP(TEXT($A155,"0000"),'R-M11'!$A$2:$AA$500,4,FALSE),0)</f>
        <v>96</v>
      </c>
      <c r="D155" s="291">
        <f t="shared" si="129"/>
        <v>13.993174061433447</v>
      </c>
      <c r="E155" s="98">
        <f>IFERROR(SUM(VLOOKUP(TEXT($A155,"0000"),'R-M11'!$A$2:$AA$500,5,FALSE),VLOOKUP(TEXT($A155,"0000"),'R-M11'!$A$2:$AA$500,6,FALSE)),0)</f>
        <v>41</v>
      </c>
      <c r="F155" s="58">
        <f>IFERROR(VLOOKUP(TEXT($A155,"0000"),'R-M11'!$A$2:$AA$500,14,FALSE),0)</f>
        <v>293</v>
      </c>
      <c r="G155" s="230">
        <f t="shared" si="182"/>
        <v>36.474505119453923</v>
      </c>
      <c r="H155" s="97">
        <f t="shared" si="130"/>
        <v>106.87029999999999</v>
      </c>
      <c r="I155" s="230">
        <f t="shared" si="183"/>
        <v>15.583174061433446</v>
      </c>
      <c r="J155" s="97">
        <f t="shared" si="131"/>
        <v>45.658699999999996</v>
      </c>
      <c r="K155" s="230">
        <f t="shared" si="132"/>
        <v>47</v>
      </c>
      <c r="L155" s="121">
        <f>IFERROR(VLOOKUP(K155,'Criteria Table'!$A$2:$I$102,2,FALSE),"")</f>
        <v>5.3000000000000007</v>
      </c>
      <c r="M155" s="230">
        <f t="shared" si="133"/>
        <v>52.057679180887369</v>
      </c>
      <c r="N155" s="286">
        <f t="shared" si="134"/>
        <v>27.397260273972602</v>
      </c>
      <c r="O155" s="50">
        <f>IFERROR(VLOOKUP(TEXT($A155,"0000"),'R-M11'!$A$2:$AA$500,17,FALSE),"")</f>
        <v>80</v>
      </c>
      <c r="P155" s="286">
        <f t="shared" si="135"/>
        <v>22.945205479452056</v>
      </c>
      <c r="Q155" s="98">
        <f>IFERROR(SUM(VLOOKUP(TEXT($A155,"0000"),'R-M11'!$A$2:$AA$500,18,FALSE),VLOOKUP(TEXT($A155,"0000"),'R-M11'!$A$2:$AA$500,19,FALSE)),0)</f>
        <v>67</v>
      </c>
      <c r="R155" s="69">
        <f>IFERROR(VLOOKUP(TEXT($A155,"0000"),'R-M11'!$A$2:$AA$500,27,FALSE),0)</f>
        <v>292</v>
      </c>
      <c r="S155" s="121">
        <f t="shared" si="184"/>
        <v>30.897260273972602</v>
      </c>
      <c r="T155" s="70">
        <f t="shared" si="136"/>
        <v>90.22</v>
      </c>
      <c r="U155" s="121">
        <f t="shared" si="185"/>
        <v>24.445205479452056</v>
      </c>
      <c r="V155" s="70">
        <f t="shared" si="137"/>
        <v>71.38000000000001</v>
      </c>
      <c r="W155" s="121">
        <f t="shared" si="138"/>
        <v>50</v>
      </c>
      <c r="X155" s="124">
        <f>IFERROR(VLOOKUP(W155,'Criteria Table'!$A$2:$I$102,2,FALSE),"")</f>
        <v>5</v>
      </c>
      <c r="Y155" s="121">
        <f t="shared" si="139"/>
        <v>55.342465753424662</v>
      </c>
      <c r="Z155" s="92">
        <f>IFERROR(IF(VLOOKUP(A155,'SG11'!$A$3:$AI$500,18,FALSE)="","NA",VLOOKUP(A155,'SG11'!$A$3:$AI$500,18,FALSE)),"")</f>
        <v>50</v>
      </c>
      <c r="AA155" s="75">
        <f>IFERROR(VLOOKUP(Z155,'Criteria Table'!$A$2:$I$102,6,FALSE),"NA")</f>
        <v>10</v>
      </c>
      <c r="AB155" s="95">
        <f t="shared" si="186"/>
        <v>60</v>
      </c>
      <c r="AC155" s="84">
        <f>IFERROR(IF(VLOOKUP(A155,'SG11'!$A$3:$AI$500,19,FALSE)="","NA",VLOOKUP(A155,'SG11'!$A$3:$AI$500,19,FALSE)),"")</f>
        <v>66</v>
      </c>
      <c r="AD155" s="75">
        <f>IFERROR(VLOOKUP(AC155,'Criteria Table'!$A$2:$I$102,6,FALSE),"NA")</f>
        <v>5</v>
      </c>
      <c r="AE155" s="95">
        <f t="shared" si="187"/>
        <v>71</v>
      </c>
      <c r="AF155" s="92">
        <f>IFERROR(IF(VLOOKUP(A155,'SG11'!$A$3:$AI$500,20,FALSE)="","NA",VLOOKUP(A155,'SG11'!$A$3:$AI$500,20,FALSE)),"")</f>
        <v>48</v>
      </c>
      <c r="AG155" s="75">
        <f>IFERROR(VLOOKUP(AF155,'Criteria Table'!$A$2:$I$102,6,FALSE),"NA")</f>
        <v>10</v>
      </c>
      <c r="AH155" s="95">
        <f t="shared" si="188"/>
        <v>58</v>
      </c>
      <c r="AI155" s="84">
        <f>IFERROR(IF(VLOOKUP(A155,'SG11'!$A$3:$AI$500,21,FALSE)="","NA",VLOOKUP(A155,'SG11'!$A$3:$AI$500,21,FALSE)),"")</f>
        <v>77</v>
      </c>
      <c r="AJ155" s="75">
        <f>IFERROR(VLOOKUP(AI155,'Criteria Table'!$A$2:$I$102,6,FALSE),"NA")</f>
        <v>5</v>
      </c>
      <c r="AK155" s="95">
        <f t="shared" si="189"/>
        <v>82</v>
      </c>
      <c r="AL155" s="99">
        <f>IFERROR(VLOOKUP(TEXT(A155,"0000"),'W11'!$A$1:$E$500,4,FALSE)/AP155*100,"")</f>
        <v>94.047619047619051</v>
      </c>
      <c r="AM155" s="97">
        <f>IFERROR(VLOOKUP(TEXT(A155,"0000"),'W11'!$A$1:$E$500,4,FALSE),"")</f>
        <v>79</v>
      </c>
      <c r="AN155" s="99">
        <f t="shared" si="140"/>
        <v>94.047619047619051</v>
      </c>
      <c r="AO155" s="97">
        <f t="shared" si="141"/>
        <v>79</v>
      </c>
      <c r="AP155" s="99">
        <f>IFERROR(VLOOKUP(TEXT(A155,"0000"),'W11'!$A$1:$E$500,5,FALSE),"")</f>
        <v>84</v>
      </c>
      <c r="AQ155" s="97">
        <f>IFERROR(VLOOKUP(ROUND(AL155,0),'Criteria Table'!$A$2:$I$102,4,FALSE),0)</f>
        <v>0</v>
      </c>
      <c r="AR155" s="128"/>
      <c r="AS155" s="95"/>
      <c r="AT155" s="95"/>
      <c r="AU155" s="100">
        <f>IFERROR(VLOOKUP(TEXT(A155,"0000"),'Sci11'!$A$3:$N$492,4,FALSE)/VLOOKUP(TEXT(A155,"0000"),'Sci11'!$A$3:$N$492,14,FALSE)*100,"")</f>
        <v>20.192307692307693</v>
      </c>
      <c r="AV155" s="101">
        <f>SUM(VLOOKUP(TEXT(A155,"0000"),'Sci11'!$A$3:$N$492,5,FALSE),VLOOKUP(TEXT(A155,"0000"),'Sci11'!$A$3:$N$492,6,FALSE))/VLOOKUP(TEXT(A155,"0000"),'Sci11'!$A$3:$N$492,14,FALSE)*100</f>
        <v>3.8461538461538463</v>
      </c>
      <c r="AW155" s="100">
        <f t="shared" si="190"/>
        <v>25.512307692307694</v>
      </c>
      <c r="AX155" s="101">
        <f>IFERROR(AW155/100*VLOOKUP(TEXT(A155,"0000"),'Sci11'!$A$3:$N$492,14,FALSE),"")</f>
        <v>26.532800000000002</v>
      </c>
      <c r="AY155" s="100">
        <f t="shared" si="191"/>
        <v>6.1261538461538461</v>
      </c>
      <c r="AZ155" s="101">
        <f>IFERROR(AY155/100*VLOOKUP(TEXT(A155,"0000"),'Sci11'!$A$3:$N$492,14,FALSE),"")</f>
        <v>6.3712</v>
      </c>
      <c r="BA155" s="100">
        <f t="shared" si="142"/>
        <v>24</v>
      </c>
      <c r="BB155" s="101">
        <f>IFERROR(VLOOKUP(BA155,'Criteria Table'!$A$2:$I$102,2,FALSE),"")</f>
        <v>7.6000000000000005</v>
      </c>
      <c r="BC155" s="101">
        <f t="shared" si="143"/>
        <v>31.6</v>
      </c>
      <c r="BD155" s="82">
        <f>IFERROR(VLOOKUP(A155,ATTx11!$A$2:$N$500,4,FALSE),"")</f>
        <v>95.62</v>
      </c>
      <c r="BE155" s="95">
        <f t="shared" si="144"/>
        <v>0.5</v>
      </c>
      <c r="BF155" s="96">
        <f t="shared" si="145"/>
        <v>96.12</v>
      </c>
      <c r="BG155" s="70">
        <f>IFERROR(VLOOKUP(A155,ATTx11!$A$2:$N$500,11,FALSE),"")</f>
        <v>0</v>
      </c>
      <c r="BH155" s="95">
        <f t="shared" si="146"/>
        <v>0</v>
      </c>
      <c r="BI155" s="70">
        <f>IFERROR(VLOOKUP(A155,ATTx11!$A$2:$N$500,12,FALSE),"")</f>
        <v>4</v>
      </c>
      <c r="BJ155" s="97">
        <f t="shared" si="147"/>
        <v>3.6</v>
      </c>
      <c r="BK155" s="84">
        <f>IFERROR(VLOOKUP(A155,ATTx11!$A$2:$N$500,7,FALSE),"")</f>
        <v>0</v>
      </c>
      <c r="BL155" s="97">
        <f t="shared" si="148"/>
        <v>0</v>
      </c>
      <c r="BM155" s="84">
        <f>IFERROR(VLOOKUP(A155,ATTx11!$A$2:$N$500,8,FALSE),"")</f>
        <v>4</v>
      </c>
      <c r="BN155" s="95">
        <f t="shared" si="149"/>
        <v>3.6</v>
      </c>
      <c r="BO155" s="95"/>
      <c r="BP155" s="83">
        <f>IFERROR(VLOOKUP(TEXT($A155,"0000"),'AYP11'!$B$3379:$AU$3800,17,FALSE),"")</f>
        <v>0</v>
      </c>
      <c r="BQ155" s="75">
        <f>IFERROR(VLOOKUP(BP155,'Criteria Table'!$A$2:$I$102,2,FALSE),0)</f>
        <v>10</v>
      </c>
      <c r="BR155" s="95">
        <f t="shared" si="150"/>
        <v>10</v>
      </c>
      <c r="BS155" s="83">
        <f>IFERROR(VLOOKUP(TEXT($A155,"0000"),'AYP11'!$B$847:$AU$1268,17,FALSE),"")</f>
        <v>41</v>
      </c>
      <c r="BT155" s="75">
        <f>IFERROR(VLOOKUP(BS155,'Criteria Table'!$A$2:$I$102,2,FALSE),0)</f>
        <v>5.9</v>
      </c>
      <c r="BU155" s="95">
        <f t="shared" si="151"/>
        <v>47</v>
      </c>
      <c r="BV155" s="83">
        <f>IFERROR(VLOOKUP(TEXT($A155,"0000"),'AYP11'!$B$2113:$AU$2534,17,FALSE),"")</f>
        <v>51</v>
      </c>
      <c r="BW155" s="75">
        <f>IFERROR(VLOOKUP(BV155,'Criteria Table'!$A$2:$I$102,2,FALSE),0)</f>
        <v>4.9000000000000004</v>
      </c>
      <c r="BX155" s="95">
        <f t="shared" si="152"/>
        <v>56</v>
      </c>
      <c r="BY155" s="83">
        <f>IFERROR(VLOOKUP(TEXT($A155,"0000"),'AYP11'!$B$425:$AU$846,17,FALSE),"")</f>
        <v>0</v>
      </c>
      <c r="BZ155" s="75">
        <f>IFERROR(VLOOKUP(BY155,'Criteria Table'!$A$2:$I$102,2,FALSE),0)</f>
        <v>10</v>
      </c>
      <c r="CA155" s="95">
        <f t="shared" si="153"/>
        <v>10</v>
      </c>
      <c r="CB155" s="83">
        <f>IFERROR(VLOOKUP(TEXT($A155,"0000"),'AYP11'!$B$3:$AU$424,17,FALSE),"")</f>
        <v>0</v>
      </c>
      <c r="CC155" s="95">
        <f>IFERROR(VLOOKUP(CB155,'Criteria Table'!$A$2:$I$102,2,FALSE),0)</f>
        <v>10</v>
      </c>
      <c r="CD155" s="95">
        <f t="shared" si="154"/>
        <v>10</v>
      </c>
      <c r="CE155" s="83">
        <f>IFERROR(VLOOKUP(TEXT($A155,"0000"),'AYP11'!$B$1269:$AU$1690,17,FALSE),"")</f>
        <v>49</v>
      </c>
      <c r="CF155" s="95">
        <f>IFERROR(VLOOKUP(CE155,'Criteria Table'!$A$2:$I$102,2,FALSE),0)</f>
        <v>5.1000000000000005</v>
      </c>
      <c r="CG155" s="95">
        <f t="shared" si="155"/>
        <v>54</v>
      </c>
      <c r="CH155" s="83">
        <f>IFERROR(VLOOKUP(TEXT($A155,"0000"),'AYP11'!$B$1691:$AU$2112,17,FALSE),"")</f>
        <v>40</v>
      </c>
      <c r="CI155" s="95">
        <f>IFERROR(VLOOKUP(CH155,'Criteria Table'!$A$2:$I$102,2,FALSE),0)</f>
        <v>6</v>
      </c>
      <c r="CJ155" s="95">
        <f t="shared" si="156"/>
        <v>46</v>
      </c>
      <c r="CK155" s="83">
        <f>IFERROR(VLOOKUP(TEXT($A155,"0000"),'AYP11'!$B$2535:$AU$2956,17,FALSE),"")</f>
        <v>16</v>
      </c>
      <c r="CL155" s="95">
        <f>IFERROR(VLOOKUP(CK155,'Criteria Table'!$A$2:$I$102,2,FALSE),0)</f>
        <v>8.4</v>
      </c>
      <c r="CM155" s="95">
        <f t="shared" si="157"/>
        <v>24</v>
      </c>
      <c r="CN155" s="76">
        <f>IFERROR(VLOOKUP(TEXT($A155,"0000"),'AYP11'!$B$3379:$AU$3800,23,FALSE),"")</f>
        <v>0</v>
      </c>
      <c r="CO155" s="95">
        <f>IFERROR(VLOOKUP(CN155,'Criteria Table'!$A$2:$I$102,2,FALSE),0)</f>
        <v>10</v>
      </c>
      <c r="CP155" s="95">
        <f t="shared" si="158"/>
        <v>10</v>
      </c>
      <c r="CQ155" s="76">
        <f>IFERROR(VLOOKUP(TEXT($A155,"0000"),'AYP11'!$B$847:$AU$1268,23,FALSE),"")</f>
        <v>39</v>
      </c>
      <c r="CR155" s="95">
        <f>IFERROR(VLOOKUP(CQ155,'Criteria Table'!$A$2:$I$102,2,FALSE),0)</f>
        <v>6.1000000000000005</v>
      </c>
      <c r="CS155" s="95">
        <f t="shared" si="159"/>
        <v>45</v>
      </c>
      <c r="CT155" s="76">
        <f>IFERROR(VLOOKUP(TEXT($A155,"0000"),'AYP11'!$B$2113:$AU$2534,23,FALSE),"")</f>
        <v>55</v>
      </c>
      <c r="CU155" s="95">
        <f>IFERROR(VLOOKUP(CT155,'Criteria Table'!$A$2:$I$102,2,FALSE),0)</f>
        <v>4.5</v>
      </c>
      <c r="CV155" s="95">
        <f t="shared" si="160"/>
        <v>60</v>
      </c>
      <c r="CW155" s="76">
        <f>IFERROR(VLOOKUP(TEXT($A155,"0000"),'AYP11'!$B$425:$AU$846,23,FALSE),"")</f>
        <v>0</v>
      </c>
      <c r="CX155" s="95">
        <f>IFERROR(VLOOKUP(CW155,'Criteria Table'!$A$2:$I$102,2,FALSE),0)</f>
        <v>10</v>
      </c>
      <c r="CY155" s="95">
        <f t="shared" si="161"/>
        <v>10</v>
      </c>
      <c r="CZ155" s="76">
        <f>IFERROR(VLOOKUP(TEXT($A155,"0000"),'AYP11'!$B$3:$AU$424,23,FALSE),"")</f>
        <v>0</v>
      </c>
      <c r="DA155" s="95">
        <f>IFERROR(VLOOKUP(CZ155,'Criteria Table'!$A$2:$I$102,2,FALSE),0)</f>
        <v>10</v>
      </c>
      <c r="DB155" s="95">
        <f t="shared" si="162"/>
        <v>10</v>
      </c>
      <c r="DC155" s="76">
        <f>IFERROR(VLOOKUP(TEXT($A155,"0000"),'AYP11'!$B$1269:$AU$1690,23,FALSE),"")</f>
        <v>51</v>
      </c>
      <c r="DD155" s="95">
        <f>IFERROR(VLOOKUP(DC155,'Criteria Table'!$A$2:$I$102,2,FALSE),0)</f>
        <v>4.9000000000000004</v>
      </c>
      <c r="DE155" s="95">
        <f t="shared" si="163"/>
        <v>56</v>
      </c>
      <c r="DF155" s="76">
        <f>IFERROR(VLOOKUP(TEXT($A155,"0000"),'AYP11'!$B$1691:$AU$2112,23,FALSE),"")</f>
        <v>44</v>
      </c>
      <c r="DG155" s="95">
        <f>IFERROR(VLOOKUP(DF155,'Criteria Table'!$A$2:$I$102,2,FALSE),0)</f>
        <v>5.6000000000000005</v>
      </c>
      <c r="DH155" s="95">
        <f t="shared" si="164"/>
        <v>50</v>
      </c>
      <c r="DI155" s="76">
        <f>IFERROR(VLOOKUP(TEXT($A155,"0000"),'AYP11'!$B$2535:$AU$2956,23,FALSE),"")</f>
        <v>36</v>
      </c>
      <c r="DJ155" s="95">
        <f>IFERROR(VLOOKUP(DI155,'Criteria Table'!$A$2:$I$102,2,FALSE),0)</f>
        <v>6.4</v>
      </c>
      <c r="DK155" s="95">
        <f t="shared" si="165"/>
        <v>42</v>
      </c>
      <c r="DL155" s="91">
        <f>IFERROR(VLOOKUP(TEXT($A155,"0000"),'AYP11'!$B$3379:$AU$3800,11,FALSE),"")</f>
        <v>0</v>
      </c>
      <c r="DM155" s="95">
        <f t="shared" si="166"/>
        <v>1</v>
      </c>
      <c r="DN155" s="95" t="str">
        <f t="shared" si="167"/>
        <v/>
      </c>
      <c r="DO155" s="91">
        <f>IFERROR(VLOOKUP(TEXT($A155,"0000"),'AYP11'!$B$847:$AU$1268,11,FALSE),"")</f>
        <v>0</v>
      </c>
      <c r="DP155" s="95">
        <f t="shared" si="168"/>
        <v>1</v>
      </c>
      <c r="DQ155" s="95" t="str">
        <f t="shared" si="169"/>
        <v/>
      </c>
      <c r="DR155" s="91">
        <f>IFERROR(VLOOKUP(TEXT($A155,"0000"),'AYP11'!$B$2113:$AU$2534,11,FALSE),"")</f>
        <v>0</v>
      </c>
      <c r="DS155" s="95">
        <f t="shared" si="170"/>
        <v>1</v>
      </c>
      <c r="DT155" s="95" t="str">
        <f t="shared" si="171"/>
        <v/>
      </c>
      <c r="DU155" s="91">
        <f>IFERROR(VLOOKUP(TEXT($A155,"0000"),'AYP11'!$B$425:$AU$846,11,FALSE),"")</f>
        <v>0</v>
      </c>
      <c r="DV155" s="95">
        <f t="shared" si="172"/>
        <v>1</v>
      </c>
      <c r="DW155" s="95" t="str">
        <f t="shared" si="173"/>
        <v/>
      </c>
      <c r="DX155" s="91">
        <f>IFERROR(VLOOKUP(TEXT($A155,"0000"),'AYP11'!$B$3:$AU$424,11,FALSE),"")</f>
        <v>0</v>
      </c>
      <c r="DY155" s="95">
        <f t="shared" si="174"/>
        <v>1</v>
      </c>
      <c r="DZ155" s="95" t="str">
        <f t="shared" si="175"/>
        <v/>
      </c>
      <c r="EA155" s="91">
        <f>IFERROR(VLOOKUP(TEXT($A155,"0000"),'AYP11'!$B$1269:$AU$1690,11,FALSE),"")</f>
        <v>94</v>
      </c>
      <c r="EB155" s="95">
        <f t="shared" si="176"/>
        <v>0</v>
      </c>
      <c r="EC155" s="95">
        <f t="shared" si="177"/>
        <v>94</v>
      </c>
      <c r="ED155" s="91">
        <f>IFERROR(VLOOKUP(TEXT($A155,"0000"),'AYP11'!$B$1691:$AU$2112,11,FALSE),"")</f>
        <v>0</v>
      </c>
      <c r="EE155" s="95">
        <f t="shared" si="178"/>
        <v>1</v>
      </c>
      <c r="EF155" s="95" t="str">
        <f t="shared" si="179"/>
        <v/>
      </c>
      <c r="EG155" s="91">
        <f>IFERROR(VLOOKUP(TEXT($A155,"0000"),'AYP11'!$B$2535:$AU$2956,11,FALSE),"")</f>
        <v>0</v>
      </c>
      <c r="EH155" s="95">
        <f t="shared" si="180"/>
        <v>1</v>
      </c>
      <c r="EI155" s="95" t="str">
        <f t="shared" si="181"/>
        <v/>
      </c>
    </row>
    <row r="156" spans="1:147" x14ac:dyDescent="0.25">
      <c r="A156" s="248">
        <v>3191</v>
      </c>
      <c r="B156" s="291">
        <f t="shared" si="128"/>
        <v>29.356060606060609</v>
      </c>
      <c r="C156" s="50">
        <f>IFERROR(VLOOKUP(TEXT($A156,"0000"),'R-M11'!$A$2:$AA$500,4,FALSE),0)</f>
        <v>155</v>
      </c>
      <c r="D156" s="291">
        <f t="shared" si="129"/>
        <v>59.469696969696969</v>
      </c>
      <c r="E156" s="98">
        <f>IFERROR(SUM(VLOOKUP(TEXT($A156,"0000"),'R-M11'!$A$2:$AA$500,5,FALSE),VLOOKUP(TEXT($A156,"0000"),'R-M11'!$A$2:$AA$500,6,FALSE)),0)</f>
        <v>314</v>
      </c>
      <c r="F156" s="58">
        <f>IFERROR(VLOOKUP(TEXT($A156,"0000"),'R-M11'!$A$2:$AA$500,14,FALSE),0)</f>
        <v>528</v>
      </c>
      <c r="G156" s="230">
        <f t="shared" si="182"/>
        <v>29.356060606060609</v>
      </c>
      <c r="H156" s="97">
        <f t="shared" si="130"/>
        <v>155</v>
      </c>
      <c r="I156" s="230">
        <f t="shared" si="183"/>
        <v>59.469696969696969</v>
      </c>
      <c r="J156" s="97">
        <f t="shared" si="131"/>
        <v>314</v>
      </c>
      <c r="K156" s="230">
        <f t="shared" si="132"/>
        <v>89</v>
      </c>
      <c r="L156" s="121">
        <f>IFERROR(VLOOKUP(K156,'Criteria Table'!$A$2:$I$102,2,FALSE),"")</f>
        <v>0</v>
      </c>
      <c r="M156" s="230">
        <f t="shared" si="133"/>
        <v>88.825757575757578</v>
      </c>
      <c r="N156" s="286">
        <f t="shared" si="134"/>
        <v>30.871212121212121</v>
      </c>
      <c r="O156" s="50">
        <f>IFERROR(VLOOKUP(TEXT($A156,"0000"),'R-M11'!$A$2:$AA$500,17,FALSE),"")</f>
        <v>163</v>
      </c>
      <c r="P156" s="286">
        <f t="shared" si="135"/>
        <v>62.5</v>
      </c>
      <c r="Q156" s="98">
        <f>IFERROR(SUM(VLOOKUP(TEXT($A156,"0000"),'R-M11'!$A$2:$AA$500,18,FALSE),VLOOKUP(TEXT($A156,"0000"),'R-M11'!$A$2:$AA$500,19,FALSE)),0)</f>
        <v>330</v>
      </c>
      <c r="R156" s="69">
        <f>IFERROR(VLOOKUP(TEXT($A156,"0000"),'R-M11'!$A$2:$AA$500,27,FALSE),0)</f>
        <v>528</v>
      </c>
      <c r="S156" s="121">
        <f t="shared" si="184"/>
        <v>30.871212121212121</v>
      </c>
      <c r="T156" s="70">
        <f t="shared" si="136"/>
        <v>163</v>
      </c>
      <c r="U156" s="121">
        <f t="shared" si="185"/>
        <v>62.5</v>
      </c>
      <c r="V156" s="70">
        <f t="shared" si="137"/>
        <v>330</v>
      </c>
      <c r="W156" s="121">
        <f t="shared" si="138"/>
        <v>93</v>
      </c>
      <c r="X156" s="124">
        <f>IFERROR(VLOOKUP(W156,'Criteria Table'!$A$2:$I$102,2,FALSE),"")</f>
        <v>0</v>
      </c>
      <c r="Y156" s="121">
        <f t="shared" si="139"/>
        <v>93.371212121212125</v>
      </c>
      <c r="Z156" s="92">
        <f>IFERROR(IF(VLOOKUP(A156,'SG11'!$A$3:$AI$500,18,FALSE)="","NA",VLOOKUP(A156,'SG11'!$A$3:$AI$500,18,FALSE)),"")</f>
        <v>69</v>
      </c>
      <c r="AA156" s="75">
        <f>IFERROR(VLOOKUP(Z156,'Criteria Table'!$A$2:$I$102,6,FALSE),"NA")</f>
        <v>5</v>
      </c>
      <c r="AB156" s="95">
        <f t="shared" si="186"/>
        <v>74</v>
      </c>
      <c r="AC156" s="84">
        <f>IFERROR(IF(VLOOKUP(A156,'SG11'!$A$3:$AI$500,19,FALSE)="","NA",VLOOKUP(A156,'SG11'!$A$3:$AI$500,19,FALSE)),"")</f>
        <v>73</v>
      </c>
      <c r="AD156" s="75">
        <f>IFERROR(VLOOKUP(AC156,'Criteria Table'!$A$2:$I$102,6,FALSE),"NA")</f>
        <v>5</v>
      </c>
      <c r="AE156" s="95">
        <f t="shared" si="187"/>
        <v>78</v>
      </c>
      <c r="AF156" s="92">
        <f>IFERROR(IF(VLOOKUP(A156,'SG11'!$A$3:$AI$500,20,FALSE)="","NA",VLOOKUP(A156,'SG11'!$A$3:$AI$500,20,FALSE)),"")</f>
        <v>69</v>
      </c>
      <c r="AG156" s="75">
        <f>IFERROR(VLOOKUP(AF156,'Criteria Table'!$A$2:$I$102,6,FALSE),"NA")</f>
        <v>5</v>
      </c>
      <c r="AH156" s="95">
        <f t="shared" si="188"/>
        <v>74</v>
      </c>
      <c r="AI156" s="84">
        <f>IFERROR(IF(VLOOKUP(A156,'SG11'!$A$3:$AI$500,21,FALSE)="","NA",VLOOKUP(A156,'SG11'!$A$3:$AI$500,21,FALSE)),"")</f>
        <v>84</v>
      </c>
      <c r="AJ156" s="75">
        <f>IFERROR(VLOOKUP(AI156,'Criteria Table'!$A$2:$I$102,6,FALSE),"NA")</f>
        <v>5</v>
      </c>
      <c r="AK156" s="95">
        <f t="shared" si="189"/>
        <v>89</v>
      </c>
      <c r="AL156" s="99">
        <f>IFERROR(VLOOKUP(TEXT(A156,"0000"),'W11'!$A$1:$E$500,4,FALSE)/AP156*100,"")</f>
        <v>100</v>
      </c>
      <c r="AM156" s="97">
        <f>IFERROR(VLOOKUP(TEXT(A156,"0000"),'W11'!$A$1:$E$500,4,FALSE),"")</f>
        <v>141</v>
      </c>
      <c r="AN156" s="99">
        <f t="shared" si="140"/>
        <v>100</v>
      </c>
      <c r="AO156" s="97">
        <f t="shared" si="141"/>
        <v>141</v>
      </c>
      <c r="AP156" s="99">
        <f>IFERROR(VLOOKUP(TEXT(A156,"0000"),'W11'!$A$1:$E$500,5,FALSE),"")</f>
        <v>141</v>
      </c>
      <c r="AQ156" s="97">
        <f>IFERROR(VLOOKUP(ROUND(AL156,0),'Criteria Table'!$A$2:$I$102,4,FALSE),0)</f>
        <v>0</v>
      </c>
      <c r="AR156" s="128"/>
      <c r="AS156" s="95"/>
      <c r="AT156" s="95"/>
      <c r="AU156" s="100">
        <f>IFERROR(VLOOKUP(TEXT(A156,"0000"),'Sci11'!$A$3:$N$492,4,FALSE)/VLOOKUP(TEXT(A156,"0000"),'Sci11'!$A$3:$N$492,14,FALSE)*100,"")</f>
        <v>50.295857988165679</v>
      </c>
      <c r="AV156" s="101">
        <f>SUM(VLOOKUP(TEXT(A156,"0000"),'Sci11'!$A$3:$N$492,5,FALSE),VLOOKUP(TEXT(A156,"0000"),'Sci11'!$A$3:$N$492,6,FALSE))/VLOOKUP(TEXT(A156,"0000"),'Sci11'!$A$3:$N$492,14,FALSE)*100</f>
        <v>26.035502958579883</v>
      </c>
      <c r="AW156" s="100">
        <f t="shared" si="190"/>
        <v>51.975857988165679</v>
      </c>
      <c r="AX156" s="101">
        <f>IFERROR(AW156/100*VLOOKUP(TEXT(A156,"0000"),'Sci11'!$A$3:$N$492,14,FALSE),"")</f>
        <v>87.839199999999991</v>
      </c>
      <c r="AY156" s="100">
        <f t="shared" si="191"/>
        <v>26.755502958579882</v>
      </c>
      <c r="AZ156" s="101">
        <f>IFERROR(AY156/100*VLOOKUP(TEXT(A156,"0000"),'Sci11'!$A$3:$N$492,14,FALSE),"")</f>
        <v>45.216799999999999</v>
      </c>
      <c r="BA156" s="100">
        <f t="shared" si="142"/>
        <v>76</v>
      </c>
      <c r="BB156" s="101">
        <f>IFERROR(VLOOKUP(BA156,'Criteria Table'!$A$2:$I$102,2,FALSE),"")</f>
        <v>2.4000000000000004</v>
      </c>
      <c r="BC156" s="101">
        <f t="shared" si="143"/>
        <v>78.400000000000006</v>
      </c>
      <c r="BD156" s="82">
        <f>IFERROR(VLOOKUP(A156,ATTx11!$A$2:$N$500,4,FALSE),"")</f>
        <v>97.15</v>
      </c>
      <c r="BE156" s="95">
        <f t="shared" si="144"/>
        <v>0</v>
      </c>
      <c r="BF156" s="96">
        <f t="shared" si="145"/>
        <v>97.15</v>
      </c>
      <c r="BG156" s="70">
        <f>IFERROR(VLOOKUP(A156,ATTx11!$A$2:$N$500,11,FALSE),"")</f>
        <v>1</v>
      </c>
      <c r="BH156" s="95">
        <f t="shared" si="146"/>
        <v>0.9</v>
      </c>
      <c r="BI156" s="70">
        <f>IFERROR(VLOOKUP(A156,ATTx11!$A$2:$N$500,12,FALSE),"")</f>
        <v>3</v>
      </c>
      <c r="BJ156" s="97">
        <f t="shared" si="147"/>
        <v>2.7</v>
      </c>
      <c r="BK156" s="84">
        <f>IFERROR(VLOOKUP(A156,ATTx11!$A$2:$N$500,7,FALSE),"")</f>
        <v>1</v>
      </c>
      <c r="BL156" s="97">
        <f t="shared" si="148"/>
        <v>0.9</v>
      </c>
      <c r="BM156" s="84">
        <f>IFERROR(VLOOKUP(A156,ATTx11!$A$2:$N$500,8,FALSE),"")</f>
        <v>3</v>
      </c>
      <c r="BN156" s="95">
        <f t="shared" si="149"/>
        <v>2.7</v>
      </c>
      <c r="BO156" s="95"/>
      <c r="BP156" s="83">
        <f>IFERROR(VLOOKUP(TEXT($A156,"0000"),'AYP11'!$B$3379:$AU$3800,17,FALSE),"")</f>
        <v>93</v>
      </c>
      <c r="BQ156" s="75">
        <f>IFERROR(VLOOKUP(BP156,'Criteria Table'!$A$2:$I$102,2,FALSE),0)</f>
        <v>0</v>
      </c>
      <c r="BR156" s="95">
        <f t="shared" si="150"/>
        <v>93</v>
      </c>
      <c r="BS156" s="83">
        <f>IFERROR(VLOOKUP(TEXT($A156,"0000"),'AYP11'!$B$847:$AU$1268,17,FALSE),"")</f>
        <v>0</v>
      </c>
      <c r="BT156" s="75">
        <f>IFERROR(VLOOKUP(BS156,'Criteria Table'!$A$2:$I$102,2,FALSE),0)</f>
        <v>10</v>
      </c>
      <c r="BU156" s="95">
        <f t="shared" si="151"/>
        <v>10</v>
      </c>
      <c r="BV156" s="83">
        <f>IFERROR(VLOOKUP(TEXT($A156,"0000"),'AYP11'!$B$2113:$AU$2534,17,FALSE),"")</f>
        <v>89</v>
      </c>
      <c r="BW156" s="75">
        <f>IFERROR(VLOOKUP(BV156,'Criteria Table'!$A$2:$I$102,2,FALSE),0)</f>
        <v>0</v>
      </c>
      <c r="BX156" s="95">
        <f t="shared" si="152"/>
        <v>89</v>
      </c>
      <c r="BY156" s="83">
        <f>IFERROR(VLOOKUP(TEXT($A156,"0000"),'AYP11'!$B$425:$AU$846,17,FALSE),"")</f>
        <v>0</v>
      </c>
      <c r="BZ156" s="75">
        <f>IFERROR(VLOOKUP(BY156,'Criteria Table'!$A$2:$I$102,2,FALSE),0)</f>
        <v>10</v>
      </c>
      <c r="CA156" s="95">
        <f t="shared" si="153"/>
        <v>10</v>
      </c>
      <c r="CB156" s="83">
        <f>IFERROR(VLOOKUP(TEXT($A156,"0000"),'AYP11'!$B$3:$AU$424,17,FALSE),"")</f>
        <v>0</v>
      </c>
      <c r="CC156" s="95">
        <f>IFERROR(VLOOKUP(CB156,'Criteria Table'!$A$2:$I$102,2,FALSE),0)</f>
        <v>10</v>
      </c>
      <c r="CD156" s="95">
        <f t="shared" si="154"/>
        <v>10</v>
      </c>
      <c r="CE156" s="83">
        <f>IFERROR(VLOOKUP(TEXT($A156,"0000"),'AYP11'!$B$1269:$AU$1690,17,FALSE),"")</f>
        <v>80</v>
      </c>
      <c r="CF156" s="95">
        <f>IFERROR(VLOOKUP(CE156,'Criteria Table'!$A$2:$I$102,2,FALSE),0)</f>
        <v>2</v>
      </c>
      <c r="CG156" s="95">
        <f t="shared" si="155"/>
        <v>82</v>
      </c>
      <c r="CH156" s="83">
        <f>IFERROR(VLOOKUP(TEXT($A156,"0000"),'AYP11'!$B$1691:$AU$2112,17,FALSE),"")</f>
        <v>0</v>
      </c>
      <c r="CI156" s="95">
        <f>IFERROR(VLOOKUP(CH156,'Criteria Table'!$A$2:$I$102,2,FALSE),0)</f>
        <v>10</v>
      </c>
      <c r="CJ156" s="95">
        <f t="shared" si="156"/>
        <v>10</v>
      </c>
      <c r="CK156" s="83">
        <f>IFERROR(VLOOKUP(TEXT($A156,"0000"),'AYP11'!$B$2535:$AU$2956,17,FALSE),"")</f>
        <v>0</v>
      </c>
      <c r="CL156" s="95">
        <f>IFERROR(VLOOKUP(CK156,'Criteria Table'!$A$2:$I$102,2,FALSE),0)</f>
        <v>10</v>
      </c>
      <c r="CM156" s="95">
        <f t="shared" si="157"/>
        <v>10</v>
      </c>
      <c r="CN156" s="76">
        <f>IFERROR(VLOOKUP(TEXT($A156,"0000"),'AYP11'!$B$3379:$AU$3800,23,FALSE),"")</f>
        <v>0</v>
      </c>
      <c r="CO156" s="95">
        <f>IFERROR(VLOOKUP(CN156,'Criteria Table'!$A$2:$I$102,2,FALSE),0)</f>
        <v>10</v>
      </c>
      <c r="CP156" s="95">
        <f t="shared" si="158"/>
        <v>10</v>
      </c>
      <c r="CQ156" s="76">
        <f>IFERROR(VLOOKUP(TEXT($A156,"0000"),'AYP11'!$B$847:$AU$1268,23,FALSE),"")</f>
        <v>0</v>
      </c>
      <c r="CR156" s="95">
        <f>IFERROR(VLOOKUP(CQ156,'Criteria Table'!$A$2:$I$102,2,FALSE),0)</f>
        <v>10</v>
      </c>
      <c r="CS156" s="95">
        <f t="shared" si="159"/>
        <v>10</v>
      </c>
      <c r="CT156" s="76">
        <f>IFERROR(VLOOKUP(TEXT($A156,"0000"),'AYP11'!$B$2113:$AU$2534,23,FALSE),"")</f>
        <v>93</v>
      </c>
      <c r="CU156" s="95">
        <f>IFERROR(VLOOKUP(CT156,'Criteria Table'!$A$2:$I$102,2,FALSE),0)</f>
        <v>0</v>
      </c>
      <c r="CV156" s="95">
        <f t="shared" si="160"/>
        <v>93</v>
      </c>
      <c r="CW156" s="76">
        <f>IFERROR(VLOOKUP(TEXT($A156,"0000"),'AYP11'!$B$425:$AU$846,23,FALSE),"")</f>
        <v>0</v>
      </c>
      <c r="CX156" s="95">
        <f>IFERROR(VLOOKUP(CW156,'Criteria Table'!$A$2:$I$102,2,FALSE),0)</f>
        <v>10</v>
      </c>
      <c r="CY156" s="95">
        <f t="shared" si="161"/>
        <v>10</v>
      </c>
      <c r="CZ156" s="76">
        <f>IFERROR(VLOOKUP(TEXT($A156,"0000"),'AYP11'!$B$3:$AU$424,23,FALSE),"")</f>
        <v>0</v>
      </c>
      <c r="DA156" s="95">
        <f>IFERROR(VLOOKUP(CZ156,'Criteria Table'!$A$2:$I$102,2,FALSE),0)</f>
        <v>10</v>
      </c>
      <c r="DB156" s="95">
        <f t="shared" si="162"/>
        <v>10</v>
      </c>
      <c r="DC156" s="76">
        <f>IFERROR(VLOOKUP(TEXT($A156,"0000"),'AYP11'!$B$1269:$AU$1690,23,FALSE),"")</f>
        <v>90</v>
      </c>
      <c r="DD156" s="95">
        <f>IFERROR(VLOOKUP(DC156,'Criteria Table'!$A$2:$I$102,2,FALSE),0)</f>
        <v>0</v>
      </c>
      <c r="DE156" s="95">
        <f t="shared" si="163"/>
        <v>90</v>
      </c>
      <c r="DF156" s="76">
        <f>IFERROR(VLOOKUP(TEXT($A156,"0000"),'AYP11'!$B$1691:$AU$2112,23,FALSE),"")</f>
        <v>0</v>
      </c>
      <c r="DG156" s="95">
        <f>IFERROR(VLOOKUP(DF156,'Criteria Table'!$A$2:$I$102,2,FALSE),0)</f>
        <v>10</v>
      </c>
      <c r="DH156" s="95">
        <f t="shared" si="164"/>
        <v>10</v>
      </c>
      <c r="DI156" s="76">
        <f>IFERROR(VLOOKUP(TEXT($A156,"0000"),'AYP11'!$B$2535:$AU$2956,23,FALSE),"")</f>
        <v>0</v>
      </c>
      <c r="DJ156" s="95">
        <f>IFERROR(VLOOKUP(DI156,'Criteria Table'!$A$2:$I$102,2,FALSE),0)</f>
        <v>10</v>
      </c>
      <c r="DK156" s="95">
        <f t="shared" si="165"/>
        <v>10</v>
      </c>
      <c r="DL156" s="91">
        <f>IFERROR(VLOOKUP(TEXT($A156,"0000"),'AYP11'!$B$3379:$AU$3800,11,FALSE),"")</f>
        <v>0</v>
      </c>
      <c r="DM156" s="95">
        <f t="shared" si="166"/>
        <v>1</v>
      </c>
      <c r="DN156" s="95" t="str">
        <f t="shared" si="167"/>
        <v/>
      </c>
      <c r="DO156" s="91">
        <f>IFERROR(VLOOKUP(TEXT($A156,"0000"),'AYP11'!$B$847:$AU$1268,11,FALSE),"")</f>
        <v>0</v>
      </c>
      <c r="DP156" s="95">
        <f t="shared" si="168"/>
        <v>1</v>
      </c>
      <c r="DQ156" s="95" t="str">
        <f t="shared" si="169"/>
        <v/>
      </c>
      <c r="DR156" s="91">
        <f>IFERROR(VLOOKUP(TEXT($A156,"0000"),'AYP11'!$B$2113:$AU$2534,11,FALSE),"")</f>
        <v>0</v>
      </c>
      <c r="DS156" s="95">
        <f t="shared" si="170"/>
        <v>1</v>
      </c>
      <c r="DT156" s="95" t="str">
        <f t="shared" si="171"/>
        <v/>
      </c>
      <c r="DU156" s="91">
        <f>IFERROR(VLOOKUP(TEXT($A156,"0000"),'AYP11'!$B$425:$AU$846,11,FALSE),"")</f>
        <v>0</v>
      </c>
      <c r="DV156" s="95">
        <f t="shared" si="172"/>
        <v>1</v>
      </c>
      <c r="DW156" s="95" t="str">
        <f t="shared" si="173"/>
        <v/>
      </c>
      <c r="DX156" s="91">
        <f>IFERROR(VLOOKUP(TEXT($A156,"0000"),'AYP11'!$B$3:$AU$424,11,FALSE),"")</f>
        <v>0</v>
      </c>
      <c r="DY156" s="95">
        <f t="shared" si="174"/>
        <v>1</v>
      </c>
      <c r="DZ156" s="95" t="str">
        <f t="shared" si="175"/>
        <v/>
      </c>
      <c r="EA156" s="91">
        <f>IFERROR(VLOOKUP(TEXT($A156,"0000"),'AYP11'!$B$1269:$AU$1690,11,FALSE),"")</f>
        <v>0</v>
      </c>
      <c r="EB156" s="95">
        <f t="shared" si="176"/>
        <v>1</v>
      </c>
      <c r="EC156" s="95" t="str">
        <f t="shared" si="177"/>
        <v/>
      </c>
      <c r="ED156" s="91">
        <f>IFERROR(VLOOKUP(TEXT($A156,"0000"),'AYP11'!$B$1691:$AU$2112,11,FALSE),"")</f>
        <v>0</v>
      </c>
      <c r="EE156" s="95">
        <f t="shared" si="178"/>
        <v>1</v>
      </c>
      <c r="EF156" s="95" t="str">
        <f t="shared" si="179"/>
        <v/>
      </c>
      <c r="EG156" s="91">
        <f>IFERROR(VLOOKUP(TEXT($A156,"0000"),'AYP11'!$B$2535:$AU$2956,11,FALSE),"")</f>
        <v>0</v>
      </c>
      <c r="EH156" s="95">
        <f t="shared" si="180"/>
        <v>1</v>
      </c>
      <c r="EI156" s="95" t="str">
        <f t="shared" si="181"/>
        <v/>
      </c>
    </row>
    <row r="157" spans="1:147" x14ac:dyDescent="0.25">
      <c r="A157" s="248">
        <v>3241</v>
      </c>
      <c r="B157" s="291">
        <f t="shared" si="128"/>
        <v>34.394904458598724</v>
      </c>
      <c r="C157" s="50">
        <f>IFERROR(VLOOKUP(TEXT($A157,"0000"),'R-M11'!$A$2:$AA$500,4,FALSE),0)</f>
        <v>54</v>
      </c>
      <c r="D157" s="291">
        <f t="shared" si="129"/>
        <v>23.566878980891719</v>
      </c>
      <c r="E157" s="98">
        <f>IFERROR(SUM(VLOOKUP(TEXT($A157,"0000"),'R-M11'!$A$2:$AA$500,5,FALSE),VLOOKUP(TEXT($A157,"0000"),'R-M11'!$A$2:$AA$500,6,FALSE)),0)</f>
        <v>37</v>
      </c>
      <c r="F157" s="58">
        <f>IFERROR(VLOOKUP(TEXT($A157,"0000"),'R-M11'!$A$2:$AA$500,14,FALSE),0)</f>
        <v>157</v>
      </c>
      <c r="G157" s="230">
        <f t="shared" si="182"/>
        <v>37.334904458598722</v>
      </c>
      <c r="H157" s="97">
        <f t="shared" si="130"/>
        <v>58.615799999999993</v>
      </c>
      <c r="I157" s="230">
        <f t="shared" si="183"/>
        <v>24.826878980891721</v>
      </c>
      <c r="J157" s="97">
        <f t="shared" si="131"/>
        <v>38.978200000000001</v>
      </c>
      <c r="K157" s="230">
        <f t="shared" si="132"/>
        <v>58</v>
      </c>
      <c r="L157" s="121">
        <f>IFERROR(VLOOKUP(K157,'Criteria Table'!$A$2:$I$102,2,FALSE),"")</f>
        <v>4.2</v>
      </c>
      <c r="M157" s="230">
        <f t="shared" si="133"/>
        <v>62.161783439490442</v>
      </c>
      <c r="N157" s="286">
        <f t="shared" si="134"/>
        <v>29.29936305732484</v>
      </c>
      <c r="O157" s="50">
        <f>IFERROR(VLOOKUP(TEXT($A157,"0000"),'R-M11'!$A$2:$AA$500,17,FALSE),"")</f>
        <v>46</v>
      </c>
      <c r="P157" s="286">
        <f t="shared" si="135"/>
        <v>33.757961783439491</v>
      </c>
      <c r="Q157" s="98">
        <f>IFERROR(SUM(VLOOKUP(TEXT($A157,"0000"),'R-M11'!$A$2:$AA$500,18,FALSE),VLOOKUP(TEXT($A157,"0000"),'R-M11'!$A$2:$AA$500,19,FALSE)),0)</f>
        <v>53</v>
      </c>
      <c r="R157" s="69">
        <f>IFERROR(VLOOKUP(TEXT($A157,"0000"),'R-M11'!$A$2:$AA$500,27,FALSE),0)</f>
        <v>157</v>
      </c>
      <c r="S157" s="121">
        <f t="shared" si="184"/>
        <v>31.889363057324839</v>
      </c>
      <c r="T157" s="70">
        <f t="shared" si="136"/>
        <v>50.066299999999998</v>
      </c>
      <c r="U157" s="121">
        <f t="shared" si="185"/>
        <v>34.86796178343949</v>
      </c>
      <c r="V157" s="70">
        <f t="shared" si="137"/>
        <v>54.742699999999999</v>
      </c>
      <c r="W157" s="121">
        <f t="shared" si="138"/>
        <v>63</v>
      </c>
      <c r="X157" s="124">
        <f>IFERROR(VLOOKUP(W157,'Criteria Table'!$A$2:$I$102,2,FALSE),"")</f>
        <v>3.7</v>
      </c>
      <c r="Y157" s="121">
        <f t="shared" si="139"/>
        <v>66.757324840764326</v>
      </c>
      <c r="Z157" s="92">
        <f>IFERROR(IF(VLOOKUP(A157,'SG11'!$A$3:$AI$500,18,FALSE)="","NA",VLOOKUP(A157,'SG11'!$A$3:$AI$500,18,FALSE)),"")</f>
        <v>63</v>
      </c>
      <c r="AA157" s="75">
        <f>IFERROR(VLOOKUP(Z157,'Criteria Table'!$A$2:$I$102,6,FALSE),"NA")</f>
        <v>5</v>
      </c>
      <c r="AB157" s="95">
        <f t="shared" si="186"/>
        <v>68</v>
      </c>
      <c r="AC157" s="84">
        <f>IFERROR(IF(VLOOKUP(A157,'SG11'!$A$3:$AI$500,19,FALSE)="","NA",VLOOKUP(A157,'SG11'!$A$3:$AI$500,19,FALSE)),"")</f>
        <v>64</v>
      </c>
      <c r="AD157" s="75">
        <f>IFERROR(VLOOKUP(AC157,'Criteria Table'!$A$2:$I$102,6,FALSE),"NA")</f>
        <v>5</v>
      </c>
      <c r="AE157" s="95">
        <f t="shared" si="187"/>
        <v>69</v>
      </c>
      <c r="AF157" s="92">
        <f>IFERROR(IF(VLOOKUP(A157,'SG11'!$A$3:$AI$500,20,FALSE)="","NA",VLOOKUP(A157,'SG11'!$A$3:$AI$500,20,FALSE)),"")</f>
        <v>50</v>
      </c>
      <c r="AG157" s="75">
        <f>IFERROR(VLOOKUP(AF157,'Criteria Table'!$A$2:$I$102,6,FALSE),"NA")</f>
        <v>10</v>
      </c>
      <c r="AH157" s="95">
        <f t="shared" si="188"/>
        <v>60</v>
      </c>
      <c r="AI157" s="84">
        <f>IFERROR(IF(VLOOKUP(A157,'SG11'!$A$3:$AI$500,21,FALSE)="","NA",VLOOKUP(A157,'SG11'!$A$3:$AI$500,21,FALSE)),"")</f>
        <v>68</v>
      </c>
      <c r="AJ157" s="75">
        <f>IFERROR(VLOOKUP(AI157,'Criteria Table'!$A$2:$I$102,6,FALSE),"NA")</f>
        <v>5</v>
      </c>
      <c r="AK157" s="95">
        <f t="shared" si="189"/>
        <v>73</v>
      </c>
      <c r="AL157" s="99">
        <f>IFERROR(VLOOKUP(TEXT(A157,"0000"),'W11'!$A$1:$E$500,4,FALSE)/AP157*100,"")</f>
        <v>98.360655737704917</v>
      </c>
      <c r="AM157" s="97">
        <f>IFERROR(VLOOKUP(TEXT(A157,"0000"),'W11'!$A$1:$E$500,4,FALSE),"")</f>
        <v>60</v>
      </c>
      <c r="AN157" s="99">
        <f t="shared" si="140"/>
        <v>98.360655737704917</v>
      </c>
      <c r="AO157" s="97">
        <f t="shared" si="141"/>
        <v>60</v>
      </c>
      <c r="AP157" s="99">
        <f>IFERROR(VLOOKUP(TEXT(A157,"0000"),'W11'!$A$1:$E$500,5,FALSE),"")</f>
        <v>61</v>
      </c>
      <c r="AQ157" s="97">
        <f>IFERROR(VLOOKUP(ROUND(AL157,0),'Criteria Table'!$A$2:$I$102,4,FALSE),0)</f>
        <v>0</v>
      </c>
      <c r="AR157" s="128"/>
      <c r="AS157" s="95"/>
      <c r="AT157" s="95"/>
      <c r="AU157" s="100">
        <f>IFERROR(VLOOKUP(TEXT(A157,"0000"),'Sci11'!$A$3:$N$492,4,FALSE)/VLOOKUP(TEXT(A157,"0000"),'Sci11'!$A$3:$N$492,14,FALSE)*100,"")</f>
        <v>19.230769230769234</v>
      </c>
      <c r="AV157" s="101">
        <f>SUM(VLOOKUP(TEXT(A157,"0000"),'Sci11'!$A$3:$N$492,5,FALSE),VLOOKUP(TEXT(A157,"0000"),'Sci11'!$A$3:$N$492,6,FALSE))/VLOOKUP(TEXT(A157,"0000"),'Sci11'!$A$3:$N$492,14,FALSE)*100</f>
        <v>11.538461538461538</v>
      </c>
      <c r="AW157" s="100">
        <f t="shared" si="190"/>
        <v>24.060769230769232</v>
      </c>
      <c r="AX157" s="101">
        <f>IFERROR(AW157/100*VLOOKUP(TEXT(A157,"0000"),'Sci11'!$A$3:$N$492,14,FALSE),"")</f>
        <v>12.511600000000001</v>
      </c>
      <c r="AY157" s="100">
        <f t="shared" si="191"/>
        <v>13.608461538461539</v>
      </c>
      <c r="AZ157" s="101">
        <f>IFERROR(AY157/100*VLOOKUP(TEXT(A157,"0000"),'Sci11'!$A$3:$N$492,14,FALSE),"")</f>
        <v>7.0764000000000005</v>
      </c>
      <c r="BA157" s="100">
        <f t="shared" si="142"/>
        <v>31</v>
      </c>
      <c r="BB157" s="101">
        <f>IFERROR(VLOOKUP(BA157,'Criteria Table'!$A$2:$I$102,2,FALSE),"")</f>
        <v>6.9</v>
      </c>
      <c r="BC157" s="101">
        <f t="shared" si="143"/>
        <v>37.9</v>
      </c>
      <c r="BD157" s="82">
        <f>IFERROR(VLOOKUP(A157,ATTx11!$A$2:$N$500,4,FALSE),"")</f>
        <v>94.99</v>
      </c>
      <c r="BE157" s="95">
        <f t="shared" si="144"/>
        <v>0.5</v>
      </c>
      <c r="BF157" s="96">
        <f t="shared" si="145"/>
        <v>95.49</v>
      </c>
      <c r="BG157" s="70">
        <f>IFERROR(VLOOKUP(A157,ATTx11!$A$2:$N$500,11,FALSE),"")</f>
        <v>0</v>
      </c>
      <c r="BH157" s="95">
        <f t="shared" si="146"/>
        <v>0</v>
      </c>
      <c r="BI157" s="70">
        <f>IFERROR(VLOOKUP(A157,ATTx11!$A$2:$N$500,12,FALSE),"")</f>
        <v>2</v>
      </c>
      <c r="BJ157" s="97">
        <f t="shared" si="147"/>
        <v>1.8</v>
      </c>
      <c r="BK157" s="84">
        <f>IFERROR(VLOOKUP(A157,ATTx11!$A$2:$N$500,7,FALSE),"")</f>
        <v>0</v>
      </c>
      <c r="BL157" s="97">
        <f t="shared" si="148"/>
        <v>0</v>
      </c>
      <c r="BM157" s="84">
        <f>IFERROR(VLOOKUP(A157,ATTx11!$A$2:$N$500,8,FALSE),"")</f>
        <v>2</v>
      </c>
      <c r="BN157" s="95">
        <f t="shared" si="149"/>
        <v>1.8</v>
      </c>
      <c r="BO157" s="95"/>
      <c r="BP157" s="83">
        <f>IFERROR(VLOOKUP(TEXT($A157,"0000"),'AYP11'!$B$3379:$AU$3800,17,FALSE),"")</f>
        <v>0</v>
      </c>
      <c r="BQ157" s="75">
        <f>IFERROR(VLOOKUP(BP157,'Criteria Table'!$A$2:$I$102,2,FALSE),0)</f>
        <v>10</v>
      </c>
      <c r="BR157" s="95">
        <f t="shared" si="150"/>
        <v>10</v>
      </c>
      <c r="BS157" s="83">
        <f>IFERROR(VLOOKUP(TEXT($A157,"0000"),'AYP11'!$B$847:$AU$1268,17,FALSE),"")</f>
        <v>58</v>
      </c>
      <c r="BT157" s="75">
        <f>IFERROR(VLOOKUP(BS157,'Criteria Table'!$A$2:$I$102,2,FALSE),0)</f>
        <v>4.2</v>
      </c>
      <c r="BU157" s="95">
        <f t="shared" si="151"/>
        <v>62</v>
      </c>
      <c r="BV157" s="83">
        <f>IFERROR(VLOOKUP(TEXT($A157,"0000"),'AYP11'!$B$2113:$AU$2534,17,FALSE),"")</f>
        <v>62</v>
      </c>
      <c r="BW157" s="75">
        <f>IFERROR(VLOOKUP(BV157,'Criteria Table'!$A$2:$I$102,2,FALSE),0)</f>
        <v>3.8000000000000003</v>
      </c>
      <c r="BX157" s="95">
        <f t="shared" si="152"/>
        <v>66</v>
      </c>
      <c r="BY157" s="83">
        <f>IFERROR(VLOOKUP(TEXT($A157,"0000"),'AYP11'!$B$425:$AU$846,17,FALSE),"")</f>
        <v>0</v>
      </c>
      <c r="BZ157" s="75">
        <f>IFERROR(VLOOKUP(BY157,'Criteria Table'!$A$2:$I$102,2,FALSE),0)</f>
        <v>10</v>
      </c>
      <c r="CA157" s="95">
        <f t="shared" si="153"/>
        <v>10</v>
      </c>
      <c r="CB157" s="83">
        <f>IFERROR(VLOOKUP(TEXT($A157,"0000"),'AYP11'!$B$3:$AU$424,17,FALSE),"")</f>
        <v>0</v>
      </c>
      <c r="CC157" s="95">
        <f>IFERROR(VLOOKUP(CB157,'Criteria Table'!$A$2:$I$102,2,FALSE),0)</f>
        <v>10</v>
      </c>
      <c r="CD157" s="95">
        <f t="shared" si="154"/>
        <v>10</v>
      </c>
      <c r="CE157" s="83">
        <f>IFERROR(VLOOKUP(TEXT($A157,"0000"),'AYP11'!$B$1269:$AU$1690,17,FALSE),"")</f>
        <v>60</v>
      </c>
      <c r="CF157" s="95">
        <f>IFERROR(VLOOKUP(CE157,'Criteria Table'!$A$2:$I$102,2,FALSE),0)</f>
        <v>4</v>
      </c>
      <c r="CG157" s="95">
        <f t="shared" si="155"/>
        <v>64</v>
      </c>
      <c r="CH157" s="83">
        <f>IFERROR(VLOOKUP(TEXT($A157,"0000"),'AYP11'!$B$1691:$AU$2112,17,FALSE),"")</f>
        <v>43</v>
      </c>
      <c r="CI157" s="95">
        <f>IFERROR(VLOOKUP(CH157,'Criteria Table'!$A$2:$I$102,2,FALSE),0)</f>
        <v>5.7</v>
      </c>
      <c r="CJ157" s="95">
        <f t="shared" si="156"/>
        <v>49</v>
      </c>
      <c r="CK157" s="83">
        <f>IFERROR(VLOOKUP(TEXT($A157,"0000"),'AYP11'!$B$2535:$AU$2956,17,FALSE),"")</f>
        <v>0</v>
      </c>
      <c r="CL157" s="95">
        <f>IFERROR(VLOOKUP(CK157,'Criteria Table'!$A$2:$I$102,2,FALSE),0)</f>
        <v>10</v>
      </c>
      <c r="CM157" s="95">
        <f t="shared" si="157"/>
        <v>10</v>
      </c>
      <c r="CN157" s="76">
        <f>IFERROR(VLOOKUP(TEXT($A157,"0000"),'AYP11'!$B$3379:$AU$3800,23,FALSE),"")</f>
        <v>0</v>
      </c>
      <c r="CO157" s="95">
        <f>IFERROR(VLOOKUP(CN157,'Criteria Table'!$A$2:$I$102,2,FALSE),0)</f>
        <v>10</v>
      </c>
      <c r="CP157" s="95">
        <f t="shared" si="158"/>
        <v>10</v>
      </c>
      <c r="CQ157" s="76">
        <f>IFERROR(VLOOKUP(TEXT($A157,"0000"),'AYP11'!$B$847:$AU$1268,23,FALSE),"")</f>
        <v>56</v>
      </c>
      <c r="CR157" s="95">
        <f>IFERROR(VLOOKUP(CQ157,'Criteria Table'!$A$2:$I$102,2,FALSE),0)</f>
        <v>4.4000000000000004</v>
      </c>
      <c r="CS157" s="95">
        <f t="shared" si="159"/>
        <v>60</v>
      </c>
      <c r="CT157" s="76">
        <f>IFERROR(VLOOKUP(TEXT($A157,"0000"),'AYP11'!$B$2113:$AU$2534,23,FALSE),"")</f>
        <v>70</v>
      </c>
      <c r="CU157" s="95">
        <f>IFERROR(VLOOKUP(CT157,'Criteria Table'!$A$2:$I$102,2,FALSE),0)</f>
        <v>3</v>
      </c>
      <c r="CV157" s="95">
        <f t="shared" si="160"/>
        <v>73</v>
      </c>
      <c r="CW157" s="76">
        <f>IFERROR(VLOOKUP(TEXT($A157,"0000"),'AYP11'!$B$425:$AU$846,23,FALSE),"")</f>
        <v>0</v>
      </c>
      <c r="CX157" s="95">
        <f>IFERROR(VLOOKUP(CW157,'Criteria Table'!$A$2:$I$102,2,FALSE),0)</f>
        <v>10</v>
      </c>
      <c r="CY157" s="95">
        <f t="shared" si="161"/>
        <v>10</v>
      </c>
      <c r="CZ157" s="76">
        <f>IFERROR(VLOOKUP(TEXT($A157,"0000"),'AYP11'!$B$3:$AU$424,23,FALSE),"")</f>
        <v>0</v>
      </c>
      <c r="DA157" s="95">
        <f>IFERROR(VLOOKUP(CZ157,'Criteria Table'!$A$2:$I$102,2,FALSE),0)</f>
        <v>10</v>
      </c>
      <c r="DB157" s="95">
        <f t="shared" si="162"/>
        <v>10</v>
      </c>
      <c r="DC157" s="76">
        <f>IFERROR(VLOOKUP(TEXT($A157,"0000"),'AYP11'!$B$1269:$AU$1690,23,FALSE),"")</f>
        <v>64</v>
      </c>
      <c r="DD157" s="95">
        <f>IFERROR(VLOOKUP(DC157,'Criteria Table'!$A$2:$I$102,2,FALSE),0)</f>
        <v>3.6</v>
      </c>
      <c r="DE157" s="95">
        <f t="shared" si="163"/>
        <v>68</v>
      </c>
      <c r="DF157" s="76">
        <f>IFERROR(VLOOKUP(TEXT($A157,"0000"),'AYP11'!$B$1691:$AU$2112,23,FALSE),"")</f>
        <v>57</v>
      </c>
      <c r="DG157" s="95">
        <f>IFERROR(VLOOKUP(DF157,'Criteria Table'!$A$2:$I$102,2,FALSE),0)</f>
        <v>4.3</v>
      </c>
      <c r="DH157" s="95">
        <f t="shared" si="164"/>
        <v>61</v>
      </c>
      <c r="DI157" s="76">
        <f>IFERROR(VLOOKUP(TEXT($A157,"0000"),'AYP11'!$B$2535:$AU$2956,23,FALSE),"")</f>
        <v>0</v>
      </c>
      <c r="DJ157" s="95">
        <f>IFERROR(VLOOKUP(DI157,'Criteria Table'!$A$2:$I$102,2,FALSE),0)</f>
        <v>10</v>
      </c>
      <c r="DK157" s="95">
        <f t="shared" si="165"/>
        <v>10</v>
      </c>
      <c r="DL157" s="91">
        <f>IFERROR(VLOOKUP(TEXT($A157,"0000"),'AYP11'!$B$3379:$AU$3800,11,FALSE),"")</f>
        <v>0</v>
      </c>
      <c r="DM157" s="95">
        <f t="shared" si="166"/>
        <v>1</v>
      </c>
      <c r="DN157" s="95" t="str">
        <f t="shared" si="167"/>
        <v/>
      </c>
      <c r="DO157" s="91">
        <f>IFERROR(VLOOKUP(TEXT($A157,"0000"),'AYP11'!$B$847:$AU$1268,11,FALSE),"")</f>
        <v>0</v>
      </c>
      <c r="DP157" s="95">
        <f t="shared" si="168"/>
        <v>1</v>
      </c>
      <c r="DQ157" s="95" t="str">
        <f t="shared" si="169"/>
        <v/>
      </c>
      <c r="DR157" s="91">
        <f>IFERROR(VLOOKUP(TEXT($A157,"0000"),'AYP11'!$B$2113:$AU$2534,11,FALSE),"")</f>
        <v>0</v>
      </c>
      <c r="DS157" s="95">
        <f t="shared" si="170"/>
        <v>1</v>
      </c>
      <c r="DT157" s="95" t="str">
        <f t="shared" si="171"/>
        <v/>
      </c>
      <c r="DU157" s="91">
        <f>IFERROR(VLOOKUP(TEXT($A157,"0000"),'AYP11'!$B$425:$AU$846,11,FALSE),"")</f>
        <v>0</v>
      </c>
      <c r="DV157" s="95">
        <f t="shared" si="172"/>
        <v>1</v>
      </c>
      <c r="DW157" s="95" t="str">
        <f t="shared" si="173"/>
        <v/>
      </c>
      <c r="DX157" s="91">
        <f>IFERROR(VLOOKUP(TEXT($A157,"0000"),'AYP11'!$B$3:$AU$424,11,FALSE),"")</f>
        <v>0</v>
      </c>
      <c r="DY157" s="95">
        <f t="shared" si="174"/>
        <v>1</v>
      </c>
      <c r="DZ157" s="95" t="str">
        <f t="shared" si="175"/>
        <v/>
      </c>
      <c r="EA157" s="91">
        <f>IFERROR(VLOOKUP(TEXT($A157,"0000"),'AYP11'!$B$1269:$AU$1690,11,FALSE),"")</f>
        <v>0</v>
      </c>
      <c r="EB157" s="95">
        <f t="shared" si="176"/>
        <v>1</v>
      </c>
      <c r="EC157" s="95" t="str">
        <f t="shared" si="177"/>
        <v/>
      </c>
      <c r="ED157" s="91">
        <f>IFERROR(VLOOKUP(TEXT($A157,"0000"),'AYP11'!$B$1691:$AU$2112,11,FALSE),"")</f>
        <v>0</v>
      </c>
      <c r="EE157" s="95">
        <f t="shared" si="178"/>
        <v>1</v>
      </c>
      <c r="EF157" s="95" t="str">
        <f t="shared" si="179"/>
        <v/>
      </c>
      <c r="EG157" s="91">
        <f>IFERROR(VLOOKUP(TEXT($A157,"0000"),'AYP11'!$B$2535:$AU$2956,11,FALSE),"")</f>
        <v>0</v>
      </c>
      <c r="EH157" s="95">
        <f t="shared" si="180"/>
        <v>1</v>
      </c>
      <c r="EI157" s="95" t="str">
        <f t="shared" si="181"/>
        <v/>
      </c>
    </row>
    <row r="158" spans="1:147" x14ac:dyDescent="0.25">
      <c r="A158" s="248">
        <v>3261</v>
      </c>
      <c r="B158" s="291">
        <f t="shared" si="128"/>
        <v>35.144927536231883</v>
      </c>
      <c r="C158" s="50">
        <f>IFERROR(VLOOKUP(TEXT($A158,"0000"),'R-M11'!$A$2:$AA$500,4,FALSE),0)</f>
        <v>194</v>
      </c>
      <c r="D158" s="291">
        <f t="shared" si="129"/>
        <v>31.521739130434785</v>
      </c>
      <c r="E158" s="98">
        <f>IFERROR(SUM(VLOOKUP(TEXT($A158,"0000"),'R-M11'!$A$2:$AA$500,5,FALSE),VLOOKUP(TEXT($A158,"0000"),'R-M11'!$A$2:$AA$500,6,FALSE)),0)</f>
        <v>174</v>
      </c>
      <c r="F158" s="58">
        <f>IFERROR(VLOOKUP(TEXT($A158,"0000"),'R-M11'!$A$2:$AA$500,14,FALSE),0)</f>
        <v>552</v>
      </c>
      <c r="G158" s="230">
        <f t="shared" si="182"/>
        <v>37.454927536231885</v>
      </c>
      <c r="H158" s="97">
        <f t="shared" si="130"/>
        <v>206.75120000000001</v>
      </c>
      <c r="I158" s="230">
        <f t="shared" si="183"/>
        <v>32.511739130434783</v>
      </c>
      <c r="J158" s="97">
        <f t="shared" si="131"/>
        <v>179.46480000000003</v>
      </c>
      <c r="K158" s="230">
        <f t="shared" si="132"/>
        <v>67</v>
      </c>
      <c r="L158" s="121">
        <f>IFERROR(VLOOKUP(K158,'Criteria Table'!$A$2:$I$102,2,FALSE),"")</f>
        <v>3.3000000000000003</v>
      </c>
      <c r="M158" s="230">
        <f t="shared" si="133"/>
        <v>69.966666666666669</v>
      </c>
      <c r="N158" s="286">
        <f t="shared" si="134"/>
        <v>29.656419529837251</v>
      </c>
      <c r="O158" s="50">
        <f>IFERROR(VLOOKUP(TEXT($A158,"0000"),'R-M11'!$A$2:$AA$500,17,FALSE),"")</f>
        <v>164</v>
      </c>
      <c r="P158" s="286">
        <f t="shared" si="135"/>
        <v>37.070524412296564</v>
      </c>
      <c r="Q158" s="98">
        <f>IFERROR(SUM(VLOOKUP(TEXT($A158,"0000"),'R-M11'!$A$2:$AA$500,18,FALSE),VLOOKUP(TEXT($A158,"0000"),'R-M11'!$A$2:$AA$500,19,FALSE)),0)</f>
        <v>205</v>
      </c>
      <c r="R158" s="69">
        <f>IFERROR(VLOOKUP(TEXT($A158,"0000"),'R-M11'!$A$2:$AA$500,27,FALSE),0)</f>
        <v>553</v>
      </c>
      <c r="S158" s="121">
        <f t="shared" si="184"/>
        <v>31.96641952983725</v>
      </c>
      <c r="T158" s="70">
        <f t="shared" si="136"/>
        <v>176.77429999999998</v>
      </c>
      <c r="U158" s="121">
        <f t="shared" si="185"/>
        <v>38.060524412296566</v>
      </c>
      <c r="V158" s="70">
        <f t="shared" si="137"/>
        <v>210.47470000000001</v>
      </c>
      <c r="W158" s="121">
        <f t="shared" si="138"/>
        <v>67</v>
      </c>
      <c r="X158" s="124">
        <f>IFERROR(VLOOKUP(W158,'Criteria Table'!$A$2:$I$102,2,FALSE),"")</f>
        <v>3.3000000000000003</v>
      </c>
      <c r="Y158" s="121">
        <f t="shared" si="139"/>
        <v>70.026943942133812</v>
      </c>
      <c r="Z158" s="92">
        <f>IFERROR(IF(VLOOKUP(A158,'SG11'!$A$3:$AI$500,18,FALSE)="","NA",VLOOKUP(A158,'SG11'!$A$3:$AI$500,18,FALSE)),"")</f>
        <v>62</v>
      </c>
      <c r="AA158" s="75">
        <f>IFERROR(VLOOKUP(Z158,'Criteria Table'!$A$2:$I$102,6,FALSE),"NA")</f>
        <v>5</v>
      </c>
      <c r="AB158" s="95">
        <f t="shared" si="186"/>
        <v>67</v>
      </c>
      <c r="AC158" s="84">
        <f>IFERROR(IF(VLOOKUP(A158,'SG11'!$A$3:$AI$500,19,FALSE)="","NA",VLOOKUP(A158,'SG11'!$A$3:$AI$500,19,FALSE)),"")</f>
        <v>61</v>
      </c>
      <c r="AD158" s="75">
        <f>IFERROR(VLOOKUP(AC158,'Criteria Table'!$A$2:$I$102,6,FALSE),"NA")</f>
        <v>5</v>
      </c>
      <c r="AE158" s="95">
        <f t="shared" si="187"/>
        <v>66</v>
      </c>
      <c r="AF158" s="92">
        <f>IFERROR(IF(VLOOKUP(A158,'SG11'!$A$3:$AI$500,20,FALSE)="","NA",VLOOKUP(A158,'SG11'!$A$3:$AI$500,20,FALSE)),"")</f>
        <v>53</v>
      </c>
      <c r="AG158" s="75">
        <f>IFERROR(VLOOKUP(AF158,'Criteria Table'!$A$2:$I$102,6,FALSE),"NA")</f>
        <v>10</v>
      </c>
      <c r="AH158" s="95">
        <f t="shared" si="188"/>
        <v>63</v>
      </c>
      <c r="AI158" s="84">
        <f>IFERROR(IF(VLOOKUP(A158,'SG11'!$A$3:$AI$500,21,FALSE)="","NA",VLOOKUP(A158,'SG11'!$A$3:$AI$500,21,FALSE)),"")</f>
        <v>60</v>
      </c>
      <c r="AJ158" s="75">
        <f>IFERROR(VLOOKUP(AI158,'Criteria Table'!$A$2:$I$102,6,FALSE),"NA")</f>
        <v>10</v>
      </c>
      <c r="AK158" s="95">
        <f t="shared" si="189"/>
        <v>70</v>
      </c>
      <c r="AL158" s="99">
        <f>IFERROR(VLOOKUP(TEXT(A158,"0000"),'W11'!$A$1:$E$500,4,FALSE)/AP158*100,"")</f>
        <v>91.978609625668454</v>
      </c>
      <c r="AM158" s="97">
        <f>IFERROR(VLOOKUP(TEXT(A158,"0000"),'W11'!$A$1:$E$500,4,FALSE),"")</f>
        <v>172</v>
      </c>
      <c r="AN158" s="99">
        <f t="shared" si="140"/>
        <v>91.978609625668454</v>
      </c>
      <c r="AO158" s="97">
        <f t="shared" si="141"/>
        <v>172</v>
      </c>
      <c r="AP158" s="99">
        <f>IFERROR(VLOOKUP(TEXT(A158,"0000"),'W11'!$A$1:$E$500,5,FALSE),"")</f>
        <v>187</v>
      </c>
      <c r="AQ158" s="97">
        <f>IFERROR(VLOOKUP(ROUND(AL158,0),'Criteria Table'!$A$2:$I$102,4,FALSE),0)</f>
        <v>0</v>
      </c>
      <c r="AR158" s="128"/>
      <c r="AS158" s="95"/>
      <c r="AT158" s="95"/>
      <c r="AU158" s="100">
        <f>IFERROR(VLOOKUP(TEXT(A158,"0000"),'Sci11'!$A$3:$N$492,4,FALSE)/VLOOKUP(TEXT(A158,"0000"),'Sci11'!$A$3:$N$492,14,FALSE)*100,"")</f>
        <v>28.804347826086957</v>
      </c>
      <c r="AV158" s="101">
        <f>SUM(VLOOKUP(TEXT(A158,"0000"),'Sci11'!$A$3:$N$492,5,FALSE),VLOOKUP(TEXT(A158,"0000"),'Sci11'!$A$3:$N$492,6,FALSE))/VLOOKUP(TEXT(A158,"0000"),'Sci11'!$A$3:$N$492,14,FALSE)*100</f>
        <v>12.5</v>
      </c>
      <c r="AW158" s="100">
        <f t="shared" si="190"/>
        <v>32.934347826086956</v>
      </c>
      <c r="AX158" s="101">
        <f>IFERROR(AW158/100*VLOOKUP(TEXT(A158,"0000"),'Sci11'!$A$3:$N$492,14,FALSE),"")</f>
        <v>60.599200000000003</v>
      </c>
      <c r="AY158" s="100">
        <f t="shared" si="191"/>
        <v>14.27</v>
      </c>
      <c r="AZ158" s="101">
        <f>IFERROR(AY158/100*VLOOKUP(TEXT(A158,"0000"),'Sci11'!$A$3:$N$492,14,FALSE),"")</f>
        <v>26.256799999999998</v>
      </c>
      <c r="BA158" s="100">
        <f t="shared" si="142"/>
        <v>41</v>
      </c>
      <c r="BB158" s="101">
        <f>IFERROR(VLOOKUP(BA158,'Criteria Table'!$A$2:$I$102,2,FALSE),"")</f>
        <v>5.9</v>
      </c>
      <c r="BC158" s="101">
        <f t="shared" si="143"/>
        <v>46.9</v>
      </c>
      <c r="BD158" s="82">
        <f>IFERROR(VLOOKUP(A158,ATTx11!$A$2:$N$500,4,FALSE),"")</f>
        <v>94.9</v>
      </c>
      <c r="BE158" s="95">
        <f t="shared" si="144"/>
        <v>0.5</v>
      </c>
      <c r="BF158" s="96">
        <f t="shared" si="145"/>
        <v>95.4</v>
      </c>
      <c r="BG158" s="70">
        <f>IFERROR(VLOOKUP(A158,ATTx11!$A$2:$N$500,11,FALSE),"")</f>
        <v>0</v>
      </c>
      <c r="BH158" s="95">
        <f t="shared" si="146"/>
        <v>0</v>
      </c>
      <c r="BI158" s="70">
        <f>IFERROR(VLOOKUP(A158,ATTx11!$A$2:$N$500,12,FALSE),"")</f>
        <v>14</v>
      </c>
      <c r="BJ158" s="97">
        <f t="shared" si="147"/>
        <v>12.6</v>
      </c>
      <c r="BK158" s="84">
        <f>IFERROR(VLOOKUP(A158,ATTx11!$A$2:$N$500,7,FALSE),"")</f>
        <v>0</v>
      </c>
      <c r="BL158" s="97">
        <f t="shared" si="148"/>
        <v>0</v>
      </c>
      <c r="BM158" s="84">
        <f>IFERROR(VLOOKUP(A158,ATTx11!$A$2:$N$500,8,FALSE),"")</f>
        <v>9</v>
      </c>
      <c r="BN158" s="95">
        <f t="shared" si="149"/>
        <v>8.1</v>
      </c>
      <c r="BO158" s="95"/>
      <c r="BP158" s="83">
        <f>IFERROR(VLOOKUP(TEXT($A158,"0000"),'AYP11'!$B$3379:$AU$3800,17,FALSE),"")</f>
        <v>0</v>
      </c>
      <c r="BQ158" s="75">
        <f>IFERROR(VLOOKUP(BP158,'Criteria Table'!$A$2:$I$102,2,FALSE),0)</f>
        <v>10</v>
      </c>
      <c r="BR158" s="95">
        <f t="shared" si="150"/>
        <v>10</v>
      </c>
      <c r="BS158" s="83">
        <f>IFERROR(VLOOKUP(TEXT($A158,"0000"),'AYP11'!$B$847:$AU$1268,17,FALSE),"")</f>
        <v>0</v>
      </c>
      <c r="BT158" s="75">
        <f>IFERROR(VLOOKUP(BS158,'Criteria Table'!$A$2:$I$102,2,FALSE),0)</f>
        <v>10</v>
      </c>
      <c r="BU158" s="95">
        <f t="shared" si="151"/>
        <v>10</v>
      </c>
      <c r="BV158" s="83">
        <f>IFERROR(VLOOKUP(TEXT($A158,"0000"),'AYP11'!$B$2113:$AU$2534,17,FALSE),"")</f>
        <v>70</v>
      </c>
      <c r="BW158" s="75">
        <f>IFERROR(VLOOKUP(BV158,'Criteria Table'!$A$2:$I$102,2,FALSE),0)</f>
        <v>3</v>
      </c>
      <c r="BX158" s="95">
        <f t="shared" si="152"/>
        <v>73</v>
      </c>
      <c r="BY158" s="83">
        <f>IFERROR(VLOOKUP(TEXT($A158,"0000"),'AYP11'!$B$425:$AU$846,17,FALSE),"")</f>
        <v>0</v>
      </c>
      <c r="BZ158" s="75">
        <f>IFERROR(VLOOKUP(BY158,'Criteria Table'!$A$2:$I$102,2,FALSE),0)</f>
        <v>10</v>
      </c>
      <c r="CA158" s="95">
        <f t="shared" si="153"/>
        <v>10</v>
      </c>
      <c r="CB158" s="83">
        <f>IFERROR(VLOOKUP(TEXT($A158,"0000"),'AYP11'!$B$3:$AU$424,17,FALSE),"")</f>
        <v>0</v>
      </c>
      <c r="CC158" s="95">
        <f>IFERROR(VLOOKUP(CB158,'Criteria Table'!$A$2:$I$102,2,FALSE),0)</f>
        <v>10</v>
      </c>
      <c r="CD158" s="95">
        <f t="shared" si="154"/>
        <v>10</v>
      </c>
      <c r="CE158" s="83">
        <f>IFERROR(VLOOKUP(TEXT($A158,"0000"),'AYP11'!$B$1269:$AU$1690,17,FALSE),"")</f>
        <v>65</v>
      </c>
      <c r="CF158" s="95">
        <f>IFERROR(VLOOKUP(CE158,'Criteria Table'!$A$2:$I$102,2,FALSE),0)</f>
        <v>3.5</v>
      </c>
      <c r="CG158" s="95">
        <f t="shared" si="155"/>
        <v>69</v>
      </c>
      <c r="CH158" s="83">
        <f>IFERROR(VLOOKUP(TEXT($A158,"0000"),'AYP11'!$B$1691:$AU$2112,17,FALSE),"")</f>
        <v>59</v>
      </c>
      <c r="CI158" s="95">
        <f>IFERROR(VLOOKUP(CH158,'Criteria Table'!$A$2:$I$102,2,FALSE),0)</f>
        <v>4.1000000000000005</v>
      </c>
      <c r="CJ158" s="95">
        <f t="shared" si="156"/>
        <v>63</v>
      </c>
      <c r="CK158" s="83">
        <f>IFERROR(VLOOKUP(TEXT($A158,"0000"),'AYP11'!$B$2535:$AU$2956,17,FALSE),"")</f>
        <v>30</v>
      </c>
      <c r="CL158" s="95">
        <f>IFERROR(VLOOKUP(CK158,'Criteria Table'!$A$2:$I$102,2,FALSE),0)</f>
        <v>7</v>
      </c>
      <c r="CM158" s="95">
        <f t="shared" si="157"/>
        <v>37</v>
      </c>
      <c r="CN158" s="76">
        <f>IFERROR(VLOOKUP(TEXT($A158,"0000"),'AYP11'!$B$3379:$AU$3800,23,FALSE),"")</f>
        <v>0</v>
      </c>
      <c r="CO158" s="95">
        <f>IFERROR(VLOOKUP(CN158,'Criteria Table'!$A$2:$I$102,2,FALSE),0)</f>
        <v>10</v>
      </c>
      <c r="CP158" s="95">
        <f t="shared" si="158"/>
        <v>10</v>
      </c>
      <c r="CQ158" s="76">
        <f>IFERROR(VLOOKUP(TEXT($A158,"0000"),'AYP11'!$B$847:$AU$1268,23,FALSE),"")</f>
        <v>0</v>
      </c>
      <c r="CR158" s="95">
        <f>IFERROR(VLOOKUP(CQ158,'Criteria Table'!$A$2:$I$102,2,FALSE),0)</f>
        <v>10</v>
      </c>
      <c r="CS158" s="95">
        <f t="shared" si="159"/>
        <v>10</v>
      </c>
      <c r="CT158" s="76">
        <f>IFERROR(VLOOKUP(TEXT($A158,"0000"),'AYP11'!$B$2113:$AU$2534,23,FALSE),"")</f>
        <v>70</v>
      </c>
      <c r="CU158" s="95">
        <f>IFERROR(VLOOKUP(CT158,'Criteria Table'!$A$2:$I$102,2,FALSE),0)</f>
        <v>3</v>
      </c>
      <c r="CV158" s="95">
        <f t="shared" si="160"/>
        <v>73</v>
      </c>
      <c r="CW158" s="76">
        <f>IFERROR(VLOOKUP(TEXT($A158,"0000"),'AYP11'!$B$425:$AU$846,23,FALSE),"")</f>
        <v>0</v>
      </c>
      <c r="CX158" s="95">
        <f>IFERROR(VLOOKUP(CW158,'Criteria Table'!$A$2:$I$102,2,FALSE),0)</f>
        <v>10</v>
      </c>
      <c r="CY158" s="95">
        <f t="shared" si="161"/>
        <v>10</v>
      </c>
      <c r="CZ158" s="76">
        <f>IFERROR(VLOOKUP(TEXT($A158,"0000"),'AYP11'!$B$3:$AU$424,23,FALSE),"")</f>
        <v>0</v>
      </c>
      <c r="DA158" s="95">
        <f>IFERROR(VLOOKUP(CZ158,'Criteria Table'!$A$2:$I$102,2,FALSE),0)</f>
        <v>10</v>
      </c>
      <c r="DB158" s="95">
        <f t="shared" si="162"/>
        <v>10</v>
      </c>
      <c r="DC158" s="76">
        <f>IFERROR(VLOOKUP(TEXT($A158,"0000"),'AYP11'!$B$1269:$AU$1690,23,FALSE),"")</f>
        <v>67</v>
      </c>
      <c r="DD158" s="95">
        <f>IFERROR(VLOOKUP(DC158,'Criteria Table'!$A$2:$I$102,2,FALSE),0)</f>
        <v>3.3000000000000003</v>
      </c>
      <c r="DE158" s="95">
        <f t="shared" si="163"/>
        <v>70</v>
      </c>
      <c r="DF158" s="76">
        <f>IFERROR(VLOOKUP(TEXT($A158,"0000"),'AYP11'!$B$1691:$AU$2112,23,FALSE),"")</f>
        <v>69</v>
      </c>
      <c r="DG158" s="95">
        <f>IFERROR(VLOOKUP(DF158,'Criteria Table'!$A$2:$I$102,2,FALSE),0)</f>
        <v>3.1</v>
      </c>
      <c r="DH158" s="95">
        <f t="shared" si="164"/>
        <v>72</v>
      </c>
      <c r="DI158" s="76">
        <f>IFERROR(VLOOKUP(TEXT($A158,"0000"),'AYP11'!$B$2535:$AU$2956,23,FALSE),"")</f>
        <v>41</v>
      </c>
      <c r="DJ158" s="95">
        <f>IFERROR(VLOOKUP(DI158,'Criteria Table'!$A$2:$I$102,2,FALSE),0)</f>
        <v>5.9</v>
      </c>
      <c r="DK158" s="95">
        <f t="shared" si="165"/>
        <v>47</v>
      </c>
      <c r="DL158" s="91">
        <f>IFERROR(VLOOKUP(TEXT($A158,"0000"),'AYP11'!$B$3379:$AU$3800,11,FALSE),"")</f>
        <v>0</v>
      </c>
      <c r="DM158" s="95">
        <f t="shared" si="166"/>
        <v>1</v>
      </c>
      <c r="DN158" s="95" t="str">
        <f t="shared" si="167"/>
        <v/>
      </c>
      <c r="DO158" s="91">
        <f>IFERROR(VLOOKUP(TEXT($A158,"0000"),'AYP11'!$B$847:$AU$1268,11,FALSE),"")</f>
        <v>0</v>
      </c>
      <c r="DP158" s="95">
        <f t="shared" si="168"/>
        <v>1</v>
      </c>
      <c r="DQ158" s="95" t="str">
        <f t="shared" si="169"/>
        <v/>
      </c>
      <c r="DR158" s="91">
        <f>IFERROR(VLOOKUP(TEXT($A158,"0000"),'AYP11'!$B$2113:$AU$2534,11,FALSE),"")</f>
        <v>92</v>
      </c>
      <c r="DS158" s="95">
        <f t="shared" si="170"/>
        <v>0</v>
      </c>
      <c r="DT158" s="95">
        <f t="shared" si="171"/>
        <v>92</v>
      </c>
      <c r="DU158" s="91">
        <f>IFERROR(VLOOKUP(TEXT($A158,"0000"),'AYP11'!$B$425:$AU$846,11,FALSE),"")</f>
        <v>0</v>
      </c>
      <c r="DV158" s="95">
        <f t="shared" si="172"/>
        <v>1</v>
      </c>
      <c r="DW158" s="95" t="str">
        <f t="shared" si="173"/>
        <v/>
      </c>
      <c r="DX158" s="91">
        <f>IFERROR(VLOOKUP(TEXT($A158,"0000"),'AYP11'!$B$3:$AU$424,11,FALSE),"")</f>
        <v>0</v>
      </c>
      <c r="DY158" s="95">
        <f t="shared" si="174"/>
        <v>1</v>
      </c>
      <c r="DZ158" s="95" t="str">
        <f t="shared" si="175"/>
        <v/>
      </c>
      <c r="EA158" s="91">
        <f>IFERROR(VLOOKUP(TEXT($A158,"0000"),'AYP11'!$B$1269:$AU$1690,11,FALSE),"")</f>
        <v>92</v>
      </c>
      <c r="EB158" s="95">
        <f t="shared" si="176"/>
        <v>0</v>
      </c>
      <c r="EC158" s="95">
        <f t="shared" si="177"/>
        <v>92</v>
      </c>
      <c r="ED158" s="91">
        <f>IFERROR(VLOOKUP(TEXT($A158,"0000"),'AYP11'!$B$1691:$AU$2112,11,FALSE),"")</f>
        <v>75</v>
      </c>
      <c r="EE158" s="95">
        <f t="shared" si="178"/>
        <v>1</v>
      </c>
      <c r="EF158" s="95">
        <f t="shared" si="179"/>
        <v>76</v>
      </c>
      <c r="EG158" s="91">
        <f>IFERROR(VLOOKUP(TEXT($A158,"0000"),'AYP11'!$B$2535:$AU$2956,11,FALSE),"")</f>
        <v>91</v>
      </c>
      <c r="EH158" s="95">
        <f t="shared" si="180"/>
        <v>0</v>
      </c>
      <c r="EI158" s="95">
        <f t="shared" si="181"/>
        <v>91</v>
      </c>
      <c r="EO158" s="34" t="s">
        <v>46</v>
      </c>
      <c r="EP158" s="34">
        <v>4</v>
      </c>
      <c r="EQ158" s="102" t="s">
        <v>1982</v>
      </c>
    </row>
    <row r="159" spans="1:147" x14ac:dyDescent="0.25">
      <c r="A159" s="248">
        <v>3281</v>
      </c>
      <c r="B159" s="291">
        <f t="shared" si="128"/>
        <v>34.157509157509161</v>
      </c>
      <c r="C159" s="50">
        <f>IFERROR(VLOOKUP(TEXT($A159,"0000"),'R-M11'!$A$2:$AA$500,4,FALSE),0)</f>
        <v>373</v>
      </c>
      <c r="D159" s="291">
        <f t="shared" si="129"/>
        <v>39.010989010989015</v>
      </c>
      <c r="E159" s="98">
        <f>IFERROR(SUM(VLOOKUP(TEXT($A159,"0000"),'R-M11'!$A$2:$AA$500,5,FALSE),VLOOKUP(TEXT($A159,"0000"),'R-M11'!$A$2:$AA$500,6,FALSE)),0)</f>
        <v>426</v>
      </c>
      <c r="F159" s="58">
        <f>IFERROR(VLOOKUP(TEXT($A159,"0000"),'R-M11'!$A$2:$AA$500,14,FALSE),0)</f>
        <v>1092</v>
      </c>
      <c r="G159" s="230">
        <f t="shared" si="182"/>
        <v>36.047509157509161</v>
      </c>
      <c r="H159" s="97">
        <f t="shared" si="130"/>
        <v>393.63880000000006</v>
      </c>
      <c r="I159" s="230">
        <f t="shared" si="183"/>
        <v>39.820989010989017</v>
      </c>
      <c r="J159" s="97">
        <f t="shared" si="131"/>
        <v>434.84520000000003</v>
      </c>
      <c r="K159" s="230">
        <f t="shared" si="132"/>
        <v>73</v>
      </c>
      <c r="L159" s="121">
        <f>IFERROR(VLOOKUP(K159,'Criteria Table'!$A$2:$I$102,2,FALSE),"")</f>
        <v>2.7</v>
      </c>
      <c r="M159" s="230">
        <f t="shared" si="133"/>
        <v>75.868498168498178</v>
      </c>
      <c r="N159" s="286">
        <f t="shared" si="134"/>
        <v>33.486660533578657</v>
      </c>
      <c r="O159" s="50">
        <f>IFERROR(VLOOKUP(TEXT($A159,"0000"),'R-M11'!$A$2:$AA$500,17,FALSE),"")</f>
        <v>364</v>
      </c>
      <c r="P159" s="286">
        <f t="shared" si="135"/>
        <v>41.674333026678937</v>
      </c>
      <c r="Q159" s="98">
        <f>IFERROR(SUM(VLOOKUP(TEXT($A159,"0000"),'R-M11'!$A$2:$AA$500,18,FALSE),VLOOKUP(TEXT($A159,"0000"),'R-M11'!$A$2:$AA$500,19,FALSE)),0)</f>
        <v>453</v>
      </c>
      <c r="R159" s="69">
        <f>IFERROR(VLOOKUP(TEXT($A159,"0000"),'R-M11'!$A$2:$AA$500,27,FALSE),0)</f>
        <v>1087</v>
      </c>
      <c r="S159" s="121">
        <f t="shared" si="184"/>
        <v>35.236660533578657</v>
      </c>
      <c r="T159" s="70">
        <f t="shared" si="136"/>
        <v>383.02249999999998</v>
      </c>
      <c r="U159" s="121">
        <f t="shared" si="185"/>
        <v>42.424333026678937</v>
      </c>
      <c r="V159" s="70">
        <f t="shared" si="137"/>
        <v>461.15250000000009</v>
      </c>
      <c r="W159" s="121">
        <f t="shared" si="138"/>
        <v>75</v>
      </c>
      <c r="X159" s="124">
        <f>IFERROR(VLOOKUP(W159,'Criteria Table'!$A$2:$I$102,2,FALSE),"")</f>
        <v>2.5</v>
      </c>
      <c r="Y159" s="121">
        <f t="shared" si="139"/>
        <v>77.660993560257594</v>
      </c>
      <c r="Z159" s="92">
        <f>IFERROR(IF(VLOOKUP(A159,'SG11'!$A$3:$AI$500,18,FALSE)="","NA",VLOOKUP(A159,'SG11'!$A$3:$AI$500,18,FALSE)),"")</f>
        <v>66</v>
      </c>
      <c r="AA159" s="75">
        <f>IFERROR(VLOOKUP(Z159,'Criteria Table'!$A$2:$I$102,6,FALSE),"NA")</f>
        <v>5</v>
      </c>
      <c r="AB159" s="95">
        <f t="shared" si="186"/>
        <v>71</v>
      </c>
      <c r="AC159" s="84">
        <f>IFERROR(IF(VLOOKUP(A159,'SG11'!$A$3:$AI$500,19,FALSE)="","NA",VLOOKUP(A159,'SG11'!$A$3:$AI$500,19,FALSE)),"")</f>
        <v>73</v>
      </c>
      <c r="AD159" s="75">
        <f>IFERROR(VLOOKUP(AC159,'Criteria Table'!$A$2:$I$102,6,FALSE),"NA")</f>
        <v>5</v>
      </c>
      <c r="AE159" s="95">
        <f t="shared" si="187"/>
        <v>78</v>
      </c>
      <c r="AF159" s="92">
        <f>IFERROR(IF(VLOOKUP(A159,'SG11'!$A$3:$AI$500,20,FALSE)="","NA",VLOOKUP(A159,'SG11'!$A$3:$AI$500,20,FALSE)),"")</f>
        <v>64</v>
      </c>
      <c r="AG159" s="75">
        <f>IFERROR(VLOOKUP(AF159,'Criteria Table'!$A$2:$I$102,6,FALSE),"NA")</f>
        <v>5</v>
      </c>
      <c r="AH159" s="95">
        <f t="shared" si="188"/>
        <v>69</v>
      </c>
      <c r="AI159" s="84">
        <f>IFERROR(IF(VLOOKUP(A159,'SG11'!$A$3:$AI$500,21,FALSE)="","NA",VLOOKUP(A159,'SG11'!$A$3:$AI$500,21,FALSE)),"")</f>
        <v>68</v>
      </c>
      <c r="AJ159" s="75">
        <f>IFERROR(VLOOKUP(AI159,'Criteria Table'!$A$2:$I$102,6,FALSE),"NA")</f>
        <v>5</v>
      </c>
      <c r="AK159" s="95">
        <f t="shared" si="189"/>
        <v>73</v>
      </c>
      <c r="AL159" s="99">
        <f>IFERROR(VLOOKUP(TEXT(A159,"0000"),'W11'!$A$1:$E$500,4,FALSE)/AP159*100,"")</f>
        <v>97.340425531914903</v>
      </c>
      <c r="AM159" s="97">
        <f>IFERROR(VLOOKUP(TEXT(A159,"0000"),'W11'!$A$1:$E$500,4,FALSE),"")</f>
        <v>366</v>
      </c>
      <c r="AN159" s="99">
        <f t="shared" si="140"/>
        <v>97.340425531914903</v>
      </c>
      <c r="AO159" s="97">
        <f t="shared" si="141"/>
        <v>366</v>
      </c>
      <c r="AP159" s="99">
        <f>IFERROR(VLOOKUP(TEXT(A159,"0000"),'W11'!$A$1:$E$500,5,FALSE),"")</f>
        <v>376</v>
      </c>
      <c r="AQ159" s="97">
        <f>IFERROR(VLOOKUP(ROUND(AL159,0),'Criteria Table'!$A$2:$I$102,4,FALSE),0)</f>
        <v>0</v>
      </c>
      <c r="AR159" s="128"/>
      <c r="AS159" s="95"/>
      <c r="AT159" s="95"/>
      <c r="AU159" s="100">
        <f>IFERROR(VLOOKUP(TEXT(A159,"0000"),'Sci11'!$A$3:$N$492,4,FALSE)/VLOOKUP(TEXT(A159,"0000"),'Sci11'!$A$3:$N$492,14,FALSE)*100,"")</f>
        <v>33.695652173913047</v>
      </c>
      <c r="AV159" s="101">
        <f>SUM(VLOOKUP(TEXT(A159,"0000"),'Sci11'!$A$3:$N$492,5,FALSE),VLOOKUP(TEXT(A159,"0000"),'Sci11'!$A$3:$N$492,6,FALSE))/VLOOKUP(TEXT(A159,"0000"),'Sci11'!$A$3:$N$492,14,FALSE)*100</f>
        <v>19.836956521739129</v>
      </c>
      <c r="AW159" s="100">
        <f t="shared" si="190"/>
        <v>36.915652173913045</v>
      </c>
      <c r="AX159" s="101">
        <f>IFERROR(AW159/100*VLOOKUP(TEXT(A159,"0000"),'Sci11'!$A$3:$N$492,14,FALSE),"")</f>
        <v>135.84960000000001</v>
      </c>
      <c r="AY159" s="100">
        <f t="shared" si="191"/>
        <v>21.216956521739128</v>
      </c>
      <c r="AZ159" s="101">
        <f>IFERROR(AY159/100*VLOOKUP(TEXT(A159,"0000"),'Sci11'!$A$3:$N$492,14,FALSE),"")</f>
        <v>78.078399999999988</v>
      </c>
      <c r="BA159" s="100">
        <f t="shared" si="142"/>
        <v>54</v>
      </c>
      <c r="BB159" s="101">
        <f>IFERROR(VLOOKUP(BA159,'Criteria Table'!$A$2:$I$102,2,FALSE),"")</f>
        <v>4.6000000000000005</v>
      </c>
      <c r="BC159" s="101">
        <f t="shared" si="143"/>
        <v>58.6</v>
      </c>
      <c r="BD159" s="82">
        <f>IFERROR(VLOOKUP(A159,ATTx11!$A$2:$N$500,4,FALSE),"")</f>
        <v>96.84</v>
      </c>
      <c r="BE159" s="95">
        <f t="shared" si="144"/>
        <v>0.5</v>
      </c>
      <c r="BF159" s="96">
        <f t="shared" si="145"/>
        <v>97.34</v>
      </c>
      <c r="BG159" s="70">
        <f>IFERROR(VLOOKUP(A159,ATTx11!$A$2:$N$500,11,FALSE),"")</f>
        <v>35</v>
      </c>
      <c r="BH159" s="95">
        <f t="shared" si="146"/>
        <v>31.5</v>
      </c>
      <c r="BI159" s="70">
        <f>IFERROR(VLOOKUP(A159,ATTx11!$A$2:$N$500,12,FALSE),"")</f>
        <v>39</v>
      </c>
      <c r="BJ159" s="97">
        <f t="shared" si="147"/>
        <v>35.1</v>
      </c>
      <c r="BK159" s="84">
        <f>IFERROR(VLOOKUP(A159,ATTx11!$A$2:$N$500,7,FALSE),"")</f>
        <v>30</v>
      </c>
      <c r="BL159" s="97">
        <f t="shared" si="148"/>
        <v>27</v>
      </c>
      <c r="BM159" s="84">
        <f>IFERROR(VLOOKUP(A159,ATTx11!$A$2:$N$500,8,FALSE),"")</f>
        <v>30</v>
      </c>
      <c r="BN159" s="95">
        <f t="shared" si="149"/>
        <v>27</v>
      </c>
      <c r="BO159" s="95"/>
      <c r="BP159" s="83">
        <f>IFERROR(VLOOKUP(TEXT($A159,"0000"),'AYP11'!$B$3379:$AU$3800,17,FALSE),"")</f>
        <v>80</v>
      </c>
      <c r="BQ159" s="75">
        <f>IFERROR(VLOOKUP(BP159,'Criteria Table'!$A$2:$I$102,2,FALSE),0)</f>
        <v>2</v>
      </c>
      <c r="BR159" s="95">
        <f t="shared" si="150"/>
        <v>82</v>
      </c>
      <c r="BS159" s="83">
        <f>IFERROR(VLOOKUP(TEXT($A159,"0000"),'AYP11'!$B$847:$AU$1268,17,FALSE),"")</f>
        <v>0</v>
      </c>
      <c r="BT159" s="75">
        <f>IFERROR(VLOOKUP(BS159,'Criteria Table'!$A$2:$I$102,2,FALSE),0)</f>
        <v>10</v>
      </c>
      <c r="BU159" s="95">
        <f t="shared" si="151"/>
        <v>10</v>
      </c>
      <c r="BV159" s="83">
        <f>IFERROR(VLOOKUP(TEXT($A159,"0000"),'AYP11'!$B$2113:$AU$2534,17,FALSE),"")</f>
        <v>73</v>
      </c>
      <c r="BW159" s="75">
        <f>IFERROR(VLOOKUP(BV159,'Criteria Table'!$A$2:$I$102,2,FALSE),0)</f>
        <v>2.7</v>
      </c>
      <c r="BX159" s="95">
        <f t="shared" si="152"/>
        <v>76</v>
      </c>
      <c r="BY159" s="83">
        <f>IFERROR(VLOOKUP(TEXT($A159,"0000"),'AYP11'!$B$425:$AU$846,17,FALSE),"")</f>
        <v>0</v>
      </c>
      <c r="BZ159" s="75">
        <f>IFERROR(VLOOKUP(BY159,'Criteria Table'!$A$2:$I$102,2,FALSE),0)</f>
        <v>10</v>
      </c>
      <c r="CA159" s="95">
        <f t="shared" si="153"/>
        <v>10</v>
      </c>
      <c r="CB159" s="83">
        <f>IFERROR(VLOOKUP(TEXT($A159,"0000"),'AYP11'!$B$3:$AU$424,17,FALSE),"")</f>
        <v>0</v>
      </c>
      <c r="CC159" s="95">
        <f>IFERROR(VLOOKUP(CB159,'Criteria Table'!$A$2:$I$102,2,FALSE),0)</f>
        <v>10</v>
      </c>
      <c r="CD159" s="95">
        <f t="shared" si="154"/>
        <v>10</v>
      </c>
      <c r="CE159" s="83">
        <f>IFERROR(VLOOKUP(TEXT($A159,"0000"),'AYP11'!$B$1269:$AU$1690,17,FALSE),"")</f>
        <v>64</v>
      </c>
      <c r="CF159" s="95">
        <f>IFERROR(VLOOKUP(CE159,'Criteria Table'!$A$2:$I$102,2,FALSE),0)</f>
        <v>3.6</v>
      </c>
      <c r="CG159" s="95">
        <f t="shared" si="155"/>
        <v>68</v>
      </c>
      <c r="CH159" s="83">
        <f>IFERROR(VLOOKUP(TEXT($A159,"0000"),'AYP11'!$B$1691:$AU$2112,17,FALSE),"")</f>
        <v>59</v>
      </c>
      <c r="CI159" s="95">
        <f>IFERROR(VLOOKUP(CH159,'Criteria Table'!$A$2:$I$102,2,FALSE),0)</f>
        <v>4.1000000000000005</v>
      </c>
      <c r="CJ159" s="95">
        <f t="shared" si="156"/>
        <v>63</v>
      </c>
      <c r="CK159" s="83">
        <f>IFERROR(VLOOKUP(TEXT($A159,"0000"),'AYP11'!$B$2535:$AU$2956,17,FALSE),"")</f>
        <v>0</v>
      </c>
      <c r="CL159" s="95">
        <f>IFERROR(VLOOKUP(CK159,'Criteria Table'!$A$2:$I$102,2,FALSE),0)</f>
        <v>10</v>
      </c>
      <c r="CM159" s="95">
        <f t="shared" si="157"/>
        <v>10</v>
      </c>
      <c r="CN159" s="76">
        <f>IFERROR(VLOOKUP(TEXT($A159,"0000"),'AYP11'!$B$3379:$AU$3800,23,FALSE),"")</f>
        <v>86</v>
      </c>
      <c r="CO159" s="95">
        <f>IFERROR(VLOOKUP(CN159,'Criteria Table'!$A$2:$I$102,2,FALSE),0)</f>
        <v>0</v>
      </c>
      <c r="CP159" s="95">
        <f t="shared" si="158"/>
        <v>86</v>
      </c>
      <c r="CQ159" s="76">
        <f>IFERROR(VLOOKUP(TEXT($A159,"0000"),'AYP11'!$B$847:$AU$1268,23,FALSE),"")</f>
        <v>0</v>
      </c>
      <c r="CR159" s="95">
        <f>IFERROR(VLOOKUP(CQ159,'Criteria Table'!$A$2:$I$102,2,FALSE),0)</f>
        <v>10</v>
      </c>
      <c r="CS159" s="95">
        <f t="shared" si="159"/>
        <v>10</v>
      </c>
      <c r="CT159" s="76">
        <f>IFERROR(VLOOKUP(TEXT($A159,"0000"),'AYP11'!$B$2113:$AU$2534,23,FALSE),"")</f>
        <v>74</v>
      </c>
      <c r="CU159" s="95">
        <f>IFERROR(VLOOKUP(CT159,'Criteria Table'!$A$2:$I$102,2,FALSE),0)</f>
        <v>2.6</v>
      </c>
      <c r="CV159" s="95">
        <f t="shared" si="160"/>
        <v>77</v>
      </c>
      <c r="CW159" s="76">
        <f>IFERROR(VLOOKUP(TEXT($A159,"0000"),'AYP11'!$B$425:$AU$846,23,FALSE),"")</f>
        <v>0</v>
      </c>
      <c r="CX159" s="95">
        <f>IFERROR(VLOOKUP(CW159,'Criteria Table'!$A$2:$I$102,2,FALSE),0)</f>
        <v>10</v>
      </c>
      <c r="CY159" s="95">
        <f t="shared" si="161"/>
        <v>10</v>
      </c>
      <c r="CZ159" s="76">
        <f>IFERROR(VLOOKUP(TEXT($A159,"0000"),'AYP11'!$B$3:$AU$424,23,FALSE),"")</f>
        <v>0</v>
      </c>
      <c r="DA159" s="95">
        <f>IFERROR(VLOOKUP(CZ159,'Criteria Table'!$A$2:$I$102,2,FALSE),0)</f>
        <v>10</v>
      </c>
      <c r="DB159" s="95">
        <f t="shared" si="162"/>
        <v>10</v>
      </c>
      <c r="DC159" s="76">
        <f>IFERROR(VLOOKUP(TEXT($A159,"0000"),'AYP11'!$B$1269:$AU$1690,23,FALSE),"")</f>
        <v>65</v>
      </c>
      <c r="DD159" s="95">
        <f>IFERROR(VLOOKUP(DC159,'Criteria Table'!$A$2:$I$102,2,FALSE),0)</f>
        <v>3.5</v>
      </c>
      <c r="DE159" s="95">
        <f t="shared" si="163"/>
        <v>69</v>
      </c>
      <c r="DF159" s="76">
        <f>IFERROR(VLOOKUP(TEXT($A159,"0000"),'AYP11'!$B$1691:$AU$2112,23,FALSE),"")</f>
        <v>69</v>
      </c>
      <c r="DG159" s="95">
        <f>IFERROR(VLOOKUP(DF159,'Criteria Table'!$A$2:$I$102,2,FALSE),0)</f>
        <v>3.1</v>
      </c>
      <c r="DH159" s="95">
        <f t="shared" si="164"/>
        <v>72</v>
      </c>
      <c r="DI159" s="76">
        <f>IFERROR(VLOOKUP(TEXT($A159,"0000"),'AYP11'!$B$2535:$AU$2956,23,FALSE),"")</f>
        <v>0</v>
      </c>
      <c r="DJ159" s="95">
        <f>IFERROR(VLOOKUP(DI159,'Criteria Table'!$A$2:$I$102,2,FALSE),0)</f>
        <v>10</v>
      </c>
      <c r="DK159" s="95">
        <f t="shared" si="165"/>
        <v>10</v>
      </c>
      <c r="DL159" s="91">
        <f>IFERROR(VLOOKUP(TEXT($A159,"0000"),'AYP11'!$B$3379:$AU$3800,11,FALSE),"")</f>
        <v>0</v>
      </c>
      <c r="DM159" s="95">
        <f t="shared" si="166"/>
        <v>1</v>
      </c>
      <c r="DN159" s="95" t="str">
        <f t="shared" si="167"/>
        <v/>
      </c>
      <c r="DO159" s="91">
        <f>IFERROR(VLOOKUP(TEXT($A159,"0000"),'AYP11'!$B$847:$AU$1268,11,FALSE),"")</f>
        <v>0</v>
      </c>
      <c r="DP159" s="95">
        <f t="shared" si="168"/>
        <v>1</v>
      </c>
      <c r="DQ159" s="95" t="str">
        <f t="shared" si="169"/>
        <v/>
      </c>
      <c r="DR159" s="91">
        <f>IFERROR(VLOOKUP(TEXT($A159,"0000"),'AYP11'!$B$2113:$AU$2534,11,FALSE),"")</f>
        <v>0</v>
      </c>
      <c r="DS159" s="95">
        <f t="shared" si="170"/>
        <v>1</v>
      </c>
      <c r="DT159" s="95" t="str">
        <f t="shared" si="171"/>
        <v/>
      </c>
      <c r="DU159" s="91">
        <f>IFERROR(VLOOKUP(TEXT($A159,"0000"),'AYP11'!$B$425:$AU$846,11,FALSE),"")</f>
        <v>0</v>
      </c>
      <c r="DV159" s="95">
        <f t="shared" si="172"/>
        <v>1</v>
      </c>
      <c r="DW159" s="95" t="str">
        <f t="shared" si="173"/>
        <v/>
      </c>
      <c r="DX159" s="91">
        <f>IFERROR(VLOOKUP(TEXT($A159,"0000"),'AYP11'!$B$3:$AU$424,11,FALSE),"")</f>
        <v>0</v>
      </c>
      <c r="DY159" s="95">
        <f t="shared" si="174"/>
        <v>1</v>
      </c>
      <c r="DZ159" s="95" t="str">
        <f t="shared" si="175"/>
        <v/>
      </c>
      <c r="EA159" s="91">
        <f>IFERROR(VLOOKUP(TEXT($A159,"0000"),'AYP11'!$B$1269:$AU$1690,11,FALSE),"")</f>
        <v>0</v>
      </c>
      <c r="EB159" s="95">
        <f t="shared" si="176"/>
        <v>1</v>
      </c>
      <c r="EC159" s="95" t="str">
        <f t="shared" si="177"/>
        <v/>
      </c>
      <c r="ED159" s="91">
        <f>IFERROR(VLOOKUP(TEXT($A159,"0000"),'AYP11'!$B$1691:$AU$2112,11,FALSE),"")</f>
        <v>0</v>
      </c>
      <c r="EE159" s="95">
        <f t="shared" si="178"/>
        <v>1</v>
      </c>
      <c r="EF159" s="95" t="str">
        <f t="shared" si="179"/>
        <v/>
      </c>
      <c r="EG159" s="91">
        <f>IFERROR(VLOOKUP(TEXT($A159,"0000"),'AYP11'!$B$2535:$AU$2956,11,FALSE),"")</f>
        <v>0</v>
      </c>
      <c r="EH159" s="95">
        <f t="shared" si="180"/>
        <v>1</v>
      </c>
      <c r="EI159" s="95" t="str">
        <f t="shared" si="181"/>
        <v/>
      </c>
    </row>
    <row r="160" spans="1:147" x14ac:dyDescent="0.25">
      <c r="A160" s="248">
        <v>3301</v>
      </c>
      <c r="B160" s="291">
        <f t="shared" si="128"/>
        <v>26.956521739130434</v>
      </c>
      <c r="C160" s="50">
        <f>IFERROR(VLOOKUP(TEXT($A160,"0000"),'R-M11'!$A$2:$AA$500,4,FALSE),0)</f>
        <v>62</v>
      </c>
      <c r="D160" s="291">
        <f t="shared" si="129"/>
        <v>10.434782608695652</v>
      </c>
      <c r="E160" s="98">
        <f>IFERROR(SUM(VLOOKUP(TEXT($A160,"0000"),'R-M11'!$A$2:$AA$500,5,FALSE),VLOOKUP(TEXT($A160,"0000"),'R-M11'!$A$2:$AA$500,6,FALSE)),0)</f>
        <v>24</v>
      </c>
      <c r="F160" s="58">
        <f>IFERROR(VLOOKUP(TEXT($A160,"0000"),'R-M11'!$A$2:$AA$500,14,FALSE),0)</f>
        <v>230</v>
      </c>
      <c r="G160" s="230">
        <f t="shared" si="182"/>
        <v>31.366521739130434</v>
      </c>
      <c r="H160" s="97">
        <f t="shared" si="130"/>
        <v>72.142999999999986</v>
      </c>
      <c r="I160" s="230">
        <f t="shared" si="183"/>
        <v>12.324782608695653</v>
      </c>
      <c r="J160" s="97">
        <f t="shared" si="131"/>
        <v>28.347000000000001</v>
      </c>
      <c r="K160" s="230">
        <f t="shared" si="132"/>
        <v>37</v>
      </c>
      <c r="L160" s="121">
        <f>IFERROR(VLOOKUP(K160,'Criteria Table'!$A$2:$I$102,2,FALSE),"")</f>
        <v>6.3000000000000007</v>
      </c>
      <c r="M160" s="230">
        <f t="shared" si="133"/>
        <v>43.69130434782609</v>
      </c>
      <c r="N160" s="286">
        <f t="shared" si="134"/>
        <v>36.403508771929829</v>
      </c>
      <c r="O160" s="50">
        <f>IFERROR(VLOOKUP(TEXT($A160,"0000"),'R-M11'!$A$2:$AA$500,17,FALSE),"")</f>
        <v>83</v>
      </c>
      <c r="P160" s="286">
        <f t="shared" si="135"/>
        <v>12.719298245614036</v>
      </c>
      <c r="Q160" s="98">
        <f>IFERROR(SUM(VLOOKUP(TEXT($A160,"0000"),'R-M11'!$A$2:$AA$500,18,FALSE),VLOOKUP(TEXT($A160,"0000"),'R-M11'!$A$2:$AA$500,19,FALSE)),0)</f>
        <v>29</v>
      </c>
      <c r="R160" s="69">
        <f>IFERROR(VLOOKUP(TEXT($A160,"0000"),'R-M11'!$A$2:$AA$500,27,FALSE),0)</f>
        <v>228</v>
      </c>
      <c r="S160" s="121">
        <f t="shared" si="184"/>
        <v>39.973508771929829</v>
      </c>
      <c r="T160" s="70">
        <f t="shared" si="136"/>
        <v>91.139600000000002</v>
      </c>
      <c r="U160" s="121">
        <f t="shared" si="185"/>
        <v>14.249298245614035</v>
      </c>
      <c r="V160" s="70">
        <f t="shared" si="137"/>
        <v>32.488400000000006</v>
      </c>
      <c r="W160" s="121">
        <f t="shared" si="138"/>
        <v>49</v>
      </c>
      <c r="X160" s="124">
        <f>IFERROR(VLOOKUP(W160,'Criteria Table'!$A$2:$I$102,2,FALSE),"")</f>
        <v>5.1000000000000005</v>
      </c>
      <c r="Y160" s="121">
        <f t="shared" si="139"/>
        <v>54.222807017543865</v>
      </c>
      <c r="Z160" s="92">
        <f>IFERROR(IF(VLOOKUP(A160,'SG11'!$A$3:$AI$500,18,FALSE)="","NA",VLOOKUP(A160,'SG11'!$A$3:$AI$500,18,FALSE)),"")</f>
        <v>49</v>
      </c>
      <c r="AA160" s="75">
        <f>IFERROR(VLOOKUP(Z160,'Criteria Table'!$A$2:$I$102,6,FALSE),"NA")</f>
        <v>10</v>
      </c>
      <c r="AB160" s="95">
        <f t="shared" si="186"/>
        <v>59</v>
      </c>
      <c r="AC160" s="84">
        <f>IFERROR(IF(VLOOKUP(A160,'SG11'!$A$3:$AI$500,19,FALSE)="","NA",VLOOKUP(A160,'SG11'!$A$3:$AI$500,19,FALSE)),"")</f>
        <v>54</v>
      </c>
      <c r="AD160" s="75">
        <f>IFERROR(VLOOKUP(AC160,'Criteria Table'!$A$2:$I$102,6,FALSE),"NA")</f>
        <v>10</v>
      </c>
      <c r="AE160" s="95">
        <f t="shared" si="187"/>
        <v>64</v>
      </c>
      <c r="AF160" s="92">
        <f>IFERROR(IF(VLOOKUP(A160,'SG11'!$A$3:$AI$500,20,FALSE)="","NA",VLOOKUP(A160,'SG11'!$A$3:$AI$500,20,FALSE)),"")</f>
        <v>53</v>
      </c>
      <c r="AG160" s="75">
        <f>IFERROR(VLOOKUP(AF160,'Criteria Table'!$A$2:$I$102,6,FALSE),"NA")</f>
        <v>10</v>
      </c>
      <c r="AH160" s="95">
        <f t="shared" si="188"/>
        <v>63</v>
      </c>
      <c r="AI160" s="84">
        <f>IFERROR(IF(VLOOKUP(A160,'SG11'!$A$3:$AI$500,21,FALSE)="","NA",VLOOKUP(A160,'SG11'!$A$3:$AI$500,21,FALSE)),"")</f>
        <v>57</v>
      </c>
      <c r="AJ160" s="75">
        <f>IFERROR(VLOOKUP(AI160,'Criteria Table'!$A$2:$I$102,6,FALSE),"NA")</f>
        <v>10</v>
      </c>
      <c r="AK160" s="95">
        <f t="shared" si="189"/>
        <v>67</v>
      </c>
      <c r="AL160" s="99">
        <f>IFERROR(VLOOKUP(TEXT(A160,"0000"),'W11'!$A$1:$E$500,4,FALSE)/AP160*100,"")</f>
        <v>91.17647058823529</v>
      </c>
      <c r="AM160" s="97">
        <f>IFERROR(VLOOKUP(TEXT(A160,"0000"),'W11'!$A$1:$E$500,4,FALSE),"")</f>
        <v>62</v>
      </c>
      <c r="AN160" s="99">
        <f t="shared" si="140"/>
        <v>91.17647058823529</v>
      </c>
      <c r="AO160" s="97">
        <f t="shared" si="141"/>
        <v>62</v>
      </c>
      <c r="AP160" s="99">
        <f>IFERROR(VLOOKUP(TEXT(A160,"0000"),'W11'!$A$1:$E$500,5,FALSE),"")</f>
        <v>68</v>
      </c>
      <c r="AQ160" s="97">
        <f>IFERROR(VLOOKUP(ROUND(AL160,0),'Criteria Table'!$A$2:$I$102,4,FALSE),0)</f>
        <v>0</v>
      </c>
      <c r="AR160" s="128"/>
      <c r="AS160" s="95"/>
      <c r="AT160" s="95"/>
      <c r="AU160" s="100">
        <f>IFERROR(VLOOKUP(TEXT(A160,"0000"),'Sci11'!$A$3:$N$492,4,FALSE)/VLOOKUP(TEXT(A160,"0000"),'Sci11'!$A$3:$N$492,14,FALSE)*100,"")</f>
        <v>20.512820512820511</v>
      </c>
      <c r="AV160" s="101">
        <f>SUM(VLOOKUP(TEXT(A160,"0000"),'Sci11'!$A$3:$N$492,5,FALSE),VLOOKUP(TEXT(A160,"0000"),'Sci11'!$A$3:$N$492,6,FALSE))/VLOOKUP(TEXT(A160,"0000"),'Sci11'!$A$3:$N$492,14,FALSE)*100</f>
        <v>1.2820512820512819</v>
      </c>
      <c r="AW160" s="100">
        <f t="shared" si="190"/>
        <v>25.972820512820512</v>
      </c>
      <c r="AX160" s="101">
        <f>IFERROR(AW160/100*VLOOKUP(TEXT(A160,"0000"),'Sci11'!$A$3:$N$492,14,FALSE),"")</f>
        <v>20.258799999999997</v>
      </c>
      <c r="AY160" s="100">
        <f t="shared" si="191"/>
        <v>3.6220512820512822</v>
      </c>
      <c r="AZ160" s="101">
        <f>IFERROR(AY160/100*VLOOKUP(TEXT(A160,"0000"),'Sci11'!$A$3:$N$492,14,FALSE),"")</f>
        <v>2.8252000000000002</v>
      </c>
      <c r="BA160" s="100">
        <f t="shared" si="142"/>
        <v>22</v>
      </c>
      <c r="BB160" s="101">
        <f>IFERROR(VLOOKUP(BA160,'Criteria Table'!$A$2:$I$102,2,FALSE),"")</f>
        <v>7.8000000000000007</v>
      </c>
      <c r="BC160" s="101">
        <f t="shared" si="143"/>
        <v>29.8</v>
      </c>
      <c r="BD160" s="82">
        <f>IFERROR(VLOOKUP(A160,ATTx11!$A$2:$N$500,4,FALSE),"")</f>
        <v>93.57</v>
      </c>
      <c r="BE160" s="95">
        <f t="shared" si="144"/>
        <v>1</v>
      </c>
      <c r="BF160" s="96">
        <f t="shared" si="145"/>
        <v>94.57</v>
      </c>
      <c r="BG160" s="70">
        <f>IFERROR(VLOOKUP(A160,ATTx11!$A$2:$N$500,11,FALSE),"")</f>
        <v>0</v>
      </c>
      <c r="BH160" s="95">
        <f t="shared" si="146"/>
        <v>0</v>
      </c>
      <c r="BI160" s="70">
        <f>IFERROR(VLOOKUP(A160,ATTx11!$A$2:$N$500,12,FALSE),"")</f>
        <v>13</v>
      </c>
      <c r="BJ160" s="97">
        <f t="shared" si="147"/>
        <v>11.7</v>
      </c>
      <c r="BK160" s="84">
        <f>IFERROR(VLOOKUP(A160,ATTx11!$A$2:$N$500,7,FALSE),"")</f>
        <v>0</v>
      </c>
      <c r="BL160" s="97">
        <f t="shared" si="148"/>
        <v>0</v>
      </c>
      <c r="BM160" s="84">
        <f>IFERROR(VLOOKUP(A160,ATTx11!$A$2:$N$500,8,FALSE),"")</f>
        <v>11</v>
      </c>
      <c r="BN160" s="95">
        <f t="shared" si="149"/>
        <v>9.9</v>
      </c>
      <c r="BO160" s="95"/>
      <c r="BP160" s="83">
        <f>IFERROR(VLOOKUP(TEXT($A160,"0000"),'AYP11'!$B$3379:$AU$3800,17,FALSE),"")</f>
        <v>0</v>
      </c>
      <c r="BQ160" s="75">
        <f>IFERROR(VLOOKUP(BP160,'Criteria Table'!$A$2:$I$102,2,FALSE),0)</f>
        <v>10</v>
      </c>
      <c r="BR160" s="95">
        <f t="shared" si="150"/>
        <v>10</v>
      </c>
      <c r="BS160" s="83">
        <f>IFERROR(VLOOKUP(TEXT($A160,"0000"),'AYP11'!$B$847:$AU$1268,17,FALSE),"")</f>
        <v>36</v>
      </c>
      <c r="BT160" s="75">
        <f>IFERROR(VLOOKUP(BS160,'Criteria Table'!$A$2:$I$102,2,FALSE),0)</f>
        <v>6.4</v>
      </c>
      <c r="BU160" s="95">
        <f t="shared" si="151"/>
        <v>42</v>
      </c>
      <c r="BV160" s="83">
        <f>IFERROR(VLOOKUP(TEXT($A160,"0000"),'AYP11'!$B$2113:$AU$2534,17,FALSE),"")</f>
        <v>43</v>
      </c>
      <c r="BW160" s="75">
        <f>IFERROR(VLOOKUP(BV160,'Criteria Table'!$A$2:$I$102,2,FALSE),0)</f>
        <v>5.7</v>
      </c>
      <c r="BX160" s="95">
        <f t="shared" si="152"/>
        <v>49</v>
      </c>
      <c r="BY160" s="83">
        <f>IFERROR(VLOOKUP(TEXT($A160,"0000"),'AYP11'!$B$425:$AU$846,17,FALSE),"")</f>
        <v>0</v>
      </c>
      <c r="BZ160" s="75">
        <f>IFERROR(VLOOKUP(BY160,'Criteria Table'!$A$2:$I$102,2,FALSE),0)</f>
        <v>10</v>
      </c>
      <c r="CA160" s="95">
        <f t="shared" si="153"/>
        <v>10</v>
      </c>
      <c r="CB160" s="83">
        <f>IFERROR(VLOOKUP(TEXT($A160,"0000"),'AYP11'!$B$3:$AU$424,17,FALSE),"")</f>
        <v>0</v>
      </c>
      <c r="CC160" s="95">
        <f>IFERROR(VLOOKUP(CB160,'Criteria Table'!$A$2:$I$102,2,FALSE),0)</f>
        <v>10</v>
      </c>
      <c r="CD160" s="95">
        <f t="shared" si="154"/>
        <v>10</v>
      </c>
      <c r="CE160" s="83">
        <f>IFERROR(VLOOKUP(TEXT($A160,"0000"),'AYP11'!$B$1269:$AU$1690,17,FALSE),"")</f>
        <v>37</v>
      </c>
      <c r="CF160" s="95">
        <f>IFERROR(VLOOKUP(CE160,'Criteria Table'!$A$2:$I$102,2,FALSE),0)</f>
        <v>6.3000000000000007</v>
      </c>
      <c r="CG160" s="95">
        <f t="shared" si="155"/>
        <v>43</v>
      </c>
      <c r="CH160" s="83">
        <f>IFERROR(VLOOKUP(TEXT($A160,"0000"),'AYP11'!$B$1691:$AU$2112,17,FALSE),"")</f>
        <v>43</v>
      </c>
      <c r="CI160" s="95">
        <f>IFERROR(VLOOKUP(CH160,'Criteria Table'!$A$2:$I$102,2,FALSE),0)</f>
        <v>5.7</v>
      </c>
      <c r="CJ160" s="95">
        <f t="shared" si="156"/>
        <v>49</v>
      </c>
      <c r="CK160" s="83">
        <f>IFERROR(VLOOKUP(TEXT($A160,"0000"),'AYP11'!$B$2535:$AU$2956,17,FALSE),"")</f>
        <v>16</v>
      </c>
      <c r="CL160" s="95">
        <f>IFERROR(VLOOKUP(CK160,'Criteria Table'!$A$2:$I$102,2,FALSE),0)</f>
        <v>8.4</v>
      </c>
      <c r="CM160" s="95">
        <f t="shared" si="157"/>
        <v>24</v>
      </c>
      <c r="CN160" s="76">
        <f>IFERROR(VLOOKUP(TEXT($A160,"0000"),'AYP11'!$B$3379:$AU$3800,23,FALSE),"")</f>
        <v>0</v>
      </c>
      <c r="CO160" s="95">
        <f>IFERROR(VLOOKUP(CN160,'Criteria Table'!$A$2:$I$102,2,FALSE),0)</f>
        <v>10</v>
      </c>
      <c r="CP160" s="95">
        <f t="shared" si="158"/>
        <v>10</v>
      </c>
      <c r="CQ160" s="76">
        <f>IFERROR(VLOOKUP(TEXT($A160,"0000"),'AYP11'!$B$847:$AU$1268,23,FALSE),"")</f>
        <v>48</v>
      </c>
      <c r="CR160" s="95">
        <f>IFERROR(VLOOKUP(CQ160,'Criteria Table'!$A$2:$I$102,2,FALSE),0)</f>
        <v>5.2</v>
      </c>
      <c r="CS160" s="95">
        <f t="shared" si="159"/>
        <v>53</v>
      </c>
      <c r="CT160" s="76">
        <f>IFERROR(VLOOKUP(TEXT($A160,"0000"),'AYP11'!$B$2113:$AU$2534,23,FALSE),"")</f>
        <v>56</v>
      </c>
      <c r="CU160" s="95">
        <f>IFERROR(VLOOKUP(CT160,'Criteria Table'!$A$2:$I$102,2,FALSE),0)</f>
        <v>4.4000000000000004</v>
      </c>
      <c r="CV160" s="95">
        <f t="shared" si="160"/>
        <v>60</v>
      </c>
      <c r="CW160" s="76">
        <f>IFERROR(VLOOKUP(TEXT($A160,"0000"),'AYP11'!$B$425:$AU$846,23,FALSE),"")</f>
        <v>0</v>
      </c>
      <c r="CX160" s="95">
        <f>IFERROR(VLOOKUP(CW160,'Criteria Table'!$A$2:$I$102,2,FALSE),0)</f>
        <v>10</v>
      </c>
      <c r="CY160" s="95">
        <f t="shared" si="161"/>
        <v>10</v>
      </c>
      <c r="CZ160" s="76">
        <f>IFERROR(VLOOKUP(TEXT($A160,"0000"),'AYP11'!$B$3:$AU$424,23,FALSE),"")</f>
        <v>0</v>
      </c>
      <c r="DA160" s="95">
        <f>IFERROR(VLOOKUP(CZ160,'Criteria Table'!$A$2:$I$102,2,FALSE),0)</f>
        <v>10</v>
      </c>
      <c r="DB160" s="95">
        <f t="shared" si="162"/>
        <v>10</v>
      </c>
      <c r="DC160" s="76">
        <f>IFERROR(VLOOKUP(TEXT($A160,"0000"),'AYP11'!$B$1269:$AU$1690,23,FALSE),"")</f>
        <v>50</v>
      </c>
      <c r="DD160" s="95">
        <f>IFERROR(VLOOKUP(DC160,'Criteria Table'!$A$2:$I$102,2,FALSE),0)</f>
        <v>5</v>
      </c>
      <c r="DE160" s="95">
        <f t="shared" si="163"/>
        <v>55</v>
      </c>
      <c r="DF160" s="76">
        <f>IFERROR(VLOOKUP(TEXT($A160,"0000"),'AYP11'!$B$1691:$AU$2112,23,FALSE),"")</f>
        <v>60</v>
      </c>
      <c r="DG160" s="95">
        <f>IFERROR(VLOOKUP(DF160,'Criteria Table'!$A$2:$I$102,2,FALSE),0)</f>
        <v>4</v>
      </c>
      <c r="DH160" s="95">
        <f t="shared" si="164"/>
        <v>64</v>
      </c>
      <c r="DI160" s="76">
        <f>IFERROR(VLOOKUP(TEXT($A160,"0000"),'AYP11'!$B$2535:$AU$2956,23,FALSE),"")</f>
        <v>27</v>
      </c>
      <c r="DJ160" s="95">
        <f>IFERROR(VLOOKUP(DI160,'Criteria Table'!$A$2:$I$102,2,FALSE),0)</f>
        <v>7.3000000000000007</v>
      </c>
      <c r="DK160" s="95">
        <f t="shared" si="165"/>
        <v>34</v>
      </c>
      <c r="DL160" s="91">
        <f>IFERROR(VLOOKUP(TEXT($A160,"0000"),'AYP11'!$B$3379:$AU$3800,11,FALSE),"")</f>
        <v>0</v>
      </c>
      <c r="DM160" s="95">
        <f t="shared" si="166"/>
        <v>1</v>
      </c>
      <c r="DN160" s="95" t="str">
        <f t="shared" si="167"/>
        <v/>
      </c>
      <c r="DO160" s="91">
        <f>IFERROR(VLOOKUP(TEXT($A160,"0000"),'AYP11'!$B$847:$AU$1268,11,FALSE),"")</f>
        <v>91</v>
      </c>
      <c r="DP160" s="95">
        <f t="shared" si="168"/>
        <v>0</v>
      </c>
      <c r="DQ160" s="95">
        <f t="shared" si="169"/>
        <v>91</v>
      </c>
      <c r="DR160" s="91">
        <f>IFERROR(VLOOKUP(TEXT($A160,"0000"),'AYP11'!$B$2113:$AU$2534,11,FALSE),"")</f>
        <v>0</v>
      </c>
      <c r="DS160" s="95">
        <f t="shared" si="170"/>
        <v>1</v>
      </c>
      <c r="DT160" s="95" t="str">
        <f t="shared" si="171"/>
        <v/>
      </c>
      <c r="DU160" s="91">
        <f>IFERROR(VLOOKUP(TEXT($A160,"0000"),'AYP11'!$B$425:$AU$846,11,FALSE),"")</f>
        <v>0</v>
      </c>
      <c r="DV160" s="95">
        <f t="shared" si="172"/>
        <v>1</v>
      </c>
      <c r="DW160" s="95" t="str">
        <f t="shared" si="173"/>
        <v/>
      </c>
      <c r="DX160" s="91">
        <f>IFERROR(VLOOKUP(TEXT($A160,"0000"),'AYP11'!$B$3:$AU$424,11,FALSE),"")</f>
        <v>0</v>
      </c>
      <c r="DY160" s="95">
        <f t="shared" si="174"/>
        <v>1</v>
      </c>
      <c r="DZ160" s="95" t="str">
        <f t="shared" si="175"/>
        <v/>
      </c>
      <c r="EA160" s="91">
        <f>IFERROR(VLOOKUP(TEXT($A160,"0000"),'AYP11'!$B$1269:$AU$1690,11,FALSE),"")</f>
        <v>91</v>
      </c>
      <c r="EB160" s="95">
        <f t="shared" si="176"/>
        <v>0</v>
      </c>
      <c r="EC160" s="95">
        <f t="shared" si="177"/>
        <v>91</v>
      </c>
      <c r="ED160" s="91">
        <f>IFERROR(VLOOKUP(TEXT($A160,"0000"),'AYP11'!$B$1691:$AU$2112,11,FALSE),"")</f>
        <v>0</v>
      </c>
      <c r="EE160" s="95">
        <f t="shared" si="178"/>
        <v>1</v>
      </c>
      <c r="EF160" s="95" t="str">
        <f t="shared" si="179"/>
        <v/>
      </c>
      <c r="EG160" s="91">
        <f>IFERROR(VLOOKUP(TEXT($A160,"0000"),'AYP11'!$B$2535:$AU$2956,11,FALSE),"")</f>
        <v>0</v>
      </c>
      <c r="EH160" s="95">
        <f t="shared" si="180"/>
        <v>1</v>
      </c>
      <c r="EI160" s="95" t="str">
        <f t="shared" si="181"/>
        <v/>
      </c>
    </row>
    <row r="161" spans="1:147" x14ac:dyDescent="0.25">
      <c r="A161" s="248">
        <v>3341</v>
      </c>
      <c r="B161" s="291">
        <f t="shared" si="128"/>
        <v>35</v>
      </c>
      <c r="C161" s="50">
        <f>IFERROR(VLOOKUP(TEXT($A161,"0000"),'R-M11'!$A$2:$AA$500,4,FALSE),0)</f>
        <v>126</v>
      </c>
      <c r="D161" s="291">
        <f t="shared" si="129"/>
        <v>36.666666666666664</v>
      </c>
      <c r="E161" s="98">
        <f>IFERROR(SUM(VLOOKUP(TEXT($A161,"0000"),'R-M11'!$A$2:$AA$500,5,FALSE),VLOOKUP(TEXT($A161,"0000"),'R-M11'!$A$2:$AA$500,6,FALSE)),0)</f>
        <v>132</v>
      </c>
      <c r="F161" s="58">
        <f>IFERROR(VLOOKUP(TEXT($A161,"0000"),'R-M11'!$A$2:$AA$500,14,FALSE),0)</f>
        <v>360</v>
      </c>
      <c r="G161" s="230">
        <f t="shared" si="182"/>
        <v>36.96</v>
      </c>
      <c r="H161" s="97">
        <f t="shared" si="130"/>
        <v>133.05599999999998</v>
      </c>
      <c r="I161" s="230">
        <f t="shared" si="183"/>
        <v>37.506666666666668</v>
      </c>
      <c r="J161" s="97">
        <f t="shared" si="131"/>
        <v>135.024</v>
      </c>
      <c r="K161" s="230">
        <f t="shared" si="132"/>
        <v>72</v>
      </c>
      <c r="L161" s="121">
        <f>IFERROR(VLOOKUP(K161,'Criteria Table'!$A$2:$I$102,2,FALSE),"")</f>
        <v>2.8000000000000003</v>
      </c>
      <c r="M161" s="230">
        <f t="shared" si="133"/>
        <v>74.466666666666669</v>
      </c>
      <c r="N161" s="286">
        <f t="shared" si="134"/>
        <v>33.333333333333329</v>
      </c>
      <c r="O161" s="50">
        <f>IFERROR(VLOOKUP(TEXT($A161,"0000"),'R-M11'!$A$2:$AA$500,17,FALSE),"")</f>
        <v>120</v>
      </c>
      <c r="P161" s="286">
        <f t="shared" si="135"/>
        <v>43.333333333333336</v>
      </c>
      <c r="Q161" s="98">
        <f>IFERROR(SUM(VLOOKUP(TEXT($A161,"0000"),'R-M11'!$A$2:$AA$500,18,FALSE),VLOOKUP(TEXT($A161,"0000"),'R-M11'!$A$2:$AA$500,19,FALSE)),0)</f>
        <v>156</v>
      </c>
      <c r="R161" s="69">
        <f>IFERROR(VLOOKUP(TEXT($A161,"0000"),'R-M11'!$A$2:$AA$500,27,FALSE),0)</f>
        <v>360</v>
      </c>
      <c r="S161" s="121">
        <f t="shared" si="184"/>
        <v>34.943333333333328</v>
      </c>
      <c r="T161" s="70">
        <f t="shared" si="136"/>
        <v>125.79599999999998</v>
      </c>
      <c r="U161" s="121">
        <f t="shared" si="185"/>
        <v>44.023333333333333</v>
      </c>
      <c r="V161" s="70">
        <f t="shared" si="137"/>
        <v>158.48399999999998</v>
      </c>
      <c r="W161" s="121">
        <f t="shared" si="138"/>
        <v>77</v>
      </c>
      <c r="X161" s="124">
        <f>IFERROR(VLOOKUP(W161,'Criteria Table'!$A$2:$I$102,2,FALSE),"")</f>
        <v>2.3000000000000003</v>
      </c>
      <c r="Y161" s="121">
        <f t="shared" si="139"/>
        <v>78.966666666666669</v>
      </c>
      <c r="Z161" s="92">
        <f>IFERROR(IF(VLOOKUP(A161,'SG11'!$A$3:$AI$500,18,FALSE)="","NA",VLOOKUP(A161,'SG11'!$A$3:$AI$500,18,FALSE)),"")</f>
        <v>67</v>
      </c>
      <c r="AA161" s="75">
        <f>IFERROR(VLOOKUP(Z161,'Criteria Table'!$A$2:$I$102,6,FALSE),"NA")</f>
        <v>5</v>
      </c>
      <c r="AB161" s="95">
        <f t="shared" si="186"/>
        <v>72</v>
      </c>
      <c r="AC161" s="84">
        <f>IFERROR(IF(VLOOKUP(A161,'SG11'!$A$3:$AI$500,19,FALSE)="","NA",VLOOKUP(A161,'SG11'!$A$3:$AI$500,19,FALSE)),"")</f>
        <v>64</v>
      </c>
      <c r="AD161" s="75">
        <f>IFERROR(VLOOKUP(AC161,'Criteria Table'!$A$2:$I$102,6,FALSE),"NA")</f>
        <v>5</v>
      </c>
      <c r="AE161" s="95">
        <f t="shared" si="187"/>
        <v>69</v>
      </c>
      <c r="AF161" s="92">
        <f>IFERROR(IF(VLOOKUP(A161,'SG11'!$A$3:$AI$500,20,FALSE)="","NA",VLOOKUP(A161,'SG11'!$A$3:$AI$500,20,FALSE)),"")</f>
        <v>64</v>
      </c>
      <c r="AG161" s="75">
        <f>IFERROR(VLOOKUP(AF161,'Criteria Table'!$A$2:$I$102,6,FALSE),"NA")</f>
        <v>5</v>
      </c>
      <c r="AH161" s="95">
        <f t="shared" si="188"/>
        <v>69</v>
      </c>
      <c r="AI161" s="84">
        <f>IFERROR(IF(VLOOKUP(A161,'SG11'!$A$3:$AI$500,21,FALSE)="","NA",VLOOKUP(A161,'SG11'!$A$3:$AI$500,21,FALSE)),"")</f>
        <v>68</v>
      </c>
      <c r="AJ161" s="75">
        <f>IFERROR(VLOOKUP(AI161,'Criteria Table'!$A$2:$I$102,6,FALSE),"NA")</f>
        <v>5</v>
      </c>
      <c r="AK161" s="95">
        <f t="shared" si="189"/>
        <v>73</v>
      </c>
      <c r="AL161" s="99">
        <f>IFERROR(VLOOKUP(TEXT(A161,"0000"),'W11'!$A$1:$E$500,4,FALSE)/AP161*100,"")</f>
        <v>97.457627118644069</v>
      </c>
      <c r="AM161" s="97">
        <f>IFERROR(VLOOKUP(TEXT(A161,"0000"),'W11'!$A$1:$E$500,4,FALSE),"")</f>
        <v>115</v>
      </c>
      <c r="AN161" s="99">
        <f t="shared" si="140"/>
        <v>97.457627118644069</v>
      </c>
      <c r="AO161" s="97">
        <f t="shared" si="141"/>
        <v>115.00000000000001</v>
      </c>
      <c r="AP161" s="99">
        <f>IFERROR(VLOOKUP(TEXT(A161,"0000"),'W11'!$A$1:$E$500,5,FALSE),"")</f>
        <v>118</v>
      </c>
      <c r="AQ161" s="97">
        <f>IFERROR(VLOOKUP(ROUND(AL161,0),'Criteria Table'!$A$2:$I$102,4,FALSE),0)</f>
        <v>0</v>
      </c>
      <c r="AR161" s="128"/>
      <c r="AS161" s="95"/>
      <c r="AT161" s="95"/>
      <c r="AU161" s="100">
        <f>IFERROR(VLOOKUP(TEXT(A161,"0000"),'Sci11'!$A$3:$N$492,4,FALSE)/VLOOKUP(TEXT(A161,"0000"),'Sci11'!$A$3:$N$492,14,FALSE)*100,"")</f>
        <v>31.896551724137932</v>
      </c>
      <c r="AV161" s="101">
        <f>SUM(VLOOKUP(TEXT(A161,"0000"),'Sci11'!$A$3:$N$492,5,FALSE),VLOOKUP(TEXT(A161,"0000"),'Sci11'!$A$3:$N$492,6,FALSE))/VLOOKUP(TEXT(A161,"0000"),'Sci11'!$A$3:$N$492,14,FALSE)*100</f>
        <v>18.96551724137931</v>
      </c>
      <c r="AW161" s="100">
        <f t="shared" si="190"/>
        <v>35.326551724137936</v>
      </c>
      <c r="AX161" s="101">
        <f>IFERROR(AW161/100*VLOOKUP(TEXT(A161,"0000"),'Sci11'!$A$3:$N$492,14,FALSE),"")</f>
        <v>40.9788</v>
      </c>
      <c r="AY161" s="100">
        <f t="shared" si="191"/>
        <v>20.435517241379308</v>
      </c>
      <c r="AZ161" s="101">
        <f>IFERROR(AY161/100*VLOOKUP(TEXT(A161,"0000"),'Sci11'!$A$3:$N$492,14,FALSE),"")</f>
        <v>23.705199999999998</v>
      </c>
      <c r="BA161" s="100">
        <f t="shared" si="142"/>
        <v>51</v>
      </c>
      <c r="BB161" s="101">
        <f>IFERROR(VLOOKUP(BA161,'Criteria Table'!$A$2:$I$102,2,FALSE),"")</f>
        <v>4.9000000000000004</v>
      </c>
      <c r="BC161" s="101">
        <f t="shared" si="143"/>
        <v>55.9</v>
      </c>
      <c r="BD161" s="82">
        <f>IFERROR(VLOOKUP(A161,ATTx11!$A$2:$N$500,4,FALSE),"")</f>
        <v>96.42</v>
      </c>
      <c r="BE161" s="95">
        <f t="shared" si="144"/>
        <v>0.5</v>
      </c>
      <c r="BF161" s="96">
        <f t="shared" si="145"/>
        <v>96.92</v>
      </c>
      <c r="BG161" s="70">
        <f>IFERROR(VLOOKUP(A161,ATTx11!$A$2:$N$500,11,FALSE),"")</f>
        <v>0</v>
      </c>
      <c r="BH161" s="95">
        <f t="shared" si="146"/>
        <v>0</v>
      </c>
      <c r="BI161" s="70">
        <f>IFERROR(VLOOKUP(A161,ATTx11!$A$2:$N$500,12,FALSE),"")</f>
        <v>8</v>
      </c>
      <c r="BJ161" s="97">
        <f t="shared" si="147"/>
        <v>7.2</v>
      </c>
      <c r="BK161" s="84">
        <f>IFERROR(VLOOKUP(A161,ATTx11!$A$2:$N$500,7,FALSE),"")</f>
        <v>0</v>
      </c>
      <c r="BL161" s="97">
        <f t="shared" si="148"/>
        <v>0</v>
      </c>
      <c r="BM161" s="84">
        <f>IFERROR(VLOOKUP(A161,ATTx11!$A$2:$N$500,8,FALSE),"")</f>
        <v>8</v>
      </c>
      <c r="BN161" s="95">
        <f t="shared" si="149"/>
        <v>7.2</v>
      </c>
      <c r="BO161" s="95"/>
      <c r="BP161" s="83">
        <f>IFERROR(VLOOKUP(TEXT($A161,"0000"),'AYP11'!$B$3379:$AU$3800,17,FALSE),"")</f>
        <v>0</v>
      </c>
      <c r="BQ161" s="75">
        <f>IFERROR(VLOOKUP(BP161,'Criteria Table'!$A$2:$I$102,2,FALSE),0)</f>
        <v>10</v>
      </c>
      <c r="BR161" s="95">
        <f t="shared" si="150"/>
        <v>10</v>
      </c>
      <c r="BS161" s="83">
        <f>IFERROR(VLOOKUP(TEXT($A161,"0000"),'AYP11'!$B$847:$AU$1268,17,FALSE),"")</f>
        <v>69</v>
      </c>
      <c r="BT161" s="75">
        <f>IFERROR(VLOOKUP(BS161,'Criteria Table'!$A$2:$I$102,2,FALSE),0)</f>
        <v>3.1</v>
      </c>
      <c r="BU161" s="95">
        <f t="shared" si="151"/>
        <v>72</v>
      </c>
      <c r="BV161" s="83">
        <f>IFERROR(VLOOKUP(TEXT($A161,"0000"),'AYP11'!$B$2113:$AU$2534,17,FALSE),"")</f>
        <v>83</v>
      </c>
      <c r="BW161" s="75">
        <f>IFERROR(VLOOKUP(BV161,'Criteria Table'!$A$2:$I$102,2,FALSE),0)</f>
        <v>1.7000000000000002</v>
      </c>
      <c r="BX161" s="95">
        <f t="shared" si="152"/>
        <v>85</v>
      </c>
      <c r="BY161" s="83">
        <f>IFERROR(VLOOKUP(TEXT($A161,"0000"),'AYP11'!$B$425:$AU$846,17,FALSE),"")</f>
        <v>0</v>
      </c>
      <c r="BZ161" s="75">
        <f>IFERROR(VLOOKUP(BY161,'Criteria Table'!$A$2:$I$102,2,FALSE),0)</f>
        <v>10</v>
      </c>
      <c r="CA161" s="95">
        <f t="shared" si="153"/>
        <v>10</v>
      </c>
      <c r="CB161" s="83">
        <f>IFERROR(VLOOKUP(TEXT($A161,"0000"),'AYP11'!$B$3:$AU$424,17,FALSE),"")</f>
        <v>0</v>
      </c>
      <c r="CC161" s="95">
        <f>IFERROR(VLOOKUP(CB161,'Criteria Table'!$A$2:$I$102,2,FALSE),0)</f>
        <v>10</v>
      </c>
      <c r="CD161" s="95">
        <f t="shared" si="154"/>
        <v>10</v>
      </c>
      <c r="CE161" s="83">
        <f>IFERROR(VLOOKUP(TEXT($A161,"0000"),'AYP11'!$B$1269:$AU$1690,17,FALSE),"")</f>
        <v>71</v>
      </c>
      <c r="CF161" s="95">
        <f>IFERROR(VLOOKUP(CE161,'Criteria Table'!$A$2:$I$102,2,FALSE),0)</f>
        <v>2.9000000000000004</v>
      </c>
      <c r="CG161" s="95">
        <f t="shared" si="155"/>
        <v>74</v>
      </c>
      <c r="CH161" s="83">
        <f>IFERROR(VLOOKUP(TEXT($A161,"0000"),'AYP11'!$B$1691:$AU$2112,17,FALSE),"")</f>
        <v>57</v>
      </c>
      <c r="CI161" s="95">
        <f>IFERROR(VLOOKUP(CH161,'Criteria Table'!$A$2:$I$102,2,FALSE),0)</f>
        <v>4.3</v>
      </c>
      <c r="CJ161" s="95">
        <f t="shared" si="156"/>
        <v>61</v>
      </c>
      <c r="CK161" s="83">
        <f>IFERROR(VLOOKUP(TEXT($A161,"0000"),'AYP11'!$B$2535:$AU$2956,17,FALSE),"")</f>
        <v>0</v>
      </c>
      <c r="CL161" s="95">
        <f>IFERROR(VLOOKUP(CK161,'Criteria Table'!$A$2:$I$102,2,FALSE),0)</f>
        <v>10</v>
      </c>
      <c r="CM161" s="95">
        <f t="shared" si="157"/>
        <v>10</v>
      </c>
      <c r="CN161" s="76">
        <f>IFERROR(VLOOKUP(TEXT($A161,"0000"),'AYP11'!$B$3379:$AU$3800,23,FALSE),"")</f>
        <v>0</v>
      </c>
      <c r="CO161" s="95">
        <f>IFERROR(VLOOKUP(CN161,'Criteria Table'!$A$2:$I$102,2,FALSE),0)</f>
        <v>10</v>
      </c>
      <c r="CP161" s="95">
        <f t="shared" si="158"/>
        <v>10</v>
      </c>
      <c r="CQ161" s="76">
        <f>IFERROR(VLOOKUP(TEXT($A161,"0000"),'AYP11'!$B$847:$AU$1268,23,FALSE),"")</f>
        <v>75</v>
      </c>
      <c r="CR161" s="95">
        <f>IFERROR(VLOOKUP(CQ161,'Criteria Table'!$A$2:$I$102,2,FALSE),0)</f>
        <v>2.5</v>
      </c>
      <c r="CS161" s="95">
        <f t="shared" si="159"/>
        <v>78</v>
      </c>
      <c r="CT161" s="76">
        <f>IFERROR(VLOOKUP(TEXT($A161,"0000"),'AYP11'!$B$2113:$AU$2534,23,FALSE),"")</f>
        <v>81</v>
      </c>
      <c r="CU161" s="95">
        <f>IFERROR(VLOOKUP(CT161,'Criteria Table'!$A$2:$I$102,2,FALSE),0)</f>
        <v>1.9000000000000001</v>
      </c>
      <c r="CV161" s="95">
        <f t="shared" si="160"/>
        <v>83</v>
      </c>
      <c r="CW161" s="76">
        <f>IFERROR(VLOOKUP(TEXT($A161,"0000"),'AYP11'!$B$425:$AU$846,23,FALSE),"")</f>
        <v>0</v>
      </c>
      <c r="CX161" s="95">
        <f>IFERROR(VLOOKUP(CW161,'Criteria Table'!$A$2:$I$102,2,FALSE),0)</f>
        <v>10</v>
      </c>
      <c r="CY161" s="95">
        <f t="shared" si="161"/>
        <v>10</v>
      </c>
      <c r="CZ161" s="76">
        <f>IFERROR(VLOOKUP(TEXT($A161,"0000"),'AYP11'!$B$3:$AU$424,23,FALSE),"")</f>
        <v>0</v>
      </c>
      <c r="DA161" s="95">
        <f>IFERROR(VLOOKUP(CZ161,'Criteria Table'!$A$2:$I$102,2,FALSE),0)</f>
        <v>10</v>
      </c>
      <c r="DB161" s="95">
        <f t="shared" si="162"/>
        <v>10</v>
      </c>
      <c r="DC161" s="76">
        <f>IFERROR(VLOOKUP(TEXT($A161,"0000"),'AYP11'!$B$1269:$AU$1690,23,FALSE),"")</f>
        <v>74</v>
      </c>
      <c r="DD161" s="95">
        <f>IFERROR(VLOOKUP(DC161,'Criteria Table'!$A$2:$I$102,2,FALSE),0)</f>
        <v>2.6</v>
      </c>
      <c r="DE161" s="95">
        <f t="shared" si="163"/>
        <v>77</v>
      </c>
      <c r="DF161" s="76">
        <f>IFERROR(VLOOKUP(TEXT($A161,"0000"),'AYP11'!$B$1691:$AU$2112,23,FALSE),"")</f>
        <v>65</v>
      </c>
      <c r="DG161" s="95">
        <f>IFERROR(VLOOKUP(DF161,'Criteria Table'!$A$2:$I$102,2,FALSE),0)</f>
        <v>3.5</v>
      </c>
      <c r="DH161" s="95">
        <f t="shared" si="164"/>
        <v>69</v>
      </c>
      <c r="DI161" s="76">
        <f>IFERROR(VLOOKUP(TEXT($A161,"0000"),'AYP11'!$B$2535:$AU$2956,23,FALSE),"")</f>
        <v>0</v>
      </c>
      <c r="DJ161" s="95">
        <f>IFERROR(VLOOKUP(DI161,'Criteria Table'!$A$2:$I$102,2,FALSE),0)</f>
        <v>10</v>
      </c>
      <c r="DK161" s="95">
        <f t="shared" si="165"/>
        <v>10</v>
      </c>
      <c r="DL161" s="91">
        <f>IFERROR(VLOOKUP(TEXT($A161,"0000"),'AYP11'!$B$3379:$AU$3800,11,FALSE),"")</f>
        <v>0</v>
      </c>
      <c r="DM161" s="95">
        <f t="shared" si="166"/>
        <v>1</v>
      </c>
      <c r="DN161" s="95" t="str">
        <f t="shared" si="167"/>
        <v/>
      </c>
      <c r="DO161" s="91">
        <f>IFERROR(VLOOKUP(TEXT($A161,"0000"),'AYP11'!$B$847:$AU$1268,11,FALSE),"")</f>
        <v>0</v>
      </c>
      <c r="DP161" s="95">
        <f t="shared" si="168"/>
        <v>1</v>
      </c>
      <c r="DQ161" s="95" t="str">
        <f t="shared" si="169"/>
        <v/>
      </c>
      <c r="DR161" s="91">
        <f>IFERROR(VLOOKUP(TEXT($A161,"0000"),'AYP11'!$B$2113:$AU$2534,11,FALSE),"")</f>
        <v>0</v>
      </c>
      <c r="DS161" s="95">
        <f t="shared" si="170"/>
        <v>1</v>
      </c>
      <c r="DT161" s="95" t="str">
        <f t="shared" si="171"/>
        <v/>
      </c>
      <c r="DU161" s="91">
        <f>IFERROR(VLOOKUP(TEXT($A161,"0000"),'AYP11'!$B$425:$AU$846,11,FALSE),"")</f>
        <v>0</v>
      </c>
      <c r="DV161" s="95">
        <f t="shared" si="172"/>
        <v>1</v>
      </c>
      <c r="DW161" s="95" t="str">
        <f t="shared" si="173"/>
        <v/>
      </c>
      <c r="DX161" s="91">
        <f>IFERROR(VLOOKUP(TEXT($A161,"0000"),'AYP11'!$B$3:$AU$424,11,FALSE),"")</f>
        <v>0</v>
      </c>
      <c r="DY161" s="95">
        <f t="shared" si="174"/>
        <v>1</v>
      </c>
      <c r="DZ161" s="95" t="str">
        <f t="shared" si="175"/>
        <v/>
      </c>
      <c r="EA161" s="91">
        <f>IFERROR(VLOOKUP(TEXT($A161,"0000"),'AYP11'!$B$1269:$AU$1690,11,FALSE),"")</f>
        <v>0</v>
      </c>
      <c r="EB161" s="95">
        <f t="shared" si="176"/>
        <v>1</v>
      </c>
      <c r="EC161" s="95" t="str">
        <f t="shared" si="177"/>
        <v/>
      </c>
      <c r="ED161" s="91">
        <f>IFERROR(VLOOKUP(TEXT($A161,"0000"),'AYP11'!$B$1691:$AU$2112,11,FALSE),"")</f>
        <v>94</v>
      </c>
      <c r="EE161" s="95">
        <f t="shared" si="178"/>
        <v>0</v>
      </c>
      <c r="EF161" s="95">
        <f t="shared" si="179"/>
        <v>94</v>
      </c>
      <c r="EG161" s="91">
        <f>IFERROR(VLOOKUP(TEXT($A161,"0000"),'AYP11'!$B$2535:$AU$2956,11,FALSE),"")</f>
        <v>0</v>
      </c>
      <c r="EH161" s="95">
        <f t="shared" si="180"/>
        <v>1</v>
      </c>
      <c r="EI161" s="95" t="str">
        <f t="shared" si="181"/>
        <v/>
      </c>
    </row>
    <row r="162" spans="1:147" x14ac:dyDescent="0.25">
      <c r="A162" s="248">
        <v>3381</v>
      </c>
      <c r="B162" s="291">
        <f t="shared" si="128"/>
        <v>33.898305084745758</v>
      </c>
      <c r="C162" s="50">
        <f>IFERROR(VLOOKUP(TEXT($A162,"0000"),'R-M11'!$A$2:$AA$500,4,FALSE),0)</f>
        <v>120</v>
      </c>
      <c r="D162" s="291">
        <f t="shared" si="129"/>
        <v>41.807909604519772</v>
      </c>
      <c r="E162" s="98">
        <f>IFERROR(SUM(VLOOKUP(TEXT($A162,"0000"),'R-M11'!$A$2:$AA$500,5,FALSE),VLOOKUP(TEXT($A162,"0000"),'R-M11'!$A$2:$AA$500,6,FALSE)),0)</f>
        <v>148</v>
      </c>
      <c r="F162" s="58">
        <f>IFERROR(VLOOKUP(TEXT($A162,"0000"),'R-M11'!$A$2:$AA$500,14,FALSE),0)</f>
        <v>354</v>
      </c>
      <c r="G162" s="230">
        <f t="shared" si="182"/>
        <v>35.578305084745757</v>
      </c>
      <c r="H162" s="97">
        <f t="shared" si="130"/>
        <v>125.9472</v>
      </c>
      <c r="I162" s="230">
        <f t="shared" si="183"/>
        <v>42.52790960451977</v>
      </c>
      <c r="J162" s="97">
        <f t="shared" si="131"/>
        <v>150.5488</v>
      </c>
      <c r="K162" s="230">
        <f t="shared" si="132"/>
        <v>76</v>
      </c>
      <c r="L162" s="121">
        <f>IFERROR(VLOOKUP(K162,'Criteria Table'!$A$2:$I$102,2,FALSE),"")</f>
        <v>2.4000000000000004</v>
      </c>
      <c r="M162" s="230">
        <f t="shared" si="133"/>
        <v>78.106214689265528</v>
      </c>
      <c r="N162" s="286">
        <f t="shared" si="134"/>
        <v>29.178470254957507</v>
      </c>
      <c r="O162" s="50">
        <f>IFERROR(VLOOKUP(TEXT($A162,"0000"),'R-M11'!$A$2:$AA$500,17,FALSE),"")</f>
        <v>103</v>
      </c>
      <c r="P162" s="286">
        <f t="shared" si="135"/>
        <v>44.759206798866856</v>
      </c>
      <c r="Q162" s="98">
        <f>IFERROR(SUM(VLOOKUP(TEXT($A162,"0000"),'R-M11'!$A$2:$AA$500,18,FALSE),VLOOKUP(TEXT($A162,"0000"),'R-M11'!$A$2:$AA$500,19,FALSE)),0)</f>
        <v>158</v>
      </c>
      <c r="R162" s="69">
        <f>IFERROR(VLOOKUP(TEXT($A162,"0000"),'R-M11'!$A$2:$AA$500,27,FALSE),0)</f>
        <v>353</v>
      </c>
      <c r="S162" s="121">
        <f t="shared" si="184"/>
        <v>30.998470254957507</v>
      </c>
      <c r="T162" s="70">
        <f t="shared" si="136"/>
        <v>109.4246</v>
      </c>
      <c r="U162" s="121">
        <f t="shared" si="185"/>
        <v>45.539206798866857</v>
      </c>
      <c r="V162" s="70">
        <f t="shared" si="137"/>
        <v>160.7534</v>
      </c>
      <c r="W162" s="121">
        <f t="shared" si="138"/>
        <v>74</v>
      </c>
      <c r="X162" s="124">
        <f>IFERROR(VLOOKUP(W162,'Criteria Table'!$A$2:$I$102,2,FALSE),"")</f>
        <v>2.6</v>
      </c>
      <c r="Y162" s="121">
        <f t="shared" si="139"/>
        <v>76.537677053824368</v>
      </c>
      <c r="Z162" s="92">
        <f>IFERROR(IF(VLOOKUP(A162,'SG11'!$A$3:$AI$500,18,FALSE)="","NA",VLOOKUP(A162,'SG11'!$A$3:$AI$500,18,FALSE)),"")</f>
        <v>72</v>
      </c>
      <c r="AA162" s="75">
        <f>IFERROR(VLOOKUP(Z162,'Criteria Table'!$A$2:$I$102,6,FALSE),"NA")</f>
        <v>5</v>
      </c>
      <c r="AB162" s="95">
        <f t="shared" si="186"/>
        <v>77</v>
      </c>
      <c r="AC162" s="84">
        <f>IFERROR(IF(VLOOKUP(A162,'SG11'!$A$3:$AI$500,19,FALSE)="","NA",VLOOKUP(A162,'SG11'!$A$3:$AI$500,19,FALSE)),"")</f>
        <v>68</v>
      </c>
      <c r="AD162" s="75">
        <f>IFERROR(VLOOKUP(AC162,'Criteria Table'!$A$2:$I$102,6,FALSE),"NA")</f>
        <v>5</v>
      </c>
      <c r="AE162" s="95">
        <f t="shared" si="187"/>
        <v>73</v>
      </c>
      <c r="AF162" s="92">
        <f>IFERROR(IF(VLOOKUP(A162,'SG11'!$A$3:$AI$500,20,FALSE)="","NA",VLOOKUP(A162,'SG11'!$A$3:$AI$500,20,FALSE)),"")</f>
        <v>64</v>
      </c>
      <c r="AG162" s="75">
        <f>IFERROR(VLOOKUP(AF162,'Criteria Table'!$A$2:$I$102,6,FALSE),"NA")</f>
        <v>5</v>
      </c>
      <c r="AH162" s="95">
        <f t="shared" si="188"/>
        <v>69</v>
      </c>
      <c r="AI162" s="84">
        <f>IFERROR(IF(VLOOKUP(A162,'SG11'!$A$3:$AI$500,21,FALSE)="","NA",VLOOKUP(A162,'SG11'!$A$3:$AI$500,21,FALSE)),"")</f>
        <v>63</v>
      </c>
      <c r="AJ162" s="75">
        <f>IFERROR(VLOOKUP(AI162,'Criteria Table'!$A$2:$I$102,6,FALSE),"NA")</f>
        <v>5</v>
      </c>
      <c r="AK162" s="95">
        <f t="shared" si="189"/>
        <v>68</v>
      </c>
      <c r="AL162" s="99">
        <f>IFERROR(VLOOKUP(TEXT(A162,"0000"),'W11'!$A$1:$E$500,4,FALSE)/AP162*100,"")</f>
        <v>98.214285714285708</v>
      </c>
      <c r="AM162" s="97">
        <f>IFERROR(VLOOKUP(TEXT(A162,"0000"),'W11'!$A$1:$E$500,4,FALSE),"")</f>
        <v>110</v>
      </c>
      <c r="AN162" s="99">
        <f t="shared" si="140"/>
        <v>98.214285714285708</v>
      </c>
      <c r="AO162" s="97">
        <f t="shared" si="141"/>
        <v>110</v>
      </c>
      <c r="AP162" s="99">
        <f>IFERROR(VLOOKUP(TEXT(A162,"0000"),'W11'!$A$1:$E$500,5,FALSE),"")</f>
        <v>112</v>
      </c>
      <c r="AQ162" s="97">
        <f>IFERROR(VLOOKUP(ROUND(AL162,0),'Criteria Table'!$A$2:$I$102,4,FALSE),0)</f>
        <v>0</v>
      </c>
      <c r="AR162" s="128"/>
      <c r="AS162" s="95"/>
      <c r="AT162" s="95"/>
      <c r="AU162" s="100">
        <f>IFERROR(VLOOKUP(TEXT(A162,"0000"),'Sci11'!$A$3:$N$492,4,FALSE)/VLOOKUP(TEXT(A162,"0000"),'Sci11'!$A$3:$N$492,14,FALSE)*100,"")</f>
        <v>46.400000000000006</v>
      </c>
      <c r="AV162" s="101">
        <f>SUM(VLOOKUP(TEXT(A162,"0000"),'Sci11'!$A$3:$N$492,5,FALSE),VLOOKUP(TEXT(A162,"0000"),'Sci11'!$A$3:$N$492,6,FALSE))/VLOOKUP(TEXT(A162,"0000"),'Sci11'!$A$3:$N$492,14,FALSE)*100</f>
        <v>20</v>
      </c>
      <c r="AW162" s="100">
        <f t="shared" si="190"/>
        <v>48.780000000000008</v>
      </c>
      <c r="AX162" s="101">
        <f>IFERROR(AW162/100*VLOOKUP(TEXT(A162,"0000"),'Sci11'!$A$3:$N$492,14,FALSE),"")</f>
        <v>60.975000000000009</v>
      </c>
      <c r="AY162" s="100">
        <f t="shared" si="191"/>
        <v>21.02</v>
      </c>
      <c r="AZ162" s="101">
        <f>IFERROR(AY162/100*VLOOKUP(TEXT(A162,"0000"),'Sci11'!$A$3:$N$492,14,FALSE),"")</f>
        <v>26.274999999999999</v>
      </c>
      <c r="BA162" s="100">
        <f t="shared" si="142"/>
        <v>66</v>
      </c>
      <c r="BB162" s="101">
        <f>IFERROR(VLOOKUP(BA162,'Criteria Table'!$A$2:$I$102,2,FALSE),"")</f>
        <v>3.4000000000000004</v>
      </c>
      <c r="BC162" s="101">
        <f t="shared" si="143"/>
        <v>69.400000000000006</v>
      </c>
      <c r="BD162" s="82">
        <f>IFERROR(VLOOKUP(A162,ATTx11!$A$2:$N$500,4,FALSE),"")</f>
        <v>96.23</v>
      </c>
      <c r="BE162" s="95">
        <f t="shared" si="144"/>
        <v>0.5</v>
      </c>
      <c r="BF162" s="96">
        <f t="shared" si="145"/>
        <v>96.73</v>
      </c>
      <c r="BG162" s="70">
        <f>IFERROR(VLOOKUP(A162,ATTx11!$A$2:$N$500,11,FALSE),"")</f>
        <v>1</v>
      </c>
      <c r="BH162" s="95">
        <f t="shared" si="146"/>
        <v>0.9</v>
      </c>
      <c r="BI162" s="70">
        <f>IFERROR(VLOOKUP(A162,ATTx11!$A$2:$N$500,12,FALSE),"")</f>
        <v>18</v>
      </c>
      <c r="BJ162" s="97">
        <f t="shared" si="147"/>
        <v>16.2</v>
      </c>
      <c r="BK162" s="84">
        <f>IFERROR(VLOOKUP(A162,ATTx11!$A$2:$N$500,7,FALSE),"")</f>
        <v>1</v>
      </c>
      <c r="BL162" s="97">
        <f t="shared" si="148"/>
        <v>0.9</v>
      </c>
      <c r="BM162" s="84">
        <f>IFERROR(VLOOKUP(A162,ATTx11!$A$2:$N$500,8,FALSE),"")</f>
        <v>11</v>
      </c>
      <c r="BN162" s="95">
        <f t="shared" si="149"/>
        <v>9.9</v>
      </c>
      <c r="BO162" s="95"/>
      <c r="BP162" s="83">
        <f>IFERROR(VLOOKUP(TEXT($A162,"0000"),'AYP11'!$B$3379:$AU$3800,17,FALSE),"")</f>
        <v>0</v>
      </c>
      <c r="BQ162" s="75">
        <f>IFERROR(VLOOKUP(BP162,'Criteria Table'!$A$2:$I$102,2,FALSE),0)</f>
        <v>10</v>
      </c>
      <c r="BR162" s="95">
        <f t="shared" si="150"/>
        <v>10</v>
      </c>
      <c r="BS162" s="83">
        <f>IFERROR(VLOOKUP(TEXT($A162,"0000"),'AYP11'!$B$847:$AU$1268,17,FALSE),"")</f>
        <v>0</v>
      </c>
      <c r="BT162" s="75">
        <f>IFERROR(VLOOKUP(BS162,'Criteria Table'!$A$2:$I$102,2,FALSE),0)</f>
        <v>10</v>
      </c>
      <c r="BU162" s="95">
        <f t="shared" si="151"/>
        <v>10</v>
      </c>
      <c r="BV162" s="83">
        <f>IFERROR(VLOOKUP(TEXT($A162,"0000"),'AYP11'!$B$2113:$AU$2534,17,FALSE),"")</f>
        <v>80</v>
      </c>
      <c r="BW162" s="75">
        <f>IFERROR(VLOOKUP(BV162,'Criteria Table'!$A$2:$I$102,2,FALSE),0)</f>
        <v>2</v>
      </c>
      <c r="BX162" s="95">
        <f t="shared" si="152"/>
        <v>82</v>
      </c>
      <c r="BY162" s="83">
        <f>IFERROR(VLOOKUP(TEXT($A162,"0000"),'AYP11'!$B$425:$AU$846,17,FALSE),"")</f>
        <v>0</v>
      </c>
      <c r="BZ162" s="75">
        <f>IFERROR(VLOOKUP(BY162,'Criteria Table'!$A$2:$I$102,2,FALSE),0)</f>
        <v>10</v>
      </c>
      <c r="CA162" s="95">
        <f t="shared" si="153"/>
        <v>10</v>
      </c>
      <c r="CB162" s="83">
        <f>IFERROR(VLOOKUP(TEXT($A162,"0000"),'AYP11'!$B$3:$AU$424,17,FALSE),"")</f>
        <v>0</v>
      </c>
      <c r="CC162" s="95">
        <f>IFERROR(VLOOKUP(CB162,'Criteria Table'!$A$2:$I$102,2,FALSE),0)</f>
        <v>10</v>
      </c>
      <c r="CD162" s="95">
        <f t="shared" si="154"/>
        <v>10</v>
      </c>
      <c r="CE162" s="83">
        <f>IFERROR(VLOOKUP(TEXT($A162,"0000"),'AYP11'!$B$1269:$AU$1690,17,FALSE),"")</f>
        <v>75</v>
      </c>
      <c r="CF162" s="95">
        <f>IFERROR(VLOOKUP(CE162,'Criteria Table'!$A$2:$I$102,2,FALSE),0)</f>
        <v>2.5</v>
      </c>
      <c r="CG162" s="95">
        <f t="shared" si="155"/>
        <v>78</v>
      </c>
      <c r="CH162" s="83">
        <f>IFERROR(VLOOKUP(TEXT($A162,"0000"),'AYP11'!$B$1691:$AU$2112,17,FALSE),"")</f>
        <v>70</v>
      </c>
      <c r="CI162" s="95">
        <f>IFERROR(VLOOKUP(CH162,'Criteria Table'!$A$2:$I$102,2,FALSE),0)</f>
        <v>3</v>
      </c>
      <c r="CJ162" s="95">
        <f t="shared" si="156"/>
        <v>73</v>
      </c>
      <c r="CK162" s="83">
        <f>IFERROR(VLOOKUP(TEXT($A162,"0000"),'AYP11'!$B$2535:$AU$2956,17,FALSE),"")</f>
        <v>0</v>
      </c>
      <c r="CL162" s="95">
        <f>IFERROR(VLOOKUP(CK162,'Criteria Table'!$A$2:$I$102,2,FALSE),0)</f>
        <v>10</v>
      </c>
      <c r="CM162" s="95">
        <f t="shared" si="157"/>
        <v>10</v>
      </c>
      <c r="CN162" s="76">
        <f>IFERROR(VLOOKUP(TEXT($A162,"0000"),'AYP11'!$B$3379:$AU$3800,23,FALSE),"")</f>
        <v>0</v>
      </c>
      <c r="CO162" s="95">
        <f>IFERROR(VLOOKUP(CN162,'Criteria Table'!$A$2:$I$102,2,FALSE),0)</f>
        <v>10</v>
      </c>
      <c r="CP162" s="95">
        <f t="shared" si="158"/>
        <v>10</v>
      </c>
      <c r="CQ162" s="76">
        <f>IFERROR(VLOOKUP(TEXT($A162,"0000"),'AYP11'!$B$847:$AU$1268,23,FALSE),"")</f>
        <v>0</v>
      </c>
      <c r="CR162" s="95">
        <f>IFERROR(VLOOKUP(CQ162,'Criteria Table'!$A$2:$I$102,2,FALSE),0)</f>
        <v>10</v>
      </c>
      <c r="CS162" s="95">
        <f t="shared" si="159"/>
        <v>10</v>
      </c>
      <c r="CT162" s="76">
        <f>IFERROR(VLOOKUP(TEXT($A162,"0000"),'AYP11'!$B$2113:$AU$2534,23,FALSE),"")</f>
        <v>78</v>
      </c>
      <c r="CU162" s="95">
        <f>IFERROR(VLOOKUP(CT162,'Criteria Table'!$A$2:$I$102,2,FALSE),0)</f>
        <v>2.2000000000000002</v>
      </c>
      <c r="CV162" s="95">
        <f t="shared" si="160"/>
        <v>80</v>
      </c>
      <c r="CW162" s="76">
        <f>IFERROR(VLOOKUP(TEXT($A162,"0000"),'AYP11'!$B$425:$AU$846,23,FALSE),"")</f>
        <v>0</v>
      </c>
      <c r="CX162" s="95">
        <f>IFERROR(VLOOKUP(CW162,'Criteria Table'!$A$2:$I$102,2,FALSE),0)</f>
        <v>10</v>
      </c>
      <c r="CY162" s="95">
        <f t="shared" si="161"/>
        <v>10</v>
      </c>
      <c r="CZ162" s="76">
        <f>IFERROR(VLOOKUP(TEXT($A162,"0000"),'AYP11'!$B$3:$AU$424,23,FALSE),"")</f>
        <v>0</v>
      </c>
      <c r="DA162" s="95">
        <f>IFERROR(VLOOKUP(CZ162,'Criteria Table'!$A$2:$I$102,2,FALSE),0)</f>
        <v>10</v>
      </c>
      <c r="DB162" s="95">
        <f t="shared" si="162"/>
        <v>10</v>
      </c>
      <c r="DC162" s="76">
        <f>IFERROR(VLOOKUP(TEXT($A162,"0000"),'AYP11'!$B$1269:$AU$1690,23,FALSE),"")</f>
        <v>72</v>
      </c>
      <c r="DD162" s="95">
        <f>IFERROR(VLOOKUP(DC162,'Criteria Table'!$A$2:$I$102,2,FALSE),0)</f>
        <v>2.8000000000000003</v>
      </c>
      <c r="DE162" s="95">
        <f t="shared" si="163"/>
        <v>75</v>
      </c>
      <c r="DF162" s="76">
        <f>IFERROR(VLOOKUP(TEXT($A162,"0000"),'AYP11'!$B$1691:$AU$2112,23,FALSE),"")</f>
        <v>65</v>
      </c>
      <c r="DG162" s="95">
        <f>IFERROR(VLOOKUP(DF162,'Criteria Table'!$A$2:$I$102,2,FALSE),0)</f>
        <v>3.5</v>
      </c>
      <c r="DH162" s="95">
        <f t="shared" si="164"/>
        <v>69</v>
      </c>
      <c r="DI162" s="76">
        <f>IFERROR(VLOOKUP(TEXT($A162,"0000"),'AYP11'!$B$2535:$AU$2956,23,FALSE),"")</f>
        <v>0</v>
      </c>
      <c r="DJ162" s="95">
        <f>IFERROR(VLOOKUP(DI162,'Criteria Table'!$A$2:$I$102,2,FALSE),0)</f>
        <v>10</v>
      </c>
      <c r="DK162" s="95">
        <f t="shared" si="165"/>
        <v>10</v>
      </c>
      <c r="DL162" s="91">
        <f>IFERROR(VLOOKUP(TEXT($A162,"0000"),'AYP11'!$B$3379:$AU$3800,11,FALSE),"")</f>
        <v>0</v>
      </c>
      <c r="DM162" s="95">
        <f t="shared" si="166"/>
        <v>1</v>
      </c>
      <c r="DN162" s="95" t="str">
        <f t="shared" si="167"/>
        <v/>
      </c>
      <c r="DO162" s="91">
        <f>IFERROR(VLOOKUP(TEXT($A162,"0000"),'AYP11'!$B$847:$AU$1268,11,FALSE),"")</f>
        <v>0</v>
      </c>
      <c r="DP162" s="95">
        <f t="shared" si="168"/>
        <v>1</v>
      </c>
      <c r="DQ162" s="95" t="str">
        <f t="shared" si="169"/>
        <v/>
      </c>
      <c r="DR162" s="91">
        <f>IFERROR(VLOOKUP(TEXT($A162,"0000"),'AYP11'!$B$2113:$AU$2534,11,FALSE),"")</f>
        <v>0</v>
      </c>
      <c r="DS162" s="95">
        <f t="shared" si="170"/>
        <v>1</v>
      </c>
      <c r="DT162" s="95" t="str">
        <f t="shared" si="171"/>
        <v/>
      </c>
      <c r="DU162" s="91">
        <f>IFERROR(VLOOKUP(TEXT($A162,"0000"),'AYP11'!$B$425:$AU$846,11,FALSE),"")</f>
        <v>0</v>
      </c>
      <c r="DV162" s="95">
        <f t="shared" si="172"/>
        <v>1</v>
      </c>
      <c r="DW162" s="95" t="str">
        <f t="shared" si="173"/>
        <v/>
      </c>
      <c r="DX162" s="91">
        <f>IFERROR(VLOOKUP(TEXT($A162,"0000"),'AYP11'!$B$3:$AU$424,11,FALSE),"")</f>
        <v>0</v>
      </c>
      <c r="DY162" s="95">
        <f t="shared" si="174"/>
        <v>1</v>
      </c>
      <c r="DZ162" s="95" t="str">
        <f t="shared" si="175"/>
        <v/>
      </c>
      <c r="EA162" s="91">
        <f>IFERROR(VLOOKUP(TEXT($A162,"0000"),'AYP11'!$B$1269:$AU$1690,11,FALSE),"")</f>
        <v>0</v>
      </c>
      <c r="EB162" s="95">
        <f t="shared" si="176"/>
        <v>1</v>
      </c>
      <c r="EC162" s="95" t="str">
        <f t="shared" si="177"/>
        <v/>
      </c>
      <c r="ED162" s="91">
        <f>IFERROR(VLOOKUP(TEXT($A162,"0000"),'AYP11'!$B$1691:$AU$2112,11,FALSE),"")</f>
        <v>0</v>
      </c>
      <c r="EE162" s="95">
        <f t="shared" si="178"/>
        <v>1</v>
      </c>
      <c r="EF162" s="95" t="str">
        <f t="shared" si="179"/>
        <v/>
      </c>
      <c r="EG162" s="91">
        <f>IFERROR(VLOOKUP(TEXT($A162,"0000"),'AYP11'!$B$2535:$AU$2956,11,FALSE),"")</f>
        <v>0</v>
      </c>
      <c r="EH162" s="95">
        <f t="shared" si="180"/>
        <v>1</v>
      </c>
      <c r="EI162" s="95" t="str">
        <f t="shared" si="181"/>
        <v/>
      </c>
    </row>
    <row r="163" spans="1:147" x14ac:dyDescent="0.25">
      <c r="A163" s="248">
        <v>3421</v>
      </c>
      <c r="B163" s="291">
        <f t="shared" si="128"/>
        <v>31.947743467933492</v>
      </c>
      <c r="C163" s="50">
        <f>IFERROR(VLOOKUP(TEXT($A163,"0000"),'R-M11'!$A$2:$AA$500,4,FALSE),0)</f>
        <v>269</v>
      </c>
      <c r="D163" s="291">
        <f t="shared" si="129"/>
        <v>25.296912114014251</v>
      </c>
      <c r="E163" s="98">
        <f>IFERROR(SUM(VLOOKUP(TEXT($A163,"0000"),'R-M11'!$A$2:$AA$500,5,FALSE),VLOOKUP(TEXT($A163,"0000"),'R-M11'!$A$2:$AA$500,6,FALSE)),0)</f>
        <v>213</v>
      </c>
      <c r="F163" s="58">
        <f>IFERROR(VLOOKUP(TEXT($A163,"0000"),'R-M11'!$A$2:$AA$500,14,FALSE),0)</f>
        <v>842</v>
      </c>
      <c r="G163" s="230">
        <f t="shared" si="182"/>
        <v>34.95774346793349</v>
      </c>
      <c r="H163" s="97">
        <f t="shared" si="130"/>
        <v>294.3442</v>
      </c>
      <c r="I163" s="230">
        <f t="shared" si="183"/>
        <v>26.58691211401425</v>
      </c>
      <c r="J163" s="97">
        <f t="shared" si="131"/>
        <v>223.86179999999999</v>
      </c>
      <c r="K163" s="230">
        <f t="shared" si="132"/>
        <v>57</v>
      </c>
      <c r="L163" s="121">
        <f>IFERROR(VLOOKUP(K163,'Criteria Table'!$A$2:$I$102,2,FALSE),"")</f>
        <v>4.3</v>
      </c>
      <c r="M163" s="230">
        <f t="shared" si="133"/>
        <v>61.544655581947737</v>
      </c>
      <c r="N163" s="286">
        <f t="shared" si="134"/>
        <v>29.334916864608076</v>
      </c>
      <c r="O163" s="50">
        <f>IFERROR(VLOOKUP(TEXT($A163,"0000"),'R-M11'!$A$2:$AA$500,17,FALSE),"")</f>
        <v>247</v>
      </c>
      <c r="P163" s="286">
        <f t="shared" si="135"/>
        <v>23.040380047505938</v>
      </c>
      <c r="Q163" s="98">
        <f>IFERROR(SUM(VLOOKUP(TEXT($A163,"0000"),'R-M11'!$A$2:$AA$500,18,FALSE),VLOOKUP(TEXT($A163,"0000"),'R-M11'!$A$2:$AA$500,19,FALSE)),0)</f>
        <v>194</v>
      </c>
      <c r="R163" s="69">
        <f>IFERROR(VLOOKUP(TEXT($A163,"0000"),'R-M11'!$A$2:$AA$500,27,FALSE),0)</f>
        <v>842</v>
      </c>
      <c r="S163" s="121">
        <f t="shared" si="184"/>
        <v>32.694916864608075</v>
      </c>
      <c r="T163" s="70">
        <f t="shared" si="136"/>
        <v>275.2912</v>
      </c>
      <c r="U163" s="121">
        <f t="shared" si="185"/>
        <v>24.480380047505939</v>
      </c>
      <c r="V163" s="70">
        <f t="shared" si="137"/>
        <v>206.12480000000002</v>
      </c>
      <c r="W163" s="121">
        <f t="shared" si="138"/>
        <v>52</v>
      </c>
      <c r="X163" s="124">
        <f>IFERROR(VLOOKUP(W163,'Criteria Table'!$A$2:$I$102,2,FALSE),"")</f>
        <v>4.8000000000000007</v>
      </c>
      <c r="Y163" s="121">
        <f t="shared" si="139"/>
        <v>57.175296912114014</v>
      </c>
      <c r="Z163" s="92">
        <f>IFERROR(IF(VLOOKUP(A163,'SG11'!$A$3:$AI$500,18,FALSE)="","NA",VLOOKUP(A163,'SG11'!$A$3:$AI$500,18,FALSE)),"")</f>
        <v>66</v>
      </c>
      <c r="AA163" s="75">
        <f>IFERROR(VLOOKUP(Z163,'Criteria Table'!$A$2:$I$102,6,FALSE),"NA")</f>
        <v>5</v>
      </c>
      <c r="AB163" s="95">
        <f t="shared" si="186"/>
        <v>71</v>
      </c>
      <c r="AC163" s="84">
        <f>IFERROR(IF(VLOOKUP(A163,'SG11'!$A$3:$AI$500,19,FALSE)="","NA",VLOOKUP(A163,'SG11'!$A$3:$AI$500,19,FALSE)),"")</f>
        <v>64</v>
      </c>
      <c r="AD163" s="75">
        <f>IFERROR(VLOOKUP(AC163,'Criteria Table'!$A$2:$I$102,6,FALSE),"NA")</f>
        <v>5</v>
      </c>
      <c r="AE163" s="95">
        <f t="shared" si="187"/>
        <v>69</v>
      </c>
      <c r="AF163" s="92">
        <f>IFERROR(IF(VLOOKUP(A163,'SG11'!$A$3:$AI$500,20,FALSE)="","NA",VLOOKUP(A163,'SG11'!$A$3:$AI$500,20,FALSE)),"")</f>
        <v>67</v>
      </c>
      <c r="AG163" s="75">
        <f>IFERROR(VLOOKUP(AF163,'Criteria Table'!$A$2:$I$102,6,FALSE),"NA")</f>
        <v>5</v>
      </c>
      <c r="AH163" s="95">
        <f t="shared" si="188"/>
        <v>72</v>
      </c>
      <c r="AI163" s="84">
        <f>IFERROR(IF(VLOOKUP(A163,'SG11'!$A$3:$AI$500,21,FALSE)="","NA",VLOOKUP(A163,'SG11'!$A$3:$AI$500,21,FALSE)),"")</f>
        <v>69</v>
      </c>
      <c r="AJ163" s="75">
        <f>IFERROR(VLOOKUP(AI163,'Criteria Table'!$A$2:$I$102,6,FALSE),"NA")</f>
        <v>5</v>
      </c>
      <c r="AK163" s="95">
        <f t="shared" si="189"/>
        <v>74</v>
      </c>
      <c r="AL163" s="99">
        <f>IFERROR(VLOOKUP(TEXT(A163,"0000"),'W11'!$A$1:$E$500,4,FALSE)/AP163*100,"")</f>
        <v>93.75</v>
      </c>
      <c r="AM163" s="97">
        <f>IFERROR(VLOOKUP(TEXT(A163,"0000"),'W11'!$A$1:$E$500,4,FALSE),"")</f>
        <v>255</v>
      </c>
      <c r="AN163" s="99">
        <f t="shared" si="140"/>
        <v>93.75</v>
      </c>
      <c r="AO163" s="97">
        <f t="shared" si="141"/>
        <v>255</v>
      </c>
      <c r="AP163" s="99">
        <f>IFERROR(VLOOKUP(TEXT(A163,"0000"),'W11'!$A$1:$E$500,5,FALSE),"")</f>
        <v>272</v>
      </c>
      <c r="AQ163" s="97">
        <f>IFERROR(VLOOKUP(ROUND(AL163,0),'Criteria Table'!$A$2:$I$102,4,FALSE),0)</f>
        <v>0</v>
      </c>
      <c r="AR163" s="128"/>
      <c r="AS163" s="95"/>
      <c r="AT163" s="95"/>
      <c r="AU163" s="100">
        <f>IFERROR(VLOOKUP(TEXT(A163,"0000"),'Sci11'!$A$3:$N$492,4,FALSE)/VLOOKUP(TEXT(A163,"0000"),'Sci11'!$A$3:$N$492,14,FALSE)*100,"")</f>
        <v>25.752508361204011</v>
      </c>
      <c r="AV163" s="101">
        <f>SUM(VLOOKUP(TEXT(A163,"0000"),'Sci11'!$A$3:$N$492,5,FALSE),VLOOKUP(TEXT(A163,"0000"),'Sci11'!$A$3:$N$492,6,FALSE))/VLOOKUP(TEXT(A163,"0000"),'Sci11'!$A$3:$N$492,14,FALSE)*100</f>
        <v>8.3612040133779271</v>
      </c>
      <c r="AW163" s="100">
        <f t="shared" si="190"/>
        <v>30.372508361204012</v>
      </c>
      <c r="AX163" s="101">
        <f>IFERROR(AW163/100*VLOOKUP(TEXT(A163,"0000"),'Sci11'!$A$3:$N$492,14,FALSE),"")</f>
        <v>90.813800000000001</v>
      </c>
      <c r="AY163" s="100">
        <f t="shared" si="191"/>
        <v>10.341204013377927</v>
      </c>
      <c r="AZ163" s="101">
        <f>IFERROR(AY163/100*VLOOKUP(TEXT(A163,"0000"),'Sci11'!$A$3:$N$492,14,FALSE),"")</f>
        <v>30.920200000000005</v>
      </c>
      <c r="BA163" s="100">
        <f t="shared" si="142"/>
        <v>34</v>
      </c>
      <c r="BB163" s="101">
        <f>IFERROR(VLOOKUP(BA163,'Criteria Table'!$A$2:$I$102,2,FALSE),"")</f>
        <v>6.6000000000000005</v>
      </c>
      <c r="BC163" s="101">
        <f t="shared" si="143"/>
        <v>40.6</v>
      </c>
      <c r="BD163" s="82">
        <f>IFERROR(VLOOKUP(A163,ATTx11!$A$2:$N$500,4,FALSE),"")</f>
        <v>96.17</v>
      </c>
      <c r="BE163" s="95">
        <f t="shared" si="144"/>
        <v>0.5</v>
      </c>
      <c r="BF163" s="96">
        <f t="shared" si="145"/>
        <v>96.67</v>
      </c>
      <c r="BG163" s="70">
        <f>IFERROR(VLOOKUP(A163,ATTx11!$A$2:$N$500,11,FALSE),"")</f>
        <v>300</v>
      </c>
      <c r="BH163" s="95">
        <f t="shared" si="146"/>
        <v>270</v>
      </c>
      <c r="BI163" s="70">
        <f>IFERROR(VLOOKUP(A163,ATTx11!$A$2:$N$500,12,FALSE),"")</f>
        <v>18</v>
      </c>
      <c r="BJ163" s="97">
        <f t="shared" si="147"/>
        <v>16.2</v>
      </c>
      <c r="BK163" s="84">
        <f>IFERROR(VLOOKUP(A163,ATTx11!$A$2:$N$500,7,FALSE),"")</f>
        <v>152</v>
      </c>
      <c r="BL163" s="97">
        <f t="shared" si="148"/>
        <v>136.80000000000001</v>
      </c>
      <c r="BM163" s="84">
        <f>IFERROR(VLOOKUP(A163,ATTx11!$A$2:$N$500,8,FALSE),"")</f>
        <v>13</v>
      </c>
      <c r="BN163" s="95">
        <f t="shared" si="149"/>
        <v>11.7</v>
      </c>
      <c r="BO163" s="95"/>
      <c r="BP163" s="83">
        <f>IFERROR(VLOOKUP(TEXT($A163,"0000"),'AYP11'!$B$3379:$AU$3800,17,FALSE),"")</f>
        <v>0</v>
      </c>
      <c r="BQ163" s="75">
        <f>IFERROR(VLOOKUP(BP163,'Criteria Table'!$A$2:$I$102,2,FALSE),0)</f>
        <v>10</v>
      </c>
      <c r="BR163" s="95">
        <f t="shared" si="150"/>
        <v>10</v>
      </c>
      <c r="BS163" s="83">
        <f>IFERROR(VLOOKUP(TEXT($A163,"0000"),'AYP11'!$B$847:$AU$1268,17,FALSE),"")</f>
        <v>0</v>
      </c>
      <c r="BT163" s="75">
        <f>IFERROR(VLOOKUP(BS163,'Criteria Table'!$A$2:$I$102,2,FALSE),0)</f>
        <v>10</v>
      </c>
      <c r="BU163" s="95">
        <f t="shared" si="151"/>
        <v>10</v>
      </c>
      <c r="BV163" s="83">
        <f>IFERROR(VLOOKUP(TEXT($A163,"0000"),'AYP11'!$B$2113:$AU$2534,17,FALSE),"")</f>
        <v>61</v>
      </c>
      <c r="BW163" s="75">
        <f>IFERROR(VLOOKUP(BV163,'Criteria Table'!$A$2:$I$102,2,FALSE),0)</f>
        <v>3.9000000000000004</v>
      </c>
      <c r="BX163" s="95">
        <f t="shared" si="152"/>
        <v>65</v>
      </c>
      <c r="BY163" s="83">
        <f>IFERROR(VLOOKUP(TEXT($A163,"0000"),'AYP11'!$B$425:$AU$846,17,FALSE),"")</f>
        <v>0</v>
      </c>
      <c r="BZ163" s="75">
        <f>IFERROR(VLOOKUP(BY163,'Criteria Table'!$A$2:$I$102,2,FALSE),0)</f>
        <v>10</v>
      </c>
      <c r="CA163" s="95">
        <f t="shared" si="153"/>
        <v>10</v>
      </c>
      <c r="CB163" s="83">
        <f>IFERROR(VLOOKUP(TEXT($A163,"0000"),'AYP11'!$B$3:$AU$424,17,FALSE),"")</f>
        <v>0</v>
      </c>
      <c r="CC163" s="95">
        <f>IFERROR(VLOOKUP(CB163,'Criteria Table'!$A$2:$I$102,2,FALSE),0)</f>
        <v>10</v>
      </c>
      <c r="CD163" s="95">
        <f t="shared" si="154"/>
        <v>10</v>
      </c>
      <c r="CE163" s="83">
        <f>IFERROR(VLOOKUP(TEXT($A163,"0000"),'AYP11'!$B$1269:$AU$1690,17,FALSE),"")</f>
        <v>61</v>
      </c>
      <c r="CF163" s="95">
        <f>IFERROR(VLOOKUP(CE163,'Criteria Table'!$A$2:$I$102,2,FALSE),0)</f>
        <v>3.9000000000000004</v>
      </c>
      <c r="CG163" s="95">
        <f t="shared" si="155"/>
        <v>65</v>
      </c>
      <c r="CH163" s="83">
        <f>IFERROR(VLOOKUP(TEXT($A163,"0000"),'AYP11'!$B$1691:$AU$2112,17,FALSE),"")</f>
        <v>53</v>
      </c>
      <c r="CI163" s="95">
        <f>IFERROR(VLOOKUP(CH163,'Criteria Table'!$A$2:$I$102,2,FALSE),0)</f>
        <v>4.7</v>
      </c>
      <c r="CJ163" s="95">
        <f t="shared" si="156"/>
        <v>58</v>
      </c>
      <c r="CK163" s="83">
        <f>IFERROR(VLOOKUP(TEXT($A163,"0000"),'AYP11'!$B$2535:$AU$2956,17,FALSE),"")</f>
        <v>46</v>
      </c>
      <c r="CL163" s="95">
        <f>IFERROR(VLOOKUP(CK163,'Criteria Table'!$A$2:$I$102,2,FALSE),0)</f>
        <v>5.4</v>
      </c>
      <c r="CM163" s="95">
        <f t="shared" si="157"/>
        <v>51</v>
      </c>
      <c r="CN163" s="76">
        <f>IFERROR(VLOOKUP(TEXT($A163,"0000"),'AYP11'!$B$3379:$AU$3800,23,FALSE),"")</f>
        <v>0</v>
      </c>
      <c r="CO163" s="95">
        <f>IFERROR(VLOOKUP(CN163,'Criteria Table'!$A$2:$I$102,2,FALSE),0)</f>
        <v>10</v>
      </c>
      <c r="CP163" s="95">
        <f t="shared" si="158"/>
        <v>10</v>
      </c>
      <c r="CQ163" s="76">
        <f>IFERROR(VLOOKUP(TEXT($A163,"0000"),'AYP11'!$B$847:$AU$1268,23,FALSE),"")</f>
        <v>0</v>
      </c>
      <c r="CR163" s="95">
        <f>IFERROR(VLOOKUP(CQ163,'Criteria Table'!$A$2:$I$102,2,FALSE),0)</f>
        <v>10</v>
      </c>
      <c r="CS163" s="95">
        <f t="shared" si="159"/>
        <v>10</v>
      </c>
      <c r="CT163" s="76">
        <f>IFERROR(VLOOKUP(TEXT($A163,"0000"),'AYP11'!$B$2113:$AU$2534,23,FALSE),"")</f>
        <v>56</v>
      </c>
      <c r="CU163" s="95">
        <f>IFERROR(VLOOKUP(CT163,'Criteria Table'!$A$2:$I$102,2,FALSE),0)</f>
        <v>4.4000000000000004</v>
      </c>
      <c r="CV163" s="95">
        <f t="shared" si="160"/>
        <v>60</v>
      </c>
      <c r="CW163" s="76">
        <f>IFERROR(VLOOKUP(TEXT($A163,"0000"),'AYP11'!$B$425:$AU$846,23,FALSE),"")</f>
        <v>0</v>
      </c>
      <c r="CX163" s="95">
        <f>IFERROR(VLOOKUP(CW163,'Criteria Table'!$A$2:$I$102,2,FALSE),0)</f>
        <v>10</v>
      </c>
      <c r="CY163" s="95">
        <f t="shared" si="161"/>
        <v>10</v>
      </c>
      <c r="CZ163" s="76">
        <f>IFERROR(VLOOKUP(TEXT($A163,"0000"),'AYP11'!$B$3:$AU$424,23,FALSE),"")</f>
        <v>0</v>
      </c>
      <c r="DA163" s="95">
        <f>IFERROR(VLOOKUP(CZ163,'Criteria Table'!$A$2:$I$102,2,FALSE),0)</f>
        <v>10</v>
      </c>
      <c r="DB163" s="95">
        <f t="shared" si="162"/>
        <v>10</v>
      </c>
      <c r="DC163" s="76">
        <f>IFERROR(VLOOKUP(TEXT($A163,"0000"),'AYP11'!$B$1269:$AU$1690,23,FALSE),"")</f>
        <v>55</v>
      </c>
      <c r="DD163" s="95">
        <f>IFERROR(VLOOKUP(DC163,'Criteria Table'!$A$2:$I$102,2,FALSE),0)</f>
        <v>4.5</v>
      </c>
      <c r="DE163" s="95">
        <f t="shared" si="163"/>
        <v>60</v>
      </c>
      <c r="DF163" s="76">
        <f>IFERROR(VLOOKUP(TEXT($A163,"0000"),'AYP11'!$B$1691:$AU$2112,23,FALSE),"")</f>
        <v>53</v>
      </c>
      <c r="DG163" s="95">
        <f>IFERROR(VLOOKUP(DF163,'Criteria Table'!$A$2:$I$102,2,FALSE),0)</f>
        <v>4.7</v>
      </c>
      <c r="DH163" s="95">
        <f t="shared" si="164"/>
        <v>58</v>
      </c>
      <c r="DI163" s="76">
        <f>IFERROR(VLOOKUP(TEXT($A163,"0000"),'AYP11'!$B$2535:$AU$2956,23,FALSE),"")</f>
        <v>46</v>
      </c>
      <c r="DJ163" s="95">
        <f>IFERROR(VLOOKUP(DI163,'Criteria Table'!$A$2:$I$102,2,FALSE),0)</f>
        <v>5.4</v>
      </c>
      <c r="DK163" s="95">
        <f t="shared" si="165"/>
        <v>51</v>
      </c>
      <c r="DL163" s="91">
        <f>IFERROR(VLOOKUP(TEXT($A163,"0000"),'AYP11'!$B$3379:$AU$3800,11,FALSE),"")</f>
        <v>0</v>
      </c>
      <c r="DM163" s="95">
        <f t="shared" si="166"/>
        <v>1</v>
      </c>
      <c r="DN163" s="95" t="str">
        <f t="shared" si="167"/>
        <v/>
      </c>
      <c r="DO163" s="91">
        <f>IFERROR(VLOOKUP(TEXT($A163,"0000"),'AYP11'!$B$847:$AU$1268,11,FALSE),"")</f>
        <v>0</v>
      </c>
      <c r="DP163" s="95">
        <f t="shared" si="168"/>
        <v>1</v>
      </c>
      <c r="DQ163" s="95" t="str">
        <f t="shared" si="169"/>
        <v/>
      </c>
      <c r="DR163" s="91">
        <f>IFERROR(VLOOKUP(TEXT($A163,"0000"),'AYP11'!$B$2113:$AU$2534,11,FALSE),"")</f>
        <v>93</v>
      </c>
      <c r="DS163" s="95">
        <f t="shared" si="170"/>
        <v>0</v>
      </c>
      <c r="DT163" s="95">
        <f t="shared" si="171"/>
        <v>93</v>
      </c>
      <c r="DU163" s="91">
        <f>IFERROR(VLOOKUP(TEXT($A163,"0000"),'AYP11'!$B$425:$AU$846,11,FALSE),"")</f>
        <v>0</v>
      </c>
      <c r="DV163" s="95">
        <f t="shared" si="172"/>
        <v>1</v>
      </c>
      <c r="DW163" s="95" t="str">
        <f t="shared" si="173"/>
        <v/>
      </c>
      <c r="DX163" s="91">
        <f>IFERROR(VLOOKUP(TEXT($A163,"0000"),'AYP11'!$B$3:$AU$424,11,FALSE),"")</f>
        <v>0</v>
      </c>
      <c r="DY163" s="95">
        <f t="shared" si="174"/>
        <v>1</v>
      </c>
      <c r="DZ163" s="95" t="str">
        <f t="shared" si="175"/>
        <v/>
      </c>
      <c r="EA163" s="91">
        <f>IFERROR(VLOOKUP(TEXT($A163,"0000"),'AYP11'!$B$1269:$AU$1690,11,FALSE),"")</f>
        <v>94</v>
      </c>
      <c r="EB163" s="95">
        <f t="shared" si="176"/>
        <v>0</v>
      </c>
      <c r="EC163" s="95">
        <f t="shared" si="177"/>
        <v>94</v>
      </c>
      <c r="ED163" s="91">
        <f>IFERROR(VLOOKUP(TEXT($A163,"0000"),'AYP11'!$B$1691:$AU$2112,11,FALSE),"")</f>
        <v>93</v>
      </c>
      <c r="EE163" s="95">
        <f t="shared" si="178"/>
        <v>0</v>
      </c>
      <c r="EF163" s="95">
        <f t="shared" si="179"/>
        <v>93</v>
      </c>
      <c r="EG163" s="91">
        <f>IFERROR(VLOOKUP(TEXT($A163,"0000"),'AYP11'!$B$2535:$AU$2956,11,FALSE),"")</f>
        <v>73</v>
      </c>
      <c r="EH163" s="95">
        <f t="shared" si="180"/>
        <v>1</v>
      </c>
      <c r="EI163" s="95">
        <f t="shared" si="181"/>
        <v>74</v>
      </c>
    </row>
    <row r="164" spans="1:147" x14ac:dyDescent="0.25">
      <c r="A164" s="248">
        <v>3431</v>
      </c>
      <c r="B164" s="291">
        <f t="shared" si="128"/>
        <v>30.03003003003003</v>
      </c>
      <c r="C164" s="50">
        <f>IFERROR(VLOOKUP(TEXT($A164,"0000"),'R-M11'!$A$2:$AA$500,4,FALSE),0)</f>
        <v>100</v>
      </c>
      <c r="D164" s="291">
        <f t="shared" si="129"/>
        <v>30.33033033033033</v>
      </c>
      <c r="E164" s="98">
        <f>IFERROR(SUM(VLOOKUP(TEXT($A164,"0000"),'R-M11'!$A$2:$AA$500,5,FALSE),VLOOKUP(TEXT($A164,"0000"),'R-M11'!$A$2:$AA$500,6,FALSE)),0)</f>
        <v>101</v>
      </c>
      <c r="F164" s="58">
        <f>IFERROR(VLOOKUP(TEXT($A164,"0000"),'R-M11'!$A$2:$AA$500,14,FALSE),0)</f>
        <v>333</v>
      </c>
      <c r="G164" s="230">
        <f t="shared" si="182"/>
        <v>32.830030030030031</v>
      </c>
      <c r="H164" s="97">
        <f t="shared" si="130"/>
        <v>109.32400000000001</v>
      </c>
      <c r="I164" s="230">
        <f t="shared" si="183"/>
        <v>31.53033033033033</v>
      </c>
      <c r="J164" s="97">
        <f t="shared" si="131"/>
        <v>104.996</v>
      </c>
      <c r="K164" s="230">
        <f t="shared" si="132"/>
        <v>60</v>
      </c>
      <c r="L164" s="121">
        <f>IFERROR(VLOOKUP(K164,'Criteria Table'!$A$2:$I$102,2,FALSE),"")</f>
        <v>4</v>
      </c>
      <c r="M164" s="230">
        <f t="shared" si="133"/>
        <v>64.36036036036036</v>
      </c>
      <c r="N164" s="286">
        <f t="shared" si="134"/>
        <v>32.432432432432435</v>
      </c>
      <c r="O164" s="50">
        <f>IFERROR(VLOOKUP(TEXT($A164,"0000"),'R-M11'!$A$2:$AA$500,17,FALSE),"")</f>
        <v>108</v>
      </c>
      <c r="P164" s="286">
        <f t="shared" si="135"/>
        <v>34.534534534534536</v>
      </c>
      <c r="Q164" s="98">
        <f>IFERROR(SUM(VLOOKUP(TEXT($A164,"0000"),'R-M11'!$A$2:$AA$500,18,FALSE),VLOOKUP(TEXT($A164,"0000"),'R-M11'!$A$2:$AA$500,19,FALSE)),0)</f>
        <v>115</v>
      </c>
      <c r="R164" s="69">
        <f>IFERROR(VLOOKUP(TEXT($A164,"0000"),'R-M11'!$A$2:$AA$500,27,FALSE),0)</f>
        <v>333</v>
      </c>
      <c r="S164" s="121">
        <f t="shared" si="184"/>
        <v>34.742432432432437</v>
      </c>
      <c r="T164" s="70">
        <f t="shared" si="136"/>
        <v>115.6923</v>
      </c>
      <c r="U164" s="121">
        <f t="shared" si="185"/>
        <v>35.524534534534538</v>
      </c>
      <c r="V164" s="70">
        <f t="shared" si="137"/>
        <v>118.29670000000002</v>
      </c>
      <c r="W164" s="121">
        <f t="shared" si="138"/>
        <v>67</v>
      </c>
      <c r="X164" s="124">
        <f>IFERROR(VLOOKUP(W164,'Criteria Table'!$A$2:$I$102,2,FALSE),"")</f>
        <v>3.3000000000000003</v>
      </c>
      <c r="Y164" s="121">
        <f t="shared" si="139"/>
        <v>70.266966966966976</v>
      </c>
      <c r="Z164" s="92">
        <f>IFERROR(IF(VLOOKUP(A164,'SG11'!$A$3:$AI$500,18,FALSE)="","NA",VLOOKUP(A164,'SG11'!$A$3:$AI$500,18,FALSE)),"")</f>
        <v>64</v>
      </c>
      <c r="AA164" s="75">
        <f>IFERROR(VLOOKUP(Z164,'Criteria Table'!$A$2:$I$102,6,FALSE),"NA")</f>
        <v>5</v>
      </c>
      <c r="AB164" s="95">
        <f t="shared" si="186"/>
        <v>69</v>
      </c>
      <c r="AC164" s="84">
        <f>IFERROR(IF(VLOOKUP(A164,'SG11'!$A$3:$AI$500,19,FALSE)="","NA",VLOOKUP(A164,'SG11'!$A$3:$AI$500,19,FALSE)),"")</f>
        <v>65</v>
      </c>
      <c r="AD164" s="75">
        <f>IFERROR(VLOOKUP(AC164,'Criteria Table'!$A$2:$I$102,6,FALSE),"NA")</f>
        <v>5</v>
      </c>
      <c r="AE164" s="95">
        <f t="shared" si="187"/>
        <v>70</v>
      </c>
      <c r="AF164" s="92">
        <f>IFERROR(IF(VLOOKUP(A164,'SG11'!$A$3:$AI$500,20,FALSE)="","NA",VLOOKUP(A164,'SG11'!$A$3:$AI$500,20,FALSE)),"")</f>
        <v>56</v>
      </c>
      <c r="AG164" s="75">
        <f>IFERROR(VLOOKUP(AF164,'Criteria Table'!$A$2:$I$102,6,FALSE),"NA")</f>
        <v>10</v>
      </c>
      <c r="AH164" s="95">
        <f t="shared" si="188"/>
        <v>66</v>
      </c>
      <c r="AI164" s="84">
        <f>IFERROR(IF(VLOOKUP(A164,'SG11'!$A$3:$AI$500,21,FALSE)="","NA",VLOOKUP(A164,'SG11'!$A$3:$AI$500,21,FALSE)),"")</f>
        <v>59</v>
      </c>
      <c r="AJ164" s="75">
        <f>IFERROR(VLOOKUP(AI164,'Criteria Table'!$A$2:$I$102,6,FALSE),"NA")</f>
        <v>10</v>
      </c>
      <c r="AK164" s="95">
        <f t="shared" si="189"/>
        <v>69</v>
      </c>
      <c r="AL164" s="99">
        <f>IFERROR(VLOOKUP(TEXT(A164,"0000"),'W11'!$A$1:$E$500,4,FALSE)/AP164*100,"")</f>
        <v>94.791666666666657</v>
      </c>
      <c r="AM164" s="97">
        <f>IFERROR(VLOOKUP(TEXT(A164,"0000"),'W11'!$A$1:$E$500,4,FALSE),"")</f>
        <v>91</v>
      </c>
      <c r="AN164" s="99">
        <f t="shared" si="140"/>
        <v>94.791666666666657</v>
      </c>
      <c r="AO164" s="97">
        <f t="shared" si="141"/>
        <v>90.999999999999986</v>
      </c>
      <c r="AP164" s="99">
        <f>IFERROR(VLOOKUP(TEXT(A164,"0000"),'W11'!$A$1:$E$500,5,FALSE),"")</f>
        <v>96</v>
      </c>
      <c r="AQ164" s="97">
        <f>IFERROR(VLOOKUP(ROUND(AL164,0),'Criteria Table'!$A$2:$I$102,4,FALSE),0)</f>
        <v>0</v>
      </c>
      <c r="AR164" s="128"/>
      <c r="AS164" s="95"/>
      <c r="AT164" s="95"/>
      <c r="AU164" s="100">
        <f>IFERROR(VLOOKUP(TEXT(A164,"0000"),'Sci11'!$A$3:$N$492,4,FALSE)/VLOOKUP(TEXT(A164,"0000"),'Sci11'!$A$3:$N$492,14,FALSE)*100,"")</f>
        <v>39.63963963963964</v>
      </c>
      <c r="AV164" s="101">
        <f>SUM(VLOOKUP(TEXT(A164,"0000"),'Sci11'!$A$3:$N$492,5,FALSE),VLOOKUP(TEXT(A164,"0000"),'Sci11'!$A$3:$N$492,6,FALSE))/VLOOKUP(TEXT(A164,"0000"),'Sci11'!$A$3:$N$492,14,FALSE)*100</f>
        <v>14.414414414414415</v>
      </c>
      <c r="AW164" s="100">
        <f t="shared" si="190"/>
        <v>42.859639639639639</v>
      </c>
      <c r="AX164" s="101">
        <f>IFERROR(AW164/100*VLOOKUP(TEXT(A164,"0000"),'Sci11'!$A$3:$N$492,14,FALSE),"")</f>
        <v>47.574199999999998</v>
      </c>
      <c r="AY164" s="100">
        <f t="shared" si="191"/>
        <v>15.794414414414415</v>
      </c>
      <c r="AZ164" s="101">
        <f>IFERROR(AY164/100*VLOOKUP(TEXT(A164,"0000"),'Sci11'!$A$3:$N$492,14,FALSE),"")</f>
        <v>17.5318</v>
      </c>
      <c r="BA164" s="100">
        <f t="shared" si="142"/>
        <v>54</v>
      </c>
      <c r="BB164" s="101">
        <f>IFERROR(VLOOKUP(BA164,'Criteria Table'!$A$2:$I$102,2,FALSE),"")</f>
        <v>4.6000000000000005</v>
      </c>
      <c r="BC164" s="101">
        <f t="shared" si="143"/>
        <v>58.6</v>
      </c>
      <c r="BD164" s="82">
        <f>IFERROR(VLOOKUP(A164,ATTx11!$A$2:$N$500,4,FALSE),"")</f>
        <v>96.91</v>
      </c>
      <c r="BE164" s="95">
        <f t="shared" si="144"/>
        <v>0.5</v>
      </c>
      <c r="BF164" s="96">
        <f t="shared" si="145"/>
        <v>97.41</v>
      </c>
      <c r="BG164" s="70">
        <f>IFERROR(VLOOKUP(A164,ATTx11!$A$2:$N$500,11,FALSE),"")</f>
        <v>0</v>
      </c>
      <c r="BH164" s="95">
        <f t="shared" si="146"/>
        <v>0</v>
      </c>
      <c r="BI164" s="70">
        <f>IFERROR(VLOOKUP(A164,ATTx11!$A$2:$N$500,12,FALSE),"")</f>
        <v>14</v>
      </c>
      <c r="BJ164" s="97">
        <f t="shared" si="147"/>
        <v>12.6</v>
      </c>
      <c r="BK164" s="84">
        <f>IFERROR(VLOOKUP(A164,ATTx11!$A$2:$N$500,7,FALSE),"")</f>
        <v>0</v>
      </c>
      <c r="BL164" s="97">
        <f t="shared" si="148"/>
        <v>0</v>
      </c>
      <c r="BM164" s="84">
        <f>IFERROR(VLOOKUP(A164,ATTx11!$A$2:$N$500,8,FALSE),"")</f>
        <v>8</v>
      </c>
      <c r="BN164" s="95">
        <f t="shared" si="149"/>
        <v>7.2</v>
      </c>
      <c r="BO164" s="95"/>
      <c r="BP164" s="83">
        <f>IFERROR(VLOOKUP(TEXT($A164,"0000"),'AYP11'!$B$3379:$AU$3800,17,FALSE),"")</f>
        <v>0</v>
      </c>
      <c r="BQ164" s="75">
        <f>IFERROR(VLOOKUP(BP164,'Criteria Table'!$A$2:$I$102,2,FALSE),0)</f>
        <v>10</v>
      </c>
      <c r="BR164" s="95">
        <f t="shared" si="150"/>
        <v>10</v>
      </c>
      <c r="BS164" s="83">
        <f>IFERROR(VLOOKUP(TEXT($A164,"0000"),'AYP11'!$B$847:$AU$1268,17,FALSE),"")</f>
        <v>59</v>
      </c>
      <c r="BT164" s="75">
        <f>IFERROR(VLOOKUP(BS164,'Criteria Table'!$A$2:$I$102,2,FALSE),0)</f>
        <v>4.1000000000000005</v>
      </c>
      <c r="BU164" s="95">
        <f t="shared" si="151"/>
        <v>63</v>
      </c>
      <c r="BV164" s="83">
        <f>IFERROR(VLOOKUP(TEXT($A164,"0000"),'AYP11'!$B$2113:$AU$2534,17,FALSE),"")</f>
        <v>70</v>
      </c>
      <c r="BW164" s="75">
        <f>IFERROR(VLOOKUP(BV164,'Criteria Table'!$A$2:$I$102,2,FALSE),0)</f>
        <v>3</v>
      </c>
      <c r="BX164" s="95">
        <f t="shared" si="152"/>
        <v>73</v>
      </c>
      <c r="BY164" s="83">
        <f>IFERROR(VLOOKUP(TEXT($A164,"0000"),'AYP11'!$B$425:$AU$846,17,FALSE),"")</f>
        <v>0</v>
      </c>
      <c r="BZ164" s="75">
        <f>IFERROR(VLOOKUP(BY164,'Criteria Table'!$A$2:$I$102,2,FALSE),0)</f>
        <v>10</v>
      </c>
      <c r="CA164" s="95">
        <f t="shared" si="153"/>
        <v>10</v>
      </c>
      <c r="CB164" s="83">
        <f>IFERROR(VLOOKUP(TEXT($A164,"0000"),'AYP11'!$B$3:$AU$424,17,FALSE),"")</f>
        <v>0</v>
      </c>
      <c r="CC164" s="95">
        <f>IFERROR(VLOOKUP(CB164,'Criteria Table'!$A$2:$I$102,2,FALSE),0)</f>
        <v>10</v>
      </c>
      <c r="CD164" s="95">
        <f t="shared" si="154"/>
        <v>10</v>
      </c>
      <c r="CE164" s="83">
        <f>IFERROR(VLOOKUP(TEXT($A164,"0000"),'AYP11'!$B$1269:$AU$1690,17,FALSE),"")</f>
        <v>58</v>
      </c>
      <c r="CF164" s="95">
        <f>IFERROR(VLOOKUP(CE164,'Criteria Table'!$A$2:$I$102,2,FALSE),0)</f>
        <v>4.2</v>
      </c>
      <c r="CG164" s="95">
        <f t="shared" si="155"/>
        <v>62</v>
      </c>
      <c r="CH164" s="83">
        <f>IFERROR(VLOOKUP(TEXT($A164,"0000"),'AYP11'!$B$1691:$AU$2112,17,FALSE),"")</f>
        <v>43</v>
      </c>
      <c r="CI164" s="95">
        <f>IFERROR(VLOOKUP(CH164,'Criteria Table'!$A$2:$I$102,2,FALSE),0)</f>
        <v>5.7</v>
      </c>
      <c r="CJ164" s="95">
        <f t="shared" si="156"/>
        <v>49</v>
      </c>
      <c r="CK164" s="83">
        <f>IFERROR(VLOOKUP(TEXT($A164,"0000"),'AYP11'!$B$2535:$AU$2956,17,FALSE),"")</f>
        <v>0</v>
      </c>
      <c r="CL164" s="95">
        <f>IFERROR(VLOOKUP(CK164,'Criteria Table'!$A$2:$I$102,2,FALSE),0)</f>
        <v>10</v>
      </c>
      <c r="CM164" s="95">
        <f t="shared" si="157"/>
        <v>10</v>
      </c>
      <c r="CN164" s="76">
        <f>IFERROR(VLOOKUP(TEXT($A164,"0000"),'AYP11'!$B$3379:$AU$3800,23,FALSE),"")</f>
        <v>0</v>
      </c>
      <c r="CO164" s="95">
        <f>IFERROR(VLOOKUP(CN164,'Criteria Table'!$A$2:$I$102,2,FALSE),0)</f>
        <v>10</v>
      </c>
      <c r="CP164" s="95">
        <f t="shared" si="158"/>
        <v>10</v>
      </c>
      <c r="CQ164" s="76">
        <f>IFERROR(VLOOKUP(TEXT($A164,"0000"),'AYP11'!$B$847:$AU$1268,23,FALSE),"")</f>
        <v>63</v>
      </c>
      <c r="CR164" s="95">
        <f>IFERROR(VLOOKUP(CQ164,'Criteria Table'!$A$2:$I$102,2,FALSE),0)</f>
        <v>3.7</v>
      </c>
      <c r="CS164" s="95">
        <f t="shared" si="159"/>
        <v>67</v>
      </c>
      <c r="CT164" s="76">
        <f>IFERROR(VLOOKUP(TEXT($A164,"0000"),'AYP11'!$B$2113:$AU$2534,23,FALSE),"")</f>
        <v>86</v>
      </c>
      <c r="CU164" s="95">
        <f>IFERROR(VLOOKUP(CT164,'Criteria Table'!$A$2:$I$102,2,FALSE),0)</f>
        <v>0</v>
      </c>
      <c r="CV164" s="95">
        <f t="shared" si="160"/>
        <v>86</v>
      </c>
      <c r="CW164" s="76">
        <f>IFERROR(VLOOKUP(TEXT($A164,"0000"),'AYP11'!$B$425:$AU$846,23,FALSE),"")</f>
        <v>0</v>
      </c>
      <c r="CX164" s="95">
        <f>IFERROR(VLOOKUP(CW164,'Criteria Table'!$A$2:$I$102,2,FALSE),0)</f>
        <v>10</v>
      </c>
      <c r="CY164" s="95">
        <f t="shared" si="161"/>
        <v>10</v>
      </c>
      <c r="CZ164" s="76">
        <f>IFERROR(VLOOKUP(TEXT($A164,"0000"),'AYP11'!$B$3:$AU$424,23,FALSE),"")</f>
        <v>0</v>
      </c>
      <c r="DA164" s="95">
        <f>IFERROR(VLOOKUP(CZ164,'Criteria Table'!$A$2:$I$102,2,FALSE),0)</f>
        <v>10</v>
      </c>
      <c r="DB164" s="95">
        <f t="shared" si="162"/>
        <v>10</v>
      </c>
      <c r="DC164" s="76">
        <f>IFERROR(VLOOKUP(TEXT($A164,"0000"),'AYP11'!$B$1269:$AU$1690,23,FALSE),"")</f>
        <v>66</v>
      </c>
      <c r="DD164" s="95">
        <f>IFERROR(VLOOKUP(DC164,'Criteria Table'!$A$2:$I$102,2,FALSE),0)</f>
        <v>3.4000000000000004</v>
      </c>
      <c r="DE164" s="95">
        <f t="shared" si="163"/>
        <v>69</v>
      </c>
      <c r="DF164" s="76">
        <f>IFERROR(VLOOKUP(TEXT($A164,"0000"),'AYP11'!$B$1691:$AU$2112,23,FALSE),"")</f>
        <v>57</v>
      </c>
      <c r="DG164" s="95">
        <f>IFERROR(VLOOKUP(DF164,'Criteria Table'!$A$2:$I$102,2,FALSE),0)</f>
        <v>4.3</v>
      </c>
      <c r="DH164" s="95">
        <f t="shared" si="164"/>
        <v>61</v>
      </c>
      <c r="DI164" s="76">
        <f>IFERROR(VLOOKUP(TEXT($A164,"0000"),'AYP11'!$B$2535:$AU$2956,23,FALSE),"")</f>
        <v>0</v>
      </c>
      <c r="DJ164" s="95">
        <f>IFERROR(VLOOKUP(DI164,'Criteria Table'!$A$2:$I$102,2,FALSE),0)</f>
        <v>10</v>
      </c>
      <c r="DK164" s="95">
        <f t="shared" si="165"/>
        <v>10</v>
      </c>
      <c r="DL164" s="91">
        <f>IFERROR(VLOOKUP(TEXT($A164,"0000"),'AYP11'!$B$3379:$AU$3800,11,FALSE),"")</f>
        <v>0</v>
      </c>
      <c r="DM164" s="95">
        <f t="shared" si="166"/>
        <v>1</v>
      </c>
      <c r="DN164" s="95" t="str">
        <f t="shared" si="167"/>
        <v/>
      </c>
      <c r="DO164" s="91">
        <f>IFERROR(VLOOKUP(TEXT($A164,"0000"),'AYP11'!$B$847:$AU$1268,11,FALSE),"")</f>
        <v>0</v>
      </c>
      <c r="DP164" s="95">
        <f t="shared" si="168"/>
        <v>1</v>
      </c>
      <c r="DQ164" s="95" t="str">
        <f t="shared" si="169"/>
        <v/>
      </c>
      <c r="DR164" s="91">
        <f>IFERROR(VLOOKUP(TEXT($A164,"0000"),'AYP11'!$B$2113:$AU$2534,11,FALSE),"")</f>
        <v>0</v>
      </c>
      <c r="DS164" s="95">
        <f t="shared" si="170"/>
        <v>1</v>
      </c>
      <c r="DT164" s="95" t="str">
        <f t="shared" si="171"/>
        <v/>
      </c>
      <c r="DU164" s="91">
        <f>IFERROR(VLOOKUP(TEXT($A164,"0000"),'AYP11'!$B$425:$AU$846,11,FALSE),"")</f>
        <v>0</v>
      </c>
      <c r="DV164" s="95">
        <f t="shared" si="172"/>
        <v>1</v>
      </c>
      <c r="DW164" s="95" t="str">
        <f t="shared" si="173"/>
        <v/>
      </c>
      <c r="DX164" s="91">
        <f>IFERROR(VLOOKUP(TEXT($A164,"0000"),'AYP11'!$B$3:$AU$424,11,FALSE),"")</f>
        <v>0</v>
      </c>
      <c r="DY164" s="95">
        <f t="shared" si="174"/>
        <v>1</v>
      </c>
      <c r="DZ164" s="95" t="str">
        <f t="shared" si="175"/>
        <v/>
      </c>
      <c r="EA164" s="91">
        <f>IFERROR(VLOOKUP(TEXT($A164,"0000"),'AYP11'!$B$1269:$AU$1690,11,FALSE),"")</f>
        <v>0</v>
      </c>
      <c r="EB164" s="95">
        <f t="shared" si="176"/>
        <v>1</v>
      </c>
      <c r="EC164" s="95" t="str">
        <f t="shared" si="177"/>
        <v/>
      </c>
      <c r="ED164" s="91">
        <f>IFERROR(VLOOKUP(TEXT($A164,"0000"),'AYP11'!$B$1691:$AU$2112,11,FALSE),"")</f>
        <v>0</v>
      </c>
      <c r="EE164" s="95">
        <f t="shared" si="178"/>
        <v>1</v>
      </c>
      <c r="EF164" s="95" t="str">
        <f t="shared" si="179"/>
        <v/>
      </c>
      <c r="EG164" s="91">
        <f>IFERROR(VLOOKUP(TEXT($A164,"0000"),'AYP11'!$B$2535:$AU$2956,11,FALSE),"")</f>
        <v>0</v>
      </c>
      <c r="EH164" s="95">
        <f t="shared" si="180"/>
        <v>1</v>
      </c>
      <c r="EI164" s="95" t="str">
        <f t="shared" si="181"/>
        <v/>
      </c>
    </row>
    <row r="165" spans="1:147" x14ac:dyDescent="0.25">
      <c r="A165" s="248">
        <v>3501</v>
      </c>
      <c r="B165" s="291">
        <f t="shared" si="128"/>
        <v>36.097560975609753</v>
      </c>
      <c r="C165" s="50">
        <f>IFERROR(VLOOKUP(TEXT($A165,"0000"),'R-M11'!$A$2:$AA$500,4,FALSE),0)</f>
        <v>74</v>
      </c>
      <c r="D165" s="291">
        <f t="shared" si="129"/>
        <v>20.487804878048781</v>
      </c>
      <c r="E165" s="98">
        <f>IFERROR(SUM(VLOOKUP(TEXT($A165,"0000"),'R-M11'!$A$2:$AA$500,5,FALSE),VLOOKUP(TEXT($A165,"0000"),'R-M11'!$A$2:$AA$500,6,FALSE)),0)</f>
        <v>42</v>
      </c>
      <c r="F165" s="58">
        <f>IFERROR(VLOOKUP(TEXT($A165,"0000"),'R-M11'!$A$2:$AA$500,14,FALSE),0)</f>
        <v>205</v>
      </c>
      <c r="G165" s="230">
        <f t="shared" si="182"/>
        <v>39.107560975609751</v>
      </c>
      <c r="H165" s="97">
        <f t="shared" si="130"/>
        <v>80.17049999999999</v>
      </c>
      <c r="I165" s="230">
        <f t="shared" si="183"/>
        <v>21.77780487804878</v>
      </c>
      <c r="J165" s="97">
        <f t="shared" si="131"/>
        <v>44.644499999999994</v>
      </c>
      <c r="K165" s="230">
        <f t="shared" si="132"/>
        <v>57</v>
      </c>
      <c r="L165" s="121">
        <f>IFERROR(VLOOKUP(K165,'Criteria Table'!$A$2:$I$102,2,FALSE),"")</f>
        <v>4.3</v>
      </c>
      <c r="M165" s="230">
        <f t="shared" si="133"/>
        <v>60.885365853658527</v>
      </c>
      <c r="N165" s="286">
        <f t="shared" si="134"/>
        <v>33.170731707317074</v>
      </c>
      <c r="O165" s="50">
        <f>IFERROR(VLOOKUP(TEXT($A165,"0000"),'R-M11'!$A$2:$AA$500,17,FALSE),"")</f>
        <v>68</v>
      </c>
      <c r="P165" s="286">
        <f t="shared" si="135"/>
        <v>28.292682926829265</v>
      </c>
      <c r="Q165" s="98">
        <f>IFERROR(SUM(VLOOKUP(TEXT($A165,"0000"),'R-M11'!$A$2:$AA$500,18,FALSE),VLOOKUP(TEXT($A165,"0000"),'R-M11'!$A$2:$AA$500,19,FALSE)),0)</f>
        <v>58</v>
      </c>
      <c r="R165" s="69">
        <f>IFERROR(VLOOKUP(TEXT($A165,"0000"),'R-M11'!$A$2:$AA$500,27,FALSE),0)</f>
        <v>205</v>
      </c>
      <c r="S165" s="121">
        <f t="shared" si="184"/>
        <v>35.900731707317071</v>
      </c>
      <c r="T165" s="70">
        <f t="shared" si="136"/>
        <v>73.596499999999992</v>
      </c>
      <c r="U165" s="121">
        <f t="shared" si="185"/>
        <v>29.462682926829267</v>
      </c>
      <c r="V165" s="70">
        <f t="shared" si="137"/>
        <v>60.398499999999991</v>
      </c>
      <c r="W165" s="121">
        <f t="shared" si="138"/>
        <v>61</v>
      </c>
      <c r="X165" s="124">
        <f>IFERROR(VLOOKUP(W165,'Criteria Table'!$A$2:$I$102,2,FALSE),"")</f>
        <v>3.9000000000000004</v>
      </c>
      <c r="Y165" s="121">
        <f t="shared" si="139"/>
        <v>65.363414634146338</v>
      </c>
      <c r="Z165" s="92">
        <f>IFERROR(IF(VLOOKUP(A165,'SG11'!$A$3:$AI$500,18,FALSE)="","NA",VLOOKUP(A165,'SG11'!$A$3:$AI$500,18,FALSE)),"")</f>
        <v>62</v>
      </c>
      <c r="AA165" s="75">
        <f>IFERROR(VLOOKUP(Z165,'Criteria Table'!$A$2:$I$102,6,FALSE),"NA")</f>
        <v>5</v>
      </c>
      <c r="AB165" s="95">
        <f t="shared" si="186"/>
        <v>67</v>
      </c>
      <c r="AC165" s="84">
        <f>IFERROR(IF(VLOOKUP(A165,'SG11'!$A$3:$AI$500,19,FALSE)="","NA",VLOOKUP(A165,'SG11'!$A$3:$AI$500,19,FALSE)),"")</f>
        <v>65</v>
      </c>
      <c r="AD165" s="75">
        <f>IFERROR(VLOOKUP(AC165,'Criteria Table'!$A$2:$I$102,6,FALSE),"NA")</f>
        <v>5</v>
      </c>
      <c r="AE165" s="95">
        <f t="shared" si="187"/>
        <v>70</v>
      </c>
      <c r="AF165" s="92">
        <f>IFERROR(IF(VLOOKUP(A165,'SG11'!$A$3:$AI$500,20,FALSE)="","NA",VLOOKUP(A165,'SG11'!$A$3:$AI$500,20,FALSE)),"")</f>
        <v>70</v>
      </c>
      <c r="AG165" s="75">
        <f>IFERROR(VLOOKUP(AF165,'Criteria Table'!$A$2:$I$102,6,FALSE),"NA")</f>
        <v>5</v>
      </c>
      <c r="AH165" s="95">
        <f t="shared" si="188"/>
        <v>75</v>
      </c>
      <c r="AI165" s="84">
        <f>IFERROR(IF(VLOOKUP(A165,'SG11'!$A$3:$AI$500,21,FALSE)="","NA",VLOOKUP(A165,'SG11'!$A$3:$AI$500,21,FALSE)),"")</f>
        <v>70</v>
      </c>
      <c r="AJ165" s="75">
        <f>IFERROR(VLOOKUP(AI165,'Criteria Table'!$A$2:$I$102,6,FALSE),"NA")</f>
        <v>5</v>
      </c>
      <c r="AK165" s="95">
        <f t="shared" si="189"/>
        <v>75</v>
      </c>
      <c r="AL165" s="99">
        <f>IFERROR(VLOOKUP(TEXT(A165,"0000"),'W11'!$A$1:$E$500,4,FALSE)/AP165*100,"")</f>
        <v>96.15384615384616</v>
      </c>
      <c r="AM165" s="97">
        <f>IFERROR(VLOOKUP(TEXT(A165,"0000"),'W11'!$A$1:$E$500,4,FALSE),"")</f>
        <v>50</v>
      </c>
      <c r="AN165" s="99">
        <f t="shared" si="140"/>
        <v>96.15384615384616</v>
      </c>
      <c r="AO165" s="97">
        <f t="shared" si="141"/>
        <v>50</v>
      </c>
      <c r="AP165" s="99">
        <f>IFERROR(VLOOKUP(TEXT(A165,"0000"),'W11'!$A$1:$E$500,5,FALSE),"")</f>
        <v>52</v>
      </c>
      <c r="AQ165" s="97">
        <f>IFERROR(VLOOKUP(ROUND(AL165,0),'Criteria Table'!$A$2:$I$102,4,FALSE),0)</f>
        <v>0</v>
      </c>
      <c r="AR165" s="128"/>
      <c r="AS165" s="95"/>
      <c r="AT165" s="95"/>
      <c r="AU165" s="100">
        <f>IFERROR(VLOOKUP(TEXT(A165,"0000"),'Sci11'!$A$3:$N$492,4,FALSE)/VLOOKUP(TEXT(A165,"0000"),'Sci11'!$A$3:$N$492,14,FALSE)*100,"")</f>
        <v>28.571428571428569</v>
      </c>
      <c r="AV165" s="101">
        <f>SUM(VLOOKUP(TEXT(A165,"0000"),'Sci11'!$A$3:$N$492,5,FALSE),VLOOKUP(TEXT(A165,"0000"),'Sci11'!$A$3:$N$492,6,FALSE))/VLOOKUP(TEXT(A165,"0000"),'Sci11'!$A$3:$N$492,14,FALSE)*100</f>
        <v>7.1428571428571423</v>
      </c>
      <c r="AW165" s="100">
        <f t="shared" si="190"/>
        <v>33.051428571428566</v>
      </c>
      <c r="AX165" s="101">
        <f>IFERROR(AW165/100*VLOOKUP(TEXT(A165,"0000"),'Sci11'!$A$3:$N$492,14,FALSE),"")</f>
        <v>23.135999999999996</v>
      </c>
      <c r="AY165" s="100">
        <f t="shared" si="191"/>
        <v>9.0628571428571423</v>
      </c>
      <c r="AZ165" s="101">
        <f>IFERROR(AY165/100*VLOOKUP(TEXT(A165,"0000"),'Sci11'!$A$3:$N$492,14,FALSE),"")</f>
        <v>6.3439999999999994</v>
      </c>
      <c r="BA165" s="100">
        <f t="shared" si="142"/>
        <v>36</v>
      </c>
      <c r="BB165" s="101">
        <f>IFERROR(VLOOKUP(BA165,'Criteria Table'!$A$2:$I$102,2,FALSE),"")</f>
        <v>6.4</v>
      </c>
      <c r="BC165" s="101">
        <f t="shared" si="143"/>
        <v>42.4</v>
      </c>
      <c r="BD165" s="82">
        <f>IFERROR(VLOOKUP(A165,ATTx11!$A$2:$N$500,4,FALSE),"")</f>
        <v>96.7</v>
      </c>
      <c r="BE165" s="95">
        <f t="shared" si="144"/>
        <v>0.5</v>
      </c>
      <c r="BF165" s="96">
        <f t="shared" si="145"/>
        <v>97.2</v>
      </c>
      <c r="BG165" s="70">
        <f>IFERROR(VLOOKUP(A165,ATTx11!$A$2:$N$500,11,FALSE),"")</f>
        <v>3</v>
      </c>
      <c r="BH165" s="95">
        <f t="shared" si="146"/>
        <v>2.7</v>
      </c>
      <c r="BI165" s="70">
        <f>IFERROR(VLOOKUP(A165,ATTx11!$A$2:$N$500,12,FALSE),"")</f>
        <v>23</v>
      </c>
      <c r="BJ165" s="97">
        <f t="shared" si="147"/>
        <v>20.7</v>
      </c>
      <c r="BK165" s="84">
        <f>IFERROR(VLOOKUP(A165,ATTx11!$A$2:$N$500,7,FALSE),"")</f>
        <v>3</v>
      </c>
      <c r="BL165" s="97">
        <f t="shared" si="148"/>
        <v>2.7</v>
      </c>
      <c r="BM165" s="84">
        <f>IFERROR(VLOOKUP(A165,ATTx11!$A$2:$N$500,8,FALSE),"")</f>
        <v>18</v>
      </c>
      <c r="BN165" s="95">
        <f t="shared" si="149"/>
        <v>16.2</v>
      </c>
      <c r="BO165" s="95"/>
      <c r="BP165" s="83">
        <f>IFERROR(VLOOKUP(TEXT($A165,"0000"),'AYP11'!$B$3379:$AU$3800,17,FALSE),"")</f>
        <v>0</v>
      </c>
      <c r="BQ165" s="75">
        <f>IFERROR(VLOOKUP(BP165,'Criteria Table'!$A$2:$I$102,2,FALSE),0)</f>
        <v>10</v>
      </c>
      <c r="BR165" s="95">
        <f t="shared" si="150"/>
        <v>10</v>
      </c>
      <c r="BS165" s="83">
        <f>IFERROR(VLOOKUP(TEXT($A165,"0000"),'AYP11'!$B$847:$AU$1268,17,FALSE),"")</f>
        <v>57</v>
      </c>
      <c r="BT165" s="75">
        <f>IFERROR(VLOOKUP(BS165,'Criteria Table'!$A$2:$I$102,2,FALSE),0)</f>
        <v>4.3</v>
      </c>
      <c r="BU165" s="95">
        <f t="shared" si="151"/>
        <v>61</v>
      </c>
      <c r="BV165" s="83">
        <f>IFERROR(VLOOKUP(TEXT($A165,"0000"),'AYP11'!$B$2113:$AU$2534,17,FALSE),"")</f>
        <v>63</v>
      </c>
      <c r="BW165" s="75">
        <f>IFERROR(VLOOKUP(BV165,'Criteria Table'!$A$2:$I$102,2,FALSE),0)</f>
        <v>3.7</v>
      </c>
      <c r="BX165" s="95">
        <f t="shared" si="152"/>
        <v>67</v>
      </c>
      <c r="BY165" s="83">
        <f>IFERROR(VLOOKUP(TEXT($A165,"0000"),'AYP11'!$B$425:$AU$846,17,FALSE),"")</f>
        <v>0</v>
      </c>
      <c r="BZ165" s="75">
        <f>IFERROR(VLOOKUP(BY165,'Criteria Table'!$A$2:$I$102,2,FALSE),0)</f>
        <v>10</v>
      </c>
      <c r="CA165" s="95">
        <f t="shared" si="153"/>
        <v>10</v>
      </c>
      <c r="CB165" s="83">
        <f>IFERROR(VLOOKUP(TEXT($A165,"0000"),'AYP11'!$B$3:$AU$424,17,FALSE),"")</f>
        <v>0</v>
      </c>
      <c r="CC165" s="95">
        <f>IFERROR(VLOOKUP(CB165,'Criteria Table'!$A$2:$I$102,2,FALSE),0)</f>
        <v>10</v>
      </c>
      <c r="CD165" s="95">
        <f t="shared" si="154"/>
        <v>10</v>
      </c>
      <c r="CE165" s="83">
        <f>IFERROR(VLOOKUP(TEXT($A165,"0000"),'AYP11'!$B$1269:$AU$1690,17,FALSE),"")</f>
        <v>58</v>
      </c>
      <c r="CF165" s="95">
        <f>IFERROR(VLOOKUP(CE165,'Criteria Table'!$A$2:$I$102,2,FALSE),0)</f>
        <v>4.2</v>
      </c>
      <c r="CG165" s="95">
        <f t="shared" si="155"/>
        <v>62</v>
      </c>
      <c r="CH165" s="83">
        <f>IFERROR(VLOOKUP(TEXT($A165,"0000"),'AYP11'!$B$1691:$AU$2112,17,FALSE),"")</f>
        <v>36</v>
      </c>
      <c r="CI165" s="95">
        <f>IFERROR(VLOOKUP(CH165,'Criteria Table'!$A$2:$I$102,2,FALSE),0)</f>
        <v>6.4</v>
      </c>
      <c r="CJ165" s="95">
        <f t="shared" si="156"/>
        <v>42</v>
      </c>
      <c r="CK165" s="83">
        <f>IFERROR(VLOOKUP(TEXT($A165,"0000"),'AYP11'!$B$2535:$AU$2956,17,FALSE),"")</f>
        <v>39</v>
      </c>
      <c r="CL165" s="95">
        <f>IFERROR(VLOOKUP(CK165,'Criteria Table'!$A$2:$I$102,2,FALSE),0)</f>
        <v>6.1000000000000005</v>
      </c>
      <c r="CM165" s="95">
        <f t="shared" si="157"/>
        <v>45</v>
      </c>
      <c r="CN165" s="76">
        <f>IFERROR(VLOOKUP(TEXT($A165,"0000"),'AYP11'!$B$3379:$AU$3800,23,FALSE),"")</f>
        <v>0</v>
      </c>
      <c r="CO165" s="95">
        <f>IFERROR(VLOOKUP(CN165,'Criteria Table'!$A$2:$I$102,2,FALSE),0)</f>
        <v>10</v>
      </c>
      <c r="CP165" s="95">
        <f t="shared" si="158"/>
        <v>10</v>
      </c>
      <c r="CQ165" s="76">
        <f>IFERROR(VLOOKUP(TEXT($A165,"0000"),'AYP11'!$B$847:$AU$1268,23,FALSE),"")</f>
        <v>60</v>
      </c>
      <c r="CR165" s="95">
        <f>IFERROR(VLOOKUP(CQ165,'Criteria Table'!$A$2:$I$102,2,FALSE),0)</f>
        <v>4</v>
      </c>
      <c r="CS165" s="95">
        <f t="shared" si="159"/>
        <v>64</v>
      </c>
      <c r="CT165" s="76">
        <f>IFERROR(VLOOKUP(TEXT($A165,"0000"),'AYP11'!$B$2113:$AU$2534,23,FALSE),"")</f>
        <v>72</v>
      </c>
      <c r="CU165" s="95">
        <f>IFERROR(VLOOKUP(CT165,'Criteria Table'!$A$2:$I$102,2,FALSE),0)</f>
        <v>2.8000000000000003</v>
      </c>
      <c r="CV165" s="95">
        <f t="shared" si="160"/>
        <v>75</v>
      </c>
      <c r="CW165" s="76">
        <f>IFERROR(VLOOKUP(TEXT($A165,"0000"),'AYP11'!$B$425:$AU$846,23,FALSE),"")</f>
        <v>0</v>
      </c>
      <c r="CX165" s="95">
        <f>IFERROR(VLOOKUP(CW165,'Criteria Table'!$A$2:$I$102,2,FALSE),0)</f>
        <v>10</v>
      </c>
      <c r="CY165" s="95">
        <f t="shared" si="161"/>
        <v>10</v>
      </c>
      <c r="CZ165" s="76">
        <f>IFERROR(VLOOKUP(TEXT($A165,"0000"),'AYP11'!$B$3:$AU$424,23,FALSE),"")</f>
        <v>0</v>
      </c>
      <c r="DA165" s="95">
        <f>IFERROR(VLOOKUP(CZ165,'Criteria Table'!$A$2:$I$102,2,FALSE),0)</f>
        <v>10</v>
      </c>
      <c r="DB165" s="95">
        <f t="shared" si="162"/>
        <v>10</v>
      </c>
      <c r="DC165" s="76">
        <f>IFERROR(VLOOKUP(TEXT($A165,"0000"),'AYP11'!$B$1269:$AU$1690,23,FALSE),"")</f>
        <v>64</v>
      </c>
      <c r="DD165" s="95">
        <f>IFERROR(VLOOKUP(DC165,'Criteria Table'!$A$2:$I$102,2,FALSE),0)</f>
        <v>3.6</v>
      </c>
      <c r="DE165" s="95">
        <f t="shared" si="163"/>
        <v>68</v>
      </c>
      <c r="DF165" s="76">
        <f>IFERROR(VLOOKUP(TEXT($A165,"0000"),'AYP11'!$B$1691:$AU$2112,23,FALSE),"")</f>
        <v>36</v>
      </c>
      <c r="DG165" s="95">
        <f>IFERROR(VLOOKUP(DF165,'Criteria Table'!$A$2:$I$102,2,FALSE),0)</f>
        <v>6.4</v>
      </c>
      <c r="DH165" s="95">
        <f t="shared" si="164"/>
        <v>42</v>
      </c>
      <c r="DI165" s="76">
        <f>IFERROR(VLOOKUP(TEXT($A165,"0000"),'AYP11'!$B$2535:$AU$2956,23,FALSE),"")</f>
        <v>55</v>
      </c>
      <c r="DJ165" s="95">
        <f>IFERROR(VLOOKUP(DI165,'Criteria Table'!$A$2:$I$102,2,FALSE),0)</f>
        <v>4.5</v>
      </c>
      <c r="DK165" s="95">
        <f t="shared" si="165"/>
        <v>60</v>
      </c>
      <c r="DL165" s="91">
        <f>IFERROR(VLOOKUP(TEXT($A165,"0000"),'AYP11'!$B$3379:$AU$3800,11,FALSE),"")</f>
        <v>0</v>
      </c>
      <c r="DM165" s="95">
        <f t="shared" si="166"/>
        <v>1</v>
      </c>
      <c r="DN165" s="95" t="str">
        <f t="shared" si="167"/>
        <v/>
      </c>
      <c r="DO165" s="91">
        <f>IFERROR(VLOOKUP(TEXT($A165,"0000"),'AYP11'!$B$847:$AU$1268,11,FALSE),"")</f>
        <v>94</v>
      </c>
      <c r="DP165" s="95">
        <f t="shared" si="168"/>
        <v>0</v>
      </c>
      <c r="DQ165" s="95">
        <f t="shared" si="169"/>
        <v>94</v>
      </c>
      <c r="DR165" s="91">
        <f>IFERROR(VLOOKUP(TEXT($A165,"0000"),'AYP11'!$B$2113:$AU$2534,11,FALSE),"")</f>
        <v>0</v>
      </c>
      <c r="DS165" s="95">
        <f t="shared" si="170"/>
        <v>1</v>
      </c>
      <c r="DT165" s="95" t="str">
        <f t="shared" si="171"/>
        <v/>
      </c>
      <c r="DU165" s="91">
        <f>IFERROR(VLOOKUP(TEXT($A165,"0000"),'AYP11'!$B$425:$AU$846,11,FALSE),"")</f>
        <v>0</v>
      </c>
      <c r="DV165" s="95">
        <f t="shared" si="172"/>
        <v>1</v>
      </c>
      <c r="DW165" s="95" t="str">
        <f t="shared" si="173"/>
        <v/>
      </c>
      <c r="DX165" s="91">
        <f>IFERROR(VLOOKUP(TEXT($A165,"0000"),'AYP11'!$B$3:$AU$424,11,FALSE),"")</f>
        <v>0</v>
      </c>
      <c r="DY165" s="95">
        <f t="shared" si="174"/>
        <v>1</v>
      </c>
      <c r="DZ165" s="95" t="str">
        <f t="shared" si="175"/>
        <v/>
      </c>
      <c r="EA165" s="91">
        <f>IFERROR(VLOOKUP(TEXT($A165,"0000"),'AYP11'!$B$1269:$AU$1690,11,FALSE),"")</f>
        <v>0</v>
      </c>
      <c r="EB165" s="95">
        <f t="shared" si="176"/>
        <v>1</v>
      </c>
      <c r="EC165" s="95" t="str">
        <f t="shared" si="177"/>
        <v/>
      </c>
      <c r="ED165" s="91">
        <f>IFERROR(VLOOKUP(TEXT($A165,"0000"),'AYP11'!$B$1691:$AU$2112,11,FALSE),"")</f>
        <v>0</v>
      </c>
      <c r="EE165" s="95">
        <f t="shared" si="178"/>
        <v>1</v>
      </c>
      <c r="EF165" s="95" t="str">
        <f t="shared" si="179"/>
        <v/>
      </c>
      <c r="EG165" s="91">
        <f>IFERROR(VLOOKUP(TEXT($A165,"0000"),'AYP11'!$B$2535:$AU$2956,11,FALSE),"")</f>
        <v>0</v>
      </c>
      <c r="EH165" s="95">
        <f t="shared" si="180"/>
        <v>1</v>
      </c>
      <c r="EI165" s="95" t="str">
        <f t="shared" si="181"/>
        <v/>
      </c>
    </row>
    <row r="166" spans="1:147" x14ac:dyDescent="0.25">
      <c r="A166" s="248">
        <v>3541</v>
      </c>
      <c r="B166" s="291">
        <f t="shared" si="128"/>
        <v>34.574468085106389</v>
      </c>
      <c r="C166" s="50">
        <f>IFERROR(VLOOKUP(TEXT($A166,"0000"),'R-M11'!$A$2:$AA$500,4,FALSE),0)</f>
        <v>65</v>
      </c>
      <c r="D166" s="291">
        <f t="shared" si="129"/>
        <v>17.553191489361701</v>
      </c>
      <c r="E166" s="98">
        <f>IFERROR(SUM(VLOOKUP(TEXT($A166,"0000"),'R-M11'!$A$2:$AA$500,5,FALSE),VLOOKUP(TEXT($A166,"0000"),'R-M11'!$A$2:$AA$500,6,FALSE)),0)</f>
        <v>33</v>
      </c>
      <c r="F166" s="58">
        <f>IFERROR(VLOOKUP(TEXT($A166,"0000"),'R-M11'!$A$2:$AA$500,14,FALSE),0)</f>
        <v>188</v>
      </c>
      <c r="G166" s="230">
        <f t="shared" si="182"/>
        <v>37.934468085106388</v>
      </c>
      <c r="H166" s="97">
        <f t="shared" si="130"/>
        <v>71.316800000000015</v>
      </c>
      <c r="I166" s="230">
        <f t="shared" si="183"/>
        <v>18.993191489361703</v>
      </c>
      <c r="J166" s="97">
        <f t="shared" si="131"/>
        <v>35.7072</v>
      </c>
      <c r="K166" s="230">
        <f t="shared" si="132"/>
        <v>52</v>
      </c>
      <c r="L166" s="121">
        <f>IFERROR(VLOOKUP(K166,'Criteria Table'!$A$2:$I$102,2,FALSE),"")</f>
        <v>4.8000000000000007</v>
      </c>
      <c r="M166" s="230">
        <f t="shared" si="133"/>
        <v>56.927659574468095</v>
      </c>
      <c r="N166" s="286">
        <f t="shared" si="134"/>
        <v>31.016042780748666</v>
      </c>
      <c r="O166" s="50">
        <f>IFERROR(VLOOKUP(TEXT($A166,"0000"),'R-M11'!$A$2:$AA$500,17,FALSE),"")</f>
        <v>58</v>
      </c>
      <c r="P166" s="286">
        <f t="shared" si="135"/>
        <v>17.112299465240639</v>
      </c>
      <c r="Q166" s="98">
        <f>IFERROR(SUM(VLOOKUP(TEXT($A166,"0000"),'R-M11'!$A$2:$AA$500,18,FALSE),VLOOKUP(TEXT($A166,"0000"),'R-M11'!$A$2:$AA$500,19,FALSE)),0)</f>
        <v>32</v>
      </c>
      <c r="R166" s="69">
        <f>IFERROR(VLOOKUP(TEXT($A166,"0000"),'R-M11'!$A$2:$AA$500,27,FALSE),0)</f>
        <v>187</v>
      </c>
      <c r="S166" s="121">
        <f t="shared" si="184"/>
        <v>34.656042780748663</v>
      </c>
      <c r="T166" s="70">
        <f t="shared" si="136"/>
        <v>64.806799999999996</v>
      </c>
      <c r="U166" s="121">
        <f t="shared" si="185"/>
        <v>18.672299465240638</v>
      </c>
      <c r="V166" s="70">
        <f t="shared" si="137"/>
        <v>34.917199999999994</v>
      </c>
      <c r="W166" s="121">
        <f t="shared" si="138"/>
        <v>48</v>
      </c>
      <c r="X166" s="124">
        <f>IFERROR(VLOOKUP(W166,'Criteria Table'!$A$2:$I$102,2,FALSE),"")</f>
        <v>5.2</v>
      </c>
      <c r="Y166" s="121">
        <f t="shared" si="139"/>
        <v>53.328342245989305</v>
      </c>
      <c r="Z166" s="92">
        <f>IFERROR(IF(VLOOKUP(A166,'SG11'!$A$3:$AI$500,18,FALSE)="","NA",VLOOKUP(A166,'SG11'!$A$3:$AI$500,18,FALSE)),"")</f>
        <v>57</v>
      </c>
      <c r="AA166" s="75">
        <f>IFERROR(VLOOKUP(Z166,'Criteria Table'!$A$2:$I$102,6,FALSE),"NA")</f>
        <v>10</v>
      </c>
      <c r="AB166" s="95">
        <f t="shared" si="186"/>
        <v>67</v>
      </c>
      <c r="AC166" s="84">
        <f>IFERROR(IF(VLOOKUP(A166,'SG11'!$A$3:$AI$500,19,FALSE)="","NA",VLOOKUP(A166,'SG11'!$A$3:$AI$500,19,FALSE)),"")</f>
        <v>48</v>
      </c>
      <c r="AD166" s="75">
        <f>IFERROR(VLOOKUP(AC166,'Criteria Table'!$A$2:$I$102,6,FALSE),"NA")</f>
        <v>10</v>
      </c>
      <c r="AE166" s="95">
        <f t="shared" si="187"/>
        <v>58</v>
      </c>
      <c r="AF166" s="92">
        <f>IFERROR(IF(VLOOKUP(A166,'SG11'!$A$3:$AI$500,20,FALSE)="","NA",VLOOKUP(A166,'SG11'!$A$3:$AI$500,20,FALSE)),"")</f>
        <v>47</v>
      </c>
      <c r="AG166" s="75">
        <f>IFERROR(VLOOKUP(AF166,'Criteria Table'!$A$2:$I$102,6,FALSE),"NA")</f>
        <v>10</v>
      </c>
      <c r="AH166" s="95">
        <f t="shared" si="188"/>
        <v>57</v>
      </c>
      <c r="AI166" s="84">
        <f>IFERROR(IF(VLOOKUP(A166,'SG11'!$A$3:$AI$500,21,FALSE)="","NA",VLOOKUP(A166,'SG11'!$A$3:$AI$500,21,FALSE)),"")</f>
        <v>50</v>
      </c>
      <c r="AJ166" s="75">
        <f>IFERROR(VLOOKUP(AI166,'Criteria Table'!$A$2:$I$102,6,FALSE),"NA")</f>
        <v>10</v>
      </c>
      <c r="AK166" s="95">
        <f t="shared" si="189"/>
        <v>60</v>
      </c>
      <c r="AL166" s="99">
        <f>IFERROR(VLOOKUP(TEXT(A166,"0000"),'W11'!$A$1:$E$500,4,FALSE)/AP166*100,"")</f>
        <v>100</v>
      </c>
      <c r="AM166" s="97">
        <f>IFERROR(VLOOKUP(TEXT(A166,"0000"),'W11'!$A$1:$E$500,4,FALSE),"")</f>
        <v>59</v>
      </c>
      <c r="AN166" s="99">
        <f t="shared" si="140"/>
        <v>100</v>
      </c>
      <c r="AO166" s="97">
        <f t="shared" si="141"/>
        <v>59</v>
      </c>
      <c r="AP166" s="99">
        <f>IFERROR(VLOOKUP(TEXT(A166,"0000"),'W11'!$A$1:$E$500,5,FALSE),"")</f>
        <v>59</v>
      </c>
      <c r="AQ166" s="97">
        <f>IFERROR(VLOOKUP(ROUND(AL166,0),'Criteria Table'!$A$2:$I$102,4,FALSE),0)</f>
        <v>0</v>
      </c>
      <c r="AR166" s="128"/>
      <c r="AS166" s="95"/>
      <c r="AT166" s="95"/>
      <c r="AU166" s="100">
        <f>IFERROR(VLOOKUP(TEXT(A166,"0000"),'Sci11'!$A$3:$N$492,4,FALSE)/VLOOKUP(TEXT(A166,"0000"),'Sci11'!$A$3:$N$492,14,FALSE)*100,"")</f>
        <v>22.727272727272727</v>
      </c>
      <c r="AV166" s="101">
        <f>SUM(VLOOKUP(TEXT(A166,"0000"),'Sci11'!$A$3:$N$492,5,FALSE),VLOOKUP(TEXT(A166,"0000"),'Sci11'!$A$3:$N$492,6,FALSE))/VLOOKUP(TEXT(A166,"0000"),'Sci11'!$A$3:$N$492,14,FALSE)*100</f>
        <v>9.0909090909090917</v>
      </c>
      <c r="AW166" s="100">
        <f t="shared" si="190"/>
        <v>27.487272727272725</v>
      </c>
      <c r="AX166" s="101">
        <f>IFERROR(AW166/100*VLOOKUP(TEXT(A166,"0000"),'Sci11'!$A$3:$N$492,14,FALSE),"")</f>
        <v>18.1416</v>
      </c>
      <c r="AY166" s="100">
        <f t="shared" si="191"/>
        <v>11.130909090909093</v>
      </c>
      <c r="AZ166" s="101">
        <f>IFERROR(AY166/100*VLOOKUP(TEXT(A166,"0000"),'Sci11'!$A$3:$N$492,14,FALSE),"")</f>
        <v>7.3464000000000009</v>
      </c>
      <c r="BA166" s="100">
        <f t="shared" si="142"/>
        <v>32</v>
      </c>
      <c r="BB166" s="101">
        <f>IFERROR(VLOOKUP(BA166,'Criteria Table'!$A$2:$I$102,2,FALSE),"")</f>
        <v>6.8000000000000007</v>
      </c>
      <c r="BC166" s="101">
        <f t="shared" si="143"/>
        <v>38.799999999999997</v>
      </c>
      <c r="BD166" s="82">
        <f>IFERROR(VLOOKUP(A166,ATTx11!$A$2:$N$500,4,FALSE),"")</f>
        <v>94.87</v>
      </c>
      <c r="BE166" s="95">
        <f t="shared" si="144"/>
        <v>0.5</v>
      </c>
      <c r="BF166" s="96">
        <f t="shared" si="145"/>
        <v>95.37</v>
      </c>
      <c r="BG166" s="70">
        <f>IFERROR(VLOOKUP(A166,ATTx11!$A$2:$N$500,11,FALSE),"")</f>
        <v>1</v>
      </c>
      <c r="BH166" s="95">
        <f t="shared" si="146"/>
        <v>0.9</v>
      </c>
      <c r="BI166" s="70">
        <f>IFERROR(VLOOKUP(A166,ATTx11!$A$2:$N$500,12,FALSE),"")</f>
        <v>118</v>
      </c>
      <c r="BJ166" s="97">
        <f t="shared" si="147"/>
        <v>106.2</v>
      </c>
      <c r="BK166" s="84">
        <f>IFERROR(VLOOKUP(A166,ATTx11!$A$2:$N$500,7,FALSE),"")</f>
        <v>1</v>
      </c>
      <c r="BL166" s="97">
        <f t="shared" si="148"/>
        <v>0.9</v>
      </c>
      <c r="BM166" s="84">
        <f>IFERROR(VLOOKUP(A166,ATTx11!$A$2:$N$500,8,FALSE),"")</f>
        <v>68</v>
      </c>
      <c r="BN166" s="95">
        <f t="shared" si="149"/>
        <v>61.2</v>
      </c>
      <c r="BO166" s="95"/>
      <c r="BP166" s="83">
        <f>IFERROR(VLOOKUP(TEXT($A166,"0000"),'AYP11'!$B$3379:$AU$3800,17,FALSE),"")</f>
        <v>0</v>
      </c>
      <c r="BQ166" s="75">
        <f>IFERROR(VLOOKUP(BP166,'Criteria Table'!$A$2:$I$102,2,FALSE),0)</f>
        <v>10</v>
      </c>
      <c r="BR166" s="95">
        <f t="shared" si="150"/>
        <v>10</v>
      </c>
      <c r="BS166" s="83">
        <f>IFERROR(VLOOKUP(TEXT($A166,"0000"),'AYP11'!$B$847:$AU$1268,17,FALSE),"")</f>
        <v>47</v>
      </c>
      <c r="BT166" s="75">
        <f>IFERROR(VLOOKUP(BS166,'Criteria Table'!$A$2:$I$102,2,FALSE),0)</f>
        <v>5.3000000000000007</v>
      </c>
      <c r="BU166" s="95">
        <f t="shared" si="151"/>
        <v>52</v>
      </c>
      <c r="BV166" s="83">
        <f>IFERROR(VLOOKUP(TEXT($A166,"0000"),'AYP11'!$B$2113:$AU$2534,17,FALSE),"")</f>
        <v>0</v>
      </c>
      <c r="BW166" s="75">
        <f>IFERROR(VLOOKUP(BV166,'Criteria Table'!$A$2:$I$102,2,FALSE),0)</f>
        <v>10</v>
      </c>
      <c r="BX166" s="95">
        <f t="shared" si="152"/>
        <v>10</v>
      </c>
      <c r="BY166" s="83">
        <f>IFERROR(VLOOKUP(TEXT($A166,"0000"),'AYP11'!$B$425:$AU$846,17,FALSE),"")</f>
        <v>0</v>
      </c>
      <c r="BZ166" s="75">
        <f>IFERROR(VLOOKUP(BY166,'Criteria Table'!$A$2:$I$102,2,FALSE),0)</f>
        <v>10</v>
      </c>
      <c r="CA166" s="95">
        <f t="shared" si="153"/>
        <v>10</v>
      </c>
      <c r="CB166" s="83">
        <f>IFERROR(VLOOKUP(TEXT($A166,"0000"),'AYP11'!$B$3:$AU$424,17,FALSE),"")</f>
        <v>0</v>
      </c>
      <c r="CC166" s="95">
        <f>IFERROR(VLOOKUP(CB166,'Criteria Table'!$A$2:$I$102,2,FALSE),0)</f>
        <v>10</v>
      </c>
      <c r="CD166" s="95">
        <f t="shared" si="154"/>
        <v>10</v>
      </c>
      <c r="CE166" s="83">
        <f>IFERROR(VLOOKUP(TEXT($A166,"0000"),'AYP11'!$B$1269:$AU$1690,17,FALSE),"")</f>
        <v>51</v>
      </c>
      <c r="CF166" s="95">
        <f>IFERROR(VLOOKUP(CE166,'Criteria Table'!$A$2:$I$102,2,FALSE),0)</f>
        <v>4.9000000000000004</v>
      </c>
      <c r="CG166" s="95">
        <f t="shared" si="155"/>
        <v>56</v>
      </c>
      <c r="CH166" s="83">
        <f>IFERROR(VLOOKUP(TEXT($A166,"0000"),'AYP11'!$B$1691:$AU$2112,17,FALSE),"")</f>
        <v>0</v>
      </c>
      <c r="CI166" s="95">
        <f>IFERROR(VLOOKUP(CH166,'Criteria Table'!$A$2:$I$102,2,FALSE),0)</f>
        <v>10</v>
      </c>
      <c r="CJ166" s="95">
        <f t="shared" si="156"/>
        <v>10</v>
      </c>
      <c r="CK166" s="83">
        <f>IFERROR(VLOOKUP(TEXT($A166,"0000"),'AYP11'!$B$2535:$AU$2956,17,FALSE),"")</f>
        <v>0</v>
      </c>
      <c r="CL166" s="95">
        <f>IFERROR(VLOOKUP(CK166,'Criteria Table'!$A$2:$I$102,2,FALSE),0)</f>
        <v>10</v>
      </c>
      <c r="CM166" s="95">
        <f t="shared" si="157"/>
        <v>10</v>
      </c>
      <c r="CN166" s="76">
        <f>IFERROR(VLOOKUP(TEXT($A166,"0000"),'AYP11'!$B$3379:$AU$3800,23,FALSE),"")</f>
        <v>0</v>
      </c>
      <c r="CO166" s="95">
        <f>IFERROR(VLOOKUP(CN166,'Criteria Table'!$A$2:$I$102,2,FALSE),0)</f>
        <v>10</v>
      </c>
      <c r="CP166" s="95">
        <f t="shared" si="158"/>
        <v>10</v>
      </c>
      <c r="CQ166" s="76">
        <f>IFERROR(VLOOKUP(TEXT($A166,"0000"),'AYP11'!$B$847:$AU$1268,23,FALSE),"")</f>
        <v>45</v>
      </c>
      <c r="CR166" s="95">
        <f>IFERROR(VLOOKUP(CQ166,'Criteria Table'!$A$2:$I$102,2,FALSE),0)</f>
        <v>5.5</v>
      </c>
      <c r="CS166" s="95">
        <f t="shared" si="159"/>
        <v>51</v>
      </c>
      <c r="CT166" s="76">
        <f>IFERROR(VLOOKUP(TEXT($A166,"0000"),'AYP11'!$B$2113:$AU$2534,23,FALSE),"")</f>
        <v>0</v>
      </c>
      <c r="CU166" s="95">
        <f>IFERROR(VLOOKUP(CT166,'Criteria Table'!$A$2:$I$102,2,FALSE),0)</f>
        <v>10</v>
      </c>
      <c r="CV166" s="95">
        <f t="shared" si="160"/>
        <v>10</v>
      </c>
      <c r="CW166" s="76">
        <f>IFERROR(VLOOKUP(TEXT($A166,"0000"),'AYP11'!$B$425:$AU$846,23,FALSE),"")</f>
        <v>0</v>
      </c>
      <c r="CX166" s="95">
        <f>IFERROR(VLOOKUP(CW166,'Criteria Table'!$A$2:$I$102,2,FALSE),0)</f>
        <v>10</v>
      </c>
      <c r="CY166" s="95">
        <f t="shared" si="161"/>
        <v>10</v>
      </c>
      <c r="CZ166" s="76">
        <f>IFERROR(VLOOKUP(TEXT($A166,"0000"),'AYP11'!$B$3:$AU$424,23,FALSE),"")</f>
        <v>0</v>
      </c>
      <c r="DA166" s="95">
        <f>IFERROR(VLOOKUP(CZ166,'Criteria Table'!$A$2:$I$102,2,FALSE),0)</f>
        <v>10</v>
      </c>
      <c r="DB166" s="95">
        <f t="shared" si="162"/>
        <v>10</v>
      </c>
      <c r="DC166" s="76">
        <f>IFERROR(VLOOKUP(TEXT($A166,"0000"),'AYP11'!$B$1269:$AU$1690,23,FALSE),"")</f>
        <v>47</v>
      </c>
      <c r="DD166" s="95">
        <f>IFERROR(VLOOKUP(DC166,'Criteria Table'!$A$2:$I$102,2,FALSE),0)</f>
        <v>5.3000000000000007</v>
      </c>
      <c r="DE166" s="95">
        <f t="shared" si="163"/>
        <v>52</v>
      </c>
      <c r="DF166" s="76">
        <f>IFERROR(VLOOKUP(TEXT($A166,"0000"),'AYP11'!$B$1691:$AU$2112,23,FALSE),"")</f>
        <v>0</v>
      </c>
      <c r="DG166" s="95">
        <f>IFERROR(VLOOKUP(DF166,'Criteria Table'!$A$2:$I$102,2,FALSE),0)</f>
        <v>10</v>
      </c>
      <c r="DH166" s="95">
        <f t="shared" si="164"/>
        <v>10</v>
      </c>
      <c r="DI166" s="76">
        <f>IFERROR(VLOOKUP(TEXT($A166,"0000"),'AYP11'!$B$2535:$AU$2956,23,FALSE),"")</f>
        <v>0</v>
      </c>
      <c r="DJ166" s="95">
        <f>IFERROR(VLOOKUP(DI166,'Criteria Table'!$A$2:$I$102,2,FALSE),0)</f>
        <v>10</v>
      </c>
      <c r="DK166" s="95">
        <f t="shared" si="165"/>
        <v>10</v>
      </c>
      <c r="DL166" s="91">
        <f>IFERROR(VLOOKUP(TEXT($A166,"0000"),'AYP11'!$B$3379:$AU$3800,11,FALSE),"")</f>
        <v>0</v>
      </c>
      <c r="DM166" s="95">
        <f t="shared" si="166"/>
        <v>1</v>
      </c>
      <c r="DN166" s="95" t="str">
        <f t="shared" si="167"/>
        <v/>
      </c>
      <c r="DO166" s="91">
        <f>IFERROR(VLOOKUP(TEXT($A166,"0000"),'AYP11'!$B$847:$AU$1268,11,FALSE),"")</f>
        <v>0</v>
      </c>
      <c r="DP166" s="95">
        <f t="shared" si="168"/>
        <v>1</v>
      </c>
      <c r="DQ166" s="95" t="str">
        <f t="shared" si="169"/>
        <v/>
      </c>
      <c r="DR166" s="91">
        <f>IFERROR(VLOOKUP(TEXT($A166,"0000"),'AYP11'!$B$2113:$AU$2534,11,FALSE),"")</f>
        <v>0</v>
      </c>
      <c r="DS166" s="95">
        <f t="shared" si="170"/>
        <v>1</v>
      </c>
      <c r="DT166" s="95" t="str">
        <f t="shared" si="171"/>
        <v/>
      </c>
      <c r="DU166" s="91">
        <f>IFERROR(VLOOKUP(TEXT($A166,"0000"),'AYP11'!$B$425:$AU$846,11,FALSE),"")</f>
        <v>0</v>
      </c>
      <c r="DV166" s="95">
        <f t="shared" si="172"/>
        <v>1</v>
      </c>
      <c r="DW166" s="95" t="str">
        <f t="shared" si="173"/>
        <v/>
      </c>
      <c r="DX166" s="91">
        <f>IFERROR(VLOOKUP(TEXT($A166,"0000"),'AYP11'!$B$3:$AU$424,11,FALSE),"")</f>
        <v>0</v>
      </c>
      <c r="DY166" s="95">
        <f t="shared" si="174"/>
        <v>1</v>
      </c>
      <c r="DZ166" s="95" t="str">
        <f t="shared" si="175"/>
        <v/>
      </c>
      <c r="EA166" s="91">
        <f>IFERROR(VLOOKUP(TEXT($A166,"0000"),'AYP11'!$B$1269:$AU$1690,11,FALSE),"")</f>
        <v>0</v>
      </c>
      <c r="EB166" s="95">
        <f t="shared" si="176"/>
        <v>1</v>
      </c>
      <c r="EC166" s="95" t="str">
        <f t="shared" si="177"/>
        <v/>
      </c>
      <c r="ED166" s="91">
        <f>IFERROR(VLOOKUP(TEXT($A166,"0000"),'AYP11'!$B$1691:$AU$2112,11,FALSE),"")</f>
        <v>0</v>
      </c>
      <c r="EE166" s="95">
        <f t="shared" si="178"/>
        <v>1</v>
      </c>
      <c r="EF166" s="95" t="str">
        <f t="shared" si="179"/>
        <v/>
      </c>
      <c r="EG166" s="91">
        <f>IFERROR(VLOOKUP(TEXT($A166,"0000"),'AYP11'!$B$2535:$AU$2956,11,FALSE),"")</f>
        <v>0</v>
      </c>
      <c r="EH166" s="95">
        <f t="shared" si="180"/>
        <v>1</v>
      </c>
      <c r="EI166" s="95" t="str">
        <f t="shared" si="181"/>
        <v/>
      </c>
    </row>
    <row r="167" spans="1:147" x14ac:dyDescent="0.25">
      <c r="A167" s="248">
        <v>3581</v>
      </c>
      <c r="B167" s="291">
        <f t="shared" si="128"/>
        <v>29.813664596273291</v>
      </c>
      <c r="C167" s="50">
        <f>IFERROR(VLOOKUP(TEXT($A167,"0000"),'R-M11'!$A$2:$AA$500,4,FALSE),0)</f>
        <v>48</v>
      </c>
      <c r="D167" s="291">
        <f t="shared" si="129"/>
        <v>13.664596273291925</v>
      </c>
      <c r="E167" s="98">
        <f>IFERROR(SUM(VLOOKUP(TEXT($A167,"0000"),'R-M11'!$A$2:$AA$500,5,FALSE),VLOOKUP(TEXT($A167,"0000"),'R-M11'!$A$2:$AA$500,6,FALSE)),0)</f>
        <v>22</v>
      </c>
      <c r="F167" s="58">
        <f>IFERROR(VLOOKUP(TEXT($A167,"0000"),'R-M11'!$A$2:$AA$500,14,FALSE),0)</f>
        <v>161</v>
      </c>
      <c r="G167" s="230">
        <f t="shared" si="182"/>
        <v>33.803664596273293</v>
      </c>
      <c r="H167" s="97">
        <f t="shared" si="130"/>
        <v>54.423900000000003</v>
      </c>
      <c r="I167" s="230">
        <f t="shared" si="183"/>
        <v>15.374596273291925</v>
      </c>
      <c r="J167" s="97">
        <f t="shared" si="131"/>
        <v>24.753099999999996</v>
      </c>
      <c r="K167" s="230">
        <f t="shared" si="132"/>
        <v>43</v>
      </c>
      <c r="L167" s="121">
        <f>IFERROR(VLOOKUP(K167,'Criteria Table'!$A$2:$I$102,2,FALSE),"")</f>
        <v>5.7</v>
      </c>
      <c r="M167" s="230">
        <f t="shared" si="133"/>
        <v>49.178260869565221</v>
      </c>
      <c r="N167" s="286">
        <f t="shared" si="134"/>
        <v>33.540372670807457</v>
      </c>
      <c r="O167" s="50">
        <f>IFERROR(VLOOKUP(TEXT($A167,"0000"),'R-M11'!$A$2:$AA$500,17,FALSE),"")</f>
        <v>54</v>
      </c>
      <c r="P167" s="286">
        <f t="shared" si="135"/>
        <v>11.801242236024844</v>
      </c>
      <c r="Q167" s="98">
        <f>IFERROR(SUM(VLOOKUP(TEXT($A167,"0000"),'R-M11'!$A$2:$AA$500,18,FALSE),VLOOKUP(TEXT($A167,"0000"),'R-M11'!$A$2:$AA$500,19,FALSE)),0)</f>
        <v>19</v>
      </c>
      <c r="R167" s="69">
        <f>IFERROR(VLOOKUP(TEXT($A167,"0000"),'R-M11'!$A$2:$AA$500,27,FALSE),0)</f>
        <v>161</v>
      </c>
      <c r="S167" s="121">
        <f t="shared" si="184"/>
        <v>37.390372670807459</v>
      </c>
      <c r="T167" s="70">
        <f t="shared" si="136"/>
        <v>60.19850000000001</v>
      </c>
      <c r="U167" s="121">
        <f t="shared" si="185"/>
        <v>13.451242236024845</v>
      </c>
      <c r="V167" s="70">
        <f t="shared" si="137"/>
        <v>21.656499999999998</v>
      </c>
      <c r="W167" s="121">
        <f t="shared" si="138"/>
        <v>45</v>
      </c>
      <c r="X167" s="124">
        <f>IFERROR(VLOOKUP(W167,'Criteria Table'!$A$2:$I$102,2,FALSE),"")</f>
        <v>5.5</v>
      </c>
      <c r="Y167" s="121">
        <f t="shared" si="139"/>
        <v>50.841614906832305</v>
      </c>
      <c r="Z167" s="92">
        <f>IFERROR(IF(VLOOKUP(A167,'SG11'!$A$3:$AI$500,18,FALSE)="","NA",VLOOKUP(A167,'SG11'!$A$3:$AI$500,18,FALSE)),"")</f>
        <v>56</v>
      </c>
      <c r="AA167" s="75">
        <f>IFERROR(VLOOKUP(Z167,'Criteria Table'!$A$2:$I$102,6,FALSE),"NA")</f>
        <v>10</v>
      </c>
      <c r="AB167" s="95">
        <f t="shared" si="186"/>
        <v>66</v>
      </c>
      <c r="AC167" s="84">
        <f>IFERROR(IF(VLOOKUP(A167,'SG11'!$A$3:$AI$500,19,FALSE)="","NA",VLOOKUP(A167,'SG11'!$A$3:$AI$500,19,FALSE)),"")</f>
        <v>58</v>
      </c>
      <c r="AD167" s="75">
        <f>IFERROR(VLOOKUP(AC167,'Criteria Table'!$A$2:$I$102,6,FALSE),"NA")</f>
        <v>10</v>
      </c>
      <c r="AE167" s="95">
        <f t="shared" si="187"/>
        <v>68</v>
      </c>
      <c r="AF167" s="92">
        <f>IFERROR(IF(VLOOKUP(A167,'SG11'!$A$3:$AI$500,20,FALSE)="","NA",VLOOKUP(A167,'SG11'!$A$3:$AI$500,20,FALSE)),"")</f>
        <v>37</v>
      </c>
      <c r="AG167" s="75">
        <f>IFERROR(VLOOKUP(AF167,'Criteria Table'!$A$2:$I$102,6,FALSE),"NA")</f>
        <v>10</v>
      </c>
      <c r="AH167" s="95">
        <f t="shared" si="188"/>
        <v>47</v>
      </c>
      <c r="AI167" s="84">
        <f>IFERROR(IF(VLOOKUP(A167,'SG11'!$A$3:$AI$500,21,FALSE)="","NA",VLOOKUP(A167,'SG11'!$A$3:$AI$500,21,FALSE)),"")</f>
        <v>52</v>
      </c>
      <c r="AJ167" s="75">
        <f>IFERROR(VLOOKUP(AI167,'Criteria Table'!$A$2:$I$102,6,FALSE),"NA")</f>
        <v>10</v>
      </c>
      <c r="AK167" s="95">
        <f t="shared" si="189"/>
        <v>62</v>
      </c>
      <c r="AL167" s="99">
        <f>IFERROR(VLOOKUP(TEXT(A167,"0000"),'W11'!$A$1:$E$500,4,FALSE)/AP167*100,"")</f>
        <v>95.121951219512198</v>
      </c>
      <c r="AM167" s="97">
        <f>IFERROR(VLOOKUP(TEXT(A167,"0000"),'W11'!$A$1:$E$500,4,FALSE),"")</f>
        <v>39</v>
      </c>
      <c r="AN167" s="99">
        <f t="shared" si="140"/>
        <v>95.121951219512198</v>
      </c>
      <c r="AO167" s="97">
        <f t="shared" si="141"/>
        <v>39</v>
      </c>
      <c r="AP167" s="99">
        <f>IFERROR(VLOOKUP(TEXT(A167,"0000"),'W11'!$A$1:$E$500,5,FALSE),"")</f>
        <v>41</v>
      </c>
      <c r="AQ167" s="97">
        <f>IFERROR(VLOOKUP(ROUND(AL167,0),'Criteria Table'!$A$2:$I$102,4,FALSE),0)</f>
        <v>0</v>
      </c>
      <c r="AR167" s="128"/>
      <c r="AS167" s="95"/>
      <c r="AT167" s="95"/>
      <c r="AU167" s="100">
        <f>IFERROR(VLOOKUP(TEXT(A167,"0000"),'Sci11'!$A$3:$N$492,4,FALSE)/VLOOKUP(TEXT(A167,"0000"),'Sci11'!$A$3:$N$492,14,FALSE)*100,"")</f>
        <v>18.333333333333332</v>
      </c>
      <c r="AV167" s="101">
        <f>SUM(VLOOKUP(TEXT(A167,"0000"),'Sci11'!$A$3:$N$492,5,FALSE),VLOOKUP(TEXT(A167,"0000"),'Sci11'!$A$3:$N$492,6,FALSE))/VLOOKUP(TEXT(A167,"0000"),'Sci11'!$A$3:$N$492,14,FALSE)*100</f>
        <v>1.6666666666666667</v>
      </c>
      <c r="AW167" s="100">
        <f t="shared" si="190"/>
        <v>23.93333333333333</v>
      </c>
      <c r="AX167" s="101">
        <f>IFERROR(AW167/100*VLOOKUP(TEXT(A167,"0000"),'Sci11'!$A$3:$N$492,14,FALSE),"")</f>
        <v>14.359999999999998</v>
      </c>
      <c r="AY167" s="100">
        <f t="shared" si="191"/>
        <v>4.0666666666666664</v>
      </c>
      <c r="AZ167" s="101">
        <f>IFERROR(AY167/100*VLOOKUP(TEXT(A167,"0000"),'Sci11'!$A$3:$N$492,14,FALSE),"")</f>
        <v>2.44</v>
      </c>
      <c r="BA167" s="100">
        <f t="shared" si="142"/>
        <v>20</v>
      </c>
      <c r="BB167" s="101">
        <f>IFERROR(VLOOKUP(BA167,'Criteria Table'!$A$2:$I$102,2,FALSE),"")</f>
        <v>8</v>
      </c>
      <c r="BC167" s="101">
        <f t="shared" si="143"/>
        <v>28</v>
      </c>
      <c r="BD167" s="82">
        <f>IFERROR(VLOOKUP(A167,ATTx11!$A$2:$N$500,4,FALSE),"")</f>
        <v>95.37</v>
      </c>
      <c r="BE167" s="95">
        <f t="shared" si="144"/>
        <v>0.5</v>
      </c>
      <c r="BF167" s="96">
        <f t="shared" si="145"/>
        <v>95.87</v>
      </c>
      <c r="BG167" s="70">
        <f>IFERROR(VLOOKUP(A167,ATTx11!$A$2:$N$500,11,FALSE),"")</f>
        <v>0</v>
      </c>
      <c r="BH167" s="95">
        <f t="shared" si="146"/>
        <v>0</v>
      </c>
      <c r="BI167" s="70">
        <f>IFERROR(VLOOKUP(A167,ATTx11!$A$2:$N$500,12,FALSE),"")</f>
        <v>3</v>
      </c>
      <c r="BJ167" s="97">
        <f t="shared" si="147"/>
        <v>2.7</v>
      </c>
      <c r="BK167" s="84">
        <f>IFERROR(VLOOKUP(A167,ATTx11!$A$2:$N$500,7,FALSE),"")</f>
        <v>0</v>
      </c>
      <c r="BL167" s="97">
        <f t="shared" si="148"/>
        <v>0</v>
      </c>
      <c r="BM167" s="84">
        <f>IFERROR(VLOOKUP(A167,ATTx11!$A$2:$N$500,8,FALSE),"")</f>
        <v>3</v>
      </c>
      <c r="BN167" s="95">
        <f t="shared" si="149"/>
        <v>2.7</v>
      </c>
      <c r="BO167" s="95"/>
      <c r="BP167" s="83">
        <f>IFERROR(VLOOKUP(TEXT($A167,"0000"),'AYP11'!$B$3379:$AU$3800,17,FALSE),"")</f>
        <v>0</v>
      </c>
      <c r="BQ167" s="75">
        <f>IFERROR(VLOOKUP(BP167,'Criteria Table'!$A$2:$I$102,2,FALSE),0)</f>
        <v>10</v>
      </c>
      <c r="BR167" s="95">
        <f t="shared" si="150"/>
        <v>10</v>
      </c>
      <c r="BS167" s="83">
        <f>IFERROR(VLOOKUP(TEXT($A167,"0000"),'AYP11'!$B$847:$AU$1268,17,FALSE),"")</f>
        <v>42</v>
      </c>
      <c r="BT167" s="75">
        <f>IFERROR(VLOOKUP(BS167,'Criteria Table'!$A$2:$I$102,2,FALSE),0)</f>
        <v>5.8000000000000007</v>
      </c>
      <c r="BU167" s="95">
        <f t="shared" si="151"/>
        <v>48</v>
      </c>
      <c r="BV167" s="83">
        <f>IFERROR(VLOOKUP(TEXT($A167,"0000"),'AYP11'!$B$2113:$AU$2534,17,FALSE),"")</f>
        <v>0</v>
      </c>
      <c r="BW167" s="75">
        <f>IFERROR(VLOOKUP(BV167,'Criteria Table'!$A$2:$I$102,2,FALSE),0)</f>
        <v>10</v>
      </c>
      <c r="BX167" s="95">
        <f t="shared" si="152"/>
        <v>10</v>
      </c>
      <c r="BY167" s="83">
        <f>IFERROR(VLOOKUP(TEXT($A167,"0000"),'AYP11'!$B$425:$AU$846,17,FALSE),"")</f>
        <v>0</v>
      </c>
      <c r="BZ167" s="75">
        <f>IFERROR(VLOOKUP(BY167,'Criteria Table'!$A$2:$I$102,2,FALSE),0)</f>
        <v>10</v>
      </c>
      <c r="CA167" s="95">
        <f t="shared" si="153"/>
        <v>10</v>
      </c>
      <c r="CB167" s="83">
        <f>IFERROR(VLOOKUP(TEXT($A167,"0000"),'AYP11'!$B$3:$AU$424,17,FALSE),"")</f>
        <v>0</v>
      </c>
      <c r="CC167" s="95">
        <f>IFERROR(VLOOKUP(CB167,'Criteria Table'!$A$2:$I$102,2,FALSE),0)</f>
        <v>10</v>
      </c>
      <c r="CD167" s="95">
        <f t="shared" si="154"/>
        <v>10</v>
      </c>
      <c r="CE167" s="83">
        <f>IFERROR(VLOOKUP(TEXT($A167,"0000"),'AYP11'!$B$1269:$AU$1690,17,FALSE),"")</f>
        <v>40</v>
      </c>
      <c r="CF167" s="95">
        <f>IFERROR(VLOOKUP(CE167,'Criteria Table'!$A$2:$I$102,2,FALSE),0)</f>
        <v>6</v>
      </c>
      <c r="CG167" s="95">
        <f t="shared" si="155"/>
        <v>46</v>
      </c>
      <c r="CH167" s="83">
        <f>IFERROR(VLOOKUP(TEXT($A167,"0000"),'AYP11'!$B$1691:$AU$2112,17,FALSE),"")</f>
        <v>0</v>
      </c>
      <c r="CI167" s="95">
        <f>IFERROR(VLOOKUP(CH167,'Criteria Table'!$A$2:$I$102,2,FALSE),0)</f>
        <v>10</v>
      </c>
      <c r="CJ167" s="95">
        <f t="shared" si="156"/>
        <v>10</v>
      </c>
      <c r="CK167" s="83">
        <f>IFERROR(VLOOKUP(TEXT($A167,"0000"),'AYP11'!$B$2535:$AU$2956,17,FALSE),"")</f>
        <v>0</v>
      </c>
      <c r="CL167" s="95">
        <f>IFERROR(VLOOKUP(CK167,'Criteria Table'!$A$2:$I$102,2,FALSE),0)</f>
        <v>10</v>
      </c>
      <c r="CM167" s="95">
        <f t="shared" si="157"/>
        <v>10</v>
      </c>
      <c r="CN167" s="76">
        <f>IFERROR(VLOOKUP(TEXT($A167,"0000"),'AYP11'!$B$3379:$AU$3800,23,FALSE),"")</f>
        <v>0</v>
      </c>
      <c r="CO167" s="95">
        <f>IFERROR(VLOOKUP(CN167,'Criteria Table'!$A$2:$I$102,2,FALSE),0)</f>
        <v>10</v>
      </c>
      <c r="CP167" s="95">
        <f t="shared" si="158"/>
        <v>10</v>
      </c>
      <c r="CQ167" s="76">
        <f>IFERROR(VLOOKUP(TEXT($A167,"0000"),'AYP11'!$B$847:$AU$1268,23,FALSE),"")</f>
        <v>45</v>
      </c>
      <c r="CR167" s="95">
        <f>IFERROR(VLOOKUP(CQ167,'Criteria Table'!$A$2:$I$102,2,FALSE),0)</f>
        <v>5.5</v>
      </c>
      <c r="CS167" s="95">
        <f t="shared" si="159"/>
        <v>51</v>
      </c>
      <c r="CT167" s="76">
        <f>IFERROR(VLOOKUP(TEXT($A167,"0000"),'AYP11'!$B$2113:$AU$2534,23,FALSE),"")</f>
        <v>0</v>
      </c>
      <c r="CU167" s="95">
        <f>IFERROR(VLOOKUP(CT167,'Criteria Table'!$A$2:$I$102,2,FALSE),0)</f>
        <v>10</v>
      </c>
      <c r="CV167" s="95">
        <f t="shared" si="160"/>
        <v>10</v>
      </c>
      <c r="CW167" s="76">
        <f>IFERROR(VLOOKUP(TEXT($A167,"0000"),'AYP11'!$B$425:$AU$846,23,FALSE),"")</f>
        <v>0</v>
      </c>
      <c r="CX167" s="95">
        <f>IFERROR(VLOOKUP(CW167,'Criteria Table'!$A$2:$I$102,2,FALSE),0)</f>
        <v>10</v>
      </c>
      <c r="CY167" s="95">
        <f t="shared" si="161"/>
        <v>10</v>
      </c>
      <c r="CZ167" s="76">
        <f>IFERROR(VLOOKUP(TEXT($A167,"0000"),'AYP11'!$B$3:$AU$424,23,FALSE),"")</f>
        <v>0</v>
      </c>
      <c r="DA167" s="95">
        <f>IFERROR(VLOOKUP(CZ167,'Criteria Table'!$A$2:$I$102,2,FALSE),0)</f>
        <v>10</v>
      </c>
      <c r="DB167" s="95">
        <f t="shared" si="162"/>
        <v>10</v>
      </c>
      <c r="DC167" s="76">
        <f>IFERROR(VLOOKUP(TEXT($A167,"0000"),'AYP11'!$B$1269:$AU$1690,23,FALSE),"")</f>
        <v>43</v>
      </c>
      <c r="DD167" s="95">
        <f>IFERROR(VLOOKUP(DC167,'Criteria Table'!$A$2:$I$102,2,FALSE),0)</f>
        <v>5.7</v>
      </c>
      <c r="DE167" s="95">
        <f t="shared" si="163"/>
        <v>49</v>
      </c>
      <c r="DF167" s="76">
        <f>IFERROR(VLOOKUP(TEXT($A167,"0000"),'AYP11'!$B$1691:$AU$2112,23,FALSE),"")</f>
        <v>0</v>
      </c>
      <c r="DG167" s="95">
        <f>IFERROR(VLOOKUP(DF167,'Criteria Table'!$A$2:$I$102,2,FALSE),0)</f>
        <v>10</v>
      </c>
      <c r="DH167" s="95">
        <f t="shared" si="164"/>
        <v>10</v>
      </c>
      <c r="DI167" s="76">
        <f>IFERROR(VLOOKUP(TEXT($A167,"0000"),'AYP11'!$B$2535:$AU$2956,23,FALSE),"")</f>
        <v>0</v>
      </c>
      <c r="DJ167" s="95">
        <f>IFERROR(VLOOKUP(DI167,'Criteria Table'!$A$2:$I$102,2,FALSE),0)</f>
        <v>10</v>
      </c>
      <c r="DK167" s="95">
        <f t="shared" si="165"/>
        <v>10</v>
      </c>
      <c r="DL167" s="91">
        <f>IFERROR(VLOOKUP(TEXT($A167,"0000"),'AYP11'!$B$3379:$AU$3800,11,FALSE),"")</f>
        <v>0</v>
      </c>
      <c r="DM167" s="95">
        <f t="shared" si="166"/>
        <v>1</v>
      </c>
      <c r="DN167" s="95" t="str">
        <f t="shared" si="167"/>
        <v/>
      </c>
      <c r="DO167" s="91">
        <f>IFERROR(VLOOKUP(TEXT($A167,"0000"),'AYP11'!$B$847:$AU$1268,11,FALSE),"")</f>
        <v>0</v>
      </c>
      <c r="DP167" s="95">
        <f t="shared" si="168"/>
        <v>1</v>
      </c>
      <c r="DQ167" s="95" t="str">
        <f t="shared" si="169"/>
        <v/>
      </c>
      <c r="DR167" s="91">
        <f>IFERROR(VLOOKUP(TEXT($A167,"0000"),'AYP11'!$B$2113:$AU$2534,11,FALSE),"")</f>
        <v>0</v>
      </c>
      <c r="DS167" s="95">
        <f t="shared" si="170"/>
        <v>1</v>
      </c>
      <c r="DT167" s="95" t="str">
        <f t="shared" si="171"/>
        <v/>
      </c>
      <c r="DU167" s="91">
        <f>IFERROR(VLOOKUP(TEXT($A167,"0000"),'AYP11'!$B$425:$AU$846,11,FALSE),"")</f>
        <v>0</v>
      </c>
      <c r="DV167" s="95">
        <f t="shared" si="172"/>
        <v>1</v>
      </c>
      <c r="DW167" s="95" t="str">
        <f t="shared" si="173"/>
        <v/>
      </c>
      <c r="DX167" s="91">
        <f>IFERROR(VLOOKUP(TEXT($A167,"0000"),'AYP11'!$B$3:$AU$424,11,FALSE),"")</f>
        <v>0</v>
      </c>
      <c r="DY167" s="95">
        <f t="shared" si="174"/>
        <v>1</v>
      </c>
      <c r="DZ167" s="95" t="str">
        <f t="shared" si="175"/>
        <v/>
      </c>
      <c r="EA167" s="91">
        <f>IFERROR(VLOOKUP(TEXT($A167,"0000"),'AYP11'!$B$1269:$AU$1690,11,FALSE),"")</f>
        <v>0</v>
      </c>
      <c r="EB167" s="95">
        <f t="shared" si="176"/>
        <v>1</v>
      </c>
      <c r="EC167" s="95" t="str">
        <f t="shared" si="177"/>
        <v/>
      </c>
      <c r="ED167" s="91">
        <f>IFERROR(VLOOKUP(TEXT($A167,"0000"),'AYP11'!$B$1691:$AU$2112,11,FALSE),"")</f>
        <v>0</v>
      </c>
      <c r="EE167" s="95">
        <f t="shared" si="178"/>
        <v>1</v>
      </c>
      <c r="EF167" s="95" t="str">
        <f t="shared" si="179"/>
        <v/>
      </c>
      <c r="EG167" s="91">
        <f>IFERROR(VLOOKUP(TEXT($A167,"0000"),'AYP11'!$B$2535:$AU$2956,11,FALSE),"")</f>
        <v>0</v>
      </c>
      <c r="EH167" s="95">
        <f t="shared" si="180"/>
        <v>1</v>
      </c>
      <c r="EI167" s="95" t="str">
        <f t="shared" si="181"/>
        <v/>
      </c>
    </row>
    <row r="168" spans="1:147" x14ac:dyDescent="0.25">
      <c r="A168" s="248">
        <v>3600</v>
      </c>
      <c r="B168" s="291">
        <f t="shared" si="128"/>
        <v>34.431137724550901</v>
      </c>
      <c r="C168" s="50">
        <f>IFERROR(VLOOKUP(TEXT($A168,"0000"),'R-M11'!$A$2:$AA$500,4,FALSE),0)</f>
        <v>115</v>
      </c>
      <c r="D168" s="291">
        <f t="shared" si="129"/>
        <v>15.868263473053892</v>
      </c>
      <c r="E168" s="98">
        <f>IFERROR(SUM(VLOOKUP(TEXT($A168,"0000"),'R-M11'!$A$2:$AA$500,5,FALSE),VLOOKUP(TEXT($A168,"0000"),'R-M11'!$A$2:$AA$500,6,FALSE)),0)</f>
        <v>53</v>
      </c>
      <c r="F168" s="58">
        <f>IFERROR(VLOOKUP(TEXT($A168,"0000"),'R-M11'!$A$2:$AA$500,14,FALSE),0)</f>
        <v>334</v>
      </c>
      <c r="G168" s="230">
        <f t="shared" si="182"/>
        <v>37.931137724550901</v>
      </c>
      <c r="H168" s="97">
        <f t="shared" si="130"/>
        <v>126.69000000000001</v>
      </c>
      <c r="I168" s="230">
        <f t="shared" si="183"/>
        <v>17.368263473053894</v>
      </c>
      <c r="J168" s="97">
        <f t="shared" si="131"/>
        <v>58.010000000000005</v>
      </c>
      <c r="K168" s="230">
        <f t="shared" si="132"/>
        <v>50</v>
      </c>
      <c r="L168" s="121">
        <f>IFERROR(VLOOKUP(K168,'Criteria Table'!$A$2:$I$102,2,FALSE),"")</f>
        <v>5</v>
      </c>
      <c r="M168" s="230">
        <f t="shared" si="133"/>
        <v>55.299401197604794</v>
      </c>
      <c r="N168" s="286">
        <f t="shared" si="134"/>
        <v>36.936936936936938</v>
      </c>
      <c r="O168" s="50">
        <f>IFERROR(VLOOKUP(TEXT($A168,"0000"),'R-M11'!$A$2:$AA$500,17,FALSE),"")</f>
        <v>123</v>
      </c>
      <c r="P168" s="286">
        <f t="shared" si="135"/>
        <v>22.822822822822822</v>
      </c>
      <c r="Q168" s="98">
        <f>IFERROR(SUM(VLOOKUP(TEXT($A168,"0000"),'R-M11'!$A$2:$AA$500,18,FALSE),VLOOKUP(TEXT($A168,"0000"),'R-M11'!$A$2:$AA$500,19,FALSE)),0)</f>
        <v>76</v>
      </c>
      <c r="R168" s="69">
        <f>IFERROR(VLOOKUP(TEXT($A168,"0000"),'R-M11'!$A$2:$AA$500,27,FALSE),0)</f>
        <v>333</v>
      </c>
      <c r="S168" s="121">
        <f t="shared" si="184"/>
        <v>39.736936936936935</v>
      </c>
      <c r="T168" s="70">
        <f t="shared" si="136"/>
        <v>132.32399999999998</v>
      </c>
      <c r="U168" s="121">
        <f t="shared" si="185"/>
        <v>24.022822822822821</v>
      </c>
      <c r="V168" s="70">
        <f t="shared" si="137"/>
        <v>79.995999999999995</v>
      </c>
      <c r="W168" s="121">
        <f t="shared" si="138"/>
        <v>60</v>
      </c>
      <c r="X168" s="124">
        <f>IFERROR(VLOOKUP(W168,'Criteria Table'!$A$2:$I$102,2,FALSE),"")</f>
        <v>4</v>
      </c>
      <c r="Y168" s="121">
        <f t="shared" si="139"/>
        <v>63.75975975975976</v>
      </c>
      <c r="Z168" s="92">
        <f>IFERROR(IF(VLOOKUP(A168,'SG11'!$A$3:$AI$500,18,FALSE)="","NA",VLOOKUP(A168,'SG11'!$A$3:$AI$500,18,FALSE)),"")</f>
        <v>59</v>
      </c>
      <c r="AA168" s="75">
        <f>IFERROR(VLOOKUP(Z168,'Criteria Table'!$A$2:$I$102,6,FALSE),"NA")</f>
        <v>10</v>
      </c>
      <c r="AB168" s="95">
        <f t="shared" si="186"/>
        <v>69</v>
      </c>
      <c r="AC168" s="84">
        <f>IFERROR(IF(VLOOKUP(A168,'SG11'!$A$3:$AI$500,19,FALSE)="","NA",VLOOKUP(A168,'SG11'!$A$3:$AI$500,19,FALSE)),"")</f>
        <v>76</v>
      </c>
      <c r="AD168" s="75">
        <f>IFERROR(VLOOKUP(AC168,'Criteria Table'!$A$2:$I$102,6,FALSE),"NA")</f>
        <v>5</v>
      </c>
      <c r="AE168" s="95">
        <f t="shared" si="187"/>
        <v>81</v>
      </c>
      <c r="AF168" s="92">
        <f>IFERROR(IF(VLOOKUP(A168,'SG11'!$A$3:$AI$500,20,FALSE)="","NA",VLOOKUP(A168,'SG11'!$A$3:$AI$500,20,FALSE)),"")</f>
        <v>74</v>
      </c>
      <c r="AG168" s="75">
        <f>IFERROR(VLOOKUP(AF168,'Criteria Table'!$A$2:$I$102,6,FALSE),"NA")</f>
        <v>5</v>
      </c>
      <c r="AH168" s="95">
        <f t="shared" si="188"/>
        <v>79</v>
      </c>
      <c r="AI168" s="84">
        <f>IFERROR(IF(VLOOKUP(A168,'SG11'!$A$3:$AI$500,21,FALSE)="","NA",VLOOKUP(A168,'SG11'!$A$3:$AI$500,21,FALSE)),"")</f>
        <v>81</v>
      </c>
      <c r="AJ168" s="75">
        <f>IFERROR(VLOOKUP(AI168,'Criteria Table'!$A$2:$I$102,6,FALSE),"NA")</f>
        <v>5</v>
      </c>
      <c r="AK168" s="95">
        <f t="shared" si="189"/>
        <v>86</v>
      </c>
      <c r="AL168" s="99">
        <f>IFERROR(VLOOKUP(TEXT(A168,"0000"),'W11'!$A$1:$E$500,4,FALSE)/AP168*100,"")</f>
        <v>97.826086956521735</v>
      </c>
      <c r="AM168" s="97">
        <f>IFERROR(VLOOKUP(TEXT(A168,"0000"),'W11'!$A$1:$E$500,4,FALSE),"")</f>
        <v>90</v>
      </c>
      <c r="AN168" s="99">
        <f t="shared" si="140"/>
        <v>97.826086956521735</v>
      </c>
      <c r="AO168" s="97">
        <f t="shared" si="141"/>
        <v>89.999999999999986</v>
      </c>
      <c r="AP168" s="99">
        <f>IFERROR(VLOOKUP(TEXT(A168,"0000"),'W11'!$A$1:$E$500,5,FALSE),"")</f>
        <v>92</v>
      </c>
      <c r="AQ168" s="97">
        <f>IFERROR(VLOOKUP(ROUND(AL168,0),'Criteria Table'!$A$2:$I$102,4,FALSE),0)</f>
        <v>0</v>
      </c>
      <c r="AR168" s="128"/>
      <c r="AS168" s="95"/>
      <c r="AT168" s="95"/>
      <c r="AU168" s="100">
        <f>IFERROR(VLOOKUP(TEXT(A168,"0000"),'Sci11'!$A$3:$N$492,4,FALSE)/VLOOKUP(TEXT(A168,"0000"),'Sci11'!$A$3:$N$492,14,FALSE)*100,"")</f>
        <v>13.513513513513514</v>
      </c>
      <c r="AV168" s="101">
        <f>SUM(VLOOKUP(TEXT(A168,"0000"),'Sci11'!$A$3:$N$492,5,FALSE),VLOOKUP(TEXT(A168,"0000"),'Sci11'!$A$3:$N$492,6,FALSE))/VLOOKUP(TEXT(A168,"0000"),'Sci11'!$A$3:$N$492,14,FALSE)*100</f>
        <v>4.0540540540540544</v>
      </c>
      <c r="AW168" s="100">
        <f t="shared" si="190"/>
        <v>19.253513513513514</v>
      </c>
      <c r="AX168" s="101">
        <f>IFERROR(AW168/100*VLOOKUP(TEXT(A168,"0000"),'Sci11'!$A$3:$N$492,14,FALSE),"")</f>
        <v>14.2476</v>
      </c>
      <c r="AY168" s="100">
        <f t="shared" si="191"/>
        <v>6.5140540540540552</v>
      </c>
      <c r="AZ168" s="101">
        <f>IFERROR(AY168/100*VLOOKUP(TEXT(A168,"0000"),'Sci11'!$A$3:$N$492,14,FALSE),"")</f>
        <v>4.8204000000000011</v>
      </c>
      <c r="BA168" s="100">
        <f t="shared" si="142"/>
        <v>18</v>
      </c>
      <c r="BB168" s="101">
        <f>IFERROR(VLOOKUP(BA168,'Criteria Table'!$A$2:$I$102,2,FALSE),"")</f>
        <v>8.2000000000000011</v>
      </c>
      <c r="BC168" s="101">
        <f t="shared" si="143"/>
        <v>26.200000000000003</v>
      </c>
      <c r="BD168" s="82">
        <f>IFERROR(VLOOKUP(A168,ATTx11!$A$2:$N$500,4,FALSE),"")</f>
        <v>94.05</v>
      </c>
      <c r="BE168" s="95">
        <f t="shared" si="144"/>
        <v>0.5</v>
      </c>
      <c r="BF168" s="96">
        <f t="shared" si="145"/>
        <v>94.55</v>
      </c>
      <c r="BG168" s="70">
        <f>IFERROR(VLOOKUP(A168,ATTx11!$A$2:$N$500,11,FALSE),"")</f>
        <v>0</v>
      </c>
      <c r="BH168" s="95">
        <f t="shared" si="146"/>
        <v>0</v>
      </c>
      <c r="BI168" s="70">
        <f>IFERROR(VLOOKUP(A168,ATTx11!$A$2:$N$500,12,FALSE),"")</f>
        <v>70</v>
      </c>
      <c r="BJ168" s="97">
        <f t="shared" si="147"/>
        <v>63</v>
      </c>
      <c r="BK168" s="84">
        <f>IFERROR(VLOOKUP(A168,ATTx11!$A$2:$N$500,7,FALSE),"")</f>
        <v>0</v>
      </c>
      <c r="BL168" s="97">
        <f t="shared" si="148"/>
        <v>0</v>
      </c>
      <c r="BM168" s="84">
        <f>IFERROR(VLOOKUP(A168,ATTx11!$A$2:$N$500,8,FALSE),"")</f>
        <v>49</v>
      </c>
      <c r="BN168" s="95">
        <f t="shared" si="149"/>
        <v>44.1</v>
      </c>
      <c r="BO168" s="95"/>
      <c r="BP168" s="83">
        <f>IFERROR(VLOOKUP(TEXT($A168,"0000"),'AYP11'!$B$3379:$AU$3800,17,FALSE),"")</f>
        <v>0</v>
      </c>
      <c r="BQ168" s="75">
        <f>IFERROR(VLOOKUP(BP168,'Criteria Table'!$A$2:$I$102,2,FALSE),0)</f>
        <v>10</v>
      </c>
      <c r="BR168" s="95">
        <f t="shared" si="150"/>
        <v>10</v>
      </c>
      <c r="BS168" s="83">
        <f>IFERROR(VLOOKUP(TEXT($A168,"0000"),'AYP11'!$B$847:$AU$1268,17,FALSE),"")</f>
        <v>44</v>
      </c>
      <c r="BT168" s="75">
        <f>IFERROR(VLOOKUP(BS168,'Criteria Table'!$A$2:$I$102,2,FALSE),0)</f>
        <v>5.6000000000000005</v>
      </c>
      <c r="BU168" s="95">
        <f t="shared" si="151"/>
        <v>50</v>
      </c>
      <c r="BV168" s="83">
        <f>IFERROR(VLOOKUP(TEXT($A168,"0000"),'AYP11'!$B$2113:$AU$2534,17,FALSE),"")</f>
        <v>57</v>
      </c>
      <c r="BW168" s="75">
        <f>IFERROR(VLOOKUP(BV168,'Criteria Table'!$A$2:$I$102,2,FALSE),0)</f>
        <v>4.3</v>
      </c>
      <c r="BX168" s="95">
        <f t="shared" si="152"/>
        <v>61</v>
      </c>
      <c r="BY168" s="83">
        <f>IFERROR(VLOOKUP(TEXT($A168,"0000"),'AYP11'!$B$425:$AU$846,17,FALSE),"")</f>
        <v>0</v>
      </c>
      <c r="BZ168" s="75">
        <f>IFERROR(VLOOKUP(BY168,'Criteria Table'!$A$2:$I$102,2,FALSE),0)</f>
        <v>10</v>
      </c>
      <c r="CA168" s="95">
        <f t="shared" si="153"/>
        <v>10</v>
      </c>
      <c r="CB168" s="83">
        <f>IFERROR(VLOOKUP(TEXT($A168,"0000"),'AYP11'!$B$3:$AU$424,17,FALSE),"")</f>
        <v>0</v>
      </c>
      <c r="CC168" s="95">
        <f>IFERROR(VLOOKUP(CB168,'Criteria Table'!$A$2:$I$102,2,FALSE),0)</f>
        <v>10</v>
      </c>
      <c r="CD168" s="95">
        <f t="shared" si="154"/>
        <v>10</v>
      </c>
      <c r="CE168" s="83">
        <f>IFERROR(VLOOKUP(TEXT($A168,"0000"),'AYP11'!$B$1269:$AU$1690,17,FALSE),"")</f>
        <v>49</v>
      </c>
      <c r="CF168" s="95">
        <f>IFERROR(VLOOKUP(CE168,'Criteria Table'!$A$2:$I$102,2,FALSE),0)</f>
        <v>5.1000000000000005</v>
      </c>
      <c r="CG168" s="95">
        <f t="shared" si="155"/>
        <v>54</v>
      </c>
      <c r="CH168" s="83">
        <f>IFERROR(VLOOKUP(TEXT($A168,"0000"),'AYP11'!$B$1691:$AU$2112,17,FALSE),"")</f>
        <v>0</v>
      </c>
      <c r="CI168" s="95">
        <f>IFERROR(VLOOKUP(CH168,'Criteria Table'!$A$2:$I$102,2,FALSE),0)</f>
        <v>10</v>
      </c>
      <c r="CJ168" s="95">
        <f t="shared" si="156"/>
        <v>10</v>
      </c>
      <c r="CK168" s="83">
        <f>IFERROR(VLOOKUP(TEXT($A168,"0000"),'AYP11'!$B$2535:$AU$2956,17,FALSE),"")</f>
        <v>0</v>
      </c>
      <c r="CL168" s="95">
        <f>IFERROR(VLOOKUP(CK168,'Criteria Table'!$A$2:$I$102,2,FALSE),0)</f>
        <v>10</v>
      </c>
      <c r="CM168" s="95">
        <f t="shared" si="157"/>
        <v>10</v>
      </c>
      <c r="CN168" s="76">
        <f>IFERROR(VLOOKUP(TEXT($A168,"0000"),'AYP11'!$B$3379:$AU$3800,23,FALSE),"")</f>
        <v>0</v>
      </c>
      <c r="CO168" s="95">
        <f>IFERROR(VLOOKUP(CN168,'Criteria Table'!$A$2:$I$102,2,FALSE),0)</f>
        <v>10</v>
      </c>
      <c r="CP168" s="95">
        <f t="shared" si="158"/>
        <v>10</v>
      </c>
      <c r="CQ168" s="76">
        <f>IFERROR(VLOOKUP(TEXT($A168,"0000"),'AYP11'!$B$847:$AU$1268,23,FALSE),"")</f>
        <v>57</v>
      </c>
      <c r="CR168" s="95">
        <f>IFERROR(VLOOKUP(CQ168,'Criteria Table'!$A$2:$I$102,2,FALSE),0)</f>
        <v>4.3</v>
      </c>
      <c r="CS168" s="95">
        <f t="shared" si="159"/>
        <v>61</v>
      </c>
      <c r="CT168" s="76">
        <f>IFERROR(VLOOKUP(TEXT($A168,"0000"),'AYP11'!$B$2113:$AU$2534,23,FALSE),"")</f>
        <v>63</v>
      </c>
      <c r="CU168" s="95">
        <f>IFERROR(VLOOKUP(CT168,'Criteria Table'!$A$2:$I$102,2,FALSE),0)</f>
        <v>3.7</v>
      </c>
      <c r="CV168" s="95">
        <f t="shared" si="160"/>
        <v>67</v>
      </c>
      <c r="CW168" s="76">
        <f>IFERROR(VLOOKUP(TEXT($A168,"0000"),'AYP11'!$B$425:$AU$846,23,FALSE),"")</f>
        <v>0</v>
      </c>
      <c r="CX168" s="95">
        <f>IFERROR(VLOOKUP(CW168,'Criteria Table'!$A$2:$I$102,2,FALSE),0)</f>
        <v>10</v>
      </c>
      <c r="CY168" s="95">
        <f t="shared" si="161"/>
        <v>10</v>
      </c>
      <c r="CZ168" s="76">
        <f>IFERROR(VLOOKUP(TEXT($A168,"0000"),'AYP11'!$B$3:$AU$424,23,FALSE),"")</f>
        <v>0</v>
      </c>
      <c r="DA168" s="95">
        <f>IFERROR(VLOOKUP(CZ168,'Criteria Table'!$A$2:$I$102,2,FALSE),0)</f>
        <v>10</v>
      </c>
      <c r="DB168" s="95">
        <f t="shared" si="162"/>
        <v>10</v>
      </c>
      <c r="DC168" s="76">
        <f>IFERROR(VLOOKUP(TEXT($A168,"0000"),'AYP11'!$B$1269:$AU$1690,23,FALSE),"")</f>
        <v>61</v>
      </c>
      <c r="DD168" s="95">
        <f>IFERROR(VLOOKUP(DC168,'Criteria Table'!$A$2:$I$102,2,FALSE),0)</f>
        <v>3.9000000000000004</v>
      </c>
      <c r="DE168" s="95">
        <f t="shared" si="163"/>
        <v>65</v>
      </c>
      <c r="DF168" s="76">
        <f>IFERROR(VLOOKUP(TEXT($A168,"0000"),'AYP11'!$B$1691:$AU$2112,23,FALSE),"")</f>
        <v>0</v>
      </c>
      <c r="DG168" s="95">
        <f>IFERROR(VLOOKUP(DF168,'Criteria Table'!$A$2:$I$102,2,FALSE),0)</f>
        <v>10</v>
      </c>
      <c r="DH168" s="95">
        <f t="shared" si="164"/>
        <v>10</v>
      </c>
      <c r="DI168" s="76">
        <f>IFERROR(VLOOKUP(TEXT($A168,"0000"),'AYP11'!$B$2535:$AU$2956,23,FALSE),"")</f>
        <v>0</v>
      </c>
      <c r="DJ168" s="95">
        <f>IFERROR(VLOOKUP(DI168,'Criteria Table'!$A$2:$I$102,2,FALSE),0)</f>
        <v>10</v>
      </c>
      <c r="DK168" s="95">
        <f t="shared" si="165"/>
        <v>10</v>
      </c>
      <c r="DL168" s="91">
        <f>IFERROR(VLOOKUP(TEXT($A168,"0000"),'AYP11'!$B$3379:$AU$3800,11,FALSE),"")</f>
        <v>0</v>
      </c>
      <c r="DM168" s="95">
        <f t="shared" si="166"/>
        <v>1</v>
      </c>
      <c r="DN168" s="95" t="str">
        <f t="shared" si="167"/>
        <v/>
      </c>
      <c r="DO168" s="91">
        <f>IFERROR(VLOOKUP(TEXT($A168,"0000"),'AYP11'!$B$847:$AU$1268,11,FALSE),"")</f>
        <v>0</v>
      </c>
      <c r="DP168" s="95">
        <f t="shared" si="168"/>
        <v>1</v>
      </c>
      <c r="DQ168" s="95" t="str">
        <f t="shared" si="169"/>
        <v/>
      </c>
      <c r="DR168" s="91">
        <f>IFERROR(VLOOKUP(TEXT($A168,"0000"),'AYP11'!$B$2113:$AU$2534,11,FALSE),"")</f>
        <v>0</v>
      </c>
      <c r="DS168" s="95">
        <f t="shared" si="170"/>
        <v>1</v>
      </c>
      <c r="DT168" s="95" t="str">
        <f t="shared" si="171"/>
        <v/>
      </c>
      <c r="DU168" s="91">
        <f>IFERROR(VLOOKUP(TEXT($A168,"0000"),'AYP11'!$B$425:$AU$846,11,FALSE),"")</f>
        <v>0</v>
      </c>
      <c r="DV168" s="95">
        <f t="shared" si="172"/>
        <v>1</v>
      </c>
      <c r="DW168" s="95" t="str">
        <f t="shared" si="173"/>
        <v/>
      </c>
      <c r="DX168" s="91">
        <f>IFERROR(VLOOKUP(TEXT($A168,"0000"),'AYP11'!$B$3:$AU$424,11,FALSE),"")</f>
        <v>0</v>
      </c>
      <c r="DY168" s="95">
        <f t="shared" si="174"/>
        <v>1</v>
      </c>
      <c r="DZ168" s="95" t="str">
        <f t="shared" si="175"/>
        <v/>
      </c>
      <c r="EA168" s="91">
        <f>IFERROR(VLOOKUP(TEXT($A168,"0000"),'AYP11'!$B$1269:$AU$1690,11,FALSE),"")</f>
        <v>0</v>
      </c>
      <c r="EB168" s="95">
        <f t="shared" si="176"/>
        <v>1</v>
      </c>
      <c r="EC168" s="95" t="str">
        <f t="shared" si="177"/>
        <v/>
      </c>
      <c r="ED168" s="91">
        <f>IFERROR(VLOOKUP(TEXT($A168,"0000"),'AYP11'!$B$1691:$AU$2112,11,FALSE),"")</f>
        <v>0</v>
      </c>
      <c r="EE168" s="95">
        <f t="shared" si="178"/>
        <v>1</v>
      </c>
      <c r="EF168" s="95" t="str">
        <f t="shared" si="179"/>
        <v/>
      </c>
      <c r="EG168" s="91">
        <f>IFERROR(VLOOKUP(TEXT($A168,"0000"),'AYP11'!$B$2535:$AU$2956,11,FALSE),"")</f>
        <v>0</v>
      </c>
      <c r="EH168" s="95">
        <f t="shared" si="180"/>
        <v>1</v>
      </c>
      <c r="EI168" s="95" t="str">
        <f t="shared" si="181"/>
        <v/>
      </c>
    </row>
    <row r="169" spans="1:147" x14ac:dyDescent="0.25">
      <c r="A169" s="248">
        <v>3610</v>
      </c>
      <c r="B169" s="291">
        <f t="shared" si="128"/>
        <v>34.759825327510917</v>
      </c>
      <c r="C169" s="50">
        <f>IFERROR(VLOOKUP(TEXT($A169,"0000"),'R-M11'!$A$2:$AA$500,4,FALSE),0)</f>
        <v>398</v>
      </c>
      <c r="D169" s="291">
        <f t="shared" si="129"/>
        <v>33.275109170305676</v>
      </c>
      <c r="E169" s="98">
        <f>IFERROR(SUM(VLOOKUP(TEXT($A169,"0000"),'R-M11'!$A$2:$AA$500,5,FALSE),VLOOKUP(TEXT($A169,"0000"),'R-M11'!$A$2:$AA$500,6,FALSE)),0)</f>
        <v>381</v>
      </c>
      <c r="F169" s="58">
        <f>IFERROR(VLOOKUP(TEXT($A169,"0000"),'R-M11'!$A$2:$AA$500,14,FALSE),0)</f>
        <v>1145</v>
      </c>
      <c r="G169" s="230">
        <f t="shared" si="182"/>
        <v>36.999825327510919</v>
      </c>
      <c r="H169" s="97">
        <f t="shared" si="130"/>
        <v>423.64800000000002</v>
      </c>
      <c r="I169" s="230">
        <f t="shared" si="183"/>
        <v>34.235109170305677</v>
      </c>
      <c r="J169" s="97">
        <f t="shared" si="131"/>
        <v>391.99200000000002</v>
      </c>
      <c r="K169" s="230">
        <f t="shared" si="132"/>
        <v>68</v>
      </c>
      <c r="L169" s="121">
        <f>IFERROR(VLOOKUP(K169,'Criteria Table'!$A$2:$I$102,2,FALSE),"")</f>
        <v>3.2</v>
      </c>
      <c r="M169" s="230">
        <f t="shared" si="133"/>
        <v>71.234934497816596</v>
      </c>
      <c r="N169" s="286">
        <f t="shared" si="134"/>
        <v>34.87762237762238</v>
      </c>
      <c r="O169" s="50">
        <f>IFERROR(VLOOKUP(TEXT($A169,"0000"),'R-M11'!$A$2:$AA$500,17,FALSE),"")</f>
        <v>399</v>
      </c>
      <c r="P169" s="286">
        <f t="shared" si="135"/>
        <v>24.737762237762237</v>
      </c>
      <c r="Q169" s="98">
        <f>IFERROR(SUM(VLOOKUP(TEXT($A169,"0000"),'R-M11'!$A$2:$AA$500,18,FALSE),VLOOKUP(TEXT($A169,"0000"),'R-M11'!$A$2:$AA$500,19,FALSE)),0)</f>
        <v>283</v>
      </c>
      <c r="R169" s="69">
        <f>IFERROR(VLOOKUP(TEXT($A169,"0000"),'R-M11'!$A$2:$AA$500,27,FALSE),0)</f>
        <v>1144</v>
      </c>
      <c r="S169" s="121">
        <f t="shared" si="184"/>
        <v>37.677622377622377</v>
      </c>
      <c r="T169" s="70">
        <f t="shared" si="136"/>
        <v>431.03199999999998</v>
      </c>
      <c r="U169" s="121">
        <f t="shared" si="185"/>
        <v>25.937762237762236</v>
      </c>
      <c r="V169" s="70">
        <f t="shared" si="137"/>
        <v>296.72799999999995</v>
      </c>
      <c r="W169" s="121">
        <f t="shared" si="138"/>
        <v>60</v>
      </c>
      <c r="X169" s="124">
        <f>IFERROR(VLOOKUP(W169,'Criteria Table'!$A$2:$I$102,2,FALSE),"")</f>
        <v>4</v>
      </c>
      <c r="Y169" s="121">
        <f t="shared" si="139"/>
        <v>63.615384615384613</v>
      </c>
      <c r="Z169" s="92">
        <f>IFERROR(IF(VLOOKUP(A169,'SG11'!$A$3:$AI$500,18,FALSE)="","NA",VLOOKUP(A169,'SG11'!$A$3:$AI$500,18,FALSE)),"")</f>
        <v>65</v>
      </c>
      <c r="AA169" s="75">
        <f>IFERROR(VLOOKUP(Z169,'Criteria Table'!$A$2:$I$102,6,FALSE),"NA")</f>
        <v>5</v>
      </c>
      <c r="AB169" s="95">
        <f t="shared" si="186"/>
        <v>70</v>
      </c>
      <c r="AC169" s="84">
        <f>IFERROR(IF(VLOOKUP(A169,'SG11'!$A$3:$AI$500,19,FALSE)="","NA",VLOOKUP(A169,'SG11'!$A$3:$AI$500,19,FALSE)),"")</f>
        <v>57</v>
      </c>
      <c r="AD169" s="75">
        <f>IFERROR(VLOOKUP(AC169,'Criteria Table'!$A$2:$I$102,6,FALSE),"NA")</f>
        <v>10</v>
      </c>
      <c r="AE169" s="95">
        <f t="shared" si="187"/>
        <v>67</v>
      </c>
      <c r="AF169" s="92">
        <f>IFERROR(IF(VLOOKUP(A169,'SG11'!$A$3:$AI$500,20,FALSE)="","NA",VLOOKUP(A169,'SG11'!$A$3:$AI$500,20,FALSE)),"")</f>
        <v>63</v>
      </c>
      <c r="AG169" s="75">
        <f>IFERROR(VLOOKUP(AF169,'Criteria Table'!$A$2:$I$102,6,FALSE),"NA")</f>
        <v>5</v>
      </c>
      <c r="AH169" s="95">
        <f t="shared" si="188"/>
        <v>68</v>
      </c>
      <c r="AI169" s="84">
        <f>IFERROR(IF(VLOOKUP(A169,'SG11'!$A$3:$AI$500,21,FALSE)="","NA",VLOOKUP(A169,'SG11'!$A$3:$AI$500,21,FALSE)),"")</f>
        <v>59</v>
      </c>
      <c r="AJ169" s="75">
        <f>IFERROR(VLOOKUP(AI169,'Criteria Table'!$A$2:$I$102,6,FALSE),"NA")</f>
        <v>10</v>
      </c>
      <c r="AK169" s="95">
        <f t="shared" si="189"/>
        <v>69</v>
      </c>
      <c r="AL169" s="99">
        <f>IFERROR(VLOOKUP(TEXT(A169,"0000"),'W11'!$A$1:$E$500,4,FALSE)/AP169*100,"")</f>
        <v>97.814207650273218</v>
      </c>
      <c r="AM169" s="97">
        <f>IFERROR(VLOOKUP(TEXT(A169,"0000"),'W11'!$A$1:$E$500,4,FALSE),"")</f>
        <v>358</v>
      </c>
      <c r="AN169" s="99">
        <f t="shared" si="140"/>
        <v>97.814207650273218</v>
      </c>
      <c r="AO169" s="97">
        <f t="shared" si="141"/>
        <v>358</v>
      </c>
      <c r="AP169" s="99">
        <f>IFERROR(VLOOKUP(TEXT(A169,"0000"),'W11'!$A$1:$E$500,5,FALSE),"")</f>
        <v>366</v>
      </c>
      <c r="AQ169" s="97">
        <f>IFERROR(VLOOKUP(ROUND(AL169,0),'Criteria Table'!$A$2:$I$102,4,FALSE),0)</f>
        <v>0</v>
      </c>
      <c r="AR169" s="128"/>
      <c r="AS169" s="95"/>
      <c r="AT169" s="95"/>
      <c r="AU169" s="100">
        <f>IFERROR(VLOOKUP(TEXT(A169,"0000"),'Sci11'!$A$3:$N$492,4,FALSE)/VLOOKUP(TEXT(A169,"0000"),'Sci11'!$A$3:$N$492,14,FALSE)*100,"")</f>
        <v>32.25</v>
      </c>
      <c r="AV169" s="101">
        <f>SUM(VLOOKUP(TEXT(A169,"0000"),'Sci11'!$A$3:$N$492,5,FALSE),VLOOKUP(TEXT(A169,"0000"),'Sci11'!$A$3:$N$492,6,FALSE))/VLOOKUP(TEXT(A169,"0000"),'Sci11'!$A$3:$N$492,14,FALSE)*100</f>
        <v>9</v>
      </c>
      <c r="AW169" s="100">
        <f t="shared" si="190"/>
        <v>36.380000000000003</v>
      </c>
      <c r="AX169" s="101">
        <f>IFERROR(AW169/100*VLOOKUP(TEXT(A169,"0000"),'Sci11'!$A$3:$N$492,14,FALSE),"")</f>
        <v>145.52000000000001</v>
      </c>
      <c r="AY169" s="100">
        <f t="shared" si="191"/>
        <v>10.77</v>
      </c>
      <c r="AZ169" s="101">
        <f>IFERROR(AY169/100*VLOOKUP(TEXT(A169,"0000"),'Sci11'!$A$3:$N$492,14,FALSE),"")</f>
        <v>43.08</v>
      </c>
      <c r="BA169" s="100">
        <f t="shared" si="142"/>
        <v>41</v>
      </c>
      <c r="BB169" s="101">
        <f>IFERROR(VLOOKUP(BA169,'Criteria Table'!$A$2:$I$102,2,FALSE),"")</f>
        <v>5.9</v>
      </c>
      <c r="BC169" s="101">
        <f t="shared" si="143"/>
        <v>46.9</v>
      </c>
      <c r="BD169" s="82">
        <f>IFERROR(VLOOKUP(A169,ATTx11!$A$2:$N$500,4,FALSE),"")</f>
        <v>94.97</v>
      </c>
      <c r="BE169" s="95">
        <f t="shared" si="144"/>
        <v>0.5</v>
      </c>
      <c r="BF169" s="96">
        <f t="shared" si="145"/>
        <v>95.47</v>
      </c>
      <c r="BG169" s="70">
        <f>IFERROR(VLOOKUP(A169,ATTx11!$A$2:$N$500,11,FALSE),"")</f>
        <v>37</v>
      </c>
      <c r="BH169" s="95">
        <f t="shared" si="146"/>
        <v>33.299999999999997</v>
      </c>
      <c r="BI169" s="70">
        <f>IFERROR(VLOOKUP(A169,ATTx11!$A$2:$N$500,12,FALSE),"")</f>
        <v>82</v>
      </c>
      <c r="BJ169" s="97">
        <f t="shared" si="147"/>
        <v>73.8</v>
      </c>
      <c r="BK169" s="84">
        <f>IFERROR(VLOOKUP(A169,ATTx11!$A$2:$N$500,7,FALSE),"")</f>
        <v>32</v>
      </c>
      <c r="BL169" s="97">
        <f t="shared" si="148"/>
        <v>28.8</v>
      </c>
      <c r="BM169" s="84">
        <f>IFERROR(VLOOKUP(A169,ATTx11!$A$2:$N$500,8,FALSE),"")</f>
        <v>63</v>
      </c>
      <c r="BN169" s="95">
        <f t="shared" si="149"/>
        <v>56.7</v>
      </c>
      <c r="BO169" s="95"/>
      <c r="BP169" s="83">
        <f>IFERROR(VLOOKUP(TEXT($A169,"0000"),'AYP11'!$B$3379:$AU$3800,17,FALSE),"")</f>
        <v>81</v>
      </c>
      <c r="BQ169" s="75">
        <f>IFERROR(VLOOKUP(BP169,'Criteria Table'!$A$2:$I$102,2,FALSE),0)</f>
        <v>1.9000000000000001</v>
      </c>
      <c r="BR169" s="95">
        <f t="shared" si="150"/>
        <v>83</v>
      </c>
      <c r="BS169" s="83">
        <f>IFERROR(VLOOKUP(TEXT($A169,"0000"),'AYP11'!$B$847:$AU$1268,17,FALSE),"")</f>
        <v>59</v>
      </c>
      <c r="BT169" s="75">
        <f>IFERROR(VLOOKUP(BS169,'Criteria Table'!$A$2:$I$102,2,FALSE),0)</f>
        <v>4.1000000000000005</v>
      </c>
      <c r="BU169" s="95">
        <f t="shared" si="151"/>
        <v>63</v>
      </c>
      <c r="BV169" s="83">
        <f>IFERROR(VLOOKUP(TEXT($A169,"0000"),'AYP11'!$B$2113:$AU$2534,17,FALSE),"")</f>
        <v>65</v>
      </c>
      <c r="BW169" s="75">
        <f>IFERROR(VLOOKUP(BV169,'Criteria Table'!$A$2:$I$102,2,FALSE),0)</f>
        <v>3.5</v>
      </c>
      <c r="BX169" s="95">
        <f t="shared" si="152"/>
        <v>69</v>
      </c>
      <c r="BY169" s="83">
        <f>IFERROR(VLOOKUP(TEXT($A169,"0000"),'AYP11'!$B$425:$AU$846,17,FALSE),"")</f>
        <v>0</v>
      </c>
      <c r="BZ169" s="75">
        <f>IFERROR(VLOOKUP(BY169,'Criteria Table'!$A$2:$I$102,2,FALSE),0)</f>
        <v>10</v>
      </c>
      <c r="CA169" s="95">
        <f t="shared" si="153"/>
        <v>10</v>
      </c>
      <c r="CB169" s="83">
        <f>IFERROR(VLOOKUP(TEXT($A169,"0000"),'AYP11'!$B$3:$AU$424,17,FALSE),"")</f>
        <v>0</v>
      </c>
      <c r="CC169" s="95">
        <f>IFERROR(VLOOKUP(CB169,'Criteria Table'!$A$2:$I$102,2,FALSE),0)</f>
        <v>10</v>
      </c>
      <c r="CD169" s="95">
        <f t="shared" si="154"/>
        <v>10</v>
      </c>
      <c r="CE169" s="83">
        <f>IFERROR(VLOOKUP(TEXT($A169,"0000"),'AYP11'!$B$1269:$AU$1690,17,FALSE),"")</f>
        <v>61</v>
      </c>
      <c r="CF169" s="95">
        <f>IFERROR(VLOOKUP(CE169,'Criteria Table'!$A$2:$I$102,2,FALSE),0)</f>
        <v>3.9000000000000004</v>
      </c>
      <c r="CG169" s="95">
        <f t="shared" si="155"/>
        <v>65</v>
      </c>
      <c r="CH169" s="83">
        <f>IFERROR(VLOOKUP(TEXT($A169,"0000"),'AYP11'!$B$1691:$AU$2112,17,FALSE),"")</f>
        <v>0</v>
      </c>
      <c r="CI169" s="95">
        <f>IFERROR(VLOOKUP(CH169,'Criteria Table'!$A$2:$I$102,2,FALSE),0)</f>
        <v>10</v>
      </c>
      <c r="CJ169" s="95">
        <f t="shared" si="156"/>
        <v>10</v>
      </c>
      <c r="CK169" s="83">
        <f>IFERROR(VLOOKUP(TEXT($A169,"0000"),'AYP11'!$B$2535:$AU$2956,17,FALSE),"")</f>
        <v>0</v>
      </c>
      <c r="CL169" s="95">
        <f>IFERROR(VLOOKUP(CK169,'Criteria Table'!$A$2:$I$102,2,FALSE),0)</f>
        <v>10</v>
      </c>
      <c r="CM169" s="95">
        <f t="shared" si="157"/>
        <v>10</v>
      </c>
      <c r="CN169" s="76">
        <f>IFERROR(VLOOKUP(TEXT($A169,"0000"),'AYP11'!$B$3379:$AU$3800,23,FALSE),"")</f>
        <v>71</v>
      </c>
      <c r="CO169" s="95">
        <f>IFERROR(VLOOKUP(CN169,'Criteria Table'!$A$2:$I$102,2,FALSE),0)</f>
        <v>2.9000000000000004</v>
      </c>
      <c r="CP169" s="95">
        <f t="shared" si="158"/>
        <v>74</v>
      </c>
      <c r="CQ169" s="76">
        <f>IFERROR(VLOOKUP(TEXT($A169,"0000"),'AYP11'!$B$847:$AU$1268,23,FALSE),"")</f>
        <v>46</v>
      </c>
      <c r="CR169" s="95">
        <f>IFERROR(VLOOKUP(CQ169,'Criteria Table'!$A$2:$I$102,2,FALSE),0)</f>
        <v>5.4</v>
      </c>
      <c r="CS169" s="95">
        <f t="shared" si="159"/>
        <v>51</v>
      </c>
      <c r="CT169" s="76">
        <f>IFERROR(VLOOKUP(TEXT($A169,"0000"),'AYP11'!$B$2113:$AU$2534,23,FALSE),"")</f>
        <v>57</v>
      </c>
      <c r="CU169" s="95">
        <f>IFERROR(VLOOKUP(CT169,'Criteria Table'!$A$2:$I$102,2,FALSE),0)</f>
        <v>4.3</v>
      </c>
      <c r="CV169" s="95">
        <f t="shared" si="160"/>
        <v>61</v>
      </c>
      <c r="CW169" s="76">
        <f>IFERROR(VLOOKUP(TEXT($A169,"0000"),'AYP11'!$B$425:$AU$846,23,FALSE),"")</f>
        <v>0</v>
      </c>
      <c r="CX169" s="95">
        <f>IFERROR(VLOOKUP(CW169,'Criteria Table'!$A$2:$I$102,2,FALSE),0)</f>
        <v>10</v>
      </c>
      <c r="CY169" s="95">
        <f t="shared" si="161"/>
        <v>10</v>
      </c>
      <c r="CZ169" s="76">
        <f>IFERROR(VLOOKUP(TEXT($A169,"0000"),'AYP11'!$B$3:$AU$424,23,FALSE),"")</f>
        <v>0</v>
      </c>
      <c r="DA169" s="95">
        <f>IFERROR(VLOOKUP(CZ169,'Criteria Table'!$A$2:$I$102,2,FALSE),0)</f>
        <v>10</v>
      </c>
      <c r="DB169" s="95">
        <f t="shared" si="162"/>
        <v>10</v>
      </c>
      <c r="DC169" s="76">
        <f>IFERROR(VLOOKUP(TEXT($A169,"0000"),'AYP11'!$B$1269:$AU$1690,23,FALSE),"")</f>
        <v>53</v>
      </c>
      <c r="DD169" s="95">
        <f>IFERROR(VLOOKUP(DC169,'Criteria Table'!$A$2:$I$102,2,FALSE),0)</f>
        <v>4.7</v>
      </c>
      <c r="DE169" s="95">
        <f t="shared" si="163"/>
        <v>58</v>
      </c>
      <c r="DF169" s="76">
        <f>IFERROR(VLOOKUP(TEXT($A169,"0000"),'AYP11'!$B$1691:$AU$2112,23,FALSE),"")</f>
        <v>0</v>
      </c>
      <c r="DG169" s="95">
        <f>IFERROR(VLOOKUP(DF169,'Criteria Table'!$A$2:$I$102,2,FALSE),0)</f>
        <v>10</v>
      </c>
      <c r="DH169" s="95">
        <f t="shared" si="164"/>
        <v>10</v>
      </c>
      <c r="DI169" s="76">
        <f>IFERROR(VLOOKUP(TEXT($A169,"0000"),'AYP11'!$B$2535:$AU$2956,23,FALSE),"")</f>
        <v>0</v>
      </c>
      <c r="DJ169" s="95">
        <f>IFERROR(VLOOKUP(DI169,'Criteria Table'!$A$2:$I$102,2,FALSE),0)</f>
        <v>10</v>
      </c>
      <c r="DK169" s="95">
        <f t="shared" si="165"/>
        <v>10</v>
      </c>
      <c r="DL169" s="91">
        <f>IFERROR(VLOOKUP(TEXT($A169,"0000"),'AYP11'!$B$3379:$AU$3800,11,FALSE),"")</f>
        <v>0</v>
      </c>
      <c r="DM169" s="95">
        <f t="shared" si="166"/>
        <v>1</v>
      </c>
      <c r="DN169" s="95" t="str">
        <f t="shared" si="167"/>
        <v/>
      </c>
      <c r="DO169" s="91">
        <f>IFERROR(VLOOKUP(TEXT($A169,"0000"),'AYP11'!$B$847:$AU$1268,11,FALSE),"")</f>
        <v>0</v>
      </c>
      <c r="DP169" s="95">
        <f t="shared" si="168"/>
        <v>1</v>
      </c>
      <c r="DQ169" s="95" t="str">
        <f t="shared" si="169"/>
        <v/>
      </c>
      <c r="DR169" s="91">
        <f>IFERROR(VLOOKUP(TEXT($A169,"0000"),'AYP11'!$B$2113:$AU$2534,11,FALSE),"")</f>
        <v>0</v>
      </c>
      <c r="DS169" s="95">
        <f t="shared" si="170"/>
        <v>1</v>
      </c>
      <c r="DT169" s="95" t="str">
        <f t="shared" si="171"/>
        <v/>
      </c>
      <c r="DU169" s="91">
        <f>IFERROR(VLOOKUP(TEXT($A169,"0000"),'AYP11'!$B$425:$AU$846,11,FALSE),"")</f>
        <v>0</v>
      </c>
      <c r="DV169" s="95">
        <f t="shared" si="172"/>
        <v>1</v>
      </c>
      <c r="DW169" s="95" t="str">
        <f t="shared" si="173"/>
        <v/>
      </c>
      <c r="DX169" s="91">
        <f>IFERROR(VLOOKUP(TEXT($A169,"0000"),'AYP11'!$B$3:$AU$424,11,FALSE),"")</f>
        <v>0</v>
      </c>
      <c r="DY169" s="95">
        <f t="shared" si="174"/>
        <v>1</v>
      </c>
      <c r="DZ169" s="95" t="str">
        <f t="shared" si="175"/>
        <v/>
      </c>
      <c r="EA169" s="91">
        <f>IFERROR(VLOOKUP(TEXT($A169,"0000"),'AYP11'!$B$1269:$AU$1690,11,FALSE),"")</f>
        <v>0</v>
      </c>
      <c r="EB169" s="95">
        <f t="shared" si="176"/>
        <v>1</v>
      </c>
      <c r="EC169" s="95" t="str">
        <f t="shared" si="177"/>
        <v/>
      </c>
      <c r="ED169" s="91">
        <f>IFERROR(VLOOKUP(TEXT($A169,"0000"),'AYP11'!$B$1691:$AU$2112,11,FALSE),"")</f>
        <v>0</v>
      </c>
      <c r="EE169" s="95">
        <f t="shared" si="178"/>
        <v>1</v>
      </c>
      <c r="EF169" s="95" t="str">
        <f t="shared" si="179"/>
        <v/>
      </c>
      <c r="EG169" s="91">
        <f>IFERROR(VLOOKUP(TEXT($A169,"0000"),'AYP11'!$B$2535:$AU$2956,11,FALSE),"")</f>
        <v>0</v>
      </c>
      <c r="EH169" s="95">
        <f t="shared" si="180"/>
        <v>1</v>
      </c>
      <c r="EI169" s="95" t="str">
        <f t="shared" si="181"/>
        <v/>
      </c>
    </row>
    <row r="170" spans="1:147" x14ac:dyDescent="0.25">
      <c r="A170" s="248">
        <v>3621</v>
      </c>
      <c r="B170" s="291">
        <f t="shared" si="128"/>
        <v>30.335731414868107</v>
      </c>
      <c r="C170" s="50">
        <f>IFERROR(VLOOKUP(TEXT($A170,"0000"),'R-M11'!$A$2:$AA$500,4,FALSE),0)</f>
        <v>253</v>
      </c>
      <c r="D170" s="291">
        <f t="shared" si="129"/>
        <v>18.585131894484412</v>
      </c>
      <c r="E170" s="98">
        <f>IFERROR(SUM(VLOOKUP(TEXT($A170,"0000"),'R-M11'!$A$2:$AA$500,5,FALSE),VLOOKUP(TEXT($A170,"0000"),'R-M11'!$A$2:$AA$500,6,FALSE)),0)</f>
        <v>155</v>
      </c>
      <c r="F170" s="58">
        <f>IFERROR(VLOOKUP(TEXT($A170,"0000"),'R-M11'!$A$2:$AA$500,14,FALSE),0)</f>
        <v>834</v>
      </c>
      <c r="G170" s="230">
        <f t="shared" si="182"/>
        <v>33.905731414868107</v>
      </c>
      <c r="H170" s="97">
        <f t="shared" si="130"/>
        <v>282.77379999999999</v>
      </c>
      <c r="I170" s="230">
        <f t="shared" si="183"/>
        <v>20.115131894484414</v>
      </c>
      <c r="J170" s="97">
        <f t="shared" si="131"/>
        <v>167.76020000000003</v>
      </c>
      <c r="K170" s="230">
        <f t="shared" si="132"/>
        <v>49</v>
      </c>
      <c r="L170" s="121">
        <f>IFERROR(VLOOKUP(K170,'Criteria Table'!$A$2:$I$102,2,FALSE),"")</f>
        <v>5.1000000000000005</v>
      </c>
      <c r="M170" s="230">
        <f t="shared" si="133"/>
        <v>54.020863309352521</v>
      </c>
      <c r="N170" s="286">
        <f t="shared" si="134"/>
        <v>36.867469879518069</v>
      </c>
      <c r="O170" s="50">
        <f>IFERROR(VLOOKUP(TEXT($A170,"0000"),'R-M11'!$A$2:$AA$500,17,FALSE),"")</f>
        <v>306</v>
      </c>
      <c r="P170" s="286">
        <f t="shared" si="135"/>
        <v>23.85542168674699</v>
      </c>
      <c r="Q170" s="98">
        <f>IFERROR(SUM(VLOOKUP(TEXT($A170,"0000"),'R-M11'!$A$2:$AA$500,18,FALSE),VLOOKUP(TEXT($A170,"0000"),'R-M11'!$A$2:$AA$500,19,FALSE)),0)</f>
        <v>198</v>
      </c>
      <c r="R170" s="69">
        <f>IFERROR(VLOOKUP(TEXT($A170,"0000"),'R-M11'!$A$2:$AA$500,27,FALSE),0)</f>
        <v>830</v>
      </c>
      <c r="S170" s="121">
        <f t="shared" si="184"/>
        <v>39.597469879518066</v>
      </c>
      <c r="T170" s="70">
        <f t="shared" si="136"/>
        <v>328.65899999999993</v>
      </c>
      <c r="U170" s="121">
        <f t="shared" si="185"/>
        <v>25.025421686746991</v>
      </c>
      <c r="V170" s="70">
        <f t="shared" si="137"/>
        <v>207.71100000000001</v>
      </c>
      <c r="W170" s="121">
        <f t="shared" si="138"/>
        <v>61</v>
      </c>
      <c r="X170" s="124">
        <f>IFERROR(VLOOKUP(W170,'Criteria Table'!$A$2:$I$102,2,FALSE),"")</f>
        <v>3.9000000000000004</v>
      </c>
      <c r="Y170" s="121">
        <f t="shared" si="139"/>
        <v>64.622891566265054</v>
      </c>
      <c r="Z170" s="92">
        <f>IFERROR(IF(VLOOKUP(A170,'SG11'!$A$3:$AI$500,18,FALSE)="","NA",VLOOKUP(A170,'SG11'!$A$3:$AI$500,18,FALSE)),"")</f>
        <v>61</v>
      </c>
      <c r="AA170" s="75">
        <f>IFERROR(VLOOKUP(Z170,'Criteria Table'!$A$2:$I$102,6,FALSE),"NA")</f>
        <v>5</v>
      </c>
      <c r="AB170" s="95">
        <f t="shared" si="186"/>
        <v>66</v>
      </c>
      <c r="AC170" s="84">
        <f>IFERROR(IF(VLOOKUP(A170,'SG11'!$A$3:$AI$500,19,FALSE)="","NA",VLOOKUP(A170,'SG11'!$A$3:$AI$500,19,FALSE)),"")</f>
        <v>66</v>
      </c>
      <c r="AD170" s="75">
        <f>IFERROR(VLOOKUP(AC170,'Criteria Table'!$A$2:$I$102,6,FALSE),"NA")</f>
        <v>5</v>
      </c>
      <c r="AE170" s="95">
        <f t="shared" si="187"/>
        <v>71</v>
      </c>
      <c r="AF170" s="92">
        <f>IFERROR(IF(VLOOKUP(A170,'SG11'!$A$3:$AI$500,20,FALSE)="","NA",VLOOKUP(A170,'SG11'!$A$3:$AI$500,20,FALSE)),"")</f>
        <v>66</v>
      </c>
      <c r="AG170" s="75">
        <f>IFERROR(VLOOKUP(AF170,'Criteria Table'!$A$2:$I$102,6,FALSE),"NA")</f>
        <v>5</v>
      </c>
      <c r="AH170" s="95">
        <f t="shared" si="188"/>
        <v>71</v>
      </c>
      <c r="AI170" s="84">
        <f>IFERROR(IF(VLOOKUP(A170,'SG11'!$A$3:$AI$500,21,FALSE)="","NA",VLOOKUP(A170,'SG11'!$A$3:$AI$500,21,FALSE)),"")</f>
        <v>73</v>
      </c>
      <c r="AJ170" s="75">
        <f>IFERROR(VLOOKUP(AI170,'Criteria Table'!$A$2:$I$102,6,FALSE),"NA")</f>
        <v>5</v>
      </c>
      <c r="AK170" s="95">
        <f t="shared" si="189"/>
        <v>78</v>
      </c>
      <c r="AL170" s="99">
        <f>IFERROR(VLOOKUP(TEXT(A170,"0000"),'W11'!$A$1:$E$500,4,FALSE)/AP170*100,"")</f>
        <v>93.795620437956202</v>
      </c>
      <c r="AM170" s="97">
        <f>IFERROR(VLOOKUP(TEXT(A170,"0000"),'W11'!$A$1:$E$500,4,FALSE),"")</f>
        <v>257</v>
      </c>
      <c r="AN170" s="99">
        <f t="shared" si="140"/>
        <v>93.795620437956202</v>
      </c>
      <c r="AO170" s="97">
        <f t="shared" si="141"/>
        <v>257</v>
      </c>
      <c r="AP170" s="99">
        <f>IFERROR(VLOOKUP(TEXT(A170,"0000"),'W11'!$A$1:$E$500,5,FALSE),"")</f>
        <v>274</v>
      </c>
      <c r="AQ170" s="97">
        <f>IFERROR(VLOOKUP(ROUND(AL170,0),'Criteria Table'!$A$2:$I$102,4,FALSE),0)</f>
        <v>0</v>
      </c>
      <c r="AR170" s="128"/>
      <c r="AS170" s="95"/>
      <c r="AT170" s="95"/>
      <c r="AU170" s="100">
        <f>IFERROR(VLOOKUP(TEXT(A170,"0000"),'Sci11'!$A$3:$N$492,4,FALSE)/VLOOKUP(TEXT(A170,"0000"),'Sci11'!$A$3:$N$492,14,FALSE)*100,"")</f>
        <v>24.390243902439025</v>
      </c>
      <c r="AV170" s="101">
        <f>SUM(VLOOKUP(TEXT(A170,"0000"),'Sci11'!$A$3:$N$492,5,FALSE),VLOOKUP(TEXT(A170,"0000"),'Sci11'!$A$3:$N$492,6,FALSE))/VLOOKUP(TEXT(A170,"0000"),'Sci11'!$A$3:$N$492,14,FALSE)*100</f>
        <v>5.5749128919860631</v>
      </c>
      <c r="AW170" s="100">
        <f t="shared" si="190"/>
        <v>29.290243902439023</v>
      </c>
      <c r="AX170" s="101">
        <f>IFERROR(AW170/100*VLOOKUP(TEXT(A170,"0000"),'Sci11'!$A$3:$N$492,14,FALSE),"")</f>
        <v>84.062999999999988</v>
      </c>
      <c r="AY170" s="100">
        <f t="shared" si="191"/>
        <v>7.6749128919860627</v>
      </c>
      <c r="AZ170" s="101">
        <f>IFERROR(AY170/100*VLOOKUP(TEXT(A170,"0000"),'Sci11'!$A$3:$N$492,14,FALSE),"")</f>
        <v>22.027000000000001</v>
      </c>
      <c r="BA170" s="100">
        <f t="shared" si="142"/>
        <v>30</v>
      </c>
      <c r="BB170" s="101">
        <f>IFERROR(VLOOKUP(BA170,'Criteria Table'!$A$2:$I$102,2,FALSE),"")</f>
        <v>7</v>
      </c>
      <c r="BC170" s="101">
        <f t="shared" si="143"/>
        <v>37</v>
      </c>
      <c r="BD170" s="82">
        <f>IFERROR(VLOOKUP(A170,ATTx11!$A$2:$N$500,4,FALSE),"")</f>
        <v>95.21</v>
      </c>
      <c r="BE170" s="95">
        <f t="shared" si="144"/>
        <v>0.5</v>
      </c>
      <c r="BF170" s="96">
        <f t="shared" si="145"/>
        <v>95.71</v>
      </c>
      <c r="BG170" s="70">
        <f>IFERROR(VLOOKUP(A170,ATTx11!$A$2:$N$500,11,FALSE),"")</f>
        <v>140</v>
      </c>
      <c r="BH170" s="95">
        <f t="shared" si="146"/>
        <v>126</v>
      </c>
      <c r="BI170" s="70">
        <f>IFERROR(VLOOKUP(A170,ATTx11!$A$2:$N$500,12,FALSE),"")</f>
        <v>142</v>
      </c>
      <c r="BJ170" s="97">
        <f t="shared" si="147"/>
        <v>127.8</v>
      </c>
      <c r="BK170" s="84">
        <f>IFERROR(VLOOKUP(A170,ATTx11!$A$2:$N$500,7,FALSE),"")</f>
        <v>91</v>
      </c>
      <c r="BL170" s="97">
        <f t="shared" si="148"/>
        <v>81.900000000000006</v>
      </c>
      <c r="BM170" s="84">
        <f>IFERROR(VLOOKUP(A170,ATTx11!$A$2:$N$500,8,FALSE),"")</f>
        <v>101</v>
      </c>
      <c r="BN170" s="95">
        <f t="shared" si="149"/>
        <v>90.9</v>
      </c>
      <c r="BO170" s="95"/>
      <c r="BP170" s="83">
        <f>IFERROR(VLOOKUP(TEXT($A170,"0000"),'AYP11'!$B$3379:$AU$3800,17,FALSE),"")</f>
        <v>0</v>
      </c>
      <c r="BQ170" s="75">
        <f>IFERROR(VLOOKUP(BP170,'Criteria Table'!$A$2:$I$102,2,FALSE),0)</f>
        <v>10</v>
      </c>
      <c r="BR170" s="95">
        <f t="shared" si="150"/>
        <v>10</v>
      </c>
      <c r="BS170" s="83">
        <f>IFERROR(VLOOKUP(TEXT($A170,"0000"),'AYP11'!$B$847:$AU$1268,17,FALSE),"")</f>
        <v>49</v>
      </c>
      <c r="BT170" s="75">
        <f>IFERROR(VLOOKUP(BS170,'Criteria Table'!$A$2:$I$102,2,FALSE),0)</f>
        <v>5.1000000000000005</v>
      </c>
      <c r="BU170" s="95">
        <f t="shared" si="151"/>
        <v>54</v>
      </c>
      <c r="BV170" s="83">
        <f>IFERROR(VLOOKUP(TEXT($A170,"0000"),'AYP11'!$B$2113:$AU$2534,17,FALSE),"")</f>
        <v>54</v>
      </c>
      <c r="BW170" s="75">
        <f>IFERROR(VLOOKUP(BV170,'Criteria Table'!$A$2:$I$102,2,FALSE),0)</f>
        <v>4.6000000000000005</v>
      </c>
      <c r="BX170" s="95">
        <f t="shared" si="152"/>
        <v>59</v>
      </c>
      <c r="BY170" s="83">
        <f>IFERROR(VLOOKUP(TEXT($A170,"0000"),'AYP11'!$B$425:$AU$846,17,FALSE),"")</f>
        <v>0</v>
      </c>
      <c r="BZ170" s="75">
        <f>IFERROR(VLOOKUP(BY170,'Criteria Table'!$A$2:$I$102,2,FALSE),0)</f>
        <v>10</v>
      </c>
      <c r="CA170" s="95">
        <f t="shared" si="153"/>
        <v>10</v>
      </c>
      <c r="CB170" s="83">
        <f>IFERROR(VLOOKUP(TEXT($A170,"0000"),'AYP11'!$B$3:$AU$424,17,FALSE),"")</f>
        <v>0</v>
      </c>
      <c r="CC170" s="95">
        <f>IFERROR(VLOOKUP(CB170,'Criteria Table'!$A$2:$I$102,2,FALSE),0)</f>
        <v>10</v>
      </c>
      <c r="CD170" s="95">
        <f t="shared" si="154"/>
        <v>10</v>
      </c>
      <c r="CE170" s="83">
        <f>IFERROR(VLOOKUP(TEXT($A170,"0000"),'AYP11'!$B$1269:$AU$1690,17,FALSE),"")</f>
        <v>51</v>
      </c>
      <c r="CF170" s="95">
        <f>IFERROR(VLOOKUP(CE170,'Criteria Table'!$A$2:$I$102,2,FALSE),0)</f>
        <v>4.9000000000000004</v>
      </c>
      <c r="CG170" s="95">
        <f t="shared" si="155"/>
        <v>56</v>
      </c>
      <c r="CH170" s="83">
        <f>IFERROR(VLOOKUP(TEXT($A170,"0000"),'AYP11'!$B$1691:$AU$2112,17,FALSE),"")</f>
        <v>41</v>
      </c>
      <c r="CI170" s="95">
        <f>IFERROR(VLOOKUP(CH170,'Criteria Table'!$A$2:$I$102,2,FALSE),0)</f>
        <v>5.9</v>
      </c>
      <c r="CJ170" s="95">
        <f t="shared" si="156"/>
        <v>47</v>
      </c>
      <c r="CK170" s="83">
        <f>IFERROR(VLOOKUP(TEXT($A170,"0000"),'AYP11'!$B$2535:$AU$2956,17,FALSE),"")</f>
        <v>31</v>
      </c>
      <c r="CL170" s="95">
        <f>IFERROR(VLOOKUP(CK170,'Criteria Table'!$A$2:$I$102,2,FALSE),0)</f>
        <v>6.9</v>
      </c>
      <c r="CM170" s="95">
        <f t="shared" si="157"/>
        <v>38</v>
      </c>
      <c r="CN170" s="76">
        <f>IFERROR(VLOOKUP(TEXT($A170,"0000"),'AYP11'!$B$3379:$AU$3800,23,FALSE),"")</f>
        <v>0</v>
      </c>
      <c r="CO170" s="95">
        <f>IFERROR(VLOOKUP(CN170,'Criteria Table'!$A$2:$I$102,2,FALSE),0)</f>
        <v>10</v>
      </c>
      <c r="CP170" s="95">
        <f t="shared" si="158"/>
        <v>10</v>
      </c>
      <c r="CQ170" s="76">
        <f>IFERROR(VLOOKUP(TEXT($A170,"0000"),'AYP11'!$B$847:$AU$1268,23,FALSE),"")</f>
        <v>57</v>
      </c>
      <c r="CR170" s="95">
        <f>IFERROR(VLOOKUP(CQ170,'Criteria Table'!$A$2:$I$102,2,FALSE),0)</f>
        <v>4.3</v>
      </c>
      <c r="CS170" s="95">
        <f t="shared" si="159"/>
        <v>61</v>
      </c>
      <c r="CT170" s="76">
        <f>IFERROR(VLOOKUP(TEXT($A170,"0000"),'AYP11'!$B$2113:$AU$2534,23,FALSE),"")</f>
        <v>66</v>
      </c>
      <c r="CU170" s="95">
        <f>IFERROR(VLOOKUP(CT170,'Criteria Table'!$A$2:$I$102,2,FALSE),0)</f>
        <v>3.4000000000000004</v>
      </c>
      <c r="CV170" s="95">
        <f t="shared" si="160"/>
        <v>69</v>
      </c>
      <c r="CW170" s="76">
        <f>IFERROR(VLOOKUP(TEXT($A170,"0000"),'AYP11'!$B$425:$AU$846,23,FALSE),"")</f>
        <v>0</v>
      </c>
      <c r="CX170" s="95">
        <f>IFERROR(VLOOKUP(CW170,'Criteria Table'!$A$2:$I$102,2,FALSE),0)</f>
        <v>10</v>
      </c>
      <c r="CY170" s="95">
        <f t="shared" si="161"/>
        <v>10</v>
      </c>
      <c r="CZ170" s="76">
        <f>IFERROR(VLOOKUP(TEXT($A170,"0000"),'AYP11'!$B$3:$AU$424,23,FALSE),"")</f>
        <v>0</v>
      </c>
      <c r="DA170" s="95">
        <f>IFERROR(VLOOKUP(CZ170,'Criteria Table'!$A$2:$I$102,2,FALSE),0)</f>
        <v>10</v>
      </c>
      <c r="DB170" s="95">
        <f t="shared" si="162"/>
        <v>10</v>
      </c>
      <c r="DC170" s="76">
        <f>IFERROR(VLOOKUP(TEXT($A170,"0000"),'AYP11'!$B$1269:$AU$1690,23,FALSE),"")</f>
        <v>61</v>
      </c>
      <c r="DD170" s="95">
        <f>IFERROR(VLOOKUP(DC170,'Criteria Table'!$A$2:$I$102,2,FALSE),0)</f>
        <v>3.9000000000000004</v>
      </c>
      <c r="DE170" s="95">
        <f t="shared" si="163"/>
        <v>65</v>
      </c>
      <c r="DF170" s="76">
        <f>IFERROR(VLOOKUP(TEXT($A170,"0000"),'AYP11'!$B$1691:$AU$2112,23,FALSE),"")</f>
        <v>66</v>
      </c>
      <c r="DG170" s="95">
        <f>IFERROR(VLOOKUP(DF170,'Criteria Table'!$A$2:$I$102,2,FALSE),0)</f>
        <v>3.4000000000000004</v>
      </c>
      <c r="DH170" s="95">
        <f t="shared" si="164"/>
        <v>69</v>
      </c>
      <c r="DI170" s="76">
        <f>IFERROR(VLOOKUP(TEXT($A170,"0000"),'AYP11'!$B$2535:$AU$2956,23,FALSE),"")</f>
        <v>40</v>
      </c>
      <c r="DJ170" s="95">
        <f>IFERROR(VLOOKUP(DI170,'Criteria Table'!$A$2:$I$102,2,FALSE),0)</f>
        <v>6</v>
      </c>
      <c r="DK170" s="95">
        <f t="shared" si="165"/>
        <v>46</v>
      </c>
      <c r="DL170" s="91">
        <f>IFERROR(VLOOKUP(TEXT($A170,"0000"),'AYP11'!$B$3379:$AU$3800,11,FALSE),"")</f>
        <v>0</v>
      </c>
      <c r="DM170" s="95">
        <f t="shared" si="166"/>
        <v>1</v>
      </c>
      <c r="DN170" s="95" t="str">
        <f t="shared" si="167"/>
        <v/>
      </c>
      <c r="DO170" s="91">
        <f>IFERROR(VLOOKUP(TEXT($A170,"0000"),'AYP11'!$B$847:$AU$1268,11,FALSE),"")</f>
        <v>94</v>
      </c>
      <c r="DP170" s="95">
        <f t="shared" si="168"/>
        <v>0</v>
      </c>
      <c r="DQ170" s="95">
        <f t="shared" si="169"/>
        <v>94</v>
      </c>
      <c r="DR170" s="91">
        <f>IFERROR(VLOOKUP(TEXT($A170,"0000"),'AYP11'!$B$2113:$AU$2534,11,FALSE),"")</f>
        <v>93</v>
      </c>
      <c r="DS170" s="95">
        <f t="shared" si="170"/>
        <v>0</v>
      </c>
      <c r="DT170" s="95">
        <f t="shared" si="171"/>
        <v>93</v>
      </c>
      <c r="DU170" s="91">
        <f>IFERROR(VLOOKUP(TEXT($A170,"0000"),'AYP11'!$B$425:$AU$846,11,FALSE),"")</f>
        <v>0</v>
      </c>
      <c r="DV170" s="95">
        <f t="shared" si="172"/>
        <v>1</v>
      </c>
      <c r="DW170" s="95" t="str">
        <f t="shared" si="173"/>
        <v/>
      </c>
      <c r="DX170" s="91">
        <f>IFERROR(VLOOKUP(TEXT($A170,"0000"),'AYP11'!$B$3:$AU$424,11,FALSE),"")</f>
        <v>0</v>
      </c>
      <c r="DY170" s="95">
        <f t="shared" si="174"/>
        <v>1</v>
      </c>
      <c r="DZ170" s="95" t="str">
        <f t="shared" si="175"/>
        <v/>
      </c>
      <c r="EA170" s="91">
        <f>IFERROR(VLOOKUP(TEXT($A170,"0000"),'AYP11'!$B$1269:$AU$1690,11,FALSE),"")</f>
        <v>93</v>
      </c>
      <c r="EB170" s="95">
        <f t="shared" si="176"/>
        <v>0</v>
      </c>
      <c r="EC170" s="95">
        <f t="shared" si="177"/>
        <v>93</v>
      </c>
      <c r="ED170" s="91">
        <f>IFERROR(VLOOKUP(TEXT($A170,"0000"),'AYP11'!$B$1691:$AU$2112,11,FALSE),"")</f>
        <v>78</v>
      </c>
      <c r="EE170" s="95">
        <f t="shared" si="178"/>
        <v>1</v>
      </c>
      <c r="EF170" s="95">
        <f t="shared" si="179"/>
        <v>79</v>
      </c>
      <c r="EG170" s="91">
        <f>IFERROR(VLOOKUP(TEXT($A170,"0000"),'AYP11'!$B$2535:$AU$2956,11,FALSE),"")</f>
        <v>0</v>
      </c>
      <c r="EH170" s="95">
        <f t="shared" si="180"/>
        <v>1</v>
      </c>
      <c r="EI170" s="95" t="str">
        <f t="shared" si="181"/>
        <v/>
      </c>
      <c r="EP170" s="34">
        <v>101</v>
      </c>
      <c r="EQ170" s="102" t="s">
        <v>2062</v>
      </c>
    </row>
    <row r="171" spans="1:147" x14ac:dyDescent="0.25">
      <c r="A171" s="248">
        <v>3661</v>
      </c>
      <c r="B171" s="291">
        <f t="shared" si="128"/>
        <v>30.072463768115941</v>
      </c>
      <c r="C171" s="50">
        <f>IFERROR(VLOOKUP(TEXT($A171,"0000"),'R-M11'!$A$2:$AA$500,4,FALSE),0)</f>
        <v>83</v>
      </c>
      <c r="D171" s="291">
        <f t="shared" si="129"/>
        <v>22.826086956521738</v>
      </c>
      <c r="E171" s="98">
        <f>IFERROR(SUM(VLOOKUP(TEXT($A171,"0000"),'R-M11'!$A$2:$AA$500,5,FALSE),VLOOKUP(TEXT($A171,"0000"),'R-M11'!$A$2:$AA$500,6,FALSE)),0)</f>
        <v>63</v>
      </c>
      <c r="F171" s="58">
        <f>IFERROR(VLOOKUP(TEXT($A171,"0000"),'R-M11'!$A$2:$AA$500,14,FALSE),0)</f>
        <v>276</v>
      </c>
      <c r="G171" s="230">
        <f t="shared" si="182"/>
        <v>33.362463768115944</v>
      </c>
      <c r="H171" s="97">
        <f t="shared" si="130"/>
        <v>92.080400000000012</v>
      </c>
      <c r="I171" s="230">
        <f t="shared" si="183"/>
        <v>24.236086956521739</v>
      </c>
      <c r="J171" s="97">
        <f t="shared" si="131"/>
        <v>66.891599999999997</v>
      </c>
      <c r="K171" s="230">
        <f t="shared" si="132"/>
        <v>53</v>
      </c>
      <c r="L171" s="121">
        <f>IFERROR(VLOOKUP(K171,'Criteria Table'!$A$2:$I$102,2,FALSE),"")</f>
        <v>4.7</v>
      </c>
      <c r="M171" s="230">
        <f t="shared" si="133"/>
        <v>57.598550724637683</v>
      </c>
      <c r="N171" s="286">
        <f t="shared" si="134"/>
        <v>29.347826086956523</v>
      </c>
      <c r="O171" s="50">
        <f>IFERROR(VLOOKUP(TEXT($A171,"0000"),'R-M11'!$A$2:$AA$500,17,FALSE),"")</f>
        <v>81</v>
      </c>
      <c r="P171" s="286">
        <f t="shared" si="135"/>
        <v>31.159420289855071</v>
      </c>
      <c r="Q171" s="98">
        <f>IFERROR(SUM(VLOOKUP(TEXT($A171,"0000"),'R-M11'!$A$2:$AA$500,18,FALSE),VLOOKUP(TEXT($A171,"0000"),'R-M11'!$A$2:$AA$500,19,FALSE)),0)</f>
        <v>86</v>
      </c>
      <c r="R171" s="69">
        <f>IFERROR(VLOOKUP(TEXT($A171,"0000"),'R-M11'!$A$2:$AA$500,27,FALSE),0)</f>
        <v>276</v>
      </c>
      <c r="S171" s="121">
        <f t="shared" si="184"/>
        <v>32.07782608695652</v>
      </c>
      <c r="T171" s="70">
        <f t="shared" si="136"/>
        <v>88.53479999999999</v>
      </c>
      <c r="U171" s="121">
        <f t="shared" si="185"/>
        <v>32.329420289855072</v>
      </c>
      <c r="V171" s="70">
        <f t="shared" si="137"/>
        <v>89.229199999999992</v>
      </c>
      <c r="W171" s="121">
        <f t="shared" si="138"/>
        <v>61</v>
      </c>
      <c r="X171" s="124">
        <f>IFERROR(VLOOKUP(W171,'Criteria Table'!$A$2:$I$102,2,FALSE),"")</f>
        <v>3.9000000000000004</v>
      </c>
      <c r="Y171" s="121">
        <f t="shared" si="139"/>
        <v>64.407246376811599</v>
      </c>
      <c r="Z171" s="92">
        <f>IFERROR(IF(VLOOKUP(A171,'SG11'!$A$3:$AI$500,18,FALSE)="","NA",VLOOKUP(A171,'SG11'!$A$3:$AI$500,18,FALSE)),"")</f>
        <v>61</v>
      </c>
      <c r="AA171" s="75">
        <f>IFERROR(VLOOKUP(Z171,'Criteria Table'!$A$2:$I$102,6,FALSE),"NA")</f>
        <v>5</v>
      </c>
      <c r="AB171" s="95">
        <f t="shared" si="186"/>
        <v>66</v>
      </c>
      <c r="AC171" s="84">
        <f>IFERROR(IF(VLOOKUP(A171,'SG11'!$A$3:$AI$500,19,FALSE)="","NA",VLOOKUP(A171,'SG11'!$A$3:$AI$500,19,FALSE)),"")</f>
        <v>65</v>
      </c>
      <c r="AD171" s="75">
        <f>IFERROR(VLOOKUP(AC171,'Criteria Table'!$A$2:$I$102,6,FALSE),"NA")</f>
        <v>5</v>
      </c>
      <c r="AE171" s="95">
        <f t="shared" si="187"/>
        <v>70</v>
      </c>
      <c r="AF171" s="92">
        <f>IFERROR(IF(VLOOKUP(A171,'SG11'!$A$3:$AI$500,20,FALSE)="","NA",VLOOKUP(A171,'SG11'!$A$3:$AI$500,20,FALSE)),"")</f>
        <v>66</v>
      </c>
      <c r="AG171" s="75">
        <f>IFERROR(VLOOKUP(AF171,'Criteria Table'!$A$2:$I$102,6,FALSE),"NA")</f>
        <v>5</v>
      </c>
      <c r="AH171" s="95">
        <f t="shared" si="188"/>
        <v>71</v>
      </c>
      <c r="AI171" s="84">
        <f>IFERROR(IF(VLOOKUP(A171,'SG11'!$A$3:$AI$500,21,FALSE)="","NA",VLOOKUP(A171,'SG11'!$A$3:$AI$500,21,FALSE)),"")</f>
        <v>74</v>
      </c>
      <c r="AJ171" s="75">
        <f>IFERROR(VLOOKUP(AI171,'Criteria Table'!$A$2:$I$102,6,FALSE),"NA")</f>
        <v>5</v>
      </c>
      <c r="AK171" s="95">
        <f t="shared" si="189"/>
        <v>79</v>
      </c>
      <c r="AL171" s="99">
        <f>IFERROR(VLOOKUP(TEXT(A171,"0000"),'W11'!$A$1:$E$500,4,FALSE)/AP171*100,"")</f>
        <v>98.94736842105263</v>
      </c>
      <c r="AM171" s="97">
        <f>IFERROR(VLOOKUP(TEXT(A171,"0000"),'W11'!$A$1:$E$500,4,FALSE),"")</f>
        <v>94</v>
      </c>
      <c r="AN171" s="99">
        <f t="shared" si="140"/>
        <v>98.94736842105263</v>
      </c>
      <c r="AO171" s="97">
        <f t="shared" si="141"/>
        <v>94</v>
      </c>
      <c r="AP171" s="99">
        <f>IFERROR(VLOOKUP(TEXT(A171,"0000"),'W11'!$A$1:$E$500,5,FALSE),"")</f>
        <v>95</v>
      </c>
      <c r="AQ171" s="97">
        <f>IFERROR(VLOOKUP(ROUND(AL171,0),'Criteria Table'!$A$2:$I$102,4,FALSE),0)</f>
        <v>0</v>
      </c>
      <c r="AR171" s="128"/>
      <c r="AS171" s="95"/>
      <c r="AT171" s="95"/>
      <c r="AU171" s="100">
        <f>IFERROR(VLOOKUP(TEXT(A171,"0000"),'Sci11'!$A$3:$N$492,4,FALSE)/VLOOKUP(TEXT(A171,"0000"),'Sci11'!$A$3:$N$492,14,FALSE)*100,"")</f>
        <v>32.142857142857146</v>
      </c>
      <c r="AV171" s="101">
        <f>SUM(VLOOKUP(TEXT(A171,"0000"),'Sci11'!$A$3:$N$492,5,FALSE),VLOOKUP(TEXT(A171,"0000"),'Sci11'!$A$3:$N$492,6,FALSE))/VLOOKUP(TEXT(A171,"0000"),'Sci11'!$A$3:$N$492,14,FALSE)*100</f>
        <v>3.5714285714285712</v>
      </c>
      <c r="AW171" s="100">
        <f t="shared" si="190"/>
        <v>36.622857142857143</v>
      </c>
      <c r="AX171" s="101">
        <f>IFERROR(AW171/100*VLOOKUP(TEXT(A171,"0000"),'Sci11'!$A$3:$N$492,14,FALSE),"")</f>
        <v>30.763199999999998</v>
      </c>
      <c r="AY171" s="100">
        <f t="shared" si="191"/>
        <v>5.4914285714285711</v>
      </c>
      <c r="AZ171" s="101">
        <f>IFERROR(AY171/100*VLOOKUP(TEXT(A171,"0000"),'Sci11'!$A$3:$N$492,14,FALSE),"")</f>
        <v>4.6128</v>
      </c>
      <c r="BA171" s="100">
        <f t="shared" si="142"/>
        <v>36</v>
      </c>
      <c r="BB171" s="101">
        <f>IFERROR(VLOOKUP(BA171,'Criteria Table'!$A$2:$I$102,2,FALSE),"")</f>
        <v>6.4</v>
      </c>
      <c r="BC171" s="101">
        <f t="shared" si="143"/>
        <v>42.4</v>
      </c>
      <c r="BD171" s="82">
        <f>IFERROR(VLOOKUP(A171,ATTx11!$A$2:$N$500,4,FALSE),"")</f>
        <v>97.03</v>
      </c>
      <c r="BE171" s="95">
        <f t="shared" si="144"/>
        <v>0</v>
      </c>
      <c r="BF171" s="96">
        <f t="shared" si="145"/>
        <v>97.03</v>
      </c>
      <c r="BG171" s="70">
        <f>IFERROR(VLOOKUP(A171,ATTx11!$A$2:$N$500,11,FALSE),"")</f>
        <v>0</v>
      </c>
      <c r="BH171" s="95">
        <f t="shared" si="146"/>
        <v>0</v>
      </c>
      <c r="BI171" s="70">
        <f>IFERROR(VLOOKUP(A171,ATTx11!$A$2:$N$500,12,FALSE),"")</f>
        <v>7</v>
      </c>
      <c r="BJ171" s="97">
        <f t="shared" si="147"/>
        <v>6.3</v>
      </c>
      <c r="BK171" s="84">
        <f>IFERROR(VLOOKUP(A171,ATTx11!$A$2:$N$500,7,FALSE),"")</f>
        <v>0</v>
      </c>
      <c r="BL171" s="97">
        <f t="shared" si="148"/>
        <v>0</v>
      </c>
      <c r="BM171" s="84">
        <f>IFERROR(VLOOKUP(A171,ATTx11!$A$2:$N$500,8,FALSE),"")</f>
        <v>7</v>
      </c>
      <c r="BN171" s="95">
        <f t="shared" si="149"/>
        <v>6.3</v>
      </c>
      <c r="BO171" s="95"/>
      <c r="BP171" s="83">
        <f>IFERROR(VLOOKUP(TEXT($A171,"0000"),'AYP11'!$B$3379:$AU$3800,17,FALSE),"")</f>
        <v>0</v>
      </c>
      <c r="BQ171" s="75">
        <f>IFERROR(VLOOKUP(BP171,'Criteria Table'!$A$2:$I$102,2,FALSE),0)</f>
        <v>10</v>
      </c>
      <c r="BR171" s="95">
        <f t="shared" si="150"/>
        <v>10</v>
      </c>
      <c r="BS171" s="83">
        <f>IFERROR(VLOOKUP(TEXT($A171,"0000"),'AYP11'!$B$847:$AU$1268,17,FALSE),"")</f>
        <v>54</v>
      </c>
      <c r="BT171" s="75">
        <f>IFERROR(VLOOKUP(BS171,'Criteria Table'!$A$2:$I$102,2,FALSE),0)</f>
        <v>4.6000000000000005</v>
      </c>
      <c r="BU171" s="95">
        <f t="shared" si="151"/>
        <v>59</v>
      </c>
      <c r="BV171" s="83">
        <f>IFERROR(VLOOKUP(TEXT($A171,"0000"),'AYP11'!$B$2113:$AU$2534,17,FALSE),"")</f>
        <v>0</v>
      </c>
      <c r="BW171" s="75">
        <f>IFERROR(VLOOKUP(BV171,'Criteria Table'!$A$2:$I$102,2,FALSE),0)</f>
        <v>10</v>
      </c>
      <c r="BX171" s="95">
        <f t="shared" si="152"/>
        <v>10</v>
      </c>
      <c r="BY171" s="83">
        <f>IFERROR(VLOOKUP(TEXT($A171,"0000"),'AYP11'!$B$425:$AU$846,17,FALSE),"")</f>
        <v>0</v>
      </c>
      <c r="BZ171" s="75">
        <f>IFERROR(VLOOKUP(BY171,'Criteria Table'!$A$2:$I$102,2,FALSE),0)</f>
        <v>10</v>
      </c>
      <c r="CA171" s="95">
        <f t="shared" si="153"/>
        <v>10</v>
      </c>
      <c r="CB171" s="83">
        <f>IFERROR(VLOOKUP(TEXT($A171,"0000"),'AYP11'!$B$3:$AU$424,17,FALSE),"")</f>
        <v>0</v>
      </c>
      <c r="CC171" s="95">
        <f>IFERROR(VLOOKUP(CB171,'Criteria Table'!$A$2:$I$102,2,FALSE),0)</f>
        <v>10</v>
      </c>
      <c r="CD171" s="95">
        <f t="shared" si="154"/>
        <v>10</v>
      </c>
      <c r="CE171" s="83">
        <f>IFERROR(VLOOKUP(TEXT($A171,"0000"),'AYP11'!$B$1269:$AU$1690,17,FALSE),"")</f>
        <v>53</v>
      </c>
      <c r="CF171" s="95">
        <f>IFERROR(VLOOKUP(CE171,'Criteria Table'!$A$2:$I$102,2,FALSE),0)</f>
        <v>4.7</v>
      </c>
      <c r="CG171" s="95">
        <f t="shared" si="155"/>
        <v>58</v>
      </c>
      <c r="CH171" s="83">
        <f>IFERROR(VLOOKUP(TEXT($A171,"0000"),'AYP11'!$B$1691:$AU$2112,17,FALSE),"")</f>
        <v>42</v>
      </c>
      <c r="CI171" s="95">
        <f>IFERROR(VLOOKUP(CH171,'Criteria Table'!$A$2:$I$102,2,FALSE),0)</f>
        <v>5.8000000000000007</v>
      </c>
      <c r="CJ171" s="95">
        <f t="shared" si="156"/>
        <v>48</v>
      </c>
      <c r="CK171" s="83">
        <f>IFERROR(VLOOKUP(TEXT($A171,"0000"),'AYP11'!$B$2535:$AU$2956,17,FALSE),"")</f>
        <v>0</v>
      </c>
      <c r="CL171" s="95">
        <f>IFERROR(VLOOKUP(CK171,'Criteria Table'!$A$2:$I$102,2,FALSE),0)</f>
        <v>10</v>
      </c>
      <c r="CM171" s="95">
        <f t="shared" si="157"/>
        <v>10</v>
      </c>
      <c r="CN171" s="76">
        <f>IFERROR(VLOOKUP(TEXT($A171,"0000"),'AYP11'!$B$3379:$AU$3800,23,FALSE),"")</f>
        <v>0</v>
      </c>
      <c r="CO171" s="95">
        <f>IFERROR(VLOOKUP(CN171,'Criteria Table'!$A$2:$I$102,2,FALSE),0)</f>
        <v>10</v>
      </c>
      <c r="CP171" s="95">
        <f t="shared" si="158"/>
        <v>10</v>
      </c>
      <c r="CQ171" s="76">
        <f>IFERROR(VLOOKUP(TEXT($A171,"0000"),'AYP11'!$B$847:$AU$1268,23,FALSE),"")</f>
        <v>59</v>
      </c>
      <c r="CR171" s="95">
        <f>IFERROR(VLOOKUP(CQ171,'Criteria Table'!$A$2:$I$102,2,FALSE),0)</f>
        <v>4.1000000000000005</v>
      </c>
      <c r="CS171" s="95">
        <f t="shared" si="159"/>
        <v>63</v>
      </c>
      <c r="CT171" s="76">
        <f>IFERROR(VLOOKUP(TEXT($A171,"0000"),'AYP11'!$B$2113:$AU$2534,23,FALSE),"")</f>
        <v>0</v>
      </c>
      <c r="CU171" s="95">
        <f>IFERROR(VLOOKUP(CT171,'Criteria Table'!$A$2:$I$102,2,FALSE),0)</f>
        <v>10</v>
      </c>
      <c r="CV171" s="95">
        <f t="shared" si="160"/>
        <v>10</v>
      </c>
      <c r="CW171" s="76">
        <f>IFERROR(VLOOKUP(TEXT($A171,"0000"),'AYP11'!$B$425:$AU$846,23,FALSE),"")</f>
        <v>0</v>
      </c>
      <c r="CX171" s="95">
        <f>IFERROR(VLOOKUP(CW171,'Criteria Table'!$A$2:$I$102,2,FALSE),0)</f>
        <v>10</v>
      </c>
      <c r="CY171" s="95">
        <f t="shared" si="161"/>
        <v>10</v>
      </c>
      <c r="CZ171" s="76">
        <f>IFERROR(VLOOKUP(TEXT($A171,"0000"),'AYP11'!$B$3:$AU$424,23,FALSE),"")</f>
        <v>0</v>
      </c>
      <c r="DA171" s="95">
        <f>IFERROR(VLOOKUP(CZ171,'Criteria Table'!$A$2:$I$102,2,FALSE),0)</f>
        <v>10</v>
      </c>
      <c r="DB171" s="95">
        <f t="shared" si="162"/>
        <v>10</v>
      </c>
      <c r="DC171" s="76">
        <f>IFERROR(VLOOKUP(TEXT($A171,"0000"),'AYP11'!$B$1269:$AU$1690,23,FALSE),"")</f>
        <v>61</v>
      </c>
      <c r="DD171" s="95">
        <f>IFERROR(VLOOKUP(DC171,'Criteria Table'!$A$2:$I$102,2,FALSE),0)</f>
        <v>3.9000000000000004</v>
      </c>
      <c r="DE171" s="95">
        <f t="shared" si="163"/>
        <v>65</v>
      </c>
      <c r="DF171" s="76">
        <f>IFERROR(VLOOKUP(TEXT($A171,"0000"),'AYP11'!$B$1691:$AU$2112,23,FALSE),"")</f>
        <v>52</v>
      </c>
      <c r="DG171" s="95">
        <f>IFERROR(VLOOKUP(DF171,'Criteria Table'!$A$2:$I$102,2,FALSE),0)</f>
        <v>4.8000000000000007</v>
      </c>
      <c r="DH171" s="95">
        <f t="shared" si="164"/>
        <v>57</v>
      </c>
      <c r="DI171" s="76">
        <f>IFERROR(VLOOKUP(TEXT($A171,"0000"),'AYP11'!$B$2535:$AU$2956,23,FALSE),"")</f>
        <v>0</v>
      </c>
      <c r="DJ171" s="95">
        <f>IFERROR(VLOOKUP(DI171,'Criteria Table'!$A$2:$I$102,2,FALSE),0)</f>
        <v>10</v>
      </c>
      <c r="DK171" s="95">
        <f t="shared" si="165"/>
        <v>10</v>
      </c>
      <c r="DL171" s="91">
        <f>IFERROR(VLOOKUP(TEXT($A171,"0000"),'AYP11'!$B$3379:$AU$3800,11,FALSE),"")</f>
        <v>0</v>
      </c>
      <c r="DM171" s="95">
        <f t="shared" si="166"/>
        <v>1</v>
      </c>
      <c r="DN171" s="95" t="str">
        <f t="shared" si="167"/>
        <v/>
      </c>
      <c r="DO171" s="91">
        <f>IFERROR(VLOOKUP(TEXT($A171,"0000"),'AYP11'!$B$847:$AU$1268,11,FALSE),"")</f>
        <v>0</v>
      </c>
      <c r="DP171" s="95">
        <f t="shared" si="168"/>
        <v>1</v>
      </c>
      <c r="DQ171" s="95" t="str">
        <f t="shared" si="169"/>
        <v/>
      </c>
      <c r="DR171" s="91">
        <f>IFERROR(VLOOKUP(TEXT($A171,"0000"),'AYP11'!$B$2113:$AU$2534,11,FALSE),"")</f>
        <v>0</v>
      </c>
      <c r="DS171" s="95">
        <f t="shared" si="170"/>
        <v>1</v>
      </c>
      <c r="DT171" s="95" t="str">
        <f t="shared" si="171"/>
        <v/>
      </c>
      <c r="DU171" s="91">
        <f>IFERROR(VLOOKUP(TEXT($A171,"0000"),'AYP11'!$B$425:$AU$846,11,FALSE),"")</f>
        <v>0</v>
      </c>
      <c r="DV171" s="95">
        <f t="shared" si="172"/>
        <v>1</v>
      </c>
      <c r="DW171" s="95" t="str">
        <f t="shared" si="173"/>
        <v/>
      </c>
      <c r="DX171" s="91">
        <f>IFERROR(VLOOKUP(TEXT($A171,"0000"),'AYP11'!$B$3:$AU$424,11,FALSE),"")</f>
        <v>0</v>
      </c>
      <c r="DY171" s="95">
        <f t="shared" si="174"/>
        <v>1</v>
      </c>
      <c r="DZ171" s="95" t="str">
        <f t="shared" si="175"/>
        <v/>
      </c>
      <c r="EA171" s="91">
        <f>IFERROR(VLOOKUP(TEXT($A171,"0000"),'AYP11'!$B$1269:$AU$1690,11,FALSE),"")</f>
        <v>0</v>
      </c>
      <c r="EB171" s="95">
        <f t="shared" si="176"/>
        <v>1</v>
      </c>
      <c r="EC171" s="95" t="str">
        <f t="shared" si="177"/>
        <v/>
      </c>
      <c r="ED171" s="91">
        <f>IFERROR(VLOOKUP(TEXT($A171,"0000"),'AYP11'!$B$1691:$AU$2112,11,FALSE),"")</f>
        <v>0</v>
      </c>
      <c r="EE171" s="95">
        <f t="shared" si="178"/>
        <v>1</v>
      </c>
      <c r="EF171" s="95" t="str">
        <f t="shared" si="179"/>
        <v/>
      </c>
      <c r="EG171" s="91">
        <f>IFERROR(VLOOKUP(TEXT($A171,"0000"),'AYP11'!$B$2535:$AU$2956,11,FALSE),"")</f>
        <v>0</v>
      </c>
      <c r="EH171" s="95">
        <f t="shared" si="180"/>
        <v>1</v>
      </c>
      <c r="EI171" s="95" t="str">
        <f t="shared" si="181"/>
        <v/>
      </c>
    </row>
    <row r="172" spans="1:147" x14ac:dyDescent="0.25">
      <c r="A172" s="248">
        <v>3701</v>
      </c>
      <c r="B172" s="291">
        <f t="shared" si="128"/>
        <v>35.443037974683541</v>
      </c>
      <c r="C172" s="50">
        <f>IFERROR(VLOOKUP(TEXT($A172,"0000"),'R-M11'!$A$2:$AA$500,4,FALSE),0)</f>
        <v>112</v>
      </c>
      <c r="D172" s="291">
        <f t="shared" si="129"/>
        <v>22.784810126582279</v>
      </c>
      <c r="E172" s="98">
        <f>IFERROR(SUM(VLOOKUP(TEXT($A172,"0000"),'R-M11'!$A$2:$AA$500,5,FALSE),VLOOKUP(TEXT($A172,"0000"),'R-M11'!$A$2:$AA$500,6,FALSE)),0)</f>
        <v>72</v>
      </c>
      <c r="F172" s="58">
        <f>IFERROR(VLOOKUP(TEXT($A172,"0000"),'R-M11'!$A$2:$AA$500,14,FALSE),0)</f>
        <v>316</v>
      </c>
      <c r="G172" s="230">
        <f t="shared" si="182"/>
        <v>38.383037974683539</v>
      </c>
      <c r="H172" s="97">
        <f t="shared" si="130"/>
        <v>121.29039999999998</v>
      </c>
      <c r="I172" s="230">
        <f t="shared" si="183"/>
        <v>24.044810126582281</v>
      </c>
      <c r="J172" s="97">
        <f t="shared" si="131"/>
        <v>75.9816</v>
      </c>
      <c r="K172" s="230">
        <f t="shared" si="132"/>
        <v>58</v>
      </c>
      <c r="L172" s="121">
        <f>IFERROR(VLOOKUP(K172,'Criteria Table'!$A$2:$I$102,2,FALSE),"")</f>
        <v>4.2</v>
      </c>
      <c r="M172" s="230">
        <f t="shared" si="133"/>
        <v>62.427848101265823</v>
      </c>
      <c r="N172" s="286">
        <f t="shared" si="134"/>
        <v>34.603174603174601</v>
      </c>
      <c r="O172" s="50">
        <f>IFERROR(VLOOKUP(TEXT($A172,"0000"),'R-M11'!$A$2:$AA$500,17,FALSE),"")</f>
        <v>109</v>
      </c>
      <c r="P172" s="286">
        <f t="shared" si="135"/>
        <v>33.333333333333329</v>
      </c>
      <c r="Q172" s="98">
        <f>IFERROR(SUM(VLOOKUP(TEXT($A172,"0000"),'R-M11'!$A$2:$AA$500,18,FALSE),VLOOKUP(TEXT($A172,"0000"),'R-M11'!$A$2:$AA$500,19,FALSE)),0)</f>
        <v>105</v>
      </c>
      <c r="R172" s="69">
        <f>IFERROR(VLOOKUP(TEXT($A172,"0000"),'R-M11'!$A$2:$AA$500,27,FALSE),0)</f>
        <v>315</v>
      </c>
      <c r="S172" s="121">
        <f t="shared" si="184"/>
        <v>36.843174603174603</v>
      </c>
      <c r="T172" s="70">
        <f t="shared" si="136"/>
        <v>116.05600000000001</v>
      </c>
      <c r="U172" s="121">
        <f t="shared" si="185"/>
        <v>34.293333333333329</v>
      </c>
      <c r="V172" s="70">
        <f t="shared" si="137"/>
        <v>108.02399999999999</v>
      </c>
      <c r="W172" s="121">
        <f t="shared" si="138"/>
        <v>68</v>
      </c>
      <c r="X172" s="124">
        <f>IFERROR(VLOOKUP(W172,'Criteria Table'!$A$2:$I$102,2,FALSE),"")</f>
        <v>3.2</v>
      </c>
      <c r="Y172" s="121">
        <f t="shared" si="139"/>
        <v>71.13650793650794</v>
      </c>
      <c r="Z172" s="92">
        <f>IFERROR(IF(VLOOKUP(A172,'SG11'!$A$3:$AI$500,18,FALSE)="","NA",VLOOKUP(A172,'SG11'!$A$3:$AI$500,18,FALSE)),"")</f>
        <v>65</v>
      </c>
      <c r="AA172" s="75">
        <f>IFERROR(VLOOKUP(Z172,'Criteria Table'!$A$2:$I$102,6,FALSE),"NA")</f>
        <v>5</v>
      </c>
      <c r="AB172" s="95">
        <f t="shared" si="186"/>
        <v>70</v>
      </c>
      <c r="AC172" s="84">
        <f>IFERROR(IF(VLOOKUP(A172,'SG11'!$A$3:$AI$500,19,FALSE)="","NA",VLOOKUP(A172,'SG11'!$A$3:$AI$500,19,FALSE)),"")</f>
        <v>70</v>
      </c>
      <c r="AD172" s="75">
        <f>IFERROR(VLOOKUP(AC172,'Criteria Table'!$A$2:$I$102,6,FALSE),"NA")</f>
        <v>5</v>
      </c>
      <c r="AE172" s="95">
        <f t="shared" si="187"/>
        <v>75</v>
      </c>
      <c r="AF172" s="92">
        <f>IFERROR(IF(VLOOKUP(A172,'SG11'!$A$3:$AI$500,20,FALSE)="","NA",VLOOKUP(A172,'SG11'!$A$3:$AI$500,20,FALSE)),"")</f>
        <v>49</v>
      </c>
      <c r="AG172" s="75">
        <f>IFERROR(VLOOKUP(AF172,'Criteria Table'!$A$2:$I$102,6,FALSE),"NA")</f>
        <v>10</v>
      </c>
      <c r="AH172" s="95">
        <f t="shared" si="188"/>
        <v>59</v>
      </c>
      <c r="AI172" s="84">
        <f>IFERROR(IF(VLOOKUP(A172,'SG11'!$A$3:$AI$500,21,FALSE)="","NA",VLOOKUP(A172,'SG11'!$A$3:$AI$500,21,FALSE)),"")</f>
        <v>81</v>
      </c>
      <c r="AJ172" s="75">
        <f>IFERROR(VLOOKUP(AI172,'Criteria Table'!$A$2:$I$102,6,FALSE),"NA")</f>
        <v>5</v>
      </c>
      <c r="AK172" s="95">
        <f t="shared" si="189"/>
        <v>86</v>
      </c>
      <c r="AL172" s="99">
        <f>IFERROR(VLOOKUP(TEXT(A172,"0000"),'W11'!$A$1:$E$500,4,FALSE)/AP172*100,"")</f>
        <v>95.283018867924525</v>
      </c>
      <c r="AM172" s="97">
        <f>IFERROR(VLOOKUP(TEXT(A172,"0000"),'W11'!$A$1:$E$500,4,FALSE),"")</f>
        <v>101</v>
      </c>
      <c r="AN172" s="99">
        <f t="shared" si="140"/>
        <v>95.283018867924525</v>
      </c>
      <c r="AO172" s="97">
        <f t="shared" si="141"/>
        <v>101</v>
      </c>
      <c r="AP172" s="99">
        <f>IFERROR(VLOOKUP(TEXT(A172,"0000"),'W11'!$A$1:$E$500,5,FALSE),"")</f>
        <v>106</v>
      </c>
      <c r="AQ172" s="97">
        <f>IFERROR(VLOOKUP(ROUND(AL172,0),'Criteria Table'!$A$2:$I$102,4,FALSE),0)</f>
        <v>0</v>
      </c>
      <c r="AR172" s="128"/>
      <c r="AS172" s="95"/>
      <c r="AT172" s="95"/>
      <c r="AU172" s="100">
        <f>IFERROR(VLOOKUP(TEXT(A172,"0000"),'Sci11'!$A$3:$N$492,4,FALSE)/VLOOKUP(TEXT(A172,"0000"),'Sci11'!$A$3:$N$492,14,FALSE)*100,"")</f>
        <v>25.925925925925924</v>
      </c>
      <c r="AV172" s="101">
        <f>SUM(VLOOKUP(TEXT(A172,"0000"),'Sci11'!$A$3:$N$492,5,FALSE),VLOOKUP(TEXT(A172,"0000"),'Sci11'!$A$3:$N$492,6,FALSE))/VLOOKUP(TEXT(A172,"0000"),'Sci11'!$A$3:$N$492,14,FALSE)*100</f>
        <v>10.185185185185185</v>
      </c>
      <c r="AW172" s="100">
        <f t="shared" si="190"/>
        <v>30.405925925925924</v>
      </c>
      <c r="AX172" s="101">
        <f>IFERROR(AW172/100*VLOOKUP(TEXT(A172,"0000"),'Sci11'!$A$3:$N$492,14,FALSE),"")</f>
        <v>32.8384</v>
      </c>
      <c r="AY172" s="100">
        <f t="shared" si="191"/>
        <v>12.105185185185185</v>
      </c>
      <c r="AZ172" s="101">
        <f>IFERROR(AY172/100*VLOOKUP(TEXT(A172,"0000"),'Sci11'!$A$3:$N$492,14,FALSE),"")</f>
        <v>13.073600000000001</v>
      </c>
      <c r="BA172" s="100">
        <f t="shared" si="142"/>
        <v>36</v>
      </c>
      <c r="BB172" s="101">
        <f>IFERROR(VLOOKUP(BA172,'Criteria Table'!$A$2:$I$102,2,FALSE),"")</f>
        <v>6.4</v>
      </c>
      <c r="BC172" s="101">
        <f t="shared" si="143"/>
        <v>42.4</v>
      </c>
      <c r="BD172" s="82">
        <f>IFERROR(VLOOKUP(A172,ATTx11!$A$2:$N$500,4,FALSE),"")</f>
        <v>96.79</v>
      </c>
      <c r="BE172" s="95">
        <f t="shared" si="144"/>
        <v>0.5</v>
      </c>
      <c r="BF172" s="96">
        <f t="shared" si="145"/>
        <v>97.29</v>
      </c>
      <c r="BG172" s="70">
        <f>IFERROR(VLOOKUP(A172,ATTx11!$A$2:$N$500,11,FALSE),"")</f>
        <v>0</v>
      </c>
      <c r="BH172" s="95">
        <f t="shared" si="146"/>
        <v>0</v>
      </c>
      <c r="BI172" s="70">
        <f>IFERROR(VLOOKUP(A172,ATTx11!$A$2:$N$500,12,FALSE),"")</f>
        <v>26</v>
      </c>
      <c r="BJ172" s="97">
        <f t="shared" si="147"/>
        <v>23.4</v>
      </c>
      <c r="BK172" s="84">
        <f>IFERROR(VLOOKUP(A172,ATTx11!$A$2:$N$500,7,FALSE),"")</f>
        <v>0</v>
      </c>
      <c r="BL172" s="97">
        <f t="shared" si="148"/>
        <v>0</v>
      </c>
      <c r="BM172" s="84">
        <f>IFERROR(VLOOKUP(A172,ATTx11!$A$2:$N$500,8,FALSE),"")</f>
        <v>16</v>
      </c>
      <c r="BN172" s="95">
        <f t="shared" si="149"/>
        <v>14.4</v>
      </c>
      <c r="BO172" s="95"/>
      <c r="BP172" s="83">
        <f>IFERROR(VLOOKUP(TEXT($A172,"0000"),'AYP11'!$B$3379:$AU$3800,17,FALSE),"")</f>
        <v>0</v>
      </c>
      <c r="BQ172" s="75">
        <f>IFERROR(VLOOKUP(BP172,'Criteria Table'!$A$2:$I$102,2,FALSE),0)</f>
        <v>10</v>
      </c>
      <c r="BR172" s="95">
        <f t="shared" si="150"/>
        <v>10</v>
      </c>
      <c r="BS172" s="83">
        <f>IFERROR(VLOOKUP(TEXT($A172,"0000"),'AYP11'!$B$847:$AU$1268,17,FALSE),"")</f>
        <v>62</v>
      </c>
      <c r="BT172" s="75">
        <f>IFERROR(VLOOKUP(BS172,'Criteria Table'!$A$2:$I$102,2,FALSE),0)</f>
        <v>3.8000000000000003</v>
      </c>
      <c r="BU172" s="95">
        <f t="shared" si="151"/>
        <v>66</v>
      </c>
      <c r="BV172" s="83">
        <f>IFERROR(VLOOKUP(TEXT($A172,"0000"),'AYP11'!$B$2113:$AU$2534,17,FALSE),"")</f>
        <v>0</v>
      </c>
      <c r="BW172" s="75">
        <f>IFERROR(VLOOKUP(BV172,'Criteria Table'!$A$2:$I$102,2,FALSE),0)</f>
        <v>10</v>
      </c>
      <c r="BX172" s="95">
        <f t="shared" si="152"/>
        <v>10</v>
      </c>
      <c r="BY172" s="83">
        <f>IFERROR(VLOOKUP(TEXT($A172,"0000"),'AYP11'!$B$425:$AU$846,17,FALSE),"")</f>
        <v>0</v>
      </c>
      <c r="BZ172" s="75">
        <f>IFERROR(VLOOKUP(BY172,'Criteria Table'!$A$2:$I$102,2,FALSE),0)</f>
        <v>10</v>
      </c>
      <c r="CA172" s="95">
        <f t="shared" si="153"/>
        <v>10</v>
      </c>
      <c r="CB172" s="83">
        <f>IFERROR(VLOOKUP(TEXT($A172,"0000"),'AYP11'!$B$3:$AU$424,17,FALSE),"")</f>
        <v>0</v>
      </c>
      <c r="CC172" s="95">
        <f>IFERROR(VLOOKUP(CB172,'Criteria Table'!$A$2:$I$102,2,FALSE),0)</f>
        <v>10</v>
      </c>
      <c r="CD172" s="95">
        <f t="shared" si="154"/>
        <v>10</v>
      </c>
      <c r="CE172" s="83">
        <f>IFERROR(VLOOKUP(TEXT($A172,"0000"),'AYP11'!$B$1269:$AU$1690,17,FALSE),"")</f>
        <v>61</v>
      </c>
      <c r="CF172" s="95">
        <f>IFERROR(VLOOKUP(CE172,'Criteria Table'!$A$2:$I$102,2,FALSE),0)</f>
        <v>3.9000000000000004</v>
      </c>
      <c r="CG172" s="95">
        <f t="shared" si="155"/>
        <v>65</v>
      </c>
      <c r="CH172" s="83">
        <f>IFERROR(VLOOKUP(TEXT($A172,"0000"),'AYP11'!$B$1691:$AU$2112,17,FALSE),"")</f>
        <v>0</v>
      </c>
      <c r="CI172" s="95">
        <f>IFERROR(VLOOKUP(CH172,'Criteria Table'!$A$2:$I$102,2,FALSE),0)</f>
        <v>10</v>
      </c>
      <c r="CJ172" s="95">
        <f t="shared" si="156"/>
        <v>10</v>
      </c>
      <c r="CK172" s="83">
        <f>IFERROR(VLOOKUP(TEXT($A172,"0000"),'AYP11'!$B$2535:$AU$2956,17,FALSE),"")</f>
        <v>0</v>
      </c>
      <c r="CL172" s="95">
        <f>IFERROR(VLOOKUP(CK172,'Criteria Table'!$A$2:$I$102,2,FALSE),0)</f>
        <v>10</v>
      </c>
      <c r="CM172" s="95">
        <f t="shared" si="157"/>
        <v>10</v>
      </c>
      <c r="CN172" s="76">
        <f>IFERROR(VLOOKUP(TEXT($A172,"0000"),'AYP11'!$B$3379:$AU$3800,23,FALSE),"")</f>
        <v>0</v>
      </c>
      <c r="CO172" s="95">
        <f>IFERROR(VLOOKUP(CN172,'Criteria Table'!$A$2:$I$102,2,FALSE),0)</f>
        <v>10</v>
      </c>
      <c r="CP172" s="95">
        <f t="shared" si="158"/>
        <v>10</v>
      </c>
      <c r="CQ172" s="76">
        <f>IFERROR(VLOOKUP(TEXT($A172,"0000"),'AYP11'!$B$847:$AU$1268,23,FALSE),"")</f>
        <v>70</v>
      </c>
      <c r="CR172" s="95">
        <f>IFERROR(VLOOKUP(CQ172,'Criteria Table'!$A$2:$I$102,2,FALSE),0)</f>
        <v>3</v>
      </c>
      <c r="CS172" s="95">
        <f t="shared" si="159"/>
        <v>73</v>
      </c>
      <c r="CT172" s="76">
        <f>IFERROR(VLOOKUP(TEXT($A172,"0000"),'AYP11'!$B$2113:$AU$2534,23,FALSE),"")</f>
        <v>0</v>
      </c>
      <c r="CU172" s="95">
        <f>IFERROR(VLOOKUP(CT172,'Criteria Table'!$A$2:$I$102,2,FALSE),0)</f>
        <v>10</v>
      </c>
      <c r="CV172" s="95">
        <f t="shared" si="160"/>
        <v>10</v>
      </c>
      <c r="CW172" s="76">
        <f>IFERROR(VLOOKUP(TEXT($A172,"0000"),'AYP11'!$B$425:$AU$846,23,FALSE),"")</f>
        <v>0</v>
      </c>
      <c r="CX172" s="95">
        <f>IFERROR(VLOOKUP(CW172,'Criteria Table'!$A$2:$I$102,2,FALSE),0)</f>
        <v>10</v>
      </c>
      <c r="CY172" s="95">
        <f t="shared" si="161"/>
        <v>10</v>
      </c>
      <c r="CZ172" s="76">
        <f>IFERROR(VLOOKUP(TEXT($A172,"0000"),'AYP11'!$B$3:$AU$424,23,FALSE),"")</f>
        <v>0</v>
      </c>
      <c r="DA172" s="95">
        <f>IFERROR(VLOOKUP(CZ172,'Criteria Table'!$A$2:$I$102,2,FALSE),0)</f>
        <v>10</v>
      </c>
      <c r="DB172" s="95">
        <f t="shared" si="162"/>
        <v>10</v>
      </c>
      <c r="DC172" s="76">
        <f>IFERROR(VLOOKUP(TEXT($A172,"0000"),'AYP11'!$B$1269:$AU$1690,23,FALSE),"")</f>
        <v>71</v>
      </c>
      <c r="DD172" s="95">
        <f>IFERROR(VLOOKUP(DC172,'Criteria Table'!$A$2:$I$102,2,FALSE),0)</f>
        <v>2.9000000000000004</v>
      </c>
      <c r="DE172" s="95">
        <f t="shared" si="163"/>
        <v>74</v>
      </c>
      <c r="DF172" s="76">
        <f>IFERROR(VLOOKUP(TEXT($A172,"0000"),'AYP11'!$B$1691:$AU$2112,23,FALSE),"")</f>
        <v>0</v>
      </c>
      <c r="DG172" s="95">
        <f>IFERROR(VLOOKUP(DF172,'Criteria Table'!$A$2:$I$102,2,FALSE),0)</f>
        <v>10</v>
      </c>
      <c r="DH172" s="95">
        <f t="shared" si="164"/>
        <v>10</v>
      </c>
      <c r="DI172" s="76">
        <f>IFERROR(VLOOKUP(TEXT($A172,"0000"),'AYP11'!$B$2535:$AU$2956,23,FALSE),"")</f>
        <v>0</v>
      </c>
      <c r="DJ172" s="95">
        <f>IFERROR(VLOOKUP(DI172,'Criteria Table'!$A$2:$I$102,2,FALSE),0)</f>
        <v>10</v>
      </c>
      <c r="DK172" s="95">
        <f t="shared" si="165"/>
        <v>10</v>
      </c>
      <c r="DL172" s="91">
        <f>IFERROR(VLOOKUP(TEXT($A172,"0000"),'AYP11'!$B$3379:$AU$3800,11,FALSE),"")</f>
        <v>0</v>
      </c>
      <c r="DM172" s="95">
        <f t="shared" si="166"/>
        <v>1</v>
      </c>
      <c r="DN172" s="95" t="str">
        <f t="shared" si="167"/>
        <v/>
      </c>
      <c r="DO172" s="91">
        <f>IFERROR(VLOOKUP(TEXT($A172,"0000"),'AYP11'!$B$847:$AU$1268,11,FALSE),"")</f>
        <v>0</v>
      </c>
      <c r="DP172" s="95">
        <f t="shared" si="168"/>
        <v>1</v>
      </c>
      <c r="DQ172" s="95" t="str">
        <f t="shared" si="169"/>
        <v/>
      </c>
      <c r="DR172" s="91">
        <f>IFERROR(VLOOKUP(TEXT($A172,"0000"),'AYP11'!$B$2113:$AU$2534,11,FALSE),"")</f>
        <v>0</v>
      </c>
      <c r="DS172" s="95">
        <f t="shared" si="170"/>
        <v>1</v>
      </c>
      <c r="DT172" s="95" t="str">
        <f t="shared" si="171"/>
        <v/>
      </c>
      <c r="DU172" s="91">
        <f>IFERROR(VLOOKUP(TEXT($A172,"0000"),'AYP11'!$B$425:$AU$846,11,FALSE),"")</f>
        <v>0</v>
      </c>
      <c r="DV172" s="95">
        <f t="shared" si="172"/>
        <v>1</v>
      </c>
      <c r="DW172" s="95" t="str">
        <f t="shared" si="173"/>
        <v/>
      </c>
      <c r="DX172" s="91">
        <f>IFERROR(VLOOKUP(TEXT($A172,"0000"),'AYP11'!$B$3:$AU$424,11,FALSE),"")</f>
        <v>0</v>
      </c>
      <c r="DY172" s="95">
        <f t="shared" si="174"/>
        <v>1</v>
      </c>
      <c r="DZ172" s="95" t="str">
        <f t="shared" si="175"/>
        <v/>
      </c>
      <c r="EA172" s="91">
        <f>IFERROR(VLOOKUP(TEXT($A172,"0000"),'AYP11'!$B$1269:$AU$1690,11,FALSE),"")</f>
        <v>0</v>
      </c>
      <c r="EB172" s="95">
        <f t="shared" si="176"/>
        <v>1</v>
      </c>
      <c r="EC172" s="95" t="str">
        <f t="shared" si="177"/>
        <v/>
      </c>
      <c r="ED172" s="91">
        <f>IFERROR(VLOOKUP(TEXT($A172,"0000"),'AYP11'!$B$1691:$AU$2112,11,FALSE),"")</f>
        <v>0</v>
      </c>
      <c r="EE172" s="95">
        <f t="shared" si="178"/>
        <v>1</v>
      </c>
      <c r="EF172" s="95" t="str">
        <f t="shared" si="179"/>
        <v/>
      </c>
      <c r="EG172" s="91">
        <f>IFERROR(VLOOKUP(TEXT($A172,"0000"),'AYP11'!$B$2535:$AU$2956,11,FALSE),"")</f>
        <v>0</v>
      </c>
      <c r="EH172" s="95">
        <f t="shared" si="180"/>
        <v>1</v>
      </c>
      <c r="EI172" s="95" t="str">
        <f t="shared" si="181"/>
        <v/>
      </c>
      <c r="EP172" s="34">
        <v>66</v>
      </c>
      <c r="EQ172" s="102" t="s">
        <v>2057</v>
      </c>
    </row>
    <row r="173" spans="1:147" x14ac:dyDescent="0.25">
      <c r="A173" s="248">
        <v>3741</v>
      </c>
      <c r="B173" s="291">
        <f t="shared" si="128"/>
        <v>29.175946547884184</v>
      </c>
      <c r="C173" s="50">
        <f>IFERROR(VLOOKUP(TEXT($A173,"0000"),'R-M11'!$A$2:$AA$500,4,FALSE),0)</f>
        <v>131</v>
      </c>
      <c r="D173" s="291">
        <f t="shared" si="129"/>
        <v>58.797327394209354</v>
      </c>
      <c r="E173" s="98">
        <f>IFERROR(SUM(VLOOKUP(TEXT($A173,"0000"),'R-M11'!$A$2:$AA$500,5,FALSE),VLOOKUP(TEXT($A173,"0000"),'R-M11'!$A$2:$AA$500,6,FALSE)),0)</f>
        <v>264</v>
      </c>
      <c r="F173" s="58">
        <f>IFERROR(VLOOKUP(TEXT($A173,"0000"),'R-M11'!$A$2:$AA$500,14,FALSE),0)</f>
        <v>449</v>
      </c>
      <c r="G173" s="230">
        <f t="shared" si="182"/>
        <v>29.175946547884184</v>
      </c>
      <c r="H173" s="97">
        <f t="shared" si="130"/>
        <v>131</v>
      </c>
      <c r="I173" s="230">
        <f t="shared" si="183"/>
        <v>58.797327394209354</v>
      </c>
      <c r="J173" s="97">
        <f t="shared" si="131"/>
        <v>264</v>
      </c>
      <c r="K173" s="230">
        <f t="shared" si="132"/>
        <v>88</v>
      </c>
      <c r="L173" s="121">
        <f>IFERROR(VLOOKUP(K173,'Criteria Table'!$A$2:$I$102,2,FALSE),"")</f>
        <v>0</v>
      </c>
      <c r="M173" s="230">
        <f t="shared" si="133"/>
        <v>87.973273942093542</v>
      </c>
      <c r="N173" s="286">
        <f t="shared" si="134"/>
        <v>20.888888888888889</v>
      </c>
      <c r="O173" s="50">
        <f>IFERROR(VLOOKUP(TEXT($A173,"0000"),'R-M11'!$A$2:$AA$500,17,FALSE),"")</f>
        <v>94</v>
      </c>
      <c r="P173" s="286">
        <f t="shared" si="135"/>
        <v>68</v>
      </c>
      <c r="Q173" s="98">
        <f>IFERROR(SUM(VLOOKUP(TEXT($A173,"0000"),'R-M11'!$A$2:$AA$500,18,FALSE),VLOOKUP(TEXT($A173,"0000"),'R-M11'!$A$2:$AA$500,19,FALSE)),0)</f>
        <v>306</v>
      </c>
      <c r="R173" s="69">
        <f>IFERROR(VLOOKUP(TEXT($A173,"0000"),'R-M11'!$A$2:$AA$500,27,FALSE),0)</f>
        <v>450</v>
      </c>
      <c r="S173" s="121">
        <f t="shared" si="184"/>
        <v>20.888888888888889</v>
      </c>
      <c r="T173" s="70">
        <f t="shared" si="136"/>
        <v>94</v>
      </c>
      <c r="U173" s="121">
        <f t="shared" si="185"/>
        <v>68</v>
      </c>
      <c r="V173" s="70">
        <f t="shared" si="137"/>
        <v>306</v>
      </c>
      <c r="W173" s="121">
        <f t="shared" si="138"/>
        <v>89</v>
      </c>
      <c r="X173" s="124">
        <f>IFERROR(VLOOKUP(W173,'Criteria Table'!$A$2:$I$102,2,FALSE),"")</f>
        <v>0</v>
      </c>
      <c r="Y173" s="121">
        <f t="shared" si="139"/>
        <v>88.888888888888886</v>
      </c>
      <c r="Z173" s="92">
        <f>IFERROR(IF(VLOOKUP(A173,'SG11'!$A$3:$AI$500,18,FALSE)="","NA",VLOOKUP(A173,'SG11'!$A$3:$AI$500,18,FALSE)),"")</f>
        <v>74</v>
      </c>
      <c r="AA173" s="75">
        <f>IFERROR(VLOOKUP(Z173,'Criteria Table'!$A$2:$I$102,6,FALSE),"NA")</f>
        <v>5</v>
      </c>
      <c r="AB173" s="95">
        <f t="shared" si="186"/>
        <v>79</v>
      </c>
      <c r="AC173" s="84">
        <f>IFERROR(IF(VLOOKUP(A173,'SG11'!$A$3:$AI$500,19,FALSE)="","NA",VLOOKUP(A173,'SG11'!$A$3:$AI$500,19,FALSE)),"")</f>
        <v>81</v>
      </c>
      <c r="AD173" s="75">
        <f>IFERROR(VLOOKUP(AC173,'Criteria Table'!$A$2:$I$102,6,FALSE),"NA")</f>
        <v>5</v>
      </c>
      <c r="AE173" s="95">
        <f t="shared" si="187"/>
        <v>86</v>
      </c>
      <c r="AF173" s="92">
        <f>IFERROR(IF(VLOOKUP(A173,'SG11'!$A$3:$AI$500,20,FALSE)="","NA",VLOOKUP(A173,'SG11'!$A$3:$AI$500,20,FALSE)),"")</f>
        <v>74</v>
      </c>
      <c r="AG173" s="75">
        <f>IFERROR(VLOOKUP(AF173,'Criteria Table'!$A$2:$I$102,6,FALSE),"NA")</f>
        <v>5</v>
      </c>
      <c r="AH173" s="95">
        <f t="shared" si="188"/>
        <v>79</v>
      </c>
      <c r="AI173" s="84">
        <f>IFERROR(IF(VLOOKUP(A173,'SG11'!$A$3:$AI$500,21,FALSE)="","NA",VLOOKUP(A173,'SG11'!$A$3:$AI$500,21,FALSE)),"")</f>
        <v>78</v>
      </c>
      <c r="AJ173" s="75">
        <f>IFERROR(VLOOKUP(AI173,'Criteria Table'!$A$2:$I$102,6,FALSE),"NA")</f>
        <v>5</v>
      </c>
      <c r="AK173" s="95">
        <f t="shared" si="189"/>
        <v>83</v>
      </c>
      <c r="AL173" s="99">
        <f>IFERROR(VLOOKUP(TEXT(A173,"0000"),'W11'!$A$1:$E$500,4,FALSE)/AP173*100,"")</f>
        <v>99.295774647887328</v>
      </c>
      <c r="AM173" s="97">
        <f>IFERROR(VLOOKUP(TEXT(A173,"0000"),'W11'!$A$1:$E$500,4,FALSE),"")</f>
        <v>141</v>
      </c>
      <c r="AN173" s="99">
        <f t="shared" si="140"/>
        <v>99.295774647887328</v>
      </c>
      <c r="AO173" s="97">
        <f t="shared" si="141"/>
        <v>141</v>
      </c>
      <c r="AP173" s="99">
        <f>IFERROR(VLOOKUP(TEXT(A173,"0000"),'W11'!$A$1:$E$500,5,FALSE),"")</f>
        <v>142</v>
      </c>
      <c r="AQ173" s="97">
        <f>IFERROR(VLOOKUP(ROUND(AL173,0),'Criteria Table'!$A$2:$I$102,4,FALSE),0)</f>
        <v>0</v>
      </c>
      <c r="AR173" s="128"/>
      <c r="AS173" s="95"/>
      <c r="AT173" s="95"/>
      <c r="AU173" s="100">
        <f>IFERROR(VLOOKUP(TEXT(A173,"0000"),'Sci11'!$A$3:$N$492,4,FALSE)/VLOOKUP(TEXT(A173,"0000"),'Sci11'!$A$3:$N$492,14,FALSE)*100,"")</f>
        <v>46.357615894039732</v>
      </c>
      <c r="AV173" s="101">
        <f>SUM(VLOOKUP(TEXT(A173,"0000"),'Sci11'!$A$3:$N$492,5,FALSE),VLOOKUP(TEXT(A173,"0000"),'Sci11'!$A$3:$N$492,6,FALSE))/VLOOKUP(TEXT(A173,"0000"),'Sci11'!$A$3:$N$492,14,FALSE)*100</f>
        <v>27.152317880794701</v>
      </c>
      <c r="AW173" s="100">
        <f t="shared" si="190"/>
        <v>48.177615894039732</v>
      </c>
      <c r="AX173" s="101">
        <f>IFERROR(AW173/100*VLOOKUP(TEXT(A173,"0000"),'Sci11'!$A$3:$N$492,14,FALSE),"")</f>
        <v>72.748199999999997</v>
      </c>
      <c r="AY173" s="100">
        <f t="shared" si="191"/>
        <v>27.932317880794702</v>
      </c>
      <c r="AZ173" s="101">
        <f>IFERROR(AY173/100*VLOOKUP(TEXT(A173,"0000"),'Sci11'!$A$3:$N$492,14,FALSE),"")</f>
        <v>42.177800000000005</v>
      </c>
      <c r="BA173" s="100">
        <f t="shared" si="142"/>
        <v>74</v>
      </c>
      <c r="BB173" s="101">
        <f>IFERROR(VLOOKUP(BA173,'Criteria Table'!$A$2:$I$102,2,FALSE),"")</f>
        <v>2.6</v>
      </c>
      <c r="BC173" s="101">
        <f t="shared" si="143"/>
        <v>76.599999999999994</v>
      </c>
      <c r="BD173" s="82">
        <f>IFERROR(VLOOKUP(A173,ATTx11!$A$2:$N$500,4,FALSE),"")</f>
        <v>95.71</v>
      </c>
      <c r="BE173" s="95">
        <f t="shared" si="144"/>
        <v>0.5</v>
      </c>
      <c r="BF173" s="96">
        <f t="shared" si="145"/>
        <v>96.21</v>
      </c>
      <c r="BG173" s="70">
        <f>IFERROR(VLOOKUP(A173,ATTx11!$A$2:$N$500,11,FALSE),"")</f>
        <v>0</v>
      </c>
      <c r="BH173" s="95">
        <f t="shared" si="146"/>
        <v>0</v>
      </c>
      <c r="BI173" s="70">
        <f>IFERROR(VLOOKUP(A173,ATTx11!$A$2:$N$500,12,FALSE),"")</f>
        <v>0</v>
      </c>
      <c r="BJ173" s="97">
        <f t="shared" si="147"/>
        <v>0</v>
      </c>
      <c r="BK173" s="84">
        <f>IFERROR(VLOOKUP(A173,ATTx11!$A$2:$N$500,7,FALSE),"")</f>
        <v>0</v>
      </c>
      <c r="BL173" s="97">
        <f t="shared" si="148"/>
        <v>0</v>
      </c>
      <c r="BM173" s="84">
        <f>IFERROR(VLOOKUP(A173,ATTx11!$A$2:$N$500,8,FALSE),"")</f>
        <v>0</v>
      </c>
      <c r="BN173" s="95">
        <f t="shared" si="149"/>
        <v>0</v>
      </c>
      <c r="BO173" s="95"/>
      <c r="BP173" s="83">
        <f>IFERROR(VLOOKUP(TEXT($A173,"0000"),'AYP11'!$B$3379:$AU$3800,17,FALSE),"")</f>
        <v>92</v>
      </c>
      <c r="BQ173" s="75">
        <f>IFERROR(VLOOKUP(BP173,'Criteria Table'!$A$2:$I$102,2,FALSE),0)</f>
        <v>0</v>
      </c>
      <c r="BR173" s="95">
        <f t="shared" si="150"/>
        <v>92</v>
      </c>
      <c r="BS173" s="83">
        <f>IFERROR(VLOOKUP(TEXT($A173,"0000"),'AYP11'!$B$847:$AU$1268,17,FALSE),"")</f>
        <v>0</v>
      </c>
      <c r="BT173" s="75">
        <f>IFERROR(VLOOKUP(BS173,'Criteria Table'!$A$2:$I$102,2,FALSE),0)</f>
        <v>10</v>
      </c>
      <c r="BU173" s="95">
        <f t="shared" si="151"/>
        <v>10</v>
      </c>
      <c r="BV173" s="83">
        <f>IFERROR(VLOOKUP(TEXT($A173,"0000"),'AYP11'!$B$2113:$AU$2534,17,FALSE),"")</f>
        <v>87</v>
      </c>
      <c r="BW173" s="75">
        <f>IFERROR(VLOOKUP(BV173,'Criteria Table'!$A$2:$I$102,2,FALSE),0)</f>
        <v>0</v>
      </c>
      <c r="BX173" s="95">
        <f t="shared" si="152"/>
        <v>87</v>
      </c>
      <c r="BY173" s="83">
        <f>IFERROR(VLOOKUP(TEXT($A173,"0000"),'AYP11'!$B$425:$AU$846,17,FALSE),"")</f>
        <v>0</v>
      </c>
      <c r="BZ173" s="75">
        <f>IFERROR(VLOOKUP(BY173,'Criteria Table'!$A$2:$I$102,2,FALSE),0)</f>
        <v>10</v>
      </c>
      <c r="CA173" s="95">
        <f t="shared" si="153"/>
        <v>10</v>
      </c>
      <c r="CB173" s="83">
        <f>IFERROR(VLOOKUP(TEXT($A173,"0000"),'AYP11'!$B$3:$AU$424,17,FALSE),"")</f>
        <v>0</v>
      </c>
      <c r="CC173" s="95">
        <f>IFERROR(VLOOKUP(CB173,'Criteria Table'!$A$2:$I$102,2,FALSE),0)</f>
        <v>10</v>
      </c>
      <c r="CD173" s="95">
        <f t="shared" si="154"/>
        <v>10</v>
      </c>
      <c r="CE173" s="83">
        <f>IFERROR(VLOOKUP(TEXT($A173,"0000"),'AYP11'!$B$1269:$AU$1690,17,FALSE),"")</f>
        <v>80</v>
      </c>
      <c r="CF173" s="95">
        <f>IFERROR(VLOOKUP(CE173,'Criteria Table'!$A$2:$I$102,2,FALSE),0)</f>
        <v>2</v>
      </c>
      <c r="CG173" s="95">
        <f t="shared" si="155"/>
        <v>82</v>
      </c>
      <c r="CH173" s="83">
        <f>IFERROR(VLOOKUP(TEXT($A173,"0000"),'AYP11'!$B$1691:$AU$2112,17,FALSE),"")</f>
        <v>70</v>
      </c>
      <c r="CI173" s="95">
        <f>IFERROR(VLOOKUP(CH173,'Criteria Table'!$A$2:$I$102,2,FALSE),0)</f>
        <v>3</v>
      </c>
      <c r="CJ173" s="95">
        <f t="shared" si="156"/>
        <v>73</v>
      </c>
      <c r="CK173" s="83">
        <f>IFERROR(VLOOKUP(TEXT($A173,"0000"),'AYP11'!$B$2535:$AU$2956,17,FALSE),"")</f>
        <v>0</v>
      </c>
      <c r="CL173" s="95">
        <f>IFERROR(VLOOKUP(CK173,'Criteria Table'!$A$2:$I$102,2,FALSE),0)</f>
        <v>10</v>
      </c>
      <c r="CM173" s="95">
        <f t="shared" si="157"/>
        <v>10</v>
      </c>
      <c r="CN173" s="76">
        <f>IFERROR(VLOOKUP(TEXT($A173,"0000"),'AYP11'!$B$3379:$AU$3800,23,FALSE),"")</f>
        <v>92</v>
      </c>
      <c r="CO173" s="95">
        <f>IFERROR(VLOOKUP(CN173,'Criteria Table'!$A$2:$I$102,2,FALSE),0)</f>
        <v>0</v>
      </c>
      <c r="CP173" s="95">
        <f t="shared" si="158"/>
        <v>92</v>
      </c>
      <c r="CQ173" s="76">
        <f>IFERROR(VLOOKUP(TEXT($A173,"0000"),'AYP11'!$B$847:$AU$1268,23,FALSE),"")</f>
        <v>0</v>
      </c>
      <c r="CR173" s="95">
        <f>IFERROR(VLOOKUP(CQ173,'Criteria Table'!$A$2:$I$102,2,FALSE),0)</f>
        <v>10</v>
      </c>
      <c r="CS173" s="95">
        <f t="shared" si="159"/>
        <v>10</v>
      </c>
      <c r="CT173" s="76">
        <f>IFERROR(VLOOKUP(TEXT($A173,"0000"),'AYP11'!$B$2113:$AU$2534,23,FALSE),"")</f>
        <v>88</v>
      </c>
      <c r="CU173" s="95">
        <f>IFERROR(VLOOKUP(CT173,'Criteria Table'!$A$2:$I$102,2,FALSE),0)</f>
        <v>0</v>
      </c>
      <c r="CV173" s="95">
        <f t="shared" si="160"/>
        <v>88</v>
      </c>
      <c r="CW173" s="76">
        <f>IFERROR(VLOOKUP(TEXT($A173,"0000"),'AYP11'!$B$425:$AU$846,23,FALSE),"")</f>
        <v>0</v>
      </c>
      <c r="CX173" s="95">
        <f>IFERROR(VLOOKUP(CW173,'Criteria Table'!$A$2:$I$102,2,FALSE),0)</f>
        <v>10</v>
      </c>
      <c r="CY173" s="95">
        <f t="shared" si="161"/>
        <v>10</v>
      </c>
      <c r="CZ173" s="76">
        <f>IFERROR(VLOOKUP(TEXT($A173,"0000"),'AYP11'!$B$3:$AU$424,23,FALSE),"")</f>
        <v>0</v>
      </c>
      <c r="DA173" s="95">
        <f>IFERROR(VLOOKUP(CZ173,'Criteria Table'!$A$2:$I$102,2,FALSE),0)</f>
        <v>10</v>
      </c>
      <c r="DB173" s="95">
        <f t="shared" si="162"/>
        <v>10</v>
      </c>
      <c r="DC173" s="76">
        <f>IFERROR(VLOOKUP(TEXT($A173,"0000"),'AYP11'!$B$1269:$AU$1690,23,FALSE),"")</f>
        <v>88</v>
      </c>
      <c r="DD173" s="95">
        <f>IFERROR(VLOOKUP(DC173,'Criteria Table'!$A$2:$I$102,2,FALSE),0)</f>
        <v>0</v>
      </c>
      <c r="DE173" s="95">
        <f t="shared" si="163"/>
        <v>88</v>
      </c>
      <c r="DF173" s="76">
        <f>IFERROR(VLOOKUP(TEXT($A173,"0000"),'AYP11'!$B$1691:$AU$2112,23,FALSE),"")</f>
        <v>82</v>
      </c>
      <c r="DG173" s="95">
        <f>IFERROR(VLOOKUP(DF173,'Criteria Table'!$A$2:$I$102,2,FALSE),0)</f>
        <v>1.8</v>
      </c>
      <c r="DH173" s="95">
        <f t="shared" si="164"/>
        <v>84</v>
      </c>
      <c r="DI173" s="76">
        <f>IFERROR(VLOOKUP(TEXT($A173,"0000"),'AYP11'!$B$2535:$AU$2956,23,FALSE),"")</f>
        <v>0</v>
      </c>
      <c r="DJ173" s="95">
        <f>IFERROR(VLOOKUP(DI173,'Criteria Table'!$A$2:$I$102,2,FALSE),0)</f>
        <v>10</v>
      </c>
      <c r="DK173" s="95">
        <f t="shared" si="165"/>
        <v>10</v>
      </c>
      <c r="DL173" s="91">
        <f>IFERROR(VLOOKUP(TEXT($A173,"0000"),'AYP11'!$B$3379:$AU$3800,11,FALSE),"")</f>
        <v>0</v>
      </c>
      <c r="DM173" s="95">
        <f t="shared" si="166"/>
        <v>1</v>
      </c>
      <c r="DN173" s="95" t="str">
        <f t="shared" si="167"/>
        <v/>
      </c>
      <c r="DO173" s="91">
        <f>IFERROR(VLOOKUP(TEXT($A173,"0000"),'AYP11'!$B$847:$AU$1268,11,FALSE),"")</f>
        <v>0</v>
      </c>
      <c r="DP173" s="95">
        <f t="shared" si="168"/>
        <v>1</v>
      </c>
      <c r="DQ173" s="95" t="str">
        <f t="shared" si="169"/>
        <v/>
      </c>
      <c r="DR173" s="91">
        <f>IFERROR(VLOOKUP(TEXT($A173,"0000"),'AYP11'!$B$2113:$AU$2534,11,FALSE),"")</f>
        <v>0</v>
      </c>
      <c r="DS173" s="95">
        <f t="shared" si="170"/>
        <v>1</v>
      </c>
      <c r="DT173" s="95" t="str">
        <f t="shared" si="171"/>
        <v/>
      </c>
      <c r="DU173" s="91">
        <f>IFERROR(VLOOKUP(TEXT($A173,"0000"),'AYP11'!$B$425:$AU$846,11,FALSE),"")</f>
        <v>0</v>
      </c>
      <c r="DV173" s="95">
        <f t="shared" si="172"/>
        <v>1</v>
      </c>
      <c r="DW173" s="95" t="str">
        <f t="shared" si="173"/>
        <v/>
      </c>
      <c r="DX173" s="91">
        <f>IFERROR(VLOOKUP(TEXT($A173,"0000"),'AYP11'!$B$3:$AU$424,11,FALSE),"")</f>
        <v>0</v>
      </c>
      <c r="DY173" s="95">
        <f t="shared" si="174"/>
        <v>1</v>
      </c>
      <c r="DZ173" s="95" t="str">
        <f t="shared" si="175"/>
        <v/>
      </c>
      <c r="EA173" s="91">
        <f>IFERROR(VLOOKUP(TEXT($A173,"0000"),'AYP11'!$B$1269:$AU$1690,11,FALSE),"")</f>
        <v>0</v>
      </c>
      <c r="EB173" s="95">
        <f t="shared" si="176"/>
        <v>1</v>
      </c>
      <c r="EC173" s="95" t="str">
        <f t="shared" si="177"/>
        <v/>
      </c>
      <c r="ED173" s="91">
        <f>IFERROR(VLOOKUP(TEXT($A173,"0000"),'AYP11'!$B$1691:$AU$2112,11,FALSE),"")</f>
        <v>0</v>
      </c>
      <c r="EE173" s="95">
        <f t="shared" si="178"/>
        <v>1</v>
      </c>
      <c r="EF173" s="95" t="str">
        <f t="shared" si="179"/>
        <v/>
      </c>
      <c r="EG173" s="91">
        <f>IFERROR(VLOOKUP(TEXT($A173,"0000"),'AYP11'!$B$2535:$AU$2956,11,FALSE),"")</f>
        <v>0</v>
      </c>
      <c r="EH173" s="95">
        <f t="shared" si="180"/>
        <v>1</v>
      </c>
      <c r="EI173" s="95" t="str">
        <f t="shared" si="181"/>
        <v/>
      </c>
    </row>
    <row r="174" spans="1:147" x14ac:dyDescent="0.25">
      <c r="A174" s="248">
        <v>3781</v>
      </c>
      <c r="B174" s="291">
        <f t="shared" si="128"/>
        <v>31.645569620253166</v>
      </c>
      <c r="C174" s="50">
        <f>IFERROR(VLOOKUP(TEXT($A174,"0000"),'R-M11'!$A$2:$AA$500,4,FALSE),0)</f>
        <v>50</v>
      </c>
      <c r="D174" s="291">
        <f t="shared" si="129"/>
        <v>19.62025316455696</v>
      </c>
      <c r="E174" s="98">
        <f>IFERROR(SUM(VLOOKUP(TEXT($A174,"0000"),'R-M11'!$A$2:$AA$500,5,FALSE),VLOOKUP(TEXT($A174,"0000"),'R-M11'!$A$2:$AA$500,6,FALSE)),0)</f>
        <v>31</v>
      </c>
      <c r="F174" s="58">
        <f>IFERROR(VLOOKUP(TEXT($A174,"0000"),'R-M11'!$A$2:$AA$500,14,FALSE),0)</f>
        <v>158</v>
      </c>
      <c r="G174" s="230">
        <f t="shared" si="182"/>
        <v>35.075569620253169</v>
      </c>
      <c r="H174" s="97">
        <f t="shared" si="130"/>
        <v>55.41940000000001</v>
      </c>
      <c r="I174" s="230">
        <f t="shared" si="183"/>
        <v>21.090253164556959</v>
      </c>
      <c r="J174" s="97">
        <f t="shared" si="131"/>
        <v>33.322599999999994</v>
      </c>
      <c r="K174" s="230">
        <f t="shared" si="132"/>
        <v>51</v>
      </c>
      <c r="L174" s="121">
        <f>IFERROR(VLOOKUP(K174,'Criteria Table'!$A$2:$I$102,2,FALSE),"")</f>
        <v>4.9000000000000004</v>
      </c>
      <c r="M174" s="230">
        <f t="shared" si="133"/>
        <v>56.165822784810132</v>
      </c>
      <c r="N174" s="286">
        <f t="shared" si="134"/>
        <v>42.405063291139236</v>
      </c>
      <c r="O174" s="50">
        <f>IFERROR(VLOOKUP(TEXT($A174,"0000"),'R-M11'!$A$2:$AA$500,17,FALSE),"")</f>
        <v>67</v>
      </c>
      <c r="P174" s="286">
        <f t="shared" si="135"/>
        <v>31.0126582278481</v>
      </c>
      <c r="Q174" s="98">
        <f>IFERROR(SUM(VLOOKUP(TEXT($A174,"0000"),'R-M11'!$A$2:$AA$500,18,FALSE),VLOOKUP(TEXT($A174,"0000"),'R-M11'!$A$2:$AA$500,19,FALSE)),0)</f>
        <v>49</v>
      </c>
      <c r="R174" s="69">
        <f>IFERROR(VLOOKUP(TEXT($A174,"0000"),'R-M11'!$A$2:$AA$500,27,FALSE),0)</f>
        <v>158</v>
      </c>
      <c r="S174" s="121">
        <f t="shared" si="184"/>
        <v>44.295063291139236</v>
      </c>
      <c r="T174" s="70">
        <f t="shared" si="136"/>
        <v>69.986199999999997</v>
      </c>
      <c r="U174" s="121">
        <f t="shared" si="185"/>
        <v>31.822658227848098</v>
      </c>
      <c r="V174" s="70">
        <f t="shared" si="137"/>
        <v>50.279799999999994</v>
      </c>
      <c r="W174" s="121">
        <f t="shared" si="138"/>
        <v>73</v>
      </c>
      <c r="X174" s="124">
        <f>IFERROR(VLOOKUP(W174,'Criteria Table'!$A$2:$I$102,2,FALSE),"")</f>
        <v>2.7</v>
      </c>
      <c r="Y174" s="121">
        <f t="shared" si="139"/>
        <v>76.117721518987338</v>
      </c>
      <c r="Z174" s="92">
        <f>IFERROR(IF(VLOOKUP(A174,'SG11'!$A$3:$AI$500,18,FALSE)="","NA",VLOOKUP(A174,'SG11'!$A$3:$AI$500,18,FALSE)),"")</f>
        <v>46</v>
      </c>
      <c r="AA174" s="75">
        <f>IFERROR(VLOOKUP(Z174,'Criteria Table'!$A$2:$I$102,6,FALSE),"NA")</f>
        <v>10</v>
      </c>
      <c r="AB174" s="95">
        <f t="shared" si="186"/>
        <v>56</v>
      </c>
      <c r="AC174" s="84">
        <f>IFERROR(IF(VLOOKUP(A174,'SG11'!$A$3:$AI$500,19,FALSE)="","NA",VLOOKUP(A174,'SG11'!$A$3:$AI$500,19,FALSE)),"")</f>
        <v>62</v>
      </c>
      <c r="AD174" s="75">
        <f>IFERROR(VLOOKUP(AC174,'Criteria Table'!$A$2:$I$102,6,FALSE),"NA")</f>
        <v>5</v>
      </c>
      <c r="AE174" s="95">
        <f t="shared" si="187"/>
        <v>67</v>
      </c>
      <c r="AF174" s="92">
        <f>IFERROR(IF(VLOOKUP(A174,'SG11'!$A$3:$AI$500,20,FALSE)="","NA",VLOOKUP(A174,'SG11'!$A$3:$AI$500,20,FALSE)),"")</f>
        <v>42</v>
      </c>
      <c r="AG174" s="75">
        <f>IFERROR(VLOOKUP(AF174,'Criteria Table'!$A$2:$I$102,6,FALSE),"NA")</f>
        <v>10</v>
      </c>
      <c r="AH174" s="95">
        <f t="shared" si="188"/>
        <v>52</v>
      </c>
      <c r="AI174" s="84">
        <f>IFERROR(IF(VLOOKUP(A174,'SG11'!$A$3:$AI$500,21,FALSE)="","NA",VLOOKUP(A174,'SG11'!$A$3:$AI$500,21,FALSE)),"")</f>
        <v>73</v>
      </c>
      <c r="AJ174" s="75">
        <f>IFERROR(VLOOKUP(AI174,'Criteria Table'!$A$2:$I$102,6,FALSE),"NA")</f>
        <v>5</v>
      </c>
      <c r="AK174" s="95">
        <f t="shared" si="189"/>
        <v>78</v>
      </c>
      <c r="AL174" s="99">
        <f>IFERROR(VLOOKUP(TEXT(A174,"0000"),'W11'!$A$1:$E$500,4,FALSE)/AP174*100,"")</f>
        <v>100</v>
      </c>
      <c r="AM174" s="97">
        <f>IFERROR(VLOOKUP(TEXT(A174,"0000"),'W11'!$A$1:$E$500,4,FALSE),"")</f>
        <v>51</v>
      </c>
      <c r="AN174" s="99">
        <f t="shared" si="140"/>
        <v>100</v>
      </c>
      <c r="AO174" s="97">
        <f t="shared" si="141"/>
        <v>51</v>
      </c>
      <c r="AP174" s="99">
        <f>IFERROR(VLOOKUP(TEXT(A174,"0000"),'W11'!$A$1:$E$500,5,FALSE),"")</f>
        <v>51</v>
      </c>
      <c r="AQ174" s="97">
        <f>IFERROR(VLOOKUP(ROUND(AL174,0),'Criteria Table'!$A$2:$I$102,4,FALSE),0)</f>
        <v>0</v>
      </c>
      <c r="AR174" s="128"/>
      <c r="AS174" s="95"/>
      <c r="AT174" s="95"/>
      <c r="AU174" s="100">
        <f>IFERROR(VLOOKUP(TEXT(A174,"0000"),'Sci11'!$A$3:$N$492,4,FALSE)/VLOOKUP(TEXT(A174,"0000"),'Sci11'!$A$3:$N$492,14,FALSE)*100,"")</f>
        <v>21.568627450980394</v>
      </c>
      <c r="AV174" s="101">
        <f>SUM(VLOOKUP(TEXT(A174,"0000"),'Sci11'!$A$3:$N$492,5,FALSE),VLOOKUP(TEXT(A174,"0000"),'Sci11'!$A$3:$N$492,6,FALSE))/VLOOKUP(TEXT(A174,"0000"),'Sci11'!$A$3:$N$492,14,FALSE)*100</f>
        <v>1.9607843137254901</v>
      </c>
      <c r="AW174" s="100">
        <f t="shared" si="190"/>
        <v>26.888627450980394</v>
      </c>
      <c r="AX174" s="101">
        <f>IFERROR(AW174/100*VLOOKUP(TEXT(A174,"0000"),'Sci11'!$A$3:$N$492,14,FALSE),"")</f>
        <v>13.713200000000002</v>
      </c>
      <c r="AY174" s="100">
        <f t="shared" si="191"/>
        <v>4.2407843137254906</v>
      </c>
      <c r="AZ174" s="101">
        <f>IFERROR(AY174/100*VLOOKUP(TEXT(A174,"0000"),'Sci11'!$A$3:$N$492,14,FALSE),"")</f>
        <v>2.1627999999999998</v>
      </c>
      <c r="BA174" s="100">
        <f t="shared" si="142"/>
        <v>24</v>
      </c>
      <c r="BB174" s="101">
        <f>IFERROR(VLOOKUP(BA174,'Criteria Table'!$A$2:$I$102,2,FALSE),"")</f>
        <v>7.6000000000000005</v>
      </c>
      <c r="BC174" s="101">
        <f t="shared" si="143"/>
        <v>31.6</v>
      </c>
      <c r="BD174" s="82">
        <f>IFERROR(VLOOKUP(A174,ATTx11!$A$2:$N$500,4,FALSE),"")</f>
        <v>95.1</v>
      </c>
      <c r="BE174" s="95">
        <f t="shared" si="144"/>
        <v>0.5</v>
      </c>
      <c r="BF174" s="96">
        <f t="shared" si="145"/>
        <v>95.6</v>
      </c>
      <c r="BG174" s="70">
        <f>IFERROR(VLOOKUP(A174,ATTx11!$A$2:$N$500,11,FALSE),"")</f>
        <v>2</v>
      </c>
      <c r="BH174" s="95">
        <f t="shared" si="146"/>
        <v>1.8</v>
      </c>
      <c r="BI174" s="70">
        <f>IFERROR(VLOOKUP(A174,ATTx11!$A$2:$N$500,12,FALSE),"")</f>
        <v>19</v>
      </c>
      <c r="BJ174" s="97">
        <f t="shared" si="147"/>
        <v>17.100000000000001</v>
      </c>
      <c r="BK174" s="84">
        <f>IFERROR(VLOOKUP(A174,ATTx11!$A$2:$N$500,7,FALSE),"")</f>
        <v>2</v>
      </c>
      <c r="BL174" s="97">
        <f t="shared" si="148"/>
        <v>1.8</v>
      </c>
      <c r="BM174" s="84">
        <f>IFERROR(VLOOKUP(A174,ATTx11!$A$2:$N$500,8,FALSE),"")</f>
        <v>14</v>
      </c>
      <c r="BN174" s="95">
        <f t="shared" si="149"/>
        <v>12.6</v>
      </c>
      <c r="BO174" s="95"/>
      <c r="BP174" s="83">
        <f>IFERROR(VLOOKUP(TEXT($A174,"0000"),'AYP11'!$B$3379:$AU$3800,17,FALSE),"")</f>
        <v>0</v>
      </c>
      <c r="BQ174" s="75">
        <f>IFERROR(VLOOKUP(BP174,'Criteria Table'!$A$2:$I$102,2,FALSE),0)</f>
        <v>10</v>
      </c>
      <c r="BR174" s="95">
        <f t="shared" si="150"/>
        <v>10</v>
      </c>
      <c r="BS174" s="83">
        <f>IFERROR(VLOOKUP(TEXT($A174,"0000"),'AYP11'!$B$847:$AU$1268,17,FALSE),"")</f>
        <v>51</v>
      </c>
      <c r="BT174" s="75">
        <f>IFERROR(VLOOKUP(BS174,'Criteria Table'!$A$2:$I$102,2,FALSE),0)</f>
        <v>4.9000000000000004</v>
      </c>
      <c r="BU174" s="95">
        <f t="shared" si="151"/>
        <v>56</v>
      </c>
      <c r="BV174" s="83">
        <f>IFERROR(VLOOKUP(TEXT($A174,"0000"),'AYP11'!$B$2113:$AU$2534,17,FALSE),"")</f>
        <v>0</v>
      </c>
      <c r="BW174" s="75">
        <f>IFERROR(VLOOKUP(BV174,'Criteria Table'!$A$2:$I$102,2,FALSE),0)</f>
        <v>10</v>
      </c>
      <c r="BX174" s="95">
        <f t="shared" si="152"/>
        <v>10</v>
      </c>
      <c r="BY174" s="83">
        <f>IFERROR(VLOOKUP(TEXT($A174,"0000"),'AYP11'!$B$425:$AU$846,17,FALSE),"")</f>
        <v>0</v>
      </c>
      <c r="BZ174" s="75">
        <f>IFERROR(VLOOKUP(BY174,'Criteria Table'!$A$2:$I$102,2,FALSE),0)</f>
        <v>10</v>
      </c>
      <c r="CA174" s="95">
        <f t="shared" si="153"/>
        <v>10</v>
      </c>
      <c r="CB174" s="83">
        <f>IFERROR(VLOOKUP(TEXT($A174,"0000"),'AYP11'!$B$3:$AU$424,17,FALSE),"")</f>
        <v>0</v>
      </c>
      <c r="CC174" s="95">
        <f>IFERROR(VLOOKUP(CB174,'Criteria Table'!$A$2:$I$102,2,FALSE),0)</f>
        <v>10</v>
      </c>
      <c r="CD174" s="95">
        <f t="shared" si="154"/>
        <v>10</v>
      </c>
      <c r="CE174" s="83">
        <f>IFERROR(VLOOKUP(TEXT($A174,"0000"),'AYP11'!$B$1269:$AU$1690,17,FALSE),"")</f>
        <v>51</v>
      </c>
      <c r="CF174" s="95">
        <f>IFERROR(VLOOKUP(CE174,'Criteria Table'!$A$2:$I$102,2,FALSE),0)</f>
        <v>4.9000000000000004</v>
      </c>
      <c r="CG174" s="95">
        <f t="shared" si="155"/>
        <v>56</v>
      </c>
      <c r="CH174" s="83">
        <f>IFERROR(VLOOKUP(TEXT($A174,"0000"),'AYP11'!$B$1691:$AU$2112,17,FALSE),"")</f>
        <v>0</v>
      </c>
      <c r="CI174" s="95">
        <f>IFERROR(VLOOKUP(CH174,'Criteria Table'!$A$2:$I$102,2,FALSE),0)</f>
        <v>10</v>
      </c>
      <c r="CJ174" s="95">
        <f t="shared" si="156"/>
        <v>10</v>
      </c>
      <c r="CK174" s="83">
        <f>IFERROR(VLOOKUP(TEXT($A174,"0000"),'AYP11'!$B$2535:$AU$2956,17,FALSE),"")</f>
        <v>0</v>
      </c>
      <c r="CL174" s="95">
        <f>IFERROR(VLOOKUP(CK174,'Criteria Table'!$A$2:$I$102,2,FALSE),0)</f>
        <v>10</v>
      </c>
      <c r="CM174" s="95">
        <f t="shared" si="157"/>
        <v>10</v>
      </c>
      <c r="CN174" s="76">
        <f>IFERROR(VLOOKUP(TEXT($A174,"0000"),'AYP11'!$B$3379:$AU$3800,23,FALSE),"")</f>
        <v>0</v>
      </c>
      <c r="CO174" s="95">
        <f>IFERROR(VLOOKUP(CN174,'Criteria Table'!$A$2:$I$102,2,FALSE),0)</f>
        <v>10</v>
      </c>
      <c r="CP174" s="95">
        <f t="shared" si="158"/>
        <v>10</v>
      </c>
      <c r="CQ174" s="76">
        <f>IFERROR(VLOOKUP(TEXT($A174,"0000"),'AYP11'!$B$847:$AU$1268,23,FALSE),"")</f>
        <v>73</v>
      </c>
      <c r="CR174" s="95">
        <f>IFERROR(VLOOKUP(CQ174,'Criteria Table'!$A$2:$I$102,2,FALSE),0)</f>
        <v>2.7</v>
      </c>
      <c r="CS174" s="95">
        <f t="shared" si="159"/>
        <v>76</v>
      </c>
      <c r="CT174" s="76">
        <f>IFERROR(VLOOKUP(TEXT($A174,"0000"),'AYP11'!$B$2113:$AU$2534,23,FALSE),"")</f>
        <v>0</v>
      </c>
      <c r="CU174" s="95">
        <f>IFERROR(VLOOKUP(CT174,'Criteria Table'!$A$2:$I$102,2,FALSE),0)</f>
        <v>10</v>
      </c>
      <c r="CV174" s="95">
        <f t="shared" si="160"/>
        <v>10</v>
      </c>
      <c r="CW174" s="76">
        <f>IFERROR(VLOOKUP(TEXT($A174,"0000"),'AYP11'!$B$425:$AU$846,23,FALSE),"")</f>
        <v>0</v>
      </c>
      <c r="CX174" s="95">
        <f>IFERROR(VLOOKUP(CW174,'Criteria Table'!$A$2:$I$102,2,FALSE),0)</f>
        <v>10</v>
      </c>
      <c r="CY174" s="95">
        <f t="shared" si="161"/>
        <v>10</v>
      </c>
      <c r="CZ174" s="76">
        <f>IFERROR(VLOOKUP(TEXT($A174,"0000"),'AYP11'!$B$3:$AU$424,23,FALSE),"")</f>
        <v>0</v>
      </c>
      <c r="DA174" s="95">
        <f>IFERROR(VLOOKUP(CZ174,'Criteria Table'!$A$2:$I$102,2,FALSE),0)</f>
        <v>10</v>
      </c>
      <c r="DB174" s="95">
        <f t="shared" si="162"/>
        <v>10</v>
      </c>
      <c r="DC174" s="76">
        <f>IFERROR(VLOOKUP(TEXT($A174,"0000"),'AYP11'!$B$1269:$AU$1690,23,FALSE),"")</f>
        <v>72</v>
      </c>
      <c r="DD174" s="95">
        <f>IFERROR(VLOOKUP(DC174,'Criteria Table'!$A$2:$I$102,2,FALSE),0)</f>
        <v>2.8000000000000003</v>
      </c>
      <c r="DE174" s="95">
        <f t="shared" si="163"/>
        <v>75</v>
      </c>
      <c r="DF174" s="76">
        <f>IFERROR(VLOOKUP(TEXT($A174,"0000"),'AYP11'!$B$1691:$AU$2112,23,FALSE),"")</f>
        <v>0</v>
      </c>
      <c r="DG174" s="95">
        <f>IFERROR(VLOOKUP(DF174,'Criteria Table'!$A$2:$I$102,2,FALSE),0)</f>
        <v>10</v>
      </c>
      <c r="DH174" s="95">
        <f t="shared" si="164"/>
        <v>10</v>
      </c>
      <c r="DI174" s="76">
        <f>IFERROR(VLOOKUP(TEXT($A174,"0000"),'AYP11'!$B$2535:$AU$2956,23,FALSE),"")</f>
        <v>0</v>
      </c>
      <c r="DJ174" s="95">
        <f>IFERROR(VLOOKUP(DI174,'Criteria Table'!$A$2:$I$102,2,FALSE),0)</f>
        <v>10</v>
      </c>
      <c r="DK174" s="95">
        <f t="shared" si="165"/>
        <v>10</v>
      </c>
      <c r="DL174" s="91">
        <f>IFERROR(VLOOKUP(TEXT($A174,"0000"),'AYP11'!$B$3379:$AU$3800,11,FALSE),"")</f>
        <v>0</v>
      </c>
      <c r="DM174" s="95">
        <f t="shared" si="166"/>
        <v>1</v>
      </c>
      <c r="DN174" s="95" t="str">
        <f t="shared" si="167"/>
        <v/>
      </c>
      <c r="DO174" s="91">
        <f>IFERROR(VLOOKUP(TEXT($A174,"0000"),'AYP11'!$B$847:$AU$1268,11,FALSE),"")</f>
        <v>0</v>
      </c>
      <c r="DP174" s="95">
        <f t="shared" si="168"/>
        <v>1</v>
      </c>
      <c r="DQ174" s="95" t="str">
        <f t="shared" si="169"/>
        <v/>
      </c>
      <c r="DR174" s="91">
        <f>IFERROR(VLOOKUP(TEXT($A174,"0000"),'AYP11'!$B$2113:$AU$2534,11,FALSE),"")</f>
        <v>0</v>
      </c>
      <c r="DS174" s="95">
        <f t="shared" si="170"/>
        <v>1</v>
      </c>
      <c r="DT174" s="95" t="str">
        <f t="shared" si="171"/>
        <v/>
      </c>
      <c r="DU174" s="91">
        <f>IFERROR(VLOOKUP(TEXT($A174,"0000"),'AYP11'!$B$425:$AU$846,11,FALSE),"")</f>
        <v>0</v>
      </c>
      <c r="DV174" s="95">
        <f t="shared" si="172"/>
        <v>1</v>
      </c>
      <c r="DW174" s="95" t="str">
        <f t="shared" si="173"/>
        <v/>
      </c>
      <c r="DX174" s="91">
        <f>IFERROR(VLOOKUP(TEXT($A174,"0000"),'AYP11'!$B$3:$AU$424,11,FALSE),"")</f>
        <v>0</v>
      </c>
      <c r="DY174" s="95">
        <f t="shared" si="174"/>
        <v>1</v>
      </c>
      <c r="DZ174" s="95" t="str">
        <f t="shared" si="175"/>
        <v/>
      </c>
      <c r="EA174" s="91">
        <f>IFERROR(VLOOKUP(TEXT($A174,"0000"),'AYP11'!$B$1269:$AU$1690,11,FALSE),"")</f>
        <v>0</v>
      </c>
      <c r="EB174" s="95">
        <f t="shared" si="176"/>
        <v>1</v>
      </c>
      <c r="EC174" s="95" t="str">
        <f t="shared" si="177"/>
        <v/>
      </c>
      <c r="ED174" s="91">
        <f>IFERROR(VLOOKUP(TEXT($A174,"0000"),'AYP11'!$B$1691:$AU$2112,11,FALSE),"")</f>
        <v>0</v>
      </c>
      <c r="EE174" s="95">
        <f t="shared" si="178"/>
        <v>1</v>
      </c>
      <c r="EF174" s="95" t="str">
        <f t="shared" si="179"/>
        <v/>
      </c>
      <c r="EG174" s="91">
        <f>IFERROR(VLOOKUP(TEXT($A174,"0000"),'AYP11'!$B$2535:$AU$2956,11,FALSE),"")</f>
        <v>0</v>
      </c>
      <c r="EH174" s="95">
        <f t="shared" si="180"/>
        <v>1</v>
      </c>
      <c r="EI174" s="95" t="str">
        <f t="shared" si="181"/>
        <v/>
      </c>
    </row>
    <row r="175" spans="1:147" x14ac:dyDescent="0.25">
      <c r="A175" s="248">
        <v>3821</v>
      </c>
      <c r="B175" s="291">
        <f t="shared" si="128"/>
        <v>28.260869565217391</v>
      </c>
      <c r="C175" s="50">
        <f>IFERROR(VLOOKUP(TEXT($A175,"0000"),'R-M11'!$A$2:$AA$500,4,FALSE),0)</f>
        <v>52</v>
      </c>
      <c r="D175" s="291">
        <f t="shared" si="129"/>
        <v>13.586956521739129</v>
      </c>
      <c r="E175" s="98">
        <f>IFERROR(SUM(VLOOKUP(TEXT($A175,"0000"),'R-M11'!$A$2:$AA$500,5,FALSE),VLOOKUP(TEXT($A175,"0000"),'R-M11'!$A$2:$AA$500,6,FALSE)),0)</f>
        <v>25</v>
      </c>
      <c r="F175" s="58">
        <f>IFERROR(VLOOKUP(TEXT($A175,"0000"),'R-M11'!$A$2:$AA$500,14,FALSE),0)</f>
        <v>184</v>
      </c>
      <c r="G175" s="230">
        <f t="shared" si="182"/>
        <v>32.320869565217393</v>
      </c>
      <c r="H175" s="97">
        <f t="shared" si="130"/>
        <v>59.470399999999998</v>
      </c>
      <c r="I175" s="230">
        <f t="shared" si="183"/>
        <v>15.326956521739129</v>
      </c>
      <c r="J175" s="97">
        <f t="shared" si="131"/>
        <v>28.201599999999999</v>
      </c>
      <c r="K175" s="230">
        <f t="shared" si="132"/>
        <v>42</v>
      </c>
      <c r="L175" s="121">
        <f>IFERROR(VLOOKUP(K175,'Criteria Table'!$A$2:$I$102,2,FALSE),"")</f>
        <v>5.8000000000000007</v>
      </c>
      <c r="M175" s="230">
        <f t="shared" si="133"/>
        <v>47.64782608695652</v>
      </c>
      <c r="N175" s="286">
        <f t="shared" si="134"/>
        <v>37.5</v>
      </c>
      <c r="O175" s="50">
        <f>IFERROR(VLOOKUP(TEXT($A175,"0000"),'R-M11'!$A$2:$AA$500,17,FALSE),"")</f>
        <v>69</v>
      </c>
      <c r="P175" s="286">
        <f t="shared" si="135"/>
        <v>17.934782608695652</v>
      </c>
      <c r="Q175" s="98">
        <f>IFERROR(SUM(VLOOKUP(TEXT($A175,"0000"),'R-M11'!$A$2:$AA$500,18,FALSE),VLOOKUP(TEXT($A175,"0000"),'R-M11'!$A$2:$AA$500,19,FALSE)),0)</f>
        <v>33</v>
      </c>
      <c r="R175" s="69">
        <f>IFERROR(VLOOKUP(TEXT($A175,"0000"),'R-M11'!$A$2:$AA$500,27,FALSE),0)</f>
        <v>184</v>
      </c>
      <c r="S175" s="121">
        <f t="shared" si="184"/>
        <v>40.65</v>
      </c>
      <c r="T175" s="70">
        <f t="shared" si="136"/>
        <v>74.795999999999992</v>
      </c>
      <c r="U175" s="121">
        <f t="shared" si="185"/>
        <v>19.284782608695654</v>
      </c>
      <c r="V175" s="70">
        <f t="shared" si="137"/>
        <v>35.484000000000002</v>
      </c>
      <c r="W175" s="121">
        <f t="shared" si="138"/>
        <v>55</v>
      </c>
      <c r="X175" s="124">
        <f>IFERROR(VLOOKUP(W175,'Criteria Table'!$A$2:$I$102,2,FALSE),"")</f>
        <v>4.5</v>
      </c>
      <c r="Y175" s="121">
        <f t="shared" si="139"/>
        <v>59.934782608695656</v>
      </c>
      <c r="Z175" s="92">
        <f>IFERROR(IF(VLOOKUP(A175,'SG11'!$A$3:$AI$500,18,FALSE)="","NA",VLOOKUP(A175,'SG11'!$A$3:$AI$500,18,FALSE)),"")</f>
        <v>51</v>
      </c>
      <c r="AA175" s="75">
        <f>IFERROR(VLOOKUP(Z175,'Criteria Table'!$A$2:$I$102,6,FALSE),"NA")</f>
        <v>10</v>
      </c>
      <c r="AB175" s="95">
        <f t="shared" si="186"/>
        <v>61</v>
      </c>
      <c r="AC175" s="84">
        <f>IFERROR(IF(VLOOKUP(A175,'SG11'!$A$3:$AI$500,19,FALSE)="","NA",VLOOKUP(A175,'SG11'!$A$3:$AI$500,19,FALSE)),"")</f>
        <v>62</v>
      </c>
      <c r="AD175" s="75">
        <f>IFERROR(VLOOKUP(AC175,'Criteria Table'!$A$2:$I$102,6,FALSE),"NA")</f>
        <v>5</v>
      </c>
      <c r="AE175" s="95">
        <f t="shared" si="187"/>
        <v>67</v>
      </c>
      <c r="AF175" s="92">
        <f>IFERROR(IF(VLOOKUP(A175,'SG11'!$A$3:$AI$500,20,FALSE)="","NA",VLOOKUP(A175,'SG11'!$A$3:$AI$500,20,FALSE)),"")</f>
        <v>61</v>
      </c>
      <c r="AG175" s="75">
        <f>IFERROR(VLOOKUP(AF175,'Criteria Table'!$A$2:$I$102,6,FALSE),"NA")</f>
        <v>5</v>
      </c>
      <c r="AH175" s="95">
        <f t="shared" si="188"/>
        <v>66</v>
      </c>
      <c r="AI175" s="84">
        <f>IFERROR(IF(VLOOKUP(A175,'SG11'!$A$3:$AI$500,21,FALSE)="","NA",VLOOKUP(A175,'SG11'!$A$3:$AI$500,21,FALSE)),"")</f>
        <v>60</v>
      </c>
      <c r="AJ175" s="75">
        <f>IFERROR(VLOOKUP(AI175,'Criteria Table'!$A$2:$I$102,6,FALSE),"NA")</f>
        <v>10</v>
      </c>
      <c r="AK175" s="95">
        <f t="shared" si="189"/>
        <v>70</v>
      </c>
      <c r="AL175" s="99">
        <f>IFERROR(VLOOKUP(TEXT(A175,"0000"),'W11'!$A$1:$E$500,4,FALSE)/AP175*100,"")</f>
        <v>96.825396825396822</v>
      </c>
      <c r="AM175" s="97">
        <f>IFERROR(VLOOKUP(TEXT(A175,"0000"),'W11'!$A$1:$E$500,4,FALSE),"")</f>
        <v>61</v>
      </c>
      <c r="AN175" s="99">
        <f t="shared" si="140"/>
        <v>96.825396825396822</v>
      </c>
      <c r="AO175" s="97">
        <f t="shared" si="141"/>
        <v>61</v>
      </c>
      <c r="AP175" s="99">
        <f>IFERROR(VLOOKUP(TEXT(A175,"0000"),'W11'!$A$1:$E$500,5,FALSE),"")</f>
        <v>63</v>
      </c>
      <c r="AQ175" s="97">
        <f>IFERROR(VLOOKUP(ROUND(AL175,0),'Criteria Table'!$A$2:$I$102,4,FALSE),0)</f>
        <v>0</v>
      </c>
      <c r="AR175" s="128"/>
      <c r="AS175" s="95"/>
      <c r="AT175" s="95"/>
      <c r="AU175" s="100">
        <f>IFERROR(VLOOKUP(TEXT(A175,"0000"),'Sci11'!$A$3:$N$492,4,FALSE)/VLOOKUP(TEXT(A175,"0000"),'Sci11'!$A$3:$N$492,14,FALSE)*100,"")</f>
        <v>18.032786885245901</v>
      </c>
      <c r="AV175" s="101">
        <f>SUM(VLOOKUP(TEXT(A175,"0000"),'Sci11'!$A$3:$N$492,5,FALSE),VLOOKUP(TEXT(A175,"0000"),'Sci11'!$A$3:$N$492,6,FALSE))/VLOOKUP(TEXT(A175,"0000"),'Sci11'!$A$3:$N$492,14,FALSE)*100</f>
        <v>4.918032786885246</v>
      </c>
      <c r="AW175" s="100">
        <f t="shared" si="190"/>
        <v>23.422786885245902</v>
      </c>
      <c r="AX175" s="101">
        <f>IFERROR(AW175/100*VLOOKUP(TEXT(A175,"0000"),'Sci11'!$A$3:$N$492,14,FALSE),"")</f>
        <v>14.2879</v>
      </c>
      <c r="AY175" s="100">
        <f t="shared" si="191"/>
        <v>7.2280327868852456</v>
      </c>
      <c r="AZ175" s="101">
        <f>IFERROR(AY175/100*VLOOKUP(TEXT(A175,"0000"),'Sci11'!$A$3:$N$492,14,FALSE),"")</f>
        <v>4.4090999999999996</v>
      </c>
      <c r="BA175" s="100">
        <f t="shared" si="142"/>
        <v>23</v>
      </c>
      <c r="BB175" s="101">
        <f>IFERROR(VLOOKUP(BA175,'Criteria Table'!$A$2:$I$102,2,FALSE),"")</f>
        <v>7.7</v>
      </c>
      <c r="BC175" s="101">
        <f t="shared" si="143"/>
        <v>30.7</v>
      </c>
      <c r="BD175" s="82">
        <f>IFERROR(VLOOKUP(A175,ATTx11!$A$2:$N$500,4,FALSE),"")</f>
        <v>94.97</v>
      </c>
      <c r="BE175" s="95">
        <f t="shared" si="144"/>
        <v>0.5</v>
      </c>
      <c r="BF175" s="96">
        <f t="shared" si="145"/>
        <v>95.47</v>
      </c>
      <c r="BG175" s="70">
        <f>IFERROR(VLOOKUP(A175,ATTx11!$A$2:$N$500,11,FALSE),"")</f>
        <v>0</v>
      </c>
      <c r="BH175" s="95">
        <f t="shared" si="146"/>
        <v>0</v>
      </c>
      <c r="BI175" s="70">
        <f>IFERROR(VLOOKUP(A175,ATTx11!$A$2:$N$500,12,FALSE),"")</f>
        <v>79</v>
      </c>
      <c r="BJ175" s="97">
        <f t="shared" si="147"/>
        <v>71.099999999999994</v>
      </c>
      <c r="BK175" s="84">
        <f>IFERROR(VLOOKUP(A175,ATTx11!$A$2:$N$500,7,FALSE),"")</f>
        <v>0</v>
      </c>
      <c r="BL175" s="97">
        <f t="shared" si="148"/>
        <v>0</v>
      </c>
      <c r="BM175" s="84">
        <f>IFERROR(VLOOKUP(A175,ATTx11!$A$2:$N$500,8,FALSE),"")</f>
        <v>49</v>
      </c>
      <c r="BN175" s="95">
        <f t="shared" si="149"/>
        <v>44.1</v>
      </c>
      <c r="BO175" s="95"/>
      <c r="BP175" s="83">
        <f>IFERROR(VLOOKUP(TEXT($A175,"0000"),'AYP11'!$B$3379:$AU$3800,17,FALSE),"")</f>
        <v>0</v>
      </c>
      <c r="BQ175" s="75">
        <f>IFERROR(VLOOKUP(BP175,'Criteria Table'!$A$2:$I$102,2,FALSE),0)</f>
        <v>10</v>
      </c>
      <c r="BR175" s="95">
        <f t="shared" si="150"/>
        <v>10</v>
      </c>
      <c r="BS175" s="83">
        <f>IFERROR(VLOOKUP(TEXT($A175,"0000"),'AYP11'!$B$847:$AU$1268,17,FALSE),"")</f>
        <v>47</v>
      </c>
      <c r="BT175" s="75">
        <f>IFERROR(VLOOKUP(BS175,'Criteria Table'!$A$2:$I$102,2,FALSE),0)</f>
        <v>5.3000000000000007</v>
      </c>
      <c r="BU175" s="95">
        <f t="shared" si="151"/>
        <v>52</v>
      </c>
      <c r="BV175" s="83">
        <f>IFERROR(VLOOKUP(TEXT($A175,"0000"),'AYP11'!$B$2113:$AU$2534,17,FALSE),"")</f>
        <v>0</v>
      </c>
      <c r="BW175" s="75">
        <f>IFERROR(VLOOKUP(BV175,'Criteria Table'!$A$2:$I$102,2,FALSE),0)</f>
        <v>10</v>
      </c>
      <c r="BX175" s="95">
        <f t="shared" si="152"/>
        <v>10</v>
      </c>
      <c r="BY175" s="83">
        <f>IFERROR(VLOOKUP(TEXT($A175,"0000"),'AYP11'!$B$425:$AU$846,17,FALSE),"")</f>
        <v>0</v>
      </c>
      <c r="BZ175" s="75">
        <f>IFERROR(VLOOKUP(BY175,'Criteria Table'!$A$2:$I$102,2,FALSE),0)</f>
        <v>10</v>
      </c>
      <c r="CA175" s="95">
        <f t="shared" si="153"/>
        <v>10</v>
      </c>
      <c r="CB175" s="83">
        <f>IFERROR(VLOOKUP(TEXT($A175,"0000"),'AYP11'!$B$3:$AU$424,17,FALSE),"")</f>
        <v>0</v>
      </c>
      <c r="CC175" s="95">
        <f>IFERROR(VLOOKUP(CB175,'Criteria Table'!$A$2:$I$102,2,FALSE),0)</f>
        <v>10</v>
      </c>
      <c r="CD175" s="95">
        <f t="shared" si="154"/>
        <v>10</v>
      </c>
      <c r="CE175" s="83">
        <f>IFERROR(VLOOKUP(TEXT($A175,"0000"),'AYP11'!$B$1269:$AU$1690,17,FALSE),"")</f>
        <v>44</v>
      </c>
      <c r="CF175" s="95">
        <f>IFERROR(VLOOKUP(CE175,'Criteria Table'!$A$2:$I$102,2,FALSE),0)</f>
        <v>5.6000000000000005</v>
      </c>
      <c r="CG175" s="95">
        <f t="shared" si="155"/>
        <v>50</v>
      </c>
      <c r="CH175" s="83">
        <f>IFERROR(VLOOKUP(TEXT($A175,"0000"),'AYP11'!$B$1691:$AU$2112,17,FALSE),"")</f>
        <v>0</v>
      </c>
      <c r="CI175" s="95">
        <f>IFERROR(VLOOKUP(CH175,'Criteria Table'!$A$2:$I$102,2,FALSE),0)</f>
        <v>10</v>
      </c>
      <c r="CJ175" s="95">
        <f t="shared" si="156"/>
        <v>10</v>
      </c>
      <c r="CK175" s="83">
        <f>IFERROR(VLOOKUP(TEXT($A175,"0000"),'AYP11'!$B$2535:$AU$2956,17,FALSE),"")</f>
        <v>0</v>
      </c>
      <c r="CL175" s="95">
        <f>IFERROR(VLOOKUP(CK175,'Criteria Table'!$A$2:$I$102,2,FALSE),0)</f>
        <v>10</v>
      </c>
      <c r="CM175" s="95">
        <f t="shared" si="157"/>
        <v>10</v>
      </c>
      <c r="CN175" s="76">
        <f>IFERROR(VLOOKUP(TEXT($A175,"0000"),'AYP11'!$B$3379:$AU$3800,23,FALSE),"")</f>
        <v>0</v>
      </c>
      <c r="CO175" s="95">
        <f>IFERROR(VLOOKUP(CN175,'Criteria Table'!$A$2:$I$102,2,FALSE),0)</f>
        <v>10</v>
      </c>
      <c r="CP175" s="95">
        <f t="shared" si="158"/>
        <v>10</v>
      </c>
      <c r="CQ175" s="76">
        <f>IFERROR(VLOOKUP(TEXT($A175,"0000"),'AYP11'!$B$847:$AU$1268,23,FALSE),"")</f>
        <v>59</v>
      </c>
      <c r="CR175" s="95">
        <f>IFERROR(VLOOKUP(CQ175,'Criteria Table'!$A$2:$I$102,2,FALSE),0)</f>
        <v>4.1000000000000005</v>
      </c>
      <c r="CS175" s="95">
        <f t="shared" si="159"/>
        <v>63</v>
      </c>
      <c r="CT175" s="76">
        <f>IFERROR(VLOOKUP(TEXT($A175,"0000"),'AYP11'!$B$2113:$AU$2534,23,FALSE),"")</f>
        <v>0</v>
      </c>
      <c r="CU175" s="95">
        <f>IFERROR(VLOOKUP(CT175,'Criteria Table'!$A$2:$I$102,2,FALSE),0)</f>
        <v>10</v>
      </c>
      <c r="CV175" s="95">
        <f t="shared" si="160"/>
        <v>10</v>
      </c>
      <c r="CW175" s="76">
        <f>IFERROR(VLOOKUP(TEXT($A175,"0000"),'AYP11'!$B$425:$AU$846,23,FALSE),"")</f>
        <v>0</v>
      </c>
      <c r="CX175" s="95">
        <f>IFERROR(VLOOKUP(CW175,'Criteria Table'!$A$2:$I$102,2,FALSE),0)</f>
        <v>10</v>
      </c>
      <c r="CY175" s="95">
        <f t="shared" si="161"/>
        <v>10</v>
      </c>
      <c r="CZ175" s="76">
        <f>IFERROR(VLOOKUP(TEXT($A175,"0000"),'AYP11'!$B$3:$AU$424,23,FALSE),"")</f>
        <v>0</v>
      </c>
      <c r="DA175" s="95">
        <f>IFERROR(VLOOKUP(CZ175,'Criteria Table'!$A$2:$I$102,2,FALSE),0)</f>
        <v>10</v>
      </c>
      <c r="DB175" s="95">
        <f t="shared" si="162"/>
        <v>10</v>
      </c>
      <c r="DC175" s="76">
        <f>IFERROR(VLOOKUP(TEXT($A175,"0000"),'AYP11'!$B$1269:$AU$1690,23,FALSE),"")</f>
        <v>58</v>
      </c>
      <c r="DD175" s="95">
        <f>IFERROR(VLOOKUP(DC175,'Criteria Table'!$A$2:$I$102,2,FALSE),0)</f>
        <v>4.2</v>
      </c>
      <c r="DE175" s="95">
        <f t="shared" si="163"/>
        <v>62</v>
      </c>
      <c r="DF175" s="76">
        <f>IFERROR(VLOOKUP(TEXT($A175,"0000"),'AYP11'!$B$1691:$AU$2112,23,FALSE),"")</f>
        <v>0</v>
      </c>
      <c r="DG175" s="95">
        <f>IFERROR(VLOOKUP(DF175,'Criteria Table'!$A$2:$I$102,2,FALSE),0)</f>
        <v>10</v>
      </c>
      <c r="DH175" s="95">
        <f t="shared" si="164"/>
        <v>10</v>
      </c>
      <c r="DI175" s="76">
        <f>IFERROR(VLOOKUP(TEXT($A175,"0000"),'AYP11'!$B$2535:$AU$2956,23,FALSE),"")</f>
        <v>0</v>
      </c>
      <c r="DJ175" s="95">
        <f>IFERROR(VLOOKUP(DI175,'Criteria Table'!$A$2:$I$102,2,FALSE),0)</f>
        <v>10</v>
      </c>
      <c r="DK175" s="95">
        <f t="shared" si="165"/>
        <v>10</v>
      </c>
      <c r="DL175" s="91">
        <f>IFERROR(VLOOKUP(TEXT($A175,"0000"),'AYP11'!$B$3379:$AU$3800,11,FALSE),"")</f>
        <v>0</v>
      </c>
      <c r="DM175" s="95">
        <f t="shared" si="166"/>
        <v>1</v>
      </c>
      <c r="DN175" s="95" t="str">
        <f t="shared" si="167"/>
        <v/>
      </c>
      <c r="DO175" s="91">
        <f>IFERROR(VLOOKUP(TEXT($A175,"0000"),'AYP11'!$B$847:$AU$1268,11,FALSE),"")</f>
        <v>0</v>
      </c>
      <c r="DP175" s="95">
        <f t="shared" si="168"/>
        <v>1</v>
      </c>
      <c r="DQ175" s="95" t="str">
        <f t="shared" si="169"/>
        <v/>
      </c>
      <c r="DR175" s="91">
        <f>IFERROR(VLOOKUP(TEXT($A175,"0000"),'AYP11'!$B$2113:$AU$2534,11,FALSE),"")</f>
        <v>0</v>
      </c>
      <c r="DS175" s="95">
        <f t="shared" si="170"/>
        <v>1</v>
      </c>
      <c r="DT175" s="95" t="str">
        <f t="shared" si="171"/>
        <v/>
      </c>
      <c r="DU175" s="91">
        <f>IFERROR(VLOOKUP(TEXT($A175,"0000"),'AYP11'!$B$425:$AU$846,11,FALSE),"")</f>
        <v>0</v>
      </c>
      <c r="DV175" s="95">
        <f t="shared" si="172"/>
        <v>1</v>
      </c>
      <c r="DW175" s="95" t="str">
        <f t="shared" si="173"/>
        <v/>
      </c>
      <c r="DX175" s="91">
        <f>IFERROR(VLOOKUP(TEXT($A175,"0000"),'AYP11'!$B$3:$AU$424,11,FALSE),"")</f>
        <v>0</v>
      </c>
      <c r="DY175" s="95">
        <f t="shared" si="174"/>
        <v>1</v>
      </c>
      <c r="DZ175" s="95" t="str">
        <f t="shared" si="175"/>
        <v/>
      </c>
      <c r="EA175" s="91">
        <f>IFERROR(VLOOKUP(TEXT($A175,"0000"),'AYP11'!$B$1269:$AU$1690,11,FALSE),"")</f>
        <v>0</v>
      </c>
      <c r="EB175" s="95">
        <f t="shared" si="176"/>
        <v>1</v>
      </c>
      <c r="EC175" s="95" t="str">
        <f t="shared" si="177"/>
        <v/>
      </c>
      <c r="ED175" s="91">
        <f>IFERROR(VLOOKUP(TEXT($A175,"0000"),'AYP11'!$B$1691:$AU$2112,11,FALSE),"")</f>
        <v>0</v>
      </c>
      <c r="EE175" s="95">
        <f t="shared" si="178"/>
        <v>1</v>
      </c>
      <c r="EF175" s="95" t="str">
        <f t="shared" si="179"/>
        <v/>
      </c>
      <c r="EG175" s="91">
        <f>IFERROR(VLOOKUP(TEXT($A175,"0000"),'AYP11'!$B$2535:$AU$2956,11,FALSE),"")</f>
        <v>0</v>
      </c>
      <c r="EH175" s="95">
        <f t="shared" si="180"/>
        <v>1</v>
      </c>
      <c r="EI175" s="95" t="str">
        <f t="shared" si="181"/>
        <v/>
      </c>
    </row>
    <row r="176" spans="1:147" x14ac:dyDescent="0.25">
      <c r="A176" s="248">
        <v>3861</v>
      </c>
      <c r="B176" s="291">
        <f t="shared" si="128"/>
        <v>31.764705882352938</v>
      </c>
      <c r="C176" s="50">
        <f>IFERROR(VLOOKUP(TEXT($A176,"0000"),'R-M11'!$A$2:$AA$500,4,FALSE),0)</f>
        <v>54</v>
      </c>
      <c r="D176" s="291">
        <f t="shared" si="129"/>
        <v>24.117647058823529</v>
      </c>
      <c r="E176" s="98">
        <f>IFERROR(SUM(VLOOKUP(TEXT($A176,"0000"),'R-M11'!$A$2:$AA$500,5,FALSE),VLOOKUP(TEXT($A176,"0000"),'R-M11'!$A$2:$AA$500,6,FALSE)),0)</f>
        <v>41</v>
      </c>
      <c r="F176" s="58">
        <f>IFERROR(VLOOKUP(TEXT($A176,"0000"),'R-M11'!$A$2:$AA$500,14,FALSE),0)</f>
        <v>170</v>
      </c>
      <c r="G176" s="230">
        <f t="shared" si="182"/>
        <v>34.84470588235294</v>
      </c>
      <c r="H176" s="97">
        <f t="shared" si="130"/>
        <v>59.235999999999997</v>
      </c>
      <c r="I176" s="230">
        <f t="shared" si="183"/>
        <v>25.437647058823529</v>
      </c>
      <c r="J176" s="97">
        <f t="shared" si="131"/>
        <v>43.244000000000007</v>
      </c>
      <c r="K176" s="230">
        <f t="shared" si="132"/>
        <v>56</v>
      </c>
      <c r="L176" s="121">
        <f>IFERROR(VLOOKUP(K176,'Criteria Table'!$A$2:$I$102,2,FALSE),"")</f>
        <v>4.4000000000000004</v>
      </c>
      <c r="M176" s="230">
        <f t="shared" si="133"/>
        <v>60.28235294117647</v>
      </c>
      <c r="N176" s="286">
        <f t="shared" si="134"/>
        <v>28.402366863905325</v>
      </c>
      <c r="O176" s="50">
        <f>IFERROR(VLOOKUP(TEXT($A176,"0000"),'R-M11'!$A$2:$AA$500,17,FALSE),"")</f>
        <v>48</v>
      </c>
      <c r="P176" s="286">
        <f t="shared" si="135"/>
        <v>27.810650887573964</v>
      </c>
      <c r="Q176" s="98">
        <f>IFERROR(SUM(VLOOKUP(TEXT($A176,"0000"),'R-M11'!$A$2:$AA$500,18,FALSE),VLOOKUP(TEXT($A176,"0000"),'R-M11'!$A$2:$AA$500,19,FALSE)),0)</f>
        <v>47</v>
      </c>
      <c r="R176" s="69">
        <f>IFERROR(VLOOKUP(TEXT($A176,"0000"),'R-M11'!$A$2:$AA$500,27,FALSE),0)</f>
        <v>169</v>
      </c>
      <c r="S176" s="121">
        <f t="shared" si="184"/>
        <v>31.482366863905327</v>
      </c>
      <c r="T176" s="70">
        <f t="shared" si="136"/>
        <v>53.205199999999998</v>
      </c>
      <c r="U176" s="121">
        <f t="shared" si="185"/>
        <v>29.130650887573964</v>
      </c>
      <c r="V176" s="70">
        <f t="shared" si="137"/>
        <v>49.230799999999995</v>
      </c>
      <c r="W176" s="121">
        <f t="shared" si="138"/>
        <v>56</v>
      </c>
      <c r="X176" s="124">
        <f>IFERROR(VLOOKUP(W176,'Criteria Table'!$A$2:$I$102,2,FALSE),"")</f>
        <v>4.4000000000000004</v>
      </c>
      <c r="Y176" s="121">
        <f t="shared" si="139"/>
        <v>60.61301775147929</v>
      </c>
      <c r="Z176" s="92">
        <f>IFERROR(IF(VLOOKUP(A176,'SG11'!$A$3:$AI$500,18,FALSE)="","NA",VLOOKUP(A176,'SG11'!$A$3:$AI$500,18,FALSE)),"")</f>
        <v>64</v>
      </c>
      <c r="AA176" s="75">
        <f>IFERROR(VLOOKUP(Z176,'Criteria Table'!$A$2:$I$102,6,FALSE),"NA")</f>
        <v>5</v>
      </c>
      <c r="AB176" s="95">
        <f t="shared" si="186"/>
        <v>69</v>
      </c>
      <c r="AC176" s="84">
        <f>IFERROR(IF(VLOOKUP(A176,'SG11'!$A$3:$AI$500,19,FALSE)="","NA",VLOOKUP(A176,'SG11'!$A$3:$AI$500,19,FALSE)),"")</f>
        <v>62</v>
      </c>
      <c r="AD176" s="75">
        <f>IFERROR(VLOOKUP(AC176,'Criteria Table'!$A$2:$I$102,6,FALSE),"NA")</f>
        <v>5</v>
      </c>
      <c r="AE176" s="95">
        <f t="shared" si="187"/>
        <v>67</v>
      </c>
      <c r="AF176" s="92">
        <f>IFERROR(IF(VLOOKUP(A176,'SG11'!$A$3:$AI$500,20,FALSE)="","NA",VLOOKUP(A176,'SG11'!$A$3:$AI$500,20,FALSE)),"")</f>
        <v>67</v>
      </c>
      <c r="AG176" s="75">
        <f>IFERROR(VLOOKUP(AF176,'Criteria Table'!$A$2:$I$102,6,FALSE),"NA")</f>
        <v>5</v>
      </c>
      <c r="AH176" s="95">
        <f t="shared" si="188"/>
        <v>72</v>
      </c>
      <c r="AI176" s="84">
        <f>IFERROR(IF(VLOOKUP(A176,'SG11'!$A$3:$AI$500,21,FALSE)="","NA",VLOOKUP(A176,'SG11'!$A$3:$AI$500,21,FALSE)),"")</f>
        <v>57</v>
      </c>
      <c r="AJ176" s="75">
        <f>IFERROR(VLOOKUP(AI176,'Criteria Table'!$A$2:$I$102,6,FALSE),"NA")</f>
        <v>10</v>
      </c>
      <c r="AK176" s="95">
        <f t="shared" si="189"/>
        <v>67</v>
      </c>
      <c r="AL176" s="99">
        <f>IFERROR(VLOOKUP(TEXT(A176,"0000"),'W11'!$A$1:$E$500,4,FALSE)/AP176*100,"")</f>
        <v>94.444444444444443</v>
      </c>
      <c r="AM176" s="97">
        <f>IFERROR(VLOOKUP(TEXT(A176,"0000"),'W11'!$A$1:$E$500,4,FALSE),"")</f>
        <v>51</v>
      </c>
      <c r="AN176" s="99">
        <f t="shared" si="140"/>
        <v>94.444444444444443</v>
      </c>
      <c r="AO176" s="97">
        <f t="shared" si="141"/>
        <v>51</v>
      </c>
      <c r="AP176" s="99">
        <f>IFERROR(VLOOKUP(TEXT(A176,"0000"),'W11'!$A$1:$E$500,5,FALSE),"")</f>
        <v>54</v>
      </c>
      <c r="AQ176" s="97">
        <f>IFERROR(VLOOKUP(ROUND(AL176,0),'Criteria Table'!$A$2:$I$102,4,FALSE),0)</f>
        <v>0</v>
      </c>
      <c r="AR176" s="128"/>
      <c r="AS176" s="95"/>
      <c r="AT176" s="95"/>
      <c r="AU176" s="100">
        <f>IFERROR(VLOOKUP(TEXT(A176,"0000"),'Sci11'!$A$3:$N$492,4,FALSE)/VLOOKUP(TEXT(A176,"0000"),'Sci11'!$A$3:$N$492,14,FALSE)*100,"")</f>
        <v>24.193548387096776</v>
      </c>
      <c r="AV176" s="101">
        <f>SUM(VLOOKUP(TEXT(A176,"0000"),'Sci11'!$A$3:$N$492,5,FALSE),VLOOKUP(TEXT(A176,"0000"),'Sci11'!$A$3:$N$492,6,FALSE))/VLOOKUP(TEXT(A176,"0000"),'Sci11'!$A$3:$N$492,14,FALSE)*100</f>
        <v>16.129032258064516</v>
      </c>
      <c r="AW176" s="100">
        <f t="shared" si="190"/>
        <v>28.393548387096775</v>
      </c>
      <c r="AX176" s="101">
        <f>IFERROR(AW176/100*VLOOKUP(TEXT(A176,"0000"),'Sci11'!$A$3:$N$492,14,FALSE),"")</f>
        <v>17.603999999999999</v>
      </c>
      <c r="AY176" s="100">
        <f t="shared" si="191"/>
        <v>17.929032258064517</v>
      </c>
      <c r="AZ176" s="101">
        <f>IFERROR(AY176/100*VLOOKUP(TEXT(A176,"0000"),'Sci11'!$A$3:$N$492,14,FALSE),"")</f>
        <v>11.116000000000001</v>
      </c>
      <c r="BA176" s="100">
        <f t="shared" si="142"/>
        <v>40</v>
      </c>
      <c r="BB176" s="101">
        <f>IFERROR(VLOOKUP(BA176,'Criteria Table'!$A$2:$I$102,2,FALSE),"")</f>
        <v>6</v>
      </c>
      <c r="BC176" s="101">
        <f t="shared" si="143"/>
        <v>46</v>
      </c>
      <c r="BD176" s="82">
        <f>IFERROR(VLOOKUP(A176,ATTx11!$A$2:$N$500,4,FALSE),"")</f>
        <v>95.74</v>
      </c>
      <c r="BE176" s="95">
        <f t="shared" si="144"/>
        <v>0.5</v>
      </c>
      <c r="BF176" s="96">
        <f t="shared" si="145"/>
        <v>96.24</v>
      </c>
      <c r="BG176" s="70">
        <f>IFERROR(VLOOKUP(A176,ATTx11!$A$2:$N$500,11,FALSE),"")</f>
        <v>1</v>
      </c>
      <c r="BH176" s="95">
        <f t="shared" si="146"/>
        <v>0.9</v>
      </c>
      <c r="BI176" s="70">
        <f>IFERROR(VLOOKUP(A176,ATTx11!$A$2:$N$500,12,FALSE),"")</f>
        <v>13</v>
      </c>
      <c r="BJ176" s="97">
        <f t="shared" si="147"/>
        <v>11.7</v>
      </c>
      <c r="BK176" s="84">
        <f>IFERROR(VLOOKUP(A176,ATTx11!$A$2:$N$500,7,FALSE),"")</f>
        <v>1</v>
      </c>
      <c r="BL176" s="97">
        <f t="shared" si="148"/>
        <v>0.9</v>
      </c>
      <c r="BM176" s="84">
        <f>IFERROR(VLOOKUP(A176,ATTx11!$A$2:$N$500,8,FALSE),"")</f>
        <v>9</v>
      </c>
      <c r="BN176" s="95">
        <f t="shared" si="149"/>
        <v>8.1</v>
      </c>
      <c r="BO176" s="95"/>
      <c r="BP176" s="83">
        <f>IFERROR(VLOOKUP(TEXT($A176,"0000"),'AYP11'!$B$3379:$AU$3800,17,FALSE),"")</f>
        <v>0</v>
      </c>
      <c r="BQ176" s="75">
        <f>IFERROR(VLOOKUP(BP176,'Criteria Table'!$A$2:$I$102,2,FALSE),0)</f>
        <v>10</v>
      </c>
      <c r="BR176" s="95">
        <f t="shared" si="150"/>
        <v>10</v>
      </c>
      <c r="BS176" s="83">
        <f>IFERROR(VLOOKUP(TEXT($A176,"0000"),'AYP11'!$B$847:$AU$1268,17,FALSE),"")</f>
        <v>47</v>
      </c>
      <c r="BT176" s="75">
        <f>IFERROR(VLOOKUP(BS176,'Criteria Table'!$A$2:$I$102,2,FALSE),0)</f>
        <v>5.3000000000000007</v>
      </c>
      <c r="BU176" s="95">
        <f t="shared" si="151"/>
        <v>52</v>
      </c>
      <c r="BV176" s="83">
        <f>IFERROR(VLOOKUP(TEXT($A176,"0000"),'AYP11'!$B$2113:$AU$2534,17,FALSE),"")</f>
        <v>62</v>
      </c>
      <c r="BW176" s="75">
        <f>IFERROR(VLOOKUP(BV176,'Criteria Table'!$A$2:$I$102,2,FALSE),0)</f>
        <v>3.8000000000000003</v>
      </c>
      <c r="BX176" s="95">
        <f t="shared" si="152"/>
        <v>66</v>
      </c>
      <c r="BY176" s="83">
        <f>IFERROR(VLOOKUP(TEXT($A176,"0000"),'AYP11'!$B$425:$AU$846,17,FALSE),"")</f>
        <v>0</v>
      </c>
      <c r="BZ176" s="75">
        <f>IFERROR(VLOOKUP(BY176,'Criteria Table'!$A$2:$I$102,2,FALSE),0)</f>
        <v>10</v>
      </c>
      <c r="CA176" s="95">
        <f t="shared" si="153"/>
        <v>10</v>
      </c>
      <c r="CB176" s="83">
        <f>IFERROR(VLOOKUP(TEXT($A176,"0000"),'AYP11'!$B$3:$AU$424,17,FALSE),"")</f>
        <v>0</v>
      </c>
      <c r="CC176" s="95">
        <f>IFERROR(VLOOKUP(CB176,'Criteria Table'!$A$2:$I$102,2,FALSE),0)</f>
        <v>10</v>
      </c>
      <c r="CD176" s="95">
        <f t="shared" si="154"/>
        <v>10</v>
      </c>
      <c r="CE176" s="83">
        <f>IFERROR(VLOOKUP(TEXT($A176,"0000"),'AYP11'!$B$1269:$AU$1690,17,FALSE),"")</f>
        <v>56</v>
      </c>
      <c r="CF176" s="95">
        <f>IFERROR(VLOOKUP(CE176,'Criteria Table'!$A$2:$I$102,2,FALSE),0)</f>
        <v>4.4000000000000004</v>
      </c>
      <c r="CG176" s="95">
        <f t="shared" si="155"/>
        <v>60</v>
      </c>
      <c r="CH176" s="83">
        <f>IFERROR(VLOOKUP(TEXT($A176,"0000"),'AYP11'!$B$1691:$AU$2112,17,FALSE),"")</f>
        <v>52</v>
      </c>
      <c r="CI176" s="95">
        <f>IFERROR(VLOOKUP(CH176,'Criteria Table'!$A$2:$I$102,2,FALSE),0)</f>
        <v>4.8000000000000007</v>
      </c>
      <c r="CJ176" s="95">
        <f t="shared" si="156"/>
        <v>57</v>
      </c>
      <c r="CK176" s="83">
        <f>IFERROR(VLOOKUP(TEXT($A176,"0000"),'AYP11'!$B$2535:$AU$2956,17,FALSE),"")</f>
        <v>10</v>
      </c>
      <c r="CL176" s="95">
        <f>IFERROR(VLOOKUP(CK176,'Criteria Table'!$A$2:$I$102,2,FALSE),0)</f>
        <v>9</v>
      </c>
      <c r="CM176" s="95">
        <f t="shared" si="157"/>
        <v>19</v>
      </c>
      <c r="CN176" s="76">
        <f>IFERROR(VLOOKUP(TEXT($A176,"0000"),'AYP11'!$B$3379:$AU$3800,23,FALSE),"")</f>
        <v>0</v>
      </c>
      <c r="CO176" s="95">
        <f>IFERROR(VLOOKUP(CN176,'Criteria Table'!$A$2:$I$102,2,FALSE),0)</f>
        <v>10</v>
      </c>
      <c r="CP176" s="95">
        <f t="shared" si="158"/>
        <v>10</v>
      </c>
      <c r="CQ176" s="76">
        <f>IFERROR(VLOOKUP(TEXT($A176,"0000"),'AYP11'!$B$847:$AU$1268,23,FALSE),"")</f>
        <v>47</v>
      </c>
      <c r="CR176" s="95">
        <f>IFERROR(VLOOKUP(CQ176,'Criteria Table'!$A$2:$I$102,2,FALSE),0)</f>
        <v>5.3000000000000007</v>
      </c>
      <c r="CS176" s="95">
        <f t="shared" si="159"/>
        <v>52</v>
      </c>
      <c r="CT176" s="76">
        <f>IFERROR(VLOOKUP(TEXT($A176,"0000"),'AYP11'!$B$2113:$AU$2534,23,FALSE),"")</f>
        <v>64</v>
      </c>
      <c r="CU176" s="95">
        <f>IFERROR(VLOOKUP(CT176,'Criteria Table'!$A$2:$I$102,2,FALSE),0)</f>
        <v>3.6</v>
      </c>
      <c r="CV176" s="95">
        <f t="shared" si="160"/>
        <v>68</v>
      </c>
      <c r="CW176" s="76">
        <f>IFERROR(VLOOKUP(TEXT($A176,"0000"),'AYP11'!$B$425:$AU$846,23,FALSE),"")</f>
        <v>0</v>
      </c>
      <c r="CX176" s="95">
        <f>IFERROR(VLOOKUP(CW176,'Criteria Table'!$A$2:$I$102,2,FALSE),0)</f>
        <v>10</v>
      </c>
      <c r="CY176" s="95">
        <f t="shared" si="161"/>
        <v>10</v>
      </c>
      <c r="CZ176" s="76">
        <f>IFERROR(VLOOKUP(TEXT($A176,"0000"),'AYP11'!$B$3:$AU$424,23,FALSE),"")</f>
        <v>0</v>
      </c>
      <c r="DA176" s="95">
        <f>IFERROR(VLOOKUP(CZ176,'Criteria Table'!$A$2:$I$102,2,FALSE),0)</f>
        <v>10</v>
      </c>
      <c r="DB176" s="95">
        <f t="shared" si="162"/>
        <v>10</v>
      </c>
      <c r="DC176" s="76">
        <f>IFERROR(VLOOKUP(TEXT($A176,"0000"),'AYP11'!$B$1269:$AU$1690,23,FALSE),"")</f>
        <v>58</v>
      </c>
      <c r="DD176" s="95">
        <f>IFERROR(VLOOKUP(DC176,'Criteria Table'!$A$2:$I$102,2,FALSE),0)</f>
        <v>4.2</v>
      </c>
      <c r="DE176" s="95">
        <f t="shared" si="163"/>
        <v>62</v>
      </c>
      <c r="DF176" s="76">
        <f>IFERROR(VLOOKUP(TEXT($A176,"0000"),'AYP11'!$B$1691:$AU$2112,23,FALSE),"")</f>
        <v>61</v>
      </c>
      <c r="DG176" s="95">
        <f>IFERROR(VLOOKUP(DF176,'Criteria Table'!$A$2:$I$102,2,FALSE),0)</f>
        <v>3.9000000000000004</v>
      </c>
      <c r="DH176" s="95">
        <f t="shared" si="164"/>
        <v>65</v>
      </c>
      <c r="DI176" s="76">
        <f>IFERROR(VLOOKUP(TEXT($A176,"0000"),'AYP11'!$B$2535:$AU$2956,23,FALSE),"")</f>
        <v>13</v>
      </c>
      <c r="DJ176" s="95">
        <f>IFERROR(VLOOKUP(DI176,'Criteria Table'!$A$2:$I$102,2,FALSE),0)</f>
        <v>8.7000000000000011</v>
      </c>
      <c r="DK176" s="95">
        <f t="shared" si="165"/>
        <v>22</v>
      </c>
      <c r="DL176" s="91">
        <f>IFERROR(VLOOKUP(TEXT($A176,"0000"),'AYP11'!$B$3379:$AU$3800,11,FALSE),"")</f>
        <v>0</v>
      </c>
      <c r="DM176" s="95">
        <f t="shared" si="166"/>
        <v>1</v>
      </c>
      <c r="DN176" s="95" t="str">
        <f t="shared" si="167"/>
        <v/>
      </c>
      <c r="DO176" s="91">
        <f>IFERROR(VLOOKUP(TEXT($A176,"0000"),'AYP11'!$B$847:$AU$1268,11,FALSE),"")</f>
        <v>0</v>
      </c>
      <c r="DP176" s="95">
        <f t="shared" si="168"/>
        <v>1</v>
      </c>
      <c r="DQ176" s="95" t="str">
        <f t="shared" si="169"/>
        <v/>
      </c>
      <c r="DR176" s="91">
        <f>IFERROR(VLOOKUP(TEXT($A176,"0000"),'AYP11'!$B$2113:$AU$2534,11,FALSE),"")</f>
        <v>0</v>
      </c>
      <c r="DS176" s="95">
        <f t="shared" si="170"/>
        <v>1</v>
      </c>
      <c r="DT176" s="95" t="str">
        <f t="shared" si="171"/>
        <v/>
      </c>
      <c r="DU176" s="91">
        <f>IFERROR(VLOOKUP(TEXT($A176,"0000"),'AYP11'!$B$425:$AU$846,11,FALSE),"")</f>
        <v>0</v>
      </c>
      <c r="DV176" s="95">
        <f t="shared" si="172"/>
        <v>1</v>
      </c>
      <c r="DW176" s="95" t="str">
        <f t="shared" si="173"/>
        <v/>
      </c>
      <c r="DX176" s="91">
        <f>IFERROR(VLOOKUP(TEXT($A176,"0000"),'AYP11'!$B$3:$AU$424,11,FALSE),"")</f>
        <v>0</v>
      </c>
      <c r="DY176" s="95">
        <f t="shared" si="174"/>
        <v>1</v>
      </c>
      <c r="DZ176" s="95" t="str">
        <f t="shared" si="175"/>
        <v/>
      </c>
      <c r="EA176" s="91">
        <f>IFERROR(VLOOKUP(TEXT($A176,"0000"),'AYP11'!$B$1269:$AU$1690,11,FALSE),"")</f>
        <v>94</v>
      </c>
      <c r="EB176" s="95">
        <f t="shared" si="176"/>
        <v>0</v>
      </c>
      <c r="EC176" s="95">
        <f t="shared" si="177"/>
        <v>94</v>
      </c>
      <c r="ED176" s="91">
        <f>IFERROR(VLOOKUP(TEXT($A176,"0000"),'AYP11'!$B$1691:$AU$2112,11,FALSE),"")</f>
        <v>0</v>
      </c>
      <c r="EE176" s="95">
        <f t="shared" si="178"/>
        <v>1</v>
      </c>
      <c r="EF176" s="95" t="str">
        <f t="shared" si="179"/>
        <v/>
      </c>
      <c r="EG176" s="91">
        <f>IFERROR(VLOOKUP(TEXT($A176,"0000"),'AYP11'!$B$2535:$AU$2956,11,FALSE),"")</f>
        <v>0</v>
      </c>
      <c r="EH176" s="95">
        <f t="shared" si="180"/>
        <v>1</v>
      </c>
      <c r="EI176" s="95" t="str">
        <f t="shared" si="181"/>
        <v/>
      </c>
      <c r="EP176" s="34">
        <v>28</v>
      </c>
      <c r="EQ176" s="102" t="s">
        <v>1304</v>
      </c>
    </row>
    <row r="177" spans="1:147" x14ac:dyDescent="0.25">
      <c r="A177" s="248">
        <v>3901</v>
      </c>
      <c r="B177" s="291">
        <f t="shared" si="128"/>
        <v>34.844192634560905</v>
      </c>
      <c r="C177" s="50">
        <f>IFERROR(VLOOKUP(TEXT($A177,"0000"),'R-M11'!$A$2:$AA$500,4,FALSE),0)</f>
        <v>123</v>
      </c>
      <c r="D177" s="291">
        <f t="shared" si="129"/>
        <v>25.495750708215297</v>
      </c>
      <c r="E177" s="98">
        <f>IFERROR(SUM(VLOOKUP(TEXT($A177,"0000"),'R-M11'!$A$2:$AA$500,5,FALSE),VLOOKUP(TEXT($A177,"0000"),'R-M11'!$A$2:$AA$500,6,FALSE)),0)</f>
        <v>90</v>
      </c>
      <c r="F177" s="58">
        <f>IFERROR(VLOOKUP(TEXT($A177,"0000"),'R-M11'!$A$2:$AA$500,14,FALSE),0)</f>
        <v>353</v>
      </c>
      <c r="G177" s="230">
        <f t="shared" si="182"/>
        <v>37.644192634560902</v>
      </c>
      <c r="H177" s="97">
        <f t="shared" si="130"/>
        <v>132.88399999999999</v>
      </c>
      <c r="I177" s="230">
        <f t="shared" si="183"/>
        <v>26.695750708215296</v>
      </c>
      <c r="J177" s="97">
        <f t="shared" si="131"/>
        <v>94.236000000000004</v>
      </c>
      <c r="K177" s="230">
        <f t="shared" si="132"/>
        <v>60</v>
      </c>
      <c r="L177" s="121">
        <f>IFERROR(VLOOKUP(K177,'Criteria Table'!$A$2:$I$102,2,FALSE),"")</f>
        <v>4</v>
      </c>
      <c r="M177" s="230">
        <f t="shared" si="133"/>
        <v>64.339943342776195</v>
      </c>
      <c r="N177" s="286">
        <f t="shared" si="134"/>
        <v>33.144475920679888</v>
      </c>
      <c r="O177" s="50">
        <f>IFERROR(VLOOKUP(TEXT($A177,"0000"),'R-M11'!$A$2:$AA$500,17,FALSE),"")</f>
        <v>117</v>
      </c>
      <c r="P177" s="286">
        <f t="shared" si="135"/>
        <v>31.161473087818699</v>
      </c>
      <c r="Q177" s="98">
        <f>IFERROR(SUM(VLOOKUP(TEXT($A177,"0000"),'R-M11'!$A$2:$AA$500,18,FALSE),VLOOKUP(TEXT($A177,"0000"),'R-M11'!$A$2:$AA$500,19,FALSE)),0)</f>
        <v>110</v>
      </c>
      <c r="R177" s="69">
        <f>IFERROR(VLOOKUP(TEXT($A177,"0000"),'R-M11'!$A$2:$AA$500,27,FALSE),0)</f>
        <v>353</v>
      </c>
      <c r="S177" s="121">
        <f t="shared" si="184"/>
        <v>35.664475920679891</v>
      </c>
      <c r="T177" s="70">
        <f t="shared" si="136"/>
        <v>125.8956</v>
      </c>
      <c r="U177" s="121">
        <f t="shared" si="185"/>
        <v>32.241473087818697</v>
      </c>
      <c r="V177" s="70">
        <f t="shared" si="137"/>
        <v>113.8124</v>
      </c>
      <c r="W177" s="121">
        <f t="shared" si="138"/>
        <v>64</v>
      </c>
      <c r="X177" s="124">
        <f>IFERROR(VLOOKUP(W177,'Criteria Table'!$A$2:$I$102,2,FALSE),"")</f>
        <v>3.6</v>
      </c>
      <c r="Y177" s="121">
        <f t="shared" si="139"/>
        <v>67.905949008498595</v>
      </c>
      <c r="Z177" s="92">
        <f>IFERROR(IF(VLOOKUP(A177,'SG11'!$A$3:$AI$500,18,FALSE)="","NA",VLOOKUP(A177,'SG11'!$A$3:$AI$500,18,FALSE)),"")</f>
        <v>70</v>
      </c>
      <c r="AA177" s="75">
        <f>IFERROR(VLOOKUP(Z177,'Criteria Table'!$A$2:$I$102,6,FALSE),"NA")</f>
        <v>5</v>
      </c>
      <c r="AB177" s="95">
        <f t="shared" si="186"/>
        <v>75</v>
      </c>
      <c r="AC177" s="84">
        <f>IFERROR(IF(VLOOKUP(A177,'SG11'!$A$3:$AI$500,19,FALSE)="","NA",VLOOKUP(A177,'SG11'!$A$3:$AI$500,19,FALSE)),"")</f>
        <v>57</v>
      </c>
      <c r="AD177" s="75">
        <f>IFERROR(VLOOKUP(AC177,'Criteria Table'!$A$2:$I$102,6,FALSE),"NA")</f>
        <v>10</v>
      </c>
      <c r="AE177" s="95">
        <f t="shared" si="187"/>
        <v>67</v>
      </c>
      <c r="AF177" s="92">
        <f>IFERROR(IF(VLOOKUP(A177,'SG11'!$A$3:$AI$500,20,FALSE)="","NA",VLOOKUP(A177,'SG11'!$A$3:$AI$500,20,FALSE)),"")</f>
        <v>60</v>
      </c>
      <c r="AG177" s="75">
        <f>IFERROR(VLOOKUP(AF177,'Criteria Table'!$A$2:$I$102,6,FALSE),"NA")</f>
        <v>10</v>
      </c>
      <c r="AH177" s="95">
        <f t="shared" si="188"/>
        <v>70</v>
      </c>
      <c r="AI177" s="84">
        <f>IFERROR(IF(VLOOKUP(A177,'SG11'!$A$3:$AI$500,21,FALSE)="","NA",VLOOKUP(A177,'SG11'!$A$3:$AI$500,21,FALSE)),"")</f>
        <v>69</v>
      </c>
      <c r="AJ177" s="75">
        <f>IFERROR(VLOOKUP(AI177,'Criteria Table'!$A$2:$I$102,6,FALSE),"NA")</f>
        <v>5</v>
      </c>
      <c r="AK177" s="95">
        <f t="shared" si="189"/>
        <v>74</v>
      </c>
      <c r="AL177" s="99">
        <f>IFERROR(VLOOKUP(TEXT(A177,"0000"),'W11'!$A$1:$E$500,4,FALSE)/AP177*100,"")</f>
        <v>87.5</v>
      </c>
      <c r="AM177" s="97">
        <f>IFERROR(VLOOKUP(TEXT(A177,"0000"),'W11'!$A$1:$E$500,4,FALSE),"")</f>
        <v>98</v>
      </c>
      <c r="AN177" s="99">
        <f t="shared" si="140"/>
        <v>88.5</v>
      </c>
      <c r="AO177" s="97">
        <f t="shared" si="141"/>
        <v>99.12</v>
      </c>
      <c r="AP177" s="99">
        <f>IFERROR(VLOOKUP(TEXT(A177,"0000"),'W11'!$A$1:$E$500,5,FALSE),"")</f>
        <v>112</v>
      </c>
      <c r="AQ177" s="97">
        <f>IFERROR(VLOOKUP(ROUND(AL177,0),'Criteria Table'!$A$2:$I$102,4,FALSE),0)</f>
        <v>1</v>
      </c>
      <c r="AR177" s="128"/>
      <c r="AS177" s="95"/>
      <c r="AT177" s="95"/>
      <c r="AU177" s="100">
        <f>IFERROR(VLOOKUP(TEXT(A177,"0000"),'Sci11'!$A$3:$N$492,4,FALSE)/VLOOKUP(TEXT(A177,"0000"),'Sci11'!$A$3:$N$492,14,FALSE)*100,"")</f>
        <v>27.522935779816514</v>
      </c>
      <c r="AV177" s="101">
        <f>SUM(VLOOKUP(TEXT(A177,"0000"),'Sci11'!$A$3:$N$492,5,FALSE),VLOOKUP(TEXT(A177,"0000"),'Sci11'!$A$3:$N$492,6,FALSE))/VLOOKUP(TEXT(A177,"0000"),'Sci11'!$A$3:$N$492,14,FALSE)*100</f>
        <v>11.009174311926607</v>
      </c>
      <c r="AW177" s="100">
        <f t="shared" si="190"/>
        <v>31.792935779816514</v>
      </c>
      <c r="AX177" s="101">
        <f>IFERROR(AW177/100*VLOOKUP(TEXT(A177,"0000"),'Sci11'!$A$3:$N$492,14,FALSE),"")</f>
        <v>34.654299999999999</v>
      </c>
      <c r="AY177" s="100">
        <f t="shared" si="191"/>
        <v>12.839174311926607</v>
      </c>
      <c r="AZ177" s="101">
        <f>IFERROR(AY177/100*VLOOKUP(TEXT(A177,"0000"),'Sci11'!$A$3:$N$492,14,FALSE),"")</f>
        <v>13.994700000000002</v>
      </c>
      <c r="BA177" s="100">
        <f t="shared" si="142"/>
        <v>39</v>
      </c>
      <c r="BB177" s="101">
        <f>IFERROR(VLOOKUP(BA177,'Criteria Table'!$A$2:$I$102,2,FALSE),"")</f>
        <v>6.1000000000000005</v>
      </c>
      <c r="BC177" s="101">
        <f t="shared" si="143"/>
        <v>45.1</v>
      </c>
      <c r="BD177" s="82">
        <f>IFERROR(VLOOKUP(A177,ATTx11!$A$2:$N$500,4,FALSE),"")</f>
        <v>96.08</v>
      </c>
      <c r="BE177" s="95">
        <f t="shared" si="144"/>
        <v>0.5</v>
      </c>
      <c r="BF177" s="96">
        <f t="shared" si="145"/>
        <v>96.58</v>
      </c>
      <c r="BG177" s="70">
        <f>IFERROR(VLOOKUP(A177,ATTx11!$A$2:$N$500,11,FALSE),"")</f>
        <v>0</v>
      </c>
      <c r="BH177" s="95">
        <f t="shared" si="146"/>
        <v>0</v>
      </c>
      <c r="BI177" s="70">
        <f>IFERROR(VLOOKUP(A177,ATTx11!$A$2:$N$500,12,FALSE),"")</f>
        <v>6</v>
      </c>
      <c r="BJ177" s="97">
        <f t="shared" si="147"/>
        <v>5.4</v>
      </c>
      <c r="BK177" s="84">
        <f>IFERROR(VLOOKUP(A177,ATTx11!$A$2:$N$500,7,FALSE),"")</f>
        <v>0</v>
      </c>
      <c r="BL177" s="97">
        <f t="shared" si="148"/>
        <v>0</v>
      </c>
      <c r="BM177" s="84">
        <f>IFERROR(VLOOKUP(A177,ATTx11!$A$2:$N$500,8,FALSE),"")</f>
        <v>5</v>
      </c>
      <c r="BN177" s="95">
        <f t="shared" si="149"/>
        <v>4.5</v>
      </c>
      <c r="BO177" s="95"/>
      <c r="BP177" s="83">
        <f>IFERROR(VLOOKUP(TEXT($A177,"0000"),'AYP11'!$B$3379:$AU$3800,17,FALSE),"")</f>
        <v>0</v>
      </c>
      <c r="BQ177" s="75">
        <f>IFERROR(VLOOKUP(BP177,'Criteria Table'!$A$2:$I$102,2,FALSE),0)</f>
        <v>10</v>
      </c>
      <c r="BR177" s="95">
        <f t="shared" si="150"/>
        <v>10</v>
      </c>
      <c r="BS177" s="83">
        <f>IFERROR(VLOOKUP(TEXT($A177,"0000"),'AYP11'!$B$847:$AU$1268,17,FALSE),"")</f>
        <v>0</v>
      </c>
      <c r="BT177" s="75">
        <f>IFERROR(VLOOKUP(BS177,'Criteria Table'!$A$2:$I$102,2,FALSE),0)</f>
        <v>10</v>
      </c>
      <c r="BU177" s="95">
        <f t="shared" si="151"/>
        <v>10</v>
      </c>
      <c r="BV177" s="83">
        <f>IFERROR(VLOOKUP(TEXT($A177,"0000"),'AYP11'!$B$2113:$AU$2534,17,FALSE),"")</f>
        <v>67</v>
      </c>
      <c r="BW177" s="75">
        <f>IFERROR(VLOOKUP(BV177,'Criteria Table'!$A$2:$I$102,2,FALSE),0)</f>
        <v>3.3000000000000003</v>
      </c>
      <c r="BX177" s="95">
        <f t="shared" si="152"/>
        <v>70</v>
      </c>
      <c r="BY177" s="83">
        <f>IFERROR(VLOOKUP(TEXT($A177,"0000"),'AYP11'!$B$425:$AU$846,17,FALSE),"")</f>
        <v>0</v>
      </c>
      <c r="BZ177" s="75">
        <f>IFERROR(VLOOKUP(BY177,'Criteria Table'!$A$2:$I$102,2,FALSE),0)</f>
        <v>10</v>
      </c>
      <c r="CA177" s="95">
        <f t="shared" si="153"/>
        <v>10</v>
      </c>
      <c r="CB177" s="83">
        <f>IFERROR(VLOOKUP(TEXT($A177,"0000"),'AYP11'!$B$3:$AU$424,17,FALSE),"")</f>
        <v>0</v>
      </c>
      <c r="CC177" s="95">
        <f>IFERROR(VLOOKUP(CB177,'Criteria Table'!$A$2:$I$102,2,FALSE),0)</f>
        <v>10</v>
      </c>
      <c r="CD177" s="95">
        <f t="shared" si="154"/>
        <v>10</v>
      </c>
      <c r="CE177" s="83">
        <f>IFERROR(VLOOKUP(TEXT($A177,"0000"),'AYP11'!$B$1269:$AU$1690,17,FALSE),"")</f>
        <v>65</v>
      </c>
      <c r="CF177" s="95">
        <f>IFERROR(VLOOKUP(CE177,'Criteria Table'!$A$2:$I$102,2,FALSE),0)</f>
        <v>3.5</v>
      </c>
      <c r="CG177" s="95">
        <f t="shared" si="155"/>
        <v>69</v>
      </c>
      <c r="CH177" s="83">
        <f>IFERROR(VLOOKUP(TEXT($A177,"0000"),'AYP11'!$B$1691:$AU$2112,17,FALSE),"")</f>
        <v>58</v>
      </c>
      <c r="CI177" s="95">
        <f>IFERROR(VLOOKUP(CH177,'Criteria Table'!$A$2:$I$102,2,FALSE),0)</f>
        <v>4.2</v>
      </c>
      <c r="CJ177" s="95">
        <f t="shared" si="156"/>
        <v>62</v>
      </c>
      <c r="CK177" s="83">
        <f>IFERROR(VLOOKUP(TEXT($A177,"0000"),'AYP11'!$B$2535:$AU$2956,17,FALSE),"")</f>
        <v>0</v>
      </c>
      <c r="CL177" s="95">
        <f>IFERROR(VLOOKUP(CK177,'Criteria Table'!$A$2:$I$102,2,FALSE),0)</f>
        <v>10</v>
      </c>
      <c r="CM177" s="95">
        <f t="shared" si="157"/>
        <v>10</v>
      </c>
      <c r="CN177" s="76">
        <f>IFERROR(VLOOKUP(TEXT($A177,"0000"),'AYP11'!$B$3379:$AU$3800,23,FALSE),"")</f>
        <v>0</v>
      </c>
      <c r="CO177" s="95">
        <f>IFERROR(VLOOKUP(CN177,'Criteria Table'!$A$2:$I$102,2,FALSE),0)</f>
        <v>10</v>
      </c>
      <c r="CP177" s="95">
        <f t="shared" si="158"/>
        <v>10</v>
      </c>
      <c r="CQ177" s="76">
        <f>IFERROR(VLOOKUP(TEXT($A177,"0000"),'AYP11'!$B$847:$AU$1268,23,FALSE),"")</f>
        <v>0</v>
      </c>
      <c r="CR177" s="95">
        <f>IFERROR(VLOOKUP(CQ177,'Criteria Table'!$A$2:$I$102,2,FALSE),0)</f>
        <v>10</v>
      </c>
      <c r="CS177" s="95">
        <f t="shared" si="159"/>
        <v>10</v>
      </c>
      <c r="CT177" s="76">
        <f>IFERROR(VLOOKUP(TEXT($A177,"0000"),'AYP11'!$B$2113:$AU$2534,23,FALSE),"")</f>
        <v>70</v>
      </c>
      <c r="CU177" s="95">
        <f>IFERROR(VLOOKUP(CT177,'Criteria Table'!$A$2:$I$102,2,FALSE),0)</f>
        <v>3</v>
      </c>
      <c r="CV177" s="95">
        <f t="shared" si="160"/>
        <v>73</v>
      </c>
      <c r="CW177" s="76">
        <f>IFERROR(VLOOKUP(TEXT($A177,"0000"),'AYP11'!$B$425:$AU$846,23,FALSE),"")</f>
        <v>0</v>
      </c>
      <c r="CX177" s="95">
        <f>IFERROR(VLOOKUP(CW177,'Criteria Table'!$A$2:$I$102,2,FALSE),0)</f>
        <v>10</v>
      </c>
      <c r="CY177" s="95">
        <f t="shared" si="161"/>
        <v>10</v>
      </c>
      <c r="CZ177" s="76">
        <f>IFERROR(VLOOKUP(TEXT($A177,"0000"),'AYP11'!$B$3:$AU$424,23,FALSE),"")</f>
        <v>0</v>
      </c>
      <c r="DA177" s="95">
        <f>IFERROR(VLOOKUP(CZ177,'Criteria Table'!$A$2:$I$102,2,FALSE),0)</f>
        <v>10</v>
      </c>
      <c r="DB177" s="95">
        <f t="shared" si="162"/>
        <v>10</v>
      </c>
      <c r="DC177" s="76">
        <f>IFERROR(VLOOKUP(TEXT($A177,"0000"),'AYP11'!$B$1269:$AU$1690,23,FALSE),"")</f>
        <v>69</v>
      </c>
      <c r="DD177" s="95">
        <f>IFERROR(VLOOKUP(DC177,'Criteria Table'!$A$2:$I$102,2,FALSE),0)</f>
        <v>3.1</v>
      </c>
      <c r="DE177" s="95">
        <f t="shared" si="163"/>
        <v>72</v>
      </c>
      <c r="DF177" s="76">
        <f>IFERROR(VLOOKUP(TEXT($A177,"0000"),'AYP11'!$B$1691:$AU$2112,23,FALSE),"")</f>
        <v>67</v>
      </c>
      <c r="DG177" s="95">
        <f>IFERROR(VLOOKUP(DF177,'Criteria Table'!$A$2:$I$102,2,FALSE),0)</f>
        <v>3.3000000000000003</v>
      </c>
      <c r="DH177" s="95">
        <f t="shared" si="164"/>
        <v>70</v>
      </c>
      <c r="DI177" s="76">
        <f>IFERROR(VLOOKUP(TEXT($A177,"0000"),'AYP11'!$B$2535:$AU$2956,23,FALSE),"")</f>
        <v>0</v>
      </c>
      <c r="DJ177" s="95">
        <f>IFERROR(VLOOKUP(DI177,'Criteria Table'!$A$2:$I$102,2,FALSE),0)</f>
        <v>10</v>
      </c>
      <c r="DK177" s="95">
        <f t="shared" si="165"/>
        <v>10</v>
      </c>
      <c r="DL177" s="91">
        <f>IFERROR(VLOOKUP(TEXT($A177,"0000"),'AYP11'!$B$3379:$AU$3800,11,FALSE),"")</f>
        <v>0</v>
      </c>
      <c r="DM177" s="95">
        <f t="shared" si="166"/>
        <v>1</v>
      </c>
      <c r="DN177" s="95" t="str">
        <f t="shared" si="167"/>
        <v/>
      </c>
      <c r="DO177" s="91">
        <f>IFERROR(VLOOKUP(TEXT($A177,"0000"),'AYP11'!$B$847:$AU$1268,11,FALSE),"")</f>
        <v>0</v>
      </c>
      <c r="DP177" s="95">
        <f t="shared" si="168"/>
        <v>1</v>
      </c>
      <c r="DQ177" s="95" t="str">
        <f t="shared" si="169"/>
        <v/>
      </c>
      <c r="DR177" s="91">
        <f>IFERROR(VLOOKUP(TEXT($A177,"0000"),'AYP11'!$B$2113:$AU$2534,11,FALSE),"")</f>
        <v>90</v>
      </c>
      <c r="DS177" s="95">
        <f t="shared" si="170"/>
        <v>0</v>
      </c>
      <c r="DT177" s="95">
        <f t="shared" si="171"/>
        <v>90</v>
      </c>
      <c r="DU177" s="91">
        <f>IFERROR(VLOOKUP(TEXT($A177,"0000"),'AYP11'!$B$425:$AU$846,11,FALSE),"")</f>
        <v>0</v>
      </c>
      <c r="DV177" s="95">
        <f t="shared" si="172"/>
        <v>1</v>
      </c>
      <c r="DW177" s="95" t="str">
        <f t="shared" si="173"/>
        <v/>
      </c>
      <c r="DX177" s="91">
        <f>IFERROR(VLOOKUP(TEXT($A177,"0000"),'AYP11'!$B$3:$AU$424,11,FALSE),"")</f>
        <v>0</v>
      </c>
      <c r="DY177" s="95">
        <f t="shared" si="174"/>
        <v>1</v>
      </c>
      <c r="DZ177" s="95" t="str">
        <f t="shared" si="175"/>
        <v/>
      </c>
      <c r="EA177" s="91">
        <f>IFERROR(VLOOKUP(TEXT($A177,"0000"),'AYP11'!$B$1269:$AU$1690,11,FALSE),"")</f>
        <v>91</v>
      </c>
      <c r="EB177" s="95">
        <f t="shared" si="176"/>
        <v>0</v>
      </c>
      <c r="EC177" s="95">
        <f t="shared" si="177"/>
        <v>91</v>
      </c>
      <c r="ED177" s="91">
        <f>IFERROR(VLOOKUP(TEXT($A177,"0000"),'AYP11'!$B$1691:$AU$2112,11,FALSE),"")</f>
        <v>89</v>
      </c>
      <c r="EE177" s="95">
        <f t="shared" si="178"/>
        <v>1</v>
      </c>
      <c r="EF177" s="95">
        <f t="shared" si="179"/>
        <v>90</v>
      </c>
      <c r="EG177" s="91">
        <f>IFERROR(VLOOKUP(TEXT($A177,"0000"),'AYP11'!$B$2535:$AU$2956,11,FALSE),"")</f>
        <v>0</v>
      </c>
      <c r="EH177" s="95">
        <f t="shared" si="180"/>
        <v>1</v>
      </c>
      <c r="EI177" s="95" t="str">
        <f t="shared" si="181"/>
        <v/>
      </c>
    </row>
    <row r="178" spans="1:147" x14ac:dyDescent="0.25">
      <c r="A178" s="248">
        <v>3941</v>
      </c>
      <c r="B178" s="291">
        <f t="shared" si="128"/>
        <v>32.068965517241374</v>
      </c>
      <c r="C178" s="50">
        <f>IFERROR(VLOOKUP(TEXT($A178,"0000"),'R-M11'!$A$2:$AA$500,4,FALSE),0)</f>
        <v>93</v>
      </c>
      <c r="D178" s="291">
        <f t="shared" si="129"/>
        <v>17.931034482758619</v>
      </c>
      <c r="E178" s="98">
        <f>IFERROR(SUM(VLOOKUP(TEXT($A178,"0000"),'R-M11'!$A$2:$AA$500,5,FALSE),VLOOKUP(TEXT($A178,"0000"),'R-M11'!$A$2:$AA$500,6,FALSE)),0)</f>
        <v>52</v>
      </c>
      <c r="F178" s="58">
        <f>IFERROR(VLOOKUP(TEXT($A178,"0000"),'R-M11'!$A$2:$AA$500,14,FALSE),0)</f>
        <v>290</v>
      </c>
      <c r="G178" s="230">
        <f t="shared" si="182"/>
        <v>35.568965517241374</v>
      </c>
      <c r="H178" s="97">
        <f t="shared" si="130"/>
        <v>103.14999999999999</v>
      </c>
      <c r="I178" s="230">
        <f t="shared" si="183"/>
        <v>19.431034482758619</v>
      </c>
      <c r="J178" s="97">
        <f t="shared" si="131"/>
        <v>56.349999999999994</v>
      </c>
      <c r="K178" s="230">
        <f t="shared" si="132"/>
        <v>50</v>
      </c>
      <c r="L178" s="121">
        <f>IFERROR(VLOOKUP(K178,'Criteria Table'!$A$2:$I$102,2,FALSE),"")</f>
        <v>5</v>
      </c>
      <c r="M178" s="230">
        <f t="shared" si="133"/>
        <v>54.999999999999993</v>
      </c>
      <c r="N178" s="286">
        <f t="shared" si="134"/>
        <v>35.862068965517238</v>
      </c>
      <c r="O178" s="50">
        <f>IFERROR(VLOOKUP(TEXT($A178,"0000"),'R-M11'!$A$2:$AA$500,17,FALSE),"")</f>
        <v>104</v>
      </c>
      <c r="P178" s="286">
        <f t="shared" si="135"/>
        <v>21.03448275862069</v>
      </c>
      <c r="Q178" s="98">
        <f>IFERROR(SUM(VLOOKUP(TEXT($A178,"0000"),'R-M11'!$A$2:$AA$500,18,FALSE),VLOOKUP(TEXT($A178,"0000"),'R-M11'!$A$2:$AA$500,19,FALSE)),0)</f>
        <v>61</v>
      </c>
      <c r="R178" s="69">
        <f>IFERROR(VLOOKUP(TEXT($A178,"0000"),'R-M11'!$A$2:$AA$500,27,FALSE),0)</f>
        <v>290</v>
      </c>
      <c r="S178" s="121">
        <f t="shared" si="184"/>
        <v>38.872068965517236</v>
      </c>
      <c r="T178" s="70">
        <f t="shared" si="136"/>
        <v>112.72899999999998</v>
      </c>
      <c r="U178" s="121">
        <f t="shared" si="185"/>
        <v>22.32448275862069</v>
      </c>
      <c r="V178" s="70">
        <f t="shared" si="137"/>
        <v>64.741</v>
      </c>
      <c r="W178" s="121">
        <f t="shared" si="138"/>
        <v>57</v>
      </c>
      <c r="X178" s="124">
        <f>IFERROR(VLOOKUP(W178,'Criteria Table'!$A$2:$I$102,2,FALSE),"")</f>
        <v>4.3</v>
      </c>
      <c r="Y178" s="121">
        <f t="shared" si="139"/>
        <v>61.196551724137926</v>
      </c>
      <c r="Z178" s="92">
        <f>IFERROR(IF(VLOOKUP(A178,'SG11'!$A$3:$AI$500,18,FALSE)="","NA",VLOOKUP(A178,'SG11'!$A$3:$AI$500,18,FALSE)),"")</f>
        <v>56</v>
      </c>
      <c r="AA178" s="75">
        <f>IFERROR(VLOOKUP(Z178,'Criteria Table'!$A$2:$I$102,6,FALSE),"NA")</f>
        <v>10</v>
      </c>
      <c r="AB178" s="95">
        <f t="shared" si="186"/>
        <v>66</v>
      </c>
      <c r="AC178" s="84">
        <f>IFERROR(IF(VLOOKUP(A178,'SG11'!$A$3:$AI$500,19,FALSE)="","NA",VLOOKUP(A178,'SG11'!$A$3:$AI$500,19,FALSE)),"")</f>
        <v>51</v>
      </c>
      <c r="AD178" s="75">
        <f>IFERROR(VLOOKUP(AC178,'Criteria Table'!$A$2:$I$102,6,FALSE),"NA")</f>
        <v>10</v>
      </c>
      <c r="AE178" s="95">
        <f t="shared" si="187"/>
        <v>61</v>
      </c>
      <c r="AF178" s="92">
        <f>IFERROR(IF(VLOOKUP(A178,'SG11'!$A$3:$AI$500,20,FALSE)="","NA",VLOOKUP(A178,'SG11'!$A$3:$AI$500,20,FALSE)),"")</f>
        <v>58</v>
      </c>
      <c r="AG178" s="75">
        <f>IFERROR(VLOOKUP(AF178,'Criteria Table'!$A$2:$I$102,6,FALSE),"NA")</f>
        <v>10</v>
      </c>
      <c r="AH178" s="95">
        <f t="shared" si="188"/>
        <v>68</v>
      </c>
      <c r="AI178" s="84">
        <f>IFERROR(IF(VLOOKUP(A178,'SG11'!$A$3:$AI$500,21,FALSE)="","NA",VLOOKUP(A178,'SG11'!$A$3:$AI$500,21,FALSE)),"")</f>
        <v>56</v>
      </c>
      <c r="AJ178" s="75">
        <f>IFERROR(VLOOKUP(AI178,'Criteria Table'!$A$2:$I$102,6,FALSE),"NA")</f>
        <v>10</v>
      </c>
      <c r="AK178" s="95">
        <f t="shared" si="189"/>
        <v>66</v>
      </c>
      <c r="AL178" s="99">
        <f>IFERROR(VLOOKUP(TEXT(A178,"0000"),'W11'!$A$1:$E$500,4,FALSE)/AP178*100,"")</f>
        <v>95.604395604395606</v>
      </c>
      <c r="AM178" s="97">
        <f>IFERROR(VLOOKUP(TEXT(A178,"0000"),'W11'!$A$1:$E$500,4,FALSE),"")</f>
        <v>87</v>
      </c>
      <c r="AN178" s="99">
        <f t="shared" si="140"/>
        <v>95.604395604395606</v>
      </c>
      <c r="AO178" s="97">
        <f t="shared" si="141"/>
        <v>87</v>
      </c>
      <c r="AP178" s="99">
        <f>IFERROR(VLOOKUP(TEXT(A178,"0000"),'W11'!$A$1:$E$500,5,FALSE),"")</f>
        <v>91</v>
      </c>
      <c r="AQ178" s="97">
        <f>IFERROR(VLOOKUP(ROUND(AL178,0),'Criteria Table'!$A$2:$I$102,4,FALSE),0)</f>
        <v>0</v>
      </c>
      <c r="AR178" s="128"/>
      <c r="AS178" s="95"/>
      <c r="AT178" s="95"/>
      <c r="AU178" s="100">
        <f>IFERROR(VLOOKUP(TEXT(A178,"0000"),'Sci11'!$A$3:$N$492,4,FALSE)/VLOOKUP(TEXT(A178,"0000"),'Sci11'!$A$3:$N$492,14,FALSE)*100,"")</f>
        <v>23.595505617977526</v>
      </c>
      <c r="AV178" s="101">
        <f>SUM(VLOOKUP(TEXT(A178,"0000"),'Sci11'!$A$3:$N$492,5,FALSE),VLOOKUP(TEXT(A178,"0000"),'Sci11'!$A$3:$N$492,6,FALSE))/VLOOKUP(TEXT(A178,"0000"),'Sci11'!$A$3:$N$492,14,FALSE)*100</f>
        <v>5.6179775280898872</v>
      </c>
      <c r="AW178" s="100">
        <f t="shared" si="190"/>
        <v>28.565505617977525</v>
      </c>
      <c r="AX178" s="101">
        <f>IFERROR(AW178/100*VLOOKUP(TEXT(A178,"0000"),'Sci11'!$A$3:$N$492,14,FALSE),"")</f>
        <v>25.423299999999998</v>
      </c>
      <c r="AY178" s="100">
        <f t="shared" si="191"/>
        <v>7.747977528089887</v>
      </c>
      <c r="AZ178" s="101">
        <f>IFERROR(AY178/100*VLOOKUP(TEXT(A178,"0000"),'Sci11'!$A$3:$N$492,14,FALSE),"")</f>
        <v>6.8956999999999997</v>
      </c>
      <c r="BA178" s="100">
        <f t="shared" si="142"/>
        <v>29</v>
      </c>
      <c r="BB178" s="101">
        <f>IFERROR(VLOOKUP(BA178,'Criteria Table'!$A$2:$I$102,2,FALSE),"")</f>
        <v>7.1000000000000005</v>
      </c>
      <c r="BC178" s="101">
        <f t="shared" si="143"/>
        <v>36.1</v>
      </c>
      <c r="BD178" s="82">
        <f>IFERROR(VLOOKUP(A178,ATTx11!$A$2:$N$500,4,FALSE),"")</f>
        <v>97.93</v>
      </c>
      <c r="BE178" s="95">
        <f t="shared" si="144"/>
        <v>0</v>
      </c>
      <c r="BF178" s="96">
        <f t="shared" si="145"/>
        <v>97.93</v>
      </c>
      <c r="BG178" s="70">
        <f>IFERROR(VLOOKUP(A178,ATTx11!$A$2:$N$500,11,FALSE),"")</f>
        <v>0</v>
      </c>
      <c r="BH178" s="95">
        <f t="shared" si="146"/>
        <v>0</v>
      </c>
      <c r="BI178" s="70">
        <f>IFERROR(VLOOKUP(A178,ATTx11!$A$2:$N$500,12,FALSE),"")</f>
        <v>35</v>
      </c>
      <c r="BJ178" s="97">
        <f t="shared" si="147"/>
        <v>31.5</v>
      </c>
      <c r="BK178" s="84">
        <f>IFERROR(VLOOKUP(A178,ATTx11!$A$2:$N$500,7,FALSE),"")</f>
        <v>0</v>
      </c>
      <c r="BL178" s="97">
        <f t="shared" si="148"/>
        <v>0</v>
      </c>
      <c r="BM178" s="84">
        <f>IFERROR(VLOOKUP(A178,ATTx11!$A$2:$N$500,8,FALSE),"")</f>
        <v>21</v>
      </c>
      <c r="BN178" s="95">
        <f t="shared" si="149"/>
        <v>18.899999999999999</v>
      </c>
      <c r="BO178" s="95"/>
      <c r="BP178" s="83">
        <f>IFERROR(VLOOKUP(TEXT($A178,"0000"),'AYP11'!$B$3379:$AU$3800,17,FALSE),"")</f>
        <v>0</v>
      </c>
      <c r="BQ178" s="75">
        <f>IFERROR(VLOOKUP(BP178,'Criteria Table'!$A$2:$I$102,2,FALSE),0)</f>
        <v>10</v>
      </c>
      <c r="BR178" s="95">
        <f t="shared" si="150"/>
        <v>10</v>
      </c>
      <c r="BS178" s="83">
        <f>IFERROR(VLOOKUP(TEXT($A178,"0000"),'AYP11'!$B$847:$AU$1268,17,FALSE),"")</f>
        <v>53</v>
      </c>
      <c r="BT178" s="75">
        <f>IFERROR(VLOOKUP(BS178,'Criteria Table'!$A$2:$I$102,2,FALSE),0)</f>
        <v>4.7</v>
      </c>
      <c r="BU178" s="95">
        <f t="shared" si="151"/>
        <v>58</v>
      </c>
      <c r="BV178" s="83">
        <f>IFERROR(VLOOKUP(TEXT($A178,"0000"),'AYP11'!$B$2113:$AU$2534,17,FALSE),"")</f>
        <v>0</v>
      </c>
      <c r="BW178" s="75">
        <f>IFERROR(VLOOKUP(BV178,'Criteria Table'!$A$2:$I$102,2,FALSE),0)</f>
        <v>10</v>
      </c>
      <c r="BX178" s="95">
        <f t="shared" si="152"/>
        <v>10</v>
      </c>
      <c r="BY178" s="83">
        <f>IFERROR(VLOOKUP(TEXT($A178,"0000"),'AYP11'!$B$425:$AU$846,17,FALSE),"")</f>
        <v>0</v>
      </c>
      <c r="BZ178" s="75">
        <f>IFERROR(VLOOKUP(BY178,'Criteria Table'!$A$2:$I$102,2,FALSE),0)</f>
        <v>10</v>
      </c>
      <c r="CA178" s="95">
        <f t="shared" si="153"/>
        <v>10</v>
      </c>
      <c r="CB178" s="83">
        <f>IFERROR(VLOOKUP(TEXT($A178,"0000"),'AYP11'!$B$3:$AU$424,17,FALSE),"")</f>
        <v>0</v>
      </c>
      <c r="CC178" s="95">
        <f>IFERROR(VLOOKUP(CB178,'Criteria Table'!$A$2:$I$102,2,FALSE),0)</f>
        <v>10</v>
      </c>
      <c r="CD178" s="95">
        <f t="shared" si="154"/>
        <v>10</v>
      </c>
      <c r="CE178" s="83">
        <f>IFERROR(VLOOKUP(TEXT($A178,"0000"),'AYP11'!$B$1269:$AU$1690,17,FALSE),"")</f>
        <v>51</v>
      </c>
      <c r="CF178" s="95">
        <f>IFERROR(VLOOKUP(CE178,'Criteria Table'!$A$2:$I$102,2,FALSE),0)</f>
        <v>4.9000000000000004</v>
      </c>
      <c r="CG178" s="95">
        <f t="shared" si="155"/>
        <v>56</v>
      </c>
      <c r="CH178" s="83">
        <f>IFERROR(VLOOKUP(TEXT($A178,"0000"),'AYP11'!$B$1691:$AU$2112,17,FALSE),"")</f>
        <v>47</v>
      </c>
      <c r="CI178" s="95">
        <f>IFERROR(VLOOKUP(CH178,'Criteria Table'!$A$2:$I$102,2,FALSE),0)</f>
        <v>5.3000000000000007</v>
      </c>
      <c r="CJ178" s="95">
        <f t="shared" si="156"/>
        <v>52</v>
      </c>
      <c r="CK178" s="83">
        <f>IFERROR(VLOOKUP(TEXT($A178,"0000"),'AYP11'!$B$2535:$AU$2956,17,FALSE),"")</f>
        <v>0</v>
      </c>
      <c r="CL178" s="95">
        <f>IFERROR(VLOOKUP(CK178,'Criteria Table'!$A$2:$I$102,2,FALSE),0)</f>
        <v>10</v>
      </c>
      <c r="CM178" s="95">
        <f t="shared" si="157"/>
        <v>10</v>
      </c>
      <c r="CN178" s="76">
        <f>IFERROR(VLOOKUP(TEXT($A178,"0000"),'AYP11'!$B$3379:$AU$3800,23,FALSE),"")</f>
        <v>0</v>
      </c>
      <c r="CO178" s="95">
        <f>IFERROR(VLOOKUP(CN178,'Criteria Table'!$A$2:$I$102,2,FALSE),0)</f>
        <v>10</v>
      </c>
      <c r="CP178" s="95">
        <f t="shared" si="158"/>
        <v>10</v>
      </c>
      <c r="CQ178" s="76">
        <f>IFERROR(VLOOKUP(TEXT($A178,"0000"),'AYP11'!$B$847:$AU$1268,23,FALSE),"")</f>
        <v>60</v>
      </c>
      <c r="CR178" s="95">
        <f>IFERROR(VLOOKUP(CQ178,'Criteria Table'!$A$2:$I$102,2,FALSE),0)</f>
        <v>4</v>
      </c>
      <c r="CS178" s="95">
        <f t="shared" si="159"/>
        <v>64</v>
      </c>
      <c r="CT178" s="76">
        <f>IFERROR(VLOOKUP(TEXT($A178,"0000"),'AYP11'!$B$2113:$AU$2534,23,FALSE),"")</f>
        <v>0</v>
      </c>
      <c r="CU178" s="95">
        <f>IFERROR(VLOOKUP(CT178,'Criteria Table'!$A$2:$I$102,2,FALSE),0)</f>
        <v>10</v>
      </c>
      <c r="CV178" s="95">
        <f t="shared" si="160"/>
        <v>10</v>
      </c>
      <c r="CW178" s="76">
        <f>IFERROR(VLOOKUP(TEXT($A178,"0000"),'AYP11'!$B$425:$AU$846,23,FALSE),"")</f>
        <v>0</v>
      </c>
      <c r="CX178" s="95">
        <f>IFERROR(VLOOKUP(CW178,'Criteria Table'!$A$2:$I$102,2,FALSE),0)</f>
        <v>10</v>
      </c>
      <c r="CY178" s="95">
        <f t="shared" si="161"/>
        <v>10</v>
      </c>
      <c r="CZ178" s="76">
        <f>IFERROR(VLOOKUP(TEXT($A178,"0000"),'AYP11'!$B$3:$AU$424,23,FALSE),"")</f>
        <v>0</v>
      </c>
      <c r="DA178" s="95">
        <f>IFERROR(VLOOKUP(CZ178,'Criteria Table'!$A$2:$I$102,2,FALSE),0)</f>
        <v>10</v>
      </c>
      <c r="DB178" s="95">
        <f t="shared" si="162"/>
        <v>10</v>
      </c>
      <c r="DC178" s="76">
        <f>IFERROR(VLOOKUP(TEXT($A178,"0000"),'AYP11'!$B$1269:$AU$1690,23,FALSE),"")</f>
        <v>58</v>
      </c>
      <c r="DD178" s="95">
        <f>IFERROR(VLOOKUP(DC178,'Criteria Table'!$A$2:$I$102,2,FALSE),0)</f>
        <v>4.2</v>
      </c>
      <c r="DE178" s="95">
        <f t="shared" si="163"/>
        <v>62</v>
      </c>
      <c r="DF178" s="76">
        <f>IFERROR(VLOOKUP(TEXT($A178,"0000"),'AYP11'!$B$1691:$AU$2112,23,FALSE),"")</f>
        <v>55</v>
      </c>
      <c r="DG178" s="95">
        <f>IFERROR(VLOOKUP(DF178,'Criteria Table'!$A$2:$I$102,2,FALSE),0)</f>
        <v>4.5</v>
      </c>
      <c r="DH178" s="95">
        <f t="shared" si="164"/>
        <v>60</v>
      </c>
      <c r="DI178" s="76">
        <f>IFERROR(VLOOKUP(TEXT($A178,"0000"),'AYP11'!$B$2535:$AU$2956,23,FALSE),"")</f>
        <v>0</v>
      </c>
      <c r="DJ178" s="95">
        <f>IFERROR(VLOOKUP(DI178,'Criteria Table'!$A$2:$I$102,2,FALSE),0)</f>
        <v>10</v>
      </c>
      <c r="DK178" s="95">
        <f t="shared" si="165"/>
        <v>10</v>
      </c>
      <c r="DL178" s="91">
        <f>IFERROR(VLOOKUP(TEXT($A178,"0000"),'AYP11'!$B$3379:$AU$3800,11,FALSE),"")</f>
        <v>0</v>
      </c>
      <c r="DM178" s="95">
        <f t="shared" si="166"/>
        <v>1</v>
      </c>
      <c r="DN178" s="95" t="str">
        <f t="shared" si="167"/>
        <v/>
      </c>
      <c r="DO178" s="91">
        <f>IFERROR(VLOOKUP(TEXT($A178,"0000"),'AYP11'!$B$847:$AU$1268,11,FALSE),"")</f>
        <v>0</v>
      </c>
      <c r="DP178" s="95">
        <f t="shared" si="168"/>
        <v>1</v>
      </c>
      <c r="DQ178" s="95" t="str">
        <f t="shared" si="169"/>
        <v/>
      </c>
      <c r="DR178" s="91">
        <f>IFERROR(VLOOKUP(TEXT($A178,"0000"),'AYP11'!$B$2113:$AU$2534,11,FALSE),"")</f>
        <v>0</v>
      </c>
      <c r="DS178" s="95">
        <f t="shared" si="170"/>
        <v>1</v>
      </c>
      <c r="DT178" s="95" t="str">
        <f t="shared" si="171"/>
        <v/>
      </c>
      <c r="DU178" s="91">
        <f>IFERROR(VLOOKUP(TEXT($A178,"0000"),'AYP11'!$B$425:$AU$846,11,FALSE),"")</f>
        <v>0</v>
      </c>
      <c r="DV178" s="95">
        <f t="shared" si="172"/>
        <v>1</v>
      </c>
      <c r="DW178" s="95" t="str">
        <f t="shared" si="173"/>
        <v/>
      </c>
      <c r="DX178" s="91">
        <f>IFERROR(VLOOKUP(TEXT($A178,"0000"),'AYP11'!$B$3:$AU$424,11,FALSE),"")</f>
        <v>0</v>
      </c>
      <c r="DY178" s="95">
        <f t="shared" si="174"/>
        <v>1</v>
      </c>
      <c r="DZ178" s="95" t="str">
        <f t="shared" si="175"/>
        <v/>
      </c>
      <c r="EA178" s="91">
        <f>IFERROR(VLOOKUP(TEXT($A178,"0000"),'AYP11'!$B$1269:$AU$1690,11,FALSE),"")</f>
        <v>0</v>
      </c>
      <c r="EB178" s="95">
        <f t="shared" si="176"/>
        <v>1</v>
      </c>
      <c r="EC178" s="95" t="str">
        <f t="shared" si="177"/>
        <v/>
      </c>
      <c r="ED178" s="91">
        <f>IFERROR(VLOOKUP(TEXT($A178,"0000"),'AYP11'!$B$1691:$AU$2112,11,FALSE),"")</f>
        <v>0</v>
      </c>
      <c r="EE178" s="95">
        <f t="shared" si="178"/>
        <v>1</v>
      </c>
      <c r="EF178" s="95" t="str">
        <f t="shared" si="179"/>
        <v/>
      </c>
      <c r="EG178" s="91">
        <f>IFERROR(VLOOKUP(TEXT($A178,"0000"),'AYP11'!$B$2535:$AU$2956,11,FALSE),"")</f>
        <v>0</v>
      </c>
      <c r="EH178" s="95">
        <f t="shared" si="180"/>
        <v>1</v>
      </c>
      <c r="EI178" s="95" t="str">
        <f t="shared" si="181"/>
        <v/>
      </c>
    </row>
    <row r="179" spans="1:147" x14ac:dyDescent="0.25">
      <c r="A179" s="248">
        <v>3981</v>
      </c>
      <c r="B179" s="291">
        <f t="shared" si="128"/>
        <v>33.445945945945951</v>
      </c>
      <c r="C179" s="50">
        <f>IFERROR(VLOOKUP(TEXT($A179,"0000"),'R-M11'!$A$2:$AA$500,4,FALSE),0)</f>
        <v>99</v>
      </c>
      <c r="D179" s="291">
        <f t="shared" si="129"/>
        <v>30.405405405405407</v>
      </c>
      <c r="E179" s="98">
        <f>IFERROR(SUM(VLOOKUP(TEXT($A179,"0000"),'R-M11'!$A$2:$AA$500,5,FALSE),VLOOKUP(TEXT($A179,"0000"),'R-M11'!$A$2:$AA$500,6,FALSE)),0)</f>
        <v>90</v>
      </c>
      <c r="F179" s="58">
        <f>IFERROR(VLOOKUP(TEXT($A179,"0000"),'R-M11'!$A$2:$AA$500,14,FALSE),0)</f>
        <v>296</v>
      </c>
      <c r="G179" s="230">
        <f t="shared" si="182"/>
        <v>35.965945945945954</v>
      </c>
      <c r="H179" s="97">
        <f t="shared" si="130"/>
        <v>106.45920000000002</v>
      </c>
      <c r="I179" s="230">
        <f t="shared" si="183"/>
        <v>31.485405405405409</v>
      </c>
      <c r="J179" s="97">
        <f t="shared" si="131"/>
        <v>93.19680000000001</v>
      </c>
      <c r="K179" s="230">
        <f t="shared" si="132"/>
        <v>64</v>
      </c>
      <c r="L179" s="121">
        <f>IFERROR(VLOOKUP(K179,'Criteria Table'!$A$2:$I$102,2,FALSE),"")</f>
        <v>3.6</v>
      </c>
      <c r="M179" s="230">
        <f t="shared" si="133"/>
        <v>67.451351351351363</v>
      </c>
      <c r="N179" s="286">
        <f t="shared" si="134"/>
        <v>28.716216216216218</v>
      </c>
      <c r="O179" s="50">
        <f>IFERROR(VLOOKUP(TEXT($A179,"0000"),'R-M11'!$A$2:$AA$500,17,FALSE),"")</f>
        <v>85</v>
      </c>
      <c r="P179" s="286">
        <f t="shared" si="135"/>
        <v>47.635135135135137</v>
      </c>
      <c r="Q179" s="98">
        <f>IFERROR(SUM(VLOOKUP(TEXT($A179,"0000"),'R-M11'!$A$2:$AA$500,18,FALSE),VLOOKUP(TEXT($A179,"0000"),'R-M11'!$A$2:$AA$500,19,FALSE)),0)</f>
        <v>141</v>
      </c>
      <c r="R179" s="69">
        <f>IFERROR(VLOOKUP(TEXT($A179,"0000"),'R-M11'!$A$2:$AA$500,27,FALSE),0)</f>
        <v>296</v>
      </c>
      <c r="S179" s="121">
        <f t="shared" si="184"/>
        <v>30.396216216216217</v>
      </c>
      <c r="T179" s="70">
        <f t="shared" si="136"/>
        <v>89.972799999999992</v>
      </c>
      <c r="U179" s="121">
        <f t="shared" si="185"/>
        <v>48.355135135135136</v>
      </c>
      <c r="V179" s="70">
        <f t="shared" si="137"/>
        <v>143.13120000000001</v>
      </c>
      <c r="W179" s="121">
        <f t="shared" si="138"/>
        <v>76</v>
      </c>
      <c r="X179" s="124">
        <f>IFERROR(VLOOKUP(W179,'Criteria Table'!$A$2:$I$102,2,FALSE),"")</f>
        <v>2.4000000000000004</v>
      </c>
      <c r="Y179" s="121">
        <f t="shared" si="139"/>
        <v>78.75135135135136</v>
      </c>
      <c r="Z179" s="92">
        <f>IFERROR(IF(VLOOKUP(A179,'SG11'!$A$3:$AI$500,18,FALSE)="","NA",VLOOKUP(A179,'SG11'!$A$3:$AI$500,18,FALSE)),"")</f>
        <v>62</v>
      </c>
      <c r="AA179" s="75">
        <f>IFERROR(VLOOKUP(Z179,'Criteria Table'!$A$2:$I$102,6,FALSE),"NA")</f>
        <v>5</v>
      </c>
      <c r="AB179" s="95">
        <f t="shared" si="186"/>
        <v>67</v>
      </c>
      <c r="AC179" s="84">
        <f>IFERROR(IF(VLOOKUP(A179,'SG11'!$A$3:$AI$500,19,FALSE)="","NA",VLOOKUP(A179,'SG11'!$A$3:$AI$500,19,FALSE)),"")</f>
        <v>64</v>
      </c>
      <c r="AD179" s="75">
        <f>IFERROR(VLOOKUP(AC179,'Criteria Table'!$A$2:$I$102,6,FALSE),"NA")</f>
        <v>5</v>
      </c>
      <c r="AE179" s="95">
        <f t="shared" si="187"/>
        <v>69</v>
      </c>
      <c r="AF179" s="92">
        <f>IFERROR(IF(VLOOKUP(A179,'SG11'!$A$3:$AI$500,20,FALSE)="","NA",VLOOKUP(A179,'SG11'!$A$3:$AI$500,20,FALSE)),"")</f>
        <v>60</v>
      </c>
      <c r="AG179" s="75">
        <f>IFERROR(VLOOKUP(AF179,'Criteria Table'!$A$2:$I$102,6,FALSE),"NA")</f>
        <v>10</v>
      </c>
      <c r="AH179" s="95">
        <f t="shared" si="188"/>
        <v>70</v>
      </c>
      <c r="AI179" s="84">
        <f>IFERROR(IF(VLOOKUP(A179,'SG11'!$A$3:$AI$500,21,FALSE)="","NA",VLOOKUP(A179,'SG11'!$A$3:$AI$500,21,FALSE)),"")</f>
        <v>74</v>
      </c>
      <c r="AJ179" s="75">
        <f>IFERROR(VLOOKUP(AI179,'Criteria Table'!$A$2:$I$102,6,FALSE),"NA")</f>
        <v>5</v>
      </c>
      <c r="AK179" s="95">
        <f t="shared" si="189"/>
        <v>79</v>
      </c>
      <c r="AL179" s="99">
        <f>IFERROR(VLOOKUP(TEXT(A179,"0000"),'W11'!$A$1:$E$500,4,FALSE)/AP179*100,"")</f>
        <v>93.406593406593402</v>
      </c>
      <c r="AM179" s="97">
        <f>IFERROR(VLOOKUP(TEXT(A179,"0000"),'W11'!$A$1:$E$500,4,FALSE),"")</f>
        <v>85</v>
      </c>
      <c r="AN179" s="99">
        <f t="shared" si="140"/>
        <v>93.406593406593402</v>
      </c>
      <c r="AO179" s="97">
        <f t="shared" si="141"/>
        <v>84.999999999999986</v>
      </c>
      <c r="AP179" s="99">
        <f>IFERROR(VLOOKUP(TEXT(A179,"0000"),'W11'!$A$1:$E$500,5,FALSE),"")</f>
        <v>91</v>
      </c>
      <c r="AQ179" s="97">
        <f>IFERROR(VLOOKUP(ROUND(AL179,0),'Criteria Table'!$A$2:$I$102,4,FALSE),0)</f>
        <v>0</v>
      </c>
      <c r="AR179" s="128"/>
      <c r="AS179" s="95"/>
      <c r="AT179" s="95"/>
      <c r="AU179" s="100">
        <f>IFERROR(VLOOKUP(TEXT(A179,"0000"),'Sci11'!$A$3:$N$492,4,FALSE)/VLOOKUP(TEXT(A179,"0000"),'Sci11'!$A$3:$N$492,14,FALSE)*100,"")</f>
        <v>33.333333333333329</v>
      </c>
      <c r="AV179" s="101">
        <f>SUM(VLOOKUP(TEXT(A179,"0000"),'Sci11'!$A$3:$N$492,5,FALSE),VLOOKUP(TEXT(A179,"0000"),'Sci11'!$A$3:$N$492,6,FALSE))/VLOOKUP(TEXT(A179,"0000"),'Sci11'!$A$3:$N$492,14,FALSE)*100</f>
        <v>14.285714285714285</v>
      </c>
      <c r="AW179" s="100">
        <f t="shared" si="190"/>
        <v>36.973333333333329</v>
      </c>
      <c r="AX179" s="101">
        <f>IFERROR(AW179/100*VLOOKUP(TEXT(A179,"0000"),'Sci11'!$A$3:$N$492,14,FALSE),"")</f>
        <v>38.821999999999996</v>
      </c>
      <c r="AY179" s="100">
        <f t="shared" si="191"/>
        <v>15.845714285714285</v>
      </c>
      <c r="AZ179" s="101">
        <f>IFERROR(AY179/100*VLOOKUP(TEXT(A179,"0000"),'Sci11'!$A$3:$N$492,14,FALSE),"")</f>
        <v>16.637999999999998</v>
      </c>
      <c r="BA179" s="100">
        <f t="shared" si="142"/>
        <v>48</v>
      </c>
      <c r="BB179" s="101">
        <f>IFERROR(VLOOKUP(BA179,'Criteria Table'!$A$2:$I$102,2,FALSE),"")</f>
        <v>5.2</v>
      </c>
      <c r="BC179" s="101">
        <f t="shared" si="143"/>
        <v>53.2</v>
      </c>
      <c r="BD179" s="82">
        <f>IFERROR(VLOOKUP(A179,ATTx11!$A$2:$N$500,4,FALSE),"")</f>
        <v>96.33</v>
      </c>
      <c r="BE179" s="95">
        <f t="shared" si="144"/>
        <v>0.5</v>
      </c>
      <c r="BF179" s="96">
        <f t="shared" si="145"/>
        <v>96.83</v>
      </c>
      <c r="BG179" s="70">
        <f>IFERROR(VLOOKUP(A179,ATTx11!$A$2:$N$500,11,FALSE),"")</f>
        <v>0</v>
      </c>
      <c r="BH179" s="95">
        <f t="shared" si="146"/>
        <v>0</v>
      </c>
      <c r="BI179" s="70">
        <f>IFERROR(VLOOKUP(A179,ATTx11!$A$2:$N$500,12,FALSE),"")</f>
        <v>9</v>
      </c>
      <c r="BJ179" s="97">
        <f t="shared" si="147"/>
        <v>8.1</v>
      </c>
      <c r="BK179" s="84">
        <f>IFERROR(VLOOKUP(A179,ATTx11!$A$2:$N$500,7,FALSE),"")</f>
        <v>0</v>
      </c>
      <c r="BL179" s="97">
        <f t="shared" si="148"/>
        <v>0</v>
      </c>
      <c r="BM179" s="84">
        <f>IFERROR(VLOOKUP(A179,ATTx11!$A$2:$N$500,8,FALSE),"")</f>
        <v>9</v>
      </c>
      <c r="BN179" s="95">
        <f t="shared" si="149"/>
        <v>8.1</v>
      </c>
      <c r="BO179" s="95"/>
      <c r="BP179" s="83">
        <f>IFERROR(VLOOKUP(TEXT($A179,"0000"),'AYP11'!$B$3379:$AU$3800,17,FALSE),"")</f>
        <v>0</v>
      </c>
      <c r="BQ179" s="75">
        <f>IFERROR(VLOOKUP(BP179,'Criteria Table'!$A$2:$I$102,2,FALSE),0)</f>
        <v>10</v>
      </c>
      <c r="BR179" s="95">
        <f t="shared" si="150"/>
        <v>10</v>
      </c>
      <c r="BS179" s="83">
        <f>IFERROR(VLOOKUP(TEXT($A179,"0000"),'AYP11'!$B$847:$AU$1268,17,FALSE),"")</f>
        <v>0</v>
      </c>
      <c r="BT179" s="75">
        <f>IFERROR(VLOOKUP(BS179,'Criteria Table'!$A$2:$I$102,2,FALSE),0)</f>
        <v>10</v>
      </c>
      <c r="BU179" s="95">
        <f t="shared" si="151"/>
        <v>10</v>
      </c>
      <c r="BV179" s="83">
        <f>IFERROR(VLOOKUP(TEXT($A179,"0000"),'AYP11'!$B$2113:$AU$2534,17,FALSE),"")</f>
        <v>69</v>
      </c>
      <c r="BW179" s="75">
        <f>IFERROR(VLOOKUP(BV179,'Criteria Table'!$A$2:$I$102,2,FALSE),0)</f>
        <v>3.1</v>
      </c>
      <c r="BX179" s="95">
        <f t="shared" si="152"/>
        <v>72</v>
      </c>
      <c r="BY179" s="83">
        <f>IFERROR(VLOOKUP(TEXT($A179,"0000"),'AYP11'!$B$425:$AU$846,17,FALSE),"")</f>
        <v>0</v>
      </c>
      <c r="BZ179" s="75">
        <f>IFERROR(VLOOKUP(BY179,'Criteria Table'!$A$2:$I$102,2,FALSE),0)</f>
        <v>10</v>
      </c>
      <c r="CA179" s="95">
        <f t="shared" si="153"/>
        <v>10</v>
      </c>
      <c r="CB179" s="83">
        <f>IFERROR(VLOOKUP(TEXT($A179,"0000"),'AYP11'!$B$3:$AU$424,17,FALSE),"")</f>
        <v>0</v>
      </c>
      <c r="CC179" s="95">
        <f>IFERROR(VLOOKUP(CB179,'Criteria Table'!$A$2:$I$102,2,FALSE),0)</f>
        <v>10</v>
      </c>
      <c r="CD179" s="95">
        <f t="shared" si="154"/>
        <v>10</v>
      </c>
      <c r="CE179" s="83">
        <f>IFERROR(VLOOKUP(TEXT($A179,"0000"),'AYP11'!$B$1269:$AU$1690,17,FALSE),"")</f>
        <v>67</v>
      </c>
      <c r="CF179" s="95">
        <f>IFERROR(VLOOKUP(CE179,'Criteria Table'!$A$2:$I$102,2,FALSE),0)</f>
        <v>3.3000000000000003</v>
      </c>
      <c r="CG179" s="95">
        <f t="shared" si="155"/>
        <v>70</v>
      </c>
      <c r="CH179" s="83">
        <f>IFERROR(VLOOKUP(TEXT($A179,"0000"),'AYP11'!$B$1691:$AU$2112,17,FALSE),"")</f>
        <v>65</v>
      </c>
      <c r="CI179" s="95">
        <f>IFERROR(VLOOKUP(CH179,'Criteria Table'!$A$2:$I$102,2,FALSE),0)</f>
        <v>3.5</v>
      </c>
      <c r="CJ179" s="95">
        <f t="shared" si="156"/>
        <v>69</v>
      </c>
      <c r="CK179" s="83">
        <f>IFERROR(VLOOKUP(TEXT($A179,"0000"),'AYP11'!$B$2535:$AU$2956,17,FALSE),"")</f>
        <v>0</v>
      </c>
      <c r="CL179" s="95">
        <f>IFERROR(VLOOKUP(CK179,'Criteria Table'!$A$2:$I$102,2,FALSE),0)</f>
        <v>10</v>
      </c>
      <c r="CM179" s="95">
        <f t="shared" si="157"/>
        <v>10</v>
      </c>
      <c r="CN179" s="76">
        <f>IFERROR(VLOOKUP(TEXT($A179,"0000"),'AYP11'!$B$3379:$AU$3800,23,FALSE),"")</f>
        <v>0</v>
      </c>
      <c r="CO179" s="95">
        <f>IFERROR(VLOOKUP(CN179,'Criteria Table'!$A$2:$I$102,2,FALSE),0)</f>
        <v>10</v>
      </c>
      <c r="CP179" s="95">
        <f t="shared" si="158"/>
        <v>10</v>
      </c>
      <c r="CQ179" s="76">
        <f>IFERROR(VLOOKUP(TEXT($A179,"0000"),'AYP11'!$B$847:$AU$1268,23,FALSE),"")</f>
        <v>0</v>
      </c>
      <c r="CR179" s="95">
        <f>IFERROR(VLOOKUP(CQ179,'Criteria Table'!$A$2:$I$102,2,FALSE),0)</f>
        <v>10</v>
      </c>
      <c r="CS179" s="95">
        <f t="shared" si="159"/>
        <v>10</v>
      </c>
      <c r="CT179" s="76">
        <f>IFERROR(VLOOKUP(TEXT($A179,"0000"),'AYP11'!$B$2113:$AU$2534,23,FALSE),"")</f>
        <v>81</v>
      </c>
      <c r="CU179" s="95">
        <f>IFERROR(VLOOKUP(CT179,'Criteria Table'!$A$2:$I$102,2,FALSE),0)</f>
        <v>1.9000000000000001</v>
      </c>
      <c r="CV179" s="95">
        <f t="shared" si="160"/>
        <v>83</v>
      </c>
      <c r="CW179" s="76">
        <f>IFERROR(VLOOKUP(TEXT($A179,"0000"),'AYP11'!$B$425:$AU$846,23,FALSE),"")</f>
        <v>0</v>
      </c>
      <c r="CX179" s="95">
        <f>IFERROR(VLOOKUP(CW179,'Criteria Table'!$A$2:$I$102,2,FALSE),0)</f>
        <v>10</v>
      </c>
      <c r="CY179" s="95">
        <f t="shared" si="161"/>
        <v>10</v>
      </c>
      <c r="CZ179" s="76">
        <f>IFERROR(VLOOKUP(TEXT($A179,"0000"),'AYP11'!$B$3:$AU$424,23,FALSE),"")</f>
        <v>0</v>
      </c>
      <c r="DA179" s="95">
        <f>IFERROR(VLOOKUP(CZ179,'Criteria Table'!$A$2:$I$102,2,FALSE),0)</f>
        <v>10</v>
      </c>
      <c r="DB179" s="95">
        <f t="shared" si="162"/>
        <v>10</v>
      </c>
      <c r="DC179" s="76">
        <f>IFERROR(VLOOKUP(TEXT($A179,"0000"),'AYP11'!$B$1269:$AU$1690,23,FALSE),"")</f>
        <v>79</v>
      </c>
      <c r="DD179" s="95">
        <f>IFERROR(VLOOKUP(DC179,'Criteria Table'!$A$2:$I$102,2,FALSE),0)</f>
        <v>2.1</v>
      </c>
      <c r="DE179" s="95">
        <f t="shared" si="163"/>
        <v>81</v>
      </c>
      <c r="DF179" s="76">
        <f>IFERROR(VLOOKUP(TEXT($A179,"0000"),'AYP11'!$B$1691:$AU$2112,23,FALSE),"")</f>
        <v>75</v>
      </c>
      <c r="DG179" s="95">
        <f>IFERROR(VLOOKUP(DF179,'Criteria Table'!$A$2:$I$102,2,FALSE),0)</f>
        <v>2.5</v>
      </c>
      <c r="DH179" s="95">
        <f t="shared" si="164"/>
        <v>78</v>
      </c>
      <c r="DI179" s="76">
        <f>IFERROR(VLOOKUP(TEXT($A179,"0000"),'AYP11'!$B$2535:$AU$2956,23,FALSE),"")</f>
        <v>0</v>
      </c>
      <c r="DJ179" s="95">
        <f>IFERROR(VLOOKUP(DI179,'Criteria Table'!$A$2:$I$102,2,FALSE),0)</f>
        <v>10</v>
      </c>
      <c r="DK179" s="95">
        <f t="shared" si="165"/>
        <v>10</v>
      </c>
      <c r="DL179" s="91">
        <f>IFERROR(VLOOKUP(TEXT($A179,"0000"),'AYP11'!$B$3379:$AU$3800,11,FALSE),"")</f>
        <v>0</v>
      </c>
      <c r="DM179" s="95">
        <f t="shared" si="166"/>
        <v>1</v>
      </c>
      <c r="DN179" s="95" t="str">
        <f t="shared" si="167"/>
        <v/>
      </c>
      <c r="DO179" s="91">
        <f>IFERROR(VLOOKUP(TEXT($A179,"0000"),'AYP11'!$B$847:$AU$1268,11,FALSE),"")</f>
        <v>0</v>
      </c>
      <c r="DP179" s="95">
        <f t="shared" si="168"/>
        <v>1</v>
      </c>
      <c r="DQ179" s="95" t="str">
        <f t="shared" si="169"/>
        <v/>
      </c>
      <c r="DR179" s="91">
        <f>IFERROR(VLOOKUP(TEXT($A179,"0000"),'AYP11'!$B$2113:$AU$2534,11,FALSE),"")</f>
        <v>94</v>
      </c>
      <c r="DS179" s="95">
        <f t="shared" si="170"/>
        <v>0</v>
      </c>
      <c r="DT179" s="95">
        <f t="shared" si="171"/>
        <v>94</v>
      </c>
      <c r="DU179" s="91">
        <f>IFERROR(VLOOKUP(TEXT($A179,"0000"),'AYP11'!$B$425:$AU$846,11,FALSE),"")</f>
        <v>0</v>
      </c>
      <c r="DV179" s="95">
        <f t="shared" si="172"/>
        <v>1</v>
      </c>
      <c r="DW179" s="95" t="str">
        <f t="shared" si="173"/>
        <v/>
      </c>
      <c r="DX179" s="91">
        <f>IFERROR(VLOOKUP(TEXT($A179,"0000"),'AYP11'!$B$3:$AU$424,11,FALSE),"")</f>
        <v>0</v>
      </c>
      <c r="DY179" s="95">
        <f t="shared" si="174"/>
        <v>1</v>
      </c>
      <c r="DZ179" s="95" t="str">
        <f t="shared" si="175"/>
        <v/>
      </c>
      <c r="EA179" s="91">
        <f>IFERROR(VLOOKUP(TEXT($A179,"0000"),'AYP11'!$B$1269:$AU$1690,11,FALSE),"")</f>
        <v>94</v>
      </c>
      <c r="EB179" s="95">
        <f t="shared" si="176"/>
        <v>0</v>
      </c>
      <c r="EC179" s="95">
        <f t="shared" si="177"/>
        <v>94</v>
      </c>
      <c r="ED179" s="91">
        <f>IFERROR(VLOOKUP(TEXT($A179,"0000"),'AYP11'!$B$1691:$AU$2112,11,FALSE),"")</f>
        <v>85</v>
      </c>
      <c r="EE179" s="95">
        <f t="shared" si="178"/>
        <v>1</v>
      </c>
      <c r="EF179" s="95">
        <f t="shared" si="179"/>
        <v>86</v>
      </c>
      <c r="EG179" s="91">
        <f>IFERROR(VLOOKUP(TEXT($A179,"0000"),'AYP11'!$B$2535:$AU$2956,11,FALSE),"")</f>
        <v>0</v>
      </c>
      <c r="EH179" s="95">
        <f t="shared" si="180"/>
        <v>1</v>
      </c>
      <c r="EI179" s="95" t="str">
        <f t="shared" si="181"/>
        <v/>
      </c>
    </row>
    <row r="180" spans="1:147" x14ac:dyDescent="0.25">
      <c r="A180" s="248">
        <v>4000</v>
      </c>
      <c r="B180" s="291">
        <f t="shared" si="128"/>
        <v>34.615384615384613</v>
      </c>
      <c r="C180" s="50">
        <f>IFERROR(VLOOKUP(TEXT($A180,"0000"),'R-M11'!$A$2:$AA$500,4,FALSE),0)</f>
        <v>27</v>
      </c>
      <c r="D180" s="291">
        <f t="shared" si="129"/>
        <v>42.307692307692307</v>
      </c>
      <c r="E180" s="98">
        <f>IFERROR(SUM(VLOOKUP(TEXT($A180,"0000"),'R-M11'!$A$2:$AA$500,5,FALSE),VLOOKUP(TEXT($A180,"0000"),'R-M11'!$A$2:$AA$500,6,FALSE)),0)</f>
        <v>33</v>
      </c>
      <c r="F180" s="58">
        <f>IFERROR(VLOOKUP(TEXT($A180,"0000"),'R-M11'!$A$2:$AA$500,14,FALSE),0)</f>
        <v>78</v>
      </c>
      <c r="G180" s="230">
        <f t="shared" si="182"/>
        <v>36.225384615384613</v>
      </c>
      <c r="H180" s="97">
        <f t="shared" si="130"/>
        <v>28.255800000000001</v>
      </c>
      <c r="I180" s="230">
        <f t="shared" si="183"/>
        <v>42.997692307692304</v>
      </c>
      <c r="J180" s="97">
        <f t="shared" si="131"/>
        <v>33.538199999999996</v>
      </c>
      <c r="K180" s="230">
        <f t="shared" si="132"/>
        <v>77</v>
      </c>
      <c r="L180" s="121">
        <f>IFERROR(VLOOKUP(K180,'Criteria Table'!$A$2:$I$102,2,FALSE),"")</f>
        <v>2.3000000000000003</v>
      </c>
      <c r="M180" s="230">
        <f t="shared" si="133"/>
        <v>79.223076923076917</v>
      </c>
      <c r="N180" s="286">
        <f t="shared" si="134"/>
        <v>43.589743589743591</v>
      </c>
      <c r="O180" s="50">
        <f>IFERROR(VLOOKUP(TEXT($A180,"0000"),'R-M11'!$A$2:$AA$500,17,FALSE),"")</f>
        <v>34</v>
      </c>
      <c r="P180" s="286">
        <f t="shared" si="135"/>
        <v>32.051282051282051</v>
      </c>
      <c r="Q180" s="98">
        <f>IFERROR(SUM(VLOOKUP(TEXT($A180,"0000"),'R-M11'!$A$2:$AA$500,18,FALSE),VLOOKUP(TEXT($A180,"0000"),'R-M11'!$A$2:$AA$500,19,FALSE)),0)</f>
        <v>25</v>
      </c>
      <c r="R180" s="69">
        <f>IFERROR(VLOOKUP(TEXT($A180,"0000"),'R-M11'!$A$2:$AA$500,27,FALSE),0)</f>
        <v>78</v>
      </c>
      <c r="S180" s="121">
        <f t="shared" si="184"/>
        <v>45.269743589743591</v>
      </c>
      <c r="T180" s="70">
        <f t="shared" si="136"/>
        <v>35.310400000000001</v>
      </c>
      <c r="U180" s="121">
        <f t="shared" si="185"/>
        <v>32.77128205128205</v>
      </c>
      <c r="V180" s="70">
        <f t="shared" si="137"/>
        <v>25.561600000000002</v>
      </c>
      <c r="W180" s="121">
        <f t="shared" si="138"/>
        <v>76</v>
      </c>
      <c r="X180" s="124">
        <f>IFERROR(VLOOKUP(W180,'Criteria Table'!$A$2:$I$102,2,FALSE),"")</f>
        <v>2.4000000000000004</v>
      </c>
      <c r="Y180" s="121">
        <f t="shared" si="139"/>
        <v>78.041025641025641</v>
      </c>
      <c r="Z180" s="92">
        <f>IFERROR(IF(VLOOKUP(A180,'SG11'!$A$3:$AI$500,18,FALSE)="","NA",VLOOKUP(A180,'SG11'!$A$3:$AI$500,18,FALSE)),"")</f>
        <v>95</v>
      </c>
      <c r="AA180" s="75">
        <f>IFERROR(VLOOKUP(Z180,'Criteria Table'!$A$2:$I$102,6,FALSE),"NA")</f>
        <v>0</v>
      </c>
      <c r="AB180" s="95">
        <f t="shared" si="186"/>
        <v>95</v>
      </c>
      <c r="AC180" s="84">
        <f>IFERROR(IF(VLOOKUP(A180,'SG11'!$A$3:$AI$500,19,FALSE)="","NA",VLOOKUP(A180,'SG11'!$A$3:$AI$500,19,FALSE)),"")</f>
        <v>38</v>
      </c>
      <c r="AD180" s="75">
        <f>IFERROR(VLOOKUP(AC180,'Criteria Table'!$A$2:$I$102,6,FALSE),"NA")</f>
        <v>10</v>
      </c>
      <c r="AE180" s="95">
        <f t="shared" si="187"/>
        <v>48</v>
      </c>
      <c r="AF180" s="92">
        <f>IFERROR(IF(VLOOKUP(A180,'SG11'!$A$3:$AI$500,20,FALSE)="","NA",VLOOKUP(A180,'SG11'!$A$3:$AI$500,20,FALSE)),"")</f>
        <v>95</v>
      </c>
      <c r="AG180" s="75">
        <f>IFERROR(VLOOKUP(AF180,'Criteria Table'!$A$2:$I$102,6,FALSE),"NA")</f>
        <v>0</v>
      </c>
      <c r="AH180" s="95">
        <f t="shared" si="188"/>
        <v>95</v>
      </c>
      <c r="AI180" s="84">
        <f>IFERROR(IF(VLOOKUP(A180,'SG11'!$A$3:$AI$500,21,FALSE)="","NA",VLOOKUP(A180,'SG11'!$A$3:$AI$500,21,FALSE)),"")</f>
        <v>38</v>
      </c>
      <c r="AJ180" s="75">
        <f>IFERROR(VLOOKUP(AI180,'Criteria Table'!$A$2:$I$102,6,FALSE),"NA")</f>
        <v>10</v>
      </c>
      <c r="AK180" s="95">
        <f t="shared" si="189"/>
        <v>48</v>
      </c>
      <c r="AL180" s="99">
        <f>IFERROR(VLOOKUP(TEXT(A180,"0000"),'W11'!$A$1:$E$500,4,FALSE)/AP180*100,"")</f>
        <v>100</v>
      </c>
      <c r="AM180" s="97">
        <f>IFERROR(VLOOKUP(TEXT(A180,"0000"),'W11'!$A$1:$E$500,4,FALSE),"")</f>
        <v>22</v>
      </c>
      <c r="AN180" s="99">
        <f t="shared" si="140"/>
        <v>100</v>
      </c>
      <c r="AO180" s="97">
        <f t="shared" si="141"/>
        <v>22</v>
      </c>
      <c r="AP180" s="99">
        <f>IFERROR(VLOOKUP(TEXT(A180,"0000"),'W11'!$A$1:$E$500,5,FALSE),"")</f>
        <v>22</v>
      </c>
      <c r="AQ180" s="97">
        <f>IFERROR(VLOOKUP(ROUND(AL180,0),'Criteria Table'!$A$2:$I$102,4,FALSE),0)</f>
        <v>0</v>
      </c>
      <c r="AR180" s="128"/>
      <c r="AS180" s="95"/>
      <c r="AT180" s="95"/>
      <c r="AU180" s="100" t="str">
        <f>IFERROR(VLOOKUP(TEXT(A180,"0000"),'Sci11'!$A$3:$N$492,4,FALSE)/VLOOKUP(TEXT(A180,"0000"),'Sci11'!$A$3:$N$492,14,FALSE)*100,"")</f>
        <v/>
      </c>
      <c r="AV180" s="101" t="e">
        <f>SUM(VLOOKUP(TEXT(A180,"0000"),'Sci11'!$A$3:$N$492,5,FALSE),VLOOKUP(TEXT(A180,"0000"),'Sci11'!$A$3:$N$492,6,FALSE))/VLOOKUP(TEXT(A180,"0000"),'Sci11'!$A$3:$N$492,14,FALSE)*100</f>
        <v>#N/A</v>
      </c>
      <c r="AW180" s="100" t="str">
        <f t="shared" si="190"/>
        <v/>
      </c>
      <c r="AX180" s="101" t="str">
        <f>IFERROR(AW180/100*VLOOKUP(TEXT(A180,"0000"),'Sci11'!$A$3:$N$492,14,FALSE),"")</f>
        <v/>
      </c>
      <c r="AY180" s="100" t="str">
        <f t="shared" si="191"/>
        <v/>
      </c>
      <c r="AZ180" s="101" t="str">
        <f>IFERROR(AY180/100*VLOOKUP(TEXT(A180,"0000"),'Sci11'!$A$3:$N$492,14,FALSE),"")</f>
        <v/>
      </c>
      <c r="BA180" s="100" t="str">
        <f t="shared" si="142"/>
        <v/>
      </c>
      <c r="BB180" s="101" t="str">
        <f>IFERROR(VLOOKUP(BA180,'Criteria Table'!$A$2:$I$102,2,FALSE),"")</f>
        <v/>
      </c>
      <c r="BC180" s="101">
        <f t="shared" si="143"/>
        <v>0</v>
      </c>
      <c r="BD180" s="82">
        <f>IFERROR(VLOOKUP(A180,ATTx11!$A$2:$N$500,4,FALSE),"")</f>
        <v>95.22</v>
      </c>
      <c r="BE180" s="95">
        <f t="shared" si="144"/>
        <v>0.5</v>
      </c>
      <c r="BF180" s="96">
        <f t="shared" si="145"/>
        <v>95.72</v>
      </c>
      <c r="BG180" s="70">
        <f>IFERROR(VLOOKUP(A180,ATTx11!$A$2:$N$500,11,FALSE),"")</f>
        <v>0</v>
      </c>
      <c r="BH180" s="95">
        <f t="shared" si="146"/>
        <v>0</v>
      </c>
      <c r="BI180" s="70">
        <f>IFERROR(VLOOKUP(A180,ATTx11!$A$2:$N$500,12,FALSE),"")</f>
        <v>0</v>
      </c>
      <c r="BJ180" s="97">
        <f t="shared" si="147"/>
        <v>0</v>
      </c>
      <c r="BK180" s="84">
        <f>IFERROR(VLOOKUP(A180,ATTx11!$A$2:$N$500,7,FALSE),"")</f>
        <v>0</v>
      </c>
      <c r="BL180" s="97">
        <f t="shared" si="148"/>
        <v>0</v>
      </c>
      <c r="BM180" s="84">
        <f>IFERROR(VLOOKUP(A180,ATTx11!$A$2:$N$500,8,FALSE),"")</f>
        <v>0</v>
      </c>
      <c r="BN180" s="95">
        <f t="shared" si="149"/>
        <v>0</v>
      </c>
      <c r="BO180" s="95"/>
      <c r="BP180" s="83">
        <f>IFERROR(VLOOKUP(TEXT($A180,"0000"),'AYP11'!$B$3379:$AU$3800,17,FALSE),"")</f>
        <v>0</v>
      </c>
      <c r="BQ180" s="75">
        <f>IFERROR(VLOOKUP(BP180,'Criteria Table'!$A$2:$I$102,2,FALSE),0)</f>
        <v>10</v>
      </c>
      <c r="BR180" s="95">
        <f t="shared" si="150"/>
        <v>10</v>
      </c>
      <c r="BS180" s="83">
        <f>IFERROR(VLOOKUP(TEXT($A180,"0000"),'AYP11'!$B$847:$AU$1268,17,FALSE),"")</f>
        <v>0</v>
      </c>
      <c r="BT180" s="75">
        <f>IFERROR(VLOOKUP(BS180,'Criteria Table'!$A$2:$I$102,2,FALSE),0)</f>
        <v>10</v>
      </c>
      <c r="BU180" s="95">
        <f t="shared" si="151"/>
        <v>10</v>
      </c>
      <c r="BV180" s="83">
        <f>IFERROR(VLOOKUP(TEXT($A180,"0000"),'AYP11'!$B$2113:$AU$2534,17,FALSE),"")</f>
        <v>72</v>
      </c>
      <c r="BW180" s="75">
        <f>IFERROR(VLOOKUP(BV180,'Criteria Table'!$A$2:$I$102,2,FALSE),0)</f>
        <v>2.8000000000000003</v>
      </c>
      <c r="BX180" s="95">
        <f t="shared" si="152"/>
        <v>75</v>
      </c>
      <c r="BY180" s="83">
        <f>IFERROR(VLOOKUP(TEXT($A180,"0000"),'AYP11'!$B$425:$AU$846,17,FALSE),"")</f>
        <v>0</v>
      </c>
      <c r="BZ180" s="75">
        <f>IFERROR(VLOOKUP(BY180,'Criteria Table'!$A$2:$I$102,2,FALSE),0)</f>
        <v>10</v>
      </c>
      <c r="CA180" s="95">
        <f t="shared" si="153"/>
        <v>10</v>
      </c>
      <c r="CB180" s="83">
        <f>IFERROR(VLOOKUP(TEXT($A180,"0000"),'AYP11'!$B$3:$AU$424,17,FALSE),"")</f>
        <v>0</v>
      </c>
      <c r="CC180" s="95">
        <f>IFERROR(VLOOKUP(CB180,'Criteria Table'!$A$2:$I$102,2,FALSE),0)</f>
        <v>10</v>
      </c>
      <c r="CD180" s="95">
        <f t="shared" si="154"/>
        <v>10</v>
      </c>
      <c r="CE180" s="83">
        <f>IFERROR(VLOOKUP(TEXT($A180,"0000"),'AYP11'!$B$1269:$AU$1690,17,FALSE),"")</f>
        <v>85</v>
      </c>
      <c r="CF180" s="95">
        <f>IFERROR(VLOOKUP(CE180,'Criteria Table'!$A$2:$I$102,2,FALSE),0)</f>
        <v>1.5</v>
      </c>
      <c r="CG180" s="95">
        <f t="shared" si="155"/>
        <v>87</v>
      </c>
      <c r="CH180" s="83">
        <f>IFERROR(VLOOKUP(TEXT($A180,"0000"),'AYP11'!$B$1691:$AU$2112,17,FALSE),"")</f>
        <v>0</v>
      </c>
      <c r="CI180" s="95">
        <f>IFERROR(VLOOKUP(CH180,'Criteria Table'!$A$2:$I$102,2,FALSE),0)</f>
        <v>10</v>
      </c>
      <c r="CJ180" s="95">
        <f t="shared" si="156"/>
        <v>10</v>
      </c>
      <c r="CK180" s="83">
        <f>IFERROR(VLOOKUP(TEXT($A180,"0000"),'AYP11'!$B$2535:$AU$2956,17,FALSE),"")</f>
        <v>0</v>
      </c>
      <c r="CL180" s="95">
        <f>IFERROR(VLOOKUP(CK180,'Criteria Table'!$A$2:$I$102,2,FALSE),0)</f>
        <v>10</v>
      </c>
      <c r="CM180" s="95">
        <f t="shared" si="157"/>
        <v>10</v>
      </c>
      <c r="CN180" s="76">
        <f>IFERROR(VLOOKUP(TEXT($A180,"0000"),'AYP11'!$B$3379:$AU$3800,23,FALSE),"")</f>
        <v>0</v>
      </c>
      <c r="CO180" s="95">
        <f>IFERROR(VLOOKUP(CN180,'Criteria Table'!$A$2:$I$102,2,FALSE),0)</f>
        <v>10</v>
      </c>
      <c r="CP180" s="95">
        <f t="shared" si="158"/>
        <v>10</v>
      </c>
      <c r="CQ180" s="76">
        <f>IFERROR(VLOOKUP(TEXT($A180,"0000"),'AYP11'!$B$847:$AU$1268,23,FALSE),"")</f>
        <v>0</v>
      </c>
      <c r="CR180" s="95">
        <f>IFERROR(VLOOKUP(CQ180,'Criteria Table'!$A$2:$I$102,2,FALSE),0)</f>
        <v>10</v>
      </c>
      <c r="CS180" s="95">
        <f t="shared" si="159"/>
        <v>10</v>
      </c>
      <c r="CT180" s="76">
        <f>IFERROR(VLOOKUP(TEXT($A180,"0000"),'AYP11'!$B$2113:$AU$2534,23,FALSE),"")</f>
        <v>70</v>
      </c>
      <c r="CU180" s="95">
        <f>IFERROR(VLOOKUP(CT180,'Criteria Table'!$A$2:$I$102,2,FALSE),0)</f>
        <v>3</v>
      </c>
      <c r="CV180" s="95">
        <f t="shared" si="160"/>
        <v>73</v>
      </c>
      <c r="CW180" s="76">
        <f>IFERROR(VLOOKUP(TEXT($A180,"0000"),'AYP11'!$B$425:$AU$846,23,FALSE),"")</f>
        <v>0</v>
      </c>
      <c r="CX180" s="95">
        <f>IFERROR(VLOOKUP(CW180,'Criteria Table'!$A$2:$I$102,2,FALSE),0)</f>
        <v>10</v>
      </c>
      <c r="CY180" s="95">
        <f t="shared" si="161"/>
        <v>10</v>
      </c>
      <c r="CZ180" s="76">
        <f>IFERROR(VLOOKUP(TEXT($A180,"0000"),'AYP11'!$B$3:$AU$424,23,FALSE),"")</f>
        <v>0</v>
      </c>
      <c r="DA180" s="95">
        <f>IFERROR(VLOOKUP(CZ180,'Criteria Table'!$A$2:$I$102,2,FALSE),0)</f>
        <v>10</v>
      </c>
      <c r="DB180" s="95">
        <f t="shared" si="162"/>
        <v>10</v>
      </c>
      <c r="DC180" s="76">
        <f>IFERROR(VLOOKUP(TEXT($A180,"0000"),'AYP11'!$B$1269:$AU$1690,23,FALSE),"")</f>
        <v>77</v>
      </c>
      <c r="DD180" s="95">
        <f>IFERROR(VLOOKUP(DC180,'Criteria Table'!$A$2:$I$102,2,FALSE),0)</f>
        <v>2.3000000000000003</v>
      </c>
      <c r="DE180" s="95">
        <f t="shared" si="163"/>
        <v>79</v>
      </c>
      <c r="DF180" s="76">
        <f>IFERROR(VLOOKUP(TEXT($A180,"0000"),'AYP11'!$B$1691:$AU$2112,23,FALSE),"")</f>
        <v>0</v>
      </c>
      <c r="DG180" s="95">
        <f>IFERROR(VLOOKUP(DF180,'Criteria Table'!$A$2:$I$102,2,FALSE),0)</f>
        <v>10</v>
      </c>
      <c r="DH180" s="95">
        <f t="shared" si="164"/>
        <v>10</v>
      </c>
      <c r="DI180" s="76">
        <f>IFERROR(VLOOKUP(TEXT($A180,"0000"),'AYP11'!$B$2535:$AU$2956,23,FALSE),"")</f>
        <v>0</v>
      </c>
      <c r="DJ180" s="95">
        <f>IFERROR(VLOOKUP(DI180,'Criteria Table'!$A$2:$I$102,2,FALSE),0)</f>
        <v>10</v>
      </c>
      <c r="DK180" s="95">
        <f t="shared" si="165"/>
        <v>10</v>
      </c>
      <c r="DL180" s="91">
        <f>IFERROR(VLOOKUP(TEXT($A180,"0000"),'AYP11'!$B$3379:$AU$3800,11,FALSE),"")</f>
        <v>0</v>
      </c>
      <c r="DM180" s="95">
        <f t="shared" si="166"/>
        <v>1</v>
      </c>
      <c r="DN180" s="95" t="str">
        <f t="shared" si="167"/>
        <v/>
      </c>
      <c r="DO180" s="91">
        <f>IFERROR(VLOOKUP(TEXT($A180,"0000"),'AYP11'!$B$847:$AU$1268,11,FALSE),"")</f>
        <v>0</v>
      </c>
      <c r="DP180" s="95">
        <f t="shared" si="168"/>
        <v>1</v>
      </c>
      <c r="DQ180" s="95" t="str">
        <f t="shared" si="169"/>
        <v/>
      </c>
      <c r="DR180" s="91">
        <f>IFERROR(VLOOKUP(TEXT($A180,"0000"),'AYP11'!$B$2113:$AU$2534,11,FALSE),"")</f>
        <v>0</v>
      </c>
      <c r="DS180" s="95">
        <f t="shared" si="170"/>
        <v>1</v>
      </c>
      <c r="DT180" s="95" t="str">
        <f t="shared" si="171"/>
        <v/>
      </c>
      <c r="DU180" s="91">
        <f>IFERROR(VLOOKUP(TEXT($A180,"0000"),'AYP11'!$B$425:$AU$846,11,FALSE),"")</f>
        <v>0</v>
      </c>
      <c r="DV180" s="95">
        <f t="shared" si="172"/>
        <v>1</v>
      </c>
      <c r="DW180" s="95" t="str">
        <f t="shared" si="173"/>
        <v/>
      </c>
      <c r="DX180" s="91">
        <f>IFERROR(VLOOKUP(TEXT($A180,"0000"),'AYP11'!$B$3:$AU$424,11,FALSE),"")</f>
        <v>0</v>
      </c>
      <c r="DY180" s="95">
        <f t="shared" si="174"/>
        <v>1</v>
      </c>
      <c r="DZ180" s="95" t="str">
        <f t="shared" si="175"/>
        <v/>
      </c>
      <c r="EA180" s="91">
        <f>IFERROR(VLOOKUP(TEXT($A180,"0000"),'AYP11'!$B$1269:$AU$1690,11,FALSE),"")</f>
        <v>0</v>
      </c>
      <c r="EB180" s="95">
        <f t="shared" si="176"/>
        <v>1</v>
      </c>
      <c r="EC180" s="95" t="str">
        <f t="shared" si="177"/>
        <v/>
      </c>
      <c r="ED180" s="91">
        <f>IFERROR(VLOOKUP(TEXT($A180,"0000"),'AYP11'!$B$1691:$AU$2112,11,FALSE),"")</f>
        <v>0</v>
      </c>
      <c r="EE180" s="95">
        <f t="shared" si="178"/>
        <v>1</v>
      </c>
      <c r="EF180" s="95" t="str">
        <f t="shared" si="179"/>
        <v/>
      </c>
      <c r="EG180" s="91">
        <f>IFERROR(VLOOKUP(TEXT($A180,"0000"),'AYP11'!$B$2535:$AU$2956,11,FALSE),"")</f>
        <v>0</v>
      </c>
      <c r="EH180" s="95">
        <f t="shared" si="180"/>
        <v>1</v>
      </c>
      <c r="EI180" s="95" t="str">
        <f t="shared" si="181"/>
        <v/>
      </c>
    </row>
    <row r="181" spans="1:147" x14ac:dyDescent="0.25">
      <c r="A181" s="248">
        <v>4001</v>
      </c>
      <c r="B181" s="291">
        <f t="shared" si="128"/>
        <v>36.945812807881772</v>
      </c>
      <c r="C181" s="50">
        <f>IFERROR(VLOOKUP(TEXT($A181,"0000"),'R-M11'!$A$2:$AA$500,4,FALSE),0)</f>
        <v>75</v>
      </c>
      <c r="D181" s="291">
        <f t="shared" si="129"/>
        <v>38.423645320197039</v>
      </c>
      <c r="E181" s="98">
        <f>IFERROR(SUM(VLOOKUP(TEXT($A181,"0000"),'R-M11'!$A$2:$AA$500,5,FALSE),VLOOKUP(TEXT($A181,"0000"),'R-M11'!$A$2:$AA$500,6,FALSE)),0)</f>
        <v>78</v>
      </c>
      <c r="F181" s="58">
        <f>IFERROR(VLOOKUP(TEXT($A181,"0000"),'R-M11'!$A$2:$AA$500,14,FALSE),0)</f>
        <v>203</v>
      </c>
      <c r="G181" s="230">
        <f t="shared" si="182"/>
        <v>38.695812807881772</v>
      </c>
      <c r="H181" s="97">
        <f t="shared" si="130"/>
        <v>78.552499999999995</v>
      </c>
      <c r="I181" s="230">
        <f t="shared" si="183"/>
        <v>39.173645320197039</v>
      </c>
      <c r="J181" s="97">
        <f t="shared" si="131"/>
        <v>79.52249999999998</v>
      </c>
      <c r="K181" s="230">
        <f t="shared" si="132"/>
        <v>75</v>
      </c>
      <c r="L181" s="121">
        <f>IFERROR(VLOOKUP(K181,'Criteria Table'!$A$2:$I$102,2,FALSE),"")</f>
        <v>2.5</v>
      </c>
      <c r="M181" s="230">
        <f t="shared" si="133"/>
        <v>77.869458128078804</v>
      </c>
      <c r="N181" s="286">
        <f t="shared" si="134"/>
        <v>28.292682926829265</v>
      </c>
      <c r="O181" s="50">
        <f>IFERROR(VLOOKUP(TEXT($A181,"0000"),'R-M11'!$A$2:$AA$500,17,FALSE),"")</f>
        <v>58</v>
      </c>
      <c r="P181" s="286">
        <f t="shared" si="135"/>
        <v>56.58536585365853</v>
      </c>
      <c r="Q181" s="98">
        <f>IFERROR(SUM(VLOOKUP(TEXT($A181,"0000"),'R-M11'!$A$2:$AA$500,18,FALSE),VLOOKUP(TEXT($A181,"0000"),'R-M11'!$A$2:$AA$500,19,FALSE)),0)</f>
        <v>116</v>
      </c>
      <c r="R181" s="69">
        <f>IFERROR(VLOOKUP(TEXT($A181,"0000"),'R-M11'!$A$2:$AA$500,27,FALSE),0)</f>
        <v>205</v>
      </c>
      <c r="S181" s="121">
        <f t="shared" si="184"/>
        <v>29.342682926829266</v>
      </c>
      <c r="T181" s="70">
        <f t="shared" si="136"/>
        <v>60.152499999999996</v>
      </c>
      <c r="U181" s="121">
        <f t="shared" si="185"/>
        <v>57.035365853658533</v>
      </c>
      <c r="V181" s="70">
        <f t="shared" si="137"/>
        <v>116.9225</v>
      </c>
      <c r="W181" s="121">
        <f t="shared" si="138"/>
        <v>85</v>
      </c>
      <c r="X181" s="124">
        <f>IFERROR(VLOOKUP(W181,'Criteria Table'!$A$2:$I$102,2,FALSE),"")</f>
        <v>1.5</v>
      </c>
      <c r="Y181" s="121">
        <f t="shared" si="139"/>
        <v>86.378048780487802</v>
      </c>
      <c r="Z181" s="92">
        <f>IFERROR(IF(VLOOKUP(A181,'SG11'!$A$3:$AI$500,18,FALSE)="","NA",VLOOKUP(A181,'SG11'!$A$3:$AI$500,18,FALSE)),"")</f>
        <v>73</v>
      </c>
      <c r="AA181" s="75">
        <f>IFERROR(VLOOKUP(Z181,'Criteria Table'!$A$2:$I$102,6,FALSE),"NA")</f>
        <v>5</v>
      </c>
      <c r="AB181" s="95">
        <f t="shared" si="186"/>
        <v>78</v>
      </c>
      <c r="AC181" s="84">
        <f>IFERROR(IF(VLOOKUP(A181,'SG11'!$A$3:$AI$500,19,FALSE)="","NA",VLOOKUP(A181,'SG11'!$A$3:$AI$500,19,FALSE)),"")</f>
        <v>78</v>
      </c>
      <c r="AD181" s="75">
        <f>IFERROR(VLOOKUP(AC181,'Criteria Table'!$A$2:$I$102,6,FALSE),"NA")</f>
        <v>5</v>
      </c>
      <c r="AE181" s="95">
        <f t="shared" si="187"/>
        <v>83</v>
      </c>
      <c r="AF181" s="92">
        <f>IFERROR(IF(VLOOKUP(A181,'SG11'!$A$3:$AI$500,20,FALSE)="","NA",VLOOKUP(A181,'SG11'!$A$3:$AI$500,20,FALSE)),"")</f>
        <v>73</v>
      </c>
      <c r="AG181" s="75">
        <f>IFERROR(VLOOKUP(AF181,'Criteria Table'!$A$2:$I$102,6,FALSE),"NA")</f>
        <v>5</v>
      </c>
      <c r="AH181" s="95">
        <f t="shared" si="188"/>
        <v>78</v>
      </c>
      <c r="AI181" s="84">
        <f>IFERROR(IF(VLOOKUP(A181,'SG11'!$A$3:$AI$500,21,FALSE)="","NA",VLOOKUP(A181,'SG11'!$A$3:$AI$500,21,FALSE)),"")</f>
        <v>82</v>
      </c>
      <c r="AJ181" s="75">
        <f>IFERROR(VLOOKUP(AI181,'Criteria Table'!$A$2:$I$102,6,FALSE),"NA")</f>
        <v>5</v>
      </c>
      <c r="AK181" s="95">
        <f t="shared" si="189"/>
        <v>87</v>
      </c>
      <c r="AL181" s="99">
        <f>IFERROR(VLOOKUP(TEXT(A181,"0000"),'W11'!$A$1:$E$500,4,FALSE)/AP181*100,"")</f>
        <v>100</v>
      </c>
      <c r="AM181" s="97">
        <f>IFERROR(VLOOKUP(TEXT(A181,"0000"),'W11'!$A$1:$E$500,4,FALSE),"")</f>
        <v>69</v>
      </c>
      <c r="AN181" s="99">
        <f t="shared" si="140"/>
        <v>100</v>
      </c>
      <c r="AO181" s="97">
        <f t="shared" si="141"/>
        <v>69</v>
      </c>
      <c r="AP181" s="99">
        <f>IFERROR(VLOOKUP(TEXT(A181,"0000"),'W11'!$A$1:$E$500,5,FALSE),"")</f>
        <v>69</v>
      </c>
      <c r="AQ181" s="97">
        <f>IFERROR(VLOOKUP(ROUND(AL181,0),'Criteria Table'!$A$2:$I$102,4,FALSE),0)</f>
        <v>0</v>
      </c>
      <c r="AR181" s="128"/>
      <c r="AS181" s="95"/>
      <c r="AT181" s="95"/>
      <c r="AU181" s="100">
        <f>IFERROR(VLOOKUP(TEXT(A181,"0000"),'Sci11'!$A$3:$N$492,4,FALSE)/VLOOKUP(TEXT(A181,"0000"),'Sci11'!$A$3:$N$492,14,FALSE)*100,"")</f>
        <v>40.579710144927539</v>
      </c>
      <c r="AV181" s="101">
        <f>SUM(VLOOKUP(TEXT(A181,"0000"),'Sci11'!$A$3:$N$492,5,FALSE),VLOOKUP(TEXT(A181,"0000"),'Sci11'!$A$3:$N$492,6,FALSE))/VLOOKUP(TEXT(A181,"0000"),'Sci11'!$A$3:$N$492,14,FALSE)*100</f>
        <v>11.594202898550725</v>
      </c>
      <c r="AW181" s="100">
        <f t="shared" si="190"/>
        <v>43.939710144927538</v>
      </c>
      <c r="AX181" s="101">
        <f>IFERROR(AW181/100*VLOOKUP(TEXT(A181,"0000"),'Sci11'!$A$3:$N$492,14,FALSE),"")</f>
        <v>30.318400000000004</v>
      </c>
      <c r="AY181" s="100">
        <f t="shared" si="191"/>
        <v>13.034202898550724</v>
      </c>
      <c r="AZ181" s="101">
        <f>IFERROR(AY181/100*VLOOKUP(TEXT(A181,"0000"),'Sci11'!$A$3:$N$492,14,FALSE),"")</f>
        <v>8.9935999999999989</v>
      </c>
      <c r="BA181" s="100">
        <f t="shared" si="142"/>
        <v>52</v>
      </c>
      <c r="BB181" s="101">
        <f>IFERROR(VLOOKUP(BA181,'Criteria Table'!$A$2:$I$102,2,FALSE),"")</f>
        <v>4.8000000000000007</v>
      </c>
      <c r="BC181" s="101">
        <f t="shared" si="143"/>
        <v>56.8</v>
      </c>
      <c r="BD181" s="82">
        <f>IFERROR(VLOOKUP(A181,ATTx11!$A$2:$N$500,4,FALSE),"")</f>
        <v>96.95</v>
      </c>
      <c r="BE181" s="95">
        <f t="shared" si="144"/>
        <v>0.5</v>
      </c>
      <c r="BF181" s="96">
        <f t="shared" si="145"/>
        <v>97.45</v>
      </c>
      <c r="BG181" s="70">
        <f>IFERROR(VLOOKUP(A181,ATTx11!$A$2:$N$500,11,FALSE),"")</f>
        <v>0</v>
      </c>
      <c r="BH181" s="95">
        <f t="shared" si="146"/>
        <v>0</v>
      </c>
      <c r="BI181" s="70">
        <f>IFERROR(VLOOKUP(A181,ATTx11!$A$2:$N$500,12,FALSE),"")</f>
        <v>3</v>
      </c>
      <c r="BJ181" s="97">
        <f t="shared" si="147"/>
        <v>2.7</v>
      </c>
      <c r="BK181" s="84">
        <f>IFERROR(VLOOKUP(A181,ATTx11!$A$2:$N$500,7,FALSE),"")</f>
        <v>0</v>
      </c>
      <c r="BL181" s="97">
        <f t="shared" si="148"/>
        <v>0</v>
      </c>
      <c r="BM181" s="84">
        <f>IFERROR(VLOOKUP(A181,ATTx11!$A$2:$N$500,8,FALSE),"")</f>
        <v>3</v>
      </c>
      <c r="BN181" s="95">
        <f t="shared" si="149"/>
        <v>2.7</v>
      </c>
      <c r="BO181" s="95"/>
      <c r="BP181" s="83">
        <f>IFERROR(VLOOKUP(TEXT($A181,"0000"),'AYP11'!$B$3379:$AU$3800,17,FALSE),"")</f>
        <v>0</v>
      </c>
      <c r="BQ181" s="75">
        <f>IFERROR(VLOOKUP(BP181,'Criteria Table'!$A$2:$I$102,2,FALSE),0)</f>
        <v>10</v>
      </c>
      <c r="BR181" s="95">
        <f t="shared" si="150"/>
        <v>10</v>
      </c>
      <c r="BS181" s="83">
        <f>IFERROR(VLOOKUP(TEXT($A181,"0000"),'AYP11'!$B$847:$AU$1268,17,FALSE),"")</f>
        <v>76</v>
      </c>
      <c r="BT181" s="75">
        <f>IFERROR(VLOOKUP(BS181,'Criteria Table'!$A$2:$I$102,2,FALSE),0)</f>
        <v>2.4000000000000004</v>
      </c>
      <c r="BU181" s="95">
        <f t="shared" si="151"/>
        <v>78</v>
      </c>
      <c r="BV181" s="83">
        <f>IFERROR(VLOOKUP(TEXT($A181,"0000"),'AYP11'!$B$2113:$AU$2534,17,FALSE),"")</f>
        <v>0</v>
      </c>
      <c r="BW181" s="75">
        <f>IFERROR(VLOOKUP(BV181,'Criteria Table'!$A$2:$I$102,2,FALSE),0)</f>
        <v>10</v>
      </c>
      <c r="BX181" s="95">
        <f t="shared" si="152"/>
        <v>10</v>
      </c>
      <c r="BY181" s="83">
        <f>IFERROR(VLOOKUP(TEXT($A181,"0000"),'AYP11'!$B$425:$AU$846,17,FALSE),"")</f>
        <v>0</v>
      </c>
      <c r="BZ181" s="75">
        <f>IFERROR(VLOOKUP(BY181,'Criteria Table'!$A$2:$I$102,2,FALSE),0)</f>
        <v>10</v>
      </c>
      <c r="CA181" s="95">
        <f t="shared" si="153"/>
        <v>10</v>
      </c>
      <c r="CB181" s="83">
        <f>IFERROR(VLOOKUP(TEXT($A181,"0000"),'AYP11'!$B$3:$AU$424,17,FALSE),"")</f>
        <v>0</v>
      </c>
      <c r="CC181" s="95">
        <f>IFERROR(VLOOKUP(CB181,'Criteria Table'!$A$2:$I$102,2,FALSE),0)</f>
        <v>10</v>
      </c>
      <c r="CD181" s="95">
        <f t="shared" si="154"/>
        <v>10</v>
      </c>
      <c r="CE181" s="83">
        <f>IFERROR(VLOOKUP(TEXT($A181,"0000"),'AYP11'!$B$1269:$AU$1690,17,FALSE),"")</f>
        <v>75</v>
      </c>
      <c r="CF181" s="95">
        <f>IFERROR(VLOOKUP(CE181,'Criteria Table'!$A$2:$I$102,2,FALSE),0)</f>
        <v>2.5</v>
      </c>
      <c r="CG181" s="95">
        <f t="shared" si="155"/>
        <v>78</v>
      </c>
      <c r="CH181" s="83">
        <f>IFERROR(VLOOKUP(TEXT($A181,"0000"),'AYP11'!$B$1691:$AU$2112,17,FALSE),"")</f>
        <v>0</v>
      </c>
      <c r="CI181" s="95">
        <f>IFERROR(VLOOKUP(CH181,'Criteria Table'!$A$2:$I$102,2,FALSE),0)</f>
        <v>10</v>
      </c>
      <c r="CJ181" s="95">
        <f t="shared" si="156"/>
        <v>10</v>
      </c>
      <c r="CK181" s="83">
        <f>IFERROR(VLOOKUP(TEXT($A181,"0000"),'AYP11'!$B$2535:$AU$2956,17,FALSE),"")</f>
        <v>62</v>
      </c>
      <c r="CL181" s="95">
        <f>IFERROR(VLOOKUP(CK181,'Criteria Table'!$A$2:$I$102,2,FALSE),0)</f>
        <v>3.8000000000000003</v>
      </c>
      <c r="CM181" s="95">
        <f t="shared" si="157"/>
        <v>66</v>
      </c>
      <c r="CN181" s="76">
        <f>IFERROR(VLOOKUP(TEXT($A181,"0000"),'AYP11'!$B$3379:$AU$3800,23,FALSE),"")</f>
        <v>0</v>
      </c>
      <c r="CO181" s="95">
        <f>IFERROR(VLOOKUP(CN181,'Criteria Table'!$A$2:$I$102,2,FALSE),0)</f>
        <v>10</v>
      </c>
      <c r="CP181" s="95">
        <f t="shared" si="158"/>
        <v>10</v>
      </c>
      <c r="CQ181" s="76">
        <f>IFERROR(VLOOKUP(TEXT($A181,"0000"),'AYP11'!$B$847:$AU$1268,23,FALSE),"")</f>
        <v>87</v>
      </c>
      <c r="CR181" s="95">
        <f>IFERROR(VLOOKUP(CQ181,'Criteria Table'!$A$2:$I$102,2,FALSE),0)</f>
        <v>0</v>
      </c>
      <c r="CS181" s="95">
        <f t="shared" si="159"/>
        <v>87</v>
      </c>
      <c r="CT181" s="76">
        <f>IFERROR(VLOOKUP(TEXT($A181,"0000"),'AYP11'!$B$2113:$AU$2534,23,FALSE),"")</f>
        <v>0</v>
      </c>
      <c r="CU181" s="95">
        <f>IFERROR(VLOOKUP(CT181,'Criteria Table'!$A$2:$I$102,2,FALSE),0)</f>
        <v>10</v>
      </c>
      <c r="CV181" s="95">
        <f t="shared" si="160"/>
        <v>10</v>
      </c>
      <c r="CW181" s="76">
        <f>IFERROR(VLOOKUP(TEXT($A181,"0000"),'AYP11'!$B$425:$AU$846,23,FALSE),"")</f>
        <v>0</v>
      </c>
      <c r="CX181" s="95">
        <f>IFERROR(VLOOKUP(CW181,'Criteria Table'!$A$2:$I$102,2,FALSE),0)</f>
        <v>10</v>
      </c>
      <c r="CY181" s="95">
        <f t="shared" si="161"/>
        <v>10</v>
      </c>
      <c r="CZ181" s="76">
        <f>IFERROR(VLOOKUP(TEXT($A181,"0000"),'AYP11'!$B$3:$AU$424,23,FALSE),"")</f>
        <v>0</v>
      </c>
      <c r="DA181" s="95">
        <f>IFERROR(VLOOKUP(CZ181,'Criteria Table'!$A$2:$I$102,2,FALSE),0)</f>
        <v>10</v>
      </c>
      <c r="DB181" s="95">
        <f t="shared" si="162"/>
        <v>10</v>
      </c>
      <c r="DC181" s="76">
        <f>IFERROR(VLOOKUP(TEXT($A181,"0000"),'AYP11'!$B$1269:$AU$1690,23,FALSE),"")</f>
        <v>85</v>
      </c>
      <c r="DD181" s="95">
        <f>IFERROR(VLOOKUP(DC181,'Criteria Table'!$A$2:$I$102,2,FALSE),0)</f>
        <v>1.5</v>
      </c>
      <c r="DE181" s="95">
        <f t="shared" si="163"/>
        <v>87</v>
      </c>
      <c r="DF181" s="76">
        <f>IFERROR(VLOOKUP(TEXT($A181,"0000"),'AYP11'!$B$1691:$AU$2112,23,FALSE),"")</f>
        <v>0</v>
      </c>
      <c r="DG181" s="95">
        <f>IFERROR(VLOOKUP(DF181,'Criteria Table'!$A$2:$I$102,2,FALSE),0)</f>
        <v>10</v>
      </c>
      <c r="DH181" s="95">
        <f t="shared" si="164"/>
        <v>10</v>
      </c>
      <c r="DI181" s="76">
        <f>IFERROR(VLOOKUP(TEXT($A181,"0000"),'AYP11'!$B$2535:$AU$2956,23,FALSE),"")</f>
        <v>62</v>
      </c>
      <c r="DJ181" s="95">
        <f>IFERROR(VLOOKUP(DI181,'Criteria Table'!$A$2:$I$102,2,FALSE),0)</f>
        <v>3.8000000000000003</v>
      </c>
      <c r="DK181" s="95">
        <f t="shared" si="165"/>
        <v>66</v>
      </c>
      <c r="DL181" s="91">
        <f>IFERROR(VLOOKUP(TEXT($A181,"0000"),'AYP11'!$B$3379:$AU$3800,11,FALSE),"")</f>
        <v>0</v>
      </c>
      <c r="DM181" s="95">
        <f t="shared" si="166"/>
        <v>1</v>
      </c>
      <c r="DN181" s="95" t="str">
        <f t="shared" si="167"/>
        <v/>
      </c>
      <c r="DO181" s="91">
        <f>IFERROR(VLOOKUP(TEXT($A181,"0000"),'AYP11'!$B$847:$AU$1268,11,FALSE),"")</f>
        <v>0</v>
      </c>
      <c r="DP181" s="95">
        <f t="shared" si="168"/>
        <v>1</v>
      </c>
      <c r="DQ181" s="95" t="str">
        <f t="shared" si="169"/>
        <v/>
      </c>
      <c r="DR181" s="91">
        <f>IFERROR(VLOOKUP(TEXT($A181,"0000"),'AYP11'!$B$2113:$AU$2534,11,FALSE),"")</f>
        <v>0</v>
      </c>
      <c r="DS181" s="95">
        <f t="shared" si="170"/>
        <v>1</v>
      </c>
      <c r="DT181" s="95" t="str">
        <f t="shared" si="171"/>
        <v/>
      </c>
      <c r="DU181" s="91">
        <f>IFERROR(VLOOKUP(TEXT($A181,"0000"),'AYP11'!$B$425:$AU$846,11,FALSE),"")</f>
        <v>0</v>
      </c>
      <c r="DV181" s="95">
        <f t="shared" si="172"/>
        <v>1</v>
      </c>
      <c r="DW181" s="95" t="str">
        <f t="shared" si="173"/>
        <v/>
      </c>
      <c r="DX181" s="91">
        <f>IFERROR(VLOOKUP(TEXT($A181,"0000"),'AYP11'!$B$3:$AU$424,11,FALSE),"")</f>
        <v>0</v>
      </c>
      <c r="DY181" s="95">
        <f t="shared" si="174"/>
        <v>1</v>
      </c>
      <c r="DZ181" s="95" t="str">
        <f t="shared" si="175"/>
        <v/>
      </c>
      <c r="EA181" s="91">
        <f>IFERROR(VLOOKUP(TEXT($A181,"0000"),'AYP11'!$B$1269:$AU$1690,11,FALSE),"")</f>
        <v>0</v>
      </c>
      <c r="EB181" s="95">
        <f t="shared" si="176"/>
        <v>1</v>
      </c>
      <c r="EC181" s="95" t="str">
        <f t="shared" si="177"/>
        <v/>
      </c>
      <c r="ED181" s="91">
        <f>IFERROR(VLOOKUP(TEXT($A181,"0000"),'AYP11'!$B$1691:$AU$2112,11,FALSE),"")</f>
        <v>0</v>
      </c>
      <c r="EE181" s="95">
        <f t="shared" si="178"/>
        <v>1</v>
      </c>
      <c r="EF181" s="95" t="str">
        <f t="shared" si="179"/>
        <v/>
      </c>
      <c r="EG181" s="91">
        <f>IFERROR(VLOOKUP(TEXT($A181,"0000"),'AYP11'!$B$2535:$AU$2956,11,FALSE),"")</f>
        <v>0</v>
      </c>
      <c r="EH181" s="95">
        <f t="shared" si="180"/>
        <v>1</v>
      </c>
      <c r="EI181" s="95" t="str">
        <f t="shared" si="181"/>
        <v/>
      </c>
    </row>
    <row r="182" spans="1:147" x14ac:dyDescent="0.25">
      <c r="A182" s="248">
        <v>4021</v>
      </c>
      <c r="B182" s="291">
        <f t="shared" si="128"/>
        <v>38.292682926829272</v>
      </c>
      <c r="C182" s="50">
        <f>IFERROR(VLOOKUP(TEXT($A182,"0000"),'R-M11'!$A$2:$AA$500,4,FALSE),0)</f>
        <v>157</v>
      </c>
      <c r="D182" s="291">
        <f t="shared" si="129"/>
        <v>20.487804878048781</v>
      </c>
      <c r="E182" s="98">
        <f>IFERROR(SUM(VLOOKUP(TEXT($A182,"0000"),'R-M11'!$A$2:$AA$500,5,FALSE),VLOOKUP(TEXT($A182,"0000"),'R-M11'!$A$2:$AA$500,6,FALSE)),0)</f>
        <v>84</v>
      </c>
      <c r="F182" s="58">
        <f>IFERROR(VLOOKUP(TEXT($A182,"0000"),'R-M11'!$A$2:$AA$500,14,FALSE),0)</f>
        <v>410</v>
      </c>
      <c r="G182" s="230">
        <f t="shared" si="182"/>
        <v>41.16268292682927</v>
      </c>
      <c r="H182" s="97">
        <f t="shared" si="130"/>
        <v>168.767</v>
      </c>
      <c r="I182" s="230">
        <f t="shared" si="183"/>
        <v>21.717804878048781</v>
      </c>
      <c r="J182" s="97">
        <f t="shared" si="131"/>
        <v>89.043000000000006</v>
      </c>
      <c r="K182" s="230">
        <f t="shared" si="132"/>
        <v>59</v>
      </c>
      <c r="L182" s="121">
        <f>IFERROR(VLOOKUP(K182,'Criteria Table'!$A$2:$I$102,2,FALSE),"")</f>
        <v>4.1000000000000005</v>
      </c>
      <c r="M182" s="230">
        <f t="shared" si="133"/>
        <v>62.880487804878051</v>
      </c>
      <c r="N182" s="286">
        <f t="shared" si="134"/>
        <v>34.229828850855746</v>
      </c>
      <c r="O182" s="50">
        <f>IFERROR(VLOOKUP(TEXT($A182,"0000"),'R-M11'!$A$2:$AA$500,17,FALSE),"")</f>
        <v>140</v>
      </c>
      <c r="P182" s="286">
        <f t="shared" si="135"/>
        <v>32.762836185819069</v>
      </c>
      <c r="Q182" s="98">
        <f>IFERROR(SUM(VLOOKUP(TEXT($A182,"0000"),'R-M11'!$A$2:$AA$500,18,FALSE),VLOOKUP(TEXT($A182,"0000"),'R-M11'!$A$2:$AA$500,19,FALSE)),0)</f>
        <v>134</v>
      </c>
      <c r="R182" s="69">
        <f>IFERROR(VLOOKUP(TEXT($A182,"0000"),'R-M11'!$A$2:$AA$500,27,FALSE),0)</f>
        <v>409</v>
      </c>
      <c r="S182" s="121">
        <f t="shared" si="184"/>
        <v>36.539828850855748</v>
      </c>
      <c r="T182" s="70">
        <f t="shared" si="136"/>
        <v>149.4479</v>
      </c>
      <c r="U182" s="121">
        <f t="shared" si="185"/>
        <v>33.752836185819071</v>
      </c>
      <c r="V182" s="70">
        <f t="shared" si="137"/>
        <v>138.04909999999998</v>
      </c>
      <c r="W182" s="121">
        <f t="shared" si="138"/>
        <v>67</v>
      </c>
      <c r="X182" s="124">
        <f>IFERROR(VLOOKUP(W182,'Criteria Table'!$A$2:$I$102,2,FALSE),"")</f>
        <v>3.3000000000000003</v>
      </c>
      <c r="Y182" s="121">
        <f t="shared" si="139"/>
        <v>70.292665036674819</v>
      </c>
      <c r="Z182" s="92">
        <f>IFERROR(IF(VLOOKUP(A182,'SG11'!$A$3:$AI$500,18,FALSE)="","NA",VLOOKUP(A182,'SG11'!$A$3:$AI$500,18,FALSE)),"")</f>
        <v>65</v>
      </c>
      <c r="AA182" s="75">
        <f>IFERROR(VLOOKUP(Z182,'Criteria Table'!$A$2:$I$102,6,FALSE),"NA")</f>
        <v>5</v>
      </c>
      <c r="AB182" s="95">
        <f t="shared" si="186"/>
        <v>70</v>
      </c>
      <c r="AC182" s="84">
        <f>IFERROR(IF(VLOOKUP(A182,'SG11'!$A$3:$AI$500,19,FALSE)="","NA",VLOOKUP(A182,'SG11'!$A$3:$AI$500,19,FALSE)),"")</f>
        <v>69</v>
      </c>
      <c r="AD182" s="75">
        <f>IFERROR(VLOOKUP(AC182,'Criteria Table'!$A$2:$I$102,6,FALSE),"NA")</f>
        <v>5</v>
      </c>
      <c r="AE182" s="95">
        <f t="shared" si="187"/>
        <v>74</v>
      </c>
      <c r="AF182" s="92">
        <f>IFERROR(IF(VLOOKUP(A182,'SG11'!$A$3:$AI$500,20,FALSE)="","NA",VLOOKUP(A182,'SG11'!$A$3:$AI$500,20,FALSE)),"")</f>
        <v>75</v>
      </c>
      <c r="AG182" s="75">
        <f>IFERROR(VLOOKUP(AF182,'Criteria Table'!$A$2:$I$102,6,FALSE),"NA")</f>
        <v>5</v>
      </c>
      <c r="AH182" s="95">
        <f t="shared" si="188"/>
        <v>80</v>
      </c>
      <c r="AI182" s="84">
        <f>IFERROR(IF(VLOOKUP(A182,'SG11'!$A$3:$AI$500,21,FALSE)="","NA",VLOOKUP(A182,'SG11'!$A$3:$AI$500,21,FALSE)),"")</f>
        <v>57</v>
      </c>
      <c r="AJ182" s="75">
        <f>IFERROR(VLOOKUP(AI182,'Criteria Table'!$A$2:$I$102,6,FALSE),"NA")</f>
        <v>10</v>
      </c>
      <c r="AK182" s="95">
        <f t="shared" si="189"/>
        <v>67</v>
      </c>
      <c r="AL182" s="99">
        <f>IFERROR(VLOOKUP(TEXT(A182,"0000"),'W11'!$A$1:$E$500,4,FALSE)/AP182*100,"")</f>
        <v>89.763779527559052</v>
      </c>
      <c r="AM182" s="97">
        <f>IFERROR(VLOOKUP(TEXT(A182,"0000"),'W11'!$A$1:$E$500,4,FALSE),"")</f>
        <v>114</v>
      </c>
      <c r="AN182" s="99">
        <f t="shared" si="140"/>
        <v>89.763779527559052</v>
      </c>
      <c r="AO182" s="97">
        <f t="shared" si="141"/>
        <v>114</v>
      </c>
      <c r="AP182" s="99">
        <f>IFERROR(VLOOKUP(TEXT(A182,"0000"),'W11'!$A$1:$E$500,5,FALSE),"")</f>
        <v>127</v>
      </c>
      <c r="AQ182" s="97">
        <f>IFERROR(VLOOKUP(ROUND(AL182,0),'Criteria Table'!$A$2:$I$102,4,FALSE),0)</f>
        <v>0</v>
      </c>
      <c r="AR182" s="128"/>
      <c r="AS182" s="95"/>
      <c r="AT182" s="95"/>
      <c r="AU182" s="100">
        <f>IFERROR(VLOOKUP(TEXT(A182,"0000"),'Sci11'!$A$3:$N$492,4,FALSE)/VLOOKUP(TEXT(A182,"0000"),'Sci11'!$A$3:$N$492,14,FALSE)*100,"")</f>
        <v>27.777777777777779</v>
      </c>
      <c r="AV182" s="101">
        <f>SUM(VLOOKUP(TEXT(A182,"0000"),'Sci11'!$A$3:$N$492,5,FALSE),VLOOKUP(TEXT(A182,"0000"),'Sci11'!$A$3:$N$492,6,FALSE))/VLOOKUP(TEXT(A182,"0000"),'Sci11'!$A$3:$N$492,14,FALSE)*100</f>
        <v>14.814814814814813</v>
      </c>
      <c r="AW182" s="100">
        <f t="shared" si="190"/>
        <v>31.767777777777777</v>
      </c>
      <c r="AX182" s="101">
        <f>IFERROR(AW182/100*VLOOKUP(TEXT(A182,"0000"),'Sci11'!$A$3:$N$492,14,FALSE),"")</f>
        <v>34.309199999999997</v>
      </c>
      <c r="AY182" s="100">
        <f t="shared" si="191"/>
        <v>16.524814814814814</v>
      </c>
      <c r="AZ182" s="101">
        <f>IFERROR(AY182/100*VLOOKUP(TEXT(A182,"0000"),'Sci11'!$A$3:$N$492,14,FALSE),"")</f>
        <v>17.846799999999998</v>
      </c>
      <c r="BA182" s="100">
        <f t="shared" si="142"/>
        <v>43</v>
      </c>
      <c r="BB182" s="101">
        <f>IFERROR(VLOOKUP(BA182,'Criteria Table'!$A$2:$I$102,2,FALSE),"")</f>
        <v>5.7</v>
      </c>
      <c r="BC182" s="101">
        <f t="shared" si="143"/>
        <v>48.7</v>
      </c>
      <c r="BD182" s="82">
        <f>IFERROR(VLOOKUP(A182,ATTx11!$A$2:$N$500,4,FALSE),"")</f>
        <v>96.67</v>
      </c>
      <c r="BE182" s="95">
        <f t="shared" si="144"/>
        <v>0.5</v>
      </c>
      <c r="BF182" s="96">
        <f t="shared" si="145"/>
        <v>97.17</v>
      </c>
      <c r="BG182" s="70">
        <f>IFERROR(VLOOKUP(A182,ATTx11!$A$2:$N$500,11,FALSE),"")</f>
        <v>1</v>
      </c>
      <c r="BH182" s="95">
        <f t="shared" si="146"/>
        <v>0.9</v>
      </c>
      <c r="BI182" s="70">
        <f>IFERROR(VLOOKUP(A182,ATTx11!$A$2:$N$500,12,FALSE),"")</f>
        <v>31</v>
      </c>
      <c r="BJ182" s="97">
        <f t="shared" si="147"/>
        <v>27.9</v>
      </c>
      <c r="BK182" s="84">
        <f>IFERROR(VLOOKUP(A182,ATTx11!$A$2:$N$500,7,FALSE),"")</f>
        <v>1</v>
      </c>
      <c r="BL182" s="97">
        <f t="shared" si="148"/>
        <v>0.9</v>
      </c>
      <c r="BM182" s="84">
        <f>IFERROR(VLOOKUP(A182,ATTx11!$A$2:$N$500,8,FALSE),"")</f>
        <v>29</v>
      </c>
      <c r="BN182" s="95">
        <f t="shared" si="149"/>
        <v>26.1</v>
      </c>
      <c r="BO182" s="95"/>
      <c r="BP182" s="83">
        <f>IFERROR(VLOOKUP(TEXT($A182,"0000"),'AYP11'!$B$3379:$AU$3800,17,FALSE),"")</f>
        <v>0</v>
      </c>
      <c r="BQ182" s="75">
        <f>IFERROR(VLOOKUP(BP182,'Criteria Table'!$A$2:$I$102,2,FALSE),0)</f>
        <v>10</v>
      </c>
      <c r="BR182" s="95">
        <f t="shared" si="150"/>
        <v>10</v>
      </c>
      <c r="BS182" s="83">
        <f>IFERROR(VLOOKUP(TEXT($A182,"0000"),'AYP11'!$B$847:$AU$1268,17,FALSE),"")</f>
        <v>62</v>
      </c>
      <c r="BT182" s="75">
        <f>IFERROR(VLOOKUP(BS182,'Criteria Table'!$A$2:$I$102,2,FALSE),0)</f>
        <v>3.8000000000000003</v>
      </c>
      <c r="BU182" s="95">
        <f t="shared" si="151"/>
        <v>66</v>
      </c>
      <c r="BV182" s="83">
        <f>IFERROR(VLOOKUP(TEXT($A182,"0000"),'AYP11'!$B$2113:$AU$2534,17,FALSE),"")</f>
        <v>0</v>
      </c>
      <c r="BW182" s="75">
        <f>IFERROR(VLOOKUP(BV182,'Criteria Table'!$A$2:$I$102,2,FALSE),0)</f>
        <v>10</v>
      </c>
      <c r="BX182" s="95">
        <f t="shared" si="152"/>
        <v>10</v>
      </c>
      <c r="BY182" s="83">
        <f>IFERROR(VLOOKUP(TEXT($A182,"0000"),'AYP11'!$B$425:$AU$846,17,FALSE),"")</f>
        <v>0</v>
      </c>
      <c r="BZ182" s="75">
        <f>IFERROR(VLOOKUP(BY182,'Criteria Table'!$A$2:$I$102,2,FALSE),0)</f>
        <v>10</v>
      </c>
      <c r="CA182" s="95">
        <f t="shared" si="153"/>
        <v>10</v>
      </c>
      <c r="CB182" s="83">
        <f>IFERROR(VLOOKUP(TEXT($A182,"0000"),'AYP11'!$B$3:$AU$424,17,FALSE),"")</f>
        <v>0</v>
      </c>
      <c r="CC182" s="95">
        <f>IFERROR(VLOOKUP(CB182,'Criteria Table'!$A$2:$I$102,2,FALSE),0)</f>
        <v>10</v>
      </c>
      <c r="CD182" s="95">
        <f t="shared" si="154"/>
        <v>10</v>
      </c>
      <c r="CE182" s="83">
        <f>IFERROR(VLOOKUP(TEXT($A182,"0000"),'AYP11'!$B$1269:$AU$1690,17,FALSE),"")</f>
        <v>62</v>
      </c>
      <c r="CF182" s="95">
        <f>IFERROR(VLOOKUP(CE182,'Criteria Table'!$A$2:$I$102,2,FALSE),0)</f>
        <v>3.8000000000000003</v>
      </c>
      <c r="CG182" s="95">
        <f t="shared" si="155"/>
        <v>66</v>
      </c>
      <c r="CH182" s="83">
        <f>IFERROR(VLOOKUP(TEXT($A182,"0000"),'AYP11'!$B$1691:$AU$2112,17,FALSE),"")</f>
        <v>57</v>
      </c>
      <c r="CI182" s="95">
        <f>IFERROR(VLOOKUP(CH182,'Criteria Table'!$A$2:$I$102,2,FALSE),0)</f>
        <v>4.3</v>
      </c>
      <c r="CJ182" s="95">
        <f t="shared" si="156"/>
        <v>61</v>
      </c>
      <c r="CK182" s="83">
        <f>IFERROR(VLOOKUP(TEXT($A182,"0000"),'AYP11'!$B$2535:$AU$2956,17,FALSE),"")</f>
        <v>0</v>
      </c>
      <c r="CL182" s="95">
        <f>IFERROR(VLOOKUP(CK182,'Criteria Table'!$A$2:$I$102,2,FALSE),0)</f>
        <v>10</v>
      </c>
      <c r="CM182" s="95">
        <f t="shared" si="157"/>
        <v>10</v>
      </c>
      <c r="CN182" s="76">
        <f>IFERROR(VLOOKUP(TEXT($A182,"0000"),'AYP11'!$B$3379:$AU$3800,23,FALSE),"")</f>
        <v>0</v>
      </c>
      <c r="CO182" s="95">
        <f>IFERROR(VLOOKUP(CN182,'Criteria Table'!$A$2:$I$102,2,FALSE),0)</f>
        <v>10</v>
      </c>
      <c r="CP182" s="95">
        <f t="shared" si="158"/>
        <v>10</v>
      </c>
      <c r="CQ182" s="76">
        <f>IFERROR(VLOOKUP(TEXT($A182,"0000"),'AYP11'!$B$847:$AU$1268,23,FALSE),"")</f>
        <v>69</v>
      </c>
      <c r="CR182" s="95">
        <f>IFERROR(VLOOKUP(CQ182,'Criteria Table'!$A$2:$I$102,2,FALSE),0)</f>
        <v>3.1</v>
      </c>
      <c r="CS182" s="95">
        <f t="shared" si="159"/>
        <v>72</v>
      </c>
      <c r="CT182" s="76">
        <f>IFERROR(VLOOKUP(TEXT($A182,"0000"),'AYP11'!$B$2113:$AU$2534,23,FALSE),"")</f>
        <v>0</v>
      </c>
      <c r="CU182" s="95">
        <f>IFERROR(VLOOKUP(CT182,'Criteria Table'!$A$2:$I$102,2,FALSE),0)</f>
        <v>10</v>
      </c>
      <c r="CV182" s="95">
        <f t="shared" si="160"/>
        <v>10</v>
      </c>
      <c r="CW182" s="76">
        <f>IFERROR(VLOOKUP(TEXT($A182,"0000"),'AYP11'!$B$425:$AU$846,23,FALSE),"")</f>
        <v>0</v>
      </c>
      <c r="CX182" s="95">
        <f>IFERROR(VLOOKUP(CW182,'Criteria Table'!$A$2:$I$102,2,FALSE),0)</f>
        <v>10</v>
      </c>
      <c r="CY182" s="95">
        <f t="shared" si="161"/>
        <v>10</v>
      </c>
      <c r="CZ182" s="76">
        <f>IFERROR(VLOOKUP(TEXT($A182,"0000"),'AYP11'!$B$3:$AU$424,23,FALSE),"")</f>
        <v>0</v>
      </c>
      <c r="DA182" s="95">
        <f>IFERROR(VLOOKUP(CZ182,'Criteria Table'!$A$2:$I$102,2,FALSE),0)</f>
        <v>10</v>
      </c>
      <c r="DB182" s="95">
        <f t="shared" si="162"/>
        <v>10</v>
      </c>
      <c r="DC182" s="76">
        <f>IFERROR(VLOOKUP(TEXT($A182,"0000"),'AYP11'!$B$1269:$AU$1690,23,FALSE),"")</f>
        <v>70</v>
      </c>
      <c r="DD182" s="95">
        <f>IFERROR(VLOOKUP(DC182,'Criteria Table'!$A$2:$I$102,2,FALSE),0)</f>
        <v>3</v>
      </c>
      <c r="DE182" s="95">
        <f t="shared" si="163"/>
        <v>73</v>
      </c>
      <c r="DF182" s="76">
        <f>IFERROR(VLOOKUP(TEXT($A182,"0000"),'AYP11'!$B$1691:$AU$2112,23,FALSE),"")</f>
        <v>73</v>
      </c>
      <c r="DG182" s="95">
        <f>IFERROR(VLOOKUP(DF182,'Criteria Table'!$A$2:$I$102,2,FALSE),0)</f>
        <v>2.7</v>
      </c>
      <c r="DH182" s="95">
        <f t="shared" si="164"/>
        <v>76</v>
      </c>
      <c r="DI182" s="76">
        <f>IFERROR(VLOOKUP(TEXT($A182,"0000"),'AYP11'!$B$2535:$AU$2956,23,FALSE),"")</f>
        <v>0</v>
      </c>
      <c r="DJ182" s="95">
        <f>IFERROR(VLOOKUP(DI182,'Criteria Table'!$A$2:$I$102,2,FALSE),0)</f>
        <v>10</v>
      </c>
      <c r="DK182" s="95">
        <f t="shared" si="165"/>
        <v>10</v>
      </c>
      <c r="DL182" s="91">
        <f>IFERROR(VLOOKUP(TEXT($A182,"0000"),'AYP11'!$B$3379:$AU$3800,11,FALSE),"")</f>
        <v>0</v>
      </c>
      <c r="DM182" s="95">
        <f t="shared" si="166"/>
        <v>1</v>
      </c>
      <c r="DN182" s="95" t="str">
        <f t="shared" si="167"/>
        <v/>
      </c>
      <c r="DO182" s="91">
        <f>IFERROR(VLOOKUP(TEXT($A182,"0000"),'AYP11'!$B$847:$AU$1268,11,FALSE),"")</f>
        <v>92</v>
      </c>
      <c r="DP182" s="95">
        <f t="shared" si="168"/>
        <v>0</v>
      </c>
      <c r="DQ182" s="95">
        <f t="shared" si="169"/>
        <v>92</v>
      </c>
      <c r="DR182" s="91">
        <f>IFERROR(VLOOKUP(TEXT($A182,"0000"),'AYP11'!$B$2113:$AU$2534,11,FALSE),"")</f>
        <v>0</v>
      </c>
      <c r="DS182" s="95">
        <f t="shared" si="170"/>
        <v>1</v>
      </c>
      <c r="DT182" s="95" t="str">
        <f t="shared" si="171"/>
        <v/>
      </c>
      <c r="DU182" s="91">
        <f>IFERROR(VLOOKUP(TEXT($A182,"0000"),'AYP11'!$B$425:$AU$846,11,FALSE),"")</f>
        <v>0</v>
      </c>
      <c r="DV182" s="95">
        <f t="shared" si="172"/>
        <v>1</v>
      </c>
      <c r="DW182" s="95" t="str">
        <f t="shared" si="173"/>
        <v/>
      </c>
      <c r="DX182" s="91">
        <f>IFERROR(VLOOKUP(TEXT($A182,"0000"),'AYP11'!$B$3:$AU$424,11,FALSE),"")</f>
        <v>0</v>
      </c>
      <c r="DY182" s="95">
        <f t="shared" si="174"/>
        <v>1</v>
      </c>
      <c r="DZ182" s="95" t="str">
        <f t="shared" si="175"/>
        <v/>
      </c>
      <c r="EA182" s="91">
        <f>IFERROR(VLOOKUP(TEXT($A182,"0000"),'AYP11'!$B$1269:$AU$1690,11,FALSE),"")</f>
        <v>94</v>
      </c>
      <c r="EB182" s="95">
        <f t="shared" si="176"/>
        <v>0</v>
      </c>
      <c r="EC182" s="95">
        <f t="shared" si="177"/>
        <v>94</v>
      </c>
      <c r="ED182" s="91">
        <f>IFERROR(VLOOKUP(TEXT($A182,"0000"),'AYP11'!$B$1691:$AU$2112,11,FALSE),"")</f>
        <v>87</v>
      </c>
      <c r="EE182" s="95">
        <f t="shared" si="178"/>
        <v>1</v>
      </c>
      <c r="EF182" s="95">
        <f t="shared" si="179"/>
        <v>88</v>
      </c>
      <c r="EG182" s="91">
        <f>IFERROR(VLOOKUP(TEXT($A182,"0000"),'AYP11'!$B$2535:$AU$2956,11,FALSE),"")</f>
        <v>0</v>
      </c>
      <c r="EH182" s="95">
        <f t="shared" si="180"/>
        <v>1</v>
      </c>
      <c r="EI182" s="95" t="str">
        <f t="shared" si="181"/>
        <v/>
      </c>
    </row>
    <row r="183" spans="1:147" x14ac:dyDescent="0.25">
      <c r="A183" s="248">
        <v>4031</v>
      </c>
      <c r="B183" s="291">
        <f t="shared" si="128"/>
        <v>35.863377609108163</v>
      </c>
      <c r="C183" s="50">
        <f>IFERROR(VLOOKUP(TEXT($A183,"0000"),'R-M11'!$A$2:$AA$500,4,FALSE),0)</f>
        <v>189</v>
      </c>
      <c r="D183" s="291">
        <f t="shared" si="129"/>
        <v>21.25237191650854</v>
      </c>
      <c r="E183" s="98">
        <f>IFERROR(SUM(VLOOKUP(TEXT($A183,"0000"),'R-M11'!$A$2:$AA$500,5,FALSE),VLOOKUP(TEXT($A183,"0000"),'R-M11'!$A$2:$AA$500,6,FALSE)),0)</f>
        <v>112</v>
      </c>
      <c r="F183" s="58">
        <f>IFERROR(VLOOKUP(TEXT($A183,"0000"),'R-M11'!$A$2:$AA$500,14,FALSE),0)</f>
        <v>527</v>
      </c>
      <c r="G183" s="230">
        <f t="shared" si="182"/>
        <v>38.873377609108161</v>
      </c>
      <c r="H183" s="97">
        <f t="shared" si="130"/>
        <v>204.86270000000002</v>
      </c>
      <c r="I183" s="230">
        <f t="shared" si="183"/>
        <v>22.542371916508539</v>
      </c>
      <c r="J183" s="97">
        <f t="shared" si="131"/>
        <v>118.7983</v>
      </c>
      <c r="K183" s="230">
        <f t="shared" si="132"/>
        <v>57</v>
      </c>
      <c r="L183" s="121">
        <f>IFERROR(VLOOKUP(K183,'Criteria Table'!$A$2:$I$102,2,FALSE),"")</f>
        <v>4.3</v>
      </c>
      <c r="M183" s="230">
        <f t="shared" si="133"/>
        <v>61.415749525616704</v>
      </c>
      <c r="N183" s="286">
        <f t="shared" si="134"/>
        <v>35.428571428571423</v>
      </c>
      <c r="O183" s="50">
        <f>IFERROR(VLOOKUP(TEXT($A183,"0000"),'R-M11'!$A$2:$AA$500,17,FALSE),"")</f>
        <v>186</v>
      </c>
      <c r="P183" s="286">
        <f t="shared" si="135"/>
        <v>20.38095238095238</v>
      </c>
      <c r="Q183" s="98">
        <f>IFERROR(SUM(VLOOKUP(TEXT($A183,"0000"),'R-M11'!$A$2:$AA$500,18,FALSE),VLOOKUP(TEXT($A183,"0000"),'R-M11'!$A$2:$AA$500,19,FALSE)),0)</f>
        <v>107</v>
      </c>
      <c r="R183" s="69">
        <f>IFERROR(VLOOKUP(TEXT($A183,"0000"),'R-M11'!$A$2:$AA$500,27,FALSE),0)</f>
        <v>525</v>
      </c>
      <c r="S183" s="121">
        <f t="shared" si="184"/>
        <v>38.508571428571422</v>
      </c>
      <c r="T183" s="70">
        <f t="shared" si="136"/>
        <v>202.16999999999996</v>
      </c>
      <c r="U183" s="121">
        <f t="shared" si="185"/>
        <v>21.70095238095238</v>
      </c>
      <c r="V183" s="70">
        <f t="shared" si="137"/>
        <v>113.92999999999999</v>
      </c>
      <c r="W183" s="121">
        <f t="shared" si="138"/>
        <v>56</v>
      </c>
      <c r="X183" s="124">
        <f>IFERROR(VLOOKUP(W183,'Criteria Table'!$A$2:$I$102,2,FALSE),"")</f>
        <v>4.4000000000000004</v>
      </c>
      <c r="Y183" s="121">
        <f t="shared" si="139"/>
        <v>60.209523809523802</v>
      </c>
      <c r="Z183" s="92">
        <f>IFERROR(IF(VLOOKUP(A183,'SG11'!$A$3:$AI$500,18,FALSE)="","NA",VLOOKUP(A183,'SG11'!$A$3:$AI$500,18,FALSE)),"")</f>
        <v>57</v>
      </c>
      <c r="AA183" s="75">
        <f>IFERROR(VLOOKUP(Z183,'Criteria Table'!$A$2:$I$102,6,FALSE),"NA")</f>
        <v>10</v>
      </c>
      <c r="AB183" s="95">
        <f t="shared" si="186"/>
        <v>67</v>
      </c>
      <c r="AC183" s="84">
        <f>IFERROR(IF(VLOOKUP(A183,'SG11'!$A$3:$AI$500,19,FALSE)="","NA",VLOOKUP(A183,'SG11'!$A$3:$AI$500,19,FALSE)),"")</f>
        <v>44</v>
      </c>
      <c r="AD183" s="75">
        <f>IFERROR(VLOOKUP(AC183,'Criteria Table'!$A$2:$I$102,6,FALSE),"NA")</f>
        <v>10</v>
      </c>
      <c r="AE183" s="95">
        <f t="shared" si="187"/>
        <v>54</v>
      </c>
      <c r="AF183" s="92">
        <f>IFERROR(IF(VLOOKUP(A183,'SG11'!$A$3:$AI$500,20,FALSE)="","NA",VLOOKUP(A183,'SG11'!$A$3:$AI$500,20,FALSE)),"")</f>
        <v>50</v>
      </c>
      <c r="AG183" s="75">
        <f>IFERROR(VLOOKUP(AF183,'Criteria Table'!$A$2:$I$102,6,FALSE),"NA")</f>
        <v>10</v>
      </c>
      <c r="AH183" s="95">
        <f t="shared" si="188"/>
        <v>60</v>
      </c>
      <c r="AI183" s="84">
        <f>IFERROR(IF(VLOOKUP(A183,'SG11'!$A$3:$AI$500,21,FALSE)="","NA",VLOOKUP(A183,'SG11'!$A$3:$AI$500,21,FALSE)),"")</f>
        <v>58</v>
      </c>
      <c r="AJ183" s="75">
        <f>IFERROR(VLOOKUP(AI183,'Criteria Table'!$A$2:$I$102,6,FALSE),"NA")</f>
        <v>10</v>
      </c>
      <c r="AK183" s="95">
        <f t="shared" si="189"/>
        <v>68</v>
      </c>
      <c r="AL183" s="99">
        <f>IFERROR(VLOOKUP(TEXT(A183,"0000"),'W11'!$A$1:$E$500,4,FALSE)/AP183*100,"")</f>
        <v>95.121951219512198</v>
      </c>
      <c r="AM183" s="97">
        <f>IFERROR(VLOOKUP(TEXT(A183,"0000"),'W11'!$A$1:$E$500,4,FALSE),"")</f>
        <v>156</v>
      </c>
      <c r="AN183" s="99">
        <f t="shared" si="140"/>
        <v>95.121951219512198</v>
      </c>
      <c r="AO183" s="97">
        <f t="shared" si="141"/>
        <v>156</v>
      </c>
      <c r="AP183" s="99">
        <f>IFERROR(VLOOKUP(TEXT(A183,"0000"),'W11'!$A$1:$E$500,5,FALSE),"")</f>
        <v>164</v>
      </c>
      <c r="AQ183" s="97">
        <f>IFERROR(VLOOKUP(ROUND(AL183,0),'Criteria Table'!$A$2:$I$102,4,FALSE),0)</f>
        <v>0</v>
      </c>
      <c r="AR183" s="128"/>
      <c r="AS183" s="95"/>
      <c r="AT183" s="95"/>
      <c r="AU183" s="100">
        <f>IFERROR(VLOOKUP(TEXT(A183,"0000"),'Sci11'!$A$3:$N$492,4,FALSE)/VLOOKUP(TEXT(A183,"0000"),'Sci11'!$A$3:$N$492,14,FALSE)*100,"")</f>
        <v>32.258064516129032</v>
      </c>
      <c r="AV183" s="101">
        <f>SUM(VLOOKUP(TEXT(A183,"0000"),'Sci11'!$A$3:$N$492,5,FALSE),VLOOKUP(TEXT(A183,"0000"),'Sci11'!$A$3:$N$492,6,FALSE))/VLOOKUP(TEXT(A183,"0000"),'Sci11'!$A$3:$N$492,14,FALSE)*100</f>
        <v>10.967741935483872</v>
      </c>
      <c r="AW183" s="100">
        <f t="shared" si="190"/>
        <v>36.248064516129034</v>
      </c>
      <c r="AX183" s="101">
        <f>IFERROR(AW183/100*VLOOKUP(TEXT(A183,"0000"),'Sci11'!$A$3:$N$492,14,FALSE),"")</f>
        <v>56.184500000000007</v>
      </c>
      <c r="AY183" s="100">
        <f t="shared" si="191"/>
        <v>12.677741935483873</v>
      </c>
      <c r="AZ183" s="101">
        <f>IFERROR(AY183/100*VLOOKUP(TEXT(A183,"0000"),'Sci11'!$A$3:$N$492,14,FALSE),"")</f>
        <v>19.650500000000001</v>
      </c>
      <c r="BA183" s="100">
        <f t="shared" si="142"/>
        <v>43</v>
      </c>
      <c r="BB183" s="101">
        <f>IFERROR(VLOOKUP(BA183,'Criteria Table'!$A$2:$I$102,2,FALSE),"")</f>
        <v>5.7</v>
      </c>
      <c r="BC183" s="101">
        <f t="shared" si="143"/>
        <v>48.7</v>
      </c>
      <c r="BD183" s="82">
        <f>IFERROR(VLOOKUP(A183,ATTx11!$A$2:$N$500,4,FALSE),"")</f>
        <v>95.01</v>
      </c>
      <c r="BE183" s="95">
        <f t="shared" si="144"/>
        <v>0.5</v>
      </c>
      <c r="BF183" s="96">
        <f t="shared" si="145"/>
        <v>95.51</v>
      </c>
      <c r="BG183" s="70">
        <f>IFERROR(VLOOKUP(A183,ATTx11!$A$2:$N$500,11,FALSE),"")</f>
        <v>1</v>
      </c>
      <c r="BH183" s="95">
        <f t="shared" si="146"/>
        <v>0.9</v>
      </c>
      <c r="BI183" s="70">
        <f>IFERROR(VLOOKUP(A183,ATTx11!$A$2:$N$500,12,FALSE),"")</f>
        <v>82</v>
      </c>
      <c r="BJ183" s="97">
        <f t="shared" si="147"/>
        <v>73.8</v>
      </c>
      <c r="BK183" s="84">
        <f>IFERROR(VLOOKUP(A183,ATTx11!$A$2:$N$500,7,FALSE),"")</f>
        <v>1</v>
      </c>
      <c r="BL183" s="97">
        <f t="shared" si="148"/>
        <v>0.9</v>
      </c>
      <c r="BM183" s="84">
        <f>IFERROR(VLOOKUP(A183,ATTx11!$A$2:$N$500,8,FALSE),"")</f>
        <v>57</v>
      </c>
      <c r="BN183" s="95">
        <f t="shared" si="149"/>
        <v>51.3</v>
      </c>
      <c r="BO183" s="95"/>
      <c r="BP183" s="83">
        <f>IFERROR(VLOOKUP(TEXT($A183,"0000"),'AYP11'!$B$3379:$AU$3800,17,FALSE),"")</f>
        <v>0</v>
      </c>
      <c r="BQ183" s="75">
        <f>IFERROR(VLOOKUP(BP183,'Criteria Table'!$A$2:$I$102,2,FALSE),0)</f>
        <v>10</v>
      </c>
      <c r="BR183" s="95">
        <f t="shared" si="150"/>
        <v>10</v>
      </c>
      <c r="BS183" s="83">
        <f>IFERROR(VLOOKUP(TEXT($A183,"0000"),'AYP11'!$B$847:$AU$1268,17,FALSE),"")</f>
        <v>59</v>
      </c>
      <c r="BT183" s="75">
        <f>IFERROR(VLOOKUP(BS183,'Criteria Table'!$A$2:$I$102,2,FALSE),0)</f>
        <v>4.1000000000000005</v>
      </c>
      <c r="BU183" s="95">
        <f t="shared" si="151"/>
        <v>63</v>
      </c>
      <c r="BV183" s="83">
        <f>IFERROR(VLOOKUP(TEXT($A183,"0000"),'AYP11'!$B$2113:$AU$2534,17,FALSE),"")</f>
        <v>60</v>
      </c>
      <c r="BW183" s="75">
        <f>IFERROR(VLOOKUP(BV183,'Criteria Table'!$A$2:$I$102,2,FALSE),0)</f>
        <v>4</v>
      </c>
      <c r="BX183" s="95">
        <f t="shared" si="152"/>
        <v>64</v>
      </c>
      <c r="BY183" s="83">
        <f>IFERROR(VLOOKUP(TEXT($A183,"0000"),'AYP11'!$B$425:$AU$846,17,FALSE),"")</f>
        <v>0</v>
      </c>
      <c r="BZ183" s="75">
        <f>IFERROR(VLOOKUP(BY183,'Criteria Table'!$A$2:$I$102,2,FALSE),0)</f>
        <v>10</v>
      </c>
      <c r="CA183" s="95">
        <f t="shared" si="153"/>
        <v>10</v>
      </c>
      <c r="CB183" s="83">
        <f>IFERROR(VLOOKUP(TEXT($A183,"0000"),'AYP11'!$B$3:$AU$424,17,FALSE),"")</f>
        <v>0</v>
      </c>
      <c r="CC183" s="95">
        <f>IFERROR(VLOOKUP(CB183,'Criteria Table'!$A$2:$I$102,2,FALSE),0)</f>
        <v>10</v>
      </c>
      <c r="CD183" s="95">
        <f t="shared" si="154"/>
        <v>10</v>
      </c>
      <c r="CE183" s="83">
        <f>IFERROR(VLOOKUP(TEXT($A183,"0000"),'AYP11'!$B$1269:$AU$1690,17,FALSE),"")</f>
        <v>58</v>
      </c>
      <c r="CF183" s="95">
        <f>IFERROR(VLOOKUP(CE183,'Criteria Table'!$A$2:$I$102,2,FALSE),0)</f>
        <v>4.2</v>
      </c>
      <c r="CG183" s="95">
        <f t="shared" si="155"/>
        <v>62</v>
      </c>
      <c r="CH183" s="83">
        <f>IFERROR(VLOOKUP(TEXT($A183,"0000"),'AYP11'!$B$1691:$AU$2112,17,FALSE),"")</f>
        <v>52</v>
      </c>
      <c r="CI183" s="95">
        <f>IFERROR(VLOOKUP(CH183,'Criteria Table'!$A$2:$I$102,2,FALSE),0)</f>
        <v>4.8000000000000007</v>
      </c>
      <c r="CJ183" s="95">
        <f t="shared" si="156"/>
        <v>57</v>
      </c>
      <c r="CK183" s="83">
        <f>IFERROR(VLOOKUP(TEXT($A183,"0000"),'AYP11'!$B$2535:$AU$2956,17,FALSE),"")</f>
        <v>38</v>
      </c>
      <c r="CL183" s="95">
        <f>IFERROR(VLOOKUP(CK183,'Criteria Table'!$A$2:$I$102,2,FALSE),0)</f>
        <v>6.2</v>
      </c>
      <c r="CM183" s="95">
        <f t="shared" si="157"/>
        <v>44</v>
      </c>
      <c r="CN183" s="76">
        <f>IFERROR(VLOOKUP(TEXT($A183,"0000"),'AYP11'!$B$3379:$AU$3800,23,FALSE),"")</f>
        <v>0</v>
      </c>
      <c r="CO183" s="95">
        <f>IFERROR(VLOOKUP(CN183,'Criteria Table'!$A$2:$I$102,2,FALSE),0)</f>
        <v>10</v>
      </c>
      <c r="CP183" s="95">
        <f t="shared" si="158"/>
        <v>10</v>
      </c>
      <c r="CQ183" s="76">
        <f>IFERROR(VLOOKUP(TEXT($A183,"0000"),'AYP11'!$B$847:$AU$1268,23,FALSE),"")</f>
        <v>56</v>
      </c>
      <c r="CR183" s="95">
        <f>IFERROR(VLOOKUP(CQ183,'Criteria Table'!$A$2:$I$102,2,FALSE),0)</f>
        <v>4.4000000000000004</v>
      </c>
      <c r="CS183" s="95">
        <f t="shared" si="159"/>
        <v>60</v>
      </c>
      <c r="CT183" s="76">
        <f>IFERROR(VLOOKUP(TEXT($A183,"0000"),'AYP11'!$B$2113:$AU$2534,23,FALSE),"")</f>
        <v>59</v>
      </c>
      <c r="CU183" s="95">
        <f>IFERROR(VLOOKUP(CT183,'Criteria Table'!$A$2:$I$102,2,FALSE),0)</f>
        <v>4.1000000000000005</v>
      </c>
      <c r="CV183" s="95">
        <f t="shared" si="160"/>
        <v>63</v>
      </c>
      <c r="CW183" s="76">
        <f>IFERROR(VLOOKUP(TEXT($A183,"0000"),'AYP11'!$B$425:$AU$846,23,FALSE),"")</f>
        <v>0</v>
      </c>
      <c r="CX183" s="95">
        <f>IFERROR(VLOOKUP(CW183,'Criteria Table'!$A$2:$I$102,2,FALSE),0)</f>
        <v>10</v>
      </c>
      <c r="CY183" s="95">
        <f t="shared" si="161"/>
        <v>10</v>
      </c>
      <c r="CZ183" s="76">
        <f>IFERROR(VLOOKUP(TEXT($A183,"0000"),'AYP11'!$B$3:$AU$424,23,FALSE),"")</f>
        <v>0</v>
      </c>
      <c r="DA183" s="95">
        <f>IFERROR(VLOOKUP(CZ183,'Criteria Table'!$A$2:$I$102,2,FALSE),0)</f>
        <v>10</v>
      </c>
      <c r="DB183" s="95">
        <f t="shared" si="162"/>
        <v>10</v>
      </c>
      <c r="DC183" s="76">
        <f>IFERROR(VLOOKUP(TEXT($A183,"0000"),'AYP11'!$B$1269:$AU$1690,23,FALSE),"")</f>
        <v>56</v>
      </c>
      <c r="DD183" s="95">
        <f>IFERROR(VLOOKUP(DC183,'Criteria Table'!$A$2:$I$102,2,FALSE),0)</f>
        <v>4.4000000000000004</v>
      </c>
      <c r="DE183" s="95">
        <f t="shared" si="163"/>
        <v>60</v>
      </c>
      <c r="DF183" s="76">
        <f>IFERROR(VLOOKUP(TEXT($A183,"0000"),'AYP11'!$B$1691:$AU$2112,23,FALSE),"")</f>
        <v>53</v>
      </c>
      <c r="DG183" s="95">
        <f>IFERROR(VLOOKUP(DF183,'Criteria Table'!$A$2:$I$102,2,FALSE),0)</f>
        <v>4.7</v>
      </c>
      <c r="DH183" s="95">
        <f t="shared" si="164"/>
        <v>58</v>
      </c>
      <c r="DI183" s="76">
        <f>IFERROR(VLOOKUP(TEXT($A183,"0000"),'AYP11'!$B$2535:$AU$2956,23,FALSE),"")</f>
        <v>40</v>
      </c>
      <c r="DJ183" s="95">
        <f>IFERROR(VLOOKUP(DI183,'Criteria Table'!$A$2:$I$102,2,FALSE),0)</f>
        <v>6</v>
      </c>
      <c r="DK183" s="95">
        <f t="shared" si="165"/>
        <v>46</v>
      </c>
      <c r="DL183" s="91">
        <f>IFERROR(VLOOKUP(TEXT($A183,"0000"),'AYP11'!$B$3379:$AU$3800,11,FALSE),"")</f>
        <v>0</v>
      </c>
      <c r="DM183" s="95">
        <f t="shared" si="166"/>
        <v>1</v>
      </c>
      <c r="DN183" s="95" t="str">
        <f t="shared" si="167"/>
        <v/>
      </c>
      <c r="DO183" s="91">
        <f>IFERROR(VLOOKUP(TEXT($A183,"0000"),'AYP11'!$B$847:$AU$1268,11,FALSE),"")</f>
        <v>0</v>
      </c>
      <c r="DP183" s="95">
        <f t="shared" si="168"/>
        <v>1</v>
      </c>
      <c r="DQ183" s="95" t="str">
        <f t="shared" si="169"/>
        <v/>
      </c>
      <c r="DR183" s="91">
        <f>IFERROR(VLOOKUP(TEXT($A183,"0000"),'AYP11'!$B$2113:$AU$2534,11,FALSE),"")</f>
        <v>94</v>
      </c>
      <c r="DS183" s="95">
        <f t="shared" si="170"/>
        <v>0</v>
      </c>
      <c r="DT183" s="95">
        <f t="shared" si="171"/>
        <v>94</v>
      </c>
      <c r="DU183" s="91">
        <f>IFERROR(VLOOKUP(TEXT($A183,"0000"),'AYP11'!$B$425:$AU$846,11,FALSE),"")</f>
        <v>0</v>
      </c>
      <c r="DV183" s="95">
        <f t="shared" si="172"/>
        <v>1</v>
      </c>
      <c r="DW183" s="95" t="str">
        <f t="shared" si="173"/>
        <v/>
      </c>
      <c r="DX183" s="91">
        <f>IFERROR(VLOOKUP(TEXT($A183,"0000"),'AYP11'!$B$3:$AU$424,11,FALSE),"")</f>
        <v>0</v>
      </c>
      <c r="DY183" s="95">
        <f t="shared" si="174"/>
        <v>1</v>
      </c>
      <c r="DZ183" s="95" t="str">
        <f t="shared" si="175"/>
        <v/>
      </c>
      <c r="EA183" s="91">
        <f>IFERROR(VLOOKUP(TEXT($A183,"0000"),'AYP11'!$B$1269:$AU$1690,11,FALSE),"")</f>
        <v>0</v>
      </c>
      <c r="EB183" s="95">
        <f t="shared" si="176"/>
        <v>1</v>
      </c>
      <c r="EC183" s="95" t="str">
        <f t="shared" si="177"/>
        <v/>
      </c>
      <c r="ED183" s="91">
        <f>IFERROR(VLOOKUP(TEXT($A183,"0000"),'AYP11'!$B$1691:$AU$2112,11,FALSE),"")</f>
        <v>0</v>
      </c>
      <c r="EE183" s="95">
        <f t="shared" si="178"/>
        <v>1</v>
      </c>
      <c r="EF183" s="95" t="str">
        <f t="shared" si="179"/>
        <v/>
      </c>
      <c r="EG183" s="91">
        <f>IFERROR(VLOOKUP(TEXT($A183,"0000"),'AYP11'!$B$2535:$AU$2956,11,FALSE),"")</f>
        <v>0</v>
      </c>
      <c r="EH183" s="95">
        <f t="shared" si="180"/>
        <v>1</v>
      </c>
      <c r="EI183" s="95" t="str">
        <f t="shared" si="181"/>
        <v/>
      </c>
    </row>
    <row r="184" spans="1:147" x14ac:dyDescent="0.25">
      <c r="A184" s="248">
        <v>4061</v>
      </c>
      <c r="B184" s="291">
        <f t="shared" si="128"/>
        <v>33.571428571428569</v>
      </c>
      <c r="C184" s="50">
        <f>IFERROR(VLOOKUP(TEXT($A184,"0000"),'R-M11'!$A$2:$AA$500,4,FALSE),0)</f>
        <v>141</v>
      </c>
      <c r="D184" s="291">
        <f t="shared" si="129"/>
        <v>45.238095238095241</v>
      </c>
      <c r="E184" s="98">
        <f>IFERROR(SUM(VLOOKUP(TEXT($A184,"0000"),'R-M11'!$A$2:$AA$500,5,FALSE),VLOOKUP(TEXT($A184,"0000"),'R-M11'!$A$2:$AA$500,6,FALSE)),0)</f>
        <v>190</v>
      </c>
      <c r="F184" s="58">
        <f>IFERROR(VLOOKUP(TEXT($A184,"0000"),'R-M11'!$A$2:$AA$500,14,FALSE),0)</f>
        <v>420</v>
      </c>
      <c r="G184" s="230">
        <f t="shared" si="182"/>
        <v>35.041428571428568</v>
      </c>
      <c r="H184" s="97">
        <f t="shared" si="130"/>
        <v>147.17399999999998</v>
      </c>
      <c r="I184" s="230">
        <f t="shared" si="183"/>
        <v>45.868095238095243</v>
      </c>
      <c r="J184" s="97">
        <f t="shared" si="131"/>
        <v>192.64600000000002</v>
      </c>
      <c r="K184" s="230">
        <f t="shared" si="132"/>
        <v>79</v>
      </c>
      <c r="L184" s="121">
        <f>IFERROR(VLOOKUP(K184,'Criteria Table'!$A$2:$I$102,2,FALSE),"")</f>
        <v>2.1</v>
      </c>
      <c r="M184" s="230">
        <f t="shared" si="133"/>
        <v>80.909523809523819</v>
      </c>
      <c r="N184" s="286">
        <f t="shared" si="134"/>
        <v>30.071599045346066</v>
      </c>
      <c r="O184" s="50">
        <f>IFERROR(VLOOKUP(TEXT($A184,"0000"),'R-M11'!$A$2:$AA$500,17,FALSE),"")</f>
        <v>126</v>
      </c>
      <c r="P184" s="286">
        <f t="shared" si="135"/>
        <v>47.971360381861579</v>
      </c>
      <c r="Q184" s="98">
        <f>IFERROR(SUM(VLOOKUP(TEXT($A184,"0000"),'R-M11'!$A$2:$AA$500,18,FALSE),VLOOKUP(TEXT($A184,"0000"),'R-M11'!$A$2:$AA$500,19,FALSE)),0)</f>
        <v>201</v>
      </c>
      <c r="R184" s="69">
        <f>IFERROR(VLOOKUP(TEXT($A184,"0000"),'R-M11'!$A$2:$AA$500,27,FALSE),0)</f>
        <v>419</v>
      </c>
      <c r="S184" s="121">
        <f t="shared" si="184"/>
        <v>31.611599045346065</v>
      </c>
      <c r="T184" s="70">
        <f t="shared" si="136"/>
        <v>132.45260000000002</v>
      </c>
      <c r="U184" s="121">
        <f t="shared" si="185"/>
        <v>48.631360381861576</v>
      </c>
      <c r="V184" s="70">
        <f t="shared" si="137"/>
        <v>203.7654</v>
      </c>
      <c r="W184" s="121">
        <f t="shared" si="138"/>
        <v>78</v>
      </c>
      <c r="X184" s="124">
        <f>IFERROR(VLOOKUP(W184,'Criteria Table'!$A$2:$I$102,2,FALSE),"")</f>
        <v>2.2000000000000002</v>
      </c>
      <c r="Y184" s="121">
        <f t="shared" si="139"/>
        <v>80.242959427207637</v>
      </c>
      <c r="Z184" s="92">
        <f>IFERROR(IF(VLOOKUP(A184,'SG11'!$A$3:$AI$500,18,FALSE)="","NA",VLOOKUP(A184,'SG11'!$A$3:$AI$500,18,FALSE)),"")</f>
        <v>79</v>
      </c>
      <c r="AA184" s="75">
        <f>IFERROR(VLOOKUP(Z184,'Criteria Table'!$A$2:$I$102,6,FALSE),"NA")</f>
        <v>5</v>
      </c>
      <c r="AB184" s="95">
        <f t="shared" si="186"/>
        <v>84</v>
      </c>
      <c r="AC184" s="84">
        <f>IFERROR(IF(VLOOKUP(A184,'SG11'!$A$3:$AI$500,19,FALSE)="","NA",VLOOKUP(A184,'SG11'!$A$3:$AI$500,19,FALSE)),"")</f>
        <v>56</v>
      </c>
      <c r="AD184" s="75">
        <f>IFERROR(VLOOKUP(AC184,'Criteria Table'!$A$2:$I$102,6,FALSE),"NA")</f>
        <v>10</v>
      </c>
      <c r="AE184" s="95">
        <f t="shared" si="187"/>
        <v>66</v>
      </c>
      <c r="AF184" s="92">
        <f>IFERROR(IF(VLOOKUP(A184,'SG11'!$A$3:$AI$500,20,FALSE)="","NA",VLOOKUP(A184,'SG11'!$A$3:$AI$500,20,FALSE)),"")</f>
        <v>65</v>
      </c>
      <c r="AG184" s="75">
        <f>IFERROR(VLOOKUP(AF184,'Criteria Table'!$A$2:$I$102,6,FALSE),"NA")</f>
        <v>5</v>
      </c>
      <c r="AH184" s="95">
        <f t="shared" si="188"/>
        <v>70</v>
      </c>
      <c r="AI184" s="84">
        <f>IFERROR(IF(VLOOKUP(A184,'SG11'!$A$3:$AI$500,21,FALSE)="","NA",VLOOKUP(A184,'SG11'!$A$3:$AI$500,21,FALSE)),"")</f>
        <v>58</v>
      </c>
      <c r="AJ184" s="75">
        <f>IFERROR(VLOOKUP(AI184,'Criteria Table'!$A$2:$I$102,6,FALSE),"NA")</f>
        <v>10</v>
      </c>
      <c r="AK184" s="95">
        <f t="shared" si="189"/>
        <v>68</v>
      </c>
      <c r="AL184" s="99">
        <f>IFERROR(VLOOKUP(TEXT(A184,"0000"),'W11'!$A$1:$E$500,4,FALSE)/AP184*100,"")</f>
        <v>98.4375</v>
      </c>
      <c r="AM184" s="97">
        <f>IFERROR(VLOOKUP(TEXT(A184,"0000"),'W11'!$A$1:$E$500,4,FALSE),"")</f>
        <v>126</v>
      </c>
      <c r="AN184" s="99">
        <f t="shared" si="140"/>
        <v>98.4375</v>
      </c>
      <c r="AO184" s="97">
        <f t="shared" si="141"/>
        <v>126</v>
      </c>
      <c r="AP184" s="99">
        <f>IFERROR(VLOOKUP(TEXT(A184,"0000"),'W11'!$A$1:$E$500,5,FALSE),"")</f>
        <v>128</v>
      </c>
      <c r="AQ184" s="97">
        <f>IFERROR(VLOOKUP(ROUND(AL184,0),'Criteria Table'!$A$2:$I$102,4,FALSE),0)</f>
        <v>0</v>
      </c>
      <c r="AR184" s="128"/>
      <c r="AS184" s="95"/>
      <c r="AT184" s="95"/>
      <c r="AU184" s="100">
        <f>IFERROR(VLOOKUP(TEXT(A184,"0000"),'Sci11'!$A$3:$N$492,4,FALSE)/VLOOKUP(TEXT(A184,"0000"),'Sci11'!$A$3:$N$492,14,FALSE)*100,"")</f>
        <v>36.363636363636367</v>
      </c>
      <c r="AV184" s="101">
        <f>SUM(VLOOKUP(TEXT(A184,"0000"),'Sci11'!$A$3:$N$492,5,FALSE),VLOOKUP(TEXT(A184,"0000"),'Sci11'!$A$3:$N$492,6,FALSE))/VLOOKUP(TEXT(A184,"0000"),'Sci11'!$A$3:$N$492,14,FALSE)*100</f>
        <v>14.685314685314685</v>
      </c>
      <c r="AW184" s="100">
        <f t="shared" si="190"/>
        <v>39.793636363636367</v>
      </c>
      <c r="AX184" s="101">
        <f>IFERROR(AW184/100*VLOOKUP(TEXT(A184,"0000"),'Sci11'!$A$3:$N$492,14,FALSE),"")</f>
        <v>56.904899999999998</v>
      </c>
      <c r="AY184" s="100">
        <f t="shared" si="191"/>
        <v>16.155314685314686</v>
      </c>
      <c r="AZ184" s="101">
        <f>IFERROR(AY184/100*VLOOKUP(TEXT(A184,"0000"),'Sci11'!$A$3:$N$492,14,FALSE),"")</f>
        <v>23.102100000000004</v>
      </c>
      <c r="BA184" s="100">
        <f t="shared" si="142"/>
        <v>51</v>
      </c>
      <c r="BB184" s="101">
        <f>IFERROR(VLOOKUP(BA184,'Criteria Table'!$A$2:$I$102,2,FALSE),"")</f>
        <v>4.9000000000000004</v>
      </c>
      <c r="BC184" s="101">
        <f t="shared" si="143"/>
        <v>55.9</v>
      </c>
      <c r="BD184" s="82">
        <f>IFERROR(VLOOKUP(A184,ATTx11!$A$2:$N$500,4,FALSE),"")</f>
        <v>96.23</v>
      </c>
      <c r="BE184" s="95">
        <f t="shared" si="144"/>
        <v>0.5</v>
      </c>
      <c r="BF184" s="96">
        <f t="shared" si="145"/>
        <v>96.73</v>
      </c>
      <c r="BG184" s="70">
        <f>IFERROR(VLOOKUP(A184,ATTx11!$A$2:$N$500,11,FALSE),"")</f>
        <v>0</v>
      </c>
      <c r="BH184" s="95">
        <f t="shared" si="146"/>
        <v>0</v>
      </c>
      <c r="BI184" s="70">
        <f>IFERROR(VLOOKUP(A184,ATTx11!$A$2:$N$500,12,FALSE),"")</f>
        <v>8</v>
      </c>
      <c r="BJ184" s="97">
        <f t="shared" si="147"/>
        <v>7.2</v>
      </c>
      <c r="BK184" s="84">
        <f>IFERROR(VLOOKUP(A184,ATTx11!$A$2:$N$500,7,FALSE),"")</f>
        <v>0</v>
      </c>
      <c r="BL184" s="97">
        <f t="shared" si="148"/>
        <v>0</v>
      </c>
      <c r="BM184" s="84">
        <f>IFERROR(VLOOKUP(A184,ATTx11!$A$2:$N$500,8,FALSE),"")</f>
        <v>4</v>
      </c>
      <c r="BN184" s="95">
        <f t="shared" si="149"/>
        <v>3.6</v>
      </c>
      <c r="BO184" s="95"/>
      <c r="BP184" s="83">
        <f>IFERROR(VLOOKUP(TEXT($A184,"0000"),'AYP11'!$B$3379:$AU$3800,17,FALSE),"")</f>
        <v>0</v>
      </c>
      <c r="BQ184" s="75">
        <f>IFERROR(VLOOKUP(BP184,'Criteria Table'!$A$2:$I$102,2,FALSE),0)</f>
        <v>10</v>
      </c>
      <c r="BR184" s="95">
        <f t="shared" si="150"/>
        <v>10</v>
      </c>
      <c r="BS184" s="83">
        <f>IFERROR(VLOOKUP(TEXT($A184,"0000"),'AYP11'!$B$847:$AU$1268,17,FALSE),"")</f>
        <v>75</v>
      </c>
      <c r="BT184" s="75">
        <f>IFERROR(VLOOKUP(BS184,'Criteria Table'!$A$2:$I$102,2,FALSE),0)</f>
        <v>2.5</v>
      </c>
      <c r="BU184" s="95">
        <f t="shared" si="151"/>
        <v>78</v>
      </c>
      <c r="BV184" s="83">
        <f>IFERROR(VLOOKUP(TEXT($A184,"0000"),'AYP11'!$B$2113:$AU$2534,17,FALSE),"")</f>
        <v>82</v>
      </c>
      <c r="BW184" s="75">
        <f>IFERROR(VLOOKUP(BV184,'Criteria Table'!$A$2:$I$102,2,FALSE),0)</f>
        <v>1.8</v>
      </c>
      <c r="BX184" s="95">
        <f t="shared" si="152"/>
        <v>84</v>
      </c>
      <c r="BY184" s="83">
        <f>IFERROR(VLOOKUP(TEXT($A184,"0000"),'AYP11'!$B$425:$AU$846,17,FALSE),"")</f>
        <v>0</v>
      </c>
      <c r="BZ184" s="75">
        <f>IFERROR(VLOOKUP(BY184,'Criteria Table'!$A$2:$I$102,2,FALSE),0)</f>
        <v>10</v>
      </c>
      <c r="CA184" s="95">
        <f t="shared" si="153"/>
        <v>10</v>
      </c>
      <c r="CB184" s="83">
        <f>IFERROR(VLOOKUP(TEXT($A184,"0000"),'AYP11'!$B$3:$AU$424,17,FALSE),"")</f>
        <v>0</v>
      </c>
      <c r="CC184" s="95">
        <f>IFERROR(VLOOKUP(CB184,'Criteria Table'!$A$2:$I$102,2,FALSE),0)</f>
        <v>10</v>
      </c>
      <c r="CD184" s="95">
        <f t="shared" si="154"/>
        <v>10</v>
      </c>
      <c r="CE184" s="83">
        <f>IFERROR(VLOOKUP(TEXT($A184,"0000"),'AYP11'!$B$1269:$AU$1690,17,FALSE),"")</f>
        <v>77</v>
      </c>
      <c r="CF184" s="95">
        <f>IFERROR(VLOOKUP(CE184,'Criteria Table'!$A$2:$I$102,2,FALSE),0)</f>
        <v>2.3000000000000003</v>
      </c>
      <c r="CG184" s="95">
        <f t="shared" si="155"/>
        <v>79</v>
      </c>
      <c r="CH184" s="83">
        <f>IFERROR(VLOOKUP(TEXT($A184,"0000"),'AYP11'!$B$1691:$AU$2112,17,FALSE),"")</f>
        <v>76</v>
      </c>
      <c r="CI184" s="95">
        <f>IFERROR(VLOOKUP(CH184,'Criteria Table'!$A$2:$I$102,2,FALSE),0)</f>
        <v>2.4000000000000004</v>
      </c>
      <c r="CJ184" s="95">
        <f t="shared" si="156"/>
        <v>78</v>
      </c>
      <c r="CK184" s="83">
        <f>IFERROR(VLOOKUP(TEXT($A184,"0000"),'AYP11'!$B$2535:$AU$2956,17,FALSE),"")</f>
        <v>0</v>
      </c>
      <c r="CL184" s="95">
        <f>IFERROR(VLOOKUP(CK184,'Criteria Table'!$A$2:$I$102,2,FALSE),0)</f>
        <v>10</v>
      </c>
      <c r="CM184" s="95">
        <f t="shared" si="157"/>
        <v>10</v>
      </c>
      <c r="CN184" s="76">
        <f>IFERROR(VLOOKUP(TEXT($A184,"0000"),'AYP11'!$B$3379:$AU$3800,23,FALSE),"")</f>
        <v>0</v>
      </c>
      <c r="CO184" s="95">
        <f>IFERROR(VLOOKUP(CN184,'Criteria Table'!$A$2:$I$102,2,FALSE),0)</f>
        <v>10</v>
      </c>
      <c r="CP184" s="95">
        <f t="shared" si="158"/>
        <v>10</v>
      </c>
      <c r="CQ184" s="76">
        <f>IFERROR(VLOOKUP(TEXT($A184,"0000"),'AYP11'!$B$847:$AU$1268,23,FALSE),"")</f>
        <v>67</v>
      </c>
      <c r="CR184" s="95">
        <f>IFERROR(VLOOKUP(CQ184,'Criteria Table'!$A$2:$I$102,2,FALSE),0)</f>
        <v>3.3000000000000003</v>
      </c>
      <c r="CS184" s="95">
        <f t="shared" si="159"/>
        <v>70</v>
      </c>
      <c r="CT184" s="76">
        <f>IFERROR(VLOOKUP(TEXT($A184,"0000"),'AYP11'!$B$2113:$AU$2534,23,FALSE),"")</f>
        <v>84</v>
      </c>
      <c r="CU184" s="95">
        <f>IFERROR(VLOOKUP(CT184,'Criteria Table'!$A$2:$I$102,2,FALSE),0)</f>
        <v>1.6</v>
      </c>
      <c r="CV184" s="95">
        <f t="shared" si="160"/>
        <v>86</v>
      </c>
      <c r="CW184" s="76">
        <f>IFERROR(VLOOKUP(TEXT($A184,"0000"),'AYP11'!$B$425:$AU$846,23,FALSE),"")</f>
        <v>0</v>
      </c>
      <c r="CX184" s="95">
        <f>IFERROR(VLOOKUP(CW184,'Criteria Table'!$A$2:$I$102,2,FALSE),0)</f>
        <v>10</v>
      </c>
      <c r="CY184" s="95">
        <f t="shared" si="161"/>
        <v>10</v>
      </c>
      <c r="CZ184" s="76">
        <f>IFERROR(VLOOKUP(TEXT($A184,"0000"),'AYP11'!$B$3:$AU$424,23,FALSE),"")</f>
        <v>0</v>
      </c>
      <c r="DA184" s="95">
        <f>IFERROR(VLOOKUP(CZ184,'Criteria Table'!$A$2:$I$102,2,FALSE),0)</f>
        <v>10</v>
      </c>
      <c r="DB184" s="95">
        <f t="shared" si="162"/>
        <v>10</v>
      </c>
      <c r="DC184" s="76">
        <f>IFERROR(VLOOKUP(TEXT($A184,"0000"),'AYP11'!$B$1269:$AU$1690,23,FALSE),"")</f>
        <v>76</v>
      </c>
      <c r="DD184" s="95">
        <f>IFERROR(VLOOKUP(DC184,'Criteria Table'!$A$2:$I$102,2,FALSE),0)</f>
        <v>2.4000000000000004</v>
      </c>
      <c r="DE184" s="95">
        <f t="shared" si="163"/>
        <v>78</v>
      </c>
      <c r="DF184" s="76">
        <f>IFERROR(VLOOKUP(TEXT($A184,"0000"),'AYP11'!$B$1691:$AU$2112,23,FALSE),"")</f>
        <v>79</v>
      </c>
      <c r="DG184" s="95">
        <f>IFERROR(VLOOKUP(DF184,'Criteria Table'!$A$2:$I$102,2,FALSE),0)</f>
        <v>2.1</v>
      </c>
      <c r="DH184" s="95">
        <f t="shared" si="164"/>
        <v>81</v>
      </c>
      <c r="DI184" s="76">
        <f>IFERROR(VLOOKUP(TEXT($A184,"0000"),'AYP11'!$B$2535:$AU$2956,23,FALSE),"")</f>
        <v>0</v>
      </c>
      <c r="DJ184" s="95">
        <f>IFERROR(VLOOKUP(DI184,'Criteria Table'!$A$2:$I$102,2,FALSE),0)</f>
        <v>10</v>
      </c>
      <c r="DK184" s="95">
        <f t="shared" si="165"/>
        <v>10</v>
      </c>
      <c r="DL184" s="91">
        <f>IFERROR(VLOOKUP(TEXT($A184,"0000"),'AYP11'!$B$3379:$AU$3800,11,FALSE),"")</f>
        <v>0</v>
      </c>
      <c r="DM184" s="95">
        <f t="shared" si="166"/>
        <v>1</v>
      </c>
      <c r="DN184" s="95" t="str">
        <f t="shared" si="167"/>
        <v/>
      </c>
      <c r="DO184" s="91">
        <f>IFERROR(VLOOKUP(TEXT($A184,"0000"),'AYP11'!$B$847:$AU$1268,11,FALSE),"")</f>
        <v>0</v>
      </c>
      <c r="DP184" s="95">
        <f t="shared" si="168"/>
        <v>1</v>
      </c>
      <c r="DQ184" s="95" t="str">
        <f t="shared" si="169"/>
        <v/>
      </c>
      <c r="DR184" s="91">
        <f>IFERROR(VLOOKUP(TEXT($A184,"0000"),'AYP11'!$B$2113:$AU$2534,11,FALSE),"")</f>
        <v>0</v>
      </c>
      <c r="DS184" s="95">
        <f t="shared" si="170"/>
        <v>1</v>
      </c>
      <c r="DT184" s="95" t="str">
        <f t="shared" si="171"/>
        <v/>
      </c>
      <c r="DU184" s="91">
        <f>IFERROR(VLOOKUP(TEXT($A184,"0000"),'AYP11'!$B$425:$AU$846,11,FALSE),"")</f>
        <v>0</v>
      </c>
      <c r="DV184" s="95">
        <f t="shared" si="172"/>
        <v>1</v>
      </c>
      <c r="DW184" s="95" t="str">
        <f t="shared" si="173"/>
        <v/>
      </c>
      <c r="DX184" s="91">
        <f>IFERROR(VLOOKUP(TEXT($A184,"0000"),'AYP11'!$B$3:$AU$424,11,FALSE),"")</f>
        <v>0</v>
      </c>
      <c r="DY184" s="95">
        <f t="shared" si="174"/>
        <v>1</v>
      </c>
      <c r="DZ184" s="95" t="str">
        <f t="shared" si="175"/>
        <v/>
      </c>
      <c r="EA184" s="91">
        <f>IFERROR(VLOOKUP(TEXT($A184,"0000"),'AYP11'!$B$1269:$AU$1690,11,FALSE),"")</f>
        <v>0</v>
      </c>
      <c r="EB184" s="95">
        <f t="shared" si="176"/>
        <v>1</v>
      </c>
      <c r="EC184" s="95" t="str">
        <f t="shared" si="177"/>
        <v/>
      </c>
      <c r="ED184" s="91">
        <f>IFERROR(VLOOKUP(TEXT($A184,"0000"),'AYP11'!$B$1691:$AU$2112,11,FALSE),"")</f>
        <v>0</v>
      </c>
      <c r="EE184" s="95">
        <f t="shared" si="178"/>
        <v>1</v>
      </c>
      <c r="EF184" s="95" t="str">
        <f t="shared" si="179"/>
        <v/>
      </c>
      <c r="EG184" s="91">
        <f>IFERROR(VLOOKUP(TEXT($A184,"0000"),'AYP11'!$B$2535:$AU$2956,11,FALSE),"")</f>
        <v>0</v>
      </c>
      <c r="EH184" s="95">
        <f t="shared" si="180"/>
        <v>1</v>
      </c>
      <c r="EI184" s="95" t="str">
        <f t="shared" si="181"/>
        <v/>
      </c>
    </row>
    <row r="185" spans="1:147" x14ac:dyDescent="0.25">
      <c r="A185" s="248">
        <v>4070</v>
      </c>
      <c r="B185" s="291" t="e">
        <f t="shared" si="128"/>
        <v>#DIV/0!</v>
      </c>
      <c r="C185" s="50">
        <f>IFERROR(VLOOKUP(TEXT($A185,"0000"),'R-M11'!$A$2:$AA$500,4,FALSE),0)</f>
        <v>0</v>
      </c>
      <c r="D185" s="291" t="e">
        <f t="shared" si="129"/>
        <v>#DIV/0!</v>
      </c>
      <c r="E185" s="98">
        <f>IFERROR(SUM(VLOOKUP(TEXT($A185,"0000"),'R-M11'!$A$2:$AA$500,5,FALSE),VLOOKUP(TEXT($A185,"0000"),'R-M11'!$A$2:$AA$500,6,FALSE)),0)</f>
        <v>0</v>
      </c>
      <c r="F185" s="58">
        <f>IFERROR(VLOOKUP(TEXT($A185,"0000"),'R-M11'!$A$2:$AA$500,14,FALSE),0)</f>
        <v>0</v>
      </c>
      <c r="G185" s="230" t="str">
        <f t="shared" si="182"/>
        <v/>
      </c>
      <c r="H185" s="97">
        <f t="shared" si="130"/>
        <v>0</v>
      </c>
      <c r="I185" s="230" t="str">
        <f t="shared" si="183"/>
        <v/>
      </c>
      <c r="J185" s="97" t="str">
        <f t="shared" si="131"/>
        <v/>
      </c>
      <c r="K185" s="230" t="str">
        <f t="shared" si="132"/>
        <v/>
      </c>
      <c r="L185" s="121" t="str">
        <f>IFERROR(VLOOKUP(K185,'Criteria Table'!$A$2:$I$102,2,FALSE),"")</f>
        <v/>
      </c>
      <c r="M185" s="230">
        <f t="shared" si="133"/>
        <v>0</v>
      </c>
      <c r="N185" s="286" t="e">
        <f t="shared" si="134"/>
        <v>#VALUE!</v>
      </c>
      <c r="O185" s="50" t="str">
        <f>IFERROR(VLOOKUP(TEXT($A185,"0000"),'R-M11'!$A$2:$AA$500,17,FALSE),"")</f>
        <v/>
      </c>
      <c r="P185" s="286" t="e">
        <f t="shared" si="135"/>
        <v>#DIV/0!</v>
      </c>
      <c r="Q185" s="98">
        <f>IFERROR(SUM(VLOOKUP(TEXT($A185,"0000"),'R-M11'!$A$2:$AA$500,18,FALSE),VLOOKUP(TEXT($A185,"0000"),'R-M11'!$A$2:$AA$500,19,FALSE)),0)</f>
        <v>0</v>
      </c>
      <c r="R185" s="69">
        <f>IFERROR(VLOOKUP(TEXT($A185,"0000"),'R-M11'!$A$2:$AA$500,27,FALSE),0)</f>
        <v>0</v>
      </c>
      <c r="S185" s="121" t="str">
        <f t="shared" si="184"/>
        <v/>
      </c>
      <c r="T185" s="70" t="str">
        <f t="shared" si="136"/>
        <v/>
      </c>
      <c r="U185" s="121" t="str">
        <f t="shared" si="185"/>
        <v/>
      </c>
      <c r="V185" s="70" t="str">
        <f t="shared" si="137"/>
        <v/>
      </c>
      <c r="W185" s="121" t="str">
        <f t="shared" si="138"/>
        <v/>
      </c>
      <c r="X185" s="124" t="str">
        <f>IFERROR(VLOOKUP(W185,'Criteria Table'!$A$2:$I$102,2,FALSE),"")</f>
        <v/>
      </c>
      <c r="Y185" s="121">
        <f t="shared" si="139"/>
        <v>0</v>
      </c>
      <c r="Z185" s="92" t="str">
        <f>IFERROR(IF(VLOOKUP(A185,'SG11'!$A$3:$AI$500,18,FALSE)="","NA",VLOOKUP(A185,'SG11'!$A$3:$AI$500,18,FALSE)),"")</f>
        <v/>
      </c>
      <c r="AA185" s="75" t="str">
        <f>IFERROR(VLOOKUP(Z185,'Criteria Table'!$A$2:$I$102,6,FALSE),"NA")</f>
        <v>NA</v>
      </c>
      <c r="AB185" s="95">
        <f t="shared" si="186"/>
        <v>0</v>
      </c>
      <c r="AC185" s="84" t="str">
        <f>IFERROR(IF(VLOOKUP(A185,'SG11'!$A$3:$AI$500,19,FALSE)="","NA",VLOOKUP(A185,'SG11'!$A$3:$AI$500,19,FALSE)),"")</f>
        <v/>
      </c>
      <c r="AD185" s="75" t="str">
        <f>IFERROR(VLOOKUP(AC185,'Criteria Table'!$A$2:$I$102,6,FALSE),"NA")</f>
        <v>NA</v>
      </c>
      <c r="AE185" s="95">
        <f t="shared" si="187"/>
        <v>0</v>
      </c>
      <c r="AF185" s="92" t="str">
        <f>IFERROR(IF(VLOOKUP(A185,'SG11'!$A$3:$AI$500,20,FALSE)="","NA",VLOOKUP(A185,'SG11'!$A$3:$AI$500,20,FALSE)),"")</f>
        <v/>
      </c>
      <c r="AG185" s="75" t="str">
        <f>IFERROR(VLOOKUP(AF185,'Criteria Table'!$A$2:$I$102,6,FALSE),"NA")</f>
        <v>NA</v>
      </c>
      <c r="AH185" s="95">
        <f t="shared" si="188"/>
        <v>0</v>
      </c>
      <c r="AI185" s="84" t="str">
        <f>IFERROR(IF(VLOOKUP(A185,'SG11'!$A$3:$AI$500,21,FALSE)="","NA",VLOOKUP(A185,'SG11'!$A$3:$AI$500,21,FALSE)),"")</f>
        <v/>
      </c>
      <c r="AJ185" s="75" t="str">
        <f>IFERROR(VLOOKUP(AI185,'Criteria Table'!$A$2:$I$102,6,FALSE),"NA")</f>
        <v>NA</v>
      </c>
      <c r="AK185" s="95">
        <f t="shared" si="189"/>
        <v>0</v>
      </c>
      <c r="AL185" s="99" t="str">
        <f>IFERROR(VLOOKUP(TEXT(A185,"0000"),'W11'!$A$1:$E$500,4,FALSE)/AP185*100,"")</f>
        <v/>
      </c>
      <c r="AM185" s="97" t="str">
        <f>IFERROR(VLOOKUP(TEXT(A185,"0000"),'W11'!$A$1:$E$500,4,FALSE),"")</f>
        <v/>
      </c>
      <c r="AN185" s="99" t="str">
        <f t="shared" si="140"/>
        <v/>
      </c>
      <c r="AO185" s="97" t="str">
        <f t="shared" si="141"/>
        <v/>
      </c>
      <c r="AP185" s="99" t="str">
        <f>IFERROR(VLOOKUP(TEXT(A185,"0000"),'W11'!$A$1:$E$500,5,FALSE),"")</f>
        <v/>
      </c>
      <c r="AQ185" s="97">
        <f>IFERROR(VLOOKUP(ROUND(AL185,0),'Criteria Table'!$A$2:$I$102,4,FALSE),0)</f>
        <v>0</v>
      </c>
      <c r="AR185" s="128"/>
      <c r="AS185" s="95"/>
      <c r="AT185" s="95"/>
      <c r="AU185" s="100" t="str">
        <f>IFERROR(VLOOKUP(TEXT(A185,"0000"),'Sci11'!$A$3:$N$492,4,FALSE)/VLOOKUP(TEXT(A185,"0000"),'Sci11'!$A$3:$N$492,14,FALSE)*100,"")</f>
        <v/>
      </c>
      <c r="AV185" s="101" t="e">
        <f>SUM(VLOOKUP(TEXT(A185,"0000"),'Sci11'!$A$3:$N$492,5,FALSE),VLOOKUP(TEXT(A185,"0000"),'Sci11'!$A$3:$N$492,6,FALSE))/VLOOKUP(TEXT(A185,"0000"),'Sci11'!$A$3:$N$492,14,FALSE)*100</f>
        <v>#N/A</v>
      </c>
      <c r="AW185" s="100" t="str">
        <f t="shared" si="190"/>
        <v/>
      </c>
      <c r="AX185" s="101" t="str">
        <f>IFERROR(AW185/100*VLOOKUP(TEXT(A185,"0000"),'Sci11'!$A$3:$N$492,14,FALSE),"")</f>
        <v/>
      </c>
      <c r="AY185" s="100" t="str">
        <f t="shared" si="191"/>
        <v/>
      </c>
      <c r="AZ185" s="101" t="str">
        <f>IFERROR(AY185/100*VLOOKUP(TEXT(A185,"0000"),'Sci11'!$A$3:$N$492,14,FALSE),"")</f>
        <v/>
      </c>
      <c r="BA185" s="100" t="str">
        <f t="shared" si="142"/>
        <v/>
      </c>
      <c r="BB185" s="101" t="str">
        <f>IFERROR(VLOOKUP(BA185,'Criteria Table'!$A$2:$I$102,2,FALSE),"")</f>
        <v/>
      </c>
      <c r="BC185" s="101">
        <f t="shared" si="143"/>
        <v>0</v>
      </c>
      <c r="BD185" s="82">
        <f>IFERROR(VLOOKUP(A185,ATTx11!$A$2:$N$500,4,FALSE),"")</f>
        <v>77.63</v>
      </c>
      <c r="BE185" s="95">
        <f t="shared" si="144"/>
        <v>3</v>
      </c>
      <c r="BF185" s="96">
        <f t="shared" si="145"/>
        <v>80.63</v>
      </c>
      <c r="BG185" s="70">
        <f>IFERROR(VLOOKUP(A185,ATTx11!$A$2:$N$500,11,FALSE),"")</f>
        <v>0</v>
      </c>
      <c r="BH185" s="95">
        <f t="shared" si="146"/>
        <v>0</v>
      </c>
      <c r="BI185" s="70">
        <f>IFERROR(VLOOKUP(A185,ATTx11!$A$2:$N$500,12,FALSE),"")</f>
        <v>0</v>
      </c>
      <c r="BJ185" s="97">
        <f t="shared" si="147"/>
        <v>0</v>
      </c>
      <c r="BK185" s="84">
        <f>IFERROR(VLOOKUP(A185,ATTx11!$A$2:$N$500,7,FALSE),"")</f>
        <v>0</v>
      </c>
      <c r="BL185" s="97">
        <f t="shared" si="148"/>
        <v>0</v>
      </c>
      <c r="BM185" s="84">
        <f>IFERROR(VLOOKUP(A185,ATTx11!$A$2:$N$500,8,FALSE),"")</f>
        <v>0</v>
      </c>
      <c r="BN185" s="95">
        <f t="shared" si="149"/>
        <v>0</v>
      </c>
      <c r="BO185" s="95"/>
      <c r="BP185" s="83" t="str">
        <f>IFERROR(VLOOKUP(TEXT($A185,"0000"),'AYP11'!$B$3379:$AU$3800,17,FALSE),"")</f>
        <v/>
      </c>
      <c r="BQ185" s="75">
        <f>IFERROR(VLOOKUP(BP185,'Criteria Table'!$A$2:$I$102,2,FALSE),0)</f>
        <v>0</v>
      </c>
      <c r="BR185" s="95">
        <f t="shared" si="150"/>
        <v>0</v>
      </c>
      <c r="BS185" s="83" t="str">
        <f>IFERROR(VLOOKUP(TEXT($A185,"0000"),'AYP11'!$B$847:$AU$1268,17,FALSE),"")</f>
        <v/>
      </c>
      <c r="BT185" s="75">
        <f>IFERROR(VLOOKUP(BS185,'Criteria Table'!$A$2:$I$102,2,FALSE),0)</f>
        <v>0</v>
      </c>
      <c r="BU185" s="95">
        <f t="shared" si="151"/>
        <v>0</v>
      </c>
      <c r="BV185" s="83" t="str">
        <f>IFERROR(VLOOKUP(TEXT($A185,"0000"),'AYP11'!$B$2113:$AU$2534,17,FALSE),"")</f>
        <v/>
      </c>
      <c r="BW185" s="75">
        <f>IFERROR(VLOOKUP(BV185,'Criteria Table'!$A$2:$I$102,2,FALSE),0)</f>
        <v>0</v>
      </c>
      <c r="BX185" s="95">
        <f t="shared" si="152"/>
        <v>0</v>
      </c>
      <c r="BY185" s="83" t="str">
        <f>IFERROR(VLOOKUP(TEXT($A185,"0000"),'AYP11'!$B$425:$AU$846,17,FALSE),"")</f>
        <v/>
      </c>
      <c r="BZ185" s="75">
        <f>IFERROR(VLOOKUP(BY185,'Criteria Table'!$A$2:$I$102,2,FALSE),0)</f>
        <v>0</v>
      </c>
      <c r="CA185" s="95">
        <f t="shared" si="153"/>
        <v>0</v>
      </c>
      <c r="CB185" s="83" t="str">
        <f>IFERROR(VLOOKUP(TEXT($A185,"0000"),'AYP11'!$B$3:$AU$424,17,FALSE),"")</f>
        <v/>
      </c>
      <c r="CC185" s="95">
        <f>IFERROR(VLOOKUP(CB185,'Criteria Table'!$A$2:$I$102,2,FALSE),0)</f>
        <v>0</v>
      </c>
      <c r="CD185" s="95">
        <f t="shared" si="154"/>
        <v>0</v>
      </c>
      <c r="CE185" s="83" t="str">
        <f>IFERROR(VLOOKUP(TEXT($A185,"0000"),'AYP11'!$B$1269:$AU$1690,17,FALSE),"")</f>
        <v/>
      </c>
      <c r="CF185" s="95">
        <f>IFERROR(VLOOKUP(CE185,'Criteria Table'!$A$2:$I$102,2,FALSE),0)</f>
        <v>0</v>
      </c>
      <c r="CG185" s="95">
        <f t="shared" si="155"/>
        <v>0</v>
      </c>
      <c r="CH185" s="83" t="str">
        <f>IFERROR(VLOOKUP(TEXT($A185,"0000"),'AYP11'!$B$1691:$AU$2112,17,FALSE),"")</f>
        <v/>
      </c>
      <c r="CI185" s="95">
        <f>IFERROR(VLOOKUP(CH185,'Criteria Table'!$A$2:$I$102,2,FALSE),0)</f>
        <v>0</v>
      </c>
      <c r="CJ185" s="95">
        <f t="shared" si="156"/>
        <v>0</v>
      </c>
      <c r="CK185" s="83" t="str">
        <f>IFERROR(VLOOKUP(TEXT($A185,"0000"),'AYP11'!$B$2535:$AU$2956,17,FALSE),"")</f>
        <v/>
      </c>
      <c r="CL185" s="95">
        <f>IFERROR(VLOOKUP(CK185,'Criteria Table'!$A$2:$I$102,2,FALSE),0)</f>
        <v>0</v>
      </c>
      <c r="CM185" s="95">
        <f t="shared" si="157"/>
        <v>0</v>
      </c>
      <c r="CN185" s="76" t="str">
        <f>IFERROR(VLOOKUP(TEXT($A185,"0000"),'AYP11'!$B$3379:$AU$3800,23,FALSE),"")</f>
        <v/>
      </c>
      <c r="CO185" s="95">
        <f>IFERROR(VLOOKUP(CN185,'Criteria Table'!$A$2:$I$102,2,FALSE),0)</f>
        <v>0</v>
      </c>
      <c r="CP185" s="95">
        <f t="shared" si="158"/>
        <v>0</v>
      </c>
      <c r="CQ185" s="76" t="str">
        <f>IFERROR(VLOOKUP(TEXT($A185,"0000"),'AYP11'!$B$847:$AU$1268,23,FALSE),"")</f>
        <v/>
      </c>
      <c r="CR185" s="95">
        <f>IFERROR(VLOOKUP(CQ185,'Criteria Table'!$A$2:$I$102,2,FALSE),0)</f>
        <v>0</v>
      </c>
      <c r="CS185" s="95">
        <f t="shared" si="159"/>
        <v>0</v>
      </c>
      <c r="CT185" s="76" t="str">
        <f>IFERROR(VLOOKUP(TEXT($A185,"0000"),'AYP11'!$B$2113:$AU$2534,23,FALSE),"")</f>
        <v/>
      </c>
      <c r="CU185" s="95">
        <f>IFERROR(VLOOKUP(CT185,'Criteria Table'!$A$2:$I$102,2,FALSE),0)</f>
        <v>0</v>
      </c>
      <c r="CV185" s="95">
        <f t="shared" si="160"/>
        <v>0</v>
      </c>
      <c r="CW185" s="76" t="str">
        <f>IFERROR(VLOOKUP(TEXT($A185,"0000"),'AYP11'!$B$425:$AU$846,23,FALSE),"")</f>
        <v/>
      </c>
      <c r="CX185" s="95">
        <f>IFERROR(VLOOKUP(CW185,'Criteria Table'!$A$2:$I$102,2,FALSE),0)</f>
        <v>0</v>
      </c>
      <c r="CY185" s="95">
        <f t="shared" si="161"/>
        <v>0</v>
      </c>
      <c r="CZ185" s="76" t="str">
        <f>IFERROR(VLOOKUP(TEXT($A185,"0000"),'AYP11'!$B$3:$AU$424,23,FALSE),"")</f>
        <v/>
      </c>
      <c r="DA185" s="95">
        <f>IFERROR(VLOOKUP(CZ185,'Criteria Table'!$A$2:$I$102,2,FALSE),0)</f>
        <v>0</v>
      </c>
      <c r="DB185" s="95">
        <f t="shared" si="162"/>
        <v>0</v>
      </c>
      <c r="DC185" s="76" t="str">
        <f>IFERROR(VLOOKUP(TEXT($A185,"0000"),'AYP11'!$B$1269:$AU$1690,23,FALSE),"")</f>
        <v/>
      </c>
      <c r="DD185" s="95">
        <f>IFERROR(VLOOKUP(DC185,'Criteria Table'!$A$2:$I$102,2,FALSE),0)</f>
        <v>0</v>
      </c>
      <c r="DE185" s="95">
        <f t="shared" si="163"/>
        <v>0</v>
      </c>
      <c r="DF185" s="76" t="str">
        <f>IFERROR(VLOOKUP(TEXT($A185,"0000"),'AYP11'!$B$1691:$AU$2112,23,FALSE),"")</f>
        <v/>
      </c>
      <c r="DG185" s="95">
        <f>IFERROR(VLOOKUP(DF185,'Criteria Table'!$A$2:$I$102,2,FALSE),0)</f>
        <v>0</v>
      </c>
      <c r="DH185" s="95">
        <f t="shared" si="164"/>
        <v>0</v>
      </c>
      <c r="DI185" s="76" t="str">
        <f>IFERROR(VLOOKUP(TEXT($A185,"0000"),'AYP11'!$B$2535:$AU$2956,23,FALSE),"")</f>
        <v/>
      </c>
      <c r="DJ185" s="95">
        <f>IFERROR(VLOOKUP(DI185,'Criteria Table'!$A$2:$I$102,2,FALSE),0)</f>
        <v>0</v>
      </c>
      <c r="DK185" s="95">
        <f t="shared" si="165"/>
        <v>0</v>
      </c>
      <c r="DL185" s="91" t="str">
        <f>IFERROR(VLOOKUP(TEXT($A185,"0000"),'AYP11'!$B$3379:$AU$3800,11,FALSE),"")</f>
        <v/>
      </c>
      <c r="DM185" s="95">
        <f t="shared" si="166"/>
        <v>0</v>
      </c>
      <c r="DN185" s="95">
        <f t="shared" si="167"/>
        <v>0</v>
      </c>
      <c r="DO185" s="91" t="str">
        <f>IFERROR(VLOOKUP(TEXT($A185,"0000"),'AYP11'!$B$847:$AU$1268,11,FALSE),"")</f>
        <v/>
      </c>
      <c r="DP185" s="95">
        <f t="shared" si="168"/>
        <v>0</v>
      </c>
      <c r="DQ185" s="95">
        <f t="shared" si="169"/>
        <v>0</v>
      </c>
      <c r="DR185" s="91" t="str">
        <f>IFERROR(VLOOKUP(TEXT($A185,"0000"),'AYP11'!$B$2113:$AU$2534,11,FALSE),"")</f>
        <v/>
      </c>
      <c r="DS185" s="95">
        <f t="shared" si="170"/>
        <v>0</v>
      </c>
      <c r="DT185" s="95">
        <f t="shared" si="171"/>
        <v>0</v>
      </c>
      <c r="DU185" s="91" t="str">
        <f>IFERROR(VLOOKUP(TEXT($A185,"0000"),'AYP11'!$B$425:$AU$846,11,FALSE),"")</f>
        <v/>
      </c>
      <c r="DV185" s="95">
        <f t="shared" si="172"/>
        <v>0</v>
      </c>
      <c r="DW185" s="95">
        <f t="shared" si="173"/>
        <v>0</v>
      </c>
      <c r="DX185" s="91" t="str">
        <f>IFERROR(VLOOKUP(TEXT($A185,"0000"),'AYP11'!$B$3:$AU$424,11,FALSE),"")</f>
        <v/>
      </c>
      <c r="DY185" s="95">
        <f t="shared" si="174"/>
        <v>0</v>
      </c>
      <c r="DZ185" s="95">
        <f t="shared" si="175"/>
        <v>0</v>
      </c>
      <c r="EA185" s="91" t="str">
        <f>IFERROR(VLOOKUP(TEXT($A185,"0000"),'AYP11'!$B$1269:$AU$1690,11,FALSE),"")</f>
        <v/>
      </c>
      <c r="EB185" s="95">
        <f t="shared" si="176"/>
        <v>0</v>
      </c>
      <c r="EC185" s="95">
        <f t="shared" si="177"/>
        <v>0</v>
      </c>
      <c r="ED185" s="91" t="str">
        <f>IFERROR(VLOOKUP(TEXT($A185,"0000"),'AYP11'!$B$1691:$AU$2112,11,FALSE),"")</f>
        <v/>
      </c>
      <c r="EE185" s="95">
        <f t="shared" si="178"/>
        <v>0</v>
      </c>
      <c r="EF185" s="95">
        <f t="shared" si="179"/>
        <v>0</v>
      </c>
      <c r="EG185" s="91" t="str">
        <f>IFERROR(VLOOKUP(TEXT($A185,"0000"),'AYP11'!$B$2535:$AU$2956,11,FALSE),"")</f>
        <v/>
      </c>
      <c r="EH185" s="95">
        <f t="shared" si="180"/>
        <v>0</v>
      </c>
      <c r="EI185" s="95">
        <f t="shared" si="181"/>
        <v>0</v>
      </c>
    </row>
    <row r="186" spans="1:147" x14ac:dyDescent="0.25">
      <c r="A186" s="248">
        <v>4071</v>
      </c>
      <c r="B186" s="291">
        <f t="shared" si="128"/>
        <v>32.121212121212125</v>
      </c>
      <c r="C186" s="50">
        <f>IFERROR(VLOOKUP(TEXT($A186,"0000"),'R-M11'!$A$2:$AA$500,4,FALSE),0)</f>
        <v>53</v>
      </c>
      <c r="D186" s="291">
        <f t="shared" si="129"/>
        <v>18.787878787878785</v>
      </c>
      <c r="E186" s="98">
        <f>IFERROR(SUM(VLOOKUP(TEXT($A186,"0000"),'R-M11'!$A$2:$AA$500,5,FALSE),VLOOKUP(TEXT($A186,"0000"),'R-M11'!$A$2:$AA$500,6,FALSE)),0)</f>
        <v>31</v>
      </c>
      <c r="F186" s="58">
        <f>IFERROR(VLOOKUP(TEXT($A186,"0000"),'R-M11'!$A$2:$AA$500,14,FALSE),0)</f>
        <v>165</v>
      </c>
      <c r="G186" s="230">
        <f t="shared" si="182"/>
        <v>35.551212121212124</v>
      </c>
      <c r="H186" s="97">
        <f t="shared" si="130"/>
        <v>58.659500000000001</v>
      </c>
      <c r="I186" s="230">
        <f t="shared" si="183"/>
        <v>20.257878787878784</v>
      </c>
      <c r="J186" s="97">
        <f t="shared" si="131"/>
        <v>33.425499999999992</v>
      </c>
      <c r="K186" s="230">
        <f t="shared" si="132"/>
        <v>51</v>
      </c>
      <c r="L186" s="121">
        <f>IFERROR(VLOOKUP(K186,'Criteria Table'!$A$2:$I$102,2,FALSE),"")</f>
        <v>4.9000000000000004</v>
      </c>
      <c r="M186" s="230">
        <f t="shared" si="133"/>
        <v>55.809090909090912</v>
      </c>
      <c r="N186" s="286">
        <f t="shared" si="134"/>
        <v>32.515337423312886</v>
      </c>
      <c r="O186" s="50">
        <f>IFERROR(VLOOKUP(TEXT($A186,"0000"),'R-M11'!$A$2:$AA$500,17,FALSE),"")</f>
        <v>53</v>
      </c>
      <c r="P186" s="286">
        <f t="shared" si="135"/>
        <v>26.380368098159508</v>
      </c>
      <c r="Q186" s="98">
        <f>IFERROR(SUM(VLOOKUP(TEXT($A186,"0000"),'R-M11'!$A$2:$AA$500,18,FALSE),VLOOKUP(TEXT($A186,"0000"),'R-M11'!$A$2:$AA$500,19,FALSE)),0)</f>
        <v>43</v>
      </c>
      <c r="R186" s="69">
        <f>IFERROR(VLOOKUP(TEXT($A186,"0000"),'R-M11'!$A$2:$AA$500,27,FALSE),0)</f>
        <v>163</v>
      </c>
      <c r="S186" s="121">
        <f t="shared" si="184"/>
        <v>35.385337423312883</v>
      </c>
      <c r="T186" s="70">
        <f t="shared" si="136"/>
        <v>57.678100000000001</v>
      </c>
      <c r="U186" s="121">
        <f t="shared" si="185"/>
        <v>27.610368098159508</v>
      </c>
      <c r="V186" s="70">
        <f t="shared" si="137"/>
        <v>45.004899999999999</v>
      </c>
      <c r="W186" s="121">
        <f t="shared" si="138"/>
        <v>59</v>
      </c>
      <c r="X186" s="124">
        <f>IFERROR(VLOOKUP(W186,'Criteria Table'!$A$2:$I$102,2,FALSE),"")</f>
        <v>4.1000000000000005</v>
      </c>
      <c r="Y186" s="121">
        <f t="shared" si="139"/>
        <v>62.995705521472388</v>
      </c>
      <c r="Z186" s="92">
        <f>IFERROR(IF(VLOOKUP(A186,'SG11'!$A$3:$AI$500,18,FALSE)="","NA",VLOOKUP(A186,'SG11'!$A$3:$AI$500,18,FALSE)),"")</f>
        <v>54</v>
      </c>
      <c r="AA186" s="75">
        <f>IFERROR(VLOOKUP(Z186,'Criteria Table'!$A$2:$I$102,6,FALSE),"NA")</f>
        <v>10</v>
      </c>
      <c r="AB186" s="95">
        <f t="shared" si="186"/>
        <v>64</v>
      </c>
      <c r="AC186" s="84">
        <f>IFERROR(IF(VLOOKUP(A186,'SG11'!$A$3:$AI$500,19,FALSE)="","NA",VLOOKUP(A186,'SG11'!$A$3:$AI$500,19,FALSE)),"")</f>
        <v>62</v>
      </c>
      <c r="AD186" s="75">
        <f>IFERROR(VLOOKUP(AC186,'Criteria Table'!$A$2:$I$102,6,FALSE),"NA")</f>
        <v>5</v>
      </c>
      <c r="AE186" s="95">
        <f t="shared" si="187"/>
        <v>67</v>
      </c>
      <c r="AF186" s="92">
        <f>IFERROR(IF(VLOOKUP(A186,'SG11'!$A$3:$AI$500,20,FALSE)="","NA",VLOOKUP(A186,'SG11'!$A$3:$AI$500,20,FALSE)),"")</f>
        <v>57</v>
      </c>
      <c r="AG186" s="75">
        <f>IFERROR(VLOOKUP(AF186,'Criteria Table'!$A$2:$I$102,6,FALSE),"NA")</f>
        <v>10</v>
      </c>
      <c r="AH186" s="95">
        <f t="shared" si="188"/>
        <v>67</v>
      </c>
      <c r="AI186" s="84">
        <f>IFERROR(IF(VLOOKUP(A186,'SG11'!$A$3:$AI$500,21,FALSE)="","NA",VLOOKUP(A186,'SG11'!$A$3:$AI$500,21,FALSE)),"")</f>
        <v>70</v>
      </c>
      <c r="AJ186" s="75">
        <f>IFERROR(VLOOKUP(AI186,'Criteria Table'!$A$2:$I$102,6,FALSE),"NA")</f>
        <v>5</v>
      </c>
      <c r="AK186" s="95">
        <f t="shared" si="189"/>
        <v>75</v>
      </c>
      <c r="AL186" s="99">
        <f>IFERROR(VLOOKUP(TEXT(A186,"0000"),'W11'!$A$1:$E$500,4,FALSE)/AP186*100,"")</f>
        <v>98.076923076923066</v>
      </c>
      <c r="AM186" s="97">
        <f>IFERROR(VLOOKUP(TEXT(A186,"0000"),'W11'!$A$1:$E$500,4,FALSE),"")</f>
        <v>51</v>
      </c>
      <c r="AN186" s="99">
        <f t="shared" si="140"/>
        <v>98.076923076923066</v>
      </c>
      <c r="AO186" s="97">
        <f t="shared" si="141"/>
        <v>50.999999999999993</v>
      </c>
      <c r="AP186" s="99">
        <f>IFERROR(VLOOKUP(TEXT(A186,"0000"),'W11'!$A$1:$E$500,5,FALSE),"")</f>
        <v>52</v>
      </c>
      <c r="AQ186" s="97">
        <f>IFERROR(VLOOKUP(ROUND(AL186,0),'Criteria Table'!$A$2:$I$102,4,FALSE),0)</f>
        <v>0</v>
      </c>
      <c r="AR186" s="128"/>
      <c r="AS186" s="95"/>
      <c r="AT186" s="95"/>
      <c r="AU186" s="100">
        <f>IFERROR(VLOOKUP(TEXT(A186,"0000"),'Sci11'!$A$3:$N$492,4,FALSE)/VLOOKUP(TEXT(A186,"0000"),'Sci11'!$A$3:$N$492,14,FALSE)*100,"")</f>
        <v>16.363636363636363</v>
      </c>
      <c r="AV186" s="101">
        <f>SUM(VLOOKUP(TEXT(A186,"0000"),'Sci11'!$A$3:$N$492,5,FALSE),VLOOKUP(TEXT(A186,"0000"),'Sci11'!$A$3:$N$492,6,FALSE))/VLOOKUP(TEXT(A186,"0000"),'Sci11'!$A$3:$N$492,14,FALSE)*100</f>
        <v>0</v>
      </c>
      <c r="AW186" s="100">
        <f t="shared" si="190"/>
        <v>22.243636363636362</v>
      </c>
      <c r="AX186" s="101">
        <f>IFERROR(AW186/100*VLOOKUP(TEXT(A186,"0000"),'Sci11'!$A$3:$N$492,14,FALSE),"")</f>
        <v>12.234</v>
      </c>
      <c r="AY186" s="100">
        <f t="shared" si="191"/>
        <v>2.52</v>
      </c>
      <c r="AZ186" s="101">
        <f>IFERROR(AY186/100*VLOOKUP(TEXT(A186,"0000"),'Sci11'!$A$3:$N$492,14,FALSE),"")</f>
        <v>1.3860000000000001</v>
      </c>
      <c r="BA186" s="100">
        <f t="shared" si="142"/>
        <v>16</v>
      </c>
      <c r="BB186" s="101">
        <f>IFERROR(VLOOKUP(BA186,'Criteria Table'!$A$2:$I$102,2,FALSE),"")</f>
        <v>8.4</v>
      </c>
      <c r="BC186" s="101">
        <f t="shared" si="143"/>
        <v>24.4</v>
      </c>
      <c r="BD186" s="82">
        <f>IFERROR(VLOOKUP(A186,ATTx11!$A$2:$N$500,4,FALSE),"")</f>
        <v>95.68</v>
      </c>
      <c r="BE186" s="95">
        <f t="shared" si="144"/>
        <v>0.5</v>
      </c>
      <c r="BF186" s="96">
        <f t="shared" si="145"/>
        <v>96.18</v>
      </c>
      <c r="BG186" s="70">
        <f>IFERROR(VLOOKUP(A186,ATTx11!$A$2:$N$500,11,FALSE),"")</f>
        <v>0</v>
      </c>
      <c r="BH186" s="95">
        <f t="shared" si="146"/>
        <v>0</v>
      </c>
      <c r="BI186" s="70">
        <f>IFERROR(VLOOKUP(A186,ATTx11!$A$2:$N$500,12,FALSE),"")</f>
        <v>8</v>
      </c>
      <c r="BJ186" s="97">
        <f t="shared" si="147"/>
        <v>7.2</v>
      </c>
      <c r="BK186" s="84">
        <f>IFERROR(VLOOKUP(A186,ATTx11!$A$2:$N$500,7,FALSE),"")</f>
        <v>0</v>
      </c>
      <c r="BL186" s="97">
        <f t="shared" si="148"/>
        <v>0</v>
      </c>
      <c r="BM186" s="84">
        <f>IFERROR(VLOOKUP(A186,ATTx11!$A$2:$N$500,8,FALSE),"")</f>
        <v>7</v>
      </c>
      <c r="BN186" s="95">
        <f t="shared" si="149"/>
        <v>6.3</v>
      </c>
      <c r="BO186" s="95"/>
      <c r="BP186" s="83">
        <f>IFERROR(VLOOKUP(TEXT($A186,"0000"),'AYP11'!$B$3379:$AU$3800,17,FALSE),"")</f>
        <v>0</v>
      </c>
      <c r="BQ186" s="75">
        <f>IFERROR(VLOOKUP(BP186,'Criteria Table'!$A$2:$I$102,2,FALSE),0)</f>
        <v>10</v>
      </c>
      <c r="BR186" s="95">
        <f t="shared" si="150"/>
        <v>10</v>
      </c>
      <c r="BS186" s="83">
        <f>IFERROR(VLOOKUP(TEXT($A186,"0000"),'AYP11'!$B$847:$AU$1268,17,FALSE),"")</f>
        <v>54</v>
      </c>
      <c r="BT186" s="75">
        <f>IFERROR(VLOOKUP(BS186,'Criteria Table'!$A$2:$I$102,2,FALSE),0)</f>
        <v>4.6000000000000005</v>
      </c>
      <c r="BU186" s="95">
        <f t="shared" si="151"/>
        <v>59</v>
      </c>
      <c r="BV186" s="83">
        <f>IFERROR(VLOOKUP(TEXT($A186,"0000"),'AYP11'!$B$2113:$AU$2534,17,FALSE),"")</f>
        <v>0</v>
      </c>
      <c r="BW186" s="75">
        <f>IFERROR(VLOOKUP(BV186,'Criteria Table'!$A$2:$I$102,2,FALSE),0)</f>
        <v>10</v>
      </c>
      <c r="BX186" s="95">
        <f t="shared" si="152"/>
        <v>10</v>
      </c>
      <c r="BY186" s="83">
        <f>IFERROR(VLOOKUP(TEXT($A186,"0000"),'AYP11'!$B$425:$AU$846,17,FALSE),"")</f>
        <v>0</v>
      </c>
      <c r="BZ186" s="75">
        <f>IFERROR(VLOOKUP(BY186,'Criteria Table'!$A$2:$I$102,2,FALSE),0)</f>
        <v>10</v>
      </c>
      <c r="CA186" s="95">
        <f t="shared" si="153"/>
        <v>10</v>
      </c>
      <c r="CB186" s="83">
        <f>IFERROR(VLOOKUP(TEXT($A186,"0000"),'AYP11'!$B$3:$AU$424,17,FALSE),"")</f>
        <v>0</v>
      </c>
      <c r="CC186" s="95">
        <f>IFERROR(VLOOKUP(CB186,'Criteria Table'!$A$2:$I$102,2,FALSE),0)</f>
        <v>10</v>
      </c>
      <c r="CD186" s="95">
        <f t="shared" si="154"/>
        <v>10</v>
      </c>
      <c r="CE186" s="83">
        <f>IFERROR(VLOOKUP(TEXT($A186,"0000"),'AYP11'!$B$1269:$AU$1690,17,FALSE),"")</f>
        <v>54</v>
      </c>
      <c r="CF186" s="95">
        <f>IFERROR(VLOOKUP(CE186,'Criteria Table'!$A$2:$I$102,2,FALSE),0)</f>
        <v>4.6000000000000005</v>
      </c>
      <c r="CG186" s="95">
        <f t="shared" si="155"/>
        <v>59</v>
      </c>
      <c r="CH186" s="83">
        <f>IFERROR(VLOOKUP(TEXT($A186,"0000"),'AYP11'!$B$1691:$AU$2112,17,FALSE),"")</f>
        <v>0</v>
      </c>
      <c r="CI186" s="95">
        <f>IFERROR(VLOOKUP(CH186,'Criteria Table'!$A$2:$I$102,2,FALSE),0)</f>
        <v>10</v>
      </c>
      <c r="CJ186" s="95">
        <f t="shared" si="156"/>
        <v>10</v>
      </c>
      <c r="CK186" s="83">
        <f>IFERROR(VLOOKUP(TEXT($A186,"0000"),'AYP11'!$B$2535:$AU$2956,17,FALSE),"")</f>
        <v>48</v>
      </c>
      <c r="CL186" s="95">
        <f>IFERROR(VLOOKUP(CK186,'Criteria Table'!$A$2:$I$102,2,FALSE),0)</f>
        <v>5.2</v>
      </c>
      <c r="CM186" s="95">
        <f t="shared" si="157"/>
        <v>53</v>
      </c>
      <c r="CN186" s="76">
        <f>IFERROR(VLOOKUP(TEXT($A186,"0000"),'AYP11'!$B$3379:$AU$3800,23,FALSE),"")</f>
        <v>0</v>
      </c>
      <c r="CO186" s="95">
        <f>IFERROR(VLOOKUP(CN186,'Criteria Table'!$A$2:$I$102,2,FALSE),0)</f>
        <v>10</v>
      </c>
      <c r="CP186" s="95">
        <f t="shared" si="158"/>
        <v>10</v>
      </c>
      <c r="CQ186" s="76">
        <f>IFERROR(VLOOKUP(TEXT($A186,"0000"),'AYP11'!$B$847:$AU$1268,23,FALSE),"")</f>
        <v>60</v>
      </c>
      <c r="CR186" s="95">
        <f>IFERROR(VLOOKUP(CQ186,'Criteria Table'!$A$2:$I$102,2,FALSE),0)</f>
        <v>4</v>
      </c>
      <c r="CS186" s="95">
        <f t="shared" si="159"/>
        <v>64</v>
      </c>
      <c r="CT186" s="76">
        <f>IFERROR(VLOOKUP(TEXT($A186,"0000"),'AYP11'!$B$2113:$AU$2534,23,FALSE),"")</f>
        <v>0</v>
      </c>
      <c r="CU186" s="95">
        <f>IFERROR(VLOOKUP(CT186,'Criteria Table'!$A$2:$I$102,2,FALSE),0)</f>
        <v>10</v>
      </c>
      <c r="CV186" s="95">
        <f t="shared" si="160"/>
        <v>10</v>
      </c>
      <c r="CW186" s="76">
        <f>IFERROR(VLOOKUP(TEXT($A186,"0000"),'AYP11'!$B$425:$AU$846,23,FALSE),"")</f>
        <v>0</v>
      </c>
      <c r="CX186" s="95">
        <f>IFERROR(VLOOKUP(CW186,'Criteria Table'!$A$2:$I$102,2,FALSE),0)</f>
        <v>10</v>
      </c>
      <c r="CY186" s="95">
        <f t="shared" si="161"/>
        <v>10</v>
      </c>
      <c r="CZ186" s="76">
        <f>IFERROR(VLOOKUP(TEXT($A186,"0000"),'AYP11'!$B$3:$AU$424,23,FALSE),"")</f>
        <v>0</v>
      </c>
      <c r="DA186" s="95">
        <f>IFERROR(VLOOKUP(CZ186,'Criteria Table'!$A$2:$I$102,2,FALSE),0)</f>
        <v>10</v>
      </c>
      <c r="DB186" s="95">
        <f t="shared" si="162"/>
        <v>10</v>
      </c>
      <c r="DC186" s="76">
        <f>IFERROR(VLOOKUP(TEXT($A186,"0000"),'AYP11'!$B$1269:$AU$1690,23,FALSE),"")</f>
        <v>63</v>
      </c>
      <c r="DD186" s="95">
        <f>IFERROR(VLOOKUP(DC186,'Criteria Table'!$A$2:$I$102,2,FALSE),0)</f>
        <v>3.7</v>
      </c>
      <c r="DE186" s="95">
        <f t="shared" si="163"/>
        <v>67</v>
      </c>
      <c r="DF186" s="76">
        <f>IFERROR(VLOOKUP(TEXT($A186,"0000"),'AYP11'!$B$1691:$AU$2112,23,FALSE),"")</f>
        <v>0</v>
      </c>
      <c r="DG186" s="95">
        <f>IFERROR(VLOOKUP(DF186,'Criteria Table'!$A$2:$I$102,2,FALSE),0)</f>
        <v>10</v>
      </c>
      <c r="DH186" s="95">
        <f t="shared" si="164"/>
        <v>10</v>
      </c>
      <c r="DI186" s="76">
        <f>IFERROR(VLOOKUP(TEXT($A186,"0000"),'AYP11'!$B$2535:$AU$2956,23,FALSE),"")</f>
        <v>55</v>
      </c>
      <c r="DJ186" s="95">
        <f>IFERROR(VLOOKUP(DI186,'Criteria Table'!$A$2:$I$102,2,FALSE),0)</f>
        <v>4.5</v>
      </c>
      <c r="DK186" s="95">
        <f t="shared" si="165"/>
        <v>60</v>
      </c>
      <c r="DL186" s="91">
        <f>IFERROR(VLOOKUP(TEXT($A186,"0000"),'AYP11'!$B$3379:$AU$3800,11,FALSE),"")</f>
        <v>0</v>
      </c>
      <c r="DM186" s="95">
        <f t="shared" si="166"/>
        <v>1</v>
      </c>
      <c r="DN186" s="95" t="str">
        <f t="shared" si="167"/>
        <v/>
      </c>
      <c r="DO186" s="91">
        <f>IFERROR(VLOOKUP(TEXT($A186,"0000"),'AYP11'!$B$847:$AU$1268,11,FALSE),"")</f>
        <v>0</v>
      </c>
      <c r="DP186" s="95">
        <f t="shared" si="168"/>
        <v>1</v>
      </c>
      <c r="DQ186" s="95" t="str">
        <f t="shared" si="169"/>
        <v/>
      </c>
      <c r="DR186" s="91">
        <f>IFERROR(VLOOKUP(TEXT($A186,"0000"),'AYP11'!$B$2113:$AU$2534,11,FALSE),"")</f>
        <v>0</v>
      </c>
      <c r="DS186" s="95">
        <f t="shared" si="170"/>
        <v>1</v>
      </c>
      <c r="DT186" s="95" t="str">
        <f t="shared" si="171"/>
        <v/>
      </c>
      <c r="DU186" s="91">
        <f>IFERROR(VLOOKUP(TEXT($A186,"0000"),'AYP11'!$B$425:$AU$846,11,FALSE),"")</f>
        <v>0</v>
      </c>
      <c r="DV186" s="95">
        <f t="shared" si="172"/>
        <v>1</v>
      </c>
      <c r="DW186" s="95" t="str">
        <f t="shared" si="173"/>
        <v/>
      </c>
      <c r="DX186" s="91">
        <f>IFERROR(VLOOKUP(TEXT($A186,"0000"),'AYP11'!$B$3:$AU$424,11,FALSE),"")</f>
        <v>0</v>
      </c>
      <c r="DY186" s="95">
        <f t="shared" si="174"/>
        <v>1</v>
      </c>
      <c r="DZ186" s="95" t="str">
        <f t="shared" si="175"/>
        <v/>
      </c>
      <c r="EA186" s="91">
        <f>IFERROR(VLOOKUP(TEXT($A186,"0000"),'AYP11'!$B$1269:$AU$1690,11,FALSE),"")</f>
        <v>0</v>
      </c>
      <c r="EB186" s="95">
        <f t="shared" si="176"/>
        <v>1</v>
      </c>
      <c r="EC186" s="95" t="str">
        <f t="shared" si="177"/>
        <v/>
      </c>
      <c r="ED186" s="91">
        <f>IFERROR(VLOOKUP(TEXT($A186,"0000"),'AYP11'!$B$1691:$AU$2112,11,FALSE),"")</f>
        <v>0</v>
      </c>
      <c r="EE186" s="95">
        <f t="shared" si="178"/>
        <v>1</v>
      </c>
      <c r="EF186" s="95" t="str">
        <f t="shared" si="179"/>
        <v/>
      </c>
      <c r="EG186" s="91">
        <f>IFERROR(VLOOKUP(TEXT($A186,"0000"),'AYP11'!$B$2535:$AU$2956,11,FALSE),"")</f>
        <v>0</v>
      </c>
      <c r="EH186" s="95">
        <f t="shared" si="180"/>
        <v>1</v>
      </c>
      <c r="EI186" s="95" t="str">
        <f t="shared" si="181"/>
        <v/>
      </c>
      <c r="EO186" s="34" t="s">
        <v>33</v>
      </c>
      <c r="EP186" s="34">
        <v>1</v>
      </c>
      <c r="EQ186" s="102" t="s">
        <v>13</v>
      </c>
    </row>
    <row r="187" spans="1:147" x14ac:dyDescent="0.25">
      <c r="A187" s="248">
        <v>4081</v>
      </c>
      <c r="B187" s="291" t="e">
        <f t="shared" si="128"/>
        <v>#DIV/0!</v>
      </c>
      <c r="C187" s="50">
        <f>IFERROR(VLOOKUP(TEXT($A187,"0000"),'R-M11'!$A$2:$AA$500,4,FALSE),0)</f>
        <v>0</v>
      </c>
      <c r="D187" s="291" t="e">
        <f t="shared" si="129"/>
        <v>#DIV/0!</v>
      </c>
      <c r="E187" s="98">
        <f>IFERROR(SUM(VLOOKUP(TEXT($A187,"0000"),'R-M11'!$A$2:$AA$500,5,FALSE),VLOOKUP(TEXT($A187,"0000"),'R-M11'!$A$2:$AA$500,6,FALSE)),0)</f>
        <v>0</v>
      </c>
      <c r="F187" s="58">
        <f>IFERROR(VLOOKUP(TEXT($A187,"0000"),'R-M11'!$A$2:$AA$500,14,FALSE),0)</f>
        <v>0</v>
      </c>
      <c r="G187" s="230" t="str">
        <f t="shared" si="182"/>
        <v/>
      </c>
      <c r="H187" s="97">
        <f t="shared" si="130"/>
        <v>0</v>
      </c>
      <c r="I187" s="230" t="str">
        <f t="shared" si="183"/>
        <v/>
      </c>
      <c r="J187" s="97" t="str">
        <f t="shared" si="131"/>
        <v/>
      </c>
      <c r="K187" s="230" t="str">
        <f t="shared" si="132"/>
        <v/>
      </c>
      <c r="L187" s="121" t="str">
        <f>IFERROR(VLOOKUP(K187,'Criteria Table'!$A$2:$I$102,2,FALSE),"")</f>
        <v/>
      </c>
      <c r="M187" s="230">
        <f t="shared" si="133"/>
        <v>0</v>
      </c>
      <c r="N187" s="286" t="e">
        <f t="shared" si="134"/>
        <v>#VALUE!</v>
      </c>
      <c r="O187" s="50" t="str">
        <f>IFERROR(VLOOKUP(TEXT($A187,"0000"),'R-M11'!$A$2:$AA$500,17,FALSE),"")</f>
        <v/>
      </c>
      <c r="P187" s="286" t="e">
        <f t="shared" si="135"/>
        <v>#DIV/0!</v>
      </c>
      <c r="Q187" s="98">
        <f>IFERROR(SUM(VLOOKUP(TEXT($A187,"0000"),'R-M11'!$A$2:$AA$500,18,FALSE),VLOOKUP(TEXT($A187,"0000"),'R-M11'!$A$2:$AA$500,19,FALSE)),0)</f>
        <v>0</v>
      </c>
      <c r="R187" s="69">
        <f>IFERROR(VLOOKUP(TEXT($A187,"0000"),'R-M11'!$A$2:$AA$500,27,FALSE),0)</f>
        <v>0</v>
      </c>
      <c r="S187" s="121" t="str">
        <f t="shared" si="184"/>
        <v/>
      </c>
      <c r="T187" s="70" t="str">
        <f t="shared" si="136"/>
        <v/>
      </c>
      <c r="U187" s="121" t="str">
        <f t="shared" si="185"/>
        <v/>
      </c>
      <c r="V187" s="70" t="str">
        <f t="shared" si="137"/>
        <v/>
      </c>
      <c r="W187" s="121" t="str">
        <f t="shared" si="138"/>
        <v/>
      </c>
      <c r="X187" s="124" t="str">
        <f>IFERROR(VLOOKUP(W187,'Criteria Table'!$A$2:$I$102,2,FALSE),"")</f>
        <v/>
      </c>
      <c r="Y187" s="121">
        <f t="shared" si="139"/>
        <v>0</v>
      </c>
      <c r="Z187" s="92" t="str">
        <f>IFERROR(IF(VLOOKUP(A187,'SG11'!$A$3:$AI$500,18,FALSE)="","NA",VLOOKUP(A187,'SG11'!$A$3:$AI$500,18,FALSE)),"")</f>
        <v/>
      </c>
      <c r="AA187" s="75" t="str">
        <f>IFERROR(VLOOKUP(Z187,'Criteria Table'!$A$2:$I$102,6,FALSE),"NA")</f>
        <v>NA</v>
      </c>
      <c r="AB187" s="95">
        <f t="shared" si="186"/>
        <v>0</v>
      </c>
      <c r="AC187" s="84" t="str">
        <f>IFERROR(IF(VLOOKUP(A187,'SG11'!$A$3:$AI$500,19,FALSE)="","NA",VLOOKUP(A187,'SG11'!$A$3:$AI$500,19,FALSE)),"")</f>
        <v/>
      </c>
      <c r="AD187" s="75" t="str">
        <f>IFERROR(VLOOKUP(AC187,'Criteria Table'!$A$2:$I$102,6,FALSE),"NA")</f>
        <v>NA</v>
      </c>
      <c r="AE187" s="95">
        <f t="shared" si="187"/>
        <v>0</v>
      </c>
      <c r="AF187" s="92" t="str">
        <f>IFERROR(IF(VLOOKUP(A187,'SG11'!$A$3:$AI$500,20,FALSE)="","NA",VLOOKUP(A187,'SG11'!$A$3:$AI$500,20,FALSE)),"")</f>
        <v/>
      </c>
      <c r="AG187" s="75" t="str">
        <f>IFERROR(VLOOKUP(AF187,'Criteria Table'!$A$2:$I$102,6,FALSE),"NA")</f>
        <v>NA</v>
      </c>
      <c r="AH187" s="95">
        <f t="shared" si="188"/>
        <v>0</v>
      </c>
      <c r="AI187" s="84" t="str">
        <f>IFERROR(IF(VLOOKUP(A187,'SG11'!$A$3:$AI$500,21,FALSE)="","NA",VLOOKUP(A187,'SG11'!$A$3:$AI$500,21,FALSE)),"")</f>
        <v/>
      </c>
      <c r="AJ187" s="75" t="str">
        <f>IFERROR(VLOOKUP(AI187,'Criteria Table'!$A$2:$I$102,6,FALSE),"NA")</f>
        <v>NA</v>
      </c>
      <c r="AK187" s="95">
        <f t="shared" si="189"/>
        <v>0</v>
      </c>
      <c r="AL187" s="99" t="str">
        <f>IFERROR(VLOOKUP(TEXT(A187,"0000"),'W11'!$A$1:$E$500,4,FALSE)/AP187*100,"")</f>
        <v/>
      </c>
      <c r="AM187" s="97" t="str">
        <f>IFERROR(VLOOKUP(TEXT(A187,"0000"),'W11'!$A$1:$E$500,4,FALSE),"")</f>
        <v/>
      </c>
      <c r="AN187" s="99" t="str">
        <f t="shared" si="140"/>
        <v/>
      </c>
      <c r="AO187" s="97" t="str">
        <f t="shared" si="141"/>
        <v/>
      </c>
      <c r="AP187" s="99" t="str">
        <f>IFERROR(VLOOKUP(TEXT(A187,"0000"),'W11'!$A$1:$E$500,5,FALSE),"")</f>
        <v/>
      </c>
      <c r="AQ187" s="97">
        <f>IFERROR(VLOOKUP(ROUND(AL187,0),'Criteria Table'!$A$2:$I$102,4,FALSE),0)</f>
        <v>0</v>
      </c>
      <c r="AR187" s="128"/>
      <c r="AS187" s="95"/>
      <c r="AT187" s="95"/>
      <c r="AU187" s="100" t="str">
        <f>IFERROR(VLOOKUP(TEXT(A187,"0000"),'Sci11'!$A$3:$N$492,4,FALSE)/VLOOKUP(TEXT(A187,"0000"),'Sci11'!$A$3:$N$492,14,FALSE)*100,"")</f>
        <v/>
      </c>
      <c r="AV187" s="101" t="e">
        <f>SUM(VLOOKUP(TEXT(A187,"0000"),'Sci11'!$A$3:$N$492,5,FALSE),VLOOKUP(TEXT(A187,"0000"),'Sci11'!$A$3:$N$492,6,FALSE))/VLOOKUP(TEXT(A187,"0000"),'Sci11'!$A$3:$N$492,14,FALSE)*100</f>
        <v>#N/A</v>
      </c>
      <c r="AW187" s="100" t="str">
        <f t="shared" si="190"/>
        <v/>
      </c>
      <c r="AX187" s="101" t="str">
        <f>IFERROR(AW187/100*VLOOKUP(TEXT(A187,"0000"),'Sci11'!$A$3:$N$492,14,FALSE),"")</f>
        <v/>
      </c>
      <c r="AY187" s="100" t="str">
        <f t="shared" si="191"/>
        <v/>
      </c>
      <c r="AZ187" s="101" t="str">
        <f>IFERROR(AY187/100*VLOOKUP(TEXT(A187,"0000"),'Sci11'!$A$3:$N$492,14,FALSE),"")</f>
        <v/>
      </c>
      <c r="BA187" s="100" t="str">
        <f t="shared" si="142"/>
        <v/>
      </c>
      <c r="BB187" s="101" t="str">
        <f>IFERROR(VLOOKUP(BA187,'Criteria Table'!$A$2:$I$102,2,FALSE),"")</f>
        <v/>
      </c>
      <c r="BC187" s="101">
        <f t="shared" si="143"/>
        <v>0</v>
      </c>
      <c r="BD187" s="82">
        <f>IFERROR(VLOOKUP(A187,ATTx11!$A$2:$N$500,4,FALSE),"")</f>
        <v>95.19</v>
      </c>
      <c r="BE187" s="95">
        <f t="shared" si="144"/>
        <v>0.5</v>
      </c>
      <c r="BF187" s="96">
        <f t="shared" si="145"/>
        <v>95.69</v>
      </c>
      <c r="BG187" s="70">
        <f>IFERROR(VLOOKUP(A187,ATTx11!$A$2:$N$500,11,FALSE),"")</f>
        <v>0</v>
      </c>
      <c r="BH187" s="95">
        <f t="shared" si="146"/>
        <v>0</v>
      </c>
      <c r="BI187" s="70">
        <f>IFERROR(VLOOKUP(A187,ATTx11!$A$2:$N$500,12,FALSE),"")</f>
        <v>0</v>
      </c>
      <c r="BJ187" s="97">
        <f t="shared" si="147"/>
        <v>0</v>
      </c>
      <c r="BK187" s="84">
        <f>IFERROR(VLOOKUP(A187,ATTx11!$A$2:$N$500,7,FALSE),"")</f>
        <v>0</v>
      </c>
      <c r="BL187" s="97">
        <f t="shared" si="148"/>
        <v>0</v>
      </c>
      <c r="BM187" s="84">
        <f>IFERROR(VLOOKUP(A187,ATTx11!$A$2:$N$500,8,FALSE),"")</f>
        <v>0</v>
      </c>
      <c r="BN187" s="95">
        <f t="shared" si="149"/>
        <v>0</v>
      </c>
      <c r="BO187" s="95"/>
      <c r="BP187" s="83" t="str">
        <f>IFERROR(VLOOKUP(TEXT($A187,"0000"),'AYP11'!$B$3379:$AU$3800,17,FALSE),"")</f>
        <v/>
      </c>
      <c r="BQ187" s="75">
        <f>IFERROR(VLOOKUP(BP187,'Criteria Table'!$A$2:$I$102,2,FALSE),0)</f>
        <v>0</v>
      </c>
      <c r="BR187" s="95">
        <f t="shared" si="150"/>
        <v>0</v>
      </c>
      <c r="BS187" s="83" t="str">
        <f>IFERROR(VLOOKUP(TEXT($A187,"0000"),'AYP11'!$B$847:$AU$1268,17,FALSE),"")</f>
        <v/>
      </c>
      <c r="BT187" s="75">
        <f>IFERROR(VLOOKUP(BS187,'Criteria Table'!$A$2:$I$102,2,FALSE),0)</f>
        <v>0</v>
      </c>
      <c r="BU187" s="95">
        <f t="shared" si="151"/>
        <v>0</v>
      </c>
      <c r="BV187" s="83" t="str">
        <f>IFERROR(VLOOKUP(TEXT($A187,"0000"),'AYP11'!$B$2113:$AU$2534,17,FALSE),"")</f>
        <v/>
      </c>
      <c r="BW187" s="75">
        <f>IFERROR(VLOOKUP(BV187,'Criteria Table'!$A$2:$I$102,2,FALSE),0)</f>
        <v>0</v>
      </c>
      <c r="BX187" s="95">
        <f t="shared" si="152"/>
        <v>0</v>
      </c>
      <c r="BY187" s="83" t="str">
        <f>IFERROR(VLOOKUP(TEXT($A187,"0000"),'AYP11'!$B$425:$AU$846,17,FALSE),"")</f>
        <v/>
      </c>
      <c r="BZ187" s="75">
        <f>IFERROR(VLOOKUP(BY187,'Criteria Table'!$A$2:$I$102,2,FALSE),0)</f>
        <v>0</v>
      </c>
      <c r="CA187" s="95">
        <f t="shared" si="153"/>
        <v>0</v>
      </c>
      <c r="CB187" s="83" t="str">
        <f>IFERROR(VLOOKUP(TEXT($A187,"0000"),'AYP11'!$B$3:$AU$424,17,FALSE),"")</f>
        <v/>
      </c>
      <c r="CC187" s="95">
        <f>IFERROR(VLOOKUP(CB187,'Criteria Table'!$A$2:$I$102,2,FALSE),0)</f>
        <v>0</v>
      </c>
      <c r="CD187" s="95">
        <f t="shared" si="154"/>
        <v>0</v>
      </c>
      <c r="CE187" s="83" t="str">
        <f>IFERROR(VLOOKUP(TEXT($A187,"0000"),'AYP11'!$B$1269:$AU$1690,17,FALSE),"")</f>
        <v/>
      </c>
      <c r="CF187" s="95">
        <f>IFERROR(VLOOKUP(CE187,'Criteria Table'!$A$2:$I$102,2,FALSE),0)</f>
        <v>0</v>
      </c>
      <c r="CG187" s="95">
        <f t="shared" si="155"/>
        <v>0</v>
      </c>
      <c r="CH187" s="83" t="str">
        <f>IFERROR(VLOOKUP(TEXT($A187,"0000"),'AYP11'!$B$1691:$AU$2112,17,FALSE),"")</f>
        <v/>
      </c>
      <c r="CI187" s="95">
        <f>IFERROR(VLOOKUP(CH187,'Criteria Table'!$A$2:$I$102,2,FALSE),0)</f>
        <v>0</v>
      </c>
      <c r="CJ187" s="95">
        <f t="shared" si="156"/>
        <v>0</v>
      </c>
      <c r="CK187" s="83" t="str">
        <f>IFERROR(VLOOKUP(TEXT($A187,"0000"),'AYP11'!$B$2535:$AU$2956,17,FALSE),"")</f>
        <v/>
      </c>
      <c r="CL187" s="95">
        <f>IFERROR(VLOOKUP(CK187,'Criteria Table'!$A$2:$I$102,2,FALSE),0)</f>
        <v>0</v>
      </c>
      <c r="CM187" s="95">
        <f t="shared" si="157"/>
        <v>0</v>
      </c>
      <c r="CN187" s="76" t="str">
        <f>IFERROR(VLOOKUP(TEXT($A187,"0000"),'AYP11'!$B$3379:$AU$3800,23,FALSE),"")</f>
        <v/>
      </c>
      <c r="CO187" s="95">
        <f>IFERROR(VLOOKUP(CN187,'Criteria Table'!$A$2:$I$102,2,FALSE),0)</f>
        <v>0</v>
      </c>
      <c r="CP187" s="95">
        <f t="shared" si="158"/>
        <v>0</v>
      </c>
      <c r="CQ187" s="76" t="str">
        <f>IFERROR(VLOOKUP(TEXT($A187,"0000"),'AYP11'!$B$847:$AU$1268,23,FALSE),"")</f>
        <v/>
      </c>
      <c r="CR187" s="95">
        <f>IFERROR(VLOOKUP(CQ187,'Criteria Table'!$A$2:$I$102,2,FALSE),0)</f>
        <v>0</v>
      </c>
      <c r="CS187" s="95">
        <f t="shared" si="159"/>
        <v>0</v>
      </c>
      <c r="CT187" s="76" t="str">
        <f>IFERROR(VLOOKUP(TEXT($A187,"0000"),'AYP11'!$B$2113:$AU$2534,23,FALSE),"")</f>
        <v/>
      </c>
      <c r="CU187" s="95">
        <f>IFERROR(VLOOKUP(CT187,'Criteria Table'!$A$2:$I$102,2,FALSE),0)</f>
        <v>0</v>
      </c>
      <c r="CV187" s="95">
        <f t="shared" si="160"/>
        <v>0</v>
      </c>
      <c r="CW187" s="76" t="str">
        <f>IFERROR(VLOOKUP(TEXT($A187,"0000"),'AYP11'!$B$425:$AU$846,23,FALSE),"")</f>
        <v/>
      </c>
      <c r="CX187" s="95">
        <f>IFERROR(VLOOKUP(CW187,'Criteria Table'!$A$2:$I$102,2,FALSE),0)</f>
        <v>0</v>
      </c>
      <c r="CY187" s="95">
        <f t="shared" si="161"/>
        <v>0</v>
      </c>
      <c r="CZ187" s="76" t="str">
        <f>IFERROR(VLOOKUP(TEXT($A187,"0000"),'AYP11'!$B$3:$AU$424,23,FALSE),"")</f>
        <v/>
      </c>
      <c r="DA187" s="95">
        <f>IFERROR(VLOOKUP(CZ187,'Criteria Table'!$A$2:$I$102,2,FALSE),0)</f>
        <v>0</v>
      </c>
      <c r="DB187" s="95">
        <f t="shared" si="162"/>
        <v>0</v>
      </c>
      <c r="DC187" s="76" t="str">
        <f>IFERROR(VLOOKUP(TEXT($A187,"0000"),'AYP11'!$B$1269:$AU$1690,23,FALSE),"")</f>
        <v/>
      </c>
      <c r="DD187" s="95">
        <f>IFERROR(VLOOKUP(DC187,'Criteria Table'!$A$2:$I$102,2,FALSE),0)</f>
        <v>0</v>
      </c>
      <c r="DE187" s="95">
        <f t="shared" si="163"/>
        <v>0</v>
      </c>
      <c r="DF187" s="76" t="str">
        <f>IFERROR(VLOOKUP(TEXT($A187,"0000"),'AYP11'!$B$1691:$AU$2112,23,FALSE),"")</f>
        <v/>
      </c>
      <c r="DG187" s="95">
        <f>IFERROR(VLOOKUP(DF187,'Criteria Table'!$A$2:$I$102,2,FALSE),0)</f>
        <v>0</v>
      </c>
      <c r="DH187" s="95">
        <f t="shared" si="164"/>
        <v>0</v>
      </c>
      <c r="DI187" s="76" t="str">
        <f>IFERROR(VLOOKUP(TEXT($A187,"0000"),'AYP11'!$B$2535:$AU$2956,23,FALSE),"")</f>
        <v/>
      </c>
      <c r="DJ187" s="95">
        <f>IFERROR(VLOOKUP(DI187,'Criteria Table'!$A$2:$I$102,2,FALSE),0)</f>
        <v>0</v>
      </c>
      <c r="DK187" s="95">
        <f t="shared" si="165"/>
        <v>0</v>
      </c>
      <c r="DL187" s="91" t="str">
        <f>IFERROR(VLOOKUP(TEXT($A187,"0000"),'AYP11'!$B$3379:$AU$3800,11,FALSE),"")</f>
        <v/>
      </c>
      <c r="DM187" s="95">
        <f t="shared" si="166"/>
        <v>0</v>
      </c>
      <c r="DN187" s="95">
        <f t="shared" si="167"/>
        <v>0</v>
      </c>
      <c r="DO187" s="91" t="str">
        <f>IFERROR(VLOOKUP(TEXT($A187,"0000"),'AYP11'!$B$847:$AU$1268,11,FALSE),"")</f>
        <v/>
      </c>
      <c r="DP187" s="95">
        <f t="shared" si="168"/>
        <v>0</v>
      </c>
      <c r="DQ187" s="95">
        <f t="shared" si="169"/>
        <v>0</v>
      </c>
      <c r="DR187" s="91" t="str">
        <f>IFERROR(VLOOKUP(TEXT($A187,"0000"),'AYP11'!$B$2113:$AU$2534,11,FALSE),"")</f>
        <v/>
      </c>
      <c r="DS187" s="95">
        <f t="shared" si="170"/>
        <v>0</v>
      </c>
      <c r="DT187" s="95">
        <f t="shared" si="171"/>
        <v>0</v>
      </c>
      <c r="DU187" s="91" t="str">
        <f>IFERROR(VLOOKUP(TEXT($A187,"0000"),'AYP11'!$B$425:$AU$846,11,FALSE),"")</f>
        <v/>
      </c>
      <c r="DV187" s="95">
        <f t="shared" si="172"/>
        <v>0</v>
      </c>
      <c r="DW187" s="95">
        <f t="shared" si="173"/>
        <v>0</v>
      </c>
      <c r="DX187" s="91" t="str">
        <f>IFERROR(VLOOKUP(TEXT($A187,"0000"),'AYP11'!$B$3:$AU$424,11,FALSE),"")</f>
        <v/>
      </c>
      <c r="DY187" s="95">
        <f t="shared" si="174"/>
        <v>0</v>
      </c>
      <c r="DZ187" s="95">
        <f t="shared" si="175"/>
        <v>0</v>
      </c>
      <c r="EA187" s="91" t="str">
        <f>IFERROR(VLOOKUP(TEXT($A187,"0000"),'AYP11'!$B$1269:$AU$1690,11,FALSE),"")</f>
        <v/>
      </c>
      <c r="EB187" s="95">
        <f t="shared" si="176"/>
        <v>0</v>
      </c>
      <c r="EC187" s="95">
        <f t="shared" si="177"/>
        <v>0</v>
      </c>
      <c r="ED187" s="91" t="str">
        <f>IFERROR(VLOOKUP(TEXT($A187,"0000"),'AYP11'!$B$1691:$AU$2112,11,FALSE),"")</f>
        <v/>
      </c>
      <c r="EE187" s="95">
        <f t="shared" si="178"/>
        <v>0</v>
      </c>
      <c r="EF187" s="95">
        <f t="shared" si="179"/>
        <v>0</v>
      </c>
      <c r="EG187" s="91" t="str">
        <f>IFERROR(VLOOKUP(TEXT($A187,"0000"),'AYP11'!$B$2535:$AU$2956,11,FALSE),"")</f>
        <v/>
      </c>
      <c r="EH187" s="95">
        <f t="shared" si="180"/>
        <v>0</v>
      </c>
      <c r="EI187" s="95">
        <f t="shared" si="181"/>
        <v>0</v>
      </c>
      <c r="EP187" s="34">
        <v>69</v>
      </c>
      <c r="EQ187" s="102" t="s">
        <v>1298</v>
      </c>
    </row>
    <row r="188" spans="1:147" x14ac:dyDescent="0.25">
      <c r="A188" s="248">
        <v>4091</v>
      </c>
      <c r="B188" s="291">
        <f t="shared" si="128"/>
        <v>31.153846153846153</v>
      </c>
      <c r="C188" s="50">
        <f>IFERROR(VLOOKUP(TEXT($A188,"0000"),'R-M11'!$A$2:$AA$500,4,FALSE),0)</f>
        <v>81</v>
      </c>
      <c r="D188" s="291">
        <f t="shared" si="129"/>
        <v>36.153846153846153</v>
      </c>
      <c r="E188" s="98">
        <f>IFERROR(SUM(VLOOKUP(TEXT($A188,"0000"),'R-M11'!$A$2:$AA$500,5,FALSE),VLOOKUP(TEXT($A188,"0000"),'R-M11'!$A$2:$AA$500,6,FALSE)),0)</f>
        <v>94</v>
      </c>
      <c r="F188" s="58">
        <f>IFERROR(VLOOKUP(TEXT($A188,"0000"),'R-M11'!$A$2:$AA$500,14,FALSE),0)</f>
        <v>260</v>
      </c>
      <c r="G188" s="230">
        <f t="shared" si="182"/>
        <v>33.463846153846156</v>
      </c>
      <c r="H188" s="97">
        <f t="shared" si="130"/>
        <v>87.006</v>
      </c>
      <c r="I188" s="230">
        <f t="shared" si="183"/>
        <v>37.143846153846155</v>
      </c>
      <c r="J188" s="97">
        <f t="shared" si="131"/>
        <v>96.573999999999998</v>
      </c>
      <c r="K188" s="230">
        <f t="shared" si="132"/>
        <v>67</v>
      </c>
      <c r="L188" s="121">
        <f>IFERROR(VLOOKUP(K188,'Criteria Table'!$A$2:$I$102,2,FALSE),"")</f>
        <v>3.3000000000000003</v>
      </c>
      <c r="M188" s="230">
        <f t="shared" si="133"/>
        <v>70.607692307692304</v>
      </c>
      <c r="N188" s="286">
        <f t="shared" si="134"/>
        <v>31.274131274131271</v>
      </c>
      <c r="O188" s="50">
        <f>IFERROR(VLOOKUP(TEXT($A188,"0000"),'R-M11'!$A$2:$AA$500,17,FALSE),"")</f>
        <v>81</v>
      </c>
      <c r="P188" s="286">
        <f t="shared" si="135"/>
        <v>35.521235521235525</v>
      </c>
      <c r="Q188" s="98">
        <f>IFERROR(SUM(VLOOKUP(TEXT($A188,"0000"),'R-M11'!$A$2:$AA$500,18,FALSE),VLOOKUP(TEXT($A188,"0000"),'R-M11'!$A$2:$AA$500,19,FALSE)),0)</f>
        <v>92</v>
      </c>
      <c r="R188" s="69">
        <f>IFERROR(VLOOKUP(TEXT($A188,"0000"),'R-M11'!$A$2:$AA$500,27,FALSE),0)</f>
        <v>259</v>
      </c>
      <c r="S188" s="121">
        <f t="shared" si="184"/>
        <v>33.584131274131273</v>
      </c>
      <c r="T188" s="70">
        <f t="shared" si="136"/>
        <v>86.982900000000001</v>
      </c>
      <c r="U188" s="121">
        <f t="shared" si="185"/>
        <v>36.511235521235527</v>
      </c>
      <c r="V188" s="70">
        <f t="shared" si="137"/>
        <v>94.56410000000001</v>
      </c>
      <c r="W188" s="121">
        <f t="shared" si="138"/>
        <v>67</v>
      </c>
      <c r="X188" s="124">
        <f>IFERROR(VLOOKUP(W188,'Criteria Table'!$A$2:$I$102,2,FALSE),"")</f>
        <v>3.3000000000000003</v>
      </c>
      <c r="Y188" s="121">
        <f t="shared" si="139"/>
        <v>70.0953667953668</v>
      </c>
      <c r="Z188" s="92">
        <f>IFERROR(IF(VLOOKUP(A188,'SG11'!$A$3:$AI$500,18,FALSE)="","NA",VLOOKUP(A188,'SG11'!$A$3:$AI$500,18,FALSE)),"")</f>
        <v>59</v>
      </c>
      <c r="AA188" s="75">
        <f>IFERROR(VLOOKUP(Z188,'Criteria Table'!$A$2:$I$102,6,FALSE),"NA")</f>
        <v>10</v>
      </c>
      <c r="AB188" s="95">
        <f t="shared" si="186"/>
        <v>69</v>
      </c>
      <c r="AC188" s="84">
        <f>IFERROR(IF(VLOOKUP(A188,'SG11'!$A$3:$AI$500,19,FALSE)="","NA",VLOOKUP(A188,'SG11'!$A$3:$AI$500,19,FALSE)),"")</f>
        <v>46</v>
      </c>
      <c r="AD188" s="75">
        <f>IFERROR(VLOOKUP(AC188,'Criteria Table'!$A$2:$I$102,6,FALSE),"NA")</f>
        <v>10</v>
      </c>
      <c r="AE188" s="95">
        <f t="shared" si="187"/>
        <v>56</v>
      </c>
      <c r="AF188" s="92">
        <f>IFERROR(IF(VLOOKUP(A188,'SG11'!$A$3:$AI$500,20,FALSE)="","NA",VLOOKUP(A188,'SG11'!$A$3:$AI$500,20,FALSE)),"")</f>
        <v>59</v>
      </c>
      <c r="AG188" s="75">
        <f>IFERROR(VLOOKUP(AF188,'Criteria Table'!$A$2:$I$102,6,FALSE),"NA")</f>
        <v>10</v>
      </c>
      <c r="AH188" s="95">
        <f t="shared" si="188"/>
        <v>69</v>
      </c>
      <c r="AI188" s="84">
        <f>IFERROR(IF(VLOOKUP(A188,'SG11'!$A$3:$AI$500,21,FALSE)="","NA",VLOOKUP(A188,'SG11'!$A$3:$AI$500,21,FALSE)),"")</f>
        <v>49</v>
      </c>
      <c r="AJ188" s="75">
        <f>IFERROR(VLOOKUP(AI188,'Criteria Table'!$A$2:$I$102,6,FALSE),"NA")</f>
        <v>10</v>
      </c>
      <c r="AK188" s="95">
        <f t="shared" si="189"/>
        <v>59</v>
      </c>
      <c r="AL188" s="99">
        <f>IFERROR(VLOOKUP(TEXT(A188,"0000"),'W11'!$A$1:$E$500,4,FALSE)/AP188*100,"")</f>
        <v>98.876404494382015</v>
      </c>
      <c r="AM188" s="97">
        <f>IFERROR(VLOOKUP(TEXT(A188,"0000"),'W11'!$A$1:$E$500,4,FALSE),"")</f>
        <v>88</v>
      </c>
      <c r="AN188" s="99">
        <f t="shared" si="140"/>
        <v>98.876404494382015</v>
      </c>
      <c r="AO188" s="97">
        <f t="shared" si="141"/>
        <v>88</v>
      </c>
      <c r="AP188" s="99">
        <f>IFERROR(VLOOKUP(TEXT(A188,"0000"),'W11'!$A$1:$E$500,5,FALSE),"")</f>
        <v>89</v>
      </c>
      <c r="AQ188" s="97">
        <f>IFERROR(VLOOKUP(ROUND(AL188,0),'Criteria Table'!$A$2:$I$102,4,FALSE),0)</f>
        <v>0</v>
      </c>
      <c r="AR188" s="128"/>
      <c r="AS188" s="95"/>
      <c r="AT188" s="95"/>
      <c r="AU188" s="100">
        <f>IFERROR(VLOOKUP(TEXT(A188,"0000"),'Sci11'!$A$3:$N$492,4,FALSE)/VLOOKUP(TEXT(A188,"0000"),'Sci11'!$A$3:$N$492,14,FALSE)*100,"")</f>
        <v>36.25</v>
      </c>
      <c r="AV188" s="101">
        <f>SUM(VLOOKUP(TEXT(A188,"0000"),'Sci11'!$A$3:$N$492,5,FALSE),VLOOKUP(TEXT(A188,"0000"),'Sci11'!$A$3:$N$492,6,FALSE))/VLOOKUP(TEXT(A188,"0000"),'Sci11'!$A$3:$N$492,14,FALSE)*100</f>
        <v>12.5</v>
      </c>
      <c r="AW188" s="100">
        <f t="shared" si="190"/>
        <v>39.82</v>
      </c>
      <c r="AX188" s="101">
        <f>IFERROR(AW188/100*VLOOKUP(TEXT(A188,"0000"),'Sci11'!$A$3:$N$492,14,FALSE),"")</f>
        <v>31.856000000000002</v>
      </c>
      <c r="AY188" s="100">
        <f t="shared" si="191"/>
        <v>14.03</v>
      </c>
      <c r="AZ188" s="101">
        <f>IFERROR(AY188/100*VLOOKUP(TEXT(A188,"0000"),'Sci11'!$A$3:$N$492,14,FALSE),"")</f>
        <v>11.223999999999998</v>
      </c>
      <c r="BA188" s="100">
        <f t="shared" si="142"/>
        <v>49</v>
      </c>
      <c r="BB188" s="101">
        <f>IFERROR(VLOOKUP(BA188,'Criteria Table'!$A$2:$I$102,2,FALSE),"")</f>
        <v>5.1000000000000005</v>
      </c>
      <c r="BC188" s="101">
        <f t="shared" si="143"/>
        <v>54.1</v>
      </c>
      <c r="BD188" s="82">
        <f>IFERROR(VLOOKUP(A188,ATTx11!$A$2:$N$500,4,FALSE),"")</f>
        <v>96.7</v>
      </c>
      <c r="BE188" s="95">
        <f t="shared" si="144"/>
        <v>0.5</v>
      </c>
      <c r="BF188" s="96">
        <f t="shared" si="145"/>
        <v>97.2</v>
      </c>
      <c r="BG188" s="70">
        <f>IFERROR(VLOOKUP(A188,ATTx11!$A$2:$N$500,11,FALSE),"")</f>
        <v>0</v>
      </c>
      <c r="BH188" s="95">
        <f t="shared" si="146"/>
        <v>0</v>
      </c>
      <c r="BI188" s="70">
        <f>IFERROR(VLOOKUP(A188,ATTx11!$A$2:$N$500,12,FALSE),"")</f>
        <v>1</v>
      </c>
      <c r="BJ188" s="97">
        <f t="shared" si="147"/>
        <v>0.9</v>
      </c>
      <c r="BK188" s="84">
        <f>IFERROR(VLOOKUP(A188,ATTx11!$A$2:$N$500,7,FALSE),"")</f>
        <v>0</v>
      </c>
      <c r="BL188" s="97">
        <f t="shared" si="148"/>
        <v>0</v>
      </c>
      <c r="BM188" s="84">
        <f>IFERROR(VLOOKUP(A188,ATTx11!$A$2:$N$500,8,FALSE),"")</f>
        <v>1</v>
      </c>
      <c r="BN188" s="95">
        <f t="shared" si="149"/>
        <v>0.9</v>
      </c>
      <c r="BO188" s="95"/>
      <c r="BP188" s="83">
        <f>IFERROR(VLOOKUP(TEXT($A188,"0000"),'AYP11'!$B$3379:$AU$3800,17,FALSE),"")</f>
        <v>0</v>
      </c>
      <c r="BQ188" s="75">
        <f>IFERROR(VLOOKUP(BP188,'Criteria Table'!$A$2:$I$102,2,FALSE),0)</f>
        <v>10</v>
      </c>
      <c r="BR188" s="95">
        <f t="shared" si="150"/>
        <v>10</v>
      </c>
      <c r="BS188" s="83">
        <f>IFERROR(VLOOKUP(TEXT($A188,"0000"),'AYP11'!$B$847:$AU$1268,17,FALSE),"")</f>
        <v>0</v>
      </c>
      <c r="BT188" s="75">
        <f>IFERROR(VLOOKUP(BS188,'Criteria Table'!$A$2:$I$102,2,FALSE),0)</f>
        <v>10</v>
      </c>
      <c r="BU188" s="95">
        <f t="shared" si="151"/>
        <v>10</v>
      </c>
      <c r="BV188" s="83">
        <f>IFERROR(VLOOKUP(TEXT($A188,"0000"),'AYP11'!$B$2113:$AU$2534,17,FALSE),"")</f>
        <v>68</v>
      </c>
      <c r="BW188" s="75">
        <f>IFERROR(VLOOKUP(BV188,'Criteria Table'!$A$2:$I$102,2,FALSE),0)</f>
        <v>3.2</v>
      </c>
      <c r="BX188" s="95">
        <f t="shared" si="152"/>
        <v>71</v>
      </c>
      <c r="BY188" s="83">
        <f>IFERROR(VLOOKUP(TEXT($A188,"0000"),'AYP11'!$B$425:$AU$846,17,FALSE),"")</f>
        <v>0</v>
      </c>
      <c r="BZ188" s="75">
        <f>IFERROR(VLOOKUP(BY188,'Criteria Table'!$A$2:$I$102,2,FALSE),0)</f>
        <v>10</v>
      </c>
      <c r="CA188" s="95">
        <f t="shared" si="153"/>
        <v>10</v>
      </c>
      <c r="CB188" s="83">
        <f>IFERROR(VLOOKUP(TEXT($A188,"0000"),'AYP11'!$B$3:$AU$424,17,FALSE),"")</f>
        <v>0</v>
      </c>
      <c r="CC188" s="95">
        <f>IFERROR(VLOOKUP(CB188,'Criteria Table'!$A$2:$I$102,2,FALSE),0)</f>
        <v>10</v>
      </c>
      <c r="CD188" s="95">
        <f t="shared" si="154"/>
        <v>10</v>
      </c>
      <c r="CE188" s="83">
        <f>IFERROR(VLOOKUP(TEXT($A188,"0000"),'AYP11'!$B$1269:$AU$1690,17,FALSE),"")</f>
        <v>67</v>
      </c>
      <c r="CF188" s="95">
        <f>IFERROR(VLOOKUP(CE188,'Criteria Table'!$A$2:$I$102,2,FALSE),0)</f>
        <v>3.3000000000000003</v>
      </c>
      <c r="CG188" s="95">
        <f t="shared" si="155"/>
        <v>70</v>
      </c>
      <c r="CH188" s="83">
        <f>IFERROR(VLOOKUP(TEXT($A188,"0000"),'AYP11'!$B$1691:$AU$2112,17,FALSE),"")</f>
        <v>64</v>
      </c>
      <c r="CI188" s="95">
        <f>IFERROR(VLOOKUP(CH188,'Criteria Table'!$A$2:$I$102,2,FALSE),0)</f>
        <v>3.6</v>
      </c>
      <c r="CJ188" s="95">
        <f t="shared" si="156"/>
        <v>68</v>
      </c>
      <c r="CK188" s="83">
        <f>IFERROR(VLOOKUP(TEXT($A188,"0000"),'AYP11'!$B$2535:$AU$2956,17,FALSE),"")</f>
        <v>34</v>
      </c>
      <c r="CL188" s="95">
        <f>IFERROR(VLOOKUP(CK188,'Criteria Table'!$A$2:$I$102,2,FALSE),0)</f>
        <v>6.6000000000000005</v>
      </c>
      <c r="CM188" s="95">
        <f t="shared" si="157"/>
        <v>41</v>
      </c>
      <c r="CN188" s="76">
        <f>IFERROR(VLOOKUP(TEXT($A188,"0000"),'AYP11'!$B$3379:$AU$3800,23,FALSE),"")</f>
        <v>0</v>
      </c>
      <c r="CO188" s="95">
        <f>IFERROR(VLOOKUP(CN188,'Criteria Table'!$A$2:$I$102,2,FALSE),0)</f>
        <v>10</v>
      </c>
      <c r="CP188" s="95">
        <f t="shared" si="158"/>
        <v>10</v>
      </c>
      <c r="CQ188" s="76">
        <f>IFERROR(VLOOKUP(TEXT($A188,"0000"),'AYP11'!$B$847:$AU$1268,23,FALSE),"")</f>
        <v>0</v>
      </c>
      <c r="CR188" s="95">
        <f>IFERROR(VLOOKUP(CQ188,'Criteria Table'!$A$2:$I$102,2,FALSE),0)</f>
        <v>10</v>
      </c>
      <c r="CS188" s="95">
        <f t="shared" si="159"/>
        <v>10</v>
      </c>
      <c r="CT188" s="76">
        <f>IFERROR(VLOOKUP(TEXT($A188,"0000"),'AYP11'!$B$2113:$AU$2534,23,FALSE),"")</f>
        <v>66</v>
      </c>
      <c r="CU188" s="95">
        <f>IFERROR(VLOOKUP(CT188,'Criteria Table'!$A$2:$I$102,2,FALSE),0)</f>
        <v>3.4000000000000004</v>
      </c>
      <c r="CV188" s="95">
        <f t="shared" si="160"/>
        <v>69</v>
      </c>
      <c r="CW188" s="76">
        <f>IFERROR(VLOOKUP(TEXT($A188,"0000"),'AYP11'!$B$425:$AU$846,23,FALSE),"")</f>
        <v>0</v>
      </c>
      <c r="CX188" s="95">
        <f>IFERROR(VLOOKUP(CW188,'Criteria Table'!$A$2:$I$102,2,FALSE),0)</f>
        <v>10</v>
      </c>
      <c r="CY188" s="95">
        <f t="shared" si="161"/>
        <v>10</v>
      </c>
      <c r="CZ188" s="76">
        <f>IFERROR(VLOOKUP(TEXT($A188,"0000"),'AYP11'!$B$3:$AU$424,23,FALSE),"")</f>
        <v>0</v>
      </c>
      <c r="DA188" s="95">
        <f>IFERROR(VLOOKUP(CZ188,'Criteria Table'!$A$2:$I$102,2,FALSE),0)</f>
        <v>10</v>
      </c>
      <c r="DB188" s="95">
        <f t="shared" si="162"/>
        <v>10</v>
      </c>
      <c r="DC188" s="76">
        <f>IFERROR(VLOOKUP(TEXT($A188,"0000"),'AYP11'!$B$1269:$AU$1690,23,FALSE),"")</f>
        <v>65</v>
      </c>
      <c r="DD188" s="95">
        <f>IFERROR(VLOOKUP(DC188,'Criteria Table'!$A$2:$I$102,2,FALSE),0)</f>
        <v>3.5</v>
      </c>
      <c r="DE188" s="95">
        <f t="shared" si="163"/>
        <v>69</v>
      </c>
      <c r="DF188" s="76">
        <f>IFERROR(VLOOKUP(TEXT($A188,"0000"),'AYP11'!$B$1691:$AU$2112,23,FALSE),"")</f>
        <v>64</v>
      </c>
      <c r="DG188" s="95">
        <f>IFERROR(VLOOKUP(DF188,'Criteria Table'!$A$2:$I$102,2,FALSE),0)</f>
        <v>3.6</v>
      </c>
      <c r="DH188" s="95">
        <f t="shared" si="164"/>
        <v>68</v>
      </c>
      <c r="DI188" s="76">
        <f>IFERROR(VLOOKUP(TEXT($A188,"0000"),'AYP11'!$B$2535:$AU$2956,23,FALSE),"")</f>
        <v>34</v>
      </c>
      <c r="DJ188" s="95">
        <f>IFERROR(VLOOKUP(DI188,'Criteria Table'!$A$2:$I$102,2,FALSE),0)</f>
        <v>6.6000000000000005</v>
      </c>
      <c r="DK188" s="95">
        <f t="shared" si="165"/>
        <v>41</v>
      </c>
      <c r="DL188" s="91">
        <f>IFERROR(VLOOKUP(TEXT($A188,"0000"),'AYP11'!$B$3379:$AU$3800,11,FALSE),"")</f>
        <v>0</v>
      </c>
      <c r="DM188" s="95">
        <f t="shared" si="166"/>
        <v>1</v>
      </c>
      <c r="DN188" s="95" t="str">
        <f t="shared" si="167"/>
        <v/>
      </c>
      <c r="DO188" s="91">
        <f>IFERROR(VLOOKUP(TEXT($A188,"0000"),'AYP11'!$B$847:$AU$1268,11,FALSE),"")</f>
        <v>0</v>
      </c>
      <c r="DP188" s="95">
        <f t="shared" si="168"/>
        <v>1</v>
      </c>
      <c r="DQ188" s="95" t="str">
        <f t="shared" si="169"/>
        <v/>
      </c>
      <c r="DR188" s="91">
        <f>IFERROR(VLOOKUP(TEXT($A188,"0000"),'AYP11'!$B$2113:$AU$2534,11,FALSE),"")</f>
        <v>0</v>
      </c>
      <c r="DS188" s="95">
        <f t="shared" si="170"/>
        <v>1</v>
      </c>
      <c r="DT188" s="95" t="str">
        <f t="shared" si="171"/>
        <v/>
      </c>
      <c r="DU188" s="91">
        <f>IFERROR(VLOOKUP(TEXT($A188,"0000"),'AYP11'!$B$425:$AU$846,11,FALSE),"")</f>
        <v>0</v>
      </c>
      <c r="DV188" s="95">
        <f t="shared" si="172"/>
        <v>1</v>
      </c>
      <c r="DW188" s="95" t="str">
        <f t="shared" si="173"/>
        <v/>
      </c>
      <c r="DX188" s="91">
        <f>IFERROR(VLOOKUP(TEXT($A188,"0000"),'AYP11'!$B$3:$AU$424,11,FALSE),"")</f>
        <v>0</v>
      </c>
      <c r="DY188" s="95">
        <f t="shared" si="174"/>
        <v>1</v>
      </c>
      <c r="DZ188" s="95" t="str">
        <f t="shared" si="175"/>
        <v/>
      </c>
      <c r="EA188" s="91">
        <f>IFERROR(VLOOKUP(TEXT($A188,"0000"),'AYP11'!$B$1269:$AU$1690,11,FALSE),"")</f>
        <v>0</v>
      </c>
      <c r="EB188" s="95">
        <f t="shared" si="176"/>
        <v>1</v>
      </c>
      <c r="EC188" s="95" t="str">
        <f t="shared" si="177"/>
        <v/>
      </c>
      <c r="ED188" s="91">
        <f>IFERROR(VLOOKUP(TEXT($A188,"0000"),'AYP11'!$B$1691:$AU$2112,11,FALSE),"")</f>
        <v>94</v>
      </c>
      <c r="EE188" s="95">
        <f t="shared" si="178"/>
        <v>0</v>
      </c>
      <c r="EF188" s="95">
        <f t="shared" si="179"/>
        <v>94</v>
      </c>
      <c r="EG188" s="91">
        <f>IFERROR(VLOOKUP(TEXT($A188,"0000"),'AYP11'!$B$2535:$AU$2956,11,FALSE),"")</f>
        <v>0</v>
      </c>
      <c r="EH188" s="95">
        <f t="shared" si="180"/>
        <v>1</v>
      </c>
      <c r="EI188" s="95" t="str">
        <f t="shared" si="181"/>
        <v/>
      </c>
    </row>
    <row r="189" spans="1:147" x14ac:dyDescent="0.25">
      <c r="A189" s="248">
        <v>4121</v>
      </c>
      <c r="B189" s="291">
        <f t="shared" si="128"/>
        <v>32.258064516129032</v>
      </c>
      <c r="C189" s="50">
        <f>IFERROR(VLOOKUP(TEXT($A189,"0000"),'R-M11'!$A$2:$AA$500,4,FALSE),0)</f>
        <v>50</v>
      </c>
      <c r="D189" s="291">
        <f t="shared" si="129"/>
        <v>10.967741935483872</v>
      </c>
      <c r="E189" s="98">
        <f>IFERROR(SUM(VLOOKUP(TEXT($A189,"0000"),'R-M11'!$A$2:$AA$500,5,FALSE),VLOOKUP(TEXT($A189,"0000"),'R-M11'!$A$2:$AA$500,6,FALSE)),0)</f>
        <v>17</v>
      </c>
      <c r="F189" s="58">
        <f>IFERROR(VLOOKUP(TEXT($A189,"0000"),'R-M11'!$A$2:$AA$500,14,FALSE),0)</f>
        <v>155</v>
      </c>
      <c r="G189" s="230">
        <f t="shared" si="182"/>
        <v>36.248064516129034</v>
      </c>
      <c r="H189" s="97">
        <f t="shared" si="130"/>
        <v>56.184500000000007</v>
      </c>
      <c r="I189" s="230">
        <f t="shared" si="183"/>
        <v>12.677741935483873</v>
      </c>
      <c r="J189" s="97">
        <f t="shared" si="131"/>
        <v>19.650500000000001</v>
      </c>
      <c r="K189" s="230">
        <f t="shared" si="132"/>
        <v>43</v>
      </c>
      <c r="L189" s="121">
        <f>IFERROR(VLOOKUP(K189,'Criteria Table'!$A$2:$I$102,2,FALSE),"")</f>
        <v>5.7</v>
      </c>
      <c r="M189" s="230">
        <f t="shared" si="133"/>
        <v>48.925806451612907</v>
      </c>
      <c r="N189" s="286">
        <f t="shared" si="134"/>
        <v>24.203821656050955</v>
      </c>
      <c r="O189" s="50">
        <f>IFERROR(VLOOKUP(TEXT($A189,"0000"),'R-M11'!$A$2:$AA$500,17,FALSE),"")</f>
        <v>38</v>
      </c>
      <c r="P189" s="286">
        <f t="shared" si="135"/>
        <v>15.923566878980891</v>
      </c>
      <c r="Q189" s="98">
        <f>IFERROR(SUM(VLOOKUP(TEXT($A189,"0000"),'R-M11'!$A$2:$AA$500,18,FALSE),VLOOKUP(TEXT($A189,"0000"),'R-M11'!$A$2:$AA$500,19,FALSE)),0)</f>
        <v>25</v>
      </c>
      <c r="R189" s="69">
        <f>IFERROR(VLOOKUP(TEXT($A189,"0000"),'R-M11'!$A$2:$AA$500,27,FALSE),0)</f>
        <v>157</v>
      </c>
      <c r="S189" s="121">
        <f t="shared" si="184"/>
        <v>28.403821656050955</v>
      </c>
      <c r="T189" s="70">
        <f t="shared" si="136"/>
        <v>44.593999999999994</v>
      </c>
      <c r="U189" s="121">
        <f t="shared" si="185"/>
        <v>17.72356687898089</v>
      </c>
      <c r="V189" s="70">
        <f t="shared" si="137"/>
        <v>27.825999999999997</v>
      </c>
      <c r="W189" s="121">
        <f t="shared" si="138"/>
        <v>40</v>
      </c>
      <c r="X189" s="124">
        <f>IFERROR(VLOOKUP(W189,'Criteria Table'!$A$2:$I$102,2,FALSE),"")</f>
        <v>6</v>
      </c>
      <c r="Y189" s="121">
        <f t="shared" si="139"/>
        <v>46.127388535031841</v>
      </c>
      <c r="Z189" s="92">
        <f>IFERROR(IF(VLOOKUP(A189,'SG11'!$A$3:$AI$500,18,FALSE)="","NA",VLOOKUP(A189,'SG11'!$A$3:$AI$500,18,FALSE)),"")</f>
        <v>46</v>
      </c>
      <c r="AA189" s="75">
        <f>IFERROR(VLOOKUP(Z189,'Criteria Table'!$A$2:$I$102,6,FALSE),"NA")</f>
        <v>10</v>
      </c>
      <c r="AB189" s="95">
        <f t="shared" si="186"/>
        <v>56</v>
      </c>
      <c r="AC189" s="84">
        <f>IFERROR(IF(VLOOKUP(A189,'SG11'!$A$3:$AI$500,19,FALSE)="","NA",VLOOKUP(A189,'SG11'!$A$3:$AI$500,19,FALSE)),"")</f>
        <v>65</v>
      </c>
      <c r="AD189" s="75">
        <f>IFERROR(VLOOKUP(AC189,'Criteria Table'!$A$2:$I$102,6,FALSE),"NA")</f>
        <v>5</v>
      </c>
      <c r="AE189" s="95">
        <f t="shared" si="187"/>
        <v>70</v>
      </c>
      <c r="AF189" s="92">
        <f>IFERROR(IF(VLOOKUP(A189,'SG11'!$A$3:$AI$500,20,FALSE)="","NA",VLOOKUP(A189,'SG11'!$A$3:$AI$500,20,FALSE)),"")</f>
        <v>40</v>
      </c>
      <c r="AG189" s="75">
        <f>IFERROR(VLOOKUP(AF189,'Criteria Table'!$A$2:$I$102,6,FALSE),"NA")</f>
        <v>10</v>
      </c>
      <c r="AH189" s="95">
        <f t="shared" si="188"/>
        <v>50</v>
      </c>
      <c r="AI189" s="84">
        <f>IFERROR(IF(VLOOKUP(A189,'SG11'!$A$3:$AI$500,21,FALSE)="","NA",VLOOKUP(A189,'SG11'!$A$3:$AI$500,21,FALSE)),"")</f>
        <v>73</v>
      </c>
      <c r="AJ189" s="75">
        <f>IFERROR(VLOOKUP(AI189,'Criteria Table'!$A$2:$I$102,6,FALSE),"NA")</f>
        <v>5</v>
      </c>
      <c r="AK189" s="95">
        <f t="shared" si="189"/>
        <v>78</v>
      </c>
      <c r="AL189" s="99">
        <f>IFERROR(VLOOKUP(TEXT(A189,"0000"),'W11'!$A$1:$E$500,4,FALSE)/AP189*100,"")</f>
        <v>96.296296296296291</v>
      </c>
      <c r="AM189" s="97">
        <f>IFERROR(VLOOKUP(TEXT(A189,"0000"),'W11'!$A$1:$E$500,4,FALSE),"")</f>
        <v>52</v>
      </c>
      <c r="AN189" s="99">
        <f t="shared" si="140"/>
        <v>96.296296296296291</v>
      </c>
      <c r="AO189" s="97">
        <f t="shared" si="141"/>
        <v>52</v>
      </c>
      <c r="AP189" s="99">
        <f>IFERROR(VLOOKUP(TEXT(A189,"0000"),'W11'!$A$1:$E$500,5,FALSE),"")</f>
        <v>54</v>
      </c>
      <c r="AQ189" s="97">
        <f>IFERROR(VLOOKUP(ROUND(AL189,0),'Criteria Table'!$A$2:$I$102,4,FALSE),0)</f>
        <v>0</v>
      </c>
      <c r="AR189" s="128"/>
      <c r="AS189" s="95"/>
      <c r="AT189" s="95"/>
      <c r="AU189" s="100">
        <f>IFERROR(VLOOKUP(TEXT(A189,"0000"),'Sci11'!$A$3:$N$492,4,FALSE)/VLOOKUP(TEXT(A189,"0000"),'Sci11'!$A$3:$N$492,14,FALSE)*100,"")</f>
        <v>15</v>
      </c>
      <c r="AV189" s="101">
        <f>SUM(VLOOKUP(TEXT(A189,"0000"),'Sci11'!$A$3:$N$492,5,FALSE),VLOOKUP(TEXT(A189,"0000"),'Sci11'!$A$3:$N$492,6,FALSE))/VLOOKUP(TEXT(A189,"0000"),'Sci11'!$A$3:$N$492,14,FALSE)*100</f>
        <v>2.5</v>
      </c>
      <c r="AW189" s="100">
        <f t="shared" si="190"/>
        <v>20.740000000000002</v>
      </c>
      <c r="AX189" s="101">
        <f>IFERROR(AW189/100*VLOOKUP(TEXT(A189,"0000"),'Sci11'!$A$3:$N$492,14,FALSE),"")</f>
        <v>8.2960000000000012</v>
      </c>
      <c r="AY189" s="100">
        <f t="shared" si="191"/>
        <v>4.9600000000000009</v>
      </c>
      <c r="AZ189" s="101">
        <f>IFERROR(AY189/100*VLOOKUP(TEXT(A189,"0000"),'Sci11'!$A$3:$N$492,14,FALSE),"")</f>
        <v>1.9840000000000002</v>
      </c>
      <c r="BA189" s="100">
        <f t="shared" si="142"/>
        <v>18</v>
      </c>
      <c r="BB189" s="101">
        <f>IFERROR(VLOOKUP(BA189,'Criteria Table'!$A$2:$I$102,2,FALSE),"")</f>
        <v>8.2000000000000011</v>
      </c>
      <c r="BC189" s="101">
        <f t="shared" si="143"/>
        <v>26.200000000000003</v>
      </c>
      <c r="BD189" s="82">
        <f>IFERROR(VLOOKUP(A189,ATTx11!$A$2:$N$500,4,FALSE),"")</f>
        <v>93.76</v>
      </c>
      <c r="BE189" s="95">
        <f t="shared" si="144"/>
        <v>1</v>
      </c>
      <c r="BF189" s="96">
        <f t="shared" si="145"/>
        <v>94.76</v>
      </c>
      <c r="BG189" s="70">
        <f>IFERROR(VLOOKUP(A189,ATTx11!$A$2:$N$500,11,FALSE),"")</f>
        <v>0</v>
      </c>
      <c r="BH189" s="95">
        <f t="shared" si="146"/>
        <v>0</v>
      </c>
      <c r="BI189" s="70">
        <f>IFERROR(VLOOKUP(A189,ATTx11!$A$2:$N$500,12,FALSE),"")</f>
        <v>44</v>
      </c>
      <c r="BJ189" s="97">
        <f t="shared" si="147"/>
        <v>39.6</v>
      </c>
      <c r="BK189" s="84">
        <f>IFERROR(VLOOKUP(A189,ATTx11!$A$2:$N$500,7,FALSE),"")</f>
        <v>0</v>
      </c>
      <c r="BL189" s="97">
        <f t="shared" si="148"/>
        <v>0</v>
      </c>
      <c r="BM189" s="84">
        <f>IFERROR(VLOOKUP(A189,ATTx11!$A$2:$N$500,8,FALSE),"")</f>
        <v>31</v>
      </c>
      <c r="BN189" s="95">
        <f t="shared" si="149"/>
        <v>27.9</v>
      </c>
      <c r="BO189" s="95"/>
      <c r="BP189" s="83">
        <f>IFERROR(VLOOKUP(TEXT($A189,"0000"),'AYP11'!$B$3379:$AU$3800,17,FALSE),"")</f>
        <v>0</v>
      </c>
      <c r="BQ189" s="75">
        <f>IFERROR(VLOOKUP(BP189,'Criteria Table'!$A$2:$I$102,2,FALSE),0)</f>
        <v>10</v>
      </c>
      <c r="BR189" s="95">
        <f t="shared" si="150"/>
        <v>10</v>
      </c>
      <c r="BS189" s="83">
        <f>IFERROR(VLOOKUP(TEXT($A189,"0000"),'AYP11'!$B$847:$AU$1268,17,FALSE),"")</f>
        <v>42</v>
      </c>
      <c r="BT189" s="75">
        <f>IFERROR(VLOOKUP(BS189,'Criteria Table'!$A$2:$I$102,2,FALSE),0)</f>
        <v>5.8000000000000007</v>
      </c>
      <c r="BU189" s="95">
        <f t="shared" si="151"/>
        <v>48</v>
      </c>
      <c r="BV189" s="83">
        <f>IFERROR(VLOOKUP(TEXT($A189,"0000"),'AYP11'!$B$2113:$AU$2534,17,FALSE),"")</f>
        <v>52</v>
      </c>
      <c r="BW189" s="75">
        <f>IFERROR(VLOOKUP(BV189,'Criteria Table'!$A$2:$I$102,2,FALSE),0)</f>
        <v>4.8000000000000007</v>
      </c>
      <c r="BX189" s="95">
        <f t="shared" si="152"/>
        <v>57</v>
      </c>
      <c r="BY189" s="83">
        <f>IFERROR(VLOOKUP(TEXT($A189,"0000"),'AYP11'!$B$425:$AU$846,17,FALSE),"")</f>
        <v>0</v>
      </c>
      <c r="BZ189" s="75">
        <f>IFERROR(VLOOKUP(BY189,'Criteria Table'!$A$2:$I$102,2,FALSE),0)</f>
        <v>10</v>
      </c>
      <c r="CA189" s="95">
        <f t="shared" si="153"/>
        <v>10</v>
      </c>
      <c r="CB189" s="83">
        <f>IFERROR(VLOOKUP(TEXT($A189,"0000"),'AYP11'!$B$3:$AU$424,17,FALSE),"")</f>
        <v>0</v>
      </c>
      <c r="CC189" s="95">
        <f>IFERROR(VLOOKUP(CB189,'Criteria Table'!$A$2:$I$102,2,FALSE),0)</f>
        <v>10</v>
      </c>
      <c r="CD189" s="95">
        <f t="shared" si="154"/>
        <v>10</v>
      </c>
      <c r="CE189" s="83">
        <f>IFERROR(VLOOKUP(TEXT($A189,"0000"),'AYP11'!$B$1269:$AU$1690,17,FALSE),"")</f>
        <v>46</v>
      </c>
      <c r="CF189" s="95">
        <f>IFERROR(VLOOKUP(CE189,'Criteria Table'!$A$2:$I$102,2,FALSE),0)</f>
        <v>5.4</v>
      </c>
      <c r="CG189" s="95">
        <f t="shared" si="155"/>
        <v>51</v>
      </c>
      <c r="CH189" s="83">
        <f>IFERROR(VLOOKUP(TEXT($A189,"0000"),'AYP11'!$B$1691:$AU$2112,17,FALSE),"")</f>
        <v>0</v>
      </c>
      <c r="CI189" s="95">
        <f>IFERROR(VLOOKUP(CH189,'Criteria Table'!$A$2:$I$102,2,FALSE),0)</f>
        <v>10</v>
      </c>
      <c r="CJ189" s="95">
        <f t="shared" si="156"/>
        <v>10</v>
      </c>
      <c r="CK189" s="83">
        <f>IFERROR(VLOOKUP(TEXT($A189,"0000"),'AYP11'!$B$2535:$AU$2956,17,FALSE),"")</f>
        <v>0</v>
      </c>
      <c r="CL189" s="95">
        <f>IFERROR(VLOOKUP(CK189,'Criteria Table'!$A$2:$I$102,2,FALSE),0)</f>
        <v>10</v>
      </c>
      <c r="CM189" s="95">
        <f t="shared" si="157"/>
        <v>10</v>
      </c>
      <c r="CN189" s="76">
        <f>IFERROR(VLOOKUP(TEXT($A189,"0000"),'AYP11'!$B$3379:$AU$3800,23,FALSE),"")</f>
        <v>0</v>
      </c>
      <c r="CO189" s="95">
        <f>IFERROR(VLOOKUP(CN189,'Criteria Table'!$A$2:$I$102,2,FALSE),0)</f>
        <v>10</v>
      </c>
      <c r="CP189" s="95">
        <f t="shared" si="158"/>
        <v>10</v>
      </c>
      <c r="CQ189" s="76">
        <f>IFERROR(VLOOKUP(TEXT($A189,"0000"),'AYP11'!$B$847:$AU$1268,23,FALSE),"")</f>
        <v>36</v>
      </c>
      <c r="CR189" s="95">
        <f>IFERROR(VLOOKUP(CQ189,'Criteria Table'!$A$2:$I$102,2,FALSE),0)</f>
        <v>6.4</v>
      </c>
      <c r="CS189" s="95">
        <f t="shared" si="159"/>
        <v>42</v>
      </c>
      <c r="CT189" s="76">
        <f>IFERROR(VLOOKUP(TEXT($A189,"0000"),'AYP11'!$B$2113:$AU$2534,23,FALSE),"")</f>
        <v>59</v>
      </c>
      <c r="CU189" s="95">
        <f>IFERROR(VLOOKUP(CT189,'Criteria Table'!$A$2:$I$102,2,FALSE),0)</f>
        <v>4.1000000000000005</v>
      </c>
      <c r="CV189" s="95">
        <f t="shared" si="160"/>
        <v>63</v>
      </c>
      <c r="CW189" s="76">
        <f>IFERROR(VLOOKUP(TEXT($A189,"0000"),'AYP11'!$B$425:$AU$846,23,FALSE),"")</f>
        <v>0</v>
      </c>
      <c r="CX189" s="95">
        <f>IFERROR(VLOOKUP(CW189,'Criteria Table'!$A$2:$I$102,2,FALSE),0)</f>
        <v>10</v>
      </c>
      <c r="CY189" s="95">
        <f t="shared" si="161"/>
        <v>10</v>
      </c>
      <c r="CZ189" s="76">
        <f>IFERROR(VLOOKUP(TEXT($A189,"0000"),'AYP11'!$B$3:$AU$424,23,FALSE),"")</f>
        <v>0</v>
      </c>
      <c r="DA189" s="95">
        <f>IFERROR(VLOOKUP(CZ189,'Criteria Table'!$A$2:$I$102,2,FALSE),0)</f>
        <v>10</v>
      </c>
      <c r="DB189" s="95">
        <f t="shared" si="162"/>
        <v>10</v>
      </c>
      <c r="DC189" s="76">
        <f>IFERROR(VLOOKUP(TEXT($A189,"0000"),'AYP11'!$B$1269:$AU$1690,23,FALSE),"")</f>
        <v>42</v>
      </c>
      <c r="DD189" s="95">
        <f>IFERROR(VLOOKUP(DC189,'Criteria Table'!$A$2:$I$102,2,FALSE),0)</f>
        <v>5.8000000000000007</v>
      </c>
      <c r="DE189" s="95">
        <f t="shared" si="163"/>
        <v>48</v>
      </c>
      <c r="DF189" s="76">
        <f>IFERROR(VLOOKUP(TEXT($A189,"0000"),'AYP11'!$B$1691:$AU$2112,23,FALSE),"")</f>
        <v>0</v>
      </c>
      <c r="DG189" s="95">
        <f>IFERROR(VLOOKUP(DF189,'Criteria Table'!$A$2:$I$102,2,FALSE),0)</f>
        <v>10</v>
      </c>
      <c r="DH189" s="95">
        <f t="shared" si="164"/>
        <v>10</v>
      </c>
      <c r="DI189" s="76">
        <f>IFERROR(VLOOKUP(TEXT($A189,"0000"),'AYP11'!$B$2535:$AU$2956,23,FALSE),"")</f>
        <v>0</v>
      </c>
      <c r="DJ189" s="95">
        <f>IFERROR(VLOOKUP(DI189,'Criteria Table'!$A$2:$I$102,2,FALSE),0)</f>
        <v>10</v>
      </c>
      <c r="DK189" s="95">
        <f t="shared" si="165"/>
        <v>10</v>
      </c>
      <c r="DL189" s="91">
        <f>IFERROR(VLOOKUP(TEXT($A189,"0000"),'AYP11'!$B$3379:$AU$3800,11,FALSE),"")</f>
        <v>0</v>
      </c>
      <c r="DM189" s="95">
        <f t="shared" si="166"/>
        <v>1</v>
      </c>
      <c r="DN189" s="95" t="str">
        <f t="shared" si="167"/>
        <v/>
      </c>
      <c r="DO189" s="91">
        <f>IFERROR(VLOOKUP(TEXT($A189,"0000"),'AYP11'!$B$847:$AU$1268,11,FALSE),"")</f>
        <v>0</v>
      </c>
      <c r="DP189" s="95">
        <f t="shared" si="168"/>
        <v>1</v>
      </c>
      <c r="DQ189" s="95" t="str">
        <f t="shared" si="169"/>
        <v/>
      </c>
      <c r="DR189" s="91">
        <f>IFERROR(VLOOKUP(TEXT($A189,"0000"),'AYP11'!$B$2113:$AU$2534,11,FALSE),"")</f>
        <v>0</v>
      </c>
      <c r="DS189" s="95">
        <f t="shared" si="170"/>
        <v>1</v>
      </c>
      <c r="DT189" s="95" t="str">
        <f t="shared" si="171"/>
        <v/>
      </c>
      <c r="DU189" s="91">
        <f>IFERROR(VLOOKUP(TEXT($A189,"0000"),'AYP11'!$B$425:$AU$846,11,FALSE),"")</f>
        <v>0</v>
      </c>
      <c r="DV189" s="95">
        <f t="shared" si="172"/>
        <v>1</v>
      </c>
      <c r="DW189" s="95" t="str">
        <f t="shared" si="173"/>
        <v/>
      </c>
      <c r="DX189" s="91">
        <f>IFERROR(VLOOKUP(TEXT($A189,"0000"),'AYP11'!$B$3:$AU$424,11,FALSE),"")</f>
        <v>0</v>
      </c>
      <c r="DY189" s="95">
        <f t="shared" si="174"/>
        <v>1</v>
      </c>
      <c r="DZ189" s="95" t="str">
        <f t="shared" si="175"/>
        <v/>
      </c>
      <c r="EA189" s="91">
        <f>IFERROR(VLOOKUP(TEXT($A189,"0000"),'AYP11'!$B$1269:$AU$1690,11,FALSE),"")</f>
        <v>0</v>
      </c>
      <c r="EB189" s="95">
        <f t="shared" si="176"/>
        <v>1</v>
      </c>
      <c r="EC189" s="95" t="str">
        <f t="shared" si="177"/>
        <v/>
      </c>
      <c r="ED189" s="91">
        <f>IFERROR(VLOOKUP(TEXT($A189,"0000"),'AYP11'!$B$1691:$AU$2112,11,FALSE),"")</f>
        <v>0</v>
      </c>
      <c r="EE189" s="95">
        <f t="shared" si="178"/>
        <v>1</v>
      </c>
      <c r="EF189" s="95" t="str">
        <f t="shared" si="179"/>
        <v/>
      </c>
      <c r="EG189" s="91">
        <f>IFERROR(VLOOKUP(TEXT($A189,"0000"),'AYP11'!$B$2535:$AU$2956,11,FALSE),"")</f>
        <v>0</v>
      </c>
      <c r="EH189" s="95">
        <f t="shared" si="180"/>
        <v>1</v>
      </c>
      <c r="EI189" s="95" t="str">
        <f t="shared" si="181"/>
        <v/>
      </c>
      <c r="EP189" s="34">
        <v>115</v>
      </c>
      <c r="EQ189" s="102" t="s">
        <v>1344</v>
      </c>
    </row>
    <row r="190" spans="1:147" x14ac:dyDescent="0.25">
      <c r="A190" s="248">
        <v>4171</v>
      </c>
      <c r="B190" s="291">
        <f t="shared" si="128"/>
        <v>35.532994923857871</v>
      </c>
      <c r="C190" s="50">
        <f>IFERROR(VLOOKUP(TEXT($A190,"0000"),'R-M11'!$A$2:$AA$500,4,FALSE),0)</f>
        <v>70</v>
      </c>
      <c r="D190" s="291">
        <f t="shared" si="129"/>
        <v>13.197969543147209</v>
      </c>
      <c r="E190" s="98">
        <f>IFERROR(SUM(VLOOKUP(TEXT($A190,"0000"),'R-M11'!$A$2:$AA$500,5,FALSE),VLOOKUP(TEXT($A190,"0000"),'R-M11'!$A$2:$AA$500,6,FALSE)),0)</f>
        <v>26</v>
      </c>
      <c r="F190" s="58">
        <f>IFERROR(VLOOKUP(TEXT($A190,"0000"),'R-M11'!$A$2:$AA$500,14,FALSE),0)</f>
        <v>197</v>
      </c>
      <c r="G190" s="230">
        <f t="shared" si="182"/>
        <v>39.102994923857871</v>
      </c>
      <c r="H190" s="97">
        <f t="shared" si="130"/>
        <v>77.032899999999998</v>
      </c>
      <c r="I190" s="230">
        <f t="shared" si="183"/>
        <v>14.727969543147209</v>
      </c>
      <c r="J190" s="97">
        <f t="shared" si="131"/>
        <v>29.014100000000003</v>
      </c>
      <c r="K190" s="230">
        <f t="shared" si="132"/>
        <v>49</v>
      </c>
      <c r="L190" s="121">
        <f>IFERROR(VLOOKUP(K190,'Criteria Table'!$A$2:$I$102,2,FALSE),"")</f>
        <v>5.1000000000000005</v>
      </c>
      <c r="M190" s="230">
        <f t="shared" si="133"/>
        <v>53.830964467005082</v>
      </c>
      <c r="N190" s="286">
        <f t="shared" si="134"/>
        <v>31.472081218274113</v>
      </c>
      <c r="O190" s="50">
        <f>IFERROR(VLOOKUP(TEXT($A190,"0000"),'R-M11'!$A$2:$AA$500,17,FALSE),"")</f>
        <v>62</v>
      </c>
      <c r="P190" s="286">
        <f t="shared" si="135"/>
        <v>18.781725888324875</v>
      </c>
      <c r="Q190" s="98">
        <f>IFERROR(SUM(VLOOKUP(TEXT($A190,"0000"),'R-M11'!$A$2:$AA$500,18,FALSE),VLOOKUP(TEXT($A190,"0000"),'R-M11'!$A$2:$AA$500,19,FALSE)),0)</f>
        <v>37</v>
      </c>
      <c r="R190" s="69">
        <f>IFERROR(VLOOKUP(TEXT($A190,"0000"),'R-M11'!$A$2:$AA$500,27,FALSE),0)</f>
        <v>197</v>
      </c>
      <c r="S190" s="121">
        <f t="shared" si="184"/>
        <v>34.972081218274113</v>
      </c>
      <c r="T190" s="70">
        <f t="shared" si="136"/>
        <v>68.89500000000001</v>
      </c>
      <c r="U190" s="121">
        <f t="shared" si="185"/>
        <v>20.281725888324875</v>
      </c>
      <c r="V190" s="70">
        <f t="shared" si="137"/>
        <v>39.955000000000005</v>
      </c>
      <c r="W190" s="121">
        <f t="shared" si="138"/>
        <v>50</v>
      </c>
      <c r="X190" s="124">
        <f>IFERROR(VLOOKUP(W190,'Criteria Table'!$A$2:$I$102,2,FALSE),"")</f>
        <v>5</v>
      </c>
      <c r="Y190" s="121">
        <f t="shared" si="139"/>
        <v>55.253807106598984</v>
      </c>
      <c r="Z190" s="92">
        <f>IFERROR(IF(VLOOKUP(A190,'SG11'!$A$3:$AI$500,18,FALSE)="","NA",VLOOKUP(A190,'SG11'!$A$3:$AI$500,18,FALSE)),"")</f>
        <v>53</v>
      </c>
      <c r="AA190" s="75">
        <f>IFERROR(VLOOKUP(Z190,'Criteria Table'!$A$2:$I$102,6,FALSE),"NA")</f>
        <v>10</v>
      </c>
      <c r="AB190" s="95">
        <f t="shared" si="186"/>
        <v>63</v>
      </c>
      <c r="AC190" s="84">
        <f>IFERROR(IF(VLOOKUP(A190,'SG11'!$A$3:$AI$500,19,FALSE)="","NA",VLOOKUP(A190,'SG11'!$A$3:$AI$500,19,FALSE)),"")</f>
        <v>61</v>
      </c>
      <c r="AD190" s="75">
        <f>IFERROR(VLOOKUP(AC190,'Criteria Table'!$A$2:$I$102,6,FALSE),"NA")</f>
        <v>5</v>
      </c>
      <c r="AE190" s="95">
        <f t="shared" si="187"/>
        <v>66</v>
      </c>
      <c r="AF190" s="92">
        <f>IFERROR(IF(VLOOKUP(A190,'SG11'!$A$3:$AI$500,20,FALSE)="","NA",VLOOKUP(A190,'SG11'!$A$3:$AI$500,20,FALSE)),"")</f>
        <v>60</v>
      </c>
      <c r="AG190" s="75">
        <f>IFERROR(VLOOKUP(AF190,'Criteria Table'!$A$2:$I$102,6,FALSE),"NA")</f>
        <v>10</v>
      </c>
      <c r="AH190" s="95">
        <f t="shared" si="188"/>
        <v>70</v>
      </c>
      <c r="AI190" s="84">
        <f>IFERROR(IF(VLOOKUP(A190,'SG11'!$A$3:$AI$500,21,FALSE)="","NA",VLOOKUP(A190,'SG11'!$A$3:$AI$500,21,FALSE)),"")</f>
        <v>70</v>
      </c>
      <c r="AJ190" s="75">
        <f>IFERROR(VLOOKUP(AI190,'Criteria Table'!$A$2:$I$102,6,FALSE),"NA")</f>
        <v>5</v>
      </c>
      <c r="AK190" s="95">
        <f t="shared" si="189"/>
        <v>75</v>
      </c>
      <c r="AL190" s="99">
        <f>IFERROR(VLOOKUP(TEXT(A190,"0000"),'W11'!$A$1:$E$500,4,FALSE)/AP190*100,"")</f>
        <v>90.163934426229503</v>
      </c>
      <c r="AM190" s="97">
        <f>IFERROR(VLOOKUP(TEXT(A190,"0000"),'W11'!$A$1:$E$500,4,FALSE),"")</f>
        <v>55</v>
      </c>
      <c r="AN190" s="99">
        <f t="shared" si="140"/>
        <v>90.163934426229503</v>
      </c>
      <c r="AO190" s="97">
        <f t="shared" si="141"/>
        <v>54.999999999999993</v>
      </c>
      <c r="AP190" s="99">
        <f>IFERROR(VLOOKUP(TEXT(A190,"0000"),'W11'!$A$1:$E$500,5,FALSE),"")</f>
        <v>61</v>
      </c>
      <c r="AQ190" s="97">
        <f>IFERROR(VLOOKUP(ROUND(AL190,0),'Criteria Table'!$A$2:$I$102,4,FALSE),0)</f>
        <v>0</v>
      </c>
      <c r="AR190" s="128"/>
      <c r="AS190" s="95"/>
      <c r="AT190" s="95"/>
      <c r="AU190" s="100">
        <f>IFERROR(VLOOKUP(TEXT(A190,"0000"),'Sci11'!$A$3:$N$492,4,FALSE)/VLOOKUP(TEXT(A190,"0000"),'Sci11'!$A$3:$N$492,14,FALSE)*100,"")</f>
        <v>25.862068965517242</v>
      </c>
      <c r="AV190" s="101">
        <f>SUM(VLOOKUP(TEXT(A190,"0000"),'Sci11'!$A$3:$N$492,5,FALSE),VLOOKUP(TEXT(A190,"0000"),'Sci11'!$A$3:$N$492,6,FALSE))/VLOOKUP(TEXT(A190,"0000"),'Sci11'!$A$3:$N$492,14,FALSE)*100</f>
        <v>12.068965517241379</v>
      </c>
      <c r="AW190" s="100">
        <f t="shared" si="190"/>
        <v>30.202068965517242</v>
      </c>
      <c r="AX190" s="101">
        <f>IFERROR(AW190/100*VLOOKUP(TEXT(A190,"0000"),'Sci11'!$A$3:$N$492,14,FALSE),"")</f>
        <v>17.517199999999999</v>
      </c>
      <c r="AY190" s="100">
        <f t="shared" si="191"/>
        <v>13.928965517241378</v>
      </c>
      <c r="AZ190" s="101">
        <f>IFERROR(AY190/100*VLOOKUP(TEXT(A190,"0000"),'Sci11'!$A$3:$N$492,14,FALSE),"")</f>
        <v>8.0787999999999993</v>
      </c>
      <c r="BA190" s="100">
        <f t="shared" si="142"/>
        <v>38</v>
      </c>
      <c r="BB190" s="101">
        <f>IFERROR(VLOOKUP(BA190,'Criteria Table'!$A$2:$I$102,2,FALSE),"")</f>
        <v>6.2</v>
      </c>
      <c r="BC190" s="101">
        <f t="shared" si="143"/>
        <v>44.2</v>
      </c>
      <c r="BD190" s="82">
        <f>IFERROR(VLOOKUP(A190,ATTx11!$A$2:$N$500,4,FALSE),"")</f>
        <v>94.12</v>
      </c>
      <c r="BE190" s="95">
        <f t="shared" si="144"/>
        <v>0.5</v>
      </c>
      <c r="BF190" s="96">
        <f t="shared" si="145"/>
        <v>94.62</v>
      </c>
      <c r="BG190" s="70">
        <f>IFERROR(VLOOKUP(A190,ATTx11!$A$2:$N$500,11,FALSE),"")</f>
        <v>0</v>
      </c>
      <c r="BH190" s="95">
        <f t="shared" si="146"/>
        <v>0</v>
      </c>
      <c r="BI190" s="70">
        <f>IFERROR(VLOOKUP(A190,ATTx11!$A$2:$N$500,12,FALSE),"")</f>
        <v>20</v>
      </c>
      <c r="BJ190" s="97">
        <f t="shared" si="147"/>
        <v>18</v>
      </c>
      <c r="BK190" s="84">
        <f>IFERROR(VLOOKUP(A190,ATTx11!$A$2:$N$500,7,FALSE),"")</f>
        <v>0</v>
      </c>
      <c r="BL190" s="97">
        <f t="shared" si="148"/>
        <v>0</v>
      </c>
      <c r="BM190" s="84">
        <f>IFERROR(VLOOKUP(A190,ATTx11!$A$2:$N$500,8,FALSE),"")</f>
        <v>14</v>
      </c>
      <c r="BN190" s="95">
        <f t="shared" si="149"/>
        <v>12.6</v>
      </c>
      <c r="BO190" s="95"/>
      <c r="BP190" s="83">
        <f>IFERROR(VLOOKUP(TEXT($A190,"0000"),'AYP11'!$B$3379:$AU$3800,17,FALSE),"")</f>
        <v>0</v>
      </c>
      <c r="BQ190" s="75">
        <f>IFERROR(VLOOKUP(BP190,'Criteria Table'!$A$2:$I$102,2,FALSE),0)</f>
        <v>10</v>
      </c>
      <c r="BR190" s="95">
        <f t="shared" si="150"/>
        <v>10</v>
      </c>
      <c r="BS190" s="83">
        <f>IFERROR(VLOOKUP(TEXT($A190,"0000"),'AYP11'!$B$847:$AU$1268,17,FALSE),"")</f>
        <v>49</v>
      </c>
      <c r="BT190" s="75">
        <f>IFERROR(VLOOKUP(BS190,'Criteria Table'!$A$2:$I$102,2,FALSE),0)</f>
        <v>5.1000000000000005</v>
      </c>
      <c r="BU190" s="95">
        <f t="shared" si="151"/>
        <v>54</v>
      </c>
      <c r="BV190" s="83">
        <f>IFERROR(VLOOKUP(TEXT($A190,"0000"),'AYP11'!$B$2113:$AU$2534,17,FALSE),"")</f>
        <v>0</v>
      </c>
      <c r="BW190" s="75">
        <f>IFERROR(VLOOKUP(BV190,'Criteria Table'!$A$2:$I$102,2,FALSE),0)</f>
        <v>10</v>
      </c>
      <c r="BX190" s="95">
        <f t="shared" si="152"/>
        <v>10</v>
      </c>
      <c r="BY190" s="83">
        <f>IFERROR(VLOOKUP(TEXT($A190,"0000"),'AYP11'!$B$425:$AU$846,17,FALSE),"")</f>
        <v>0</v>
      </c>
      <c r="BZ190" s="75">
        <f>IFERROR(VLOOKUP(BY190,'Criteria Table'!$A$2:$I$102,2,FALSE),0)</f>
        <v>10</v>
      </c>
      <c r="CA190" s="95">
        <f t="shared" si="153"/>
        <v>10</v>
      </c>
      <c r="CB190" s="83">
        <f>IFERROR(VLOOKUP(TEXT($A190,"0000"),'AYP11'!$B$3:$AU$424,17,FALSE),"")</f>
        <v>0</v>
      </c>
      <c r="CC190" s="95">
        <f>IFERROR(VLOOKUP(CB190,'Criteria Table'!$A$2:$I$102,2,FALSE),0)</f>
        <v>10</v>
      </c>
      <c r="CD190" s="95">
        <f t="shared" si="154"/>
        <v>10</v>
      </c>
      <c r="CE190" s="83">
        <f>IFERROR(VLOOKUP(TEXT($A190,"0000"),'AYP11'!$B$1269:$AU$1690,17,FALSE),"")</f>
        <v>48</v>
      </c>
      <c r="CF190" s="95">
        <f>IFERROR(VLOOKUP(CE190,'Criteria Table'!$A$2:$I$102,2,FALSE),0)</f>
        <v>5.2</v>
      </c>
      <c r="CG190" s="95">
        <f t="shared" si="155"/>
        <v>53</v>
      </c>
      <c r="CH190" s="83">
        <f>IFERROR(VLOOKUP(TEXT($A190,"0000"),'AYP11'!$B$1691:$AU$2112,17,FALSE),"")</f>
        <v>0</v>
      </c>
      <c r="CI190" s="95">
        <f>IFERROR(VLOOKUP(CH190,'Criteria Table'!$A$2:$I$102,2,FALSE),0)</f>
        <v>10</v>
      </c>
      <c r="CJ190" s="95">
        <f t="shared" si="156"/>
        <v>10</v>
      </c>
      <c r="CK190" s="83">
        <f>IFERROR(VLOOKUP(TEXT($A190,"0000"),'AYP11'!$B$2535:$AU$2956,17,FALSE),"")</f>
        <v>14</v>
      </c>
      <c r="CL190" s="95">
        <f>IFERROR(VLOOKUP(CK190,'Criteria Table'!$A$2:$I$102,2,FALSE),0)</f>
        <v>8.6</v>
      </c>
      <c r="CM190" s="95">
        <f t="shared" si="157"/>
        <v>23</v>
      </c>
      <c r="CN190" s="76">
        <f>IFERROR(VLOOKUP(TEXT($A190,"0000"),'AYP11'!$B$3379:$AU$3800,23,FALSE),"")</f>
        <v>0</v>
      </c>
      <c r="CO190" s="95">
        <f>IFERROR(VLOOKUP(CN190,'Criteria Table'!$A$2:$I$102,2,FALSE),0)</f>
        <v>10</v>
      </c>
      <c r="CP190" s="95">
        <f t="shared" si="158"/>
        <v>10</v>
      </c>
      <c r="CQ190" s="76">
        <f>IFERROR(VLOOKUP(TEXT($A190,"0000"),'AYP11'!$B$847:$AU$1268,23,FALSE),"")</f>
        <v>51</v>
      </c>
      <c r="CR190" s="95">
        <f>IFERROR(VLOOKUP(CQ190,'Criteria Table'!$A$2:$I$102,2,FALSE),0)</f>
        <v>4.9000000000000004</v>
      </c>
      <c r="CS190" s="95">
        <f t="shared" si="159"/>
        <v>56</v>
      </c>
      <c r="CT190" s="76">
        <f>IFERROR(VLOOKUP(TEXT($A190,"0000"),'AYP11'!$B$2113:$AU$2534,23,FALSE),"")</f>
        <v>0</v>
      </c>
      <c r="CU190" s="95">
        <f>IFERROR(VLOOKUP(CT190,'Criteria Table'!$A$2:$I$102,2,FALSE),0)</f>
        <v>10</v>
      </c>
      <c r="CV190" s="95">
        <f t="shared" si="160"/>
        <v>10</v>
      </c>
      <c r="CW190" s="76">
        <f>IFERROR(VLOOKUP(TEXT($A190,"0000"),'AYP11'!$B$425:$AU$846,23,FALSE),"")</f>
        <v>0</v>
      </c>
      <c r="CX190" s="95">
        <f>IFERROR(VLOOKUP(CW190,'Criteria Table'!$A$2:$I$102,2,FALSE),0)</f>
        <v>10</v>
      </c>
      <c r="CY190" s="95">
        <f t="shared" si="161"/>
        <v>10</v>
      </c>
      <c r="CZ190" s="76">
        <f>IFERROR(VLOOKUP(TEXT($A190,"0000"),'AYP11'!$B$3:$AU$424,23,FALSE),"")</f>
        <v>0</v>
      </c>
      <c r="DA190" s="95">
        <f>IFERROR(VLOOKUP(CZ190,'Criteria Table'!$A$2:$I$102,2,FALSE),0)</f>
        <v>10</v>
      </c>
      <c r="DB190" s="95">
        <f t="shared" si="162"/>
        <v>10</v>
      </c>
      <c r="DC190" s="76">
        <f>IFERROR(VLOOKUP(TEXT($A190,"0000"),'AYP11'!$B$1269:$AU$1690,23,FALSE),"")</f>
        <v>53</v>
      </c>
      <c r="DD190" s="95">
        <f>IFERROR(VLOOKUP(DC190,'Criteria Table'!$A$2:$I$102,2,FALSE),0)</f>
        <v>4.7</v>
      </c>
      <c r="DE190" s="95">
        <f t="shared" si="163"/>
        <v>58</v>
      </c>
      <c r="DF190" s="76">
        <f>IFERROR(VLOOKUP(TEXT($A190,"0000"),'AYP11'!$B$1691:$AU$2112,23,FALSE),"")</f>
        <v>0</v>
      </c>
      <c r="DG190" s="95">
        <f>IFERROR(VLOOKUP(DF190,'Criteria Table'!$A$2:$I$102,2,FALSE),0)</f>
        <v>10</v>
      </c>
      <c r="DH190" s="95">
        <f t="shared" si="164"/>
        <v>10</v>
      </c>
      <c r="DI190" s="76">
        <f>IFERROR(VLOOKUP(TEXT($A190,"0000"),'AYP11'!$B$2535:$AU$2956,23,FALSE),"")</f>
        <v>26</v>
      </c>
      <c r="DJ190" s="95">
        <f>IFERROR(VLOOKUP(DI190,'Criteria Table'!$A$2:$I$102,2,FALSE),0)</f>
        <v>7.4</v>
      </c>
      <c r="DK190" s="95">
        <f t="shared" si="165"/>
        <v>33</v>
      </c>
      <c r="DL190" s="91">
        <f>IFERROR(VLOOKUP(TEXT($A190,"0000"),'AYP11'!$B$3379:$AU$3800,11,FALSE),"")</f>
        <v>0</v>
      </c>
      <c r="DM190" s="95">
        <f t="shared" si="166"/>
        <v>1</v>
      </c>
      <c r="DN190" s="95" t="str">
        <f t="shared" si="167"/>
        <v/>
      </c>
      <c r="DO190" s="91">
        <f>IFERROR(VLOOKUP(TEXT($A190,"0000"),'AYP11'!$B$847:$AU$1268,11,FALSE),"")</f>
        <v>89</v>
      </c>
      <c r="DP190" s="95">
        <f t="shared" si="168"/>
        <v>1</v>
      </c>
      <c r="DQ190" s="95">
        <f t="shared" si="169"/>
        <v>90</v>
      </c>
      <c r="DR190" s="91">
        <f>IFERROR(VLOOKUP(TEXT($A190,"0000"),'AYP11'!$B$2113:$AU$2534,11,FALSE),"")</f>
        <v>0</v>
      </c>
      <c r="DS190" s="95">
        <f t="shared" si="170"/>
        <v>1</v>
      </c>
      <c r="DT190" s="95" t="str">
        <f t="shared" si="171"/>
        <v/>
      </c>
      <c r="DU190" s="91">
        <f>IFERROR(VLOOKUP(TEXT($A190,"0000"),'AYP11'!$B$425:$AU$846,11,FALSE),"")</f>
        <v>0</v>
      </c>
      <c r="DV190" s="95">
        <f t="shared" si="172"/>
        <v>1</v>
      </c>
      <c r="DW190" s="95" t="str">
        <f t="shared" si="173"/>
        <v/>
      </c>
      <c r="DX190" s="91">
        <f>IFERROR(VLOOKUP(TEXT($A190,"0000"),'AYP11'!$B$3:$AU$424,11,FALSE),"")</f>
        <v>0</v>
      </c>
      <c r="DY190" s="95">
        <f t="shared" si="174"/>
        <v>1</v>
      </c>
      <c r="DZ190" s="95" t="str">
        <f t="shared" si="175"/>
        <v/>
      </c>
      <c r="EA190" s="91">
        <f>IFERROR(VLOOKUP(TEXT($A190,"0000"),'AYP11'!$B$1269:$AU$1690,11,FALSE),"")</f>
        <v>90</v>
      </c>
      <c r="EB190" s="95">
        <f t="shared" si="176"/>
        <v>0</v>
      </c>
      <c r="EC190" s="95">
        <f t="shared" si="177"/>
        <v>90</v>
      </c>
      <c r="ED190" s="91">
        <f>IFERROR(VLOOKUP(TEXT($A190,"0000"),'AYP11'!$B$1691:$AU$2112,11,FALSE),"")</f>
        <v>0</v>
      </c>
      <c r="EE190" s="95">
        <f t="shared" si="178"/>
        <v>1</v>
      </c>
      <c r="EF190" s="95" t="str">
        <f t="shared" si="179"/>
        <v/>
      </c>
      <c r="EG190" s="91">
        <f>IFERROR(VLOOKUP(TEXT($A190,"0000"),'AYP11'!$B$2535:$AU$2956,11,FALSE),"")</f>
        <v>0</v>
      </c>
      <c r="EH190" s="95">
        <f t="shared" si="180"/>
        <v>1</v>
      </c>
      <c r="EI190" s="95" t="str">
        <f t="shared" si="181"/>
        <v/>
      </c>
    </row>
    <row r="191" spans="1:147" x14ac:dyDescent="0.25">
      <c r="A191" s="248">
        <v>4221</v>
      </c>
      <c r="B191" s="291">
        <f t="shared" si="128"/>
        <v>22.923588039867109</v>
      </c>
      <c r="C191" s="50">
        <f>IFERROR(VLOOKUP(TEXT($A191,"0000"),'R-M11'!$A$2:$AA$500,4,FALSE),0)</f>
        <v>69</v>
      </c>
      <c r="D191" s="291">
        <f t="shared" si="129"/>
        <v>61.794019933554821</v>
      </c>
      <c r="E191" s="98">
        <f>IFERROR(SUM(VLOOKUP(TEXT($A191,"0000"),'R-M11'!$A$2:$AA$500,5,FALSE),VLOOKUP(TEXT($A191,"0000"),'R-M11'!$A$2:$AA$500,6,FALSE)),0)</f>
        <v>186</v>
      </c>
      <c r="F191" s="58">
        <f>IFERROR(VLOOKUP(TEXT($A191,"0000"),'R-M11'!$A$2:$AA$500,14,FALSE),0)</f>
        <v>301</v>
      </c>
      <c r="G191" s="230">
        <f t="shared" si="182"/>
        <v>23.97358803986711</v>
      </c>
      <c r="H191" s="97">
        <f t="shared" si="130"/>
        <v>72.160499999999999</v>
      </c>
      <c r="I191" s="230">
        <f t="shared" si="183"/>
        <v>62.244019933554824</v>
      </c>
      <c r="J191" s="97">
        <f t="shared" si="131"/>
        <v>187.35450000000003</v>
      </c>
      <c r="K191" s="230">
        <f t="shared" si="132"/>
        <v>85</v>
      </c>
      <c r="L191" s="121">
        <f>IFERROR(VLOOKUP(K191,'Criteria Table'!$A$2:$I$102,2,FALSE),"")</f>
        <v>1.5</v>
      </c>
      <c r="M191" s="230">
        <f t="shared" si="133"/>
        <v>86.217607973421934</v>
      </c>
      <c r="N191" s="286">
        <f t="shared" si="134"/>
        <v>18.93687707641196</v>
      </c>
      <c r="O191" s="50">
        <f>IFERROR(VLOOKUP(TEXT($A191,"0000"),'R-M11'!$A$2:$AA$500,17,FALSE),"")</f>
        <v>57</v>
      </c>
      <c r="P191" s="286">
        <f t="shared" si="135"/>
        <v>63.455149501661133</v>
      </c>
      <c r="Q191" s="98">
        <f>IFERROR(SUM(VLOOKUP(TEXT($A191,"0000"),'R-M11'!$A$2:$AA$500,18,FALSE),VLOOKUP(TEXT($A191,"0000"),'R-M11'!$A$2:$AA$500,19,FALSE)),0)</f>
        <v>191</v>
      </c>
      <c r="R191" s="69">
        <f>IFERROR(VLOOKUP(TEXT($A191,"0000"),'R-M11'!$A$2:$AA$500,27,FALSE),0)</f>
        <v>301</v>
      </c>
      <c r="S191" s="121">
        <f t="shared" si="184"/>
        <v>20.196877076411962</v>
      </c>
      <c r="T191" s="70">
        <f t="shared" si="136"/>
        <v>60.792600000000007</v>
      </c>
      <c r="U191" s="121">
        <f t="shared" si="185"/>
        <v>63.995149501661132</v>
      </c>
      <c r="V191" s="70">
        <f t="shared" si="137"/>
        <v>192.62540000000001</v>
      </c>
      <c r="W191" s="121">
        <f t="shared" si="138"/>
        <v>82</v>
      </c>
      <c r="X191" s="124">
        <f>IFERROR(VLOOKUP(W191,'Criteria Table'!$A$2:$I$102,2,FALSE),"")</f>
        <v>1.8</v>
      </c>
      <c r="Y191" s="121">
        <f t="shared" si="139"/>
        <v>84.192026578073097</v>
      </c>
      <c r="Z191" s="92">
        <f>IFERROR(IF(VLOOKUP(A191,'SG11'!$A$3:$AI$500,18,FALSE)="","NA",VLOOKUP(A191,'SG11'!$A$3:$AI$500,18,FALSE)),"")</f>
        <v>75</v>
      </c>
      <c r="AA191" s="75">
        <f>IFERROR(VLOOKUP(Z191,'Criteria Table'!$A$2:$I$102,6,FALSE),"NA")</f>
        <v>5</v>
      </c>
      <c r="AB191" s="95">
        <f t="shared" si="186"/>
        <v>80</v>
      </c>
      <c r="AC191" s="84">
        <f>IFERROR(IF(VLOOKUP(A191,'SG11'!$A$3:$AI$500,19,FALSE)="","NA",VLOOKUP(A191,'SG11'!$A$3:$AI$500,19,FALSE)),"")</f>
        <v>76</v>
      </c>
      <c r="AD191" s="75">
        <f>IFERROR(VLOOKUP(AC191,'Criteria Table'!$A$2:$I$102,6,FALSE),"NA")</f>
        <v>5</v>
      </c>
      <c r="AE191" s="95">
        <f t="shared" si="187"/>
        <v>81</v>
      </c>
      <c r="AF191" s="92">
        <f>IFERROR(IF(VLOOKUP(A191,'SG11'!$A$3:$AI$500,20,FALSE)="","NA",VLOOKUP(A191,'SG11'!$A$3:$AI$500,20,FALSE)),"")</f>
        <v>70</v>
      </c>
      <c r="AG191" s="75">
        <f>IFERROR(VLOOKUP(AF191,'Criteria Table'!$A$2:$I$102,6,FALSE),"NA")</f>
        <v>5</v>
      </c>
      <c r="AH191" s="95">
        <f t="shared" si="188"/>
        <v>75</v>
      </c>
      <c r="AI191" s="84">
        <f>IFERROR(IF(VLOOKUP(A191,'SG11'!$A$3:$AI$500,21,FALSE)="","NA",VLOOKUP(A191,'SG11'!$A$3:$AI$500,21,FALSE)),"")</f>
        <v>76</v>
      </c>
      <c r="AJ191" s="75">
        <f>IFERROR(VLOOKUP(AI191,'Criteria Table'!$A$2:$I$102,6,FALSE),"NA")</f>
        <v>5</v>
      </c>
      <c r="AK191" s="95">
        <f t="shared" si="189"/>
        <v>81</v>
      </c>
      <c r="AL191" s="99">
        <f>IFERROR(VLOOKUP(TEXT(A191,"0000"),'W11'!$A$1:$E$500,4,FALSE)/AP191*100,"")</f>
        <v>96.774193548387103</v>
      </c>
      <c r="AM191" s="97">
        <f>IFERROR(VLOOKUP(TEXT(A191,"0000"),'W11'!$A$1:$E$500,4,FALSE),"")</f>
        <v>90</v>
      </c>
      <c r="AN191" s="99">
        <f t="shared" si="140"/>
        <v>96.774193548387103</v>
      </c>
      <c r="AO191" s="97">
        <f t="shared" si="141"/>
        <v>90</v>
      </c>
      <c r="AP191" s="99">
        <f>IFERROR(VLOOKUP(TEXT(A191,"0000"),'W11'!$A$1:$E$500,5,FALSE),"")</f>
        <v>93</v>
      </c>
      <c r="AQ191" s="97">
        <f>IFERROR(VLOOKUP(ROUND(AL191,0),'Criteria Table'!$A$2:$I$102,4,FALSE),0)</f>
        <v>0</v>
      </c>
      <c r="AR191" s="128"/>
      <c r="AS191" s="95"/>
      <c r="AT191" s="95"/>
      <c r="AU191" s="100">
        <f>IFERROR(VLOOKUP(TEXT(A191,"0000"),'Sci11'!$A$3:$N$492,4,FALSE)/VLOOKUP(TEXT(A191,"0000"),'Sci11'!$A$3:$N$492,14,FALSE)*100,"")</f>
        <v>37.068965517241381</v>
      </c>
      <c r="AV191" s="101">
        <f>SUM(VLOOKUP(TEXT(A191,"0000"),'Sci11'!$A$3:$N$492,5,FALSE),VLOOKUP(TEXT(A191,"0000"),'Sci11'!$A$3:$N$492,6,FALSE))/VLOOKUP(TEXT(A191,"0000"),'Sci11'!$A$3:$N$492,14,FALSE)*100</f>
        <v>21.551724137931032</v>
      </c>
      <c r="AW191" s="100">
        <f t="shared" si="190"/>
        <v>39.938965517241378</v>
      </c>
      <c r="AX191" s="101">
        <f>IFERROR(AW191/100*VLOOKUP(TEXT(A191,"0000"),'Sci11'!$A$3:$N$492,14,FALSE),"")</f>
        <v>46.329199999999993</v>
      </c>
      <c r="AY191" s="100">
        <f t="shared" si="191"/>
        <v>22.781724137931032</v>
      </c>
      <c r="AZ191" s="101">
        <f>IFERROR(AY191/100*VLOOKUP(TEXT(A191,"0000"),'Sci11'!$A$3:$N$492,14,FALSE),"")</f>
        <v>26.4268</v>
      </c>
      <c r="BA191" s="100">
        <f t="shared" si="142"/>
        <v>59</v>
      </c>
      <c r="BB191" s="101">
        <f>IFERROR(VLOOKUP(BA191,'Criteria Table'!$A$2:$I$102,2,FALSE),"")</f>
        <v>4.1000000000000005</v>
      </c>
      <c r="BC191" s="101">
        <f t="shared" si="143"/>
        <v>63.1</v>
      </c>
      <c r="BD191" s="82">
        <f>IFERROR(VLOOKUP(A191,ATTx11!$A$2:$N$500,4,FALSE),"")</f>
        <v>97.32</v>
      </c>
      <c r="BE191" s="95">
        <f t="shared" si="144"/>
        <v>0</v>
      </c>
      <c r="BF191" s="96">
        <f t="shared" si="145"/>
        <v>97.32</v>
      </c>
      <c r="BG191" s="70">
        <f>IFERROR(VLOOKUP(A191,ATTx11!$A$2:$N$500,11,FALSE),"")</f>
        <v>7</v>
      </c>
      <c r="BH191" s="95">
        <f t="shared" si="146"/>
        <v>6.3</v>
      </c>
      <c r="BI191" s="70">
        <f>IFERROR(VLOOKUP(A191,ATTx11!$A$2:$N$500,12,FALSE),"")</f>
        <v>19</v>
      </c>
      <c r="BJ191" s="97">
        <f t="shared" si="147"/>
        <v>17.100000000000001</v>
      </c>
      <c r="BK191" s="84">
        <f>IFERROR(VLOOKUP(A191,ATTx11!$A$2:$N$500,7,FALSE),"")</f>
        <v>5</v>
      </c>
      <c r="BL191" s="97">
        <f t="shared" si="148"/>
        <v>4.5</v>
      </c>
      <c r="BM191" s="84">
        <f>IFERROR(VLOOKUP(A191,ATTx11!$A$2:$N$500,8,FALSE),"")</f>
        <v>12</v>
      </c>
      <c r="BN191" s="95">
        <f t="shared" si="149"/>
        <v>10.8</v>
      </c>
      <c r="BO191" s="95"/>
      <c r="BP191" s="83">
        <f>IFERROR(VLOOKUP(TEXT($A191,"0000"),'AYP11'!$B$3379:$AU$3800,17,FALSE),"")</f>
        <v>94</v>
      </c>
      <c r="BQ191" s="75">
        <f>IFERROR(VLOOKUP(BP191,'Criteria Table'!$A$2:$I$102,2,FALSE),0)</f>
        <v>0</v>
      </c>
      <c r="BR191" s="95">
        <f t="shared" si="150"/>
        <v>94</v>
      </c>
      <c r="BS191" s="83">
        <f>IFERROR(VLOOKUP(TEXT($A191,"0000"),'AYP11'!$B$847:$AU$1268,17,FALSE),"")</f>
        <v>0</v>
      </c>
      <c r="BT191" s="75">
        <f>IFERROR(VLOOKUP(BS191,'Criteria Table'!$A$2:$I$102,2,FALSE),0)</f>
        <v>10</v>
      </c>
      <c r="BU191" s="95">
        <f t="shared" si="151"/>
        <v>10</v>
      </c>
      <c r="BV191" s="83">
        <f>IFERROR(VLOOKUP(TEXT($A191,"0000"),'AYP11'!$B$2113:$AU$2534,17,FALSE),"")</f>
        <v>86</v>
      </c>
      <c r="BW191" s="75">
        <f>IFERROR(VLOOKUP(BV191,'Criteria Table'!$A$2:$I$102,2,FALSE),0)</f>
        <v>0</v>
      </c>
      <c r="BX191" s="95">
        <f t="shared" si="152"/>
        <v>86</v>
      </c>
      <c r="BY191" s="83">
        <f>IFERROR(VLOOKUP(TEXT($A191,"0000"),'AYP11'!$B$425:$AU$846,17,FALSE),"")</f>
        <v>0</v>
      </c>
      <c r="BZ191" s="75">
        <f>IFERROR(VLOOKUP(BY191,'Criteria Table'!$A$2:$I$102,2,FALSE),0)</f>
        <v>10</v>
      </c>
      <c r="CA191" s="95">
        <f t="shared" si="153"/>
        <v>10</v>
      </c>
      <c r="CB191" s="83">
        <f>IFERROR(VLOOKUP(TEXT($A191,"0000"),'AYP11'!$B$3:$AU$424,17,FALSE),"")</f>
        <v>0</v>
      </c>
      <c r="CC191" s="95">
        <f>IFERROR(VLOOKUP(CB191,'Criteria Table'!$A$2:$I$102,2,FALSE),0)</f>
        <v>10</v>
      </c>
      <c r="CD191" s="95">
        <f t="shared" si="154"/>
        <v>10</v>
      </c>
      <c r="CE191" s="83">
        <f>IFERROR(VLOOKUP(TEXT($A191,"0000"),'AYP11'!$B$1269:$AU$1690,17,FALSE),"")</f>
        <v>63</v>
      </c>
      <c r="CF191" s="95">
        <f>IFERROR(VLOOKUP(CE191,'Criteria Table'!$A$2:$I$102,2,FALSE),0)</f>
        <v>3.7</v>
      </c>
      <c r="CG191" s="95">
        <f t="shared" si="155"/>
        <v>67</v>
      </c>
      <c r="CH191" s="83">
        <f>IFERROR(VLOOKUP(TEXT($A191,"0000"),'AYP11'!$B$1691:$AU$2112,17,FALSE),"")</f>
        <v>0</v>
      </c>
      <c r="CI191" s="95">
        <f>IFERROR(VLOOKUP(CH191,'Criteria Table'!$A$2:$I$102,2,FALSE),0)</f>
        <v>10</v>
      </c>
      <c r="CJ191" s="95">
        <f t="shared" si="156"/>
        <v>10</v>
      </c>
      <c r="CK191" s="83">
        <f>IFERROR(VLOOKUP(TEXT($A191,"0000"),'AYP11'!$B$2535:$AU$2956,17,FALSE),"")</f>
        <v>52</v>
      </c>
      <c r="CL191" s="95">
        <f>IFERROR(VLOOKUP(CK191,'Criteria Table'!$A$2:$I$102,2,FALSE),0)</f>
        <v>4.8000000000000007</v>
      </c>
      <c r="CM191" s="95">
        <f t="shared" si="157"/>
        <v>57</v>
      </c>
      <c r="CN191" s="76">
        <f>IFERROR(VLOOKUP(TEXT($A191,"0000"),'AYP11'!$B$3379:$AU$3800,23,FALSE),"")</f>
        <v>0</v>
      </c>
      <c r="CO191" s="95">
        <f>IFERROR(VLOOKUP(CN191,'Criteria Table'!$A$2:$I$102,2,FALSE),0)</f>
        <v>10</v>
      </c>
      <c r="CP191" s="95">
        <f t="shared" si="158"/>
        <v>10</v>
      </c>
      <c r="CQ191" s="76">
        <f>IFERROR(VLOOKUP(TEXT($A191,"0000"),'AYP11'!$B$847:$AU$1268,23,FALSE),"")</f>
        <v>0</v>
      </c>
      <c r="CR191" s="95">
        <f>IFERROR(VLOOKUP(CQ191,'Criteria Table'!$A$2:$I$102,2,FALSE),0)</f>
        <v>10</v>
      </c>
      <c r="CS191" s="95">
        <f t="shared" si="159"/>
        <v>10</v>
      </c>
      <c r="CT191" s="76">
        <f>IFERROR(VLOOKUP(TEXT($A191,"0000"),'AYP11'!$B$2113:$AU$2534,23,FALSE),"")</f>
        <v>82</v>
      </c>
      <c r="CU191" s="95">
        <f>IFERROR(VLOOKUP(CT191,'Criteria Table'!$A$2:$I$102,2,FALSE),0)</f>
        <v>1.8</v>
      </c>
      <c r="CV191" s="95">
        <f t="shared" si="160"/>
        <v>84</v>
      </c>
      <c r="CW191" s="76">
        <f>IFERROR(VLOOKUP(TEXT($A191,"0000"),'AYP11'!$B$425:$AU$846,23,FALSE),"")</f>
        <v>0</v>
      </c>
      <c r="CX191" s="95">
        <f>IFERROR(VLOOKUP(CW191,'Criteria Table'!$A$2:$I$102,2,FALSE),0)</f>
        <v>10</v>
      </c>
      <c r="CY191" s="95">
        <f t="shared" si="161"/>
        <v>10</v>
      </c>
      <c r="CZ191" s="76">
        <f>IFERROR(VLOOKUP(TEXT($A191,"0000"),'AYP11'!$B$3:$AU$424,23,FALSE),"")</f>
        <v>0</v>
      </c>
      <c r="DA191" s="95">
        <f>IFERROR(VLOOKUP(CZ191,'Criteria Table'!$A$2:$I$102,2,FALSE),0)</f>
        <v>10</v>
      </c>
      <c r="DB191" s="95">
        <f t="shared" si="162"/>
        <v>10</v>
      </c>
      <c r="DC191" s="76">
        <f>IFERROR(VLOOKUP(TEXT($A191,"0000"),'AYP11'!$B$1269:$AU$1690,23,FALSE),"")</f>
        <v>60</v>
      </c>
      <c r="DD191" s="95">
        <f>IFERROR(VLOOKUP(DC191,'Criteria Table'!$A$2:$I$102,2,FALSE),0)</f>
        <v>4</v>
      </c>
      <c r="DE191" s="95">
        <f t="shared" si="163"/>
        <v>64</v>
      </c>
      <c r="DF191" s="76">
        <f>IFERROR(VLOOKUP(TEXT($A191,"0000"),'AYP11'!$B$1691:$AU$2112,23,FALSE),"")</f>
        <v>0</v>
      </c>
      <c r="DG191" s="95">
        <f>IFERROR(VLOOKUP(DF191,'Criteria Table'!$A$2:$I$102,2,FALSE),0)</f>
        <v>10</v>
      </c>
      <c r="DH191" s="95">
        <f t="shared" si="164"/>
        <v>10</v>
      </c>
      <c r="DI191" s="76">
        <f>IFERROR(VLOOKUP(TEXT($A191,"0000"),'AYP11'!$B$2535:$AU$2956,23,FALSE),"")</f>
        <v>52</v>
      </c>
      <c r="DJ191" s="95">
        <f>IFERROR(VLOOKUP(DI191,'Criteria Table'!$A$2:$I$102,2,FALSE),0)</f>
        <v>4.8000000000000007</v>
      </c>
      <c r="DK191" s="95">
        <f t="shared" si="165"/>
        <v>57</v>
      </c>
      <c r="DL191" s="91">
        <f>IFERROR(VLOOKUP(TEXT($A191,"0000"),'AYP11'!$B$3379:$AU$3800,11,FALSE),"")</f>
        <v>0</v>
      </c>
      <c r="DM191" s="95">
        <f t="shared" si="166"/>
        <v>1</v>
      </c>
      <c r="DN191" s="95" t="str">
        <f t="shared" si="167"/>
        <v/>
      </c>
      <c r="DO191" s="91">
        <f>IFERROR(VLOOKUP(TEXT($A191,"0000"),'AYP11'!$B$847:$AU$1268,11,FALSE),"")</f>
        <v>0</v>
      </c>
      <c r="DP191" s="95">
        <f t="shared" si="168"/>
        <v>1</v>
      </c>
      <c r="DQ191" s="95" t="str">
        <f t="shared" si="169"/>
        <v/>
      </c>
      <c r="DR191" s="91">
        <f>IFERROR(VLOOKUP(TEXT($A191,"0000"),'AYP11'!$B$2113:$AU$2534,11,FALSE),"")</f>
        <v>0</v>
      </c>
      <c r="DS191" s="95">
        <f t="shared" si="170"/>
        <v>1</v>
      </c>
      <c r="DT191" s="95" t="str">
        <f t="shared" si="171"/>
        <v/>
      </c>
      <c r="DU191" s="91">
        <f>IFERROR(VLOOKUP(TEXT($A191,"0000"),'AYP11'!$B$425:$AU$846,11,FALSE),"")</f>
        <v>0</v>
      </c>
      <c r="DV191" s="95">
        <f t="shared" si="172"/>
        <v>1</v>
      </c>
      <c r="DW191" s="95" t="str">
        <f t="shared" si="173"/>
        <v/>
      </c>
      <c r="DX191" s="91">
        <f>IFERROR(VLOOKUP(TEXT($A191,"0000"),'AYP11'!$B$3:$AU$424,11,FALSE),"")</f>
        <v>0</v>
      </c>
      <c r="DY191" s="95">
        <f t="shared" si="174"/>
        <v>1</v>
      </c>
      <c r="DZ191" s="95" t="str">
        <f t="shared" si="175"/>
        <v/>
      </c>
      <c r="EA191" s="91">
        <f>IFERROR(VLOOKUP(TEXT($A191,"0000"),'AYP11'!$B$1269:$AU$1690,11,FALSE),"")</f>
        <v>0</v>
      </c>
      <c r="EB191" s="95">
        <f t="shared" si="176"/>
        <v>1</v>
      </c>
      <c r="EC191" s="95" t="str">
        <f t="shared" si="177"/>
        <v/>
      </c>
      <c r="ED191" s="91">
        <f>IFERROR(VLOOKUP(TEXT($A191,"0000"),'AYP11'!$B$1691:$AU$2112,11,FALSE),"")</f>
        <v>0</v>
      </c>
      <c r="EE191" s="95">
        <f t="shared" si="178"/>
        <v>1</v>
      </c>
      <c r="EF191" s="95" t="str">
        <f t="shared" si="179"/>
        <v/>
      </c>
      <c r="EG191" s="91">
        <f>IFERROR(VLOOKUP(TEXT($A191,"0000"),'AYP11'!$B$2535:$AU$2956,11,FALSE),"")</f>
        <v>0</v>
      </c>
      <c r="EH191" s="95">
        <f t="shared" si="180"/>
        <v>1</v>
      </c>
      <c r="EI191" s="95" t="str">
        <f t="shared" si="181"/>
        <v/>
      </c>
    </row>
    <row r="192" spans="1:147" x14ac:dyDescent="0.25">
      <c r="A192" s="248">
        <v>4241</v>
      </c>
      <c r="B192" s="291">
        <f t="shared" si="128"/>
        <v>32.034632034632033</v>
      </c>
      <c r="C192" s="50">
        <f>IFERROR(VLOOKUP(TEXT($A192,"0000"),'R-M11'!$A$2:$AA$500,4,FALSE),0)</f>
        <v>148</v>
      </c>
      <c r="D192" s="291">
        <f t="shared" si="129"/>
        <v>37.662337662337663</v>
      </c>
      <c r="E192" s="98">
        <f>IFERROR(SUM(VLOOKUP(TEXT($A192,"0000"),'R-M11'!$A$2:$AA$500,5,FALSE),VLOOKUP(TEXT($A192,"0000"),'R-M11'!$A$2:$AA$500,6,FALSE)),0)</f>
        <v>174</v>
      </c>
      <c r="F192" s="58">
        <f>IFERROR(VLOOKUP(TEXT($A192,"0000"),'R-M11'!$A$2:$AA$500,14,FALSE),0)</f>
        <v>462</v>
      </c>
      <c r="G192" s="230">
        <f t="shared" si="182"/>
        <v>34.134632034632034</v>
      </c>
      <c r="H192" s="97">
        <f t="shared" si="130"/>
        <v>157.702</v>
      </c>
      <c r="I192" s="230">
        <f t="shared" si="183"/>
        <v>38.562337662337661</v>
      </c>
      <c r="J192" s="97">
        <f t="shared" si="131"/>
        <v>178.15799999999999</v>
      </c>
      <c r="K192" s="230">
        <f t="shared" si="132"/>
        <v>70</v>
      </c>
      <c r="L192" s="121">
        <f>IFERROR(VLOOKUP(K192,'Criteria Table'!$A$2:$I$102,2,FALSE),"")</f>
        <v>3</v>
      </c>
      <c r="M192" s="230">
        <f t="shared" si="133"/>
        <v>72.696969696969688</v>
      </c>
      <c r="N192" s="286">
        <f t="shared" si="134"/>
        <v>28.199566160520607</v>
      </c>
      <c r="O192" s="50">
        <f>IFERROR(VLOOKUP(TEXT($A192,"0000"),'R-M11'!$A$2:$AA$500,17,FALSE),"")</f>
        <v>130</v>
      </c>
      <c r="P192" s="286">
        <f t="shared" si="135"/>
        <v>44.902386117136658</v>
      </c>
      <c r="Q192" s="98">
        <f>IFERROR(SUM(VLOOKUP(TEXT($A192,"0000"),'R-M11'!$A$2:$AA$500,18,FALSE),VLOOKUP(TEXT($A192,"0000"),'R-M11'!$A$2:$AA$500,19,FALSE)),0)</f>
        <v>207</v>
      </c>
      <c r="R192" s="69">
        <f>IFERROR(VLOOKUP(TEXT($A192,"0000"),'R-M11'!$A$2:$AA$500,27,FALSE),0)</f>
        <v>461</v>
      </c>
      <c r="S192" s="121">
        <f t="shared" si="184"/>
        <v>30.089566160520608</v>
      </c>
      <c r="T192" s="70">
        <f t="shared" si="136"/>
        <v>138.71290000000002</v>
      </c>
      <c r="U192" s="121">
        <f t="shared" si="185"/>
        <v>45.71238611713666</v>
      </c>
      <c r="V192" s="70">
        <f t="shared" si="137"/>
        <v>210.73410000000001</v>
      </c>
      <c r="W192" s="121">
        <f t="shared" si="138"/>
        <v>73</v>
      </c>
      <c r="X192" s="124">
        <f>IFERROR(VLOOKUP(W192,'Criteria Table'!$A$2:$I$102,2,FALSE),"")</f>
        <v>2.7</v>
      </c>
      <c r="Y192" s="121">
        <f t="shared" si="139"/>
        <v>75.801952277657264</v>
      </c>
      <c r="Z192" s="92">
        <f>IFERROR(IF(VLOOKUP(A192,'SG11'!$A$3:$AI$500,18,FALSE)="","NA",VLOOKUP(A192,'SG11'!$A$3:$AI$500,18,FALSE)),"")</f>
        <v>73</v>
      </c>
      <c r="AA192" s="75">
        <f>IFERROR(VLOOKUP(Z192,'Criteria Table'!$A$2:$I$102,6,FALSE),"NA")</f>
        <v>5</v>
      </c>
      <c r="AB192" s="95">
        <f t="shared" si="186"/>
        <v>78</v>
      </c>
      <c r="AC192" s="84">
        <f>IFERROR(IF(VLOOKUP(A192,'SG11'!$A$3:$AI$500,19,FALSE)="","NA",VLOOKUP(A192,'SG11'!$A$3:$AI$500,19,FALSE)),"")</f>
        <v>62</v>
      </c>
      <c r="AD192" s="75">
        <f>IFERROR(VLOOKUP(AC192,'Criteria Table'!$A$2:$I$102,6,FALSE),"NA")</f>
        <v>5</v>
      </c>
      <c r="AE192" s="95">
        <f t="shared" si="187"/>
        <v>67</v>
      </c>
      <c r="AF192" s="92">
        <f>IFERROR(IF(VLOOKUP(A192,'SG11'!$A$3:$AI$500,20,FALSE)="","NA",VLOOKUP(A192,'SG11'!$A$3:$AI$500,20,FALSE)),"")</f>
        <v>60</v>
      </c>
      <c r="AG192" s="75">
        <f>IFERROR(VLOOKUP(AF192,'Criteria Table'!$A$2:$I$102,6,FALSE),"NA")</f>
        <v>10</v>
      </c>
      <c r="AH192" s="95">
        <f t="shared" si="188"/>
        <v>70</v>
      </c>
      <c r="AI192" s="84">
        <f>IFERROR(IF(VLOOKUP(A192,'SG11'!$A$3:$AI$500,21,FALSE)="","NA",VLOOKUP(A192,'SG11'!$A$3:$AI$500,21,FALSE)),"")</f>
        <v>64</v>
      </c>
      <c r="AJ192" s="75">
        <f>IFERROR(VLOOKUP(AI192,'Criteria Table'!$A$2:$I$102,6,FALSE),"NA")</f>
        <v>5</v>
      </c>
      <c r="AK192" s="95">
        <f t="shared" si="189"/>
        <v>69</v>
      </c>
      <c r="AL192" s="99">
        <f>IFERROR(VLOOKUP(TEXT(A192,"0000"),'W11'!$A$1:$E$500,4,FALSE)/AP192*100,"")</f>
        <v>98.425196850393704</v>
      </c>
      <c r="AM192" s="97">
        <f>IFERROR(VLOOKUP(TEXT(A192,"0000"),'W11'!$A$1:$E$500,4,FALSE),"")</f>
        <v>125</v>
      </c>
      <c r="AN192" s="99">
        <f t="shared" si="140"/>
        <v>98.425196850393704</v>
      </c>
      <c r="AO192" s="97">
        <f t="shared" si="141"/>
        <v>125</v>
      </c>
      <c r="AP192" s="99">
        <f>IFERROR(VLOOKUP(TEXT(A192,"0000"),'W11'!$A$1:$E$500,5,FALSE),"")</f>
        <v>127</v>
      </c>
      <c r="AQ192" s="97">
        <f>IFERROR(VLOOKUP(ROUND(AL192,0),'Criteria Table'!$A$2:$I$102,4,FALSE),0)</f>
        <v>0</v>
      </c>
      <c r="AR192" s="128"/>
      <c r="AS192" s="95"/>
      <c r="AT192" s="95"/>
      <c r="AU192" s="100">
        <f>IFERROR(VLOOKUP(TEXT(A192,"0000"),'Sci11'!$A$3:$N$492,4,FALSE)/VLOOKUP(TEXT(A192,"0000"),'Sci11'!$A$3:$N$492,14,FALSE)*100,"")</f>
        <v>41.17647058823529</v>
      </c>
      <c r="AV192" s="101">
        <f>SUM(VLOOKUP(TEXT(A192,"0000"),'Sci11'!$A$3:$N$492,5,FALSE),VLOOKUP(TEXT(A192,"0000"),'Sci11'!$A$3:$N$492,6,FALSE))/VLOOKUP(TEXT(A192,"0000"),'Sci11'!$A$3:$N$492,14,FALSE)*100</f>
        <v>19.411764705882355</v>
      </c>
      <c r="AW192" s="100">
        <f t="shared" si="190"/>
        <v>43.906470588235287</v>
      </c>
      <c r="AX192" s="101">
        <f>IFERROR(AW192/100*VLOOKUP(TEXT(A192,"0000"),'Sci11'!$A$3:$N$492,14,FALSE),"")</f>
        <v>74.640999999999991</v>
      </c>
      <c r="AY192" s="100">
        <f t="shared" si="191"/>
        <v>20.581764705882357</v>
      </c>
      <c r="AZ192" s="101">
        <f>IFERROR(AY192/100*VLOOKUP(TEXT(A192,"0000"),'Sci11'!$A$3:$N$492,14,FALSE),"")</f>
        <v>34.989000000000011</v>
      </c>
      <c r="BA192" s="100">
        <f t="shared" si="142"/>
        <v>61</v>
      </c>
      <c r="BB192" s="101">
        <f>IFERROR(VLOOKUP(BA192,'Criteria Table'!$A$2:$I$102,2,FALSE),"")</f>
        <v>3.9000000000000004</v>
      </c>
      <c r="BC192" s="101">
        <f t="shared" si="143"/>
        <v>64.900000000000006</v>
      </c>
      <c r="BD192" s="82">
        <f>IFERROR(VLOOKUP(A192,ATTx11!$A$2:$N$500,4,FALSE),"")</f>
        <v>96.44</v>
      </c>
      <c r="BE192" s="95">
        <f t="shared" si="144"/>
        <v>0.5</v>
      </c>
      <c r="BF192" s="96">
        <f t="shared" si="145"/>
        <v>96.94</v>
      </c>
      <c r="BG192" s="70">
        <f>IFERROR(VLOOKUP(A192,ATTx11!$A$2:$N$500,11,FALSE),"")</f>
        <v>5</v>
      </c>
      <c r="BH192" s="95">
        <f t="shared" si="146"/>
        <v>4.5</v>
      </c>
      <c r="BI192" s="70">
        <f>IFERROR(VLOOKUP(A192,ATTx11!$A$2:$N$500,12,FALSE),"")</f>
        <v>7</v>
      </c>
      <c r="BJ192" s="97">
        <f t="shared" si="147"/>
        <v>6.3</v>
      </c>
      <c r="BK192" s="84">
        <f>IFERROR(VLOOKUP(A192,ATTx11!$A$2:$N$500,7,FALSE),"")</f>
        <v>5</v>
      </c>
      <c r="BL192" s="97">
        <f t="shared" si="148"/>
        <v>4.5</v>
      </c>
      <c r="BM192" s="84">
        <f>IFERROR(VLOOKUP(A192,ATTx11!$A$2:$N$500,8,FALSE),"")</f>
        <v>6</v>
      </c>
      <c r="BN192" s="95">
        <f t="shared" si="149"/>
        <v>5.4</v>
      </c>
      <c r="BO192" s="95"/>
      <c r="BP192" s="83">
        <f>IFERROR(VLOOKUP(TEXT($A192,"0000"),'AYP11'!$B$3379:$AU$3800,17,FALSE),"")</f>
        <v>0</v>
      </c>
      <c r="BQ192" s="75">
        <f>IFERROR(VLOOKUP(BP192,'Criteria Table'!$A$2:$I$102,2,FALSE),0)</f>
        <v>10</v>
      </c>
      <c r="BR192" s="95">
        <f t="shared" si="150"/>
        <v>10</v>
      </c>
      <c r="BS192" s="83">
        <f>IFERROR(VLOOKUP(TEXT($A192,"0000"),'AYP11'!$B$847:$AU$1268,17,FALSE),"")</f>
        <v>0</v>
      </c>
      <c r="BT192" s="75">
        <f>IFERROR(VLOOKUP(BS192,'Criteria Table'!$A$2:$I$102,2,FALSE),0)</f>
        <v>10</v>
      </c>
      <c r="BU192" s="95">
        <f t="shared" si="151"/>
        <v>10</v>
      </c>
      <c r="BV192" s="83">
        <f>IFERROR(VLOOKUP(TEXT($A192,"0000"),'AYP11'!$B$2113:$AU$2534,17,FALSE),"")</f>
        <v>72</v>
      </c>
      <c r="BW192" s="75">
        <f>IFERROR(VLOOKUP(BV192,'Criteria Table'!$A$2:$I$102,2,FALSE),0)</f>
        <v>2.8000000000000003</v>
      </c>
      <c r="BX192" s="95">
        <f t="shared" si="152"/>
        <v>75</v>
      </c>
      <c r="BY192" s="83">
        <f>IFERROR(VLOOKUP(TEXT($A192,"0000"),'AYP11'!$B$425:$AU$846,17,FALSE),"")</f>
        <v>0</v>
      </c>
      <c r="BZ192" s="75">
        <f>IFERROR(VLOOKUP(BY192,'Criteria Table'!$A$2:$I$102,2,FALSE),0)</f>
        <v>10</v>
      </c>
      <c r="CA192" s="95">
        <f t="shared" si="153"/>
        <v>10</v>
      </c>
      <c r="CB192" s="83">
        <f>IFERROR(VLOOKUP(TEXT($A192,"0000"),'AYP11'!$B$3:$AU$424,17,FALSE),"")</f>
        <v>0</v>
      </c>
      <c r="CC192" s="95">
        <f>IFERROR(VLOOKUP(CB192,'Criteria Table'!$A$2:$I$102,2,FALSE),0)</f>
        <v>10</v>
      </c>
      <c r="CD192" s="95">
        <f t="shared" si="154"/>
        <v>10</v>
      </c>
      <c r="CE192" s="83">
        <f>IFERROR(VLOOKUP(TEXT($A192,"0000"),'AYP11'!$B$1269:$AU$1690,17,FALSE),"")</f>
        <v>71</v>
      </c>
      <c r="CF192" s="95">
        <f>IFERROR(VLOOKUP(CE192,'Criteria Table'!$A$2:$I$102,2,FALSE),0)</f>
        <v>2.9000000000000004</v>
      </c>
      <c r="CG192" s="95">
        <f t="shared" si="155"/>
        <v>74</v>
      </c>
      <c r="CH192" s="83">
        <f>IFERROR(VLOOKUP(TEXT($A192,"0000"),'AYP11'!$B$1691:$AU$2112,17,FALSE),"")</f>
        <v>68</v>
      </c>
      <c r="CI192" s="95">
        <f>IFERROR(VLOOKUP(CH192,'Criteria Table'!$A$2:$I$102,2,FALSE),0)</f>
        <v>3.2</v>
      </c>
      <c r="CJ192" s="95">
        <f t="shared" si="156"/>
        <v>71</v>
      </c>
      <c r="CK192" s="83">
        <f>IFERROR(VLOOKUP(TEXT($A192,"0000"),'AYP11'!$B$2535:$AU$2956,17,FALSE),"")</f>
        <v>0</v>
      </c>
      <c r="CL192" s="95">
        <f>IFERROR(VLOOKUP(CK192,'Criteria Table'!$A$2:$I$102,2,FALSE),0)</f>
        <v>10</v>
      </c>
      <c r="CM192" s="95">
        <f t="shared" si="157"/>
        <v>10</v>
      </c>
      <c r="CN192" s="76">
        <f>IFERROR(VLOOKUP(TEXT($A192,"0000"),'AYP11'!$B$3379:$AU$3800,23,FALSE),"")</f>
        <v>0</v>
      </c>
      <c r="CO192" s="95">
        <f>IFERROR(VLOOKUP(CN192,'Criteria Table'!$A$2:$I$102,2,FALSE),0)</f>
        <v>10</v>
      </c>
      <c r="CP192" s="95">
        <f t="shared" si="158"/>
        <v>10</v>
      </c>
      <c r="CQ192" s="76">
        <f>IFERROR(VLOOKUP(TEXT($A192,"0000"),'AYP11'!$B$847:$AU$1268,23,FALSE),"")</f>
        <v>0</v>
      </c>
      <c r="CR192" s="95">
        <f>IFERROR(VLOOKUP(CQ192,'Criteria Table'!$A$2:$I$102,2,FALSE),0)</f>
        <v>10</v>
      </c>
      <c r="CS192" s="95">
        <f t="shared" si="159"/>
        <v>10</v>
      </c>
      <c r="CT192" s="76">
        <f>IFERROR(VLOOKUP(TEXT($A192,"0000"),'AYP11'!$B$2113:$AU$2534,23,FALSE),"")</f>
        <v>74</v>
      </c>
      <c r="CU192" s="95">
        <f>IFERROR(VLOOKUP(CT192,'Criteria Table'!$A$2:$I$102,2,FALSE),0)</f>
        <v>2.6</v>
      </c>
      <c r="CV192" s="95">
        <f t="shared" si="160"/>
        <v>77</v>
      </c>
      <c r="CW192" s="76">
        <f>IFERROR(VLOOKUP(TEXT($A192,"0000"),'AYP11'!$B$425:$AU$846,23,FALSE),"")</f>
        <v>0</v>
      </c>
      <c r="CX192" s="95">
        <f>IFERROR(VLOOKUP(CW192,'Criteria Table'!$A$2:$I$102,2,FALSE),0)</f>
        <v>10</v>
      </c>
      <c r="CY192" s="95">
        <f t="shared" si="161"/>
        <v>10</v>
      </c>
      <c r="CZ192" s="76">
        <f>IFERROR(VLOOKUP(TEXT($A192,"0000"),'AYP11'!$B$3:$AU$424,23,FALSE),"")</f>
        <v>0</v>
      </c>
      <c r="DA192" s="95">
        <f>IFERROR(VLOOKUP(CZ192,'Criteria Table'!$A$2:$I$102,2,FALSE),0)</f>
        <v>10</v>
      </c>
      <c r="DB192" s="95">
        <f t="shared" si="162"/>
        <v>10</v>
      </c>
      <c r="DC192" s="76">
        <f>IFERROR(VLOOKUP(TEXT($A192,"0000"),'AYP11'!$B$1269:$AU$1690,23,FALSE),"")</f>
        <v>73</v>
      </c>
      <c r="DD192" s="95">
        <f>IFERROR(VLOOKUP(DC192,'Criteria Table'!$A$2:$I$102,2,FALSE),0)</f>
        <v>2.7</v>
      </c>
      <c r="DE192" s="95">
        <f t="shared" si="163"/>
        <v>76</v>
      </c>
      <c r="DF192" s="76">
        <f>IFERROR(VLOOKUP(TEXT($A192,"0000"),'AYP11'!$B$1691:$AU$2112,23,FALSE),"")</f>
        <v>74</v>
      </c>
      <c r="DG192" s="95">
        <f>IFERROR(VLOOKUP(DF192,'Criteria Table'!$A$2:$I$102,2,FALSE),0)</f>
        <v>2.6</v>
      </c>
      <c r="DH192" s="95">
        <f t="shared" si="164"/>
        <v>77</v>
      </c>
      <c r="DI192" s="76">
        <f>IFERROR(VLOOKUP(TEXT($A192,"0000"),'AYP11'!$B$2535:$AU$2956,23,FALSE),"")</f>
        <v>0</v>
      </c>
      <c r="DJ192" s="95">
        <f>IFERROR(VLOOKUP(DI192,'Criteria Table'!$A$2:$I$102,2,FALSE),0)</f>
        <v>10</v>
      </c>
      <c r="DK192" s="95">
        <f t="shared" si="165"/>
        <v>10</v>
      </c>
      <c r="DL192" s="91">
        <f>IFERROR(VLOOKUP(TEXT($A192,"0000"),'AYP11'!$B$3379:$AU$3800,11,FALSE),"")</f>
        <v>0</v>
      </c>
      <c r="DM192" s="95">
        <f t="shared" si="166"/>
        <v>1</v>
      </c>
      <c r="DN192" s="95" t="str">
        <f t="shared" si="167"/>
        <v/>
      </c>
      <c r="DO192" s="91">
        <f>IFERROR(VLOOKUP(TEXT($A192,"0000"),'AYP11'!$B$847:$AU$1268,11,FALSE),"")</f>
        <v>0</v>
      </c>
      <c r="DP192" s="95">
        <f t="shared" si="168"/>
        <v>1</v>
      </c>
      <c r="DQ192" s="95" t="str">
        <f t="shared" si="169"/>
        <v/>
      </c>
      <c r="DR192" s="91">
        <f>IFERROR(VLOOKUP(TEXT($A192,"0000"),'AYP11'!$B$2113:$AU$2534,11,FALSE),"")</f>
        <v>0</v>
      </c>
      <c r="DS192" s="95">
        <f t="shared" si="170"/>
        <v>1</v>
      </c>
      <c r="DT192" s="95" t="str">
        <f t="shared" si="171"/>
        <v/>
      </c>
      <c r="DU192" s="91">
        <f>IFERROR(VLOOKUP(TEXT($A192,"0000"),'AYP11'!$B$425:$AU$846,11,FALSE),"")</f>
        <v>0</v>
      </c>
      <c r="DV192" s="95">
        <f t="shared" si="172"/>
        <v>1</v>
      </c>
      <c r="DW192" s="95" t="str">
        <f t="shared" si="173"/>
        <v/>
      </c>
      <c r="DX192" s="91">
        <f>IFERROR(VLOOKUP(TEXT($A192,"0000"),'AYP11'!$B$3:$AU$424,11,FALSE),"")</f>
        <v>0</v>
      </c>
      <c r="DY192" s="95">
        <f t="shared" si="174"/>
        <v>1</v>
      </c>
      <c r="DZ192" s="95" t="str">
        <f t="shared" si="175"/>
        <v/>
      </c>
      <c r="EA192" s="91">
        <f>IFERROR(VLOOKUP(TEXT($A192,"0000"),'AYP11'!$B$1269:$AU$1690,11,FALSE),"")</f>
        <v>0</v>
      </c>
      <c r="EB192" s="95">
        <f t="shared" si="176"/>
        <v>1</v>
      </c>
      <c r="EC192" s="95" t="str">
        <f t="shared" si="177"/>
        <v/>
      </c>
      <c r="ED192" s="91">
        <f>IFERROR(VLOOKUP(TEXT($A192,"0000"),'AYP11'!$B$1691:$AU$2112,11,FALSE),"")</f>
        <v>0</v>
      </c>
      <c r="EE192" s="95">
        <f t="shared" si="178"/>
        <v>1</v>
      </c>
      <c r="EF192" s="95" t="str">
        <f t="shared" si="179"/>
        <v/>
      </c>
      <c r="EG192" s="91">
        <f>IFERROR(VLOOKUP(TEXT($A192,"0000"),'AYP11'!$B$2535:$AU$2956,11,FALSE),"")</f>
        <v>0</v>
      </c>
      <c r="EH192" s="95">
        <f t="shared" si="180"/>
        <v>1</v>
      </c>
      <c r="EI192" s="95" t="str">
        <f t="shared" si="181"/>
        <v/>
      </c>
      <c r="EP192" s="34">
        <v>108</v>
      </c>
      <c r="EQ192" s="102" t="s">
        <v>1298</v>
      </c>
    </row>
    <row r="193" spans="1:147" x14ac:dyDescent="0.25">
      <c r="A193" s="248">
        <v>4261</v>
      </c>
      <c r="B193" s="291">
        <f t="shared" si="128"/>
        <v>32.323232323232325</v>
      </c>
      <c r="C193" s="50">
        <f>IFERROR(VLOOKUP(TEXT($A193,"0000"),'R-M11'!$A$2:$AA$500,4,FALSE),0)</f>
        <v>128</v>
      </c>
      <c r="D193" s="291">
        <f t="shared" si="129"/>
        <v>30.555555555555557</v>
      </c>
      <c r="E193" s="98">
        <f>IFERROR(SUM(VLOOKUP(TEXT($A193,"0000"),'R-M11'!$A$2:$AA$500,5,FALSE),VLOOKUP(TEXT($A193,"0000"),'R-M11'!$A$2:$AA$500,6,FALSE)),0)</f>
        <v>121</v>
      </c>
      <c r="F193" s="58">
        <f>IFERROR(VLOOKUP(TEXT($A193,"0000"),'R-M11'!$A$2:$AA$500,14,FALSE),0)</f>
        <v>396</v>
      </c>
      <c r="G193" s="230">
        <f t="shared" si="182"/>
        <v>34.913232323232322</v>
      </c>
      <c r="H193" s="97">
        <f t="shared" si="130"/>
        <v>138.25640000000001</v>
      </c>
      <c r="I193" s="230">
        <f t="shared" si="183"/>
        <v>31.665555555555557</v>
      </c>
      <c r="J193" s="97">
        <f t="shared" si="131"/>
        <v>125.39560000000002</v>
      </c>
      <c r="K193" s="230">
        <f t="shared" si="132"/>
        <v>63</v>
      </c>
      <c r="L193" s="121">
        <f>IFERROR(VLOOKUP(K193,'Criteria Table'!$A$2:$I$102,2,FALSE),"")</f>
        <v>3.7</v>
      </c>
      <c r="M193" s="230">
        <f t="shared" si="133"/>
        <v>66.578787878787878</v>
      </c>
      <c r="N193" s="286">
        <f t="shared" si="134"/>
        <v>34.090909090909086</v>
      </c>
      <c r="O193" s="50">
        <f>IFERROR(VLOOKUP(TEXT($A193,"0000"),'R-M11'!$A$2:$AA$500,17,FALSE),"")</f>
        <v>135</v>
      </c>
      <c r="P193" s="286">
        <f t="shared" si="135"/>
        <v>40.151515151515149</v>
      </c>
      <c r="Q193" s="98">
        <f>IFERROR(SUM(VLOOKUP(TEXT($A193,"0000"),'R-M11'!$A$2:$AA$500,18,FALSE),VLOOKUP(TEXT($A193,"0000"),'R-M11'!$A$2:$AA$500,19,FALSE)),0)</f>
        <v>159</v>
      </c>
      <c r="R193" s="69">
        <f>IFERROR(VLOOKUP(TEXT($A193,"0000"),'R-M11'!$A$2:$AA$500,27,FALSE),0)</f>
        <v>396</v>
      </c>
      <c r="S193" s="121">
        <f t="shared" si="184"/>
        <v>35.910909090909087</v>
      </c>
      <c r="T193" s="70">
        <f t="shared" si="136"/>
        <v>142.2072</v>
      </c>
      <c r="U193" s="121">
        <f t="shared" si="185"/>
        <v>40.93151515151515</v>
      </c>
      <c r="V193" s="70">
        <f t="shared" si="137"/>
        <v>162.08879999999999</v>
      </c>
      <c r="W193" s="121">
        <f t="shared" si="138"/>
        <v>74</v>
      </c>
      <c r="X193" s="124">
        <f>IFERROR(VLOOKUP(W193,'Criteria Table'!$A$2:$I$102,2,FALSE),"")</f>
        <v>2.6</v>
      </c>
      <c r="Y193" s="121">
        <f t="shared" si="139"/>
        <v>76.842424242424244</v>
      </c>
      <c r="Z193" s="92">
        <f>IFERROR(IF(VLOOKUP(A193,'SG11'!$A$3:$AI$500,18,FALSE)="","NA",VLOOKUP(A193,'SG11'!$A$3:$AI$500,18,FALSE)),"")</f>
        <v>67</v>
      </c>
      <c r="AA193" s="75">
        <f>IFERROR(VLOOKUP(Z193,'Criteria Table'!$A$2:$I$102,6,FALSE),"NA")</f>
        <v>5</v>
      </c>
      <c r="AB193" s="95">
        <f t="shared" si="186"/>
        <v>72</v>
      </c>
      <c r="AC193" s="84">
        <f>IFERROR(IF(VLOOKUP(A193,'SG11'!$A$3:$AI$500,19,FALSE)="","NA",VLOOKUP(A193,'SG11'!$A$3:$AI$500,19,FALSE)),"")</f>
        <v>65</v>
      </c>
      <c r="AD193" s="75">
        <f>IFERROR(VLOOKUP(AC193,'Criteria Table'!$A$2:$I$102,6,FALSE),"NA")</f>
        <v>5</v>
      </c>
      <c r="AE193" s="95">
        <f t="shared" si="187"/>
        <v>70</v>
      </c>
      <c r="AF193" s="92">
        <f>IFERROR(IF(VLOOKUP(A193,'SG11'!$A$3:$AI$500,20,FALSE)="","NA",VLOOKUP(A193,'SG11'!$A$3:$AI$500,20,FALSE)),"")</f>
        <v>62</v>
      </c>
      <c r="AG193" s="75">
        <f>IFERROR(VLOOKUP(AF193,'Criteria Table'!$A$2:$I$102,6,FALSE),"NA")</f>
        <v>5</v>
      </c>
      <c r="AH193" s="95">
        <f t="shared" si="188"/>
        <v>67</v>
      </c>
      <c r="AI193" s="84">
        <f>IFERROR(IF(VLOOKUP(A193,'SG11'!$A$3:$AI$500,21,FALSE)="","NA",VLOOKUP(A193,'SG11'!$A$3:$AI$500,21,FALSE)),"")</f>
        <v>67</v>
      </c>
      <c r="AJ193" s="75">
        <f>IFERROR(VLOOKUP(AI193,'Criteria Table'!$A$2:$I$102,6,FALSE),"NA")</f>
        <v>5</v>
      </c>
      <c r="AK193" s="95">
        <f t="shared" si="189"/>
        <v>72</v>
      </c>
      <c r="AL193" s="99">
        <f>IFERROR(VLOOKUP(TEXT(A193,"0000"),'W11'!$A$1:$E$500,4,FALSE)/AP193*100,"")</f>
        <v>90.839694656488547</v>
      </c>
      <c r="AM193" s="97">
        <f>IFERROR(VLOOKUP(TEXT(A193,"0000"),'W11'!$A$1:$E$500,4,FALSE),"")</f>
        <v>119</v>
      </c>
      <c r="AN193" s="99">
        <f t="shared" si="140"/>
        <v>90.839694656488547</v>
      </c>
      <c r="AO193" s="97">
        <f t="shared" si="141"/>
        <v>119</v>
      </c>
      <c r="AP193" s="99">
        <f>IFERROR(VLOOKUP(TEXT(A193,"0000"),'W11'!$A$1:$E$500,5,FALSE),"")</f>
        <v>131</v>
      </c>
      <c r="AQ193" s="97">
        <f>IFERROR(VLOOKUP(ROUND(AL193,0),'Criteria Table'!$A$2:$I$102,4,FALSE),0)</f>
        <v>0</v>
      </c>
      <c r="AR193" s="128"/>
      <c r="AS193" s="95"/>
      <c r="AT193" s="95"/>
      <c r="AU193" s="100">
        <f>IFERROR(VLOOKUP(TEXT(A193,"0000"),'Sci11'!$A$3:$N$492,4,FALSE)/VLOOKUP(TEXT(A193,"0000"),'Sci11'!$A$3:$N$492,14,FALSE)*100,"")</f>
        <v>33.576642335766422</v>
      </c>
      <c r="AV193" s="101">
        <f>SUM(VLOOKUP(TEXT(A193,"0000"),'Sci11'!$A$3:$N$492,5,FALSE),VLOOKUP(TEXT(A193,"0000"),'Sci11'!$A$3:$N$492,6,FALSE))/VLOOKUP(TEXT(A193,"0000"),'Sci11'!$A$3:$N$492,14,FALSE)*100</f>
        <v>17.518248175182482</v>
      </c>
      <c r="AW193" s="100">
        <f t="shared" si="190"/>
        <v>37.006642335766422</v>
      </c>
      <c r="AX193" s="101">
        <f>IFERROR(AW193/100*VLOOKUP(TEXT(A193,"0000"),'Sci11'!$A$3:$N$492,14,FALSE),"")</f>
        <v>50.699099999999994</v>
      </c>
      <c r="AY193" s="100">
        <f t="shared" si="191"/>
        <v>18.988248175182481</v>
      </c>
      <c r="AZ193" s="101">
        <f>IFERROR(AY193/100*VLOOKUP(TEXT(A193,"0000"),'Sci11'!$A$3:$N$492,14,FALSE),"")</f>
        <v>26.0139</v>
      </c>
      <c r="BA193" s="100">
        <f t="shared" si="142"/>
        <v>51</v>
      </c>
      <c r="BB193" s="101">
        <f>IFERROR(VLOOKUP(BA193,'Criteria Table'!$A$2:$I$102,2,FALSE),"")</f>
        <v>4.9000000000000004</v>
      </c>
      <c r="BC193" s="101">
        <f t="shared" si="143"/>
        <v>55.9</v>
      </c>
      <c r="BD193" s="82">
        <f>IFERROR(VLOOKUP(A193,ATTx11!$A$2:$N$500,4,FALSE),"")</f>
        <v>97</v>
      </c>
      <c r="BE193" s="95">
        <f t="shared" si="144"/>
        <v>0</v>
      </c>
      <c r="BF193" s="96">
        <f t="shared" si="145"/>
        <v>97</v>
      </c>
      <c r="BG193" s="70">
        <f>IFERROR(VLOOKUP(A193,ATTx11!$A$2:$N$500,11,FALSE),"")</f>
        <v>0</v>
      </c>
      <c r="BH193" s="95">
        <f t="shared" si="146"/>
        <v>0</v>
      </c>
      <c r="BI193" s="70">
        <f>IFERROR(VLOOKUP(A193,ATTx11!$A$2:$N$500,12,FALSE),"")</f>
        <v>1</v>
      </c>
      <c r="BJ193" s="97">
        <f t="shared" si="147"/>
        <v>0.9</v>
      </c>
      <c r="BK193" s="84">
        <f>IFERROR(VLOOKUP(A193,ATTx11!$A$2:$N$500,7,FALSE),"")</f>
        <v>0</v>
      </c>
      <c r="BL193" s="97">
        <f t="shared" si="148"/>
        <v>0</v>
      </c>
      <c r="BM193" s="84">
        <f>IFERROR(VLOOKUP(A193,ATTx11!$A$2:$N$500,8,FALSE),"")</f>
        <v>1</v>
      </c>
      <c r="BN193" s="95">
        <f t="shared" si="149"/>
        <v>0.9</v>
      </c>
      <c r="BO193" s="95"/>
      <c r="BP193" s="83">
        <f>IFERROR(VLOOKUP(TEXT($A193,"0000"),'AYP11'!$B$3379:$AU$3800,17,FALSE),"")</f>
        <v>0</v>
      </c>
      <c r="BQ193" s="75">
        <f>IFERROR(VLOOKUP(BP193,'Criteria Table'!$A$2:$I$102,2,FALSE),0)</f>
        <v>10</v>
      </c>
      <c r="BR193" s="95">
        <f t="shared" si="150"/>
        <v>10</v>
      </c>
      <c r="BS193" s="83">
        <f>IFERROR(VLOOKUP(TEXT($A193,"0000"),'AYP11'!$B$847:$AU$1268,17,FALSE),"")</f>
        <v>0</v>
      </c>
      <c r="BT193" s="75">
        <f>IFERROR(VLOOKUP(BS193,'Criteria Table'!$A$2:$I$102,2,FALSE),0)</f>
        <v>10</v>
      </c>
      <c r="BU193" s="95">
        <f t="shared" si="151"/>
        <v>10</v>
      </c>
      <c r="BV193" s="83">
        <f>IFERROR(VLOOKUP(TEXT($A193,"0000"),'AYP11'!$B$2113:$AU$2534,17,FALSE),"")</f>
        <v>69</v>
      </c>
      <c r="BW193" s="75">
        <f>IFERROR(VLOOKUP(BV193,'Criteria Table'!$A$2:$I$102,2,FALSE),0)</f>
        <v>3.1</v>
      </c>
      <c r="BX193" s="95">
        <f t="shared" si="152"/>
        <v>72</v>
      </c>
      <c r="BY193" s="83">
        <f>IFERROR(VLOOKUP(TEXT($A193,"0000"),'AYP11'!$B$425:$AU$846,17,FALSE),"")</f>
        <v>0</v>
      </c>
      <c r="BZ193" s="75">
        <f>IFERROR(VLOOKUP(BY193,'Criteria Table'!$A$2:$I$102,2,FALSE),0)</f>
        <v>10</v>
      </c>
      <c r="CA193" s="95">
        <f t="shared" si="153"/>
        <v>10</v>
      </c>
      <c r="CB193" s="83">
        <f>IFERROR(VLOOKUP(TEXT($A193,"0000"),'AYP11'!$B$3:$AU$424,17,FALSE),"")</f>
        <v>0</v>
      </c>
      <c r="CC193" s="95">
        <f>IFERROR(VLOOKUP(CB193,'Criteria Table'!$A$2:$I$102,2,FALSE),0)</f>
        <v>10</v>
      </c>
      <c r="CD193" s="95">
        <f t="shared" si="154"/>
        <v>10</v>
      </c>
      <c r="CE193" s="83">
        <f>IFERROR(VLOOKUP(TEXT($A193,"0000"),'AYP11'!$B$1269:$AU$1690,17,FALSE),"")</f>
        <v>67</v>
      </c>
      <c r="CF193" s="95">
        <f>IFERROR(VLOOKUP(CE193,'Criteria Table'!$A$2:$I$102,2,FALSE),0)</f>
        <v>3.3000000000000003</v>
      </c>
      <c r="CG193" s="95">
        <f t="shared" si="155"/>
        <v>70</v>
      </c>
      <c r="CH193" s="83">
        <f>IFERROR(VLOOKUP(TEXT($A193,"0000"),'AYP11'!$B$1691:$AU$2112,17,FALSE),"")</f>
        <v>59</v>
      </c>
      <c r="CI193" s="95">
        <f>IFERROR(VLOOKUP(CH193,'Criteria Table'!$A$2:$I$102,2,FALSE),0)</f>
        <v>4.1000000000000005</v>
      </c>
      <c r="CJ193" s="95">
        <f t="shared" si="156"/>
        <v>63</v>
      </c>
      <c r="CK193" s="83">
        <f>IFERROR(VLOOKUP(TEXT($A193,"0000"),'AYP11'!$B$2535:$AU$2956,17,FALSE),"")</f>
        <v>0</v>
      </c>
      <c r="CL193" s="95">
        <f>IFERROR(VLOOKUP(CK193,'Criteria Table'!$A$2:$I$102,2,FALSE),0)</f>
        <v>10</v>
      </c>
      <c r="CM193" s="95">
        <f t="shared" si="157"/>
        <v>10</v>
      </c>
      <c r="CN193" s="76">
        <f>IFERROR(VLOOKUP(TEXT($A193,"0000"),'AYP11'!$B$3379:$AU$3800,23,FALSE),"")</f>
        <v>0</v>
      </c>
      <c r="CO193" s="95">
        <f>IFERROR(VLOOKUP(CN193,'Criteria Table'!$A$2:$I$102,2,FALSE),0)</f>
        <v>10</v>
      </c>
      <c r="CP193" s="95">
        <f t="shared" si="158"/>
        <v>10</v>
      </c>
      <c r="CQ193" s="76">
        <f>IFERROR(VLOOKUP(TEXT($A193,"0000"),'AYP11'!$B$847:$AU$1268,23,FALSE),"")</f>
        <v>0</v>
      </c>
      <c r="CR193" s="95">
        <f>IFERROR(VLOOKUP(CQ193,'Criteria Table'!$A$2:$I$102,2,FALSE),0)</f>
        <v>10</v>
      </c>
      <c r="CS193" s="95">
        <f t="shared" si="159"/>
        <v>10</v>
      </c>
      <c r="CT193" s="76">
        <f>IFERROR(VLOOKUP(TEXT($A193,"0000"),'AYP11'!$B$2113:$AU$2534,23,FALSE),"")</f>
        <v>78</v>
      </c>
      <c r="CU193" s="95">
        <f>IFERROR(VLOOKUP(CT193,'Criteria Table'!$A$2:$I$102,2,FALSE),0)</f>
        <v>2.2000000000000002</v>
      </c>
      <c r="CV193" s="95">
        <f t="shared" si="160"/>
        <v>80</v>
      </c>
      <c r="CW193" s="76">
        <f>IFERROR(VLOOKUP(TEXT($A193,"0000"),'AYP11'!$B$425:$AU$846,23,FALSE),"")</f>
        <v>0</v>
      </c>
      <c r="CX193" s="95">
        <f>IFERROR(VLOOKUP(CW193,'Criteria Table'!$A$2:$I$102,2,FALSE),0)</f>
        <v>10</v>
      </c>
      <c r="CY193" s="95">
        <f t="shared" si="161"/>
        <v>10</v>
      </c>
      <c r="CZ193" s="76">
        <f>IFERROR(VLOOKUP(TEXT($A193,"0000"),'AYP11'!$B$3:$AU$424,23,FALSE),"")</f>
        <v>0</v>
      </c>
      <c r="DA193" s="95">
        <f>IFERROR(VLOOKUP(CZ193,'Criteria Table'!$A$2:$I$102,2,FALSE),0)</f>
        <v>10</v>
      </c>
      <c r="DB193" s="95">
        <f t="shared" si="162"/>
        <v>10</v>
      </c>
      <c r="DC193" s="76">
        <f>IFERROR(VLOOKUP(TEXT($A193,"0000"),'AYP11'!$B$1269:$AU$1690,23,FALSE),"")</f>
        <v>78</v>
      </c>
      <c r="DD193" s="95">
        <f>IFERROR(VLOOKUP(DC193,'Criteria Table'!$A$2:$I$102,2,FALSE),0)</f>
        <v>2.2000000000000002</v>
      </c>
      <c r="DE193" s="95">
        <f t="shared" si="163"/>
        <v>80</v>
      </c>
      <c r="DF193" s="76">
        <f>IFERROR(VLOOKUP(TEXT($A193,"0000"),'AYP11'!$B$1691:$AU$2112,23,FALSE),"")</f>
        <v>72</v>
      </c>
      <c r="DG193" s="95">
        <f>IFERROR(VLOOKUP(DF193,'Criteria Table'!$A$2:$I$102,2,FALSE),0)</f>
        <v>2.8000000000000003</v>
      </c>
      <c r="DH193" s="95">
        <f t="shared" si="164"/>
        <v>75</v>
      </c>
      <c r="DI193" s="76">
        <f>IFERROR(VLOOKUP(TEXT($A193,"0000"),'AYP11'!$B$2535:$AU$2956,23,FALSE),"")</f>
        <v>0</v>
      </c>
      <c r="DJ193" s="95">
        <f>IFERROR(VLOOKUP(DI193,'Criteria Table'!$A$2:$I$102,2,FALSE),0)</f>
        <v>10</v>
      </c>
      <c r="DK193" s="95">
        <f t="shared" si="165"/>
        <v>10</v>
      </c>
      <c r="DL193" s="91">
        <f>IFERROR(VLOOKUP(TEXT($A193,"0000"),'AYP11'!$B$3379:$AU$3800,11,FALSE),"")</f>
        <v>0</v>
      </c>
      <c r="DM193" s="95">
        <f t="shared" si="166"/>
        <v>1</v>
      </c>
      <c r="DN193" s="95" t="str">
        <f t="shared" si="167"/>
        <v/>
      </c>
      <c r="DO193" s="91">
        <f>IFERROR(VLOOKUP(TEXT($A193,"0000"),'AYP11'!$B$847:$AU$1268,11,FALSE),"")</f>
        <v>0</v>
      </c>
      <c r="DP193" s="95">
        <f t="shared" si="168"/>
        <v>1</v>
      </c>
      <c r="DQ193" s="95" t="str">
        <f t="shared" si="169"/>
        <v/>
      </c>
      <c r="DR193" s="91">
        <f>IFERROR(VLOOKUP(TEXT($A193,"0000"),'AYP11'!$B$2113:$AU$2534,11,FALSE),"")</f>
        <v>94</v>
      </c>
      <c r="DS193" s="95">
        <f t="shared" si="170"/>
        <v>0</v>
      </c>
      <c r="DT193" s="95">
        <f t="shared" si="171"/>
        <v>94</v>
      </c>
      <c r="DU193" s="91">
        <f>IFERROR(VLOOKUP(TEXT($A193,"0000"),'AYP11'!$B$425:$AU$846,11,FALSE),"")</f>
        <v>0</v>
      </c>
      <c r="DV193" s="95">
        <f t="shared" si="172"/>
        <v>1</v>
      </c>
      <c r="DW193" s="95" t="str">
        <f t="shared" si="173"/>
        <v/>
      </c>
      <c r="DX193" s="91">
        <f>IFERROR(VLOOKUP(TEXT($A193,"0000"),'AYP11'!$B$3:$AU$424,11,FALSE),"")</f>
        <v>0</v>
      </c>
      <c r="DY193" s="95">
        <f t="shared" si="174"/>
        <v>1</v>
      </c>
      <c r="DZ193" s="95" t="str">
        <f t="shared" si="175"/>
        <v/>
      </c>
      <c r="EA193" s="91">
        <f>IFERROR(VLOOKUP(TEXT($A193,"0000"),'AYP11'!$B$1269:$AU$1690,11,FALSE),"")</f>
        <v>93</v>
      </c>
      <c r="EB193" s="95">
        <f t="shared" si="176"/>
        <v>0</v>
      </c>
      <c r="EC193" s="95">
        <f t="shared" si="177"/>
        <v>93</v>
      </c>
      <c r="ED193" s="91">
        <f>IFERROR(VLOOKUP(TEXT($A193,"0000"),'AYP11'!$B$1691:$AU$2112,11,FALSE),"")</f>
        <v>87</v>
      </c>
      <c r="EE193" s="95">
        <f t="shared" si="178"/>
        <v>1</v>
      </c>
      <c r="EF193" s="95">
        <f t="shared" si="179"/>
        <v>88</v>
      </c>
      <c r="EG193" s="91">
        <f>IFERROR(VLOOKUP(TEXT($A193,"0000"),'AYP11'!$B$2535:$AU$2956,11,FALSE),"")</f>
        <v>0</v>
      </c>
      <c r="EH193" s="95">
        <f t="shared" si="180"/>
        <v>1</v>
      </c>
      <c r="EI193" s="95" t="str">
        <f t="shared" si="181"/>
        <v/>
      </c>
    </row>
    <row r="194" spans="1:147" x14ac:dyDescent="0.25">
      <c r="A194" s="248">
        <v>4281</v>
      </c>
      <c r="B194" s="291">
        <f t="shared" si="128"/>
        <v>34.401709401709404</v>
      </c>
      <c r="C194" s="50">
        <f>IFERROR(VLOOKUP(TEXT($A194,"0000"),'R-M11'!$A$2:$AA$500,4,FALSE),0)</f>
        <v>161</v>
      </c>
      <c r="D194" s="291">
        <f t="shared" si="129"/>
        <v>39.316239316239319</v>
      </c>
      <c r="E194" s="98">
        <f>IFERROR(SUM(VLOOKUP(TEXT($A194,"0000"),'R-M11'!$A$2:$AA$500,5,FALSE),VLOOKUP(TEXT($A194,"0000"),'R-M11'!$A$2:$AA$500,6,FALSE)),0)</f>
        <v>184</v>
      </c>
      <c r="F194" s="58">
        <f>IFERROR(VLOOKUP(TEXT($A194,"0000"),'R-M11'!$A$2:$AA$500,14,FALSE),0)</f>
        <v>468</v>
      </c>
      <c r="G194" s="230">
        <f t="shared" si="182"/>
        <v>36.221709401709404</v>
      </c>
      <c r="H194" s="97">
        <f t="shared" si="130"/>
        <v>169.51760000000002</v>
      </c>
      <c r="I194" s="230">
        <f t="shared" si="183"/>
        <v>40.09623931623932</v>
      </c>
      <c r="J194" s="97">
        <f t="shared" si="131"/>
        <v>187.65040000000002</v>
      </c>
      <c r="K194" s="230">
        <f t="shared" si="132"/>
        <v>74</v>
      </c>
      <c r="L194" s="121">
        <f>IFERROR(VLOOKUP(K194,'Criteria Table'!$A$2:$I$102,2,FALSE),"")</f>
        <v>2.6</v>
      </c>
      <c r="M194" s="230">
        <f t="shared" si="133"/>
        <v>76.317948717948724</v>
      </c>
      <c r="N194" s="286">
        <f t="shared" si="134"/>
        <v>26.980728051391861</v>
      </c>
      <c r="O194" s="50">
        <f>IFERROR(VLOOKUP(TEXT($A194,"0000"),'R-M11'!$A$2:$AA$500,17,FALSE),"")</f>
        <v>126</v>
      </c>
      <c r="P194" s="286">
        <f t="shared" si="135"/>
        <v>58.458244111349032</v>
      </c>
      <c r="Q194" s="98">
        <f>IFERROR(SUM(VLOOKUP(TEXT($A194,"0000"),'R-M11'!$A$2:$AA$500,18,FALSE),VLOOKUP(TEXT($A194,"0000"),'R-M11'!$A$2:$AA$500,19,FALSE)),0)</f>
        <v>273</v>
      </c>
      <c r="R194" s="69">
        <f>IFERROR(VLOOKUP(TEXT($A194,"0000"),'R-M11'!$A$2:$AA$500,27,FALSE),0)</f>
        <v>467</v>
      </c>
      <c r="S194" s="121">
        <f t="shared" si="184"/>
        <v>28.030728051391861</v>
      </c>
      <c r="T194" s="70">
        <f t="shared" si="136"/>
        <v>130.90350000000001</v>
      </c>
      <c r="U194" s="121">
        <f t="shared" si="185"/>
        <v>58.908244111349035</v>
      </c>
      <c r="V194" s="70">
        <f t="shared" si="137"/>
        <v>275.10149999999999</v>
      </c>
      <c r="W194" s="121">
        <f t="shared" si="138"/>
        <v>85</v>
      </c>
      <c r="X194" s="124">
        <f>IFERROR(VLOOKUP(W194,'Criteria Table'!$A$2:$I$102,2,FALSE),"")</f>
        <v>1.5</v>
      </c>
      <c r="Y194" s="121">
        <f t="shared" si="139"/>
        <v>86.938972162740896</v>
      </c>
      <c r="Z194" s="92">
        <f>IFERROR(IF(VLOOKUP(A194,'SG11'!$A$3:$AI$500,18,FALSE)="","NA",VLOOKUP(A194,'SG11'!$A$3:$AI$500,18,FALSE)),"")</f>
        <v>63</v>
      </c>
      <c r="AA194" s="75">
        <f>IFERROR(VLOOKUP(Z194,'Criteria Table'!$A$2:$I$102,6,FALSE),"NA")</f>
        <v>5</v>
      </c>
      <c r="AB194" s="95">
        <f t="shared" si="186"/>
        <v>68</v>
      </c>
      <c r="AC194" s="84">
        <f>IFERROR(IF(VLOOKUP(A194,'SG11'!$A$3:$AI$500,19,FALSE)="","NA",VLOOKUP(A194,'SG11'!$A$3:$AI$500,19,FALSE)),"")</f>
        <v>62</v>
      </c>
      <c r="AD194" s="75">
        <f>IFERROR(VLOOKUP(AC194,'Criteria Table'!$A$2:$I$102,6,FALSE),"NA")</f>
        <v>5</v>
      </c>
      <c r="AE194" s="95">
        <f t="shared" si="187"/>
        <v>67</v>
      </c>
      <c r="AF194" s="92">
        <f>IFERROR(IF(VLOOKUP(A194,'SG11'!$A$3:$AI$500,20,FALSE)="","NA",VLOOKUP(A194,'SG11'!$A$3:$AI$500,20,FALSE)),"")</f>
        <v>54</v>
      </c>
      <c r="AG194" s="75">
        <f>IFERROR(VLOOKUP(AF194,'Criteria Table'!$A$2:$I$102,6,FALSE),"NA")</f>
        <v>10</v>
      </c>
      <c r="AH194" s="95">
        <f t="shared" si="188"/>
        <v>64</v>
      </c>
      <c r="AI194" s="84">
        <f>IFERROR(IF(VLOOKUP(A194,'SG11'!$A$3:$AI$500,21,FALSE)="","NA",VLOOKUP(A194,'SG11'!$A$3:$AI$500,21,FALSE)),"")</f>
        <v>64</v>
      </c>
      <c r="AJ194" s="75">
        <f>IFERROR(VLOOKUP(AI194,'Criteria Table'!$A$2:$I$102,6,FALSE),"NA")</f>
        <v>5</v>
      </c>
      <c r="AK194" s="95">
        <f t="shared" si="189"/>
        <v>69</v>
      </c>
      <c r="AL194" s="99">
        <f>IFERROR(VLOOKUP(TEXT(A194,"0000"),'W11'!$A$1:$E$500,4,FALSE)/AP194*100,"")</f>
        <v>96.575342465753423</v>
      </c>
      <c r="AM194" s="97">
        <f>IFERROR(VLOOKUP(TEXT(A194,"0000"),'W11'!$A$1:$E$500,4,FALSE),"")</f>
        <v>141</v>
      </c>
      <c r="AN194" s="99">
        <f t="shared" si="140"/>
        <v>96.575342465753423</v>
      </c>
      <c r="AO194" s="97">
        <f t="shared" si="141"/>
        <v>141</v>
      </c>
      <c r="AP194" s="99">
        <f>IFERROR(VLOOKUP(TEXT(A194,"0000"),'W11'!$A$1:$E$500,5,FALSE),"")</f>
        <v>146</v>
      </c>
      <c r="AQ194" s="97">
        <f>IFERROR(VLOOKUP(ROUND(AL194,0),'Criteria Table'!$A$2:$I$102,4,FALSE),0)</f>
        <v>0</v>
      </c>
      <c r="AR194" s="128"/>
      <c r="AS194" s="95"/>
      <c r="AT194" s="95"/>
      <c r="AU194" s="100">
        <f>IFERROR(VLOOKUP(TEXT(A194,"0000"),'Sci11'!$A$3:$N$492,4,FALSE)/VLOOKUP(TEXT(A194,"0000"),'Sci11'!$A$3:$N$492,14,FALSE)*100,"")</f>
        <v>38.922155688622759</v>
      </c>
      <c r="AV194" s="101">
        <f>SUM(VLOOKUP(TEXT(A194,"0000"),'Sci11'!$A$3:$N$492,5,FALSE),VLOOKUP(TEXT(A194,"0000"),'Sci11'!$A$3:$N$492,6,FALSE))/VLOOKUP(TEXT(A194,"0000"),'Sci11'!$A$3:$N$492,14,FALSE)*100</f>
        <v>23.952095808383234</v>
      </c>
      <c r="AW194" s="100">
        <f t="shared" si="190"/>
        <v>41.512155688622755</v>
      </c>
      <c r="AX194" s="101">
        <f>IFERROR(AW194/100*VLOOKUP(TEXT(A194,"0000"),'Sci11'!$A$3:$N$492,14,FALSE),"")</f>
        <v>69.325299999999999</v>
      </c>
      <c r="AY194" s="100">
        <f t="shared" si="191"/>
        <v>25.062095808383233</v>
      </c>
      <c r="AZ194" s="101">
        <f>IFERROR(AY194/100*VLOOKUP(TEXT(A194,"0000"),'Sci11'!$A$3:$N$492,14,FALSE),"")</f>
        <v>41.853700000000003</v>
      </c>
      <c r="BA194" s="100">
        <f t="shared" si="142"/>
        <v>63</v>
      </c>
      <c r="BB194" s="101">
        <f>IFERROR(VLOOKUP(BA194,'Criteria Table'!$A$2:$I$102,2,FALSE),"")</f>
        <v>3.7</v>
      </c>
      <c r="BC194" s="101">
        <f t="shared" si="143"/>
        <v>66.7</v>
      </c>
      <c r="BD194" s="82">
        <f>IFERROR(VLOOKUP(A194,ATTx11!$A$2:$N$500,4,FALSE),"")</f>
        <v>96.39</v>
      </c>
      <c r="BE194" s="95">
        <f t="shared" si="144"/>
        <v>0.5</v>
      </c>
      <c r="BF194" s="96">
        <f t="shared" si="145"/>
        <v>96.89</v>
      </c>
      <c r="BG194" s="70">
        <f>IFERROR(VLOOKUP(A194,ATTx11!$A$2:$N$500,11,FALSE),"")</f>
        <v>4</v>
      </c>
      <c r="BH194" s="95">
        <f t="shared" si="146"/>
        <v>3.6</v>
      </c>
      <c r="BI194" s="70">
        <f>IFERROR(VLOOKUP(A194,ATTx11!$A$2:$N$500,12,FALSE),"")</f>
        <v>10</v>
      </c>
      <c r="BJ194" s="97">
        <f t="shared" si="147"/>
        <v>9</v>
      </c>
      <c r="BK194" s="84">
        <f>IFERROR(VLOOKUP(A194,ATTx11!$A$2:$N$500,7,FALSE),"")</f>
        <v>4</v>
      </c>
      <c r="BL194" s="97">
        <f t="shared" si="148"/>
        <v>3.6</v>
      </c>
      <c r="BM194" s="84">
        <f>IFERROR(VLOOKUP(A194,ATTx11!$A$2:$N$500,8,FALSE),"")</f>
        <v>8</v>
      </c>
      <c r="BN194" s="95">
        <f t="shared" si="149"/>
        <v>7.2</v>
      </c>
      <c r="BO194" s="95"/>
      <c r="BP194" s="83">
        <f>IFERROR(VLOOKUP(TEXT($A194,"0000"),'AYP11'!$B$3379:$AU$3800,17,FALSE),"")</f>
        <v>0</v>
      </c>
      <c r="BQ194" s="75">
        <f>IFERROR(VLOOKUP(BP194,'Criteria Table'!$A$2:$I$102,2,FALSE),0)</f>
        <v>10</v>
      </c>
      <c r="BR194" s="95">
        <f t="shared" si="150"/>
        <v>10</v>
      </c>
      <c r="BS194" s="83">
        <f>IFERROR(VLOOKUP(TEXT($A194,"0000"),'AYP11'!$B$847:$AU$1268,17,FALSE),"")</f>
        <v>0</v>
      </c>
      <c r="BT194" s="75">
        <f>IFERROR(VLOOKUP(BS194,'Criteria Table'!$A$2:$I$102,2,FALSE),0)</f>
        <v>10</v>
      </c>
      <c r="BU194" s="95">
        <f t="shared" si="151"/>
        <v>10</v>
      </c>
      <c r="BV194" s="83">
        <f>IFERROR(VLOOKUP(TEXT($A194,"0000"),'AYP11'!$B$2113:$AU$2534,17,FALSE),"")</f>
        <v>76</v>
      </c>
      <c r="BW194" s="75">
        <f>IFERROR(VLOOKUP(BV194,'Criteria Table'!$A$2:$I$102,2,FALSE),0)</f>
        <v>2.4000000000000004</v>
      </c>
      <c r="BX194" s="95">
        <f t="shared" si="152"/>
        <v>78</v>
      </c>
      <c r="BY194" s="83">
        <f>IFERROR(VLOOKUP(TEXT($A194,"0000"),'AYP11'!$B$425:$AU$846,17,FALSE),"")</f>
        <v>0</v>
      </c>
      <c r="BZ194" s="75">
        <f>IFERROR(VLOOKUP(BY194,'Criteria Table'!$A$2:$I$102,2,FALSE),0)</f>
        <v>10</v>
      </c>
      <c r="CA194" s="95">
        <f t="shared" si="153"/>
        <v>10</v>
      </c>
      <c r="CB194" s="83">
        <f>IFERROR(VLOOKUP(TEXT($A194,"0000"),'AYP11'!$B$3:$AU$424,17,FALSE),"")</f>
        <v>0</v>
      </c>
      <c r="CC194" s="95">
        <f>IFERROR(VLOOKUP(CB194,'Criteria Table'!$A$2:$I$102,2,FALSE),0)</f>
        <v>10</v>
      </c>
      <c r="CD194" s="95">
        <f t="shared" si="154"/>
        <v>10</v>
      </c>
      <c r="CE194" s="83">
        <f>IFERROR(VLOOKUP(TEXT($A194,"0000"),'AYP11'!$B$1269:$AU$1690,17,FALSE),"")</f>
        <v>72</v>
      </c>
      <c r="CF194" s="95">
        <f>IFERROR(VLOOKUP(CE194,'Criteria Table'!$A$2:$I$102,2,FALSE),0)</f>
        <v>2.8000000000000003</v>
      </c>
      <c r="CG194" s="95">
        <f t="shared" si="155"/>
        <v>75</v>
      </c>
      <c r="CH194" s="83">
        <f>IFERROR(VLOOKUP(TEXT($A194,"0000"),'AYP11'!$B$1691:$AU$2112,17,FALSE),"")</f>
        <v>59</v>
      </c>
      <c r="CI194" s="95">
        <f>IFERROR(VLOOKUP(CH194,'Criteria Table'!$A$2:$I$102,2,FALSE),0)</f>
        <v>4.1000000000000005</v>
      </c>
      <c r="CJ194" s="95">
        <f t="shared" si="156"/>
        <v>63</v>
      </c>
      <c r="CK194" s="83">
        <f>IFERROR(VLOOKUP(TEXT($A194,"0000"),'AYP11'!$B$2535:$AU$2956,17,FALSE),"")</f>
        <v>0</v>
      </c>
      <c r="CL194" s="95">
        <f>IFERROR(VLOOKUP(CK194,'Criteria Table'!$A$2:$I$102,2,FALSE),0)</f>
        <v>10</v>
      </c>
      <c r="CM194" s="95">
        <f t="shared" si="157"/>
        <v>10</v>
      </c>
      <c r="CN194" s="76">
        <f>IFERROR(VLOOKUP(TEXT($A194,"0000"),'AYP11'!$B$3379:$AU$3800,23,FALSE),"")</f>
        <v>0</v>
      </c>
      <c r="CO194" s="95">
        <f>IFERROR(VLOOKUP(CN194,'Criteria Table'!$A$2:$I$102,2,FALSE),0)</f>
        <v>10</v>
      </c>
      <c r="CP194" s="95">
        <f t="shared" si="158"/>
        <v>10</v>
      </c>
      <c r="CQ194" s="76">
        <f>IFERROR(VLOOKUP(TEXT($A194,"0000"),'AYP11'!$B$847:$AU$1268,23,FALSE),"")</f>
        <v>0</v>
      </c>
      <c r="CR194" s="95">
        <f>IFERROR(VLOOKUP(CQ194,'Criteria Table'!$A$2:$I$102,2,FALSE),0)</f>
        <v>10</v>
      </c>
      <c r="CS194" s="95">
        <f t="shared" si="159"/>
        <v>10</v>
      </c>
      <c r="CT194" s="76">
        <f>IFERROR(VLOOKUP(TEXT($A194,"0000"),'AYP11'!$B$2113:$AU$2534,23,FALSE),"")</f>
        <v>89</v>
      </c>
      <c r="CU194" s="95">
        <f>IFERROR(VLOOKUP(CT194,'Criteria Table'!$A$2:$I$102,2,FALSE),0)</f>
        <v>0</v>
      </c>
      <c r="CV194" s="95">
        <f t="shared" si="160"/>
        <v>89</v>
      </c>
      <c r="CW194" s="76">
        <f>IFERROR(VLOOKUP(TEXT($A194,"0000"),'AYP11'!$B$425:$AU$846,23,FALSE),"")</f>
        <v>0</v>
      </c>
      <c r="CX194" s="95">
        <f>IFERROR(VLOOKUP(CW194,'Criteria Table'!$A$2:$I$102,2,FALSE),0)</f>
        <v>10</v>
      </c>
      <c r="CY194" s="95">
        <f t="shared" si="161"/>
        <v>10</v>
      </c>
      <c r="CZ194" s="76">
        <f>IFERROR(VLOOKUP(TEXT($A194,"0000"),'AYP11'!$B$3:$AU$424,23,FALSE),"")</f>
        <v>0</v>
      </c>
      <c r="DA194" s="95">
        <f>IFERROR(VLOOKUP(CZ194,'Criteria Table'!$A$2:$I$102,2,FALSE),0)</f>
        <v>10</v>
      </c>
      <c r="DB194" s="95">
        <f t="shared" si="162"/>
        <v>10</v>
      </c>
      <c r="DC194" s="76">
        <f>IFERROR(VLOOKUP(TEXT($A194,"0000"),'AYP11'!$B$1269:$AU$1690,23,FALSE),"")</f>
        <v>86</v>
      </c>
      <c r="DD194" s="95">
        <f>IFERROR(VLOOKUP(DC194,'Criteria Table'!$A$2:$I$102,2,FALSE),0)</f>
        <v>0</v>
      </c>
      <c r="DE194" s="95">
        <f t="shared" si="163"/>
        <v>86</v>
      </c>
      <c r="DF194" s="76">
        <f>IFERROR(VLOOKUP(TEXT($A194,"0000"),'AYP11'!$B$1691:$AU$2112,23,FALSE),"")</f>
        <v>78</v>
      </c>
      <c r="DG194" s="95">
        <f>IFERROR(VLOOKUP(DF194,'Criteria Table'!$A$2:$I$102,2,FALSE),0)</f>
        <v>2.2000000000000002</v>
      </c>
      <c r="DH194" s="95">
        <f t="shared" si="164"/>
        <v>80</v>
      </c>
      <c r="DI194" s="76">
        <f>IFERROR(VLOOKUP(TEXT($A194,"0000"),'AYP11'!$B$2535:$AU$2956,23,FALSE),"")</f>
        <v>0</v>
      </c>
      <c r="DJ194" s="95">
        <f>IFERROR(VLOOKUP(DI194,'Criteria Table'!$A$2:$I$102,2,FALSE),0)</f>
        <v>10</v>
      </c>
      <c r="DK194" s="95">
        <f t="shared" si="165"/>
        <v>10</v>
      </c>
      <c r="DL194" s="91">
        <f>IFERROR(VLOOKUP(TEXT($A194,"0000"),'AYP11'!$B$3379:$AU$3800,11,FALSE),"")</f>
        <v>0</v>
      </c>
      <c r="DM194" s="95">
        <f t="shared" si="166"/>
        <v>1</v>
      </c>
      <c r="DN194" s="95" t="str">
        <f t="shared" si="167"/>
        <v/>
      </c>
      <c r="DO194" s="91">
        <f>IFERROR(VLOOKUP(TEXT($A194,"0000"),'AYP11'!$B$847:$AU$1268,11,FALSE),"")</f>
        <v>0</v>
      </c>
      <c r="DP194" s="95">
        <f t="shared" si="168"/>
        <v>1</v>
      </c>
      <c r="DQ194" s="95" t="str">
        <f t="shared" si="169"/>
        <v/>
      </c>
      <c r="DR194" s="91">
        <f>IFERROR(VLOOKUP(TEXT($A194,"0000"),'AYP11'!$B$2113:$AU$2534,11,FALSE),"")</f>
        <v>0</v>
      </c>
      <c r="DS194" s="95">
        <f t="shared" si="170"/>
        <v>1</v>
      </c>
      <c r="DT194" s="95" t="str">
        <f t="shared" si="171"/>
        <v/>
      </c>
      <c r="DU194" s="91">
        <f>IFERROR(VLOOKUP(TEXT($A194,"0000"),'AYP11'!$B$425:$AU$846,11,FALSE),"")</f>
        <v>0</v>
      </c>
      <c r="DV194" s="95">
        <f t="shared" si="172"/>
        <v>1</v>
      </c>
      <c r="DW194" s="95" t="str">
        <f t="shared" si="173"/>
        <v/>
      </c>
      <c r="DX194" s="91">
        <f>IFERROR(VLOOKUP(TEXT($A194,"0000"),'AYP11'!$B$3:$AU$424,11,FALSE),"")</f>
        <v>0</v>
      </c>
      <c r="DY194" s="95">
        <f t="shared" si="174"/>
        <v>1</v>
      </c>
      <c r="DZ194" s="95" t="str">
        <f t="shared" si="175"/>
        <v/>
      </c>
      <c r="EA194" s="91">
        <f>IFERROR(VLOOKUP(TEXT($A194,"0000"),'AYP11'!$B$1269:$AU$1690,11,FALSE),"")</f>
        <v>0</v>
      </c>
      <c r="EB194" s="95">
        <f t="shared" si="176"/>
        <v>1</v>
      </c>
      <c r="EC194" s="95" t="str">
        <f t="shared" si="177"/>
        <v/>
      </c>
      <c r="ED194" s="91">
        <f>IFERROR(VLOOKUP(TEXT($A194,"0000"),'AYP11'!$B$1691:$AU$2112,11,FALSE),"")</f>
        <v>94</v>
      </c>
      <c r="EE194" s="95">
        <f t="shared" si="178"/>
        <v>0</v>
      </c>
      <c r="EF194" s="95">
        <f t="shared" si="179"/>
        <v>94</v>
      </c>
      <c r="EG194" s="91">
        <f>IFERROR(VLOOKUP(TEXT($A194,"0000"),'AYP11'!$B$2535:$AU$2956,11,FALSE),"")</f>
        <v>0</v>
      </c>
      <c r="EH194" s="95">
        <f t="shared" si="180"/>
        <v>1</v>
      </c>
      <c r="EI194" s="95" t="str">
        <f t="shared" si="181"/>
        <v/>
      </c>
    </row>
    <row r="195" spans="1:147" x14ac:dyDescent="0.25">
      <c r="A195" s="248">
        <v>4301</v>
      </c>
      <c r="B195" s="291">
        <f t="shared" ref="B195:B258" si="192">C195/F195*100</f>
        <v>48.958333333333329</v>
      </c>
      <c r="C195" s="50">
        <f>IFERROR(VLOOKUP(TEXT($A195,"0000"),'R-M11'!$A$2:$AA$500,4,FALSE),0)</f>
        <v>94</v>
      </c>
      <c r="D195" s="291">
        <f t="shared" ref="D195:D258" si="193">E195/F195*100</f>
        <v>25</v>
      </c>
      <c r="E195" s="98">
        <f>IFERROR(SUM(VLOOKUP(TEXT($A195,"0000"),'R-M11'!$A$2:$AA$500,5,FALSE),VLOOKUP(TEXT($A195,"0000"),'R-M11'!$A$2:$AA$500,6,FALSE)),0)</f>
        <v>48</v>
      </c>
      <c r="F195" s="58">
        <f>IFERROR(VLOOKUP(TEXT($A195,"0000"),'R-M11'!$A$2:$AA$500,14,FALSE),0)</f>
        <v>192</v>
      </c>
      <c r="G195" s="230">
        <f t="shared" si="182"/>
        <v>50.778333333333329</v>
      </c>
      <c r="H195" s="97">
        <f t="shared" ref="H195:H258" si="194">IFERROR(G195/100*F195,0)</f>
        <v>97.494399999999985</v>
      </c>
      <c r="I195" s="230">
        <f t="shared" si="183"/>
        <v>25.78</v>
      </c>
      <c r="J195" s="97">
        <f t="shared" ref="J195:J258" si="195">IFERROR(I195/100*F195,"")</f>
        <v>49.497600000000006</v>
      </c>
      <c r="K195" s="230">
        <f t="shared" ref="K195:K258" si="196">IFERROR(ROUND(SUM(B195,D195),0),"")</f>
        <v>74</v>
      </c>
      <c r="L195" s="121">
        <f>IFERROR(VLOOKUP(K195,'Criteria Table'!$A$2:$I$102,2,FALSE),"")</f>
        <v>2.6</v>
      </c>
      <c r="M195" s="230">
        <f t="shared" ref="M195:M258" si="197">IFERROR(SUM(G195,I195),"")</f>
        <v>76.558333333333337</v>
      </c>
      <c r="N195" s="286">
        <f t="shared" ref="N195:N258" si="198">O195/R195*100</f>
        <v>34.895833333333329</v>
      </c>
      <c r="O195" s="50">
        <f>IFERROR(VLOOKUP(TEXT($A195,"0000"),'R-M11'!$A$2:$AA$500,17,FALSE),"")</f>
        <v>67</v>
      </c>
      <c r="P195" s="286">
        <f t="shared" ref="P195:P258" si="199">Q195/R195*100</f>
        <v>37.5</v>
      </c>
      <c r="Q195" s="98">
        <f>IFERROR(SUM(VLOOKUP(TEXT($A195,"0000"),'R-M11'!$A$2:$AA$500,18,FALSE),VLOOKUP(TEXT($A195,"0000"),'R-M11'!$A$2:$AA$500,19,FALSE)),0)</f>
        <v>72</v>
      </c>
      <c r="R195" s="69">
        <f>IFERROR(VLOOKUP(TEXT($A195,"0000"),'R-M11'!$A$2:$AA$500,27,FALSE),0)</f>
        <v>192</v>
      </c>
      <c r="S195" s="121">
        <f t="shared" si="184"/>
        <v>36.855833333333329</v>
      </c>
      <c r="T195" s="70">
        <f t="shared" ref="T195:T258" si="200">IFERROR(S195/100*R195,"")</f>
        <v>70.763199999999998</v>
      </c>
      <c r="U195" s="121">
        <f t="shared" si="185"/>
        <v>38.340000000000003</v>
      </c>
      <c r="V195" s="70">
        <f t="shared" ref="V195:V258" si="201">IFERROR(U195/100*R195,"")</f>
        <v>73.612800000000007</v>
      </c>
      <c r="W195" s="121">
        <f t="shared" ref="W195:W258" si="202">IFERROR(ROUND(SUM(N195,P195),0),"")</f>
        <v>72</v>
      </c>
      <c r="X195" s="124">
        <f>IFERROR(VLOOKUP(W195,'Criteria Table'!$A$2:$I$102,2,FALSE),"")</f>
        <v>2.8000000000000003</v>
      </c>
      <c r="Y195" s="121">
        <f t="shared" ref="Y195:Y258" si="203">IFERROR(SUM(S195,U195),"")</f>
        <v>75.195833333333326</v>
      </c>
      <c r="Z195" s="92">
        <f>IFERROR(IF(VLOOKUP(A195,'SG11'!$A$3:$AI$500,18,FALSE)="","NA",VLOOKUP(A195,'SG11'!$A$3:$AI$500,18,FALSE)),"")</f>
        <v>65</v>
      </c>
      <c r="AA195" s="75">
        <f>IFERROR(VLOOKUP(Z195,'Criteria Table'!$A$2:$I$102,6,FALSE),"NA")</f>
        <v>5</v>
      </c>
      <c r="AB195" s="95">
        <f t="shared" si="186"/>
        <v>70</v>
      </c>
      <c r="AC195" s="84">
        <f>IFERROR(IF(VLOOKUP(A195,'SG11'!$A$3:$AI$500,19,FALSE)="","NA",VLOOKUP(A195,'SG11'!$A$3:$AI$500,19,FALSE)),"")</f>
        <v>78</v>
      </c>
      <c r="AD195" s="75">
        <f>IFERROR(VLOOKUP(AC195,'Criteria Table'!$A$2:$I$102,6,FALSE),"NA")</f>
        <v>5</v>
      </c>
      <c r="AE195" s="95">
        <f t="shared" si="187"/>
        <v>83</v>
      </c>
      <c r="AF195" s="92">
        <f>IFERROR(IF(VLOOKUP(A195,'SG11'!$A$3:$AI$500,20,FALSE)="","NA",VLOOKUP(A195,'SG11'!$A$3:$AI$500,20,FALSE)),"")</f>
        <v>55</v>
      </c>
      <c r="AG195" s="75">
        <f>IFERROR(VLOOKUP(AF195,'Criteria Table'!$A$2:$I$102,6,FALSE),"NA")</f>
        <v>10</v>
      </c>
      <c r="AH195" s="95">
        <f t="shared" si="188"/>
        <v>65</v>
      </c>
      <c r="AI195" s="84">
        <f>IFERROR(IF(VLOOKUP(A195,'SG11'!$A$3:$AI$500,21,FALSE)="","NA",VLOOKUP(A195,'SG11'!$A$3:$AI$500,21,FALSE)),"")</f>
        <v>71</v>
      </c>
      <c r="AJ195" s="75">
        <f>IFERROR(VLOOKUP(AI195,'Criteria Table'!$A$2:$I$102,6,FALSE),"NA")</f>
        <v>5</v>
      </c>
      <c r="AK195" s="95">
        <f t="shared" si="189"/>
        <v>76</v>
      </c>
      <c r="AL195" s="99">
        <f>IFERROR(VLOOKUP(TEXT(A195,"0000"),'W11'!$A$1:$E$500,4,FALSE)/AP195*100,"")</f>
        <v>95.3125</v>
      </c>
      <c r="AM195" s="97">
        <f>IFERROR(VLOOKUP(TEXT(A195,"0000"),'W11'!$A$1:$E$500,4,FALSE),"")</f>
        <v>61</v>
      </c>
      <c r="AN195" s="99">
        <f t="shared" ref="AN195:AN258" si="204">IFERROR(AL195+AQ195,"")</f>
        <v>95.3125</v>
      </c>
      <c r="AO195" s="97">
        <f t="shared" ref="AO195:AO258" si="205">IFERROR(AN195/100*AP195,"")</f>
        <v>61</v>
      </c>
      <c r="AP195" s="99">
        <f>IFERROR(VLOOKUP(TEXT(A195,"0000"),'W11'!$A$1:$E$500,5,FALSE),"")</f>
        <v>64</v>
      </c>
      <c r="AQ195" s="97">
        <f>IFERROR(VLOOKUP(ROUND(AL195,0),'Criteria Table'!$A$2:$I$102,4,FALSE),0)</f>
        <v>0</v>
      </c>
      <c r="AR195" s="128"/>
      <c r="AS195" s="95"/>
      <c r="AT195" s="95"/>
      <c r="AU195" s="100">
        <f>IFERROR(VLOOKUP(TEXT(A195,"0000"),'Sci11'!$A$3:$N$492,4,FALSE)/VLOOKUP(TEXT(A195,"0000"),'Sci11'!$A$3:$N$492,14,FALSE)*100,"")</f>
        <v>41.53846153846154</v>
      </c>
      <c r="AV195" s="101">
        <f>SUM(VLOOKUP(TEXT(A195,"0000"),'Sci11'!$A$3:$N$492,5,FALSE),VLOOKUP(TEXT(A195,"0000"),'Sci11'!$A$3:$N$492,6,FALSE))/VLOOKUP(TEXT(A195,"0000"),'Sci11'!$A$3:$N$492,14,FALSE)*100</f>
        <v>12.307692307692308</v>
      </c>
      <c r="AW195" s="100">
        <f t="shared" si="190"/>
        <v>44.758461538461539</v>
      </c>
      <c r="AX195" s="101">
        <f>IFERROR(AW195/100*VLOOKUP(TEXT(A195,"0000"),'Sci11'!$A$3:$N$492,14,FALSE),"")</f>
        <v>29.093000000000004</v>
      </c>
      <c r="AY195" s="100">
        <f t="shared" si="191"/>
        <v>13.687692307692309</v>
      </c>
      <c r="AZ195" s="101">
        <f>IFERROR(AY195/100*VLOOKUP(TEXT(A195,"0000"),'Sci11'!$A$3:$N$492,14,FALSE),"")</f>
        <v>8.8970000000000002</v>
      </c>
      <c r="BA195" s="100">
        <f t="shared" ref="BA195:BA258" si="206">IFERROR(ROUND(SUM(AU195:AV195),0),"")</f>
        <v>54</v>
      </c>
      <c r="BB195" s="101">
        <f>IFERROR(VLOOKUP(BA195,'Criteria Table'!$A$2:$I$102,2,FALSE),"")</f>
        <v>4.6000000000000005</v>
      </c>
      <c r="BC195" s="101">
        <f t="shared" ref="BC195:BC258" si="207">IFERROR(SUM(BA195:BB195),"")</f>
        <v>58.6</v>
      </c>
      <c r="BD195" s="82">
        <f>IFERROR(VLOOKUP(A195,ATTx11!$A$2:$N$500,4,FALSE),"")</f>
        <v>96.23</v>
      </c>
      <c r="BE195" s="95">
        <f t="shared" ref="BE195:BE258" si="208">IFERROR(IF(BD195&lt;91,3,IF(BD195&lt;94,1,IF(BD195&lt;97,0.5,0))),"")</f>
        <v>0.5</v>
      </c>
      <c r="BF195" s="96">
        <f t="shared" ref="BF195:BF258" si="209">IFERROR(SUM(BD195:BE195),"")</f>
        <v>96.73</v>
      </c>
      <c r="BG195" s="70">
        <f>IFERROR(VLOOKUP(A195,ATTx11!$A$2:$N$500,11,FALSE),"")</f>
        <v>0</v>
      </c>
      <c r="BH195" s="95">
        <f t="shared" ref="BH195:BH258" si="210">IFERROR(BG195-(BG195*0.1),"")</f>
        <v>0</v>
      </c>
      <c r="BI195" s="70">
        <f>IFERROR(VLOOKUP(A195,ATTx11!$A$2:$N$500,12,FALSE),"")</f>
        <v>8</v>
      </c>
      <c r="BJ195" s="97">
        <f t="shared" ref="BJ195:BJ258" si="211">IFERROR(BI195-(BI195*0.1),"")</f>
        <v>7.2</v>
      </c>
      <c r="BK195" s="84">
        <f>IFERROR(VLOOKUP(A195,ATTx11!$A$2:$N$500,7,FALSE),"")</f>
        <v>0</v>
      </c>
      <c r="BL195" s="97">
        <f t="shared" ref="BL195:BL258" si="212">IFERROR(BK195-(BK195*0.1),"")</f>
        <v>0</v>
      </c>
      <c r="BM195" s="84">
        <f>IFERROR(VLOOKUP(A195,ATTx11!$A$2:$N$500,8,FALSE),"")</f>
        <v>6</v>
      </c>
      <c r="BN195" s="95">
        <f t="shared" ref="BN195:BN258" si="213">IFERROR(BM195-(BM195*0.1),"")</f>
        <v>5.4</v>
      </c>
      <c r="BO195" s="95"/>
      <c r="BP195" s="83">
        <f>IFERROR(VLOOKUP(TEXT($A195,"0000"),'AYP11'!$B$3379:$AU$3800,17,FALSE),"")</f>
        <v>0</v>
      </c>
      <c r="BQ195" s="75">
        <f>IFERROR(VLOOKUP(BP195,'Criteria Table'!$A$2:$I$102,2,FALSE),0)</f>
        <v>10</v>
      </c>
      <c r="BR195" s="95">
        <f t="shared" ref="BR195:BR258" si="214">ROUND(SUM(BP195:BQ195),0)</f>
        <v>10</v>
      </c>
      <c r="BS195" s="83">
        <f>IFERROR(VLOOKUP(TEXT($A195,"0000"),'AYP11'!$B$847:$AU$1268,17,FALSE),"")</f>
        <v>78</v>
      </c>
      <c r="BT195" s="75">
        <f>IFERROR(VLOOKUP(BS195,'Criteria Table'!$A$2:$I$102,2,FALSE),0)</f>
        <v>2.2000000000000002</v>
      </c>
      <c r="BU195" s="95">
        <f t="shared" ref="BU195:BU258" si="215">ROUND(SUM(BS195:BT195),0)</f>
        <v>80</v>
      </c>
      <c r="BV195" s="83">
        <f>IFERROR(VLOOKUP(TEXT($A195,"0000"),'AYP11'!$B$2113:$AU$2534,17,FALSE),"")</f>
        <v>0</v>
      </c>
      <c r="BW195" s="75">
        <f>IFERROR(VLOOKUP(BV195,'Criteria Table'!$A$2:$I$102,2,FALSE),0)</f>
        <v>10</v>
      </c>
      <c r="BX195" s="95">
        <f t="shared" ref="BX195:BX258" si="216">ROUND(SUM(BV195:BW195),0)</f>
        <v>10</v>
      </c>
      <c r="BY195" s="83">
        <f>IFERROR(VLOOKUP(TEXT($A195,"0000"),'AYP11'!$B$425:$AU$846,17,FALSE),"")</f>
        <v>0</v>
      </c>
      <c r="BZ195" s="75">
        <f>IFERROR(VLOOKUP(BY195,'Criteria Table'!$A$2:$I$102,2,FALSE),0)</f>
        <v>10</v>
      </c>
      <c r="CA195" s="95">
        <f t="shared" ref="CA195:CA258" si="217">ROUND(SUM(BY195:BZ195),0)</f>
        <v>10</v>
      </c>
      <c r="CB195" s="83">
        <f>IFERROR(VLOOKUP(TEXT($A195,"0000"),'AYP11'!$B$3:$AU$424,17,FALSE),"")</f>
        <v>0</v>
      </c>
      <c r="CC195" s="95">
        <f>IFERROR(VLOOKUP(CB195,'Criteria Table'!$A$2:$I$102,2,FALSE),0)</f>
        <v>10</v>
      </c>
      <c r="CD195" s="95">
        <f t="shared" ref="CD195:CD258" si="218">ROUND(SUM(CB195:CC195),0)</f>
        <v>10</v>
      </c>
      <c r="CE195" s="83">
        <f>IFERROR(VLOOKUP(TEXT($A195,"0000"),'AYP11'!$B$1269:$AU$1690,17,FALSE),"")</f>
        <v>76</v>
      </c>
      <c r="CF195" s="95">
        <f>IFERROR(VLOOKUP(CE195,'Criteria Table'!$A$2:$I$102,2,FALSE),0)</f>
        <v>2.4000000000000004</v>
      </c>
      <c r="CG195" s="95">
        <f t="shared" ref="CG195:CG258" si="219">ROUND(SUM(CE195:CF195),0)</f>
        <v>78</v>
      </c>
      <c r="CH195" s="83">
        <f>IFERROR(VLOOKUP(TEXT($A195,"0000"),'AYP11'!$B$1691:$AU$2112,17,FALSE),"")</f>
        <v>0</v>
      </c>
      <c r="CI195" s="95">
        <f>IFERROR(VLOOKUP(CH195,'Criteria Table'!$A$2:$I$102,2,FALSE),0)</f>
        <v>10</v>
      </c>
      <c r="CJ195" s="95">
        <f t="shared" ref="CJ195:CJ258" si="220">ROUND(SUM(CH195:CI195),0)</f>
        <v>10</v>
      </c>
      <c r="CK195" s="83">
        <f>IFERROR(VLOOKUP(TEXT($A195,"0000"),'AYP11'!$B$2535:$AU$2956,17,FALSE),"")</f>
        <v>0</v>
      </c>
      <c r="CL195" s="95">
        <f>IFERROR(VLOOKUP(CK195,'Criteria Table'!$A$2:$I$102,2,FALSE),0)</f>
        <v>10</v>
      </c>
      <c r="CM195" s="95">
        <f t="shared" ref="CM195:CM258" si="221">ROUND(SUM(CK195:CL195),0)</f>
        <v>10</v>
      </c>
      <c r="CN195" s="76">
        <f>IFERROR(VLOOKUP(TEXT($A195,"0000"),'AYP11'!$B$3379:$AU$3800,23,FALSE),"")</f>
        <v>0</v>
      </c>
      <c r="CO195" s="95">
        <f>IFERROR(VLOOKUP(CN195,'Criteria Table'!$A$2:$I$102,2,FALSE),0)</f>
        <v>10</v>
      </c>
      <c r="CP195" s="95">
        <f t="shared" ref="CP195:CP258" si="222">ROUND(SUM(CN195:CO195),0)</f>
        <v>10</v>
      </c>
      <c r="CQ195" s="76">
        <f>IFERROR(VLOOKUP(TEXT($A195,"0000"),'AYP11'!$B$847:$AU$1268,23,FALSE),"")</f>
        <v>75</v>
      </c>
      <c r="CR195" s="95">
        <f>IFERROR(VLOOKUP(CQ195,'Criteria Table'!$A$2:$I$102,2,FALSE),0)</f>
        <v>2.5</v>
      </c>
      <c r="CS195" s="95">
        <f t="shared" ref="CS195:CS258" si="223">ROUND(SUM(CQ195:CR195),0)</f>
        <v>78</v>
      </c>
      <c r="CT195" s="76">
        <f>IFERROR(VLOOKUP(TEXT($A195,"0000"),'AYP11'!$B$2113:$AU$2534,23,FALSE),"")</f>
        <v>0</v>
      </c>
      <c r="CU195" s="95">
        <f>IFERROR(VLOOKUP(CT195,'Criteria Table'!$A$2:$I$102,2,FALSE),0)</f>
        <v>10</v>
      </c>
      <c r="CV195" s="95">
        <f t="shared" ref="CV195:CV258" si="224">ROUND(SUM(CT195:CU195),0)</f>
        <v>10</v>
      </c>
      <c r="CW195" s="76">
        <f>IFERROR(VLOOKUP(TEXT($A195,"0000"),'AYP11'!$B$425:$AU$846,23,FALSE),"")</f>
        <v>0</v>
      </c>
      <c r="CX195" s="95">
        <f>IFERROR(VLOOKUP(CW195,'Criteria Table'!$A$2:$I$102,2,FALSE),0)</f>
        <v>10</v>
      </c>
      <c r="CY195" s="95">
        <f t="shared" ref="CY195:CY258" si="225">ROUND(SUM(CW195:CX195),0)</f>
        <v>10</v>
      </c>
      <c r="CZ195" s="76">
        <f>IFERROR(VLOOKUP(TEXT($A195,"0000"),'AYP11'!$B$3:$AU$424,23,FALSE),"")</f>
        <v>0</v>
      </c>
      <c r="DA195" s="95">
        <f>IFERROR(VLOOKUP(CZ195,'Criteria Table'!$A$2:$I$102,2,FALSE),0)</f>
        <v>10</v>
      </c>
      <c r="DB195" s="95">
        <f t="shared" ref="DB195:DB258" si="226">ROUND(SUM(CZ195:DA195),0)</f>
        <v>10</v>
      </c>
      <c r="DC195" s="76">
        <f>IFERROR(VLOOKUP(TEXT($A195,"0000"),'AYP11'!$B$1269:$AU$1690,23,FALSE),"")</f>
        <v>74</v>
      </c>
      <c r="DD195" s="95">
        <f>IFERROR(VLOOKUP(DC195,'Criteria Table'!$A$2:$I$102,2,FALSE),0)</f>
        <v>2.6</v>
      </c>
      <c r="DE195" s="95">
        <f t="shared" ref="DE195:DE258" si="227">ROUND(SUM(DC195:DD195),0)</f>
        <v>77</v>
      </c>
      <c r="DF195" s="76">
        <f>IFERROR(VLOOKUP(TEXT($A195,"0000"),'AYP11'!$B$1691:$AU$2112,23,FALSE),"")</f>
        <v>0</v>
      </c>
      <c r="DG195" s="95">
        <f>IFERROR(VLOOKUP(DF195,'Criteria Table'!$A$2:$I$102,2,FALSE),0)</f>
        <v>10</v>
      </c>
      <c r="DH195" s="95">
        <f t="shared" ref="DH195:DH258" si="228">ROUND(SUM(DF195:DG195),0)</f>
        <v>10</v>
      </c>
      <c r="DI195" s="76">
        <f>IFERROR(VLOOKUP(TEXT($A195,"0000"),'AYP11'!$B$2535:$AU$2956,23,FALSE),"")</f>
        <v>0</v>
      </c>
      <c r="DJ195" s="95">
        <f>IFERROR(VLOOKUP(DI195,'Criteria Table'!$A$2:$I$102,2,FALSE),0)</f>
        <v>10</v>
      </c>
      <c r="DK195" s="95">
        <f t="shared" ref="DK195:DK258" si="229">ROUND(SUM(DI195:DJ195),0)</f>
        <v>10</v>
      </c>
      <c r="DL195" s="91">
        <f>IFERROR(VLOOKUP(TEXT($A195,"0000"),'AYP11'!$B$3379:$AU$3800,11,FALSE),"")</f>
        <v>0</v>
      </c>
      <c r="DM195" s="95">
        <f t="shared" ref="DM195:DM258" si="230">IF(DL195&gt;89,0,1)</f>
        <v>1</v>
      </c>
      <c r="DN195" s="95" t="str">
        <f t="shared" ref="DN195:DN258" si="231">IF(DL195&gt;0,ROUND(SUM(DL195:DM195),0),"")</f>
        <v/>
      </c>
      <c r="DO195" s="91">
        <f>IFERROR(VLOOKUP(TEXT($A195,"0000"),'AYP11'!$B$847:$AU$1268,11,FALSE),"")</f>
        <v>0</v>
      </c>
      <c r="DP195" s="95">
        <f t="shared" ref="DP195:DP258" si="232">IF(DO195&gt;89,0,1)</f>
        <v>1</v>
      </c>
      <c r="DQ195" s="95" t="str">
        <f t="shared" ref="DQ195:DQ258" si="233">IF(DO195&gt;0,ROUND(SUM(DO195:DP195),0),"")</f>
        <v/>
      </c>
      <c r="DR195" s="91">
        <f>IFERROR(VLOOKUP(TEXT($A195,"0000"),'AYP11'!$B$2113:$AU$2534,11,FALSE),"")</f>
        <v>0</v>
      </c>
      <c r="DS195" s="95">
        <f t="shared" ref="DS195:DS258" si="234">IF(DR195&gt;89,0,1)</f>
        <v>1</v>
      </c>
      <c r="DT195" s="95" t="str">
        <f t="shared" ref="DT195:DT258" si="235">IF(DR195&gt;0,ROUND(SUM(DR195:DS195),0),"")</f>
        <v/>
      </c>
      <c r="DU195" s="91">
        <f>IFERROR(VLOOKUP(TEXT($A195,"0000"),'AYP11'!$B$425:$AU$846,11,FALSE),"")</f>
        <v>0</v>
      </c>
      <c r="DV195" s="95">
        <f t="shared" ref="DV195:DV258" si="236">IF(DU195&gt;89,0,1)</f>
        <v>1</v>
      </c>
      <c r="DW195" s="95" t="str">
        <f t="shared" ref="DW195:DW258" si="237">IF(DU195&gt;0,ROUND(SUM(DU195:DV195),0),"")</f>
        <v/>
      </c>
      <c r="DX195" s="91">
        <f>IFERROR(VLOOKUP(TEXT($A195,"0000"),'AYP11'!$B$3:$AU$424,11,FALSE),"")</f>
        <v>0</v>
      </c>
      <c r="DY195" s="95">
        <f t="shared" ref="DY195:DY258" si="238">IF(DX195&gt;89,0,1)</f>
        <v>1</v>
      </c>
      <c r="DZ195" s="95" t="str">
        <f t="shared" ref="DZ195:DZ258" si="239">IF(DX195&gt;0,ROUND(SUM(DX195:DY195),0),"")</f>
        <v/>
      </c>
      <c r="EA195" s="91">
        <f>IFERROR(VLOOKUP(TEXT($A195,"0000"),'AYP11'!$B$1269:$AU$1690,11,FALSE),"")</f>
        <v>0</v>
      </c>
      <c r="EB195" s="95">
        <f t="shared" ref="EB195:EB258" si="240">IF(EA195&gt;89,0,1)</f>
        <v>1</v>
      </c>
      <c r="EC195" s="95" t="str">
        <f t="shared" ref="EC195:EC258" si="241">IF(EA195&gt;0,ROUND(SUM(EA195:EB195),0),"")</f>
        <v/>
      </c>
      <c r="ED195" s="91">
        <f>IFERROR(VLOOKUP(TEXT($A195,"0000"),'AYP11'!$B$1691:$AU$2112,11,FALSE),"")</f>
        <v>0</v>
      </c>
      <c r="EE195" s="95">
        <f t="shared" ref="EE195:EE258" si="242">IF(ED195&gt;89,0,1)</f>
        <v>1</v>
      </c>
      <c r="EF195" s="95" t="str">
        <f t="shared" ref="EF195:EF258" si="243">IF(ED195&gt;0,ROUND(SUM(ED195:EE195),0),"")</f>
        <v/>
      </c>
      <c r="EG195" s="91">
        <f>IFERROR(VLOOKUP(TEXT($A195,"0000"),'AYP11'!$B$2535:$AU$2956,11,FALSE),"")</f>
        <v>0</v>
      </c>
      <c r="EH195" s="95">
        <f t="shared" ref="EH195:EH258" si="244">IF(EG195&gt;89,0,1)</f>
        <v>1</v>
      </c>
      <c r="EI195" s="95" t="str">
        <f t="shared" ref="EI195:EI258" si="245">IF(EG195&gt;0,ROUND(SUM(EG195:EH195),0),"")</f>
        <v/>
      </c>
    </row>
    <row r="196" spans="1:147" x14ac:dyDescent="0.25">
      <c r="A196" s="248">
        <v>4341</v>
      </c>
      <c r="B196" s="291">
        <f t="shared" si="192"/>
        <v>38.04347826086957</v>
      </c>
      <c r="C196" s="50">
        <f>IFERROR(VLOOKUP(TEXT($A196,"0000"),'R-M11'!$A$2:$AA$500,4,FALSE),0)</f>
        <v>70</v>
      </c>
      <c r="D196" s="291">
        <f t="shared" si="193"/>
        <v>21.739130434782609</v>
      </c>
      <c r="E196" s="98">
        <f>IFERROR(SUM(VLOOKUP(TEXT($A196,"0000"),'R-M11'!$A$2:$AA$500,5,FALSE),VLOOKUP(TEXT($A196,"0000"),'R-M11'!$A$2:$AA$500,6,FALSE)),0)</f>
        <v>40</v>
      </c>
      <c r="F196" s="58">
        <f>IFERROR(VLOOKUP(TEXT($A196,"0000"),'R-M11'!$A$2:$AA$500,14,FALSE),0)</f>
        <v>184</v>
      </c>
      <c r="G196" s="230">
        <f t="shared" ref="G196:G259" si="246">IFERROR(B196+(0.7*L196),"")</f>
        <v>40.843478260869567</v>
      </c>
      <c r="H196" s="97">
        <f t="shared" si="194"/>
        <v>75.152000000000001</v>
      </c>
      <c r="I196" s="230">
        <f t="shared" ref="I196:I259" si="247">IFERROR(D196+(0.3*L196),"")</f>
        <v>22.939130434782609</v>
      </c>
      <c r="J196" s="97">
        <f t="shared" si="195"/>
        <v>42.207999999999998</v>
      </c>
      <c r="K196" s="230">
        <f t="shared" si="196"/>
        <v>60</v>
      </c>
      <c r="L196" s="121">
        <f>IFERROR(VLOOKUP(K196,'Criteria Table'!$A$2:$I$102,2,FALSE),"")</f>
        <v>4</v>
      </c>
      <c r="M196" s="230">
        <f t="shared" si="197"/>
        <v>63.782608695652172</v>
      </c>
      <c r="N196" s="286">
        <f t="shared" si="198"/>
        <v>37.5</v>
      </c>
      <c r="O196" s="50">
        <f>IFERROR(VLOOKUP(TEXT($A196,"0000"),'R-M11'!$A$2:$AA$500,17,FALSE),"")</f>
        <v>69</v>
      </c>
      <c r="P196" s="286">
        <f t="shared" si="199"/>
        <v>27.717391304347828</v>
      </c>
      <c r="Q196" s="98">
        <f>IFERROR(SUM(VLOOKUP(TEXT($A196,"0000"),'R-M11'!$A$2:$AA$500,18,FALSE),VLOOKUP(TEXT($A196,"0000"),'R-M11'!$A$2:$AA$500,19,FALSE)),0)</f>
        <v>51</v>
      </c>
      <c r="R196" s="69">
        <f>IFERROR(VLOOKUP(TEXT($A196,"0000"),'R-M11'!$A$2:$AA$500,27,FALSE),0)</f>
        <v>184</v>
      </c>
      <c r="S196" s="121">
        <f t="shared" ref="S196:S259" si="248">IFERROR(N196+(0.7*X196),"")</f>
        <v>39.950000000000003</v>
      </c>
      <c r="T196" s="70">
        <f t="shared" si="200"/>
        <v>73.50800000000001</v>
      </c>
      <c r="U196" s="121">
        <f t="shared" ref="U196:U259" si="249">IFERROR(P196+(0.3*X196),"")</f>
        <v>28.767391304347829</v>
      </c>
      <c r="V196" s="70">
        <f t="shared" si="201"/>
        <v>52.932000000000002</v>
      </c>
      <c r="W196" s="121">
        <f t="shared" si="202"/>
        <v>65</v>
      </c>
      <c r="X196" s="124">
        <f>IFERROR(VLOOKUP(W196,'Criteria Table'!$A$2:$I$102,2,FALSE),"")</f>
        <v>3.5</v>
      </c>
      <c r="Y196" s="121">
        <f t="shared" si="203"/>
        <v>68.717391304347828</v>
      </c>
      <c r="Z196" s="92">
        <f>IFERROR(IF(VLOOKUP(A196,'SG11'!$A$3:$AI$500,18,FALSE)="","NA",VLOOKUP(A196,'SG11'!$A$3:$AI$500,18,FALSE)),"")</f>
        <v>68</v>
      </c>
      <c r="AA196" s="75">
        <f>IFERROR(VLOOKUP(Z196,'Criteria Table'!$A$2:$I$102,6,FALSE),"NA")</f>
        <v>5</v>
      </c>
      <c r="AB196" s="95">
        <f t="shared" ref="AB196:AB259" si="250">IF(Z196="NA","NA",ROUND(SUM(Z196:AA196),0))</f>
        <v>73</v>
      </c>
      <c r="AC196" s="84">
        <f>IFERROR(IF(VLOOKUP(A196,'SG11'!$A$3:$AI$500,19,FALSE)="","NA",VLOOKUP(A196,'SG11'!$A$3:$AI$500,19,FALSE)),"")</f>
        <v>58</v>
      </c>
      <c r="AD196" s="75">
        <f>IFERROR(VLOOKUP(AC196,'Criteria Table'!$A$2:$I$102,6,FALSE),"NA")</f>
        <v>10</v>
      </c>
      <c r="AE196" s="95">
        <f t="shared" ref="AE196:AE259" si="251">IF(AC196="NA","NA",ROUND(SUM(AC196:AD196),0))</f>
        <v>68</v>
      </c>
      <c r="AF196" s="92">
        <f>IFERROR(IF(VLOOKUP(A196,'SG11'!$A$3:$AI$500,20,FALSE)="","NA",VLOOKUP(A196,'SG11'!$A$3:$AI$500,20,FALSE)),"")</f>
        <v>67</v>
      </c>
      <c r="AG196" s="75">
        <f>IFERROR(VLOOKUP(AF196,'Criteria Table'!$A$2:$I$102,6,FALSE),"NA")</f>
        <v>5</v>
      </c>
      <c r="AH196" s="95">
        <f t="shared" ref="AH196:AH259" si="252">IF(AF196="NA","NA",ROUND(SUM(AF196:AG196),0))</f>
        <v>72</v>
      </c>
      <c r="AI196" s="84">
        <f>IFERROR(IF(VLOOKUP(A196,'SG11'!$A$3:$AI$500,21,FALSE)="","NA",VLOOKUP(A196,'SG11'!$A$3:$AI$500,21,FALSE)),"")</f>
        <v>57</v>
      </c>
      <c r="AJ196" s="75">
        <f>IFERROR(VLOOKUP(AI196,'Criteria Table'!$A$2:$I$102,6,FALSE),"NA")</f>
        <v>10</v>
      </c>
      <c r="AK196" s="95">
        <f t="shared" ref="AK196:AK259" si="253">IF(AI196="NA","NA",ROUND(SUM(AI196:AJ196),0))</f>
        <v>67</v>
      </c>
      <c r="AL196" s="99">
        <f>IFERROR(VLOOKUP(TEXT(A196,"0000"),'W11'!$A$1:$E$500,4,FALSE)/AP196*100,"")</f>
        <v>98.305084745762713</v>
      </c>
      <c r="AM196" s="97">
        <f>IFERROR(VLOOKUP(TEXT(A196,"0000"),'W11'!$A$1:$E$500,4,FALSE),"")</f>
        <v>58</v>
      </c>
      <c r="AN196" s="99">
        <f t="shared" si="204"/>
        <v>98.305084745762713</v>
      </c>
      <c r="AO196" s="97">
        <f t="shared" si="205"/>
        <v>58</v>
      </c>
      <c r="AP196" s="99">
        <f>IFERROR(VLOOKUP(TEXT(A196,"0000"),'W11'!$A$1:$E$500,5,FALSE),"")</f>
        <v>59</v>
      </c>
      <c r="AQ196" s="97">
        <f>IFERROR(VLOOKUP(ROUND(AL196,0),'Criteria Table'!$A$2:$I$102,4,FALSE),0)</f>
        <v>0</v>
      </c>
      <c r="AR196" s="128"/>
      <c r="AS196" s="95"/>
      <c r="AT196" s="95"/>
      <c r="AU196" s="100">
        <f>IFERROR(VLOOKUP(TEXT(A196,"0000"),'Sci11'!$A$3:$N$492,4,FALSE)/VLOOKUP(TEXT(A196,"0000"),'Sci11'!$A$3:$N$492,14,FALSE)*100,"")</f>
        <v>26.229508196721312</v>
      </c>
      <c r="AV196" s="101">
        <f>SUM(VLOOKUP(TEXT(A196,"0000"),'Sci11'!$A$3:$N$492,5,FALSE),VLOOKUP(TEXT(A196,"0000"),'Sci11'!$A$3:$N$492,6,FALSE))/VLOOKUP(TEXT(A196,"0000"),'Sci11'!$A$3:$N$492,14,FALSE)*100</f>
        <v>4.918032786885246</v>
      </c>
      <c r="AW196" s="100">
        <f t="shared" ref="AW196:AW259" si="254">IFERROR(AU196+(0.7*BB196),"")</f>
        <v>31.05950819672131</v>
      </c>
      <c r="AX196" s="101">
        <f>IFERROR(AW196/100*VLOOKUP(TEXT(A196,"0000"),'Sci11'!$A$3:$N$492,14,FALSE),"")</f>
        <v>18.946299999999997</v>
      </c>
      <c r="AY196" s="100">
        <f t="shared" ref="AY196:AY259" si="255">IFERROR(AV196+(0.3*BB196),"")</f>
        <v>6.9880327868852454</v>
      </c>
      <c r="AZ196" s="101">
        <f>IFERROR(AY196/100*VLOOKUP(TEXT(A196,"0000"),'Sci11'!$A$3:$N$492,14,FALSE),"")</f>
        <v>4.2626999999999997</v>
      </c>
      <c r="BA196" s="100">
        <f t="shared" si="206"/>
        <v>31</v>
      </c>
      <c r="BB196" s="101">
        <f>IFERROR(VLOOKUP(BA196,'Criteria Table'!$A$2:$I$102,2,FALSE),"")</f>
        <v>6.9</v>
      </c>
      <c r="BC196" s="101">
        <f t="shared" si="207"/>
        <v>37.9</v>
      </c>
      <c r="BD196" s="82">
        <f>IFERROR(VLOOKUP(A196,ATTx11!$A$2:$N$500,4,FALSE),"")</f>
        <v>96.39</v>
      </c>
      <c r="BE196" s="95">
        <f t="shared" si="208"/>
        <v>0.5</v>
      </c>
      <c r="BF196" s="96">
        <f t="shared" si="209"/>
        <v>96.89</v>
      </c>
      <c r="BG196" s="70">
        <f>IFERROR(VLOOKUP(A196,ATTx11!$A$2:$N$500,11,FALSE),"")</f>
        <v>0</v>
      </c>
      <c r="BH196" s="95">
        <f t="shared" si="210"/>
        <v>0</v>
      </c>
      <c r="BI196" s="70">
        <f>IFERROR(VLOOKUP(A196,ATTx11!$A$2:$N$500,12,FALSE),"")</f>
        <v>18</v>
      </c>
      <c r="BJ196" s="97">
        <f t="shared" si="211"/>
        <v>16.2</v>
      </c>
      <c r="BK196" s="84">
        <f>IFERROR(VLOOKUP(A196,ATTx11!$A$2:$N$500,7,FALSE),"")</f>
        <v>0</v>
      </c>
      <c r="BL196" s="97">
        <f t="shared" si="212"/>
        <v>0</v>
      </c>
      <c r="BM196" s="84">
        <f>IFERROR(VLOOKUP(A196,ATTx11!$A$2:$N$500,8,FALSE),"")</f>
        <v>14</v>
      </c>
      <c r="BN196" s="95">
        <f t="shared" si="213"/>
        <v>12.6</v>
      </c>
      <c r="BO196" s="95"/>
      <c r="BP196" s="83">
        <f>IFERROR(VLOOKUP(TEXT($A196,"0000"),'AYP11'!$B$3379:$AU$3800,17,FALSE),"")</f>
        <v>0</v>
      </c>
      <c r="BQ196" s="75">
        <f>IFERROR(VLOOKUP(BP196,'Criteria Table'!$A$2:$I$102,2,FALSE),0)</f>
        <v>10</v>
      </c>
      <c r="BR196" s="95">
        <f t="shared" si="214"/>
        <v>10</v>
      </c>
      <c r="BS196" s="83">
        <f>IFERROR(VLOOKUP(TEXT($A196,"0000"),'AYP11'!$B$847:$AU$1268,17,FALSE),"")</f>
        <v>63</v>
      </c>
      <c r="BT196" s="75">
        <f>IFERROR(VLOOKUP(BS196,'Criteria Table'!$A$2:$I$102,2,FALSE),0)</f>
        <v>3.7</v>
      </c>
      <c r="BU196" s="95">
        <f t="shared" si="215"/>
        <v>67</v>
      </c>
      <c r="BV196" s="83">
        <f>IFERROR(VLOOKUP(TEXT($A196,"0000"),'AYP11'!$B$2113:$AU$2534,17,FALSE),"")</f>
        <v>0</v>
      </c>
      <c r="BW196" s="75">
        <f>IFERROR(VLOOKUP(BV196,'Criteria Table'!$A$2:$I$102,2,FALSE),0)</f>
        <v>10</v>
      </c>
      <c r="BX196" s="95">
        <f t="shared" si="216"/>
        <v>10</v>
      </c>
      <c r="BY196" s="83">
        <f>IFERROR(VLOOKUP(TEXT($A196,"0000"),'AYP11'!$B$425:$AU$846,17,FALSE),"")</f>
        <v>0</v>
      </c>
      <c r="BZ196" s="75">
        <f>IFERROR(VLOOKUP(BY196,'Criteria Table'!$A$2:$I$102,2,FALSE),0)</f>
        <v>10</v>
      </c>
      <c r="CA196" s="95">
        <f t="shared" si="217"/>
        <v>10</v>
      </c>
      <c r="CB196" s="83">
        <f>IFERROR(VLOOKUP(TEXT($A196,"0000"),'AYP11'!$B$3:$AU$424,17,FALSE),"")</f>
        <v>0</v>
      </c>
      <c r="CC196" s="95">
        <f>IFERROR(VLOOKUP(CB196,'Criteria Table'!$A$2:$I$102,2,FALSE),0)</f>
        <v>10</v>
      </c>
      <c r="CD196" s="95">
        <f t="shared" si="218"/>
        <v>10</v>
      </c>
      <c r="CE196" s="83">
        <f>IFERROR(VLOOKUP(TEXT($A196,"0000"),'AYP11'!$B$1269:$AU$1690,17,FALSE),"")</f>
        <v>62</v>
      </c>
      <c r="CF196" s="95">
        <f>IFERROR(VLOOKUP(CE196,'Criteria Table'!$A$2:$I$102,2,FALSE),0)</f>
        <v>3.8000000000000003</v>
      </c>
      <c r="CG196" s="95">
        <f t="shared" si="219"/>
        <v>66</v>
      </c>
      <c r="CH196" s="83">
        <f>IFERROR(VLOOKUP(TEXT($A196,"0000"),'AYP11'!$B$1691:$AU$2112,17,FALSE),"")</f>
        <v>0</v>
      </c>
      <c r="CI196" s="95">
        <f>IFERROR(VLOOKUP(CH196,'Criteria Table'!$A$2:$I$102,2,FALSE),0)</f>
        <v>10</v>
      </c>
      <c r="CJ196" s="95">
        <f t="shared" si="220"/>
        <v>10</v>
      </c>
      <c r="CK196" s="83">
        <f>IFERROR(VLOOKUP(TEXT($A196,"0000"),'AYP11'!$B$2535:$AU$2956,17,FALSE),"")</f>
        <v>0</v>
      </c>
      <c r="CL196" s="95">
        <f>IFERROR(VLOOKUP(CK196,'Criteria Table'!$A$2:$I$102,2,FALSE),0)</f>
        <v>10</v>
      </c>
      <c r="CM196" s="95">
        <f t="shared" si="221"/>
        <v>10</v>
      </c>
      <c r="CN196" s="76">
        <f>IFERROR(VLOOKUP(TEXT($A196,"0000"),'AYP11'!$B$3379:$AU$3800,23,FALSE),"")</f>
        <v>0</v>
      </c>
      <c r="CO196" s="95">
        <f>IFERROR(VLOOKUP(CN196,'Criteria Table'!$A$2:$I$102,2,FALSE),0)</f>
        <v>10</v>
      </c>
      <c r="CP196" s="95">
        <f t="shared" si="222"/>
        <v>10</v>
      </c>
      <c r="CQ196" s="76">
        <f>IFERROR(VLOOKUP(TEXT($A196,"0000"),'AYP11'!$B$847:$AU$1268,23,FALSE),"")</f>
        <v>67</v>
      </c>
      <c r="CR196" s="95">
        <f>IFERROR(VLOOKUP(CQ196,'Criteria Table'!$A$2:$I$102,2,FALSE),0)</f>
        <v>3.3000000000000003</v>
      </c>
      <c r="CS196" s="95">
        <f t="shared" si="223"/>
        <v>70</v>
      </c>
      <c r="CT196" s="76">
        <f>IFERROR(VLOOKUP(TEXT($A196,"0000"),'AYP11'!$B$2113:$AU$2534,23,FALSE),"")</f>
        <v>0</v>
      </c>
      <c r="CU196" s="95">
        <f>IFERROR(VLOOKUP(CT196,'Criteria Table'!$A$2:$I$102,2,FALSE),0)</f>
        <v>10</v>
      </c>
      <c r="CV196" s="95">
        <f t="shared" si="224"/>
        <v>10</v>
      </c>
      <c r="CW196" s="76">
        <f>IFERROR(VLOOKUP(TEXT($A196,"0000"),'AYP11'!$B$425:$AU$846,23,FALSE),"")</f>
        <v>0</v>
      </c>
      <c r="CX196" s="95">
        <f>IFERROR(VLOOKUP(CW196,'Criteria Table'!$A$2:$I$102,2,FALSE),0)</f>
        <v>10</v>
      </c>
      <c r="CY196" s="95">
        <f t="shared" si="225"/>
        <v>10</v>
      </c>
      <c r="CZ196" s="76">
        <f>IFERROR(VLOOKUP(TEXT($A196,"0000"),'AYP11'!$B$3:$AU$424,23,FALSE),"")</f>
        <v>0</v>
      </c>
      <c r="DA196" s="95">
        <f>IFERROR(VLOOKUP(CZ196,'Criteria Table'!$A$2:$I$102,2,FALSE),0)</f>
        <v>10</v>
      </c>
      <c r="DB196" s="95">
        <f t="shared" si="226"/>
        <v>10</v>
      </c>
      <c r="DC196" s="76">
        <f>IFERROR(VLOOKUP(TEXT($A196,"0000"),'AYP11'!$B$1269:$AU$1690,23,FALSE),"")</f>
        <v>67</v>
      </c>
      <c r="DD196" s="95">
        <f>IFERROR(VLOOKUP(DC196,'Criteria Table'!$A$2:$I$102,2,FALSE),0)</f>
        <v>3.3000000000000003</v>
      </c>
      <c r="DE196" s="95">
        <f t="shared" si="227"/>
        <v>70</v>
      </c>
      <c r="DF196" s="76">
        <f>IFERROR(VLOOKUP(TEXT($A196,"0000"),'AYP11'!$B$1691:$AU$2112,23,FALSE),"")</f>
        <v>0</v>
      </c>
      <c r="DG196" s="95">
        <f>IFERROR(VLOOKUP(DF196,'Criteria Table'!$A$2:$I$102,2,FALSE),0)</f>
        <v>10</v>
      </c>
      <c r="DH196" s="95">
        <f t="shared" si="228"/>
        <v>10</v>
      </c>
      <c r="DI196" s="76">
        <f>IFERROR(VLOOKUP(TEXT($A196,"0000"),'AYP11'!$B$2535:$AU$2956,23,FALSE),"")</f>
        <v>0</v>
      </c>
      <c r="DJ196" s="95">
        <f>IFERROR(VLOOKUP(DI196,'Criteria Table'!$A$2:$I$102,2,FALSE),0)</f>
        <v>10</v>
      </c>
      <c r="DK196" s="95">
        <f t="shared" si="229"/>
        <v>10</v>
      </c>
      <c r="DL196" s="91">
        <f>IFERROR(VLOOKUP(TEXT($A196,"0000"),'AYP11'!$B$3379:$AU$3800,11,FALSE),"")</f>
        <v>0</v>
      </c>
      <c r="DM196" s="95">
        <f t="shared" si="230"/>
        <v>1</v>
      </c>
      <c r="DN196" s="95" t="str">
        <f t="shared" si="231"/>
        <v/>
      </c>
      <c r="DO196" s="91">
        <f>IFERROR(VLOOKUP(TEXT($A196,"0000"),'AYP11'!$B$847:$AU$1268,11,FALSE),"")</f>
        <v>0</v>
      </c>
      <c r="DP196" s="95">
        <f t="shared" si="232"/>
        <v>1</v>
      </c>
      <c r="DQ196" s="95" t="str">
        <f t="shared" si="233"/>
        <v/>
      </c>
      <c r="DR196" s="91">
        <f>IFERROR(VLOOKUP(TEXT($A196,"0000"),'AYP11'!$B$2113:$AU$2534,11,FALSE),"")</f>
        <v>0</v>
      </c>
      <c r="DS196" s="95">
        <f t="shared" si="234"/>
        <v>1</v>
      </c>
      <c r="DT196" s="95" t="str">
        <f t="shared" si="235"/>
        <v/>
      </c>
      <c r="DU196" s="91">
        <f>IFERROR(VLOOKUP(TEXT($A196,"0000"),'AYP11'!$B$425:$AU$846,11,FALSE),"")</f>
        <v>0</v>
      </c>
      <c r="DV196" s="95">
        <f t="shared" si="236"/>
        <v>1</v>
      </c>
      <c r="DW196" s="95" t="str">
        <f t="shared" si="237"/>
        <v/>
      </c>
      <c r="DX196" s="91">
        <f>IFERROR(VLOOKUP(TEXT($A196,"0000"),'AYP11'!$B$3:$AU$424,11,FALSE),"")</f>
        <v>0</v>
      </c>
      <c r="DY196" s="95">
        <f t="shared" si="238"/>
        <v>1</v>
      </c>
      <c r="DZ196" s="95" t="str">
        <f t="shared" si="239"/>
        <v/>
      </c>
      <c r="EA196" s="91">
        <f>IFERROR(VLOOKUP(TEXT($A196,"0000"),'AYP11'!$B$1269:$AU$1690,11,FALSE),"")</f>
        <v>0</v>
      </c>
      <c r="EB196" s="95">
        <f t="shared" si="240"/>
        <v>1</v>
      </c>
      <c r="EC196" s="95" t="str">
        <f t="shared" si="241"/>
        <v/>
      </c>
      <c r="ED196" s="91">
        <f>IFERROR(VLOOKUP(TEXT($A196,"0000"),'AYP11'!$B$1691:$AU$2112,11,FALSE),"")</f>
        <v>0</v>
      </c>
      <c r="EE196" s="95">
        <f t="shared" si="242"/>
        <v>1</v>
      </c>
      <c r="EF196" s="95" t="str">
        <f t="shared" si="243"/>
        <v/>
      </c>
      <c r="EG196" s="91">
        <f>IFERROR(VLOOKUP(TEXT($A196,"0000"),'AYP11'!$B$2535:$AU$2956,11,FALSE),"")</f>
        <v>0</v>
      </c>
      <c r="EH196" s="95">
        <f t="shared" si="244"/>
        <v>1</v>
      </c>
      <c r="EI196" s="95" t="str">
        <f t="shared" si="245"/>
        <v/>
      </c>
    </row>
    <row r="197" spans="1:147" x14ac:dyDescent="0.25">
      <c r="A197" s="248">
        <v>4381</v>
      </c>
      <c r="B197" s="291">
        <f t="shared" si="192"/>
        <v>29.411764705882355</v>
      </c>
      <c r="C197" s="50">
        <f>IFERROR(VLOOKUP(TEXT($A197,"0000"),'R-M11'!$A$2:$AA$500,4,FALSE),0)</f>
        <v>130</v>
      </c>
      <c r="D197" s="291">
        <f t="shared" si="193"/>
        <v>45.701357466063349</v>
      </c>
      <c r="E197" s="98">
        <f>IFERROR(SUM(VLOOKUP(TEXT($A197,"0000"),'R-M11'!$A$2:$AA$500,5,FALSE),VLOOKUP(TEXT($A197,"0000"),'R-M11'!$A$2:$AA$500,6,FALSE)),0)</f>
        <v>202</v>
      </c>
      <c r="F197" s="58">
        <f>IFERROR(VLOOKUP(TEXT($A197,"0000"),'R-M11'!$A$2:$AA$500,14,FALSE),0)</f>
        <v>442</v>
      </c>
      <c r="G197" s="230">
        <f t="shared" si="246"/>
        <v>31.161764705882355</v>
      </c>
      <c r="H197" s="97">
        <f t="shared" si="194"/>
        <v>137.73500000000001</v>
      </c>
      <c r="I197" s="230">
        <f t="shared" si="247"/>
        <v>46.451357466063349</v>
      </c>
      <c r="J197" s="97">
        <f t="shared" si="195"/>
        <v>205.315</v>
      </c>
      <c r="K197" s="230">
        <f t="shared" si="196"/>
        <v>75</v>
      </c>
      <c r="L197" s="121">
        <f>IFERROR(VLOOKUP(K197,'Criteria Table'!$A$2:$I$102,2,FALSE),"")</f>
        <v>2.5</v>
      </c>
      <c r="M197" s="230">
        <f t="shared" si="197"/>
        <v>77.613122171945705</v>
      </c>
      <c r="N197" s="286">
        <f t="shared" si="198"/>
        <v>28.50678733031674</v>
      </c>
      <c r="O197" s="50">
        <f>IFERROR(VLOOKUP(TEXT($A197,"0000"),'R-M11'!$A$2:$AA$500,17,FALSE),"")</f>
        <v>126</v>
      </c>
      <c r="P197" s="286">
        <f t="shared" si="199"/>
        <v>45.248868778280546</v>
      </c>
      <c r="Q197" s="98">
        <f>IFERROR(SUM(VLOOKUP(TEXT($A197,"0000"),'R-M11'!$A$2:$AA$500,18,FALSE),VLOOKUP(TEXT($A197,"0000"),'R-M11'!$A$2:$AA$500,19,FALSE)),0)</f>
        <v>200</v>
      </c>
      <c r="R197" s="69">
        <f>IFERROR(VLOOKUP(TEXT($A197,"0000"),'R-M11'!$A$2:$AA$500,27,FALSE),0)</f>
        <v>442</v>
      </c>
      <c r="S197" s="121">
        <f t="shared" si="248"/>
        <v>30.326787330316741</v>
      </c>
      <c r="T197" s="70">
        <f t="shared" si="200"/>
        <v>134.0444</v>
      </c>
      <c r="U197" s="121">
        <f t="shared" si="249"/>
        <v>46.028868778280547</v>
      </c>
      <c r="V197" s="70">
        <f t="shared" si="201"/>
        <v>203.44760000000002</v>
      </c>
      <c r="W197" s="121">
        <f t="shared" si="202"/>
        <v>74</v>
      </c>
      <c r="X197" s="124">
        <f>IFERROR(VLOOKUP(W197,'Criteria Table'!$A$2:$I$102,2,FALSE),"")</f>
        <v>2.6</v>
      </c>
      <c r="Y197" s="121">
        <f t="shared" si="203"/>
        <v>76.355656108597287</v>
      </c>
      <c r="Z197" s="92">
        <f>IFERROR(IF(VLOOKUP(A197,'SG11'!$A$3:$AI$500,18,FALSE)="","NA",VLOOKUP(A197,'SG11'!$A$3:$AI$500,18,FALSE)),"")</f>
        <v>71</v>
      </c>
      <c r="AA197" s="75">
        <f>IFERROR(VLOOKUP(Z197,'Criteria Table'!$A$2:$I$102,6,FALSE),"NA")</f>
        <v>5</v>
      </c>
      <c r="AB197" s="95">
        <f t="shared" si="250"/>
        <v>76</v>
      </c>
      <c r="AC197" s="84">
        <f>IFERROR(IF(VLOOKUP(A197,'SG11'!$A$3:$AI$500,19,FALSE)="","NA",VLOOKUP(A197,'SG11'!$A$3:$AI$500,19,FALSE)),"")</f>
        <v>66</v>
      </c>
      <c r="AD197" s="75">
        <f>IFERROR(VLOOKUP(AC197,'Criteria Table'!$A$2:$I$102,6,FALSE),"NA")</f>
        <v>5</v>
      </c>
      <c r="AE197" s="95">
        <f t="shared" si="251"/>
        <v>71</v>
      </c>
      <c r="AF197" s="92">
        <f>IFERROR(IF(VLOOKUP(A197,'SG11'!$A$3:$AI$500,20,FALSE)="","NA",VLOOKUP(A197,'SG11'!$A$3:$AI$500,20,FALSE)),"")</f>
        <v>62</v>
      </c>
      <c r="AG197" s="75">
        <f>IFERROR(VLOOKUP(AF197,'Criteria Table'!$A$2:$I$102,6,FALSE),"NA")</f>
        <v>5</v>
      </c>
      <c r="AH197" s="95">
        <f t="shared" si="252"/>
        <v>67</v>
      </c>
      <c r="AI197" s="84">
        <f>IFERROR(IF(VLOOKUP(A197,'SG11'!$A$3:$AI$500,21,FALSE)="","NA",VLOOKUP(A197,'SG11'!$A$3:$AI$500,21,FALSE)),"")</f>
        <v>69</v>
      </c>
      <c r="AJ197" s="75">
        <f>IFERROR(VLOOKUP(AI197,'Criteria Table'!$A$2:$I$102,6,FALSE),"NA")</f>
        <v>5</v>
      </c>
      <c r="AK197" s="95">
        <f t="shared" si="253"/>
        <v>74</v>
      </c>
      <c r="AL197" s="99">
        <f>IFERROR(VLOOKUP(TEXT(A197,"0000"),'W11'!$A$1:$E$500,4,FALSE)/AP197*100,"")</f>
        <v>98.518518518518519</v>
      </c>
      <c r="AM197" s="97">
        <f>IFERROR(VLOOKUP(TEXT(A197,"0000"),'W11'!$A$1:$E$500,4,FALSE),"")</f>
        <v>133</v>
      </c>
      <c r="AN197" s="99">
        <f t="shared" si="204"/>
        <v>98.518518518518519</v>
      </c>
      <c r="AO197" s="97">
        <f t="shared" si="205"/>
        <v>133</v>
      </c>
      <c r="AP197" s="99">
        <f>IFERROR(VLOOKUP(TEXT(A197,"0000"),'W11'!$A$1:$E$500,5,FALSE),"")</f>
        <v>135</v>
      </c>
      <c r="AQ197" s="97">
        <f>IFERROR(VLOOKUP(ROUND(AL197,0),'Criteria Table'!$A$2:$I$102,4,FALSE),0)</f>
        <v>0</v>
      </c>
      <c r="AR197" s="128"/>
      <c r="AS197" s="95"/>
      <c r="AT197" s="95"/>
      <c r="AU197" s="100">
        <f>IFERROR(VLOOKUP(TEXT(A197,"0000"),'Sci11'!$A$3:$N$492,4,FALSE)/VLOOKUP(TEXT(A197,"0000"),'Sci11'!$A$3:$N$492,14,FALSE)*100,"")</f>
        <v>36.746987951807228</v>
      </c>
      <c r="AV197" s="101">
        <f>SUM(VLOOKUP(TEXT(A197,"0000"),'Sci11'!$A$3:$N$492,5,FALSE),VLOOKUP(TEXT(A197,"0000"),'Sci11'!$A$3:$N$492,6,FALSE))/VLOOKUP(TEXT(A197,"0000"),'Sci11'!$A$3:$N$492,14,FALSE)*100</f>
        <v>19.879518072289155</v>
      </c>
      <c r="AW197" s="100">
        <f t="shared" si="254"/>
        <v>39.756987951807226</v>
      </c>
      <c r="AX197" s="101">
        <f>IFERROR(AW197/100*VLOOKUP(TEXT(A197,"0000"),'Sci11'!$A$3:$N$492,14,FALSE),"")</f>
        <v>65.996600000000001</v>
      </c>
      <c r="AY197" s="100">
        <f t="shared" si="255"/>
        <v>21.169518072289154</v>
      </c>
      <c r="AZ197" s="101">
        <f>IFERROR(AY197/100*VLOOKUP(TEXT(A197,"0000"),'Sci11'!$A$3:$N$492,14,FALSE),"")</f>
        <v>35.141399999999997</v>
      </c>
      <c r="BA197" s="100">
        <f t="shared" si="206"/>
        <v>57</v>
      </c>
      <c r="BB197" s="101">
        <f>IFERROR(VLOOKUP(BA197,'Criteria Table'!$A$2:$I$102,2,FALSE),"")</f>
        <v>4.3</v>
      </c>
      <c r="BC197" s="101">
        <f t="shared" si="207"/>
        <v>61.3</v>
      </c>
      <c r="BD197" s="82">
        <f>IFERROR(VLOOKUP(A197,ATTx11!$A$2:$N$500,4,FALSE),"")</f>
        <v>95.8</v>
      </c>
      <c r="BE197" s="95">
        <f t="shared" si="208"/>
        <v>0.5</v>
      </c>
      <c r="BF197" s="96">
        <f t="shared" si="209"/>
        <v>96.3</v>
      </c>
      <c r="BG197" s="70">
        <f>IFERROR(VLOOKUP(A197,ATTx11!$A$2:$N$500,11,FALSE),"")</f>
        <v>28</v>
      </c>
      <c r="BH197" s="95">
        <f t="shared" si="210"/>
        <v>25.2</v>
      </c>
      <c r="BI197" s="70">
        <f>IFERROR(VLOOKUP(A197,ATTx11!$A$2:$N$500,12,FALSE),"")</f>
        <v>63</v>
      </c>
      <c r="BJ197" s="97">
        <f t="shared" si="211"/>
        <v>56.7</v>
      </c>
      <c r="BK197" s="84">
        <f>IFERROR(VLOOKUP(A197,ATTx11!$A$2:$N$500,7,FALSE),"")</f>
        <v>25</v>
      </c>
      <c r="BL197" s="97">
        <f t="shared" si="212"/>
        <v>22.5</v>
      </c>
      <c r="BM197" s="84">
        <f>IFERROR(VLOOKUP(A197,ATTx11!$A$2:$N$500,8,FALSE),"")</f>
        <v>39</v>
      </c>
      <c r="BN197" s="95">
        <f t="shared" si="213"/>
        <v>35.1</v>
      </c>
      <c r="BO197" s="95"/>
      <c r="BP197" s="83">
        <f>IFERROR(VLOOKUP(TEXT($A197,"0000"),'AYP11'!$B$3379:$AU$3800,17,FALSE),"")</f>
        <v>91</v>
      </c>
      <c r="BQ197" s="75">
        <f>IFERROR(VLOOKUP(BP197,'Criteria Table'!$A$2:$I$102,2,FALSE),0)</f>
        <v>0</v>
      </c>
      <c r="BR197" s="95">
        <f t="shared" si="214"/>
        <v>91</v>
      </c>
      <c r="BS197" s="83">
        <f>IFERROR(VLOOKUP(TEXT($A197,"0000"),'AYP11'!$B$847:$AU$1268,17,FALSE),"")</f>
        <v>64</v>
      </c>
      <c r="BT197" s="75">
        <f>IFERROR(VLOOKUP(BS197,'Criteria Table'!$A$2:$I$102,2,FALSE),0)</f>
        <v>3.6</v>
      </c>
      <c r="BU197" s="95">
        <f t="shared" si="215"/>
        <v>68</v>
      </c>
      <c r="BV197" s="83">
        <f>IFERROR(VLOOKUP(TEXT($A197,"0000"),'AYP11'!$B$2113:$AU$2534,17,FALSE),"")</f>
        <v>80</v>
      </c>
      <c r="BW197" s="75">
        <f>IFERROR(VLOOKUP(BV197,'Criteria Table'!$A$2:$I$102,2,FALSE),0)</f>
        <v>2</v>
      </c>
      <c r="BX197" s="95">
        <f t="shared" si="216"/>
        <v>82</v>
      </c>
      <c r="BY197" s="83">
        <f>IFERROR(VLOOKUP(TEXT($A197,"0000"),'AYP11'!$B$425:$AU$846,17,FALSE),"")</f>
        <v>0</v>
      </c>
      <c r="BZ197" s="75">
        <f>IFERROR(VLOOKUP(BY197,'Criteria Table'!$A$2:$I$102,2,FALSE),0)</f>
        <v>10</v>
      </c>
      <c r="CA197" s="95">
        <f t="shared" si="217"/>
        <v>10</v>
      </c>
      <c r="CB197" s="83">
        <f>IFERROR(VLOOKUP(TEXT($A197,"0000"),'AYP11'!$B$3:$AU$424,17,FALSE),"")</f>
        <v>0</v>
      </c>
      <c r="CC197" s="95">
        <f>IFERROR(VLOOKUP(CB197,'Criteria Table'!$A$2:$I$102,2,FALSE),0)</f>
        <v>10</v>
      </c>
      <c r="CD197" s="95">
        <f t="shared" si="218"/>
        <v>10</v>
      </c>
      <c r="CE197" s="83">
        <f>IFERROR(VLOOKUP(TEXT($A197,"0000"),'AYP11'!$B$1269:$AU$1690,17,FALSE),"")</f>
        <v>69</v>
      </c>
      <c r="CF197" s="95">
        <f>IFERROR(VLOOKUP(CE197,'Criteria Table'!$A$2:$I$102,2,FALSE),0)</f>
        <v>3.1</v>
      </c>
      <c r="CG197" s="95">
        <f t="shared" si="219"/>
        <v>72</v>
      </c>
      <c r="CH197" s="83">
        <f>IFERROR(VLOOKUP(TEXT($A197,"0000"),'AYP11'!$B$1691:$AU$2112,17,FALSE),"")</f>
        <v>0</v>
      </c>
      <c r="CI197" s="95">
        <f>IFERROR(VLOOKUP(CH197,'Criteria Table'!$A$2:$I$102,2,FALSE),0)</f>
        <v>10</v>
      </c>
      <c r="CJ197" s="95">
        <f t="shared" si="220"/>
        <v>10</v>
      </c>
      <c r="CK197" s="83">
        <f>IFERROR(VLOOKUP(TEXT($A197,"0000"),'AYP11'!$B$2535:$AU$2956,17,FALSE),"")</f>
        <v>0</v>
      </c>
      <c r="CL197" s="95">
        <f>IFERROR(VLOOKUP(CK197,'Criteria Table'!$A$2:$I$102,2,FALSE),0)</f>
        <v>10</v>
      </c>
      <c r="CM197" s="95">
        <f t="shared" si="221"/>
        <v>10</v>
      </c>
      <c r="CN197" s="76">
        <f>IFERROR(VLOOKUP(TEXT($A197,"0000"),'AYP11'!$B$3379:$AU$3800,23,FALSE),"")</f>
        <v>82</v>
      </c>
      <c r="CO197" s="95">
        <f>IFERROR(VLOOKUP(CN197,'Criteria Table'!$A$2:$I$102,2,FALSE),0)</f>
        <v>1.8</v>
      </c>
      <c r="CP197" s="95">
        <f t="shared" si="222"/>
        <v>84</v>
      </c>
      <c r="CQ197" s="76">
        <f>IFERROR(VLOOKUP(TEXT($A197,"0000"),'AYP11'!$B$847:$AU$1268,23,FALSE),"")</f>
        <v>58</v>
      </c>
      <c r="CR197" s="95">
        <f>IFERROR(VLOOKUP(CQ197,'Criteria Table'!$A$2:$I$102,2,FALSE),0)</f>
        <v>4.2</v>
      </c>
      <c r="CS197" s="95">
        <f t="shared" si="223"/>
        <v>62</v>
      </c>
      <c r="CT197" s="76">
        <f>IFERROR(VLOOKUP(TEXT($A197,"0000"),'AYP11'!$B$2113:$AU$2534,23,FALSE),"")</f>
        <v>84</v>
      </c>
      <c r="CU197" s="95">
        <f>IFERROR(VLOOKUP(CT197,'Criteria Table'!$A$2:$I$102,2,FALSE),0)</f>
        <v>1.6</v>
      </c>
      <c r="CV197" s="95">
        <f t="shared" si="224"/>
        <v>86</v>
      </c>
      <c r="CW197" s="76">
        <f>IFERROR(VLOOKUP(TEXT($A197,"0000"),'AYP11'!$B$425:$AU$846,23,FALSE),"")</f>
        <v>0</v>
      </c>
      <c r="CX197" s="95">
        <f>IFERROR(VLOOKUP(CW197,'Criteria Table'!$A$2:$I$102,2,FALSE),0)</f>
        <v>10</v>
      </c>
      <c r="CY197" s="95">
        <f t="shared" si="225"/>
        <v>10</v>
      </c>
      <c r="CZ197" s="76">
        <f>IFERROR(VLOOKUP(TEXT($A197,"0000"),'AYP11'!$B$3:$AU$424,23,FALSE),"")</f>
        <v>0</v>
      </c>
      <c r="DA197" s="95">
        <f>IFERROR(VLOOKUP(CZ197,'Criteria Table'!$A$2:$I$102,2,FALSE),0)</f>
        <v>10</v>
      </c>
      <c r="DB197" s="95">
        <f t="shared" si="226"/>
        <v>10</v>
      </c>
      <c r="DC197" s="76">
        <f>IFERROR(VLOOKUP(TEXT($A197,"0000"),'AYP11'!$B$1269:$AU$1690,23,FALSE),"")</f>
        <v>69</v>
      </c>
      <c r="DD197" s="95">
        <f>IFERROR(VLOOKUP(DC197,'Criteria Table'!$A$2:$I$102,2,FALSE),0)</f>
        <v>3.1</v>
      </c>
      <c r="DE197" s="95">
        <f t="shared" si="227"/>
        <v>72</v>
      </c>
      <c r="DF197" s="76">
        <f>IFERROR(VLOOKUP(TEXT($A197,"0000"),'AYP11'!$B$1691:$AU$2112,23,FALSE),"")</f>
        <v>0</v>
      </c>
      <c r="DG197" s="95">
        <f>IFERROR(VLOOKUP(DF197,'Criteria Table'!$A$2:$I$102,2,FALSE),0)</f>
        <v>10</v>
      </c>
      <c r="DH197" s="95">
        <f t="shared" si="228"/>
        <v>10</v>
      </c>
      <c r="DI197" s="76">
        <f>IFERROR(VLOOKUP(TEXT($A197,"0000"),'AYP11'!$B$2535:$AU$2956,23,FALSE),"")</f>
        <v>0</v>
      </c>
      <c r="DJ197" s="95">
        <f>IFERROR(VLOOKUP(DI197,'Criteria Table'!$A$2:$I$102,2,FALSE),0)</f>
        <v>10</v>
      </c>
      <c r="DK197" s="95">
        <f t="shared" si="229"/>
        <v>10</v>
      </c>
      <c r="DL197" s="91">
        <f>IFERROR(VLOOKUP(TEXT($A197,"0000"),'AYP11'!$B$3379:$AU$3800,11,FALSE),"")</f>
        <v>0</v>
      </c>
      <c r="DM197" s="95">
        <f t="shared" si="230"/>
        <v>1</v>
      </c>
      <c r="DN197" s="95" t="str">
        <f t="shared" si="231"/>
        <v/>
      </c>
      <c r="DO197" s="91">
        <f>IFERROR(VLOOKUP(TEXT($A197,"0000"),'AYP11'!$B$847:$AU$1268,11,FALSE),"")</f>
        <v>0</v>
      </c>
      <c r="DP197" s="95">
        <f t="shared" si="232"/>
        <v>1</v>
      </c>
      <c r="DQ197" s="95" t="str">
        <f t="shared" si="233"/>
        <v/>
      </c>
      <c r="DR197" s="91">
        <f>IFERROR(VLOOKUP(TEXT($A197,"0000"),'AYP11'!$B$2113:$AU$2534,11,FALSE),"")</f>
        <v>0</v>
      </c>
      <c r="DS197" s="95">
        <f t="shared" si="234"/>
        <v>1</v>
      </c>
      <c r="DT197" s="95" t="str">
        <f t="shared" si="235"/>
        <v/>
      </c>
      <c r="DU197" s="91">
        <f>IFERROR(VLOOKUP(TEXT($A197,"0000"),'AYP11'!$B$425:$AU$846,11,FALSE),"")</f>
        <v>0</v>
      </c>
      <c r="DV197" s="95">
        <f t="shared" si="236"/>
        <v>1</v>
      </c>
      <c r="DW197" s="95" t="str">
        <f t="shared" si="237"/>
        <v/>
      </c>
      <c r="DX197" s="91">
        <f>IFERROR(VLOOKUP(TEXT($A197,"0000"),'AYP11'!$B$3:$AU$424,11,FALSE),"")</f>
        <v>0</v>
      </c>
      <c r="DY197" s="95">
        <f t="shared" si="238"/>
        <v>1</v>
      </c>
      <c r="DZ197" s="95" t="str">
        <f t="shared" si="239"/>
        <v/>
      </c>
      <c r="EA197" s="91">
        <f>IFERROR(VLOOKUP(TEXT($A197,"0000"),'AYP11'!$B$1269:$AU$1690,11,FALSE),"")</f>
        <v>0</v>
      </c>
      <c r="EB197" s="95">
        <f t="shared" si="240"/>
        <v>1</v>
      </c>
      <c r="EC197" s="95" t="str">
        <f t="shared" si="241"/>
        <v/>
      </c>
      <c r="ED197" s="91">
        <f>IFERROR(VLOOKUP(TEXT($A197,"0000"),'AYP11'!$B$1691:$AU$2112,11,FALSE),"")</f>
        <v>0</v>
      </c>
      <c r="EE197" s="95">
        <f t="shared" si="242"/>
        <v>1</v>
      </c>
      <c r="EF197" s="95" t="str">
        <f t="shared" si="243"/>
        <v/>
      </c>
      <c r="EG197" s="91">
        <f>IFERROR(VLOOKUP(TEXT($A197,"0000"),'AYP11'!$B$2535:$AU$2956,11,FALSE),"")</f>
        <v>0</v>
      </c>
      <c r="EH197" s="95">
        <f t="shared" si="244"/>
        <v>1</v>
      </c>
      <c r="EI197" s="95" t="str">
        <f t="shared" si="245"/>
        <v/>
      </c>
    </row>
    <row r="198" spans="1:147" x14ac:dyDescent="0.25">
      <c r="A198" s="248">
        <v>4391</v>
      </c>
      <c r="B198" s="291">
        <f t="shared" si="192"/>
        <v>34.899328859060404</v>
      </c>
      <c r="C198" s="50">
        <f>IFERROR(VLOOKUP(TEXT($A198,"0000"),'R-M11'!$A$2:$AA$500,4,FALSE),0)</f>
        <v>104</v>
      </c>
      <c r="D198" s="291">
        <f t="shared" si="193"/>
        <v>14.093959731543624</v>
      </c>
      <c r="E198" s="98">
        <f>IFERROR(SUM(VLOOKUP(TEXT($A198,"0000"),'R-M11'!$A$2:$AA$500,5,FALSE),VLOOKUP(TEXT($A198,"0000"),'R-M11'!$A$2:$AA$500,6,FALSE)),0)</f>
        <v>42</v>
      </c>
      <c r="F198" s="58">
        <f>IFERROR(VLOOKUP(TEXT($A198,"0000"),'R-M11'!$A$2:$AA$500,14,FALSE),0)</f>
        <v>298</v>
      </c>
      <c r="G198" s="230">
        <f t="shared" si="246"/>
        <v>38.469328859060404</v>
      </c>
      <c r="H198" s="97">
        <f t="shared" si="194"/>
        <v>114.6386</v>
      </c>
      <c r="I198" s="230">
        <f t="shared" si="247"/>
        <v>15.623959731543623</v>
      </c>
      <c r="J198" s="97">
        <f t="shared" si="195"/>
        <v>46.559399999999997</v>
      </c>
      <c r="K198" s="230">
        <f t="shared" si="196"/>
        <v>49</v>
      </c>
      <c r="L198" s="121">
        <f>IFERROR(VLOOKUP(K198,'Criteria Table'!$A$2:$I$102,2,FALSE),"")</f>
        <v>5.1000000000000005</v>
      </c>
      <c r="M198" s="230">
        <f t="shared" si="197"/>
        <v>54.093288590604026</v>
      </c>
      <c r="N198" s="286">
        <f t="shared" si="198"/>
        <v>31.632653061224492</v>
      </c>
      <c r="O198" s="50">
        <f>IFERROR(VLOOKUP(TEXT($A198,"0000"),'R-M11'!$A$2:$AA$500,17,FALSE),"")</f>
        <v>93</v>
      </c>
      <c r="P198" s="286">
        <f t="shared" si="199"/>
        <v>6.8027210884353746</v>
      </c>
      <c r="Q198" s="98">
        <f>IFERROR(SUM(VLOOKUP(TEXT($A198,"0000"),'R-M11'!$A$2:$AA$500,18,FALSE),VLOOKUP(TEXT($A198,"0000"),'R-M11'!$A$2:$AA$500,19,FALSE)),0)</f>
        <v>20</v>
      </c>
      <c r="R198" s="69">
        <f>IFERROR(VLOOKUP(TEXT($A198,"0000"),'R-M11'!$A$2:$AA$500,27,FALSE),0)</f>
        <v>294</v>
      </c>
      <c r="S198" s="121">
        <f t="shared" si="248"/>
        <v>35.972653061224491</v>
      </c>
      <c r="T198" s="70">
        <f t="shared" si="200"/>
        <v>105.75960000000001</v>
      </c>
      <c r="U198" s="121">
        <f t="shared" si="249"/>
        <v>8.662721088435374</v>
      </c>
      <c r="V198" s="70">
        <f t="shared" si="201"/>
        <v>25.468399999999999</v>
      </c>
      <c r="W198" s="121">
        <f t="shared" si="202"/>
        <v>38</v>
      </c>
      <c r="X198" s="124">
        <f>IFERROR(VLOOKUP(W198,'Criteria Table'!$A$2:$I$102,2,FALSE),"")</f>
        <v>6.2</v>
      </c>
      <c r="Y198" s="121">
        <f t="shared" si="203"/>
        <v>44.635374149659867</v>
      </c>
      <c r="Z198" s="92">
        <f>IFERROR(IF(VLOOKUP(A198,'SG11'!$A$3:$AI$500,18,FALSE)="","NA",VLOOKUP(A198,'SG11'!$A$3:$AI$500,18,FALSE)),"")</f>
        <v>61</v>
      </c>
      <c r="AA198" s="75">
        <f>IFERROR(VLOOKUP(Z198,'Criteria Table'!$A$2:$I$102,6,FALSE),"NA")</f>
        <v>5</v>
      </c>
      <c r="AB198" s="95">
        <f t="shared" si="250"/>
        <v>66</v>
      </c>
      <c r="AC198" s="84">
        <f>IFERROR(IF(VLOOKUP(A198,'SG11'!$A$3:$AI$500,19,FALSE)="","NA",VLOOKUP(A198,'SG11'!$A$3:$AI$500,19,FALSE)),"")</f>
        <v>26</v>
      </c>
      <c r="AD198" s="75">
        <f>IFERROR(VLOOKUP(AC198,'Criteria Table'!$A$2:$I$102,6,FALSE),"NA")</f>
        <v>10</v>
      </c>
      <c r="AE198" s="95">
        <f t="shared" si="251"/>
        <v>36</v>
      </c>
      <c r="AF198" s="92">
        <f>IFERROR(IF(VLOOKUP(A198,'SG11'!$A$3:$AI$500,20,FALSE)="","NA",VLOOKUP(A198,'SG11'!$A$3:$AI$500,20,FALSE)),"")</f>
        <v>69</v>
      </c>
      <c r="AG198" s="75">
        <f>IFERROR(VLOOKUP(AF198,'Criteria Table'!$A$2:$I$102,6,FALSE),"NA")</f>
        <v>5</v>
      </c>
      <c r="AH198" s="95">
        <f t="shared" si="252"/>
        <v>74</v>
      </c>
      <c r="AI198" s="84">
        <f>IFERROR(IF(VLOOKUP(A198,'SG11'!$A$3:$AI$500,21,FALSE)="","NA",VLOOKUP(A198,'SG11'!$A$3:$AI$500,21,FALSE)),"")</f>
        <v>26</v>
      </c>
      <c r="AJ198" s="75">
        <f>IFERROR(VLOOKUP(AI198,'Criteria Table'!$A$2:$I$102,6,FALSE),"NA")</f>
        <v>10</v>
      </c>
      <c r="AK198" s="95">
        <f t="shared" si="253"/>
        <v>36</v>
      </c>
      <c r="AL198" s="99">
        <f>IFERROR(VLOOKUP(TEXT(A198,"0000"),'W11'!$A$1:$E$500,4,FALSE)/AP198*100,"")</f>
        <v>94.680851063829792</v>
      </c>
      <c r="AM198" s="97">
        <f>IFERROR(VLOOKUP(TEXT(A198,"0000"),'W11'!$A$1:$E$500,4,FALSE),"")</f>
        <v>89</v>
      </c>
      <c r="AN198" s="99">
        <f t="shared" si="204"/>
        <v>94.680851063829792</v>
      </c>
      <c r="AO198" s="97">
        <f t="shared" si="205"/>
        <v>89.000000000000014</v>
      </c>
      <c r="AP198" s="99">
        <f>IFERROR(VLOOKUP(TEXT(A198,"0000"),'W11'!$A$1:$E$500,5,FALSE),"")</f>
        <v>94</v>
      </c>
      <c r="AQ198" s="97">
        <f>IFERROR(VLOOKUP(ROUND(AL198,0),'Criteria Table'!$A$2:$I$102,4,FALSE),0)</f>
        <v>0</v>
      </c>
      <c r="AR198" s="128"/>
      <c r="AS198" s="95"/>
      <c r="AT198" s="95"/>
      <c r="AU198" s="100">
        <f>IFERROR(VLOOKUP(TEXT(A198,"0000"),'Sci11'!$A$3:$N$492,4,FALSE)/VLOOKUP(TEXT(A198,"0000"),'Sci11'!$A$3:$N$492,14,FALSE)*100,"")</f>
        <v>21.978021978021978</v>
      </c>
      <c r="AV198" s="101">
        <f>SUM(VLOOKUP(TEXT(A198,"0000"),'Sci11'!$A$3:$N$492,5,FALSE),VLOOKUP(TEXT(A198,"0000"),'Sci11'!$A$3:$N$492,6,FALSE))/VLOOKUP(TEXT(A198,"0000"),'Sci11'!$A$3:$N$492,14,FALSE)*100</f>
        <v>3.296703296703297</v>
      </c>
      <c r="AW198" s="100">
        <f t="shared" si="254"/>
        <v>27.228021978021978</v>
      </c>
      <c r="AX198" s="101">
        <f>IFERROR(AW198/100*VLOOKUP(TEXT(A198,"0000"),'Sci11'!$A$3:$N$492,14,FALSE),"")</f>
        <v>24.7775</v>
      </c>
      <c r="AY198" s="100">
        <f t="shared" si="255"/>
        <v>5.5467032967032974</v>
      </c>
      <c r="AZ198" s="101">
        <f>IFERROR(AY198/100*VLOOKUP(TEXT(A198,"0000"),'Sci11'!$A$3:$N$492,14,FALSE),"")</f>
        <v>5.0475000000000003</v>
      </c>
      <c r="BA198" s="100">
        <f t="shared" si="206"/>
        <v>25</v>
      </c>
      <c r="BB198" s="101">
        <f>IFERROR(VLOOKUP(BA198,'Criteria Table'!$A$2:$I$102,2,FALSE),"")</f>
        <v>7.5</v>
      </c>
      <c r="BC198" s="101">
        <f t="shared" si="207"/>
        <v>32.5</v>
      </c>
      <c r="BD198" s="82">
        <f>IFERROR(VLOOKUP(A198,ATTx11!$A$2:$N$500,4,FALSE),"")</f>
        <v>95.6</v>
      </c>
      <c r="BE198" s="95">
        <f t="shared" si="208"/>
        <v>0.5</v>
      </c>
      <c r="BF198" s="96">
        <f t="shared" si="209"/>
        <v>96.1</v>
      </c>
      <c r="BG198" s="70">
        <f>IFERROR(VLOOKUP(A198,ATTx11!$A$2:$N$500,11,FALSE),"")</f>
        <v>1</v>
      </c>
      <c r="BH198" s="95">
        <f t="shared" si="210"/>
        <v>0.9</v>
      </c>
      <c r="BI198" s="70">
        <f>IFERROR(VLOOKUP(A198,ATTx11!$A$2:$N$500,12,FALSE),"")</f>
        <v>27</v>
      </c>
      <c r="BJ198" s="97">
        <f t="shared" si="211"/>
        <v>24.3</v>
      </c>
      <c r="BK198" s="84">
        <f>IFERROR(VLOOKUP(A198,ATTx11!$A$2:$N$500,7,FALSE),"")</f>
        <v>1</v>
      </c>
      <c r="BL198" s="97">
        <f t="shared" si="212"/>
        <v>0.9</v>
      </c>
      <c r="BM198" s="84">
        <f>IFERROR(VLOOKUP(A198,ATTx11!$A$2:$N$500,8,FALSE),"")</f>
        <v>18</v>
      </c>
      <c r="BN198" s="95">
        <f t="shared" si="213"/>
        <v>16.2</v>
      </c>
      <c r="BO198" s="95"/>
      <c r="BP198" s="83">
        <f>IFERROR(VLOOKUP(TEXT($A198,"0000"),'AYP11'!$B$3379:$AU$3800,17,FALSE),"")</f>
        <v>0</v>
      </c>
      <c r="BQ198" s="75">
        <f>IFERROR(VLOOKUP(BP198,'Criteria Table'!$A$2:$I$102,2,FALSE),0)</f>
        <v>10</v>
      </c>
      <c r="BR198" s="95">
        <f t="shared" si="214"/>
        <v>10</v>
      </c>
      <c r="BS198" s="83">
        <f>IFERROR(VLOOKUP(TEXT($A198,"0000"),'AYP11'!$B$847:$AU$1268,17,FALSE),"")</f>
        <v>45</v>
      </c>
      <c r="BT198" s="75">
        <f>IFERROR(VLOOKUP(BS198,'Criteria Table'!$A$2:$I$102,2,FALSE),0)</f>
        <v>5.5</v>
      </c>
      <c r="BU198" s="95">
        <f t="shared" si="215"/>
        <v>51</v>
      </c>
      <c r="BV198" s="83">
        <f>IFERROR(VLOOKUP(TEXT($A198,"0000"),'AYP11'!$B$2113:$AU$2534,17,FALSE),"")</f>
        <v>54</v>
      </c>
      <c r="BW198" s="75">
        <f>IFERROR(VLOOKUP(BV198,'Criteria Table'!$A$2:$I$102,2,FALSE),0)</f>
        <v>4.6000000000000005</v>
      </c>
      <c r="BX198" s="95">
        <f t="shared" si="216"/>
        <v>59</v>
      </c>
      <c r="BY198" s="83">
        <f>IFERROR(VLOOKUP(TEXT($A198,"0000"),'AYP11'!$B$425:$AU$846,17,FALSE),"")</f>
        <v>0</v>
      </c>
      <c r="BZ198" s="75">
        <f>IFERROR(VLOOKUP(BY198,'Criteria Table'!$A$2:$I$102,2,FALSE),0)</f>
        <v>10</v>
      </c>
      <c r="CA198" s="95">
        <f t="shared" si="217"/>
        <v>10</v>
      </c>
      <c r="CB198" s="83">
        <f>IFERROR(VLOOKUP(TEXT($A198,"0000"),'AYP11'!$B$3:$AU$424,17,FALSE),"")</f>
        <v>0</v>
      </c>
      <c r="CC198" s="95">
        <f>IFERROR(VLOOKUP(CB198,'Criteria Table'!$A$2:$I$102,2,FALSE),0)</f>
        <v>10</v>
      </c>
      <c r="CD198" s="95">
        <f t="shared" si="218"/>
        <v>10</v>
      </c>
      <c r="CE198" s="83">
        <f>IFERROR(VLOOKUP(TEXT($A198,"0000"),'AYP11'!$B$1269:$AU$1690,17,FALSE),"")</f>
        <v>52</v>
      </c>
      <c r="CF198" s="95">
        <f>IFERROR(VLOOKUP(CE198,'Criteria Table'!$A$2:$I$102,2,FALSE),0)</f>
        <v>4.8000000000000007</v>
      </c>
      <c r="CG198" s="95">
        <f t="shared" si="219"/>
        <v>57</v>
      </c>
      <c r="CH198" s="83">
        <f>IFERROR(VLOOKUP(TEXT($A198,"0000"),'AYP11'!$B$1691:$AU$2112,17,FALSE),"")</f>
        <v>49</v>
      </c>
      <c r="CI198" s="95">
        <f>IFERROR(VLOOKUP(CH198,'Criteria Table'!$A$2:$I$102,2,FALSE),0)</f>
        <v>5.1000000000000005</v>
      </c>
      <c r="CJ198" s="95">
        <f t="shared" si="220"/>
        <v>54</v>
      </c>
      <c r="CK198" s="83">
        <f>IFERROR(VLOOKUP(TEXT($A198,"0000"),'AYP11'!$B$2535:$AU$2956,17,FALSE),"")</f>
        <v>30</v>
      </c>
      <c r="CL198" s="95">
        <f>IFERROR(VLOOKUP(CK198,'Criteria Table'!$A$2:$I$102,2,FALSE),0)</f>
        <v>7</v>
      </c>
      <c r="CM198" s="95">
        <f t="shared" si="221"/>
        <v>37</v>
      </c>
      <c r="CN198" s="76">
        <f>IFERROR(VLOOKUP(TEXT($A198,"0000"),'AYP11'!$B$3379:$AU$3800,23,FALSE),"")</f>
        <v>0</v>
      </c>
      <c r="CO198" s="95">
        <f>IFERROR(VLOOKUP(CN198,'Criteria Table'!$A$2:$I$102,2,FALSE),0)</f>
        <v>10</v>
      </c>
      <c r="CP198" s="95">
        <f t="shared" si="222"/>
        <v>10</v>
      </c>
      <c r="CQ198" s="76">
        <f>IFERROR(VLOOKUP(TEXT($A198,"0000"),'AYP11'!$B$847:$AU$1268,23,FALSE),"")</f>
        <v>30</v>
      </c>
      <c r="CR198" s="95">
        <f>IFERROR(VLOOKUP(CQ198,'Criteria Table'!$A$2:$I$102,2,FALSE),0)</f>
        <v>7</v>
      </c>
      <c r="CS198" s="95">
        <f t="shared" si="223"/>
        <v>37</v>
      </c>
      <c r="CT198" s="76">
        <f>IFERROR(VLOOKUP(TEXT($A198,"0000"),'AYP11'!$B$2113:$AU$2534,23,FALSE),"")</f>
        <v>44</v>
      </c>
      <c r="CU198" s="95">
        <f>IFERROR(VLOOKUP(CT198,'Criteria Table'!$A$2:$I$102,2,FALSE),0)</f>
        <v>5.6000000000000005</v>
      </c>
      <c r="CV198" s="95">
        <f t="shared" si="224"/>
        <v>50</v>
      </c>
      <c r="CW198" s="76">
        <f>IFERROR(VLOOKUP(TEXT($A198,"0000"),'AYP11'!$B$425:$AU$846,23,FALSE),"")</f>
        <v>0</v>
      </c>
      <c r="CX198" s="95">
        <f>IFERROR(VLOOKUP(CW198,'Criteria Table'!$A$2:$I$102,2,FALSE),0)</f>
        <v>10</v>
      </c>
      <c r="CY198" s="95">
        <f t="shared" si="225"/>
        <v>10</v>
      </c>
      <c r="CZ198" s="76">
        <f>IFERROR(VLOOKUP(TEXT($A198,"0000"),'AYP11'!$B$3:$AU$424,23,FALSE),"")</f>
        <v>0</v>
      </c>
      <c r="DA198" s="95">
        <f>IFERROR(VLOOKUP(CZ198,'Criteria Table'!$A$2:$I$102,2,FALSE),0)</f>
        <v>10</v>
      </c>
      <c r="DB198" s="95">
        <f t="shared" si="226"/>
        <v>10</v>
      </c>
      <c r="DC198" s="76">
        <f>IFERROR(VLOOKUP(TEXT($A198,"0000"),'AYP11'!$B$1269:$AU$1690,23,FALSE),"")</f>
        <v>41</v>
      </c>
      <c r="DD198" s="95">
        <f>IFERROR(VLOOKUP(DC198,'Criteria Table'!$A$2:$I$102,2,FALSE),0)</f>
        <v>5.9</v>
      </c>
      <c r="DE198" s="95">
        <f t="shared" si="227"/>
        <v>47</v>
      </c>
      <c r="DF198" s="76">
        <f>IFERROR(VLOOKUP(TEXT($A198,"0000"),'AYP11'!$B$1691:$AU$2112,23,FALSE),"")</f>
        <v>49</v>
      </c>
      <c r="DG198" s="95">
        <f>IFERROR(VLOOKUP(DF198,'Criteria Table'!$A$2:$I$102,2,FALSE),0)</f>
        <v>5.1000000000000005</v>
      </c>
      <c r="DH198" s="95">
        <f t="shared" si="228"/>
        <v>54</v>
      </c>
      <c r="DI198" s="76">
        <f>IFERROR(VLOOKUP(TEXT($A198,"0000"),'AYP11'!$B$2535:$AU$2956,23,FALSE),"")</f>
        <v>27</v>
      </c>
      <c r="DJ198" s="95">
        <f>IFERROR(VLOOKUP(DI198,'Criteria Table'!$A$2:$I$102,2,FALSE),0)</f>
        <v>7.3000000000000007</v>
      </c>
      <c r="DK198" s="95">
        <f t="shared" si="229"/>
        <v>34</v>
      </c>
      <c r="DL198" s="91">
        <f>IFERROR(VLOOKUP(TEXT($A198,"0000"),'AYP11'!$B$3379:$AU$3800,11,FALSE),"")</f>
        <v>0</v>
      </c>
      <c r="DM198" s="95">
        <f t="shared" si="230"/>
        <v>1</v>
      </c>
      <c r="DN198" s="95" t="str">
        <f t="shared" si="231"/>
        <v/>
      </c>
      <c r="DO198" s="91">
        <f>IFERROR(VLOOKUP(TEXT($A198,"0000"),'AYP11'!$B$847:$AU$1268,11,FALSE),"")</f>
        <v>0</v>
      </c>
      <c r="DP198" s="95">
        <f t="shared" si="232"/>
        <v>1</v>
      </c>
      <c r="DQ198" s="95" t="str">
        <f t="shared" si="233"/>
        <v/>
      </c>
      <c r="DR198" s="91">
        <f>IFERROR(VLOOKUP(TEXT($A198,"0000"),'AYP11'!$B$2113:$AU$2534,11,FALSE),"")</f>
        <v>0</v>
      </c>
      <c r="DS198" s="95">
        <f t="shared" si="234"/>
        <v>1</v>
      </c>
      <c r="DT198" s="95" t="str">
        <f t="shared" si="235"/>
        <v/>
      </c>
      <c r="DU198" s="91">
        <f>IFERROR(VLOOKUP(TEXT($A198,"0000"),'AYP11'!$B$425:$AU$846,11,FALSE),"")</f>
        <v>0</v>
      </c>
      <c r="DV198" s="95">
        <f t="shared" si="236"/>
        <v>1</v>
      </c>
      <c r="DW198" s="95" t="str">
        <f t="shared" si="237"/>
        <v/>
      </c>
      <c r="DX198" s="91">
        <f>IFERROR(VLOOKUP(TEXT($A198,"0000"),'AYP11'!$B$3:$AU$424,11,FALSE),"")</f>
        <v>0</v>
      </c>
      <c r="DY198" s="95">
        <f t="shared" si="238"/>
        <v>1</v>
      </c>
      <c r="DZ198" s="95" t="str">
        <f t="shared" si="239"/>
        <v/>
      </c>
      <c r="EA198" s="91">
        <f>IFERROR(VLOOKUP(TEXT($A198,"0000"),'AYP11'!$B$1269:$AU$1690,11,FALSE),"")</f>
        <v>0</v>
      </c>
      <c r="EB198" s="95">
        <f t="shared" si="240"/>
        <v>1</v>
      </c>
      <c r="EC198" s="95" t="str">
        <f t="shared" si="241"/>
        <v/>
      </c>
      <c r="ED198" s="91">
        <f>IFERROR(VLOOKUP(TEXT($A198,"0000"),'AYP11'!$B$1691:$AU$2112,11,FALSE),"")</f>
        <v>0</v>
      </c>
      <c r="EE198" s="95">
        <f t="shared" si="242"/>
        <v>1</v>
      </c>
      <c r="EF198" s="95" t="str">
        <f t="shared" si="243"/>
        <v/>
      </c>
      <c r="EG198" s="91">
        <f>IFERROR(VLOOKUP(TEXT($A198,"0000"),'AYP11'!$B$2535:$AU$2956,11,FALSE),"")</f>
        <v>0</v>
      </c>
      <c r="EH198" s="95">
        <f t="shared" si="244"/>
        <v>1</v>
      </c>
      <c r="EI198" s="95" t="str">
        <f t="shared" si="245"/>
        <v/>
      </c>
    </row>
    <row r="199" spans="1:147" x14ac:dyDescent="0.25">
      <c r="A199" s="248">
        <v>4401</v>
      </c>
      <c r="B199" s="291">
        <f t="shared" si="192"/>
        <v>27.604166666666668</v>
      </c>
      <c r="C199" s="50">
        <f>IFERROR(VLOOKUP(TEXT($A199,"0000"),'R-M11'!$A$2:$AA$500,4,FALSE),0)</f>
        <v>53</v>
      </c>
      <c r="D199" s="291">
        <f t="shared" si="193"/>
        <v>8.3333333333333321</v>
      </c>
      <c r="E199" s="98">
        <f>IFERROR(SUM(VLOOKUP(TEXT($A199,"0000"),'R-M11'!$A$2:$AA$500,5,FALSE),VLOOKUP(TEXT($A199,"0000"),'R-M11'!$A$2:$AA$500,6,FALSE)),0)</f>
        <v>16</v>
      </c>
      <c r="F199" s="58">
        <f>IFERROR(VLOOKUP(TEXT($A199,"0000"),'R-M11'!$A$2:$AA$500,14,FALSE),0)</f>
        <v>192</v>
      </c>
      <c r="G199" s="230">
        <f t="shared" si="246"/>
        <v>32.084166666666668</v>
      </c>
      <c r="H199" s="97">
        <f t="shared" si="194"/>
        <v>61.601600000000005</v>
      </c>
      <c r="I199" s="230">
        <f t="shared" si="247"/>
        <v>10.253333333333332</v>
      </c>
      <c r="J199" s="97">
        <f t="shared" si="195"/>
        <v>19.686399999999999</v>
      </c>
      <c r="K199" s="230">
        <f t="shared" si="196"/>
        <v>36</v>
      </c>
      <c r="L199" s="121">
        <f>IFERROR(VLOOKUP(K199,'Criteria Table'!$A$2:$I$102,2,FALSE),"")</f>
        <v>6.4</v>
      </c>
      <c r="M199" s="230">
        <f t="shared" si="197"/>
        <v>42.337499999999999</v>
      </c>
      <c r="N199" s="286">
        <f t="shared" si="198"/>
        <v>28.272251308900525</v>
      </c>
      <c r="O199" s="50">
        <f>IFERROR(VLOOKUP(TEXT($A199,"0000"),'R-M11'!$A$2:$AA$500,17,FALSE),"")</f>
        <v>54</v>
      </c>
      <c r="P199" s="286">
        <f t="shared" si="199"/>
        <v>9.4240837696335085</v>
      </c>
      <c r="Q199" s="98">
        <f>IFERROR(SUM(VLOOKUP(TEXT($A199,"0000"),'R-M11'!$A$2:$AA$500,18,FALSE),VLOOKUP(TEXT($A199,"0000"),'R-M11'!$A$2:$AA$500,19,FALSE)),0)</f>
        <v>18</v>
      </c>
      <c r="R199" s="69">
        <f>IFERROR(VLOOKUP(TEXT($A199,"0000"),'R-M11'!$A$2:$AA$500,27,FALSE),0)</f>
        <v>191</v>
      </c>
      <c r="S199" s="121">
        <f t="shared" si="248"/>
        <v>32.612251308900525</v>
      </c>
      <c r="T199" s="70">
        <f t="shared" si="200"/>
        <v>62.289400000000001</v>
      </c>
      <c r="U199" s="121">
        <f t="shared" si="249"/>
        <v>11.284083769633508</v>
      </c>
      <c r="V199" s="70">
        <f t="shared" si="201"/>
        <v>21.552599999999998</v>
      </c>
      <c r="W199" s="121">
        <f t="shared" si="202"/>
        <v>38</v>
      </c>
      <c r="X199" s="124">
        <f>IFERROR(VLOOKUP(W199,'Criteria Table'!$A$2:$I$102,2,FALSE),"")</f>
        <v>6.2</v>
      </c>
      <c r="Y199" s="121">
        <f t="shared" si="203"/>
        <v>43.896335078534037</v>
      </c>
      <c r="Z199" s="92">
        <f>IFERROR(IF(VLOOKUP(A199,'SG11'!$A$3:$AI$500,18,FALSE)="","NA",VLOOKUP(A199,'SG11'!$A$3:$AI$500,18,FALSE)),"")</f>
        <v>55</v>
      </c>
      <c r="AA199" s="75">
        <f>IFERROR(VLOOKUP(Z199,'Criteria Table'!$A$2:$I$102,6,FALSE),"NA")</f>
        <v>10</v>
      </c>
      <c r="AB199" s="95">
        <f t="shared" si="250"/>
        <v>65</v>
      </c>
      <c r="AC199" s="84">
        <f>IFERROR(IF(VLOOKUP(A199,'SG11'!$A$3:$AI$500,19,FALSE)="","NA",VLOOKUP(A199,'SG11'!$A$3:$AI$500,19,FALSE)),"")</f>
        <v>36</v>
      </c>
      <c r="AD199" s="75">
        <f>IFERROR(VLOOKUP(AC199,'Criteria Table'!$A$2:$I$102,6,FALSE),"NA")</f>
        <v>10</v>
      </c>
      <c r="AE199" s="95">
        <f t="shared" si="251"/>
        <v>46</v>
      </c>
      <c r="AF199" s="92">
        <f>IFERROR(IF(VLOOKUP(A199,'SG11'!$A$3:$AI$500,20,FALSE)="","NA",VLOOKUP(A199,'SG11'!$A$3:$AI$500,20,FALSE)),"")</f>
        <v>50</v>
      </c>
      <c r="AG199" s="75">
        <f>IFERROR(VLOOKUP(AF199,'Criteria Table'!$A$2:$I$102,6,FALSE),"NA")</f>
        <v>10</v>
      </c>
      <c r="AH199" s="95">
        <f t="shared" si="252"/>
        <v>60</v>
      </c>
      <c r="AI199" s="84">
        <f>IFERROR(IF(VLOOKUP(A199,'SG11'!$A$3:$AI$500,21,FALSE)="","NA",VLOOKUP(A199,'SG11'!$A$3:$AI$500,21,FALSE)),"")</f>
        <v>37</v>
      </c>
      <c r="AJ199" s="75">
        <f>IFERROR(VLOOKUP(AI199,'Criteria Table'!$A$2:$I$102,6,FALSE),"NA")</f>
        <v>10</v>
      </c>
      <c r="AK199" s="95">
        <f t="shared" si="253"/>
        <v>47</v>
      </c>
      <c r="AL199" s="99">
        <f>IFERROR(VLOOKUP(TEXT(A199,"0000"),'W11'!$A$1:$E$500,4,FALSE)/AP199*100,"")</f>
        <v>94.915254237288138</v>
      </c>
      <c r="AM199" s="97">
        <f>IFERROR(VLOOKUP(TEXT(A199,"0000"),'W11'!$A$1:$E$500,4,FALSE),"")</f>
        <v>56</v>
      </c>
      <c r="AN199" s="99">
        <f t="shared" si="204"/>
        <v>94.915254237288138</v>
      </c>
      <c r="AO199" s="97">
        <f t="shared" si="205"/>
        <v>56</v>
      </c>
      <c r="AP199" s="99">
        <f>IFERROR(VLOOKUP(TEXT(A199,"0000"),'W11'!$A$1:$E$500,5,FALSE),"")</f>
        <v>59</v>
      </c>
      <c r="AQ199" s="97">
        <f>IFERROR(VLOOKUP(ROUND(AL199,0),'Criteria Table'!$A$2:$I$102,4,FALSE),0)</f>
        <v>0</v>
      </c>
      <c r="AR199" s="128"/>
      <c r="AS199" s="95"/>
      <c r="AT199" s="95"/>
      <c r="AU199" s="100">
        <f>IFERROR(VLOOKUP(TEXT(A199,"0000"),'Sci11'!$A$3:$N$492,4,FALSE)/VLOOKUP(TEXT(A199,"0000"),'Sci11'!$A$3:$N$492,14,FALSE)*100,"")</f>
        <v>17.543859649122805</v>
      </c>
      <c r="AV199" s="101">
        <f>SUM(VLOOKUP(TEXT(A199,"0000"),'Sci11'!$A$3:$N$492,5,FALSE),VLOOKUP(TEXT(A199,"0000"),'Sci11'!$A$3:$N$492,6,FALSE))/VLOOKUP(TEXT(A199,"0000"),'Sci11'!$A$3:$N$492,14,FALSE)*100</f>
        <v>3.5087719298245612</v>
      </c>
      <c r="AW199" s="100">
        <f t="shared" si="254"/>
        <v>23.073859649122806</v>
      </c>
      <c r="AX199" s="101">
        <f>IFERROR(AW199/100*VLOOKUP(TEXT(A199,"0000"),'Sci11'!$A$3:$N$492,14,FALSE),"")</f>
        <v>13.152099999999999</v>
      </c>
      <c r="AY199" s="100">
        <f t="shared" si="255"/>
        <v>5.8787719298245609</v>
      </c>
      <c r="AZ199" s="101">
        <f>IFERROR(AY199/100*VLOOKUP(TEXT(A199,"0000"),'Sci11'!$A$3:$N$492,14,FALSE),"")</f>
        <v>3.3508999999999998</v>
      </c>
      <c r="BA199" s="100">
        <f t="shared" si="206"/>
        <v>21</v>
      </c>
      <c r="BB199" s="101">
        <f>IFERROR(VLOOKUP(BA199,'Criteria Table'!$A$2:$I$102,2,FALSE),"")</f>
        <v>7.9</v>
      </c>
      <c r="BC199" s="101">
        <f t="shared" si="207"/>
        <v>28.9</v>
      </c>
      <c r="BD199" s="82">
        <f>IFERROR(VLOOKUP(A199,ATTx11!$A$2:$N$500,4,FALSE),"")</f>
        <v>93.46</v>
      </c>
      <c r="BE199" s="95">
        <f t="shared" si="208"/>
        <v>1</v>
      </c>
      <c r="BF199" s="96">
        <f t="shared" si="209"/>
        <v>94.46</v>
      </c>
      <c r="BG199" s="70">
        <f>IFERROR(VLOOKUP(A199,ATTx11!$A$2:$N$500,11,FALSE),"")</f>
        <v>0</v>
      </c>
      <c r="BH199" s="95">
        <f t="shared" si="210"/>
        <v>0</v>
      </c>
      <c r="BI199" s="70">
        <f>IFERROR(VLOOKUP(A199,ATTx11!$A$2:$N$500,12,FALSE),"")</f>
        <v>43</v>
      </c>
      <c r="BJ199" s="97">
        <f t="shared" si="211"/>
        <v>38.700000000000003</v>
      </c>
      <c r="BK199" s="84">
        <f>IFERROR(VLOOKUP(A199,ATTx11!$A$2:$N$500,7,FALSE),"")</f>
        <v>0</v>
      </c>
      <c r="BL199" s="97">
        <f t="shared" si="212"/>
        <v>0</v>
      </c>
      <c r="BM199" s="84">
        <f>IFERROR(VLOOKUP(A199,ATTx11!$A$2:$N$500,8,FALSE),"")</f>
        <v>34</v>
      </c>
      <c r="BN199" s="95">
        <f t="shared" si="213"/>
        <v>30.6</v>
      </c>
      <c r="BO199" s="95"/>
      <c r="BP199" s="83">
        <f>IFERROR(VLOOKUP(TEXT($A199,"0000"),'AYP11'!$B$3379:$AU$3800,17,FALSE),"")</f>
        <v>0</v>
      </c>
      <c r="BQ199" s="75">
        <f>IFERROR(VLOOKUP(BP199,'Criteria Table'!$A$2:$I$102,2,FALSE),0)</f>
        <v>10</v>
      </c>
      <c r="BR199" s="95">
        <f t="shared" si="214"/>
        <v>10</v>
      </c>
      <c r="BS199" s="83">
        <f>IFERROR(VLOOKUP(TEXT($A199,"0000"),'AYP11'!$B$847:$AU$1268,17,FALSE),"")</f>
        <v>38</v>
      </c>
      <c r="BT199" s="75">
        <f>IFERROR(VLOOKUP(BS199,'Criteria Table'!$A$2:$I$102,2,FALSE),0)</f>
        <v>6.2</v>
      </c>
      <c r="BU199" s="95">
        <f t="shared" si="215"/>
        <v>44</v>
      </c>
      <c r="BV199" s="83">
        <f>IFERROR(VLOOKUP(TEXT($A199,"0000"),'AYP11'!$B$2113:$AU$2534,17,FALSE),"")</f>
        <v>41</v>
      </c>
      <c r="BW199" s="75">
        <f>IFERROR(VLOOKUP(BV199,'Criteria Table'!$A$2:$I$102,2,FALSE),0)</f>
        <v>5.9</v>
      </c>
      <c r="BX199" s="95">
        <f t="shared" si="216"/>
        <v>47</v>
      </c>
      <c r="BY199" s="83">
        <f>IFERROR(VLOOKUP(TEXT($A199,"0000"),'AYP11'!$B$425:$AU$846,17,FALSE),"")</f>
        <v>0</v>
      </c>
      <c r="BZ199" s="75">
        <f>IFERROR(VLOOKUP(BY199,'Criteria Table'!$A$2:$I$102,2,FALSE),0)</f>
        <v>10</v>
      </c>
      <c r="CA199" s="95">
        <f t="shared" si="217"/>
        <v>10</v>
      </c>
      <c r="CB199" s="83">
        <f>IFERROR(VLOOKUP(TEXT($A199,"0000"),'AYP11'!$B$3:$AU$424,17,FALSE),"")</f>
        <v>0</v>
      </c>
      <c r="CC199" s="95">
        <f>IFERROR(VLOOKUP(CB199,'Criteria Table'!$A$2:$I$102,2,FALSE),0)</f>
        <v>10</v>
      </c>
      <c r="CD199" s="95">
        <f t="shared" si="218"/>
        <v>10</v>
      </c>
      <c r="CE199" s="83">
        <f>IFERROR(VLOOKUP(TEXT($A199,"0000"),'AYP11'!$B$1269:$AU$1690,17,FALSE),"")</f>
        <v>41</v>
      </c>
      <c r="CF199" s="95">
        <f>IFERROR(VLOOKUP(CE199,'Criteria Table'!$A$2:$I$102,2,FALSE),0)</f>
        <v>5.9</v>
      </c>
      <c r="CG199" s="95">
        <f t="shared" si="219"/>
        <v>47</v>
      </c>
      <c r="CH199" s="83">
        <f>IFERROR(VLOOKUP(TEXT($A199,"0000"),'AYP11'!$B$1691:$AU$2112,17,FALSE),"")</f>
        <v>40</v>
      </c>
      <c r="CI199" s="95">
        <f>IFERROR(VLOOKUP(CH199,'Criteria Table'!$A$2:$I$102,2,FALSE),0)</f>
        <v>6</v>
      </c>
      <c r="CJ199" s="95">
        <f t="shared" si="220"/>
        <v>46</v>
      </c>
      <c r="CK199" s="83">
        <f>IFERROR(VLOOKUP(TEXT($A199,"0000"),'AYP11'!$B$2535:$AU$2956,17,FALSE),"")</f>
        <v>0</v>
      </c>
      <c r="CL199" s="95">
        <f>IFERROR(VLOOKUP(CK199,'Criteria Table'!$A$2:$I$102,2,FALSE),0)</f>
        <v>10</v>
      </c>
      <c r="CM199" s="95">
        <f t="shared" si="221"/>
        <v>10</v>
      </c>
      <c r="CN199" s="76">
        <f>IFERROR(VLOOKUP(TEXT($A199,"0000"),'AYP11'!$B$3379:$AU$3800,23,FALSE),"")</f>
        <v>0</v>
      </c>
      <c r="CO199" s="95">
        <f>IFERROR(VLOOKUP(CN199,'Criteria Table'!$A$2:$I$102,2,FALSE),0)</f>
        <v>10</v>
      </c>
      <c r="CP199" s="95">
        <f t="shared" si="222"/>
        <v>10</v>
      </c>
      <c r="CQ199" s="76">
        <f>IFERROR(VLOOKUP(TEXT($A199,"0000"),'AYP11'!$B$847:$AU$1268,23,FALSE),"")</f>
        <v>33</v>
      </c>
      <c r="CR199" s="95">
        <f>IFERROR(VLOOKUP(CQ199,'Criteria Table'!$A$2:$I$102,2,FALSE),0)</f>
        <v>6.7</v>
      </c>
      <c r="CS199" s="95">
        <f t="shared" si="223"/>
        <v>40</v>
      </c>
      <c r="CT199" s="76">
        <f>IFERROR(VLOOKUP(TEXT($A199,"0000"),'AYP11'!$B$2113:$AU$2534,23,FALSE),"")</f>
        <v>48</v>
      </c>
      <c r="CU199" s="95">
        <f>IFERROR(VLOOKUP(CT199,'Criteria Table'!$A$2:$I$102,2,FALSE),0)</f>
        <v>5.2</v>
      </c>
      <c r="CV199" s="95">
        <f t="shared" si="224"/>
        <v>53</v>
      </c>
      <c r="CW199" s="76">
        <f>IFERROR(VLOOKUP(TEXT($A199,"0000"),'AYP11'!$B$425:$AU$846,23,FALSE),"")</f>
        <v>0</v>
      </c>
      <c r="CX199" s="95">
        <f>IFERROR(VLOOKUP(CW199,'Criteria Table'!$A$2:$I$102,2,FALSE),0)</f>
        <v>10</v>
      </c>
      <c r="CY199" s="95">
        <f t="shared" si="225"/>
        <v>10</v>
      </c>
      <c r="CZ199" s="76">
        <f>IFERROR(VLOOKUP(TEXT($A199,"0000"),'AYP11'!$B$3:$AU$424,23,FALSE),"")</f>
        <v>0</v>
      </c>
      <c r="DA199" s="95">
        <f>IFERROR(VLOOKUP(CZ199,'Criteria Table'!$A$2:$I$102,2,FALSE),0)</f>
        <v>10</v>
      </c>
      <c r="DB199" s="95">
        <f t="shared" si="226"/>
        <v>10</v>
      </c>
      <c r="DC199" s="76">
        <f>IFERROR(VLOOKUP(TEXT($A199,"0000"),'AYP11'!$B$1269:$AU$1690,23,FALSE),"")</f>
        <v>41</v>
      </c>
      <c r="DD199" s="95">
        <f>IFERROR(VLOOKUP(DC199,'Criteria Table'!$A$2:$I$102,2,FALSE),0)</f>
        <v>5.9</v>
      </c>
      <c r="DE199" s="95">
        <f t="shared" si="227"/>
        <v>47</v>
      </c>
      <c r="DF199" s="76">
        <f>IFERROR(VLOOKUP(TEXT($A199,"0000"),'AYP11'!$B$1691:$AU$2112,23,FALSE),"")</f>
        <v>53</v>
      </c>
      <c r="DG199" s="95">
        <f>IFERROR(VLOOKUP(DF199,'Criteria Table'!$A$2:$I$102,2,FALSE),0)</f>
        <v>4.7</v>
      </c>
      <c r="DH199" s="95">
        <f t="shared" si="228"/>
        <v>58</v>
      </c>
      <c r="DI199" s="76">
        <f>IFERROR(VLOOKUP(TEXT($A199,"0000"),'AYP11'!$B$2535:$AU$2956,23,FALSE),"")</f>
        <v>0</v>
      </c>
      <c r="DJ199" s="95">
        <f>IFERROR(VLOOKUP(DI199,'Criteria Table'!$A$2:$I$102,2,FALSE),0)</f>
        <v>10</v>
      </c>
      <c r="DK199" s="95">
        <f t="shared" si="229"/>
        <v>10</v>
      </c>
      <c r="DL199" s="91">
        <f>IFERROR(VLOOKUP(TEXT($A199,"0000"),'AYP11'!$B$3379:$AU$3800,11,FALSE),"")</f>
        <v>0</v>
      </c>
      <c r="DM199" s="95">
        <f t="shared" si="230"/>
        <v>1</v>
      </c>
      <c r="DN199" s="95" t="str">
        <f t="shared" si="231"/>
        <v/>
      </c>
      <c r="DO199" s="91">
        <f>IFERROR(VLOOKUP(TEXT($A199,"0000"),'AYP11'!$B$847:$AU$1268,11,FALSE),"")</f>
        <v>0</v>
      </c>
      <c r="DP199" s="95">
        <f t="shared" si="232"/>
        <v>1</v>
      </c>
      <c r="DQ199" s="95" t="str">
        <f t="shared" si="233"/>
        <v/>
      </c>
      <c r="DR199" s="91">
        <f>IFERROR(VLOOKUP(TEXT($A199,"0000"),'AYP11'!$B$2113:$AU$2534,11,FALSE),"")</f>
        <v>0</v>
      </c>
      <c r="DS199" s="95">
        <f t="shared" si="234"/>
        <v>1</v>
      </c>
      <c r="DT199" s="95" t="str">
        <f t="shared" si="235"/>
        <v/>
      </c>
      <c r="DU199" s="91">
        <f>IFERROR(VLOOKUP(TEXT($A199,"0000"),'AYP11'!$B$425:$AU$846,11,FALSE),"")</f>
        <v>0</v>
      </c>
      <c r="DV199" s="95">
        <f t="shared" si="236"/>
        <v>1</v>
      </c>
      <c r="DW199" s="95" t="str">
        <f t="shared" si="237"/>
        <v/>
      </c>
      <c r="DX199" s="91">
        <f>IFERROR(VLOOKUP(TEXT($A199,"0000"),'AYP11'!$B$3:$AU$424,11,FALSE),"")</f>
        <v>0</v>
      </c>
      <c r="DY199" s="95">
        <f t="shared" si="238"/>
        <v>1</v>
      </c>
      <c r="DZ199" s="95" t="str">
        <f t="shared" si="239"/>
        <v/>
      </c>
      <c r="EA199" s="91">
        <f>IFERROR(VLOOKUP(TEXT($A199,"0000"),'AYP11'!$B$1269:$AU$1690,11,FALSE),"")</f>
        <v>0</v>
      </c>
      <c r="EB199" s="95">
        <f t="shared" si="240"/>
        <v>1</v>
      </c>
      <c r="EC199" s="95" t="str">
        <f t="shared" si="241"/>
        <v/>
      </c>
      <c r="ED199" s="91">
        <f>IFERROR(VLOOKUP(TEXT($A199,"0000"),'AYP11'!$B$1691:$AU$2112,11,FALSE),"")</f>
        <v>0</v>
      </c>
      <c r="EE199" s="95">
        <f t="shared" si="242"/>
        <v>1</v>
      </c>
      <c r="EF199" s="95" t="str">
        <f t="shared" si="243"/>
        <v/>
      </c>
      <c r="EG199" s="91">
        <f>IFERROR(VLOOKUP(TEXT($A199,"0000"),'AYP11'!$B$2535:$AU$2956,11,FALSE),"")</f>
        <v>0</v>
      </c>
      <c r="EH199" s="95">
        <f t="shared" si="244"/>
        <v>1</v>
      </c>
      <c r="EI199" s="95" t="str">
        <f t="shared" si="245"/>
        <v/>
      </c>
    </row>
    <row r="200" spans="1:147" x14ac:dyDescent="0.25">
      <c r="A200" s="248">
        <v>4421</v>
      </c>
      <c r="B200" s="291">
        <f t="shared" si="192"/>
        <v>20.68230277185501</v>
      </c>
      <c r="C200" s="50">
        <f>IFERROR(VLOOKUP(TEXT($A200,"0000"),'R-M11'!$A$2:$AA$500,4,FALSE),0)</f>
        <v>97</v>
      </c>
      <c r="D200" s="291">
        <f t="shared" si="193"/>
        <v>68.230277185501066</v>
      </c>
      <c r="E200" s="98">
        <f>IFERROR(SUM(VLOOKUP(TEXT($A200,"0000"),'R-M11'!$A$2:$AA$500,5,FALSE),VLOOKUP(TEXT($A200,"0000"),'R-M11'!$A$2:$AA$500,6,FALSE)),0)</f>
        <v>320</v>
      </c>
      <c r="F200" s="58">
        <f>IFERROR(VLOOKUP(TEXT($A200,"0000"),'R-M11'!$A$2:$AA$500,14,FALSE),0)</f>
        <v>469</v>
      </c>
      <c r="G200" s="230">
        <f t="shared" si="246"/>
        <v>20.68230277185501</v>
      </c>
      <c r="H200" s="97">
        <f t="shared" si="194"/>
        <v>97</v>
      </c>
      <c r="I200" s="230">
        <f t="shared" si="247"/>
        <v>68.230277185501066</v>
      </c>
      <c r="J200" s="97">
        <f t="shared" si="195"/>
        <v>320</v>
      </c>
      <c r="K200" s="230">
        <f t="shared" si="196"/>
        <v>89</v>
      </c>
      <c r="L200" s="121">
        <f>IFERROR(VLOOKUP(K200,'Criteria Table'!$A$2:$I$102,2,FALSE),"")</f>
        <v>0</v>
      </c>
      <c r="M200" s="230">
        <f t="shared" si="197"/>
        <v>88.912579957356073</v>
      </c>
      <c r="N200" s="286">
        <f t="shared" si="198"/>
        <v>22.649572649572651</v>
      </c>
      <c r="O200" s="50">
        <f>IFERROR(VLOOKUP(TEXT($A200,"0000"),'R-M11'!$A$2:$AA$500,17,FALSE),"")</f>
        <v>106</v>
      </c>
      <c r="P200" s="286">
        <f t="shared" si="199"/>
        <v>67.521367521367523</v>
      </c>
      <c r="Q200" s="98">
        <f>IFERROR(SUM(VLOOKUP(TEXT($A200,"0000"),'R-M11'!$A$2:$AA$500,18,FALSE),VLOOKUP(TEXT($A200,"0000"),'R-M11'!$A$2:$AA$500,19,FALSE)),0)</f>
        <v>316</v>
      </c>
      <c r="R200" s="69">
        <f>IFERROR(VLOOKUP(TEXT($A200,"0000"),'R-M11'!$A$2:$AA$500,27,FALSE),0)</f>
        <v>468</v>
      </c>
      <c r="S200" s="121">
        <f t="shared" si="248"/>
        <v>22.649572649572651</v>
      </c>
      <c r="T200" s="70">
        <f t="shared" si="200"/>
        <v>106</v>
      </c>
      <c r="U200" s="121">
        <f t="shared" si="249"/>
        <v>67.521367521367523</v>
      </c>
      <c r="V200" s="70">
        <f t="shared" si="201"/>
        <v>316</v>
      </c>
      <c r="W200" s="121">
        <f t="shared" si="202"/>
        <v>90</v>
      </c>
      <c r="X200" s="124">
        <f>IFERROR(VLOOKUP(W200,'Criteria Table'!$A$2:$I$102,2,FALSE),"")</f>
        <v>0</v>
      </c>
      <c r="Y200" s="121">
        <f t="shared" si="203"/>
        <v>90.17094017094017</v>
      </c>
      <c r="Z200" s="92">
        <f>IFERROR(IF(VLOOKUP(A200,'SG11'!$A$3:$AI$500,18,FALSE)="","NA",VLOOKUP(A200,'SG11'!$A$3:$AI$500,18,FALSE)),"")</f>
        <v>72</v>
      </c>
      <c r="AA200" s="75">
        <f>IFERROR(VLOOKUP(Z200,'Criteria Table'!$A$2:$I$102,6,FALSE),"NA")</f>
        <v>5</v>
      </c>
      <c r="AB200" s="95">
        <f t="shared" si="250"/>
        <v>77</v>
      </c>
      <c r="AC200" s="84">
        <f>IFERROR(IF(VLOOKUP(A200,'SG11'!$A$3:$AI$500,19,FALSE)="","NA",VLOOKUP(A200,'SG11'!$A$3:$AI$500,19,FALSE)),"")</f>
        <v>74</v>
      </c>
      <c r="AD200" s="75">
        <f>IFERROR(VLOOKUP(AC200,'Criteria Table'!$A$2:$I$102,6,FALSE),"NA")</f>
        <v>5</v>
      </c>
      <c r="AE200" s="95">
        <f t="shared" si="251"/>
        <v>79</v>
      </c>
      <c r="AF200" s="92">
        <f>IFERROR(IF(VLOOKUP(A200,'SG11'!$A$3:$AI$500,20,FALSE)="","NA",VLOOKUP(A200,'SG11'!$A$3:$AI$500,20,FALSE)),"")</f>
        <v>65</v>
      </c>
      <c r="AG200" s="75">
        <f>IFERROR(VLOOKUP(AF200,'Criteria Table'!$A$2:$I$102,6,FALSE),"NA")</f>
        <v>5</v>
      </c>
      <c r="AH200" s="95">
        <f t="shared" si="252"/>
        <v>70</v>
      </c>
      <c r="AI200" s="84">
        <f>IFERROR(IF(VLOOKUP(A200,'SG11'!$A$3:$AI$500,21,FALSE)="","NA",VLOOKUP(A200,'SG11'!$A$3:$AI$500,21,FALSE)),"")</f>
        <v>71</v>
      </c>
      <c r="AJ200" s="75">
        <f>IFERROR(VLOOKUP(AI200,'Criteria Table'!$A$2:$I$102,6,FALSE),"NA")</f>
        <v>5</v>
      </c>
      <c r="AK200" s="95">
        <f t="shared" si="253"/>
        <v>76</v>
      </c>
      <c r="AL200" s="99">
        <f>IFERROR(VLOOKUP(TEXT(A200,"0000"),'W11'!$A$1:$E$500,4,FALSE)/AP200*100,"")</f>
        <v>97.887323943661968</v>
      </c>
      <c r="AM200" s="97">
        <f>IFERROR(VLOOKUP(TEXT(A200,"0000"),'W11'!$A$1:$E$500,4,FALSE),"")</f>
        <v>139</v>
      </c>
      <c r="AN200" s="99">
        <f t="shared" si="204"/>
        <v>97.887323943661968</v>
      </c>
      <c r="AO200" s="97">
        <f t="shared" si="205"/>
        <v>139</v>
      </c>
      <c r="AP200" s="99">
        <f>IFERROR(VLOOKUP(TEXT(A200,"0000"),'W11'!$A$1:$E$500,5,FALSE),"")</f>
        <v>142</v>
      </c>
      <c r="AQ200" s="97">
        <f>IFERROR(VLOOKUP(ROUND(AL200,0),'Criteria Table'!$A$2:$I$102,4,FALSE),0)</f>
        <v>0</v>
      </c>
      <c r="AR200" s="128"/>
      <c r="AS200" s="95"/>
      <c r="AT200" s="95"/>
      <c r="AU200" s="100">
        <f>IFERROR(VLOOKUP(TEXT(A200,"0000"),'Sci11'!$A$3:$N$492,4,FALSE)/VLOOKUP(TEXT(A200,"0000"),'Sci11'!$A$3:$N$492,14,FALSE)*100,"")</f>
        <v>37.414965986394563</v>
      </c>
      <c r="AV200" s="101">
        <f>SUM(VLOOKUP(TEXT(A200,"0000"),'Sci11'!$A$3:$N$492,5,FALSE),VLOOKUP(TEXT(A200,"0000"),'Sci11'!$A$3:$N$492,6,FALSE))/VLOOKUP(TEXT(A200,"0000"),'Sci11'!$A$3:$N$492,14,FALSE)*100</f>
        <v>39.455782312925166</v>
      </c>
      <c r="AW200" s="100">
        <f t="shared" si="254"/>
        <v>39.024965986394562</v>
      </c>
      <c r="AX200" s="101">
        <f>IFERROR(AW200/100*VLOOKUP(TEXT(A200,"0000"),'Sci11'!$A$3:$N$492,14,FALSE),"")</f>
        <v>57.366700000000002</v>
      </c>
      <c r="AY200" s="100">
        <f t="shared" si="255"/>
        <v>40.145782312925164</v>
      </c>
      <c r="AZ200" s="101">
        <f>IFERROR(AY200/100*VLOOKUP(TEXT(A200,"0000"),'Sci11'!$A$3:$N$492,14,FALSE),"")</f>
        <v>59.014299999999992</v>
      </c>
      <c r="BA200" s="100">
        <f t="shared" si="206"/>
        <v>77</v>
      </c>
      <c r="BB200" s="101">
        <f>IFERROR(VLOOKUP(BA200,'Criteria Table'!$A$2:$I$102,2,FALSE),"")</f>
        <v>2.3000000000000003</v>
      </c>
      <c r="BC200" s="101">
        <f t="shared" si="207"/>
        <v>79.3</v>
      </c>
      <c r="BD200" s="82">
        <f>IFERROR(VLOOKUP(A200,ATTx11!$A$2:$N$500,4,FALSE),"")</f>
        <v>96.42</v>
      </c>
      <c r="BE200" s="95">
        <f t="shared" si="208"/>
        <v>0.5</v>
      </c>
      <c r="BF200" s="96">
        <f t="shared" si="209"/>
        <v>96.92</v>
      </c>
      <c r="BG200" s="70">
        <f>IFERROR(VLOOKUP(A200,ATTx11!$A$2:$N$500,11,FALSE),"")</f>
        <v>5</v>
      </c>
      <c r="BH200" s="95">
        <f t="shared" si="210"/>
        <v>4.5</v>
      </c>
      <c r="BI200" s="70">
        <f>IFERROR(VLOOKUP(A200,ATTx11!$A$2:$N$500,12,FALSE),"")</f>
        <v>0</v>
      </c>
      <c r="BJ200" s="97">
        <f t="shared" si="211"/>
        <v>0</v>
      </c>
      <c r="BK200" s="84">
        <f>IFERROR(VLOOKUP(A200,ATTx11!$A$2:$N$500,7,FALSE),"")</f>
        <v>4</v>
      </c>
      <c r="BL200" s="97">
        <f t="shared" si="212"/>
        <v>3.6</v>
      </c>
      <c r="BM200" s="84">
        <f>IFERROR(VLOOKUP(A200,ATTx11!$A$2:$N$500,8,FALSE),"")</f>
        <v>0</v>
      </c>
      <c r="BN200" s="95">
        <f t="shared" si="213"/>
        <v>0</v>
      </c>
      <c r="BO200" s="95"/>
      <c r="BP200" s="83">
        <f>IFERROR(VLOOKUP(TEXT($A200,"0000"),'AYP11'!$B$3379:$AU$3800,17,FALSE),"")</f>
        <v>93</v>
      </c>
      <c r="BQ200" s="75">
        <f>IFERROR(VLOOKUP(BP200,'Criteria Table'!$A$2:$I$102,2,FALSE),0)</f>
        <v>0</v>
      </c>
      <c r="BR200" s="95">
        <f t="shared" si="214"/>
        <v>93</v>
      </c>
      <c r="BS200" s="83">
        <f>IFERROR(VLOOKUP(TEXT($A200,"0000"),'AYP11'!$B$847:$AU$1268,17,FALSE),"")</f>
        <v>0</v>
      </c>
      <c r="BT200" s="75">
        <f>IFERROR(VLOOKUP(BS200,'Criteria Table'!$A$2:$I$102,2,FALSE),0)</f>
        <v>10</v>
      </c>
      <c r="BU200" s="95">
        <f t="shared" si="215"/>
        <v>10</v>
      </c>
      <c r="BV200" s="83">
        <f>IFERROR(VLOOKUP(TEXT($A200,"0000"),'AYP11'!$B$2113:$AU$2534,17,FALSE),"")</f>
        <v>89</v>
      </c>
      <c r="BW200" s="75">
        <f>IFERROR(VLOOKUP(BV200,'Criteria Table'!$A$2:$I$102,2,FALSE),0)</f>
        <v>0</v>
      </c>
      <c r="BX200" s="95">
        <f t="shared" si="216"/>
        <v>89</v>
      </c>
      <c r="BY200" s="83">
        <f>IFERROR(VLOOKUP(TEXT($A200,"0000"),'AYP11'!$B$425:$AU$846,17,FALSE),"")</f>
        <v>0</v>
      </c>
      <c r="BZ200" s="75">
        <f>IFERROR(VLOOKUP(BY200,'Criteria Table'!$A$2:$I$102,2,FALSE),0)</f>
        <v>10</v>
      </c>
      <c r="CA200" s="95">
        <f t="shared" si="217"/>
        <v>10</v>
      </c>
      <c r="CB200" s="83">
        <f>IFERROR(VLOOKUP(TEXT($A200,"0000"),'AYP11'!$B$3:$AU$424,17,FALSE),"")</f>
        <v>0</v>
      </c>
      <c r="CC200" s="95">
        <f>IFERROR(VLOOKUP(CB200,'Criteria Table'!$A$2:$I$102,2,FALSE),0)</f>
        <v>10</v>
      </c>
      <c r="CD200" s="95">
        <f t="shared" si="218"/>
        <v>10</v>
      </c>
      <c r="CE200" s="83">
        <f>IFERROR(VLOOKUP(TEXT($A200,"0000"),'AYP11'!$B$1269:$AU$1690,17,FALSE),"")</f>
        <v>81</v>
      </c>
      <c r="CF200" s="95">
        <f>IFERROR(VLOOKUP(CE200,'Criteria Table'!$A$2:$I$102,2,FALSE),0)</f>
        <v>1.9000000000000001</v>
      </c>
      <c r="CG200" s="95">
        <f t="shared" si="219"/>
        <v>83</v>
      </c>
      <c r="CH200" s="83">
        <f>IFERROR(VLOOKUP(TEXT($A200,"0000"),'AYP11'!$B$1691:$AU$2112,17,FALSE),"")</f>
        <v>0</v>
      </c>
      <c r="CI200" s="95">
        <f>IFERROR(VLOOKUP(CH200,'Criteria Table'!$A$2:$I$102,2,FALSE),0)</f>
        <v>10</v>
      </c>
      <c r="CJ200" s="95">
        <f t="shared" si="220"/>
        <v>10</v>
      </c>
      <c r="CK200" s="83">
        <f>IFERROR(VLOOKUP(TEXT($A200,"0000"),'AYP11'!$B$2535:$AU$2956,17,FALSE),"")</f>
        <v>0</v>
      </c>
      <c r="CL200" s="95">
        <f>IFERROR(VLOOKUP(CK200,'Criteria Table'!$A$2:$I$102,2,FALSE),0)</f>
        <v>10</v>
      </c>
      <c r="CM200" s="95">
        <f t="shared" si="221"/>
        <v>10</v>
      </c>
      <c r="CN200" s="76">
        <f>IFERROR(VLOOKUP(TEXT($A200,"0000"),'AYP11'!$B$3379:$AU$3800,23,FALSE),"")</f>
        <v>93</v>
      </c>
      <c r="CO200" s="95">
        <f>IFERROR(VLOOKUP(CN200,'Criteria Table'!$A$2:$I$102,2,FALSE),0)</f>
        <v>0</v>
      </c>
      <c r="CP200" s="95">
        <f t="shared" si="222"/>
        <v>93</v>
      </c>
      <c r="CQ200" s="76">
        <f>IFERROR(VLOOKUP(TEXT($A200,"0000"),'AYP11'!$B$847:$AU$1268,23,FALSE),"")</f>
        <v>0</v>
      </c>
      <c r="CR200" s="95">
        <f>IFERROR(VLOOKUP(CQ200,'Criteria Table'!$A$2:$I$102,2,FALSE),0)</f>
        <v>10</v>
      </c>
      <c r="CS200" s="95">
        <f t="shared" si="223"/>
        <v>10</v>
      </c>
      <c r="CT200" s="76">
        <f>IFERROR(VLOOKUP(TEXT($A200,"0000"),'AYP11'!$B$2113:$AU$2534,23,FALSE),"")</f>
        <v>89</v>
      </c>
      <c r="CU200" s="95">
        <f>IFERROR(VLOOKUP(CT200,'Criteria Table'!$A$2:$I$102,2,FALSE),0)</f>
        <v>0</v>
      </c>
      <c r="CV200" s="95">
        <f t="shared" si="224"/>
        <v>89</v>
      </c>
      <c r="CW200" s="76">
        <f>IFERROR(VLOOKUP(TEXT($A200,"0000"),'AYP11'!$B$425:$AU$846,23,FALSE),"")</f>
        <v>0</v>
      </c>
      <c r="CX200" s="95">
        <f>IFERROR(VLOOKUP(CW200,'Criteria Table'!$A$2:$I$102,2,FALSE),0)</f>
        <v>10</v>
      </c>
      <c r="CY200" s="95">
        <f t="shared" si="225"/>
        <v>10</v>
      </c>
      <c r="CZ200" s="76">
        <f>IFERROR(VLOOKUP(TEXT($A200,"0000"),'AYP11'!$B$3:$AU$424,23,FALSE),"")</f>
        <v>0</v>
      </c>
      <c r="DA200" s="95">
        <f>IFERROR(VLOOKUP(CZ200,'Criteria Table'!$A$2:$I$102,2,FALSE),0)</f>
        <v>10</v>
      </c>
      <c r="DB200" s="95">
        <f t="shared" si="226"/>
        <v>10</v>
      </c>
      <c r="DC200" s="76">
        <f>IFERROR(VLOOKUP(TEXT($A200,"0000"),'AYP11'!$B$1269:$AU$1690,23,FALSE),"")</f>
        <v>82</v>
      </c>
      <c r="DD200" s="95">
        <f>IFERROR(VLOOKUP(DC200,'Criteria Table'!$A$2:$I$102,2,FALSE),0)</f>
        <v>1.8</v>
      </c>
      <c r="DE200" s="95">
        <f t="shared" si="227"/>
        <v>84</v>
      </c>
      <c r="DF200" s="76">
        <f>IFERROR(VLOOKUP(TEXT($A200,"0000"),'AYP11'!$B$1691:$AU$2112,23,FALSE),"")</f>
        <v>0</v>
      </c>
      <c r="DG200" s="95">
        <f>IFERROR(VLOOKUP(DF200,'Criteria Table'!$A$2:$I$102,2,FALSE),0)</f>
        <v>10</v>
      </c>
      <c r="DH200" s="95">
        <f t="shared" si="228"/>
        <v>10</v>
      </c>
      <c r="DI200" s="76">
        <f>IFERROR(VLOOKUP(TEXT($A200,"0000"),'AYP11'!$B$2535:$AU$2956,23,FALSE),"")</f>
        <v>0</v>
      </c>
      <c r="DJ200" s="95">
        <f>IFERROR(VLOOKUP(DI200,'Criteria Table'!$A$2:$I$102,2,FALSE),0)</f>
        <v>10</v>
      </c>
      <c r="DK200" s="95">
        <f t="shared" si="229"/>
        <v>10</v>
      </c>
      <c r="DL200" s="91">
        <f>IFERROR(VLOOKUP(TEXT($A200,"0000"),'AYP11'!$B$3379:$AU$3800,11,FALSE),"")</f>
        <v>0</v>
      </c>
      <c r="DM200" s="95">
        <f t="shared" si="230"/>
        <v>1</v>
      </c>
      <c r="DN200" s="95" t="str">
        <f t="shared" si="231"/>
        <v/>
      </c>
      <c r="DO200" s="91">
        <f>IFERROR(VLOOKUP(TEXT($A200,"0000"),'AYP11'!$B$847:$AU$1268,11,FALSE),"")</f>
        <v>0</v>
      </c>
      <c r="DP200" s="95">
        <f t="shared" si="232"/>
        <v>1</v>
      </c>
      <c r="DQ200" s="95" t="str">
        <f t="shared" si="233"/>
        <v/>
      </c>
      <c r="DR200" s="91">
        <f>IFERROR(VLOOKUP(TEXT($A200,"0000"),'AYP11'!$B$2113:$AU$2534,11,FALSE),"")</f>
        <v>0</v>
      </c>
      <c r="DS200" s="95">
        <f t="shared" si="234"/>
        <v>1</v>
      </c>
      <c r="DT200" s="95" t="str">
        <f t="shared" si="235"/>
        <v/>
      </c>
      <c r="DU200" s="91">
        <f>IFERROR(VLOOKUP(TEXT($A200,"0000"),'AYP11'!$B$425:$AU$846,11,FALSE),"")</f>
        <v>0</v>
      </c>
      <c r="DV200" s="95">
        <f t="shared" si="236"/>
        <v>1</v>
      </c>
      <c r="DW200" s="95" t="str">
        <f t="shared" si="237"/>
        <v/>
      </c>
      <c r="DX200" s="91">
        <f>IFERROR(VLOOKUP(TEXT($A200,"0000"),'AYP11'!$B$3:$AU$424,11,FALSE),"")</f>
        <v>0</v>
      </c>
      <c r="DY200" s="95">
        <f t="shared" si="238"/>
        <v>1</v>
      </c>
      <c r="DZ200" s="95" t="str">
        <f t="shared" si="239"/>
        <v/>
      </c>
      <c r="EA200" s="91">
        <f>IFERROR(VLOOKUP(TEXT($A200,"0000"),'AYP11'!$B$1269:$AU$1690,11,FALSE),"")</f>
        <v>0</v>
      </c>
      <c r="EB200" s="95">
        <f t="shared" si="240"/>
        <v>1</v>
      </c>
      <c r="EC200" s="95" t="str">
        <f t="shared" si="241"/>
        <v/>
      </c>
      <c r="ED200" s="91">
        <f>IFERROR(VLOOKUP(TEXT($A200,"0000"),'AYP11'!$B$1691:$AU$2112,11,FALSE),"")</f>
        <v>0</v>
      </c>
      <c r="EE200" s="95">
        <f t="shared" si="242"/>
        <v>1</v>
      </c>
      <c r="EF200" s="95" t="str">
        <f t="shared" si="243"/>
        <v/>
      </c>
      <c r="EG200" s="91">
        <f>IFERROR(VLOOKUP(TEXT($A200,"0000"),'AYP11'!$B$2535:$AU$2956,11,FALSE),"")</f>
        <v>0</v>
      </c>
      <c r="EH200" s="95">
        <f t="shared" si="244"/>
        <v>1</v>
      </c>
      <c r="EI200" s="95" t="str">
        <f t="shared" si="245"/>
        <v/>
      </c>
    </row>
    <row r="201" spans="1:147" x14ac:dyDescent="0.25">
      <c r="A201" s="248">
        <v>4441</v>
      </c>
      <c r="B201" s="291">
        <f t="shared" si="192"/>
        <v>30.941704035874441</v>
      </c>
      <c r="C201" s="50">
        <f>IFERROR(VLOOKUP(TEXT($A201,"0000"),'R-M11'!$A$2:$AA$500,4,FALSE),0)</f>
        <v>69</v>
      </c>
      <c r="D201" s="291">
        <f t="shared" si="193"/>
        <v>19.282511210762333</v>
      </c>
      <c r="E201" s="98">
        <f>IFERROR(SUM(VLOOKUP(TEXT($A201,"0000"),'R-M11'!$A$2:$AA$500,5,FALSE),VLOOKUP(TEXT($A201,"0000"),'R-M11'!$A$2:$AA$500,6,FALSE)),0)</f>
        <v>43</v>
      </c>
      <c r="F201" s="58">
        <f>IFERROR(VLOOKUP(TEXT($A201,"0000"),'R-M11'!$A$2:$AA$500,14,FALSE),0)</f>
        <v>223</v>
      </c>
      <c r="G201" s="230">
        <f t="shared" si="246"/>
        <v>34.441704035874437</v>
      </c>
      <c r="H201" s="97">
        <f t="shared" si="194"/>
        <v>76.804999999999993</v>
      </c>
      <c r="I201" s="230">
        <f t="shared" si="247"/>
        <v>20.782511210762333</v>
      </c>
      <c r="J201" s="97">
        <f t="shared" si="195"/>
        <v>46.345000000000006</v>
      </c>
      <c r="K201" s="230">
        <f t="shared" si="196"/>
        <v>50</v>
      </c>
      <c r="L201" s="121">
        <f>IFERROR(VLOOKUP(K201,'Criteria Table'!$A$2:$I$102,2,FALSE),"")</f>
        <v>5</v>
      </c>
      <c r="M201" s="230">
        <f t="shared" si="197"/>
        <v>55.224215246636774</v>
      </c>
      <c r="N201" s="286">
        <f t="shared" si="198"/>
        <v>31.674208144796378</v>
      </c>
      <c r="O201" s="50">
        <f>IFERROR(VLOOKUP(TEXT($A201,"0000"),'R-M11'!$A$2:$AA$500,17,FALSE),"")</f>
        <v>70</v>
      </c>
      <c r="P201" s="286">
        <f t="shared" si="199"/>
        <v>19.457013574660635</v>
      </c>
      <c r="Q201" s="98">
        <f>IFERROR(SUM(VLOOKUP(TEXT($A201,"0000"),'R-M11'!$A$2:$AA$500,18,FALSE),VLOOKUP(TEXT($A201,"0000"),'R-M11'!$A$2:$AA$500,19,FALSE)),0)</f>
        <v>43</v>
      </c>
      <c r="R201" s="69">
        <f>IFERROR(VLOOKUP(TEXT($A201,"0000"),'R-M11'!$A$2:$AA$500,27,FALSE),0)</f>
        <v>221</v>
      </c>
      <c r="S201" s="121">
        <f t="shared" si="248"/>
        <v>35.104208144796381</v>
      </c>
      <c r="T201" s="70">
        <f t="shared" si="200"/>
        <v>77.580299999999994</v>
      </c>
      <c r="U201" s="121">
        <f t="shared" si="249"/>
        <v>20.927013574660634</v>
      </c>
      <c r="V201" s="70">
        <f t="shared" si="201"/>
        <v>46.248700000000007</v>
      </c>
      <c r="W201" s="121">
        <f t="shared" si="202"/>
        <v>51</v>
      </c>
      <c r="X201" s="124">
        <f>IFERROR(VLOOKUP(W201,'Criteria Table'!$A$2:$I$102,2,FALSE),"")</f>
        <v>4.9000000000000004</v>
      </c>
      <c r="Y201" s="121">
        <f t="shared" si="203"/>
        <v>56.031221719457015</v>
      </c>
      <c r="Z201" s="92">
        <f>IFERROR(IF(VLOOKUP(A201,'SG11'!$A$3:$AI$500,18,FALSE)="","NA",VLOOKUP(A201,'SG11'!$A$3:$AI$500,18,FALSE)),"")</f>
        <v>59</v>
      </c>
      <c r="AA201" s="75">
        <f>IFERROR(VLOOKUP(Z201,'Criteria Table'!$A$2:$I$102,6,FALSE),"NA")</f>
        <v>10</v>
      </c>
      <c r="AB201" s="95">
        <f t="shared" si="250"/>
        <v>69</v>
      </c>
      <c r="AC201" s="84">
        <f>IFERROR(IF(VLOOKUP(A201,'SG11'!$A$3:$AI$500,19,FALSE)="","NA",VLOOKUP(A201,'SG11'!$A$3:$AI$500,19,FALSE)),"")</f>
        <v>63</v>
      </c>
      <c r="AD201" s="75">
        <f>IFERROR(VLOOKUP(AC201,'Criteria Table'!$A$2:$I$102,6,FALSE),"NA")</f>
        <v>5</v>
      </c>
      <c r="AE201" s="95">
        <f t="shared" si="251"/>
        <v>68</v>
      </c>
      <c r="AF201" s="92">
        <f>IFERROR(IF(VLOOKUP(A201,'SG11'!$A$3:$AI$500,20,FALSE)="","NA",VLOOKUP(A201,'SG11'!$A$3:$AI$500,20,FALSE)),"")</f>
        <v>61</v>
      </c>
      <c r="AG201" s="75">
        <f>IFERROR(VLOOKUP(AF201,'Criteria Table'!$A$2:$I$102,6,FALSE),"NA")</f>
        <v>5</v>
      </c>
      <c r="AH201" s="95">
        <f t="shared" si="252"/>
        <v>66</v>
      </c>
      <c r="AI201" s="84">
        <f>IFERROR(IF(VLOOKUP(A201,'SG11'!$A$3:$AI$500,21,FALSE)="","NA",VLOOKUP(A201,'SG11'!$A$3:$AI$500,21,FALSE)),"")</f>
        <v>61</v>
      </c>
      <c r="AJ201" s="75">
        <f>IFERROR(VLOOKUP(AI201,'Criteria Table'!$A$2:$I$102,6,FALSE),"NA")</f>
        <v>5</v>
      </c>
      <c r="AK201" s="95">
        <f t="shared" si="253"/>
        <v>66</v>
      </c>
      <c r="AL201" s="99">
        <f>IFERROR(VLOOKUP(TEXT(A201,"0000"),'W11'!$A$1:$E$500,4,FALSE)/AP201*100,"")</f>
        <v>88.732394366197184</v>
      </c>
      <c r="AM201" s="97">
        <f>IFERROR(VLOOKUP(TEXT(A201,"0000"),'W11'!$A$1:$E$500,4,FALSE),"")</f>
        <v>63</v>
      </c>
      <c r="AN201" s="99">
        <f t="shared" si="204"/>
        <v>89.732394366197184</v>
      </c>
      <c r="AO201" s="97">
        <f t="shared" si="205"/>
        <v>63.71</v>
      </c>
      <c r="AP201" s="99">
        <f>IFERROR(VLOOKUP(TEXT(A201,"0000"),'W11'!$A$1:$E$500,5,FALSE),"")</f>
        <v>71</v>
      </c>
      <c r="AQ201" s="97">
        <f>IFERROR(VLOOKUP(ROUND(AL201,0),'Criteria Table'!$A$2:$I$102,4,FALSE),0)</f>
        <v>1</v>
      </c>
      <c r="AR201" s="128"/>
      <c r="AS201" s="95"/>
      <c r="AT201" s="95"/>
      <c r="AU201" s="100">
        <f>IFERROR(VLOOKUP(TEXT(A201,"0000"),'Sci11'!$A$3:$N$492,4,FALSE)/VLOOKUP(TEXT(A201,"0000"),'Sci11'!$A$3:$N$492,14,FALSE)*100,"")</f>
        <v>25.396825396825395</v>
      </c>
      <c r="AV201" s="101">
        <f>SUM(VLOOKUP(TEXT(A201,"0000"),'Sci11'!$A$3:$N$492,5,FALSE),VLOOKUP(TEXT(A201,"0000"),'Sci11'!$A$3:$N$492,6,FALSE))/VLOOKUP(TEXT(A201,"0000"),'Sci11'!$A$3:$N$492,14,FALSE)*100</f>
        <v>22.222222222222221</v>
      </c>
      <c r="AW201" s="100">
        <f t="shared" si="254"/>
        <v>29.036825396825396</v>
      </c>
      <c r="AX201" s="101">
        <f>IFERROR(AW201/100*VLOOKUP(TEXT(A201,"0000"),'Sci11'!$A$3:$N$492,14,FALSE),"")</f>
        <v>18.293199999999999</v>
      </c>
      <c r="AY201" s="100">
        <f t="shared" si="255"/>
        <v>23.78222222222222</v>
      </c>
      <c r="AZ201" s="101">
        <f>IFERROR(AY201/100*VLOOKUP(TEXT(A201,"0000"),'Sci11'!$A$3:$N$492,14,FALSE),"")</f>
        <v>14.982799999999999</v>
      </c>
      <c r="BA201" s="100">
        <f t="shared" si="206"/>
        <v>48</v>
      </c>
      <c r="BB201" s="101">
        <f>IFERROR(VLOOKUP(BA201,'Criteria Table'!$A$2:$I$102,2,FALSE),"")</f>
        <v>5.2</v>
      </c>
      <c r="BC201" s="101">
        <f t="shared" si="207"/>
        <v>53.2</v>
      </c>
      <c r="BD201" s="82">
        <f>IFERROR(VLOOKUP(A201,ATTx11!$A$2:$N$500,4,FALSE),"")</f>
        <v>96.47</v>
      </c>
      <c r="BE201" s="95">
        <f t="shared" si="208"/>
        <v>0.5</v>
      </c>
      <c r="BF201" s="96">
        <f t="shared" si="209"/>
        <v>96.97</v>
      </c>
      <c r="BG201" s="70">
        <f>IFERROR(VLOOKUP(A201,ATTx11!$A$2:$N$500,11,FALSE),"")</f>
        <v>0</v>
      </c>
      <c r="BH201" s="95">
        <f t="shared" si="210"/>
        <v>0</v>
      </c>
      <c r="BI201" s="70">
        <f>IFERROR(VLOOKUP(A201,ATTx11!$A$2:$N$500,12,FALSE),"")</f>
        <v>35</v>
      </c>
      <c r="BJ201" s="97">
        <f t="shared" si="211"/>
        <v>31.5</v>
      </c>
      <c r="BK201" s="84">
        <f>IFERROR(VLOOKUP(A201,ATTx11!$A$2:$N$500,7,FALSE),"")</f>
        <v>0</v>
      </c>
      <c r="BL201" s="97">
        <f t="shared" si="212"/>
        <v>0</v>
      </c>
      <c r="BM201" s="84">
        <f>IFERROR(VLOOKUP(A201,ATTx11!$A$2:$N$500,8,FALSE),"")</f>
        <v>21</v>
      </c>
      <c r="BN201" s="95">
        <f t="shared" si="213"/>
        <v>18.899999999999999</v>
      </c>
      <c r="BO201" s="95"/>
      <c r="BP201" s="83">
        <f>IFERROR(VLOOKUP(TEXT($A201,"0000"),'AYP11'!$B$3379:$AU$3800,17,FALSE),"")</f>
        <v>0</v>
      </c>
      <c r="BQ201" s="75">
        <f>IFERROR(VLOOKUP(BP201,'Criteria Table'!$A$2:$I$102,2,FALSE),0)</f>
        <v>10</v>
      </c>
      <c r="BR201" s="95">
        <f t="shared" si="214"/>
        <v>10</v>
      </c>
      <c r="BS201" s="83">
        <f>IFERROR(VLOOKUP(TEXT($A201,"0000"),'AYP11'!$B$847:$AU$1268,17,FALSE),"")</f>
        <v>48</v>
      </c>
      <c r="BT201" s="75">
        <f>IFERROR(VLOOKUP(BS201,'Criteria Table'!$A$2:$I$102,2,FALSE),0)</f>
        <v>5.2</v>
      </c>
      <c r="BU201" s="95">
        <f t="shared" si="215"/>
        <v>53</v>
      </c>
      <c r="BV201" s="83">
        <f>IFERROR(VLOOKUP(TEXT($A201,"0000"),'AYP11'!$B$2113:$AU$2534,17,FALSE),"")</f>
        <v>57</v>
      </c>
      <c r="BW201" s="75">
        <f>IFERROR(VLOOKUP(BV201,'Criteria Table'!$A$2:$I$102,2,FALSE),0)</f>
        <v>4.3</v>
      </c>
      <c r="BX201" s="95">
        <f t="shared" si="216"/>
        <v>61</v>
      </c>
      <c r="BY201" s="83">
        <f>IFERROR(VLOOKUP(TEXT($A201,"0000"),'AYP11'!$B$425:$AU$846,17,FALSE),"")</f>
        <v>0</v>
      </c>
      <c r="BZ201" s="75">
        <f>IFERROR(VLOOKUP(BY201,'Criteria Table'!$A$2:$I$102,2,FALSE),0)</f>
        <v>10</v>
      </c>
      <c r="CA201" s="95">
        <f t="shared" si="217"/>
        <v>10</v>
      </c>
      <c r="CB201" s="83">
        <f>IFERROR(VLOOKUP(TEXT($A201,"0000"),'AYP11'!$B$3:$AU$424,17,FALSE),"")</f>
        <v>0</v>
      </c>
      <c r="CC201" s="95">
        <f>IFERROR(VLOOKUP(CB201,'Criteria Table'!$A$2:$I$102,2,FALSE),0)</f>
        <v>10</v>
      </c>
      <c r="CD201" s="95">
        <f t="shared" si="218"/>
        <v>10</v>
      </c>
      <c r="CE201" s="83">
        <f>IFERROR(VLOOKUP(TEXT($A201,"0000"),'AYP11'!$B$1269:$AU$1690,17,FALSE),"")</f>
        <v>51</v>
      </c>
      <c r="CF201" s="95">
        <f>IFERROR(VLOOKUP(CE201,'Criteria Table'!$A$2:$I$102,2,FALSE),0)</f>
        <v>4.9000000000000004</v>
      </c>
      <c r="CG201" s="95">
        <f t="shared" si="219"/>
        <v>56</v>
      </c>
      <c r="CH201" s="83">
        <f>IFERROR(VLOOKUP(TEXT($A201,"0000"),'AYP11'!$B$1691:$AU$2112,17,FALSE),"")</f>
        <v>51</v>
      </c>
      <c r="CI201" s="95">
        <f>IFERROR(VLOOKUP(CH201,'Criteria Table'!$A$2:$I$102,2,FALSE),0)</f>
        <v>4.9000000000000004</v>
      </c>
      <c r="CJ201" s="95">
        <f t="shared" si="220"/>
        <v>56</v>
      </c>
      <c r="CK201" s="83">
        <f>IFERROR(VLOOKUP(TEXT($A201,"0000"),'AYP11'!$B$2535:$AU$2956,17,FALSE),"")</f>
        <v>22</v>
      </c>
      <c r="CL201" s="95">
        <f>IFERROR(VLOOKUP(CK201,'Criteria Table'!$A$2:$I$102,2,FALSE),0)</f>
        <v>7.8000000000000007</v>
      </c>
      <c r="CM201" s="95">
        <f t="shared" si="221"/>
        <v>30</v>
      </c>
      <c r="CN201" s="76">
        <f>IFERROR(VLOOKUP(TEXT($A201,"0000"),'AYP11'!$B$3379:$AU$3800,23,FALSE),"")</f>
        <v>0</v>
      </c>
      <c r="CO201" s="95">
        <f>IFERROR(VLOOKUP(CN201,'Criteria Table'!$A$2:$I$102,2,FALSE),0)</f>
        <v>10</v>
      </c>
      <c r="CP201" s="95">
        <f t="shared" si="222"/>
        <v>10</v>
      </c>
      <c r="CQ201" s="76">
        <f>IFERROR(VLOOKUP(TEXT($A201,"0000"),'AYP11'!$B$847:$AU$1268,23,FALSE),"")</f>
        <v>47</v>
      </c>
      <c r="CR201" s="95">
        <f>IFERROR(VLOOKUP(CQ201,'Criteria Table'!$A$2:$I$102,2,FALSE),0)</f>
        <v>5.3000000000000007</v>
      </c>
      <c r="CS201" s="95">
        <f t="shared" si="223"/>
        <v>52</v>
      </c>
      <c r="CT201" s="76">
        <f>IFERROR(VLOOKUP(TEXT($A201,"0000"),'AYP11'!$B$2113:$AU$2534,23,FALSE),"")</f>
        <v>62</v>
      </c>
      <c r="CU201" s="95">
        <f>IFERROR(VLOOKUP(CT201,'Criteria Table'!$A$2:$I$102,2,FALSE),0)</f>
        <v>3.8000000000000003</v>
      </c>
      <c r="CV201" s="95">
        <f t="shared" si="224"/>
        <v>66</v>
      </c>
      <c r="CW201" s="76">
        <f>IFERROR(VLOOKUP(TEXT($A201,"0000"),'AYP11'!$B$425:$AU$846,23,FALSE),"")</f>
        <v>0</v>
      </c>
      <c r="CX201" s="95">
        <f>IFERROR(VLOOKUP(CW201,'Criteria Table'!$A$2:$I$102,2,FALSE),0)</f>
        <v>10</v>
      </c>
      <c r="CY201" s="95">
        <f t="shared" si="225"/>
        <v>10</v>
      </c>
      <c r="CZ201" s="76">
        <f>IFERROR(VLOOKUP(TEXT($A201,"0000"),'AYP11'!$B$3:$AU$424,23,FALSE),"")</f>
        <v>0</v>
      </c>
      <c r="DA201" s="95">
        <f>IFERROR(VLOOKUP(CZ201,'Criteria Table'!$A$2:$I$102,2,FALSE),0)</f>
        <v>10</v>
      </c>
      <c r="DB201" s="95">
        <f t="shared" si="226"/>
        <v>10</v>
      </c>
      <c r="DC201" s="76">
        <f>IFERROR(VLOOKUP(TEXT($A201,"0000"),'AYP11'!$B$1269:$AU$1690,23,FALSE),"")</f>
        <v>51</v>
      </c>
      <c r="DD201" s="95">
        <f>IFERROR(VLOOKUP(DC201,'Criteria Table'!$A$2:$I$102,2,FALSE),0)</f>
        <v>4.9000000000000004</v>
      </c>
      <c r="DE201" s="95">
        <f t="shared" si="227"/>
        <v>56</v>
      </c>
      <c r="DF201" s="76">
        <f>IFERROR(VLOOKUP(TEXT($A201,"0000"),'AYP11'!$B$1691:$AU$2112,23,FALSE),"")</f>
        <v>59</v>
      </c>
      <c r="DG201" s="95">
        <f>IFERROR(VLOOKUP(DF201,'Criteria Table'!$A$2:$I$102,2,FALSE),0)</f>
        <v>4.1000000000000005</v>
      </c>
      <c r="DH201" s="95">
        <f t="shared" si="228"/>
        <v>63</v>
      </c>
      <c r="DI201" s="76">
        <f>IFERROR(VLOOKUP(TEXT($A201,"0000"),'AYP11'!$B$2535:$AU$2956,23,FALSE),"")</f>
        <v>22</v>
      </c>
      <c r="DJ201" s="95">
        <f>IFERROR(VLOOKUP(DI201,'Criteria Table'!$A$2:$I$102,2,FALSE),0)</f>
        <v>7.8000000000000007</v>
      </c>
      <c r="DK201" s="95">
        <f t="shared" si="229"/>
        <v>30</v>
      </c>
      <c r="DL201" s="91">
        <f>IFERROR(VLOOKUP(TEXT($A201,"0000"),'AYP11'!$B$3379:$AU$3800,11,FALSE),"")</f>
        <v>0</v>
      </c>
      <c r="DM201" s="95">
        <f t="shared" si="230"/>
        <v>1</v>
      </c>
      <c r="DN201" s="95" t="str">
        <f t="shared" si="231"/>
        <v/>
      </c>
      <c r="DO201" s="91">
        <f>IFERROR(VLOOKUP(TEXT($A201,"0000"),'AYP11'!$B$847:$AU$1268,11,FALSE),"")</f>
        <v>93</v>
      </c>
      <c r="DP201" s="95">
        <f t="shared" si="232"/>
        <v>0</v>
      </c>
      <c r="DQ201" s="95">
        <f t="shared" si="233"/>
        <v>93</v>
      </c>
      <c r="DR201" s="91">
        <f>IFERROR(VLOOKUP(TEXT($A201,"0000"),'AYP11'!$B$2113:$AU$2534,11,FALSE),"")</f>
        <v>0</v>
      </c>
      <c r="DS201" s="95">
        <f t="shared" si="234"/>
        <v>1</v>
      </c>
      <c r="DT201" s="95" t="str">
        <f t="shared" si="235"/>
        <v/>
      </c>
      <c r="DU201" s="91">
        <f>IFERROR(VLOOKUP(TEXT($A201,"0000"),'AYP11'!$B$425:$AU$846,11,FALSE),"")</f>
        <v>0</v>
      </c>
      <c r="DV201" s="95">
        <f t="shared" si="236"/>
        <v>1</v>
      </c>
      <c r="DW201" s="95" t="str">
        <f t="shared" si="237"/>
        <v/>
      </c>
      <c r="DX201" s="91">
        <f>IFERROR(VLOOKUP(TEXT($A201,"0000"),'AYP11'!$B$3:$AU$424,11,FALSE),"")</f>
        <v>0</v>
      </c>
      <c r="DY201" s="95">
        <f t="shared" si="238"/>
        <v>1</v>
      </c>
      <c r="DZ201" s="95" t="str">
        <f t="shared" si="239"/>
        <v/>
      </c>
      <c r="EA201" s="91">
        <f>IFERROR(VLOOKUP(TEXT($A201,"0000"),'AYP11'!$B$1269:$AU$1690,11,FALSE),"")</f>
        <v>92</v>
      </c>
      <c r="EB201" s="95">
        <f t="shared" si="240"/>
        <v>0</v>
      </c>
      <c r="EC201" s="95">
        <f t="shared" si="241"/>
        <v>92</v>
      </c>
      <c r="ED201" s="91">
        <f>IFERROR(VLOOKUP(TEXT($A201,"0000"),'AYP11'!$B$1691:$AU$2112,11,FALSE),"")</f>
        <v>0</v>
      </c>
      <c r="EE201" s="95">
        <f t="shared" si="242"/>
        <v>1</v>
      </c>
      <c r="EF201" s="95" t="str">
        <f t="shared" si="243"/>
        <v/>
      </c>
      <c r="EG201" s="91">
        <f>IFERROR(VLOOKUP(TEXT($A201,"0000"),'AYP11'!$B$2535:$AU$2956,11,FALSE),"")</f>
        <v>0</v>
      </c>
      <c r="EH201" s="95">
        <f t="shared" si="244"/>
        <v>1</v>
      </c>
      <c r="EI201" s="95" t="str">
        <f t="shared" si="245"/>
        <v/>
      </c>
    </row>
    <row r="202" spans="1:147" x14ac:dyDescent="0.25">
      <c r="A202" s="248">
        <v>4461</v>
      </c>
      <c r="B202" s="291">
        <f t="shared" si="192"/>
        <v>28.472222222222221</v>
      </c>
      <c r="C202" s="50">
        <f>IFERROR(VLOOKUP(TEXT($A202,"0000"),'R-M11'!$A$2:$AA$500,4,FALSE),0)</f>
        <v>41</v>
      </c>
      <c r="D202" s="291">
        <f t="shared" si="193"/>
        <v>18.75</v>
      </c>
      <c r="E202" s="98">
        <f>IFERROR(SUM(VLOOKUP(TEXT($A202,"0000"),'R-M11'!$A$2:$AA$500,5,FALSE),VLOOKUP(TEXT($A202,"0000"),'R-M11'!$A$2:$AA$500,6,FALSE)),0)</f>
        <v>27</v>
      </c>
      <c r="F202" s="58">
        <f>IFERROR(VLOOKUP(TEXT($A202,"0000"),'R-M11'!$A$2:$AA$500,14,FALSE),0)</f>
        <v>144</v>
      </c>
      <c r="G202" s="230">
        <f t="shared" si="246"/>
        <v>32.182222222222222</v>
      </c>
      <c r="H202" s="97">
        <f t="shared" si="194"/>
        <v>46.342399999999998</v>
      </c>
      <c r="I202" s="230">
        <f t="shared" si="247"/>
        <v>20.34</v>
      </c>
      <c r="J202" s="97">
        <f t="shared" si="195"/>
        <v>29.2896</v>
      </c>
      <c r="K202" s="230">
        <f t="shared" si="196"/>
        <v>47</v>
      </c>
      <c r="L202" s="121">
        <f>IFERROR(VLOOKUP(K202,'Criteria Table'!$A$2:$I$102,2,FALSE),"")</f>
        <v>5.3000000000000007</v>
      </c>
      <c r="M202" s="230">
        <f t="shared" si="197"/>
        <v>52.522222222222226</v>
      </c>
      <c r="N202" s="286">
        <f t="shared" si="198"/>
        <v>26.206896551724139</v>
      </c>
      <c r="O202" s="50">
        <f>IFERROR(VLOOKUP(TEXT($A202,"0000"),'R-M11'!$A$2:$AA$500,17,FALSE),"")</f>
        <v>38</v>
      </c>
      <c r="P202" s="286">
        <f t="shared" si="199"/>
        <v>25.517241379310345</v>
      </c>
      <c r="Q202" s="98">
        <f>IFERROR(SUM(VLOOKUP(TEXT($A202,"0000"),'R-M11'!$A$2:$AA$500,18,FALSE),VLOOKUP(TEXT($A202,"0000"),'R-M11'!$A$2:$AA$500,19,FALSE)),0)</f>
        <v>37</v>
      </c>
      <c r="R202" s="69">
        <f>IFERROR(VLOOKUP(TEXT($A202,"0000"),'R-M11'!$A$2:$AA$500,27,FALSE),0)</f>
        <v>145</v>
      </c>
      <c r="S202" s="121">
        <f t="shared" si="248"/>
        <v>29.566896551724138</v>
      </c>
      <c r="T202" s="70">
        <f t="shared" si="200"/>
        <v>42.872</v>
      </c>
      <c r="U202" s="121">
        <f t="shared" si="249"/>
        <v>26.957241379310346</v>
      </c>
      <c r="V202" s="70">
        <f t="shared" si="201"/>
        <v>39.088000000000008</v>
      </c>
      <c r="W202" s="121">
        <f t="shared" si="202"/>
        <v>52</v>
      </c>
      <c r="X202" s="124">
        <f>IFERROR(VLOOKUP(W202,'Criteria Table'!$A$2:$I$102,2,FALSE),"")</f>
        <v>4.8000000000000007</v>
      </c>
      <c r="Y202" s="121">
        <f t="shared" si="203"/>
        <v>56.524137931034488</v>
      </c>
      <c r="Z202" s="92">
        <f>IFERROR(IF(VLOOKUP(A202,'SG11'!$A$3:$AI$500,18,FALSE)="","NA",VLOOKUP(A202,'SG11'!$A$3:$AI$500,18,FALSE)),"")</f>
        <v>63</v>
      </c>
      <c r="AA202" s="75">
        <f>IFERROR(VLOOKUP(Z202,'Criteria Table'!$A$2:$I$102,6,FALSE),"NA")</f>
        <v>5</v>
      </c>
      <c r="AB202" s="95">
        <f t="shared" si="250"/>
        <v>68</v>
      </c>
      <c r="AC202" s="84">
        <f>IFERROR(IF(VLOOKUP(A202,'SG11'!$A$3:$AI$500,19,FALSE)="","NA",VLOOKUP(A202,'SG11'!$A$3:$AI$500,19,FALSE)),"")</f>
        <v>52</v>
      </c>
      <c r="AD202" s="75">
        <f>IFERROR(VLOOKUP(AC202,'Criteria Table'!$A$2:$I$102,6,FALSE),"NA")</f>
        <v>10</v>
      </c>
      <c r="AE202" s="95">
        <f t="shared" si="251"/>
        <v>62</v>
      </c>
      <c r="AF202" s="92">
        <f>IFERROR(IF(VLOOKUP(A202,'SG11'!$A$3:$AI$500,20,FALSE)="","NA",VLOOKUP(A202,'SG11'!$A$3:$AI$500,20,FALSE)),"")</f>
        <v>60</v>
      </c>
      <c r="AG202" s="75">
        <f>IFERROR(VLOOKUP(AF202,'Criteria Table'!$A$2:$I$102,6,FALSE),"NA")</f>
        <v>10</v>
      </c>
      <c r="AH202" s="95">
        <f t="shared" si="252"/>
        <v>70</v>
      </c>
      <c r="AI202" s="84">
        <f>IFERROR(IF(VLOOKUP(A202,'SG11'!$A$3:$AI$500,21,FALSE)="","NA",VLOOKUP(A202,'SG11'!$A$3:$AI$500,21,FALSE)),"")</f>
        <v>56</v>
      </c>
      <c r="AJ202" s="75">
        <f>IFERROR(VLOOKUP(AI202,'Criteria Table'!$A$2:$I$102,6,FALSE),"NA")</f>
        <v>10</v>
      </c>
      <c r="AK202" s="95">
        <f t="shared" si="253"/>
        <v>66</v>
      </c>
      <c r="AL202" s="99">
        <f>IFERROR(VLOOKUP(TEXT(A202,"0000"),'W11'!$A$1:$E$500,4,FALSE)/AP202*100,"")</f>
        <v>98</v>
      </c>
      <c r="AM202" s="97">
        <f>IFERROR(VLOOKUP(TEXT(A202,"0000"),'W11'!$A$1:$E$500,4,FALSE),"")</f>
        <v>49</v>
      </c>
      <c r="AN202" s="99">
        <f t="shared" si="204"/>
        <v>98</v>
      </c>
      <c r="AO202" s="97">
        <f t="shared" si="205"/>
        <v>49</v>
      </c>
      <c r="AP202" s="99">
        <f>IFERROR(VLOOKUP(TEXT(A202,"0000"),'W11'!$A$1:$E$500,5,FALSE),"")</f>
        <v>50</v>
      </c>
      <c r="AQ202" s="97">
        <f>IFERROR(VLOOKUP(ROUND(AL202,0),'Criteria Table'!$A$2:$I$102,4,FALSE),0)</f>
        <v>0</v>
      </c>
      <c r="AR202" s="128"/>
      <c r="AS202" s="95"/>
      <c r="AT202" s="95"/>
      <c r="AU202" s="100">
        <f>IFERROR(VLOOKUP(TEXT(A202,"0000"),'Sci11'!$A$3:$N$492,4,FALSE)/VLOOKUP(TEXT(A202,"0000"),'Sci11'!$A$3:$N$492,14,FALSE)*100,"")</f>
        <v>18.604651162790699</v>
      </c>
      <c r="AV202" s="101">
        <f>SUM(VLOOKUP(TEXT(A202,"0000"),'Sci11'!$A$3:$N$492,5,FALSE),VLOOKUP(TEXT(A202,"0000"),'Sci11'!$A$3:$N$492,6,FALSE))/VLOOKUP(TEXT(A202,"0000"),'Sci11'!$A$3:$N$492,14,FALSE)*100</f>
        <v>13.953488372093023</v>
      </c>
      <c r="AW202" s="100">
        <f t="shared" si="254"/>
        <v>23.2946511627907</v>
      </c>
      <c r="AX202" s="101">
        <f>IFERROR(AW202/100*VLOOKUP(TEXT(A202,"0000"),'Sci11'!$A$3:$N$492,14,FALSE),"")</f>
        <v>10.0167</v>
      </c>
      <c r="AY202" s="100">
        <f t="shared" si="255"/>
        <v>15.963488372093023</v>
      </c>
      <c r="AZ202" s="101">
        <f>IFERROR(AY202/100*VLOOKUP(TEXT(A202,"0000"),'Sci11'!$A$3:$N$492,14,FALSE),"")</f>
        <v>6.8643000000000001</v>
      </c>
      <c r="BA202" s="100">
        <f t="shared" si="206"/>
        <v>33</v>
      </c>
      <c r="BB202" s="101">
        <f>IFERROR(VLOOKUP(BA202,'Criteria Table'!$A$2:$I$102,2,FALSE),"")</f>
        <v>6.7</v>
      </c>
      <c r="BC202" s="101">
        <f t="shared" si="207"/>
        <v>39.700000000000003</v>
      </c>
      <c r="BD202" s="82">
        <f>IFERROR(VLOOKUP(A202,ATTx11!$A$2:$N$500,4,FALSE),"")</f>
        <v>94.63</v>
      </c>
      <c r="BE202" s="95">
        <f t="shared" si="208"/>
        <v>0.5</v>
      </c>
      <c r="BF202" s="96">
        <f t="shared" si="209"/>
        <v>95.13</v>
      </c>
      <c r="BG202" s="70">
        <f>IFERROR(VLOOKUP(A202,ATTx11!$A$2:$N$500,11,FALSE),"")</f>
        <v>2</v>
      </c>
      <c r="BH202" s="95">
        <f t="shared" si="210"/>
        <v>1.8</v>
      </c>
      <c r="BI202" s="70">
        <f>IFERROR(VLOOKUP(A202,ATTx11!$A$2:$N$500,12,FALSE),"")</f>
        <v>31</v>
      </c>
      <c r="BJ202" s="97">
        <f t="shared" si="211"/>
        <v>27.9</v>
      </c>
      <c r="BK202" s="84">
        <f>IFERROR(VLOOKUP(A202,ATTx11!$A$2:$N$500,7,FALSE),"")</f>
        <v>2</v>
      </c>
      <c r="BL202" s="97">
        <f t="shared" si="212"/>
        <v>1.8</v>
      </c>
      <c r="BM202" s="84">
        <f>IFERROR(VLOOKUP(A202,ATTx11!$A$2:$N$500,8,FALSE),"")</f>
        <v>20</v>
      </c>
      <c r="BN202" s="95">
        <f t="shared" si="213"/>
        <v>18</v>
      </c>
      <c r="BO202" s="95"/>
      <c r="BP202" s="83">
        <f>IFERROR(VLOOKUP(TEXT($A202,"0000"),'AYP11'!$B$3379:$AU$3800,17,FALSE),"")</f>
        <v>0</v>
      </c>
      <c r="BQ202" s="75">
        <f>IFERROR(VLOOKUP(BP202,'Criteria Table'!$A$2:$I$102,2,FALSE),0)</f>
        <v>10</v>
      </c>
      <c r="BR202" s="95">
        <f t="shared" si="214"/>
        <v>10</v>
      </c>
      <c r="BS202" s="83">
        <f>IFERROR(VLOOKUP(TEXT($A202,"0000"),'AYP11'!$B$847:$AU$1268,17,FALSE),"")</f>
        <v>42</v>
      </c>
      <c r="BT202" s="75">
        <f>IFERROR(VLOOKUP(BS202,'Criteria Table'!$A$2:$I$102,2,FALSE),0)</f>
        <v>5.8000000000000007</v>
      </c>
      <c r="BU202" s="95">
        <f t="shared" si="215"/>
        <v>48</v>
      </c>
      <c r="BV202" s="83">
        <f>IFERROR(VLOOKUP(TEXT($A202,"0000"),'AYP11'!$B$2113:$AU$2534,17,FALSE),"")</f>
        <v>65</v>
      </c>
      <c r="BW202" s="75">
        <f>IFERROR(VLOOKUP(BV202,'Criteria Table'!$A$2:$I$102,2,FALSE),0)</f>
        <v>3.5</v>
      </c>
      <c r="BX202" s="95">
        <f t="shared" si="216"/>
        <v>69</v>
      </c>
      <c r="BY202" s="83">
        <f>IFERROR(VLOOKUP(TEXT($A202,"0000"),'AYP11'!$B$425:$AU$846,17,FALSE),"")</f>
        <v>0</v>
      </c>
      <c r="BZ202" s="75">
        <f>IFERROR(VLOOKUP(BY202,'Criteria Table'!$A$2:$I$102,2,FALSE),0)</f>
        <v>10</v>
      </c>
      <c r="CA202" s="95">
        <f t="shared" si="217"/>
        <v>10</v>
      </c>
      <c r="CB202" s="83">
        <f>IFERROR(VLOOKUP(TEXT($A202,"0000"),'AYP11'!$B$3:$AU$424,17,FALSE),"")</f>
        <v>0</v>
      </c>
      <c r="CC202" s="95">
        <f>IFERROR(VLOOKUP(CB202,'Criteria Table'!$A$2:$I$102,2,FALSE),0)</f>
        <v>10</v>
      </c>
      <c r="CD202" s="95">
        <f t="shared" si="218"/>
        <v>10</v>
      </c>
      <c r="CE202" s="83">
        <f>IFERROR(VLOOKUP(TEXT($A202,"0000"),'AYP11'!$B$1269:$AU$1690,17,FALSE),"")</f>
        <v>48</v>
      </c>
      <c r="CF202" s="95">
        <f>IFERROR(VLOOKUP(CE202,'Criteria Table'!$A$2:$I$102,2,FALSE),0)</f>
        <v>5.2</v>
      </c>
      <c r="CG202" s="95">
        <f t="shared" si="219"/>
        <v>53</v>
      </c>
      <c r="CH202" s="83">
        <f>IFERROR(VLOOKUP(TEXT($A202,"0000"),'AYP11'!$B$1691:$AU$2112,17,FALSE),"")</f>
        <v>0</v>
      </c>
      <c r="CI202" s="95">
        <f>IFERROR(VLOOKUP(CH202,'Criteria Table'!$A$2:$I$102,2,FALSE),0)</f>
        <v>10</v>
      </c>
      <c r="CJ202" s="95">
        <f t="shared" si="220"/>
        <v>10</v>
      </c>
      <c r="CK202" s="83">
        <f>IFERROR(VLOOKUP(TEXT($A202,"0000"),'AYP11'!$B$2535:$AU$2956,17,FALSE),"")</f>
        <v>21</v>
      </c>
      <c r="CL202" s="95">
        <f>IFERROR(VLOOKUP(CK202,'Criteria Table'!$A$2:$I$102,2,FALSE),0)</f>
        <v>7.9</v>
      </c>
      <c r="CM202" s="95">
        <f t="shared" si="221"/>
        <v>29</v>
      </c>
      <c r="CN202" s="76">
        <f>IFERROR(VLOOKUP(TEXT($A202,"0000"),'AYP11'!$B$3379:$AU$3800,23,FALSE),"")</f>
        <v>0</v>
      </c>
      <c r="CO202" s="95">
        <f>IFERROR(VLOOKUP(CN202,'Criteria Table'!$A$2:$I$102,2,FALSE),0)</f>
        <v>10</v>
      </c>
      <c r="CP202" s="95">
        <f t="shared" si="222"/>
        <v>10</v>
      </c>
      <c r="CQ202" s="76">
        <f>IFERROR(VLOOKUP(TEXT($A202,"0000"),'AYP11'!$B$847:$AU$1268,23,FALSE),"")</f>
        <v>49</v>
      </c>
      <c r="CR202" s="95">
        <f>IFERROR(VLOOKUP(CQ202,'Criteria Table'!$A$2:$I$102,2,FALSE),0)</f>
        <v>5.1000000000000005</v>
      </c>
      <c r="CS202" s="95">
        <f t="shared" si="223"/>
        <v>54</v>
      </c>
      <c r="CT202" s="76">
        <f>IFERROR(VLOOKUP(TEXT($A202,"0000"),'AYP11'!$B$2113:$AU$2534,23,FALSE),"")</f>
        <v>66</v>
      </c>
      <c r="CU202" s="95">
        <f>IFERROR(VLOOKUP(CT202,'Criteria Table'!$A$2:$I$102,2,FALSE),0)</f>
        <v>3.4000000000000004</v>
      </c>
      <c r="CV202" s="95">
        <f t="shared" si="224"/>
        <v>69</v>
      </c>
      <c r="CW202" s="76">
        <f>IFERROR(VLOOKUP(TEXT($A202,"0000"),'AYP11'!$B$425:$AU$846,23,FALSE),"")</f>
        <v>0</v>
      </c>
      <c r="CX202" s="95">
        <f>IFERROR(VLOOKUP(CW202,'Criteria Table'!$A$2:$I$102,2,FALSE),0)</f>
        <v>10</v>
      </c>
      <c r="CY202" s="95">
        <f t="shared" si="225"/>
        <v>10</v>
      </c>
      <c r="CZ202" s="76">
        <f>IFERROR(VLOOKUP(TEXT($A202,"0000"),'AYP11'!$B$3:$AU$424,23,FALSE),"")</f>
        <v>0</v>
      </c>
      <c r="DA202" s="95">
        <f>IFERROR(VLOOKUP(CZ202,'Criteria Table'!$A$2:$I$102,2,FALSE),0)</f>
        <v>10</v>
      </c>
      <c r="DB202" s="95">
        <f t="shared" si="226"/>
        <v>10</v>
      </c>
      <c r="DC202" s="76">
        <f>IFERROR(VLOOKUP(TEXT($A202,"0000"),'AYP11'!$B$1269:$AU$1690,23,FALSE),"")</f>
        <v>54</v>
      </c>
      <c r="DD202" s="95">
        <f>IFERROR(VLOOKUP(DC202,'Criteria Table'!$A$2:$I$102,2,FALSE),0)</f>
        <v>4.6000000000000005</v>
      </c>
      <c r="DE202" s="95">
        <f t="shared" si="227"/>
        <v>59</v>
      </c>
      <c r="DF202" s="76">
        <f>IFERROR(VLOOKUP(TEXT($A202,"0000"),'AYP11'!$B$1691:$AU$2112,23,FALSE),"")</f>
        <v>0</v>
      </c>
      <c r="DG202" s="95">
        <f>IFERROR(VLOOKUP(DF202,'Criteria Table'!$A$2:$I$102,2,FALSE),0)</f>
        <v>10</v>
      </c>
      <c r="DH202" s="95">
        <f t="shared" si="228"/>
        <v>10</v>
      </c>
      <c r="DI202" s="76">
        <f>IFERROR(VLOOKUP(TEXT($A202,"0000"),'AYP11'!$B$2535:$AU$2956,23,FALSE),"")</f>
        <v>28</v>
      </c>
      <c r="DJ202" s="95">
        <f>IFERROR(VLOOKUP(DI202,'Criteria Table'!$A$2:$I$102,2,FALSE),0)</f>
        <v>7.2</v>
      </c>
      <c r="DK202" s="95">
        <f t="shared" si="229"/>
        <v>35</v>
      </c>
      <c r="DL202" s="91">
        <f>IFERROR(VLOOKUP(TEXT($A202,"0000"),'AYP11'!$B$3379:$AU$3800,11,FALSE),"")</f>
        <v>0</v>
      </c>
      <c r="DM202" s="95">
        <f t="shared" si="230"/>
        <v>1</v>
      </c>
      <c r="DN202" s="95" t="str">
        <f t="shared" si="231"/>
        <v/>
      </c>
      <c r="DO202" s="91">
        <f>IFERROR(VLOOKUP(TEXT($A202,"0000"),'AYP11'!$B$847:$AU$1268,11,FALSE),"")</f>
        <v>0</v>
      </c>
      <c r="DP202" s="95">
        <f t="shared" si="232"/>
        <v>1</v>
      </c>
      <c r="DQ202" s="95" t="str">
        <f t="shared" si="233"/>
        <v/>
      </c>
      <c r="DR202" s="91">
        <f>IFERROR(VLOOKUP(TEXT($A202,"0000"),'AYP11'!$B$2113:$AU$2534,11,FALSE),"")</f>
        <v>0</v>
      </c>
      <c r="DS202" s="95">
        <f t="shared" si="234"/>
        <v>1</v>
      </c>
      <c r="DT202" s="95" t="str">
        <f t="shared" si="235"/>
        <v/>
      </c>
      <c r="DU202" s="91">
        <f>IFERROR(VLOOKUP(TEXT($A202,"0000"),'AYP11'!$B$425:$AU$846,11,FALSE),"")</f>
        <v>0</v>
      </c>
      <c r="DV202" s="95">
        <f t="shared" si="236"/>
        <v>1</v>
      </c>
      <c r="DW202" s="95" t="str">
        <f t="shared" si="237"/>
        <v/>
      </c>
      <c r="DX202" s="91">
        <f>IFERROR(VLOOKUP(TEXT($A202,"0000"),'AYP11'!$B$3:$AU$424,11,FALSE),"")</f>
        <v>0</v>
      </c>
      <c r="DY202" s="95">
        <f t="shared" si="238"/>
        <v>1</v>
      </c>
      <c r="DZ202" s="95" t="str">
        <f t="shared" si="239"/>
        <v/>
      </c>
      <c r="EA202" s="91">
        <f>IFERROR(VLOOKUP(TEXT($A202,"0000"),'AYP11'!$B$1269:$AU$1690,11,FALSE),"")</f>
        <v>0</v>
      </c>
      <c r="EB202" s="95">
        <f t="shared" si="240"/>
        <v>1</v>
      </c>
      <c r="EC202" s="95" t="str">
        <f t="shared" si="241"/>
        <v/>
      </c>
      <c r="ED202" s="91">
        <f>IFERROR(VLOOKUP(TEXT($A202,"0000"),'AYP11'!$B$1691:$AU$2112,11,FALSE),"")</f>
        <v>0</v>
      </c>
      <c r="EE202" s="95">
        <f t="shared" si="242"/>
        <v>1</v>
      </c>
      <c r="EF202" s="95" t="str">
        <f t="shared" si="243"/>
        <v/>
      </c>
      <c r="EG202" s="91">
        <f>IFERROR(VLOOKUP(TEXT($A202,"0000"),'AYP11'!$B$2535:$AU$2956,11,FALSE),"")</f>
        <v>0</v>
      </c>
      <c r="EH202" s="95">
        <f t="shared" si="244"/>
        <v>1</v>
      </c>
      <c r="EI202" s="95" t="str">
        <f t="shared" si="245"/>
        <v/>
      </c>
    </row>
    <row r="203" spans="1:147" x14ac:dyDescent="0.25">
      <c r="A203" s="248">
        <v>4491</v>
      </c>
      <c r="B203" s="291">
        <f t="shared" si="192"/>
        <v>32.134292565947241</v>
      </c>
      <c r="C203" s="50">
        <f>IFERROR(VLOOKUP(TEXT($A203,"0000"),'R-M11'!$A$2:$AA$500,4,FALSE),0)</f>
        <v>134</v>
      </c>
      <c r="D203" s="291">
        <f t="shared" si="193"/>
        <v>21.822541966426858</v>
      </c>
      <c r="E203" s="98">
        <f>IFERROR(SUM(VLOOKUP(TEXT($A203,"0000"),'R-M11'!$A$2:$AA$500,5,FALSE),VLOOKUP(TEXT($A203,"0000"),'R-M11'!$A$2:$AA$500,6,FALSE)),0)</f>
        <v>91</v>
      </c>
      <c r="F203" s="58">
        <f>IFERROR(VLOOKUP(TEXT($A203,"0000"),'R-M11'!$A$2:$AA$500,14,FALSE),0)</f>
        <v>417</v>
      </c>
      <c r="G203" s="230">
        <f t="shared" si="246"/>
        <v>35.35429256594724</v>
      </c>
      <c r="H203" s="97">
        <f t="shared" si="194"/>
        <v>147.42740000000001</v>
      </c>
      <c r="I203" s="230">
        <f t="shared" si="247"/>
        <v>23.202541966426857</v>
      </c>
      <c r="J203" s="97">
        <f t="shared" si="195"/>
        <v>96.754599999999996</v>
      </c>
      <c r="K203" s="230">
        <f t="shared" si="196"/>
        <v>54</v>
      </c>
      <c r="L203" s="121">
        <f>IFERROR(VLOOKUP(K203,'Criteria Table'!$A$2:$I$102,2,FALSE),"")</f>
        <v>4.6000000000000005</v>
      </c>
      <c r="M203" s="230">
        <f t="shared" si="197"/>
        <v>58.556834532374097</v>
      </c>
      <c r="N203" s="286">
        <f t="shared" si="198"/>
        <v>31.175059952038371</v>
      </c>
      <c r="O203" s="50">
        <f>IFERROR(VLOOKUP(TEXT($A203,"0000"),'R-M11'!$A$2:$AA$500,17,FALSE),"")</f>
        <v>130</v>
      </c>
      <c r="P203" s="286">
        <f t="shared" si="199"/>
        <v>36.211031175059958</v>
      </c>
      <c r="Q203" s="98">
        <f>IFERROR(SUM(VLOOKUP(TEXT($A203,"0000"),'R-M11'!$A$2:$AA$500,18,FALSE),VLOOKUP(TEXT($A203,"0000"),'R-M11'!$A$2:$AA$500,19,FALSE)),0)</f>
        <v>151</v>
      </c>
      <c r="R203" s="69">
        <f>IFERROR(VLOOKUP(TEXT($A203,"0000"),'R-M11'!$A$2:$AA$500,27,FALSE),0)</f>
        <v>417</v>
      </c>
      <c r="S203" s="121">
        <f t="shared" si="248"/>
        <v>33.48505995203837</v>
      </c>
      <c r="T203" s="70">
        <f t="shared" si="200"/>
        <v>139.6327</v>
      </c>
      <c r="U203" s="121">
        <f t="shared" si="249"/>
        <v>37.20103117505996</v>
      </c>
      <c r="V203" s="70">
        <f t="shared" si="201"/>
        <v>155.12830000000005</v>
      </c>
      <c r="W203" s="121">
        <f t="shared" si="202"/>
        <v>67</v>
      </c>
      <c r="X203" s="124">
        <f>IFERROR(VLOOKUP(W203,'Criteria Table'!$A$2:$I$102,2,FALSE),"")</f>
        <v>3.3000000000000003</v>
      </c>
      <c r="Y203" s="121">
        <f t="shared" si="203"/>
        <v>70.686091127098337</v>
      </c>
      <c r="Z203" s="92">
        <f>IFERROR(IF(VLOOKUP(A203,'SG11'!$A$3:$AI$500,18,FALSE)="","NA",VLOOKUP(A203,'SG11'!$A$3:$AI$500,18,FALSE)),"")</f>
        <v>65</v>
      </c>
      <c r="AA203" s="75">
        <f>IFERROR(VLOOKUP(Z203,'Criteria Table'!$A$2:$I$102,6,FALSE),"NA")</f>
        <v>5</v>
      </c>
      <c r="AB203" s="95">
        <f t="shared" si="250"/>
        <v>70</v>
      </c>
      <c r="AC203" s="84">
        <f>IFERROR(IF(VLOOKUP(A203,'SG11'!$A$3:$AI$500,19,FALSE)="","NA",VLOOKUP(A203,'SG11'!$A$3:$AI$500,19,FALSE)),"")</f>
        <v>71</v>
      </c>
      <c r="AD203" s="75">
        <f>IFERROR(VLOOKUP(AC203,'Criteria Table'!$A$2:$I$102,6,FALSE),"NA")</f>
        <v>5</v>
      </c>
      <c r="AE203" s="95">
        <f t="shared" si="251"/>
        <v>76</v>
      </c>
      <c r="AF203" s="92">
        <f>IFERROR(IF(VLOOKUP(A203,'SG11'!$A$3:$AI$500,20,FALSE)="","NA",VLOOKUP(A203,'SG11'!$A$3:$AI$500,20,FALSE)),"")</f>
        <v>54</v>
      </c>
      <c r="AG203" s="75">
        <f>IFERROR(VLOOKUP(AF203,'Criteria Table'!$A$2:$I$102,6,FALSE),"NA")</f>
        <v>10</v>
      </c>
      <c r="AH203" s="95">
        <f t="shared" si="252"/>
        <v>64</v>
      </c>
      <c r="AI203" s="84">
        <f>IFERROR(IF(VLOOKUP(A203,'SG11'!$A$3:$AI$500,21,FALSE)="","NA",VLOOKUP(A203,'SG11'!$A$3:$AI$500,21,FALSE)),"")</f>
        <v>63</v>
      </c>
      <c r="AJ203" s="75">
        <f>IFERROR(VLOOKUP(AI203,'Criteria Table'!$A$2:$I$102,6,FALSE),"NA")</f>
        <v>5</v>
      </c>
      <c r="AK203" s="95">
        <f t="shared" si="253"/>
        <v>68</v>
      </c>
      <c r="AL203" s="99">
        <f>IFERROR(VLOOKUP(TEXT(A203,"0000"),'W11'!$A$1:$E$500,4,FALSE)/AP203*100,"")</f>
        <v>97.122302158273371</v>
      </c>
      <c r="AM203" s="97">
        <f>IFERROR(VLOOKUP(TEXT(A203,"0000"),'W11'!$A$1:$E$500,4,FALSE),"")</f>
        <v>135</v>
      </c>
      <c r="AN203" s="99">
        <f t="shared" si="204"/>
        <v>97.122302158273371</v>
      </c>
      <c r="AO203" s="97">
        <f t="shared" si="205"/>
        <v>134.99999999999997</v>
      </c>
      <c r="AP203" s="99">
        <f>IFERROR(VLOOKUP(TEXT(A203,"0000"),'W11'!$A$1:$E$500,5,FALSE),"")</f>
        <v>139</v>
      </c>
      <c r="AQ203" s="97">
        <f>IFERROR(VLOOKUP(ROUND(AL203,0),'Criteria Table'!$A$2:$I$102,4,FALSE),0)</f>
        <v>0</v>
      </c>
      <c r="AR203" s="128"/>
      <c r="AS203" s="95"/>
      <c r="AT203" s="95"/>
      <c r="AU203" s="100">
        <f>IFERROR(VLOOKUP(TEXT(A203,"0000"),'Sci11'!$A$3:$N$492,4,FALSE)/VLOOKUP(TEXT(A203,"0000"),'Sci11'!$A$3:$N$492,14,FALSE)*100,"")</f>
        <v>32.03125</v>
      </c>
      <c r="AV203" s="101">
        <f>SUM(VLOOKUP(TEXT(A203,"0000"),'Sci11'!$A$3:$N$492,5,FALSE),VLOOKUP(TEXT(A203,"0000"),'Sci11'!$A$3:$N$492,6,FALSE))/VLOOKUP(TEXT(A203,"0000"),'Sci11'!$A$3:$N$492,14,FALSE)*100</f>
        <v>7.03125</v>
      </c>
      <c r="AW203" s="100">
        <f t="shared" si="254"/>
        <v>36.301250000000003</v>
      </c>
      <c r="AX203" s="101">
        <f>IFERROR(AW203/100*VLOOKUP(TEXT(A203,"0000"),'Sci11'!$A$3:$N$492,14,FALSE),"")</f>
        <v>46.465600000000002</v>
      </c>
      <c r="AY203" s="100">
        <f t="shared" si="255"/>
        <v>8.8612500000000001</v>
      </c>
      <c r="AZ203" s="101">
        <f>IFERROR(AY203/100*VLOOKUP(TEXT(A203,"0000"),'Sci11'!$A$3:$N$492,14,FALSE),"")</f>
        <v>11.3424</v>
      </c>
      <c r="BA203" s="100">
        <f t="shared" si="206"/>
        <v>39</v>
      </c>
      <c r="BB203" s="101">
        <f>IFERROR(VLOOKUP(BA203,'Criteria Table'!$A$2:$I$102,2,FALSE),"")</f>
        <v>6.1000000000000005</v>
      </c>
      <c r="BC203" s="101">
        <f t="shared" si="207"/>
        <v>45.1</v>
      </c>
      <c r="BD203" s="82">
        <f>IFERROR(VLOOKUP(A203,ATTx11!$A$2:$N$500,4,FALSE),"")</f>
        <v>95.32</v>
      </c>
      <c r="BE203" s="95">
        <f t="shared" si="208"/>
        <v>0.5</v>
      </c>
      <c r="BF203" s="96">
        <f t="shared" si="209"/>
        <v>95.82</v>
      </c>
      <c r="BG203" s="70">
        <f>IFERROR(VLOOKUP(A203,ATTx11!$A$2:$N$500,11,FALSE),"")</f>
        <v>25</v>
      </c>
      <c r="BH203" s="95">
        <f t="shared" si="210"/>
        <v>22.5</v>
      </c>
      <c r="BI203" s="70">
        <f>IFERROR(VLOOKUP(A203,ATTx11!$A$2:$N$500,12,FALSE),"")</f>
        <v>110</v>
      </c>
      <c r="BJ203" s="97">
        <f t="shared" si="211"/>
        <v>99</v>
      </c>
      <c r="BK203" s="84">
        <f>IFERROR(VLOOKUP(A203,ATTx11!$A$2:$N$500,7,FALSE),"")</f>
        <v>20</v>
      </c>
      <c r="BL203" s="97">
        <f t="shared" si="212"/>
        <v>18</v>
      </c>
      <c r="BM203" s="84">
        <f>IFERROR(VLOOKUP(A203,ATTx11!$A$2:$N$500,8,FALSE),"")</f>
        <v>80</v>
      </c>
      <c r="BN203" s="95">
        <f t="shared" si="213"/>
        <v>72</v>
      </c>
      <c r="BO203" s="95"/>
      <c r="BP203" s="83">
        <f>IFERROR(VLOOKUP(TEXT($A203,"0000"),'AYP11'!$B$3379:$AU$3800,17,FALSE),"")</f>
        <v>0</v>
      </c>
      <c r="BQ203" s="75">
        <f>IFERROR(VLOOKUP(BP203,'Criteria Table'!$A$2:$I$102,2,FALSE),0)</f>
        <v>10</v>
      </c>
      <c r="BR203" s="95">
        <f t="shared" si="214"/>
        <v>10</v>
      </c>
      <c r="BS203" s="83">
        <f>IFERROR(VLOOKUP(TEXT($A203,"0000"),'AYP11'!$B$847:$AU$1268,17,FALSE),"")</f>
        <v>55</v>
      </c>
      <c r="BT203" s="75">
        <f>IFERROR(VLOOKUP(BS203,'Criteria Table'!$A$2:$I$102,2,FALSE),0)</f>
        <v>4.5</v>
      </c>
      <c r="BU203" s="95">
        <f t="shared" si="215"/>
        <v>60</v>
      </c>
      <c r="BV203" s="83">
        <f>IFERROR(VLOOKUP(TEXT($A203,"0000"),'AYP11'!$B$2113:$AU$2534,17,FALSE),"")</f>
        <v>57</v>
      </c>
      <c r="BW203" s="75">
        <f>IFERROR(VLOOKUP(BV203,'Criteria Table'!$A$2:$I$102,2,FALSE),0)</f>
        <v>4.3</v>
      </c>
      <c r="BX203" s="95">
        <f t="shared" si="216"/>
        <v>61</v>
      </c>
      <c r="BY203" s="83">
        <f>IFERROR(VLOOKUP(TEXT($A203,"0000"),'AYP11'!$B$425:$AU$846,17,FALSE),"")</f>
        <v>0</v>
      </c>
      <c r="BZ203" s="75">
        <f>IFERROR(VLOOKUP(BY203,'Criteria Table'!$A$2:$I$102,2,FALSE),0)</f>
        <v>10</v>
      </c>
      <c r="CA203" s="95">
        <f t="shared" si="217"/>
        <v>10</v>
      </c>
      <c r="CB203" s="83">
        <f>IFERROR(VLOOKUP(TEXT($A203,"0000"),'AYP11'!$B$3:$AU$424,17,FALSE),"")</f>
        <v>0</v>
      </c>
      <c r="CC203" s="95">
        <f>IFERROR(VLOOKUP(CB203,'Criteria Table'!$A$2:$I$102,2,FALSE),0)</f>
        <v>10</v>
      </c>
      <c r="CD203" s="95">
        <f t="shared" si="218"/>
        <v>10</v>
      </c>
      <c r="CE203" s="83">
        <f>IFERROR(VLOOKUP(TEXT($A203,"0000"),'AYP11'!$B$1269:$AU$1690,17,FALSE),"")</f>
        <v>55</v>
      </c>
      <c r="CF203" s="95">
        <f>IFERROR(VLOOKUP(CE203,'Criteria Table'!$A$2:$I$102,2,FALSE),0)</f>
        <v>4.5</v>
      </c>
      <c r="CG203" s="95">
        <f t="shared" si="219"/>
        <v>60</v>
      </c>
      <c r="CH203" s="83">
        <f>IFERROR(VLOOKUP(TEXT($A203,"0000"),'AYP11'!$B$1691:$AU$2112,17,FALSE),"")</f>
        <v>0</v>
      </c>
      <c r="CI203" s="95">
        <f>IFERROR(VLOOKUP(CH203,'Criteria Table'!$A$2:$I$102,2,FALSE),0)</f>
        <v>10</v>
      </c>
      <c r="CJ203" s="95">
        <f t="shared" si="220"/>
        <v>10</v>
      </c>
      <c r="CK203" s="83">
        <f>IFERROR(VLOOKUP(TEXT($A203,"0000"),'AYP11'!$B$2535:$AU$2956,17,FALSE),"")</f>
        <v>0</v>
      </c>
      <c r="CL203" s="95">
        <f>IFERROR(VLOOKUP(CK203,'Criteria Table'!$A$2:$I$102,2,FALSE),0)</f>
        <v>10</v>
      </c>
      <c r="CM203" s="95">
        <f t="shared" si="221"/>
        <v>10</v>
      </c>
      <c r="CN203" s="76">
        <f>IFERROR(VLOOKUP(TEXT($A203,"0000"),'AYP11'!$B$3379:$AU$3800,23,FALSE),"")</f>
        <v>0</v>
      </c>
      <c r="CO203" s="95">
        <f>IFERROR(VLOOKUP(CN203,'Criteria Table'!$A$2:$I$102,2,FALSE),0)</f>
        <v>10</v>
      </c>
      <c r="CP203" s="95">
        <f t="shared" si="222"/>
        <v>10</v>
      </c>
      <c r="CQ203" s="76">
        <f>IFERROR(VLOOKUP(TEXT($A203,"0000"),'AYP11'!$B$847:$AU$1268,23,FALSE),"")</f>
        <v>70</v>
      </c>
      <c r="CR203" s="95">
        <f>IFERROR(VLOOKUP(CQ203,'Criteria Table'!$A$2:$I$102,2,FALSE),0)</f>
        <v>3</v>
      </c>
      <c r="CS203" s="95">
        <f t="shared" si="223"/>
        <v>73</v>
      </c>
      <c r="CT203" s="76">
        <f>IFERROR(VLOOKUP(TEXT($A203,"0000"),'AYP11'!$B$2113:$AU$2534,23,FALSE),"")</f>
        <v>65</v>
      </c>
      <c r="CU203" s="95">
        <f>IFERROR(VLOOKUP(CT203,'Criteria Table'!$A$2:$I$102,2,FALSE),0)</f>
        <v>3.5</v>
      </c>
      <c r="CV203" s="95">
        <f t="shared" si="224"/>
        <v>69</v>
      </c>
      <c r="CW203" s="76">
        <f>IFERROR(VLOOKUP(TEXT($A203,"0000"),'AYP11'!$B$425:$AU$846,23,FALSE),"")</f>
        <v>0</v>
      </c>
      <c r="CX203" s="95">
        <f>IFERROR(VLOOKUP(CW203,'Criteria Table'!$A$2:$I$102,2,FALSE),0)</f>
        <v>10</v>
      </c>
      <c r="CY203" s="95">
        <f t="shared" si="225"/>
        <v>10</v>
      </c>
      <c r="CZ203" s="76">
        <f>IFERROR(VLOOKUP(TEXT($A203,"0000"),'AYP11'!$B$3:$AU$424,23,FALSE),"")</f>
        <v>0</v>
      </c>
      <c r="DA203" s="95">
        <f>IFERROR(VLOOKUP(CZ203,'Criteria Table'!$A$2:$I$102,2,FALSE),0)</f>
        <v>10</v>
      </c>
      <c r="DB203" s="95">
        <f t="shared" si="226"/>
        <v>10</v>
      </c>
      <c r="DC203" s="76">
        <f>IFERROR(VLOOKUP(TEXT($A203,"0000"),'AYP11'!$B$1269:$AU$1690,23,FALSE),"")</f>
        <v>69</v>
      </c>
      <c r="DD203" s="95">
        <f>IFERROR(VLOOKUP(DC203,'Criteria Table'!$A$2:$I$102,2,FALSE),0)</f>
        <v>3.1</v>
      </c>
      <c r="DE203" s="95">
        <f t="shared" si="227"/>
        <v>72</v>
      </c>
      <c r="DF203" s="76">
        <f>IFERROR(VLOOKUP(TEXT($A203,"0000"),'AYP11'!$B$1691:$AU$2112,23,FALSE),"")</f>
        <v>0</v>
      </c>
      <c r="DG203" s="95">
        <f>IFERROR(VLOOKUP(DF203,'Criteria Table'!$A$2:$I$102,2,FALSE),0)</f>
        <v>10</v>
      </c>
      <c r="DH203" s="95">
        <f t="shared" si="228"/>
        <v>10</v>
      </c>
      <c r="DI203" s="76">
        <f>IFERROR(VLOOKUP(TEXT($A203,"0000"),'AYP11'!$B$2535:$AU$2956,23,FALSE),"")</f>
        <v>0</v>
      </c>
      <c r="DJ203" s="95">
        <f>IFERROR(VLOOKUP(DI203,'Criteria Table'!$A$2:$I$102,2,FALSE),0)</f>
        <v>10</v>
      </c>
      <c r="DK203" s="95">
        <f t="shared" si="229"/>
        <v>10</v>
      </c>
      <c r="DL203" s="91">
        <f>IFERROR(VLOOKUP(TEXT($A203,"0000"),'AYP11'!$B$3379:$AU$3800,11,FALSE),"")</f>
        <v>0</v>
      </c>
      <c r="DM203" s="95">
        <f t="shared" si="230"/>
        <v>1</v>
      </c>
      <c r="DN203" s="95" t="str">
        <f t="shared" si="231"/>
        <v/>
      </c>
      <c r="DO203" s="91">
        <f>IFERROR(VLOOKUP(TEXT($A203,"0000"),'AYP11'!$B$847:$AU$1268,11,FALSE),"")</f>
        <v>0</v>
      </c>
      <c r="DP203" s="95">
        <f t="shared" si="232"/>
        <v>1</v>
      </c>
      <c r="DQ203" s="95" t="str">
        <f t="shared" si="233"/>
        <v/>
      </c>
      <c r="DR203" s="91">
        <f>IFERROR(VLOOKUP(TEXT($A203,"0000"),'AYP11'!$B$2113:$AU$2534,11,FALSE),"")</f>
        <v>0</v>
      </c>
      <c r="DS203" s="95">
        <f t="shared" si="234"/>
        <v>1</v>
      </c>
      <c r="DT203" s="95" t="str">
        <f t="shared" si="235"/>
        <v/>
      </c>
      <c r="DU203" s="91">
        <f>IFERROR(VLOOKUP(TEXT($A203,"0000"),'AYP11'!$B$425:$AU$846,11,FALSE),"")</f>
        <v>0</v>
      </c>
      <c r="DV203" s="95">
        <f t="shared" si="236"/>
        <v>1</v>
      </c>
      <c r="DW203" s="95" t="str">
        <f t="shared" si="237"/>
        <v/>
      </c>
      <c r="DX203" s="91">
        <f>IFERROR(VLOOKUP(TEXT($A203,"0000"),'AYP11'!$B$3:$AU$424,11,FALSE),"")</f>
        <v>0</v>
      </c>
      <c r="DY203" s="95">
        <f t="shared" si="238"/>
        <v>1</v>
      </c>
      <c r="DZ203" s="95" t="str">
        <f t="shared" si="239"/>
        <v/>
      </c>
      <c r="EA203" s="91">
        <f>IFERROR(VLOOKUP(TEXT($A203,"0000"),'AYP11'!$B$1269:$AU$1690,11,FALSE),"")</f>
        <v>0</v>
      </c>
      <c r="EB203" s="95">
        <f t="shared" si="240"/>
        <v>1</v>
      </c>
      <c r="EC203" s="95" t="str">
        <f t="shared" si="241"/>
        <v/>
      </c>
      <c r="ED203" s="91">
        <f>IFERROR(VLOOKUP(TEXT($A203,"0000"),'AYP11'!$B$1691:$AU$2112,11,FALSE),"")</f>
        <v>0</v>
      </c>
      <c r="EE203" s="95">
        <f t="shared" si="242"/>
        <v>1</v>
      </c>
      <c r="EF203" s="95" t="str">
        <f t="shared" si="243"/>
        <v/>
      </c>
      <c r="EG203" s="91">
        <f>IFERROR(VLOOKUP(TEXT($A203,"0000"),'AYP11'!$B$2535:$AU$2956,11,FALSE),"")</f>
        <v>0</v>
      </c>
      <c r="EH203" s="95">
        <f t="shared" si="244"/>
        <v>1</v>
      </c>
      <c r="EI203" s="95" t="str">
        <f t="shared" si="245"/>
        <v/>
      </c>
    </row>
    <row r="204" spans="1:147" x14ac:dyDescent="0.25">
      <c r="A204" s="248">
        <v>4501</v>
      </c>
      <c r="B204" s="291">
        <f t="shared" si="192"/>
        <v>30.898876404494381</v>
      </c>
      <c r="C204" s="50">
        <f>IFERROR(VLOOKUP(TEXT($A204,"0000"),'R-M11'!$A$2:$AA$500,4,FALSE),0)</f>
        <v>55</v>
      </c>
      <c r="D204" s="291">
        <f t="shared" si="193"/>
        <v>14.04494382022472</v>
      </c>
      <c r="E204" s="98">
        <f>IFERROR(SUM(VLOOKUP(TEXT($A204,"0000"),'R-M11'!$A$2:$AA$500,5,FALSE),VLOOKUP(TEXT($A204,"0000"),'R-M11'!$A$2:$AA$500,6,FALSE)),0)</f>
        <v>25</v>
      </c>
      <c r="F204" s="58">
        <f>IFERROR(VLOOKUP(TEXT($A204,"0000"),'R-M11'!$A$2:$AA$500,14,FALSE),0)</f>
        <v>178</v>
      </c>
      <c r="G204" s="230">
        <f t="shared" si="246"/>
        <v>34.748876404494382</v>
      </c>
      <c r="H204" s="97">
        <f t="shared" si="194"/>
        <v>61.853000000000002</v>
      </c>
      <c r="I204" s="230">
        <f t="shared" si="247"/>
        <v>15.69494382022472</v>
      </c>
      <c r="J204" s="97">
        <f t="shared" si="195"/>
        <v>27.937000000000005</v>
      </c>
      <c r="K204" s="230">
        <f t="shared" si="196"/>
        <v>45</v>
      </c>
      <c r="L204" s="121">
        <f>IFERROR(VLOOKUP(K204,'Criteria Table'!$A$2:$I$102,2,FALSE),"")</f>
        <v>5.5</v>
      </c>
      <c r="M204" s="230">
        <f t="shared" si="197"/>
        <v>50.443820224719104</v>
      </c>
      <c r="N204" s="286">
        <f t="shared" si="198"/>
        <v>41.899441340782126</v>
      </c>
      <c r="O204" s="50">
        <f>IFERROR(VLOOKUP(TEXT($A204,"0000"),'R-M11'!$A$2:$AA$500,17,FALSE),"")</f>
        <v>75</v>
      </c>
      <c r="P204" s="286">
        <f t="shared" si="199"/>
        <v>35.754189944134076</v>
      </c>
      <c r="Q204" s="98">
        <f>IFERROR(SUM(VLOOKUP(TEXT($A204,"0000"),'R-M11'!$A$2:$AA$500,18,FALSE),VLOOKUP(TEXT($A204,"0000"),'R-M11'!$A$2:$AA$500,19,FALSE)),0)</f>
        <v>64</v>
      </c>
      <c r="R204" s="69">
        <f>IFERROR(VLOOKUP(TEXT($A204,"0000"),'R-M11'!$A$2:$AA$500,27,FALSE),0)</f>
        <v>179</v>
      </c>
      <c r="S204" s="121">
        <f t="shared" si="248"/>
        <v>43.439441340782125</v>
      </c>
      <c r="T204" s="70">
        <f t="shared" si="200"/>
        <v>77.756600000000006</v>
      </c>
      <c r="U204" s="121">
        <f t="shared" si="249"/>
        <v>36.414189944134073</v>
      </c>
      <c r="V204" s="70">
        <f t="shared" si="201"/>
        <v>65.181399999999996</v>
      </c>
      <c r="W204" s="121">
        <f t="shared" si="202"/>
        <v>78</v>
      </c>
      <c r="X204" s="124">
        <f>IFERROR(VLOOKUP(W204,'Criteria Table'!$A$2:$I$102,2,FALSE),"")</f>
        <v>2.2000000000000002</v>
      </c>
      <c r="Y204" s="121">
        <f t="shared" si="203"/>
        <v>79.85363128491619</v>
      </c>
      <c r="Z204" s="92">
        <f>IFERROR(IF(VLOOKUP(A204,'SG11'!$A$3:$AI$500,18,FALSE)="","NA",VLOOKUP(A204,'SG11'!$A$3:$AI$500,18,FALSE)),"")</f>
        <v>55</v>
      </c>
      <c r="AA204" s="75">
        <f>IFERROR(VLOOKUP(Z204,'Criteria Table'!$A$2:$I$102,6,FALSE),"NA")</f>
        <v>10</v>
      </c>
      <c r="AB204" s="95">
        <f t="shared" si="250"/>
        <v>65</v>
      </c>
      <c r="AC204" s="84">
        <f>IFERROR(IF(VLOOKUP(A204,'SG11'!$A$3:$AI$500,19,FALSE)="","NA",VLOOKUP(A204,'SG11'!$A$3:$AI$500,19,FALSE)),"")</f>
        <v>70</v>
      </c>
      <c r="AD204" s="75">
        <f>IFERROR(VLOOKUP(AC204,'Criteria Table'!$A$2:$I$102,6,FALSE),"NA")</f>
        <v>5</v>
      </c>
      <c r="AE204" s="95">
        <f t="shared" si="251"/>
        <v>75</v>
      </c>
      <c r="AF204" s="92">
        <f>IFERROR(IF(VLOOKUP(A204,'SG11'!$A$3:$AI$500,20,FALSE)="","NA",VLOOKUP(A204,'SG11'!$A$3:$AI$500,20,FALSE)),"")</f>
        <v>61</v>
      </c>
      <c r="AG204" s="75">
        <f>IFERROR(VLOOKUP(AF204,'Criteria Table'!$A$2:$I$102,6,FALSE),"NA")</f>
        <v>5</v>
      </c>
      <c r="AH204" s="95">
        <f t="shared" si="252"/>
        <v>66</v>
      </c>
      <c r="AI204" s="84">
        <f>IFERROR(IF(VLOOKUP(A204,'SG11'!$A$3:$AI$500,21,FALSE)="","NA",VLOOKUP(A204,'SG11'!$A$3:$AI$500,21,FALSE)),"")</f>
        <v>73</v>
      </c>
      <c r="AJ204" s="75">
        <f>IFERROR(VLOOKUP(AI204,'Criteria Table'!$A$2:$I$102,6,FALSE),"NA")</f>
        <v>5</v>
      </c>
      <c r="AK204" s="95">
        <f t="shared" si="253"/>
        <v>78</v>
      </c>
      <c r="AL204" s="99">
        <f>IFERROR(VLOOKUP(TEXT(A204,"0000"),'W11'!$A$1:$E$500,4,FALSE)/AP204*100,"")</f>
        <v>93.220338983050837</v>
      </c>
      <c r="AM204" s="97">
        <f>IFERROR(VLOOKUP(TEXT(A204,"0000"),'W11'!$A$1:$E$500,4,FALSE),"")</f>
        <v>55</v>
      </c>
      <c r="AN204" s="99">
        <f t="shared" si="204"/>
        <v>93.220338983050837</v>
      </c>
      <c r="AO204" s="97">
        <f t="shared" si="205"/>
        <v>54.999999999999993</v>
      </c>
      <c r="AP204" s="99">
        <f>IFERROR(VLOOKUP(TEXT(A204,"0000"),'W11'!$A$1:$E$500,5,FALSE),"")</f>
        <v>59</v>
      </c>
      <c r="AQ204" s="97">
        <f>IFERROR(VLOOKUP(ROUND(AL204,0),'Criteria Table'!$A$2:$I$102,4,FALSE),0)</f>
        <v>0</v>
      </c>
      <c r="AR204" s="128"/>
      <c r="AS204" s="95"/>
      <c r="AT204" s="95"/>
      <c r="AU204" s="100">
        <f>IFERROR(VLOOKUP(TEXT(A204,"0000"),'Sci11'!$A$3:$N$492,4,FALSE)/VLOOKUP(TEXT(A204,"0000"),'Sci11'!$A$3:$N$492,14,FALSE)*100,"")</f>
        <v>34.615384615384613</v>
      </c>
      <c r="AV204" s="101">
        <f>SUM(VLOOKUP(TEXT(A204,"0000"),'Sci11'!$A$3:$N$492,5,FALSE),VLOOKUP(TEXT(A204,"0000"),'Sci11'!$A$3:$N$492,6,FALSE))/VLOOKUP(TEXT(A204,"0000"),'Sci11'!$A$3:$N$492,14,FALSE)*100</f>
        <v>9.6153846153846168</v>
      </c>
      <c r="AW204" s="100">
        <f t="shared" si="254"/>
        <v>38.535384615384615</v>
      </c>
      <c r="AX204" s="101">
        <f>IFERROR(AW204/100*VLOOKUP(TEXT(A204,"0000"),'Sci11'!$A$3:$N$492,14,FALSE),"")</f>
        <v>20.038399999999999</v>
      </c>
      <c r="AY204" s="100">
        <f t="shared" si="255"/>
        <v>11.295384615384616</v>
      </c>
      <c r="AZ204" s="101">
        <f>IFERROR(AY204/100*VLOOKUP(TEXT(A204,"0000"),'Sci11'!$A$3:$N$492,14,FALSE),"")</f>
        <v>5.8736000000000006</v>
      </c>
      <c r="BA204" s="100">
        <f t="shared" si="206"/>
        <v>44</v>
      </c>
      <c r="BB204" s="101">
        <f>IFERROR(VLOOKUP(BA204,'Criteria Table'!$A$2:$I$102,2,FALSE),"")</f>
        <v>5.6000000000000005</v>
      </c>
      <c r="BC204" s="101">
        <f t="shared" si="207"/>
        <v>49.6</v>
      </c>
      <c r="BD204" s="82">
        <f>IFERROR(VLOOKUP(A204,ATTx11!$A$2:$N$500,4,FALSE),"")</f>
        <v>95.04</v>
      </c>
      <c r="BE204" s="95">
        <f t="shared" si="208"/>
        <v>0.5</v>
      </c>
      <c r="BF204" s="96">
        <f t="shared" si="209"/>
        <v>95.54</v>
      </c>
      <c r="BG204" s="70">
        <f>IFERROR(VLOOKUP(A204,ATTx11!$A$2:$N$500,11,FALSE),"")</f>
        <v>0</v>
      </c>
      <c r="BH204" s="95">
        <f t="shared" si="210"/>
        <v>0</v>
      </c>
      <c r="BI204" s="70">
        <f>IFERROR(VLOOKUP(A204,ATTx11!$A$2:$N$500,12,FALSE),"")</f>
        <v>5</v>
      </c>
      <c r="BJ204" s="97">
        <f t="shared" si="211"/>
        <v>4.5</v>
      </c>
      <c r="BK204" s="84">
        <f>IFERROR(VLOOKUP(A204,ATTx11!$A$2:$N$500,7,FALSE),"")</f>
        <v>0</v>
      </c>
      <c r="BL204" s="97">
        <f t="shared" si="212"/>
        <v>0</v>
      </c>
      <c r="BM204" s="84">
        <f>IFERROR(VLOOKUP(A204,ATTx11!$A$2:$N$500,8,FALSE),"")</f>
        <v>5</v>
      </c>
      <c r="BN204" s="95">
        <f t="shared" si="213"/>
        <v>4.5</v>
      </c>
      <c r="BO204" s="95"/>
      <c r="BP204" s="83">
        <f>IFERROR(VLOOKUP(TEXT($A204,"0000"),'AYP11'!$B$3379:$AU$3800,17,FALSE),"")</f>
        <v>0</v>
      </c>
      <c r="BQ204" s="75">
        <f>IFERROR(VLOOKUP(BP204,'Criteria Table'!$A$2:$I$102,2,FALSE),0)</f>
        <v>10</v>
      </c>
      <c r="BR204" s="95">
        <f t="shared" si="214"/>
        <v>10</v>
      </c>
      <c r="BS204" s="83">
        <f>IFERROR(VLOOKUP(TEXT($A204,"0000"),'AYP11'!$B$847:$AU$1268,17,FALSE),"")</f>
        <v>44</v>
      </c>
      <c r="BT204" s="75">
        <f>IFERROR(VLOOKUP(BS204,'Criteria Table'!$A$2:$I$102,2,FALSE),0)</f>
        <v>5.6000000000000005</v>
      </c>
      <c r="BU204" s="95">
        <f t="shared" si="215"/>
        <v>50</v>
      </c>
      <c r="BV204" s="83">
        <f>IFERROR(VLOOKUP(TEXT($A204,"0000"),'AYP11'!$B$2113:$AU$2534,17,FALSE),"")</f>
        <v>0</v>
      </c>
      <c r="BW204" s="75">
        <f>IFERROR(VLOOKUP(BV204,'Criteria Table'!$A$2:$I$102,2,FALSE),0)</f>
        <v>10</v>
      </c>
      <c r="BX204" s="95">
        <f t="shared" si="216"/>
        <v>10</v>
      </c>
      <c r="BY204" s="83">
        <f>IFERROR(VLOOKUP(TEXT($A204,"0000"),'AYP11'!$B$425:$AU$846,17,FALSE),"")</f>
        <v>0</v>
      </c>
      <c r="BZ204" s="75">
        <f>IFERROR(VLOOKUP(BY204,'Criteria Table'!$A$2:$I$102,2,FALSE),0)</f>
        <v>10</v>
      </c>
      <c r="CA204" s="95">
        <f t="shared" si="217"/>
        <v>10</v>
      </c>
      <c r="CB204" s="83">
        <f>IFERROR(VLOOKUP(TEXT($A204,"0000"),'AYP11'!$B$3:$AU$424,17,FALSE),"")</f>
        <v>0</v>
      </c>
      <c r="CC204" s="95">
        <f>IFERROR(VLOOKUP(CB204,'Criteria Table'!$A$2:$I$102,2,FALSE),0)</f>
        <v>10</v>
      </c>
      <c r="CD204" s="95">
        <f t="shared" si="218"/>
        <v>10</v>
      </c>
      <c r="CE204" s="83">
        <f>IFERROR(VLOOKUP(TEXT($A204,"0000"),'AYP11'!$B$1269:$AU$1690,17,FALSE),"")</f>
        <v>46</v>
      </c>
      <c r="CF204" s="95">
        <f>IFERROR(VLOOKUP(CE204,'Criteria Table'!$A$2:$I$102,2,FALSE),0)</f>
        <v>5.4</v>
      </c>
      <c r="CG204" s="95">
        <f t="shared" si="219"/>
        <v>51</v>
      </c>
      <c r="CH204" s="83">
        <f>IFERROR(VLOOKUP(TEXT($A204,"0000"),'AYP11'!$B$1691:$AU$2112,17,FALSE),"")</f>
        <v>0</v>
      </c>
      <c r="CI204" s="95">
        <f>IFERROR(VLOOKUP(CH204,'Criteria Table'!$A$2:$I$102,2,FALSE),0)</f>
        <v>10</v>
      </c>
      <c r="CJ204" s="95">
        <f t="shared" si="220"/>
        <v>10</v>
      </c>
      <c r="CK204" s="83">
        <f>IFERROR(VLOOKUP(TEXT($A204,"0000"),'AYP11'!$B$2535:$AU$2956,17,FALSE),"")</f>
        <v>55</v>
      </c>
      <c r="CL204" s="95">
        <f>IFERROR(VLOOKUP(CK204,'Criteria Table'!$A$2:$I$102,2,FALSE),0)</f>
        <v>4.5</v>
      </c>
      <c r="CM204" s="95">
        <f t="shared" si="221"/>
        <v>60</v>
      </c>
      <c r="CN204" s="76">
        <f>IFERROR(VLOOKUP(TEXT($A204,"0000"),'AYP11'!$B$3379:$AU$3800,23,FALSE),"")</f>
        <v>0</v>
      </c>
      <c r="CO204" s="95">
        <f>IFERROR(VLOOKUP(CN204,'Criteria Table'!$A$2:$I$102,2,FALSE),0)</f>
        <v>10</v>
      </c>
      <c r="CP204" s="95">
        <f t="shared" si="222"/>
        <v>10</v>
      </c>
      <c r="CQ204" s="76">
        <f>IFERROR(VLOOKUP(TEXT($A204,"0000"),'AYP11'!$B$847:$AU$1268,23,FALSE),"")</f>
        <v>75</v>
      </c>
      <c r="CR204" s="95">
        <f>IFERROR(VLOOKUP(CQ204,'Criteria Table'!$A$2:$I$102,2,FALSE),0)</f>
        <v>2.5</v>
      </c>
      <c r="CS204" s="95">
        <f t="shared" si="223"/>
        <v>78</v>
      </c>
      <c r="CT204" s="76">
        <f>IFERROR(VLOOKUP(TEXT($A204,"0000"),'AYP11'!$B$2113:$AU$2534,23,FALSE),"")</f>
        <v>0</v>
      </c>
      <c r="CU204" s="95">
        <f>IFERROR(VLOOKUP(CT204,'Criteria Table'!$A$2:$I$102,2,FALSE),0)</f>
        <v>10</v>
      </c>
      <c r="CV204" s="95">
        <f t="shared" si="224"/>
        <v>10</v>
      </c>
      <c r="CW204" s="76">
        <f>IFERROR(VLOOKUP(TEXT($A204,"0000"),'AYP11'!$B$425:$AU$846,23,FALSE),"")</f>
        <v>0</v>
      </c>
      <c r="CX204" s="95">
        <f>IFERROR(VLOOKUP(CW204,'Criteria Table'!$A$2:$I$102,2,FALSE),0)</f>
        <v>10</v>
      </c>
      <c r="CY204" s="95">
        <f t="shared" si="225"/>
        <v>10</v>
      </c>
      <c r="CZ204" s="76">
        <f>IFERROR(VLOOKUP(TEXT($A204,"0000"),'AYP11'!$B$3:$AU$424,23,FALSE),"")</f>
        <v>0</v>
      </c>
      <c r="DA204" s="95">
        <f>IFERROR(VLOOKUP(CZ204,'Criteria Table'!$A$2:$I$102,2,FALSE),0)</f>
        <v>10</v>
      </c>
      <c r="DB204" s="95">
        <f t="shared" si="226"/>
        <v>10</v>
      </c>
      <c r="DC204" s="76">
        <f>IFERROR(VLOOKUP(TEXT($A204,"0000"),'AYP11'!$B$1269:$AU$1690,23,FALSE),"")</f>
        <v>74</v>
      </c>
      <c r="DD204" s="95">
        <f>IFERROR(VLOOKUP(DC204,'Criteria Table'!$A$2:$I$102,2,FALSE),0)</f>
        <v>2.6</v>
      </c>
      <c r="DE204" s="95">
        <f t="shared" si="227"/>
        <v>77</v>
      </c>
      <c r="DF204" s="76">
        <f>IFERROR(VLOOKUP(TEXT($A204,"0000"),'AYP11'!$B$1691:$AU$2112,23,FALSE),"")</f>
        <v>0</v>
      </c>
      <c r="DG204" s="95">
        <f>IFERROR(VLOOKUP(DF204,'Criteria Table'!$A$2:$I$102,2,FALSE),0)</f>
        <v>10</v>
      </c>
      <c r="DH204" s="95">
        <f t="shared" si="228"/>
        <v>10</v>
      </c>
      <c r="DI204" s="76">
        <f>IFERROR(VLOOKUP(TEXT($A204,"0000"),'AYP11'!$B$2535:$AU$2956,23,FALSE),"")</f>
        <v>54</v>
      </c>
      <c r="DJ204" s="95">
        <f>IFERROR(VLOOKUP(DI204,'Criteria Table'!$A$2:$I$102,2,FALSE),0)</f>
        <v>4.6000000000000005</v>
      </c>
      <c r="DK204" s="95">
        <f t="shared" si="229"/>
        <v>59</v>
      </c>
      <c r="DL204" s="91">
        <f>IFERROR(VLOOKUP(TEXT($A204,"0000"),'AYP11'!$B$3379:$AU$3800,11,FALSE),"")</f>
        <v>0</v>
      </c>
      <c r="DM204" s="95">
        <f t="shared" si="230"/>
        <v>1</v>
      </c>
      <c r="DN204" s="95" t="str">
        <f t="shared" si="231"/>
        <v/>
      </c>
      <c r="DO204" s="91">
        <f>IFERROR(VLOOKUP(TEXT($A204,"0000"),'AYP11'!$B$847:$AU$1268,11,FALSE),"")</f>
        <v>90</v>
      </c>
      <c r="DP204" s="95">
        <f t="shared" si="232"/>
        <v>0</v>
      </c>
      <c r="DQ204" s="95">
        <f t="shared" si="233"/>
        <v>90</v>
      </c>
      <c r="DR204" s="91">
        <f>IFERROR(VLOOKUP(TEXT($A204,"0000"),'AYP11'!$B$2113:$AU$2534,11,FALSE),"")</f>
        <v>0</v>
      </c>
      <c r="DS204" s="95">
        <f t="shared" si="234"/>
        <v>1</v>
      </c>
      <c r="DT204" s="95" t="str">
        <f t="shared" si="235"/>
        <v/>
      </c>
      <c r="DU204" s="91">
        <f>IFERROR(VLOOKUP(TEXT($A204,"0000"),'AYP11'!$B$425:$AU$846,11,FALSE),"")</f>
        <v>0</v>
      </c>
      <c r="DV204" s="95">
        <f t="shared" si="236"/>
        <v>1</v>
      </c>
      <c r="DW204" s="95" t="str">
        <f t="shared" si="237"/>
        <v/>
      </c>
      <c r="DX204" s="91">
        <f>IFERROR(VLOOKUP(TEXT($A204,"0000"),'AYP11'!$B$3:$AU$424,11,FALSE),"")</f>
        <v>0</v>
      </c>
      <c r="DY204" s="95">
        <f t="shared" si="238"/>
        <v>1</v>
      </c>
      <c r="DZ204" s="95" t="str">
        <f t="shared" si="239"/>
        <v/>
      </c>
      <c r="EA204" s="91">
        <f>IFERROR(VLOOKUP(TEXT($A204,"0000"),'AYP11'!$B$1269:$AU$1690,11,FALSE),"")</f>
        <v>89</v>
      </c>
      <c r="EB204" s="95">
        <f t="shared" si="240"/>
        <v>1</v>
      </c>
      <c r="EC204" s="95">
        <f t="shared" si="241"/>
        <v>90</v>
      </c>
      <c r="ED204" s="91">
        <f>IFERROR(VLOOKUP(TEXT($A204,"0000"),'AYP11'!$B$1691:$AU$2112,11,FALSE),"")</f>
        <v>0</v>
      </c>
      <c r="EE204" s="95">
        <f t="shared" si="242"/>
        <v>1</v>
      </c>
      <c r="EF204" s="95" t="str">
        <f t="shared" si="243"/>
        <v/>
      </c>
      <c r="EG204" s="91">
        <f>IFERROR(VLOOKUP(TEXT($A204,"0000"),'AYP11'!$B$2535:$AU$2956,11,FALSE),"")</f>
        <v>0</v>
      </c>
      <c r="EH204" s="95">
        <f t="shared" si="244"/>
        <v>1</v>
      </c>
      <c r="EI204" s="95" t="str">
        <f t="shared" si="245"/>
        <v/>
      </c>
    </row>
    <row r="205" spans="1:147" x14ac:dyDescent="0.25">
      <c r="A205" s="248">
        <v>4511</v>
      </c>
      <c r="B205" s="291">
        <f t="shared" si="192"/>
        <v>32.48081841432225</v>
      </c>
      <c r="C205" s="50">
        <f>IFERROR(VLOOKUP(TEXT($A205,"0000"),'R-M11'!$A$2:$AA$500,4,FALSE),0)</f>
        <v>127</v>
      </c>
      <c r="D205" s="291">
        <f t="shared" si="193"/>
        <v>42.455242966751918</v>
      </c>
      <c r="E205" s="98">
        <f>IFERROR(SUM(VLOOKUP(TEXT($A205,"0000"),'R-M11'!$A$2:$AA$500,5,FALSE),VLOOKUP(TEXT($A205,"0000"),'R-M11'!$A$2:$AA$500,6,FALSE)),0)</f>
        <v>166</v>
      </c>
      <c r="F205" s="58">
        <f>IFERROR(VLOOKUP(TEXT($A205,"0000"),'R-M11'!$A$2:$AA$500,14,FALSE),0)</f>
        <v>391</v>
      </c>
      <c r="G205" s="230">
        <f t="shared" si="246"/>
        <v>34.23081841432225</v>
      </c>
      <c r="H205" s="97">
        <f t="shared" si="194"/>
        <v>133.8425</v>
      </c>
      <c r="I205" s="230">
        <f t="shared" si="247"/>
        <v>43.205242966751918</v>
      </c>
      <c r="J205" s="97">
        <f t="shared" si="195"/>
        <v>168.9325</v>
      </c>
      <c r="K205" s="230">
        <f t="shared" si="196"/>
        <v>75</v>
      </c>
      <c r="L205" s="121">
        <f>IFERROR(VLOOKUP(K205,'Criteria Table'!$A$2:$I$102,2,FALSE),"")</f>
        <v>2.5</v>
      </c>
      <c r="M205" s="230">
        <f t="shared" si="197"/>
        <v>77.436061381074168</v>
      </c>
      <c r="N205" s="286">
        <f t="shared" si="198"/>
        <v>30</v>
      </c>
      <c r="O205" s="50">
        <f>IFERROR(VLOOKUP(TEXT($A205,"0000"),'R-M11'!$A$2:$AA$500,17,FALSE),"")</f>
        <v>117</v>
      </c>
      <c r="P205" s="286">
        <f t="shared" si="199"/>
        <v>48.974358974358971</v>
      </c>
      <c r="Q205" s="98">
        <f>IFERROR(SUM(VLOOKUP(TEXT($A205,"0000"),'R-M11'!$A$2:$AA$500,18,FALSE),VLOOKUP(TEXT($A205,"0000"),'R-M11'!$A$2:$AA$500,19,FALSE)),0)</f>
        <v>191</v>
      </c>
      <c r="R205" s="69">
        <f>IFERROR(VLOOKUP(TEXT($A205,"0000"),'R-M11'!$A$2:$AA$500,27,FALSE),0)</f>
        <v>390</v>
      </c>
      <c r="S205" s="121">
        <f t="shared" si="248"/>
        <v>31.47</v>
      </c>
      <c r="T205" s="70">
        <f t="shared" si="200"/>
        <v>122.73299999999999</v>
      </c>
      <c r="U205" s="121">
        <f t="shared" si="249"/>
        <v>49.604358974358973</v>
      </c>
      <c r="V205" s="70">
        <f t="shared" si="201"/>
        <v>193.45699999999999</v>
      </c>
      <c r="W205" s="121">
        <f t="shared" si="202"/>
        <v>79</v>
      </c>
      <c r="X205" s="124">
        <f>IFERROR(VLOOKUP(W205,'Criteria Table'!$A$2:$I$102,2,FALSE),"")</f>
        <v>2.1</v>
      </c>
      <c r="Y205" s="121">
        <f t="shared" si="203"/>
        <v>81.074358974358972</v>
      </c>
      <c r="Z205" s="92">
        <f>IFERROR(IF(VLOOKUP(A205,'SG11'!$A$3:$AI$500,18,FALSE)="","NA",VLOOKUP(A205,'SG11'!$A$3:$AI$500,18,FALSE)),"")</f>
        <v>67</v>
      </c>
      <c r="AA205" s="75">
        <f>IFERROR(VLOOKUP(Z205,'Criteria Table'!$A$2:$I$102,6,FALSE),"NA")</f>
        <v>5</v>
      </c>
      <c r="AB205" s="95">
        <f t="shared" si="250"/>
        <v>72</v>
      </c>
      <c r="AC205" s="84">
        <f>IFERROR(IF(VLOOKUP(A205,'SG11'!$A$3:$AI$500,19,FALSE)="","NA",VLOOKUP(A205,'SG11'!$A$3:$AI$500,19,FALSE)),"")</f>
        <v>66</v>
      </c>
      <c r="AD205" s="75">
        <f>IFERROR(VLOOKUP(AC205,'Criteria Table'!$A$2:$I$102,6,FALSE),"NA")</f>
        <v>5</v>
      </c>
      <c r="AE205" s="95">
        <f t="shared" si="251"/>
        <v>71</v>
      </c>
      <c r="AF205" s="92">
        <f>IFERROR(IF(VLOOKUP(A205,'SG11'!$A$3:$AI$500,20,FALSE)="","NA",VLOOKUP(A205,'SG11'!$A$3:$AI$500,20,FALSE)),"")</f>
        <v>67</v>
      </c>
      <c r="AG205" s="75">
        <f>IFERROR(VLOOKUP(AF205,'Criteria Table'!$A$2:$I$102,6,FALSE),"NA")</f>
        <v>5</v>
      </c>
      <c r="AH205" s="95">
        <f t="shared" si="252"/>
        <v>72</v>
      </c>
      <c r="AI205" s="84">
        <f>IFERROR(IF(VLOOKUP(A205,'SG11'!$A$3:$AI$500,21,FALSE)="","NA",VLOOKUP(A205,'SG11'!$A$3:$AI$500,21,FALSE)),"")</f>
        <v>65</v>
      </c>
      <c r="AJ205" s="75">
        <f>IFERROR(VLOOKUP(AI205,'Criteria Table'!$A$2:$I$102,6,FALSE),"NA")</f>
        <v>5</v>
      </c>
      <c r="AK205" s="95">
        <f t="shared" si="253"/>
        <v>70</v>
      </c>
      <c r="AL205" s="99">
        <f>IFERROR(VLOOKUP(TEXT(A205,"0000"),'W11'!$A$1:$E$500,4,FALSE)/AP205*100,"")</f>
        <v>98.581560283687935</v>
      </c>
      <c r="AM205" s="97">
        <f>IFERROR(VLOOKUP(TEXT(A205,"0000"),'W11'!$A$1:$E$500,4,FALSE),"")</f>
        <v>139</v>
      </c>
      <c r="AN205" s="99">
        <f t="shared" si="204"/>
        <v>98.581560283687935</v>
      </c>
      <c r="AO205" s="97">
        <f t="shared" si="205"/>
        <v>138.99999999999997</v>
      </c>
      <c r="AP205" s="99">
        <f>IFERROR(VLOOKUP(TEXT(A205,"0000"),'W11'!$A$1:$E$500,5,FALSE),"")</f>
        <v>141</v>
      </c>
      <c r="AQ205" s="97">
        <f>IFERROR(VLOOKUP(ROUND(AL205,0),'Criteria Table'!$A$2:$I$102,4,FALSE),0)</f>
        <v>0</v>
      </c>
      <c r="AR205" s="128"/>
      <c r="AS205" s="95"/>
      <c r="AT205" s="95"/>
      <c r="AU205" s="100">
        <f>IFERROR(VLOOKUP(TEXT(A205,"0000"),'Sci11'!$A$3:$N$492,4,FALSE)/VLOOKUP(TEXT(A205,"0000"),'Sci11'!$A$3:$N$492,14,FALSE)*100,"")</f>
        <v>35.772357723577237</v>
      </c>
      <c r="AV205" s="101">
        <f>SUM(VLOOKUP(TEXT(A205,"0000"),'Sci11'!$A$3:$N$492,5,FALSE),VLOOKUP(TEXT(A205,"0000"),'Sci11'!$A$3:$N$492,6,FALSE))/VLOOKUP(TEXT(A205,"0000"),'Sci11'!$A$3:$N$492,14,FALSE)*100</f>
        <v>12.195121951219512</v>
      </c>
      <c r="AW205" s="100">
        <f t="shared" si="254"/>
        <v>39.412357723577237</v>
      </c>
      <c r="AX205" s="101">
        <f>IFERROR(AW205/100*VLOOKUP(TEXT(A205,"0000"),'Sci11'!$A$3:$N$492,14,FALSE),"")</f>
        <v>48.477199999999996</v>
      </c>
      <c r="AY205" s="100">
        <f t="shared" si="255"/>
        <v>13.755121951219513</v>
      </c>
      <c r="AZ205" s="101">
        <f>IFERROR(AY205/100*VLOOKUP(TEXT(A205,"0000"),'Sci11'!$A$3:$N$492,14,FALSE),"")</f>
        <v>16.918800000000001</v>
      </c>
      <c r="BA205" s="100">
        <f t="shared" si="206"/>
        <v>48</v>
      </c>
      <c r="BB205" s="101">
        <f>IFERROR(VLOOKUP(BA205,'Criteria Table'!$A$2:$I$102,2,FALSE),"")</f>
        <v>5.2</v>
      </c>
      <c r="BC205" s="101">
        <f t="shared" si="207"/>
        <v>53.2</v>
      </c>
      <c r="BD205" s="82">
        <f>IFERROR(VLOOKUP(A205,ATTx11!$A$2:$N$500,4,FALSE),"")</f>
        <v>96.46</v>
      </c>
      <c r="BE205" s="95">
        <f t="shared" si="208"/>
        <v>0.5</v>
      </c>
      <c r="BF205" s="96">
        <f t="shared" si="209"/>
        <v>96.96</v>
      </c>
      <c r="BG205" s="70">
        <f>IFERROR(VLOOKUP(A205,ATTx11!$A$2:$N$500,11,FALSE),"")</f>
        <v>0</v>
      </c>
      <c r="BH205" s="95">
        <f t="shared" si="210"/>
        <v>0</v>
      </c>
      <c r="BI205" s="70">
        <f>IFERROR(VLOOKUP(A205,ATTx11!$A$2:$N$500,12,FALSE),"")</f>
        <v>0</v>
      </c>
      <c r="BJ205" s="97">
        <f t="shared" si="211"/>
        <v>0</v>
      </c>
      <c r="BK205" s="84">
        <f>IFERROR(VLOOKUP(A205,ATTx11!$A$2:$N$500,7,FALSE),"")</f>
        <v>0</v>
      </c>
      <c r="BL205" s="97">
        <f t="shared" si="212"/>
        <v>0</v>
      </c>
      <c r="BM205" s="84">
        <f>IFERROR(VLOOKUP(A205,ATTx11!$A$2:$N$500,8,FALSE),"")</f>
        <v>0</v>
      </c>
      <c r="BN205" s="95">
        <f t="shared" si="213"/>
        <v>0</v>
      </c>
      <c r="BO205" s="95"/>
      <c r="BP205" s="83">
        <f>IFERROR(VLOOKUP(TEXT($A205,"0000"),'AYP11'!$B$3379:$AU$3800,17,FALSE),"")</f>
        <v>0</v>
      </c>
      <c r="BQ205" s="75">
        <f>IFERROR(VLOOKUP(BP205,'Criteria Table'!$A$2:$I$102,2,FALSE),0)</f>
        <v>10</v>
      </c>
      <c r="BR205" s="95">
        <f t="shared" si="214"/>
        <v>10</v>
      </c>
      <c r="BS205" s="83">
        <f>IFERROR(VLOOKUP(TEXT($A205,"0000"),'AYP11'!$B$847:$AU$1268,17,FALSE),"")</f>
        <v>0</v>
      </c>
      <c r="BT205" s="75">
        <f>IFERROR(VLOOKUP(BS205,'Criteria Table'!$A$2:$I$102,2,FALSE),0)</f>
        <v>10</v>
      </c>
      <c r="BU205" s="95">
        <f t="shared" si="215"/>
        <v>10</v>
      </c>
      <c r="BV205" s="83">
        <f>IFERROR(VLOOKUP(TEXT($A205,"0000"),'AYP11'!$B$2113:$AU$2534,17,FALSE),"")</f>
        <v>73</v>
      </c>
      <c r="BW205" s="75">
        <f>IFERROR(VLOOKUP(BV205,'Criteria Table'!$A$2:$I$102,2,FALSE),0)</f>
        <v>2.7</v>
      </c>
      <c r="BX205" s="95">
        <f t="shared" si="216"/>
        <v>76</v>
      </c>
      <c r="BY205" s="83">
        <f>IFERROR(VLOOKUP(TEXT($A205,"0000"),'AYP11'!$B$425:$AU$846,17,FALSE),"")</f>
        <v>0</v>
      </c>
      <c r="BZ205" s="75">
        <f>IFERROR(VLOOKUP(BY205,'Criteria Table'!$A$2:$I$102,2,FALSE),0)</f>
        <v>10</v>
      </c>
      <c r="CA205" s="95">
        <f t="shared" si="217"/>
        <v>10</v>
      </c>
      <c r="CB205" s="83">
        <f>IFERROR(VLOOKUP(TEXT($A205,"0000"),'AYP11'!$B$3:$AU$424,17,FALSE),"")</f>
        <v>0</v>
      </c>
      <c r="CC205" s="95">
        <f>IFERROR(VLOOKUP(CB205,'Criteria Table'!$A$2:$I$102,2,FALSE),0)</f>
        <v>10</v>
      </c>
      <c r="CD205" s="95">
        <f t="shared" si="218"/>
        <v>10</v>
      </c>
      <c r="CE205" s="83">
        <f>IFERROR(VLOOKUP(TEXT($A205,"0000"),'AYP11'!$B$1269:$AU$1690,17,FALSE),"")</f>
        <v>71</v>
      </c>
      <c r="CF205" s="95">
        <f>IFERROR(VLOOKUP(CE205,'Criteria Table'!$A$2:$I$102,2,FALSE),0)</f>
        <v>2.9000000000000004</v>
      </c>
      <c r="CG205" s="95">
        <f t="shared" si="219"/>
        <v>74</v>
      </c>
      <c r="CH205" s="83">
        <f>IFERROR(VLOOKUP(TEXT($A205,"0000"),'AYP11'!$B$1691:$AU$2112,17,FALSE),"")</f>
        <v>62</v>
      </c>
      <c r="CI205" s="95">
        <f>IFERROR(VLOOKUP(CH205,'Criteria Table'!$A$2:$I$102,2,FALSE),0)</f>
        <v>3.8000000000000003</v>
      </c>
      <c r="CJ205" s="95">
        <f t="shared" si="220"/>
        <v>66</v>
      </c>
      <c r="CK205" s="83">
        <f>IFERROR(VLOOKUP(TEXT($A205,"0000"),'AYP11'!$B$2535:$AU$2956,17,FALSE),"")</f>
        <v>0</v>
      </c>
      <c r="CL205" s="95">
        <f>IFERROR(VLOOKUP(CK205,'Criteria Table'!$A$2:$I$102,2,FALSE),0)</f>
        <v>10</v>
      </c>
      <c r="CM205" s="95">
        <f t="shared" si="221"/>
        <v>10</v>
      </c>
      <c r="CN205" s="76">
        <f>IFERROR(VLOOKUP(TEXT($A205,"0000"),'AYP11'!$B$3379:$AU$3800,23,FALSE),"")</f>
        <v>0</v>
      </c>
      <c r="CO205" s="95">
        <f>IFERROR(VLOOKUP(CN205,'Criteria Table'!$A$2:$I$102,2,FALSE),0)</f>
        <v>10</v>
      </c>
      <c r="CP205" s="95">
        <f t="shared" si="222"/>
        <v>10</v>
      </c>
      <c r="CQ205" s="76">
        <f>IFERROR(VLOOKUP(TEXT($A205,"0000"),'AYP11'!$B$847:$AU$1268,23,FALSE),"")</f>
        <v>0</v>
      </c>
      <c r="CR205" s="95">
        <f>IFERROR(VLOOKUP(CQ205,'Criteria Table'!$A$2:$I$102,2,FALSE),0)</f>
        <v>10</v>
      </c>
      <c r="CS205" s="95">
        <f t="shared" si="223"/>
        <v>10</v>
      </c>
      <c r="CT205" s="76">
        <f>IFERROR(VLOOKUP(TEXT($A205,"0000"),'AYP11'!$B$2113:$AU$2534,23,FALSE),"")</f>
        <v>80</v>
      </c>
      <c r="CU205" s="95">
        <f>IFERROR(VLOOKUP(CT205,'Criteria Table'!$A$2:$I$102,2,FALSE),0)</f>
        <v>2</v>
      </c>
      <c r="CV205" s="95">
        <f t="shared" si="224"/>
        <v>82</v>
      </c>
      <c r="CW205" s="76">
        <f>IFERROR(VLOOKUP(TEXT($A205,"0000"),'AYP11'!$B$425:$AU$846,23,FALSE),"")</f>
        <v>0</v>
      </c>
      <c r="CX205" s="95">
        <f>IFERROR(VLOOKUP(CW205,'Criteria Table'!$A$2:$I$102,2,FALSE),0)</f>
        <v>10</v>
      </c>
      <c r="CY205" s="95">
        <f t="shared" si="225"/>
        <v>10</v>
      </c>
      <c r="CZ205" s="76">
        <f>IFERROR(VLOOKUP(TEXT($A205,"0000"),'AYP11'!$B$3:$AU$424,23,FALSE),"")</f>
        <v>0</v>
      </c>
      <c r="DA205" s="95">
        <f>IFERROR(VLOOKUP(CZ205,'Criteria Table'!$A$2:$I$102,2,FALSE),0)</f>
        <v>10</v>
      </c>
      <c r="DB205" s="95">
        <f t="shared" si="226"/>
        <v>10</v>
      </c>
      <c r="DC205" s="76">
        <f>IFERROR(VLOOKUP(TEXT($A205,"0000"),'AYP11'!$B$1269:$AU$1690,23,FALSE),"")</f>
        <v>77</v>
      </c>
      <c r="DD205" s="95">
        <f>IFERROR(VLOOKUP(DC205,'Criteria Table'!$A$2:$I$102,2,FALSE),0)</f>
        <v>2.3000000000000003</v>
      </c>
      <c r="DE205" s="95">
        <f t="shared" si="227"/>
        <v>79</v>
      </c>
      <c r="DF205" s="76">
        <f>IFERROR(VLOOKUP(TEXT($A205,"0000"),'AYP11'!$B$1691:$AU$2112,23,FALSE),"")</f>
        <v>70</v>
      </c>
      <c r="DG205" s="95">
        <f>IFERROR(VLOOKUP(DF205,'Criteria Table'!$A$2:$I$102,2,FALSE),0)</f>
        <v>3</v>
      </c>
      <c r="DH205" s="95">
        <f t="shared" si="228"/>
        <v>73</v>
      </c>
      <c r="DI205" s="76">
        <f>IFERROR(VLOOKUP(TEXT($A205,"0000"),'AYP11'!$B$2535:$AU$2956,23,FALSE),"")</f>
        <v>0</v>
      </c>
      <c r="DJ205" s="95">
        <f>IFERROR(VLOOKUP(DI205,'Criteria Table'!$A$2:$I$102,2,FALSE),0)</f>
        <v>10</v>
      </c>
      <c r="DK205" s="95">
        <f t="shared" si="229"/>
        <v>10</v>
      </c>
      <c r="DL205" s="91">
        <f>IFERROR(VLOOKUP(TEXT($A205,"0000"),'AYP11'!$B$3379:$AU$3800,11,FALSE),"")</f>
        <v>0</v>
      </c>
      <c r="DM205" s="95">
        <f t="shared" si="230"/>
        <v>1</v>
      </c>
      <c r="DN205" s="95" t="str">
        <f t="shared" si="231"/>
        <v/>
      </c>
      <c r="DO205" s="91">
        <f>IFERROR(VLOOKUP(TEXT($A205,"0000"),'AYP11'!$B$847:$AU$1268,11,FALSE),"")</f>
        <v>0</v>
      </c>
      <c r="DP205" s="95">
        <f t="shared" si="232"/>
        <v>1</v>
      </c>
      <c r="DQ205" s="95" t="str">
        <f t="shared" si="233"/>
        <v/>
      </c>
      <c r="DR205" s="91">
        <f>IFERROR(VLOOKUP(TEXT($A205,"0000"),'AYP11'!$B$2113:$AU$2534,11,FALSE),"")</f>
        <v>0</v>
      </c>
      <c r="DS205" s="95">
        <f t="shared" si="234"/>
        <v>1</v>
      </c>
      <c r="DT205" s="95" t="str">
        <f t="shared" si="235"/>
        <v/>
      </c>
      <c r="DU205" s="91">
        <f>IFERROR(VLOOKUP(TEXT($A205,"0000"),'AYP11'!$B$425:$AU$846,11,FALSE),"")</f>
        <v>0</v>
      </c>
      <c r="DV205" s="95">
        <f t="shared" si="236"/>
        <v>1</v>
      </c>
      <c r="DW205" s="95" t="str">
        <f t="shared" si="237"/>
        <v/>
      </c>
      <c r="DX205" s="91">
        <f>IFERROR(VLOOKUP(TEXT($A205,"0000"),'AYP11'!$B$3:$AU$424,11,FALSE),"")</f>
        <v>0</v>
      </c>
      <c r="DY205" s="95">
        <f t="shared" si="238"/>
        <v>1</v>
      </c>
      <c r="DZ205" s="95" t="str">
        <f t="shared" si="239"/>
        <v/>
      </c>
      <c r="EA205" s="91">
        <f>IFERROR(VLOOKUP(TEXT($A205,"0000"),'AYP11'!$B$1269:$AU$1690,11,FALSE),"")</f>
        <v>0</v>
      </c>
      <c r="EB205" s="95">
        <f t="shared" si="240"/>
        <v>1</v>
      </c>
      <c r="EC205" s="95" t="str">
        <f t="shared" si="241"/>
        <v/>
      </c>
      <c r="ED205" s="91">
        <f>IFERROR(VLOOKUP(TEXT($A205,"0000"),'AYP11'!$B$1691:$AU$2112,11,FALSE),"")</f>
        <v>94</v>
      </c>
      <c r="EE205" s="95">
        <f t="shared" si="242"/>
        <v>0</v>
      </c>
      <c r="EF205" s="95">
        <f t="shared" si="243"/>
        <v>94</v>
      </c>
      <c r="EG205" s="91">
        <f>IFERROR(VLOOKUP(TEXT($A205,"0000"),'AYP11'!$B$2535:$AU$2956,11,FALSE),"")</f>
        <v>0</v>
      </c>
      <c r="EH205" s="95">
        <f t="shared" si="244"/>
        <v>1</v>
      </c>
      <c r="EI205" s="95" t="str">
        <f t="shared" si="245"/>
        <v/>
      </c>
    </row>
    <row r="206" spans="1:147" x14ac:dyDescent="0.25">
      <c r="A206" s="248">
        <v>4541</v>
      </c>
      <c r="B206" s="291">
        <f t="shared" si="192"/>
        <v>35.593220338983052</v>
      </c>
      <c r="C206" s="50">
        <f>IFERROR(VLOOKUP(TEXT($A206,"0000"),'R-M11'!$A$2:$AA$500,4,FALSE),0)</f>
        <v>84</v>
      </c>
      <c r="D206" s="291">
        <f t="shared" si="193"/>
        <v>22.881355932203391</v>
      </c>
      <c r="E206" s="98">
        <f>IFERROR(SUM(VLOOKUP(TEXT($A206,"0000"),'R-M11'!$A$2:$AA$500,5,FALSE),VLOOKUP(TEXT($A206,"0000"),'R-M11'!$A$2:$AA$500,6,FALSE)),0)</f>
        <v>54</v>
      </c>
      <c r="F206" s="58">
        <f>IFERROR(VLOOKUP(TEXT($A206,"0000"),'R-M11'!$A$2:$AA$500,14,FALSE),0)</f>
        <v>236</v>
      </c>
      <c r="G206" s="230">
        <f t="shared" si="246"/>
        <v>38.53322033898305</v>
      </c>
      <c r="H206" s="97">
        <f t="shared" si="194"/>
        <v>90.938400000000001</v>
      </c>
      <c r="I206" s="230">
        <f t="shared" si="247"/>
        <v>24.141355932203393</v>
      </c>
      <c r="J206" s="97">
        <f t="shared" si="195"/>
        <v>56.973600000000005</v>
      </c>
      <c r="K206" s="230">
        <f t="shared" si="196"/>
        <v>58</v>
      </c>
      <c r="L206" s="121">
        <f>IFERROR(VLOOKUP(K206,'Criteria Table'!$A$2:$I$102,2,FALSE),"")</f>
        <v>4.2</v>
      </c>
      <c r="M206" s="230">
        <f t="shared" si="197"/>
        <v>62.674576271186439</v>
      </c>
      <c r="N206" s="286">
        <f t="shared" si="198"/>
        <v>30.212765957446809</v>
      </c>
      <c r="O206" s="50">
        <f>IFERROR(VLOOKUP(TEXT($A206,"0000"),'R-M11'!$A$2:$AA$500,17,FALSE),"")</f>
        <v>71</v>
      </c>
      <c r="P206" s="286">
        <f t="shared" si="199"/>
        <v>30.212765957446809</v>
      </c>
      <c r="Q206" s="98">
        <f>IFERROR(SUM(VLOOKUP(TEXT($A206,"0000"),'R-M11'!$A$2:$AA$500,18,FALSE),VLOOKUP(TEXT($A206,"0000"),'R-M11'!$A$2:$AA$500,19,FALSE)),0)</f>
        <v>71</v>
      </c>
      <c r="R206" s="69">
        <f>IFERROR(VLOOKUP(TEXT($A206,"0000"),'R-M11'!$A$2:$AA$500,27,FALSE),0)</f>
        <v>235</v>
      </c>
      <c r="S206" s="121">
        <f t="shared" si="248"/>
        <v>33.01276595744681</v>
      </c>
      <c r="T206" s="70">
        <f t="shared" si="200"/>
        <v>77.58</v>
      </c>
      <c r="U206" s="121">
        <f t="shared" si="249"/>
        <v>31.412765957446808</v>
      </c>
      <c r="V206" s="70">
        <f t="shared" si="201"/>
        <v>73.820000000000007</v>
      </c>
      <c r="W206" s="121">
        <f t="shared" si="202"/>
        <v>60</v>
      </c>
      <c r="X206" s="124">
        <f>IFERROR(VLOOKUP(W206,'Criteria Table'!$A$2:$I$102,2,FALSE),"")</f>
        <v>4</v>
      </c>
      <c r="Y206" s="121">
        <f t="shared" si="203"/>
        <v>64.425531914893611</v>
      </c>
      <c r="Z206" s="92">
        <f>IFERROR(IF(VLOOKUP(A206,'SG11'!$A$3:$AI$500,18,FALSE)="","NA",VLOOKUP(A206,'SG11'!$A$3:$AI$500,18,FALSE)),"")</f>
        <v>67</v>
      </c>
      <c r="AA206" s="75">
        <f>IFERROR(VLOOKUP(Z206,'Criteria Table'!$A$2:$I$102,6,FALSE),"NA")</f>
        <v>5</v>
      </c>
      <c r="AB206" s="95">
        <f t="shared" si="250"/>
        <v>72</v>
      </c>
      <c r="AC206" s="84">
        <f>IFERROR(IF(VLOOKUP(A206,'SG11'!$A$3:$AI$500,19,FALSE)="","NA",VLOOKUP(A206,'SG11'!$A$3:$AI$500,19,FALSE)),"")</f>
        <v>63</v>
      </c>
      <c r="AD206" s="75">
        <f>IFERROR(VLOOKUP(AC206,'Criteria Table'!$A$2:$I$102,6,FALSE),"NA")</f>
        <v>5</v>
      </c>
      <c r="AE206" s="95">
        <f t="shared" si="251"/>
        <v>68</v>
      </c>
      <c r="AF206" s="92">
        <f>IFERROR(IF(VLOOKUP(A206,'SG11'!$A$3:$AI$500,20,FALSE)="","NA",VLOOKUP(A206,'SG11'!$A$3:$AI$500,20,FALSE)),"")</f>
        <v>56</v>
      </c>
      <c r="AG206" s="75">
        <f>IFERROR(VLOOKUP(AF206,'Criteria Table'!$A$2:$I$102,6,FALSE),"NA")</f>
        <v>10</v>
      </c>
      <c r="AH206" s="95">
        <f t="shared" si="252"/>
        <v>66</v>
      </c>
      <c r="AI206" s="84">
        <f>IFERROR(IF(VLOOKUP(A206,'SG11'!$A$3:$AI$500,21,FALSE)="","NA",VLOOKUP(A206,'SG11'!$A$3:$AI$500,21,FALSE)),"")</f>
        <v>66</v>
      </c>
      <c r="AJ206" s="75">
        <f>IFERROR(VLOOKUP(AI206,'Criteria Table'!$A$2:$I$102,6,FALSE),"NA")</f>
        <v>5</v>
      </c>
      <c r="AK206" s="95">
        <f t="shared" si="253"/>
        <v>71</v>
      </c>
      <c r="AL206" s="99">
        <f>IFERROR(VLOOKUP(TEXT(A206,"0000"),'W11'!$A$1:$E$500,4,FALSE)/AP206*100,"")</f>
        <v>91.891891891891902</v>
      </c>
      <c r="AM206" s="97">
        <f>IFERROR(VLOOKUP(TEXT(A206,"0000"),'W11'!$A$1:$E$500,4,FALSE),"")</f>
        <v>68</v>
      </c>
      <c r="AN206" s="99">
        <f t="shared" si="204"/>
        <v>91.891891891891902</v>
      </c>
      <c r="AO206" s="97">
        <f t="shared" si="205"/>
        <v>68</v>
      </c>
      <c r="AP206" s="99">
        <f>IFERROR(VLOOKUP(TEXT(A206,"0000"),'W11'!$A$1:$E$500,5,FALSE),"")</f>
        <v>74</v>
      </c>
      <c r="AQ206" s="97">
        <f>IFERROR(VLOOKUP(ROUND(AL206,0),'Criteria Table'!$A$2:$I$102,4,FALSE),0)</f>
        <v>0</v>
      </c>
      <c r="AR206" s="128"/>
      <c r="AS206" s="95"/>
      <c r="AT206" s="95"/>
      <c r="AU206" s="100">
        <f>IFERROR(VLOOKUP(TEXT(A206,"0000"),'Sci11'!$A$3:$N$492,4,FALSE)/VLOOKUP(TEXT(A206,"0000"),'Sci11'!$A$3:$N$492,14,FALSE)*100,"")</f>
        <v>20.27027027027027</v>
      </c>
      <c r="AV206" s="101">
        <f>SUM(VLOOKUP(TEXT(A206,"0000"),'Sci11'!$A$3:$N$492,5,FALSE),VLOOKUP(TEXT(A206,"0000"),'Sci11'!$A$3:$N$492,6,FALSE))/VLOOKUP(TEXT(A206,"0000"),'Sci11'!$A$3:$N$492,14,FALSE)*100</f>
        <v>6.756756756756757</v>
      </c>
      <c r="AW206" s="100">
        <f t="shared" si="254"/>
        <v>25.38027027027027</v>
      </c>
      <c r="AX206" s="101">
        <f>IFERROR(AW206/100*VLOOKUP(TEXT(A206,"0000"),'Sci11'!$A$3:$N$492,14,FALSE),"")</f>
        <v>18.781400000000001</v>
      </c>
      <c r="AY206" s="100">
        <f t="shared" si="255"/>
        <v>8.9467567567567574</v>
      </c>
      <c r="AZ206" s="101">
        <f>IFERROR(AY206/100*VLOOKUP(TEXT(A206,"0000"),'Sci11'!$A$3:$N$492,14,FALSE),"")</f>
        <v>6.6206000000000005</v>
      </c>
      <c r="BA206" s="100">
        <f t="shared" si="206"/>
        <v>27</v>
      </c>
      <c r="BB206" s="101">
        <f>IFERROR(VLOOKUP(BA206,'Criteria Table'!$A$2:$I$102,2,FALSE),"")</f>
        <v>7.3000000000000007</v>
      </c>
      <c r="BC206" s="101">
        <f t="shared" si="207"/>
        <v>34.299999999999997</v>
      </c>
      <c r="BD206" s="82">
        <f>IFERROR(VLOOKUP(A206,ATTx11!$A$2:$N$500,4,FALSE),"")</f>
        <v>95.57</v>
      </c>
      <c r="BE206" s="95">
        <f t="shared" si="208"/>
        <v>0.5</v>
      </c>
      <c r="BF206" s="96">
        <f t="shared" si="209"/>
        <v>96.07</v>
      </c>
      <c r="BG206" s="70">
        <f>IFERROR(VLOOKUP(A206,ATTx11!$A$2:$N$500,11,FALSE),"")</f>
        <v>2</v>
      </c>
      <c r="BH206" s="95">
        <f t="shared" si="210"/>
        <v>1.8</v>
      </c>
      <c r="BI206" s="70">
        <f>IFERROR(VLOOKUP(A206,ATTx11!$A$2:$N$500,12,FALSE),"")</f>
        <v>60</v>
      </c>
      <c r="BJ206" s="97">
        <f t="shared" si="211"/>
        <v>54</v>
      </c>
      <c r="BK206" s="84">
        <f>IFERROR(VLOOKUP(A206,ATTx11!$A$2:$N$500,7,FALSE),"")</f>
        <v>2</v>
      </c>
      <c r="BL206" s="97">
        <f t="shared" si="212"/>
        <v>1.8</v>
      </c>
      <c r="BM206" s="84">
        <f>IFERROR(VLOOKUP(A206,ATTx11!$A$2:$N$500,8,FALSE),"")</f>
        <v>43</v>
      </c>
      <c r="BN206" s="95">
        <f t="shared" si="213"/>
        <v>38.700000000000003</v>
      </c>
      <c r="BO206" s="95"/>
      <c r="BP206" s="83">
        <f>IFERROR(VLOOKUP(TEXT($A206,"0000"),'AYP11'!$B$3379:$AU$3800,17,FALSE),"")</f>
        <v>0</v>
      </c>
      <c r="BQ206" s="75">
        <f>IFERROR(VLOOKUP(BP206,'Criteria Table'!$A$2:$I$102,2,FALSE),0)</f>
        <v>10</v>
      </c>
      <c r="BR206" s="95">
        <f t="shared" si="214"/>
        <v>10</v>
      </c>
      <c r="BS206" s="83">
        <f>IFERROR(VLOOKUP(TEXT($A206,"0000"),'AYP11'!$B$847:$AU$1268,17,FALSE),"")</f>
        <v>61</v>
      </c>
      <c r="BT206" s="75">
        <f>IFERROR(VLOOKUP(BS206,'Criteria Table'!$A$2:$I$102,2,FALSE),0)</f>
        <v>3.9000000000000004</v>
      </c>
      <c r="BU206" s="95">
        <f t="shared" si="215"/>
        <v>65</v>
      </c>
      <c r="BV206" s="83">
        <f>IFERROR(VLOOKUP(TEXT($A206,"0000"),'AYP11'!$B$2113:$AU$2534,17,FALSE),"")</f>
        <v>0</v>
      </c>
      <c r="BW206" s="75">
        <f>IFERROR(VLOOKUP(BV206,'Criteria Table'!$A$2:$I$102,2,FALSE),0)</f>
        <v>10</v>
      </c>
      <c r="BX206" s="95">
        <f t="shared" si="216"/>
        <v>10</v>
      </c>
      <c r="BY206" s="83">
        <f>IFERROR(VLOOKUP(TEXT($A206,"0000"),'AYP11'!$B$425:$AU$846,17,FALSE),"")</f>
        <v>0</v>
      </c>
      <c r="BZ206" s="75">
        <f>IFERROR(VLOOKUP(BY206,'Criteria Table'!$A$2:$I$102,2,FALSE),0)</f>
        <v>10</v>
      </c>
      <c r="CA206" s="95">
        <f t="shared" si="217"/>
        <v>10</v>
      </c>
      <c r="CB206" s="83">
        <f>IFERROR(VLOOKUP(TEXT($A206,"0000"),'AYP11'!$B$3:$AU$424,17,FALSE),"")</f>
        <v>0</v>
      </c>
      <c r="CC206" s="95">
        <f>IFERROR(VLOOKUP(CB206,'Criteria Table'!$A$2:$I$102,2,FALSE),0)</f>
        <v>10</v>
      </c>
      <c r="CD206" s="95">
        <f t="shared" si="218"/>
        <v>10</v>
      </c>
      <c r="CE206" s="83">
        <f>IFERROR(VLOOKUP(TEXT($A206,"0000"),'AYP11'!$B$1269:$AU$1690,17,FALSE),"")</f>
        <v>60</v>
      </c>
      <c r="CF206" s="95">
        <f>IFERROR(VLOOKUP(CE206,'Criteria Table'!$A$2:$I$102,2,FALSE),0)</f>
        <v>4</v>
      </c>
      <c r="CG206" s="95">
        <f t="shared" si="219"/>
        <v>64</v>
      </c>
      <c r="CH206" s="83">
        <f>IFERROR(VLOOKUP(TEXT($A206,"0000"),'AYP11'!$B$1691:$AU$2112,17,FALSE),"")</f>
        <v>0</v>
      </c>
      <c r="CI206" s="95">
        <f>IFERROR(VLOOKUP(CH206,'Criteria Table'!$A$2:$I$102,2,FALSE),0)</f>
        <v>10</v>
      </c>
      <c r="CJ206" s="95">
        <f t="shared" si="220"/>
        <v>10</v>
      </c>
      <c r="CK206" s="83">
        <f>IFERROR(VLOOKUP(TEXT($A206,"0000"),'AYP11'!$B$2535:$AU$2956,17,FALSE),"")</f>
        <v>0</v>
      </c>
      <c r="CL206" s="95">
        <f>IFERROR(VLOOKUP(CK206,'Criteria Table'!$A$2:$I$102,2,FALSE),0)</f>
        <v>10</v>
      </c>
      <c r="CM206" s="95">
        <f t="shared" si="221"/>
        <v>10</v>
      </c>
      <c r="CN206" s="76">
        <f>IFERROR(VLOOKUP(TEXT($A206,"0000"),'AYP11'!$B$3379:$AU$3800,23,FALSE),"")</f>
        <v>0</v>
      </c>
      <c r="CO206" s="95">
        <f>IFERROR(VLOOKUP(CN206,'Criteria Table'!$A$2:$I$102,2,FALSE),0)</f>
        <v>10</v>
      </c>
      <c r="CP206" s="95">
        <f t="shared" si="222"/>
        <v>10</v>
      </c>
      <c r="CQ206" s="76">
        <f>IFERROR(VLOOKUP(TEXT($A206,"0000"),'AYP11'!$B$847:$AU$1268,23,FALSE),"")</f>
        <v>63</v>
      </c>
      <c r="CR206" s="95">
        <f>IFERROR(VLOOKUP(CQ206,'Criteria Table'!$A$2:$I$102,2,FALSE),0)</f>
        <v>3.7</v>
      </c>
      <c r="CS206" s="95">
        <f t="shared" si="223"/>
        <v>67</v>
      </c>
      <c r="CT206" s="76">
        <f>IFERROR(VLOOKUP(TEXT($A206,"0000"),'AYP11'!$B$2113:$AU$2534,23,FALSE),"")</f>
        <v>0</v>
      </c>
      <c r="CU206" s="95">
        <f>IFERROR(VLOOKUP(CT206,'Criteria Table'!$A$2:$I$102,2,FALSE),0)</f>
        <v>10</v>
      </c>
      <c r="CV206" s="95">
        <f t="shared" si="224"/>
        <v>10</v>
      </c>
      <c r="CW206" s="76">
        <f>IFERROR(VLOOKUP(TEXT($A206,"0000"),'AYP11'!$B$425:$AU$846,23,FALSE),"")</f>
        <v>0</v>
      </c>
      <c r="CX206" s="95">
        <f>IFERROR(VLOOKUP(CW206,'Criteria Table'!$A$2:$I$102,2,FALSE),0)</f>
        <v>10</v>
      </c>
      <c r="CY206" s="95">
        <f t="shared" si="225"/>
        <v>10</v>
      </c>
      <c r="CZ206" s="76">
        <f>IFERROR(VLOOKUP(TEXT($A206,"0000"),'AYP11'!$B$3:$AU$424,23,FALSE),"")</f>
        <v>0</v>
      </c>
      <c r="DA206" s="95">
        <f>IFERROR(VLOOKUP(CZ206,'Criteria Table'!$A$2:$I$102,2,FALSE),0)</f>
        <v>10</v>
      </c>
      <c r="DB206" s="95">
        <f t="shared" si="226"/>
        <v>10</v>
      </c>
      <c r="DC206" s="76">
        <f>IFERROR(VLOOKUP(TEXT($A206,"0000"),'AYP11'!$B$1269:$AU$1690,23,FALSE),"")</f>
        <v>62</v>
      </c>
      <c r="DD206" s="95">
        <f>IFERROR(VLOOKUP(DC206,'Criteria Table'!$A$2:$I$102,2,FALSE),0)</f>
        <v>3.8000000000000003</v>
      </c>
      <c r="DE206" s="95">
        <f t="shared" si="227"/>
        <v>66</v>
      </c>
      <c r="DF206" s="76">
        <f>IFERROR(VLOOKUP(TEXT($A206,"0000"),'AYP11'!$B$1691:$AU$2112,23,FALSE),"")</f>
        <v>0</v>
      </c>
      <c r="DG206" s="95">
        <f>IFERROR(VLOOKUP(DF206,'Criteria Table'!$A$2:$I$102,2,FALSE),0)</f>
        <v>10</v>
      </c>
      <c r="DH206" s="95">
        <f t="shared" si="228"/>
        <v>10</v>
      </c>
      <c r="DI206" s="76">
        <f>IFERROR(VLOOKUP(TEXT($A206,"0000"),'AYP11'!$B$2535:$AU$2956,23,FALSE),"")</f>
        <v>0</v>
      </c>
      <c r="DJ206" s="95">
        <f>IFERROR(VLOOKUP(DI206,'Criteria Table'!$A$2:$I$102,2,FALSE),0)</f>
        <v>10</v>
      </c>
      <c r="DK206" s="95">
        <f t="shared" si="229"/>
        <v>10</v>
      </c>
      <c r="DL206" s="91">
        <f>IFERROR(VLOOKUP(TEXT($A206,"0000"),'AYP11'!$B$3379:$AU$3800,11,FALSE),"")</f>
        <v>0</v>
      </c>
      <c r="DM206" s="95">
        <f t="shared" si="230"/>
        <v>1</v>
      </c>
      <c r="DN206" s="95" t="str">
        <f t="shared" si="231"/>
        <v/>
      </c>
      <c r="DO206" s="91">
        <f>IFERROR(VLOOKUP(TEXT($A206,"0000"),'AYP11'!$B$847:$AU$1268,11,FALSE),"")</f>
        <v>0</v>
      </c>
      <c r="DP206" s="95">
        <f t="shared" si="232"/>
        <v>1</v>
      </c>
      <c r="DQ206" s="95" t="str">
        <f t="shared" si="233"/>
        <v/>
      </c>
      <c r="DR206" s="91">
        <f>IFERROR(VLOOKUP(TEXT($A206,"0000"),'AYP11'!$B$2113:$AU$2534,11,FALSE),"")</f>
        <v>0</v>
      </c>
      <c r="DS206" s="95">
        <f t="shared" si="234"/>
        <v>1</v>
      </c>
      <c r="DT206" s="95" t="str">
        <f t="shared" si="235"/>
        <v/>
      </c>
      <c r="DU206" s="91">
        <f>IFERROR(VLOOKUP(TEXT($A206,"0000"),'AYP11'!$B$425:$AU$846,11,FALSE),"")</f>
        <v>0</v>
      </c>
      <c r="DV206" s="95">
        <f t="shared" si="236"/>
        <v>1</v>
      </c>
      <c r="DW206" s="95" t="str">
        <f t="shared" si="237"/>
        <v/>
      </c>
      <c r="DX206" s="91">
        <f>IFERROR(VLOOKUP(TEXT($A206,"0000"),'AYP11'!$B$3:$AU$424,11,FALSE),"")</f>
        <v>0</v>
      </c>
      <c r="DY206" s="95">
        <f t="shared" si="238"/>
        <v>1</v>
      </c>
      <c r="DZ206" s="95" t="str">
        <f t="shared" si="239"/>
        <v/>
      </c>
      <c r="EA206" s="91">
        <f>IFERROR(VLOOKUP(TEXT($A206,"0000"),'AYP11'!$B$1269:$AU$1690,11,FALSE),"")</f>
        <v>92</v>
      </c>
      <c r="EB206" s="95">
        <f t="shared" si="240"/>
        <v>0</v>
      </c>
      <c r="EC206" s="95">
        <f t="shared" si="241"/>
        <v>92</v>
      </c>
      <c r="ED206" s="91">
        <f>IFERROR(VLOOKUP(TEXT($A206,"0000"),'AYP11'!$B$1691:$AU$2112,11,FALSE),"")</f>
        <v>0</v>
      </c>
      <c r="EE206" s="95">
        <f t="shared" si="242"/>
        <v>1</v>
      </c>
      <c r="EF206" s="95" t="str">
        <f t="shared" si="243"/>
        <v/>
      </c>
      <c r="EG206" s="91">
        <f>IFERROR(VLOOKUP(TEXT($A206,"0000"),'AYP11'!$B$2535:$AU$2956,11,FALSE),"")</f>
        <v>0</v>
      </c>
      <c r="EH206" s="95">
        <f t="shared" si="244"/>
        <v>1</v>
      </c>
      <c r="EI206" s="95" t="str">
        <f t="shared" si="245"/>
        <v/>
      </c>
    </row>
    <row r="207" spans="1:147" x14ac:dyDescent="0.25">
      <c r="A207" s="248">
        <v>4581</v>
      </c>
      <c r="B207" s="291">
        <f t="shared" si="192"/>
        <v>33.263157894736842</v>
      </c>
      <c r="C207" s="50">
        <f>IFERROR(VLOOKUP(TEXT($A207,"0000"),'R-M11'!$A$2:$AA$500,4,FALSE),0)</f>
        <v>158</v>
      </c>
      <c r="D207" s="291">
        <f t="shared" si="193"/>
        <v>34.10526315789474</v>
      </c>
      <c r="E207" s="98">
        <f>IFERROR(SUM(VLOOKUP(TEXT($A207,"0000"),'R-M11'!$A$2:$AA$500,5,FALSE),VLOOKUP(TEXT($A207,"0000"),'R-M11'!$A$2:$AA$500,6,FALSE)),0)</f>
        <v>162</v>
      </c>
      <c r="F207" s="58">
        <f>IFERROR(VLOOKUP(TEXT($A207,"0000"),'R-M11'!$A$2:$AA$500,14,FALSE),0)</f>
        <v>475</v>
      </c>
      <c r="G207" s="230">
        <f t="shared" si="246"/>
        <v>35.573157894736845</v>
      </c>
      <c r="H207" s="97">
        <f t="shared" si="194"/>
        <v>168.97250000000003</v>
      </c>
      <c r="I207" s="230">
        <f t="shared" si="247"/>
        <v>35.095263157894742</v>
      </c>
      <c r="J207" s="97">
        <f t="shared" si="195"/>
        <v>166.70250000000001</v>
      </c>
      <c r="K207" s="230">
        <f t="shared" si="196"/>
        <v>67</v>
      </c>
      <c r="L207" s="121">
        <f>IFERROR(VLOOKUP(K207,'Criteria Table'!$A$2:$I$102,2,FALSE),"")</f>
        <v>3.3000000000000003</v>
      </c>
      <c r="M207" s="230">
        <f t="shared" si="197"/>
        <v>70.668421052631587</v>
      </c>
      <c r="N207" s="286">
        <f t="shared" si="198"/>
        <v>32.27176220806794</v>
      </c>
      <c r="O207" s="50">
        <f>IFERROR(VLOOKUP(TEXT($A207,"0000"),'R-M11'!$A$2:$AA$500,17,FALSE),"")</f>
        <v>152</v>
      </c>
      <c r="P207" s="286">
        <f t="shared" si="199"/>
        <v>39.06581740976646</v>
      </c>
      <c r="Q207" s="98">
        <f>IFERROR(SUM(VLOOKUP(TEXT($A207,"0000"),'R-M11'!$A$2:$AA$500,18,FALSE),VLOOKUP(TEXT($A207,"0000"),'R-M11'!$A$2:$AA$500,19,FALSE)),0)</f>
        <v>184</v>
      </c>
      <c r="R207" s="69">
        <f>IFERROR(VLOOKUP(TEXT($A207,"0000"),'R-M11'!$A$2:$AA$500,27,FALSE),0)</f>
        <v>471</v>
      </c>
      <c r="S207" s="121">
        <f t="shared" si="248"/>
        <v>34.301762208067942</v>
      </c>
      <c r="T207" s="70">
        <f t="shared" si="200"/>
        <v>161.56130000000002</v>
      </c>
      <c r="U207" s="121">
        <f t="shared" si="249"/>
        <v>39.935817409766457</v>
      </c>
      <c r="V207" s="70">
        <f t="shared" si="201"/>
        <v>188.0977</v>
      </c>
      <c r="W207" s="121">
        <f t="shared" si="202"/>
        <v>71</v>
      </c>
      <c r="X207" s="124">
        <f>IFERROR(VLOOKUP(W207,'Criteria Table'!$A$2:$I$102,2,FALSE),"")</f>
        <v>2.9000000000000004</v>
      </c>
      <c r="Y207" s="121">
        <f t="shared" si="203"/>
        <v>74.237579617834399</v>
      </c>
      <c r="Z207" s="92">
        <f>IFERROR(IF(VLOOKUP(A207,'SG11'!$A$3:$AI$500,18,FALSE)="","NA",VLOOKUP(A207,'SG11'!$A$3:$AI$500,18,FALSE)),"")</f>
        <v>74</v>
      </c>
      <c r="AA207" s="75">
        <f>IFERROR(VLOOKUP(Z207,'Criteria Table'!$A$2:$I$102,6,FALSE),"NA")</f>
        <v>5</v>
      </c>
      <c r="AB207" s="95">
        <f t="shared" si="250"/>
        <v>79</v>
      </c>
      <c r="AC207" s="84">
        <f>IFERROR(IF(VLOOKUP(A207,'SG11'!$A$3:$AI$500,19,FALSE)="","NA",VLOOKUP(A207,'SG11'!$A$3:$AI$500,19,FALSE)),"")</f>
        <v>66</v>
      </c>
      <c r="AD207" s="75">
        <f>IFERROR(VLOOKUP(AC207,'Criteria Table'!$A$2:$I$102,6,FALSE),"NA")</f>
        <v>5</v>
      </c>
      <c r="AE207" s="95">
        <f t="shared" si="251"/>
        <v>71</v>
      </c>
      <c r="AF207" s="92">
        <f>IFERROR(IF(VLOOKUP(A207,'SG11'!$A$3:$AI$500,20,FALSE)="","NA",VLOOKUP(A207,'SG11'!$A$3:$AI$500,20,FALSE)),"")</f>
        <v>66</v>
      </c>
      <c r="AG207" s="75">
        <f>IFERROR(VLOOKUP(AF207,'Criteria Table'!$A$2:$I$102,6,FALSE),"NA")</f>
        <v>5</v>
      </c>
      <c r="AH207" s="95">
        <f t="shared" si="252"/>
        <v>71</v>
      </c>
      <c r="AI207" s="84">
        <f>IFERROR(IF(VLOOKUP(A207,'SG11'!$A$3:$AI$500,21,FALSE)="","NA",VLOOKUP(A207,'SG11'!$A$3:$AI$500,21,FALSE)),"")</f>
        <v>70</v>
      </c>
      <c r="AJ207" s="75">
        <f>IFERROR(VLOOKUP(AI207,'Criteria Table'!$A$2:$I$102,6,FALSE),"NA")</f>
        <v>5</v>
      </c>
      <c r="AK207" s="95">
        <f t="shared" si="253"/>
        <v>75</v>
      </c>
      <c r="AL207" s="99">
        <f>IFERROR(VLOOKUP(TEXT(A207,"0000"),'W11'!$A$1:$E$500,4,FALSE)/AP207*100,"")</f>
        <v>95.973154362416096</v>
      </c>
      <c r="AM207" s="97">
        <f>IFERROR(VLOOKUP(TEXT(A207,"0000"),'W11'!$A$1:$E$500,4,FALSE),"")</f>
        <v>143</v>
      </c>
      <c r="AN207" s="99">
        <f t="shared" si="204"/>
        <v>95.973154362416096</v>
      </c>
      <c r="AO207" s="97">
        <f t="shared" si="205"/>
        <v>142.99999999999997</v>
      </c>
      <c r="AP207" s="99">
        <f>IFERROR(VLOOKUP(TEXT(A207,"0000"),'W11'!$A$1:$E$500,5,FALSE),"")</f>
        <v>149</v>
      </c>
      <c r="AQ207" s="97">
        <f>IFERROR(VLOOKUP(ROUND(AL207,0),'Criteria Table'!$A$2:$I$102,4,FALSE),0)</f>
        <v>0</v>
      </c>
      <c r="AR207" s="128"/>
      <c r="AS207" s="95"/>
      <c r="AT207" s="95"/>
      <c r="AU207" s="100">
        <f>IFERROR(VLOOKUP(TEXT(A207,"0000"),'Sci11'!$A$3:$N$492,4,FALSE)/VLOOKUP(TEXT(A207,"0000"),'Sci11'!$A$3:$N$492,14,FALSE)*100,"")</f>
        <v>31.818181818181817</v>
      </c>
      <c r="AV207" s="101">
        <f>SUM(VLOOKUP(TEXT(A207,"0000"),'Sci11'!$A$3:$N$492,5,FALSE),VLOOKUP(TEXT(A207,"0000"),'Sci11'!$A$3:$N$492,6,FALSE))/VLOOKUP(TEXT(A207,"0000"),'Sci11'!$A$3:$N$492,14,FALSE)*100</f>
        <v>12.987012987012985</v>
      </c>
      <c r="AW207" s="100">
        <f t="shared" si="254"/>
        <v>35.668181818181814</v>
      </c>
      <c r="AX207" s="101">
        <f>IFERROR(AW207/100*VLOOKUP(TEXT(A207,"0000"),'Sci11'!$A$3:$N$492,14,FALSE),"")</f>
        <v>54.928999999999995</v>
      </c>
      <c r="AY207" s="100">
        <f t="shared" si="255"/>
        <v>14.637012987012985</v>
      </c>
      <c r="AZ207" s="101">
        <f>IFERROR(AY207/100*VLOOKUP(TEXT(A207,"0000"),'Sci11'!$A$3:$N$492,14,FALSE),"")</f>
        <v>22.540999999999997</v>
      </c>
      <c r="BA207" s="100">
        <f t="shared" si="206"/>
        <v>45</v>
      </c>
      <c r="BB207" s="101">
        <f>IFERROR(VLOOKUP(BA207,'Criteria Table'!$A$2:$I$102,2,FALSE),"")</f>
        <v>5.5</v>
      </c>
      <c r="BC207" s="101">
        <f t="shared" si="207"/>
        <v>50.5</v>
      </c>
      <c r="BD207" s="82">
        <f>IFERROR(VLOOKUP(A207,ATTx11!$A$2:$N$500,4,FALSE),"")</f>
        <v>95.12</v>
      </c>
      <c r="BE207" s="95">
        <f t="shared" si="208"/>
        <v>0.5</v>
      </c>
      <c r="BF207" s="96">
        <f t="shared" si="209"/>
        <v>95.62</v>
      </c>
      <c r="BG207" s="70">
        <f>IFERROR(VLOOKUP(A207,ATTx11!$A$2:$N$500,11,FALSE),"")</f>
        <v>0</v>
      </c>
      <c r="BH207" s="95">
        <f t="shared" si="210"/>
        <v>0</v>
      </c>
      <c r="BI207" s="70">
        <f>IFERROR(VLOOKUP(A207,ATTx11!$A$2:$N$500,12,FALSE),"")</f>
        <v>33</v>
      </c>
      <c r="BJ207" s="97">
        <f t="shared" si="211"/>
        <v>29.7</v>
      </c>
      <c r="BK207" s="84">
        <f>IFERROR(VLOOKUP(A207,ATTx11!$A$2:$N$500,7,FALSE),"")</f>
        <v>0</v>
      </c>
      <c r="BL207" s="97">
        <f t="shared" si="212"/>
        <v>0</v>
      </c>
      <c r="BM207" s="84">
        <f>IFERROR(VLOOKUP(A207,ATTx11!$A$2:$N$500,8,FALSE),"")</f>
        <v>26</v>
      </c>
      <c r="BN207" s="95">
        <f t="shared" si="213"/>
        <v>23.4</v>
      </c>
      <c r="BO207" s="95"/>
      <c r="BP207" s="83">
        <f>IFERROR(VLOOKUP(TEXT($A207,"0000"),'AYP11'!$B$3379:$AU$3800,17,FALSE),"")</f>
        <v>0</v>
      </c>
      <c r="BQ207" s="75">
        <f>IFERROR(VLOOKUP(BP207,'Criteria Table'!$A$2:$I$102,2,FALSE),0)</f>
        <v>10</v>
      </c>
      <c r="BR207" s="95">
        <f t="shared" si="214"/>
        <v>10</v>
      </c>
      <c r="BS207" s="83">
        <f>IFERROR(VLOOKUP(TEXT($A207,"0000"),'AYP11'!$B$847:$AU$1268,17,FALSE),"")</f>
        <v>0</v>
      </c>
      <c r="BT207" s="75">
        <f>IFERROR(VLOOKUP(BS207,'Criteria Table'!$A$2:$I$102,2,FALSE),0)</f>
        <v>10</v>
      </c>
      <c r="BU207" s="95">
        <f t="shared" si="215"/>
        <v>10</v>
      </c>
      <c r="BV207" s="83">
        <f>IFERROR(VLOOKUP(TEXT($A207,"0000"),'AYP11'!$B$2113:$AU$2534,17,FALSE),"")</f>
        <v>66</v>
      </c>
      <c r="BW207" s="75">
        <f>IFERROR(VLOOKUP(BV207,'Criteria Table'!$A$2:$I$102,2,FALSE),0)</f>
        <v>3.4000000000000004</v>
      </c>
      <c r="BX207" s="95">
        <f t="shared" si="216"/>
        <v>69</v>
      </c>
      <c r="BY207" s="83">
        <f>IFERROR(VLOOKUP(TEXT($A207,"0000"),'AYP11'!$B$425:$AU$846,17,FALSE),"")</f>
        <v>0</v>
      </c>
      <c r="BZ207" s="75">
        <f>IFERROR(VLOOKUP(BY207,'Criteria Table'!$A$2:$I$102,2,FALSE),0)</f>
        <v>10</v>
      </c>
      <c r="CA207" s="95">
        <f t="shared" si="217"/>
        <v>10</v>
      </c>
      <c r="CB207" s="83">
        <f>IFERROR(VLOOKUP(TEXT($A207,"0000"),'AYP11'!$B$3:$AU$424,17,FALSE),"")</f>
        <v>0</v>
      </c>
      <c r="CC207" s="95">
        <f>IFERROR(VLOOKUP(CB207,'Criteria Table'!$A$2:$I$102,2,FALSE),0)</f>
        <v>10</v>
      </c>
      <c r="CD207" s="95">
        <f t="shared" si="218"/>
        <v>10</v>
      </c>
      <c r="CE207" s="83">
        <f>IFERROR(VLOOKUP(TEXT($A207,"0000"),'AYP11'!$B$1269:$AU$1690,17,FALSE),"")</f>
        <v>66</v>
      </c>
      <c r="CF207" s="95">
        <f>IFERROR(VLOOKUP(CE207,'Criteria Table'!$A$2:$I$102,2,FALSE),0)</f>
        <v>3.4000000000000004</v>
      </c>
      <c r="CG207" s="95">
        <f t="shared" si="219"/>
        <v>69</v>
      </c>
      <c r="CH207" s="83">
        <f>IFERROR(VLOOKUP(TEXT($A207,"0000"),'AYP11'!$B$1691:$AU$2112,17,FALSE),"")</f>
        <v>55</v>
      </c>
      <c r="CI207" s="95">
        <f>IFERROR(VLOOKUP(CH207,'Criteria Table'!$A$2:$I$102,2,FALSE),0)</f>
        <v>4.5</v>
      </c>
      <c r="CJ207" s="95">
        <f t="shared" si="220"/>
        <v>60</v>
      </c>
      <c r="CK207" s="83">
        <f>IFERROR(VLOOKUP(TEXT($A207,"0000"),'AYP11'!$B$2535:$AU$2956,17,FALSE),"")</f>
        <v>0</v>
      </c>
      <c r="CL207" s="95">
        <f>IFERROR(VLOOKUP(CK207,'Criteria Table'!$A$2:$I$102,2,FALSE),0)</f>
        <v>10</v>
      </c>
      <c r="CM207" s="95">
        <f t="shared" si="221"/>
        <v>10</v>
      </c>
      <c r="CN207" s="76">
        <f>IFERROR(VLOOKUP(TEXT($A207,"0000"),'AYP11'!$B$3379:$AU$3800,23,FALSE),"")</f>
        <v>0</v>
      </c>
      <c r="CO207" s="95">
        <f>IFERROR(VLOOKUP(CN207,'Criteria Table'!$A$2:$I$102,2,FALSE),0)</f>
        <v>10</v>
      </c>
      <c r="CP207" s="95">
        <f t="shared" si="222"/>
        <v>10</v>
      </c>
      <c r="CQ207" s="76">
        <f>IFERROR(VLOOKUP(TEXT($A207,"0000"),'AYP11'!$B$847:$AU$1268,23,FALSE),"")</f>
        <v>0</v>
      </c>
      <c r="CR207" s="95">
        <f>IFERROR(VLOOKUP(CQ207,'Criteria Table'!$A$2:$I$102,2,FALSE),0)</f>
        <v>10</v>
      </c>
      <c r="CS207" s="95">
        <f t="shared" si="223"/>
        <v>10</v>
      </c>
      <c r="CT207" s="76">
        <f>IFERROR(VLOOKUP(TEXT($A207,"0000"),'AYP11'!$B$2113:$AU$2534,23,FALSE),"")</f>
        <v>70</v>
      </c>
      <c r="CU207" s="95">
        <f>IFERROR(VLOOKUP(CT207,'Criteria Table'!$A$2:$I$102,2,FALSE),0)</f>
        <v>3</v>
      </c>
      <c r="CV207" s="95">
        <f t="shared" si="224"/>
        <v>73</v>
      </c>
      <c r="CW207" s="76">
        <f>IFERROR(VLOOKUP(TEXT($A207,"0000"),'AYP11'!$B$425:$AU$846,23,FALSE),"")</f>
        <v>0</v>
      </c>
      <c r="CX207" s="95">
        <f>IFERROR(VLOOKUP(CW207,'Criteria Table'!$A$2:$I$102,2,FALSE),0)</f>
        <v>10</v>
      </c>
      <c r="CY207" s="95">
        <f t="shared" si="225"/>
        <v>10</v>
      </c>
      <c r="CZ207" s="76">
        <f>IFERROR(VLOOKUP(TEXT($A207,"0000"),'AYP11'!$B$3:$AU$424,23,FALSE),"")</f>
        <v>0</v>
      </c>
      <c r="DA207" s="95">
        <f>IFERROR(VLOOKUP(CZ207,'Criteria Table'!$A$2:$I$102,2,FALSE),0)</f>
        <v>10</v>
      </c>
      <c r="DB207" s="95">
        <f t="shared" si="226"/>
        <v>10</v>
      </c>
      <c r="DC207" s="76">
        <f>IFERROR(VLOOKUP(TEXT($A207,"0000"),'AYP11'!$B$1269:$AU$1690,23,FALSE),"")</f>
        <v>71</v>
      </c>
      <c r="DD207" s="95">
        <f>IFERROR(VLOOKUP(DC207,'Criteria Table'!$A$2:$I$102,2,FALSE),0)</f>
        <v>2.9000000000000004</v>
      </c>
      <c r="DE207" s="95">
        <f t="shared" si="227"/>
        <v>74</v>
      </c>
      <c r="DF207" s="76">
        <f>IFERROR(VLOOKUP(TEXT($A207,"0000"),'AYP11'!$B$1691:$AU$2112,23,FALSE),"")</f>
        <v>66</v>
      </c>
      <c r="DG207" s="95">
        <f>IFERROR(VLOOKUP(DF207,'Criteria Table'!$A$2:$I$102,2,FALSE),0)</f>
        <v>3.4000000000000004</v>
      </c>
      <c r="DH207" s="95">
        <f t="shared" si="228"/>
        <v>69</v>
      </c>
      <c r="DI207" s="76">
        <f>IFERROR(VLOOKUP(TEXT($A207,"0000"),'AYP11'!$B$2535:$AU$2956,23,FALSE),"")</f>
        <v>0</v>
      </c>
      <c r="DJ207" s="95">
        <f>IFERROR(VLOOKUP(DI207,'Criteria Table'!$A$2:$I$102,2,FALSE),0)</f>
        <v>10</v>
      </c>
      <c r="DK207" s="95">
        <f t="shared" si="229"/>
        <v>10</v>
      </c>
      <c r="DL207" s="91">
        <f>IFERROR(VLOOKUP(TEXT($A207,"0000"),'AYP11'!$B$3379:$AU$3800,11,FALSE),"")</f>
        <v>0</v>
      </c>
      <c r="DM207" s="95">
        <f t="shared" si="230"/>
        <v>1</v>
      </c>
      <c r="DN207" s="95" t="str">
        <f t="shared" si="231"/>
        <v/>
      </c>
      <c r="DO207" s="91">
        <f>IFERROR(VLOOKUP(TEXT($A207,"0000"),'AYP11'!$B$847:$AU$1268,11,FALSE),"")</f>
        <v>0</v>
      </c>
      <c r="DP207" s="95">
        <f t="shared" si="232"/>
        <v>1</v>
      </c>
      <c r="DQ207" s="95" t="str">
        <f t="shared" si="233"/>
        <v/>
      </c>
      <c r="DR207" s="91">
        <f>IFERROR(VLOOKUP(TEXT($A207,"0000"),'AYP11'!$B$2113:$AU$2534,11,FALSE),"")</f>
        <v>0</v>
      </c>
      <c r="DS207" s="95">
        <f t="shared" si="234"/>
        <v>1</v>
      </c>
      <c r="DT207" s="95" t="str">
        <f t="shared" si="235"/>
        <v/>
      </c>
      <c r="DU207" s="91">
        <f>IFERROR(VLOOKUP(TEXT($A207,"0000"),'AYP11'!$B$425:$AU$846,11,FALSE),"")</f>
        <v>0</v>
      </c>
      <c r="DV207" s="95">
        <f t="shared" si="236"/>
        <v>1</v>
      </c>
      <c r="DW207" s="95" t="str">
        <f t="shared" si="237"/>
        <v/>
      </c>
      <c r="DX207" s="91">
        <f>IFERROR(VLOOKUP(TEXT($A207,"0000"),'AYP11'!$B$3:$AU$424,11,FALSE),"")</f>
        <v>0</v>
      </c>
      <c r="DY207" s="95">
        <f t="shared" si="238"/>
        <v>1</v>
      </c>
      <c r="DZ207" s="95" t="str">
        <f t="shared" si="239"/>
        <v/>
      </c>
      <c r="EA207" s="91">
        <f>IFERROR(VLOOKUP(TEXT($A207,"0000"),'AYP11'!$B$1269:$AU$1690,11,FALSE),"")</f>
        <v>0</v>
      </c>
      <c r="EB207" s="95">
        <f t="shared" si="240"/>
        <v>1</v>
      </c>
      <c r="EC207" s="95" t="str">
        <f t="shared" si="241"/>
        <v/>
      </c>
      <c r="ED207" s="91">
        <f>IFERROR(VLOOKUP(TEXT($A207,"0000"),'AYP11'!$B$1691:$AU$2112,11,FALSE),"")</f>
        <v>93</v>
      </c>
      <c r="EE207" s="95">
        <f t="shared" si="242"/>
        <v>0</v>
      </c>
      <c r="EF207" s="95">
        <f t="shared" si="243"/>
        <v>93</v>
      </c>
      <c r="EG207" s="91">
        <f>IFERROR(VLOOKUP(TEXT($A207,"0000"),'AYP11'!$B$2535:$AU$2956,11,FALSE),"")</f>
        <v>0</v>
      </c>
      <c r="EH207" s="95">
        <f t="shared" si="244"/>
        <v>1</v>
      </c>
      <c r="EI207" s="95" t="str">
        <f t="shared" si="245"/>
        <v/>
      </c>
    </row>
    <row r="208" spans="1:147" x14ac:dyDescent="0.25">
      <c r="A208" s="248">
        <v>4611</v>
      </c>
      <c r="B208" s="291">
        <f t="shared" si="192"/>
        <v>35.32934131736527</v>
      </c>
      <c r="C208" s="50">
        <f>IFERROR(VLOOKUP(TEXT($A208,"0000"),'R-M11'!$A$2:$AA$500,4,FALSE),0)</f>
        <v>59</v>
      </c>
      <c r="D208" s="291">
        <f t="shared" si="193"/>
        <v>19.760479041916167</v>
      </c>
      <c r="E208" s="98">
        <f>IFERROR(SUM(VLOOKUP(TEXT($A208,"0000"),'R-M11'!$A$2:$AA$500,5,FALSE),VLOOKUP(TEXT($A208,"0000"),'R-M11'!$A$2:$AA$500,6,FALSE)),0)</f>
        <v>33</v>
      </c>
      <c r="F208" s="58">
        <f>IFERROR(VLOOKUP(TEXT($A208,"0000"),'R-M11'!$A$2:$AA$500,14,FALSE),0)</f>
        <v>167</v>
      </c>
      <c r="G208" s="230">
        <f t="shared" si="246"/>
        <v>38.479341317365268</v>
      </c>
      <c r="H208" s="97">
        <f t="shared" si="194"/>
        <v>64.260499999999993</v>
      </c>
      <c r="I208" s="230">
        <f t="shared" si="247"/>
        <v>21.110479041916168</v>
      </c>
      <c r="J208" s="97">
        <f t="shared" si="195"/>
        <v>35.2545</v>
      </c>
      <c r="K208" s="230">
        <f t="shared" si="196"/>
        <v>55</v>
      </c>
      <c r="L208" s="121">
        <f>IFERROR(VLOOKUP(K208,'Criteria Table'!$A$2:$I$102,2,FALSE),"")</f>
        <v>4.5</v>
      </c>
      <c r="M208" s="230">
        <f t="shared" si="197"/>
        <v>59.589820359281433</v>
      </c>
      <c r="N208" s="286">
        <f t="shared" si="198"/>
        <v>30.538922155688624</v>
      </c>
      <c r="O208" s="50">
        <f>IFERROR(VLOOKUP(TEXT($A208,"0000"),'R-M11'!$A$2:$AA$500,17,FALSE),"")</f>
        <v>51</v>
      </c>
      <c r="P208" s="286">
        <f t="shared" si="199"/>
        <v>50.299401197604787</v>
      </c>
      <c r="Q208" s="98">
        <f>IFERROR(SUM(VLOOKUP(TEXT($A208,"0000"),'R-M11'!$A$2:$AA$500,18,FALSE),VLOOKUP(TEXT($A208,"0000"),'R-M11'!$A$2:$AA$500,19,FALSE)),0)</f>
        <v>84</v>
      </c>
      <c r="R208" s="69">
        <f>IFERROR(VLOOKUP(TEXT($A208,"0000"),'R-M11'!$A$2:$AA$500,27,FALSE),0)</f>
        <v>167</v>
      </c>
      <c r="S208" s="121">
        <f t="shared" si="248"/>
        <v>31.868922155688622</v>
      </c>
      <c r="T208" s="70">
        <f t="shared" si="200"/>
        <v>53.2211</v>
      </c>
      <c r="U208" s="121">
        <f t="shared" si="249"/>
        <v>50.869401197604788</v>
      </c>
      <c r="V208" s="70">
        <f t="shared" si="201"/>
        <v>84.951899999999995</v>
      </c>
      <c r="W208" s="121">
        <f t="shared" si="202"/>
        <v>81</v>
      </c>
      <c r="X208" s="124">
        <f>IFERROR(VLOOKUP(W208,'Criteria Table'!$A$2:$I$102,2,FALSE),"")</f>
        <v>1.9000000000000001</v>
      </c>
      <c r="Y208" s="121">
        <f t="shared" si="203"/>
        <v>82.73832335329341</v>
      </c>
      <c r="Z208" s="92" t="str">
        <f>IFERROR(IF(VLOOKUP(A208,'SG11'!$A$3:$AI$500,18,FALSE)="","NA",VLOOKUP(A208,'SG11'!$A$3:$AI$500,18,FALSE)),"")</f>
        <v/>
      </c>
      <c r="AA208" s="75" t="str">
        <f>IFERROR(VLOOKUP(Z208,'Criteria Table'!$A$2:$I$102,6,FALSE),"NA")</f>
        <v>NA</v>
      </c>
      <c r="AB208" s="95">
        <f t="shared" si="250"/>
        <v>0</v>
      </c>
      <c r="AC208" s="84" t="str">
        <f>IFERROR(IF(VLOOKUP(A208,'SG11'!$A$3:$AI$500,19,FALSE)="","NA",VLOOKUP(A208,'SG11'!$A$3:$AI$500,19,FALSE)),"")</f>
        <v/>
      </c>
      <c r="AD208" s="75" t="str">
        <f>IFERROR(VLOOKUP(AC208,'Criteria Table'!$A$2:$I$102,6,FALSE),"NA")</f>
        <v>NA</v>
      </c>
      <c r="AE208" s="95">
        <f t="shared" si="251"/>
        <v>0</v>
      </c>
      <c r="AF208" s="92" t="str">
        <f>IFERROR(IF(VLOOKUP(A208,'SG11'!$A$3:$AI$500,20,FALSE)="","NA",VLOOKUP(A208,'SG11'!$A$3:$AI$500,20,FALSE)),"")</f>
        <v/>
      </c>
      <c r="AG208" s="75" t="str">
        <f>IFERROR(VLOOKUP(AF208,'Criteria Table'!$A$2:$I$102,6,FALSE),"NA")</f>
        <v>NA</v>
      </c>
      <c r="AH208" s="95">
        <f t="shared" si="252"/>
        <v>0</v>
      </c>
      <c r="AI208" s="84" t="str">
        <f>IFERROR(IF(VLOOKUP(A208,'SG11'!$A$3:$AI$500,21,FALSE)="","NA",VLOOKUP(A208,'SG11'!$A$3:$AI$500,21,FALSE)),"")</f>
        <v/>
      </c>
      <c r="AJ208" s="75" t="str">
        <f>IFERROR(VLOOKUP(AI208,'Criteria Table'!$A$2:$I$102,6,FALSE),"NA")</f>
        <v>NA</v>
      </c>
      <c r="AK208" s="95">
        <f t="shared" si="253"/>
        <v>0</v>
      </c>
      <c r="AL208" s="99" t="str">
        <f>IFERROR(VLOOKUP(TEXT(A208,"0000"),'W11'!$A$1:$E$500,4,FALSE)/AP208*100,"")</f>
        <v/>
      </c>
      <c r="AM208" s="97" t="str">
        <f>IFERROR(VLOOKUP(TEXT(A208,"0000"),'W11'!$A$1:$E$500,4,FALSE),"")</f>
        <v/>
      </c>
      <c r="AN208" s="99" t="str">
        <f t="shared" si="204"/>
        <v/>
      </c>
      <c r="AO208" s="97" t="str">
        <f t="shared" si="205"/>
        <v/>
      </c>
      <c r="AP208" s="99" t="str">
        <f>IFERROR(VLOOKUP(TEXT(A208,"0000"),'W11'!$A$1:$E$500,5,FALSE),"")</f>
        <v/>
      </c>
      <c r="AQ208" s="97">
        <f>IFERROR(VLOOKUP(ROUND(AL208,0),'Criteria Table'!$A$2:$I$102,4,FALSE),0)</f>
        <v>0</v>
      </c>
      <c r="AR208" s="128"/>
      <c r="AS208" s="95"/>
      <c r="AT208" s="95"/>
      <c r="AU208" s="100" t="str">
        <f>IFERROR(VLOOKUP(TEXT(A208,"0000"),'Sci11'!$A$3:$N$492,4,FALSE)/VLOOKUP(TEXT(A208,"0000"),'Sci11'!$A$3:$N$492,14,FALSE)*100,"")</f>
        <v/>
      </c>
      <c r="AV208" s="101" t="e">
        <f>SUM(VLOOKUP(TEXT(A208,"0000"),'Sci11'!$A$3:$N$492,5,FALSE),VLOOKUP(TEXT(A208,"0000"),'Sci11'!$A$3:$N$492,6,FALSE))/VLOOKUP(TEXT(A208,"0000"),'Sci11'!$A$3:$N$492,14,FALSE)*100</f>
        <v>#N/A</v>
      </c>
      <c r="AW208" s="100" t="str">
        <f t="shared" si="254"/>
        <v/>
      </c>
      <c r="AX208" s="101" t="str">
        <f>IFERROR(AW208/100*VLOOKUP(TEXT(A208,"0000"),'Sci11'!$A$3:$N$492,14,FALSE),"")</f>
        <v/>
      </c>
      <c r="AY208" s="100" t="str">
        <f t="shared" si="255"/>
        <v/>
      </c>
      <c r="AZ208" s="101" t="str">
        <f>IFERROR(AY208/100*VLOOKUP(TEXT(A208,"0000"),'Sci11'!$A$3:$N$492,14,FALSE),"")</f>
        <v/>
      </c>
      <c r="BA208" s="100" t="str">
        <f t="shared" si="206"/>
        <v/>
      </c>
      <c r="BB208" s="101" t="str">
        <f>IFERROR(VLOOKUP(BA208,'Criteria Table'!$A$2:$I$102,2,FALSE),"")</f>
        <v/>
      </c>
      <c r="BC208" s="101">
        <f t="shared" si="207"/>
        <v>0</v>
      </c>
      <c r="BD208" s="82">
        <f>IFERROR(VLOOKUP(A208,ATTx11!$A$2:$N$500,4,FALSE),"")</f>
        <v>95.8</v>
      </c>
      <c r="BE208" s="95">
        <f t="shared" si="208"/>
        <v>0.5</v>
      </c>
      <c r="BF208" s="96">
        <f t="shared" si="209"/>
        <v>96.3</v>
      </c>
      <c r="BG208" s="70">
        <f>IFERROR(VLOOKUP(A208,ATTx11!$A$2:$N$500,11,FALSE),"")</f>
        <v>2</v>
      </c>
      <c r="BH208" s="95">
        <f t="shared" si="210"/>
        <v>1.8</v>
      </c>
      <c r="BI208" s="70">
        <f>IFERROR(VLOOKUP(A208,ATTx11!$A$2:$N$500,12,FALSE),"")</f>
        <v>3</v>
      </c>
      <c r="BJ208" s="97">
        <f t="shared" si="211"/>
        <v>2.7</v>
      </c>
      <c r="BK208" s="84">
        <f>IFERROR(VLOOKUP(A208,ATTx11!$A$2:$N$500,7,FALSE),"")</f>
        <v>2</v>
      </c>
      <c r="BL208" s="97">
        <f t="shared" si="212"/>
        <v>1.8</v>
      </c>
      <c r="BM208" s="84">
        <f>IFERROR(VLOOKUP(A208,ATTx11!$A$2:$N$500,8,FALSE),"")</f>
        <v>2</v>
      </c>
      <c r="BN208" s="95">
        <f t="shared" si="213"/>
        <v>1.8</v>
      </c>
      <c r="BO208" s="95"/>
      <c r="BP208" s="83">
        <f>IFERROR(VLOOKUP(TEXT($A208,"0000"),'AYP11'!$B$3379:$AU$3800,17,FALSE),"")</f>
        <v>0</v>
      </c>
      <c r="BQ208" s="75">
        <f>IFERROR(VLOOKUP(BP208,'Criteria Table'!$A$2:$I$102,2,FALSE),0)</f>
        <v>10</v>
      </c>
      <c r="BR208" s="95">
        <f t="shared" si="214"/>
        <v>10</v>
      </c>
      <c r="BS208" s="83">
        <f>IFERROR(VLOOKUP(TEXT($A208,"0000"),'AYP11'!$B$847:$AU$1268,17,FALSE),"")</f>
        <v>0</v>
      </c>
      <c r="BT208" s="75">
        <f>IFERROR(VLOOKUP(BS208,'Criteria Table'!$A$2:$I$102,2,FALSE),0)</f>
        <v>10</v>
      </c>
      <c r="BU208" s="95">
        <f t="shared" si="215"/>
        <v>10</v>
      </c>
      <c r="BV208" s="83">
        <f>IFERROR(VLOOKUP(TEXT($A208,"0000"),'AYP11'!$B$2113:$AU$2534,17,FALSE),"")</f>
        <v>59</v>
      </c>
      <c r="BW208" s="75">
        <f>IFERROR(VLOOKUP(BV208,'Criteria Table'!$A$2:$I$102,2,FALSE),0)</f>
        <v>4.1000000000000005</v>
      </c>
      <c r="BX208" s="95">
        <f t="shared" si="216"/>
        <v>63</v>
      </c>
      <c r="BY208" s="83">
        <f>IFERROR(VLOOKUP(TEXT($A208,"0000"),'AYP11'!$B$425:$AU$846,17,FALSE),"")</f>
        <v>0</v>
      </c>
      <c r="BZ208" s="75">
        <f>IFERROR(VLOOKUP(BY208,'Criteria Table'!$A$2:$I$102,2,FALSE),0)</f>
        <v>10</v>
      </c>
      <c r="CA208" s="95">
        <f t="shared" si="217"/>
        <v>10</v>
      </c>
      <c r="CB208" s="83">
        <f>IFERROR(VLOOKUP(TEXT($A208,"0000"),'AYP11'!$B$3:$AU$424,17,FALSE),"")</f>
        <v>0</v>
      </c>
      <c r="CC208" s="95">
        <f>IFERROR(VLOOKUP(CB208,'Criteria Table'!$A$2:$I$102,2,FALSE),0)</f>
        <v>10</v>
      </c>
      <c r="CD208" s="95">
        <f t="shared" si="218"/>
        <v>10</v>
      </c>
      <c r="CE208" s="83">
        <f>IFERROR(VLOOKUP(TEXT($A208,"0000"),'AYP11'!$B$1269:$AU$1690,17,FALSE),"")</f>
        <v>57</v>
      </c>
      <c r="CF208" s="95">
        <f>IFERROR(VLOOKUP(CE208,'Criteria Table'!$A$2:$I$102,2,FALSE),0)</f>
        <v>4.3</v>
      </c>
      <c r="CG208" s="95">
        <f t="shared" si="219"/>
        <v>61</v>
      </c>
      <c r="CH208" s="83">
        <f>IFERROR(VLOOKUP(TEXT($A208,"0000"),'AYP11'!$B$1691:$AU$2112,17,FALSE),"")</f>
        <v>60</v>
      </c>
      <c r="CI208" s="95">
        <f>IFERROR(VLOOKUP(CH208,'Criteria Table'!$A$2:$I$102,2,FALSE),0)</f>
        <v>4</v>
      </c>
      <c r="CJ208" s="95">
        <f t="shared" si="220"/>
        <v>64</v>
      </c>
      <c r="CK208" s="83">
        <f>IFERROR(VLOOKUP(TEXT($A208,"0000"),'AYP11'!$B$2535:$AU$2956,17,FALSE),"")</f>
        <v>0</v>
      </c>
      <c r="CL208" s="95">
        <f>IFERROR(VLOOKUP(CK208,'Criteria Table'!$A$2:$I$102,2,FALSE),0)</f>
        <v>10</v>
      </c>
      <c r="CM208" s="95">
        <f t="shared" si="221"/>
        <v>10</v>
      </c>
      <c r="CN208" s="76">
        <f>IFERROR(VLOOKUP(TEXT($A208,"0000"),'AYP11'!$B$3379:$AU$3800,23,FALSE),"")</f>
        <v>0</v>
      </c>
      <c r="CO208" s="95">
        <f>IFERROR(VLOOKUP(CN208,'Criteria Table'!$A$2:$I$102,2,FALSE),0)</f>
        <v>10</v>
      </c>
      <c r="CP208" s="95">
        <f t="shared" si="222"/>
        <v>10</v>
      </c>
      <c r="CQ208" s="76">
        <f>IFERROR(VLOOKUP(TEXT($A208,"0000"),'AYP11'!$B$847:$AU$1268,23,FALSE),"")</f>
        <v>0</v>
      </c>
      <c r="CR208" s="95">
        <f>IFERROR(VLOOKUP(CQ208,'Criteria Table'!$A$2:$I$102,2,FALSE),0)</f>
        <v>10</v>
      </c>
      <c r="CS208" s="95">
        <f t="shared" si="223"/>
        <v>10</v>
      </c>
      <c r="CT208" s="76">
        <f>IFERROR(VLOOKUP(TEXT($A208,"0000"),'AYP11'!$B$2113:$AU$2534,23,FALSE),"")</f>
        <v>80</v>
      </c>
      <c r="CU208" s="95">
        <f>IFERROR(VLOOKUP(CT208,'Criteria Table'!$A$2:$I$102,2,FALSE),0)</f>
        <v>2</v>
      </c>
      <c r="CV208" s="95">
        <f t="shared" si="224"/>
        <v>82</v>
      </c>
      <c r="CW208" s="76">
        <f>IFERROR(VLOOKUP(TEXT($A208,"0000"),'AYP11'!$B$425:$AU$846,23,FALSE),"")</f>
        <v>0</v>
      </c>
      <c r="CX208" s="95">
        <f>IFERROR(VLOOKUP(CW208,'Criteria Table'!$A$2:$I$102,2,FALSE),0)</f>
        <v>10</v>
      </c>
      <c r="CY208" s="95">
        <f t="shared" si="225"/>
        <v>10</v>
      </c>
      <c r="CZ208" s="76">
        <f>IFERROR(VLOOKUP(TEXT($A208,"0000"),'AYP11'!$B$3:$AU$424,23,FALSE),"")</f>
        <v>0</v>
      </c>
      <c r="DA208" s="95">
        <f>IFERROR(VLOOKUP(CZ208,'Criteria Table'!$A$2:$I$102,2,FALSE),0)</f>
        <v>10</v>
      </c>
      <c r="DB208" s="95">
        <f t="shared" si="226"/>
        <v>10</v>
      </c>
      <c r="DC208" s="76">
        <f>IFERROR(VLOOKUP(TEXT($A208,"0000"),'AYP11'!$B$1269:$AU$1690,23,FALSE),"")</f>
        <v>80</v>
      </c>
      <c r="DD208" s="95">
        <f>IFERROR(VLOOKUP(DC208,'Criteria Table'!$A$2:$I$102,2,FALSE),0)</f>
        <v>2</v>
      </c>
      <c r="DE208" s="95">
        <f t="shared" si="227"/>
        <v>82</v>
      </c>
      <c r="DF208" s="76">
        <f>IFERROR(VLOOKUP(TEXT($A208,"0000"),'AYP11'!$B$1691:$AU$2112,23,FALSE),"")</f>
        <v>80</v>
      </c>
      <c r="DG208" s="95">
        <f>IFERROR(VLOOKUP(DF208,'Criteria Table'!$A$2:$I$102,2,FALSE),0)</f>
        <v>2</v>
      </c>
      <c r="DH208" s="95">
        <f t="shared" si="228"/>
        <v>82</v>
      </c>
      <c r="DI208" s="76">
        <f>IFERROR(VLOOKUP(TEXT($A208,"0000"),'AYP11'!$B$2535:$AU$2956,23,FALSE),"")</f>
        <v>0</v>
      </c>
      <c r="DJ208" s="95">
        <f>IFERROR(VLOOKUP(DI208,'Criteria Table'!$A$2:$I$102,2,FALSE),0)</f>
        <v>10</v>
      </c>
      <c r="DK208" s="95">
        <f t="shared" si="229"/>
        <v>10</v>
      </c>
      <c r="DL208" s="91">
        <f>IFERROR(VLOOKUP(TEXT($A208,"0000"),'AYP11'!$B$3379:$AU$3800,11,FALSE),"")</f>
        <v>0</v>
      </c>
      <c r="DM208" s="95">
        <f t="shared" si="230"/>
        <v>1</v>
      </c>
      <c r="DN208" s="95" t="str">
        <f t="shared" si="231"/>
        <v/>
      </c>
      <c r="DO208" s="91">
        <f>IFERROR(VLOOKUP(TEXT($A208,"0000"),'AYP11'!$B$847:$AU$1268,11,FALSE),"")</f>
        <v>0</v>
      </c>
      <c r="DP208" s="95">
        <f t="shared" si="232"/>
        <v>1</v>
      </c>
      <c r="DQ208" s="95" t="str">
        <f t="shared" si="233"/>
        <v/>
      </c>
      <c r="DR208" s="91">
        <f>IFERROR(VLOOKUP(TEXT($A208,"0000"),'AYP11'!$B$2113:$AU$2534,11,FALSE),"")</f>
        <v>0</v>
      </c>
      <c r="DS208" s="95">
        <f t="shared" si="234"/>
        <v>1</v>
      </c>
      <c r="DT208" s="95" t="str">
        <f t="shared" si="235"/>
        <v/>
      </c>
      <c r="DU208" s="91">
        <f>IFERROR(VLOOKUP(TEXT($A208,"0000"),'AYP11'!$B$425:$AU$846,11,FALSE),"")</f>
        <v>0</v>
      </c>
      <c r="DV208" s="95">
        <f t="shared" si="236"/>
        <v>1</v>
      </c>
      <c r="DW208" s="95" t="str">
        <f t="shared" si="237"/>
        <v/>
      </c>
      <c r="DX208" s="91">
        <f>IFERROR(VLOOKUP(TEXT($A208,"0000"),'AYP11'!$B$3:$AU$424,11,FALSE),"")</f>
        <v>0</v>
      </c>
      <c r="DY208" s="95">
        <f t="shared" si="238"/>
        <v>1</v>
      </c>
      <c r="DZ208" s="95" t="str">
        <f t="shared" si="239"/>
        <v/>
      </c>
      <c r="EA208" s="91">
        <f>IFERROR(VLOOKUP(TEXT($A208,"0000"),'AYP11'!$B$1269:$AU$1690,11,FALSE),"")</f>
        <v>0</v>
      </c>
      <c r="EB208" s="95">
        <f t="shared" si="240"/>
        <v>1</v>
      </c>
      <c r="EC208" s="95" t="str">
        <f t="shared" si="241"/>
        <v/>
      </c>
      <c r="ED208" s="91">
        <f>IFERROR(VLOOKUP(TEXT($A208,"0000"),'AYP11'!$B$1691:$AU$2112,11,FALSE),"")</f>
        <v>0</v>
      </c>
      <c r="EE208" s="95">
        <f t="shared" si="242"/>
        <v>1</v>
      </c>
      <c r="EF208" s="95" t="str">
        <f t="shared" si="243"/>
        <v/>
      </c>
      <c r="EG208" s="91">
        <f>IFERROR(VLOOKUP(TEXT($A208,"0000"),'AYP11'!$B$2535:$AU$2956,11,FALSE),"")</f>
        <v>0</v>
      </c>
      <c r="EH208" s="95">
        <f t="shared" si="244"/>
        <v>1</v>
      </c>
      <c r="EI208" s="95" t="str">
        <f t="shared" si="245"/>
        <v/>
      </c>
      <c r="EP208" s="34">
        <v>104</v>
      </c>
      <c r="EQ208" s="102" t="s">
        <v>2063</v>
      </c>
    </row>
    <row r="209" spans="1:147" x14ac:dyDescent="0.25">
      <c r="A209" s="248">
        <v>4651</v>
      </c>
      <c r="B209" s="291">
        <f t="shared" si="192"/>
        <v>29.032258064516132</v>
      </c>
      <c r="C209" s="50">
        <f>IFERROR(VLOOKUP(TEXT($A209,"0000"),'R-M11'!$A$2:$AA$500,4,FALSE),0)</f>
        <v>36</v>
      </c>
      <c r="D209" s="291">
        <f t="shared" si="193"/>
        <v>20.967741935483872</v>
      </c>
      <c r="E209" s="98">
        <f>IFERROR(SUM(VLOOKUP(TEXT($A209,"0000"),'R-M11'!$A$2:$AA$500,5,FALSE),VLOOKUP(TEXT($A209,"0000"),'R-M11'!$A$2:$AA$500,6,FALSE)),0)</f>
        <v>26</v>
      </c>
      <c r="F209" s="58">
        <f>IFERROR(VLOOKUP(TEXT($A209,"0000"),'R-M11'!$A$2:$AA$500,14,FALSE),0)</f>
        <v>124</v>
      </c>
      <c r="G209" s="230">
        <f t="shared" si="246"/>
        <v>32.532258064516128</v>
      </c>
      <c r="H209" s="97">
        <f t="shared" si="194"/>
        <v>40.339999999999996</v>
      </c>
      <c r="I209" s="230">
        <f t="shared" si="247"/>
        <v>22.467741935483872</v>
      </c>
      <c r="J209" s="97">
        <f t="shared" si="195"/>
        <v>27.860000000000003</v>
      </c>
      <c r="K209" s="230">
        <f t="shared" si="196"/>
        <v>50</v>
      </c>
      <c r="L209" s="121">
        <f>IFERROR(VLOOKUP(K209,'Criteria Table'!$A$2:$I$102,2,FALSE),"")</f>
        <v>5</v>
      </c>
      <c r="M209" s="230">
        <f t="shared" si="197"/>
        <v>55</v>
      </c>
      <c r="N209" s="286">
        <f t="shared" si="198"/>
        <v>27.419354838709676</v>
      </c>
      <c r="O209" s="50">
        <f>IFERROR(VLOOKUP(TEXT($A209,"0000"),'R-M11'!$A$2:$AA$500,17,FALSE),"")</f>
        <v>34</v>
      </c>
      <c r="P209" s="286">
        <f t="shared" si="199"/>
        <v>21.774193548387096</v>
      </c>
      <c r="Q209" s="98">
        <f>IFERROR(SUM(VLOOKUP(TEXT($A209,"0000"),'R-M11'!$A$2:$AA$500,18,FALSE),VLOOKUP(TEXT($A209,"0000"),'R-M11'!$A$2:$AA$500,19,FALSE)),0)</f>
        <v>27</v>
      </c>
      <c r="R209" s="69">
        <f>IFERROR(VLOOKUP(TEXT($A209,"0000"),'R-M11'!$A$2:$AA$500,27,FALSE),0)</f>
        <v>124</v>
      </c>
      <c r="S209" s="121">
        <f t="shared" si="248"/>
        <v>30.989354838709676</v>
      </c>
      <c r="T209" s="70">
        <f t="shared" si="200"/>
        <v>38.4268</v>
      </c>
      <c r="U209" s="121">
        <f t="shared" si="249"/>
        <v>23.304193548387097</v>
      </c>
      <c r="V209" s="70">
        <f t="shared" si="201"/>
        <v>28.897200000000002</v>
      </c>
      <c r="W209" s="121">
        <f t="shared" si="202"/>
        <v>49</v>
      </c>
      <c r="X209" s="124">
        <f>IFERROR(VLOOKUP(W209,'Criteria Table'!$A$2:$I$102,2,FALSE),"")</f>
        <v>5.1000000000000005</v>
      </c>
      <c r="Y209" s="121">
        <f t="shared" si="203"/>
        <v>54.293548387096777</v>
      </c>
      <c r="Z209" s="92">
        <f>IFERROR(IF(VLOOKUP(A209,'SG11'!$A$3:$AI$500,18,FALSE)="","NA",VLOOKUP(A209,'SG11'!$A$3:$AI$500,18,FALSE)),"")</f>
        <v>62</v>
      </c>
      <c r="AA209" s="75">
        <f>IFERROR(VLOOKUP(Z209,'Criteria Table'!$A$2:$I$102,6,FALSE),"NA")</f>
        <v>5</v>
      </c>
      <c r="AB209" s="95">
        <f t="shared" si="250"/>
        <v>67</v>
      </c>
      <c r="AC209" s="84">
        <f>IFERROR(IF(VLOOKUP(A209,'SG11'!$A$3:$AI$500,19,FALSE)="","NA",VLOOKUP(A209,'SG11'!$A$3:$AI$500,19,FALSE)),"")</f>
        <v>56</v>
      </c>
      <c r="AD209" s="75">
        <f>IFERROR(VLOOKUP(AC209,'Criteria Table'!$A$2:$I$102,6,FALSE),"NA")</f>
        <v>10</v>
      </c>
      <c r="AE209" s="95">
        <f t="shared" si="251"/>
        <v>66</v>
      </c>
      <c r="AF209" s="92">
        <f>IFERROR(IF(VLOOKUP(A209,'SG11'!$A$3:$AI$500,20,FALSE)="","NA",VLOOKUP(A209,'SG11'!$A$3:$AI$500,20,FALSE)),"")</f>
        <v>53</v>
      </c>
      <c r="AG209" s="75">
        <f>IFERROR(VLOOKUP(AF209,'Criteria Table'!$A$2:$I$102,6,FALSE),"NA")</f>
        <v>10</v>
      </c>
      <c r="AH209" s="95">
        <f t="shared" si="252"/>
        <v>63</v>
      </c>
      <c r="AI209" s="84">
        <f>IFERROR(IF(VLOOKUP(A209,'SG11'!$A$3:$AI$500,21,FALSE)="","NA",VLOOKUP(A209,'SG11'!$A$3:$AI$500,21,FALSE)),"")</f>
        <v>50</v>
      </c>
      <c r="AJ209" s="75">
        <f>IFERROR(VLOOKUP(AI209,'Criteria Table'!$A$2:$I$102,6,FALSE),"NA")</f>
        <v>10</v>
      </c>
      <c r="AK209" s="95">
        <f t="shared" si="253"/>
        <v>60</v>
      </c>
      <c r="AL209" s="99">
        <f>IFERROR(VLOOKUP(TEXT(A209,"0000"),'W11'!$A$1:$E$500,4,FALSE)/AP209*100,"")</f>
        <v>97.826086956521735</v>
      </c>
      <c r="AM209" s="97">
        <f>IFERROR(VLOOKUP(TEXT(A209,"0000"),'W11'!$A$1:$E$500,4,FALSE),"")</f>
        <v>45</v>
      </c>
      <c r="AN209" s="99">
        <f t="shared" si="204"/>
        <v>97.826086956521735</v>
      </c>
      <c r="AO209" s="97">
        <f t="shared" si="205"/>
        <v>44.999999999999993</v>
      </c>
      <c r="AP209" s="99">
        <f>IFERROR(VLOOKUP(TEXT(A209,"0000"),'W11'!$A$1:$E$500,5,FALSE),"")</f>
        <v>46</v>
      </c>
      <c r="AQ209" s="97">
        <f>IFERROR(VLOOKUP(ROUND(AL209,0),'Criteria Table'!$A$2:$I$102,4,FALSE),0)</f>
        <v>0</v>
      </c>
      <c r="AR209" s="128"/>
      <c r="AS209" s="95"/>
      <c r="AT209" s="95"/>
      <c r="AU209" s="100">
        <f>IFERROR(VLOOKUP(TEXT(A209,"0000"),'Sci11'!$A$3:$N$492,4,FALSE)/VLOOKUP(TEXT(A209,"0000"),'Sci11'!$A$3:$N$492,14,FALSE)*100,"")</f>
        <v>18.421052631578945</v>
      </c>
      <c r="AV209" s="101">
        <f>SUM(VLOOKUP(TEXT(A209,"0000"),'Sci11'!$A$3:$N$492,5,FALSE),VLOOKUP(TEXT(A209,"0000"),'Sci11'!$A$3:$N$492,6,FALSE))/VLOOKUP(TEXT(A209,"0000"),'Sci11'!$A$3:$N$492,14,FALSE)*100</f>
        <v>10.526315789473683</v>
      </c>
      <c r="AW209" s="100">
        <f t="shared" si="254"/>
        <v>23.391052631578944</v>
      </c>
      <c r="AX209" s="101">
        <f>IFERROR(AW209/100*VLOOKUP(TEXT(A209,"0000"),'Sci11'!$A$3:$N$492,14,FALSE),"")</f>
        <v>8.8885999999999985</v>
      </c>
      <c r="AY209" s="100">
        <f t="shared" si="255"/>
        <v>12.656315789473684</v>
      </c>
      <c r="AZ209" s="101">
        <f>IFERROR(AY209/100*VLOOKUP(TEXT(A209,"0000"),'Sci11'!$A$3:$N$492,14,FALSE),"")</f>
        <v>4.8094000000000001</v>
      </c>
      <c r="BA209" s="100">
        <f t="shared" si="206"/>
        <v>29</v>
      </c>
      <c r="BB209" s="101">
        <f>IFERROR(VLOOKUP(BA209,'Criteria Table'!$A$2:$I$102,2,FALSE),"")</f>
        <v>7.1000000000000005</v>
      </c>
      <c r="BC209" s="101">
        <f t="shared" si="207"/>
        <v>36.1</v>
      </c>
      <c r="BD209" s="82">
        <f>IFERROR(VLOOKUP(A209,ATTx11!$A$2:$N$500,4,FALSE),"")</f>
        <v>95.41</v>
      </c>
      <c r="BE209" s="95">
        <f t="shared" si="208"/>
        <v>0.5</v>
      </c>
      <c r="BF209" s="96">
        <f t="shared" si="209"/>
        <v>95.91</v>
      </c>
      <c r="BG209" s="70">
        <f>IFERROR(VLOOKUP(A209,ATTx11!$A$2:$N$500,11,FALSE),"")</f>
        <v>1</v>
      </c>
      <c r="BH209" s="95">
        <f t="shared" si="210"/>
        <v>0.9</v>
      </c>
      <c r="BI209" s="70">
        <f>IFERROR(VLOOKUP(A209,ATTx11!$A$2:$N$500,12,FALSE),"")</f>
        <v>12</v>
      </c>
      <c r="BJ209" s="97">
        <f t="shared" si="211"/>
        <v>10.8</v>
      </c>
      <c r="BK209" s="84">
        <f>IFERROR(VLOOKUP(A209,ATTx11!$A$2:$N$500,7,FALSE),"")</f>
        <v>1</v>
      </c>
      <c r="BL209" s="97">
        <f t="shared" si="212"/>
        <v>0.9</v>
      </c>
      <c r="BM209" s="84">
        <f>IFERROR(VLOOKUP(A209,ATTx11!$A$2:$N$500,8,FALSE),"")</f>
        <v>9</v>
      </c>
      <c r="BN209" s="95">
        <f t="shared" si="213"/>
        <v>8.1</v>
      </c>
      <c r="BO209" s="95"/>
      <c r="BP209" s="83">
        <f>IFERROR(VLOOKUP(TEXT($A209,"0000"),'AYP11'!$B$3379:$AU$3800,17,FALSE),"")</f>
        <v>0</v>
      </c>
      <c r="BQ209" s="75">
        <f>IFERROR(VLOOKUP(BP209,'Criteria Table'!$A$2:$I$102,2,FALSE),0)</f>
        <v>10</v>
      </c>
      <c r="BR209" s="95">
        <f t="shared" si="214"/>
        <v>10</v>
      </c>
      <c r="BS209" s="83">
        <f>IFERROR(VLOOKUP(TEXT($A209,"0000"),'AYP11'!$B$847:$AU$1268,17,FALSE),"")</f>
        <v>44</v>
      </c>
      <c r="BT209" s="75">
        <f>IFERROR(VLOOKUP(BS209,'Criteria Table'!$A$2:$I$102,2,FALSE),0)</f>
        <v>5.6000000000000005</v>
      </c>
      <c r="BU209" s="95">
        <f t="shared" si="215"/>
        <v>50</v>
      </c>
      <c r="BV209" s="83">
        <f>IFERROR(VLOOKUP(TEXT($A209,"0000"),'AYP11'!$B$2113:$AU$2534,17,FALSE),"")</f>
        <v>0</v>
      </c>
      <c r="BW209" s="75">
        <f>IFERROR(VLOOKUP(BV209,'Criteria Table'!$A$2:$I$102,2,FALSE),0)</f>
        <v>10</v>
      </c>
      <c r="BX209" s="95">
        <f t="shared" si="216"/>
        <v>10</v>
      </c>
      <c r="BY209" s="83">
        <f>IFERROR(VLOOKUP(TEXT($A209,"0000"),'AYP11'!$B$425:$AU$846,17,FALSE),"")</f>
        <v>0</v>
      </c>
      <c r="BZ209" s="75">
        <f>IFERROR(VLOOKUP(BY209,'Criteria Table'!$A$2:$I$102,2,FALSE),0)</f>
        <v>10</v>
      </c>
      <c r="CA209" s="95">
        <f t="shared" si="217"/>
        <v>10</v>
      </c>
      <c r="CB209" s="83">
        <f>IFERROR(VLOOKUP(TEXT($A209,"0000"),'AYP11'!$B$3:$AU$424,17,FALSE),"")</f>
        <v>0</v>
      </c>
      <c r="CC209" s="95">
        <f>IFERROR(VLOOKUP(CB209,'Criteria Table'!$A$2:$I$102,2,FALSE),0)</f>
        <v>10</v>
      </c>
      <c r="CD209" s="95">
        <f t="shared" si="218"/>
        <v>10</v>
      </c>
      <c r="CE209" s="83">
        <f>IFERROR(VLOOKUP(TEXT($A209,"0000"),'AYP11'!$B$1269:$AU$1690,17,FALSE),"")</f>
        <v>51</v>
      </c>
      <c r="CF209" s="95">
        <f>IFERROR(VLOOKUP(CE209,'Criteria Table'!$A$2:$I$102,2,FALSE),0)</f>
        <v>4.9000000000000004</v>
      </c>
      <c r="CG209" s="95">
        <f t="shared" si="219"/>
        <v>56</v>
      </c>
      <c r="CH209" s="83">
        <f>IFERROR(VLOOKUP(TEXT($A209,"0000"),'AYP11'!$B$1691:$AU$2112,17,FALSE),"")</f>
        <v>0</v>
      </c>
      <c r="CI209" s="95">
        <f>IFERROR(VLOOKUP(CH209,'Criteria Table'!$A$2:$I$102,2,FALSE),0)</f>
        <v>10</v>
      </c>
      <c r="CJ209" s="95">
        <f t="shared" si="220"/>
        <v>10</v>
      </c>
      <c r="CK209" s="83">
        <f>IFERROR(VLOOKUP(TEXT($A209,"0000"),'AYP11'!$B$2535:$AU$2956,17,FALSE),"")</f>
        <v>0</v>
      </c>
      <c r="CL209" s="95">
        <f>IFERROR(VLOOKUP(CK209,'Criteria Table'!$A$2:$I$102,2,FALSE),0)</f>
        <v>10</v>
      </c>
      <c r="CM209" s="95">
        <f t="shared" si="221"/>
        <v>10</v>
      </c>
      <c r="CN209" s="76">
        <f>IFERROR(VLOOKUP(TEXT($A209,"0000"),'AYP11'!$B$3379:$AU$3800,23,FALSE),"")</f>
        <v>0</v>
      </c>
      <c r="CO209" s="95">
        <f>IFERROR(VLOOKUP(CN209,'Criteria Table'!$A$2:$I$102,2,FALSE),0)</f>
        <v>10</v>
      </c>
      <c r="CP209" s="95">
        <f t="shared" si="222"/>
        <v>10</v>
      </c>
      <c r="CQ209" s="76">
        <f>IFERROR(VLOOKUP(TEXT($A209,"0000"),'AYP11'!$B$847:$AU$1268,23,FALSE),"")</f>
        <v>43</v>
      </c>
      <c r="CR209" s="95">
        <f>IFERROR(VLOOKUP(CQ209,'Criteria Table'!$A$2:$I$102,2,FALSE),0)</f>
        <v>5.7</v>
      </c>
      <c r="CS209" s="95">
        <f t="shared" si="223"/>
        <v>49</v>
      </c>
      <c r="CT209" s="76">
        <f>IFERROR(VLOOKUP(TEXT($A209,"0000"),'AYP11'!$B$2113:$AU$2534,23,FALSE),"")</f>
        <v>0</v>
      </c>
      <c r="CU209" s="95">
        <f>IFERROR(VLOOKUP(CT209,'Criteria Table'!$A$2:$I$102,2,FALSE),0)</f>
        <v>10</v>
      </c>
      <c r="CV209" s="95">
        <f t="shared" si="224"/>
        <v>10</v>
      </c>
      <c r="CW209" s="76">
        <f>IFERROR(VLOOKUP(TEXT($A209,"0000"),'AYP11'!$B$425:$AU$846,23,FALSE),"")</f>
        <v>0</v>
      </c>
      <c r="CX209" s="95">
        <f>IFERROR(VLOOKUP(CW209,'Criteria Table'!$A$2:$I$102,2,FALSE),0)</f>
        <v>10</v>
      </c>
      <c r="CY209" s="95">
        <f t="shared" si="225"/>
        <v>10</v>
      </c>
      <c r="CZ209" s="76">
        <f>IFERROR(VLOOKUP(TEXT($A209,"0000"),'AYP11'!$B$3:$AU$424,23,FALSE),"")</f>
        <v>0</v>
      </c>
      <c r="DA209" s="95">
        <f>IFERROR(VLOOKUP(CZ209,'Criteria Table'!$A$2:$I$102,2,FALSE),0)</f>
        <v>10</v>
      </c>
      <c r="DB209" s="95">
        <f t="shared" si="226"/>
        <v>10</v>
      </c>
      <c r="DC209" s="76">
        <f>IFERROR(VLOOKUP(TEXT($A209,"0000"),'AYP11'!$B$1269:$AU$1690,23,FALSE),"")</f>
        <v>51</v>
      </c>
      <c r="DD209" s="95">
        <f>IFERROR(VLOOKUP(DC209,'Criteria Table'!$A$2:$I$102,2,FALSE),0)</f>
        <v>4.9000000000000004</v>
      </c>
      <c r="DE209" s="95">
        <f t="shared" si="227"/>
        <v>56</v>
      </c>
      <c r="DF209" s="76">
        <f>IFERROR(VLOOKUP(TEXT($A209,"0000"),'AYP11'!$B$1691:$AU$2112,23,FALSE),"")</f>
        <v>0</v>
      </c>
      <c r="DG209" s="95">
        <f>IFERROR(VLOOKUP(DF209,'Criteria Table'!$A$2:$I$102,2,FALSE),0)</f>
        <v>10</v>
      </c>
      <c r="DH209" s="95">
        <f t="shared" si="228"/>
        <v>10</v>
      </c>
      <c r="DI209" s="76">
        <f>IFERROR(VLOOKUP(TEXT($A209,"0000"),'AYP11'!$B$2535:$AU$2956,23,FALSE),"")</f>
        <v>0</v>
      </c>
      <c r="DJ209" s="95">
        <f>IFERROR(VLOOKUP(DI209,'Criteria Table'!$A$2:$I$102,2,FALSE),0)</f>
        <v>10</v>
      </c>
      <c r="DK209" s="95">
        <f t="shared" si="229"/>
        <v>10</v>
      </c>
      <c r="DL209" s="91">
        <f>IFERROR(VLOOKUP(TEXT($A209,"0000"),'AYP11'!$B$3379:$AU$3800,11,FALSE),"")</f>
        <v>0</v>
      </c>
      <c r="DM209" s="95">
        <f t="shared" si="230"/>
        <v>1</v>
      </c>
      <c r="DN209" s="95" t="str">
        <f t="shared" si="231"/>
        <v/>
      </c>
      <c r="DO209" s="91">
        <f>IFERROR(VLOOKUP(TEXT($A209,"0000"),'AYP11'!$B$847:$AU$1268,11,FALSE),"")</f>
        <v>0</v>
      </c>
      <c r="DP209" s="95">
        <f t="shared" si="232"/>
        <v>1</v>
      </c>
      <c r="DQ209" s="95" t="str">
        <f t="shared" si="233"/>
        <v/>
      </c>
      <c r="DR209" s="91">
        <f>IFERROR(VLOOKUP(TEXT($A209,"0000"),'AYP11'!$B$2113:$AU$2534,11,FALSE),"")</f>
        <v>0</v>
      </c>
      <c r="DS209" s="95">
        <f t="shared" si="234"/>
        <v>1</v>
      </c>
      <c r="DT209" s="95" t="str">
        <f t="shared" si="235"/>
        <v/>
      </c>
      <c r="DU209" s="91">
        <f>IFERROR(VLOOKUP(TEXT($A209,"0000"),'AYP11'!$B$425:$AU$846,11,FALSE),"")</f>
        <v>0</v>
      </c>
      <c r="DV209" s="95">
        <f t="shared" si="236"/>
        <v>1</v>
      </c>
      <c r="DW209" s="95" t="str">
        <f t="shared" si="237"/>
        <v/>
      </c>
      <c r="DX209" s="91">
        <f>IFERROR(VLOOKUP(TEXT($A209,"0000"),'AYP11'!$B$3:$AU$424,11,FALSE),"")</f>
        <v>0</v>
      </c>
      <c r="DY209" s="95">
        <f t="shared" si="238"/>
        <v>1</v>
      </c>
      <c r="DZ209" s="95" t="str">
        <f t="shared" si="239"/>
        <v/>
      </c>
      <c r="EA209" s="91">
        <f>IFERROR(VLOOKUP(TEXT($A209,"0000"),'AYP11'!$B$1269:$AU$1690,11,FALSE),"")</f>
        <v>0</v>
      </c>
      <c r="EB209" s="95">
        <f t="shared" si="240"/>
        <v>1</v>
      </c>
      <c r="EC209" s="95" t="str">
        <f t="shared" si="241"/>
        <v/>
      </c>
      <c r="ED209" s="91">
        <f>IFERROR(VLOOKUP(TEXT($A209,"0000"),'AYP11'!$B$1691:$AU$2112,11,FALSE),"")</f>
        <v>0</v>
      </c>
      <c r="EE209" s="95">
        <f t="shared" si="242"/>
        <v>1</v>
      </c>
      <c r="EF209" s="95" t="str">
        <f t="shared" si="243"/>
        <v/>
      </c>
      <c r="EG209" s="91">
        <f>IFERROR(VLOOKUP(TEXT($A209,"0000"),'AYP11'!$B$2535:$AU$2956,11,FALSE),"")</f>
        <v>0</v>
      </c>
      <c r="EH209" s="95">
        <f t="shared" si="244"/>
        <v>1</v>
      </c>
      <c r="EI209" s="95" t="str">
        <f t="shared" si="245"/>
        <v/>
      </c>
    </row>
    <row r="210" spans="1:147" x14ac:dyDescent="0.25">
      <c r="A210" s="248">
        <v>4681</v>
      </c>
      <c r="B210" s="291">
        <f t="shared" si="192"/>
        <v>27.192982456140353</v>
      </c>
      <c r="C210" s="50">
        <f>IFERROR(VLOOKUP(TEXT($A210,"0000"),'R-M11'!$A$2:$AA$500,4,FALSE),0)</f>
        <v>124</v>
      </c>
      <c r="D210" s="291">
        <f t="shared" si="193"/>
        <v>21.491228070175438</v>
      </c>
      <c r="E210" s="98">
        <f>IFERROR(SUM(VLOOKUP(TEXT($A210,"0000"),'R-M11'!$A$2:$AA$500,5,FALSE),VLOOKUP(TEXT($A210,"0000"),'R-M11'!$A$2:$AA$500,6,FALSE)),0)</f>
        <v>98</v>
      </c>
      <c r="F210" s="58">
        <f>IFERROR(VLOOKUP(TEXT($A210,"0000"),'R-M11'!$A$2:$AA$500,14,FALSE),0)</f>
        <v>456</v>
      </c>
      <c r="G210" s="230">
        <f t="shared" si="246"/>
        <v>30.762982456140353</v>
      </c>
      <c r="H210" s="97">
        <f t="shared" si="194"/>
        <v>140.2792</v>
      </c>
      <c r="I210" s="230">
        <f t="shared" si="247"/>
        <v>23.021228070175439</v>
      </c>
      <c r="J210" s="97">
        <f t="shared" si="195"/>
        <v>104.97680000000001</v>
      </c>
      <c r="K210" s="230">
        <f t="shared" si="196"/>
        <v>49</v>
      </c>
      <c r="L210" s="121">
        <f>IFERROR(VLOOKUP(K210,'Criteria Table'!$A$2:$I$102,2,FALSE),"")</f>
        <v>5.1000000000000005</v>
      </c>
      <c r="M210" s="230">
        <f t="shared" si="197"/>
        <v>53.784210526315789</v>
      </c>
      <c r="N210" s="286">
        <f t="shared" si="198"/>
        <v>25.714285714285712</v>
      </c>
      <c r="O210" s="50">
        <f>IFERROR(VLOOKUP(TEXT($A210,"0000"),'R-M11'!$A$2:$AA$500,17,FALSE),"")</f>
        <v>117</v>
      </c>
      <c r="P210" s="286">
        <f t="shared" si="199"/>
        <v>23.076923076923077</v>
      </c>
      <c r="Q210" s="98">
        <f>IFERROR(SUM(VLOOKUP(TEXT($A210,"0000"),'R-M11'!$A$2:$AA$500,18,FALSE),VLOOKUP(TEXT($A210,"0000"),'R-M11'!$A$2:$AA$500,19,FALSE)),0)</f>
        <v>105</v>
      </c>
      <c r="R210" s="69">
        <f>IFERROR(VLOOKUP(TEXT($A210,"0000"),'R-M11'!$A$2:$AA$500,27,FALSE),0)</f>
        <v>455</v>
      </c>
      <c r="S210" s="121">
        <f t="shared" si="248"/>
        <v>29.284285714285712</v>
      </c>
      <c r="T210" s="70">
        <f t="shared" si="200"/>
        <v>133.24349999999998</v>
      </c>
      <c r="U210" s="121">
        <f t="shared" si="249"/>
        <v>24.606923076923078</v>
      </c>
      <c r="V210" s="70">
        <f t="shared" si="201"/>
        <v>111.96150000000002</v>
      </c>
      <c r="W210" s="121">
        <f t="shared" si="202"/>
        <v>49</v>
      </c>
      <c r="X210" s="124">
        <f>IFERROR(VLOOKUP(W210,'Criteria Table'!$A$2:$I$102,2,FALSE),"")</f>
        <v>5.1000000000000005</v>
      </c>
      <c r="Y210" s="121">
        <f t="shared" si="203"/>
        <v>53.89120879120879</v>
      </c>
      <c r="Z210" s="92">
        <f>IFERROR(IF(VLOOKUP(A210,'SG11'!$A$3:$AI$500,18,FALSE)="","NA",VLOOKUP(A210,'SG11'!$A$3:$AI$500,18,FALSE)),"")</f>
        <v>61</v>
      </c>
      <c r="AA210" s="75">
        <f>IFERROR(VLOOKUP(Z210,'Criteria Table'!$A$2:$I$102,6,FALSE),"NA")</f>
        <v>5</v>
      </c>
      <c r="AB210" s="95">
        <f t="shared" si="250"/>
        <v>66</v>
      </c>
      <c r="AC210" s="84">
        <f>IFERROR(IF(VLOOKUP(A210,'SG11'!$A$3:$AI$500,19,FALSE)="","NA",VLOOKUP(A210,'SG11'!$A$3:$AI$500,19,FALSE)),"")</f>
        <v>59</v>
      </c>
      <c r="AD210" s="75">
        <f>IFERROR(VLOOKUP(AC210,'Criteria Table'!$A$2:$I$102,6,FALSE),"NA")</f>
        <v>10</v>
      </c>
      <c r="AE210" s="95">
        <f t="shared" si="251"/>
        <v>69</v>
      </c>
      <c r="AF210" s="92">
        <f>IFERROR(IF(VLOOKUP(A210,'SG11'!$A$3:$AI$500,20,FALSE)="","NA",VLOOKUP(A210,'SG11'!$A$3:$AI$500,20,FALSE)),"")</f>
        <v>53</v>
      </c>
      <c r="AG210" s="75">
        <f>IFERROR(VLOOKUP(AF210,'Criteria Table'!$A$2:$I$102,6,FALSE),"NA")</f>
        <v>10</v>
      </c>
      <c r="AH210" s="95">
        <f t="shared" si="252"/>
        <v>63</v>
      </c>
      <c r="AI210" s="84">
        <f>IFERROR(IF(VLOOKUP(A210,'SG11'!$A$3:$AI$500,21,FALSE)="","NA",VLOOKUP(A210,'SG11'!$A$3:$AI$500,21,FALSE)),"")</f>
        <v>65</v>
      </c>
      <c r="AJ210" s="75">
        <f>IFERROR(VLOOKUP(AI210,'Criteria Table'!$A$2:$I$102,6,FALSE),"NA")</f>
        <v>5</v>
      </c>
      <c r="AK210" s="95">
        <f t="shared" si="253"/>
        <v>70</v>
      </c>
      <c r="AL210" s="99">
        <f>IFERROR(VLOOKUP(TEXT(A210,"0000"),'W11'!$A$1:$E$500,4,FALSE)/AP210*100,"")</f>
        <v>97.826086956521735</v>
      </c>
      <c r="AM210" s="97">
        <f>IFERROR(VLOOKUP(TEXT(A210,"0000"),'W11'!$A$1:$E$500,4,FALSE),"")</f>
        <v>135</v>
      </c>
      <c r="AN210" s="99">
        <f t="shared" si="204"/>
        <v>97.826086956521735</v>
      </c>
      <c r="AO210" s="97">
        <f t="shared" si="205"/>
        <v>135</v>
      </c>
      <c r="AP210" s="99">
        <f>IFERROR(VLOOKUP(TEXT(A210,"0000"),'W11'!$A$1:$E$500,5,FALSE),"")</f>
        <v>138</v>
      </c>
      <c r="AQ210" s="97">
        <f>IFERROR(VLOOKUP(ROUND(AL210,0),'Criteria Table'!$A$2:$I$102,4,FALSE),0)</f>
        <v>0</v>
      </c>
      <c r="AR210" s="128"/>
      <c r="AS210" s="95"/>
      <c r="AT210" s="95"/>
      <c r="AU210" s="100">
        <f>IFERROR(VLOOKUP(TEXT(A210,"0000"),'Sci11'!$A$3:$N$492,4,FALSE)/VLOOKUP(TEXT(A210,"0000"),'Sci11'!$A$3:$N$492,14,FALSE)*100,"")</f>
        <v>27.631578947368425</v>
      </c>
      <c r="AV210" s="101">
        <f>SUM(VLOOKUP(TEXT(A210,"0000"),'Sci11'!$A$3:$N$492,5,FALSE),VLOOKUP(TEXT(A210,"0000"),'Sci11'!$A$3:$N$492,6,FALSE))/VLOOKUP(TEXT(A210,"0000"),'Sci11'!$A$3:$N$492,14,FALSE)*100</f>
        <v>13.815789473684212</v>
      </c>
      <c r="AW210" s="100">
        <f t="shared" si="254"/>
        <v>31.761578947368424</v>
      </c>
      <c r="AX210" s="101">
        <f>IFERROR(AW210/100*VLOOKUP(TEXT(A210,"0000"),'Sci11'!$A$3:$N$492,14,FALSE),"")</f>
        <v>48.277600000000007</v>
      </c>
      <c r="AY210" s="100">
        <f t="shared" si="255"/>
        <v>15.585789473684212</v>
      </c>
      <c r="AZ210" s="101">
        <f>IFERROR(AY210/100*VLOOKUP(TEXT(A210,"0000"),'Sci11'!$A$3:$N$492,14,FALSE),"")</f>
        <v>23.6904</v>
      </c>
      <c r="BA210" s="100">
        <f t="shared" si="206"/>
        <v>41</v>
      </c>
      <c r="BB210" s="101">
        <f>IFERROR(VLOOKUP(BA210,'Criteria Table'!$A$2:$I$102,2,FALSE),"")</f>
        <v>5.9</v>
      </c>
      <c r="BC210" s="101">
        <f t="shared" si="207"/>
        <v>46.9</v>
      </c>
      <c r="BD210" s="82">
        <f>IFERROR(VLOOKUP(A210,ATTx11!$A$2:$N$500,4,FALSE),"")</f>
        <v>96.15</v>
      </c>
      <c r="BE210" s="95">
        <f t="shared" si="208"/>
        <v>0.5</v>
      </c>
      <c r="BF210" s="96">
        <f t="shared" si="209"/>
        <v>96.65</v>
      </c>
      <c r="BG210" s="70">
        <f>IFERROR(VLOOKUP(A210,ATTx11!$A$2:$N$500,11,FALSE),"")</f>
        <v>0</v>
      </c>
      <c r="BH210" s="95">
        <f t="shared" si="210"/>
        <v>0</v>
      </c>
      <c r="BI210" s="70">
        <f>IFERROR(VLOOKUP(A210,ATTx11!$A$2:$N$500,12,FALSE),"")</f>
        <v>35</v>
      </c>
      <c r="BJ210" s="97">
        <f t="shared" si="211"/>
        <v>31.5</v>
      </c>
      <c r="BK210" s="84">
        <f>IFERROR(VLOOKUP(A210,ATTx11!$A$2:$N$500,7,FALSE),"")</f>
        <v>0</v>
      </c>
      <c r="BL210" s="97">
        <f t="shared" si="212"/>
        <v>0</v>
      </c>
      <c r="BM210" s="84">
        <f>IFERROR(VLOOKUP(A210,ATTx11!$A$2:$N$500,8,FALSE),"")</f>
        <v>26</v>
      </c>
      <c r="BN210" s="95">
        <f t="shared" si="213"/>
        <v>23.4</v>
      </c>
      <c r="BO210" s="95"/>
      <c r="BP210" s="83">
        <f>IFERROR(VLOOKUP(TEXT($A210,"0000"),'AYP11'!$B$3379:$AU$3800,17,FALSE),"")</f>
        <v>0</v>
      </c>
      <c r="BQ210" s="75">
        <f>IFERROR(VLOOKUP(BP210,'Criteria Table'!$A$2:$I$102,2,FALSE),0)</f>
        <v>10</v>
      </c>
      <c r="BR210" s="95">
        <f t="shared" si="214"/>
        <v>10</v>
      </c>
      <c r="BS210" s="83">
        <f>IFERROR(VLOOKUP(TEXT($A210,"0000"),'AYP11'!$B$847:$AU$1268,17,FALSE),"")</f>
        <v>0</v>
      </c>
      <c r="BT210" s="75">
        <f>IFERROR(VLOOKUP(BS210,'Criteria Table'!$A$2:$I$102,2,FALSE),0)</f>
        <v>10</v>
      </c>
      <c r="BU210" s="95">
        <f t="shared" si="215"/>
        <v>10</v>
      </c>
      <c r="BV210" s="83">
        <f>IFERROR(VLOOKUP(TEXT($A210,"0000"),'AYP11'!$B$2113:$AU$2534,17,FALSE),"")</f>
        <v>50</v>
      </c>
      <c r="BW210" s="75">
        <f>IFERROR(VLOOKUP(BV210,'Criteria Table'!$A$2:$I$102,2,FALSE),0)</f>
        <v>5</v>
      </c>
      <c r="BX210" s="95">
        <f t="shared" si="216"/>
        <v>55</v>
      </c>
      <c r="BY210" s="83">
        <f>IFERROR(VLOOKUP(TEXT($A210,"0000"),'AYP11'!$B$425:$AU$846,17,FALSE),"")</f>
        <v>0</v>
      </c>
      <c r="BZ210" s="75">
        <f>IFERROR(VLOOKUP(BY210,'Criteria Table'!$A$2:$I$102,2,FALSE),0)</f>
        <v>10</v>
      </c>
      <c r="CA210" s="95">
        <f t="shared" si="217"/>
        <v>10</v>
      </c>
      <c r="CB210" s="83">
        <f>IFERROR(VLOOKUP(TEXT($A210,"0000"),'AYP11'!$B$3:$AU$424,17,FALSE),"")</f>
        <v>0</v>
      </c>
      <c r="CC210" s="95">
        <f>IFERROR(VLOOKUP(CB210,'Criteria Table'!$A$2:$I$102,2,FALSE),0)</f>
        <v>10</v>
      </c>
      <c r="CD210" s="95">
        <f t="shared" si="218"/>
        <v>10</v>
      </c>
      <c r="CE210" s="83">
        <f>IFERROR(VLOOKUP(TEXT($A210,"0000"),'AYP11'!$B$1269:$AU$1690,17,FALSE),"")</f>
        <v>49</v>
      </c>
      <c r="CF210" s="95">
        <f>IFERROR(VLOOKUP(CE210,'Criteria Table'!$A$2:$I$102,2,FALSE),0)</f>
        <v>5.1000000000000005</v>
      </c>
      <c r="CG210" s="95">
        <f t="shared" si="219"/>
        <v>54</v>
      </c>
      <c r="CH210" s="83">
        <f>IFERROR(VLOOKUP(TEXT($A210,"0000"),'AYP11'!$B$1691:$AU$2112,17,FALSE),"")</f>
        <v>40</v>
      </c>
      <c r="CI210" s="95">
        <f>IFERROR(VLOOKUP(CH210,'Criteria Table'!$A$2:$I$102,2,FALSE),0)</f>
        <v>6</v>
      </c>
      <c r="CJ210" s="95">
        <f t="shared" si="220"/>
        <v>46</v>
      </c>
      <c r="CK210" s="83">
        <f>IFERROR(VLOOKUP(TEXT($A210,"0000"),'AYP11'!$B$2535:$AU$2956,17,FALSE),"")</f>
        <v>0</v>
      </c>
      <c r="CL210" s="95">
        <f>IFERROR(VLOOKUP(CK210,'Criteria Table'!$A$2:$I$102,2,FALSE),0)</f>
        <v>10</v>
      </c>
      <c r="CM210" s="95">
        <f t="shared" si="221"/>
        <v>10</v>
      </c>
      <c r="CN210" s="76">
        <f>IFERROR(VLOOKUP(TEXT($A210,"0000"),'AYP11'!$B$3379:$AU$3800,23,FALSE),"")</f>
        <v>0</v>
      </c>
      <c r="CO210" s="95">
        <f>IFERROR(VLOOKUP(CN210,'Criteria Table'!$A$2:$I$102,2,FALSE),0)</f>
        <v>10</v>
      </c>
      <c r="CP210" s="95">
        <f t="shared" si="222"/>
        <v>10</v>
      </c>
      <c r="CQ210" s="76">
        <f>IFERROR(VLOOKUP(TEXT($A210,"0000"),'AYP11'!$B$847:$AU$1268,23,FALSE),"")</f>
        <v>0</v>
      </c>
      <c r="CR210" s="95">
        <f>IFERROR(VLOOKUP(CQ210,'Criteria Table'!$A$2:$I$102,2,FALSE),0)</f>
        <v>10</v>
      </c>
      <c r="CS210" s="95">
        <f t="shared" si="223"/>
        <v>10</v>
      </c>
      <c r="CT210" s="76">
        <f>IFERROR(VLOOKUP(TEXT($A210,"0000"),'AYP11'!$B$2113:$AU$2534,23,FALSE),"")</f>
        <v>51</v>
      </c>
      <c r="CU210" s="95">
        <f>IFERROR(VLOOKUP(CT210,'Criteria Table'!$A$2:$I$102,2,FALSE),0)</f>
        <v>4.9000000000000004</v>
      </c>
      <c r="CV210" s="95">
        <f t="shared" si="224"/>
        <v>56</v>
      </c>
      <c r="CW210" s="76">
        <f>IFERROR(VLOOKUP(TEXT($A210,"0000"),'AYP11'!$B$425:$AU$846,23,FALSE),"")</f>
        <v>0</v>
      </c>
      <c r="CX210" s="95">
        <f>IFERROR(VLOOKUP(CW210,'Criteria Table'!$A$2:$I$102,2,FALSE),0)</f>
        <v>10</v>
      </c>
      <c r="CY210" s="95">
        <f t="shared" si="225"/>
        <v>10</v>
      </c>
      <c r="CZ210" s="76">
        <f>IFERROR(VLOOKUP(TEXT($A210,"0000"),'AYP11'!$B$3:$AU$424,23,FALSE),"")</f>
        <v>0</v>
      </c>
      <c r="DA210" s="95">
        <f>IFERROR(VLOOKUP(CZ210,'Criteria Table'!$A$2:$I$102,2,FALSE),0)</f>
        <v>10</v>
      </c>
      <c r="DB210" s="95">
        <f t="shared" si="226"/>
        <v>10</v>
      </c>
      <c r="DC210" s="76">
        <f>IFERROR(VLOOKUP(TEXT($A210,"0000"),'AYP11'!$B$1269:$AU$1690,23,FALSE),"")</f>
        <v>50</v>
      </c>
      <c r="DD210" s="95">
        <f>IFERROR(VLOOKUP(DC210,'Criteria Table'!$A$2:$I$102,2,FALSE),0)</f>
        <v>5</v>
      </c>
      <c r="DE210" s="95">
        <f t="shared" si="227"/>
        <v>55</v>
      </c>
      <c r="DF210" s="76">
        <f>IFERROR(VLOOKUP(TEXT($A210,"0000"),'AYP11'!$B$1691:$AU$2112,23,FALSE),"")</f>
        <v>45</v>
      </c>
      <c r="DG210" s="95">
        <f>IFERROR(VLOOKUP(DF210,'Criteria Table'!$A$2:$I$102,2,FALSE),0)</f>
        <v>5.5</v>
      </c>
      <c r="DH210" s="95">
        <f t="shared" si="228"/>
        <v>51</v>
      </c>
      <c r="DI210" s="76">
        <f>IFERROR(VLOOKUP(TEXT($A210,"0000"),'AYP11'!$B$2535:$AU$2956,23,FALSE),"")</f>
        <v>0</v>
      </c>
      <c r="DJ210" s="95">
        <f>IFERROR(VLOOKUP(DI210,'Criteria Table'!$A$2:$I$102,2,FALSE),0)</f>
        <v>10</v>
      </c>
      <c r="DK210" s="95">
        <f t="shared" si="229"/>
        <v>10</v>
      </c>
      <c r="DL210" s="91">
        <f>IFERROR(VLOOKUP(TEXT($A210,"0000"),'AYP11'!$B$3379:$AU$3800,11,FALSE),"")</f>
        <v>0</v>
      </c>
      <c r="DM210" s="95">
        <f t="shared" si="230"/>
        <v>1</v>
      </c>
      <c r="DN210" s="95" t="str">
        <f t="shared" si="231"/>
        <v/>
      </c>
      <c r="DO210" s="91">
        <f>IFERROR(VLOOKUP(TEXT($A210,"0000"),'AYP11'!$B$847:$AU$1268,11,FALSE),"")</f>
        <v>0</v>
      </c>
      <c r="DP210" s="95">
        <f t="shared" si="232"/>
        <v>1</v>
      </c>
      <c r="DQ210" s="95" t="str">
        <f t="shared" si="233"/>
        <v/>
      </c>
      <c r="DR210" s="91">
        <f>IFERROR(VLOOKUP(TEXT($A210,"0000"),'AYP11'!$B$2113:$AU$2534,11,FALSE),"")</f>
        <v>0</v>
      </c>
      <c r="DS210" s="95">
        <f t="shared" si="234"/>
        <v>1</v>
      </c>
      <c r="DT210" s="95" t="str">
        <f t="shared" si="235"/>
        <v/>
      </c>
      <c r="DU210" s="91">
        <f>IFERROR(VLOOKUP(TEXT($A210,"0000"),'AYP11'!$B$425:$AU$846,11,FALSE),"")</f>
        <v>0</v>
      </c>
      <c r="DV210" s="95">
        <f t="shared" si="236"/>
        <v>1</v>
      </c>
      <c r="DW210" s="95" t="str">
        <f t="shared" si="237"/>
        <v/>
      </c>
      <c r="DX210" s="91">
        <f>IFERROR(VLOOKUP(TEXT($A210,"0000"),'AYP11'!$B$3:$AU$424,11,FALSE),"")</f>
        <v>0</v>
      </c>
      <c r="DY210" s="95">
        <f t="shared" si="238"/>
        <v>1</v>
      </c>
      <c r="DZ210" s="95" t="str">
        <f t="shared" si="239"/>
        <v/>
      </c>
      <c r="EA210" s="91">
        <f>IFERROR(VLOOKUP(TEXT($A210,"0000"),'AYP11'!$B$1269:$AU$1690,11,FALSE),"")</f>
        <v>0</v>
      </c>
      <c r="EB210" s="95">
        <f t="shared" si="240"/>
        <v>1</v>
      </c>
      <c r="EC210" s="95" t="str">
        <f t="shared" si="241"/>
        <v/>
      </c>
      <c r="ED210" s="91">
        <f>IFERROR(VLOOKUP(TEXT($A210,"0000"),'AYP11'!$B$1691:$AU$2112,11,FALSE),"")</f>
        <v>0</v>
      </c>
      <c r="EE210" s="95">
        <f t="shared" si="242"/>
        <v>1</v>
      </c>
      <c r="EF210" s="95" t="str">
        <f t="shared" si="243"/>
        <v/>
      </c>
      <c r="EG210" s="91">
        <f>IFERROR(VLOOKUP(TEXT($A210,"0000"),'AYP11'!$B$2535:$AU$2956,11,FALSE),"")</f>
        <v>0</v>
      </c>
      <c r="EH210" s="95">
        <f t="shared" si="244"/>
        <v>1</v>
      </c>
      <c r="EI210" s="95" t="str">
        <f t="shared" si="245"/>
        <v/>
      </c>
    </row>
    <row r="211" spans="1:147" x14ac:dyDescent="0.25">
      <c r="A211" s="248">
        <v>4691</v>
      </c>
      <c r="B211" s="291">
        <f t="shared" si="192"/>
        <v>34.656488549618317</v>
      </c>
      <c r="C211" s="50">
        <f>IFERROR(VLOOKUP(TEXT($A211,"0000"),'R-M11'!$A$2:$AA$500,4,FALSE),0)</f>
        <v>227</v>
      </c>
      <c r="D211" s="291">
        <f t="shared" si="193"/>
        <v>44.580152671755727</v>
      </c>
      <c r="E211" s="98">
        <f>IFERROR(SUM(VLOOKUP(TEXT($A211,"0000"),'R-M11'!$A$2:$AA$500,5,FALSE),VLOOKUP(TEXT($A211,"0000"),'R-M11'!$A$2:$AA$500,6,FALSE)),0)</f>
        <v>292</v>
      </c>
      <c r="F211" s="58">
        <f>IFERROR(VLOOKUP(TEXT($A211,"0000"),'R-M11'!$A$2:$AA$500,14,FALSE),0)</f>
        <v>655</v>
      </c>
      <c r="G211" s="230">
        <f t="shared" si="246"/>
        <v>36.126488549618315</v>
      </c>
      <c r="H211" s="97">
        <f t="shared" si="194"/>
        <v>236.62849999999995</v>
      </c>
      <c r="I211" s="230">
        <f t="shared" si="247"/>
        <v>45.210152671755729</v>
      </c>
      <c r="J211" s="97">
        <f t="shared" si="195"/>
        <v>296.12650000000002</v>
      </c>
      <c r="K211" s="230">
        <f t="shared" si="196"/>
        <v>79</v>
      </c>
      <c r="L211" s="121">
        <f>IFERROR(VLOOKUP(K211,'Criteria Table'!$A$2:$I$102,2,FALSE),"")</f>
        <v>2.1</v>
      </c>
      <c r="M211" s="230">
        <f t="shared" si="197"/>
        <v>81.336641221374038</v>
      </c>
      <c r="N211" s="286">
        <f t="shared" si="198"/>
        <v>30.229007633587784</v>
      </c>
      <c r="O211" s="50">
        <f>IFERROR(VLOOKUP(TEXT($A211,"0000"),'R-M11'!$A$2:$AA$500,17,FALSE),"")</f>
        <v>198</v>
      </c>
      <c r="P211" s="286">
        <f t="shared" si="199"/>
        <v>45.496183206106871</v>
      </c>
      <c r="Q211" s="98">
        <f>IFERROR(SUM(VLOOKUP(TEXT($A211,"0000"),'R-M11'!$A$2:$AA$500,18,FALSE),VLOOKUP(TEXT($A211,"0000"),'R-M11'!$A$2:$AA$500,19,FALSE)),0)</f>
        <v>298</v>
      </c>
      <c r="R211" s="69">
        <f>IFERROR(VLOOKUP(TEXT($A211,"0000"),'R-M11'!$A$2:$AA$500,27,FALSE),0)</f>
        <v>655</v>
      </c>
      <c r="S211" s="121">
        <f t="shared" si="248"/>
        <v>31.909007633587784</v>
      </c>
      <c r="T211" s="70">
        <f t="shared" si="200"/>
        <v>209.00399999999996</v>
      </c>
      <c r="U211" s="121">
        <f t="shared" si="249"/>
        <v>46.216183206106869</v>
      </c>
      <c r="V211" s="70">
        <f t="shared" si="201"/>
        <v>302.71600000000001</v>
      </c>
      <c r="W211" s="121">
        <f t="shared" si="202"/>
        <v>76</v>
      </c>
      <c r="X211" s="124">
        <f>IFERROR(VLOOKUP(W211,'Criteria Table'!$A$2:$I$102,2,FALSE),"")</f>
        <v>2.4000000000000004</v>
      </c>
      <c r="Y211" s="121">
        <f t="shared" si="203"/>
        <v>78.125190839694653</v>
      </c>
      <c r="Z211" s="92">
        <f>IFERROR(IF(VLOOKUP(A211,'SG11'!$A$3:$AI$500,18,FALSE)="","NA",VLOOKUP(A211,'SG11'!$A$3:$AI$500,18,FALSE)),"")</f>
        <v>73</v>
      </c>
      <c r="AA211" s="75">
        <f>IFERROR(VLOOKUP(Z211,'Criteria Table'!$A$2:$I$102,6,FALSE),"NA")</f>
        <v>5</v>
      </c>
      <c r="AB211" s="95">
        <f t="shared" si="250"/>
        <v>78</v>
      </c>
      <c r="AC211" s="84">
        <f>IFERROR(IF(VLOOKUP(A211,'SG11'!$A$3:$AI$500,19,FALSE)="","NA",VLOOKUP(A211,'SG11'!$A$3:$AI$500,19,FALSE)),"")</f>
        <v>75</v>
      </c>
      <c r="AD211" s="75">
        <f>IFERROR(VLOOKUP(AC211,'Criteria Table'!$A$2:$I$102,6,FALSE),"NA")</f>
        <v>5</v>
      </c>
      <c r="AE211" s="95">
        <f t="shared" si="251"/>
        <v>80</v>
      </c>
      <c r="AF211" s="92">
        <f>IFERROR(IF(VLOOKUP(A211,'SG11'!$A$3:$AI$500,20,FALSE)="","NA",VLOOKUP(A211,'SG11'!$A$3:$AI$500,20,FALSE)),"")</f>
        <v>73</v>
      </c>
      <c r="AG211" s="75">
        <f>IFERROR(VLOOKUP(AF211,'Criteria Table'!$A$2:$I$102,6,FALSE),"NA")</f>
        <v>5</v>
      </c>
      <c r="AH211" s="95">
        <f t="shared" si="252"/>
        <v>78</v>
      </c>
      <c r="AI211" s="84">
        <f>IFERROR(IF(VLOOKUP(A211,'SG11'!$A$3:$AI$500,21,FALSE)="","NA",VLOOKUP(A211,'SG11'!$A$3:$AI$500,21,FALSE)),"")</f>
        <v>73</v>
      </c>
      <c r="AJ211" s="75">
        <f>IFERROR(VLOOKUP(AI211,'Criteria Table'!$A$2:$I$102,6,FALSE),"NA")</f>
        <v>5</v>
      </c>
      <c r="AK211" s="95">
        <f t="shared" si="253"/>
        <v>78</v>
      </c>
      <c r="AL211" s="99">
        <f>IFERROR(VLOOKUP(TEXT(A211,"0000"),'W11'!$A$1:$E$500,4,FALSE)/AP211*100,"")</f>
        <v>99.033816425120762</v>
      </c>
      <c r="AM211" s="97">
        <f>IFERROR(VLOOKUP(TEXT(A211,"0000"),'W11'!$A$1:$E$500,4,FALSE),"")</f>
        <v>205</v>
      </c>
      <c r="AN211" s="99">
        <f t="shared" si="204"/>
        <v>99.033816425120762</v>
      </c>
      <c r="AO211" s="97">
        <f t="shared" si="205"/>
        <v>204.99999999999997</v>
      </c>
      <c r="AP211" s="99">
        <f>IFERROR(VLOOKUP(TEXT(A211,"0000"),'W11'!$A$1:$E$500,5,FALSE),"")</f>
        <v>207</v>
      </c>
      <c r="AQ211" s="97">
        <f>IFERROR(VLOOKUP(ROUND(AL211,0),'Criteria Table'!$A$2:$I$102,4,FALSE),0)</f>
        <v>0</v>
      </c>
      <c r="AR211" s="128"/>
      <c r="AS211" s="95"/>
      <c r="AT211" s="95"/>
      <c r="AU211" s="100">
        <f>IFERROR(VLOOKUP(TEXT(A211,"0000"),'Sci11'!$A$3:$N$492,4,FALSE)/VLOOKUP(TEXT(A211,"0000"),'Sci11'!$A$3:$N$492,14,FALSE)*100,"")</f>
        <v>43.96551724137931</v>
      </c>
      <c r="AV211" s="101">
        <f>SUM(VLOOKUP(TEXT(A211,"0000"),'Sci11'!$A$3:$N$492,5,FALSE),VLOOKUP(TEXT(A211,"0000"),'Sci11'!$A$3:$N$492,6,FALSE))/VLOOKUP(TEXT(A211,"0000"),'Sci11'!$A$3:$N$492,14,FALSE)*100</f>
        <v>18.103448275862068</v>
      </c>
      <c r="AW211" s="100">
        <f t="shared" si="254"/>
        <v>46.625517241379313</v>
      </c>
      <c r="AX211" s="101">
        <f>IFERROR(AW211/100*VLOOKUP(TEXT(A211,"0000"),'Sci11'!$A$3:$N$492,14,FALSE),"")</f>
        <v>108.1712</v>
      </c>
      <c r="AY211" s="100">
        <f t="shared" si="255"/>
        <v>19.243448275862068</v>
      </c>
      <c r="AZ211" s="101">
        <f>IFERROR(AY211/100*VLOOKUP(TEXT(A211,"0000"),'Sci11'!$A$3:$N$492,14,FALSE),"")</f>
        <v>44.644799999999996</v>
      </c>
      <c r="BA211" s="100">
        <f t="shared" si="206"/>
        <v>62</v>
      </c>
      <c r="BB211" s="101">
        <f>IFERROR(VLOOKUP(BA211,'Criteria Table'!$A$2:$I$102,2,FALSE),"")</f>
        <v>3.8000000000000003</v>
      </c>
      <c r="BC211" s="101">
        <f t="shared" si="207"/>
        <v>65.8</v>
      </c>
      <c r="BD211" s="82">
        <f>IFERROR(VLOOKUP(A211,ATTx11!$A$2:$N$500,4,FALSE),"")</f>
        <v>96.04</v>
      </c>
      <c r="BE211" s="95">
        <f t="shared" si="208"/>
        <v>0.5</v>
      </c>
      <c r="BF211" s="96">
        <f t="shared" si="209"/>
        <v>96.54</v>
      </c>
      <c r="BG211" s="70">
        <f>IFERROR(VLOOKUP(A211,ATTx11!$A$2:$N$500,11,FALSE),"")</f>
        <v>57</v>
      </c>
      <c r="BH211" s="95">
        <f t="shared" si="210"/>
        <v>51.3</v>
      </c>
      <c r="BI211" s="70">
        <f>IFERROR(VLOOKUP(A211,ATTx11!$A$2:$N$500,12,FALSE),"")</f>
        <v>26</v>
      </c>
      <c r="BJ211" s="97">
        <f t="shared" si="211"/>
        <v>23.4</v>
      </c>
      <c r="BK211" s="84">
        <f>IFERROR(VLOOKUP(A211,ATTx11!$A$2:$N$500,7,FALSE),"")</f>
        <v>46</v>
      </c>
      <c r="BL211" s="97">
        <f t="shared" si="212"/>
        <v>41.4</v>
      </c>
      <c r="BM211" s="84">
        <f>IFERROR(VLOOKUP(A211,ATTx11!$A$2:$N$500,8,FALSE),"")</f>
        <v>22</v>
      </c>
      <c r="BN211" s="95">
        <f t="shared" si="213"/>
        <v>19.8</v>
      </c>
      <c r="BO211" s="95"/>
      <c r="BP211" s="83">
        <f>IFERROR(VLOOKUP(TEXT($A211,"0000"),'AYP11'!$B$3379:$AU$3800,17,FALSE),"")</f>
        <v>0</v>
      </c>
      <c r="BQ211" s="75">
        <f>IFERROR(VLOOKUP(BP211,'Criteria Table'!$A$2:$I$102,2,FALSE),0)</f>
        <v>10</v>
      </c>
      <c r="BR211" s="95">
        <f t="shared" si="214"/>
        <v>10</v>
      </c>
      <c r="BS211" s="83">
        <f>IFERROR(VLOOKUP(TEXT($A211,"0000"),'AYP11'!$B$847:$AU$1268,17,FALSE),"")</f>
        <v>0</v>
      </c>
      <c r="BT211" s="75">
        <f>IFERROR(VLOOKUP(BS211,'Criteria Table'!$A$2:$I$102,2,FALSE),0)</f>
        <v>10</v>
      </c>
      <c r="BU211" s="95">
        <f t="shared" si="215"/>
        <v>10</v>
      </c>
      <c r="BV211" s="83">
        <f>IFERROR(VLOOKUP(TEXT($A211,"0000"),'AYP11'!$B$2113:$AU$2534,17,FALSE),"")</f>
        <v>78</v>
      </c>
      <c r="BW211" s="75">
        <f>IFERROR(VLOOKUP(BV211,'Criteria Table'!$A$2:$I$102,2,FALSE),0)</f>
        <v>2.2000000000000002</v>
      </c>
      <c r="BX211" s="95">
        <f t="shared" si="216"/>
        <v>80</v>
      </c>
      <c r="BY211" s="83">
        <f>IFERROR(VLOOKUP(TEXT($A211,"0000"),'AYP11'!$B$425:$AU$846,17,FALSE),"")</f>
        <v>0</v>
      </c>
      <c r="BZ211" s="75">
        <f>IFERROR(VLOOKUP(BY211,'Criteria Table'!$A$2:$I$102,2,FALSE),0)</f>
        <v>10</v>
      </c>
      <c r="CA211" s="95">
        <f t="shared" si="217"/>
        <v>10</v>
      </c>
      <c r="CB211" s="83">
        <f>IFERROR(VLOOKUP(TEXT($A211,"0000"),'AYP11'!$B$3:$AU$424,17,FALSE),"")</f>
        <v>0</v>
      </c>
      <c r="CC211" s="95">
        <f>IFERROR(VLOOKUP(CB211,'Criteria Table'!$A$2:$I$102,2,FALSE),0)</f>
        <v>10</v>
      </c>
      <c r="CD211" s="95">
        <f t="shared" si="218"/>
        <v>10</v>
      </c>
      <c r="CE211" s="83">
        <f>IFERROR(VLOOKUP(TEXT($A211,"0000"),'AYP11'!$B$1269:$AU$1690,17,FALSE),"")</f>
        <v>75</v>
      </c>
      <c r="CF211" s="95">
        <f>IFERROR(VLOOKUP(CE211,'Criteria Table'!$A$2:$I$102,2,FALSE),0)</f>
        <v>2.5</v>
      </c>
      <c r="CG211" s="95">
        <f t="shared" si="219"/>
        <v>78</v>
      </c>
      <c r="CH211" s="83">
        <f>IFERROR(VLOOKUP(TEXT($A211,"0000"),'AYP11'!$B$1691:$AU$2112,17,FALSE),"")</f>
        <v>61</v>
      </c>
      <c r="CI211" s="95">
        <f>IFERROR(VLOOKUP(CH211,'Criteria Table'!$A$2:$I$102,2,FALSE),0)</f>
        <v>3.9000000000000004</v>
      </c>
      <c r="CJ211" s="95">
        <f t="shared" si="220"/>
        <v>65</v>
      </c>
      <c r="CK211" s="83">
        <f>IFERROR(VLOOKUP(TEXT($A211,"0000"),'AYP11'!$B$2535:$AU$2956,17,FALSE),"")</f>
        <v>0</v>
      </c>
      <c r="CL211" s="95">
        <f>IFERROR(VLOOKUP(CK211,'Criteria Table'!$A$2:$I$102,2,FALSE),0)</f>
        <v>10</v>
      </c>
      <c r="CM211" s="95">
        <f t="shared" si="221"/>
        <v>10</v>
      </c>
      <c r="CN211" s="76">
        <f>IFERROR(VLOOKUP(TEXT($A211,"0000"),'AYP11'!$B$3379:$AU$3800,23,FALSE),"")</f>
        <v>0</v>
      </c>
      <c r="CO211" s="95">
        <f>IFERROR(VLOOKUP(CN211,'Criteria Table'!$A$2:$I$102,2,FALSE),0)</f>
        <v>10</v>
      </c>
      <c r="CP211" s="95">
        <f t="shared" si="222"/>
        <v>10</v>
      </c>
      <c r="CQ211" s="76">
        <f>IFERROR(VLOOKUP(TEXT($A211,"0000"),'AYP11'!$B$847:$AU$1268,23,FALSE),"")</f>
        <v>0</v>
      </c>
      <c r="CR211" s="95">
        <f>IFERROR(VLOOKUP(CQ211,'Criteria Table'!$A$2:$I$102,2,FALSE),0)</f>
        <v>10</v>
      </c>
      <c r="CS211" s="95">
        <f t="shared" si="223"/>
        <v>10</v>
      </c>
      <c r="CT211" s="76">
        <f>IFERROR(VLOOKUP(TEXT($A211,"0000"),'AYP11'!$B$2113:$AU$2534,23,FALSE),"")</f>
        <v>76</v>
      </c>
      <c r="CU211" s="95">
        <f>IFERROR(VLOOKUP(CT211,'Criteria Table'!$A$2:$I$102,2,FALSE),0)</f>
        <v>2.4000000000000004</v>
      </c>
      <c r="CV211" s="95">
        <f t="shared" si="224"/>
        <v>78</v>
      </c>
      <c r="CW211" s="76">
        <f>IFERROR(VLOOKUP(TEXT($A211,"0000"),'AYP11'!$B$425:$AU$846,23,FALSE),"")</f>
        <v>0</v>
      </c>
      <c r="CX211" s="95">
        <f>IFERROR(VLOOKUP(CW211,'Criteria Table'!$A$2:$I$102,2,FALSE),0)</f>
        <v>10</v>
      </c>
      <c r="CY211" s="95">
        <f t="shared" si="225"/>
        <v>10</v>
      </c>
      <c r="CZ211" s="76">
        <f>IFERROR(VLOOKUP(TEXT($A211,"0000"),'AYP11'!$B$3:$AU$424,23,FALSE),"")</f>
        <v>0</v>
      </c>
      <c r="DA211" s="95">
        <f>IFERROR(VLOOKUP(CZ211,'Criteria Table'!$A$2:$I$102,2,FALSE),0)</f>
        <v>10</v>
      </c>
      <c r="DB211" s="95">
        <f t="shared" si="226"/>
        <v>10</v>
      </c>
      <c r="DC211" s="76">
        <f>IFERROR(VLOOKUP(TEXT($A211,"0000"),'AYP11'!$B$1269:$AU$1690,23,FALSE),"")</f>
        <v>71</v>
      </c>
      <c r="DD211" s="95">
        <f>IFERROR(VLOOKUP(DC211,'Criteria Table'!$A$2:$I$102,2,FALSE),0)</f>
        <v>2.9000000000000004</v>
      </c>
      <c r="DE211" s="95">
        <f t="shared" si="227"/>
        <v>74</v>
      </c>
      <c r="DF211" s="76">
        <f>IFERROR(VLOOKUP(TEXT($A211,"0000"),'AYP11'!$B$1691:$AU$2112,23,FALSE),"")</f>
        <v>65</v>
      </c>
      <c r="DG211" s="95">
        <f>IFERROR(VLOOKUP(DF211,'Criteria Table'!$A$2:$I$102,2,FALSE),0)</f>
        <v>3.5</v>
      </c>
      <c r="DH211" s="95">
        <f t="shared" si="228"/>
        <v>69</v>
      </c>
      <c r="DI211" s="76">
        <f>IFERROR(VLOOKUP(TEXT($A211,"0000"),'AYP11'!$B$2535:$AU$2956,23,FALSE),"")</f>
        <v>0</v>
      </c>
      <c r="DJ211" s="95">
        <f>IFERROR(VLOOKUP(DI211,'Criteria Table'!$A$2:$I$102,2,FALSE),0)</f>
        <v>10</v>
      </c>
      <c r="DK211" s="95">
        <f t="shared" si="229"/>
        <v>10</v>
      </c>
      <c r="DL211" s="91">
        <f>IFERROR(VLOOKUP(TEXT($A211,"0000"),'AYP11'!$B$3379:$AU$3800,11,FALSE),"")</f>
        <v>0</v>
      </c>
      <c r="DM211" s="95">
        <f t="shared" si="230"/>
        <v>1</v>
      </c>
      <c r="DN211" s="95" t="str">
        <f t="shared" si="231"/>
        <v/>
      </c>
      <c r="DO211" s="91">
        <f>IFERROR(VLOOKUP(TEXT($A211,"0000"),'AYP11'!$B$847:$AU$1268,11,FALSE),"")</f>
        <v>0</v>
      </c>
      <c r="DP211" s="95">
        <f t="shared" si="232"/>
        <v>1</v>
      </c>
      <c r="DQ211" s="95" t="str">
        <f t="shared" si="233"/>
        <v/>
      </c>
      <c r="DR211" s="91">
        <f>IFERROR(VLOOKUP(TEXT($A211,"0000"),'AYP11'!$B$2113:$AU$2534,11,FALSE),"")</f>
        <v>0</v>
      </c>
      <c r="DS211" s="95">
        <f t="shared" si="234"/>
        <v>1</v>
      </c>
      <c r="DT211" s="95" t="str">
        <f t="shared" si="235"/>
        <v/>
      </c>
      <c r="DU211" s="91">
        <f>IFERROR(VLOOKUP(TEXT($A211,"0000"),'AYP11'!$B$425:$AU$846,11,FALSE),"")</f>
        <v>0</v>
      </c>
      <c r="DV211" s="95">
        <f t="shared" si="236"/>
        <v>1</v>
      </c>
      <c r="DW211" s="95" t="str">
        <f t="shared" si="237"/>
        <v/>
      </c>
      <c r="DX211" s="91">
        <f>IFERROR(VLOOKUP(TEXT($A211,"0000"),'AYP11'!$B$3:$AU$424,11,FALSE),"")</f>
        <v>0</v>
      </c>
      <c r="DY211" s="95">
        <f t="shared" si="238"/>
        <v>1</v>
      </c>
      <c r="DZ211" s="95" t="str">
        <f t="shared" si="239"/>
        <v/>
      </c>
      <c r="EA211" s="91">
        <f>IFERROR(VLOOKUP(TEXT($A211,"0000"),'AYP11'!$B$1269:$AU$1690,11,FALSE),"")</f>
        <v>0</v>
      </c>
      <c r="EB211" s="95">
        <f t="shared" si="240"/>
        <v>1</v>
      </c>
      <c r="EC211" s="95" t="str">
        <f t="shared" si="241"/>
        <v/>
      </c>
      <c r="ED211" s="91">
        <f>IFERROR(VLOOKUP(TEXT($A211,"0000"),'AYP11'!$B$1691:$AU$2112,11,FALSE),"")</f>
        <v>0</v>
      </c>
      <c r="EE211" s="95">
        <f t="shared" si="242"/>
        <v>1</v>
      </c>
      <c r="EF211" s="95" t="str">
        <f t="shared" si="243"/>
        <v/>
      </c>
      <c r="EG211" s="91">
        <f>IFERROR(VLOOKUP(TEXT($A211,"0000"),'AYP11'!$B$2535:$AU$2956,11,FALSE),"")</f>
        <v>0</v>
      </c>
      <c r="EH211" s="95">
        <f t="shared" si="244"/>
        <v>1</v>
      </c>
      <c r="EI211" s="95" t="str">
        <f t="shared" si="245"/>
        <v/>
      </c>
    </row>
    <row r="212" spans="1:147" x14ac:dyDescent="0.25">
      <c r="A212" s="248">
        <v>4721</v>
      </c>
      <c r="B212" s="291">
        <f t="shared" si="192"/>
        <v>33.333333333333329</v>
      </c>
      <c r="C212" s="50">
        <f>IFERROR(VLOOKUP(TEXT($A212,"0000"),'R-M11'!$A$2:$AA$500,4,FALSE),0)</f>
        <v>83</v>
      </c>
      <c r="D212" s="291">
        <f t="shared" si="193"/>
        <v>42.168674698795186</v>
      </c>
      <c r="E212" s="98">
        <f>IFERROR(SUM(VLOOKUP(TEXT($A212,"0000"),'R-M11'!$A$2:$AA$500,5,FALSE),VLOOKUP(TEXT($A212,"0000"),'R-M11'!$A$2:$AA$500,6,FALSE)),0)</f>
        <v>105</v>
      </c>
      <c r="F212" s="58">
        <f>IFERROR(VLOOKUP(TEXT($A212,"0000"),'R-M11'!$A$2:$AA$500,14,FALSE),0)</f>
        <v>249</v>
      </c>
      <c r="G212" s="230">
        <f t="shared" si="246"/>
        <v>35.013333333333328</v>
      </c>
      <c r="H212" s="97">
        <f t="shared" si="194"/>
        <v>87.183199999999985</v>
      </c>
      <c r="I212" s="230">
        <f t="shared" si="247"/>
        <v>42.888674698795185</v>
      </c>
      <c r="J212" s="97">
        <f t="shared" si="195"/>
        <v>106.79280000000001</v>
      </c>
      <c r="K212" s="230">
        <f t="shared" si="196"/>
        <v>76</v>
      </c>
      <c r="L212" s="121">
        <f>IFERROR(VLOOKUP(K212,'Criteria Table'!$A$2:$I$102,2,FALSE),"")</f>
        <v>2.4000000000000004</v>
      </c>
      <c r="M212" s="230">
        <f t="shared" si="197"/>
        <v>77.902008032128521</v>
      </c>
      <c r="N212" s="286">
        <f t="shared" si="198"/>
        <v>30.923694779116467</v>
      </c>
      <c r="O212" s="50">
        <f>IFERROR(VLOOKUP(TEXT($A212,"0000"),'R-M11'!$A$2:$AA$500,17,FALSE),"")</f>
        <v>77</v>
      </c>
      <c r="P212" s="286">
        <f t="shared" si="199"/>
        <v>49.799196787148588</v>
      </c>
      <c r="Q212" s="98">
        <f>IFERROR(SUM(VLOOKUP(TEXT($A212,"0000"),'R-M11'!$A$2:$AA$500,18,FALSE),VLOOKUP(TEXT($A212,"0000"),'R-M11'!$A$2:$AA$500,19,FALSE)),0)</f>
        <v>124</v>
      </c>
      <c r="R212" s="69">
        <f>IFERROR(VLOOKUP(TEXT($A212,"0000"),'R-M11'!$A$2:$AA$500,27,FALSE),0)</f>
        <v>249</v>
      </c>
      <c r="S212" s="121">
        <f t="shared" si="248"/>
        <v>32.253694779116465</v>
      </c>
      <c r="T212" s="70">
        <f t="shared" si="200"/>
        <v>80.311700000000002</v>
      </c>
      <c r="U212" s="121">
        <f t="shared" si="249"/>
        <v>50.369196787148589</v>
      </c>
      <c r="V212" s="70">
        <f t="shared" si="201"/>
        <v>125.41929999999998</v>
      </c>
      <c r="W212" s="121">
        <f t="shared" si="202"/>
        <v>81</v>
      </c>
      <c r="X212" s="124">
        <f>IFERROR(VLOOKUP(W212,'Criteria Table'!$A$2:$I$102,2,FALSE),"")</f>
        <v>1.9000000000000001</v>
      </c>
      <c r="Y212" s="121">
        <f t="shared" si="203"/>
        <v>82.622891566265054</v>
      </c>
      <c r="Z212" s="92">
        <f>IFERROR(IF(VLOOKUP(A212,'SG11'!$A$3:$AI$500,18,FALSE)="","NA",VLOOKUP(A212,'SG11'!$A$3:$AI$500,18,FALSE)),"")</f>
        <v>66</v>
      </c>
      <c r="AA212" s="75">
        <f>IFERROR(VLOOKUP(Z212,'Criteria Table'!$A$2:$I$102,6,FALSE),"NA")</f>
        <v>5</v>
      </c>
      <c r="AB212" s="95">
        <f t="shared" si="250"/>
        <v>71</v>
      </c>
      <c r="AC212" s="84">
        <f>IFERROR(IF(VLOOKUP(A212,'SG11'!$A$3:$AI$500,19,FALSE)="","NA",VLOOKUP(A212,'SG11'!$A$3:$AI$500,19,FALSE)),"")</f>
        <v>73</v>
      </c>
      <c r="AD212" s="75">
        <f>IFERROR(VLOOKUP(AC212,'Criteria Table'!$A$2:$I$102,6,FALSE),"NA")</f>
        <v>5</v>
      </c>
      <c r="AE212" s="95">
        <f t="shared" si="251"/>
        <v>78</v>
      </c>
      <c r="AF212" s="92">
        <f>IFERROR(IF(VLOOKUP(A212,'SG11'!$A$3:$AI$500,20,FALSE)="","NA",VLOOKUP(A212,'SG11'!$A$3:$AI$500,20,FALSE)),"")</f>
        <v>63</v>
      </c>
      <c r="AG212" s="75">
        <f>IFERROR(VLOOKUP(AF212,'Criteria Table'!$A$2:$I$102,6,FALSE),"NA")</f>
        <v>5</v>
      </c>
      <c r="AH212" s="95">
        <f t="shared" si="252"/>
        <v>68</v>
      </c>
      <c r="AI212" s="84">
        <f>IFERROR(IF(VLOOKUP(A212,'SG11'!$A$3:$AI$500,21,FALSE)="","NA",VLOOKUP(A212,'SG11'!$A$3:$AI$500,21,FALSE)),"")</f>
        <v>84</v>
      </c>
      <c r="AJ212" s="75">
        <f>IFERROR(VLOOKUP(AI212,'Criteria Table'!$A$2:$I$102,6,FALSE),"NA")</f>
        <v>5</v>
      </c>
      <c r="AK212" s="95">
        <f t="shared" si="253"/>
        <v>89</v>
      </c>
      <c r="AL212" s="99">
        <f>IFERROR(VLOOKUP(TEXT(A212,"0000"),'W11'!$A$1:$E$500,4,FALSE)/AP212*100,"")</f>
        <v>96.551724137931032</v>
      </c>
      <c r="AM212" s="97">
        <f>IFERROR(VLOOKUP(TEXT(A212,"0000"),'W11'!$A$1:$E$500,4,FALSE),"")</f>
        <v>84</v>
      </c>
      <c r="AN212" s="99">
        <f t="shared" si="204"/>
        <v>96.551724137931032</v>
      </c>
      <c r="AO212" s="97">
        <f t="shared" si="205"/>
        <v>84</v>
      </c>
      <c r="AP212" s="99">
        <f>IFERROR(VLOOKUP(TEXT(A212,"0000"),'W11'!$A$1:$E$500,5,FALSE),"")</f>
        <v>87</v>
      </c>
      <c r="AQ212" s="97">
        <f>IFERROR(VLOOKUP(ROUND(AL212,0),'Criteria Table'!$A$2:$I$102,4,FALSE),0)</f>
        <v>0</v>
      </c>
      <c r="AR212" s="128"/>
      <c r="AS212" s="95"/>
      <c r="AT212" s="95"/>
      <c r="AU212" s="100">
        <f>IFERROR(VLOOKUP(TEXT(A212,"0000"),'Sci11'!$A$3:$N$492,4,FALSE)/VLOOKUP(TEXT(A212,"0000"),'Sci11'!$A$3:$N$492,14,FALSE)*100,"")</f>
        <v>33.333333333333329</v>
      </c>
      <c r="AV212" s="101">
        <f>SUM(VLOOKUP(TEXT(A212,"0000"),'Sci11'!$A$3:$N$492,5,FALSE),VLOOKUP(TEXT(A212,"0000"),'Sci11'!$A$3:$N$492,6,FALSE))/VLOOKUP(TEXT(A212,"0000"),'Sci11'!$A$3:$N$492,14,FALSE)*100</f>
        <v>29.761904761904763</v>
      </c>
      <c r="AW212" s="100">
        <f t="shared" si="254"/>
        <v>35.923333333333332</v>
      </c>
      <c r="AX212" s="101">
        <f>IFERROR(AW212/100*VLOOKUP(TEXT(A212,"0000"),'Sci11'!$A$3:$N$492,14,FALSE),"")</f>
        <v>30.175599999999996</v>
      </c>
      <c r="AY212" s="100">
        <f t="shared" si="255"/>
        <v>30.871904761904762</v>
      </c>
      <c r="AZ212" s="101">
        <f>IFERROR(AY212/100*VLOOKUP(TEXT(A212,"0000"),'Sci11'!$A$3:$N$492,14,FALSE),"")</f>
        <v>25.932400000000001</v>
      </c>
      <c r="BA212" s="100">
        <f t="shared" si="206"/>
        <v>63</v>
      </c>
      <c r="BB212" s="101">
        <f>IFERROR(VLOOKUP(BA212,'Criteria Table'!$A$2:$I$102,2,FALSE),"")</f>
        <v>3.7</v>
      </c>
      <c r="BC212" s="101">
        <f t="shared" si="207"/>
        <v>66.7</v>
      </c>
      <c r="BD212" s="82">
        <f>IFERROR(VLOOKUP(A212,ATTx11!$A$2:$N$500,4,FALSE),"")</f>
        <v>96.93</v>
      </c>
      <c r="BE212" s="95">
        <f t="shared" si="208"/>
        <v>0.5</v>
      </c>
      <c r="BF212" s="96">
        <f t="shared" si="209"/>
        <v>97.43</v>
      </c>
      <c r="BG212" s="70">
        <f>IFERROR(VLOOKUP(A212,ATTx11!$A$2:$N$500,11,FALSE),"")</f>
        <v>0</v>
      </c>
      <c r="BH212" s="95">
        <f t="shared" si="210"/>
        <v>0</v>
      </c>
      <c r="BI212" s="70">
        <f>IFERROR(VLOOKUP(A212,ATTx11!$A$2:$N$500,12,FALSE),"")</f>
        <v>0</v>
      </c>
      <c r="BJ212" s="97">
        <f t="shared" si="211"/>
        <v>0</v>
      </c>
      <c r="BK212" s="84">
        <f>IFERROR(VLOOKUP(A212,ATTx11!$A$2:$N$500,7,FALSE),"")</f>
        <v>0</v>
      </c>
      <c r="BL212" s="97">
        <f t="shared" si="212"/>
        <v>0</v>
      </c>
      <c r="BM212" s="84">
        <f>IFERROR(VLOOKUP(A212,ATTx11!$A$2:$N$500,8,FALSE),"")</f>
        <v>0</v>
      </c>
      <c r="BN212" s="95">
        <f t="shared" si="213"/>
        <v>0</v>
      </c>
      <c r="BO212" s="95"/>
      <c r="BP212" s="83">
        <f>IFERROR(VLOOKUP(TEXT($A212,"0000"),'AYP11'!$B$3379:$AU$3800,17,FALSE),"")</f>
        <v>0</v>
      </c>
      <c r="BQ212" s="75">
        <f>IFERROR(VLOOKUP(BP212,'Criteria Table'!$A$2:$I$102,2,FALSE),0)</f>
        <v>10</v>
      </c>
      <c r="BR212" s="95">
        <f t="shared" si="214"/>
        <v>10</v>
      </c>
      <c r="BS212" s="83">
        <f>IFERROR(VLOOKUP(TEXT($A212,"0000"),'AYP11'!$B$847:$AU$1268,17,FALSE),"")</f>
        <v>0</v>
      </c>
      <c r="BT212" s="75">
        <f>IFERROR(VLOOKUP(BS212,'Criteria Table'!$A$2:$I$102,2,FALSE),0)</f>
        <v>10</v>
      </c>
      <c r="BU212" s="95">
        <f t="shared" si="215"/>
        <v>10</v>
      </c>
      <c r="BV212" s="83">
        <f>IFERROR(VLOOKUP(TEXT($A212,"0000"),'AYP11'!$B$2113:$AU$2534,17,FALSE),"")</f>
        <v>76</v>
      </c>
      <c r="BW212" s="75">
        <f>IFERROR(VLOOKUP(BV212,'Criteria Table'!$A$2:$I$102,2,FALSE),0)</f>
        <v>2.4000000000000004</v>
      </c>
      <c r="BX212" s="95">
        <f t="shared" si="216"/>
        <v>78</v>
      </c>
      <c r="BY212" s="83">
        <f>IFERROR(VLOOKUP(TEXT($A212,"0000"),'AYP11'!$B$425:$AU$846,17,FALSE),"")</f>
        <v>0</v>
      </c>
      <c r="BZ212" s="75">
        <f>IFERROR(VLOOKUP(BY212,'Criteria Table'!$A$2:$I$102,2,FALSE),0)</f>
        <v>10</v>
      </c>
      <c r="CA212" s="95">
        <f t="shared" si="217"/>
        <v>10</v>
      </c>
      <c r="CB212" s="83">
        <f>IFERROR(VLOOKUP(TEXT($A212,"0000"),'AYP11'!$B$3:$AU$424,17,FALSE),"")</f>
        <v>0</v>
      </c>
      <c r="CC212" s="95">
        <f>IFERROR(VLOOKUP(CB212,'Criteria Table'!$A$2:$I$102,2,FALSE),0)</f>
        <v>10</v>
      </c>
      <c r="CD212" s="95">
        <f t="shared" si="218"/>
        <v>10</v>
      </c>
      <c r="CE212" s="83">
        <f>IFERROR(VLOOKUP(TEXT($A212,"0000"),'AYP11'!$B$1269:$AU$1690,17,FALSE),"")</f>
        <v>73</v>
      </c>
      <c r="CF212" s="95">
        <f>IFERROR(VLOOKUP(CE212,'Criteria Table'!$A$2:$I$102,2,FALSE),0)</f>
        <v>2.7</v>
      </c>
      <c r="CG212" s="95">
        <f t="shared" si="219"/>
        <v>76</v>
      </c>
      <c r="CH212" s="83">
        <f>IFERROR(VLOOKUP(TEXT($A212,"0000"),'AYP11'!$B$1691:$AU$2112,17,FALSE),"")</f>
        <v>74</v>
      </c>
      <c r="CI212" s="95">
        <f>IFERROR(VLOOKUP(CH212,'Criteria Table'!$A$2:$I$102,2,FALSE),0)</f>
        <v>2.6</v>
      </c>
      <c r="CJ212" s="95">
        <f t="shared" si="220"/>
        <v>77</v>
      </c>
      <c r="CK212" s="83">
        <f>IFERROR(VLOOKUP(TEXT($A212,"0000"),'AYP11'!$B$2535:$AU$2956,17,FALSE),"")</f>
        <v>45</v>
      </c>
      <c r="CL212" s="95">
        <f>IFERROR(VLOOKUP(CK212,'Criteria Table'!$A$2:$I$102,2,FALSE),0)</f>
        <v>5.5</v>
      </c>
      <c r="CM212" s="95">
        <f t="shared" si="221"/>
        <v>51</v>
      </c>
      <c r="CN212" s="76">
        <f>IFERROR(VLOOKUP(TEXT($A212,"0000"),'AYP11'!$B$3379:$AU$3800,23,FALSE),"")</f>
        <v>0</v>
      </c>
      <c r="CO212" s="95">
        <f>IFERROR(VLOOKUP(CN212,'Criteria Table'!$A$2:$I$102,2,FALSE),0)</f>
        <v>10</v>
      </c>
      <c r="CP212" s="95">
        <f t="shared" si="222"/>
        <v>10</v>
      </c>
      <c r="CQ212" s="76">
        <f>IFERROR(VLOOKUP(TEXT($A212,"0000"),'AYP11'!$B$847:$AU$1268,23,FALSE),"")</f>
        <v>0</v>
      </c>
      <c r="CR212" s="95">
        <f>IFERROR(VLOOKUP(CQ212,'Criteria Table'!$A$2:$I$102,2,FALSE),0)</f>
        <v>10</v>
      </c>
      <c r="CS212" s="95">
        <f t="shared" si="223"/>
        <v>10</v>
      </c>
      <c r="CT212" s="76">
        <f>IFERROR(VLOOKUP(TEXT($A212,"0000"),'AYP11'!$B$2113:$AU$2534,23,FALSE),"")</f>
        <v>83</v>
      </c>
      <c r="CU212" s="95">
        <f>IFERROR(VLOOKUP(CT212,'Criteria Table'!$A$2:$I$102,2,FALSE),0)</f>
        <v>1.7000000000000002</v>
      </c>
      <c r="CV212" s="95">
        <f t="shared" si="224"/>
        <v>85</v>
      </c>
      <c r="CW212" s="76">
        <f>IFERROR(VLOOKUP(TEXT($A212,"0000"),'AYP11'!$B$425:$AU$846,23,FALSE),"")</f>
        <v>0</v>
      </c>
      <c r="CX212" s="95">
        <f>IFERROR(VLOOKUP(CW212,'Criteria Table'!$A$2:$I$102,2,FALSE),0)</f>
        <v>10</v>
      </c>
      <c r="CY212" s="95">
        <f t="shared" si="225"/>
        <v>10</v>
      </c>
      <c r="CZ212" s="76">
        <f>IFERROR(VLOOKUP(TEXT($A212,"0000"),'AYP11'!$B$3:$AU$424,23,FALSE),"")</f>
        <v>0</v>
      </c>
      <c r="DA212" s="95">
        <f>IFERROR(VLOOKUP(CZ212,'Criteria Table'!$A$2:$I$102,2,FALSE),0)</f>
        <v>10</v>
      </c>
      <c r="DB212" s="95">
        <f t="shared" si="226"/>
        <v>10</v>
      </c>
      <c r="DC212" s="76">
        <f>IFERROR(VLOOKUP(TEXT($A212,"0000"),'AYP11'!$B$1269:$AU$1690,23,FALSE),"")</f>
        <v>79</v>
      </c>
      <c r="DD212" s="95">
        <f>IFERROR(VLOOKUP(DC212,'Criteria Table'!$A$2:$I$102,2,FALSE),0)</f>
        <v>2.1</v>
      </c>
      <c r="DE212" s="95">
        <f t="shared" si="227"/>
        <v>81</v>
      </c>
      <c r="DF212" s="76">
        <f>IFERROR(VLOOKUP(TEXT($A212,"0000"),'AYP11'!$B$1691:$AU$2112,23,FALSE),"")</f>
        <v>79</v>
      </c>
      <c r="DG212" s="95">
        <f>IFERROR(VLOOKUP(DF212,'Criteria Table'!$A$2:$I$102,2,FALSE),0)</f>
        <v>2.1</v>
      </c>
      <c r="DH212" s="95">
        <f t="shared" si="228"/>
        <v>81</v>
      </c>
      <c r="DI212" s="76">
        <f>IFERROR(VLOOKUP(TEXT($A212,"0000"),'AYP11'!$B$2535:$AU$2956,23,FALSE),"")</f>
        <v>61</v>
      </c>
      <c r="DJ212" s="95">
        <f>IFERROR(VLOOKUP(DI212,'Criteria Table'!$A$2:$I$102,2,FALSE),0)</f>
        <v>3.9000000000000004</v>
      </c>
      <c r="DK212" s="95">
        <f t="shared" si="229"/>
        <v>65</v>
      </c>
      <c r="DL212" s="91">
        <f>IFERROR(VLOOKUP(TEXT($A212,"0000"),'AYP11'!$B$3379:$AU$3800,11,FALSE),"")</f>
        <v>0</v>
      </c>
      <c r="DM212" s="95">
        <f t="shared" si="230"/>
        <v>1</v>
      </c>
      <c r="DN212" s="95" t="str">
        <f t="shared" si="231"/>
        <v/>
      </c>
      <c r="DO212" s="91">
        <f>IFERROR(VLOOKUP(TEXT($A212,"0000"),'AYP11'!$B$847:$AU$1268,11,FALSE),"")</f>
        <v>0</v>
      </c>
      <c r="DP212" s="95">
        <f t="shared" si="232"/>
        <v>1</v>
      </c>
      <c r="DQ212" s="95" t="str">
        <f t="shared" si="233"/>
        <v/>
      </c>
      <c r="DR212" s="91">
        <f>IFERROR(VLOOKUP(TEXT($A212,"0000"),'AYP11'!$B$2113:$AU$2534,11,FALSE),"")</f>
        <v>0</v>
      </c>
      <c r="DS212" s="95">
        <f t="shared" si="234"/>
        <v>1</v>
      </c>
      <c r="DT212" s="95" t="str">
        <f t="shared" si="235"/>
        <v/>
      </c>
      <c r="DU212" s="91">
        <f>IFERROR(VLOOKUP(TEXT($A212,"0000"),'AYP11'!$B$425:$AU$846,11,FALSE),"")</f>
        <v>0</v>
      </c>
      <c r="DV212" s="95">
        <f t="shared" si="236"/>
        <v>1</v>
      </c>
      <c r="DW212" s="95" t="str">
        <f t="shared" si="237"/>
        <v/>
      </c>
      <c r="DX212" s="91">
        <f>IFERROR(VLOOKUP(TEXT($A212,"0000"),'AYP11'!$B$3:$AU$424,11,FALSE),"")</f>
        <v>0</v>
      </c>
      <c r="DY212" s="95">
        <f t="shared" si="238"/>
        <v>1</v>
      </c>
      <c r="DZ212" s="95" t="str">
        <f t="shared" si="239"/>
        <v/>
      </c>
      <c r="EA212" s="91">
        <f>IFERROR(VLOOKUP(TEXT($A212,"0000"),'AYP11'!$B$1269:$AU$1690,11,FALSE),"")</f>
        <v>0</v>
      </c>
      <c r="EB212" s="95">
        <f t="shared" si="240"/>
        <v>1</v>
      </c>
      <c r="EC212" s="95" t="str">
        <f t="shared" si="241"/>
        <v/>
      </c>
      <c r="ED212" s="91">
        <f>IFERROR(VLOOKUP(TEXT($A212,"0000"),'AYP11'!$B$1691:$AU$2112,11,FALSE),"")</f>
        <v>0</v>
      </c>
      <c r="EE212" s="95">
        <f t="shared" si="242"/>
        <v>1</v>
      </c>
      <c r="EF212" s="95" t="str">
        <f t="shared" si="243"/>
        <v/>
      </c>
      <c r="EG212" s="91">
        <f>IFERROR(VLOOKUP(TEXT($A212,"0000"),'AYP11'!$B$2535:$AU$2956,11,FALSE),"")</f>
        <v>0</v>
      </c>
      <c r="EH212" s="95">
        <f t="shared" si="244"/>
        <v>1</v>
      </c>
      <c r="EI212" s="95" t="str">
        <f t="shared" si="245"/>
        <v/>
      </c>
      <c r="EP212" s="34">
        <v>112</v>
      </c>
      <c r="EQ212" s="102" t="s">
        <v>1333</v>
      </c>
    </row>
    <row r="213" spans="1:147" x14ac:dyDescent="0.25">
      <c r="A213" s="248">
        <v>4741</v>
      </c>
      <c r="B213" s="291">
        <f t="shared" si="192"/>
        <v>31.428571428571427</v>
      </c>
      <c r="C213" s="50">
        <f>IFERROR(VLOOKUP(TEXT($A213,"0000"),'R-M11'!$A$2:$AA$500,4,FALSE),0)</f>
        <v>121</v>
      </c>
      <c r="D213" s="291">
        <f t="shared" si="193"/>
        <v>40.779220779220779</v>
      </c>
      <c r="E213" s="98">
        <f>IFERROR(SUM(VLOOKUP(TEXT($A213,"0000"),'R-M11'!$A$2:$AA$500,5,FALSE),VLOOKUP(TEXT($A213,"0000"),'R-M11'!$A$2:$AA$500,6,FALSE)),0)</f>
        <v>157</v>
      </c>
      <c r="F213" s="58">
        <f>IFERROR(VLOOKUP(TEXT($A213,"0000"),'R-M11'!$A$2:$AA$500,14,FALSE),0)</f>
        <v>385</v>
      </c>
      <c r="G213" s="230">
        <f t="shared" si="246"/>
        <v>33.388571428571424</v>
      </c>
      <c r="H213" s="97">
        <f t="shared" si="194"/>
        <v>128.54599999999999</v>
      </c>
      <c r="I213" s="230">
        <f t="shared" si="247"/>
        <v>41.619220779220782</v>
      </c>
      <c r="J213" s="97">
        <f t="shared" si="195"/>
        <v>160.23400000000001</v>
      </c>
      <c r="K213" s="230">
        <f t="shared" si="196"/>
        <v>72</v>
      </c>
      <c r="L213" s="121">
        <f>IFERROR(VLOOKUP(K213,'Criteria Table'!$A$2:$I$102,2,FALSE),"")</f>
        <v>2.8000000000000003</v>
      </c>
      <c r="M213" s="230">
        <f t="shared" si="197"/>
        <v>75.007792207792207</v>
      </c>
      <c r="N213" s="286">
        <f t="shared" si="198"/>
        <v>35.416666666666671</v>
      </c>
      <c r="O213" s="50">
        <f>IFERROR(VLOOKUP(TEXT($A213,"0000"),'R-M11'!$A$2:$AA$500,17,FALSE),"")</f>
        <v>136</v>
      </c>
      <c r="P213" s="286">
        <f t="shared" si="199"/>
        <v>48.697916666666671</v>
      </c>
      <c r="Q213" s="98">
        <f>IFERROR(SUM(VLOOKUP(TEXT($A213,"0000"),'R-M11'!$A$2:$AA$500,18,FALSE),VLOOKUP(TEXT($A213,"0000"),'R-M11'!$A$2:$AA$500,19,FALSE)),0)</f>
        <v>187</v>
      </c>
      <c r="R213" s="69">
        <f>IFERROR(VLOOKUP(TEXT($A213,"0000"),'R-M11'!$A$2:$AA$500,27,FALSE),0)</f>
        <v>384</v>
      </c>
      <c r="S213" s="121">
        <f t="shared" si="248"/>
        <v>36.536666666666669</v>
      </c>
      <c r="T213" s="70">
        <f t="shared" si="200"/>
        <v>140.30080000000001</v>
      </c>
      <c r="U213" s="121">
        <f t="shared" si="249"/>
        <v>49.177916666666668</v>
      </c>
      <c r="V213" s="70">
        <f t="shared" si="201"/>
        <v>188.8432</v>
      </c>
      <c r="W213" s="121">
        <f t="shared" si="202"/>
        <v>84</v>
      </c>
      <c r="X213" s="124">
        <f>IFERROR(VLOOKUP(W213,'Criteria Table'!$A$2:$I$102,2,FALSE),"")</f>
        <v>1.6</v>
      </c>
      <c r="Y213" s="121">
        <f t="shared" si="203"/>
        <v>85.714583333333337</v>
      </c>
      <c r="Z213" s="92">
        <f>IFERROR(IF(VLOOKUP(A213,'SG11'!$A$3:$AI$500,18,FALSE)="","NA",VLOOKUP(A213,'SG11'!$A$3:$AI$500,18,FALSE)),"")</f>
        <v>70</v>
      </c>
      <c r="AA213" s="75">
        <f>IFERROR(VLOOKUP(Z213,'Criteria Table'!$A$2:$I$102,6,FALSE),"NA")</f>
        <v>5</v>
      </c>
      <c r="AB213" s="95">
        <f t="shared" si="250"/>
        <v>75</v>
      </c>
      <c r="AC213" s="84">
        <f>IFERROR(IF(VLOOKUP(A213,'SG11'!$A$3:$AI$500,19,FALSE)="","NA",VLOOKUP(A213,'SG11'!$A$3:$AI$500,19,FALSE)),"")</f>
        <v>83</v>
      </c>
      <c r="AD213" s="75">
        <f>IFERROR(VLOOKUP(AC213,'Criteria Table'!$A$2:$I$102,6,FALSE),"NA")</f>
        <v>5</v>
      </c>
      <c r="AE213" s="95">
        <f t="shared" si="251"/>
        <v>88</v>
      </c>
      <c r="AF213" s="92">
        <f>IFERROR(IF(VLOOKUP(A213,'SG11'!$A$3:$AI$500,20,FALSE)="","NA",VLOOKUP(A213,'SG11'!$A$3:$AI$500,20,FALSE)),"")</f>
        <v>62</v>
      </c>
      <c r="AG213" s="75">
        <f>IFERROR(VLOOKUP(AF213,'Criteria Table'!$A$2:$I$102,6,FALSE),"NA")</f>
        <v>5</v>
      </c>
      <c r="AH213" s="95">
        <f t="shared" si="252"/>
        <v>67</v>
      </c>
      <c r="AI213" s="84">
        <f>IFERROR(IF(VLOOKUP(A213,'SG11'!$A$3:$AI$500,21,FALSE)="","NA",VLOOKUP(A213,'SG11'!$A$3:$AI$500,21,FALSE)),"")</f>
        <v>82</v>
      </c>
      <c r="AJ213" s="75">
        <f>IFERROR(VLOOKUP(AI213,'Criteria Table'!$A$2:$I$102,6,FALSE),"NA")</f>
        <v>5</v>
      </c>
      <c r="AK213" s="95">
        <f t="shared" si="253"/>
        <v>87</v>
      </c>
      <c r="AL213" s="99">
        <f>IFERROR(VLOOKUP(TEXT(A213,"0000"),'W11'!$A$1:$E$500,4,FALSE)/AP213*100,"")</f>
        <v>92.913385826771659</v>
      </c>
      <c r="AM213" s="97">
        <f>IFERROR(VLOOKUP(TEXT(A213,"0000"),'W11'!$A$1:$E$500,4,FALSE),"")</f>
        <v>118</v>
      </c>
      <c r="AN213" s="99">
        <f t="shared" si="204"/>
        <v>92.913385826771659</v>
      </c>
      <c r="AO213" s="97">
        <f t="shared" si="205"/>
        <v>118</v>
      </c>
      <c r="AP213" s="99">
        <f>IFERROR(VLOOKUP(TEXT(A213,"0000"),'W11'!$A$1:$E$500,5,FALSE),"")</f>
        <v>127</v>
      </c>
      <c r="AQ213" s="97">
        <f>IFERROR(VLOOKUP(ROUND(AL213,0),'Criteria Table'!$A$2:$I$102,4,FALSE),0)</f>
        <v>0</v>
      </c>
      <c r="AR213" s="128"/>
      <c r="AS213" s="95"/>
      <c r="AT213" s="95"/>
      <c r="AU213" s="100">
        <f>IFERROR(VLOOKUP(TEXT(A213,"0000"),'Sci11'!$A$3:$N$492,4,FALSE)/VLOOKUP(TEXT(A213,"0000"),'Sci11'!$A$3:$N$492,14,FALSE)*100,"")</f>
        <v>40.322580645161288</v>
      </c>
      <c r="AV213" s="101">
        <f>SUM(VLOOKUP(TEXT(A213,"0000"),'Sci11'!$A$3:$N$492,5,FALSE),VLOOKUP(TEXT(A213,"0000"),'Sci11'!$A$3:$N$492,6,FALSE))/VLOOKUP(TEXT(A213,"0000"),'Sci11'!$A$3:$N$492,14,FALSE)*100</f>
        <v>20.967741935483872</v>
      </c>
      <c r="AW213" s="100">
        <f t="shared" si="254"/>
        <v>43.052580645161285</v>
      </c>
      <c r="AX213" s="101">
        <f>IFERROR(AW213/100*VLOOKUP(TEXT(A213,"0000"),'Sci11'!$A$3:$N$492,14,FALSE),"")</f>
        <v>53.385199999999998</v>
      </c>
      <c r="AY213" s="100">
        <f t="shared" si="255"/>
        <v>22.137741935483874</v>
      </c>
      <c r="AZ213" s="101">
        <f>IFERROR(AY213/100*VLOOKUP(TEXT(A213,"0000"),'Sci11'!$A$3:$N$492,14,FALSE),"")</f>
        <v>27.450800000000005</v>
      </c>
      <c r="BA213" s="100">
        <f t="shared" si="206"/>
        <v>61</v>
      </c>
      <c r="BB213" s="101">
        <f>IFERROR(VLOOKUP(BA213,'Criteria Table'!$A$2:$I$102,2,FALSE),"")</f>
        <v>3.9000000000000004</v>
      </c>
      <c r="BC213" s="101">
        <f t="shared" si="207"/>
        <v>64.900000000000006</v>
      </c>
      <c r="BD213" s="82">
        <f>IFERROR(VLOOKUP(A213,ATTx11!$A$2:$N$500,4,FALSE),"")</f>
        <v>96.53</v>
      </c>
      <c r="BE213" s="95">
        <f t="shared" si="208"/>
        <v>0.5</v>
      </c>
      <c r="BF213" s="96">
        <f t="shared" si="209"/>
        <v>97.03</v>
      </c>
      <c r="BG213" s="70">
        <f>IFERROR(VLOOKUP(A213,ATTx11!$A$2:$N$500,11,FALSE),"")</f>
        <v>3</v>
      </c>
      <c r="BH213" s="95">
        <f t="shared" si="210"/>
        <v>2.7</v>
      </c>
      <c r="BI213" s="70">
        <f>IFERROR(VLOOKUP(A213,ATTx11!$A$2:$N$500,12,FALSE),"")</f>
        <v>4</v>
      </c>
      <c r="BJ213" s="97">
        <f t="shared" si="211"/>
        <v>3.6</v>
      </c>
      <c r="BK213" s="84">
        <f>IFERROR(VLOOKUP(A213,ATTx11!$A$2:$N$500,7,FALSE),"")</f>
        <v>3</v>
      </c>
      <c r="BL213" s="97">
        <f t="shared" si="212"/>
        <v>2.7</v>
      </c>
      <c r="BM213" s="84">
        <f>IFERROR(VLOOKUP(A213,ATTx11!$A$2:$N$500,8,FALSE),"")</f>
        <v>2</v>
      </c>
      <c r="BN213" s="95">
        <f t="shared" si="213"/>
        <v>1.8</v>
      </c>
      <c r="BO213" s="95"/>
      <c r="BP213" s="83">
        <f>IFERROR(VLOOKUP(TEXT($A213,"0000"),'AYP11'!$B$3379:$AU$3800,17,FALSE),"")</f>
        <v>0</v>
      </c>
      <c r="BQ213" s="75">
        <f>IFERROR(VLOOKUP(BP213,'Criteria Table'!$A$2:$I$102,2,FALSE),0)</f>
        <v>10</v>
      </c>
      <c r="BR213" s="95">
        <f t="shared" si="214"/>
        <v>10</v>
      </c>
      <c r="BS213" s="83">
        <f>IFERROR(VLOOKUP(TEXT($A213,"0000"),'AYP11'!$B$847:$AU$1268,17,FALSE),"")</f>
        <v>0</v>
      </c>
      <c r="BT213" s="75">
        <f>IFERROR(VLOOKUP(BS213,'Criteria Table'!$A$2:$I$102,2,FALSE),0)</f>
        <v>10</v>
      </c>
      <c r="BU213" s="95">
        <f t="shared" si="215"/>
        <v>10</v>
      </c>
      <c r="BV213" s="83">
        <f>IFERROR(VLOOKUP(TEXT($A213,"0000"),'AYP11'!$B$2113:$AU$2534,17,FALSE),"")</f>
        <v>74</v>
      </c>
      <c r="BW213" s="75">
        <f>IFERROR(VLOOKUP(BV213,'Criteria Table'!$A$2:$I$102,2,FALSE),0)</f>
        <v>2.6</v>
      </c>
      <c r="BX213" s="95">
        <f t="shared" si="216"/>
        <v>77</v>
      </c>
      <c r="BY213" s="83">
        <f>IFERROR(VLOOKUP(TEXT($A213,"0000"),'AYP11'!$B$425:$AU$846,17,FALSE),"")</f>
        <v>0</v>
      </c>
      <c r="BZ213" s="75">
        <f>IFERROR(VLOOKUP(BY213,'Criteria Table'!$A$2:$I$102,2,FALSE),0)</f>
        <v>10</v>
      </c>
      <c r="CA213" s="95">
        <f t="shared" si="217"/>
        <v>10</v>
      </c>
      <c r="CB213" s="83">
        <f>IFERROR(VLOOKUP(TEXT($A213,"0000"),'AYP11'!$B$3:$AU$424,17,FALSE),"")</f>
        <v>0</v>
      </c>
      <c r="CC213" s="95">
        <f>IFERROR(VLOOKUP(CB213,'Criteria Table'!$A$2:$I$102,2,FALSE),0)</f>
        <v>10</v>
      </c>
      <c r="CD213" s="95">
        <f t="shared" si="218"/>
        <v>10</v>
      </c>
      <c r="CE213" s="83">
        <f>IFERROR(VLOOKUP(TEXT($A213,"0000"),'AYP11'!$B$1269:$AU$1690,17,FALSE),"")</f>
        <v>74</v>
      </c>
      <c r="CF213" s="95">
        <f>IFERROR(VLOOKUP(CE213,'Criteria Table'!$A$2:$I$102,2,FALSE),0)</f>
        <v>2.6</v>
      </c>
      <c r="CG213" s="95">
        <f t="shared" si="219"/>
        <v>77</v>
      </c>
      <c r="CH213" s="83">
        <f>IFERROR(VLOOKUP(TEXT($A213,"0000"),'AYP11'!$B$1691:$AU$2112,17,FALSE),"")</f>
        <v>64</v>
      </c>
      <c r="CI213" s="95">
        <f>IFERROR(VLOOKUP(CH213,'Criteria Table'!$A$2:$I$102,2,FALSE),0)</f>
        <v>3.6</v>
      </c>
      <c r="CJ213" s="95">
        <f t="shared" si="220"/>
        <v>68</v>
      </c>
      <c r="CK213" s="83">
        <f>IFERROR(VLOOKUP(TEXT($A213,"0000"),'AYP11'!$B$2535:$AU$2956,17,FALSE),"")</f>
        <v>0</v>
      </c>
      <c r="CL213" s="95">
        <f>IFERROR(VLOOKUP(CK213,'Criteria Table'!$A$2:$I$102,2,FALSE),0)</f>
        <v>10</v>
      </c>
      <c r="CM213" s="95">
        <f t="shared" si="221"/>
        <v>10</v>
      </c>
      <c r="CN213" s="76">
        <f>IFERROR(VLOOKUP(TEXT($A213,"0000"),'AYP11'!$B$3379:$AU$3800,23,FALSE),"")</f>
        <v>0</v>
      </c>
      <c r="CO213" s="95">
        <f>IFERROR(VLOOKUP(CN213,'Criteria Table'!$A$2:$I$102,2,FALSE),0)</f>
        <v>10</v>
      </c>
      <c r="CP213" s="95">
        <f t="shared" si="222"/>
        <v>10</v>
      </c>
      <c r="CQ213" s="76">
        <f>IFERROR(VLOOKUP(TEXT($A213,"0000"),'AYP11'!$B$847:$AU$1268,23,FALSE),"")</f>
        <v>0</v>
      </c>
      <c r="CR213" s="95">
        <f>IFERROR(VLOOKUP(CQ213,'Criteria Table'!$A$2:$I$102,2,FALSE),0)</f>
        <v>10</v>
      </c>
      <c r="CS213" s="95">
        <f t="shared" si="223"/>
        <v>10</v>
      </c>
      <c r="CT213" s="76">
        <f>IFERROR(VLOOKUP(TEXT($A213,"0000"),'AYP11'!$B$2113:$AU$2534,23,FALSE),"")</f>
        <v>86</v>
      </c>
      <c r="CU213" s="95">
        <f>IFERROR(VLOOKUP(CT213,'Criteria Table'!$A$2:$I$102,2,FALSE),0)</f>
        <v>0</v>
      </c>
      <c r="CV213" s="95">
        <f t="shared" si="224"/>
        <v>86</v>
      </c>
      <c r="CW213" s="76">
        <f>IFERROR(VLOOKUP(TEXT($A213,"0000"),'AYP11'!$B$425:$AU$846,23,FALSE),"")</f>
        <v>0</v>
      </c>
      <c r="CX213" s="95">
        <f>IFERROR(VLOOKUP(CW213,'Criteria Table'!$A$2:$I$102,2,FALSE),0)</f>
        <v>10</v>
      </c>
      <c r="CY213" s="95">
        <f t="shared" si="225"/>
        <v>10</v>
      </c>
      <c r="CZ213" s="76">
        <f>IFERROR(VLOOKUP(TEXT($A213,"0000"),'AYP11'!$B$3:$AU$424,23,FALSE),"")</f>
        <v>0</v>
      </c>
      <c r="DA213" s="95">
        <f>IFERROR(VLOOKUP(CZ213,'Criteria Table'!$A$2:$I$102,2,FALSE),0)</f>
        <v>10</v>
      </c>
      <c r="DB213" s="95">
        <f t="shared" si="226"/>
        <v>10</v>
      </c>
      <c r="DC213" s="76">
        <f>IFERROR(VLOOKUP(TEXT($A213,"0000"),'AYP11'!$B$1269:$AU$1690,23,FALSE),"")</f>
        <v>86</v>
      </c>
      <c r="DD213" s="95">
        <f>IFERROR(VLOOKUP(DC213,'Criteria Table'!$A$2:$I$102,2,FALSE),0)</f>
        <v>0</v>
      </c>
      <c r="DE213" s="95">
        <f t="shared" si="227"/>
        <v>86</v>
      </c>
      <c r="DF213" s="76">
        <f>IFERROR(VLOOKUP(TEXT($A213,"0000"),'AYP11'!$B$1691:$AU$2112,23,FALSE),"")</f>
        <v>81</v>
      </c>
      <c r="DG213" s="95">
        <f>IFERROR(VLOOKUP(DF213,'Criteria Table'!$A$2:$I$102,2,FALSE),0)</f>
        <v>1.9000000000000001</v>
      </c>
      <c r="DH213" s="95">
        <f t="shared" si="228"/>
        <v>83</v>
      </c>
      <c r="DI213" s="76">
        <f>IFERROR(VLOOKUP(TEXT($A213,"0000"),'AYP11'!$B$2535:$AU$2956,23,FALSE),"")</f>
        <v>0</v>
      </c>
      <c r="DJ213" s="95">
        <f>IFERROR(VLOOKUP(DI213,'Criteria Table'!$A$2:$I$102,2,FALSE),0)</f>
        <v>10</v>
      </c>
      <c r="DK213" s="95">
        <f t="shared" si="229"/>
        <v>10</v>
      </c>
      <c r="DL213" s="91">
        <f>IFERROR(VLOOKUP(TEXT($A213,"0000"),'AYP11'!$B$3379:$AU$3800,11,FALSE),"")</f>
        <v>0</v>
      </c>
      <c r="DM213" s="95">
        <f t="shared" si="230"/>
        <v>1</v>
      </c>
      <c r="DN213" s="95" t="str">
        <f t="shared" si="231"/>
        <v/>
      </c>
      <c r="DO213" s="91">
        <f>IFERROR(VLOOKUP(TEXT($A213,"0000"),'AYP11'!$B$847:$AU$1268,11,FALSE),"")</f>
        <v>0</v>
      </c>
      <c r="DP213" s="95">
        <f t="shared" si="232"/>
        <v>1</v>
      </c>
      <c r="DQ213" s="95" t="str">
        <f t="shared" si="233"/>
        <v/>
      </c>
      <c r="DR213" s="91">
        <f>IFERROR(VLOOKUP(TEXT($A213,"0000"),'AYP11'!$B$2113:$AU$2534,11,FALSE),"")</f>
        <v>94</v>
      </c>
      <c r="DS213" s="95">
        <f t="shared" si="234"/>
        <v>0</v>
      </c>
      <c r="DT213" s="95">
        <f t="shared" si="235"/>
        <v>94</v>
      </c>
      <c r="DU213" s="91">
        <f>IFERROR(VLOOKUP(TEXT($A213,"0000"),'AYP11'!$B$425:$AU$846,11,FALSE),"")</f>
        <v>0</v>
      </c>
      <c r="DV213" s="95">
        <f t="shared" si="236"/>
        <v>1</v>
      </c>
      <c r="DW213" s="95" t="str">
        <f t="shared" si="237"/>
        <v/>
      </c>
      <c r="DX213" s="91">
        <f>IFERROR(VLOOKUP(TEXT($A213,"0000"),'AYP11'!$B$3:$AU$424,11,FALSE),"")</f>
        <v>0</v>
      </c>
      <c r="DY213" s="95">
        <f t="shared" si="238"/>
        <v>1</v>
      </c>
      <c r="DZ213" s="95" t="str">
        <f t="shared" si="239"/>
        <v/>
      </c>
      <c r="EA213" s="91">
        <f>IFERROR(VLOOKUP(TEXT($A213,"0000"),'AYP11'!$B$1269:$AU$1690,11,FALSE),"")</f>
        <v>93</v>
      </c>
      <c r="EB213" s="95">
        <f t="shared" si="240"/>
        <v>0</v>
      </c>
      <c r="EC213" s="95">
        <f t="shared" si="241"/>
        <v>93</v>
      </c>
      <c r="ED213" s="91">
        <f>IFERROR(VLOOKUP(TEXT($A213,"0000"),'AYP11'!$B$1691:$AU$2112,11,FALSE),"")</f>
        <v>85</v>
      </c>
      <c r="EE213" s="95">
        <f t="shared" si="242"/>
        <v>1</v>
      </c>
      <c r="EF213" s="95">
        <f t="shared" si="243"/>
        <v>86</v>
      </c>
      <c r="EG213" s="91">
        <f>IFERROR(VLOOKUP(TEXT($A213,"0000"),'AYP11'!$B$2535:$AU$2956,11,FALSE),"")</f>
        <v>0</v>
      </c>
      <c r="EH213" s="95">
        <f t="shared" si="244"/>
        <v>1</v>
      </c>
      <c r="EI213" s="95" t="str">
        <f t="shared" si="245"/>
        <v/>
      </c>
    </row>
    <row r="214" spans="1:147" x14ac:dyDescent="0.25">
      <c r="A214" s="248">
        <v>4761</v>
      </c>
      <c r="B214" s="291">
        <f t="shared" si="192"/>
        <v>30.324909747292416</v>
      </c>
      <c r="C214" s="50">
        <f>IFERROR(VLOOKUP(TEXT($A214,"0000"),'R-M11'!$A$2:$AA$500,4,FALSE),0)</f>
        <v>84</v>
      </c>
      <c r="D214" s="291">
        <f t="shared" si="193"/>
        <v>44.04332129963899</v>
      </c>
      <c r="E214" s="98">
        <f>IFERROR(SUM(VLOOKUP(TEXT($A214,"0000"),'R-M11'!$A$2:$AA$500,5,FALSE),VLOOKUP(TEXT($A214,"0000"),'R-M11'!$A$2:$AA$500,6,FALSE)),0)</f>
        <v>122</v>
      </c>
      <c r="F214" s="58">
        <f>IFERROR(VLOOKUP(TEXT($A214,"0000"),'R-M11'!$A$2:$AA$500,14,FALSE),0)</f>
        <v>277</v>
      </c>
      <c r="G214" s="230">
        <f t="shared" si="246"/>
        <v>32.144909747292417</v>
      </c>
      <c r="H214" s="97">
        <f t="shared" si="194"/>
        <v>89.041399999999996</v>
      </c>
      <c r="I214" s="230">
        <f t="shared" si="247"/>
        <v>44.823321299638991</v>
      </c>
      <c r="J214" s="97">
        <f t="shared" si="195"/>
        <v>124.1606</v>
      </c>
      <c r="K214" s="230">
        <f t="shared" si="196"/>
        <v>74</v>
      </c>
      <c r="L214" s="121">
        <f>IFERROR(VLOOKUP(K214,'Criteria Table'!$A$2:$I$102,2,FALSE),"")</f>
        <v>2.6</v>
      </c>
      <c r="M214" s="230">
        <f t="shared" si="197"/>
        <v>76.968231046931407</v>
      </c>
      <c r="N214" s="286">
        <f t="shared" si="198"/>
        <v>24.187725631768952</v>
      </c>
      <c r="O214" s="50">
        <f>IFERROR(VLOOKUP(TEXT($A214,"0000"),'R-M11'!$A$2:$AA$500,17,FALSE),"")</f>
        <v>67</v>
      </c>
      <c r="P214" s="286">
        <f t="shared" si="199"/>
        <v>55.95667870036101</v>
      </c>
      <c r="Q214" s="98">
        <f>IFERROR(SUM(VLOOKUP(TEXT($A214,"0000"),'R-M11'!$A$2:$AA$500,18,FALSE),VLOOKUP(TEXT($A214,"0000"),'R-M11'!$A$2:$AA$500,19,FALSE)),0)</f>
        <v>155</v>
      </c>
      <c r="R214" s="69">
        <f>IFERROR(VLOOKUP(TEXT($A214,"0000"),'R-M11'!$A$2:$AA$500,27,FALSE),0)</f>
        <v>277</v>
      </c>
      <c r="S214" s="121">
        <f t="shared" si="248"/>
        <v>25.587725631768951</v>
      </c>
      <c r="T214" s="70">
        <f t="shared" si="200"/>
        <v>70.877999999999986</v>
      </c>
      <c r="U214" s="121">
        <f t="shared" si="249"/>
        <v>56.556678700361012</v>
      </c>
      <c r="V214" s="70">
        <f t="shared" si="201"/>
        <v>156.66199999999998</v>
      </c>
      <c r="W214" s="121">
        <f t="shared" si="202"/>
        <v>80</v>
      </c>
      <c r="X214" s="124">
        <f>IFERROR(VLOOKUP(W214,'Criteria Table'!$A$2:$I$102,2,FALSE),"")</f>
        <v>2</v>
      </c>
      <c r="Y214" s="121">
        <f t="shared" si="203"/>
        <v>82.144404332129966</v>
      </c>
      <c r="Z214" s="92">
        <f>IFERROR(IF(VLOOKUP(A214,'SG11'!$A$3:$AI$500,18,FALSE)="","NA",VLOOKUP(A214,'SG11'!$A$3:$AI$500,18,FALSE)),"")</f>
        <v>71</v>
      </c>
      <c r="AA214" s="75">
        <f>IFERROR(VLOOKUP(Z214,'Criteria Table'!$A$2:$I$102,6,FALSE),"NA")</f>
        <v>5</v>
      </c>
      <c r="AB214" s="95">
        <f t="shared" si="250"/>
        <v>76</v>
      </c>
      <c r="AC214" s="84">
        <f>IFERROR(IF(VLOOKUP(A214,'SG11'!$A$3:$AI$500,19,FALSE)="","NA",VLOOKUP(A214,'SG11'!$A$3:$AI$500,19,FALSE)),"")</f>
        <v>48</v>
      </c>
      <c r="AD214" s="75">
        <f>IFERROR(VLOOKUP(AC214,'Criteria Table'!$A$2:$I$102,6,FALSE),"NA")</f>
        <v>10</v>
      </c>
      <c r="AE214" s="95">
        <f t="shared" si="251"/>
        <v>58</v>
      </c>
      <c r="AF214" s="92">
        <f>IFERROR(IF(VLOOKUP(A214,'SG11'!$A$3:$AI$500,20,FALSE)="","NA",VLOOKUP(A214,'SG11'!$A$3:$AI$500,20,FALSE)),"")</f>
        <v>65</v>
      </c>
      <c r="AG214" s="75">
        <f>IFERROR(VLOOKUP(AF214,'Criteria Table'!$A$2:$I$102,6,FALSE),"NA")</f>
        <v>5</v>
      </c>
      <c r="AH214" s="95">
        <f t="shared" si="252"/>
        <v>70</v>
      </c>
      <c r="AI214" s="84">
        <f>IFERROR(IF(VLOOKUP(A214,'SG11'!$A$3:$AI$500,21,FALSE)="","NA",VLOOKUP(A214,'SG11'!$A$3:$AI$500,21,FALSE)),"")</f>
        <v>62</v>
      </c>
      <c r="AJ214" s="75">
        <f>IFERROR(VLOOKUP(AI214,'Criteria Table'!$A$2:$I$102,6,FALSE),"NA")</f>
        <v>5</v>
      </c>
      <c r="AK214" s="95">
        <f t="shared" si="253"/>
        <v>67</v>
      </c>
      <c r="AL214" s="99">
        <f>IFERROR(VLOOKUP(TEXT(A214,"0000"),'W11'!$A$1:$E$500,4,FALSE)/AP214*100,"")</f>
        <v>97.777777777777771</v>
      </c>
      <c r="AM214" s="97">
        <f>IFERROR(VLOOKUP(TEXT(A214,"0000"),'W11'!$A$1:$E$500,4,FALSE),"")</f>
        <v>88</v>
      </c>
      <c r="AN214" s="99">
        <f t="shared" si="204"/>
        <v>97.777777777777771</v>
      </c>
      <c r="AO214" s="97">
        <f t="shared" si="205"/>
        <v>88</v>
      </c>
      <c r="AP214" s="99">
        <f>IFERROR(VLOOKUP(TEXT(A214,"0000"),'W11'!$A$1:$E$500,5,FALSE),"")</f>
        <v>90</v>
      </c>
      <c r="AQ214" s="97">
        <f>IFERROR(VLOOKUP(ROUND(AL214,0),'Criteria Table'!$A$2:$I$102,4,FALSE),0)</f>
        <v>0</v>
      </c>
      <c r="AR214" s="128"/>
      <c r="AS214" s="95"/>
      <c r="AT214" s="95"/>
      <c r="AU214" s="100">
        <f>IFERROR(VLOOKUP(TEXT(A214,"0000"),'Sci11'!$A$3:$N$492,4,FALSE)/VLOOKUP(TEXT(A214,"0000"),'Sci11'!$A$3:$N$492,14,FALSE)*100,"")</f>
        <v>34.905660377358487</v>
      </c>
      <c r="AV214" s="101">
        <f>SUM(VLOOKUP(TEXT(A214,"0000"),'Sci11'!$A$3:$N$492,5,FALSE),VLOOKUP(TEXT(A214,"0000"),'Sci11'!$A$3:$N$492,6,FALSE))/VLOOKUP(TEXT(A214,"0000"),'Sci11'!$A$3:$N$492,14,FALSE)*100</f>
        <v>21.69811320754717</v>
      </c>
      <c r="AW214" s="100">
        <f t="shared" si="254"/>
        <v>37.915660377358485</v>
      </c>
      <c r="AX214" s="101">
        <f>IFERROR(AW214/100*VLOOKUP(TEXT(A214,"0000"),'Sci11'!$A$3:$N$492,14,FALSE),"")</f>
        <v>40.190599999999996</v>
      </c>
      <c r="AY214" s="100">
        <f t="shared" si="255"/>
        <v>22.988113207547169</v>
      </c>
      <c r="AZ214" s="101">
        <f>IFERROR(AY214/100*VLOOKUP(TEXT(A214,"0000"),'Sci11'!$A$3:$N$492,14,FALSE),"")</f>
        <v>24.3674</v>
      </c>
      <c r="BA214" s="100">
        <f t="shared" si="206"/>
        <v>57</v>
      </c>
      <c r="BB214" s="101">
        <f>IFERROR(VLOOKUP(BA214,'Criteria Table'!$A$2:$I$102,2,FALSE),"")</f>
        <v>4.3</v>
      </c>
      <c r="BC214" s="101">
        <f t="shared" si="207"/>
        <v>61.3</v>
      </c>
      <c r="BD214" s="82">
        <f>IFERROR(VLOOKUP(A214,ATTx11!$A$2:$N$500,4,FALSE),"")</f>
        <v>96.51</v>
      </c>
      <c r="BE214" s="95">
        <f t="shared" si="208"/>
        <v>0.5</v>
      </c>
      <c r="BF214" s="96">
        <f t="shared" si="209"/>
        <v>97.01</v>
      </c>
      <c r="BG214" s="70">
        <f>IFERROR(VLOOKUP(A214,ATTx11!$A$2:$N$500,11,FALSE),"")</f>
        <v>0</v>
      </c>
      <c r="BH214" s="95">
        <f t="shared" si="210"/>
        <v>0</v>
      </c>
      <c r="BI214" s="70">
        <f>IFERROR(VLOOKUP(A214,ATTx11!$A$2:$N$500,12,FALSE),"")</f>
        <v>1</v>
      </c>
      <c r="BJ214" s="97">
        <f t="shared" si="211"/>
        <v>0.9</v>
      </c>
      <c r="BK214" s="84">
        <f>IFERROR(VLOOKUP(A214,ATTx11!$A$2:$N$500,7,FALSE),"")</f>
        <v>0</v>
      </c>
      <c r="BL214" s="97">
        <f t="shared" si="212"/>
        <v>0</v>
      </c>
      <c r="BM214" s="84">
        <f>IFERROR(VLOOKUP(A214,ATTx11!$A$2:$N$500,8,FALSE),"")</f>
        <v>1</v>
      </c>
      <c r="BN214" s="95">
        <f t="shared" si="213"/>
        <v>0.9</v>
      </c>
      <c r="BO214" s="95"/>
      <c r="BP214" s="83">
        <f>IFERROR(VLOOKUP(TEXT($A214,"0000"),'AYP11'!$B$3379:$AU$3800,17,FALSE),"")</f>
        <v>0</v>
      </c>
      <c r="BQ214" s="75">
        <f>IFERROR(VLOOKUP(BP214,'Criteria Table'!$A$2:$I$102,2,FALSE),0)</f>
        <v>10</v>
      </c>
      <c r="BR214" s="95">
        <f t="shared" si="214"/>
        <v>10</v>
      </c>
      <c r="BS214" s="83">
        <f>IFERROR(VLOOKUP(TEXT($A214,"0000"),'AYP11'!$B$847:$AU$1268,17,FALSE),"")</f>
        <v>0</v>
      </c>
      <c r="BT214" s="75">
        <f>IFERROR(VLOOKUP(BS214,'Criteria Table'!$A$2:$I$102,2,FALSE),0)</f>
        <v>10</v>
      </c>
      <c r="BU214" s="95">
        <f t="shared" si="215"/>
        <v>10</v>
      </c>
      <c r="BV214" s="83">
        <f>IFERROR(VLOOKUP(TEXT($A214,"0000"),'AYP11'!$B$2113:$AU$2534,17,FALSE),"")</f>
        <v>77</v>
      </c>
      <c r="BW214" s="75">
        <f>IFERROR(VLOOKUP(BV214,'Criteria Table'!$A$2:$I$102,2,FALSE),0)</f>
        <v>2.3000000000000003</v>
      </c>
      <c r="BX214" s="95">
        <f t="shared" si="216"/>
        <v>79</v>
      </c>
      <c r="BY214" s="83">
        <f>IFERROR(VLOOKUP(TEXT($A214,"0000"),'AYP11'!$B$425:$AU$846,17,FALSE),"")</f>
        <v>0</v>
      </c>
      <c r="BZ214" s="75">
        <f>IFERROR(VLOOKUP(BY214,'Criteria Table'!$A$2:$I$102,2,FALSE),0)</f>
        <v>10</v>
      </c>
      <c r="CA214" s="95">
        <f t="shared" si="217"/>
        <v>10</v>
      </c>
      <c r="CB214" s="83">
        <f>IFERROR(VLOOKUP(TEXT($A214,"0000"),'AYP11'!$B$3:$AU$424,17,FALSE),"")</f>
        <v>0</v>
      </c>
      <c r="CC214" s="95">
        <f>IFERROR(VLOOKUP(CB214,'Criteria Table'!$A$2:$I$102,2,FALSE),0)</f>
        <v>10</v>
      </c>
      <c r="CD214" s="95">
        <f t="shared" si="218"/>
        <v>10</v>
      </c>
      <c r="CE214" s="83">
        <f>IFERROR(VLOOKUP(TEXT($A214,"0000"),'AYP11'!$B$1269:$AU$1690,17,FALSE),"")</f>
        <v>77</v>
      </c>
      <c r="CF214" s="95">
        <f>IFERROR(VLOOKUP(CE214,'Criteria Table'!$A$2:$I$102,2,FALSE),0)</f>
        <v>2.3000000000000003</v>
      </c>
      <c r="CG214" s="95">
        <f t="shared" si="219"/>
        <v>79</v>
      </c>
      <c r="CH214" s="83">
        <f>IFERROR(VLOOKUP(TEXT($A214,"0000"),'AYP11'!$B$1691:$AU$2112,17,FALSE),"")</f>
        <v>58</v>
      </c>
      <c r="CI214" s="95">
        <f>IFERROR(VLOOKUP(CH214,'Criteria Table'!$A$2:$I$102,2,FALSE),0)</f>
        <v>4.2</v>
      </c>
      <c r="CJ214" s="95">
        <f t="shared" si="220"/>
        <v>62</v>
      </c>
      <c r="CK214" s="83">
        <f>IFERROR(VLOOKUP(TEXT($A214,"0000"),'AYP11'!$B$2535:$AU$2956,17,FALSE),"")</f>
        <v>0</v>
      </c>
      <c r="CL214" s="95">
        <f>IFERROR(VLOOKUP(CK214,'Criteria Table'!$A$2:$I$102,2,FALSE),0)</f>
        <v>10</v>
      </c>
      <c r="CM214" s="95">
        <f t="shared" si="221"/>
        <v>10</v>
      </c>
      <c r="CN214" s="76">
        <f>IFERROR(VLOOKUP(TEXT($A214,"0000"),'AYP11'!$B$3379:$AU$3800,23,FALSE),"")</f>
        <v>0</v>
      </c>
      <c r="CO214" s="95">
        <f>IFERROR(VLOOKUP(CN214,'Criteria Table'!$A$2:$I$102,2,FALSE),0)</f>
        <v>10</v>
      </c>
      <c r="CP214" s="95">
        <f t="shared" si="222"/>
        <v>10</v>
      </c>
      <c r="CQ214" s="76">
        <f>IFERROR(VLOOKUP(TEXT($A214,"0000"),'AYP11'!$B$847:$AU$1268,23,FALSE),"")</f>
        <v>0</v>
      </c>
      <c r="CR214" s="95">
        <f>IFERROR(VLOOKUP(CQ214,'Criteria Table'!$A$2:$I$102,2,FALSE),0)</f>
        <v>10</v>
      </c>
      <c r="CS214" s="95">
        <f t="shared" si="223"/>
        <v>10</v>
      </c>
      <c r="CT214" s="76">
        <f>IFERROR(VLOOKUP(TEXT($A214,"0000"),'AYP11'!$B$2113:$AU$2534,23,FALSE),"")</f>
        <v>81</v>
      </c>
      <c r="CU214" s="95">
        <f>IFERROR(VLOOKUP(CT214,'Criteria Table'!$A$2:$I$102,2,FALSE),0)</f>
        <v>1.9000000000000001</v>
      </c>
      <c r="CV214" s="95">
        <f t="shared" si="224"/>
        <v>83</v>
      </c>
      <c r="CW214" s="76">
        <f>IFERROR(VLOOKUP(TEXT($A214,"0000"),'AYP11'!$B$425:$AU$846,23,FALSE),"")</f>
        <v>0</v>
      </c>
      <c r="CX214" s="95">
        <f>IFERROR(VLOOKUP(CW214,'Criteria Table'!$A$2:$I$102,2,FALSE),0)</f>
        <v>10</v>
      </c>
      <c r="CY214" s="95">
        <f t="shared" si="225"/>
        <v>10</v>
      </c>
      <c r="CZ214" s="76">
        <f>IFERROR(VLOOKUP(TEXT($A214,"0000"),'AYP11'!$B$3:$AU$424,23,FALSE),"")</f>
        <v>0</v>
      </c>
      <c r="DA214" s="95">
        <f>IFERROR(VLOOKUP(CZ214,'Criteria Table'!$A$2:$I$102,2,FALSE),0)</f>
        <v>10</v>
      </c>
      <c r="DB214" s="95">
        <f t="shared" si="226"/>
        <v>10</v>
      </c>
      <c r="DC214" s="76">
        <f>IFERROR(VLOOKUP(TEXT($A214,"0000"),'AYP11'!$B$1269:$AU$1690,23,FALSE),"")</f>
        <v>81</v>
      </c>
      <c r="DD214" s="95">
        <f>IFERROR(VLOOKUP(DC214,'Criteria Table'!$A$2:$I$102,2,FALSE),0)</f>
        <v>1.9000000000000001</v>
      </c>
      <c r="DE214" s="95">
        <f t="shared" si="227"/>
        <v>83</v>
      </c>
      <c r="DF214" s="76">
        <f>IFERROR(VLOOKUP(TEXT($A214,"0000"),'AYP11'!$B$1691:$AU$2112,23,FALSE),"")</f>
        <v>74</v>
      </c>
      <c r="DG214" s="95">
        <f>IFERROR(VLOOKUP(DF214,'Criteria Table'!$A$2:$I$102,2,FALSE),0)</f>
        <v>2.6</v>
      </c>
      <c r="DH214" s="95">
        <f t="shared" si="228"/>
        <v>77</v>
      </c>
      <c r="DI214" s="76">
        <f>IFERROR(VLOOKUP(TEXT($A214,"0000"),'AYP11'!$B$2535:$AU$2956,23,FALSE),"")</f>
        <v>0</v>
      </c>
      <c r="DJ214" s="95">
        <f>IFERROR(VLOOKUP(DI214,'Criteria Table'!$A$2:$I$102,2,FALSE),0)</f>
        <v>10</v>
      </c>
      <c r="DK214" s="95">
        <f t="shared" si="229"/>
        <v>10</v>
      </c>
      <c r="DL214" s="91">
        <f>IFERROR(VLOOKUP(TEXT($A214,"0000"),'AYP11'!$B$3379:$AU$3800,11,FALSE),"")</f>
        <v>0</v>
      </c>
      <c r="DM214" s="95">
        <f t="shared" si="230"/>
        <v>1</v>
      </c>
      <c r="DN214" s="95" t="str">
        <f t="shared" si="231"/>
        <v/>
      </c>
      <c r="DO214" s="91">
        <f>IFERROR(VLOOKUP(TEXT($A214,"0000"),'AYP11'!$B$847:$AU$1268,11,FALSE),"")</f>
        <v>0</v>
      </c>
      <c r="DP214" s="95">
        <f t="shared" si="232"/>
        <v>1</v>
      </c>
      <c r="DQ214" s="95" t="str">
        <f t="shared" si="233"/>
        <v/>
      </c>
      <c r="DR214" s="91">
        <f>IFERROR(VLOOKUP(TEXT($A214,"0000"),'AYP11'!$B$2113:$AU$2534,11,FALSE),"")</f>
        <v>0</v>
      </c>
      <c r="DS214" s="95">
        <f t="shared" si="234"/>
        <v>1</v>
      </c>
      <c r="DT214" s="95" t="str">
        <f t="shared" si="235"/>
        <v/>
      </c>
      <c r="DU214" s="91">
        <f>IFERROR(VLOOKUP(TEXT($A214,"0000"),'AYP11'!$B$425:$AU$846,11,FALSE),"")</f>
        <v>0</v>
      </c>
      <c r="DV214" s="95">
        <f t="shared" si="236"/>
        <v>1</v>
      </c>
      <c r="DW214" s="95" t="str">
        <f t="shared" si="237"/>
        <v/>
      </c>
      <c r="DX214" s="91">
        <f>IFERROR(VLOOKUP(TEXT($A214,"0000"),'AYP11'!$B$3:$AU$424,11,FALSE),"")</f>
        <v>0</v>
      </c>
      <c r="DY214" s="95">
        <f t="shared" si="238"/>
        <v>1</v>
      </c>
      <c r="DZ214" s="95" t="str">
        <f t="shared" si="239"/>
        <v/>
      </c>
      <c r="EA214" s="91">
        <f>IFERROR(VLOOKUP(TEXT($A214,"0000"),'AYP11'!$B$1269:$AU$1690,11,FALSE),"")</f>
        <v>0</v>
      </c>
      <c r="EB214" s="95">
        <f t="shared" si="240"/>
        <v>1</v>
      </c>
      <c r="EC214" s="95" t="str">
        <f t="shared" si="241"/>
        <v/>
      </c>
      <c r="ED214" s="91">
        <f>IFERROR(VLOOKUP(TEXT($A214,"0000"),'AYP11'!$B$1691:$AU$2112,11,FALSE),"")</f>
        <v>94</v>
      </c>
      <c r="EE214" s="95">
        <f t="shared" si="242"/>
        <v>0</v>
      </c>
      <c r="EF214" s="95">
        <f t="shared" si="243"/>
        <v>94</v>
      </c>
      <c r="EG214" s="91">
        <f>IFERROR(VLOOKUP(TEXT($A214,"0000"),'AYP11'!$B$2535:$AU$2956,11,FALSE),"")</f>
        <v>0</v>
      </c>
      <c r="EH214" s="95">
        <f t="shared" si="244"/>
        <v>1</v>
      </c>
      <c r="EI214" s="95" t="str">
        <f t="shared" si="245"/>
        <v/>
      </c>
    </row>
    <row r="215" spans="1:147" x14ac:dyDescent="0.25">
      <c r="A215" s="248">
        <v>4801</v>
      </c>
      <c r="B215" s="291">
        <f t="shared" si="192"/>
        <v>35.079726651480634</v>
      </c>
      <c r="C215" s="50">
        <f>IFERROR(VLOOKUP(TEXT($A215,"0000"),'R-M11'!$A$2:$AA$500,4,FALSE),0)</f>
        <v>154</v>
      </c>
      <c r="D215" s="291">
        <f t="shared" si="193"/>
        <v>25.512528473804103</v>
      </c>
      <c r="E215" s="98">
        <f>IFERROR(SUM(VLOOKUP(TEXT($A215,"0000"),'R-M11'!$A$2:$AA$500,5,FALSE),VLOOKUP(TEXT($A215,"0000"),'R-M11'!$A$2:$AA$500,6,FALSE)),0)</f>
        <v>112</v>
      </c>
      <c r="F215" s="58">
        <f>IFERROR(VLOOKUP(TEXT($A215,"0000"),'R-M11'!$A$2:$AA$500,14,FALSE),0)</f>
        <v>439</v>
      </c>
      <c r="G215" s="230">
        <f t="shared" si="246"/>
        <v>37.809726651480631</v>
      </c>
      <c r="H215" s="97">
        <f t="shared" si="194"/>
        <v>165.98469999999998</v>
      </c>
      <c r="I215" s="230">
        <f t="shared" si="247"/>
        <v>26.682528473804105</v>
      </c>
      <c r="J215" s="97">
        <f t="shared" si="195"/>
        <v>117.13630000000003</v>
      </c>
      <c r="K215" s="230">
        <f t="shared" si="196"/>
        <v>61</v>
      </c>
      <c r="L215" s="121">
        <f>IFERROR(VLOOKUP(K215,'Criteria Table'!$A$2:$I$102,2,FALSE),"")</f>
        <v>3.9000000000000004</v>
      </c>
      <c r="M215" s="230">
        <f t="shared" si="197"/>
        <v>64.492255125284743</v>
      </c>
      <c r="N215" s="286">
        <f t="shared" si="198"/>
        <v>34.624145785876991</v>
      </c>
      <c r="O215" s="50">
        <f>IFERROR(VLOOKUP(TEXT($A215,"0000"),'R-M11'!$A$2:$AA$500,17,FALSE),"")</f>
        <v>152</v>
      </c>
      <c r="P215" s="286">
        <f t="shared" si="199"/>
        <v>33.257403189066061</v>
      </c>
      <c r="Q215" s="98">
        <f>IFERROR(SUM(VLOOKUP(TEXT($A215,"0000"),'R-M11'!$A$2:$AA$500,18,FALSE),VLOOKUP(TEXT($A215,"0000"),'R-M11'!$A$2:$AA$500,19,FALSE)),0)</f>
        <v>146</v>
      </c>
      <c r="R215" s="69">
        <f>IFERROR(VLOOKUP(TEXT($A215,"0000"),'R-M11'!$A$2:$AA$500,27,FALSE),0)</f>
        <v>439</v>
      </c>
      <c r="S215" s="121">
        <f t="shared" si="248"/>
        <v>36.864145785876993</v>
      </c>
      <c r="T215" s="70">
        <f t="shared" si="200"/>
        <v>161.83360000000002</v>
      </c>
      <c r="U215" s="121">
        <f t="shared" si="249"/>
        <v>34.217403189066061</v>
      </c>
      <c r="V215" s="70">
        <f t="shared" si="201"/>
        <v>150.21440000000001</v>
      </c>
      <c r="W215" s="121">
        <f t="shared" si="202"/>
        <v>68</v>
      </c>
      <c r="X215" s="124">
        <f>IFERROR(VLOOKUP(W215,'Criteria Table'!$A$2:$I$102,2,FALSE),"")</f>
        <v>3.2</v>
      </c>
      <c r="Y215" s="121">
        <f t="shared" si="203"/>
        <v>71.081548974943047</v>
      </c>
      <c r="Z215" s="92">
        <f>IFERROR(IF(VLOOKUP(A215,'SG11'!$A$3:$AI$500,18,FALSE)="","NA",VLOOKUP(A215,'SG11'!$A$3:$AI$500,18,FALSE)),"")</f>
        <v>58</v>
      </c>
      <c r="AA215" s="75">
        <f>IFERROR(VLOOKUP(Z215,'Criteria Table'!$A$2:$I$102,6,FALSE),"NA")</f>
        <v>10</v>
      </c>
      <c r="AB215" s="95">
        <f t="shared" si="250"/>
        <v>68</v>
      </c>
      <c r="AC215" s="84">
        <f>IFERROR(IF(VLOOKUP(A215,'SG11'!$A$3:$AI$500,19,FALSE)="","NA",VLOOKUP(A215,'SG11'!$A$3:$AI$500,19,FALSE)),"")</f>
        <v>66</v>
      </c>
      <c r="AD215" s="75">
        <f>IFERROR(VLOOKUP(AC215,'Criteria Table'!$A$2:$I$102,6,FALSE),"NA")</f>
        <v>5</v>
      </c>
      <c r="AE215" s="95">
        <f t="shared" si="251"/>
        <v>71</v>
      </c>
      <c r="AF215" s="92">
        <f>IFERROR(IF(VLOOKUP(A215,'SG11'!$A$3:$AI$500,20,FALSE)="","NA",VLOOKUP(A215,'SG11'!$A$3:$AI$500,20,FALSE)),"")</f>
        <v>72</v>
      </c>
      <c r="AG215" s="75">
        <f>IFERROR(VLOOKUP(AF215,'Criteria Table'!$A$2:$I$102,6,FALSE),"NA")</f>
        <v>5</v>
      </c>
      <c r="AH215" s="95">
        <f t="shared" si="252"/>
        <v>77</v>
      </c>
      <c r="AI215" s="84">
        <f>IFERROR(IF(VLOOKUP(A215,'SG11'!$A$3:$AI$500,21,FALSE)="","NA",VLOOKUP(A215,'SG11'!$A$3:$AI$500,21,FALSE)),"")</f>
        <v>77</v>
      </c>
      <c r="AJ215" s="75">
        <f>IFERROR(VLOOKUP(AI215,'Criteria Table'!$A$2:$I$102,6,FALSE),"NA")</f>
        <v>5</v>
      </c>
      <c r="AK215" s="95">
        <f t="shared" si="253"/>
        <v>82</v>
      </c>
      <c r="AL215" s="99">
        <f>IFERROR(VLOOKUP(TEXT(A215,"0000"),'W11'!$A$1:$E$500,4,FALSE)/AP215*100,"")</f>
        <v>96.453900709219852</v>
      </c>
      <c r="AM215" s="97">
        <f>IFERROR(VLOOKUP(TEXT(A215,"0000"),'W11'!$A$1:$E$500,4,FALSE),"")</f>
        <v>136</v>
      </c>
      <c r="AN215" s="99">
        <f t="shared" si="204"/>
        <v>96.453900709219852</v>
      </c>
      <c r="AO215" s="97">
        <f t="shared" si="205"/>
        <v>136</v>
      </c>
      <c r="AP215" s="99">
        <f>IFERROR(VLOOKUP(TEXT(A215,"0000"),'W11'!$A$1:$E$500,5,FALSE),"")</f>
        <v>141</v>
      </c>
      <c r="AQ215" s="97">
        <f>IFERROR(VLOOKUP(ROUND(AL215,0),'Criteria Table'!$A$2:$I$102,4,FALSE),0)</f>
        <v>0</v>
      </c>
      <c r="AR215" s="128"/>
      <c r="AS215" s="95"/>
      <c r="AT215" s="95"/>
      <c r="AU215" s="100">
        <f>IFERROR(VLOOKUP(TEXT(A215,"0000"),'Sci11'!$A$3:$N$492,4,FALSE)/VLOOKUP(TEXT(A215,"0000"),'Sci11'!$A$3:$N$492,14,FALSE)*100,"")</f>
        <v>28.169014084507044</v>
      </c>
      <c r="AV215" s="101">
        <f>SUM(VLOOKUP(TEXT(A215,"0000"),'Sci11'!$A$3:$N$492,5,FALSE),VLOOKUP(TEXT(A215,"0000"),'Sci11'!$A$3:$N$492,6,FALSE))/VLOOKUP(TEXT(A215,"0000"),'Sci11'!$A$3:$N$492,14,FALSE)*100</f>
        <v>10.56338028169014</v>
      </c>
      <c r="AW215" s="100">
        <f t="shared" si="254"/>
        <v>32.439014084507043</v>
      </c>
      <c r="AX215" s="101">
        <f>IFERROR(AW215/100*VLOOKUP(TEXT(A215,"0000"),'Sci11'!$A$3:$N$492,14,FALSE),"")</f>
        <v>46.063400000000001</v>
      </c>
      <c r="AY215" s="100">
        <f t="shared" si="255"/>
        <v>12.39338028169014</v>
      </c>
      <c r="AZ215" s="101">
        <f>IFERROR(AY215/100*VLOOKUP(TEXT(A215,"0000"),'Sci11'!$A$3:$N$492,14,FALSE),"")</f>
        <v>17.598599999999998</v>
      </c>
      <c r="BA215" s="100">
        <f t="shared" si="206"/>
        <v>39</v>
      </c>
      <c r="BB215" s="101">
        <f>IFERROR(VLOOKUP(BA215,'Criteria Table'!$A$2:$I$102,2,FALSE),"")</f>
        <v>6.1000000000000005</v>
      </c>
      <c r="BC215" s="101">
        <f t="shared" si="207"/>
        <v>45.1</v>
      </c>
      <c r="BD215" s="82">
        <f>IFERROR(VLOOKUP(A215,ATTx11!$A$2:$N$500,4,FALSE),"")</f>
        <v>97.12</v>
      </c>
      <c r="BE215" s="95">
        <f t="shared" si="208"/>
        <v>0</v>
      </c>
      <c r="BF215" s="96">
        <f t="shared" si="209"/>
        <v>97.12</v>
      </c>
      <c r="BG215" s="70">
        <f>IFERROR(VLOOKUP(A215,ATTx11!$A$2:$N$500,11,FALSE),"")</f>
        <v>0</v>
      </c>
      <c r="BH215" s="95">
        <f t="shared" si="210"/>
        <v>0</v>
      </c>
      <c r="BI215" s="70">
        <f>IFERROR(VLOOKUP(A215,ATTx11!$A$2:$N$500,12,FALSE),"")</f>
        <v>9</v>
      </c>
      <c r="BJ215" s="97">
        <f t="shared" si="211"/>
        <v>8.1</v>
      </c>
      <c r="BK215" s="84">
        <f>IFERROR(VLOOKUP(A215,ATTx11!$A$2:$N$500,7,FALSE),"")</f>
        <v>0</v>
      </c>
      <c r="BL215" s="97">
        <f t="shared" si="212"/>
        <v>0</v>
      </c>
      <c r="BM215" s="84">
        <f>IFERROR(VLOOKUP(A215,ATTx11!$A$2:$N$500,8,FALSE),"")</f>
        <v>8</v>
      </c>
      <c r="BN215" s="95">
        <f t="shared" si="213"/>
        <v>7.2</v>
      </c>
      <c r="BO215" s="95"/>
      <c r="BP215" s="83">
        <f>IFERROR(VLOOKUP(TEXT($A215,"0000"),'AYP11'!$B$3379:$AU$3800,17,FALSE),"")</f>
        <v>0</v>
      </c>
      <c r="BQ215" s="75">
        <f>IFERROR(VLOOKUP(BP215,'Criteria Table'!$A$2:$I$102,2,FALSE),0)</f>
        <v>10</v>
      </c>
      <c r="BR215" s="95">
        <f t="shared" si="214"/>
        <v>10</v>
      </c>
      <c r="BS215" s="83">
        <f>IFERROR(VLOOKUP(TEXT($A215,"0000"),'AYP11'!$B$847:$AU$1268,17,FALSE),"")</f>
        <v>61</v>
      </c>
      <c r="BT215" s="75">
        <f>IFERROR(VLOOKUP(BS215,'Criteria Table'!$A$2:$I$102,2,FALSE),0)</f>
        <v>3.9000000000000004</v>
      </c>
      <c r="BU215" s="95">
        <f t="shared" si="215"/>
        <v>65</v>
      </c>
      <c r="BV215" s="83">
        <f>IFERROR(VLOOKUP(TEXT($A215,"0000"),'AYP11'!$B$2113:$AU$2534,17,FALSE),"")</f>
        <v>0</v>
      </c>
      <c r="BW215" s="75">
        <f>IFERROR(VLOOKUP(BV215,'Criteria Table'!$A$2:$I$102,2,FALSE),0)</f>
        <v>10</v>
      </c>
      <c r="BX215" s="95">
        <f t="shared" si="216"/>
        <v>10</v>
      </c>
      <c r="BY215" s="83">
        <f>IFERROR(VLOOKUP(TEXT($A215,"0000"),'AYP11'!$B$425:$AU$846,17,FALSE),"")</f>
        <v>0</v>
      </c>
      <c r="BZ215" s="75">
        <f>IFERROR(VLOOKUP(BY215,'Criteria Table'!$A$2:$I$102,2,FALSE),0)</f>
        <v>10</v>
      </c>
      <c r="CA215" s="95">
        <f t="shared" si="217"/>
        <v>10</v>
      </c>
      <c r="CB215" s="83">
        <f>IFERROR(VLOOKUP(TEXT($A215,"0000"),'AYP11'!$B$3:$AU$424,17,FALSE),"")</f>
        <v>0</v>
      </c>
      <c r="CC215" s="95">
        <f>IFERROR(VLOOKUP(CB215,'Criteria Table'!$A$2:$I$102,2,FALSE),0)</f>
        <v>10</v>
      </c>
      <c r="CD215" s="95">
        <f t="shared" si="218"/>
        <v>10</v>
      </c>
      <c r="CE215" s="83">
        <f>IFERROR(VLOOKUP(TEXT($A215,"0000"),'AYP11'!$B$1269:$AU$1690,17,FALSE),"")</f>
        <v>60</v>
      </c>
      <c r="CF215" s="95">
        <f>IFERROR(VLOOKUP(CE215,'Criteria Table'!$A$2:$I$102,2,FALSE),0)</f>
        <v>4</v>
      </c>
      <c r="CG215" s="95">
        <f t="shared" si="219"/>
        <v>64</v>
      </c>
      <c r="CH215" s="83">
        <f>IFERROR(VLOOKUP(TEXT($A215,"0000"),'AYP11'!$B$1691:$AU$2112,17,FALSE),"")</f>
        <v>58</v>
      </c>
      <c r="CI215" s="95">
        <f>IFERROR(VLOOKUP(CH215,'Criteria Table'!$A$2:$I$102,2,FALSE),0)</f>
        <v>4.2</v>
      </c>
      <c r="CJ215" s="95">
        <f t="shared" si="220"/>
        <v>62</v>
      </c>
      <c r="CK215" s="83">
        <f>IFERROR(VLOOKUP(TEXT($A215,"0000"),'AYP11'!$B$2535:$AU$2956,17,FALSE),"")</f>
        <v>0</v>
      </c>
      <c r="CL215" s="95">
        <f>IFERROR(VLOOKUP(CK215,'Criteria Table'!$A$2:$I$102,2,FALSE),0)</f>
        <v>10</v>
      </c>
      <c r="CM215" s="95">
        <f t="shared" si="221"/>
        <v>10</v>
      </c>
      <c r="CN215" s="76">
        <f>IFERROR(VLOOKUP(TEXT($A215,"0000"),'AYP11'!$B$3379:$AU$3800,23,FALSE),"")</f>
        <v>0</v>
      </c>
      <c r="CO215" s="95">
        <f>IFERROR(VLOOKUP(CN215,'Criteria Table'!$A$2:$I$102,2,FALSE),0)</f>
        <v>10</v>
      </c>
      <c r="CP215" s="95">
        <f t="shared" si="222"/>
        <v>10</v>
      </c>
      <c r="CQ215" s="76">
        <f>IFERROR(VLOOKUP(TEXT($A215,"0000"),'AYP11'!$B$847:$AU$1268,23,FALSE),"")</f>
        <v>68</v>
      </c>
      <c r="CR215" s="95">
        <f>IFERROR(VLOOKUP(CQ215,'Criteria Table'!$A$2:$I$102,2,FALSE),0)</f>
        <v>3.2</v>
      </c>
      <c r="CS215" s="95">
        <f t="shared" si="223"/>
        <v>71</v>
      </c>
      <c r="CT215" s="76">
        <f>IFERROR(VLOOKUP(TEXT($A215,"0000"),'AYP11'!$B$2113:$AU$2534,23,FALSE),"")</f>
        <v>0</v>
      </c>
      <c r="CU215" s="95">
        <f>IFERROR(VLOOKUP(CT215,'Criteria Table'!$A$2:$I$102,2,FALSE),0)</f>
        <v>10</v>
      </c>
      <c r="CV215" s="95">
        <f t="shared" si="224"/>
        <v>10</v>
      </c>
      <c r="CW215" s="76">
        <f>IFERROR(VLOOKUP(TEXT($A215,"0000"),'AYP11'!$B$425:$AU$846,23,FALSE),"")</f>
        <v>0</v>
      </c>
      <c r="CX215" s="95">
        <f>IFERROR(VLOOKUP(CW215,'Criteria Table'!$A$2:$I$102,2,FALSE),0)</f>
        <v>10</v>
      </c>
      <c r="CY215" s="95">
        <f t="shared" si="225"/>
        <v>10</v>
      </c>
      <c r="CZ215" s="76">
        <f>IFERROR(VLOOKUP(TEXT($A215,"0000"),'AYP11'!$B$3:$AU$424,23,FALSE),"")</f>
        <v>0</v>
      </c>
      <c r="DA215" s="95">
        <f>IFERROR(VLOOKUP(CZ215,'Criteria Table'!$A$2:$I$102,2,FALSE),0)</f>
        <v>10</v>
      </c>
      <c r="DB215" s="95">
        <f t="shared" si="226"/>
        <v>10</v>
      </c>
      <c r="DC215" s="76">
        <f>IFERROR(VLOOKUP(TEXT($A215,"0000"),'AYP11'!$B$1269:$AU$1690,23,FALSE),"")</f>
        <v>68</v>
      </c>
      <c r="DD215" s="95">
        <f>IFERROR(VLOOKUP(DC215,'Criteria Table'!$A$2:$I$102,2,FALSE),0)</f>
        <v>3.2</v>
      </c>
      <c r="DE215" s="95">
        <f t="shared" si="227"/>
        <v>71</v>
      </c>
      <c r="DF215" s="76">
        <f>IFERROR(VLOOKUP(TEXT($A215,"0000"),'AYP11'!$B$1691:$AU$2112,23,FALSE),"")</f>
        <v>69</v>
      </c>
      <c r="DG215" s="95">
        <f>IFERROR(VLOOKUP(DF215,'Criteria Table'!$A$2:$I$102,2,FALSE),0)</f>
        <v>3.1</v>
      </c>
      <c r="DH215" s="95">
        <f t="shared" si="228"/>
        <v>72</v>
      </c>
      <c r="DI215" s="76">
        <f>IFERROR(VLOOKUP(TEXT($A215,"0000"),'AYP11'!$B$2535:$AU$2956,23,FALSE),"")</f>
        <v>0</v>
      </c>
      <c r="DJ215" s="95">
        <f>IFERROR(VLOOKUP(DI215,'Criteria Table'!$A$2:$I$102,2,FALSE),0)</f>
        <v>10</v>
      </c>
      <c r="DK215" s="95">
        <f t="shared" si="229"/>
        <v>10</v>
      </c>
      <c r="DL215" s="91">
        <f>IFERROR(VLOOKUP(TEXT($A215,"0000"),'AYP11'!$B$3379:$AU$3800,11,FALSE),"")</f>
        <v>0</v>
      </c>
      <c r="DM215" s="95">
        <f t="shared" si="230"/>
        <v>1</v>
      </c>
      <c r="DN215" s="95" t="str">
        <f t="shared" si="231"/>
        <v/>
      </c>
      <c r="DO215" s="91">
        <f>IFERROR(VLOOKUP(TEXT($A215,"0000"),'AYP11'!$B$847:$AU$1268,11,FALSE),"")</f>
        <v>0</v>
      </c>
      <c r="DP215" s="95">
        <f t="shared" si="232"/>
        <v>1</v>
      </c>
      <c r="DQ215" s="95" t="str">
        <f t="shared" si="233"/>
        <v/>
      </c>
      <c r="DR215" s="91">
        <f>IFERROR(VLOOKUP(TEXT($A215,"0000"),'AYP11'!$B$2113:$AU$2534,11,FALSE),"")</f>
        <v>0</v>
      </c>
      <c r="DS215" s="95">
        <f t="shared" si="234"/>
        <v>1</v>
      </c>
      <c r="DT215" s="95" t="str">
        <f t="shared" si="235"/>
        <v/>
      </c>
      <c r="DU215" s="91">
        <f>IFERROR(VLOOKUP(TEXT($A215,"0000"),'AYP11'!$B$425:$AU$846,11,FALSE),"")</f>
        <v>0</v>
      </c>
      <c r="DV215" s="95">
        <f t="shared" si="236"/>
        <v>1</v>
      </c>
      <c r="DW215" s="95" t="str">
        <f t="shared" si="237"/>
        <v/>
      </c>
      <c r="DX215" s="91">
        <f>IFERROR(VLOOKUP(TEXT($A215,"0000"),'AYP11'!$B$3:$AU$424,11,FALSE),"")</f>
        <v>0</v>
      </c>
      <c r="DY215" s="95">
        <f t="shared" si="238"/>
        <v>1</v>
      </c>
      <c r="DZ215" s="95" t="str">
        <f t="shared" si="239"/>
        <v/>
      </c>
      <c r="EA215" s="91">
        <f>IFERROR(VLOOKUP(TEXT($A215,"0000"),'AYP11'!$B$1269:$AU$1690,11,FALSE),"")</f>
        <v>0</v>
      </c>
      <c r="EB215" s="95">
        <f t="shared" si="240"/>
        <v>1</v>
      </c>
      <c r="EC215" s="95" t="str">
        <f t="shared" si="241"/>
        <v/>
      </c>
      <c r="ED215" s="91">
        <f>IFERROR(VLOOKUP(TEXT($A215,"0000"),'AYP11'!$B$1691:$AU$2112,11,FALSE),"")</f>
        <v>0</v>
      </c>
      <c r="EE215" s="95">
        <f t="shared" si="242"/>
        <v>1</v>
      </c>
      <c r="EF215" s="95" t="str">
        <f t="shared" si="243"/>
        <v/>
      </c>
      <c r="EG215" s="91">
        <f>IFERROR(VLOOKUP(TEXT($A215,"0000"),'AYP11'!$B$2535:$AU$2956,11,FALSE),"")</f>
        <v>0</v>
      </c>
      <c r="EH215" s="95">
        <f t="shared" si="244"/>
        <v>1</v>
      </c>
      <c r="EI215" s="95" t="str">
        <f t="shared" si="245"/>
        <v/>
      </c>
    </row>
    <row r="216" spans="1:147" x14ac:dyDescent="0.25">
      <c r="A216" s="248">
        <v>4841</v>
      </c>
      <c r="B216" s="291">
        <f t="shared" si="192"/>
        <v>31.226765799256505</v>
      </c>
      <c r="C216" s="50">
        <f>IFERROR(VLOOKUP(TEXT($A216,"0000"),'R-M11'!$A$2:$AA$500,4,FALSE),0)</f>
        <v>84</v>
      </c>
      <c r="D216" s="291">
        <f t="shared" si="193"/>
        <v>20.446096654275092</v>
      </c>
      <c r="E216" s="98">
        <f>IFERROR(SUM(VLOOKUP(TEXT($A216,"0000"),'R-M11'!$A$2:$AA$500,5,FALSE),VLOOKUP(TEXT($A216,"0000"),'R-M11'!$A$2:$AA$500,6,FALSE)),0)</f>
        <v>55</v>
      </c>
      <c r="F216" s="58">
        <f>IFERROR(VLOOKUP(TEXT($A216,"0000"),'R-M11'!$A$2:$AA$500,14,FALSE),0)</f>
        <v>269</v>
      </c>
      <c r="G216" s="230">
        <f t="shared" si="246"/>
        <v>34.586765799256504</v>
      </c>
      <c r="H216" s="97">
        <f t="shared" si="194"/>
        <v>93.038399999999996</v>
      </c>
      <c r="I216" s="230">
        <f t="shared" si="247"/>
        <v>21.886096654275093</v>
      </c>
      <c r="J216" s="97">
        <f t="shared" si="195"/>
        <v>58.873599999999996</v>
      </c>
      <c r="K216" s="230">
        <f t="shared" si="196"/>
        <v>52</v>
      </c>
      <c r="L216" s="121">
        <f>IFERROR(VLOOKUP(K216,'Criteria Table'!$A$2:$I$102,2,FALSE),"")</f>
        <v>4.8000000000000007</v>
      </c>
      <c r="M216" s="230">
        <f t="shared" si="197"/>
        <v>56.472862453531597</v>
      </c>
      <c r="N216" s="286">
        <f t="shared" si="198"/>
        <v>36.194029850746269</v>
      </c>
      <c r="O216" s="50">
        <f>IFERROR(VLOOKUP(TEXT($A216,"0000"),'R-M11'!$A$2:$AA$500,17,FALSE),"")</f>
        <v>97</v>
      </c>
      <c r="P216" s="286">
        <f t="shared" si="199"/>
        <v>27.238805970149254</v>
      </c>
      <c r="Q216" s="98">
        <f>IFERROR(SUM(VLOOKUP(TEXT($A216,"0000"),'R-M11'!$A$2:$AA$500,18,FALSE),VLOOKUP(TEXT($A216,"0000"),'R-M11'!$A$2:$AA$500,19,FALSE)),0)</f>
        <v>73</v>
      </c>
      <c r="R216" s="69">
        <f>IFERROR(VLOOKUP(TEXT($A216,"0000"),'R-M11'!$A$2:$AA$500,27,FALSE),0)</f>
        <v>268</v>
      </c>
      <c r="S216" s="121">
        <f t="shared" si="248"/>
        <v>38.784029850746265</v>
      </c>
      <c r="T216" s="70">
        <f t="shared" si="200"/>
        <v>103.94119999999999</v>
      </c>
      <c r="U216" s="121">
        <f t="shared" si="249"/>
        <v>28.348805970149254</v>
      </c>
      <c r="V216" s="70">
        <f t="shared" si="201"/>
        <v>75.974800000000002</v>
      </c>
      <c r="W216" s="121">
        <f t="shared" si="202"/>
        <v>63</v>
      </c>
      <c r="X216" s="124">
        <f>IFERROR(VLOOKUP(W216,'Criteria Table'!$A$2:$I$102,2,FALSE),"")</f>
        <v>3.7</v>
      </c>
      <c r="Y216" s="121">
        <f t="shared" si="203"/>
        <v>67.132835820895522</v>
      </c>
      <c r="Z216" s="92">
        <f>IFERROR(IF(VLOOKUP(A216,'SG11'!$A$3:$AI$500,18,FALSE)="","NA",VLOOKUP(A216,'SG11'!$A$3:$AI$500,18,FALSE)),"")</f>
        <v>59</v>
      </c>
      <c r="AA216" s="75">
        <f>IFERROR(VLOOKUP(Z216,'Criteria Table'!$A$2:$I$102,6,FALSE),"NA")</f>
        <v>10</v>
      </c>
      <c r="AB216" s="95">
        <f t="shared" si="250"/>
        <v>69</v>
      </c>
      <c r="AC216" s="84">
        <f>IFERROR(IF(VLOOKUP(A216,'SG11'!$A$3:$AI$500,19,FALSE)="","NA",VLOOKUP(A216,'SG11'!$A$3:$AI$500,19,FALSE)),"")</f>
        <v>67</v>
      </c>
      <c r="AD216" s="75">
        <f>IFERROR(VLOOKUP(AC216,'Criteria Table'!$A$2:$I$102,6,FALSE),"NA")</f>
        <v>5</v>
      </c>
      <c r="AE216" s="95">
        <f t="shared" si="251"/>
        <v>72</v>
      </c>
      <c r="AF216" s="92">
        <f>IFERROR(IF(VLOOKUP(A216,'SG11'!$A$3:$AI$500,20,FALSE)="","NA",VLOOKUP(A216,'SG11'!$A$3:$AI$500,20,FALSE)),"")</f>
        <v>59</v>
      </c>
      <c r="AG216" s="75">
        <f>IFERROR(VLOOKUP(AF216,'Criteria Table'!$A$2:$I$102,6,FALSE),"NA")</f>
        <v>10</v>
      </c>
      <c r="AH216" s="95">
        <f t="shared" si="252"/>
        <v>69</v>
      </c>
      <c r="AI216" s="84">
        <f>IFERROR(IF(VLOOKUP(A216,'SG11'!$A$3:$AI$500,21,FALSE)="","NA",VLOOKUP(A216,'SG11'!$A$3:$AI$500,21,FALSE)),"")</f>
        <v>73</v>
      </c>
      <c r="AJ216" s="75">
        <f>IFERROR(VLOOKUP(AI216,'Criteria Table'!$A$2:$I$102,6,FALSE),"NA")</f>
        <v>5</v>
      </c>
      <c r="AK216" s="95">
        <f t="shared" si="253"/>
        <v>78</v>
      </c>
      <c r="AL216" s="99">
        <f>IFERROR(VLOOKUP(TEXT(A216,"0000"),'W11'!$A$1:$E$500,4,FALSE)/AP216*100,"")</f>
        <v>95.833333333333343</v>
      </c>
      <c r="AM216" s="97">
        <f>IFERROR(VLOOKUP(TEXT(A216,"0000"),'W11'!$A$1:$E$500,4,FALSE),"")</f>
        <v>92</v>
      </c>
      <c r="AN216" s="99">
        <f t="shared" si="204"/>
        <v>95.833333333333343</v>
      </c>
      <c r="AO216" s="97">
        <f t="shared" si="205"/>
        <v>92.000000000000014</v>
      </c>
      <c r="AP216" s="99">
        <f>IFERROR(VLOOKUP(TEXT(A216,"0000"),'W11'!$A$1:$E$500,5,FALSE),"")</f>
        <v>96</v>
      </c>
      <c r="AQ216" s="97">
        <f>IFERROR(VLOOKUP(ROUND(AL216,0),'Criteria Table'!$A$2:$I$102,4,FALSE),0)</f>
        <v>0</v>
      </c>
      <c r="AR216" s="128"/>
      <c r="AS216" s="95"/>
      <c r="AT216" s="95"/>
      <c r="AU216" s="100">
        <f>IFERROR(VLOOKUP(TEXT(A216,"0000"),'Sci11'!$A$3:$N$492,4,FALSE)/VLOOKUP(TEXT(A216,"0000"),'Sci11'!$A$3:$N$492,14,FALSE)*100,"")</f>
        <v>23.376623376623375</v>
      </c>
      <c r="AV216" s="101">
        <f>SUM(VLOOKUP(TEXT(A216,"0000"),'Sci11'!$A$3:$N$492,5,FALSE),VLOOKUP(TEXT(A216,"0000"),'Sci11'!$A$3:$N$492,6,FALSE))/VLOOKUP(TEXT(A216,"0000"),'Sci11'!$A$3:$N$492,14,FALSE)*100</f>
        <v>5.1948051948051948</v>
      </c>
      <c r="AW216" s="100">
        <f t="shared" si="254"/>
        <v>28.346623376623374</v>
      </c>
      <c r="AX216" s="101">
        <f>IFERROR(AW216/100*VLOOKUP(TEXT(A216,"0000"),'Sci11'!$A$3:$N$492,14,FALSE),"")</f>
        <v>21.826899999999998</v>
      </c>
      <c r="AY216" s="100">
        <f t="shared" si="255"/>
        <v>7.3248051948051947</v>
      </c>
      <c r="AZ216" s="101">
        <f>IFERROR(AY216/100*VLOOKUP(TEXT(A216,"0000"),'Sci11'!$A$3:$N$492,14,FALSE),"")</f>
        <v>5.6401000000000003</v>
      </c>
      <c r="BA216" s="100">
        <f t="shared" si="206"/>
        <v>29</v>
      </c>
      <c r="BB216" s="101">
        <f>IFERROR(VLOOKUP(BA216,'Criteria Table'!$A$2:$I$102,2,FALSE),"")</f>
        <v>7.1000000000000005</v>
      </c>
      <c r="BC216" s="101">
        <f t="shared" si="207"/>
        <v>36.1</v>
      </c>
      <c r="BD216" s="82">
        <f>IFERROR(VLOOKUP(A216,ATTx11!$A$2:$N$500,4,FALSE),"")</f>
        <v>94.94</v>
      </c>
      <c r="BE216" s="95">
        <f t="shared" si="208"/>
        <v>0.5</v>
      </c>
      <c r="BF216" s="96">
        <f t="shared" si="209"/>
        <v>95.44</v>
      </c>
      <c r="BG216" s="70">
        <f>IFERROR(VLOOKUP(A216,ATTx11!$A$2:$N$500,11,FALSE),"")</f>
        <v>2</v>
      </c>
      <c r="BH216" s="95">
        <f t="shared" si="210"/>
        <v>1.8</v>
      </c>
      <c r="BI216" s="70">
        <f>IFERROR(VLOOKUP(A216,ATTx11!$A$2:$N$500,12,FALSE),"")</f>
        <v>29</v>
      </c>
      <c r="BJ216" s="97">
        <f t="shared" si="211"/>
        <v>26.1</v>
      </c>
      <c r="BK216" s="84">
        <f>IFERROR(VLOOKUP(A216,ATTx11!$A$2:$N$500,7,FALSE),"")</f>
        <v>2</v>
      </c>
      <c r="BL216" s="97">
        <f t="shared" si="212"/>
        <v>1.8</v>
      </c>
      <c r="BM216" s="84">
        <f>IFERROR(VLOOKUP(A216,ATTx11!$A$2:$N$500,8,FALSE),"")</f>
        <v>24</v>
      </c>
      <c r="BN216" s="95">
        <f t="shared" si="213"/>
        <v>21.6</v>
      </c>
      <c r="BO216" s="95"/>
      <c r="BP216" s="83">
        <f>IFERROR(VLOOKUP(TEXT($A216,"0000"),'AYP11'!$B$3379:$AU$3800,17,FALSE),"")</f>
        <v>0</v>
      </c>
      <c r="BQ216" s="75">
        <f>IFERROR(VLOOKUP(BP216,'Criteria Table'!$A$2:$I$102,2,FALSE),0)</f>
        <v>10</v>
      </c>
      <c r="BR216" s="95">
        <f t="shared" si="214"/>
        <v>10</v>
      </c>
      <c r="BS216" s="83">
        <f>IFERROR(VLOOKUP(TEXT($A216,"0000"),'AYP11'!$B$847:$AU$1268,17,FALSE),"")</f>
        <v>50</v>
      </c>
      <c r="BT216" s="75">
        <f>IFERROR(VLOOKUP(BS216,'Criteria Table'!$A$2:$I$102,2,FALSE),0)</f>
        <v>5</v>
      </c>
      <c r="BU216" s="95">
        <f t="shared" si="215"/>
        <v>55</v>
      </c>
      <c r="BV216" s="83">
        <f>IFERROR(VLOOKUP(TEXT($A216,"0000"),'AYP11'!$B$2113:$AU$2534,17,FALSE),"")</f>
        <v>56</v>
      </c>
      <c r="BW216" s="75">
        <f>IFERROR(VLOOKUP(BV216,'Criteria Table'!$A$2:$I$102,2,FALSE),0)</f>
        <v>4.4000000000000004</v>
      </c>
      <c r="BX216" s="95">
        <f t="shared" si="216"/>
        <v>60</v>
      </c>
      <c r="BY216" s="83">
        <f>IFERROR(VLOOKUP(TEXT($A216,"0000"),'AYP11'!$B$425:$AU$846,17,FALSE),"")</f>
        <v>0</v>
      </c>
      <c r="BZ216" s="75">
        <f>IFERROR(VLOOKUP(BY216,'Criteria Table'!$A$2:$I$102,2,FALSE),0)</f>
        <v>10</v>
      </c>
      <c r="CA216" s="95">
        <f t="shared" si="217"/>
        <v>10</v>
      </c>
      <c r="CB216" s="83">
        <f>IFERROR(VLOOKUP(TEXT($A216,"0000"),'AYP11'!$B$3:$AU$424,17,FALSE),"")</f>
        <v>0</v>
      </c>
      <c r="CC216" s="95">
        <f>IFERROR(VLOOKUP(CB216,'Criteria Table'!$A$2:$I$102,2,FALSE),0)</f>
        <v>10</v>
      </c>
      <c r="CD216" s="95">
        <f t="shared" si="218"/>
        <v>10</v>
      </c>
      <c r="CE216" s="83">
        <f>IFERROR(VLOOKUP(TEXT($A216,"0000"),'AYP11'!$B$1269:$AU$1690,17,FALSE),"")</f>
        <v>53</v>
      </c>
      <c r="CF216" s="95">
        <f>IFERROR(VLOOKUP(CE216,'Criteria Table'!$A$2:$I$102,2,FALSE),0)</f>
        <v>4.7</v>
      </c>
      <c r="CG216" s="95">
        <f t="shared" si="219"/>
        <v>58</v>
      </c>
      <c r="CH216" s="83">
        <f>IFERROR(VLOOKUP(TEXT($A216,"0000"),'AYP11'!$B$1691:$AU$2112,17,FALSE),"")</f>
        <v>45</v>
      </c>
      <c r="CI216" s="95">
        <f>IFERROR(VLOOKUP(CH216,'Criteria Table'!$A$2:$I$102,2,FALSE),0)</f>
        <v>5.5</v>
      </c>
      <c r="CJ216" s="95">
        <f t="shared" si="220"/>
        <v>51</v>
      </c>
      <c r="CK216" s="83">
        <f>IFERROR(VLOOKUP(TEXT($A216,"0000"),'AYP11'!$B$2535:$AU$2956,17,FALSE),"")</f>
        <v>30</v>
      </c>
      <c r="CL216" s="95">
        <f>IFERROR(VLOOKUP(CK216,'Criteria Table'!$A$2:$I$102,2,FALSE),0)</f>
        <v>7</v>
      </c>
      <c r="CM216" s="95">
        <f t="shared" si="221"/>
        <v>37</v>
      </c>
      <c r="CN216" s="76">
        <f>IFERROR(VLOOKUP(TEXT($A216,"0000"),'AYP11'!$B$3379:$AU$3800,23,FALSE),"")</f>
        <v>0</v>
      </c>
      <c r="CO216" s="95">
        <f>IFERROR(VLOOKUP(CN216,'Criteria Table'!$A$2:$I$102,2,FALSE),0)</f>
        <v>10</v>
      </c>
      <c r="CP216" s="95">
        <f t="shared" si="222"/>
        <v>10</v>
      </c>
      <c r="CQ216" s="76">
        <f>IFERROR(VLOOKUP(TEXT($A216,"0000"),'AYP11'!$B$847:$AU$1268,23,FALSE),"")</f>
        <v>59</v>
      </c>
      <c r="CR216" s="95">
        <f>IFERROR(VLOOKUP(CQ216,'Criteria Table'!$A$2:$I$102,2,FALSE),0)</f>
        <v>4.1000000000000005</v>
      </c>
      <c r="CS216" s="95">
        <f t="shared" si="223"/>
        <v>63</v>
      </c>
      <c r="CT216" s="76">
        <f>IFERROR(VLOOKUP(TEXT($A216,"0000"),'AYP11'!$B$2113:$AU$2534,23,FALSE),"")</f>
        <v>72</v>
      </c>
      <c r="CU216" s="95">
        <f>IFERROR(VLOOKUP(CT216,'Criteria Table'!$A$2:$I$102,2,FALSE),0)</f>
        <v>2.8000000000000003</v>
      </c>
      <c r="CV216" s="95">
        <f t="shared" si="224"/>
        <v>75</v>
      </c>
      <c r="CW216" s="76">
        <f>IFERROR(VLOOKUP(TEXT($A216,"0000"),'AYP11'!$B$425:$AU$846,23,FALSE),"")</f>
        <v>0</v>
      </c>
      <c r="CX216" s="95">
        <f>IFERROR(VLOOKUP(CW216,'Criteria Table'!$A$2:$I$102,2,FALSE),0)</f>
        <v>10</v>
      </c>
      <c r="CY216" s="95">
        <f t="shared" si="225"/>
        <v>10</v>
      </c>
      <c r="CZ216" s="76">
        <f>IFERROR(VLOOKUP(TEXT($A216,"0000"),'AYP11'!$B$3:$AU$424,23,FALSE),"")</f>
        <v>0</v>
      </c>
      <c r="DA216" s="95">
        <f>IFERROR(VLOOKUP(CZ216,'Criteria Table'!$A$2:$I$102,2,FALSE),0)</f>
        <v>10</v>
      </c>
      <c r="DB216" s="95">
        <f t="shared" si="226"/>
        <v>10</v>
      </c>
      <c r="DC216" s="76">
        <f>IFERROR(VLOOKUP(TEXT($A216,"0000"),'AYP11'!$B$1269:$AU$1690,23,FALSE),"")</f>
        <v>67</v>
      </c>
      <c r="DD216" s="95">
        <f>IFERROR(VLOOKUP(DC216,'Criteria Table'!$A$2:$I$102,2,FALSE),0)</f>
        <v>3.3000000000000003</v>
      </c>
      <c r="DE216" s="95">
        <f t="shared" si="227"/>
        <v>70</v>
      </c>
      <c r="DF216" s="76">
        <f>IFERROR(VLOOKUP(TEXT($A216,"0000"),'AYP11'!$B$1691:$AU$2112,23,FALSE),"")</f>
        <v>74</v>
      </c>
      <c r="DG216" s="95">
        <f>IFERROR(VLOOKUP(DF216,'Criteria Table'!$A$2:$I$102,2,FALSE),0)</f>
        <v>2.6</v>
      </c>
      <c r="DH216" s="95">
        <f t="shared" si="228"/>
        <v>77</v>
      </c>
      <c r="DI216" s="76">
        <f>IFERROR(VLOOKUP(TEXT($A216,"0000"),'AYP11'!$B$2535:$AU$2956,23,FALSE),"")</f>
        <v>47</v>
      </c>
      <c r="DJ216" s="95">
        <f>IFERROR(VLOOKUP(DI216,'Criteria Table'!$A$2:$I$102,2,FALSE),0)</f>
        <v>5.3000000000000007</v>
      </c>
      <c r="DK216" s="95">
        <f t="shared" si="229"/>
        <v>52</v>
      </c>
      <c r="DL216" s="91">
        <f>IFERROR(VLOOKUP(TEXT($A216,"0000"),'AYP11'!$B$3379:$AU$3800,11,FALSE),"")</f>
        <v>0</v>
      </c>
      <c r="DM216" s="95">
        <f t="shared" si="230"/>
        <v>1</v>
      </c>
      <c r="DN216" s="95" t="str">
        <f t="shared" si="231"/>
        <v/>
      </c>
      <c r="DO216" s="91">
        <f>IFERROR(VLOOKUP(TEXT($A216,"0000"),'AYP11'!$B$847:$AU$1268,11,FALSE),"")</f>
        <v>0</v>
      </c>
      <c r="DP216" s="95">
        <f t="shared" si="232"/>
        <v>1</v>
      </c>
      <c r="DQ216" s="95" t="str">
        <f t="shared" si="233"/>
        <v/>
      </c>
      <c r="DR216" s="91">
        <f>IFERROR(VLOOKUP(TEXT($A216,"0000"),'AYP11'!$B$2113:$AU$2534,11,FALSE),"")</f>
        <v>93</v>
      </c>
      <c r="DS216" s="95">
        <f t="shared" si="234"/>
        <v>0</v>
      </c>
      <c r="DT216" s="95">
        <f t="shared" si="235"/>
        <v>93</v>
      </c>
      <c r="DU216" s="91">
        <f>IFERROR(VLOOKUP(TEXT($A216,"0000"),'AYP11'!$B$425:$AU$846,11,FALSE),"")</f>
        <v>0</v>
      </c>
      <c r="DV216" s="95">
        <f t="shared" si="236"/>
        <v>1</v>
      </c>
      <c r="DW216" s="95" t="str">
        <f t="shared" si="237"/>
        <v/>
      </c>
      <c r="DX216" s="91">
        <f>IFERROR(VLOOKUP(TEXT($A216,"0000"),'AYP11'!$B$3:$AU$424,11,FALSE),"")</f>
        <v>0</v>
      </c>
      <c r="DY216" s="95">
        <f t="shared" si="238"/>
        <v>1</v>
      </c>
      <c r="DZ216" s="95" t="str">
        <f t="shared" si="239"/>
        <v/>
      </c>
      <c r="EA216" s="91">
        <f>IFERROR(VLOOKUP(TEXT($A216,"0000"),'AYP11'!$B$1269:$AU$1690,11,FALSE),"")</f>
        <v>0</v>
      </c>
      <c r="EB216" s="95">
        <f t="shared" si="240"/>
        <v>1</v>
      </c>
      <c r="EC216" s="95" t="str">
        <f t="shared" si="241"/>
        <v/>
      </c>
      <c r="ED216" s="91">
        <f>IFERROR(VLOOKUP(TEXT($A216,"0000"),'AYP11'!$B$1691:$AU$2112,11,FALSE),"")</f>
        <v>0</v>
      </c>
      <c r="EE216" s="95">
        <f t="shared" si="242"/>
        <v>1</v>
      </c>
      <c r="EF216" s="95" t="str">
        <f t="shared" si="243"/>
        <v/>
      </c>
      <c r="EG216" s="91">
        <f>IFERROR(VLOOKUP(TEXT($A216,"0000"),'AYP11'!$B$2535:$AU$2956,11,FALSE),"")</f>
        <v>0</v>
      </c>
      <c r="EH216" s="95">
        <f t="shared" si="244"/>
        <v>1</v>
      </c>
      <c r="EI216" s="95" t="str">
        <f t="shared" si="245"/>
        <v/>
      </c>
    </row>
    <row r="217" spans="1:147" x14ac:dyDescent="0.25">
      <c r="A217" s="248">
        <v>4881</v>
      </c>
      <c r="B217" s="291">
        <f t="shared" si="192"/>
        <v>35.925925925925931</v>
      </c>
      <c r="C217" s="50">
        <f>IFERROR(VLOOKUP(TEXT($A217,"0000"),'R-M11'!$A$2:$AA$500,4,FALSE),0)</f>
        <v>97</v>
      </c>
      <c r="D217" s="291">
        <f t="shared" si="193"/>
        <v>24.074074074074073</v>
      </c>
      <c r="E217" s="98">
        <f>IFERROR(SUM(VLOOKUP(TEXT($A217,"0000"),'R-M11'!$A$2:$AA$500,5,FALSE),VLOOKUP(TEXT($A217,"0000"),'R-M11'!$A$2:$AA$500,6,FALSE)),0)</f>
        <v>65</v>
      </c>
      <c r="F217" s="58">
        <f>IFERROR(VLOOKUP(TEXT($A217,"0000"),'R-M11'!$A$2:$AA$500,14,FALSE),0)</f>
        <v>270</v>
      </c>
      <c r="G217" s="230">
        <f t="shared" si="246"/>
        <v>38.725925925925928</v>
      </c>
      <c r="H217" s="97">
        <f t="shared" si="194"/>
        <v>104.56000000000002</v>
      </c>
      <c r="I217" s="230">
        <f t="shared" si="247"/>
        <v>25.274074074074072</v>
      </c>
      <c r="J217" s="97">
        <f t="shared" si="195"/>
        <v>68.239999999999995</v>
      </c>
      <c r="K217" s="230">
        <f t="shared" si="196"/>
        <v>60</v>
      </c>
      <c r="L217" s="121">
        <f>IFERROR(VLOOKUP(K217,'Criteria Table'!$A$2:$I$102,2,FALSE),"")</f>
        <v>4</v>
      </c>
      <c r="M217" s="230">
        <f t="shared" si="197"/>
        <v>64</v>
      </c>
      <c r="N217" s="286">
        <f t="shared" si="198"/>
        <v>39.552238805970148</v>
      </c>
      <c r="O217" s="50">
        <f>IFERROR(VLOOKUP(TEXT($A217,"0000"),'R-M11'!$A$2:$AA$500,17,FALSE),"")</f>
        <v>106</v>
      </c>
      <c r="P217" s="286">
        <f t="shared" si="199"/>
        <v>22.761194029850746</v>
      </c>
      <c r="Q217" s="98">
        <f>IFERROR(SUM(VLOOKUP(TEXT($A217,"0000"),'R-M11'!$A$2:$AA$500,18,FALSE),VLOOKUP(TEXT($A217,"0000"),'R-M11'!$A$2:$AA$500,19,FALSE)),0)</f>
        <v>61</v>
      </c>
      <c r="R217" s="69">
        <f>IFERROR(VLOOKUP(TEXT($A217,"0000"),'R-M11'!$A$2:$AA$500,27,FALSE),0)</f>
        <v>268</v>
      </c>
      <c r="S217" s="121">
        <f t="shared" si="248"/>
        <v>42.212238805970145</v>
      </c>
      <c r="T217" s="70">
        <f t="shared" si="200"/>
        <v>113.12879999999998</v>
      </c>
      <c r="U217" s="121">
        <f t="shared" si="249"/>
        <v>23.901194029850746</v>
      </c>
      <c r="V217" s="70">
        <f t="shared" si="201"/>
        <v>64.055199999999999</v>
      </c>
      <c r="W217" s="121">
        <f t="shared" si="202"/>
        <v>62</v>
      </c>
      <c r="X217" s="124">
        <f>IFERROR(VLOOKUP(W217,'Criteria Table'!$A$2:$I$102,2,FALSE),"")</f>
        <v>3.8000000000000003</v>
      </c>
      <c r="Y217" s="121">
        <f t="shared" si="203"/>
        <v>66.113432835820888</v>
      </c>
      <c r="Z217" s="92">
        <f>IFERROR(IF(VLOOKUP(A217,'SG11'!$A$3:$AI$500,18,FALSE)="","NA",VLOOKUP(A217,'SG11'!$A$3:$AI$500,18,FALSE)),"")</f>
        <v>63</v>
      </c>
      <c r="AA217" s="75">
        <f>IFERROR(VLOOKUP(Z217,'Criteria Table'!$A$2:$I$102,6,FALSE),"NA")</f>
        <v>5</v>
      </c>
      <c r="AB217" s="95">
        <f t="shared" si="250"/>
        <v>68</v>
      </c>
      <c r="AC217" s="84">
        <f>IFERROR(IF(VLOOKUP(A217,'SG11'!$A$3:$AI$500,19,FALSE)="","NA",VLOOKUP(A217,'SG11'!$A$3:$AI$500,19,FALSE)),"")</f>
        <v>66</v>
      </c>
      <c r="AD217" s="75">
        <f>IFERROR(VLOOKUP(AC217,'Criteria Table'!$A$2:$I$102,6,FALSE),"NA")</f>
        <v>5</v>
      </c>
      <c r="AE217" s="95">
        <f t="shared" si="251"/>
        <v>71</v>
      </c>
      <c r="AF217" s="92">
        <f>IFERROR(IF(VLOOKUP(A217,'SG11'!$A$3:$AI$500,20,FALSE)="","NA",VLOOKUP(A217,'SG11'!$A$3:$AI$500,20,FALSE)),"")</f>
        <v>73</v>
      </c>
      <c r="AG217" s="75">
        <f>IFERROR(VLOOKUP(AF217,'Criteria Table'!$A$2:$I$102,6,FALSE),"NA")</f>
        <v>5</v>
      </c>
      <c r="AH217" s="95">
        <f t="shared" si="252"/>
        <v>78</v>
      </c>
      <c r="AI217" s="84">
        <f>IFERROR(IF(VLOOKUP(A217,'SG11'!$A$3:$AI$500,21,FALSE)="","NA",VLOOKUP(A217,'SG11'!$A$3:$AI$500,21,FALSE)),"")</f>
        <v>73</v>
      </c>
      <c r="AJ217" s="75">
        <f>IFERROR(VLOOKUP(AI217,'Criteria Table'!$A$2:$I$102,6,FALSE),"NA")</f>
        <v>5</v>
      </c>
      <c r="AK217" s="95">
        <f t="shared" si="253"/>
        <v>78</v>
      </c>
      <c r="AL217" s="99">
        <f>IFERROR(VLOOKUP(TEXT(A217,"0000"),'W11'!$A$1:$E$500,4,FALSE)/AP217*100,"")</f>
        <v>98.780487804878049</v>
      </c>
      <c r="AM217" s="97">
        <f>IFERROR(VLOOKUP(TEXT(A217,"0000"),'W11'!$A$1:$E$500,4,FALSE),"")</f>
        <v>81</v>
      </c>
      <c r="AN217" s="99">
        <f t="shared" si="204"/>
        <v>98.780487804878049</v>
      </c>
      <c r="AO217" s="97">
        <f t="shared" si="205"/>
        <v>81</v>
      </c>
      <c r="AP217" s="99">
        <f>IFERROR(VLOOKUP(TEXT(A217,"0000"),'W11'!$A$1:$E$500,5,FALSE),"")</f>
        <v>82</v>
      </c>
      <c r="AQ217" s="97">
        <f>IFERROR(VLOOKUP(ROUND(AL217,0),'Criteria Table'!$A$2:$I$102,4,FALSE),0)</f>
        <v>0</v>
      </c>
      <c r="AR217" s="128"/>
      <c r="AS217" s="95"/>
      <c r="AT217" s="95"/>
      <c r="AU217" s="100">
        <f>IFERROR(VLOOKUP(TEXT(A217,"0000"),'Sci11'!$A$3:$N$492,4,FALSE)/VLOOKUP(TEXT(A217,"0000"),'Sci11'!$A$3:$N$492,14,FALSE)*100,"")</f>
        <v>26.041666666666668</v>
      </c>
      <c r="AV217" s="101">
        <f>SUM(VLOOKUP(TEXT(A217,"0000"),'Sci11'!$A$3:$N$492,5,FALSE),VLOOKUP(TEXT(A217,"0000"),'Sci11'!$A$3:$N$492,6,FALSE))/VLOOKUP(TEXT(A217,"0000"),'Sci11'!$A$3:$N$492,14,FALSE)*100</f>
        <v>6.25</v>
      </c>
      <c r="AW217" s="100">
        <f t="shared" si="254"/>
        <v>30.801666666666669</v>
      </c>
      <c r="AX217" s="101">
        <f>IFERROR(AW217/100*VLOOKUP(TEXT(A217,"0000"),'Sci11'!$A$3:$N$492,14,FALSE),"")</f>
        <v>29.569600000000005</v>
      </c>
      <c r="AY217" s="100">
        <f t="shared" si="255"/>
        <v>8.2899999999999991</v>
      </c>
      <c r="AZ217" s="101">
        <f>IFERROR(AY217/100*VLOOKUP(TEXT(A217,"0000"),'Sci11'!$A$3:$N$492,14,FALSE),"")</f>
        <v>7.9583999999999993</v>
      </c>
      <c r="BA217" s="100">
        <f t="shared" si="206"/>
        <v>32</v>
      </c>
      <c r="BB217" s="101">
        <f>IFERROR(VLOOKUP(BA217,'Criteria Table'!$A$2:$I$102,2,FALSE),"")</f>
        <v>6.8000000000000007</v>
      </c>
      <c r="BC217" s="101">
        <f t="shared" si="207"/>
        <v>38.799999999999997</v>
      </c>
      <c r="BD217" s="82">
        <f>IFERROR(VLOOKUP(A217,ATTx11!$A$2:$N$500,4,FALSE),"")</f>
        <v>97.31</v>
      </c>
      <c r="BE217" s="95">
        <f t="shared" si="208"/>
        <v>0</v>
      </c>
      <c r="BF217" s="96">
        <f t="shared" si="209"/>
        <v>97.31</v>
      </c>
      <c r="BG217" s="70">
        <f>IFERROR(VLOOKUP(A217,ATTx11!$A$2:$N$500,11,FALSE),"")</f>
        <v>4</v>
      </c>
      <c r="BH217" s="95">
        <f t="shared" si="210"/>
        <v>3.6</v>
      </c>
      <c r="BI217" s="70">
        <f>IFERROR(VLOOKUP(A217,ATTx11!$A$2:$N$500,12,FALSE),"")</f>
        <v>30</v>
      </c>
      <c r="BJ217" s="97">
        <f t="shared" si="211"/>
        <v>27</v>
      </c>
      <c r="BK217" s="84">
        <f>IFERROR(VLOOKUP(A217,ATTx11!$A$2:$N$500,7,FALSE),"")</f>
        <v>4</v>
      </c>
      <c r="BL217" s="97">
        <f t="shared" si="212"/>
        <v>3.6</v>
      </c>
      <c r="BM217" s="84">
        <f>IFERROR(VLOOKUP(A217,ATTx11!$A$2:$N$500,8,FALSE),"")</f>
        <v>22</v>
      </c>
      <c r="BN217" s="95">
        <f t="shared" si="213"/>
        <v>19.8</v>
      </c>
      <c r="BO217" s="95"/>
      <c r="BP217" s="83">
        <f>IFERROR(VLOOKUP(TEXT($A217,"0000"),'AYP11'!$B$3379:$AU$3800,17,FALSE),"")</f>
        <v>0</v>
      </c>
      <c r="BQ217" s="75">
        <f>IFERROR(VLOOKUP(BP217,'Criteria Table'!$A$2:$I$102,2,FALSE),0)</f>
        <v>10</v>
      </c>
      <c r="BR217" s="95">
        <f t="shared" si="214"/>
        <v>10</v>
      </c>
      <c r="BS217" s="83">
        <f>IFERROR(VLOOKUP(TEXT($A217,"0000"),'AYP11'!$B$847:$AU$1268,17,FALSE),"")</f>
        <v>61</v>
      </c>
      <c r="BT217" s="75">
        <f>IFERROR(VLOOKUP(BS217,'Criteria Table'!$A$2:$I$102,2,FALSE),0)</f>
        <v>3.9000000000000004</v>
      </c>
      <c r="BU217" s="95">
        <f t="shared" si="215"/>
        <v>65</v>
      </c>
      <c r="BV217" s="83">
        <f>IFERROR(VLOOKUP(TEXT($A217,"0000"),'AYP11'!$B$2113:$AU$2534,17,FALSE),"")</f>
        <v>0</v>
      </c>
      <c r="BW217" s="75">
        <f>IFERROR(VLOOKUP(BV217,'Criteria Table'!$A$2:$I$102,2,FALSE),0)</f>
        <v>10</v>
      </c>
      <c r="BX217" s="95">
        <f t="shared" si="216"/>
        <v>10</v>
      </c>
      <c r="BY217" s="83">
        <f>IFERROR(VLOOKUP(TEXT($A217,"0000"),'AYP11'!$B$425:$AU$846,17,FALSE),"")</f>
        <v>0</v>
      </c>
      <c r="BZ217" s="75">
        <f>IFERROR(VLOOKUP(BY217,'Criteria Table'!$A$2:$I$102,2,FALSE),0)</f>
        <v>10</v>
      </c>
      <c r="CA217" s="95">
        <f t="shared" si="217"/>
        <v>10</v>
      </c>
      <c r="CB217" s="83">
        <f>IFERROR(VLOOKUP(TEXT($A217,"0000"),'AYP11'!$B$3:$AU$424,17,FALSE),"")</f>
        <v>0</v>
      </c>
      <c r="CC217" s="95">
        <f>IFERROR(VLOOKUP(CB217,'Criteria Table'!$A$2:$I$102,2,FALSE),0)</f>
        <v>10</v>
      </c>
      <c r="CD217" s="95">
        <f t="shared" si="218"/>
        <v>10</v>
      </c>
      <c r="CE217" s="83">
        <f>IFERROR(VLOOKUP(TEXT($A217,"0000"),'AYP11'!$B$1269:$AU$1690,17,FALSE),"")</f>
        <v>60</v>
      </c>
      <c r="CF217" s="95">
        <f>IFERROR(VLOOKUP(CE217,'Criteria Table'!$A$2:$I$102,2,FALSE),0)</f>
        <v>4</v>
      </c>
      <c r="CG217" s="95">
        <f t="shared" si="219"/>
        <v>64</v>
      </c>
      <c r="CH217" s="83">
        <f>IFERROR(VLOOKUP(TEXT($A217,"0000"),'AYP11'!$B$1691:$AU$2112,17,FALSE),"")</f>
        <v>0</v>
      </c>
      <c r="CI217" s="95">
        <f>IFERROR(VLOOKUP(CH217,'Criteria Table'!$A$2:$I$102,2,FALSE),0)</f>
        <v>10</v>
      </c>
      <c r="CJ217" s="95">
        <f t="shared" si="220"/>
        <v>10</v>
      </c>
      <c r="CK217" s="83">
        <f>IFERROR(VLOOKUP(TEXT($A217,"0000"),'AYP11'!$B$2535:$AU$2956,17,FALSE),"")</f>
        <v>0</v>
      </c>
      <c r="CL217" s="95">
        <f>IFERROR(VLOOKUP(CK217,'Criteria Table'!$A$2:$I$102,2,FALSE),0)</f>
        <v>10</v>
      </c>
      <c r="CM217" s="95">
        <f t="shared" si="221"/>
        <v>10</v>
      </c>
      <c r="CN217" s="76">
        <f>IFERROR(VLOOKUP(TEXT($A217,"0000"),'AYP11'!$B$3379:$AU$3800,23,FALSE),"")</f>
        <v>0</v>
      </c>
      <c r="CO217" s="95">
        <f>IFERROR(VLOOKUP(CN217,'Criteria Table'!$A$2:$I$102,2,FALSE),0)</f>
        <v>10</v>
      </c>
      <c r="CP217" s="95">
        <f t="shared" si="222"/>
        <v>10</v>
      </c>
      <c r="CQ217" s="76">
        <f>IFERROR(VLOOKUP(TEXT($A217,"0000"),'AYP11'!$B$847:$AU$1268,23,FALSE),"")</f>
        <v>62</v>
      </c>
      <c r="CR217" s="95">
        <f>IFERROR(VLOOKUP(CQ217,'Criteria Table'!$A$2:$I$102,2,FALSE),0)</f>
        <v>3.8000000000000003</v>
      </c>
      <c r="CS217" s="95">
        <f t="shared" si="223"/>
        <v>66</v>
      </c>
      <c r="CT217" s="76">
        <f>IFERROR(VLOOKUP(TEXT($A217,"0000"),'AYP11'!$B$2113:$AU$2534,23,FALSE),"")</f>
        <v>0</v>
      </c>
      <c r="CU217" s="95">
        <f>IFERROR(VLOOKUP(CT217,'Criteria Table'!$A$2:$I$102,2,FALSE),0)</f>
        <v>10</v>
      </c>
      <c r="CV217" s="95">
        <f t="shared" si="224"/>
        <v>10</v>
      </c>
      <c r="CW217" s="76">
        <f>IFERROR(VLOOKUP(TEXT($A217,"0000"),'AYP11'!$B$425:$AU$846,23,FALSE),"")</f>
        <v>0</v>
      </c>
      <c r="CX217" s="95">
        <f>IFERROR(VLOOKUP(CW217,'Criteria Table'!$A$2:$I$102,2,FALSE),0)</f>
        <v>10</v>
      </c>
      <c r="CY217" s="95">
        <f t="shared" si="225"/>
        <v>10</v>
      </c>
      <c r="CZ217" s="76">
        <f>IFERROR(VLOOKUP(TEXT($A217,"0000"),'AYP11'!$B$3:$AU$424,23,FALSE),"")</f>
        <v>0</v>
      </c>
      <c r="DA217" s="95">
        <f>IFERROR(VLOOKUP(CZ217,'Criteria Table'!$A$2:$I$102,2,FALSE),0)</f>
        <v>10</v>
      </c>
      <c r="DB217" s="95">
        <f t="shared" si="226"/>
        <v>10</v>
      </c>
      <c r="DC217" s="76">
        <f>IFERROR(VLOOKUP(TEXT($A217,"0000"),'AYP11'!$B$1269:$AU$1690,23,FALSE),"")</f>
        <v>62</v>
      </c>
      <c r="DD217" s="95">
        <f>IFERROR(VLOOKUP(DC217,'Criteria Table'!$A$2:$I$102,2,FALSE),0)</f>
        <v>3.8000000000000003</v>
      </c>
      <c r="DE217" s="95">
        <f t="shared" si="227"/>
        <v>66</v>
      </c>
      <c r="DF217" s="76">
        <f>IFERROR(VLOOKUP(TEXT($A217,"0000"),'AYP11'!$B$1691:$AU$2112,23,FALSE),"")</f>
        <v>0</v>
      </c>
      <c r="DG217" s="95">
        <f>IFERROR(VLOOKUP(DF217,'Criteria Table'!$A$2:$I$102,2,FALSE),0)</f>
        <v>10</v>
      </c>
      <c r="DH217" s="95">
        <f t="shared" si="228"/>
        <v>10</v>
      </c>
      <c r="DI217" s="76">
        <f>IFERROR(VLOOKUP(TEXT($A217,"0000"),'AYP11'!$B$2535:$AU$2956,23,FALSE),"")</f>
        <v>0</v>
      </c>
      <c r="DJ217" s="95">
        <f>IFERROR(VLOOKUP(DI217,'Criteria Table'!$A$2:$I$102,2,FALSE),0)</f>
        <v>10</v>
      </c>
      <c r="DK217" s="95">
        <f t="shared" si="229"/>
        <v>10</v>
      </c>
      <c r="DL217" s="91">
        <f>IFERROR(VLOOKUP(TEXT($A217,"0000"),'AYP11'!$B$3379:$AU$3800,11,FALSE),"")</f>
        <v>0</v>
      </c>
      <c r="DM217" s="95">
        <f t="shared" si="230"/>
        <v>1</v>
      </c>
      <c r="DN217" s="95" t="str">
        <f t="shared" si="231"/>
        <v/>
      </c>
      <c r="DO217" s="91">
        <f>IFERROR(VLOOKUP(TEXT($A217,"0000"),'AYP11'!$B$847:$AU$1268,11,FALSE),"")</f>
        <v>0</v>
      </c>
      <c r="DP217" s="95">
        <f t="shared" si="232"/>
        <v>1</v>
      </c>
      <c r="DQ217" s="95" t="str">
        <f t="shared" si="233"/>
        <v/>
      </c>
      <c r="DR217" s="91">
        <f>IFERROR(VLOOKUP(TEXT($A217,"0000"),'AYP11'!$B$2113:$AU$2534,11,FALSE),"")</f>
        <v>0</v>
      </c>
      <c r="DS217" s="95">
        <f t="shared" si="234"/>
        <v>1</v>
      </c>
      <c r="DT217" s="95" t="str">
        <f t="shared" si="235"/>
        <v/>
      </c>
      <c r="DU217" s="91">
        <f>IFERROR(VLOOKUP(TEXT($A217,"0000"),'AYP11'!$B$425:$AU$846,11,FALSE),"")</f>
        <v>0</v>
      </c>
      <c r="DV217" s="95">
        <f t="shared" si="236"/>
        <v>1</v>
      </c>
      <c r="DW217" s="95" t="str">
        <f t="shared" si="237"/>
        <v/>
      </c>
      <c r="DX217" s="91">
        <f>IFERROR(VLOOKUP(TEXT($A217,"0000"),'AYP11'!$B$3:$AU$424,11,FALSE),"")</f>
        <v>0</v>
      </c>
      <c r="DY217" s="95">
        <f t="shared" si="238"/>
        <v>1</v>
      </c>
      <c r="DZ217" s="95" t="str">
        <f t="shared" si="239"/>
        <v/>
      </c>
      <c r="EA217" s="91">
        <f>IFERROR(VLOOKUP(TEXT($A217,"0000"),'AYP11'!$B$1269:$AU$1690,11,FALSE),"")</f>
        <v>0</v>
      </c>
      <c r="EB217" s="95">
        <f t="shared" si="240"/>
        <v>1</v>
      </c>
      <c r="EC217" s="95" t="str">
        <f t="shared" si="241"/>
        <v/>
      </c>
      <c r="ED217" s="91">
        <f>IFERROR(VLOOKUP(TEXT($A217,"0000"),'AYP11'!$B$1691:$AU$2112,11,FALSE),"")</f>
        <v>0</v>
      </c>
      <c r="EE217" s="95">
        <f t="shared" si="242"/>
        <v>1</v>
      </c>
      <c r="EF217" s="95" t="str">
        <f t="shared" si="243"/>
        <v/>
      </c>
      <c r="EG217" s="91">
        <f>IFERROR(VLOOKUP(TEXT($A217,"0000"),'AYP11'!$B$2535:$AU$2956,11,FALSE),"")</f>
        <v>0</v>
      </c>
      <c r="EH217" s="95">
        <f t="shared" si="244"/>
        <v>1</v>
      </c>
      <c r="EI217" s="95" t="str">
        <f t="shared" si="245"/>
        <v/>
      </c>
    </row>
    <row r="218" spans="1:147" x14ac:dyDescent="0.25">
      <c r="A218" s="248">
        <v>4921</v>
      </c>
      <c r="B218" s="291">
        <f t="shared" si="192"/>
        <v>28.571428571428569</v>
      </c>
      <c r="C218" s="50">
        <f>IFERROR(VLOOKUP(TEXT($A218,"0000"),'R-M11'!$A$2:$AA$500,4,FALSE),0)</f>
        <v>74</v>
      </c>
      <c r="D218" s="291">
        <f t="shared" si="193"/>
        <v>45.945945945945951</v>
      </c>
      <c r="E218" s="98">
        <f>IFERROR(SUM(VLOOKUP(TEXT($A218,"0000"),'R-M11'!$A$2:$AA$500,5,FALSE),VLOOKUP(TEXT($A218,"0000"),'R-M11'!$A$2:$AA$500,6,FALSE)),0)</f>
        <v>119</v>
      </c>
      <c r="F218" s="58">
        <f>IFERROR(VLOOKUP(TEXT($A218,"0000"),'R-M11'!$A$2:$AA$500,14,FALSE),0)</f>
        <v>259</v>
      </c>
      <c r="G218" s="230">
        <f t="shared" si="246"/>
        <v>30.321428571428569</v>
      </c>
      <c r="H218" s="97">
        <f t="shared" si="194"/>
        <v>78.532499999999999</v>
      </c>
      <c r="I218" s="230">
        <f t="shared" si="247"/>
        <v>46.695945945945951</v>
      </c>
      <c r="J218" s="97">
        <f t="shared" si="195"/>
        <v>120.94250000000001</v>
      </c>
      <c r="K218" s="230">
        <f t="shared" si="196"/>
        <v>75</v>
      </c>
      <c r="L218" s="121">
        <f>IFERROR(VLOOKUP(K218,'Criteria Table'!$A$2:$I$102,2,FALSE),"")</f>
        <v>2.5</v>
      </c>
      <c r="M218" s="230">
        <f t="shared" si="197"/>
        <v>77.01737451737452</v>
      </c>
      <c r="N218" s="286">
        <f t="shared" si="198"/>
        <v>25.78125</v>
      </c>
      <c r="O218" s="50">
        <f>IFERROR(VLOOKUP(TEXT($A218,"0000"),'R-M11'!$A$2:$AA$500,17,FALSE),"")</f>
        <v>66</v>
      </c>
      <c r="P218" s="286">
        <f t="shared" si="199"/>
        <v>52.734375</v>
      </c>
      <c r="Q218" s="98">
        <f>IFERROR(SUM(VLOOKUP(TEXT($A218,"0000"),'R-M11'!$A$2:$AA$500,18,FALSE),VLOOKUP(TEXT($A218,"0000"),'R-M11'!$A$2:$AA$500,19,FALSE)),0)</f>
        <v>135</v>
      </c>
      <c r="R218" s="69">
        <f>IFERROR(VLOOKUP(TEXT($A218,"0000"),'R-M11'!$A$2:$AA$500,27,FALSE),0)</f>
        <v>256</v>
      </c>
      <c r="S218" s="121">
        <f t="shared" si="248"/>
        <v>27.251249999999999</v>
      </c>
      <c r="T218" s="70">
        <f t="shared" si="200"/>
        <v>69.763199999999998</v>
      </c>
      <c r="U218" s="121">
        <f t="shared" si="249"/>
        <v>53.364375000000003</v>
      </c>
      <c r="V218" s="70">
        <f t="shared" si="201"/>
        <v>136.61279999999999</v>
      </c>
      <c r="W218" s="121">
        <f t="shared" si="202"/>
        <v>79</v>
      </c>
      <c r="X218" s="124">
        <f>IFERROR(VLOOKUP(W218,'Criteria Table'!$A$2:$I$102,2,FALSE),"")</f>
        <v>2.1</v>
      </c>
      <c r="Y218" s="121">
        <f t="shared" si="203"/>
        <v>80.615624999999994</v>
      </c>
      <c r="Z218" s="92">
        <f>IFERROR(IF(VLOOKUP(A218,'SG11'!$A$3:$AI$500,18,FALSE)="","NA",VLOOKUP(A218,'SG11'!$A$3:$AI$500,18,FALSE)),"")</f>
        <v>65</v>
      </c>
      <c r="AA218" s="75">
        <f>IFERROR(VLOOKUP(Z218,'Criteria Table'!$A$2:$I$102,6,FALSE),"NA")</f>
        <v>5</v>
      </c>
      <c r="AB218" s="95">
        <f t="shared" si="250"/>
        <v>70</v>
      </c>
      <c r="AC218" s="84">
        <f>IFERROR(IF(VLOOKUP(A218,'SG11'!$A$3:$AI$500,19,FALSE)="","NA",VLOOKUP(A218,'SG11'!$A$3:$AI$500,19,FALSE)),"")</f>
        <v>57</v>
      </c>
      <c r="AD218" s="75">
        <f>IFERROR(VLOOKUP(AC218,'Criteria Table'!$A$2:$I$102,6,FALSE),"NA")</f>
        <v>10</v>
      </c>
      <c r="AE218" s="95">
        <f t="shared" si="251"/>
        <v>67</v>
      </c>
      <c r="AF218" s="92">
        <f>IFERROR(IF(VLOOKUP(A218,'SG11'!$A$3:$AI$500,20,FALSE)="","NA",VLOOKUP(A218,'SG11'!$A$3:$AI$500,20,FALSE)),"")</f>
        <v>51</v>
      </c>
      <c r="AG218" s="75">
        <f>IFERROR(VLOOKUP(AF218,'Criteria Table'!$A$2:$I$102,6,FALSE),"NA")</f>
        <v>10</v>
      </c>
      <c r="AH218" s="95">
        <f t="shared" si="252"/>
        <v>61</v>
      </c>
      <c r="AI218" s="84">
        <f>IFERROR(IF(VLOOKUP(A218,'SG11'!$A$3:$AI$500,21,FALSE)="","NA",VLOOKUP(A218,'SG11'!$A$3:$AI$500,21,FALSE)),"")</f>
        <v>55</v>
      </c>
      <c r="AJ218" s="75">
        <f>IFERROR(VLOOKUP(AI218,'Criteria Table'!$A$2:$I$102,6,FALSE),"NA")</f>
        <v>10</v>
      </c>
      <c r="AK218" s="95">
        <f t="shared" si="253"/>
        <v>65</v>
      </c>
      <c r="AL218" s="99">
        <f>IFERROR(VLOOKUP(TEXT(A218,"0000"),'W11'!$A$1:$E$500,4,FALSE)/AP218*100,"")</f>
        <v>91.954022988505741</v>
      </c>
      <c r="AM218" s="97">
        <f>IFERROR(VLOOKUP(TEXT(A218,"0000"),'W11'!$A$1:$E$500,4,FALSE),"")</f>
        <v>80</v>
      </c>
      <c r="AN218" s="99">
        <f t="shared" si="204"/>
        <v>91.954022988505741</v>
      </c>
      <c r="AO218" s="97">
        <f t="shared" si="205"/>
        <v>80</v>
      </c>
      <c r="AP218" s="99">
        <f>IFERROR(VLOOKUP(TEXT(A218,"0000"),'W11'!$A$1:$E$500,5,FALSE),"")</f>
        <v>87</v>
      </c>
      <c r="AQ218" s="97">
        <f>IFERROR(VLOOKUP(ROUND(AL218,0),'Criteria Table'!$A$2:$I$102,4,FALSE),0)</f>
        <v>0</v>
      </c>
      <c r="AR218" s="128"/>
      <c r="AS218" s="95"/>
      <c r="AT218" s="95"/>
      <c r="AU218" s="100">
        <f>IFERROR(VLOOKUP(TEXT(A218,"0000"),'Sci11'!$A$3:$N$492,4,FALSE)/VLOOKUP(TEXT(A218,"0000"),'Sci11'!$A$3:$N$492,14,FALSE)*100,"")</f>
        <v>43.61702127659575</v>
      </c>
      <c r="AV218" s="101">
        <f>SUM(VLOOKUP(TEXT(A218,"0000"),'Sci11'!$A$3:$N$492,5,FALSE),VLOOKUP(TEXT(A218,"0000"),'Sci11'!$A$3:$N$492,6,FALSE))/VLOOKUP(TEXT(A218,"0000"),'Sci11'!$A$3:$N$492,14,FALSE)*100</f>
        <v>21.276595744680851</v>
      </c>
      <c r="AW218" s="100">
        <f t="shared" si="254"/>
        <v>46.067021276595753</v>
      </c>
      <c r="AX218" s="101">
        <f>IFERROR(AW218/100*VLOOKUP(TEXT(A218,"0000"),'Sci11'!$A$3:$N$492,14,FALSE),"")</f>
        <v>43.303000000000011</v>
      </c>
      <c r="AY218" s="100">
        <f t="shared" si="255"/>
        <v>22.326595744680851</v>
      </c>
      <c r="AZ218" s="101">
        <f>IFERROR(AY218/100*VLOOKUP(TEXT(A218,"0000"),'Sci11'!$A$3:$N$492,14,FALSE),"")</f>
        <v>20.987000000000002</v>
      </c>
      <c r="BA218" s="100">
        <f t="shared" si="206"/>
        <v>65</v>
      </c>
      <c r="BB218" s="101">
        <f>IFERROR(VLOOKUP(BA218,'Criteria Table'!$A$2:$I$102,2,FALSE),"")</f>
        <v>3.5</v>
      </c>
      <c r="BC218" s="101">
        <f t="shared" si="207"/>
        <v>68.5</v>
      </c>
      <c r="BD218" s="82">
        <f>IFERROR(VLOOKUP(A218,ATTx11!$A$2:$N$500,4,FALSE),"")</f>
        <v>96.25</v>
      </c>
      <c r="BE218" s="95">
        <f t="shared" si="208"/>
        <v>0.5</v>
      </c>
      <c r="BF218" s="96">
        <f t="shared" si="209"/>
        <v>96.75</v>
      </c>
      <c r="BG218" s="70">
        <f>IFERROR(VLOOKUP(A218,ATTx11!$A$2:$N$500,11,FALSE),"")</f>
        <v>0</v>
      </c>
      <c r="BH218" s="95">
        <f t="shared" si="210"/>
        <v>0</v>
      </c>
      <c r="BI218" s="70">
        <f>IFERROR(VLOOKUP(A218,ATTx11!$A$2:$N$500,12,FALSE),"")</f>
        <v>1</v>
      </c>
      <c r="BJ218" s="97">
        <f t="shared" si="211"/>
        <v>0.9</v>
      </c>
      <c r="BK218" s="84">
        <f>IFERROR(VLOOKUP(A218,ATTx11!$A$2:$N$500,7,FALSE),"")</f>
        <v>0</v>
      </c>
      <c r="BL218" s="97">
        <f t="shared" si="212"/>
        <v>0</v>
      </c>
      <c r="BM218" s="84">
        <f>IFERROR(VLOOKUP(A218,ATTx11!$A$2:$N$500,8,FALSE),"")</f>
        <v>1</v>
      </c>
      <c r="BN218" s="95">
        <f t="shared" si="213"/>
        <v>0.9</v>
      </c>
      <c r="BO218" s="95"/>
      <c r="BP218" s="83">
        <f>IFERROR(VLOOKUP(TEXT($A218,"0000"),'AYP11'!$B$3379:$AU$3800,17,FALSE),"")</f>
        <v>0</v>
      </c>
      <c r="BQ218" s="75">
        <f>IFERROR(VLOOKUP(BP218,'Criteria Table'!$A$2:$I$102,2,FALSE),0)</f>
        <v>10</v>
      </c>
      <c r="BR218" s="95">
        <f t="shared" si="214"/>
        <v>10</v>
      </c>
      <c r="BS218" s="83">
        <f>IFERROR(VLOOKUP(TEXT($A218,"0000"),'AYP11'!$B$847:$AU$1268,17,FALSE),"")</f>
        <v>0</v>
      </c>
      <c r="BT218" s="75">
        <f>IFERROR(VLOOKUP(BS218,'Criteria Table'!$A$2:$I$102,2,FALSE),0)</f>
        <v>10</v>
      </c>
      <c r="BU218" s="95">
        <f t="shared" si="215"/>
        <v>10</v>
      </c>
      <c r="BV218" s="83">
        <f>IFERROR(VLOOKUP(TEXT($A218,"0000"),'AYP11'!$B$2113:$AU$2534,17,FALSE),"")</f>
        <v>80</v>
      </c>
      <c r="BW218" s="75">
        <f>IFERROR(VLOOKUP(BV218,'Criteria Table'!$A$2:$I$102,2,FALSE),0)</f>
        <v>2</v>
      </c>
      <c r="BX218" s="95">
        <f t="shared" si="216"/>
        <v>82</v>
      </c>
      <c r="BY218" s="83">
        <f>IFERROR(VLOOKUP(TEXT($A218,"0000"),'AYP11'!$B$425:$AU$846,17,FALSE),"")</f>
        <v>0</v>
      </c>
      <c r="BZ218" s="75">
        <f>IFERROR(VLOOKUP(BY218,'Criteria Table'!$A$2:$I$102,2,FALSE),0)</f>
        <v>10</v>
      </c>
      <c r="CA218" s="95">
        <f t="shared" si="217"/>
        <v>10</v>
      </c>
      <c r="CB218" s="83">
        <f>IFERROR(VLOOKUP(TEXT($A218,"0000"),'AYP11'!$B$3:$AU$424,17,FALSE),"")</f>
        <v>0</v>
      </c>
      <c r="CC218" s="95">
        <f>IFERROR(VLOOKUP(CB218,'Criteria Table'!$A$2:$I$102,2,FALSE),0)</f>
        <v>10</v>
      </c>
      <c r="CD218" s="95">
        <f t="shared" si="218"/>
        <v>10</v>
      </c>
      <c r="CE218" s="83">
        <f>IFERROR(VLOOKUP(TEXT($A218,"0000"),'AYP11'!$B$1269:$AU$1690,17,FALSE),"")</f>
        <v>78</v>
      </c>
      <c r="CF218" s="95">
        <f>IFERROR(VLOOKUP(CE218,'Criteria Table'!$A$2:$I$102,2,FALSE),0)</f>
        <v>2.2000000000000002</v>
      </c>
      <c r="CG218" s="95">
        <f t="shared" si="219"/>
        <v>80</v>
      </c>
      <c r="CH218" s="83">
        <f>IFERROR(VLOOKUP(TEXT($A218,"0000"),'AYP11'!$B$1691:$AU$2112,17,FALSE),"")</f>
        <v>74</v>
      </c>
      <c r="CI218" s="95">
        <f>IFERROR(VLOOKUP(CH218,'Criteria Table'!$A$2:$I$102,2,FALSE),0)</f>
        <v>2.6</v>
      </c>
      <c r="CJ218" s="95">
        <f t="shared" si="220"/>
        <v>77</v>
      </c>
      <c r="CK218" s="83">
        <f>IFERROR(VLOOKUP(TEXT($A218,"0000"),'AYP11'!$B$2535:$AU$2956,17,FALSE),"")</f>
        <v>0</v>
      </c>
      <c r="CL218" s="95">
        <f>IFERROR(VLOOKUP(CK218,'Criteria Table'!$A$2:$I$102,2,FALSE),0)</f>
        <v>10</v>
      </c>
      <c r="CM218" s="95">
        <f t="shared" si="221"/>
        <v>10</v>
      </c>
      <c r="CN218" s="76">
        <f>IFERROR(VLOOKUP(TEXT($A218,"0000"),'AYP11'!$B$3379:$AU$3800,23,FALSE),"")</f>
        <v>0</v>
      </c>
      <c r="CO218" s="95">
        <f>IFERROR(VLOOKUP(CN218,'Criteria Table'!$A$2:$I$102,2,FALSE),0)</f>
        <v>10</v>
      </c>
      <c r="CP218" s="95">
        <f t="shared" si="222"/>
        <v>10</v>
      </c>
      <c r="CQ218" s="76">
        <f>IFERROR(VLOOKUP(TEXT($A218,"0000"),'AYP11'!$B$847:$AU$1268,23,FALSE),"")</f>
        <v>0</v>
      </c>
      <c r="CR218" s="95">
        <f>IFERROR(VLOOKUP(CQ218,'Criteria Table'!$A$2:$I$102,2,FALSE),0)</f>
        <v>10</v>
      </c>
      <c r="CS218" s="95">
        <f t="shared" si="223"/>
        <v>10</v>
      </c>
      <c r="CT218" s="76">
        <f>IFERROR(VLOOKUP(TEXT($A218,"0000"),'AYP11'!$B$2113:$AU$2534,23,FALSE),"")</f>
        <v>83</v>
      </c>
      <c r="CU218" s="95">
        <f>IFERROR(VLOOKUP(CT218,'Criteria Table'!$A$2:$I$102,2,FALSE),0)</f>
        <v>1.7000000000000002</v>
      </c>
      <c r="CV218" s="95">
        <f t="shared" si="224"/>
        <v>85</v>
      </c>
      <c r="CW218" s="76">
        <f>IFERROR(VLOOKUP(TEXT($A218,"0000"),'AYP11'!$B$425:$AU$846,23,FALSE),"")</f>
        <v>0</v>
      </c>
      <c r="CX218" s="95">
        <f>IFERROR(VLOOKUP(CW218,'Criteria Table'!$A$2:$I$102,2,FALSE),0)</f>
        <v>10</v>
      </c>
      <c r="CY218" s="95">
        <f t="shared" si="225"/>
        <v>10</v>
      </c>
      <c r="CZ218" s="76">
        <f>IFERROR(VLOOKUP(TEXT($A218,"0000"),'AYP11'!$B$3:$AU$424,23,FALSE),"")</f>
        <v>0</v>
      </c>
      <c r="DA218" s="95">
        <f>IFERROR(VLOOKUP(CZ218,'Criteria Table'!$A$2:$I$102,2,FALSE),0)</f>
        <v>10</v>
      </c>
      <c r="DB218" s="95">
        <f t="shared" si="226"/>
        <v>10</v>
      </c>
      <c r="DC218" s="76">
        <f>IFERROR(VLOOKUP(TEXT($A218,"0000"),'AYP11'!$B$1269:$AU$1690,23,FALSE),"")</f>
        <v>82</v>
      </c>
      <c r="DD218" s="95">
        <f>IFERROR(VLOOKUP(DC218,'Criteria Table'!$A$2:$I$102,2,FALSE),0)</f>
        <v>1.8</v>
      </c>
      <c r="DE218" s="95">
        <f t="shared" si="227"/>
        <v>84</v>
      </c>
      <c r="DF218" s="76">
        <f>IFERROR(VLOOKUP(TEXT($A218,"0000"),'AYP11'!$B$1691:$AU$2112,23,FALSE),"")</f>
        <v>84</v>
      </c>
      <c r="DG218" s="95">
        <f>IFERROR(VLOOKUP(DF218,'Criteria Table'!$A$2:$I$102,2,FALSE),0)</f>
        <v>1.6</v>
      </c>
      <c r="DH218" s="95">
        <f t="shared" si="228"/>
        <v>86</v>
      </c>
      <c r="DI218" s="76">
        <f>IFERROR(VLOOKUP(TEXT($A218,"0000"),'AYP11'!$B$2535:$AU$2956,23,FALSE),"")</f>
        <v>0</v>
      </c>
      <c r="DJ218" s="95">
        <f>IFERROR(VLOOKUP(DI218,'Criteria Table'!$A$2:$I$102,2,FALSE),0)</f>
        <v>10</v>
      </c>
      <c r="DK218" s="95">
        <f t="shared" si="229"/>
        <v>10</v>
      </c>
      <c r="DL218" s="91">
        <f>IFERROR(VLOOKUP(TEXT($A218,"0000"),'AYP11'!$B$3379:$AU$3800,11,FALSE),"")</f>
        <v>0</v>
      </c>
      <c r="DM218" s="95">
        <f t="shared" si="230"/>
        <v>1</v>
      </c>
      <c r="DN218" s="95" t="str">
        <f t="shared" si="231"/>
        <v/>
      </c>
      <c r="DO218" s="91">
        <f>IFERROR(VLOOKUP(TEXT($A218,"0000"),'AYP11'!$B$847:$AU$1268,11,FALSE),"")</f>
        <v>0</v>
      </c>
      <c r="DP218" s="95">
        <f t="shared" si="232"/>
        <v>1</v>
      </c>
      <c r="DQ218" s="95" t="str">
        <f t="shared" si="233"/>
        <v/>
      </c>
      <c r="DR218" s="91">
        <f>IFERROR(VLOOKUP(TEXT($A218,"0000"),'AYP11'!$B$2113:$AU$2534,11,FALSE),"")</f>
        <v>0</v>
      </c>
      <c r="DS218" s="95">
        <f t="shared" si="234"/>
        <v>1</v>
      </c>
      <c r="DT218" s="95" t="str">
        <f t="shared" si="235"/>
        <v/>
      </c>
      <c r="DU218" s="91">
        <f>IFERROR(VLOOKUP(TEXT($A218,"0000"),'AYP11'!$B$425:$AU$846,11,FALSE),"")</f>
        <v>0</v>
      </c>
      <c r="DV218" s="95">
        <f t="shared" si="236"/>
        <v>1</v>
      </c>
      <c r="DW218" s="95" t="str">
        <f t="shared" si="237"/>
        <v/>
      </c>
      <c r="DX218" s="91">
        <f>IFERROR(VLOOKUP(TEXT($A218,"0000"),'AYP11'!$B$3:$AU$424,11,FALSE),"")</f>
        <v>0</v>
      </c>
      <c r="DY218" s="95">
        <f t="shared" si="238"/>
        <v>1</v>
      </c>
      <c r="DZ218" s="95" t="str">
        <f t="shared" si="239"/>
        <v/>
      </c>
      <c r="EA218" s="91">
        <f>IFERROR(VLOOKUP(TEXT($A218,"0000"),'AYP11'!$B$1269:$AU$1690,11,FALSE),"")</f>
        <v>0</v>
      </c>
      <c r="EB218" s="95">
        <f t="shared" si="240"/>
        <v>1</v>
      </c>
      <c r="EC218" s="95" t="str">
        <f t="shared" si="241"/>
        <v/>
      </c>
      <c r="ED218" s="91">
        <f>IFERROR(VLOOKUP(TEXT($A218,"0000"),'AYP11'!$B$1691:$AU$2112,11,FALSE),"")</f>
        <v>92</v>
      </c>
      <c r="EE218" s="95">
        <f t="shared" si="242"/>
        <v>0</v>
      </c>
      <c r="EF218" s="95">
        <f t="shared" si="243"/>
        <v>92</v>
      </c>
      <c r="EG218" s="91">
        <f>IFERROR(VLOOKUP(TEXT($A218,"0000"),'AYP11'!$B$2535:$AU$2956,11,FALSE),"")</f>
        <v>0</v>
      </c>
      <c r="EH218" s="95">
        <f t="shared" si="244"/>
        <v>1</v>
      </c>
      <c r="EI218" s="95" t="str">
        <f t="shared" si="245"/>
        <v/>
      </c>
    </row>
    <row r="219" spans="1:147" x14ac:dyDescent="0.25">
      <c r="A219" s="248">
        <v>4961</v>
      </c>
      <c r="B219" s="291">
        <f t="shared" si="192"/>
        <v>37.76223776223776</v>
      </c>
      <c r="C219" s="50">
        <f>IFERROR(VLOOKUP(TEXT($A219,"0000"),'R-M11'!$A$2:$AA$500,4,FALSE),0)</f>
        <v>54</v>
      </c>
      <c r="D219" s="291">
        <f t="shared" si="193"/>
        <v>19.58041958041958</v>
      </c>
      <c r="E219" s="98">
        <f>IFERROR(SUM(VLOOKUP(TEXT($A219,"0000"),'R-M11'!$A$2:$AA$500,5,FALSE),VLOOKUP(TEXT($A219,"0000"),'R-M11'!$A$2:$AA$500,6,FALSE)),0)</f>
        <v>28</v>
      </c>
      <c r="F219" s="58">
        <f>IFERROR(VLOOKUP(TEXT($A219,"0000"),'R-M11'!$A$2:$AA$500,14,FALSE),0)</f>
        <v>143</v>
      </c>
      <c r="G219" s="230">
        <f t="shared" si="246"/>
        <v>40.772237762237758</v>
      </c>
      <c r="H219" s="97">
        <f t="shared" si="194"/>
        <v>58.304299999999991</v>
      </c>
      <c r="I219" s="230">
        <f t="shared" si="247"/>
        <v>20.870419580419579</v>
      </c>
      <c r="J219" s="97">
        <f t="shared" si="195"/>
        <v>29.8447</v>
      </c>
      <c r="K219" s="230">
        <f t="shared" si="196"/>
        <v>57</v>
      </c>
      <c r="L219" s="121">
        <f>IFERROR(VLOOKUP(K219,'Criteria Table'!$A$2:$I$102,2,FALSE),"")</f>
        <v>4.3</v>
      </c>
      <c r="M219" s="230">
        <f t="shared" si="197"/>
        <v>61.642657342657337</v>
      </c>
      <c r="N219" s="286">
        <f t="shared" si="198"/>
        <v>38.461538461538467</v>
      </c>
      <c r="O219" s="50">
        <f>IFERROR(VLOOKUP(TEXT($A219,"0000"),'R-M11'!$A$2:$AA$500,17,FALSE),"")</f>
        <v>55</v>
      </c>
      <c r="P219" s="286">
        <f t="shared" si="199"/>
        <v>28.671328671328673</v>
      </c>
      <c r="Q219" s="98">
        <f>IFERROR(SUM(VLOOKUP(TEXT($A219,"0000"),'R-M11'!$A$2:$AA$500,18,FALSE),VLOOKUP(TEXT($A219,"0000"),'R-M11'!$A$2:$AA$500,19,FALSE)),0)</f>
        <v>41</v>
      </c>
      <c r="R219" s="69">
        <f>IFERROR(VLOOKUP(TEXT($A219,"0000"),'R-M11'!$A$2:$AA$500,27,FALSE),0)</f>
        <v>143</v>
      </c>
      <c r="S219" s="121">
        <f t="shared" si="248"/>
        <v>40.771538461538469</v>
      </c>
      <c r="T219" s="70">
        <f t="shared" si="200"/>
        <v>58.303300000000014</v>
      </c>
      <c r="U219" s="121">
        <f t="shared" si="249"/>
        <v>29.661328671328672</v>
      </c>
      <c r="V219" s="70">
        <f t="shared" si="201"/>
        <v>42.415700000000001</v>
      </c>
      <c r="W219" s="121">
        <f t="shared" si="202"/>
        <v>67</v>
      </c>
      <c r="X219" s="124">
        <f>IFERROR(VLOOKUP(W219,'Criteria Table'!$A$2:$I$102,2,FALSE),"")</f>
        <v>3.3000000000000003</v>
      </c>
      <c r="Y219" s="121">
        <f t="shared" si="203"/>
        <v>70.432867132867145</v>
      </c>
      <c r="Z219" s="92">
        <f>IFERROR(IF(VLOOKUP(A219,'SG11'!$A$3:$AI$500,18,FALSE)="","NA",VLOOKUP(A219,'SG11'!$A$3:$AI$500,18,FALSE)),"")</f>
        <v>70</v>
      </c>
      <c r="AA219" s="75">
        <f>IFERROR(VLOOKUP(Z219,'Criteria Table'!$A$2:$I$102,6,FALSE),"NA")</f>
        <v>5</v>
      </c>
      <c r="AB219" s="95">
        <f t="shared" si="250"/>
        <v>75</v>
      </c>
      <c r="AC219" s="84">
        <f>IFERROR(IF(VLOOKUP(A219,'SG11'!$A$3:$AI$500,19,FALSE)="","NA",VLOOKUP(A219,'SG11'!$A$3:$AI$500,19,FALSE)),"")</f>
        <v>66</v>
      </c>
      <c r="AD219" s="75">
        <f>IFERROR(VLOOKUP(AC219,'Criteria Table'!$A$2:$I$102,6,FALSE),"NA")</f>
        <v>5</v>
      </c>
      <c r="AE219" s="95">
        <f t="shared" si="251"/>
        <v>71</v>
      </c>
      <c r="AF219" s="92">
        <f>IFERROR(IF(VLOOKUP(A219,'SG11'!$A$3:$AI$500,20,FALSE)="","NA",VLOOKUP(A219,'SG11'!$A$3:$AI$500,20,FALSE)),"")</f>
        <v>73</v>
      </c>
      <c r="AG219" s="75">
        <f>IFERROR(VLOOKUP(AF219,'Criteria Table'!$A$2:$I$102,6,FALSE),"NA")</f>
        <v>5</v>
      </c>
      <c r="AH219" s="95">
        <f t="shared" si="252"/>
        <v>78</v>
      </c>
      <c r="AI219" s="84">
        <f>IFERROR(IF(VLOOKUP(A219,'SG11'!$A$3:$AI$500,21,FALSE)="","NA",VLOOKUP(A219,'SG11'!$A$3:$AI$500,21,FALSE)),"")</f>
        <v>67</v>
      </c>
      <c r="AJ219" s="75">
        <f>IFERROR(VLOOKUP(AI219,'Criteria Table'!$A$2:$I$102,6,FALSE),"NA")</f>
        <v>5</v>
      </c>
      <c r="AK219" s="95">
        <f t="shared" si="253"/>
        <v>72</v>
      </c>
      <c r="AL219" s="99">
        <f>IFERROR(VLOOKUP(TEXT(A219,"0000"),'W11'!$A$1:$E$500,4,FALSE)/AP219*100,"")</f>
        <v>100</v>
      </c>
      <c r="AM219" s="97">
        <f>IFERROR(VLOOKUP(TEXT(A219,"0000"),'W11'!$A$1:$E$500,4,FALSE),"")</f>
        <v>38</v>
      </c>
      <c r="AN219" s="99">
        <f t="shared" si="204"/>
        <v>100</v>
      </c>
      <c r="AO219" s="97">
        <f t="shared" si="205"/>
        <v>38</v>
      </c>
      <c r="AP219" s="99">
        <f>IFERROR(VLOOKUP(TEXT(A219,"0000"),'W11'!$A$1:$E$500,5,FALSE),"")</f>
        <v>38</v>
      </c>
      <c r="AQ219" s="97">
        <f>IFERROR(VLOOKUP(ROUND(AL219,0),'Criteria Table'!$A$2:$I$102,4,FALSE),0)</f>
        <v>0</v>
      </c>
      <c r="AR219" s="128"/>
      <c r="AS219" s="95"/>
      <c r="AT219" s="95"/>
      <c r="AU219" s="100">
        <f>IFERROR(VLOOKUP(TEXT(A219,"0000"),'Sci11'!$A$3:$N$492,4,FALSE)/VLOOKUP(TEXT(A219,"0000"),'Sci11'!$A$3:$N$492,14,FALSE)*100,"")</f>
        <v>34.693877551020407</v>
      </c>
      <c r="AV219" s="101">
        <f>SUM(VLOOKUP(TEXT(A219,"0000"),'Sci11'!$A$3:$N$492,5,FALSE),VLOOKUP(TEXT(A219,"0000"),'Sci11'!$A$3:$N$492,6,FALSE))/VLOOKUP(TEXT(A219,"0000"),'Sci11'!$A$3:$N$492,14,FALSE)*100</f>
        <v>10.204081632653061</v>
      </c>
      <c r="AW219" s="100">
        <f t="shared" si="254"/>
        <v>38.543877551020408</v>
      </c>
      <c r="AX219" s="101">
        <f>IFERROR(AW219/100*VLOOKUP(TEXT(A219,"0000"),'Sci11'!$A$3:$N$492,14,FALSE),"")</f>
        <v>18.886499999999998</v>
      </c>
      <c r="AY219" s="100">
        <f t="shared" si="255"/>
        <v>11.854081632653061</v>
      </c>
      <c r="AZ219" s="101">
        <f>IFERROR(AY219/100*VLOOKUP(TEXT(A219,"0000"),'Sci11'!$A$3:$N$492,14,FALSE),"")</f>
        <v>5.8085000000000004</v>
      </c>
      <c r="BA219" s="100">
        <f t="shared" si="206"/>
        <v>45</v>
      </c>
      <c r="BB219" s="101">
        <f>IFERROR(VLOOKUP(BA219,'Criteria Table'!$A$2:$I$102,2,FALSE),"")</f>
        <v>5.5</v>
      </c>
      <c r="BC219" s="101">
        <f t="shared" si="207"/>
        <v>50.5</v>
      </c>
      <c r="BD219" s="82">
        <f>IFERROR(VLOOKUP(A219,ATTx11!$A$2:$N$500,4,FALSE),"")</f>
        <v>95.4</v>
      </c>
      <c r="BE219" s="95">
        <f t="shared" si="208"/>
        <v>0.5</v>
      </c>
      <c r="BF219" s="96">
        <f t="shared" si="209"/>
        <v>95.9</v>
      </c>
      <c r="BG219" s="70">
        <f>IFERROR(VLOOKUP(A219,ATTx11!$A$2:$N$500,11,FALSE),"")</f>
        <v>0</v>
      </c>
      <c r="BH219" s="95">
        <f t="shared" si="210"/>
        <v>0</v>
      </c>
      <c r="BI219" s="70">
        <f>IFERROR(VLOOKUP(A219,ATTx11!$A$2:$N$500,12,FALSE),"")</f>
        <v>49</v>
      </c>
      <c r="BJ219" s="97">
        <f t="shared" si="211"/>
        <v>44.1</v>
      </c>
      <c r="BK219" s="84">
        <f>IFERROR(VLOOKUP(A219,ATTx11!$A$2:$N$500,7,FALSE),"")</f>
        <v>0</v>
      </c>
      <c r="BL219" s="97">
        <f t="shared" si="212"/>
        <v>0</v>
      </c>
      <c r="BM219" s="84">
        <f>IFERROR(VLOOKUP(A219,ATTx11!$A$2:$N$500,8,FALSE),"")</f>
        <v>36</v>
      </c>
      <c r="BN219" s="95">
        <f t="shared" si="213"/>
        <v>32.4</v>
      </c>
      <c r="BO219" s="95"/>
      <c r="BP219" s="83">
        <f>IFERROR(VLOOKUP(TEXT($A219,"0000"),'AYP11'!$B$3379:$AU$3800,17,FALSE),"")</f>
        <v>0</v>
      </c>
      <c r="BQ219" s="75">
        <f>IFERROR(VLOOKUP(BP219,'Criteria Table'!$A$2:$I$102,2,FALSE),0)</f>
        <v>10</v>
      </c>
      <c r="BR219" s="95">
        <f t="shared" si="214"/>
        <v>10</v>
      </c>
      <c r="BS219" s="83">
        <f>IFERROR(VLOOKUP(TEXT($A219,"0000"),'AYP11'!$B$847:$AU$1268,17,FALSE),"")</f>
        <v>61</v>
      </c>
      <c r="BT219" s="75">
        <f>IFERROR(VLOOKUP(BS219,'Criteria Table'!$A$2:$I$102,2,FALSE),0)</f>
        <v>3.9000000000000004</v>
      </c>
      <c r="BU219" s="95">
        <f t="shared" si="215"/>
        <v>65</v>
      </c>
      <c r="BV219" s="83">
        <f>IFERROR(VLOOKUP(TEXT($A219,"0000"),'AYP11'!$B$2113:$AU$2534,17,FALSE),"")</f>
        <v>0</v>
      </c>
      <c r="BW219" s="75">
        <f>IFERROR(VLOOKUP(BV219,'Criteria Table'!$A$2:$I$102,2,FALSE),0)</f>
        <v>10</v>
      </c>
      <c r="BX219" s="95">
        <f t="shared" si="216"/>
        <v>10</v>
      </c>
      <c r="BY219" s="83">
        <f>IFERROR(VLOOKUP(TEXT($A219,"0000"),'AYP11'!$B$425:$AU$846,17,FALSE),"")</f>
        <v>0</v>
      </c>
      <c r="BZ219" s="75">
        <f>IFERROR(VLOOKUP(BY219,'Criteria Table'!$A$2:$I$102,2,FALSE),0)</f>
        <v>10</v>
      </c>
      <c r="CA219" s="95">
        <f t="shared" si="217"/>
        <v>10</v>
      </c>
      <c r="CB219" s="83">
        <f>IFERROR(VLOOKUP(TEXT($A219,"0000"),'AYP11'!$B$3:$AU$424,17,FALSE),"")</f>
        <v>0</v>
      </c>
      <c r="CC219" s="95">
        <f>IFERROR(VLOOKUP(CB219,'Criteria Table'!$A$2:$I$102,2,FALSE),0)</f>
        <v>10</v>
      </c>
      <c r="CD219" s="95">
        <f t="shared" si="218"/>
        <v>10</v>
      </c>
      <c r="CE219" s="83">
        <f>IFERROR(VLOOKUP(TEXT($A219,"0000"),'AYP11'!$B$1269:$AU$1690,17,FALSE),"")</f>
        <v>61</v>
      </c>
      <c r="CF219" s="95">
        <f>IFERROR(VLOOKUP(CE219,'Criteria Table'!$A$2:$I$102,2,FALSE),0)</f>
        <v>3.9000000000000004</v>
      </c>
      <c r="CG219" s="95">
        <f t="shared" si="219"/>
        <v>65</v>
      </c>
      <c r="CH219" s="83">
        <f>IFERROR(VLOOKUP(TEXT($A219,"0000"),'AYP11'!$B$1691:$AU$2112,17,FALSE),"")</f>
        <v>0</v>
      </c>
      <c r="CI219" s="95">
        <f>IFERROR(VLOOKUP(CH219,'Criteria Table'!$A$2:$I$102,2,FALSE),0)</f>
        <v>10</v>
      </c>
      <c r="CJ219" s="95">
        <f t="shared" si="220"/>
        <v>10</v>
      </c>
      <c r="CK219" s="83">
        <f>IFERROR(VLOOKUP(TEXT($A219,"0000"),'AYP11'!$B$2535:$AU$2956,17,FALSE),"")</f>
        <v>0</v>
      </c>
      <c r="CL219" s="95">
        <f>IFERROR(VLOOKUP(CK219,'Criteria Table'!$A$2:$I$102,2,FALSE),0)</f>
        <v>10</v>
      </c>
      <c r="CM219" s="95">
        <f t="shared" si="221"/>
        <v>10</v>
      </c>
      <c r="CN219" s="76">
        <f>IFERROR(VLOOKUP(TEXT($A219,"0000"),'AYP11'!$B$3379:$AU$3800,23,FALSE),"")</f>
        <v>0</v>
      </c>
      <c r="CO219" s="95">
        <f>IFERROR(VLOOKUP(CN219,'Criteria Table'!$A$2:$I$102,2,FALSE),0)</f>
        <v>10</v>
      </c>
      <c r="CP219" s="95">
        <f t="shared" si="222"/>
        <v>10</v>
      </c>
      <c r="CQ219" s="76">
        <f>IFERROR(VLOOKUP(TEXT($A219,"0000"),'AYP11'!$B$847:$AU$1268,23,FALSE),"")</f>
        <v>70</v>
      </c>
      <c r="CR219" s="95">
        <f>IFERROR(VLOOKUP(CQ219,'Criteria Table'!$A$2:$I$102,2,FALSE),0)</f>
        <v>3</v>
      </c>
      <c r="CS219" s="95">
        <f t="shared" si="223"/>
        <v>73</v>
      </c>
      <c r="CT219" s="76">
        <f>IFERROR(VLOOKUP(TEXT($A219,"0000"),'AYP11'!$B$2113:$AU$2534,23,FALSE),"")</f>
        <v>0</v>
      </c>
      <c r="CU219" s="95">
        <f>IFERROR(VLOOKUP(CT219,'Criteria Table'!$A$2:$I$102,2,FALSE),0)</f>
        <v>10</v>
      </c>
      <c r="CV219" s="95">
        <f t="shared" si="224"/>
        <v>10</v>
      </c>
      <c r="CW219" s="76">
        <f>IFERROR(VLOOKUP(TEXT($A219,"0000"),'AYP11'!$B$425:$AU$846,23,FALSE),"")</f>
        <v>0</v>
      </c>
      <c r="CX219" s="95">
        <f>IFERROR(VLOOKUP(CW219,'Criteria Table'!$A$2:$I$102,2,FALSE),0)</f>
        <v>10</v>
      </c>
      <c r="CY219" s="95">
        <f t="shared" si="225"/>
        <v>10</v>
      </c>
      <c r="CZ219" s="76">
        <f>IFERROR(VLOOKUP(TEXT($A219,"0000"),'AYP11'!$B$3:$AU$424,23,FALSE),"")</f>
        <v>0</v>
      </c>
      <c r="DA219" s="95">
        <f>IFERROR(VLOOKUP(CZ219,'Criteria Table'!$A$2:$I$102,2,FALSE),0)</f>
        <v>10</v>
      </c>
      <c r="DB219" s="95">
        <f t="shared" si="226"/>
        <v>10</v>
      </c>
      <c r="DC219" s="76">
        <f>IFERROR(VLOOKUP(TEXT($A219,"0000"),'AYP11'!$B$1269:$AU$1690,23,FALSE),"")</f>
        <v>70</v>
      </c>
      <c r="DD219" s="95">
        <f>IFERROR(VLOOKUP(DC219,'Criteria Table'!$A$2:$I$102,2,FALSE),0)</f>
        <v>3</v>
      </c>
      <c r="DE219" s="95">
        <f t="shared" si="227"/>
        <v>73</v>
      </c>
      <c r="DF219" s="76">
        <f>IFERROR(VLOOKUP(TEXT($A219,"0000"),'AYP11'!$B$1691:$AU$2112,23,FALSE),"")</f>
        <v>0</v>
      </c>
      <c r="DG219" s="95">
        <f>IFERROR(VLOOKUP(DF219,'Criteria Table'!$A$2:$I$102,2,FALSE),0)</f>
        <v>10</v>
      </c>
      <c r="DH219" s="95">
        <f t="shared" si="228"/>
        <v>10</v>
      </c>
      <c r="DI219" s="76">
        <f>IFERROR(VLOOKUP(TEXT($A219,"0000"),'AYP11'!$B$2535:$AU$2956,23,FALSE),"")</f>
        <v>0</v>
      </c>
      <c r="DJ219" s="95">
        <f>IFERROR(VLOOKUP(DI219,'Criteria Table'!$A$2:$I$102,2,FALSE),0)</f>
        <v>10</v>
      </c>
      <c r="DK219" s="95">
        <f t="shared" si="229"/>
        <v>10</v>
      </c>
      <c r="DL219" s="91">
        <f>IFERROR(VLOOKUP(TEXT($A219,"0000"),'AYP11'!$B$3379:$AU$3800,11,FALSE),"")</f>
        <v>0</v>
      </c>
      <c r="DM219" s="95">
        <f t="shared" si="230"/>
        <v>1</v>
      </c>
      <c r="DN219" s="95" t="str">
        <f t="shared" si="231"/>
        <v/>
      </c>
      <c r="DO219" s="91">
        <f>IFERROR(VLOOKUP(TEXT($A219,"0000"),'AYP11'!$B$847:$AU$1268,11,FALSE),"")</f>
        <v>0</v>
      </c>
      <c r="DP219" s="95">
        <f t="shared" si="232"/>
        <v>1</v>
      </c>
      <c r="DQ219" s="95" t="str">
        <f t="shared" si="233"/>
        <v/>
      </c>
      <c r="DR219" s="91">
        <f>IFERROR(VLOOKUP(TEXT($A219,"0000"),'AYP11'!$B$2113:$AU$2534,11,FALSE),"")</f>
        <v>0</v>
      </c>
      <c r="DS219" s="95">
        <f t="shared" si="234"/>
        <v>1</v>
      </c>
      <c r="DT219" s="95" t="str">
        <f t="shared" si="235"/>
        <v/>
      </c>
      <c r="DU219" s="91">
        <f>IFERROR(VLOOKUP(TEXT($A219,"0000"),'AYP11'!$B$425:$AU$846,11,FALSE),"")</f>
        <v>0</v>
      </c>
      <c r="DV219" s="95">
        <f t="shared" si="236"/>
        <v>1</v>
      </c>
      <c r="DW219" s="95" t="str">
        <f t="shared" si="237"/>
        <v/>
      </c>
      <c r="DX219" s="91">
        <f>IFERROR(VLOOKUP(TEXT($A219,"0000"),'AYP11'!$B$3:$AU$424,11,FALSE),"")</f>
        <v>0</v>
      </c>
      <c r="DY219" s="95">
        <f t="shared" si="238"/>
        <v>1</v>
      </c>
      <c r="DZ219" s="95" t="str">
        <f t="shared" si="239"/>
        <v/>
      </c>
      <c r="EA219" s="91">
        <f>IFERROR(VLOOKUP(TEXT($A219,"0000"),'AYP11'!$B$1269:$AU$1690,11,FALSE),"")</f>
        <v>0</v>
      </c>
      <c r="EB219" s="95">
        <f t="shared" si="240"/>
        <v>1</v>
      </c>
      <c r="EC219" s="95" t="str">
        <f t="shared" si="241"/>
        <v/>
      </c>
      <c r="ED219" s="91">
        <f>IFERROR(VLOOKUP(TEXT($A219,"0000"),'AYP11'!$B$1691:$AU$2112,11,FALSE),"")</f>
        <v>0</v>
      </c>
      <c r="EE219" s="95">
        <f t="shared" si="242"/>
        <v>1</v>
      </c>
      <c r="EF219" s="95" t="str">
        <f t="shared" si="243"/>
        <v/>
      </c>
      <c r="EG219" s="91">
        <f>IFERROR(VLOOKUP(TEXT($A219,"0000"),'AYP11'!$B$2535:$AU$2956,11,FALSE),"")</f>
        <v>0</v>
      </c>
      <c r="EH219" s="95">
        <f t="shared" si="244"/>
        <v>1</v>
      </c>
      <c r="EI219" s="95" t="str">
        <f t="shared" si="245"/>
        <v/>
      </c>
    </row>
    <row r="220" spans="1:147" x14ac:dyDescent="0.25">
      <c r="A220" s="248">
        <v>5001</v>
      </c>
      <c r="B220" s="291">
        <f t="shared" si="192"/>
        <v>26.892430278884461</v>
      </c>
      <c r="C220" s="50">
        <f>IFERROR(VLOOKUP(TEXT($A220,"0000"),'R-M11'!$A$2:$AA$500,4,FALSE),0)</f>
        <v>135</v>
      </c>
      <c r="D220" s="291">
        <f t="shared" si="193"/>
        <v>27.091633466135455</v>
      </c>
      <c r="E220" s="98">
        <f>IFERROR(SUM(VLOOKUP(TEXT($A220,"0000"),'R-M11'!$A$2:$AA$500,5,FALSE),VLOOKUP(TEXT($A220,"0000"),'R-M11'!$A$2:$AA$500,6,FALSE)),0)</f>
        <v>136</v>
      </c>
      <c r="F220" s="58">
        <f>IFERROR(VLOOKUP(TEXT($A220,"0000"),'R-M11'!$A$2:$AA$500,14,FALSE),0)</f>
        <v>502</v>
      </c>
      <c r="G220" s="230">
        <f t="shared" si="246"/>
        <v>30.11243027888446</v>
      </c>
      <c r="H220" s="97">
        <f t="shared" si="194"/>
        <v>151.1644</v>
      </c>
      <c r="I220" s="230">
        <f t="shared" si="247"/>
        <v>28.471633466135454</v>
      </c>
      <c r="J220" s="97">
        <f t="shared" si="195"/>
        <v>142.92759999999998</v>
      </c>
      <c r="K220" s="230">
        <f t="shared" si="196"/>
        <v>54</v>
      </c>
      <c r="L220" s="121">
        <f>IFERROR(VLOOKUP(K220,'Criteria Table'!$A$2:$I$102,2,FALSE),"")</f>
        <v>4.6000000000000005</v>
      </c>
      <c r="M220" s="230">
        <f t="shared" si="197"/>
        <v>58.584063745019918</v>
      </c>
      <c r="N220" s="286">
        <f t="shared" si="198"/>
        <v>33.4</v>
      </c>
      <c r="O220" s="50">
        <f>IFERROR(VLOOKUP(TEXT($A220,"0000"),'R-M11'!$A$2:$AA$500,17,FALSE),"")</f>
        <v>167</v>
      </c>
      <c r="P220" s="286">
        <f t="shared" si="199"/>
        <v>27</v>
      </c>
      <c r="Q220" s="98">
        <f>IFERROR(SUM(VLOOKUP(TEXT($A220,"0000"),'R-M11'!$A$2:$AA$500,18,FALSE),VLOOKUP(TEXT($A220,"0000"),'R-M11'!$A$2:$AA$500,19,FALSE)),0)</f>
        <v>135</v>
      </c>
      <c r="R220" s="69">
        <f>IFERROR(VLOOKUP(TEXT($A220,"0000"),'R-M11'!$A$2:$AA$500,27,FALSE),0)</f>
        <v>500</v>
      </c>
      <c r="S220" s="121">
        <f t="shared" si="248"/>
        <v>36.199999999999996</v>
      </c>
      <c r="T220" s="70">
        <f t="shared" si="200"/>
        <v>180.99999999999997</v>
      </c>
      <c r="U220" s="121">
        <f t="shared" si="249"/>
        <v>28.2</v>
      </c>
      <c r="V220" s="70">
        <f t="shared" si="201"/>
        <v>141</v>
      </c>
      <c r="W220" s="121">
        <f t="shared" si="202"/>
        <v>60</v>
      </c>
      <c r="X220" s="124">
        <f>IFERROR(VLOOKUP(W220,'Criteria Table'!$A$2:$I$102,2,FALSE),"")</f>
        <v>4</v>
      </c>
      <c r="Y220" s="121">
        <f t="shared" si="203"/>
        <v>64.399999999999991</v>
      </c>
      <c r="Z220" s="92">
        <f>IFERROR(IF(VLOOKUP(A220,'SG11'!$A$3:$AI$500,18,FALSE)="","NA",VLOOKUP(A220,'SG11'!$A$3:$AI$500,18,FALSE)),"")</f>
        <v>59</v>
      </c>
      <c r="AA220" s="75">
        <f>IFERROR(VLOOKUP(Z220,'Criteria Table'!$A$2:$I$102,6,FALSE),"NA")</f>
        <v>10</v>
      </c>
      <c r="AB220" s="95">
        <f t="shared" si="250"/>
        <v>69</v>
      </c>
      <c r="AC220" s="84">
        <f>IFERROR(IF(VLOOKUP(A220,'SG11'!$A$3:$AI$500,19,FALSE)="","NA",VLOOKUP(A220,'SG11'!$A$3:$AI$500,19,FALSE)),"")</f>
        <v>57</v>
      </c>
      <c r="AD220" s="75">
        <f>IFERROR(VLOOKUP(AC220,'Criteria Table'!$A$2:$I$102,6,FALSE),"NA")</f>
        <v>10</v>
      </c>
      <c r="AE220" s="95">
        <f t="shared" si="251"/>
        <v>67</v>
      </c>
      <c r="AF220" s="92">
        <f>IFERROR(IF(VLOOKUP(A220,'SG11'!$A$3:$AI$500,20,FALSE)="","NA",VLOOKUP(A220,'SG11'!$A$3:$AI$500,20,FALSE)),"")</f>
        <v>56</v>
      </c>
      <c r="AG220" s="75">
        <f>IFERROR(VLOOKUP(AF220,'Criteria Table'!$A$2:$I$102,6,FALSE),"NA")</f>
        <v>10</v>
      </c>
      <c r="AH220" s="95">
        <f t="shared" si="252"/>
        <v>66</v>
      </c>
      <c r="AI220" s="84">
        <f>IFERROR(IF(VLOOKUP(A220,'SG11'!$A$3:$AI$500,21,FALSE)="","NA",VLOOKUP(A220,'SG11'!$A$3:$AI$500,21,FALSE)),"")</f>
        <v>59</v>
      </c>
      <c r="AJ220" s="75">
        <f>IFERROR(VLOOKUP(AI220,'Criteria Table'!$A$2:$I$102,6,FALSE),"NA")</f>
        <v>10</v>
      </c>
      <c r="AK220" s="95">
        <f t="shared" si="253"/>
        <v>69</v>
      </c>
      <c r="AL220" s="99">
        <f>IFERROR(VLOOKUP(TEXT(A220,"0000"),'W11'!$A$1:$E$500,4,FALSE)/AP220*100,"")</f>
        <v>93.902439024390233</v>
      </c>
      <c r="AM220" s="97">
        <f>IFERROR(VLOOKUP(TEXT(A220,"0000"),'W11'!$A$1:$E$500,4,FALSE),"")</f>
        <v>154</v>
      </c>
      <c r="AN220" s="99">
        <f t="shared" si="204"/>
        <v>93.902439024390233</v>
      </c>
      <c r="AO220" s="97">
        <f t="shared" si="205"/>
        <v>154</v>
      </c>
      <c r="AP220" s="99">
        <f>IFERROR(VLOOKUP(TEXT(A220,"0000"),'W11'!$A$1:$E$500,5,FALSE),"")</f>
        <v>164</v>
      </c>
      <c r="AQ220" s="97">
        <f>IFERROR(VLOOKUP(ROUND(AL220,0),'Criteria Table'!$A$2:$I$102,4,FALSE),0)</f>
        <v>0</v>
      </c>
      <c r="AR220" s="128"/>
      <c r="AS220" s="95"/>
      <c r="AT220" s="95"/>
      <c r="AU220" s="100">
        <f>IFERROR(VLOOKUP(TEXT(A220,"0000"),'Sci11'!$A$3:$N$492,4,FALSE)/VLOOKUP(TEXT(A220,"0000"),'Sci11'!$A$3:$N$492,14,FALSE)*100,"")</f>
        <v>22.222222222222221</v>
      </c>
      <c r="AV220" s="101">
        <f>SUM(VLOOKUP(TEXT(A220,"0000"),'Sci11'!$A$3:$N$492,5,FALSE),VLOOKUP(TEXT(A220,"0000"),'Sci11'!$A$3:$N$492,6,FALSE))/VLOOKUP(TEXT(A220,"0000"),'Sci11'!$A$3:$N$492,14,FALSE)*100</f>
        <v>1.3071895424836601</v>
      </c>
      <c r="AW220" s="100">
        <f t="shared" si="254"/>
        <v>27.542222222222222</v>
      </c>
      <c r="AX220" s="101">
        <f>IFERROR(AW220/100*VLOOKUP(TEXT(A220,"0000"),'Sci11'!$A$3:$N$492,14,FALSE),"")</f>
        <v>42.139600000000002</v>
      </c>
      <c r="AY220" s="100">
        <f t="shared" si="255"/>
        <v>3.5871895424836602</v>
      </c>
      <c r="AZ220" s="101">
        <f>IFERROR(AY220/100*VLOOKUP(TEXT(A220,"0000"),'Sci11'!$A$3:$N$492,14,FALSE),"")</f>
        <v>5.4884000000000004</v>
      </c>
      <c r="BA220" s="100">
        <f t="shared" si="206"/>
        <v>24</v>
      </c>
      <c r="BB220" s="101">
        <f>IFERROR(VLOOKUP(BA220,'Criteria Table'!$A$2:$I$102,2,FALSE),"")</f>
        <v>7.6000000000000005</v>
      </c>
      <c r="BC220" s="101">
        <f t="shared" si="207"/>
        <v>31.6</v>
      </c>
      <c r="BD220" s="82">
        <f>IFERROR(VLOOKUP(A220,ATTx11!$A$2:$N$500,4,FALSE),"")</f>
        <v>95.06</v>
      </c>
      <c r="BE220" s="95">
        <f t="shared" si="208"/>
        <v>0.5</v>
      </c>
      <c r="BF220" s="96">
        <f t="shared" si="209"/>
        <v>95.56</v>
      </c>
      <c r="BG220" s="70">
        <f>IFERROR(VLOOKUP(A220,ATTx11!$A$2:$N$500,11,FALSE),"")</f>
        <v>7</v>
      </c>
      <c r="BH220" s="95">
        <f t="shared" si="210"/>
        <v>6.3</v>
      </c>
      <c r="BI220" s="70">
        <f>IFERROR(VLOOKUP(A220,ATTx11!$A$2:$N$500,12,FALSE),"")</f>
        <v>23</v>
      </c>
      <c r="BJ220" s="97">
        <f t="shared" si="211"/>
        <v>20.7</v>
      </c>
      <c r="BK220" s="84">
        <f>IFERROR(VLOOKUP(A220,ATTx11!$A$2:$N$500,7,FALSE),"")</f>
        <v>7</v>
      </c>
      <c r="BL220" s="97">
        <f t="shared" si="212"/>
        <v>6.3</v>
      </c>
      <c r="BM220" s="84">
        <f>IFERROR(VLOOKUP(A220,ATTx11!$A$2:$N$500,8,FALSE),"")</f>
        <v>16</v>
      </c>
      <c r="BN220" s="95">
        <f t="shared" si="213"/>
        <v>14.4</v>
      </c>
      <c r="BO220" s="95"/>
      <c r="BP220" s="83">
        <f>IFERROR(VLOOKUP(TEXT($A220,"0000"),'AYP11'!$B$3379:$AU$3800,17,FALSE),"")</f>
        <v>0</v>
      </c>
      <c r="BQ220" s="75">
        <f>IFERROR(VLOOKUP(BP220,'Criteria Table'!$A$2:$I$102,2,FALSE),0)</f>
        <v>10</v>
      </c>
      <c r="BR220" s="95">
        <f t="shared" si="214"/>
        <v>10</v>
      </c>
      <c r="BS220" s="83">
        <f>IFERROR(VLOOKUP(TEXT($A220,"0000"),'AYP11'!$B$847:$AU$1268,17,FALSE),"")</f>
        <v>0</v>
      </c>
      <c r="BT220" s="75">
        <f>IFERROR(VLOOKUP(BS220,'Criteria Table'!$A$2:$I$102,2,FALSE),0)</f>
        <v>10</v>
      </c>
      <c r="BU220" s="95">
        <f t="shared" si="215"/>
        <v>10</v>
      </c>
      <c r="BV220" s="83">
        <f>IFERROR(VLOOKUP(TEXT($A220,"0000"),'AYP11'!$B$2113:$AU$2534,17,FALSE),"")</f>
        <v>56</v>
      </c>
      <c r="BW220" s="75">
        <f>IFERROR(VLOOKUP(BV220,'Criteria Table'!$A$2:$I$102,2,FALSE),0)</f>
        <v>4.4000000000000004</v>
      </c>
      <c r="BX220" s="95">
        <f t="shared" si="216"/>
        <v>60</v>
      </c>
      <c r="BY220" s="83">
        <f>IFERROR(VLOOKUP(TEXT($A220,"0000"),'AYP11'!$B$425:$AU$846,17,FALSE),"")</f>
        <v>0</v>
      </c>
      <c r="BZ220" s="75">
        <f>IFERROR(VLOOKUP(BY220,'Criteria Table'!$A$2:$I$102,2,FALSE),0)</f>
        <v>10</v>
      </c>
      <c r="CA220" s="95">
        <f t="shared" si="217"/>
        <v>10</v>
      </c>
      <c r="CB220" s="83">
        <f>IFERROR(VLOOKUP(TEXT($A220,"0000"),'AYP11'!$B$3:$AU$424,17,FALSE),"")</f>
        <v>0</v>
      </c>
      <c r="CC220" s="95">
        <f>IFERROR(VLOOKUP(CB220,'Criteria Table'!$A$2:$I$102,2,FALSE),0)</f>
        <v>10</v>
      </c>
      <c r="CD220" s="95">
        <f t="shared" si="218"/>
        <v>10</v>
      </c>
      <c r="CE220" s="83">
        <f>IFERROR(VLOOKUP(TEXT($A220,"0000"),'AYP11'!$B$1269:$AU$1690,17,FALSE),"")</f>
        <v>56</v>
      </c>
      <c r="CF220" s="95">
        <f>IFERROR(VLOOKUP(CE220,'Criteria Table'!$A$2:$I$102,2,FALSE),0)</f>
        <v>4.4000000000000004</v>
      </c>
      <c r="CG220" s="95">
        <f t="shared" si="219"/>
        <v>60</v>
      </c>
      <c r="CH220" s="83">
        <f>IFERROR(VLOOKUP(TEXT($A220,"0000"),'AYP11'!$B$1691:$AU$2112,17,FALSE),"")</f>
        <v>40</v>
      </c>
      <c r="CI220" s="95">
        <f>IFERROR(VLOOKUP(CH220,'Criteria Table'!$A$2:$I$102,2,FALSE),0)</f>
        <v>6</v>
      </c>
      <c r="CJ220" s="95">
        <f t="shared" si="220"/>
        <v>46</v>
      </c>
      <c r="CK220" s="83">
        <f>IFERROR(VLOOKUP(TEXT($A220,"0000"),'AYP11'!$B$2535:$AU$2956,17,FALSE),"")</f>
        <v>0</v>
      </c>
      <c r="CL220" s="95">
        <f>IFERROR(VLOOKUP(CK220,'Criteria Table'!$A$2:$I$102,2,FALSE),0)</f>
        <v>10</v>
      </c>
      <c r="CM220" s="95">
        <f t="shared" si="221"/>
        <v>10</v>
      </c>
      <c r="CN220" s="76">
        <f>IFERROR(VLOOKUP(TEXT($A220,"0000"),'AYP11'!$B$3379:$AU$3800,23,FALSE),"")</f>
        <v>0</v>
      </c>
      <c r="CO220" s="95">
        <f>IFERROR(VLOOKUP(CN220,'Criteria Table'!$A$2:$I$102,2,FALSE),0)</f>
        <v>10</v>
      </c>
      <c r="CP220" s="95">
        <f t="shared" si="222"/>
        <v>10</v>
      </c>
      <c r="CQ220" s="76">
        <f>IFERROR(VLOOKUP(TEXT($A220,"0000"),'AYP11'!$B$847:$AU$1268,23,FALSE),"")</f>
        <v>0</v>
      </c>
      <c r="CR220" s="95">
        <f>IFERROR(VLOOKUP(CQ220,'Criteria Table'!$A$2:$I$102,2,FALSE),0)</f>
        <v>10</v>
      </c>
      <c r="CS220" s="95">
        <f t="shared" si="223"/>
        <v>10</v>
      </c>
      <c r="CT220" s="76">
        <f>IFERROR(VLOOKUP(TEXT($A220,"0000"),'AYP11'!$B$2113:$AU$2534,23,FALSE),"")</f>
        <v>63</v>
      </c>
      <c r="CU220" s="95">
        <f>IFERROR(VLOOKUP(CT220,'Criteria Table'!$A$2:$I$102,2,FALSE),0)</f>
        <v>3.7</v>
      </c>
      <c r="CV220" s="95">
        <f t="shared" si="224"/>
        <v>67</v>
      </c>
      <c r="CW220" s="76">
        <f>IFERROR(VLOOKUP(TEXT($A220,"0000"),'AYP11'!$B$425:$AU$846,23,FALSE),"")</f>
        <v>0</v>
      </c>
      <c r="CX220" s="95">
        <f>IFERROR(VLOOKUP(CW220,'Criteria Table'!$A$2:$I$102,2,FALSE),0)</f>
        <v>10</v>
      </c>
      <c r="CY220" s="95">
        <f t="shared" si="225"/>
        <v>10</v>
      </c>
      <c r="CZ220" s="76">
        <f>IFERROR(VLOOKUP(TEXT($A220,"0000"),'AYP11'!$B$3:$AU$424,23,FALSE),"")</f>
        <v>0</v>
      </c>
      <c r="DA220" s="95">
        <f>IFERROR(VLOOKUP(CZ220,'Criteria Table'!$A$2:$I$102,2,FALSE),0)</f>
        <v>10</v>
      </c>
      <c r="DB220" s="95">
        <f t="shared" si="226"/>
        <v>10</v>
      </c>
      <c r="DC220" s="76">
        <f>IFERROR(VLOOKUP(TEXT($A220,"0000"),'AYP11'!$B$1269:$AU$1690,23,FALSE),"")</f>
        <v>62</v>
      </c>
      <c r="DD220" s="95">
        <f>IFERROR(VLOOKUP(DC220,'Criteria Table'!$A$2:$I$102,2,FALSE),0)</f>
        <v>3.8000000000000003</v>
      </c>
      <c r="DE220" s="95">
        <f t="shared" si="227"/>
        <v>66</v>
      </c>
      <c r="DF220" s="76">
        <f>IFERROR(VLOOKUP(TEXT($A220,"0000"),'AYP11'!$B$1691:$AU$2112,23,FALSE),"")</f>
        <v>56</v>
      </c>
      <c r="DG220" s="95">
        <f>IFERROR(VLOOKUP(DF220,'Criteria Table'!$A$2:$I$102,2,FALSE),0)</f>
        <v>4.4000000000000004</v>
      </c>
      <c r="DH220" s="95">
        <f t="shared" si="228"/>
        <v>60</v>
      </c>
      <c r="DI220" s="76">
        <f>IFERROR(VLOOKUP(TEXT($A220,"0000"),'AYP11'!$B$2535:$AU$2956,23,FALSE),"")</f>
        <v>0</v>
      </c>
      <c r="DJ220" s="95">
        <f>IFERROR(VLOOKUP(DI220,'Criteria Table'!$A$2:$I$102,2,FALSE),0)</f>
        <v>10</v>
      </c>
      <c r="DK220" s="95">
        <f t="shared" si="229"/>
        <v>10</v>
      </c>
      <c r="DL220" s="91">
        <f>IFERROR(VLOOKUP(TEXT($A220,"0000"),'AYP11'!$B$3379:$AU$3800,11,FALSE),"")</f>
        <v>0</v>
      </c>
      <c r="DM220" s="95">
        <f t="shared" si="230"/>
        <v>1</v>
      </c>
      <c r="DN220" s="95" t="str">
        <f t="shared" si="231"/>
        <v/>
      </c>
      <c r="DO220" s="91">
        <f>IFERROR(VLOOKUP(TEXT($A220,"0000"),'AYP11'!$B$847:$AU$1268,11,FALSE),"")</f>
        <v>0</v>
      </c>
      <c r="DP220" s="95">
        <f t="shared" si="232"/>
        <v>1</v>
      </c>
      <c r="DQ220" s="95" t="str">
        <f t="shared" si="233"/>
        <v/>
      </c>
      <c r="DR220" s="91">
        <f>IFERROR(VLOOKUP(TEXT($A220,"0000"),'AYP11'!$B$2113:$AU$2534,11,FALSE),"")</f>
        <v>0</v>
      </c>
      <c r="DS220" s="95">
        <f t="shared" si="234"/>
        <v>1</v>
      </c>
      <c r="DT220" s="95" t="str">
        <f t="shared" si="235"/>
        <v/>
      </c>
      <c r="DU220" s="91">
        <f>IFERROR(VLOOKUP(TEXT($A220,"0000"),'AYP11'!$B$425:$AU$846,11,FALSE),"")</f>
        <v>0</v>
      </c>
      <c r="DV220" s="95">
        <f t="shared" si="236"/>
        <v>1</v>
      </c>
      <c r="DW220" s="95" t="str">
        <f t="shared" si="237"/>
        <v/>
      </c>
      <c r="DX220" s="91">
        <f>IFERROR(VLOOKUP(TEXT($A220,"0000"),'AYP11'!$B$3:$AU$424,11,FALSE),"")</f>
        <v>0</v>
      </c>
      <c r="DY220" s="95">
        <f t="shared" si="238"/>
        <v>1</v>
      </c>
      <c r="DZ220" s="95" t="str">
        <f t="shared" si="239"/>
        <v/>
      </c>
      <c r="EA220" s="91">
        <f>IFERROR(VLOOKUP(TEXT($A220,"0000"),'AYP11'!$B$1269:$AU$1690,11,FALSE),"")</f>
        <v>0</v>
      </c>
      <c r="EB220" s="95">
        <f t="shared" si="240"/>
        <v>1</v>
      </c>
      <c r="EC220" s="95" t="str">
        <f t="shared" si="241"/>
        <v/>
      </c>
      <c r="ED220" s="91">
        <f>IFERROR(VLOOKUP(TEXT($A220,"0000"),'AYP11'!$B$1691:$AU$2112,11,FALSE),"")</f>
        <v>90</v>
      </c>
      <c r="EE220" s="95">
        <f t="shared" si="242"/>
        <v>0</v>
      </c>
      <c r="EF220" s="95">
        <f t="shared" si="243"/>
        <v>90</v>
      </c>
      <c r="EG220" s="91">
        <f>IFERROR(VLOOKUP(TEXT($A220,"0000"),'AYP11'!$B$2535:$AU$2956,11,FALSE),"")</f>
        <v>0</v>
      </c>
      <c r="EH220" s="95">
        <f t="shared" si="244"/>
        <v>1</v>
      </c>
      <c r="EI220" s="95" t="str">
        <f t="shared" si="245"/>
        <v/>
      </c>
    </row>
    <row r="221" spans="1:147" x14ac:dyDescent="0.25">
      <c r="A221" s="248">
        <v>5003</v>
      </c>
      <c r="B221" s="291">
        <f t="shared" si="192"/>
        <v>32.344428364688852</v>
      </c>
      <c r="C221" s="50">
        <f>IFERROR(VLOOKUP(TEXT($A221,"0000"),'R-M11'!$A$2:$AA$500,4,FALSE),0)</f>
        <v>447</v>
      </c>
      <c r="D221" s="291">
        <f t="shared" si="193"/>
        <v>17.221418234442837</v>
      </c>
      <c r="E221" s="98">
        <f>IFERROR(SUM(VLOOKUP(TEXT($A221,"0000"),'R-M11'!$A$2:$AA$500,5,FALSE),VLOOKUP(TEXT($A221,"0000"),'R-M11'!$A$2:$AA$500,6,FALSE)),0)</f>
        <v>238</v>
      </c>
      <c r="F221" s="58">
        <f>IFERROR(VLOOKUP(TEXT($A221,"0000"),'R-M11'!$A$2:$AA$500,14,FALSE),0)</f>
        <v>1382</v>
      </c>
      <c r="G221" s="230">
        <f t="shared" si="246"/>
        <v>35.844428364688852</v>
      </c>
      <c r="H221" s="97">
        <f t="shared" si="194"/>
        <v>495.36999999999995</v>
      </c>
      <c r="I221" s="230">
        <f t="shared" si="247"/>
        <v>18.721418234442837</v>
      </c>
      <c r="J221" s="97">
        <f t="shared" si="195"/>
        <v>258.72999999999996</v>
      </c>
      <c r="K221" s="230">
        <f t="shared" si="196"/>
        <v>50</v>
      </c>
      <c r="L221" s="121">
        <f>IFERROR(VLOOKUP(K221,'Criteria Table'!$A$2:$I$102,2,FALSE),"")</f>
        <v>5</v>
      </c>
      <c r="M221" s="230">
        <f t="shared" si="197"/>
        <v>54.565846599131689</v>
      </c>
      <c r="N221" s="286">
        <f t="shared" si="198"/>
        <v>32.507288629737609</v>
      </c>
      <c r="O221" s="50">
        <f>IFERROR(VLOOKUP(TEXT($A221,"0000"),'R-M11'!$A$2:$AA$500,17,FALSE),"")</f>
        <v>446</v>
      </c>
      <c r="P221" s="286">
        <f t="shared" si="199"/>
        <v>17.274052478134109</v>
      </c>
      <c r="Q221" s="98">
        <f>IFERROR(SUM(VLOOKUP(TEXT($A221,"0000"),'R-M11'!$A$2:$AA$500,18,FALSE),VLOOKUP(TEXT($A221,"0000"),'R-M11'!$A$2:$AA$500,19,FALSE)),0)</f>
        <v>237</v>
      </c>
      <c r="R221" s="69">
        <f>IFERROR(VLOOKUP(TEXT($A221,"0000"),'R-M11'!$A$2:$AA$500,27,FALSE),0)</f>
        <v>1372</v>
      </c>
      <c r="S221" s="121">
        <f t="shared" si="248"/>
        <v>36.007288629737609</v>
      </c>
      <c r="T221" s="70">
        <f t="shared" si="200"/>
        <v>494.02000000000004</v>
      </c>
      <c r="U221" s="121">
        <f t="shared" si="249"/>
        <v>18.774052478134109</v>
      </c>
      <c r="V221" s="70">
        <f t="shared" si="201"/>
        <v>257.58</v>
      </c>
      <c r="W221" s="121">
        <f t="shared" si="202"/>
        <v>50</v>
      </c>
      <c r="X221" s="124">
        <f>IFERROR(VLOOKUP(W221,'Criteria Table'!$A$2:$I$102,2,FALSE),"")</f>
        <v>5</v>
      </c>
      <c r="Y221" s="121">
        <f t="shared" si="203"/>
        <v>54.781341107871718</v>
      </c>
      <c r="Z221" s="92">
        <f>IFERROR(IF(VLOOKUP(A221,'SG11'!$A$3:$AI$500,18,FALSE)="","NA",VLOOKUP(A221,'SG11'!$A$3:$AI$500,18,FALSE)),"")</f>
        <v>58</v>
      </c>
      <c r="AA221" s="75">
        <f>IFERROR(VLOOKUP(Z221,'Criteria Table'!$A$2:$I$102,6,FALSE),"NA")</f>
        <v>10</v>
      </c>
      <c r="AB221" s="95">
        <f t="shared" si="250"/>
        <v>68</v>
      </c>
      <c r="AC221" s="84">
        <f>IFERROR(IF(VLOOKUP(A221,'SG11'!$A$3:$AI$500,19,FALSE)="","NA",VLOOKUP(A221,'SG11'!$A$3:$AI$500,19,FALSE)),"")</f>
        <v>52</v>
      </c>
      <c r="AD221" s="75">
        <f>IFERROR(VLOOKUP(AC221,'Criteria Table'!$A$2:$I$102,6,FALSE),"NA")</f>
        <v>10</v>
      </c>
      <c r="AE221" s="95">
        <f t="shared" si="251"/>
        <v>62</v>
      </c>
      <c r="AF221" s="92">
        <f>IFERROR(IF(VLOOKUP(A221,'SG11'!$A$3:$AI$500,20,FALSE)="","NA",VLOOKUP(A221,'SG11'!$A$3:$AI$500,20,FALSE)),"")</f>
        <v>61</v>
      </c>
      <c r="AG221" s="75">
        <f>IFERROR(VLOOKUP(AF221,'Criteria Table'!$A$2:$I$102,6,FALSE),"NA")</f>
        <v>5</v>
      </c>
      <c r="AH221" s="95">
        <f t="shared" si="252"/>
        <v>66</v>
      </c>
      <c r="AI221" s="84">
        <f>IFERROR(IF(VLOOKUP(A221,'SG11'!$A$3:$AI$500,21,FALSE)="","NA",VLOOKUP(A221,'SG11'!$A$3:$AI$500,21,FALSE)),"")</f>
        <v>58</v>
      </c>
      <c r="AJ221" s="75">
        <f>IFERROR(VLOOKUP(AI221,'Criteria Table'!$A$2:$I$102,6,FALSE),"NA")</f>
        <v>10</v>
      </c>
      <c r="AK221" s="95">
        <f t="shared" si="253"/>
        <v>68</v>
      </c>
      <c r="AL221" s="99">
        <f>IFERROR(VLOOKUP(TEXT(A221,"0000"),'W11'!$A$1:$E$500,4,FALSE)/AP221*100,"")</f>
        <v>93.15789473684211</v>
      </c>
      <c r="AM221" s="97">
        <f>IFERROR(VLOOKUP(TEXT(A221,"0000"),'W11'!$A$1:$E$500,4,FALSE),"")</f>
        <v>531</v>
      </c>
      <c r="AN221" s="99">
        <f t="shared" si="204"/>
        <v>93.15789473684211</v>
      </c>
      <c r="AO221" s="97">
        <f t="shared" si="205"/>
        <v>531</v>
      </c>
      <c r="AP221" s="99">
        <f>IFERROR(VLOOKUP(TEXT(A221,"0000"),'W11'!$A$1:$E$500,5,FALSE),"")</f>
        <v>570</v>
      </c>
      <c r="AQ221" s="97">
        <f>IFERROR(VLOOKUP(ROUND(AL221,0),'Criteria Table'!$A$2:$I$102,4,FALSE),0)</f>
        <v>0</v>
      </c>
      <c r="AR221" s="128"/>
      <c r="AS221" s="95"/>
      <c r="AT221" s="95"/>
      <c r="AU221" s="100">
        <f>IFERROR(VLOOKUP(TEXT(A221,"0000"),'Sci11'!$A$3:$N$492,4,FALSE)/VLOOKUP(TEXT(A221,"0000"),'Sci11'!$A$3:$N$492,14,FALSE)*100,"")</f>
        <v>21.36279926335175</v>
      </c>
      <c r="AV221" s="101">
        <f>SUM(VLOOKUP(TEXT(A221,"0000"),'Sci11'!$A$3:$N$492,5,FALSE),VLOOKUP(TEXT(A221,"0000"),'Sci11'!$A$3:$N$492,6,FALSE))/VLOOKUP(TEXT(A221,"0000"),'Sci11'!$A$3:$N$492,14,FALSE)*100</f>
        <v>3.4990791896869244</v>
      </c>
      <c r="AW221" s="100">
        <f t="shared" si="254"/>
        <v>26.61279926335175</v>
      </c>
      <c r="AX221" s="101">
        <f>IFERROR(AW221/100*VLOOKUP(TEXT(A221,"0000"),'Sci11'!$A$3:$N$492,14,FALSE),"")</f>
        <v>144.50749999999999</v>
      </c>
      <c r="AY221" s="100">
        <f t="shared" si="255"/>
        <v>5.749079189686924</v>
      </c>
      <c r="AZ221" s="101">
        <f>IFERROR(AY221/100*VLOOKUP(TEXT(A221,"0000"),'Sci11'!$A$3:$N$492,14,FALSE),"")</f>
        <v>31.217499999999998</v>
      </c>
      <c r="BA221" s="100">
        <f t="shared" si="206"/>
        <v>25</v>
      </c>
      <c r="BB221" s="101">
        <f>IFERROR(VLOOKUP(BA221,'Criteria Table'!$A$2:$I$102,2,FALSE),"")</f>
        <v>7.5</v>
      </c>
      <c r="BC221" s="101">
        <f t="shared" si="207"/>
        <v>32.5</v>
      </c>
      <c r="BD221" s="82">
        <f>IFERROR(VLOOKUP(A221,ATTx11!$A$2:$N$500,4,FALSE),"")</f>
        <v>94.44</v>
      </c>
      <c r="BE221" s="95">
        <f t="shared" si="208"/>
        <v>0.5</v>
      </c>
      <c r="BF221" s="96">
        <f t="shared" si="209"/>
        <v>94.94</v>
      </c>
      <c r="BG221" s="70">
        <f>IFERROR(VLOOKUP(A221,ATTx11!$A$2:$N$500,11,FALSE),"")</f>
        <v>103</v>
      </c>
      <c r="BH221" s="95">
        <f t="shared" si="210"/>
        <v>92.7</v>
      </c>
      <c r="BI221" s="70">
        <f>IFERROR(VLOOKUP(A221,ATTx11!$A$2:$N$500,12,FALSE),"")</f>
        <v>159</v>
      </c>
      <c r="BJ221" s="97">
        <f t="shared" si="211"/>
        <v>143.1</v>
      </c>
      <c r="BK221" s="84">
        <f>IFERROR(VLOOKUP(A221,ATTx11!$A$2:$N$500,7,FALSE),"")</f>
        <v>72</v>
      </c>
      <c r="BL221" s="97">
        <f t="shared" si="212"/>
        <v>64.8</v>
      </c>
      <c r="BM221" s="84">
        <f>IFERROR(VLOOKUP(A221,ATTx11!$A$2:$N$500,8,FALSE),"")</f>
        <v>105</v>
      </c>
      <c r="BN221" s="95">
        <f t="shared" si="213"/>
        <v>94.5</v>
      </c>
      <c r="BO221" s="95"/>
      <c r="BP221" s="83">
        <f>IFERROR(VLOOKUP(TEXT($A221,"0000"),'AYP11'!$B$3379:$AU$3800,17,FALSE),"")</f>
        <v>64</v>
      </c>
      <c r="BQ221" s="75">
        <f>IFERROR(VLOOKUP(BP221,'Criteria Table'!$A$2:$I$102,2,FALSE),0)</f>
        <v>3.6</v>
      </c>
      <c r="BR221" s="95">
        <f t="shared" si="214"/>
        <v>68</v>
      </c>
      <c r="BS221" s="83">
        <f>IFERROR(VLOOKUP(TEXT($A221,"0000"),'AYP11'!$B$847:$AU$1268,17,FALSE),"")</f>
        <v>51</v>
      </c>
      <c r="BT221" s="75">
        <f>IFERROR(VLOOKUP(BS221,'Criteria Table'!$A$2:$I$102,2,FALSE),0)</f>
        <v>4.9000000000000004</v>
      </c>
      <c r="BU221" s="95">
        <f t="shared" si="215"/>
        <v>56</v>
      </c>
      <c r="BV221" s="83">
        <f>IFERROR(VLOOKUP(TEXT($A221,"0000"),'AYP11'!$B$2113:$AU$2534,17,FALSE),"")</f>
        <v>48</v>
      </c>
      <c r="BW221" s="75">
        <f>IFERROR(VLOOKUP(BV221,'Criteria Table'!$A$2:$I$102,2,FALSE),0)</f>
        <v>5.2</v>
      </c>
      <c r="BX221" s="95">
        <f t="shared" si="216"/>
        <v>53</v>
      </c>
      <c r="BY221" s="83">
        <f>IFERROR(VLOOKUP(TEXT($A221,"0000"),'AYP11'!$B$425:$AU$846,17,FALSE),"")</f>
        <v>0</v>
      </c>
      <c r="BZ221" s="75">
        <f>IFERROR(VLOOKUP(BY221,'Criteria Table'!$A$2:$I$102,2,FALSE),0)</f>
        <v>10</v>
      </c>
      <c r="CA221" s="95">
        <f t="shared" si="217"/>
        <v>10</v>
      </c>
      <c r="CB221" s="83">
        <f>IFERROR(VLOOKUP(TEXT($A221,"0000"),'AYP11'!$B$3:$AU$424,17,FALSE),"")</f>
        <v>0</v>
      </c>
      <c r="CC221" s="95">
        <f>IFERROR(VLOOKUP(CB221,'Criteria Table'!$A$2:$I$102,2,FALSE),0)</f>
        <v>10</v>
      </c>
      <c r="CD221" s="95">
        <f t="shared" si="218"/>
        <v>10</v>
      </c>
      <c r="CE221" s="83">
        <f>IFERROR(VLOOKUP(TEXT($A221,"0000"),'AYP11'!$B$1269:$AU$1690,17,FALSE),"")</f>
        <v>49</v>
      </c>
      <c r="CF221" s="95">
        <f>IFERROR(VLOOKUP(CE221,'Criteria Table'!$A$2:$I$102,2,FALSE),0)</f>
        <v>5.1000000000000005</v>
      </c>
      <c r="CG221" s="95">
        <f t="shared" si="219"/>
        <v>54</v>
      </c>
      <c r="CH221" s="83">
        <f>IFERROR(VLOOKUP(TEXT($A221,"0000"),'AYP11'!$B$1691:$AU$2112,17,FALSE),"")</f>
        <v>41</v>
      </c>
      <c r="CI221" s="95">
        <f>IFERROR(VLOOKUP(CH221,'Criteria Table'!$A$2:$I$102,2,FALSE),0)</f>
        <v>5.9</v>
      </c>
      <c r="CJ221" s="95">
        <f t="shared" si="220"/>
        <v>47</v>
      </c>
      <c r="CK221" s="83">
        <f>IFERROR(VLOOKUP(TEXT($A221,"0000"),'AYP11'!$B$2535:$AU$2956,17,FALSE),"")</f>
        <v>25</v>
      </c>
      <c r="CL221" s="95">
        <f>IFERROR(VLOOKUP(CK221,'Criteria Table'!$A$2:$I$102,2,FALSE),0)</f>
        <v>7.5</v>
      </c>
      <c r="CM221" s="95">
        <f t="shared" si="221"/>
        <v>33</v>
      </c>
      <c r="CN221" s="76">
        <f>IFERROR(VLOOKUP(TEXT($A221,"0000"),'AYP11'!$B$3379:$AU$3800,23,FALSE),"")</f>
        <v>66</v>
      </c>
      <c r="CO221" s="95">
        <f>IFERROR(VLOOKUP(CN221,'Criteria Table'!$A$2:$I$102,2,FALSE),0)</f>
        <v>3.4000000000000004</v>
      </c>
      <c r="CP221" s="95">
        <f t="shared" si="222"/>
        <v>69</v>
      </c>
      <c r="CQ221" s="76">
        <f>IFERROR(VLOOKUP(TEXT($A221,"0000"),'AYP11'!$B$847:$AU$1268,23,FALSE),"")</f>
        <v>48</v>
      </c>
      <c r="CR221" s="95">
        <f>IFERROR(VLOOKUP(CQ221,'Criteria Table'!$A$2:$I$102,2,FALSE),0)</f>
        <v>5.2</v>
      </c>
      <c r="CS221" s="95">
        <f t="shared" si="223"/>
        <v>53</v>
      </c>
      <c r="CT221" s="76">
        <f>IFERROR(VLOOKUP(TEXT($A221,"0000"),'AYP11'!$B$2113:$AU$2534,23,FALSE),"")</f>
        <v>50</v>
      </c>
      <c r="CU221" s="95">
        <f>IFERROR(VLOOKUP(CT221,'Criteria Table'!$A$2:$I$102,2,FALSE),0)</f>
        <v>5</v>
      </c>
      <c r="CV221" s="95">
        <f t="shared" si="224"/>
        <v>55</v>
      </c>
      <c r="CW221" s="76">
        <f>IFERROR(VLOOKUP(TEXT($A221,"0000"),'AYP11'!$B$425:$AU$846,23,FALSE),"")</f>
        <v>0</v>
      </c>
      <c r="CX221" s="95">
        <f>IFERROR(VLOOKUP(CW221,'Criteria Table'!$A$2:$I$102,2,FALSE),0)</f>
        <v>10</v>
      </c>
      <c r="CY221" s="95">
        <f t="shared" si="225"/>
        <v>10</v>
      </c>
      <c r="CZ221" s="76">
        <f>IFERROR(VLOOKUP(TEXT($A221,"0000"),'AYP11'!$B$3:$AU$424,23,FALSE),"")</f>
        <v>0</v>
      </c>
      <c r="DA221" s="95">
        <f>IFERROR(VLOOKUP(CZ221,'Criteria Table'!$A$2:$I$102,2,FALSE),0)</f>
        <v>10</v>
      </c>
      <c r="DB221" s="95">
        <f t="shared" si="226"/>
        <v>10</v>
      </c>
      <c r="DC221" s="76">
        <f>IFERROR(VLOOKUP(TEXT($A221,"0000"),'AYP11'!$B$1269:$AU$1690,23,FALSE),"")</f>
        <v>50</v>
      </c>
      <c r="DD221" s="95">
        <f>IFERROR(VLOOKUP(DC221,'Criteria Table'!$A$2:$I$102,2,FALSE),0)</f>
        <v>5</v>
      </c>
      <c r="DE221" s="95">
        <f t="shared" si="227"/>
        <v>55</v>
      </c>
      <c r="DF221" s="76">
        <f>IFERROR(VLOOKUP(TEXT($A221,"0000"),'AYP11'!$B$1691:$AU$2112,23,FALSE),"")</f>
        <v>43</v>
      </c>
      <c r="DG221" s="95">
        <f>IFERROR(VLOOKUP(DF221,'Criteria Table'!$A$2:$I$102,2,FALSE),0)</f>
        <v>5.7</v>
      </c>
      <c r="DH221" s="95">
        <f t="shared" si="228"/>
        <v>49</v>
      </c>
      <c r="DI221" s="76">
        <f>IFERROR(VLOOKUP(TEXT($A221,"0000"),'AYP11'!$B$2535:$AU$2956,23,FALSE),"")</f>
        <v>28</v>
      </c>
      <c r="DJ221" s="95">
        <f>IFERROR(VLOOKUP(DI221,'Criteria Table'!$A$2:$I$102,2,FALSE),0)</f>
        <v>7.2</v>
      </c>
      <c r="DK221" s="95">
        <f t="shared" si="229"/>
        <v>35</v>
      </c>
      <c r="DL221" s="91">
        <f>IFERROR(VLOOKUP(TEXT($A221,"0000"),'AYP11'!$B$3379:$AU$3800,11,FALSE),"")</f>
        <v>0</v>
      </c>
      <c r="DM221" s="95">
        <f t="shared" si="230"/>
        <v>1</v>
      </c>
      <c r="DN221" s="95" t="str">
        <f t="shared" si="231"/>
        <v/>
      </c>
      <c r="DO221" s="91">
        <f>IFERROR(VLOOKUP(TEXT($A221,"0000"),'AYP11'!$B$847:$AU$1268,11,FALSE),"")</f>
        <v>0</v>
      </c>
      <c r="DP221" s="95">
        <f t="shared" si="232"/>
        <v>1</v>
      </c>
      <c r="DQ221" s="95" t="str">
        <f t="shared" si="233"/>
        <v/>
      </c>
      <c r="DR221" s="91">
        <f>IFERROR(VLOOKUP(TEXT($A221,"0000"),'AYP11'!$B$2113:$AU$2534,11,FALSE),"")</f>
        <v>92</v>
      </c>
      <c r="DS221" s="95">
        <f t="shared" si="234"/>
        <v>0</v>
      </c>
      <c r="DT221" s="95">
        <f t="shared" si="235"/>
        <v>92</v>
      </c>
      <c r="DU221" s="91">
        <f>IFERROR(VLOOKUP(TEXT($A221,"0000"),'AYP11'!$B$425:$AU$846,11,FALSE),"")</f>
        <v>0</v>
      </c>
      <c r="DV221" s="95">
        <f t="shared" si="236"/>
        <v>1</v>
      </c>
      <c r="DW221" s="95" t="str">
        <f t="shared" si="237"/>
        <v/>
      </c>
      <c r="DX221" s="91">
        <f>IFERROR(VLOOKUP(TEXT($A221,"0000"),'AYP11'!$B$3:$AU$424,11,FALSE),"")</f>
        <v>0</v>
      </c>
      <c r="DY221" s="95">
        <f t="shared" si="238"/>
        <v>1</v>
      </c>
      <c r="DZ221" s="95" t="str">
        <f t="shared" si="239"/>
        <v/>
      </c>
      <c r="EA221" s="91">
        <f>IFERROR(VLOOKUP(TEXT($A221,"0000"),'AYP11'!$B$1269:$AU$1690,11,FALSE),"")</f>
        <v>92</v>
      </c>
      <c r="EB221" s="95">
        <f t="shared" si="240"/>
        <v>0</v>
      </c>
      <c r="EC221" s="95">
        <f t="shared" si="241"/>
        <v>92</v>
      </c>
      <c r="ED221" s="91">
        <f>IFERROR(VLOOKUP(TEXT($A221,"0000"),'AYP11'!$B$1691:$AU$2112,11,FALSE),"")</f>
        <v>87</v>
      </c>
      <c r="EE221" s="95">
        <f t="shared" si="242"/>
        <v>1</v>
      </c>
      <c r="EF221" s="95">
        <f t="shared" si="243"/>
        <v>88</v>
      </c>
      <c r="EG221" s="91">
        <f>IFERROR(VLOOKUP(TEXT($A221,"0000"),'AYP11'!$B$2535:$AU$2956,11,FALSE),"")</f>
        <v>79</v>
      </c>
      <c r="EH221" s="95">
        <f t="shared" si="244"/>
        <v>1</v>
      </c>
      <c r="EI221" s="95">
        <f t="shared" si="245"/>
        <v>80</v>
      </c>
    </row>
    <row r="222" spans="1:147" x14ac:dyDescent="0.25">
      <c r="A222" s="248">
        <v>5005</v>
      </c>
      <c r="B222" s="291">
        <f t="shared" si="192"/>
        <v>31.983385254413292</v>
      </c>
      <c r="C222" s="50">
        <f>IFERROR(VLOOKUP(TEXT($A222,"0000"),'R-M11'!$A$2:$AA$500,4,FALSE),0)</f>
        <v>308</v>
      </c>
      <c r="D222" s="291">
        <f t="shared" si="193"/>
        <v>32.50259605399792</v>
      </c>
      <c r="E222" s="98">
        <f>IFERROR(SUM(VLOOKUP(TEXT($A222,"0000"),'R-M11'!$A$2:$AA$500,5,FALSE),VLOOKUP(TEXT($A222,"0000"),'R-M11'!$A$2:$AA$500,6,FALSE)),0)</f>
        <v>313</v>
      </c>
      <c r="F222" s="58">
        <f>IFERROR(VLOOKUP(TEXT($A222,"0000"),'R-M11'!$A$2:$AA$500,14,FALSE),0)</f>
        <v>963</v>
      </c>
      <c r="G222" s="230">
        <f t="shared" si="246"/>
        <v>34.503385254413296</v>
      </c>
      <c r="H222" s="97">
        <f t="shared" si="194"/>
        <v>332.26760000000002</v>
      </c>
      <c r="I222" s="230">
        <f t="shared" si="247"/>
        <v>33.582596053997918</v>
      </c>
      <c r="J222" s="97">
        <f t="shared" si="195"/>
        <v>323.40039999999993</v>
      </c>
      <c r="K222" s="230">
        <f t="shared" si="196"/>
        <v>64</v>
      </c>
      <c r="L222" s="121">
        <f>IFERROR(VLOOKUP(K222,'Criteria Table'!$A$2:$I$102,2,FALSE),"")</f>
        <v>3.6</v>
      </c>
      <c r="M222" s="230">
        <f t="shared" si="197"/>
        <v>68.08598130841122</v>
      </c>
      <c r="N222" s="286">
        <f t="shared" si="198"/>
        <v>29.885057471264371</v>
      </c>
      <c r="O222" s="50">
        <f>IFERROR(VLOOKUP(TEXT($A222,"0000"),'R-M11'!$A$2:$AA$500,17,FALSE),"")</f>
        <v>286</v>
      </c>
      <c r="P222" s="286">
        <f t="shared" si="199"/>
        <v>33.333333333333329</v>
      </c>
      <c r="Q222" s="98">
        <f>IFERROR(SUM(VLOOKUP(TEXT($A222,"0000"),'R-M11'!$A$2:$AA$500,18,FALSE),VLOOKUP(TEXT($A222,"0000"),'R-M11'!$A$2:$AA$500,19,FALSE)),0)</f>
        <v>319</v>
      </c>
      <c r="R222" s="69">
        <f>IFERROR(VLOOKUP(TEXT($A222,"0000"),'R-M11'!$A$2:$AA$500,27,FALSE),0)</f>
        <v>957</v>
      </c>
      <c r="S222" s="121">
        <f t="shared" si="248"/>
        <v>32.475057471264371</v>
      </c>
      <c r="T222" s="70">
        <f t="shared" si="200"/>
        <v>310.78630000000004</v>
      </c>
      <c r="U222" s="121">
        <f t="shared" si="249"/>
        <v>34.443333333333328</v>
      </c>
      <c r="V222" s="70">
        <f t="shared" si="201"/>
        <v>329.62269999999995</v>
      </c>
      <c r="W222" s="121">
        <f t="shared" si="202"/>
        <v>63</v>
      </c>
      <c r="X222" s="124">
        <f>IFERROR(VLOOKUP(W222,'Criteria Table'!$A$2:$I$102,2,FALSE),"")</f>
        <v>3.7</v>
      </c>
      <c r="Y222" s="121">
        <f t="shared" si="203"/>
        <v>66.918390804597692</v>
      </c>
      <c r="Z222" s="92">
        <f>IFERROR(IF(VLOOKUP(A222,'SG11'!$A$3:$AI$500,18,FALSE)="","NA",VLOOKUP(A222,'SG11'!$A$3:$AI$500,18,FALSE)),"")</f>
        <v>67</v>
      </c>
      <c r="AA222" s="75">
        <f>IFERROR(VLOOKUP(Z222,'Criteria Table'!$A$2:$I$102,6,FALSE),"NA")</f>
        <v>5</v>
      </c>
      <c r="AB222" s="95">
        <f t="shared" si="250"/>
        <v>72</v>
      </c>
      <c r="AC222" s="84">
        <f>IFERROR(IF(VLOOKUP(A222,'SG11'!$A$3:$AI$500,19,FALSE)="","NA",VLOOKUP(A222,'SG11'!$A$3:$AI$500,19,FALSE)),"")</f>
        <v>63</v>
      </c>
      <c r="AD222" s="75">
        <f>IFERROR(VLOOKUP(AC222,'Criteria Table'!$A$2:$I$102,6,FALSE),"NA")</f>
        <v>5</v>
      </c>
      <c r="AE222" s="95">
        <f t="shared" si="251"/>
        <v>68</v>
      </c>
      <c r="AF222" s="92">
        <f>IFERROR(IF(VLOOKUP(A222,'SG11'!$A$3:$AI$500,20,FALSE)="","NA",VLOOKUP(A222,'SG11'!$A$3:$AI$500,20,FALSE)),"")</f>
        <v>68</v>
      </c>
      <c r="AG222" s="75">
        <f>IFERROR(VLOOKUP(AF222,'Criteria Table'!$A$2:$I$102,6,FALSE),"NA")</f>
        <v>5</v>
      </c>
      <c r="AH222" s="95">
        <f t="shared" si="252"/>
        <v>73</v>
      </c>
      <c r="AI222" s="84">
        <f>IFERROR(IF(VLOOKUP(A222,'SG11'!$A$3:$AI$500,21,FALSE)="","NA",VLOOKUP(A222,'SG11'!$A$3:$AI$500,21,FALSE)),"")</f>
        <v>67</v>
      </c>
      <c r="AJ222" s="75">
        <f>IFERROR(VLOOKUP(AI222,'Criteria Table'!$A$2:$I$102,6,FALSE),"NA")</f>
        <v>5</v>
      </c>
      <c r="AK222" s="95">
        <f t="shared" si="253"/>
        <v>72</v>
      </c>
      <c r="AL222" s="99">
        <f>IFERROR(VLOOKUP(TEXT(A222,"0000"),'W11'!$A$1:$E$500,4,FALSE)/AP222*100,"")</f>
        <v>96.103896103896105</v>
      </c>
      <c r="AM222" s="97">
        <f>IFERROR(VLOOKUP(TEXT(A222,"0000"),'W11'!$A$1:$E$500,4,FALSE),"")</f>
        <v>296</v>
      </c>
      <c r="AN222" s="99">
        <f t="shared" si="204"/>
        <v>96.103896103896105</v>
      </c>
      <c r="AO222" s="97">
        <f t="shared" si="205"/>
        <v>296</v>
      </c>
      <c r="AP222" s="99">
        <f>IFERROR(VLOOKUP(TEXT(A222,"0000"),'W11'!$A$1:$E$500,5,FALSE),"")</f>
        <v>308</v>
      </c>
      <c r="AQ222" s="97">
        <f>IFERROR(VLOOKUP(ROUND(AL222,0),'Criteria Table'!$A$2:$I$102,4,FALSE),0)</f>
        <v>0</v>
      </c>
      <c r="AR222" s="128"/>
      <c r="AS222" s="95"/>
      <c r="AT222" s="95"/>
      <c r="AU222" s="100">
        <f>IFERROR(VLOOKUP(TEXT(A222,"0000"),'Sci11'!$A$3:$N$492,4,FALSE)/VLOOKUP(TEXT(A222,"0000"),'Sci11'!$A$3:$N$492,14,FALSE)*100,"")</f>
        <v>29.696969696969699</v>
      </c>
      <c r="AV222" s="101">
        <f>SUM(VLOOKUP(TEXT(A222,"0000"),'Sci11'!$A$3:$N$492,5,FALSE),VLOOKUP(TEXT(A222,"0000"),'Sci11'!$A$3:$N$492,6,FALSE))/VLOOKUP(TEXT(A222,"0000"),'Sci11'!$A$3:$N$492,14,FALSE)*100</f>
        <v>12.424242424242424</v>
      </c>
      <c r="AW222" s="100">
        <f t="shared" si="254"/>
        <v>33.756969696969698</v>
      </c>
      <c r="AX222" s="101">
        <f>IFERROR(AW222/100*VLOOKUP(TEXT(A222,"0000"),'Sci11'!$A$3:$N$492,14,FALSE),"")</f>
        <v>111.398</v>
      </c>
      <c r="AY222" s="100">
        <f t="shared" si="255"/>
        <v>14.164242424242424</v>
      </c>
      <c r="AZ222" s="101">
        <f>IFERROR(AY222/100*VLOOKUP(TEXT(A222,"0000"),'Sci11'!$A$3:$N$492,14,FALSE),"")</f>
        <v>46.741999999999997</v>
      </c>
      <c r="BA222" s="100">
        <f t="shared" si="206"/>
        <v>42</v>
      </c>
      <c r="BB222" s="101">
        <f>IFERROR(VLOOKUP(BA222,'Criteria Table'!$A$2:$I$102,2,FALSE),"")</f>
        <v>5.8000000000000007</v>
      </c>
      <c r="BC222" s="101">
        <f t="shared" si="207"/>
        <v>47.8</v>
      </c>
      <c r="BD222" s="82">
        <f>IFERROR(VLOOKUP(A222,ATTx11!$A$2:$N$500,4,FALSE),"")</f>
        <v>95.77</v>
      </c>
      <c r="BE222" s="95">
        <f t="shared" si="208"/>
        <v>0.5</v>
      </c>
      <c r="BF222" s="96">
        <f t="shared" si="209"/>
        <v>96.27</v>
      </c>
      <c r="BG222" s="70">
        <f>IFERROR(VLOOKUP(A222,ATTx11!$A$2:$N$500,11,FALSE),"")</f>
        <v>42</v>
      </c>
      <c r="BH222" s="95">
        <f t="shared" si="210"/>
        <v>37.799999999999997</v>
      </c>
      <c r="BI222" s="70">
        <f>IFERROR(VLOOKUP(A222,ATTx11!$A$2:$N$500,12,FALSE),"")</f>
        <v>90</v>
      </c>
      <c r="BJ222" s="97">
        <f t="shared" si="211"/>
        <v>81</v>
      </c>
      <c r="BK222" s="84">
        <f>IFERROR(VLOOKUP(A222,ATTx11!$A$2:$N$500,7,FALSE),"")</f>
        <v>38</v>
      </c>
      <c r="BL222" s="97">
        <f t="shared" si="212"/>
        <v>34.200000000000003</v>
      </c>
      <c r="BM222" s="84">
        <f>IFERROR(VLOOKUP(A222,ATTx11!$A$2:$N$500,8,FALSE),"")</f>
        <v>68</v>
      </c>
      <c r="BN222" s="95">
        <f t="shared" si="213"/>
        <v>61.2</v>
      </c>
      <c r="BO222" s="95"/>
      <c r="BP222" s="83">
        <f>IFERROR(VLOOKUP(TEXT($A222,"0000"),'AYP11'!$B$3379:$AU$3800,17,FALSE),"")</f>
        <v>83</v>
      </c>
      <c r="BQ222" s="75">
        <f>IFERROR(VLOOKUP(BP222,'Criteria Table'!$A$2:$I$102,2,FALSE),0)</f>
        <v>1.7000000000000002</v>
      </c>
      <c r="BR222" s="95">
        <f t="shared" si="214"/>
        <v>85</v>
      </c>
      <c r="BS222" s="83">
        <f>IFERROR(VLOOKUP(TEXT($A222,"0000"),'AYP11'!$B$847:$AU$1268,17,FALSE),"")</f>
        <v>58</v>
      </c>
      <c r="BT222" s="75">
        <f>IFERROR(VLOOKUP(BS222,'Criteria Table'!$A$2:$I$102,2,FALSE),0)</f>
        <v>4.2</v>
      </c>
      <c r="BU222" s="95">
        <f t="shared" si="215"/>
        <v>62</v>
      </c>
      <c r="BV222" s="83">
        <f>IFERROR(VLOOKUP(TEXT($A222,"0000"),'AYP11'!$B$2113:$AU$2534,17,FALSE),"")</f>
        <v>67</v>
      </c>
      <c r="BW222" s="75">
        <f>IFERROR(VLOOKUP(BV222,'Criteria Table'!$A$2:$I$102,2,FALSE),0)</f>
        <v>3.3000000000000003</v>
      </c>
      <c r="BX222" s="95">
        <f t="shared" si="216"/>
        <v>70</v>
      </c>
      <c r="BY222" s="83">
        <f>IFERROR(VLOOKUP(TEXT($A222,"0000"),'AYP11'!$B$425:$AU$846,17,FALSE),"")</f>
        <v>0</v>
      </c>
      <c r="BZ222" s="75">
        <f>IFERROR(VLOOKUP(BY222,'Criteria Table'!$A$2:$I$102,2,FALSE),0)</f>
        <v>10</v>
      </c>
      <c r="CA222" s="95">
        <f t="shared" si="217"/>
        <v>10</v>
      </c>
      <c r="CB222" s="83">
        <f>IFERROR(VLOOKUP(TEXT($A222,"0000"),'AYP11'!$B$3:$AU$424,17,FALSE),"")</f>
        <v>0</v>
      </c>
      <c r="CC222" s="95">
        <f>IFERROR(VLOOKUP(CB222,'Criteria Table'!$A$2:$I$102,2,FALSE),0)</f>
        <v>10</v>
      </c>
      <c r="CD222" s="95">
        <f t="shared" si="218"/>
        <v>10</v>
      </c>
      <c r="CE222" s="83">
        <f>IFERROR(VLOOKUP(TEXT($A222,"0000"),'AYP11'!$B$1269:$AU$1690,17,FALSE),"")</f>
        <v>60</v>
      </c>
      <c r="CF222" s="95">
        <f>IFERROR(VLOOKUP(CE222,'Criteria Table'!$A$2:$I$102,2,FALSE),0)</f>
        <v>4</v>
      </c>
      <c r="CG222" s="95">
        <f t="shared" si="219"/>
        <v>64</v>
      </c>
      <c r="CH222" s="83">
        <f>IFERROR(VLOOKUP(TEXT($A222,"0000"),'AYP11'!$B$1691:$AU$2112,17,FALSE),"")</f>
        <v>48</v>
      </c>
      <c r="CI222" s="95">
        <f>IFERROR(VLOOKUP(CH222,'Criteria Table'!$A$2:$I$102,2,FALSE),0)</f>
        <v>5.2</v>
      </c>
      <c r="CJ222" s="95">
        <f t="shared" si="220"/>
        <v>53</v>
      </c>
      <c r="CK222" s="83">
        <f>IFERROR(VLOOKUP(TEXT($A222,"0000"),'AYP11'!$B$2535:$AU$2956,17,FALSE),"")</f>
        <v>0</v>
      </c>
      <c r="CL222" s="95">
        <f>IFERROR(VLOOKUP(CK222,'Criteria Table'!$A$2:$I$102,2,FALSE),0)</f>
        <v>10</v>
      </c>
      <c r="CM222" s="95">
        <f t="shared" si="221"/>
        <v>10</v>
      </c>
      <c r="CN222" s="76">
        <f>IFERROR(VLOOKUP(TEXT($A222,"0000"),'AYP11'!$B$3379:$AU$3800,23,FALSE),"")</f>
        <v>82</v>
      </c>
      <c r="CO222" s="95">
        <f>IFERROR(VLOOKUP(CN222,'Criteria Table'!$A$2:$I$102,2,FALSE),0)</f>
        <v>1.8</v>
      </c>
      <c r="CP222" s="95">
        <f t="shared" si="222"/>
        <v>84</v>
      </c>
      <c r="CQ222" s="76">
        <f>IFERROR(VLOOKUP(TEXT($A222,"0000"),'AYP11'!$B$847:$AU$1268,23,FALSE),"")</f>
        <v>57</v>
      </c>
      <c r="CR222" s="95">
        <f>IFERROR(VLOOKUP(CQ222,'Criteria Table'!$A$2:$I$102,2,FALSE),0)</f>
        <v>4.3</v>
      </c>
      <c r="CS222" s="95">
        <f t="shared" si="223"/>
        <v>61</v>
      </c>
      <c r="CT222" s="76">
        <f>IFERROR(VLOOKUP(TEXT($A222,"0000"),'AYP11'!$B$2113:$AU$2534,23,FALSE),"")</f>
        <v>66</v>
      </c>
      <c r="CU222" s="95">
        <f>IFERROR(VLOOKUP(CT222,'Criteria Table'!$A$2:$I$102,2,FALSE),0)</f>
        <v>3.4000000000000004</v>
      </c>
      <c r="CV222" s="95">
        <f t="shared" si="224"/>
        <v>69</v>
      </c>
      <c r="CW222" s="76">
        <f>IFERROR(VLOOKUP(TEXT($A222,"0000"),'AYP11'!$B$425:$AU$846,23,FALSE),"")</f>
        <v>0</v>
      </c>
      <c r="CX222" s="95">
        <f>IFERROR(VLOOKUP(CW222,'Criteria Table'!$A$2:$I$102,2,FALSE),0)</f>
        <v>10</v>
      </c>
      <c r="CY222" s="95">
        <f t="shared" si="225"/>
        <v>10</v>
      </c>
      <c r="CZ222" s="76">
        <f>IFERROR(VLOOKUP(TEXT($A222,"0000"),'AYP11'!$B$3:$AU$424,23,FALSE),"")</f>
        <v>0</v>
      </c>
      <c r="DA222" s="95">
        <f>IFERROR(VLOOKUP(CZ222,'Criteria Table'!$A$2:$I$102,2,FALSE),0)</f>
        <v>10</v>
      </c>
      <c r="DB222" s="95">
        <f t="shared" si="226"/>
        <v>10</v>
      </c>
      <c r="DC222" s="76">
        <f>IFERROR(VLOOKUP(TEXT($A222,"0000"),'AYP11'!$B$1269:$AU$1690,23,FALSE),"")</f>
        <v>60</v>
      </c>
      <c r="DD222" s="95">
        <f>IFERROR(VLOOKUP(DC222,'Criteria Table'!$A$2:$I$102,2,FALSE),0)</f>
        <v>4</v>
      </c>
      <c r="DE222" s="95">
        <f t="shared" si="227"/>
        <v>64</v>
      </c>
      <c r="DF222" s="76">
        <f>IFERROR(VLOOKUP(TEXT($A222,"0000"),'AYP11'!$B$1691:$AU$2112,23,FALSE),"")</f>
        <v>54</v>
      </c>
      <c r="DG222" s="95">
        <f>IFERROR(VLOOKUP(DF222,'Criteria Table'!$A$2:$I$102,2,FALSE),0)</f>
        <v>4.6000000000000005</v>
      </c>
      <c r="DH222" s="95">
        <f t="shared" si="228"/>
        <v>59</v>
      </c>
      <c r="DI222" s="76">
        <f>IFERROR(VLOOKUP(TEXT($A222,"0000"),'AYP11'!$B$2535:$AU$2956,23,FALSE),"")</f>
        <v>0</v>
      </c>
      <c r="DJ222" s="95">
        <f>IFERROR(VLOOKUP(DI222,'Criteria Table'!$A$2:$I$102,2,FALSE),0)</f>
        <v>10</v>
      </c>
      <c r="DK222" s="95">
        <f t="shared" si="229"/>
        <v>10</v>
      </c>
      <c r="DL222" s="91">
        <f>IFERROR(VLOOKUP(TEXT($A222,"0000"),'AYP11'!$B$3379:$AU$3800,11,FALSE),"")</f>
        <v>0</v>
      </c>
      <c r="DM222" s="95">
        <f t="shared" si="230"/>
        <v>1</v>
      </c>
      <c r="DN222" s="95" t="str">
        <f t="shared" si="231"/>
        <v/>
      </c>
      <c r="DO222" s="91">
        <f>IFERROR(VLOOKUP(TEXT($A222,"0000"),'AYP11'!$B$847:$AU$1268,11,FALSE),"")</f>
        <v>0</v>
      </c>
      <c r="DP222" s="95">
        <f t="shared" si="232"/>
        <v>1</v>
      </c>
      <c r="DQ222" s="95" t="str">
        <f t="shared" si="233"/>
        <v/>
      </c>
      <c r="DR222" s="91">
        <f>IFERROR(VLOOKUP(TEXT($A222,"0000"),'AYP11'!$B$2113:$AU$2534,11,FALSE),"")</f>
        <v>0</v>
      </c>
      <c r="DS222" s="95">
        <f t="shared" si="234"/>
        <v>1</v>
      </c>
      <c r="DT222" s="95" t="str">
        <f t="shared" si="235"/>
        <v/>
      </c>
      <c r="DU222" s="91">
        <f>IFERROR(VLOOKUP(TEXT($A222,"0000"),'AYP11'!$B$425:$AU$846,11,FALSE),"")</f>
        <v>0</v>
      </c>
      <c r="DV222" s="95">
        <f t="shared" si="236"/>
        <v>1</v>
      </c>
      <c r="DW222" s="95" t="str">
        <f t="shared" si="237"/>
        <v/>
      </c>
      <c r="DX222" s="91">
        <f>IFERROR(VLOOKUP(TEXT($A222,"0000"),'AYP11'!$B$3:$AU$424,11,FALSE),"")</f>
        <v>0</v>
      </c>
      <c r="DY222" s="95">
        <f t="shared" si="238"/>
        <v>1</v>
      </c>
      <c r="DZ222" s="95" t="str">
        <f t="shared" si="239"/>
        <v/>
      </c>
      <c r="EA222" s="91">
        <f>IFERROR(VLOOKUP(TEXT($A222,"0000"),'AYP11'!$B$1269:$AU$1690,11,FALSE),"")</f>
        <v>0</v>
      </c>
      <c r="EB222" s="95">
        <f t="shared" si="240"/>
        <v>1</v>
      </c>
      <c r="EC222" s="95" t="str">
        <f t="shared" si="241"/>
        <v/>
      </c>
      <c r="ED222" s="91">
        <f>IFERROR(VLOOKUP(TEXT($A222,"0000"),'AYP11'!$B$1691:$AU$2112,11,FALSE),"")</f>
        <v>89</v>
      </c>
      <c r="EE222" s="95">
        <f t="shared" si="242"/>
        <v>1</v>
      </c>
      <c r="EF222" s="95">
        <f t="shared" si="243"/>
        <v>90</v>
      </c>
      <c r="EG222" s="91">
        <f>IFERROR(VLOOKUP(TEXT($A222,"0000"),'AYP11'!$B$2535:$AU$2956,11,FALSE),"")</f>
        <v>0</v>
      </c>
      <c r="EH222" s="95">
        <f t="shared" si="244"/>
        <v>1</v>
      </c>
      <c r="EI222" s="95" t="str">
        <f t="shared" si="245"/>
        <v/>
      </c>
    </row>
    <row r="223" spans="1:147" x14ac:dyDescent="0.25">
      <c r="A223" s="248">
        <v>5007</v>
      </c>
      <c r="B223" s="291">
        <f t="shared" si="192"/>
        <v>29.891304347826086</v>
      </c>
      <c r="C223" s="50">
        <f>IFERROR(VLOOKUP(TEXT($A223,"0000"),'R-M11'!$A$2:$AA$500,4,FALSE),0)</f>
        <v>55</v>
      </c>
      <c r="D223" s="291">
        <f t="shared" si="193"/>
        <v>23.369565217391305</v>
      </c>
      <c r="E223" s="98">
        <f>IFERROR(SUM(VLOOKUP(TEXT($A223,"0000"),'R-M11'!$A$2:$AA$500,5,FALSE),VLOOKUP(TEXT($A223,"0000"),'R-M11'!$A$2:$AA$500,6,FALSE)),0)</f>
        <v>43</v>
      </c>
      <c r="F223" s="58">
        <f>IFERROR(VLOOKUP(TEXT($A223,"0000"),'R-M11'!$A$2:$AA$500,14,FALSE),0)</f>
        <v>184</v>
      </c>
      <c r="G223" s="230">
        <f t="shared" si="246"/>
        <v>33.181304347826085</v>
      </c>
      <c r="H223" s="97">
        <f t="shared" si="194"/>
        <v>61.053599999999996</v>
      </c>
      <c r="I223" s="230">
        <f t="shared" si="247"/>
        <v>24.779565217391305</v>
      </c>
      <c r="J223" s="97">
        <f t="shared" si="195"/>
        <v>45.5944</v>
      </c>
      <c r="K223" s="230">
        <f t="shared" si="196"/>
        <v>53</v>
      </c>
      <c r="L223" s="121">
        <f>IFERROR(VLOOKUP(K223,'Criteria Table'!$A$2:$I$102,2,FALSE),"")</f>
        <v>4.7</v>
      </c>
      <c r="M223" s="230">
        <f t="shared" si="197"/>
        <v>57.960869565217394</v>
      </c>
      <c r="N223" s="286">
        <f t="shared" si="198"/>
        <v>28.260869565217391</v>
      </c>
      <c r="O223" s="50">
        <f>IFERROR(VLOOKUP(TEXT($A223,"0000"),'R-M11'!$A$2:$AA$500,17,FALSE),"")</f>
        <v>52</v>
      </c>
      <c r="P223" s="286">
        <f t="shared" si="199"/>
        <v>26.630434782608699</v>
      </c>
      <c r="Q223" s="98">
        <f>IFERROR(SUM(VLOOKUP(TEXT($A223,"0000"),'R-M11'!$A$2:$AA$500,18,FALSE),VLOOKUP(TEXT($A223,"0000"),'R-M11'!$A$2:$AA$500,19,FALSE)),0)</f>
        <v>49</v>
      </c>
      <c r="R223" s="69">
        <f>IFERROR(VLOOKUP(TEXT($A223,"0000"),'R-M11'!$A$2:$AA$500,27,FALSE),0)</f>
        <v>184</v>
      </c>
      <c r="S223" s="121">
        <f t="shared" si="248"/>
        <v>31.410869565217389</v>
      </c>
      <c r="T223" s="70">
        <f t="shared" si="200"/>
        <v>57.795999999999999</v>
      </c>
      <c r="U223" s="121">
        <f t="shared" si="249"/>
        <v>27.9804347826087</v>
      </c>
      <c r="V223" s="70">
        <f t="shared" si="201"/>
        <v>51.484000000000009</v>
      </c>
      <c r="W223" s="121">
        <f t="shared" si="202"/>
        <v>55</v>
      </c>
      <c r="X223" s="124">
        <f>IFERROR(VLOOKUP(W223,'Criteria Table'!$A$2:$I$102,2,FALSE),"")</f>
        <v>4.5</v>
      </c>
      <c r="Y223" s="121">
        <f t="shared" si="203"/>
        <v>59.391304347826093</v>
      </c>
      <c r="Z223" s="92">
        <f>IFERROR(IF(VLOOKUP(A223,'SG11'!$A$3:$AI$500,18,FALSE)="","NA",VLOOKUP(A223,'SG11'!$A$3:$AI$500,18,FALSE)),"")</f>
        <v>79</v>
      </c>
      <c r="AA223" s="75">
        <f>IFERROR(VLOOKUP(Z223,'Criteria Table'!$A$2:$I$102,6,FALSE),"NA")</f>
        <v>5</v>
      </c>
      <c r="AB223" s="95">
        <f t="shared" si="250"/>
        <v>84</v>
      </c>
      <c r="AC223" s="84">
        <f>IFERROR(IF(VLOOKUP(A223,'SG11'!$A$3:$AI$500,19,FALSE)="","NA",VLOOKUP(A223,'SG11'!$A$3:$AI$500,19,FALSE)),"")</f>
        <v>77</v>
      </c>
      <c r="AD223" s="75">
        <f>IFERROR(VLOOKUP(AC223,'Criteria Table'!$A$2:$I$102,6,FALSE),"NA")</f>
        <v>5</v>
      </c>
      <c r="AE223" s="95">
        <f t="shared" si="251"/>
        <v>82</v>
      </c>
      <c r="AF223" s="92">
        <f>IFERROR(IF(VLOOKUP(A223,'SG11'!$A$3:$AI$500,20,FALSE)="","NA",VLOOKUP(A223,'SG11'!$A$3:$AI$500,20,FALSE)),"")</f>
        <v>87</v>
      </c>
      <c r="AG223" s="75">
        <f>IFERROR(VLOOKUP(AF223,'Criteria Table'!$A$2:$I$102,6,FALSE),"NA")</f>
        <v>5</v>
      </c>
      <c r="AH223" s="95">
        <f t="shared" si="252"/>
        <v>92</v>
      </c>
      <c r="AI223" s="84">
        <f>IFERROR(IF(VLOOKUP(A223,'SG11'!$A$3:$AI$500,21,FALSE)="","NA",VLOOKUP(A223,'SG11'!$A$3:$AI$500,21,FALSE)),"")</f>
        <v>87</v>
      </c>
      <c r="AJ223" s="75">
        <f>IFERROR(VLOOKUP(AI223,'Criteria Table'!$A$2:$I$102,6,FALSE),"NA")</f>
        <v>5</v>
      </c>
      <c r="AK223" s="95">
        <f t="shared" si="253"/>
        <v>92</v>
      </c>
      <c r="AL223" s="99">
        <f>IFERROR(VLOOKUP(TEXT(A223,"0000"),'W11'!$A$1:$E$500,4,FALSE)/AP223*100,"")</f>
        <v>95.454545454545453</v>
      </c>
      <c r="AM223" s="97">
        <f>IFERROR(VLOOKUP(TEXT(A223,"0000"),'W11'!$A$1:$E$500,4,FALSE),"")</f>
        <v>42</v>
      </c>
      <c r="AN223" s="99">
        <f t="shared" si="204"/>
        <v>95.454545454545453</v>
      </c>
      <c r="AO223" s="97">
        <f t="shared" si="205"/>
        <v>42</v>
      </c>
      <c r="AP223" s="99">
        <f>IFERROR(VLOOKUP(TEXT(A223,"0000"),'W11'!$A$1:$E$500,5,FALSE),"")</f>
        <v>44</v>
      </c>
      <c r="AQ223" s="97">
        <f>IFERROR(VLOOKUP(ROUND(AL223,0),'Criteria Table'!$A$2:$I$102,4,FALSE),0)</f>
        <v>0</v>
      </c>
      <c r="AR223" s="128"/>
      <c r="AS223" s="95"/>
      <c r="AT223" s="95"/>
      <c r="AU223" s="100">
        <f>IFERROR(VLOOKUP(TEXT(A223,"0000"),'Sci11'!$A$3:$N$492,4,FALSE)/VLOOKUP(TEXT(A223,"0000"),'Sci11'!$A$3:$N$492,14,FALSE)*100,"")</f>
        <v>25.531914893617021</v>
      </c>
      <c r="AV223" s="101">
        <f>SUM(VLOOKUP(TEXT(A223,"0000"),'Sci11'!$A$3:$N$492,5,FALSE),VLOOKUP(TEXT(A223,"0000"),'Sci11'!$A$3:$N$492,6,FALSE))/VLOOKUP(TEXT(A223,"0000"),'Sci11'!$A$3:$N$492,14,FALSE)*100</f>
        <v>14.893617021276595</v>
      </c>
      <c r="AW223" s="100">
        <f t="shared" si="254"/>
        <v>29.73191489361702</v>
      </c>
      <c r="AX223" s="101">
        <f>IFERROR(AW223/100*VLOOKUP(TEXT(A223,"0000"),'Sci11'!$A$3:$N$492,14,FALSE),"")</f>
        <v>13.973999999999998</v>
      </c>
      <c r="AY223" s="100">
        <f t="shared" si="255"/>
        <v>16.693617021276594</v>
      </c>
      <c r="AZ223" s="101">
        <f>IFERROR(AY223/100*VLOOKUP(TEXT(A223,"0000"),'Sci11'!$A$3:$N$492,14,FALSE),"")</f>
        <v>7.8459999999999992</v>
      </c>
      <c r="BA223" s="100">
        <f t="shared" si="206"/>
        <v>40</v>
      </c>
      <c r="BB223" s="101">
        <f>IFERROR(VLOOKUP(BA223,'Criteria Table'!$A$2:$I$102,2,FALSE),"")</f>
        <v>6</v>
      </c>
      <c r="BC223" s="101">
        <f t="shared" si="207"/>
        <v>46</v>
      </c>
      <c r="BD223" s="82">
        <f>IFERROR(VLOOKUP(A223,ATTx11!$A$2:$N$500,4,FALSE),"")</f>
        <v>94.99</v>
      </c>
      <c r="BE223" s="95">
        <f t="shared" si="208"/>
        <v>0.5</v>
      </c>
      <c r="BF223" s="96">
        <f t="shared" si="209"/>
        <v>95.49</v>
      </c>
      <c r="BG223" s="70">
        <f>IFERROR(VLOOKUP(A223,ATTx11!$A$2:$N$500,11,FALSE),"")</f>
        <v>7</v>
      </c>
      <c r="BH223" s="95">
        <f t="shared" si="210"/>
        <v>6.3</v>
      </c>
      <c r="BI223" s="70">
        <f>IFERROR(VLOOKUP(A223,ATTx11!$A$2:$N$500,12,FALSE),"")</f>
        <v>21</v>
      </c>
      <c r="BJ223" s="97">
        <f t="shared" si="211"/>
        <v>18.899999999999999</v>
      </c>
      <c r="BK223" s="84">
        <f>IFERROR(VLOOKUP(A223,ATTx11!$A$2:$N$500,7,FALSE),"")</f>
        <v>6</v>
      </c>
      <c r="BL223" s="97">
        <f t="shared" si="212"/>
        <v>5.4</v>
      </c>
      <c r="BM223" s="84">
        <f>IFERROR(VLOOKUP(A223,ATTx11!$A$2:$N$500,8,FALSE),"")</f>
        <v>18</v>
      </c>
      <c r="BN223" s="95">
        <f t="shared" si="213"/>
        <v>16.2</v>
      </c>
      <c r="BO223" s="95"/>
      <c r="BP223" s="83">
        <f>IFERROR(VLOOKUP(TEXT($A223,"0000"),'AYP11'!$B$3379:$AU$3800,17,FALSE),"")</f>
        <v>0</v>
      </c>
      <c r="BQ223" s="75">
        <f>IFERROR(VLOOKUP(BP223,'Criteria Table'!$A$2:$I$102,2,FALSE),0)</f>
        <v>10</v>
      </c>
      <c r="BR223" s="95">
        <f t="shared" si="214"/>
        <v>10</v>
      </c>
      <c r="BS223" s="83">
        <f>IFERROR(VLOOKUP(TEXT($A223,"0000"),'AYP11'!$B$847:$AU$1268,17,FALSE),"")</f>
        <v>0</v>
      </c>
      <c r="BT223" s="75">
        <f>IFERROR(VLOOKUP(BS223,'Criteria Table'!$A$2:$I$102,2,FALSE),0)</f>
        <v>10</v>
      </c>
      <c r="BU223" s="95">
        <f t="shared" si="215"/>
        <v>10</v>
      </c>
      <c r="BV223" s="83">
        <f>IFERROR(VLOOKUP(TEXT($A223,"0000"),'AYP11'!$B$2113:$AU$2534,17,FALSE),"")</f>
        <v>60</v>
      </c>
      <c r="BW223" s="75">
        <f>IFERROR(VLOOKUP(BV223,'Criteria Table'!$A$2:$I$102,2,FALSE),0)</f>
        <v>4</v>
      </c>
      <c r="BX223" s="95">
        <f t="shared" si="216"/>
        <v>64</v>
      </c>
      <c r="BY223" s="83">
        <f>IFERROR(VLOOKUP(TEXT($A223,"0000"),'AYP11'!$B$425:$AU$846,17,FALSE),"")</f>
        <v>0</v>
      </c>
      <c r="BZ223" s="75">
        <f>IFERROR(VLOOKUP(BY223,'Criteria Table'!$A$2:$I$102,2,FALSE),0)</f>
        <v>10</v>
      </c>
      <c r="CA223" s="95">
        <f t="shared" si="217"/>
        <v>10</v>
      </c>
      <c r="CB223" s="83">
        <f>IFERROR(VLOOKUP(TEXT($A223,"0000"),'AYP11'!$B$3:$AU$424,17,FALSE),"")</f>
        <v>0</v>
      </c>
      <c r="CC223" s="95">
        <f>IFERROR(VLOOKUP(CB223,'Criteria Table'!$A$2:$I$102,2,FALSE),0)</f>
        <v>10</v>
      </c>
      <c r="CD223" s="95">
        <f t="shared" si="218"/>
        <v>10</v>
      </c>
      <c r="CE223" s="83">
        <f>IFERROR(VLOOKUP(TEXT($A223,"0000"),'AYP11'!$B$1269:$AU$1690,17,FALSE),"")</f>
        <v>56</v>
      </c>
      <c r="CF223" s="95">
        <f>IFERROR(VLOOKUP(CE223,'Criteria Table'!$A$2:$I$102,2,FALSE),0)</f>
        <v>4.4000000000000004</v>
      </c>
      <c r="CG223" s="95">
        <f t="shared" si="219"/>
        <v>60</v>
      </c>
      <c r="CH223" s="83">
        <f>IFERROR(VLOOKUP(TEXT($A223,"0000"),'AYP11'!$B$1691:$AU$2112,17,FALSE),"")</f>
        <v>50</v>
      </c>
      <c r="CI223" s="95">
        <f>IFERROR(VLOOKUP(CH223,'Criteria Table'!$A$2:$I$102,2,FALSE),0)</f>
        <v>5</v>
      </c>
      <c r="CJ223" s="95">
        <f t="shared" si="220"/>
        <v>55</v>
      </c>
      <c r="CK223" s="83">
        <f>IFERROR(VLOOKUP(TEXT($A223,"0000"),'AYP11'!$B$2535:$AU$2956,17,FALSE),"")</f>
        <v>0</v>
      </c>
      <c r="CL223" s="95">
        <f>IFERROR(VLOOKUP(CK223,'Criteria Table'!$A$2:$I$102,2,FALSE),0)</f>
        <v>10</v>
      </c>
      <c r="CM223" s="95">
        <f t="shared" si="221"/>
        <v>10</v>
      </c>
      <c r="CN223" s="76">
        <f>IFERROR(VLOOKUP(TEXT($A223,"0000"),'AYP11'!$B$3379:$AU$3800,23,FALSE),"")</f>
        <v>0</v>
      </c>
      <c r="CO223" s="95">
        <f>IFERROR(VLOOKUP(CN223,'Criteria Table'!$A$2:$I$102,2,FALSE),0)</f>
        <v>10</v>
      </c>
      <c r="CP223" s="95">
        <f t="shared" si="222"/>
        <v>10</v>
      </c>
      <c r="CQ223" s="76">
        <f>IFERROR(VLOOKUP(TEXT($A223,"0000"),'AYP11'!$B$847:$AU$1268,23,FALSE),"")</f>
        <v>0</v>
      </c>
      <c r="CR223" s="95">
        <f>IFERROR(VLOOKUP(CQ223,'Criteria Table'!$A$2:$I$102,2,FALSE),0)</f>
        <v>10</v>
      </c>
      <c r="CS223" s="95">
        <f t="shared" si="223"/>
        <v>10</v>
      </c>
      <c r="CT223" s="76">
        <f>IFERROR(VLOOKUP(TEXT($A223,"0000"),'AYP11'!$B$2113:$AU$2534,23,FALSE),"")</f>
        <v>62</v>
      </c>
      <c r="CU223" s="95">
        <f>IFERROR(VLOOKUP(CT223,'Criteria Table'!$A$2:$I$102,2,FALSE),0)</f>
        <v>3.8000000000000003</v>
      </c>
      <c r="CV223" s="95">
        <f t="shared" si="224"/>
        <v>66</v>
      </c>
      <c r="CW223" s="76">
        <f>IFERROR(VLOOKUP(TEXT($A223,"0000"),'AYP11'!$B$425:$AU$846,23,FALSE),"")</f>
        <v>0</v>
      </c>
      <c r="CX223" s="95">
        <f>IFERROR(VLOOKUP(CW223,'Criteria Table'!$A$2:$I$102,2,FALSE),0)</f>
        <v>10</v>
      </c>
      <c r="CY223" s="95">
        <f t="shared" si="225"/>
        <v>10</v>
      </c>
      <c r="CZ223" s="76">
        <f>IFERROR(VLOOKUP(TEXT($A223,"0000"),'AYP11'!$B$3:$AU$424,23,FALSE),"")</f>
        <v>0</v>
      </c>
      <c r="DA223" s="95">
        <f>IFERROR(VLOOKUP(CZ223,'Criteria Table'!$A$2:$I$102,2,FALSE),0)</f>
        <v>10</v>
      </c>
      <c r="DB223" s="95">
        <f t="shared" si="226"/>
        <v>10</v>
      </c>
      <c r="DC223" s="76">
        <f>IFERROR(VLOOKUP(TEXT($A223,"0000"),'AYP11'!$B$1269:$AU$1690,23,FALSE),"")</f>
        <v>54</v>
      </c>
      <c r="DD223" s="95">
        <f>IFERROR(VLOOKUP(DC223,'Criteria Table'!$A$2:$I$102,2,FALSE),0)</f>
        <v>4.6000000000000005</v>
      </c>
      <c r="DE223" s="95">
        <f t="shared" si="227"/>
        <v>59</v>
      </c>
      <c r="DF223" s="76">
        <f>IFERROR(VLOOKUP(TEXT($A223,"0000"),'AYP11'!$B$1691:$AU$2112,23,FALSE),"")</f>
        <v>63</v>
      </c>
      <c r="DG223" s="95">
        <f>IFERROR(VLOOKUP(DF223,'Criteria Table'!$A$2:$I$102,2,FALSE),0)</f>
        <v>3.7</v>
      </c>
      <c r="DH223" s="95">
        <f t="shared" si="228"/>
        <v>67</v>
      </c>
      <c r="DI223" s="76">
        <f>IFERROR(VLOOKUP(TEXT($A223,"0000"),'AYP11'!$B$2535:$AU$2956,23,FALSE),"")</f>
        <v>0</v>
      </c>
      <c r="DJ223" s="95">
        <f>IFERROR(VLOOKUP(DI223,'Criteria Table'!$A$2:$I$102,2,FALSE),0)</f>
        <v>10</v>
      </c>
      <c r="DK223" s="95">
        <f t="shared" si="229"/>
        <v>10</v>
      </c>
      <c r="DL223" s="91">
        <f>IFERROR(VLOOKUP(TEXT($A223,"0000"),'AYP11'!$B$3379:$AU$3800,11,FALSE),"")</f>
        <v>0</v>
      </c>
      <c r="DM223" s="95">
        <f t="shared" si="230"/>
        <v>1</v>
      </c>
      <c r="DN223" s="95" t="str">
        <f t="shared" si="231"/>
        <v/>
      </c>
      <c r="DO223" s="91">
        <f>IFERROR(VLOOKUP(TEXT($A223,"0000"),'AYP11'!$B$847:$AU$1268,11,FALSE),"")</f>
        <v>0</v>
      </c>
      <c r="DP223" s="95">
        <f t="shared" si="232"/>
        <v>1</v>
      </c>
      <c r="DQ223" s="95" t="str">
        <f t="shared" si="233"/>
        <v/>
      </c>
      <c r="DR223" s="91">
        <f>IFERROR(VLOOKUP(TEXT($A223,"0000"),'AYP11'!$B$2113:$AU$2534,11,FALSE),"")</f>
        <v>0</v>
      </c>
      <c r="DS223" s="95">
        <f t="shared" si="234"/>
        <v>1</v>
      </c>
      <c r="DT223" s="95" t="str">
        <f t="shared" si="235"/>
        <v/>
      </c>
      <c r="DU223" s="91">
        <f>IFERROR(VLOOKUP(TEXT($A223,"0000"),'AYP11'!$B$425:$AU$846,11,FALSE),"")</f>
        <v>0</v>
      </c>
      <c r="DV223" s="95">
        <f t="shared" si="236"/>
        <v>1</v>
      </c>
      <c r="DW223" s="95" t="str">
        <f t="shared" si="237"/>
        <v/>
      </c>
      <c r="DX223" s="91">
        <f>IFERROR(VLOOKUP(TEXT($A223,"0000"),'AYP11'!$B$3:$AU$424,11,FALSE),"")</f>
        <v>0</v>
      </c>
      <c r="DY223" s="95">
        <f t="shared" si="238"/>
        <v>1</v>
      </c>
      <c r="DZ223" s="95" t="str">
        <f t="shared" si="239"/>
        <v/>
      </c>
      <c r="EA223" s="91">
        <f>IFERROR(VLOOKUP(TEXT($A223,"0000"),'AYP11'!$B$1269:$AU$1690,11,FALSE),"")</f>
        <v>94</v>
      </c>
      <c r="EB223" s="95">
        <f t="shared" si="240"/>
        <v>0</v>
      </c>
      <c r="EC223" s="95">
        <f t="shared" si="241"/>
        <v>94</v>
      </c>
      <c r="ED223" s="91">
        <f>IFERROR(VLOOKUP(TEXT($A223,"0000"),'AYP11'!$B$1691:$AU$2112,11,FALSE),"")</f>
        <v>0</v>
      </c>
      <c r="EE223" s="95">
        <f t="shared" si="242"/>
        <v>1</v>
      </c>
      <c r="EF223" s="95" t="str">
        <f t="shared" si="243"/>
        <v/>
      </c>
      <c r="EG223" s="91">
        <f>IFERROR(VLOOKUP(TEXT($A223,"0000"),'AYP11'!$B$2535:$AU$2956,11,FALSE),"")</f>
        <v>0</v>
      </c>
      <c r="EH223" s="95">
        <f t="shared" si="244"/>
        <v>1</v>
      </c>
      <c r="EI223" s="95" t="str">
        <f t="shared" si="245"/>
        <v/>
      </c>
    </row>
    <row r="224" spans="1:147" x14ac:dyDescent="0.25">
      <c r="A224" s="248">
        <v>5008</v>
      </c>
      <c r="B224" s="291" t="e">
        <f t="shared" si="192"/>
        <v>#DIV/0!</v>
      </c>
      <c r="C224" s="50">
        <f>IFERROR(VLOOKUP(TEXT($A224,"0000"),'R-M11'!$A$2:$AA$500,4,FALSE),0)</f>
        <v>0</v>
      </c>
      <c r="D224" s="291" t="e">
        <f t="shared" si="193"/>
        <v>#DIV/0!</v>
      </c>
      <c r="E224" s="98">
        <f>IFERROR(SUM(VLOOKUP(TEXT($A224,"0000"),'R-M11'!$A$2:$AA$500,5,FALSE),VLOOKUP(TEXT($A224,"0000"),'R-M11'!$A$2:$AA$500,6,FALSE)),0)</f>
        <v>0</v>
      </c>
      <c r="F224" s="58">
        <f>IFERROR(VLOOKUP(TEXT($A224,"0000"),'R-M11'!$A$2:$AA$500,14,FALSE),0)</f>
        <v>0</v>
      </c>
      <c r="G224" s="230" t="str">
        <f t="shared" si="246"/>
        <v/>
      </c>
      <c r="H224" s="97">
        <f t="shared" si="194"/>
        <v>0</v>
      </c>
      <c r="I224" s="230" t="str">
        <f t="shared" si="247"/>
        <v/>
      </c>
      <c r="J224" s="97" t="str">
        <f t="shared" si="195"/>
        <v/>
      </c>
      <c r="K224" s="230" t="str">
        <f t="shared" si="196"/>
        <v/>
      </c>
      <c r="L224" s="121" t="str">
        <f>IFERROR(VLOOKUP(K224,'Criteria Table'!$A$2:$I$102,2,FALSE),"")</f>
        <v/>
      </c>
      <c r="M224" s="230">
        <f t="shared" si="197"/>
        <v>0</v>
      </c>
      <c r="N224" s="286" t="e">
        <f t="shared" si="198"/>
        <v>#VALUE!</v>
      </c>
      <c r="O224" s="50" t="str">
        <f>IFERROR(VLOOKUP(TEXT($A224,"0000"),'R-M11'!$A$2:$AA$500,17,FALSE),"")</f>
        <v/>
      </c>
      <c r="P224" s="286" t="e">
        <f t="shared" si="199"/>
        <v>#DIV/0!</v>
      </c>
      <c r="Q224" s="98">
        <f>IFERROR(SUM(VLOOKUP(TEXT($A224,"0000"),'R-M11'!$A$2:$AA$500,18,FALSE),VLOOKUP(TEXT($A224,"0000"),'R-M11'!$A$2:$AA$500,19,FALSE)),0)</f>
        <v>0</v>
      </c>
      <c r="R224" s="69">
        <f>IFERROR(VLOOKUP(TEXT($A224,"0000"),'R-M11'!$A$2:$AA$500,27,FALSE),0)</f>
        <v>0</v>
      </c>
      <c r="S224" s="121" t="str">
        <f t="shared" si="248"/>
        <v/>
      </c>
      <c r="T224" s="70" t="str">
        <f t="shared" si="200"/>
        <v/>
      </c>
      <c r="U224" s="121" t="str">
        <f t="shared" si="249"/>
        <v/>
      </c>
      <c r="V224" s="70" t="str">
        <f t="shared" si="201"/>
        <v/>
      </c>
      <c r="W224" s="121" t="str">
        <f t="shared" si="202"/>
        <v/>
      </c>
      <c r="X224" s="124" t="str">
        <f>IFERROR(VLOOKUP(W224,'Criteria Table'!$A$2:$I$102,2,FALSE),"")</f>
        <v/>
      </c>
      <c r="Y224" s="121">
        <f t="shared" si="203"/>
        <v>0</v>
      </c>
      <c r="Z224" s="92" t="str">
        <f>IFERROR(IF(VLOOKUP(A224,'SG11'!$A$3:$AI$500,18,FALSE)="","NA",VLOOKUP(A224,'SG11'!$A$3:$AI$500,18,FALSE)),"")</f>
        <v/>
      </c>
      <c r="AA224" s="75" t="str">
        <f>IFERROR(VLOOKUP(Z224,'Criteria Table'!$A$2:$I$102,6,FALSE),"NA")</f>
        <v>NA</v>
      </c>
      <c r="AB224" s="95">
        <f t="shared" si="250"/>
        <v>0</v>
      </c>
      <c r="AC224" s="84" t="str">
        <f>IFERROR(IF(VLOOKUP(A224,'SG11'!$A$3:$AI$500,19,FALSE)="","NA",VLOOKUP(A224,'SG11'!$A$3:$AI$500,19,FALSE)),"")</f>
        <v/>
      </c>
      <c r="AD224" s="75" t="str">
        <f>IFERROR(VLOOKUP(AC224,'Criteria Table'!$A$2:$I$102,6,FALSE),"NA")</f>
        <v>NA</v>
      </c>
      <c r="AE224" s="95">
        <f t="shared" si="251"/>
        <v>0</v>
      </c>
      <c r="AF224" s="92" t="str">
        <f>IFERROR(IF(VLOOKUP(A224,'SG11'!$A$3:$AI$500,20,FALSE)="","NA",VLOOKUP(A224,'SG11'!$A$3:$AI$500,20,FALSE)),"")</f>
        <v/>
      </c>
      <c r="AG224" s="75" t="str">
        <f>IFERROR(VLOOKUP(AF224,'Criteria Table'!$A$2:$I$102,6,FALSE),"NA")</f>
        <v>NA</v>
      </c>
      <c r="AH224" s="95">
        <f t="shared" si="252"/>
        <v>0</v>
      </c>
      <c r="AI224" s="84" t="str">
        <f>IFERROR(IF(VLOOKUP(A224,'SG11'!$A$3:$AI$500,21,FALSE)="","NA",VLOOKUP(A224,'SG11'!$A$3:$AI$500,21,FALSE)),"")</f>
        <v/>
      </c>
      <c r="AJ224" s="75" t="str">
        <f>IFERROR(VLOOKUP(AI224,'Criteria Table'!$A$2:$I$102,6,FALSE),"NA")</f>
        <v>NA</v>
      </c>
      <c r="AK224" s="95">
        <f t="shared" si="253"/>
        <v>0</v>
      </c>
      <c r="AL224" s="99" t="str">
        <f>IFERROR(VLOOKUP(TEXT(A224,"0000"),'W11'!$A$1:$E$500,4,FALSE)/AP224*100,"")</f>
        <v/>
      </c>
      <c r="AM224" s="97" t="str">
        <f>IFERROR(VLOOKUP(TEXT(A224,"0000"),'W11'!$A$1:$E$500,4,FALSE),"")</f>
        <v/>
      </c>
      <c r="AN224" s="99" t="str">
        <f t="shared" si="204"/>
        <v/>
      </c>
      <c r="AO224" s="97" t="str">
        <f t="shared" si="205"/>
        <v/>
      </c>
      <c r="AP224" s="99" t="str">
        <f>IFERROR(VLOOKUP(TEXT(A224,"0000"),'W11'!$A$1:$E$500,5,FALSE),"")</f>
        <v/>
      </c>
      <c r="AQ224" s="97">
        <f>IFERROR(VLOOKUP(ROUND(AL224,0),'Criteria Table'!$A$2:$I$102,4,FALSE),0)</f>
        <v>0</v>
      </c>
      <c r="AR224" s="128"/>
      <c r="AS224" s="95"/>
      <c r="AT224" s="95"/>
      <c r="AU224" s="100" t="str">
        <f>IFERROR(VLOOKUP(TEXT(A224,"0000"),'Sci11'!$A$3:$N$492,4,FALSE)/VLOOKUP(TEXT(A224,"0000"),'Sci11'!$A$3:$N$492,14,FALSE)*100,"")</f>
        <v/>
      </c>
      <c r="AV224" s="101" t="e">
        <f>SUM(VLOOKUP(TEXT(A224,"0000"),'Sci11'!$A$3:$N$492,5,FALSE),VLOOKUP(TEXT(A224,"0000"),'Sci11'!$A$3:$N$492,6,FALSE))/VLOOKUP(TEXT(A224,"0000"),'Sci11'!$A$3:$N$492,14,FALSE)*100</f>
        <v>#N/A</v>
      </c>
      <c r="AW224" s="100" t="str">
        <f t="shared" si="254"/>
        <v/>
      </c>
      <c r="AX224" s="101" t="str">
        <f>IFERROR(AW224/100*VLOOKUP(TEXT(A224,"0000"),'Sci11'!$A$3:$N$492,14,FALSE),"")</f>
        <v/>
      </c>
      <c r="AY224" s="100" t="str">
        <f t="shared" si="255"/>
        <v/>
      </c>
      <c r="AZ224" s="101" t="str">
        <f>IFERROR(AY224/100*VLOOKUP(TEXT(A224,"0000"),'Sci11'!$A$3:$N$492,14,FALSE),"")</f>
        <v/>
      </c>
      <c r="BA224" s="100" t="str">
        <f t="shared" si="206"/>
        <v/>
      </c>
      <c r="BB224" s="101" t="str">
        <f>IFERROR(VLOOKUP(BA224,'Criteria Table'!$A$2:$I$102,2,FALSE),"")</f>
        <v/>
      </c>
      <c r="BC224" s="101">
        <f t="shared" si="207"/>
        <v>0</v>
      </c>
      <c r="BD224" s="82">
        <f>IFERROR(VLOOKUP(A224,ATTx11!$A$2:$N$500,4,FALSE),"")</f>
        <v>96.11</v>
      </c>
      <c r="BE224" s="95">
        <f t="shared" si="208"/>
        <v>0.5</v>
      </c>
      <c r="BF224" s="96">
        <f t="shared" si="209"/>
        <v>96.61</v>
      </c>
      <c r="BG224" s="70">
        <f>IFERROR(VLOOKUP(A224,ATTx11!$A$2:$N$500,11,FALSE),"")</f>
        <v>0</v>
      </c>
      <c r="BH224" s="95">
        <f t="shared" si="210"/>
        <v>0</v>
      </c>
      <c r="BI224" s="70">
        <f>IFERROR(VLOOKUP(A224,ATTx11!$A$2:$N$500,12,FALSE),"")</f>
        <v>0</v>
      </c>
      <c r="BJ224" s="97">
        <f t="shared" si="211"/>
        <v>0</v>
      </c>
      <c r="BK224" s="84">
        <f>IFERROR(VLOOKUP(A224,ATTx11!$A$2:$N$500,7,FALSE),"")</f>
        <v>0</v>
      </c>
      <c r="BL224" s="97">
        <f t="shared" si="212"/>
        <v>0</v>
      </c>
      <c r="BM224" s="84">
        <f>IFERROR(VLOOKUP(A224,ATTx11!$A$2:$N$500,8,FALSE),"")</f>
        <v>0</v>
      </c>
      <c r="BN224" s="95">
        <f t="shared" si="213"/>
        <v>0</v>
      </c>
      <c r="BO224" s="95"/>
      <c r="BP224" s="83" t="str">
        <f>IFERROR(VLOOKUP(TEXT($A224,"0000"),'AYP11'!$B$3379:$AU$3800,17,FALSE),"")</f>
        <v/>
      </c>
      <c r="BQ224" s="75">
        <f>IFERROR(VLOOKUP(BP224,'Criteria Table'!$A$2:$I$102,2,FALSE),0)</f>
        <v>0</v>
      </c>
      <c r="BR224" s="95">
        <f t="shared" si="214"/>
        <v>0</v>
      </c>
      <c r="BS224" s="83" t="str">
        <f>IFERROR(VLOOKUP(TEXT($A224,"0000"),'AYP11'!$B$847:$AU$1268,17,FALSE),"")</f>
        <v/>
      </c>
      <c r="BT224" s="75">
        <f>IFERROR(VLOOKUP(BS224,'Criteria Table'!$A$2:$I$102,2,FALSE),0)</f>
        <v>0</v>
      </c>
      <c r="BU224" s="95">
        <f t="shared" si="215"/>
        <v>0</v>
      </c>
      <c r="BV224" s="83" t="str">
        <f>IFERROR(VLOOKUP(TEXT($A224,"0000"),'AYP11'!$B$2113:$AU$2534,17,FALSE),"")</f>
        <v/>
      </c>
      <c r="BW224" s="75">
        <f>IFERROR(VLOOKUP(BV224,'Criteria Table'!$A$2:$I$102,2,FALSE),0)</f>
        <v>0</v>
      </c>
      <c r="BX224" s="95">
        <f t="shared" si="216"/>
        <v>0</v>
      </c>
      <c r="BY224" s="83" t="str">
        <f>IFERROR(VLOOKUP(TEXT($A224,"0000"),'AYP11'!$B$425:$AU$846,17,FALSE),"")</f>
        <v/>
      </c>
      <c r="BZ224" s="75">
        <f>IFERROR(VLOOKUP(BY224,'Criteria Table'!$A$2:$I$102,2,FALSE),0)</f>
        <v>0</v>
      </c>
      <c r="CA224" s="95">
        <f t="shared" si="217"/>
        <v>0</v>
      </c>
      <c r="CB224" s="83" t="str">
        <f>IFERROR(VLOOKUP(TEXT($A224,"0000"),'AYP11'!$B$3:$AU$424,17,FALSE),"")</f>
        <v/>
      </c>
      <c r="CC224" s="95">
        <f>IFERROR(VLOOKUP(CB224,'Criteria Table'!$A$2:$I$102,2,FALSE),0)</f>
        <v>0</v>
      </c>
      <c r="CD224" s="95">
        <f t="shared" si="218"/>
        <v>0</v>
      </c>
      <c r="CE224" s="83" t="str">
        <f>IFERROR(VLOOKUP(TEXT($A224,"0000"),'AYP11'!$B$1269:$AU$1690,17,FALSE),"")</f>
        <v/>
      </c>
      <c r="CF224" s="95">
        <f>IFERROR(VLOOKUP(CE224,'Criteria Table'!$A$2:$I$102,2,FALSE),0)</f>
        <v>0</v>
      </c>
      <c r="CG224" s="95">
        <f t="shared" si="219"/>
        <v>0</v>
      </c>
      <c r="CH224" s="83" t="str">
        <f>IFERROR(VLOOKUP(TEXT($A224,"0000"),'AYP11'!$B$1691:$AU$2112,17,FALSE),"")</f>
        <v/>
      </c>
      <c r="CI224" s="95">
        <f>IFERROR(VLOOKUP(CH224,'Criteria Table'!$A$2:$I$102,2,FALSE),0)</f>
        <v>0</v>
      </c>
      <c r="CJ224" s="95">
        <f t="shared" si="220"/>
        <v>0</v>
      </c>
      <c r="CK224" s="83" t="str">
        <f>IFERROR(VLOOKUP(TEXT($A224,"0000"),'AYP11'!$B$2535:$AU$2956,17,FALSE),"")</f>
        <v/>
      </c>
      <c r="CL224" s="95">
        <f>IFERROR(VLOOKUP(CK224,'Criteria Table'!$A$2:$I$102,2,FALSE),0)</f>
        <v>0</v>
      </c>
      <c r="CM224" s="95">
        <f t="shared" si="221"/>
        <v>0</v>
      </c>
      <c r="CN224" s="76" t="str">
        <f>IFERROR(VLOOKUP(TEXT($A224,"0000"),'AYP11'!$B$3379:$AU$3800,23,FALSE),"")</f>
        <v/>
      </c>
      <c r="CO224" s="95">
        <f>IFERROR(VLOOKUP(CN224,'Criteria Table'!$A$2:$I$102,2,FALSE),0)</f>
        <v>0</v>
      </c>
      <c r="CP224" s="95">
        <f t="shared" si="222"/>
        <v>0</v>
      </c>
      <c r="CQ224" s="76" t="str">
        <f>IFERROR(VLOOKUP(TEXT($A224,"0000"),'AYP11'!$B$847:$AU$1268,23,FALSE),"")</f>
        <v/>
      </c>
      <c r="CR224" s="95">
        <f>IFERROR(VLOOKUP(CQ224,'Criteria Table'!$A$2:$I$102,2,FALSE),0)</f>
        <v>0</v>
      </c>
      <c r="CS224" s="95">
        <f t="shared" si="223"/>
        <v>0</v>
      </c>
      <c r="CT224" s="76" t="str">
        <f>IFERROR(VLOOKUP(TEXT($A224,"0000"),'AYP11'!$B$2113:$AU$2534,23,FALSE),"")</f>
        <v/>
      </c>
      <c r="CU224" s="95">
        <f>IFERROR(VLOOKUP(CT224,'Criteria Table'!$A$2:$I$102,2,FALSE),0)</f>
        <v>0</v>
      </c>
      <c r="CV224" s="95">
        <f t="shared" si="224"/>
        <v>0</v>
      </c>
      <c r="CW224" s="76" t="str">
        <f>IFERROR(VLOOKUP(TEXT($A224,"0000"),'AYP11'!$B$425:$AU$846,23,FALSE),"")</f>
        <v/>
      </c>
      <c r="CX224" s="95">
        <f>IFERROR(VLOOKUP(CW224,'Criteria Table'!$A$2:$I$102,2,FALSE),0)</f>
        <v>0</v>
      </c>
      <c r="CY224" s="95">
        <f t="shared" si="225"/>
        <v>0</v>
      </c>
      <c r="CZ224" s="76" t="str">
        <f>IFERROR(VLOOKUP(TEXT($A224,"0000"),'AYP11'!$B$3:$AU$424,23,FALSE),"")</f>
        <v/>
      </c>
      <c r="DA224" s="95">
        <f>IFERROR(VLOOKUP(CZ224,'Criteria Table'!$A$2:$I$102,2,FALSE),0)</f>
        <v>0</v>
      </c>
      <c r="DB224" s="95">
        <f t="shared" si="226"/>
        <v>0</v>
      </c>
      <c r="DC224" s="76" t="str">
        <f>IFERROR(VLOOKUP(TEXT($A224,"0000"),'AYP11'!$B$1269:$AU$1690,23,FALSE),"")</f>
        <v/>
      </c>
      <c r="DD224" s="95">
        <f>IFERROR(VLOOKUP(DC224,'Criteria Table'!$A$2:$I$102,2,FALSE),0)</f>
        <v>0</v>
      </c>
      <c r="DE224" s="95">
        <f t="shared" si="227"/>
        <v>0</v>
      </c>
      <c r="DF224" s="76" t="str">
        <f>IFERROR(VLOOKUP(TEXT($A224,"0000"),'AYP11'!$B$1691:$AU$2112,23,FALSE),"")</f>
        <v/>
      </c>
      <c r="DG224" s="95">
        <f>IFERROR(VLOOKUP(DF224,'Criteria Table'!$A$2:$I$102,2,FALSE),0)</f>
        <v>0</v>
      </c>
      <c r="DH224" s="95">
        <f t="shared" si="228"/>
        <v>0</v>
      </c>
      <c r="DI224" s="76" t="str">
        <f>IFERROR(VLOOKUP(TEXT($A224,"0000"),'AYP11'!$B$2535:$AU$2956,23,FALSE),"")</f>
        <v/>
      </c>
      <c r="DJ224" s="95">
        <f>IFERROR(VLOOKUP(DI224,'Criteria Table'!$A$2:$I$102,2,FALSE),0)</f>
        <v>0</v>
      </c>
      <c r="DK224" s="95">
        <f t="shared" si="229"/>
        <v>0</v>
      </c>
      <c r="DL224" s="91" t="str">
        <f>IFERROR(VLOOKUP(TEXT($A224,"0000"),'AYP11'!$B$3379:$AU$3800,11,FALSE),"")</f>
        <v/>
      </c>
      <c r="DM224" s="95">
        <f t="shared" si="230"/>
        <v>0</v>
      </c>
      <c r="DN224" s="95">
        <f t="shared" si="231"/>
        <v>0</v>
      </c>
      <c r="DO224" s="91" t="str">
        <f>IFERROR(VLOOKUP(TEXT($A224,"0000"),'AYP11'!$B$847:$AU$1268,11,FALSE),"")</f>
        <v/>
      </c>
      <c r="DP224" s="95">
        <f t="shared" si="232"/>
        <v>0</v>
      </c>
      <c r="DQ224" s="95">
        <f t="shared" si="233"/>
        <v>0</v>
      </c>
      <c r="DR224" s="91" t="str">
        <f>IFERROR(VLOOKUP(TEXT($A224,"0000"),'AYP11'!$B$2113:$AU$2534,11,FALSE),"")</f>
        <v/>
      </c>
      <c r="DS224" s="95">
        <f t="shared" si="234"/>
        <v>0</v>
      </c>
      <c r="DT224" s="95">
        <f t="shared" si="235"/>
        <v>0</v>
      </c>
      <c r="DU224" s="91" t="str">
        <f>IFERROR(VLOOKUP(TEXT($A224,"0000"),'AYP11'!$B$425:$AU$846,11,FALSE),"")</f>
        <v/>
      </c>
      <c r="DV224" s="95">
        <f t="shared" si="236"/>
        <v>0</v>
      </c>
      <c r="DW224" s="95">
        <f t="shared" si="237"/>
        <v>0</v>
      </c>
      <c r="DX224" s="91" t="str">
        <f>IFERROR(VLOOKUP(TEXT($A224,"0000"),'AYP11'!$B$3:$AU$424,11,FALSE),"")</f>
        <v/>
      </c>
      <c r="DY224" s="95">
        <f t="shared" si="238"/>
        <v>0</v>
      </c>
      <c r="DZ224" s="95">
        <f t="shared" si="239"/>
        <v>0</v>
      </c>
      <c r="EA224" s="91" t="str">
        <f>IFERROR(VLOOKUP(TEXT($A224,"0000"),'AYP11'!$B$1269:$AU$1690,11,FALSE),"")</f>
        <v/>
      </c>
      <c r="EB224" s="95">
        <f t="shared" si="240"/>
        <v>0</v>
      </c>
      <c r="EC224" s="95">
        <f t="shared" si="241"/>
        <v>0</v>
      </c>
      <c r="ED224" s="91" t="str">
        <f>IFERROR(VLOOKUP(TEXT($A224,"0000"),'AYP11'!$B$1691:$AU$2112,11,FALSE),"")</f>
        <v/>
      </c>
      <c r="EE224" s="95">
        <f t="shared" si="242"/>
        <v>0</v>
      </c>
      <c r="EF224" s="95">
        <f t="shared" si="243"/>
        <v>0</v>
      </c>
      <c r="EG224" s="91" t="str">
        <f>IFERROR(VLOOKUP(TEXT($A224,"0000"),'AYP11'!$B$2535:$AU$2956,11,FALSE),"")</f>
        <v/>
      </c>
      <c r="EH224" s="95">
        <f t="shared" si="244"/>
        <v>0</v>
      </c>
      <c r="EI224" s="95">
        <f t="shared" si="245"/>
        <v>0</v>
      </c>
    </row>
    <row r="225" spans="1:147" x14ac:dyDescent="0.25">
      <c r="A225" s="248">
        <v>5010</v>
      </c>
      <c r="B225" s="291">
        <f t="shared" si="192"/>
        <v>40.845070422535215</v>
      </c>
      <c r="C225" s="50">
        <f>IFERROR(VLOOKUP(TEXT($A225,"0000"),'R-M11'!$A$2:$AA$500,4,FALSE),0)</f>
        <v>29</v>
      </c>
      <c r="D225" s="291">
        <f t="shared" si="193"/>
        <v>45.070422535211272</v>
      </c>
      <c r="E225" s="98">
        <f>IFERROR(SUM(VLOOKUP(TEXT($A225,"0000"),'R-M11'!$A$2:$AA$500,5,FALSE),VLOOKUP(TEXT($A225,"0000"),'R-M11'!$A$2:$AA$500,6,FALSE)),0)</f>
        <v>32</v>
      </c>
      <c r="F225" s="58">
        <f>IFERROR(VLOOKUP(TEXT($A225,"0000"),'R-M11'!$A$2:$AA$500,14,FALSE),0)</f>
        <v>71</v>
      </c>
      <c r="G225" s="230">
        <f t="shared" si="246"/>
        <v>40.845070422535215</v>
      </c>
      <c r="H225" s="97">
        <f t="shared" si="194"/>
        <v>29.000000000000004</v>
      </c>
      <c r="I225" s="230">
        <f t="shared" si="247"/>
        <v>45.070422535211272</v>
      </c>
      <c r="J225" s="97">
        <f t="shared" si="195"/>
        <v>32.000000000000007</v>
      </c>
      <c r="K225" s="230">
        <f t="shared" si="196"/>
        <v>86</v>
      </c>
      <c r="L225" s="121">
        <f>IFERROR(VLOOKUP(K225,'Criteria Table'!$A$2:$I$102,2,FALSE),"")</f>
        <v>0</v>
      </c>
      <c r="M225" s="230">
        <f t="shared" si="197"/>
        <v>85.915492957746494</v>
      </c>
      <c r="N225" s="286">
        <f t="shared" si="198"/>
        <v>35.714285714285715</v>
      </c>
      <c r="O225" s="50">
        <f>IFERROR(VLOOKUP(TEXT($A225,"0000"),'R-M11'!$A$2:$AA$500,17,FALSE),"")</f>
        <v>25</v>
      </c>
      <c r="P225" s="286">
        <f t="shared" si="199"/>
        <v>42.857142857142854</v>
      </c>
      <c r="Q225" s="98">
        <f>IFERROR(SUM(VLOOKUP(TEXT($A225,"0000"),'R-M11'!$A$2:$AA$500,18,FALSE),VLOOKUP(TEXT($A225,"0000"),'R-M11'!$A$2:$AA$500,19,FALSE)),0)</f>
        <v>30</v>
      </c>
      <c r="R225" s="69">
        <f>IFERROR(VLOOKUP(TEXT($A225,"0000"),'R-M11'!$A$2:$AA$500,27,FALSE),0)</f>
        <v>70</v>
      </c>
      <c r="S225" s="121">
        <f t="shared" si="248"/>
        <v>37.184285714285714</v>
      </c>
      <c r="T225" s="70">
        <f t="shared" si="200"/>
        <v>26.029</v>
      </c>
      <c r="U225" s="121">
        <f t="shared" si="249"/>
        <v>43.487142857142857</v>
      </c>
      <c r="V225" s="70">
        <f t="shared" si="201"/>
        <v>30.440999999999999</v>
      </c>
      <c r="W225" s="121">
        <f t="shared" si="202"/>
        <v>79</v>
      </c>
      <c r="X225" s="124">
        <f>IFERROR(VLOOKUP(W225,'Criteria Table'!$A$2:$I$102,2,FALSE),"")</f>
        <v>2.1</v>
      </c>
      <c r="Y225" s="121">
        <f t="shared" si="203"/>
        <v>80.671428571428578</v>
      </c>
      <c r="Z225" s="92">
        <f>IFERROR(IF(VLOOKUP(A225,'SG11'!$A$3:$AI$500,18,FALSE)="","NA",VLOOKUP(A225,'SG11'!$A$3:$AI$500,18,FALSE)),"")</f>
        <v>85</v>
      </c>
      <c r="AA225" s="75">
        <f>IFERROR(VLOOKUP(Z225,'Criteria Table'!$A$2:$I$102,6,FALSE),"NA")</f>
        <v>5</v>
      </c>
      <c r="AB225" s="95">
        <f t="shared" si="250"/>
        <v>90</v>
      </c>
      <c r="AC225" s="84">
        <f>IFERROR(IF(VLOOKUP(A225,'SG11'!$A$3:$AI$500,19,FALSE)="","NA",VLOOKUP(A225,'SG11'!$A$3:$AI$500,19,FALSE)),"")</f>
        <v>67</v>
      </c>
      <c r="AD225" s="75">
        <f>IFERROR(VLOOKUP(AC225,'Criteria Table'!$A$2:$I$102,6,FALSE),"NA")</f>
        <v>5</v>
      </c>
      <c r="AE225" s="95">
        <f t="shared" si="251"/>
        <v>72</v>
      </c>
      <c r="AF225" s="92">
        <f>IFERROR(IF(VLOOKUP(A225,'SG11'!$A$3:$AI$500,20,FALSE)="","NA",VLOOKUP(A225,'SG11'!$A$3:$AI$500,20,FALSE)),"")</f>
        <v>85</v>
      </c>
      <c r="AG225" s="75">
        <f>IFERROR(VLOOKUP(AF225,'Criteria Table'!$A$2:$I$102,6,FALSE),"NA")</f>
        <v>5</v>
      </c>
      <c r="AH225" s="95">
        <f t="shared" si="252"/>
        <v>90</v>
      </c>
      <c r="AI225" s="84">
        <f>IFERROR(IF(VLOOKUP(A225,'SG11'!$A$3:$AI$500,21,FALSE)="","NA",VLOOKUP(A225,'SG11'!$A$3:$AI$500,21,FALSE)),"")</f>
        <v>67</v>
      </c>
      <c r="AJ225" s="75">
        <f>IFERROR(VLOOKUP(AI225,'Criteria Table'!$A$2:$I$102,6,FALSE),"NA")</f>
        <v>5</v>
      </c>
      <c r="AK225" s="95">
        <f t="shared" si="253"/>
        <v>72</v>
      </c>
      <c r="AL225" s="99">
        <f>IFERROR(VLOOKUP(TEXT(A225,"0000"),'W11'!$A$1:$E$500,4,FALSE)/AP225*100,"")</f>
        <v>100</v>
      </c>
      <c r="AM225" s="97">
        <f>IFERROR(VLOOKUP(TEXT(A225,"0000"),'W11'!$A$1:$E$500,4,FALSE),"")</f>
        <v>15</v>
      </c>
      <c r="AN225" s="99">
        <f t="shared" si="204"/>
        <v>100</v>
      </c>
      <c r="AO225" s="97">
        <f t="shared" si="205"/>
        <v>15</v>
      </c>
      <c r="AP225" s="99">
        <f>IFERROR(VLOOKUP(TEXT(A225,"0000"),'W11'!$A$1:$E$500,5,FALSE),"")</f>
        <v>15</v>
      </c>
      <c r="AQ225" s="97">
        <f>IFERROR(VLOOKUP(ROUND(AL225,0),'Criteria Table'!$A$2:$I$102,4,FALSE),0)</f>
        <v>0</v>
      </c>
      <c r="AR225" s="128"/>
      <c r="AS225" s="95"/>
      <c r="AT225" s="95"/>
      <c r="AU225" s="100">
        <f>IFERROR(VLOOKUP(TEXT(A225,"0000"),'Sci11'!$A$3:$N$492,4,FALSE)/VLOOKUP(TEXT(A225,"0000"),'Sci11'!$A$3:$N$492,14,FALSE)*100,"")</f>
        <v>47.058823529411761</v>
      </c>
      <c r="AV225" s="101">
        <f>SUM(VLOOKUP(TEXT(A225,"0000"),'Sci11'!$A$3:$N$492,5,FALSE),VLOOKUP(TEXT(A225,"0000"),'Sci11'!$A$3:$N$492,6,FALSE))/VLOOKUP(TEXT(A225,"0000"),'Sci11'!$A$3:$N$492,14,FALSE)*100</f>
        <v>23.52941176470588</v>
      </c>
      <c r="AW225" s="100">
        <f t="shared" si="254"/>
        <v>49.088823529411762</v>
      </c>
      <c r="AX225" s="101">
        <f>IFERROR(AW225/100*VLOOKUP(TEXT(A225,"0000"),'Sci11'!$A$3:$N$492,14,FALSE),"")</f>
        <v>8.3451000000000004</v>
      </c>
      <c r="AY225" s="100">
        <f t="shared" si="255"/>
        <v>24.399411764705881</v>
      </c>
      <c r="AZ225" s="101">
        <f>IFERROR(AY225/100*VLOOKUP(TEXT(A225,"0000"),'Sci11'!$A$3:$N$492,14,FALSE),"")</f>
        <v>4.1478999999999999</v>
      </c>
      <c r="BA225" s="100">
        <f t="shared" si="206"/>
        <v>71</v>
      </c>
      <c r="BB225" s="101">
        <f>IFERROR(VLOOKUP(BA225,'Criteria Table'!$A$2:$I$102,2,FALSE),"")</f>
        <v>2.9000000000000004</v>
      </c>
      <c r="BC225" s="101">
        <f t="shared" si="207"/>
        <v>73.900000000000006</v>
      </c>
      <c r="BD225" s="82">
        <f>IFERROR(VLOOKUP(A225,ATTx11!$A$2:$N$500,4,FALSE),"")</f>
        <v>95.99</v>
      </c>
      <c r="BE225" s="95">
        <f t="shared" si="208"/>
        <v>0.5</v>
      </c>
      <c r="BF225" s="96">
        <f t="shared" si="209"/>
        <v>96.49</v>
      </c>
      <c r="BG225" s="70">
        <f>IFERROR(VLOOKUP(A225,ATTx11!$A$2:$N$500,11,FALSE),"")</f>
        <v>0</v>
      </c>
      <c r="BH225" s="95">
        <f t="shared" si="210"/>
        <v>0</v>
      </c>
      <c r="BI225" s="70">
        <f>IFERROR(VLOOKUP(A225,ATTx11!$A$2:$N$500,12,FALSE),"")</f>
        <v>7</v>
      </c>
      <c r="BJ225" s="97">
        <f t="shared" si="211"/>
        <v>6.3</v>
      </c>
      <c r="BK225" s="84">
        <f>IFERROR(VLOOKUP(A225,ATTx11!$A$2:$N$500,7,FALSE),"")</f>
        <v>0</v>
      </c>
      <c r="BL225" s="97">
        <f t="shared" si="212"/>
        <v>0</v>
      </c>
      <c r="BM225" s="84">
        <f>IFERROR(VLOOKUP(A225,ATTx11!$A$2:$N$500,8,FALSE),"")</f>
        <v>5</v>
      </c>
      <c r="BN225" s="95">
        <f t="shared" si="213"/>
        <v>4.5</v>
      </c>
      <c r="BO225" s="95"/>
      <c r="BP225" s="83">
        <f>IFERROR(VLOOKUP(TEXT($A225,"0000"),'AYP11'!$B$3379:$AU$3800,17,FALSE),"")</f>
        <v>0</v>
      </c>
      <c r="BQ225" s="75">
        <f>IFERROR(VLOOKUP(BP225,'Criteria Table'!$A$2:$I$102,2,FALSE),0)</f>
        <v>10</v>
      </c>
      <c r="BR225" s="95">
        <f t="shared" si="214"/>
        <v>10</v>
      </c>
      <c r="BS225" s="83">
        <f>IFERROR(VLOOKUP(TEXT($A225,"0000"),'AYP11'!$B$847:$AU$1268,17,FALSE),"")</f>
        <v>0</v>
      </c>
      <c r="BT225" s="75">
        <f>IFERROR(VLOOKUP(BS225,'Criteria Table'!$A$2:$I$102,2,FALSE),0)</f>
        <v>10</v>
      </c>
      <c r="BU225" s="95">
        <f t="shared" si="215"/>
        <v>10</v>
      </c>
      <c r="BV225" s="83">
        <f>IFERROR(VLOOKUP(TEXT($A225,"0000"),'AYP11'!$B$2113:$AU$2534,17,FALSE),"")</f>
        <v>83</v>
      </c>
      <c r="BW225" s="75">
        <f>IFERROR(VLOOKUP(BV225,'Criteria Table'!$A$2:$I$102,2,FALSE),0)</f>
        <v>1.7000000000000002</v>
      </c>
      <c r="BX225" s="95">
        <f t="shared" si="216"/>
        <v>85</v>
      </c>
      <c r="BY225" s="83">
        <f>IFERROR(VLOOKUP(TEXT($A225,"0000"),'AYP11'!$B$425:$AU$846,17,FALSE),"")</f>
        <v>0</v>
      </c>
      <c r="BZ225" s="75">
        <f>IFERROR(VLOOKUP(BY225,'Criteria Table'!$A$2:$I$102,2,FALSE),0)</f>
        <v>10</v>
      </c>
      <c r="CA225" s="95">
        <f t="shared" si="217"/>
        <v>10</v>
      </c>
      <c r="CB225" s="83">
        <f>IFERROR(VLOOKUP(TEXT($A225,"0000"),'AYP11'!$B$3:$AU$424,17,FALSE),"")</f>
        <v>0</v>
      </c>
      <c r="CC225" s="95">
        <f>IFERROR(VLOOKUP(CB225,'Criteria Table'!$A$2:$I$102,2,FALSE),0)</f>
        <v>10</v>
      </c>
      <c r="CD225" s="95">
        <f t="shared" si="218"/>
        <v>10</v>
      </c>
      <c r="CE225" s="83">
        <f>IFERROR(VLOOKUP(TEXT($A225,"0000"),'AYP11'!$B$1269:$AU$1690,17,FALSE),"")</f>
        <v>0</v>
      </c>
      <c r="CF225" s="95">
        <f>IFERROR(VLOOKUP(CE225,'Criteria Table'!$A$2:$I$102,2,FALSE),0)</f>
        <v>10</v>
      </c>
      <c r="CG225" s="95">
        <f t="shared" si="219"/>
        <v>10</v>
      </c>
      <c r="CH225" s="83">
        <f>IFERROR(VLOOKUP(TEXT($A225,"0000"),'AYP11'!$B$1691:$AU$2112,17,FALSE),"")</f>
        <v>0</v>
      </c>
      <c r="CI225" s="95">
        <f>IFERROR(VLOOKUP(CH225,'Criteria Table'!$A$2:$I$102,2,FALSE),0)</f>
        <v>10</v>
      </c>
      <c r="CJ225" s="95">
        <f t="shared" si="220"/>
        <v>10</v>
      </c>
      <c r="CK225" s="83">
        <f>IFERROR(VLOOKUP(TEXT($A225,"0000"),'AYP11'!$B$2535:$AU$2956,17,FALSE),"")</f>
        <v>0</v>
      </c>
      <c r="CL225" s="95">
        <f>IFERROR(VLOOKUP(CK225,'Criteria Table'!$A$2:$I$102,2,FALSE),0)</f>
        <v>10</v>
      </c>
      <c r="CM225" s="95">
        <f t="shared" si="221"/>
        <v>10</v>
      </c>
      <c r="CN225" s="76">
        <f>IFERROR(VLOOKUP(TEXT($A225,"0000"),'AYP11'!$B$3379:$AU$3800,23,FALSE),"")</f>
        <v>0</v>
      </c>
      <c r="CO225" s="95">
        <f>IFERROR(VLOOKUP(CN225,'Criteria Table'!$A$2:$I$102,2,FALSE),0)</f>
        <v>10</v>
      </c>
      <c r="CP225" s="95">
        <f t="shared" si="222"/>
        <v>10</v>
      </c>
      <c r="CQ225" s="76">
        <f>IFERROR(VLOOKUP(TEXT($A225,"0000"),'AYP11'!$B$847:$AU$1268,23,FALSE),"")</f>
        <v>0</v>
      </c>
      <c r="CR225" s="95">
        <f>IFERROR(VLOOKUP(CQ225,'Criteria Table'!$A$2:$I$102,2,FALSE),0)</f>
        <v>10</v>
      </c>
      <c r="CS225" s="95">
        <f t="shared" si="223"/>
        <v>10</v>
      </c>
      <c r="CT225" s="76">
        <f>IFERROR(VLOOKUP(TEXT($A225,"0000"),'AYP11'!$B$2113:$AU$2534,23,FALSE),"")</f>
        <v>81</v>
      </c>
      <c r="CU225" s="95">
        <f>IFERROR(VLOOKUP(CT225,'Criteria Table'!$A$2:$I$102,2,FALSE),0)</f>
        <v>1.9000000000000001</v>
      </c>
      <c r="CV225" s="95">
        <f t="shared" si="224"/>
        <v>83</v>
      </c>
      <c r="CW225" s="76">
        <f>IFERROR(VLOOKUP(TEXT($A225,"0000"),'AYP11'!$B$425:$AU$846,23,FALSE),"")</f>
        <v>0</v>
      </c>
      <c r="CX225" s="95">
        <f>IFERROR(VLOOKUP(CW225,'Criteria Table'!$A$2:$I$102,2,FALSE),0)</f>
        <v>10</v>
      </c>
      <c r="CY225" s="95">
        <f t="shared" si="225"/>
        <v>10</v>
      </c>
      <c r="CZ225" s="76">
        <f>IFERROR(VLOOKUP(TEXT($A225,"0000"),'AYP11'!$B$3:$AU$424,23,FALSE),"")</f>
        <v>0</v>
      </c>
      <c r="DA225" s="95">
        <f>IFERROR(VLOOKUP(CZ225,'Criteria Table'!$A$2:$I$102,2,FALSE),0)</f>
        <v>10</v>
      </c>
      <c r="DB225" s="95">
        <f t="shared" si="226"/>
        <v>10</v>
      </c>
      <c r="DC225" s="76">
        <f>IFERROR(VLOOKUP(TEXT($A225,"0000"),'AYP11'!$B$1269:$AU$1690,23,FALSE),"")</f>
        <v>0</v>
      </c>
      <c r="DD225" s="95">
        <f>IFERROR(VLOOKUP(DC225,'Criteria Table'!$A$2:$I$102,2,FALSE),0)</f>
        <v>10</v>
      </c>
      <c r="DE225" s="95">
        <f t="shared" si="227"/>
        <v>10</v>
      </c>
      <c r="DF225" s="76">
        <f>IFERROR(VLOOKUP(TEXT($A225,"0000"),'AYP11'!$B$1691:$AU$2112,23,FALSE),"")</f>
        <v>0</v>
      </c>
      <c r="DG225" s="95">
        <f>IFERROR(VLOOKUP(DF225,'Criteria Table'!$A$2:$I$102,2,FALSE),0)</f>
        <v>10</v>
      </c>
      <c r="DH225" s="95">
        <f t="shared" si="228"/>
        <v>10</v>
      </c>
      <c r="DI225" s="76">
        <f>IFERROR(VLOOKUP(TEXT($A225,"0000"),'AYP11'!$B$2535:$AU$2956,23,FALSE),"")</f>
        <v>0</v>
      </c>
      <c r="DJ225" s="95">
        <f>IFERROR(VLOOKUP(DI225,'Criteria Table'!$A$2:$I$102,2,FALSE),0)</f>
        <v>10</v>
      </c>
      <c r="DK225" s="95">
        <f t="shared" si="229"/>
        <v>10</v>
      </c>
      <c r="DL225" s="91">
        <f>IFERROR(VLOOKUP(TEXT($A225,"0000"),'AYP11'!$B$3379:$AU$3800,11,FALSE),"")</f>
        <v>0</v>
      </c>
      <c r="DM225" s="95">
        <f t="shared" si="230"/>
        <v>1</v>
      </c>
      <c r="DN225" s="95" t="str">
        <f t="shared" si="231"/>
        <v/>
      </c>
      <c r="DO225" s="91">
        <f>IFERROR(VLOOKUP(TEXT($A225,"0000"),'AYP11'!$B$847:$AU$1268,11,FALSE),"")</f>
        <v>0</v>
      </c>
      <c r="DP225" s="95">
        <f t="shared" si="232"/>
        <v>1</v>
      </c>
      <c r="DQ225" s="95" t="str">
        <f t="shared" si="233"/>
        <v/>
      </c>
      <c r="DR225" s="91">
        <f>IFERROR(VLOOKUP(TEXT($A225,"0000"),'AYP11'!$B$2113:$AU$2534,11,FALSE),"")</f>
        <v>0</v>
      </c>
      <c r="DS225" s="95">
        <f t="shared" si="234"/>
        <v>1</v>
      </c>
      <c r="DT225" s="95" t="str">
        <f t="shared" si="235"/>
        <v/>
      </c>
      <c r="DU225" s="91">
        <f>IFERROR(VLOOKUP(TEXT($A225,"0000"),'AYP11'!$B$425:$AU$846,11,FALSE),"")</f>
        <v>0</v>
      </c>
      <c r="DV225" s="95">
        <f t="shared" si="236"/>
        <v>1</v>
      </c>
      <c r="DW225" s="95" t="str">
        <f t="shared" si="237"/>
        <v/>
      </c>
      <c r="DX225" s="91">
        <f>IFERROR(VLOOKUP(TEXT($A225,"0000"),'AYP11'!$B$3:$AU$424,11,FALSE),"")</f>
        <v>0</v>
      </c>
      <c r="DY225" s="95">
        <f t="shared" si="238"/>
        <v>1</v>
      </c>
      <c r="DZ225" s="95" t="str">
        <f t="shared" si="239"/>
        <v/>
      </c>
      <c r="EA225" s="91">
        <f>IFERROR(VLOOKUP(TEXT($A225,"0000"),'AYP11'!$B$1269:$AU$1690,11,FALSE),"")</f>
        <v>0</v>
      </c>
      <c r="EB225" s="95">
        <f t="shared" si="240"/>
        <v>1</v>
      </c>
      <c r="EC225" s="95" t="str">
        <f t="shared" si="241"/>
        <v/>
      </c>
      <c r="ED225" s="91">
        <f>IFERROR(VLOOKUP(TEXT($A225,"0000"),'AYP11'!$B$1691:$AU$2112,11,FALSE),"")</f>
        <v>0</v>
      </c>
      <c r="EE225" s="95">
        <f t="shared" si="242"/>
        <v>1</v>
      </c>
      <c r="EF225" s="95" t="str">
        <f t="shared" si="243"/>
        <v/>
      </c>
      <c r="EG225" s="91">
        <f>IFERROR(VLOOKUP(TEXT($A225,"0000"),'AYP11'!$B$2535:$AU$2956,11,FALSE),"")</f>
        <v>0</v>
      </c>
      <c r="EH225" s="95">
        <f t="shared" si="244"/>
        <v>1</v>
      </c>
      <c r="EI225" s="95" t="str">
        <f t="shared" si="245"/>
        <v/>
      </c>
      <c r="EP225" s="34">
        <v>91</v>
      </c>
      <c r="EQ225" s="102" t="s">
        <v>1343</v>
      </c>
    </row>
    <row r="226" spans="1:147" x14ac:dyDescent="0.25">
      <c r="A226" s="248">
        <v>5021</v>
      </c>
      <c r="B226" s="291">
        <f t="shared" si="192"/>
        <v>35.495495495495497</v>
      </c>
      <c r="C226" s="50">
        <f>IFERROR(VLOOKUP(TEXT($A226,"0000"),'R-M11'!$A$2:$AA$500,4,FALSE),0)</f>
        <v>197</v>
      </c>
      <c r="D226" s="291">
        <f t="shared" si="193"/>
        <v>29.90990990990991</v>
      </c>
      <c r="E226" s="98">
        <f>IFERROR(SUM(VLOOKUP(TEXT($A226,"0000"),'R-M11'!$A$2:$AA$500,5,FALSE),VLOOKUP(TEXT($A226,"0000"),'R-M11'!$A$2:$AA$500,6,FALSE)),0)</f>
        <v>166</v>
      </c>
      <c r="F226" s="58">
        <f>IFERROR(VLOOKUP(TEXT($A226,"0000"),'R-M11'!$A$2:$AA$500,14,FALSE),0)</f>
        <v>555</v>
      </c>
      <c r="G226" s="230">
        <f t="shared" si="246"/>
        <v>37.9454954954955</v>
      </c>
      <c r="H226" s="97">
        <f t="shared" si="194"/>
        <v>210.59750000000003</v>
      </c>
      <c r="I226" s="230">
        <f t="shared" si="247"/>
        <v>30.959909909909911</v>
      </c>
      <c r="J226" s="97">
        <f t="shared" si="195"/>
        <v>171.82750000000001</v>
      </c>
      <c r="K226" s="230">
        <f t="shared" si="196"/>
        <v>65</v>
      </c>
      <c r="L226" s="121">
        <f>IFERROR(VLOOKUP(K226,'Criteria Table'!$A$2:$I$102,2,FALSE),"")</f>
        <v>3.5</v>
      </c>
      <c r="M226" s="230">
        <f t="shared" si="197"/>
        <v>68.905405405405418</v>
      </c>
      <c r="N226" s="286">
        <f t="shared" si="198"/>
        <v>32.065217391304344</v>
      </c>
      <c r="O226" s="50">
        <f>IFERROR(VLOOKUP(TEXT($A226,"0000"),'R-M11'!$A$2:$AA$500,17,FALSE),"")</f>
        <v>177</v>
      </c>
      <c r="P226" s="286">
        <f t="shared" si="199"/>
        <v>40.942028985507243</v>
      </c>
      <c r="Q226" s="98">
        <f>IFERROR(SUM(VLOOKUP(TEXT($A226,"0000"),'R-M11'!$A$2:$AA$500,18,FALSE),VLOOKUP(TEXT($A226,"0000"),'R-M11'!$A$2:$AA$500,19,FALSE)),0)</f>
        <v>226</v>
      </c>
      <c r="R226" s="69">
        <f>IFERROR(VLOOKUP(TEXT($A226,"0000"),'R-M11'!$A$2:$AA$500,27,FALSE),0)</f>
        <v>552</v>
      </c>
      <c r="S226" s="121">
        <f t="shared" si="248"/>
        <v>33.955217391304345</v>
      </c>
      <c r="T226" s="70">
        <f t="shared" si="200"/>
        <v>187.43279999999999</v>
      </c>
      <c r="U226" s="121">
        <f t="shared" si="249"/>
        <v>41.752028985507245</v>
      </c>
      <c r="V226" s="70">
        <f t="shared" si="201"/>
        <v>230.47119999999998</v>
      </c>
      <c r="W226" s="121">
        <f t="shared" si="202"/>
        <v>73</v>
      </c>
      <c r="X226" s="124">
        <f>IFERROR(VLOOKUP(W226,'Criteria Table'!$A$2:$I$102,2,FALSE),"")</f>
        <v>2.7</v>
      </c>
      <c r="Y226" s="121">
        <f t="shared" si="203"/>
        <v>75.707246376811582</v>
      </c>
      <c r="Z226" s="92">
        <f>IFERROR(IF(VLOOKUP(A226,'SG11'!$A$3:$AI$500,18,FALSE)="","NA",VLOOKUP(A226,'SG11'!$A$3:$AI$500,18,FALSE)),"")</f>
        <v>69</v>
      </c>
      <c r="AA226" s="75">
        <f>IFERROR(VLOOKUP(Z226,'Criteria Table'!$A$2:$I$102,6,FALSE),"NA")</f>
        <v>5</v>
      </c>
      <c r="AB226" s="95">
        <f t="shared" si="250"/>
        <v>74</v>
      </c>
      <c r="AC226" s="84">
        <f>IFERROR(IF(VLOOKUP(A226,'SG11'!$A$3:$AI$500,19,FALSE)="","NA",VLOOKUP(A226,'SG11'!$A$3:$AI$500,19,FALSE)),"")</f>
        <v>65</v>
      </c>
      <c r="AD226" s="75">
        <f>IFERROR(VLOOKUP(AC226,'Criteria Table'!$A$2:$I$102,6,FALSE),"NA")</f>
        <v>5</v>
      </c>
      <c r="AE226" s="95">
        <f t="shared" si="251"/>
        <v>70</v>
      </c>
      <c r="AF226" s="92">
        <f>IFERROR(IF(VLOOKUP(A226,'SG11'!$A$3:$AI$500,20,FALSE)="","NA",VLOOKUP(A226,'SG11'!$A$3:$AI$500,20,FALSE)),"")</f>
        <v>66</v>
      </c>
      <c r="AG226" s="75">
        <f>IFERROR(VLOOKUP(AF226,'Criteria Table'!$A$2:$I$102,6,FALSE),"NA")</f>
        <v>5</v>
      </c>
      <c r="AH226" s="95">
        <f t="shared" si="252"/>
        <v>71</v>
      </c>
      <c r="AI226" s="84">
        <f>IFERROR(IF(VLOOKUP(A226,'SG11'!$A$3:$AI$500,21,FALSE)="","NA",VLOOKUP(A226,'SG11'!$A$3:$AI$500,21,FALSE)),"")</f>
        <v>72</v>
      </c>
      <c r="AJ226" s="75">
        <f>IFERROR(VLOOKUP(AI226,'Criteria Table'!$A$2:$I$102,6,FALSE),"NA")</f>
        <v>5</v>
      </c>
      <c r="AK226" s="95">
        <f t="shared" si="253"/>
        <v>77</v>
      </c>
      <c r="AL226" s="99">
        <f>IFERROR(VLOOKUP(TEXT(A226,"0000"),'W11'!$A$1:$E$500,4,FALSE)/AP226*100,"")</f>
        <v>90.116279069767444</v>
      </c>
      <c r="AM226" s="97">
        <f>IFERROR(VLOOKUP(TEXT(A226,"0000"),'W11'!$A$1:$E$500,4,FALSE),"")</f>
        <v>155</v>
      </c>
      <c r="AN226" s="99">
        <f t="shared" si="204"/>
        <v>90.116279069767444</v>
      </c>
      <c r="AO226" s="97">
        <f t="shared" si="205"/>
        <v>155</v>
      </c>
      <c r="AP226" s="99">
        <f>IFERROR(VLOOKUP(TEXT(A226,"0000"),'W11'!$A$1:$E$500,5,FALSE),"")</f>
        <v>172</v>
      </c>
      <c r="AQ226" s="97">
        <f>IFERROR(VLOOKUP(ROUND(AL226,0),'Criteria Table'!$A$2:$I$102,4,FALSE),0)</f>
        <v>0</v>
      </c>
      <c r="AR226" s="128"/>
      <c r="AS226" s="95"/>
      <c r="AT226" s="95"/>
      <c r="AU226" s="100">
        <f>IFERROR(VLOOKUP(TEXT(A226,"0000"),'Sci11'!$A$3:$N$492,4,FALSE)/VLOOKUP(TEXT(A226,"0000"),'Sci11'!$A$3:$N$492,14,FALSE)*100,"")</f>
        <v>31.372549019607842</v>
      </c>
      <c r="AV226" s="101">
        <f>SUM(VLOOKUP(TEXT(A226,"0000"),'Sci11'!$A$3:$N$492,5,FALSE),VLOOKUP(TEXT(A226,"0000"),'Sci11'!$A$3:$N$492,6,FALSE))/VLOOKUP(TEXT(A226,"0000"),'Sci11'!$A$3:$N$492,14,FALSE)*100</f>
        <v>12.254901960784313</v>
      </c>
      <c r="AW226" s="100">
        <f t="shared" si="254"/>
        <v>35.29254901960784</v>
      </c>
      <c r="AX226" s="101">
        <f>IFERROR(AW226/100*VLOOKUP(TEXT(A226,"0000"),'Sci11'!$A$3:$N$492,14,FALSE),"")</f>
        <v>71.996799999999993</v>
      </c>
      <c r="AY226" s="100">
        <f t="shared" si="255"/>
        <v>13.934901960784313</v>
      </c>
      <c r="AZ226" s="101">
        <f>IFERROR(AY226/100*VLOOKUP(TEXT(A226,"0000"),'Sci11'!$A$3:$N$492,14,FALSE),"")</f>
        <v>28.427199999999999</v>
      </c>
      <c r="BA226" s="100">
        <f t="shared" si="206"/>
        <v>44</v>
      </c>
      <c r="BB226" s="101">
        <f>IFERROR(VLOOKUP(BA226,'Criteria Table'!$A$2:$I$102,2,FALSE),"")</f>
        <v>5.6000000000000005</v>
      </c>
      <c r="BC226" s="101">
        <f t="shared" si="207"/>
        <v>49.6</v>
      </c>
      <c r="BD226" s="82">
        <f>IFERROR(VLOOKUP(A226,ATTx11!$A$2:$N$500,4,FALSE),"")</f>
        <v>96.29</v>
      </c>
      <c r="BE226" s="95">
        <f t="shared" si="208"/>
        <v>0.5</v>
      </c>
      <c r="BF226" s="96">
        <f t="shared" si="209"/>
        <v>96.79</v>
      </c>
      <c r="BG226" s="70">
        <f>IFERROR(VLOOKUP(A226,ATTx11!$A$2:$N$500,11,FALSE),"")</f>
        <v>2</v>
      </c>
      <c r="BH226" s="95">
        <f t="shared" si="210"/>
        <v>1.8</v>
      </c>
      <c r="BI226" s="70">
        <f>IFERROR(VLOOKUP(A226,ATTx11!$A$2:$N$500,12,FALSE),"")</f>
        <v>19</v>
      </c>
      <c r="BJ226" s="97">
        <f t="shared" si="211"/>
        <v>17.100000000000001</v>
      </c>
      <c r="BK226" s="84">
        <f>IFERROR(VLOOKUP(A226,ATTx11!$A$2:$N$500,7,FALSE),"")</f>
        <v>1</v>
      </c>
      <c r="BL226" s="97">
        <f t="shared" si="212"/>
        <v>0.9</v>
      </c>
      <c r="BM226" s="84">
        <f>IFERROR(VLOOKUP(A226,ATTx11!$A$2:$N$500,8,FALSE),"")</f>
        <v>11</v>
      </c>
      <c r="BN226" s="95">
        <f t="shared" si="213"/>
        <v>9.9</v>
      </c>
      <c r="BO226" s="95"/>
      <c r="BP226" s="83">
        <f>IFERROR(VLOOKUP(TEXT($A226,"0000"),'AYP11'!$B$3379:$AU$3800,17,FALSE),"")</f>
        <v>0</v>
      </c>
      <c r="BQ226" s="75">
        <f>IFERROR(VLOOKUP(BP226,'Criteria Table'!$A$2:$I$102,2,FALSE),0)</f>
        <v>10</v>
      </c>
      <c r="BR226" s="95">
        <f t="shared" si="214"/>
        <v>10</v>
      </c>
      <c r="BS226" s="83">
        <f>IFERROR(VLOOKUP(TEXT($A226,"0000"),'AYP11'!$B$847:$AU$1268,17,FALSE),"")</f>
        <v>0</v>
      </c>
      <c r="BT226" s="75">
        <f>IFERROR(VLOOKUP(BS226,'Criteria Table'!$A$2:$I$102,2,FALSE),0)</f>
        <v>10</v>
      </c>
      <c r="BU226" s="95">
        <f t="shared" si="215"/>
        <v>10</v>
      </c>
      <c r="BV226" s="83">
        <f>IFERROR(VLOOKUP(TEXT($A226,"0000"),'AYP11'!$B$2113:$AU$2534,17,FALSE),"")</f>
        <v>70</v>
      </c>
      <c r="BW226" s="75">
        <f>IFERROR(VLOOKUP(BV226,'Criteria Table'!$A$2:$I$102,2,FALSE),0)</f>
        <v>3</v>
      </c>
      <c r="BX226" s="95">
        <f t="shared" si="216"/>
        <v>73</v>
      </c>
      <c r="BY226" s="83">
        <f>IFERROR(VLOOKUP(TEXT($A226,"0000"),'AYP11'!$B$425:$AU$846,17,FALSE),"")</f>
        <v>0</v>
      </c>
      <c r="BZ226" s="75">
        <f>IFERROR(VLOOKUP(BY226,'Criteria Table'!$A$2:$I$102,2,FALSE),0)</f>
        <v>10</v>
      </c>
      <c r="CA226" s="95">
        <f t="shared" si="217"/>
        <v>10</v>
      </c>
      <c r="CB226" s="83">
        <f>IFERROR(VLOOKUP(TEXT($A226,"0000"),'AYP11'!$B$3:$AU$424,17,FALSE),"")</f>
        <v>0</v>
      </c>
      <c r="CC226" s="95">
        <f>IFERROR(VLOOKUP(CB226,'Criteria Table'!$A$2:$I$102,2,FALSE),0)</f>
        <v>10</v>
      </c>
      <c r="CD226" s="95">
        <f t="shared" si="218"/>
        <v>10</v>
      </c>
      <c r="CE226" s="83">
        <f>IFERROR(VLOOKUP(TEXT($A226,"0000"),'AYP11'!$B$1269:$AU$1690,17,FALSE),"")</f>
        <v>70</v>
      </c>
      <c r="CF226" s="95">
        <f>IFERROR(VLOOKUP(CE226,'Criteria Table'!$A$2:$I$102,2,FALSE),0)</f>
        <v>3</v>
      </c>
      <c r="CG226" s="95">
        <f t="shared" si="219"/>
        <v>73</v>
      </c>
      <c r="CH226" s="83">
        <f>IFERROR(VLOOKUP(TEXT($A226,"0000"),'AYP11'!$B$1691:$AU$2112,17,FALSE),"")</f>
        <v>61</v>
      </c>
      <c r="CI226" s="95">
        <f>IFERROR(VLOOKUP(CH226,'Criteria Table'!$A$2:$I$102,2,FALSE),0)</f>
        <v>3.9000000000000004</v>
      </c>
      <c r="CJ226" s="95">
        <f t="shared" si="220"/>
        <v>65</v>
      </c>
      <c r="CK226" s="83">
        <f>IFERROR(VLOOKUP(TEXT($A226,"0000"),'AYP11'!$B$2535:$AU$2956,17,FALSE),"")</f>
        <v>0</v>
      </c>
      <c r="CL226" s="95">
        <f>IFERROR(VLOOKUP(CK226,'Criteria Table'!$A$2:$I$102,2,FALSE),0)</f>
        <v>10</v>
      </c>
      <c r="CM226" s="95">
        <f t="shared" si="221"/>
        <v>10</v>
      </c>
      <c r="CN226" s="76">
        <f>IFERROR(VLOOKUP(TEXT($A226,"0000"),'AYP11'!$B$3379:$AU$3800,23,FALSE),"")</f>
        <v>0</v>
      </c>
      <c r="CO226" s="95">
        <f>IFERROR(VLOOKUP(CN226,'Criteria Table'!$A$2:$I$102,2,FALSE),0)</f>
        <v>10</v>
      </c>
      <c r="CP226" s="95">
        <f t="shared" si="222"/>
        <v>10</v>
      </c>
      <c r="CQ226" s="76">
        <f>IFERROR(VLOOKUP(TEXT($A226,"0000"),'AYP11'!$B$847:$AU$1268,23,FALSE),"")</f>
        <v>0</v>
      </c>
      <c r="CR226" s="95">
        <f>IFERROR(VLOOKUP(CQ226,'Criteria Table'!$A$2:$I$102,2,FALSE),0)</f>
        <v>10</v>
      </c>
      <c r="CS226" s="95">
        <f t="shared" si="223"/>
        <v>10</v>
      </c>
      <c r="CT226" s="76">
        <f>IFERROR(VLOOKUP(TEXT($A226,"0000"),'AYP11'!$B$2113:$AU$2534,23,FALSE),"")</f>
        <v>76</v>
      </c>
      <c r="CU226" s="95">
        <f>IFERROR(VLOOKUP(CT226,'Criteria Table'!$A$2:$I$102,2,FALSE),0)</f>
        <v>2.4000000000000004</v>
      </c>
      <c r="CV226" s="95">
        <f t="shared" si="224"/>
        <v>78</v>
      </c>
      <c r="CW226" s="76">
        <f>IFERROR(VLOOKUP(TEXT($A226,"0000"),'AYP11'!$B$425:$AU$846,23,FALSE),"")</f>
        <v>0</v>
      </c>
      <c r="CX226" s="95">
        <f>IFERROR(VLOOKUP(CW226,'Criteria Table'!$A$2:$I$102,2,FALSE),0)</f>
        <v>10</v>
      </c>
      <c r="CY226" s="95">
        <f t="shared" si="225"/>
        <v>10</v>
      </c>
      <c r="CZ226" s="76">
        <f>IFERROR(VLOOKUP(TEXT($A226,"0000"),'AYP11'!$B$3:$AU$424,23,FALSE),"")</f>
        <v>0</v>
      </c>
      <c r="DA226" s="95">
        <f>IFERROR(VLOOKUP(CZ226,'Criteria Table'!$A$2:$I$102,2,FALSE),0)</f>
        <v>10</v>
      </c>
      <c r="DB226" s="95">
        <f t="shared" si="226"/>
        <v>10</v>
      </c>
      <c r="DC226" s="76">
        <f>IFERROR(VLOOKUP(TEXT($A226,"0000"),'AYP11'!$B$1269:$AU$1690,23,FALSE),"")</f>
        <v>75</v>
      </c>
      <c r="DD226" s="95">
        <f>IFERROR(VLOOKUP(DC226,'Criteria Table'!$A$2:$I$102,2,FALSE),0)</f>
        <v>2.5</v>
      </c>
      <c r="DE226" s="95">
        <f t="shared" si="227"/>
        <v>78</v>
      </c>
      <c r="DF226" s="76">
        <f>IFERROR(VLOOKUP(TEXT($A226,"0000"),'AYP11'!$B$1691:$AU$2112,23,FALSE),"")</f>
        <v>74</v>
      </c>
      <c r="DG226" s="95">
        <f>IFERROR(VLOOKUP(DF226,'Criteria Table'!$A$2:$I$102,2,FALSE),0)</f>
        <v>2.6</v>
      </c>
      <c r="DH226" s="95">
        <f t="shared" si="228"/>
        <v>77</v>
      </c>
      <c r="DI226" s="76">
        <f>IFERROR(VLOOKUP(TEXT($A226,"0000"),'AYP11'!$B$2535:$AU$2956,23,FALSE),"")</f>
        <v>0</v>
      </c>
      <c r="DJ226" s="95">
        <f>IFERROR(VLOOKUP(DI226,'Criteria Table'!$A$2:$I$102,2,FALSE),0)</f>
        <v>10</v>
      </c>
      <c r="DK226" s="95">
        <f t="shared" si="229"/>
        <v>10</v>
      </c>
      <c r="DL226" s="91">
        <f>IFERROR(VLOOKUP(TEXT($A226,"0000"),'AYP11'!$B$3379:$AU$3800,11,FALSE),"")</f>
        <v>0</v>
      </c>
      <c r="DM226" s="95">
        <f t="shared" si="230"/>
        <v>1</v>
      </c>
      <c r="DN226" s="95" t="str">
        <f t="shared" si="231"/>
        <v/>
      </c>
      <c r="DO226" s="91">
        <f>IFERROR(VLOOKUP(TEXT($A226,"0000"),'AYP11'!$B$847:$AU$1268,11,FALSE),"")</f>
        <v>0</v>
      </c>
      <c r="DP226" s="95">
        <f t="shared" si="232"/>
        <v>1</v>
      </c>
      <c r="DQ226" s="95" t="str">
        <f t="shared" si="233"/>
        <v/>
      </c>
      <c r="DR226" s="91">
        <f>IFERROR(VLOOKUP(TEXT($A226,"0000"),'AYP11'!$B$2113:$AU$2534,11,FALSE),"")</f>
        <v>94</v>
      </c>
      <c r="DS226" s="95">
        <f t="shared" si="234"/>
        <v>0</v>
      </c>
      <c r="DT226" s="95">
        <f t="shared" si="235"/>
        <v>94</v>
      </c>
      <c r="DU226" s="91">
        <f>IFERROR(VLOOKUP(TEXT($A226,"0000"),'AYP11'!$B$425:$AU$846,11,FALSE),"")</f>
        <v>0</v>
      </c>
      <c r="DV226" s="95">
        <f t="shared" si="236"/>
        <v>1</v>
      </c>
      <c r="DW226" s="95" t="str">
        <f t="shared" si="237"/>
        <v/>
      </c>
      <c r="DX226" s="91">
        <f>IFERROR(VLOOKUP(TEXT($A226,"0000"),'AYP11'!$B$3:$AU$424,11,FALSE),"")</f>
        <v>0</v>
      </c>
      <c r="DY226" s="95">
        <f t="shared" si="238"/>
        <v>1</v>
      </c>
      <c r="DZ226" s="95" t="str">
        <f t="shared" si="239"/>
        <v/>
      </c>
      <c r="EA226" s="91">
        <f>IFERROR(VLOOKUP(TEXT($A226,"0000"),'AYP11'!$B$1269:$AU$1690,11,FALSE),"")</f>
        <v>92</v>
      </c>
      <c r="EB226" s="95">
        <f t="shared" si="240"/>
        <v>0</v>
      </c>
      <c r="EC226" s="95">
        <f t="shared" si="241"/>
        <v>92</v>
      </c>
      <c r="ED226" s="91">
        <f>IFERROR(VLOOKUP(TEXT($A226,"0000"),'AYP11'!$B$1691:$AU$2112,11,FALSE),"")</f>
        <v>87</v>
      </c>
      <c r="EE226" s="95">
        <f t="shared" si="242"/>
        <v>1</v>
      </c>
      <c r="EF226" s="95">
        <f t="shared" si="243"/>
        <v>88</v>
      </c>
      <c r="EG226" s="91">
        <f>IFERROR(VLOOKUP(TEXT($A226,"0000"),'AYP11'!$B$2535:$AU$2956,11,FALSE),"")</f>
        <v>0</v>
      </c>
      <c r="EH226" s="95">
        <f t="shared" si="244"/>
        <v>1</v>
      </c>
      <c r="EI226" s="95" t="str">
        <f t="shared" si="245"/>
        <v/>
      </c>
    </row>
    <row r="227" spans="1:147" x14ac:dyDescent="0.25">
      <c r="A227" s="248">
        <v>5022</v>
      </c>
      <c r="B227" s="291">
        <f t="shared" si="192"/>
        <v>34.285714285714285</v>
      </c>
      <c r="C227" s="50">
        <f>IFERROR(VLOOKUP(TEXT($A227,"0000"),'R-M11'!$A$2:$AA$500,4,FALSE),0)</f>
        <v>12</v>
      </c>
      <c r="D227" s="291">
        <f t="shared" si="193"/>
        <v>20</v>
      </c>
      <c r="E227" s="98">
        <f>IFERROR(SUM(VLOOKUP(TEXT($A227,"0000"),'R-M11'!$A$2:$AA$500,5,FALSE),VLOOKUP(TEXT($A227,"0000"),'R-M11'!$A$2:$AA$500,6,FALSE)),0)</f>
        <v>7</v>
      </c>
      <c r="F227" s="58">
        <f>IFERROR(VLOOKUP(TEXT($A227,"0000"),'R-M11'!$A$2:$AA$500,14,FALSE),0)</f>
        <v>35</v>
      </c>
      <c r="G227" s="230">
        <f t="shared" si="246"/>
        <v>37.505714285714284</v>
      </c>
      <c r="H227" s="97">
        <f t="shared" si="194"/>
        <v>13.126999999999999</v>
      </c>
      <c r="I227" s="230">
        <f t="shared" si="247"/>
        <v>21.38</v>
      </c>
      <c r="J227" s="97">
        <f t="shared" si="195"/>
        <v>7.4829999999999997</v>
      </c>
      <c r="K227" s="230">
        <f t="shared" si="196"/>
        <v>54</v>
      </c>
      <c r="L227" s="121">
        <f>IFERROR(VLOOKUP(K227,'Criteria Table'!$A$2:$I$102,2,FALSE),"")</f>
        <v>4.6000000000000005</v>
      </c>
      <c r="M227" s="230">
        <f t="shared" si="197"/>
        <v>58.885714285714286</v>
      </c>
      <c r="N227" s="286">
        <f t="shared" si="198"/>
        <v>26.47058823529412</v>
      </c>
      <c r="O227" s="50">
        <f>IFERROR(VLOOKUP(TEXT($A227,"0000"),'R-M11'!$A$2:$AA$500,17,FALSE),"")</f>
        <v>9</v>
      </c>
      <c r="P227" s="286">
        <f t="shared" si="199"/>
        <v>17.647058823529413</v>
      </c>
      <c r="Q227" s="98">
        <f>IFERROR(SUM(VLOOKUP(TEXT($A227,"0000"),'R-M11'!$A$2:$AA$500,18,FALSE),VLOOKUP(TEXT($A227,"0000"),'R-M11'!$A$2:$AA$500,19,FALSE)),0)</f>
        <v>6</v>
      </c>
      <c r="R227" s="69">
        <f>IFERROR(VLOOKUP(TEXT($A227,"0000"),'R-M11'!$A$2:$AA$500,27,FALSE),0)</f>
        <v>34</v>
      </c>
      <c r="S227" s="121">
        <f t="shared" si="248"/>
        <v>30.390588235294118</v>
      </c>
      <c r="T227" s="70">
        <f t="shared" si="200"/>
        <v>10.332800000000001</v>
      </c>
      <c r="U227" s="121">
        <f t="shared" si="249"/>
        <v>19.327058823529413</v>
      </c>
      <c r="V227" s="70">
        <f t="shared" si="201"/>
        <v>6.571200000000001</v>
      </c>
      <c r="W227" s="121">
        <f t="shared" si="202"/>
        <v>44</v>
      </c>
      <c r="X227" s="124">
        <f>IFERROR(VLOOKUP(W227,'Criteria Table'!$A$2:$I$102,2,FALSE),"")</f>
        <v>5.6000000000000005</v>
      </c>
      <c r="Y227" s="121">
        <f t="shared" si="203"/>
        <v>49.71764705882353</v>
      </c>
      <c r="Z227" s="92">
        <f>IFERROR(IF(VLOOKUP(A227,'SG11'!$A$3:$AI$500,18,FALSE)="","NA",VLOOKUP(A227,'SG11'!$A$3:$AI$500,18,FALSE)),"")</f>
        <v>46</v>
      </c>
      <c r="AA227" s="75">
        <f>IFERROR(VLOOKUP(Z227,'Criteria Table'!$A$2:$I$102,6,FALSE),"NA")</f>
        <v>10</v>
      </c>
      <c r="AB227" s="95">
        <f t="shared" si="250"/>
        <v>56</v>
      </c>
      <c r="AC227" s="84">
        <f>IFERROR(IF(VLOOKUP(A227,'SG11'!$A$3:$AI$500,19,FALSE)="","NA",VLOOKUP(A227,'SG11'!$A$3:$AI$500,19,FALSE)),"")</f>
        <v>8</v>
      </c>
      <c r="AD227" s="75">
        <f>IFERROR(VLOOKUP(AC227,'Criteria Table'!$A$2:$I$102,6,FALSE),"NA")</f>
        <v>10</v>
      </c>
      <c r="AE227" s="95">
        <f t="shared" si="251"/>
        <v>18</v>
      </c>
      <c r="AF227" s="92">
        <f>IFERROR(IF(VLOOKUP(A227,'SG11'!$A$3:$AI$500,20,FALSE)="","NA",VLOOKUP(A227,'SG11'!$A$3:$AI$500,20,FALSE)),"")</f>
        <v>46</v>
      </c>
      <c r="AG227" s="75">
        <f>IFERROR(VLOOKUP(AF227,'Criteria Table'!$A$2:$I$102,6,FALSE),"NA")</f>
        <v>10</v>
      </c>
      <c r="AH227" s="95">
        <f t="shared" si="252"/>
        <v>56</v>
      </c>
      <c r="AI227" s="84">
        <f>IFERROR(IF(VLOOKUP(A227,'SG11'!$A$3:$AI$500,21,FALSE)="","NA",VLOOKUP(A227,'SG11'!$A$3:$AI$500,21,FALSE)),"")</f>
        <v>8</v>
      </c>
      <c r="AJ227" s="75">
        <f>IFERROR(VLOOKUP(AI227,'Criteria Table'!$A$2:$I$102,6,FALSE),"NA")</f>
        <v>10</v>
      </c>
      <c r="AK227" s="95">
        <f t="shared" si="253"/>
        <v>18</v>
      </c>
      <c r="AL227" s="99">
        <f>IFERROR(VLOOKUP(TEXT(A227,"0000"),'W11'!$A$1:$E$500,4,FALSE)/AP227*100,"")</f>
        <v>100</v>
      </c>
      <c r="AM227" s="97">
        <f>IFERROR(VLOOKUP(TEXT(A227,"0000"),'W11'!$A$1:$E$500,4,FALSE),"")</f>
        <v>16</v>
      </c>
      <c r="AN227" s="99">
        <f t="shared" si="204"/>
        <v>100</v>
      </c>
      <c r="AO227" s="97">
        <f t="shared" si="205"/>
        <v>16</v>
      </c>
      <c r="AP227" s="99">
        <f>IFERROR(VLOOKUP(TEXT(A227,"0000"),'W11'!$A$1:$E$500,5,FALSE),"")</f>
        <v>16</v>
      </c>
      <c r="AQ227" s="97">
        <f>IFERROR(VLOOKUP(ROUND(AL227,0),'Criteria Table'!$A$2:$I$102,4,FALSE),0)</f>
        <v>0</v>
      </c>
      <c r="AR227" s="128"/>
      <c r="AS227" s="95"/>
      <c r="AT227" s="95"/>
      <c r="AU227" s="100">
        <f>IFERROR(VLOOKUP(TEXT(A227,"0000"),'Sci11'!$A$3:$N$492,4,FALSE)/VLOOKUP(TEXT(A227,"0000"),'Sci11'!$A$3:$N$492,14,FALSE)*100,"")</f>
        <v>20</v>
      </c>
      <c r="AV227" s="101">
        <f>SUM(VLOOKUP(TEXT(A227,"0000"),'Sci11'!$A$3:$N$492,5,FALSE),VLOOKUP(TEXT(A227,"0000"),'Sci11'!$A$3:$N$492,6,FALSE))/VLOOKUP(TEXT(A227,"0000"),'Sci11'!$A$3:$N$492,14,FALSE)*100</f>
        <v>0</v>
      </c>
      <c r="AW227" s="100">
        <f t="shared" si="254"/>
        <v>25.6</v>
      </c>
      <c r="AX227" s="101">
        <f>IFERROR(AW227/100*VLOOKUP(TEXT(A227,"0000"),'Sci11'!$A$3:$N$492,14,FALSE),"")</f>
        <v>1.28</v>
      </c>
      <c r="AY227" s="100">
        <f t="shared" si="255"/>
        <v>2.4</v>
      </c>
      <c r="AZ227" s="101">
        <f>IFERROR(AY227/100*VLOOKUP(TEXT(A227,"0000"),'Sci11'!$A$3:$N$492,14,FALSE),"")</f>
        <v>0.12</v>
      </c>
      <c r="BA227" s="100">
        <f t="shared" si="206"/>
        <v>20</v>
      </c>
      <c r="BB227" s="101">
        <f>IFERROR(VLOOKUP(BA227,'Criteria Table'!$A$2:$I$102,2,FALSE),"")</f>
        <v>8</v>
      </c>
      <c r="BC227" s="101">
        <f t="shared" si="207"/>
        <v>28</v>
      </c>
      <c r="BD227" s="82">
        <f>IFERROR(VLOOKUP(A227,ATTx11!$A$2:$N$500,4,FALSE),"")</f>
        <v>93.34</v>
      </c>
      <c r="BE227" s="95">
        <f t="shared" si="208"/>
        <v>1</v>
      </c>
      <c r="BF227" s="96">
        <f t="shared" si="209"/>
        <v>94.34</v>
      </c>
      <c r="BG227" s="70">
        <f>IFERROR(VLOOKUP(A227,ATTx11!$A$2:$N$500,11,FALSE),"")</f>
        <v>0</v>
      </c>
      <c r="BH227" s="95">
        <f t="shared" si="210"/>
        <v>0</v>
      </c>
      <c r="BI227" s="70">
        <f>IFERROR(VLOOKUP(A227,ATTx11!$A$2:$N$500,12,FALSE),"")</f>
        <v>6</v>
      </c>
      <c r="BJ227" s="97">
        <f t="shared" si="211"/>
        <v>5.4</v>
      </c>
      <c r="BK227" s="84">
        <f>IFERROR(VLOOKUP(A227,ATTx11!$A$2:$N$500,7,FALSE),"")</f>
        <v>0</v>
      </c>
      <c r="BL227" s="97">
        <f t="shared" si="212"/>
        <v>0</v>
      </c>
      <c r="BM227" s="84">
        <f>IFERROR(VLOOKUP(A227,ATTx11!$A$2:$N$500,8,FALSE),"")</f>
        <v>3</v>
      </c>
      <c r="BN227" s="95">
        <f t="shared" si="213"/>
        <v>2.7</v>
      </c>
      <c r="BO227" s="95"/>
      <c r="BP227" s="83">
        <f>IFERROR(VLOOKUP(TEXT($A227,"0000"),'AYP11'!$B$3379:$AU$3800,17,FALSE),"")</f>
        <v>0</v>
      </c>
      <c r="BQ227" s="75">
        <f>IFERROR(VLOOKUP(BP227,'Criteria Table'!$A$2:$I$102,2,FALSE),0)</f>
        <v>10</v>
      </c>
      <c r="BR227" s="95">
        <f t="shared" si="214"/>
        <v>10</v>
      </c>
      <c r="BS227" s="83">
        <f>IFERROR(VLOOKUP(TEXT($A227,"0000"),'AYP11'!$B$847:$AU$1268,17,FALSE),"")</f>
        <v>0</v>
      </c>
      <c r="BT227" s="75">
        <f>IFERROR(VLOOKUP(BS227,'Criteria Table'!$A$2:$I$102,2,FALSE),0)</f>
        <v>10</v>
      </c>
      <c r="BU227" s="95">
        <f t="shared" si="215"/>
        <v>10</v>
      </c>
      <c r="BV227" s="83">
        <f>IFERROR(VLOOKUP(TEXT($A227,"0000"),'AYP11'!$B$2113:$AU$2534,17,FALSE),"")</f>
        <v>0</v>
      </c>
      <c r="BW227" s="75">
        <f>IFERROR(VLOOKUP(BV227,'Criteria Table'!$A$2:$I$102,2,FALSE),0)</f>
        <v>10</v>
      </c>
      <c r="BX227" s="95">
        <f t="shared" si="216"/>
        <v>10</v>
      </c>
      <c r="BY227" s="83">
        <f>IFERROR(VLOOKUP(TEXT($A227,"0000"),'AYP11'!$B$425:$AU$846,17,FALSE),"")</f>
        <v>0</v>
      </c>
      <c r="BZ227" s="75">
        <f>IFERROR(VLOOKUP(BY227,'Criteria Table'!$A$2:$I$102,2,FALSE),0)</f>
        <v>10</v>
      </c>
      <c r="CA227" s="95">
        <f t="shared" si="217"/>
        <v>10</v>
      </c>
      <c r="CB227" s="83">
        <f>IFERROR(VLOOKUP(TEXT($A227,"0000"),'AYP11'!$B$3:$AU$424,17,FALSE),"")</f>
        <v>0</v>
      </c>
      <c r="CC227" s="95">
        <f>IFERROR(VLOOKUP(CB227,'Criteria Table'!$A$2:$I$102,2,FALSE),0)</f>
        <v>10</v>
      </c>
      <c r="CD227" s="95">
        <f t="shared" si="218"/>
        <v>10</v>
      </c>
      <c r="CE227" s="83">
        <f>IFERROR(VLOOKUP(TEXT($A227,"0000"),'AYP11'!$B$1269:$AU$1690,17,FALSE),"")</f>
        <v>0</v>
      </c>
      <c r="CF227" s="95">
        <f>IFERROR(VLOOKUP(CE227,'Criteria Table'!$A$2:$I$102,2,FALSE),0)</f>
        <v>10</v>
      </c>
      <c r="CG227" s="95">
        <f t="shared" si="219"/>
        <v>10</v>
      </c>
      <c r="CH227" s="83">
        <f>IFERROR(VLOOKUP(TEXT($A227,"0000"),'AYP11'!$B$1691:$AU$2112,17,FALSE),"")</f>
        <v>0</v>
      </c>
      <c r="CI227" s="95">
        <f>IFERROR(VLOOKUP(CH227,'Criteria Table'!$A$2:$I$102,2,FALSE),0)</f>
        <v>10</v>
      </c>
      <c r="CJ227" s="95">
        <f t="shared" si="220"/>
        <v>10</v>
      </c>
      <c r="CK227" s="83">
        <f>IFERROR(VLOOKUP(TEXT($A227,"0000"),'AYP11'!$B$2535:$AU$2956,17,FALSE),"")</f>
        <v>0</v>
      </c>
      <c r="CL227" s="95">
        <f>IFERROR(VLOOKUP(CK227,'Criteria Table'!$A$2:$I$102,2,FALSE),0)</f>
        <v>10</v>
      </c>
      <c r="CM227" s="95">
        <f t="shared" si="221"/>
        <v>10</v>
      </c>
      <c r="CN227" s="76">
        <f>IFERROR(VLOOKUP(TEXT($A227,"0000"),'AYP11'!$B$3379:$AU$3800,23,FALSE),"")</f>
        <v>0</v>
      </c>
      <c r="CO227" s="95">
        <f>IFERROR(VLOOKUP(CN227,'Criteria Table'!$A$2:$I$102,2,FALSE),0)</f>
        <v>10</v>
      </c>
      <c r="CP227" s="95">
        <f t="shared" si="222"/>
        <v>10</v>
      </c>
      <c r="CQ227" s="76">
        <f>IFERROR(VLOOKUP(TEXT($A227,"0000"),'AYP11'!$B$847:$AU$1268,23,FALSE),"")</f>
        <v>0</v>
      </c>
      <c r="CR227" s="95">
        <f>IFERROR(VLOOKUP(CQ227,'Criteria Table'!$A$2:$I$102,2,FALSE),0)</f>
        <v>10</v>
      </c>
      <c r="CS227" s="95">
        <f t="shared" si="223"/>
        <v>10</v>
      </c>
      <c r="CT227" s="76">
        <f>IFERROR(VLOOKUP(TEXT($A227,"0000"),'AYP11'!$B$2113:$AU$2534,23,FALSE),"")</f>
        <v>0</v>
      </c>
      <c r="CU227" s="95">
        <f>IFERROR(VLOOKUP(CT227,'Criteria Table'!$A$2:$I$102,2,FALSE),0)</f>
        <v>10</v>
      </c>
      <c r="CV227" s="95">
        <f t="shared" si="224"/>
        <v>10</v>
      </c>
      <c r="CW227" s="76">
        <f>IFERROR(VLOOKUP(TEXT($A227,"0000"),'AYP11'!$B$425:$AU$846,23,FALSE),"")</f>
        <v>0</v>
      </c>
      <c r="CX227" s="95">
        <f>IFERROR(VLOOKUP(CW227,'Criteria Table'!$A$2:$I$102,2,FALSE),0)</f>
        <v>10</v>
      </c>
      <c r="CY227" s="95">
        <f t="shared" si="225"/>
        <v>10</v>
      </c>
      <c r="CZ227" s="76">
        <f>IFERROR(VLOOKUP(TEXT($A227,"0000"),'AYP11'!$B$3:$AU$424,23,FALSE),"")</f>
        <v>0</v>
      </c>
      <c r="DA227" s="95">
        <f>IFERROR(VLOOKUP(CZ227,'Criteria Table'!$A$2:$I$102,2,FALSE),0)</f>
        <v>10</v>
      </c>
      <c r="DB227" s="95">
        <f t="shared" si="226"/>
        <v>10</v>
      </c>
      <c r="DC227" s="76">
        <f>IFERROR(VLOOKUP(TEXT($A227,"0000"),'AYP11'!$B$1269:$AU$1690,23,FALSE),"")</f>
        <v>0</v>
      </c>
      <c r="DD227" s="95">
        <f>IFERROR(VLOOKUP(DC227,'Criteria Table'!$A$2:$I$102,2,FALSE),0)</f>
        <v>10</v>
      </c>
      <c r="DE227" s="95">
        <f t="shared" si="227"/>
        <v>10</v>
      </c>
      <c r="DF227" s="76">
        <f>IFERROR(VLOOKUP(TEXT($A227,"0000"),'AYP11'!$B$1691:$AU$2112,23,FALSE),"")</f>
        <v>0</v>
      </c>
      <c r="DG227" s="95">
        <f>IFERROR(VLOOKUP(DF227,'Criteria Table'!$A$2:$I$102,2,FALSE),0)</f>
        <v>10</v>
      </c>
      <c r="DH227" s="95">
        <f t="shared" si="228"/>
        <v>10</v>
      </c>
      <c r="DI227" s="76">
        <f>IFERROR(VLOOKUP(TEXT($A227,"0000"),'AYP11'!$B$2535:$AU$2956,23,FALSE),"")</f>
        <v>0</v>
      </c>
      <c r="DJ227" s="95">
        <f>IFERROR(VLOOKUP(DI227,'Criteria Table'!$A$2:$I$102,2,FALSE),0)</f>
        <v>10</v>
      </c>
      <c r="DK227" s="95">
        <f t="shared" si="229"/>
        <v>10</v>
      </c>
      <c r="DL227" s="91">
        <f>IFERROR(VLOOKUP(TEXT($A227,"0000"),'AYP11'!$B$3379:$AU$3800,11,FALSE),"")</f>
        <v>0</v>
      </c>
      <c r="DM227" s="95">
        <f t="shared" si="230"/>
        <v>1</v>
      </c>
      <c r="DN227" s="95" t="str">
        <f t="shared" si="231"/>
        <v/>
      </c>
      <c r="DO227" s="91">
        <f>IFERROR(VLOOKUP(TEXT($A227,"0000"),'AYP11'!$B$847:$AU$1268,11,FALSE),"")</f>
        <v>0</v>
      </c>
      <c r="DP227" s="95">
        <f t="shared" si="232"/>
        <v>1</v>
      </c>
      <c r="DQ227" s="95" t="str">
        <f t="shared" si="233"/>
        <v/>
      </c>
      <c r="DR227" s="91">
        <f>IFERROR(VLOOKUP(TEXT($A227,"0000"),'AYP11'!$B$2113:$AU$2534,11,FALSE),"")</f>
        <v>0</v>
      </c>
      <c r="DS227" s="95">
        <f t="shared" si="234"/>
        <v>1</v>
      </c>
      <c r="DT227" s="95" t="str">
        <f t="shared" si="235"/>
        <v/>
      </c>
      <c r="DU227" s="91">
        <f>IFERROR(VLOOKUP(TEXT($A227,"0000"),'AYP11'!$B$425:$AU$846,11,FALSE),"")</f>
        <v>0</v>
      </c>
      <c r="DV227" s="95">
        <f t="shared" si="236"/>
        <v>1</v>
      </c>
      <c r="DW227" s="95" t="str">
        <f t="shared" si="237"/>
        <v/>
      </c>
      <c r="DX227" s="91">
        <f>IFERROR(VLOOKUP(TEXT($A227,"0000"),'AYP11'!$B$3:$AU$424,11,FALSE),"")</f>
        <v>0</v>
      </c>
      <c r="DY227" s="95">
        <f t="shared" si="238"/>
        <v>1</v>
      </c>
      <c r="DZ227" s="95" t="str">
        <f t="shared" si="239"/>
        <v/>
      </c>
      <c r="EA227" s="91">
        <f>IFERROR(VLOOKUP(TEXT($A227,"0000"),'AYP11'!$B$1269:$AU$1690,11,FALSE),"")</f>
        <v>0</v>
      </c>
      <c r="EB227" s="95">
        <f t="shared" si="240"/>
        <v>1</v>
      </c>
      <c r="EC227" s="95" t="str">
        <f t="shared" si="241"/>
        <v/>
      </c>
      <c r="ED227" s="91">
        <f>IFERROR(VLOOKUP(TEXT($A227,"0000"),'AYP11'!$B$1691:$AU$2112,11,FALSE),"")</f>
        <v>0</v>
      </c>
      <c r="EE227" s="95">
        <f t="shared" si="242"/>
        <v>1</v>
      </c>
      <c r="EF227" s="95" t="str">
        <f t="shared" si="243"/>
        <v/>
      </c>
      <c r="EG227" s="91">
        <f>IFERROR(VLOOKUP(TEXT($A227,"0000"),'AYP11'!$B$2535:$AU$2956,11,FALSE),"")</f>
        <v>0</v>
      </c>
      <c r="EH227" s="95">
        <f t="shared" si="244"/>
        <v>1</v>
      </c>
      <c r="EI227" s="95" t="str">
        <f t="shared" si="245"/>
        <v/>
      </c>
    </row>
    <row r="228" spans="1:147" x14ac:dyDescent="0.25">
      <c r="A228" s="248">
        <v>5025</v>
      </c>
      <c r="B228" s="291">
        <f t="shared" si="192"/>
        <v>25.153374233128833</v>
      </c>
      <c r="C228" s="50">
        <f>IFERROR(VLOOKUP(TEXT($A228,"0000"),'R-M11'!$A$2:$AA$500,4,FALSE),0)</f>
        <v>82</v>
      </c>
      <c r="D228" s="291">
        <f t="shared" si="193"/>
        <v>9.8159509202453989</v>
      </c>
      <c r="E228" s="98">
        <f>IFERROR(SUM(VLOOKUP(TEXT($A228,"0000"),'R-M11'!$A$2:$AA$500,5,FALSE),VLOOKUP(TEXT($A228,"0000"),'R-M11'!$A$2:$AA$500,6,FALSE)),0)</f>
        <v>32</v>
      </c>
      <c r="F228" s="58">
        <f>IFERROR(VLOOKUP(TEXT($A228,"0000"),'R-M11'!$A$2:$AA$500,14,FALSE),0)</f>
        <v>326</v>
      </c>
      <c r="G228" s="230">
        <f t="shared" si="246"/>
        <v>29.703374233128834</v>
      </c>
      <c r="H228" s="97">
        <f t="shared" si="194"/>
        <v>96.832999999999998</v>
      </c>
      <c r="I228" s="230">
        <f t="shared" si="247"/>
        <v>11.765950920245398</v>
      </c>
      <c r="J228" s="97">
        <f t="shared" si="195"/>
        <v>38.356999999999999</v>
      </c>
      <c r="K228" s="230">
        <f t="shared" si="196"/>
        <v>35</v>
      </c>
      <c r="L228" s="121">
        <f>IFERROR(VLOOKUP(K228,'Criteria Table'!$A$2:$I$102,2,FALSE),"")</f>
        <v>6.5</v>
      </c>
      <c r="M228" s="230">
        <f t="shared" si="197"/>
        <v>41.469325153374228</v>
      </c>
      <c r="N228" s="286">
        <f t="shared" si="198"/>
        <v>27.217125382262996</v>
      </c>
      <c r="O228" s="50">
        <f>IFERROR(VLOOKUP(TEXT($A228,"0000"),'R-M11'!$A$2:$AA$500,17,FALSE),"")</f>
        <v>89</v>
      </c>
      <c r="P228" s="286">
        <f t="shared" si="199"/>
        <v>14.37308868501529</v>
      </c>
      <c r="Q228" s="98">
        <f>IFERROR(SUM(VLOOKUP(TEXT($A228,"0000"),'R-M11'!$A$2:$AA$500,18,FALSE),VLOOKUP(TEXT($A228,"0000"),'R-M11'!$A$2:$AA$500,19,FALSE)),0)</f>
        <v>47</v>
      </c>
      <c r="R228" s="69">
        <f>IFERROR(VLOOKUP(TEXT($A228,"0000"),'R-M11'!$A$2:$AA$500,27,FALSE),0)</f>
        <v>327</v>
      </c>
      <c r="S228" s="121">
        <f t="shared" si="248"/>
        <v>31.277125382262994</v>
      </c>
      <c r="T228" s="70">
        <f t="shared" si="200"/>
        <v>102.27619999999999</v>
      </c>
      <c r="U228" s="121">
        <f t="shared" si="249"/>
        <v>16.113088685015292</v>
      </c>
      <c r="V228" s="70">
        <f t="shared" si="201"/>
        <v>52.689800000000005</v>
      </c>
      <c r="W228" s="121">
        <f t="shared" si="202"/>
        <v>42</v>
      </c>
      <c r="X228" s="124">
        <f>IFERROR(VLOOKUP(W228,'Criteria Table'!$A$2:$I$102,2,FALSE),"")</f>
        <v>5.8000000000000007</v>
      </c>
      <c r="Y228" s="121">
        <f t="shared" si="203"/>
        <v>47.390214067278286</v>
      </c>
      <c r="Z228" s="92">
        <f>IFERROR(IF(VLOOKUP(A228,'SG11'!$A$3:$AI$500,18,FALSE)="","NA",VLOOKUP(A228,'SG11'!$A$3:$AI$500,18,FALSE)),"")</f>
        <v>71</v>
      </c>
      <c r="AA228" s="75">
        <f>IFERROR(VLOOKUP(Z228,'Criteria Table'!$A$2:$I$102,6,FALSE),"NA")</f>
        <v>5</v>
      </c>
      <c r="AB228" s="95">
        <f t="shared" si="250"/>
        <v>76</v>
      </c>
      <c r="AC228" s="84">
        <f>IFERROR(IF(VLOOKUP(A228,'SG11'!$A$3:$AI$500,19,FALSE)="","NA",VLOOKUP(A228,'SG11'!$A$3:$AI$500,19,FALSE)),"")</f>
        <v>76</v>
      </c>
      <c r="AD228" s="75">
        <f>IFERROR(VLOOKUP(AC228,'Criteria Table'!$A$2:$I$102,6,FALSE),"NA")</f>
        <v>5</v>
      </c>
      <c r="AE228" s="95">
        <f t="shared" si="251"/>
        <v>81</v>
      </c>
      <c r="AF228" s="92">
        <f>IFERROR(IF(VLOOKUP(A228,'SG11'!$A$3:$AI$500,20,FALSE)="","NA",VLOOKUP(A228,'SG11'!$A$3:$AI$500,20,FALSE)),"")</f>
        <v>83</v>
      </c>
      <c r="AG228" s="75">
        <f>IFERROR(VLOOKUP(AF228,'Criteria Table'!$A$2:$I$102,6,FALSE),"NA")</f>
        <v>5</v>
      </c>
      <c r="AH228" s="95">
        <f t="shared" si="252"/>
        <v>88</v>
      </c>
      <c r="AI228" s="84">
        <f>IFERROR(IF(VLOOKUP(A228,'SG11'!$A$3:$AI$500,21,FALSE)="","NA",VLOOKUP(A228,'SG11'!$A$3:$AI$500,21,FALSE)),"")</f>
        <v>87</v>
      </c>
      <c r="AJ228" s="75">
        <f>IFERROR(VLOOKUP(AI228,'Criteria Table'!$A$2:$I$102,6,FALSE),"NA")</f>
        <v>5</v>
      </c>
      <c r="AK228" s="95">
        <f t="shared" si="253"/>
        <v>92</v>
      </c>
      <c r="AL228" s="99">
        <f>IFERROR(VLOOKUP(TEXT(A228,"0000"),'W11'!$A$1:$E$500,4,FALSE)/AP228*100,"")</f>
        <v>86.419753086419746</v>
      </c>
      <c r="AM228" s="97">
        <f>IFERROR(VLOOKUP(TEXT(A228,"0000"),'W11'!$A$1:$E$500,4,FALSE),"")</f>
        <v>70</v>
      </c>
      <c r="AN228" s="99">
        <f t="shared" si="204"/>
        <v>87.419753086419746</v>
      </c>
      <c r="AO228" s="97">
        <f t="shared" si="205"/>
        <v>70.81</v>
      </c>
      <c r="AP228" s="99">
        <f>IFERROR(VLOOKUP(TEXT(A228,"0000"),'W11'!$A$1:$E$500,5,FALSE),"")</f>
        <v>81</v>
      </c>
      <c r="AQ228" s="97">
        <f>IFERROR(VLOOKUP(ROUND(AL228,0),'Criteria Table'!$A$2:$I$102,4,FALSE),0)</f>
        <v>1</v>
      </c>
      <c r="AR228" s="128"/>
      <c r="AS228" s="95"/>
      <c r="AT228" s="95"/>
      <c r="AU228" s="100">
        <f>IFERROR(VLOOKUP(TEXT(A228,"0000"),'Sci11'!$A$3:$N$492,4,FALSE)/VLOOKUP(TEXT(A228,"0000"),'Sci11'!$A$3:$N$492,14,FALSE)*100,"")</f>
        <v>20.588235294117645</v>
      </c>
      <c r="AV228" s="101">
        <f>SUM(VLOOKUP(TEXT(A228,"0000"),'Sci11'!$A$3:$N$492,5,FALSE),VLOOKUP(TEXT(A228,"0000"),'Sci11'!$A$3:$N$492,6,FALSE))/VLOOKUP(TEXT(A228,"0000"),'Sci11'!$A$3:$N$492,14,FALSE)*100</f>
        <v>5.8823529411764701</v>
      </c>
      <c r="AW228" s="100">
        <f t="shared" si="254"/>
        <v>25.768235294117645</v>
      </c>
      <c r="AX228" s="101">
        <f>IFERROR(AW228/100*VLOOKUP(TEXT(A228,"0000"),'Sci11'!$A$3:$N$492,14,FALSE),"")</f>
        <v>26.2836</v>
      </c>
      <c r="AY228" s="100">
        <f t="shared" si="255"/>
        <v>8.1023529411764699</v>
      </c>
      <c r="AZ228" s="101">
        <f>IFERROR(AY228/100*VLOOKUP(TEXT(A228,"0000"),'Sci11'!$A$3:$N$492,14,FALSE),"")</f>
        <v>8.2644000000000002</v>
      </c>
      <c r="BA228" s="100">
        <f t="shared" si="206"/>
        <v>26</v>
      </c>
      <c r="BB228" s="101">
        <f>IFERROR(VLOOKUP(BA228,'Criteria Table'!$A$2:$I$102,2,FALSE),"")</f>
        <v>7.4</v>
      </c>
      <c r="BC228" s="101">
        <f t="shared" si="207"/>
        <v>33.4</v>
      </c>
      <c r="BD228" s="82">
        <f>IFERROR(VLOOKUP(A228,ATTx11!$A$2:$N$500,4,FALSE),"")</f>
        <v>92.61</v>
      </c>
      <c r="BE228" s="95">
        <f t="shared" si="208"/>
        <v>1</v>
      </c>
      <c r="BF228" s="96">
        <f t="shared" si="209"/>
        <v>93.61</v>
      </c>
      <c r="BG228" s="70">
        <f>IFERROR(VLOOKUP(A228,ATTx11!$A$2:$N$500,11,FALSE),"")</f>
        <v>0</v>
      </c>
      <c r="BH228" s="95">
        <f t="shared" si="210"/>
        <v>0</v>
      </c>
      <c r="BI228" s="70">
        <f>IFERROR(VLOOKUP(A228,ATTx11!$A$2:$N$500,12,FALSE),"")</f>
        <v>1</v>
      </c>
      <c r="BJ228" s="97">
        <f t="shared" si="211"/>
        <v>0.9</v>
      </c>
      <c r="BK228" s="84">
        <f>IFERROR(VLOOKUP(A228,ATTx11!$A$2:$N$500,7,FALSE),"")</f>
        <v>0</v>
      </c>
      <c r="BL228" s="97">
        <f t="shared" si="212"/>
        <v>0</v>
      </c>
      <c r="BM228" s="84">
        <f>IFERROR(VLOOKUP(A228,ATTx11!$A$2:$N$500,8,FALSE),"")</f>
        <v>1</v>
      </c>
      <c r="BN228" s="95">
        <f t="shared" si="213"/>
        <v>0.9</v>
      </c>
      <c r="BO228" s="95"/>
      <c r="BP228" s="83">
        <f>IFERROR(VLOOKUP(TEXT($A228,"0000"),'AYP11'!$B$3379:$AU$3800,17,FALSE),"")</f>
        <v>0</v>
      </c>
      <c r="BQ228" s="75">
        <f>IFERROR(VLOOKUP(BP228,'Criteria Table'!$A$2:$I$102,2,FALSE),0)</f>
        <v>10</v>
      </c>
      <c r="BR228" s="95">
        <f t="shared" si="214"/>
        <v>10</v>
      </c>
      <c r="BS228" s="83">
        <f>IFERROR(VLOOKUP(TEXT($A228,"0000"),'AYP11'!$B$847:$AU$1268,17,FALSE),"")</f>
        <v>0</v>
      </c>
      <c r="BT228" s="75">
        <f>IFERROR(VLOOKUP(BS228,'Criteria Table'!$A$2:$I$102,2,FALSE),0)</f>
        <v>10</v>
      </c>
      <c r="BU228" s="95">
        <f t="shared" si="215"/>
        <v>10</v>
      </c>
      <c r="BV228" s="83">
        <f>IFERROR(VLOOKUP(TEXT($A228,"0000"),'AYP11'!$B$2113:$AU$2534,17,FALSE),"")</f>
        <v>39</v>
      </c>
      <c r="BW228" s="75">
        <f>IFERROR(VLOOKUP(BV228,'Criteria Table'!$A$2:$I$102,2,FALSE),0)</f>
        <v>6.1000000000000005</v>
      </c>
      <c r="BX228" s="95">
        <f t="shared" si="216"/>
        <v>45</v>
      </c>
      <c r="BY228" s="83">
        <f>IFERROR(VLOOKUP(TEXT($A228,"0000"),'AYP11'!$B$425:$AU$846,17,FALSE),"")</f>
        <v>0</v>
      </c>
      <c r="BZ228" s="75">
        <f>IFERROR(VLOOKUP(BY228,'Criteria Table'!$A$2:$I$102,2,FALSE),0)</f>
        <v>10</v>
      </c>
      <c r="CA228" s="95">
        <f t="shared" si="217"/>
        <v>10</v>
      </c>
      <c r="CB228" s="83">
        <f>IFERROR(VLOOKUP(TEXT($A228,"0000"),'AYP11'!$B$3:$AU$424,17,FALSE),"")</f>
        <v>0</v>
      </c>
      <c r="CC228" s="95">
        <f>IFERROR(VLOOKUP(CB228,'Criteria Table'!$A$2:$I$102,2,FALSE),0)</f>
        <v>10</v>
      </c>
      <c r="CD228" s="95">
        <f t="shared" si="218"/>
        <v>10</v>
      </c>
      <c r="CE228" s="83">
        <f>IFERROR(VLOOKUP(TEXT($A228,"0000"),'AYP11'!$B$1269:$AU$1690,17,FALSE),"")</f>
        <v>37</v>
      </c>
      <c r="CF228" s="95">
        <f>IFERROR(VLOOKUP(CE228,'Criteria Table'!$A$2:$I$102,2,FALSE),0)</f>
        <v>6.3000000000000007</v>
      </c>
      <c r="CG228" s="95">
        <f t="shared" si="219"/>
        <v>43</v>
      </c>
      <c r="CH228" s="83">
        <f>IFERROR(VLOOKUP(TEXT($A228,"0000"),'AYP11'!$B$1691:$AU$2112,17,FALSE),"")</f>
        <v>31</v>
      </c>
      <c r="CI228" s="95">
        <f>IFERROR(VLOOKUP(CH228,'Criteria Table'!$A$2:$I$102,2,FALSE),0)</f>
        <v>6.9</v>
      </c>
      <c r="CJ228" s="95">
        <f t="shared" si="220"/>
        <v>38</v>
      </c>
      <c r="CK228" s="83">
        <f>IFERROR(VLOOKUP(TEXT($A228,"0000"),'AYP11'!$B$2535:$AU$2956,17,FALSE),"")</f>
        <v>0</v>
      </c>
      <c r="CL228" s="95">
        <f>IFERROR(VLOOKUP(CK228,'Criteria Table'!$A$2:$I$102,2,FALSE),0)</f>
        <v>10</v>
      </c>
      <c r="CM228" s="95">
        <f t="shared" si="221"/>
        <v>10</v>
      </c>
      <c r="CN228" s="76">
        <f>IFERROR(VLOOKUP(TEXT($A228,"0000"),'AYP11'!$B$3379:$AU$3800,23,FALSE),"")</f>
        <v>0</v>
      </c>
      <c r="CO228" s="95">
        <f>IFERROR(VLOOKUP(CN228,'Criteria Table'!$A$2:$I$102,2,FALSE),0)</f>
        <v>10</v>
      </c>
      <c r="CP228" s="95">
        <f t="shared" si="222"/>
        <v>10</v>
      </c>
      <c r="CQ228" s="76">
        <f>IFERROR(VLOOKUP(TEXT($A228,"0000"),'AYP11'!$B$847:$AU$1268,23,FALSE),"")</f>
        <v>0</v>
      </c>
      <c r="CR228" s="95">
        <f>IFERROR(VLOOKUP(CQ228,'Criteria Table'!$A$2:$I$102,2,FALSE),0)</f>
        <v>10</v>
      </c>
      <c r="CS228" s="95">
        <f t="shared" si="223"/>
        <v>10</v>
      </c>
      <c r="CT228" s="76">
        <f>IFERROR(VLOOKUP(TEXT($A228,"0000"),'AYP11'!$B$2113:$AU$2534,23,FALSE),"")</f>
        <v>44</v>
      </c>
      <c r="CU228" s="95">
        <f>IFERROR(VLOOKUP(CT228,'Criteria Table'!$A$2:$I$102,2,FALSE),0)</f>
        <v>5.6000000000000005</v>
      </c>
      <c r="CV228" s="95">
        <f t="shared" si="224"/>
        <v>50</v>
      </c>
      <c r="CW228" s="76">
        <f>IFERROR(VLOOKUP(TEXT($A228,"0000"),'AYP11'!$B$425:$AU$846,23,FALSE),"")</f>
        <v>0</v>
      </c>
      <c r="CX228" s="95">
        <f>IFERROR(VLOOKUP(CW228,'Criteria Table'!$A$2:$I$102,2,FALSE),0)</f>
        <v>10</v>
      </c>
      <c r="CY228" s="95">
        <f t="shared" si="225"/>
        <v>10</v>
      </c>
      <c r="CZ228" s="76">
        <f>IFERROR(VLOOKUP(TEXT($A228,"0000"),'AYP11'!$B$3:$AU$424,23,FALSE),"")</f>
        <v>0</v>
      </c>
      <c r="DA228" s="95">
        <f>IFERROR(VLOOKUP(CZ228,'Criteria Table'!$A$2:$I$102,2,FALSE),0)</f>
        <v>10</v>
      </c>
      <c r="DB228" s="95">
        <f t="shared" si="226"/>
        <v>10</v>
      </c>
      <c r="DC228" s="76">
        <f>IFERROR(VLOOKUP(TEXT($A228,"0000"),'AYP11'!$B$1269:$AU$1690,23,FALSE),"")</f>
        <v>41</v>
      </c>
      <c r="DD228" s="95">
        <f>IFERROR(VLOOKUP(DC228,'Criteria Table'!$A$2:$I$102,2,FALSE),0)</f>
        <v>5.9</v>
      </c>
      <c r="DE228" s="95">
        <f t="shared" si="227"/>
        <v>47</v>
      </c>
      <c r="DF228" s="76">
        <f>IFERROR(VLOOKUP(TEXT($A228,"0000"),'AYP11'!$B$1691:$AU$2112,23,FALSE),"")</f>
        <v>42</v>
      </c>
      <c r="DG228" s="95">
        <f>IFERROR(VLOOKUP(DF228,'Criteria Table'!$A$2:$I$102,2,FALSE),0)</f>
        <v>5.8000000000000007</v>
      </c>
      <c r="DH228" s="95">
        <f t="shared" si="228"/>
        <v>48</v>
      </c>
      <c r="DI228" s="76">
        <f>IFERROR(VLOOKUP(TEXT($A228,"0000"),'AYP11'!$B$2535:$AU$2956,23,FALSE),"")</f>
        <v>0</v>
      </c>
      <c r="DJ228" s="95">
        <f>IFERROR(VLOOKUP(DI228,'Criteria Table'!$A$2:$I$102,2,FALSE),0)</f>
        <v>10</v>
      </c>
      <c r="DK228" s="95">
        <f t="shared" si="229"/>
        <v>10</v>
      </c>
      <c r="DL228" s="91">
        <f>IFERROR(VLOOKUP(TEXT($A228,"0000"),'AYP11'!$B$3379:$AU$3800,11,FALSE),"")</f>
        <v>0</v>
      </c>
      <c r="DM228" s="95">
        <f t="shared" si="230"/>
        <v>1</v>
      </c>
      <c r="DN228" s="95" t="str">
        <f t="shared" si="231"/>
        <v/>
      </c>
      <c r="DO228" s="91">
        <f>IFERROR(VLOOKUP(TEXT($A228,"0000"),'AYP11'!$B$847:$AU$1268,11,FALSE),"")</f>
        <v>0</v>
      </c>
      <c r="DP228" s="95">
        <f t="shared" si="232"/>
        <v>1</v>
      </c>
      <c r="DQ228" s="95" t="str">
        <f t="shared" si="233"/>
        <v/>
      </c>
      <c r="DR228" s="91">
        <f>IFERROR(VLOOKUP(TEXT($A228,"0000"),'AYP11'!$B$2113:$AU$2534,11,FALSE),"")</f>
        <v>86</v>
      </c>
      <c r="DS228" s="95">
        <f t="shared" si="234"/>
        <v>1</v>
      </c>
      <c r="DT228" s="95">
        <f t="shared" si="235"/>
        <v>87</v>
      </c>
      <c r="DU228" s="91">
        <f>IFERROR(VLOOKUP(TEXT($A228,"0000"),'AYP11'!$B$425:$AU$846,11,FALSE),"")</f>
        <v>0</v>
      </c>
      <c r="DV228" s="95">
        <f t="shared" si="236"/>
        <v>1</v>
      </c>
      <c r="DW228" s="95" t="str">
        <f t="shared" si="237"/>
        <v/>
      </c>
      <c r="DX228" s="91">
        <f>IFERROR(VLOOKUP(TEXT($A228,"0000"),'AYP11'!$B$3:$AU$424,11,FALSE),"")</f>
        <v>0</v>
      </c>
      <c r="DY228" s="95">
        <f t="shared" si="238"/>
        <v>1</v>
      </c>
      <c r="DZ228" s="95" t="str">
        <f t="shared" si="239"/>
        <v/>
      </c>
      <c r="EA228" s="91">
        <f>IFERROR(VLOOKUP(TEXT($A228,"0000"),'AYP11'!$B$1269:$AU$1690,11,FALSE),"")</f>
        <v>89</v>
      </c>
      <c r="EB228" s="95">
        <f t="shared" si="240"/>
        <v>1</v>
      </c>
      <c r="EC228" s="95">
        <f t="shared" si="241"/>
        <v>90</v>
      </c>
      <c r="ED228" s="91">
        <f>IFERROR(VLOOKUP(TEXT($A228,"0000"),'AYP11'!$B$1691:$AU$2112,11,FALSE),"")</f>
        <v>77</v>
      </c>
      <c r="EE228" s="95">
        <f t="shared" si="242"/>
        <v>1</v>
      </c>
      <c r="EF228" s="95">
        <f t="shared" si="243"/>
        <v>78</v>
      </c>
      <c r="EG228" s="91">
        <f>IFERROR(VLOOKUP(TEXT($A228,"0000"),'AYP11'!$B$2535:$AU$2956,11,FALSE),"")</f>
        <v>0</v>
      </c>
      <c r="EH228" s="95">
        <f t="shared" si="244"/>
        <v>1</v>
      </c>
      <c r="EI228" s="95" t="str">
        <f t="shared" si="245"/>
        <v/>
      </c>
      <c r="EP228" s="34">
        <v>30</v>
      </c>
      <c r="EQ228" s="102" t="s">
        <v>1298</v>
      </c>
    </row>
    <row r="229" spans="1:147" x14ac:dyDescent="0.25">
      <c r="A229" s="248">
        <v>5029</v>
      </c>
      <c r="B229" s="291">
        <f t="shared" si="192"/>
        <v>29.23433874709977</v>
      </c>
      <c r="C229" s="50">
        <f>IFERROR(VLOOKUP(TEXT($A229,"0000"),'R-M11'!$A$2:$AA$500,4,FALSE),0)</f>
        <v>126</v>
      </c>
      <c r="D229" s="291">
        <f t="shared" si="193"/>
        <v>28.306264501160094</v>
      </c>
      <c r="E229" s="98">
        <f>IFERROR(SUM(VLOOKUP(TEXT($A229,"0000"),'R-M11'!$A$2:$AA$500,5,FALSE),VLOOKUP(TEXT($A229,"0000"),'R-M11'!$A$2:$AA$500,6,FALSE)),0)</f>
        <v>122</v>
      </c>
      <c r="F229" s="58">
        <f>IFERROR(VLOOKUP(TEXT($A229,"0000"),'R-M11'!$A$2:$AA$500,14,FALSE),0)</f>
        <v>431</v>
      </c>
      <c r="G229" s="230">
        <f t="shared" si="246"/>
        <v>32.174338747099767</v>
      </c>
      <c r="H229" s="97">
        <f t="shared" si="194"/>
        <v>138.67140000000001</v>
      </c>
      <c r="I229" s="230">
        <f t="shared" si="247"/>
        <v>29.566264501160095</v>
      </c>
      <c r="J229" s="97">
        <f t="shared" si="195"/>
        <v>127.43060000000001</v>
      </c>
      <c r="K229" s="230">
        <f t="shared" si="196"/>
        <v>58</v>
      </c>
      <c r="L229" s="121">
        <f>IFERROR(VLOOKUP(K229,'Criteria Table'!$A$2:$I$102,2,FALSE),"")</f>
        <v>4.2</v>
      </c>
      <c r="M229" s="230">
        <f t="shared" si="197"/>
        <v>61.740603248259859</v>
      </c>
      <c r="N229" s="286">
        <f t="shared" si="198"/>
        <v>32.634032634032636</v>
      </c>
      <c r="O229" s="50">
        <f>IFERROR(VLOOKUP(TEXT($A229,"0000"),'R-M11'!$A$2:$AA$500,17,FALSE),"")</f>
        <v>140</v>
      </c>
      <c r="P229" s="286">
        <f t="shared" si="199"/>
        <v>14.452214452214452</v>
      </c>
      <c r="Q229" s="98">
        <f>IFERROR(SUM(VLOOKUP(TEXT($A229,"0000"),'R-M11'!$A$2:$AA$500,18,FALSE),VLOOKUP(TEXT($A229,"0000"),'R-M11'!$A$2:$AA$500,19,FALSE)),0)</f>
        <v>62</v>
      </c>
      <c r="R229" s="69">
        <f>IFERROR(VLOOKUP(TEXT($A229,"0000"),'R-M11'!$A$2:$AA$500,27,FALSE),0)</f>
        <v>429</v>
      </c>
      <c r="S229" s="121">
        <f t="shared" si="248"/>
        <v>36.344032634032637</v>
      </c>
      <c r="T229" s="70">
        <f t="shared" si="200"/>
        <v>155.91590000000002</v>
      </c>
      <c r="U229" s="121">
        <f t="shared" si="249"/>
        <v>16.042214452214452</v>
      </c>
      <c r="V229" s="70">
        <f t="shared" si="201"/>
        <v>68.821100000000001</v>
      </c>
      <c r="W229" s="121">
        <f t="shared" si="202"/>
        <v>47</v>
      </c>
      <c r="X229" s="124">
        <f>IFERROR(VLOOKUP(W229,'Criteria Table'!$A$2:$I$102,2,FALSE),"")</f>
        <v>5.3000000000000007</v>
      </c>
      <c r="Y229" s="121">
        <f t="shared" si="203"/>
        <v>52.386247086247089</v>
      </c>
      <c r="Z229" s="92">
        <f>IFERROR(IF(VLOOKUP(A229,'SG11'!$A$3:$AI$500,18,FALSE)="","NA",VLOOKUP(A229,'SG11'!$A$3:$AI$500,18,FALSE)),"")</f>
        <v>75</v>
      </c>
      <c r="AA229" s="75">
        <f>IFERROR(VLOOKUP(Z229,'Criteria Table'!$A$2:$I$102,6,FALSE),"NA")</f>
        <v>5</v>
      </c>
      <c r="AB229" s="95">
        <f t="shared" si="250"/>
        <v>80</v>
      </c>
      <c r="AC229" s="84">
        <f>IFERROR(IF(VLOOKUP(A229,'SG11'!$A$3:$AI$500,19,FALSE)="","NA",VLOOKUP(A229,'SG11'!$A$3:$AI$500,19,FALSE)),"")</f>
        <v>60</v>
      </c>
      <c r="AD229" s="75">
        <f>IFERROR(VLOOKUP(AC229,'Criteria Table'!$A$2:$I$102,6,FALSE),"NA")</f>
        <v>10</v>
      </c>
      <c r="AE229" s="95">
        <f t="shared" si="251"/>
        <v>70</v>
      </c>
      <c r="AF229" s="92">
        <f>IFERROR(IF(VLOOKUP(A229,'SG11'!$A$3:$AI$500,20,FALSE)="","NA",VLOOKUP(A229,'SG11'!$A$3:$AI$500,20,FALSE)),"")</f>
        <v>74</v>
      </c>
      <c r="AG229" s="75">
        <f>IFERROR(VLOOKUP(AF229,'Criteria Table'!$A$2:$I$102,6,FALSE),"NA")</f>
        <v>5</v>
      </c>
      <c r="AH229" s="95">
        <f t="shared" si="252"/>
        <v>79</v>
      </c>
      <c r="AI229" s="84">
        <f>IFERROR(IF(VLOOKUP(A229,'SG11'!$A$3:$AI$500,21,FALSE)="","NA",VLOOKUP(A229,'SG11'!$A$3:$AI$500,21,FALSE)),"")</f>
        <v>63</v>
      </c>
      <c r="AJ229" s="75">
        <f>IFERROR(VLOOKUP(AI229,'Criteria Table'!$A$2:$I$102,6,FALSE),"NA")</f>
        <v>5</v>
      </c>
      <c r="AK229" s="95">
        <f t="shared" si="253"/>
        <v>68</v>
      </c>
      <c r="AL229" s="99">
        <f>IFERROR(VLOOKUP(TEXT(A229,"0000"),'W11'!$A$1:$E$500,4,FALSE)/AP229*100,"")</f>
        <v>97.183098591549296</v>
      </c>
      <c r="AM229" s="97">
        <f>IFERROR(VLOOKUP(TEXT(A229,"0000"),'W11'!$A$1:$E$500,4,FALSE),"")</f>
        <v>138</v>
      </c>
      <c r="AN229" s="99">
        <f t="shared" si="204"/>
        <v>97.183098591549296</v>
      </c>
      <c r="AO229" s="97">
        <f t="shared" si="205"/>
        <v>138</v>
      </c>
      <c r="AP229" s="99">
        <f>IFERROR(VLOOKUP(TEXT(A229,"0000"),'W11'!$A$1:$E$500,5,FALSE),"")</f>
        <v>142</v>
      </c>
      <c r="AQ229" s="97">
        <f>IFERROR(VLOOKUP(ROUND(AL229,0),'Criteria Table'!$A$2:$I$102,4,FALSE),0)</f>
        <v>0</v>
      </c>
      <c r="AR229" s="128"/>
      <c r="AS229" s="95"/>
      <c r="AT229" s="95"/>
      <c r="AU229" s="100">
        <f>IFERROR(VLOOKUP(TEXT(A229,"0000"),'Sci11'!$A$3:$N$492,4,FALSE)/VLOOKUP(TEXT(A229,"0000"),'Sci11'!$A$3:$N$492,14,FALSE)*100,"")</f>
        <v>30.463576158940398</v>
      </c>
      <c r="AV229" s="101">
        <f>SUM(VLOOKUP(TEXT(A229,"0000"),'Sci11'!$A$3:$N$492,5,FALSE),VLOOKUP(TEXT(A229,"0000"),'Sci11'!$A$3:$N$492,6,FALSE))/VLOOKUP(TEXT(A229,"0000"),'Sci11'!$A$3:$N$492,14,FALSE)*100</f>
        <v>7.9470198675496695</v>
      </c>
      <c r="AW229" s="100">
        <f t="shared" si="254"/>
        <v>34.803576158940402</v>
      </c>
      <c r="AX229" s="101">
        <f>IFERROR(AW229/100*VLOOKUP(TEXT(A229,"0000"),'Sci11'!$A$3:$N$492,14,FALSE),"")</f>
        <v>52.553400000000011</v>
      </c>
      <c r="AY229" s="100">
        <f t="shared" si="255"/>
        <v>9.8070198675496698</v>
      </c>
      <c r="AZ229" s="101">
        <f>IFERROR(AY229/100*VLOOKUP(TEXT(A229,"0000"),'Sci11'!$A$3:$N$492,14,FALSE),"")</f>
        <v>14.808600000000002</v>
      </c>
      <c r="BA229" s="100">
        <f t="shared" si="206"/>
        <v>38</v>
      </c>
      <c r="BB229" s="101">
        <f>IFERROR(VLOOKUP(BA229,'Criteria Table'!$A$2:$I$102,2,FALSE),"")</f>
        <v>6.2</v>
      </c>
      <c r="BC229" s="101">
        <f t="shared" si="207"/>
        <v>44.2</v>
      </c>
      <c r="BD229" s="82">
        <f>IFERROR(VLOOKUP(A229,ATTx11!$A$2:$N$500,4,FALSE),"")</f>
        <v>93.54</v>
      </c>
      <c r="BE229" s="95">
        <f t="shared" si="208"/>
        <v>1</v>
      </c>
      <c r="BF229" s="96">
        <f t="shared" si="209"/>
        <v>94.54</v>
      </c>
      <c r="BG229" s="70">
        <f>IFERROR(VLOOKUP(A229,ATTx11!$A$2:$N$500,11,FALSE),"")</f>
        <v>44</v>
      </c>
      <c r="BH229" s="95">
        <f t="shared" si="210"/>
        <v>39.6</v>
      </c>
      <c r="BI229" s="70">
        <f>IFERROR(VLOOKUP(A229,ATTx11!$A$2:$N$500,12,FALSE),"")</f>
        <v>52</v>
      </c>
      <c r="BJ229" s="97">
        <f t="shared" si="211"/>
        <v>46.8</v>
      </c>
      <c r="BK229" s="84">
        <f>IFERROR(VLOOKUP(A229,ATTx11!$A$2:$N$500,7,FALSE),"")</f>
        <v>34</v>
      </c>
      <c r="BL229" s="97">
        <f t="shared" si="212"/>
        <v>30.6</v>
      </c>
      <c r="BM229" s="84">
        <f>IFERROR(VLOOKUP(A229,ATTx11!$A$2:$N$500,8,FALSE),"")</f>
        <v>33</v>
      </c>
      <c r="BN229" s="95">
        <f t="shared" si="213"/>
        <v>29.7</v>
      </c>
      <c r="BO229" s="95"/>
      <c r="BP229" s="83">
        <f>IFERROR(VLOOKUP(TEXT($A229,"0000"),'AYP11'!$B$3379:$AU$3800,17,FALSE),"")</f>
        <v>0</v>
      </c>
      <c r="BQ229" s="75">
        <f>IFERROR(VLOOKUP(BP229,'Criteria Table'!$A$2:$I$102,2,FALSE),0)</f>
        <v>10</v>
      </c>
      <c r="BR229" s="95">
        <f t="shared" si="214"/>
        <v>10</v>
      </c>
      <c r="BS229" s="83">
        <f>IFERROR(VLOOKUP(TEXT($A229,"0000"),'AYP11'!$B$847:$AU$1268,17,FALSE),"")</f>
        <v>0</v>
      </c>
      <c r="BT229" s="75">
        <f>IFERROR(VLOOKUP(BS229,'Criteria Table'!$A$2:$I$102,2,FALSE),0)</f>
        <v>10</v>
      </c>
      <c r="BU229" s="95">
        <f t="shared" si="215"/>
        <v>10</v>
      </c>
      <c r="BV229" s="83">
        <f>IFERROR(VLOOKUP(TEXT($A229,"0000"),'AYP11'!$B$2113:$AU$2534,17,FALSE),"")</f>
        <v>62</v>
      </c>
      <c r="BW229" s="75">
        <f>IFERROR(VLOOKUP(BV229,'Criteria Table'!$A$2:$I$102,2,FALSE),0)</f>
        <v>3.8000000000000003</v>
      </c>
      <c r="BX229" s="95">
        <f t="shared" si="216"/>
        <v>66</v>
      </c>
      <c r="BY229" s="83">
        <f>IFERROR(VLOOKUP(TEXT($A229,"0000"),'AYP11'!$B$425:$AU$846,17,FALSE),"")</f>
        <v>0</v>
      </c>
      <c r="BZ229" s="75">
        <f>IFERROR(VLOOKUP(BY229,'Criteria Table'!$A$2:$I$102,2,FALSE),0)</f>
        <v>10</v>
      </c>
      <c r="CA229" s="95">
        <f t="shared" si="217"/>
        <v>10</v>
      </c>
      <c r="CB229" s="83">
        <f>IFERROR(VLOOKUP(TEXT($A229,"0000"),'AYP11'!$B$3:$AU$424,17,FALSE),"")</f>
        <v>0</v>
      </c>
      <c r="CC229" s="95">
        <f>IFERROR(VLOOKUP(CB229,'Criteria Table'!$A$2:$I$102,2,FALSE),0)</f>
        <v>10</v>
      </c>
      <c r="CD229" s="95">
        <f t="shared" si="218"/>
        <v>10</v>
      </c>
      <c r="CE229" s="83">
        <f>IFERROR(VLOOKUP(TEXT($A229,"0000"),'AYP11'!$B$1269:$AU$1690,17,FALSE),"")</f>
        <v>60</v>
      </c>
      <c r="CF229" s="95">
        <f>IFERROR(VLOOKUP(CE229,'Criteria Table'!$A$2:$I$102,2,FALSE),0)</f>
        <v>4</v>
      </c>
      <c r="CG229" s="95">
        <f t="shared" si="219"/>
        <v>64</v>
      </c>
      <c r="CH229" s="83">
        <f>IFERROR(VLOOKUP(TEXT($A229,"0000"),'AYP11'!$B$1691:$AU$2112,17,FALSE),"")</f>
        <v>46</v>
      </c>
      <c r="CI229" s="95">
        <f>IFERROR(VLOOKUP(CH229,'Criteria Table'!$A$2:$I$102,2,FALSE),0)</f>
        <v>5.4</v>
      </c>
      <c r="CJ229" s="95">
        <f t="shared" si="220"/>
        <v>51</v>
      </c>
      <c r="CK229" s="83">
        <f>IFERROR(VLOOKUP(TEXT($A229,"0000"),'AYP11'!$B$2535:$AU$2956,17,FALSE),"")</f>
        <v>0</v>
      </c>
      <c r="CL229" s="95">
        <f>IFERROR(VLOOKUP(CK229,'Criteria Table'!$A$2:$I$102,2,FALSE),0)</f>
        <v>10</v>
      </c>
      <c r="CM229" s="95">
        <f t="shared" si="221"/>
        <v>10</v>
      </c>
      <c r="CN229" s="76">
        <f>IFERROR(VLOOKUP(TEXT($A229,"0000"),'AYP11'!$B$3379:$AU$3800,23,FALSE),"")</f>
        <v>0</v>
      </c>
      <c r="CO229" s="95">
        <f>IFERROR(VLOOKUP(CN229,'Criteria Table'!$A$2:$I$102,2,FALSE),0)</f>
        <v>10</v>
      </c>
      <c r="CP229" s="95">
        <f t="shared" si="222"/>
        <v>10</v>
      </c>
      <c r="CQ229" s="76">
        <f>IFERROR(VLOOKUP(TEXT($A229,"0000"),'AYP11'!$B$847:$AU$1268,23,FALSE),"")</f>
        <v>0</v>
      </c>
      <c r="CR229" s="95">
        <f>IFERROR(VLOOKUP(CQ229,'Criteria Table'!$A$2:$I$102,2,FALSE),0)</f>
        <v>10</v>
      </c>
      <c r="CS229" s="95">
        <f t="shared" si="223"/>
        <v>10</v>
      </c>
      <c r="CT229" s="76">
        <f>IFERROR(VLOOKUP(TEXT($A229,"0000"),'AYP11'!$B$2113:$AU$2534,23,FALSE),"")</f>
        <v>50</v>
      </c>
      <c r="CU229" s="95">
        <f>IFERROR(VLOOKUP(CT229,'Criteria Table'!$A$2:$I$102,2,FALSE),0)</f>
        <v>5</v>
      </c>
      <c r="CV229" s="95">
        <f t="shared" si="224"/>
        <v>55</v>
      </c>
      <c r="CW229" s="76">
        <f>IFERROR(VLOOKUP(TEXT($A229,"0000"),'AYP11'!$B$425:$AU$846,23,FALSE),"")</f>
        <v>0</v>
      </c>
      <c r="CX229" s="95">
        <f>IFERROR(VLOOKUP(CW229,'Criteria Table'!$A$2:$I$102,2,FALSE),0)</f>
        <v>10</v>
      </c>
      <c r="CY229" s="95">
        <f t="shared" si="225"/>
        <v>10</v>
      </c>
      <c r="CZ229" s="76">
        <f>IFERROR(VLOOKUP(TEXT($A229,"0000"),'AYP11'!$B$3:$AU$424,23,FALSE),"")</f>
        <v>0</v>
      </c>
      <c r="DA229" s="95">
        <f>IFERROR(VLOOKUP(CZ229,'Criteria Table'!$A$2:$I$102,2,FALSE),0)</f>
        <v>10</v>
      </c>
      <c r="DB229" s="95">
        <f t="shared" si="226"/>
        <v>10</v>
      </c>
      <c r="DC229" s="76">
        <f>IFERROR(VLOOKUP(TEXT($A229,"0000"),'AYP11'!$B$1269:$AU$1690,23,FALSE),"")</f>
        <v>48</v>
      </c>
      <c r="DD229" s="95">
        <f>IFERROR(VLOOKUP(DC229,'Criteria Table'!$A$2:$I$102,2,FALSE),0)</f>
        <v>5.2</v>
      </c>
      <c r="DE229" s="95">
        <f t="shared" si="227"/>
        <v>53</v>
      </c>
      <c r="DF229" s="76">
        <f>IFERROR(VLOOKUP(TEXT($A229,"0000"),'AYP11'!$B$1691:$AU$2112,23,FALSE),"")</f>
        <v>43</v>
      </c>
      <c r="DG229" s="95">
        <f>IFERROR(VLOOKUP(DF229,'Criteria Table'!$A$2:$I$102,2,FALSE),0)</f>
        <v>5.7</v>
      </c>
      <c r="DH229" s="95">
        <f t="shared" si="228"/>
        <v>49</v>
      </c>
      <c r="DI229" s="76">
        <f>IFERROR(VLOOKUP(TEXT($A229,"0000"),'AYP11'!$B$2535:$AU$2956,23,FALSE),"")</f>
        <v>0</v>
      </c>
      <c r="DJ229" s="95">
        <f>IFERROR(VLOOKUP(DI229,'Criteria Table'!$A$2:$I$102,2,FALSE),0)</f>
        <v>10</v>
      </c>
      <c r="DK229" s="95">
        <f t="shared" si="229"/>
        <v>10</v>
      </c>
      <c r="DL229" s="91">
        <f>IFERROR(VLOOKUP(TEXT($A229,"0000"),'AYP11'!$B$3379:$AU$3800,11,FALSE),"")</f>
        <v>0</v>
      </c>
      <c r="DM229" s="95">
        <f t="shared" si="230"/>
        <v>1</v>
      </c>
      <c r="DN229" s="95" t="str">
        <f t="shared" si="231"/>
        <v/>
      </c>
      <c r="DO229" s="91">
        <f>IFERROR(VLOOKUP(TEXT($A229,"0000"),'AYP11'!$B$847:$AU$1268,11,FALSE),"")</f>
        <v>0</v>
      </c>
      <c r="DP229" s="95">
        <f t="shared" si="232"/>
        <v>1</v>
      </c>
      <c r="DQ229" s="95" t="str">
        <f t="shared" si="233"/>
        <v/>
      </c>
      <c r="DR229" s="91">
        <f>IFERROR(VLOOKUP(TEXT($A229,"0000"),'AYP11'!$B$2113:$AU$2534,11,FALSE),"")</f>
        <v>0</v>
      </c>
      <c r="DS229" s="95">
        <f t="shared" si="234"/>
        <v>1</v>
      </c>
      <c r="DT229" s="95" t="str">
        <f t="shared" si="235"/>
        <v/>
      </c>
      <c r="DU229" s="91">
        <f>IFERROR(VLOOKUP(TEXT($A229,"0000"),'AYP11'!$B$425:$AU$846,11,FALSE),"")</f>
        <v>0</v>
      </c>
      <c r="DV229" s="95">
        <f t="shared" si="236"/>
        <v>1</v>
      </c>
      <c r="DW229" s="95" t="str">
        <f t="shared" si="237"/>
        <v/>
      </c>
      <c r="DX229" s="91">
        <f>IFERROR(VLOOKUP(TEXT($A229,"0000"),'AYP11'!$B$3:$AU$424,11,FALSE),"")</f>
        <v>0</v>
      </c>
      <c r="DY229" s="95">
        <f t="shared" si="238"/>
        <v>1</v>
      </c>
      <c r="DZ229" s="95" t="str">
        <f t="shared" si="239"/>
        <v/>
      </c>
      <c r="EA229" s="91">
        <f>IFERROR(VLOOKUP(TEXT($A229,"0000"),'AYP11'!$B$1269:$AU$1690,11,FALSE),"")</f>
        <v>0</v>
      </c>
      <c r="EB229" s="95">
        <f t="shared" si="240"/>
        <v>1</v>
      </c>
      <c r="EC229" s="95" t="str">
        <f t="shared" si="241"/>
        <v/>
      </c>
      <c r="ED229" s="91">
        <f>IFERROR(VLOOKUP(TEXT($A229,"0000"),'AYP11'!$B$1691:$AU$2112,11,FALSE),"")</f>
        <v>0</v>
      </c>
      <c r="EE229" s="95">
        <f t="shared" si="242"/>
        <v>1</v>
      </c>
      <c r="EF229" s="95" t="str">
        <f t="shared" si="243"/>
        <v/>
      </c>
      <c r="EG229" s="91">
        <f>IFERROR(VLOOKUP(TEXT($A229,"0000"),'AYP11'!$B$2535:$AU$2956,11,FALSE),"")</f>
        <v>0</v>
      </c>
      <c r="EH229" s="95">
        <f t="shared" si="244"/>
        <v>1</v>
      </c>
      <c r="EI229" s="95" t="str">
        <f t="shared" si="245"/>
        <v/>
      </c>
    </row>
    <row r="230" spans="1:147" x14ac:dyDescent="0.25">
      <c r="A230" s="248">
        <v>5030</v>
      </c>
      <c r="B230" s="291" t="e">
        <f t="shared" si="192"/>
        <v>#DIV/0!</v>
      </c>
      <c r="C230" s="50">
        <f>IFERROR(VLOOKUP(TEXT($A230,"0000"),'R-M11'!$A$2:$AA$500,4,FALSE),0)</f>
        <v>0</v>
      </c>
      <c r="D230" s="291" t="e">
        <f t="shared" si="193"/>
        <v>#DIV/0!</v>
      </c>
      <c r="E230" s="98">
        <f>IFERROR(SUM(VLOOKUP(TEXT($A230,"0000"),'R-M11'!$A$2:$AA$500,5,FALSE),VLOOKUP(TEXT($A230,"0000"),'R-M11'!$A$2:$AA$500,6,FALSE)),0)</f>
        <v>0</v>
      </c>
      <c r="F230" s="58">
        <f>IFERROR(VLOOKUP(TEXT($A230,"0000"),'R-M11'!$A$2:$AA$500,14,FALSE),0)</f>
        <v>0</v>
      </c>
      <c r="G230" s="230" t="str">
        <f t="shared" si="246"/>
        <v/>
      </c>
      <c r="H230" s="97">
        <f t="shared" si="194"/>
        <v>0</v>
      </c>
      <c r="I230" s="230" t="str">
        <f t="shared" si="247"/>
        <v/>
      </c>
      <c r="J230" s="97" t="str">
        <f t="shared" si="195"/>
        <v/>
      </c>
      <c r="K230" s="230" t="str">
        <f t="shared" si="196"/>
        <v/>
      </c>
      <c r="L230" s="121" t="str">
        <f>IFERROR(VLOOKUP(K230,'Criteria Table'!$A$2:$I$102,2,FALSE),"")</f>
        <v/>
      </c>
      <c r="M230" s="230">
        <f t="shared" si="197"/>
        <v>0</v>
      </c>
      <c r="N230" s="286" t="e">
        <f t="shared" si="198"/>
        <v>#VALUE!</v>
      </c>
      <c r="O230" s="50" t="str">
        <f>IFERROR(VLOOKUP(TEXT($A230,"0000"),'R-M11'!$A$2:$AA$500,17,FALSE),"")</f>
        <v/>
      </c>
      <c r="P230" s="286" t="e">
        <f t="shared" si="199"/>
        <v>#DIV/0!</v>
      </c>
      <c r="Q230" s="98">
        <f>IFERROR(SUM(VLOOKUP(TEXT($A230,"0000"),'R-M11'!$A$2:$AA$500,18,FALSE),VLOOKUP(TEXT($A230,"0000"),'R-M11'!$A$2:$AA$500,19,FALSE)),0)</f>
        <v>0</v>
      </c>
      <c r="R230" s="69">
        <f>IFERROR(VLOOKUP(TEXT($A230,"0000"),'R-M11'!$A$2:$AA$500,27,FALSE),0)</f>
        <v>0</v>
      </c>
      <c r="S230" s="121" t="str">
        <f t="shared" si="248"/>
        <v/>
      </c>
      <c r="T230" s="70" t="str">
        <f t="shared" si="200"/>
        <v/>
      </c>
      <c r="U230" s="121" t="str">
        <f t="shared" si="249"/>
        <v/>
      </c>
      <c r="V230" s="70" t="str">
        <f t="shared" si="201"/>
        <v/>
      </c>
      <c r="W230" s="121" t="str">
        <f t="shared" si="202"/>
        <v/>
      </c>
      <c r="X230" s="124" t="str">
        <f>IFERROR(VLOOKUP(W230,'Criteria Table'!$A$2:$I$102,2,FALSE),"")</f>
        <v/>
      </c>
      <c r="Y230" s="121">
        <f t="shared" si="203"/>
        <v>0</v>
      </c>
      <c r="Z230" s="92" t="str">
        <f>IFERROR(IF(VLOOKUP(A230,'SG11'!$A$3:$AI$500,18,FALSE)="","NA",VLOOKUP(A230,'SG11'!$A$3:$AI$500,18,FALSE)),"")</f>
        <v/>
      </c>
      <c r="AA230" s="75" t="str">
        <f>IFERROR(VLOOKUP(Z230,'Criteria Table'!$A$2:$I$102,6,FALSE),"NA")</f>
        <v>NA</v>
      </c>
      <c r="AB230" s="95">
        <f t="shared" si="250"/>
        <v>0</v>
      </c>
      <c r="AC230" s="84" t="str">
        <f>IFERROR(IF(VLOOKUP(A230,'SG11'!$A$3:$AI$500,19,FALSE)="","NA",VLOOKUP(A230,'SG11'!$A$3:$AI$500,19,FALSE)),"")</f>
        <v/>
      </c>
      <c r="AD230" s="75" t="str">
        <f>IFERROR(VLOOKUP(AC230,'Criteria Table'!$A$2:$I$102,6,FALSE),"NA")</f>
        <v>NA</v>
      </c>
      <c r="AE230" s="95">
        <f t="shared" si="251"/>
        <v>0</v>
      </c>
      <c r="AF230" s="92" t="str">
        <f>IFERROR(IF(VLOOKUP(A230,'SG11'!$A$3:$AI$500,20,FALSE)="","NA",VLOOKUP(A230,'SG11'!$A$3:$AI$500,20,FALSE)),"")</f>
        <v/>
      </c>
      <c r="AG230" s="75" t="str">
        <f>IFERROR(VLOOKUP(AF230,'Criteria Table'!$A$2:$I$102,6,FALSE),"NA")</f>
        <v>NA</v>
      </c>
      <c r="AH230" s="95">
        <f t="shared" si="252"/>
        <v>0</v>
      </c>
      <c r="AI230" s="84" t="str">
        <f>IFERROR(IF(VLOOKUP(A230,'SG11'!$A$3:$AI$500,21,FALSE)="","NA",VLOOKUP(A230,'SG11'!$A$3:$AI$500,21,FALSE)),"")</f>
        <v/>
      </c>
      <c r="AJ230" s="75" t="str">
        <f>IFERROR(VLOOKUP(AI230,'Criteria Table'!$A$2:$I$102,6,FALSE),"NA")</f>
        <v>NA</v>
      </c>
      <c r="AK230" s="95">
        <f t="shared" si="253"/>
        <v>0</v>
      </c>
      <c r="AL230" s="99" t="str">
        <f>IFERROR(VLOOKUP(TEXT(A230,"0000"),'W11'!$A$1:$E$500,4,FALSE)/AP230*100,"")</f>
        <v/>
      </c>
      <c r="AM230" s="97" t="str">
        <f>IFERROR(VLOOKUP(TEXT(A230,"0000"),'W11'!$A$1:$E$500,4,FALSE),"")</f>
        <v/>
      </c>
      <c r="AN230" s="99" t="str">
        <f t="shared" si="204"/>
        <v/>
      </c>
      <c r="AO230" s="97" t="str">
        <f t="shared" si="205"/>
        <v/>
      </c>
      <c r="AP230" s="99" t="str">
        <f>IFERROR(VLOOKUP(TEXT(A230,"0000"),'W11'!$A$1:$E$500,5,FALSE),"")</f>
        <v/>
      </c>
      <c r="AQ230" s="97">
        <f>IFERROR(VLOOKUP(ROUND(AL230,0),'Criteria Table'!$A$2:$I$102,4,FALSE),0)</f>
        <v>0</v>
      </c>
      <c r="AR230" s="128"/>
      <c r="AS230" s="95"/>
      <c r="AT230" s="95"/>
      <c r="AU230" s="100" t="str">
        <f>IFERROR(VLOOKUP(TEXT(A230,"0000"),'Sci11'!$A$3:$N$492,4,FALSE)/VLOOKUP(TEXT(A230,"0000"),'Sci11'!$A$3:$N$492,14,FALSE)*100,"")</f>
        <v/>
      </c>
      <c r="AV230" s="101" t="e">
        <f>SUM(VLOOKUP(TEXT(A230,"0000"),'Sci11'!$A$3:$N$492,5,FALSE),VLOOKUP(TEXT(A230,"0000"),'Sci11'!$A$3:$N$492,6,FALSE))/VLOOKUP(TEXT(A230,"0000"),'Sci11'!$A$3:$N$492,14,FALSE)*100</f>
        <v>#N/A</v>
      </c>
      <c r="AW230" s="100" t="str">
        <f t="shared" si="254"/>
        <v/>
      </c>
      <c r="AX230" s="101" t="str">
        <f>IFERROR(AW230/100*VLOOKUP(TEXT(A230,"0000"),'Sci11'!$A$3:$N$492,14,FALSE),"")</f>
        <v/>
      </c>
      <c r="AY230" s="100" t="str">
        <f t="shared" si="255"/>
        <v/>
      </c>
      <c r="AZ230" s="101" t="str">
        <f>IFERROR(AY230/100*VLOOKUP(TEXT(A230,"0000"),'Sci11'!$A$3:$N$492,14,FALSE),"")</f>
        <v/>
      </c>
      <c r="BA230" s="100" t="str">
        <f t="shared" si="206"/>
        <v/>
      </c>
      <c r="BB230" s="101" t="str">
        <f>IFERROR(VLOOKUP(BA230,'Criteria Table'!$A$2:$I$102,2,FALSE),"")</f>
        <v/>
      </c>
      <c r="BC230" s="101">
        <f t="shared" si="207"/>
        <v>0</v>
      </c>
      <c r="BD230" s="82">
        <f>IFERROR(VLOOKUP(A230,ATTx11!$A$2:$N$500,4,FALSE),"")</f>
        <v>87.78</v>
      </c>
      <c r="BE230" s="95">
        <f t="shared" si="208"/>
        <v>3</v>
      </c>
      <c r="BF230" s="96">
        <f t="shared" si="209"/>
        <v>90.78</v>
      </c>
      <c r="BG230" s="70">
        <f>IFERROR(VLOOKUP(A230,ATTx11!$A$2:$N$500,11,FALSE),"")</f>
        <v>0</v>
      </c>
      <c r="BH230" s="95">
        <f t="shared" si="210"/>
        <v>0</v>
      </c>
      <c r="BI230" s="70">
        <f>IFERROR(VLOOKUP(A230,ATTx11!$A$2:$N$500,12,FALSE),"")</f>
        <v>0</v>
      </c>
      <c r="BJ230" s="97">
        <f t="shared" si="211"/>
        <v>0</v>
      </c>
      <c r="BK230" s="84">
        <f>IFERROR(VLOOKUP(A230,ATTx11!$A$2:$N$500,7,FALSE),"")</f>
        <v>0</v>
      </c>
      <c r="BL230" s="97">
        <f t="shared" si="212"/>
        <v>0</v>
      </c>
      <c r="BM230" s="84">
        <f>IFERROR(VLOOKUP(A230,ATTx11!$A$2:$N$500,8,FALSE),"")</f>
        <v>0</v>
      </c>
      <c r="BN230" s="95">
        <f t="shared" si="213"/>
        <v>0</v>
      </c>
      <c r="BO230" s="95"/>
      <c r="BP230" s="83">
        <f>IFERROR(VLOOKUP(TEXT($A230,"0000"),'AYP11'!$B$3379:$AU$3800,17,FALSE),"")</f>
        <v>0</v>
      </c>
      <c r="BQ230" s="75">
        <f>IFERROR(VLOOKUP(BP230,'Criteria Table'!$A$2:$I$102,2,FALSE),0)</f>
        <v>10</v>
      </c>
      <c r="BR230" s="95">
        <f t="shared" si="214"/>
        <v>10</v>
      </c>
      <c r="BS230" s="83">
        <f>IFERROR(VLOOKUP(TEXT($A230,"0000"),'AYP11'!$B$847:$AU$1268,17,FALSE),"")</f>
        <v>0</v>
      </c>
      <c r="BT230" s="75">
        <f>IFERROR(VLOOKUP(BS230,'Criteria Table'!$A$2:$I$102,2,FALSE),0)</f>
        <v>10</v>
      </c>
      <c r="BU230" s="95">
        <f t="shared" si="215"/>
        <v>10</v>
      </c>
      <c r="BV230" s="83">
        <f>IFERROR(VLOOKUP(TEXT($A230,"0000"),'AYP11'!$B$2113:$AU$2534,17,FALSE),"")</f>
        <v>0</v>
      </c>
      <c r="BW230" s="75">
        <f>IFERROR(VLOOKUP(BV230,'Criteria Table'!$A$2:$I$102,2,FALSE),0)</f>
        <v>10</v>
      </c>
      <c r="BX230" s="95">
        <f t="shared" si="216"/>
        <v>10</v>
      </c>
      <c r="BY230" s="83">
        <f>IFERROR(VLOOKUP(TEXT($A230,"0000"),'AYP11'!$B$425:$AU$846,17,FALSE),"")</f>
        <v>0</v>
      </c>
      <c r="BZ230" s="75">
        <f>IFERROR(VLOOKUP(BY230,'Criteria Table'!$A$2:$I$102,2,FALSE),0)</f>
        <v>10</v>
      </c>
      <c r="CA230" s="95">
        <f t="shared" si="217"/>
        <v>10</v>
      </c>
      <c r="CB230" s="83">
        <f>IFERROR(VLOOKUP(TEXT($A230,"0000"),'AYP11'!$B$3:$AU$424,17,FALSE),"")</f>
        <v>0</v>
      </c>
      <c r="CC230" s="95">
        <f>IFERROR(VLOOKUP(CB230,'Criteria Table'!$A$2:$I$102,2,FALSE),0)</f>
        <v>10</v>
      </c>
      <c r="CD230" s="95">
        <f t="shared" si="218"/>
        <v>10</v>
      </c>
      <c r="CE230" s="83">
        <f>IFERROR(VLOOKUP(TEXT($A230,"0000"),'AYP11'!$B$1269:$AU$1690,17,FALSE),"")</f>
        <v>0</v>
      </c>
      <c r="CF230" s="95">
        <f>IFERROR(VLOOKUP(CE230,'Criteria Table'!$A$2:$I$102,2,FALSE),0)</f>
        <v>10</v>
      </c>
      <c r="CG230" s="95">
        <f t="shared" si="219"/>
        <v>10</v>
      </c>
      <c r="CH230" s="83">
        <f>IFERROR(VLOOKUP(TEXT($A230,"0000"),'AYP11'!$B$1691:$AU$2112,17,FALSE),"")</f>
        <v>0</v>
      </c>
      <c r="CI230" s="95">
        <f>IFERROR(VLOOKUP(CH230,'Criteria Table'!$A$2:$I$102,2,FALSE),0)</f>
        <v>10</v>
      </c>
      <c r="CJ230" s="95">
        <f t="shared" si="220"/>
        <v>10</v>
      </c>
      <c r="CK230" s="83">
        <f>IFERROR(VLOOKUP(TEXT($A230,"0000"),'AYP11'!$B$2535:$AU$2956,17,FALSE),"")</f>
        <v>0</v>
      </c>
      <c r="CL230" s="95">
        <f>IFERROR(VLOOKUP(CK230,'Criteria Table'!$A$2:$I$102,2,FALSE),0)</f>
        <v>10</v>
      </c>
      <c r="CM230" s="95">
        <f t="shared" si="221"/>
        <v>10</v>
      </c>
      <c r="CN230" s="76">
        <f>IFERROR(VLOOKUP(TEXT($A230,"0000"),'AYP11'!$B$3379:$AU$3800,23,FALSE),"")</f>
        <v>0</v>
      </c>
      <c r="CO230" s="95">
        <f>IFERROR(VLOOKUP(CN230,'Criteria Table'!$A$2:$I$102,2,FALSE),0)</f>
        <v>10</v>
      </c>
      <c r="CP230" s="95">
        <f t="shared" si="222"/>
        <v>10</v>
      </c>
      <c r="CQ230" s="76">
        <f>IFERROR(VLOOKUP(TEXT($A230,"0000"),'AYP11'!$B$847:$AU$1268,23,FALSE),"")</f>
        <v>0</v>
      </c>
      <c r="CR230" s="95">
        <f>IFERROR(VLOOKUP(CQ230,'Criteria Table'!$A$2:$I$102,2,FALSE),0)</f>
        <v>10</v>
      </c>
      <c r="CS230" s="95">
        <f t="shared" si="223"/>
        <v>10</v>
      </c>
      <c r="CT230" s="76">
        <f>IFERROR(VLOOKUP(TEXT($A230,"0000"),'AYP11'!$B$2113:$AU$2534,23,FALSE),"")</f>
        <v>0</v>
      </c>
      <c r="CU230" s="95">
        <f>IFERROR(VLOOKUP(CT230,'Criteria Table'!$A$2:$I$102,2,FALSE),0)</f>
        <v>10</v>
      </c>
      <c r="CV230" s="95">
        <f t="shared" si="224"/>
        <v>10</v>
      </c>
      <c r="CW230" s="76">
        <f>IFERROR(VLOOKUP(TEXT($A230,"0000"),'AYP11'!$B$425:$AU$846,23,FALSE),"")</f>
        <v>0</v>
      </c>
      <c r="CX230" s="95">
        <f>IFERROR(VLOOKUP(CW230,'Criteria Table'!$A$2:$I$102,2,FALSE),0)</f>
        <v>10</v>
      </c>
      <c r="CY230" s="95">
        <f t="shared" si="225"/>
        <v>10</v>
      </c>
      <c r="CZ230" s="76">
        <f>IFERROR(VLOOKUP(TEXT($A230,"0000"),'AYP11'!$B$3:$AU$424,23,FALSE),"")</f>
        <v>0</v>
      </c>
      <c r="DA230" s="95">
        <f>IFERROR(VLOOKUP(CZ230,'Criteria Table'!$A$2:$I$102,2,FALSE),0)</f>
        <v>10</v>
      </c>
      <c r="DB230" s="95">
        <f t="shared" si="226"/>
        <v>10</v>
      </c>
      <c r="DC230" s="76">
        <f>IFERROR(VLOOKUP(TEXT($A230,"0000"),'AYP11'!$B$1269:$AU$1690,23,FALSE),"")</f>
        <v>0</v>
      </c>
      <c r="DD230" s="95">
        <f>IFERROR(VLOOKUP(DC230,'Criteria Table'!$A$2:$I$102,2,FALSE),0)</f>
        <v>10</v>
      </c>
      <c r="DE230" s="95">
        <f t="shared" si="227"/>
        <v>10</v>
      </c>
      <c r="DF230" s="76">
        <f>IFERROR(VLOOKUP(TEXT($A230,"0000"),'AYP11'!$B$1691:$AU$2112,23,FALSE),"")</f>
        <v>0</v>
      </c>
      <c r="DG230" s="95">
        <f>IFERROR(VLOOKUP(DF230,'Criteria Table'!$A$2:$I$102,2,FALSE),0)</f>
        <v>10</v>
      </c>
      <c r="DH230" s="95">
        <f t="shared" si="228"/>
        <v>10</v>
      </c>
      <c r="DI230" s="76">
        <f>IFERROR(VLOOKUP(TEXT($A230,"0000"),'AYP11'!$B$2535:$AU$2956,23,FALSE),"")</f>
        <v>0</v>
      </c>
      <c r="DJ230" s="95">
        <f>IFERROR(VLOOKUP(DI230,'Criteria Table'!$A$2:$I$102,2,FALSE),0)</f>
        <v>10</v>
      </c>
      <c r="DK230" s="95">
        <f t="shared" si="229"/>
        <v>10</v>
      </c>
      <c r="DL230" s="91">
        <f>IFERROR(VLOOKUP(TEXT($A230,"0000"),'AYP11'!$B$3379:$AU$3800,11,FALSE),"")</f>
        <v>0</v>
      </c>
      <c r="DM230" s="95">
        <f t="shared" si="230"/>
        <v>1</v>
      </c>
      <c r="DN230" s="95" t="str">
        <f t="shared" si="231"/>
        <v/>
      </c>
      <c r="DO230" s="91">
        <f>IFERROR(VLOOKUP(TEXT($A230,"0000"),'AYP11'!$B$847:$AU$1268,11,FALSE),"")</f>
        <v>0</v>
      </c>
      <c r="DP230" s="95">
        <f t="shared" si="232"/>
        <v>1</v>
      </c>
      <c r="DQ230" s="95" t="str">
        <f t="shared" si="233"/>
        <v/>
      </c>
      <c r="DR230" s="91">
        <f>IFERROR(VLOOKUP(TEXT($A230,"0000"),'AYP11'!$B$2113:$AU$2534,11,FALSE),"")</f>
        <v>0</v>
      </c>
      <c r="DS230" s="95">
        <f t="shared" si="234"/>
        <v>1</v>
      </c>
      <c r="DT230" s="95" t="str">
        <f t="shared" si="235"/>
        <v/>
      </c>
      <c r="DU230" s="91">
        <f>IFERROR(VLOOKUP(TEXT($A230,"0000"),'AYP11'!$B$425:$AU$846,11,FALSE),"")</f>
        <v>0</v>
      </c>
      <c r="DV230" s="95">
        <f t="shared" si="236"/>
        <v>1</v>
      </c>
      <c r="DW230" s="95" t="str">
        <f t="shared" si="237"/>
        <v/>
      </c>
      <c r="DX230" s="91">
        <f>IFERROR(VLOOKUP(TEXT($A230,"0000"),'AYP11'!$B$3:$AU$424,11,FALSE),"")</f>
        <v>0</v>
      </c>
      <c r="DY230" s="95">
        <f t="shared" si="238"/>
        <v>1</v>
      </c>
      <c r="DZ230" s="95" t="str">
        <f t="shared" si="239"/>
        <v/>
      </c>
      <c r="EA230" s="91">
        <f>IFERROR(VLOOKUP(TEXT($A230,"0000"),'AYP11'!$B$1269:$AU$1690,11,FALSE),"")</f>
        <v>0</v>
      </c>
      <c r="EB230" s="95">
        <f t="shared" si="240"/>
        <v>1</v>
      </c>
      <c r="EC230" s="95" t="str">
        <f t="shared" si="241"/>
        <v/>
      </c>
      <c r="ED230" s="91">
        <f>IFERROR(VLOOKUP(TEXT($A230,"0000"),'AYP11'!$B$1691:$AU$2112,11,FALSE),"")</f>
        <v>0</v>
      </c>
      <c r="EE230" s="95">
        <f t="shared" si="242"/>
        <v>1</v>
      </c>
      <c r="EF230" s="95" t="str">
        <f t="shared" si="243"/>
        <v/>
      </c>
      <c r="EG230" s="91">
        <f>IFERROR(VLOOKUP(TEXT($A230,"0000"),'AYP11'!$B$2535:$AU$2956,11,FALSE),"")</f>
        <v>0</v>
      </c>
      <c r="EH230" s="95">
        <f t="shared" si="244"/>
        <v>1</v>
      </c>
      <c r="EI230" s="95" t="str">
        <f t="shared" si="245"/>
        <v/>
      </c>
      <c r="EP230" s="34">
        <v>130</v>
      </c>
      <c r="EQ230" s="102" t="s">
        <v>1338</v>
      </c>
    </row>
    <row r="231" spans="1:147" x14ac:dyDescent="0.25">
      <c r="A231" s="248">
        <v>5032</v>
      </c>
      <c r="B231" s="291">
        <f t="shared" si="192"/>
        <v>21.84873949579832</v>
      </c>
      <c r="C231" s="50">
        <f>IFERROR(VLOOKUP(TEXT($A231,"0000"),'R-M11'!$A$2:$AA$500,4,FALSE),0)</f>
        <v>26</v>
      </c>
      <c r="D231" s="291">
        <f t="shared" si="193"/>
        <v>17.647058823529413</v>
      </c>
      <c r="E231" s="98">
        <f>IFERROR(SUM(VLOOKUP(TEXT($A231,"0000"),'R-M11'!$A$2:$AA$500,5,FALSE),VLOOKUP(TEXT($A231,"0000"),'R-M11'!$A$2:$AA$500,6,FALSE)),0)</f>
        <v>21</v>
      </c>
      <c r="F231" s="58">
        <f>IFERROR(VLOOKUP(TEXT($A231,"0000"),'R-M11'!$A$2:$AA$500,14,FALSE),0)</f>
        <v>119</v>
      </c>
      <c r="G231" s="230">
        <f t="shared" si="246"/>
        <v>26.118739495798319</v>
      </c>
      <c r="H231" s="97">
        <f t="shared" si="194"/>
        <v>31.081300000000002</v>
      </c>
      <c r="I231" s="230">
        <f t="shared" si="247"/>
        <v>19.477058823529411</v>
      </c>
      <c r="J231" s="97">
        <f t="shared" si="195"/>
        <v>23.177699999999998</v>
      </c>
      <c r="K231" s="230">
        <f t="shared" si="196"/>
        <v>39</v>
      </c>
      <c r="L231" s="121">
        <f>IFERROR(VLOOKUP(K231,'Criteria Table'!$A$2:$I$102,2,FALSE),"")</f>
        <v>6.1000000000000005</v>
      </c>
      <c r="M231" s="230">
        <f t="shared" si="197"/>
        <v>45.595798319327727</v>
      </c>
      <c r="N231" s="286">
        <f t="shared" si="198"/>
        <v>28.571428571428569</v>
      </c>
      <c r="O231" s="50">
        <f>IFERROR(VLOOKUP(TEXT($A231,"0000"),'R-M11'!$A$2:$AA$500,17,FALSE),"")</f>
        <v>34</v>
      </c>
      <c r="P231" s="286">
        <f t="shared" si="199"/>
        <v>14.285714285714285</v>
      </c>
      <c r="Q231" s="98">
        <f>IFERROR(SUM(VLOOKUP(TEXT($A231,"0000"),'R-M11'!$A$2:$AA$500,18,FALSE),VLOOKUP(TEXT($A231,"0000"),'R-M11'!$A$2:$AA$500,19,FALSE)),0)</f>
        <v>17</v>
      </c>
      <c r="R231" s="69">
        <f>IFERROR(VLOOKUP(TEXT($A231,"0000"),'R-M11'!$A$2:$AA$500,27,FALSE),0)</f>
        <v>119</v>
      </c>
      <c r="S231" s="121">
        <f t="shared" si="248"/>
        <v>32.561428571428571</v>
      </c>
      <c r="T231" s="70">
        <f t="shared" si="200"/>
        <v>38.748099999999994</v>
      </c>
      <c r="U231" s="121">
        <f t="shared" si="249"/>
        <v>15.995714285714286</v>
      </c>
      <c r="V231" s="70">
        <f t="shared" si="201"/>
        <v>19.0349</v>
      </c>
      <c r="W231" s="121">
        <f t="shared" si="202"/>
        <v>43</v>
      </c>
      <c r="X231" s="124">
        <f>IFERROR(VLOOKUP(W231,'Criteria Table'!$A$2:$I$102,2,FALSE),"")</f>
        <v>5.7</v>
      </c>
      <c r="Y231" s="121">
        <f t="shared" si="203"/>
        <v>48.557142857142857</v>
      </c>
      <c r="Z231" s="92">
        <f>IFERROR(IF(VLOOKUP(A231,'SG11'!$A$3:$AI$500,18,FALSE)="","NA",VLOOKUP(A231,'SG11'!$A$3:$AI$500,18,FALSE)),"")</f>
        <v>71</v>
      </c>
      <c r="AA231" s="75">
        <f>IFERROR(VLOOKUP(Z231,'Criteria Table'!$A$2:$I$102,6,FALSE),"NA")</f>
        <v>5</v>
      </c>
      <c r="AB231" s="95">
        <f t="shared" si="250"/>
        <v>76</v>
      </c>
      <c r="AC231" s="84">
        <f>IFERROR(IF(VLOOKUP(A231,'SG11'!$A$3:$AI$500,19,FALSE)="","NA",VLOOKUP(A231,'SG11'!$A$3:$AI$500,19,FALSE)),"")</f>
        <v>62</v>
      </c>
      <c r="AD231" s="75">
        <f>IFERROR(VLOOKUP(AC231,'Criteria Table'!$A$2:$I$102,6,FALSE),"NA")</f>
        <v>5</v>
      </c>
      <c r="AE231" s="95">
        <f t="shared" si="251"/>
        <v>67</v>
      </c>
      <c r="AF231" s="92">
        <f>IFERROR(IF(VLOOKUP(A231,'SG11'!$A$3:$AI$500,20,FALSE)="","NA",VLOOKUP(A231,'SG11'!$A$3:$AI$500,20,FALSE)),"")</f>
        <v>87</v>
      </c>
      <c r="AG231" s="75">
        <f>IFERROR(VLOOKUP(AF231,'Criteria Table'!$A$2:$I$102,6,FALSE),"NA")</f>
        <v>5</v>
      </c>
      <c r="AH231" s="95">
        <f t="shared" si="252"/>
        <v>92</v>
      </c>
      <c r="AI231" s="84">
        <f>IFERROR(IF(VLOOKUP(A231,'SG11'!$A$3:$AI$500,21,FALSE)="","NA",VLOOKUP(A231,'SG11'!$A$3:$AI$500,21,FALSE)),"")</f>
        <v>80</v>
      </c>
      <c r="AJ231" s="75">
        <f>IFERROR(VLOOKUP(AI231,'Criteria Table'!$A$2:$I$102,6,FALSE),"NA")</f>
        <v>5</v>
      </c>
      <c r="AK231" s="95">
        <f t="shared" si="253"/>
        <v>85</v>
      </c>
      <c r="AL231" s="99">
        <f>IFERROR(VLOOKUP(TEXT(A231,"0000"),'W11'!$A$1:$E$500,4,FALSE)/AP231*100,"")</f>
        <v>96.551724137931032</v>
      </c>
      <c r="AM231" s="97">
        <f>IFERROR(VLOOKUP(TEXT(A231,"0000"),'W11'!$A$1:$E$500,4,FALSE),"")</f>
        <v>28</v>
      </c>
      <c r="AN231" s="99">
        <f t="shared" si="204"/>
        <v>96.551724137931032</v>
      </c>
      <c r="AO231" s="97">
        <f t="shared" si="205"/>
        <v>27.999999999999996</v>
      </c>
      <c r="AP231" s="99">
        <f>IFERROR(VLOOKUP(TEXT(A231,"0000"),'W11'!$A$1:$E$500,5,FALSE),"")</f>
        <v>29</v>
      </c>
      <c r="AQ231" s="97">
        <f>IFERROR(VLOOKUP(ROUND(AL231,0),'Criteria Table'!$A$2:$I$102,4,FALSE),0)</f>
        <v>0</v>
      </c>
      <c r="AR231" s="128"/>
      <c r="AS231" s="95"/>
      <c r="AT231" s="95"/>
      <c r="AU231" s="100">
        <f>IFERROR(VLOOKUP(TEXT(A231,"0000"),'Sci11'!$A$3:$N$492,4,FALSE)/VLOOKUP(TEXT(A231,"0000"),'Sci11'!$A$3:$N$492,14,FALSE)*100,"")</f>
        <v>11.111111111111111</v>
      </c>
      <c r="AV231" s="101">
        <f>SUM(VLOOKUP(TEXT(A231,"0000"),'Sci11'!$A$3:$N$492,5,FALSE),VLOOKUP(TEXT(A231,"0000"),'Sci11'!$A$3:$N$492,6,FALSE))/VLOOKUP(TEXT(A231,"0000"),'Sci11'!$A$3:$N$492,14,FALSE)*100</f>
        <v>11.111111111111111</v>
      </c>
      <c r="AW231" s="100">
        <f t="shared" si="254"/>
        <v>16.571111111111112</v>
      </c>
      <c r="AX231" s="101">
        <f>IFERROR(AW231/100*VLOOKUP(TEXT(A231,"0000"),'Sci11'!$A$3:$N$492,14,FALSE),"")</f>
        <v>2.9828000000000001</v>
      </c>
      <c r="AY231" s="100">
        <f t="shared" si="255"/>
        <v>13.451111111111111</v>
      </c>
      <c r="AZ231" s="101">
        <f>IFERROR(AY231/100*VLOOKUP(TEXT(A231,"0000"),'Sci11'!$A$3:$N$492,14,FALSE),"")</f>
        <v>2.4211999999999998</v>
      </c>
      <c r="BA231" s="100">
        <f t="shared" si="206"/>
        <v>22</v>
      </c>
      <c r="BB231" s="101">
        <f>IFERROR(VLOOKUP(BA231,'Criteria Table'!$A$2:$I$102,2,FALSE),"")</f>
        <v>7.8000000000000007</v>
      </c>
      <c r="BC231" s="101">
        <f t="shared" si="207"/>
        <v>29.8</v>
      </c>
      <c r="BD231" s="82">
        <f>IFERROR(VLOOKUP(A231,ATTx11!$A$2:$N$500,4,FALSE),"")</f>
        <v>94.7</v>
      </c>
      <c r="BE231" s="95">
        <f t="shared" si="208"/>
        <v>0.5</v>
      </c>
      <c r="BF231" s="96">
        <f t="shared" si="209"/>
        <v>95.2</v>
      </c>
      <c r="BG231" s="70">
        <f>IFERROR(VLOOKUP(A231,ATTx11!$A$2:$N$500,11,FALSE),"")</f>
        <v>0</v>
      </c>
      <c r="BH231" s="95">
        <f t="shared" si="210"/>
        <v>0</v>
      </c>
      <c r="BI231" s="70">
        <f>IFERROR(VLOOKUP(A231,ATTx11!$A$2:$N$500,12,FALSE),"")</f>
        <v>15</v>
      </c>
      <c r="BJ231" s="97">
        <f t="shared" si="211"/>
        <v>13.5</v>
      </c>
      <c r="BK231" s="84">
        <f>IFERROR(VLOOKUP(A231,ATTx11!$A$2:$N$500,7,FALSE),"")</f>
        <v>0</v>
      </c>
      <c r="BL231" s="97">
        <f t="shared" si="212"/>
        <v>0</v>
      </c>
      <c r="BM231" s="84">
        <f>IFERROR(VLOOKUP(A231,ATTx11!$A$2:$N$500,8,FALSE),"")</f>
        <v>13</v>
      </c>
      <c r="BN231" s="95">
        <f t="shared" si="213"/>
        <v>11.7</v>
      </c>
      <c r="BO231" s="95"/>
      <c r="BP231" s="83">
        <f>IFERROR(VLOOKUP(TEXT($A231,"0000"),'AYP11'!$B$3379:$AU$3800,17,FALSE),"")</f>
        <v>0</v>
      </c>
      <c r="BQ231" s="75">
        <f>IFERROR(VLOOKUP(BP231,'Criteria Table'!$A$2:$I$102,2,FALSE),0)</f>
        <v>10</v>
      </c>
      <c r="BR231" s="95">
        <f t="shared" si="214"/>
        <v>10</v>
      </c>
      <c r="BS231" s="83">
        <f>IFERROR(VLOOKUP(TEXT($A231,"0000"),'AYP11'!$B$847:$AU$1268,17,FALSE),"")</f>
        <v>40</v>
      </c>
      <c r="BT231" s="75">
        <f>IFERROR(VLOOKUP(BS231,'Criteria Table'!$A$2:$I$102,2,FALSE),0)</f>
        <v>6</v>
      </c>
      <c r="BU231" s="95">
        <f t="shared" si="215"/>
        <v>46</v>
      </c>
      <c r="BV231" s="83">
        <f>IFERROR(VLOOKUP(TEXT($A231,"0000"),'AYP11'!$B$2113:$AU$2534,17,FALSE),"")</f>
        <v>0</v>
      </c>
      <c r="BW231" s="75">
        <f>IFERROR(VLOOKUP(BV231,'Criteria Table'!$A$2:$I$102,2,FALSE),0)</f>
        <v>10</v>
      </c>
      <c r="BX231" s="95">
        <f t="shared" si="216"/>
        <v>10</v>
      </c>
      <c r="BY231" s="83">
        <f>IFERROR(VLOOKUP(TEXT($A231,"0000"),'AYP11'!$B$425:$AU$846,17,FALSE),"")</f>
        <v>0</v>
      </c>
      <c r="BZ231" s="75">
        <f>IFERROR(VLOOKUP(BY231,'Criteria Table'!$A$2:$I$102,2,FALSE),0)</f>
        <v>10</v>
      </c>
      <c r="CA231" s="95">
        <f t="shared" si="217"/>
        <v>10</v>
      </c>
      <c r="CB231" s="83">
        <f>IFERROR(VLOOKUP(TEXT($A231,"0000"),'AYP11'!$B$3:$AU$424,17,FALSE),"")</f>
        <v>0</v>
      </c>
      <c r="CC231" s="95">
        <f>IFERROR(VLOOKUP(CB231,'Criteria Table'!$A$2:$I$102,2,FALSE),0)</f>
        <v>10</v>
      </c>
      <c r="CD231" s="95">
        <f t="shared" si="218"/>
        <v>10</v>
      </c>
      <c r="CE231" s="83">
        <f>IFERROR(VLOOKUP(TEXT($A231,"0000"),'AYP11'!$B$1269:$AU$1690,17,FALSE),"")</f>
        <v>38</v>
      </c>
      <c r="CF231" s="95">
        <f>IFERROR(VLOOKUP(CE231,'Criteria Table'!$A$2:$I$102,2,FALSE),0)</f>
        <v>6.2</v>
      </c>
      <c r="CG231" s="95">
        <f t="shared" si="219"/>
        <v>44</v>
      </c>
      <c r="CH231" s="83">
        <f>IFERROR(VLOOKUP(TEXT($A231,"0000"),'AYP11'!$B$1691:$AU$2112,17,FALSE),"")</f>
        <v>0</v>
      </c>
      <c r="CI231" s="95">
        <f>IFERROR(VLOOKUP(CH231,'Criteria Table'!$A$2:$I$102,2,FALSE),0)</f>
        <v>10</v>
      </c>
      <c r="CJ231" s="95">
        <f t="shared" si="220"/>
        <v>10</v>
      </c>
      <c r="CK231" s="83">
        <f>IFERROR(VLOOKUP(TEXT($A231,"0000"),'AYP11'!$B$2535:$AU$2956,17,FALSE),"")</f>
        <v>0</v>
      </c>
      <c r="CL231" s="95">
        <f>IFERROR(VLOOKUP(CK231,'Criteria Table'!$A$2:$I$102,2,FALSE),0)</f>
        <v>10</v>
      </c>
      <c r="CM231" s="95">
        <f t="shared" si="221"/>
        <v>10</v>
      </c>
      <c r="CN231" s="76">
        <f>IFERROR(VLOOKUP(TEXT($A231,"0000"),'AYP11'!$B$3379:$AU$3800,23,FALSE),"")</f>
        <v>0</v>
      </c>
      <c r="CO231" s="95">
        <f>IFERROR(VLOOKUP(CN231,'Criteria Table'!$A$2:$I$102,2,FALSE),0)</f>
        <v>10</v>
      </c>
      <c r="CP231" s="95">
        <f t="shared" si="222"/>
        <v>10</v>
      </c>
      <c r="CQ231" s="76">
        <f>IFERROR(VLOOKUP(TEXT($A231,"0000"),'AYP11'!$B$847:$AU$1268,23,FALSE),"")</f>
        <v>42</v>
      </c>
      <c r="CR231" s="95">
        <f>IFERROR(VLOOKUP(CQ231,'Criteria Table'!$A$2:$I$102,2,FALSE),0)</f>
        <v>5.8000000000000007</v>
      </c>
      <c r="CS231" s="95">
        <f t="shared" si="223"/>
        <v>48</v>
      </c>
      <c r="CT231" s="76">
        <f>IFERROR(VLOOKUP(TEXT($A231,"0000"),'AYP11'!$B$2113:$AU$2534,23,FALSE),"")</f>
        <v>0</v>
      </c>
      <c r="CU231" s="95">
        <f>IFERROR(VLOOKUP(CT231,'Criteria Table'!$A$2:$I$102,2,FALSE),0)</f>
        <v>10</v>
      </c>
      <c r="CV231" s="95">
        <f t="shared" si="224"/>
        <v>10</v>
      </c>
      <c r="CW231" s="76">
        <f>IFERROR(VLOOKUP(TEXT($A231,"0000"),'AYP11'!$B$425:$AU$846,23,FALSE),"")</f>
        <v>0</v>
      </c>
      <c r="CX231" s="95">
        <f>IFERROR(VLOOKUP(CW231,'Criteria Table'!$A$2:$I$102,2,FALSE),0)</f>
        <v>10</v>
      </c>
      <c r="CY231" s="95">
        <f t="shared" si="225"/>
        <v>10</v>
      </c>
      <c r="CZ231" s="76">
        <f>IFERROR(VLOOKUP(TEXT($A231,"0000"),'AYP11'!$B$3:$AU$424,23,FALSE),"")</f>
        <v>0</v>
      </c>
      <c r="DA231" s="95">
        <f>IFERROR(VLOOKUP(CZ231,'Criteria Table'!$A$2:$I$102,2,FALSE),0)</f>
        <v>10</v>
      </c>
      <c r="DB231" s="95">
        <f t="shared" si="226"/>
        <v>10</v>
      </c>
      <c r="DC231" s="76">
        <f>IFERROR(VLOOKUP(TEXT($A231,"0000"),'AYP11'!$B$1269:$AU$1690,23,FALSE),"")</f>
        <v>45</v>
      </c>
      <c r="DD231" s="95">
        <f>IFERROR(VLOOKUP(DC231,'Criteria Table'!$A$2:$I$102,2,FALSE),0)</f>
        <v>5.5</v>
      </c>
      <c r="DE231" s="95">
        <f t="shared" si="227"/>
        <v>51</v>
      </c>
      <c r="DF231" s="76">
        <f>IFERROR(VLOOKUP(TEXT($A231,"0000"),'AYP11'!$B$1691:$AU$2112,23,FALSE),"")</f>
        <v>0</v>
      </c>
      <c r="DG231" s="95">
        <f>IFERROR(VLOOKUP(DF231,'Criteria Table'!$A$2:$I$102,2,FALSE),0)</f>
        <v>10</v>
      </c>
      <c r="DH231" s="95">
        <f t="shared" si="228"/>
        <v>10</v>
      </c>
      <c r="DI231" s="76">
        <f>IFERROR(VLOOKUP(TEXT($A231,"0000"),'AYP11'!$B$2535:$AU$2956,23,FALSE),"")</f>
        <v>0</v>
      </c>
      <c r="DJ231" s="95">
        <f>IFERROR(VLOOKUP(DI231,'Criteria Table'!$A$2:$I$102,2,FALSE),0)</f>
        <v>10</v>
      </c>
      <c r="DK231" s="95">
        <f t="shared" si="229"/>
        <v>10</v>
      </c>
      <c r="DL231" s="91">
        <f>IFERROR(VLOOKUP(TEXT($A231,"0000"),'AYP11'!$B$3379:$AU$3800,11,FALSE),"")</f>
        <v>0</v>
      </c>
      <c r="DM231" s="95">
        <f t="shared" si="230"/>
        <v>1</v>
      </c>
      <c r="DN231" s="95" t="str">
        <f t="shared" si="231"/>
        <v/>
      </c>
      <c r="DO231" s="91">
        <f>IFERROR(VLOOKUP(TEXT($A231,"0000"),'AYP11'!$B$847:$AU$1268,11,FALSE),"")</f>
        <v>0</v>
      </c>
      <c r="DP231" s="95">
        <f t="shared" si="232"/>
        <v>1</v>
      </c>
      <c r="DQ231" s="95" t="str">
        <f t="shared" si="233"/>
        <v/>
      </c>
      <c r="DR231" s="91">
        <f>IFERROR(VLOOKUP(TEXT($A231,"0000"),'AYP11'!$B$2113:$AU$2534,11,FALSE),"")</f>
        <v>0</v>
      </c>
      <c r="DS231" s="95">
        <f t="shared" si="234"/>
        <v>1</v>
      </c>
      <c r="DT231" s="95" t="str">
        <f t="shared" si="235"/>
        <v/>
      </c>
      <c r="DU231" s="91">
        <f>IFERROR(VLOOKUP(TEXT($A231,"0000"),'AYP11'!$B$425:$AU$846,11,FALSE),"")</f>
        <v>0</v>
      </c>
      <c r="DV231" s="95">
        <f t="shared" si="236"/>
        <v>1</v>
      </c>
      <c r="DW231" s="95" t="str">
        <f t="shared" si="237"/>
        <v/>
      </c>
      <c r="DX231" s="91">
        <f>IFERROR(VLOOKUP(TEXT($A231,"0000"),'AYP11'!$B$3:$AU$424,11,FALSE),"")</f>
        <v>0</v>
      </c>
      <c r="DY231" s="95">
        <f t="shared" si="238"/>
        <v>1</v>
      </c>
      <c r="DZ231" s="95" t="str">
        <f t="shared" si="239"/>
        <v/>
      </c>
      <c r="EA231" s="91">
        <f>IFERROR(VLOOKUP(TEXT($A231,"0000"),'AYP11'!$B$1269:$AU$1690,11,FALSE),"")</f>
        <v>0</v>
      </c>
      <c r="EB231" s="95">
        <f t="shared" si="240"/>
        <v>1</v>
      </c>
      <c r="EC231" s="95" t="str">
        <f t="shared" si="241"/>
        <v/>
      </c>
      <c r="ED231" s="91">
        <f>IFERROR(VLOOKUP(TEXT($A231,"0000"),'AYP11'!$B$1691:$AU$2112,11,FALSE),"")</f>
        <v>0</v>
      </c>
      <c r="EE231" s="95">
        <f t="shared" si="242"/>
        <v>1</v>
      </c>
      <c r="EF231" s="95" t="str">
        <f t="shared" si="243"/>
        <v/>
      </c>
      <c r="EG231" s="91">
        <f>IFERROR(VLOOKUP(TEXT($A231,"0000"),'AYP11'!$B$2535:$AU$2956,11,FALSE),"")</f>
        <v>0</v>
      </c>
      <c r="EH231" s="95">
        <f t="shared" si="244"/>
        <v>1</v>
      </c>
      <c r="EI231" s="95" t="str">
        <f t="shared" si="245"/>
        <v/>
      </c>
    </row>
    <row r="232" spans="1:147" x14ac:dyDescent="0.25">
      <c r="A232" s="248">
        <v>5041</v>
      </c>
      <c r="B232" s="291">
        <f t="shared" si="192"/>
        <v>26.171875</v>
      </c>
      <c r="C232" s="50">
        <f>IFERROR(VLOOKUP(TEXT($A232,"0000"),'R-M11'!$A$2:$AA$500,4,FALSE),0)</f>
        <v>67</v>
      </c>
      <c r="D232" s="291">
        <f t="shared" si="193"/>
        <v>31.25</v>
      </c>
      <c r="E232" s="98">
        <f>IFERROR(SUM(VLOOKUP(TEXT($A232,"0000"),'R-M11'!$A$2:$AA$500,5,FALSE),VLOOKUP(TEXT($A232,"0000"),'R-M11'!$A$2:$AA$500,6,FALSE)),0)</f>
        <v>80</v>
      </c>
      <c r="F232" s="58">
        <f>IFERROR(VLOOKUP(TEXT($A232,"0000"),'R-M11'!$A$2:$AA$500,14,FALSE),0)</f>
        <v>256</v>
      </c>
      <c r="G232" s="230">
        <f t="shared" si="246"/>
        <v>29.181874999999998</v>
      </c>
      <c r="H232" s="97">
        <f t="shared" si="194"/>
        <v>74.70559999999999</v>
      </c>
      <c r="I232" s="230">
        <f t="shared" si="247"/>
        <v>32.54</v>
      </c>
      <c r="J232" s="97">
        <f t="shared" si="195"/>
        <v>83.302399999999992</v>
      </c>
      <c r="K232" s="230">
        <f t="shared" si="196"/>
        <v>57</v>
      </c>
      <c r="L232" s="121">
        <f>IFERROR(VLOOKUP(K232,'Criteria Table'!$A$2:$I$102,2,FALSE),"")</f>
        <v>4.3</v>
      </c>
      <c r="M232" s="230">
        <f t="shared" si="197"/>
        <v>61.721874999999997</v>
      </c>
      <c r="N232" s="286">
        <f t="shared" si="198"/>
        <v>22.745098039215687</v>
      </c>
      <c r="O232" s="50">
        <f>IFERROR(VLOOKUP(TEXT($A232,"0000"),'R-M11'!$A$2:$AA$500,17,FALSE),"")</f>
        <v>58</v>
      </c>
      <c r="P232" s="286">
        <f t="shared" si="199"/>
        <v>35.294117647058826</v>
      </c>
      <c r="Q232" s="98">
        <f>IFERROR(SUM(VLOOKUP(TEXT($A232,"0000"),'R-M11'!$A$2:$AA$500,18,FALSE),VLOOKUP(TEXT($A232,"0000"),'R-M11'!$A$2:$AA$500,19,FALSE)),0)</f>
        <v>90</v>
      </c>
      <c r="R232" s="69">
        <f>IFERROR(VLOOKUP(TEXT($A232,"0000"),'R-M11'!$A$2:$AA$500,27,FALSE),0)</f>
        <v>255</v>
      </c>
      <c r="S232" s="121">
        <f t="shared" si="248"/>
        <v>25.685098039215688</v>
      </c>
      <c r="T232" s="70">
        <f t="shared" si="200"/>
        <v>65.497</v>
      </c>
      <c r="U232" s="121">
        <f t="shared" si="249"/>
        <v>36.554117647058824</v>
      </c>
      <c r="V232" s="70">
        <f t="shared" si="201"/>
        <v>93.213000000000008</v>
      </c>
      <c r="W232" s="121">
        <f t="shared" si="202"/>
        <v>58</v>
      </c>
      <c r="X232" s="124">
        <f>IFERROR(VLOOKUP(W232,'Criteria Table'!$A$2:$I$102,2,FALSE),"")</f>
        <v>4.2</v>
      </c>
      <c r="Y232" s="121">
        <f t="shared" si="203"/>
        <v>62.239215686274513</v>
      </c>
      <c r="Z232" s="92">
        <f>IFERROR(IF(VLOOKUP(A232,'SG11'!$A$3:$AI$500,18,FALSE)="","NA",VLOOKUP(A232,'SG11'!$A$3:$AI$500,18,FALSE)),"")</f>
        <v>51</v>
      </c>
      <c r="AA232" s="75">
        <f>IFERROR(VLOOKUP(Z232,'Criteria Table'!$A$2:$I$102,6,FALSE),"NA")</f>
        <v>10</v>
      </c>
      <c r="AB232" s="95">
        <f t="shared" si="250"/>
        <v>61</v>
      </c>
      <c r="AC232" s="84">
        <f>IFERROR(IF(VLOOKUP(A232,'SG11'!$A$3:$AI$500,19,FALSE)="","NA",VLOOKUP(A232,'SG11'!$A$3:$AI$500,19,FALSE)),"")</f>
        <v>43</v>
      </c>
      <c r="AD232" s="75">
        <f>IFERROR(VLOOKUP(AC232,'Criteria Table'!$A$2:$I$102,6,FALSE),"NA")</f>
        <v>10</v>
      </c>
      <c r="AE232" s="95">
        <f t="shared" si="251"/>
        <v>53</v>
      </c>
      <c r="AF232" s="92">
        <f>IFERROR(IF(VLOOKUP(A232,'SG11'!$A$3:$AI$500,20,FALSE)="","NA",VLOOKUP(A232,'SG11'!$A$3:$AI$500,20,FALSE)),"")</f>
        <v>49</v>
      </c>
      <c r="AG232" s="75">
        <f>IFERROR(VLOOKUP(AF232,'Criteria Table'!$A$2:$I$102,6,FALSE),"NA")</f>
        <v>10</v>
      </c>
      <c r="AH232" s="95">
        <f t="shared" si="252"/>
        <v>59</v>
      </c>
      <c r="AI232" s="84">
        <f>IFERROR(IF(VLOOKUP(A232,'SG11'!$A$3:$AI$500,21,FALSE)="","NA",VLOOKUP(A232,'SG11'!$A$3:$AI$500,21,FALSE)),"")</f>
        <v>54</v>
      </c>
      <c r="AJ232" s="75">
        <f>IFERROR(VLOOKUP(AI232,'Criteria Table'!$A$2:$I$102,6,FALSE),"NA")</f>
        <v>10</v>
      </c>
      <c r="AK232" s="95">
        <f t="shared" si="253"/>
        <v>64</v>
      </c>
      <c r="AL232" s="99">
        <f>IFERROR(VLOOKUP(TEXT(A232,"0000"),'W11'!$A$1:$E$500,4,FALSE)/AP232*100,"")</f>
        <v>94.366197183098592</v>
      </c>
      <c r="AM232" s="97">
        <f>IFERROR(VLOOKUP(TEXT(A232,"0000"),'W11'!$A$1:$E$500,4,FALSE),"")</f>
        <v>67</v>
      </c>
      <c r="AN232" s="99">
        <f t="shared" si="204"/>
        <v>94.366197183098592</v>
      </c>
      <c r="AO232" s="97">
        <f t="shared" si="205"/>
        <v>67</v>
      </c>
      <c r="AP232" s="99">
        <f>IFERROR(VLOOKUP(TEXT(A232,"0000"),'W11'!$A$1:$E$500,5,FALSE),"")</f>
        <v>71</v>
      </c>
      <c r="AQ232" s="97">
        <f>IFERROR(VLOOKUP(ROUND(AL232,0),'Criteria Table'!$A$2:$I$102,4,FALSE),0)</f>
        <v>0</v>
      </c>
      <c r="AR232" s="128"/>
      <c r="AS232" s="95"/>
      <c r="AT232" s="95"/>
      <c r="AU232" s="100">
        <f>IFERROR(VLOOKUP(TEXT(A232,"0000"),'Sci11'!$A$3:$N$492,4,FALSE)/VLOOKUP(TEXT(A232,"0000"),'Sci11'!$A$3:$N$492,14,FALSE)*100,"")</f>
        <v>28.571428571428569</v>
      </c>
      <c r="AV232" s="101">
        <f>SUM(VLOOKUP(TEXT(A232,"0000"),'Sci11'!$A$3:$N$492,5,FALSE),VLOOKUP(TEXT(A232,"0000"),'Sci11'!$A$3:$N$492,6,FALSE))/VLOOKUP(TEXT(A232,"0000"),'Sci11'!$A$3:$N$492,14,FALSE)*100</f>
        <v>19.780219780219781</v>
      </c>
      <c r="AW232" s="100">
        <f t="shared" si="254"/>
        <v>32.21142857142857</v>
      </c>
      <c r="AX232" s="101">
        <f>IFERROR(AW232/100*VLOOKUP(TEXT(A232,"0000"),'Sci11'!$A$3:$N$492,14,FALSE),"")</f>
        <v>29.312399999999997</v>
      </c>
      <c r="AY232" s="100">
        <f t="shared" si="255"/>
        <v>21.34021978021978</v>
      </c>
      <c r="AZ232" s="101">
        <f>IFERROR(AY232/100*VLOOKUP(TEXT(A232,"0000"),'Sci11'!$A$3:$N$492,14,FALSE),"")</f>
        <v>19.419599999999999</v>
      </c>
      <c r="BA232" s="100">
        <f t="shared" si="206"/>
        <v>48</v>
      </c>
      <c r="BB232" s="101">
        <f>IFERROR(VLOOKUP(BA232,'Criteria Table'!$A$2:$I$102,2,FALSE),"")</f>
        <v>5.2</v>
      </c>
      <c r="BC232" s="101">
        <f t="shared" si="207"/>
        <v>53.2</v>
      </c>
      <c r="BD232" s="82">
        <f>IFERROR(VLOOKUP(A232,ATTx11!$A$2:$N$500,4,FALSE),"")</f>
        <v>95.71</v>
      </c>
      <c r="BE232" s="95">
        <f t="shared" si="208"/>
        <v>0.5</v>
      </c>
      <c r="BF232" s="96">
        <f t="shared" si="209"/>
        <v>96.21</v>
      </c>
      <c r="BG232" s="70">
        <f>IFERROR(VLOOKUP(A232,ATTx11!$A$2:$N$500,11,FALSE),"")</f>
        <v>0</v>
      </c>
      <c r="BH232" s="95">
        <f t="shared" si="210"/>
        <v>0</v>
      </c>
      <c r="BI232" s="70">
        <f>IFERROR(VLOOKUP(A232,ATTx11!$A$2:$N$500,12,FALSE),"")</f>
        <v>6</v>
      </c>
      <c r="BJ232" s="97">
        <f t="shared" si="211"/>
        <v>5.4</v>
      </c>
      <c r="BK232" s="84">
        <f>IFERROR(VLOOKUP(A232,ATTx11!$A$2:$N$500,7,FALSE),"")</f>
        <v>0</v>
      </c>
      <c r="BL232" s="97">
        <f t="shared" si="212"/>
        <v>0</v>
      </c>
      <c r="BM232" s="84">
        <f>IFERROR(VLOOKUP(A232,ATTx11!$A$2:$N$500,8,FALSE),"")</f>
        <v>3</v>
      </c>
      <c r="BN232" s="95">
        <f t="shared" si="213"/>
        <v>2.7</v>
      </c>
      <c r="BO232" s="95"/>
      <c r="BP232" s="83">
        <f>IFERROR(VLOOKUP(TEXT($A232,"0000"),'AYP11'!$B$3379:$AU$3800,17,FALSE),"")</f>
        <v>0</v>
      </c>
      <c r="BQ232" s="75">
        <f>IFERROR(VLOOKUP(BP232,'Criteria Table'!$A$2:$I$102,2,FALSE),0)</f>
        <v>10</v>
      </c>
      <c r="BR232" s="95">
        <f t="shared" si="214"/>
        <v>10</v>
      </c>
      <c r="BS232" s="83">
        <f>IFERROR(VLOOKUP(TEXT($A232,"0000"),'AYP11'!$B$847:$AU$1268,17,FALSE),"")</f>
        <v>0</v>
      </c>
      <c r="BT232" s="75">
        <f>IFERROR(VLOOKUP(BS232,'Criteria Table'!$A$2:$I$102,2,FALSE),0)</f>
        <v>10</v>
      </c>
      <c r="BU232" s="95">
        <f t="shared" si="215"/>
        <v>10</v>
      </c>
      <c r="BV232" s="83">
        <f>IFERROR(VLOOKUP(TEXT($A232,"0000"),'AYP11'!$B$2113:$AU$2534,17,FALSE),"")</f>
        <v>59</v>
      </c>
      <c r="BW232" s="75">
        <f>IFERROR(VLOOKUP(BV232,'Criteria Table'!$A$2:$I$102,2,FALSE),0)</f>
        <v>4.1000000000000005</v>
      </c>
      <c r="BX232" s="95">
        <f t="shared" si="216"/>
        <v>63</v>
      </c>
      <c r="BY232" s="83">
        <f>IFERROR(VLOOKUP(TEXT($A232,"0000"),'AYP11'!$B$425:$AU$846,17,FALSE),"")</f>
        <v>0</v>
      </c>
      <c r="BZ232" s="75">
        <f>IFERROR(VLOOKUP(BY232,'Criteria Table'!$A$2:$I$102,2,FALSE),0)</f>
        <v>10</v>
      </c>
      <c r="CA232" s="95">
        <f t="shared" si="217"/>
        <v>10</v>
      </c>
      <c r="CB232" s="83">
        <f>IFERROR(VLOOKUP(TEXT($A232,"0000"),'AYP11'!$B$3:$AU$424,17,FALSE),"")</f>
        <v>0</v>
      </c>
      <c r="CC232" s="95">
        <f>IFERROR(VLOOKUP(CB232,'Criteria Table'!$A$2:$I$102,2,FALSE),0)</f>
        <v>10</v>
      </c>
      <c r="CD232" s="95">
        <f t="shared" si="218"/>
        <v>10</v>
      </c>
      <c r="CE232" s="83">
        <f>IFERROR(VLOOKUP(TEXT($A232,"0000"),'AYP11'!$B$1269:$AU$1690,17,FALSE),"")</f>
        <v>56</v>
      </c>
      <c r="CF232" s="95">
        <f>IFERROR(VLOOKUP(CE232,'Criteria Table'!$A$2:$I$102,2,FALSE),0)</f>
        <v>4.4000000000000004</v>
      </c>
      <c r="CG232" s="95">
        <f t="shared" si="219"/>
        <v>60</v>
      </c>
      <c r="CH232" s="83">
        <f>IFERROR(VLOOKUP(TEXT($A232,"0000"),'AYP11'!$B$1691:$AU$2112,17,FALSE),"")</f>
        <v>49</v>
      </c>
      <c r="CI232" s="95">
        <f>IFERROR(VLOOKUP(CH232,'Criteria Table'!$A$2:$I$102,2,FALSE),0)</f>
        <v>5.1000000000000005</v>
      </c>
      <c r="CJ232" s="95">
        <f t="shared" si="220"/>
        <v>54</v>
      </c>
      <c r="CK232" s="83">
        <f>IFERROR(VLOOKUP(TEXT($A232,"0000"),'AYP11'!$B$2535:$AU$2956,17,FALSE),"")</f>
        <v>26</v>
      </c>
      <c r="CL232" s="95">
        <f>IFERROR(VLOOKUP(CK232,'Criteria Table'!$A$2:$I$102,2,FALSE),0)</f>
        <v>7.4</v>
      </c>
      <c r="CM232" s="95">
        <f t="shared" si="221"/>
        <v>33</v>
      </c>
      <c r="CN232" s="76">
        <f>IFERROR(VLOOKUP(TEXT($A232,"0000"),'AYP11'!$B$3379:$AU$3800,23,FALSE),"")</f>
        <v>0</v>
      </c>
      <c r="CO232" s="95">
        <f>IFERROR(VLOOKUP(CN232,'Criteria Table'!$A$2:$I$102,2,FALSE),0)</f>
        <v>10</v>
      </c>
      <c r="CP232" s="95">
        <f t="shared" si="222"/>
        <v>10</v>
      </c>
      <c r="CQ232" s="76">
        <f>IFERROR(VLOOKUP(TEXT($A232,"0000"),'AYP11'!$B$847:$AU$1268,23,FALSE),"")</f>
        <v>0</v>
      </c>
      <c r="CR232" s="95">
        <f>IFERROR(VLOOKUP(CQ232,'Criteria Table'!$A$2:$I$102,2,FALSE),0)</f>
        <v>10</v>
      </c>
      <c r="CS232" s="95">
        <f t="shared" si="223"/>
        <v>10</v>
      </c>
      <c r="CT232" s="76">
        <f>IFERROR(VLOOKUP(TEXT($A232,"0000"),'AYP11'!$B$2113:$AU$2534,23,FALSE),"")</f>
        <v>59</v>
      </c>
      <c r="CU232" s="95">
        <f>IFERROR(VLOOKUP(CT232,'Criteria Table'!$A$2:$I$102,2,FALSE),0)</f>
        <v>4.1000000000000005</v>
      </c>
      <c r="CV232" s="95">
        <f t="shared" si="224"/>
        <v>63</v>
      </c>
      <c r="CW232" s="76">
        <f>IFERROR(VLOOKUP(TEXT($A232,"0000"),'AYP11'!$B$425:$AU$846,23,FALSE),"")</f>
        <v>0</v>
      </c>
      <c r="CX232" s="95">
        <f>IFERROR(VLOOKUP(CW232,'Criteria Table'!$A$2:$I$102,2,FALSE),0)</f>
        <v>10</v>
      </c>
      <c r="CY232" s="95">
        <f t="shared" si="225"/>
        <v>10</v>
      </c>
      <c r="CZ232" s="76">
        <f>IFERROR(VLOOKUP(TEXT($A232,"0000"),'AYP11'!$B$3:$AU$424,23,FALSE),"")</f>
        <v>0</v>
      </c>
      <c r="DA232" s="95">
        <f>IFERROR(VLOOKUP(CZ232,'Criteria Table'!$A$2:$I$102,2,FALSE),0)</f>
        <v>10</v>
      </c>
      <c r="DB232" s="95">
        <f t="shared" si="226"/>
        <v>10</v>
      </c>
      <c r="DC232" s="76">
        <f>IFERROR(VLOOKUP(TEXT($A232,"0000"),'AYP11'!$B$1269:$AU$1690,23,FALSE),"")</f>
        <v>56</v>
      </c>
      <c r="DD232" s="95">
        <f>IFERROR(VLOOKUP(DC232,'Criteria Table'!$A$2:$I$102,2,FALSE),0)</f>
        <v>4.4000000000000004</v>
      </c>
      <c r="DE232" s="95">
        <f t="shared" si="227"/>
        <v>60</v>
      </c>
      <c r="DF232" s="76">
        <f>IFERROR(VLOOKUP(TEXT($A232,"0000"),'AYP11'!$B$1691:$AU$2112,23,FALSE),"")</f>
        <v>59</v>
      </c>
      <c r="DG232" s="95">
        <f>IFERROR(VLOOKUP(DF232,'Criteria Table'!$A$2:$I$102,2,FALSE),0)</f>
        <v>4.1000000000000005</v>
      </c>
      <c r="DH232" s="95">
        <f t="shared" si="228"/>
        <v>63</v>
      </c>
      <c r="DI232" s="76">
        <f>IFERROR(VLOOKUP(TEXT($A232,"0000"),'AYP11'!$B$2535:$AU$2956,23,FALSE),"")</f>
        <v>26</v>
      </c>
      <c r="DJ232" s="95">
        <f>IFERROR(VLOOKUP(DI232,'Criteria Table'!$A$2:$I$102,2,FALSE),0)</f>
        <v>7.4</v>
      </c>
      <c r="DK232" s="95">
        <f t="shared" si="229"/>
        <v>33</v>
      </c>
      <c r="DL232" s="91">
        <f>IFERROR(VLOOKUP(TEXT($A232,"0000"),'AYP11'!$B$3379:$AU$3800,11,FALSE),"")</f>
        <v>0</v>
      </c>
      <c r="DM232" s="95">
        <f t="shared" si="230"/>
        <v>1</v>
      </c>
      <c r="DN232" s="95" t="str">
        <f t="shared" si="231"/>
        <v/>
      </c>
      <c r="DO232" s="91">
        <f>IFERROR(VLOOKUP(TEXT($A232,"0000"),'AYP11'!$B$847:$AU$1268,11,FALSE),"")</f>
        <v>0</v>
      </c>
      <c r="DP232" s="95">
        <f t="shared" si="232"/>
        <v>1</v>
      </c>
      <c r="DQ232" s="95" t="str">
        <f t="shared" si="233"/>
        <v/>
      </c>
      <c r="DR232" s="91">
        <f>IFERROR(VLOOKUP(TEXT($A232,"0000"),'AYP11'!$B$2113:$AU$2534,11,FALSE),"")</f>
        <v>0</v>
      </c>
      <c r="DS232" s="95">
        <f t="shared" si="234"/>
        <v>1</v>
      </c>
      <c r="DT232" s="95" t="str">
        <f t="shared" si="235"/>
        <v/>
      </c>
      <c r="DU232" s="91">
        <f>IFERROR(VLOOKUP(TEXT($A232,"0000"),'AYP11'!$B$425:$AU$846,11,FALSE),"")</f>
        <v>0</v>
      </c>
      <c r="DV232" s="95">
        <f t="shared" si="236"/>
        <v>1</v>
      </c>
      <c r="DW232" s="95" t="str">
        <f t="shared" si="237"/>
        <v/>
      </c>
      <c r="DX232" s="91">
        <f>IFERROR(VLOOKUP(TEXT($A232,"0000"),'AYP11'!$B$3:$AU$424,11,FALSE),"")</f>
        <v>0</v>
      </c>
      <c r="DY232" s="95">
        <f t="shared" si="238"/>
        <v>1</v>
      </c>
      <c r="DZ232" s="95" t="str">
        <f t="shared" si="239"/>
        <v/>
      </c>
      <c r="EA232" s="91">
        <f>IFERROR(VLOOKUP(TEXT($A232,"0000"),'AYP11'!$B$1269:$AU$1690,11,FALSE),"")</f>
        <v>0</v>
      </c>
      <c r="EB232" s="95">
        <f t="shared" si="240"/>
        <v>1</v>
      </c>
      <c r="EC232" s="95" t="str">
        <f t="shared" si="241"/>
        <v/>
      </c>
      <c r="ED232" s="91">
        <f>IFERROR(VLOOKUP(TEXT($A232,"0000"),'AYP11'!$B$1691:$AU$2112,11,FALSE),"")</f>
        <v>0</v>
      </c>
      <c r="EE232" s="95">
        <f t="shared" si="242"/>
        <v>1</v>
      </c>
      <c r="EF232" s="95" t="str">
        <f t="shared" si="243"/>
        <v/>
      </c>
      <c r="EG232" s="91">
        <f>IFERROR(VLOOKUP(TEXT($A232,"0000"),'AYP11'!$B$2535:$AU$2956,11,FALSE),"")</f>
        <v>0</v>
      </c>
      <c r="EH232" s="95">
        <f t="shared" si="244"/>
        <v>1</v>
      </c>
      <c r="EI232" s="95" t="str">
        <f t="shared" si="245"/>
        <v/>
      </c>
      <c r="EP232" s="34">
        <v>129</v>
      </c>
      <c r="EQ232" s="102" t="s">
        <v>1298</v>
      </c>
    </row>
    <row r="233" spans="1:147" x14ac:dyDescent="0.25">
      <c r="A233" s="248">
        <v>5043</v>
      </c>
      <c r="B233" s="291">
        <f t="shared" si="192"/>
        <v>38.888888888888893</v>
      </c>
      <c r="C233" s="50">
        <f>IFERROR(VLOOKUP(TEXT($A233,"0000"),'R-M11'!$A$2:$AA$500,4,FALSE),0)</f>
        <v>7</v>
      </c>
      <c r="D233" s="291">
        <f t="shared" si="193"/>
        <v>11.111111111111111</v>
      </c>
      <c r="E233" s="98">
        <f>IFERROR(SUM(VLOOKUP(TEXT($A233,"0000"),'R-M11'!$A$2:$AA$500,5,FALSE),VLOOKUP(TEXT($A233,"0000"),'R-M11'!$A$2:$AA$500,6,FALSE)),0)</f>
        <v>2</v>
      </c>
      <c r="F233" s="58">
        <f>IFERROR(VLOOKUP(TEXT($A233,"0000"),'R-M11'!$A$2:$AA$500,14,FALSE),0)</f>
        <v>18</v>
      </c>
      <c r="G233" s="230">
        <f t="shared" si="246"/>
        <v>42.388888888888893</v>
      </c>
      <c r="H233" s="97">
        <f t="shared" si="194"/>
        <v>7.6300000000000008</v>
      </c>
      <c r="I233" s="230">
        <f t="shared" si="247"/>
        <v>12.611111111111111</v>
      </c>
      <c r="J233" s="97">
        <f t="shared" si="195"/>
        <v>2.27</v>
      </c>
      <c r="K233" s="230">
        <f t="shared" si="196"/>
        <v>50</v>
      </c>
      <c r="L233" s="121">
        <f>IFERROR(VLOOKUP(K233,'Criteria Table'!$A$2:$I$102,2,FALSE),"")</f>
        <v>5</v>
      </c>
      <c r="M233" s="230">
        <f t="shared" si="197"/>
        <v>55</v>
      </c>
      <c r="N233" s="286">
        <f t="shared" si="198"/>
        <v>61.111111111111114</v>
      </c>
      <c r="O233" s="50">
        <f>IFERROR(VLOOKUP(TEXT($A233,"0000"),'R-M11'!$A$2:$AA$500,17,FALSE),"")</f>
        <v>11</v>
      </c>
      <c r="P233" s="286">
        <f t="shared" si="199"/>
        <v>11.111111111111111</v>
      </c>
      <c r="Q233" s="98">
        <f>IFERROR(SUM(VLOOKUP(TEXT($A233,"0000"),'R-M11'!$A$2:$AA$500,18,FALSE),VLOOKUP(TEXT($A233,"0000"),'R-M11'!$A$2:$AA$500,19,FALSE)),0)</f>
        <v>2</v>
      </c>
      <c r="R233" s="69">
        <f>IFERROR(VLOOKUP(TEXT($A233,"0000"),'R-M11'!$A$2:$AA$500,27,FALSE),0)</f>
        <v>18</v>
      </c>
      <c r="S233" s="121">
        <f t="shared" si="248"/>
        <v>63.071111111111115</v>
      </c>
      <c r="T233" s="70">
        <f t="shared" si="200"/>
        <v>11.3528</v>
      </c>
      <c r="U233" s="121">
        <f t="shared" si="249"/>
        <v>11.951111111111111</v>
      </c>
      <c r="V233" s="70">
        <f t="shared" si="201"/>
        <v>2.1511999999999998</v>
      </c>
      <c r="W233" s="121">
        <f t="shared" si="202"/>
        <v>72</v>
      </c>
      <c r="X233" s="124">
        <f>IFERROR(VLOOKUP(W233,'Criteria Table'!$A$2:$I$102,2,FALSE),"")</f>
        <v>2.8000000000000003</v>
      </c>
      <c r="Y233" s="121">
        <f t="shared" si="203"/>
        <v>75.022222222222226</v>
      </c>
      <c r="Z233" s="92" t="str">
        <f>IFERROR(IF(VLOOKUP(A233,'SG11'!$A$3:$AI$500,18,FALSE)="","NA",VLOOKUP(A233,'SG11'!$A$3:$AI$500,18,FALSE)),"")</f>
        <v/>
      </c>
      <c r="AA233" s="75" t="str">
        <f>IFERROR(VLOOKUP(Z233,'Criteria Table'!$A$2:$I$102,6,FALSE),"NA")</f>
        <v>NA</v>
      </c>
      <c r="AB233" s="95">
        <f t="shared" si="250"/>
        <v>0</v>
      </c>
      <c r="AC233" s="84" t="str">
        <f>IFERROR(IF(VLOOKUP(A233,'SG11'!$A$3:$AI$500,19,FALSE)="","NA",VLOOKUP(A233,'SG11'!$A$3:$AI$500,19,FALSE)),"")</f>
        <v/>
      </c>
      <c r="AD233" s="75" t="str">
        <f>IFERROR(VLOOKUP(AC233,'Criteria Table'!$A$2:$I$102,6,FALSE),"NA")</f>
        <v>NA</v>
      </c>
      <c r="AE233" s="95">
        <f t="shared" si="251"/>
        <v>0</v>
      </c>
      <c r="AF233" s="92" t="str">
        <f>IFERROR(IF(VLOOKUP(A233,'SG11'!$A$3:$AI$500,20,FALSE)="","NA",VLOOKUP(A233,'SG11'!$A$3:$AI$500,20,FALSE)),"")</f>
        <v/>
      </c>
      <c r="AG233" s="75" t="str">
        <f>IFERROR(VLOOKUP(AF233,'Criteria Table'!$A$2:$I$102,6,FALSE),"NA")</f>
        <v>NA</v>
      </c>
      <c r="AH233" s="95">
        <f t="shared" si="252"/>
        <v>0</v>
      </c>
      <c r="AI233" s="84" t="str">
        <f>IFERROR(IF(VLOOKUP(A233,'SG11'!$A$3:$AI$500,21,FALSE)="","NA",VLOOKUP(A233,'SG11'!$A$3:$AI$500,21,FALSE)),"")</f>
        <v/>
      </c>
      <c r="AJ233" s="75" t="str">
        <f>IFERROR(VLOOKUP(AI233,'Criteria Table'!$A$2:$I$102,6,FALSE),"NA")</f>
        <v>NA</v>
      </c>
      <c r="AK233" s="95">
        <f t="shared" si="253"/>
        <v>0</v>
      </c>
      <c r="AL233" s="99" t="str">
        <f>IFERROR(VLOOKUP(TEXT(A233,"0000"),'W11'!$A$1:$E$500,4,FALSE)/AP233*100,"")</f>
        <v/>
      </c>
      <c r="AM233" s="97" t="str">
        <f>IFERROR(VLOOKUP(TEXT(A233,"0000"),'W11'!$A$1:$E$500,4,FALSE),"")</f>
        <v/>
      </c>
      <c r="AN233" s="99" t="str">
        <f t="shared" si="204"/>
        <v/>
      </c>
      <c r="AO233" s="97" t="str">
        <f t="shared" si="205"/>
        <v/>
      </c>
      <c r="AP233" s="99" t="str">
        <f>IFERROR(VLOOKUP(TEXT(A233,"0000"),'W11'!$A$1:$E$500,5,FALSE),"")</f>
        <v/>
      </c>
      <c r="AQ233" s="97">
        <f>IFERROR(VLOOKUP(ROUND(AL233,0),'Criteria Table'!$A$2:$I$102,4,FALSE),0)</f>
        <v>0</v>
      </c>
      <c r="AR233" s="128"/>
      <c r="AS233" s="95"/>
      <c r="AT233" s="95"/>
      <c r="AU233" s="100" t="str">
        <f>IFERROR(VLOOKUP(TEXT(A233,"0000"),'Sci11'!$A$3:$N$492,4,FALSE)/VLOOKUP(TEXT(A233,"0000"),'Sci11'!$A$3:$N$492,14,FALSE)*100,"")</f>
        <v/>
      </c>
      <c r="AV233" s="101" t="e">
        <f>SUM(VLOOKUP(TEXT(A233,"0000"),'Sci11'!$A$3:$N$492,5,FALSE),VLOOKUP(TEXT(A233,"0000"),'Sci11'!$A$3:$N$492,6,FALSE))/VLOOKUP(TEXT(A233,"0000"),'Sci11'!$A$3:$N$492,14,FALSE)*100</f>
        <v>#N/A</v>
      </c>
      <c r="AW233" s="100" t="str">
        <f t="shared" si="254"/>
        <v/>
      </c>
      <c r="AX233" s="101" t="str">
        <f>IFERROR(AW233/100*VLOOKUP(TEXT(A233,"0000"),'Sci11'!$A$3:$N$492,14,FALSE),"")</f>
        <v/>
      </c>
      <c r="AY233" s="100" t="str">
        <f t="shared" si="255"/>
        <v/>
      </c>
      <c r="AZ233" s="101" t="str">
        <f>IFERROR(AY233/100*VLOOKUP(TEXT(A233,"0000"),'Sci11'!$A$3:$N$492,14,FALSE),"")</f>
        <v/>
      </c>
      <c r="BA233" s="100" t="str">
        <f t="shared" si="206"/>
        <v/>
      </c>
      <c r="BB233" s="101" t="str">
        <f>IFERROR(VLOOKUP(BA233,'Criteria Table'!$A$2:$I$102,2,FALSE),"")</f>
        <v/>
      </c>
      <c r="BC233" s="101">
        <f t="shared" si="207"/>
        <v>0</v>
      </c>
      <c r="BD233" s="82">
        <f>IFERROR(VLOOKUP(A233,ATTx11!$A$2:$N$500,4,FALSE),"")</f>
        <v>92.1</v>
      </c>
      <c r="BE233" s="95">
        <f t="shared" si="208"/>
        <v>1</v>
      </c>
      <c r="BF233" s="96">
        <f t="shared" si="209"/>
        <v>93.1</v>
      </c>
      <c r="BG233" s="70">
        <f>IFERROR(VLOOKUP(A233,ATTx11!$A$2:$N$500,11,FALSE),"")</f>
        <v>0</v>
      </c>
      <c r="BH233" s="95">
        <f t="shared" si="210"/>
        <v>0</v>
      </c>
      <c r="BI233" s="70">
        <f>IFERROR(VLOOKUP(A233,ATTx11!$A$2:$N$500,12,FALSE),"")</f>
        <v>18</v>
      </c>
      <c r="BJ233" s="97">
        <f t="shared" si="211"/>
        <v>16.2</v>
      </c>
      <c r="BK233" s="84">
        <f>IFERROR(VLOOKUP(A233,ATTx11!$A$2:$N$500,7,FALSE),"")</f>
        <v>0</v>
      </c>
      <c r="BL233" s="97">
        <f t="shared" si="212"/>
        <v>0</v>
      </c>
      <c r="BM233" s="84">
        <f>IFERROR(VLOOKUP(A233,ATTx11!$A$2:$N$500,8,FALSE),"")</f>
        <v>8</v>
      </c>
      <c r="BN233" s="95">
        <f t="shared" si="213"/>
        <v>7.2</v>
      </c>
      <c r="BO233" s="95"/>
      <c r="BP233" s="83">
        <f>IFERROR(VLOOKUP(TEXT($A233,"0000"),'AYP11'!$B$3379:$AU$3800,17,FALSE),"")</f>
        <v>0</v>
      </c>
      <c r="BQ233" s="75">
        <f>IFERROR(VLOOKUP(BP233,'Criteria Table'!$A$2:$I$102,2,FALSE),0)</f>
        <v>10</v>
      </c>
      <c r="BR233" s="95">
        <f t="shared" si="214"/>
        <v>10</v>
      </c>
      <c r="BS233" s="83">
        <f>IFERROR(VLOOKUP(TEXT($A233,"0000"),'AYP11'!$B$847:$AU$1268,17,FALSE),"")</f>
        <v>0</v>
      </c>
      <c r="BT233" s="75">
        <f>IFERROR(VLOOKUP(BS233,'Criteria Table'!$A$2:$I$102,2,FALSE),0)</f>
        <v>10</v>
      </c>
      <c r="BU233" s="95">
        <f t="shared" si="215"/>
        <v>10</v>
      </c>
      <c r="BV233" s="83">
        <f>IFERROR(VLOOKUP(TEXT($A233,"0000"),'AYP11'!$B$2113:$AU$2534,17,FALSE),"")</f>
        <v>0</v>
      </c>
      <c r="BW233" s="75">
        <f>IFERROR(VLOOKUP(BV233,'Criteria Table'!$A$2:$I$102,2,FALSE),0)</f>
        <v>10</v>
      </c>
      <c r="BX233" s="95">
        <f t="shared" si="216"/>
        <v>10</v>
      </c>
      <c r="BY233" s="83">
        <f>IFERROR(VLOOKUP(TEXT($A233,"0000"),'AYP11'!$B$425:$AU$846,17,FALSE),"")</f>
        <v>0</v>
      </c>
      <c r="BZ233" s="75">
        <f>IFERROR(VLOOKUP(BY233,'Criteria Table'!$A$2:$I$102,2,FALSE),0)</f>
        <v>10</v>
      </c>
      <c r="CA233" s="95">
        <f t="shared" si="217"/>
        <v>10</v>
      </c>
      <c r="CB233" s="83">
        <f>IFERROR(VLOOKUP(TEXT($A233,"0000"),'AYP11'!$B$3:$AU$424,17,FALSE),"")</f>
        <v>0</v>
      </c>
      <c r="CC233" s="95">
        <f>IFERROR(VLOOKUP(CB233,'Criteria Table'!$A$2:$I$102,2,FALSE),0)</f>
        <v>10</v>
      </c>
      <c r="CD233" s="95">
        <f t="shared" si="218"/>
        <v>10</v>
      </c>
      <c r="CE233" s="83">
        <f>IFERROR(VLOOKUP(TEXT($A233,"0000"),'AYP11'!$B$1269:$AU$1690,17,FALSE),"")</f>
        <v>0</v>
      </c>
      <c r="CF233" s="95">
        <f>IFERROR(VLOOKUP(CE233,'Criteria Table'!$A$2:$I$102,2,FALSE),0)</f>
        <v>10</v>
      </c>
      <c r="CG233" s="95">
        <f t="shared" si="219"/>
        <v>10</v>
      </c>
      <c r="CH233" s="83">
        <f>IFERROR(VLOOKUP(TEXT($A233,"0000"),'AYP11'!$B$1691:$AU$2112,17,FALSE),"")</f>
        <v>0</v>
      </c>
      <c r="CI233" s="95">
        <f>IFERROR(VLOOKUP(CH233,'Criteria Table'!$A$2:$I$102,2,FALSE),0)</f>
        <v>10</v>
      </c>
      <c r="CJ233" s="95">
        <f t="shared" si="220"/>
        <v>10</v>
      </c>
      <c r="CK233" s="83">
        <f>IFERROR(VLOOKUP(TEXT($A233,"0000"),'AYP11'!$B$2535:$AU$2956,17,FALSE),"")</f>
        <v>0</v>
      </c>
      <c r="CL233" s="95">
        <f>IFERROR(VLOOKUP(CK233,'Criteria Table'!$A$2:$I$102,2,FALSE),0)</f>
        <v>10</v>
      </c>
      <c r="CM233" s="95">
        <f t="shared" si="221"/>
        <v>10</v>
      </c>
      <c r="CN233" s="76">
        <f>IFERROR(VLOOKUP(TEXT($A233,"0000"),'AYP11'!$B$3379:$AU$3800,23,FALSE),"")</f>
        <v>0</v>
      </c>
      <c r="CO233" s="95">
        <f>IFERROR(VLOOKUP(CN233,'Criteria Table'!$A$2:$I$102,2,FALSE),0)</f>
        <v>10</v>
      </c>
      <c r="CP233" s="95">
        <f t="shared" si="222"/>
        <v>10</v>
      </c>
      <c r="CQ233" s="76">
        <f>IFERROR(VLOOKUP(TEXT($A233,"0000"),'AYP11'!$B$847:$AU$1268,23,FALSE),"")</f>
        <v>0</v>
      </c>
      <c r="CR233" s="95">
        <f>IFERROR(VLOOKUP(CQ233,'Criteria Table'!$A$2:$I$102,2,FALSE),0)</f>
        <v>10</v>
      </c>
      <c r="CS233" s="95">
        <f t="shared" si="223"/>
        <v>10</v>
      </c>
      <c r="CT233" s="76">
        <f>IFERROR(VLOOKUP(TEXT($A233,"0000"),'AYP11'!$B$2113:$AU$2534,23,FALSE),"")</f>
        <v>0</v>
      </c>
      <c r="CU233" s="95">
        <f>IFERROR(VLOOKUP(CT233,'Criteria Table'!$A$2:$I$102,2,FALSE),0)</f>
        <v>10</v>
      </c>
      <c r="CV233" s="95">
        <f t="shared" si="224"/>
        <v>10</v>
      </c>
      <c r="CW233" s="76">
        <f>IFERROR(VLOOKUP(TEXT($A233,"0000"),'AYP11'!$B$425:$AU$846,23,FALSE),"")</f>
        <v>0</v>
      </c>
      <c r="CX233" s="95">
        <f>IFERROR(VLOOKUP(CW233,'Criteria Table'!$A$2:$I$102,2,FALSE),0)</f>
        <v>10</v>
      </c>
      <c r="CY233" s="95">
        <f t="shared" si="225"/>
        <v>10</v>
      </c>
      <c r="CZ233" s="76">
        <f>IFERROR(VLOOKUP(TEXT($A233,"0000"),'AYP11'!$B$3:$AU$424,23,FALSE),"")</f>
        <v>0</v>
      </c>
      <c r="DA233" s="95">
        <f>IFERROR(VLOOKUP(CZ233,'Criteria Table'!$A$2:$I$102,2,FALSE),0)</f>
        <v>10</v>
      </c>
      <c r="DB233" s="95">
        <f t="shared" si="226"/>
        <v>10</v>
      </c>
      <c r="DC233" s="76">
        <f>IFERROR(VLOOKUP(TEXT($A233,"0000"),'AYP11'!$B$1269:$AU$1690,23,FALSE),"")</f>
        <v>0</v>
      </c>
      <c r="DD233" s="95">
        <f>IFERROR(VLOOKUP(DC233,'Criteria Table'!$A$2:$I$102,2,FALSE),0)</f>
        <v>10</v>
      </c>
      <c r="DE233" s="95">
        <f t="shared" si="227"/>
        <v>10</v>
      </c>
      <c r="DF233" s="76">
        <f>IFERROR(VLOOKUP(TEXT($A233,"0000"),'AYP11'!$B$1691:$AU$2112,23,FALSE),"")</f>
        <v>0</v>
      </c>
      <c r="DG233" s="95">
        <f>IFERROR(VLOOKUP(DF233,'Criteria Table'!$A$2:$I$102,2,FALSE),0)</f>
        <v>10</v>
      </c>
      <c r="DH233" s="95">
        <f t="shared" si="228"/>
        <v>10</v>
      </c>
      <c r="DI233" s="76">
        <f>IFERROR(VLOOKUP(TEXT($A233,"0000"),'AYP11'!$B$2535:$AU$2956,23,FALSE),"")</f>
        <v>0</v>
      </c>
      <c r="DJ233" s="95">
        <f>IFERROR(VLOOKUP(DI233,'Criteria Table'!$A$2:$I$102,2,FALSE),0)</f>
        <v>10</v>
      </c>
      <c r="DK233" s="95">
        <f t="shared" si="229"/>
        <v>10</v>
      </c>
      <c r="DL233" s="91">
        <f>IFERROR(VLOOKUP(TEXT($A233,"0000"),'AYP11'!$B$3379:$AU$3800,11,FALSE),"")</f>
        <v>0</v>
      </c>
      <c r="DM233" s="95">
        <f t="shared" si="230"/>
        <v>1</v>
      </c>
      <c r="DN233" s="95" t="str">
        <f t="shared" si="231"/>
        <v/>
      </c>
      <c r="DO233" s="91">
        <f>IFERROR(VLOOKUP(TEXT($A233,"0000"),'AYP11'!$B$847:$AU$1268,11,FALSE),"")</f>
        <v>0</v>
      </c>
      <c r="DP233" s="95">
        <f t="shared" si="232"/>
        <v>1</v>
      </c>
      <c r="DQ233" s="95" t="str">
        <f t="shared" si="233"/>
        <v/>
      </c>
      <c r="DR233" s="91">
        <f>IFERROR(VLOOKUP(TEXT($A233,"0000"),'AYP11'!$B$2113:$AU$2534,11,FALSE),"")</f>
        <v>0</v>
      </c>
      <c r="DS233" s="95">
        <f t="shared" si="234"/>
        <v>1</v>
      </c>
      <c r="DT233" s="95" t="str">
        <f t="shared" si="235"/>
        <v/>
      </c>
      <c r="DU233" s="91">
        <f>IFERROR(VLOOKUP(TEXT($A233,"0000"),'AYP11'!$B$425:$AU$846,11,FALSE),"")</f>
        <v>0</v>
      </c>
      <c r="DV233" s="95">
        <f t="shared" si="236"/>
        <v>1</v>
      </c>
      <c r="DW233" s="95" t="str">
        <f t="shared" si="237"/>
        <v/>
      </c>
      <c r="DX233" s="91">
        <f>IFERROR(VLOOKUP(TEXT($A233,"0000"),'AYP11'!$B$3:$AU$424,11,FALSE),"")</f>
        <v>0</v>
      </c>
      <c r="DY233" s="95">
        <f t="shared" si="238"/>
        <v>1</v>
      </c>
      <c r="DZ233" s="95" t="str">
        <f t="shared" si="239"/>
        <v/>
      </c>
      <c r="EA233" s="91">
        <f>IFERROR(VLOOKUP(TEXT($A233,"0000"),'AYP11'!$B$1269:$AU$1690,11,FALSE),"")</f>
        <v>0</v>
      </c>
      <c r="EB233" s="95">
        <f t="shared" si="240"/>
        <v>1</v>
      </c>
      <c r="EC233" s="95" t="str">
        <f t="shared" si="241"/>
        <v/>
      </c>
      <c r="ED233" s="91">
        <f>IFERROR(VLOOKUP(TEXT($A233,"0000"),'AYP11'!$B$1691:$AU$2112,11,FALSE),"")</f>
        <v>0</v>
      </c>
      <c r="EE233" s="95">
        <f t="shared" si="242"/>
        <v>1</v>
      </c>
      <c r="EF233" s="95" t="str">
        <f t="shared" si="243"/>
        <v/>
      </c>
      <c r="EG233" s="91">
        <f>IFERROR(VLOOKUP(TEXT($A233,"0000"),'AYP11'!$B$2535:$AU$2956,11,FALSE),"")</f>
        <v>0</v>
      </c>
      <c r="EH233" s="95">
        <f t="shared" si="244"/>
        <v>1</v>
      </c>
      <c r="EI233" s="95" t="str">
        <f t="shared" si="245"/>
        <v/>
      </c>
    </row>
    <row r="234" spans="1:147" x14ac:dyDescent="0.25">
      <c r="A234" s="248">
        <v>5047</v>
      </c>
      <c r="B234" s="291">
        <f t="shared" si="192"/>
        <v>40.268456375838923</v>
      </c>
      <c r="C234" s="50">
        <f>IFERROR(VLOOKUP(TEXT($A234,"0000"),'R-M11'!$A$2:$AA$500,4,FALSE),0)</f>
        <v>60</v>
      </c>
      <c r="D234" s="291">
        <f t="shared" si="193"/>
        <v>28.187919463087248</v>
      </c>
      <c r="E234" s="98">
        <f>IFERROR(SUM(VLOOKUP(TEXT($A234,"0000"),'R-M11'!$A$2:$AA$500,5,FALSE),VLOOKUP(TEXT($A234,"0000"),'R-M11'!$A$2:$AA$500,6,FALSE)),0)</f>
        <v>42</v>
      </c>
      <c r="F234" s="58">
        <f>IFERROR(VLOOKUP(TEXT($A234,"0000"),'R-M11'!$A$2:$AA$500,14,FALSE),0)</f>
        <v>149</v>
      </c>
      <c r="G234" s="230">
        <f t="shared" si="246"/>
        <v>42.508456375838925</v>
      </c>
      <c r="H234" s="97">
        <f t="shared" si="194"/>
        <v>63.337600000000002</v>
      </c>
      <c r="I234" s="230">
        <f t="shared" si="247"/>
        <v>29.147919463087248</v>
      </c>
      <c r="J234" s="97">
        <f t="shared" si="195"/>
        <v>43.430399999999999</v>
      </c>
      <c r="K234" s="230">
        <f t="shared" si="196"/>
        <v>68</v>
      </c>
      <c r="L234" s="121">
        <f>IFERROR(VLOOKUP(K234,'Criteria Table'!$A$2:$I$102,2,FALSE),"")</f>
        <v>3.2</v>
      </c>
      <c r="M234" s="230">
        <f t="shared" si="197"/>
        <v>71.656375838926181</v>
      </c>
      <c r="N234" s="286">
        <f t="shared" si="198"/>
        <v>34.228187919463089</v>
      </c>
      <c r="O234" s="50">
        <f>IFERROR(VLOOKUP(TEXT($A234,"0000"),'R-M11'!$A$2:$AA$500,17,FALSE),"")</f>
        <v>51</v>
      </c>
      <c r="P234" s="286">
        <f t="shared" si="199"/>
        <v>22.14765100671141</v>
      </c>
      <c r="Q234" s="98">
        <f>IFERROR(SUM(VLOOKUP(TEXT($A234,"0000"),'R-M11'!$A$2:$AA$500,18,FALSE),VLOOKUP(TEXT($A234,"0000"),'R-M11'!$A$2:$AA$500,19,FALSE)),0)</f>
        <v>33</v>
      </c>
      <c r="R234" s="69">
        <f>IFERROR(VLOOKUP(TEXT($A234,"0000"),'R-M11'!$A$2:$AA$500,27,FALSE),0)</f>
        <v>149</v>
      </c>
      <c r="S234" s="121">
        <f t="shared" si="248"/>
        <v>37.308187919463087</v>
      </c>
      <c r="T234" s="70">
        <f t="shared" si="200"/>
        <v>55.589199999999998</v>
      </c>
      <c r="U234" s="121">
        <f t="shared" si="249"/>
        <v>23.46765100671141</v>
      </c>
      <c r="V234" s="70">
        <f t="shared" si="201"/>
        <v>34.966799999999999</v>
      </c>
      <c r="W234" s="121">
        <f t="shared" si="202"/>
        <v>56</v>
      </c>
      <c r="X234" s="124">
        <f>IFERROR(VLOOKUP(W234,'Criteria Table'!$A$2:$I$102,2,FALSE),"")</f>
        <v>4.4000000000000004</v>
      </c>
      <c r="Y234" s="121">
        <f t="shared" si="203"/>
        <v>60.775838926174501</v>
      </c>
      <c r="Z234" s="92">
        <f>IFERROR(IF(VLOOKUP(A234,'SG11'!$A$3:$AI$500,18,FALSE)="","NA",VLOOKUP(A234,'SG11'!$A$3:$AI$500,18,FALSE)),"")</f>
        <v>77</v>
      </c>
      <c r="AA234" s="75">
        <f>IFERROR(VLOOKUP(Z234,'Criteria Table'!$A$2:$I$102,6,FALSE),"NA")</f>
        <v>5</v>
      </c>
      <c r="AB234" s="95">
        <f t="shared" si="250"/>
        <v>82</v>
      </c>
      <c r="AC234" s="84">
        <f>IFERROR(IF(VLOOKUP(A234,'SG11'!$A$3:$AI$500,19,FALSE)="","NA",VLOOKUP(A234,'SG11'!$A$3:$AI$500,19,FALSE)),"")</f>
        <v>53</v>
      </c>
      <c r="AD234" s="75">
        <f>IFERROR(VLOOKUP(AC234,'Criteria Table'!$A$2:$I$102,6,FALSE),"NA")</f>
        <v>10</v>
      </c>
      <c r="AE234" s="95">
        <f t="shared" si="251"/>
        <v>63</v>
      </c>
      <c r="AF234" s="92">
        <f>IFERROR(IF(VLOOKUP(A234,'SG11'!$A$3:$AI$500,20,FALSE)="","NA",VLOOKUP(A234,'SG11'!$A$3:$AI$500,20,FALSE)),"")</f>
        <v>77</v>
      </c>
      <c r="AG234" s="75">
        <f>IFERROR(VLOOKUP(AF234,'Criteria Table'!$A$2:$I$102,6,FALSE),"NA")</f>
        <v>5</v>
      </c>
      <c r="AH234" s="95">
        <f t="shared" si="252"/>
        <v>82</v>
      </c>
      <c r="AI234" s="84">
        <f>IFERROR(IF(VLOOKUP(A234,'SG11'!$A$3:$AI$500,21,FALSE)="","NA",VLOOKUP(A234,'SG11'!$A$3:$AI$500,21,FALSE)),"")</f>
        <v>63</v>
      </c>
      <c r="AJ234" s="75">
        <f>IFERROR(VLOOKUP(AI234,'Criteria Table'!$A$2:$I$102,6,FALSE),"NA")</f>
        <v>5</v>
      </c>
      <c r="AK234" s="95">
        <f t="shared" si="253"/>
        <v>68</v>
      </c>
      <c r="AL234" s="99">
        <f>IFERROR(VLOOKUP(TEXT(A234,"0000"),'W11'!$A$1:$E$500,4,FALSE)/AP234*100,"")</f>
        <v>94.117647058823522</v>
      </c>
      <c r="AM234" s="97">
        <f>IFERROR(VLOOKUP(TEXT(A234,"0000"),'W11'!$A$1:$E$500,4,FALSE),"")</f>
        <v>32</v>
      </c>
      <c r="AN234" s="99">
        <f t="shared" si="204"/>
        <v>94.117647058823522</v>
      </c>
      <c r="AO234" s="97">
        <f t="shared" si="205"/>
        <v>31.999999999999996</v>
      </c>
      <c r="AP234" s="99">
        <f>IFERROR(VLOOKUP(TEXT(A234,"0000"),'W11'!$A$1:$E$500,5,FALSE),"")</f>
        <v>34</v>
      </c>
      <c r="AQ234" s="97">
        <f>IFERROR(VLOOKUP(ROUND(AL234,0),'Criteria Table'!$A$2:$I$102,4,FALSE),0)</f>
        <v>0</v>
      </c>
      <c r="AR234" s="128"/>
      <c r="AS234" s="95"/>
      <c r="AT234" s="95"/>
      <c r="AU234" s="100">
        <f>IFERROR(VLOOKUP(TEXT(A234,"0000"),'Sci11'!$A$3:$N$492,4,FALSE)/VLOOKUP(TEXT(A234,"0000"),'Sci11'!$A$3:$N$492,14,FALSE)*100,"")</f>
        <v>16.129032258064516</v>
      </c>
      <c r="AV234" s="101">
        <f>SUM(VLOOKUP(TEXT(A234,"0000"),'Sci11'!$A$3:$N$492,5,FALSE),VLOOKUP(TEXT(A234,"0000"),'Sci11'!$A$3:$N$492,6,FALSE))/VLOOKUP(TEXT(A234,"0000"),'Sci11'!$A$3:$N$492,14,FALSE)*100</f>
        <v>9.67741935483871</v>
      </c>
      <c r="AW234" s="100">
        <f t="shared" si="254"/>
        <v>21.309032258064516</v>
      </c>
      <c r="AX234" s="101">
        <f>IFERROR(AW234/100*VLOOKUP(TEXT(A234,"0000"),'Sci11'!$A$3:$N$492,14,FALSE),"")</f>
        <v>6.6058000000000003</v>
      </c>
      <c r="AY234" s="100">
        <f t="shared" si="255"/>
        <v>11.897419354838711</v>
      </c>
      <c r="AZ234" s="101">
        <f>IFERROR(AY234/100*VLOOKUP(TEXT(A234,"0000"),'Sci11'!$A$3:$N$492,14,FALSE),"")</f>
        <v>3.6882000000000001</v>
      </c>
      <c r="BA234" s="100">
        <f t="shared" si="206"/>
        <v>26</v>
      </c>
      <c r="BB234" s="101">
        <f>IFERROR(VLOOKUP(BA234,'Criteria Table'!$A$2:$I$102,2,FALSE),"")</f>
        <v>7.4</v>
      </c>
      <c r="BC234" s="101">
        <f t="shared" si="207"/>
        <v>33.4</v>
      </c>
      <c r="BD234" s="82">
        <f>IFERROR(VLOOKUP(A234,ATTx11!$A$2:$N$500,4,FALSE),"")</f>
        <v>95.33</v>
      </c>
      <c r="BE234" s="95">
        <f t="shared" si="208"/>
        <v>0.5</v>
      </c>
      <c r="BF234" s="96">
        <f t="shared" si="209"/>
        <v>95.83</v>
      </c>
      <c r="BG234" s="70">
        <f>IFERROR(VLOOKUP(A234,ATTx11!$A$2:$N$500,11,FALSE),"")</f>
        <v>3</v>
      </c>
      <c r="BH234" s="95">
        <f t="shared" si="210"/>
        <v>2.7</v>
      </c>
      <c r="BI234" s="70">
        <f>IFERROR(VLOOKUP(A234,ATTx11!$A$2:$N$500,12,FALSE),"")</f>
        <v>2</v>
      </c>
      <c r="BJ234" s="97">
        <f t="shared" si="211"/>
        <v>1.8</v>
      </c>
      <c r="BK234" s="84">
        <f>IFERROR(VLOOKUP(A234,ATTx11!$A$2:$N$500,7,FALSE),"")</f>
        <v>3</v>
      </c>
      <c r="BL234" s="97">
        <f t="shared" si="212"/>
        <v>2.7</v>
      </c>
      <c r="BM234" s="84">
        <f>IFERROR(VLOOKUP(A234,ATTx11!$A$2:$N$500,8,FALSE),"")</f>
        <v>2</v>
      </c>
      <c r="BN234" s="95">
        <f t="shared" si="213"/>
        <v>1.8</v>
      </c>
      <c r="BO234" s="95"/>
      <c r="BP234" s="83">
        <f>IFERROR(VLOOKUP(TEXT($A234,"0000"),'AYP11'!$B$3379:$AU$3800,17,FALSE),"")</f>
        <v>0</v>
      </c>
      <c r="BQ234" s="75">
        <f>IFERROR(VLOOKUP(BP234,'Criteria Table'!$A$2:$I$102,2,FALSE),0)</f>
        <v>10</v>
      </c>
      <c r="BR234" s="95">
        <f t="shared" si="214"/>
        <v>10</v>
      </c>
      <c r="BS234" s="83">
        <f>IFERROR(VLOOKUP(TEXT($A234,"0000"),'AYP11'!$B$847:$AU$1268,17,FALSE),"")</f>
        <v>0</v>
      </c>
      <c r="BT234" s="75">
        <f>IFERROR(VLOOKUP(BS234,'Criteria Table'!$A$2:$I$102,2,FALSE),0)</f>
        <v>10</v>
      </c>
      <c r="BU234" s="95">
        <f t="shared" si="215"/>
        <v>10</v>
      </c>
      <c r="BV234" s="83">
        <f>IFERROR(VLOOKUP(TEXT($A234,"0000"),'AYP11'!$B$2113:$AU$2534,17,FALSE),"")</f>
        <v>70</v>
      </c>
      <c r="BW234" s="75">
        <f>IFERROR(VLOOKUP(BV234,'Criteria Table'!$A$2:$I$102,2,FALSE),0)</f>
        <v>3</v>
      </c>
      <c r="BX234" s="95">
        <f t="shared" si="216"/>
        <v>73</v>
      </c>
      <c r="BY234" s="83">
        <f>IFERROR(VLOOKUP(TEXT($A234,"0000"),'AYP11'!$B$425:$AU$846,17,FALSE),"")</f>
        <v>0</v>
      </c>
      <c r="BZ234" s="75">
        <f>IFERROR(VLOOKUP(BY234,'Criteria Table'!$A$2:$I$102,2,FALSE),0)</f>
        <v>10</v>
      </c>
      <c r="CA234" s="95">
        <f t="shared" si="217"/>
        <v>10</v>
      </c>
      <c r="CB234" s="83">
        <f>IFERROR(VLOOKUP(TEXT($A234,"0000"),'AYP11'!$B$3:$AU$424,17,FALSE),"")</f>
        <v>0</v>
      </c>
      <c r="CC234" s="95">
        <f>IFERROR(VLOOKUP(CB234,'Criteria Table'!$A$2:$I$102,2,FALSE),0)</f>
        <v>10</v>
      </c>
      <c r="CD234" s="95">
        <f t="shared" si="218"/>
        <v>10</v>
      </c>
      <c r="CE234" s="83">
        <f>IFERROR(VLOOKUP(TEXT($A234,"0000"),'AYP11'!$B$1269:$AU$1690,17,FALSE),"")</f>
        <v>70</v>
      </c>
      <c r="CF234" s="95">
        <f>IFERROR(VLOOKUP(CE234,'Criteria Table'!$A$2:$I$102,2,FALSE),0)</f>
        <v>3</v>
      </c>
      <c r="CG234" s="95">
        <f t="shared" si="219"/>
        <v>73</v>
      </c>
      <c r="CH234" s="83">
        <f>IFERROR(VLOOKUP(TEXT($A234,"0000"),'AYP11'!$B$1691:$AU$2112,17,FALSE),"")</f>
        <v>60</v>
      </c>
      <c r="CI234" s="95">
        <f>IFERROR(VLOOKUP(CH234,'Criteria Table'!$A$2:$I$102,2,FALSE),0)</f>
        <v>4</v>
      </c>
      <c r="CJ234" s="95">
        <f t="shared" si="220"/>
        <v>64</v>
      </c>
      <c r="CK234" s="83">
        <f>IFERROR(VLOOKUP(TEXT($A234,"0000"),'AYP11'!$B$2535:$AU$2956,17,FALSE),"")</f>
        <v>0</v>
      </c>
      <c r="CL234" s="95">
        <f>IFERROR(VLOOKUP(CK234,'Criteria Table'!$A$2:$I$102,2,FALSE),0)</f>
        <v>10</v>
      </c>
      <c r="CM234" s="95">
        <f t="shared" si="221"/>
        <v>10</v>
      </c>
      <c r="CN234" s="76">
        <f>IFERROR(VLOOKUP(TEXT($A234,"0000"),'AYP11'!$B$3379:$AU$3800,23,FALSE),"")</f>
        <v>0</v>
      </c>
      <c r="CO234" s="95">
        <f>IFERROR(VLOOKUP(CN234,'Criteria Table'!$A$2:$I$102,2,FALSE),0)</f>
        <v>10</v>
      </c>
      <c r="CP234" s="95">
        <f t="shared" si="222"/>
        <v>10</v>
      </c>
      <c r="CQ234" s="76">
        <f>IFERROR(VLOOKUP(TEXT($A234,"0000"),'AYP11'!$B$847:$AU$1268,23,FALSE),"")</f>
        <v>0</v>
      </c>
      <c r="CR234" s="95">
        <f>IFERROR(VLOOKUP(CQ234,'Criteria Table'!$A$2:$I$102,2,FALSE),0)</f>
        <v>10</v>
      </c>
      <c r="CS234" s="95">
        <f t="shared" si="223"/>
        <v>10</v>
      </c>
      <c r="CT234" s="76">
        <f>IFERROR(VLOOKUP(TEXT($A234,"0000"),'AYP11'!$B$2113:$AU$2534,23,FALSE),"")</f>
        <v>55</v>
      </c>
      <c r="CU234" s="95">
        <f>IFERROR(VLOOKUP(CT234,'Criteria Table'!$A$2:$I$102,2,FALSE),0)</f>
        <v>4.5</v>
      </c>
      <c r="CV234" s="95">
        <f t="shared" si="224"/>
        <v>60</v>
      </c>
      <c r="CW234" s="76">
        <f>IFERROR(VLOOKUP(TEXT($A234,"0000"),'AYP11'!$B$425:$AU$846,23,FALSE),"")</f>
        <v>0</v>
      </c>
      <c r="CX234" s="95">
        <f>IFERROR(VLOOKUP(CW234,'Criteria Table'!$A$2:$I$102,2,FALSE),0)</f>
        <v>10</v>
      </c>
      <c r="CY234" s="95">
        <f t="shared" si="225"/>
        <v>10</v>
      </c>
      <c r="CZ234" s="76">
        <f>IFERROR(VLOOKUP(TEXT($A234,"0000"),'AYP11'!$B$3:$AU$424,23,FALSE),"")</f>
        <v>0</v>
      </c>
      <c r="DA234" s="95">
        <f>IFERROR(VLOOKUP(CZ234,'Criteria Table'!$A$2:$I$102,2,FALSE),0)</f>
        <v>10</v>
      </c>
      <c r="DB234" s="95">
        <f t="shared" si="226"/>
        <v>10</v>
      </c>
      <c r="DC234" s="76">
        <f>IFERROR(VLOOKUP(TEXT($A234,"0000"),'AYP11'!$B$1269:$AU$1690,23,FALSE),"")</f>
        <v>59</v>
      </c>
      <c r="DD234" s="95">
        <f>IFERROR(VLOOKUP(DC234,'Criteria Table'!$A$2:$I$102,2,FALSE),0)</f>
        <v>4.1000000000000005</v>
      </c>
      <c r="DE234" s="95">
        <f t="shared" si="227"/>
        <v>63</v>
      </c>
      <c r="DF234" s="76">
        <f>IFERROR(VLOOKUP(TEXT($A234,"0000"),'AYP11'!$B$1691:$AU$2112,23,FALSE),"")</f>
        <v>43</v>
      </c>
      <c r="DG234" s="95">
        <f>IFERROR(VLOOKUP(DF234,'Criteria Table'!$A$2:$I$102,2,FALSE),0)</f>
        <v>5.7</v>
      </c>
      <c r="DH234" s="95">
        <f t="shared" si="228"/>
        <v>49</v>
      </c>
      <c r="DI234" s="76">
        <f>IFERROR(VLOOKUP(TEXT($A234,"0000"),'AYP11'!$B$2535:$AU$2956,23,FALSE),"")</f>
        <v>0</v>
      </c>
      <c r="DJ234" s="95">
        <f>IFERROR(VLOOKUP(DI234,'Criteria Table'!$A$2:$I$102,2,FALSE),0)</f>
        <v>10</v>
      </c>
      <c r="DK234" s="95">
        <f t="shared" si="229"/>
        <v>10</v>
      </c>
      <c r="DL234" s="91">
        <f>IFERROR(VLOOKUP(TEXT($A234,"0000"),'AYP11'!$B$3379:$AU$3800,11,FALSE),"")</f>
        <v>0</v>
      </c>
      <c r="DM234" s="95">
        <f t="shared" si="230"/>
        <v>1</v>
      </c>
      <c r="DN234" s="95" t="str">
        <f t="shared" si="231"/>
        <v/>
      </c>
      <c r="DO234" s="91">
        <f>IFERROR(VLOOKUP(TEXT($A234,"0000"),'AYP11'!$B$847:$AU$1268,11,FALSE),"")</f>
        <v>0</v>
      </c>
      <c r="DP234" s="95">
        <f t="shared" si="232"/>
        <v>1</v>
      </c>
      <c r="DQ234" s="95" t="str">
        <f t="shared" si="233"/>
        <v/>
      </c>
      <c r="DR234" s="91">
        <f>IFERROR(VLOOKUP(TEXT($A234,"0000"),'AYP11'!$B$2113:$AU$2534,11,FALSE),"")</f>
        <v>0</v>
      </c>
      <c r="DS234" s="95">
        <f t="shared" si="234"/>
        <v>1</v>
      </c>
      <c r="DT234" s="95" t="str">
        <f t="shared" si="235"/>
        <v/>
      </c>
      <c r="DU234" s="91">
        <f>IFERROR(VLOOKUP(TEXT($A234,"0000"),'AYP11'!$B$425:$AU$846,11,FALSE),"")</f>
        <v>0</v>
      </c>
      <c r="DV234" s="95">
        <f t="shared" si="236"/>
        <v>1</v>
      </c>
      <c r="DW234" s="95" t="str">
        <f t="shared" si="237"/>
        <v/>
      </c>
      <c r="DX234" s="91">
        <f>IFERROR(VLOOKUP(TEXT($A234,"0000"),'AYP11'!$B$3:$AU$424,11,FALSE),"")</f>
        <v>0</v>
      </c>
      <c r="DY234" s="95">
        <f t="shared" si="238"/>
        <v>1</v>
      </c>
      <c r="DZ234" s="95" t="str">
        <f t="shared" si="239"/>
        <v/>
      </c>
      <c r="EA234" s="91">
        <f>IFERROR(VLOOKUP(TEXT($A234,"0000"),'AYP11'!$B$1269:$AU$1690,11,FALSE),"")</f>
        <v>0</v>
      </c>
      <c r="EB234" s="95">
        <f t="shared" si="240"/>
        <v>1</v>
      </c>
      <c r="EC234" s="95" t="str">
        <f t="shared" si="241"/>
        <v/>
      </c>
      <c r="ED234" s="91">
        <f>IFERROR(VLOOKUP(TEXT($A234,"0000"),'AYP11'!$B$1691:$AU$2112,11,FALSE),"")</f>
        <v>0</v>
      </c>
      <c r="EE234" s="95">
        <f t="shared" si="242"/>
        <v>1</v>
      </c>
      <c r="EF234" s="95" t="str">
        <f t="shared" si="243"/>
        <v/>
      </c>
      <c r="EG234" s="91">
        <f>IFERROR(VLOOKUP(TEXT($A234,"0000"),'AYP11'!$B$2535:$AU$2956,11,FALSE),"")</f>
        <v>0</v>
      </c>
      <c r="EH234" s="95">
        <f t="shared" si="244"/>
        <v>1</v>
      </c>
      <c r="EI234" s="95" t="str">
        <f t="shared" si="245"/>
        <v/>
      </c>
    </row>
    <row r="235" spans="1:147" x14ac:dyDescent="0.25">
      <c r="A235" s="248">
        <v>5048</v>
      </c>
      <c r="B235" s="291">
        <f t="shared" si="192"/>
        <v>34.862385321100916</v>
      </c>
      <c r="C235" s="50">
        <f>IFERROR(VLOOKUP(TEXT($A235,"0000"),'R-M11'!$A$2:$AA$500,4,FALSE),0)</f>
        <v>38</v>
      </c>
      <c r="D235" s="291">
        <f t="shared" si="193"/>
        <v>41.284403669724774</v>
      </c>
      <c r="E235" s="98">
        <f>IFERROR(SUM(VLOOKUP(TEXT($A235,"0000"),'R-M11'!$A$2:$AA$500,5,FALSE),VLOOKUP(TEXT($A235,"0000"),'R-M11'!$A$2:$AA$500,6,FALSE)),0)</f>
        <v>45</v>
      </c>
      <c r="F235" s="58">
        <f>IFERROR(VLOOKUP(TEXT($A235,"0000"),'R-M11'!$A$2:$AA$500,14,FALSE),0)</f>
        <v>109</v>
      </c>
      <c r="G235" s="230">
        <f t="shared" si="246"/>
        <v>36.542385321100916</v>
      </c>
      <c r="H235" s="97">
        <f t="shared" si="194"/>
        <v>39.831200000000003</v>
      </c>
      <c r="I235" s="230">
        <f t="shared" si="247"/>
        <v>42.004403669724773</v>
      </c>
      <c r="J235" s="97">
        <f t="shared" si="195"/>
        <v>45.784800000000004</v>
      </c>
      <c r="K235" s="230">
        <f t="shared" si="196"/>
        <v>76</v>
      </c>
      <c r="L235" s="121">
        <f>IFERROR(VLOOKUP(K235,'Criteria Table'!$A$2:$I$102,2,FALSE),"")</f>
        <v>2.4000000000000004</v>
      </c>
      <c r="M235" s="230">
        <f t="shared" si="197"/>
        <v>78.546788990825689</v>
      </c>
      <c r="N235" s="286">
        <f t="shared" si="198"/>
        <v>37.61467889908257</v>
      </c>
      <c r="O235" s="50">
        <f>IFERROR(VLOOKUP(TEXT($A235,"0000"),'R-M11'!$A$2:$AA$500,17,FALSE),"")</f>
        <v>41</v>
      </c>
      <c r="P235" s="286">
        <f t="shared" si="199"/>
        <v>44.036697247706428</v>
      </c>
      <c r="Q235" s="98">
        <f>IFERROR(SUM(VLOOKUP(TEXT($A235,"0000"),'R-M11'!$A$2:$AA$500,18,FALSE),VLOOKUP(TEXT($A235,"0000"),'R-M11'!$A$2:$AA$500,19,FALSE)),0)</f>
        <v>48</v>
      </c>
      <c r="R235" s="69">
        <f>IFERROR(VLOOKUP(TEXT($A235,"0000"),'R-M11'!$A$2:$AA$500,27,FALSE),0)</f>
        <v>109</v>
      </c>
      <c r="S235" s="121">
        <f t="shared" si="248"/>
        <v>38.874678899082568</v>
      </c>
      <c r="T235" s="70">
        <f t="shared" si="200"/>
        <v>42.373399999999997</v>
      </c>
      <c r="U235" s="121">
        <f t="shared" si="249"/>
        <v>44.576697247706427</v>
      </c>
      <c r="V235" s="70">
        <f t="shared" si="201"/>
        <v>48.588600000000007</v>
      </c>
      <c r="W235" s="121">
        <f t="shared" si="202"/>
        <v>82</v>
      </c>
      <c r="X235" s="124">
        <f>IFERROR(VLOOKUP(W235,'Criteria Table'!$A$2:$I$102,2,FALSE),"")</f>
        <v>1.8</v>
      </c>
      <c r="Y235" s="121">
        <f t="shared" si="203"/>
        <v>83.451376146788988</v>
      </c>
      <c r="Z235" s="92">
        <f>IFERROR(IF(VLOOKUP(A235,'SG11'!$A$3:$AI$500,18,FALSE)="","NA",VLOOKUP(A235,'SG11'!$A$3:$AI$500,18,FALSE)),"")</f>
        <v>71</v>
      </c>
      <c r="AA235" s="75">
        <f>IFERROR(VLOOKUP(Z235,'Criteria Table'!$A$2:$I$102,6,FALSE),"NA")</f>
        <v>5</v>
      </c>
      <c r="AB235" s="95">
        <f t="shared" si="250"/>
        <v>76</v>
      </c>
      <c r="AC235" s="84">
        <f>IFERROR(IF(VLOOKUP(A235,'SG11'!$A$3:$AI$500,19,FALSE)="","NA",VLOOKUP(A235,'SG11'!$A$3:$AI$500,19,FALSE)),"")</f>
        <v>81</v>
      </c>
      <c r="AD235" s="75">
        <f>IFERROR(VLOOKUP(AC235,'Criteria Table'!$A$2:$I$102,6,FALSE),"NA")</f>
        <v>5</v>
      </c>
      <c r="AE235" s="95">
        <f t="shared" si="251"/>
        <v>86</v>
      </c>
      <c r="AF235" s="92">
        <f>IFERROR(IF(VLOOKUP(A235,'SG11'!$A$3:$AI$500,20,FALSE)="","NA",VLOOKUP(A235,'SG11'!$A$3:$AI$500,20,FALSE)),"")</f>
        <v>70</v>
      </c>
      <c r="AG235" s="75">
        <f>IFERROR(VLOOKUP(AF235,'Criteria Table'!$A$2:$I$102,6,FALSE),"NA")</f>
        <v>5</v>
      </c>
      <c r="AH235" s="95">
        <f t="shared" si="252"/>
        <v>75</v>
      </c>
      <c r="AI235" s="84">
        <f>IFERROR(IF(VLOOKUP(A235,'SG11'!$A$3:$AI$500,21,FALSE)="","NA",VLOOKUP(A235,'SG11'!$A$3:$AI$500,21,FALSE)),"")</f>
        <v>87</v>
      </c>
      <c r="AJ235" s="75">
        <f>IFERROR(VLOOKUP(AI235,'Criteria Table'!$A$2:$I$102,6,FALSE),"NA")</f>
        <v>5</v>
      </c>
      <c r="AK235" s="95">
        <f t="shared" si="253"/>
        <v>92</v>
      </c>
      <c r="AL235" s="99">
        <f>IFERROR(VLOOKUP(TEXT(A235,"0000"),'W11'!$A$1:$E$500,4,FALSE)/AP235*100,"")</f>
        <v>100</v>
      </c>
      <c r="AM235" s="97">
        <f>IFERROR(VLOOKUP(TEXT(A235,"0000"),'W11'!$A$1:$E$500,4,FALSE),"")</f>
        <v>43</v>
      </c>
      <c r="AN235" s="99">
        <f t="shared" si="204"/>
        <v>100</v>
      </c>
      <c r="AO235" s="97">
        <f t="shared" si="205"/>
        <v>43</v>
      </c>
      <c r="AP235" s="99">
        <f>IFERROR(VLOOKUP(TEXT(A235,"0000"),'W11'!$A$1:$E$500,5,FALSE),"")</f>
        <v>43</v>
      </c>
      <c r="AQ235" s="97">
        <f>IFERROR(VLOOKUP(ROUND(AL235,0),'Criteria Table'!$A$2:$I$102,4,FALSE),0)</f>
        <v>0</v>
      </c>
      <c r="AR235" s="128"/>
      <c r="AS235" s="95"/>
      <c r="AT235" s="95"/>
      <c r="AU235" s="100">
        <f>IFERROR(VLOOKUP(TEXT(A235,"0000"),'Sci11'!$A$3:$N$492,4,FALSE)/VLOOKUP(TEXT(A235,"0000"),'Sci11'!$A$3:$N$492,14,FALSE)*100,"")</f>
        <v>22.727272727272727</v>
      </c>
      <c r="AV235" s="101">
        <f>SUM(VLOOKUP(TEXT(A235,"0000"),'Sci11'!$A$3:$N$492,5,FALSE),VLOOKUP(TEXT(A235,"0000"),'Sci11'!$A$3:$N$492,6,FALSE))/VLOOKUP(TEXT(A235,"0000"),'Sci11'!$A$3:$N$492,14,FALSE)*100</f>
        <v>18.181818181818183</v>
      </c>
      <c r="AW235" s="100">
        <f t="shared" si="254"/>
        <v>26.857272727272726</v>
      </c>
      <c r="AX235" s="101">
        <f>IFERROR(AW235/100*VLOOKUP(TEXT(A235,"0000"),'Sci11'!$A$3:$N$492,14,FALSE),"")</f>
        <v>5.908599999999999</v>
      </c>
      <c r="AY235" s="100">
        <f t="shared" si="255"/>
        <v>19.951818181818183</v>
      </c>
      <c r="AZ235" s="101">
        <f>IFERROR(AY235/100*VLOOKUP(TEXT(A235,"0000"),'Sci11'!$A$3:$N$492,14,FALSE),"")</f>
        <v>4.3894000000000002</v>
      </c>
      <c r="BA235" s="100">
        <f t="shared" si="206"/>
        <v>41</v>
      </c>
      <c r="BB235" s="101">
        <f>IFERROR(VLOOKUP(BA235,'Criteria Table'!$A$2:$I$102,2,FALSE),"")</f>
        <v>5.9</v>
      </c>
      <c r="BC235" s="101">
        <f t="shared" si="207"/>
        <v>46.9</v>
      </c>
      <c r="BD235" s="82">
        <f>IFERROR(VLOOKUP(A235,ATTx11!$A$2:$N$500,4,FALSE),"")</f>
        <v>96.48</v>
      </c>
      <c r="BE235" s="95">
        <f t="shared" si="208"/>
        <v>0.5</v>
      </c>
      <c r="BF235" s="96">
        <f t="shared" si="209"/>
        <v>96.98</v>
      </c>
      <c r="BG235" s="70">
        <f>IFERROR(VLOOKUP(A235,ATTx11!$A$2:$N$500,11,FALSE),"")</f>
        <v>0</v>
      </c>
      <c r="BH235" s="95">
        <f t="shared" si="210"/>
        <v>0</v>
      </c>
      <c r="BI235" s="70">
        <f>IFERROR(VLOOKUP(A235,ATTx11!$A$2:$N$500,12,FALSE),"")</f>
        <v>0</v>
      </c>
      <c r="BJ235" s="97">
        <f t="shared" si="211"/>
        <v>0</v>
      </c>
      <c r="BK235" s="84">
        <f>IFERROR(VLOOKUP(A235,ATTx11!$A$2:$N$500,7,FALSE),"")</f>
        <v>0</v>
      </c>
      <c r="BL235" s="97">
        <f t="shared" si="212"/>
        <v>0</v>
      </c>
      <c r="BM235" s="84">
        <f>IFERROR(VLOOKUP(A235,ATTx11!$A$2:$N$500,8,FALSE),"")</f>
        <v>0</v>
      </c>
      <c r="BN235" s="95">
        <f t="shared" si="213"/>
        <v>0</v>
      </c>
      <c r="BO235" s="95"/>
      <c r="BP235" s="83">
        <f>IFERROR(VLOOKUP(TEXT($A235,"0000"),'AYP11'!$B$3379:$AU$3800,17,FALSE),"")</f>
        <v>0</v>
      </c>
      <c r="BQ235" s="75">
        <f>IFERROR(VLOOKUP(BP235,'Criteria Table'!$A$2:$I$102,2,FALSE),0)</f>
        <v>10</v>
      </c>
      <c r="BR235" s="95">
        <f t="shared" si="214"/>
        <v>10</v>
      </c>
      <c r="BS235" s="83">
        <f>IFERROR(VLOOKUP(TEXT($A235,"0000"),'AYP11'!$B$847:$AU$1268,17,FALSE),"")</f>
        <v>0</v>
      </c>
      <c r="BT235" s="75">
        <f>IFERROR(VLOOKUP(BS235,'Criteria Table'!$A$2:$I$102,2,FALSE),0)</f>
        <v>10</v>
      </c>
      <c r="BU235" s="95">
        <f t="shared" si="215"/>
        <v>10</v>
      </c>
      <c r="BV235" s="83">
        <f>IFERROR(VLOOKUP(TEXT($A235,"0000"),'AYP11'!$B$2113:$AU$2534,17,FALSE),"")</f>
        <v>75</v>
      </c>
      <c r="BW235" s="75">
        <f>IFERROR(VLOOKUP(BV235,'Criteria Table'!$A$2:$I$102,2,FALSE),0)</f>
        <v>2.5</v>
      </c>
      <c r="BX235" s="95">
        <f t="shared" si="216"/>
        <v>78</v>
      </c>
      <c r="BY235" s="83">
        <f>IFERROR(VLOOKUP(TEXT($A235,"0000"),'AYP11'!$B$425:$AU$846,17,FALSE),"")</f>
        <v>0</v>
      </c>
      <c r="BZ235" s="75">
        <f>IFERROR(VLOOKUP(BY235,'Criteria Table'!$A$2:$I$102,2,FALSE),0)</f>
        <v>10</v>
      </c>
      <c r="CA235" s="95">
        <f t="shared" si="217"/>
        <v>10</v>
      </c>
      <c r="CB235" s="83">
        <f>IFERROR(VLOOKUP(TEXT($A235,"0000"),'AYP11'!$B$3:$AU$424,17,FALSE),"")</f>
        <v>0</v>
      </c>
      <c r="CC235" s="95">
        <f>IFERROR(VLOOKUP(CB235,'Criteria Table'!$A$2:$I$102,2,FALSE),0)</f>
        <v>10</v>
      </c>
      <c r="CD235" s="95">
        <f t="shared" si="218"/>
        <v>10</v>
      </c>
      <c r="CE235" s="83">
        <f>IFERROR(VLOOKUP(TEXT($A235,"0000"),'AYP11'!$B$1269:$AU$1690,17,FALSE),"")</f>
        <v>74</v>
      </c>
      <c r="CF235" s="95">
        <f>IFERROR(VLOOKUP(CE235,'Criteria Table'!$A$2:$I$102,2,FALSE),0)</f>
        <v>2.6</v>
      </c>
      <c r="CG235" s="95">
        <f t="shared" si="219"/>
        <v>77</v>
      </c>
      <c r="CH235" s="83">
        <f>IFERROR(VLOOKUP(TEXT($A235,"0000"),'AYP11'!$B$1691:$AU$2112,17,FALSE),"")</f>
        <v>62</v>
      </c>
      <c r="CI235" s="95">
        <f>IFERROR(VLOOKUP(CH235,'Criteria Table'!$A$2:$I$102,2,FALSE),0)</f>
        <v>3.8000000000000003</v>
      </c>
      <c r="CJ235" s="95">
        <f t="shared" si="220"/>
        <v>66</v>
      </c>
      <c r="CK235" s="83">
        <f>IFERROR(VLOOKUP(TEXT($A235,"0000"),'AYP11'!$B$2535:$AU$2956,17,FALSE),"")</f>
        <v>0</v>
      </c>
      <c r="CL235" s="95">
        <f>IFERROR(VLOOKUP(CK235,'Criteria Table'!$A$2:$I$102,2,FALSE),0)</f>
        <v>10</v>
      </c>
      <c r="CM235" s="95">
        <f t="shared" si="221"/>
        <v>10</v>
      </c>
      <c r="CN235" s="76">
        <f>IFERROR(VLOOKUP(TEXT($A235,"0000"),'AYP11'!$B$3379:$AU$3800,23,FALSE),"")</f>
        <v>0</v>
      </c>
      <c r="CO235" s="95">
        <f>IFERROR(VLOOKUP(CN235,'Criteria Table'!$A$2:$I$102,2,FALSE),0)</f>
        <v>10</v>
      </c>
      <c r="CP235" s="95">
        <f t="shared" si="222"/>
        <v>10</v>
      </c>
      <c r="CQ235" s="76">
        <f>IFERROR(VLOOKUP(TEXT($A235,"0000"),'AYP11'!$B$847:$AU$1268,23,FALSE),"")</f>
        <v>0</v>
      </c>
      <c r="CR235" s="95">
        <f>IFERROR(VLOOKUP(CQ235,'Criteria Table'!$A$2:$I$102,2,FALSE),0)</f>
        <v>10</v>
      </c>
      <c r="CS235" s="95">
        <f t="shared" si="223"/>
        <v>10</v>
      </c>
      <c r="CT235" s="76">
        <f>IFERROR(VLOOKUP(TEXT($A235,"0000"),'AYP11'!$B$2113:$AU$2534,23,FALSE),"")</f>
        <v>81</v>
      </c>
      <c r="CU235" s="95">
        <f>IFERROR(VLOOKUP(CT235,'Criteria Table'!$A$2:$I$102,2,FALSE),0)</f>
        <v>1.9000000000000001</v>
      </c>
      <c r="CV235" s="95">
        <f t="shared" si="224"/>
        <v>83</v>
      </c>
      <c r="CW235" s="76">
        <f>IFERROR(VLOOKUP(TEXT($A235,"0000"),'AYP11'!$B$425:$AU$846,23,FALSE),"")</f>
        <v>0</v>
      </c>
      <c r="CX235" s="95">
        <f>IFERROR(VLOOKUP(CW235,'Criteria Table'!$A$2:$I$102,2,FALSE),0)</f>
        <v>10</v>
      </c>
      <c r="CY235" s="95">
        <f t="shared" si="225"/>
        <v>10</v>
      </c>
      <c r="CZ235" s="76">
        <f>IFERROR(VLOOKUP(TEXT($A235,"0000"),'AYP11'!$B$3:$AU$424,23,FALSE),"")</f>
        <v>0</v>
      </c>
      <c r="DA235" s="95">
        <f>IFERROR(VLOOKUP(CZ235,'Criteria Table'!$A$2:$I$102,2,FALSE),0)</f>
        <v>10</v>
      </c>
      <c r="DB235" s="95">
        <f t="shared" si="226"/>
        <v>10</v>
      </c>
      <c r="DC235" s="76">
        <f>IFERROR(VLOOKUP(TEXT($A235,"0000"),'AYP11'!$B$1269:$AU$1690,23,FALSE),"")</f>
        <v>83</v>
      </c>
      <c r="DD235" s="95">
        <f>IFERROR(VLOOKUP(DC235,'Criteria Table'!$A$2:$I$102,2,FALSE),0)</f>
        <v>1.7000000000000002</v>
      </c>
      <c r="DE235" s="95">
        <f t="shared" si="227"/>
        <v>85</v>
      </c>
      <c r="DF235" s="76">
        <f>IFERROR(VLOOKUP(TEXT($A235,"0000"),'AYP11'!$B$1691:$AU$2112,23,FALSE),"")</f>
        <v>79</v>
      </c>
      <c r="DG235" s="95">
        <f>IFERROR(VLOOKUP(DF235,'Criteria Table'!$A$2:$I$102,2,FALSE),0)</f>
        <v>2.1</v>
      </c>
      <c r="DH235" s="95">
        <f t="shared" si="228"/>
        <v>81</v>
      </c>
      <c r="DI235" s="76">
        <f>IFERROR(VLOOKUP(TEXT($A235,"0000"),'AYP11'!$B$2535:$AU$2956,23,FALSE),"")</f>
        <v>0</v>
      </c>
      <c r="DJ235" s="95">
        <f>IFERROR(VLOOKUP(DI235,'Criteria Table'!$A$2:$I$102,2,FALSE),0)</f>
        <v>10</v>
      </c>
      <c r="DK235" s="95">
        <f t="shared" si="229"/>
        <v>10</v>
      </c>
      <c r="DL235" s="91">
        <f>IFERROR(VLOOKUP(TEXT($A235,"0000"),'AYP11'!$B$3379:$AU$3800,11,FALSE),"")</f>
        <v>0</v>
      </c>
      <c r="DM235" s="95">
        <f t="shared" si="230"/>
        <v>1</v>
      </c>
      <c r="DN235" s="95" t="str">
        <f t="shared" si="231"/>
        <v/>
      </c>
      <c r="DO235" s="91">
        <f>IFERROR(VLOOKUP(TEXT($A235,"0000"),'AYP11'!$B$847:$AU$1268,11,FALSE),"")</f>
        <v>0</v>
      </c>
      <c r="DP235" s="95">
        <f t="shared" si="232"/>
        <v>1</v>
      </c>
      <c r="DQ235" s="95" t="str">
        <f t="shared" si="233"/>
        <v/>
      </c>
      <c r="DR235" s="91">
        <f>IFERROR(VLOOKUP(TEXT($A235,"0000"),'AYP11'!$B$2113:$AU$2534,11,FALSE),"")</f>
        <v>0</v>
      </c>
      <c r="DS235" s="95">
        <f t="shared" si="234"/>
        <v>1</v>
      </c>
      <c r="DT235" s="95" t="str">
        <f t="shared" si="235"/>
        <v/>
      </c>
      <c r="DU235" s="91">
        <f>IFERROR(VLOOKUP(TEXT($A235,"0000"),'AYP11'!$B$425:$AU$846,11,FALSE),"")</f>
        <v>0</v>
      </c>
      <c r="DV235" s="95">
        <f t="shared" si="236"/>
        <v>1</v>
      </c>
      <c r="DW235" s="95" t="str">
        <f t="shared" si="237"/>
        <v/>
      </c>
      <c r="DX235" s="91">
        <f>IFERROR(VLOOKUP(TEXT($A235,"0000"),'AYP11'!$B$3:$AU$424,11,FALSE),"")</f>
        <v>0</v>
      </c>
      <c r="DY235" s="95">
        <f t="shared" si="238"/>
        <v>1</v>
      </c>
      <c r="DZ235" s="95" t="str">
        <f t="shared" si="239"/>
        <v/>
      </c>
      <c r="EA235" s="91">
        <f>IFERROR(VLOOKUP(TEXT($A235,"0000"),'AYP11'!$B$1269:$AU$1690,11,FALSE),"")</f>
        <v>0</v>
      </c>
      <c r="EB235" s="95">
        <f t="shared" si="240"/>
        <v>1</v>
      </c>
      <c r="EC235" s="95" t="str">
        <f t="shared" si="241"/>
        <v/>
      </c>
      <c r="ED235" s="91">
        <f>IFERROR(VLOOKUP(TEXT($A235,"0000"),'AYP11'!$B$1691:$AU$2112,11,FALSE),"")</f>
        <v>0</v>
      </c>
      <c r="EE235" s="95">
        <f t="shared" si="242"/>
        <v>1</v>
      </c>
      <c r="EF235" s="95" t="str">
        <f t="shared" si="243"/>
        <v/>
      </c>
      <c r="EG235" s="91">
        <f>IFERROR(VLOOKUP(TEXT($A235,"0000"),'AYP11'!$B$2535:$AU$2956,11,FALSE),"")</f>
        <v>0</v>
      </c>
      <c r="EH235" s="95">
        <f t="shared" si="244"/>
        <v>1</v>
      </c>
      <c r="EI235" s="95" t="str">
        <f t="shared" si="245"/>
        <v/>
      </c>
    </row>
    <row r="236" spans="1:147" x14ac:dyDescent="0.25">
      <c r="A236" s="248">
        <v>5051</v>
      </c>
      <c r="B236" s="291">
        <f t="shared" si="192"/>
        <v>35.428571428571423</v>
      </c>
      <c r="C236" s="50">
        <f>IFERROR(VLOOKUP(TEXT($A236,"0000"),'R-M11'!$A$2:$AA$500,4,FALSE),0)</f>
        <v>248</v>
      </c>
      <c r="D236" s="291">
        <f t="shared" si="193"/>
        <v>40.571428571428569</v>
      </c>
      <c r="E236" s="98">
        <f>IFERROR(SUM(VLOOKUP(TEXT($A236,"0000"),'R-M11'!$A$2:$AA$500,5,FALSE),VLOOKUP(TEXT($A236,"0000"),'R-M11'!$A$2:$AA$500,6,FALSE)),0)</f>
        <v>284</v>
      </c>
      <c r="F236" s="58">
        <f>IFERROR(VLOOKUP(TEXT($A236,"0000"),'R-M11'!$A$2:$AA$500,14,FALSE),0)</f>
        <v>700</v>
      </c>
      <c r="G236" s="230">
        <f t="shared" si="246"/>
        <v>37.108571428571423</v>
      </c>
      <c r="H236" s="97">
        <f t="shared" si="194"/>
        <v>259.76</v>
      </c>
      <c r="I236" s="230">
        <f t="shared" si="247"/>
        <v>41.291428571428568</v>
      </c>
      <c r="J236" s="97">
        <f t="shared" si="195"/>
        <v>289.03999999999996</v>
      </c>
      <c r="K236" s="230">
        <f t="shared" si="196"/>
        <v>76</v>
      </c>
      <c r="L236" s="121">
        <f>IFERROR(VLOOKUP(K236,'Criteria Table'!$A$2:$I$102,2,FALSE),"")</f>
        <v>2.4000000000000004</v>
      </c>
      <c r="M236" s="230">
        <f t="shared" si="197"/>
        <v>78.399999999999991</v>
      </c>
      <c r="N236" s="286">
        <f t="shared" si="198"/>
        <v>25.071633237822351</v>
      </c>
      <c r="O236" s="50">
        <f>IFERROR(VLOOKUP(TEXT($A236,"0000"),'R-M11'!$A$2:$AA$500,17,FALSE),"")</f>
        <v>175</v>
      </c>
      <c r="P236" s="286">
        <f t="shared" si="199"/>
        <v>56.160458452722061</v>
      </c>
      <c r="Q236" s="98">
        <f>IFERROR(SUM(VLOOKUP(TEXT($A236,"0000"),'R-M11'!$A$2:$AA$500,18,FALSE),VLOOKUP(TEXT($A236,"0000"),'R-M11'!$A$2:$AA$500,19,FALSE)),0)</f>
        <v>392</v>
      </c>
      <c r="R236" s="69">
        <f>IFERROR(VLOOKUP(TEXT($A236,"0000"),'R-M11'!$A$2:$AA$500,27,FALSE),0)</f>
        <v>698</v>
      </c>
      <c r="S236" s="121">
        <f t="shared" si="248"/>
        <v>26.401633237822352</v>
      </c>
      <c r="T236" s="70">
        <f t="shared" si="200"/>
        <v>184.28340000000003</v>
      </c>
      <c r="U236" s="121">
        <f t="shared" si="249"/>
        <v>56.730458452722061</v>
      </c>
      <c r="V236" s="70">
        <f t="shared" si="201"/>
        <v>395.97860000000003</v>
      </c>
      <c r="W236" s="121">
        <f t="shared" si="202"/>
        <v>81</v>
      </c>
      <c r="X236" s="124">
        <f>IFERROR(VLOOKUP(W236,'Criteria Table'!$A$2:$I$102,2,FALSE),"")</f>
        <v>1.9000000000000001</v>
      </c>
      <c r="Y236" s="121">
        <f t="shared" si="203"/>
        <v>83.132091690544414</v>
      </c>
      <c r="Z236" s="92">
        <f>IFERROR(IF(VLOOKUP(A236,'SG11'!$A$3:$AI$500,18,FALSE)="","NA",VLOOKUP(A236,'SG11'!$A$3:$AI$500,18,FALSE)),"")</f>
        <v>72</v>
      </c>
      <c r="AA236" s="75">
        <f>IFERROR(VLOOKUP(Z236,'Criteria Table'!$A$2:$I$102,6,FALSE),"NA")</f>
        <v>5</v>
      </c>
      <c r="AB236" s="95">
        <f t="shared" si="250"/>
        <v>77</v>
      </c>
      <c r="AC236" s="84">
        <f>IFERROR(IF(VLOOKUP(A236,'SG11'!$A$3:$AI$500,19,FALSE)="","NA",VLOOKUP(A236,'SG11'!$A$3:$AI$500,19,FALSE)),"")</f>
        <v>75</v>
      </c>
      <c r="AD236" s="75">
        <f>IFERROR(VLOOKUP(AC236,'Criteria Table'!$A$2:$I$102,6,FALSE),"NA")</f>
        <v>5</v>
      </c>
      <c r="AE236" s="95">
        <f t="shared" si="251"/>
        <v>80</v>
      </c>
      <c r="AF236" s="92">
        <f>IFERROR(IF(VLOOKUP(A236,'SG11'!$A$3:$AI$500,20,FALSE)="","NA",VLOOKUP(A236,'SG11'!$A$3:$AI$500,20,FALSE)),"")</f>
        <v>68</v>
      </c>
      <c r="AG236" s="75">
        <f>IFERROR(VLOOKUP(AF236,'Criteria Table'!$A$2:$I$102,6,FALSE),"NA")</f>
        <v>5</v>
      </c>
      <c r="AH236" s="95">
        <f t="shared" si="252"/>
        <v>73</v>
      </c>
      <c r="AI236" s="84">
        <f>IFERROR(IF(VLOOKUP(A236,'SG11'!$A$3:$AI$500,21,FALSE)="","NA",VLOOKUP(A236,'SG11'!$A$3:$AI$500,21,FALSE)),"")</f>
        <v>70</v>
      </c>
      <c r="AJ236" s="75">
        <f>IFERROR(VLOOKUP(AI236,'Criteria Table'!$A$2:$I$102,6,FALSE),"NA")</f>
        <v>5</v>
      </c>
      <c r="AK236" s="95">
        <f t="shared" si="253"/>
        <v>75</v>
      </c>
      <c r="AL236" s="99">
        <f>IFERROR(VLOOKUP(TEXT(A236,"0000"),'W11'!$A$1:$E$500,4,FALSE)/AP236*100,"")</f>
        <v>96.525096525096515</v>
      </c>
      <c r="AM236" s="97">
        <f>IFERROR(VLOOKUP(TEXT(A236,"0000"),'W11'!$A$1:$E$500,4,FALSE),"")</f>
        <v>250</v>
      </c>
      <c r="AN236" s="99">
        <f t="shared" si="204"/>
        <v>96.525096525096515</v>
      </c>
      <c r="AO236" s="97">
        <f t="shared" si="205"/>
        <v>249.99999999999997</v>
      </c>
      <c r="AP236" s="99">
        <f>IFERROR(VLOOKUP(TEXT(A236,"0000"),'W11'!$A$1:$E$500,5,FALSE),"")</f>
        <v>259</v>
      </c>
      <c r="AQ236" s="97">
        <f>IFERROR(VLOOKUP(ROUND(AL236,0),'Criteria Table'!$A$2:$I$102,4,FALSE),0)</f>
        <v>0</v>
      </c>
      <c r="AR236" s="128"/>
      <c r="AS236" s="95"/>
      <c r="AT236" s="95"/>
      <c r="AU236" s="100">
        <f>IFERROR(VLOOKUP(TEXT(A236,"0000"),'Sci11'!$A$3:$N$492,4,FALSE)/VLOOKUP(TEXT(A236,"0000"),'Sci11'!$A$3:$N$492,14,FALSE)*100,"")</f>
        <v>37.004405286343612</v>
      </c>
      <c r="AV236" s="101">
        <f>SUM(VLOOKUP(TEXT(A236,"0000"),'Sci11'!$A$3:$N$492,5,FALSE),VLOOKUP(TEXT(A236,"0000"),'Sci11'!$A$3:$N$492,6,FALSE))/VLOOKUP(TEXT(A236,"0000"),'Sci11'!$A$3:$N$492,14,FALSE)*100</f>
        <v>17.180616740088105</v>
      </c>
      <c r="AW236" s="100">
        <f t="shared" si="254"/>
        <v>40.224405286343611</v>
      </c>
      <c r="AX236" s="101">
        <f>IFERROR(AW236/100*VLOOKUP(TEXT(A236,"0000"),'Sci11'!$A$3:$N$492,14,FALSE),"")</f>
        <v>91.309399999999997</v>
      </c>
      <c r="AY236" s="100">
        <f t="shared" si="255"/>
        <v>18.560616740088104</v>
      </c>
      <c r="AZ236" s="101">
        <f>IFERROR(AY236/100*VLOOKUP(TEXT(A236,"0000"),'Sci11'!$A$3:$N$492,14,FALSE),"")</f>
        <v>42.132599999999996</v>
      </c>
      <c r="BA236" s="100">
        <f t="shared" si="206"/>
        <v>54</v>
      </c>
      <c r="BB236" s="101">
        <f>IFERROR(VLOOKUP(BA236,'Criteria Table'!$A$2:$I$102,2,FALSE),"")</f>
        <v>4.6000000000000005</v>
      </c>
      <c r="BC236" s="101">
        <f t="shared" si="207"/>
        <v>58.6</v>
      </c>
      <c r="BD236" s="82">
        <f>IFERROR(VLOOKUP(A236,ATTx11!$A$2:$N$500,4,FALSE),"")</f>
        <v>96.63</v>
      </c>
      <c r="BE236" s="95">
        <f t="shared" si="208"/>
        <v>0.5</v>
      </c>
      <c r="BF236" s="96">
        <f t="shared" si="209"/>
        <v>97.13</v>
      </c>
      <c r="BG236" s="70">
        <f>IFERROR(VLOOKUP(A236,ATTx11!$A$2:$N$500,11,FALSE),"")</f>
        <v>0</v>
      </c>
      <c r="BH236" s="95">
        <f t="shared" si="210"/>
        <v>0</v>
      </c>
      <c r="BI236" s="70">
        <f>IFERROR(VLOOKUP(A236,ATTx11!$A$2:$N$500,12,FALSE),"")</f>
        <v>8</v>
      </c>
      <c r="BJ236" s="97">
        <f t="shared" si="211"/>
        <v>7.2</v>
      </c>
      <c r="BK236" s="84">
        <f>IFERROR(VLOOKUP(A236,ATTx11!$A$2:$N$500,7,FALSE),"")</f>
        <v>0</v>
      </c>
      <c r="BL236" s="97">
        <f t="shared" si="212"/>
        <v>0</v>
      </c>
      <c r="BM236" s="84">
        <f>IFERROR(VLOOKUP(A236,ATTx11!$A$2:$N$500,8,FALSE),"")</f>
        <v>6</v>
      </c>
      <c r="BN236" s="95">
        <f t="shared" si="213"/>
        <v>5.4</v>
      </c>
      <c r="BO236" s="95"/>
      <c r="BP236" s="83">
        <f>IFERROR(VLOOKUP(TEXT($A236,"0000"),'AYP11'!$B$3379:$AU$3800,17,FALSE),"")</f>
        <v>0</v>
      </c>
      <c r="BQ236" s="75">
        <f>IFERROR(VLOOKUP(BP236,'Criteria Table'!$A$2:$I$102,2,FALSE),0)</f>
        <v>10</v>
      </c>
      <c r="BR236" s="95">
        <f t="shared" si="214"/>
        <v>10</v>
      </c>
      <c r="BS236" s="83">
        <f>IFERROR(VLOOKUP(TEXT($A236,"0000"),'AYP11'!$B$847:$AU$1268,17,FALSE),"")</f>
        <v>0</v>
      </c>
      <c r="BT236" s="75">
        <f>IFERROR(VLOOKUP(BS236,'Criteria Table'!$A$2:$I$102,2,FALSE),0)</f>
        <v>10</v>
      </c>
      <c r="BU236" s="95">
        <f t="shared" si="215"/>
        <v>10</v>
      </c>
      <c r="BV236" s="83">
        <f>IFERROR(VLOOKUP(TEXT($A236,"0000"),'AYP11'!$B$2113:$AU$2534,17,FALSE),"")</f>
        <v>78</v>
      </c>
      <c r="BW236" s="75">
        <f>IFERROR(VLOOKUP(BV236,'Criteria Table'!$A$2:$I$102,2,FALSE),0)</f>
        <v>2.2000000000000002</v>
      </c>
      <c r="BX236" s="95">
        <f t="shared" si="216"/>
        <v>80</v>
      </c>
      <c r="BY236" s="83">
        <f>IFERROR(VLOOKUP(TEXT($A236,"0000"),'AYP11'!$B$425:$AU$846,17,FALSE),"")</f>
        <v>0</v>
      </c>
      <c r="BZ236" s="75">
        <f>IFERROR(VLOOKUP(BY236,'Criteria Table'!$A$2:$I$102,2,FALSE),0)</f>
        <v>10</v>
      </c>
      <c r="CA236" s="95">
        <f t="shared" si="217"/>
        <v>10</v>
      </c>
      <c r="CB236" s="83">
        <f>IFERROR(VLOOKUP(TEXT($A236,"0000"),'AYP11'!$B$3:$AU$424,17,FALSE),"")</f>
        <v>0</v>
      </c>
      <c r="CC236" s="95">
        <f>IFERROR(VLOOKUP(CB236,'Criteria Table'!$A$2:$I$102,2,FALSE),0)</f>
        <v>10</v>
      </c>
      <c r="CD236" s="95">
        <f t="shared" si="218"/>
        <v>10</v>
      </c>
      <c r="CE236" s="83">
        <f>IFERROR(VLOOKUP(TEXT($A236,"0000"),'AYP11'!$B$1269:$AU$1690,17,FALSE),"")</f>
        <v>77</v>
      </c>
      <c r="CF236" s="95">
        <f>IFERROR(VLOOKUP(CE236,'Criteria Table'!$A$2:$I$102,2,FALSE),0)</f>
        <v>2.3000000000000003</v>
      </c>
      <c r="CG236" s="95">
        <f t="shared" si="219"/>
        <v>79</v>
      </c>
      <c r="CH236" s="83">
        <f>IFERROR(VLOOKUP(TEXT($A236,"0000"),'AYP11'!$B$1691:$AU$2112,17,FALSE),"")</f>
        <v>71</v>
      </c>
      <c r="CI236" s="95">
        <f>IFERROR(VLOOKUP(CH236,'Criteria Table'!$A$2:$I$102,2,FALSE),0)</f>
        <v>2.9000000000000004</v>
      </c>
      <c r="CJ236" s="95">
        <f t="shared" si="220"/>
        <v>74</v>
      </c>
      <c r="CK236" s="83">
        <f>IFERROR(VLOOKUP(TEXT($A236,"0000"),'AYP11'!$B$2535:$AU$2956,17,FALSE),"")</f>
        <v>0</v>
      </c>
      <c r="CL236" s="95">
        <f>IFERROR(VLOOKUP(CK236,'Criteria Table'!$A$2:$I$102,2,FALSE),0)</f>
        <v>10</v>
      </c>
      <c r="CM236" s="95">
        <f t="shared" si="221"/>
        <v>10</v>
      </c>
      <c r="CN236" s="76">
        <f>IFERROR(VLOOKUP(TEXT($A236,"0000"),'AYP11'!$B$3379:$AU$3800,23,FALSE),"")</f>
        <v>0</v>
      </c>
      <c r="CO236" s="95">
        <f>IFERROR(VLOOKUP(CN236,'Criteria Table'!$A$2:$I$102,2,FALSE),0)</f>
        <v>10</v>
      </c>
      <c r="CP236" s="95">
        <f t="shared" si="222"/>
        <v>10</v>
      </c>
      <c r="CQ236" s="76">
        <f>IFERROR(VLOOKUP(TEXT($A236,"0000"),'AYP11'!$B$847:$AU$1268,23,FALSE),"")</f>
        <v>0</v>
      </c>
      <c r="CR236" s="95">
        <f>IFERROR(VLOOKUP(CQ236,'Criteria Table'!$A$2:$I$102,2,FALSE),0)</f>
        <v>10</v>
      </c>
      <c r="CS236" s="95">
        <f t="shared" si="223"/>
        <v>10</v>
      </c>
      <c r="CT236" s="76">
        <f>IFERROR(VLOOKUP(TEXT($A236,"0000"),'AYP11'!$B$2113:$AU$2534,23,FALSE),"")</f>
        <v>84</v>
      </c>
      <c r="CU236" s="95">
        <f>IFERROR(VLOOKUP(CT236,'Criteria Table'!$A$2:$I$102,2,FALSE),0)</f>
        <v>1.6</v>
      </c>
      <c r="CV236" s="95">
        <f t="shared" si="224"/>
        <v>86</v>
      </c>
      <c r="CW236" s="76">
        <f>IFERROR(VLOOKUP(TEXT($A236,"0000"),'AYP11'!$B$425:$AU$846,23,FALSE),"")</f>
        <v>0</v>
      </c>
      <c r="CX236" s="95">
        <f>IFERROR(VLOOKUP(CW236,'Criteria Table'!$A$2:$I$102,2,FALSE),0)</f>
        <v>10</v>
      </c>
      <c r="CY236" s="95">
        <f t="shared" si="225"/>
        <v>10</v>
      </c>
      <c r="CZ236" s="76">
        <f>IFERROR(VLOOKUP(TEXT($A236,"0000"),'AYP11'!$B$3:$AU$424,23,FALSE),"")</f>
        <v>0</v>
      </c>
      <c r="DA236" s="95">
        <f>IFERROR(VLOOKUP(CZ236,'Criteria Table'!$A$2:$I$102,2,FALSE),0)</f>
        <v>10</v>
      </c>
      <c r="DB236" s="95">
        <f t="shared" si="226"/>
        <v>10</v>
      </c>
      <c r="DC236" s="76">
        <f>IFERROR(VLOOKUP(TEXT($A236,"0000"),'AYP11'!$B$1269:$AU$1690,23,FALSE),"")</f>
        <v>82</v>
      </c>
      <c r="DD236" s="95">
        <f>IFERROR(VLOOKUP(DC236,'Criteria Table'!$A$2:$I$102,2,FALSE),0)</f>
        <v>1.8</v>
      </c>
      <c r="DE236" s="95">
        <f t="shared" si="227"/>
        <v>84</v>
      </c>
      <c r="DF236" s="76">
        <f>IFERROR(VLOOKUP(TEXT($A236,"0000"),'AYP11'!$B$1691:$AU$2112,23,FALSE),"")</f>
        <v>77</v>
      </c>
      <c r="DG236" s="95">
        <f>IFERROR(VLOOKUP(DF236,'Criteria Table'!$A$2:$I$102,2,FALSE),0)</f>
        <v>2.3000000000000003</v>
      </c>
      <c r="DH236" s="95">
        <f t="shared" si="228"/>
        <v>79</v>
      </c>
      <c r="DI236" s="76">
        <f>IFERROR(VLOOKUP(TEXT($A236,"0000"),'AYP11'!$B$2535:$AU$2956,23,FALSE),"")</f>
        <v>0</v>
      </c>
      <c r="DJ236" s="95">
        <f>IFERROR(VLOOKUP(DI236,'Criteria Table'!$A$2:$I$102,2,FALSE),0)</f>
        <v>10</v>
      </c>
      <c r="DK236" s="95">
        <f t="shared" si="229"/>
        <v>10</v>
      </c>
      <c r="DL236" s="91">
        <f>IFERROR(VLOOKUP(TEXT($A236,"0000"),'AYP11'!$B$3379:$AU$3800,11,FALSE),"")</f>
        <v>0</v>
      </c>
      <c r="DM236" s="95">
        <f t="shared" si="230"/>
        <v>1</v>
      </c>
      <c r="DN236" s="95" t="str">
        <f t="shared" si="231"/>
        <v/>
      </c>
      <c r="DO236" s="91">
        <f>IFERROR(VLOOKUP(TEXT($A236,"0000"),'AYP11'!$B$847:$AU$1268,11,FALSE),"")</f>
        <v>0</v>
      </c>
      <c r="DP236" s="95">
        <f t="shared" si="232"/>
        <v>1</v>
      </c>
      <c r="DQ236" s="95" t="str">
        <f t="shared" si="233"/>
        <v/>
      </c>
      <c r="DR236" s="91">
        <f>IFERROR(VLOOKUP(TEXT($A236,"0000"),'AYP11'!$B$2113:$AU$2534,11,FALSE),"")</f>
        <v>0</v>
      </c>
      <c r="DS236" s="95">
        <f t="shared" si="234"/>
        <v>1</v>
      </c>
      <c r="DT236" s="95" t="str">
        <f t="shared" si="235"/>
        <v/>
      </c>
      <c r="DU236" s="91">
        <f>IFERROR(VLOOKUP(TEXT($A236,"0000"),'AYP11'!$B$425:$AU$846,11,FALSE),"")</f>
        <v>0</v>
      </c>
      <c r="DV236" s="95">
        <f t="shared" si="236"/>
        <v>1</v>
      </c>
      <c r="DW236" s="95" t="str">
        <f t="shared" si="237"/>
        <v/>
      </c>
      <c r="DX236" s="91">
        <f>IFERROR(VLOOKUP(TEXT($A236,"0000"),'AYP11'!$B$3:$AU$424,11,FALSE),"")</f>
        <v>0</v>
      </c>
      <c r="DY236" s="95">
        <f t="shared" si="238"/>
        <v>1</v>
      </c>
      <c r="DZ236" s="95" t="str">
        <f t="shared" si="239"/>
        <v/>
      </c>
      <c r="EA236" s="91">
        <f>IFERROR(VLOOKUP(TEXT($A236,"0000"),'AYP11'!$B$1269:$AU$1690,11,FALSE),"")</f>
        <v>0</v>
      </c>
      <c r="EB236" s="95">
        <f t="shared" si="240"/>
        <v>1</v>
      </c>
      <c r="EC236" s="95" t="str">
        <f t="shared" si="241"/>
        <v/>
      </c>
      <c r="ED236" s="91">
        <f>IFERROR(VLOOKUP(TEXT($A236,"0000"),'AYP11'!$B$1691:$AU$2112,11,FALSE),"")</f>
        <v>0</v>
      </c>
      <c r="EE236" s="95">
        <f t="shared" si="242"/>
        <v>1</v>
      </c>
      <c r="EF236" s="95" t="str">
        <f t="shared" si="243"/>
        <v/>
      </c>
      <c r="EG236" s="91">
        <f>IFERROR(VLOOKUP(TEXT($A236,"0000"),'AYP11'!$B$2535:$AU$2956,11,FALSE),"")</f>
        <v>0</v>
      </c>
      <c r="EH236" s="95">
        <f t="shared" si="244"/>
        <v>1</v>
      </c>
      <c r="EI236" s="95" t="str">
        <f t="shared" si="245"/>
        <v/>
      </c>
      <c r="EP236" s="34">
        <v>122</v>
      </c>
      <c r="EQ236" s="102" t="s">
        <v>2067</v>
      </c>
    </row>
    <row r="237" spans="1:147" x14ac:dyDescent="0.25">
      <c r="A237" s="248">
        <v>5061</v>
      </c>
      <c r="B237" s="291">
        <f t="shared" si="192"/>
        <v>38.732394366197184</v>
      </c>
      <c r="C237" s="50">
        <f>IFERROR(VLOOKUP(TEXT($A237,"0000"),'R-M11'!$A$2:$AA$500,4,FALSE),0)</f>
        <v>110</v>
      </c>
      <c r="D237" s="291">
        <f t="shared" si="193"/>
        <v>48.591549295774648</v>
      </c>
      <c r="E237" s="98">
        <f>IFERROR(SUM(VLOOKUP(TEXT($A237,"0000"),'R-M11'!$A$2:$AA$500,5,FALSE),VLOOKUP(TEXT($A237,"0000"),'R-M11'!$A$2:$AA$500,6,FALSE)),0)</f>
        <v>138</v>
      </c>
      <c r="F237" s="58">
        <f>IFERROR(VLOOKUP(TEXT($A237,"0000"),'R-M11'!$A$2:$AA$500,14,FALSE),0)</f>
        <v>284</v>
      </c>
      <c r="G237" s="230">
        <f t="shared" si="246"/>
        <v>38.732394366197184</v>
      </c>
      <c r="H237" s="97">
        <f t="shared" si="194"/>
        <v>110</v>
      </c>
      <c r="I237" s="230">
        <f t="shared" si="247"/>
        <v>48.591549295774648</v>
      </c>
      <c r="J237" s="97">
        <f t="shared" si="195"/>
        <v>138</v>
      </c>
      <c r="K237" s="230">
        <f t="shared" si="196"/>
        <v>87</v>
      </c>
      <c r="L237" s="121">
        <f>IFERROR(VLOOKUP(K237,'Criteria Table'!$A$2:$I$102,2,FALSE),"")</f>
        <v>0</v>
      </c>
      <c r="M237" s="230">
        <f t="shared" si="197"/>
        <v>87.323943661971839</v>
      </c>
      <c r="N237" s="286">
        <f t="shared" si="198"/>
        <v>34.035087719298247</v>
      </c>
      <c r="O237" s="50">
        <f>IFERROR(VLOOKUP(TEXT($A237,"0000"),'R-M11'!$A$2:$AA$500,17,FALSE),"")</f>
        <v>97</v>
      </c>
      <c r="P237" s="286">
        <f t="shared" si="199"/>
        <v>55.78947368421052</v>
      </c>
      <c r="Q237" s="98">
        <f>IFERROR(SUM(VLOOKUP(TEXT($A237,"0000"),'R-M11'!$A$2:$AA$500,18,FALSE),VLOOKUP(TEXT($A237,"0000"),'R-M11'!$A$2:$AA$500,19,FALSE)),0)</f>
        <v>159</v>
      </c>
      <c r="R237" s="69">
        <f>IFERROR(VLOOKUP(TEXT($A237,"0000"),'R-M11'!$A$2:$AA$500,27,FALSE),0)</f>
        <v>285</v>
      </c>
      <c r="S237" s="121">
        <f t="shared" si="248"/>
        <v>34.035087719298247</v>
      </c>
      <c r="T237" s="70">
        <f t="shared" si="200"/>
        <v>97</v>
      </c>
      <c r="U237" s="121">
        <f t="shared" si="249"/>
        <v>55.78947368421052</v>
      </c>
      <c r="V237" s="70">
        <f t="shared" si="201"/>
        <v>159</v>
      </c>
      <c r="W237" s="121">
        <f t="shared" si="202"/>
        <v>90</v>
      </c>
      <c r="X237" s="124">
        <f>IFERROR(VLOOKUP(W237,'Criteria Table'!$A$2:$I$102,2,FALSE),"")</f>
        <v>0</v>
      </c>
      <c r="Y237" s="121">
        <f t="shared" si="203"/>
        <v>89.824561403508767</v>
      </c>
      <c r="Z237" s="92">
        <f>IFERROR(IF(VLOOKUP(A237,'SG11'!$A$3:$AI$500,18,FALSE)="","NA",VLOOKUP(A237,'SG11'!$A$3:$AI$500,18,FALSE)),"")</f>
        <v>77</v>
      </c>
      <c r="AA237" s="75">
        <f>IFERROR(VLOOKUP(Z237,'Criteria Table'!$A$2:$I$102,6,FALSE),"NA")</f>
        <v>5</v>
      </c>
      <c r="AB237" s="95">
        <f t="shared" si="250"/>
        <v>82</v>
      </c>
      <c r="AC237" s="84">
        <f>IFERROR(IF(VLOOKUP(A237,'SG11'!$A$3:$AI$500,19,FALSE)="","NA",VLOOKUP(A237,'SG11'!$A$3:$AI$500,19,FALSE)),"")</f>
        <v>74</v>
      </c>
      <c r="AD237" s="75">
        <f>IFERROR(VLOOKUP(AC237,'Criteria Table'!$A$2:$I$102,6,FALSE),"NA")</f>
        <v>5</v>
      </c>
      <c r="AE237" s="95">
        <f t="shared" si="251"/>
        <v>79</v>
      </c>
      <c r="AF237" s="92">
        <f>IFERROR(IF(VLOOKUP(A237,'SG11'!$A$3:$AI$500,20,FALSE)="","NA",VLOOKUP(A237,'SG11'!$A$3:$AI$500,20,FALSE)),"")</f>
        <v>77</v>
      </c>
      <c r="AG237" s="75">
        <f>IFERROR(VLOOKUP(AF237,'Criteria Table'!$A$2:$I$102,6,FALSE),"NA")</f>
        <v>5</v>
      </c>
      <c r="AH237" s="95">
        <f t="shared" si="252"/>
        <v>82</v>
      </c>
      <c r="AI237" s="84">
        <f>IFERROR(IF(VLOOKUP(A237,'SG11'!$A$3:$AI$500,21,FALSE)="","NA",VLOOKUP(A237,'SG11'!$A$3:$AI$500,21,FALSE)),"")</f>
        <v>88</v>
      </c>
      <c r="AJ237" s="75">
        <f>IFERROR(VLOOKUP(AI237,'Criteria Table'!$A$2:$I$102,6,FALSE),"NA")</f>
        <v>5</v>
      </c>
      <c r="AK237" s="95">
        <f t="shared" si="253"/>
        <v>93</v>
      </c>
      <c r="AL237" s="99">
        <f>IFERROR(VLOOKUP(TEXT(A237,"0000"),'W11'!$A$1:$E$500,4,FALSE)/AP237*100,"")</f>
        <v>97.674418604651152</v>
      </c>
      <c r="AM237" s="97">
        <f>IFERROR(VLOOKUP(TEXT(A237,"0000"),'W11'!$A$1:$E$500,4,FALSE),"")</f>
        <v>84</v>
      </c>
      <c r="AN237" s="99">
        <f t="shared" si="204"/>
        <v>97.674418604651152</v>
      </c>
      <c r="AO237" s="97">
        <f t="shared" si="205"/>
        <v>83.999999999999986</v>
      </c>
      <c r="AP237" s="99">
        <f>IFERROR(VLOOKUP(TEXT(A237,"0000"),'W11'!$A$1:$E$500,5,FALSE),"")</f>
        <v>86</v>
      </c>
      <c r="AQ237" s="97">
        <f>IFERROR(VLOOKUP(ROUND(AL237,0),'Criteria Table'!$A$2:$I$102,4,FALSE),0)</f>
        <v>0</v>
      </c>
      <c r="AR237" s="128"/>
      <c r="AS237" s="95"/>
      <c r="AT237" s="95"/>
      <c r="AU237" s="100">
        <f>IFERROR(VLOOKUP(TEXT(A237,"0000"),'Sci11'!$A$3:$N$492,4,FALSE)/VLOOKUP(TEXT(A237,"0000"),'Sci11'!$A$3:$N$492,14,FALSE)*100,"")</f>
        <v>38.532110091743121</v>
      </c>
      <c r="AV237" s="101">
        <f>SUM(VLOOKUP(TEXT(A237,"0000"),'Sci11'!$A$3:$N$492,5,FALSE),VLOOKUP(TEXT(A237,"0000"),'Sci11'!$A$3:$N$492,6,FALSE))/VLOOKUP(TEXT(A237,"0000"),'Sci11'!$A$3:$N$492,14,FALSE)*100</f>
        <v>20.183486238532112</v>
      </c>
      <c r="AW237" s="100">
        <f t="shared" si="254"/>
        <v>41.402110091743118</v>
      </c>
      <c r="AX237" s="101">
        <f>IFERROR(AW237/100*VLOOKUP(TEXT(A237,"0000"),'Sci11'!$A$3:$N$492,14,FALSE),"")</f>
        <v>45.128299999999996</v>
      </c>
      <c r="AY237" s="100">
        <f t="shared" si="255"/>
        <v>21.413486238532112</v>
      </c>
      <c r="AZ237" s="101">
        <f>IFERROR(AY237/100*VLOOKUP(TEXT(A237,"0000"),'Sci11'!$A$3:$N$492,14,FALSE),"")</f>
        <v>23.340700000000002</v>
      </c>
      <c r="BA237" s="100">
        <f t="shared" si="206"/>
        <v>59</v>
      </c>
      <c r="BB237" s="101">
        <f>IFERROR(VLOOKUP(BA237,'Criteria Table'!$A$2:$I$102,2,FALSE),"")</f>
        <v>4.1000000000000005</v>
      </c>
      <c r="BC237" s="101">
        <f t="shared" si="207"/>
        <v>63.1</v>
      </c>
      <c r="BD237" s="82">
        <f>IFERROR(VLOOKUP(A237,ATTx11!$A$2:$N$500,4,FALSE),"")</f>
        <v>96.83</v>
      </c>
      <c r="BE237" s="95">
        <f t="shared" si="208"/>
        <v>0.5</v>
      </c>
      <c r="BF237" s="96">
        <f t="shared" si="209"/>
        <v>97.33</v>
      </c>
      <c r="BG237" s="70">
        <f>IFERROR(VLOOKUP(A237,ATTx11!$A$2:$N$500,11,FALSE),"")</f>
        <v>0</v>
      </c>
      <c r="BH237" s="95">
        <f t="shared" si="210"/>
        <v>0</v>
      </c>
      <c r="BI237" s="70">
        <f>IFERROR(VLOOKUP(A237,ATTx11!$A$2:$N$500,12,FALSE),"")</f>
        <v>1</v>
      </c>
      <c r="BJ237" s="97">
        <f t="shared" si="211"/>
        <v>0.9</v>
      </c>
      <c r="BK237" s="84">
        <f>IFERROR(VLOOKUP(A237,ATTx11!$A$2:$N$500,7,FALSE),"")</f>
        <v>0</v>
      </c>
      <c r="BL237" s="97">
        <f t="shared" si="212"/>
        <v>0</v>
      </c>
      <c r="BM237" s="84">
        <f>IFERROR(VLOOKUP(A237,ATTx11!$A$2:$N$500,8,FALSE),"")</f>
        <v>1</v>
      </c>
      <c r="BN237" s="95">
        <f t="shared" si="213"/>
        <v>0.9</v>
      </c>
      <c r="BO237" s="95"/>
      <c r="BP237" s="83">
        <f>IFERROR(VLOOKUP(TEXT($A237,"0000"),'AYP11'!$B$3379:$AU$3800,17,FALSE),"")</f>
        <v>0</v>
      </c>
      <c r="BQ237" s="75">
        <f>IFERROR(VLOOKUP(BP237,'Criteria Table'!$A$2:$I$102,2,FALSE),0)</f>
        <v>10</v>
      </c>
      <c r="BR237" s="95">
        <f t="shared" si="214"/>
        <v>10</v>
      </c>
      <c r="BS237" s="83">
        <f>IFERROR(VLOOKUP(TEXT($A237,"0000"),'AYP11'!$B$847:$AU$1268,17,FALSE),"")</f>
        <v>0</v>
      </c>
      <c r="BT237" s="75">
        <f>IFERROR(VLOOKUP(BS237,'Criteria Table'!$A$2:$I$102,2,FALSE),0)</f>
        <v>10</v>
      </c>
      <c r="BU237" s="95">
        <f t="shared" si="215"/>
        <v>10</v>
      </c>
      <c r="BV237" s="83">
        <f>IFERROR(VLOOKUP(TEXT($A237,"0000"),'AYP11'!$B$2113:$AU$2534,17,FALSE),"")</f>
        <v>90</v>
      </c>
      <c r="BW237" s="75">
        <f>IFERROR(VLOOKUP(BV237,'Criteria Table'!$A$2:$I$102,2,FALSE),0)</f>
        <v>0</v>
      </c>
      <c r="BX237" s="95">
        <f t="shared" si="216"/>
        <v>90</v>
      </c>
      <c r="BY237" s="83">
        <f>IFERROR(VLOOKUP(TEXT($A237,"0000"),'AYP11'!$B$425:$AU$846,17,FALSE),"")</f>
        <v>0</v>
      </c>
      <c r="BZ237" s="75">
        <f>IFERROR(VLOOKUP(BY237,'Criteria Table'!$A$2:$I$102,2,FALSE),0)</f>
        <v>10</v>
      </c>
      <c r="CA237" s="95">
        <f t="shared" si="217"/>
        <v>10</v>
      </c>
      <c r="CB237" s="83">
        <f>IFERROR(VLOOKUP(TEXT($A237,"0000"),'AYP11'!$B$3:$AU$424,17,FALSE),"")</f>
        <v>0</v>
      </c>
      <c r="CC237" s="95">
        <f>IFERROR(VLOOKUP(CB237,'Criteria Table'!$A$2:$I$102,2,FALSE),0)</f>
        <v>10</v>
      </c>
      <c r="CD237" s="95">
        <f t="shared" si="218"/>
        <v>10</v>
      </c>
      <c r="CE237" s="83">
        <f>IFERROR(VLOOKUP(TEXT($A237,"0000"),'AYP11'!$B$1269:$AU$1690,17,FALSE),"")</f>
        <v>86</v>
      </c>
      <c r="CF237" s="95">
        <f>IFERROR(VLOOKUP(CE237,'Criteria Table'!$A$2:$I$102,2,FALSE),0)</f>
        <v>0</v>
      </c>
      <c r="CG237" s="95">
        <f t="shared" si="219"/>
        <v>86</v>
      </c>
      <c r="CH237" s="83">
        <f>IFERROR(VLOOKUP(TEXT($A237,"0000"),'AYP11'!$B$1691:$AU$2112,17,FALSE),"")</f>
        <v>87</v>
      </c>
      <c r="CI237" s="95">
        <f>IFERROR(VLOOKUP(CH237,'Criteria Table'!$A$2:$I$102,2,FALSE),0)</f>
        <v>0</v>
      </c>
      <c r="CJ237" s="95">
        <f t="shared" si="220"/>
        <v>87</v>
      </c>
      <c r="CK237" s="83">
        <f>IFERROR(VLOOKUP(TEXT($A237,"0000"),'AYP11'!$B$2535:$AU$2956,17,FALSE),"")</f>
        <v>75</v>
      </c>
      <c r="CL237" s="95">
        <f>IFERROR(VLOOKUP(CK237,'Criteria Table'!$A$2:$I$102,2,FALSE),0)</f>
        <v>2.5</v>
      </c>
      <c r="CM237" s="95">
        <f t="shared" si="221"/>
        <v>78</v>
      </c>
      <c r="CN237" s="76">
        <f>IFERROR(VLOOKUP(TEXT($A237,"0000"),'AYP11'!$B$3379:$AU$3800,23,FALSE),"")</f>
        <v>0</v>
      </c>
      <c r="CO237" s="95">
        <f>IFERROR(VLOOKUP(CN237,'Criteria Table'!$A$2:$I$102,2,FALSE),0)</f>
        <v>10</v>
      </c>
      <c r="CP237" s="95">
        <f t="shared" si="222"/>
        <v>10</v>
      </c>
      <c r="CQ237" s="76">
        <f>IFERROR(VLOOKUP(TEXT($A237,"0000"),'AYP11'!$B$847:$AU$1268,23,FALSE),"")</f>
        <v>0</v>
      </c>
      <c r="CR237" s="95">
        <f>IFERROR(VLOOKUP(CQ237,'Criteria Table'!$A$2:$I$102,2,FALSE),0)</f>
        <v>10</v>
      </c>
      <c r="CS237" s="95">
        <f t="shared" si="223"/>
        <v>10</v>
      </c>
      <c r="CT237" s="76">
        <f>IFERROR(VLOOKUP(TEXT($A237,"0000"),'AYP11'!$B$2113:$AU$2534,23,FALSE),"")</f>
        <v>91</v>
      </c>
      <c r="CU237" s="95">
        <f>IFERROR(VLOOKUP(CT237,'Criteria Table'!$A$2:$I$102,2,FALSE),0)</f>
        <v>0</v>
      </c>
      <c r="CV237" s="95">
        <f t="shared" si="224"/>
        <v>91</v>
      </c>
      <c r="CW237" s="76">
        <f>IFERROR(VLOOKUP(TEXT($A237,"0000"),'AYP11'!$B$425:$AU$846,23,FALSE),"")</f>
        <v>0</v>
      </c>
      <c r="CX237" s="95">
        <f>IFERROR(VLOOKUP(CW237,'Criteria Table'!$A$2:$I$102,2,FALSE),0)</f>
        <v>10</v>
      </c>
      <c r="CY237" s="95">
        <f t="shared" si="225"/>
        <v>10</v>
      </c>
      <c r="CZ237" s="76">
        <f>IFERROR(VLOOKUP(TEXT($A237,"0000"),'AYP11'!$B$3:$AU$424,23,FALSE),"")</f>
        <v>0</v>
      </c>
      <c r="DA237" s="95">
        <f>IFERROR(VLOOKUP(CZ237,'Criteria Table'!$A$2:$I$102,2,FALSE),0)</f>
        <v>10</v>
      </c>
      <c r="DB237" s="95">
        <f t="shared" si="226"/>
        <v>10</v>
      </c>
      <c r="DC237" s="76">
        <f>IFERROR(VLOOKUP(TEXT($A237,"0000"),'AYP11'!$B$1269:$AU$1690,23,FALSE),"")</f>
        <v>90</v>
      </c>
      <c r="DD237" s="95">
        <f>IFERROR(VLOOKUP(DC237,'Criteria Table'!$A$2:$I$102,2,FALSE),0)</f>
        <v>0</v>
      </c>
      <c r="DE237" s="95">
        <f t="shared" si="227"/>
        <v>90</v>
      </c>
      <c r="DF237" s="76">
        <f>IFERROR(VLOOKUP(TEXT($A237,"0000"),'AYP11'!$B$1691:$AU$2112,23,FALSE),"")</f>
        <v>90</v>
      </c>
      <c r="DG237" s="95">
        <f>IFERROR(VLOOKUP(DF237,'Criteria Table'!$A$2:$I$102,2,FALSE),0)</f>
        <v>0</v>
      </c>
      <c r="DH237" s="95">
        <f t="shared" si="228"/>
        <v>90</v>
      </c>
      <c r="DI237" s="76">
        <f>IFERROR(VLOOKUP(TEXT($A237,"0000"),'AYP11'!$B$2535:$AU$2956,23,FALSE),"")</f>
        <v>79</v>
      </c>
      <c r="DJ237" s="95">
        <f>IFERROR(VLOOKUP(DI237,'Criteria Table'!$A$2:$I$102,2,FALSE),0)</f>
        <v>2.1</v>
      </c>
      <c r="DK237" s="95">
        <f t="shared" si="229"/>
        <v>81</v>
      </c>
      <c r="DL237" s="91">
        <f>IFERROR(VLOOKUP(TEXT($A237,"0000"),'AYP11'!$B$3379:$AU$3800,11,FALSE),"")</f>
        <v>0</v>
      </c>
      <c r="DM237" s="95">
        <f t="shared" si="230"/>
        <v>1</v>
      </c>
      <c r="DN237" s="95" t="str">
        <f t="shared" si="231"/>
        <v/>
      </c>
      <c r="DO237" s="91">
        <f>IFERROR(VLOOKUP(TEXT($A237,"0000"),'AYP11'!$B$847:$AU$1268,11,FALSE),"")</f>
        <v>0</v>
      </c>
      <c r="DP237" s="95">
        <f t="shared" si="232"/>
        <v>1</v>
      </c>
      <c r="DQ237" s="95" t="str">
        <f t="shared" si="233"/>
        <v/>
      </c>
      <c r="DR237" s="91">
        <f>IFERROR(VLOOKUP(TEXT($A237,"0000"),'AYP11'!$B$2113:$AU$2534,11,FALSE),"")</f>
        <v>0</v>
      </c>
      <c r="DS237" s="95">
        <f t="shared" si="234"/>
        <v>1</v>
      </c>
      <c r="DT237" s="95" t="str">
        <f t="shared" si="235"/>
        <v/>
      </c>
      <c r="DU237" s="91">
        <f>IFERROR(VLOOKUP(TEXT($A237,"0000"),'AYP11'!$B$425:$AU$846,11,FALSE),"")</f>
        <v>0</v>
      </c>
      <c r="DV237" s="95">
        <f t="shared" si="236"/>
        <v>1</v>
      </c>
      <c r="DW237" s="95" t="str">
        <f t="shared" si="237"/>
        <v/>
      </c>
      <c r="DX237" s="91">
        <f>IFERROR(VLOOKUP(TEXT($A237,"0000"),'AYP11'!$B$3:$AU$424,11,FALSE),"")</f>
        <v>0</v>
      </c>
      <c r="DY237" s="95">
        <f t="shared" si="238"/>
        <v>1</v>
      </c>
      <c r="DZ237" s="95" t="str">
        <f t="shared" si="239"/>
        <v/>
      </c>
      <c r="EA237" s="91">
        <f>IFERROR(VLOOKUP(TEXT($A237,"0000"),'AYP11'!$B$1269:$AU$1690,11,FALSE),"")</f>
        <v>0</v>
      </c>
      <c r="EB237" s="95">
        <f t="shared" si="240"/>
        <v>1</v>
      </c>
      <c r="EC237" s="95" t="str">
        <f t="shared" si="241"/>
        <v/>
      </c>
      <c r="ED237" s="91">
        <f>IFERROR(VLOOKUP(TEXT($A237,"0000"),'AYP11'!$B$1691:$AU$2112,11,FALSE),"")</f>
        <v>0</v>
      </c>
      <c r="EE237" s="95">
        <f t="shared" si="242"/>
        <v>1</v>
      </c>
      <c r="EF237" s="95" t="str">
        <f t="shared" si="243"/>
        <v/>
      </c>
      <c r="EG237" s="91">
        <f>IFERROR(VLOOKUP(TEXT($A237,"0000"),'AYP11'!$B$2535:$AU$2956,11,FALSE),"")</f>
        <v>0</v>
      </c>
      <c r="EH237" s="95">
        <f t="shared" si="244"/>
        <v>1</v>
      </c>
      <c r="EI237" s="95" t="str">
        <f t="shared" si="245"/>
        <v/>
      </c>
      <c r="EP237" s="34">
        <v>102</v>
      </c>
      <c r="EQ237" s="102" t="s">
        <v>1298</v>
      </c>
    </row>
    <row r="238" spans="1:147" x14ac:dyDescent="0.25">
      <c r="A238" s="248">
        <v>5081</v>
      </c>
      <c r="B238" s="291">
        <f t="shared" si="192"/>
        <v>30.039525691699602</v>
      </c>
      <c r="C238" s="50">
        <f>IFERROR(VLOOKUP(TEXT($A238,"0000"),'R-M11'!$A$2:$AA$500,4,FALSE),0)</f>
        <v>76</v>
      </c>
      <c r="D238" s="291">
        <f t="shared" si="193"/>
        <v>25.296442687747035</v>
      </c>
      <c r="E238" s="98">
        <f>IFERROR(SUM(VLOOKUP(TEXT($A238,"0000"),'R-M11'!$A$2:$AA$500,5,FALSE),VLOOKUP(TEXT($A238,"0000"),'R-M11'!$A$2:$AA$500,6,FALSE)),0)</f>
        <v>64</v>
      </c>
      <c r="F238" s="58">
        <f>IFERROR(VLOOKUP(TEXT($A238,"0000"),'R-M11'!$A$2:$AA$500,14,FALSE),0)</f>
        <v>253</v>
      </c>
      <c r="G238" s="230">
        <f t="shared" si="246"/>
        <v>33.1895256916996</v>
      </c>
      <c r="H238" s="97">
        <f t="shared" si="194"/>
        <v>83.969499999999996</v>
      </c>
      <c r="I238" s="230">
        <f t="shared" si="247"/>
        <v>26.646442687747037</v>
      </c>
      <c r="J238" s="97">
        <f t="shared" si="195"/>
        <v>67.415499999999994</v>
      </c>
      <c r="K238" s="230">
        <f t="shared" si="196"/>
        <v>55</v>
      </c>
      <c r="L238" s="121">
        <f>IFERROR(VLOOKUP(K238,'Criteria Table'!$A$2:$I$102,2,FALSE),"")</f>
        <v>4.5</v>
      </c>
      <c r="M238" s="230">
        <f t="shared" si="197"/>
        <v>59.835968379446641</v>
      </c>
      <c r="N238" s="286">
        <f t="shared" si="198"/>
        <v>34.126984126984127</v>
      </c>
      <c r="O238" s="50">
        <f>IFERROR(VLOOKUP(TEXT($A238,"0000"),'R-M11'!$A$2:$AA$500,17,FALSE),"")</f>
        <v>86</v>
      </c>
      <c r="P238" s="286">
        <f t="shared" si="199"/>
        <v>23.809523809523807</v>
      </c>
      <c r="Q238" s="98">
        <f>IFERROR(SUM(VLOOKUP(TEXT($A238,"0000"),'R-M11'!$A$2:$AA$500,18,FALSE),VLOOKUP(TEXT($A238,"0000"),'R-M11'!$A$2:$AA$500,19,FALSE)),0)</f>
        <v>60</v>
      </c>
      <c r="R238" s="69">
        <f>IFERROR(VLOOKUP(TEXT($A238,"0000"),'R-M11'!$A$2:$AA$500,27,FALSE),0)</f>
        <v>252</v>
      </c>
      <c r="S238" s="121">
        <f t="shared" si="248"/>
        <v>37.066984126984124</v>
      </c>
      <c r="T238" s="70">
        <f t="shared" si="200"/>
        <v>93.408799999999999</v>
      </c>
      <c r="U238" s="121">
        <f t="shared" si="249"/>
        <v>25.069523809523808</v>
      </c>
      <c r="V238" s="70">
        <f t="shared" si="201"/>
        <v>63.175199999999997</v>
      </c>
      <c r="W238" s="121">
        <f t="shared" si="202"/>
        <v>58</v>
      </c>
      <c r="X238" s="124">
        <f>IFERROR(VLOOKUP(W238,'Criteria Table'!$A$2:$I$102,2,FALSE),"")</f>
        <v>4.2</v>
      </c>
      <c r="Y238" s="121">
        <f t="shared" si="203"/>
        <v>62.136507936507932</v>
      </c>
      <c r="Z238" s="92">
        <f>IFERROR(IF(VLOOKUP(A238,'SG11'!$A$3:$AI$500,18,FALSE)="","NA",VLOOKUP(A238,'SG11'!$A$3:$AI$500,18,FALSE)),"")</f>
        <v>55</v>
      </c>
      <c r="AA238" s="75">
        <f>IFERROR(VLOOKUP(Z238,'Criteria Table'!$A$2:$I$102,6,FALSE),"NA")</f>
        <v>10</v>
      </c>
      <c r="AB238" s="95">
        <f t="shared" si="250"/>
        <v>65</v>
      </c>
      <c r="AC238" s="84">
        <f>IFERROR(IF(VLOOKUP(A238,'SG11'!$A$3:$AI$500,19,FALSE)="","NA",VLOOKUP(A238,'SG11'!$A$3:$AI$500,19,FALSE)),"")</f>
        <v>49</v>
      </c>
      <c r="AD238" s="75">
        <f>IFERROR(VLOOKUP(AC238,'Criteria Table'!$A$2:$I$102,6,FALSE),"NA")</f>
        <v>10</v>
      </c>
      <c r="AE238" s="95">
        <f t="shared" si="251"/>
        <v>59</v>
      </c>
      <c r="AF238" s="92">
        <f>IFERROR(IF(VLOOKUP(A238,'SG11'!$A$3:$AI$500,20,FALSE)="","NA",VLOOKUP(A238,'SG11'!$A$3:$AI$500,20,FALSE)),"")</f>
        <v>60</v>
      </c>
      <c r="AG238" s="75">
        <f>IFERROR(VLOOKUP(AF238,'Criteria Table'!$A$2:$I$102,6,FALSE),"NA")</f>
        <v>10</v>
      </c>
      <c r="AH238" s="95">
        <f t="shared" si="252"/>
        <v>70</v>
      </c>
      <c r="AI238" s="84">
        <f>IFERROR(IF(VLOOKUP(A238,'SG11'!$A$3:$AI$500,21,FALSE)="","NA",VLOOKUP(A238,'SG11'!$A$3:$AI$500,21,FALSE)),"")</f>
        <v>56</v>
      </c>
      <c r="AJ238" s="75">
        <f>IFERROR(VLOOKUP(AI238,'Criteria Table'!$A$2:$I$102,6,FALSE),"NA")</f>
        <v>10</v>
      </c>
      <c r="AK238" s="95">
        <f t="shared" si="253"/>
        <v>66</v>
      </c>
      <c r="AL238" s="99">
        <f>IFERROR(VLOOKUP(TEXT(A238,"0000"),'W11'!$A$1:$E$500,4,FALSE)/AP238*100,"")</f>
        <v>96.511627906976756</v>
      </c>
      <c r="AM238" s="97">
        <f>IFERROR(VLOOKUP(TEXT(A238,"0000"),'W11'!$A$1:$E$500,4,FALSE),"")</f>
        <v>83</v>
      </c>
      <c r="AN238" s="99">
        <f t="shared" si="204"/>
        <v>96.511627906976756</v>
      </c>
      <c r="AO238" s="97">
        <f t="shared" si="205"/>
        <v>83.000000000000014</v>
      </c>
      <c r="AP238" s="99">
        <f>IFERROR(VLOOKUP(TEXT(A238,"0000"),'W11'!$A$1:$E$500,5,FALSE),"")</f>
        <v>86</v>
      </c>
      <c r="AQ238" s="97">
        <f>IFERROR(VLOOKUP(ROUND(AL238,0),'Criteria Table'!$A$2:$I$102,4,FALSE),0)</f>
        <v>0</v>
      </c>
      <c r="AR238" s="128"/>
      <c r="AS238" s="95"/>
      <c r="AT238" s="95"/>
      <c r="AU238" s="100">
        <f>IFERROR(VLOOKUP(TEXT(A238,"0000"),'Sci11'!$A$3:$N$492,4,FALSE)/VLOOKUP(TEXT(A238,"0000"),'Sci11'!$A$3:$N$492,14,FALSE)*100,"")</f>
        <v>19.565217391304348</v>
      </c>
      <c r="AV238" s="101">
        <f>SUM(VLOOKUP(TEXT(A238,"0000"),'Sci11'!$A$3:$N$492,5,FALSE),VLOOKUP(TEXT(A238,"0000"),'Sci11'!$A$3:$N$492,6,FALSE))/VLOOKUP(TEXT(A238,"0000"),'Sci11'!$A$3:$N$492,14,FALSE)*100</f>
        <v>7.608695652173914</v>
      </c>
      <c r="AW238" s="100">
        <f t="shared" si="254"/>
        <v>24.675217391304347</v>
      </c>
      <c r="AX238" s="101">
        <f>IFERROR(AW238/100*VLOOKUP(TEXT(A238,"0000"),'Sci11'!$A$3:$N$492,14,FALSE),"")</f>
        <v>22.7012</v>
      </c>
      <c r="AY238" s="100">
        <f t="shared" si="255"/>
        <v>9.7986956521739135</v>
      </c>
      <c r="AZ238" s="101">
        <f>IFERROR(AY238/100*VLOOKUP(TEXT(A238,"0000"),'Sci11'!$A$3:$N$492,14,FALSE),"")</f>
        <v>9.014800000000001</v>
      </c>
      <c r="BA238" s="100">
        <f t="shared" si="206"/>
        <v>27</v>
      </c>
      <c r="BB238" s="101">
        <f>IFERROR(VLOOKUP(BA238,'Criteria Table'!$A$2:$I$102,2,FALSE),"")</f>
        <v>7.3000000000000007</v>
      </c>
      <c r="BC238" s="101">
        <f t="shared" si="207"/>
        <v>34.299999999999997</v>
      </c>
      <c r="BD238" s="82">
        <f>IFERROR(VLOOKUP(A238,ATTx11!$A$2:$N$500,4,FALSE),"")</f>
        <v>95.33</v>
      </c>
      <c r="BE238" s="95">
        <f t="shared" si="208"/>
        <v>0.5</v>
      </c>
      <c r="BF238" s="96">
        <f t="shared" si="209"/>
        <v>95.83</v>
      </c>
      <c r="BG238" s="70">
        <f>IFERROR(VLOOKUP(A238,ATTx11!$A$2:$N$500,11,FALSE),"")</f>
        <v>0</v>
      </c>
      <c r="BH238" s="95">
        <f t="shared" si="210"/>
        <v>0</v>
      </c>
      <c r="BI238" s="70">
        <f>IFERROR(VLOOKUP(A238,ATTx11!$A$2:$N$500,12,FALSE),"")</f>
        <v>22</v>
      </c>
      <c r="BJ238" s="97">
        <f t="shared" si="211"/>
        <v>19.8</v>
      </c>
      <c r="BK238" s="84">
        <f>IFERROR(VLOOKUP(A238,ATTx11!$A$2:$N$500,7,FALSE),"")</f>
        <v>0</v>
      </c>
      <c r="BL238" s="97">
        <f t="shared" si="212"/>
        <v>0</v>
      </c>
      <c r="BM238" s="84">
        <f>IFERROR(VLOOKUP(A238,ATTx11!$A$2:$N$500,8,FALSE),"")</f>
        <v>18</v>
      </c>
      <c r="BN238" s="95">
        <f t="shared" si="213"/>
        <v>16.2</v>
      </c>
      <c r="BO238" s="95"/>
      <c r="BP238" s="83">
        <f>IFERROR(VLOOKUP(TEXT($A238,"0000"),'AYP11'!$B$3379:$AU$3800,17,FALSE),"")</f>
        <v>0</v>
      </c>
      <c r="BQ238" s="75">
        <f>IFERROR(VLOOKUP(BP238,'Criteria Table'!$A$2:$I$102,2,FALSE),0)</f>
        <v>10</v>
      </c>
      <c r="BR238" s="95">
        <f t="shared" si="214"/>
        <v>10</v>
      </c>
      <c r="BS238" s="83">
        <f>IFERROR(VLOOKUP(TEXT($A238,"0000"),'AYP11'!$B$847:$AU$1268,17,FALSE),"")</f>
        <v>56</v>
      </c>
      <c r="BT238" s="75">
        <f>IFERROR(VLOOKUP(BS238,'Criteria Table'!$A$2:$I$102,2,FALSE),0)</f>
        <v>4.4000000000000004</v>
      </c>
      <c r="BU238" s="95">
        <f t="shared" si="215"/>
        <v>60</v>
      </c>
      <c r="BV238" s="83">
        <f>IFERROR(VLOOKUP(TEXT($A238,"0000"),'AYP11'!$B$2113:$AU$2534,17,FALSE),"")</f>
        <v>57</v>
      </c>
      <c r="BW238" s="75">
        <f>IFERROR(VLOOKUP(BV238,'Criteria Table'!$A$2:$I$102,2,FALSE),0)</f>
        <v>4.3</v>
      </c>
      <c r="BX238" s="95">
        <f t="shared" si="216"/>
        <v>61</v>
      </c>
      <c r="BY238" s="83">
        <f>IFERROR(VLOOKUP(TEXT($A238,"0000"),'AYP11'!$B$425:$AU$846,17,FALSE),"")</f>
        <v>0</v>
      </c>
      <c r="BZ238" s="75">
        <f>IFERROR(VLOOKUP(BY238,'Criteria Table'!$A$2:$I$102,2,FALSE),0)</f>
        <v>10</v>
      </c>
      <c r="CA238" s="95">
        <f t="shared" si="217"/>
        <v>10</v>
      </c>
      <c r="CB238" s="83">
        <f>IFERROR(VLOOKUP(TEXT($A238,"0000"),'AYP11'!$B$3:$AU$424,17,FALSE),"")</f>
        <v>0</v>
      </c>
      <c r="CC238" s="95">
        <f>IFERROR(VLOOKUP(CB238,'Criteria Table'!$A$2:$I$102,2,FALSE),0)</f>
        <v>10</v>
      </c>
      <c r="CD238" s="95">
        <f t="shared" si="218"/>
        <v>10</v>
      </c>
      <c r="CE238" s="83">
        <f>IFERROR(VLOOKUP(TEXT($A238,"0000"),'AYP11'!$B$1269:$AU$1690,17,FALSE),"")</f>
        <v>55</v>
      </c>
      <c r="CF238" s="95">
        <f>IFERROR(VLOOKUP(CE238,'Criteria Table'!$A$2:$I$102,2,FALSE),0)</f>
        <v>4.5</v>
      </c>
      <c r="CG238" s="95">
        <f t="shared" si="219"/>
        <v>60</v>
      </c>
      <c r="CH238" s="83">
        <f>IFERROR(VLOOKUP(TEXT($A238,"0000"),'AYP11'!$B$1691:$AU$2112,17,FALSE),"")</f>
        <v>42</v>
      </c>
      <c r="CI238" s="95">
        <f>IFERROR(VLOOKUP(CH238,'Criteria Table'!$A$2:$I$102,2,FALSE),0)</f>
        <v>5.8000000000000007</v>
      </c>
      <c r="CJ238" s="95">
        <f t="shared" si="220"/>
        <v>48</v>
      </c>
      <c r="CK238" s="83">
        <f>IFERROR(VLOOKUP(TEXT($A238,"0000"),'AYP11'!$B$2535:$AU$2956,17,FALSE),"")</f>
        <v>0</v>
      </c>
      <c r="CL238" s="95">
        <f>IFERROR(VLOOKUP(CK238,'Criteria Table'!$A$2:$I$102,2,FALSE),0)</f>
        <v>10</v>
      </c>
      <c r="CM238" s="95">
        <f t="shared" si="221"/>
        <v>10</v>
      </c>
      <c r="CN238" s="76">
        <f>IFERROR(VLOOKUP(TEXT($A238,"0000"),'AYP11'!$B$3379:$AU$3800,23,FALSE),"")</f>
        <v>0</v>
      </c>
      <c r="CO238" s="95">
        <f>IFERROR(VLOOKUP(CN238,'Criteria Table'!$A$2:$I$102,2,FALSE),0)</f>
        <v>10</v>
      </c>
      <c r="CP238" s="95">
        <f t="shared" si="222"/>
        <v>10</v>
      </c>
      <c r="CQ238" s="76">
        <f>IFERROR(VLOOKUP(TEXT($A238,"0000"),'AYP11'!$B$847:$AU$1268,23,FALSE),"")</f>
        <v>56</v>
      </c>
      <c r="CR238" s="95">
        <f>IFERROR(VLOOKUP(CQ238,'Criteria Table'!$A$2:$I$102,2,FALSE),0)</f>
        <v>4.4000000000000004</v>
      </c>
      <c r="CS238" s="95">
        <f t="shared" si="223"/>
        <v>60</v>
      </c>
      <c r="CT238" s="76">
        <f>IFERROR(VLOOKUP(TEXT($A238,"0000"),'AYP11'!$B$2113:$AU$2534,23,FALSE),"")</f>
        <v>61</v>
      </c>
      <c r="CU238" s="95">
        <f>IFERROR(VLOOKUP(CT238,'Criteria Table'!$A$2:$I$102,2,FALSE),0)</f>
        <v>3.9000000000000004</v>
      </c>
      <c r="CV238" s="95">
        <f t="shared" si="224"/>
        <v>65</v>
      </c>
      <c r="CW238" s="76">
        <f>IFERROR(VLOOKUP(TEXT($A238,"0000"),'AYP11'!$B$425:$AU$846,23,FALSE),"")</f>
        <v>0</v>
      </c>
      <c r="CX238" s="95">
        <f>IFERROR(VLOOKUP(CW238,'Criteria Table'!$A$2:$I$102,2,FALSE),0)</f>
        <v>10</v>
      </c>
      <c r="CY238" s="95">
        <f t="shared" si="225"/>
        <v>10</v>
      </c>
      <c r="CZ238" s="76">
        <f>IFERROR(VLOOKUP(TEXT($A238,"0000"),'AYP11'!$B$3:$AU$424,23,FALSE),"")</f>
        <v>0</v>
      </c>
      <c r="DA238" s="95">
        <f>IFERROR(VLOOKUP(CZ238,'Criteria Table'!$A$2:$I$102,2,FALSE),0)</f>
        <v>10</v>
      </c>
      <c r="DB238" s="95">
        <f t="shared" si="226"/>
        <v>10</v>
      </c>
      <c r="DC238" s="76">
        <f>IFERROR(VLOOKUP(TEXT($A238,"0000"),'AYP11'!$B$1269:$AU$1690,23,FALSE),"")</f>
        <v>58</v>
      </c>
      <c r="DD238" s="95">
        <f>IFERROR(VLOOKUP(DC238,'Criteria Table'!$A$2:$I$102,2,FALSE),0)</f>
        <v>4.2</v>
      </c>
      <c r="DE238" s="95">
        <f t="shared" si="227"/>
        <v>62</v>
      </c>
      <c r="DF238" s="76">
        <f>IFERROR(VLOOKUP(TEXT($A238,"0000"),'AYP11'!$B$1691:$AU$2112,23,FALSE),"")</f>
        <v>46</v>
      </c>
      <c r="DG238" s="95">
        <f>IFERROR(VLOOKUP(DF238,'Criteria Table'!$A$2:$I$102,2,FALSE),0)</f>
        <v>5.4</v>
      </c>
      <c r="DH238" s="95">
        <f t="shared" si="228"/>
        <v>51</v>
      </c>
      <c r="DI238" s="76">
        <f>IFERROR(VLOOKUP(TEXT($A238,"0000"),'AYP11'!$B$2535:$AU$2956,23,FALSE),"")</f>
        <v>0</v>
      </c>
      <c r="DJ238" s="95">
        <f>IFERROR(VLOOKUP(DI238,'Criteria Table'!$A$2:$I$102,2,FALSE),0)</f>
        <v>10</v>
      </c>
      <c r="DK238" s="95">
        <f t="shared" si="229"/>
        <v>10</v>
      </c>
      <c r="DL238" s="91">
        <f>IFERROR(VLOOKUP(TEXT($A238,"0000"),'AYP11'!$B$3379:$AU$3800,11,FALSE),"")</f>
        <v>0</v>
      </c>
      <c r="DM238" s="95">
        <f t="shared" si="230"/>
        <v>1</v>
      </c>
      <c r="DN238" s="95" t="str">
        <f t="shared" si="231"/>
        <v/>
      </c>
      <c r="DO238" s="91">
        <f>IFERROR(VLOOKUP(TEXT($A238,"0000"),'AYP11'!$B$847:$AU$1268,11,FALSE),"")</f>
        <v>0</v>
      </c>
      <c r="DP238" s="95">
        <f t="shared" si="232"/>
        <v>1</v>
      </c>
      <c r="DQ238" s="95" t="str">
        <f t="shared" si="233"/>
        <v/>
      </c>
      <c r="DR238" s="91">
        <f>IFERROR(VLOOKUP(TEXT($A238,"0000"),'AYP11'!$B$2113:$AU$2534,11,FALSE),"")</f>
        <v>92</v>
      </c>
      <c r="DS238" s="95">
        <f t="shared" si="234"/>
        <v>0</v>
      </c>
      <c r="DT238" s="95">
        <f t="shared" si="235"/>
        <v>92</v>
      </c>
      <c r="DU238" s="91">
        <f>IFERROR(VLOOKUP(TEXT($A238,"0000"),'AYP11'!$B$425:$AU$846,11,FALSE),"")</f>
        <v>0</v>
      </c>
      <c r="DV238" s="95">
        <f t="shared" si="236"/>
        <v>1</v>
      </c>
      <c r="DW238" s="95" t="str">
        <f t="shared" si="237"/>
        <v/>
      </c>
      <c r="DX238" s="91">
        <f>IFERROR(VLOOKUP(TEXT($A238,"0000"),'AYP11'!$B$3:$AU$424,11,FALSE),"")</f>
        <v>0</v>
      </c>
      <c r="DY238" s="95">
        <f t="shared" si="238"/>
        <v>1</v>
      </c>
      <c r="DZ238" s="95" t="str">
        <f t="shared" si="239"/>
        <v/>
      </c>
      <c r="EA238" s="91">
        <f>IFERROR(VLOOKUP(TEXT($A238,"0000"),'AYP11'!$B$1269:$AU$1690,11,FALSE),"")</f>
        <v>0</v>
      </c>
      <c r="EB238" s="95">
        <f t="shared" si="240"/>
        <v>1</v>
      </c>
      <c r="EC238" s="95" t="str">
        <f t="shared" si="241"/>
        <v/>
      </c>
      <c r="ED238" s="91">
        <f>IFERROR(VLOOKUP(TEXT($A238,"0000"),'AYP11'!$B$1691:$AU$2112,11,FALSE),"")</f>
        <v>0</v>
      </c>
      <c r="EE238" s="95">
        <f t="shared" si="242"/>
        <v>1</v>
      </c>
      <c r="EF238" s="95" t="str">
        <f t="shared" si="243"/>
        <v/>
      </c>
      <c r="EG238" s="91">
        <f>IFERROR(VLOOKUP(TEXT($A238,"0000"),'AYP11'!$B$2535:$AU$2956,11,FALSE),"")</f>
        <v>0</v>
      </c>
      <c r="EH238" s="95">
        <f t="shared" si="244"/>
        <v>1</v>
      </c>
      <c r="EI238" s="95" t="str">
        <f t="shared" si="245"/>
        <v/>
      </c>
    </row>
    <row r="239" spans="1:147" x14ac:dyDescent="0.25">
      <c r="A239" s="248">
        <v>5091</v>
      </c>
      <c r="B239" s="291">
        <f t="shared" si="192"/>
        <v>24.576271186440678</v>
      </c>
      <c r="C239" s="50">
        <f>IFERROR(VLOOKUP(TEXT($A239,"0000"),'R-M11'!$A$2:$AA$500,4,FALSE),0)</f>
        <v>58</v>
      </c>
      <c r="D239" s="291">
        <f t="shared" si="193"/>
        <v>60.593220338983059</v>
      </c>
      <c r="E239" s="98">
        <f>IFERROR(SUM(VLOOKUP(TEXT($A239,"0000"),'R-M11'!$A$2:$AA$500,5,FALSE),VLOOKUP(TEXT($A239,"0000"),'R-M11'!$A$2:$AA$500,6,FALSE)),0)</f>
        <v>143</v>
      </c>
      <c r="F239" s="58">
        <f>IFERROR(VLOOKUP(TEXT($A239,"0000"),'R-M11'!$A$2:$AA$500,14,FALSE),0)</f>
        <v>236</v>
      </c>
      <c r="G239" s="230">
        <f t="shared" si="246"/>
        <v>25.626271186440679</v>
      </c>
      <c r="H239" s="97">
        <f t="shared" si="194"/>
        <v>60.478000000000002</v>
      </c>
      <c r="I239" s="230">
        <f t="shared" si="247"/>
        <v>61.043220338983062</v>
      </c>
      <c r="J239" s="97">
        <f t="shared" si="195"/>
        <v>144.06200000000001</v>
      </c>
      <c r="K239" s="230">
        <f t="shared" si="196"/>
        <v>85</v>
      </c>
      <c r="L239" s="121">
        <f>IFERROR(VLOOKUP(K239,'Criteria Table'!$A$2:$I$102,2,FALSE),"")</f>
        <v>1.5</v>
      </c>
      <c r="M239" s="230">
        <f t="shared" si="197"/>
        <v>86.669491525423737</v>
      </c>
      <c r="N239" s="286">
        <f t="shared" si="198"/>
        <v>17.872340425531917</v>
      </c>
      <c r="O239" s="50">
        <f>IFERROR(VLOOKUP(TEXT($A239,"0000"),'R-M11'!$A$2:$AA$500,17,FALSE),"")</f>
        <v>42</v>
      </c>
      <c r="P239" s="286">
        <f t="shared" si="199"/>
        <v>71.489361702127667</v>
      </c>
      <c r="Q239" s="98">
        <f>IFERROR(SUM(VLOOKUP(TEXT($A239,"0000"),'R-M11'!$A$2:$AA$500,18,FALSE),VLOOKUP(TEXT($A239,"0000"),'R-M11'!$A$2:$AA$500,19,FALSE)),0)</f>
        <v>168</v>
      </c>
      <c r="R239" s="69">
        <f>IFERROR(VLOOKUP(TEXT($A239,"0000"),'R-M11'!$A$2:$AA$500,27,FALSE),0)</f>
        <v>235</v>
      </c>
      <c r="S239" s="121">
        <f t="shared" si="248"/>
        <v>17.872340425531917</v>
      </c>
      <c r="T239" s="70">
        <f t="shared" si="200"/>
        <v>42</v>
      </c>
      <c r="U239" s="121">
        <f t="shared" si="249"/>
        <v>71.489361702127667</v>
      </c>
      <c r="V239" s="70">
        <f t="shared" si="201"/>
        <v>168</v>
      </c>
      <c r="W239" s="121">
        <f t="shared" si="202"/>
        <v>89</v>
      </c>
      <c r="X239" s="124">
        <f>IFERROR(VLOOKUP(W239,'Criteria Table'!$A$2:$I$102,2,FALSE),"")</f>
        <v>0</v>
      </c>
      <c r="Y239" s="121">
        <f t="shared" si="203"/>
        <v>89.361702127659584</v>
      </c>
      <c r="Z239" s="92">
        <f>IFERROR(IF(VLOOKUP(A239,'SG11'!$A$3:$AI$500,18,FALSE)="","NA",VLOOKUP(A239,'SG11'!$A$3:$AI$500,18,FALSE)),"")</f>
        <v>65</v>
      </c>
      <c r="AA239" s="75">
        <f>IFERROR(VLOOKUP(Z239,'Criteria Table'!$A$2:$I$102,6,FALSE),"NA")</f>
        <v>5</v>
      </c>
      <c r="AB239" s="95">
        <f t="shared" si="250"/>
        <v>70</v>
      </c>
      <c r="AC239" s="84">
        <f>IFERROR(IF(VLOOKUP(A239,'SG11'!$A$3:$AI$500,19,FALSE)="","NA",VLOOKUP(A239,'SG11'!$A$3:$AI$500,19,FALSE)),"")</f>
        <v>74</v>
      </c>
      <c r="AD239" s="75">
        <f>IFERROR(VLOOKUP(AC239,'Criteria Table'!$A$2:$I$102,6,FALSE),"NA")</f>
        <v>5</v>
      </c>
      <c r="AE239" s="95">
        <f t="shared" si="251"/>
        <v>79</v>
      </c>
      <c r="AF239" s="92">
        <f>IFERROR(IF(VLOOKUP(A239,'SG11'!$A$3:$AI$500,20,FALSE)="","NA",VLOOKUP(A239,'SG11'!$A$3:$AI$500,20,FALSE)),"")</f>
        <v>50</v>
      </c>
      <c r="AG239" s="75">
        <f>IFERROR(VLOOKUP(AF239,'Criteria Table'!$A$2:$I$102,6,FALSE),"NA")</f>
        <v>10</v>
      </c>
      <c r="AH239" s="95">
        <f t="shared" si="252"/>
        <v>60</v>
      </c>
      <c r="AI239" s="84">
        <f>IFERROR(IF(VLOOKUP(A239,'SG11'!$A$3:$AI$500,21,FALSE)="","NA",VLOOKUP(A239,'SG11'!$A$3:$AI$500,21,FALSE)),"")</f>
        <v>68</v>
      </c>
      <c r="AJ239" s="75">
        <f>IFERROR(VLOOKUP(AI239,'Criteria Table'!$A$2:$I$102,6,FALSE),"NA")</f>
        <v>5</v>
      </c>
      <c r="AK239" s="95">
        <f t="shared" si="253"/>
        <v>73</v>
      </c>
      <c r="AL239" s="99">
        <f>IFERROR(VLOOKUP(TEXT(A239,"0000"),'W11'!$A$1:$E$500,4,FALSE)/AP239*100,"")</f>
        <v>98.850574712643677</v>
      </c>
      <c r="AM239" s="97">
        <f>IFERROR(VLOOKUP(TEXT(A239,"0000"),'W11'!$A$1:$E$500,4,FALSE),"")</f>
        <v>86</v>
      </c>
      <c r="AN239" s="99">
        <f t="shared" si="204"/>
        <v>98.850574712643677</v>
      </c>
      <c r="AO239" s="97">
        <f t="shared" si="205"/>
        <v>86</v>
      </c>
      <c r="AP239" s="99">
        <f>IFERROR(VLOOKUP(TEXT(A239,"0000"),'W11'!$A$1:$E$500,5,FALSE),"")</f>
        <v>87</v>
      </c>
      <c r="AQ239" s="97">
        <f>IFERROR(VLOOKUP(ROUND(AL239,0),'Criteria Table'!$A$2:$I$102,4,FALSE),0)</f>
        <v>0</v>
      </c>
      <c r="AR239" s="128"/>
      <c r="AS239" s="95"/>
      <c r="AT239" s="95"/>
      <c r="AU239" s="100">
        <f>IFERROR(VLOOKUP(TEXT(A239,"0000"),'Sci11'!$A$3:$N$492,4,FALSE)/VLOOKUP(TEXT(A239,"0000"),'Sci11'!$A$3:$N$492,14,FALSE)*100,"")</f>
        <v>38.235294117647058</v>
      </c>
      <c r="AV239" s="101">
        <f>SUM(VLOOKUP(TEXT(A239,"0000"),'Sci11'!$A$3:$N$492,5,FALSE),VLOOKUP(TEXT(A239,"0000"),'Sci11'!$A$3:$N$492,6,FALSE))/VLOOKUP(TEXT(A239,"0000"),'Sci11'!$A$3:$N$492,14,FALSE)*100</f>
        <v>26.47058823529412</v>
      </c>
      <c r="AW239" s="100">
        <f t="shared" si="254"/>
        <v>40.685294117647061</v>
      </c>
      <c r="AX239" s="101">
        <f>IFERROR(AW239/100*VLOOKUP(TEXT(A239,"0000"),'Sci11'!$A$3:$N$492,14,FALSE),"")</f>
        <v>27.666</v>
      </c>
      <c r="AY239" s="100">
        <f t="shared" si="255"/>
        <v>27.52058823529412</v>
      </c>
      <c r="AZ239" s="101">
        <f>IFERROR(AY239/100*VLOOKUP(TEXT(A239,"0000"),'Sci11'!$A$3:$N$492,14,FALSE),"")</f>
        <v>18.714000000000002</v>
      </c>
      <c r="BA239" s="100">
        <f t="shared" si="206"/>
        <v>65</v>
      </c>
      <c r="BB239" s="101">
        <f>IFERROR(VLOOKUP(BA239,'Criteria Table'!$A$2:$I$102,2,FALSE),"")</f>
        <v>3.5</v>
      </c>
      <c r="BC239" s="101">
        <f t="shared" si="207"/>
        <v>68.5</v>
      </c>
      <c r="BD239" s="82">
        <f>IFERROR(VLOOKUP(A239,ATTx11!$A$2:$N$500,4,FALSE),"")</f>
        <v>97.15</v>
      </c>
      <c r="BE239" s="95">
        <f t="shared" si="208"/>
        <v>0</v>
      </c>
      <c r="BF239" s="96">
        <f t="shared" si="209"/>
        <v>97.15</v>
      </c>
      <c r="BG239" s="70">
        <f>IFERROR(VLOOKUP(A239,ATTx11!$A$2:$N$500,11,FALSE),"")</f>
        <v>0</v>
      </c>
      <c r="BH239" s="95">
        <f t="shared" si="210"/>
        <v>0</v>
      </c>
      <c r="BI239" s="70">
        <f>IFERROR(VLOOKUP(A239,ATTx11!$A$2:$N$500,12,FALSE),"")</f>
        <v>2</v>
      </c>
      <c r="BJ239" s="97">
        <f t="shared" si="211"/>
        <v>1.8</v>
      </c>
      <c r="BK239" s="84">
        <f>IFERROR(VLOOKUP(A239,ATTx11!$A$2:$N$500,7,FALSE),"")</f>
        <v>0</v>
      </c>
      <c r="BL239" s="97">
        <f t="shared" si="212"/>
        <v>0</v>
      </c>
      <c r="BM239" s="84">
        <f>IFERROR(VLOOKUP(A239,ATTx11!$A$2:$N$500,8,FALSE),"")</f>
        <v>2</v>
      </c>
      <c r="BN239" s="95">
        <f t="shared" si="213"/>
        <v>1.8</v>
      </c>
      <c r="BO239" s="95"/>
      <c r="BP239" s="83">
        <f>IFERROR(VLOOKUP(TEXT($A239,"0000"),'AYP11'!$B$3379:$AU$3800,17,FALSE),"")</f>
        <v>0</v>
      </c>
      <c r="BQ239" s="75">
        <f>IFERROR(VLOOKUP(BP239,'Criteria Table'!$A$2:$I$102,2,FALSE),0)</f>
        <v>10</v>
      </c>
      <c r="BR239" s="95">
        <f t="shared" si="214"/>
        <v>10</v>
      </c>
      <c r="BS239" s="83">
        <f>IFERROR(VLOOKUP(TEXT($A239,"0000"),'AYP11'!$B$847:$AU$1268,17,FALSE),"")</f>
        <v>0</v>
      </c>
      <c r="BT239" s="75">
        <f>IFERROR(VLOOKUP(BS239,'Criteria Table'!$A$2:$I$102,2,FALSE),0)</f>
        <v>10</v>
      </c>
      <c r="BU239" s="95">
        <f t="shared" si="215"/>
        <v>10</v>
      </c>
      <c r="BV239" s="83">
        <f>IFERROR(VLOOKUP(TEXT($A239,"0000"),'AYP11'!$B$2113:$AU$2534,17,FALSE),"")</f>
        <v>80</v>
      </c>
      <c r="BW239" s="75">
        <f>IFERROR(VLOOKUP(BV239,'Criteria Table'!$A$2:$I$102,2,FALSE),0)</f>
        <v>2</v>
      </c>
      <c r="BX239" s="95">
        <f t="shared" si="216"/>
        <v>82</v>
      </c>
      <c r="BY239" s="83">
        <f>IFERROR(VLOOKUP(TEXT($A239,"0000"),'AYP11'!$B$425:$AU$846,17,FALSE),"")</f>
        <v>0</v>
      </c>
      <c r="BZ239" s="75">
        <f>IFERROR(VLOOKUP(BY239,'Criteria Table'!$A$2:$I$102,2,FALSE),0)</f>
        <v>10</v>
      </c>
      <c r="CA239" s="95">
        <f t="shared" si="217"/>
        <v>10</v>
      </c>
      <c r="CB239" s="83">
        <f>IFERROR(VLOOKUP(TEXT($A239,"0000"),'AYP11'!$B$3:$AU$424,17,FALSE),"")</f>
        <v>0</v>
      </c>
      <c r="CC239" s="95">
        <f>IFERROR(VLOOKUP(CB239,'Criteria Table'!$A$2:$I$102,2,FALSE),0)</f>
        <v>10</v>
      </c>
      <c r="CD239" s="95">
        <f t="shared" si="218"/>
        <v>10</v>
      </c>
      <c r="CE239" s="83">
        <f>IFERROR(VLOOKUP(TEXT($A239,"0000"),'AYP11'!$B$1269:$AU$1690,17,FALSE),"")</f>
        <v>77</v>
      </c>
      <c r="CF239" s="95">
        <f>IFERROR(VLOOKUP(CE239,'Criteria Table'!$A$2:$I$102,2,FALSE),0)</f>
        <v>2.3000000000000003</v>
      </c>
      <c r="CG239" s="95">
        <f t="shared" si="219"/>
        <v>79</v>
      </c>
      <c r="CH239" s="83">
        <f>IFERROR(VLOOKUP(TEXT($A239,"0000"),'AYP11'!$B$1691:$AU$2112,17,FALSE),"")</f>
        <v>69</v>
      </c>
      <c r="CI239" s="95">
        <f>IFERROR(VLOOKUP(CH239,'Criteria Table'!$A$2:$I$102,2,FALSE),0)</f>
        <v>3.1</v>
      </c>
      <c r="CJ239" s="95">
        <f t="shared" si="220"/>
        <v>72</v>
      </c>
      <c r="CK239" s="83">
        <f>IFERROR(VLOOKUP(TEXT($A239,"0000"),'AYP11'!$B$2535:$AU$2956,17,FALSE),"")</f>
        <v>0</v>
      </c>
      <c r="CL239" s="95">
        <f>IFERROR(VLOOKUP(CK239,'Criteria Table'!$A$2:$I$102,2,FALSE),0)</f>
        <v>10</v>
      </c>
      <c r="CM239" s="95">
        <f t="shared" si="221"/>
        <v>10</v>
      </c>
      <c r="CN239" s="76">
        <f>IFERROR(VLOOKUP(TEXT($A239,"0000"),'AYP11'!$B$3379:$AU$3800,23,FALSE),"")</f>
        <v>0</v>
      </c>
      <c r="CO239" s="95">
        <f>IFERROR(VLOOKUP(CN239,'Criteria Table'!$A$2:$I$102,2,FALSE),0)</f>
        <v>10</v>
      </c>
      <c r="CP239" s="95">
        <f t="shared" si="222"/>
        <v>10</v>
      </c>
      <c r="CQ239" s="76">
        <f>IFERROR(VLOOKUP(TEXT($A239,"0000"),'AYP11'!$B$847:$AU$1268,23,FALSE),"")</f>
        <v>0</v>
      </c>
      <c r="CR239" s="95">
        <f>IFERROR(VLOOKUP(CQ239,'Criteria Table'!$A$2:$I$102,2,FALSE),0)</f>
        <v>10</v>
      </c>
      <c r="CS239" s="95">
        <f t="shared" si="223"/>
        <v>10</v>
      </c>
      <c r="CT239" s="76">
        <f>IFERROR(VLOOKUP(TEXT($A239,"0000"),'AYP11'!$B$2113:$AU$2534,23,FALSE),"")</f>
        <v>86</v>
      </c>
      <c r="CU239" s="95">
        <f>IFERROR(VLOOKUP(CT239,'Criteria Table'!$A$2:$I$102,2,FALSE),0)</f>
        <v>0</v>
      </c>
      <c r="CV239" s="95">
        <f t="shared" si="224"/>
        <v>86</v>
      </c>
      <c r="CW239" s="76">
        <f>IFERROR(VLOOKUP(TEXT($A239,"0000"),'AYP11'!$B$425:$AU$846,23,FALSE),"")</f>
        <v>0</v>
      </c>
      <c r="CX239" s="95">
        <f>IFERROR(VLOOKUP(CW239,'Criteria Table'!$A$2:$I$102,2,FALSE),0)</f>
        <v>10</v>
      </c>
      <c r="CY239" s="95">
        <f t="shared" si="225"/>
        <v>10</v>
      </c>
      <c r="CZ239" s="76">
        <f>IFERROR(VLOOKUP(TEXT($A239,"0000"),'AYP11'!$B$3:$AU$424,23,FALSE),"")</f>
        <v>0</v>
      </c>
      <c r="DA239" s="95">
        <f>IFERROR(VLOOKUP(CZ239,'Criteria Table'!$A$2:$I$102,2,FALSE),0)</f>
        <v>10</v>
      </c>
      <c r="DB239" s="95">
        <f t="shared" si="226"/>
        <v>10</v>
      </c>
      <c r="DC239" s="76">
        <f>IFERROR(VLOOKUP(TEXT($A239,"0000"),'AYP11'!$B$1269:$AU$1690,23,FALSE),"")</f>
        <v>84</v>
      </c>
      <c r="DD239" s="95">
        <f>IFERROR(VLOOKUP(DC239,'Criteria Table'!$A$2:$I$102,2,FALSE),0)</f>
        <v>1.6</v>
      </c>
      <c r="DE239" s="95">
        <f t="shared" si="227"/>
        <v>86</v>
      </c>
      <c r="DF239" s="76">
        <f>IFERROR(VLOOKUP(TEXT($A239,"0000"),'AYP11'!$B$1691:$AU$2112,23,FALSE),"")</f>
        <v>75</v>
      </c>
      <c r="DG239" s="95">
        <f>IFERROR(VLOOKUP(DF239,'Criteria Table'!$A$2:$I$102,2,FALSE),0)</f>
        <v>2.5</v>
      </c>
      <c r="DH239" s="95">
        <f t="shared" si="228"/>
        <v>78</v>
      </c>
      <c r="DI239" s="76">
        <f>IFERROR(VLOOKUP(TEXT($A239,"0000"),'AYP11'!$B$2535:$AU$2956,23,FALSE),"")</f>
        <v>0</v>
      </c>
      <c r="DJ239" s="95">
        <f>IFERROR(VLOOKUP(DI239,'Criteria Table'!$A$2:$I$102,2,FALSE),0)</f>
        <v>10</v>
      </c>
      <c r="DK239" s="95">
        <f t="shared" si="229"/>
        <v>10</v>
      </c>
      <c r="DL239" s="91">
        <f>IFERROR(VLOOKUP(TEXT($A239,"0000"),'AYP11'!$B$3379:$AU$3800,11,FALSE),"")</f>
        <v>0</v>
      </c>
      <c r="DM239" s="95">
        <f t="shared" si="230"/>
        <v>1</v>
      </c>
      <c r="DN239" s="95" t="str">
        <f t="shared" si="231"/>
        <v/>
      </c>
      <c r="DO239" s="91">
        <f>IFERROR(VLOOKUP(TEXT($A239,"0000"),'AYP11'!$B$847:$AU$1268,11,FALSE),"")</f>
        <v>0</v>
      </c>
      <c r="DP239" s="95">
        <f t="shared" si="232"/>
        <v>1</v>
      </c>
      <c r="DQ239" s="95" t="str">
        <f t="shared" si="233"/>
        <v/>
      </c>
      <c r="DR239" s="91">
        <f>IFERROR(VLOOKUP(TEXT($A239,"0000"),'AYP11'!$B$2113:$AU$2534,11,FALSE),"")</f>
        <v>0</v>
      </c>
      <c r="DS239" s="95">
        <f t="shared" si="234"/>
        <v>1</v>
      </c>
      <c r="DT239" s="95" t="str">
        <f t="shared" si="235"/>
        <v/>
      </c>
      <c r="DU239" s="91">
        <f>IFERROR(VLOOKUP(TEXT($A239,"0000"),'AYP11'!$B$425:$AU$846,11,FALSE),"")</f>
        <v>0</v>
      </c>
      <c r="DV239" s="95">
        <f t="shared" si="236"/>
        <v>1</v>
      </c>
      <c r="DW239" s="95" t="str">
        <f t="shared" si="237"/>
        <v/>
      </c>
      <c r="DX239" s="91">
        <f>IFERROR(VLOOKUP(TEXT($A239,"0000"),'AYP11'!$B$3:$AU$424,11,FALSE),"")</f>
        <v>0</v>
      </c>
      <c r="DY239" s="95">
        <f t="shared" si="238"/>
        <v>1</v>
      </c>
      <c r="DZ239" s="95" t="str">
        <f t="shared" si="239"/>
        <v/>
      </c>
      <c r="EA239" s="91">
        <f>IFERROR(VLOOKUP(TEXT($A239,"0000"),'AYP11'!$B$1269:$AU$1690,11,FALSE),"")</f>
        <v>0</v>
      </c>
      <c r="EB239" s="95">
        <f t="shared" si="240"/>
        <v>1</v>
      </c>
      <c r="EC239" s="95" t="str">
        <f t="shared" si="241"/>
        <v/>
      </c>
      <c r="ED239" s="91">
        <f>IFERROR(VLOOKUP(TEXT($A239,"0000"),'AYP11'!$B$1691:$AU$2112,11,FALSE),"")</f>
        <v>0</v>
      </c>
      <c r="EE239" s="95">
        <f t="shared" si="242"/>
        <v>1</v>
      </c>
      <c r="EF239" s="95" t="str">
        <f t="shared" si="243"/>
        <v/>
      </c>
      <c r="EG239" s="91">
        <f>IFERROR(VLOOKUP(TEXT($A239,"0000"),'AYP11'!$B$2535:$AU$2956,11,FALSE),"")</f>
        <v>0</v>
      </c>
      <c r="EH239" s="95">
        <f t="shared" si="244"/>
        <v>1</v>
      </c>
      <c r="EI239" s="95" t="str">
        <f t="shared" si="245"/>
        <v/>
      </c>
    </row>
    <row r="240" spans="1:147" x14ac:dyDescent="0.25">
      <c r="A240" s="248">
        <v>5101</v>
      </c>
      <c r="B240" s="291">
        <f t="shared" si="192"/>
        <v>28.892733564013838</v>
      </c>
      <c r="C240" s="50">
        <f>IFERROR(VLOOKUP(TEXT($A240,"0000"),'R-M11'!$A$2:$AA$500,4,FALSE),0)</f>
        <v>167</v>
      </c>
      <c r="D240" s="291">
        <f t="shared" si="193"/>
        <v>50.865051903114193</v>
      </c>
      <c r="E240" s="98">
        <f>IFERROR(SUM(VLOOKUP(TEXT($A240,"0000"),'R-M11'!$A$2:$AA$500,5,FALSE),VLOOKUP(TEXT($A240,"0000"),'R-M11'!$A$2:$AA$500,6,FALSE)),0)</f>
        <v>294</v>
      </c>
      <c r="F240" s="58">
        <f>IFERROR(VLOOKUP(TEXT($A240,"0000"),'R-M11'!$A$2:$AA$500,14,FALSE),0)</f>
        <v>578</v>
      </c>
      <c r="G240" s="230">
        <f t="shared" si="246"/>
        <v>30.292733564013837</v>
      </c>
      <c r="H240" s="97">
        <f t="shared" si="194"/>
        <v>175.09199999999996</v>
      </c>
      <c r="I240" s="230">
        <f t="shared" si="247"/>
        <v>51.465051903114194</v>
      </c>
      <c r="J240" s="97">
        <f t="shared" si="195"/>
        <v>297.46800000000002</v>
      </c>
      <c r="K240" s="230">
        <f t="shared" si="196"/>
        <v>80</v>
      </c>
      <c r="L240" s="121">
        <f>IFERROR(VLOOKUP(K240,'Criteria Table'!$A$2:$I$102,2,FALSE),"")</f>
        <v>2</v>
      </c>
      <c r="M240" s="230">
        <f t="shared" si="197"/>
        <v>81.757785467128031</v>
      </c>
      <c r="N240" s="286">
        <f t="shared" si="198"/>
        <v>27.225130890052355</v>
      </c>
      <c r="O240" s="50">
        <f>IFERROR(VLOOKUP(TEXT($A240,"0000"),'R-M11'!$A$2:$AA$500,17,FALSE),"")</f>
        <v>156</v>
      </c>
      <c r="P240" s="286">
        <f t="shared" si="199"/>
        <v>57.417102966841185</v>
      </c>
      <c r="Q240" s="98">
        <f>IFERROR(SUM(VLOOKUP(TEXT($A240,"0000"),'R-M11'!$A$2:$AA$500,18,FALSE),VLOOKUP(TEXT($A240,"0000"),'R-M11'!$A$2:$AA$500,19,FALSE)),0)</f>
        <v>329</v>
      </c>
      <c r="R240" s="69">
        <f>IFERROR(VLOOKUP(TEXT($A240,"0000"),'R-M11'!$A$2:$AA$500,27,FALSE),0)</f>
        <v>573</v>
      </c>
      <c r="S240" s="121">
        <f t="shared" si="248"/>
        <v>28.275130890052356</v>
      </c>
      <c r="T240" s="70">
        <f t="shared" si="200"/>
        <v>162.01650000000001</v>
      </c>
      <c r="U240" s="121">
        <f t="shared" si="249"/>
        <v>57.867102966841188</v>
      </c>
      <c r="V240" s="70">
        <f t="shared" si="201"/>
        <v>331.57850000000002</v>
      </c>
      <c r="W240" s="121">
        <f t="shared" si="202"/>
        <v>85</v>
      </c>
      <c r="X240" s="124">
        <f>IFERROR(VLOOKUP(W240,'Criteria Table'!$A$2:$I$102,2,FALSE),"")</f>
        <v>1.5</v>
      </c>
      <c r="Y240" s="121">
        <f t="shared" si="203"/>
        <v>86.14223385689354</v>
      </c>
      <c r="Z240" s="92">
        <f>IFERROR(IF(VLOOKUP(A240,'SG11'!$A$3:$AI$500,18,FALSE)="","NA",VLOOKUP(A240,'SG11'!$A$3:$AI$500,18,FALSE)),"")</f>
        <v>64</v>
      </c>
      <c r="AA240" s="75">
        <f>IFERROR(VLOOKUP(Z240,'Criteria Table'!$A$2:$I$102,6,FALSE),"NA")</f>
        <v>5</v>
      </c>
      <c r="AB240" s="95">
        <f t="shared" si="250"/>
        <v>69</v>
      </c>
      <c r="AC240" s="84">
        <f>IFERROR(IF(VLOOKUP(A240,'SG11'!$A$3:$AI$500,19,FALSE)="","NA",VLOOKUP(A240,'SG11'!$A$3:$AI$500,19,FALSE)),"")</f>
        <v>68</v>
      </c>
      <c r="AD240" s="75">
        <f>IFERROR(VLOOKUP(AC240,'Criteria Table'!$A$2:$I$102,6,FALSE),"NA")</f>
        <v>5</v>
      </c>
      <c r="AE240" s="95">
        <f t="shared" si="251"/>
        <v>73</v>
      </c>
      <c r="AF240" s="92">
        <f>IFERROR(IF(VLOOKUP(A240,'SG11'!$A$3:$AI$500,20,FALSE)="","NA",VLOOKUP(A240,'SG11'!$A$3:$AI$500,20,FALSE)),"")</f>
        <v>57</v>
      </c>
      <c r="AG240" s="75">
        <f>IFERROR(VLOOKUP(AF240,'Criteria Table'!$A$2:$I$102,6,FALSE),"NA")</f>
        <v>10</v>
      </c>
      <c r="AH240" s="95">
        <f t="shared" si="252"/>
        <v>67</v>
      </c>
      <c r="AI240" s="84">
        <f>IFERROR(IF(VLOOKUP(A240,'SG11'!$A$3:$AI$500,21,FALSE)="","NA",VLOOKUP(A240,'SG11'!$A$3:$AI$500,21,FALSE)),"")</f>
        <v>70</v>
      </c>
      <c r="AJ240" s="75">
        <f>IFERROR(VLOOKUP(AI240,'Criteria Table'!$A$2:$I$102,6,FALSE),"NA")</f>
        <v>5</v>
      </c>
      <c r="AK240" s="95">
        <f t="shared" si="253"/>
        <v>75</v>
      </c>
      <c r="AL240" s="99">
        <f>IFERROR(VLOOKUP(TEXT(A240,"0000"),'W11'!$A$1:$E$500,4,FALSE)/AP240*100,"")</f>
        <v>96.855345911949684</v>
      </c>
      <c r="AM240" s="97">
        <f>IFERROR(VLOOKUP(TEXT(A240,"0000"),'W11'!$A$1:$E$500,4,FALSE),"")</f>
        <v>154</v>
      </c>
      <c r="AN240" s="99">
        <f t="shared" si="204"/>
        <v>96.855345911949684</v>
      </c>
      <c r="AO240" s="97">
        <f t="shared" si="205"/>
        <v>154</v>
      </c>
      <c r="AP240" s="99">
        <f>IFERROR(VLOOKUP(TEXT(A240,"0000"),'W11'!$A$1:$E$500,5,FALSE),"")</f>
        <v>159</v>
      </c>
      <c r="AQ240" s="97">
        <f>IFERROR(VLOOKUP(ROUND(AL240,0),'Criteria Table'!$A$2:$I$102,4,FALSE),0)</f>
        <v>0</v>
      </c>
      <c r="AR240" s="128"/>
      <c r="AS240" s="95"/>
      <c r="AT240" s="95"/>
      <c r="AU240" s="100">
        <f>IFERROR(VLOOKUP(TEXT(A240,"0000"),'Sci11'!$A$3:$N$492,4,FALSE)/VLOOKUP(TEXT(A240,"0000"),'Sci11'!$A$3:$N$492,14,FALSE)*100,"")</f>
        <v>39.603960396039604</v>
      </c>
      <c r="AV240" s="101">
        <f>SUM(VLOOKUP(TEXT(A240,"0000"),'Sci11'!$A$3:$N$492,5,FALSE),VLOOKUP(TEXT(A240,"0000"),'Sci11'!$A$3:$N$492,6,FALSE))/VLOOKUP(TEXT(A240,"0000"),'Sci11'!$A$3:$N$492,14,FALSE)*100</f>
        <v>23.267326732673268</v>
      </c>
      <c r="AW240" s="100">
        <f t="shared" si="254"/>
        <v>42.1939603960396</v>
      </c>
      <c r="AX240" s="101">
        <f>IFERROR(AW240/100*VLOOKUP(TEXT(A240,"0000"),'Sci11'!$A$3:$N$492,14,FALSE),"")</f>
        <v>85.231799999999993</v>
      </c>
      <c r="AY240" s="100">
        <f t="shared" si="255"/>
        <v>24.377326732673268</v>
      </c>
      <c r="AZ240" s="101">
        <f>IFERROR(AY240/100*VLOOKUP(TEXT(A240,"0000"),'Sci11'!$A$3:$N$492,14,FALSE),"")</f>
        <v>49.242200000000004</v>
      </c>
      <c r="BA240" s="100">
        <f t="shared" si="206"/>
        <v>63</v>
      </c>
      <c r="BB240" s="101">
        <f>IFERROR(VLOOKUP(BA240,'Criteria Table'!$A$2:$I$102,2,FALSE),"")</f>
        <v>3.7</v>
      </c>
      <c r="BC240" s="101">
        <f t="shared" si="207"/>
        <v>66.7</v>
      </c>
      <c r="BD240" s="82">
        <f>IFERROR(VLOOKUP(A240,ATTx11!$A$2:$N$500,4,FALSE),"")</f>
        <v>96.55</v>
      </c>
      <c r="BE240" s="95">
        <f t="shared" si="208"/>
        <v>0.5</v>
      </c>
      <c r="BF240" s="96">
        <f t="shared" si="209"/>
        <v>97.05</v>
      </c>
      <c r="BG240" s="70">
        <f>IFERROR(VLOOKUP(A240,ATTx11!$A$2:$N$500,11,FALSE),"")</f>
        <v>2</v>
      </c>
      <c r="BH240" s="95">
        <f t="shared" si="210"/>
        <v>1.8</v>
      </c>
      <c r="BI240" s="70">
        <f>IFERROR(VLOOKUP(A240,ATTx11!$A$2:$N$500,12,FALSE),"")</f>
        <v>2</v>
      </c>
      <c r="BJ240" s="97">
        <f t="shared" si="211"/>
        <v>1.8</v>
      </c>
      <c r="BK240" s="84">
        <f>IFERROR(VLOOKUP(A240,ATTx11!$A$2:$N$500,7,FALSE),"")</f>
        <v>2</v>
      </c>
      <c r="BL240" s="97">
        <f t="shared" si="212"/>
        <v>1.8</v>
      </c>
      <c r="BM240" s="84">
        <f>IFERROR(VLOOKUP(A240,ATTx11!$A$2:$N$500,8,FALSE),"")</f>
        <v>2</v>
      </c>
      <c r="BN240" s="95">
        <f t="shared" si="213"/>
        <v>1.8</v>
      </c>
      <c r="BO240" s="95"/>
      <c r="BP240" s="83">
        <f>IFERROR(VLOOKUP(TEXT($A240,"0000"),'AYP11'!$B$3379:$AU$3800,17,FALSE),"")</f>
        <v>0</v>
      </c>
      <c r="BQ240" s="75">
        <f>IFERROR(VLOOKUP(BP240,'Criteria Table'!$A$2:$I$102,2,FALSE),0)</f>
        <v>10</v>
      </c>
      <c r="BR240" s="95">
        <f t="shared" si="214"/>
        <v>10</v>
      </c>
      <c r="BS240" s="83">
        <f>IFERROR(VLOOKUP(TEXT($A240,"0000"),'AYP11'!$B$847:$AU$1268,17,FALSE),"")</f>
        <v>0</v>
      </c>
      <c r="BT240" s="75">
        <f>IFERROR(VLOOKUP(BS240,'Criteria Table'!$A$2:$I$102,2,FALSE),0)</f>
        <v>10</v>
      </c>
      <c r="BU240" s="95">
        <f t="shared" si="215"/>
        <v>10</v>
      </c>
      <c r="BV240" s="83">
        <f>IFERROR(VLOOKUP(TEXT($A240,"0000"),'AYP11'!$B$2113:$AU$2534,17,FALSE),"")</f>
        <v>81</v>
      </c>
      <c r="BW240" s="75">
        <f>IFERROR(VLOOKUP(BV240,'Criteria Table'!$A$2:$I$102,2,FALSE),0)</f>
        <v>1.9000000000000001</v>
      </c>
      <c r="BX240" s="95">
        <f t="shared" si="216"/>
        <v>83</v>
      </c>
      <c r="BY240" s="83">
        <f>IFERROR(VLOOKUP(TEXT($A240,"0000"),'AYP11'!$B$425:$AU$846,17,FALSE),"")</f>
        <v>0</v>
      </c>
      <c r="BZ240" s="75">
        <f>IFERROR(VLOOKUP(BY240,'Criteria Table'!$A$2:$I$102,2,FALSE),0)</f>
        <v>10</v>
      </c>
      <c r="CA240" s="95">
        <f t="shared" si="217"/>
        <v>10</v>
      </c>
      <c r="CB240" s="83">
        <f>IFERROR(VLOOKUP(TEXT($A240,"0000"),'AYP11'!$B$3:$AU$424,17,FALSE),"")</f>
        <v>0</v>
      </c>
      <c r="CC240" s="95">
        <f>IFERROR(VLOOKUP(CB240,'Criteria Table'!$A$2:$I$102,2,FALSE),0)</f>
        <v>10</v>
      </c>
      <c r="CD240" s="95">
        <f t="shared" si="218"/>
        <v>10</v>
      </c>
      <c r="CE240" s="83">
        <f>IFERROR(VLOOKUP(TEXT($A240,"0000"),'AYP11'!$B$1269:$AU$1690,17,FALSE),"")</f>
        <v>75</v>
      </c>
      <c r="CF240" s="95">
        <f>IFERROR(VLOOKUP(CE240,'Criteria Table'!$A$2:$I$102,2,FALSE),0)</f>
        <v>2.5</v>
      </c>
      <c r="CG240" s="95">
        <f t="shared" si="219"/>
        <v>78</v>
      </c>
      <c r="CH240" s="83">
        <f>IFERROR(VLOOKUP(TEXT($A240,"0000"),'AYP11'!$B$1691:$AU$2112,17,FALSE),"")</f>
        <v>70</v>
      </c>
      <c r="CI240" s="95">
        <f>IFERROR(VLOOKUP(CH240,'Criteria Table'!$A$2:$I$102,2,FALSE),0)</f>
        <v>3</v>
      </c>
      <c r="CJ240" s="95">
        <f t="shared" si="220"/>
        <v>73</v>
      </c>
      <c r="CK240" s="83">
        <f>IFERROR(VLOOKUP(TEXT($A240,"0000"),'AYP11'!$B$2535:$AU$2956,17,FALSE),"")</f>
        <v>0</v>
      </c>
      <c r="CL240" s="95">
        <f>IFERROR(VLOOKUP(CK240,'Criteria Table'!$A$2:$I$102,2,FALSE),0)</f>
        <v>10</v>
      </c>
      <c r="CM240" s="95">
        <f t="shared" si="221"/>
        <v>10</v>
      </c>
      <c r="CN240" s="76">
        <f>IFERROR(VLOOKUP(TEXT($A240,"0000"),'AYP11'!$B$3379:$AU$3800,23,FALSE),"")</f>
        <v>0</v>
      </c>
      <c r="CO240" s="95">
        <f>IFERROR(VLOOKUP(CN240,'Criteria Table'!$A$2:$I$102,2,FALSE),0)</f>
        <v>10</v>
      </c>
      <c r="CP240" s="95">
        <f t="shared" si="222"/>
        <v>10</v>
      </c>
      <c r="CQ240" s="76">
        <f>IFERROR(VLOOKUP(TEXT($A240,"0000"),'AYP11'!$B$847:$AU$1268,23,FALSE),"")</f>
        <v>0</v>
      </c>
      <c r="CR240" s="95">
        <f>IFERROR(VLOOKUP(CQ240,'Criteria Table'!$A$2:$I$102,2,FALSE),0)</f>
        <v>10</v>
      </c>
      <c r="CS240" s="95">
        <f t="shared" si="223"/>
        <v>10</v>
      </c>
      <c r="CT240" s="76">
        <f>IFERROR(VLOOKUP(TEXT($A240,"0000"),'AYP11'!$B$2113:$AU$2534,23,FALSE),"")</f>
        <v>84</v>
      </c>
      <c r="CU240" s="95">
        <f>IFERROR(VLOOKUP(CT240,'Criteria Table'!$A$2:$I$102,2,FALSE),0)</f>
        <v>1.6</v>
      </c>
      <c r="CV240" s="95">
        <f t="shared" si="224"/>
        <v>86</v>
      </c>
      <c r="CW240" s="76">
        <f>IFERROR(VLOOKUP(TEXT($A240,"0000"),'AYP11'!$B$425:$AU$846,23,FALSE),"")</f>
        <v>0</v>
      </c>
      <c r="CX240" s="95">
        <f>IFERROR(VLOOKUP(CW240,'Criteria Table'!$A$2:$I$102,2,FALSE),0)</f>
        <v>10</v>
      </c>
      <c r="CY240" s="95">
        <f t="shared" si="225"/>
        <v>10</v>
      </c>
      <c r="CZ240" s="76">
        <f>IFERROR(VLOOKUP(TEXT($A240,"0000"),'AYP11'!$B$3:$AU$424,23,FALSE),"")</f>
        <v>0</v>
      </c>
      <c r="DA240" s="95">
        <f>IFERROR(VLOOKUP(CZ240,'Criteria Table'!$A$2:$I$102,2,FALSE),0)</f>
        <v>10</v>
      </c>
      <c r="DB240" s="95">
        <f t="shared" si="226"/>
        <v>10</v>
      </c>
      <c r="DC240" s="76">
        <f>IFERROR(VLOOKUP(TEXT($A240,"0000"),'AYP11'!$B$1269:$AU$1690,23,FALSE),"")</f>
        <v>80</v>
      </c>
      <c r="DD240" s="95">
        <f>IFERROR(VLOOKUP(DC240,'Criteria Table'!$A$2:$I$102,2,FALSE),0)</f>
        <v>2</v>
      </c>
      <c r="DE240" s="95">
        <f t="shared" si="227"/>
        <v>82</v>
      </c>
      <c r="DF240" s="76">
        <f>IFERROR(VLOOKUP(TEXT($A240,"0000"),'AYP11'!$B$1691:$AU$2112,23,FALSE),"")</f>
        <v>77</v>
      </c>
      <c r="DG240" s="95">
        <f>IFERROR(VLOOKUP(DF240,'Criteria Table'!$A$2:$I$102,2,FALSE),0)</f>
        <v>2.3000000000000003</v>
      </c>
      <c r="DH240" s="95">
        <f t="shared" si="228"/>
        <v>79</v>
      </c>
      <c r="DI240" s="76">
        <f>IFERROR(VLOOKUP(TEXT($A240,"0000"),'AYP11'!$B$2535:$AU$2956,23,FALSE),"")</f>
        <v>0</v>
      </c>
      <c r="DJ240" s="95">
        <f>IFERROR(VLOOKUP(DI240,'Criteria Table'!$A$2:$I$102,2,FALSE),0)</f>
        <v>10</v>
      </c>
      <c r="DK240" s="95">
        <f t="shared" si="229"/>
        <v>10</v>
      </c>
      <c r="DL240" s="91">
        <f>IFERROR(VLOOKUP(TEXT($A240,"0000"),'AYP11'!$B$3379:$AU$3800,11,FALSE),"")</f>
        <v>0</v>
      </c>
      <c r="DM240" s="95">
        <f t="shared" si="230"/>
        <v>1</v>
      </c>
      <c r="DN240" s="95" t="str">
        <f t="shared" si="231"/>
        <v/>
      </c>
      <c r="DO240" s="91">
        <f>IFERROR(VLOOKUP(TEXT($A240,"0000"),'AYP11'!$B$847:$AU$1268,11,FALSE),"")</f>
        <v>0</v>
      </c>
      <c r="DP240" s="95">
        <f t="shared" si="232"/>
        <v>1</v>
      </c>
      <c r="DQ240" s="95" t="str">
        <f t="shared" si="233"/>
        <v/>
      </c>
      <c r="DR240" s="91">
        <f>IFERROR(VLOOKUP(TEXT($A240,"0000"),'AYP11'!$B$2113:$AU$2534,11,FALSE),"")</f>
        <v>0</v>
      </c>
      <c r="DS240" s="95">
        <f t="shared" si="234"/>
        <v>1</v>
      </c>
      <c r="DT240" s="95" t="str">
        <f t="shared" si="235"/>
        <v/>
      </c>
      <c r="DU240" s="91">
        <f>IFERROR(VLOOKUP(TEXT($A240,"0000"),'AYP11'!$B$425:$AU$846,11,FALSE),"")</f>
        <v>0</v>
      </c>
      <c r="DV240" s="95">
        <f t="shared" si="236"/>
        <v>1</v>
      </c>
      <c r="DW240" s="95" t="str">
        <f t="shared" si="237"/>
        <v/>
      </c>
      <c r="DX240" s="91">
        <f>IFERROR(VLOOKUP(TEXT($A240,"0000"),'AYP11'!$B$3:$AU$424,11,FALSE),"")</f>
        <v>0</v>
      </c>
      <c r="DY240" s="95">
        <f t="shared" si="238"/>
        <v>1</v>
      </c>
      <c r="DZ240" s="95" t="str">
        <f t="shared" si="239"/>
        <v/>
      </c>
      <c r="EA240" s="91">
        <f>IFERROR(VLOOKUP(TEXT($A240,"0000"),'AYP11'!$B$1269:$AU$1690,11,FALSE),"")</f>
        <v>0</v>
      </c>
      <c r="EB240" s="95">
        <f t="shared" si="240"/>
        <v>1</v>
      </c>
      <c r="EC240" s="95" t="str">
        <f t="shared" si="241"/>
        <v/>
      </c>
      <c r="ED240" s="91">
        <f>IFERROR(VLOOKUP(TEXT($A240,"0000"),'AYP11'!$B$1691:$AU$2112,11,FALSE),"")</f>
        <v>91</v>
      </c>
      <c r="EE240" s="95">
        <f t="shared" si="242"/>
        <v>0</v>
      </c>
      <c r="EF240" s="95">
        <f t="shared" si="243"/>
        <v>91</v>
      </c>
      <c r="EG240" s="91">
        <f>IFERROR(VLOOKUP(TEXT($A240,"0000"),'AYP11'!$B$2535:$AU$2956,11,FALSE),"")</f>
        <v>0</v>
      </c>
      <c r="EH240" s="95">
        <f t="shared" si="244"/>
        <v>1</v>
      </c>
      <c r="EI240" s="95" t="str">
        <f t="shared" si="245"/>
        <v/>
      </c>
    </row>
    <row r="241" spans="1:147" x14ac:dyDescent="0.25">
      <c r="A241" s="248">
        <v>5121</v>
      </c>
      <c r="B241" s="291">
        <f t="shared" si="192"/>
        <v>28.762541806020064</v>
      </c>
      <c r="C241" s="50">
        <f>IFERROR(VLOOKUP(TEXT($A241,"0000"),'R-M11'!$A$2:$AA$500,4,FALSE),0)</f>
        <v>86</v>
      </c>
      <c r="D241" s="291">
        <f t="shared" si="193"/>
        <v>48.829431438127088</v>
      </c>
      <c r="E241" s="98">
        <f>IFERROR(SUM(VLOOKUP(TEXT($A241,"0000"),'R-M11'!$A$2:$AA$500,5,FALSE),VLOOKUP(TEXT($A241,"0000"),'R-M11'!$A$2:$AA$500,6,FALSE)),0)</f>
        <v>146</v>
      </c>
      <c r="F241" s="58">
        <f>IFERROR(VLOOKUP(TEXT($A241,"0000"),'R-M11'!$A$2:$AA$500,14,FALSE),0)</f>
        <v>299</v>
      </c>
      <c r="G241" s="230">
        <f t="shared" si="246"/>
        <v>30.302541806020063</v>
      </c>
      <c r="H241" s="97">
        <f t="shared" si="194"/>
        <v>90.604599999999976</v>
      </c>
      <c r="I241" s="230">
        <f t="shared" si="247"/>
        <v>49.489431438127085</v>
      </c>
      <c r="J241" s="97">
        <f t="shared" si="195"/>
        <v>147.9734</v>
      </c>
      <c r="K241" s="230">
        <f t="shared" si="196"/>
        <v>78</v>
      </c>
      <c r="L241" s="121">
        <f>IFERROR(VLOOKUP(K241,'Criteria Table'!$A$2:$I$102,2,FALSE),"")</f>
        <v>2.2000000000000002</v>
      </c>
      <c r="M241" s="230">
        <f t="shared" si="197"/>
        <v>79.791973244147144</v>
      </c>
      <c r="N241" s="286">
        <f t="shared" si="198"/>
        <v>30.434782608695656</v>
      </c>
      <c r="O241" s="50">
        <f>IFERROR(VLOOKUP(TEXT($A241,"0000"),'R-M11'!$A$2:$AA$500,17,FALSE),"")</f>
        <v>91</v>
      </c>
      <c r="P241" s="286">
        <f t="shared" si="199"/>
        <v>50.167224080267559</v>
      </c>
      <c r="Q241" s="98">
        <f>IFERROR(SUM(VLOOKUP(TEXT($A241,"0000"),'R-M11'!$A$2:$AA$500,18,FALSE),VLOOKUP(TEXT($A241,"0000"),'R-M11'!$A$2:$AA$500,19,FALSE)),0)</f>
        <v>150</v>
      </c>
      <c r="R241" s="69">
        <f>IFERROR(VLOOKUP(TEXT($A241,"0000"),'R-M11'!$A$2:$AA$500,27,FALSE),0)</f>
        <v>299</v>
      </c>
      <c r="S241" s="121">
        <f t="shared" si="248"/>
        <v>31.764782608695654</v>
      </c>
      <c r="T241" s="70">
        <f t="shared" si="200"/>
        <v>94.976699999999994</v>
      </c>
      <c r="U241" s="121">
        <f t="shared" si="249"/>
        <v>50.737224080267559</v>
      </c>
      <c r="V241" s="70">
        <f t="shared" si="201"/>
        <v>151.70430000000002</v>
      </c>
      <c r="W241" s="121">
        <f t="shared" si="202"/>
        <v>81</v>
      </c>
      <c r="X241" s="124">
        <f>IFERROR(VLOOKUP(W241,'Criteria Table'!$A$2:$I$102,2,FALSE),"")</f>
        <v>1.9000000000000001</v>
      </c>
      <c r="Y241" s="121">
        <f t="shared" si="203"/>
        <v>82.502006688963206</v>
      </c>
      <c r="Z241" s="92">
        <f>IFERROR(IF(VLOOKUP(A241,'SG11'!$A$3:$AI$500,18,FALSE)="","NA",VLOOKUP(A241,'SG11'!$A$3:$AI$500,18,FALSE)),"")</f>
        <v>73</v>
      </c>
      <c r="AA241" s="75">
        <f>IFERROR(VLOOKUP(Z241,'Criteria Table'!$A$2:$I$102,6,FALSE),"NA")</f>
        <v>5</v>
      </c>
      <c r="AB241" s="95">
        <f t="shared" si="250"/>
        <v>78</v>
      </c>
      <c r="AC241" s="84">
        <f>IFERROR(IF(VLOOKUP(A241,'SG11'!$A$3:$AI$500,19,FALSE)="","NA",VLOOKUP(A241,'SG11'!$A$3:$AI$500,19,FALSE)),"")</f>
        <v>68</v>
      </c>
      <c r="AD241" s="75">
        <f>IFERROR(VLOOKUP(AC241,'Criteria Table'!$A$2:$I$102,6,FALSE),"NA")</f>
        <v>5</v>
      </c>
      <c r="AE241" s="95">
        <f t="shared" si="251"/>
        <v>73</v>
      </c>
      <c r="AF241" s="92">
        <f>IFERROR(IF(VLOOKUP(A241,'SG11'!$A$3:$AI$500,20,FALSE)="","NA",VLOOKUP(A241,'SG11'!$A$3:$AI$500,20,FALSE)),"")</f>
        <v>68</v>
      </c>
      <c r="AG241" s="75">
        <f>IFERROR(VLOOKUP(AF241,'Criteria Table'!$A$2:$I$102,6,FALSE),"NA")</f>
        <v>5</v>
      </c>
      <c r="AH241" s="95">
        <f t="shared" si="252"/>
        <v>73</v>
      </c>
      <c r="AI241" s="84">
        <f>IFERROR(IF(VLOOKUP(A241,'SG11'!$A$3:$AI$500,21,FALSE)="","NA",VLOOKUP(A241,'SG11'!$A$3:$AI$500,21,FALSE)),"")</f>
        <v>70</v>
      </c>
      <c r="AJ241" s="75">
        <f>IFERROR(VLOOKUP(AI241,'Criteria Table'!$A$2:$I$102,6,FALSE),"NA")</f>
        <v>5</v>
      </c>
      <c r="AK241" s="95">
        <f t="shared" si="253"/>
        <v>75</v>
      </c>
      <c r="AL241" s="99">
        <f>IFERROR(VLOOKUP(TEXT(A241,"0000"),'W11'!$A$1:$E$500,4,FALSE)/AP241*100,"")</f>
        <v>93.548387096774192</v>
      </c>
      <c r="AM241" s="97">
        <f>IFERROR(VLOOKUP(TEXT(A241,"0000"),'W11'!$A$1:$E$500,4,FALSE),"")</f>
        <v>87</v>
      </c>
      <c r="AN241" s="99">
        <f t="shared" si="204"/>
        <v>93.548387096774192</v>
      </c>
      <c r="AO241" s="97">
        <f t="shared" si="205"/>
        <v>87</v>
      </c>
      <c r="AP241" s="99">
        <f>IFERROR(VLOOKUP(TEXT(A241,"0000"),'W11'!$A$1:$E$500,5,FALSE),"")</f>
        <v>93</v>
      </c>
      <c r="AQ241" s="97">
        <f>IFERROR(VLOOKUP(ROUND(AL241,0),'Criteria Table'!$A$2:$I$102,4,FALSE),0)</f>
        <v>0</v>
      </c>
      <c r="AR241" s="128"/>
      <c r="AS241" s="95"/>
      <c r="AT241" s="95"/>
      <c r="AU241" s="100">
        <f>IFERROR(VLOOKUP(TEXT(A241,"0000"),'Sci11'!$A$3:$N$492,4,FALSE)/VLOOKUP(TEXT(A241,"0000"),'Sci11'!$A$3:$N$492,14,FALSE)*100,"")</f>
        <v>32</v>
      </c>
      <c r="AV241" s="101">
        <f>SUM(VLOOKUP(TEXT(A241,"0000"),'Sci11'!$A$3:$N$492,5,FALSE),VLOOKUP(TEXT(A241,"0000"),'Sci11'!$A$3:$N$492,6,FALSE))/VLOOKUP(TEXT(A241,"0000"),'Sci11'!$A$3:$N$492,14,FALSE)*100</f>
        <v>6</v>
      </c>
      <c r="AW241" s="100">
        <f t="shared" si="254"/>
        <v>36.340000000000003</v>
      </c>
      <c r="AX241" s="101">
        <f>IFERROR(AW241/100*VLOOKUP(TEXT(A241,"0000"),'Sci11'!$A$3:$N$492,14,FALSE),"")</f>
        <v>36.340000000000003</v>
      </c>
      <c r="AY241" s="100">
        <f t="shared" si="255"/>
        <v>7.8599999999999994</v>
      </c>
      <c r="AZ241" s="101">
        <f>IFERROR(AY241/100*VLOOKUP(TEXT(A241,"0000"),'Sci11'!$A$3:$N$492,14,FALSE),"")</f>
        <v>7.8599999999999985</v>
      </c>
      <c r="BA241" s="100">
        <f t="shared" si="206"/>
        <v>38</v>
      </c>
      <c r="BB241" s="101">
        <f>IFERROR(VLOOKUP(BA241,'Criteria Table'!$A$2:$I$102,2,FALSE),"")</f>
        <v>6.2</v>
      </c>
      <c r="BC241" s="101">
        <f t="shared" si="207"/>
        <v>44.2</v>
      </c>
      <c r="BD241" s="82">
        <f>IFERROR(VLOOKUP(A241,ATTx11!$A$2:$N$500,4,FALSE),"")</f>
        <v>96.72</v>
      </c>
      <c r="BE241" s="95">
        <f t="shared" si="208"/>
        <v>0.5</v>
      </c>
      <c r="BF241" s="96">
        <f t="shared" si="209"/>
        <v>97.22</v>
      </c>
      <c r="BG241" s="70">
        <f>IFERROR(VLOOKUP(A241,ATTx11!$A$2:$N$500,11,FALSE),"")</f>
        <v>0</v>
      </c>
      <c r="BH241" s="95">
        <f t="shared" si="210"/>
        <v>0</v>
      </c>
      <c r="BI241" s="70">
        <f>IFERROR(VLOOKUP(A241,ATTx11!$A$2:$N$500,12,FALSE),"")</f>
        <v>2</v>
      </c>
      <c r="BJ241" s="97">
        <f t="shared" si="211"/>
        <v>1.8</v>
      </c>
      <c r="BK241" s="84">
        <f>IFERROR(VLOOKUP(A241,ATTx11!$A$2:$N$500,7,FALSE),"")</f>
        <v>0</v>
      </c>
      <c r="BL241" s="97">
        <f t="shared" si="212"/>
        <v>0</v>
      </c>
      <c r="BM241" s="84">
        <f>IFERROR(VLOOKUP(A241,ATTx11!$A$2:$N$500,8,FALSE),"")</f>
        <v>2</v>
      </c>
      <c r="BN241" s="95">
        <f t="shared" si="213"/>
        <v>1.8</v>
      </c>
      <c r="BO241" s="95"/>
      <c r="BP241" s="83">
        <f>IFERROR(VLOOKUP(TEXT($A241,"0000"),'AYP11'!$B$3379:$AU$3800,17,FALSE),"")</f>
        <v>0</v>
      </c>
      <c r="BQ241" s="75">
        <f>IFERROR(VLOOKUP(BP241,'Criteria Table'!$A$2:$I$102,2,FALSE),0)</f>
        <v>10</v>
      </c>
      <c r="BR241" s="95">
        <f t="shared" si="214"/>
        <v>10</v>
      </c>
      <c r="BS241" s="83">
        <f>IFERROR(VLOOKUP(TEXT($A241,"0000"),'AYP11'!$B$847:$AU$1268,17,FALSE),"")</f>
        <v>0</v>
      </c>
      <c r="BT241" s="75">
        <f>IFERROR(VLOOKUP(BS241,'Criteria Table'!$A$2:$I$102,2,FALSE),0)</f>
        <v>10</v>
      </c>
      <c r="BU241" s="95">
        <f t="shared" si="215"/>
        <v>10</v>
      </c>
      <c r="BV241" s="83">
        <f>IFERROR(VLOOKUP(TEXT($A241,"0000"),'AYP11'!$B$2113:$AU$2534,17,FALSE),"")</f>
        <v>81</v>
      </c>
      <c r="BW241" s="75">
        <f>IFERROR(VLOOKUP(BV241,'Criteria Table'!$A$2:$I$102,2,FALSE),0)</f>
        <v>1.9000000000000001</v>
      </c>
      <c r="BX241" s="95">
        <f t="shared" si="216"/>
        <v>83</v>
      </c>
      <c r="BY241" s="83">
        <f>IFERROR(VLOOKUP(TEXT($A241,"0000"),'AYP11'!$B$425:$AU$846,17,FALSE),"")</f>
        <v>0</v>
      </c>
      <c r="BZ241" s="75">
        <f>IFERROR(VLOOKUP(BY241,'Criteria Table'!$A$2:$I$102,2,FALSE),0)</f>
        <v>10</v>
      </c>
      <c r="CA241" s="95">
        <f t="shared" si="217"/>
        <v>10</v>
      </c>
      <c r="CB241" s="83">
        <f>IFERROR(VLOOKUP(TEXT($A241,"0000"),'AYP11'!$B$3:$AU$424,17,FALSE),"")</f>
        <v>0</v>
      </c>
      <c r="CC241" s="95">
        <f>IFERROR(VLOOKUP(CB241,'Criteria Table'!$A$2:$I$102,2,FALSE),0)</f>
        <v>10</v>
      </c>
      <c r="CD241" s="95">
        <f t="shared" si="218"/>
        <v>10</v>
      </c>
      <c r="CE241" s="83">
        <f>IFERROR(VLOOKUP(TEXT($A241,"0000"),'AYP11'!$B$1269:$AU$1690,17,FALSE),"")</f>
        <v>78</v>
      </c>
      <c r="CF241" s="95">
        <f>IFERROR(VLOOKUP(CE241,'Criteria Table'!$A$2:$I$102,2,FALSE),0)</f>
        <v>2.2000000000000002</v>
      </c>
      <c r="CG241" s="95">
        <f t="shared" si="219"/>
        <v>80</v>
      </c>
      <c r="CH241" s="83">
        <f>IFERROR(VLOOKUP(TEXT($A241,"0000"),'AYP11'!$B$1691:$AU$2112,17,FALSE),"")</f>
        <v>57</v>
      </c>
      <c r="CI241" s="95">
        <f>IFERROR(VLOOKUP(CH241,'Criteria Table'!$A$2:$I$102,2,FALSE),0)</f>
        <v>4.3</v>
      </c>
      <c r="CJ241" s="95">
        <f t="shared" si="220"/>
        <v>61</v>
      </c>
      <c r="CK241" s="83">
        <f>IFERROR(VLOOKUP(TEXT($A241,"0000"),'AYP11'!$B$2535:$AU$2956,17,FALSE),"")</f>
        <v>0</v>
      </c>
      <c r="CL241" s="95">
        <f>IFERROR(VLOOKUP(CK241,'Criteria Table'!$A$2:$I$102,2,FALSE),0)</f>
        <v>10</v>
      </c>
      <c r="CM241" s="95">
        <f t="shared" si="221"/>
        <v>10</v>
      </c>
      <c r="CN241" s="76">
        <f>IFERROR(VLOOKUP(TEXT($A241,"0000"),'AYP11'!$B$3379:$AU$3800,23,FALSE),"")</f>
        <v>0</v>
      </c>
      <c r="CO241" s="95">
        <f>IFERROR(VLOOKUP(CN241,'Criteria Table'!$A$2:$I$102,2,FALSE),0)</f>
        <v>10</v>
      </c>
      <c r="CP241" s="95">
        <f t="shared" si="222"/>
        <v>10</v>
      </c>
      <c r="CQ241" s="76">
        <f>IFERROR(VLOOKUP(TEXT($A241,"0000"),'AYP11'!$B$847:$AU$1268,23,FALSE),"")</f>
        <v>0</v>
      </c>
      <c r="CR241" s="95">
        <f>IFERROR(VLOOKUP(CQ241,'Criteria Table'!$A$2:$I$102,2,FALSE),0)</f>
        <v>10</v>
      </c>
      <c r="CS241" s="95">
        <f t="shared" si="223"/>
        <v>10</v>
      </c>
      <c r="CT241" s="76">
        <f>IFERROR(VLOOKUP(TEXT($A241,"0000"),'AYP11'!$B$2113:$AU$2534,23,FALSE),"")</f>
        <v>84</v>
      </c>
      <c r="CU241" s="95">
        <f>IFERROR(VLOOKUP(CT241,'Criteria Table'!$A$2:$I$102,2,FALSE),0)</f>
        <v>1.6</v>
      </c>
      <c r="CV241" s="95">
        <f t="shared" si="224"/>
        <v>86</v>
      </c>
      <c r="CW241" s="76">
        <f>IFERROR(VLOOKUP(TEXT($A241,"0000"),'AYP11'!$B$425:$AU$846,23,FALSE),"")</f>
        <v>0</v>
      </c>
      <c r="CX241" s="95">
        <f>IFERROR(VLOOKUP(CW241,'Criteria Table'!$A$2:$I$102,2,FALSE),0)</f>
        <v>10</v>
      </c>
      <c r="CY241" s="95">
        <f t="shared" si="225"/>
        <v>10</v>
      </c>
      <c r="CZ241" s="76">
        <f>IFERROR(VLOOKUP(TEXT($A241,"0000"),'AYP11'!$B$3:$AU$424,23,FALSE),"")</f>
        <v>0</v>
      </c>
      <c r="DA241" s="95">
        <f>IFERROR(VLOOKUP(CZ241,'Criteria Table'!$A$2:$I$102,2,FALSE),0)</f>
        <v>10</v>
      </c>
      <c r="DB241" s="95">
        <f t="shared" si="226"/>
        <v>10</v>
      </c>
      <c r="DC241" s="76">
        <f>IFERROR(VLOOKUP(TEXT($A241,"0000"),'AYP11'!$B$1269:$AU$1690,23,FALSE),"")</f>
        <v>78</v>
      </c>
      <c r="DD241" s="95">
        <f>IFERROR(VLOOKUP(DC241,'Criteria Table'!$A$2:$I$102,2,FALSE),0)</f>
        <v>2.2000000000000002</v>
      </c>
      <c r="DE241" s="95">
        <f t="shared" si="227"/>
        <v>80</v>
      </c>
      <c r="DF241" s="76">
        <f>IFERROR(VLOOKUP(TEXT($A241,"0000"),'AYP11'!$B$1691:$AU$2112,23,FALSE),"")</f>
        <v>71</v>
      </c>
      <c r="DG241" s="95">
        <f>IFERROR(VLOOKUP(DF241,'Criteria Table'!$A$2:$I$102,2,FALSE),0)</f>
        <v>2.9000000000000004</v>
      </c>
      <c r="DH241" s="95">
        <f t="shared" si="228"/>
        <v>74</v>
      </c>
      <c r="DI241" s="76">
        <f>IFERROR(VLOOKUP(TEXT($A241,"0000"),'AYP11'!$B$2535:$AU$2956,23,FALSE),"")</f>
        <v>0</v>
      </c>
      <c r="DJ241" s="95">
        <f>IFERROR(VLOOKUP(DI241,'Criteria Table'!$A$2:$I$102,2,FALSE),0)</f>
        <v>10</v>
      </c>
      <c r="DK241" s="95">
        <f t="shared" si="229"/>
        <v>10</v>
      </c>
      <c r="DL241" s="91">
        <f>IFERROR(VLOOKUP(TEXT($A241,"0000"),'AYP11'!$B$3379:$AU$3800,11,FALSE),"")</f>
        <v>0</v>
      </c>
      <c r="DM241" s="95">
        <f t="shared" si="230"/>
        <v>1</v>
      </c>
      <c r="DN241" s="95" t="str">
        <f t="shared" si="231"/>
        <v/>
      </c>
      <c r="DO241" s="91">
        <f>IFERROR(VLOOKUP(TEXT($A241,"0000"),'AYP11'!$B$847:$AU$1268,11,FALSE),"")</f>
        <v>0</v>
      </c>
      <c r="DP241" s="95">
        <f t="shared" si="232"/>
        <v>1</v>
      </c>
      <c r="DQ241" s="95" t="str">
        <f t="shared" si="233"/>
        <v/>
      </c>
      <c r="DR241" s="91">
        <f>IFERROR(VLOOKUP(TEXT($A241,"0000"),'AYP11'!$B$2113:$AU$2534,11,FALSE),"")</f>
        <v>93</v>
      </c>
      <c r="DS241" s="95">
        <f t="shared" si="234"/>
        <v>0</v>
      </c>
      <c r="DT241" s="95">
        <f t="shared" si="235"/>
        <v>93</v>
      </c>
      <c r="DU241" s="91">
        <f>IFERROR(VLOOKUP(TEXT($A241,"0000"),'AYP11'!$B$425:$AU$846,11,FALSE),"")</f>
        <v>0</v>
      </c>
      <c r="DV241" s="95">
        <f t="shared" si="236"/>
        <v>1</v>
      </c>
      <c r="DW241" s="95" t="str">
        <f t="shared" si="237"/>
        <v/>
      </c>
      <c r="DX241" s="91">
        <f>IFERROR(VLOOKUP(TEXT($A241,"0000"),'AYP11'!$B$3:$AU$424,11,FALSE),"")</f>
        <v>0</v>
      </c>
      <c r="DY241" s="95">
        <f t="shared" si="238"/>
        <v>1</v>
      </c>
      <c r="DZ241" s="95" t="str">
        <f t="shared" si="239"/>
        <v/>
      </c>
      <c r="EA241" s="91">
        <f>IFERROR(VLOOKUP(TEXT($A241,"0000"),'AYP11'!$B$1269:$AU$1690,11,FALSE),"")</f>
        <v>86</v>
      </c>
      <c r="EB241" s="95">
        <f t="shared" si="240"/>
        <v>1</v>
      </c>
      <c r="EC241" s="95">
        <f t="shared" si="241"/>
        <v>87</v>
      </c>
      <c r="ED241" s="91">
        <f>IFERROR(VLOOKUP(TEXT($A241,"0000"),'AYP11'!$B$1691:$AU$2112,11,FALSE),"")</f>
        <v>0</v>
      </c>
      <c r="EE241" s="95">
        <f t="shared" si="242"/>
        <v>1</v>
      </c>
      <c r="EF241" s="95" t="str">
        <f t="shared" si="243"/>
        <v/>
      </c>
      <c r="EG241" s="91">
        <f>IFERROR(VLOOKUP(TEXT($A241,"0000"),'AYP11'!$B$2535:$AU$2956,11,FALSE),"")</f>
        <v>0</v>
      </c>
      <c r="EH241" s="95">
        <f t="shared" si="244"/>
        <v>1</v>
      </c>
      <c r="EI241" s="95" t="str">
        <f t="shared" si="245"/>
        <v/>
      </c>
    </row>
    <row r="242" spans="1:147" x14ac:dyDescent="0.25">
      <c r="A242" s="248">
        <v>5131</v>
      </c>
      <c r="B242" s="291">
        <f t="shared" si="192"/>
        <v>31.223628691983123</v>
      </c>
      <c r="C242" s="50">
        <f>IFERROR(VLOOKUP(TEXT($A242,"0000"),'R-M11'!$A$2:$AA$500,4,FALSE),0)</f>
        <v>74</v>
      </c>
      <c r="D242" s="291">
        <f t="shared" si="193"/>
        <v>58.649789029535867</v>
      </c>
      <c r="E242" s="98">
        <f>IFERROR(SUM(VLOOKUP(TEXT($A242,"0000"),'R-M11'!$A$2:$AA$500,5,FALSE),VLOOKUP(TEXT($A242,"0000"),'R-M11'!$A$2:$AA$500,6,FALSE)),0)</f>
        <v>139</v>
      </c>
      <c r="F242" s="58">
        <f>IFERROR(VLOOKUP(TEXT($A242,"0000"),'R-M11'!$A$2:$AA$500,14,FALSE),0)</f>
        <v>237</v>
      </c>
      <c r="G242" s="230">
        <f t="shared" si="246"/>
        <v>31.223628691983123</v>
      </c>
      <c r="H242" s="97">
        <f t="shared" si="194"/>
        <v>74</v>
      </c>
      <c r="I242" s="230">
        <f t="shared" si="247"/>
        <v>58.649789029535867</v>
      </c>
      <c r="J242" s="97">
        <f t="shared" si="195"/>
        <v>139</v>
      </c>
      <c r="K242" s="230">
        <f t="shared" si="196"/>
        <v>90</v>
      </c>
      <c r="L242" s="121">
        <f>IFERROR(VLOOKUP(K242,'Criteria Table'!$A$2:$I$102,2,FALSE),"")</f>
        <v>0</v>
      </c>
      <c r="M242" s="230">
        <f t="shared" si="197"/>
        <v>89.87341772151899</v>
      </c>
      <c r="N242" s="286">
        <f t="shared" si="198"/>
        <v>34.599156118143462</v>
      </c>
      <c r="O242" s="50">
        <f>IFERROR(VLOOKUP(TEXT($A242,"0000"),'R-M11'!$A$2:$AA$500,17,FALSE),"")</f>
        <v>82</v>
      </c>
      <c r="P242" s="286">
        <f t="shared" si="199"/>
        <v>55.274261603375528</v>
      </c>
      <c r="Q242" s="98">
        <f>IFERROR(SUM(VLOOKUP(TEXT($A242,"0000"),'R-M11'!$A$2:$AA$500,18,FALSE),VLOOKUP(TEXT($A242,"0000"),'R-M11'!$A$2:$AA$500,19,FALSE)),0)</f>
        <v>131</v>
      </c>
      <c r="R242" s="69">
        <f>IFERROR(VLOOKUP(TEXT($A242,"0000"),'R-M11'!$A$2:$AA$500,27,FALSE),0)</f>
        <v>237</v>
      </c>
      <c r="S242" s="121">
        <f t="shared" si="248"/>
        <v>34.599156118143462</v>
      </c>
      <c r="T242" s="70">
        <f t="shared" si="200"/>
        <v>82</v>
      </c>
      <c r="U242" s="121">
        <f t="shared" si="249"/>
        <v>55.274261603375528</v>
      </c>
      <c r="V242" s="70">
        <f t="shared" si="201"/>
        <v>131</v>
      </c>
      <c r="W242" s="121">
        <f t="shared" si="202"/>
        <v>90</v>
      </c>
      <c r="X242" s="124">
        <f>IFERROR(VLOOKUP(W242,'Criteria Table'!$A$2:$I$102,2,FALSE),"")</f>
        <v>0</v>
      </c>
      <c r="Y242" s="121">
        <f t="shared" si="203"/>
        <v>89.87341772151899</v>
      </c>
      <c r="Z242" s="92">
        <f>IFERROR(IF(VLOOKUP(A242,'SG11'!$A$3:$AI$500,18,FALSE)="","NA",VLOOKUP(A242,'SG11'!$A$3:$AI$500,18,FALSE)),"")</f>
        <v>78</v>
      </c>
      <c r="AA242" s="75">
        <f>IFERROR(VLOOKUP(Z242,'Criteria Table'!$A$2:$I$102,6,FALSE),"NA")</f>
        <v>5</v>
      </c>
      <c r="AB242" s="95">
        <f t="shared" si="250"/>
        <v>83</v>
      </c>
      <c r="AC242" s="84">
        <f>IFERROR(IF(VLOOKUP(A242,'SG11'!$A$3:$AI$500,19,FALSE)="","NA",VLOOKUP(A242,'SG11'!$A$3:$AI$500,19,FALSE)),"")</f>
        <v>64</v>
      </c>
      <c r="AD242" s="75">
        <f>IFERROR(VLOOKUP(AC242,'Criteria Table'!$A$2:$I$102,6,FALSE),"NA")</f>
        <v>5</v>
      </c>
      <c r="AE242" s="95">
        <f t="shared" si="251"/>
        <v>69</v>
      </c>
      <c r="AF242" s="92">
        <f>IFERROR(IF(VLOOKUP(A242,'SG11'!$A$3:$AI$500,20,FALSE)="","NA",VLOOKUP(A242,'SG11'!$A$3:$AI$500,20,FALSE)),"")</f>
        <v>75</v>
      </c>
      <c r="AG242" s="75">
        <f>IFERROR(VLOOKUP(AF242,'Criteria Table'!$A$2:$I$102,6,FALSE),"NA")</f>
        <v>5</v>
      </c>
      <c r="AH242" s="95">
        <f t="shared" si="252"/>
        <v>80</v>
      </c>
      <c r="AI242" s="84">
        <f>IFERROR(IF(VLOOKUP(A242,'SG11'!$A$3:$AI$500,21,FALSE)="","NA",VLOOKUP(A242,'SG11'!$A$3:$AI$500,21,FALSE)),"")</f>
        <v>63</v>
      </c>
      <c r="AJ242" s="75">
        <f>IFERROR(VLOOKUP(AI242,'Criteria Table'!$A$2:$I$102,6,FALSE),"NA")</f>
        <v>5</v>
      </c>
      <c r="AK242" s="95">
        <f t="shared" si="253"/>
        <v>68</v>
      </c>
      <c r="AL242" s="99">
        <f>IFERROR(VLOOKUP(TEXT(A242,"0000"),'W11'!$A$1:$E$500,4,FALSE)/AP242*100,"")</f>
        <v>100</v>
      </c>
      <c r="AM242" s="97">
        <f>IFERROR(VLOOKUP(TEXT(A242,"0000"),'W11'!$A$1:$E$500,4,FALSE),"")</f>
        <v>76</v>
      </c>
      <c r="AN242" s="99">
        <f t="shared" si="204"/>
        <v>100</v>
      </c>
      <c r="AO242" s="97">
        <f t="shared" si="205"/>
        <v>76</v>
      </c>
      <c r="AP242" s="99">
        <f>IFERROR(VLOOKUP(TEXT(A242,"0000"),'W11'!$A$1:$E$500,5,FALSE),"")</f>
        <v>76</v>
      </c>
      <c r="AQ242" s="97">
        <f>IFERROR(VLOOKUP(ROUND(AL242,0),'Criteria Table'!$A$2:$I$102,4,FALSE),0)</f>
        <v>0</v>
      </c>
      <c r="AR242" s="128"/>
      <c r="AS242" s="95"/>
      <c r="AT242" s="95"/>
      <c r="AU242" s="100">
        <f>IFERROR(VLOOKUP(TEXT(A242,"0000"),'Sci11'!$A$3:$N$492,4,FALSE)/VLOOKUP(TEXT(A242,"0000"),'Sci11'!$A$3:$N$492,14,FALSE)*100,"")</f>
        <v>38.095238095238095</v>
      </c>
      <c r="AV242" s="101">
        <f>SUM(VLOOKUP(TEXT(A242,"0000"),'Sci11'!$A$3:$N$492,5,FALSE),VLOOKUP(TEXT(A242,"0000"),'Sci11'!$A$3:$N$492,6,FALSE))/VLOOKUP(TEXT(A242,"0000"),'Sci11'!$A$3:$N$492,14,FALSE)*100</f>
        <v>29.761904761904763</v>
      </c>
      <c r="AW242" s="100">
        <f t="shared" si="254"/>
        <v>40.335238095238097</v>
      </c>
      <c r="AX242" s="101">
        <f>IFERROR(AW242/100*VLOOKUP(TEXT(A242,"0000"),'Sci11'!$A$3:$N$492,14,FALSE),"")</f>
        <v>33.881599999999999</v>
      </c>
      <c r="AY242" s="100">
        <f t="shared" si="255"/>
        <v>30.721904761904764</v>
      </c>
      <c r="AZ242" s="101">
        <f>IFERROR(AY242/100*VLOOKUP(TEXT(A242,"0000"),'Sci11'!$A$3:$N$492,14,FALSE),"")</f>
        <v>25.8064</v>
      </c>
      <c r="BA242" s="100">
        <f t="shared" si="206"/>
        <v>68</v>
      </c>
      <c r="BB242" s="101">
        <f>IFERROR(VLOOKUP(BA242,'Criteria Table'!$A$2:$I$102,2,FALSE),"")</f>
        <v>3.2</v>
      </c>
      <c r="BC242" s="101">
        <f t="shared" si="207"/>
        <v>71.2</v>
      </c>
      <c r="BD242" s="82">
        <f>IFERROR(VLOOKUP(A242,ATTx11!$A$2:$N$500,4,FALSE),"")</f>
        <v>97.79</v>
      </c>
      <c r="BE242" s="95">
        <f t="shared" si="208"/>
        <v>0</v>
      </c>
      <c r="BF242" s="96">
        <f t="shared" si="209"/>
        <v>97.79</v>
      </c>
      <c r="BG242" s="70">
        <f>IFERROR(VLOOKUP(A242,ATTx11!$A$2:$N$500,11,FALSE),"")</f>
        <v>0</v>
      </c>
      <c r="BH242" s="95">
        <f t="shared" si="210"/>
        <v>0</v>
      </c>
      <c r="BI242" s="70">
        <f>IFERROR(VLOOKUP(A242,ATTx11!$A$2:$N$500,12,FALSE),"")</f>
        <v>1</v>
      </c>
      <c r="BJ242" s="97">
        <f t="shared" si="211"/>
        <v>0.9</v>
      </c>
      <c r="BK242" s="84">
        <f>IFERROR(VLOOKUP(A242,ATTx11!$A$2:$N$500,7,FALSE),"")</f>
        <v>0</v>
      </c>
      <c r="BL242" s="97">
        <f t="shared" si="212"/>
        <v>0</v>
      </c>
      <c r="BM242" s="84">
        <f>IFERROR(VLOOKUP(A242,ATTx11!$A$2:$N$500,8,FALSE),"")</f>
        <v>1</v>
      </c>
      <c r="BN242" s="95">
        <f t="shared" si="213"/>
        <v>0.9</v>
      </c>
      <c r="BO242" s="95"/>
      <c r="BP242" s="83">
        <f>IFERROR(VLOOKUP(TEXT($A242,"0000"),'AYP11'!$B$3379:$AU$3800,17,FALSE),"")</f>
        <v>0</v>
      </c>
      <c r="BQ242" s="75">
        <f>IFERROR(VLOOKUP(BP242,'Criteria Table'!$A$2:$I$102,2,FALSE),0)</f>
        <v>10</v>
      </c>
      <c r="BR242" s="95">
        <f t="shared" si="214"/>
        <v>10</v>
      </c>
      <c r="BS242" s="83">
        <f>IFERROR(VLOOKUP(TEXT($A242,"0000"),'AYP11'!$B$847:$AU$1268,17,FALSE),"")</f>
        <v>90</v>
      </c>
      <c r="BT242" s="75">
        <f>IFERROR(VLOOKUP(BS242,'Criteria Table'!$A$2:$I$102,2,FALSE),0)</f>
        <v>0</v>
      </c>
      <c r="BU242" s="95">
        <f t="shared" si="215"/>
        <v>90</v>
      </c>
      <c r="BV242" s="83">
        <f>IFERROR(VLOOKUP(TEXT($A242,"0000"),'AYP11'!$B$2113:$AU$2534,17,FALSE),"")</f>
        <v>90</v>
      </c>
      <c r="BW242" s="75">
        <f>IFERROR(VLOOKUP(BV242,'Criteria Table'!$A$2:$I$102,2,FALSE),0)</f>
        <v>0</v>
      </c>
      <c r="BX242" s="95">
        <f t="shared" si="216"/>
        <v>90</v>
      </c>
      <c r="BY242" s="83">
        <f>IFERROR(VLOOKUP(TEXT($A242,"0000"),'AYP11'!$B$425:$AU$846,17,FALSE),"")</f>
        <v>0</v>
      </c>
      <c r="BZ242" s="75">
        <f>IFERROR(VLOOKUP(BY242,'Criteria Table'!$A$2:$I$102,2,FALSE),0)</f>
        <v>10</v>
      </c>
      <c r="CA242" s="95">
        <f t="shared" si="217"/>
        <v>10</v>
      </c>
      <c r="CB242" s="83">
        <f>IFERROR(VLOOKUP(TEXT($A242,"0000"),'AYP11'!$B$3:$AU$424,17,FALSE),"")</f>
        <v>0</v>
      </c>
      <c r="CC242" s="95">
        <f>IFERROR(VLOOKUP(CB242,'Criteria Table'!$A$2:$I$102,2,FALSE),0)</f>
        <v>10</v>
      </c>
      <c r="CD242" s="95">
        <f t="shared" si="218"/>
        <v>10</v>
      </c>
      <c r="CE242" s="83">
        <f>IFERROR(VLOOKUP(TEXT($A242,"0000"),'AYP11'!$B$1269:$AU$1690,17,FALSE),"")</f>
        <v>89</v>
      </c>
      <c r="CF242" s="95">
        <f>IFERROR(VLOOKUP(CE242,'Criteria Table'!$A$2:$I$102,2,FALSE),0)</f>
        <v>0</v>
      </c>
      <c r="CG242" s="95">
        <f t="shared" si="219"/>
        <v>89</v>
      </c>
      <c r="CH242" s="83">
        <f>IFERROR(VLOOKUP(TEXT($A242,"0000"),'AYP11'!$B$1691:$AU$2112,17,FALSE),"")</f>
        <v>0</v>
      </c>
      <c r="CI242" s="95">
        <f>IFERROR(VLOOKUP(CH242,'Criteria Table'!$A$2:$I$102,2,FALSE),0)</f>
        <v>10</v>
      </c>
      <c r="CJ242" s="95">
        <f t="shared" si="220"/>
        <v>10</v>
      </c>
      <c r="CK242" s="83">
        <f>IFERROR(VLOOKUP(TEXT($A242,"0000"),'AYP11'!$B$2535:$AU$2956,17,FALSE),"")</f>
        <v>0</v>
      </c>
      <c r="CL242" s="95">
        <f>IFERROR(VLOOKUP(CK242,'Criteria Table'!$A$2:$I$102,2,FALSE),0)</f>
        <v>10</v>
      </c>
      <c r="CM242" s="95">
        <f t="shared" si="221"/>
        <v>10</v>
      </c>
      <c r="CN242" s="76">
        <f>IFERROR(VLOOKUP(TEXT($A242,"0000"),'AYP11'!$B$3379:$AU$3800,23,FALSE),"")</f>
        <v>0</v>
      </c>
      <c r="CO242" s="95">
        <f>IFERROR(VLOOKUP(CN242,'Criteria Table'!$A$2:$I$102,2,FALSE),0)</f>
        <v>10</v>
      </c>
      <c r="CP242" s="95">
        <f t="shared" si="222"/>
        <v>10</v>
      </c>
      <c r="CQ242" s="76">
        <f>IFERROR(VLOOKUP(TEXT($A242,"0000"),'AYP11'!$B$847:$AU$1268,23,FALSE),"")</f>
        <v>91</v>
      </c>
      <c r="CR242" s="95">
        <f>IFERROR(VLOOKUP(CQ242,'Criteria Table'!$A$2:$I$102,2,FALSE),0)</f>
        <v>0</v>
      </c>
      <c r="CS242" s="95">
        <f t="shared" si="223"/>
        <v>91</v>
      </c>
      <c r="CT242" s="76">
        <f>IFERROR(VLOOKUP(TEXT($A242,"0000"),'AYP11'!$B$2113:$AU$2534,23,FALSE),"")</f>
        <v>88</v>
      </c>
      <c r="CU242" s="95">
        <f>IFERROR(VLOOKUP(CT242,'Criteria Table'!$A$2:$I$102,2,FALSE),0)</f>
        <v>0</v>
      </c>
      <c r="CV242" s="95">
        <f t="shared" si="224"/>
        <v>88</v>
      </c>
      <c r="CW242" s="76">
        <f>IFERROR(VLOOKUP(TEXT($A242,"0000"),'AYP11'!$B$425:$AU$846,23,FALSE),"")</f>
        <v>0</v>
      </c>
      <c r="CX242" s="95">
        <f>IFERROR(VLOOKUP(CW242,'Criteria Table'!$A$2:$I$102,2,FALSE),0)</f>
        <v>10</v>
      </c>
      <c r="CY242" s="95">
        <f t="shared" si="225"/>
        <v>10</v>
      </c>
      <c r="CZ242" s="76">
        <f>IFERROR(VLOOKUP(TEXT($A242,"0000"),'AYP11'!$B$3:$AU$424,23,FALSE),"")</f>
        <v>0</v>
      </c>
      <c r="DA242" s="95">
        <f>IFERROR(VLOOKUP(CZ242,'Criteria Table'!$A$2:$I$102,2,FALSE),0)</f>
        <v>10</v>
      </c>
      <c r="DB242" s="95">
        <f t="shared" si="226"/>
        <v>10</v>
      </c>
      <c r="DC242" s="76">
        <f>IFERROR(VLOOKUP(TEXT($A242,"0000"),'AYP11'!$B$1269:$AU$1690,23,FALSE),"")</f>
        <v>91</v>
      </c>
      <c r="DD242" s="95">
        <f>IFERROR(VLOOKUP(DC242,'Criteria Table'!$A$2:$I$102,2,FALSE),0)</f>
        <v>0</v>
      </c>
      <c r="DE242" s="95">
        <f t="shared" si="227"/>
        <v>91</v>
      </c>
      <c r="DF242" s="76">
        <f>IFERROR(VLOOKUP(TEXT($A242,"0000"),'AYP11'!$B$1691:$AU$2112,23,FALSE),"")</f>
        <v>0</v>
      </c>
      <c r="DG242" s="95">
        <f>IFERROR(VLOOKUP(DF242,'Criteria Table'!$A$2:$I$102,2,FALSE),0)</f>
        <v>10</v>
      </c>
      <c r="DH242" s="95">
        <f t="shared" si="228"/>
        <v>10</v>
      </c>
      <c r="DI242" s="76">
        <f>IFERROR(VLOOKUP(TEXT($A242,"0000"),'AYP11'!$B$2535:$AU$2956,23,FALSE),"")</f>
        <v>0</v>
      </c>
      <c r="DJ242" s="95">
        <f>IFERROR(VLOOKUP(DI242,'Criteria Table'!$A$2:$I$102,2,FALSE),0)</f>
        <v>10</v>
      </c>
      <c r="DK242" s="95">
        <f t="shared" si="229"/>
        <v>10</v>
      </c>
      <c r="DL242" s="91">
        <f>IFERROR(VLOOKUP(TEXT($A242,"0000"),'AYP11'!$B$3379:$AU$3800,11,FALSE),"")</f>
        <v>0</v>
      </c>
      <c r="DM242" s="95">
        <f t="shared" si="230"/>
        <v>1</v>
      </c>
      <c r="DN242" s="95" t="str">
        <f t="shared" si="231"/>
        <v/>
      </c>
      <c r="DO242" s="91">
        <f>IFERROR(VLOOKUP(TEXT($A242,"0000"),'AYP11'!$B$847:$AU$1268,11,FALSE),"")</f>
        <v>0</v>
      </c>
      <c r="DP242" s="95">
        <f t="shared" si="232"/>
        <v>1</v>
      </c>
      <c r="DQ242" s="95" t="str">
        <f t="shared" si="233"/>
        <v/>
      </c>
      <c r="DR242" s="91">
        <f>IFERROR(VLOOKUP(TEXT($A242,"0000"),'AYP11'!$B$2113:$AU$2534,11,FALSE),"")</f>
        <v>0</v>
      </c>
      <c r="DS242" s="95">
        <f t="shared" si="234"/>
        <v>1</v>
      </c>
      <c r="DT242" s="95" t="str">
        <f t="shared" si="235"/>
        <v/>
      </c>
      <c r="DU242" s="91">
        <f>IFERROR(VLOOKUP(TEXT($A242,"0000"),'AYP11'!$B$425:$AU$846,11,FALSE),"")</f>
        <v>0</v>
      </c>
      <c r="DV242" s="95">
        <f t="shared" si="236"/>
        <v>1</v>
      </c>
      <c r="DW242" s="95" t="str">
        <f t="shared" si="237"/>
        <v/>
      </c>
      <c r="DX242" s="91">
        <f>IFERROR(VLOOKUP(TEXT($A242,"0000"),'AYP11'!$B$3:$AU$424,11,FALSE),"")</f>
        <v>0</v>
      </c>
      <c r="DY242" s="95">
        <f t="shared" si="238"/>
        <v>1</v>
      </c>
      <c r="DZ242" s="95" t="str">
        <f t="shared" si="239"/>
        <v/>
      </c>
      <c r="EA242" s="91">
        <f>IFERROR(VLOOKUP(TEXT($A242,"0000"),'AYP11'!$B$1269:$AU$1690,11,FALSE),"")</f>
        <v>0</v>
      </c>
      <c r="EB242" s="95">
        <f t="shared" si="240"/>
        <v>1</v>
      </c>
      <c r="EC242" s="95" t="str">
        <f t="shared" si="241"/>
        <v/>
      </c>
      <c r="ED242" s="91">
        <f>IFERROR(VLOOKUP(TEXT($A242,"0000"),'AYP11'!$B$1691:$AU$2112,11,FALSE),"")</f>
        <v>0</v>
      </c>
      <c r="EE242" s="95">
        <f t="shared" si="242"/>
        <v>1</v>
      </c>
      <c r="EF242" s="95" t="str">
        <f t="shared" si="243"/>
        <v/>
      </c>
      <c r="EG242" s="91">
        <f>IFERROR(VLOOKUP(TEXT($A242,"0000"),'AYP11'!$B$2535:$AU$2956,11,FALSE),"")</f>
        <v>0</v>
      </c>
      <c r="EH242" s="95">
        <f t="shared" si="244"/>
        <v>1</v>
      </c>
      <c r="EI242" s="95" t="str">
        <f t="shared" si="245"/>
        <v/>
      </c>
    </row>
    <row r="243" spans="1:147" x14ac:dyDescent="0.25">
      <c r="A243" s="248">
        <v>5141</v>
      </c>
      <c r="B243" s="291">
        <f t="shared" si="192"/>
        <v>29.910714285714285</v>
      </c>
      <c r="C243" s="50">
        <f>IFERROR(VLOOKUP(TEXT($A243,"0000"),'R-M11'!$A$2:$AA$500,4,FALSE),0)</f>
        <v>134</v>
      </c>
      <c r="D243" s="291">
        <f t="shared" si="193"/>
        <v>20.3125</v>
      </c>
      <c r="E243" s="98">
        <f>IFERROR(SUM(VLOOKUP(TEXT($A243,"0000"),'R-M11'!$A$2:$AA$500,5,FALSE),VLOOKUP(TEXT($A243,"0000"),'R-M11'!$A$2:$AA$500,6,FALSE)),0)</f>
        <v>91</v>
      </c>
      <c r="F243" s="58">
        <f>IFERROR(VLOOKUP(TEXT($A243,"0000"),'R-M11'!$A$2:$AA$500,14,FALSE),0)</f>
        <v>448</v>
      </c>
      <c r="G243" s="230">
        <f t="shared" si="246"/>
        <v>33.410714285714285</v>
      </c>
      <c r="H243" s="97">
        <f t="shared" si="194"/>
        <v>149.67999999999998</v>
      </c>
      <c r="I243" s="230">
        <f t="shared" si="247"/>
        <v>21.8125</v>
      </c>
      <c r="J243" s="97">
        <f t="shared" si="195"/>
        <v>97.72</v>
      </c>
      <c r="K243" s="230">
        <f t="shared" si="196"/>
        <v>50</v>
      </c>
      <c r="L243" s="121">
        <f>IFERROR(VLOOKUP(K243,'Criteria Table'!$A$2:$I$102,2,FALSE),"")</f>
        <v>5</v>
      </c>
      <c r="M243" s="230">
        <f t="shared" si="197"/>
        <v>55.223214285714285</v>
      </c>
      <c r="N243" s="286">
        <f t="shared" si="198"/>
        <v>33.783783783783782</v>
      </c>
      <c r="O243" s="50">
        <f>IFERROR(VLOOKUP(TEXT($A243,"0000"),'R-M11'!$A$2:$AA$500,17,FALSE),"")</f>
        <v>150</v>
      </c>
      <c r="P243" s="286">
        <f t="shared" si="199"/>
        <v>22.072072072072071</v>
      </c>
      <c r="Q243" s="98">
        <f>IFERROR(SUM(VLOOKUP(TEXT($A243,"0000"),'R-M11'!$A$2:$AA$500,18,FALSE),VLOOKUP(TEXT($A243,"0000"),'R-M11'!$A$2:$AA$500,19,FALSE)),0)</f>
        <v>98</v>
      </c>
      <c r="R243" s="69">
        <f>IFERROR(VLOOKUP(TEXT($A243,"0000"),'R-M11'!$A$2:$AA$500,27,FALSE),0)</f>
        <v>444</v>
      </c>
      <c r="S243" s="121">
        <f t="shared" si="248"/>
        <v>36.863783783783781</v>
      </c>
      <c r="T243" s="70">
        <f t="shared" si="200"/>
        <v>163.67519999999999</v>
      </c>
      <c r="U243" s="121">
        <f t="shared" si="249"/>
        <v>23.392072072072072</v>
      </c>
      <c r="V243" s="70">
        <f t="shared" si="201"/>
        <v>103.8608</v>
      </c>
      <c r="W243" s="121">
        <f t="shared" si="202"/>
        <v>56</v>
      </c>
      <c r="X243" s="124">
        <f>IFERROR(VLOOKUP(W243,'Criteria Table'!$A$2:$I$102,2,FALSE),"")</f>
        <v>4.4000000000000004</v>
      </c>
      <c r="Y243" s="121">
        <f t="shared" si="203"/>
        <v>60.255855855855856</v>
      </c>
      <c r="Z243" s="92">
        <f>IFERROR(IF(VLOOKUP(A243,'SG11'!$A$3:$AI$500,18,FALSE)="","NA",VLOOKUP(A243,'SG11'!$A$3:$AI$500,18,FALSE)),"")</f>
        <v>62</v>
      </c>
      <c r="AA243" s="75">
        <f>IFERROR(VLOOKUP(Z243,'Criteria Table'!$A$2:$I$102,6,FALSE),"NA")</f>
        <v>5</v>
      </c>
      <c r="AB243" s="95">
        <f t="shared" si="250"/>
        <v>67</v>
      </c>
      <c r="AC243" s="84">
        <f>IFERROR(IF(VLOOKUP(A243,'SG11'!$A$3:$AI$500,19,FALSE)="","NA",VLOOKUP(A243,'SG11'!$A$3:$AI$500,19,FALSE)),"")</f>
        <v>50</v>
      </c>
      <c r="AD243" s="75">
        <f>IFERROR(VLOOKUP(AC243,'Criteria Table'!$A$2:$I$102,6,FALSE),"NA")</f>
        <v>10</v>
      </c>
      <c r="AE243" s="95">
        <f t="shared" si="251"/>
        <v>60</v>
      </c>
      <c r="AF243" s="92">
        <f>IFERROR(IF(VLOOKUP(A243,'SG11'!$A$3:$AI$500,20,FALSE)="","NA",VLOOKUP(A243,'SG11'!$A$3:$AI$500,20,FALSE)),"")</f>
        <v>54</v>
      </c>
      <c r="AG243" s="75">
        <f>IFERROR(VLOOKUP(AF243,'Criteria Table'!$A$2:$I$102,6,FALSE),"NA")</f>
        <v>10</v>
      </c>
      <c r="AH243" s="95">
        <f t="shared" si="252"/>
        <v>64</v>
      </c>
      <c r="AI243" s="84">
        <f>IFERROR(IF(VLOOKUP(A243,'SG11'!$A$3:$AI$500,21,FALSE)="","NA",VLOOKUP(A243,'SG11'!$A$3:$AI$500,21,FALSE)),"")</f>
        <v>44</v>
      </c>
      <c r="AJ243" s="75">
        <f>IFERROR(VLOOKUP(AI243,'Criteria Table'!$A$2:$I$102,6,FALSE),"NA")</f>
        <v>10</v>
      </c>
      <c r="AK243" s="95">
        <f t="shared" si="253"/>
        <v>54</v>
      </c>
      <c r="AL243" s="99">
        <f>IFERROR(VLOOKUP(TEXT(A243,"0000"),'W11'!$A$1:$E$500,4,FALSE)/AP243*100,"")</f>
        <v>95.327102803738313</v>
      </c>
      <c r="AM243" s="97">
        <f>IFERROR(VLOOKUP(TEXT(A243,"0000"),'W11'!$A$1:$E$500,4,FALSE),"")</f>
        <v>102</v>
      </c>
      <c r="AN243" s="99">
        <f t="shared" si="204"/>
        <v>95.327102803738313</v>
      </c>
      <c r="AO243" s="97">
        <f t="shared" si="205"/>
        <v>102</v>
      </c>
      <c r="AP243" s="99">
        <f>IFERROR(VLOOKUP(TEXT(A243,"0000"),'W11'!$A$1:$E$500,5,FALSE),"")</f>
        <v>107</v>
      </c>
      <c r="AQ243" s="97">
        <f>IFERROR(VLOOKUP(ROUND(AL243,0),'Criteria Table'!$A$2:$I$102,4,FALSE),0)</f>
        <v>0</v>
      </c>
      <c r="AR243" s="128"/>
      <c r="AS243" s="95"/>
      <c r="AT243" s="95"/>
      <c r="AU243" s="100">
        <f>IFERROR(VLOOKUP(TEXT(A243,"0000"),'Sci11'!$A$3:$N$492,4,FALSE)/VLOOKUP(TEXT(A243,"0000"),'Sci11'!$A$3:$N$492,14,FALSE)*100,"")</f>
        <v>32.710280373831772</v>
      </c>
      <c r="AV243" s="101">
        <f>SUM(VLOOKUP(TEXT(A243,"0000"),'Sci11'!$A$3:$N$492,5,FALSE),VLOOKUP(TEXT(A243,"0000"),'Sci11'!$A$3:$N$492,6,FALSE))/VLOOKUP(TEXT(A243,"0000"),'Sci11'!$A$3:$N$492,14,FALSE)*100</f>
        <v>7.4766355140186906</v>
      </c>
      <c r="AW243" s="100">
        <f t="shared" si="254"/>
        <v>36.910280373831768</v>
      </c>
      <c r="AX243" s="101">
        <f>IFERROR(AW243/100*VLOOKUP(TEXT(A243,"0000"),'Sci11'!$A$3:$N$492,14,FALSE),"")</f>
        <v>39.493999999999993</v>
      </c>
      <c r="AY243" s="100">
        <f t="shared" si="255"/>
        <v>9.2766355140186896</v>
      </c>
      <c r="AZ243" s="101">
        <f>IFERROR(AY243/100*VLOOKUP(TEXT(A243,"0000"),'Sci11'!$A$3:$N$492,14,FALSE),"")</f>
        <v>9.9259999999999984</v>
      </c>
      <c r="BA243" s="100">
        <f t="shared" si="206"/>
        <v>40</v>
      </c>
      <c r="BB243" s="101">
        <f>IFERROR(VLOOKUP(BA243,'Criteria Table'!$A$2:$I$102,2,FALSE),"")</f>
        <v>6</v>
      </c>
      <c r="BC243" s="101">
        <f t="shared" si="207"/>
        <v>46</v>
      </c>
      <c r="BD243" s="82">
        <f>IFERROR(VLOOKUP(A243,ATTx11!$A$2:$N$500,4,FALSE),"")</f>
        <v>95.56</v>
      </c>
      <c r="BE243" s="95">
        <f t="shared" si="208"/>
        <v>0.5</v>
      </c>
      <c r="BF243" s="96">
        <f t="shared" si="209"/>
        <v>96.06</v>
      </c>
      <c r="BG243" s="70">
        <f>IFERROR(VLOOKUP(A243,ATTx11!$A$2:$N$500,11,FALSE),"")</f>
        <v>0</v>
      </c>
      <c r="BH243" s="95">
        <f t="shared" si="210"/>
        <v>0</v>
      </c>
      <c r="BI243" s="70">
        <f>IFERROR(VLOOKUP(A243,ATTx11!$A$2:$N$500,12,FALSE),"")</f>
        <v>148</v>
      </c>
      <c r="BJ243" s="97">
        <f t="shared" si="211"/>
        <v>133.19999999999999</v>
      </c>
      <c r="BK243" s="84">
        <f>IFERROR(VLOOKUP(A243,ATTx11!$A$2:$N$500,7,FALSE),"")</f>
        <v>0</v>
      </c>
      <c r="BL243" s="97">
        <f t="shared" si="212"/>
        <v>0</v>
      </c>
      <c r="BM243" s="84">
        <f>IFERROR(VLOOKUP(A243,ATTx11!$A$2:$N$500,8,FALSE),"")</f>
        <v>89</v>
      </c>
      <c r="BN243" s="95">
        <f t="shared" si="213"/>
        <v>80.099999999999994</v>
      </c>
      <c r="BO243" s="95"/>
      <c r="BP243" s="83">
        <f>IFERROR(VLOOKUP(TEXT($A243,"0000"),'AYP11'!$B$3379:$AU$3800,17,FALSE),"")</f>
        <v>0</v>
      </c>
      <c r="BQ243" s="75">
        <f>IFERROR(VLOOKUP(BP243,'Criteria Table'!$A$2:$I$102,2,FALSE),0)</f>
        <v>10</v>
      </c>
      <c r="BR243" s="95">
        <f t="shared" si="214"/>
        <v>10</v>
      </c>
      <c r="BS243" s="83">
        <f>IFERROR(VLOOKUP(TEXT($A243,"0000"),'AYP11'!$B$847:$AU$1268,17,FALSE),"")</f>
        <v>55</v>
      </c>
      <c r="BT243" s="75">
        <f>IFERROR(VLOOKUP(BS243,'Criteria Table'!$A$2:$I$102,2,FALSE),0)</f>
        <v>4.5</v>
      </c>
      <c r="BU243" s="95">
        <f t="shared" si="215"/>
        <v>60</v>
      </c>
      <c r="BV243" s="83">
        <f>IFERROR(VLOOKUP(TEXT($A243,"0000"),'AYP11'!$B$2113:$AU$2534,17,FALSE),"")</f>
        <v>58</v>
      </c>
      <c r="BW243" s="75">
        <f>IFERROR(VLOOKUP(BV243,'Criteria Table'!$A$2:$I$102,2,FALSE),0)</f>
        <v>4.2</v>
      </c>
      <c r="BX243" s="95">
        <f t="shared" si="216"/>
        <v>62</v>
      </c>
      <c r="BY243" s="83">
        <f>IFERROR(VLOOKUP(TEXT($A243,"0000"),'AYP11'!$B$425:$AU$846,17,FALSE),"")</f>
        <v>0</v>
      </c>
      <c r="BZ243" s="75">
        <f>IFERROR(VLOOKUP(BY243,'Criteria Table'!$A$2:$I$102,2,FALSE),0)</f>
        <v>10</v>
      </c>
      <c r="CA243" s="95">
        <f t="shared" si="217"/>
        <v>10</v>
      </c>
      <c r="CB243" s="83">
        <f>IFERROR(VLOOKUP(TEXT($A243,"0000"),'AYP11'!$B$3:$AU$424,17,FALSE),"")</f>
        <v>0</v>
      </c>
      <c r="CC243" s="95">
        <f>IFERROR(VLOOKUP(CB243,'Criteria Table'!$A$2:$I$102,2,FALSE),0)</f>
        <v>10</v>
      </c>
      <c r="CD243" s="95">
        <f t="shared" si="218"/>
        <v>10</v>
      </c>
      <c r="CE243" s="83">
        <f>IFERROR(VLOOKUP(TEXT($A243,"0000"),'AYP11'!$B$1269:$AU$1690,17,FALSE),"")</f>
        <v>55</v>
      </c>
      <c r="CF243" s="95">
        <f>IFERROR(VLOOKUP(CE243,'Criteria Table'!$A$2:$I$102,2,FALSE),0)</f>
        <v>4.5</v>
      </c>
      <c r="CG243" s="95">
        <f t="shared" si="219"/>
        <v>60</v>
      </c>
      <c r="CH243" s="83">
        <f>IFERROR(VLOOKUP(TEXT($A243,"0000"),'AYP11'!$B$1691:$AU$2112,17,FALSE),"")</f>
        <v>35</v>
      </c>
      <c r="CI243" s="95">
        <f>IFERROR(VLOOKUP(CH243,'Criteria Table'!$A$2:$I$102,2,FALSE),0)</f>
        <v>6.5</v>
      </c>
      <c r="CJ243" s="95">
        <f t="shared" si="220"/>
        <v>42</v>
      </c>
      <c r="CK243" s="83">
        <f>IFERROR(VLOOKUP(TEXT($A243,"0000"),'AYP11'!$B$2535:$AU$2956,17,FALSE),"")</f>
        <v>0</v>
      </c>
      <c r="CL243" s="95">
        <f>IFERROR(VLOOKUP(CK243,'Criteria Table'!$A$2:$I$102,2,FALSE),0)</f>
        <v>10</v>
      </c>
      <c r="CM243" s="95">
        <f t="shared" si="221"/>
        <v>10</v>
      </c>
      <c r="CN243" s="76">
        <f>IFERROR(VLOOKUP(TEXT($A243,"0000"),'AYP11'!$B$3379:$AU$3800,23,FALSE),"")</f>
        <v>0</v>
      </c>
      <c r="CO243" s="95">
        <f>IFERROR(VLOOKUP(CN243,'Criteria Table'!$A$2:$I$102,2,FALSE),0)</f>
        <v>10</v>
      </c>
      <c r="CP243" s="95">
        <f t="shared" si="222"/>
        <v>10</v>
      </c>
      <c r="CQ243" s="76">
        <f>IFERROR(VLOOKUP(TEXT($A243,"0000"),'AYP11'!$B$847:$AU$1268,23,FALSE),"")</f>
        <v>60</v>
      </c>
      <c r="CR243" s="95">
        <f>IFERROR(VLOOKUP(CQ243,'Criteria Table'!$A$2:$I$102,2,FALSE),0)</f>
        <v>4</v>
      </c>
      <c r="CS243" s="95">
        <f t="shared" si="223"/>
        <v>64</v>
      </c>
      <c r="CT243" s="76">
        <f>IFERROR(VLOOKUP(TEXT($A243,"0000"),'AYP11'!$B$2113:$AU$2534,23,FALSE),"")</f>
        <v>61</v>
      </c>
      <c r="CU243" s="95">
        <f>IFERROR(VLOOKUP(CT243,'Criteria Table'!$A$2:$I$102,2,FALSE),0)</f>
        <v>3.9000000000000004</v>
      </c>
      <c r="CV243" s="95">
        <f t="shared" si="224"/>
        <v>65</v>
      </c>
      <c r="CW243" s="76">
        <f>IFERROR(VLOOKUP(TEXT($A243,"0000"),'AYP11'!$B$425:$AU$846,23,FALSE),"")</f>
        <v>0</v>
      </c>
      <c r="CX243" s="95">
        <f>IFERROR(VLOOKUP(CW243,'Criteria Table'!$A$2:$I$102,2,FALSE),0)</f>
        <v>10</v>
      </c>
      <c r="CY243" s="95">
        <f t="shared" si="225"/>
        <v>10</v>
      </c>
      <c r="CZ243" s="76">
        <f>IFERROR(VLOOKUP(TEXT($A243,"0000"),'AYP11'!$B$3:$AU$424,23,FALSE),"")</f>
        <v>0</v>
      </c>
      <c r="DA243" s="95">
        <f>IFERROR(VLOOKUP(CZ243,'Criteria Table'!$A$2:$I$102,2,FALSE),0)</f>
        <v>10</v>
      </c>
      <c r="DB243" s="95">
        <f t="shared" si="226"/>
        <v>10</v>
      </c>
      <c r="DC243" s="76">
        <f>IFERROR(VLOOKUP(TEXT($A243,"0000"),'AYP11'!$B$1269:$AU$1690,23,FALSE),"")</f>
        <v>60</v>
      </c>
      <c r="DD243" s="95">
        <f>IFERROR(VLOOKUP(DC243,'Criteria Table'!$A$2:$I$102,2,FALSE),0)</f>
        <v>4</v>
      </c>
      <c r="DE243" s="95">
        <f t="shared" si="227"/>
        <v>64</v>
      </c>
      <c r="DF243" s="76">
        <f>IFERROR(VLOOKUP(TEXT($A243,"0000"),'AYP11'!$B$1691:$AU$2112,23,FALSE),"")</f>
        <v>57</v>
      </c>
      <c r="DG243" s="95">
        <f>IFERROR(VLOOKUP(DF243,'Criteria Table'!$A$2:$I$102,2,FALSE),0)</f>
        <v>4.3</v>
      </c>
      <c r="DH243" s="95">
        <f t="shared" si="228"/>
        <v>61</v>
      </c>
      <c r="DI243" s="76">
        <f>IFERROR(VLOOKUP(TEXT($A243,"0000"),'AYP11'!$B$2535:$AU$2956,23,FALSE),"")</f>
        <v>0</v>
      </c>
      <c r="DJ243" s="95">
        <f>IFERROR(VLOOKUP(DI243,'Criteria Table'!$A$2:$I$102,2,FALSE),0)</f>
        <v>10</v>
      </c>
      <c r="DK243" s="95">
        <f t="shared" si="229"/>
        <v>10</v>
      </c>
      <c r="DL243" s="91">
        <f>IFERROR(VLOOKUP(TEXT($A243,"0000"),'AYP11'!$B$3379:$AU$3800,11,FALSE),"")</f>
        <v>0</v>
      </c>
      <c r="DM243" s="95">
        <f t="shared" si="230"/>
        <v>1</v>
      </c>
      <c r="DN243" s="95" t="str">
        <f t="shared" si="231"/>
        <v/>
      </c>
      <c r="DO243" s="91">
        <f>IFERROR(VLOOKUP(TEXT($A243,"0000"),'AYP11'!$B$847:$AU$1268,11,FALSE),"")</f>
        <v>0</v>
      </c>
      <c r="DP243" s="95">
        <f t="shared" si="232"/>
        <v>1</v>
      </c>
      <c r="DQ243" s="95" t="str">
        <f t="shared" si="233"/>
        <v/>
      </c>
      <c r="DR243" s="91">
        <f>IFERROR(VLOOKUP(TEXT($A243,"0000"),'AYP11'!$B$2113:$AU$2534,11,FALSE),"")</f>
        <v>0</v>
      </c>
      <c r="DS243" s="95">
        <f t="shared" si="234"/>
        <v>1</v>
      </c>
      <c r="DT243" s="95" t="str">
        <f t="shared" si="235"/>
        <v/>
      </c>
      <c r="DU243" s="91">
        <f>IFERROR(VLOOKUP(TEXT($A243,"0000"),'AYP11'!$B$425:$AU$846,11,FALSE),"")</f>
        <v>0</v>
      </c>
      <c r="DV243" s="95">
        <f t="shared" si="236"/>
        <v>1</v>
      </c>
      <c r="DW243" s="95" t="str">
        <f t="shared" si="237"/>
        <v/>
      </c>
      <c r="DX243" s="91">
        <f>IFERROR(VLOOKUP(TEXT($A243,"0000"),'AYP11'!$B$3:$AU$424,11,FALSE),"")</f>
        <v>0</v>
      </c>
      <c r="DY243" s="95">
        <f t="shared" si="238"/>
        <v>1</v>
      </c>
      <c r="DZ243" s="95" t="str">
        <f t="shared" si="239"/>
        <v/>
      </c>
      <c r="EA243" s="91">
        <f>IFERROR(VLOOKUP(TEXT($A243,"0000"),'AYP11'!$B$1269:$AU$1690,11,FALSE),"")</f>
        <v>0</v>
      </c>
      <c r="EB243" s="95">
        <f t="shared" si="240"/>
        <v>1</v>
      </c>
      <c r="EC243" s="95" t="str">
        <f t="shared" si="241"/>
        <v/>
      </c>
      <c r="ED243" s="91">
        <f>IFERROR(VLOOKUP(TEXT($A243,"0000"),'AYP11'!$B$1691:$AU$2112,11,FALSE),"")</f>
        <v>94</v>
      </c>
      <c r="EE243" s="95">
        <f t="shared" si="242"/>
        <v>0</v>
      </c>
      <c r="EF243" s="95">
        <f t="shared" si="243"/>
        <v>94</v>
      </c>
      <c r="EG243" s="91">
        <f>IFERROR(VLOOKUP(TEXT($A243,"0000"),'AYP11'!$B$2535:$AU$2956,11,FALSE),"")</f>
        <v>0</v>
      </c>
      <c r="EH243" s="95">
        <f t="shared" si="244"/>
        <v>1</v>
      </c>
      <c r="EI243" s="95" t="str">
        <f t="shared" si="245"/>
        <v/>
      </c>
    </row>
    <row r="244" spans="1:147" x14ac:dyDescent="0.25">
      <c r="A244" s="248">
        <v>5201</v>
      </c>
      <c r="B244" s="291">
        <f t="shared" si="192"/>
        <v>33.118971061093248</v>
      </c>
      <c r="C244" s="50">
        <f>IFERROR(VLOOKUP(TEXT($A244,"0000"),'R-M11'!$A$2:$AA$500,4,FALSE),0)</f>
        <v>206</v>
      </c>
      <c r="D244" s="291">
        <f t="shared" si="193"/>
        <v>31.350482315112536</v>
      </c>
      <c r="E244" s="98">
        <f>IFERROR(SUM(VLOOKUP(TEXT($A244,"0000"),'R-M11'!$A$2:$AA$500,5,FALSE),VLOOKUP(TEXT($A244,"0000"),'R-M11'!$A$2:$AA$500,6,FALSE)),0)</f>
        <v>195</v>
      </c>
      <c r="F244" s="58">
        <f>IFERROR(VLOOKUP(TEXT($A244,"0000"),'R-M11'!$A$2:$AA$500,14,FALSE),0)</f>
        <v>622</v>
      </c>
      <c r="G244" s="230">
        <f t="shared" si="246"/>
        <v>35.638971061093251</v>
      </c>
      <c r="H244" s="97">
        <f t="shared" si="194"/>
        <v>221.67440000000002</v>
      </c>
      <c r="I244" s="230">
        <f t="shared" si="247"/>
        <v>32.430482315112535</v>
      </c>
      <c r="J244" s="97">
        <f t="shared" si="195"/>
        <v>201.71759999999998</v>
      </c>
      <c r="K244" s="230">
        <f t="shared" si="196"/>
        <v>64</v>
      </c>
      <c r="L244" s="121">
        <f>IFERROR(VLOOKUP(K244,'Criteria Table'!$A$2:$I$102,2,FALSE),"")</f>
        <v>3.6</v>
      </c>
      <c r="M244" s="230">
        <f t="shared" si="197"/>
        <v>68.069453376205786</v>
      </c>
      <c r="N244" s="286">
        <f t="shared" si="198"/>
        <v>32.528180354267313</v>
      </c>
      <c r="O244" s="50">
        <f>IFERROR(VLOOKUP(TEXT($A244,"0000"),'R-M11'!$A$2:$AA$500,17,FALSE),"")</f>
        <v>202</v>
      </c>
      <c r="P244" s="286">
        <f t="shared" si="199"/>
        <v>39.935587761674718</v>
      </c>
      <c r="Q244" s="98">
        <f>IFERROR(SUM(VLOOKUP(TEXT($A244,"0000"),'R-M11'!$A$2:$AA$500,18,FALSE),VLOOKUP(TEXT($A244,"0000"),'R-M11'!$A$2:$AA$500,19,FALSE)),0)</f>
        <v>248</v>
      </c>
      <c r="R244" s="69">
        <f>IFERROR(VLOOKUP(TEXT($A244,"0000"),'R-M11'!$A$2:$AA$500,27,FALSE),0)</f>
        <v>621</v>
      </c>
      <c r="S244" s="121">
        <f t="shared" si="248"/>
        <v>34.488180354267314</v>
      </c>
      <c r="T244" s="70">
        <f t="shared" si="200"/>
        <v>214.17160000000001</v>
      </c>
      <c r="U244" s="121">
        <f t="shared" si="249"/>
        <v>40.775587761674721</v>
      </c>
      <c r="V244" s="70">
        <f t="shared" si="201"/>
        <v>253.21640000000002</v>
      </c>
      <c r="W244" s="121">
        <f t="shared" si="202"/>
        <v>72</v>
      </c>
      <c r="X244" s="124">
        <f>IFERROR(VLOOKUP(W244,'Criteria Table'!$A$2:$I$102,2,FALSE),"")</f>
        <v>2.8000000000000003</v>
      </c>
      <c r="Y244" s="121">
        <f t="shared" si="203"/>
        <v>75.263768115942042</v>
      </c>
      <c r="Z244" s="92">
        <f>IFERROR(IF(VLOOKUP(A244,'SG11'!$A$3:$AI$500,18,FALSE)="","NA",VLOOKUP(A244,'SG11'!$A$3:$AI$500,18,FALSE)),"")</f>
        <v>63</v>
      </c>
      <c r="AA244" s="75">
        <f>IFERROR(VLOOKUP(Z244,'Criteria Table'!$A$2:$I$102,6,FALSE),"NA")</f>
        <v>5</v>
      </c>
      <c r="AB244" s="95">
        <f t="shared" si="250"/>
        <v>68</v>
      </c>
      <c r="AC244" s="84">
        <f>IFERROR(IF(VLOOKUP(A244,'SG11'!$A$3:$AI$500,19,FALSE)="","NA",VLOOKUP(A244,'SG11'!$A$3:$AI$500,19,FALSE)),"")</f>
        <v>65</v>
      </c>
      <c r="AD244" s="75">
        <f>IFERROR(VLOOKUP(AC244,'Criteria Table'!$A$2:$I$102,6,FALSE),"NA")</f>
        <v>5</v>
      </c>
      <c r="AE244" s="95">
        <f t="shared" si="251"/>
        <v>70</v>
      </c>
      <c r="AF244" s="92">
        <f>IFERROR(IF(VLOOKUP(A244,'SG11'!$A$3:$AI$500,20,FALSE)="","NA",VLOOKUP(A244,'SG11'!$A$3:$AI$500,20,FALSE)),"")</f>
        <v>49</v>
      </c>
      <c r="AG244" s="75">
        <f>IFERROR(VLOOKUP(AF244,'Criteria Table'!$A$2:$I$102,6,FALSE),"NA")</f>
        <v>10</v>
      </c>
      <c r="AH244" s="95">
        <f t="shared" si="252"/>
        <v>59</v>
      </c>
      <c r="AI244" s="84">
        <f>IFERROR(IF(VLOOKUP(A244,'SG11'!$A$3:$AI$500,21,FALSE)="","NA",VLOOKUP(A244,'SG11'!$A$3:$AI$500,21,FALSE)),"")</f>
        <v>69</v>
      </c>
      <c r="AJ244" s="75">
        <f>IFERROR(VLOOKUP(AI244,'Criteria Table'!$A$2:$I$102,6,FALSE),"NA")</f>
        <v>5</v>
      </c>
      <c r="AK244" s="95">
        <f t="shared" si="253"/>
        <v>74</v>
      </c>
      <c r="AL244" s="99">
        <f>IFERROR(VLOOKUP(TEXT(A244,"0000"),'W11'!$A$1:$E$500,4,FALSE)/AP244*100,"")</f>
        <v>94.358974358974351</v>
      </c>
      <c r="AM244" s="97">
        <f>IFERROR(VLOOKUP(TEXT(A244,"0000"),'W11'!$A$1:$E$500,4,FALSE),"")</f>
        <v>184</v>
      </c>
      <c r="AN244" s="99">
        <f t="shared" si="204"/>
        <v>94.358974358974351</v>
      </c>
      <c r="AO244" s="97">
        <f t="shared" si="205"/>
        <v>183.99999999999997</v>
      </c>
      <c r="AP244" s="99">
        <f>IFERROR(VLOOKUP(TEXT(A244,"0000"),'W11'!$A$1:$E$500,5,FALSE),"")</f>
        <v>195</v>
      </c>
      <c r="AQ244" s="97">
        <f>IFERROR(VLOOKUP(ROUND(AL244,0),'Criteria Table'!$A$2:$I$102,4,FALSE),0)</f>
        <v>0</v>
      </c>
      <c r="AR244" s="128"/>
      <c r="AS244" s="95"/>
      <c r="AT244" s="95"/>
      <c r="AU244" s="100">
        <f>IFERROR(VLOOKUP(TEXT(A244,"0000"),'Sci11'!$A$3:$N$492,4,FALSE)/VLOOKUP(TEXT(A244,"0000"),'Sci11'!$A$3:$N$492,14,FALSE)*100,"")</f>
        <v>26.81818181818182</v>
      </c>
      <c r="AV244" s="101">
        <f>SUM(VLOOKUP(TEXT(A244,"0000"),'Sci11'!$A$3:$N$492,5,FALSE),VLOOKUP(TEXT(A244,"0000"),'Sci11'!$A$3:$N$492,6,FALSE))/VLOOKUP(TEXT(A244,"0000"),'Sci11'!$A$3:$N$492,14,FALSE)*100</f>
        <v>14.545454545454545</v>
      </c>
      <c r="AW244" s="100">
        <f t="shared" si="254"/>
        <v>30.948181818181819</v>
      </c>
      <c r="AX244" s="101">
        <f>IFERROR(AW244/100*VLOOKUP(TEXT(A244,"0000"),'Sci11'!$A$3:$N$492,14,FALSE),"")</f>
        <v>68.085999999999999</v>
      </c>
      <c r="AY244" s="100">
        <f t="shared" si="255"/>
        <v>16.315454545454546</v>
      </c>
      <c r="AZ244" s="101">
        <f>IFERROR(AY244/100*VLOOKUP(TEXT(A244,"0000"),'Sci11'!$A$3:$N$492,14,FALSE),"")</f>
        <v>35.894000000000005</v>
      </c>
      <c r="BA244" s="100">
        <f t="shared" si="206"/>
        <v>41</v>
      </c>
      <c r="BB244" s="101">
        <f>IFERROR(VLOOKUP(BA244,'Criteria Table'!$A$2:$I$102,2,FALSE),"")</f>
        <v>5.9</v>
      </c>
      <c r="BC244" s="101">
        <f t="shared" si="207"/>
        <v>46.9</v>
      </c>
      <c r="BD244" s="82">
        <f>IFERROR(VLOOKUP(A244,ATTx11!$A$2:$N$500,4,FALSE),"")</f>
        <v>95.94</v>
      </c>
      <c r="BE244" s="95">
        <f t="shared" si="208"/>
        <v>0.5</v>
      </c>
      <c r="BF244" s="96">
        <f t="shared" si="209"/>
        <v>96.44</v>
      </c>
      <c r="BG244" s="70">
        <f>IFERROR(VLOOKUP(A244,ATTx11!$A$2:$N$500,11,FALSE),"")</f>
        <v>0</v>
      </c>
      <c r="BH244" s="95">
        <f t="shared" si="210"/>
        <v>0</v>
      </c>
      <c r="BI244" s="70">
        <f>IFERROR(VLOOKUP(A244,ATTx11!$A$2:$N$500,12,FALSE),"")</f>
        <v>9</v>
      </c>
      <c r="BJ244" s="97">
        <f t="shared" si="211"/>
        <v>8.1</v>
      </c>
      <c r="BK244" s="84">
        <f>IFERROR(VLOOKUP(A244,ATTx11!$A$2:$N$500,7,FALSE),"")</f>
        <v>0</v>
      </c>
      <c r="BL244" s="97">
        <f t="shared" si="212"/>
        <v>0</v>
      </c>
      <c r="BM244" s="84">
        <f>IFERROR(VLOOKUP(A244,ATTx11!$A$2:$N$500,8,FALSE),"")</f>
        <v>7</v>
      </c>
      <c r="BN244" s="95">
        <f t="shared" si="213"/>
        <v>6.3</v>
      </c>
      <c r="BO244" s="95"/>
      <c r="BP244" s="83">
        <f>IFERROR(VLOOKUP(TEXT($A244,"0000"),'AYP11'!$B$3379:$AU$3800,17,FALSE),"")</f>
        <v>0</v>
      </c>
      <c r="BQ244" s="75">
        <f>IFERROR(VLOOKUP(BP244,'Criteria Table'!$A$2:$I$102,2,FALSE),0)</f>
        <v>10</v>
      </c>
      <c r="BR244" s="95">
        <f t="shared" si="214"/>
        <v>10</v>
      </c>
      <c r="BS244" s="83">
        <f>IFERROR(VLOOKUP(TEXT($A244,"0000"),'AYP11'!$B$847:$AU$1268,17,FALSE),"")</f>
        <v>0</v>
      </c>
      <c r="BT244" s="75">
        <f>IFERROR(VLOOKUP(BS244,'Criteria Table'!$A$2:$I$102,2,FALSE),0)</f>
        <v>10</v>
      </c>
      <c r="BU244" s="95">
        <f t="shared" si="215"/>
        <v>10</v>
      </c>
      <c r="BV244" s="83">
        <f>IFERROR(VLOOKUP(TEXT($A244,"0000"),'AYP11'!$B$2113:$AU$2534,17,FALSE),"")</f>
        <v>67</v>
      </c>
      <c r="BW244" s="75">
        <f>IFERROR(VLOOKUP(BV244,'Criteria Table'!$A$2:$I$102,2,FALSE),0)</f>
        <v>3.3000000000000003</v>
      </c>
      <c r="BX244" s="95">
        <f t="shared" si="216"/>
        <v>70</v>
      </c>
      <c r="BY244" s="83">
        <f>IFERROR(VLOOKUP(TEXT($A244,"0000"),'AYP11'!$B$425:$AU$846,17,FALSE),"")</f>
        <v>0</v>
      </c>
      <c r="BZ244" s="75">
        <f>IFERROR(VLOOKUP(BY244,'Criteria Table'!$A$2:$I$102,2,FALSE),0)</f>
        <v>10</v>
      </c>
      <c r="CA244" s="95">
        <f t="shared" si="217"/>
        <v>10</v>
      </c>
      <c r="CB244" s="83">
        <f>IFERROR(VLOOKUP(TEXT($A244,"0000"),'AYP11'!$B$3:$AU$424,17,FALSE),"")</f>
        <v>0</v>
      </c>
      <c r="CC244" s="95">
        <f>IFERROR(VLOOKUP(CB244,'Criteria Table'!$A$2:$I$102,2,FALSE),0)</f>
        <v>10</v>
      </c>
      <c r="CD244" s="95">
        <f t="shared" si="218"/>
        <v>10</v>
      </c>
      <c r="CE244" s="83">
        <f>IFERROR(VLOOKUP(TEXT($A244,"0000"),'AYP11'!$B$1269:$AU$1690,17,FALSE),"")</f>
        <v>66</v>
      </c>
      <c r="CF244" s="95">
        <f>IFERROR(VLOOKUP(CE244,'Criteria Table'!$A$2:$I$102,2,FALSE),0)</f>
        <v>3.4000000000000004</v>
      </c>
      <c r="CG244" s="95">
        <f t="shared" si="219"/>
        <v>69</v>
      </c>
      <c r="CH244" s="83">
        <f>IFERROR(VLOOKUP(TEXT($A244,"0000"),'AYP11'!$B$1691:$AU$2112,17,FALSE),"")</f>
        <v>61</v>
      </c>
      <c r="CI244" s="95">
        <f>IFERROR(VLOOKUP(CH244,'Criteria Table'!$A$2:$I$102,2,FALSE),0)</f>
        <v>3.9000000000000004</v>
      </c>
      <c r="CJ244" s="95">
        <f t="shared" si="220"/>
        <v>65</v>
      </c>
      <c r="CK244" s="83">
        <f>IFERROR(VLOOKUP(TEXT($A244,"0000"),'AYP11'!$B$2535:$AU$2956,17,FALSE),"")</f>
        <v>0</v>
      </c>
      <c r="CL244" s="95">
        <f>IFERROR(VLOOKUP(CK244,'Criteria Table'!$A$2:$I$102,2,FALSE),0)</f>
        <v>10</v>
      </c>
      <c r="CM244" s="95">
        <f t="shared" si="221"/>
        <v>10</v>
      </c>
      <c r="CN244" s="76">
        <f>IFERROR(VLOOKUP(TEXT($A244,"0000"),'AYP11'!$B$3379:$AU$3800,23,FALSE),"")</f>
        <v>0</v>
      </c>
      <c r="CO244" s="95">
        <f>IFERROR(VLOOKUP(CN244,'Criteria Table'!$A$2:$I$102,2,FALSE),0)</f>
        <v>10</v>
      </c>
      <c r="CP244" s="95">
        <f t="shared" si="222"/>
        <v>10</v>
      </c>
      <c r="CQ244" s="76">
        <f>IFERROR(VLOOKUP(TEXT($A244,"0000"),'AYP11'!$B$847:$AU$1268,23,FALSE),"")</f>
        <v>0</v>
      </c>
      <c r="CR244" s="95">
        <f>IFERROR(VLOOKUP(CQ244,'Criteria Table'!$A$2:$I$102,2,FALSE),0)</f>
        <v>10</v>
      </c>
      <c r="CS244" s="95">
        <f t="shared" si="223"/>
        <v>10</v>
      </c>
      <c r="CT244" s="76">
        <f>IFERROR(VLOOKUP(TEXT($A244,"0000"),'AYP11'!$B$2113:$AU$2534,23,FALSE),"")</f>
        <v>75</v>
      </c>
      <c r="CU244" s="95">
        <f>IFERROR(VLOOKUP(CT244,'Criteria Table'!$A$2:$I$102,2,FALSE),0)</f>
        <v>2.5</v>
      </c>
      <c r="CV244" s="95">
        <f t="shared" si="224"/>
        <v>78</v>
      </c>
      <c r="CW244" s="76">
        <f>IFERROR(VLOOKUP(TEXT($A244,"0000"),'AYP11'!$B$425:$AU$846,23,FALSE),"")</f>
        <v>0</v>
      </c>
      <c r="CX244" s="95">
        <f>IFERROR(VLOOKUP(CW244,'Criteria Table'!$A$2:$I$102,2,FALSE),0)</f>
        <v>10</v>
      </c>
      <c r="CY244" s="95">
        <f t="shared" si="225"/>
        <v>10</v>
      </c>
      <c r="CZ244" s="76">
        <f>IFERROR(VLOOKUP(TEXT($A244,"0000"),'AYP11'!$B$3:$AU$424,23,FALSE),"")</f>
        <v>0</v>
      </c>
      <c r="DA244" s="95">
        <f>IFERROR(VLOOKUP(CZ244,'Criteria Table'!$A$2:$I$102,2,FALSE),0)</f>
        <v>10</v>
      </c>
      <c r="DB244" s="95">
        <f t="shared" si="226"/>
        <v>10</v>
      </c>
      <c r="DC244" s="76">
        <f>IFERROR(VLOOKUP(TEXT($A244,"0000"),'AYP11'!$B$1269:$AU$1690,23,FALSE),"")</f>
        <v>74</v>
      </c>
      <c r="DD244" s="95">
        <f>IFERROR(VLOOKUP(DC244,'Criteria Table'!$A$2:$I$102,2,FALSE),0)</f>
        <v>2.6</v>
      </c>
      <c r="DE244" s="95">
        <f t="shared" si="227"/>
        <v>77</v>
      </c>
      <c r="DF244" s="76">
        <f>IFERROR(VLOOKUP(TEXT($A244,"0000"),'AYP11'!$B$1691:$AU$2112,23,FALSE),"")</f>
        <v>74</v>
      </c>
      <c r="DG244" s="95">
        <f>IFERROR(VLOOKUP(DF244,'Criteria Table'!$A$2:$I$102,2,FALSE),0)</f>
        <v>2.6</v>
      </c>
      <c r="DH244" s="95">
        <f t="shared" si="228"/>
        <v>77</v>
      </c>
      <c r="DI244" s="76">
        <f>IFERROR(VLOOKUP(TEXT($A244,"0000"),'AYP11'!$B$2535:$AU$2956,23,FALSE),"")</f>
        <v>0</v>
      </c>
      <c r="DJ244" s="95">
        <f>IFERROR(VLOOKUP(DI244,'Criteria Table'!$A$2:$I$102,2,FALSE),0)</f>
        <v>10</v>
      </c>
      <c r="DK244" s="95">
        <f t="shared" si="229"/>
        <v>10</v>
      </c>
      <c r="DL244" s="91">
        <f>IFERROR(VLOOKUP(TEXT($A244,"0000"),'AYP11'!$B$3379:$AU$3800,11,FALSE),"")</f>
        <v>0</v>
      </c>
      <c r="DM244" s="95">
        <f t="shared" si="230"/>
        <v>1</v>
      </c>
      <c r="DN244" s="95" t="str">
        <f t="shared" si="231"/>
        <v/>
      </c>
      <c r="DO244" s="91">
        <f>IFERROR(VLOOKUP(TEXT($A244,"0000"),'AYP11'!$B$847:$AU$1268,11,FALSE),"")</f>
        <v>0</v>
      </c>
      <c r="DP244" s="95">
        <f t="shared" si="232"/>
        <v>1</v>
      </c>
      <c r="DQ244" s="95" t="str">
        <f t="shared" si="233"/>
        <v/>
      </c>
      <c r="DR244" s="91">
        <f>IFERROR(VLOOKUP(TEXT($A244,"0000"),'AYP11'!$B$2113:$AU$2534,11,FALSE),"")</f>
        <v>0</v>
      </c>
      <c r="DS244" s="95">
        <f t="shared" si="234"/>
        <v>1</v>
      </c>
      <c r="DT244" s="95" t="str">
        <f t="shared" si="235"/>
        <v/>
      </c>
      <c r="DU244" s="91">
        <f>IFERROR(VLOOKUP(TEXT($A244,"0000"),'AYP11'!$B$425:$AU$846,11,FALSE),"")</f>
        <v>0</v>
      </c>
      <c r="DV244" s="95">
        <f t="shared" si="236"/>
        <v>1</v>
      </c>
      <c r="DW244" s="95" t="str">
        <f t="shared" si="237"/>
        <v/>
      </c>
      <c r="DX244" s="91">
        <f>IFERROR(VLOOKUP(TEXT($A244,"0000"),'AYP11'!$B$3:$AU$424,11,FALSE),"")</f>
        <v>0</v>
      </c>
      <c r="DY244" s="95">
        <f t="shared" si="238"/>
        <v>1</v>
      </c>
      <c r="DZ244" s="95" t="str">
        <f t="shared" si="239"/>
        <v/>
      </c>
      <c r="EA244" s="91">
        <f>IFERROR(VLOOKUP(TEXT($A244,"0000"),'AYP11'!$B$1269:$AU$1690,11,FALSE),"")</f>
        <v>0</v>
      </c>
      <c r="EB244" s="95">
        <f t="shared" si="240"/>
        <v>1</v>
      </c>
      <c r="EC244" s="95" t="str">
        <f t="shared" si="241"/>
        <v/>
      </c>
      <c r="ED244" s="91">
        <f>IFERROR(VLOOKUP(TEXT($A244,"0000"),'AYP11'!$B$1691:$AU$2112,11,FALSE),"")</f>
        <v>92</v>
      </c>
      <c r="EE244" s="95">
        <f t="shared" si="242"/>
        <v>0</v>
      </c>
      <c r="EF244" s="95">
        <f t="shared" si="243"/>
        <v>92</v>
      </c>
      <c r="EG244" s="91">
        <f>IFERROR(VLOOKUP(TEXT($A244,"0000"),'AYP11'!$B$2535:$AU$2956,11,FALSE),"")</f>
        <v>0</v>
      </c>
      <c r="EH244" s="95">
        <f t="shared" si="244"/>
        <v>1</v>
      </c>
      <c r="EI244" s="95" t="str">
        <f t="shared" si="245"/>
        <v/>
      </c>
    </row>
    <row r="245" spans="1:147" x14ac:dyDescent="0.25">
      <c r="A245" s="248">
        <v>5241</v>
      </c>
      <c r="B245" s="291">
        <f t="shared" si="192"/>
        <v>32.166666666666664</v>
      </c>
      <c r="C245" s="50">
        <f>IFERROR(VLOOKUP(TEXT($A245,"0000"),'R-M11'!$A$2:$AA$500,4,FALSE),0)</f>
        <v>193</v>
      </c>
      <c r="D245" s="291">
        <f t="shared" si="193"/>
        <v>45.166666666666664</v>
      </c>
      <c r="E245" s="98">
        <f>IFERROR(SUM(VLOOKUP(TEXT($A245,"0000"),'R-M11'!$A$2:$AA$500,5,FALSE),VLOOKUP(TEXT($A245,"0000"),'R-M11'!$A$2:$AA$500,6,FALSE)),0)</f>
        <v>271</v>
      </c>
      <c r="F245" s="58">
        <f>IFERROR(VLOOKUP(TEXT($A245,"0000"),'R-M11'!$A$2:$AA$500,14,FALSE),0)</f>
        <v>600</v>
      </c>
      <c r="G245" s="230">
        <f t="shared" si="246"/>
        <v>33.776666666666664</v>
      </c>
      <c r="H245" s="97">
        <f t="shared" si="194"/>
        <v>202.66</v>
      </c>
      <c r="I245" s="230">
        <f t="shared" si="247"/>
        <v>45.856666666666662</v>
      </c>
      <c r="J245" s="97">
        <f t="shared" si="195"/>
        <v>275.14</v>
      </c>
      <c r="K245" s="230">
        <f t="shared" si="196"/>
        <v>77</v>
      </c>
      <c r="L245" s="121">
        <f>IFERROR(VLOOKUP(K245,'Criteria Table'!$A$2:$I$102,2,FALSE),"")</f>
        <v>2.3000000000000003</v>
      </c>
      <c r="M245" s="230">
        <f t="shared" si="197"/>
        <v>79.633333333333326</v>
      </c>
      <c r="N245" s="286">
        <f t="shared" si="198"/>
        <v>34.113712374581937</v>
      </c>
      <c r="O245" s="50">
        <f>IFERROR(VLOOKUP(TEXT($A245,"0000"),'R-M11'!$A$2:$AA$500,17,FALSE),"")</f>
        <v>204</v>
      </c>
      <c r="P245" s="286">
        <f t="shared" si="199"/>
        <v>43.812709030100336</v>
      </c>
      <c r="Q245" s="98">
        <f>IFERROR(SUM(VLOOKUP(TEXT($A245,"0000"),'R-M11'!$A$2:$AA$500,18,FALSE),VLOOKUP(TEXT($A245,"0000"),'R-M11'!$A$2:$AA$500,19,FALSE)),0)</f>
        <v>262</v>
      </c>
      <c r="R245" s="69">
        <f>IFERROR(VLOOKUP(TEXT($A245,"0000"),'R-M11'!$A$2:$AA$500,27,FALSE),0)</f>
        <v>598</v>
      </c>
      <c r="S245" s="121">
        <f t="shared" si="248"/>
        <v>35.653712374581936</v>
      </c>
      <c r="T245" s="70">
        <f t="shared" si="200"/>
        <v>213.20919999999998</v>
      </c>
      <c r="U245" s="121">
        <f t="shared" si="249"/>
        <v>44.472709030100333</v>
      </c>
      <c r="V245" s="70">
        <f t="shared" si="201"/>
        <v>265.9468</v>
      </c>
      <c r="W245" s="121">
        <f t="shared" si="202"/>
        <v>78</v>
      </c>
      <c r="X245" s="124">
        <f>IFERROR(VLOOKUP(W245,'Criteria Table'!$A$2:$I$102,2,FALSE),"")</f>
        <v>2.2000000000000002</v>
      </c>
      <c r="Y245" s="121">
        <f t="shared" si="203"/>
        <v>80.126421404682276</v>
      </c>
      <c r="Z245" s="92">
        <f>IFERROR(IF(VLOOKUP(A245,'SG11'!$A$3:$AI$500,18,FALSE)="","NA",VLOOKUP(A245,'SG11'!$A$3:$AI$500,18,FALSE)),"")</f>
        <v>68</v>
      </c>
      <c r="AA245" s="75">
        <f>IFERROR(VLOOKUP(Z245,'Criteria Table'!$A$2:$I$102,6,FALSE),"NA")</f>
        <v>5</v>
      </c>
      <c r="AB245" s="95">
        <f t="shared" si="250"/>
        <v>73</v>
      </c>
      <c r="AC245" s="84">
        <f>IFERROR(IF(VLOOKUP(A245,'SG11'!$A$3:$AI$500,19,FALSE)="","NA",VLOOKUP(A245,'SG11'!$A$3:$AI$500,19,FALSE)),"")</f>
        <v>71</v>
      </c>
      <c r="AD245" s="75">
        <f>IFERROR(VLOOKUP(AC245,'Criteria Table'!$A$2:$I$102,6,FALSE),"NA")</f>
        <v>5</v>
      </c>
      <c r="AE245" s="95">
        <f t="shared" si="251"/>
        <v>76</v>
      </c>
      <c r="AF245" s="92">
        <f>IFERROR(IF(VLOOKUP(A245,'SG11'!$A$3:$AI$500,20,FALSE)="","NA",VLOOKUP(A245,'SG11'!$A$3:$AI$500,20,FALSE)),"")</f>
        <v>71</v>
      </c>
      <c r="AG245" s="75">
        <f>IFERROR(VLOOKUP(AF245,'Criteria Table'!$A$2:$I$102,6,FALSE),"NA")</f>
        <v>5</v>
      </c>
      <c r="AH245" s="95">
        <f t="shared" si="252"/>
        <v>76</v>
      </c>
      <c r="AI245" s="84">
        <f>IFERROR(IF(VLOOKUP(A245,'SG11'!$A$3:$AI$500,21,FALSE)="","NA",VLOOKUP(A245,'SG11'!$A$3:$AI$500,21,FALSE)),"")</f>
        <v>71</v>
      </c>
      <c r="AJ245" s="75">
        <f>IFERROR(VLOOKUP(AI245,'Criteria Table'!$A$2:$I$102,6,FALSE),"NA")</f>
        <v>5</v>
      </c>
      <c r="AK245" s="95">
        <f t="shared" si="253"/>
        <v>76</v>
      </c>
      <c r="AL245" s="99">
        <f>IFERROR(VLOOKUP(TEXT(A245,"0000"),'W11'!$A$1:$E$500,4,FALSE)/AP245*100,"")</f>
        <v>99.50248756218906</v>
      </c>
      <c r="AM245" s="97">
        <f>IFERROR(VLOOKUP(TEXT(A245,"0000"),'W11'!$A$1:$E$500,4,FALSE),"")</f>
        <v>200</v>
      </c>
      <c r="AN245" s="99">
        <f t="shared" si="204"/>
        <v>99.50248756218906</v>
      </c>
      <c r="AO245" s="97">
        <f t="shared" si="205"/>
        <v>200</v>
      </c>
      <c r="AP245" s="99">
        <f>IFERROR(VLOOKUP(TEXT(A245,"0000"),'W11'!$A$1:$E$500,5,FALSE),"")</f>
        <v>201</v>
      </c>
      <c r="AQ245" s="97">
        <f>IFERROR(VLOOKUP(ROUND(AL245,0),'Criteria Table'!$A$2:$I$102,4,FALSE),0)</f>
        <v>0</v>
      </c>
      <c r="AR245" s="128"/>
      <c r="AS245" s="95"/>
      <c r="AT245" s="95"/>
      <c r="AU245" s="100">
        <f>IFERROR(VLOOKUP(TEXT(A245,"0000"),'Sci11'!$A$3:$N$492,4,FALSE)/VLOOKUP(TEXT(A245,"0000"),'Sci11'!$A$3:$N$492,14,FALSE)*100,"")</f>
        <v>38.095238095238095</v>
      </c>
      <c r="AV245" s="101">
        <f>SUM(VLOOKUP(TEXT(A245,"0000"),'Sci11'!$A$3:$N$492,5,FALSE),VLOOKUP(TEXT(A245,"0000"),'Sci11'!$A$3:$N$492,6,FALSE))/VLOOKUP(TEXT(A245,"0000"),'Sci11'!$A$3:$N$492,14,FALSE)*100</f>
        <v>14.814814814814813</v>
      </c>
      <c r="AW245" s="100">
        <f t="shared" si="254"/>
        <v>41.385238095238094</v>
      </c>
      <c r="AX245" s="101">
        <f>IFERROR(AW245/100*VLOOKUP(TEXT(A245,"0000"),'Sci11'!$A$3:$N$492,14,FALSE),"")</f>
        <v>78.218099999999993</v>
      </c>
      <c r="AY245" s="100">
        <f t="shared" si="255"/>
        <v>16.224814814814813</v>
      </c>
      <c r="AZ245" s="101">
        <f>IFERROR(AY245/100*VLOOKUP(TEXT(A245,"0000"),'Sci11'!$A$3:$N$492,14,FALSE),"")</f>
        <v>30.664899999999999</v>
      </c>
      <c r="BA245" s="100">
        <f t="shared" si="206"/>
        <v>53</v>
      </c>
      <c r="BB245" s="101">
        <f>IFERROR(VLOOKUP(BA245,'Criteria Table'!$A$2:$I$102,2,FALSE),"")</f>
        <v>4.7</v>
      </c>
      <c r="BC245" s="101">
        <f t="shared" si="207"/>
        <v>57.7</v>
      </c>
      <c r="BD245" s="82">
        <f>IFERROR(VLOOKUP(A245,ATTx11!$A$2:$N$500,4,FALSE),"")</f>
        <v>96.42</v>
      </c>
      <c r="BE245" s="95">
        <f t="shared" si="208"/>
        <v>0.5</v>
      </c>
      <c r="BF245" s="96">
        <f t="shared" si="209"/>
        <v>96.92</v>
      </c>
      <c r="BG245" s="70">
        <f>IFERROR(VLOOKUP(A245,ATTx11!$A$2:$N$500,11,FALSE),"")</f>
        <v>17</v>
      </c>
      <c r="BH245" s="95">
        <f t="shared" si="210"/>
        <v>15.3</v>
      </c>
      <c r="BI245" s="70">
        <f>IFERROR(VLOOKUP(A245,ATTx11!$A$2:$N$500,12,FALSE),"")</f>
        <v>65</v>
      </c>
      <c r="BJ245" s="97">
        <f t="shared" si="211"/>
        <v>58.5</v>
      </c>
      <c r="BK245" s="84">
        <f>IFERROR(VLOOKUP(A245,ATTx11!$A$2:$N$500,7,FALSE),"")</f>
        <v>14</v>
      </c>
      <c r="BL245" s="97">
        <f t="shared" si="212"/>
        <v>12.6</v>
      </c>
      <c r="BM245" s="84">
        <f>IFERROR(VLOOKUP(A245,ATTx11!$A$2:$N$500,8,FALSE),"")</f>
        <v>49</v>
      </c>
      <c r="BN245" s="95">
        <f t="shared" si="213"/>
        <v>44.1</v>
      </c>
      <c r="BO245" s="95"/>
      <c r="BP245" s="83">
        <f>IFERROR(VLOOKUP(TEXT($A245,"0000"),'AYP11'!$B$3379:$AU$3800,17,FALSE),"")</f>
        <v>87</v>
      </c>
      <c r="BQ245" s="75">
        <f>IFERROR(VLOOKUP(BP245,'Criteria Table'!$A$2:$I$102,2,FALSE),0)</f>
        <v>0</v>
      </c>
      <c r="BR245" s="95">
        <f t="shared" si="214"/>
        <v>87</v>
      </c>
      <c r="BS245" s="83">
        <f>IFERROR(VLOOKUP(TEXT($A245,"0000"),'AYP11'!$B$847:$AU$1268,17,FALSE),"")</f>
        <v>0</v>
      </c>
      <c r="BT245" s="75">
        <f>IFERROR(VLOOKUP(BS245,'Criteria Table'!$A$2:$I$102,2,FALSE),0)</f>
        <v>10</v>
      </c>
      <c r="BU245" s="95">
        <f t="shared" si="215"/>
        <v>10</v>
      </c>
      <c r="BV245" s="83">
        <f>IFERROR(VLOOKUP(TEXT($A245,"0000"),'AYP11'!$B$2113:$AU$2534,17,FALSE),"")</f>
        <v>79</v>
      </c>
      <c r="BW245" s="75">
        <f>IFERROR(VLOOKUP(BV245,'Criteria Table'!$A$2:$I$102,2,FALSE),0)</f>
        <v>2.1</v>
      </c>
      <c r="BX245" s="95">
        <f t="shared" si="216"/>
        <v>81</v>
      </c>
      <c r="BY245" s="83">
        <f>IFERROR(VLOOKUP(TEXT($A245,"0000"),'AYP11'!$B$425:$AU$846,17,FALSE),"")</f>
        <v>0</v>
      </c>
      <c r="BZ245" s="75">
        <f>IFERROR(VLOOKUP(BY245,'Criteria Table'!$A$2:$I$102,2,FALSE),0)</f>
        <v>10</v>
      </c>
      <c r="CA245" s="95">
        <f t="shared" si="217"/>
        <v>10</v>
      </c>
      <c r="CB245" s="83">
        <f>IFERROR(VLOOKUP(TEXT($A245,"0000"),'AYP11'!$B$3:$AU$424,17,FALSE),"")</f>
        <v>0</v>
      </c>
      <c r="CC245" s="95">
        <f>IFERROR(VLOOKUP(CB245,'Criteria Table'!$A$2:$I$102,2,FALSE),0)</f>
        <v>10</v>
      </c>
      <c r="CD245" s="95">
        <f t="shared" si="218"/>
        <v>10</v>
      </c>
      <c r="CE245" s="83">
        <f>IFERROR(VLOOKUP(TEXT($A245,"0000"),'AYP11'!$B$1269:$AU$1690,17,FALSE),"")</f>
        <v>72</v>
      </c>
      <c r="CF245" s="95">
        <f>IFERROR(VLOOKUP(CE245,'Criteria Table'!$A$2:$I$102,2,FALSE),0)</f>
        <v>2.8000000000000003</v>
      </c>
      <c r="CG245" s="95">
        <f t="shared" si="219"/>
        <v>75</v>
      </c>
      <c r="CH245" s="83">
        <f>IFERROR(VLOOKUP(TEXT($A245,"0000"),'AYP11'!$B$1691:$AU$2112,17,FALSE),"")</f>
        <v>0</v>
      </c>
      <c r="CI245" s="95">
        <f>IFERROR(VLOOKUP(CH245,'Criteria Table'!$A$2:$I$102,2,FALSE),0)</f>
        <v>10</v>
      </c>
      <c r="CJ245" s="95">
        <f t="shared" si="220"/>
        <v>10</v>
      </c>
      <c r="CK245" s="83">
        <f>IFERROR(VLOOKUP(TEXT($A245,"0000"),'AYP11'!$B$2535:$AU$2956,17,FALSE),"")</f>
        <v>0</v>
      </c>
      <c r="CL245" s="95">
        <f>IFERROR(VLOOKUP(CK245,'Criteria Table'!$A$2:$I$102,2,FALSE),0)</f>
        <v>10</v>
      </c>
      <c r="CM245" s="95">
        <f t="shared" si="221"/>
        <v>10</v>
      </c>
      <c r="CN245" s="76">
        <f>IFERROR(VLOOKUP(TEXT($A245,"0000"),'AYP11'!$B$3379:$AU$3800,23,FALSE),"")</f>
        <v>83</v>
      </c>
      <c r="CO245" s="95">
        <f>IFERROR(VLOOKUP(CN245,'Criteria Table'!$A$2:$I$102,2,FALSE),0)</f>
        <v>1.7000000000000002</v>
      </c>
      <c r="CP245" s="95">
        <f t="shared" si="222"/>
        <v>85</v>
      </c>
      <c r="CQ245" s="76">
        <f>IFERROR(VLOOKUP(TEXT($A245,"0000"),'AYP11'!$B$847:$AU$1268,23,FALSE),"")</f>
        <v>0</v>
      </c>
      <c r="CR245" s="95">
        <f>IFERROR(VLOOKUP(CQ245,'Criteria Table'!$A$2:$I$102,2,FALSE),0)</f>
        <v>10</v>
      </c>
      <c r="CS245" s="95">
        <f t="shared" si="223"/>
        <v>10</v>
      </c>
      <c r="CT245" s="76">
        <f>IFERROR(VLOOKUP(TEXT($A245,"0000"),'AYP11'!$B$2113:$AU$2534,23,FALSE),"")</f>
        <v>80</v>
      </c>
      <c r="CU245" s="95">
        <f>IFERROR(VLOOKUP(CT245,'Criteria Table'!$A$2:$I$102,2,FALSE),0)</f>
        <v>2</v>
      </c>
      <c r="CV245" s="95">
        <f t="shared" si="224"/>
        <v>82</v>
      </c>
      <c r="CW245" s="76">
        <f>IFERROR(VLOOKUP(TEXT($A245,"0000"),'AYP11'!$B$425:$AU$846,23,FALSE),"")</f>
        <v>0</v>
      </c>
      <c r="CX245" s="95">
        <f>IFERROR(VLOOKUP(CW245,'Criteria Table'!$A$2:$I$102,2,FALSE),0)</f>
        <v>10</v>
      </c>
      <c r="CY245" s="95">
        <f t="shared" si="225"/>
        <v>10</v>
      </c>
      <c r="CZ245" s="76">
        <f>IFERROR(VLOOKUP(TEXT($A245,"0000"),'AYP11'!$B$3:$AU$424,23,FALSE),"")</f>
        <v>0</v>
      </c>
      <c r="DA245" s="95">
        <f>IFERROR(VLOOKUP(CZ245,'Criteria Table'!$A$2:$I$102,2,FALSE),0)</f>
        <v>10</v>
      </c>
      <c r="DB245" s="95">
        <f t="shared" si="226"/>
        <v>10</v>
      </c>
      <c r="DC245" s="76">
        <f>IFERROR(VLOOKUP(TEXT($A245,"0000"),'AYP11'!$B$1269:$AU$1690,23,FALSE),"")</f>
        <v>71</v>
      </c>
      <c r="DD245" s="95">
        <f>IFERROR(VLOOKUP(DC245,'Criteria Table'!$A$2:$I$102,2,FALSE),0)</f>
        <v>2.9000000000000004</v>
      </c>
      <c r="DE245" s="95">
        <f t="shared" si="227"/>
        <v>74</v>
      </c>
      <c r="DF245" s="76">
        <f>IFERROR(VLOOKUP(TEXT($A245,"0000"),'AYP11'!$B$1691:$AU$2112,23,FALSE),"")</f>
        <v>0</v>
      </c>
      <c r="DG245" s="95">
        <f>IFERROR(VLOOKUP(DF245,'Criteria Table'!$A$2:$I$102,2,FALSE),0)</f>
        <v>10</v>
      </c>
      <c r="DH245" s="95">
        <f t="shared" si="228"/>
        <v>10</v>
      </c>
      <c r="DI245" s="76">
        <f>IFERROR(VLOOKUP(TEXT($A245,"0000"),'AYP11'!$B$2535:$AU$2956,23,FALSE),"")</f>
        <v>0</v>
      </c>
      <c r="DJ245" s="95">
        <f>IFERROR(VLOOKUP(DI245,'Criteria Table'!$A$2:$I$102,2,FALSE),0)</f>
        <v>10</v>
      </c>
      <c r="DK245" s="95">
        <f t="shared" si="229"/>
        <v>10</v>
      </c>
      <c r="DL245" s="91">
        <f>IFERROR(VLOOKUP(TEXT($A245,"0000"),'AYP11'!$B$3379:$AU$3800,11,FALSE),"")</f>
        <v>0</v>
      </c>
      <c r="DM245" s="95">
        <f t="shared" si="230"/>
        <v>1</v>
      </c>
      <c r="DN245" s="95" t="str">
        <f t="shared" si="231"/>
        <v/>
      </c>
      <c r="DO245" s="91">
        <f>IFERROR(VLOOKUP(TEXT($A245,"0000"),'AYP11'!$B$847:$AU$1268,11,FALSE),"")</f>
        <v>0</v>
      </c>
      <c r="DP245" s="95">
        <f t="shared" si="232"/>
        <v>1</v>
      </c>
      <c r="DQ245" s="95" t="str">
        <f t="shared" si="233"/>
        <v/>
      </c>
      <c r="DR245" s="91">
        <f>IFERROR(VLOOKUP(TEXT($A245,"0000"),'AYP11'!$B$2113:$AU$2534,11,FALSE),"")</f>
        <v>0</v>
      </c>
      <c r="DS245" s="95">
        <f t="shared" si="234"/>
        <v>1</v>
      </c>
      <c r="DT245" s="95" t="str">
        <f t="shared" si="235"/>
        <v/>
      </c>
      <c r="DU245" s="91">
        <f>IFERROR(VLOOKUP(TEXT($A245,"0000"),'AYP11'!$B$425:$AU$846,11,FALSE),"")</f>
        <v>0</v>
      </c>
      <c r="DV245" s="95">
        <f t="shared" si="236"/>
        <v>1</v>
      </c>
      <c r="DW245" s="95" t="str">
        <f t="shared" si="237"/>
        <v/>
      </c>
      <c r="DX245" s="91">
        <f>IFERROR(VLOOKUP(TEXT($A245,"0000"),'AYP11'!$B$3:$AU$424,11,FALSE),"")</f>
        <v>0</v>
      </c>
      <c r="DY245" s="95">
        <f t="shared" si="238"/>
        <v>1</v>
      </c>
      <c r="DZ245" s="95" t="str">
        <f t="shared" si="239"/>
        <v/>
      </c>
      <c r="EA245" s="91">
        <f>IFERROR(VLOOKUP(TEXT($A245,"0000"),'AYP11'!$B$1269:$AU$1690,11,FALSE),"")</f>
        <v>0</v>
      </c>
      <c r="EB245" s="95">
        <f t="shared" si="240"/>
        <v>1</v>
      </c>
      <c r="EC245" s="95" t="str">
        <f t="shared" si="241"/>
        <v/>
      </c>
      <c r="ED245" s="91">
        <f>IFERROR(VLOOKUP(TEXT($A245,"0000"),'AYP11'!$B$1691:$AU$2112,11,FALSE),"")</f>
        <v>0</v>
      </c>
      <c r="EE245" s="95">
        <f t="shared" si="242"/>
        <v>1</v>
      </c>
      <c r="EF245" s="95" t="str">
        <f t="shared" si="243"/>
        <v/>
      </c>
      <c r="EG245" s="91">
        <f>IFERROR(VLOOKUP(TEXT($A245,"0000"),'AYP11'!$B$2535:$AU$2956,11,FALSE),"")</f>
        <v>0</v>
      </c>
      <c r="EH245" s="95">
        <f t="shared" si="244"/>
        <v>1</v>
      </c>
      <c r="EI245" s="95" t="str">
        <f t="shared" si="245"/>
        <v/>
      </c>
    </row>
    <row r="246" spans="1:147" x14ac:dyDescent="0.25">
      <c r="A246" s="248">
        <v>5281</v>
      </c>
      <c r="B246" s="291">
        <f t="shared" si="192"/>
        <v>39.762611275964396</v>
      </c>
      <c r="C246" s="50">
        <f>IFERROR(VLOOKUP(TEXT($A246,"0000"),'R-M11'!$A$2:$AA$500,4,FALSE),0)</f>
        <v>134</v>
      </c>
      <c r="D246" s="291">
        <f t="shared" si="193"/>
        <v>24.925816023738872</v>
      </c>
      <c r="E246" s="98">
        <f>IFERROR(SUM(VLOOKUP(TEXT($A246,"0000"),'R-M11'!$A$2:$AA$500,5,FALSE),VLOOKUP(TEXT($A246,"0000"),'R-M11'!$A$2:$AA$500,6,FALSE)),0)</f>
        <v>84</v>
      </c>
      <c r="F246" s="58">
        <f>IFERROR(VLOOKUP(TEXT($A246,"0000"),'R-M11'!$A$2:$AA$500,14,FALSE),0)</f>
        <v>337</v>
      </c>
      <c r="G246" s="230">
        <f t="shared" si="246"/>
        <v>42.212611275964399</v>
      </c>
      <c r="H246" s="97">
        <f t="shared" si="194"/>
        <v>142.25650000000005</v>
      </c>
      <c r="I246" s="230">
        <f t="shared" si="247"/>
        <v>25.975816023738872</v>
      </c>
      <c r="J246" s="97">
        <f t="shared" si="195"/>
        <v>87.538499999999999</v>
      </c>
      <c r="K246" s="230">
        <f t="shared" si="196"/>
        <v>65</v>
      </c>
      <c r="L246" s="121">
        <f>IFERROR(VLOOKUP(K246,'Criteria Table'!$A$2:$I$102,2,FALSE),"")</f>
        <v>3.5</v>
      </c>
      <c r="M246" s="230">
        <f t="shared" si="197"/>
        <v>68.188427299703278</v>
      </c>
      <c r="N246" s="286">
        <f t="shared" si="198"/>
        <v>37.982195845697333</v>
      </c>
      <c r="O246" s="50">
        <f>IFERROR(VLOOKUP(TEXT($A246,"0000"),'R-M11'!$A$2:$AA$500,17,FALSE),"")</f>
        <v>128</v>
      </c>
      <c r="P246" s="286">
        <f t="shared" si="199"/>
        <v>28.18991097922849</v>
      </c>
      <c r="Q246" s="98">
        <f>IFERROR(SUM(VLOOKUP(TEXT($A246,"0000"),'R-M11'!$A$2:$AA$500,18,FALSE),VLOOKUP(TEXT($A246,"0000"),'R-M11'!$A$2:$AA$500,19,FALSE)),0)</f>
        <v>95</v>
      </c>
      <c r="R246" s="69">
        <f>IFERROR(VLOOKUP(TEXT($A246,"0000"),'R-M11'!$A$2:$AA$500,27,FALSE),0)</f>
        <v>337</v>
      </c>
      <c r="S246" s="121">
        <f t="shared" si="248"/>
        <v>40.362195845697336</v>
      </c>
      <c r="T246" s="70">
        <f t="shared" si="200"/>
        <v>136.02060000000003</v>
      </c>
      <c r="U246" s="121">
        <f t="shared" si="249"/>
        <v>29.209910979228489</v>
      </c>
      <c r="V246" s="70">
        <f t="shared" si="201"/>
        <v>98.437399999999997</v>
      </c>
      <c r="W246" s="121">
        <f t="shared" si="202"/>
        <v>66</v>
      </c>
      <c r="X246" s="124">
        <f>IFERROR(VLOOKUP(W246,'Criteria Table'!$A$2:$I$102,2,FALSE),"")</f>
        <v>3.4000000000000004</v>
      </c>
      <c r="Y246" s="121">
        <f t="shared" si="203"/>
        <v>69.572106824925825</v>
      </c>
      <c r="Z246" s="92">
        <f>IFERROR(IF(VLOOKUP(A246,'SG11'!$A$3:$AI$500,18,FALSE)="","NA",VLOOKUP(A246,'SG11'!$A$3:$AI$500,18,FALSE)),"")</f>
        <v>62</v>
      </c>
      <c r="AA246" s="75">
        <f>IFERROR(VLOOKUP(Z246,'Criteria Table'!$A$2:$I$102,6,FALSE),"NA")</f>
        <v>5</v>
      </c>
      <c r="AB246" s="95">
        <f t="shared" si="250"/>
        <v>67</v>
      </c>
      <c r="AC246" s="84">
        <f>IFERROR(IF(VLOOKUP(A246,'SG11'!$A$3:$AI$500,19,FALSE)="","NA",VLOOKUP(A246,'SG11'!$A$3:$AI$500,19,FALSE)),"")</f>
        <v>58</v>
      </c>
      <c r="AD246" s="75">
        <f>IFERROR(VLOOKUP(AC246,'Criteria Table'!$A$2:$I$102,6,FALSE),"NA")</f>
        <v>10</v>
      </c>
      <c r="AE246" s="95">
        <f t="shared" si="251"/>
        <v>68</v>
      </c>
      <c r="AF246" s="92">
        <f>IFERROR(IF(VLOOKUP(A246,'SG11'!$A$3:$AI$500,20,FALSE)="","NA",VLOOKUP(A246,'SG11'!$A$3:$AI$500,20,FALSE)),"")</f>
        <v>60</v>
      </c>
      <c r="AG246" s="75">
        <f>IFERROR(VLOOKUP(AF246,'Criteria Table'!$A$2:$I$102,6,FALSE),"NA")</f>
        <v>10</v>
      </c>
      <c r="AH246" s="95">
        <f t="shared" si="252"/>
        <v>70</v>
      </c>
      <c r="AI246" s="84">
        <f>IFERROR(IF(VLOOKUP(A246,'SG11'!$A$3:$AI$500,21,FALSE)="","NA",VLOOKUP(A246,'SG11'!$A$3:$AI$500,21,FALSE)),"")</f>
        <v>68</v>
      </c>
      <c r="AJ246" s="75">
        <f>IFERROR(VLOOKUP(AI246,'Criteria Table'!$A$2:$I$102,6,FALSE),"NA")</f>
        <v>5</v>
      </c>
      <c r="AK246" s="95">
        <f t="shared" si="253"/>
        <v>73</v>
      </c>
      <c r="AL246" s="99">
        <f>IFERROR(VLOOKUP(TEXT(A246,"0000"),'W11'!$A$1:$E$500,4,FALSE)/AP246*100,"")</f>
        <v>94</v>
      </c>
      <c r="AM246" s="97">
        <f>IFERROR(VLOOKUP(TEXT(A246,"0000"),'W11'!$A$1:$E$500,4,FALSE),"")</f>
        <v>94</v>
      </c>
      <c r="AN246" s="99">
        <f t="shared" si="204"/>
        <v>94</v>
      </c>
      <c r="AO246" s="97">
        <f t="shared" si="205"/>
        <v>94</v>
      </c>
      <c r="AP246" s="99">
        <f>IFERROR(VLOOKUP(TEXT(A246,"0000"),'W11'!$A$1:$E$500,5,FALSE),"")</f>
        <v>100</v>
      </c>
      <c r="AQ246" s="97">
        <f>IFERROR(VLOOKUP(ROUND(AL246,0),'Criteria Table'!$A$2:$I$102,4,FALSE),0)</f>
        <v>0</v>
      </c>
      <c r="AR246" s="128"/>
      <c r="AS246" s="95"/>
      <c r="AT246" s="95"/>
      <c r="AU246" s="100">
        <f>IFERROR(VLOOKUP(TEXT(A246,"0000"),'Sci11'!$A$3:$N$492,4,FALSE)/VLOOKUP(TEXT(A246,"0000"),'Sci11'!$A$3:$N$492,14,FALSE)*100,"")</f>
        <v>33.333333333333329</v>
      </c>
      <c r="AV246" s="101">
        <f>SUM(VLOOKUP(TEXT(A246,"0000"),'Sci11'!$A$3:$N$492,5,FALSE),VLOOKUP(TEXT(A246,"0000"),'Sci11'!$A$3:$N$492,6,FALSE))/VLOOKUP(TEXT(A246,"0000"),'Sci11'!$A$3:$N$492,14,FALSE)*100</f>
        <v>15.833333333333332</v>
      </c>
      <c r="AW246" s="100">
        <f t="shared" si="254"/>
        <v>36.903333333333329</v>
      </c>
      <c r="AX246" s="101">
        <f>IFERROR(AW246/100*VLOOKUP(TEXT(A246,"0000"),'Sci11'!$A$3:$N$492,14,FALSE),"")</f>
        <v>44.283999999999992</v>
      </c>
      <c r="AY246" s="100">
        <f t="shared" si="255"/>
        <v>17.363333333333333</v>
      </c>
      <c r="AZ246" s="101">
        <f>IFERROR(AY246/100*VLOOKUP(TEXT(A246,"0000"),'Sci11'!$A$3:$N$492,14,FALSE),"")</f>
        <v>20.835999999999999</v>
      </c>
      <c r="BA246" s="100">
        <f t="shared" si="206"/>
        <v>49</v>
      </c>
      <c r="BB246" s="101">
        <f>IFERROR(VLOOKUP(BA246,'Criteria Table'!$A$2:$I$102,2,FALSE),"")</f>
        <v>5.1000000000000005</v>
      </c>
      <c r="BC246" s="101">
        <f t="shared" si="207"/>
        <v>54.1</v>
      </c>
      <c r="BD246" s="82">
        <f>IFERROR(VLOOKUP(A246,ATTx11!$A$2:$N$500,4,FALSE),"")</f>
        <v>95.35</v>
      </c>
      <c r="BE246" s="95">
        <f t="shared" si="208"/>
        <v>0.5</v>
      </c>
      <c r="BF246" s="96">
        <f t="shared" si="209"/>
        <v>95.85</v>
      </c>
      <c r="BG246" s="70">
        <f>IFERROR(VLOOKUP(A246,ATTx11!$A$2:$N$500,11,FALSE),"")</f>
        <v>4</v>
      </c>
      <c r="BH246" s="95">
        <f t="shared" si="210"/>
        <v>3.6</v>
      </c>
      <c r="BI246" s="70">
        <f>IFERROR(VLOOKUP(A246,ATTx11!$A$2:$N$500,12,FALSE),"")</f>
        <v>42</v>
      </c>
      <c r="BJ246" s="97">
        <f t="shared" si="211"/>
        <v>37.799999999999997</v>
      </c>
      <c r="BK246" s="84">
        <f>IFERROR(VLOOKUP(A246,ATTx11!$A$2:$N$500,7,FALSE),"")</f>
        <v>4</v>
      </c>
      <c r="BL246" s="97">
        <f t="shared" si="212"/>
        <v>3.6</v>
      </c>
      <c r="BM246" s="84">
        <f>IFERROR(VLOOKUP(A246,ATTx11!$A$2:$N$500,8,FALSE),"")</f>
        <v>22</v>
      </c>
      <c r="BN246" s="95">
        <f t="shared" si="213"/>
        <v>19.8</v>
      </c>
      <c r="BO246" s="95"/>
      <c r="BP246" s="83">
        <f>IFERROR(VLOOKUP(TEXT($A246,"0000"),'AYP11'!$B$3379:$AU$3800,17,FALSE),"")</f>
        <v>0</v>
      </c>
      <c r="BQ246" s="75">
        <f>IFERROR(VLOOKUP(BP246,'Criteria Table'!$A$2:$I$102,2,FALSE),0)</f>
        <v>10</v>
      </c>
      <c r="BR246" s="95">
        <f t="shared" si="214"/>
        <v>10</v>
      </c>
      <c r="BS246" s="83">
        <f>IFERROR(VLOOKUP(TEXT($A246,"0000"),'AYP11'!$B$847:$AU$1268,17,FALSE),"")</f>
        <v>52</v>
      </c>
      <c r="BT246" s="75">
        <f>IFERROR(VLOOKUP(BS246,'Criteria Table'!$A$2:$I$102,2,FALSE),0)</f>
        <v>4.8000000000000007</v>
      </c>
      <c r="BU246" s="95">
        <f t="shared" si="215"/>
        <v>57</v>
      </c>
      <c r="BV246" s="83">
        <f>IFERROR(VLOOKUP(TEXT($A246,"0000"),'AYP11'!$B$2113:$AU$2534,17,FALSE),"")</f>
        <v>71</v>
      </c>
      <c r="BW246" s="75">
        <f>IFERROR(VLOOKUP(BV246,'Criteria Table'!$A$2:$I$102,2,FALSE),0)</f>
        <v>2.9000000000000004</v>
      </c>
      <c r="BX246" s="95">
        <f t="shared" si="216"/>
        <v>74</v>
      </c>
      <c r="BY246" s="83">
        <f>IFERROR(VLOOKUP(TEXT($A246,"0000"),'AYP11'!$B$425:$AU$846,17,FALSE),"")</f>
        <v>0</v>
      </c>
      <c r="BZ246" s="75">
        <f>IFERROR(VLOOKUP(BY246,'Criteria Table'!$A$2:$I$102,2,FALSE),0)</f>
        <v>10</v>
      </c>
      <c r="CA246" s="95">
        <f t="shared" si="217"/>
        <v>10</v>
      </c>
      <c r="CB246" s="83">
        <f>IFERROR(VLOOKUP(TEXT($A246,"0000"),'AYP11'!$B$3:$AU$424,17,FALSE),"")</f>
        <v>0</v>
      </c>
      <c r="CC246" s="95">
        <f>IFERROR(VLOOKUP(CB246,'Criteria Table'!$A$2:$I$102,2,FALSE),0)</f>
        <v>10</v>
      </c>
      <c r="CD246" s="95">
        <f t="shared" si="218"/>
        <v>10</v>
      </c>
      <c r="CE246" s="83">
        <f>IFERROR(VLOOKUP(TEXT($A246,"0000"),'AYP11'!$B$1269:$AU$1690,17,FALSE),"")</f>
        <v>67</v>
      </c>
      <c r="CF246" s="95">
        <f>IFERROR(VLOOKUP(CE246,'Criteria Table'!$A$2:$I$102,2,FALSE),0)</f>
        <v>3.3000000000000003</v>
      </c>
      <c r="CG246" s="95">
        <f t="shared" si="219"/>
        <v>70</v>
      </c>
      <c r="CH246" s="83">
        <f>IFERROR(VLOOKUP(TEXT($A246,"0000"),'AYP11'!$B$1691:$AU$2112,17,FALSE),"")</f>
        <v>60</v>
      </c>
      <c r="CI246" s="95">
        <f>IFERROR(VLOOKUP(CH246,'Criteria Table'!$A$2:$I$102,2,FALSE),0)</f>
        <v>4</v>
      </c>
      <c r="CJ246" s="95">
        <f t="shared" si="220"/>
        <v>64</v>
      </c>
      <c r="CK246" s="83">
        <f>IFERROR(VLOOKUP(TEXT($A246,"0000"),'AYP11'!$B$2535:$AU$2956,17,FALSE),"")</f>
        <v>0</v>
      </c>
      <c r="CL246" s="95">
        <f>IFERROR(VLOOKUP(CK246,'Criteria Table'!$A$2:$I$102,2,FALSE),0)</f>
        <v>10</v>
      </c>
      <c r="CM246" s="95">
        <f t="shared" si="221"/>
        <v>10</v>
      </c>
      <c r="CN246" s="76">
        <f>IFERROR(VLOOKUP(TEXT($A246,"0000"),'AYP11'!$B$3379:$AU$3800,23,FALSE),"")</f>
        <v>0</v>
      </c>
      <c r="CO246" s="95">
        <f>IFERROR(VLOOKUP(CN246,'Criteria Table'!$A$2:$I$102,2,FALSE),0)</f>
        <v>10</v>
      </c>
      <c r="CP246" s="95">
        <f t="shared" si="222"/>
        <v>10</v>
      </c>
      <c r="CQ246" s="76">
        <f>IFERROR(VLOOKUP(TEXT($A246,"0000"),'AYP11'!$B$847:$AU$1268,23,FALSE),"")</f>
        <v>56</v>
      </c>
      <c r="CR246" s="95">
        <f>IFERROR(VLOOKUP(CQ246,'Criteria Table'!$A$2:$I$102,2,FALSE),0)</f>
        <v>4.4000000000000004</v>
      </c>
      <c r="CS246" s="95">
        <f t="shared" si="223"/>
        <v>60</v>
      </c>
      <c r="CT246" s="76">
        <f>IFERROR(VLOOKUP(TEXT($A246,"0000"),'AYP11'!$B$2113:$AU$2534,23,FALSE),"")</f>
        <v>74</v>
      </c>
      <c r="CU246" s="95">
        <f>IFERROR(VLOOKUP(CT246,'Criteria Table'!$A$2:$I$102,2,FALSE),0)</f>
        <v>2.6</v>
      </c>
      <c r="CV246" s="95">
        <f t="shared" si="224"/>
        <v>77</v>
      </c>
      <c r="CW246" s="76">
        <f>IFERROR(VLOOKUP(TEXT($A246,"0000"),'AYP11'!$B$425:$AU$846,23,FALSE),"")</f>
        <v>0</v>
      </c>
      <c r="CX246" s="95">
        <f>IFERROR(VLOOKUP(CW246,'Criteria Table'!$A$2:$I$102,2,FALSE),0)</f>
        <v>10</v>
      </c>
      <c r="CY246" s="95">
        <f t="shared" si="225"/>
        <v>10</v>
      </c>
      <c r="CZ246" s="76">
        <f>IFERROR(VLOOKUP(TEXT($A246,"0000"),'AYP11'!$B$3:$AU$424,23,FALSE),"")</f>
        <v>0</v>
      </c>
      <c r="DA246" s="95">
        <f>IFERROR(VLOOKUP(CZ246,'Criteria Table'!$A$2:$I$102,2,FALSE),0)</f>
        <v>10</v>
      </c>
      <c r="DB246" s="95">
        <f t="shared" si="226"/>
        <v>10</v>
      </c>
      <c r="DC246" s="76">
        <f>IFERROR(VLOOKUP(TEXT($A246,"0000"),'AYP11'!$B$1269:$AU$1690,23,FALSE),"")</f>
        <v>69</v>
      </c>
      <c r="DD246" s="95">
        <f>IFERROR(VLOOKUP(DC246,'Criteria Table'!$A$2:$I$102,2,FALSE),0)</f>
        <v>3.1</v>
      </c>
      <c r="DE246" s="95">
        <f t="shared" si="227"/>
        <v>72</v>
      </c>
      <c r="DF246" s="76">
        <f>IFERROR(VLOOKUP(TEXT($A246,"0000"),'AYP11'!$B$1691:$AU$2112,23,FALSE),"")</f>
        <v>65</v>
      </c>
      <c r="DG246" s="95">
        <f>IFERROR(VLOOKUP(DF246,'Criteria Table'!$A$2:$I$102,2,FALSE),0)</f>
        <v>3.5</v>
      </c>
      <c r="DH246" s="95">
        <f t="shared" si="228"/>
        <v>69</v>
      </c>
      <c r="DI246" s="76">
        <f>IFERROR(VLOOKUP(TEXT($A246,"0000"),'AYP11'!$B$2535:$AU$2956,23,FALSE),"")</f>
        <v>0</v>
      </c>
      <c r="DJ246" s="95">
        <f>IFERROR(VLOOKUP(DI246,'Criteria Table'!$A$2:$I$102,2,FALSE),0)</f>
        <v>10</v>
      </c>
      <c r="DK246" s="95">
        <f t="shared" si="229"/>
        <v>10</v>
      </c>
      <c r="DL246" s="91">
        <f>IFERROR(VLOOKUP(TEXT($A246,"0000"),'AYP11'!$B$3379:$AU$3800,11,FALSE),"")</f>
        <v>0</v>
      </c>
      <c r="DM246" s="95">
        <f t="shared" si="230"/>
        <v>1</v>
      </c>
      <c r="DN246" s="95" t="str">
        <f t="shared" si="231"/>
        <v/>
      </c>
      <c r="DO246" s="91">
        <f>IFERROR(VLOOKUP(TEXT($A246,"0000"),'AYP11'!$B$847:$AU$1268,11,FALSE),"")</f>
        <v>0</v>
      </c>
      <c r="DP246" s="95">
        <f t="shared" si="232"/>
        <v>1</v>
      </c>
      <c r="DQ246" s="95" t="str">
        <f t="shared" si="233"/>
        <v/>
      </c>
      <c r="DR246" s="91">
        <f>IFERROR(VLOOKUP(TEXT($A246,"0000"),'AYP11'!$B$2113:$AU$2534,11,FALSE),"")</f>
        <v>0</v>
      </c>
      <c r="DS246" s="95">
        <f t="shared" si="234"/>
        <v>1</v>
      </c>
      <c r="DT246" s="95" t="str">
        <f t="shared" si="235"/>
        <v/>
      </c>
      <c r="DU246" s="91">
        <f>IFERROR(VLOOKUP(TEXT($A246,"0000"),'AYP11'!$B$425:$AU$846,11,FALSE),"")</f>
        <v>0</v>
      </c>
      <c r="DV246" s="95">
        <f t="shared" si="236"/>
        <v>1</v>
      </c>
      <c r="DW246" s="95" t="str">
        <f t="shared" si="237"/>
        <v/>
      </c>
      <c r="DX246" s="91">
        <f>IFERROR(VLOOKUP(TEXT($A246,"0000"),'AYP11'!$B$3:$AU$424,11,FALSE),"")</f>
        <v>0</v>
      </c>
      <c r="DY246" s="95">
        <f t="shared" si="238"/>
        <v>1</v>
      </c>
      <c r="DZ246" s="95" t="str">
        <f t="shared" si="239"/>
        <v/>
      </c>
      <c r="EA246" s="91">
        <f>IFERROR(VLOOKUP(TEXT($A246,"0000"),'AYP11'!$B$1269:$AU$1690,11,FALSE),"")</f>
        <v>0</v>
      </c>
      <c r="EB246" s="95">
        <f t="shared" si="240"/>
        <v>1</v>
      </c>
      <c r="EC246" s="95" t="str">
        <f t="shared" si="241"/>
        <v/>
      </c>
      <c r="ED246" s="91">
        <f>IFERROR(VLOOKUP(TEXT($A246,"0000"),'AYP11'!$B$1691:$AU$2112,11,FALSE),"")</f>
        <v>0</v>
      </c>
      <c r="EE246" s="95">
        <f t="shared" si="242"/>
        <v>1</v>
      </c>
      <c r="EF246" s="95" t="str">
        <f t="shared" si="243"/>
        <v/>
      </c>
      <c r="EG246" s="91">
        <f>IFERROR(VLOOKUP(TEXT($A246,"0000"),'AYP11'!$B$2535:$AU$2956,11,FALSE),"")</f>
        <v>0</v>
      </c>
      <c r="EH246" s="95">
        <f t="shared" si="244"/>
        <v>1</v>
      </c>
      <c r="EI246" s="95" t="str">
        <f t="shared" si="245"/>
        <v/>
      </c>
    </row>
    <row r="247" spans="1:147" x14ac:dyDescent="0.25">
      <c r="A247" s="248">
        <v>5321</v>
      </c>
      <c r="B247" s="291">
        <f t="shared" si="192"/>
        <v>32.549019607843135</v>
      </c>
      <c r="C247" s="50">
        <f>IFERROR(VLOOKUP(TEXT($A247,"0000"),'R-M11'!$A$2:$AA$500,4,FALSE),0)</f>
        <v>83</v>
      </c>
      <c r="D247" s="291">
        <f t="shared" si="193"/>
        <v>38.03921568627451</v>
      </c>
      <c r="E247" s="98">
        <f>IFERROR(SUM(VLOOKUP(TEXT($A247,"0000"),'R-M11'!$A$2:$AA$500,5,FALSE),VLOOKUP(TEXT($A247,"0000"),'R-M11'!$A$2:$AA$500,6,FALSE)),0)</f>
        <v>97</v>
      </c>
      <c r="F247" s="58">
        <f>IFERROR(VLOOKUP(TEXT($A247,"0000"),'R-M11'!$A$2:$AA$500,14,FALSE),0)</f>
        <v>255</v>
      </c>
      <c r="G247" s="230">
        <f t="shared" si="246"/>
        <v>34.579019607843136</v>
      </c>
      <c r="H247" s="97">
        <f t="shared" si="194"/>
        <v>88.176500000000004</v>
      </c>
      <c r="I247" s="230">
        <f t="shared" si="247"/>
        <v>38.909215686274507</v>
      </c>
      <c r="J247" s="97">
        <f t="shared" si="195"/>
        <v>99.218499999999992</v>
      </c>
      <c r="K247" s="230">
        <f t="shared" si="196"/>
        <v>71</v>
      </c>
      <c r="L247" s="121">
        <f>IFERROR(VLOOKUP(K247,'Criteria Table'!$A$2:$I$102,2,FALSE),"")</f>
        <v>2.9000000000000004</v>
      </c>
      <c r="M247" s="230">
        <f t="shared" si="197"/>
        <v>73.488235294117644</v>
      </c>
      <c r="N247" s="286">
        <f t="shared" si="198"/>
        <v>28.627450980392155</v>
      </c>
      <c r="O247" s="50">
        <f>IFERROR(VLOOKUP(TEXT($A247,"0000"),'R-M11'!$A$2:$AA$500,17,FALSE),"")</f>
        <v>73</v>
      </c>
      <c r="P247" s="286">
        <f t="shared" si="199"/>
        <v>44.705882352941181</v>
      </c>
      <c r="Q247" s="98">
        <f>IFERROR(SUM(VLOOKUP(TEXT($A247,"0000"),'R-M11'!$A$2:$AA$500,18,FALSE),VLOOKUP(TEXT($A247,"0000"),'R-M11'!$A$2:$AA$500,19,FALSE)),0)</f>
        <v>114</v>
      </c>
      <c r="R247" s="69">
        <f>IFERROR(VLOOKUP(TEXT($A247,"0000"),'R-M11'!$A$2:$AA$500,27,FALSE),0)</f>
        <v>255</v>
      </c>
      <c r="S247" s="121">
        <f t="shared" si="248"/>
        <v>30.517450980392155</v>
      </c>
      <c r="T247" s="70">
        <f t="shared" si="200"/>
        <v>77.819500000000005</v>
      </c>
      <c r="U247" s="121">
        <f t="shared" si="249"/>
        <v>45.515882352941183</v>
      </c>
      <c r="V247" s="70">
        <f t="shared" si="201"/>
        <v>116.06550000000001</v>
      </c>
      <c r="W247" s="121">
        <f t="shared" si="202"/>
        <v>73</v>
      </c>
      <c r="X247" s="124">
        <f>IFERROR(VLOOKUP(W247,'Criteria Table'!$A$2:$I$102,2,FALSE),"")</f>
        <v>2.7</v>
      </c>
      <c r="Y247" s="121">
        <f t="shared" si="203"/>
        <v>76.033333333333331</v>
      </c>
      <c r="Z247" s="92">
        <f>IFERROR(IF(VLOOKUP(A247,'SG11'!$A$3:$AI$500,18,FALSE)="","NA",VLOOKUP(A247,'SG11'!$A$3:$AI$500,18,FALSE)),"")</f>
        <v>74</v>
      </c>
      <c r="AA247" s="75">
        <f>IFERROR(VLOOKUP(Z247,'Criteria Table'!$A$2:$I$102,6,FALSE),"NA")</f>
        <v>5</v>
      </c>
      <c r="AB247" s="95">
        <f t="shared" si="250"/>
        <v>79</v>
      </c>
      <c r="AC247" s="84">
        <f>IFERROR(IF(VLOOKUP(A247,'SG11'!$A$3:$AI$500,19,FALSE)="","NA",VLOOKUP(A247,'SG11'!$A$3:$AI$500,19,FALSE)),"")</f>
        <v>61</v>
      </c>
      <c r="AD247" s="75">
        <f>IFERROR(VLOOKUP(AC247,'Criteria Table'!$A$2:$I$102,6,FALSE),"NA")</f>
        <v>5</v>
      </c>
      <c r="AE247" s="95">
        <f t="shared" si="251"/>
        <v>66</v>
      </c>
      <c r="AF247" s="92">
        <f>IFERROR(IF(VLOOKUP(A247,'SG11'!$A$3:$AI$500,20,FALSE)="","NA",VLOOKUP(A247,'SG11'!$A$3:$AI$500,20,FALSE)),"")</f>
        <v>74</v>
      </c>
      <c r="AG247" s="75">
        <f>IFERROR(VLOOKUP(AF247,'Criteria Table'!$A$2:$I$102,6,FALSE),"NA")</f>
        <v>5</v>
      </c>
      <c r="AH247" s="95">
        <f t="shared" si="252"/>
        <v>79</v>
      </c>
      <c r="AI247" s="84">
        <f>IFERROR(IF(VLOOKUP(A247,'SG11'!$A$3:$AI$500,21,FALSE)="","NA",VLOOKUP(A247,'SG11'!$A$3:$AI$500,21,FALSE)),"")</f>
        <v>71</v>
      </c>
      <c r="AJ247" s="75">
        <f>IFERROR(VLOOKUP(AI247,'Criteria Table'!$A$2:$I$102,6,FALSE),"NA")</f>
        <v>5</v>
      </c>
      <c r="AK247" s="95">
        <f t="shared" si="253"/>
        <v>76</v>
      </c>
      <c r="AL247" s="99">
        <f>IFERROR(VLOOKUP(TEXT(A247,"0000"),'W11'!$A$1:$E$500,4,FALSE)/AP247*100,"")</f>
        <v>96</v>
      </c>
      <c r="AM247" s="97">
        <f>IFERROR(VLOOKUP(TEXT(A247,"0000"),'W11'!$A$1:$E$500,4,FALSE),"")</f>
        <v>72</v>
      </c>
      <c r="AN247" s="99">
        <f t="shared" si="204"/>
        <v>96</v>
      </c>
      <c r="AO247" s="97">
        <f t="shared" si="205"/>
        <v>72</v>
      </c>
      <c r="AP247" s="99">
        <f>IFERROR(VLOOKUP(TEXT(A247,"0000"),'W11'!$A$1:$E$500,5,FALSE),"")</f>
        <v>75</v>
      </c>
      <c r="AQ247" s="97">
        <f>IFERROR(VLOOKUP(ROUND(AL247,0),'Criteria Table'!$A$2:$I$102,4,FALSE),0)</f>
        <v>0</v>
      </c>
      <c r="AR247" s="128"/>
      <c r="AS247" s="95"/>
      <c r="AT247" s="95"/>
      <c r="AU247" s="100">
        <f>IFERROR(VLOOKUP(TEXT(A247,"0000"),'Sci11'!$A$3:$N$492,4,FALSE)/VLOOKUP(TEXT(A247,"0000"),'Sci11'!$A$3:$N$492,14,FALSE)*100,"")</f>
        <v>37.078651685393261</v>
      </c>
      <c r="AV247" s="101">
        <f>SUM(VLOOKUP(TEXT(A247,"0000"),'Sci11'!$A$3:$N$492,5,FALSE),VLOOKUP(TEXT(A247,"0000"),'Sci11'!$A$3:$N$492,6,FALSE))/VLOOKUP(TEXT(A247,"0000"),'Sci11'!$A$3:$N$492,14,FALSE)*100</f>
        <v>12.359550561797752</v>
      </c>
      <c r="AW247" s="100">
        <f t="shared" si="254"/>
        <v>40.648651685393261</v>
      </c>
      <c r="AX247" s="101">
        <f>IFERROR(AW247/100*VLOOKUP(TEXT(A247,"0000"),'Sci11'!$A$3:$N$492,14,FALSE),"")</f>
        <v>36.177300000000002</v>
      </c>
      <c r="AY247" s="100">
        <f t="shared" si="255"/>
        <v>13.889550561797751</v>
      </c>
      <c r="AZ247" s="101">
        <f>IFERROR(AY247/100*VLOOKUP(TEXT(A247,"0000"),'Sci11'!$A$3:$N$492,14,FALSE),"")</f>
        <v>12.361699999999997</v>
      </c>
      <c r="BA247" s="100">
        <f t="shared" si="206"/>
        <v>49</v>
      </c>
      <c r="BB247" s="101">
        <f>IFERROR(VLOOKUP(BA247,'Criteria Table'!$A$2:$I$102,2,FALSE),"")</f>
        <v>5.1000000000000005</v>
      </c>
      <c r="BC247" s="101">
        <f t="shared" si="207"/>
        <v>54.1</v>
      </c>
      <c r="BD247" s="82">
        <f>IFERROR(VLOOKUP(A247,ATTx11!$A$2:$N$500,4,FALSE),"")</f>
        <v>96.22</v>
      </c>
      <c r="BE247" s="95">
        <f t="shared" si="208"/>
        <v>0.5</v>
      </c>
      <c r="BF247" s="96">
        <f t="shared" si="209"/>
        <v>96.72</v>
      </c>
      <c r="BG247" s="70">
        <f>IFERROR(VLOOKUP(A247,ATTx11!$A$2:$N$500,11,FALSE),"")</f>
        <v>2</v>
      </c>
      <c r="BH247" s="95">
        <f t="shared" si="210"/>
        <v>1.8</v>
      </c>
      <c r="BI247" s="70">
        <f>IFERROR(VLOOKUP(A247,ATTx11!$A$2:$N$500,12,FALSE),"")</f>
        <v>17</v>
      </c>
      <c r="BJ247" s="97">
        <f t="shared" si="211"/>
        <v>15.3</v>
      </c>
      <c r="BK247" s="84">
        <f>IFERROR(VLOOKUP(A247,ATTx11!$A$2:$N$500,7,FALSE),"")</f>
        <v>2</v>
      </c>
      <c r="BL247" s="97">
        <f t="shared" si="212"/>
        <v>1.8</v>
      </c>
      <c r="BM247" s="84">
        <f>IFERROR(VLOOKUP(A247,ATTx11!$A$2:$N$500,8,FALSE),"")</f>
        <v>13</v>
      </c>
      <c r="BN247" s="95">
        <f t="shared" si="213"/>
        <v>11.7</v>
      </c>
      <c r="BO247" s="95"/>
      <c r="BP247" s="83">
        <f>IFERROR(VLOOKUP(TEXT($A247,"0000"),'AYP11'!$B$3379:$AU$3800,17,FALSE),"")</f>
        <v>91</v>
      </c>
      <c r="BQ247" s="75">
        <f>IFERROR(VLOOKUP(BP247,'Criteria Table'!$A$2:$I$102,2,FALSE),0)</f>
        <v>0</v>
      </c>
      <c r="BR247" s="95">
        <f t="shared" si="214"/>
        <v>91</v>
      </c>
      <c r="BS247" s="83">
        <f>IFERROR(VLOOKUP(TEXT($A247,"0000"),'AYP11'!$B$847:$AU$1268,17,FALSE),"")</f>
        <v>0</v>
      </c>
      <c r="BT247" s="75">
        <f>IFERROR(VLOOKUP(BS247,'Criteria Table'!$A$2:$I$102,2,FALSE),0)</f>
        <v>10</v>
      </c>
      <c r="BU247" s="95">
        <f t="shared" si="215"/>
        <v>10</v>
      </c>
      <c r="BV247" s="83">
        <f>IFERROR(VLOOKUP(TEXT($A247,"0000"),'AYP11'!$B$2113:$AU$2534,17,FALSE),"")</f>
        <v>70</v>
      </c>
      <c r="BW247" s="75">
        <f>IFERROR(VLOOKUP(BV247,'Criteria Table'!$A$2:$I$102,2,FALSE),0)</f>
        <v>3</v>
      </c>
      <c r="BX247" s="95">
        <f t="shared" si="216"/>
        <v>73</v>
      </c>
      <c r="BY247" s="83">
        <f>IFERROR(VLOOKUP(TEXT($A247,"0000"),'AYP11'!$B$425:$AU$846,17,FALSE),"")</f>
        <v>0</v>
      </c>
      <c r="BZ247" s="75">
        <f>IFERROR(VLOOKUP(BY247,'Criteria Table'!$A$2:$I$102,2,FALSE),0)</f>
        <v>10</v>
      </c>
      <c r="CA247" s="95">
        <f t="shared" si="217"/>
        <v>10</v>
      </c>
      <c r="CB247" s="83">
        <f>IFERROR(VLOOKUP(TEXT($A247,"0000"),'AYP11'!$B$3:$AU$424,17,FALSE),"")</f>
        <v>0</v>
      </c>
      <c r="CC247" s="95">
        <f>IFERROR(VLOOKUP(CB247,'Criteria Table'!$A$2:$I$102,2,FALSE),0)</f>
        <v>10</v>
      </c>
      <c r="CD247" s="95">
        <f t="shared" si="218"/>
        <v>10</v>
      </c>
      <c r="CE247" s="83">
        <f>IFERROR(VLOOKUP(TEXT($A247,"0000"),'AYP11'!$B$1269:$AU$1690,17,FALSE),"")</f>
        <v>69</v>
      </c>
      <c r="CF247" s="95">
        <f>IFERROR(VLOOKUP(CE247,'Criteria Table'!$A$2:$I$102,2,FALSE),0)</f>
        <v>3.1</v>
      </c>
      <c r="CG247" s="95">
        <f t="shared" si="219"/>
        <v>72</v>
      </c>
      <c r="CH247" s="83">
        <f>IFERROR(VLOOKUP(TEXT($A247,"0000"),'AYP11'!$B$1691:$AU$2112,17,FALSE),"")</f>
        <v>65</v>
      </c>
      <c r="CI247" s="95">
        <f>IFERROR(VLOOKUP(CH247,'Criteria Table'!$A$2:$I$102,2,FALSE),0)</f>
        <v>3.5</v>
      </c>
      <c r="CJ247" s="95">
        <f t="shared" si="220"/>
        <v>69</v>
      </c>
      <c r="CK247" s="83">
        <f>IFERROR(VLOOKUP(TEXT($A247,"0000"),'AYP11'!$B$2535:$AU$2956,17,FALSE),"")</f>
        <v>0</v>
      </c>
      <c r="CL247" s="95">
        <f>IFERROR(VLOOKUP(CK247,'Criteria Table'!$A$2:$I$102,2,FALSE),0)</f>
        <v>10</v>
      </c>
      <c r="CM247" s="95">
        <f t="shared" si="221"/>
        <v>10</v>
      </c>
      <c r="CN247" s="76">
        <f>IFERROR(VLOOKUP(TEXT($A247,"0000"),'AYP11'!$B$3379:$AU$3800,23,FALSE),"")</f>
        <v>0</v>
      </c>
      <c r="CO247" s="95">
        <f>IFERROR(VLOOKUP(CN247,'Criteria Table'!$A$2:$I$102,2,FALSE),0)</f>
        <v>10</v>
      </c>
      <c r="CP247" s="95">
        <f t="shared" si="222"/>
        <v>10</v>
      </c>
      <c r="CQ247" s="76">
        <f>IFERROR(VLOOKUP(TEXT($A247,"0000"),'AYP11'!$B$847:$AU$1268,23,FALSE),"")</f>
        <v>0</v>
      </c>
      <c r="CR247" s="95">
        <f>IFERROR(VLOOKUP(CQ247,'Criteria Table'!$A$2:$I$102,2,FALSE),0)</f>
        <v>10</v>
      </c>
      <c r="CS247" s="95">
        <f t="shared" si="223"/>
        <v>10</v>
      </c>
      <c r="CT247" s="76">
        <f>IFERROR(VLOOKUP(TEXT($A247,"0000"),'AYP11'!$B$2113:$AU$2534,23,FALSE),"")</f>
        <v>73</v>
      </c>
      <c r="CU247" s="95">
        <f>IFERROR(VLOOKUP(CT247,'Criteria Table'!$A$2:$I$102,2,FALSE),0)</f>
        <v>2.7</v>
      </c>
      <c r="CV247" s="95">
        <f t="shared" si="224"/>
        <v>76</v>
      </c>
      <c r="CW247" s="76">
        <f>IFERROR(VLOOKUP(TEXT($A247,"0000"),'AYP11'!$B$425:$AU$846,23,FALSE),"")</f>
        <v>0</v>
      </c>
      <c r="CX247" s="95">
        <f>IFERROR(VLOOKUP(CW247,'Criteria Table'!$A$2:$I$102,2,FALSE),0)</f>
        <v>10</v>
      </c>
      <c r="CY247" s="95">
        <f t="shared" si="225"/>
        <v>10</v>
      </c>
      <c r="CZ247" s="76">
        <f>IFERROR(VLOOKUP(TEXT($A247,"0000"),'AYP11'!$B$3:$AU$424,23,FALSE),"")</f>
        <v>0</v>
      </c>
      <c r="DA247" s="95">
        <f>IFERROR(VLOOKUP(CZ247,'Criteria Table'!$A$2:$I$102,2,FALSE),0)</f>
        <v>10</v>
      </c>
      <c r="DB247" s="95">
        <f t="shared" si="226"/>
        <v>10</v>
      </c>
      <c r="DC247" s="76">
        <f>IFERROR(VLOOKUP(TEXT($A247,"0000"),'AYP11'!$B$1269:$AU$1690,23,FALSE),"")</f>
        <v>68</v>
      </c>
      <c r="DD247" s="95">
        <f>IFERROR(VLOOKUP(DC247,'Criteria Table'!$A$2:$I$102,2,FALSE),0)</f>
        <v>3.2</v>
      </c>
      <c r="DE247" s="95">
        <f t="shared" si="227"/>
        <v>71</v>
      </c>
      <c r="DF247" s="76">
        <f>IFERROR(VLOOKUP(TEXT($A247,"0000"),'AYP11'!$B$1691:$AU$2112,23,FALSE),"")</f>
        <v>68</v>
      </c>
      <c r="DG247" s="95">
        <f>IFERROR(VLOOKUP(DF247,'Criteria Table'!$A$2:$I$102,2,FALSE),0)</f>
        <v>3.2</v>
      </c>
      <c r="DH247" s="95">
        <f t="shared" si="228"/>
        <v>71</v>
      </c>
      <c r="DI247" s="76">
        <f>IFERROR(VLOOKUP(TEXT($A247,"0000"),'AYP11'!$B$2535:$AU$2956,23,FALSE),"")</f>
        <v>0</v>
      </c>
      <c r="DJ247" s="95">
        <f>IFERROR(VLOOKUP(DI247,'Criteria Table'!$A$2:$I$102,2,FALSE),0)</f>
        <v>10</v>
      </c>
      <c r="DK247" s="95">
        <f t="shared" si="229"/>
        <v>10</v>
      </c>
      <c r="DL247" s="91">
        <f>IFERROR(VLOOKUP(TEXT($A247,"0000"),'AYP11'!$B$3379:$AU$3800,11,FALSE),"")</f>
        <v>0</v>
      </c>
      <c r="DM247" s="95">
        <f t="shared" si="230"/>
        <v>1</v>
      </c>
      <c r="DN247" s="95" t="str">
        <f t="shared" si="231"/>
        <v/>
      </c>
      <c r="DO247" s="91">
        <f>IFERROR(VLOOKUP(TEXT($A247,"0000"),'AYP11'!$B$847:$AU$1268,11,FALSE),"")</f>
        <v>0</v>
      </c>
      <c r="DP247" s="95">
        <f t="shared" si="232"/>
        <v>1</v>
      </c>
      <c r="DQ247" s="95" t="str">
        <f t="shared" si="233"/>
        <v/>
      </c>
      <c r="DR247" s="91">
        <f>IFERROR(VLOOKUP(TEXT($A247,"0000"),'AYP11'!$B$2113:$AU$2534,11,FALSE),"")</f>
        <v>0</v>
      </c>
      <c r="DS247" s="95">
        <f t="shared" si="234"/>
        <v>1</v>
      </c>
      <c r="DT247" s="95" t="str">
        <f t="shared" si="235"/>
        <v/>
      </c>
      <c r="DU247" s="91">
        <f>IFERROR(VLOOKUP(TEXT($A247,"0000"),'AYP11'!$B$425:$AU$846,11,FALSE),"")</f>
        <v>0</v>
      </c>
      <c r="DV247" s="95">
        <f t="shared" si="236"/>
        <v>1</v>
      </c>
      <c r="DW247" s="95" t="str">
        <f t="shared" si="237"/>
        <v/>
      </c>
      <c r="DX247" s="91">
        <f>IFERROR(VLOOKUP(TEXT($A247,"0000"),'AYP11'!$B$3:$AU$424,11,FALSE),"")</f>
        <v>0</v>
      </c>
      <c r="DY247" s="95">
        <f t="shared" si="238"/>
        <v>1</v>
      </c>
      <c r="DZ247" s="95" t="str">
        <f t="shared" si="239"/>
        <v/>
      </c>
      <c r="EA247" s="91">
        <f>IFERROR(VLOOKUP(TEXT($A247,"0000"),'AYP11'!$B$1269:$AU$1690,11,FALSE),"")</f>
        <v>0</v>
      </c>
      <c r="EB247" s="95">
        <f t="shared" si="240"/>
        <v>1</v>
      </c>
      <c r="EC247" s="95" t="str">
        <f t="shared" si="241"/>
        <v/>
      </c>
      <c r="ED247" s="91">
        <f>IFERROR(VLOOKUP(TEXT($A247,"0000"),'AYP11'!$B$1691:$AU$2112,11,FALSE),"")</f>
        <v>0</v>
      </c>
      <c r="EE247" s="95">
        <f t="shared" si="242"/>
        <v>1</v>
      </c>
      <c r="EF247" s="95" t="str">
        <f t="shared" si="243"/>
        <v/>
      </c>
      <c r="EG247" s="91">
        <f>IFERROR(VLOOKUP(TEXT($A247,"0000"),'AYP11'!$B$2535:$AU$2956,11,FALSE),"")</f>
        <v>0</v>
      </c>
      <c r="EH247" s="95">
        <f t="shared" si="244"/>
        <v>1</v>
      </c>
      <c r="EI247" s="95" t="str">
        <f t="shared" si="245"/>
        <v/>
      </c>
    </row>
    <row r="248" spans="1:147" x14ac:dyDescent="0.25">
      <c r="A248" s="248">
        <v>5361</v>
      </c>
      <c r="B248" s="291">
        <f t="shared" si="192"/>
        <v>28.735632183908045</v>
      </c>
      <c r="C248" s="50">
        <f>IFERROR(VLOOKUP(TEXT($A248,"0000"),'R-M11'!$A$2:$AA$500,4,FALSE),0)</f>
        <v>75</v>
      </c>
      <c r="D248" s="291">
        <f t="shared" si="193"/>
        <v>53.256704980842919</v>
      </c>
      <c r="E248" s="98">
        <f>IFERROR(SUM(VLOOKUP(TEXT($A248,"0000"),'R-M11'!$A$2:$AA$500,5,FALSE),VLOOKUP(TEXT($A248,"0000"),'R-M11'!$A$2:$AA$500,6,FALSE)),0)</f>
        <v>139</v>
      </c>
      <c r="F248" s="58">
        <f>IFERROR(VLOOKUP(TEXT($A248,"0000"),'R-M11'!$A$2:$AA$500,14,FALSE),0)</f>
        <v>261</v>
      </c>
      <c r="G248" s="230">
        <f t="shared" si="246"/>
        <v>29.995632183908047</v>
      </c>
      <c r="H248" s="97">
        <f t="shared" si="194"/>
        <v>78.288600000000002</v>
      </c>
      <c r="I248" s="230">
        <f t="shared" si="247"/>
        <v>53.796704980842918</v>
      </c>
      <c r="J248" s="97">
        <f t="shared" si="195"/>
        <v>140.40940000000001</v>
      </c>
      <c r="K248" s="230">
        <f t="shared" si="196"/>
        <v>82</v>
      </c>
      <c r="L248" s="121">
        <f>IFERROR(VLOOKUP(K248,'Criteria Table'!$A$2:$I$102,2,FALSE),"")</f>
        <v>1.8</v>
      </c>
      <c r="M248" s="230">
        <f t="shared" si="197"/>
        <v>83.792337164750961</v>
      </c>
      <c r="N248" s="286">
        <f t="shared" si="198"/>
        <v>27.307692307692307</v>
      </c>
      <c r="O248" s="50">
        <f>IFERROR(VLOOKUP(TEXT($A248,"0000"),'R-M11'!$A$2:$AA$500,17,FALSE),"")</f>
        <v>71</v>
      </c>
      <c r="P248" s="286">
        <f t="shared" si="199"/>
        <v>56.153846153846153</v>
      </c>
      <c r="Q248" s="98">
        <f>IFERROR(SUM(VLOOKUP(TEXT($A248,"0000"),'R-M11'!$A$2:$AA$500,18,FALSE),VLOOKUP(TEXT($A248,"0000"),'R-M11'!$A$2:$AA$500,19,FALSE)),0)</f>
        <v>146</v>
      </c>
      <c r="R248" s="69">
        <f>IFERROR(VLOOKUP(TEXT($A248,"0000"),'R-M11'!$A$2:$AA$500,27,FALSE),0)</f>
        <v>260</v>
      </c>
      <c r="S248" s="121">
        <f t="shared" si="248"/>
        <v>28.497692307692308</v>
      </c>
      <c r="T248" s="70">
        <f t="shared" si="200"/>
        <v>74.093999999999994</v>
      </c>
      <c r="U248" s="121">
        <f t="shared" si="249"/>
        <v>56.663846153846151</v>
      </c>
      <c r="V248" s="70">
        <f t="shared" si="201"/>
        <v>147.32599999999999</v>
      </c>
      <c r="W248" s="121">
        <f t="shared" si="202"/>
        <v>83</v>
      </c>
      <c r="X248" s="124">
        <f>IFERROR(VLOOKUP(W248,'Criteria Table'!$A$2:$I$102,2,FALSE),"")</f>
        <v>1.7000000000000002</v>
      </c>
      <c r="Y248" s="121">
        <f t="shared" si="203"/>
        <v>85.161538461538456</v>
      </c>
      <c r="Z248" s="92">
        <f>IFERROR(IF(VLOOKUP(A248,'SG11'!$A$3:$AI$500,18,FALSE)="","NA",VLOOKUP(A248,'SG11'!$A$3:$AI$500,18,FALSE)),"")</f>
        <v>77</v>
      </c>
      <c r="AA248" s="75">
        <f>IFERROR(VLOOKUP(Z248,'Criteria Table'!$A$2:$I$102,6,FALSE),"NA")</f>
        <v>5</v>
      </c>
      <c r="AB248" s="95">
        <f t="shared" si="250"/>
        <v>82</v>
      </c>
      <c r="AC248" s="84">
        <f>IFERROR(IF(VLOOKUP(A248,'SG11'!$A$3:$AI$500,19,FALSE)="","NA",VLOOKUP(A248,'SG11'!$A$3:$AI$500,19,FALSE)),"")</f>
        <v>56</v>
      </c>
      <c r="AD248" s="75">
        <f>IFERROR(VLOOKUP(AC248,'Criteria Table'!$A$2:$I$102,6,FALSE),"NA")</f>
        <v>10</v>
      </c>
      <c r="AE248" s="95">
        <f t="shared" si="251"/>
        <v>66</v>
      </c>
      <c r="AF248" s="92">
        <f>IFERROR(IF(VLOOKUP(A248,'SG11'!$A$3:$AI$500,20,FALSE)="","NA",VLOOKUP(A248,'SG11'!$A$3:$AI$500,20,FALSE)),"")</f>
        <v>78</v>
      </c>
      <c r="AG248" s="75">
        <f>IFERROR(VLOOKUP(AF248,'Criteria Table'!$A$2:$I$102,6,FALSE),"NA")</f>
        <v>5</v>
      </c>
      <c r="AH248" s="95">
        <f t="shared" si="252"/>
        <v>83</v>
      </c>
      <c r="AI248" s="84">
        <f>IFERROR(IF(VLOOKUP(A248,'SG11'!$A$3:$AI$500,21,FALSE)="","NA",VLOOKUP(A248,'SG11'!$A$3:$AI$500,21,FALSE)),"")</f>
        <v>63</v>
      </c>
      <c r="AJ248" s="75">
        <f>IFERROR(VLOOKUP(AI248,'Criteria Table'!$A$2:$I$102,6,FALSE),"NA")</f>
        <v>5</v>
      </c>
      <c r="AK248" s="95">
        <f t="shared" si="253"/>
        <v>68</v>
      </c>
      <c r="AL248" s="99">
        <f>IFERROR(VLOOKUP(TEXT(A248,"0000"),'W11'!$A$1:$E$500,4,FALSE)/AP248*100,"")</f>
        <v>100</v>
      </c>
      <c r="AM248" s="97">
        <f>IFERROR(VLOOKUP(TEXT(A248,"0000"),'W11'!$A$1:$E$500,4,FALSE),"")</f>
        <v>94</v>
      </c>
      <c r="AN248" s="99">
        <f t="shared" si="204"/>
        <v>100</v>
      </c>
      <c r="AO248" s="97">
        <f t="shared" si="205"/>
        <v>94</v>
      </c>
      <c r="AP248" s="99">
        <f>IFERROR(VLOOKUP(TEXT(A248,"0000"),'W11'!$A$1:$E$500,5,FALSE),"")</f>
        <v>94</v>
      </c>
      <c r="AQ248" s="97">
        <f>IFERROR(VLOOKUP(ROUND(AL248,0),'Criteria Table'!$A$2:$I$102,4,FALSE),0)</f>
        <v>0</v>
      </c>
      <c r="AR248" s="128"/>
      <c r="AS248" s="95"/>
      <c r="AT248" s="95"/>
      <c r="AU248" s="100">
        <f>IFERROR(VLOOKUP(TEXT(A248,"0000"),'Sci11'!$A$3:$N$492,4,FALSE)/VLOOKUP(TEXT(A248,"0000"),'Sci11'!$A$3:$N$492,14,FALSE)*100,"")</f>
        <v>37.349397590361441</v>
      </c>
      <c r="AV248" s="101">
        <f>SUM(VLOOKUP(TEXT(A248,"0000"),'Sci11'!$A$3:$N$492,5,FALSE),VLOOKUP(TEXT(A248,"0000"),'Sci11'!$A$3:$N$492,6,FALSE))/VLOOKUP(TEXT(A248,"0000"),'Sci11'!$A$3:$N$492,14,FALSE)*100</f>
        <v>32.53012048192771</v>
      </c>
      <c r="AW248" s="100">
        <f t="shared" si="254"/>
        <v>39.449397590361443</v>
      </c>
      <c r="AX248" s="101">
        <f>IFERROR(AW248/100*VLOOKUP(TEXT(A248,"0000"),'Sci11'!$A$3:$N$492,14,FALSE),"")</f>
        <v>32.742999999999995</v>
      </c>
      <c r="AY248" s="100">
        <f t="shared" si="255"/>
        <v>33.430120481927709</v>
      </c>
      <c r="AZ248" s="101">
        <f>IFERROR(AY248/100*VLOOKUP(TEXT(A248,"0000"),'Sci11'!$A$3:$N$492,14,FALSE),"")</f>
        <v>27.747</v>
      </c>
      <c r="BA248" s="100">
        <f t="shared" si="206"/>
        <v>70</v>
      </c>
      <c r="BB248" s="101">
        <f>IFERROR(VLOOKUP(BA248,'Criteria Table'!$A$2:$I$102,2,FALSE),"")</f>
        <v>3</v>
      </c>
      <c r="BC248" s="101">
        <f t="shared" si="207"/>
        <v>73</v>
      </c>
      <c r="BD248" s="82">
        <f>IFERROR(VLOOKUP(A248,ATTx11!$A$2:$N$500,4,FALSE),"")</f>
        <v>97.18</v>
      </c>
      <c r="BE248" s="95">
        <f t="shared" si="208"/>
        <v>0</v>
      </c>
      <c r="BF248" s="96">
        <f t="shared" si="209"/>
        <v>97.18</v>
      </c>
      <c r="BG248" s="70">
        <f>IFERROR(VLOOKUP(A248,ATTx11!$A$2:$N$500,11,FALSE),"")</f>
        <v>3</v>
      </c>
      <c r="BH248" s="95">
        <f t="shared" si="210"/>
        <v>2.7</v>
      </c>
      <c r="BI248" s="70">
        <f>IFERROR(VLOOKUP(A248,ATTx11!$A$2:$N$500,12,FALSE),"")</f>
        <v>5</v>
      </c>
      <c r="BJ248" s="97">
        <f t="shared" si="211"/>
        <v>4.5</v>
      </c>
      <c r="BK248" s="84">
        <f>IFERROR(VLOOKUP(A248,ATTx11!$A$2:$N$500,7,FALSE),"")</f>
        <v>3</v>
      </c>
      <c r="BL248" s="97">
        <f t="shared" si="212"/>
        <v>2.7</v>
      </c>
      <c r="BM248" s="84">
        <f>IFERROR(VLOOKUP(A248,ATTx11!$A$2:$N$500,8,FALSE),"")</f>
        <v>5</v>
      </c>
      <c r="BN248" s="95">
        <f t="shared" si="213"/>
        <v>4.5</v>
      </c>
      <c r="BO248" s="95"/>
      <c r="BP248" s="83">
        <f>IFERROR(VLOOKUP(TEXT($A248,"0000"),'AYP11'!$B$3379:$AU$3800,17,FALSE),"")</f>
        <v>0</v>
      </c>
      <c r="BQ248" s="75">
        <f>IFERROR(VLOOKUP(BP248,'Criteria Table'!$A$2:$I$102,2,FALSE),0)</f>
        <v>10</v>
      </c>
      <c r="BR248" s="95">
        <f t="shared" si="214"/>
        <v>10</v>
      </c>
      <c r="BS248" s="83">
        <f>IFERROR(VLOOKUP(TEXT($A248,"0000"),'AYP11'!$B$847:$AU$1268,17,FALSE),"")</f>
        <v>0</v>
      </c>
      <c r="BT248" s="75">
        <f>IFERROR(VLOOKUP(BS248,'Criteria Table'!$A$2:$I$102,2,FALSE),0)</f>
        <v>10</v>
      </c>
      <c r="BU248" s="95">
        <f t="shared" si="215"/>
        <v>10</v>
      </c>
      <c r="BV248" s="83">
        <f>IFERROR(VLOOKUP(TEXT($A248,"0000"),'AYP11'!$B$2113:$AU$2534,17,FALSE),"")</f>
        <v>84</v>
      </c>
      <c r="BW248" s="75">
        <f>IFERROR(VLOOKUP(BV248,'Criteria Table'!$A$2:$I$102,2,FALSE),0)</f>
        <v>1.6</v>
      </c>
      <c r="BX248" s="95">
        <f t="shared" si="216"/>
        <v>86</v>
      </c>
      <c r="BY248" s="83">
        <f>IFERROR(VLOOKUP(TEXT($A248,"0000"),'AYP11'!$B$425:$AU$846,17,FALSE),"")</f>
        <v>0</v>
      </c>
      <c r="BZ248" s="75">
        <f>IFERROR(VLOOKUP(BY248,'Criteria Table'!$A$2:$I$102,2,FALSE),0)</f>
        <v>10</v>
      </c>
      <c r="CA248" s="95">
        <f t="shared" si="217"/>
        <v>10</v>
      </c>
      <c r="CB248" s="83">
        <f>IFERROR(VLOOKUP(TEXT($A248,"0000"),'AYP11'!$B$3:$AU$424,17,FALSE),"")</f>
        <v>0</v>
      </c>
      <c r="CC248" s="95">
        <f>IFERROR(VLOOKUP(CB248,'Criteria Table'!$A$2:$I$102,2,FALSE),0)</f>
        <v>10</v>
      </c>
      <c r="CD248" s="95">
        <f t="shared" si="218"/>
        <v>10</v>
      </c>
      <c r="CE248" s="83">
        <f>IFERROR(VLOOKUP(TEXT($A248,"0000"),'AYP11'!$B$1269:$AU$1690,17,FALSE),"")</f>
        <v>78</v>
      </c>
      <c r="CF248" s="95">
        <f>IFERROR(VLOOKUP(CE248,'Criteria Table'!$A$2:$I$102,2,FALSE),0)</f>
        <v>2.2000000000000002</v>
      </c>
      <c r="CG248" s="95">
        <f t="shared" si="219"/>
        <v>80</v>
      </c>
      <c r="CH248" s="83">
        <f>IFERROR(VLOOKUP(TEXT($A248,"0000"),'AYP11'!$B$1691:$AU$2112,17,FALSE),"")</f>
        <v>73</v>
      </c>
      <c r="CI248" s="95">
        <f>IFERROR(VLOOKUP(CH248,'Criteria Table'!$A$2:$I$102,2,FALSE),0)</f>
        <v>2.7</v>
      </c>
      <c r="CJ248" s="95">
        <f t="shared" si="220"/>
        <v>76</v>
      </c>
      <c r="CK248" s="83">
        <f>IFERROR(VLOOKUP(TEXT($A248,"0000"),'AYP11'!$B$2535:$AU$2956,17,FALSE),"")</f>
        <v>0</v>
      </c>
      <c r="CL248" s="95">
        <f>IFERROR(VLOOKUP(CK248,'Criteria Table'!$A$2:$I$102,2,FALSE),0)</f>
        <v>10</v>
      </c>
      <c r="CM248" s="95">
        <f t="shared" si="221"/>
        <v>10</v>
      </c>
      <c r="CN248" s="76">
        <f>IFERROR(VLOOKUP(TEXT($A248,"0000"),'AYP11'!$B$3379:$AU$3800,23,FALSE),"")</f>
        <v>0</v>
      </c>
      <c r="CO248" s="95">
        <f>IFERROR(VLOOKUP(CN248,'Criteria Table'!$A$2:$I$102,2,FALSE),0)</f>
        <v>10</v>
      </c>
      <c r="CP248" s="95">
        <f t="shared" si="222"/>
        <v>10</v>
      </c>
      <c r="CQ248" s="76">
        <f>IFERROR(VLOOKUP(TEXT($A248,"0000"),'AYP11'!$B$847:$AU$1268,23,FALSE),"")</f>
        <v>0</v>
      </c>
      <c r="CR248" s="95">
        <f>IFERROR(VLOOKUP(CQ248,'Criteria Table'!$A$2:$I$102,2,FALSE),0)</f>
        <v>10</v>
      </c>
      <c r="CS248" s="95">
        <f t="shared" si="223"/>
        <v>10</v>
      </c>
      <c r="CT248" s="76">
        <f>IFERROR(VLOOKUP(TEXT($A248,"0000"),'AYP11'!$B$2113:$AU$2534,23,FALSE),"")</f>
        <v>86</v>
      </c>
      <c r="CU248" s="95">
        <f>IFERROR(VLOOKUP(CT248,'Criteria Table'!$A$2:$I$102,2,FALSE),0)</f>
        <v>0</v>
      </c>
      <c r="CV248" s="95">
        <f t="shared" si="224"/>
        <v>86</v>
      </c>
      <c r="CW248" s="76">
        <f>IFERROR(VLOOKUP(TEXT($A248,"0000"),'AYP11'!$B$425:$AU$846,23,FALSE),"")</f>
        <v>0</v>
      </c>
      <c r="CX248" s="95">
        <f>IFERROR(VLOOKUP(CW248,'Criteria Table'!$A$2:$I$102,2,FALSE),0)</f>
        <v>10</v>
      </c>
      <c r="CY248" s="95">
        <f t="shared" si="225"/>
        <v>10</v>
      </c>
      <c r="CZ248" s="76">
        <f>IFERROR(VLOOKUP(TEXT($A248,"0000"),'AYP11'!$B$3:$AU$424,23,FALSE),"")</f>
        <v>0</v>
      </c>
      <c r="DA248" s="95">
        <f>IFERROR(VLOOKUP(CZ248,'Criteria Table'!$A$2:$I$102,2,FALSE),0)</f>
        <v>10</v>
      </c>
      <c r="DB248" s="95">
        <f t="shared" si="226"/>
        <v>10</v>
      </c>
      <c r="DC248" s="76">
        <f>IFERROR(VLOOKUP(TEXT($A248,"0000"),'AYP11'!$B$1269:$AU$1690,23,FALSE),"")</f>
        <v>80</v>
      </c>
      <c r="DD248" s="95">
        <f>IFERROR(VLOOKUP(DC248,'Criteria Table'!$A$2:$I$102,2,FALSE),0)</f>
        <v>2</v>
      </c>
      <c r="DE248" s="95">
        <f t="shared" si="227"/>
        <v>82</v>
      </c>
      <c r="DF248" s="76">
        <f>IFERROR(VLOOKUP(TEXT($A248,"0000"),'AYP11'!$B$1691:$AU$2112,23,FALSE),"")</f>
        <v>82</v>
      </c>
      <c r="DG248" s="95">
        <f>IFERROR(VLOOKUP(DF248,'Criteria Table'!$A$2:$I$102,2,FALSE),0)</f>
        <v>1.8</v>
      </c>
      <c r="DH248" s="95">
        <f t="shared" si="228"/>
        <v>84</v>
      </c>
      <c r="DI248" s="76">
        <f>IFERROR(VLOOKUP(TEXT($A248,"0000"),'AYP11'!$B$2535:$AU$2956,23,FALSE),"")</f>
        <v>0</v>
      </c>
      <c r="DJ248" s="95">
        <f>IFERROR(VLOOKUP(DI248,'Criteria Table'!$A$2:$I$102,2,FALSE),0)</f>
        <v>10</v>
      </c>
      <c r="DK248" s="95">
        <f t="shared" si="229"/>
        <v>10</v>
      </c>
      <c r="DL248" s="91">
        <f>IFERROR(VLOOKUP(TEXT($A248,"0000"),'AYP11'!$B$3379:$AU$3800,11,FALSE),"")</f>
        <v>0</v>
      </c>
      <c r="DM248" s="95">
        <f t="shared" si="230"/>
        <v>1</v>
      </c>
      <c r="DN248" s="95" t="str">
        <f t="shared" si="231"/>
        <v/>
      </c>
      <c r="DO248" s="91">
        <f>IFERROR(VLOOKUP(TEXT($A248,"0000"),'AYP11'!$B$847:$AU$1268,11,FALSE),"")</f>
        <v>0</v>
      </c>
      <c r="DP248" s="95">
        <f t="shared" si="232"/>
        <v>1</v>
      </c>
      <c r="DQ248" s="95" t="str">
        <f t="shared" si="233"/>
        <v/>
      </c>
      <c r="DR248" s="91">
        <f>IFERROR(VLOOKUP(TEXT($A248,"0000"),'AYP11'!$B$2113:$AU$2534,11,FALSE),"")</f>
        <v>0</v>
      </c>
      <c r="DS248" s="95">
        <f t="shared" si="234"/>
        <v>1</v>
      </c>
      <c r="DT248" s="95" t="str">
        <f t="shared" si="235"/>
        <v/>
      </c>
      <c r="DU248" s="91">
        <f>IFERROR(VLOOKUP(TEXT($A248,"0000"),'AYP11'!$B$425:$AU$846,11,FALSE),"")</f>
        <v>0</v>
      </c>
      <c r="DV248" s="95">
        <f t="shared" si="236"/>
        <v>1</v>
      </c>
      <c r="DW248" s="95" t="str">
        <f t="shared" si="237"/>
        <v/>
      </c>
      <c r="DX248" s="91">
        <f>IFERROR(VLOOKUP(TEXT($A248,"0000"),'AYP11'!$B$3:$AU$424,11,FALSE),"")</f>
        <v>0</v>
      </c>
      <c r="DY248" s="95">
        <f t="shared" si="238"/>
        <v>1</v>
      </c>
      <c r="DZ248" s="95" t="str">
        <f t="shared" si="239"/>
        <v/>
      </c>
      <c r="EA248" s="91">
        <f>IFERROR(VLOOKUP(TEXT($A248,"0000"),'AYP11'!$B$1269:$AU$1690,11,FALSE),"")</f>
        <v>0</v>
      </c>
      <c r="EB248" s="95">
        <f t="shared" si="240"/>
        <v>1</v>
      </c>
      <c r="EC248" s="95" t="str">
        <f t="shared" si="241"/>
        <v/>
      </c>
      <c r="ED248" s="91">
        <f>IFERROR(VLOOKUP(TEXT($A248,"0000"),'AYP11'!$B$1691:$AU$2112,11,FALSE),"")</f>
        <v>0</v>
      </c>
      <c r="EE248" s="95">
        <f t="shared" si="242"/>
        <v>1</v>
      </c>
      <c r="EF248" s="95" t="str">
        <f t="shared" si="243"/>
        <v/>
      </c>
      <c r="EG248" s="91">
        <f>IFERROR(VLOOKUP(TEXT($A248,"0000"),'AYP11'!$B$2535:$AU$2956,11,FALSE),"")</f>
        <v>0</v>
      </c>
      <c r="EH248" s="95">
        <f t="shared" si="244"/>
        <v>1</v>
      </c>
      <c r="EI248" s="95" t="str">
        <f t="shared" si="245"/>
        <v/>
      </c>
    </row>
    <row r="249" spans="1:147" x14ac:dyDescent="0.25">
      <c r="A249" s="248">
        <v>5381</v>
      </c>
      <c r="B249" s="291">
        <f t="shared" si="192"/>
        <v>29.515418502202646</v>
      </c>
      <c r="C249" s="50">
        <f>IFERROR(VLOOKUP(TEXT($A249,"0000"),'R-M11'!$A$2:$AA$500,4,FALSE),0)</f>
        <v>134</v>
      </c>
      <c r="D249" s="291">
        <f t="shared" si="193"/>
        <v>40.969162995594715</v>
      </c>
      <c r="E249" s="98">
        <f>IFERROR(SUM(VLOOKUP(TEXT($A249,"0000"),'R-M11'!$A$2:$AA$500,5,FALSE),VLOOKUP(TEXT($A249,"0000"),'R-M11'!$A$2:$AA$500,6,FALSE)),0)</f>
        <v>186</v>
      </c>
      <c r="F249" s="58">
        <f>IFERROR(VLOOKUP(TEXT($A249,"0000"),'R-M11'!$A$2:$AA$500,14,FALSE),0)</f>
        <v>454</v>
      </c>
      <c r="G249" s="230">
        <f t="shared" si="246"/>
        <v>31.615418502202644</v>
      </c>
      <c r="H249" s="97">
        <f t="shared" si="194"/>
        <v>143.53399999999999</v>
      </c>
      <c r="I249" s="230">
        <f t="shared" si="247"/>
        <v>41.869162995594714</v>
      </c>
      <c r="J249" s="97">
        <f t="shared" si="195"/>
        <v>190.08599999999998</v>
      </c>
      <c r="K249" s="230">
        <f t="shared" si="196"/>
        <v>70</v>
      </c>
      <c r="L249" s="121">
        <f>IFERROR(VLOOKUP(K249,'Criteria Table'!$A$2:$I$102,2,FALSE),"")</f>
        <v>3</v>
      </c>
      <c r="M249" s="230">
        <f t="shared" si="197"/>
        <v>73.484581497797365</v>
      </c>
      <c r="N249" s="286">
        <f t="shared" si="198"/>
        <v>28.193832599118945</v>
      </c>
      <c r="O249" s="50">
        <f>IFERROR(VLOOKUP(TEXT($A249,"0000"),'R-M11'!$A$2:$AA$500,17,FALSE),"")</f>
        <v>128</v>
      </c>
      <c r="P249" s="286">
        <f t="shared" si="199"/>
        <v>47.577092511013213</v>
      </c>
      <c r="Q249" s="98">
        <f>IFERROR(SUM(VLOOKUP(TEXT($A249,"0000"),'R-M11'!$A$2:$AA$500,18,FALSE),VLOOKUP(TEXT($A249,"0000"),'R-M11'!$A$2:$AA$500,19,FALSE)),0)</f>
        <v>216</v>
      </c>
      <c r="R249" s="69">
        <f>IFERROR(VLOOKUP(TEXT($A249,"0000"),'R-M11'!$A$2:$AA$500,27,FALSE),0)</f>
        <v>454</v>
      </c>
      <c r="S249" s="121">
        <f t="shared" si="248"/>
        <v>29.873832599118945</v>
      </c>
      <c r="T249" s="70">
        <f t="shared" si="200"/>
        <v>135.62720000000002</v>
      </c>
      <c r="U249" s="121">
        <f t="shared" si="249"/>
        <v>48.297092511013211</v>
      </c>
      <c r="V249" s="70">
        <f t="shared" si="201"/>
        <v>219.26879999999997</v>
      </c>
      <c r="W249" s="121">
        <f t="shared" si="202"/>
        <v>76</v>
      </c>
      <c r="X249" s="124">
        <f>IFERROR(VLOOKUP(W249,'Criteria Table'!$A$2:$I$102,2,FALSE),"")</f>
        <v>2.4000000000000004</v>
      </c>
      <c r="Y249" s="121">
        <f t="shared" si="203"/>
        <v>78.17092511013216</v>
      </c>
      <c r="Z249" s="92">
        <f>IFERROR(IF(VLOOKUP(A249,'SG11'!$A$3:$AI$500,18,FALSE)="","NA",VLOOKUP(A249,'SG11'!$A$3:$AI$500,18,FALSE)),"")</f>
        <v>71</v>
      </c>
      <c r="AA249" s="75">
        <f>IFERROR(VLOOKUP(Z249,'Criteria Table'!$A$2:$I$102,6,FALSE),"NA")</f>
        <v>5</v>
      </c>
      <c r="AB249" s="95">
        <f t="shared" si="250"/>
        <v>76</v>
      </c>
      <c r="AC249" s="84">
        <f>IFERROR(IF(VLOOKUP(A249,'SG11'!$A$3:$AI$500,19,FALSE)="","NA",VLOOKUP(A249,'SG11'!$A$3:$AI$500,19,FALSE)),"")</f>
        <v>68</v>
      </c>
      <c r="AD249" s="75">
        <f>IFERROR(VLOOKUP(AC249,'Criteria Table'!$A$2:$I$102,6,FALSE),"NA")</f>
        <v>5</v>
      </c>
      <c r="AE249" s="95">
        <f t="shared" si="251"/>
        <v>73</v>
      </c>
      <c r="AF249" s="92">
        <f>IFERROR(IF(VLOOKUP(A249,'SG11'!$A$3:$AI$500,20,FALSE)="","NA",VLOOKUP(A249,'SG11'!$A$3:$AI$500,20,FALSE)),"")</f>
        <v>75</v>
      </c>
      <c r="AG249" s="75">
        <f>IFERROR(VLOOKUP(AF249,'Criteria Table'!$A$2:$I$102,6,FALSE),"NA")</f>
        <v>5</v>
      </c>
      <c r="AH249" s="95">
        <f t="shared" si="252"/>
        <v>80</v>
      </c>
      <c r="AI249" s="84">
        <f>IFERROR(IF(VLOOKUP(A249,'SG11'!$A$3:$AI$500,21,FALSE)="","NA",VLOOKUP(A249,'SG11'!$A$3:$AI$500,21,FALSE)),"")</f>
        <v>75</v>
      </c>
      <c r="AJ249" s="75">
        <f>IFERROR(VLOOKUP(AI249,'Criteria Table'!$A$2:$I$102,6,FALSE),"NA")</f>
        <v>5</v>
      </c>
      <c r="AK249" s="95">
        <f t="shared" si="253"/>
        <v>80</v>
      </c>
      <c r="AL249" s="99">
        <f>IFERROR(VLOOKUP(TEXT(A249,"0000"),'W11'!$A$1:$E$500,4,FALSE)/AP249*100,"")</f>
        <v>93.959731543624159</v>
      </c>
      <c r="AM249" s="97">
        <f>IFERROR(VLOOKUP(TEXT(A249,"0000"),'W11'!$A$1:$E$500,4,FALSE),"")</f>
        <v>140</v>
      </c>
      <c r="AN249" s="99">
        <f t="shared" si="204"/>
        <v>93.959731543624159</v>
      </c>
      <c r="AO249" s="97">
        <f t="shared" si="205"/>
        <v>140</v>
      </c>
      <c r="AP249" s="99">
        <f>IFERROR(VLOOKUP(TEXT(A249,"0000"),'W11'!$A$1:$E$500,5,FALSE),"")</f>
        <v>149</v>
      </c>
      <c r="AQ249" s="97">
        <f>IFERROR(VLOOKUP(ROUND(AL249,0),'Criteria Table'!$A$2:$I$102,4,FALSE),0)</f>
        <v>0</v>
      </c>
      <c r="AR249" s="128"/>
      <c r="AS249" s="95"/>
      <c r="AT249" s="95"/>
      <c r="AU249" s="100">
        <f>IFERROR(VLOOKUP(TEXT(A249,"0000"),'Sci11'!$A$3:$N$492,4,FALSE)/VLOOKUP(TEXT(A249,"0000"),'Sci11'!$A$3:$N$492,14,FALSE)*100,"")</f>
        <v>35.172413793103445</v>
      </c>
      <c r="AV249" s="101">
        <f>SUM(VLOOKUP(TEXT(A249,"0000"),'Sci11'!$A$3:$N$492,5,FALSE),VLOOKUP(TEXT(A249,"0000"),'Sci11'!$A$3:$N$492,6,FALSE))/VLOOKUP(TEXT(A249,"0000"),'Sci11'!$A$3:$N$492,14,FALSE)*100</f>
        <v>15.862068965517242</v>
      </c>
      <c r="AW249" s="100">
        <f t="shared" si="254"/>
        <v>38.602413793103445</v>
      </c>
      <c r="AX249" s="101">
        <f>IFERROR(AW249/100*VLOOKUP(TEXT(A249,"0000"),'Sci11'!$A$3:$N$492,14,FALSE),"")</f>
        <v>55.973499999999994</v>
      </c>
      <c r="AY249" s="100">
        <f t="shared" si="255"/>
        <v>17.332068965517241</v>
      </c>
      <c r="AZ249" s="101">
        <f>IFERROR(AY249/100*VLOOKUP(TEXT(A249,"0000"),'Sci11'!$A$3:$N$492,14,FALSE),"")</f>
        <v>25.131499999999999</v>
      </c>
      <c r="BA249" s="100">
        <f t="shared" si="206"/>
        <v>51</v>
      </c>
      <c r="BB249" s="101">
        <f>IFERROR(VLOOKUP(BA249,'Criteria Table'!$A$2:$I$102,2,FALSE),"")</f>
        <v>4.9000000000000004</v>
      </c>
      <c r="BC249" s="101">
        <f t="shared" si="207"/>
        <v>55.9</v>
      </c>
      <c r="BD249" s="82">
        <f>IFERROR(VLOOKUP(A249,ATTx11!$A$2:$N$500,4,FALSE),"")</f>
        <v>96.13</v>
      </c>
      <c r="BE249" s="95">
        <f t="shared" si="208"/>
        <v>0.5</v>
      </c>
      <c r="BF249" s="96">
        <f t="shared" si="209"/>
        <v>96.63</v>
      </c>
      <c r="BG249" s="70">
        <f>IFERROR(VLOOKUP(A249,ATTx11!$A$2:$N$500,11,FALSE),"")</f>
        <v>0</v>
      </c>
      <c r="BH249" s="95">
        <f t="shared" si="210"/>
        <v>0</v>
      </c>
      <c r="BI249" s="70">
        <f>IFERROR(VLOOKUP(A249,ATTx11!$A$2:$N$500,12,FALSE),"")</f>
        <v>0</v>
      </c>
      <c r="BJ249" s="97">
        <f t="shared" si="211"/>
        <v>0</v>
      </c>
      <c r="BK249" s="84">
        <f>IFERROR(VLOOKUP(A249,ATTx11!$A$2:$N$500,7,FALSE),"")</f>
        <v>0</v>
      </c>
      <c r="BL249" s="97">
        <f t="shared" si="212"/>
        <v>0</v>
      </c>
      <c r="BM249" s="84">
        <f>IFERROR(VLOOKUP(A249,ATTx11!$A$2:$N$500,8,FALSE),"")</f>
        <v>0</v>
      </c>
      <c r="BN249" s="95">
        <f t="shared" si="213"/>
        <v>0</v>
      </c>
      <c r="BO249" s="95"/>
      <c r="BP249" s="83">
        <f>IFERROR(VLOOKUP(TEXT($A249,"0000"),'AYP11'!$B$3379:$AU$3800,17,FALSE),"")</f>
        <v>0</v>
      </c>
      <c r="BQ249" s="75">
        <f>IFERROR(VLOOKUP(BP249,'Criteria Table'!$A$2:$I$102,2,FALSE),0)</f>
        <v>10</v>
      </c>
      <c r="BR249" s="95">
        <f t="shared" si="214"/>
        <v>10</v>
      </c>
      <c r="BS249" s="83">
        <f>IFERROR(VLOOKUP(TEXT($A249,"0000"),'AYP11'!$B$847:$AU$1268,17,FALSE),"")</f>
        <v>0</v>
      </c>
      <c r="BT249" s="75">
        <f>IFERROR(VLOOKUP(BS249,'Criteria Table'!$A$2:$I$102,2,FALSE),0)</f>
        <v>10</v>
      </c>
      <c r="BU249" s="95">
        <f t="shared" si="215"/>
        <v>10</v>
      </c>
      <c r="BV249" s="83">
        <f>IFERROR(VLOOKUP(TEXT($A249,"0000"),'AYP11'!$B$2113:$AU$2534,17,FALSE),"")</f>
        <v>74</v>
      </c>
      <c r="BW249" s="75">
        <f>IFERROR(VLOOKUP(BV249,'Criteria Table'!$A$2:$I$102,2,FALSE),0)</f>
        <v>2.6</v>
      </c>
      <c r="BX249" s="95">
        <f t="shared" si="216"/>
        <v>77</v>
      </c>
      <c r="BY249" s="83">
        <f>IFERROR(VLOOKUP(TEXT($A249,"0000"),'AYP11'!$B$425:$AU$846,17,FALSE),"")</f>
        <v>0</v>
      </c>
      <c r="BZ249" s="75">
        <f>IFERROR(VLOOKUP(BY249,'Criteria Table'!$A$2:$I$102,2,FALSE),0)</f>
        <v>10</v>
      </c>
      <c r="CA249" s="95">
        <f t="shared" si="217"/>
        <v>10</v>
      </c>
      <c r="CB249" s="83">
        <f>IFERROR(VLOOKUP(TEXT($A249,"0000"),'AYP11'!$B$3:$AU$424,17,FALSE),"")</f>
        <v>0</v>
      </c>
      <c r="CC249" s="95">
        <f>IFERROR(VLOOKUP(CB249,'Criteria Table'!$A$2:$I$102,2,FALSE),0)</f>
        <v>10</v>
      </c>
      <c r="CD249" s="95">
        <f t="shared" si="218"/>
        <v>10</v>
      </c>
      <c r="CE249" s="83">
        <f>IFERROR(VLOOKUP(TEXT($A249,"0000"),'AYP11'!$B$1269:$AU$1690,17,FALSE),"")</f>
        <v>72</v>
      </c>
      <c r="CF249" s="95">
        <f>IFERROR(VLOOKUP(CE249,'Criteria Table'!$A$2:$I$102,2,FALSE),0)</f>
        <v>2.8000000000000003</v>
      </c>
      <c r="CG249" s="95">
        <f t="shared" si="219"/>
        <v>75</v>
      </c>
      <c r="CH249" s="83">
        <f>IFERROR(VLOOKUP(TEXT($A249,"0000"),'AYP11'!$B$1691:$AU$2112,17,FALSE),"")</f>
        <v>69</v>
      </c>
      <c r="CI249" s="95">
        <f>IFERROR(VLOOKUP(CH249,'Criteria Table'!$A$2:$I$102,2,FALSE),0)</f>
        <v>3.1</v>
      </c>
      <c r="CJ249" s="95">
        <f t="shared" si="220"/>
        <v>72</v>
      </c>
      <c r="CK249" s="83">
        <f>IFERROR(VLOOKUP(TEXT($A249,"0000"),'AYP11'!$B$2535:$AU$2956,17,FALSE),"")</f>
        <v>0</v>
      </c>
      <c r="CL249" s="95">
        <f>IFERROR(VLOOKUP(CK249,'Criteria Table'!$A$2:$I$102,2,FALSE),0)</f>
        <v>10</v>
      </c>
      <c r="CM249" s="95">
        <f t="shared" si="221"/>
        <v>10</v>
      </c>
      <c r="CN249" s="76">
        <f>IFERROR(VLOOKUP(TEXT($A249,"0000"),'AYP11'!$B$3379:$AU$3800,23,FALSE),"")</f>
        <v>0</v>
      </c>
      <c r="CO249" s="95">
        <f>IFERROR(VLOOKUP(CN249,'Criteria Table'!$A$2:$I$102,2,FALSE),0)</f>
        <v>10</v>
      </c>
      <c r="CP249" s="95">
        <f t="shared" si="222"/>
        <v>10</v>
      </c>
      <c r="CQ249" s="76">
        <f>IFERROR(VLOOKUP(TEXT($A249,"0000"),'AYP11'!$B$847:$AU$1268,23,FALSE),"")</f>
        <v>0</v>
      </c>
      <c r="CR249" s="95">
        <f>IFERROR(VLOOKUP(CQ249,'Criteria Table'!$A$2:$I$102,2,FALSE),0)</f>
        <v>10</v>
      </c>
      <c r="CS249" s="95">
        <f t="shared" si="223"/>
        <v>10</v>
      </c>
      <c r="CT249" s="76">
        <f>IFERROR(VLOOKUP(TEXT($A249,"0000"),'AYP11'!$B$2113:$AU$2534,23,FALSE),"")</f>
        <v>76</v>
      </c>
      <c r="CU249" s="95">
        <f>IFERROR(VLOOKUP(CT249,'Criteria Table'!$A$2:$I$102,2,FALSE),0)</f>
        <v>2.4000000000000004</v>
      </c>
      <c r="CV249" s="95">
        <f t="shared" si="224"/>
        <v>78</v>
      </c>
      <c r="CW249" s="76">
        <f>IFERROR(VLOOKUP(TEXT($A249,"0000"),'AYP11'!$B$425:$AU$846,23,FALSE),"")</f>
        <v>0</v>
      </c>
      <c r="CX249" s="95">
        <f>IFERROR(VLOOKUP(CW249,'Criteria Table'!$A$2:$I$102,2,FALSE),0)</f>
        <v>10</v>
      </c>
      <c r="CY249" s="95">
        <f t="shared" si="225"/>
        <v>10</v>
      </c>
      <c r="CZ249" s="76">
        <f>IFERROR(VLOOKUP(TEXT($A249,"0000"),'AYP11'!$B$3:$AU$424,23,FALSE),"")</f>
        <v>0</v>
      </c>
      <c r="DA249" s="95">
        <f>IFERROR(VLOOKUP(CZ249,'Criteria Table'!$A$2:$I$102,2,FALSE),0)</f>
        <v>10</v>
      </c>
      <c r="DB249" s="95">
        <f t="shared" si="226"/>
        <v>10</v>
      </c>
      <c r="DC249" s="76">
        <f>IFERROR(VLOOKUP(TEXT($A249,"0000"),'AYP11'!$B$1269:$AU$1690,23,FALSE),"")</f>
        <v>75</v>
      </c>
      <c r="DD249" s="95">
        <f>IFERROR(VLOOKUP(DC249,'Criteria Table'!$A$2:$I$102,2,FALSE),0)</f>
        <v>2.5</v>
      </c>
      <c r="DE249" s="95">
        <f t="shared" si="227"/>
        <v>78</v>
      </c>
      <c r="DF249" s="76">
        <f>IFERROR(VLOOKUP(TEXT($A249,"0000"),'AYP11'!$B$1691:$AU$2112,23,FALSE),"")</f>
        <v>75</v>
      </c>
      <c r="DG249" s="95">
        <f>IFERROR(VLOOKUP(DF249,'Criteria Table'!$A$2:$I$102,2,FALSE),0)</f>
        <v>2.5</v>
      </c>
      <c r="DH249" s="95">
        <f t="shared" si="228"/>
        <v>78</v>
      </c>
      <c r="DI249" s="76">
        <f>IFERROR(VLOOKUP(TEXT($A249,"0000"),'AYP11'!$B$2535:$AU$2956,23,FALSE),"")</f>
        <v>0</v>
      </c>
      <c r="DJ249" s="95">
        <f>IFERROR(VLOOKUP(DI249,'Criteria Table'!$A$2:$I$102,2,FALSE),0)</f>
        <v>10</v>
      </c>
      <c r="DK249" s="95">
        <f t="shared" si="229"/>
        <v>10</v>
      </c>
      <c r="DL249" s="91">
        <f>IFERROR(VLOOKUP(TEXT($A249,"0000"),'AYP11'!$B$3379:$AU$3800,11,FALSE),"")</f>
        <v>0</v>
      </c>
      <c r="DM249" s="95">
        <f t="shared" si="230"/>
        <v>1</v>
      </c>
      <c r="DN249" s="95" t="str">
        <f t="shared" si="231"/>
        <v/>
      </c>
      <c r="DO249" s="91">
        <f>IFERROR(VLOOKUP(TEXT($A249,"0000"),'AYP11'!$B$847:$AU$1268,11,FALSE),"")</f>
        <v>0</v>
      </c>
      <c r="DP249" s="95">
        <f t="shared" si="232"/>
        <v>1</v>
      </c>
      <c r="DQ249" s="95" t="str">
        <f t="shared" si="233"/>
        <v/>
      </c>
      <c r="DR249" s="91">
        <f>IFERROR(VLOOKUP(TEXT($A249,"0000"),'AYP11'!$B$2113:$AU$2534,11,FALSE),"")</f>
        <v>94</v>
      </c>
      <c r="DS249" s="95">
        <f t="shared" si="234"/>
        <v>0</v>
      </c>
      <c r="DT249" s="95">
        <f t="shared" si="235"/>
        <v>94</v>
      </c>
      <c r="DU249" s="91">
        <f>IFERROR(VLOOKUP(TEXT($A249,"0000"),'AYP11'!$B$425:$AU$846,11,FALSE),"")</f>
        <v>0</v>
      </c>
      <c r="DV249" s="95">
        <f t="shared" si="236"/>
        <v>1</v>
      </c>
      <c r="DW249" s="95" t="str">
        <f t="shared" si="237"/>
        <v/>
      </c>
      <c r="DX249" s="91">
        <f>IFERROR(VLOOKUP(TEXT($A249,"0000"),'AYP11'!$B$3:$AU$424,11,FALSE),"")</f>
        <v>0</v>
      </c>
      <c r="DY249" s="95">
        <f t="shared" si="238"/>
        <v>1</v>
      </c>
      <c r="DZ249" s="95" t="str">
        <f t="shared" si="239"/>
        <v/>
      </c>
      <c r="EA249" s="91">
        <f>IFERROR(VLOOKUP(TEXT($A249,"0000"),'AYP11'!$B$1269:$AU$1690,11,FALSE),"")</f>
        <v>94</v>
      </c>
      <c r="EB249" s="95">
        <f t="shared" si="240"/>
        <v>0</v>
      </c>
      <c r="EC249" s="95">
        <f t="shared" si="241"/>
        <v>94</v>
      </c>
      <c r="ED249" s="91">
        <f>IFERROR(VLOOKUP(TEXT($A249,"0000"),'AYP11'!$B$1691:$AU$2112,11,FALSE),"")</f>
        <v>91</v>
      </c>
      <c r="EE249" s="95">
        <f t="shared" si="242"/>
        <v>0</v>
      </c>
      <c r="EF249" s="95">
        <f t="shared" si="243"/>
        <v>91</v>
      </c>
      <c r="EG249" s="91">
        <f>IFERROR(VLOOKUP(TEXT($A249,"0000"),'AYP11'!$B$2535:$AU$2956,11,FALSE),"")</f>
        <v>0</v>
      </c>
      <c r="EH249" s="95">
        <f t="shared" si="244"/>
        <v>1</v>
      </c>
      <c r="EI249" s="95" t="str">
        <f t="shared" si="245"/>
        <v/>
      </c>
      <c r="EP249" s="34">
        <v>113</v>
      </c>
      <c r="EQ249" s="102" t="s">
        <v>2066</v>
      </c>
    </row>
    <row r="250" spans="1:147" x14ac:dyDescent="0.25">
      <c r="A250" s="248">
        <v>5401</v>
      </c>
      <c r="B250" s="291">
        <f t="shared" si="192"/>
        <v>25.164473684210524</v>
      </c>
      <c r="C250" s="50">
        <f>IFERROR(VLOOKUP(TEXT($A250,"0000"),'R-M11'!$A$2:$AA$500,4,FALSE),0)</f>
        <v>153</v>
      </c>
      <c r="D250" s="291">
        <f t="shared" si="193"/>
        <v>68.256578947368425</v>
      </c>
      <c r="E250" s="98">
        <f>IFERROR(SUM(VLOOKUP(TEXT($A250,"0000"),'R-M11'!$A$2:$AA$500,5,FALSE),VLOOKUP(TEXT($A250,"0000"),'R-M11'!$A$2:$AA$500,6,FALSE)),0)</f>
        <v>415</v>
      </c>
      <c r="F250" s="58">
        <f>IFERROR(VLOOKUP(TEXT($A250,"0000"),'R-M11'!$A$2:$AA$500,14,FALSE),0)</f>
        <v>608</v>
      </c>
      <c r="G250" s="230">
        <f t="shared" si="246"/>
        <v>25.164473684210524</v>
      </c>
      <c r="H250" s="97">
        <f t="shared" si="194"/>
        <v>153</v>
      </c>
      <c r="I250" s="230">
        <f t="shared" si="247"/>
        <v>68.256578947368425</v>
      </c>
      <c r="J250" s="97">
        <f t="shared" si="195"/>
        <v>415.00000000000006</v>
      </c>
      <c r="K250" s="230">
        <f t="shared" si="196"/>
        <v>93</v>
      </c>
      <c r="L250" s="121">
        <f>IFERROR(VLOOKUP(K250,'Criteria Table'!$A$2:$I$102,2,FALSE),"")</f>
        <v>0</v>
      </c>
      <c r="M250" s="230">
        <f t="shared" si="197"/>
        <v>93.421052631578945</v>
      </c>
      <c r="N250" s="286">
        <f t="shared" si="198"/>
        <v>16.940789473684212</v>
      </c>
      <c r="O250" s="50">
        <f>IFERROR(VLOOKUP(TEXT($A250,"0000"),'R-M11'!$A$2:$AA$500,17,FALSE),"")</f>
        <v>103</v>
      </c>
      <c r="P250" s="286">
        <f t="shared" si="199"/>
        <v>76.80921052631578</v>
      </c>
      <c r="Q250" s="98">
        <f>IFERROR(SUM(VLOOKUP(TEXT($A250,"0000"),'R-M11'!$A$2:$AA$500,18,FALSE),VLOOKUP(TEXT($A250,"0000"),'R-M11'!$A$2:$AA$500,19,FALSE)),0)</f>
        <v>467</v>
      </c>
      <c r="R250" s="69">
        <f>IFERROR(VLOOKUP(TEXT($A250,"0000"),'R-M11'!$A$2:$AA$500,27,FALSE),0)</f>
        <v>608</v>
      </c>
      <c r="S250" s="121">
        <f t="shared" si="248"/>
        <v>16.940789473684212</v>
      </c>
      <c r="T250" s="70">
        <f t="shared" si="200"/>
        <v>103.00000000000001</v>
      </c>
      <c r="U250" s="121">
        <f t="shared" si="249"/>
        <v>76.80921052631578</v>
      </c>
      <c r="V250" s="70">
        <f t="shared" si="201"/>
        <v>467</v>
      </c>
      <c r="W250" s="121">
        <f t="shared" si="202"/>
        <v>94</v>
      </c>
      <c r="X250" s="124">
        <f>IFERROR(VLOOKUP(W250,'Criteria Table'!$A$2:$I$102,2,FALSE),"")</f>
        <v>0</v>
      </c>
      <c r="Y250" s="121">
        <f t="shared" si="203"/>
        <v>93.75</v>
      </c>
      <c r="Z250" s="92">
        <f>IFERROR(IF(VLOOKUP(A250,'SG11'!$A$3:$AI$500,18,FALSE)="","NA",VLOOKUP(A250,'SG11'!$A$3:$AI$500,18,FALSE)),"")</f>
        <v>74</v>
      </c>
      <c r="AA250" s="75">
        <f>IFERROR(VLOOKUP(Z250,'Criteria Table'!$A$2:$I$102,6,FALSE),"NA")</f>
        <v>5</v>
      </c>
      <c r="AB250" s="95">
        <f t="shared" si="250"/>
        <v>79</v>
      </c>
      <c r="AC250" s="84">
        <f>IFERROR(IF(VLOOKUP(A250,'SG11'!$A$3:$AI$500,19,FALSE)="","NA",VLOOKUP(A250,'SG11'!$A$3:$AI$500,19,FALSE)),"")</f>
        <v>82</v>
      </c>
      <c r="AD250" s="75">
        <f>IFERROR(VLOOKUP(AC250,'Criteria Table'!$A$2:$I$102,6,FALSE),"NA")</f>
        <v>5</v>
      </c>
      <c r="AE250" s="95">
        <f t="shared" si="251"/>
        <v>87</v>
      </c>
      <c r="AF250" s="92">
        <f>IFERROR(IF(VLOOKUP(A250,'SG11'!$A$3:$AI$500,20,FALSE)="","NA",VLOOKUP(A250,'SG11'!$A$3:$AI$500,20,FALSE)),"")</f>
        <v>84</v>
      </c>
      <c r="AG250" s="75">
        <f>IFERROR(VLOOKUP(AF250,'Criteria Table'!$A$2:$I$102,6,FALSE),"NA")</f>
        <v>5</v>
      </c>
      <c r="AH250" s="95">
        <f t="shared" si="252"/>
        <v>89</v>
      </c>
      <c r="AI250" s="84">
        <f>IFERROR(IF(VLOOKUP(A250,'SG11'!$A$3:$AI$500,21,FALSE)="","NA",VLOOKUP(A250,'SG11'!$A$3:$AI$500,21,FALSE)),"")</f>
        <v>87</v>
      </c>
      <c r="AJ250" s="75">
        <f>IFERROR(VLOOKUP(AI250,'Criteria Table'!$A$2:$I$102,6,FALSE),"NA")</f>
        <v>5</v>
      </c>
      <c r="AK250" s="95">
        <f t="shared" si="253"/>
        <v>92</v>
      </c>
      <c r="AL250" s="99">
        <f>IFERROR(VLOOKUP(TEXT(A250,"0000"),'W11'!$A$1:$E$500,4,FALSE)/AP250*100,"")</f>
        <v>100</v>
      </c>
      <c r="AM250" s="97">
        <f>IFERROR(VLOOKUP(TEXT(A250,"0000"),'W11'!$A$1:$E$500,4,FALSE),"")</f>
        <v>194</v>
      </c>
      <c r="AN250" s="99">
        <f t="shared" si="204"/>
        <v>100</v>
      </c>
      <c r="AO250" s="97">
        <f t="shared" si="205"/>
        <v>194</v>
      </c>
      <c r="AP250" s="99">
        <f>IFERROR(VLOOKUP(TEXT(A250,"0000"),'W11'!$A$1:$E$500,5,FALSE),"")</f>
        <v>194</v>
      </c>
      <c r="AQ250" s="97">
        <f>IFERROR(VLOOKUP(ROUND(AL250,0),'Criteria Table'!$A$2:$I$102,4,FALSE),0)</f>
        <v>0</v>
      </c>
      <c r="AR250" s="128"/>
      <c r="AS250" s="95"/>
      <c r="AT250" s="95"/>
      <c r="AU250" s="100">
        <f>IFERROR(VLOOKUP(TEXT(A250,"0000"),'Sci11'!$A$3:$N$492,4,FALSE)/VLOOKUP(TEXT(A250,"0000"),'Sci11'!$A$3:$N$492,14,FALSE)*100,"")</f>
        <v>45.263157894736842</v>
      </c>
      <c r="AV250" s="101">
        <f>SUM(VLOOKUP(TEXT(A250,"0000"),'Sci11'!$A$3:$N$492,5,FALSE),VLOOKUP(TEXT(A250,"0000"),'Sci11'!$A$3:$N$492,6,FALSE))/VLOOKUP(TEXT(A250,"0000"),'Sci11'!$A$3:$N$492,14,FALSE)*100</f>
        <v>36.315789473684212</v>
      </c>
      <c r="AW250" s="100">
        <f t="shared" si="254"/>
        <v>46.52315789473684</v>
      </c>
      <c r="AX250" s="101">
        <f>IFERROR(AW250/100*VLOOKUP(TEXT(A250,"0000"),'Sci11'!$A$3:$N$492,14,FALSE),"")</f>
        <v>88.393999999999991</v>
      </c>
      <c r="AY250" s="100">
        <f t="shared" si="255"/>
        <v>36.855789473684212</v>
      </c>
      <c r="AZ250" s="101">
        <f>IFERROR(AY250/100*VLOOKUP(TEXT(A250,"0000"),'Sci11'!$A$3:$N$492,14,FALSE),"")</f>
        <v>70.02600000000001</v>
      </c>
      <c r="BA250" s="100">
        <f t="shared" si="206"/>
        <v>82</v>
      </c>
      <c r="BB250" s="101">
        <f>IFERROR(VLOOKUP(BA250,'Criteria Table'!$A$2:$I$102,2,FALSE),"")</f>
        <v>1.8</v>
      </c>
      <c r="BC250" s="101">
        <f t="shared" si="207"/>
        <v>83.8</v>
      </c>
      <c r="BD250" s="82">
        <f>IFERROR(VLOOKUP(A250,ATTx11!$A$2:$N$500,4,FALSE),"")</f>
        <v>97.36</v>
      </c>
      <c r="BE250" s="95">
        <f t="shared" si="208"/>
        <v>0</v>
      </c>
      <c r="BF250" s="96">
        <f t="shared" si="209"/>
        <v>97.36</v>
      </c>
      <c r="BG250" s="70">
        <f>IFERROR(VLOOKUP(A250,ATTx11!$A$2:$N$500,11,FALSE),"")</f>
        <v>6</v>
      </c>
      <c r="BH250" s="95">
        <f t="shared" si="210"/>
        <v>5.4</v>
      </c>
      <c r="BI250" s="70">
        <f>IFERROR(VLOOKUP(A250,ATTx11!$A$2:$N$500,12,FALSE),"")</f>
        <v>3</v>
      </c>
      <c r="BJ250" s="97">
        <f t="shared" si="211"/>
        <v>2.7</v>
      </c>
      <c r="BK250" s="84">
        <f>IFERROR(VLOOKUP(A250,ATTx11!$A$2:$N$500,7,FALSE),"")</f>
        <v>5</v>
      </c>
      <c r="BL250" s="97">
        <f t="shared" si="212"/>
        <v>4.5</v>
      </c>
      <c r="BM250" s="84">
        <f>IFERROR(VLOOKUP(A250,ATTx11!$A$2:$N$500,8,FALSE),"")</f>
        <v>2</v>
      </c>
      <c r="BN250" s="95">
        <f t="shared" si="213"/>
        <v>1.8</v>
      </c>
      <c r="BO250" s="95"/>
      <c r="BP250" s="83">
        <f>IFERROR(VLOOKUP(TEXT($A250,"0000"),'AYP11'!$B$3379:$AU$3800,17,FALSE),"")</f>
        <v>0</v>
      </c>
      <c r="BQ250" s="75">
        <f>IFERROR(VLOOKUP(BP250,'Criteria Table'!$A$2:$I$102,2,FALSE),0)</f>
        <v>10</v>
      </c>
      <c r="BR250" s="95">
        <f t="shared" si="214"/>
        <v>10</v>
      </c>
      <c r="BS250" s="83">
        <f>IFERROR(VLOOKUP(TEXT($A250,"0000"),'AYP11'!$B$847:$AU$1268,17,FALSE),"")</f>
        <v>0</v>
      </c>
      <c r="BT250" s="75">
        <f>IFERROR(VLOOKUP(BS250,'Criteria Table'!$A$2:$I$102,2,FALSE),0)</f>
        <v>10</v>
      </c>
      <c r="BU250" s="95">
        <f t="shared" si="215"/>
        <v>10</v>
      </c>
      <c r="BV250" s="83">
        <f>IFERROR(VLOOKUP(TEXT($A250,"0000"),'AYP11'!$B$2113:$AU$2534,17,FALSE),"")</f>
        <v>94</v>
      </c>
      <c r="BW250" s="75">
        <f>IFERROR(VLOOKUP(BV250,'Criteria Table'!$A$2:$I$102,2,FALSE),0)</f>
        <v>0</v>
      </c>
      <c r="BX250" s="95">
        <f t="shared" si="216"/>
        <v>94</v>
      </c>
      <c r="BY250" s="83">
        <f>IFERROR(VLOOKUP(TEXT($A250,"0000"),'AYP11'!$B$425:$AU$846,17,FALSE),"")</f>
        <v>0</v>
      </c>
      <c r="BZ250" s="75">
        <f>IFERROR(VLOOKUP(BY250,'Criteria Table'!$A$2:$I$102,2,FALSE),0)</f>
        <v>10</v>
      </c>
      <c r="CA250" s="95">
        <f t="shared" si="217"/>
        <v>10</v>
      </c>
      <c r="CB250" s="83">
        <f>IFERROR(VLOOKUP(TEXT($A250,"0000"),'AYP11'!$B$3:$AU$424,17,FALSE),"")</f>
        <v>0</v>
      </c>
      <c r="CC250" s="95">
        <f>IFERROR(VLOOKUP(CB250,'Criteria Table'!$A$2:$I$102,2,FALSE),0)</f>
        <v>10</v>
      </c>
      <c r="CD250" s="95">
        <f t="shared" si="218"/>
        <v>10</v>
      </c>
      <c r="CE250" s="83">
        <f>IFERROR(VLOOKUP(TEXT($A250,"0000"),'AYP11'!$B$1269:$AU$1690,17,FALSE),"")</f>
        <v>88</v>
      </c>
      <c r="CF250" s="95">
        <f>IFERROR(VLOOKUP(CE250,'Criteria Table'!$A$2:$I$102,2,FALSE),0)</f>
        <v>0</v>
      </c>
      <c r="CG250" s="95">
        <f t="shared" si="219"/>
        <v>88</v>
      </c>
      <c r="CH250" s="83">
        <f>IFERROR(VLOOKUP(TEXT($A250,"0000"),'AYP11'!$B$1691:$AU$2112,17,FALSE),"")</f>
        <v>89</v>
      </c>
      <c r="CI250" s="95">
        <f>IFERROR(VLOOKUP(CH250,'Criteria Table'!$A$2:$I$102,2,FALSE),0)</f>
        <v>0</v>
      </c>
      <c r="CJ250" s="95">
        <f t="shared" si="220"/>
        <v>89</v>
      </c>
      <c r="CK250" s="83">
        <f>IFERROR(VLOOKUP(TEXT($A250,"0000"),'AYP11'!$B$2535:$AU$2956,17,FALSE),"")</f>
        <v>0</v>
      </c>
      <c r="CL250" s="95">
        <f>IFERROR(VLOOKUP(CK250,'Criteria Table'!$A$2:$I$102,2,FALSE),0)</f>
        <v>10</v>
      </c>
      <c r="CM250" s="95">
        <f t="shared" si="221"/>
        <v>10</v>
      </c>
      <c r="CN250" s="76">
        <f>IFERROR(VLOOKUP(TEXT($A250,"0000"),'AYP11'!$B$3379:$AU$3800,23,FALSE),"")</f>
        <v>0</v>
      </c>
      <c r="CO250" s="95">
        <f>IFERROR(VLOOKUP(CN250,'Criteria Table'!$A$2:$I$102,2,FALSE),0)</f>
        <v>10</v>
      </c>
      <c r="CP250" s="95">
        <f t="shared" si="222"/>
        <v>10</v>
      </c>
      <c r="CQ250" s="76">
        <f>IFERROR(VLOOKUP(TEXT($A250,"0000"),'AYP11'!$B$847:$AU$1268,23,FALSE),"")</f>
        <v>0</v>
      </c>
      <c r="CR250" s="95">
        <f>IFERROR(VLOOKUP(CQ250,'Criteria Table'!$A$2:$I$102,2,FALSE),0)</f>
        <v>10</v>
      </c>
      <c r="CS250" s="95">
        <f t="shared" si="223"/>
        <v>10</v>
      </c>
      <c r="CT250" s="76">
        <f>IFERROR(VLOOKUP(TEXT($A250,"0000"),'AYP11'!$B$2113:$AU$2534,23,FALSE),"")</f>
        <v>94</v>
      </c>
      <c r="CU250" s="95">
        <f>IFERROR(VLOOKUP(CT250,'Criteria Table'!$A$2:$I$102,2,FALSE),0)</f>
        <v>0</v>
      </c>
      <c r="CV250" s="95">
        <f t="shared" si="224"/>
        <v>94</v>
      </c>
      <c r="CW250" s="76">
        <f>IFERROR(VLOOKUP(TEXT($A250,"0000"),'AYP11'!$B$425:$AU$846,23,FALSE),"")</f>
        <v>0</v>
      </c>
      <c r="CX250" s="95">
        <f>IFERROR(VLOOKUP(CW250,'Criteria Table'!$A$2:$I$102,2,FALSE),0)</f>
        <v>10</v>
      </c>
      <c r="CY250" s="95">
        <f t="shared" si="225"/>
        <v>10</v>
      </c>
      <c r="CZ250" s="76">
        <f>IFERROR(VLOOKUP(TEXT($A250,"0000"),'AYP11'!$B$3:$AU$424,23,FALSE),"")</f>
        <v>0</v>
      </c>
      <c r="DA250" s="95">
        <f>IFERROR(VLOOKUP(CZ250,'Criteria Table'!$A$2:$I$102,2,FALSE),0)</f>
        <v>10</v>
      </c>
      <c r="DB250" s="95">
        <f t="shared" si="226"/>
        <v>10</v>
      </c>
      <c r="DC250" s="76">
        <f>IFERROR(VLOOKUP(TEXT($A250,"0000"),'AYP11'!$B$1269:$AU$1690,23,FALSE),"")</f>
        <v>85</v>
      </c>
      <c r="DD250" s="95">
        <f>IFERROR(VLOOKUP(DC250,'Criteria Table'!$A$2:$I$102,2,FALSE),0)</f>
        <v>1.5</v>
      </c>
      <c r="DE250" s="95">
        <f t="shared" si="227"/>
        <v>87</v>
      </c>
      <c r="DF250" s="76">
        <f>IFERROR(VLOOKUP(TEXT($A250,"0000"),'AYP11'!$B$1691:$AU$2112,23,FALSE),"")</f>
        <v>91</v>
      </c>
      <c r="DG250" s="95">
        <f>IFERROR(VLOOKUP(DF250,'Criteria Table'!$A$2:$I$102,2,FALSE),0)</f>
        <v>0</v>
      </c>
      <c r="DH250" s="95">
        <f t="shared" si="228"/>
        <v>91</v>
      </c>
      <c r="DI250" s="76">
        <f>IFERROR(VLOOKUP(TEXT($A250,"0000"),'AYP11'!$B$2535:$AU$2956,23,FALSE),"")</f>
        <v>0</v>
      </c>
      <c r="DJ250" s="95">
        <f>IFERROR(VLOOKUP(DI250,'Criteria Table'!$A$2:$I$102,2,FALSE),0)</f>
        <v>10</v>
      </c>
      <c r="DK250" s="95">
        <f t="shared" si="229"/>
        <v>10</v>
      </c>
      <c r="DL250" s="91">
        <f>IFERROR(VLOOKUP(TEXT($A250,"0000"),'AYP11'!$B$3379:$AU$3800,11,FALSE),"")</f>
        <v>0</v>
      </c>
      <c r="DM250" s="95">
        <f t="shared" si="230"/>
        <v>1</v>
      </c>
      <c r="DN250" s="95" t="str">
        <f t="shared" si="231"/>
        <v/>
      </c>
      <c r="DO250" s="91">
        <f>IFERROR(VLOOKUP(TEXT($A250,"0000"),'AYP11'!$B$847:$AU$1268,11,FALSE),"")</f>
        <v>0</v>
      </c>
      <c r="DP250" s="95">
        <f t="shared" si="232"/>
        <v>1</v>
      </c>
      <c r="DQ250" s="95" t="str">
        <f t="shared" si="233"/>
        <v/>
      </c>
      <c r="DR250" s="91">
        <f>IFERROR(VLOOKUP(TEXT($A250,"0000"),'AYP11'!$B$2113:$AU$2534,11,FALSE),"")</f>
        <v>0</v>
      </c>
      <c r="DS250" s="95">
        <f t="shared" si="234"/>
        <v>1</v>
      </c>
      <c r="DT250" s="95" t="str">
        <f t="shared" si="235"/>
        <v/>
      </c>
      <c r="DU250" s="91">
        <f>IFERROR(VLOOKUP(TEXT($A250,"0000"),'AYP11'!$B$425:$AU$846,11,FALSE),"")</f>
        <v>0</v>
      </c>
      <c r="DV250" s="95">
        <f t="shared" si="236"/>
        <v>1</v>
      </c>
      <c r="DW250" s="95" t="str">
        <f t="shared" si="237"/>
        <v/>
      </c>
      <c r="DX250" s="91">
        <f>IFERROR(VLOOKUP(TEXT($A250,"0000"),'AYP11'!$B$3:$AU$424,11,FALSE),"")</f>
        <v>0</v>
      </c>
      <c r="DY250" s="95">
        <f t="shared" si="238"/>
        <v>1</v>
      </c>
      <c r="DZ250" s="95" t="str">
        <f t="shared" si="239"/>
        <v/>
      </c>
      <c r="EA250" s="91">
        <f>IFERROR(VLOOKUP(TEXT($A250,"0000"),'AYP11'!$B$1269:$AU$1690,11,FALSE),"")</f>
        <v>0</v>
      </c>
      <c r="EB250" s="95">
        <f t="shared" si="240"/>
        <v>1</v>
      </c>
      <c r="EC250" s="95" t="str">
        <f t="shared" si="241"/>
        <v/>
      </c>
      <c r="ED250" s="91">
        <f>IFERROR(VLOOKUP(TEXT($A250,"0000"),'AYP11'!$B$1691:$AU$2112,11,FALSE),"")</f>
        <v>0</v>
      </c>
      <c r="EE250" s="95">
        <f t="shared" si="242"/>
        <v>1</v>
      </c>
      <c r="EF250" s="95" t="str">
        <f t="shared" si="243"/>
        <v/>
      </c>
      <c r="EG250" s="91">
        <f>IFERROR(VLOOKUP(TEXT($A250,"0000"),'AYP11'!$B$2535:$AU$2956,11,FALSE),"")</f>
        <v>0</v>
      </c>
      <c r="EH250" s="95">
        <f t="shared" si="244"/>
        <v>1</v>
      </c>
      <c r="EI250" s="95" t="str">
        <f t="shared" si="245"/>
        <v/>
      </c>
    </row>
    <row r="251" spans="1:147" x14ac:dyDescent="0.25">
      <c r="A251" s="248">
        <v>5421</v>
      </c>
      <c r="B251" s="291">
        <f t="shared" si="192"/>
        <v>30.368098159509206</v>
      </c>
      <c r="C251" s="50">
        <f>IFERROR(VLOOKUP(TEXT($A251,"0000"),'R-M11'!$A$2:$AA$500,4,FALSE),0)</f>
        <v>99</v>
      </c>
      <c r="D251" s="291">
        <f t="shared" si="193"/>
        <v>47.852760736196323</v>
      </c>
      <c r="E251" s="98">
        <f>IFERROR(SUM(VLOOKUP(TEXT($A251,"0000"),'R-M11'!$A$2:$AA$500,5,FALSE),VLOOKUP(TEXT($A251,"0000"),'R-M11'!$A$2:$AA$500,6,FALSE)),0)</f>
        <v>156</v>
      </c>
      <c r="F251" s="58">
        <f>IFERROR(VLOOKUP(TEXT($A251,"0000"),'R-M11'!$A$2:$AA$500,14,FALSE),0)</f>
        <v>326</v>
      </c>
      <c r="G251" s="230">
        <f t="shared" si="246"/>
        <v>31.908098159509205</v>
      </c>
      <c r="H251" s="97">
        <f t="shared" si="194"/>
        <v>104.02040000000001</v>
      </c>
      <c r="I251" s="230">
        <f t="shared" si="247"/>
        <v>48.51276073619632</v>
      </c>
      <c r="J251" s="97">
        <f t="shared" si="195"/>
        <v>158.1516</v>
      </c>
      <c r="K251" s="230">
        <f t="shared" si="196"/>
        <v>78</v>
      </c>
      <c r="L251" s="121">
        <f>IFERROR(VLOOKUP(K251,'Criteria Table'!$A$2:$I$102,2,FALSE),"")</f>
        <v>2.2000000000000002</v>
      </c>
      <c r="M251" s="230">
        <f t="shared" si="197"/>
        <v>80.420858895705521</v>
      </c>
      <c r="N251" s="286">
        <f t="shared" si="198"/>
        <v>28.834355828220858</v>
      </c>
      <c r="O251" s="50">
        <f>IFERROR(VLOOKUP(TEXT($A251,"0000"),'R-M11'!$A$2:$AA$500,17,FALSE),"")</f>
        <v>94</v>
      </c>
      <c r="P251" s="286">
        <f t="shared" si="199"/>
        <v>52.45398773006135</v>
      </c>
      <c r="Q251" s="98">
        <f>IFERROR(SUM(VLOOKUP(TEXT($A251,"0000"),'R-M11'!$A$2:$AA$500,18,FALSE),VLOOKUP(TEXT($A251,"0000"),'R-M11'!$A$2:$AA$500,19,FALSE)),0)</f>
        <v>171</v>
      </c>
      <c r="R251" s="69">
        <f>IFERROR(VLOOKUP(TEXT($A251,"0000"),'R-M11'!$A$2:$AA$500,27,FALSE),0)</f>
        <v>326</v>
      </c>
      <c r="S251" s="121">
        <f t="shared" si="248"/>
        <v>30.164355828220856</v>
      </c>
      <c r="T251" s="70">
        <f t="shared" si="200"/>
        <v>98.335799999999992</v>
      </c>
      <c r="U251" s="121">
        <f t="shared" si="249"/>
        <v>53.02398773006135</v>
      </c>
      <c r="V251" s="70">
        <f t="shared" si="201"/>
        <v>172.85820000000001</v>
      </c>
      <c r="W251" s="121">
        <f t="shared" si="202"/>
        <v>81</v>
      </c>
      <c r="X251" s="124">
        <f>IFERROR(VLOOKUP(W251,'Criteria Table'!$A$2:$I$102,2,FALSE),"")</f>
        <v>1.9000000000000001</v>
      </c>
      <c r="Y251" s="121">
        <f t="shared" si="203"/>
        <v>83.188343558282213</v>
      </c>
      <c r="Z251" s="92">
        <f>IFERROR(IF(VLOOKUP(A251,'SG11'!$A$3:$AI$500,18,FALSE)="","NA",VLOOKUP(A251,'SG11'!$A$3:$AI$500,18,FALSE)),"")</f>
        <v>76</v>
      </c>
      <c r="AA251" s="75">
        <f>IFERROR(VLOOKUP(Z251,'Criteria Table'!$A$2:$I$102,6,FALSE),"NA")</f>
        <v>5</v>
      </c>
      <c r="AB251" s="95">
        <f t="shared" si="250"/>
        <v>81</v>
      </c>
      <c r="AC251" s="84">
        <f>IFERROR(IF(VLOOKUP(A251,'SG11'!$A$3:$AI$500,19,FALSE)="","NA",VLOOKUP(A251,'SG11'!$A$3:$AI$500,19,FALSE)),"")</f>
        <v>58</v>
      </c>
      <c r="AD251" s="75">
        <f>IFERROR(VLOOKUP(AC251,'Criteria Table'!$A$2:$I$102,6,FALSE),"NA")</f>
        <v>10</v>
      </c>
      <c r="AE251" s="95">
        <f t="shared" si="251"/>
        <v>68</v>
      </c>
      <c r="AF251" s="92">
        <f>IFERROR(IF(VLOOKUP(A251,'SG11'!$A$3:$AI$500,20,FALSE)="","NA",VLOOKUP(A251,'SG11'!$A$3:$AI$500,20,FALSE)),"")</f>
        <v>70</v>
      </c>
      <c r="AG251" s="75">
        <f>IFERROR(VLOOKUP(AF251,'Criteria Table'!$A$2:$I$102,6,FALSE),"NA")</f>
        <v>5</v>
      </c>
      <c r="AH251" s="95">
        <f t="shared" si="252"/>
        <v>75</v>
      </c>
      <c r="AI251" s="84">
        <f>IFERROR(IF(VLOOKUP(A251,'SG11'!$A$3:$AI$500,21,FALSE)="","NA",VLOOKUP(A251,'SG11'!$A$3:$AI$500,21,FALSE)),"")</f>
        <v>62</v>
      </c>
      <c r="AJ251" s="75">
        <f>IFERROR(VLOOKUP(AI251,'Criteria Table'!$A$2:$I$102,6,FALSE),"NA")</f>
        <v>5</v>
      </c>
      <c r="AK251" s="95">
        <f t="shared" si="253"/>
        <v>67</v>
      </c>
      <c r="AL251" s="99">
        <f>IFERROR(VLOOKUP(TEXT(A251,"0000"),'W11'!$A$1:$E$500,4,FALSE)/AP251*100,"")</f>
        <v>99.173553719008268</v>
      </c>
      <c r="AM251" s="97">
        <f>IFERROR(VLOOKUP(TEXT(A251,"0000"),'W11'!$A$1:$E$500,4,FALSE),"")</f>
        <v>120</v>
      </c>
      <c r="AN251" s="99">
        <f t="shared" si="204"/>
        <v>99.173553719008268</v>
      </c>
      <c r="AO251" s="97">
        <f t="shared" si="205"/>
        <v>120</v>
      </c>
      <c r="AP251" s="99">
        <f>IFERROR(VLOOKUP(TEXT(A251,"0000"),'W11'!$A$1:$E$500,5,FALSE),"")</f>
        <v>121</v>
      </c>
      <c r="AQ251" s="97">
        <f>IFERROR(VLOOKUP(ROUND(AL251,0),'Criteria Table'!$A$2:$I$102,4,FALSE),0)</f>
        <v>0</v>
      </c>
      <c r="AR251" s="128"/>
      <c r="AS251" s="95"/>
      <c r="AT251" s="95"/>
      <c r="AU251" s="100">
        <f>IFERROR(VLOOKUP(TEXT(A251,"0000"),'Sci11'!$A$3:$N$492,4,FALSE)/VLOOKUP(TEXT(A251,"0000"),'Sci11'!$A$3:$N$492,14,FALSE)*100,"")</f>
        <v>26.666666666666668</v>
      </c>
      <c r="AV251" s="101">
        <f>SUM(VLOOKUP(TEXT(A251,"0000"),'Sci11'!$A$3:$N$492,5,FALSE),VLOOKUP(TEXT(A251,"0000"),'Sci11'!$A$3:$N$492,6,FALSE))/VLOOKUP(TEXT(A251,"0000"),'Sci11'!$A$3:$N$492,14,FALSE)*100</f>
        <v>32.38095238095238</v>
      </c>
      <c r="AW251" s="100">
        <f t="shared" si="254"/>
        <v>29.536666666666669</v>
      </c>
      <c r="AX251" s="101">
        <f>IFERROR(AW251/100*VLOOKUP(TEXT(A251,"0000"),'Sci11'!$A$3:$N$492,14,FALSE),"")</f>
        <v>31.013500000000001</v>
      </c>
      <c r="AY251" s="100">
        <f t="shared" si="255"/>
        <v>33.610952380952376</v>
      </c>
      <c r="AZ251" s="101">
        <f>IFERROR(AY251/100*VLOOKUP(TEXT(A251,"0000"),'Sci11'!$A$3:$N$492,14,FALSE),"")</f>
        <v>35.291499999999992</v>
      </c>
      <c r="BA251" s="100">
        <f t="shared" si="206"/>
        <v>59</v>
      </c>
      <c r="BB251" s="101">
        <f>IFERROR(VLOOKUP(BA251,'Criteria Table'!$A$2:$I$102,2,FALSE),"")</f>
        <v>4.1000000000000005</v>
      </c>
      <c r="BC251" s="101">
        <f t="shared" si="207"/>
        <v>63.1</v>
      </c>
      <c r="BD251" s="82">
        <f>IFERROR(VLOOKUP(A251,ATTx11!$A$2:$N$500,4,FALSE),"")</f>
        <v>96.49</v>
      </c>
      <c r="BE251" s="95">
        <f t="shared" si="208"/>
        <v>0.5</v>
      </c>
      <c r="BF251" s="96">
        <f t="shared" si="209"/>
        <v>96.99</v>
      </c>
      <c r="BG251" s="70">
        <f>IFERROR(VLOOKUP(A251,ATTx11!$A$2:$N$500,11,FALSE),"")</f>
        <v>0</v>
      </c>
      <c r="BH251" s="95">
        <f t="shared" si="210"/>
        <v>0</v>
      </c>
      <c r="BI251" s="70">
        <f>IFERROR(VLOOKUP(A251,ATTx11!$A$2:$N$500,12,FALSE),"")</f>
        <v>1</v>
      </c>
      <c r="BJ251" s="97">
        <f t="shared" si="211"/>
        <v>0.9</v>
      </c>
      <c r="BK251" s="84">
        <f>IFERROR(VLOOKUP(A251,ATTx11!$A$2:$N$500,7,FALSE),"")</f>
        <v>0</v>
      </c>
      <c r="BL251" s="97">
        <f t="shared" si="212"/>
        <v>0</v>
      </c>
      <c r="BM251" s="84">
        <f>IFERROR(VLOOKUP(A251,ATTx11!$A$2:$N$500,8,FALSE),"")</f>
        <v>1</v>
      </c>
      <c r="BN251" s="95">
        <f t="shared" si="213"/>
        <v>0.9</v>
      </c>
      <c r="BO251" s="95"/>
      <c r="BP251" s="83">
        <f>IFERROR(VLOOKUP(TEXT($A251,"0000"),'AYP11'!$B$3379:$AU$3800,17,FALSE),"")</f>
        <v>0</v>
      </c>
      <c r="BQ251" s="75">
        <f>IFERROR(VLOOKUP(BP251,'Criteria Table'!$A$2:$I$102,2,FALSE),0)</f>
        <v>10</v>
      </c>
      <c r="BR251" s="95">
        <f t="shared" si="214"/>
        <v>10</v>
      </c>
      <c r="BS251" s="83">
        <f>IFERROR(VLOOKUP(TEXT($A251,"0000"),'AYP11'!$B$847:$AU$1268,17,FALSE),"")</f>
        <v>0</v>
      </c>
      <c r="BT251" s="75">
        <f>IFERROR(VLOOKUP(BS251,'Criteria Table'!$A$2:$I$102,2,FALSE),0)</f>
        <v>10</v>
      </c>
      <c r="BU251" s="95">
        <f t="shared" si="215"/>
        <v>10</v>
      </c>
      <c r="BV251" s="83">
        <f>IFERROR(VLOOKUP(TEXT($A251,"0000"),'AYP11'!$B$2113:$AU$2534,17,FALSE),"")</f>
        <v>79</v>
      </c>
      <c r="BW251" s="75">
        <f>IFERROR(VLOOKUP(BV251,'Criteria Table'!$A$2:$I$102,2,FALSE),0)</f>
        <v>2.1</v>
      </c>
      <c r="BX251" s="95">
        <f t="shared" si="216"/>
        <v>81</v>
      </c>
      <c r="BY251" s="83">
        <f>IFERROR(VLOOKUP(TEXT($A251,"0000"),'AYP11'!$B$425:$AU$846,17,FALSE),"")</f>
        <v>0</v>
      </c>
      <c r="BZ251" s="75">
        <f>IFERROR(VLOOKUP(BY251,'Criteria Table'!$A$2:$I$102,2,FALSE),0)</f>
        <v>10</v>
      </c>
      <c r="CA251" s="95">
        <f t="shared" si="217"/>
        <v>10</v>
      </c>
      <c r="CB251" s="83">
        <f>IFERROR(VLOOKUP(TEXT($A251,"0000"),'AYP11'!$B$3:$AU$424,17,FALSE),"")</f>
        <v>0</v>
      </c>
      <c r="CC251" s="95">
        <f>IFERROR(VLOOKUP(CB251,'Criteria Table'!$A$2:$I$102,2,FALSE),0)</f>
        <v>10</v>
      </c>
      <c r="CD251" s="95">
        <f t="shared" si="218"/>
        <v>10</v>
      </c>
      <c r="CE251" s="83">
        <f>IFERROR(VLOOKUP(TEXT($A251,"0000"),'AYP11'!$B$1269:$AU$1690,17,FALSE),"")</f>
        <v>78</v>
      </c>
      <c r="CF251" s="95">
        <f>IFERROR(VLOOKUP(CE251,'Criteria Table'!$A$2:$I$102,2,FALSE),0)</f>
        <v>2.2000000000000002</v>
      </c>
      <c r="CG251" s="95">
        <f t="shared" si="219"/>
        <v>80</v>
      </c>
      <c r="CH251" s="83">
        <f>IFERROR(VLOOKUP(TEXT($A251,"0000"),'AYP11'!$B$1691:$AU$2112,17,FALSE),"")</f>
        <v>72</v>
      </c>
      <c r="CI251" s="95">
        <f>IFERROR(VLOOKUP(CH251,'Criteria Table'!$A$2:$I$102,2,FALSE),0)</f>
        <v>2.8000000000000003</v>
      </c>
      <c r="CJ251" s="95">
        <f t="shared" si="220"/>
        <v>75</v>
      </c>
      <c r="CK251" s="83">
        <f>IFERROR(VLOOKUP(TEXT($A251,"0000"),'AYP11'!$B$2535:$AU$2956,17,FALSE),"")</f>
        <v>0</v>
      </c>
      <c r="CL251" s="95">
        <f>IFERROR(VLOOKUP(CK251,'Criteria Table'!$A$2:$I$102,2,FALSE),0)</f>
        <v>10</v>
      </c>
      <c r="CM251" s="95">
        <f t="shared" si="221"/>
        <v>10</v>
      </c>
      <c r="CN251" s="76">
        <f>IFERROR(VLOOKUP(TEXT($A251,"0000"),'AYP11'!$B$3379:$AU$3800,23,FALSE),"")</f>
        <v>0</v>
      </c>
      <c r="CO251" s="95">
        <f>IFERROR(VLOOKUP(CN251,'Criteria Table'!$A$2:$I$102,2,FALSE),0)</f>
        <v>10</v>
      </c>
      <c r="CP251" s="95">
        <f t="shared" si="222"/>
        <v>10</v>
      </c>
      <c r="CQ251" s="76">
        <f>IFERROR(VLOOKUP(TEXT($A251,"0000"),'AYP11'!$B$847:$AU$1268,23,FALSE),"")</f>
        <v>0</v>
      </c>
      <c r="CR251" s="95">
        <f>IFERROR(VLOOKUP(CQ251,'Criteria Table'!$A$2:$I$102,2,FALSE),0)</f>
        <v>10</v>
      </c>
      <c r="CS251" s="95">
        <f t="shared" si="223"/>
        <v>10</v>
      </c>
      <c r="CT251" s="76">
        <f>IFERROR(VLOOKUP(TEXT($A251,"0000"),'AYP11'!$B$2113:$AU$2534,23,FALSE),"")</f>
        <v>83</v>
      </c>
      <c r="CU251" s="95">
        <f>IFERROR(VLOOKUP(CT251,'Criteria Table'!$A$2:$I$102,2,FALSE),0)</f>
        <v>1.7000000000000002</v>
      </c>
      <c r="CV251" s="95">
        <f t="shared" si="224"/>
        <v>85</v>
      </c>
      <c r="CW251" s="76">
        <f>IFERROR(VLOOKUP(TEXT($A251,"0000"),'AYP11'!$B$425:$AU$846,23,FALSE),"")</f>
        <v>0</v>
      </c>
      <c r="CX251" s="95">
        <f>IFERROR(VLOOKUP(CW251,'Criteria Table'!$A$2:$I$102,2,FALSE),0)</f>
        <v>10</v>
      </c>
      <c r="CY251" s="95">
        <f t="shared" si="225"/>
        <v>10</v>
      </c>
      <c r="CZ251" s="76">
        <f>IFERROR(VLOOKUP(TEXT($A251,"0000"),'AYP11'!$B$3:$AU$424,23,FALSE),"")</f>
        <v>0</v>
      </c>
      <c r="DA251" s="95">
        <f>IFERROR(VLOOKUP(CZ251,'Criteria Table'!$A$2:$I$102,2,FALSE),0)</f>
        <v>10</v>
      </c>
      <c r="DB251" s="95">
        <f t="shared" si="226"/>
        <v>10</v>
      </c>
      <c r="DC251" s="76">
        <f>IFERROR(VLOOKUP(TEXT($A251,"0000"),'AYP11'!$B$1269:$AU$1690,23,FALSE),"")</f>
        <v>81</v>
      </c>
      <c r="DD251" s="95">
        <f>IFERROR(VLOOKUP(DC251,'Criteria Table'!$A$2:$I$102,2,FALSE),0)</f>
        <v>1.9000000000000001</v>
      </c>
      <c r="DE251" s="95">
        <f t="shared" si="227"/>
        <v>83</v>
      </c>
      <c r="DF251" s="76">
        <f>IFERROR(VLOOKUP(TEXT($A251,"0000"),'AYP11'!$B$1691:$AU$2112,23,FALSE),"")</f>
        <v>79</v>
      </c>
      <c r="DG251" s="95">
        <f>IFERROR(VLOOKUP(DF251,'Criteria Table'!$A$2:$I$102,2,FALSE),0)</f>
        <v>2.1</v>
      </c>
      <c r="DH251" s="95">
        <f t="shared" si="228"/>
        <v>81</v>
      </c>
      <c r="DI251" s="76">
        <f>IFERROR(VLOOKUP(TEXT($A251,"0000"),'AYP11'!$B$2535:$AU$2956,23,FALSE),"")</f>
        <v>0</v>
      </c>
      <c r="DJ251" s="95">
        <f>IFERROR(VLOOKUP(DI251,'Criteria Table'!$A$2:$I$102,2,FALSE),0)</f>
        <v>10</v>
      </c>
      <c r="DK251" s="95">
        <f t="shared" si="229"/>
        <v>10</v>
      </c>
      <c r="DL251" s="91">
        <f>IFERROR(VLOOKUP(TEXT($A251,"0000"),'AYP11'!$B$3379:$AU$3800,11,FALSE),"")</f>
        <v>0</v>
      </c>
      <c r="DM251" s="95">
        <f t="shared" si="230"/>
        <v>1</v>
      </c>
      <c r="DN251" s="95" t="str">
        <f t="shared" si="231"/>
        <v/>
      </c>
      <c r="DO251" s="91">
        <f>IFERROR(VLOOKUP(TEXT($A251,"0000"),'AYP11'!$B$847:$AU$1268,11,FALSE),"")</f>
        <v>0</v>
      </c>
      <c r="DP251" s="95">
        <f t="shared" si="232"/>
        <v>1</v>
      </c>
      <c r="DQ251" s="95" t="str">
        <f t="shared" si="233"/>
        <v/>
      </c>
      <c r="DR251" s="91">
        <f>IFERROR(VLOOKUP(TEXT($A251,"0000"),'AYP11'!$B$2113:$AU$2534,11,FALSE),"")</f>
        <v>0</v>
      </c>
      <c r="DS251" s="95">
        <f t="shared" si="234"/>
        <v>1</v>
      </c>
      <c r="DT251" s="95" t="str">
        <f t="shared" si="235"/>
        <v/>
      </c>
      <c r="DU251" s="91">
        <f>IFERROR(VLOOKUP(TEXT($A251,"0000"),'AYP11'!$B$425:$AU$846,11,FALSE),"")</f>
        <v>0</v>
      </c>
      <c r="DV251" s="95">
        <f t="shared" si="236"/>
        <v>1</v>
      </c>
      <c r="DW251" s="95" t="str">
        <f t="shared" si="237"/>
        <v/>
      </c>
      <c r="DX251" s="91">
        <f>IFERROR(VLOOKUP(TEXT($A251,"0000"),'AYP11'!$B$3:$AU$424,11,FALSE),"")</f>
        <v>0</v>
      </c>
      <c r="DY251" s="95">
        <f t="shared" si="238"/>
        <v>1</v>
      </c>
      <c r="DZ251" s="95" t="str">
        <f t="shared" si="239"/>
        <v/>
      </c>
      <c r="EA251" s="91">
        <f>IFERROR(VLOOKUP(TEXT($A251,"0000"),'AYP11'!$B$1269:$AU$1690,11,FALSE),"")</f>
        <v>0</v>
      </c>
      <c r="EB251" s="95">
        <f t="shared" si="240"/>
        <v>1</v>
      </c>
      <c r="EC251" s="95" t="str">
        <f t="shared" si="241"/>
        <v/>
      </c>
      <c r="ED251" s="91">
        <f>IFERROR(VLOOKUP(TEXT($A251,"0000"),'AYP11'!$B$1691:$AU$2112,11,FALSE),"")</f>
        <v>0</v>
      </c>
      <c r="EE251" s="95">
        <f t="shared" si="242"/>
        <v>1</v>
      </c>
      <c r="EF251" s="95" t="str">
        <f t="shared" si="243"/>
        <v/>
      </c>
      <c r="EG251" s="91">
        <f>IFERROR(VLOOKUP(TEXT($A251,"0000"),'AYP11'!$B$2535:$AU$2956,11,FALSE),"")</f>
        <v>0</v>
      </c>
      <c r="EH251" s="95">
        <f t="shared" si="244"/>
        <v>1</v>
      </c>
      <c r="EI251" s="95" t="str">
        <f t="shared" si="245"/>
        <v/>
      </c>
    </row>
    <row r="252" spans="1:147" x14ac:dyDescent="0.25">
      <c r="A252" s="248">
        <v>5431</v>
      </c>
      <c r="B252" s="291">
        <f t="shared" si="192"/>
        <v>38.744588744588739</v>
      </c>
      <c r="C252" s="50">
        <f>IFERROR(VLOOKUP(TEXT($A252,"0000"),'R-M11'!$A$2:$AA$500,4,FALSE),0)</f>
        <v>179</v>
      </c>
      <c r="D252" s="291">
        <f t="shared" si="193"/>
        <v>29.004329004329005</v>
      </c>
      <c r="E252" s="98">
        <f>IFERROR(SUM(VLOOKUP(TEXT($A252,"0000"),'R-M11'!$A$2:$AA$500,5,FALSE),VLOOKUP(TEXT($A252,"0000"),'R-M11'!$A$2:$AA$500,6,FALSE)),0)</f>
        <v>134</v>
      </c>
      <c r="F252" s="58">
        <f>IFERROR(VLOOKUP(TEXT($A252,"0000"),'R-M11'!$A$2:$AA$500,14,FALSE),0)</f>
        <v>462</v>
      </c>
      <c r="G252" s="230">
        <f t="shared" si="246"/>
        <v>40.984588744588741</v>
      </c>
      <c r="H252" s="97">
        <f t="shared" si="194"/>
        <v>189.34879999999998</v>
      </c>
      <c r="I252" s="230">
        <f t="shared" si="247"/>
        <v>29.964329004329006</v>
      </c>
      <c r="J252" s="97">
        <f t="shared" si="195"/>
        <v>138.43520000000001</v>
      </c>
      <c r="K252" s="230">
        <f t="shared" si="196"/>
        <v>68</v>
      </c>
      <c r="L252" s="121">
        <f>IFERROR(VLOOKUP(K252,'Criteria Table'!$A$2:$I$102,2,FALSE),"")</f>
        <v>3.2</v>
      </c>
      <c r="M252" s="230">
        <f t="shared" si="197"/>
        <v>70.948917748917751</v>
      </c>
      <c r="N252" s="286">
        <f t="shared" si="198"/>
        <v>33.766233766233768</v>
      </c>
      <c r="O252" s="50">
        <f>IFERROR(VLOOKUP(TEXT($A252,"0000"),'R-M11'!$A$2:$AA$500,17,FALSE),"")</f>
        <v>156</v>
      </c>
      <c r="P252" s="286">
        <f t="shared" si="199"/>
        <v>37.012987012987011</v>
      </c>
      <c r="Q252" s="98">
        <f>IFERROR(SUM(VLOOKUP(TEXT($A252,"0000"),'R-M11'!$A$2:$AA$500,18,FALSE),VLOOKUP(TEXT($A252,"0000"),'R-M11'!$A$2:$AA$500,19,FALSE)),0)</f>
        <v>171</v>
      </c>
      <c r="R252" s="69">
        <f>IFERROR(VLOOKUP(TEXT($A252,"0000"),'R-M11'!$A$2:$AA$500,27,FALSE),0)</f>
        <v>462</v>
      </c>
      <c r="S252" s="121">
        <f t="shared" si="248"/>
        <v>35.796233766233769</v>
      </c>
      <c r="T252" s="70">
        <f t="shared" si="200"/>
        <v>165.37860000000001</v>
      </c>
      <c r="U252" s="121">
        <f t="shared" si="249"/>
        <v>37.882987012987009</v>
      </c>
      <c r="V252" s="70">
        <f t="shared" si="201"/>
        <v>175.01939999999996</v>
      </c>
      <c r="W252" s="121">
        <f t="shared" si="202"/>
        <v>71</v>
      </c>
      <c r="X252" s="124">
        <f>IFERROR(VLOOKUP(W252,'Criteria Table'!$A$2:$I$102,2,FALSE),"")</f>
        <v>2.9000000000000004</v>
      </c>
      <c r="Y252" s="121">
        <f t="shared" si="203"/>
        <v>73.679220779220771</v>
      </c>
      <c r="Z252" s="92">
        <f>IFERROR(IF(VLOOKUP(A252,'SG11'!$A$3:$AI$500,18,FALSE)="","NA",VLOOKUP(A252,'SG11'!$A$3:$AI$500,18,FALSE)),"")</f>
        <v>72</v>
      </c>
      <c r="AA252" s="75">
        <f>IFERROR(VLOOKUP(Z252,'Criteria Table'!$A$2:$I$102,6,FALSE),"NA")</f>
        <v>5</v>
      </c>
      <c r="AB252" s="95">
        <f t="shared" si="250"/>
        <v>77</v>
      </c>
      <c r="AC252" s="84">
        <f>IFERROR(IF(VLOOKUP(A252,'SG11'!$A$3:$AI$500,19,FALSE)="","NA",VLOOKUP(A252,'SG11'!$A$3:$AI$500,19,FALSE)),"")</f>
        <v>59</v>
      </c>
      <c r="AD252" s="75">
        <f>IFERROR(VLOOKUP(AC252,'Criteria Table'!$A$2:$I$102,6,FALSE),"NA")</f>
        <v>10</v>
      </c>
      <c r="AE252" s="95">
        <f t="shared" si="251"/>
        <v>69</v>
      </c>
      <c r="AF252" s="92">
        <f>IFERROR(IF(VLOOKUP(A252,'SG11'!$A$3:$AI$500,20,FALSE)="","NA",VLOOKUP(A252,'SG11'!$A$3:$AI$500,20,FALSE)),"")</f>
        <v>80</v>
      </c>
      <c r="AG252" s="75">
        <f>IFERROR(VLOOKUP(AF252,'Criteria Table'!$A$2:$I$102,6,FALSE),"NA")</f>
        <v>5</v>
      </c>
      <c r="AH252" s="95">
        <f t="shared" si="252"/>
        <v>85</v>
      </c>
      <c r="AI252" s="84">
        <f>IFERROR(IF(VLOOKUP(A252,'SG11'!$A$3:$AI$500,21,FALSE)="","NA",VLOOKUP(A252,'SG11'!$A$3:$AI$500,21,FALSE)),"")</f>
        <v>69</v>
      </c>
      <c r="AJ252" s="75">
        <f>IFERROR(VLOOKUP(AI252,'Criteria Table'!$A$2:$I$102,6,FALSE),"NA")</f>
        <v>5</v>
      </c>
      <c r="AK252" s="95">
        <f t="shared" si="253"/>
        <v>74</v>
      </c>
      <c r="AL252" s="99">
        <f>IFERROR(VLOOKUP(TEXT(A252,"0000"),'W11'!$A$1:$E$500,4,FALSE)/AP252*100,"")</f>
        <v>96.732026143790847</v>
      </c>
      <c r="AM252" s="97">
        <f>IFERROR(VLOOKUP(TEXT(A252,"0000"),'W11'!$A$1:$E$500,4,FALSE),"")</f>
        <v>148</v>
      </c>
      <c r="AN252" s="99">
        <f t="shared" si="204"/>
        <v>96.732026143790847</v>
      </c>
      <c r="AO252" s="97">
        <f t="shared" si="205"/>
        <v>148</v>
      </c>
      <c r="AP252" s="99">
        <f>IFERROR(VLOOKUP(TEXT(A252,"0000"),'W11'!$A$1:$E$500,5,FALSE),"")</f>
        <v>153</v>
      </c>
      <c r="AQ252" s="97">
        <f>IFERROR(VLOOKUP(ROUND(AL252,0),'Criteria Table'!$A$2:$I$102,4,FALSE),0)</f>
        <v>0</v>
      </c>
      <c r="AR252" s="128"/>
      <c r="AS252" s="95"/>
      <c r="AT252" s="95"/>
      <c r="AU252" s="100">
        <f>IFERROR(VLOOKUP(TEXT(A252,"0000"),'Sci11'!$A$3:$N$492,4,FALSE)/VLOOKUP(TEXT(A252,"0000"),'Sci11'!$A$3:$N$492,14,FALSE)*100,"")</f>
        <v>35.256410256410255</v>
      </c>
      <c r="AV252" s="101">
        <f>SUM(VLOOKUP(TEXT(A252,"0000"),'Sci11'!$A$3:$N$492,5,FALSE),VLOOKUP(TEXT(A252,"0000"),'Sci11'!$A$3:$N$492,6,FALSE))/VLOOKUP(TEXT(A252,"0000"),'Sci11'!$A$3:$N$492,14,FALSE)*100</f>
        <v>8.3333333333333321</v>
      </c>
      <c r="AW252" s="100">
        <f t="shared" si="254"/>
        <v>39.176410256410257</v>
      </c>
      <c r="AX252" s="101">
        <f>IFERROR(AW252/100*VLOOKUP(TEXT(A252,"0000"),'Sci11'!$A$3:$N$492,14,FALSE),"")</f>
        <v>61.115199999999994</v>
      </c>
      <c r="AY252" s="100">
        <f t="shared" si="255"/>
        <v>10.013333333333332</v>
      </c>
      <c r="AZ252" s="101">
        <f>IFERROR(AY252/100*VLOOKUP(TEXT(A252,"0000"),'Sci11'!$A$3:$N$492,14,FALSE),"")</f>
        <v>15.620799999999999</v>
      </c>
      <c r="BA252" s="100">
        <f t="shared" si="206"/>
        <v>44</v>
      </c>
      <c r="BB252" s="101">
        <f>IFERROR(VLOOKUP(BA252,'Criteria Table'!$A$2:$I$102,2,FALSE),"")</f>
        <v>5.6000000000000005</v>
      </c>
      <c r="BC252" s="101">
        <f t="shared" si="207"/>
        <v>49.6</v>
      </c>
      <c r="BD252" s="82">
        <f>IFERROR(VLOOKUP(A252,ATTx11!$A$2:$N$500,4,FALSE),"")</f>
        <v>95.96</v>
      </c>
      <c r="BE252" s="95">
        <f t="shared" si="208"/>
        <v>0.5</v>
      </c>
      <c r="BF252" s="96">
        <f t="shared" si="209"/>
        <v>96.46</v>
      </c>
      <c r="BG252" s="70">
        <f>IFERROR(VLOOKUP(A252,ATTx11!$A$2:$N$500,11,FALSE),"")</f>
        <v>0</v>
      </c>
      <c r="BH252" s="95">
        <f t="shared" si="210"/>
        <v>0</v>
      </c>
      <c r="BI252" s="70">
        <f>IFERROR(VLOOKUP(A252,ATTx11!$A$2:$N$500,12,FALSE),"")</f>
        <v>0</v>
      </c>
      <c r="BJ252" s="97">
        <f t="shared" si="211"/>
        <v>0</v>
      </c>
      <c r="BK252" s="84">
        <f>IFERROR(VLOOKUP(A252,ATTx11!$A$2:$N$500,7,FALSE),"")</f>
        <v>0</v>
      </c>
      <c r="BL252" s="97">
        <f t="shared" si="212"/>
        <v>0</v>
      </c>
      <c r="BM252" s="84">
        <f>IFERROR(VLOOKUP(A252,ATTx11!$A$2:$N$500,8,FALSE),"")</f>
        <v>0</v>
      </c>
      <c r="BN252" s="95">
        <f t="shared" si="213"/>
        <v>0</v>
      </c>
      <c r="BO252" s="95"/>
      <c r="BP252" s="83">
        <f>IFERROR(VLOOKUP(TEXT($A252,"0000"),'AYP11'!$B$3379:$AU$3800,17,FALSE),"")</f>
        <v>0</v>
      </c>
      <c r="BQ252" s="75">
        <f>IFERROR(VLOOKUP(BP252,'Criteria Table'!$A$2:$I$102,2,FALSE),0)</f>
        <v>10</v>
      </c>
      <c r="BR252" s="95">
        <f t="shared" si="214"/>
        <v>10</v>
      </c>
      <c r="BS252" s="83">
        <f>IFERROR(VLOOKUP(TEXT($A252,"0000"),'AYP11'!$B$847:$AU$1268,17,FALSE),"")</f>
        <v>0</v>
      </c>
      <c r="BT252" s="75">
        <f>IFERROR(VLOOKUP(BS252,'Criteria Table'!$A$2:$I$102,2,FALSE),0)</f>
        <v>10</v>
      </c>
      <c r="BU252" s="95">
        <f t="shared" si="215"/>
        <v>10</v>
      </c>
      <c r="BV252" s="83">
        <f>IFERROR(VLOOKUP(TEXT($A252,"0000"),'AYP11'!$B$2113:$AU$2534,17,FALSE),"")</f>
        <v>69</v>
      </c>
      <c r="BW252" s="75">
        <f>IFERROR(VLOOKUP(BV252,'Criteria Table'!$A$2:$I$102,2,FALSE),0)</f>
        <v>3.1</v>
      </c>
      <c r="BX252" s="95">
        <f t="shared" si="216"/>
        <v>72</v>
      </c>
      <c r="BY252" s="83">
        <f>IFERROR(VLOOKUP(TEXT($A252,"0000"),'AYP11'!$B$425:$AU$846,17,FALSE),"")</f>
        <v>0</v>
      </c>
      <c r="BZ252" s="75">
        <f>IFERROR(VLOOKUP(BY252,'Criteria Table'!$A$2:$I$102,2,FALSE),0)</f>
        <v>10</v>
      </c>
      <c r="CA252" s="95">
        <f t="shared" si="217"/>
        <v>10</v>
      </c>
      <c r="CB252" s="83">
        <f>IFERROR(VLOOKUP(TEXT($A252,"0000"),'AYP11'!$B$3:$AU$424,17,FALSE),"")</f>
        <v>0</v>
      </c>
      <c r="CC252" s="95">
        <f>IFERROR(VLOOKUP(CB252,'Criteria Table'!$A$2:$I$102,2,FALSE),0)</f>
        <v>10</v>
      </c>
      <c r="CD252" s="95">
        <f t="shared" si="218"/>
        <v>10</v>
      </c>
      <c r="CE252" s="83">
        <f>IFERROR(VLOOKUP(TEXT($A252,"0000"),'AYP11'!$B$1269:$AU$1690,17,FALSE),"")</f>
        <v>68</v>
      </c>
      <c r="CF252" s="95">
        <f>IFERROR(VLOOKUP(CE252,'Criteria Table'!$A$2:$I$102,2,FALSE),0)</f>
        <v>3.2</v>
      </c>
      <c r="CG252" s="95">
        <f t="shared" si="219"/>
        <v>71</v>
      </c>
      <c r="CH252" s="83">
        <f>IFERROR(VLOOKUP(TEXT($A252,"0000"),'AYP11'!$B$1691:$AU$2112,17,FALSE),"")</f>
        <v>51</v>
      </c>
      <c r="CI252" s="95">
        <f>IFERROR(VLOOKUP(CH252,'Criteria Table'!$A$2:$I$102,2,FALSE),0)</f>
        <v>4.9000000000000004</v>
      </c>
      <c r="CJ252" s="95">
        <f t="shared" si="220"/>
        <v>56</v>
      </c>
      <c r="CK252" s="83">
        <f>IFERROR(VLOOKUP(TEXT($A252,"0000"),'AYP11'!$B$2535:$AU$2956,17,FALSE),"")</f>
        <v>0</v>
      </c>
      <c r="CL252" s="95">
        <f>IFERROR(VLOOKUP(CK252,'Criteria Table'!$A$2:$I$102,2,FALSE),0)</f>
        <v>10</v>
      </c>
      <c r="CM252" s="95">
        <f t="shared" si="221"/>
        <v>10</v>
      </c>
      <c r="CN252" s="76">
        <f>IFERROR(VLOOKUP(TEXT($A252,"0000"),'AYP11'!$B$3379:$AU$3800,23,FALSE),"")</f>
        <v>0</v>
      </c>
      <c r="CO252" s="95">
        <f>IFERROR(VLOOKUP(CN252,'Criteria Table'!$A$2:$I$102,2,FALSE),0)</f>
        <v>10</v>
      </c>
      <c r="CP252" s="95">
        <f t="shared" si="222"/>
        <v>10</v>
      </c>
      <c r="CQ252" s="76">
        <f>IFERROR(VLOOKUP(TEXT($A252,"0000"),'AYP11'!$B$847:$AU$1268,23,FALSE),"")</f>
        <v>0</v>
      </c>
      <c r="CR252" s="95">
        <f>IFERROR(VLOOKUP(CQ252,'Criteria Table'!$A$2:$I$102,2,FALSE),0)</f>
        <v>10</v>
      </c>
      <c r="CS252" s="95">
        <f t="shared" si="223"/>
        <v>10</v>
      </c>
      <c r="CT252" s="76">
        <f>IFERROR(VLOOKUP(TEXT($A252,"0000"),'AYP11'!$B$2113:$AU$2534,23,FALSE),"")</f>
        <v>72</v>
      </c>
      <c r="CU252" s="95">
        <f>IFERROR(VLOOKUP(CT252,'Criteria Table'!$A$2:$I$102,2,FALSE),0)</f>
        <v>2.8000000000000003</v>
      </c>
      <c r="CV252" s="95">
        <f t="shared" si="224"/>
        <v>75</v>
      </c>
      <c r="CW252" s="76">
        <f>IFERROR(VLOOKUP(TEXT($A252,"0000"),'AYP11'!$B$425:$AU$846,23,FALSE),"")</f>
        <v>0</v>
      </c>
      <c r="CX252" s="95">
        <f>IFERROR(VLOOKUP(CW252,'Criteria Table'!$A$2:$I$102,2,FALSE),0)</f>
        <v>10</v>
      </c>
      <c r="CY252" s="95">
        <f t="shared" si="225"/>
        <v>10</v>
      </c>
      <c r="CZ252" s="76">
        <f>IFERROR(VLOOKUP(TEXT($A252,"0000"),'AYP11'!$B$3:$AU$424,23,FALSE),"")</f>
        <v>0</v>
      </c>
      <c r="DA252" s="95">
        <f>IFERROR(VLOOKUP(CZ252,'Criteria Table'!$A$2:$I$102,2,FALSE),0)</f>
        <v>10</v>
      </c>
      <c r="DB252" s="95">
        <f t="shared" si="226"/>
        <v>10</v>
      </c>
      <c r="DC252" s="76">
        <f>IFERROR(VLOOKUP(TEXT($A252,"0000"),'AYP11'!$B$1269:$AU$1690,23,FALSE),"")</f>
        <v>70</v>
      </c>
      <c r="DD252" s="95">
        <f>IFERROR(VLOOKUP(DC252,'Criteria Table'!$A$2:$I$102,2,FALSE),0)</f>
        <v>3</v>
      </c>
      <c r="DE252" s="95">
        <f t="shared" si="227"/>
        <v>73</v>
      </c>
      <c r="DF252" s="76">
        <f>IFERROR(VLOOKUP(TEXT($A252,"0000"),'AYP11'!$B$1691:$AU$2112,23,FALSE),"")</f>
        <v>70</v>
      </c>
      <c r="DG252" s="95">
        <f>IFERROR(VLOOKUP(DF252,'Criteria Table'!$A$2:$I$102,2,FALSE),0)</f>
        <v>3</v>
      </c>
      <c r="DH252" s="95">
        <f t="shared" si="228"/>
        <v>73</v>
      </c>
      <c r="DI252" s="76">
        <f>IFERROR(VLOOKUP(TEXT($A252,"0000"),'AYP11'!$B$2535:$AU$2956,23,FALSE),"")</f>
        <v>0</v>
      </c>
      <c r="DJ252" s="95">
        <f>IFERROR(VLOOKUP(DI252,'Criteria Table'!$A$2:$I$102,2,FALSE),0)</f>
        <v>10</v>
      </c>
      <c r="DK252" s="95">
        <f t="shared" si="229"/>
        <v>10</v>
      </c>
      <c r="DL252" s="91">
        <f>IFERROR(VLOOKUP(TEXT($A252,"0000"),'AYP11'!$B$3379:$AU$3800,11,FALSE),"")</f>
        <v>0</v>
      </c>
      <c r="DM252" s="95">
        <f t="shared" si="230"/>
        <v>1</v>
      </c>
      <c r="DN252" s="95" t="str">
        <f t="shared" si="231"/>
        <v/>
      </c>
      <c r="DO252" s="91">
        <f>IFERROR(VLOOKUP(TEXT($A252,"0000"),'AYP11'!$B$847:$AU$1268,11,FALSE),"")</f>
        <v>0</v>
      </c>
      <c r="DP252" s="95">
        <f t="shared" si="232"/>
        <v>1</v>
      </c>
      <c r="DQ252" s="95" t="str">
        <f t="shared" si="233"/>
        <v/>
      </c>
      <c r="DR252" s="91">
        <f>IFERROR(VLOOKUP(TEXT($A252,"0000"),'AYP11'!$B$2113:$AU$2534,11,FALSE),"")</f>
        <v>0</v>
      </c>
      <c r="DS252" s="95">
        <f t="shared" si="234"/>
        <v>1</v>
      </c>
      <c r="DT252" s="95" t="str">
        <f t="shared" si="235"/>
        <v/>
      </c>
      <c r="DU252" s="91">
        <f>IFERROR(VLOOKUP(TEXT($A252,"0000"),'AYP11'!$B$425:$AU$846,11,FALSE),"")</f>
        <v>0</v>
      </c>
      <c r="DV252" s="95">
        <f t="shared" si="236"/>
        <v>1</v>
      </c>
      <c r="DW252" s="95" t="str">
        <f t="shared" si="237"/>
        <v/>
      </c>
      <c r="DX252" s="91">
        <f>IFERROR(VLOOKUP(TEXT($A252,"0000"),'AYP11'!$B$3:$AU$424,11,FALSE),"")</f>
        <v>0</v>
      </c>
      <c r="DY252" s="95">
        <f t="shared" si="238"/>
        <v>1</v>
      </c>
      <c r="DZ252" s="95" t="str">
        <f t="shared" si="239"/>
        <v/>
      </c>
      <c r="EA252" s="91">
        <f>IFERROR(VLOOKUP(TEXT($A252,"0000"),'AYP11'!$B$1269:$AU$1690,11,FALSE),"")</f>
        <v>0</v>
      </c>
      <c r="EB252" s="95">
        <f t="shared" si="240"/>
        <v>1</v>
      </c>
      <c r="EC252" s="95" t="str">
        <f t="shared" si="241"/>
        <v/>
      </c>
      <c r="ED252" s="91">
        <f>IFERROR(VLOOKUP(TEXT($A252,"0000"),'AYP11'!$B$1691:$AU$2112,11,FALSE),"")</f>
        <v>90</v>
      </c>
      <c r="EE252" s="95">
        <f t="shared" si="242"/>
        <v>0</v>
      </c>
      <c r="EF252" s="95">
        <f t="shared" si="243"/>
        <v>90</v>
      </c>
      <c r="EG252" s="91">
        <f>IFERROR(VLOOKUP(TEXT($A252,"0000"),'AYP11'!$B$2535:$AU$2956,11,FALSE),"")</f>
        <v>0</v>
      </c>
      <c r="EH252" s="95">
        <f t="shared" si="244"/>
        <v>1</v>
      </c>
      <c r="EI252" s="95" t="str">
        <f t="shared" si="245"/>
        <v/>
      </c>
    </row>
    <row r="253" spans="1:147" x14ac:dyDescent="0.25">
      <c r="A253" s="248">
        <v>5441</v>
      </c>
      <c r="B253" s="291">
        <f t="shared" si="192"/>
        <v>28.664495114006517</v>
      </c>
      <c r="C253" s="50">
        <f>IFERROR(VLOOKUP(TEXT($A253,"0000"),'R-M11'!$A$2:$AA$500,4,FALSE),0)</f>
        <v>88</v>
      </c>
      <c r="D253" s="291">
        <f t="shared" si="193"/>
        <v>41.693811074918571</v>
      </c>
      <c r="E253" s="98">
        <f>IFERROR(SUM(VLOOKUP(TEXT($A253,"0000"),'R-M11'!$A$2:$AA$500,5,FALSE),VLOOKUP(TEXT($A253,"0000"),'R-M11'!$A$2:$AA$500,6,FALSE)),0)</f>
        <v>128</v>
      </c>
      <c r="F253" s="58">
        <f>IFERROR(VLOOKUP(TEXT($A253,"0000"),'R-M11'!$A$2:$AA$500,14,FALSE),0)</f>
        <v>307</v>
      </c>
      <c r="G253" s="230">
        <f t="shared" si="246"/>
        <v>30.764495114006515</v>
      </c>
      <c r="H253" s="97">
        <f t="shared" si="194"/>
        <v>94.446999999999989</v>
      </c>
      <c r="I253" s="230">
        <f t="shared" si="247"/>
        <v>42.59381107491857</v>
      </c>
      <c r="J253" s="97">
        <f t="shared" si="195"/>
        <v>130.76300000000001</v>
      </c>
      <c r="K253" s="230">
        <f t="shared" si="196"/>
        <v>70</v>
      </c>
      <c r="L253" s="121">
        <f>IFERROR(VLOOKUP(K253,'Criteria Table'!$A$2:$I$102,2,FALSE),"")</f>
        <v>3</v>
      </c>
      <c r="M253" s="230">
        <f t="shared" si="197"/>
        <v>73.358306188925084</v>
      </c>
      <c r="N253" s="286">
        <f t="shared" si="198"/>
        <v>28.013029315960914</v>
      </c>
      <c r="O253" s="50">
        <f>IFERROR(VLOOKUP(TEXT($A253,"0000"),'R-M11'!$A$2:$AA$500,17,FALSE),"")</f>
        <v>86</v>
      </c>
      <c r="P253" s="286">
        <f t="shared" si="199"/>
        <v>39.413680781758956</v>
      </c>
      <c r="Q253" s="98">
        <f>IFERROR(SUM(VLOOKUP(TEXT($A253,"0000"),'R-M11'!$A$2:$AA$500,18,FALSE),VLOOKUP(TEXT($A253,"0000"),'R-M11'!$A$2:$AA$500,19,FALSE)),0)</f>
        <v>121</v>
      </c>
      <c r="R253" s="69">
        <f>IFERROR(VLOOKUP(TEXT($A253,"0000"),'R-M11'!$A$2:$AA$500,27,FALSE),0)</f>
        <v>307</v>
      </c>
      <c r="S253" s="121">
        <f t="shared" si="248"/>
        <v>30.323029315960913</v>
      </c>
      <c r="T253" s="70">
        <f t="shared" si="200"/>
        <v>93.091700000000003</v>
      </c>
      <c r="U253" s="121">
        <f t="shared" si="249"/>
        <v>40.403680781758958</v>
      </c>
      <c r="V253" s="70">
        <f t="shared" si="201"/>
        <v>124.0393</v>
      </c>
      <c r="W253" s="121">
        <f t="shared" si="202"/>
        <v>67</v>
      </c>
      <c r="X253" s="124">
        <f>IFERROR(VLOOKUP(W253,'Criteria Table'!$A$2:$I$102,2,FALSE),"")</f>
        <v>3.3000000000000003</v>
      </c>
      <c r="Y253" s="121">
        <f t="shared" si="203"/>
        <v>70.726710097719874</v>
      </c>
      <c r="Z253" s="92">
        <f>IFERROR(IF(VLOOKUP(A253,'SG11'!$A$3:$AI$500,18,FALSE)="","NA",VLOOKUP(A253,'SG11'!$A$3:$AI$500,18,FALSE)),"")</f>
        <v>74</v>
      </c>
      <c r="AA253" s="75">
        <f>IFERROR(VLOOKUP(Z253,'Criteria Table'!$A$2:$I$102,6,FALSE),"NA")</f>
        <v>5</v>
      </c>
      <c r="AB253" s="95">
        <f t="shared" si="250"/>
        <v>79</v>
      </c>
      <c r="AC253" s="84">
        <f>IFERROR(IF(VLOOKUP(A253,'SG11'!$A$3:$AI$500,19,FALSE)="","NA",VLOOKUP(A253,'SG11'!$A$3:$AI$500,19,FALSE)),"")</f>
        <v>75</v>
      </c>
      <c r="AD253" s="75">
        <f>IFERROR(VLOOKUP(AC253,'Criteria Table'!$A$2:$I$102,6,FALSE),"NA")</f>
        <v>5</v>
      </c>
      <c r="AE253" s="95">
        <f t="shared" si="251"/>
        <v>80</v>
      </c>
      <c r="AF253" s="92">
        <f>IFERROR(IF(VLOOKUP(A253,'SG11'!$A$3:$AI$500,20,FALSE)="","NA",VLOOKUP(A253,'SG11'!$A$3:$AI$500,20,FALSE)),"")</f>
        <v>67</v>
      </c>
      <c r="AG253" s="75">
        <f>IFERROR(VLOOKUP(AF253,'Criteria Table'!$A$2:$I$102,6,FALSE),"NA")</f>
        <v>5</v>
      </c>
      <c r="AH253" s="95">
        <f t="shared" si="252"/>
        <v>72</v>
      </c>
      <c r="AI253" s="84">
        <f>IFERROR(IF(VLOOKUP(A253,'SG11'!$A$3:$AI$500,21,FALSE)="","NA",VLOOKUP(A253,'SG11'!$A$3:$AI$500,21,FALSE)),"")</f>
        <v>71</v>
      </c>
      <c r="AJ253" s="75">
        <f>IFERROR(VLOOKUP(AI253,'Criteria Table'!$A$2:$I$102,6,FALSE),"NA")</f>
        <v>5</v>
      </c>
      <c r="AK253" s="95">
        <f t="shared" si="253"/>
        <v>76</v>
      </c>
      <c r="AL253" s="99">
        <f>IFERROR(VLOOKUP(TEXT(A253,"0000"),'W11'!$A$1:$E$500,4,FALSE)/AP253*100,"")</f>
        <v>96.808510638297875</v>
      </c>
      <c r="AM253" s="97">
        <f>IFERROR(VLOOKUP(TEXT(A253,"0000"),'W11'!$A$1:$E$500,4,FALSE),"")</f>
        <v>91</v>
      </c>
      <c r="AN253" s="99">
        <f t="shared" si="204"/>
        <v>96.808510638297875</v>
      </c>
      <c r="AO253" s="97">
        <f t="shared" si="205"/>
        <v>91</v>
      </c>
      <c r="AP253" s="99">
        <f>IFERROR(VLOOKUP(TEXT(A253,"0000"),'W11'!$A$1:$E$500,5,FALSE),"")</f>
        <v>94</v>
      </c>
      <c r="AQ253" s="97">
        <f>IFERROR(VLOOKUP(ROUND(AL253,0),'Criteria Table'!$A$2:$I$102,4,FALSE),0)</f>
        <v>0</v>
      </c>
      <c r="AR253" s="128"/>
      <c r="AS253" s="95"/>
      <c r="AT253" s="95"/>
      <c r="AU253" s="100">
        <f>IFERROR(VLOOKUP(TEXT(A253,"0000"),'Sci11'!$A$3:$N$492,4,FALSE)/VLOOKUP(TEXT(A253,"0000"),'Sci11'!$A$3:$N$492,14,FALSE)*100,"")</f>
        <v>31.623931623931622</v>
      </c>
      <c r="AV253" s="101">
        <f>SUM(VLOOKUP(TEXT(A253,"0000"),'Sci11'!$A$3:$N$492,5,FALSE),VLOOKUP(TEXT(A253,"0000"),'Sci11'!$A$3:$N$492,6,FALSE))/VLOOKUP(TEXT(A253,"0000"),'Sci11'!$A$3:$N$492,14,FALSE)*100</f>
        <v>21.367521367521366</v>
      </c>
      <c r="AW253" s="100">
        <f t="shared" si="254"/>
        <v>34.913931623931624</v>
      </c>
      <c r="AX253" s="101">
        <f>IFERROR(AW253/100*VLOOKUP(TEXT(A253,"0000"),'Sci11'!$A$3:$N$492,14,FALSE),"")</f>
        <v>40.849300000000007</v>
      </c>
      <c r="AY253" s="100">
        <f t="shared" si="255"/>
        <v>22.777521367521366</v>
      </c>
      <c r="AZ253" s="101">
        <f>IFERROR(AY253/100*VLOOKUP(TEXT(A253,"0000"),'Sci11'!$A$3:$N$492,14,FALSE),"")</f>
        <v>26.649699999999999</v>
      </c>
      <c r="BA253" s="100">
        <f t="shared" si="206"/>
        <v>53</v>
      </c>
      <c r="BB253" s="101">
        <f>IFERROR(VLOOKUP(BA253,'Criteria Table'!$A$2:$I$102,2,FALSE),"")</f>
        <v>4.7</v>
      </c>
      <c r="BC253" s="101">
        <f t="shared" si="207"/>
        <v>57.7</v>
      </c>
      <c r="BD253" s="82">
        <f>IFERROR(VLOOKUP(A253,ATTx11!$A$2:$N$500,4,FALSE),"")</f>
        <v>96.23</v>
      </c>
      <c r="BE253" s="95">
        <f t="shared" si="208"/>
        <v>0.5</v>
      </c>
      <c r="BF253" s="96">
        <f t="shared" si="209"/>
        <v>96.73</v>
      </c>
      <c r="BG253" s="70">
        <f>IFERROR(VLOOKUP(A253,ATTx11!$A$2:$N$500,11,FALSE),"")</f>
        <v>2</v>
      </c>
      <c r="BH253" s="95">
        <f t="shared" si="210"/>
        <v>1.8</v>
      </c>
      <c r="BI253" s="70">
        <f>IFERROR(VLOOKUP(A253,ATTx11!$A$2:$N$500,12,FALSE),"")</f>
        <v>9</v>
      </c>
      <c r="BJ253" s="97">
        <f t="shared" si="211"/>
        <v>8.1</v>
      </c>
      <c r="BK253" s="84">
        <f>IFERROR(VLOOKUP(A253,ATTx11!$A$2:$N$500,7,FALSE),"")</f>
        <v>2</v>
      </c>
      <c r="BL253" s="97">
        <f t="shared" si="212"/>
        <v>1.8</v>
      </c>
      <c r="BM253" s="84">
        <f>IFERROR(VLOOKUP(A253,ATTx11!$A$2:$N$500,8,FALSE),"")</f>
        <v>6</v>
      </c>
      <c r="BN253" s="95">
        <f t="shared" si="213"/>
        <v>5.4</v>
      </c>
      <c r="BO253" s="95"/>
      <c r="BP253" s="83">
        <f>IFERROR(VLOOKUP(TEXT($A253,"0000"),'AYP11'!$B$3379:$AU$3800,17,FALSE),"")</f>
        <v>0</v>
      </c>
      <c r="BQ253" s="75">
        <f>IFERROR(VLOOKUP(BP253,'Criteria Table'!$A$2:$I$102,2,FALSE),0)</f>
        <v>10</v>
      </c>
      <c r="BR253" s="95">
        <f t="shared" si="214"/>
        <v>10</v>
      </c>
      <c r="BS253" s="83">
        <f>IFERROR(VLOOKUP(TEXT($A253,"0000"),'AYP11'!$B$847:$AU$1268,17,FALSE),"")</f>
        <v>0</v>
      </c>
      <c r="BT253" s="75">
        <f>IFERROR(VLOOKUP(BS253,'Criteria Table'!$A$2:$I$102,2,FALSE),0)</f>
        <v>10</v>
      </c>
      <c r="BU253" s="95">
        <f t="shared" si="215"/>
        <v>10</v>
      </c>
      <c r="BV253" s="83">
        <f>IFERROR(VLOOKUP(TEXT($A253,"0000"),'AYP11'!$B$2113:$AU$2534,17,FALSE),"")</f>
        <v>72</v>
      </c>
      <c r="BW253" s="75">
        <f>IFERROR(VLOOKUP(BV253,'Criteria Table'!$A$2:$I$102,2,FALSE),0)</f>
        <v>2.8000000000000003</v>
      </c>
      <c r="BX253" s="95">
        <f t="shared" si="216"/>
        <v>75</v>
      </c>
      <c r="BY253" s="83">
        <f>IFERROR(VLOOKUP(TEXT($A253,"0000"),'AYP11'!$B$425:$AU$846,17,FALSE),"")</f>
        <v>0</v>
      </c>
      <c r="BZ253" s="75">
        <f>IFERROR(VLOOKUP(BY253,'Criteria Table'!$A$2:$I$102,2,FALSE),0)</f>
        <v>10</v>
      </c>
      <c r="CA253" s="95">
        <f t="shared" si="217"/>
        <v>10</v>
      </c>
      <c r="CB253" s="83">
        <f>IFERROR(VLOOKUP(TEXT($A253,"0000"),'AYP11'!$B$3:$AU$424,17,FALSE),"")</f>
        <v>0</v>
      </c>
      <c r="CC253" s="95">
        <f>IFERROR(VLOOKUP(CB253,'Criteria Table'!$A$2:$I$102,2,FALSE),0)</f>
        <v>10</v>
      </c>
      <c r="CD253" s="95">
        <f t="shared" si="218"/>
        <v>10</v>
      </c>
      <c r="CE253" s="83">
        <f>IFERROR(VLOOKUP(TEXT($A253,"0000"),'AYP11'!$B$1269:$AU$1690,17,FALSE),"")</f>
        <v>67</v>
      </c>
      <c r="CF253" s="95">
        <f>IFERROR(VLOOKUP(CE253,'Criteria Table'!$A$2:$I$102,2,FALSE),0)</f>
        <v>3.3000000000000003</v>
      </c>
      <c r="CG253" s="95">
        <f t="shared" si="219"/>
        <v>70</v>
      </c>
      <c r="CH253" s="83">
        <f>IFERROR(VLOOKUP(TEXT($A253,"0000"),'AYP11'!$B$1691:$AU$2112,17,FALSE),"")</f>
        <v>56</v>
      </c>
      <c r="CI253" s="95">
        <f>IFERROR(VLOOKUP(CH253,'Criteria Table'!$A$2:$I$102,2,FALSE),0)</f>
        <v>4.4000000000000004</v>
      </c>
      <c r="CJ253" s="95">
        <f t="shared" si="220"/>
        <v>60</v>
      </c>
      <c r="CK253" s="83">
        <f>IFERROR(VLOOKUP(TEXT($A253,"0000"),'AYP11'!$B$2535:$AU$2956,17,FALSE),"")</f>
        <v>0</v>
      </c>
      <c r="CL253" s="95">
        <f>IFERROR(VLOOKUP(CK253,'Criteria Table'!$A$2:$I$102,2,FALSE),0)</f>
        <v>10</v>
      </c>
      <c r="CM253" s="95">
        <f t="shared" si="221"/>
        <v>10</v>
      </c>
      <c r="CN253" s="76">
        <f>IFERROR(VLOOKUP(TEXT($A253,"0000"),'AYP11'!$B$3379:$AU$3800,23,FALSE),"")</f>
        <v>0</v>
      </c>
      <c r="CO253" s="95">
        <f>IFERROR(VLOOKUP(CN253,'Criteria Table'!$A$2:$I$102,2,FALSE),0)</f>
        <v>10</v>
      </c>
      <c r="CP253" s="95">
        <f t="shared" si="222"/>
        <v>10</v>
      </c>
      <c r="CQ253" s="76">
        <f>IFERROR(VLOOKUP(TEXT($A253,"0000"),'AYP11'!$B$847:$AU$1268,23,FALSE),"")</f>
        <v>0</v>
      </c>
      <c r="CR253" s="95">
        <f>IFERROR(VLOOKUP(CQ253,'Criteria Table'!$A$2:$I$102,2,FALSE),0)</f>
        <v>10</v>
      </c>
      <c r="CS253" s="95">
        <f t="shared" si="223"/>
        <v>10</v>
      </c>
      <c r="CT253" s="76">
        <f>IFERROR(VLOOKUP(TEXT($A253,"0000"),'AYP11'!$B$2113:$AU$2534,23,FALSE),"")</f>
        <v>68</v>
      </c>
      <c r="CU253" s="95">
        <f>IFERROR(VLOOKUP(CT253,'Criteria Table'!$A$2:$I$102,2,FALSE),0)</f>
        <v>3.2</v>
      </c>
      <c r="CV253" s="95">
        <f t="shared" si="224"/>
        <v>71</v>
      </c>
      <c r="CW253" s="76">
        <f>IFERROR(VLOOKUP(TEXT($A253,"0000"),'AYP11'!$B$425:$AU$846,23,FALSE),"")</f>
        <v>0</v>
      </c>
      <c r="CX253" s="95">
        <f>IFERROR(VLOOKUP(CW253,'Criteria Table'!$A$2:$I$102,2,FALSE),0)</f>
        <v>10</v>
      </c>
      <c r="CY253" s="95">
        <f t="shared" si="225"/>
        <v>10</v>
      </c>
      <c r="CZ253" s="76">
        <f>IFERROR(VLOOKUP(TEXT($A253,"0000"),'AYP11'!$B$3:$AU$424,23,FALSE),"")</f>
        <v>0</v>
      </c>
      <c r="DA253" s="95">
        <f>IFERROR(VLOOKUP(CZ253,'Criteria Table'!$A$2:$I$102,2,FALSE),0)</f>
        <v>10</v>
      </c>
      <c r="DB253" s="95">
        <f t="shared" si="226"/>
        <v>10</v>
      </c>
      <c r="DC253" s="76">
        <f>IFERROR(VLOOKUP(TEXT($A253,"0000"),'AYP11'!$B$1269:$AU$1690,23,FALSE),"")</f>
        <v>63</v>
      </c>
      <c r="DD253" s="95">
        <f>IFERROR(VLOOKUP(DC253,'Criteria Table'!$A$2:$I$102,2,FALSE),0)</f>
        <v>3.7</v>
      </c>
      <c r="DE253" s="95">
        <f t="shared" si="227"/>
        <v>67</v>
      </c>
      <c r="DF253" s="76">
        <f>IFERROR(VLOOKUP(TEXT($A253,"0000"),'AYP11'!$B$1691:$AU$2112,23,FALSE),"")</f>
        <v>47</v>
      </c>
      <c r="DG253" s="95">
        <f>IFERROR(VLOOKUP(DF253,'Criteria Table'!$A$2:$I$102,2,FALSE),0)</f>
        <v>5.3000000000000007</v>
      </c>
      <c r="DH253" s="95">
        <f t="shared" si="228"/>
        <v>52</v>
      </c>
      <c r="DI253" s="76">
        <f>IFERROR(VLOOKUP(TEXT($A253,"0000"),'AYP11'!$B$2535:$AU$2956,23,FALSE),"")</f>
        <v>0</v>
      </c>
      <c r="DJ253" s="95">
        <f>IFERROR(VLOOKUP(DI253,'Criteria Table'!$A$2:$I$102,2,FALSE),0)</f>
        <v>10</v>
      </c>
      <c r="DK253" s="95">
        <f t="shared" si="229"/>
        <v>10</v>
      </c>
      <c r="DL253" s="91">
        <f>IFERROR(VLOOKUP(TEXT($A253,"0000"),'AYP11'!$B$3379:$AU$3800,11,FALSE),"")</f>
        <v>0</v>
      </c>
      <c r="DM253" s="95">
        <f t="shared" si="230"/>
        <v>1</v>
      </c>
      <c r="DN253" s="95" t="str">
        <f t="shared" si="231"/>
        <v/>
      </c>
      <c r="DO253" s="91">
        <f>IFERROR(VLOOKUP(TEXT($A253,"0000"),'AYP11'!$B$847:$AU$1268,11,FALSE),"")</f>
        <v>0</v>
      </c>
      <c r="DP253" s="95">
        <f t="shared" si="232"/>
        <v>1</v>
      </c>
      <c r="DQ253" s="95" t="str">
        <f t="shared" si="233"/>
        <v/>
      </c>
      <c r="DR253" s="91">
        <f>IFERROR(VLOOKUP(TEXT($A253,"0000"),'AYP11'!$B$2113:$AU$2534,11,FALSE),"")</f>
        <v>0</v>
      </c>
      <c r="DS253" s="95">
        <f t="shared" si="234"/>
        <v>1</v>
      </c>
      <c r="DT253" s="95" t="str">
        <f t="shared" si="235"/>
        <v/>
      </c>
      <c r="DU253" s="91">
        <f>IFERROR(VLOOKUP(TEXT($A253,"0000"),'AYP11'!$B$425:$AU$846,11,FALSE),"")</f>
        <v>0</v>
      </c>
      <c r="DV253" s="95">
        <f t="shared" si="236"/>
        <v>1</v>
      </c>
      <c r="DW253" s="95" t="str">
        <f t="shared" si="237"/>
        <v/>
      </c>
      <c r="DX253" s="91">
        <f>IFERROR(VLOOKUP(TEXT($A253,"0000"),'AYP11'!$B$3:$AU$424,11,FALSE),"")</f>
        <v>0</v>
      </c>
      <c r="DY253" s="95">
        <f t="shared" si="238"/>
        <v>1</v>
      </c>
      <c r="DZ253" s="95" t="str">
        <f t="shared" si="239"/>
        <v/>
      </c>
      <c r="EA253" s="91">
        <f>IFERROR(VLOOKUP(TEXT($A253,"0000"),'AYP11'!$B$1269:$AU$1690,11,FALSE),"")</f>
        <v>0</v>
      </c>
      <c r="EB253" s="95">
        <f t="shared" si="240"/>
        <v>1</v>
      </c>
      <c r="EC253" s="95" t="str">
        <f t="shared" si="241"/>
        <v/>
      </c>
      <c r="ED253" s="91">
        <f>IFERROR(VLOOKUP(TEXT($A253,"0000"),'AYP11'!$B$1691:$AU$2112,11,FALSE),"")</f>
        <v>0</v>
      </c>
      <c r="EE253" s="95">
        <f t="shared" si="242"/>
        <v>1</v>
      </c>
      <c r="EF253" s="95" t="str">
        <f t="shared" si="243"/>
        <v/>
      </c>
      <c r="EG253" s="91">
        <f>IFERROR(VLOOKUP(TEXT($A253,"0000"),'AYP11'!$B$2535:$AU$2956,11,FALSE),"")</f>
        <v>0</v>
      </c>
      <c r="EH253" s="95">
        <f t="shared" si="244"/>
        <v>1</v>
      </c>
      <c r="EI253" s="95" t="str">
        <f t="shared" si="245"/>
        <v/>
      </c>
    </row>
    <row r="254" spans="1:147" x14ac:dyDescent="0.25">
      <c r="A254" s="248">
        <v>5481</v>
      </c>
      <c r="B254" s="291">
        <f t="shared" si="192"/>
        <v>32.153392330383483</v>
      </c>
      <c r="C254" s="50">
        <f>IFERROR(VLOOKUP(TEXT($A254,"0000"),'R-M11'!$A$2:$AA$500,4,FALSE),0)</f>
        <v>109</v>
      </c>
      <c r="D254" s="291">
        <f t="shared" si="193"/>
        <v>34.80825958702065</v>
      </c>
      <c r="E254" s="98">
        <f>IFERROR(SUM(VLOOKUP(TEXT($A254,"0000"),'R-M11'!$A$2:$AA$500,5,FALSE),VLOOKUP(TEXT($A254,"0000"),'R-M11'!$A$2:$AA$500,6,FALSE)),0)</f>
        <v>118</v>
      </c>
      <c r="F254" s="58">
        <f>IFERROR(VLOOKUP(TEXT($A254,"0000"),'R-M11'!$A$2:$AA$500,14,FALSE),0)</f>
        <v>339</v>
      </c>
      <c r="G254" s="230">
        <f t="shared" si="246"/>
        <v>34.463392330383485</v>
      </c>
      <c r="H254" s="97">
        <f t="shared" si="194"/>
        <v>116.83090000000001</v>
      </c>
      <c r="I254" s="230">
        <f t="shared" si="247"/>
        <v>35.798259587020652</v>
      </c>
      <c r="J254" s="97">
        <f t="shared" si="195"/>
        <v>121.35610000000001</v>
      </c>
      <c r="K254" s="230">
        <f t="shared" si="196"/>
        <v>67</v>
      </c>
      <c r="L254" s="121">
        <f>IFERROR(VLOOKUP(K254,'Criteria Table'!$A$2:$I$102,2,FALSE),"")</f>
        <v>3.3000000000000003</v>
      </c>
      <c r="M254" s="230">
        <f t="shared" si="197"/>
        <v>70.261651917404137</v>
      </c>
      <c r="N254" s="286">
        <f t="shared" si="198"/>
        <v>29.166666666666668</v>
      </c>
      <c r="O254" s="50">
        <f>IFERROR(VLOOKUP(TEXT($A254,"0000"),'R-M11'!$A$2:$AA$500,17,FALSE),"")</f>
        <v>98</v>
      </c>
      <c r="P254" s="286">
        <f t="shared" si="199"/>
        <v>45.238095238095241</v>
      </c>
      <c r="Q254" s="98">
        <f>IFERROR(SUM(VLOOKUP(TEXT($A254,"0000"),'R-M11'!$A$2:$AA$500,18,FALSE),VLOOKUP(TEXT($A254,"0000"),'R-M11'!$A$2:$AA$500,19,FALSE)),0)</f>
        <v>152</v>
      </c>
      <c r="R254" s="69">
        <f>IFERROR(VLOOKUP(TEXT($A254,"0000"),'R-M11'!$A$2:$AA$500,27,FALSE),0)</f>
        <v>336</v>
      </c>
      <c r="S254" s="121">
        <f t="shared" si="248"/>
        <v>30.986666666666668</v>
      </c>
      <c r="T254" s="70">
        <f t="shared" si="200"/>
        <v>104.1152</v>
      </c>
      <c r="U254" s="121">
        <f t="shared" si="249"/>
        <v>46.018095238095242</v>
      </c>
      <c r="V254" s="70">
        <f t="shared" si="201"/>
        <v>154.6208</v>
      </c>
      <c r="W254" s="121">
        <f t="shared" si="202"/>
        <v>74</v>
      </c>
      <c r="X254" s="124">
        <f>IFERROR(VLOOKUP(W254,'Criteria Table'!$A$2:$I$102,2,FALSE),"")</f>
        <v>2.6</v>
      </c>
      <c r="Y254" s="121">
        <f t="shared" si="203"/>
        <v>77.004761904761907</v>
      </c>
      <c r="Z254" s="92">
        <f>IFERROR(IF(VLOOKUP(A254,'SG11'!$A$3:$AI$500,18,FALSE)="","NA",VLOOKUP(A254,'SG11'!$A$3:$AI$500,18,FALSE)),"")</f>
        <v>66</v>
      </c>
      <c r="AA254" s="75">
        <f>IFERROR(VLOOKUP(Z254,'Criteria Table'!$A$2:$I$102,6,FALSE),"NA")</f>
        <v>5</v>
      </c>
      <c r="AB254" s="95">
        <f t="shared" si="250"/>
        <v>71</v>
      </c>
      <c r="AC254" s="84">
        <f>IFERROR(IF(VLOOKUP(A254,'SG11'!$A$3:$AI$500,19,FALSE)="","NA",VLOOKUP(A254,'SG11'!$A$3:$AI$500,19,FALSE)),"")</f>
        <v>65</v>
      </c>
      <c r="AD254" s="75">
        <f>IFERROR(VLOOKUP(AC254,'Criteria Table'!$A$2:$I$102,6,FALSE),"NA")</f>
        <v>5</v>
      </c>
      <c r="AE254" s="95">
        <f t="shared" si="251"/>
        <v>70</v>
      </c>
      <c r="AF254" s="92">
        <f>IFERROR(IF(VLOOKUP(A254,'SG11'!$A$3:$AI$500,20,FALSE)="","NA",VLOOKUP(A254,'SG11'!$A$3:$AI$500,20,FALSE)),"")</f>
        <v>55</v>
      </c>
      <c r="AG254" s="75">
        <f>IFERROR(VLOOKUP(AF254,'Criteria Table'!$A$2:$I$102,6,FALSE),"NA")</f>
        <v>10</v>
      </c>
      <c r="AH254" s="95">
        <f t="shared" si="252"/>
        <v>65</v>
      </c>
      <c r="AI254" s="84">
        <f>IFERROR(IF(VLOOKUP(A254,'SG11'!$A$3:$AI$500,21,FALSE)="","NA",VLOOKUP(A254,'SG11'!$A$3:$AI$500,21,FALSE)),"")</f>
        <v>67</v>
      </c>
      <c r="AJ254" s="75">
        <f>IFERROR(VLOOKUP(AI254,'Criteria Table'!$A$2:$I$102,6,FALSE),"NA")</f>
        <v>5</v>
      </c>
      <c r="AK254" s="95">
        <f t="shared" si="253"/>
        <v>72</v>
      </c>
      <c r="AL254" s="99">
        <f>IFERROR(VLOOKUP(TEXT(A254,"0000"),'W11'!$A$1:$E$500,4,FALSE)/AP254*100,"")</f>
        <v>100</v>
      </c>
      <c r="AM254" s="97">
        <f>IFERROR(VLOOKUP(TEXT(A254,"0000"),'W11'!$A$1:$E$500,4,FALSE),"")</f>
        <v>102</v>
      </c>
      <c r="AN254" s="99">
        <f t="shared" si="204"/>
        <v>100</v>
      </c>
      <c r="AO254" s="97">
        <f t="shared" si="205"/>
        <v>102</v>
      </c>
      <c r="AP254" s="99">
        <f>IFERROR(VLOOKUP(TEXT(A254,"0000"),'W11'!$A$1:$E$500,5,FALSE),"")</f>
        <v>102</v>
      </c>
      <c r="AQ254" s="97">
        <f>IFERROR(VLOOKUP(ROUND(AL254,0),'Criteria Table'!$A$2:$I$102,4,FALSE),0)</f>
        <v>0</v>
      </c>
      <c r="AR254" s="128"/>
      <c r="AS254" s="95"/>
      <c r="AT254" s="95"/>
      <c r="AU254" s="100">
        <f>IFERROR(VLOOKUP(TEXT(A254,"0000"),'Sci11'!$A$3:$N$492,4,FALSE)/VLOOKUP(TEXT(A254,"0000"),'Sci11'!$A$3:$N$492,14,FALSE)*100,"")</f>
        <v>40.952380952380949</v>
      </c>
      <c r="AV254" s="101">
        <f>SUM(VLOOKUP(TEXT(A254,"0000"),'Sci11'!$A$3:$N$492,5,FALSE),VLOOKUP(TEXT(A254,"0000"),'Sci11'!$A$3:$N$492,6,FALSE))/VLOOKUP(TEXT(A254,"0000"),'Sci11'!$A$3:$N$492,14,FALSE)*100</f>
        <v>17.142857142857142</v>
      </c>
      <c r="AW254" s="100">
        <f t="shared" si="254"/>
        <v>43.892380952380947</v>
      </c>
      <c r="AX254" s="101">
        <f>IFERROR(AW254/100*VLOOKUP(TEXT(A254,"0000"),'Sci11'!$A$3:$N$492,14,FALSE),"")</f>
        <v>46.086999999999996</v>
      </c>
      <c r="AY254" s="100">
        <f t="shared" si="255"/>
        <v>18.402857142857144</v>
      </c>
      <c r="AZ254" s="101">
        <f>IFERROR(AY254/100*VLOOKUP(TEXT(A254,"0000"),'Sci11'!$A$3:$N$492,14,FALSE),"")</f>
        <v>19.323</v>
      </c>
      <c r="BA254" s="100">
        <f t="shared" si="206"/>
        <v>58</v>
      </c>
      <c r="BB254" s="101">
        <f>IFERROR(VLOOKUP(BA254,'Criteria Table'!$A$2:$I$102,2,FALSE),"")</f>
        <v>4.2</v>
      </c>
      <c r="BC254" s="101">
        <f t="shared" si="207"/>
        <v>62.2</v>
      </c>
      <c r="BD254" s="82">
        <f>IFERROR(VLOOKUP(A254,ATTx11!$A$2:$N$500,4,FALSE),"")</f>
        <v>95.01</v>
      </c>
      <c r="BE254" s="95">
        <f t="shared" si="208"/>
        <v>0.5</v>
      </c>
      <c r="BF254" s="96">
        <f t="shared" si="209"/>
        <v>95.51</v>
      </c>
      <c r="BG254" s="70">
        <f>IFERROR(VLOOKUP(A254,ATTx11!$A$2:$N$500,11,FALSE),"")</f>
        <v>0</v>
      </c>
      <c r="BH254" s="95">
        <f t="shared" si="210"/>
        <v>0</v>
      </c>
      <c r="BI254" s="70">
        <f>IFERROR(VLOOKUP(A254,ATTx11!$A$2:$N$500,12,FALSE),"")</f>
        <v>1</v>
      </c>
      <c r="BJ254" s="97">
        <f t="shared" si="211"/>
        <v>0.9</v>
      </c>
      <c r="BK254" s="84">
        <f>IFERROR(VLOOKUP(A254,ATTx11!$A$2:$N$500,7,FALSE),"")</f>
        <v>0</v>
      </c>
      <c r="BL254" s="97">
        <f t="shared" si="212"/>
        <v>0</v>
      </c>
      <c r="BM254" s="84">
        <f>IFERROR(VLOOKUP(A254,ATTx11!$A$2:$N$500,8,FALSE),"")</f>
        <v>1</v>
      </c>
      <c r="BN254" s="95">
        <f t="shared" si="213"/>
        <v>0.9</v>
      </c>
      <c r="BO254" s="95"/>
      <c r="BP254" s="83">
        <f>IFERROR(VLOOKUP(TEXT($A254,"0000"),'AYP11'!$B$3379:$AU$3800,17,FALSE),"")</f>
        <v>0</v>
      </c>
      <c r="BQ254" s="75">
        <f>IFERROR(VLOOKUP(BP254,'Criteria Table'!$A$2:$I$102,2,FALSE),0)</f>
        <v>10</v>
      </c>
      <c r="BR254" s="95">
        <f t="shared" si="214"/>
        <v>10</v>
      </c>
      <c r="BS254" s="83">
        <f>IFERROR(VLOOKUP(TEXT($A254,"0000"),'AYP11'!$B$847:$AU$1268,17,FALSE),"")</f>
        <v>0</v>
      </c>
      <c r="BT254" s="75">
        <f>IFERROR(VLOOKUP(BS254,'Criteria Table'!$A$2:$I$102,2,FALSE),0)</f>
        <v>10</v>
      </c>
      <c r="BU254" s="95">
        <f t="shared" si="215"/>
        <v>10</v>
      </c>
      <c r="BV254" s="83">
        <f>IFERROR(VLOOKUP(TEXT($A254,"0000"),'AYP11'!$B$2113:$AU$2534,17,FALSE),"")</f>
        <v>67</v>
      </c>
      <c r="BW254" s="75">
        <f>IFERROR(VLOOKUP(BV254,'Criteria Table'!$A$2:$I$102,2,FALSE),0)</f>
        <v>3.3000000000000003</v>
      </c>
      <c r="BX254" s="95">
        <f t="shared" si="216"/>
        <v>70</v>
      </c>
      <c r="BY254" s="83">
        <f>IFERROR(VLOOKUP(TEXT($A254,"0000"),'AYP11'!$B$425:$AU$846,17,FALSE),"")</f>
        <v>0</v>
      </c>
      <c r="BZ254" s="75">
        <f>IFERROR(VLOOKUP(BY254,'Criteria Table'!$A$2:$I$102,2,FALSE),0)</f>
        <v>10</v>
      </c>
      <c r="CA254" s="95">
        <f t="shared" si="217"/>
        <v>10</v>
      </c>
      <c r="CB254" s="83">
        <f>IFERROR(VLOOKUP(TEXT($A254,"0000"),'AYP11'!$B$3:$AU$424,17,FALSE),"")</f>
        <v>0</v>
      </c>
      <c r="CC254" s="95">
        <f>IFERROR(VLOOKUP(CB254,'Criteria Table'!$A$2:$I$102,2,FALSE),0)</f>
        <v>10</v>
      </c>
      <c r="CD254" s="95">
        <f t="shared" si="218"/>
        <v>10</v>
      </c>
      <c r="CE254" s="83">
        <f>IFERROR(VLOOKUP(TEXT($A254,"0000"),'AYP11'!$B$1269:$AU$1690,17,FALSE),"")</f>
        <v>68</v>
      </c>
      <c r="CF254" s="95">
        <f>IFERROR(VLOOKUP(CE254,'Criteria Table'!$A$2:$I$102,2,FALSE),0)</f>
        <v>3.2</v>
      </c>
      <c r="CG254" s="95">
        <f t="shared" si="219"/>
        <v>71</v>
      </c>
      <c r="CH254" s="83">
        <f>IFERROR(VLOOKUP(TEXT($A254,"0000"),'AYP11'!$B$1691:$AU$2112,17,FALSE),"")</f>
        <v>65</v>
      </c>
      <c r="CI254" s="95">
        <f>IFERROR(VLOOKUP(CH254,'Criteria Table'!$A$2:$I$102,2,FALSE),0)</f>
        <v>3.5</v>
      </c>
      <c r="CJ254" s="95">
        <f t="shared" si="220"/>
        <v>69</v>
      </c>
      <c r="CK254" s="83">
        <f>IFERROR(VLOOKUP(TEXT($A254,"0000"),'AYP11'!$B$2535:$AU$2956,17,FALSE),"")</f>
        <v>0</v>
      </c>
      <c r="CL254" s="95">
        <f>IFERROR(VLOOKUP(CK254,'Criteria Table'!$A$2:$I$102,2,FALSE),0)</f>
        <v>10</v>
      </c>
      <c r="CM254" s="95">
        <f t="shared" si="221"/>
        <v>10</v>
      </c>
      <c r="CN254" s="76">
        <f>IFERROR(VLOOKUP(TEXT($A254,"0000"),'AYP11'!$B$3379:$AU$3800,23,FALSE),"")</f>
        <v>0</v>
      </c>
      <c r="CO254" s="95">
        <f>IFERROR(VLOOKUP(CN254,'Criteria Table'!$A$2:$I$102,2,FALSE),0)</f>
        <v>10</v>
      </c>
      <c r="CP254" s="95">
        <f t="shared" si="222"/>
        <v>10</v>
      </c>
      <c r="CQ254" s="76">
        <f>IFERROR(VLOOKUP(TEXT($A254,"0000"),'AYP11'!$B$847:$AU$1268,23,FALSE),"")</f>
        <v>0</v>
      </c>
      <c r="CR254" s="95">
        <f>IFERROR(VLOOKUP(CQ254,'Criteria Table'!$A$2:$I$102,2,FALSE),0)</f>
        <v>10</v>
      </c>
      <c r="CS254" s="95">
        <f t="shared" si="223"/>
        <v>10</v>
      </c>
      <c r="CT254" s="76">
        <f>IFERROR(VLOOKUP(TEXT($A254,"0000"),'AYP11'!$B$2113:$AU$2534,23,FALSE),"")</f>
        <v>74</v>
      </c>
      <c r="CU254" s="95">
        <f>IFERROR(VLOOKUP(CT254,'Criteria Table'!$A$2:$I$102,2,FALSE),0)</f>
        <v>2.6</v>
      </c>
      <c r="CV254" s="95">
        <f t="shared" si="224"/>
        <v>77</v>
      </c>
      <c r="CW254" s="76">
        <f>IFERROR(VLOOKUP(TEXT($A254,"0000"),'AYP11'!$B$425:$AU$846,23,FALSE),"")</f>
        <v>0</v>
      </c>
      <c r="CX254" s="95">
        <f>IFERROR(VLOOKUP(CW254,'Criteria Table'!$A$2:$I$102,2,FALSE),0)</f>
        <v>10</v>
      </c>
      <c r="CY254" s="95">
        <f t="shared" si="225"/>
        <v>10</v>
      </c>
      <c r="CZ254" s="76">
        <f>IFERROR(VLOOKUP(TEXT($A254,"0000"),'AYP11'!$B$3:$AU$424,23,FALSE),"")</f>
        <v>0</v>
      </c>
      <c r="DA254" s="95">
        <f>IFERROR(VLOOKUP(CZ254,'Criteria Table'!$A$2:$I$102,2,FALSE),0)</f>
        <v>10</v>
      </c>
      <c r="DB254" s="95">
        <f t="shared" si="226"/>
        <v>10</v>
      </c>
      <c r="DC254" s="76">
        <f>IFERROR(VLOOKUP(TEXT($A254,"0000"),'AYP11'!$B$1269:$AU$1690,23,FALSE),"")</f>
        <v>73</v>
      </c>
      <c r="DD254" s="95">
        <f>IFERROR(VLOOKUP(DC254,'Criteria Table'!$A$2:$I$102,2,FALSE),0)</f>
        <v>2.7</v>
      </c>
      <c r="DE254" s="95">
        <f t="shared" si="227"/>
        <v>76</v>
      </c>
      <c r="DF254" s="76">
        <f>IFERROR(VLOOKUP(TEXT($A254,"0000"),'AYP11'!$B$1691:$AU$2112,23,FALSE),"")</f>
        <v>75</v>
      </c>
      <c r="DG254" s="95">
        <f>IFERROR(VLOOKUP(DF254,'Criteria Table'!$A$2:$I$102,2,FALSE),0)</f>
        <v>2.5</v>
      </c>
      <c r="DH254" s="95">
        <f t="shared" si="228"/>
        <v>78</v>
      </c>
      <c r="DI254" s="76">
        <f>IFERROR(VLOOKUP(TEXT($A254,"0000"),'AYP11'!$B$2535:$AU$2956,23,FALSE),"")</f>
        <v>0</v>
      </c>
      <c r="DJ254" s="95">
        <f>IFERROR(VLOOKUP(DI254,'Criteria Table'!$A$2:$I$102,2,FALSE),0)</f>
        <v>10</v>
      </c>
      <c r="DK254" s="95">
        <f t="shared" si="229"/>
        <v>10</v>
      </c>
      <c r="DL254" s="91">
        <f>IFERROR(VLOOKUP(TEXT($A254,"0000"),'AYP11'!$B$3379:$AU$3800,11,FALSE),"")</f>
        <v>0</v>
      </c>
      <c r="DM254" s="95">
        <f t="shared" si="230"/>
        <v>1</v>
      </c>
      <c r="DN254" s="95" t="str">
        <f t="shared" si="231"/>
        <v/>
      </c>
      <c r="DO254" s="91">
        <f>IFERROR(VLOOKUP(TEXT($A254,"0000"),'AYP11'!$B$847:$AU$1268,11,FALSE),"")</f>
        <v>0</v>
      </c>
      <c r="DP254" s="95">
        <f t="shared" si="232"/>
        <v>1</v>
      </c>
      <c r="DQ254" s="95" t="str">
        <f t="shared" si="233"/>
        <v/>
      </c>
      <c r="DR254" s="91">
        <f>IFERROR(VLOOKUP(TEXT($A254,"0000"),'AYP11'!$B$2113:$AU$2534,11,FALSE),"")</f>
        <v>0</v>
      </c>
      <c r="DS254" s="95">
        <f t="shared" si="234"/>
        <v>1</v>
      </c>
      <c r="DT254" s="95" t="str">
        <f t="shared" si="235"/>
        <v/>
      </c>
      <c r="DU254" s="91">
        <f>IFERROR(VLOOKUP(TEXT($A254,"0000"),'AYP11'!$B$425:$AU$846,11,FALSE),"")</f>
        <v>0</v>
      </c>
      <c r="DV254" s="95">
        <f t="shared" si="236"/>
        <v>1</v>
      </c>
      <c r="DW254" s="95" t="str">
        <f t="shared" si="237"/>
        <v/>
      </c>
      <c r="DX254" s="91">
        <f>IFERROR(VLOOKUP(TEXT($A254,"0000"),'AYP11'!$B$3:$AU$424,11,FALSE),"")</f>
        <v>0</v>
      </c>
      <c r="DY254" s="95">
        <f t="shared" si="238"/>
        <v>1</v>
      </c>
      <c r="DZ254" s="95" t="str">
        <f t="shared" si="239"/>
        <v/>
      </c>
      <c r="EA254" s="91">
        <f>IFERROR(VLOOKUP(TEXT($A254,"0000"),'AYP11'!$B$1269:$AU$1690,11,FALSE),"")</f>
        <v>0</v>
      </c>
      <c r="EB254" s="95">
        <f t="shared" si="240"/>
        <v>1</v>
      </c>
      <c r="EC254" s="95" t="str">
        <f t="shared" si="241"/>
        <v/>
      </c>
      <c r="ED254" s="91">
        <f>IFERROR(VLOOKUP(TEXT($A254,"0000"),'AYP11'!$B$1691:$AU$2112,11,FALSE),"")</f>
        <v>0</v>
      </c>
      <c r="EE254" s="95">
        <f t="shared" si="242"/>
        <v>1</v>
      </c>
      <c r="EF254" s="95" t="str">
        <f t="shared" si="243"/>
        <v/>
      </c>
      <c r="EG254" s="91">
        <f>IFERROR(VLOOKUP(TEXT($A254,"0000"),'AYP11'!$B$2535:$AU$2956,11,FALSE),"")</f>
        <v>0</v>
      </c>
      <c r="EH254" s="95">
        <f t="shared" si="244"/>
        <v>1</v>
      </c>
      <c r="EI254" s="95" t="str">
        <f t="shared" si="245"/>
        <v/>
      </c>
    </row>
    <row r="255" spans="1:147" x14ac:dyDescent="0.25">
      <c r="A255" s="248">
        <v>5521</v>
      </c>
      <c r="B255" s="291">
        <f t="shared" si="192"/>
        <v>33.519553072625698</v>
      </c>
      <c r="C255" s="50">
        <f>IFERROR(VLOOKUP(TEXT($A255,"0000"),'R-M11'!$A$2:$AA$500,4,FALSE),0)</f>
        <v>60</v>
      </c>
      <c r="D255" s="291">
        <f t="shared" si="193"/>
        <v>37.430167597765362</v>
      </c>
      <c r="E255" s="98">
        <f>IFERROR(SUM(VLOOKUP(TEXT($A255,"0000"),'R-M11'!$A$2:$AA$500,5,FALSE),VLOOKUP(TEXT($A255,"0000"),'R-M11'!$A$2:$AA$500,6,FALSE)),0)</f>
        <v>67</v>
      </c>
      <c r="F255" s="58">
        <f>IFERROR(VLOOKUP(TEXT($A255,"0000"),'R-M11'!$A$2:$AA$500,14,FALSE),0)</f>
        <v>179</v>
      </c>
      <c r="G255" s="230">
        <f t="shared" si="246"/>
        <v>35.549553072625699</v>
      </c>
      <c r="H255" s="97">
        <f t="shared" si="194"/>
        <v>63.633700000000005</v>
      </c>
      <c r="I255" s="230">
        <f t="shared" si="247"/>
        <v>38.300167597765359</v>
      </c>
      <c r="J255" s="97">
        <f t="shared" si="195"/>
        <v>68.557299999999998</v>
      </c>
      <c r="K255" s="230">
        <f t="shared" si="196"/>
        <v>71</v>
      </c>
      <c r="L255" s="121">
        <f>IFERROR(VLOOKUP(K255,'Criteria Table'!$A$2:$I$102,2,FALSE),"")</f>
        <v>2.9000000000000004</v>
      </c>
      <c r="M255" s="230">
        <f t="shared" si="197"/>
        <v>73.849720670391065</v>
      </c>
      <c r="N255" s="286">
        <f t="shared" si="198"/>
        <v>37.988826815642454</v>
      </c>
      <c r="O255" s="50">
        <f>IFERROR(VLOOKUP(TEXT($A255,"0000"),'R-M11'!$A$2:$AA$500,17,FALSE),"")</f>
        <v>68</v>
      </c>
      <c r="P255" s="286">
        <f t="shared" si="199"/>
        <v>30.726256983240223</v>
      </c>
      <c r="Q255" s="98">
        <f>IFERROR(SUM(VLOOKUP(TEXT($A255,"0000"),'R-M11'!$A$2:$AA$500,18,FALSE),VLOOKUP(TEXT($A255,"0000"),'R-M11'!$A$2:$AA$500,19,FALSE)),0)</f>
        <v>55</v>
      </c>
      <c r="R255" s="69">
        <f>IFERROR(VLOOKUP(TEXT($A255,"0000"),'R-M11'!$A$2:$AA$500,27,FALSE),0)</f>
        <v>179</v>
      </c>
      <c r="S255" s="121">
        <f t="shared" si="248"/>
        <v>40.158826815642456</v>
      </c>
      <c r="T255" s="70">
        <f t="shared" si="200"/>
        <v>71.884299999999996</v>
      </c>
      <c r="U255" s="121">
        <f t="shared" si="249"/>
        <v>31.656256983240223</v>
      </c>
      <c r="V255" s="70">
        <f t="shared" si="201"/>
        <v>56.664699999999996</v>
      </c>
      <c r="W255" s="121">
        <f t="shared" si="202"/>
        <v>69</v>
      </c>
      <c r="X255" s="124">
        <f>IFERROR(VLOOKUP(W255,'Criteria Table'!$A$2:$I$102,2,FALSE),"")</f>
        <v>3.1</v>
      </c>
      <c r="Y255" s="121">
        <f t="shared" si="203"/>
        <v>71.815083798882682</v>
      </c>
      <c r="Z255" s="92">
        <f>IFERROR(IF(VLOOKUP(A255,'SG11'!$A$3:$AI$500,18,FALSE)="","NA",VLOOKUP(A255,'SG11'!$A$3:$AI$500,18,FALSE)),"")</f>
        <v>69</v>
      </c>
      <c r="AA255" s="75">
        <f>IFERROR(VLOOKUP(Z255,'Criteria Table'!$A$2:$I$102,6,FALSE),"NA")</f>
        <v>5</v>
      </c>
      <c r="AB255" s="95">
        <f t="shared" si="250"/>
        <v>74</v>
      </c>
      <c r="AC255" s="84">
        <f>IFERROR(IF(VLOOKUP(A255,'SG11'!$A$3:$AI$500,19,FALSE)="","NA",VLOOKUP(A255,'SG11'!$A$3:$AI$500,19,FALSE)),"")</f>
        <v>53</v>
      </c>
      <c r="AD255" s="75">
        <f>IFERROR(VLOOKUP(AC255,'Criteria Table'!$A$2:$I$102,6,FALSE),"NA")</f>
        <v>10</v>
      </c>
      <c r="AE255" s="95">
        <f t="shared" si="251"/>
        <v>63</v>
      </c>
      <c r="AF255" s="92">
        <f>IFERROR(IF(VLOOKUP(A255,'SG11'!$A$3:$AI$500,20,FALSE)="","NA",VLOOKUP(A255,'SG11'!$A$3:$AI$500,20,FALSE)),"")</f>
        <v>65</v>
      </c>
      <c r="AG255" s="75">
        <f>IFERROR(VLOOKUP(AF255,'Criteria Table'!$A$2:$I$102,6,FALSE),"NA")</f>
        <v>5</v>
      </c>
      <c r="AH255" s="95">
        <f t="shared" si="252"/>
        <v>70</v>
      </c>
      <c r="AI255" s="84">
        <f>IFERROR(IF(VLOOKUP(A255,'SG11'!$A$3:$AI$500,21,FALSE)="","NA",VLOOKUP(A255,'SG11'!$A$3:$AI$500,21,FALSE)),"")</f>
        <v>68</v>
      </c>
      <c r="AJ255" s="75">
        <f>IFERROR(VLOOKUP(AI255,'Criteria Table'!$A$2:$I$102,6,FALSE),"NA")</f>
        <v>5</v>
      </c>
      <c r="AK255" s="95">
        <f t="shared" si="253"/>
        <v>73</v>
      </c>
      <c r="AL255" s="99">
        <f>IFERROR(VLOOKUP(TEXT(A255,"0000"),'W11'!$A$1:$E$500,4,FALSE)/AP255*100,"")</f>
        <v>100</v>
      </c>
      <c r="AM255" s="97">
        <f>IFERROR(VLOOKUP(TEXT(A255,"0000"),'W11'!$A$1:$E$500,4,FALSE),"")</f>
        <v>51</v>
      </c>
      <c r="AN255" s="99">
        <f t="shared" si="204"/>
        <v>100</v>
      </c>
      <c r="AO255" s="97">
        <f t="shared" si="205"/>
        <v>51</v>
      </c>
      <c r="AP255" s="99">
        <f>IFERROR(VLOOKUP(TEXT(A255,"0000"),'W11'!$A$1:$E$500,5,FALSE),"")</f>
        <v>51</v>
      </c>
      <c r="AQ255" s="97">
        <f>IFERROR(VLOOKUP(ROUND(AL255,0),'Criteria Table'!$A$2:$I$102,4,FALSE),0)</f>
        <v>0</v>
      </c>
      <c r="AR255" s="128"/>
      <c r="AS255" s="95"/>
      <c r="AT255" s="95"/>
      <c r="AU255" s="100">
        <f>IFERROR(VLOOKUP(TEXT(A255,"0000"),'Sci11'!$A$3:$N$492,4,FALSE)/VLOOKUP(TEXT(A255,"0000"),'Sci11'!$A$3:$N$492,14,FALSE)*100,"")</f>
        <v>35.526315789473685</v>
      </c>
      <c r="AV255" s="101">
        <f>SUM(VLOOKUP(TEXT(A255,"0000"),'Sci11'!$A$3:$N$492,5,FALSE),VLOOKUP(TEXT(A255,"0000"),'Sci11'!$A$3:$N$492,6,FALSE))/VLOOKUP(TEXT(A255,"0000"),'Sci11'!$A$3:$N$492,14,FALSE)*100</f>
        <v>7.8947368421052628</v>
      </c>
      <c r="AW255" s="100">
        <f t="shared" si="254"/>
        <v>39.516315789473687</v>
      </c>
      <c r="AX255" s="101">
        <f>IFERROR(AW255/100*VLOOKUP(TEXT(A255,"0000"),'Sci11'!$A$3:$N$492,14,FALSE),"")</f>
        <v>30.032400000000003</v>
      </c>
      <c r="AY255" s="100">
        <f t="shared" si="255"/>
        <v>9.6047368421052628</v>
      </c>
      <c r="AZ255" s="101">
        <f>IFERROR(AY255/100*VLOOKUP(TEXT(A255,"0000"),'Sci11'!$A$3:$N$492,14,FALSE),"")</f>
        <v>7.2995999999999999</v>
      </c>
      <c r="BA255" s="100">
        <f t="shared" si="206"/>
        <v>43</v>
      </c>
      <c r="BB255" s="101">
        <f>IFERROR(VLOOKUP(BA255,'Criteria Table'!$A$2:$I$102,2,FALSE),"")</f>
        <v>5.7</v>
      </c>
      <c r="BC255" s="101">
        <f t="shared" si="207"/>
        <v>48.7</v>
      </c>
      <c r="BD255" s="82">
        <f>IFERROR(VLOOKUP(A255,ATTx11!$A$2:$N$500,4,FALSE),"")</f>
        <v>95.33</v>
      </c>
      <c r="BE255" s="95">
        <f t="shared" si="208"/>
        <v>0.5</v>
      </c>
      <c r="BF255" s="96">
        <f t="shared" si="209"/>
        <v>95.83</v>
      </c>
      <c r="BG255" s="70">
        <f>IFERROR(VLOOKUP(A255,ATTx11!$A$2:$N$500,11,FALSE),"")</f>
        <v>0</v>
      </c>
      <c r="BH255" s="95">
        <f t="shared" si="210"/>
        <v>0</v>
      </c>
      <c r="BI255" s="70">
        <f>IFERROR(VLOOKUP(A255,ATTx11!$A$2:$N$500,12,FALSE),"")</f>
        <v>0</v>
      </c>
      <c r="BJ255" s="97">
        <f t="shared" si="211"/>
        <v>0</v>
      </c>
      <c r="BK255" s="84">
        <f>IFERROR(VLOOKUP(A255,ATTx11!$A$2:$N$500,7,FALSE),"")</f>
        <v>0</v>
      </c>
      <c r="BL255" s="97">
        <f t="shared" si="212"/>
        <v>0</v>
      </c>
      <c r="BM255" s="84">
        <f>IFERROR(VLOOKUP(A255,ATTx11!$A$2:$N$500,8,FALSE),"")</f>
        <v>0</v>
      </c>
      <c r="BN255" s="95">
        <f t="shared" si="213"/>
        <v>0</v>
      </c>
      <c r="BO255" s="95"/>
      <c r="BP255" s="83">
        <f>IFERROR(VLOOKUP(TEXT($A255,"0000"),'AYP11'!$B$3379:$AU$3800,17,FALSE),"")</f>
        <v>0</v>
      </c>
      <c r="BQ255" s="75">
        <f>IFERROR(VLOOKUP(BP255,'Criteria Table'!$A$2:$I$102,2,FALSE),0)</f>
        <v>10</v>
      </c>
      <c r="BR255" s="95">
        <f t="shared" si="214"/>
        <v>10</v>
      </c>
      <c r="BS255" s="83">
        <f>IFERROR(VLOOKUP(TEXT($A255,"0000"),'AYP11'!$B$847:$AU$1268,17,FALSE),"")</f>
        <v>0</v>
      </c>
      <c r="BT255" s="75">
        <f>IFERROR(VLOOKUP(BS255,'Criteria Table'!$A$2:$I$102,2,FALSE),0)</f>
        <v>10</v>
      </c>
      <c r="BU255" s="95">
        <f t="shared" si="215"/>
        <v>10</v>
      </c>
      <c r="BV255" s="83">
        <f>IFERROR(VLOOKUP(TEXT($A255,"0000"),'AYP11'!$B$2113:$AU$2534,17,FALSE),"")</f>
        <v>71</v>
      </c>
      <c r="BW255" s="75">
        <f>IFERROR(VLOOKUP(BV255,'Criteria Table'!$A$2:$I$102,2,FALSE),0)</f>
        <v>2.9000000000000004</v>
      </c>
      <c r="BX255" s="95">
        <f t="shared" si="216"/>
        <v>74</v>
      </c>
      <c r="BY255" s="83">
        <f>IFERROR(VLOOKUP(TEXT($A255,"0000"),'AYP11'!$B$425:$AU$846,17,FALSE),"")</f>
        <v>0</v>
      </c>
      <c r="BZ255" s="75">
        <f>IFERROR(VLOOKUP(BY255,'Criteria Table'!$A$2:$I$102,2,FALSE),0)</f>
        <v>10</v>
      </c>
      <c r="CA255" s="95">
        <f t="shared" si="217"/>
        <v>10</v>
      </c>
      <c r="CB255" s="83">
        <f>IFERROR(VLOOKUP(TEXT($A255,"0000"),'AYP11'!$B$3:$AU$424,17,FALSE),"")</f>
        <v>0</v>
      </c>
      <c r="CC255" s="95">
        <f>IFERROR(VLOOKUP(CB255,'Criteria Table'!$A$2:$I$102,2,FALSE),0)</f>
        <v>10</v>
      </c>
      <c r="CD255" s="95">
        <f t="shared" si="218"/>
        <v>10</v>
      </c>
      <c r="CE255" s="83">
        <f>IFERROR(VLOOKUP(TEXT($A255,"0000"),'AYP11'!$B$1269:$AU$1690,17,FALSE),"")</f>
        <v>71</v>
      </c>
      <c r="CF255" s="95">
        <f>IFERROR(VLOOKUP(CE255,'Criteria Table'!$A$2:$I$102,2,FALSE),0)</f>
        <v>2.9000000000000004</v>
      </c>
      <c r="CG255" s="95">
        <f t="shared" si="219"/>
        <v>74</v>
      </c>
      <c r="CH255" s="83">
        <f>IFERROR(VLOOKUP(TEXT($A255,"0000"),'AYP11'!$B$1691:$AU$2112,17,FALSE),"")</f>
        <v>65</v>
      </c>
      <c r="CI255" s="95">
        <f>IFERROR(VLOOKUP(CH255,'Criteria Table'!$A$2:$I$102,2,FALSE),0)</f>
        <v>3.5</v>
      </c>
      <c r="CJ255" s="95">
        <f t="shared" si="220"/>
        <v>69</v>
      </c>
      <c r="CK255" s="83">
        <f>IFERROR(VLOOKUP(TEXT($A255,"0000"),'AYP11'!$B$2535:$AU$2956,17,FALSE),"")</f>
        <v>38</v>
      </c>
      <c r="CL255" s="95">
        <f>IFERROR(VLOOKUP(CK255,'Criteria Table'!$A$2:$I$102,2,FALSE),0)</f>
        <v>6.2</v>
      </c>
      <c r="CM255" s="95">
        <f t="shared" si="221"/>
        <v>44</v>
      </c>
      <c r="CN255" s="76">
        <f>IFERROR(VLOOKUP(TEXT($A255,"0000"),'AYP11'!$B$3379:$AU$3800,23,FALSE),"")</f>
        <v>0</v>
      </c>
      <c r="CO255" s="95">
        <f>IFERROR(VLOOKUP(CN255,'Criteria Table'!$A$2:$I$102,2,FALSE),0)</f>
        <v>10</v>
      </c>
      <c r="CP255" s="95">
        <f t="shared" si="222"/>
        <v>10</v>
      </c>
      <c r="CQ255" s="76">
        <f>IFERROR(VLOOKUP(TEXT($A255,"0000"),'AYP11'!$B$847:$AU$1268,23,FALSE),"")</f>
        <v>0</v>
      </c>
      <c r="CR255" s="95">
        <f>IFERROR(VLOOKUP(CQ255,'Criteria Table'!$A$2:$I$102,2,FALSE),0)</f>
        <v>10</v>
      </c>
      <c r="CS255" s="95">
        <f t="shared" si="223"/>
        <v>10</v>
      </c>
      <c r="CT255" s="76">
        <f>IFERROR(VLOOKUP(TEXT($A255,"0000"),'AYP11'!$B$2113:$AU$2534,23,FALSE),"")</f>
        <v>69</v>
      </c>
      <c r="CU255" s="95">
        <f>IFERROR(VLOOKUP(CT255,'Criteria Table'!$A$2:$I$102,2,FALSE),0)</f>
        <v>3.1</v>
      </c>
      <c r="CV255" s="95">
        <f t="shared" si="224"/>
        <v>72</v>
      </c>
      <c r="CW255" s="76">
        <f>IFERROR(VLOOKUP(TEXT($A255,"0000"),'AYP11'!$B$425:$AU$846,23,FALSE),"")</f>
        <v>0</v>
      </c>
      <c r="CX255" s="95">
        <f>IFERROR(VLOOKUP(CW255,'Criteria Table'!$A$2:$I$102,2,FALSE),0)</f>
        <v>10</v>
      </c>
      <c r="CY255" s="95">
        <f t="shared" si="225"/>
        <v>10</v>
      </c>
      <c r="CZ255" s="76">
        <f>IFERROR(VLOOKUP(TEXT($A255,"0000"),'AYP11'!$B$3:$AU$424,23,FALSE),"")</f>
        <v>0</v>
      </c>
      <c r="DA255" s="95">
        <f>IFERROR(VLOOKUP(CZ255,'Criteria Table'!$A$2:$I$102,2,FALSE),0)</f>
        <v>10</v>
      </c>
      <c r="DB255" s="95">
        <f t="shared" si="226"/>
        <v>10</v>
      </c>
      <c r="DC255" s="76">
        <f>IFERROR(VLOOKUP(TEXT($A255,"0000"),'AYP11'!$B$1269:$AU$1690,23,FALSE),"")</f>
        <v>67</v>
      </c>
      <c r="DD255" s="95">
        <f>IFERROR(VLOOKUP(DC255,'Criteria Table'!$A$2:$I$102,2,FALSE),0)</f>
        <v>3.3000000000000003</v>
      </c>
      <c r="DE255" s="95">
        <f t="shared" si="227"/>
        <v>70</v>
      </c>
      <c r="DF255" s="76">
        <f>IFERROR(VLOOKUP(TEXT($A255,"0000"),'AYP11'!$B$1691:$AU$2112,23,FALSE),"")</f>
        <v>72</v>
      </c>
      <c r="DG255" s="95">
        <f>IFERROR(VLOOKUP(DF255,'Criteria Table'!$A$2:$I$102,2,FALSE),0)</f>
        <v>2.8000000000000003</v>
      </c>
      <c r="DH255" s="95">
        <f t="shared" si="228"/>
        <v>75</v>
      </c>
      <c r="DI255" s="76">
        <f>IFERROR(VLOOKUP(TEXT($A255,"0000"),'AYP11'!$B$2535:$AU$2956,23,FALSE),"")</f>
        <v>46</v>
      </c>
      <c r="DJ255" s="95">
        <f>IFERROR(VLOOKUP(DI255,'Criteria Table'!$A$2:$I$102,2,FALSE),0)</f>
        <v>5.4</v>
      </c>
      <c r="DK255" s="95">
        <f t="shared" si="229"/>
        <v>51</v>
      </c>
      <c r="DL255" s="91">
        <f>IFERROR(VLOOKUP(TEXT($A255,"0000"),'AYP11'!$B$3379:$AU$3800,11,FALSE),"")</f>
        <v>0</v>
      </c>
      <c r="DM255" s="95">
        <f t="shared" si="230"/>
        <v>1</v>
      </c>
      <c r="DN255" s="95" t="str">
        <f t="shared" si="231"/>
        <v/>
      </c>
      <c r="DO255" s="91">
        <f>IFERROR(VLOOKUP(TEXT($A255,"0000"),'AYP11'!$B$847:$AU$1268,11,FALSE),"")</f>
        <v>0</v>
      </c>
      <c r="DP255" s="95">
        <f t="shared" si="232"/>
        <v>1</v>
      </c>
      <c r="DQ255" s="95" t="str">
        <f t="shared" si="233"/>
        <v/>
      </c>
      <c r="DR255" s="91">
        <f>IFERROR(VLOOKUP(TEXT($A255,"0000"),'AYP11'!$B$2113:$AU$2534,11,FALSE),"")</f>
        <v>0</v>
      </c>
      <c r="DS255" s="95">
        <f t="shared" si="234"/>
        <v>1</v>
      </c>
      <c r="DT255" s="95" t="str">
        <f t="shared" si="235"/>
        <v/>
      </c>
      <c r="DU255" s="91">
        <f>IFERROR(VLOOKUP(TEXT($A255,"0000"),'AYP11'!$B$425:$AU$846,11,FALSE),"")</f>
        <v>0</v>
      </c>
      <c r="DV255" s="95">
        <f t="shared" si="236"/>
        <v>1</v>
      </c>
      <c r="DW255" s="95" t="str">
        <f t="shared" si="237"/>
        <v/>
      </c>
      <c r="DX255" s="91">
        <f>IFERROR(VLOOKUP(TEXT($A255,"0000"),'AYP11'!$B$3:$AU$424,11,FALSE),"")</f>
        <v>0</v>
      </c>
      <c r="DY255" s="95">
        <f t="shared" si="238"/>
        <v>1</v>
      </c>
      <c r="DZ255" s="95" t="str">
        <f t="shared" si="239"/>
        <v/>
      </c>
      <c r="EA255" s="91">
        <f>IFERROR(VLOOKUP(TEXT($A255,"0000"),'AYP11'!$B$1269:$AU$1690,11,FALSE),"")</f>
        <v>0</v>
      </c>
      <c r="EB255" s="95">
        <f t="shared" si="240"/>
        <v>1</v>
      </c>
      <c r="EC255" s="95" t="str">
        <f t="shared" si="241"/>
        <v/>
      </c>
      <c r="ED255" s="91">
        <f>IFERROR(VLOOKUP(TEXT($A255,"0000"),'AYP11'!$B$1691:$AU$2112,11,FALSE),"")</f>
        <v>0</v>
      </c>
      <c r="EE255" s="95">
        <f t="shared" si="242"/>
        <v>1</v>
      </c>
      <c r="EF255" s="95" t="str">
        <f t="shared" si="243"/>
        <v/>
      </c>
      <c r="EG255" s="91">
        <f>IFERROR(VLOOKUP(TEXT($A255,"0000"),'AYP11'!$B$2535:$AU$2956,11,FALSE),"")</f>
        <v>0</v>
      </c>
      <c r="EH255" s="95">
        <f t="shared" si="244"/>
        <v>1</v>
      </c>
      <c r="EI255" s="95" t="str">
        <f t="shared" si="245"/>
        <v/>
      </c>
    </row>
    <row r="256" spans="1:147" x14ac:dyDescent="0.25">
      <c r="A256" s="248">
        <v>5561</v>
      </c>
      <c r="B256" s="291">
        <f t="shared" si="192"/>
        <v>40</v>
      </c>
      <c r="C256" s="50">
        <f>IFERROR(VLOOKUP(TEXT($A256,"0000"),'R-M11'!$A$2:$AA$500,4,FALSE),0)</f>
        <v>70</v>
      </c>
      <c r="D256" s="291">
        <f t="shared" si="193"/>
        <v>22.857142857142858</v>
      </c>
      <c r="E256" s="98">
        <f>IFERROR(SUM(VLOOKUP(TEXT($A256,"0000"),'R-M11'!$A$2:$AA$500,5,FALSE),VLOOKUP(TEXT($A256,"0000"),'R-M11'!$A$2:$AA$500,6,FALSE)),0)</f>
        <v>40</v>
      </c>
      <c r="F256" s="58">
        <f>IFERROR(VLOOKUP(TEXT($A256,"0000"),'R-M11'!$A$2:$AA$500,14,FALSE),0)</f>
        <v>175</v>
      </c>
      <c r="G256" s="230">
        <f t="shared" si="246"/>
        <v>42.59</v>
      </c>
      <c r="H256" s="97">
        <f t="shared" si="194"/>
        <v>74.532500000000013</v>
      </c>
      <c r="I256" s="230">
        <f t="shared" si="247"/>
        <v>23.967142857142857</v>
      </c>
      <c r="J256" s="97">
        <f t="shared" si="195"/>
        <v>41.942499999999995</v>
      </c>
      <c r="K256" s="230">
        <f t="shared" si="196"/>
        <v>63</v>
      </c>
      <c r="L256" s="121">
        <f>IFERROR(VLOOKUP(K256,'Criteria Table'!$A$2:$I$102,2,FALSE),"")</f>
        <v>3.7</v>
      </c>
      <c r="M256" s="230">
        <f t="shared" si="197"/>
        <v>66.557142857142864</v>
      </c>
      <c r="N256" s="286">
        <f t="shared" si="198"/>
        <v>33.714285714285715</v>
      </c>
      <c r="O256" s="50">
        <f>IFERROR(VLOOKUP(TEXT($A256,"0000"),'R-M11'!$A$2:$AA$500,17,FALSE),"")</f>
        <v>59</v>
      </c>
      <c r="P256" s="286">
        <f t="shared" si="199"/>
        <v>32</v>
      </c>
      <c r="Q256" s="98">
        <f>IFERROR(SUM(VLOOKUP(TEXT($A256,"0000"),'R-M11'!$A$2:$AA$500,18,FALSE),VLOOKUP(TEXT($A256,"0000"),'R-M11'!$A$2:$AA$500,19,FALSE)),0)</f>
        <v>56</v>
      </c>
      <c r="R256" s="69">
        <f>IFERROR(VLOOKUP(TEXT($A256,"0000"),'R-M11'!$A$2:$AA$500,27,FALSE),0)</f>
        <v>175</v>
      </c>
      <c r="S256" s="121">
        <f t="shared" si="248"/>
        <v>36.094285714285718</v>
      </c>
      <c r="T256" s="70">
        <f t="shared" si="200"/>
        <v>63.165000000000006</v>
      </c>
      <c r="U256" s="121">
        <f t="shared" si="249"/>
        <v>33.020000000000003</v>
      </c>
      <c r="V256" s="70">
        <f t="shared" si="201"/>
        <v>57.785000000000011</v>
      </c>
      <c r="W256" s="121">
        <f t="shared" si="202"/>
        <v>66</v>
      </c>
      <c r="X256" s="124">
        <f>IFERROR(VLOOKUP(W256,'Criteria Table'!$A$2:$I$102,2,FALSE),"")</f>
        <v>3.4000000000000004</v>
      </c>
      <c r="Y256" s="121">
        <f t="shared" si="203"/>
        <v>69.114285714285728</v>
      </c>
      <c r="Z256" s="92">
        <f>IFERROR(IF(VLOOKUP(A256,'SG11'!$A$3:$AI$500,18,FALSE)="","NA",VLOOKUP(A256,'SG11'!$A$3:$AI$500,18,FALSE)),"")</f>
        <v>68</v>
      </c>
      <c r="AA256" s="75">
        <f>IFERROR(VLOOKUP(Z256,'Criteria Table'!$A$2:$I$102,6,FALSE),"NA")</f>
        <v>5</v>
      </c>
      <c r="AB256" s="95">
        <f t="shared" si="250"/>
        <v>73</v>
      </c>
      <c r="AC256" s="84">
        <f>IFERROR(IF(VLOOKUP(A256,'SG11'!$A$3:$AI$500,19,FALSE)="","NA",VLOOKUP(A256,'SG11'!$A$3:$AI$500,19,FALSE)),"")</f>
        <v>66</v>
      </c>
      <c r="AD256" s="75">
        <f>IFERROR(VLOOKUP(AC256,'Criteria Table'!$A$2:$I$102,6,FALSE),"NA")</f>
        <v>5</v>
      </c>
      <c r="AE256" s="95">
        <f t="shared" si="251"/>
        <v>71</v>
      </c>
      <c r="AF256" s="92">
        <f>IFERROR(IF(VLOOKUP(A256,'SG11'!$A$3:$AI$500,20,FALSE)="","NA",VLOOKUP(A256,'SG11'!$A$3:$AI$500,20,FALSE)),"")</f>
        <v>60</v>
      </c>
      <c r="AG256" s="75">
        <f>IFERROR(VLOOKUP(AF256,'Criteria Table'!$A$2:$I$102,6,FALSE),"NA")</f>
        <v>10</v>
      </c>
      <c r="AH256" s="95">
        <f t="shared" si="252"/>
        <v>70</v>
      </c>
      <c r="AI256" s="84">
        <f>IFERROR(IF(VLOOKUP(A256,'SG11'!$A$3:$AI$500,21,FALSE)="","NA",VLOOKUP(A256,'SG11'!$A$3:$AI$500,21,FALSE)),"")</f>
        <v>63</v>
      </c>
      <c r="AJ256" s="75">
        <f>IFERROR(VLOOKUP(AI256,'Criteria Table'!$A$2:$I$102,6,FALSE),"NA")</f>
        <v>5</v>
      </c>
      <c r="AK256" s="95">
        <f t="shared" si="253"/>
        <v>68</v>
      </c>
      <c r="AL256" s="99">
        <f>IFERROR(VLOOKUP(TEXT(A256,"0000"),'W11'!$A$1:$E$500,4,FALSE)/AP256*100,"")</f>
        <v>100</v>
      </c>
      <c r="AM256" s="97">
        <f>IFERROR(VLOOKUP(TEXT(A256,"0000"),'W11'!$A$1:$E$500,4,FALSE),"")</f>
        <v>57</v>
      </c>
      <c r="AN256" s="99">
        <f t="shared" si="204"/>
        <v>100</v>
      </c>
      <c r="AO256" s="97">
        <f t="shared" si="205"/>
        <v>57</v>
      </c>
      <c r="AP256" s="99">
        <f>IFERROR(VLOOKUP(TEXT(A256,"0000"),'W11'!$A$1:$E$500,5,FALSE),"")</f>
        <v>57</v>
      </c>
      <c r="AQ256" s="97">
        <f>IFERROR(VLOOKUP(ROUND(AL256,0),'Criteria Table'!$A$2:$I$102,4,FALSE),0)</f>
        <v>0</v>
      </c>
      <c r="AR256" s="128"/>
      <c r="AS256" s="95"/>
      <c r="AT256" s="95"/>
      <c r="AU256" s="100">
        <f>IFERROR(VLOOKUP(TEXT(A256,"0000"),'Sci11'!$A$3:$N$492,4,FALSE)/VLOOKUP(TEXT(A256,"0000"),'Sci11'!$A$3:$N$492,14,FALSE)*100,"")</f>
        <v>35.849056603773583</v>
      </c>
      <c r="AV256" s="101">
        <f>SUM(VLOOKUP(TEXT(A256,"0000"),'Sci11'!$A$3:$N$492,5,FALSE),VLOOKUP(TEXT(A256,"0000"),'Sci11'!$A$3:$N$492,6,FALSE))/VLOOKUP(TEXT(A256,"0000"),'Sci11'!$A$3:$N$492,14,FALSE)*100</f>
        <v>9.433962264150944</v>
      </c>
      <c r="AW256" s="100">
        <f t="shared" si="254"/>
        <v>39.699056603773585</v>
      </c>
      <c r="AX256" s="101">
        <f>IFERROR(AW256/100*VLOOKUP(TEXT(A256,"0000"),'Sci11'!$A$3:$N$492,14,FALSE),"")</f>
        <v>21.040500000000002</v>
      </c>
      <c r="AY256" s="100">
        <f t="shared" si="255"/>
        <v>11.083962264150944</v>
      </c>
      <c r="AZ256" s="101">
        <f>IFERROR(AY256/100*VLOOKUP(TEXT(A256,"0000"),'Sci11'!$A$3:$N$492,14,FALSE),"")</f>
        <v>5.8745000000000003</v>
      </c>
      <c r="BA256" s="100">
        <f t="shared" si="206"/>
        <v>45</v>
      </c>
      <c r="BB256" s="101">
        <f>IFERROR(VLOOKUP(BA256,'Criteria Table'!$A$2:$I$102,2,FALSE),"")</f>
        <v>5.5</v>
      </c>
      <c r="BC256" s="101">
        <f t="shared" si="207"/>
        <v>50.5</v>
      </c>
      <c r="BD256" s="82">
        <f>IFERROR(VLOOKUP(A256,ATTx11!$A$2:$N$500,4,FALSE),"")</f>
        <v>95.09</v>
      </c>
      <c r="BE256" s="95">
        <f t="shared" si="208"/>
        <v>0.5</v>
      </c>
      <c r="BF256" s="96">
        <f t="shared" si="209"/>
        <v>95.59</v>
      </c>
      <c r="BG256" s="70">
        <f>IFERROR(VLOOKUP(A256,ATTx11!$A$2:$N$500,11,FALSE),"")</f>
        <v>2</v>
      </c>
      <c r="BH256" s="95">
        <f t="shared" si="210"/>
        <v>1.8</v>
      </c>
      <c r="BI256" s="70">
        <f>IFERROR(VLOOKUP(A256,ATTx11!$A$2:$N$500,12,FALSE),"")</f>
        <v>36</v>
      </c>
      <c r="BJ256" s="97">
        <f t="shared" si="211"/>
        <v>32.4</v>
      </c>
      <c r="BK256" s="84">
        <f>IFERROR(VLOOKUP(A256,ATTx11!$A$2:$N$500,7,FALSE),"")</f>
        <v>2</v>
      </c>
      <c r="BL256" s="97">
        <f t="shared" si="212"/>
        <v>1.8</v>
      </c>
      <c r="BM256" s="84">
        <f>IFERROR(VLOOKUP(A256,ATTx11!$A$2:$N$500,8,FALSE),"")</f>
        <v>24</v>
      </c>
      <c r="BN256" s="95">
        <f t="shared" si="213"/>
        <v>21.6</v>
      </c>
      <c r="BO256" s="95"/>
      <c r="BP256" s="83">
        <f>IFERROR(VLOOKUP(TEXT($A256,"0000"),'AYP11'!$B$3379:$AU$3800,17,FALSE),"")</f>
        <v>0</v>
      </c>
      <c r="BQ256" s="75">
        <f>IFERROR(VLOOKUP(BP256,'Criteria Table'!$A$2:$I$102,2,FALSE),0)</f>
        <v>10</v>
      </c>
      <c r="BR256" s="95">
        <f t="shared" si="214"/>
        <v>10</v>
      </c>
      <c r="BS256" s="83">
        <f>IFERROR(VLOOKUP(TEXT($A256,"0000"),'AYP11'!$B$847:$AU$1268,17,FALSE),"")</f>
        <v>54</v>
      </c>
      <c r="BT256" s="75">
        <f>IFERROR(VLOOKUP(BS256,'Criteria Table'!$A$2:$I$102,2,FALSE),0)</f>
        <v>4.6000000000000005</v>
      </c>
      <c r="BU256" s="95">
        <f t="shared" si="215"/>
        <v>59</v>
      </c>
      <c r="BV256" s="83">
        <f>IFERROR(VLOOKUP(TEXT($A256,"0000"),'AYP11'!$B$2113:$AU$2534,17,FALSE),"")</f>
        <v>70</v>
      </c>
      <c r="BW256" s="75">
        <f>IFERROR(VLOOKUP(BV256,'Criteria Table'!$A$2:$I$102,2,FALSE),0)</f>
        <v>3</v>
      </c>
      <c r="BX256" s="95">
        <f t="shared" si="216"/>
        <v>73</v>
      </c>
      <c r="BY256" s="83">
        <f>IFERROR(VLOOKUP(TEXT($A256,"0000"),'AYP11'!$B$425:$AU$846,17,FALSE),"")</f>
        <v>0</v>
      </c>
      <c r="BZ256" s="75">
        <f>IFERROR(VLOOKUP(BY256,'Criteria Table'!$A$2:$I$102,2,FALSE),0)</f>
        <v>10</v>
      </c>
      <c r="CA256" s="95">
        <f t="shared" si="217"/>
        <v>10</v>
      </c>
      <c r="CB256" s="83">
        <f>IFERROR(VLOOKUP(TEXT($A256,"0000"),'AYP11'!$B$3:$AU$424,17,FALSE),"")</f>
        <v>0</v>
      </c>
      <c r="CC256" s="95">
        <f>IFERROR(VLOOKUP(CB256,'Criteria Table'!$A$2:$I$102,2,FALSE),0)</f>
        <v>10</v>
      </c>
      <c r="CD256" s="95">
        <f t="shared" si="218"/>
        <v>10</v>
      </c>
      <c r="CE256" s="83">
        <f>IFERROR(VLOOKUP(TEXT($A256,"0000"),'AYP11'!$B$1269:$AU$1690,17,FALSE),"")</f>
        <v>64</v>
      </c>
      <c r="CF256" s="95">
        <f>IFERROR(VLOOKUP(CE256,'Criteria Table'!$A$2:$I$102,2,FALSE),0)</f>
        <v>3.6</v>
      </c>
      <c r="CG256" s="95">
        <f t="shared" si="219"/>
        <v>68</v>
      </c>
      <c r="CH256" s="83">
        <f>IFERROR(VLOOKUP(TEXT($A256,"0000"),'AYP11'!$B$1691:$AU$2112,17,FALSE),"")</f>
        <v>57</v>
      </c>
      <c r="CI256" s="95">
        <f>IFERROR(VLOOKUP(CH256,'Criteria Table'!$A$2:$I$102,2,FALSE),0)</f>
        <v>4.3</v>
      </c>
      <c r="CJ256" s="95">
        <f t="shared" si="220"/>
        <v>61</v>
      </c>
      <c r="CK256" s="83">
        <f>IFERROR(VLOOKUP(TEXT($A256,"0000"),'AYP11'!$B$2535:$AU$2956,17,FALSE),"")</f>
        <v>30</v>
      </c>
      <c r="CL256" s="95">
        <f>IFERROR(VLOOKUP(CK256,'Criteria Table'!$A$2:$I$102,2,FALSE),0)</f>
        <v>7</v>
      </c>
      <c r="CM256" s="95">
        <f t="shared" si="221"/>
        <v>37</v>
      </c>
      <c r="CN256" s="76">
        <f>IFERROR(VLOOKUP(TEXT($A256,"0000"),'AYP11'!$B$3379:$AU$3800,23,FALSE),"")</f>
        <v>0</v>
      </c>
      <c r="CO256" s="95">
        <f>IFERROR(VLOOKUP(CN256,'Criteria Table'!$A$2:$I$102,2,FALSE),0)</f>
        <v>10</v>
      </c>
      <c r="CP256" s="95">
        <f t="shared" si="222"/>
        <v>10</v>
      </c>
      <c r="CQ256" s="76">
        <f>IFERROR(VLOOKUP(TEXT($A256,"0000"),'AYP11'!$B$847:$AU$1268,23,FALSE),"")</f>
        <v>59</v>
      </c>
      <c r="CR256" s="95">
        <f>IFERROR(VLOOKUP(CQ256,'Criteria Table'!$A$2:$I$102,2,FALSE),0)</f>
        <v>4.1000000000000005</v>
      </c>
      <c r="CS256" s="95">
        <f t="shared" si="223"/>
        <v>63</v>
      </c>
      <c r="CT256" s="76">
        <f>IFERROR(VLOOKUP(TEXT($A256,"0000"),'AYP11'!$B$2113:$AU$2534,23,FALSE),"")</f>
        <v>67</v>
      </c>
      <c r="CU256" s="95">
        <f>IFERROR(VLOOKUP(CT256,'Criteria Table'!$A$2:$I$102,2,FALSE),0)</f>
        <v>3.3000000000000003</v>
      </c>
      <c r="CV256" s="95">
        <f t="shared" si="224"/>
        <v>70</v>
      </c>
      <c r="CW256" s="76">
        <f>IFERROR(VLOOKUP(TEXT($A256,"0000"),'AYP11'!$B$425:$AU$846,23,FALSE),"")</f>
        <v>0</v>
      </c>
      <c r="CX256" s="95">
        <f>IFERROR(VLOOKUP(CW256,'Criteria Table'!$A$2:$I$102,2,FALSE),0)</f>
        <v>10</v>
      </c>
      <c r="CY256" s="95">
        <f t="shared" si="225"/>
        <v>10</v>
      </c>
      <c r="CZ256" s="76">
        <f>IFERROR(VLOOKUP(TEXT($A256,"0000"),'AYP11'!$B$3:$AU$424,23,FALSE),"")</f>
        <v>0</v>
      </c>
      <c r="DA256" s="95">
        <f>IFERROR(VLOOKUP(CZ256,'Criteria Table'!$A$2:$I$102,2,FALSE),0)</f>
        <v>10</v>
      </c>
      <c r="DB256" s="95">
        <f t="shared" si="226"/>
        <v>10</v>
      </c>
      <c r="DC256" s="76">
        <f>IFERROR(VLOOKUP(TEXT($A256,"0000"),'AYP11'!$B$1269:$AU$1690,23,FALSE),"")</f>
        <v>65</v>
      </c>
      <c r="DD256" s="95">
        <f>IFERROR(VLOOKUP(DC256,'Criteria Table'!$A$2:$I$102,2,FALSE),0)</f>
        <v>3.5</v>
      </c>
      <c r="DE256" s="95">
        <f t="shared" si="227"/>
        <v>69</v>
      </c>
      <c r="DF256" s="76">
        <f>IFERROR(VLOOKUP(TEXT($A256,"0000"),'AYP11'!$B$1691:$AU$2112,23,FALSE),"")</f>
        <v>59</v>
      </c>
      <c r="DG256" s="95">
        <f>IFERROR(VLOOKUP(DF256,'Criteria Table'!$A$2:$I$102,2,FALSE),0)</f>
        <v>4.1000000000000005</v>
      </c>
      <c r="DH256" s="95">
        <f t="shared" si="228"/>
        <v>63</v>
      </c>
      <c r="DI256" s="76">
        <f>IFERROR(VLOOKUP(TEXT($A256,"0000"),'AYP11'!$B$2535:$AU$2956,23,FALSE),"")</f>
        <v>34</v>
      </c>
      <c r="DJ256" s="95">
        <f>IFERROR(VLOOKUP(DI256,'Criteria Table'!$A$2:$I$102,2,FALSE),0)</f>
        <v>6.6000000000000005</v>
      </c>
      <c r="DK256" s="95">
        <f t="shared" si="229"/>
        <v>41</v>
      </c>
      <c r="DL256" s="91">
        <f>IFERROR(VLOOKUP(TEXT($A256,"0000"),'AYP11'!$B$3379:$AU$3800,11,FALSE),"")</f>
        <v>0</v>
      </c>
      <c r="DM256" s="95">
        <f t="shared" si="230"/>
        <v>1</v>
      </c>
      <c r="DN256" s="95" t="str">
        <f t="shared" si="231"/>
        <v/>
      </c>
      <c r="DO256" s="91">
        <f>IFERROR(VLOOKUP(TEXT($A256,"0000"),'AYP11'!$B$847:$AU$1268,11,FALSE),"")</f>
        <v>0</v>
      </c>
      <c r="DP256" s="95">
        <f t="shared" si="232"/>
        <v>1</v>
      </c>
      <c r="DQ256" s="95" t="str">
        <f t="shared" si="233"/>
        <v/>
      </c>
      <c r="DR256" s="91">
        <f>IFERROR(VLOOKUP(TEXT($A256,"0000"),'AYP11'!$B$2113:$AU$2534,11,FALSE),"")</f>
        <v>90</v>
      </c>
      <c r="DS256" s="95">
        <f t="shared" si="234"/>
        <v>0</v>
      </c>
      <c r="DT256" s="95">
        <f t="shared" si="235"/>
        <v>90</v>
      </c>
      <c r="DU256" s="91">
        <f>IFERROR(VLOOKUP(TEXT($A256,"0000"),'AYP11'!$B$425:$AU$846,11,FALSE),"")</f>
        <v>0</v>
      </c>
      <c r="DV256" s="95">
        <f t="shared" si="236"/>
        <v>1</v>
      </c>
      <c r="DW256" s="95" t="str">
        <f t="shared" si="237"/>
        <v/>
      </c>
      <c r="DX256" s="91">
        <f>IFERROR(VLOOKUP(TEXT($A256,"0000"),'AYP11'!$B$3:$AU$424,11,FALSE),"")</f>
        <v>0</v>
      </c>
      <c r="DY256" s="95">
        <f t="shared" si="238"/>
        <v>1</v>
      </c>
      <c r="DZ256" s="95" t="str">
        <f t="shared" si="239"/>
        <v/>
      </c>
      <c r="EA256" s="91">
        <f>IFERROR(VLOOKUP(TEXT($A256,"0000"),'AYP11'!$B$1269:$AU$1690,11,FALSE),"")</f>
        <v>93</v>
      </c>
      <c r="EB256" s="95">
        <f t="shared" si="240"/>
        <v>0</v>
      </c>
      <c r="EC256" s="95">
        <f t="shared" si="241"/>
        <v>93</v>
      </c>
      <c r="ED256" s="91">
        <f>IFERROR(VLOOKUP(TEXT($A256,"0000"),'AYP11'!$B$1691:$AU$2112,11,FALSE),"")</f>
        <v>0</v>
      </c>
      <c r="EE256" s="95">
        <f t="shared" si="242"/>
        <v>1</v>
      </c>
      <c r="EF256" s="95" t="str">
        <f t="shared" si="243"/>
        <v/>
      </c>
      <c r="EG256" s="91">
        <f>IFERROR(VLOOKUP(TEXT($A256,"0000"),'AYP11'!$B$2535:$AU$2956,11,FALSE),"")</f>
        <v>0</v>
      </c>
      <c r="EH256" s="95">
        <f t="shared" si="244"/>
        <v>1</v>
      </c>
      <c r="EI256" s="95" t="str">
        <f t="shared" si="245"/>
        <v/>
      </c>
      <c r="EP256" s="34">
        <v>138</v>
      </c>
      <c r="EQ256" s="102" t="s">
        <v>1298</v>
      </c>
    </row>
    <row r="257" spans="1:147" x14ac:dyDescent="0.25">
      <c r="A257" s="248">
        <v>5601</v>
      </c>
      <c r="B257" s="291">
        <f t="shared" si="192"/>
        <v>36.809815950920246</v>
      </c>
      <c r="C257" s="50">
        <f>IFERROR(VLOOKUP(TEXT($A257,"0000"),'R-M11'!$A$2:$AA$500,4,FALSE),0)</f>
        <v>120</v>
      </c>
      <c r="D257" s="291">
        <f t="shared" si="193"/>
        <v>44.785276073619634</v>
      </c>
      <c r="E257" s="98">
        <f>IFERROR(SUM(VLOOKUP(TEXT($A257,"0000"),'R-M11'!$A$2:$AA$500,5,FALSE),VLOOKUP(TEXT($A257,"0000"),'R-M11'!$A$2:$AA$500,6,FALSE)),0)</f>
        <v>146</v>
      </c>
      <c r="F257" s="58">
        <f>IFERROR(VLOOKUP(TEXT($A257,"0000"),'R-M11'!$A$2:$AA$500,14,FALSE),0)</f>
        <v>326</v>
      </c>
      <c r="G257" s="230">
        <f t="shared" si="246"/>
        <v>38.069815950920244</v>
      </c>
      <c r="H257" s="97">
        <f t="shared" si="194"/>
        <v>124.10759999999999</v>
      </c>
      <c r="I257" s="230">
        <f t="shared" si="247"/>
        <v>45.325276073619634</v>
      </c>
      <c r="J257" s="97">
        <f t="shared" si="195"/>
        <v>147.7604</v>
      </c>
      <c r="K257" s="230">
        <f t="shared" si="196"/>
        <v>82</v>
      </c>
      <c r="L257" s="121">
        <f>IFERROR(VLOOKUP(K257,'Criteria Table'!$A$2:$I$102,2,FALSE),"")</f>
        <v>1.8</v>
      </c>
      <c r="M257" s="230">
        <f t="shared" si="197"/>
        <v>83.395092024539878</v>
      </c>
      <c r="N257" s="286">
        <f t="shared" si="198"/>
        <v>24.923076923076923</v>
      </c>
      <c r="O257" s="50">
        <f>IFERROR(VLOOKUP(TEXT($A257,"0000"),'R-M11'!$A$2:$AA$500,17,FALSE),"")</f>
        <v>81</v>
      </c>
      <c r="P257" s="286">
        <f t="shared" si="199"/>
        <v>63.692307692307693</v>
      </c>
      <c r="Q257" s="98">
        <f>IFERROR(SUM(VLOOKUP(TEXT($A257,"0000"),'R-M11'!$A$2:$AA$500,18,FALSE),VLOOKUP(TEXT($A257,"0000"),'R-M11'!$A$2:$AA$500,19,FALSE)),0)</f>
        <v>207</v>
      </c>
      <c r="R257" s="69">
        <f>IFERROR(VLOOKUP(TEXT($A257,"0000"),'R-M11'!$A$2:$AA$500,27,FALSE),0)</f>
        <v>325</v>
      </c>
      <c r="S257" s="121">
        <f t="shared" si="248"/>
        <v>24.923076923076923</v>
      </c>
      <c r="T257" s="70">
        <f t="shared" si="200"/>
        <v>81</v>
      </c>
      <c r="U257" s="121">
        <f t="shared" si="249"/>
        <v>63.692307692307693</v>
      </c>
      <c r="V257" s="70">
        <f t="shared" si="201"/>
        <v>207</v>
      </c>
      <c r="W257" s="121">
        <f t="shared" si="202"/>
        <v>89</v>
      </c>
      <c r="X257" s="124">
        <f>IFERROR(VLOOKUP(W257,'Criteria Table'!$A$2:$I$102,2,FALSE),"")</f>
        <v>0</v>
      </c>
      <c r="Y257" s="121">
        <f t="shared" si="203"/>
        <v>88.615384615384613</v>
      </c>
      <c r="Z257" s="92">
        <f>IFERROR(IF(VLOOKUP(A257,'SG11'!$A$3:$AI$500,18,FALSE)="","NA",VLOOKUP(A257,'SG11'!$A$3:$AI$500,18,FALSE)),"")</f>
        <v>70</v>
      </c>
      <c r="AA257" s="75">
        <f>IFERROR(VLOOKUP(Z257,'Criteria Table'!$A$2:$I$102,6,FALSE),"NA")</f>
        <v>5</v>
      </c>
      <c r="AB257" s="95">
        <f t="shared" si="250"/>
        <v>75</v>
      </c>
      <c r="AC257" s="84">
        <f>IFERROR(IF(VLOOKUP(A257,'SG11'!$A$3:$AI$500,19,FALSE)="","NA",VLOOKUP(A257,'SG11'!$A$3:$AI$500,19,FALSE)),"")</f>
        <v>65</v>
      </c>
      <c r="AD257" s="75">
        <f>IFERROR(VLOOKUP(AC257,'Criteria Table'!$A$2:$I$102,6,FALSE),"NA")</f>
        <v>5</v>
      </c>
      <c r="AE257" s="95">
        <f t="shared" si="251"/>
        <v>70</v>
      </c>
      <c r="AF257" s="92">
        <f>IFERROR(IF(VLOOKUP(A257,'SG11'!$A$3:$AI$500,20,FALSE)="","NA",VLOOKUP(A257,'SG11'!$A$3:$AI$500,20,FALSE)),"")</f>
        <v>72</v>
      </c>
      <c r="AG257" s="75">
        <f>IFERROR(VLOOKUP(AF257,'Criteria Table'!$A$2:$I$102,6,FALSE),"NA")</f>
        <v>5</v>
      </c>
      <c r="AH257" s="95">
        <f t="shared" si="252"/>
        <v>77</v>
      </c>
      <c r="AI257" s="84">
        <f>IFERROR(IF(VLOOKUP(A257,'SG11'!$A$3:$AI$500,21,FALSE)="","NA",VLOOKUP(A257,'SG11'!$A$3:$AI$500,21,FALSE)),"")</f>
        <v>64</v>
      </c>
      <c r="AJ257" s="75">
        <f>IFERROR(VLOOKUP(AI257,'Criteria Table'!$A$2:$I$102,6,FALSE),"NA")</f>
        <v>5</v>
      </c>
      <c r="AK257" s="95">
        <f t="shared" si="253"/>
        <v>69</v>
      </c>
      <c r="AL257" s="99">
        <f>IFERROR(VLOOKUP(TEXT(A257,"0000"),'W11'!$A$1:$E$500,4,FALSE)/AP257*100,"")</f>
        <v>96.330275229357795</v>
      </c>
      <c r="AM257" s="97">
        <f>IFERROR(VLOOKUP(TEXT(A257,"0000"),'W11'!$A$1:$E$500,4,FALSE),"")</f>
        <v>105</v>
      </c>
      <c r="AN257" s="99">
        <f t="shared" si="204"/>
        <v>96.330275229357795</v>
      </c>
      <c r="AO257" s="97">
        <f t="shared" si="205"/>
        <v>105</v>
      </c>
      <c r="AP257" s="99">
        <f>IFERROR(VLOOKUP(TEXT(A257,"0000"),'W11'!$A$1:$E$500,5,FALSE),"")</f>
        <v>109</v>
      </c>
      <c r="AQ257" s="97">
        <f>IFERROR(VLOOKUP(ROUND(AL257,0),'Criteria Table'!$A$2:$I$102,4,FALSE),0)</f>
        <v>0</v>
      </c>
      <c r="AR257" s="128"/>
      <c r="AS257" s="95"/>
      <c r="AT257" s="95"/>
      <c r="AU257" s="100">
        <f>IFERROR(VLOOKUP(TEXT(A257,"0000"),'Sci11'!$A$3:$N$492,4,FALSE)/VLOOKUP(TEXT(A257,"0000"),'Sci11'!$A$3:$N$492,14,FALSE)*100,"")</f>
        <v>53.278688524590166</v>
      </c>
      <c r="AV257" s="101">
        <f>SUM(VLOOKUP(TEXT(A257,"0000"),'Sci11'!$A$3:$N$492,5,FALSE),VLOOKUP(TEXT(A257,"0000"),'Sci11'!$A$3:$N$492,6,FALSE))/VLOOKUP(TEXT(A257,"0000"),'Sci11'!$A$3:$N$492,14,FALSE)*100</f>
        <v>18.852459016393443</v>
      </c>
      <c r="AW257" s="100">
        <f t="shared" si="254"/>
        <v>55.238688524590167</v>
      </c>
      <c r="AX257" s="101">
        <f>IFERROR(AW257/100*VLOOKUP(TEXT(A257,"0000"),'Sci11'!$A$3:$N$492,14,FALSE),"")</f>
        <v>67.391199999999998</v>
      </c>
      <c r="AY257" s="100">
        <f t="shared" si="255"/>
        <v>19.692459016393443</v>
      </c>
      <c r="AZ257" s="101">
        <f>IFERROR(AY257/100*VLOOKUP(TEXT(A257,"0000"),'Sci11'!$A$3:$N$492,14,FALSE),"")</f>
        <v>24.024799999999999</v>
      </c>
      <c r="BA257" s="100">
        <f t="shared" si="206"/>
        <v>72</v>
      </c>
      <c r="BB257" s="101">
        <f>IFERROR(VLOOKUP(BA257,'Criteria Table'!$A$2:$I$102,2,FALSE),"")</f>
        <v>2.8000000000000003</v>
      </c>
      <c r="BC257" s="101">
        <f t="shared" si="207"/>
        <v>74.8</v>
      </c>
      <c r="BD257" s="82">
        <f>IFERROR(VLOOKUP(A257,ATTx11!$A$2:$N$500,4,FALSE),"")</f>
        <v>98.05</v>
      </c>
      <c r="BE257" s="95">
        <f t="shared" si="208"/>
        <v>0</v>
      </c>
      <c r="BF257" s="96">
        <f t="shared" si="209"/>
        <v>98.05</v>
      </c>
      <c r="BG257" s="70">
        <f>IFERROR(VLOOKUP(A257,ATTx11!$A$2:$N$500,11,FALSE),"")</f>
        <v>0</v>
      </c>
      <c r="BH257" s="95">
        <f t="shared" si="210"/>
        <v>0</v>
      </c>
      <c r="BI257" s="70">
        <f>IFERROR(VLOOKUP(A257,ATTx11!$A$2:$N$500,12,FALSE),"")</f>
        <v>1</v>
      </c>
      <c r="BJ257" s="97">
        <f t="shared" si="211"/>
        <v>0.9</v>
      </c>
      <c r="BK257" s="84">
        <f>IFERROR(VLOOKUP(A257,ATTx11!$A$2:$N$500,7,FALSE),"")</f>
        <v>0</v>
      </c>
      <c r="BL257" s="97">
        <f t="shared" si="212"/>
        <v>0</v>
      </c>
      <c r="BM257" s="84">
        <f>IFERROR(VLOOKUP(A257,ATTx11!$A$2:$N$500,8,FALSE),"")</f>
        <v>1</v>
      </c>
      <c r="BN257" s="95">
        <f t="shared" si="213"/>
        <v>0.9</v>
      </c>
      <c r="BO257" s="95"/>
      <c r="BP257" s="83">
        <f>IFERROR(VLOOKUP(TEXT($A257,"0000"),'AYP11'!$B$3379:$AU$3800,17,FALSE),"")</f>
        <v>0</v>
      </c>
      <c r="BQ257" s="75">
        <f>IFERROR(VLOOKUP(BP257,'Criteria Table'!$A$2:$I$102,2,FALSE),0)</f>
        <v>10</v>
      </c>
      <c r="BR257" s="95">
        <f t="shared" si="214"/>
        <v>10</v>
      </c>
      <c r="BS257" s="83">
        <f>IFERROR(VLOOKUP(TEXT($A257,"0000"),'AYP11'!$B$847:$AU$1268,17,FALSE),"")</f>
        <v>0</v>
      </c>
      <c r="BT257" s="75">
        <f>IFERROR(VLOOKUP(BS257,'Criteria Table'!$A$2:$I$102,2,FALSE),0)</f>
        <v>10</v>
      </c>
      <c r="BU257" s="95">
        <f t="shared" si="215"/>
        <v>10</v>
      </c>
      <c r="BV257" s="83">
        <f>IFERROR(VLOOKUP(TEXT($A257,"0000"),'AYP11'!$B$2113:$AU$2534,17,FALSE),"")</f>
        <v>84</v>
      </c>
      <c r="BW257" s="75">
        <f>IFERROR(VLOOKUP(BV257,'Criteria Table'!$A$2:$I$102,2,FALSE),0)</f>
        <v>1.6</v>
      </c>
      <c r="BX257" s="95">
        <f t="shared" si="216"/>
        <v>86</v>
      </c>
      <c r="BY257" s="83">
        <f>IFERROR(VLOOKUP(TEXT($A257,"0000"),'AYP11'!$B$425:$AU$846,17,FALSE),"")</f>
        <v>0</v>
      </c>
      <c r="BZ257" s="75">
        <f>IFERROR(VLOOKUP(BY257,'Criteria Table'!$A$2:$I$102,2,FALSE),0)</f>
        <v>10</v>
      </c>
      <c r="CA257" s="95">
        <f t="shared" si="217"/>
        <v>10</v>
      </c>
      <c r="CB257" s="83">
        <f>IFERROR(VLOOKUP(TEXT($A257,"0000"),'AYP11'!$B$3:$AU$424,17,FALSE),"")</f>
        <v>0</v>
      </c>
      <c r="CC257" s="95">
        <f>IFERROR(VLOOKUP(CB257,'Criteria Table'!$A$2:$I$102,2,FALSE),0)</f>
        <v>10</v>
      </c>
      <c r="CD257" s="95">
        <f t="shared" si="218"/>
        <v>10</v>
      </c>
      <c r="CE257" s="83">
        <f>IFERROR(VLOOKUP(TEXT($A257,"0000"),'AYP11'!$B$1269:$AU$1690,17,FALSE),"")</f>
        <v>83</v>
      </c>
      <c r="CF257" s="95">
        <f>IFERROR(VLOOKUP(CE257,'Criteria Table'!$A$2:$I$102,2,FALSE),0)</f>
        <v>1.7000000000000002</v>
      </c>
      <c r="CG257" s="95">
        <f t="shared" si="219"/>
        <v>85</v>
      </c>
      <c r="CH257" s="83">
        <f>IFERROR(VLOOKUP(TEXT($A257,"0000"),'AYP11'!$B$1691:$AU$2112,17,FALSE),"")</f>
        <v>74</v>
      </c>
      <c r="CI257" s="95">
        <f>IFERROR(VLOOKUP(CH257,'Criteria Table'!$A$2:$I$102,2,FALSE),0)</f>
        <v>2.6</v>
      </c>
      <c r="CJ257" s="95">
        <f t="shared" si="220"/>
        <v>77</v>
      </c>
      <c r="CK257" s="83">
        <f>IFERROR(VLOOKUP(TEXT($A257,"0000"),'AYP11'!$B$2535:$AU$2956,17,FALSE),"")</f>
        <v>0</v>
      </c>
      <c r="CL257" s="95">
        <f>IFERROR(VLOOKUP(CK257,'Criteria Table'!$A$2:$I$102,2,FALSE),0)</f>
        <v>10</v>
      </c>
      <c r="CM257" s="95">
        <f t="shared" si="221"/>
        <v>10</v>
      </c>
      <c r="CN257" s="76">
        <f>IFERROR(VLOOKUP(TEXT($A257,"0000"),'AYP11'!$B$3379:$AU$3800,23,FALSE),"")</f>
        <v>0</v>
      </c>
      <c r="CO257" s="95">
        <f>IFERROR(VLOOKUP(CN257,'Criteria Table'!$A$2:$I$102,2,FALSE),0)</f>
        <v>10</v>
      </c>
      <c r="CP257" s="95">
        <f t="shared" si="222"/>
        <v>10</v>
      </c>
      <c r="CQ257" s="76">
        <f>IFERROR(VLOOKUP(TEXT($A257,"0000"),'AYP11'!$B$847:$AU$1268,23,FALSE),"")</f>
        <v>0</v>
      </c>
      <c r="CR257" s="95">
        <f>IFERROR(VLOOKUP(CQ257,'Criteria Table'!$A$2:$I$102,2,FALSE),0)</f>
        <v>10</v>
      </c>
      <c r="CS257" s="95">
        <f t="shared" si="223"/>
        <v>10</v>
      </c>
      <c r="CT257" s="76">
        <f>IFERROR(VLOOKUP(TEXT($A257,"0000"),'AYP11'!$B$2113:$AU$2534,23,FALSE),"")</f>
        <v>90</v>
      </c>
      <c r="CU257" s="95">
        <f>IFERROR(VLOOKUP(CT257,'Criteria Table'!$A$2:$I$102,2,FALSE),0)</f>
        <v>0</v>
      </c>
      <c r="CV257" s="95">
        <f t="shared" si="224"/>
        <v>90</v>
      </c>
      <c r="CW257" s="76">
        <f>IFERROR(VLOOKUP(TEXT($A257,"0000"),'AYP11'!$B$425:$AU$846,23,FALSE),"")</f>
        <v>0</v>
      </c>
      <c r="CX257" s="95">
        <f>IFERROR(VLOOKUP(CW257,'Criteria Table'!$A$2:$I$102,2,FALSE),0)</f>
        <v>10</v>
      </c>
      <c r="CY257" s="95">
        <f t="shared" si="225"/>
        <v>10</v>
      </c>
      <c r="CZ257" s="76">
        <f>IFERROR(VLOOKUP(TEXT($A257,"0000"),'AYP11'!$B$3:$AU$424,23,FALSE),"")</f>
        <v>0</v>
      </c>
      <c r="DA257" s="95">
        <f>IFERROR(VLOOKUP(CZ257,'Criteria Table'!$A$2:$I$102,2,FALSE),0)</f>
        <v>10</v>
      </c>
      <c r="DB257" s="95">
        <f t="shared" si="226"/>
        <v>10</v>
      </c>
      <c r="DC257" s="76">
        <f>IFERROR(VLOOKUP(TEXT($A257,"0000"),'AYP11'!$B$1269:$AU$1690,23,FALSE),"")</f>
        <v>89</v>
      </c>
      <c r="DD257" s="95">
        <f>IFERROR(VLOOKUP(DC257,'Criteria Table'!$A$2:$I$102,2,FALSE),0)</f>
        <v>0</v>
      </c>
      <c r="DE257" s="95">
        <f t="shared" si="227"/>
        <v>89</v>
      </c>
      <c r="DF257" s="76">
        <f>IFERROR(VLOOKUP(TEXT($A257,"0000"),'AYP11'!$B$1691:$AU$2112,23,FALSE),"")</f>
        <v>89</v>
      </c>
      <c r="DG257" s="95">
        <f>IFERROR(VLOOKUP(DF257,'Criteria Table'!$A$2:$I$102,2,FALSE),0)</f>
        <v>0</v>
      </c>
      <c r="DH257" s="95">
        <f t="shared" si="228"/>
        <v>89</v>
      </c>
      <c r="DI257" s="76">
        <f>IFERROR(VLOOKUP(TEXT($A257,"0000"),'AYP11'!$B$2535:$AU$2956,23,FALSE),"")</f>
        <v>0</v>
      </c>
      <c r="DJ257" s="95">
        <f>IFERROR(VLOOKUP(DI257,'Criteria Table'!$A$2:$I$102,2,FALSE),0)</f>
        <v>10</v>
      </c>
      <c r="DK257" s="95">
        <f t="shared" si="229"/>
        <v>10</v>
      </c>
      <c r="DL257" s="91">
        <f>IFERROR(VLOOKUP(TEXT($A257,"0000"),'AYP11'!$B$3379:$AU$3800,11,FALSE),"")</f>
        <v>0</v>
      </c>
      <c r="DM257" s="95">
        <f t="shared" si="230"/>
        <v>1</v>
      </c>
      <c r="DN257" s="95" t="str">
        <f t="shared" si="231"/>
        <v/>
      </c>
      <c r="DO257" s="91">
        <f>IFERROR(VLOOKUP(TEXT($A257,"0000"),'AYP11'!$B$847:$AU$1268,11,FALSE),"")</f>
        <v>0</v>
      </c>
      <c r="DP257" s="95">
        <f t="shared" si="232"/>
        <v>1</v>
      </c>
      <c r="DQ257" s="95" t="str">
        <f t="shared" si="233"/>
        <v/>
      </c>
      <c r="DR257" s="91">
        <f>IFERROR(VLOOKUP(TEXT($A257,"0000"),'AYP11'!$B$2113:$AU$2534,11,FALSE),"")</f>
        <v>0</v>
      </c>
      <c r="DS257" s="95">
        <f t="shared" si="234"/>
        <v>1</v>
      </c>
      <c r="DT257" s="95" t="str">
        <f t="shared" si="235"/>
        <v/>
      </c>
      <c r="DU257" s="91">
        <f>IFERROR(VLOOKUP(TEXT($A257,"0000"),'AYP11'!$B$425:$AU$846,11,FALSE),"")</f>
        <v>0</v>
      </c>
      <c r="DV257" s="95">
        <f t="shared" si="236"/>
        <v>1</v>
      </c>
      <c r="DW257" s="95" t="str">
        <f t="shared" si="237"/>
        <v/>
      </c>
      <c r="DX257" s="91">
        <f>IFERROR(VLOOKUP(TEXT($A257,"0000"),'AYP11'!$B$3:$AU$424,11,FALSE),"")</f>
        <v>0</v>
      </c>
      <c r="DY257" s="95">
        <f t="shared" si="238"/>
        <v>1</v>
      </c>
      <c r="DZ257" s="95" t="str">
        <f t="shared" si="239"/>
        <v/>
      </c>
      <c r="EA257" s="91">
        <f>IFERROR(VLOOKUP(TEXT($A257,"0000"),'AYP11'!$B$1269:$AU$1690,11,FALSE),"")</f>
        <v>0</v>
      </c>
      <c r="EB257" s="95">
        <f t="shared" si="240"/>
        <v>1</v>
      </c>
      <c r="EC257" s="95" t="str">
        <f t="shared" si="241"/>
        <v/>
      </c>
      <c r="ED257" s="91">
        <f>IFERROR(VLOOKUP(TEXT($A257,"0000"),'AYP11'!$B$1691:$AU$2112,11,FALSE),"")</f>
        <v>94</v>
      </c>
      <c r="EE257" s="95">
        <f t="shared" si="242"/>
        <v>0</v>
      </c>
      <c r="EF257" s="95">
        <f t="shared" si="243"/>
        <v>94</v>
      </c>
      <c r="EG257" s="91">
        <f>IFERROR(VLOOKUP(TEXT($A257,"0000"),'AYP11'!$B$2535:$AU$2956,11,FALSE),"")</f>
        <v>0</v>
      </c>
      <c r="EH257" s="95">
        <f t="shared" si="244"/>
        <v>1</v>
      </c>
      <c r="EI257" s="95" t="str">
        <f t="shared" si="245"/>
        <v/>
      </c>
    </row>
    <row r="258" spans="1:147" x14ac:dyDescent="0.25">
      <c r="A258" s="248">
        <v>5641</v>
      </c>
      <c r="B258" s="291">
        <f t="shared" si="192"/>
        <v>34.574468085106389</v>
      </c>
      <c r="C258" s="50">
        <f>IFERROR(VLOOKUP(TEXT($A258,"0000"),'R-M11'!$A$2:$AA$500,4,FALSE),0)</f>
        <v>65</v>
      </c>
      <c r="D258" s="291">
        <f t="shared" si="193"/>
        <v>49.468085106382979</v>
      </c>
      <c r="E258" s="98">
        <f>IFERROR(SUM(VLOOKUP(TEXT($A258,"0000"),'R-M11'!$A$2:$AA$500,5,FALSE),VLOOKUP(TEXT($A258,"0000"),'R-M11'!$A$2:$AA$500,6,FALSE)),0)</f>
        <v>93</v>
      </c>
      <c r="F258" s="58">
        <f>IFERROR(VLOOKUP(TEXT($A258,"0000"),'R-M11'!$A$2:$AA$500,14,FALSE),0)</f>
        <v>188</v>
      </c>
      <c r="G258" s="230">
        <f t="shared" si="246"/>
        <v>35.694468085106386</v>
      </c>
      <c r="H258" s="97">
        <f t="shared" si="194"/>
        <v>67.10560000000001</v>
      </c>
      <c r="I258" s="230">
        <f t="shared" si="247"/>
        <v>49.948085106382976</v>
      </c>
      <c r="J258" s="97">
        <f t="shared" si="195"/>
        <v>93.9024</v>
      </c>
      <c r="K258" s="230">
        <f t="shared" si="196"/>
        <v>84</v>
      </c>
      <c r="L258" s="121">
        <f>IFERROR(VLOOKUP(K258,'Criteria Table'!$A$2:$I$102,2,FALSE),"")</f>
        <v>1.6</v>
      </c>
      <c r="M258" s="230">
        <f t="shared" si="197"/>
        <v>85.642553191489355</v>
      </c>
      <c r="N258" s="286">
        <f t="shared" si="198"/>
        <v>27.127659574468083</v>
      </c>
      <c r="O258" s="50">
        <f>IFERROR(VLOOKUP(TEXT($A258,"0000"),'R-M11'!$A$2:$AA$500,17,FALSE),"")</f>
        <v>51</v>
      </c>
      <c r="P258" s="286">
        <f t="shared" si="199"/>
        <v>57.446808510638306</v>
      </c>
      <c r="Q258" s="98">
        <f>IFERROR(SUM(VLOOKUP(TEXT($A258,"0000"),'R-M11'!$A$2:$AA$500,18,FALSE),VLOOKUP(TEXT($A258,"0000"),'R-M11'!$A$2:$AA$500,19,FALSE)),0)</f>
        <v>108</v>
      </c>
      <c r="R258" s="69">
        <f>IFERROR(VLOOKUP(TEXT($A258,"0000"),'R-M11'!$A$2:$AA$500,27,FALSE),0)</f>
        <v>188</v>
      </c>
      <c r="S258" s="121">
        <f t="shared" si="248"/>
        <v>28.177659574468084</v>
      </c>
      <c r="T258" s="70">
        <f t="shared" si="200"/>
        <v>52.973999999999997</v>
      </c>
      <c r="U258" s="121">
        <f t="shared" si="249"/>
        <v>57.896808510638309</v>
      </c>
      <c r="V258" s="70">
        <f t="shared" si="201"/>
        <v>108.84600000000002</v>
      </c>
      <c r="W258" s="121">
        <f t="shared" si="202"/>
        <v>85</v>
      </c>
      <c r="X258" s="124">
        <f>IFERROR(VLOOKUP(W258,'Criteria Table'!$A$2:$I$102,2,FALSE),"")</f>
        <v>1.5</v>
      </c>
      <c r="Y258" s="121">
        <f t="shared" si="203"/>
        <v>86.074468085106389</v>
      </c>
      <c r="Z258" s="92">
        <f>IFERROR(IF(VLOOKUP(A258,'SG11'!$A$3:$AI$500,18,FALSE)="","NA",VLOOKUP(A258,'SG11'!$A$3:$AI$500,18,FALSE)),"")</f>
        <v>77</v>
      </c>
      <c r="AA258" s="75">
        <f>IFERROR(VLOOKUP(Z258,'Criteria Table'!$A$2:$I$102,6,FALSE),"NA")</f>
        <v>5</v>
      </c>
      <c r="AB258" s="95">
        <f t="shared" si="250"/>
        <v>82</v>
      </c>
      <c r="AC258" s="84">
        <f>IFERROR(IF(VLOOKUP(A258,'SG11'!$A$3:$AI$500,19,FALSE)="","NA",VLOOKUP(A258,'SG11'!$A$3:$AI$500,19,FALSE)),"")</f>
        <v>72</v>
      </c>
      <c r="AD258" s="75">
        <f>IFERROR(VLOOKUP(AC258,'Criteria Table'!$A$2:$I$102,6,FALSE),"NA")</f>
        <v>5</v>
      </c>
      <c r="AE258" s="95">
        <f t="shared" si="251"/>
        <v>77</v>
      </c>
      <c r="AF258" s="92">
        <f>IFERROR(IF(VLOOKUP(A258,'SG11'!$A$3:$AI$500,20,FALSE)="","NA",VLOOKUP(A258,'SG11'!$A$3:$AI$500,20,FALSE)),"")</f>
        <v>63</v>
      </c>
      <c r="AG258" s="75">
        <f>IFERROR(VLOOKUP(AF258,'Criteria Table'!$A$2:$I$102,6,FALSE),"NA")</f>
        <v>5</v>
      </c>
      <c r="AH258" s="95">
        <f t="shared" si="252"/>
        <v>68</v>
      </c>
      <c r="AI258" s="84">
        <f>IFERROR(IF(VLOOKUP(A258,'SG11'!$A$3:$AI$500,21,FALSE)="","NA",VLOOKUP(A258,'SG11'!$A$3:$AI$500,21,FALSE)),"")</f>
        <v>77</v>
      </c>
      <c r="AJ258" s="75">
        <f>IFERROR(VLOOKUP(AI258,'Criteria Table'!$A$2:$I$102,6,FALSE),"NA")</f>
        <v>5</v>
      </c>
      <c r="AK258" s="95">
        <f t="shared" si="253"/>
        <v>82</v>
      </c>
      <c r="AL258" s="99">
        <f>IFERROR(VLOOKUP(TEXT(A258,"0000"),'W11'!$A$1:$E$500,4,FALSE)/AP258*100,"")</f>
        <v>100</v>
      </c>
      <c r="AM258" s="97">
        <f>IFERROR(VLOOKUP(TEXT(A258,"0000"),'W11'!$A$1:$E$500,4,FALSE),"")</f>
        <v>58</v>
      </c>
      <c r="AN258" s="99">
        <f t="shared" si="204"/>
        <v>100</v>
      </c>
      <c r="AO258" s="97">
        <f t="shared" si="205"/>
        <v>58</v>
      </c>
      <c r="AP258" s="99">
        <f>IFERROR(VLOOKUP(TEXT(A258,"0000"),'W11'!$A$1:$E$500,5,FALSE),"")</f>
        <v>58</v>
      </c>
      <c r="AQ258" s="97">
        <f>IFERROR(VLOOKUP(ROUND(AL258,0),'Criteria Table'!$A$2:$I$102,4,FALSE),0)</f>
        <v>0</v>
      </c>
      <c r="AR258" s="128"/>
      <c r="AS258" s="95"/>
      <c r="AT258" s="95"/>
      <c r="AU258" s="100">
        <f>IFERROR(VLOOKUP(TEXT(A258,"0000"),'Sci11'!$A$3:$N$492,4,FALSE)/VLOOKUP(TEXT(A258,"0000"),'Sci11'!$A$3:$N$492,14,FALSE)*100,"")</f>
        <v>39.0625</v>
      </c>
      <c r="AV258" s="101">
        <f>SUM(VLOOKUP(TEXT(A258,"0000"),'Sci11'!$A$3:$N$492,5,FALSE),VLOOKUP(TEXT(A258,"0000"),'Sci11'!$A$3:$N$492,6,FALSE))/VLOOKUP(TEXT(A258,"0000"),'Sci11'!$A$3:$N$492,14,FALSE)*100</f>
        <v>26.5625</v>
      </c>
      <c r="AW258" s="100">
        <f t="shared" si="254"/>
        <v>41.442500000000003</v>
      </c>
      <c r="AX258" s="101">
        <f>IFERROR(AW258/100*VLOOKUP(TEXT(A258,"0000"),'Sci11'!$A$3:$N$492,14,FALSE),"")</f>
        <v>26.523200000000003</v>
      </c>
      <c r="AY258" s="100">
        <f t="shared" si="255"/>
        <v>27.5825</v>
      </c>
      <c r="AZ258" s="101">
        <f>IFERROR(AY258/100*VLOOKUP(TEXT(A258,"0000"),'Sci11'!$A$3:$N$492,14,FALSE),"")</f>
        <v>17.652799999999999</v>
      </c>
      <c r="BA258" s="100">
        <f t="shared" si="206"/>
        <v>66</v>
      </c>
      <c r="BB258" s="101">
        <f>IFERROR(VLOOKUP(BA258,'Criteria Table'!$A$2:$I$102,2,FALSE),"")</f>
        <v>3.4000000000000004</v>
      </c>
      <c r="BC258" s="101">
        <f t="shared" si="207"/>
        <v>69.400000000000006</v>
      </c>
      <c r="BD258" s="82">
        <f>IFERROR(VLOOKUP(A258,ATTx11!$A$2:$N$500,4,FALSE),"")</f>
        <v>96.85</v>
      </c>
      <c r="BE258" s="95">
        <f t="shared" si="208"/>
        <v>0.5</v>
      </c>
      <c r="BF258" s="96">
        <f t="shared" si="209"/>
        <v>97.35</v>
      </c>
      <c r="BG258" s="70">
        <f>IFERROR(VLOOKUP(A258,ATTx11!$A$2:$N$500,11,FALSE),"")</f>
        <v>1</v>
      </c>
      <c r="BH258" s="95">
        <f t="shared" si="210"/>
        <v>0.9</v>
      </c>
      <c r="BI258" s="70">
        <f>IFERROR(VLOOKUP(A258,ATTx11!$A$2:$N$500,12,FALSE),"")</f>
        <v>0</v>
      </c>
      <c r="BJ258" s="97">
        <f t="shared" si="211"/>
        <v>0</v>
      </c>
      <c r="BK258" s="84">
        <f>IFERROR(VLOOKUP(A258,ATTx11!$A$2:$N$500,7,FALSE),"")</f>
        <v>1</v>
      </c>
      <c r="BL258" s="97">
        <f t="shared" si="212"/>
        <v>0.9</v>
      </c>
      <c r="BM258" s="84">
        <f>IFERROR(VLOOKUP(A258,ATTx11!$A$2:$N$500,8,FALSE),"")</f>
        <v>0</v>
      </c>
      <c r="BN258" s="95">
        <f t="shared" si="213"/>
        <v>0</v>
      </c>
      <c r="BO258" s="95"/>
      <c r="BP258" s="83">
        <f>IFERROR(VLOOKUP(TEXT($A258,"0000"),'AYP11'!$B$3379:$AU$3800,17,FALSE),"")</f>
        <v>0</v>
      </c>
      <c r="BQ258" s="75">
        <f>IFERROR(VLOOKUP(BP258,'Criteria Table'!$A$2:$I$102,2,FALSE),0)</f>
        <v>10</v>
      </c>
      <c r="BR258" s="95">
        <f t="shared" si="214"/>
        <v>10</v>
      </c>
      <c r="BS258" s="83">
        <f>IFERROR(VLOOKUP(TEXT($A258,"0000"),'AYP11'!$B$847:$AU$1268,17,FALSE),"")</f>
        <v>0</v>
      </c>
      <c r="BT258" s="75">
        <f>IFERROR(VLOOKUP(BS258,'Criteria Table'!$A$2:$I$102,2,FALSE),0)</f>
        <v>10</v>
      </c>
      <c r="BU258" s="95">
        <f t="shared" si="215"/>
        <v>10</v>
      </c>
      <c r="BV258" s="83">
        <f>IFERROR(VLOOKUP(TEXT($A258,"0000"),'AYP11'!$B$2113:$AU$2534,17,FALSE),"")</f>
        <v>86</v>
      </c>
      <c r="BW258" s="75">
        <f>IFERROR(VLOOKUP(BV258,'Criteria Table'!$A$2:$I$102,2,FALSE),0)</f>
        <v>0</v>
      </c>
      <c r="BX258" s="95">
        <f t="shared" si="216"/>
        <v>86</v>
      </c>
      <c r="BY258" s="83">
        <f>IFERROR(VLOOKUP(TEXT($A258,"0000"),'AYP11'!$B$425:$AU$846,17,FALSE),"")</f>
        <v>0</v>
      </c>
      <c r="BZ258" s="75">
        <f>IFERROR(VLOOKUP(BY258,'Criteria Table'!$A$2:$I$102,2,FALSE),0)</f>
        <v>10</v>
      </c>
      <c r="CA258" s="95">
        <f t="shared" si="217"/>
        <v>10</v>
      </c>
      <c r="CB258" s="83">
        <f>IFERROR(VLOOKUP(TEXT($A258,"0000"),'AYP11'!$B$3:$AU$424,17,FALSE),"")</f>
        <v>0</v>
      </c>
      <c r="CC258" s="95">
        <f>IFERROR(VLOOKUP(CB258,'Criteria Table'!$A$2:$I$102,2,FALSE),0)</f>
        <v>10</v>
      </c>
      <c r="CD258" s="95">
        <f t="shared" si="218"/>
        <v>10</v>
      </c>
      <c r="CE258" s="83">
        <f>IFERROR(VLOOKUP(TEXT($A258,"0000"),'AYP11'!$B$1269:$AU$1690,17,FALSE),"")</f>
        <v>82</v>
      </c>
      <c r="CF258" s="95">
        <f>IFERROR(VLOOKUP(CE258,'Criteria Table'!$A$2:$I$102,2,FALSE),0)</f>
        <v>1.8</v>
      </c>
      <c r="CG258" s="95">
        <f t="shared" si="219"/>
        <v>84</v>
      </c>
      <c r="CH258" s="83">
        <f>IFERROR(VLOOKUP(TEXT($A258,"0000"),'AYP11'!$B$1691:$AU$2112,17,FALSE),"")</f>
        <v>79</v>
      </c>
      <c r="CI258" s="95">
        <f>IFERROR(VLOOKUP(CH258,'Criteria Table'!$A$2:$I$102,2,FALSE),0)</f>
        <v>2.1</v>
      </c>
      <c r="CJ258" s="95">
        <f t="shared" si="220"/>
        <v>81</v>
      </c>
      <c r="CK258" s="83">
        <f>IFERROR(VLOOKUP(TEXT($A258,"0000"),'AYP11'!$B$2535:$AU$2956,17,FALSE),"")</f>
        <v>0</v>
      </c>
      <c r="CL258" s="95">
        <f>IFERROR(VLOOKUP(CK258,'Criteria Table'!$A$2:$I$102,2,FALSE),0)</f>
        <v>10</v>
      </c>
      <c r="CM258" s="95">
        <f t="shared" si="221"/>
        <v>10</v>
      </c>
      <c r="CN258" s="76">
        <f>IFERROR(VLOOKUP(TEXT($A258,"0000"),'AYP11'!$B$3379:$AU$3800,23,FALSE),"")</f>
        <v>0</v>
      </c>
      <c r="CO258" s="95">
        <f>IFERROR(VLOOKUP(CN258,'Criteria Table'!$A$2:$I$102,2,FALSE),0)</f>
        <v>10</v>
      </c>
      <c r="CP258" s="95">
        <f t="shared" si="222"/>
        <v>10</v>
      </c>
      <c r="CQ258" s="76">
        <f>IFERROR(VLOOKUP(TEXT($A258,"0000"),'AYP11'!$B$847:$AU$1268,23,FALSE),"")</f>
        <v>0</v>
      </c>
      <c r="CR258" s="95">
        <f>IFERROR(VLOOKUP(CQ258,'Criteria Table'!$A$2:$I$102,2,FALSE),0)</f>
        <v>10</v>
      </c>
      <c r="CS258" s="95">
        <f t="shared" si="223"/>
        <v>10</v>
      </c>
      <c r="CT258" s="76">
        <f>IFERROR(VLOOKUP(TEXT($A258,"0000"),'AYP11'!$B$2113:$AU$2534,23,FALSE),"")</f>
        <v>88</v>
      </c>
      <c r="CU258" s="95">
        <f>IFERROR(VLOOKUP(CT258,'Criteria Table'!$A$2:$I$102,2,FALSE),0)</f>
        <v>0</v>
      </c>
      <c r="CV258" s="95">
        <f t="shared" si="224"/>
        <v>88</v>
      </c>
      <c r="CW258" s="76">
        <f>IFERROR(VLOOKUP(TEXT($A258,"0000"),'AYP11'!$B$425:$AU$846,23,FALSE),"")</f>
        <v>0</v>
      </c>
      <c r="CX258" s="95">
        <f>IFERROR(VLOOKUP(CW258,'Criteria Table'!$A$2:$I$102,2,FALSE),0)</f>
        <v>10</v>
      </c>
      <c r="CY258" s="95">
        <f t="shared" si="225"/>
        <v>10</v>
      </c>
      <c r="CZ258" s="76">
        <f>IFERROR(VLOOKUP(TEXT($A258,"0000"),'AYP11'!$B$3:$AU$424,23,FALSE),"")</f>
        <v>0</v>
      </c>
      <c r="DA258" s="95">
        <f>IFERROR(VLOOKUP(CZ258,'Criteria Table'!$A$2:$I$102,2,FALSE),0)</f>
        <v>10</v>
      </c>
      <c r="DB258" s="95">
        <f t="shared" si="226"/>
        <v>10</v>
      </c>
      <c r="DC258" s="76">
        <f>IFERROR(VLOOKUP(TEXT($A258,"0000"),'AYP11'!$B$1269:$AU$1690,23,FALSE),"")</f>
        <v>85</v>
      </c>
      <c r="DD258" s="95">
        <f>IFERROR(VLOOKUP(DC258,'Criteria Table'!$A$2:$I$102,2,FALSE),0)</f>
        <v>1.5</v>
      </c>
      <c r="DE258" s="95">
        <f t="shared" si="227"/>
        <v>87</v>
      </c>
      <c r="DF258" s="76">
        <f>IFERROR(VLOOKUP(TEXT($A258,"0000"),'AYP11'!$B$1691:$AU$2112,23,FALSE),"")</f>
        <v>83</v>
      </c>
      <c r="DG258" s="95">
        <f>IFERROR(VLOOKUP(DF258,'Criteria Table'!$A$2:$I$102,2,FALSE),0)</f>
        <v>1.7000000000000002</v>
      </c>
      <c r="DH258" s="95">
        <f t="shared" si="228"/>
        <v>85</v>
      </c>
      <c r="DI258" s="76">
        <f>IFERROR(VLOOKUP(TEXT($A258,"0000"),'AYP11'!$B$2535:$AU$2956,23,FALSE),"")</f>
        <v>0</v>
      </c>
      <c r="DJ258" s="95">
        <f>IFERROR(VLOOKUP(DI258,'Criteria Table'!$A$2:$I$102,2,FALSE),0)</f>
        <v>10</v>
      </c>
      <c r="DK258" s="95">
        <f t="shared" si="229"/>
        <v>10</v>
      </c>
      <c r="DL258" s="91">
        <f>IFERROR(VLOOKUP(TEXT($A258,"0000"),'AYP11'!$B$3379:$AU$3800,11,FALSE),"")</f>
        <v>0</v>
      </c>
      <c r="DM258" s="95">
        <f t="shared" si="230"/>
        <v>1</v>
      </c>
      <c r="DN258" s="95" t="str">
        <f t="shared" si="231"/>
        <v/>
      </c>
      <c r="DO258" s="91">
        <f>IFERROR(VLOOKUP(TEXT($A258,"0000"),'AYP11'!$B$847:$AU$1268,11,FALSE),"")</f>
        <v>0</v>
      </c>
      <c r="DP258" s="95">
        <f t="shared" si="232"/>
        <v>1</v>
      </c>
      <c r="DQ258" s="95" t="str">
        <f t="shared" si="233"/>
        <v/>
      </c>
      <c r="DR258" s="91">
        <f>IFERROR(VLOOKUP(TEXT($A258,"0000"),'AYP11'!$B$2113:$AU$2534,11,FALSE),"")</f>
        <v>0</v>
      </c>
      <c r="DS258" s="95">
        <f t="shared" si="234"/>
        <v>1</v>
      </c>
      <c r="DT258" s="95" t="str">
        <f t="shared" si="235"/>
        <v/>
      </c>
      <c r="DU258" s="91">
        <f>IFERROR(VLOOKUP(TEXT($A258,"0000"),'AYP11'!$B$425:$AU$846,11,FALSE),"")</f>
        <v>0</v>
      </c>
      <c r="DV258" s="95">
        <f t="shared" si="236"/>
        <v>1</v>
      </c>
      <c r="DW258" s="95" t="str">
        <f t="shared" si="237"/>
        <v/>
      </c>
      <c r="DX258" s="91">
        <f>IFERROR(VLOOKUP(TEXT($A258,"0000"),'AYP11'!$B$3:$AU$424,11,FALSE),"")</f>
        <v>0</v>
      </c>
      <c r="DY258" s="95">
        <f t="shared" si="238"/>
        <v>1</v>
      </c>
      <c r="DZ258" s="95" t="str">
        <f t="shared" si="239"/>
        <v/>
      </c>
      <c r="EA258" s="91">
        <f>IFERROR(VLOOKUP(TEXT($A258,"0000"),'AYP11'!$B$1269:$AU$1690,11,FALSE),"")</f>
        <v>0</v>
      </c>
      <c r="EB258" s="95">
        <f t="shared" si="240"/>
        <v>1</v>
      </c>
      <c r="EC258" s="95" t="str">
        <f t="shared" si="241"/>
        <v/>
      </c>
      <c r="ED258" s="91">
        <f>IFERROR(VLOOKUP(TEXT($A258,"0000"),'AYP11'!$B$1691:$AU$2112,11,FALSE),"")</f>
        <v>0</v>
      </c>
      <c r="EE258" s="95">
        <f t="shared" si="242"/>
        <v>1</v>
      </c>
      <c r="EF258" s="95" t="str">
        <f t="shared" si="243"/>
        <v/>
      </c>
      <c r="EG258" s="91">
        <f>IFERROR(VLOOKUP(TEXT($A258,"0000"),'AYP11'!$B$2535:$AU$2956,11,FALSE),"")</f>
        <v>0</v>
      </c>
      <c r="EH258" s="95">
        <f t="shared" si="244"/>
        <v>1</v>
      </c>
      <c r="EI258" s="95" t="str">
        <f t="shared" si="245"/>
        <v/>
      </c>
    </row>
    <row r="259" spans="1:147" x14ac:dyDescent="0.25">
      <c r="A259" s="248">
        <v>5671</v>
      </c>
      <c r="B259" s="291">
        <f t="shared" ref="B259:B322" si="256">C259/F259*100</f>
        <v>32.239382239382245</v>
      </c>
      <c r="C259" s="50">
        <f>IFERROR(VLOOKUP(TEXT($A259,"0000"),'R-M11'!$A$2:$AA$500,4,FALSE),0)</f>
        <v>167</v>
      </c>
      <c r="D259" s="291">
        <f t="shared" ref="D259:D322" si="257">E259/F259*100</f>
        <v>53.667953667953668</v>
      </c>
      <c r="E259" s="98">
        <f>IFERROR(SUM(VLOOKUP(TEXT($A259,"0000"),'R-M11'!$A$2:$AA$500,5,FALSE),VLOOKUP(TEXT($A259,"0000"),'R-M11'!$A$2:$AA$500,6,FALSE)),0)</f>
        <v>278</v>
      </c>
      <c r="F259" s="58">
        <f>IFERROR(VLOOKUP(TEXT($A259,"0000"),'R-M11'!$A$2:$AA$500,14,FALSE),0)</f>
        <v>518</v>
      </c>
      <c r="G259" s="230">
        <f t="shared" si="246"/>
        <v>32.239382239382245</v>
      </c>
      <c r="H259" s="97">
        <f t="shared" ref="H259:H322" si="258">IFERROR(G259/100*F259,0)</f>
        <v>167.00000000000003</v>
      </c>
      <c r="I259" s="230">
        <f t="shared" si="247"/>
        <v>53.667953667953668</v>
      </c>
      <c r="J259" s="97">
        <f t="shared" ref="J259:J322" si="259">IFERROR(I259/100*F259,"")</f>
        <v>278</v>
      </c>
      <c r="K259" s="230">
        <f t="shared" ref="K259:K322" si="260">IFERROR(ROUND(SUM(B259,D259),0),"")</f>
        <v>86</v>
      </c>
      <c r="L259" s="121">
        <f>IFERROR(VLOOKUP(K259,'Criteria Table'!$A$2:$I$102,2,FALSE),"")</f>
        <v>0</v>
      </c>
      <c r="M259" s="230">
        <f t="shared" ref="M259:M322" si="261">IFERROR(SUM(G259,I259),"")</f>
        <v>85.90733590733592</v>
      </c>
      <c r="N259" s="286">
        <f t="shared" ref="N259:N322" si="262">O259/R259*100</f>
        <v>26.550387596899228</v>
      </c>
      <c r="O259" s="50">
        <f>IFERROR(VLOOKUP(TEXT($A259,"0000"),'R-M11'!$A$2:$AA$500,17,FALSE),"")</f>
        <v>137</v>
      </c>
      <c r="P259" s="286">
        <f t="shared" ref="P259:P322" si="263">Q259/R259*100</f>
        <v>54.844961240310077</v>
      </c>
      <c r="Q259" s="98">
        <f>IFERROR(SUM(VLOOKUP(TEXT($A259,"0000"),'R-M11'!$A$2:$AA$500,18,FALSE),VLOOKUP(TEXT($A259,"0000"),'R-M11'!$A$2:$AA$500,19,FALSE)),0)</f>
        <v>283</v>
      </c>
      <c r="R259" s="69">
        <f>IFERROR(VLOOKUP(TEXT($A259,"0000"),'R-M11'!$A$2:$AA$500,27,FALSE),0)</f>
        <v>516</v>
      </c>
      <c r="S259" s="121">
        <f t="shared" si="248"/>
        <v>27.880387596899226</v>
      </c>
      <c r="T259" s="70">
        <f t="shared" ref="T259:T322" si="264">IFERROR(S259/100*R259,"")</f>
        <v>143.86279999999999</v>
      </c>
      <c r="U259" s="121">
        <f t="shared" si="249"/>
        <v>55.414961240310078</v>
      </c>
      <c r="V259" s="70">
        <f t="shared" ref="V259:V322" si="265">IFERROR(U259/100*R259,"")</f>
        <v>285.94119999999998</v>
      </c>
      <c r="W259" s="121">
        <f t="shared" ref="W259:W322" si="266">IFERROR(ROUND(SUM(N259,P259),0),"")</f>
        <v>81</v>
      </c>
      <c r="X259" s="124">
        <f>IFERROR(VLOOKUP(W259,'Criteria Table'!$A$2:$I$102,2,FALSE),"")</f>
        <v>1.9000000000000001</v>
      </c>
      <c r="Y259" s="121">
        <f t="shared" ref="Y259:Y322" si="267">IFERROR(SUM(S259,U259),"")</f>
        <v>83.295348837209303</v>
      </c>
      <c r="Z259" s="92">
        <f>IFERROR(IF(VLOOKUP(A259,'SG11'!$A$3:$AI$500,18,FALSE)="","NA",VLOOKUP(A259,'SG11'!$A$3:$AI$500,18,FALSE)),"")</f>
        <v>67</v>
      </c>
      <c r="AA259" s="75">
        <f>IFERROR(VLOOKUP(Z259,'Criteria Table'!$A$2:$I$102,6,FALSE),"NA")</f>
        <v>5</v>
      </c>
      <c r="AB259" s="95">
        <f t="shared" si="250"/>
        <v>72</v>
      </c>
      <c r="AC259" s="84">
        <f>IFERROR(IF(VLOOKUP(A259,'SG11'!$A$3:$AI$500,19,FALSE)="","NA",VLOOKUP(A259,'SG11'!$A$3:$AI$500,19,FALSE)),"")</f>
        <v>73</v>
      </c>
      <c r="AD259" s="75">
        <f>IFERROR(VLOOKUP(AC259,'Criteria Table'!$A$2:$I$102,6,FALSE),"NA")</f>
        <v>5</v>
      </c>
      <c r="AE259" s="95">
        <f t="shared" si="251"/>
        <v>78</v>
      </c>
      <c r="AF259" s="92">
        <f>IFERROR(IF(VLOOKUP(A259,'SG11'!$A$3:$AI$500,20,FALSE)="","NA",VLOOKUP(A259,'SG11'!$A$3:$AI$500,20,FALSE)),"")</f>
        <v>71</v>
      </c>
      <c r="AG259" s="75">
        <f>IFERROR(VLOOKUP(AF259,'Criteria Table'!$A$2:$I$102,6,FALSE),"NA")</f>
        <v>5</v>
      </c>
      <c r="AH259" s="95">
        <f t="shared" si="252"/>
        <v>76</v>
      </c>
      <c r="AI259" s="84">
        <f>IFERROR(IF(VLOOKUP(A259,'SG11'!$A$3:$AI$500,21,FALSE)="","NA",VLOOKUP(A259,'SG11'!$A$3:$AI$500,21,FALSE)),"")</f>
        <v>62</v>
      </c>
      <c r="AJ259" s="75">
        <f>IFERROR(VLOOKUP(AI259,'Criteria Table'!$A$2:$I$102,6,FALSE),"NA")</f>
        <v>5</v>
      </c>
      <c r="AK259" s="95">
        <f t="shared" si="253"/>
        <v>67</v>
      </c>
      <c r="AL259" s="99">
        <f>IFERROR(VLOOKUP(TEXT(A259,"0000"),'W11'!$A$1:$E$500,4,FALSE)/AP259*100,"")</f>
        <v>99.375</v>
      </c>
      <c r="AM259" s="97">
        <f>IFERROR(VLOOKUP(TEXT(A259,"0000"),'W11'!$A$1:$E$500,4,FALSE),"")</f>
        <v>159</v>
      </c>
      <c r="AN259" s="99">
        <f t="shared" ref="AN259:AN322" si="268">IFERROR(AL259+AQ259,"")</f>
        <v>99.375</v>
      </c>
      <c r="AO259" s="97">
        <f t="shared" ref="AO259:AO322" si="269">IFERROR(AN259/100*AP259,"")</f>
        <v>159</v>
      </c>
      <c r="AP259" s="99">
        <f>IFERROR(VLOOKUP(TEXT(A259,"0000"),'W11'!$A$1:$E$500,5,FALSE),"")</f>
        <v>160</v>
      </c>
      <c r="AQ259" s="97">
        <f>IFERROR(VLOOKUP(ROUND(AL259,0),'Criteria Table'!$A$2:$I$102,4,FALSE),0)</f>
        <v>0</v>
      </c>
      <c r="AR259" s="128"/>
      <c r="AS259" s="95"/>
      <c r="AT259" s="95"/>
      <c r="AU259" s="100">
        <f>IFERROR(VLOOKUP(TEXT(A259,"0000"),'Sci11'!$A$3:$N$492,4,FALSE)/VLOOKUP(TEXT(A259,"0000"),'Sci11'!$A$3:$N$492,14,FALSE)*100,"")</f>
        <v>39.285714285714285</v>
      </c>
      <c r="AV259" s="101">
        <f>SUM(VLOOKUP(TEXT(A259,"0000"),'Sci11'!$A$3:$N$492,5,FALSE),VLOOKUP(TEXT(A259,"0000"),'Sci11'!$A$3:$N$492,6,FALSE))/VLOOKUP(TEXT(A259,"0000"),'Sci11'!$A$3:$N$492,14,FALSE)*100</f>
        <v>32.738095238095241</v>
      </c>
      <c r="AW259" s="100">
        <f t="shared" si="254"/>
        <v>41.245714285714286</v>
      </c>
      <c r="AX259" s="101">
        <f>IFERROR(AW259/100*VLOOKUP(TEXT(A259,"0000"),'Sci11'!$A$3:$N$492,14,FALSE),"")</f>
        <v>69.2928</v>
      </c>
      <c r="AY259" s="100">
        <f t="shared" si="255"/>
        <v>33.578095238095244</v>
      </c>
      <c r="AZ259" s="101">
        <f>IFERROR(AY259/100*VLOOKUP(TEXT(A259,"0000"),'Sci11'!$A$3:$N$492,14,FALSE),"")</f>
        <v>56.411200000000015</v>
      </c>
      <c r="BA259" s="100">
        <f t="shared" ref="BA259:BA322" si="270">IFERROR(ROUND(SUM(AU259:AV259),0),"")</f>
        <v>72</v>
      </c>
      <c r="BB259" s="101">
        <f>IFERROR(VLOOKUP(BA259,'Criteria Table'!$A$2:$I$102,2,FALSE),"")</f>
        <v>2.8000000000000003</v>
      </c>
      <c r="BC259" s="101">
        <f t="shared" ref="BC259:BC322" si="271">IFERROR(SUM(BA259:BB259),"")</f>
        <v>74.8</v>
      </c>
      <c r="BD259" s="82">
        <f>IFERROR(VLOOKUP(A259,ATTx11!$A$2:$N$500,4,FALSE),"")</f>
        <v>96.63</v>
      </c>
      <c r="BE259" s="95">
        <f t="shared" ref="BE259:BE322" si="272">IFERROR(IF(BD259&lt;91,3,IF(BD259&lt;94,1,IF(BD259&lt;97,0.5,0))),"")</f>
        <v>0.5</v>
      </c>
      <c r="BF259" s="96">
        <f t="shared" ref="BF259:BF322" si="273">IFERROR(SUM(BD259:BE259),"")</f>
        <v>97.13</v>
      </c>
      <c r="BG259" s="70">
        <f>IFERROR(VLOOKUP(A259,ATTx11!$A$2:$N$500,11,FALSE),"")</f>
        <v>6</v>
      </c>
      <c r="BH259" s="95">
        <f t="shared" ref="BH259:BH322" si="274">IFERROR(BG259-(BG259*0.1),"")</f>
        <v>5.4</v>
      </c>
      <c r="BI259" s="70">
        <f>IFERROR(VLOOKUP(A259,ATTx11!$A$2:$N$500,12,FALSE),"")</f>
        <v>15</v>
      </c>
      <c r="BJ259" s="97">
        <f t="shared" ref="BJ259:BJ322" si="275">IFERROR(BI259-(BI259*0.1),"")</f>
        <v>13.5</v>
      </c>
      <c r="BK259" s="84">
        <f>IFERROR(VLOOKUP(A259,ATTx11!$A$2:$N$500,7,FALSE),"")</f>
        <v>5</v>
      </c>
      <c r="BL259" s="97">
        <f t="shared" ref="BL259:BL322" si="276">IFERROR(BK259-(BK259*0.1),"")</f>
        <v>4.5</v>
      </c>
      <c r="BM259" s="84">
        <f>IFERROR(VLOOKUP(A259,ATTx11!$A$2:$N$500,8,FALSE),"")</f>
        <v>11</v>
      </c>
      <c r="BN259" s="95">
        <f t="shared" ref="BN259:BN322" si="277">IFERROR(BM259-(BM259*0.1),"")</f>
        <v>9.9</v>
      </c>
      <c r="BO259" s="95"/>
      <c r="BP259" s="83">
        <f>IFERROR(VLOOKUP(TEXT($A259,"0000"),'AYP11'!$B$3379:$AU$3800,17,FALSE),"")</f>
        <v>90</v>
      </c>
      <c r="BQ259" s="75">
        <f>IFERROR(VLOOKUP(BP259,'Criteria Table'!$A$2:$I$102,2,FALSE),0)</f>
        <v>0</v>
      </c>
      <c r="BR259" s="95">
        <f t="shared" ref="BR259:BR322" si="278">ROUND(SUM(BP259:BQ259),0)</f>
        <v>90</v>
      </c>
      <c r="BS259" s="83">
        <f>IFERROR(VLOOKUP(TEXT($A259,"0000"),'AYP11'!$B$847:$AU$1268,17,FALSE),"")</f>
        <v>0</v>
      </c>
      <c r="BT259" s="75">
        <f>IFERROR(VLOOKUP(BS259,'Criteria Table'!$A$2:$I$102,2,FALSE),0)</f>
        <v>10</v>
      </c>
      <c r="BU259" s="95">
        <f t="shared" ref="BU259:BU322" si="279">ROUND(SUM(BS259:BT259),0)</f>
        <v>10</v>
      </c>
      <c r="BV259" s="83">
        <f>IFERROR(VLOOKUP(TEXT($A259,"0000"),'AYP11'!$B$2113:$AU$2534,17,FALSE),"")</f>
        <v>86</v>
      </c>
      <c r="BW259" s="75">
        <f>IFERROR(VLOOKUP(BV259,'Criteria Table'!$A$2:$I$102,2,FALSE),0)</f>
        <v>0</v>
      </c>
      <c r="BX259" s="95">
        <f t="shared" ref="BX259:BX322" si="280">ROUND(SUM(BV259:BW259),0)</f>
        <v>86</v>
      </c>
      <c r="BY259" s="83">
        <f>IFERROR(VLOOKUP(TEXT($A259,"0000"),'AYP11'!$B$425:$AU$846,17,FALSE),"")</f>
        <v>0</v>
      </c>
      <c r="BZ259" s="75">
        <f>IFERROR(VLOOKUP(BY259,'Criteria Table'!$A$2:$I$102,2,FALSE),0)</f>
        <v>10</v>
      </c>
      <c r="CA259" s="95">
        <f t="shared" ref="CA259:CA322" si="281">ROUND(SUM(BY259:BZ259),0)</f>
        <v>10</v>
      </c>
      <c r="CB259" s="83">
        <f>IFERROR(VLOOKUP(TEXT($A259,"0000"),'AYP11'!$B$3:$AU$424,17,FALSE),"")</f>
        <v>0</v>
      </c>
      <c r="CC259" s="95">
        <f>IFERROR(VLOOKUP(CB259,'Criteria Table'!$A$2:$I$102,2,FALSE),0)</f>
        <v>10</v>
      </c>
      <c r="CD259" s="95">
        <f t="shared" ref="CD259:CD322" si="282">ROUND(SUM(CB259:CC259),0)</f>
        <v>10</v>
      </c>
      <c r="CE259" s="83">
        <f>IFERROR(VLOOKUP(TEXT($A259,"0000"),'AYP11'!$B$1269:$AU$1690,17,FALSE),"")</f>
        <v>75</v>
      </c>
      <c r="CF259" s="95">
        <f>IFERROR(VLOOKUP(CE259,'Criteria Table'!$A$2:$I$102,2,FALSE),0)</f>
        <v>2.5</v>
      </c>
      <c r="CG259" s="95">
        <f t="shared" ref="CG259:CG322" si="283">ROUND(SUM(CE259:CF259),0)</f>
        <v>78</v>
      </c>
      <c r="CH259" s="83">
        <f>IFERROR(VLOOKUP(TEXT($A259,"0000"),'AYP11'!$B$1691:$AU$2112,17,FALSE),"")</f>
        <v>0</v>
      </c>
      <c r="CI259" s="95">
        <f>IFERROR(VLOOKUP(CH259,'Criteria Table'!$A$2:$I$102,2,FALSE),0)</f>
        <v>10</v>
      </c>
      <c r="CJ259" s="95">
        <f t="shared" ref="CJ259:CJ322" si="284">ROUND(SUM(CH259:CI259),0)</f>
        <v>10</v>
      </c>
      <c r="CK259" s="83">
        <f>IFERROR(VLOOKUP(TEXT($A259,"0000"),'AYP11'!$B$2535:$AU$2956,17,FALSE),"")</f>
        <v>0</v>
      </c>
      <c r="CL259" s="95">
        <f>IFERROR(VLOOKUP(CK259,'Criteria Table'!$A$2:$I$102,2,FALSE),0)</f>
        <v>10</v>
      </c>
      <c r="CM259" s="95">
        <f t="shared" ref="CM259:CM322" si="285">ROUND(SUM(CK259:CL259),0)</f>
        <v>10</v>
      </c>
      <c r="CN259" s="76">
        <f>IFERROR(VLOOKUP(TEXT($A259,"0000"),'AYP11'!$B$3379:$AU$3800,23,FALSE),"")</f>
        <v>90</v>
      </c>
      <c r="CO259" s="95">
        <f>IFERROR(VLOOKUP(CN259,'Criteria Table'!$A$2:$I$102,2,FALSE),0)</f>
        <v>0</v>
      </c>
      <c r="CP259" s="95">
        <f t="shared" ref="CP259:CP322" si="286">ROUND(SUM(CN259:CO259),0)</f>
        <v>90</v>
      </c>
      <c r="CQ259" s="76">
        <f>IFERROR(VLOOKUP(TEXT($A259,"0000"),'AYP11'!$B$847:$AU$1268,23,FALSE),"")</f>
        <v>0</v>
      </c>
      <c r="CR259" s="95">
        <f>IFERROR(VLOOKUP(CQ259,'Criteria Table'!$A$2:$I$102,2,FALSE),0)</f>
        <v>10</v>
      </c>
      <c r="CS259" s="95">
        <f t="shared" ref="CS259:CS322" si="287">ROUND(SUM(CQ259:CR259),0)</f>
        <v>10</v>
      </c>
      <c r="CT259" s="76">
        <f>IFERROR(VLOOKUP(TEXT($A259,"0000"),'AYP11'!$B$2113:$AU$2534,23,FALSE),"")</f>
        <v>82</v>
      </c>
      <c r="CU259" s="95">
        <f>IFERROR(VLOOKUP(CT259,'Criteria Table'!$A$2:$I$102,2,FALSE),0)</f>
        <v>1.8</v>
      </c>
      <c r="CV259" s="95">
        <f t="shared" ref="CV259:CV322" si="288">ROUND(SUM(CT259:CU259),0)</f>
        <v>84</v>
      </c>
      <c r="CW259" s="76">
        <f>IFERROR(VLOOKUP(TEXT($A259,"0000"),'AYP11'!$B$425:$AU$846,23,FALSE),"")</f>
        <v>0</v>
      </c>
      <c r="CX259" s="95">
        <f>IFERROR(VLOOKUP(CW259,'Criteria Table'!$A$2:$I$102,2,FALSE),0)</f>
        <v>10</v>
      </c>
      <c r="CY259" s="95">
        <f t="shared" ref="CY259:CY322" si="289">ROUND(SUM(CW259:CX259),0)</f>
        <v>10</v>
      </c>
      <c r="CZ259" s="76">
        <f>IFERROR(VLOOKUP(TEXT($A259,"0000"),'AYP11'!$B$3:$AU$424,23,FALSE),"")</f>
        <v>0</v>
      </c>
      <c r="DA259" s="95">
        <f>IFERROR(VLOOKUP(CZ259,'Criteria Table'!$A$2:$I$102,2,FALSE),0)</f>
        <v>10</v>
      </c>
      <c r="DB259" s="95">
        <f t="shared" ref="DB259:DB322" si="290">ROUND(SUM(CZ259:DA259),0)</f>
        <v>10</v>
      </c>
      <c r="DC259" s="76">
        <f>IFERROR(VLOOKUP(TEXT($A259,"0000"),'AYP11'!$B$1269:$AU$1690,23,FALSE),"")</f>
        <v>74</v>
      </c>
      <c r="DD259" s="95">
        <f>IFERROR(VLOOKUP(DC259,'Criteria Table'!$A$2:$I$102,2,FALSE),0)</f>
        <v>2.6</v>
      </c>
      <c r="DE259" s="95">
        <f t="shared" ref="DE259:DE322" si="291">ROUND(SUM(DC259:DD259),0)</f>
        <v>77</v>
      </c>
      <c r="DF259" s="76">
        <f>IFERROR(VLOOKUP(TEXT($A259,"0000"),'AYP11'!$B$1691:$AU$2112,23,FALSE),"")</f>
        <v>0</v>
      </c>
      <c r="DG259" s="95">
        <f>IFERROR(VLOOKUP(DF259,'Criteria Table'!$A$2:$I$102,2,FALSE),0)</f>
        <v>10</v>
      </c>
      <c r="DH259" s="95">
        <f t="shared" ref="DH259:DH322" si="292">ROUND(SUM(DF259:DG259),0)</f>
        <v>10</v>
      </c>
      <c r="DI259" s="76">
        <f>IFERROR(VLOOKUP(TEXT($A259,"0000"),'AYP11'!$B$2535:$AU$2956,23,FALSE),"")</f>
        <v>0</v>
      </c>
      <c r="DJ259" s="95">
        <f>IFERROR(VLOOKUP(DI259,'Criteria Table'!$A$2:$I$102,2,FALSE),0)</f>
        <v>10</v>
      </c>
      <c r="DK259" s="95">
        <f t="shared" ref="DK259:DK322" si="293">ROUND(SUM(DI259:DJ259),0)</f>
        <v>10</v>
      </c>
      <c r="DL259" s="91">
        <f>IFERROR(VLOOKUP(TEXT($A259,"0000"),'AYP11'!$B$3379:$AU$3800,11,FALSE),"")</f>
        <v>0</v>
      </c>
      <c r="DM259" s="95">
        <f t="shared" ref="DM259:DM322" si="294">IF(DL259&gt;89,0,1)</f>
        <v>1</v>
      </c>
      <c r="DN259" s="95" t="str">
        <f t="shared" ref="DN259:DN322" si="295">IF(DL259&gt;0,ROUND(SUM(DL259:DM259),0),"")</f>
        <v/>
      </c>
      <c r="DO259" s="91">
        <f>IFERROR(VLOOKUP(TEXT($A259,"0000"),'AYP11'!$B$847:$AU$1268,11,FALSE),"")</f>
        <v>0</v>
      </c>
      <c r="DP259" s="95">
        <f t="shared" ref="DP259:DP322" si="296">IF(DO259&gt;89,0,1)</f>
        <v>1</v>
      </c>
      <c r="DQ259" s="95" t="str">
        <f t="shared" ref="DQ259:DQ322" si="297">IF(DO259&gt;0,ROUND(SUM(DO259:DP259),0),"")</f>
        <v/>
      </c>
      <c r="DR259" s="91">
        <f>IFERROR(VLOOKUP(TEXT($A259,"0000"),'AYP11'!$B$2113:$AU$2534,11,FALSE),"")</f>
        <v>0</v>
      </c>
      <c r="DS259" s="95">
        <f t="shared" ref="DS259:DS322" si="298">IF(DR259&gt;89,0,1)</f>
        <v>1</v>
      </c>
      <c r="DT259" s="95" t="str">
        <f t="shared" ref="DT259:DT322" si="299">IF(DR259&gt;0,ROUND(SUM(DR259:DS259),0),"")</f>
        <v/>
      </c>
      <c r="DU259" s="91">
        <f>IFERROR(VLOOKUP(TEXT($A259,"0000"),'AYP11'!$B$425:$AU$846,11,FALSE),"")</f>
        <v>0</v>
      </c>
      <c r="DV259" s="95">
        <f t="shared" ref="DV259:DV322" si="300">IF(DU259&gt;89,0,1)</f>
        <v>1</v>
      </c>
      <c r="DW259" s="95" t="str">
        <f t="shared" ref="DW259:DW322" si="301">IF(DU259&gt;0,ROUND(SUM(DU259:DV259),0),"")</f>
        <v/>
      </c>
      <c r="DX259" s="91">
        <f>IFERROR(VLOOKUP(TEXT($A259,"0000"),'AYP11'!$B$3:$AU$424,11,FALSE),"")</f>
        <v>0</v>
      </c>
      <c r="DY259" s="95">
        <f t="shared" ref="DY259:DY322" si="302">IF(DX259&gt;89,0,1)</f>
        <v>1</v>
      </c>
      <c r="DZ259" s="95" t="str">
        <f t="shared" ref="DZ259:DZ322" si="303">IF(DX259&gt;0,ROUND(SUM(DX259:DY259),0),"")</f>
        <v/>
      </c>
      <c r="EA259" s="91">
        <f>IFERROR(VLOOKUP(TEXT($A259,"0000"),'AYP11'!$B$1269:$AU$1690,11,FALSE),"")</f>
        <v>0</v>
      </c>
      <c r="EB259" s="95">
        <f t="shared" ref="EB259:EB322" si="304">IF(EA259&gt;89,0,1)</f>
        <v>1</v>
      </c>
      <c r="EC259" s="95" t="str">
        <f t="shared" ref="EC259:EC322" si="305">IF(EA259&gt;0,ROUND(SUM(EA259:EB259),0),"")</f>
        <v/>
      </c>
      <c r="ED259" s="91">
        <f>IFERROR(VLOOKUP(TEXT($A259,"0000"),'AYP11'!$B$1691:$AU$2112,11,FALSE),"")</f>
        <v>0</v>
      </c>
      <c r="EE259" s="95">
        <f t="shared" ref="EE259:EE322" si="306">IF(ED259&gt;89,0,1)</f>
        <v>1</v>
      </c>
      <c r="EF259" s="95" t="str">
        <f t="shared" ref="EF259:EF322" si="307">IF(ED259&gt;0,ROUND(SUM(ED259:EE259),0),"")</f>
        <v/>
      </c>
      <c r="EG259" s="91">
        <f>IFERROR(VLOOKUP(TEXT($A259,"0000"),'AYP11'!$B$2535:$AU$2956,11,FALSE),"")</f>
        <v>0</v>
      </c>
      <c r="EH259" s="95">
        <f t="shared" ref="EH259:EH322" si="308">IF(EG259&gt;89,0,1)</f>
        <v>1</v>
      </c>
      <c r="EI259" s="95" t="str">
        <f t="shared" ref="EI259:EI322" si="309">IF(EG259&gt;0,ROUND(SUM(EG259:EH259),0),"")</f>
        <v/>
      </c>
    </row>
    <row r="260" spans="1:147" x14ac:dyDescent="0.25">
      <c r="A260" s="248">
        <v>5710</v>
      </c>
      <c r="B260" s="291" t="e">
        <f t="shared" si="256"/>
        <v>#DIV/0!</v>
      </c>
      <c r="C260" s="50">
        <f>IFERROR(VLOOKUP(TEXT($A260,"0000"),'R-M11'!$A$2:$AA$500,4,FALSE),0)</f>
        <v>0</v>
      </c>
      <c r="D260" s="291" t="e">
        <f t="shared" si="257"/>
        <v>#DIV/0!</v>
      </c>
      <c r="E260" s="98">
        <f>IFERROR(SUM(VLOOKUP(TEXT($A260,"0000"),'R-M11'!$A$2:$AA$500,5,FALSE),VLOOKUP(TEXT($A260,"0000"),'R-M11'!$A$2:$AA$500,6,FALSE)),0)</f>
        <v>0</v>
      </c>
      <c r="F260" s="58">
        <f>IFERROR(VLOOKUP(TEXT($A260,"0000"),'R-M11'!$A$2:$AA$500,14,FALSE),0)</f>
        <v>0</v>
      </c>
      <c r="G260" s="230" t="str">
        <f t="shared" ref="G260:G323" si="310">IFERROR(B260+(0.7*L260),"")</f>
        <v/>
      </c>
      <c r="H260" s="97">
        <f t="shared" si="258"/>
        <v>0</v>
      </c>
      <c r="I260" s="230" t="str">
        <f t="shared" ref="I260:I323" si="311">IFERROR(D260+(0.3*L260),"")</f>
        <v/>
      </c>
      <c r="J260" s="97" t="str">
        <f t="shared" si="259"/>
        <v/>
      </c>
      <c r="K260" s="230" t="str">
        <f t="shared" si="260"/>
        <v/>
      </c>
      <c r="L260" s="121" t="str">
        <f>IFERROR(VLOOKUP(K260,'Criteria Table'!$A$2:$I$102,2,FALSE),"")</f>
        <v/>
      </c>
      <c r="M260" s="230">
        <f t="shared" si="261"/>
        <v>0</v>
      </c>
      <c r="N260" s="286" t="e">
        <f t="shared" si="262"/>
        <v>#VALUE!</v>
      </c>
      <c r="O260" s="50" t="str">
        <f>IFERROR(VLOOKUP(TEXT($A260,"0000"),'R-M11'!$A$2:$AA$500,17,FALSE),"")</f>
        <v/>
      </c>
      <c r="P260" s="286" t="e">
        <f t="shared" si="263"/>
        <v>#DIV/0!</v>
      </c>
      <c r="Q260" s="98">
        <f>IFERROR(SUM(VLOOKUP(TEXT($A260,"0000"),'R-M11'!$A$2:$AA$500,18,FALSE),VLOOKUP(TEXT($A260,"0000"),'R-M11'!$A$2:$AA$500,19,FALSE)),0)</f>
        <v>0</v>
      </c>
      <c r="R260" s="69">
        <f>IFERROR(VLOOKUP(TEXT($A260,"0000"),'R-M11'!$A$2:$AA$500,27,FALSE),0)</f>
        <v>0</v>
      </c>
      <c r="S260" s="121" t="str">
        <f t="shared" ref="S260:S323" si="312">IFERROR(N260+(0.7*X260),"")</f>
        <v/>
      </c>
      <c r="T260" s="70" t="str">
        <f t="shared" si="264"/>
        <v/>
      </c>
      <c r="U260" s="121" t="str">
        <f t="shared" ref="U260:U323" si="313">IFERROR(P260+(0.3*X260),"")</f>
        <v/>
      </c>
      <c r="V260" s="70" t="str">
        <f t="shared" si="265"/>
        <v/>
      </c>
      <c r="W260" s="121" t="str">
        <f t="shared" si="266"/>
        <v/>
      </c>
      <c r="X260" s="124" t="str">
        <f>IFERROR(VLOOKUP(W260,'Criteria Table'!$A$2:$I$102,2,FALSE),"")</f>
        <v/>
      </c>
      <c r="Y260" s="121">
        <f t="shared" si="267"/>
        <v>0</v>
      </c>
      <c r="Z260" s="92" t="str">
        <f>IFERROR(IF(VLOOKUP(A260,'SG11'!$A$3:$AI$500,18,FALSE)="","NA",VLOOKUP(A260,'SG11'!$A$3:$AI$500,18,FALSE)),"")</f>
        <v/>
      </c>
      <c r="AA260" s="75" t="str">
        <f>IFERROR(VLOOKUP(Z260,'Criteria Table'!$A$2:$I$102,6,FALSE),"NA")</f>
        <v>NA</v>
      </c>
      <c r="AB260" s="95">
        <f t="shared" ref="AB260:AB323" si="314">IF(Z260="NA","NA",ROUND(SUM(Z260:AA260),0))</f>
        <v>0</v>
      </c>
      <c r="AC260" s="84" t="str">
        <f>IFERROR(IF(VLOOKUP(A260,'SG11'!$A$3:$AI$500,19,FALSE)="","NA",VLOOKUP(A260,'SG11'!$A$3:$AI$500,19,FALSE)),"")</f>
        <v/>
      </c>
      <c r="AD260" s="75" t="str">
        <f>IFERROR(VLOOKUP(AC260,'Criteria Table'!$A$2:$I$102,6,FALSE),"NA")</f>
        <v>NA</v>
      </c>
      <c r="AE260" s="95">
        <f t="shared" ref="AE260:AE323" si="315">IF(AC260="NA","NA",ROUND(SUM(AC260:AD260),0))</f>
        <v>0</v>
      </c>
      <c r="AF260" s="92" t="str">
        <f>IFERROR(IF(VLOOKUP(A260,'SG11'!$A$3:$AI$500,20,FALSE)="","NA",VLOOKUP(A260,'SG11'!$A$3:$AI$500,20,FALSE)),"")</f>
        <v/>
      </c>
      <c r="AG260" s="75" t="str">
        <f>IFERROR(VLOOKUP(AF260,'Criteria Table'!$A$2:$I$102,6,FALSE),"NA")</f>
        <v>NA</v>
      </c>
      <c r="AH260" s="95">
        <f t="shared" ref="AH260:AH323" si="316">IF(AF260="NA","NA",ROUND(SUM(AF260:AG260),0))</f>
        <v>0</v>
      </c>
      <c r="AI260" s="84" t="str">
        <f>IFERROR(IF(VLOOKUP(A260,'SG11'!$A$3:$AI$500,21,FALSE)="","NA",VLOOKUP(A260,'SG11'!$A$3:$AI$500,21,FALSE)),"")</f>
        <v/>
      </c>
      <c r="AJ260" s="75" t="str">
        <f>IFERROR(VLOOKUP(AI260,'Criteria Table'!$A$2:$I$102,6,FALSE),"NA")</f>
        <v>NA</v>
      </c>
      <c r="AK260" s="95">
        <f t="shared" ref="AK260:AK323" si="317">IF(AI260="NA","NA",ROUND(SUM(AI260:AJ260),0))</f>
        <v>0</v>
      </c>
      <c r="AL260" s="99" t="str">
        <f>IFERROR(VLOOKUP(TEXT(A260,"0000"),'W11'!$A$1:$E$500,4,FALSE)/AP260*100,"")</f>
        <v/>
      </c>
      <c r="AM260" s="97" t="str">
        <f>IFERROR(VLOOKUP(TEXT(A260,"0000"),'W11'!$A$1:$E$500,4,FALSE),"")</f>
        <v/>
      </c>
      <c r="AN260" s="99" t="str">
        <f t="shared" si="268"/>
        <v/>
      </c>
      <c r="AO260" s="97" t="str">
        <f t="shared" si="269"/>
        <v/>
      </c>
      <c r="AP260" s="99" t="str">
        <f>IFERROR(VLOOKUP(TEXT(A260,"0000"),'W11'!$A$1:$E$500,5,FALSE),"")</f>
        <v/>
      </c>
      <c r="AQ260" s="97">
        <f>IFERROR(VLOOKUP(ROUND(AL260,0),'Criteria Table'!$A$2:$I$102,4,FALSE),0)</f>
        <v>0</v>
      </c>
      <c r="AR260" s="128"/>
      <c r="AS260" s="95"/>
      <c r="AT260" s="95"/>
      <c r="AU260" s="100" t="str">
        <f>IFERROR(VLOOKUP(TEXT(A260,"0000"),'Sci11'!$A$3:$N$492,4,FALSE)/VLOOKUP(TEXT(A260,"0000"),'Sci11'!$A$3:$N$492,14,FALSE)*100,"")</f>
        <v/>
      </c>
      <c r="AV260" s="101" t="e">
        <f>SUM(VLOOKUP(TEXT(A260,"0000"),'Sci11'!$A$3:$N$492,5,FALSE),VLOOKUP(TEXT(A260,"0000"),'Sci11'!$A$3:$N$492,6,FALSE))/VLOOKUP(TEXT(A260,"0000"),'Sci11'!$A$3:$N$492,14,FALSE)*100</f>
        <v>#N/A</v>
      </c>
      <c r="AW260" s="100" t="str">
        <f t="shared" ref="AW260:AW323" si="318">IFERROR(AU260+(0.7*BB260),"")</f>
        <v/>
      </c>
      <c r="AX260" s="101" t="str">
        <f>IFERROR(AW260/100*VLOOKUP(TEXT(A260,"0000"),'Sci11'!$A$3:$N$492,14,FALSE),"")</f>
        <v/>
      </c>
      <c r="AY260" s="100" t="str">
        <f t="shared" ref="AY260:AY323" si="319">IFERROR(AV260+(0.3*BB260),"")</f>
        <v/>
      </c>
      <c r="AZ260" s="101" t="str">
        <f>IFERROR(AY260/100*VLOOKUP(TEXT(A260,"0000"),'Sci11'!$A$3:$N$492,14,FALSE),"")</f>
        <v/>
      </c>
      <c r="BA260" s="100" t="str">
        <f t="shared" si="270"/>
        <v/>
      </c>
      <c r="BB260" s="101" t="str">
        <f>IFERROR(VLOOKUP(BA260,'Criteria Table'!$A$2:$I$102,2,FALSE),"")</f>
        <v/>
      </c>
      <c r="BC260" s="101">
        <f t="shared" si="271"/>
        <v>0</v>
      </c>
      <c r="BD260" s="82">
        <f>IFERROR(VLOOKUP(A260,ATTx11!$A$2:$N$500,4,FALSE),"")</f>
        <v>96.97</v>
      </c>
      <c r="BE260" s="95">
        <f t="shared" si="272"/>
        <v>0.5</v>
      </c>
      <c r="BF260" s="96">
        <f t="shared" si="273"/>
        <v>97.47</v>
      </c>
      <c r="BG260" s="70">
        <f>IFERROR(VLOOKUP(A260,ATTx11!$A$2:$N$500,11,FALSE),"")</f>
        <v>0</v>
      </c>
      <c r="BH260" s="95">
        <f t="shared" si="274"/>
        <v>0</v>
      </c>
      <c r="BI260" s="70">
        <f>IFERROR(VLOOKUP(A260,ATTx11!$A$2:$N$500,12,FALSE),"")</f>
        <v>0</v>
      </c>
      <c r="BJ260" s="97">
        <f t="shared" si="275"/>
        <v>0</v>
      </c>
      <c r="BK260" s="84">
        <f>IFERROR(VLOOKUP(A260,ATTx11!$A$2:$N$500,7,FALSE),"")</f>
        <v>0</v>
      </c>
      <c r="BL260" s="97">
        <f t="shared" si="276"/>
        <v>0</v>
      </c>
      <c r="BM260" s="84">
        <f>IFERROR(VLOOKUP(A260,ATTx11!$A$2:$N$500,8,FALSE),"")</f>
        <v>0</v>
      </c>
      <c r="BN260" s="95">
        <f t="shared" si="277"/>
        <v>0</v>
      </c>
      <c r="BO260" s="95"/>
      <c r="BP260" s="83">
        <f>IFERROR(VLOOKUP(TEXT($A260,"0000"),'AYP11'!$B$3379:$AU$3800,17,FALSE),"")</f>
        <v>0</v>
      </c>
      <c r="BQ260" s="75">
        <f>IFERROR(VLOOKUP(BP260,'Criteria Table'!$A$2:$I$102,2,FALSE),0)</f>
        <v>10</v>
      </c>
      <c r="BR260" s="95">
        <f t="shared" si="278"/>
        <v>10</v>
      </c>
      <c r="BS260" s="83">
        <f>IFERROR(VLOOKUP(TEXT($A260,"0000"),'AYP11'!$B$847:$AU$1268,17,FALSE),"")</f>
        <v>0</v>
      </c>
      <c r="BT260" s="75">
        <f>IFERROR(VLOOKUP(BS260,'Criteria Table'!$A$2:$I$102,2,FALSE),0)</f>
        <v>10</v>
      </c>
      <c r="BU260" s="95">
        <f t="shared" si="279"/>
        <v>10</v>
      </c>
      <c r="BV260" s="83">
        <f>IFERROR(VLOOKUP(TEXT($A260,"0000"),'AYP11'!$B$2113:$AU$2534,17,FALSE),"")</f>
        <v>0</v>
      </c>
      <c r="BW260" s="75">
        <f>IFERROR(VLOOKUP(BV260,'Criteria Table'!$A$2:$I$102,2,FALSE),0)</f>
        <v>10</v>
      </c>
      <c r="BX260" s="95">
        <f t="shared" si="280"/>
        <v>10</v>
      </c>
      <c r="BY260" s="83">
        <f>IFERROR(VLOOKUP(TEXT($A260,"0000"),'AYP11'!$B$425:$AU$846,17,FALSE),"")</f>
        <v>0</v>
      </c>
      <c r="BZ260" s="75">
        <f>IFERROR(VLOOKUP(BY260,'Criteria Table'!$A$2:$I$102,2,FALSE),0)</f>
        <v>10</v>
      </c>
      <c r="CA260" s="95">
        <f t="shared" si="281"/>
        <v>10</v>
      </c>
      <c r="CB260" s="83">
        <f>IFERROR(VLOOKUP(TEXT($A260,"0000"),'AYP11'!$B$3:$AU$424,17,FALSE),"")</f>
        <v>0</v>
      </c>
      <c r="CC260" s="95">
        <f>IFERROR(VLOOKUP(CB260,'Criteria Table'!$A$2:$I$102,2,FALSE),0)</f>
        <v>10</v>
      </c>
      <c r="CD260" s="95">
        <f t="shared" si="282"/>
        <v>10</v>
      </c>
      <c r="CE260" s="83">
        <f>IFERROR(VLOOKUP(TEXT($A260,"0000"),'AYP11'!$B$1269:$AU$1690,17,FALSE),"")</f>
        <v>0</v>
      </c>
      <c r="CF260" s="95">
        <f>IFERROR(VLOOKUP(CE260,'Criteria Table'!$A$2:$I$102,2,FALSE),0)</f>
        <v>10</v>
      </c>
      <c r="CG260" s="95">
        <f t="shared" si="283"/>
        <v>10</v>
      </c>
      <c r="CH260" s="83">
        <f>IFERROR(VLOOKUP(TEXT($A260,"0000"),'AYP11'!$B$1691:$AU$2112,17,FALSE),"")</f>
        <v>0</v>
      </c>
      <c r="CI260" s="95">
        <f>IFERROR(VLOOKUP(CH260,'Criteria Table'!$A$2:$I$102,2,FALSE),0)</f>
        <v>10</v>
      </c>
      <c r="CJ260" s="95">
        <f t="shared" si="284"/>
        <v>10</v>
      </c>
      <c r="CK260" s="83">
        <f>IFERROR(VLOOKUP(TEXT($A260,"0000"),'AYP11'!$B$2535:$AU$2956,17,FALSE),"")</f>
        <v>0</v>
      </c>
      <c r="CL260" s="95">
        <f>IFERROR(VLOOKUP(CK260,'Criteria Table'!$A$2:$I$102,2,FALSE),0)</f>
        <v>10</v>
      </c>
      <c r="CM260" s="95">
        <f t="shared" si="285"/>
        <v>10</v>
      </c>
      <c r="CN260" s="76">
        <f>IFERROR(VLOOKUP(TEXT($A260,"0000"),'AYP11'!$B$3379:$AU$3800,23,FALSE),"")</f>
        <v>0</v>
      </c>
      <c r="CO260" s="95">
        <f>IFERROR(VLOOKUP(CN260,'Criteria Table'!$A$2:$I$102,2,FALSE),0)</f>
        <v>10</v>
      </c>
      <c r="CP260" s="95">
        <f t="shared" si="286"/>
        <v>10</v>
      </c>
      <c r="CQ260" s="76">
        <f>IFERROR(VLOOKUP(TEXT($A260,"0000"),'AYP11'!$B$847:$AU$1268,23,FALSE),"")</f>
        <v>0</v>
      </c>
      <c r="CR260" s="95">
        <f>IFERROR(VLOOKUP(CQ260,'Criteria Table'!$A$2:$I$102,2,FALSE),0)</f>
        <v>10</v>
      </c>
      <c r="CS260" s="95">
        <f t="shared" si="287"/>
        <v>10</v>
      </c>
      <c r="CT260" s="76">
        <f>IFERROR(VLOOKUP(TEXT($A260,"0000"),'AYP11'!$B$2113:$AU$2534,23,FALSE),"")</f>
        <v>0</v>
      </c>
      <c r="CU260" s="95">
        <f>IFERROR(VLOOKUP(CT260,'Criteria Table'!$A$2:$I$102,2,FALSE),0)</f>
        <v>10</v>
      </c>
      <c r="CV260" s="95">
        <f t="shared" si="288"/>
        <v>10</v>
      </c>
      <c r="CW260" s="76">
        <f>IFERROR(VLOOKUP(TEXT($A260,"0000"),'AYP11'!$B$425:$AU$846,23,FALSE),"")</f>
        <v>0</v>
      </c>
      <c r="CX260" s="95">
        <f>IFERROR(VLOOKUP(CW260,'Criteria Table'!$A$2:$I$102,2,FALSE),0)</f>
        <v>10</v>
      </c>
      <c r="CY260" s="95">
        <f t="shared" si="289"/>
        <v>10</v>
      </c>
      <c r="CZ260" s="76">
        <f>IFERROR(VLOOKUP(TEXT($A260,"0000"),'AYP11'!$B$3:$AU$424,23,FALSE),"")</f>
        <v>0</v>
      </c>
      <c r="DA260" s="95">
        <f>IFERROR(VLOOKUP(CZ260,'Criteria Table'!$A$2:$I$102,2,FALSE),0)</f>
        <v>10</v>
      </c>
      <c r="DB260" s="95">
        <f t="shared" si="290"/>
        <v>10</v>
      </c>
      <c r="DC260" s="76">
        <f>IFERROR(VLOOKUP(TEXT($A260,"0000"),'AYP11'!$B$1269:$AU$1690,23,FALSE),"")</f>
        <v>0</v>
      </c>
      <c r="DD260" s="95">
        <f>IFERROR(VLOOKUP(DC260,'Criteria Table'!$A$2:$I$102,2,FALSE),0)</f>
        <v>10</v>
      </c>
      <c r="DE260" s="95">
        <f t="shared" si="291"/>
        <v>10</v>
      </c>
      <c r="DF260" s="76">
        <f>IFERROR(VLOOKUP(TEXT($A260,"0000"),'AYP11'!$B$1691:$AU$2112,23,FALSE),"")</f>
        <v>0</v>
      </c>
      <c r="DG260" s="95">
        <f>IFERROR(VLOOKUP(DF260,'Criteria Table'!$A$2:$I$102,2,FALSE),0)</f>
        <v>10</v>
      </c>
      <c r="DH260" s="95">
        <f t="shared" si="292"/>
        <v>10</v>
      </c>
      <c r="DI260" s="76">
        <f>IFERROR(VLOOKUP(TEXT($A260,"0000"),'AYP11'!$B$2535:$AU$2956,23,FALSE),"")</f>
        <v>0</v>
      </c>
      <c r="DJ260" s="95">
        <f>IFERROR(VLOOKUP(DI260,'Criteria Table'!$A$2:$I$102,2,FALSE),0)</f>
        <v>10</v>
      </c>
      <c r="DK260" s="95">
        <f t="shared" si="293"/>
        <v>10</v>
      </c>
      <c r="DL260" s="91">
        <f>IFERROR(VLOOKUP(TEXT($A260,"0000"),'AYP11'!$B$3379:$AU$3800,11,FALSE),"")</f>
        <v>0</v>
      </c>
      <c r="DM260" s="95">
        <f t="shared" si="294"/>
        <v>1</v>
      </c>
      <c r="DN260" s="95" t="str">
        <f t="shared" si="295"/>
        <v/>
      </c>
      <c r="DO260" s="91">
        <f>IFERROR(VLOOKUP(TEXT($A260,"0000"),'AYP11'!$B$847:$AU$1268,11,FALSE),"")</f>
        <v>0</v>
      </c>
      <c r="DP260" s="95">
        <f t="shared" si="296"/>
        <v>1</v>
      </c>
      <c r="DQ260" s="95" t="str">
        <f t="shared" si="297"/>
        <v/>
      </c>
      <c r="DR260" s="91">
        <f>IFERROR(VLOOKUP(TEXT($A260,"0000"),'AYP11'!$B$2113:$AU$2534,11,FALSE),"")</f>
        <v>0</v>
      </c>
      <c r="DS260" s="95">
        <f t="shared" si="298"/>
        <v>1</v>
      </c>
      <c r="DT260" s="95" t="str">
        <f t="shared" si="299"/>
        <v/>
      </c>
      <c r="DU260" s="91">
        <f>IFERROR(VLOOKUP(TEXT($A260,"0000"),'AYP11'!$B$425:$AU$846,11,FALSE),"")</f>
        <v>0</v>
      </c>
      <c r="DV260" s="95">
        <f t="shared" si="300"/>
        <v>1</v>
      </c>
      <c r="DW260" s="95" t="str">
        <f t="shared" si="301"/>
        <v/>
      </c>
      <c r="DX260" s="91">
        <f>IFERROR(VLOOKUP(TEXT($A260,"0000"),'AYP11'!$B$3:$AU$424,11,FALSE),"")</f>
        <v>0</v>
      </c>
      <c r="DY260" s="95">
        <f t="shared" si="302"/>
        <v>1</v>
      </c>
      <c r="DZ260" s="95" t="str">
        <f t="shared" si="303"/>
        <v/>
      </c>
      <c r="EA260" s="91">
        <f>IFERROR(VLOOKUP(TEXT($A260,"0000"),'AYP11'!$B$1269:$AU$1690,11,FALSE),"")</f>
        <v>0</v>
      </c>
      <c r="EB260" s="95">
        <f t="shared" si="304"/>
        <v>1</v>
      </c>
      <c r="EC260" s="95" t="str">
        <f t="shared" si="305"/>
        <v/>
      </c>
      <c r="ED260" s="91">
        <f>IFERROR(VLOOKUP(TEXT($A260,"0000"),'AYP11'!$B$1691:$AU$2112,11,FALSE),"")</f>
        <v>0</v>
      </c>
      <c r="EE260" s="95">
        <f t="shared" si="306"/>
        <v>1</v>
      </c>
      <c r="EF260" s="95" t="str">
        <f t="shared" si="307"/>
        <v/>
      </c>
      <c r="EG260" s="91">
        <f>IFERROR(VLOOKUP(TEXT($A260,"0000"),'AYP11'!$B$2535:$AU$2956,11,FALSE),"")</f>
        <v>0</v>
      </c>
      <c r="EH260" s="95">
        <f t="shared" si="308"/>
        <v>1</v>
      </c>
      <c r="EI260" s="95" t="str">
        <f t="shared" si="309"/>
        <v/>
      </c>
    </row>
    <row r="261" spans="1:147" x14ac:dyDescent="0.25">
      <c r="A261" s="248">
        <v>5711</v>
      </c>
      <c r="B261" s="291">
        <f t="shared" si="256"/>
        <v>32.038834951456316</v>
      </c>
      <c r="C261" s="50">
        <f>IFERROR(VLOOKUP(TEXT($A261,"0000"),'R-M11'!$A$2:$AA$500,4,FALSE),0)</f>
        <v>132</v>
      </c>
      <c r="D261" s="291">
        <f t="shared" si="257"/>
        <v>28.155339805825243</v>
      </c>
      <c r="E261" s="98">
        <f>IFERROR(SUM(VLOOKUP(TEXT($A261,"0000"),'R-M11'!$A$2:$AA$500,5,FALSE),VLOOKUP(TEXT($A261,"0000"),'R-M11'!$A$2:$AA$500,6,FALSE)),0)</f>
        <v>116</v>
      </c>
      <c r="F261" s="58">
        <f>IFERROR(VLOOKUP(TEXT($A261,"0000"),'R-M11'!$A$2:$AA$500,14,FALSE),0)</f>
        <v>412</v>
      </c>
      <c r="G261" s="230">
        <f t="shared" si="310"/>
        <v>34.838834951456313</v>
      </c>
      <c r="H261" s="97">
        <f t="shared" si="258"/>
        <v>143.53600000000003</v>
      </c>
      <c r="I261" s="230">
        <f t="shared" si="311"/>
        <v>29.355339805825242</v>
      </c>
      <c r="J261" s="97">
        <f t="shared" si="259"/>
        <v>120.944</v>
      </c>
      <c r="K261" s="230">
        <f t="shared" si="260"/>
        <v>60</v>
      </c>
      <c r="L261" s="121">
        <f>IFERROR(VLOOKUP(K261,'Criteria Table'!$A$2:$I$102,2,FALSE),"")</f>
        <v>4</v>
      </c>
      <c r="M261" s="230">
        <f t="shared" si="261"/>
        <v>64.194174757281559</v>
      </c>
      <c r="N261" s="286">
        <f t="shared" si="262"/>
        <v>32.445520581113804</v>
      </c>
      <c r="O261" s="50">
        <f>IFERROR(VLOOKUP(TEXT($A261,"0000"),'R-M11'!$A$2:$AA$500,17,FALSE),"")</f>
        <v>134</v>
      </c>
      <c r="P261" s="286">
        <f t="shared" si="263"/>
        <v>29.782082324455207</v>
      </c>
      <c r="Q261" s="98">
        <f>IFERROR(SUM(VLOOKUP(TEXT($A261,"0000"),'R-M11'!$A$2:$AA$500,18,FALSE),VLOOKUP(TEXT($A261,"0000"),'R-M11'!$A$2:$AA$500,19,FALSE)),0)</f>
        <v>123</v>
      </c>
      <c r="R261" s="69">
        <f>IFERROR(VLOOKUP(TEXT($A261,"0000"),'R-M11'!$A$2:$AA$500,27,FALSE),0)</f>
        <v>413</v>
      </c>
      <c r="S261" s="121">
        <f t="shared" si="312"/>
        <v>35.105520581113808</v>
      </c>
      <c r="T261" s="70">
        <f t="shared" si="264"/>
        <v>144.98580000000004</v>
      </c>
      <c r="U261" s="121">
        <f t="shared" si="313"/>
        <v>30.922082324455207</v>
      </c>
      <c r="V261" s="70">
        <f t="shared" si="265"/>
        <v>127.70820000000001</v>
      </c>
      <c r="W261" s="121">
        <f t="shared" si="266"/>
        <v>62</v>
      </c>
      <c r="X261" s="124">
        <f>IFERROR(VLOOKUP(W261,'Criteria Table'!$A$2:$I$102,2,FALSE),"")</f>
        <v>3.8000000000000003</v>
      </c>
      <c r="Y261" s="121">
        <f t="shared" si="267"/>
        <v>66.027602905569012</v>
      </c>
      <c r="Z261" s="92">
        <f>IFERROR(IF(VLOOKUP(A261,'SG11'!$A$3:$AI$500,18,FALSE)="","NA",VLOOKUP(A261,'SG11'!$A$3:$AI$500,18,FALSE)),"")</f>
        <v>64</v>
      </c>
      <c r="AA261" s="75">
        <f>IFERROR(VLOOKUP(Z261,'Criteria Table'!$A$2:$I$102,6,FALSE),"NA")</f>
        <v>5</v>
      </c>
      <c r="AB261" s="95">
        <f t="shared" si="314"/>
        <v>69</v>
      </c>
      <c r="AC261" s="84">
        <f>IFERROR(IF(VLOOKUP(A261,'SG11'!$A$3:$AI$500,19,FALSE)="","NA",VLOOKUP(A261,'SG11'!$A$3:$AI$500,19,FALSE)),"")</f>
        <v>68</v>
      </c>
      <c r="AD261" s="75">
        <f>IFERROR(VLOOKUP(AC261,'Criteria Table'!$A$2:$I$102,6,FALSE),"NA")</f>
        <v>5</v>
      </c>
      <c r="AE261" s="95">
        <f t="shared" si="315"/>
        <v>73</v>
      </c>
      <c r="AF261" s="92">
        <f>IFERROR(IF(VLOOKUP(A261,'SG11'!$A$3:$AI$500,20,FALSE)="","NA",VLOOKUP(A261,'SG11'!$A$3:$AI$500,20,FALSE)),"")</f>
        <v>66</v>
      </c>
      <c r="AG261" s="75">
        <f>IFERROR(VLOOKUP(AF261,'Criteria Table'!$A$2:$I$102,6,FALSE),"NA")</f>
        <v>5</v>
      </c>
      <c r="AH261" s="95">
        <f t="shared" si="316"/>
        <v>71</v>
      </c>
      <c r="AI261" s="84">
        <f>IFERROR(IF(VLOOKUP(A261,'SG11'!$A$3:$AI$500,21,FALSE)="","NA",VLOOKUP(A261,'SG11'!$A$3:$AI$500,21,FALSE)),"")</f>
        <v>83</v>
      </c>
      <c r="AJ261" s="75">
        <f>IFERROR(VLOOKUP(AI261,'Criteria Table'!$A$2:$I$102,6,FALSE),"NA")</f>
        <v>5</v>
      </c>
      <c r="AK261" s="95">
        <f t="shared" si="317"/>
        <v>88</v>
      </c>
      <c r="AL261" s="99">
        <f>IFERROR(VLOOKUP(TEXT(A261,"0000"),'W11'!$A$1:$E$500,4,FALSE)/AP261*100,"")</f>
        <v>96.062992125984252</v>
      </c>
      <c r="AM261" s="97">
        <f>IFERROR(VLOOKUP(TEXT(A261,"0000"),'W11'!$A$1:$E$500,4,FALSE),"")</f>
        <v>122</v>
      </c>
      <c r="AN261" s="99">
        <f t="shared" si="268"/>
        <v>96.062992125984252</v>
      </c>
      <c r="AO261" s="97">
        <f t="shared" si="269"/>
        <v>122</v>
      </c>
      <c r="AP261" s="99">
        <f>IFERROR(VLOOKUP(TEXT(A261,"0000"),'W11'!$A$1:$E$500,5,FALSE),"")</f>
        <v>127</v>
      </c>
      <c r="AQ261" s="97">
        <f>IFERROR(VLOOKUP(ROUND(AL261,0),'Criteria Table'!$A$2:$I$102,4,FALSE),0)</f>
        <v>0</v>
      </c>
      <c r="AR261" s="128"/>
      <c r="AS261" s="95"/>
      <c r="AT261" s="95"/>
      <c r="AU261" s="100">
        <f>IFERROR(VLOOKUP(TEXT(A261,"0000"),'Sci11'!$A$3:$N$492,4,FALSE)/VLOOKUP(TEXT(A261,"0000"),'Sci11'!$A$3:$N$492,14,FALSE)*100,"")</f>
        <v>24.666666666666668</v>
      </c>
      <c r="AV261" s="101">
        <f>SUM(VLOOKUP(TEXT(A261,"0000"),'Sci11'!$A$3:$N$492,5,FALSE),VLOOKUP(TEXT(A261,"0000"),'Sci11'!$A$3:$N$492,6,FALSE))/VLOOKUP(TEXT(A261,"0000"),'Sci11'!$A$3:$N$492,14,FALSE)*100</f>
        <v>10.666666666666668</v>
      </c>
      <c r="AW261" s="100">
        <f t="shared" si="318"/>
        <v>29.216666666666669</v>
      </c>
      <c r="AX261" s="101">
        <f>IFERROR(AW261/100*VLOOKUP(TEXT(A261,"0000"),'Sci11'!$A$3:$N$492,14,FALSE),"")</f>
        <v>43.825000000000003</v>
      </c>
      <c r="AY261" s="100">
        <f t="shared" si="319"/>
        <v>12.616666666666667</v>
      </c>
      <c r="AZ261" s="101">
        <f>IFERROR(AY261/100*VLOOKUP(TEXT(A261,"0000"),'Sci11'!$A$3:$N$492,14,FALSE),"")</f>
        <v>18.925000000000001</v>
      </c>
      <c r="BA261" s="100">
        <f t="shared" si="270"/>
        <v>35</v>
      </c>
      <c r="BB261" s="101">
        <f>IFERROR(VLOOKUP(BA261,'Criteria Table'!$A$2:$I$102,2,FALSE),"")</f>
        <v>6.5</v>
      </c>
      <c r="BC261" s="101">
        <f t="shared" si="271"/>
        <v>41.5</v>
      </c>
      <c r="BD261" s="82">
        <f>IFERROR(VLOOKUP(A261,ATTx11!$A$2:$N$500,4,FALSE),"")</f>
        <v>96.29</v>
      </c>
      <c r="BE261" s="95">
        <f t="shared" si="272"/>
        <v>0.5</v>
      </c>
      <c r="BF261" s="96">
        <f t="shared" si="273"/>
        <v>96.79</v>
      </c>
      <c r="BG261" s="70">
        <f>IFERROR(VLOOKUP(A261,ATTx11!$A$2:$N$500,11,FALSE),"")</f>
        <v>3</v>
      </c>
      <c r="BH261" s="95">
        <f t="shared" si="274"/>
        <v>2.7</v>
      </c>
      <c r="BI261" s="70">
        <f>IFERROR(VLOOKUP(A261,ATTx11!$A$2:$N$500,12,FALSE),"")</f>
        <v>3</v>
      </c>
      <c r="BJ261" s="97">
        <f t="shared" si="275"/>
        <v>2.7</v>
      </c>
      <c r="BK261" s="84">
        <f>IFERROR(VLOOKUP(A261,ATTx11!$A$2:$N$500,7,FALSE),"")</f>
        <v>3</v>
      </c>
      <c r="BL261" s="97">
        <f t="shared" si="276"/>
        <v>2.7</v>
      </c>
      <c r="BM261" s="84">
        <f>IFERROR(VLOOKUP(A261,ATTx11!$A$2:$N$500,8,FALSE),"")</f>
        <v>3</v>
      </c>
      <c r="BN261" s="95">
        <f t="shared" si="277"/>
        <v>2.7</v>
      </c>
      <c r="BO261" s="95"/>
      <c r="BP261" s="83">
        <f>IFERROR(VLOOKUP(TEXT($A261,"0000"),'AYP11'!$B$3379:$AU$3800,17,FALSE),"")</f>
        <v>0</v>
      </c>
      <c r="BQ261" s="75">
        <f>IFERROR(VLOOKUP(BP261,'Criteria Table'!$A$2:$I$102,2,FALSE),0)</f>
        <v>10</v>
      </c>
      <c r="BR261" s="95">
        <f t="shared" si="278"/>
        <v>10</v>
      </c>
      <c r="BS261" s="83">
        <f>IFERROR(VLOOKUP(TEXT($A261,"0000"),'AYP11'!$B$847:$AU$1268,17,FALSE),"")</f>
        <v>0</v>
      </c>
      <c r="BT261" s="75">
        <f>IFERROR(VLOOKUP(BS261,'Criteria Table'!$A$2:$I$102,2,FALSE),0)</f>
        <v>10</v>
      </c>
      <c r="BU261" s="95">
        <f t="shared" si="279"/>
        <v>10</v>
      </c>
      <c r="BV261" s="83">
        <f>IFERROR(VLOOKUP(TEXT($A261,"0000"),'AYP11'!$B$2113:$AU$2534,17,FALSE),"")</f>
        <v>65</v>
      </c>
      <c r="BW261" s="75">
        <f>IFERROR(VLOOKUP(BV261,'Criteria Table'!$A$2:$I$102,2,FALSE),0)</f>
        <v>3.5</v>
      </c>
      <c r="BX261" s="95">
        <f t="shared" si="280"/>
        <v>69</v>
      </c>
      <c r="BY261" s="83">
        <f>IFERROR(VLOOKUP(TEXT($A261,"0000"),'AYP11'!$B$425:$AU$846,17,FALSE),"")</f>
        <v>0</v>
      </c>
      <c r="BZ261" s="75">
        <f>IFERROR(VLOOKUP(BY261,'Criteria Table'!$A$2:$I$102,2,FALSE),0)</f>
        <v>10</v>
      </c>
      <c r="CA261" s="95">
        <f t="shared" si="281"/>
        <v>10</v>
      </c>
      <c r="CB261" s="83">
        <f>IFERROR(VLOOKUP(TEXT($A261,"0000"),'AYP11'!$B$3:$AU$424,17,FALSE),"")</f>
        <v>0</v>
      </c>
      <c r="CC261" s="95">
        <f>IFERROR(VLOOKUP(CB261,'Criteria Table'!$A$2:$I$102,2,FALSE),0)</f>
        <v>10</v>
      </c>
      <c r="CD261" s="95">
        <f t="shared" si="282"/>
        <v>10</v>
      </c>
      <c r="CE261" s="83">
        <f>IFERROR(VLOOKUP(TEXT($A261,"0000"),'AYP11'!$B$1269:$AU$1690,17,FALSE),"")</f>
        <v>63</v>
      </c>
      <c r="CF261" s="95">
        <f>IFERROR(VLOOKUP(CE261,'Criteria Table'!$A$2:$I$102,2,FALSE),0)</f>
        <v>3.7</v>
      </c>
      <c r="CG261" s="95">
        <f t="shared" si="283"/>
        <v>67</v>
      </c>
      <c r="CH261" s="83">
        <f>IFERROR(VLOOKUP(TEXT($A261,"0000"),'AYP11'!$B$1691:$AU$2112,17,FALSE),"")</f>
        <v>53</v>
      </c>
      <c r="CI261" s="95">
        <f>IFERROR(VLOOKUP(CH261,'Criteria Table'!$A$2:$I$102,2,FALSE),0)</f>
        <v>4.7</v>
      </c>
      <c r="CJ261" s="95">
        <f t="shared" si="284"/>
        <v>58</v>
      </c>
      <c r="CK261" s="83">
        <f>IFERROR(VLOOKUP(TEXT($A261,"0000"),'AYP11'!$B$2535:$AU$2956,17,FALSE),"")</f>
        <v>0</v>
      </c>
      <c r="CL261" s="95">
        <f>IFERROR(VLOOKUP(CK261,'Criteria Table'!$A$2:$I$102,2,FALSE),0)</f>
        <v>10</v>
      </c>
      <c r="CM261" s="95">
        <f t="shared" si="285"/>
        <v>10</v>
      </c>
      <c r="CN261" s="76">
        <f>IFERROR(VLOOKUP(TEXT($A261,"0000"),'AYP11'!$B$3379:$AU$3800,23,FALSE),"")</f>
        <v>0</v>
      </c>
      <c r="CO261" s="95">
        <f>IFERROR(VLOOKUP(CN261,'Criteria Table'!$A$2:$I$102,2,FALSE),0)</f>
        <v>10</v>
      </c>
      <c r="CP261" s="95">
        <f t="shared" si="286"/>
        <v>10</v>
      </c>
      <c r="CQ261" s="76">
        <f>IFERROR(VLOOKUP(TEXT($A261,"0000"),'AYP11'!$B$847:$AU$1268,23,FALSE),"")</f>
        <v>0</v>
      </c>
      <c r="CR261" s="95">
        <f>IFERROR(VLOOKUP(CQ261,'Criteria Table'!$A$2:$I$102,2,FALSE),0)</f>
        <v>10</v>
      </c>
      <c r="CS261" s="95">
        <f t="shared" si="287"/>
        <v>10</v>
      </c>
      <c r="CT261" s="76">
        <f>IFERROR(VLOOKUP(TEXT($A261,"0000"),'AYP11'!$B$2113:$AU$2534,23,FALSE),"")</f>
        <v>67</v>
      </c>
      <c r="CU261" s="95">
        <f>IFERROR(VLOOKUP(CT261,'Criteria Table'!$A$2:$I$102,2,FALSE),0)</f>
        <v>3.3000000000000003</v>
      </c>
      <c r="CV261" s="95">
        <f t="shared" si="288"/>
        <v>70</v>
      </c>
      <c r="CW261" s="76">
        <f>IFERROR(VLOOKUP(TEXT($A261,"0000"),'AYP11'!$B$425:$AU$846,23,FALSE),"")</f>
        <v>0</v>
      </c>
      <c r="CX261" s="95">
        <f>IFERROR(VLOOKUP(CW261,'Criteria Table'!$A$2:$I$102,2,FALSE),0)</f>
        <v>10</v>
      </c>
      <c r="CY261" s="95">
        <f t="shared" si="289"/>
        <v>10</v>
      </c>
      <c r="CZ261" s="76">
        <f>IFERROR(VLOOKUP(TEXT($A261,"0000"),'AYP11'!$B$3:$AU$424,23,FALSE),"")</f>
        <v>0</v>
      </c>
      <c r="DA261" s="95">
        <f>IFERROR(VLOOKUP(CZ261,'Criteria Table'!$A$2:$I$102,2,FALSE),0)</f>
        <v>10</v>
      </c>
      <c r="DB261" s="95">
        <f t="shared" si="290"/>
        <v>10</v>
      </c>
      <c r="DC261" s="76">
        <f>IFERROR(VLOOKUP(TEXT($A261,"0000"),'AYP11'!$B$1269:$AU$1690,23,FALSE),"")</f>
        <v>66</v>
      </c>
      <c r="DD261" s="95">
        <f>IFERROR(VLOOKUP(DC261,'Criteria Table'!$A$2:$I$102,2,FALSE),0)</f>
        <v>3.4000000000000004</v>
      </c>
      <c r="DE261" s="95">
        <f t="shared" si="291"/>
        <v>69</v>
      </c>
      <c r="DF261" s="76">
        <f>IFERROR(VLOOKUP(TEXT($A261,"0000"),'AYP11'!$B$1691:$AU$2112,23,FALSE),"")</f>
        <v>61</v>
      </c>
      <c r="DG261" s="95">
        <f>IFERROR(VLOOKUP(DF261,'Criteria Table'!$A$2:$I$102,2,FALSE),0)</f>
        <v>3.9000000000000004</v>
      </c>
      <c r="DH261" s="95">
        <f t="shared" si="292"/>
        <v>65</v>
      </c>
      <c r="DI261" s="76">
        <f>IFERROR(VLOOKUP(TEXT($A261,"0000"),'AYP11'!$B$2535:$AU$2956,23,FALSE),"")</f>
        <v>0</v>
      </c>
      <c r="DJ261" s="95">
        <f>IFERROR(VLOOKUP(DI261,'Criteria Table'!$A$2:$I$102,2,FALSE),0)</f>
        <v>10</v>
      </c>
      <c r="DK261" s="95">
        <f t="shared" si="293"/>
        <v>10</v>
      </c>
      <c r="DL261" s="91">
        <f>IFERROR(VLOOKUP(TEXT($A261,"0000"),'AYP11'!$B$3379:$AU$3800,11,FALSE),"")</f>
        <v>0</v>
      </c>
      <c r="DM261" s="95">
        <f t="shared" si="294"/>
        <v>1</v>
      </c>
      <c r="DN261" s="95" t="str">
        <f t="shared" si="295"/>
        <v/>
      </c>
      <c r="DO261" s="91">
        <f>IFERROR(VLOOKUP(TEXT($A261,"0000"),'AYP11'!$B$847:$AU$1268,11,FALSE),"")</f>
        <v>0</v>
      </c>
      <c r="DP261" s="95">
        <f t="shared" si="296"/>
        <v>1</v>
      </c>
      <c r="DQ261" s="95" t="str">
        <f t="shared" si="297"/>
        <v/>
      </c>
      <c r="DR261" s="91">
        <f>IFERROR(VLOOKUP(TEXT($A261,"0000"),'AYP11'!$B$2113:$AU$2534,11,FALSE),"")</f>
        <v>0</v>
      </c>
      <c r="DS261" s="95">
        <f t="shared" si="298"/>
        <v>1</v>
      </c>
      <c r="DT261" s="95" t="str">
        <f t="shared" si="299"/>
        <v/>
      </c>
      <c r="DU261" s="91">
        <f>IFERROR(VLOOKUP(TEXT($A261,"0000"),'AYP11'!$B$425:$AU$846,11,FALSE),"")</f>
        <v>0</v>
      </c>
      <c r="DV261" s="95">
        <f t="shared" si="300"/>
        <v>1</v>
      </c>
      <c r="DW261" s="95" t="str">
        <f t="shared" si="301"/>
        <v/>
      </c>
      <c r="DX261" s="91">
        <f>IFERROR(VLOOKUP(TEXT($A261,"0000"),'AYP11'!$B$3:$AU$424,11,FALSE),"")</f>
        <v>0</v>
      </c>
      <c r="DY261" s="95">
        <f t="shared" si="302"/>
        <v>1</v>
      </c>
      <c r="DZ261" s="95" t="str">
        <f t="shared" si="303"/>
        <v/>
      </c>
      <c r="EA261" s="91">
        <f>IFERROR(VLOOKUP(TEXT($A261,"0000"),'AYP11'!$B$1269:$AU$1690,11,FALSE),"")</f>
        <v>0</v>
      </c>
      <c r="EB261" s="95">
        <f t="shared" si="304"/>
        <v>1</v>
      </c>
      <c r="EC261" s="95" t="str">
        <f t="shared" si="305"/>
        <v/>
      </c>
      <c r="ED261" s="91">
        <f>IFERROR(VLOOKUP(TEXT($A261,"0000"),'AYP11'!$B$1691:$AU$2112,11,FALSE),"")</f>
        <v>0</v>
      </c>
      <c r="EE261" s="95">
        <f t="shared" si="306"/>
        <v>1</v>
      </c>
      <c r="EF261" s="95" t="str">
        <f t="shared" si="307"/>
        <v/>
      </c>
      <c r="EG261" s="91">
        <f>IFERROR(VLOOKUP(TEXT($A261,"0000"),'AYP11'!$B$2535:$AU$2956,11,FALSE),"")</f>
        <v>0</v>
      </c>
      <c r="EH261" s="95">
        <f t="shared" si="308"/>
        <v>1</v>
      </c>
      <c r="EI261" s="95" t="str">
        <f t="shared" si="309"/>
        <v/>
      </c>
    </row>
    <row r="262" spans="1:147" x14ac:dyDescent="0.25">
      <c r="A262" s="248">
        <v>5791</v>
      </c>
      <c r="B262" s="291">
        <f t="shared" si="256"/>
        <v>29.77941176470588</v>
      </c>
      <c r="C262" s="50">
        <f>IFERROR(VLOOKUP(TEXT($A262,"0000"),'R-M11'!$A$2:$AA$500,4,FALSE),0)</f>
        <v>81</v>
      </c>
      <c r="D262" s="291">
        <f t="shared" si="257"/>
        <v>9.9264705882352935</v>
      </c>
      <c r="E262" s="98">
        <f>IFERROR(SUM(VLOOKUP(TEXT($A262,"0000"),'R-M11'!$A$2:$AA$500,5,FALSE),VLOOKUP(TEXT($A262,"0000"),'R-M11'!$A$2:$AA$500,6,FALSE)),0)</f>
        <v>27</v>
      </c>
      <c r="F262" s="58">
        <f>IFERROR(VLOOKUP(TEXT($A262,"0000"),'R-M11'!$A$2:$AA$500,14,FALSE),0)</f>
        <v>272</v>
      </c>
      <c r="G262" s="230">
        <f t="shared" si="310"/>
        <v>33.97941176470588</v>
      </c>
      <c r="H262" s="97">
        <f t="shared" si="258"/>
        <v>92.423999999999992</v>
      </c>
      <c r="I262" s="230">
        <f t="shared" si="311"/>
        <v>11.726470588235294</v>
      </c>
      <c r="J262" s="97">
        <f t="shared" si="259"/>
        <v>31.896000000000001</v>
      </c>
      <c r="K262" s="230">
        <f t="shared" si="260"/>
        <v>40</v>
      </c>
      <c r="L262" s="121">
        <f>IFERROR(VLOOKUP(K262,'Criteria Table'!$A$2:$I$102,2,FALSE),"")</f>
        <v>6</v>
      </c>
      <c r="M262" s="230">
        <f t="shared" si="261"/>
        <v>45.705882352941174</v>
      </c>
      <c r="N262" s="286">
        <f t="shared" si="262"/>
        <v>30.79584775086505</v>
      </c>
      <c r="O262" s="50">
        <f>IFERROR(VLOOKUP(TEXT($A262,"0000"),'R-M11'!$A$2:$AA$500,17,FALSE),"")</f>
        <v>89</v>
      </c>
      <c r="P262" s="286">
        <f t="shared" si="263"/>
        <v>16.955017301038062</v>
      </c>
      <c r="Q262" s="98">
        <f>IFERROR(SUM(VLOOKUP(TEXT($A262,"0000"),'R-M11'!$A$2:$AA$500,18,FALSE),VLOOKUP(TEXT($A262,"0000"),'R-M11'!$A$2:$AA$500,19,FALSE)),0)</f>
        <v>49</v>
      </c>
      <c r="R262" s="69">
        <f>IFERROR(VLOOKUP(TEXT($A262,"0000"),'R-M11'!$A$2:$AA$500,27,FALSE),0)</f>
        <v>289</v>
      </c>
      <c r="S262" s="121">
        <f t="shared" si="312"/>
        <v>34.435847750865051</v>
      </c>
      <c r="T262" s="70">
        <f t="shared" si="264"/>
        <v>99.519599999999997</v>
      </c>
      <c r="U262" s="121">
        <f t="shared" si="313"/>
        <v>18.515017301038061</v>
      </c>
      <c r="V262" s="70">
        <f t="shared" si="265"/>
        <v>53.508399999999995</v>
      </c>
      <c r="W262" s="121">
        <f t="shared" si="266"/>
        <v>48</v>
      </c>
      <c r="X262" s="124">
        <f>IFERROR(VLOOKUP(W262,'Criteria Table'!$A$2:$I$102,2,FALSE),"")</f>
        <v>5.2</v>
      </c>
      <c r="Y262" s="121">
        <f t="shared" si="267"/>
        <v>52.950865051903108</v>
      </c>
      <c r="Z262" s="92">
        <f>IFERROR(IF(VLOOKUP(A262,'SG11'!$A$3:$AI$500,18,FALSE)="","NA",VLOOKUP(A262,'SG11'!$A$3:$AI$500,18,FALSE)),"")</f>
        <v>56</v>
      </c>
      <c r="AA262" s="75">
        <f>IFERROR(VLOOKUP(Z262,'Criteria Table'!$A$2:$I$102,6,FALSE),"NA")</f>
        <v>10</v>
      </c>
      <c r="AB262" s="95">
        <f t="shared" si="314"/>
        <v>66</v>
      </c>
      <c r="AC262" s="84">
        <f>IFERROR(IF(VLOOKUP(A262,'SG11'!$A$3:$AI$500,19,FALSE)="","NA",VLOOKUP(A262,'SG11'!$A$3:$AI$500,19,FALSE)),"")</f>
        <v>47</v>
      </c>
      <c r="AD262" s="75">
        <f>IFERROR(VLOOKUP(AC262,'Criteria Table'!$A$2:$I$102,6,FALSE),"NA")</f>
        <v>10</v>
      </c>
      <c r="AE262" s="95">
        <f t="shared" si="315"/>
        <v>57</v>
      </c>
      <c r="AF262" s="92">
        <f>IFERROR(IF(VLOOKUP(A262,'SG11'!$A$3:$AI$500,20,FALSE)="","NA",VLOOKUP(A262,'SG11'!$A$3:$AI$500,20,FALSE)),"")</f>
        <v>43</v>
      </c>
      <c r="AG262" s="75">
        <f>IFERROR(VLOOKUP(AF262,'Criteria Table'!$A$2:$I$102,6,FALSE),"NA")</f>
        <v>10</v>
      </c>
      <c r="AH262" s="95">
        <f t="shared" si="316"/>
        <v>53</v>
      </c>
      <c r="AI262" s="84">
        <f>IFERROR(IF(VLOOKUP(A262,'SG11'!$A$3:$AI$500,21,FALSE)="","NA",VLOOKUP(A262,'SG11'!$A$3:$AI$500,21,FALSE)),"")</f>
        <v>70</v>
      </c>
      <c r="AJ262" s="75">
        <f>IFERROR(VLOOKUP(AI262,'Criteria Table'!$A$2:$I$102,6,FALSE),"NA")</f>
        <v>5</v>
      </c>
      <c r="AK262" s="95">
        <f t="shared" si="317"/>
        <v>75</v>
      </c>
      <c r="AL262" s="99">
        <f>IFERROR(VLOOKUP(TEXT(A262,"0000"),'W11'!$A$1:$E$500,4,FALSE)/AP262*100,"")</f>
        <v>94.73684210526315</v>
      </c>
      <c r="AM262" s="97">
        <f>IFERROR(VLOOKUP(TEXT(A262,"0000"),'W11'!$A$1:$E$500,4,FALSE),"")</f>
        <v>72</v>
      </c>
      <c r="AN262" s="99">
        <f t="shared" si="268"/>
        <v>94.73684210526315</v>
      </c>
      <c r="AO262" s="97">
        <f t="shared" si="269"/>
        <v>72</v>
      </c>
      <c r="AP262" s="99">
        <f>IFERROR(VLOOKUP(TEXT(A262,"0000"),'W11'!$A$1:$E$500,5,FALSE),"")</f>
        <v>76</v>
      </c>
      <c r="AQ262" s="97">
        <f>IFERROR(VLOOKUP(ROUND(AL262,0),'Criteria Table'!$A$2:$I$102,4,FALSE),0)</f>
        <v>0</v>
      </c>
      <c r="AR262" s="128"/>
      <c r="AS262" s="95"/>
      <c r="AT262" s="95"/>
      <c r="AU262" s="100">
        <f>IFERROR(VLOOKUP(TEXT(A262,"0000"),'Sci11'!$A$3:$N$492,4,FALSE)/VLOOKUP(TEXT(A262,"0000"),'Sci11'!$A$3:$N$492,14,FALSE)*100,"")</f>
        <v>13.978494623655912</v>
      </c>
      <c r="AV262" s="101">
        <f>SUM(VLOOKUP(TEXT(A262,"0000"),'Sci11'!$A$3:$N$492,5,FALSE),VLOOKUP(TEXT(A262,"0000"),'Sci11'!$A$3:$N$492,6,FALSE))/VLOOKUP(TEXT(A262,"0000"),'Sci11'!$A$3:$N$492,14,FALSE)*100</f>
        <v>4.3010752688172049</v>
      </c>
      <c r="AW262" s="100">
        <f t="shared" si="318"/>
        <v>19.718494623655914</v>
      </c>
      <c r="AX262" s="101">
        <f>IFERROR(AW262/100*VLOOKUP(TEXT(A262,"0000"),'Sci11'!$A$3:$N$492,14,FALSE),"")</f>
        <v>18.338200000000001</v>
      </c>
      <c r="AY262" s="100">
        <f t="shared" si="319"/>
        <v>6.7610752688172049</v>
      </c>
      <c r="AZ262" s="101">
        <f>IFERROR(AY262/100*VLOOKUP(TEXT(A262,"0000"),'Sci11'!$A$3:$N$492,14,FALSE),"")</f>
        <v>6.2877999999999998</v>
      </c>
      <c r="BA262" s="100">
        <f t="shared" si="270"/>
        <v>18</v>
      </c>
      <c r="BB262" s="101">
        <f>IFERROR(VLOOKUP(BA262,'Criteria Table'!$A$2:$I$102,2,FALSE),"")</f>
        <v>8.2000000000000011</v>
      </c>
      <c r="BC262" s="101">
        <f t="shared" si="271"/>
        <v>26.200000000000003</v>
      </c>
      <c r="BD262" s="82">
        <f>IFERROR(VLOOKUP(A262,ATTx11!$A$2:$N$500,4,FALSE),"")</f>
        <v>94.68</v>
      </c>
      <c r="BE262" s="95">
        <f t="shared" si="272"/>
        <v>0.5</v>
      </c>
      <c r="BF262" s="96">
        <f t="shared" si="273"/>
        <v>95.18</v>
      </c>
      <c r="BG262" s="70">
        <f>IFERROR(VLOOKUP(A262,ATTx11!$A$2:$N$500,11,FALSE),"")</f>
        <v>2</v>
      </c>
      <c r="BH262" s="95">
        <f t="shared" si="274"/>
        <v>1.8</v>
      </c>
      <c r="BI262" s="70">
        <f>IFERROR(VLOOKUP(A262,ATTx11!$A$2:$N$500,12,FALSE),"")</f>
        <v>171</v>
      </c>
      <c r="BJ262" s="97">
        <f t="shared" si="275"/>
        <v>153.9</v>
      </c>
      <c r="BK262" s="84">
        <f>IFERROR(VLOOKUP(A262,ATTx11!$A$2:$N$500,7,FALSE),"")</f>
        <v>2</v>
      </c>
      <c r="BL262" s="97">
        <f t="shared" si="276"/>
        <v>1.8</v>
      </c>
      <c r="BM262" s="84">
        <f>IFERROR(VLOOKUP(A262,ATTx11!$A$2:$N$500,8,FALSE),"")</f>
        <v>89</v>
      </c>
      <c r="BN262" s="95">
        <f t="shared" si="277"/>
        <v>80.099999999999994</v>
      </c>
      <c r="BO262" s="95"/>
      <c r="BP262" s="83">
        <f>IFERROR(VLOOKUP(TEXT($A262,"0000"),'AYP11'!$B$3379:$AU$3800,17,FALSE),"")</f>
        <v>0</v>
      </c>
      <c r="BQ262" s="75">
        <f>IFERROR(VLOOKUP(BP262,'Criteria Table'!$A$2:$I$102,2,FALSE),0)</f>
        <v>10</v>
      </c>
      <c r="BR262" s="95">
        <f t="shared" si="278"/>
        <v>10</v>
      </c>
      <c r="BS262" s="83">
        <f>IFERROR(VLOOKUP(TEXT($A262,"0000"),'AYP11'!$B$847:$AU$1268,17,FALSE),"")</f>
        <v>40</v>
      </c>
      <c r="BT262" s="75">
        <f>IFERROR(VLOOKUP(BS262,'Criteria Table'!$A$2:$I$102,2,FALSE),0)</f>
        <v>6</v>
      </c>
      <c r="BU262" s="95">
        <f t="shared" si="279"/>
        <v>46</v>
      </c>
      <c r="BV262" s="83">
        <f>IFERROR(VLOOKUP(TEXT($A262,"0000"),'AYP11'!$B$2113:$AU$2534,17,FALSE),"")</f>
        <v>43</v>
      </c>
      <c r="BW262" s="75">
        <f>IFERROR(VLOOKUP(BV262,'Criteria Table'!$A$2:$I$102,2,FALSE),0)</f>
        <v>5.7</v>
      </c>
      <c r="BX262" s="95">
        <f t="shared" si="280"/>
        <v>49</v>
      </c>
      <c r="BY262" s="83">
        <f>IFERROR(VLOOKUP(TEXT($A262,"0000"),'AYP11'!$B$425:$AU$846,17,FALSE),"")</f>
        <v>0</v>
      </c>
      <c r="BZ262" s="75">
        <f>IFERROR(VLOOKUP(BY262,'Criteria Table'!$A$2:$I$102,2,FALSE),0)</f>
        <v>10</v>
      </c>
      <c r="CA262" s="95">
        <f t="shared" si="281"/>
        <v>10</v>
      </c>
      <c r="CB262" s="83">
        <f>IFERROR(VLOOKUP(TEXT($A262,"0000"),'AYP11'!$B$3:$AU$424,17,FALSE),"")</f>
        <v>0</v>
      </c>
      <c r="CC262" s="95">
        <f>IFERROR(VLOOKUP(CB262,'Criteria Table'!$A$2:$I$102,2,FALSE),0)</f>
        <v>10</v>
      </c>
      <c r="CD262" s="95">
        <f t="shared" si="282"/>
        <v>10</v>
      </c>
      <c r="CE262" s="83">
        <f>IFERROR(VLOOKUP(TEXT($A262,"0000"),'AYP11'!$B$1269:$AU$1690,17,FALSE),"")</f>
        <v>43</v>
      </c>
      <c r="CF262" s="95">
        <f>IFERROR(VLOOKUP(CE262,'Criteria Table'!$A$2:$I$102,2,FALSE),0)</f>
        <v>5.7</v>
      </c>
      <c r="CG262" s="95">
        <f t="shared" si="283"/>
        <v>49</v>
      </c>
      <c r="CH262" s="83">
        <f>IFERROR(VLOOKUP(TEXT($A262,"0000"),'AYP11'!$B$1691:$AU$2112,17,FALSE),"")</f>
        <v>40</v>
      </c>
      <c r="CI262" s="95">
        <f>IFERROR(VLOOKUP(CH262,'Criteria Table'!$A$2:$I$102,2,FALSE),0)</f>
        <v>6</v>
      </c>
      <c r="CJ262" s="95">
        <f t="shared" si="284"/>
        <v>46</v>
      </c>
      <c r="CK262" s="83">
        <f>IFERROR(VLOOKUP(TEXT($A262,"0000"),'AYP11'!$B$2535:$AU$2956,17,FALSE),"")</f>
        <v>21</v>
      </c>
      <c r="CL262" s="95">
        <f>IFERROR(VLOOKUP(CK262,'Criteria Table'!$A$2:$I$102,2,FALSE),0)</f>
        <v>7.9</v>
      </c>
      <c r="CM262" s="95">
        <f t="shared" si="285"/>
        <v>29</v>
      </c>
      <c r="CN262" s="76">
        <f>IFERROR(VLOOKUP(TEXT($A262,"0000"),'AYP11'!$B$3379:$AU$3800,23,FALSE),"")</f>
        <v>0</v>
      </c>
      <c r="CO262" s="95">
        <f>IFERROR(VLOOKUP(CN262,'Criteria Table'!$A$2:$I$102,2,FALSE),0)</f>
        <v>10</v>
      </c>
      <c r="CP262" s="95">
        <f t="shared" si="286"/>
        <v>10</v>
      </c>
      <c r="CQ262" s="76">
        <f>IFERROR(VLOOKUP(TEXT($A262,"0000"),'AYP11'!$B$847:$AU$1268,23,FALSE),"")</f>
        <v>37</v>
      </c>
      <c r="CR262" s="95">
        <f>IFERROR(VLOOKUP(CQ262,'Criteria Table'!$A$2:$I$102,2,FALSE),0)</f>
        <v>6.3000000000000007</v>
      </c>
      <c r="CS262" s="95">
        <f t="shared" si="287"/>
        <v>43</v>
      </c>
      <c r="CT262" s="76">
        <f>IFERROR(VLOOKUP(TEXT($A262,"0000"),'AYP11'!$B$2113:$AU$2534,23,FALSE),"")</f>
        <v>57</v>
      </c>
      <c r="CU262" s="95">
        <f>IFERROR(VLOOKUP(CT262,'Criteria Table'!$A$2:$I$102,2,FALSE),0)</f>
        <v>4.3</v>
      </c>
      <c r="CV262" s="95">
        <f t="shared" si="288"/>
        <v>61</v>
      </c>
      <c r="CW262" s="76">
        <f>IFERROR(VLOOKUP(TEXT($A262,"0000"),'AYP11'!$B$425:$AU$846,23,FALSE),"")</f>
        <v>0</v>
      </c>
      <c r="CX262" s="95">
        <f>IFERROR(VLOOKUP(CW262,'Criteria Table'!$A$2:$I$102,2,FALSE),0)</f>
        <v>10</v>
      </c>
      <c r="CY262" s="95">
        <f t="shared" si="289"/>
        <v>10</v>
      </c>
      <c r="CZ262" s="76">
        <f>IFERROR(VLOOKUP(TEXT($A262,"0000"),'AYP11'!$B$3:$AU$424,23,FALSE),"")</f>
        <v>0</v>
      </c>
      <c r="DA262" s="95">
        <f>IFERROR(VLOOKUP(CZ262,'Criteria Table'!$A$2:$I$102,2,FALSE),0)</f>
        <v>10</v>
      </c>
      <c r="DB262" s="95">
        <f t="shared" si="290"/>
        <v>10</v>
      </c>
      <c r="DC262" s="76">
        <f>IFERROR(VLOOKUP(TEXT($A262,"0000"),'AYP11'!$B$1269:$AU$1690,23,FALSE),"")</f>
        <v>50</v>
      </c>
      <c r="DD262" s="95">
        <f>IFERROR(VLOOKUP(DC262,'Criteria Table'!$A$2:$I$102,2,FALSE),0)</f>
        <v>5</v>
      </c>
      <c r="DE262" s="95">
        <f t="shared" si="291"/>
        <v>55</v>
      </c>
      <c r="DF262" s="76">
        <f>IFERROR(VLOOKUP(TEXT($A262,"0000"),'AYP11'!$B$1691:$AU$2112,23,FALSE),"")</f>
        <v>62</v>
      </c>
      <c r="DG262" s="95">
        <f>IFERROR(VLOOKUP(DF262,'Criteria Table'!$A$2:$I$102,2,FALSE),0)</f>
        <v>3.8000000000000003</v>
      </c>
      <c r="DH262" s="95">
        <f t="shared" si="292"/>
        <v>66</v>
      </c>
      <c r="DI262" s="76">
        <f>IFERROR(VLOOKUP(TEXT($A262,"0000"),'AYP11'!$B$2535:$AU$2956,23,FALSE),"")</f>
        <v>40</v>
      </c>
      <c r="DJ262" s="95">
        <f>IFERROR(VLOOKUP(DI262,'Criteria Table'!$A$2:$I$102,2,FALSE),0)</f>
        <v>6</v>
      </c>
      <c r="DK262" s="95">
        <f t="shared" si="293"/>
        <v>46</v>
      </c>
      <c r="DL262" s="91">
        <f>IFERROR(VLOOKUP(TEXT($A262,"0000"),'AYP11'!$B$3379:$AU$3800,11,FALSE),"")</f>
        <v>0</v>
      </c>
      <c r="DM262" s="95">
        <f t="shared" si="294"/>
        <v>1</v>
      </c>
      <c r="DN262" s="95" t="str">
        <f t="shared" si="295"/>
        <v/>
      </c>
      <c r="DO262" s="91">
        <f>IFERROR(VLOOKUP(TEXT($A262,"0000"),'AYP11'!$B$847:$AU$1268,11,FALSE),"")</f>
        <v>0</v>
      </c>
      <c r="DP262" s="95">
        <f t="shared" si="296"/>
        <v>1</v>
      </c>
      <c r="DQ262" s="95" t="str">
        <f t="shared" si="297"/>
        <v/>
      </c>
      <c r="DR262" s="91">
        <f>IFERROR(VLOOKUP(TEXT($A262,"0000"),'AYP11'!$B$2113:$AU$2534,11,FALSE),"")</f>
        <v>88</v>
      </c>
      <c r="DS262" s="95">
        <f t="shared" si="298"/>
        <v>1</v>
      </c>
      <c r="DT262" s="95">
        <f t="shared" si="299"/>
        <v>89</v>
      </c>
      <c r="DU262" s="91">
        <f>IFERROR(VLOOKUP(TEXT($A262,"0000"),'AYP11'!$B$425:$AU$846,11,FALSE),"")</f>
        <v>0</v>
      </c>
      <c r="DV262" s="95">
        <f t="shared" si="300"/>
        <v>1</v>
      </c>
      <c r="DW262" s="95" t="str">
        <f t="shared" si="301"/>
        <v/>
      </c>
      <c r="DX262" s="91">
        <f>IFERROR(VLOOKUP(TEXT($A262,"0000"),'AYP11'!$B$3:$AU$424,11,FALSE),"")</f>
        <v>0</v>
      </c>
      <c r="DY262" s="95">
        <f t="shared" si="302"/>
        <v>1</v>
      </c>
      <c r="DZ262" s="95" t="str">
        <f t="shared" si="303"/>
        <v/>
      </c>
      <c r="EA262" s="91">
        <f>IFERROR(VLOOKUP(TEXT($A262,"0000"),'AYP11'!$B$1269:$AU$1690,11,FALSE),"")</f>
        <v>93</v>
      </c>
      <c r="EB262" s="95">
        <f t="shared" si="304"/>
        <v>0</v>
      </c>
      <c r="EC262" s="95">
        <f t="shared" si="305"/>
        <v>93</v>
      </c>
      <c r="ED262" s="91">
        <f>IFERROR(VLOOKUP(TEXT($A262,"0000"),'AYP11'!$B$1691:$AU$2112,11,FALSE),"")</f>
        <v>0</v>
      </c>
      <c r="EE262" s="95">
        <f t="shared" si="306"/>
        <v>1</v>
      </c>
      <c r="EF262" s="95" t="str">
        <f t="shared" si="307"/>
        <v/>
      </c>
      <c r="EG262" s="91">
        <f>IFERROR(VLOOKUP(TEXT($A262,"0000"),'AYP11'!$B$2535:$AU$2956,11,FALSE),"")</f>
        <v>0</v>
      </c>
      <c r="EH262" s="95">
        <f t="shared" si="308"/>
        <v>1</v>
      </c>
      <c r="EI262" s="95" t="str">
        <f t="shared" si="309"/>
        <v/>
      </c>
    </row>
    <row r="263" spans="1:147" x14ac:dyDescent="0.25">
      <c r="A263" s="248">
        <v>5831</v>
      </c>
      <c r="B263" s="291">
        <f t="shared" si="256"/>
        <v>21.739130434782609</v>
      </c>
      <c r="C263" s="50">
        <f>IFERROR(VLOOKUP(TEXT($A263,"0000"),'R-M11'!$A$2:$AA$500,4,FALSE),0)</f>
        <v>25</v>
      </c>
      <c r="D263" s="291">
        <f t="shared" si="257"/>
        <v>69.565217391304344</v>
      </c>
      <c r="E263" s="98">
        <f>IFERROR(SUM(VLOOKUP(TEXT($A263,"0000"),'R-M11'!$A$2:$AA$500,5,FALSE),VLOOKUP(TEXT($A263,"0000"),'R-M11'!$A$2:$AA$500,6,FALSE)),0)</f>
        <v>80</v>
      </c>
      <c r="F263" s="58">
        <f>IFERROR(VLOOKUP(TEXT($A263,"0000"),'R-M11'!$A$2:$AA$500,14,FALSE),0)</f>
        <v>115</v>
      </c>
      <c r="G263" s="230">
        <f t="shared" si="310"/>
        <v>21.739130434782609</v>
      </c>
      <c r="H263" s="97">
        <f t="shared" si="258"/>
        <v>25</v>
      </c>
      <c r="I263" s="230">
        <f t="shared" si="311"/>
        <v>69.565217391304344</v>
      </c>
      <c r="J263" s="97">
        <f t="shared" si="259"/>
        <v>80</v>
      </c>
      <c r="K263" s="230">
        <f t="shared" si="260"/>
        <v>91</v>
      </c>
      <c r="L263" s="121">
        <f>IFERROR(VLOOKUP(K263,'Criteria Table'!$A$2:$I$102,2,FALSE),"")</f>
        <v>0</v>
      </c>
      <c r="M263" s="230">
        <f t="shared" si="261"/>
        <v>91.304347826086953</v>
      </c>
      <c r="N263" s="286">
        <f t="shared" si="262"/>
        <v>21.551724137931032</v>
      </c>
      <c r="O263" s="50">
        <f>IFERROR(VLOOKUP(TEXT($A263,"0000"),'R-M11'!$A$2:$AA$500,17,FALSE),"")</f>
        <v>25</v>
      </c>
      <c r="P263" s="286">
        <f t="shared" si="263"/>
        <v>75</v>
      </c>
      <c r="Q263" s="98">
        <f>IFERROR(SUM(VLOOKUP(TEXT($A263,"0000"),'R-M11'!$A$2:$AA$500,18,FALSE),VLOOKUP(TEXT($A263,"0000"),'R-M11'!$A$2:$AA$500,19,FALSE)),0)</f>
        <v>87</v>
      </c>
      <c r="R263" s="69">
        <f>IFERROR(VLOOKUP(TEXT($A263,"0000"),'R-M11'!$A$2:$AA$500,27,FALSE),0)</f>
        <v>116</v>
      </c>
      <c r="S263" s="121">
        <f t="shared" si="312"/>
        <v>21.551724137931032</v>
      </c>
      <c r="T263" s="70">
        <f t="shared" si="264"/>
        <v>25</v>
      </c>
      <c r="U263" s="121">
        <f t="shared" si="313"/>
        <v>75</v>
      </c>
      <c r="V263" s="70">
        <f t="shared" si="265"/>
        <v>87</v>
      </c>
      <c r="W263" s="121">
        <f t="shared" si="266"/>
        <v>97</v>
      </c>
      <c r="X263" s="124">
        <f>IFERROR(VLOOKUP(W263,'Criteria Table'!$A$2:$I$102,2,FALSE),"")</f>
        <v>0</v>
      </c>
      <c r="Y263" s="121">
        <f t="shared" si="267"/>
        <v>96.551724137931032</v>
      </c>
      <c r="Z263" s="92">
        <f>IFERROR(IF(VLOOKUP(A263,'SG11'!$A$3:$AI$500,18,FALSE)="","NA",VLOOKUP(A263,'SG11'!$A$3:$AI$500,18,FALSE)),"")</f>
        <v>64</v>
      </c>
      <c r="AA263" s="75">
        <f>IFERROR(VLOOKUP(Z263,'Criteria Table'!$A$2:$I$102,6,FALSE),"NA")</f>
        <v>5</v>
      </c>
      <c r="AB263" s="95">
        <f t="shared" si="314"/>
        <v>69</v>
      </c>
      <c r="AC263" s="84">
        <f>IFERROR(IF(VLOOKUP(A263,'SG11'!$A$3:$AI$500,19,FALSE)="","NA",VLOOKUP(A263,'SG11'!$A$3:$AI$500,19,FALSE)),"")</f>
        <v>76</v>
      </c>
      <c r="AD263" s="75">
        <f>IFERROR(VLOOKUP(AC263,'Criteria Table'!$A$2:$I$102,6,FALSE),"NA")</f>
        <v>5</v>
      </c>
      <c r="AE263" s="95">
        <f t="shared" si="315"/>
        <v>81</v>
      </c>
      <c r="AF263" s="92">
        <f>IFERROR(IF(VLOOKUP(A263,'SG11'!$A$3:$AI$500,20,FALSE)="","NA",VLOOKUP(A263,'SG11'!$A$3:$AI$500,20,FALSE)),"")</f>
        <v>64</v>
      </c>
      <c r="AG263" s="75">
        <f>IFERROR(VLOOKUP(AF263,'Criteria Table'!$A$2:$I$102,6,FALSE),"NA")</f>
        <v>5</v>
      </c>
      <c r="AH263" s="95">
        <f t="shared" si="316"/>
        <v>69</v>
      </c>
      <c r="AI263" s="84">
        <f>IFERROR(IF(VLOOKUP(A263,'SG11'!$A$3:$AI$500,21,FALSE)="","NA",VLOOKUP(A263,'SG11'!$A$3:$AI$500,21,FALSE)),"")</f>
        <v>76</v>
      </c>
      <c r="AJ263" s="75">
        <f>IFERROR(VLOOKUP(AI263,'Criteria Table'!$A$2:$I$102,6,FALSE),"NA")</f>
        <v>5</v>
      </c>
      <c r="AK263" s="95">
        <f t="shared" si="317"/>
        <v>81</v>
      </c>
      <c r="AL263" s="99">
        <f>IFERROR(VLOOKUP(TEXT(A263,"0000"),'W11'!$A$1:$E$500,4,FALSE)/AP263*100,"")</f>
        <v>100</v>
      </c>
      <c r="AM263" s="97">
        <f>IFERROR(VLOOKUP(TEXT(A263,"0000"),'W11'!$A$1:$E$500,4,FALSE),"")</f>
        <v>44</v>
      </c>
      <c r="AN263" s="99">
        <f t="shared" si="268"/>
        <v>100</v>
      </c>
      <c r="AO263" s="97">
        <f t="shared" si="269"/>
        <v>44</v>
      </c>
      <c r="AP263" s="99">
        <f>IFERROR(VLOOKUP(TEXT(A263,"0000"),'W11'!$A$1:$E$500,5,FALSE),"")</f>
        <v>44</v>
      </c>
      <c r="AQ263" s="97">
        <f>IFERROR(VLOOKUP(ROUND(AL263,0),'Criteria Table'!$A$2:$I$102,4,FALSE),0)</f>
        <v>0</v>
      </c>
      <c r="AR263" s="128"/>
      <c r="AS263" s="95"/>
      <c r="AT263" s="95"/>
      <c r="AU263" s="100">
        <f>IFERROR(VLOOKUP(TEXT(A263,"0000"),'Sci11'!$A$3:$N$492,4,FALSE)/VLOOKUP(TEXT(A263,"0000"),'Sci11'!$A$3:$N$492,14,FALSE)*100,"")</f>
        <v>44.444444444444443</v>
      </c>
      <c r="AV263" s="101">
        <f>SUM(VLOOKUP(TEXT(A263,"0000"),'Sci11'!$A$3:$N$492,5,FALSE),VLOOKUP(TEXT(A263,"0000"),'Sci11'!$A$3:$N$492,6,FALSE))/VLOOKUP(TEXT(A263,"0000"),'Sci11'!$A$3:$N$492,14,FALSE)*100</f>
        <v>37.037037037037038</v>
      </c>
      <c r="AW263" s="100">
        <f t="shared" si="318"/>
        <v>45.774444444444441</v>
      </c>
      <c r="AX263" s="101">
        <f>IFERROR(AW263/100*VLOOKUP(TEXT(A263,"0000"),'Sci11'!$A$3:$N$492,14,FALSE),"")</f>
        <v>12.359099999999998</v>
      </c>
      <c r="AY263" s="100">
        <f t="shared" si="319"/>
        <v>37.607037037037038</v>
      </c>
      <c r="AZ263" s="101">
        <f>IFERROR(AY263/100*VLOOKUP(TEXT(A263,"0000"),'Sci11'!$A$3:$N$492,14,FALSE),"")</f>
        <v>10.1539</v>
      </c>
      <c r="BA263" s="100">
        <f t="shared" si="270"/>
        <v>81</v>
      </c>
      <c r="BB263" s="101">
        <f>IFERROR(VLOOKUP(BA263,'Criteria Table'!$A$2:$I$102,2,FALSE),"")</f>
        <v>1.9000000000000001</v>
      </c>
      <c r="BC263" s="101">
        <f t="shared" si="271"/>
        <v>82.9</v>
      </c>
      <c r="BD263" s="82">
        <f>IFERROR(VLOOKUP(A263,ATTx11!$A$2:$N$500,4,FALSE),"")</f>
        <v>96.88</v>
      </c>
      <c r="BE263" s="95">
        <f t="shared" si="272"/>
        <v>0.5</v>
      </c>
      <c r="BF263" s="96">
        <f t="shared" si="273"/>
        <v>97.38</v>
      </c>
      <c r="BG263" s="70">
        <f>IFERROR(VLOOKUP(A263,ATTx11!$A$2:$N$500,11,FALSE),"")</f>
        <v>3</v>
      </c>
      <c r="BH263" s="95">
        <f t="shared" si="274"/>
        <v>2.7</v>
      </c>
      <c r="BI263" s="70">
        <f>IFERROR(VLOOKUP(A263,ATTx11!$A$2:$N$500,12,FALSE),"")</f>
        <v>2</v>
      </c>
      <c r="BJ263" s="97">
        <f t="shared" si="275"/>
        <v>1.8</v>
      </c>
      <c r="BK263" s="84">
        <f>IFERROR(VLOOKUP(A263,ATTx11!$A$2:$N$500,7,FALSE),"")</f>
        <v>3</v>
      </c>
      <c r="BL263" s="97">
        <f t="shared" si="276"/>
        <v>2.7</v>
      </c>
      <c r="BM263" s="84">
        <f>IFERROR(VLOOKUP(A263,ATTx11!$A$2:$N$500,8,FALSE),"")</f>
        <v>2</v>
      </c>
      <c r="BN263" s="95">
        <f t="shared" si="277"/>
        <v>1.8</v>
      </c>
      <c r="BO263" s="95"/>
      <c r="BP263" s="83">
        <f>IFERROR(VLOOKUP(TEXT($A263,"0000"),'AYP11'!$B$3379:$AU$3800,17,FALSE),"")</f>
        <v>0</v>
      </c>
      <c r="BQ263" s="75">
        <f>IFERROR(VLOOKUP(BP263,'Criteria Table'!$A$2:$I$102,2,FALSE),0)</f>
        <v>10</v>
      </c>
      <c r="BR263" s="95">
        <f t="shared" si="278"/>
        <v>10</v>
      </c>
      <c r="BS263" s="83">
        <f>IFERROR(VLOOKUP(TEXT($A263,"0000"),'AYP11'!$B$847:$AU$1268,17,FALSE),"")</f>
        <v>0</v>
      </c>
      <c r="BT263" s="75">
        <f>IFERROR(VLOOKUP(BS263,'Criteria Table'!$A$2:$I$102,2,FALSE),0)</f>
        <v>10</v>
      </c>
      <c r="BU263" s="95">
        <f t="shared" si="279"/>
        <v>10</v>
      </c>
      <c r="BV263" s="83">
        <f>IFERROR(VLOOKUP(TEXT($A263,"0000"),'AYP11'!$B$2113:$AU$2534,17,FALSE),"")</f>
        <v>0</v>
      </c>
      <c r="BW263" s="75">
        <f>IFERROR(VLOOKUP(BV263,'Criteria Table'!$A$2:$I$102,2,FALSE),0)</f>
        <v>10</v>
      </c>
      <c r="BX263" s="95">
        <f t="shared" si="280"/>
        <v>10</v>
      </c>
      <c r="BY263" s="83">
        <f>IFERROR(VLOOKUP(TEXT($A263,"0000"),'AYP11'!$B$425:$AU$846,17,FALSE),"")</f>
        <v>0</v>
      </c>
      <c r="BZ263" s="75">
        <f>IFERROR(VLOOKUP(BY263,'Criteria Table'!$A$2:$I$102,2,FALSE),0)</f>
        <v>10</v>
      </c>
      <c r="CA263" s="95">
        <f t="shared" si="281"/>
        <v>10</v>
      </c>
      <c r="CB263" s="83">
        <f>IFERROR(VLOOKUP(TEXT($A263,"0000"),'AYP11'!$B$3:$AU$424,17,FALSE),"")</f>
        <v>0</v>
      </c>
      <c r="CC263" s="95">
        <f>IFERROR(VLOOKUP(CB263,'Criteria Table'!$A$2:$I$102,2,FALSE),0)</f>
        <v>10</v>
      </c>
      <c r="CD263" s="95">
        <f t="shared" si="282"/>
        <v>10</v>
      </c>
      <c r="CE263" s="83">
        <f>IFERROR(VLOOKUP(TEXT($A263,"0000"),'AYP11'!$B$1269:$AU$1690,17,FALSE),"")</f>
        <v>0</v>
      </c>
      <c r="CF263" s="95">
        <f>IFERROR(VLOOKUP(CE263,'Criteria Table'!$A$2:$I$102,2,FALSE),0)</f>
        <v>10</v>
      </c>
      <c r="CG263" s="95">
        <f t="shared" si="283"/>
        <v>10</v>
      </c>
      <c r="CH263" s="83">
        <f>IFERROR(VLOOKUP(TEXT($A263,"0000"),'AYP11'!$B$1691:$AU$2112,17,FALSE),"")</f>
        <v>0</v>
      </c>
      <c r="CI263" s="95">
        <f>IFERROR(VLOOKUP(CH263,'Criteria Table'!$A$2:$I$102,2,FALSE),0)</f>
        <v>10</v>
      </c>
      <c r="CJ263" s="95">
        <f t="shared" si="284"/>
        <v>10</v>
      </c>
      <c r="CK263" s="83">
        <f>IFERROR(VLOOKUP(TEXT($A263,"0000"),'AYP11'!$B$2535:$AU$2956,17,FALSE),"")</f>
        <v>0</v>
      </c>
      <c r="CL263" s="95">
        <f>IFERROR(VLOOKUP(CK263,'Criteria Table'!$A$2:$I$102,2,FALSE),0)</f>
        <v>10</v>
      </c>
      <c r="CM263" s="95">
        <f t="shared" si="285"/>
        <v>10</v>
      </c>
      <c r="CN263" s="76">
        <f>IFERROR(VLOOKUP(TEXT($A263,"0000"),'AYP11'!$B$3379:$AU$3800,23,FALSE),"")</f>
        <v>0</v>
      </c>
      <c r="CO263" s="95">
        <f>IFERROR(VLOOKUP(CN263,'Criteria Table'!$A$2:$I$102,2,FALSE),0)</f>
        <v>10</v>
      </c>
      <c r="CP263" s="95">
        <f t="shared" si="286"/>
        <v>10</v>
      </c>
      <c r="CQ263" s="76">
        <f>IFERROR(VLOOKUP(TEXT($A263,"0000"),'AYP11'!$B$847:$AU$1268,23,FALSE),"")</f>
        <v>0</v>
      </c>
      <c r="CR263" s="95">
        <f>IFERROR(VLOOKUP(CQ263,'Criteria Table'!$A$2:$I$102,2,FALSE),0)</f>
        <v>10</v>
      </c>
      <c r="CS263" s="95">
        <f t="shared" si="287"/>
        <v>10</v>
      </c>
      <c r="CT263" s="76">
        <f>IFERROR(VLOOKUP(TEXT($A263,"0000"),'AYP11'!$B$2113:$AU$2534,23,FALSE),"")</f>
        <v>0</v>
      </c>
      <c r="CU263" s="95">
        <f>IFERROR(VLOOKUP(CT263,'Criteria Table'!$A$2:$I$102,2,FALSE),0)</f>
        <v>10</v>
      </c>
      <c r="CV263" s="95">
        <f t="shared" si="288"/>
        <v>10</v>
      </c>
      <c r="CW263" s="76">
        <f>IFERROR(VLOOKUP(TEXT($A263,"0000"),'AYP11'!$B$425:$AU$846,23,FALSE),"")</f>
        <v>0</v>
      </c>
      <c r="CX263" s="95">
        <f>IFERROR(VLOOKUP(CW263,'Criteria Table'!$A$2:$I$102,2,FALSE),0)</f>
        <v>10</v>
      </c>
      <c r="CY263" s="95">
        <f t="shared" si="289"/>
        <v>10</v>
      </c>
      <c r="CZ263" s="76">
        <f>IFERROR(VLOOKUP(TEXT($A263,"0000"),'AYP11'!$B$3:$AU$424,23,FALSE),"")</f>
        <v>0</v>
      </c>
      <c r="DA263" s="95">
        <f>IFERROR(VLOOKUP(CZ263,'Criteria Table'!$A$2:$I$102,2,FALSE),0)</f>
        <v>10</v>
      </c>
      <c r="DB263" s="95">
        <f t="shared" si="290"/>
        <v>10</v>
      </c>
      <c r="DC263" s="76">
        <f>IFERROR(VLOOKUP(TEXT($A263,"0000"),'AYP11'!$B$1269:$AU$1690,23,FALSE),"")</f>
        <v>0</v>
      </c>
      <c r="DD263" s="95">
        <f>IFERROR(VLOOKUP(DC263,'Criteria Table'!$A$2:$I$102,2,FALSE),0)</f>
        <v>10</v>
      </c>
      <c r="DE263" s="95">
        <f t="shared" si="291"/>
        <v>10</v>
      </c>
      <c r="DF263" s="76">
        <f>IFERROR(VLOOKUP(TEXT($A263,"0000"),'AYP11'!$B$1691:$AU$2112,23,FALSE),"")</f>
        <v>0</v>
      </c>
      <c r="DG263" s="95">
        <f>IFERROR(VLOOKUP(DF263,'Criteria Table'!$A$2:$I$102,2,FALSE),0)</f>
        <v>10</v>
      </c>
      <c r="DH263" s="95">
        <f t="shared" si="292"/>
        <v>10</v>
      </c>
      <c r="DI263" s="76">
        <f>IFERROR(VLOOKUP(TEXT($A263,"0000"),'AYP11'!$B$2535:$AU$2956,23,FALSE),"")</f>
        <v>0</v>
      </c>
      <c r="DJ263" s="95">
        <f>IFERROR(VLOOKUP(DI263,'Criteria Table'!$A$2:$I$102,2,FALSE),0)</f>
        <v>10</v>
      </c>
      <c r="DK263" s="95">
        <f t="shared" si="293"/>
        <v>10</v>
      </c>
      <c r="DL263" s="91">
        <f>IFERROR(VLOOKUP(TEXT($A263,"0000"),'AYP11'!$B$3379:$AU$3800,11,FALSE),"")</f>
        <v>0</v>
      </c>
      <c r="DM263" s="95">
        <f t="shared" si="294"/>
        <v>1</v>
      </c>
      <c r="DN263" s="95" t="str">
        <f t="shared" si="295"/>
        <v/>
      </c>
      <c r="DO263" s="91">
        <f>IFERROR(VLOOKUP(TEXT($A263,"0000"),'AYP11'!$B$847:$AU$1268,11,FALSE),"")</f>
        <v>0</v>
      </c>
      <c r="DP263" s="95">
        <f t="shared" si="296"/>
        <v>1</v>
      </c>
      <c r="DQ263" s="95" t="str">
        <f t="shared" si="297"/>
        <v/>
      </c>
      <c r="DR263" s="91">
        <f>IFERROR(VLOOKUP(TEXT($A263,"0000"),'AYP11'!$B$2113:$AU$2534,11,FALSE),"")</f>
        <v>0</v>
      </c>
      <c r="DS263" s="95">
        <f t="shared" si="298"/>
        <v>1</v>
      </c>
      <c r="DT263" s="95" t="str">
        <f t="shared" si="299"/>
        <v/>
      </c>
      <c r="DU263" s="91">
        <f>IFERROR(VLOOKUP(TEXT($A263,"0000"),'AYP11'!$B$425:$AU$846,11,FALSE),"")</f>
        <v>0</v>
      </c>
      <c r="DV263" s="95">
        <f t="shared" si="300"/>
        <v>1</v>
      </c>
      <c r="DW263" s="95" t="str">
        <f t="shared" si="301"/>
        <v/>
      </c>
      <c r="DX263" s="91">
        <f>IFERROR(VLOOKUP(TEXT($A263,"0000"),'AYP11'!$B$3:$AU$424,11,FALSE),"")</f>
        <v>0</v>
      </c>
      <c r="DY263" s="95">
        <f t="shared" si="302"/>
        <v>1</v>
      </c>
      <c r="DZ263" s="95" t="str">
        <f t="shared" si="303"/>
        <v/>
      </c>
      <c r="EA263" s="91">
        <f>IFERROR(VLOOKUP(TEXT($A263,"0000"),'AYP11'!$B$1269:$AU$1690,11,FALSE),"")</f>
        <v>0</v>
      </c>
      <c r="EB263" s="95">
        <f t="shared" si="304"/>
        <v>1</v>
      </c>
      <c r="EC263" s="95" t="str">
        <f t="shared" si="305"/>
        <v/>
      </c>
      <c r="ED263" s="91">
        <f>IFERROR(VLOOKUP(TEXT($A263,"0000"),'AYP11'!$B$1691:$AU$2112,11,FALSE),"")</f>
        <v>0</v>
      </c>
      <c r="EE263" s="95">
        <f t="shared" si="306"/>
        <v>1</v>
      </c>
      <c r="EF263" s="95" t="str">
        <f t="shared" si="307"/>
        <v/>
      </c>
      <c r="EG263" s="91">
        <f>IFERROR(VLOOKUP(TEXT($A263,"0000"),'AYP11'!$B$2535:$AU$2956,11,FALSE),"")</f>
        <v>0</v>
      </c>
      <c r="EH263" s="95">
        <f t="shared" si="308"/>
        <v>1</v>
      </c>
      <c r="EI263" s="95" t="str">
        <f t="shared" si="309"/>
        <v/>
      </c>
    </row>
    <row r="264" spans="1:147" x14ac:dyDescent="0.25">
      <c r="A264" s="248">
        <v>5861</v>
      </c>
      <c r="B264" s="291">
        <f t="shared" si="256"/>
        <v>28.484848484848484</v>
      </c>
      <c r="C264" s="50">
        <f>IFERROR(VLOOKUP(TEXT($A264,"0000"),'R-M11'!$A$2:$AA$500,4,FALSE),0)</f>
        <v>47</v>
      </c>
      <c r="D264" s="291">
        <f t="shared" si="257"/>
        <v>9.0909090909090917</v>
      </c>
      <c r="E264" s="98">
        <f>IFERROR(SUM(VLOOKUP(TEXT($A264,"0000"),'R-M11'!$A$2:$AA$500,5,FALSE),VLOOKUP(TEXT($A264,"0000"),'R-M11'!$A$2:$AA$500,6,FALSE)),0)</f>
        <v>15</v>
      </c>
      <c r="F264" s="58">
        <f>IFERROR(VLOOKUP(TEXT($A264,"0000"),'R-M11'!$A$2:$AA$500,14,FALSE),0)</f>
        <v>165</v>
      </c>
      <c r="G264" s="230">
        <f t="shared" si="310"/>
        <v>32.824848484848488</v>
      </c>
      <c r="H264" s="97">
        <f t="shared" si="258"/>
        <v>54.161000000000008</v>
      </c>
      <c r="I264" s="230">
        <f t="shared" si="311"/>
        <v>10.950909090909091</v>
      </c>
      <c r="J264" s="97">
        <f t="shared" si="259"/>
        <v>18.069000000000003</v>
      </c>
      <c r="K264" s="230">
        <f t="shared" si="260"/>
        <v>38</v>
      </c>
      <c r="L264" s="121">
        <f>IFERROR(VLOOKUP(K264,'Criteria Table'!$A$2:$I$102,2,FALSE),"")</f>
        <v>6.2</v>
      </c>
      <c r="M264" s="230">
        <f t="shared" si="261"/>
        <v>43.775757575757581</v>
      </c>
      <c r="N264" s="286">
        <f t="shared" si="262"/>
        <v>31.901840490797547</v>
      </c>
      <c r="O264" s="50">
        <f>IFERROR(VLOOKUP(TEXT($A264,"0000"),'R-M11'!$A$2:$AA$500,17,FALSE),"")</f>
        <v>52</v>
      </c>
      <c r="P264" s="286">
        <f t="shared" si="263"/>
        <v>26.380368098159508</v>
      </c>
      <c r="Q264" s="98">
        <f>IFERROR(SUM(VLOOKUP(TEXT($A264,"0000"),'R-M11'!$A$2:$AA$500,18,FALSE),VLOOKUP(TEXT($A264,"0000"),'R-M11'!$A$2:$AA$500,19,FALSE)),0)</f>
        <v>43</v>
      </c>
      <c r="R264" s="69">
        <f>IFERROR(VLOOKUP(TEXT($A264,"0000"),'R-M11'!$A$2:$AA$500,27,FALSE),0)</f>
        <v>163</v>
      </c>
      <c r="S264" s="121">
        <f t="shared" si="312"/>
        <v>34.841840490797544</v>
      </c>
      <c r="T264" s="70">
        <f t="shared" si="264"/>
        <v>56.792199999999994</v>
      </c>
      <c r="U264" s="121">
        <f t="shared" si="313"/>
        <v>27.640368098159509</v>
      </c>
      <c r="V264" s="70">
        <f t="shared" si="265"/>
        <v>45.053799999999995</v>
      </c>
      <c r="W264" s="121">
        <f t="shared" si="266"/>
        <v>58</v>
      </c>
      <c r="X264" s="124">
        <f>IFERROR(VLOOKUP(W264,'Criteria Table'!$A$2:$I$102,2,FALSE),"")</f>
        <v>4.2</v>
      </c>
      <c r="Y264" s="121">
        <f t="shared" si="267"/>
        <v>62.48220858895705</v>
      </c>
      <c r="Z264" s="92">
        <f>IFERROR(IF(VLOOKUP(A264,'SG11'!$A$3:$AI$500,18,FALSE)="","NA",VLOOKUP(A264,'SG11'!$A$3:$AI$500,18,FALSE)),"")</f>
        <v>51</v>
      </c>
      <c r="AA264" s="75">
        <f>IFERROR(VLOOKUP(Z264,'Criteria Table'!$A$2:$I$102,6,FALSE),"NA")</f>
        <v>10</v>
      </c>
      <c r="AB264" s="95">
        <f t="shared" si="314"/>
        <v>61</v>
      </c>
      <c r="AC264" s="84">
        <f>IFERROR(IF(VLOOKUP(A264,'SG11'!$A$3:$AI$500,19,FALSE)="","NA",VLOOKUP(A264,'SG11'!$A$3:$AI$500,19,FALSE)),"")</f>
        <v>72</v>
      </c>
      <c r="AD264" s="75">
        <f>IFERROR(VLOOKUP(AC264,'Criteria Table'!$A$2:$I$102,6,FALSE),"NA")</f>
        <v>5</v>
      </c>
      <c r="AE264" s="95">
        <f t="shared" si="315"/>
        <v>77</v>
      </c>
      <c r="AF264" s="92">
        <f>IFERROR(IF(VLOOKUP(A264,'SG11'!$A$3:$AI$500,20,FALSE)="","NA",VLOOKUP(A264,'SG11'!$A$3:$AI$500,20,FALSE)),"")</f>
        <v>50</v>
      </c>
      <c r="AG264" s="75">
        <f>IFERROR(VLOOKUP(AF264,'Criteria Table'!$A$2:$I$102,6,FALSE),"NA")</f>
        <v>10</v>
      </c>
      <c r="AH264" s="95">
        <f t="shared" si="316"/>
        <v>60</v>
      </c>
      <c r="AI264" s="84">
        <f>IFERROR(IF(VLOOKUP(A264,'SG11'!$A$3:$AI$500,21,FALSE)="","NA",VLOOKUP(A264,'SG11'!$A$3:$AI$500,21,FALSE)),"")</f>
        <v>63</v>
      </c>
      <c r="AJ264" s="75">
        <f>IFERROR(VLOOKUP(AI264,'Criteria Table'!$A$2:$I$102,6,FALSE),"NA")</f>
        <v>5</v>
      </c>
      <c r="AK264" s="95">
        <f t="shared" si="317"/>
        <v>68</v>
      </c>
      <c r="AL264" s="99">
        <f>IFERROR(VLOOKUP(TEXT(A264,"0000"),'W11'!$A$1:$E$500,4,FALSE)/AP264*100,"")</f>
        <v>82.222222222222214</v>
      </c>
      <c r="AM264" s="97">
        <f>IFERROR(VLOOKUP(TEXT(A264,"0000"),'W11'!$A$1:$E$500,4,FALSE),"")</f>
        <v>37</v>
      </c>
      <c r="AN264" s="99">
        <f t="shared" si="268"/>
        <v>83.222222222222214</v>
      </c>
      <c r="AO264" s="97">
        <f t="shared" si="269"/>
        <v>37.449999999999996</v>
      </c>
      <c r="AP264" s="99">
        <f>IFERROR(VLOOKUP(TEXT(A264,"0000"),'W11'!$A$1:$E$500,5,FALSE),"")</f>
        <v>45</v>
      </c>
      <c r="AQ264" s="97">
        <f>IFERROR(VLOOKUP(ROUND(AL264,0),'Criteria Table'!$A$2:$I$102,4,FALSE),0)</f>
        <v>1</v>
      </c>
      <c r="AR264" s="128"/>
      <c r="AS264" s="95"/>
      <c r="AT264" s="95"/>
      <c r="AU264" s="100">
        <f>IFERROR(VLOOKUP(TEXT(A264,"0000"),'Sci11'!$A$3:$N$492,4,FALSE)/VLOOKUP(TEXT(A264,"0000"),'Sci11'!$A$3:$N$492,14,FALSE)*100,"")</f>
        <v>16.666666666666664</v>
      </c>
      <c r="AV264" s="101">
        <f>SUM(VLOOKUP(TEXT(A264,"0000"),'Sci11'!$A$3:$N$492,5,FALSE),VLOOKUP(TEXT(A264,"0000"),'Sci11'!$A$3:$N$492,6,FALSE))/VLOOKUP(TEXT(A264,"0000"),'Sci11'!$A$3:$N$492,14,FALSE)*100</f>
        <v>10.416666666666668</v>
      </c>
      <c r="AW264" s="100">
        <f t="shared" si="318"/>
        <v>21.776666666666664</v>
      </c>
      <c r="AX264" s="101">
        <f>IFERROR(AW264/100*VLOOKUP(TEXT(A264,"0000"),'Sci11'!$A$3:$N$492,14,FALSE),"")</f>
        <v>10.452799999999998</v>
      </c>
      <c r="AY264" s="100">
        <f t="shared" si="319"/>
        <v>12.606666666666667</v>
      </c>
      <c r="AZ264" s="101">
        <f>IFERROR(AY264/100*VLOOKUP(TEXT(A264,"0000"),'Sci11'!$A$3:$N$492,14,FALSE),"")</f>
        <v>6.0511999999999997</v>
      </c>
      <c r="BA264" s="100">
        <f t="shared" si="270"/>
        <v>27</v>
      </c>
      <c r="BB264" s="101">
        <f>IFERROR(VLOOKUP(BA264,'Criteria Table'!$A$2:$I$102,2,FALSE),"")</f>
        <v>7.3000000000000007</v>
      </c>
      <c r="BC264" s="101">
        <f t="shared" si="271"/>
        <v>34.299999999999997</v>
      </c>
      <c r="BD264" s="82">
        <f>IFERROR(VLOOKUP(A264,ATTx11!$A$2:$N$500,4,FALSE),"")</f>
        <v>95.01</v>
      </c>
      <c r="BE264" s="95">
        <f t="shared" si="272"/>
        <v>0.5</v>
      </c>
      <c r="BF264" s="96">
        <f t="shared" si="273"/>
        <v>95.51</v>
      </c>
      <c r="BG264" s="70">
        <f>IFERROR(VLOOKUP(A264,ATTx11!$A$2:$N$500,11,FALSE),"")</f>
        <v>0</v>
      </c>
      <c r="BH264" s="95">
        <f t="shared" si="274"/>
        <v>0</v>
      </c>
      <c r="BI264" s="70">
        <f>IFERROR(VLOOKUP(A264,ATTx11!$A$2:$N$500,12,FALSE),"")</f>
        <v>16</v>
      </c>
      <c r="BJ264" s="97">
        <f t="shared" si="275"/>
        <v>14.4</v>
      </c>
      <c r="BK264" s="84">
        <f>IFERROR(VLOOKUP(A264,ATTx11!$A$2:$N$500,7,FALSE),"")</f>
        <v>0</v>
      </c>
      <c r="BL264" s="97">
        <f t="shared" si="276"/>
        <v>0</v>
      </c>
      <c r="BM264" s="84">
        <f>IFERROR(VLOOKUP(A264,ATTx11!$A$2:$N$500,8,FALSE),"")</f>
        <v>10</v>
      </c>
      <c r="BN264" s="95">
        <f t="shared" si="277"/>
        <v>9</v>
      </c>
      <c r="BO264" s="95"/>
      <c r="BP264" s="83">
        <f>IFERROR(VLOOKUP(TEXT($A264,"0000"),'AYP11'!$B$3379:$AU$3800,17,FALSE),"")</f>
        <v>0</v>
      </c>
      <c r="BQ264" s="75">
        <f>IFERROR(VLOOKUP(BP264,'Criteria Table'!$A$2:$I$102,2,FALSE),0)</f>
        <v>10</v>
      </c>
      <c r="BR264" s="95">
        <f t="shared" si="278"/>
        <v>10</v>
      </c>
      <c r="BS264" s="83">
        <f>IFERROR(VLOOKUP(TEXT($A264,"0000"),'AYP11'!$B$847:$AU$1268,17,FALSE),"")</f>
        <v>40</v>
      </c>
      <c r="BT264" s="75">
        <f>IFERROR(VLOOKUP(BS264,'Criteria Table'!$A$2:$I$102,2,FALSE),0)</f>
        <v>6</v>
      </c>
      <c r="BU264" s="95">
        <f t="shared" si="279"/>
        <v>46</v>
      </c>
      <c r="BV264" s="83">
        <f>IFERROR(VLOOKUP(TEXT($A264,"0000"),'AYP11'!$B$2113:$AU$2534,17,FALSE),"")</f>
        <v>42</v>
      </c>
      <c r="BW264" s="75">
        <f>IFERROR(VLOOKUP(BV264,'Criteria Table'!$A$2:$I$102,2,FALSE),0)</f>
        <v>5.8000000000000007</v>
      </c>
      <c r="BX264" s="95">
        <f t="shared" si="280"/>
        <v>48</v>
      </c>
      <c r="BY264" s="83">
        <f>IFERROR(VLOOKUP(TEXT($A264,"0000"),'AYP11'!$B$425:$AU$846,17,FALSE),"")</f>
        <v>0</v>
      </c>
      <c r="BZ264" s="75">
        <f>IFERROR(VLOOKUP(BY264,'Criteria Table'!$A$2:$I$102,2,FALSE),0)</f>
        <v>10</v>
      </c>
      <c r="CA264" s="95">
        <f t="shared" si="281"/>
        <v>10</v>
      </c>
      <c r="CB264" s="83">
        <f>IFERROR(VLOOKUP(TEXT($A264,"0000"),'AYP11'!$B$3:$AU$424,17,FALSE),"")</f>
        <v>0</v>
      </c>
      <c r="CC264" s="95">
        <f>IFERROR(VLOOKUP(CB264,'Criteria Table'!$A$2:$I$102,2,FALSE),0)</f>
        <v>10</v>
      </c>
      <c r="CD264" s="95">
        <f t="shared" si="282"/>
        <v>10</v>
      </c>
      <c r="CE264" s="83">
        <f>IFERROR(VLOOKUP(TEXT($A264,"0000"),'AYP11'!$B$1269:$AU$1690,17,FALSE),"")</f>
        <v>42</v>
      </c>
      <c r="CF264" s="95">
        <f>IFERROR(VLOOKUP(CE264,'Criteria Table'!$A$2:$I$102,2,FALSE),0)</f>
        <v>5.8000000000000007</v>
      </c>
      <c r="CG264" s="95">
        <f t="shared" si="283"/>
        <v>48</v>
      </c>
      <c r="CH264" s="83">
        <f>IFERROR(VLOOKUP(TEXT($A264,"0000"),'AYP11'!$B$1691:$AU$2112,17,FALSE),"")</f>
        <v>0</v>
      </c>
      <c r="CI264" s="95">
        <f>IFERROR(VLOOKUP(CH264,'Criteria Table'!$A$2:$I$102,2,FALSE),0)</f>
        <v>10</v>
      </c>
      <c r="CJ264" s="95">
        <f t="shared" si="284"/>
        <v>10</v>
      </c>
      <c r="CK264" s="83">
        <f>IFERROR(VLOOKUP(TEXT($A264,"0000"),'AYP11'!$B$2535:$AU$2956,17,FALSE),"")</f>
        <v>0</v>
      </c>
      <c r="CL264" s="95">
        <f>IFERROR(VLOOKUP(CK264,'Criteria Table'!$A$2:$I$102,2,FALSE),0)</f>
        <v>10</v>
      </c>
      <c r="CM264" s="95">
        <f t="shared" si="285"/>
        <v>10</v>
      </c>
      <c r="CN264" s="76">
        <f>IFERROR(VLOOKUP(TEXT($A264,"0000"),'AYP11'!$B$3379:$AU$3800,23,FALSE),"")</f>
        <v>0</v>
      </c>
      <c r="CO264" s="95">
        <f>IFERROR(VLOOKUP(CN264,'Criteria Table'!$A$2:$I$102,2,FALSE),0)</f>
        <v>10</v>
      </c>
      <c r="CP264" s="95">
        <f t="shared" si="286"/>
        <v>10</v>
      </c>
      <c r="CQ264" s="76">
        <f>IFERROR(VLOOKUP(TEXT($A264,"0000"),'AYP11'!$B$847:$AU$1268,23,FALSE),"")</f>
        <v>64</v>
      </c>
      <c r="CR264" s="95">
        <f>IFERROR(VLOOKUP(CQ264,'Criteria Table'!$A$2:$I$102,2,FALSE),0)</f>
        <v>3.6</v>
      </c>
      <c r="CS264" s="95">
        <f t="shared" si="287"/>
        <v>68</v>
      </c>
      <c r="CT264" s="76">
        <f>IFERROR(VLOOKUP(TEXT($A264,"0000"),'AYP11'!$B$2113:$AU$2534,23,FALSE),"")</f>
        <v>58</v>
      </c>
      <c r="CU264" s="95">
        <f>IFERROR(VLOOKUP(CT264,'Criteria Table'!$A$2:$I$102,2,FALSE),0)</f>
        <v>4.2</v>
      </c>
      <c r="CV264" s="95">
        <f t="shared" si="288"/>
        <v>62</v>
      </c>
      <c r="CW264" s="76">
        <f>IFERROR(VLOOKUP(TEXT($A264,"0000"),'AYP11'!$B$425:$AU$846,23,FALSE),"")</f>
        <v>0</v>
      </c>
      <c r="CX264" s="95">
        <f>IFERROR(VLOOKUP(CW264,'Criteria Table'!$A$2:$I$102,2,FALSE),0)</f>
        <v>10</v>
      </c>
      <c r="CY264" s="95">
        <f t="shared" si="289"/>
        <v>10</v>
      </c>
      <c r="CZ264" s="76">
        <f>IFERROR(VLOOKUP(TEXT($A264,"0000"),'AYP11'!$B$3:$AU$424,23,FALSE),"")</f>
        <v>0</v>
      </c>
      <c r="DA264" s="95">
        <f>IFERROR(VLOOKUP(CZ264,'Criteria Table'!$A$2:$I$102,2,FALSE),0)</f>
        <v>10</v>
      </c>
      <c r="DB264" s="95">
        <f t="shared" si="290"/>
        <v>10</v>
      </c>
      <c r="DC264" s="76">
        <f>IFERROR(VLOOKUP(TEXT($A264,"0000"),'AYP11'!$B$1269:$AU$1690,23,FALSE),"")</f>
        <v>62</v>
      </c>
      <c r="DD264" s="95">
        <f>IFERROR(VLOOKUP(DC264,'Criteria Table'!$A$2:$I$102,2,FALSE),0)</f>
        <v>3.8000000000000003</v>
      </c>
      <c r="DE264" s="95">
        <f t="shared" si="291"/>
        <v>66</v>
      </c>
      <c r="DF264" s="76">
        <f>IFERROR(VLOOKUP(TEXT($A264,"0000"),'AYP11'!$B$1691:$AU$2112,23,FALSE),"")</f>
        <v>0</v>
      </c>
      <c r="DG264" s="95">
        <f>IFERROR(VLOOKUP(DF264,'Criteria Table'!$A$2:$I$102,2,FALSE),0)</f>
        <v>10</v>
      </c>
      <c r="DH264" s="95">
        <f t="shared" si="292"/>
        <v>10</v>
      </c>
      <c r="DI264" s="76">
        <f>IFERROR(VLOOKUP(TEXT($A264,"0000"),'AYP11'!$B$2535:$AU$2956,23,FALSE),"")</f>
        <v>0</v>
      </c>
      <c r="DJ264" s="95">
        <f>IFERROR(VLOOKUP(DI264,'Criteria Table'!$A$2:$I$102,2,FALSE),0)</f>
        <v>10</v>
      </c>
      <c r="DK264" s="95">
        <f t="shared" si="293"/>
        <v>10</v>
      </c>
      <c r="DL264" s="91">
        <f>IFERROR(VLOOKUP(TEXT($A264,"0000"),'AYP11'!$B$3379:$AU$3800,11,FALSE),"")</f>
        <v>0</v>
      </c>
      <c r="DM264" s="95">
        <f t="shared" si="294"/>
        <v>1</v>
      </c>
      <c r="DN264" s="95" t="str">
        <f t="shared" si="295"/>
        <v/>
      </c>
      <c r="DO264" s="91">
        <f>IFERROR(VLOOKUP(TEXT($A264,"0000"),'AYP11'!$B$847:$AU$1268,11,FALSE),"")</f>
        <v>0</v>
      </c>
      <c r="DP264" s="95">
        <f t="shared" si="296"/>
        <v>1</v>
      </c>
      <c r="DQ264" s="95" t="str">
        <f t="shared" si="297"/>
        <v/>
      </c>
      <c r="DR264" s="91">
        <f>IFERROR(VLOOKUP(TEXT($A264,"0000"),'AYP11'!$B$2113:$AU$2534,11,FALSE),"")</f>
        <v>0</v>
      </c>
      <c r="DS264" s="95">
        <f t="shared" si="298"/>
        <v>1</v>
      </c>
      <c r="DT264" s="95" t="str">
        <f t="shared" si="299"/>
        <v/>
      </c>
      <c r="DU264" s="91">
        <f>IFERROR(VLOOKUP(TEXT($A264,"0000"),'AYP11'!$B$425:$AU$846,11,FALSE),"")</f>
        <v>0</v>
      </c>
      <c r="DV264" s="95">
        <f t="shared" si="300"/>
        <v>1</v>
      </c>
      <c r="DW264" s="95" t="str">
        <f t="shared" si="301"/>
        <v/>
      </c>
      <c r="DX264" s="91">
        <f>IFERROR(VLOOKUP(TEXT($A264,"0000"),'AYP11'!$B$3:$AU$424,11,FALSE),"")</f>
        <v>0</v>
      </c>
      <c r="DY264" s="95">
        <f t="shared" si="302"/>
        <v>1</v>
      </c>
      <c r="DZ264" s="95" t="str">
        <f t="shared" si="303"/>
        <v/>
      </c>
      <c r="EA264" s="91">
        <f>IFERROR(VLOOKUP(TEXT($A264,"0000"),'AYP11'!$B$1269:$AU$1690,11,FALSE),"")</f>
        <v>80</v>
      </c>
      <c r="EB264" s="95">
        <f t="shared" si="304"/>
        <v>1</v>
      </c>
      <c r="EC264" s="95">
        <f t="shared" si="305"/>
        <v>81</v>
      </c>
      <c r="ED264" s="91">
        <f>IFERROR(VLOOKUP(TEXT($A264,"0000"),'AYP11'!$B$1691:$AU$2112,11,FALSE),"")</f>
        <v>0</v>
      </c>
      <c r="EE264" s="95">
        <f t="shared" si="306"/>
        <v>1</v>
      </c>
      <c r="EF264" s="95" t="str">
        <f t="shared" si="307"/>
        <v/>
      </c>
      <c r="EG264" s="91">
        <f>IFERROR(VLOOKUP(TEXT($A264,"0000"),'AYP11'!$B$2535:$AU$2956,11,FALSE),"")</f>
        <v>0</v>
      </c>
      <c r="EH264" s="95">
        <f t="shared" si="308"/>
        <v>1</v>
      </c>
      <c r="EI264" s="95" t="str">
        <f t="shared" si="309"/>
        <v/>
      </c>
      <c r="EP264" s="34">
        <v>105</v>
      </c>
      <c r="EQ264" s="102" t="s">
        <v>1298</v>
      </c>
    </row>
    <row r="265" spans="1:147" x14ac:dyDescent="0.25">
      <c r="A265" s="248">
        <v>5901</v>
      </c>
      <c r="B265" s="291">
        <f t="shared" si="256"/>
        <v>28.499999999999996</v>
      </c>
      <c r="C265" s="50">
        <f>IFERROR(VLOOKUP(TEXT($A265,"0000"),'R-M11'!$A$2:$AA$500,4,FALSE),0)</f>
        <v>57</v>
      </c>
      <c r="D265" s="291">
        <f t="shared" si="257"/>
        <v>16.5</v>
      </c>
      <c r="E265" s="98">
        <f>IFERROR(SUM(VLOOKUP(TEXT($A265,"0000"),'R-M11'!$A$2:$AA$500,5,FALSE),VLOOKUP(TEXT($A265,"0000"),'R-M11'!$A$2:$AA$500,6,FALSE)),0)</f>
        <v>33</v>
      </c>
      <c r="F265" s="58">
        <f>IFERROR(VLOOKUP(TEXT($A265,"0000"),'R-M11'!$A$2:$AA$500,14,FALSE),0)</f>
        <v>200</v>
      </c>
      <c r="G265" s="230">
        <f t="shared" si="310"/>
        <v>32.349999999999994</v>
      </c>
      <c r="H265" s="97">
        <f t="shared" si="258"/>
        <v>64.699999999999989</v>
      </c>
      <c r="I265" s="230">
        <f t="shared" si="311"/>
        <v>18.149999999999999</v>
      </c>
      <c r="J265" s="97">
        <f t="shared" si="259"/>
        <v>36.299999999999997</v>
      </c>
      <c r="K265" s="230">
        <f t="shared" si="260"/>
        <v>45</v>
      </c>
      <c r="L265" s="121">
        <f>IFERROR(VLOOKUP(K265,'Criteria Table'!$A$2:$I$102,2,FALSE),"")</f>
        <v>5.5</v>
      </c>
      <c r="M265" s="230">
        <f t="shared" si="261"/>
        <v>50.499999999999993</v>
      </c>
      <c r="N265" s="286">
        <f t="shared" si="262"/>
        <v>39.898989898989903</v>
      </c>
      <c r="O265" s="50">
        <f>IFERROR(VLOOKUP(TEXT($A265,"0000"),'R-M11'!$A$2:$AA$500,17,FALSE),"")</f>
        <v>79</v>
      </c>
      <c r="P265" s="286">
        <f t="shared" si="263"/>
        <v>26.767676767676768</v>
      </c>
      <c r="Q265" s="98">
        <f>IFERROR(SUM(VLOOKUP(TEXT($A265,"0000"),'R-M11'!$A$2:$AA$500,18,FALSE),VLOOKUP(TEXT($A265,"0000"),'R-M11'!$A$2:$AA$500,19,FALSE)),0)</f>
        <v>53</v>
      </c>
      <c r="R265" s="69">
        <f>IFERROR(VLOOKUP(TEXT($A265,"0000"),'R-M11'!$A$2:$AA$500,27,FALSE),0)</f>
        <v>198</v>
      </c>
      <c r="S265" s="121">
        <f t="shared" si="312"/>
        <v>42.208989898989905</v>
      </c>
      <c r="T265" s="70">
        <f t="shared" si="264"/>
        <v>83.57380000000002</v>
      </c>
      <c r="U265" s="121">
        <f t="shared" si="313"/>
        <v>27.757676767676767</v>
      </c>
      <c r="V265" s="70">
        <f t="shared" si="265"/>
        <v>54.960199999999993</v>
      </c>
      <c r="W265" s="121">
        <f t="shared" si="266"/>
        <v>67</v>
      </c>
      <c r="X265" s="124">
        <f>IFERROR(VLOOKUP(W265,'Criteria Table'!$A$2:$I$102,2,FALSE),"")</f>
        <v>3.3000000000000003</v>
      </c>
      <c r="Y265" s="121">
        <f t="shared" si="267"/>
        <v>69.966666666666669</v>
      </c>
      <c r="Z265" s="92">
        <f>IFERROR(IF(VLOOKUP(A265,'SG11'!$A$3:$AI$500,18,FALSE)="","NA",VLOOKUP(A265,'SG11'!$A$3:$AI$500,18,FALSE)),"")</f>
        <v>57</v>
      </c>
      <c r="AA265" s="75">
        <f>IFERROR(VLOOKUP(Z265,'Criteria Table'!$A$2:$I$102,6,FALSE),"NA")</f>
        <v>10</v>
      </c>
      <c r="AB265" s="95">
        <f t="shared" si="314"/>
        <v>67</v>
      </c>
      <c r="AC265" s="84">
        <f>IFERROR(IF(VLOOKUP(A265,'SG11'!$A$3:$AI$500,19,FALSE)="","NA",VLOOKUP(A265,'SG11'!$A$3:$AI$500,19,FALSE)),"")</f>
        <v>64</v>
      </c>
      <c r="AD265" s="75">
        <f>IFERROR(VLOOKUP(AC265,'Criteria Table'!$A$2:$I$102,6,FALSE),"NA")</f>
        <v>5</v>
      </c>
      <c r="AE265" s="95">
        <f t="shared" si="315"/>
        <v>69</v>
      </c>
      <c r="AF265" s="92">
        <f>IFERROR(IF(VLOOKUP(A265,'SG11'!$A$3:$AI$500,20,FALSE)="","NA",VLOOKUP(A265,'SG11'!$A$3:$AI$500,20,FALSE)),"")</f>
        <v>48</v>
      </c>
      <c r="AG265" s="75">
        <f>IFERROR(VLOOKUP(AF265,'Criteria Table'!$A$2:$I$102,6,FALSE),"NA")</f>
        <v>10</v>
      </c>
      <c r="AH265" s="95">
        <f t="shared" si="316"/>
        <v>58</v>
      </c>
      <c r="AI265" s="84">
        <f>IFERROR(IF(VLOOKUP(A265,'SG11'!$A$3:$AI$500,21,FALSE)="","NA",VLOOKUP(A265,'SG11'!$A$3:$AI$500,21,FALSE)),"")</f>
        <v>65</v>
      </c>
      <c r="AJ265" s="75">
        <f>IFERROR(VLOOKUP(AI265,'Criteria Table'!$A$2:$I$102,6,FALSE),"NA")</f>
        <v>5</v>
      </c>
      <c r="AK265" s="95">
        <f t="shared" si="317"/>
        <v>70</v>
      </c>
      <c r="AL265" s="99">
        <f>IFERROR(VLOOKUP(TEXT(A265,"0000"),'W11'!$A$1:$E$500,4,FALSE)/AP265*100,"")</f>
        <v>98.461538461538467</v>
      </c>
      <c r="AM265" s="97">
        <f>IFERROR(VLOOKUP(TEXT(A265,"0000"),'W11'!$A$1:$E$500,4,FALSE),"")</f>
        <v>64</v>
      </c>
      <c r="AN265" s="99">
        <f t="shared" si="268"/>
        <v>98.461538461538467</v>
      </c>
      <c r="AO265" s="97">
        <f t="shared" si="269"/>
        <v>64</v>
      </c>
      <c r="AP265" s="99">
        <f>IFERROR(VLOOKUP(TEXT(A265,"0000"),'W11'!$A$1:$E$500,5,FALSE),"")</f>
        <v>65</v>
      </c>
      <c r="AQ265" s="97">
        <f>IFERROR(VLOOKUP(ROUND(AL265,0),'Criteria Table'!$A$2:$I$102,4,FALSE),0)</f>
        <v>0</v>
      </c>
      <c r="AR265" s="128"/>
      <c r="AS265" s="95"/>
      <c r="AT265" s="95"/>
      <c r="AU265" s="100">
        <f>IFERROR(VLOOKUP(TEXT(A265,"0000"),'Sci11'!$A$3:$N$492,4,FALSE)/VLOOKUP(TEXT(A265,"0000"),'Sci11'!$A$3:$N$492,14,FALSE)*100,"")</f>
        <v>22.413793103448278</v>
      </c>
      <c r="AV265" s="101">
        <f>SUM(VLOOKUP(TEXT(A265,"0000"),'Sci11'!$A$3:$N$492,5,FALSE),VLOOKUP(TEXT(A265,"0000"),'Sci11'!$A$3:$N$492,6,FALSE))/VLOOKUP(TEXT(A265,"0000"),'Sci11'!$A$3:$N$492,14,FALSE)*100</f>
        <v>3.4482758620689653</v>
      </c>
      <c r="AW265" s="100">
        <f t="shared" si="318"/>
        <v>27.593793103448277</v>
      </c>
      <c r="AX265" s="101">
        <f>IFERROR(AW265/100*VLOOKUP(TEXT(A265,"0000"),'Sci11'!$A$3:$N$492,14,FALSE),"")</f>
        <v>16.0044</v>
      </c>
      <c r="AY265" s="100">
        <f t="shared" si="319"/>
        <v>5.6682758620689651</v>
      </c>
      <c r="AZ265" s="101">
        <f>IFERROR(AY265/100*VLOOKUP(TEXT(A265,"0000"),'Sci11'!$A$3:$N$492,14,FALSE),"")</f>
        <v>3.2875999999999999</v>
      </c>
      <c r="BA265" s="100">
        <f t="shared" si="270"/>
        <v>26</v>
      </c>
      <c r="BB265" s="101">
        <f>IFERROR(VLOOKUP(BA265,'Criteria Table'!$A$2:$I$102,2,FALSE),"")</f>
        <v>7.4</v>
      </c>
      <c r="BC265" s="101">
        <f t="shared" si="271"/>
        <v>33.4</v>
      </c>
      <c r="BD265" s="82">
        <f>IFERROR(VLOOKUP(A265,ATTx11!$A$2:$N$500,4,FALSE),"")</f>
        <v>95.3</v>
      </c>
      <c r="BE265" s="95">
        <f t="shared" si="272"/>
        <v>0.5</v>
      </c>
      <c r="BF265" s="96">
        <f t="shared" si="273"/>
        <v>95.8</v>
      </c>
      <c r="BG265" s="70">
        <f>IFERROR(VLOOKUP(A265,ATTx11!$A$2:$N$500,11,FALSE),"")</f>
        <v>0</v>
      </c>
      <c r="BH265" s="95">
        <f t="shared" si="274"/>
        <v>0</v>
      </c>
      <c r="BI265" s="70">
        <f>IFERROR(VLOOKUP(A265,ATTx11!$A$2:$N$500,12,FALSE),"")</f>
        <v>27</v>
      </c>
      <c r="BJ265" s="97">
        <f t="shared" si="275"/>
        <v>24.3</v>
      </c>
      <c r="BK265" s="84">
        <f>IFERROR(VLOOKUP(A265,ATTx11!$A$2:$N$500,7,FALSE),"")</f>
        <v>0</v>
      </c>
      <c r="BL265" s="97">
        <f t="shared" si="276"/>
        <v>0</v>
      </c>
      <c r="BM265" s="84">
        <f>IFERROR(VLOOKUP(A265,ATTx11!$A$2:$N$500,8,FALSE),"")</f>
        <v>20</v>
      </c>
      <c r="BN265" s="95">
        <f t="shared" si="277"/>
        <v>18</v>
      </c>
      <c r="BO265" s="95"/>
      <c r="BP265" s="83">
        <f>IFERROR(VLOOKUP(TEXT($A265,"0000"),'AYP11'!$B$3379:$AU$3800,17,FALSE),"")</f>
        <v>0</v>
      </c>
      <c r="BQ265" s="75">
        <f>IFERROR(VLOOKUP(BP265,'Criteria Table'!$A$2:$I$102,2,FALSE),0)</f>
        <v>10</v>
      </c>
      <c r="BR265" s="95">
        <f t="shared" si="278"/>
        <v>10</v>
      </c>
      <c r="BS265" s="83">
        <f>IFERROR(VLOOKUP(TEXT($A265,"0000"),'AYP11'!$B$847:$AU$1268,17,FALSE),"")</f>
        <v>47</v>
      </c>
      <c r="BT265" s="75">
        <f>IFERROR(VLOOKUP(BS265,'Criteria Table'!$A$2:$I$102,2,FALSE),0)</f>
        <v>5.3000000000000007</v>
      </c>
      <c r="BU265" s="95">
        <f t="shared" si="279"/>
        <v>52</v>
      </c>
      <c r="BV265" s="83">
        <f>IFERROR(VLOOKUP(TEXT($A265,"0000"),'AYP11'!$B$2113:$AU$2534,17,FALSE),"")</f>
        <v>0</v>
      </c>
      <c r="BW265" s="75">
        <f>IFERROR(VLOOKUP(BV265,'Criteria Table'!$A$2:$I$102,2,FALSE),0)</f>
        <v>10</v>
      </c>
      <c r="BX265" s="95">
        <f t="shared" si="280"/>
        <v>10</v>
      </c>
      <c r="BY265" s="83">
        <f>IFERROR(VLOOKUP(TEXT($A265,"0000"),'AYP11'!$B$425:$AU$846,17,FALSE),"")</f>
        <v>0</v>
      </c>
      <c r="BZ265" s="75">
        <f>IFERROR(VLOOKUP(BY265,'Criteria Table'!$A$2:$I$102,2,FALSE),0)</f>
        <v>10</v>
      </c>
      <c r="CA265" s="95">
        <f t="shared" si="281"/>
        <v>10</v>
      </c>
      <c r="CB265" s="83">
        <f>IFERROR(VLOOKUP(TEXT($A265,"0000"),'AYP11'!$B$3:$AU$424,17,FALSE),"")</f>
        <v>0</v>
      </c>
      <c r="CC265" s="95">
        <f>IFERROR(VLOOKUP(CB265,'Criteria Table'!$A$2:$I$102,2,FALSE),0)</f>
        <v>10</v>
      </c>
      <c r="CD265" s="95">
        <f t="shared" si="282"/>
        <v>10</v>
      </c>
      <c r="CE265" s="83">
        <f>IFERROR(VLOOKUP(TEXT($A265,"0000"),'AYP11'!$B$1269:$AU$1690,17,FALSE),"")</f>
        <v>46</v>
      </c>
      <c r="CF265" s="95">
        <f>IFERROR(VLOOKUP(CE265,'Criteria Table'!$A$2:$I$102,2,FALSE),0)</f>
        <v>5.4</v>
      </c>
      <c r="CG265" s="95">
        <f t="shared" si="283"/>
        <v>51</v>
      </c>
      <c r="CH265" s="83">
        <f>IFERROR(VLOOKUP(TEXT($A265,"0000"),'AYP11'!$B$1691:$AU$2112,17,FALSE),"")</f>
        <v>0</v>
      </c>
      <c r="CI265" s="95">
        <f>IFERROR(VLOOKUP(CH265,'Criteria Table'!$A$2:$I$102,2,FALSE),0)</f>
        <v>10</v>
      </c>
      <c r="CJ265" s="95">
        <f t="shared" si="284"/>
        <v>10</v>
      </c>
      <c r="CK265" s="83">
        <f>IFERROR(VLOOKUP(TEXT($A265,"0000"),'AYP11'!$B$2535:$AU$2956,17,FALSE),"")</f>
        <v>39</v>
      </c>
      <c r="CL265" s="95">
        <f>IFERROR(VLOOKUP(CK265,'Criteria Table'!$A$2:$I$102,2,FALSE),0)</f>
        <v>6.1000000000000005</v>
      </c>
      <c r="CM265" s="95">
        <f t="shared" si="285"/>
        <v>45</v>
      </c>
      <c r="CN265" s="76">
        <f>IFERROR(VLOOKUP(TEXT($A265,"0000"),'AYP11'!$B$3379:$AU$3800,23,FALSE),"")</f>
        <v>0</v>
      </c>
      <c r="CO265" s="95">
        <f>IFERROR(VLOOKUP(CN265,'Criteria Table'!$A$2:$I$102,2,FALSE),0)</f>
        <v>10</v>
      </c>
      <c r="CP265" s="95">
        <f t="shared" si="286"/>
        <v>10</v>
      </c>
      <c r="CQ265" s="76">
        <f>IFERROR(VLOOKUP(TEXT($A265,"0000"),'AYP11'!$B$847:$AU$1268,23,FALSE),"")</f>
        <v>66</v>
      </c>
      <c r="CR265" s="95">
        <f>IFERROR(VLOOKUP(CQ265,'Criteria Table'!$A$2:$I$102,2,FALSE),0)</f>
        <v>3.4000000000000004</v>
      </c>
      <c r="CS265" s="95">
        <f t="shared" si="287"/>
        <v>69</v>
      </c>
      <c r="CT265" s="76">
        <f>IFERROR(VLOOKUP(TEXT($A265,"0000"),'AYP11'!$B$2113:$AU$2534,23,FALSE),"")</f>
        <v>0</v>
      </c>
      <c r="CU265" s="95">
        <f>IFERROR(VLOOKUP(CT265,'Criteria Table'!$A$2:$I$102,2,FALSE),0)</f>
        <v>10</v>
      </c>
      <c r="CV265" s="95">
        <f t="shared" si="288"/>
        <v>10</v>
      </c>
      <c r="CW265" s="76">
        <f>IFERROR(VLOOKUP(TEXT($A265,"0000"),'AYP11'!$B$425:$AU$846,23,FALSE),"")</f>
        <v>0</v>
      </c>
      <c r="CX265" s="95">
        <f>IFERROR(VLOOKUP(CW265,'Criteria Table'!$A$2:$I$102,2,FALSE),0)</f>
        <v>10</v>
      </c>
      <c r="CY265" s="95">
        <f t="shared" si="289"/>
        <v>10</v>
      </c>
      <c r="CZ265" s="76">
        <f>IFERROR(VLOOKUP(TEXT($A265,"0000"),'AYP11'!$B$3:$AU$424,23,FALSE),"")</f>
        <v>0</v>
      </c>
      <c r="DA265" s="95">
        <f>IFERROR(VLOOKUP(CZ265,'Criteria Table'!$A$2:$I$102,2,FALSE),0)</f>
        <v>10</v>
      </c>
      <c r="DB265" s="95">
        <f t="shared" si="290"/>
        <v>10</v>
      </c>
      <c r="DC265" s="76">
        <f>IFERROR(VLOOKUP(TEXT($A265,"0000"),'AYP11'!$B$1269:$AU$1690,23,FALSE),"")</f>
        <v>67</v>
      </c>
      <c r="DD265" s="95">
        <f>IFERROR(VLOOKUP(DC265,'Criteria Table'!$A$2:$I$102,2,FALSE),0)</f>
        <v>3.3000000000000003</v>
      </c>
      <c r="DE265" s="95">
        <f t="shared" si="291"/>
        <v>70</v>
      </c>
      <c r="DF265" s="76">
        <f>IFERROR(VLOOKUP(TEXT($A265,"0000"),'AYP11'!$B$1691:$AU$2112,23,FALSE),"")</f>
        <v>0</v>
      </c>
      <c r="DG265" s="95">
        <f>IFERROR(VLOOKUP(DF265,'Criteria Table'!$A$2:$I$102,2,FALSE),0)</f>
        <v>10</v>
      </c>
      <c r="DH265" s="95">
        <f t="shared" si="292"/>
        <v>10</v>
      </c>
      <c r="DI265" s="76">
        <f>IFERROR(VLOOKUP(TEXT($A265,"0000"),'AYP11'!$B$2535:$AU$2956,23,FALSE),"")</f>
        <v>44</v>
      </c>
      <c r="DJ265" s="95">
        <f>IFERROR(VLOOKUP(DI265,'Criteria Table'!$A$2:$I$102,2,FALSE),0)</f>
        <v>5.6000000000000005</v>
      </c>
      <c r="DK265" s="95">
        <f t="shared" si="293"/>
        <v>50</v>
      </c>
      <c r="DL265" s="91">
        <f>IFERROR(VLOOKUP(TEXT($A265,"0000"),'AYP11'!$B$3379:$AU$3800,11,FALSE),"")</f>
        <v>0</v>
      </c>
      <c r="DM265" s="95">
        <f t="shared" si="294"/>
        <v>1</v>
      </c>
      <c r="DN265" s="95" t="str">
        <f t="shared" si="295"/>
        <v/>
      </c>
      <c r="DO265" s="91">
        <f>IFERROR(VLOOKUP(TEXT($A265,"0000"),'AYP11'!$B$847:$AU$1268,11,FALSE),"")</f>
        <v>0</v>
      </c>
      <c r="DP265" s="95">
        <f t="shared" si="296"/>
        <v>1</v>
      </c>
      <c r="DQ265" s="95" t="str">
        <f t="shared" si="297"/>
        <v/>
      </c>
      <c r="DR265" s="91">
        <f>IFERROR(VLOOKUP(TEXT($A265,"0000"),'AYP11'!$B$2113:$AU$2534,11,FALSE),"")</f>
        <v>0</v>
      </c>
      <c r="DS265" s="95">
        <f t="shared" si="298"/>
        <v>1</v>
      </c>
      <c r="DT265" s="95" t="str">
        <f t="shared" si="299"/>
        <v/>
      </c>
      <c r="DU265" s="91">
        <f>IFERROR(VLOOKUP(TEXT($A265,"0000"),'AYP11'!$B$425:$AU$846,11,FALSE),"")</f>
        <v>0</v>
      </c>
      <c r="DV265" s="95">
        <f t="shared" si="300"/>
        <v>1</v>
      </c>
      <c r="DW265" s="95" t="str">
        <f t="shared" si="301"/>
        <v/>
      </c>
      <c r="DX265" s="91">
        <f>IFERROR(VLOOKUP(TEXT($A265,"0000"),'AYP11'!$B$3:$AU$424,11,FALSE),"")</f>
        <v>0</v>
      </c>
      <c r="DY265" s="95">
        <f t="shared" si="302"/>
        <v>1</v>
      </c>
      <c r="DZ265" s="95" t="str">
        <f t="shared" si="303"/>
        <v/>
      </c>
      <c r="EA265" s="91">
        <f>IFERROR(VLOOKUP(TEXT($A265,"0000"),'AYP11'!$B$1269:$AU$1690,11,FALSE),"")</f>
        <v>0</v>
      </c>
      <c r="EB265" s="95">
        <f t="shared" si="304"/>
        <v>1</v>
      </c>
      <c r="EC265" s="95" t="str">
        <f t="shared" si="305"/>
        <v/>
      </c>
      <c r="ED265" s="91">
        <f>IFERROR(VLOOKUP(TEXT($A265,"0000"),'AYP11'!$B$1691:$AU$2112,11,FALSE),"")</f>
        <v>0</v>
      </c>
      <c r="EE265" s="95">
        <f t="shared" si="306"/>
        <v>1</v>
      </c>
      <c r="EF265" s="95" t="str">
        <f t="shared" si="307"/>
        <v/>
      </c>
      <c r="EG265" s="91">
        <f>IFERROR(VLOOKUP(TEXT($A265,"0000"),'AYP11'!$B$2535:$AU$2956,11,FALSE),"")</f>
        <v>0</v>
      </c>
      <c r="EH265" s="95">
        <f t="shared" si="308"/>
        <v>1</v>
      </c>
      <c r="EI265" s="95" t="str">
        <f t="shared" si="309"/>
        <v/>
      </c>
      <c r="EP265" s="34">
        <v>51</v>
      </c>
      <c r="EQ265" s="102" t="s">
        <v>2029</v>
      </c>
    </row>
    <row r="266" spans="1:147" x14ac:dyDescent="0.25">
      <c r="A266" s="248">
        <v>5931</v>
      </c>
      <c r="B266" s="291">
        <f t="shared" si="256"/>
        <v>34.444444444444443</v>
      </c>
      <c r="C266" s="50">
        <f>IFERROR(VLOOKUP(TEXT($A266,"0000"),'R-M11'!$A$2:$AA$500,4,FALSE),0)</f>
        <v>31</v>
      </c>
      <c r="D266" s="291">
        <f t="shared" si="257"/>
        <v>24.444444444444443</v>
      </c>
      <c r="E266" s="98">
        <f>IFERROR(SUM(VLOOKUP(TEXT($A266,"0000"),'R-M11'!$A$2:$AA$500,5,FALSE),VLOOKUP(TEXT($A266,"0000"),'R-M11'!$A$2:$AA$500,6,FALSE)),0)</f>
        <v>22</v>
      </c>
      <c r="F266" s="58">
        <f>IFERROR(VLOOKUP(TEXT($A266,"0000"),'R-M11'!$A$2:$AA$500,14,FALSE),0)</f>
        <v>90</v>
      </c>
      <c r="G266" s="230">
        <f t="shared" si="310"/>
        <v>37.31444444444444</v>
      </c>
      <c r="H266" s="97">
        <f t="shared" si="258"/>
        <v>33.582999999999998</v>
      </c>
      <c r="I266" s="230">
        <f t="shared" si="311"/>
        <v>25.674444444444443</v>
      </c>
      <c r="J266" s="97">
        <f t="shared" si="259"/>
        <v>23.106999999999999</v>
      </c>
      <c r="K266" s="230">
        <f t="shared" si="260"/>
        <v>59</v>
      </c>
      <c r="L266" s="121">
        <f>IFERROR(VLOOKUP(K266,'Criteria Table'!$A$2:$I$102,2,FALSE),"")</f>
        <v>4.1000000000000005</v>
      </c>
      <c r="M266" s="230">
        <f t="shared" si="261"/>
        <v>62.98888888888888</v>
      </c>
      <c r="N266" s="286">
        <f t="shared" si="262"/>
        <v>32.584269662921351</v>
      </c>
      <c r="O266" s="50">
        <f>IFERROR(VLOOKUP(TEXT($A266,"0000"),'R-M11'!$A$2:$AA$500,17,FALSE),"")</f>
        <v>29</v>
      </c>
      <c r="P266" s="286">
        <f t="shared" si="263"/>
        <v>40.449438202247187</v>
      </c>
      <c r="Q266" s="98">
        <f>IFERROR(SUM(VLOOKUP(TEXT($A266,"0000"),'R-M11'!$A$2:$AA$500,18,FALSE),VLOOKUP(TEXT($A266,"0000"),'R-M11'!$A$2:$AA$500,19,FALSE)),0)</f>
        <v>36</v>
      </c>
      <c r="R266" s="69">
        <f>IFERROR(VLOOKUP(TEXT($A266,"0000"),'R-M11'!$A$2:$AA$500,27,FALSE),0)</f>
        <v>89</v>
      </c>
      <c r="S266" s="121">
        <f t="shared" si="312"/>
        <v>34.474269662921351</v>
      </c>
      <c r="T266" s="70">
        <f t="shared" si="264"/>
        <v>30.682100000000005</v>
      </c>
      <c r="U266" s="121">
        <f t="shared" si="313"/>
        <v>41.259438202247189</v>
      </c>
      <c r="V266" s="70">
        <f t="shared" si="265"/>
        <v>36.7209</v>
      </c>
      <c r="W266" s="121">
        <f t="shared" si="266"/>
        <v>73</v>
      </c>
      <c r="X266" s="124">
        <f>IFERROR(VLOOKUP(W266,'Criteria Table'!$A$2:$I$102,2,FALSE),"")</f>
        <v>2.7</v>
      </c>
      <c r="Y266" s="121">
        <f t="shared" si="267"/>
        <v>75.73370786516854</v>
      </c>
      <c r="Z266" s="92">
        <f>IFERROR(IF(VLOOKUP(A266,'SG11'!$A$3:$AI$500,18,FALSE)="","NA",VLOOKUP(A266,'SG11'!$A$3:$AI$500,18,FALSE)),"")</f>
        <v>77</v>
      </c>
      <c r="AA266" s="75">
        <f>IFERROR(VLOOKUP(Z266,'Criteria Table'!$A$2:$I$102,6,FALSE),"NA")</f>
        <v>5</v>
      </c>
      <c r="AB266" s="95">
        <f t="shared" si="314"/>
        <v>82</v>
      </c>
      <c r="AC266" s="84">
        <f>IFERROR(IF(VLOOKUP(A266,'SG11'!$A$3:$AI$500,19,FALSE)="","NA",VLOOKUP(A266,'SG11'!$A$3:$AI$500,19,FALSE)),"")</f>
        <v>89</v>
      </c>
      <c r="AD266" s="75">
        <f>IFERROR(VLOOKUP(AC266,'Criteria Table'!$A$2:$I$102,6,FALSE),"NA")</f>
        <v>5</v>
      </c>
      <c r="AE266" s="95">
        <f t="shared" si="315"/>
        <v>94</v>
      </c>
      <c r="AF266" s="92">
        <f>IFERROR(IF(VLOOKUP(A266,'SG11'!$A$3:$AI$500,20,FALSE)="","NA",VLOOKUP(A266,'SG11'!$A$3:$AI$500,20,FALSE)),"")</f>
        <v>77</v>
      </c>
      <c r="AG266" s="75">
        <f>IFERROR(VLOOKUP(AF266,'Criteria Table'!$A$2:$I$102,6,FALSE),"NA")</f>
        <v>5</v>
      </c>
      <c r="AH266" s="95">
        <f t="shared" si="316"/>
        <v>82</v>
      </c>
      <c r="AI266" s="84">
        <f>IFERROR(IF(VLOOKUP(A266,'SG11'!$A$3:$AI$500,21,FALSE)="","NA",VLOOKUP(A266,'SG11'!$A$3:$AI$500,21,FALSE)),"")</f>
        <v>90</v>
      </c>
      <c r="AJ266" s="75">
        <f>IFERROR(VLOOKUP(AI266,'Criteria Table'!$A$2:$I$102,6,FALSE),"NA")</f>
        <v>5</v>
      </c>
      <c r="AK266" s="95">
        <f t="shared" si="317"/>
        <v>95</v>
      </c>
      <c r="AL266" s="99">
        <f>IFERROR(VLOOKUP(TEXT(A266,"0000"),'W11'!$A$1:$E$500,4,FALSE)/AP266*100,"")</f>
        <v>100</v>
      </c>
      <c r="AM266" s="97">
        <f>IFERROR(VLOOKUP(TEXT(A266,"0000"),'W11'!$A$1:$E$500,4,FALSE),"")</f>
        <v>25</v>
      </c>
      <c r="AN266" s="99">
        <f t="shared" si="268"/>
        <v>100</v>
      </c>
      <c r="AO266" s="97">
        <f t="shared" si="269"/>
        <v>25</v>
      </c>
      <c r="AP266" s="99">
        <f>IFERROR(VLOOKUP(TEXT(A266,"0000"),'W11'!$A$1:$E$500,5,FALSE),"")</f>
        <v>25</v>
      </c>
      <c r="AQ266" s="97">
        <f>IFERROR(VLOOKUP(ROUND(AL266,0),'Criteria Table'!$A$2:$I$102,4,FALSE),0)</f>
        <v>0</v>
      </c>
      <c r="AR266" s="128"/>
      <c r="AS266" s="95"/>
      <c r="AT266" s="95"/>
      <c r="AU266" s="100">
        <f>IFERROR(VLOOKUP(TEXT(A266,"0000"),'Sci11'!$A$3:$N$492,4,FALSE)/VLOOKUP(TEXT(A266,"0000"),'Sci11'!$A$3:$N$492,14,FALSE)*100,"")</f>
        <v>28.000000000000004</v>
      </c>
      <c r="AV266" s="101">
        <f>SUM(VLOOKUP(TEXT(A266,"0000"),'Sci11'!$A$3:$N$492,5,FALSE),VLOOKUP(TEXT(A266,"0000"),'Sci11'!$A$3:$N$492,6,FALSE))/VLOOKUP(TEXT(A266,"0000"),'Sci11'!$A$3:$N$492,14,FALSE)*100</f>
        <v>4</v>
      </c>
      <c r="AW266" s="100">
        <f t="shared" si="318"/>
        <v>32.760000000000005</v>
      </c>
      <c r="AX266" s="101">
        <f>IFERROR(AW266/100*VLOOKUP(TEXT(A266,"0000"),'Sci11'!$A$3:$N$492,14,FALSE),"")</f>
        <v>8.1900000000000013</v>
      </c>
      <c r="AY266" s="100">
        <f t="shared" si="319"/>
        <v>6.04</v>
      </c>
      <c r="AZ266" s="101">
        <f>IFERROR(AY266/100*VLOOKUP(TEXT(A266,"0000"),'Sci11'!$A$3:$N$492,14,FALSE),"")</f>
        <v>1.51</v>
      </c>
      <c r="BA266" s="100">
        <f t="shared" si="270"/>
        <v>32</v>
      </c>
      <c r="BB266" s="101">
        <f>IFERROR(VLOOKUP(BA266,'Criteria Table'!$A$2:$I$102,2,FALSE),"")</f>
        <v>6.8000000000000007</v>
      </c>
      <c r="BC266" s="101">
        <f t="shared" si="271"/>
        <v>38.799999999999997</v>
      </c>
      <c r="BD266" s="82">
        <f>IFERROR(VLOOKUP(A266,ATTx11!$A$2:$N$500,4,FALSE),"")</f>
        <v>92.46</v>
      </c>
      <c r="BE266" s="95">
        <f t="shared" si="272"/>
        <v>1</v>
      </c>
      <c r="BF266" s="96">
        <f t="shared" si="273"/>
        <v>93.46</v>
      </c>
      <c r="BG266" s="70">
        <f>IFERROR(VLOOKUP(A266,ATTx11!$A$2:$N$500,11,FALSE),"")</f>
        <v>4</v>
      </c>
      <c r="BH266" s="95">
        <f t="shared" si="274"/>
        <v>3.6</v>
      </c>
      <c r="BI266" s="70">
        <f>IFERROR(VLOOKUP(A266,ATTx11!$A$2:$N$500,12,FALSE),"")</f>
        <v>60</v>
      </c>
      <c r="BJ266" s="97">
        <f t="shared" si="275"/>
        <v>54</v>
      </c>
      <c r="BK266" s="84">
        <f>IFERROR(VLOOKUP(A266,ATTx11!$A$2:$N$500,7,FALSE),"")</f>
        <v>4</v>
      </c>
      <c r="BL266" s="97">
        <f t="shared" si="276"/>
        <v>3.6</v>
      </c>
      <c r="BM266" s="84">
        <f>IFERROR(VLOOKUP(A266,ATTx11!$A$2:$N$500,8,FALSE),"")</f>
        <v>37</v>
      </c>
      <c r="BN266" s="95">
        <f t="shared" si="277"/>
        <v>33.299999999999997</v>
      </c>
      <c r="BO266" s="95"/>
      <c r="BP266" s="83">
        <f>IFERROR(VLOOKUP(TEXT($A266,"0000"),'AYP11'!$B$3379:$AU$3800,17,FALSE),"")</f>
        <v>0</v>
      </c>
      <c r="BQ266" s="75">
        <f>IFERROR(VLOOKUP(BP266,'Criteria Table'!$A$2:$I$102,2,FALSE),0)</f>
        <v>10</v>
      </c>
      <c r="BR266" s="95">
        <f t="shared" si="278"/>
        <v>10</v>
      </c>
      <c r="BS266" s="83">
        <f>IFERROR(VLOOKUP(TEXT($A266,"0000"),'AYP11'!$B$847:$AU$1268,17,FALSE),"")</f>
        <v>59</v>
      </c>
      <c r="BT266" s="75">
        <f>IFERROR(VLOOKUP(BS266,'Criteria Table'!$A$2:$I$102,2,FALSE),0)</f>
        <v>4.1000000000000005</v>
      </c>
      <c r="BU266" s="95">
        <f t="shared" si="279"/>
        <v>63</v>
      </c>
      <c r="BV266" s="83">
        <f>IFERROR(VLOOKUP(TEXT($A266,"0000"),'AYP11'!$B$2113:$AU$2534,17,FALSE),"")</f>
        <v>0</v>
      </c>
      <c r="BW266" s="75">
        <f>IFERROR(VLOOKUP(BV266,'Criteria Table'!$A$2:$I$102,2,FALSE),0)</f>
        <v>10</v>
      </c>
      <c r="BX266" s="95">
        <f t="shared" si="280"/>
        <v>10</v>
      </c>
      <c r="BY266" s="83">
        <f>IFERROR(VLOOKUP(TEXT($A266,"0000"),'AYP11'!$B$425:$AU$846,17,FALSE),"")</f>
        <v>0</v>
      </c>
      <c r="BZ266" s="75">
        <f>IFERROR(VLOOKUP(BY266,'Criteria Table'!$A$2:$I$102,2,FALSE),0)</f>
        <v>10</v>
      </c>
      <c r="CA266" s="95">
        <f t="shared" si="281"/>
        <v>10</v>
      </c>
      <c r="CB266" s="83">
        <f>IFERROR(VLOOKUP(TEXT($A266,"0000"),'AYP11'!$B$3:$AU$424,17,FALSE),"")</f>
        <v>0</v>
      </c>
      <c r="CC266" s="95">
        <f>IFERROR(VLOOKUP(CB266,'Criteria Table'!$A$2:$I$102,2,FALSE),0)</f>
        <v>10</v>
      </c>
      <c r="CD266" s="95">
        <f t="shared" si="282"/>
        <v>10</v>
      </c>
      <c r="CE266" s="83">
        <f>IFERROR(VLOOKUP(TEXT($A266,"0000"),'AYP11'!$B$1269:$AU$1690,17,FALSE),"")</f>
        <v>60</v>
      </c>
      <c r="CF266" s="95">
        <f>IFERROR(VLOOKUP(CE266,'Criteria Table'!$A$2:$I$102,2,FALSE),0)</f>
        <v>4</v>
      </c>
      <c r="CG266" s="95">
        <f t="shared" si="283"/>
        <v>64</v>
      </c>
      <c r="CH266" s="83">
        <f>IFERROR(VLOOKUP(TEXT($A266,"0000"),'AYP11'!$B$1691:$AU$2112,17,FALSE),"")</f>
        <v>0</v>
      </c>
      <c r="CI266" s="95">
        <f>IFERROR(VLOOKUP(CH266,'Criteria Table'!$A$2:$I$102,2,FALSE),0)</f>
        <v>10</v>
      </c>
      <c r="CJ266" s="95">
        <f t="shared" si="284"/>
        <v>10</v>
      </c>
      <c r="CK266" s="83">
        <f>IFERROR(VLOOKUP(TEXT($A266,"0000"),'AYP11'!$B$2535:$AU$2956,17,FALSE),"")</f>
        <v>0</v>
      </c>
      <c r="CL266" s="95">
        <f>IFERROR(VLOOKUP(CK266,'Criteria Table'!$A$2:$I$102,2,FALSE),0)</f>
        <v>10</v>
      </c>
      <c r="CM266" s="95">
        <f t="shared" si="285"/>
        <v>10</v>
      </c>
      <c r="CN266" s="76">
        <f>IFERROR(VLOOKUP(TEXT($A266,"0000"),'AYP11'!$B$3379:$AU$3800,23,FALSE),"")</f>
        <v>0</v>
      </c>
      <c r="CO266" s="95">
        <f>IFERROR(VLOOKUP(CN266,'Criteria Table'!$A$2:$I$102,2,FALSE),0)</f>
        <v>10</v>
      </c>
      <c r="CP266" s="95">
        <f t="shared" si="286"/>
        <v>10</v>
      </c>
      <c r="CQ266" s="76">
        <f>IFERROR(VLOOKUP(TEXT($A266,"0000"),'AYP11'!$B$847:$AU$1268,23,FALSE),"")</f>
        <v>78</v>
      </c>
      <c r="CR266" s="95">
        <f>IFERROR(VLOOKUP(CQ266,'Criteria Table'!$A$2:$I$102,2,FALSE),0)</f>
        <v>2.2000000000000002</v>
      </c>
      <c r="CS266" s="95">
        <f t="shared" si="287"/>
        <v>80</v>
      </c>
      <c r="CT266" s="76">
        <f>IFERROR(VLOOKUP(TEXT($A266,"0000"),'AYP11'!$B$2113:$AU$2534,23,FALSE),"")</f>
        <v>0</v>
      </c>
      <c r="CU266" s="95">
        <f>IFERROR(VLOOKUP(CT266,'Criteria Table'!$A$2:$I$102,2,FALSE),0)</f>
        <v>10</v>
      </c>
      <c r="CV266" s="95">
        <f t="shared" si="288"/>
        <v>10</v>
      </c>
      <c r="CW266" s="76">
        <f>IFERROR(VLOOKUP(TEXT($A266,"0000"),'AYP11'!$B$425:$AU$846,23,FALSE),"")</f>
        <v>0</v>
      </c>
      <c r="CX266" s="95">
        <f>IFERROR(VLOOKUP(CW266,'Criteria Table'!$A$2:$I$102,2,FALSE),0)</f>
        <v>10</v>
      </c>
      <c r="CY266" s="95">
        <f t="shared" si="289"/>
        <v>10</v>
      </c>
      <c r="CZ266" s="76">
        <f>IFERROR(VLOOKUP(TEXT($A266,"0000"),'AYP11'!$B$3:$AU$424,23,FALSE),"")</f>
        <v>0</v>
      </c>
      <c r="DA266" s="95">
        <f>IFERROR(VLOOKUP(CZ266,'Criteria Table'!$A$2:$I$102,2,FALSE),0)</f>
        <v>10</v>
      </c>
      <c r="DB266" s="95">
        <f t="shared" si="290"/>
        <v>10</v>
      </c>
      <c r="DC266" s="76">
        <f>IFERROR(VLOOKUP(TEXT($A266,"0000"),'AYP11'!$B$1269:$AU$1690,23,FALSE),"")</f>
        <v>79</v>
      </c>
      <c r="DD266" s="95">
        <f>IFERROR(VLOOKUP(DC266,'Criteria Table'!$A$2:$I$102,2,FALSE),0)</f>
        <v>2.1</v>
      </c>
      <c r="DE266" s="95">
        <f t="shared" si="291"/>
        <v>81</v>
      </c>
      <c r="DF266" s="76">
        <f>IFERROR(VLOOKUP(TEXT($A266,"0000"),'AYP11'!$B$1691:$AU$2112,23,FALSE),"")</f>
        <v>0</v>
      </c>
      <c r="DG266" s="95">
        <f>IFERROR(VLOOKUP(DF266,'Criteria Table'!$A$2:$I$102,2,FALSE),0)</f>
        <v>10</v>
      </c>
      <c r="DH266" s="95">
        <f t="shared" si="292"/>
        <v>10</v>
      </c>
      <c r="DI266" s="76">
        <f>IFERROR(VLOOKUP(TEXT($A266,"0000"),'AYP11'!$B$2535:$AU$2956,23,FALSE),"")</f>
        <v>0</v>
      </c>
      <c r="DJ266" s="95">
        <f>IFERROR(VLOOKUP(DI266,'Criteria Table'!$A$2:$I$102,2,FALSE),0)</f>
        <v>10</v>
      </c>
      <c r="DK266" s="95">
        <f t="shared" si="293"/>
        <v>10</v>
      </c>
      <c r="DL266" s="91">
        <f>IFERROR(VLOOKUP(TEXT($A266,"0000"),'AYP11'!$B$3379:$AU$3800,11,FALSE),"")</f>
        <v>0</v>
      </c>
      <c r="DM266" s="95">
        <f t="shared" si="294"/>
        <v>1</v>
      </c>
      <c r="DN266" s="95" t="str">
        <f t="shared" si="295"/>
        <v/>
      </c>
      <c r="DO266" s="91">
        <f>IFERROR(VLOOKUP(TEXT($A266,"0000"),'AYP11'!$B$847:$AU$1268,11,FALSE),"")</f>
        <v>0</v>
      </c>
      <c r="DP266" s="95">
        <f t="shared" si="296"/>
        <v>1</v>
      </c>
      <c r="DQ266" s="95" t="str">
        <f t="shared" si="297"/>
        <v/>
      </c>
      <c r="DR266" s="91">
        <f>IFERROR(VLOOKUP(TEXT($A266,"0000"),'AYP11'!$B$2113:$AU$2534,11,FALSE),"")</f>
        <v>0</v>
      </c>
      <c r="DS266" s="95">
        <f t="shared" si="298"/>
        <v>1</v>
      </c>
      <c r="DT266" s="95" t="str">
        <f t="shared" si="299"/>
        <v/>
      </c>
      <c r="DU266" s="91">
        <f>IFERROR(VLOOKUP(TEXT($A266,"0000"),'AYP11'!$B$425:$AU$846,11,FALSE),"")</f>
        <v>0</v>
      </c>
      <c r="DV266" s="95">
        <f t="shared" si="300"/>
        <v>1</v>
      </c>
      <c r="DW266" s="95" t="str">
        <f t="shared" si="301"/>
        <v/>
      </c>
      <c r="DX266" s="91">
        <f>IFERROR(VLOOKUP(TEXT($A266,"0000"),'AYP11'!$B$3:$AU$424,11,FALSE),"")</f>
        <v>0</v>
      </c>
      <c r="DY266" s="95">
        <f t="shared" si="302"/>
        <v>1</v>
      </c>
      <c r="DZ266" s="95" t="str">
        <f t="shared" si="303"/>
        <v/>
      </c>
      <c r="EA266" s="91">
        <f>IFERROR(VLOOKUP(TEXT($A266,"0000"),'AYP11'!$B$1269:$AU$1690,11,FALSE),"")</f>
        <v>0</v>
      </c>
      <c r="EB266" s="95">
        <f t="shared" si="304"/>
        <v>1</v>
      </c>
      <c r="EC266" s="95" t="str">
        <f t="shared" si="305"/>
        <v/>
      </c>
      <c r="ED266" s="91">
        <f>IFERROR(VLOOKUP(TEXT($A266,"0000"),'AYP11'!$B$1691:$AU$2112,11,FALSE),"")</f>
        <v>0</v>
      </c>
      <c r="EE266" s="95">
        <f t="shared" si="306"/>
        <v>1</v>
      </c>
      <c r="EF266" s="95" t="str">
        <f t="shared" si="307"/>
        <v/>
      </c>
      <c r="EG266" s="91">
        <f>IFERROR(VLOOKUP(TEXT($A266,"0000"),'AYP11'!$B$2535:$AU$2956,11,FALSE),"")</f>
        <v>0</v>
      </c>
      <c r="EH266" s="95">
        <f t="shared" si="308"/>
        <v>1</v>
      </c>
      <c r="EI266" s="95" t="str">
        <f t="shared" si="309"/>
        <v/>
      </c>
    </row>
    <row r="267" spans="1:147" x14ac:dyDescent="0.25">
      <c r="A267" s="248">
        <v>5951</v>
      </c>
      <c r="B267" s="291">
        <f t="shared" si="256"/>
        <v>35.326086956521742</v>
      </c>
      <c r="C267" s="50">
        <f>IFERROR(VLOOKUP(TEXT($A267,"0000"),'R-M11'!$A$2:$AA$500,4,FALSE),0)</f>
        <v>130</v>
      </c>
      <c r="D267" s="291">
        <f t="shared" si="257"/>
        <v>40.760869565217391</v>
      </c>
      <c r="E267" s="98">
        <f>IFERROR(SUM(VLOOKUP(TEXT($A267,"0000"),'R-M11'!$A$2:$AA$500,5,FALSE),VLOOKUP(TEXT($A267,"0000"),'R-M11'!$A$2:$AA$500,6,FALSE)),0)</f>
        <v>150</v>
      </c>
      <c r="F267" s="58">
        <f>IFERROR(VLOOKUP(TEXT($A267,"0000"),'R-M11'!$A$2:$AA$500,14,FALSE),0)</f>
        <v>368</v>
      </c>
      <c r="G267" s="230">
        <f t="shared" si="310"/>
        <v>37.006086956521742</v>
      </c>
      <c r="H267" s="97">
        <f t="shared" si="258"/>
        <v>136.18240000000003</v>
      </c>
      <c r="I267" s="230">
        <f t="shared" si="311"/>
        <v>41.48086956521739</v>
      </c>
      <c r="J267" s="97">
        <f t="shared" si="259"/>
        <v>152.64959999999999</v>
      </c>
      <c r="K267" s="230">
        <f t="shared" si="260"/>
        <v>76</v>
      </c>
      <c r="L267" s="121">
        <f>IFERROR(VLOOKUP(K267,'Criteria Table'!$A$2:$I$102,2,FALSE),"")</f>
        <v>2.4000000000000004</v>
      </c>
      <c r="M267" s="230">
        <f t="shared" si="261"/>
        <v>78.486956521739131</v>
      </c>
      <c r="N267" s="286">
        <f t="shared" si="262"/>
        <v>30.434782608695656</v>
      </c>
      <c r="O267" s="50">
        <f>IFERROR(VLOOKUP(TEXT($A267,"0000"),'R-M11'!$A$2:$AA$500,17,FALSE),"")</f>
        <v>112</v>
      </c>
      <c r="P267" s="286">
        <f t="shared" si="263"/>
        <v>45.108695652173914</v>
      </c>
      <c r="Q267" s="98">
        <f>IFERROR(SUM(VLOOKUP(TEXT($A267,"0000"),'R-M11'!$A$2:$AA$500,18,FALSE),VLOOKUP(TEXT($A267,"0000"),'R-M11'!$A$2:$AA$500,19,FALSE)),0)</f>
        <v>166</v>
      </c>
      <c r="R267" s="69">
        <f>IFERROR(VLOOKUP(TEXT($A267,"0000"),'R-M11'!$A$2:$AA$500,27,FALSE),0)</f>
        <v>368</v>
      </c>
      <c r="S267" s="121">
        <f t="shared" si="312"/>
        <v>32.114782608695656</v>
      </c>
      <c r="T267" s="70">
        <f t="shared" si="264"/>
        <v>118.18240000000002</v>
      </c>
      <c r="U267" s="121">
        <f t="shared" si="313"/>
        <v>45.828695652173913</v>
      </c>
      <c r="V267" s="70">
        <f t="shared" si="265"/>
        <v>168.64959999999999</v>
      </c>
      <c r="W267" s="121">
        <f t="shared" si="266"/>
        <v>76</v>
      </c>
      <c r="X267" s="124">
        <f>IFERROR(VLOOKUP(W267,'Criteria Table'!$A$2:$I$102,2,FALSE),"")</f>
        <v>2.4000000000000004</v>
      </c>
      <c r="Y267" s="121">
        <f t="shared" si="267"/>
        <v>77.943478260869568</v>
      </c>
      <c r="Z267" s="92">
        <f>IFERROR(IF(VLOOKUP(A267,'SG11'!$A$3:$AI$500,18,FALSE)="","NA",VLOOKUP(A267,'SG11'!$A$3:$AI$500,18,FALSE)),"")</f>
        <v>68</v>
      </c>
      <c r="AA267" s="75">
        <f>IFERROR(VLOOKUP(Z267,'Criteria Table'!$A$2:$I$102,6,FALSE),"NA")</f>
        <v>5</v>
      </c>
      <c r="AB267" s="95">
        <f t="shared" si="314"/>
        <v>73</v>
      </c>
      <c r="AC267" s="84">
        <f>IFERROR(IF(VLOOKUP(A267,'SG11'!$A$3:$AI$500,19,FALSE)="","NA",VLOOKUP(A267,'SG11'!$A$3:$AI$500,19,FALSE)),"")</f>
        <v>67</v>
      </c>
      <c r="AD267" s="75">
        <f>IFERROR(VLOOKUP(AC267,'Criteria Table'!$A$2:$I$102,6,FALSE),"NA")</f>
        <v>5</v>
      </c>
      <c r="AE267" s="95">
        <f t="shared" si="315"/>
        <v>72</v>
      </c>
      <c r="AF267" s="92">
        <f>IFERROR(IF(VLOOKUP(A267,'SG11'!$A$3:$AI$500,20,FALSE)="","NA",VLOOKUP(A267,'SG11'!$A$3:$AI$500,20,FALSE)),"")</f>
        <v>56</v>
      </c>
      <c r="AG267" s="75">
        <f>IFERROR(VLOOKUP(AF267,'Criteria Table'!$A$2:$I$102,6,FALSE),"NA")</f>
        <v>10</v>
      </c>
      <c r="AH267" s="95">
        <f t="shared" si="316"/>
        <v>66</v>
      </c>
      <c r="AI267" s="84">
        <f>IFERROR(IF(VLOOKUP(A267,'SG11'!$A$3:$AI$500,21,FALSE)="","NA",VLOOKUP(A267,'SG11'!$A$3:$AI$500,21,FALSE)),"")</f>
        <v>59</v>
      </c>
      <c r="AJ267" s="75">
        <f>IFERROR(VLOOKUP(AI267,'Criteria Table'!$A$2:$I$102,6,FALSE),"NA")</f>
        <v>10</v>
      </c>
      <c r="AK267" s="95">
        <f t="shared" si="317"/>
        <v>69</v>
      </c>
      <c r="AL267" s="99">
        <f>IFERROR(VLOOKUP(TEXT(A267,"0000"),'W11'!$A$1:$E$500,4,FALSE)/AP267*100,"")</f>
        <v>98.305084745762713</v>
      </c>
      <c r="AM267" s="97">
        <f>IFERROR(VLOOKUP(TEXT(A267,"0000"),'W11'!$A$1:$E$500,4,FALSE),"")</f>
        <v>116</v>
      </c>
      <c r="AN267" s="99">
        <f t="shared" si="268"/>
        <v>98.305084745762713</v>
      </c>
      <c r="AO267" s="97">
        <f t="shared" si="269"/>
        <v>116</v>
      </c>
      <c r="AP267" s="99">
        <f>IFERROR(VLOOKUP(TEXT(A267,"0000"),'W11'!$A$1:$E$500,5,FALSE),"")</f>
        <v>118</v>
      </c>
      <c r="AQ267" s="97">
        <f>IFERROR(VLOOKUP(ROUND(AL267,0),'Criteria Table'!$A$2:$I$102,4,FALSE),0)</f>
        <v>0</v>
      </c>
      <c r="AR267" s="128"/>
      <c r="AS267" s="95"/>
      <c r="AT267" s="95"/>
      <c r="AU267" s="100">
        <f>IFERROR(VLOOKUP(TEXT(A267,"0000"),'Sci11'!$A$3:$N$492,4,FALSE)/VLOOKUP(TEXT(A267,"0000"),'Sci11'!$A$3:$N$492,14,FALSE)*100,"")</f>
        <v>39.25925925925926</v>
      </c>
      <c r="AV267" s="101">
        <f>SUM(VLOOKUP(TEXT(A267,"0000"),'Sci11'!$A$3:$N$492,5,FALSE),VLOOKUP(TEXT(A267,"0000"),'Sci11'!$A$3:$N$492,6,FALSE))/VLOOKUP(TEXT(A267,"0000"),'Sci11'!$A$3:$N$492,14,FALSE)*100</f>
        <v>17.037037037037038</v>
      </c>
      <c r="AW267" s="100">
        <f t="shared" si="318"/>
        <v>42.339259259259258</v>
      </c>
      <c r="AX267" s="101">
        <f>IFERROR(AW267/100*VLOOKUP(TEXT(A267,"0000"),'Sci11'!$A$3:$N$492,14,FALSE),"")</f>
        <v>57.158000000000001</v>
      </c>
      <c r="AY267" s="100">
        <f t="shared" si="319"/>
        <v>18.357037037037038</v>
      </c>
      <c r="AZ267" s="101">
        <f>IFERROR(AY267/100*VLOOKUP(TEXT(A267,"0000"),'Sci11'!$A$3:$N$492,14,FALSE),"")</f>
        <v>24.782000000000004</v>
      </c>
      <c r="BA267" s="100">
        <f t="shared" si="270"/>
        <v>56</v>
      </c>
      <c r="BB267" s="101">
        <f>IFERROR(VLOOKUP(BA267,'Criteria Table'!$A$2:$I$102,2,FALSE),"")</f>
        <v>4.4000000000000004</v>
      </c>
      <c r="BC267" s="101">
        <f t="shared" si="271"/>
        <v>60.4</v>
      </c>
      <c r="BD267" s="82">
        <f>IFERROR(VLOOKUP(A267,ATTx11!$A$2:$N$500,4,FALSE),"")</f>
        <v>96.42</v>
      </c>
      <c r="BE267" s="95">
        <f t="shared" si="272"/>
        <v>0.5</v>
      </c>
      <c r="BF267" s="96">
        <f t="shared" si="273"/>
        <v>96.92</v>
      </c>
      <c r="BG267" s="70">
        <f>IFERROR(VLOOKUP(A267,ATTx11!$A$2:$N$500,11,FALSE),"")</f>
        <v>0</v>
      </c>
      <c r="BH267" s="95">
        <f t="shared" si="274"/>
        <v>0</v>
      </c>
      <c r="BI267" s="70">
        <f>IFERROR(VLOOKUP(A267,ATTx11!$A$2:$N$500,12,FALSE),"")</f>
        <v>33</v>
      </c>
      <c r="BJ267" s="97">
        <f t="shared" si="275"/>
        <v>29.7</v>
      </c>
      <c r="BK267" s="84">
        <f>IFERROR(VLOOKUP(A267,ATTx11!$A$2:$N$500,7,FALSE),"")</f>
        <v>0</v>
      </c>
      <c r="BL267" s="97">
        <f t="shared" si="276"/>
        <v>0</v>
      </c>
      <c r="BM267" s="84">
        <f>IFERROR(VLOOKUP(A267,ATTx11!$A$2:$N$500,8,FALSE),"")</f>
        <v>15</v>
      </c>
      <c r="BN267" s="95">
        <f t="shared" si="277"/>
        <v>13.5</v>
      </c>
      <c r="BO267" s="95"/>
      <c r="BP267" s="83">
        <f>IFERROR(VLOOKUP(TEXT($A267,"0000"),'AYP11'!$B$3379:$AU$3800,17,FALSE),"")</f>
        <v>86</v>
      </c>
      <c r="BQ267" s="75">
        <f>IFERROR(VLOOKUP(BP267,'Criteria Table'!$A$2:$I$102,2,FALSE),0)</f>
        <v>0</v>
      </c>
      <c r="BR267" s="95">
        <f t="shared" si="278"/>
        <v>86</v>
      </c>
      <c r="BS267" s="83">
        <f>IFERROR(VLOOKUP(TEXT($A267,"0000"),'AYP11'!$B$847:$AU$1268,17,FALSE),"")</f>
        <v>0</v>
      </c>
      <c r="BT267" s="75">
        <f>IFERROR(VLOOKUP(BS267,'Criteria Table'!$A$2:$I$102,2,FALSE),0)</f>
        <v>10</v>
      </c>
      <c r="BU267" s="95">
        <f t="shared" si="279"/>
        <v>10</v>
      </c>
      <c r="BV267" s="83">
        <f>IFERROR(VLOOKUP(TEXT($A267,"0000"),'AYP11'!$B$2113:$AU$2534,17,FALSE),"")</f>
        <v>77</v>
      </c>
      <c r="BW267" s="75">
        <f>IFERROR(VLOOKUP(BV267,'Criteria Table'!$A$2:$I$102,2,FALSE),0)</f>
        <v>2.3000000000000003</v>
      </c>
      <c r="BX267" s="95">
        <f t="shared" si="280"/>
        <v>79</v>
      </c>
      <c r="BY267" s="83">
        <f>IFERROR(VLOOKUP(TEXT($A267,"0000"),'AYP11'!$B$425:$AU$846,17,FALSE),"")</f>
        <v>0</v>
      </c>
      <c r="BZ267" s="75">
        <f>IFERROR(VLOOKUP(BY267,'Criteria Table'!$A$2:$I$102,2,FALSE),0)</f>
        <v>10</v>
      </c>
      <c r="CA267" s="95">
        <f t="shared" si="281"/>
        <v>10</v>
      </c>
      <c r="CB267" s="83">
        <f>IFERROR(VLOOKUP(TEXT($A267,"0000"),'AYP11'!$B$3:$AU$424,17,FALSE),"")</f>
        <v>0</v>
      </c>
      <c r="CC267" s="95">
        <f>IFERROR(VLOOKUP(CB267,'Criteria Table'!$A$2:$I$102,2,FALSE),0)</f>
        <v>10</v>
      </c>
      <c r="CD267" s="95">
        <f t="shared" si="282"/>
        <v>10</v>
      </c>
      <c r="CE267" s="83">
        <f>IFERROR(VLOOKUP(TEXT($A267,"0000"),'AYP11'!$B$1269:$AU$1690,17,FALSE),"")</f>
        <v>69</v>
      </c>
      <c r="CF267" s="95">
        <f>IFERROR(VLOOKUP(CE267,'Criteria Table'!$A$2:$I$102,2,FALSE),0)</f>
        <v>3.1</v>
      </c>
      <c r="CG267" s="95">
        <f t="shared" si="283"/>
        <v>72</v>
      </c>
      <c r="CH267" s="83">
        <f>IFERROR(VLOOKUP(TEXT($A267,"0000"),'AYP11'!$B$1691:$AU$2112,17,FALSE),"")</f>
        <v>0</v>
      </c>
      <c r="CI267" s="95">
        <f>IFERROR(VLOOKUP(CH267,'Criteria Table'!$A$2:$I$102,2,FALSE),0)</f>
        <v>10</v>
      </c>
      <c r="CJ267" s="95">
        <f t="shared" si="284"/>
        <v>10</v>
      </c>
      <c r="CK267" s="83">
        <f>IFERROR(VLOOKUP(TEXT($A267,"0000"),'AYP11'!$B$2535:$AU$2956,17,FALSE),"")</f>
        <v>0</v>
      </c>
      <c r="CL267" s="95">
        <f>IFERROR(VLOOKUP(CK267,'Criteria Table'!$A$2:$I$102,2,FALSE),0)</f>
        <v>10</v>
      </c>
      <c r="CM267" s="95">
        <f t="shared" si="285"/>
        <v>10</v>
      </c>
      <c r="CN267" s="76">
        <f>IFERROR(VLOOKUP(TEXT($A267,"0000"),'AYP11'!$B$3379:$AU$3800,23,FALSE),"")</f>
        <v>88</v>
      </c>
      <c r="CO267" s="95">
        <f>IFERROR(VLOOKUP(CN267,'Criteria Table'!$A$2:$I$102,2,FALSE),0)</f>
        <v>0</v>
      </c>
      <c r="CP267" s="95">
        <f t="shared" si="286"/>
        <v>88</v>
      </c>
      <c r="CQ267" s="76">
        <f>IFERROR(VLOOKUP(TEXT($A267,"0000"),'AYP11'!$B$847:$AU$1268,23,FALSE),"")</f>
        <v>0</v>
      </c>
      <c r="CR267" s="95">
        <f>IFERROR(VLOOKUP(CQ267,'Criteria Table'!$A$2:$I$102,2,FALSE),0)</f>
        <v>10</v>
      </c>
      <c r="CS267" s="95">
        <f t="shared" si="287"/>
        <v>10</v>
      </c>
      <c r="CT267" s="76">
        <f>IFERROR(VLOOKUP(TEXT($A267,"0000"),'AYP11'!$B$2113:$AU$2534,23,FALSE),"")</f>
        <v>72</v>
      </c>
      <c r="CU267" s="95">
        <f>IFERROR(VLOOKUP(CT267,'Criteria Table'!$A$2:$I$102,2,FALSE),0)</f>
        <v>2.8000000000000003</v>
      </c>
      <c r="CV267" s="95">
        <f t="shared" si="288"/>
        <v>75</v>
      </c>
      <c r="CW267" s="76">
        <f>IFERROR(VLOOKUP(TEXT($A267,"0000"),'AYP11'!$B$425:$AU$846,23,FALSE),"")</f>
        <v>0</v>
      </c>
      <c r="CX267" s="95">
        <f>IFERROR(VLOOKUP(CW267,'Criteria Table'!$A$2:$I$102,2,FALSE),0)</f>
        <v>10</v>
      </c>
      <c r="CY267" s="95">
        <f t="shared" si="289"/>
        <v>10</v>
      </c>
      <c r="CZ267" s="76">
        <f>IFERROR(VLOOKUP(TEXT($A267,"0000"),'AYP11'!$B$3:$AU$424,23,FALSE),"")</f>
        <v>0</v>
      </c>
      <c r="DA267" s="95">
        <f>IFERROR(VLOOKUP(CZ267,'Criteria Table'!$A$2:$I$102,2,FALSE),0)</f>
        <v>10</v>
      </c>
      <c r="DB267" s="95">
        <f t="shared" si="290"/>
        <v>10</v>
      </c>
      <c r="DC267" s="76">
        <f>IFERROR(VLOOKUP(TEXT($A267,"0000"),'AYP11'!$B$1269:$AU$1690,23,FALSE),"")</f>
        <v>67</v>
      </c>
      <c r="DD267" s="95">
        <f>IFERROR(VLOOKUP(DC267,'Criteria Table'!$A$2:$I$102,2,FALSE),0)</f>
        <v>3.3000000000000003</v>
      </c>
      <c r="DE267" s="95">
        <f t="shared" si="291"/>
        <v>70</v>
      </c>
      <c r="DF267" s="76">
        <f>IFERROR(VLOOKUP(TEXT($A267,"0000"),'AYP11'!$B$1691:$AU$2112,23,FALSE),"")</f>
        <v>0</v>
      </c>
      <c r="DG267" s="95">
        <f>IFERROR(VLOOKUP(DF267,'Criteria Table'!$A$2:$I$102,2,FALSE),0)</f>
        <v>10</v>
      </c>
      <c r="DH267" s="95">
        <f t="shared" si="292"/>
        <v>10</v>
      </c>
      <c r="DI267" s="76">
        <f>IFERROR(VLOOKUP(TEXT($A267,"0000"),'AYP11'!$B$2535:$AU$2956,23,FALSE),"")</f>
        <v>0</v>
      </c>
      <c r="DJ267" s="95">
        <f>IFERROR(VLOOKUP(DI267,'Criteria Table'!$A$2:$I$102,2,FALSE),0)</f>
        <v>10</v>
      </c>
      <c r="DK267" s="95">
        <f t="shared" si="293"/>
        <v>10</v>
      </c>
      <c r="DL267" s="91">
        <f>IFERROR(VLOOKUP(TEXT($A267,"0000"),'AYP11'!$B$3379:$AU$3800,11,FALSE),"")</f>
        <v>0</v>
      </c>
      <c r="DM267" s="95">
        <f t="shared" si="294"/>
        <v>1</v>
      </c>
      <c r="DN267" s="95" t="str">
        <f t="shared" si="295"/>
        <v/>
      </c>
      <c r="DO267" s="91">
        <f>IFERROR(VLOOKUP(TEXT($A267,"0000"),'AYP11'!$B$847:$AU$1268,11,FALSE),"")</f>
        <v>0</v>
      </c>
      <c r="DP267" s="95">
        <f t="shared" si="296"/>
        <v>1</v>
      </c>
      <c r="DQ267" s="95" t="str">
        <f t="shared" si="297"/>
        <v/>
      </c>
      <c r="DR267" s="91">
        <f>IFERROR(VLOOKUP(TEXT($A267,"0000"),'AYP11'!$B$2113:$AU$2534,11,FALSE),"")</f>
        <v>0</v>
      </c>
      <c r="DS267" s="95">
        <f t="shared" si="298"/>
        <v>1</v>
      </c>
      <c r="DT267" s="95" t="str">
        <f t="shared" si="299"/>
        <v/>
      </c>
      <c r="DU267" s="91">
        <f>IFERROR(VLOOKUP(TEXT($A267,"0000"),'AYP11'!$B$425:$AU$846,11,FALSE),"")</f>
        <v>0</v>
      </c>
      <c r="DV267" s="95">
        <f t="shared" si="300"/>
        <v>1</v>
      </c>
      <c r="DW267" s="95" t="str">
        <f t="shared" si="301"/>
        <v/>
      </c>
      <c r="DX267" s="91">
        <f>IFERROR(VLOOKUP(TEXT($A267,"0000"),'AYP11'!$B$3:$AU$424,11,FALSE),"")</f>
        <v>0</v>
      </c>
      <c r="DY267" s="95">
        <f t="shared" si="302"/>
        <v>1</v>
      </c>
      <c r="DZ267" s="95" t="str">
        <f t="shared" si="303"/>
        <v/>
      </c>
      <c r="EA267" s="91">
        <f>IFERROR(VLOOKUP(TEXT($A267,"0000"),'AYP11'!$B$1269:$AU$1690,11,FALSE),"")</f>
        <v>0</v>
      </c>
      <c r="EB267" s="95">
        <f t="shared" si="304"/>
        <v>1</v>
      </c>
      <c r="EC267" s="95" t="str">
        <f t="shared" si="305"/>
        <v/>
      </c>
      <c r="ED267" s="91">
        <f>IFERROR(VLOOKUP(TEXT($A267,"0000"),'AYP11'!$B$1691:$AU$2112,11,FALSE),"")</f>
        <v>0</v>
      </c>
      <c r="EE267" s="95">
        <f t="shared" si="306"/>
        <v>1</v>
      </c>
      <c r="EF267" s="95" t="str">
        <f t="shared" si="307"/>
        <v/>
      </c>
      <c r="EG267" s="91">
        <f>IFERROR(VLOOKUP(TEXT($A267,"0000"),'AYP11'!$B$2535:$AU$2956,11,FALSE),"")</f>
        <v>0</v>
      </c>
      <c r="EH267" s="95">
        <f t="shared" si="308"/>
        <v>1</v>
      </c>
      <c r="EI267" s="95" t="str">
        <f t="shared" si="309"/>
        <v/>
      </c>
    </row>
    <row r="268" spans="1:147" x14ac:dyDescent="0.25">
      <c r="A268" s="248">
        <v>5961</v>
      </c>
      <c r="B268" s="291">
        <f t="shared" si="256"/>
        <v>33.367037411526795</v>
      </c>
      <c r="C268" s="50">
        <f>IFERROR(VLOOKUP(TEXT($A268,"0000"),'R-M11'!$A$2:$AA$500,4,FALSE),0)</f>
        <v>330</v>
      </c>
      <c r="D268" s="291">
        <f t="shared" si="257"/>
        <v>43.174924165824066</v>
      </c>
      <c r="E268" s="98">
        <f>IFERROR(SUM(VLOOKUP(TEXT($A268,"0000"),'R-M11'!$A$2:$AA$500,5,FALSE),VLOOKUP(TEXT($A268,"0000"),'R-M11'!$A$2:$AA$500,6,FALSE)),0)</f>
        <v>427</v>
      </c>
      <c r="F268" s="58">
        <f>IFERROR(VLOOKUP(TEXT($A268,"0000"),'R-M11'!$A$2:$AA$500,14,FALSE),0)</f>
        <v>989</v>
      </c>
      <c r="G268" s="230">
        <f t="shared" si="310"/>
        <v>34.977037411526794</v>
      </c>
      <c r="H268" s="97">
        <f t="shared" si="258"/>
        <v>345.92290000000003</v>
      </c>
      <c r="I268" s="230">
        <f t="shared" si="311"/>
        <v>43.864924165824064</v>
      </c>
      <c r="J268" s="97">
        <f t="shared" si="259"/>
        <v>433.82409999999999</v>
      </c>
      <c r="K268" s="230">
        <f t="shared" si="260"/>
        <v>77</v>
      </c>
      <c r="L268" s="121">
        <f>IFERROR(VLOOKUP(K268,'Criteria Table'!$A$2:$I$102,2,FALSE),"")</f>
        <v>2.3000000000000003</v>
      </c>
      <c r="M268" s="230">
        <f t="shared" si="261"/>
        <v>78.841961577350858</v>
      </c>
      <c r="N268" s="286">
        <f t="shared" si="262"/>
        <v>34.20787083753784</v>
      </c>
      <c r="O268" s="50">
        <f>IFERROR(VLOOKUP(TEXT($A268,"0000"),'R-M11'!$A$2:$AA$500,17,FALSE),"")</f>
        <v>339</v>
      </c>
      <c r="P268" s="286">
        <f t="shared" si="263"/>
        <v>46.518668012108982</v>
      </c>
      <c r="Q268" s="98">
        <f>IFERROR(SUM(VLOOKUP(TEXT($A268,"0000"),'R-M11'!$A$2:$AA$500,18,FALSE),VLOOKUP(TEXT($A268,"0000"),'R-M11'!$A$2:$AA$500,19,FALSE)),0)</f>
        <v>461</v>
      </c>
      <c r="R268" s="69">
        <f>IFERROR(VLOOKUP(TEXT($A268,"0000"),'R-M11'!$A$2:$AA$500,27,FALSE),0)</f>
        <v>991</v>
      </c>
      <c r="S268" s="121">
        <f t="shared" si="312"/>
        <v>35.537870837537838</v>
      </c>
      <c r="T268" s="70">
        <f t="shared" si="264"/>
        <v>352.18029999999999</v>
      </c>
      <c r="U268" s="121">
        <f t="shared" si="313"/>
        <v>47.088668012108982</v>
      </c>
      <c r="V268" s="70">
        <f t="shared" si="265"/>
        <v>466.64870000000002</v>
      </c>
      <c r="W268" s="121">
        <f t="shared" si="266"/>
        <v>81</v>
      </c>
      <c r="X268" s="124">
        <f>IFERROR(VLOOKUP(W268,'Criteria Table'!$A$2:$I$102,2,FALSE),"")</f>
        <v>1.9000000000000001</v>
      </c>
      <c r="Y268" s="121">
        <f t="shared" si="267"/>
        <v>82.62653884964682</v>
      </c>
      <c r="Z268" s="92">
        <f>IFERROR(IF(VLOOKUP(A268,'SG11'!$A$3:$AI$500,18,FALSE)="","NA",VLOOKUP(A268,'SG11'!$A$3:$AI$500,18,FALSE)),"")</f>
        <v>69</v>
      </c>
      <c r="AA268" s="75">
        <f>IFERROR(VLOOKUP(Z268,'Criteria Table'!$A$2:$I$102,6,FALSE),"NA")</f>
        <v>5</v>
      </c>
      <c r="AB268" s="95">
        <f t="shared" si="314"/>
        <v>74</v>
      </c>
      <c r="AC268" s="84">
        <f>IFERROR(IF(VLOOKUP(A268,'SG11'!$A$3:$AI$500,19,FALSE)="","NA",VLOOKUP(A268,'SG11'!$A$3:$AI$500,19,FALSE)),"")</f>
        <v>73</v>
      </c>
      <c r="AD268" s="75">
        <f>IFERROR(VLOOKUP(AC268,'Criteria Table'!$A$2:$I$102,6,FALSE),"NA")</f>
        <v>5</v>
      </c>
      <c r="AE268" s="95">
        <f t="shared" si="315"/>
        <v>78</v>
      </c>
      <c r="AF268" s="92">
        <f>IFERROR(IF(VLOOKUP(A268,'SG11'!$A$3:$AI$500,20,FALSE)="","NA",VLOOKUP(A268,'SG11'!$A$3:$AI$500,20,FALSE)),"")</f>
        <v>67</v>
      </c>
      <c r="AG268" s="75">
        <f>IFERROR(VLOOKUP(AF268,'Criteria Table'!$A$2:$I$102,6,FALSE),"NA")</f>
        <v>5</v>
      </c>
      <c r="AH268" s="95">
        <f t="shared" si="316"/>
        <v>72</v>
      </c>
      <c r="AI268" s="84">
        <f>IFERROR(IF(VLOOKUP(A268,'SG11'!$A$3:$AI$500,21,FALSE)="","NA",VLOOKUP(A268,'SG11'!$A$3:$AI$500,21,FALSE)),"")</f>
        <v>71</v>
      </c>
      <c r="AJ268" s="75">
        <f>IFERROR(VLOOKUP(AI268,'Criteria Table'!$A$2:$I$102,6,FALSE),"NA")</f>
        <v>5</v>
      </c>
      <c r="AK268" s="95">
        <f t="shared" si="317"/>
        <v>76</v>
      </c>
      <c r="AL268" s="99">
        <f>IFERROR(VLOOKUP(TEXT(A268,"0000"),'W11'!$A$1:$E$500,4,FALSE)/AP268*100,"")</f>
        <v>97.368421052631575</v>
      </c>
      <c r="AM268" s="97">
        <f>IFERROR(VLOOKUP(TEXT(A268,"0000"),'W11'!$A$1:$E$500,4,FALSE),"")</f>
        <v>333</v>
      </c>
      <c r="AN268" s="99">
        <f t="shared" si="268"/>
        <v>97.368421052631575</v>
      </c>
      <c r="AO268" s="97">
        <f t="shared" si="269"/>
        <v>333</v>
      </c>
      <c r="AP268" s="99">
        <f>IFERROR(VLOOKUP(TEXT(A268,"0000"),'W11'!$A$1:$E$500,5,FALSE),"")</f>
        <v>342</v>
      </c>
      <c r="AQ268" s="97">
        <f>IFERROR(VLOOKUP(ROUND(AL268,0),'Criteria Table'!$A$2:$I$102,4,FALSE),0)</f>
        <v>0</v>
      </c>
      <c r="AR268" s="128"/>
      <c r="AS268" s="95"/>
      <c r="AT268" s="95"/>
      <c r="AU268" s="100">
        <f>IFERROR(VLOOKUP(TEXT(A268,"0000"),'Sci11'!$A$3:$N$492,4,FALSE)/VLOOKUP(TEXT(A268,"0000"),'Sci11'!$A$3:$N$492,14,FALSE)*100,"")</f>
        <v>34.806629834254146</v>
      </c>
      <c r="AV268" s="101">
        <f>SUM(VLOOKUP(TEXT(A268,"0000"),'Sci11'!$A$3:$N$492,5,FALSE),VLOOKUP(TEXT(A268,"0000"),'Sci11'!$A$3:$N$492,6,FALSE))/VLOOKUP(TEXT(A268,"0000"),'Sci11'!$A$3:$N$492,14,FALSE)*100</f>
        <v>18.232044198895029</v>
      </c>
      <c r="AW268" s="100">
        <f t="shared" si="318"/>
        <v>38.096629834254145</v>
      </c>
      <c r="AX268" s="101">
        <f>IFERROR(AW268/100*VLOOKUP(TEXT(A268,"0000"),'Sci11'!$A$3:$N$492,14,FALSE),"")</f>
        <v>137.90980000000002</v>
      </c>
      <c r="AY268" s="100">
        <f t="shared" si="319"/>
        <v>19.642044198895029</v>
      </c>
      <c r="AZ268" s="101">
        <f>IFERROR(AY268/100*VLOOKUP(TEXT(A268,"0000"),'Sci11'!$A$3:$N$492,14,FALSE),"")</f>
        <v>71.104200000000006</v>
      </c>
      <c r="BA268" s="100">
        <f t="shared" si="270"/>
        <v>53</v>
      </c>
      <c r="BB268" s="101">
        <f>IFERROR(VLOOKUP(BA268,'Criteria Table'!$A$2:$I$102,2,FALSE),"")</f>
        <v>4.7</v>
      </c>
      <c r="BC268" s="101">
        <f t="shared" si="271"/>
        <v>57.7</v>
      </c>
      <c r="BD268" s="82">
        <f>IFERROR(VLOOKUP(A268,ATTx11!$A$2:$N$500,4,FALSE),"")</f>
        <v>96.96</v>
      </c>
      <c r="BE268" s="95">
        <f t="shared" si="272"/>
        <v>0.5</v>
      </c>
      <c r="BF268" s="96">
        <f t="shared" si="273"/>
        <v>97.46</v>
      </c>
      <c r="BG268" s="70">
        <f>IFERROR(VLOOKUP(A268,ATTx11!$A$2:$N$500,11,FALSE),"")</f>
        <v>1</v>
      </c>
      <c r="BH268" s="95">
        <f t="shared" si="274"/>
        <v>0.9</v>
      </c>
      <c r="BI268" s="70">
        <f>IFERROR(VLOOKUP(A268,ATTx11!$A$2:$N$500,12,FALSE),"")</f>
        <v>20</v>
      </c>
      <c r="BJ268" s="97">
        <f t="shared" si="275"/>
        <v>18</v>
      </c>
      <c r="BK268" s="84">
        <f>IFERROR(VLOOKUP(A268,ATTx11!$A$2:$N$500,7,FALSE),"")</f>
        <v>1</v>
      </c>
      <c r="BL268" s="97">
        <f t="shared" si="276"/>
        <v>0.9</v>
      </c>
      <c r="BM268" s="84">
        <f>IFERROR(VLOOKUP(A268,ATTx11!$A$2:$N$500,8,FALSE),"")</f>
        <v>18</v>
      </c>
      <c r="BN268" s="95">
        <f t="shared" si="277"/>
        <v>16.2</v>
      </c>
      <c r="BO268" s="95"/>
      <c r="BP268" s="83">
        <f>IFERROR(VLOOKUP(TEXT($A268,"0000"),'AYP11'!$B$3379:$AU$3800,17,FALSE),"")</f>
        <v>0</v>
      </c>
      <c r="BQ268" s="75">
        <f>IFERROR(VLOOKUP(BP268,'Criteria Table'!$A$2:$I$102,2,FALSE),0)</f>
        <v>10</v>
      </c>
      <c r="BR268" s="95">
        <f t="shared" si="278"/>
        <v>10</v>
      </c>
      <c r="BS268" s="83">
        <f>IFERROR(VLOOKUP(TEXT($A268,"0000"),'AYP11'!$B$847:$AU$1268,17,FALSE),"")</f>
        <v>0</v>
      </c>
      <c r="BT268" s="75">
        <f>IFERROR(VLOOKUP(BS268,'Criteria Table'!$A$2:$I$102,2,FALSE),0)</f>
        <v>10</v>
      </c>
      <c r="BU268" s="95">
        <f t="shared" si="279"/>
        <v>10</v>
      </c>
      <c r="BV268" s="83">
        <f>IFERROR(VLOOKUP(TEXT($A268,"0000"),'AYP11'!$B$2113:$AU$2534,17,FALSE),"")</f>
        <v>79</v>
      </c>
      <c r="BW268" s="75">
        <f>IFERROR(VLOOKUP(BV268,'Criteria Table'!$A$2:$I$102,2,FALSE),0)</f>
        <v>2.1</v>
      </c>
      <c r="BX268" s="95">
        <f t="shared" si="280"/>
        <v>81</v>
      </c>
      <c r="BY268" s="83">
        <f>IFERROR(VLOOKUP(TEXT($A268,"0000"),'AYP11'!$B$425:$AU$846,17,FALSE),"")</f>
        <v>0</v>
      </c>
      <c r="BZ268" s="75">
        <f>IFERROR(VLOOKUP(BY268,'Criteria Table'!$A$2:$I$102,2,FALSE),0)</f>
        <v>10</v>
      </c>
      <c r="CA268" s="95">
        <f t="shared" si="281"/>
        <v>10</v>
      </c>
      <c r="CB268" s="83">
        <f>IFERROR(VLOOKUP(TEXT($A268,"0000"),'AYP11'!$B$3:$AU$424,17,FALSE),"")</f>
        <v>0</v>
      </c>
      <c r="CC268" s="95">
        <f>IFERROR(VLOOKUP(CB268,'Criteria Table'!$A$2:$I$102,2,FALSE),0)</f>
        <v>10</v>
      </c>
      <c r="CD268" s="95">
        <f t="shared" si="282"/>
        <v>10</v>
      </c>
      <c r="CE268" s="83">
        <f>IFERROR(VLOOKUP(TEXT($A268,"0000"),'AYP11'!$B$1269:$AU$1690,17,FALSE),"")</f>
        <v>75</v>
      </c>
      <c r="CF268" s="95">
        <f>IFERROR(VLOOKUP(CE268,'Criteria Table'!$A$2:$I$102,2,FALSE),0)</f>
        <v>2.5</v>
      </c>
      <c r="CG268" s="95">
        <f t="shared" si="283"/>
        <v>78</v>
      </c>
      <c r="CH268" s="83">
        <f>IFERROR(VLOOKUP(TEXT($A268,"0000"),'AYP11'!$B$1691:$AU$2112,17,FALSE),"")</f>
        <v>56</v>
      </c>
      <c r="CI268" s="95">
        <f>IFERROR(VLOOKUP(CH268,'Criteria Table'!$A$2:$I$102,2,FALSE),0)</f>
        <v>4.4000000000000004</v>
      </c>
      <c r="CJ268" s="95">
        <f t="shared" si="284"/>
        <v>60</v>
      </c>
      <c r="CK268" s="83">
        <f>IFERROR(VLOOKUP(TEXT($A268,"0000"),'AYP11'!$B$2535:$AU$2956,17,FALSE),"")</f>
        <v>0</v>
      </c>
      <c r="CL268" s="95">
        <f>IFERROR(VLOOKUP(CK268,'Criteria Table'!$A$2:$I$102,2,FALSE),0)</f>
        <v>10</v>
      </c>
      <c r="CM268" s="95">
        <f t="shared" si="285"/>
        <v>10</v>
      </c>
      <c r="CN268" s="76">
        <f>IFERROR(VLOOKUP(TEXT($A268,"0000"),'AYP11'!$B$3379:$AU$3800,23,FALSE),"")</f>
        <v>0</v>
      </c>
      <c r="CO268" s="95">
        <f>IFERROR(VLOOKUP(CN268,'Criteria Table'!$A$2:$I$102,2,FALSE),0)</f>
        <v>10</v>
      </c>
      <c r="CP268" s="95">
        <f t="shared" si="286"/>
        <v>10</v>
      </c>
      <c r="CQ268" s="76">
        <f>IFERROR(VLOOKUP(TEXT($A268,"0000"),'AYP11'!$B$847:$AU$1268,23,FALSE),"")</f>
        <v>0</v>
      </c>
      <c r="CR268" s="95">
        <f>IFERROR(VLOOKUP(CQ268,'Criteria Table'!$A$2:$I$102,2,FALSE),0)</f>
        <v>10</v>
      </c>
      <c r="CS268" s="95">
        <f t="shared" si="287"/>
        <v>10</v>
      </c>
      <c r="CT268" s="76">
        <f>IFERROR(VLOOKUP(TEXT($A268,"0000"),'AYP11'!$B$2113:$AU$2534,23,FALSE),"")</f>
        <v>82</v>
      </c>
      <c r="CU268" s="95">
        <f>IFERROR(VLOOKUP(CT268,'Criteria Table'!$A$2:$I$102,2,FALSE),0)</f>
        <v>1.8</v>
      </c>
      <c r="CV268" s="95">
        <f t="shared" si="288"/>
        <v>84</v>
      </c>
      <c r="CW268" s="76">
        <f>IFERROR(VLOOKUP(TEXT($A268,"0000"),'AYP11'!$B$425:$AU$846,23,FALSE),"")</f>
        <v>0</v>
      </c>
      <c r="CX268" s="95">
        <f>IFERROR(VLOOKUP(CW268,'Criteria Table'!$A$2:$I$102,2,FALSE),0)</f>
        <v>10</v>
      </c>
      <c r="CY268" s="95">
        <f t="shared" si="289"/>
        <v>10</v>
      </c>
      <c r="CZ268" s="76">
        <f>IFERROR(VLOOKUP(TEXT($A268,"0000"),'AYP11'!$B$3:$AU$424,23,FALSE),"")</f>
        <v>0</v>
      </c>
      <c r="DA268" s="95">
        <f>IFERROR(VLOOKUP(CZ268,'Criteria Table'!$A$2:$I$102,2,FALSE),0)</f>
        <v>10</v>
      </c>
      <c r="DB268" s="95">
        <f t="shared" si="290"/>
        <v>10</v>
      </c>
      <c r="DC268" s="76">
        <f>IFERROR(VLOOKUP(TEXT($A268,"0000"),'AYP11'!$B$1269:$AU$1690,23,FALSE),"")</f>
        <v>80</v>
      </c>
      <c r="DD268" s="95">
        <f>IFERROR(VLOOKUP(DC268,'Criteria Table'!$A$2:$I$102,2,FALSE),0)</f>
        <v>2</v>
      </c>
      <c r="DE268" s="95">
        <f t="shared" si="291"/>
        <v>82</v>
      </c>
      <c r="DF268" s="76">
        <f>IFERROR(VLOOKUP(TEXT($A268,"0000"),'AYP11'!$B$1691:$AU$2112,23,FALSE),"")</f>
        <v>67</v>
      </c>
      <c r="DG268" s="95">
        <f>IFERROR(VLOOKUP(DF268,'Criteria Table'!$A$2:$I$102,2,FALSE),0)</f>
        <v>3.3000000000000003</v>
      </c>
      <c r="DH268" s="95">
        <f t="shared" si="292"/>
        <v>70</v>
      </c>
      <c r="DI268" s="76">
        <f>IFERROR(VLOOKUP(TEXT($A268,"0000"),'AYP11'!$B$2535:$AU$2956,23,FALSE),"")</f>
        <v>0</v>
      </c>
      <c r="DJ268" s="95">
        <f>IFERROR(VLOOKUP(DI268,'Criteria Table'!$A$2:$I$102,2,FALSE),0)</f>
        <v>10</v>
      </c>
      <c r="DK268" s="95">
        <f t="shared" si="293"/>
        <v>10</v>
      </c>
      <c r="DL268" s="91">
        <f>IFERROR(VLOOKUP(TEXT($A268,"0000"),'AYP11'!$B$3379:$AU$3800,11,FALSE),"")</f>
        <v>0</v>
      </c>
      <c r="DM268" s="95">
        <f t="shared" si="294"/>
        <v>1</v>
      </c>
      <c r="DN268" s="95" t="str">
        <f t="shared" si="295"/>
        <v/>
      </c>
      <c r="DO268" s="91">
        <f>IFERROR(VLOOKUP(TEXT($A268,"0000"),'AYP11'!$B$847:$AU$1268,11,FALSE),"")</f>
        <v>0</v>
      </c>
      <c r="DP268" s="95">
        <f t="shared" si="296"/>
        <v>1</v>
      </c>
      <c r="DQ268" s="95" t="str">
        <f t="shared" si="297"/>
        <v/>
      </c>
      <c r="DR268" s="91">
        <f>IFERROR(VLOOKUP(TEXT($A268,"0000"),'AYP11'!$B$2113:$AU$2534,11,FALSE),"")</f>
        <v>0</v>
      </c>
      <c r="DS268" s="95">
        <f t="shared" si="298"/>
        <v>1</v>
      </c>
      <c r="DT268" s="95" t="str">
        <f t="shared" si="299"/>
        <v/>
      </c>
      <c r="DU268" s="91">
        <f>IFERROR(VLOOKUP(TEXT($A268,"0000"),'AYP11'!$B$425:$AU$846,11,FALSE),"")</f>
        <v>0</v>
      </c>
      <c r="DV268" s="95">
        <f t="shared" si="300"/>
        <v>1</v>
      </c>
      <c r="DW268" s="95" t="str">
        <f t="shared" si="301"/>
        <v/>
      </c>
      <c r="DX268" s="91">
        <f>IFERROR(VLOOKUP(TEXT($A268,"0000"),'AYP11'!$B$3:$AU$424,11,FALSE),"")</f>
        <v>0</v>
      </c>
      <c r="DY268" s="95">
        <f t="shared" si="302"/>
        <v>1</v>
      </c>
      <c r="DZ268" s="95" t="str">
        <f t="shared" si="303"/>
        <v/>
      </c>
      <c r="EA268" s="91">
        <f>IFERROR(VLOOKUP(TEXT($A268,"0000"),'AYP11'!$B$1269:$AU$1690,11,FALSE),"")</f>
        <v>0</v>
      </c>
      <c r="EB268" s="95">
        <f t="shared" si="304"/>
        <v>1</v>
      </c>
      <c r="EC268" s="95" t="str">
        <f t="shared" si="305"/>
        <v/>
      </c>
      <c r="ED268" s="91">
        <f>IFERROR(VLOOKUP(TEXT($A268,"0000"),'AYP11'!$B$1691:$AU$2112,11,FALSE),"")</f>
        <v>85</v>
      </c>
      <c r="EE268" s="95">
        <f t="shared" si="306"/>
        <v>1</v>
      </c>
      <c r="EF268" s="95">
        <f t="shared" si="307"/>
        <v>86</v>
      </c>
      <c r="EG268" s="91">
        <f>IFERROR(VLOOKUP(TEXT($A268,"0000"),'AYP11'!$B$2535:$AU$2956,11,FALSE),"")</f>
        <v>0</v>
      </c>
      <c r="EH268" s="95">
        <f t="shared" si="308"/>
        <v>1</v>
      </c>
      <c r="EI268" s="95" t="str">
        <f t="shared" si="309"/>
        <v/>
      </c>
    </row>
    <row r="269" spans="1:147" x14ac:dyDescent="0.25">
      <c r="A269" s="248">
        <v>5971</v>
      </c>
      <c r="B269" s="291">
        <f t="shared" si="256"/>
        <v>33.103448275862071</v>
      </c>
      <c r="C269" s="50">
        <f>IFERROR(VLOOKUP(TEXT($A269,"0000"),'R-M11'!$A$2:$AA$500,4,FALSE),0)</f>
        <v>48</v>
      </c>
      <c r="D269" s="291">
        <f t="shared" si="257"/>
        <v>15.862068965517242</v>
      </c>
      <c r="E269" s="98">
        <f>IFERROR(SUM(VLOOKUP(TEXT($A269,"0000"),'R-M11'!$A$2:$AA$500,5,FALSE),VLOOKUP(TEXT($A269,"0000"),'R-M11'!$A$2:$AA$500,6,FALSE)),0)</f>
        <v>23</v>
      </c>
      <c r="F269" s="58">
        <f>IFERROR(VLOOKUP(TEXT($A269,"0000"),'R-M11'!$A$2:$AA$500,14,FALSE),0)</f>
        <v>145</v>
      </c>
      <c r="G269" s="230">
        <f t="shared" si="310"/>
        <v>36.673448275862071</v>
      </c>
      <c r="H269" s="97">
        <f t="shared" si="258"/>
        <v>53.176499999999997</v>
      </c>
      <c r="I269" s="230">
        <f t="shared" si="311"/>
        <v>17.392068965517243</v>
      </c>
      <c r="J269" s="97">
        <f t="shared" si="259"/>
        <v>25.218500000000002</v>
      </c>
      <c r="K269" s="230">
        <f t="shared" si="260"/>
        <v>49</v>
      </c>
      <c r="L269" s="121">
        <f>IFERROR(VLOOKUP(K269,'Criteria Table'!$A$2:$I$102,2,FALSE),"")</f>
        <v>5.1000000000000005</v>
      </c>
      <c r="M269" s="230">
        <f t="shared" si="261"/>
        <v>54.065517241379311</v>
      </c>
      <c r="N269" s="286">
        <f t="shared" si="262"/>
        <v>27.586206896551722</v>
      </c>
      <c r="O269" s="50">
        <f>IFERROR(VLOOKUP(TEXT($A269,"0000"),'R-M11'!$A$2:$AA$500,17,FALSE),"")</f>
        <v>40</v>
      </c>
      <c r="P269" s="286">
        <f t="shared" si="263"/>
        <v>11.724137931034482</v>
      </c>
      <c r="Q269" s="98">
        <f>IFERROR(SUM(VLOOKUP(TEXT($A269,"0000"),'R-M11'!$A$2:$AA$500,18,FALSE),VLOOKUP(TEXT($A269,"0000"),'R-M11'!$A$2:$AA$500,19,FALSE)),0)</f>
        <v>17</v>
      </c>
      <c r="R269" s="69">
        <f>IFERROR(VLOOKUP(TEXT($A269,"0000"),'R-M11'!$A$2:$AA$500,27,FALSE),0)</f>
        <v>145</v>
      </c>
      <c r="S269" s="121">
        <f t="shared" si="312"/>
        <v>31.856206896551722</v>
      </c>
      <c r="T269" s="70">
        <f t="shared" si="264"/>
        <v>46.191499999999991</v>
      </c>
      <c r="U269" s="121">
        <f t="shared" si="313"/>
        <v>13.554137931034482</v>
      </c>
      <c r="V269" s="70">
        <f t="shared" si="265"/>
        <v>19.653500000000001</v>
      </c>
      <c r="W269" s="121">
        <f t="shared" si="266"/>
        <v>39</v>
      </c>
      <c r="X269" s="124">
        <f>IFERROR(VLOOKUP(W269,'Criteria Table'!$A$2:$I$102,2,FALSE),"")</f>
        <v>6.1000000000000005</v>
      </c>
      <c r="Y269" s="121">
        <f t="shared" si="267"/>
        <v>45.410344827586201</v>
      </c>
      <c r="Z269" s="92">
        <f>IFERROR(IF(VLOOKUP(A269,'SG11'!$A$3:$AI$500,18,FALSE)="","NA",VLOOKUP(A269,'SG11'!$A$3:$AI$500,18,FALSE)),"")</f>
        <v>67</v>
      </c>
      <c r="AA269" s="75">
        <f>IFERROR(VLOOKUP(Z269,'Criteria Table'!$A$2:$I$102,6,FALSE),"NA")</f>
        <v>5</v>
      </c>
      <c r="AB269" s="95">
        <f t="shared" si="314"/>
        <v>72</v>
      </c>
      <c r="AC269" s="84">
        <f>IFERROR(IF(VLOOKUP(A269,'SG11'!$A$3:$AI$500,19,FALSE)="","NA",VLOOKUP(A269,'SG11'!$A$3:$AI$500,19,FALSE)),"")</f>
        <v>33</v>
      </c>
      <c r="AD269" s="75">
        <f>IFERROR(VLOOKUP(AC269,'Criteria Table'!$A$2:$I$102,6,FALSE),"NA")</f>
        <v>10</v>
      </c>
      <c r="AE269" s="95">
        <f t="shared" si="315"/>
        <v>43</v>
      </c>
      <c r="AF269" s="92">
        <f>IFERROR(IF(VLOOKUP(A269,'SG11'!$A$3:$AI$500,20,FALSE)="","NA",VLOOKUP(A269,'SG11'!$A$3:$AI$500,20,FALSE)),"")</f>
        <v>57</v>
      </c>
      <c r="AG269" s="75">
        <f>IFERROR(VLOOKUP(AF269,'Criteria Table'!$A$2:$I$102,6,FALSE),"NA")</f>
        <v>10</v>
      </c>
      <c r="AH269" s="95">
        <f t="shared" si="316"/>
        <v>67</v>
      </c>
      <c r="AI269" s="84">
        <f>IFERROR(IF(VLOOKUP(A269,'SG11'!$A$3:$AI$500,21,FALSE)="","NA",VLOOKUP(A269,'SG11'!$A$3:$AI$500,21,FALSE)),"")</f>
        <v>42</v>
      </c>
      <c r="AJ269" s="75">
        <f>IFERROR(VLOOKUP(AI269,'Criteria Table'!$A$2:$I$102,6,FALSE),"NA")</f>
        <v>10</v>
      </c>
      <c r="AK269" s="95">
        <f t="shared" si="317"/>
        <v>52</v>
      </c>
      <c r="AL269" s="99">
        <f>IFERROR(VLOOKUP(TEXT(A269,"0000"),'W11'!$A$1:$E$500,4,FALSE)/AP269*100,"")</f>
        <v>94.117647058823522</v>
      </c>
      <c r="AM269" s="97">
        <f>IFERROR(VLOOKUP(TEXT(A269,"0000"),'W11'!$A$1:$E$500,4,FALSE),"")</f>
        <v>48</v>
      </c>
      <c r="AN269" s="99">
        <f t="shared" si="268"/>
        <v>94.117647058823522</v>
      </c>
      <c r="AO269" s="97">
        <f t="shared" si="269"/>
        <v>47.999999999999993</v>
      </c>
      <c r="AP269" s="99">
        <f>IFERROR(VLOOKUP(TEXT(A269,"0000"),'W11'!$A$1:$E$500,5,FALSE),"")</f>
        <v>51</v>
      </c>
      <c r="AQ269" s="97">
        <f>IFERROR(VLOOKUP(ROUND(AL269,0),'Criteria Table'!$A$2:$I$102,4,FALSE),0)</f>
        <v>0</v>
      </c>
      <c r="AR269" s="128"/>
      <c r="AS269" s="95"/>
      <c r="AT269" s="95"/>
      <c r="AU269" s="100">
        <f>IFERROR(VLOOKUP(TEXT(A269,"0000"),'Sci11'!$A$3:$N$492,4,FALSE)/VLOOKUP(TEXT(A269,"0000"),'Sci11'!$A$3:$N$492,14,FALSE)*100,"")</f>
        <v>29.787234042553191</v>
      </c>
      <c r="AV269" s="101">
        <f>SUM(VLOOKUP(TEXT(A269,"0000"),'Sci11'!$A$3:$N$492,5,FALSE),VLOOKUP(TEXT(A269,"0000"),'Sci11'!$A$3:$N$492,6,FALSE))/VLOOKUP(TEXT(A269,"0000"),'Sci11'!$A$3:$N$492,14,FALSE)*100</f>
        <v>8.5106382978723403</v>
      </c>
      <c r="AW269" s="100">
        <f t="shared" si="318"/>
        <v>34.127234042553191</v>
      </c>
      <c r="AX269" s="101">
        <f>IFERROR(AW269/100*VLOOKUP(TEXT(A269,"0000"),'Sci11'!$A$3:$N$492,14,FALSE),"")</f>
        <v>16.0398</v>
      </c>
      <c r="AY269" s="100">
        <f t="shared" si="319"/>
        <v>10.37063829787234</v>
      </c>
      <c r="AZ269" s="101">
        <f>IFERROR(AY269/100*VLOOKUP(TEXT(A269,"0000"),'Sci11'!$A$3:$N$492,14,FALSE),"")</f>
        <v>4.8741999999999992</v>
      </c>
      <c r="BA269" s="100">
        <f t="shared" si="270"/>
        <v>38</v>
      </c>
      <c r="BB269" s="101">
        <f>IFERROR(VLOOKUP(BA269,'Criteria Table'!$A$2:$I$102,2,FALSE),"")</f>
        <v>6.2</v>
      </c>
      <c r="BC269" s="101">
        <f t="shared" si="271"/>
        <v>44.2</v>
      </c>
      <c r="BD269" s="82">
        <f>IFERROR(VLOOKUP(A269,ATTx11!$A$2:$N$500,4,FALSE),"")</f>
        <v>94.05</v>
      </c>
      <c r="BE269" s="95">
        <f t="shared" si="272"/>
        <v>0.5</v>
      </c>
      <c r="BF269" s="96">
        <f t="shared" si="273"/>
        <v>94.55</v>
      </c>
      <c r="BG269" s="70">
        <f>IFERROR(VLOOKUP(A269,ATTx11!$A$2:$N$500,11,FALSE),"")</f>
        <v>0</v>
      </c>
      <c r="BH269" s="95">
        <f t="shared" si="274"/>
        <v>0</v>
      </c>
      <c r="BI269" s="70">
        <f>IFERROR(VLOOKUP(A269,ATTx11!$A$2:$N$500,12,FALSE),"")</f>
        <v>54</v>
      </c>
      <c r="BJ269" s="97">
        <f t="shared" si="275"/>
        <v>48.6</v>
      </c>
      <c r="BK269" s="84">
        <f>IFERROR(VLOOKUP(A269,ATTx11!$A$2:$N$500,7,FALSE),"")</f>
        <v>0</v>
      </c>
      <c r="BL269" s="97">
        <f t="shared" si="276"/>
        <v>0</v>
      </c>
      <c r="BM269" s="84">
        <f>IFERROR(VLOOKUP(A269,ATTx11!$A$2:$N$500,8,FALSE),"")</f>
        <v>35</v>
      </c>
      <c r="BN269" s="95">
        <f t="shared" si="277"/>
        <v>31.5</v>
      </c>
      <c r="BO269" s="95"/>
      <c r="BP269" s="83">
        <f>IFERROR(VLOOKUP(TEXT($A269,"0000"),'AYP11'!$B$3379:$AU$3800,17,FALSE),"")</f>
        <v>0</v>
      </c>
      <c r="BQ269" s="75">
        <f>IFERROR(VLOOKUP(BP269,'Criteria Table'!$A$2:$I$102,2,FALSE),0)</f>
        <v>10</v>
      </c>
      <c r="BR269" s="95">
        <f t="shared" si="278"/>
        <v>10</v>
      </c>
      <c r="BS269" s="83">
        <f>IFERROR(VLOOKUP(TEXT($A269,"0000"),'AYP11'!$B$847:$AU$1268,17,FALSE),"")</f>
        <v>52</v>
      </c>
      <c r="BT269" s="75">
        <f>IFERROR(VLOOKUP(BS269,'Criteria Table'!$A$2:$I$102,2,FALSE),0)</f>
        <v>4.8000000000000007</v>
      </c>
      <c r="BU269" s="95">
        <f t="shared" si="279"/>
        <v>57</v>
      </c>
      <c r="BV269" s="83">
        <f>IFERROR(VLOOKUP(TEXT($A269,"0000"),'AYP11'!$B$2113:$AU$2534,17,FALSE),"")</f>
        <v>0</v>
      </c>
      <c r="BW269" s="75">
        <f>IFERROR(VLOOKUP(BV269,'Criteria Table'!$A$2:$I$102,2,FALSE),0)</f>
        <v>10</v>
      </c>
      <c r="BX269" s="95">
        <f t="shared" si="280"/>
        <v>10</v>
      </c>
      <c r="BY269" s="83">
        <f>IFERROR(VLOOKUP(TEXT($A269,"0000"),'AYP11'!$B$425:$AU$846,17,FALSE),"")</f>
        <v>0</v>
      </c>
      <c r="BZ269" s="75">
        <f>IFERROR(VLOOKUP(BY269,'Criteria Table'!$A$2:$I$102,2,FALSE),0)</f>
        <v>10</v>
      </c>
      <c r="CA269" s="95">
        <f t="shared" si="281"/>
        <v>10</v>
      </c>
      <c r="CB269" s="83">
        <f>IFERROR(VLOOKUP(TEXT($A269,"0000"),'AYP11'!$B$3:$AU$424,17,FALSE),"")</f>
        <v>0</v>
      </c>
      <c r="CC269" s="95">
        <f>IFERROR(VLOOKUP(CB269,'Criteria Table'!$A$2:$I$102,2,FALSE),0)</f>
        <v>10</v>
      </c>
      <c r="CD269" s="95">
        <f t="shared" si="282"/>
        <v>10</v>
      </c>
      <c r="CE269" s="83">
        <f>IFERROR(VLOOKUP(TEXT($A269,"0000"),'AYP11'!$B$1269:$AU$1690,17,FALSE),"")</f>
        <v>50</v>
      </c>
      <c r="CF269" s="95">
        <f>IFERROR(VLOOKUP(CE269,'Criteria Table'!$A$2:$I$102,2,FALSE),0)</f>
        <v>5</v>
      </c>
      <c r="CG269" s="95">
        <f t="shared" si="283"/>
        <v>55</v>
      </c>
      <c r="CH269" s="83">
        <f>IFERROR(VLOOKUP(TEXT($A269,"0000"),'AYP11'!$B$1691:$AU$2112,17,FALSE),"")</f>
        <v>0</v>
      </c>
      <c r="CI269" s="95">
        <f>IFERROR(VLOOKUP(CH269,'Criteria Table'!$A$2:$I$102,2,FALSE),0)</f>
        <v>10</v>
      </c>
      <c r="CJ269" s="95">
        <f t="shared" si="284"/>
        <v>10</v>
      </c>
      <c r="CK269" s="83">
        <f>IFERROR(VLOOKUP(TEXT($A269,"0000"),'AYP11'!$B$2535:$AU$2956,17,FALSE),"")</f>
        <v>0</v>
      </c>
      <c r="CL269" s="95">
        <f>IFERROR(VLOOKUP(CK269,'Criteria Table'!$A$2:$I$102,2,FALSE),0)</f>
        <v>10</v>
      </c>
      <c r="CM269" s="95">
        <f t="shared" si="285"/>
        <v>10</v>
      </c>
      <c r="CN269" s="76">
        <f>IFERROR(VLOOKUP(TEXT($A269,"0000"),'AYP11'!$B$3379:$AU$3800,23,FALSE),"")</f>
        <v>0</v>
      </c>
      <c r="CO269" s="95">
        <f>IFERROR(VLOOKUP(CN269,'Criteria Table'!$A$2:$I$102,2,FALSE),0)</f>
        <v>10</v>
      </c>
      <c r="CP269" s="95">
        <f t="shared" si="286"/>
        <v>10</v>
      </c>
      <c r="CQ269" s="76">
        <f>IFERROR(VLOOKUP(TEXT($A269,"0000"),'AYP11'!$B$847:$AU$1268,23,FALSE),"")</f>
        <v>41</v>
      </c>
      <c r="CR269" s="95">
        <f>IFERROR(VLOOKUP(CQ269,'Criteria Table'!$A$2:$I$102,2,FALSE),0)</f>
        <v>5.9</v>
      </c>
      <c r="CS269" s="95">
        <f t="shared" si="287"/>
        <v>47</v>
      </c>
      <c r="CT269" s="76">
        <f>IFERROR(VLOOKUP(TEXT($A269,"0000"),'AYP11'!$B$2113:$AU$2534,23,FALSE),"")</f>
        <v>0</v>
      </c>
      <c r="CU269" s="95">
        <f>IFERROR(VLOOKUP(CT269,'Criteria Table'!$A$2:$I$102,2,FALSE),0)</f>
        <v>10</v>
      </c>
      <c r="CV269" s="95">
        <f t="shared" si="288"/>
        <v>10</v>
      </c>
      <c r="CW269" s="76">
        <f>IFERROR(VLOOKUP(TEXT($A269,"0000"),'AYP11'!$B$425:$AU$846,23,FALSE),"")</f>
        <v>0</v>
      </c>
      <c r="CX269" s="95">
        <f>IFERROR(VLOOKUP(CW269,'Criteria Table'!$A$2:$I$102,2,FALSE),0)</f>
        <v>10</v>
      </c>
      <c r="CY269" s="95">
        <f t="shared" si="289"/>
        <v>10</v>
      </c>
      <c r="CZ269" s="76">
        <f>IFERROR(VLOOKUP(TEXT($A269,"0000"),'AYP11'!$B$3:$AU$424,23,FALSE),"")</f>
        <v>0</v>
      </c>
      <c r="DA269" s="95">
        <f>IFERROR(VLOOKUP(CZ269,'Criteria Table'!$A$2:$I$102,2,FALSE),0)</f>
        <v>10</v>
      </c>
      <c r="DB269" s="95">
        <f t="shared" si="290"/>
        <v>10</v>
      </c>
      <c r="DC269" s="76">
        <f>IFERROR(VLOOKUP(TEXT($A269,"0000"),'AYP11'!$B$1269:$AU$1690,23,FALSE),"")</f>
        <v>41</v>
      </c>
      <c r="DD269" s="95">
        <f>IFERROR(VLOOKUP(DC269,'Criteria Table'!$A$2:$I$102,2,FALSE),0)</f>
        <v>5.9</v>
      </c>
      <c r="DE269" s="95">
        <f t="shared" si="291"/>
        <v>47</v>
      </c>
      <c r="DF269" s="76">
        <f>IFERROR(VLOOKUP(TEXT($A269,"0000"),'AYP11'!$B$1691:$AU$2112,23,FALSE),"")</f>
        <v>0</v>
      </c>
      <c r="DG269" s="95">
        <f>IFERROR(VLOOKUP(DF269,'Criteria Table'!$A$2:$I$102,2,FALSE),0)</f>
        <v>10</v>
      </c>
      <c r="DH269" s="95">
        <f t="shared" si="292"/>
        <v>10</v>
      </c>
      <c r="DI269" s="76">
        <f>IFERROR(VLOOKUP(TEXT($A269,"0000"),'AYP11'!$B$2535:$AU$2956,23,FALSE),"")</f>
        <v>0</v>
      </c>
      <c r="DJ269" s="95">
        <f>IFERROR(VLOOKUP(DI269,'Criteria Table'!$A$2:$I$102,2,FALSE),0)</f>
        <v>10</v>
      </c>
      <c r="DK269" s="95">
        <f t="shared" si="293"/>
        <v>10</v>
      </c>
      <c r="DL269" s="91">
        <f>IFERROR(VLOOKUP(TEXT($A269,"0000"),'AYP11'!$B$3379:$AU$3800,11,FALSE),"")</f>
        <v>0</v>
      </c>
      <c r="DM269" s="95">
        <f t="shared" si="294"/>
        <v>1</v>
      </c>
      <c r="DN269" s="95" t="str">
        <f t="shared" si="295"/>
        <v/>
      </c>
      <c r="DO269" s="91">
        <f>IFERROR(VLOOKUP(TEXT($A269,"0000"),'AYP11'!$B$847:$AU$1268,11,FALSE),"")</f>
        <v>92</v>
      </c>
      <c r="DP269" s="95">
        <f t="shared" si="296"/>
        <v>0</v>
      </c>
      <c r="DQ269" s="95">
        <f t="shared" si="297"/>
        <v>92</v>
      </c>
      <c r="DR269" s="91">
        <f>IFERROR(VLOOKUP(TEXT($A269,"0000"),'AYP11'!$B$2113:$AU$2534,11,FALSE),"")</f>
        <v>0</v>
      </c>
      <c r="DS269" s="95">
        <f t="shared" si="298"/>
        <v>1</v>
      </c>
      <c r="DT269" s="95" t="str">
        <f t="shared" si="299"/>
        <v/>
      </c>
      <c r="DU269" s="91">
        <f>IFERROR(VLOOKUP(TEXT($A269,"0000"),'AYP11'!$B$425:$AU$846,11,FALSE),"")</f>
        <v>0</v>
      </c>
      <c r="DV269" s="95">
        <f t="shared" si="300"/>
        <v>1</v>
      </c>
      <c r="DW269" s="95" t="str">
        <f t="shared" si="301"/>
        <v/>
      </c>
      <c r="DX269" s="91">
        <f>IFERROR(VLOOKUP(TEXT($A269,"0000"),'AYP11'!$B$3:$AU$424,11,FALSE),"")</f>
        <v>0</v>
      </c>
      <c r="DY269" s="95">
        <f t="shared" si="302"/>
        <v>1</v>
      </c>
      <c r="DZ269" s="95" t="str">
        <f t="shared" si="303"/>
        <v/>
      </c>
      <c r="EA269" s="91">
        <f>IFERROR(VLOOKUP(TEXT($A269,"0000"),'AYP11'!$B$1269:$AU$1690,11,FALSE),"")</f>
        <v>92</v>
      </c>
      <c r="EB269" s="95">
        <f t="shared" si="304"/>
        <v>0</v>
      </c>
      <c r="EC269" s="95">
        <f t="shared" si="305"/>
        <v>92</v>
      </c>
      <c r="ED269" s="91">
        <f>IFERROR(VLOOKUP(TEXT($A269,"0000"),'AYP11'!$B$1691:$AU$2112,11,FALSE),"")</f>
        <v>0</v>
      </c>
      <c r="EE269" s="95">
        <f t="shared" si="306"/>
        <v>1</v>
      </c>
      <c r="EF269" s="95" t="str">
        <f t="shared" si="307"/>
        <v/>
      </c>
      <c r="EG269" s="91">
        <f>IFERROR(VLOOKUP(TEXT($A269,"0000"),'AYP11'!$B$2535:$AU$2956,11,FALSE),"")</f>
        <v>0</v>
      </c>
      <c r="EH269" s="95">
        <f t="shared" si="308"/>
        <v>1</v>
      </c>
      <c r="EI269" s="95" t="str">
        <f t="shared" si="309"/>
        <v/>
      </c>
    </row>
    <row r="270" spans="1:147" x14ac:dyDescent="0.25">
      <c r="A270" s="248">
        <v>5981</v>
      </c>
      <c r="B270" s="291">
        <f t="shared" si="256"/>
        <v>36.277602523659311</v>
      </c>
      <c r="C270" s="50">
        <f>IFERROR(VLOOKUP(TEXT($A270,"0000"),'R-M11'!$A$2:$AA$500,4,FALSE),0)</f>
        <v>115</v>
      </c>
      <c r="D270" s="291">
        <f t="shared" si="257"/>
        <v>27.129337539432175</v>
      </c>
      <c r="E270" s="98">
        <f>IFERROR(SUM(VLOOKUP(TEXT($A270,"0000"),'R-M11'!$A$2:$AA$500,5,FALSE),VLOOKUP(TEXT($A270,"0000"),'R-M11'!$A$2:$AA$500,6,FALSE)),0)</f>
        <v>86</v>
      </c>
      <c r="F270" s="58">
        <f>IFERROR(VLOOKUP(TEXT($A270,"0000"),'R-M11'!$A$2:$AA$500,14,FALSE),0)</f>
        <v>317</v>
      </c>
      <c r="G270" s="230">
        <f t="shared" si="310"/>
        <v>38.867602523659315</v>
      </c>
      <c r="H270" s="97">
        <f t="shared" si="258"/>
        <v>123.21030000000003</v>
      </c>
      <c r="I270" s="230">
        <f t="shared" si="311"/>
        <v>28.239337539432174</v>
      </c>
      <c r="J270" s="97">
        <f t="shared" si="259"/>
        <v>89.518699999999995</v>
      </c>
      <c r="K270" s="230">
        <f t="shared" si="260"/>
        <v>63</v>
      </c>
      <c r="L270" s="121">
        <f>IFERROR(VLOOKUP(K270,'Criteria Table'!$A$2:$I$102,2,FALSE),"")</f>
        <v>3.7</v>
      </c>
      <c r="M270" s="230">
        <f t="shared" si="261"/>
        <v>67.106940063091486</v>
      </c>
      <c r="N270" s="286">
        <f t="shared" si="262"/>
        <v>32.807570977917983</v>
      </c>
      <c r="O270" s="50">
        <f>IFERROR(VLOOKUP(TEXT($A270,"0000"),'R-M11'!$A$2:$AA$500,17,FALSE),"")</f>
        <v>104</v>
      </c>
      <c r="P270" s="286">
        <f t="shared" si="263"/>
        <v>23.65930599369085</v>
      </c>
      <c r="Q270" s="98">
        <f>IFERROR(SUM(VLOOKUP(TEXT($A270,"0000"),'R-M11'!$A$2:$AA$500,18,FALSE),VLOOKUP(TEXT($A270,"0000"),'R-M11'!$A$2:$AA$500,19,FALSE)),0)</f>
        <v>75</v>
      </c>
      <c r="R270" s="69">
        <f>IFERROR(VLOOKUP(TEXT($A270,"0000"),'R-M11'!$A$2:$AA$500,27,FALSE),0)</f>
        <v>317</v>
      </c>
      <c r="S270" s="121">
        <f t="shared" si="312"/>
        <v>35.887570977917981</v>
      </c>
      <c r="T270" s="70">
        <f t="shared" si="264"/>
        <v>113.7636</v>
      </c>
      <c r="U270" s="121">
        <f t="shared" si="313"/>
        <v>24.979305993690851</v>
      </c>
      <c r="V270" s="70">
        <f t="shared" si="265"/>
        <v>79.184399999999997</v>
      </c>
      <c r="W270" s="121">
        <f t="shared" si="266"/>
        <v>56</v>
      </c>
      <c r="X270" s="124">
        <f>IFERROR(VLOOKUP(W270,'Criteria Table'!$A$2:$I$102,2,FALSE),"")</f>
        <v>4.4000000000000004</v>
      </c>
      <c r="Y270" s="121">
        <f t="shared" si="267"/>
        <v>60.866876971608832</v>
      </c>
      <c r="Z270" s="92">
        <f>IFERROR(IF(VLOOKUP(A270,'SG11'!$A$3:$AI$500,18,FALSE)="","NA",VLOOKUP(A270,'SG11'!$A$3:$AI$500,18,FALSE)),"")</f>
        <v>66</v>
      </c>
      <c r="AA270" s="75">
        <f>IFERROR(VLOOKUP(Z270,'Criteria Table'!$A$2:$I$102,6,FALSE),"NA")</f>
        <v>5</v>
      </c>
      <c r="AB270" s="95">
        <f t="shared" si="314"/>
        <v>71</v>
      </c>
      <c r="AC270" s="84">
        <f>IFERROR(IF(VLOOKUP(A270,'SG11'!$A$3:$AI$500,19,FALSE)="","NA",VLOOKUP(A270,'SG11'!$A$3:$AI$500,19,FALSE)),"")</f>
        <v>54</v>
      </c>
      <c r="AD270" s="75">
        <f>IFERROR(VLOOKUP(AC270,'Criteria Table'!$A$2:$I$102,6,FALSE),"NA")</f>
        <v>10</v>
      </c>
      <c r="AE270" s="95">
        <f t="shared" si="315"/>
        <v>64</v>
      </c>
      <c r="AF270" s="92">
        <f>IFERROR(IF(VLOOKUP(A270,'SG11'!$A$3:$AI$500,20,FALSE)="","NA",VLOOKUP(A270,'SG11'!$A$3:$AI$500,20,FALSE)),"")</f>
        <v>68</v>
      </c>
      <c r="AG270" s="75">
        <f>IFERROR(VLOOKUP(AF270,'Criteria Table'!$A$2:$I$102,6,FALSE),"NA")</f>
        <v>5</v>
      </c>
      <c r="AH270" s="95">
        <f t="shared" si="316"/>
        <v>73</v>
      </c>
      <c r="AI270" s="84">
        <f>IFERROR(IF(VLOOKUP(A270,'SG11'!$A$3:$AI$500,21,FALSE)="","NA",VLOOKUP(A270,'SG11'!$A$3:$AI$500,21,FALSE)),"")</f>
        <v>63</v>
      </c>
      <c r="AJ270" s="75">
        <f>IFERROR(VLOOKUP(AI270,'Criteria Table'!$A$2:$I$102,6,FALSE),"NA")</f>
        <v>5</v>
      </c>
      <c r="AK270" s="95">
        <f t="shared" si="317"/>
        <v>68</v>
      </c>
      <c r="AL270" s="99">
        <f>IFERROR(VLOOKUP(TEXT(A270,"0000"),'W11'!$A$1:$E$500,4,FALSE)/AP270*100,"")</f>
        <v>94.059405940594047</v>
      </c>
      <c r="AM270" s="97">
        <f>IFERROR(VLOOKUP(TEXT(A270,"0000"),'W11'!$A$1:$E$500,4,FALSE),"")</f>
        <v>95</v>
      </c>
      <c r="AN270" s="99">
        <f t="shared" si="268"/>
        <v>94.059405940594047</v>
      </c>
      <c r="AO270" s="97">
        <f t="shared" si="269"/>
        <v>94.999999999999986</v>
      </c>
      <c r="AP270" s="99">
        <f>IFERROR(VLOOKUP(TEXT(A270,"0000"),'W11'!$A$1:$E$500,5,FALSE),"")</f>
        <v>101</v>
      </c>
      <c r="AQ270" s="97">
        <f>IFERROR(VLOOKUP(ROUND(AL270,0),'Criteria Table'!$A$2:$I$102,4,FALSE),0)</f>
        <v>0</v>
      </c>
      <c r="AR270" s="128"/>
      <c r="AS270" s="95"/>
      <c r="AT270" s="95"/>
      <c r="AU270" s="100">
        <f>IFERROR(VLOOKUP(TEXT(A270,"0000"),'Sci11'!$A$3:$N$492,4,FALSE)/VLOOKUP(TEXT(A270,"0000"),'Sci11'!$A$3:$N$492,14,FALSE)*100,"")</f>
        <v>21.621621621621621</v>
      </c>
      <c r="AV270" s="101">
        <f>SUM(VLOOKUP(TEXT(A270,"0000"),'Sci11'!$A$3:$N$492,5,FALSE),VLOOKUP(TEXT(A270,"0000"),'Sci11'!$A$3:$N$492,6,FALSE))/VLOOKUP(TEXT(A270,"0000"),'Sci11'!$A$3:$N$492,14,FALSE)*100</f>
        <v>9.9099099099099099</v>
      </c>
      <c r="AW270" s="100">
        <f t="shared" si="318"/>
        <v>26.381621621621619</v>
      </c>
      <c r="AX270" s="101">
        <f>IFERROR(AW270/100*VLOOKUP(TEXT(A270,"0000"),'Sci11'!$A$3:$N$492,14,FALSE),"")</f>
        <v>29.2836</v>
      </c>
      <c r="AY270" s="100">
        <f t="shared" si="319"/>
        <v>11.949909909909909</v>
      </c>
      <c r="AZ270" s="101">
        <f>IFERROR(AY270/100*VLOOKUP(TEXT(A270,"0000"),'Sci11'!$A$3:$N$492,14,FALSE),"")</f>
        <v>13.264399999999998</v>
      </c>
      <c r="BA270" s="100">
        <f t="shared" si="270"/>
        <v>32</v>
      </c>
      <c r="BB270" s="101">
        <f>IFERROR(VLOOKUP(BA270,'Criteria Table'!$A$2:$I$102,2,FALSE),"")</f>
        <v>6.8000000000000007</v>
      </c>
      <c r="BC270" s="101">
        <f t="shared" si="271"/>
        <v>38.799999999999997</v>
      </c>
      <c r="BD270" s="82">
        <f>IFERROR(VLOOKUP(A270,ATTx11!$A$2:$N$500,4,FALSE),"")</f>
        <v>95.08</v>
      </c>
      <c r="BE270" s="95">
        <f t="shared" si="272"/>
        <v>0.5</v>
      </c>
      <c r="BF270" s="96">
        <f t="shared" si="273"/>
        <v>95.58</v>
      </c>
      <c r="BG270" s="70">
        <f>IFERROR(VLOOKUP(A270,ATTx11!$A$2:$N$500,11,FALSE),"")</f>
        <v>11</v>
      </c>
      <c r="BH270" s="95">
        <f t="shared" si="274"/>
        <v>9.9</v>
      </c>
      <c r="BI270" s="70">
        <f>IFERROR(VLOOKUP(A270,ATTx11!$A$2:$N$500,12,FALSE),"")</f>
        <v>22</v>
      </c>
      <c r="BJ270" s="97">
        <f t="shared" si="275"/>
        <v>19.8</v>
      </c>
      <c r="BK270" s="84">
        <f>IFERROR(VLOOKUP(A270,ATTx11!$A$2:$N$500,7,FALSE),"")</f>
        <v>10</v>
      </c>
      <c r="BL270" s="97">
        <f t="shared" si="276"/>
        <v>9</v>
      </c>
      <c r="BM270" s="84">
        <f>IFERROR(VLOOKUP(A270,ATTx11!$A$2:$N$500,8,FALSE),"")</f>
        <v>16</v>
      </c>
      <c r="BN270" s="95">
        <f t="shared" si="277"/>
        <v>14.4</v>
      </c>
      <c r="BO270" s="95"/>
      <c r="BP270" s="83">
        <f>IFERROR(VLOOKUP(TEXT($A270,"0000"),'AYP11'!$B$3379:$AU$3800,17,FALSE),"")</f>
        <v>0</v>
      </c>
      <c r="BQ270" s="75">
        <f>IFERROR(VLOOKUP(BP270,'Criteria Table'!$A$2:$I$102,2,FALSE),0)</f>
        <v>10</v>
      </c>
      <c r="BR270" s="95">
        <f t="shared" si="278"/>
        <v>10</v>
      </c>
      <c r="BS270" s="83">
        <f>IFERROR(VLOOKUP(TEXT($A270,"0000"),'AYP11'!$B$847:$AU$1268,17,FALSE),"")</f>
        <v>61</v>
      </c>
      <c r="BT270" s="75">
        <f>IFERROR(VLOOKUP(BS270,'Criteria Table'!$A$2:$I$102,2,FALSE),0)</f>
        <v>3.9000000000000004</v>
      </c>
      <c r="BU270" s="95">
        <f t="shared" si="279"/>
        <v>65</v>
      </c>
      <c r="BV270" s="83">
        <f>IFERROR(VLOOKUP(TEXT($A270,"0000"),'AYP11'!$B$2113:$AU$2534,17,FALSE),"")</f>
        <v>68</v>
      </c>
      <c r="BW270" s="75">
        <f>IFERROR(VLOOKUP(BV270,'Criteria Table'!$A$2:$I$102,2,FALSE),0)</f>
        <v>3.2</v>
      </c>
      <c r="BX270" s="95">
        <f t="shared" si="280"/>
        <v>71</v>
      </c>
      <c r="BY270" s="83">
        <f>IFERROR(VLOOKUP(TEXT($A270,"0000"),'AYP11'!$B$425:$AU$846,17,FALSE),"")</f>
        <v>0</v>
      </c>
      <c r="BZ270" s="75">
        <f>IFERROR(VLOOKUP(BY270,'Criteria Table'!$A$2:$I$102,2,FALSE),0)</f>
        <v>10</v>
      </c>
      <c r="CA270" s="95">
        <f t="shared" si="281"/>
        <v>10</v>
      </c>
      <c r="CB270" s="83">
        <f>IFERROR(VLOOKUP(TEXT($A270,"0000"),'AYP11'!$B$3:$AU$424,17,FALSE),"")</f>
        <v>0</v>
      </c>
      <c r="CC270" s="95">
        <f>IFERROR(VLOOKUP(CB270,'Criteria Table'!$A$2:$I$102,2,FALSE),0)</f>
        <v>10</v>
      </c>
      <c r="CD270" s="95">
        <f t="shared" si="282"/>
        <v>10</v>
      </c>
      <c r="CE270" s="83">
        <f>IFERROR(VLOOKUP(TEXT($A270,"0000"),'AYP11'!$B$1269:$AU$1690,17,FALSE),"")</f>
        <v>66</v>
      </c>
      <c r="CF270" s="95">
        <f>IFERROR(VLOOKUP(CE270,'Criteria Table'!$A$2:$I$102,2,FALSE),0)</f>
        <v>3.4000000000000004</v>
      </c>
      <c r="CG270" s="95">
        <f t="shared" si="283"/>
        <v>69</v>
      </c>
      <c r="CH270" s="83">
        <f>IFERROR(VLOOKUP(TEXT($A270,"0000"),'AYP11'!$B$1691:$AU$2112,17,FALSE),"")</f>
        <v>0</v>
      </c>
      <c r="CI270" s="95">
        <f>IFERROR(VLOOKUP(CH270,'Criteria Table'!$A$2:$I$102,2,FALSE),0)</f>
        <v>10</v>
      </c>
      <c r="CJ270" s="95">
        <f t="shared" si="284"/>
        <v>10</v>
      </c>
      <c r="CK270" s="83">
        <f>IFERROR(VLOOKUP(TEXT($A270,"0000"),'AYP11'!$B$2535:$AU$2956,17,FALSE),"")</f>
        <v>0</v>
      </c>
      <c r="CL270" s="95">
        <f>IFERROR(VLOOKUP(CK270,'Criteria Table'!$A$2:$I$102,2,FALSE),0)</f>
        <v>10</v>
      </c>
      <c r="CM270" s="95">
        <f t="shared" si="285"/>
        <v>10</v>
      </c>
      <c r="CN270" s="76">
        <f>IFERROR(VLOOKUP(TEXT($A270,"0000"),'AYP11'!$B$3379:$AU$3800,23,FALSE),"")</f>
        <v>0</v>
      </c>
      <c r="CO270" s="95">
        <f>IFERROR(VLOOKUP(CN270,'Criteria Table'!$A$2:$I$102,2,FALSE),0)</f>
        <v>10</v>
      </c>
      <c r="CP270" s="95">
        <f t="shared" si="286"/>
        <v>10</v>
      </c>
      <c r="CQ270" s="76">
        <f>IFERROR(VLOOKUP(TEXT($A270,"0000"),'AYP11'!$B$847:$AU$1268,23,FALSE),"")</f>
        <v>54</v>
      </c>
      <c r="CR270" s="95">
        <f>IFERROR(VLOOKUP(CQ270,'Criteria Table'!$A$2:$I$102,2,FALSE),0)</f>
        <v>4.6000000000000005</v>
      </c>
      <c r="CS270" s="95">
        <f t="shared" si="287"/>
        <v>59</v>
      </c>
      <c r="CT270" s="76">
        <f>IFERROR(VLOOKUP(TEXT($A270,"0000"),'AYP11'!$B$2113:$AU$2534,23,FALSE),"")</f>
        <v>61</v>
      </c>
      <c r="CU270" s="95">
        <f>IFERROR(VLOOKUP(CT270,'Criteria Table'!$A$2:$I$102,2,FALSE),0)</f>
        <v>3.9000000000000004</v>
      </c>
      <c r="CV270" s="95">
        <f t="shared" si="288"/>
        <v>65</v>
      </c>
      <c r="CW270" s="76">
        <f>IFERROR(VLOOKUP(TEXT($A270,"0000"),'AYP11'!$B$425:$AU$846,23,FALSE),"")</f>
        <v>0</v>
      </c>
      <c r="CX270" s="95">
        <f>IFERROR(VLOOKUP(CW270,'Criteria Table'!$A$2:$I$102,2,FALSE),0)</f>
        <v>10</v>
      </c>
      <c r="CY270" s="95">
        <f t="shared" si="289"/>
        <v>10</v>
      </c>
      <c r="CZ270" s="76">
        <f>IFERROR(VLOOKUP(TEXT($A270,"0000"),'AYP11'!$B$3:$AU$424,23,FALSE),"")</f>
        <v>0</v>
      </c>
      <c r="DA270" s="95">
        <f>IFERROR(VLOOKUP(CZ270,'Criteria Table'!$A$2:$I$102,2,FALSE),0)</f>
        <v>10</v>
      </c>
      <c r="DB270" s="95">
        <f t="shared" si="290"/>
        <v>10</v>
      </c>
      <c r="DC270" s="76">
        <f>IFERROR(VLOOKUP(TEXT($A270,"0000"),'AYP11'!$B$1269:$AU$1690,23,FALSE),"")</f>
        <v>57</v>
      </c>
      <c r="DD270" s="95">
        <f>IFERROR(VLOOKUP(DC270,'Criteria Table'!$A$2:$I$102,2,FALSE),0)</f>
        <v>4.3</v>
      </c>
      <c r="DE270" s="95">
        <f t="shared" si="291"/>
        <v>61</v>
      </c>
      <c r="DF270" s="76">
        <f>IFERROR(VLOOKUP(TEXT($A270,"0000"),'AYP11'!$B$1691:$AU$2112,23,FALSE),"")</f>
        <v>0</v>
      </c>
      <c r="DG270" s="95">
        <f>IFERROR(VLOOKUP(DF270,'Criteria Table'!$A$2:$I$102,2,FALSE),0)</f>
        <v>10</v>
      </c>
      <c r="DH270" s="95">
        <f t="shared" si="292"/>
        <v>10</v>
      </c>
      <c r="DI270" s="76">
        <f>IFERROR(VLOOKUP(TEXT($A270,"0000"),'AYP11'!$B$2535:$AU$2956,23,FALSE),"")</f>
        <v>0</v>
      </c>
      <c r="DJ270" s="95">
        <f>IFERROR(VLOOKUP(DI270,'Criteria Table'!$A$2:$I$102,2,FALSE),0)</f>
        <v>10</v>
      </c>
      <c r="DK270" s="95">
        <f t="shared" si="293"/>
        <v>10</v>
      </c>
      <c r="DL270" s="91">
        <f>IFERROR(VLOOKUP(TEXT($A270,"0000"),'AYP11'!$B$3379:$AU$3800,11,FALSE),"")</f>
        <v>0</v>
      </c>
      <c r="DM270" s="95">
        <f t="shared" si="294"/>
        <v>1</v>
      </c>
      <c r="DN270" s="95" t="str">
        <f t="shared" si="295"/>
        <v/>
      </c>
      <c r="DO270" s="91">
        <f>IFERROR(VLOOKUP(TEXT($A270,"0000"),'AYP11'!$B$847:$AU$1268,11,FALSE),"")</f>
        <v>0</v>
      </c>
      <c r="DP270" s="95">
        <f t="shared" si="296"/>
        <v>1</v>
      </c>
      <c r="DQ270" s="95" t="str">
        <f t="shared" si="297"/>
        <v/>
      </c>
      <c r="DR270" s="91">
        <f>IFERROR(VLOOKUP(TEXT($A270,"0000"),'AYP11'!$B$2113:$AU$2534,11,FALSE),"")</f>
        <v>0</v>
      </c>
      <c r="DS270" s="95">
        <f t="shared" si="298"/>
        <v>1</v>
      </c>
      <c r="DT270" s="95" t="str">
        <f t="shared" si="299"/>
        <v/>
      </c>
      <c r="DU270" s="91">
        <f>IFERROR(VLOOKUP(TEXT($A270,"0000"),'AYP11'!$B$425:$AU$846,11,FALSE),"")</f>
        <v>0</v>
      </c>
      <c r="DV270" s="95">
        <f t="shared" si="300"/>
        <v>1</v>
      </c>
      <c r="DW270" s="95" t="str">
        <f t="shared" si="301"/>
        <v/>
      </c>
      <c r="DX270" s="91">
        <f>IFERROR(VLOOKUP(TEXT($A270,"0000"),'AYP11'!$B$3:$AU$424,11,FALSE),"")</f>
        <v>0</v>
      </c>
      <c r="DY270" s="95">
        <f t="shared" si="302"/>
        <v>1</v>
      </c>
      <c r="DZ270" s="95" t="str">
        <f t="shared" si="303"/>
        <v/>
      </c>
      <c r="EA270" s="91">
        <f>IFERROR(VLOOKUP(TEXT($A270,"0000"),'AYP11'!$B$1269:$AU$1690,11,FALSE),"")</f>
        <v>0</v>
      </c>
      <c r="EB270" s="95">
        <f t="shared" si="304"/>
        <v>1</v>
      </c>
      <c r="EC270" s="95" t="str">
        <f t="shared" si="305"/>
        <v/>
      </c>
      <c r="ED270" s="91">
        <f>IFERROR(VLOOKUP(TEXT($A270,"0000"),'AYP11'!$B$1691:$AU$2112,11,FALSE),"")</f>
        <v>0</v>
      </c>
      <c r="EE270" s="95">
        <f t="shared" si="306"/>
        <v>1</v>
      </c>
      <c r="EF270" s="95" t="str">
        <f t="shared" si="307"/>
        <v/>
      </c>
      <c r="EG270" s="91">
        <f>IFERROR(VLOOKUP(TEXT($A270,"0000"),'AYP11'!$B$2535:$AU$2956,11,FALSE),"")</f>
        <v>0</v>
      </c>
      <c r="EH270" s="95">
        <f t="shared" si="308"/>
        <v>1</v>
      </c>
      <c r="EI270" s="95" t="str">
        <f t="shared" si="309"/>
        <v/>
      </c>
      <c r="EP270" s="34">
        <v>103</v>
      </c>
      <c r="EQ270" s="102" t="s">
        <v>1326</v>
      </c>
    </row>
    <row r="271" spans="1:147" x14ac:dyDescent="0.25">
      <c r="A271" s="248">
        <v>5991</v>
      </c>
      <c r="B271" s="291">
        <f t="shared" si="256"/>
        <v>36.144578313253014</v>
      </c>
      <c r="C271" s="50">
        <f>IFERROR(VLOOKUP(TEXT($A271,"0000"),'R-M11'!$A$2:$AA$500,4,FALSE),0)</f>
        <v>180</v>
      </c>
      <c r="D271" s="291">
        <f t="shared" si="257"/>
        <v>21.485943775100402</v>
      </c>
      <c r="E271" s="98">
        <f>IFERROR(SUM(VLOOKUP(TEXT($A271,"0000"),'R-M11'!$A$2:$AA$500,5,FALSE),VLOOKUP(TEXT($A271,"0000"),'R-M11'!$A$2:$AA$500,6,FALSE)),0)</f>
        <v>107</v>
      </c>
      <c r="F271" s="58">
        <f>IFERROR(VLOOKUP(TEXT($A271,"0000"),'R-M11'!$A$2:$AA$500,14,FALSE),0)</f>
        <v>498</v>
      </c>
      <c r="G271" s="230">
        <f t="shared" si="310"/>
        <v>39.084578313253012</v>
      </c>
      <c r="H271" s="97">
        <f t="shared" si="258"/>
        <v>194.6412</v>
      </c>
      <c r="I271" s="230">
        <f t="shared" si="311"/>
        <v>22.745943775100404</v>
      </c>
      <c r="J271" s="97">
        <f t="shared" si="259"/>
        <v>113.27480000000001</v>
      </c>
      <c r="K271" s="230">
        <f t="shared" si="260"/>
        <v>58</v>
      </c>
      <c r="L271" s="121">
        <f>IFERROR(VLOOKUP(K271,'Criteria Table'!$A$2:$I$102,2,FALSE),"")</f>
        <v>4.2</v>
      </c>
      <c r="M271" s="230">
        <f t="shared" si="261"/>
        <v>61.830522088353419</v>
      </c>
      <c r="N271" s="286">
        <f t="shared" si="262"/>
        <v>26.907630522088354</v>
      </c>
      <c r="O271" s="50">
        <f>IFERROR(VLOOKUP(TEXT($A271,"0000"),'R-M11'!$A$2:$AA$500,17,FALSE),"")</f>
        <v>134</v>
      </c>
      <c r="P271" s="286">
        <f t="shared" si="263"/>
        <v>29.518072289156628</v>
      </c>
      <c r="Q271" s="98">
        <f>IFERROR(SUM(VLOOKUP(TEXT($A271,"0000"),'R-M11'!$A$2:$AA$500,18,FALSE),VLOOKUP(TEXT($A271,"0000"),'R-M11'!$A$2:$AA$500,19,FALSE)),0)</f>
        <v>147</v>
      </c>
      <c r="R271" s="69">
        <f>IFERROR(VLOOKUP(TEXT($A271,"0000"),'R-M11'!$A$2:$AA$500,27,FALSE),0)</f>
        <v>498</v>
      </c>
      <c r="S271" s="121">
        <f t="shared" si="312"/>
        <v>29.987630522088352</v>
      </c>
      <c r="T271" s="70">
        <f t="shared" si="264"/>
        <v>149.33840000000001</v>
      </c>
      <c r="U271" s="121">
        <f t="shared" si="313"/>
        <v>30.838072289156628</v>
      </c>
      <c r="V271" s="70">
        <f t="shared" si="265"/>
        <v>153.5736</v>
      </c>
      <c r="W271" s="121">
        <f t="shared" si="266"/>
        <v>56</v>
      </c>
      <c r="X271" s="124">
        <f>IFERROR(VLOOKUP(W271,'Criteria Table'!$A$2:$I$102,2,FALSE),"")</f>
        <v>4.4000000000000004</v>
      </c>
      <c r="Y271" s="121">
        <f t="shared" si="267"/>
        <v>60.82570281124498</v>
      </c>
      <c r="Z271" s="92">
        <f>IFERROR(IF(VLOOKUP(A271,'SG11'!$A$3:$AI$500,18,FALSE)="","NA",VLOOKUP(A271,'SG11'!$A$3:$AI$500,18,FALSE)),"")</f>
        <v>59</v>
      </c>
      <c r="AA271" s="75">
        <f>IFERROR(VLOOKUP(Z271,'Criteria Table'!$A$2:$I$102,6,FALSE),"NA")</f>
        <v>10</v>
      </c>
      <c r="AB271" s="95">
        <f t="shared" si="314"/>
        <v>69</v>
      </c>
      <c r="AC271" s="84">
        <f>IFERROR(IF(VLOOKUP(A271,'SG11'!$A$3:$AI$500,19,FALSE)="","NA",VLOOKUP(A271,'SG11'!$A$3:$AI$500,19,FALSE)),"")</f>
        <v>56</v>
      </c>
      <c r="AD271" s="75">
        <f>IFERROR(VLOOKUP(AC271,'Criteria Table'!$A$2:$I$102,6,FALSE),"NA")</f>
        <v>10</v>
      </c>
      <c r="AE271" s="95">
        <f t="shared" si="315"/>
        <v>66</v>
      </c>
      <c r="AF271" s="92">
        <f>IFERROR(IF(VLOOKUP(A271,'SG11'!$A$3:$AI$500,20,FALSE)="","NA",VLOOKUP(A271,'SG11'!$A$3:$AI$500,20,FALSE)),"")</f>
        <v>53</v>
      </c>
      <c r="AG271" s="75">
        <f>IFERROR(VLOOKUP(AF271,'Criteria Table'!$A$2:$I$102,6,FALSE),"NA")</f>
        <v>10</v>
      </c>
      <c r="AH271" s="95">
        <f t="shared" si="316"/>
        <v>63</v>
      </c>
      <c r="AI271" s="84">
        <f>IFERROR(IF(VLOOKUP(A271,'SG11'!$A$3:$AI$500,21,FALSE)="","NA",VLOOKUP(A271,'SG11'!$A$3:$AI$500,21,FALSE)),"")</f>
        <v>65</v>
      </c>
      <c r="AJ271" s="75">
        <f>IFERROR(VLOOKUP(AI271,'Criteria Table'!$A$2:$I$102,6,FALSE),"NA")</f>
        <v>5</v>
      </c>
      <c r="AK271" s="95">
        <f t="shared" si="317"/>
        <v>70</v>
      </c>
      <c r="AL271" s="99">
        <f>IFERROR(VLOOKUP(TEXT(A271,"0000"),'W11'!$A$1:$E$500,4,FALSE)/AP271*100,"")</f>
        <v>92.810457516339866</v>
      </c>
      <c r="AM271" s="97">
        <f>IFERROR(VLOOKUP(TEXT(A271,"0000"),'W11'!$A$1:$E$500,4,FALSE),"")</f>
        <v>142</v>
      </c>
      <c r="AN271" s="99">
        <f t="shared" si="268"/>
        <v>92.810457516339866</v>
      </c>
      <c r="AO271" s="97">
        <f t="shared" si="269"/>
        <v>142</v>
      </c>
      <c r="AP271" s="99">
        <f>IFERROR(VLOOKUP(TEXT(A271,"0000"),'W11'!$A$1:$E$500,5,FALSE),"")</f>
        <v>153</v>
      </c>
      <c r="AQ271" s="97">
        <f>IFERROR(VLOOKUP(ROUND(AL271,0),'Criteria Table'!$A$2:$I$102,4,FALSE),0)</f>
        <v>0</v>
      </c>
      <c r="AR271" s="128"/>
      <c r="AS271" s="95"/>
      <c r="AT271" s="95"/>
      <c r="AU271" s="100">
        <f>IFERROR(VLOOKUP(TEXT(A271,"0000"),'Sci11'!$A$3:$N$492,4,FALSE)/VLOOKUP(TEXT(A271,"0000"),'Sci11'!$A$3:$N$492,14,FALSE)*100,"")</f>
        <v>28.491620111731841</v>
      </c>
      <c r="AV271" s="101">
        <f>SUM(VLOOKUP(TEXT(A271,"0000"),'Sci11'!$A$3:$N$492,5,FALSE),VLOOKUP(TEXT(A271,"0000"),'Sci11'!$A$3:$N$492,6,FALSE))/VLOOKUP(TEXT(A271,"0000"),'Sci11'!$A$3:$N$492,14,FALSE)*100</f>
        <v>6.7039106145251397</v>
      </c>
      <c r="AW271" s="100">
        <f t="shared" si="318"/>
        <v>33.041620111731838</v>
      </c>
      <c r="AX271" s="101">
        <f>IFERROR(AW271/100*VLOOKUP(TEXT(A271,"0000"),'Sci11'!$A$3:$N$492,14,FALSE),"")</f>
        <v>59.144499999999994</v>
      </c>
      <c r="AY271" s="100">
        <f t="shared" si="319"/>
        <v>8.6539106145251399</v>
      </c>
      <c r="AZ271" s="101">
        <f>IFERROR(AY271/100*VLOOKUP(TEXT(A271,"0000"),'Sci11'!$A$3:$N$492,14,FALSE),"")</f>
        <v>15.490500000000001</v>
      </c>
      <c r="BA271" s="100">
        <f t="shared" si="270"/>
        <v>35</v>
      </c>
      <c r="BB271" s="101">
        <f>IFERROR(VLOOKUP(BA271,'Criteria Table'!$A$2:$I$102,2,FALSE),"")</f>
        <v>6.5</v>
      </c>
      <c r="BC271" s="101">
        <f t="shared" si="271"/>
        <v>41.5</v>
      </c>
      <c r="BD271" s="82">
        <f>IFERROR(VLOOKUP(A271,ATTx11!$A$2:$N$500,4,FALSE),"")</f>
        <v>95.57</v>
      </c>
      <c r="BE271" s="95">
        <f t="shared" si="272"/>
        <v>0.5</v>
      </c>
      <c r="BF271" s="96">
        <f t="shared" si="273"/>
        <v>96.07</v>
      </c>
      <c r="BG271" s="70">
        <f>IFERROR(VLOOKUP(A271,ATTx11!$A$2:$N$500,11,FALSE),"")</f>
        <v>0</v>
      </c>
      <c r="BH271" s="95">
        <f t="shared" si="274"/>
        <v>0</v>
      </c>
      <c r="BI271" s="70">
        <f>IFERROR(VLOOKUP(A271,ATTx11!$A$2:$N$500,12,FALSE),"")</f>
        <v>27</v>
      </c>
      <c r="BJ271" s="97">
        <f t="shared" si="275"/>
        <v>24.3</v>
      </c>
      <c r="BK271" s="84">
        <f>IFERROR(VLOOKUP(A271,ATTx11!$A$2:$N$500,7,FALSE),"")</f>
        <v>0</v>
      </c>
      <c r="BL271" s="97">
        <f t="shared" si="276"/>
        <v>0</v>
      </c>
      <c r="BM271" s="84">
        <f>IFERROR(VLOOKUP(A271,ATTx11!$A$2:$N$500,8,FALSE),"")</f>
        <v>25</v>
      </c>
      <c r="BN271" s="95">
        <f t="shared" si="277"/>
        <v>22.5</v>
      </c>
      <c r="BO271" s="95"/>
      <c r="BP271" s="83">
        <f>IFERROR(VLOOKUP(TEXT($A271,"0000"),'AYP11'!$B$3379:$AU$3800,17,FALSE),"")</f>
        <v>0</v>
      </c>
      <c r="BQ271" s="75">
        <f>IFERROR(VLOOKUP(BP271,'Criteria Table'!$A$2:$I$102,2,FALSE),0)</f>
        <v>10</v>
      </c>
      <c r="BR271" s="95">
        <f t="shared" si="278"/>
        <v>10</v>
      </c>
      <c r="BS271" s="83">
        <f>IFERROR(VLOOKUP(TEXT($A271,"0000"),'AYP11'!$B$847:$AU$1268,17,FALSE),"")</f>
        <v>64</v>
      </c>
      <c r="BT271" s="75">
        <f>IFERROR(VLOOKUP(BS271,'Criteria Table'!$A$2:$I$102,2,FALSE),0)</f>
        <v>3.6</v>
      </c>
      <c r="BU271" s="95">
        <f t="shared" si="279"/>
        <v>68</v>
      </c>
      <c r="BV271" s="83">
        <f>IFERROR(VLOOKUP(TEXT($A271,"0000"),'AYP11'!$B$2113:$AU$2534,17,FALSE),"")</f>
        <v>58</v>
      </c>
      <c r="BW271" s="75">
        <f>IFERROR(VLOOKUP(BV271,'Criteria Table'!$A$2:$I$102,2,FALSE),0)</f>
        <v>4.2</v>
      </c>
      <c r="BX271" s="95">
        <f t="shared" si="280"/>
        <v>62</v>
      </c>
      <c r="BY271" s="83">
        <f>IFERROR(VLOOKUP(TEXT($A271,"0000"),'AYP11'!$B$425:$AU$846,17,FALSE),"")</f>
        <v>0</v>
      </c>
      <c r="BZ271" s="75">
        <f>IFERROR(VLOOKUP(BY271,'Criteria Table'!$A$2:$I$102,2,FALSE),0)</f>
        <v>10</v>
      </c>
      <c r="CA271" s="95">
        <f t="shared" si="281"/>
        <v>10</v>
      </c>
      <c r="CB271" s="83">
        <f>IFERROR(VLOOKUP(TEXT($A271,"0000"),'AYP11'!$B$3:$AU$424,17,FALSE),"")</f>
        <v>0</v>
      </c>
      <c r="CC271" s="95">
        <f>IFERROR(VLOOKUP(CB271,'Criteria Table'!$A$2:$I$102,2,FALSE),0)</f>
        <v>10</v>
      </c>
      <c r="CD271" s="95">
        <f t="shared" si="282"/>
        <v>10</v>
      </c>
      <c r="CE271" s="83">
        <f>IFERROR(VLOOKUP(TEXT($A271,"0000"),'AYP11'!$B$1269:$AU$1690,17,FALSE),"")</f>
        <v>58</v>
      </c>
      <c r="CF271" s="95">
        <f>IFERROR(VLOOKUP(CE271,'Criteria Table'!$A$2:$I$102,2,FALSE),0)</f>
        <v>4.2</v>
      </c>
      <c r="CG271" s="95">
        <f t="shared" si="283"/>
        <v>62</v>
      </c>
      <c r="CH271" s="83">
        <f>IFERROR(VLOOKUP(TEXT($A271,"0000"),'AYP11'!$B$1691:$AU$2112,17,FALSE),"")</f>
        <v>35</v>
      </c>
      <c r="CI271" s="95">
        <f>IFERROR(VLOOKUP(CH271,'Criteria Table'!$A$2:$I$102,2,FALSE),0)</f>
        <v>6.5</v>
      </c>
      <c r="CJ271" s="95">
        <f t="shared" si="284"/>
        <v>42</v>
      </c>
      <c r="CK271" s="83">
        <f>IFERROR(VLOOKUP(TEXT($A271,"0000"),'AYP11'!$B$2535:$AU$2956,17,FALSE),"")</f>
        <v>0</v>
      </c>
      <c r="CL271" s="95">
        <f>IFERROR(VLOOKUP(CK271,'Criteria Table'!$A$2:$I$102,2,FALSE),0)</f>
        <v>10</v>
      </c>
      <c r="CM271" s="95">
        <f t="shared" si="285"/>
        <v>10</v>
      </c>
      <c r="CN271" s="76">
        <f>IFERROR(VLOOKUP(TEXT($A271,"0000"),'AYP11'!$B$3379:$AU$3800,23,FALSE),"")</f>
        <v>0</v>
      </c>
      <c r="CO271" s="95">
        <f>IFERROR(VLOOKUP(CN271,'Criteria Table'!$A$2:$I$102,2,FALSE),0)</f>
        <v>10</v>
      </c>
      <c r="CP271" s="95">
        <f t="shared" si="286"/>
        <v>10</v>
      </c>
      <c r="CQ271" s="76">
        <f>IFERROR(VLOOKUP(TEXT($A271,"0000"),'AYP11'!$B$847:$AU$1268,23,FALSE),"")</f>
        <v>62</v>
      </c>
      <c r="CR271" s="95">
        <f>IFERROR(VLOOKUP(CQ271,'Criteria Table'!$A$2:$I$102,2,FALSE),0)</f>
        <v>3.8000000000000003</v>
      </c>
      <c r="CS271" s="95">
        <f t="shared" si="287"/>
        <v>66</v>
      </c>
      <c r="CT271" s="76">
        <f>IFERROR(VLOOKUP(TEXT($A271,"0000"),'AYP11'!$B$2113:$AU$2534,23,FALSE),"")</f>
        <v>58</v>
      </c>
      <c r="CU271" s="95">
        <f>IFERROR(VLOOKUP(CT271,'Criteria Table'!$A$2:$I$102,2,FALSE),0)</f>
        <v>4.2</v>
      </c>
      <c r="CV271" s="95">
        <f t="shared" si="288"/>
        <v>62</v>
      </c>
      <c r="CW271" s="76">
        <f>IFERROR(VLOOKUP(TEXT($A271,"0000"),'AYP11'!$B$425:$AU$846,23,FALSE),"")</f>
        <v>0</v>
      </c>
      <c r="CX271" s="95">
        <f>IFERROR(VLOOKUP(CW271,'Criteria Table'!$A$2:$I$102,2,FALSE),0)</f>
        <v>10</v>
      </c>
      <c r="CY271" s="95">
        <f t="shared" si="289"/>
        <v>10</v>
      </c>
      <c r="CZ271" s="76">
        <f>IFERROR(VLOOKUP(TEXT($A271,"0000"),'AYP11'!$B$3:$AU$424,23,FALSE),"")</f>
        <v>0</v>
      </c>
      <c r="DA271" s="95">
        <f>IFERROR(VLOOKUP(CZ271,'Criteria Table'!$A$2:$I$102,2,FALSE),0)</f>
        <v>10</v>
      </c>
      <c r="DB271" s="95">
        <f t="shared" si="290"/>
        <v>10</v>
      </c>
      <c r="DC271" s="76">
        <f>IFERROR(VLOOKUP(TEXT($A271,"0000"),'AYP11'!$B$1269:$AU$1690,23,FALSE),"")</f>
        <v>57</v>
      </c>
      <c r="DD271" s="95">
        <f>IFERROR(VLOOKUP(DC271,'Criteria Table'!$A$2:$I$102,2,FALSE),0)</f>
        <v>4.3</v>
      </c>
      <c r="DE271" s="95">
        <f t="shared" si="291"/>
        <v>61</v>
      </c>
      <c r="DF271" s="76">
        <f>IFERROR(VLOOKUP(TEXT($A271,"0000"),'AYP11'!$B$1691:$AU$2112,23,FALSE),"")</f>
        <v>44</v>
      </c>
      <c r="DG271" s="95">
        <f>IFERROR(VLOOKUP(DF271,'Criteria Table'!$A$2:$I$102,2,FALSE),0)</f>
        <v>5.6000000000000005</v>
      </c>
      <c r="DH271" s="95">
        <f t="shared" si="292"/>
        <v>50</v>
      </c>
      <c r="DI271" s="76">
        <f>IFERROR(VLOOKUP(TEXT($A271,"0000"),'AYP11'!$B$2535:$AU$2956,23,FALSE),"")</f>
        <v>0</v>
      </c>
      <c r="DJ271" s="95">
        <f>IFERROR(VLOOKUP(DI271,'Criteria Table'!$A$2:$I$102,2,FALSE),0)</f>
        <v>10</v>
      </c>
      <c r="DK271" s="95">
        <f t="shared" si="293"/>
        <v>10</v>
      </c>
      <c r="DL271" s="91">
        <f>IFERROR(VLOOKUP(TEXT($A271,"0000"),'AYP11'!$B$3379:$AU$3800,11,FALSE),"")</f>
        <v>0</v>
      </c>
      <c r="DM271" s="95">
        <f t="shared" si="294"/>
        <v>1</v>
      </c>
      <c r="DN271" s="95" t="str">
        <f t="shared" si="295"/>
        <v/>
      </c>
      <c r="DO271" s="91">
        <f>IFERROR(VLOOKUP(TEXT($A271,"0000"),'AYP11'!$B$847:$AU$1268,11,FALSE),"")</f>
        <v>0</v>
      </c>
      <c r="DP271" s="95">
        <f t="shared" si="296"/>
        <v>1</v>
      </c>
      <c r="DQ271" s="95" t="str">
        <f t="shared" si="297"/>
        <v/>
      </c>
      <c r="DR271" s="91">
        <f>IFERROR(VLOOKUP(TEXT($A271,"0000"),'AYP11'!$B$2113:$AU$2534,11,FALSE),"")</f>
        <v>94</v>
      </c>
      <c r="DS271" s="95">
        <f t="shared" si="298"/>
        <v>0</v>
      </c>
      <c r="DT271" s="95">
        <f t="shared" si="299"/>
        <v>94</v>
      </c>
      <c r="DU271" s="91">
        <f>IFERROR(VLOOKUP(TEXT($A271,"0000"),'AYP11'!$B$425:$AU$846,11,FALSE),"")</f>
        <v>0</v>
      </c>
      <c r="DV271" s="95">
        <f t="shared" si="300"/>
        <v>1</v>
      </c>
      <c r="DW271" s="95" t="str">
        <f t="shared" si="301"/>
        <v/>
      </c>
      <c r="DX271" s="91">
        <f>IFERROR(VLOOKUP(TEXT($A271,"0000"),'AYP11'!$B$3:$AU$424,11,FALSE),"")</f>
        <v>0</v>
      </c>
      <c r="DY271" s="95">
        <f t="shared" si="302"/>
        <v>1</v>
      </c>
      <c r="DZ271" s="95" t="str">
        <f t="shared" si="303"/>
        <v/>
      </c>
      <c r="EA271" s="91">
        <f>IFERROR(VLOOKUP(TEXT($A271,"0000"),'AYP11'!$B$1269:$AU$1690,11,FALSE),"")</f>
        <v>94</v>
      </c>
      <c r="EB271" s="95">
        <f t="shared" si="304"/>
        <v>0</v>
      </c>
      <c r="EC271" s="95">
        <f t="shared" si="305"/>
        <v>94</v>
      </c>
      <c r="ED271" s="91">
        <f>IFERROR(VLOOKUP(TEXT($A271,"0000"),'AYP11'!$B$1691:$AU$2112,11,FALSE),"")</f>
        <v>87</v>
      </c>
      <c r="EE271" s="95">
        <f t="shared" si="306"/>
        <v>1</v>
      </c>
      <c r="EF271" s="95">
        <f t="shared" si="307"/>
        <v>88</v>
      </c>
      <c r="EG271" s="91">
        <f>IFERROR(VLOOKUP(TEXT($A271,"0000"),'AYP11'!$B$2535:$AU$2956,11,FALSE),"")</f>
        <v>0</v>
      </c>
      <c r="EH271" s="95">
        <f t="shared" si="308"/>
        <v>1</v>
      </c>
      <c r="EI271" s="95" t="str">
        <f t="shared" si="309"/>
        <v/>
      </c>
      <c r="EP271" s="34">
        <v>53</v>
      </c>
      <c r="EQ271" s="102" t="s">
        <v>2031</v>
      </c>
    </row>
    <row r="272" spans="1:147" x14ac:dyDescent="0.25">
      <c r="A272" s="248">
        <v>6001</v>
      </c>
      <c r="B272" s="291">
        <f t="shared" si="256"/>
        <v>31.147540983606557</v>
      </c>
      <c r="C272" s="50">
        <f>IFERROR(VLOOKUP(TEXT($A272,"0000"),'R-M11'!$A$2:$AA$500,4,FALSE),0)</f>
        <v>361</v>
      </c>
      <c r="D272" s="291">
        <f t="shared" si="257"/>
        <v>62.295081967213115</v>
      </c>
      <c r="E272" s="98">
        <f>IFERROR(SUM(VLOOKUP(TEXT($A272,"0000"),'R-M11'!$A$2:$AA$500,5,FALSE),VLOOKUP(TEXT($A272,"0000"),'R-M11'!$A$2:$AA$500,6,FALSE)),0)</f>
        <v>722</v>
      </c>
      <c r="F272" s="58">
        <f>IFERROR(VLOOKUP(TEXT($A272,"0000"),'R-M11'!$A$2:$AA$500,14,FALSE),0)</f>
        <v>1159</v>
      </c>
      <c r="G272" s="230">
        <f t="shared" si="310"/>
        <v>31.147540983606557</v>
      </c>
      <c r="H272" s="97">
        <f t="shared" si="258"/>
        <v>361</v>
      </c>
      <c r="I272" s="230">
        <f t="shared" si="311"/>
        <v>62.295081967213115</v>
      </c>
      <c r="J272" s="97">
        <f t="shared" si="259"/>
        <v>722</v>
      </c>
      <c r="K272" s="230">
        <f t="shared" si="260"/>
        <v>93</v>
      </c>
      <c r="L272" s="121">
        <f>IFERROR(VLOOKUP(K272,'Criteria Table'!$A$2:$I$102,2,FALSE),"")</f>
        <v>0</v>
      </c>
      <c r="M272" s="230">
        <f t="shared" si="261"/>
        <v>93.442622950819668</v>
      </c>
      <c r="N272" s="286">
        <f t="shared" si="262"/>
        <v>31.266149870801037</v>
      </c>
      <c r="O272" s="50">
        <f>IFERROR(VLOOKUP(TEXT($A272,"0000"),'R-M11'!$A$2:$AA$500,17,FALSE),"")</f>
        <v>363</v>
      </c>
      <c r="P272" s="286">
        <f t="shared" si="263"/>
        <v>61.67097329888027</v>
      </c>
      <c r="Q272" s="98">
        <f>IFERROR(SUM(VLOOKUP(TEXT($A272,"0000"),'R-M11'!$A$2:$AA$500,18,FALSE),VLOOKUP(TEXT($A272,"0000"),'R-M11'!$A$2:$AA$500,19,FALSE)),0)</f>
        <v>716</v>
      </c>
      <c r="R272" s="69">
        <f>IFERROR(VLOOKUP(TEXT($A272,"0000"),'R-M11'!$A$2:$AA$500,27,FALSE),0)</f>
        <v>1161</v>
      </c>
      <c r="S272" s="121">
        <f t="shared" si="312"/>
        <v>31.266149870801037</v>
      </c>
      <c r="T272" s="70">
        <f t="shared" si="264"/>
        <v>363</v>
      </c>
      <c r="U272" s="121">
        <f t="shared" si="313"/>
        <v>61.67097329888027</v>
      </c>
      <c r="V272" s="70">
        <f t="shared" si="265"/>
        <v>716</v>
      </c>
      <c r="W272" s="121">
        <f t="shared" si="266"/>
        <v>93</v>
      </c>
      <c r="X272" s="124">
        <f>IFERROR(VLOOKUP(W272,'Criteria Table'!$A$2:$I$102,2,FALSE),"")</f>
        <v>0</v>
      </c>
      <c r="Y272" s="121">
        <f t="shared" si="267"/>
        <v>92.937123169681314</v>
      </c>
      <c r="Z272" s="92">
        <f>IFERROR(IF(VLOOKUP(A272,'SG11'!$A$3:$AI$500,18,FALSE)="","NA",VLOOKUP(A272,'SG11'!$A$3:$AI$500,18,FALSE)),"")</f>
        <v>73</v>
      </c>
      <c r="AA272" s="75">
        <f>IFERROR(VLOOKUP(Z272,'Criteria Table'!$A$2:$I$102,6,FALSE),"NA")</f>
        <v>5</v>
      </c>
      <c r="AB272" s="95">
        <f t="shared" si="314"/>
        <v>78</v>
      </c>
      <c r="AC272" s="84">
        <f>IFERROR(IF(VLOOKUP(A272,'SG11'!$A$3:$AI$500,19,FALSE)="","NA",VLOOKUP(A272,'SG11'!$A$3:$AI$500,19,FALSE)),"")</f>
        <v>76</v>
      </c>
      <c r="AD272" s="75">
        <f>IFERROR(VLOOKUP(AC272,'Criteria Table'!$A$2:$I$102,6,FALSE),"NA")</f>
        <v>5</v>
      </c>
      <c r="AE272" s="95">
        <f t="shared" si="315"/>
        <v>81</v>
      </c>
      <c r="AF272" s="92">
        <f>IFERROR(IF(VLOOKUP(A272,'SG11'!$A$3:$AI$500,20,FALSE)="","NA",VLOOKUP(A272,'SG11'!$A$3:$AI$500,20,FALSE)),"")</f>
        <v>84</v>
      </c>
      <c r="AG272" s="75">
        <f>IFERROR(VLOOKUP(AF272,'Criteria Table'!$A$2:$I$102,6,FALSE),"NA")</f>
        <v>5</v>
      </c>
      <c r="AH272" s="95">
        <f t="shared" si="316"/>
        <v>89</v>
      </c>
      <c r="AI272" s="84">
        <f>IFERROR(IF(VLOOKUP(A272,'SG11'!$A$3:$AI$500,21,FALSE)="","NA",VLOOKUP(A272,'SG11'!$A$3:$AI$500,21,FALSE)),"")</f>
        <v>80</v>
      </c>
      <c r="AJ272" s="75">
        <f>IFERROR(VLOOKUP(AI272,'Criteria Table'!$A$2:$I$102,6,FALSE),"NA")</f>
        <v>5</v>
      </c>
      <c r="AK272" s="95">
        <f t="shared" si="317"/>
        <v>85</v>
      </c>
      <c r="AL272" s="99">
        <f>IFERROR(VLOOKUP(TEXT(A272,"0000"),'W11'!$A$1:$E$500,4,FALSE)/AP272*100,"")</f>
        <v>99.742930591259636</v>
      </c>
      <c r="AM272" s="97">
        <f>IFERROR(VLOOKUP(TEXT(A272,"0000"),'W11'!$A$1:$E$500,4,FALSE),"")</f>
        <v>388</v>
      </c>
      <c r="AN272" s="99">
        <f t="shared" si="268"/>
        <v>99.742930591259636</v>
      </c>
      <c r="AO272" s="97">
        <f t="shared" si="269"/>
        <v>388</v>
      </c>
      <c r="AP272" s="99">
        <f>IFERROR(VLOOKUP(TEXT(A272,"0000"),'W11'!$A$1:$E$500,5,FALSE),"")</f>
        <v>389</v>
      </c>
      <c r="AQ272" s="97">
        <f>IFERROR(VLOOKUP(ROUND(AL272,0),'Criteria Table'!$A$2:$I$102,4,FALSE),0)</f>
        <v>0</v>
      </c>
      <c r="AR272" s="128"/>
      <c r="AS272" s="95"/>
      <c r="AT272" s="95"/>
      <c r="AU272" s="100">
        <f>IFERROR(VLOOKUP(TEXT(A272,"0000"),'Sci11'!$A$3:$N$492,4,FALSE)/VLOOKUP(TEXT(A272,"0000"),'Sci11'!$A$3:$N$492,14,FALSE)*100,"")</f>
        <v>51.670951156812336</v>
      </c>
      <c r="AV272" s="101">
        <f>SUM(VLOOKUP(TEXT(A272,"0000"),'Sci11'!$A$3:$N$492,5,FALSE),VLOOKUP(TEXT(A272,"0000"),'Sci11'!$A$3:$N$492,6,FALSE))/VLOOKUP(TEXT(A272,"0000"),'Sci11'!$A$3:$N$492,14,FALSE)*100</f>
        <v>29.048843187660665</v>
      </c>
      <c r="AW272" s="100">
        <f t="shared" si="318"/>
        <v>53.000951156812334</v>
      </c>
      <c r="AX272" s="101">
        <f>IFERROR(AW272/100*VLOOKUP(TEXT(A272,"0000"),'Sci11'!$A$3:$N$492,14,FALSE),"")</f>
        <v>206.1737</v>
      </c>
      <c r="AY272" s="100">
        <f t="shared" si="319"/>
        <v>29.618843187660666</v>
      </c>
      <c r="AZ272" s="101">
        <f>IFERROR(AY272/100*VLOOKUP(TEXT(A272,"0000"),'Sci11'!$A$3:$N$492,14,FALSE),"")</f>
        <v>115.21729999999998</v>
      </c>
      <c r="BA272" s="100">
        <f t="shared" si="270"/>
        <v>81</v>
      </c>
      <c r="BB272" s="101">
        <f>IFERROR(VLOOKUP(BA272,'Criteria Table'!$A$2:$I$102,2,FALSE),"")</f>
        <v>1.9000000000000001</v>
      </c>
      <c r="BC272" s="101">
        <f t="shared" si="271"/>
        <v>82.9</v>
      </c>
      <c r="BD272" s="82">
        <f>IFERROR(VLOOKUP(A272,ATTx11!$A$2:$N$500,4,FALSE),"")</f>
        <v>98</v>
      </c>
      <c r="BE272" s="95">
        <f t="shared" si="272"/>
        <v>0</v>
      </c>
      <c r="BF272" s="96">
        <f t="shared" si="273"/>
        <v>98</v>
      </c>
      <c r="BG272" s="70">
        <f>IFERROR(VLOOKUP(A272,ATTx11!$A$2:$N$500,11,FALSE),"")</f>
        <v>4</v>
      </c>
      <c r="BH272" s="95">
        <f t="shared" si="274"/>
        <v>3.6</v>
      </c>
      <c r="BI272" s="70">
        <f>IFERROR(VLOOKUP(A272,ATTx11!$A$2:$N$500,12,FALSE),"")</f>
        <v>17</v>
      </c>
      <c r="BJ272" s="97">
        <f t="shared" si="275"/>
        <v>15.3</v>
      </c>
      <c r="BK272" s="84">
        <f>IFERROR(VLOOKUP(A272,ATTx11!$A$2:$N$500,7,FALSE),"")</f>
        <v>4</v>
      </c>
      <c r="BL272" s="97">
        <f t="shared" si="276"/>
        <v>3.6</v>
      </c>
      <c r="BM272" s="84">
        <f>IFERROR(VLOOKUP(A272,ATTx11!$A$2:$N$500,8,FALSE),"")</f>
        <v>15</v>
      </c>
      <c r="BN272" s="95">
        <f t="shared" si="277"/>
        <v>13.5</v>
      </c>
      <c r="BO272" s="95"/>
      <c r="BP272" s="83">
        <f>IFERROR(VLOOKUP(TEXT($A272,"0000"),'AYP11'!$B$3379:$AU$3800,17,FALSE),"")</f>
        <v>0</v>
      </c>
      <c r="BQ272" s="75">
        <f>IFERROR(VLOOKUP(BP272,'Criteria Table'!$A$2:$I$102,2,FALSE),0)</f>
        <v>10</v>
      </c>
      <c r="BR272" s="95">
        <f t="shared" si="278"/>
        <v>10</v>
      </c>
      <c r="BS272" s="83">
        <f>IFERROR(VLOOKUP(TEXT($A272,"0000"),'AYP11'!$B$847:$AU$1268,17,FALSE),"")</f>
        <v>91</v>
      </c>
      <c r="BT272" s="75">
        <f>IFERROR(VLOOKUP(BS272,'Criteria Table'!$A$2:$I$102,2,FALSE),0)</f>
        <v>0</v>
      </c>
      <c r="BU272" s="95">
        <f t="shared" si="279"/>
        <v>91</v>
      </c>
      <c r="BV272" s="83">
        <f>IFERROR(VLOOKUP(TEXT($A272,"0000"),'AYP11'!$B$2113:$AU$2534,17,FALSE),"")</f>
        <v>93</v>
      </c>
      <c r="BW272" s="75">
        <f>IFERROR(VLOOKUP(BV272,'Criteria Table'!$A$2:$I$102,2,FALSE),0)</f>
        <v>0</v>
      </c>
      <c r="BX272" s="95">
        <f t="shared" si="280"/>
        <v>93</v>
      </c>
      <c r="BY272" s="83">
        <f>IFERROR(VLOOKUP(TEXT($A272,"0000"),'AYP11'!$B$425:$AU$846,17,FALSE),"")</f>
        <v>0</v>
      </c>
      <c r="BZ272" s="75">
        <f>IFERROR(VLOOKUP(BY272,'Criteria Table'!$A$2:$I$102,2,FALSE),0)</f>
        <v>10</v>
      </c>
      <c r="CA272" s="95">
        <f t="shared" si="281"/>
        <v>10</v>
      </c>
      <c r="CB272" s="83">
        <f>IFERROR(VLOOKUP(TEXT($A272,"0000"),'AYP11'!$B$3:$AU$424,17,FALSE),"")</f>
        <v>0</v>
      </c>
      <c r="CC272" s="95">
        <f>IFERROR(VLOOKUP(CB272,'Criteria Table'!$A$2:$I$102,2,FALSE),0)</f>
        <v>10</v>
      </c>
      <c r="CD272" s="95">
        <f t="shared" si="282"/>
        <v>10</v>
      </c>
      <c r="CE272" s="83">
        <f>IFERROR(VLOOKUP(TEXT($A272,"0000"),'AYP11'!$B$1269:$AU$1690,17,FALSE),"")</f>
        <v>92</v>
      </c>
      <c r="CF272" s="95">
        <f>IFERROR(VLOOKUP(CE272,'Criteria Table'!$A$2:$I$102,2,FALSE),0)</f>
        <v>0</v>
      </c>
      <c r="CG272" s="95">
        <f t="shared" si="283"/>
        <v>92</v>
      </c>
      <c r="CH272" s="83">
        <f>IFERROR(VLOOKUP(TEXT($A272,"0000"),'AYP11'!$B$1691:$AU$2112,17,FALSE),"")</f>
        <v>0</v>
      </c>
      <c r="CI272" s="95">
        <f>IFERROR(VLOOKUP(CH272,'Criteria Table'!$A$2:$I$102,2,FALSE),0)</f>
        <v>10</v>
      </c>
      <c r="CJ272" s="95">
        <f t="shared" si="284"/>
        <v>10</v>
      </c>
      <c r="CK272" s="83">
        <f>IFERROR(VLOOKUP(TEXT($A272,"0000"),'AYP11'!$B$2535:$AU$2956,17,FALSE),"")</f>
        <v>0</v>
      </c>
      <c r="CL272" s="95">
        <f>IFERROR(VLOOKUP(CK272,'Criteria Table'!$A$2:$I$102,2,FALSE),0)</f>
        <v>10</v>
      </c>
      <c r="CM272" s="95">
        <f t="shared" si="285"/>
        <v>10</v>
      </c>
      <c r="CN272" s="76">
        <f>IFERROR(VLOOKUP(TEXT($A272,"0000"),'AYP11'!$B$3379:$AU$3800,23,FALSE),"")</f>
        <v>94</v>
      </c>
      <c r="CO272" s="95">
        <f>IFERROR(VLOOKUP(CN272,'Criteria Table'!$A$2:$I$102,2,FALSE),0)</f>
        <v>0</v>
      </c>
      <c r="CP272" s="95">
        <f t="shared" si="286"/>
        <v>94</v>
      </c>
      <c r="CQ272" s="76">
        <f>IFERROR(VLOOKUP(TEXT($A272,"0000"),'AYP11'!$B$847:$AU$1268,23,FALSE),"")</f>
        <v>88</v>
      </c>
      <c r="CR272" s="95">
        <f>IFERROR(VLOOKUP(CQ272,'Criteria Table'!$A$2:$I$102,2,FALSE),0)</f>
        <v>0</v>
      </c>
      <c r="CS272" s="95">
        <f t="shared" si="287"/>
        <v>88</v>
      </c>
      <c r="CT272" s="76">
        <f>IFERROR(VLOOKUP(TEXT($A272,"0000"),'AYP11'!$B$2113:$AU$2534,23,FALSE),"")</f>
        <v>93</v>
      </c>
      <c r="CU272" s="95">
        <f>IFERROR(VLOOKUP(CT272,'Criteria Table'!$A$2:$I$102,2,FALSE),0)</f>
        <v>0</v>
      </c>
      <c r="CV272" s="95">
        <f t="shared" si="288"/>
        <v>93</v>
      </c>
      <c r="CW272" s="76">
        <f>IFERROR(VLOOKUP(TEXT($A272,"0000"),'AYP11'!$B$425:$AU$846,23,FALSE),"")</f>
        <v>0</v>
      </c>
      <c r="CX272" s="95">
        <f>IFERROR(VLOOKUP(CW272,'Criteria Table'!$A$2:$I$102,2,FALSE),0)</f>
        <v>10</v>
      </c>
      <c r="CY272" s="95">
        <f t="shared" si="289"/>
        <v>10</v>
      </c>
      <c r="CZ272" s="76">
        <f>IFERROR(VLOOKUP(TEXT($A272,"0000"),'AYP11'!$B$3:$AU$424,23,FALSE),"")</f>
        <v>0</v>
      </c>
      <c r="DA272" s="95">
        <f>IFERROR(VLOOKUP(CZ272,'Criteria Table'!$A$2:$I$102,2,FALSE),0)</f>
        <v>10</v>
      </c>
      <c r="DB272" s="95">
        <f t="shared" si="290"/>
        <v>10</v>
      </c>
      <c r="DC272" s="76">
        <f>IFERROR(VLOOKUP(TEXT($A272,"0000"),'AYP11'!$B$1269:$AU$1690,23,FALSE),"")</f>
        <v>92</v>
      </c>
      <c r="DD272" s="95">
        <f>IFERROR(VLOOKUP(DC272,'Criteria Table'!$A$2:$I$102,2,FALSE),0)</f>
        <v>0</v>
      </c>
      <c r="DE272" s="95">
        <f t="shared" si="291"/>
        <v>92</v>
      </c>
      <c r="DF272" s="76">
        <f>IFERROR(VLOOKUP(TEXT($A272,"0000"),'AYP11'!$B$1691:$AU$2112,23,FALSE),"")</f>
        <v>0</v>
      </c>
      <c r="DG272" s="95">
        <f>IFERROR(VLOOKUP(DF272,'Criteria Table'!$A$2:$I$102,2,FALSE),0)</f>
        <v>10</v>
      </c>
      <c r="DH272" s="95">
        <f t="shared" si="292"/>
        <v>10</v>
      </c>
      <c r="DI272" s="76">
        <f>IFERROR(VLOOKUP(TEXT($A272,"0000"),'AYP11'!$B$2535:$AU$2956,23,FALSE),"")</f>
        <v>0</v>
      </c>
      <c r="DJ272" s="95">
        <f>IFERROR(VLOOKUP(DI272,'Criteria Table'!$A$2:$I$102,2,FALSE),0)</f>
        <v>10</v>
      </c>
      <c r="DK272" s="95">
        <f t="shared" si="293"/>
        <v>10</v>
      </c>
      <c r="DL272" s="91">
        <f>IFERROR(VLOOKUP(TEXT($A272,"0000"),'AYP11'!$B$3379:$AU$3800,11,FALSE),"")</f>
        <v>0</v>
      </c>
      <c r="DM272" s="95">
        <f t="shared" si="294"/>
        <v>1</v>
      </c>
      <c r="DN272" s="95" t="str">
        <f t="shared" si="295"/>
        <v/>
      </c>
      <c r="DO272" s="91">
        <f>IFERROR(VLOOKUP(TEXT($A272,"0000"),'AYP11'!$B$847:$AU$1268,11,FALSE),"")</f>
        <v>0</v>
      </c>
      <c r="DP272" s="95">
        <f t="shared" si="296"/>
        <v>1</v>
      </c>
      <c r="DQ272" s="95" t="str">
        <f t="shared" si="297"/>
        <v/>
      </c>
      <c r="DR272" s="91">
        <f>IFERROR(VLOOKUP(TEXT($A272,"0000"),'AYP11'!$B$2113:$AU$2534,11,FALSE),"")</f>
        <v>0</v>
      </c>
      <c r="DS272" s="95">
        <f t="shared" si="298"/>
        <v>1</v>
      </c>
      <c r="DT272" s="95" t="str">
        <f t="shared" si="299"/>
        <v/>
      </c>
      <c r="DU272" s="91">
        <f>IFERROR(VLOOKUP(TEXT($A272,"0000"),'AYP11'!$B$425:$AU$846,11,FALSE),"")</f>
        <v>0</v>
      </c>
      <c r="DV272" s="95">
        <f t="shared" si="300"/>
        <v>1</v>
      </c>
      <c r="DW272" s="95" t="str">
        <f t="shared" si="301"/>
        <v/>
      </c>
      <c r="DX272" s="91">
        <f>IFERROR(VLOOKUP(TEXT($A272,"0000"),'AYP11'!$B$3:$AU$424,11,FALSE),"")</f>
        <v>0</v>
      </c>
      <c r="DY272" s="95">
        <f t="shared" si="302"/>
        <v>1</v>
      </c>
      <c r="DZ272" s="95" t="str">
        <f t="shared" si="303"/>
        <v/>
      </c>
      <c r="EA272" s="91">
        <f>IFERROR(VLOOKUP(TEXT($A272,"0000"),'AYP11'!$B$1269:$AU$1690,11,FALSE),"")</f>
        <v>0</v>
      </c>
      <c r="EB272" s="95">
        <f t="shared" si="304"/>
        <v>1</v>
      </c>
      <c r="EC272" s="95" t="str">
        <f t="shared" si="305"/>
        <v/>
      </c>
      <c r="ED272" s="91">
        <f>IFERROR(VLOOKUP(TEXT($A272,"0000"),'AYP11'!$B$1691:$AU$2112,11,FALSE),"")</f>
        <v>0</v>
      </c>
      <c r="EE272" s="95">
        <f t="shared" si="306"/>
        <v>1</v>
      </c>
      <c r="EF272" s="95" t="str">
        <f t="shared" si="307"/>
        <v/>
      </c>
      <c r="EG272" s="91">
        <f>IFERROR(VLOOKUP(TEXT($A272,"0000"),'AYP11'!$B$2535:$AU$2956,11,FALSE),"")</f>
        <v>0</v>
      </c>
      <c r="EH272" s="95">
        <f t="shared" si="308"/>
        <v>1</v>
      </c>
      <c r="EI272" s="95" t="str">
        <f t="shared" si="309"/>
        <v/>
      </c>
    </row>
    <row r="273" spans="1:147" x14ac:dyDescent="0.25">
      <c r="A273" s="248">
        <v>6004</v>
      </c>
      <c r="B273" s="291">
        <f t="shared" si="256"/>
        <v>40.229885057471265</v>
      </c>
      <c r="C273" s="50">
        <f>IFERROR(VLOOKUP(TEXT($A273,"0000"),'R-M11'!$A$2:$AA$500,4,FALSE),0)</f>
        <v>70</v>
      </c>
      <c r="D273" s="291">
        <f t="shared" si="257"/>
        <v>39.080459770114942</v>
      </c>
      <c r="E273" s="98">
        <f>IFERROR(SUM(VLOOKUP(TEXT($A273,"0000"),'R-M11'!$A$2:$AA$500,5,FALSE),VLOOKUP(TEXT($A273,"0000"),'R-M11'!$A$2:$AA$500,6,FALSE)),0)</f>
        <v>68</v>
      </c>
      <c r="F273" s="58">
        <f>IFERROR(VLOOKUP(TEXT($A273,"0000"),'R-M11'!$A$2:$AA$500,14,FALSE),0)</f>
        <v>174</v>
      </c>
      <c r="G273" s="230">
        <f t="shared" si="310"/>
        <v>41.699885057471263</v>
      </c>
      <c r="H273" s="97">
        <f t="shared" si="258"/>
        <v>72.5578</v>
      </c>
      <c r="I273" s="230">
        <f t="shared" si="311"/>
        <v>39.710459770114944</v>
      </c>
      <c r="J273" s="97">
        <f t="shared" si="259"/>
        <v>69.096199999999996</v>
      </c>
      <c r="K273" s="230">
        <f t="shared" si="260"/>
        <v>79</v>
      </c>
      <c r="L273" s="121">
        <f>IFERROR(VLOOKUP(K273,'Criteria Table'!$A$2:$I$102,2,FALSE),"")</f>
        <v>2.1</v>
      </c>
      <c r="M273" s="230">
        <f t="shared" si="261"/>
        <v>81.410344827586215</v>
      </c>
      <c r="N273" s="286">
        <f t="shared" si="262"/>
        <v>43.678160919540232</v>
      </c>
      <c r="O273" s="50">
        <f>IFERROR(VLOOKUP(TEXT($A273,"0000"),'R-M11'!$A$2:$AA$500,17,FALSE),"")</f>
        <v>76</v>
      </c>
      <c r="P273" s="286">
        <f t="shared" si="263"/>
        <v>32.183908045977013</v>
      </c>
      <c r="Q273" s="98">
        <f>IFERROR(SUM(VLOOKUP(TEXT($A273,"0000"),'R-M11'!$A$2:$AA$500,18,FALSE),VLOOKUP(TEXT($A273,"0000"),'R-M11'!$A$2:$AA$500,19,FALSE)),0)</f>
        <v>56</v>
      </c>
      <c r="R273" s="69">
        <f>IFERROR(VLOOKUP(TEXT($A273,"0000"),'R-M11'!$A$2:$AA$500,27,FALSE),0)</f>
        <v>174</v>
      </c>
      <c r="S273" s="121">
        <f t="shared" si="312"/>
        <v>45.358160919540232</v>
      </c>
      <c r="T273" s="70">
        <f t="shared" si="264"/>
        <v>78.923199999999994</v>
      </c>
      <c r="U273" s="121">
        <f t="shared" si="313"/>
        <v>32.903908045977012</v>
      </c>
      <c r="V273" s="70">
        <f t="shared" si="265"/>
        <v>57.252799999999993</v>
      </c>
      <c r="W273" s="121">
        <f t="shared" si="266"/>
        <v>76</v>
      </c>
      <c r="X273" s="124">
        <f>IFERROR(VLOOKUP(W273,'Criteria Table'!$A$2:$I$102,2,FALSE),"")</f>
        <v>2.4000000000000004</v>
      </c>
      <c r="Y273" s="121">
        <f t="shared" si="267"/>
        <v>78.262068965517244</v>
      </c>
      <c r="Z273" s="92">
        <f>IFERROR(IF(VLOOKUP(A273,'SG11'!$A$3:$AI$500,18,FALSE)="","NA",VLOOKUP(A273,'SG11'!$A$3:$AI$500,18,FALSE)),"")</f>
        <v>68</v>
      </c>
      <c r="AA273" s="75">
        <f>IFERROR(VLOOKUP(Z273,'Criteria Table'!$A$2:$I$102,6,FALSE),"NA")</f>
        <v>5</v>
      </c>
      <c r="AB273" s="95">
        <f t="shared" si="314"/>
        <v>73</v>
      </c>
      <c r="AC273" s="84">
        <f>IFERROR(IF(VLOOKUP(A273,'SG11'!$A$3:$AI$500,19,FALSE)="","NA",VLOOKUP(A273,'SG11'!$A$3:$AI$500,19,FALSE)),"")</f>
        <v>71</v>
      </c>
      <c r="AD273" s="75">
        <f>IFERROR(VLOOKUP(AC273,'Criteria Table'!$A$2:$I$102,6,FALSE),"NA")</f>
        <v>5</v>
      </c>
      <c r="AE273" s="95">
        <f t="shared" si="315"/>
        <v>76</v>
      </c>
      <c r="AF273" s="92">
        <f>IFERROR(IF(VLOOKUP(A273,'SG11'!$A$3:$AI$500,20,FALSE)="","NA",VLOOKUP(A273,'SG11'!$A$3:$AI$500,20,FALSE)),"")</f>
        <v>64</v>
      </c>
      <c r="AG273" s="75">
        <f>IFERROR(VLOOKUP(AF273,'Criteria Table'!$A$2:$I$102,6,FALSE),"NA")</f>
        <v>5</v>
      </c>
      <c r="AH273" s="95">
        <f t="shared" si="316"/>
        <v>69</v>
      </c>
      <c r="AI273" s="84">
        <f>IFERROR(IF(VLOOKUP(A273,'SG11'!$A$3:$AI$500,21,FALSE)="","NA",VLOOKUP(A273,'SG11'!$A$3:$AI$500,21,FALSE)),"")</f>
        <v>59</v>
      </c>
      <c r="AJ273" s="75">
        <f>IFERROR(VLOOKUP(AI273,'Criteria Table'!$A$2:$I$102,6,FALSE),"NA")</f>
        <v>10</v>
      </c>
      <c r="AK273" s="95">
        <f t="shared" si="317"/>
        <v>69</v>
      </c>
      <c r="AL273" s="99">
        <f>IFERROR(VLOOKUP(TEXT(A273,"0000"),'W11'!$A$1:$E$500,4,FALSE)/AP273*100,"")</f>
        <v>100</v>
      </c>
      <c r="AM273" s="97">
        <f>IFERROR(VLOOKUP(TEXT(A273,"0000"),'W11'!$A$1:$E$500,4,FALSE),"")</f>
        <v>40</v>
      </c>
      <c r="AN273" s="99">
        <f t="shared" si="268"/>
        <v>100</v>
      </c>
      <c r="AO273" s="97">
        <f t="shared" si="269"/>
        <v>40</v>
      </c>
      <c r="AP273" s="99">
        <f>IFERROR(VLOOKUP(TEXT(A273,"0000"),'W11'!$A$1:$E$500,5,FALSE),"")</f>
        <v>40</v>
      </c>
      <c r="AQ273" s="97">
        <f>IFERROR(VLOOKUP(ROUND(AL273,0),'Criteria Table'!$A$2:$I$102,4,FALSE),0)</f>
        <v>0</v>
      </c>
      <c r="AR273" s="128"/>
      <c r="AS273" s="95"/>
      <c r="AT273" s="95"/>
      <c r="AU273" s="100">
        <f>IFERROR(VLOOKUP(TEXT(A273,"0000"),'Sci11'!$A$3:$N$492,4,FALSE)/VLOOKUP(TEXT(A273,"0000"),'Sci11'!$A$3:$N$492,14,FALSE)*100,"")</f>
        <v>57.499999999999993</v>
      </c>
      <c r="AV273" s="101">
        <f>SUM(VLOOKUP(TEXT(A273,"0000"),'Sci11'!$A$3:$N$492,5,FALSE),VLOOKUP(TEXT(A273,"0000"),'Sci11'!$A$3:$N$492,6,FALSE))/VLOOKUP(TEXT(A273,"0000"),'Sci11'!$A$3:$N$492,14,FALSE)*100</f>
        <v>15</v>
      </c>
      <c r="AW273" s="100">
        <f t="shared" si="318"/>
        <v>59.389999999999993</v>
      </c>
      <c r="AX273" s="101">
        <f>IFERROR(AW273/100*VLOOKUP(TEXT(A273,"0000"),'Sci11'!$A$3:$N$492,14,FALSE),"")</f>
        <v>23.756</v>
      </c>
      <c r="AY273" s="100">
        <f t="shared" si="319"/>
        <v>15.81</v>
      </c>
      <c r="AZ273" s="101">
        <f>IFERROR(AY273/100*VLOOKUP(TEXT(A273,"0000"),'Sci11'!$A$3:$N$492,14,FALSE),"")</f>
        <v>6.3240000000000007</v>
      </c>
      <c r="BA273" s="100">
        <f t="shared" si="270"/>
        <v>73</v>
      </c>
      <c r="BB273" s="101">
        <f>IFERROR(VLOOKUP(BA273,'Criteria Table'!$A$2:$I$102,2,FALSE),"")</f>
        <v>2.7</v>
      </c>
      <c r="BC273" s="101">
        <f t="shared" si="271"/>
        <v>75.7</v>
      </c>
      <c r="BD273" s="82">
        <f>IFERROR(VLOOKUP(A273,ATTx11!$A$2:$N$500,4,FALSE),"")</f>
        <v>96.21</v>
      </c>
      <c r="BE273" s="95">
        <f t="shared" si="272"/>
        <v>0.5</v>
      </c>
      <c r="BF273" s="96">
        <f t="shared" si="273"/>
        <v>96.71</v>
      </c>
      <c r="BG273" s="70">
        <f>IFERROR(VLOOKUP(A273,ATTx11!$A$2:$N$500,11,FALSE),"")</f>
        <v>4</v>
      </c>
      <c r="BH273" s="95">
        <f t="shared" si="274"/>
        <v>3.6</v>
      </c>
      <c r="BI273" s="70">
        <f>IFERROR(VLOOKUP(A273,ATTx11!$A$2:$N$500,12,FALSE),"")</f>
        <v>0</v>
      </c>
      <c r="BJ273" s="97">
        <f t="shared" si="275"/>
        <v>0</v>
      </c>
      <c r="BK273" s="84">
        <f>IFERROR(VLOOKUP(A273,ATTx11!$A$2:$N$500,7,FALSE),"")</f>
        <v>4</v>
      </c>
      <c r="BL273" s="97">
        <f t="shared" si="276"/>
        <v>3.6</v>
      </c>
      <c r="BM273" s="84">
        <f>IFERROR(VLOOKUP(A273,ATTx11!$A$2:$N$500,8,FALSE),"")</f>
        <v>0</v>
      </c>
      <c r="BN273" s="95">
        <f t="shared" si="277"/>
        <v>0</v>
      </c>
      <c r="BO273" s="95"/>
      <c r="BP273" s="83">
        <f>IFERROR(VLOOKUP(TEXT($A273,"0000"),'AYP11'!$B$3379:$AU$3800,17,FALSE),"")</f>
        <v>0</v>
      </c>
      <c r="BQ273" s="75">
        <f>IFERROR(VLOOKUP(BP273,'Criteria Table'!$A$2:$I$102,2,FALSE),0)</f>
        <v>10</v>
      </c>
      <c r="BR273" s="95">
        <f t="shared" si="278"/>
        <v>10</v>
      </c>
      <c r="BS273" s="83">
        <f>IFERROR(VLOOKUP(TEXT($A273,"0000"),'AYP11'!$B$847:$AU$1268,17,FALSE),"")</f>
        <v>0</v>
      </c>
      <c r="BT273" s="75">
        <f>IFERROR(VLOOKUP(BS273,'Criteria Table'!$A$2:$I$102,2,FALSE),0)</f>
        <v>10</v>
      </c>
      <c r="BU273" s="95">
        <f t="shared" si="279"/>
        <v>10</v>
      </c>
      <c r="BV273" s="83">
        <f>IFERROR(VLOOKUP(TEXT($A273,"0000"),'AYP11'!$B$2113:$AU$2534,17,FALSE),"")</f>
        <v>79</v>
      </c>
      <c r="BW273" s="75">
        <f>IFERROR(VLOOKUP(BV273,'Criteria Table'!$A$2:$I$102,2,FALSE),0)</f>
        <v>2.1</v>
      </c>
      <c r="BX273" s="95">
        <f t="shared" si="280"/>
        <v>81</v>
      </c>
      <c r="BY273" s="83">
        <f>IFERROR(VLOOKUP(TEXT($A273,"0000"),'AYP11'!$B$425:$AU$846,17,FALSE),"")</f>
        <v>0</v>
      </c>
      <c r="BZ273" s="75">
        <f>IFERROR(VLOOKUP(BY273,'Criteria Table'!$A$2:$I$102,2,FALSE),0)</f>
        <v>10</v>
      </c>
      <c r="CA273" s="95">
        <f t="shared" si="281"/>
        <v>10</v>
      </c>
      <c r="CB273" s="83">
        <f>IFERROR(VLOOKUP(TEXT($A273,"0000"),'AYP11'!$B$3:$AU$424,17,FALSE),"")</f>
        <v>0</v>
      </c>
      <c r="CC273" s="95">
        <f>IFERROR(VLOOKUP(CB273,'Criteria Table'!$A$2:$I$102,2,FALSE),0)</f>
        <v>10</v>
      </c>
      <c r="CD273" s="95">
        <f t="shared" si="282"/>
        <v>10</v>
      </c>
      <c r="CE273" s="83">
        <f>IFERROR(VLOOKUP(TEXT($A273,"0000"),'AYP11'!$B$1269:$AU$1690,17,FALSE),"")</f>
        <v>78</v>
      </c>
      <c r="CF273" s="95">
        <f>IFERROR(VLOOKUP(CE273,'Criteria Table'!$A$2:$I$102,2,FALSE),0)</f>
        <v>2.2000000000000002</v>
      </c>
      <c r="CG273" s="95">
        <f t="shared" si="283"/>
        <v>80</v>
      </c>
      <c r="CH273" s="83">
        <f>IFERROR(VLOOKUP(TEXT($A273,"0000"),'AYP11'!$B$1691:$AU$2112,17,FALSE),"")</f>
        <v>0</v>
      </c>
      <c r="CI273" s="95">
        <f>IFERROR(VLOOKUP(CH273,'Criteria Table'!$A$2:$I$102,2,FALSE),0)</f>
        <v>10</v>
      </c>
      <c r="CJ273" s="95">
        <f t="shared" si="284"/>
        <v>10</v>
      </c>
      <c r="CK273" s="83">
        <f>IFERROR(VLOOKUP(TEXT($A273,"0000"),'AYP11'!$B$2535:$AU$2956,17,FALSE),"")</f>
        <v>0</v>
      </c>
      <c r="CL273" s="95">
        <f>IFERROR(VLOOKUP(CK273,'Criteria Table'!$A$2:$I$102,2,FALSE),0)</f>
        <v>10</v>
      </c>
      <c r="CM273" s="95">
        <f t="shared" si="285"/>
        <v>10</v>
      </c>
      <c r="CN273" s="76">
        <f>IFERROR(VLOOKUP(TEXT($A273,"0000"),'AYP11'!$B$3379:$AU$3800,23,FALSE),"")</f>
        <v>0</v>
      </c>
      <c r="CO273" s="95">
        <f>IFERROR(VLOOKUP(CN273,'Criteria Table'!$A$2:$I$102,2,FALSE),0)</f>
        <v>10</v>
      </c>
      <c r="CP273" s="95">
        <f t="shared" si="286"/>
        <v>10</v>
      </c>
      <c r="CQ273" s="76">
        <f>IFERROR(VLOOKUP(TEXT($A273,"0000"),'AYP11'!$B$847:$AU$1268,23,FALSE),"")</f>
        <v>0</v>
      </c>
      <c r="CR273" s="95">
        <f>IFERROR(VLOOKUP(CQ273,'Criteria Table'!$A$2:$I$102,2,FALSE),0)</f>
        <v>10</v>
      </c>
      <c r="CS273" s="95">
        <f t="shared" si="287"/>
        <v>10</v>
      </c>
      <c r="CT273" s="76">
        <f>IFERROR(VLOOKUP(TEXT($A273,"0000"),'AYP11'!$B$2113:$AU$2534,23,FALSE),"")</f>
        <v>73</v>
      </c>
      <c r="CU273" s="95">
        <f>IFERROR(VLOOKUP(CT273,'Criteria Table'!$A$2:$I$102,2,FALSE),0)</f>
        <v>2.7</v>
      </c>
      <c r="CV273" s="95">
        <f t="shared" si="288"/>
        <v>76</v>
      </c>
      <c r="CW273" s="76">
        <f>IFERROR(VLOOKUP(TEXT($A273,"0000"),'AYP11'!$B$425:$AU$846,23,FALSE),"")</f>
        <v>0</v>
      </c>
      <c r="CX273" s="95">
        <f>IFERROR(VLOOKUP(CW273,'Criteria Table'!$A$2:$I$102,2,FALSE),0)</f>
        <v>10</v>
      </c>
      <c r="CY273" s="95">
        <f t="shared" si="289"/>
        <v>10</v>
      </c>
      <c r="CZ273" s="76">
        <f>IFERROR(VLOOKUP(TEXT($A273,"0000"),'AYP11'!$B$3:$AU$424,23,FALSE),"")</f>
        <v>0</v>
      </c>
      <c r="DA273" s="95">
        <f>IFERROR(VLOOKUP(CZ273,'Criteria Table'!$A$2:$I$102,2,FALSE),0)</f>
        <v>10</v>
      </c>
      <c r="DB273" s="95">
        <f t="shared" si="290"/>
        <v>10</v>
      </c>
      <c r="DC273" s="76">
        <f>IFERROR(VLOOKUP(TEXT($A273,"0000"),'AYP11'!$B$1269:$AU$1690,23,FALSE),"")</f>
        <v>76</v>
      </c>
      <c r="DD273" s="95">
        <f>IFERROR(VLOOKUP(DC273,'Criteria Table'!$A$2:$I$102,2,FALSE),0)</f>
        <v>2.4000000000000004</v>
      </c>
      <c r="DE273" s="95">
        <f t="shared" si="291"/>
        <v>78</v>
      </c>
      <c r="DF273" s="76">
        <f>IFERROR(VLOOKUP(TEXT($A273,"0000"),'AYP11'!$B$1691:$AU$2112,23,FALSE),"")</f>
        <v>0</v>
      </c>
      <c r="DG273" s="95">
        <f>IFERROR(VLOOKUP(DF273,'Criteria Table'!$A$2:$I$102,2,FALSE),0)</f>
        <v>10</v>
      </c>
      <c r="DH273" s="95">
        <f t="shared" si="292"/>
        <v>10</v>
      </c>
      <c r="DI273" s="76">
        <f>IFERROR(VLOOKUP(TEXT($A273,"0000"),'AYP11'!$B$2535:$AU$2956,23,FALSE),"")</f>
        <v>0</v>
      </c>
      <c r="DJ273" s="95">
        <f>IFERROR(VLOOKUP(DI273,'Criteria Table'!$A$2:$I$102,2,FALSE),0)</f>
        <v>10</v>
      </c>
      <c r="DK273" s="95">
        <f t="shared" si="293"/>
        <v>10</v>
      </c>
      <c r="DL273" s="91">
        <f>IFERROR(VLOOKUP(TEXT($A273,"0000"),'AYP11'!$B$3379:$AU$3800,11,FALSE),"")</f>
        <v>0</v>
      </c>
      <c r="DM273" s="95">
        <f t="shared" si="294"/>
        <v>1</v>
      </c>
      <c r="DN273" s="95" t="str">
        <f t="shared" si="295"/>
        <v/>
      </c>
      <c r="DO273" s="91">
        <f>IFERROR(VLOOKUP(TEXT($A273,"0000"),'AYP11'!$B$847:$AU$1268,11,FALSE),"")</f>
        <v>0</v>
      </c>
      <c r="DP273" s="95">
        <f t="shared" si="296"/>
        <v>1</v>
      </c>
      <c r="DQ273" s="95" t="str">
        <f t="shared" si="297"/>
        <v/>
      </c>
      <c r="DR273" s="91">
        <f>IFERROR(VLOOKUP(TEXT($A273,"0000"),'AYP11'!$B$2113:$AU$2534,11,FALSE),"")</f>
        <v>0</v>
      </c>
      <c r="DS273" s="95">
        <f t="shared" si="298"/>
        <v>1</v>
      </c>
      <c r="DT273" s="95" t="str">
        <f t="shared" si="299"/>
        <v/>
      </c>
      <c r="DU273" s="91">
        <f>IFERROR(VLOOKUP(TEXT($A273,"0000"),'AYP11'!$B$425:$AU$846,11,FALSE),"")</f>
        <v>0</v>
      </c>
      <c r="DV273" s="95">
        <f t="shared" si="300"/>
        <v>1</v>
      </c>
      <c r="DW273" s="95" t="str">
        <f t="shared" si="301"/>
        <v/>
      </c>
      <c r="DX273" s="91">
        <f>IFERROR(VLOOKUP(TEXT($A273,"0000"),'AYP11'!$B$3:$AU$424,11,FALSE),"")</f>
        <v>0</v>
      </c>
      <c r="DY273" s="95">
        <f t="shared" si="302"/>
        <v>1</v>
      </c>
      <c r="DZ273" s="95" t="str">
        <f t="shared" si="303"/>
        <v/>
      </c>
      <c r="EA273" s="91">
        <f>IFERROR(VLOOKUP(TEXT($A273,"0000"),'AYP11'!$B$1269:$AU$1690,11,FALSE),"")</f>
        <v>0</v>
      </c>
      <c r="EB273" s="95">
        <f t="shared" si="304"/>
        <v>1</v>
      </c>
      <c r="EC273" s="95" t="str">
        <f t="shared" si="305"/>
        <v/>
      </c>
      <c r="ED273" s="91">
        <f>IFERROR(VLOOKUP(TEXT($A273,"0000"),'AYP11'!$B$1691:$AU$2112,11,FALSE),"")</f>
        <v>0</v>
      </c>
      <c r="EE273" s="95">
        <f t="shared" si="306"/>
        <v>1</v>
      </c>
      <c r="EF273" s="95" t="str">
        <f t="shared" si="307"/>
        <v/>
      </c>
      <c r="EG273" s="91">
        <f>IFERROR(VLOOKUP(TEXT($A273,"0000"),'AYP11'!$B$2535:$AU$2956,11,FALSE),"")</f>
        <v>0</v>
      </c>
      <c r="EH273" s="95">
        <f t="shared" si="308"/>
        <v>1</v>
      </c>
      <c r="EI273" s="95" t="str">
        <f t="shared" si="309"/>
        <v/>
      </c>
    </row>
    <row r="274" spans="1:147" x14ac:dyDescent="0.25">
      <c r="A274" s="248">
        <v>6006</v>
      </c>
      <c r="B274" s="291">
        <f t="shared" si="256"/>
        <v>23.954372623574145</v>
      </c>
      <c r="C274" s="50">
        <f>IFERROR(VLOOKUP(TEXT($A274,"0000"),'R-M11'!$A$2:$AA$500,4,FALSE),0)</f>
        <v>63</v>
      </c>
      <c r="D274" s="291">
        <f t="shared" si="257"/>
        <v>73.00380228136882</v>
      </c>
      <c r="E274" s="98">
        <f>IFERROR(SUM(VLOOKUP(TEXT($A274,"0000"),'R-M11'!$A$2:$AA$500,5,FALSE),VLOOKUP(TEXT($A274,"0000"),'R-M11'!$A$2:$AA$500,6,FALSE)),0)</f>
        <v>192</v>
      </c>
      <c r="F274" s="58">
        <f>IFERROR(VLOOKUP(TEXT($A274,"0000"),'R-M11'!$A$2:$AA$500,14,FALSE),0)</f>
        <v>263</v>
      </c>
      <c r="G274" s="230">
        <f t="shared" si="310"/>
        <v>23.954372623574145</v>
      </c>
      <c r="H274" s="97">
        <f t="shared" si="258"/>
        <v>63</v>
      </c>
      <c r="I274" s="230">
        <f t="shared" si="311"/>
        <v>73.00380228136882</v>
      </c>
      <c r="J274" s="97">
        <f t="shared" si="259"/>
        <v>192</v>
      </c>
      <c r="K274" s="230">
        <f t="shared" si="260"/>
        <v>97</v>
      </c>
      <c r="L274" s="121">
        <f>IFERROR(VLOOKUP(K274,'Criteria Table'!$A$2:$I$102,2,FALSE),"")</f>
        <v>0</v>
      </c>
      <c r="M274" s="230">
        <f t="shared" si="261"/>
        <v>96.958174904942965</v>
      </c>
      <c r="N274" s="286">
        <f t="shared" si="262"/>
        <v>22.053231939163499</v>
      </c>
      <c r="O274" s="50">
        <f>IFERROR(VLOOKUP(TEXT($A274,"0000"),'R-M11'!$A$2:$AA$500,17,FALSE),"")</f>
        <v>58</v>
      </c>
      <c r="P274" s="286">
        <f t="shared" si="263"/>
        <v>73.764258555133082</v>
      </c>
      <c r="Q274" s="98">
        <f>IFERROR(SUM(VLOOKUP(TEXT($A274,"0000"),'R-M11'!$A$2:$AA$500,18,FALSE),VLOOKUP(TEXT($A274,"0000"),'R-M11'!$A$2:$AA$500,19,FALSE)),0)</f>
        <v>194</v>
      </c>
      <c r="R274" s="69">
        <f>IFERROR(VLOOKUP(TEXT($A274,"0000"),'R-M11'!$A$2:$AA$500,27,FALSE),0)</f>
        <v>263</v>
      </c>
      <c r="S274" s="121">
        <f t="shared" si="312"/>
        <v>22.053231939163499</v>
      </c>
      <c r="T274" s="70">
        <f t="shared" si="264"/>
        <v>58</v>
      </c>
      <c r="U274" s="121">
        <f t="shared" si="313"/>
        <v>73.764258555133082</v>
      </c>
      <c r="V274" s="70">
        <f t="shared" si="265"/>
        <v>194</v>
      </c>
      <c r="W274" s="121">
        <f t="shared" si="266"/>
        <v>96</v>
      </c>
      <c r="X274" s="124">
        <f>IFERROR(VLOOKUP(W274,'Criteria Table'!$A$2:$I$102,2,FALSE),"")</f>
        <v>0</v>
      </c>
      <c r="Y274" s="121">
        <f t="shared" si="267"/>
        <v>95.817490494296578</v>
      </c>
      <c r="Z274" s="92">
        <f>IFERROR(IF(VLOOKUP(A274,'SG11'!$A$3:$AI$500,18,FALSE)="","NA",VLOOKUP(A274,'SG11'!$A$3:$AI$500,18,FALSE)),"")</f>
        <v>78</v>
      </c>
      <c r="AA274" s="75">
        <f>IFERROR(VLOOKUP(Z274,'Criteria Table'!$A$2:$I$102,6,FALSE),"NA")</f>
        <v>5</v>
      </c>
      <c r="AB274" s="95">
        <f t="shared" si="314"/>
        <v>83</v>
      </c>
      <c r="AC274" s="84">
        <f>IFERROR(IF(VLOOKUP(A274,'SG11'!$A$3:$AI$500,19,FALSE)="","NA",VLOOKUP(A274,'SG11'!$A$3:$AI$500,19,FALSE)),"")</f>
        <v>84</v>
      </c>
      <c r="AD274" s="75">
        <f>IFERROR(VLOOKUP(AC274,'Criteria Table'!$A$2:$I$102,6,FALSE),"NA")</f>
        <v>5</v>
      </c>
      <c r="AE274" s="95">
        <f t="shared" si="315"/>
        <v>89</v>
      </c>
      <c r="AF274" s="92">
        <f>IFERROR(IF(VLOOKUP(A274,'SG11'!$A$3:$AI$500,20,FALSE)="","NA",VLOOKUP(A274,'SG11'!$A$3:$AI$500,20,FALSE)),"")</f>
        <v>92</v>
      </c>
      <c r="AG274" s="75">
        <f>IFERROR(VLOOKUP(AF274,'Criteria Table'!$A$2:$I$102,6,FALSE),"NA")</f>
        <v>0</v>
      </c>
      <c r="AH274" s="95">
        <f t="shared" si="316"/>
        <v>92</v>
      </c>
      <c r="AI274" s="84">
        <f>IFERROR(IF(VLOOKUP(A274,'SG11'!$A$3:$AI$500,21,FALSE)="","NA",VLOOKUP(A274,'SG11'!$A$3:$AI$500,21,FALSE)),"")</f>
        <v>90</v>
      </c>
      <c r="AJ274" s="75">
        <f>IFERROR(VLOOKUP(AI274,'Criteria Table'!$A$2:$I$102,6,FALSE),"NA")</f>
        <v>5</v>
      </c>
      <c r="AK274" s="95">
        <f t="shared" si="317"/>
        <v>95</v>
      </c>
      <c r="AL274" s="99">
        <f>IFERROR(VLOOKUP(TEXT(A274,"0000"),'W11'!$A$1:$E$500,4,FALSE)/AP274*100,"")</f>
        <v>100</v>
      </c>
      <c r="AM274" s="97">
        <f>IFERROR(VLOOKUP(TEXT(A274,"0000"),'W11'!$A$1:$E$500,4,FALSE),"")</f>
        <v>86</v>
      </c>
      <c r="AN274" s="99">
        <f t="shared" si="268"/>
        <v>100</v>
      </c>
      <c r="AO274" s="97">
        <f t="shared" si="269"/>
        <v>86</v>
      </c>
      <c r="AP274" s="99">
        <f>IFERROR(VLOOKUP(TEXT(A274,"0000"),'W11'!$A$1:$E$500,5,FALSE),"")</f>
        <v>86</v>
      </c>
      <c r="AQ274" s="97">
        <f>IFERROR(VLOOKUP(ROUND(AL274,0),'Criteria Table'!$A$2:$I$102,4,FALSE),0)</f>
        <v>0</v>
      </c>
      <c r="AR274" s="128"/>
      <c r="AS274" s="95"/>
      <c r="AT274" s="95"/>
      <c r="AU274" s="100">
        <f>IFERROR(VLOOKUP(TEXT(A274,"0000"),'Sci11'!$A$3:$N$492,4,FALSE)/VLOOKUP(TEXT(A274,"0000"),'Sci11'!$A$3:$N$492,14,FALSE)*100,"")</f>
        <v>36.046511627906973</v>
      </c>
      <c r="AV274" s="101">
        <f>SUM(VLOOKUP(TEXT(A274,"0000"),'Sci11'!$A$3:$N$492,5,FALSE),VLOOKUP(TEXT(A274,"0000"),'Sci11'!$A$3:$N$492,6,FALSE))/VLOOKUP(TEXT(A274,"0000"),'Sci11'!$A$3:$N$492,14,FALSE)*100</f>
        <v>52.325581395348841</v>
      </c>
      <c r="AW274" s="100">
        <f t="shared" si="318"/>
        <v>36.046511627906973</v>
      </c>
      <c r="AX274" s="101">
        <f>IFERROR(AW274/100*VLOOKUP(TEXT(A274,"0000"),'Sci11'!$A$3:$N$492,14,FALSE),"")</f>
        <v>30.999999999999996</v>
      </c>
      <c r="AY274" s="100">
        <f t="shared" si="319"/>
        <v>52.325581395348841</v>
      </c>
      <c r="AZ274" s="101">
        <f>IFERROR(AY274/100*VLOOKUP(TEXT(A274,"0000"),'Sci11'!$A$3:$N$492,14,FALSE),"")</f>
        <v>45</v>
      </c>
      <c r="BA274" s="100">
        <f t="shared" si="270"/>
        <v>88</v>
      </c>
      <c r="BB274" s="101">
        <f>IFERROR(VLOOKUP(BA274,'Criteria Table'!$A$2:$I$102,2,FALSE),"")</f>
        <v>0</v>
      </c>
      <c r="BC274" s="101">
        <f t="shared" si="271"/>
        <v>88</v>
      </c>
      <c r="BD274" s="82">
        <f>IFERROR(VLOOKUP(A274,ATTx11!$A$2:$N$500,4,FALSE),"")</f>
        <v>96.26</v>
      </c>
      <c r="BE274" s="95">
        <f t="shared" si="272"/>
        <v>0.5</v>
      </c>
      <c r="BF274" s="96">
        <f t="shared" si="273"/>
        <v>96.76</v>
      </c>
      <c r="BG274" s="70">
        <f>IFERROR(VLOOKUP(A274,ATTx11!$A$2:$N$500,11,FALSE),"")</f>
        <v>5</v>
      </c>
      <c r="BH274" s="95">
        <f t="shared" si="274"/>
        <v>4.5</v>
      </c>
      <c r="BI274" s="70">
        <f>IFERROR(VLOOKUP(A274,ATTx11!$A$2:$N$500,12,FALSE),"")</f>
        <v>3</v>
      </c>
      <c r="BJ274" s="97">
        <f t="shared" si="275"/>
        <v>2.7</v>
      </c>
      <c r="BK274" s="84">
        <f>IFERROR(VLOOKUP(A274,ATTx11!$A$2:$N$500,7,FALSE),"")</f>
        <v>3</v>
      </c>
      <c r="BL274" s="97">
        <f t="shared" si="276"/>
        <v>2.7</v>
      </c>
      <c r="BM274" s="84">
        <f>IFERROR(VLOOKUP(A274,ATTx11!$A$2:$N$500,8,FALSE),"")</f>
        <v>2</v>
      </c>
      <c r="BN274" s="95">
        <f t="shared" si="277"/>
        <v>1.8</v>
      </c>
      <c r="BO274" s="95"/>
      <c r="BP274" s="83">
        <f>IFERROR(VLOOKUP(TEXT($A274,"0000"),'AYP11'!$B$3379:$AU$3800,17,FALSE),"")</f>
        <v>0</v>
      </c>
      <c r="BQ274" s="75">
        <f>IFERROR(VLOOKUP(BP274,'Criteria Table'!$A$2:$I$102,2,FALSE),0)</f>
        <v>10</v>
      </c>
      <c r="BR274" s="95">
        <f t="shared" si="278"/>
        <v>10</v>
      </c>
      <c r="BS274" s="83">
        <f>IFERROR(VLOOKUP(TEXT($A274,"0000"),'AYP11'!$B$847:$AU$1268,17,FALSE),"")</f>
        <v>0</v>
      </c>
      <c r="BT274" s="75">
        <f>IFERROR(VLOOKUP(BS274,'Criteria Table'!$A$2:$I$102,2,FALSE),0)</f>
        <v>10</v>
      </c>
      <c r="BU274" s="95">
        <f t="shared" si="279"/>
        <v>10</v>
      </c>
      <c r="BV274" s="83">
        <f>IFERROR(VLOOKUP(TEXT($A274,"0000"),'AYP11'!$B$2113:$AU$2534,17,FALSE),"")</f>
        <v>0</v>
      </c>
      <c r="BW274" s="75">
        <f>IFERROR(VLOOKUP(BV274,'Criteria Table'!$A$2:$I$102,2,FALSE),0)</f>
        <v>10</v>
      </c>
      <c r="BX274" s="95">
        <f t="shared" si="280"/>
        <v>10</v>
      </c>
      <c r="BY274" s="83">
        <f>IFERROR(VLOOKUP(TEXT($A274,"0000"),'AYP11'!$B$425:$AU$846,17,FALSE),"")</f>
        <v>0</v>
      </c>
      <c r="BZ274" s="75">
        <f>IFERROR(VLOOKUP(BY274,'Criteria Table'!$A$2:$I$102,2,FALSE),0)</f>
        <v>10</v>
      </c>
      <c r="CA274" s="95">
        <f t="shared" si="281"/>
        <v>10</v>
      </c>
      <c r="CB274" s="83">
        <f>IFERROR(VLOOKUP(TEXT($A274,"0000"),'AYP11'!$B$3:$AU$424,17,FALSE),"")</f>
        <v>0</v>
      </c>
      <c r="CC274" s="95">
        <f>IFERROR(VLOOKUP(CB274,'Criteria Table'!$A$2:$I$102,2,FALSE),0)</f>
        <v>10</v>
      </c>
      <c r="CD274" s="95">
        <f t="shared" si="282"/>
        <v>10</v>
      </c>
      <c r="CE274" s="83">
        <f>IFERROR(VLOOKUP(TEXT($A274,"0000"),'AYP11'!$B$1269:$AU$1690,17,FALSE),"")</f>
        <v>0</v>
      </c>
      <c r="CF274" s="95">
        <f>IFERROR(VLOOKUP(CE274,'Criteria Table'!$A$2:$I$102,2,FALSE),0)</f>
        <v>10</v>
      </c>
      <c r="CG274" s="95">
        <f t="shared" si="283"/>
        <v>10</v>
      </c>
      <c r="CH274" s="83">
        <f>IFERROR(VLOOKUP(TEXT($A274,"0000"),'AYP11'!$B$1691:$AU$2112,17,FALSE),"")</f>
        <v>0</v>
      </c>
      <c r="CI274" s="95">
        <f>IFERROR(VLOOKUP(CH274,'Criteria Table'!$A$2:$I$102,2,FALSE),0)</f>
        <v>10</v>
      </c>
      <c r="CJ274" s="95">
        <f t="shared" si="284"/>
        <v>10</v>
      </c>
      <c r="CK274" s="83">
        <f>IFERROR(VLOOKUP(TEXT($A274,"0000"),'AYP11'!$B$2535:$AU$2956,17,FALSE),"")</f>
        <v>0</v>
      </c>
      <c r="CL274" s="95">
        <f>IFERROR(VLOOKUP(CK274,'Criteria Table'!$A$2:$I$102,2,FALSE),0)</f>
        <v>10</v>
      </c>
      <c r="CM274" s="95">
        <f t="shared" si="285"/>
        <v>10</v>
      </c>
      <c r="CN274" s="76">
        <f>IFERROR(VLOOKUP(TEXT($A274,"0000"),'AYP11'!$B$3379:$AU$3800,23,FALSE),"")</f>
        <v>0</v>
      </c>
      <c r="CO274" s="95">
        <f>IFERROR(VLOOKUP(CN274,'Criteria Table'!$A$2:$I$102,2,FALSE),0)</f>
        <v>10</v>
      </c>
      <c r="CP274" s="95">
        <f t="shared" si="286"/>
        <v>10</v>
      </c>
      <c r="CQ274" s="76">
        <f>IFERROR(VLOOKUP(TEXT($A274,"0000"),'AYP11'!$B$847:$AU$1268,23,FALSE),"")</f>
        <v>0</v>
      </c>
      <c r="CR274" s="95">
        <f>IFERROR(VLOOKUP(CQ274,'Criteria Table'!$A$2:$I$102,2,FALSE),0)</f>
        <v>10</v>
      </c>
      <c r="CS274" s="95">
        <f t="shared" si="287"/>
        <v>10</v>
      </c>
      <c r="CT274" s="76">
        <f>IFERROR(VLOOKUP(TEXT($A274,"0000"),'AYP11'!$B$2113:$AU$2534,23,FALSE),"")</f>
        <v>0</v>
      </c>
      <c r="CU274" s="95">
        <f>IFERROR(VLOOKUP(CT274,'Criteria Table'!$A$2:$I$102,2,FALSE),0)</f>
        <v>10</v>
      </c>
      <c r="CV274" s="95">
        <f t="shared" si="288"/>
        <v>10</v>
      </c>
      <c r="CW274" s="76">
        <f>IFERROR(VLOOKUP(TEXT($A274,"0000"),'AYP11'!$B$425:$AU$846,23,FALSE),"")</f>
        <v>0</v>
      </c>
      <c r="CX274" s="95">
        <f>IFERROR(VLOOKUP(CW274,'Criteria Table'!$A$2:$I$102,2,FALSE),0)</f>
        <v>10</v>
      </c>
      <c r="CY274" s="95">
        <f t="shared" si="289"/>
        <v>10</v>
      </c>
      <c r="CZ274" s="76">
        <f>IFERROR(VLOOKUP(TEXT($A274,"0000"),'AYP11'!$B$3:$AU$424,23,FALSE),"")</f>
        <v>0</v>
      </c>
      <c r="DA274" s="95">
        <f>IFERROR(VLOOKUP(CZ274,'Criteria Table'!$A$2:$I$102,2,FALSE),0)</f>
        <v>10</v>
      </c>
      <c r="DB274" s="95">
        <f t="shared" si="290"/>
        <v>10</v>
      </c>
      <c r="DC274" s="76">
        <f>IFERROR(VLOOKUP(TEXT($A274,"0000"),'AYP11'!$B$1269:$AU$1690,23,FALSE),"")</f>
        <v>0</v>
      </c>
      <c r="DD274" s="95">
        <f>IFERROR(VLOOKUP(DC274,'Criteria Table'!$A$2:$I$102,2,FALSE),0)</f>
        <v>10</v>
      </c>
      <c r="DE274" s="95">
        <f t="shared" si="291"/>
        <v>10</v>
      </c>
      <c r="DF274" s="76">
        <f>IFERROR(VLOOKUP(TEXT($A274,"0000"),'AYP11'!$B$1691:$AU$2112,23,FALSE),"")</f>
        <v>0</v>
      </c>
      <c r="DG274" s="95">
        <f>IFERROR(VLOOKUP(DF274,'Criteria Table'!$A$2:$I$102,2,FALSE),0)</f>
        <v>10</v>
      </c>
      <c r="DH274" s="95">
        <f t="shared" si="292"/>
        <v>10</v>
      </c>
      <c r="DI274" s="76">
        <f>IFERROR(VLOOKUP(TEXT($A274,"0000"),'AYP11'!$B$2535:$AU$2956,23,FALSE),"")</f>
        <v>0</v>
      </c>
      <c r="DJ274" s="95">
        <f>IFERROR(VLOOKUP(DI274,'Criteria Table'!$A$2:$I$102,2,FALSE),0)</f>
        <v>10</v>
      </c>
      <c r="DK274" s="95">
        <f t="shared" si="293"/>
        <v>10</v>
      </c>
      <c r="DL274" s="91">
        <f>IFERROR(VLOOKUP(TEXT($A274,"0000"),'AYP11'!$B$3379:$AU$3800,11,FALSE),"")</f>
        <v>0</v>
      </c>
      <c r="DM274" s="95">
        <f t="shared" si="294"/>
        <v>1</v>
      </c>
      <c r="DN274" s="95" t="str">
        <f t="shared" si="295"/>
        <v/>
      </c>
      <c r="DO274" s="91">
        <f>IFERROR(VLOOKUP(TEXT($A274,"0000"),'AYP11'!$B$847:$AU$1268,11,FALSE),"")</f>
        <v>0</v>
      </c>
      <c r="DP274" s="95">
        <f t="shared" si="296"/>
        <v>1</v>
      </c>
      <c r="DQ274" s="95" t="str">
        <f t="shared" si="297"/>
        <v/>
      </c>
      <c r="DR274" s="91">
        <f>IFERROR(VLOOKUP(TEXT($A274,"0000"),'AYP11'!$B$2113:$AU$2534,11,FALSE),"")</f>
        <v>0</v>
      </c>
      <c r="DS274" s="95">
        <f t="shared" si="298"/>
        <v>1</v>
      </c>
      <c r="DT274" s="95" t="str">
        <f t="shared" si="299"/>
        <v/>
      </c>
      <c r="DU274" s="91">
        <f>IFERROR(VLOOKUP(TEXT($A274,"0000"),'AYP11'!$B$425:$AU$846,11,FALSE),"")</f>
        <v>0</v>
      </c>
      <c r="DV274" s="95">
        <f t="shared" si="300"/>
        <v>1</v>
      </c>
      <c r="DW274" s="95" t="str">
        <f t="shared" si="301"/>
        <v/>
      </c>
      <c r="DX274" s="91">
        <f>IFERROR(VLOOKUP(TEXT($A274,"0000"),'AYP11'!$B$3:$AU$424,11,FALSE),"")</f>
        <v>0</v>
      </c>
      <c r="DY274" s="95">
        <f t="shared" si="302"/>
        <v>1</v>
      </c>
      <c r="DZ274" s="95" t="str">
        <f t="shared" si="303"/>
        <v/>
      </c>
      <c r="EA274" s="91">
        <f>IFERROR(VLOOKUP(TEXT($A274,"0000"),'AYP11'!$B$1269:$AU$1690,11,FALSE),"")</f>
        <v>0</v>
      </c>
      <c r="EB274" s="95">
        <f t="shared" si="304"/>
        <v>1</v>
      </c>
      <c r="EC274" s="95" t="str">
        <f t="shared" si="305"/>
        <v/>
      </c>
      <c r="ED274" s="91">
        <f>IFERROR(VLOOKUP(TEXT($A274,"0000"),'AYP11'!$B$1691:$AU$2112,11,FALSE),"")</f>
        <v>0</v>
      </c>
      <c r="EE274" s="95">
        <f t="shared" si="306"/>
        <v>1</v>
      </c>
      <c r="EF274" s="95" t="str">
        <f t="shared" si="307"/>
        <v/>
      </c>
      <c r="EG274" s="91">
        <f>IFERROR(VLOOKUP(TEXT($A274,"0000"),'AYP11'!$B$2535:$AU$2956,11,FALSE),"")</f>
        <v>0</v>
      </c>
      <c r="EH274" s="95">
        <f t="shared" si="308"/>
        <v>1</v>
      </c>
      <c r="EI274" s="95" t="str">
        <f t="shared" si="309"/>
        <v/>
      </c>
      <c r="EO274" s="34" t="s">
        <v>834</v>
      </c>
      <c r="EP274" s="34">
        <v>14</v>
      </c>
      <c r="EQ274" s="102" t="s">
        <v>1998</v>
      </c>
    </row>
    <row r="275" spans="1:147" x14ac:dyDescent="0.25">
      <c r="A275" s="248">
        <v>6008</v>
      </c>
      <c r="B275" s="291">
        <f t="shared" si="256"/>
        <v>28.000000000000004</v>
      </c>
      <c r="C275" s="50">
        <f>IFERROR(VLOOKUP(TEXT($A275,"0000"),'R-M11'!$A$2:$AA$500,4,FALSE),0)</f>
        <v>35</v>
      </c>
      <c r="D275" s="291">
        <f t="shared" si="257"/>
        <v>12</v>
      </c>
      <c r="E275" s="98">
        <f>IFERROR(SUM(VLOOKUP(TEXT($A275,"0000"),'R-M11'!$A$2:$AA$500,5,FALSE),VLOOKUP(TEXT($A275,"0000"),'R-M11'!$A$2:$AA$500,6,FALSE)),0)</f>
        <v>15</v>
      </c>
      <c r="F275" s="58">
        <f>IFERROR(VLOOKUP(TEXT($A275,"0000"),'R-M11'!$A$2:$AA$500,14,FALSE),0)</f>
        <v>125</v>
      </c>
      <c r="G275" s="230">
        <f t="shared" si="310"/>
        <v>32.200000000000003</v>
      </c>
      <c r="H275" s="97">
        <f t="shared" si="258"/>
        <v>40.25</v>
      </c>
      <c r="I275" s="230">
        <f t="shared" si="311"/>
        <v>13.8</v>
      </c>
      <c r="J275" s="97">
        <f t="shared" si="259"/>
        <v>17.25</v>
      </c>
      <c r="K275" s="230">
        <f t="shared" si="260"/>
        <v>40</v>
      </c>
      <c r="L275" s="121">
        <f>IFERROR(VLOOKUP(K275,'Criteria Table'!$A$2:$I$102,2,FALSE),"")</f>
        <v>6</v>
      </c>
      <c r="M275" s="230">
        <f t="shared" si="261"/>
        <v>46</v>
      </c>
      <c r="N275" s="286">
        <f t="shared" si="262"/>
        <v>41.463414634146339</v>
      </c>
      <c r="O275" s="50">
        <f>IFERROR(VLOOKUP(TEXT($A275,"0000"),'R-M11'!$A$2:$AA$500,17,FALSE),"")</f>
        <v>51</v>
      </c>
      <c r="P275" s="286">
        <f t="shared" si="263"/>
        <v>8.9430894308943092</v>
      </c>
      <c r="Q275" s="98">
        <f>IFERROR(SUM(VLOOKUP(TEXT($A275,"0000"),'R-M11'!$A$2:$AA$500,18,FALSE),VLOOKUP(TEXT($A275,"0000"),'R-M11'!$A$2:$AA$500,19,FALSE)),0)</f>
        <v>11</v>
      </c>
      <c r="R275" s="69">
        <f>IFERROR(VLOOKUP(TEXT($A275,"0000"),'R-M11'!$A$2:$AA$500,27,FALSE),0)</f>
        <v>123</v>
      </c>
      <c r="S275" s="121">
        <f t="shared" si="312"/>
        <v>44.963414634146339</v>
      </c>
      <c r="T275" s="70">
        <f t="shared" si="264"/>
        <v>55.304999999999993</v>
      </c>
      <c r="U275" s="121">
        <f t="shared" si="313"/>
        <v>10.443089430894309</v>
      </c>
      <c r="V275" s="70">
        <f t="shared" si="265"/>
        <v>12.845000000000001</v>
      </c>
      <c r="W275" s="121">
        <f t="shared" si="266"/>
        <v>50</v>
      </c>
      <c r="X275" s="124">
        <f>IFERROR(VLOOKUP(W275,'Criteria Table'!$A$2:$I$102,2,FALSE),"")</f>
        <v>5</v>
      </c>
      <c r="Y275" s="121">
        <f t="shared" si="267"/>
        <v>55.40650406504065</v>
      </c>
      <c r="Z275" s="92">
        <f>IFERROR(IF(VLOOKUP(A275,'SG11'!$A$3:$AI$500,18,FALSE)="","NA",VLOOKUP(A275,'SG11'!$A$3:$AI$500,18,FALSE)),"")</f>
        <v>61</v>
      </c>
      <c r="AA275" s="75">
        <f>IFERROR(VLOOKUP(Z275,'Criteria Table'!$A$2:$I$102,6,FALSE),"NA")</f>
        <v>5</v>
      </c>
      <c r="AB275" s="95">
        <f t="shared" si="314"/>
        <v>66</v>
      </c>
      <c r="AC275" s="84">
        <f>IFERROR(IF(VLOOKUP(A275,'SG11'!$A$3:$AI$500,19,FALSE)="","NA",VLOOKUP(A275,'SG11'!$A$3:$AI$500,19,FALSE)),"")</f>
        <v>81</v>
      </c>
      <c r="AD275" s="75">
        <f>IFERROR(VLOOKUP(AC275,'Criteria Table'!$A$2:$I$102,6,FALSE),"NA")</f>
        <v>5</v>
      </c>
      <c r="AE275" s="95">
        <f t="shared" si="315"/>
        <v>86</v>
      </c>
      <c r="AF275" s="92">
        <f>IFERROR(IF(VLOOKUP(A275,'SG11'!$A$3:$AI$500,20,FALSE)="","NA",VLOOKUP(A275,'SG11'!$A$3:$AI$500,20,FALSE)),"")</f>
        <v>77</v>
      </c>
      <c r="AG275" s="75">
        <f>IFERROR(VLOOKUP(AF275,'Criteria Table'!$A$2:$I$102,6,FALSE),"NA")</f>
        <v>5</v>
      </c>
      <c r="AH275" s="95">
        <f t="shared" si="316"/>
        <v>82</v>
      </c>
      <c r="AI275" s="84">
        <f>IFERROR(IF(VLOOKUP(A275,'SG11'!$A$3:$AI$500,21,FALSE)="","NA",VLOOKUP(A275,'SG11'!$A$3:$AI$500,21,FALSE)),"")</f>
        <v>93</v>
      </c>
      <c r="AJ275" s="75">
        <f>IFERROR(VLOOKUP(AI275,'Criteria Table'!$A$2:$I$102,6,FALSE),"NA")</f>
        <v>0</v>
      </c>
      <c r="AK275" s="95">
        <f t="shared" si="317"/>
        <v>93</v>
      </c>
      <c r="AL275" s="99">
        <f>IFERROR(VLOOKUP(TEXT(A275,"0000"),'W11'!$A$1:$E$500,4,FALSE)/AP275*100,"")</f>
        <v>100</v>
      </c>
      <c r="AM275" s="97">
        <f>IFERROR(VLOOKUP(TEXT(A275,"0000"),'W11'!$A$1:$E$500,4,FALSE),"")</f>
        <v>32</v>
      </c>
      <c r="AN275" s="99">
        <f t="shared" si="268"/>
        <v>100</v>
      </c>
      <c r="AO275" s="97">
        <f t="shared" si="269"/>
        <v>32</v>
      </c>
      <c r="AP275" s="99">
        <f>IFERROR(VLOOKUP(TEXT(A275,"0000"),'W11'!$A$1:$E$500,5,FALSE),"")</f>
        <v>32</v>
      </c>
      <c r="AQ275" s="97">
        <f>IFERROR(VLOOKUP(ROUND(AL275,0),'Criteria Table'!$A$2:$I$102,4,FALSE),0)</f>
        <v>0</v>
      </c>
      <c r="AR275" s="128"/>
      <c r="AS275" s="95"/>
      <c r="AT275" s="95"/>
      <c r="AU275" s="100">
        <f>IFERROR(VLOOKUP(TEXT(A275,"0000"),'Sci11'!$A$3:$N$492,4,FALSE)/VLOOKUP(TEXT(A275,"0000"),'Sci11'!$A$3:$N$492,14,FALSE)*100,"")</f>
        <v>16.666666666666664</v>
      </c>
      <c r="AV275" s="101">
        <f>SUM(VLOOKUP(TEXT(A275,"0000"),'Sci11'!$A$3:$N$492,5,FALSE),VLOOKUP(TEXT(A275,"0000"),'Sci11'!$A$3:$N$492,6,FALSE))/VLOOKUP(TEXT(A275,"0000"),'Sci11'!$A$3:$N$492,14,FALSE)*100</f>
        <v>3.3333333333333335</v>
      </c>
      <c r="AW275" s="100">
        <f t="shared" si="318"/>
        <v>22.266666666666666</v>
      </c>
      <c r="AX275" s="101">
        <f>IFERROR(AW275/100*VLOOKUP(TEXT(A275,"0000"),'Sci11'!$A$3:$N$492,14,FALSE),"")</f>
        <v>6.68</v>
      </c>
      <c r="AY275" s="100">
        <f t="shared" si="319"/>
        <v>5.7333333333333334</v>
      </c>
      <c r="AZ275" s="101">
        <f>IFERROR(AY275/100*VLOOKUP(TEXT(A275,"0000"),'Sci11'!$A$3:$N$492,14,FALSE),"")</f>
        <v>1.72</v>
      </c>
      <c r="BA275" s="100">
        <f t="shared" si="270"/>
        <v>20</v>
      </c>
      <c r="BB275" s="101">
        <f>IFERROR(VLOOKUP(BA275,'Criteria Table'!$A$2:$I$102,2,FALSE),"")</f>
        <v>8</v>
      </c>
      <c r="BC275" s="101">
        <f t="shared" si="271"/>
        <v>28</v>
      </c>
      <c r="BD275" s="82">
        <f>IFERROR(VLOOKUP(A275,ATTx11!$A$2:$N$500,4,FALSE),"")</f>
        <v>94.25</v>
      </c>
      <c r="BE275" s="95">
        <f t="shared" si="272"/>
        <v>0.5</v>
      </c>
      <c r="BF275" s="96">
        <f t="shared" si="273"/>
        <v>94.75</v>
      </c>
      <c r="BG275" s="70">
        <f>IFERROR(VLOOKUP(A275,ATTx11!$A$2:$N$500,11,FALSE),"")</f>
        <v>3</v>
      </c>
      <c r="BH275" s="95">
        <f t="shared" si="274"/>
        <v>2.7</v>
      </c>
      <c r="BI275" s="70">
        <f>IFERROR(VLOOKUP(A275,ATTx11!$A$2:$N$500,12,FALSE),"")</f>
        <v>10</v>
      </c>
      <c r="BJ275" s="97">
        <f t="shared" si="275"/>
        <v>9</v>
      </c>
      <c r="BK275" s="84">
        <f>IFERROR(VLOOKUP(A275,ATTx11!$A$2:$N$500,7,FALSE),"")</f>
        <v>3</v>
      </c>
      <c r="BL275" s="97">
        <f t="shared" si="276"/>
        <v>2.7</v>
      </c>
      <c r="BM275" s="84">
        <f>IFERROR(VLOOKUP(A275,ATTx11!$A$2:$N$500,8,FALSE),"")</f>
        <v>9</v>
      </c>
      <c r="BN275" s="95">
        <f t="shared" si="277"/>
        <v>8.1</v>
      </c>
      <c r="BO275" s="95"/>
      <c r="BP275" s="83">
        <f>IFERROR(VLOOKUP(TEXT($A275,"0000"),'AYP11'!$B$3379:$AU$3800,17,FALSE),"")</f>
        <v>0</v>
      </c>
      <c r="BQ275" s="75">
        <f>IFERROR(VLOOKUP(BP275,'Criteria Table'!$A$2:$I$102,2,FALSE),0)</f>
        <v>10</v>
      </c>
      <c r="BR275" s="95">
        <f t="shared" si="278"/>
        <v>10</v>
      </c>
      <c r="BS275" s="83">
        <f>IFERROR(VLOOKUP(TEXT($A275,"0000"),'AYP11'!$B$847:$AU$1268,17,FALSE),"")</f>
        <v>49</v>
      </c>
      <c r="BT275" s="75">
        <f>IFERROR(VLOOKUP(BS275,'Criteria Table'!$A$2:$I$102,2,FALSE),0)</f>
        <v>5.1000000000000005</v>
      </c>
      <c r="BU275" s="95">
        <f t="shared" si="279"/>
        <v>54</v>
      </c>
      <c r="BV275" s="83">
        <f>IFERROR(VLOOKUP(TEXT($A275,"0000"),'AYP11'!$B$2113:$AU$2534,17,FALSE),"")</f>
        <v>38</v>
      </c>
      <c r="BW275" s="75">
        <f>IFERROR(VLOOKUP(BV275,'Criteria Table'!$A$2:$I$102,2,FALSE),0)</f>
        <v>6.2</v>
      </c>
      <c r="BX275" s="95">
        <f t="shared" si="280"/>
        <v>44</v>
      </c>
      <c r="BY275" s="83">
        <f>IFERROR(VLOOKUP(TEXT($A275,"0000"),'AYP11'!$B$425:$AU$846,17,FALSE),"")</f>
        <v>0</v>
      </c>
      <c r="BZ275" s="75">
        <f>IFERROR(VLOOKUP(BY275,'Criteria Table'!$A$2:$I$102,2,FALSE),0)</f>
        <v>10</v>
      </c>
      <c r="CA275" s="95">
        <f t="shared" si="281"/>
        <v>10</v>
      </c>
      <c r="CB275" s="83">
        <f>IFERROR(VLOOKUP(TEXT($A275,"0000"),'AYP11'!$B$3:$AU$424,17,FALSE),"")</f>
        <v>0</v>
      </c>
      <c r="CC275" s="95">
        <f>IFERROR(VLOOKUP(CB275,'Criteria Table'!$A$2:$I$102,2,FALSE),0)</f>
        <v>10</v>
      </c>
      <c r="CD275" s="95">
        <f t="shared" si="282"/>
        <v>10</v>
      </c>
      <c r="CE275" s="83">
        <f>IFERROR(VLOOKUP(TEXT($A275,"0000"),'AYP11'!$B$1269:$AU$1690,17,FALSE),"")</f>
        <v>41</v>
      </c>
      <c r="CF275" s="95">
        <f>IFERROR(VLOOKUP(CE275,'Criteria Table'!$A$2:$I$102,2,FALSE),0)</f>
        <v>5.9</v>
      </c>
      <c r="CG275" s="95">
        <f t="shared" si="283"/>
        <v>47</v>
      </c>
      <c r="CH275" s="83">
        <f>IFERROR(VLOOKUP(TEXT($A275,"0000"),'AYP11'!$B$1691:$AU$2112,17,FALSE),"")</f>
        <v>0</v>
      </c>
      <c r="CI275" s="95">
        <f>IFERROR(VLOOKUP(CH275,'Criteria Table'!$A$2:$I$102,2,FALSE),0)</f>
        <v>10</v>
      </c>
      <c r="CJ275" s="95">
        <f t="shared" si="284"/>
        <v>10</v>
      </c>
      <c r="CK275" s="83">
        <f>IFERROR(VLOOKUP(TEXT($A275,"0000"),'AYP11'!$B$2535:$AU$2956,17,FALSE),"")</f>
        <v>0</v>
      </c>
      <c r="CL275" s="95">
        <f>IFERROR(VLOOKUP(CK275,'Criteria Table'!$A$2:$I$102,2,FALSE),0)</f>
        <v>10</v>
      </c>
      <c r="CM275" s="95">
        <f t="shared" si="285"/>
        <v>10</v>
      </c>
      <c r="CN275" s="76">
        <f>IFERROR(VLOOKUP(TEXT($A275,"0000"),'AYP11'!$B$3379:$AU$3800,23,FALSE),"")</f>
        <v>0</v>
      </c>
      <c r="CO275" s="95">
        <f>IFERROR(VLOOKUP(CN275,'Criteria Table'!$A$2:$I$102,2,FALSE),0)</f>
        <v>10</v>
      </c>
      <c r="CP275" s="95">
        <f t="shared" si="286"/>
        <v>10</v>
      </c>
      <c r="CQ275" s="76">
        <f>IFERROR(VLOOKUP(TEXT($A275,"0000"),'AYP11'!$B$847:$AU$1268,23,FALSE),"")</f>
        <v>46</v>
      </c>
      <c r="CR275" s="95">
        <f>IFERROR(VLOOKUP(CQ275,'Criteria Table'!$A$2:$I$102,2,FALSE),0)</f>
        <v>5.4</v>
      </c>
      <c r="CS275" s="95">
        <f t="shared" si="287"/>
        <v>51</v>
      </c>
      <c r="CT275" s="76">
        <f>IFERROR(VLOOKUP(TEXT($A275,"0000"),'AYP11'!$B$2113:$AU$2534,23,FALSE),"")</f>
        <v>49</v>
      </c>
      <c r="CU275" s="95">
        <f>IFERROR(VLOOKUP(CT275,'Criteria Table'!$A$2:$I$102,2,FALSE),0)</f>
        <v>5.1000000000000005</v>
      </c>
      <c r="CV275" s="95">
        <f t="shared" si="288"/>
        <v>54</v>
      </c>
      <c r="CW275" s="76">
        <f>IFERROR(VLOOKUP(TEXT($A275,"0000"),'AYP11'!$B$425:$AU$846,23,FALSE),"")</f>
        <v>0</v>
      </c>
      <c r="CX275" s="95">
        <f>IFERROR(VLOOKUP(CW275,'Criteria Table'!$A$2:$I$102,2,FALSE),0)</f>
        <v>10</v>
      </c>
      <c r="CY275" s="95">
        <f t="shared" si="289"/>
        <v>10</v>
      </c>
      <c r="CZ275" s="76">
        <f>IFERROR(VLOOKUP(TEXT($A275,"0000"),'AYP11'!$B$3:$AU$424,23,FALSE),"")</f>
        <v>0</v>
      </c>
      <c r="DA275" s="95">
        <f>IFERROR(VLOOKUP(CZ275,'Criteria Table'!$A$2:$I$102,2,FALSE),0)</f>
        <v>10</v>
      </c>
      <c r="DB275" s="95">
        <f t="shared" si="290"/>
        <v>10</v>
      </c>
      <c r="DC275" s="76">
        <f>IFERROR(VLOOKUP(TEXT($A275,"0000"),'AYP11'!$B$1269:$AU$1690,23,FALSE),"")</f>
        <v>50</v>
      </c>
      <c r="DD275" s="95">
        <f>IFERROR(VLOOKUP(DC275,'Criteria Table'!$A$2:$I$102,2,FALSE),0)</f>
        <v>5</v>
      </c>
      <c r="DE275" s="95">
        <f t="shared" si="291"/>
        <v>55</v>
      </c>
      <c r="DF275" s="76">
        <f>IFERROR(VLOOKUP(TEXT($A275,"0000"),'AYP11'!$B$1691:$AU$2112,23,FALSE),"")</f>
        <v>0</v>
      </c>
      <c r="DG275" s="95">
        <f>IFERROR(VLOOKUP(DF275,'Criteria Table'!$A$2:$I$102,2,FALSE),0)</f>
        <v>10</v>
      </c>
      <c r="DH275" s="95">
        <f t="shared" si="292"/>
        <v>10</v>
      </c>
      <c r="DI275" s="76">
        <f>IFERROR(VLOOKUP(TEXT($A275,"0000"),'AYP11'!$B$2535:$AU$2956,23,FALSE),"")</f>
        <v>0</v>
      </c>
      <c r="DJ275" s="95">
        <f>IFERROR(VLOOKUP(DI275,'Criteria Table'!$A$2:$I$102,2,FALSE),0)</f>
        <v>10</v>
      </c>
      <c r="DK275" s="95">
        <f t="shared" si="293"/>
        <v>10</v>
      </c>
      <c r="DL275" s="91">
        <f>IFERROR(VLOOKUP(TEXT($A275,"0000"),'AYP11'!$B$3379:$AU$3800,11,FALSE),"")</f>
        <v>0</v>
      </c>
      <c r="DM275" s="95">
        <f t="shared" si="294"/>
        <v>1</v>
      </c>
      <c r="DN275" s="95" t="str">
        <f t="shared" si="295"/>
        <v/>
      </c>
      <c r="DO275" s="91">
        <f>IFERROR(VLOOKUP(TEXT($A275,"0000"),'AYP11'!$B$847:$AU$1268,11,FALSE),"")</f>
        <v>0</v>
      </c>
      <c r="DP275" s="95">
        <f t="shared" si="296"/>
        <v>1</v>
      </c>
      <c r="DQ275" s="95" t="str">
        <f t="shared" si="297"/>
        <v/>
      </c>
      <c r="DR275" s="91">
        <f>IFERROR(VLOOKUP(TEXT($A275,"0000"),'AYP11'!$B$2113:$AU$2534,11,FALSE),"")</f>
        <v>0</v>
      </c>
      <c r="DS275" s="95">
        <f t="shared" si="298"/>
        <v>1</v>
      </c>
      <c r="DT275" s="95" t="str">
        <f t="shared" si="299"/>
        <v/>
      </c>
      <c r="DU275" s="91">
        <f>IFERROR(VLOOKUP(TEXT($A275,"0000"),'AYP11'!$B$425:$AU$846,11,FALSE),"")</f>
        <v>0</v>
      </c>
      <c r="DV275" s="95">
        <f t="shared" si="300"/>
        <v>1</v>
      </c>
      <c r="DW275" s="95" t="str">
        <f t="shared" si="301"/>
        <v/>
      </c>
      <c r="DX275" s="91">
        <f>IFERROR(VLOOKUP(TEXT($A275,"0000"),'AYP11'!$B$3:$AU$424,11,FALSE),"")</f>
        <v>0</v>
      </c>
      <c r="DY275" s="95">
        <f t="shared" si="302"/>
        <v>1</v>
      </c>
      <c r="DZ275" s="95" t="str">
        <f t="shared" si="303"/>
        <v/>
      </c>
      <c r="EA275" s="91">
        <f>IFERROR(VLOOKUP(TEXT($A275,"0000"),'AYP11'!$B$1269:$AU$1690,11,FALSE),"")</f>
        <v>0</v>
      </c>
      <c r="EB275" s="95">
        <f t="shared" si="304"/>
        <v>1</v>
      </c>
      <c r="EC275" s="95" t="str">
        <f t="shared" si="305"/>
        <v/>
      </c>
      <c r="ED275" s="91">
        <f>IFERROR(VLOOKUP(TEXT($A275,"0000"),'AYP11'!$B$1691:$AU$2112,11,FALSE),"")</f>
        <v>0</v>
      </c>
      <c r="EE275" s="95">
        <f t="shared" si="306"/>
        <v>1</v>
      </c>
      <c r="EF275" s="95" t="str">
        <f t="shared" si="307"/>
        <v/>
      </c>
      <c r="EG275" s="91">
        <f>IFERROR(VLOOKUP(TEXT($A275,"0000"),'AYP11'!$B$2535:$AU$2956,11,FALSE),"")</f>
        <v>0</v>
      </c>
      <c r="EH275" s="95">
        <f t="shared" si="308"/>
        <v>1</v>
      </c>
      <c r="EI275" s="95" t="str">
        <f t="shared" si="309"/>
        <v/>
      </c>
      <c r="EP275" s="34">
        <v>57</v>
      </c>
      <c r="EQ275" s="102" t="s">
        <v>1312</v>
      </c>
    </row>
    <row r="276" spans="1:147" x14ac:dyDescent="0.25">
      <c r="A276" s="248">
        <v>6009</v>
      </c>
      <c r="B276" s="291">
        <f t="shared" si="256"/>
        <v>37.654320987654323</v>
      </c>
      <c r="C276" s="50">
        <f>IFERROR(VLOOKUP(TEXT($A276,"0000"),'R-M11'!$A$2:$AA$500,4,FALSE),0)</f>
        <v>122</v>
      </c>
      <c r="D276" s="291">
        <f t="shared" si="257"/>
        <v>17.592592592592592</v>
      </c>
      <c r="E276" s="98">
        <f>IFERROR(SUM(VLOOKUP(TEXT($A276,"0000"),'R-M11'!$A$2:$AA$500,5,FALSE),VLOOKUP(TEXT($A276,"0000"),'R-M11'!$A$2:$AA$500,6,FALSE)),0)</f>
        <v>57</v>
      </c>
      <c r="F276" s="58">
        <f>IFERROR(VLOOKUP(TEXT($A276,"0000"),'R-M11'!$A$2:$AA$500,14,FALSE),0)</f>
        <v>324</v>
      </c>
      <c r="G276" s="230">
        <f t="shared" si="310"/>
        <v>40.804320987654322</v>
      </c>
      <c r="H276" s="97">
        <f t="shared" si="258"/>
        <v>132.20599999999999</v>
      </c>
      <c r="I276" s="230">
        <f t="shared" si="311"/>
        <v>18.942592592592593</v>
      </c>
      <c r="J276" s="97">
        <f t="shared" si="259"/>
        <v>61.374000000000002</v>
      </c>
      <c r="K276" s="230">
        <f t="shared" si="260"/>
        <v>55</v>
      </c>
      <c r="L276" s="121">
        <f>IFERROR(VLOOKUP(K276,'Criteria Table'!$A$2:$I$102,2,FALSE),"")</f>
        <v>4.5</v>
      </c>
      <c r="M276" s="230">
        <f t="shared" si="261"/>
        <v>59.746913580246911</v>
      </c>
      <c r="N276" s="286">
        <f t="shared" si="262"/>
        <v>43.827160493827158</v>
      </c>
      <c r="O276" s="50">
        <f>IFERROR(VLOOKUP(TEXT($A276,"0000"),'R-M11'!$A$2:$AA$500,17,FALSE),"")</f>
        <v>142</v>
      </c>
      <c r="P276" s="286">
        <f t="shared" si="263"/>
        <v>14.814814814814813</v>
      </c>
      <c r="Q276" s="98">
        <f>IFERROR(SUM(VLOOKUP(TEXT($A276,"0000"),'R-M11'!$A$2:$AA$500,18,FALSE),VLOOKUP(TEXT($A276,"0000"),'R-M11'!$A$2:$AA$500,19,FALSE)),0)</f>
        <v>48</v>
      </c>
      <c r="R276" s="69">
        <f>IFERROR(VLOOKUP(TEXT($A276,"0000"),'R-M11'!$A$2:$AA$500,27,FALSE),0)</f>
        <v>324</v>
      </c>
      <c r="S276" s="121">
        <f t="shared" si="312"/>
        <v>46.697160493827155</v>
      </c>
      <c r="T276" s="70">
        <f t="shared" si="264"/>
        <v>151.29879999999997</v>
      </c>
      <c r="U276" s="121">
        <f t="shared" si="313"/>
        <v>16.044814814814814</v>
      </c>
      <c r="V276" s="70">
        <f t="shared" si="265"/>
        <v>51.985199999999999</v>
      </c>
      <c r="W276" s="121">
        <f t="shared" si="266"/>
        <v>59</v>
      </c>
      <c r="X276" s="124">
        <f>IFERROR(VLOOKUP(W276,'Criteria Table'!$A$2:$I$102,2,FALSE),"")</f>
        <v>4.1000000000000005</v>
      </c>
      <c r="Y276" s="121">
        <f t="shared" si="267"/>
        <v>62.741975308641969</v>
      </c>
      <c r="Z276" s="92">
        <f>IFERROR(IF(VLOOKUP(A276,'SG11'!$A$3:$AI$500,18,FALSE)="","NA",VLOOKUP(A276,'SG11'!$A$3:$AI$500,18,FALSE)),"")</f>
        <v>57</v>
      </c>
      <c r="AA276" s="75">
        <f>IFERROR(VLOOKUP(Z276,'Criteria Table'!$A$2:$I$102,6,FALSE),"NA")</f>
        <v>10</v>
      </c>
      <c r="AB276" s="95">
        <f t="shared" si="314"/>
        <v>67</v>
      </c>
      <c r="AC276" s="84">
        <f>IFERROR(IF(VLOOKUP(A276,'SG11'!$A$3:$AI$500,19,FALSE)="","NA",VLOOKUP(A276,'SG11'!$A$3:$AI$500,19,FALSE)),"")</f>
        <v>61</v>
      </c>
      <c r="AD276" s="75">
        <f>IFERROR(VLOOKUP(AC276,'Criteria Table'!$A$2:$I$102,6,FALSE),"NA")</f>
        <v>5</v>
      </c>
      <c r="AE276" s="95">
        <f t="shared" si="315"/>
        <v>66</v>
      </c>
      <c r="AF276" s="92">
        <f>IFERROR(IF(VLOOKUP(A276,'SG11'!$A$3:$AI$500,20,FALSE)="","NA",VLOOKUP(A276,'SG11'!$A$3:$AI$500,20,FALSE)),"")</f>
        <v>73</v>
      </c>
      <c r="AG276" s="75">
        <f>IFERROR(VLOOKUP(AF276,'Criteria Table'!$A$2:$I$102,6,FALSE),"NA")</f>
        <v>5</v>
      </c>
      <c r="AH276" s="95">
        <f t="shared" si="316"/>
        <v>78</v>
      </c>
      <c r="AI276" s="84">
        <f>IFERROR(IF(VLOOKUP(A276,'SG11'!$A$3:$AI$500,21,FALSE)="","NA",VLOOKUP(A276,'SG11'!$A$3:$AI$500,21,FALSE)),"")</f>
        <v>64</v>
      </c>
      <c r="AJ276" s="75">
        <f>IFERROR(VLOOKUP(AI276,'Criteria Table'!$A$2:$I$102,6,FALSE),"NA")</f>
        <v>5</v>
      </c>
      <c r="AK276" s="95">
        <f t="shared" si="317"/>
        <v>69</v>
      </c>
      <c r="AL276" s="99">
        <f>IFERROR(VLOOKUP(TEXT(A276,"0000"),'W11'!$A$1:$E$500,4,FALSE)/AP276*100,"")</f>
        <v>98.4</v>
      </c>
      <c r="AM276" s="97">
        <f>IFERROR(VLOOKUP(TEXT(A276,"0000"),'W11'!$A$1:$E$500,4,FALSE),"")</f>
        <v>123</v>
      </c>
      <c r="AN276" s="99">
        <f t="shared" si="268"/>
        <v>98.4</v>
      </c>
      <c r="AO276" s="97">
        <f t="shared" si="269"/>
        <v>123.00000000000001</v>
      </c>
      <c r="AP276" s="99">
        <f>IFERROR(VLOOKUP(TEXT(A276,"0000"),'W11'!$A$1:$E$500,5,FALSE),"")</f>
        <v>125</v>
      </c>
      <c r="AQ276" s="97">
        <f>IFERROR(VLOOKUP(ROUND(AL276,0),'Criteria Table'!$A$2:$I$102,4,FALSE),0)</f>
        <v>0</v>
      </c>
      <c r="AR276" s="128"/>
      <c r="AS276" s="95"/>
      <c r="AT276" s="95"/>
      <c r="AU276" s="100">
        <f>IFERROR(VLOOKUP(TEXT(A276,"0000"),'Sci11'!$A$3:$N$492,4,FALSE)/VLOOKUP(TEXT(A276,"0000"),'Sci11'!$A$3:$N$492,14,FALSE)*100,"")</f>
        <v>32.800000000000004</v>
      </c>
      <c r="AV276" s="101">
        <f>SUM(VLOOKUP(TEXT(A276,"0000"),'Sci11'!$A$3:$N$492,5,FALSE),VLOOKUP(TEXT(A276,"0000"),'Sci11'!$A$3:$N$492,6,FALSE))/VLOOKUP(TEXT(A276,"0000"),'Sci11'!$A$3:$N$492,14,FALSE)*100</f>
        <v>2.4</v>
      </c>
      <c r="AW276" s="100">
        <f t="shared" si="318"/>
        <v>37.35</v>
      </c>
      <c r="AX276" s="101">
        <f>IFERROR(AW276/100*VLOOKUP(TEXT(A276,"0000"),'Sci11'!$A$3:$N$492,14,FALSE),"")</f>
        <v>46.6875</v>
      </c>
      <c r="AY276" s="100">
        <f t="shared" si="319"/>
        <v>4.3499999999999996</v>
      </c>
      <c r="AZ276" s="101">
        <f>IFERROR(AY276/100*VLOOKUP(TEXT(A276,"0000"),'Sci11'!$A$3:$N$492,14,FALSE),"")</f>
        <v>5.4375</v>
      </c>
      <c r="BA276" s="100">
        <f t="shared" si="270"/>
        <v>35</v>
      </c>
      <c r="BB276" s="101">
        <f>IFERROR(VLOOKUP(BA276,'Criteria Table'!$A$2:$I$102,2,FALSE),"")</f>
        <v>6.5</v>
      </c>
      <c r="BC276" s="101">
        <f t="shared" si="271"/>
        <v>41.5</v>
      </c>
      <c r="BD276" s="82">
        <f>IFERROR(VLOOKUP(A276,ATTx11!$A$2:$N$500,4,FALSE),"")</f>
        <v>94.56</v>
      </c>
      <c r="BE276" s="95">
        <f t="shared" si="272"/>
        <v>0.5</v>
      </c>
      <c r="BF276" s="96">
        <f t="shared" si="273"/>
        <v>95.06</v>
      </c>
      <c r="BG276" s="70">
        <f>IFERROR(VLOOKUP(A276,ATTx11!$A$2:$N$500,11,FALSE),"")</f>
        <v>2</v>
      </c>
      <c r="BH276" s="95">
        <f t="shared" si="274"/>
        <v>1.8</v>
      </c>
      <c r="BI276" s="70">
        <f>IFERROR(VLOOKUP(A276,ATTx11!$A$2:$N$500,12,FALSE),"")</f>
        <v>20</v>
      </c>
      <c r="BJ276" s="97">
        <f t="shared" si="275"/>
        <v>18</v>
      </c>
      <c r="BK276" s="84">
        <f>IFERROR(VLOOKUP(A276,ATTx11!$A$2:$N$500,7,FALSE),"")</f>
        <v>1</v>
      </c>
      <c r="BL276" s="97">
        <f t="shared" si="276"/>
        <v>0.9</v>
      </c>
      <c r="BM276" s="84">
        <f>IFERROR(VLOOKUP(A276,ATTx11!$A$2:$N$500,8,FALSE),"")</f>
        <v>15</v>
      </c>
      <c r="BN276" s="95">
        <f t="shared" si="277"/>
        <v>13.5</v>
      </c>
      <c r="BO276" s="95"/>
      <c r="BP276" s="83">
        <f>IFERROR(VLOOKUP(TEXT($A276,"0000"),'AYP11'!$B$3379:$AU$3800,17,FALSE),"")</f>
        <v>0</v>
      </c>
      <c r="BQ276" s="75">
        <f>IFERROR(VLOOKUP(BP276,'Criteria Table'!$A$2:$I$102,2,FALSE),0)</f>
        <v>10</v>
      </c>
      <c r="BR276" s="95">
        <f t="shared" si="278"/>
        <v>10</v>
      </c>
      <c r="BS276" s="83">
        <f>IFERROR(VLOOKUP(TEXT($A276,"0000"),'AYP11'!$B$847:$AU$1268,17,FALSE),"")</f>
        <v>0</v>
      </c>
      <c r="BT276" s="75">
        <f>IFERROR(VLOOKUP(BS276,'Criteria Table'!$A$2:$I$102,2,FALSE),0)</f>
        <v>10</v>
      </c>
      <c r="BU276" s="95">
        <f t="shared" si="279"/>
        <v>10</v>
      </c>
      <c r="BV276" s="83">
        <f>IFERROR(VLOOKUP(TEXT($A276,"0000"),'AYP11'!$B$2113:$AU$2534,17,FALSE),"")</f>
        <v>57</v>
      </c>
      <c r="BW276" s="75">
        <f>IFERROR(VLOOKUP(BV276,'Criteria Table'!$A$2:$I$102,2,FALSE),0)</f>
        <v>4.3</v>
      </c>
      <c r="BX276" s="95">
        <f t="shared" si="280"/>
        <v>61</v>
      </c>
      <c r="BY276" s="83">
        <f>IFERROR(VLOOKUP(TEXT($A276,"0000"),'AYP11'!$B$425:$AU$846,17,FALSE),"")</f>
        <v>0</v>
      </c>
      <c r="BZ276" s="75">
        <f>IFERROR(VLOOKUP(BY276,'Criteria Table'!$A$2:$I$102,2,FALSE),0)</f>
        <v>10</v>
      </c>
      <c r="CA276" s="95">
        <f t="shared" si="281"/>
        <v>10</v>
      </c>
      <c r="CB276" s="83">
        <f>IFERROR(VLOOKUP(TEXT($A276,"0000"),'AYP11'!$B$3:$AU$424,17,FALSE),"")</f>
        <v>0</v>
      </c>
      <c r="CC276" s="95">
        <f>IFERROR(VLOOKUP(CB276,'Criteria Table'!$A$2:$I$102,2,FALSE),0)</f>
        <v>10</v>
      </c>
      <c r="CD276" s="95">
        <f t="shared" si="282"/>
        <v>10</v>
      </c>
      <c r="CE276" s="83">
        <f>IFERROR(VLOOKUP(TEXT($A276,"0000"),'AYP11'!$B$1269:$AU$1690,17,FALSE),"")</f>
        <v>54</v>
      </c>
      <c r="CF276" s="95">
        <f>IFERROR(VLOOKUP(CE276,'Criteria Table'!$A$2:$I$102,2,FALSE),0)</f>
        <v>4.6000000000000005</v>
      </c>
      <c r="CG276" s="95">
        <f t="shared" si="283"/>
        <v>59</v>
      </c>
      <c r="CH276" s="83">
        <f>IFERROR(VLOOKUP(TEXT($A276,"0000"),'AYP11'!$B$1691:$AU$2112,17,FALSE),"")</f>
        <v>0</v>
      </c>
      <c r="CI276" s="95">
        <f>IFERROR(VLOOKUP(CH276,'Criteria Table'!$A$2:$I$102,2,FALSE),0)</f>
        <v>10</v>
      </c>
      <c r="CJ276" s="95">
        <f t="shared" si="284"/>
        <v>10</v>
      </c>
      <c r="CK276" s="83">
        <f>IFERROR(VLOOKUP(TEXT($A276,"0000"),'AYP11'!$B$2535:$AU$2956,17,FALSE),"")</f>
        <v>0</v>
      </c>
      <c r="CL276" s="95">
        <f>IFERROR(VLOOKUP(CK276,'Criteria Table'!$A$2:$I$102,2,FALSE),0)</f>
        <v>10</v>
      </c>
      <c r="CM276" s="95">
        <f t="shared" si="285"/>
        <v>10</v>
      </c>
      <c r="CN276" s="76">
        <f>IFERROR(VLOOKUP(TEXT($A276,"0000"),'AYP11'!$B$3379:$AU$3800,23,FALSE),"")</f>
        <v>0</v>
      </c>
      <c r="CO276" s="95">
        <f>IFERROR(VLOOKUP(CN276,'Criteria Table'!$A$2:$I$102,2,FALSE),0)</f>
        <v>10</v>
      </c>
      <c r="CP276" s="95">
        <f t="shared" si="286"/>
        <v>10</v>
      </c>
      <c r="CQ276" s="76">
        <f>IFERROR(VLOOKUP(TEXT($A276,"0000"),'AYP11'!$B$847:$AU$1268,23,FALSE),"")</f>
        <v>0</v>
      </c>
      <c r="CR276" s="95">
        <f>IFERROR(VLOOKUP(CQ276,'Criteria Table'!$A$2:$I$102,2,FALSE),0)</f>
        <v>10</v>
      </c>
      <c r="CS276" s="95">
        <f t="shared" si="287"/>
        <v>10</v>
      </c>
      <c r="CT276" s="76">
        <f>IFERROR(VLOOKUP(TEXT($A276,"0000"),'AYP11'!$B$2113:$AU$2534,23,FALSE),"")</f>
        <v>60</v>
      </c>
      <c r="CU276" s="95">
        <f>IFERROR(VLOOKUP(CT276,'Criteria Table'!$A$2:$I$102,2,FALSE),0)</f>
        <v>4</v>
      </c>
      <c r="CV276" s="95">
        <f t="shared" si="288"/>
        <v>64</v>
      </c>
      <c r="CW276" s="76">
        <f>IFERROR(VLOOKUP(TEXT($A276,"0000"),'AYP11'!$B$425:$AU$846,23,FALSE),"")</f>
        <v>0</v>
      </c>
      <c r="CX276" s="95">
        <f>IFERROR(VLOOKUP(CW276,'Criteria Table'!$A$2:$I$102,2,FALSE),0)</f>
        <v>10</v>
      </c>
      <c r="CY276" s="95">
        <f t="shared" si="289"/>
        <v>10</v>
      </c>
      <c r="CZ276" s="76">
        <f>IFERROR(VLOOKUP(TEXT($A276,"0000"),'AYP11'!$B$3:$AU$424,23,FALSE),"")</f>
        <v>0</v>
      </c>
      <c r="DA276" s="95">
        <f>IFERROR(VLOOKUP(CZ276,'Criteria Table'!$A$2:$I$102,2,FALSE),0)</f>
        <v>10</v>
      </c>
      <c r="DB276" s="95">
        <f t="shared" si="290"/>
        <v>10</v>
      </c>
      <c r="DC276" s="76">
        <f>IFERROR(VLOOKUP(TEXT($A276,"0000"),'AYP11'!$B$1269:$AU$1690,23,FALSE),"")</f>
        <v>58</v>
      </c>
      <c r="DD276" s="95">
        <f>IFERROR(VLOOKUP(DC276,'Criteria Table'!$A$2:$I$102,2,FALSE),0)</f>
        <v>4.2</v>
      </c>
      <c r="DE276" s="95">
        <f t="shared" si="291"/>
        <v>62</v>
      </c>
      <c r="DF276" s="76">
        <f>IFERROR(VLOOKUP(TEXT($A276,"0000"),'AYP11'!$B$1691:$AU$2112,23,FALSE),"")</f>
        <v>0</v>
      </c>
      <c r="DG276" s="95">
        <f>IFERROR(VLOOKUP(DF276,'Criteria Table'!$A$2:$I$102,2,FALSE),0)</f>
        <v>10</v>
      </c>
      <c r="DH276" s="95">
        <f t="shared" si="292"/>
        <v>10</v>
      </c>
      <c r="DI276" s="76">
        <f>IFERROR(VLOOKUP(TEXT($A276,"0000"),'AYP11'!$B$2535:$AU$2956,23,FALSE),"")</f>
        <v>0</v>
      </c>
      <c r="DJ276" s="95">
        <f>IFERROR(VLOOKUP(DI276,'Criteria Table'!$A$2:$I$102,2,FALSE),0)</f>
        <v>10</v>
      </c>
      <c r="DK276" s="95">
        <f t="shared" si="293"/>
        <v>10</v>
      </c>
      <c r="DL276" s="91">
        <f>IFERROR(VLOOKUP(TEXT($A276,"0000"),'AYP11'!$B$3379:$AU$3800,11,FALSE),"")</f>
        <v>0</v>
      </c>
      <c r="DM276" s="95">
        <f t="shared" si="294"/>
        <v>1</v>
      </c>
      <c r="DN276" s="95" t="str">
        <f t="shared" si="295"/>
        <v/>
      </c>
      <c r="DO276" s="91">
        <f>IFERROR(VLOOKUP(TEXT($A276,"0000"),'AYP11'!$B$847:$AU$1268,11,FALSE),"")</f>
        <v>0</v>
      </c>
      <c r="DP276" s="95">
        <f t="shared" si="296"/>
        <v>1</v>
      </c>
      <c r="DQ276" s="95" t="str">
        <f t="shared" si="297"/>
        <v/>
      </c>
      <c r="DR276" s="91">
        <f>IFERROR(VLOOKUP(TEXT($A276,"0000"),'AYP11'!$B$2113:$AU$2534,11,FALSE),"")</f>
        <v>0</v>
      </c>
      <c r="DS276" s="95">
        <f t="shared" si="298"/>
        <v>1</v>
      </c>
      <c r="DT276" s="95" t="str">
        <f t="shared" si="299"/>
        <v/>
      </c>
      <c r="DU276" s="91">
        <f>IFERROR(VLOOKUP(TEXT($A276,"0000"),'AYP11'!$B$425:$AU$846,11,FALSE),"")</f>
        <v>0</v>
      </c>
      <c r="DV276" s="95">
        <f t="shared" si="300"/>
        <v>1</v>
      </c>
      <c r="DW276" s="95" t="str">
        <f t="shared" si="301"/>
        <v/>
      </c>
      <c r="DX276" s="91">
        <f>IFERROR(VLOOKUP(TEXT($A276,"0000"),'AYP11'!$B$3:$AU$424,11,FALSE),"")</f>
        <v>0</v>
      </c>
      <c r="DY276" s="95">
        <f t="shared" si="302"/>
        <v>1</v>
      </c>
      <c r="DZ276" s="95" t="str">
        <f t="shared" si="303"/>
        <v/>
      </c>
      <c r="EA276" s="91">
        <f>IFERROR(VLOOKUP(TEXT($A276,"0000"),'AYP11'!$B$1269:$AU$1690,11,FALSE),"")</f>
        <v>0</v>
      </c>
      <c r="EB276" s="95">
        <f t="shared" si="304"/>
        <v>1</v>
      </c>
      <c r="EC276" s="95" t="str">
        <f t="shared" si="305"/>
        <v/>
      </c>
      <c r="ED276" s="91">
        <f>IFERROR(VLOOKUP(TEXT($A276,"0000"),'AYP11'!$B$1691:$AU$2112,11,FALSE),"")</f>
        <v>0</v>
      </c>
      <c r="EE276" s="95">
        <f t="shared" si="306"/>
        <v>1</v>
      </c>
      <c r="EF276" s="95" t="str">
        <f t="shared" si="307"/>
        <v/>
      </c>
      <c r="EG276" s="91">
        <f>IFERROR(VLOOKUP(TEXT($A276,"0000"),'AYP11'!$B$2535:$AU$2956,11,FALSE),"")</f>
        <v>0</v>
      </c>
      <c r="EH276" s="95">
        <f t="shared" si="308"/>
        <v>1</v>
      </c>
      <c r="EI276" s="95" t="str">
        <f t="shared" si="309"/>
        <v/>
      </c>
    </row>
    <row r="277" spans="1:147" x14ac:dyDescent="0.25">
      <c r="A277" s="248">
        <v>6010</v>
      </c>
      <c r="B277" s="291">
        <f t="shared" si="256"/>
        <v>37.752161383285305</v>
      </c>
      <c r="C277" s="50">
        <f>IFERROR(VLOOKUP(TEXT($A277,"0000"),'R-M11'!$A$2:$AA$500,4,FALSE),0)</f>
        <v>131</v>
      </c>
      <c r="D277" s="291">
        <f t="shared" si="257"/>
        <v>13.8328530259366</v>
      </c>
      <c r="E277" s="98">
        <f>IFERROR(SUM(VLOOKUP(TEXT($A277,"0000"),'R-M11'!$A$2:$AA$500,5,FALSE),VLOOKUP(TEXT($A277,"0000"),'R-M11'!$A$2:$AA$500,6,FALSE)),0)</f>
        <v>48</v>
      </c>
      <c r="F277" s="58">
        <f>IFERROR(VLOOKUP(TEXT($A277,"0000"),'R-M11'!$A$2:$AA$500,14,FALSE),0)</f>
        <v>347</v>
      </c>
      <c r="G277" s="230">
        <f t="shared" si="310"/>
        <v>41.112161383285304</v>
      </c>
      <c r="H277" s="97">
        <f t="shared" si="258"/>
        <v>142.6592</v>
      </c>
      <c r="I277" s="230">
        <f t="shared" si="311"/>
        <v>15.2728530259366</v>
      </c>
      <c r="J277" s="97">
        <f t="shared" si="259"/>
        <v>52.9968</v>
      </c>
      <c r="K277" s="230">
        <f t="shared" si="260"/>
        <v>52</v>
      </c>
      <c r="L277" s="121">
        <f>IFERROR(VLOOKUP(K277,'Criteria Table'!$A$2:$I$102,2,FALSE),"")</f>
        <v>4.8000000000000007</v>
      </c>
      <c r="M277" s="230">
        <f t="shared" si="261"/>
        <v>56.385014409221903</v>
      </c>
      <c r="N277" s="286">
        <f t="shared" si="262"/>
        <v>40.057636887608069</v>
      </c>
      <c r="O277" s="50">
        <f>IFERROR(VLOOKUP(TEXT($A277,"0000"),'R-M11'!$A$2:$AA$500,17,FALSE),"")</f>
        <v>139</v>
      </c>
      <c r="P277" s="286">
        <f t="shared" si="263"/>
        <v>20.172910662824208</v>
      </c>
      <c r="Q277" s="98">
        <f>IFERROR(SUM(VLOOKUP(TEXT($A277,"0000"),'R-M11'!$A$2:$AA$500,18,FALSE),VLOOKUP(TEXT($A277,"0000"),'R-M11'!$A$2:$AA$500,19,FALSE)),0)</f>
        <v>70</v>
      </c>
      <c r="R277" s="69">
        <f>IFERROR(VLOOKUP(TEXT($A277,"0000"),'R-M11'!$A$2:$AA$500,27,FALSE),0)</f>
        <v>347</v>
      </c>
      <c r="S277" s="121">
        <f t="shared" si="312"/>
        <v>42.857636887608066</v>
      </c>
      <c r="T277" s="70">
        <f t="shared" si="264"/>
        <v>148.71599999999998</v>
      </c>
      <c r="U277" s="121">
        <f t="shared" si="313"/>
        <v>21.372910662824207</v>
      </c>
      <c r="V277" s="70">
        <f t="shared" si="265"/>
        <v>74.164000000000001</v>
      </c>
      <c r="W277" s="121">
        <f t="shared" si="266"/>
        <v>60</v>
      </c>
      <c r="X277" s="124">
        <f>IFERROR(VLOOKUP(W277,'Criteria Table'!$A$2:$I$102,2,FALSE),"")</f>
        <v>4</v>
      </c>
      <c r="Y277" s="121">
        <f t="shared" si="267"/>
        <v>64.230547550432277</v>
      </c>
      <c r="Z277" s="92">
        <f>IFERROR(IF(VLOOKUP(A277,'SG11'!$A$3:$AI$500,18,FALSE)="","NA",VLOOKUP(A277,'SG11'!$A$3:$AI$500,18,FALSE)),"")</f>
        <v>64</v>
      </c>
      <c r="AA277" s="75">
        <f>IFERROR(VLOOKUP(Z277,'Criteria Table'!$A$2:$I$102,6,FALSE),"NA")</f>
        <v>5</v>
      </c>
      <c r="AB277" s="95">
        <f t="shared" si="314"/>
        <v>69</v>
      </c>
      <c r="AC277" s="84">
        <f>IFERROR(IF(VLOOKUP(A277,'SG11'!$A$3:$AI$500,19,FALSE)="","NA",VLOOKUP(A277,'SG11'!$A$3:$AI$500,19,FALSE)),"")</f>
        <v>66</v>
      </c>
      <c r="AD277" s="75">
        <f>IFERROR(VLOOKUP(AC277,'Criteria Table'!$A$2:$I$102,6,FALSE),"NA")</f>
        <v>5</v>
      </c>
      <c r="AE277" s="95">
        <f t="shared" si="315"/>
        <v>71</v>
      </c>
      <c r="AF277" s="92">
        <f>IFERROR(IF(VLOOKUP(A277,'SG11'!$A$3:$AI$500,20,FALSE)="","NA",VLOOKUP(A277,'SG11'!$A$3:$AI$500,20,FALSE)),"")</f>
        <v>82</v>
      </c>
      <c r="AG277" s="75">
        <f>IFERROR(VLOOKUP(AF277,'Criteria Table'!$A$2:$I$102,6,FALSE),"NA")</f>
        <v>5</v>
      </c>
      <c r="AH277" s="95">
        <f t="shared" si="316"/>
        <v>87</v>
      </c>
      <c r="AI277" s="84">
        <f>IFERROR(IF(VLOOKUP(A277,'SG11'!$A$3:$AI$500,21,FALSE)="","NA",VLOOKUP(A277,'SG11'!$A$3:$AI$500,21,FALSE)),"")</f>
        <v>62</v>
      </c>
      <c r="AJ277" s="75">
        <f>IFERROR(VLOOKUP(AI277,'Criteria Table'!$A$2:$I$102,6,FALSE),"NA")</f>
        <v>5</v>
      </c>
      <c r="AK277" s="95">
        <f t="shared" si="317"/>
        <v>67</v>
      </c>
      <c r="AL277" s="99">
        <f>IFERROR(VLOOKUP(TEXT(A277,"0000"),'W11'!$A$1:$E$500,4,FALSE)/AP277*100,"")</f>
        <v>97.27272727272728</v>
      </c>
      <c r="AM277" s="97">
        <f>IFERROR(VLOOKUP(TEXT(A277,"0000"),'W11'!$A$1:$E$500,4,FALSE),"")</f>
        <v>107</v>
      </c>
      <c r="AN277" s="99">
        <f t="shared" si="268"/>
        <v>97.27272727272728</v>
      </c>
      <c r="AO277" s="97">
        <f t="shared" si="269"/>
        <v>107</v>
      </c>
      <c r="AP277" s="99">
        <f>IFERROR(VLOOKUP(TEXT(A277,"0000"),'W11'!$A$1:$E$500,5,FALSE),"")</f>
        <v>110</v>
      </c>
      <c r="AQ277" s="97">
        <f>IFERROR(VLOOKUP(ROUND(AL277,0),'Criteria Table'!$A$2:$I$102,4,FALSE),0)</f>
        <v>0</v>
      </c>
      <c r="AR277" s="128"/>
      <c r="AS277" s="95"/>
      <c r="AT277" s="95"/>
      <c r="AU277" s="100">
        <f>IFERROR(VLOOKUP(TEXT(A277,"0000"),'Sci11'!$A$3:$N$492,4,FALSE)/VLOOKUP(TEXT(A277,"0000"),'Sci11'!$A$3:$N$492,14,FALSE)*100,"")</f>
        <v>49.090909090909093</v>
      </c>
      <c r="AV277" s="101">
        <f>SUM(VLOOKUP(TEXT(A277,"0000"),'Sci11'!$A$3:$N$492,5,FALSE),VLOOKUP(TEXT(A277,"0000"),'Sci11'!$A$3:$N$492,6,FALSE))/VLOOKUP(TEXT(A277,"0000"),'Sci11'!$A$3:$N$492,14,FALSE)*100</f>
        <v>5.4545454545454541</v>
      </c>
      <c r="AW277" s="100">
        <f t="shared" si="318"/>
        <v>52.240909090909092</v>
      </c>
      <c r="AX277" s="101">
        <f>IFERROR(AW277/100*VLOOKUP(TEXT(A277,"0000"),'Sci11'!$A$3:$N$492,14,FALSE),"")</f>
        <v>57.465000000000003</v>
      </c>
      <c r="AY277" s="100">
        <f t="shared" si="319"/>
        <v>6.8045454545454538</v>
      </c>
      <c r="AZ277" s="101">
        <f>IFERROR(AY277/100*VLOOKUP(TEXT(A277,"0000"),'Sci11'!$A$3:$N$492,14,FALSE),"")</f>
        <v>7.4849999999999985</v>
      </c>
      <c r="BA277" s="100">
        <f t="shared" si="270"/>
        <v>55</v>
      </c>
      <c r="BB277" s="101">
        <f>IFERROR(VLOOKUP(BA277,'Criteria Table'!$A$2:$I$102,2,FALSE),"")</f>
        <v>4.5</v>
      </c>
      <c r="BC277" s="101">
        <f t="shared" si="271"/>
        <v>59.5</v>
      </c>
      <c r="BD277" s="82">
        <f>IFERROR(VLOOKUP(A277,ATTx11!$A$2:$N$500,4,FALSE),"")</f>
        <v>96.25</v>
      </c>
      <c r="BE277" s="95">
        <f t="shared" si="272"/>
        <v>0.5</v>
      </c>
      <c r="BF277" s="96">
        <f t="shared" si="273"/>
        <v>96.75</v>
      </c>
      <c r="BG277" s="70">
        <f>IFERROR(VLOOKUP(A277,ATTx11!$A$2:$N$500,11,FALSE),"")</f>
        <v>9</v>
      </c>
      <c r="BH277" s="95">
        <f t="shared" si="274"/>
        <v>8.1</v>
      </c>
      <c r="BI277" s="70">
        <f>IFERROR(VLOOKUP(A277,ATTx11!$A$2:$N$500,12,FALSE),"")</f>
        <v>63</v>
      </c>
      <c r="BJ277" s="97">
        <f t="shared" si="275"/>
        <v>56.7</v>
      </c>
      <c r="BK277" s="84">
        <f>IFERROR(VLOOKUP(A277,ATTx11!$A$2:$N$500,7,FALSE),"")</f>
        <v>8</v>
      </c>
      <c r="BL277" s="97">
        <f t="shared" si="276"/>
        <v>7.2</v>
      </c>
      <c r="BM277" s="84">
        <f>IFERROR(VLOOKUP(A277,ATTx11!$A$2:$N$500,8,FALSE),"")</f>
        <v>45</v>
      </c>
      <c r="BN277" s="95">
        <f t="shared" si="277"/>
        <v>40.5</v>
      </c>
      <c r="BO277" s="95"/>
      <c r="BP277" s="83">
        <f>IFERROR(VLOOKUP(TEXT($A277,"0000"),'AYP11'!$B$3379:$AU$3800,17,FALSE),"")</f>
        <v>0</v>
      </c>
      <c r="BQ277" s="75">
        <f>IFERROR(VLOOKUP(BP277,'Criteria Table'!$A$2:$I$102,2,FALSE),0)</f>
        <v>10</v>
      </c>
      <c r="BR277" s="95">
        <f t="shared" si="278"/>
        <v>10</v>
      </c>
      <c r="BS277" s="83">
        <f>IFERROR(VLOOKUP(TEXT($A277,"0000"),'AYP11'!$B$847:$AU$1268,17,FALSE),"")</f>
        <v>53</v>
      </c>
      <c r="BT277" s="75">
        <f>IFERROR(VLOOKUP(BS277,'Criteria Table'!$A$2:$I$102,2,FALSE),0)</f>
        <v>4.7</v>
      </c>
      <c r="BU277" s="95">
        <f t="shared" si="279"/>
        <v>58</v>
      </c>
      <c r="BV277" s="83">
        <f>IFERROR(VLOOKUP(TEXT($A277,"0000"),'AYP11'!$B$2113:$AU$2534,17,FALSE),"")</f>
        <v>0</v>
      </c>
      <c r="BW277" s="75">
        <f>IFERROR(VLOOKUP(BV277,'Criteria Table'!$A$2:$I$102,2,FALSE),0)</f>
        <v>10</v>
      </c>
      <c r="BX277" s="95">
        <f t="shared" si="280"/>
        <v>10</v>
      </c>
      <c r="BY277" s="83">
        <f>IFERROR(VLOOKUP(TEXT($A277,"0000"),'AYP11'!$B$425:$AU$846,17,FALSE),"")</f>
        <v>0</v>
      </c>
      <c r="BZ277" s="75">
        <f>IFERROR(VLOOKUP(BY277,'Criteria Table'!$A$2:$I$102,2,FALSE),0)</f>
        <v>10</v>
      </c>
      <c r="CA277" s="95">
        <f t="shared" si="281"/>
        <v>10</v>
      </c>
      <c r="CB277" s="83">
        <f>IFERROR(VLOOKUP(TEXT($A277,"0000"),'AYP11'!$B$3:$AU$424,17,FALSE),"")</f>
        <v>0</v>
      </c>
      <c r="CC277" s="95">
        <f>IFERROR(VLOOKUP(CB277,'Criteria Table'!$A$2:$I$102,2,FALSE),0)</f>
        <v>10</v>
      </c>
      <c r="CD277" s="95">
        <f t="shared" si="282"/>
        <v>10</v>
      </c>
      <c r="CE277" s="83">
        <f>IFERROR(VLOOKUP(TEXT($A277,"0000"),'AYP11'!$B$1269:$AU$1690,17,FALSE),"")</f>
        <v>53</v>
      </c>
      <c r="CF277" s="95">
        <f>IFERROR(VLOOKUP(CE277,'Criteria Table'!$A$2:$I$102,2,FALSE),0)</f>
        <v>4.7</v>
      </c>
      <c r="CG277" s="95">
        <f t="shared" si="283"/>
        <v>58</v>
      </c>
      <c r="CH277" s="83">
        <f>IFERROR(VLOOKUP(TEXT($A277,"0000"),'AYP11'!$B$1691:$AU$2112,17,FALSE),"")</f>
        <v>0</v>
      </c>
      <c r="CI277" s="95">
        <f>IFERROR(VLOOKUP(CH277,'Criteria Table'!$A$2:$I$102,2,FALSE),0)</f>
        <v>10</v>
      </c>
      <c r="CJ277" s="95">
        <f t="shared" si="284"/>
        <v>10</v>
      </c>
      <c r="CK277" s="83">
        <f>IFERROR(VLOOKUP(TEXT($A277,"0000"),'AYP11'!$B$2535:$AU$2956,17,FALSE),"")</f>
        <v>0</v>
      </c>
      <c r="CL277" s="95">
        <f>IFERROR(VLOOKUP(CK277,'Criteria Table'!$A$2:$I$102,2,FALSE),0)</f>
        <v>10</v>
      </c>
      <c r="CM277" s="95">
        <f t="shared" si="285"/>
        <v>10</v>
      </c>
      <c r="CN277" s="76">
        <f>IFERROR(VLOOKUP(TEXT($A277,"0000"),'AYP11'!$B$3379:$AU$3800,23,FALSE),"")</f>
        <v>0</v>
      </c>
      <c r="CO277" s="95">
        <f>IFERROR(VLOOKUP(CN277,'Criteria Table'!$A$2:$I$102,2,FALSE),0)</f>
        <v>10</v>
      </c>
      <c r="CP277" s="95">
        <f t="shared" si="286"/>
        <v>10</v>
      </c>
      <c r="CQ277" s="76">
        <f>IFERROR(VLOOKUP(TEXT($A277,"0000"),'AYP11'!$B$847:$AU$1268,23,FALSE),"")</f>
        <v>60</v>
      </c>
      <c r="CR277" s="95">
        <f>IFERROR(VLOOKUP(CQ277,'Criteria Table'!$A$2:$I$102,2,FALSE),0)</f>
        <v>4</v>
      </c>
      <c r="CS277" s="95">
        <f t="shared" si="287"/>
        <v>64</v>
      </c>
      <c r="CT277" s="76">
        <f>IFERROR(VLOOKUP(TEXT($A277,"0000"),'AYP11'!$B$2113:$AU$2534,23,FALSE),"")</f>
        <v>0</v>
      </c>
      <c r="CU277" s="95">
        <f>IFERROR(VLOOKUP(CT277,'Criteria Table'!$A$2:$I$102,2,FALSE),0)</f>
        <v>10</v>
      </c>
      <c r="CV277" s="95">
        <f t="shared" si="288"/>
        <v>10</v>
      </c>
      <c r="CW277" s="76">
        <f>IFERROR(VLOOKUP(TEXT($A277,"0000"),'AYP11'!$B$425:$AU$846,23,FALSE),"")</f>
        <v>0</v>
      </c>
      <c r="CX277" s="95">
        <f>IFERROR(VLOOKUP(CW277,'Criteria Table'!$A$2:$I$102,2,FALSE),0)</f>
        <v>10</v>
      </c>
      <c r="CY277" s="95">
        <f t="shared" si="289"/>
        <v>10</v>
      </c>
      <c r="CZ277" s="76">
        <f>IFERROR(VLOOKUP(TEXT($A277,"0000"),'AYP11'!$B$3:$AU$424,23,FALSE),"")</f>
        <v>0</v>
      </c>
      <c r="DA277" s="95">
        <f>IFERROR(VLOOKUP(CZ277,'Criteria Table'!$A$2:$I$102,2,FALSE),0)</f>
        <v>10</v>
      </c>
      <c r="DB277" s="95">
        <f t="shared" si="290"/>
        <v>10</v>
      </c>
      <c r="DC277" s="76">
        <f>IFERROR(VLOOKUP(TEXT($A277,"0000"),'AYP11'!$B$1269:$AU$1690,23,FALSE),"")</f>
        <v>60</v>
      </c>
      <c r="DD277" s="95">
        <f>IFERROR(VLOOKUP(DC277,'Criteria Table'!$A$2:$I$102,2,FALSE),0)</f>
        <v>4</v>
      </c>
      <c r="DE277" s="95">
        <f t="shared" si="291"/>
        <v>64</v>
      </c>
      <c r="DF277" s="76">
        <f>IFERROR(VLOOKUP(TEXT($A277,"0000"),'AYP11'!$B$1691:$AU$2112,23,FALSE),"")</f>
        <v>0</v>
      </c>
      <c r="DG277" s="95">
        <f>IFERROR(VLOOKUP(DF277,'Criteria Table'!$A$2:$I$102,2,FALSE),0)</f>
        <v>10</v>
      </c>
      <c r="DH277" s="95">
        <f t="shared" si="292"/>
        <v>10</v>
      </c>
      <c r="DI277" s="76">
        <f>IFERROR(VLOOKUP(TEXT($A277,"0000"),'AYP11'!$B$2535:$AU$2956,23,FALSE),"")</f>
        <v>0</v>
      </c>
      <c r="DJ277" s="95">
        <f>IFERROR(VLOOKUP(DI277,'Criteria Table'!$A$2:$I$102,2,FALSE),0)</f>
        <v>10</v>
      </c>
      <c r="DK277" s="95">
        <f t="shared" si="293"/>
        <v>10</v>
      </c>
      <c r="DL277" s="91">
        <f>IFERROR(VLOOKUP(TEXT($A277,"0000"),'AYP11'!$B$3379:$AU$3800,11,FALSE),"")</f>
        <v>0</v>
      </c>
      <c r="DM277" s="95">
        <f t="shared" si="294"/>
        <v>1</v>
      </c>
      <c r="DN277" s="95" t="str">
        <f t="shared" si="295"/>
        <v/>
      </c>
      <c r="DO277" s="91">
        <f>IFERROR(VLOOKUP(TEXT($A277,"0000"),'AYP11'!$B$847:$AU$1268,11,FALSE),"")</f>
        <v>0</v>
      </c>
      <c r="DP277" s="95">
        <f t="shared" si="296"/>
        <v>1</v>
      </c>
      <c r="DQ277" s="95" t="str">
        <f t="shared" si="297"/>
        <v/>
      </c>
      <c r="DR277" s="91">
        <f>IFERROR(VLOOKUP(TEXT($A277,"0000"),'AYP11'!$B$2113:$AU$2534,11,FALSE),"")</f>
        <v>0</v>
      </c>
      <c r="DS277" s="95">
        <f t="shared" si="298"/>
        <v>1</v>
      </c>
      <c r="DT277" s="95" t="str">
        <f t="shared" si="299"/>
        <v/>
      </c>
      <c r="DU277" s="91">
        <f>IFERROR(VLOOKUP(TEXT($A277,"0000"),'AYP11'!$B$425:$AU$846,11,FALSE),"")</f>
        <v>0</v>
      </c>
      <c r="DV277" s="95">
        <f t="shared" si="300"/>
        <v>1</v>
      </c>
      <c r="DW277" s="95" t="str">
        <f t="shared" si="301"/>
        <v/>
      </c>
      <c r="DX277" s="91">
        <f>IFERROR(VLOOKUP(TEXT($A277,"0000"),'AYP11'!$B$3:$AU$424,11,FALSE),"")</f>
        <v>0</v>
      </c>
      <c r="DY277" s="95">
        <f t="shared" si="302"/>
        <v>1</v>
      </c>
      <c r="DZ277" s="95" t="str">
        <f t="shared" si="303"/>
        <v/>
      </c>
      <c r="EA277" s="91">
        <f>IFERROR(VLOOKUP(TEXT($A277,"0000"),'AYP11'!$B$1269:$AU$1690,11,FALSE),"")</f>
        <v>0</v>
      </c>
      <c r="EB277" s="95">
        <f t="shared" si="304"/>
        <v>1</v>
      </c>
      <c r="EC277" s="95" t="str">
        <f t="shared" si="305"/>
        <v/>
      </c>
      <c r="ED277" s="91">
        <f>IFERROR(VLOOKUP(TEXT($A277,"0000"),'AYP11'!$B$1691:$AU$2112,11,FALSE),"")</f>
        <v>0</v>
      </c>
      <c r="EE277" s="95">
        <f t="shared" si="306"/>
        <v>1</v>
      </c>
      <c r="EF277" s="95" t="str">
        <f t="shared" si="307"/>
        <v/>
      </c>
      <c r="EG277" s="91">
        <f>IFERROR(VLOOKUP(TEXT($A277,"0000"),'AYP11'!$B$2535:$AU$2956,11,FALSE),"")</f>
        <v>0</v>
      </c>
      <c r="EH277" s="95">
        <f t="shared" si="308"/>
        <v>1</v>
      </c>
      <c r="EI277" s="95" t="str">
        <f t="shared" si="309"/>
        <v/>
      </c>
    </row>
    <row r="278" spans="1:147" x14ac:dyDescent="0.25">
      <c r="A278" s="248">
        <v>6011</v>
      </c>
      <c r="B278" s="291">
        <f t="shared" si="256"/>
        <v>24.571428571428573</v>
      </c>
      <c r="C278" s="50">
        <f>IFERROR(VLOOKUP(TEXT($A278,"0000"),'R-M11'!$A$2:$AA$500,4,FALSE),0)</f>
        <v>172</v>
      </c>
      <c r="D278" s="291">
        <f t="shared" si="257"/>
        <v>6.2857142857142865</v>
      </c>
      <c r="E278" s="98">
        <f>IFERROR(SUM(VLOOKUP(TEXT($A278,"0000"),'R-M11'!$A$2:$AA$500,5,FALSE),VLOOKUP(TEXT($A278,"0000"),'R-M11'!$A$2:$AA$500,6,FALSE)),0)</f>
        <v>44</v>
      </c>
      <c r="F278" s="58">
        <f>IFERROR(VLOOKUP(TEXT($A278,"0000"),'R-M11'!$A$2:$AA$500,14,FALSE),0)</f>
        <v>700</v>
      </c>
      <c r="G278" s="230">
        <f t="shared" si="310"/>
        <v>29.401428571428575</v>
      </c>
      <c r="H278" s="97">
        <f t="shared" si="258"/>
        <v>205.81</v>
      </c>
      <c r="I278" s="230">
        <f t="shared" si="311"/>
        <v>8.3557142857142868</v>
      </c>
      <c r="J278" s="97">
        <f t="shared" si="259"/>
        <v>58.490000000000009</v>
      </c>
      <c r="K278" s="230">
        <f t="shared" si="260"/>
        <v>31</v>
      </c>
      <c r="L278" s="121">
        <f>IFERROR(VLOOKUP(K278,'Criteria Table'!$A$2:$I$102,2,FALSE),"")</f>
        <v>6.9</v>
      </c>
      <c r="M278" s="230">
        <f t="shared" si="261"/>
        <v>37.75714285714286</v>
      </c>
      <c r="N278" s="286">
        <f t="shared" si="262"/>
        <v>21.582733812949641</v>
      </c>
      <c r="O278" s="50">
        <f>IFERROR(VLOOKUP(TEXT($A278,"0000"),'R-M11'!$A$2:$AA$500,17,FALSE),"")</f>
        <v>150</v>
      </c>
      <c r="P278" s="286">
        <f t="shared" si="263"/>
        <v>4.3165467625899279</v>
      </c>
      <c r="Q278" s="98">
        <f>IFERROR(SUM(VLOOKUP(TEXT($A278,"0000"),'R-M11'!$A$2:$AA$500,18,FALSE),VLOOKUP(TEXT($A278,"0000"),'R-M11'!$A$2:$AA$500,19,FALSE)),0)</f>
        <v>30</v>
      </c>
      <c r="R278" s="69">
        <f>IFERROR(VLOOKUP(TEXT($A278,"0000"),'R-M11'!$A$2:$AA$500,27,FALSE),0)</f>
        <v>695</v>
      </c>
      <c r="S278" s="121">
        <f t="shared" si="312"/>
        <v>26.762733812949641</v>
      </c>
      <c r="T278" s="70">
        <f t="shared" si="264"/>
        <v>186.001</v>
      </c>
      <c r="U278" s="121">
        <f t="shared" si="313"/>
        <v>6.5365467625899285</v>
      </c>
      <c r="V278" s="70">
        <f t="shared" si="265"/>
        <v>45.429000000000002</v>
      </c>
      <c r="W278" s="121">
        <f t="shared" si="266"/>
        <v>26</v>
      </c>
      <c r="X278" s="124">
        <f>IFERROR(VLOOKUP(W278,'Criteria Table'!$A$2:$I$102,2,FALSE),"")</f>
        <v>7.4</v>
      </c>
      <c r="Y278" s="121">
        <f t="shared" si="267"/>
        <v>33.299280575539569</v>
      </c>
      <c r="Z278" s="92">
        <f>IFERROR(IF(VLOOKUP(A278,'SG11'!$A$3:$AI$500,18,FALSE)="","NA",VLOOKUP(A278,'SG11'!$A$3:$AI$500,18,FALSE)),"")</f>
        <v>56</v>
      </c>
      <c r="AA278" s="75">
        <f>IFERROR(VLOOKUP(Z278,'Criteria Table'!$A$2:$I$102,6,FALSE),"NA")</f>
        <v>10</v>
      </c>
      <c r="AB278" s="95">
        <f t="shared" si="314"/>
        <v>66</v>
      </c>
      <c r="AC278" s="84">
        <f>IFERROR(IF(VLOOKUP(A278,'SG11'!$A$3:$AI$500,19,FALSE)="","NA",VLOOKUP(A278,'SG11'!$A$3:$AI$500,19,FALSE)),"")</f>
        <v>52</v>
      </c>
      <c r="AD278" s="75">
        <f>IFERROR(VLOOKUP(AC278,'Criteria Table'!$A$2:$I$102,6,FALSE),"NA")</f>
        <v>10</v>
      </c>
      <c r="AE278" s="95">
        <f t="shared" si="315"/>
        <v>62</v>
      </c>
      <c r="AF278" s="92">
        <f>IFERROR(IF(VLOOKUP(A278,'SG11'!$A$3:$AI$500,20,FALSE)="","NA",VLOOKUP(A278,'SG11'!$A$3:$AI$500,20,FALSE)),"")</f>
        <v>76</v>
      </c>
      <c r="AG278" s="75">
        <f>IFERROR(VLOOKUP(AF278,'Criteria Table'!$A$2:$I$102,6,FALSE),"NA")</f>
        <v>5</v>
      </c>
      <c r="AH278" s="95">
        <f t="shared" si="316"/>
        <v>81</v>
      </c>
      <c r="AI278" s="84">
        <f>IFERROR(IF(VLOOKUP(A278,'SG11'!$A$3:$AI$500,21,FALSE)="","NA",VLOOKUP(A278,'SG11'!$A$3:$AI$500,21,FALSE)),"")</f>
        <v>64</v>
      </c>
      <c r="AJ278" s="75">
        <f>IFERROR(VLOOKUP(AI278,'Criteria Table'!$A$2:$I$102,6,FALSE),"NA")</f>
        <v>5</v>
      </c>
      <c r="AK278" s="95">
        <f t="shared" si="317"/>
        <v>69</v>
      </c>
      <c r="AL278" s="99">
        <f>IFERROR(VLOOKUP(TEXT(A278,"0000"),'W11'!$A$1:$E$500,4,FALSE)/AP278*100,"")</f>
        <v>92.43027888446214</v>
      </c>
      <c r="AM278" s="97">
        <f>IFERROR(VLOOKUP(TEXT(A278,"0000"),'W11'!$A$1:$E$500,4,FALSE),"")</f>
        <v>232</v>
      </c>
      <c r="AN278" s="99">
        <f t="shared" si="268"/>
        <v>92.43027888446214</v>
      </c>
      <c r="AO278" s="97">
        <f t="shared" si="269"/>
        <v>231.99999999999997</v>
      </c>
      <c r="AP278" s="99">
        <f>IFERROR(VLOOKUP(TEXT(A278,"0000"),'W11'!$A$1:$E$500,5,FALSE),"")</f>
        <v>251</v>
      </c>
      <c r="AQ278" s="97">
        <f>IFERROR(VLOOKUP(ROUND(AL278,0),'Criteria Table'!$A$2:$I$102,4,FALSE),0)</f>
        <v>0</v>
      </c>
      <c r="AR278" s="128"/>
      <c r="AS278" s="95"/>
      <c r="AT278" s="95"/>
      <c r="AU278" s="100">
        <f>IFERROR(VLOOKUP(TEXT(A278,"0000"),'Sci11'!$A$3:$N$492,4,FALSE)/VLOOKUP(TEXT(A278,"0000"),'Sci11'!$A$3:$N$492,14,FALSE)*100,"")</f>
        <v>14.5748987854251</v>
      </c>
      <c r="AV278" s="101">
        <f>SUM(VLOOKUP(TEXT(A278,"0000"),'Sci11'!$A$3:$N$492,5,FALSE),VLOOKUP(TEXT(A278,"0000"),'Sci11'!$A$3:$N$492,6,FALSE))/VLOOKUP(TEXT(A278,"0000"),'Sci11'!$A$3:$N$492,14,FALSE)*100</f>
        <v>1.214574898785425</v>
      </c>
      <c r="AW278" s="100">
        <f t="shared" si="318"/>
        <v>20.454898785425101</v>
      </c>
      <c r="AX278" s="101">
        <f>IFERROR(AW278/100*VLOOKUP(TEXT(A278,"0000"),'Sci11'!$A$3:$N$492,14,FALSE),"")</f>
        <v>50.523600000000002</v>
      </c>
      <c r="AY278" s="100">
        <f t="shared" si="319"/>
        <v>3.734574898785425</v>
      </c>
      <c r="AZ278" s="101">
        <f>IFERROR(AY278/100*VLOOKUP(TEXT(A278,"0000"),'Sci11'!$A$3:$N$492,14,FALSE),"")</f>
        <v>9.2243999999999993</v>
      </c>
      <c r="BA278" s="100">
        <f t="shared" si="270"/>
        <v>16</v>
      </c>
      <c r="BB278" s="101">
        <f>IFERROR(VLOOKUP(BA278,'Criteria Table'!$A$2:$I$102,2,FALSE),"")</f>
        <v>8.4</v>
      </c>
      <c r="BC278" s="101">
        <f t="shared" si="271"/>
        <v>24.4</v>
      </c>
      <c r="BD278" s="82">
        <f>IFERROR(VLOOKUP(A278,ATTx11!$A$2:$N$500,4,FALSE),"")</f>
        <v>93.37</v>
      </c>
      <c r="BE278" s="95">
        <f t="shared" si="272"/>
        <v>1</v>
      </c>
      <c r="BF278" s="96">
        <f t="shared" si="273"/>
        <v>94.37</v>
      </c>
      <c r="BG278" s="70">
        <f>IFERROR(VLOOKUP(A278,ATTx11!$A$2:$N$500,11,FALSE),"")</f>
        <v>279</v>
      </c>
      <c r="BH278" s="95">
        <f t="shared" si="274"/>
        <v>251.1</v>
      </c>
      <c r="BI278" s="70">
        <f>IFERROR(VLOOKUP(A278,ATTx11!$A$2:$N$500,12,FALSE),"")</f>
        <v>429</v>
      </c>
      <c r="BJ278" s="97">
        <f t="shared" si="275"/>
        <v>386.1</v>
      </c>
      <c r="BK278" s="84">
        <f>IFERROR(VLOOKUP(A278,ATTx11!$A$2:$N$500,7,FALSE),"")</f>
        <v>183</v>
      </c>
      <c r="BL278" s="97">
        <f t="shared" si="276"/>
        <v>164.7</v>
      </c>
      <c r="BM278" s="84">
        <f>IFERROR(VLOOKUP(A278,ATTx11!$A$2:$N$500,8,FALSE),"")</f>
        <v>202</v>
      </c>
      <c r="BN278" s="95">
        <f t="shared" si="277"/>
        <v>181.8</v>
      </c>
      <c r="BO278" s="95"/>
      <c r="BP278" s="83">
        <f>IFERROR(VLOOKUP(TEXT($A278,"0000"),'AYP11'!$B$3379:$AU$3800,17,FALSE),"")</f>
        <v>0</v>
      </c>
      <c r="BQ278" s="75">
        <f>IFERROR(VLOOKUP(BP278,'Criteria Table'!$A$2:$I$102,2,FALSE),0)</f>
        <v>10</v>
      </c>
      <c r="BR278" s="95">
        <f t="shared" si="278"/>
        <v>10</v>
      </c>
      <c r="BS278" s="83">
        <f>IFERROR(VLOOKUP(TEXT($A278,"0000"),'AYP11'!$B$847:$AU$1268,17,FALSE),"")</f>
        <v>32</v>
      </c>
      <c r="BT278" s="75">
        <f>IFERROR(VLOOKUP(BS278,'Criteria Table'!$A$2:$I$102,2,FALSE),0)</f>
        <v>6.8000000000000007</v>
      </c>
      <c r="BU278" s="95">
        <f t="shared" si="279"/>
        <v>39</v>
      </c>
      <c r="BV278" s="83">
        <f>IFERROR(VLOOKUP(TEXT($A278,"0000"),'AYP11'!$B$2113:$AU$2534,17,FALSE),"")</f>
        <v>32</v>
      </c>
      <c r="BW278" s="75">
        <f>IFERROR(VLOOKUP(BV278,'Criteria Table'!$A$2:$I$102,2,FALSE),0)</f>
        <v>6.8000000000000007</v>
      </c>
      <c r="BX278" s="95">
        <f t="shared" si="280"/>
        <v>39</v>
      </c>
      <c r="BY278" s="83">
        <f>IFERROR(VLOOKUP(TEXT($A278,"0000"),'AYP11'!$B$425:$AU$846,17,FALSE),"")</f>
        <v>0</v>
      </c>
      <c r="BZ278" s="75">
        <f>IFERROR(VLOOKUP(BY278,'Criteria Table'!$A$2:$I$102,2,FALSE),0)</f>
        <v>10</v>
      </c>
      <c r="CA278" s="95">
        <f t="shared" si="281"/>
        <v>10</v>
      </c>
      <c r="CB278" s="83">
        <f>IFERROR(VLOOKUP(TEXT($A278,"0000"),'AYP11'!$B$3:$AU$424,17,FALSE),"")</f>
        <v>0</v>
      </c>
      <c r="CC278" s="95">
        <f>IFERROR(VLOOKUP(CB278,'Criteria Table'!$A$2:$I$102,2,FALSE),0)</f>
        <v>10</v>
      </c>
      <c r="CD278" s="95">
        <f t="shared" si="282"/>
        <v>10</v>
      </c>
      <c r="CE278" s="83">
        <f>IFERROR(VLOOKUP(TEXT($A278,"0000"),'AYP11'!$B$1269:$AU$1690,17,FALSE),"")</f>
        <v>33</v>
      </c>
      <c r="CF278" s="95">
        <f>IFERROR(VLOOKUP(CE278,'Criteria Table'!$A$2:$I$102,2,FALSE),0)</f>
        <v>6.7</v>
      </c>
      <c r="CG278" s="95">
        <f t="shared" si="283"/>
        <v>40</v>
      </c>
      <c r="CH278" s="83">
        <f>IFERROR(VLOOKUP(TEXT($A278,"0000"),'AYP11'!$B$1691:$AU$2112,17,FALSE),"")</f>
        <v>0</v>
      </c>
      <c r="CI278" s="95">
        <f>IFERROR(VLOOKUP(CH278,'Criteria Table'!$A$2:$I$102,2,FALSE),0)</f>
        <v>10</v>
      </c>
      <c r="CJ278" s="95">
        <f t="shared" si="284"/>
        <v>10</v>
      </c>
      <c r="CK278" s="83">
        <f>IFERROR(VLOOKUP(TEXT($A278,"0000"),'AYP11'!$B$2535:$AU$2956,17,FALSE),"")</f>
        <v>16</v>
      </c>
      <c r="CL278" s="95">
        <f>IFERROR(VLOOKUP(CK278,'Criteria Table'!$A$2:$I$102,2,FALSE),0)</f>
        <v>8.4</v>
      </c>
      <c r="CM278" s="95">
        <f t="shared" si="285"/>
        <v>24</v>
      </c>
      <c r="CN278" s="76">
        <f>IFERROR(VLOOKUP(TEXT($A278,"0000"),'AYP11'!$B$3379:$AU$3800,23,FALSE),"")</f>
        <v>0</v>
      </c>
      <c r="CO278" s="95">
        <f>IFERROR(VLOOKUP(CN278,'Criteria Table'!$A$2:$I$102,2,FALSE),0)</f>
        <v>10</v>
      </c>
      <c r="CP278" s="95">
        <f t="shared" si="286"/>
        <v>10</v>
      </c>
      <c r="CQ278" s="76">
        <f>IFERROR(VLOOKUP(TEXT($A278,"0000"),'AYP11'!$B$847:$AU$1268,23,FALSE),"")</f>
        <v>24</v>
      </c>
      <c r="CR278" s="95">
        <f>IFERROR(VLOOKUP(CQ278,'Criteria Table'!$A$2:$I$102,2,FALSE),0)</f>
        <v>7.6000000000000005</v>
      </c>
      <c r="CS278" s="95">
        <f t="shared" si="287"/>
        <v>32</v>
      </c>
      <c r="CT278" s="76">
        <f>IFERROR(VLOOKUP(TEXT($A278,"0000"),'AYP11'!$B$2113:$AU$2534,23,FALSE),"")</f>
        <v>34</v>
      </c>
      <c r="CU278" s="95">
        <f>IFERROR(VLOOKUP(CT278,'Criteria Table'!$A$2:$I$102,2,FALSE),0)</f>
        <v>6.6000000000000005</v>
      </c>
      <c r="CV278" s="95">
        <f t="shared" si="288"/>
        <v>41</v>
      </c>
      <c r="CW278" s="76">
        <f>IFERROR(VLOOKUP(TEXT($A278,"0000"),'AYP11'!$B$425:$AU$846,23,FALSE),"")</f>
        <v>0</v>
      </c>
      <c r="CX278" s="95">
        <f>IFERROR(VLOOKUP(CW278,'Criteria Table'!$A$2:$I$102,2,FALSE),0)</f>
        <v>10</v>
      </c>
      <c r="CY278" s="95">
        <f t="shared" si="289"/>
        <v>10</v>
      </c>
      <c r="CZ278" s="76">
        <f>IFERROR(VLOOKUP(TEXT($A278,"0000"),'AYP11'!$B$3:$AU$424,23,FALSE),"")</f>
        <v>0</v>
      </c>
      <c r="DA278" s="95">
        <f>IFERROR(VLOOKUP(CZ278,'Criteria Table'!$A$2:$I$102,2,FALSE),0)</f>
        <v>10</v>
      </c>
      <c r="DB278" s="95">
        <f t="shared" si="290"/>
        <v>10</v>
      </c>
      <c r="DC278" s="76">
        <f>IFERROR(VLOOKUP(TEXT($A278,"0000"),'AYP11'!$B$1269:$AU$1690,23,FALSE),"")</f>
        <v>29</v>
      </c>
      <c r="DD278" s="95">
        <f>IFERROR(VLOOKUP(DC278,'Criteria Table'!$A$2:$I$102,2,FALSE),0)</f>
        <v>7.1000000000000005</v>
      </c>
      <c r="DE278" s="95">
        <f t="shared" si="291"/>
        <v>36</v>
      </c>
      <c r="DF278" s="76">
        <f>IFERROR(VLOOKUP(TEXT($A278,"0000"),'AYP11'!$B$1691:$AU$2112,23,FALSE),"")</f>
        <v>0</v>
      </c>
      <c r="DG278" s="95">
        <f>IFERROR(VLOOKUP(DF278,'Criteria Table'!$A$2:$I$102,2,FALSE),0)</f>
        <v>10</v>
      </c>
      <c r="DH278" s="95">
        <f t="shared" si="292"/>
        <v>10</v>
      </c>
      <c r="DI278" s="76">
        <f>IFERROR(VLOOKUP(TEXT($A278,"0000"),'AYP11'!$B$2535:$AU$2956,23,FALSE),"")</f>
        <v>13</v>
      </c>
      <c r="DJ278" s="95">
        <f>IFERROR(VLOOKUP(DI278,'Criteria Table'!$A$2:$I$102,2,FALSE),0)</f>
        <v>8.7000000000000011</v>
      </c>
      <c r="DK278" s="95">
        <f t="shared" si="293"/>
        <v>22</v>
      </c>
      <c r="DL278" s="91">
        <f>IFERROR(VLOOKUP(TEXT($A278,"0000"),'AYP11'!$B$3379:$AU$3800,11,FALSE),"")</f>
        <v>0</v>
      </c>
      <c r="DM278" s="95">
        <f t="shared" si="294"/>
        <v>1</v>
      </c>
      <c r="DN278" s="95" t="str">
        <f t="shared" si="295"/>
        <v/>
      </c>
      <c r="DO278" s="91">
        <f>IFERROR(VLOOKUP(TEXT($A278,"0000"),'AYP11'!$B$847:$AU$1268,11,FALSE),"")</f>
        <v>0</v>
      </c>
      <c r="DP278" s="95">
        <f t="shared" si="296"/>
        <v>1</v>
      </c>
      <c r="DQ278" s="95" t="str">
        <f t="shared" si="297"/>
        <v/>
      </c>
      <c r="DR278" s="91">
        <f>IFERROR(VLOOKUP(TEXT($A278,"0000"),'AYP11'!$B$2113:$AU$2534,11,FALSE),"")</f>
        <v>90</v>
      </c>
      <c r="DS278" s="95">
        <f t="shared" si="298"/>
        <v>0</v>
      </c>
      <c r="DT278" s="95">
        <f t="shared" si="299"/>
        <v>90</v>
      </c>
      <c r="DU278" s="91">
        <f>IFERROR(VLOOKUP(TEXT($A278,"0000"),'AYP11'!$B$425:$AU$846,11,FALSE),"")</f>
        <v>0</v>
      </c>
      <c r="DV278" s="95">
        <f t="shared" si="300"/>
        <v>1</v>
      </c>
      <c r="DW278" s="95" t="str">
        <f t="shared" si="301"/>
        <v/>
      </c>
      <c r="DX278" s="91">
        <f>IFERROR(VLOOKUP(TEXT($A278,"0000"),'AYP11'!$B$3:$AU$424,11,FALSE),"")</f>
        <v>0</v>
      </c>
      <c r="DY278" s="95">
        <f t="shared" si="302"/>
        <v>1</v>
      </c>
      <c r="DZ278" s="95" t="str">
        <f t="shared" si="303"/>
        <v/>
      </c>
      <c r="EA278" s="91">
        <f>IFERROR(VLOOKUP(TEXT($A278,"0000"),'AYP11'!$B$1269:$AU$1690,11,FALSE),"")</f>
        <v>93</v>
      </c>
      <c r="EB278" s="95">
        <f t="shared" si="304"/>
        <v>0</v>
      </c>
      <c r="EC278" s="95">
        <f t="shared" si="305"/>
        <v>93</v>
      </c>
      <c r="ED278" s="91">
        <f>IFERROR(VLOOKUP(TEXT($A278,"0000"),'AYP11'!$B$1691:$AU$2112,11,FALSE),"")</f>
        <v>0</v>
      </c>
      <c r="EE278" s="95">
        <f t="shared" si="306"/>
        <v>1</v>
      </c>
      <c r="EF278" s="95" t="str">
        <f t="shared" si="307"/>
        <v/>
      </c>
      <c r="EG278" s="91">
        <f>IFERROR(VLOOKUP(TEXT($A278,"0000"),'AYP11'!$B$2535:$AU$2956,11,FALSE),"")</f>
        <v>0</v>
      </c>
      <c r="EH278" s="95">
        <f t="shared" si="308"/>
        <v>1</v>
      </c>
      <c r="EI278" s="95" t="str">
        <f t="shared" si="309"/>
        <v/>
      </c>
      <c r="EP278" s="34">
        <v>134</v>
      </c>
      <c r="EQ278" s="102" t="s">
        <v>1341</v>
      </c>
    </row>
    <row r="279" spans="1:147" x14ac:dyDescent="0.25">
      <c r="A279" s="248">
        <v>6012</v>
      </c>
      <c r="B279" s="291">
        <f t="shared" si="256"/>
        <v>35.935085007727977</v>
      </c>
      <c r="C279" s="50">
        <f>IFERROR(VLOOKUP(TEXT($A279,"0000"),'R-M11'!$A$2:$AA$500,4,FALSE),0)</f>
        <v>465</v>
      </c>
      <c r="D279" s="291">
        <f t="shared" si="257"/>
        <v>37.403400309119014</v>
      </c>
      <c r="E279" s="98">
        <f>IFERROR(SUM(VLOOKUP(TEXT($A279,"0000"),'R-M11'!$A$2:$AA$500,5,FALSE),VLOOKUP(TEXT($A279,"0000"),'R-M11'!$A$2:$AA$500,6,FALSE)),0)</f>
        <v>484</v>
      </c>
      <c r="F279" s="58">
        <f>IFERROR(VLOOKUP(TEXT($A279,"0000"),'R-M11'!$A$2:$AA$500,14,FALSE),0)</f>
        <v>1294</v>
      </c>
      <c r="G279" s="230">
        <f t="shared" si="310"/>
        <v>37.825085007727978</v>
      </c>
      <c r="H279" s="97">
        <f t="shared" si="258"/>
        <v>489.45660000000004</v>
      </c>
      <c r="I279" s="230">
        <f t="shared" si="311"/>
        <v>38.213400309119017</v>
      </c>
      <c r="J279" s="97">
        <f t="shared" si="259"/>
        <v>494.48140000000006</v>
      </c>
      <c r="K279" s="230">
        <f t="shared" si="260"/>
        <v>73</v>
      </c>
      <c r="L279" s="121">
        <f>IFERROR(VLOOKUP(K279,'Criteria Table'!$A$2:$I$102,2,FALSE),"")</f>
        <v>2.7</v>
      </c>
      <c r="M279" s="230">
        <f t="shared" si="261"/>
        <v>76.038485316846987</v>
      </c>
      <c r="N279" s="286">
        <f t="shared" si="262"/>
        <v>42.857142857142854</v>
      </c>
      <c r="O279" s="50">
        <f>IFERROR(VLOOKUP(TEXT($A279,"0000"),'R-M11'!$A$2:$AA$500,17,FALSE),"")</f>
        <v>552</v>
      </c>
      <c r="P279" s="286">
        <f t="shared" si="263"/>
        <v>36.180124223602483</v>
      </c>
      <c r="Q279" s="98">
        <f>IFERROR(SUM(VLOOKUP(TEXT($A279,"0000"),'R-M11'!$A$2:$AA$500,18,FALSE),VLOOKUP(TEXT($A279,"0000"),'R-M11'!$A$2:$AA$500,19,FALSE)),0)</f>
        <v>466</v>
      </c>
      <c r="R279" s="69">
        <f>IFERROR(VLOOKUP(TEXT($A279,"0000"),'R-M11'!$A$2:$AA$500,27,FALSE),0)</f>
        <v>1288</v>
      </c>
      <c r="S279" s="121">
        <f t="shared" si="312"/>
        <v>44.327142857142853</v>
      </c>
      <c r="T279" s="70">
        <f t="shared" si="264"/>
        <v>570.93359999999996</v>
      </c>
      <c r="U279" s="121">
        <f t="shared" si="313"/>
        <v>36.810124223602486</v>
      </c>
      <c r="V279" s="70">
        <f t="shared" si="265"/>
        <v>474.11440000000005</v>
      </c>
      <c r="W279" s="121">
        <f t="shared" si="266"/>
        <v>79</v>
      </c>
      <c r="X279" s="124">
        <f>IFERROR(VLOOKUP(W279,'Criteria Table'!$A$2:$I$102,2,FALSE),"")</f>
        <v>2.1</v>
      </c>
      <c r="Y279" s="121">
        <f t="shared" si="267"/>
        <v>81.137267080745346</v>
      </c>
      <c r="Z279" s="92">
        <f>IFERROR(IF(VLOOKUP(A279,'SG11'!$A$3:$AI$500,18,FALSE)="","NA",VLOOKUP(A279,'SG11'!$A$3:$AI$500,18,FALSE)),"")</f>
        <v>71</v>
      </c>
      <c r="AA279" s="75">
        <f>IFERROR(VLOOKUP(Z279,'Criteria Table'!$A$2:$I$102,6,FALSE),"NA")</f>
        <v>5</v>
      </c>
      <c r="AB279" s="95">
        <f t="shared" si="314"/>
        <v>76</v>
      </c>
      <c r="AC279" s="84">
        <f>IFERROR(IF(VLOOKUP(A279,'SG11'!$A$3:$AI$500,19,FALSE)="","NA",VLOOKUP(A279,'SG11'!$A$3:$AI$500,19,FALSE)),"")</f>
        <v>70</v>
      </c>
      <c r="AD279" s="75">
        <f>IFERROR(VLOOKUP(AC279,'Criteria Table'!$A$2:$I$102,6,FALSE),"NA")</f>
        <v>5</v>
      </c>
      <c r="AE279" s="95">
        <f t="shared" si="315"/>
        <v>75</v>
      </c>
      <c r="AF279" s="92">
        <f>IFERROR(IF(VLOOKUP(A279,'SG11'!$A$3:$AI$500,20,FALSE)="","NA",VLOOKUP(A279,'SG11'!$A$3:$AI$500,20,FALSE)),"")</f>
        <v>76</v>
      </c>
      <c r="AG279" s="75">
        <f>IFERROR(VLOOKUP(AF279,'Criteria Table'!$A$2:$I$102,6,FALSE),"NA")</f>
        <v>5</v>
      </c>
      <c r="AH279" s="95">
        <f t="shared" si="316"/>
        <v>81</v>
      </c>
      <c r="AI279" s="84">
        <f>IFERROR(IF(VLOOKUP(A279,'SG11'!$A$3:$AI$500,21,FALSE)="","NA",VLOOKUP(A279,'SG11'!$A$3:$AI$500,21,FALSE)),"")</f>
        <v>72</v>
      </c>
      <c r="AJ279" s="75">
        <f>IFERROR(VLOOKUP(AI279,'Criteria Table'!$A$2:$I$102,6,FALSE),"NA")</f>
        <v>5</v>
      </c>
      <c r="AK279" s="95">
        <f t="shared" si="317"/>
        <v>77</v>
      </c>
      <c r="AL279" s="99">
        <f>IFERROR(VLOOKUP(TEXT(A279,"0000"),'W11'!$A$1:$E$500,4,FALSE)/AP279*100,"")</f>
        <v>98.54721549636804</v>
      </c>
      <c r="AM279" s="97">
        <f>IFERROR(VLOOKUP(TEXT(A279,"0000"),'W11'!$A$1:$E$500,4,FALSE),"")</f>
        <v>407</v>
      </c>
      <c r="AN279" s="99">
        <f t="shared" si="268"/>
        <v>98.54721549636804</v>
      </c>
      <c r="AO279" s="97">
        <f t="shared" si="269"/>
        <v>407</v>
      </c>
      <c r="AP279" s="99">
        <f>IFERROR(VLOOKUP(TEXT(A279,"0000"),'W11'!$A$1:$E$500,5,FALSE),"")</f>
        <v>413</v>
      </c>
      <c r="AQ279" s="97">
        <f>IFERROR(VLOOKUP(ROUND(AL279,0),'Criteria Table'!$A$2:$I$102,4,FALSE),0)</f>
        <v>0</v>
      </c>
      <c r="AR279" s="128"/>
      <c r="AS279" s="95"/>
      <c r="AT279" s="95"/>
      <c r="AU279" s="100">
        <f>IFERROR(VLOOKUP(TEXT(A279,"0000"),'Sci11'!$A$3:$N$492,4,FALSE)/VLOOKUP(TEXT(A279,"0000"),'Sci11'!$A$3:$N$492,14,FALSE)*100,"")</f>
        <v>35.507246376811594</v>
      </c>
      <c r="AV279" s="101">
        <f>SUM(VLOOKUP(TEXT(A279,"0000"),'Sci11'!$A$3:$N$492,5,FALSE),VLOOKUP(TEXT(A279,"0000"),'Sci11'!$A$3:$N$492,6,FALSE))/VLOOKUP(TEXT(A279,"0000"),'Sci11'!$A$3:$N$492,14,FALSE)*100</f>
        <v>15.70048309178744</v>
      </c>
      <c r="AW279" s="100">
        <f t="shared" si="318"/>
        <v>38.937246376811594</v>
      </c>
      <c r="AX279" s="101">
        <f>IFERROR(AW279/100*VLOOKUP(TEXT(A279,"0000"),'Sci11'!$A$3:$N$492,14,FALSE),"")</f>
        <v>161.2002</v>
      </c>
      <c r="AY279" s="100">
        <f t="shared" si="319"/>
        <v>17.170483091787439</v>
      </c>
      <c r="AZ279" s="101">
        <f>IFERROR(AY279/100*VLOOKUP(TEXT(A279,"0000"),'Sci11'!$A$3:$N$492,14,FALSE),"")</f>
        <v>71.085799999999992</v>
      </c>
      <c r="BA279" s="100">
        <f t="shared" si="270"/>
        <v>51</v>
      </c>
      <c r="BB279" s="101">
        <f>IFERROR(VLOOKUP(BA279,'Criteria Table'!$A$2:$I$102,2,FALSE),"")</f>
        <v>4.9000000000000004</v>
      </c>
      <c r="BC279" s="101">
        <f t="shared" si="271"/>
        <v>55.9</v>
      </c>
      <c r="BD279" s="82">
        <f>IFERROR(VLOOKUP(A279,ATTx11!$A$2:$N$500,4,FALSE),"")</f>
        <v>97.09</v>
      </c>
      <c r="BE279" s="95">
        <f t="shared" si="272"/>
        <v>0</v>
      </c>
      <c r="BF279" s="96">
        <f t="shared" si="273"/>
        <v>97.09</v>
      </c>
      <c r="BG279" s="70">
        <f>IFERROR(VLOOKUP(A279,ATTx11!$A$2:$N$500,11,FALSE),"")</f>
        <v>164</v>
      </c>
      <c r="BH279" s="95">
        <f t="shared" si="274"/>
        <v>147.6</v>
      </c>
      <c r="BI279" s="70">
        <f>IFERROR(VLOOKUP(A279,ATTx11!$A$2:$N$500,12,FALSE),"")</f>
        <v>47</v>
      </c>
      <c r="BJ279" s="97">
        <f t="shared" si="275"/>
        <v>42.3</v>
      </c>
      <c r="BK279" s="84">
        <f>IFERROR(VLOOKUP(A279,ATTx11!$A$2:$N$500,7,FALSE),"")</f>
        <v>113</v>
      </c>
      <c r="BL279" s="97">
        <f t="shared" si="276"/>
        <v>101.7</v>
      </c>
      <c r="BM279" s="84">
        <f>IFERROR(VLOOKUP(A279,ATTx11!$A$2:$N$500,8,FALSE),"")</f>
        <v>42</v>
      </c>
      <c r="BN279" s="95">
        <f t="shared" si="277"/>
        <v>37.799999999999997</v>
      </c>
      <c r="BO279" s="95"/>
      <c r="BP279" s="83">
        <f>IFERROR(VLOOKUP(TEXT($A279,"0000"),'AYP11'!$B$3379:$AU$3800,17,FALSE),"")</f>
        <v>0</v>
      </c>
      <c r="BQ279" s="75">
        <f>IFERROR(VLOOKUP(BP279,'Criteria Table'!$A$2:$I$102,2,FALSE),0)</f>
        <v>10</v>
      </c>
      <c r="BR279" s="95">
        <f t="shared" si="278"/>
        <v>10</v>
      </c>
      <c r="BS279" s="83">
        <f>IFERROR(VLOOKUP(TEXT($A279,"0000"),'AYP11'!$B$847:$AU$1268,17,FALSE),"")</f>
        <v>0</v>
      </c>
      <c r="BT279" s="75">
        <f>IFERROR(VLOOKUP(BS279,'Criteria Table'!$A$2:$I$102,2,FALSE),0)</f>
        <v>10</v>
      </c>
      <c r="BU279" s="95">
        <f t="shared" si="279"/>
        <v>10</v>
      </c>
      <c r="BV279" s="83">
        <f>IFERROR(VLOOKUP(TEXT($A279,"0000"),'AYP11'!$B$2113:$AU$2534,17,FALSE),"")</f>
        <v>74</v>
      </c>
      <c r="BW279" s="75">
        <f>IFERROR(VLOOKUP(BV279,'Criteria Table'!$A$2:$I$102,2,FALSE),0)</f>
        <v>2.6</v>
      </c>
      <c r="BX279" s="95">
        <f t="shared" si="280"/>
        <v>77</v>
      </c>
      <c r="BY279" s="83">
        <f>IFERROR(VLOOKUP(TEXT($A279,"0000"),'AYP11'!$B$425:$AU$846,17,FALSE),"")</f>
        <v>0</v>
      </c>
      <c r="BZ279" s="75">
        <f>IFERROR(VLOOKUP(BY279,'Criteria Table'!$A$2:$I$102,2,FALSE),0)</f>
        <v>10</v>
      </c>
      <c r="CA279" s="95">
        <f t="shared" si="281"/>
        <v>10</v>
      </c>
      <c r="CB279" s="83">
        <f>IFERROR(VLOOKUP(TEXT($A279,"0000"),'AYP11'!$B$3:$AU$424,17,FALSE),"")</f>
        <v>0</v>
      </c>
      <c r="CC279" s="95">
        <f>IFERROR(VLOOKUP(CB279,'Criteria Table'!$A$2:$I$102,2,FALSE),0)</f>
        <v>10</v>
      </c>
      <c r="CD279" s="95">
        <f t="shared" si="282"/>
        <v>10</v>
      </c>
      <c r="CE279" s="83">
        <f>IFERROR(VLOOKUP(TEXT($A279,"0000"),'AYP11'!$B$1269:$AU$1690,17,FALSE),"")</f>
        <v>72</v>
      </c>
      <c r="CF279" s="95">
        <f>IFERROR(VLOOKUP(CE279,'Criteria Table'!$A$2:$I$102,2,FALSE),0)</f>
        <v>2.8000000000000003</v>
      </c>
      <c r="CG279" s="95">
        <f t="shared" si="283"/>
        <v>75</v>
      </c>
      <c r="CH279" s="83">
        <f>IFERROR(VLOOKUP(TEXT($A279,"0000"),'AYP11'!$B$1691:$AU$2112,17,FALSE),"")</f>
        <v>0</v>
      </c>
      <c r="CI279" s="95">
        <f>IFERROR(VLOOKUP(CH279,'Criteria Table'!$A$2:$I$102,2,FALSE),0)</f>
        <v>10</v>
      </c>
      <c r="CJ279" s="95">
        <f t="shared" si="284"/>
        <v>10</v>
      </c>
      <c r="CK279" s="83">
        <f>IFERROR(VLOOKUP(TEXT($A279,"0000"),'AYP11'!$B$2535:$AU$2956,17,FALSE),"")</f>
        <v>0</v>
      </c>
      <c r="CL279" s="95">
        <f>IFERROR(VLOOKUP(CK279,'Criteria Table'!$A$2:$I$102,2,FALSE),0)</f>
        <v>10</v>
      </c>
      <c r="CM279" s="95">
        <f t="shared" si="285"/>
        <v>10</v>
      </c>
      <c r="CN279" s="76">
        <f>IFERROR(VLOOKUP(TEXT($A279,"0000"),'AYP11'!$B$3379:$AU$3800,23,FALSE),"")</f>
        <v>0</v>
      </c>
      <c r="CO279" s="95">
        <f>IFERROR(VLOOKUP(CN279,'Criteria Table'!$A$2:$I$102,2,FALSE),0)</f>
        <v>10</v>
      </c>
      <c r="CP279" s="95">
        <f t="shared" si="286"/>
        <v>10</v>
      </c>
      <c r="CQ279" s="76">
        <f>IFERROR(VLOOKUP(TEXT($A279,"0000"),'AYP11'!$B$847:$AU$1268,23,FALSE),"")</f>
        <v>0</v>
      </c>
      <c r="CR279" s="95">
        <f>IFERROR(VLOOKUP(CQ279,'Criteria Table'!$A$2:$I$102,2,FALSE),0)</f>
        <v>10</v>
      </c>
      <c r="CS279" s="95">
        <f t="shared" si="287"/>
        <v>10</v>
      </c>
      <c r="CT279" s="76">
        <f>IFERROR(VLOOKUP(TEXT($A279,"0000"),'AYP11'!$B$2113:$AU$2534,23,FALSE),"")</f>
        <v>80</v>
      </c>
      <c r="CU279" s="95">
        <f>IFERROR(VLOOKUP(CT279,'Criteria Table'!$A$2:$I$102,2,FALSE),0)</f>
        <v>2</v>
      </c>
      <c r="CV279" s="95">
        <f t="shared" si="288"/>
        <v>82</v>
      </c>
      <c r="CW279" s="76">
        <f>IFERROR(VLOOKUP(TEXT($A279,"0000"),'AYP11'!$B$425:$AU$846,23,FALSE),"")</f>
        <v>0</v>
      </c>
      <c r="CX279" s="95">
        <f>IFERROR(VLOOKUP(CW279,'Criteria Table'!$A$2:$I$102,2,FALSE),0)</f>
        <v>10</v>
      </c>
      <c r="CY279" s="95">
        <f t="shared" si="289"/>
        <v>10</v>
      </c>
      <c r="CZ279" s="76">
        <f>IFERROR(VLOOKUP(TEXT($A279,"0000"),'AYP11'!$B$3:$AU$424,23,FALSE),"")</f>
        <v>0</v>
      </c>
      <c r="DA279" s="95">
        <f>IFERROR(VLOOKUP(CZ279,'Criteria Table'!$A$2:$I$102,2,FALSE),0)</f>
        <v>10</v>
      </c>
      <c r="DB279" s="95">
        <f t="shared" si="290"/>
        <v>10</v>
      </c>
      <c r="DC279" s="76">
        <f>IFERROR(VLOOKUP(TEXT($A279,"0000"),'AYP11'!$B$1269:$AU$1690,23,FALSE),"")</f>
        <v>77</v>
      </c>
      <c r="DD279" s="95">
        <f>IFERROR(VLOOKUP(DC279,'Criteria Table'!$A$2:$I$102,2,FALSE),0)</f>
        <v>2.3000000000000003</v>
      </c>
      <c r="DE279" s="95">
        <f t="shared" si="291"/>
        <v>79</v>
      </c>
      <c r="DF279" s="76">
        <f>IFERROR(VLOOKUP(TEXT($A279,"0000"),'AYP11'!$B$1691:$AU$2112,23,FALSE),"")</f>
        <v>0</v>
      </c>
      <c r="DG279" s="95">
        <f>IFERROR(VLOOKUP(DF279,'Criteria Table'!$A$2:$I$102,2,FALSE),0)</f>
        <v>10</v>
      </c>
      <c r="DH279" s="95">
        <f t="shared" si="292"/>
        <v>10</v>
      </c>
      <c r="DI279" s="76">
        <f>IFERROR(VLOOKUP(TEXT($A279,"0000"),'AYP11'!$B$2535:$AU$2956,23,FALSE),"")</f>
        <v>0</v>
      </c>
      <c r="DJ279" s="95">
        <f>IFERROR(VLOOKUP(DI279,'Criteria Table'!$A$2:$I$102,2,FALSE),0)</f>
        <v>10</v>
      </c>
      <c r="DK279" s="95">
        <f t="shared" si="293"/>
        <v>10</v>
      </c>
      <c r="DL279" s="91">
        <f>IFERROR(VLOOKUP(TEXT($A279,"0000"),'AYP11'!$B$3379:$AU$3800,11,FALSE),"")</f>
        <v>0</v>
      </c>
      <c r="DM279" s="95">
        <f t="shared" si="294"/>
        <v>1</v>
      </c>
      <c r="DN279" s="95" t="str">
        <f t="shared" si="295"/>
        <v/>
      </c>
      <c r="DO279" s="91">
        <f>IFERROR(VLOOKUP(TEXT($A279,"0000"),'AYP11'!$B$847:$AU$1268,11,FALSE),"")</f>
        <v>0</v>
      </c>
      <c r="DP279" s="95">
        <f t="shared" si="296"/>
        <v>1</v>
      </c>
      <c r="DQ279" s="95" t="str">
        <f t="shared" si="297"/>
        <v/>
      </c>
      <c r="DR279" s="91">
        <f>IFERROR(VLOOKUP(TEXT($A279,"0000"),'AYP11'!$B$2113:$AU$2534,11,FALSE),"")</f>
        <v>0</v>
      </c>
      <c r="DS279" s="95">
        <f t="shared" si="298"/>
        <v>1</v>
      </c>
      <c r="DT279" s="95" t="str">
        <f t="shared" si="299"/>
        <v/>
      </c>
      <c r="DU279" s="91">
        <f>IFERROR(VLOOKUP(TEXT($A279,"0000"),'AYP11'!$B$425:$AU$846,11,FALSE),"")</f>
        <v>0</v>
      </c>
      <c r="DV279" s="95">
        <f t="shared" si="300"/>
        <v>1</v>
      </c>
      <c r="DW279" s="95" t="str">
        <f t="shared" si="301"/>
        <v/>
      </c>
      <c r="DX279" s="91">
        <f>IFERROR(VLOOKUP(TEXT($A279,"0000"),'AYP11'!$B$3:$AU$424,11,FALSE),"")</f>
        <v>0</v>
      </c>
      <c r="DY279" s="95">
        <f t="shared" si="302"/>
        <v>1</v>
      </c>
      <c r="DZ279" s="95" t="str">
        <f t="shared" si="303"/>
        <v/>
      </c>
      <c r="EA279" s="91">
        <f>IFERROR(VLOOKUP(TEXT($A279,"0000"),'AYP11'!$B$1269:$AU$1690,11,FALSE),"")</f>
        <v>0</v>
      </c>
      <c r="EB279" s="95">
        <f t="shared" si="304"/>
        <v>1</v>
      </c>
      <c r="EC279" s="95" t="str">
        <f t="shared" si="305"/>
        <v/>
      </c>
      <c r="ED279" s="91">
        <f>IFERROR(VLOOKUP(TEXT($A279,"0000"),'AYP11'!$B$1691:$AU$2112,11,FALSE),"")</f>
        <v>90</v>
      </c>
      <c r="EE279" s="95">
        <f t="shared" si="306"/>
        <v>0</v>
      </c>
      <c r="EF279" s="95">
        <f t="shared" si="307"/>
        <v>90</v>
      </c>
      <c r="EG279" s="91">
        <f>IFERROR(VLOOKUP(TEXT($A279,"0000"),'AYP11'!$B$2535:$AU$2956,11,FALSE),"")</f>
        <v>0</v>
      </c>
      <c r="EH279" s="95">
        <f t="shared" si="308"/>
        <v>1</v>
      </c>
      <c r="EI279" s="95" t="str">
        <f t="shared" si="309"/>
        <v/>
      </c>
      <c r="EO279" s="34" t="s">
        <v>2006</v>
      </c>
      <c r="EP279" s="34">
        <v>7</v>
      </c>
      <c r="EQ279" s="102" t="s">
        <v>1994</v>
      </c>
    </row>
    <row r="280" spans="1:147" x14ac:dyDescent="0.25">
      <c r="A280" s="248">
        <v>6013</v>
      </c>
      <c r="B280" s="291">
        <f t="shared" si="256"/>
        <v>34.313725490196077</v>
      </c>
      <c r="C280" s="50">
        <f>IFERROR(VLOOKUP(TEXT($A280,"0000"),'R-M11'!$A$2:$AA$500,4,FALSE),0)</f>
        <v>35</v>
      </c>
      <c r="D280" s="291">
        <f t="shared" si="257"/>
        <v>33.333333333333329</v>
      </c>
      <c r="E280" s="98">
        <f>IFERROR(SUM(VLOOKUP(TEXT($A280,"0000"),'R-M11'!$A$2:$AA$500,5,FALSE),VLOOKUP(TEXT($A280,"0000"),'R-M11'!$A$2:$AA$500,6,FALSE)),0)</f>
        <v>34</v>
      </c>
      <c r="F280" s="58">
        <f>IFERROR(VLOOKUP(TEXT($A280,"0000"),'R-M11'!$A$2:$AA$500,14,FALSE),0)</f>
        <v>102</v>
      </c>
      <c r="G280" s="230">
        <f t="shared" si="310"/>
        <v>36.553725490196079</v>
      </c>
      <c r="H280" s="97">
        <f t="shared" si="258"/>
        <v>37.284800000000004</v>
      </c>
      <c r="I280" s="230">
        <f t="shared" si="311"/>
        <v>34.293333333333329</v>
      </c>
      <c r="J280" s="97">
        <f t="shared" si="259"/>
        <v>34.979199999999999</v>
      </c>
      <c r="K280" s="230">
        <f t="shared" si="260"/>
        <v>68</v>
      </c>
      <c r="L280" s="121">
        <f>IFERROR(VLOOKUP(K280,'Criteria Table'!$A$2:$I$102,2,FALSE),"")</f>
        <v>3.2</v>
      </c>
      <c r="M280" s="230">
        <f t="shared" si="261"/>
        <v>70.847058823529409</v>
      </c>
      <c r="N280" s="286">
        <f t="shared" si="262"/>
        <v>48.543689320388353</v>
      </c>
      <c r="O280" s="50">
        <f>IFERROR(VLOOKUP(TEXT($A280,"0000"),'R-M11'!$A$2:$AA$500,17,FALSE),"")</f>
        <v>50</v>
      </c>
      <c r="P280" s="286">
        <f t="shared" si="263"/>
        <v>21.359223300970871</v>
      </c>
      <c r="Q280" s="98">
        <f>IFERROR(SUM(VLOOKUP(TEXT($A280,"0000"),'R-M11'!$A$2:$AA$500,18,FALSE),VLOOKUP(TEXT($A280,"0000"),'R-M11'!$A$2:$AA$500,19,FALSE)),0)</f>
        <v>22</v>
      </c>
      <c r="R280" s="69">
        <f>IFERROR(VLOOKUP(TEXT($A280,"0000"),'R-M11'!$A$2:$AA$500,27,FALSE),0)</f>
        <v>103</v>
      </c>
      <c r="S280" s="121">
        <f t="shared" si="312"/>
        <v>50.643689320388354</v>
      </c>
      <c r="T280" s="70">
        <f t="shared" si="264"/>
        <v>52.163000000000004</v>
      </c>
      <c r="U280" s="121">
        <f t="shared" si="313"/>
        <v>22.25922330097087</v>
      </c>
      <c r="V280" s="70">
        <f t="shared" si="265"/>
        <v>22.926999999999996</v>
      </c>
      <c r="W280" s="121">
        <f t="shared" si="266"/>
        <v>70</v>
      </c>
      <c r="X280" s="124">
        <f>IFERROR(VLOOKUP(W280,'Criteria Table'!$A$2:$I$102,2,FALSE),"")</f>
        <v>3</v>
      </c>
      <c r="Y280" s="121">
        <f t="shared" si="267"/>
        <v>72.902912621359221</v>
      </c>
      <c r="Z280" s="92">
        <f>IFERROR(IF(VLOOKUP(A280,'SG11'!$A$3:$AI$500,18,FALSE)="","NA",VLOOKUP(A280,'SG11'!$A$3:$AI$500,18,FALSE)),"")</f>
        <v>67</v>
      </c>
      <c r="AA280" s="75">
        <f>IFERROR(VLOOKUP(Z280,'Criteria Table'!$A$2:$I$102,6,FALSE),"NA")</f>
        <v>5</v>
      </c>
      <c r="AB280" s="95">
        <f t="shared" si="314"/>
        <v>72</v>
      </c>
      <c r="AC280" s="84">
        <f>IFERROR(IF(VLOOKUP(A280,'SG11'!$A$3:$AI$500,19,FALSE)="","NA",VLOOKUP(A280,'SG11'!$A$3:$AI$500,19,FALSE)),"")</f>
        <v>76</v>
      </c>
      <c r="AD280" s="75">
        <f>IFERROR(VLOOKUP(AC280,'Criteria Table'!$A$2:$I$102,6,FALSE),"NA")</f>
        <v>5</v>
      </c>
      <c r="AE280" s="95">
        <f t="shared" si="315"/>
        <v>81</v>
      </c>
      <c r="AF280" s="92">
        <f>IFERROR(IF(VLOOKUP(A280,'SG11'!$A$3:$AI$500,20,FALSE)="","NA",VLOOKUP(A280,'SG11'!$A$3:$AI$500,20,FALSE)),"")</f>
        <v>67</v>
      </c>
      <c r="AG280" s="75">
        <f>IFERROR(VLOOKUP(AF280,'Criteria Table'!$A$2:$I$102,6,FALSE),"NA")</f>
        <v>5</v>
      </c>
      <c r="AH280" s="95">
        <f t="shared" si="316"/>
        <v>72</v>
      </c>
      <c r="AI280" s="84">
        <f>IFERROR(IF(VLOOKUP(A280,'SG11'!$A$3:$AI$500,21,FALSE)="","NA",VLOOKUP(A280,'SG11'!$A$3:$AI$500,21,FALSE)),"")</f>
        <v>87</v>
      </c>
      <c r="AJ280" s="75">
        <f>IFERROR(VLOOKUP(AI280,'Criteria Table'!$A$2:$I$102,6,FALSE),"NA")</f>
        <v>5</v>
      </c>
      <c r="AK280" s="95">
        <f t="shared" si="317"/>
        <v>92</v>
      </c>
      <c r="AL280" s="99">
        <f>IFERROR(VLOOKUP(TEXT(A280,"0000"),'W11'!$A$1:$E$500,4,FALSE)/AP280*100,"")</f>
        <v>100</v>
      </c>
      <c r="AM280" s="97">
        <f>IFERROR(VLOOKUP(TEXT(A280,"0000"),'W11'!$A$1:$E$500,4,FALSE),"")</f>
        <v>32</v>
      </c>
      <c r="AN280" s="99">
        <f t="shared" si="268"/>
        <v>100</v>
      </c>
      <c r="AO280" s="97">
        <f t="shared" si="269"/>
        <v>32</v>
      </c>
      <c r="AP280" s="99">
        <f>IFERROR(VLOOKUP(TEXT(A280,"0000"),'W11'!$A$1:$E$500,5,FALSE),"")</f>
        <v>32</v>
      </c>
      <c r="AQ280" s="97">
        <f>IFERROR(VLOOKUP(ROUND(AL280,0),'Criteria Table'!$A$2:$I$102,4,FALSE),0)</f>
        <v>0</v>
      </c>
      <c r="AR280" s="128"/>
      <c r="AS280" s="95"/>
      <c r="AT280" s="95"/>
      <c r="AU280" s="100">
        <f>IFERROR(VLOOKUP(TEXT(A280,"0000"),'Sci11'!$A$3:$N$492,4,FALSE)/VLOOKUP(TEXT(A280,"0000"),'Sci11'!$A$3:$N$492,14,FALSE)*100,"")</f>
        <v>43.75</v>
      </c>
      <c r="AV280" s="101">
        <f>SUM(VLOOKUP(TEXT(A280,"0000"),'Sci11'!$A$3:$N$492,5,FALSE),VLOOKUP(TEXT(A280,"0000"),'Sci11'!$A$3:$N$492,6,FALSE))/VLOOKUP(TEXT(A280,"0000"),'Sci11'!$A$3:$N$492,14,FALSE)*100</f>
        <v>15.625</v>
      </c>
      <c r="AW280" s="100">
        <f t="shared" si="318"/>
        <v>46.62</v>
      </c>
      <c r="AX280" s="101">
        <f>IFERROR(AW280/100*VLOOKUP(TEXT(A280,"0000"),'Sci11'!$A$3:$N$492,14,FALSE),"")</f>
        <v>14.918399999999998</v>
      </c>
      <c r="AY280" s="100">
        <f t="shared" si="319"/>
        <v>16.855</v>
      </c>
      <c r="AZ280" s="101">
        <f>IFERROR(AY280/100*VLOOKUP(TEXT(A280,"0000"),'Sci11'!$A$3:$N$492,14,FALSE),"")</f>
        <v>5.3936000000000002</v>
      </c>
      <c r="BA280" s="100">
        <f t="shared" si="270"/>
        <v>59</v>
      </c>
      <c r="BB280" s="101">
        <f>IFERROR(VLOOKUP(BA280,'Criteria Table'!$A$2:$I$102,2,FALSE),"")</f>
        <v>4.1000000000000005</v>
      </c>
      <c r="BC280" s="101">
        <f t="shared" si="271"/>
        <v>63.1</v>
      </c>
      <c r="BD280" s="82">
        <f>IFERROR(VLOOKUP(A280,ATTx11!$A$2:$N$500,4,FALSE),"")</f>
        <v>96.42</v>
      </c>
      <c r="BE280" s="95">
        <f t="shared" si="272"/>
        <v>0.5</v>
      </c>
      <c r="BF280" s="96">
        <f t="shared" si="273"/>
        <v>96.92</v>
      </c>
      <c r="BG280" s="70">
        <f>IFERROR(VLOOKUP(A280,ATTx11!$A$2:$N$500,11,FALSE),"")</f>
        <v>0</v>
      </c>
      <c r="BH280" s="95">
        <f t="shared" si="274"/>
        <v>0</v>
      </c>
      <c r="BI280" s="70">
        <f>IFERROR(VLOOKUP(A280,ATTx11!$A$2:$N$500,12,FALSE),"")</f>
        <v>1</v>
      </c>
      <c r="BJ280" s="97">
        <f t="shared" si="275"/>
        <v>0.9</v>
      </c>
      <c r="BK280" s="84">
        <f>IFERROR(VLOOKUP(A280,ATTx11!$A$2:$N$500,7,FALSE),"")</f>
        <v>0</v>
      </c>
      <c r="BL280" s="97">
        <f t="shared" si="276"/>
        <v>0</v>
      </c>
      <c r="BM280" s="84">
        <f>IFERROR(VLOOKUP(A280,ATTx11!$A$2:$N$500,8,FALSE),"")</f>
        <v>1</v>
      </c>
      <c r="BN280" s="95">
        <f t="shared" si="277"/>
        <v>0.9</v>
      </c>
      <c r="BO280" s="95"/>
      <c r="BP280" s="83">
        <f>IFERROR(VLOOKUP(TEXT($A280,"0000"),'AYP11'!$B$3379:$AU$3800,17,FALSE),"")</f>
        <v>0</v>
      </c>
      <c r="BQ280" s="75">
        <f>IFERROR(VLOOKUP(BP280,'Criteria Table'!$A$2:$I$102,2,FALSE),0)</f>
        <v>10</v>
      </c>
      <c r="BR280" s="95">
        <f t="shared" si="278"/>
        <v>10</v>
      </c>
      <c r="BS280" s="83">
        <f>IFERROR(VLOOKUP(TEXT($A280,"0000"),'AYP11'!$B$847:$AU$1268,17,FALSE),"")</f>
        <v>0</v>
      </c>
      <c r="BT280" s="75">
        <f>IFERROR(VLOOKUP(BS280,'Criteria Table'!$A$2:$I$102,2,FALSE),0)</f>
        <v>10</v>
      </c>
      <c r="BU280" s="95">
        <f t="shared" si="279"/>
        <v>10</v>
      </c>
      <c r="BV280" s="83">
        <f>IFERROR(VLOOKUP(TEXT($A280,"0000"),'AYP11'!$B$2113:$AU$2534,17,FALSE),"")</f>
        <v>62</v>
      </c>
      <c r="BW280" s="75">
        <f>IFERROR(VLOOKUP(BV280,'Criteria Table'!$A$2:$I$102,2,FALSE),0)</f>
        <v>3.8000000000000003</v>
      </c>
      <c r="BX280" s="95">
        <f t="shared" si="280"/>
        <v>66</v>
      </c>
      <c r="BY280" s="83">
        <f>IFERROR(VLOOKUP(TEXT($A280,"0000"),'AYP11'!$B$425:$AU$846,17,FALSE),"")</f>
        <v>0</v>
      </c>
      <c r="BZ280" s="75">
        <f>IFERROR(VLOOKUP(BY280,'Criteria Table'!$A$2:$I$102,2,FALSE),0)</f>
        <v>10</v>
      </c>
      <c r="CA280" s="95">
        <f t="shared" si="281"/>
        <v>10</v>
      </c>
      <c r="CB280" s="83">
        <f>IFERROR(VLOOKUP(TEXT($A280,"0000"),'AYP11'!$B$3:$AU$424,17,FALSE),"")</f>
        <v>0</v>
      </c>
      <c r="CC280" s="95">
        <f>IFERROR(VLOOKUP(CB280,'Criteria Table'!$A$2:$I$102,2,FALSE),0)</f>
        <v>10</v>
      </c>
      <c r="CD280" s="95">
        <f t="shared" si="282"/>
        <v>10</v>
      </c>
      <c r="CE280" s="83">
        <f>IFERROR(VLOOKUP(TEXT($A280,"0000"),'AYP11'!$B$1269:$AU$1690,17,FALSE),"")</f>
        <v>63</v>
      </c>
      <c r="CF280" s="95">
        <f>IFERROR(VLOOKUP(CE280,'Criteria Table'!$A$2:$I$102,2,FALSE),0)</f>
        <v>3.7</v>
      </c>
      <c r="CG280" s="95">
        <f t="shared" si="283"/>
        <v>67</v>
      </c>
      <c r="CH280" s="83">
        <f>IFERROR(VLOOKUP(TEXT($A280,"0000"),'AYP11'!$B$1691:$AU$2112,17,FALSE),"")</f>
        <v>0</v>
      </c>
      <c r="CI280" s="95">
        <f>IFERROR(VLOOKUP(CH280,'Criteria Table'!$A$2:$I$102,2,FALSE),0)</f>
        <v>10</v>
      </c>
      <c r="CJ280" s="95">
        <f t="shared" si="284"/>
        <v>10</v>
      </c>
      <c r="CK280" s="83">
        <f>IFERROR(VLOOKUP(TEXT($A280,"0000"),'AYP11'!$B$2535:$AU$2956,17,FALSE),"")</f>
        <v>0</v>
      </c>
      <c r="CL280" s="95">
        <f>IFERROR(VLOOKUP(CK280,'Criteria Table'!$A$2:$I$102,2,FALSE),0)</f>
        <v>10</v>
      </c>
      <c r="CM280" s="95">
        <f t="shared" si="285"/>
        <v>10</v>
      </c>
      <c r="CN280" s="76">
        <f>IFERROR(VLOOKUP(TEXT($A280,"0000"),'AYP11'!$B$3379:$AU$3800,23,FALSE),"")</f>
        <v>0</v>
      </c>
      <c r="CO280" s="95">
        <f>IFERROR(VLOOKUP(CN280,'Criteria Table'!$A$2:$I$102,2,FALSE),0)</f>
        <v>10</v>
      </c>
      <c r="CP280" s="95">
        <f t="shared" si="286"/>
        <v>10</v>
      </c>
      <c r="CQ280" s="76">
        <f>IFERROR(VLOOKUP(TEXT($A280,"0000"),'AYP11'!$B$847:$AU$1268,23,FALSE),"")</f>
        <v>0</v>
      </c>
      <c r="CR280" s="95">
        <f>IFERROR(VLOOKUP(CQ280,'Criteria Table'!$A$2:$I$102,2,FALSE),0)</f>
        <v>10</v>
      </c>
      <c r="CS280" s="95">
        <f t="shared" si="287"/>
        <v>10</v>
      </c>
      <c r="CT280" s="76">
        <f>IFERROR(VLOOKUP(TEXT($A280,"0000"),'AYP11'!$B$2113:$AU$2534,23,FALSE),"")</f>
        <v>63</v>
      </c>
      <c r="CU280" s="95">
        <f>IFERROR(VLOOKUP(CT280,'Criteria Table'!$A$2:$I$102,2,FALSE),0)</f>
        <v>3.7</v>
      </c>
      <c r="CV280" s="95">
        <f t="shared" si="288"/>
        <v>67</v>
      </c>
      <c r="CW280" s="76">
        <f>IFERROR(VLOOKUP(TEXT($A280,"0000"),'AYP11'!$B$425:$AU$846,23,FALSE),"")</f>
        <v>0</v>
      </c>
      <c r="CX280" s="95">
        <f>IFERROR(VLOOKUP(CW280,'Criteria Table'!$A$2:$I$102,2,FALSE),0)</f>
        <v>10</v>
      </c>
      <c r="CY280" s="95">
        <f t="shared" si="289"/>
        <v>10</v>
      </c>
      <c r="CZ280" s="76">
        <f>IFERROR(VLOOKUP(TEXT($A280,"0000"),'AYP11'!$B$3:$AU$424,23,FALSE),"")</f>
        <v>0</v>
      </c>
      <c r="DA280" s="95">
        <f>IFERROR(VLOOKUP(CZ280,'Criteria Table'!$A$2:$I$102,2,FALSE),0)</f>
        <v>10</v>
      </c>
      <c r="DB280" s="95">
        <f t="shared" si="290"/>
        <v>10</v>
      </c>
      <c r="DC280" s="76">
        <f>IFERROR(VLOOKUP(TEXT($A280,"0000"),'AYP11'!$B$1269:$AU$1690,23,FALSE),"")</f>
        <v>64</v>
      </c>
      <c r="DD280" s="95">
        <f>IFERROR(VLOOKUP(DC280,'Criteria Table'!$A$2:$I$102,2,FALSE),0)</f>
        <v>3.6</v>
      </c>
      <c r="DE280" s="95">
        <f t="shared" si="291"/>
        <v>68</v>
      </c>
      <c r="DF280" s="76">
        <f>IFERROR(VLOOKUP(TEXT($A280,"0000"),'AYP11'!$B$1691:$AU$2112,23,FALSE),"")</f>
        <v>0</v>
      </c>
      <c r="DG280" s="95">
        <f>IFERROR(VLOOKUP(DF280,'Criteria Table'!$A$2:$I$102,2,FALSE),0)</f>
        <v>10</v>
      </c>
      <c r="DH280" s="95">
        <f t="shared" si="292"/>
        <v>10</v>
      </c>
      <c r="DI280" s="76">
        <f>IFERROR(VLOOKUP(TEXT($A280,"0000"),'AYP11'!$B$2535:$AU$2956,23,FALSE),"")</f>
        <v>0</v>
      </c>
      <c r="DJ280" s="95">
        <f>IFERROR(VLOOKUP(DI280,'Criteria Table'!$A$2:$I$102,2,FALSE),0)</f>
        <v>10</v>
      </c>
      <c r="DK280" s="95">
        <f t="shared" si="293"/>
        <v>10</v>
      </c>
      <c r="DL280" s="91">
        <f>IFERROR(VLOOKUP(TEXT($A280,"0000"),'AYP11'!$B$3379:$AU$3800,11,FALSE),"")</f>
        <v>0</v>
      </c>
      <c r="DM280" s="95">
        <f t="shared" si="294"/>
        <v>1</v>
      </c>
      <c r="DN280" s="95" t="str">
        <f t="shared" si="295"/>
        <v/>
      </c>
      <c r="DO280" s="91">
        <f>IFERROR(VLOOKUP(TEXT($A280,"0000"),'AYP11'!$B$847:$AU$1268,11,FALSE),"")</f>
        <v>0</v>
      </c>
      <c r="DP280" s="95">
        <f t="shared" si="296"/>
        <v>1</v>
      </c>
      <c r="DQ280" s="95" t="str">
        <f t="shared" si="297"/>
        <v/>
      </c>
      <c r="DR280" s="91">
        <f>IFERROR(VLOOKUP(TEXT($A280,"0000"),'AYP11'!$B$2113:$AU$2534,11,FALSE),"")</f>
        <v>0</v>
      </c>
      <c r="DS280" s="95">
        <f t="shared" si="298"/>
        <v>1</v>
      </c>
      <c r="DT280" s="95" t="str">
        <f t="shared" si="299"/>
        <v/>
      </c>
      <c r="DU280" s="91">
        <f>IFERROR(VLOOKUP(TEXT($A280,"0000"),'AYP11'!$B$425:$AU$846,11,FALSE),"")</f>
        <v>0</v>
      </c>
      <c r="DV280" s="95">
        <f t="shared" si="300"/>
        <v>1</v>
      </c>
      <c r="DW280" s="95" t="str">
        <f t="shared" si="301"/>
        <v/>
      </c>
      <c r="DX280" s="91">
        <f>IFERROR(VLOOKUP(TEXT($A280,"0000"),'AYP11'!$B$3:$AU$424,11,FALSE),"")</f>
        <v>0</v>
      </c>
      <c r="DY280" s="95">
        <f t="shared" si="302"/>
        <v>1</v>
      </c>
      <c r="DZ280" s="95" t="str">
        <f t="shared" si="303"/>
        <v/>
      </c>
      <c r="EA280" s="91">
        <f>IFERROR(VLOOKUP(TEXT($A280,"0000"),'AYP11'!$B$1269:$AU$1690,11,FALSE),"")</f>
        <v>0</v>
      </c>
      <c r="EB280" s="95">
        <f t="shared" si="304"/>
        <v>1</v>
      </c>
      <c r="EC280" s="95" t="str">
        <f t="shared" si="305"/>
        <v/>
      </c>
      <c r="ED280" s="91">
        <f>IFERROR(VLOOKUP(TEXT($A280,"0000"),'AYP11'!$B$1691:$AU$2112,11,FALSE),"")</f>
        <v>0</v>
      </c>
      <c r="EE280" s="95">
        <f t="shared" si="306"/>
        <v>1</v>
      </c>
      <c r="EF280" s="95" t="str">
        <f t="shared" si="307"/>
        <v/>
      </c>
      <c r="EG280" s="91">
        <f>IFERROR(VLOOKUP(TEXT($A280,"0000"),'AYP11'!$B$2535:$AU$2956,11,FALSE),"")</f>
        <v>0</v>
      </c>
      <c r="EH280" s="95">
        <f t="shared" si="308"/>
        <v>1</v>
      </c>
      <c r="EI280" s="95" t="str">
        <f t="shared" si="309"/>
        <v/>
      </c>
    </row>
    <row r="281" spans="1:147" x14ac:dyDescent="0.25">
      <c r="A281" s="248">
        <v>6020</v>
      </c>
      <c r="B281" s="291">
        <f t="shared" si="256"/>
        <v>39.130434782608695</v>
      </c>
      <c r="C281" s="50">
        <f>IFERROR(VLOOKUP(TEXT($A281,"0000"),'R-M11'!$A$2:$AA$500,4,FALSE),0)</f>
        <v>234</v>
      </c>
      <c r="D281" s="291">
        <f t="shared" si="257"/>
        <v>17.056856187290968</v>
      </c>
      <c r="E281" s="98">
        <f>IFERROR(SUM(VLOOKUP(TEXT($A281,"0000"),'R-M11'!$A$2:$AA$500,5,FALSE),VLOOKUP(TEXT($A281,"0000"),'R-M11'!$A$2:$AA$500,6,FALSE)),0)</f>
        <v>102</v>
      </c>
      <c r="F281" s="58">
        <f>IFERROR(VLOOKUP(TEXT($A281,"0000"),'R-M11'!$A$2:$AA$500,14,FALSE),0)</f>
        <v>598</v>
      </c>
      <c r="G281" s="230">
        <f t="shared" si="310"/>
        <v>42.210434782608694</v>
      </c>
      <c r="H281" s="97">
        <f t="shared" si="258"/>
        <v>252.41839999999996</v>
      </c>
      <c r="I281" s="230">
        <f t="shared" si="311"/>
        <v>18.376856187290969</v>
      </c>
      <c r="J281" s="97">
        <f t="shared" si="259"/>
        <v>109.89359999999999</v>
      </c>
      <c r="K281" s="230">
        <f t="shared" si="260"/>
        <v>56</v>
      </c>
      <c r="L281" s="121">
        <f>IFERROR(VLOOKUP(K281,'Criteria Table'!$A$2:$I$102,2,FALSE),"")</f>
        <v>4.4000000000000004</v>
      </c>
      <c r="M281" s="230">
        <f t="shared" si="261"/>
        <v>60.587290969899662</v>
      </c>
      <c r="N281" s="286">
        <f t="shared" si="262"/>
        <v>35</v>
      </c>
      <c r="O281" s="50">
        <f>IFERROR(VLOOKUP(TEXT($A281,"0000"),'R-M11'!$A$2:$AA$500,17,FALSE),"")</f>
        <v>210</v>
      </c>
      <c r="P281" s="286">
        <f t="shared" si="263"/>
        <v>14.499999999999998</v>
      </c>
      <c r="Q281" s="98">
        <f>IFERROR(SUM(VLOOKUP(TEXT($A281,"0000"),'R-M11'!$A$2:$AA$500,18,FALSE),VLOOKUP(TEXT($A281,"0000"),'R-M11'!$A$2:$AA$500,19,FALSE)),0)</f>
        <v>87</v>
      </c>
      <c r="R281" s="69">
        <f>IFERROR(VLOOKUP(TEXT($A281,"0000"),'R-M11'!$A$2:$AA$500,27,FALSE),0)</f>
        <v>600</v>
      </c>
      <c r="S281" s="121">
        <f t="shared" si="312"/>
        <v>38.5</v>
      </c>
      <c r="T281" s="70">
        <f t="shared" si="264"/>
        <v>231</v>
      </c>
      <c r="U281" s="121">
        <f t="shared" si="313"/>
        <v>15.999999999999998</v>
      </c>
      <c r="V281" s="70">
        <f t="shared" si="265"/>
        <v>95.999999999999986</v>
      </c>
      <c r="W281" s="121">
        <f t="shared" si="266"/>
        <v>50</v>
      </c>
      <c r="X281" s="124">
        <f>IFERROR(VLOOKUP(W281,'Criteria Table'!$A$2:$I$102,2,FALSE),"")</f>
        <v>5</v>
      </c>
      <c r="Y281" s="121">
        <f t="shared" si="267"/>
        <v>54.5</v>
      </c>
      <c r="Z281" s="92">
        <f>IFERROR(IF(VLOOKUP(A281,'SG11'!$A$3:$AI$500,18,FALSE)="","NA",VLOOKUP(A281,'SG11'!$A$3:$AI$500,18,FALSE)),"")</f>
        <v>66</v>
      </c>
      <c r="AA281" s="75">
        <f>IFERROR(VLOOKUP(Z281,'Criteria Table'!$A$2:$I$102,6,FALSE),"NA")</f>
        <v>5</v>
      </c>
      <c r="AB281" s="95">
        <f t="shared" si="314"/>
        <v>71</v>
      </c>
      <c r="AC281" s="84">
        <f>IFERROR(IF(VLOOKUP(A281,'SG11'!$A$3:$AI$500,19,FALSE)="","NA",VLOOKUP(A281,'SG11'!$A$3:$AI$500,19,FALSE)),"")</f>
        <v>67</v>
      </c>
      <c r="AD281" s="75">
        <f>IFERROR(VLOOKUP(AC281,'Criteria Table'!$A$2:$I$102,6,FALSE),"NA")</f>
        <v>5</v>
      </c>
      <c r="AE281" s="95">
        <f t="shared" si="315"/>
        <v>72</v>
      </c>
      <c r="AF281" s="92">
        <f>IFERROR(IF(VLOOKUP(A281,'SG11'!$A$3:$AI$500,20,FALSE)="","NA",VLOOKUP(A281,'SG11'!$A$3:$AI$500,20,FALSE)),"")</f>
        <v>81</v>
      </c>
      <c r="AG281" s="75">
        <f>IFERROR(VLOOKUP(AF281,'Criteria Table'!$A$2:$I$102,6,FALSE),"NA")</f>
        <v>5</v>
      </c>
      <c r="AH281" s="95">
        <f t="shared" si="316"/>
        <v>86</v>
      </c>
      <c r="AI281" s="84">
        <f>IFERROR(IF(VLOOKUP(A281,'SG11'!$A$3:$AI$500,21,FALSE)="","NA",VLOOKUP(A281,'SG11'!$A$3:$AI$500,21,FALSE)),"")</f>
        <v>73</v>
      </c>
      <c r="AJ281" s="75">
        <f>IFERROR(VLOOKUP(AI281,'Criteria Table'!$A$2:$I$102,6,FALSE),"NA")</f>
        <v>5</v>
      </c>
      <c r="AK281" s="95">
        <f t="shared" si="317"/>
        <v>78</v>
      </c>
      <c r="AL281" s="99">
        <f>IFERROR(VLOOKUP(TEXT(A281,"0000"),'W11'!$A$1:$E$500,4,FALSE)/AP281*100,"")</f>
        <v>99.456521739130437</v>
      </c>
      <c r="AM281" s="97">
        <f>IFERROR(VLOOKUP(TEXT(A281,"0000"),'W11'!$A$1:$E$500,4,FALSE),"")</f>
        <v>183</v>
      </c>
      <c r="AN281" s="99">
        <f t="shared" si="268"/>
        <v>99.456521739130437</v>
      </c>
      <c r="AO281" s="97">
        <f t="shared" si="269"/>
        <v>183</v>
      </c>
      <c r="AP281" s="99">
        <f>IFERROR(VLOOKUP(TEXT(A281,"0000"),'W11'!$A$1:$E$500,5,FALSE),"")</f>
        <v>184</v>
      </c>
      <c r="AQ281" s="97">
        <f>IFERROR(VLOOKUP(ROUND(AL281,0),'Criteria Table'!$A$2:$I$102,4,FALSE),0)</f>
        <v>0</v>
      </c>
      <c r="AR281" s="128"/>
      <c r="AS281" s="95"/>
      <c r="AT281" s="95"/>
      <c r="AU281" s="100">
        <f>IFERROR(VLOOKUP(TEXT(A281,"0000"),'Sci11'!$A$3:$N$492,4,FALSE)/VLOOKUP(TEXT(A281,"0000"),'Sci11'!$A$3:$N$492,14,FALSE)*100,"")</f>
        <v>19.021739130434785</v>
      </c>
      <c r="AV281" s="101">
        <f>SUM(VLOOKUP(TEXT(A281,"0000"),'Sci11'!$A$3:$N$492,5,FALSE),VLOOKUP(TEXT(A281,"0000"),'Sci11'!$A$3:$N$492,6,FALSE))/VLOOKUP(TEXT(A281,"0000"),'Sci11'!$A$3:$N$492,14,FALSE)*100</f>
        <v>2.7173913043478262</v>
      </c>
      <c r="AW281" s="100">
        <f t="shared" si="318"/>
        <v>24.481739130434786</v>
      </c>
      <c r="AX281" s="101">
        <f>IFERROR(AW281/100*VLOOKUP(TEXT(A281,"0000"),'Sci11'!$A$3:$N$492,14,FALSE),"")</f>
        <v>45.046400000000006</v>
      </c>
      <c r="AY281" s="100">
        <f t="shared" si="319"/>
        <v>5.057391304347826</v>
      </c>
      <c r="AZ281" s="101">
        <f>IFERROR(AY281/100*VLOOKUP(TEXT(A281,"0000"),'Sci11'!$A$3:$N$492,14,FALSE),"")</f>
        <v>9.3056000000000001</v>
      </c>
      <c r="BA281" s="100">
        <f t="shared" si="270"/>
        <v>22</v>
      </c>
      <c r="BB281" s="101">
        <f>IFERROR(VLOOKUP(BA281,'Criteria Table'!$A$2:$I$102,2,FALSE),"")</f>
        <v>7.8000000000000007</v>
      </c>
      <c r="BC281" s="101">
        <f t="shared" si="271"/>
        <v>29.8</v>
      </c>
      <c r="BD281" s="82">
        <f>IFERROR(VLOOKUP(A281,ATTx11!$A$2:$N$500,4,FALSE),"")</f>
        <v>97.07</v>
      </c>
      <c r="BE281" s="95">
        <f t="shared" si="272"/>
        <v>0</v>
      </c>
      <c r="BF281" s="96">
        <f t="shared" si="273"/>
        <v>97.07</v>
      </c>
      <c r="BG281" s="70">
        <f>IFERROR(VLOOKUP(A281,ATTx11!$A$2:$N$500,11,FALSE),"")</f>
        <v>21</v>
      </c>
      <c r="BH281" s="95">
        <f t="shared" si="274"/>
        <v>18.899999999999999</v>
      </c>
      <c r="BI281" s="70">
        <f>IFERROR(VLOOKUP(A281,ATTx11!$A$2:$N$500,12,FALSE),"")</f>
        <v>24</v>
      </c>
      <c r="BJ281" s="97">
        <f t="shared" si="275"/>
        <v>21.6</v>
      </c>
      <c r="BK281" s="84">
        <f>IFERROR(VLOOKUP(A281,ATTx11!$A$2:$N$500,7,FALSE),"")</f>
        <v>19</v>
      </c>
      <c r="BL281" s="97">
        <f t="shared" si="276"/>
        <v>17.100000000000001</v>
      </c>
      <c r="BM281" s="84">
        <f>IFERROR(VLOOKUP(A281,ATTx11!$A$2:$N$500,8,FALSE),"")</f>
        <v>24</v>
      </c>
      <c r="BN281" s="95">
        <f t="shared" si="277"/>
        <v>21.6</v>
      </c>
      <c r="BO281" s="95"/>
      <c r="BP281" s="83">
        <f>IFERROR(VLOOKUP(TEXT($A281,"0000"),'AYP11'!$B$3379:$AU$3800,17,FALSE),"")</f>
        <v>0</v>
      </c>
      <c r="BQ281" s="75">
        <f>IFERROR(VLOOKUP(BP281,'Criteria Table'!$A$2:$I$102,2,FALSE),0)</f>
        <v>10</v>
      </c>
      <c r="BR281" s="95">
        <f t="shared" si="278"/>
        <v>10</v>
      </c>
      <c r="BS281" s="83">
        <f>IFERROR(VLOOKUP(TEXT($A281,"0000"),'AYP11'!$B$847:$AU$1268,17,FALSE),"")</f>
        <v>56</v>
      </c>
      <c r="BT281" s="75">
        <f>IFERROR(VLOOKUP(BS281,'Criteria Table'!$A$2:$I$102,2,FALSE),0)</f>
        <v>4.4000000000000004</v>
      </c>
      <c r="BU281" s="95">
        <f t="shared" si="279"/>
        <v>60</v>
      </c>
      <c r="BV281" s="83">
        <f>IFERROR(VLOOKUP(TEXT($A281,"0000"),'AYP11'!$B$2113:$AU$2534,17,FALSE),"")</f>
        <v>58</v>
      </c>
      <c r="BW281" s="75">
        <f>IFERROR(VLOOKUP(BV281,'Criteria Table'!$A$2:$I$102,2,FALSE),0)</f>
        <v>4.2</v>
      </c>
      <c r="BX281" s="95">
        <f t="shared" si="280"/>
        <v>62</v>
      </c>
      <c r="BY281" s="83">
        <f>IFERROR(VLOOKUP(TEXT($A281,"0000"),'AYP11'!$B$425:$AU$846,17,FALSE),"")</f>
        <v>0</v>
      </c>
      <c r="BZ281" s="75">
        <f>IFERROR(VLOOKUP(BY281,'Criteria Table'!$A$2:$I$102,2,FALSE),0)</f>
        <v>10</v>
      </c>
      <c r="CA281" s="95">
        <f t="shared" si="281"/>
        <v>10</v>
      </c>
      <c r="CB281" s="83">
        <f>IFERROR(VLOOKUP(TEXT($A281,"0000"),'AYP11'!$B$3:$AU$424,17,FALSE),"")</f>
        <v>0</v>
      </c>
      <c r="CC281" s="95">
        <f>IFERROR(VLOOKUP(CB281,'Criteria Table'!$A$2:$I$102,2,FALSE),0)</f>
        <v>10</v>
      </c>
      <c r="CD281" s="95">
        <f t="shared" si="282"/>
        <v>10</v>
      </c>
      <c r="CE281" s="83">
        <f>IFERROR(VLOOKUP(TEXT($A281,"0000"),'AYP11'!$B$1269:$AU$1690,17,FALSE),"")</f>
        <v>57</v>
      </c>
      <c r="CF281" s="95">
        <f>IFERROR(VLOOKUP(CE281,'Criteria Table'!$A$2:$I$102,2,FALSE),0)</f>
        <v>4.3</v>
      </c>
      <c r="CG281" s="95">
        <f t="shared" si="283"/>
        <v>61</v>
      </c>
      <c r="CH281" s="83">
        <f>IFERROR(VLOOKUP(TEXT($A281,"0000"),'AYP11'!$B$1691:$AU$2112,17,FALSE),"")</f>
        <v>0</v>
      </c>
      <c r="CI281" s="95">
        <f>IFERROR(VLOOKUP(CH281,'Criteria Table'!$A$2:$I$102,2,FALSE),0)</f>
        <v>10</v>
      </c>
      <c r="CJ281" s="95">
        <f t="shared" si="284"/>
        <v>10</v>
      </c>
      <c r="CK281" s="83">
        <f>IFERROR(VLOOKUP(TEXT($A281,"0000"),'AYP11'!$B$2535:$AU$2956,17,FALSE),"")</f>
        <v>0</v>
      </c>
      <c r="CL281" s="95">
        <f>IFERROR(VLOOKUP(CK281,'Criteria Table'!$A$2:$I$102,2,FALSE),0)</f>
        <v>10</v>
      </c>
      <c r="CM281" s="95">
        <f t="shared" si="285"/>
        <v>10</v>
      </c>
      <c r="CN281" s="76">
        <f>IFERROR(VLOOKUP(TEXT($A281,"0000"),'AYP11'!$B$3379:$AU$3800,23,FALSE),"")</f>
        <v>0</v>
      </c>
      <c r="CO281" s="95">
        <f>IFERROR(VLOOKUP(CN281,'Criteria Table'!$A$2:$I$102,2,FALSE),0)</f>
        <v>10</v>
      </c>
      <c r="CP281" s="95">
        <f t="shared" si="286"/>
        <v>10</v>
      </c>
      <c r="CQ281" s="76">
        <f>IFERROR(VLOOKUP(TEXT($A281,"0000"),'AYP11'!$B$847:$AU$1268,23,FALSE),"")</f>
        <v>50</v>
      </c>
      <c r="CR281" s="95">
        <f>IFERROR(VLOOKUP(CQ281,'Criteria Table'!$A$2:$I$102,2,FALSE),0)</f>
        <v>5</v>
      </c>
      <c r="CS281" s="95">
        <f t="shared" si="287"/>
        <v>55</v>
      </c>
      <c r="CT281" s="76">
        <f>IFERROR(VLOOKUP(TEXT($A281,"0000"),'AYP11'!$B$2113:$AU$2534,23,FALSE),"")</f>
        <v>47</v>
      </c>
      <c r="CU281" s="95">
        <f>IFERROR(VLOOKUP(CT281,'Criteria Table'!$A$2:$I$102,2,FALSE),0)</f>
        <v>5.3000000000000007</v>
      </c>
      <c r="CV281" s="95">
        <f t="shared" si="288"/>
        <v>52</v>
      </c>
      <c r="CW281" s="76">
        <f>IFERROR(VLOOKUP(TEXT($A281,"0000"),'AYP11'!$B$425:$AU$846,23,FALSE),"")</f>
        <v>0</v>
      </c>
      <c r="CX281" s="95">
        <f>IFERROR(VLOOKUP(CW281,'Criteria Table'!$A$2:$I$102,2,FALSE),0)</f>
        <v>10</v>
      </c>
      <c r="CY281" s="95">
        <f t="shared" si="289"/>
        <v>10</v>
      </c>
      <c r="CZ281" s="76">
        <f>IFERROR(VLOOKUP(TEXT($A281,"0000"),'AYP11'!$B$3:$AU$424,23,FALSE),"")</f>
        <v>0</v>
      </c>
      <c r="DA281" s="95">
        <f>IFERROR(VLOOKUP(CZ281,'Criteria Table'!$A$2:$I$102,2,FALSE),0)</f>
        <v>10</v>
      </c>
      <c r="DB281" s="95">
        <f t="shared" si="290"/>
        <v>10</v>
      </c>
      <c r="DC281" s="76">
        <f>IFERROR(VLOOKUP(TEXT($A281,"0000"),'AYP11'!$B$1269:$AU$1690,23,FALSE),"")</f>
        <v>49</v>
      </c>
      <c r="DD281" s="95">
        <f>IFERROR(VLOOKUP(DC281,'Criteria Table'!$A$2:$I$102,2,FALSE),0)</f>
        <v>5.1000000000000005</v>
      </c>
      <c r="DE281" s="95">
        <f t="shared" si="291"/>
        <v>54</v>
      </c>
      <c r="DF281" s="76">
        <f>IFERROR(VLOOKUP(TEXT($A281,"0000"),'AYP11'!$B$1691:$AU$2112,23,FALSE),"")</f>
        <v>0</v>
      </c>
      <c r="DG281" s="95">
        <f>IFERROR(VLOOKUP(DF281,'Criteria Table'!$A$2:$I$102,2,FALSE),0)</f>
        <v>10</v>
      </c>
      <c r="DH281" s="95">
        <f t="shared" si="292"/>
        <v>10</v>
      </c>
      <c r="DI281" s="76">
        <f>IFERROR(VLOOKUP(TEXT($A281,"0000"),'AYP11'!$B$2535:$AU$2956,23,FALSE),"")</f>
        <v>0</v>
      </c>
      <c r="DJ281" s="95">
        <f>IFERROR(VLOOKUP(DI281,'Criteria Table'!$A$2:$I$102,2,FALSE),0)</f>
        <v>10</v>
      </c>
      <c r="DK281" s="95">
        <f t="shared" si="293"/>
        <v>10</v>
      </c>
      <c r="DL281" s="91">
        <f>IFERROR(VLOOKUP(TEXT($A281,"0000"),'AYP11'!$B$3379:$AU$3800,11,FALSE),"")</f>
        <v>0</v>
      </c>
      <c r="DM281" s="95">
        <f t="shared" si="294"/>
        <v>1</v>
      </c>
      <c r="DN281" s="95" t="str">
        <f t="shared" si="295"/>
        <v/>
      </c>
      <c r="DO281" s="91">
        <f>IFERROR(VLOOKUP(TEXT($A281,"0000"),'AYP11'!$B$847:$AU$1268,11,FALSE),"")</f>
        <v>0</v>
      </c>
      <c r="DP281" s="95">
        <f t="shared" si="296"/>
        <v>1</v>
      </c>
      <c r="DQ281" s="95" t="str">
        <f t="shared" si="297"/>
        <v/>
      </c>
      <c r="DR281" s="91">
        <f>IFERROR(VLOOKUP(TEXT($A281,"0000"),'AYP11'!$B$2113:$AU$2534,11,FALSE),"")</f>
        <v>0</v>
      </c>
      <c r="DS281" s="95">
        <f t="shared" si="298"/>
        <v>1</v>
      </c>
      <c r="DT281" s="95" t="str">
        <f t="shared" si="299"/>
        <v/>
      </c>
      <c r="DU281" s="91">
        <f>IFERROR(VLOOKUP(TEXT($A281,"0000"),'AYP11'!$B$425:$AU$846,11,FALSE),"")</f>
        <v>0</v>
      </c>
      <c r="DV281" s="95">
        <f t="shared" si="300"/>
        <v>1</v>
      </c>
      <c r="DW281" s="95" t="str">
        <f t="shared" si="301"/>
        <v/>
      </c>
      <c r="DX281" s="91">
        <f>IFERROR(VLOOKUP(TEXT($A281,"0000"),'AYP11'!$B$3:$AU$424,11,FALSE),"")</f>
        <v>0</v>
      </c>
      <c r="DY281" s="95">
        <f t="shared" si="302"/>
        <v>1</v>
      </c>
      <c r="DZ281" s="95" t="str">
        <f t="shared" si="303"/>
        <v/>
      </c>
      <c r="EA281" s="91">
        <f>IFERROR(VLOOKUP(TEXT($A281,"0000"),'AYP11'!$B$1269:$AU$1690,11,FALSE),"")</f>
        <v>0</v>
      </c>
      <c r="EB281" s="95">
        <f t="shared" si="304"/>
        <v>1</v>
      </c>
      <c r="EC281" s="95" t="str">
        <f t="shared" si="305"/>
        <v/>
      </c>
      <c r="ED281" s="91">
        <f>IFERROR(VLOOKUP(TEXT($A281,"0000"),'AYP11'!$B$1691:$AU$2112,11,FALSE),"")</f>
        <v>0</v>
      </c>
      <c r="EE281" s="95">
        <f t="shared" si="306"/>
        <v>1</v>
      </c>
      <c r="EF281" s="95" t="str">
        <f t="shared" si="307"/>
        <v/>
      </c>
      <c r="EG281" s="91">
        <f>IFERROR(VLOOKUP(TEXT($A281,"0000"),'AYP11'!$B$2535:$AU$2956,11,FALSE),"")</f>
        <v>0</v>
      </c>
      <c r="EH281" s="95">
        <f t="shared" si="308"/>
        <v>1</v>
      </c>
      <c r="EI281" s="95" t="str">
        <f t="shared" si="309"/>
        <v/>
      </c>
    </row>
    <row r="282" spans="1:147" x14ac:dyDescent="0.25">
      <c r="A282" s="248">
        <v>6021</v>
      </c>
      <c r="B282" s="291">
        <f t="shared" si="256"/>
        <v>35.307517084282459</v>
      </c>
      <c r="C282" s="50">
        <f>IFERROR(VLOOKUP(TEXT($A282,"0000"),'R-M11'!$A$2:$AA$500,4,FALSE),0)</f>
        <v>465</v>
      </c>
      <c r="D282" s="291">
        <f t="shared" si="257"/>
        <v>41.457858769931661</v>
      </c>
      <c r="E282" s="98">
        <f>IFERROR(SUM(VLOOKUP(TEXT($A282,"0000"),'R-M11'!$A$2:$AA$500,5,FALSE),VLOOKUP(TEXT($A282,"0000"),'R-M11'!$A$2:$AA$500,6,FALSE)),0)</f>
        <v>546</v>
      </c>
      <c r="F282" s="58">
        <f>IFERROR(VLOOKUP(TEXT($A282,"0000"),'R-M11'!$A$2:$AA$500,14,FALSE),0)</f>
        <v>1317</v>
      </c>
      <c r="G282" s="230">
        <f t="shared" si="310"/>
        <v>36.917517084282458</v>
      </c>
      <c r="H282" s="97">
        <f t="shared" si="258"/>
        <v>486.20369999999997</v>
      </c>
      <c r="I282" s="230">
        <f t="shared" si="311"/>
        <v>42.147858769931659</v>
      </c>
      <c r="J282" s="97">
        <f t="shared" si="259"/>
        <v>555.08729999999991</v>
      </c>
      <c r="K282" s="230">
        <f t="shared" si="260"/>
        <v>77</v>
      </c>
      <c r="L282" s="121">
        <f>IFERROR(VLOOKUP(K282,'Criteria Table'!$A$2:$I$102,2,FALSE),"")</f>
        <v>2.3000000000000003</v>
      </c>
      <c r="M282" s="230">
        <f t="shared" si="261"/>
        <v>79.065375854214125</v>
      </c>
      <c r="N282" s="286">
        <f t="shared" si="262"/>
        <v>37.585421412300683</v>
      </c>
      <c r="O282" s="50">
        <f>IFERROR(VLOOKUP(TEXT($A282,"0000"),'R-M11'!$A$2:$AA$500,17,FALSE),"")</f>
        <v>495</v>
      </c>
      <c r="P282" s="286">
        <f t="shared" si="263"/>
        <v>40.091116173120724</v>
      </c>
      <c r="Q282" s="98">
        <f>IFERROR(SUM(VLOOKUP(TEXT($A282,"0000"),'R-M11'!$A$2:$AA$500,18,FALSE),VLOOKUP(TEXT($A282,"0000"),'R-M11'!$A$2:$AA$500,19,FALSE)),0)</f>
        <v>528</v>
      </c>
      <c r="R282" s="69">
        <f>IFERROR(VLOOKUP(TEXT($A282,"0000"),'R-M11'!$A$2:$AA$500,27,FALSE),0)</f>
        <v>1317</v>
      </c>
      <c r="S282" s="121">
        <f t="shared" si="312"/>
        <v>39.125421412300682</v>
      </c>
      <c r="T282" s="70">
        <f t="shared" si="264"/>
        <v>515.28179999999998</v>
      </c>
      <c r="U282" s="121">
        <f t="shared" si="313"/>
        <v>40.751116173120721</v>
      </c>
      <c r="V282" s="70">
        <f t="shared" si="265"/>
        <v>536.69219999999996</v>
      </c>
      <c r="W282" s="121">
        <f t="shared" si="266"/>
        <v>78</v>
      </c>
      <c r="X282" s="124">
        <f>IFERROR(VLOOKUP(W282,'Criteria Table'!$A$2:$I$102,2,FALSE),"")</f>
        <v>2.2000000000000002</v>
      </c>
      <c r="Y282" s="121">
        <f t="shared" si="267"/>
        <v>79.876537585421403</v>
      </c>
      <c r="Z282" s="92">
        <f>IFERROR(IF(VLOOKUP(A282,'SG11'!$A$3:$AI$500,18,FALSE)="","NA",VLOOKUP(A282,'SG11'!$A$3:$AI$500,18,FALSE)),"")</f>
        <v>66</v>
      </c>
      <c r="AA282" s="75">
        <f>IFERROR(VLOOKUP(Z282,'Criteria Table'!$A$2:$I$102,6,FALSE),"NA")</f>
        <v>5</v>
      </c>
      <c r="AB282" s="95">
        <f t="shared" si="314"/>
        <v>71</v>
      </c>
      <c r="AC282" s="84">
        <f>IFERROR(IF(VLOOKUP(A282,'SG11'!$A$3:$AI$500,19,FALSE)="","NA",VLOOKUP(A282,'SG11'!$A$3:$AI$500,19,FALSE)),"")</f>
        <v>73</v>
      </c>
      <c r="AD282" s="75">
        <f>IFERROR(VLOOKUP(AC282,'Criteria Table'!$A$2:$I$102,6,FALSE),"NA")</f>
        <v>5</v>
      </c>
      <c r="AE282" s="95">
        <f t="shared" si="315"/>
        <v>78</v>
      </c>
      <c r="AF282" s="92">
        <f>IFERROR(IF(VLOOKUP(A282,'SG11'!$A$3:$AI$500,20,FALSE)="","NA",VLOOKUP(A282,'SG11'!$A$3:$AI$500,20,FALSE)),"")</f>
        <v>71</v>
      </c>
      <c r="AG282" s="75">
        <f>IFERROR(VLOOKUP(AF282,'Criteria Table'!$A$2:$I$102,6,FALSE),"NA")</f>
        <v>5</v>
      </c>
      <c r="AH282" s="95">
        <f t="shared" si="316"/>
        <v>76</v>
      </c>
      <c r="AI282" s="84">
        <f>IFERROR(IF(VLOOKUP(A282,'SG11'!$A$3:$AI$500,21,FALSE)="","NA",VLOOKUP(A282,'SG11'!$A$3:$AI$500,21,FALSE)),"")</f>
        <v>69</v>
      </c>
      <c r="AJ282" s="75">
        <f>IFERROR(VLOOKUP(AI282,'Criteria Table'!$A$2:$I$102,6,FALSE),"NA")</f>
        <v>5</v>
      </c>
      <c r="AK282" s="95">
        <f t="shared" si="317"/>
        <v>74</v>
      </c>
      <c r="AL282" s="99">
        <f>IFERROR(VLOOKUP(TEXT(A282,"0000"),'W11'!$A$1:$E$500,4,FALSE)/AP282*100,"")</f>
        <v>99.069767441860463</v>
      </c>
      <c r="AM282" s="97">
        <f>IFERROR(VLOOKUP(TEXT(A282,"0000"),'W11'!$A$1:$E$500,4,FALSE),"")</f>
        <v>426</v>
      </c>
      <c r="AN282" s="99">
        <f t="shared" si="268"/>
        <v>99.069767441860463</v>
      </c>
      <c r="AO282" s="97">
        <f t="shared" si="269"/>
        <v>426</v>
      </c>
      <c r="AP282" s="99">
        <f>IFERROR(VLOOKUP(TEXT(A282,"0000"),'W11'!$A$1:$E$500,5,FALSE),"")</f>
        <v>430</v>
      </c>
      <c r="AQ282" s="97">
        <f>IFERROR(VLOOKUP(ROUND(AL282,0),'Criteria Table'!$A$2:$I$102,4,FALSE),0)</f>
        <v>0</v>
      </c>
      <c r="AR282" s="128"/>
      <c r="AS282" s="95"/>
      <c r="AT282" s="95"/>
      <c r="AU282" s="100">
        <f>IFERROR(VLOOKUP(TEXT(A282,"0000"),'Sci11'!$A$3:$N$492,4,FALSE)/VLOOKUP(TEXT(A282,"0000"),'Sci11'!$A$3:$N$492,14,FALSE)*100,"")</f>
        <v>37.323943661971832</v>
      </c>
      <c r="AV282" s="101">
        <f>SUM(VLOOKUP(TEXT(A282,"0000"),'Sci11'!$A$3:$N$492,5,FALSE),VLOOKUP(TEXT(A282,"0000"),'Sci11'!$A$3:$N$492,6,FALSE))/VLOOKUP(TEXT(A282,"0000"),'Sci11'!$A$3:$N$492,14,FALSE)*100</f>
        <v>13.849765258215962</v>
      </c>
      <c r="AW282" s="100">
        <f t="shared" si="318"/>
        <v>40.753943661971832</v>
      </c>
      <c r="AX282" s="101">
        <f>IFERROR(AW282/100*VLOOKUP(TEXT(A282,"0000"),'Sci11'!$A$3:$N$492,14,FALSE),"")</f>
        <v>173.61179999999999</v>
      </c>
      <c r="AY282" s="100">
        <f t="shared" si="319"/>
        <v>15.319765258215963</v>
      </c>
      <c r="AZ282" s="101">
        <f>IFERROR(AY282/100*VLOOKUP(TEXT(A282,"0000"),'Sci11'!$A$3:$N$492,14,FALSE),"")</f>
        <v>65.262199999999993</v>
      </c>
      <c r="BA282" s="100">
        <f t="shared" si="270"/>
        <v>51</v>
      </c>
      <c r="BB282" s="101">
        <f>IFERROR(VLOOKUP(BA282,'Criteria Table'!$A$2:$I$102,2,FALSE),"")</f>
        <v>4.9000000000000004</v>
      </c>
      <c r="BC282" s="101">
        <f t="shared" si="271"/>
        <v>55.9</v>
      </c>
      <c r="BD282" s="82">
        <f>IFERROR(VLOOKUP(A282,ATTx11!$A$2:$N$500,4,FALSE),"")</f>
        <v>96.79</v>
      </c>
      <c r="BE282" s="95">
        <f t="shared" si="272"/>
        <v>0.5</v>
      </c>
      <c r="BF282" s="96">
        <f t="shared" si="273"/>
        <v>97.29</v>
      </c>
      <c r="BG282" s="70">
        <f>IFERROR(VLOOKUP(A282,ATTx11!$A$2:$N$500,11,FALSE),"")</f>
        <v>223</v>
      </c>
      <c r="BH282" s="95">
        <f t="shared" si="274"/>
        <v>200.7</v>
      </c>
      <c r="BI282" s="70">
        <f>IFERROR(VLOOKUP(A282,ATTx11!$A$2:$N$500,12,FALSE),"")</f>
        <v>127</v>
      </c>
      <c r="BJ282" s="97">
        <f t="shared" si="275"/>
        <v>114.3</v>
      </c>
      <c r="BK282" s="84">
        <f>IFERROR(VLOOKUP(A282,ATTx11!$A$2:$N$500,7,FALSE),"")</f>
        <v>148</v>
      </c>
      <c r="BL282" s="97">
        <f t="shared" si="276"/>
        <v>133.19999999999999</v>
      </c>
      <c r="BM282" s="84">
        <f>IFERROR(VLOOKUP(A282,ATTx11!$A$2:$N$500,8,FALSE),"")</f>
        <v>82</v>
      </c>
      <c r="BN282" s="95">
        <f t="shared" si="277"/>
        <v>73.8</v>
      </c>
      <c r="BO282" s="95"/>
      <c r="BP282" s="83">
        <f>IFERROR(VLOOKUP(TEXT($A282,"0000"),'AYP11'!$B$3379:$AU$3800,17,FALSE),"")</f>
        <v>85</v>
      </c>
      <c r="BQ282" s="75">
        <f>IFERROR(VLOOKUP(BP282,'Criteria Table'!$A$2:$I$102,2,FALSE),0)</f>
        <v>1.5</v>
      </c>
      <c r="BR282" s="95">
        <f t="shared" si="278"/>
        <v>87</v>
      </c>
      <c r="BS282" s="83">
        <f>IFERROR(VLOOKUP(TEXT($A282,"0000"),'AYP11'!$B$847:$AU$1268,17,FALSE),"")</f>
        <v>50</v>
      </c>
      <c r="BT282" s="75">
        <f>IFERROR(VLOOKUP(BS282,'Criteria Table'!$A$2:$I$102,2,FALSE),0)</f>
        <v>5</v>
      </c>
      <c r="BU282" s="95">
        <f t="shared" si="279"/>
        <v>55</v>
      </c>
      <c r="BV282" s="83">
        <f>IFERROR(VLOOKUP(TEXT($A282,"0000"),'AYP11'!$B$2113:$AU$2534,17,FALSE),"")</f>
        <v>81</v>
      </c>
      <c r="BW282" s="75">
        <f>IFERROR(VLOOKUP(BV282,'Criteria Table'!$A$2:$I$102,2,FALSE),0)</f>
        <v>1.9000000000000001</v>
      </c>
      <c r="BX282" s="95">
        <f t="shared" si="280"/>
        <v>83</v>
      </c>
      <c r="BY282" s="83">
        <f>IFERROR(VLOOKUP(TEXT($A282,"0000"),'AYP11'!$B$425:$AU$846,17,FALSE),"")</f>
        <v>0</v>
      </c>
      <c r="BZ282" s="75">
        <f>IFERROR(VLOOKUP(BY282,'Criteria Table'!$A$2:$I$102,2,FALSE),0)</f>
        <v>10</v>
      </c>
      <c r="CA282" s="95">
        <f t="shared" si="281"/>
        <v>10</v>
      </c>
      <c r="CB282" s="83">
        <f>IFERROR(VLOOKUP(TEXT($A282,"0000"),'AYP11'!$B$3:$AU$424,17,FALSE),"")</f>
        <v>0</v>
      </c>
      <c r="CC282" s="95">
        <f>IFERROR(VLOOKUP(CB282,'Criteria Table'!$A$2:$I$102,2,FALSE),0)</f>
        <v>10</v>
      </c>
      <c r="CD282" s="95">
        <f t="shared" si="282"/>
        <v>10</v>
      </c>
      <c r="CE282" s="83">
        <f>IFERROR(VLOOKUP(TEXT($A282,"0000"),'AYP11'!$B$1269:$AU$1690,17,FALSE),"")</f>
        <v>73</v>
      </c>
      <c r="CF282" s="95">
        <f>IFERROR(VLOOKUP(CE282,'Criteria Table'!$A$2:$I$102,2,FALSE),0)</f>
        <v>2.7</v>
      </c>
      <c r="CG282" s="95">
        <f t="shared" si="283"/>
        <v>76</v>
      </c>
      <c r="CH282" s="83">
        <f>IFERROR(VLOOKUP(TEXT($A282,"0000"),'AYP11'!$B$1691:$AU$2112,17,FALSE),"")</f>
        <v>0</v>
      </c>
      <c r="CI282" s="95">
        <f>IFERROR(VLOOKUP(CH282,'Criteria Table'!$A$2:$I$102,2,FALSE),0)</f>
        <v>10</v>
      </c>
      <c r="CJ282" s="95">
        <f t="shared" si="284"/>
        <v>10</v>
      </c>
      <c r="CK282" s="83">
        <f>IFERROR(VLOOKUP(TEXT($A282,"0000"),'AYP11'!$B$2535:$AU$2956,17,FALSE),"")</f>
        <v>49</v>
      </c>
      <c r="CL282" s="95">
        <f>IFERROR(VLOOKUP(CK282,'Criteria Table'!$A$2:$I$102,2,FALSE),0)</f>
        <v>5.1000000000000005</v>
      </c>
      <c r="CM282" s="95">
        <f t="shared" si="285"/>
        <v>54</v>
      </c>
      <c r="CN282" s="76">
        <f>IFERROR(VLOOKUP(TEXT($A282,"0000"),'AYP11'!$B$3379:$AU$3800,23,FALSE),"")</f>
        <v>86</v>
      </c>
      <c r="CO282" s="95">
        <f>IFERROR(VLOOKUP(CN282,'Criteria Table'!$A$2:$I$102,2,FALSE),0)</f>
        <v>0</v>
      </c>
      <c r="CP282" s="95">
        <f t="shared" si="286"/>
        <v>86</v>
      </c>
      <c r="CQ282" s="76">
        <f>IFERROR(VLOOKUP(TEXT($A282,"0000"),'AYP11'!$B$847:$AU$1268,23,FALSE),"")</f>
        <v>53</v>
      </c>
      <c r="CR282" s="95">
        <f>IFERROR(VLOOKUP(CQ282,'Criteria Table'!$A$2:$I$102,2,FALSE),0)</f>
        <v>4.7</v>
      </c>
      <c r="CS282" s="95">
        <f t="shared" si="287"/>
        <v>58</v>
      </c>
      <c r="CT282" s="76">
        <f>IFERROR(VLOOKUP(TEXT($A282,"0000"),'AYP11'!$B$2113:$AU$2534,23,FALSE),"")</f>
        <v>81</v>
      </c>
      <c r="CU282" s="95">
        <f>IFERROR(VLOOKUP(CT282,'Criteria Table'!$A$2:$I$102,2,FALSE),0)</f>
        <v>1.9000000000000001</v>
      </c>
      <c r="CV282" s="95">
        <f t="shared" si="288"/>
        <v>83</v>
      </c>
      <c r="CW282" s="76">
        <f>IFERROR(VLOOKUP(TEXT($A282,"0000"),'AYP11'!$B$425:$AU$846,23,FALSE),"")</f>
        <v>0</v>
      </c>
      <c r="CX282" s="95">
        <f>IFERROR(VLOOKUP(CW282,'Criteria Table'!$A$2:$I$102,2,FALSE),0)</f>
        <v>10</v>
      </c>
      <c r="CY282" s="95">
        <f t="shared" si="289"/>
        <v>10</v>
      </c>
      <c r="CZ282" s="76">
        <f>IFERROR(VLOOKUP(TEXT($A282,"0000"),'AYP11'!$B$3:$AU$424,23,FALSE),"")</f>
        <v>0</v>
      </c>
      <c r="DA282" s="95">
        <f>IFERROR(VLOOKUP(CZ282,'Criteria Table'!$A$2:$I$102,2,FALSE),0)</f>
        <v>10</v>
      </c>
      <c r="DB282" s="95">
        <f t="shared" si="290"/>
        <v>10</v>
      </c>
      <c r="DC282" s="76">
        <f>IFERROR(VLOOKUP(TEXT($A282,"0000"),'AYP11'!$B$1269:$AU$1690,23,FALSE),"")</f>
        <v>74</v>
      </c>
      <c r="DD282" s="95">
        <f>IFERROR(VLOOKUP(DC282,'Criteria Table'!$A$2:$I$102,2,FALSE),0)</f>
        <v>2.6</v>
      </c>
      <c r="DE282" s="95">
        <f t="shared" si="291"/>
        <v>77</v>
      </c>
      <c r="DF282" s="76">
        <f>IFERROR(VLOOKUP(TEXT($A282,"0000"),'AYP11'!$B$1691:$AU$2112,23,FALSE),"")</f>
        <v>0</v>
      </c>
      <c r="DG282" s="95">
        <f>IFERROR(VLOOKUP(DF282,'Criteria Table'!$A$2:$I$102,2,FALSE),0)</f>
        <v>10</v>
      </c>
      <c r="DH282" s="95">
        <f t="shared" si="292"/>
        <v>10</v>
      </c>
      <c r="DI282" s="76">
        <f>IFERROR(VLOOKUP(TEXT($A282,"0000"),'AYP11'!$B$2535:$AU$2956,23,FALSE),"")</f>
        <v>45</v>
      </c>
      <c r="DJ282" s="95">
        <f>IFERROR(VLOOKUP(DI282,'Criteria Table'!$A$2:$I$102,2,FALSE),0)</f>
        <v>5.5</v>
      </c>
      <c r="DK282" s="95">
        <f t="shared" si="293"/>
        <v>51</v>
      </c>
      <c r="DL282" s="91">
        <f>IFERROR(VLOOKUP(TEXT($A282,"0000"),'AYP11'!$B$3379:$AU$3800,11,FALSE),"")</f>
        <v>0</v>
      </c>
      <c r="DM282" s="95">
        <f t="shared" si="294"/>
        <v>1</v>
      </c>
      <c r="DN282" s="95" t="str">
        <f t="shared" si="295"/>
        <v/>
      </c>
      <c r="DO282" s="91">
        <f>IFERROR(VLOOKUP(TEXT($A282,"0000"),'AYP11'!$B$847:$AU$1268,11,FALSE),"")</f>
        <v>0</v>
      </c>
      <c r="DP282" s="95">
        <f t="shared" si="296"/>
        <v>1</v>
      </c>
      <c r="DQ282" s="95" t="str">
        <f t="shared" si="297"/>
        <v/>
      </c>
      <c r="DR282" s="91">
        <f>IFERROR(VLOOKUP(TEXT($A282,"0000"),'AYP11'!$B$2113:$AU$2534,11,FALSE),"")</f>
        <v>0</v>
      </c>
      <c r="DS282" s="95">
        <f t="shared" si="298"/>
        <v>1</v>
      </c>
      <c r="DT282" s="95" t="str">
        <f t="shared" si="299"/>
        <v/>
      </c>
      <c r="DU282" s="91">
        <f>IFERROR(VLOOKUP(TEXT($A282,"0000"),'AYP11'!$B$425:$AU$846,11,FALSE),"")</f>
        <v>0</v>
      </c>
      <c r="DV282" s="95">
        <f t="shared" si="300"/>
        <v>1</v>
      </c>
      <c r="DW282" s="95" t="str">
        <f t="shared" si="301"/>
        <v/>
      </c>
      <c r="DX282" s="91">
        <f>IFERROR(VLOOKUP(TEXT($A282,"0000"),'AYP11'!$B$3:$AU$424,11,FALSE),"")</f>
        <v>0</v>
      </c>
      <c r="DY282" s="95">
        <f t="shared" si="302"/>
        <v>1</v>
      </c>
      <c r="DZ282" s="95" t="str">
        <f t="shared" si="303"/>
        <v/>
      </c>
      <c r="EA282" s="91">
        <f>IFERROR(VLOOKUP(TEXT($A282,"0000"),'AYP11'!$B$1269:$AU$1690,11,FALSE),"")</f>
        <v>0</v>
      </c>
      <c r="EB282" s="95">
        <f t="shared" si="304"/>
        <v>1</v>
      </c>
      <c r="EC282" s="95" t="str">
        <f t="shared" si="305"/>
        <v/>
      </c>
      <c r="ED282" s="91">
        <f>IFERROR(VLOOKUP(TEXT($A282,"0000"),'AYP11'!$B$1691:$AU$2112,11,FALSE),"")</f>
        <v>0</v>
      </c>
      <c r="EE282" s="95">
        <f t="shared" si="306"/>
        <v>1</v>
      </c>
      <c r="EF282" s="95" t="str">
        <f t="shared" si="307"/>
        <v/>
      </c>
      <c r="EG282" s="91">
        <f>IFERROR(VLOOKUP(TEXT($A282,"0000"),'AYP11'!$B$2535:$AU$2956,11,FALSE),"")</f>
        <v>0</v>
      </c>
      <c r="EH282" s="95">
        <f t="shared" si="308"/>
        <v>1</v>
      </c>
      <c r="EI282" s="95" t="str">
        <f t="shared" si="309"/>
        <v/>
      </c>
      <c r="EO282" s="34" t="s">
        <v>2015</v>
      </c>
      <c r="EP282" s="34">
        <v>20</v>
      </c>
      <c r="EQ282" s="102" t="s">
        <v>1995</v>
      </c>
    </row>
    <row r="283" spans="1:147" x14ac:dyDescent="0.25">
      <c r="A283" s="248">
        <v>6022</v>
      </c>
      <c r="B283" s="291">
        <f t="shared" si="256"/>
        <v>39.162561576354683</v>
      </c>
      <c r="C283" s="50">
        <f>IFERROR(VLOOKUP(TEXT($A283,"0000"),'R-M11'!$A$2:$AA$500,4,FALSE),0)</f>
        <v>318</v>
      </c>
      <c r="D283" s="291">
        <f t="shared" si="257"/>
        <v>36.206896551724135</v>
      </c>
      <c r="E283" s="98">
        <f>IFERROR(SUM(VLOOKUP(TEXT($A283,"0000"),'R-M11'!$A$2:$AA$500,5,FALSE),VLOOKUP(TEXT($A283,"0000"),'R-M11'!$A$2:$AA$500,6,FALSE)),0)</f>
        <v>294</v>
      </c>
      <c r="F283" s="58">
        <f>IFERROR(VLOOKUP(TEXT($A283,"0000"),'R-M11'!$A$2:$AA$500,14,FALSE),0)</f>
        <v>812</v>
      </c>
      <c r="G283" s="230">
        <f t="shared" si="310"/>
        <v>40.912561576354683</v>
      </c>
      <c r="H283" s="97">
        <f t="shared" si="258"/>
        <v>332.21000000000004</v>
      </c>
      <c r="I283" s="230">
        <f t="shared" si="311"/>
        <v>36.956896551724135</v>
      </c>
      <c r="J283" s="97">
        <f t="shared" si="259"/>
        <v>300.08999999999997</v>
      </c>
      <c r="K283" s="230">
        <f t="shared" si="260"/>
        <v>75</v>
      </c>
      <c r="L283" s="121">
        <f>IFERROR(VLOOKUP(K283,'Criteria Table'!$A$2:$I$102,2,FALSE),"")</f>
        <v>2.5</v>
      </c>
      <c r="M283" s="230">
        <f t="shared" si="261"/>
        <v>77.869458128078819</v>
      </c>
      <c r="N283" s="286">
        <f t="shared" si="262"/>
        <v>38.537794299876083</v>
      </c>
      <c r="O283" s="50">
        <f>IFERROR(VLOOKUP(TEXT($A283,"0000"),'R-M11'!$A$2:$AA$500,17,FALSE),"")</f>
        <v>311</v>
      </c>
      <c r="P283" s="286">
        <f t="shared" si="263"/>
        <v>28.004956629491947</v>
      </c>
      <c r="Q283" s="98">
        <f>IFERROR(SUM(VLOOKUP(TEXT($A283,"0000"),'R-M11'!$A$2:$AA$500,18,FALSE),VLOOKUP(TEXT($A283,"0000"),'R-M11'!$A$2:$AA$500,19,FALSE)),0)</f>
        <v>226</v>
      </c>
      <c r="R283" s="69">
        <f>IFERROR(VLOOKUP(TEXT($A283,"0000"),'R-M11'!$A$2:$AA$500,27,FALSE),0)</f>
        <v>807</v>
      </c>
      <c r="S283" s="121">
        <f t="shared" si="312"/>
        <v>40.847794299876085</v>
      </c>
      <c r="T283" s="70">
        <f t="shared" si="264"/>
        <v>329.64170000000001</v>
      </c>
      <c r="U283" s="121">
        <f t="shared" si="313"/>
        <v>28.994956629491945</v>
      </c>
      <c r="V283" s="70">
        <f t="shared" si="265"/>
        <v>233.98930000000001</v>
      </c>
      <c r="W283" s="121">
        <f t="shared" si="266"/>
        <v>67</v>
      </c>
      <c r="X283" s="124">
        <f>IFERROR(VLOOKUP(W283,'Criteria Table'!$A$2:$I$102,2,FALSE),"")</f>
        <v>3.3000000000000003</v>
      </c>
      <c r="Y283" s="121">
        <f t="shared" si="267"/>
        <v>69.842750929368037</v>
      </c>
      <c r="Z283" s="92">
        <f>IFERROR(IF(VLOOKUP(A283,'SG11'!$A$3:$AI$500,18,FALSE)="","NA",VLOOKUP(A283,'SG11'!$A$3:$AI$500,18,FALSE)),"")</f>
        <v>70</v>
      </c>
      <c r="AA283" s="75">
        <f>IFERROR(VLOOKUP(Z283,'Criteria Table'!$A$2:$I$102,6,FALSE),"NA")</f>
        <v>5</v>
      </c>
      <c r="AB283" s="95">
        <f t="shared" si="314"/>
        <v>75</v>
      </c>
      <c r="AC283" s="84">
        <f>IFERROR(IF(VLOOKUP(A283,'SG11'!$A$3:$AI$500,19,FALSE)="","NA",VLOOKUP(A283,'SG11'!$A$3:$AI$500,19,FALSE)),"")</f>
        <v>68</v>
      </c>
      <c r="AD283" s="75">
        <f>IFERROR(VLOOKUP(AC283,'Criteria Table'!$A$2:$I$102,6,FALSE),"NA")</f>
        <v>5</v>
      </c>
      <c r="AE283" s="95">
        <f t="shared" si="315"/>
        <v>73</v>
      </c>
      <c r="AF283" s="92">
        <f>IFERROR(IF(VLOOKUP(A283,'SG11'!$A$3:$AI$500,20,FALSE)="","NA",VLOOKUP(A283,'SG11'!$A$3:$AI$500,20,FALSE)),"")</f>
        <v>70</v>
      </c>
      <c r="AG283" s="75">
        <f>IFERROR(VLOOKUP(AF283,'Criteria Table'!$A$2:$I$102,6,FALSE),"NA")</f>
        <v>5</v>
      </c>
      <c r="AH283" s="95">
        <f t="shared" si="316"/>
        <v>75</v>
      </c>
      <c r="AI283" s="84">
        <f>IFERROR(IF(VLOOKUP(A283,'SG11'!$A$3:$AI$500,21,FALSE)="","NA",VLOOKUP(A283,'SG11'!$A$3:$AI$500,21,FALSE)),"")</f>
        <v>66</v>
      </c>
      <c r="AJ283" s="75">
        <f>IFERROR(VLOOKUP(AI283,'Criteria Table'!$A$2:$I$102,6,FALSE),"NA")</f>
        <v>5</v>
      </c>
      <c r="AK283" s="95">
        <f t="shared" si="317"/>
        <v>71</v>
      </c>
      <c r="AL283" s="99">
        <f>IFERROR(VLOOKUP(TEXT(A283,"0000"),'W11'!$A$1:$E$500,4,FALSE)/AP283*100,"")</f>
        <v>96.15384615384616</v>
      </c>
      <c r="AM283" s="97">
        <f>IFERROR(VLOOKUP(TEXT(A283,"0000"),'W11'!$A$1:$E$500,4,FALSE),"")</f>
        <v>225</v>
      </c>
      <c r="AN283" s="99">
        <f t="shared" si="268"/>
        <v>96.15384615384616</v>
      </c>
      <c r="AO283" s="97">
        <f t="shared" si="269"/>
        <v>225</v>
      </c>
      <c r="AP283" s="99">
        <f>IFERROR(VLOOKUP(TEXT(A283,"0000"),'W11'!$A$1:$E$500,5,FALSE),"")</f>
        <v>234</v>
      </c>
      <c r="AQ283" s="97">
        <f>IFERROR(VLOOKUP(ROUND(AL283,0),'Criteria Table'!$A$2:$I$102,4,FALSE),0)</f>
        <v>0</v>
      </c>
      <c r="AR283" s="128"/>
      <c r="AS283" s="95"/>
      <c r="AT283" s="95"/>
      <c r="AU283" s="100">
        <f>IFERROR(VLOOKUP(TEXT(A283,"0000"),'Sci11'!$A$3:$N$492,4,FALSE)/VLOOKUP(TEXT(A283,"0000"),'Sci11'!$A$3:$N$492,14,FALSE)*100,"")</f>
        <v>39.91416309012876</v>
      </c>
      <c r="AV283" s="101">
        <f>SUM(VLOOKUP(TEXT(A283,"0000"),'Sci11'!$A$3:$N$492,5,FALSE),VLOOKUP(TEXT(A283,"0000"),'Sci11'!$A$3:$N$492,6,FALSE))/VLOOKUP(TEXT(A283,"0000"),'Sci11'!$A$3:$N$492,14,FALSE)*100</f>
        <v>6.0085836909871242</v>
      </c>
      <c r="AW283" s="100">
        <f t="shared" si="318"/>
        <v>43.694163090128761</v>
      </c>
      <c r="AX283" s="101">
        <f>IFERROR(AW283/100*VLOOKUP(TEXT(A283,"0000"),'Sci11'!$A$3:$N$492,14,FALSE),"")</f>
        <v>101.80740000000002</v>
      </c>
      <c r="AY283" s="100">
        <f t="shared" si="319"/>
        <v>7.6285836909871243</v>
      </c>
      <c r="AZ283" s="101">
        <f>IFERROR(AY283/100*VLOOKUP(TEXT(A283,"0000"),'Sci11'!$A$3:$N$492,14,FALSE),"")</f>
        <v>17.7746</v>
      </c>
      <c r="BA283" s="100">
        <f t="shared" si="270"/>
        <v>46</v>
      </c>
      <c r="BB283" s="101">
        <f>IFERROR(VLOOKUP(BA283,'Criteria Table'!$A$2:$I$102,2,FALSE),"")</f>
        <v>5.4</v>
      </c>
      <c r="BC283" s="101">
        <f t="shared" si="271"/>
        <v>51.4</v>
      </c>
      <c r="BD283" s="82">
        <f>IFERROR(VLOOKUP(A283,ATTx11!$A$2:$N$500,4,FALSE),"")</f>
        <v>96.69</v>
      </c>
      <c r="BE283" s="95">
        <f t="shared" si="272"/>
        <v>0.5</v>
      </c>
      <c r="BF283" s="96">
        <f t="shared" si="273"/>
        <v>97.19</v>
      </c>
      <c r="BG283" s="70">
        <f>IFERROR(VLOOKUP(A283,ATTx11!$A$2:$N$500,11,FALSE),"")</f>
        <v>92</v>
      </c>
      <c r="BH283" s="95">
        <f t="shared" si="274"/>
        <v>82.8</v>
      </c>
      <c r="BI283" s="70">
        <f>IFERROR(VLOOKUP(A283,ATTx11!$A$2:$N$500,12,FALSE),"")</f>
        <v>13</v>
      </c>
      <c r="BJ283" s="97">
        <f t="shared" si="275"/>
        <v>11.7</v>
      </c>
      <c r="BK283" s="84">
        <f>IFERROR(VLOOKUP(A283,ATTx11!$A$2:$N$500,7,FALSE),"")</f>
        <v>64</v>
      </c>
      <c r="BL283" s="97">
        <f t="shared" si="276"/>
        <v>57.6</v>
      </c>
      <c r="BM283" s="84">
        <f>IFERROR(VLOOKUP(A283,ATTx11!$A$2:$N$500,8,FALSE),"")</f>
        <v>11</v>
      </c>
      <c r="BN283" s="95">
        <f t="shared" si="277"/>
        <v>9.9</v>
      </c>
      <c r="BO283" s="95"/>
      <c r="BP283" s="83">
        <f>IFERROR(VLOOKUP(TEXT($A283,"0000"),'AYP11'!$B$3379:$AU$3800,17,FALSE),"")</f>
        <v>0</v>
      </c>
      <c r="BQ283" s="75">
        <f>IFERROR(VLOOKUP(BP283,'Criteria Table'!$A$2:$I$102,2,FALSE),0)</f>
        <v>10</v>
      </c>
      <c r="BR283" s="95">
        <f t="shared" si="278"/>
        <v>10</v>
      </c>
      <c r="BS283" s="83">
        <f>IFERROR(VLOOKUP(TEXT($A283,"0000"),'AYP11'!$B$847:$AU$1268,17,FALSE),"")</f>
        <v>0</v>
      </c>
      <c r="BT283" s="75">
        <f>IFERROR(VLOOKUP(BS283,'Criteria Table'!$A$2:$I$102,2,FALSE),0)</f>
        <v>10</v>
      </c>
      <c r="BU283" s="95">
        <f t="shared" si="279"/>
        <v>10</v>
      </c>
      <c r="BV283" s="83">
        <f>IFERROR(VLOOKUP(TEXT($A283,"0000"),'AYP11'!$B$2113:$AU$2534,17,FALSE),"")</f>
        <v>76</v>
      </c>
      <c r="BW283" s="75">
        <f>IFERROR(VLOOKUP(BV283,'Criteria Table'!$A$2:$I$102,2,FALSE),0)</f>
        <v>2.4000000000000004</v>
      </c>
      <c r="BX283" s="95">
        <f t="shared" si="280"/>
        <v>78</v>
      </c>
      <c r="BY283" s="83">
        <f>IFERROR(VLOOKUP(TEXT($A283,"0000"),'AYP11'!$B$425:$AU$846,17,FALSE),"")</f>
        <v>0</v>
      </c>
      <c r="BZ283" s="75">
        <f>IFERROR(VLOOKUP(BY283,'Criteria Table'!$A$2:$I$102,2,FALSE),0)</f>
        <v>10</v>
      </c>
      <c r="CA283" s="95">
        <f t="shared" si="281"/>
        <v>10</v>
      </c>
      <c r="CB283" s="83">
        <f>IFERROR(VLOOKUP(TEXT($A283,"0000"),'AYP11'!$B$3:$AU$424,17,FALSE),"")</f>
        <v>0</v>
      </c>
      <c r="CC283" s="95">
        <f>IFERROR(VLOOKUP(CB283,'Criteria Table'!$A$2:$I$102,2,FALSE),0)</f>
        <v>10</v>
      </c>
      <c r="CD283" s="95">
        <f t="shared" si="282"/>
        <v>10</v>
      </c>
      <c r="CE283" s="83">
        <f>IFERROR(VLOOKUP(TEXT($A283,"0000"),'AYP11'!$B$1269:$AU$1690,17,FALSE),"")</f>
        <v>72</v>
      </c>
      <c r="CF283" s="95">
        <f>IFERROR(VLOOKUP(CE283,'Criteria Table'!$A$2:$I$102,2,FALSE),0)</f>
        <v>2.8000000000000003</v>
      </c>
      <c r="CG283" s="95">
        <f t="shared" si="283"/>
        <v>75</v>
      </c>
      <c r="CH283" s="83">
        <f>IFERROR(VLOOKUP(TEXT($A283,"0000"),'AYP11'!$B$1691:$AU$2112,17,FALSE),"")</f>
        <v>0</v>
      </c>
      <c r="CI283" s="95">
        <f>IFERROR(VLOOKUP(CH283,'Criteria Table'!$A$2:$I$102,2,FALSE),0)</f>
        <v>10</v>
      </c>
      <c r="CJ283" s="95">
        <f t="shared" si="284"/>
        <v>10</v>
      </c>
      <c r="CK283" s="83">
        <f>IFERROR(VLOOKUP(TEXT($A283,"0000"),'AYP11'!$B$2535:$AU$2956,17,FALSE),"")</f>
        <v>0</v>
      </c>
      <c r="CL283" s="95">
        <f>IFERROR(VLOOKUP(CK283,'Criteria Table'!$A$2:$I$102,2,FALSE),0)</f>
        <v>10</v>
      </c>
      <c r="CM283" s="95">
        <f t="shared" si="285"/>
        <v>10</v>
      </c>
      <c r="CN283" s="76">
        <f>IFERROR(VLOOKUP(TEXT($A283,"0000"),'AYP11'!$B$3379:$AU$3800,23,FALSE),"")</f>
        <v>0</v>
      </c>
      <c r="CO283" s="95">
        <f>IFERROR(VLOOKUP(CN283,'Criteria Table'!$A$2:$I$102,2,FALSE),0)</f>
        <v>10</v>
      </c>
      <c r="CP283" s="95">
        <f t="shared" si="286"/>
        <v>10</v>
      </c>
      <c r="CQ283" s="76">
        <f>IFERROR(VLOOKUP(TEXT($A283,"0000"),'AYP11'!$B$847:$AU$1268,23,FALSE),"")</f>
        <v>0</v>
      </c>
      <c r="CR283" s="95">
        <f>IFERROR(VLOOKUP(CQ283,'Criteria Table'!$A$2:$I$102,2,FALSE),0)</f>
        <v>10</v>
      </c>
      <c r="CS283" s="95">
        <f t="shared" si="287"/>
        <v>10</v>
      </c>
      <c r="CT283" s="76">
        <f>IFERROR(VLOOKUP(TEXT($A283,"0000"),'AYP11'!$B$2113:$AU$2534,23,FALSE),"")</f>
        <v>67</v>
      </c>
      <c r="CU283" s="95">
        <f>IFERROR(VLOOKUP(CT283,'Criteria Table'!$A$2:$I$102,2,FALSE),0)</f>
        <v>3.3000000000000003</v>
      </c>
      <c r="CV283" s="95">
        <f t="shared" si="288"/>
        <v>70</v>
      </c>
      <c r="CW283" s="76">
        <f>IFERROR(VLOOKUP(TEXT($A283,"0000"),'AYP11'!$B$425:$AU$846,23,FALSE),"")</f>
        <v>0</v>
      </c>
      <c r="CX283" s="95">
        <f>IFERROR(VLOOKUP(CW283,'Criteria Table'!$A$2:$I$102,2,FALSE),0)</f>
        <v>10</v>
      </c>
      <c r="CY283" s="95">
        <f t="shared" si="289"/>
        <v>10</v>
      </c>
      <c r="CZ283" s="76">
        <f>IFERROR(VLOOKUP(TEXT($A283,"0000"),'AYP11'!$B$3:$AU$424,23,FALSE),"")</f>
        <v>0</v>
      </c>
      <c r="DA283" s="95">
        <f>IFERROR(VLOOKUP(CZ283,'Criteria Table'!$A$2:$I$102,2,FALSE),0)</f>
        <v>10</v>
      </c>
      <c r="DB283" s="95">
        <f t="shared" si="290"/>
        <v>10</v>
      </c>
      <c r="DC283" s="76">
        <f>IFERROR(VLOOKUP(TEXT($A283,"0000"),'AYP11'!$B$1269:$AU$1690,23,FALSE),"")</f>
        <v>62</v>
      </c>
      <c r="DD283" s="95">
        <f>IFERROR(VLOOKUP(DC283,'Criteria Table'!$A$2:$I$102,2,FALSE),0)</f>
        <v>3.8000000000000003</v>
      </c>
      <c r="DE283" s="95">
        <f t="shared" si="291"/>
        <v>66</v>
      </c>
      <c r="DF283" s="76">
        <f>IFERROR(VLOOKUP(TEXT($A283,"0000"),'AYP11'!$B$1691:$AU$2112,23,FALSE),"")</f>
        <v>0</v>
      </c>
      <c r="DG283" s="95">
        <f>IFERROR(VLOOKUP(DF283,'Criteria Table'!$A$2:$I$102,2,FALSE),0)</f>
        <v>10</v>
      </c>
      <c r="DH283" s="95">
        <f t="shared" si="292"/>
        <v>10</v>
      </c>
      <c r="DI283" s="76">
        <f>IFERROR(VLOOKUP(TEXT($A283,"0000"),'AYP11'!$B$2535:$AU$2956,23,FALSE),"")</f>
        <v>0</v>
      </c>
      <c r="DJ283" s="95">
        <f>IFERROR(VLOOKUP(DI283,'Criteria Table'!$A$2:$I$102,2,FALSE),0)</f>
        <v>10</v>
      </c>
      <c r="DK283" s="95">
        <f t="shared" si="293"/>
        <v>10</v>
      </c>
      <c r="DL283" s="91">
        <f>IFERROR(VLOOKUP(TEXT($A283,"0000"),'AYP11'!$B$3379:$AU$3800,11,FALSE),"")</f>
        <v>0</v>
      </c>
      <c r="DM283" s="95">
        <f t="shared" si="294"/>
        <v>1</v>
      </c>
      <c r="DN283" s="95" t="str">
        <f t="shared" si="295"/>
        <v/>
      </c>
      <c r="DO283" s="91">
        <f>IFERROR(VLOOKUP(TEXT($A283,"0000"),'AYP11'!$B$847:$AU$1268,11,FALSE),"")</f>
        <v>0</v>
      </c>
      <c r="DP283" s="95">
        <f t="shared" si="296"/>
        <v>1</v>
      </c>
      <c r="DQ283" s="95" t="str">
        <f t="shared" si="297"/>
        <v/>
      </c>
      <c r="DR283" s="91">
        <f>IFERROR(VLOOKUP(TEXT($A283,"0000"),'AYP11'!$B$2113:$AU$2534,11,FALSE),"")</f>
        <v>0</v>
      </c>
      <c r="DS283" s="95">
        <f t="shared" si="298"/>
        <v>1</v>
      </c>
      <c r="DT283" s="95" t="str">
        <f t="shared" si="299"/>
        <v/>
      </c>
      <c r="DU283" s="91">
        <f>IFERROR(VLOOKUP(TEXT($A283,"0000"),'AYP11'!$B$425:$AU$846,11,FALSE),"")</f>
        <v>0</v>
      </c>
      <c r="DV283" s="95">
        <f t="shared" si="300"/>
        <v>1</v>
      </c>
      <c r="DW283" s="95" t="str">
        <f t="shared" si="301"/>
        <v/>
      </c>
      <c r="DX283" s="91">
        <f>IFERROR(VLOOKUP(TEXT($A283,"0000"),'AYP11'!$B$3:$AU$424,11,FALSE),"")</f>
        <v>0</v>
      </c>
      <c r="DY283" s="95">
        <f t="shared" si="302"/>
        <v>1</v>
      </c>
      <c r="DZ283" s="95" t="str">
        <f t="shared" si="303"/>
        <v/>
      </c>
      <c r="EA283" s="91">
        <f>IFERROR(VLOOKUP(TEXT($A283,"0000"),'AYP11'!$B$1269:$AU$1690,11,FALSE),"")</f>
        <v>0</v>
      </c>
      <c r="EB283" s="95">
        <f t="shared" si="304"/>
        <v>1</v>
      </c>
      <c r="EC283" s="95" t="str">
        <f t="shared" si="305"/>
        <v/>
      </c>
      <c r="ED283" s="91">
        <f>IFERROR(VLOOKUP(TEXT($A283,"0000"),'AYP11'!$B$1691:$AU$2112,11,FALSE),"")</f>
        <v>0</v>
      </c>
      <c r="EE283" s="95">
        <f t="shared" si="306"/>
        <v>1</v>
      </c>
      <c r="EF283" s="95" t="str">
        <f t="shared" si="307"/>
        <v/>
      </c>
      <c r="EG283" s="91">
        <f>IFERROR(VLOOKUP(TEXT($A283,"0000"),'AYP11'!$B$2535:$AU$2956,11,FALSE),"")</f>
        <v>0</v>
      </c>
      <c r="EH283" s="95">
        <f t="shared" si="308"/>
        <v>1</v>
      </c>
      <c r="EI283" s="95" t="str">
        <f t="shared" si="309"/>
        <v/>
      </c>
      <c r="EO283" s="34" t="s">
        <v>2012</v>
      </c>
      <c r="EP283" s="34">
        <v>17</v>
      </c>
      <c r="EQ283" s="102" t="s">
        <v>1990</v>
      </c>
    </row>
    <row r="284" spans="1:147" x14ac:dyDescent="0.25">
      <c r="A284" s="248">
        <v>6023</v>
      </c>
      <c r="B284" s="291">
        <f t="shared" si="256"/>
        <v>32.909090909090907</v>
      </c>
      <c r="C284" s="50">
        <f>IFERROR(VLOOKUP(TEXT($A284,"0000"),'R-M11'!$A$2:$AA$500,4,FALSE),0)</f>
        <v>362</v>
      </c>
      <c r="D284" s="291">
        <f t="shared" si="257"/>
        <v>18.363636363636363</v>
      </c>
      <c r="E284" s="98">
        <f>IFERROR(SUM(VLOOKUP(TEXT($A284,"0000"),'R-M11'!$A$2:$AA$500,5,FALSE),VLOOKUP(TEXT($A284,"0000"),'R-M11'!$A$2:$AA$500,6,FALSE)),0)</f>
        <v>202</v>
      </c>
      <c r="F284" s="58">
        <f>IFERROR(VLOOKUP(TEXT($A284,"0000"),'R-M11'!$A$2:$AA$500,14,FALSE),0)</f>
        <v>1100</v>
      </c>
      <c r="G284" s="230">
        <f t="shared" si="310"/>
        <v>36.339090909090906</v>
      </c>
      <c r="H284" s="97">
        <f t="shared" si="258"/>
        <v>399.72999999999996</v>
      </c>
      <c r="I284" s="230">
        <f t="shared" si="311"/>
        <v>19.833636363636362</v>
      </c>
      <c r="J284" s="97">
        <f t="shared" si="259"/>
        <v>218.17</v>
      </c>
      <c r="K284" s="230">
        <f t="shared" si="260"/>
        <v>51</v>
      </c>
      <c r="L284" s="121">
        <f>IFERROR(VLOOKUP(K284,'Criteria Table'!$A$2:$I$102,2,FALSE),"")</f>
        <v>4.9000000000000004</v>
      </c>
      <c r="M284" s="230">
        <f t="shared" si="261"/>
        <v>56.172727272727272</v>
      </c>
      <c r="N284" s="286">
        <f t="shared" si="262"/>
        <v>38.5948905109489</v>
      </c>
      <c r="O284" s="50">
        <f>IFERROR(VLOOKUP(TEXT($A284,"0000"),'R-M11'!$A$2:$AA$500,17,FALSE),"")</f>
        <v>423</v>
      </c>
      <c r="P284" s="286">
        <f t="shared" si="263"/>
        <v>17.153284671532848</v>
      </c>
      <c r="Q284" s="98">
        <f>IFERROR(SUM(VLOOKUP(TEXT($A284,"0000"),'R-M11'!$A$2:$AA$500,18,FALSE),VLOOKUP(TEXT($A284,"0000"),'R-M11'!$A$2:$AA$500,19,FALSE)),0)</f>
        <v>188</v>
      </c>
      <c r="R284" s="69">
        <f>IFERROR(VLOOKUP(TEXT($A284,"0000"),'R-M11'!$A$2:$AA$500,27,FALSE),0)</f>
        <v>1096</v>
      </c>
      <c r="S284" s="121">
        <f t="shared" si="312"/>
        <v>41.674890510948899</v>
      </c>
      <c r="T284" s="70">
        <f t="shared" si="264"/>
        <v>456.75679999999994</v>
      </c>
      <c r="U284" s="121">
        <f t="shared" si="313"/>
        <v>18.473284671532848</v>
      </c>
      <c r="V284" s="70">
        <f t="shared" si="265"/>
        <v>202.46720000000002</v>
      </c>
      <c r="W284" s="121">
        <f t="shared" si="266"/>
        <v>56</v>
      </c>
      <c r="X284" s="124">
        <f>IFERROR(VLOOKUP(W284,'Criteria Table'!$A$2:$I$102,2,FALSE),"")</f>
        <v>4.4000000000000004</v>
      </c>
      <c r="Y284" s="121">
        <f t="shared" si="267"/>
        <v>60.148175182481751</v>
      </c>
      <c r="Z284" s="92">
        <f>IFERROR(IF(VLOOKUP(A284,'SG11'!$A$3:$AI$500,18,FALSE)="","NA",VLOOKUP(A284,'SG11'!$A$3:$AI$500,18,FALSE)),"")</f>
        <v>62</v>
      </c>
      <c r="AA284" s="75">
        <f>IFERROR(VLOOKUP(Z284,'Criteria Table'!$A$2:$I$102,6,FALSE),"NA")</f>
        <v>5</v>
      </c>
      <c r="AB284" s="95">
        <f t="shared" si="314"/>
        <v>67</v>
      </c>
      <c r="AC284" s="84">
        <f>IFERROR(IF(VLOOKUP(A284,'SG11'!$A$3:$AI$500,19,FALSE)="","NA",VLOOKUP(A284,'SG11'!$A$3:$AI$500,19,FALSE)),"")</f>
        <v>69</v>
      </c>
      <c r="AD284" s="75">
        <f>IFERROR(VLOOKUP(AC284,'Criteria Table'!$A$2:$I$102,6,FALSE),"NA")</f>
        <v>5</v>
      </c>
      <c r="AE284" s="95">
        <f t="shared" si="315"/>
        <v>74</v>
      </c>
      <c r="AF284" s="92">
        <f>IFERROR(IF(VLOOKUP(A284,'SG11'!$A$3:$AI$500,20,FALSE)="","NA",VLOOKUP(A284,'SG11'!$A$3:$AI$500,20,FALSE)),"")</f>
        <v>73</v>
      </c>
      <c r="AG284" s="75">
        <f>IFERROR(VLOOKUP(AF284,'Criteria Table'!$A$2:$I$102,6,FALSE),"NA")</f>
        <v>5</v>
      </c>
      <c r="AH284" s="95">
        <f t="shared" si="316"/>
        <v>78</v>
      </c>
      <c r="AI284" s="84">
        <f>IFERROR(IF(VLOOKUP(A284,'SG11'!$A$3:$AI$500,21,FALSE)="","NA",VLOOKUP(A284,'SG11'!$A$3:$AI$500,21,FALSE)),"")</f>
        <v>76</v>
      </c>
      <c r="AJ284" s="75">
        <f>IFERROR(VLOOKUP(AI284,'Criteria Table'!$A$2:$I$102,6,FALSE),"NA")</f>
        <v>5</v>
      </c>
      <c r="AK284" s="95">
        <f t="shared" si="317"/>
        <v>81</v>
      </c>
      <c r="AL284" s="99">
        <f>IFERROR(VLOOKUP(TEXT(A284,"0000"),'W11'!$A$1:$E$500,4,FALSE)/AP284*100,"")</f>
        <v>96.764705882352942</v>
      </c>
      <c r="AM284" s="97">
        <f>IFERROR(VLOOKUP(TEXT(A284,"0000"),'W11'!$A$1:$E$500,4,FALSE),"")</f>
        <v>329</v>
      </c>
      <c r="AN284" s="99">
        <f t="shared" si="268"/>
        <v>96.764705882352942</v>
      </c>
      <c r="AO284" s="97">
        <f t="shared" si="269"/>
        <v>329</v>
      </c>
      <c r="AP284" s="99">
        <f>IFERROR(VLOOKUP(TEXT(A284,"0000"),'W11'!$A$1:$E$500,5,FALSE),"")</f>
        <v>340</v>
      </c>
      <c r="AQ284" s="97">
        <f>IFERROR(VLOOKUP(ROUND(AL284,0),'Criteria Table'!$A$2:$I$102,4,FALSE),0)</f>
        <v>0</v>
      </c>
      <c r="AR284" s="128"/>
      <c r="AS284" s="95"/>
      <c r="AT284" s="95"/>
      <c r="AU284" s="100">
        <f>IFERROR(VLOOKUP(TEXT(A284,"0000"),'Sci11'!$A$3:$N$492,4,FALSE)/VLOOKUP(TEXT(A284,"0000"),'Sci11'!$A$3:$N$492,14,FALSE)*100,"")</f>
        <v>26.253687315634217</v>
      </c>
      <c r="AV284" s="101">
        <f>SUM(VLOOKUP(TEXT(A284,"0000"),'Sci11'!$A$3:$N$492,5,FALSE),VLOOKUP(TEXT(A284,"0000"),'Sci11'!$A$3:$N$492,6,FALSE))/VLOOKUP(TEXT(A284,"0000"),'Sci11'!$A$3:$N$492,14,FALSE)*100</f>
        <v>3.5398230088495577</v>
      </c>
      <c r="AW284" s="100">
        <f t="shared" si="318"/>
        <v>31.153687315634215</v>
      </c>
      <c r="AX284" s="101">
        <f>IFERROR(AW284/100*VLOOKUP(TEXT(A284,"0000"),'Sci11'!$A$3:$N$492,14,FALSE),"")</f>
        <v>105.61099999999999</v>
      </c>
      <c r="AY284" s="100">
        <f t="shared" si="319"/>
        <v>5.6398230088495573</v>
      </c>
      <c r="AZ284" s="101">
        <f>IFERROR(AY284/100*VLOOKUP(TEXT(A284,"0000"),'Sci11'!$A$3:$N$492,14,FALSE),"")</f>
        <v>19.119</v>
      </c>
      <c r="BA284" s="100">
        <f t="shared" si="270"/>
        <v>30</v>
      </c>
      <c r="BB284" s="101">
        <f>IFERROR(VLOOKUP(BA284,'Criteria Table'!$A$2:$I$102,2,FALSE),"")</f>
        <v>7</v>
      </c>
      <c r="BC284" s="101">
        <f t="shared" si="271"/>
        <v>37</v>
      </c>
      <c r="BD284" s="82">
        <f>IFERROR(VLOOKUP(A284,ATTx11!$A$2:$N$500,4,FALSE),"")</f>
        <v>95.54</v>
      </c>
      <c r="BE284" s="95">
        <f t="shared" si="272"/>
        <v>0.5</v>
      </c>
      <c r="BF284" s="96">
        <f t="shared" si="273"/>
        <v>96.04</v>
      </c>
      <c r="BG284" s="70">
        <f>IFERROR(VLOOKUP(A284,ATTx11!$A$2:$N$500,11,FALSE),"")</f>
        <v>228</v>
      </c>
      <c r="BH284" s="95">
        <f t="shared" si="274"/>
        <v>205.2</v>
      </c>
      <c r="BI284" s="70">
        <f>IFERROR(VLOOKUP(A284,ATTx11!$A$2:$N$500,12,FALSE),"")</f>
        <v>290</v>
      </c>
      <c r="BJ284" s="97">
        <f t="shared" si="275"/>
        <v>261</v>
      </c>
      <c r="BK284" s="84">
        <f>IFERROR(VLOOKUP(A284,ATTx11!$A$2:$N$500,7,FALSE),"")</f>
        <v>159</v>
      </c>
      <c r="BL284" s="97">
        <f t="shared" si="276"/>
        <v>143.1</v>
      </c>
      <c r="BM284" s="84">
        <f>IFERROR(VLOOKUP(A284,ATTx11!$A$2:$N$500,8,FALSE),"")</f>
        <v>181</v>
      </c>
      <c r="BN284" s="95">
        <f t="shared" si="277"/>
        <v>162.9</v>
      </c>
      <c r="BO284" s="95"/>
      <c r="BP284" s="83">
        <f>IFERROR(VLOOKUP(TEXT($A284,"0000"),'AYP11'!$B$3379:$AU$3800,17,FALSE),"")</f>
        <v>0</v>
      </c>
      <c r="BQ284" s="75">
        <f>IFERROR(VLOOKUP(BP284,'Criteria Table'!$A$2:$I$102,2,FALSE),0)</f>
        <v>10</v>
      </c>
      <c r="BR284" s="95">
        <f t="shared" si="278"/>
        <v>10</v>
      </c>
      <c r="BS284" s="83">
        <f>IFERROR(VLOOKUP(TEXT($A284,"0000"),'AYP11'!$B$847:$AU$1268,17,FALSE),"")</f>
        <v>52</v>
      </c>
      <c r="BT284" s="75">
        <f>IFERROR(VLOOKUP(BS284,'Criteria Table'!$A$2:$I$102,2,FALSE),0)</f>
        <v>4.8000000000000007</v>
      </c>
      <c r="BU284" s="95">
        <f t="shared" si="279"/>
        <v>57</v>
      </c>
      <c r="BV284" s="83">
        <f>IFERROR(VLOOKUP(TEXT($A284,"0000"),'AYP11'!$B$2113:$AU$2534,17,FALSE),"")</f>
        <v>0</v>
      </c>
      <c r="BW284" s="75">
        <f>IFERROR(VLOOKUP(BV284,'Criteria Table'!$A$2:$I$102,2,FALSE),0)</f>
        <v>10</v>
      </c>
      <c r="BX284" s="95">
        <f t="shared" si="280"/>
        <v>10</v>
      </c>
      <c r="BY284" s="83">
        <f>IFERROR(VLOOKUP(TEXT($A284,"0000"),'AYP11'!$B$425:$AU$846,17,FALSE),"")</f>
        <v>0</v>
      </c>
      <c r="BZ284" s="75">
        <f>IFERROR(VLOOKUP(BY284,'Criteria Table'!$A$2:$I$102,2,FALSE),0)</f>
        <v>10</v>
      </c>
      <c r="CA284" s="95">
        <f t="shared" si="281"/>
        <v>10</v>
      </c>
      <c r="CB284" s="83">
        <f>IFERROR(VLOOKUP(TEXT($A284,"0000"),'AYP11'!$B$3:$AU$424,17,FALSE),"")</f>
        <v>0</v>
      </c>
      <c r="CC284" s="95">
        <f>IFERROR(VLOOKUP(CB284,'Criteria Table'!$A$2:$I$102,2,FALSE),0)</f>
        <v>10</v>
      </c>
      <c r="CD284" s="95">
        <f t="shared" si="282"/>
        <v>10</v>
      </c>
      <c r="CE284" s="83">
        <f>IFERROR(VLOOKUP(TEXT($A284,"0000"),'AYP11'!$B$1269:$AU$1690,17,FALSE),"")</f>
        <v>52</v>
      </c>
      <c r="CF284" s="95">
        <f>IFERROR(VLOOKUP(CE284,'Criteria Table'!$A$2:$I$102,2,FALSE),0)</f>
        <v>4.8000000000000007</v>
      </c>
      <c r="CG284" s="95">
        <f t="shared" si="283"/>
        <v>57</v>
      </c>
      <c r="CH284" s="83">
        <f>IFERROR(VLOOKUP(TEXT($A284,"0000"),'AYP11'!$B$1691:$AU$2112,17,FALSE),"")</f>
        <v>0</v>
      </c>
      <c r="CI284" s="95">
        <f>IFERROR(VLOOKUP(CH284,'Criteria Table'!$A$2:$I$102,2,FALSE),0)</f>
        <v>10</v>
      </c>
      <c r="CJ284" s="95">
        <f t="shared" si="284"/>
        <v>10</v>
      </c>
      <c r="CK284" s="83">
        <f>IFERROR(VLOOKUP(TEXT($A284,"0000"),'AYP11'!$B$2535:$AU$2956,17,FALSE),"")</f>
        <v>0</v>
      </c>
      <c r="CL284" s="95">
        <f>IFERROR(VLOOKUP(CK284,'Criteria Table'!$A$2:$I$102,2,FALSE),0)</f>
        <v>10</v>
      </c>
      <c r="CM284" s="95">
        <f t="shared" si="285"/>
        <v>10</v>
      </c>
      <c r="CN284" s="76">
        <f>IFERROR(VLOOKUP(TEXT($A284,"0000"),'AYP11'!$B$3379:$AU$3800,23,FALSE),"")</f>
        <v>0</v>
      </c>
      <c r="CO284" s="95">
        <f>IFERROR(VLOOKUP(CN284,'Criteria Table'!$A$2:$I$102,2,FALSE),0)</f>
        <v>10</v>
      </c>
      <c r="CP284" s="95">
        <f t="shared" si="286"/>
        <v>10</v>
      </c>
      <c r="CQ284" s="76">
        <f>IFERROR(VLOOKUP(TEXT($A284,"0000"),'AYP11'!$B$847:$AU$1268,23,FALSE),"")</f>
        <v>57</v>
      </c>
      <c r="CR284" s="95">
        <f>IFERROR(VLOOKUP(CQ284,'Criteria Table'!$A$2:$I$102,2,FALSE),0)</f>
        <v>4.3</v>
      </c>
      <c r="CS284" s="95">
        <f t="shared" si="287"/>
        <v>61</v>
      </c>
      <c r="CT284" s="76">
        <f>IFERROR(VLOOKUP(TEXT($A284,"0000"),'AYP11'!$B$2113:$AU$2534,23,FALSE),"")</f>
        <v>0</v>
      </c>
      <c r="CU284" s="95">
        <f>IFERROR(VLOOKUP(CT284,'Criteria Table'!$A$2:$I$102,2,FALSE),0)</f>
        <v>10</v>
      </c>
      <c r="CV284" s="95">
        <f t="shared" si="288"/>
        <v>10</v>
      </c>
      <c r="CW284" s="76">
        <f>IFERROR(VLOOKUP(TEXT($A284,"0000"),'AYP11'!$B$425:$AU$846,23,FALSE),"")</f>
        <v>0</v>
      </c>
      <c r="CX284" s="95">
        <f>IFERROR(VLOOKUP(CW284,'Criteria Table'!$A$2:$I$102,2,FALSE),0)</f>
        <v>10</v>
      </c>
      <c r="CY284" s="95">
        <f t="shared" si="289"/>
        <v>10</v>
      </c>
      <c r="CZ284" s="76">
        <f>IFERROR(VLOOKUP(TEXT($A284,"0000"),'AYP11'!$B$3:$AU$424,23,FALSE),"")</f>
        <v>0</v>
      </c>
      <c r="DA284" s="95">
        <f>IFERROR(VLOOKUP(CZ284,'Criteria Table'!$A$2:$I$102,2,FALSE),0)</f>
        <v>10</v>
      </c>
      <c r="DB284" s="95">
        <f t="shared" si="290"/>
        <v>10</v>
      </c>
      <c r="DC284" s="76">
        <f>IFERROR(VLOOKUP(TEXT($A284,"0000"),'AYP11'!$B$1269:$AU$1690,23,FALSE),"")</f>
        <v>58</v>
      </c>
      <c r="DD284" s="95">
        <f>IFERROR(VLOOKUP(DC284,'Criteria Table'!$A$2:$I$102,2,FALSE),0)</f>
        <v>4.2</v>
      </c>
      <c r="DE284" s="95">
        <f t="shared" si="291"/>
        <v>62</v>
      </c>
      <c r="DF284" s="76">
        <f>IFERROR(VLOOKUP(TEXT($A284,"0000"),'AYP11'!$B$1691:$AU$2112,23,FALSE),"")</f>
        <v>0</v>
      </c>
      <c r="DG284" s="95">
        <f>IFERROR(VLOOKUP(DF284,'Criteria Table'!$A$2:$I$102,2,FALSE),0)</f>
        <v>10</v>
      </c>
      <c r="DH284" s="95">
        <f t="shared" si="292"/>
        <v>10</v>
      </c>
      <c r="DI284" s="76">
        <f>IFERROR(VLOOKUP(TEXT($A284,"0000"),'AYP11'!$B$2535:$AU$2956,23,FALSE),"")</f>
        <v>0</v>
      </c>
      <c r="DJ284" s="95">
        <f>IFERROR(VLOOKUP(DI284,'Criteria Table'!$A$2:$I$102,2,FALSE),0)</f>
        <v>10</v>
      </c>
      <c r="DK284" s="95">
        <f t="shared" si="293"/>
        <v>10</v>
      </c>
      <c r="DL284" s="91">
        <f>IFERROR(VLOOKUP(TEXT($A284,"0000"),'AYP11'!$B$3379:$AU$3800,11,FALSE),"")</f>
        <v>0</v>
      </c>
      <c r="DM284" s="95">
        <f t="shared" si="294"/>
        <v>1</v>
      </c>
      <c r="DN284" s="95" t="str">
        <f t="shared" si="295"/>
        <v/>
      </c>
      <c r="DO284" s="91">
        <f>IFERROR(VLOOKUP(TEXT($A284,"0000"),'AYP11'!$B$847:$AU$1268,11,FALSE),"")</f>
        <v>0</v>
      </c>
      <c r="DP284" s="95">
        <f t="shared" si="296"/>
        <v>1</v>
      </c>
      <c r="DQ284" s="95" t="str">
        <f t="shared" si="297"/>
        <v/>
      </c>
      <c r="DR284" s="91">
        <f>IFERROR(VLOOKUP(TEXT($A284,"0000"),'AYP11'!$B$2113:$AU$2534,11,FALSE),"")</f>
        <v>0</v>
      </c>
      <c r="DS284" s="95">
        <f t="shared" si="298"/>
        <v>1</v>
      </c>
      <c r="DT284" s="95" t="str">
        <f t="shared" si="299"/>
        <v/>
      </c>
      <c r="DU284" s="91">
        <f>IFERROR(VLOOKUP(TEXT($A284,"0000"),'AYP11'!$B$425:$AU$846,11,FALSE),"")</f>
        <v>0</v>
      </c>
      <c r="DV284" s="95">
        <f t="shared" si="300"/>
        <v>1</v>
      </c>
      <c r="DW284" s="95" t="str">
        <f t="shared" si="301"/>
        <v/>
      </c>
      <c r="DX284" s="91">
        <f>IFERROR(VLOOKUP(TEXT($A284,"0000"),'AYP11'!$B$3:$AU$424,11,FALSE),"")</f>
        <v>0</v>
      </c>
      <c r="DY284" s="95">
        <f t="shared" si="302"/>
        <v>1</v>
      </c>
      <c r="DZ284" s="95" t="str">
        <f t="shared" si="303"/>
        <v/>
      </c>
      <c r="EA284" s="91">
        <f>IFERROR(VLOOKUP(TEXT($A284,"0000"),'AYP11'!$B$1269:$AU$1690,11,FALSE),"")</f>
        <v>0</v>
      </c>
      <c r="EB284" s="95">
        <f t="shared" si="304"/>
        <v>1</v>
      </c>
      <c r="EC284" s="95" t="str">
        <f t="shared" si="305"/>
        <v/>
      </c>
      <c r="ED284" s="91">
        <f>IFERROR(VLOOKUP(TEXT($A284,"0000"),'AYP11'!$B$1691:$AU$2112,11,FALSE),"")</f>
        <v>0</v>
      </c>
      <c r="EE284" s="95">
        <f t="shared" si="306"/>
        <v>1</v>
      </c>
      <c r="EF284" s="95" t="str">
        <f t="shared" si="307"/>
        <v/>
      </c>
      <c r="EG284" s="91">
        <f>IFERROR(VLOOKUP(TEXT($A284,"0000"),'AYP11'!$B$2535:$AU$2956,11,FALSE),"")</f>
        <v>0</v>
      </c>
      <c r="EH284" s="95">
        <f t="shared" si="308"/>
        <v>1</v>
      </c>
      <c r="EI284" s="95" t="str">
        <f t="shared" si="309"/>
        <v/>
      </c>
    </row>
    <row r="285" spans="1:147" x14ac:dyDescent="0.25">
      <c r="A285" s="248">
        <v>6028</v>
      </c>
      <c r="B285" s="291">
        <f t="shared" si="256"/>
        <v>30.536912751677853</v>
      </c>
      <c r="C285" s="50">
        <f>IFERROR(VLOOKUP(TEXT($A285,"0000"),'R-M11'!$A$2:$AA$500,4,FALSE),0)</f>
        <v>91</v>
      </c>
      <c r="D285" s="291">
        <f t="shared" si="257"/>
        <v>48.65771812080537</v>
      </c>
      <c r="E285" s="98">
        <f>IFERROR(SUM(VLOOKUP(TEXT($A285,"0000"),'R-M11'!$A$2:$AA$500,5,FALSE),VLOOKUP(TEXT($A285,"0000"),'R-M11'!$A$2:$AA$500,6,FALSE)),0)</f>
        <v>145</v>
      </c>
      <c r="F285" s="58">
        <f>IFERROR(VLOOKUP(TEXT($A285,"0000"),'R-M11'!$A$2:$AA$500,14,FALSE),0)</f>
        <v>298</v>
      </c>
      <c r="G285" s="230">
        <f t="shared" si="310"/>
        <v>32.006912751677852</v>
      </c>
      <c r="H285" s="97">
        <f t="shared" si="258"/>
        <v>95.380600000000001</v>
      </c>
      <c r="I285" s="230">
        <f t="shared" si="311"/>
        <v>49.287718120805373</v>
      </c>
      <c r="J285" s="97">
        <f t="shared" si="259"/>
        <v>146.87740000000002</v>
      </c>
      <c r="K285" s="230">
        <f t="shared" si="260"/>
        <v>79</v>
      </c>
      <c r="L285" s="121">
        <f>IFERROR(VLOOKUP(K285,'Criteria Table'!$A$2:$I$102,2,FALSE),"")</f>
        <v>2.1</v>
      </c>
      <c r="M285" s="230">
        <f t="shared" si="261"/>
        <v>81.294630872483225</v>
      </c>
      <c r="N285" s="286">
        <f t="shared" si="262"/>
        <v>39.261744966442954</v>
      </c>
      <c r="O285" s="50">
        <f>IFERROR(VLOOKUP(TEXT($A285,"0000"),'R-M11'!$A$2:$AA$500,17,FALSE),"")</f>
        <v>117</v>
      </c>
      <c r="P285" s="286">
        <f t="shared" si="263"/>
        <v>30.536912751677853</v>
      </c>
      <c r="Q285" s="98">
        <f>IFERROR(SUM(VLOOKUP(TEXT($A285,"0000"),'R-M11'!$A$2:$AA$500,18,FALSE),VLOOKUP(TEXT($A285,"0000"),'R-M11'!$A$2:$AA$500,19,FALSE)),0)</f>
        <v>91</v>
      </c>
      <c r="R285" s="69">
        <f>IFERROR(VLOOKUP(TEXT($A285,"0000"),'R-M11'!$A$2:$AA$500,27,FALSE),0)</f>
        <v>298</v>
      </c>
      <c r="S285" s="121">
        <f t="shared" si="312"/>
        <v>41.361744966442956</v>
      </c>
      <c r="T285" s="70">
        <f t="shared" si="264"/>
        <v>123.258</v>
      </c>
      <c r="U285" s="121">
        <f t="shared" si="313"/>
        <v>31.436912751677852</v>
      </c>
      <c r="V285" s="70">
        <f t="shared" si="265"/>
        <v>93.682000000000002</v>
      </c>
      <c r="W285" s="121">
        <f t="shared" si="266"/>
        <v>70</v>
      </c>
      <c r="X285" s="124">
        <f>IFERROR(VLOOKUP(W285,'Criteria Table'!$A$2:$I$102,2,FALSE),"")</f>
        <v>3</v>
      </c>
      <c r="Y285" s="121">
        <f t="shared" si="267"/>
        <v>72.798657718120808</v>
      </c>
      <c r="Z285" s="92">
        <f>IFERROR(IF(VLOOKUP(A285,'SG11'!$A$3:$AI$500,18,FALSE)="","NA",VLOOKUP(A285,'SG11'!$A$3:$AI$500,18,FALSE)),"")</f>
        <v>76</v>
      </c>
      <c r="AA285" s="75">
        <f>IFERROR(VLOOKUP(Z285,'Criteria Table'!$A$2:$I$102,6,FALSE),"NA")</f>
        <v>5</v>
      </c>
      <c r="AB285" s="95">
        <f t="shared" si="314"/>
        <v>81</v>
      </c>
      <c r="AC285" s="84">
        <f>IFERROR(IF(VLOOKUP(A285,'SG11'!$A$3:$AI$500,19,FALSE)="","NA",VLOOKUP(A285,'SG11'!$A$3:$AI$500,19,FALSE)),"")</f>
        <v>62</v>
      </c>
      <c r="AD285" s="75">
        <f>IFERROR(VLOOKUP(AC285,'Criteria Table'!$A$2:$I$102,6,FALSE),"NA")</f>
        <v>5</v>
      </c>
      <c r="AE285" s="95">
        <f t="shared" si="315"/>
        <v>67</v>
      </c>
      <c r="AF285" s="92">
        <f>IFERROR(IF(VLOOKUP(A285,'SG11'!$A$3:$AI$500,20,FALSE)="","NA",VLOOKUP(A285,'SG11'!$A$3:$AI$500,20,FALSE)),"")</f>
        <v>77</v>
      </c>
      <c r="AG285" s="75">
        <f>IFERROR(VLOOKUP(AF285,'Criteria Table'!$A$2:$I$102,6,FALSE),"NA")</f>
        <v>5</v>
      </c>
      <c r="AH285" s="95">
        <f t="shared" si="316"/>
        <v>82</v>
      </c>
      <c r="AI285" s="84">
        <f>IFERROR(IF(VLOOKUP(A285,'SG11'!$A$3:$AI$500,21,FALSE)="","NA",VLOOKUP(A285,'SG11'!$A$3:$AI$500,21,FALSE)),"")</f>
        <v>60</v>
      </c>
      <c r="AJ285" s="75">
        <f>IFERROR(VLOOKUP(AI285,'Criteria Table'!$A$2:$I$102,6,FALSE),"NA")</f>
        <v>10</v>
      </c>
      <c r="AK285" s="95">
        <f t="shared" si="317"/>
        <v>70</v>
      </c>
      <c r="AL285" s="99">
        <f>IFERROR(VLOOKUP(TEXT(A285,"0000"),'W11'!$A$1:$E$500,4,FALSE)/AP285*100,"")</f>
        <v>100</v>
      </c>
      <c r="AM285" s="97">
        <f>IFERROR(VLOOKUP(TEXT(A285,"0000"),'W11'!$A$1:$E$500,4,FALSE),"")</f>
        <v>47</v>
      </c>
      <c r="AN285" s="99">
        <f t="shared" si="268"/>
        <v>100</v>
      </c>
      <c r="AO285" s="97">
        <f t="shared" si="269"/>
        <v>47</v>
      </c>
      <c r="AP285" s="99">
        <f>IFERROR(VLOOKUP(TEXT(A285,"0000"),'W11'!$A$1:$E$500,5,FALSE),"")</f>
        <v>47</v>
      </c>
      <c r="AQ285" s="97">
        <f>IFERROR(VLOOKUP(ROUND(AL285,0),'Criteria Table'!$A$2:$I$102,4,FALSE),0)</f>
        <v>0</v>
      </c>
      <c r="AR285" s="128"/>
      <c r="AS285" s="95"/>
      <c r="AT285" s="95"/>
      <c r="AU285" s="100">
        <f>IFERROR(VLOOKUP(TEXT(A285,"0000"),'Sci11'!$A$3:$N$492,4,FALSE)/VLOOKUP(TEXT(A285,"0000"),'Sci11'!$A$3:$N$492,14,FALSE)*100,"")</f>
        <v>31.25</v>
      </c>
      <c r="AV285" s="101">
        <f>SUM(VLOOKUP(TEXT(A285,"0000"),'Sci11'!$A$3:$N$492,5,FALSE),VLOOKUP(TEXT(A285,"0000"),'Sci11'!$A$3:$N$492,6,FALSE))/VLOOKUP(TEXT(A285,"0000"),'Sci11'!$A$3:$N$492,14,FALSE)*100</f>
        <v>25</v>
      </c>
      <c r="AW285" s="100">
        <f t="shared" si="318"/>
        <v>34.33</v>
      </c>
      <c r="AX285" s="101">
        <f>IFERROR(AW285/100*VLOOKUP(TEXT(A285,"0000"),'Sci11'!$A$3:$N$492,14,FALSE),"")</f>
        <v>16.478400000000001</v>
      </c>
      <c r="AY285" s="100">
        <f t="shared" si="319"/>
        <v>26.32</v>
      </c>
      <c r="AZ285" s="101">
        <f>IFERROR(AY285/100*VLOOKUP(TEXT(A285,"0000"),'Sci11'!$A$3:$N$492,14,FALSE),"")</f>
        <v>12.633599999999999</v>
      </c>
      <c r="BA285" s="100">
        <f t="shared" si="270"/>
        <v>56</v>
      </c>
      <c r="BB285" s="101">
        <f>IFERROR(VLOOKUP(BA285,'Criteria Table'!$A$2:$I$102,2,FALSE),"")</f>
        <v>4.4000000000000004</v>
      </c>
      <c r="BC285" s="101">
        <f t="shared" si="271"/>
        <v>60.4</v>
      </c>
      <c r="BD285" s="82">
        <f>IFERROR(VLOOKUP(A285,ATTx11!$A$2:$N$500,4,FALSE),"")</f>
        <v>95.49</v>
      </c>
      <c r="BE285" s="95">
        <f t="shared" si="272"/>
        <v>0.5</v>
      </c>
      <c r="BF285" s="96">
        <f t="shared" si="273"/>
        <v>95.99</v>
      </c>
      <c r="BG285" s="70">
        <f>IFERROR(VLOOKUP(A285,ATTx11!$A$2:$N$500,11,FALSE),"")</f>
        <v>1</v>
      </c>
      <c r="BH285" s="95">
        <f t="shared" si="274"/>
        <v>0.9</v>
      </c>
      <c r="BI285" s="70">
        <f>IFERROR(VLOOKUP(A285,ATTx11!$A$2:$N$500,12,FALSE),"")</f>
        <v>0</v>
      </c>
      <c r="BJ285" s="97">
        <f t="shared" si="275"/>
        <v>0</v>
      </c>
      <c r="BK285" s="84">
        <f>IFERROR(VLOOKUP(A285,ATTx11!$A$2:$N$500,7,FALSE),"")</f>
        <v>1</v>
      </c>
      <c r="BL285" s="97">
        <f t="shared" si="276"/>
        <v>0.9</v>
      </c>
      <c r="BM285" s="84">
        <f>IFERROR(VLOOKUP(A285,ATTx11!$A$2:$N$500,8,FALSE),"")</f>
        <v>0</v>
      </c>
      <c r="BN285" s="95">
        <f t="shared" si="277"/>
        <v>0</v>
      </c>
      <c r="BO285" s="95"/>
      <c r="BP285" s="83">
        <f>IFERROR(VLOOKUP(TEXT($A285,"0000"),'AYP11'!$B$3379:$AU$3800,17,FALSE),"")</f>
        <v>91</v>
      </c>
      <c r="BQ285" s="75">
        <f>IFERROR(VLOOKUP(BP285,'Criteria Table'!$A$2:$I$102,2,FALSE),0)</f>
        <v>0</v>
      </c>
      <c r="BR285" s="95">
        <f t="shared" si="278"/>
        <v>91</v>
      </c>
      <c r="BS285" s="83">
        <f>IFERROR(VLOOKUP(TEXT($A285,"0000"),'AYP11'!$B$847:$AU$1268,17,FALSE),"")</f>
        <v>0</v>
      </c>
      <c r="BT285" s="75">
        <f>IFERROR(VLOOKUP(BS285,'Criteria Table'!$A$2:$I$102,2,FALSE),0)</f>
        <v>10</v>
      </c>
      <c r="BU285" s="95">
        <f t="shared" si="279"/>
        <v>10</v>
      </c>
      <c r="BV285" s="83">
        <f>IFERROR(VLOOKUP(TEXT($A285,"0000"),'AYP11'!$B$2113:$AU$2534,17,FALSE),"")</f>
        <v>81</v>
      </c>
      <c r="BW285" s="75">
        <f>IFERROR(VLOOKUP(BV285,'Criteria Table'!$A$2:$I$102,2,FALSE),0)</f>
        <v>1.9000000000000001</v>
      </c>
      <c r="BX285" s="95">
        <f t="shared" si="280"/>
        <v>83</v>
      </c>
      <c r="BY285" s="83">
        <f>IFERROR(VLOOKUP(TEXT($A285,"0000"),'AYP11'!$B$425:$AU$846,17,FALSE),"")</f>
        <v>0</v>
      </c>
      <c r="BZ285" s="75">
        <f>IFERROR(VLOOKUP(BY285,'Criteria Table'!$A$2:$I$102,2,FALSE),0)</f>
        <v>10</v>
      </c>
      <c r="CA285" s="95">
        <f t="shared" si="281"/>
        <v>10</v>
      </c>
      <c r="CB285" s="83">
        <f>IFERROR(VLOOKUP(TEXT($A285,"0000"),'AYP11'!$B$3:$AU$424,17,FALSE),"")</f>
        <v>0</v>
      </c>
      <c r="CC285" s="95">
        <f>IFERROR(VLOOKUP(CB285,'Criteria Table'!$A$2:$I$102,2,FALSE),0)</f>
        <v>10</v>
      </c>
      <c r="CD285" s="95">
        <f t="shared" si="282"/>
        <v>10</v>
      </c>
      <c r="CE285" s="83">
        <f>IFERROR(VLOOKUP(TEXT($A285,"0000"),'AYP11'!$B$1269:$AU$1690,17,FALSE),"")</f>
        <v>0</v>
      </c>
      <c r="CF285" s="95">
        <f>IFERROR(VLOOKUP(CE285,'Criteria Table'!$A$2:$I$102,2,FALSE),0)</f>
        <v>10</v>
      </c>
      <c r="CG285" s="95">
        <f t="shared" si="283"/>
        <v>10</v>
      </c>
      <c r="CH285" s="83">
        <f>IFERROR(VLOOKUP(TEXT($A285,"0000"),'AYP11'!$B$1691:$AU$2112,17,FALSE),"")</f>
        <v>0</v>
      </c>
      <c r="CI285" s="95">
        <f>IFERROR(VLOOKUP(CH285,'Criteria Table'!$A$2:$I$102,2,FALSE),0)</f>
        <v>10</v>
      </c>
      <c r="CJ285" s="95">
        <f t="shared" si="284"/>
        <v>10</v>
      </c>
      <c r="CK285" s="83">
        <f>IFERROR(VLOOKUP(TEXT($A285,"0000"),'AYP11'!$B$2535:$AU$2956,17,FALSE),"")</f>
        <v>0</v>
      </c>
      <c r="CL285" s="95">
        <f>IFERROR(VLOOKUP(CK285,'Criteria Table'!$A$2:$I$102,2,FALSE),0)</f>
        <v>10</v>
      </c>
      <c r="CM285" s="95">
        <f t="shared" si="285"/>
        <v>10</v>
      </c>
      <c r="CN285" s="76">
        <f>IFERROR(VLOOKUP(TEXT($A285,"0000"),'AYP11'!$B$3379:$AU$3800,23,FALSE),"")</f>
        <v>77</v>
      </c>
      <c r="CO285" s="95">
        <f>IFERROR(VLOOKUP(CN285,'Criteria Table'!$A$2:$I$102,2,FALSE),0)</f>
        <v>2.3000000000000003</v>
      </c>
      <c r="CP285" s="95">
        <f t="shared" si="286"/>
        <v>79</v>
      </c>
      <c r="CQ285" s="76">
        <f>IFERROR(VLOOKUP(TEXT($A285,"0000"),'AYP11'!$B$847:$AU$1268,23,FALSE),"")</f>
        <v>0</v>
      </c>
      <c r="CR285" s="95">
        <f>IFERROR(VLOOKUP(CQ285,'Criteria Table'!$A$2:$I$102,2,FALSE),0)</f>
        <v>10</v>
      </c>
      <c r="CS285" s="95">
        <f t="shared" si="287"/>
        <v>10</v>
      </c>
      <c r="CT285" s="76">
        <f>IFERROR(VLOOKUP(TEXT($A285,"0000"),'AYP11'!$B$2113:$AU$2534,23,FALSE),"")</f>
        <v>71</v>
      </c>
      <c r="CU285" s="95">
        <f>IFERROR(VLOOKUP(CT285,'Criteria Table'!$A$2:$I$102,2,FALSE),0)</f>
        <v>2.9000000000000004</v>
      </c>
      <c r="CV285" s="95">
        <f t="shared" si="288"/>
        <v>74</v>
      </c>
      <c r="CW285" s="76">
        <f>IFERROR(VLOOKUP(TEXT($A285,"0000"),'AYP11'!$B$425:$AU$846,23,FALSE),"")</f>
        <v>0</v>
      </c>
      <c r="CX285" s="95">
        <f>IFERROR(VLOOKUP(CW285,'Criteria Table'!$A$2:$I$102,2,FALSE),0)</f>
        <v>10</v>
      </c>
      <c r="CY285" s="95">
        <f t="shared" si="289"/>
        <v>10</v>
      </c>
      <c r="CZ285" s="76">
        <f>IFERROR(VLOOKUP(TEXT($A285,"0000"),'AYP11'!$B$3:$AU$424,23,FALSE),"")</f>
        <v>0</v>
      </c>
      <c r="DA285" s="95">
        <f>IFERROR(VLOOKUP(CZ285,'Criteria Table'!$A$2:$I$102,2,FALSE),0)</f>
        <v>10</v>
      </c>
      <c r="DB285" s="95">
        <f t="shared" si="290"/>
        <v>10</v>
      </c>
      <c r="DC285" s="76">
        <f>IFERROR(VLOOKUP(TEXT($A285,"0000"),'AYP11'!$B$1269:$AU$1690,23,FALSE),"")</f>
        <v>0</v>
      </c>
      <c r="DD285" s="95">
        <f>IFERROR(VLOOKUP(DC285,'Criteria Table'!$A$2:$I$102,2,FALSE),0)</f>
        <v>10</v>
      </c>
      <c r="DE285" s="95">
        <f t="shared" si="291"/>
        <v>10</v>
      </c>
      <c r="DF285" s="76">
        <f>IFERROR(VLOOKUP(TEXT($A285,"0000"),'AYP11'!$B$1691:$AU$2112,23,FALSE),"")</f>
        <v>0</v>
      </c>
      <c r="DG285" s="95">
        <f>IFERROR(VLOOKUP(DF285,'Criteria Table'!$A$2:$I$102,2,FALSE),0)</f>
        <v>10</v>
      </c>
      <c r="DH285" s="95">
        <f t="shared" si="292"/>
        <v>10</v>
      </c>
      <c r="DI285" s="76">
        <f>IFERROR(VLOOKUP(TEXT($A285,"0000"),'AYP11'!$B$2535:$AU$2956,23,FALSE),"")</f>
        <v>0</v>
      </c>
      <c r="DJ285" s="95">
        <f>IFERROR(VLOOKUP(DI285,'Criteria Table'!$A$2:$I$102,2,FALSE),0)</f>
        <v>10</v>
      </c>
      <c r="DK285" s="95">
        <f t="shared" si="293"/>
        <v>10</v>
      </c>
      <c r="DL285" s="91">
        <f>IFERROR(VLOOKUP(TEXT($A285,"0000"),'AYP11'!$B$3379:$AU$3800,11,FALSE),"")</f>
        <v>0</v>
      </c>
      <c r="DM285" s="95">
        <f t="shared" si="294"/>
        <v>1</v>
      </c>
      <c r="DN285" s="95" t="str">
        <f t="shared" si="295"/>
        <v/>
      </c>
      <c r="DO285" s="91">
        <f>IFERROR(VLOOKUP(TEXT($A285,"0000"),'AYP11'!$B$847:$AU$1268,11,FALSE),"")</f>
        <v>0</v>
      </c>
      <c r="DP285" s="95">
        <f t="shared" si="296"/>
        <v>1</v>
      </c>
      <c r="DQ285" s="95" t="str">
        <f t="shared" si="297"/>
        <v/>
      </c>
      <c r="DR285" s="91">
        <f>IFERROR(VLOOKUP(TEXT($A285,"0000"),'AYP11'!$B$2113:$AU$2534,11,FALSE),"")</f>
        <v>0</v>
      </c>
      <c r="DS285" s="95">
        <f t="shared" si="298"/>
        <v>1</v>
      </c>
      <c r="DT285" s="95" t="str">
        <f t="shared" si="299"/>
        <v/>
      </c>
      <c r="DU285" s="91">
        <f>IFERROR(VLOOKUP(TEXT($A285,"0000"),'AYP11'!$B$425:$AU$846,11,FALSE),"")</f>
        <v>0</v>
      </c>
      <c r="DV285" s="95">
        <f t="shared" si="300"/>
        <v>1</v>
      </c>
      <c r="DW285" s="95" t="str">
        <f t="shared" si="301"/>
        <v/>
      </c>
      <c r="DX285" s="91">
        <f>IFERROR(VLOOKUP(TEXT($A285,"0000"),'AYP11'!$B$3:$AU$424,11,FALSE),"")</f>
        <v>0</v>
      </c>
      <c r="DY285" s="95">
        <f t="shared" si="302"/>
        <v>1</v>
      </c>
      <c r="DZ285" s="95" t="str">
        <f t="shared" si="303"/>
        <v/>
      </c>
      <c r="EA285" s="91">
        <f>IFERROR(VLOOKUP(TEXT($A285,"0000"),'AYP11'!$B$1269:$AU$1690,11,FALSE),"")</f>
        <v>0</v>
      </c>
      <c r="EB285" s="95">
        <f t="shared" si="304"/>
        <v>1</v>
      </c>
      <c r="EC285" s="95" t="str">
        <f t="shared" si="305"/>
        <v/>
      </c>
      <c r="ED285" s="91">
        <f>IFERROR(VLOOKUP(TEXT($A285,"0000"),'AYP11'!$B$1691:$AU$2112,11,FALSE),"")</f>
        <v>0</v>
      </c>
      <c r="EE285" s="95">
        <f t="shared" si="306"/>
        <v>1</v>
      </c>
      <c r="EF285" s="95" t="str">
        <f t="shared" si="307"/>
        <v/>
      </c>
      <c r="EG285" s="91">
        <f>IFERROR(VLOOKUP(TEXT($A285,"0000"),'AYP11'!$B$2535:$AU$2956,11,FALSE),"")</f>
        <v>0</v>
      </c>
      <c r="EH285" s="95">
        <f t="shared" si="308"/>
        <v>1</v>
      </c>
      <c r="EI285" s="95" t="str">
        <f t="shared" si="309"/>
        <v/>
      </c>
      <c r="EO285" s="34" t="s">
        <v>1459</v>
      </c>
      <c r="EP285" s="34">
        <v>11</v>
      </c>
      <c r="EQ285" s="102" t="s">
        <v>1999</v>
      </c>
    </row>
    <row r="286" spans="1:147" x14ac:dyDescent="0.25">
      <c r="A286" s="248">
        <v>6030</v>
      </c>
      <c r="B286" s="291">
        <f t="shared" si="256"/>
        <v>35.807422266800401</v>
      </c>
      <c r="C286" s="50">
        <f>IFERROR(VLOOKUP(TEXT($A286,"0000"),'R-M11'!$A$2:$AA$500,4,FALSE),0)</f>
        <v>357</v>
      </c>
      <c r="D286" s="291">
        <f t="shared" si="257"/>
        <v>46.43931795386159</v>
      </c>
      <c r="E286" s="98">
        <f>IFERROR(SUM(VLOOKUP(TEXT($A286,"0000"),'R-M11'!$A$2:$AA$500,5,FALSE),VLOOKUP(TEXT($A286,"0000"),'R-M11'!$A$2:$AA$500,6,FALSE)),0)</f>
        <v>463</v>
      </c>
      <c r="F286" s="58">
        <f>IFERROR(VLOOKUP(TEXT($A286,"0000"),'R-M11'!$A$2:$AA$500,14,FALSE),0)</f>
        <v>997</v>
      </c>
      <c r="G286" s="230">
        <f t="shared" si="310"/>
        <v>37.067422266800399</v>
      </c>
      <c r="H286" s="97">
        <f t="shared" si="258"/>
        <v>369.56219999999996</v>
      </c>
      <c r="I286" s="230">
        <f t="shared" si="311"/>
        <v>46.979317953861589</v>
      </c>
      <c r="J286" s="97">
        <f t="shared" si="259"/>
        <v>468.38380000000001</v>
      </c>
      <c r="K286" s="230">
        <f t="shared" si="260"/>
        <v>82</v>
      </c>
      <c r="L286" s="121">
        <f>IFERROR(VLOOKUP(K286,'Criteria Table'!$A$2:$I$102,2,FALSE),"")</f>
        <v>1.8</v>
      </c>
      <c r="M286" s="230">
        <f t="shared" si="261"/>
        <v>84.046740220661988</v>
      </c>
      <c r="N286" s="286">
        <f t="shared" si="262"/>
        <v>39.919759277833499</v>
      </c>
      <c r="O286" s="50">
        <f>IFERROR(VLOOKUP(TEXT($A286,"0000"),'R-M11'!$A$2:$AA$500,17,FALSE),"")</f>
        <v>398</v>
      </c>
      <c r="P286" s="286">
        <f t="shared" si="263"/>
        <v>38.314944834503514</v>
      </c>
      <c r="Q286" s="98">
        <f>IFERROR(SUM(VLOOKUP(TEXT($A286,"0000"),'R-M11'!$A$2:$AA$500,18,FALSE),VLOOKUP(TEXT($A286,"0000"),'R-M11'!$A$2:$AA$500,19,FALSE)),0)</f>
        <v>382</v>
      </c>
      <c r="R286" s="69">
        <f>IFERROR(VLOOKUP(TEXT($A286,"0000"),'R-M11'!$A$2:$AA$500,27,FALSE),0)</f>
        <v>997</v>
      </c>
      <c r="S286" s="121">
        <f t="shared" si="312"/>
        <v>41.459759277833498</v>
      </c>
      <c r="T286" s="70">
        <f t="shared" si="264"/>
        <v>413.35379999999998</v>
      </c>
      <c r="U286" s="121">
        <f t="shared" si="313"/>
        <v>38.974944834503511</v>
      </c>
      <c r="V286" s="70">
        <f t="shared" si="265"/>
        <v>388.58019999999999</v>
      </c>
      <c r="W286" s="121">
        <f t="shared" si="266"/>
        <v>78</v>
      </c>
      <c r="X286" s="124">
        <f>IFERROR(VLOOKUP(W286,'Criteria Table'!$A$2:$I$102,2,FALSE),"")</f>
        <v>2.2000000000000002</v>
      </c>
      <c r="Y286" s="121">
        <f t="shared" si="267"/>
        <v>80.434704112337016</v>
      </c>
      <c r="Z286" s="92">
        <f>IFERROR(IF(VLOOKUP(A286,'SG11'!$A$3:$AI$500,18,FALSE)="","NA",VLOOKUP(A286,'SG11'!$A$3:$AI$500,18,FALSE)),"")</f>
        <v>71</v>
      </c>
      <c r="AA286" s="75">
        <f>IFERROR(VLOOKUP(Z286,'Criteria Table'!$A$2:$I$102,6,FALSE),"NA")</f>
        <v>5</v>
      </c>
      <c r="AB286" s="95">
        <f t="shared" si="314"/>
        <v>76</v>
      </c>
      <c r="AC286" s="84">
        <f>IFERROR(IF(VLOOKUP(A286,'SG11'!$A$3:$AI$500,19,FALSE)="","NA",VLOOKUP(A286,'SG11'!$A$3:$AI$500,19,FALSE)),"")</f>
        <v>64</v>
      </c>
      <c r="AD286" s="75">
        <f>IFERROR(VLOOKUP(AC286,'Criteria Table'!$A$2:$I$102,6,FALSE),"NA")</f>
        <v>5</v>
      </c>
      <c r="AE286" s="95">
        <f t="shared" si="315"/>
        <v>69</v>
      </c>
      <c r="AF286" s="92">
        <f>IFERROR(IF(VLOOKUP(A286,'SG11'!$A$3:$AI$500,20,FALSE)="","NA",VLOOKUP(A286,'SG11'!$A$3:$AI$500,20,FALSE)),"")</f>
        <v>73</v>
      </c>
      <c r="AG286" s="75">
        <f>IFERROR(VLOOKUP(AF286,'Criteria Table'!$A$2:$I$102,6,FALSE),"NA")</f>
        <v>5</v>
      </c>
      <c r="AH286" s="95">
        <f t="shared" si="316"/>
        <v>78</v>
      </c>
      <c r="AI286" s="84">
        <f>IFERROR(IF(VLOOKUP(A286,'SG11'!$A$3:$AI$500,21,FALSE)="","NA",VLOOKUP(A286,'SG11'!$A$3:$AI$500,21,FALSE)),"")</f>
        <v>65</v>
      </c>
      <c r="AJ286" s="75">
        <f>IFERROR(VLOOKUP(AI286,'Criteria Table'!$A$2:$I$102,6,FALSE),"NA")</f>
        <v>5</v>
      </c>
      <c r="AK286" s="95">
        <f t="shared" si="317"/>
        <v>70</v>
      </c>
      <c r="AL286" s="99">
        <f>IFERROR(VLOOKUP(TEXT(A286,"0000"),'W11'!$A$1:$E$500,4,FALSE)/AP286*100,"")</f>
        <v>98.738170347003148</v>
      </c>
      <c r="AM286" s="97">
        <f>IFERROR(VLOOKUP(TEXT(A286,"0000"),'W11'!$A$1:$E$500,4,FALSE),"")</f>
        <v>313</v>
      </c>
      <c r="AN286" s="99">
        <f t="shared" si="268"/>
        <v>98.738170347003148</v>
      </c>
      <c r="AO286" s="97">
        <f t="shared" si="269"/>
        <v>313</v>
      </c>
      <c r="AP286" s="99">
        <f>IFERROR(VLOOKUP(TEXT(A286,"0000"),'W11'!$A$1:$E$500,5,FALSE),"")</f>
        <v>317</v>
      </c>
      <c r="AQ286" s="97">
        <f>IFERROR(VLOOKUP(ROUND(AL286,0),'Criteria Table'!$A$2:$I$102,4,FALSE),0)</f>
        <v>0</v>
      </c>
      <c r="AR286" s="128"/>
      <c r="AS286" s="95"/>
      <c r="AT286" s="95"/>
      <c r="AU286" s="100">
        <f>IFERROR(VLOOKUP(TEXT(A286,"0000"),'Sci11'!$A$3:$N$492,4,FALSE)/VLOOKUP(TEXT(A286,"0000"),'Sci11'!$A$3:$N$492,14,FALSE)*100,"")</f>
        <v>42.99363057324841</v>
      </c>
      <c r="AV286" s="101">
        <f>SUM(VLOOKUP(TEXT(A286,"0000"),'Sci11'!$A$3:$N$492,5,FALSE),VLOOKUP(TEXT(A286,"0000"),'Sci11'!$A$3:$N$492,6,FALSE))/VLOOKUP(TEXT(A286,"0000"),'Sci11'!$A$3:$N$492,14,FALSE)*100</f>
        <v>13.694267515923567</v>
      </c>
      <c r="AW286" s="100">
        <f t="shared" si="318"/>
        <v>46.003630573248408</v>
      </c>
      <c r="AX286" s="101">
        <f>IFERROR(AW286/100*VLOOKUP(TEXT(A286,"0000"),'Sci11'!$A$3:$N$492,14,FALSE),"")</f>
        <v>144.45140000000001</v>
      </c>
      <c r="AY286" s="100">
        <f t="shared" si="319"/>
        <v>14.984267515923566</v>
      </c>
      <c r="AZ286" s="101">
        <f>IFERROR(AY286/100*VLOOKUP(TEXT(A286,"0000"),'Sci11'!$A$3:$N$492,14,FALSE),"")</f>
        <v>47.050599999999996</v>
      </c>
      <c r="BA286" s="100">
        <f t="shared" si="270"/>
        <v>57</v>
      </c>
      <c r="BB286" s="101">
        <f>IFERROR(VLOOKUP(BA286,'Criteria Table'!$A$2:$I$102,2,FALSE),"")</f>
        <v>4.3</v>
      </c>
      <c r="BC286" s="101">
        <f t="shared" si="271"/>
        <v>61.3</v>
      </c>
      <c r="BD286" s="82">
        <f>IFERROR(VLOOKUP(A286,ATTx11!$A$2:$N$500,4,FALSE),"")</f>
        <v>96.67</v>
      </c>
      <c r="BE286" s="95">
        <f t="shared" si="272"/>
        <v>0.5</v>
      </c>
      <c r="BF286" s="96">
        <f t="shared" si="273"/>
        <v>97.17</v>
      </c>
      <c r="BG286" s="70">
        <f>IFERROR(VLOOKUP(A286,ATTx11!$A$2:$N$500,11,FALSE),"")</f>
        <v>0</v>
      </c>
      <c r="BH286" s="95">
        <f t="shared" si="274"/>
        <v>0</v>
      </c>
      <c r="BI286" s="70">
        <f>IFERROR(VLOOKUP(A286,ATTx11!$A$2:$N$500,12,FALSE),"")</f>
        <v>23</v>
      </c>
      <c r="BJ286" s="97">
        <f t="shared" si="275"/>
        <v>20.7</v>
      </c>
      <c r="BK286" s="84">
        <f>IFERROR(VLOOKUP(A286,ATTx11!$A$2:$N$500,7,FALSE),"")</f>
        <v>0</v>
      </c>
      <c r="BL286" s="97">
        <f t="shared" si="276"/>
        <v>0</v>
      </c>
      <c r="BM286" s="84">
        <f>IFERROR(VLOOKUP(A286,ATTx11!$A$2:$N$500,8,FALSE),"")</f>
        <v>23</v>
      </c>
      <c r="BN286" s="95">
        <f t="shared" si="277"/>
        <v>20.7</v>
      </c>
      <c r="BO286" s="95"/>
      <c r="BP286" s="83">
        <f>IFERROR(VLOOKUP(TEXT($A286,"0000"),'AYP11'!$B$3379:$AU$3800,17,FALSE),"")</f>
        <v>0</v>
      </c>
      <c r="BQ286" s="75">
        <f>IFERROR(VLOOKUP(BP286,'Criteria Table'!$A$2:$I$102,2,FALSE),0)</f>
        <v>10</v>
      </c>
      <c r="BR286" s="95">
        <f t="shared" si="278"/>
        <v>10</v>
      </c>
      <c r="BS286" s="83">
        <f>IFERROR(VLOOKUP(TEXT($A286,"0000"),'AYP11'!$B$847:$AU$1268,17,FALSE),"")</f>
        <v>0</v>
      </c>
      <c r="BT286" s="75">
        <f>IFERROR(VLOOKUP(BS286,'Criteria Table'!$A$2:$I$102,2,FALSE),0)</f>
        <v>10</v>
      </c>
      <c r="BU286" s="95">
        <f t="shared" si="279"/>
        <v>10</v>
      </c>
      <c r="BV286" s="83">
        <f>IFERROR(VLOOKUP(TEXT($A286,"0000"),'AYP11'!$B$2113:$AU$2534,17,FALSE),"")</f>
        <v>82</v>
      </c>
      <c r="BW286" s="75">
        <f>IFERROR(VLOOKUP(BV286,'Criteria Table'!$A$2:$I$102,2,FALSE),0)</f>
        <v>1.8</v>
      </c>
      <c r="BX286" s="95">
        <f t="shared" si="280"/>
        <v>84</v>
      </c>
      <c r="BY286" s="83">
        <f>IFERROR(VLOOKUP(TEXT($A286,"0000"),'AYP11'!$B$425:$AU$846,17,FALSE),"")</f>
        <v>0</v>
      </c>
      <c r="BZ286" s="75">
        <f>IFERROR(VLOOKUP(BY286,'Criteria Table'!$A$2:$I$102,2,FALSE),0)</f>
        <v>10</v>
      </c>
      <c r="CA286" s="95">
        <f t="shared" si="281"/>
        <v>10</v>
      </c>
      <c r="CB286" s="83">
        <f>IFERROR(VLOOKUP(TEXT($A286,"0000"),'AYP11'!$B$3:$AU$424,17,FALSE),"")</f>
        <v>0</v>
      </c>
      <c r="CC286" s="95">
        <f>IFERROR(VLOOKUP(CB286,'Criteria Table'!$A$2:$I$102,2,FALSE),0)</f>
        <v>10</v>
      </c>
      <c r="CD286" s="95">
        <f t="shared" si="282"/>
        <v>10</v>
      </c>
      <c r="CE286" s="83">
        <f>IFERROR(VLOOKUP(TEXT($A286,"0000"),'AYP11'!$B$1269:$AU$1690,17,FALSE),"")</f>
        <v>80</v>
      </c>
      <c r="CF286" s="95">
        <f>IFERROR(VLOOKUP(CE286,'Criteria Table'!$A$2:$I$102,2,FALSE),0)</f>
        <v>2</v>
      </c>
      <c r="CG286" s="95">
        <f t="shared" si="283"/>
        <v>82</v>
      </c>
      <c r="CH286" s="83">
        <f>IFERROR(VLOOKUP(TEXT($A286,"0000"),'AYP11'!$B$1691:$AU$2112,17,FALSE),"")</f>
        <v>0</v>
      </c>
      <c r="CI286" s="95">
        <f>IFERROR(VLOOKUP(CH286,'Criteria Table'!$A$2:$I$102,2,FALSE),0)</f>
        <v>10</v>
      </c>
      <c r="CJ286" s="95">
        <f t="shared" si="284"/>
        <v>10</v>
      </c>
      <c r="CK286" s="83">
        <f>IFERROR(VLOOKUP(TEXT($A286,"0000"),'AYP11'!$B$2535:$AU$2956,17,FALSE),"")</f>
        <v>0</v>
      </c>
      <c r="CL286" s="95">
        <f>IFERROR(VLOOKUP(CK286,'Criteria Table'!$A$2:$I$102,2,FALSE),0)</f>
        <v>10</v>
      </c>
      <c r="CM286" s="95">
        <f t="shared" si="285"/>
        <v>10</v>
      </c>
      <c r="CN286" s="76">
        <f>IFERROR(VLOOKUP(TEXT($A286,"0000"),'AYP11'!$B$3379:$AU$3800,23,FALSE),"")</f>
        <v>0</v>
      </c>
      <c r="CO286" s="95">
        <f>IFERROR(VLOOKUP(CN286,'Criteria Table'!$A$2:$I$102,2,FALSE),0)</f>
        <v>10</v>
      </c>
      <c r="CP286" s="95">
        <f t="shared" si="286"/>
        <v>10</v>
      </c>
      <c r="CQ286" s="76">
        <f>IFERROR(VLOOKUP(TEXT($A286,"0000"),'AYP11'!$B$847:$AU$1268,23,FALSE),"")</f>
        <v>0</v>
      </c>
      <c r="CR286" s="95">
        <f>IFERROR(VLOOKUP(CQ286,'Criteria Table'!$A$2:$I$102,2,FALSE),0)</f>
        <v>10</v>
      </c>
      <c r="CS286" s="95">
        <f t="shared" si="287"/>
        <v>10</v>
      </c>
      <c r="CT286" s="76">
        <f>IFERROR(VLOOKUP(TEXT($A286,"0000"),'AYP11'!$B$2113:$AU$2534,23,FALSE),"")</f>
        <v>79</v>
      </c>
      <c r="CU286" s="95">
        <f>IFERROR(VLOOKUP(CT286,'Criteria Table'!$A$2:$I$102,2,FALSE),0)</f>
        <v>2.1</v>
      </c>
      <c r="CV286" s="95">
        <f t="shared" si="288"/>
        <v>81</v>
      </c>
      <c r="CW286" s="76">
        <f>IFERROR(VLOOKUP(TEXT($A286,"0000"),'AYP11'!$B$425:$AU$846,23,FALSE),"")</f>
        <v>0</v>
      </c>
      <c r="CX286" s="95">
        <f>IFERROR(VLOOKUP(CW286,'Criteria Table'!$A$2:$I$102,2,FALSE),0)</f>
        <v>10</v>
      </c>
      <c r="CY286" s="95">
        <f t="shared" si="289"/>
        <v>10</v>
      </c>
      <c r="CZ286" s="76">
        <f>IFERROR(VLOOKUP(TEXT($A286,"0000"),'AYP11'!$B$3:$AU$424,23,FALSE),"")</f>
        <v>0</v>
      </c>
      <c r="DA286" s="95">
        <f>IFERROR(VLOOKUP(CZ286,'Criteria Table'!$A$2:$I$102,2,FALSE),0)</f>
        <v>10</v>
      </c>
      <c r="DB286" s="95">
        <f t="shared" si="290"/>
        <v>10</v>
      </c>
      <c r="DC286" s="76">
        <f>IFERROR(VLOOKUP(TEXT($A286,"0000"),'AYP11'!$B$1269:$AU$1690,23,FALSE),"")</f>
        <v>77</v>
      </c>
      <c r="DD286" s="95">
        <f>IFERROR(VLOOKUP(DC286,'Criteria Table'!$A$2:$I$102,2,FALSE),0)</f>
        <v>2.3000000000000003</v>
      </c>
      <c r="DE286" s="95">
        <f t="shared" si="291"/>
        <v>79</v>
      </c>
      <c r="DF286" s="76">
        <f>IFERROR(VLOOKUP(TEXT($A286,"0000"),'AYP11'!$B$1691:$AU$2112,23,FALSE),"")</f>
        <v>0</v>
      </c>
      <c r="DG286" s="95">
        <f>IFERROR(VLOOKUP(DF286,'Criteria Table'!$A$2:$I$102,2,FALSE),0)</f>
        <v>10</v>
      </c>
      <c r="DH286" s="95">
        <f t="shared" si="292"/>
        <v>10</v>
      </c>
      <c r="DI286" s="76">
        <f>IFERROR(VLOOKUP(TEXT($A286,"0000"),'AYP11'!$B$2535:$AU$2956,23,FALSE),"")</f>
        <v>0</v>
      </c>
      <c r="DJ286" s="95">
        <f>IFERROR(VLOOKUP(DI286,'Criteria Table'!$A$2:$I$102,2,FALSE),0)</f>
        <v>10</v>
      </c>
      <c r="DK286" s="95">
        <f t="shared" si="293"/>
        <v>10</v>
      </c>
      <c r="DL286" s="91">
        <f>IFERROR(VLOOKUP(TEXT($A286,"0000"),'AYP11'!$B$3379:$AU$3800,11,FALSE),"")</f>
        <v>0</v>
      </c>
      <c r="DM286" s="95">
        <f t="shared" si="294"/>
        <v>1</v>
      </c>
      <c r="DN286" s="95" t="str">
        <f t="shared" si="295"/>
        <v/>
      </c>
      <c r="DO286" s="91">
        <f>IFERROR(VLOOKUP(TEXT($A286,"0000"),'AYP11'!$B$847:$AU$1268,11,FALSE),"")</f>
        <v>0</v>
      </c>
      <c r="DP286" s="95">
        <f t="shared" si="296"/>
        <v>1</v>
      </c>
      <c r="DQ286" s="95" t="str">
        <f t="shared" si="297"/>
        <v/>
      </c>
      <c r="DR286" s="91">
        <f>IFERROR(VLOOKUP(TEXT($A286,"0000"),'AYP11'!$B$2113:$AU$2534,11,FALSE),"")</f>
        <v>0</v>
      </c>
      <c r="DS286" s="95">
        <f t="shared" si="298"/>
        <v>1</v>
      </c>
      <c r="DT286" s="95" t="str">
        <f t="shared" si="299"/>
        <v/>
      </c>
      <c r="DU286" s="91">
        <f>IFERROR(VLOOKUP(TEXT($A286,"0000"),'AYP11'!$B$425:$AU$846,11,FALSE),"")</f>
        <v>0</v>
      </c>
      <c r="DV286" s="95">
        <f t="shared" si="300"/>
        <v>1</v>
      </c>
      <c r="DW286" s="95" t="str">
        <f t="shared" si="301"/>
        <v/>
      </c>
      <c r="DX286" s="91">
        <f>IFERROR(VLOOKUP(TEXT($A286,"0000"),'AYP11'!$B$3:$AU$424,11,FALSE),"")</f>
        <v>0</v>
      </c>
      <c r="DY286" s="95">
        <f t="shared" si="302"/>
        <v>1</v>
      </c>
      <c r="DZ286" s="95" t="str">
        <f t="shared" si="303"/>
        <v/>
      </c>
      <c r="EA286" s="91">
        <f>IFERROR(VLOOKUP(TEXT($A286,"0000"),'AYP11'!$B$1269:$AU$1690,11,FALSE),"")</f>
        <v>0</v>
      </c>
      <c r="EB286" s="95">
        <f t="shared" si="304"/>
        <v>1</v>
      </c>
      <c r="EC286" s="95" t="str">
        <f t="shared" si="305"/>
        <v/>
      </c>
      <c r="ED286" s="91">
        <f>IFERROR(VLOOKUP(TEXT($A286,"0000"),'AYP11'!$B$1691:$AU$2112,11,FALSE),"")</f>
        <v>0</v>
      </c>
      <c r="EE286" s="95">
        <f t="shared" si="306"/>
        <v>1</v>
      </c>
      <c r="EF286" s="95" t="str">
        <f t="shared" si="307"/>
        <v/>
      </c>
      <c r="EG286" s="91">
        <f>IFERROR(VLOOKUP(TEXT($A286,"0000"),'AYP11'!$B$2535:$AU$2956,11,FALSE),"")</f>
        <v>0</v>
      </c>
      <c r="EH286" s="95">
        <f t="shared" si="308"/>
        <v>1</v>
      </c>
      <c r="EI286" s="95" t="str">
        <f t="shared" si="309"/>
        <v/>
      </c>
    </row>
    <row r="287" spans="1:147" x14ac:dyDescent="0.25">
      <c r="A287" s="248">
        <v>6031</v>
      </c>
      <c r="B287" s="291">
        <f t="shared" si="256"/>
        <v>23.232323232323232</v>
      </c>
      <c r="C287" s="50">
        <f>IFERROR(VLOOKUP(TEXT($A287,"0000"),'R-M11'!$A$2:$AA$500,4,FALSE),0)</f>
        <v>161</v>
      </c>
      <c r="D287" s="291">
        <f t="shared" si="257"/>
        <v>7.9365079365079358</v>
      </c>
      <c r="E287" s="98">
        <f>IFERROR(SUM(VLOOKUP(TEXT($A287,"0000"),'R-M11'!$A$2:$AA$500,5,FALSE),VLOOKUP(TEXT($A287,"0000"),'R-M11'!$A$2:$AA$500,6,FALSE)),0)</f>
        <v>55</v>
      </c>
      <c r="F287" s="58">
        <f>IFERROR(VLOOKUP(TEXT($A287,"0000"),'R-M11'!$A$2:$AA$500,14,FALSE),0)</f>
        <v>693</v>
      </c>
      <c r="G287" s="230">
        <f t="shared" si="310"/>
        <v>28.06232323232323</v>
      </c>
      <c r="H287" s="97">
        <f t="shared" si="258"/>
        <v>194.47189999999998</v>
      </c>
      <c r="I287" s="230">
        <f t="shared" si="311"/>
        <v>10.006507936507935</v>
      </c>
      <c r="J287" s="97">
        <f t="shared" si="259"/>
        <v>69.345099999999988</v>
      </c>
      <c r="K287" s="230">
        <f t="shared" si="260"/>
        <v>31</v>
      </c>
      <c r="L287" s="121">
        <f>IFERROR(VLOOKUP(K287,'Criteria Table'!$A$2:$I$102,2,FALSE),"")</f>
        <v>6.9</v>
      </c>
      <c r="M287" s="230">
        <f t="shared" si="261"/>
        <v>38.068831168831167</v>
      </c>
      <c r="N287" s="286">
        <f t="shared" si="262"/>
        <v>23.367198838896954</v>
      </c>
      <c r="O287" s="50">
        <f>IFERROR(VLOOKUP(TEXT($A287,"0000"),'R-M11'!$A$2:$AA$500,17,FALSE),"")</f>
        <v>161</v>
      </c>
      <c r="P287" s="286">
        <f t="shared" si="263"/>
        <v>7.6923076923076925</v>
      </c>
      <c r="Q287" s="98">
        <f>IFERROR(SUM(VLOOKUP(TEXT($A287,"0000"),'R-M11'!$A$2:$AA$500,18,FALSE),VLOOKUP(TEXT($A287,"0000"),'R-M11'!$A$2:$AA$500,19,FALSE)),0)</f>
        <v>53</v>
      </c>
      <c r="R287" s="69">
        <f>IFERROR(VLOOKUP(TEXT($A287,"0000"),'R-M11'!$A$2:$AA$500,27,FALSE),0)</f>
        <v>689</v>
      </c>
      <c r="S287" s="121">
        <f t="shared" si="312"/>
        <v>28.197198838896952</v>
      </c>
      <c r="T287" s="70">
        <f t="shared" si="264"/>
        <v>194.27870000000001</v>
      </c>
      <c r="U287" s="121">
        <f t="shared" si="313"/>
        <v>9.7623076923076919</v>
      </c>
      <c r="V287" s="70">
        <f t="shared" si="265"/>
        <v>67.262299999999996</v>
      </c>
      <c r="W287" s="121">
        <f t="shared" si="266"/>
        <v>31</v>
      </c>
      <c r="X287" s="124">
        <f>IFERROR(VLOOKUP(W287,'Criteria Table'!$A$2:$I$102,2,FALSE),"")</f>
        <v>6.9</v>
      </c>
      <c r="Y287" s="121">
        <f t="shared" si="267"/>
        <v>37.959506531204646</v>
      </c>
      <c r="Z287" s="92">
        <f>IFERROR(IF(VLOOKUP(A287,'SG11'!$A$3:$AI$500,18,FALSE)="","NA",VLOOKUP(A287,'SG11'!$A$3:$AI$500,18,FALSE)),"")</f>
        <v>52</v>
      </c>
      <c r="AA287" s="75">
        <f>IFERROR(VLOOKUP(Z287,'Criteria Table'!$A$2:$I$102,6,FALSE),"NA")</f>
        <v>10</v>
      </c>
      <c r="AB287" s="95">
        <f t="shared" si="314"/>
        <v>62</v>
      </c>
      <c r="AC287" s="84">
        <f>IFERROR(IF(VLOOKUP(A287,'SG11'!$A$3:$AI$500,19,FALSE)="","NA",VLOOKUP(A287,'SG11'!$A$3:$AI$500,19,FALSE)),"")</f>
        <v>52</v>
      </c>
      <c r="AD287" s="75">
        <f>IFERROR(VLOOKUP(AC287,'Criteria Table'!$A$2:$I$102,6,FALSE),"NA")</f>
        <v>10</v>
      </c>
      <c r="AE287" s="95">
        <f t="shared" si="315"/>
        <v>62</v>
      </c>
      <c r="AF287" s="92">
        <f>IFERROR(IF(VLOOKUP(A287,'SG11'!$A$3:$AI$500,20,FALSE)="","NA",VLOOKUP(A287,'SG11'!$A$3:$AI$500,20,FALSE)),"")</f>
        <v>69</v>
      </c>
      <c r="AG287" s="75">
        <f>IFERROR(VLOOKUP(AF287,'Criteria Table'!$A$2:$I$102,6,FALSE),"NA")</f>
        <v>5</v>
      </c>
      <c r="AH287" s="95">
        <f t="shared" si="316"/>
        <v>74</v>
      </c>
      <c r="AI287" s="84">
        <f>IFERROR(IF(VLOOKUP(A287,'SG11'!$A$3:$AI$500,21,FALSE)="","NA",VLOOKUP(A287,'SG11'!$A$3:$AI$500,21,FALSE)),"")</f>
        <v>58</v>
      </c>
      <c r="AJ287" s="75">
        <f>IFERROR(VLOOKUP(AI287,'Criteria Table'!$A$2:$I$102,6,FALSE),"NA")</f>
        <v>10</v>
      </c>
      <c r="AK287" s="95">
        <f t="shared" si="317"/>
        <v>68</v>
      </c>
      <c r="AL287" s="99">
        <f>IFERROR(VLOOKUP(TEXT(A287,"0000"),'W11'!$A$1:$E$500,4,FALSE)/AP287*100,"")</f>
        <v>96.521739130434781</v>
      </c>
      <c r="AM287" s="97">
        <f>IFERROR(VLOOKUP(TEXT(A287,"0000"),'W11'!$A$1:$E$500,4,FALSE),"")</f>
        <v>222</v>
      </c>
      <c r="AN287" s="99">
        <f t="shared" si="268"/>
        <v>96.521739130434781</v>
      </c>
      <c r="AO287" s="97">
        <f t="shared" si="269"/>
        <v>222</v>
      </c>
      <c r="AP287" s="99">
        <f>IFERROR(VLOOKUP(TEXT(A287,"0000"),'W11'!$A$1:$E$500,5,FALSE),"")</f>
        <v>230</v>
      </c>
      <c r="AQ287" s="97">
        <f>IFERROR(VLOOKUP(ROUND(AL287,0),'Criteria Table'!$A$2:$I$102,4,FALSE),0)</f>
        <v>0</v>
      </c>
      <c r="AR287" s="128"/>
      <c r="AS287" s="95"/>
      <c r="AT287" s="95"/>
      <c r="AU287" s="100">
        <f>IFERROR(VLOOKUP(TEXT(A287,"0000"),'Sci11'!$A$3:$N$492,4,FALSE)/VLOOKUP(TEXT(A287,"0000"),'Sci11'!$A$3:$N$492,14,FALSE)*100,"")</f>
        <v>21.929824561403507</v>
      </c>
      <c r="AV287" s="101">
        <f>SUM(VLOOKUP(TEXT(A287,"0000"),'Sci11'!$A$3:$N$492,5,FALSE),VLOOKUP(TEXT(A287,"0000"),'Sci11'!$A$3:$N$492,6,FALSE))/VLOOKUP(TEXT(A287,"0000"),'Sci11'!$A$3:$N$492,14,FALSE)*100</f>
        <v>9.2105263157894726</v>
      </c>
      <c r="AW287" s="100">
        <f t="shared" si="318"/>
        <v>26.759824561403505</v>
      </c>
      <c r="AX287" s="101">
        <f>IFERROR(AW287/100*VLOOKUP(TEXT(A287,"0000"),'Sci11'!$A$3:$N$492,14,FALSE),"")</f>
        <v>61.012399999999992</v>
      </c>
      <c r="AY287" s="100">
        <f t="shared" si="319"/>
        <v>11.280526315789473</v>
      </c>
      <c r="AZ287" s="101">
        <f>IFERROR(AY287/100*VLOOKUP(TEXT(A287,"0000"),'Sci11'!$A$3:$N$492,14,FALSE),"")</f>
        <v>25.719599999999996</v>
      </c>
      <c r="BA287" s="100">
        <f t="shared" si="270"/>
        <v>31</v>
      </c>
      <c r="BB287" s="101">
        <f>IFERROR(VLOOKUP(BA287,'Criteria Table'!$A$2:$I$102,2,FALSE),"")</f>
        <v>6.9</v>
      </c>
      <c r="BC287" s="101">
        <f t="shared" si="271"/>
        <v>37.9</v>
      </c>
      <c r="BD287" s="82">
        <f>IFERROR(VLOOKUP(A287,ATTx11!$A$2:$N$500,4,FALSE),"")</f>
        <v>94.05</v>
      </c>
      <c r="BE287" s="95">
        <f t="shared" si="272"/>
        <v>0.5</v>
      </c>
      <c r="BF287" s="96">
        <f t="shared" si="273"/>
        <v>94.55</v>
      </c>
      <c r="BG287" s="70">
        <f>IFERROR(VLOOKUP(A287,ATTx11!$A$2:$N$500,11,FALSE),"")</f>
        <v>61</v>
      </c>
      <c r="BH287" s="95">
        <f t="shared" si="274"/>
        <v>54.9</v>
      </c>
      <c r="BI287" s="70">
        <f>IFERROR(VLOOKUP(A287,ATTx11!$A$2:$N$500,12,FALSE),"")</f>
        <v>307</v>
      </c>
      <c r="BJ287" s="97">
        <f t="shared" si="275"/>
        <v>276.3</v>
      </c>
      <c r="BK287" s="84">
        <f>IFERROR(VLOOKUP(A287,ATTx11!$A$2:$N$500,7,FALSE),"")</f>
        <v>50</v>
      </c>
      <c r="BL287" s="97">
        <f t="shared" si="276"/>
        <v>45</v>
      </c>
      <c r="BM287" s="84">
        <f>IFERROR(VLOOKUP(A287,ATTx11!$A$2:$N$500,8,FALSE),"")</f>
        <v>179</v>
      </c>
      <c r="BN287" s="95">
        <f t="shared" si="277"/>
        <v>161.1</v>
      </c>
      <c r="BO287" s="95"/>
      <c r="BP287" s="83">
        <f>IFERROR(VLOOKUP(TEXT($A287,"0000"),'AYP11'!$B$3379:$AU$3800,17,FALSE),"")</f>
        <v>0</v>
      </c>
      <c r="BQ287" s="75">
        <f>IFERROR(VLOOKUP(BP287,'Criteria Table'!$A$2:$I$102,2,FALSE),0)</f>
        <v>10</v>
      </c>
      <c r="BR287" s="95">
        <f t="shared" si="278"/>
        <v>10</v>
      </c>
      <c r="BS287" s="83">
        <f>IFERROR(VLOOKUP(TEXT($A287,"0000"),'AYP11'!$B$847:$AU$1268,17,FALSE),"")</f>
        <v>31</v>
      </c>
      <c r="BT287" s="75">
        <f>IFERROR(VLOOKUP(BS287,'Criteria Table'!$A$2:$I$102,2,FALSE),0)</f>
        <v>6.9</v>
      </c>
      <c r="BU287" s="95">
        <f t="shared" si="279"/>
        <v>38</v>
      </c>
      <c r="BV287" s="83">
        <f>IFERROR(VLOOKUP(TEXT($A287,"0000"),'AYP11'!$B$2113:$AU$2534,17,FALSE),"")</f>
        <v>36</v>
      </c>
      <c r="BW287" s="75">
        <f>IFERROR(VLOOKUP(BV287,'Criteria Table'!$A$2:$I$102,2,FALSE),0)</f>
        <v>6.4</v>
      </c>
      <c r="BX287" s="95">
        <f t="shared" si="280"/>
        <v>42</v>
      </c>
      <c r="BY287" s="83">
        <f>IFERROR(VLOOKUP(TEXT($A287,"0000"),'AYP11'!$B$425:$AU$846,17,FALSE),"")</f>
        <v>0</v>
      </c>
      <c r="BZ287" s="75">
        <f>IFERROR(VLOOKUP(BY287,'Criteria Table'!$A$2:$I$102,2,FALSE),0)</f>
        <v>10</v>
      </c>
      <c r="CA287" s="95">
        <f t="shared" si="281"/>
        <v>10</v>
      </c>
      <c r="CB287" s="83">
        <f>IFERROR(VLOOKUP(TEXT($A287,"0000"),'AYP11'!$B$3:$AU$424,17,FALSE),"")</f>
        <v>0</v>
      </c>
      <c r="CC287" s="95">
        <f>IFERROR(VLOOKUP(CB287,'Criteria Table'!$A$2:$I$102,2,FALSE),0)</f>
        <v>10</v>
      </c>
      <c r="CD287" s="95">
        <f t="shared" si="282"/>
        <v>10</v>
      </c>
      <c r="CE287" s="83">
        <f>IFERROR(VLOOKUP(TEXT($A287,"0000"),'AYP11'!$B$1269:$AU$1690,17,FALSE),"")</f>
        <v>32</v>
      </c>
      <c r="CF287" s="95">
        <f>IFERROR(VLOOKUP(CE287,'Criteria Table'!$A$2:$I$102,2,FALSE),0)</f>
        <v>6.8000000000000007</v>
      </c>
      <c r="CG287" s="95">
        <f t="shared" si="283"/>
        <v>39</v>
      </c>
      <c r="CH287" s="83">
        <f>IFERROR(VLOOKUP(TEXT($A287,"0000"),'AYP11'!$B$1691:$AU$2112,17,FALSE),"")</f>
        <v>0</v>
      </c>
      <c r="CI287" s="95">
        <f>IFERROR(VLOOKUP(CH287,'Criteria Table'!$A$2:$I$102,2,FALSE),0)</f>
        <v>10</v>
      </c>
      <c r="CJ287" s="95">
        <f t="shared" si="284"/>
        <v>10</v>
      </c>
      <c r="CK287" s="83">
        <f>IFERROR(VLOOKUP(TEXT($A287,"0000"),'AYP11'!$B$2535:$AU$2956,17,FALSE),"")</f>
        <v>0</v>
      </c>
      <c r="CL287" s="95">
        <f>IFERROR(VLOOKUP(CK287,'Criteria Table'!$A$2:$I$102,2,FALSE),0)</f>
        <v>10</v>
      </c>
      <c r="CM287" s="95">
        <f t="shared" si="285"/>
        <v>10</v>
      </c>
      <c r="CN287" s="76">
        <f>IFERROR(VLOOKUP(TEXT($A287,"0000"),'AYP11'!$B$3379:$AU$3800,23,FALSE),"")</f>
        <v>0</v>
      </c>
      <c r="CO287" s="95">
        <f>IFERROR(VLOOKUP(CN287,'Criteria Table'!$A$2:$I$102,2,FALSE),0)</f>
        <v>10</v>
      </c>
      <c r="CP287" s="95">
        <f t="shared" si="286"/>
        <v>10</v>
      </c>
      <c r="CQ287" s="76">
        <f>IFERROR(VLOOKUP(TEXT($A287,"0000"),'AYP11'!$B$847:$AU$1268,23,FALSE),"")</f>
        <v>32</v>
      </c>
      <c r="CR287" s="95">
        <f>IFERROR(VLOOKUP(CQ287,'Criteria Table'!$A$2:$I$102,2,FALSE),0)</f>
        <v>6.8000000000000007</v>
      </c>
      <c r="CS287" s="95">
        <f t="shared" si="287"/>
        <v>39</v>
      </c>
      <c r="CT287" s="76">
        <f>IFERROR(VLOOKUP(TEXT($A287,"0000"),'AYP11'!$B$2113:$AU$2534,23,FALSE),"")</f>
        <v>37</v>
      </c>
      <c r="CU287" s="95">
        <f>IFERROR(VLOOKUP(CT287,'Criteria Table'!$A$2:$I$102,2,FALSE),0)</f>
        <v>6.3000000000000007</v>
      </c>
      <c r="CV287" s="95">
        <f t="shared" si="288"/>
        <v>43</v>
      </c>
      <c r="CW287" s="76">
        <f>IFERROR(VLOOKUP(TEXT($A287,"0000"),'AYP11'!$B$425:$AU$846,23,FALSE),"")</f>
        <v>0</v>
      </c>
      <c r="CX287" s="95">
        <f>IFERROR(VLOOKUP(CW287,'Criteria Table'!$A$2:$I$102,2,FALSE),0)</f>
        <v>10</v>
      </c>
      <c r="CY287" s="95">
        <f t="shared" si="289"/>
        <v>10</v>
      </c>
      <c r="CZ287" s="76">
        <f>IFERROR(VLOOKUP(TEXT($A287,"0000"),'AYP11'!$B$3:$AU$424,23,FALSE),"")</f>
        <v>0</v>
      </c>
      <c r="DA287" s="95">
        <f>IFERROR(VLOOKUP(CZ287,'Criteria Table'!$A$2:$I$102,2,FALSE),0)</f>
        <v>10</v>
      </c>
      <c r="DB287" s="95">
        <f t="shared" si="290"/>
        <v>10</v>
      </c>
      <c r="DC287" s="76">
        <f>IFERROR(VLOOKUP(TEXT($A287,"0000"),'AYP11'!$B$1269:$AU$1690,23,FALSE),"")</f>
        <v>32</v>
      </c>
      <c r="DD287" s="95">
        <f>IFERROR(VLOOKUP(DC287,'Criteria Table'!$A$2:$I$102,2,FALSE),0)</f>
        <v>6.8000000000000007</v>
      </c>
      <c r="DE287" s="95">
        <f t="shared" si="291"/>
        <v>39</v>
      </c>
      <c r="DF287" s="76">
        <f>IFERROR(VLOOKUP(TEXT($A287,"0000"),'AYP11'!$B$1691:$AU$2112,23,FALSE),"")</f>
        <v>0</v>
      </c>
      <c r="DG287" s="95">
        <f>IFERROR(VLOOKUP(DF287,'Criteria Table'!$A$2:$I$102,2,FALSE),0)</f>
        <v>10</v>
      </c>
      <c r="DH287" s="95">
        <f t="shared" si="292"/>
        <v>10</v>
      </c>
      <c r="DI287" s="76">
        <f>IFERROR(VLOOKUP(TEXT($A287,"0000"),'AYP11'!$B$2535:$AU$2956,23,FALSE),"")</f>
        <v>0</v>
      </c>
      <c r="DJ287" s="95">
        <f>IFERROR(VLOOKUP(DI287,'Criteria Table'!$A$2:$I$102,2,FALSE),0)</f>
        <v>10</v>
      </c>
      <c r="DK287" s="95">
        <f t="shared" si="293"/>
        <v>10</v>
      </c>
      <c r="DL287" s="91">
        <f>IFERROR(VLOOKUP(TEXT($A287,"0000"),'AYP11'!$B$3379:$AU$3800,11,FALSE),"")</f>
        <v>0</v>
      </c>
      <c r="DM287" s="95">
        <f t="shared" si="294"/>
        <v>1</v>
      </c>
      <c r="DN287" s="95" t="str">
        <f t="shared" si="295"/>
        <v/>
      </c>
      <c r="DO287" s="91">
        <f>IFERROR(VLOOKUP(TEXT($A287,"0000"),'AYP11'!$B$847:$AU$1268,11,FALSE),"")</f>
        <v>0</v>
      </c>
      <c r="DP287" s="95">
        <f t="shared" si="296"/>
        <v>1</v>
      </c>
      <c r="DQ287" s="95" t="str">
        <f t="shared" si="297"/>
        <v/>
      </c>
      <c r="DR287" s="91">
        <f>IFERROR(VLOOKUP(TEXT($A287,"0000"),'AYP11'!$B$2113:$AU$2534,11,FALSE),"")</f>
        <v>0</v>
      </c>
      <c r="DS287" s="95">
        <f t="shared" si="298"/>
        <v>1</v>
      </c>
      <c r="DT287" s="95" t="str">
        <f t="shared" si="299"/>
        <v/>
      </c>
      <c r="DU287" s="91">
        <f>IFERROR(VLOOKUP(TEXT($A287,"0000"),'AYP11'!$B$425:$AU$846,11,FALSE),"")</f>
        <v>0</v>
      </c>
      <c r="DV287" s="95">
        <f t="shared" si="300"/>
        <v>1</v>
      </c>
      <c r="DW287" s="95" t="str">
        <f t="shared" si="301"/>
        <v/>
      </c>
      <c r="DX287" s="91">
        <f>IFERROR(VLOOKUP(TEXT($A287,"0000"),'AYP11'!$B$3:$AU$424,11,FALSE),"")</f>
        <v>0</v>
      </c>
      <c r="DY287" s="95">
        <f t="shared" si="302"/>
        <v>1</v>
      </c>
      <c r="DZ287" s="95" t="str">
        <f t="shared" si="303"/>
        <v/>
      </c>
      <c r="EA287" s="91">
        <f>IFERROR(VLOOKUP(TEXT($A287,"0000"),'AYP11'!$B$1269:$AU$1690,11,FALSE),"")</f>
        <v>0</v>
      </c>
      <c r="EB287" s="95">
        <f t="shared" si="304"/>
        <v>1</v>
      </c>
      <c r="EC287" s="95" t="str">
        <f t="shared" si="305"/>
        <v/>
      </c>
      <c r="ED287" s="91">
        <f>IFERROR(VLOOKUP(TEXT($A287,"0000"),'AYP11'!$B$1691:$AU$2112,11,FALSE),"")</f>
        <v>0</v>
      </c>
      <c r="EE287" s="95">
        <f t="shared" si="306"/>
        <v>1</v>
      </c>
      <c r="EF287" s="95" t="str">
        <f t="shared" si="307"/>
        <v/>
      </c>
      <c r="EG287" s="91">
        <f>IFERROR(VLOOKUP(TEXT($A287,"0000"),'AYP11'!$B$2535:$AU$2956,11,FALSE),"")</f>
        <v>81</v>
      </c>
      <c r="EH287" s="95">
        <f t="shared" si="308"/>
        <v>1</v>
      </c>
      <c r="EI287" s="95">
        <f t="shared" si="309"/>
        <v>82</v>
      </c>
    </row>
    <row r="288" spans="1:147" x14ac:dyDescent="0.25">
      <c r="A288" s="248">
        <v>6033</v>
      </c>
      <c r="B288" s="291">
        <f t="shared" si="256"/>
        <v>31.477927063339735</v>
      </c>
      <c r="C288" s="50">
        <f>IFERROR(VLOOKUP(TEXT($A288,"0000"),'R-M11'!$A$2:$AA$500,4,FALSE),0)</f>
        <v>164</v>
      </c>
      <c r="D288" s="291">
        <f t="shared" si="257"/>
        <v>37.044145873320538</v>
      </c>
      <c r="E288" s="98">
        <f>IFERROR(SUM(VLOOKUP(TEXT($A288,"0000"),'R-M11'!$A$2:$AA$500,5,FALSE),VLOOKUP(TEXT($A288,"0000"),'R-M11'!$A$2:$AA$500,6,FALSE)),0)</f>
        <v>193</v>
      </c>
      <c r="F288" s="58">
        <f>IFERROR(VLOOKUP(TEXT($A288,"0000"),'R-M11'!$A$2:$AA$500,14,FALSE),0)</f>
        <v>521</v>
      </c>
      <c r="G288" s="230">
        <f t="shared" si="310"/>
        <v>33.647927063339736</v>
      </c>
      <c r="H288" s="97">
        <f t="shared" si="258"/>
        <v>175.30570000000003</v>
      </c>
      <c r="I288" s="230">
        <f t="shared" si="311"/>
        <v>37.974145873320538</v>
      </c>
      <c r="J288" s="97">
        <f t="shared" si="259"/>
        <v>197.84529999999998</v>
      </c>
      <c r="K288" s="230">
        <f t="shared" si="260"/>
        <v>69</v>
      </c>
      <c r="L288" s="121">
        <f>IFERROR(VLOOKUP(K288,'Criteria Table'!$A$2:$I$102,2,FALSE),"")</f>
        <v>3.1</v>
      </c>
      <c r="M288" s="230">
        <f t="shared" si="261"/>
        <v>71.622072936660274</v>
      </c>
      <c r="N288" s="286">
        <f t="shared" si="262"/>
        <v>39.463601532567047</v>
      </c>
      <c r="O288" s="50">
        <f>IFERROR(VLOOKUP(TEXT($A288,"0000"),'R-M11'!$A$2:$AA$500,17,FALSE),"")</f>
        <v>206</v>
      </c>
      <c r="P288" s="286">
        <f t="shared" si="263"/>
        <v>31.03448275862069</v>
      </c>
      <c r="Q288" s="98">
        <f>IFERROR(SUM(VLOOKUP(TEXT($A288,"0000"),'R-M11'!$A$2:$AA$500,18,FALSE),VLOOKUP(TEXT($A288,"0000"),'R-M11'!$A$2:$AA$500,19,FALSE)),0)</f>
        <v>162</v>
      </c>
      <c r="R288" s="69">
        <f>IFERROR(VLOOKUP(TEXT($A288,"0000"),'R-M11'!$A$2:$AA$500,27,FALSE),0)</f>
        <v>522</v>
      </c>
      <c r="S288" s="121">
        <f t="shared" si="312"/>
        <v>41.563601532567048</v>
      </c>
      <c r="T288" s="70">
        <f t="shared" si="264"/>
        <v>216.96199999999999</v>
      </c>
      <c r="U288" s="121">
        <f t="shared" si="313"/>
        <v>31.934482758620689</v>
      </c>
      <c r="V288" s="70">
        <f t="shared" si="265"/>
        <v>166.69800000000001</v>
      </c>
      <c r="W288" s="121">
        <f t="shared" si="266"/>
        <v>70</v>
      </c>
      <c r="X288" s="124">
        <f>IFERROR(VLOOKUP(W288,'Criteria Table'!$A$2:$I$102,2,FALSE),"")</f>
        <v>3</v>
      </c>
      <c r="Y288" s="121">
        <f t="shared" si="267"/>
        <v>73.498084291187737</v>
      </c>
      <c r="Z288" s="92">
        <f>IFERROR(IF(VLOOKUP(A288,'SG11'!$A$3:$AI$500,18,FALSE)="","NA",VLOOKUP(A288,'SG11'!$A$3:$AI$500,18,FALSE)),"")</f>
        <v>63</v>
      </c>
      <c r="AA288" s="75">
        <f>IFERROR(VLOOKUP(Z288,'Criteria Table'!$A$2:$I$102,6,FALSE),"NA")</f>
        <v>5</v>
      </c>
      <c r="AB288" s="95">
        <f t="shared" si="314"/>
        <v>68</v>
      </c>
      <c r="AC288" s="84">
        <f>IFERROR(IF(VLOOKUP(A288,'SG11'!$A$3:$AI$500,19,FALSE)="","NA",VLOOKUP(A288,'SG11'!$A$3:$AI$500,19,FALSE)),"")</f>
        <v>62</v>
      </c>
      <c r="AD288" s="75">
        <f>IFERROR(VLOOKUP(AC288,'Criteria Table'!$A$2:$I$102,6,FALSE),"NA")</f>
        <v>5</v>
      </c>
      <c r="AE288" s="95">
        <f t="shared" si="315"/>
        <v>67</v>
      </c>
      <c r="AF288" s="92">
        <f>IFERROR(IF(VLOOKUP(A288,'SG11'!$A$3:$AI$500,20,FALSE)="","NA",VLOOKUP(A288,'SG11'!$A$3:$AI$500,20,FALSE)),"")</f>
        <v>67</v>
      </c>
      <c r="AG288" s="75">
        <f>IFERROR(VLOOKUP(AF288,'Criteria Table'!$A$2:$I$102,6,FALSE),"NA")</f>
        <v>5</v>
      </c>
      <c r="AH288" s="95">
        <f t="shared" si="316"/>
        <v>72</v>
      </c>
      <c r="AI288" s="84">
        <f>IFERROR(IF(VLOOKUP(A288,'SG11'!$A$3:$AI$500,21,FALSE)="","NA",VLOOKUP(A288,'SG11'!$A$3:$AI$500,21,FALSE)),"")</f>
        <v>65</v>
      </c>
      <c r="AJ288" s="75">
        <f>IFERROR(VLOOKUP(AI288,'Criteria Table'!$A$2:$I$102,6,FALSE),"NA")</f>
        <v>5</v>
      </c>
      <c r="AK288" s="95">
        <f t="shared" si="317"/>
        <v>70</v>
      </c>
      <c r="AL288" s="99">
        <f>IFERROR(VLOOKUP(TEXT(A288,"0000"),'W11'!$A$1:$E$500,4,FALSE)/AP288*100,"")</f>
        <v>97.058823529411768</v>
      </c>
      <c r="AM288" s="97">
        <f>IFERROR(VLOOKUP(TEXT(A288,"0000"),'W11'!$A$1:$E$500,4,FALSE),"")</f>
        <v>165</v>
      </c>
      <c r="AN288" s="99">
        <f t="shared" si="268"/>
        <v>97.058823529411768</v>
      </c>
      <c r="AO288" s="97">
        <f t="shared" si="269"/>
        <v>165</v>
      </c>
      <c r="AP288" s="99">
        <f>IFERROR(VLOOKUP(TEXT(A288,"0000"),'W11'!$A$1:$E$500,5,FALSE),"")</f>
        <v>170</v>
      </c>
      <c r="AQ288" s="97">
        <f>IFERROR(VLOOKUP(ROUND(AL288,0),'Criteria Table'!$A$2:$I$102,4,FALSE),0)</f>
        <v>0</v>
      </c>
      <c r="AR288" s="128"/>
      <c r="AS288" s="95"/>
      <c r="AT288" s="95"/>
      <c r="AU288" s="100">
        <f>IFERROR(VLOOKUP(TEXT(A288,"0000"),'Sci11'!$A$3:$N$492,4,FALSE)/VLOOKUP(TEXT(A288,"0000"),'Sci11'!$A$3:$N$492,14,FALSE)*100,"")</f>
        <v>31.764705882352938</v>
      </c>
      <c r="AV288" s="101">
        <f>SUM(VLOOKUP(TEXT(A288,"0000"),'Sci11'!$A$3:$N$492,5,FALSE),VLOOKUP(TEXT(A288,"0000"),'Sci11'!$A$3:$N$492,6,FALSE))/VLOOKUP(TEXT(A288,"0000"),'Sci11'!$A$3:$N$492,14,FALSE)*100</f>
        <v>4.117647058823529</v>
      </c>
      <c r="AW288" s="100">
        <f t="shared" si="318"/>
        <v>36.244705882352939</v>
      </c>
      <c r="AX288" s="101">
        <f>IFERROR(AW288/100*VLOOKUP(TEXT(A288,"0000"),'Sci11'!$A$3:$N$492,14,FALSE),"")</f>
        <v>61.616</v>
      </c>
      <c r="AY288" s="100">
        <f t="shared" si="319"/>
        <v>6.0376470588235289</v>
      </c>
      <c r="AZ288" s="101">
        <f>IFERROR(AY288/100*VLOOKUP(TEXT(A288,"0000"),'Sci11'!$A$3:$N$492,14,FALSE),"")</f>
        <v>10.263999999999999</v>
      </c>
      <c r="BA288" s="100">
        <f t="shared" si="270"/>
        <v>36</v>
      </c>
      <c r="BB288" s="101">
        <f>IFERROR(VLOOKUP(BA288,'Criteria Table'!$A$2:$I$102,2,FALSE),"")</f>
        <v>6.4</v>
      </c>
      <c r="BC288" s="101">
        <f t="shared" si="271"/>
        <v>42.4</v>
      </c>
      <c r="BD288" s="82">
        <f>IFERROR(VLOOKUP(A288,ATTx11!$A$2:$N$500,4,FALSE),"")</f>
        <v>97.32</v>
      </c>
      <c r="BE288" s="95">
        <f t="shared" si="272"/>
        <v>0</v>
      </c>
      <c r="BF288" s="96">
        <f t="shared" si="273"/>
        <v>97.32</v>
      </c>
      <c r="BG288" s="70">
        <f>IFERROR(VLOOKUP(A288,ATTx11!$A$2:$N$500,11,FALSE),"")</f>
        <v>11</v>
      </c>
      <c r="BH288" s="95">
        <f t="shared" si="274"/>
        <v>9.9</v>
      </c>
      <c r="BI288" s="70">
        <f>IFERROR(VLOOKUP(A288,ATTx11!$A$2:$N$500,12,FALSE),"")</f>
        <v>43</v>
      </c>
      <c r="BJ288" s="97">
        <f t="shared" si="275"/>
        <v>38.700000000000003</v>
      </c>
      <c r="BK288" s="84">
        <f>IFERROR(VLOOKUP(A288,ATTx11!$A$2:$N$500,7,FALSE),"")</f>
        <v>11</v>
      </c>
      <c r="BL288" s="97">
        <f t="shared" si="276"/>
        <v>9.9</v>
      </c>
      <c r="BM288" s="84">
        <f>IFERROR(VLOOKUP(A288,ATTx11!$A$2:$N$500,8,FALSE),"")</f>
        <v>37</v>
      </c>
      <c r="BN288" s="95">
        <f t="shared" si="277"/>
        <v>33.299999999999997</v>
      </c>
      <c r="BO288" s="95"/>
      <c r="BP288" s="83">
        <f>IFERROR(VLOOKUP(TEXT($A288,"0000"),'AYP11'!$B$3379:$AU$3800,17,FALSE),"")</f>
        <v>0</v>
      </c>
      <c r="BQ288" s="75">
        <f>IFERROR(VLOOKUP(BP288,'Criteria Table'!$A$2:$I$102,2,FALSE),0)</f>
        <v>10</v>
      </c>
      <c r="BR288" s="95">
        <f t="shared" si="278"/>
        <v>10</v>
      </c>
      <c r="BS288" s="83">
        <f>IFERROR(VLOOKUP(TEXT($A288,"0000"),'AYP11'!$B$847:$AU$1268,17,FALSE),"")</f>
        <v>0</v>
      </c>
      <c r="BT288" s="75">
        <f>IFERROR(VLOOKUP(BS288,'Criteria Table'!$A$2:$I$102,2,FALSE),0)</f>
        <v>10</v>
      </c>
      <c r="BU288" s="95">
        <f t="shared" si="279"/>
        <v>10</v>
      </c>
      <c r="BV288" s="83">
        <f>IFERROR(VLOOKUP(TEXT($A288,"0000"),'AYP11'!$B$2113:$AU$2534,17,FALSE),"")</f>
        <v>70</v>
      </c>
      <c r="BW288" s="75">
        <f>IFERROR(VLOOKUP(BV288,'Criteria Table'!$A$2:$I$102,2,FALSE),0)</f>
        <v>3</v>
      </c>
      <c r="BX288" s="95">
        <f t="shared" si="280"/>
        <v>73</v>
      </c>
      <c r="BY288" s="83">
        <f>IFERROR(VLOOKUP(TEXT($A288,"0000"),'AYP11'!$B$425:$AU$846,17,FALSE),"")</f>
        <v>0</v>
      </c>
      <c r="BZ288" s="75">
        <f>IFERROR(VLOOKUP(BY288,'Criteria Table'!$A$2:$I$102,2,FALSE),0)</f>
        <v>10</v>
      </c>
      <c r="CA288" s="95">
        <f t="shared" si="281"/>
        <v>10</v>
      </c>
      <c r="CB288" s="83">
        <f>IFERROR(VLOOKUP(TEXT($A288,"0000"),'AYP11'!$B$3:$AU$424,17,FALSE),"")</f>
        <v>0</v>
      </c>
      <c r="CC288" s="95">
        <f>IFERROR(VLOOKUP(CB288,'Criteria Table'!$A$2:$I$102,2,FALSE),0)</f>
        <v>10</v>
      </c>
      <c r="CD288" s="95">
        <f t="shared" si="282"/>
        <v>10</v>
      </c>
      <c r="CE288" s="83">
        <f>IFERROR(VLOOKUP(TEXT($A288,"0000"),'AYP11'!$B$1269:$AU$1690,17,FALSE),"")</f>
        <v>67</v>
      </c>
      <c r="CF288" s="95">
        <f>IFERROR(VLOOKUP(CE288,'Criteria Table'!$A$2:$I$102,2,FALSE),0)</f>
        <v>3.3000000000000003</v>
      </c>
      <c r="CG288" s="95">
        <f t="shared" si="283"/>
        <v>70</v>
      </c>
      <c r="CH288" s="83">
        <f>IFERROR(VLOOKUP(TEXT($A288,"0000"),'AYP11'!$B$1691:$AU$2112,17,FALSE),"")</f>
        <v>0</v>
      </c>
      <c r="CI288" s="95">
        <f>IFERROR(VLOOKUP(CH288,'Criteria Table'!$A$2:$I$102,2,FALSE),0)</f>
        <v>10</v>
      </c>
      <c r="CJ288" s="95">
        <f t="shared" si="284"/>
        <v>10</v>
      </c>
      <c r="CK288" s="83">
        <f>IFERROR(VLOOKUP(TEXT($A288,"0000"),'AYP11'!$B$2535:$AU$2956,17,FALSE),"")</f>
        <v>0</v>
      </c>
      <c r="CL288" s="95">
        <f>IFERROR(VLOOKUP(CK288,'Criteria Table'!$A$2:$I$102,2,FALSE),0)</f>
        <v>10</v>
      </c>
      <c r="CM288" s="95">
        <f t="shared" si="285"/>
        <v>10</v>
      </c>
      <c r="CN288" s="76">
        <f>IFERROR(VLOOKUP(TEXT($A288,"0000"),'AYP11'!$B$3379:$AU$3800,23,FALSE),"")</f>
        <v>0</v>
      </c>
      <c r="CO288" s="95">
        <f>IFERROR(VLOOKUP(CN288,'Criteria Table'!$A$2:$I$102,2,FALSE),0)</f>
        <v>10</v>
      </c>
      <c r="CP288" s="95">
        <f t="shared" si="286"/>
        <v>10</v>
      </c>
      <c r="CQ288" s="76">
        <f>IFERROR(VLOOKUP(TEXT($A288,"0000"),'AYP11'!$B$847:$AU$1268,23,FALSE),"")</f>
        <v>0</v>
      </c>
      <c r="CR288" s="95">
        <f>IFERROR(VLOOKUP(CQ288,'Criteria Table'!$A$2:$I$102,2,FALSE),0)</f>
        <v>10</v>
      </c>
      <c r="CS288" s="95">
        <f t="shared" si="287"/>
        <v>10</v>
      </c>
      <c r="CT288" s="76">
        <f>IFERROR(VLOOKUP(TEXT($A288,"0000"),'AYP11'!$B$2113:$AU$2534,23,FALSE),"")</f>
        <v>73</v>
      </c>
      <c r="CU288" s="95">
        <f>IFERROR(VLOOKUP(CT288,'Criteria Table'!$A$2:$I$102,2,FALSE),0)</f>
        <v>2.7</v>
      </c>
      <c r="CV288" s="95">
        <f t="shared" si="288"/>
        <v>76</v>
      </c>
      <c r="CW288" s="76">
        <f>IFERROR(VLOOKUP(TEXT($A288,"0000"),'AYP11'!$B$425:$AU$846,23,FALSE),"")</f>
        <v>0</v>
      </c>
      <c r="CX288" s="95">
        <f>IFERROR(VLOOKUP(CW288,'Criteria Table'!$A$2:$I$102,2,FALSE),0)</f>
        <v>10</v>
      </c>
      <c r="CY288" s="95">
        <f t="shared" si="289"/>
        <v>10</v>
      </c>
      <c r="CZ288" s="76">
        <f>IFERROR(VLOOKUP(TEXT($A288,"0000"),'AYP11'!$B$3:$AU$424,23,FALSE),"")</f>
        <v>0</v>
      </c>
      <c r="DA288" s="95">
        <f>IFERROR(VLOOKUP(CZ288,'Criteria Table'!$A$2:$I$102,2,FALSE),0)</f>
        <v>10</v>
      </c>
      <c r="DB288" s="95">
        <f t="shared" si="290"/>
        <v>10</v>
      </c>
      <c r="DC288" s="76">
        <f>IFERROR(VLOOKUP(TEXT($A288,"0000"),'AYP11'!$B$1269:$AU$1690,23,FALSE),"")</f>
        <v>72</v>
      </c>
      <c r="DD288" s="95">
        <f>IFERROR(VLOOKUP(DC288,'Criteria Table'!$A$2:$I$102,2,FALSE),0)</f>
        <v>2.8000000000000003</v>
      </c>
      <c r="DE288" s="95">
        <f t="shared" si="291"/>
        <v>75</v>
      </c>
      <c r="DF288" s="76">
        <f>IFERROR(VLOOKUP(TEXT($A288,"0000"),'AYP11'!$B$1691:$AU$2112,23,FALSE),"")</f>
        <v>0</v>
      </c>
      <c r="DG288" s="95">
        <f>IFERROR(VLOOKUP(DF288,'Criteria Table'!$A$2:$I$102,2,FALSE),0)</f>
        <v>10</v>
      </c>
      <c r="DH288" s="95">
        <f t="shared" si="292"/>
        <v>10</v>
      </c>
      <c r="DI288" s="76">
        <f>IFERROR(VLOOKUP(TEXT($A288,"0000"),'AYP11'!$B$2535:$AU$2956,23,FALSE),"")</f>
        <v>0</v>
      </c>
      <c r="DJ288" s="95">
        <f>IFERROR(VLOOKUP(DI288,'Criteria Table'!$A$2:$I$102,2,FALSE),0)</f>
        <v>10</v>
      </c>
      <c r="DK288" s="95">
        <f t="shared" si="293"/>
        <v>10</v>
      </c>
      <c r="DL288" s="91">
        <f>IFERROR(VLOOKUP(TEXT($A288,"0000"),'AYP11'!$B$3379:$AU$3800,11,FALSE),"")</f>
        <v>0</v>
      </c>
      <c r="DM288" s="95">
        <f t="shared" si="294"/>
        <v>1</v>
      </c>
      <c r="DN288" s="95" t="str">
        <f t="shared" si="295"/>
        <v/>
      </c>
      <c r="DO288" s="91">
        <f>IFERROR(VLOOKUP(TEXT($A288,"0000"),'AYP11'!$B$847:$AU$1268,11,FALSE),"")</f>
        <v>0</v>
      </c>
      <c r="DP288" s="95">
        <f t="shared" si="296"/>
        <v>1</v>
      </c>
      <c r="DQ288" s="95" t="str">
        <f t="shared" si="297"/>
        <v/>
      </c>
      <c r="DR288" s="91">
        <f>IFERROR(VLOOKUP(TEXT($A288,"0000"),'AYP11'!$B$2113:$AU$2534,11,FALSE),"")</f>
        <v>0</v>
      </c>
      <c r="DS288" s="95">
        <f t="shared" si="298"/>
        <v>1</v>
      </c>
      <c r="DT288" s="95" t="str">
        <f t="shared" si="299"/>
        <v/>
      </c>
      <c r="DU288" s="91">
        <f>IFERROR(VLOOKUP(TEXT($A288,"0000"),'AYP11'!$B$425:$AU$846,11,FALSE),"")</f>
        <v>0</v>
      </c>
      <c r="DV288" s="95">
        <f t="shared" si="300"/>
        <v>1</v>
      </c>
      <c r="DW288" s="95" t="str">
        <f t="shared" si="301"/>
        <v/>
      </c>
      <c r="DX288" s="91">
        <f>IFERROR(VLOOKUP(TEXT($A288,"0000"),'AYP11'!$B$3:$AU$424,11,FALSE),"")</f>
        <v>0</v>
      </c>
      <c r="DY288" s="95">
        <f t="shared" si="302"/>
        <v>1</v>
      </c>
      <c r="DZ288" s="95" t="str">
        <f t="shared" si="303"/>
        <v/>
      </c>
      <c r="EA288" s="91">
        <f>IFERROR(VLOOKUP(TEXT($A288,"0000"),'AYP11'!$B$1269:$AU$1690,11,FALSE),"")</f>
        <v>0</v>
      </c>
      <c r="EB288" s="95">
        <f t="shared" si="304"/>
        <v>1</v>
      </c>
      <c r="EC288" s="95" t="str">
        <f t="shared" si="305"/>
        <v/>
      </c>
      <c r="ED288" s="91">
        <f>IFERROR(VLOOKUP(TEXT($A288,"0000"),'AYP11'!$B$1691:$AU$2112,11,FALSE),"")</f>
        <v>0</v>
      </c>
      <c r="EE288" s="95">
        <f t="shared" si="306"/>
        <v>1</v>
      </c>
      <c r="EF288" s="95" t="str">
        <f t="shared" si="307"/>
        <v/>
      </c>
      <c r="EG288" s="91">
        <f>IFERROR(VLOOKUP(TEXT($A288,"0000"),'AYP11'!$B$2535:$AU$2956,11,FALSE),"")</f>
        <v>0</v>
      </c>
      <c r="EH288" s="95">
        <f t="shared" si="308"/>
        <v>1</v>
      </c>
      <c r="EI288" s="95" t="str">
        <f t="shared" si="309"/>
        <v/>
      </c>
    </row>
    <row r="289" spans="1:147" x14ac:dyDescent="0.25">
      <c r="A289" s="248">
        <v>6040</v>
      </c>
      <c r="B289" s="291">
        <f t="shared" si="256"/>
        <v>37.170263788968825</v>
      </c>
      <c r="C289" s="50">
        <f>IFERROR(VLOOKUP(TEXT($A289,"0000"),'R-M11'!$A$2:$AA$500,4,FALSE),0)</f>
        <v>155</v>
      </c>
      <c r="D289" s="291">
        <f t="shared" si="257"/>
        <v>41.007194244604314</v>
      </c>
      <c r="E289" s="98">
        <f>IFERROR(SUM(VLOOKUP(TEXT($A289,"0000"),'R-M11'!$A$2:$AA$500,5,FALSE),VLOOKUP(TEXT($A289,"0000"),'R-M11'!$A$2:$AA$500,6,FALSE)),0)</f>
        <v>171</v>
      </c>
      <c r="F289" s="58">
        <f>IFERROR(VLOOKUP(TEXT($A289,"0000"),'R-M11'!$A$2:$AA$500,14,FALSE),0)</f>
        <v>417</v>
      </c>
      <c r="G289" s="230">
        <f t="shared" si="310"/>
        <v>38.710263788968824</v>
      </c>
      <c r="H289" s="97">
        <f t="shared" si="258"/>
        <v>161.42179999999999</v>
      </c>
      <c r="I289" s="230">
        <f t="shared" si="311"/>
        <v>41.66719424460431</v>
      </c>
      <c r="J289" s="97">
        <f t="shared" si="259"/>
        <v>173.75219999999999</v>
      </c>
      <c r="K289" s="230">
        <f t="shared" si="260"/>
        <v>78</v>
      </c>
      <c r="L289" s="121">
        <f>IFERROR(VLOOKUP(K289,'Criteria Table'!$A$2:$I$102,2,FALSE),"")</f>
        <v>2.2000000000000002</v>
      </c>
      <c r="M289" s="230">
        <f t="shared" si="261"/>
        <v>80.377458033573134</v>
      </c>
      <c r="N289" s="286">
        <f t="shared" si="262"/>
        <v>32.344213649851632</v>
      </c>
      <c r="O289" s="50">
        <f>IFERROR(VLOOKUP(TEXT($A289,"0000"),'R-M11'!$A$2:$AA$500,17,FALSE),"")</f>
        <v>109</v>
      </c>
      <c r="P289" s="286">
        <f t="shared" si="263"/>
        <v>56.973293768545993</v>
      </c>
      <c r="Q289" s="98">
        <f>IFERROR(SUM(VLOOKUP(TEXT($A289,"0000"),'R-M11'!$A$2:$AA$500,18,FALSE),VLOOKUP(TEXT($A289,"0000"),'R-M11'!$A$2:$AA$500,19,FALSE)),0)</f>
        <v>192</v>
      </c>
      <c r="R289" s="69">
        <f>IFERROR(VLOOKUP(TEXT($A289,"0000"),'R-M11'!$A$2:$AA$500,27,FALSE),0)</f>
        <v>337</v>
      </c>
      <c r="S289" s="121">
        <f t="shared" si="312"/>
        <v>32.344213649851632</v>
      </c>
      <c r="T289" s="70">
        <f t="shared" si="264"/>
        <v>109</v>
      </c>
      <c r="U289" s="121">
        <f t="shared" si="313"/>
        <v>56.973293768545993</v>
      </c>
      <c r="V289" s="70">
        <f t="shared" si="265"/>
        <v>192</v>
      </c>
      <c r="W289" s="121">
        <f t="shared" si="266"/>
        <v>89</v>
      </c>
      <c r="X289" s="124">
        <f>IFERROR(VLOOKUP(W289,'Criteria Table'!$A$2:$I$102,2,FALSE),"")</f>
        <v>0</v>
      </c>
      <c r="Y289" s="121">
        <f t="shared" si="267"/>
        <v>89.317507418397625</v>
      </c>
      <c r="Z289" s="92">
        <f>IFERROR(IF(VLOOKUP(A289,'SG11'!$A$3:$AI$500,18,FALSE)="","NA",VLOOKUP(A289,'SG11'!$A$3:$AI$500,18,FALSE)),"")</f>
        <v>65</v>
      </c>
      <c r="AA289" s="75">
        <f>IFERROR(VLOOKUP(Z289,'Criteria Table'!$A$2:$I$102,6,FALSE),"NA")</f>
        <v>5</v>
      </c>
      <c r="AB289" s="95">
        <f t="shared" si="314"/>
        <v>70</v>
      </c>
      <c r="AC289" s="84">
        <f>IFERROR(IF(VLOOKUP(A289,'SG11'!$A$3:$AI$500,19,FALSE)="","NA",VLOOKUP(A289,'SG11'!$A$3:$AI$500,19,FALSE)),"")</f>
        <v>85</v>
      </c>
      <c r="AD289" s="75">
        <f>IFERROR(VLOOKUP(AC289,'Criteria Table'!$A$2:$I$102,6,FALSE),"NA")</f>
        <v>5</v>
      </c>
      <c r="AE289" s="95">
        <f t="shared" si="315"/>
        <v>90</v>
      </c>
      <c r="AF289" s="92">
        <f>IFERROR(IF(VLOOKUP(A289,'SG11'!$A$3:$AI$500,20,FALSE)="","NA",VLOOKUP(A289,'SG11'!$A$3:$AI$500,20,FALSE)),"")</f>
        <v>66</v>
      </c>
      <c r="AG289" s="75">
        <f>IFERROR(VLOOKUP(AF289,'Criteria Table'!$A$2:$I$102,6,FALSE),"NA")</f>
        <v>5</v>
      </c>
      <c r="AH289" s="95">
        <f t="shared" si="316"/>
        <v>71</v>
      </c>
      <c r="AI289" s="84">
        <f>IFERROR(IF(VLOOKUP(A289,'SG11'!$A$3:$AI$500,21,FALSE)="","NA",VLOOKUP(A289,'SG11'!$A$3:$AI$500,21,FALSE)),"")</f>
        <v>84</v>
      </c>
      <c r="AJ289" s="75">
        <f>IFERROR(VLOOKUP(AI289,'Criteria Table'!$A$2:$I$102,6,FALSE),"NA")</f>
        <v>5</v>
      </c>
      <c r="AK289" s="95">
        <f t="shared" si="317"/>
        <v>89</v>
      </c>
      <c r="AL289" s="99">
        <f>IFERROR(VLOOKUP(TEXT(A289,"0000"),'W11'!$A$1:$E$500,4,FALSE)/AP289*100,"")</f>
        <v>100</v>
      </c>
      <c r="AM289" s="97">
        <f>IFERROR(VLOOKUP(TEXT(A289,"0000"),'W11'!$A$1:$E$500,4,FALSE),"")</f>
        <v>167</v>
      </c>
      <c r="AN289" s="99">
        <f t="shared" si="268"/>
        <v>100</v>
      </c>
      <c r="AO289" s="97">
        <f t="shared" si="269"/>
        <v>167</v>
      </c>
      <c r="AP289" s="99">
        <f>IFERROR(VLOOKUP(TEXT(A289,"0000"),'W11'!$A$1:$E$500,5,FALSE),"")</f>
        <v>167</v>
      </c>
      <c r="AQ289" s="97">
        <f>IFERROR(VLOOKUP(ROUND(AL289,0),'Criteria Table'!$A$2:$I$102,4,FALSE),0)</f>
        <v>0</v>
      </c>
      <c r="AR289" s="128"/>
      <c r="AS289" s="95"/>
      <c r="AT289" s="95"/>
      <c r="AU289" s="100">
        <f>IFERROR(VLOOKUP(TEXT(A289,"0000"),'Sci11'!$A$3:$N$492,4,FALSE)/VLOOKUP(TEXT(A289,"0000"),'Sci11'!$A$3:$N$492,14,FALSE)*100,"")</f>
        <v>33.587786259541986</v>
      </c>
      <c r="AV289" s="101">
        <f>SUM(VLOOKUP(TEXT(A289,"0000"),'Sci11'!$A$3:$N$492,5,FALSE),VLOOKUP(TEXT(A289,"0000"),'Sci11'!$A$3:$N$492,6,FALSE))/VLOOKUP(TEXT(A289,"0000"),'Sci11'!$A$3:$N$492,14,FALSE)*100</f>
        <v>12.213740458015266</v>
      </c>
      <c r="AW289" s="100">
        <f t="shared" si="318"/>
        <v>37.367786259541987</v>
      </c>
      <c r="AX289" s="101">
        <f>IFERROR(AW289/100*VLOOKUP(TEXT(A289,"0000"),'Sci11'!$A$3:$N$492,14,FALSE),"")</f>
        <v>48.951799999999999</v>
      </c>
      <c r="AY289" s="100">
        <f t="shared" si="319"/>
        <v>13.833740458015267</v>
      </c>
      <c r="AZ289" s="101">
        <f>IFERROR(AY289/100*VLOOKUP(TEXT(A289,"0000"),'Sci11'!$A$3:$N$492,14,FALSE),"")</f>
        <v>18.122199999999999</v>
      </c>
      <c r="BA289" s="100">
        <f t="shared" si="270"/>
        <v>46</v>
      </c>
      <c r="BB289" s="101">
        <f>IFERROR(VLOOKUP(BA289,'Criteria Table'!$A$2:$I$102,2,FALSE),"")</f>
        <v>5.4</v>
      </c>
      <c r="BC289" s="101">
        <f t="shared" si="271"/>
        <v>51.4</v>
      </c>
      <c r="BD289" s="82">
        <f>IFERROR(VLOOKUP(A289,ATTx11!$A$2:$N$500,4,FALSE),"")</f>
        <v>96.76</v>
      </c>
      <c r="BE289" s="95">
        <f t="shared" si="272"/>
        <v>0.5</v>
      </c>
      <c r="BF289" s="96">
        <f t="shared" si="273"/>
        <v>97.26</v>
      </c>
      <c r="BG289" s="70">
        <f>IFERROR(VLOOKUP(A289,ATTx11!$A$2:$N$500,11,FALSE),"")</f>
        <v>0</v>
      </c>
      <c r="BH289" s="95">
        <f t="shared" si="274"/>
        <v>0</v>
      </c>
      <c r="BI289" s="70">
        <f>IFERROR(VLOOKUP(A289,ATTx11!$A$2:$N$500,12,FALSE),"")</f>
        <v>4</v>
      </c>
      <c r="BJ289" s="97">
        <f t="shared" si="275"/>
        <v>3.6</v>
      </c>
      <c r="BK289" s="84">
        <f>IFERROR(VLOOKUP(A289,ATTx11!$A$2:$N$500,7,FALSE),"")</f>
        <v>0</v>
      </c>
      <c r="BL289" s="97">
        <f t="shared" si="276"/>
        <v>0</v>
      </c>
      <c r="BM289" s="84">
        <f>IFERROR(VLOOKUP(A289,ATTx11!$A$2:$N$500,8,FALSE),"")</f>
        <v>3</v>
      </c>
      <c r="BN289" s="95">
        <f t="shared" si="277"/>
        <v>2.7</v>
      </c>
      <c r="BO289" s="95"/>
      <c r="BP289" s="83">
        <f>IFERROR(VLOOKUP(TEXT($A289,"0000"),'AYP11'!$B$3379:$AU$3800,17,FALSE),"")</f>
        <v>86</v>
      </c>
      <c r="BQ289" s="75">
        <f>IFERROR(VLOOKUP(BP289,'Criteria Table'!$A$2:$I$102,2,FALSE),0)</f>
        <v>0</v>
      </c>
      <c r="BR289" s="95">
        <f t="shared" si="278"/>
        <v>86</v>
      </c>
      <c r="BS289" s="83">
        <f>IFERROR(VLOOKUP(TEXT($A289,"0000"),'AYP11'!$B$847:$AU$1268,17,FALSE),"")</f>
        <v>72</v>
      </c>
      <c r="BT289" s="75">
        <f>IFERROR(VLOOKUP(BS289,'Criteria Table'!$A$2:$I$102,2,FALSE),0)</f>
        <v>2.8000000000000003</v>
      </c>
      <c r="BU289" s="95">
        <f t="shared" si="279"/>
        <v>75</v>
      </c>
      <c r="BV289" s="83">
        <f>IFERROR(VLOOKUP(TEXT($A289,"0000"),'AYP11'!$B$2113:$AU$2534,17,FALSE),"")</f>
        <v>84</v>
      </c>
      <c r="BW289" s="75">
        <f>IFERROR(VLOOKUP(BV289,'Criteria Table'!$A$2:$I$102,2,FALSE),0)</f>
        <v>1.6</v>
      </c>
      <c r="BX289" s="95">
        <f t="shared" si="280"/>
        <v>86</v>
      </c>
      <c r="BY289" s="83">
        <f>IFERROR(VLOOKUP(TEXT($A289,"0000"),'AYP11'!$B$425:$AU$846,17,FALSE),"")</f>
        <v>0</v>
      </c>
      <c r="BZ289" s="75">
        <f>IFERROR(VLOOKUP(BY289,'Criteria Table'!$A$2:$I$102,2,FALSE),0)</f>
        <v>10</v>
      </c>
      <c r="CA289" s="95">
        <f t="shared" si="281"/>
        <v>10</v>
      </c>
      <c r="CB289" s="83">
        <f>IFERROR(VLOOKUP(TEXT($A289,"0000"),'AYP11'!$B$3:$AU$424,17,FALSE),"")</f>
        <v>0</v>
      </c>
      <c r="CC289" s="95">
        <f>IFERROR(VLOOKUP(CB289,'Criteria Table'!$A$2:$I$102,2,FALSE),0)</f>
        <v>10</v>
      </c>
      <c r="CD289" s="95">
        <f t="shared" si="282"/>
        <v>10</v>
      </c>
      <c r="CE289" s="83">
        <f>IFERROR(VLOOKUP(TEXT($A289,"0000"),'AYP11'!$B$1269:$AU$1690,17,FALSE),"")</f>
        <v>68</v>
      </c>
      <c r="CF289" s="95">
        <f>IFERROR(VLOOKUP(CE289,'Criteria Table'!$A$2:$I$102,2,FALSE),0)</f>
        <v>3.2</v>
      </c>
      <c r="CG289" s="95">
        <f t="shared" si="283"/>
        <v>71</v>
      </c>
      <c r="CH289" s="83">
        <f>IFERROR(VLOOKUP(TEXT($A289,"0000"),'AYP11'!$B$1691:$AU$2112,17,FALSE),"")</f>
        <v>0</v>
      </c>
      <c r="CI289" s="95">
        <f>IFERROR(VLOOKUP(CH289,'Criteria Table'!$A$2:$I$102,2,FALSE),0)</f>
        <v>10</v>
      </c>
      <c r="CJ289" s="95">
        <f t="shared" si="284"/>
        <v>10</v>
      </c>
      <c r="CK289" s="83">
        <f>IFERROR(VLOOKUP(TEXT($A289,"0000"),'AYP11'!$B$2535:$AU$2956,17,FALSE),"")</f>
        <v>0</v>
      </c>
      <c r="CL289" s="95">
        <f>IFERROR(VLOOKUP(CK289,'Criteria Table'!$A$2:$I$102,2,FALSE),0)</f>
        <v>10</v>
      </c>
      <c r="CM289" s="95">
        <f t="shared" si="285"/>
        <v>10</v>
      </c>
      <c r="CN289" s="76">
        <f>IFERROR(VLOOKUP(TEXT($A289,"0000"),'AYP11'!$B$3379:$AU$3800,23,FALSE),"")</f>
        <v>94</v>
      </c>
      <c r="CO289" s="95">
        <f>IFERROR(VLOOKUP(CN289,'Criteria Table'!$A$2:$I$102,2,FALSE),0)</f>
        <v>0</v>
      </c>
      <c r="CP289" s="95">
        <f t="shared" si="286"/>
        <v>94</v>
      </c>
      <c r="CQ289" s="76">
        <f>IFERROR(VLOOKUP(TEXT($A289,"0000"),'AYP11'!$B$847:$AU$1268,23,FALSE),"")</f>
        <v>89</v>
      </c>
      <c r="CR289" s="95">
        <f>IFERROR(VLOOKUP(CQ289,'Criteria Table'!$A$2:$I$102,2,FALSE),0)</f>
        <v>0</v>
      </c>
      <c r="CS289" s="95">
        <f t="shared" si="287"/>
        <v>89</v>
      </c>
      <c r="CT289" s="76">
        <f>IFERROR(VLOOKUP(TEXT($A289,"0000"),'AYP11'!$B$2113:$AU$2534,23,FALSE),"")</f>
        <v>87</v>
      </c>
      <c r="CU289" s="95">
        <f>IFERROR(VLOOKUP(CT289,'Criteria Table'!$A$2:$I$102,2,FALSE),0)</f>
        <v>0</v>
      </c>
      <c r="CV289" s="95">
        <f t="shared" si="288"/>
        <v>87</v>
      </c>
      <c r="CW289" s="76">
        <f>IFERROR(VLOOKUP(TEXT($A289,"0000"),'AYP11'!$B$425:$AU$846,23,FALSE),"")</f>
        <v>0</v>
      </c>
      <c r="CX289" s="95">
        <f>IFERROR(VLOOKUP(CW289,'Criteria Table'!$A$2:$I$102,2,FALSE),0)</f>
        <v>10</v>
      </c>
      <c r="CY289" s="95">
        <f t="shared" si="289"/>
        <v>10</v>
      </c>
      <c r="CZ289" s="76">
        <f>IFERROR(VLOOKUP(TEXT($A289,"0000"),'AYP11'!$B$3:$AU$424,23,FALSE),"")</f>
        <v>0</v>
      </c>
      <c r="DA289" s="95">
        <f>IFERROR(VLOOKUP(CZ289,'Criteria Table'!$A$2:$I$102,2,FALSE),0)</f>
        <v>10</v>
      </c>
      <c r="DB289" s="95">
        <f t="shared" si="290"/>
        <v>10</v>
      </c>
      <c r="DC289" s="76">
        <f>IFERROR(VLOOKUP(TEXT($A289,"0000"),'AYP11'!$B$1269:$AU$1690,23,FALSE),"")</f>
        <v>86</v>
      </c>
      <c r="DD289" s="95">
        <f>IFERROR(VLOOKUP(DC289,'Criteria Table'!$A$2:$I$102,2,FALSE),0)</f>
        <v>0</v>
      </c>
      <c r="DE289" s="95">
        <f t="shared" si="291"/>
        <v>86</v>
      </c>
      <c r="DF289" s="76">
        <f>IFERROR(VLOOKUP(TEXT($A289,"0000"),'AYP11'!$B$1691:$AU$2112,23,FALSE),"")</f>
        <v>0</v>
      </c>
      <c r="DG289" s="95">
        <f>IFERROR(VLOOKUP(DF289,'Criteria Table'!$A$2:$I$102,2,FALSE),0)</f>
        <v>10</v>
      </c>
      <c r="DH289" s="95">
        <f t="shared" si="292"/>
        <v>10</v>
      </c>
      <c r="DI289" s="76">
        <f>IFERROR(VLOOKUP(TEXT($A289,"0000"),'AYP11'!$B$2535:$AU$2956,23,FALSE),"")</f>
        <v>0</v>
      </c>
      <c r="DJ289" s="95">
        <f>IFERROR(VLOOKUP(DI289,'Criteria Table'!$A$2:$I$102,2,FALSE),0)</f>
        <v>10</v>
      </c>
      <c r="DK289" s="95">
        <f t="shared" si="293"/>
        <v>10</v>
      </c>
      <c r="DL289" s="91">
        <f>IFERROR(VLOOKUP(TEXT($A289,"0000"),'AYP11'!$B$3379:$AU$3800,11,FALSE),"")</f>
        <v>0</v>
      </c>
      <c r="DM289" s="95">
        <f t="shared" si="294"/>
        <v>1</v>
      </c>
      <c r="DN289" s="95" t="str">
        <f t="shared" si="295"/>
        <v/>
      </c>
      <c r="DO289" s="91">
        <f>IFERROR(VLOOKUP(TEXT($A289,"0000"),'AYP11'!$B$847:$AU$1268,11,FALSE),"")</f>
        <v>0</v>
      </c>
      <c r="DP289" s="95">
        <f t="shared" si="296"/>
        <v>1</v>
      </c>
      <c r="DQ289" s="95" t="str">
        <f t="shared" si="297"/>
        <v/>
      </c>
      <c r="DR289" s="91">
        <f>IFERROR(VLOOKUP(TEXT($A289,"0000"),'AYP11'!$B$2113:$AU$2534,11,FALSE),"")</f>
        <v>0</v>
      </c>
      <c r="DS289" s="95">
        <f t="shared" si="298"/>
        <v>1</v>
      </c>
      <c r="DT289" s="95" t="str">
        <f t="shared" si="299"/>
        <v/>
      </c>
      <c r="DU289" s="91">
        <f>IFERROR(VLOOKUP(TEXT($A289,"0000"),'AYP11'!$B$425:$AU$846,11,FALSE),"")</f>
        <v>0</v>
      </c>
      <c r="DV289" s="95">
        <f t="shared" si="300"/>
        <v>1</v>
      </c>
      <c r="DW289" s="95" t="str">
        <f t="shared" si="301"/>
        <v/>
      </c>
      <c r="DX289" s="91">
        <f>IFERROR(VLOOKUP(TEXT($A289,"0000"),'AYP11'!$B$3:$AU$424,11,FALSE),"")</f>
        <v>0</v>
      </c>
      <c r="DY289" s="95">
        <f t="shared" si="302"/>
        <v>1</v>
      </c>
      <c r="DZ289" s="95" t="str">
        <f t="shared" si="303"/>
        <v/>
      </c>
      <c r="EA289" s="91">
        <f>IFERROR(VLOOKUP(TEXT($A289,"0000"),'AYP11'!$B$1269:$AU$1690,11,FALSE),"")</f>
        <v>0</v>
      </c>
      <c r="EB289" s="95">
        <f t="shared" si="304"/>
        <v>1</v>
      </c>
      <c r="EC289" s="95" t="str">
        <f t="shared" si="305"/>
        <v/>
      </c>
      <c r="ED289" s="91">
        <f>IFERROR(VLOOKUP(TEXT($A289,"0000"),'AYP11'!$B$1691:$AU$2112,11,FALSE),"")</f>
        <v>0</v>
      </c>
      <c r="EE289" s="95">
        <f t="shared" si="306"/>
        <v>1</v>
      </c>
      <c r="EF289" s="95" t="str">
        <f t="shared" si="307"/>
        <v/>
      </c>
      <c r="EG289" s="91">
        <f>IFERROR(VLOOKUP(TEXT($A289,"0000"),'AYP11'!$B$2535:$AU$2956,11,FALSE),"")</f>
        <v>0</v>
      </c>
      <c r="EH289" s="95">
        <f t="shared" si="308"/>
        <v>1</v>
      </c>
      <c r="EI289" s="95" t="str">
        <f t="shared" si="309"/>
        <v/>
      </c>
      <c r="EP289" s="34">
        <v>96</v>
      </c>
      <c r="EQ289" s="102" t="s">
        <v>1298</v>
      </c>
    </row>
    <row r="290" spans="1:147" x14ac:dyDescent="0.25">
      <c r="A290" s="248">
        <v>6041</v>
      </c>
      <c r="B290" s="291">
        <f t="shared" si="256"/>
        <v>36.734693877551024</v>
      </c>
      <c r="C290" s="50">
        <f>IFERROR(VLOOKUP(TEXT($A290,"0000"),'R-M11'!$A$2:$AA$500,4,FALSE),0)</f>
        <v>270</v>
      </c>
      <c r="D290" s="291">
        <f t="shared" si="257"/>
        <v>18.095238095238095</v>
      </c>
      <c r="E290" s="98">
        <f>IFERROR(SUM(VLOOKUP(TEXT($A290,"0000"),'R-M11'!$A$2:$AA$500,5,FALSE),VLOOKUP(TEXT($A290,"0000"),'R-M11'!$A$2:$AA$500,6,FALSE)),0)</f>
        <v>133</v>
      </c>
      <c r="F290" s="58">
        <f>IFERROR(VLOOKUP(TEXT($A290,"0000"),'R-M11'!$A$2:$AA$500,14,FALSE),0)</f>
        <v>735</v>
      </c>
      <c r="G290" s="230">
        <f t="shared" si="310"/>
        <v>39.884693877551022</v>
      </c>
      <c r="H290" s="97">
        <f t="shared" si="258"/>
        <v>293.15250000000003</v>
      </c>
      <c r="I290" s="230">
        <f t="shared" si="311"/>
        <v>19.445238095238096</v>
      </c>
      <c r="J290" s="97">
        <f t="shared" si="259"/>
        <v>142.92250000000001</v>
      </c>
      <c r="K290" s="230">
        <f t="shared" si="260"/>
        <v>55</v>
      </c>
      <c r="L290" s="121">
        <f>IFERROR(VLOOKUP(K290,'Criteria Table'!$A$2:$I$102,2,FALSE),"")</f>
        <v>4.5</v>
      </c>
      <c r="M290" s="230">
        <f t="shared" si="261"/>
        <v>59.329931972789119</v>
      </c>
      <c r="N290" s="286">
        <f t="shared" si="262"/>
        <v>28.936742934051146</v>
      </c>
      <c r="O290" s="50">
        <f>IFERROR(VLOOKUP(TEXT($A290,"0000"),'R-M11'!$A$2:$AA$500,17,FALSE),"")</f>
        <v>215</v>
      </c>
      <c r="P290" s="286">
        <f t="shared" si="263"/>
        <v>14.804845222072679</v>
      </c>
      <c r="Q290" s="98">
        <f>IFERROR(SUM(VLOOKUP(TEXT($A290,"0000"),'R-M11'!$A$2:$AA$500,18,FALSE),VLOOKUP(TEXT($A290,"0000"),'R-M11'!$A$2:$AA$500,19,FALSE)),0)</f>
        <v>110</v>
      </c>
      <c r="R290" s="69">
        <f>IFERROR(VLOOKUP(TEXT($A290,"0000"),'R-M11'!$A$2:$AA$500,27,FALSE),0)</f>
        <v>743</v>
      </c>
      <c r="S290" s="121">
        <f t="shared" si="312"/>
        <v>32.856742934051148</v>
      </c>
      <c r="T290" s="70">
        <f t="shared" si="264"/>
        <v>244.12560000000002</v>
      </c>
      <c r="U290" s="121">
        <f t="shared" si="313"/>
        <v>16.484845222072678</v>
      </c>
      <c r="V290" s="70">
        <f t="shared" si="265"/>
        <v>122.4824</v>
      </c>
      <c r="W290" s="121">
        <f t="shared" si="266"/>
        <v>44</v>
      </c>
      <c r="X290" s="124">
        <f>IFERROR(VLOOKUP(W290,'Criteria Table'!$A$2:$I$102,2,FALSE),"")</f>
        <v>5.6000000000000005</v>
      </c>
      <c r="Y290" s="121">
        <f t="shared" si="267"/>
        <v>49.341588156123827</v>
      </c>
      <c r="Z290" s="92">
        <f>IFERROR(IF(VLOOKUP(A290,'SG11'!$A$3:$AI$500,18,FALSE)="","NA",VLOOKUP(A290,'SG11'!$A$3:$AI$500,18,FALSE)),"")</f>
        <v>64</v>
      </c>
      <c r="AA290" s="75">
        <f>IFERROR(VLOOKUP(Z290,'Criteria Table'!$A$2:$I$102,6,FALSE),"NA")</f>
        <v>5</v>
      </c>
      <c r="AB290" s="95">
        <f t="shared" si="314"/>
        <v>69</v>
      </c>
      <c r="AC290" s="84">
        <f>IFERROR(IF(VLOOKUP(A290,'SG11'!$A$3:$AI$500,19,FALSE)="","NA",VLOOKUP(A290,'SG11'!$A$3:$AI$500,19,FALSE)),"")</f>
        <v>59</v>
      </c>
      <c r="AD290" s="75">
        <f>IFERROR(VLOOKUP(AC290,'Criteria Table'!$A$2:$I$102,6,FALSE),"NA")</f>
        <v>10</v>
      </c>
      <c r="AE290" s="95">
        <f t="shared" si="315"/>
        <v>69</v>
      </c>
      <c r="AF290" s="92">
        <f>IFERROR(IF(VLOOKUP(A290,'SG11'!$A$3:$AI$500,20,FALSE)="","NA",VLOOKUP(A290,'SG11'!$A$3:$AI$500,20,FALSE)),"")</f>
        <v>68</v>
      </c>
      <c r="AG290" s="75">
        <f>IFERROR(VLOOKUP(AF290,'Criteria Table'!$A$2:$I$102,6,FALSE),"NA")</f>
        <v>5</v>
      </c>
      <c r="AH290" s="95">
        <f t="shared" si="316"/>
        <v>73</v>
      </c>
      <c r="AI290" s="84">
        <f>IFERROR(IF(VLOOKUP(A290,'SG11'!$A$3:$AI$500,21,FALSE)="","NA",VLOOKUP(A290,'SG11'!$A$3:$AI$500,21,FALSE)),"")</f>
        <v>61</v>
      </c>
      <c r="AJ290" s="75">
        <f>IFERROR(VLOOKUP(AI290,'Criteria Table'!$A$2:$I$102,6,FALSE),"NA")</f>
        <v>5</v>
      </c>
      <c r="AK290" s="95">
        <f t="shared" si="317"/>
        <v>66</v>
      </c>
      <c r="AL290" s="99">
        <f>IFERROR(VLOOKUP(TEXT(A290,"0000"),'W11'!$A$1:$E$500,4,FALSE)/AP290*100,"")</f>
        <v>95.604395604395606</v>
      </c>
      <c r="AM290" s="97">
        <f>IFERROR(VLOOKUP(TEXT(A290,"0000"),'W11'!$A$1:$E$500,4,FALSE),"")</f>
        <v>261</v>
      </c>
      <c r="AN290" s="99">
        <f t="shared" si="268"/>
        <v>95.604395604395606</v>
      </c>
      <c r="AO290" s="97">
        <f t="shared" si="269"/>
        <v>261</v>
      </c>
      <c r="AP290" s="99">
        <f>IFERROR(VLOOKUP(TEXT(A290,"0000"),'W11'!$A$1:$E$500,5,FALSE),"")</f>
        <v>273</v>
      </c>
      <c r="AQ290" s="97">
        <f>IFERROR(VLOOKUP(ROUND(AL290,0),'Criteria Table'!$A$2:$I$102,4,FALSE),0)</f>
        <v>0</v>
      </c>
      <c r="AR290" s="128"/>
      <c r="AS290" s="95"/>
      <c r="AT290" s="95"/>
      <c r="AU290" s="100">
        <f>IFERROR(VLOOKUP(TEXT(A290,"0000"),'Sci11'!$A$3:$N$492,4,FALSE)/VLOOKUP(TEXT(A290,"0000"),'Sci11'!$A$3:$N$492,14,FALSE)*100,"")</f>
        <v>22.878228782287824</v>
      </c>
      <c r="AV290" s="101">
        <f>SUM(VLOOKUP(TEXT(A290,"0000"),'Sci11'!$A$3:$N$492,5,FALSE),VLOOKUP(TEXT(A290,"0000"),'Sci11'!$A$3:$N$492,6,FALSE))/VLOOKUP(TEXT(A290,"0000"),'Sci11'!$A$3:$N$492,14,FALSE)*100</f>
        <v>4.7970479704797047</v>
      </c>
      <c r="AW290" s="100">
        <f t="shared" si="318"/>
        <v>27.918228782287823</v>
      </c>
      <c r="AX290" s="101">
        <f>IFERROR(AW290/100*VLOOKUP(TEXT(A290,"0000"),'Sci11'!$A$3:$N$492,14,FALSE),"")</f>
        <v>75.6584</v>
      </c>
      <c r="AY290" s="100">
        <f t="shared" si="319"/>
        <v>6.9570479704797048</v>
      </c>
      <c r="AZ290" s="101">
        <f>IFERROR(AY290/100*VLOOKUP(TEXT(A290,"0000"),'Sci11'!$A$3:$N$492,14,FALSE),"")</f>
        <v>18.8536</v>
      </c>
      <c r="BA290" s="100">
        <f t="shared" si="270"/>
        <v>28</v>
      </c>
      <c r="BB290" s="101">
        <f>IFERROR(VLOOKUP(BA290,'Criteria Table'!$A$2:$I$102,2,FALSE),"")</f>
        <v>7.2</v>
      </c>
      <c r="BC290" s="101">
        <f t="shared" si="271"/>
        <v>35.200000000000003</v>
      </c>
      <c r="BD290" s="82">
        <f>IFERROR(VLOOKUP(A290,ATTx11!$A$2:$N$500,4,FALSE),"")</f>
        <v>95.9</v>
      </c>
      <c r="BE290" s="95">
        <f t="shared" si="272"/>
        <v>0.5</v>
      </c>
      <c r="BF290" s="96">
        <f t="shared" si="273"/>
        <v>96.4</v>
      </c>
      <c r="BG290" s="70">
        <f>IFERROR(VLOOKUP(A290,ATTx11!$A$2:$N$500,11,FALSE),"")</f>
        <v>223</v>
      </c>
      <c r="BH290" s="95">
        <f t="shared" si="274"/>
        <v>200.7</v>
      </c>
      <c r="BI290" s="70">
        <f>IFERROR(VLOOKUP(A290,ATTx11!$A$2:$N$500,12,FALSE),"")</f>
        <v>131</v>
      </c>
      <c r="BJ290" s="97">
        <f t="shared" si="275"/>
        <v>117.9</v>
      </c>
      <c r="BK290" s="84">
        <f>IFERROR(VLOOKUP(A290,ATTx11!$A$2:$N$500,7,FALSE),"")</f>
        <v>127</v>
      </c>
      <c r="BL290" s="97">
        <f t="shared" si="276"/>
        <v>114.3</v>
      </c>
      <c r="BM290" s="84">
        <f>IFERROR(VLOOKUP(A290,ATTx11!$A$2:$N$500,8,FALSE),"")</f>
        <v>92</v>
      </c>
      <c r="BN290" s="95">
        <f t="shared" si="277"/>
        <v>82.8</v>
      </c>
      <c r="BO290" s="95"/>
      <c r="BP290" s="83">
        <f>IFERROR(VLOOKUP(TEXT($A290,"0000"),'AYP11'!$B$3379:$AU$3800,17,FALSE),"")</f>
        <v>0</v>
      </c>
      <c r="BQ290" s="75">
        <f>IFERROR(VLOOKUP(BP290,'Criteria Table'!$A$2:$I$102,2,FALSE),0)</f>
        <v>10</v>
      </c>
      <c r="BR290" s="95">
        <f t="shared" si="278"/>
        <v>10</v>
      </c>
      <c r="BS290" s="83">
        <f>IFERROR(VLOOKUP(TEXT($A290,"0000"),'AYP11'!$B$847:$AU$1268,17,FALSE),"")</f>
        <v>0</v>
      </c>
      <c r="BT290" s="75">
        <f>IFERROR(VLOOKUP(BS290,'Criteria Table'!$A$2:$I$102,2,FALSE),0)</f>
        <v>10</v>
      </c>
      <c r="BU290" s="95">
        <f t="shared" si="279"/>
        <v>10</v>
      </c>
      <c r="BV290" s="83">
        <f>IFERROR(VLOOKUP(TEXT($A290,"0000"),'AYP11'!$B$2113:$AU$2534,17,FALSE),"")</f>
        <v>58</v>
      </c>
      <c r="BW290" s="75">
        <f>IFERROR(VLOOKUP(BV290,'Criteria Table'!$A$2:$I$102,2,FALSE),0)</f>
        <v>4.2</v>
      </c>
      <c r="BX290" s="95">
        <f t="shared" si="280"/>
        <v>62</v>
      </c>
      <c r="BY290" s="83">
        <f>IFERROR(VLOOKUP(TEXT($A290,"0000"),'AYP11'!$B$425:$AU$846,17,FALSE),"")</f>
        <v>0</v>
      </c>
      <c r="BZ290" s="75">
        <f>IFERROR(VLOOKUP(BY290,'Criteria Table'!$A$2:$I$102,2,FALSE),0)</f>
        <v>10</v>
      </c>
      <c r="CA290" s="95">
        <f t="shared" si="281"/>
        <v>10</v>
      </c>
      <c r="CB290" s="83">
        <f>IFERROR(VLOOKUP(TEXT($A290,"0000"),'AYP11'!$B$3:$AU$424,17,FALSE),"")</f>
        <v>0</v>
      </c>
      <c r="CC290" s="95">
        <f>IFERROR(VLOOKUP(CB290,'Criteria Table'!$A$2:$I$102,2,FALSE),0)</f>
        <v>10</v>
      </c>
      <c r="CD290" s="95">
        <f t="shared" si="282"/>
        <v>10</v>
      </c>
      <c r="CE290" s="83">
        <f>IFERROR(VLOOKUP(TEXT($A290,"0000"),'AYP11'!$B$1269:$AU$1690,17,FALSE),"")</f>
        <v>56</v>
      </c>
      <c r="CF290" s="95">
        <f>IFERROR(VLOOKUP(CE290,'Criteria Table'!$A$2:$I$102,2,FALSE),0)</f>
        <v>4.4000000000000004</v>
      </c>
      <c r="CG290" s="95">
        <f t="shared" si="283"/>
        <v>60</v>
      </c>
      <c r="CH290" s="83">
        <f>IFERROR(VLOOKUP(TEXT($A290,"0000"),'AYP11'!$B$1691:$AU$2112,17,FALSE),"")</f>
        <v>34</v>
      </c>
      <c r="CI290" s="95">
        <f>IFERROR(VLOOKUP(CH290,'Criteria Table'!$A$2:$I$102,2,FALSE),0)</f>
        <v>6.6000000000000005</v>
      </c>
      <c r="CJ290" s="95">
        <f t="shared" si="284"/>
        <v>41</v>
      </c>
      <c r="CK290" s="83">
        <f>IFERROR(VLOOKUP(TEXT($A290,"0000"),'AYP11'!$B$2535:$AU$2956,17,FALSE),"")</f>
        <v>40</v>
      </c>
      <c r="CL290" s="95">
        <f>IFERROR(VLOOKUP(CK290,'Criteria Table'!$A$2:$I$102,2,FALSE),0)</f>
        <v>6</v>
      </c>
      <c r="CM290" s="95">
        <f t="shared" si="285"/>
        <v>46</v>
      </c>
      <c r="CN290" s="76">
        <f>IFERROR(VLOOKUP(TEXT($A290,"0000"),'AYP11'!$B$3379:$AU$3800,23,FALSE),"")</f>
        <v>0</v>
      </c>
      <c r="CO290" s="95">
        <f>IFERROR(VLOOKUP(CN290,'Criteria Table'!$A$2:$I$102,2,FALSE),0)</f>
        <v>10</v>
      </c>
      <c r="CP290" s="95">
        <f t="shared" si="286"/>
        <v>10</v>
      </c>
      <c r="CQ290" s="76">
        <f>IFERROR(VLOOKUP(TEXT($A290,"0000"),'AYP11'!$B$847:$AU$1268,23,FALSE),"")</f>
        <v>0</v>
      </c>
      <c r="CR290" s="95">
        <f>IFERROR(VLOOKUP(CQ290,'Criteria Table'!$A$2:$I$102,2,FALSE),0)</f>
        <v>10</v>
      </c>
      <c r="CS290" s="95">
        <f t="shared" si="287"/>
        <v>10</v>
      </c>
      <c r="CT290" s="76">
        <f>IFERROR(VLOOKUP(TEXT($A290,"0000"),'AYP11'!$B$2113:$AU$2534,23,FALSE),"")</f>
        <v>46</v>
      </c>
      <c r="CU290" s="95">
        <f>IFERROR(VLOOKUP(CT290,'Criteria Table'!$A$2:$I$102,2,FALSE),0)</f>
        <v>5.4</v>
      </c>
      <c r="CV290" s="95">
        <f t="shared" si="288"/>
        <v>51</v>
      </c>
      <c r="CW290" s="76">
        <f>IFERROR(VLOOKUP(TEXT($A290,"0000"),'AYP11'!$B$425:$AU$846,23,FALSE),"")</f>
        <v>0</v>
      </c>
      <c r="CX290" s="95">
        <f>IFERROR(VLOOKUP(CW290,'Criteria Table'!$A$2:$I$102,2,FALSE),0)</f>
        <v>10</v>
      </c>
      <c r="CY290" s="95">
        <f t="shared" si="289"/>
        <v>10</v>
      </c>
      <c r="CZ290" s="76">
        <f>IFERROR(VLOOKUP(TEXT($A290,"0000"),'AYP11'!$B$3:$AU$424,23,FALSE),"")</f>
        <v>0</v>
      </c>
      <c r="DA290" s="95">
        <f>IFERROR(VLOOKUP(CZ290,'Criteria Table'!$A$2:$I$102,2,FALSE),0)</f>
        <v>10</v>
      </c>
      <c r="DB290" s="95">
        <f t="shared" si="290"/>
        <v>10</v>
      </c>
      <c r="DC290" s="76">
        <f>IFERROR(VLOOKUP(TEXT($A290,"0000"),'AYP11'!$B$1269:$AU$1690,23,FALSE),"")</f>
        <v>45</v>
      </c>
      <c r="DD290" s="95">
        <f>IFERROR(VLOOKUP(DC290,'Criteria Table'!$A$2:$I$102,2,FALSE),0)</f>
        <v>5.5</v>
      </c>
      <c r="DE290" s="95">
        <f t="shared" si="291"/>
        <v>51</v>
      </c>
      <c r="DF290" s="76">
        <f>IFERROR(VLOOKUP(TEXT($A290,"0000"),'AYP11'!$B$1691:$AU$2112,23,FALSE),"")</f>
        <v>32</v>
      </c>
      <c r="DG290" s="95">
        <f>IFERROR(VLOOKUP(DF290,'Criteria Table'!$A$2:$I$102,2,FALSE),0)</f>
        <v>6.8000000000000007</v>
      </c>
      <c r="DH290" s="95">
        <f t="shared" si="292"/>
        <v>39</v>
      </c>
      <c r="DI290" s="76">
        <f>IFERROR(VLOOKUP(TEXT($A290,"0000"),'AYP11'!$B$2535:$AU$2956,23,FALSE),"")</f>
        <v>26</v>
      </c>
      <c r="DJ290" s="95">
        <f>IFERROR(VLOOKUP(DI290,'Criteria Table'!$A$2:$I$102,2,FALSE),0)</f>
        <v>7.4</v>
      </c>
      <c r="DK290" s="95">
        <f t="shared" si="293"/>
        <v>33</v>
      </c>
      <c r="DL290" s="91">
        <f>IFERROR(VLOOKUP(TEXT($A290,"0000"),'AYP11'!$B$3379:$AU$3800,11,FALSE),"")</f>
        <v>0</v>
      </c>
      <c r="DM290" s="95">
        <f t="shared" si="294"/>
        <v>1</v>
      </c>
      <c r="DN290" s="95" t="str">
        <f t="shared" si="295"/>
        <v/>
      </c>
      <c r="DO290" s="91">
        <f>IFERROR(VLOOKUP(TEXT($A290,"0000"),'AYP11'!$B$847:$AU$1268,11,FALSE),"")</f>
        <v>0</v>
      </c>
      <c r="DP290" s="95">
        <f t="shared" si="296"/>
        <v>1</v>
      </c>
      <c r="DQ290" s="95" t="str">
        <f t="shared" si="297"/>
        <v/>
      </c>
      <c r="DR290" s="91">
        <f>IFERROR(VLOOKUP(TEXT($A290,"0000"),'AYP11'!$B$2113:$AU$2534,11,FALSE),"")</f>
        <v>0</v>
      </c>
      <c r="DS290" s="95">
        <f t="shared" si="298"/>
        <v>1</v>
      </c>
      <c r="DT290" s="95" t="str">
        <f t="shared" si="299"/>
        <v/>
      </c>
      <c r="DU290" s="91">
        <f>IFERROR(VLOOKUP(TEXT($A290,"0000"),'AYP11'!$B$425:$AU$846,11,FALSE),"")</f>
        <v>0</v>
      </c>
      <c r="DV290" s="95">
        <f t="shared" si="300"/>
        <v>1</v>
      </c>
      <c r="DW290" s="95" t="str">
        <f t="shared" si="301"/>
        <v/>
      </c>
      <c r="DX290" s="91">
        <f>IFERROR(VLOOKUP(TEXT($A290,"0000"),'AYP11'!$B$3:$AU$424,11,FALSE),"")</f>
        <v>0</v>
      </c>
      <c r="DY290" s="95">
        <f t="shared" si="302"/>
        <v>1</v>
      </c>
      <c r="DZ290" s="95" t="str">
        <f t="shared" si="303"/>
        <v/>
      </c>
      <c r="EA290" s="91">
        <f>IFERROR(VLOOKUP(TEXT($A290,"0000"),'AYP11'!$B$1269:$AU$1690,11,FALSE),"")</f>
        <v>0</v>
      </c>
      <c r="EB290" s="95">
        <f t="shared" si="304"/>
        <v>1</v>
      </c>
      <c r="EC290" s="95" t="str">
        <f t="shared" si="305"/>
        <v/>
      </c>
      <c r="ED290" s="91">
        <f>IFERROR(VLOOKUP(TEXT($A290,"0000"),'AYP11'!$B$1691:$AU$2112,11,FALSE),"")</f>
        <v>85</v>
      </c>
      <c r="EE290" s="95">
        <f t="shared" si="306"/>
        <v>1</v>
      </c>
      <c r="EF290" s="95">
        <f t="shared" si="307"/>
        <v>86</v>
      </c>
      <c r="EG290" s="91">
        <f>IFERROR(VLOOKUP(TEXT($A290,"0000"),'AYP11'!$B$2535:$AU$2956,11,FALSE),"")</f>
        <v>91</v>
      </c>
      <c r="EH290" s="95">
        <f t="shared" si="308"/>
        <v>0</v>
      </c>
      <c r="EI290" s="95">
        <f t="shared" si="309"/>
        <v>91</v>
      </c>
      <c r="EP290" s="34">
        <v>42</v>
      </c>
      <c r="EQ290" s="102" t="s">
        <v>2038</v>
      </c>
    </row>
    <row r="291" spans="1:147" x14ac:dyDescent="0.25">
      <c r="A291" s="248">
        <v>6042</v>
      </c>
      <c r="B291" s="291">
        <f t="shared" si="256"/>
        <v>39.175257731958766</v>
      </c>
      <c r="C291" s="50">
        <f>IFERROR(VLOOKUP(TEXT($A291,"0000"),'R-M11'!$A$2:$AA$500,4,FALSE),0)</f>
        <v>38</v>
      </c>
      <c r="D291" s="291">
        <f t="shared" si="257"/>
        <v>43.298969072164951</v>
      </c>
      <c r="E291" s="98">
        <f>IFERROR(SUM(VLOOKUP(TEXT($A291,"0000"),'R-M11'!$A$2:$AA$500,5,FALSE),VLOOKUP(TEXT($A291,"0000"),'R-M11'!$A$2:$AA$500,6,FALSE)),0)</f>
        <v>42</v>
      </c>
      <c r="F291" s="58">
        <f>IFERROR(VLOOKUP(TEXT($A291,"0000"),'R-M11'!$A$2:$AA$500,14,FALSE),0)</f>
        <v>97</v>
      </c>
      <c r="G291" s="230">
        <f t="shared" si="310"/>
        <v>40.435257731958764</v>
      </c>
      <c r="H291" s="97">
        <f t="shared" si="258"/>
        <v>39.222200000000001</v>
      </c>
      <c r="I291" s="230">
        <f t="shared" si="311"/>
        <v>43.83896907216495</v>
      </c>
      <c r="J291" s="97">
        <f t="shared" si="259"/>
        <v>42.523800000000001</v>
      </c>
      <c r="K291" s="230">
        <f t="shared" si="260"/>
        <v>82</v>
      </c>
      <c r="L291" s="121">
        <f>IFERROR(VLOOKUP(K291,'Criteria Table'!$A$2:$I$102,2,FALSE),"")</f>
        <v>1.8</v>
      </c>
      <c r="M291" s="230">
        <f t="shared" si="261"/>
        <v>84.274226804123714</v>
      </c>
      <c r="N291" s="286">
        <f t="shared" si="262"/>
        <v>31.958762886597935</v>
      </c>
      <c r="O291" s="50">
        <f>IFERROR(VLOOKUP(TEXT($A291,"0000"),'R-M11'!$A$2:$AA$500,17,FALSE),"")</f>
        <v>31</v>
      </c>
      <c r="P291" s="286">
        <f t="shared" si="263"/>
        <v>40.206185567010309</v>
      </c>
      <c r="Q291" s="98">
        <f>IFERROR(SUM(VLOOKUP(TEXT($A291,"0000"),'R-M11'!$A$2:$AA$500,18,FALSE),VLOOKUP(TEXT($A291,"0000"),'R-M11'!$A$2:$AA$500,19,FALSE)),0)</f>
        <v>39</v>
      </c>
      <c r="R291" s="69">
        <f>IFERROR(VLOOKUP(TEXT($A291,"0000"),'R-M11'!$A$2:$AA$500,27,FALSE),0)</f>
        <v>97</v>
      </c>
      <c r="S291" s="121">
        <f t="shared" si="312"/>
        <v>33.918762886597932</v>
      </c>
      <c r="T291" s="70">
        <f t="shared" si="264"/>
        <v>32.901199999999996</v>
      </c>
      <c r="U291" s="121">
        <f t="shared" si="313"/>
        <v>41.046185567010312</v>
      </c>
      <c r="V291" s="70">
        <f t="shared" si="265"/>
        <v>39.814800000000005</v>
      </c>
      <c r="W291" s="121">
        <f t="shared" si="266"/>
        <v>72</v>
      </c>
      <c r="X291" s="124">
        <f>IFERROR(VLOOKUP(W291,'Criteria Table'!$A$2:$I$102,2,FALSE),"")</f>
        <v>2.8000000000000003</v>
      </c>
      <c r="Y291" s="121">
        <f t="shared" si="267"/>
        <v>74.964948453608244</v>
      </c>
      <c r="Z291" s="92">
        <f>IFERROR(IF(VLOOKUP(A291,'SG11'!$A$3:$AI$500,18,FALSE)="","NA",VLOOKUP(A291,'SG11'!$A$3:$AI$500,18,FALSE)),"")</f>
        <v>67</v>
      </c>
      <c r="AA291" s="75">
        <f>IFERROR(VLOOKUP(Z291,'Criteria Table'!$A$2:$I$102,6,FALSE),"NA")</f>
        <v>5</v>
      </c>
      <c r="AB291" s="95">
        <f t="shared" si="314"/>
        <v>72</v>
      </c>
      <c r="AC291" s="84">
        <f>IFERROR(IF(VLOOKUP(A291,'SG11'!$A$3:$AI$500,19,FALSE)="","NA",VLOOKUP(A291,'SG11'!$A$3:$AI$500,19,FALSE)),"")</f>
        <v>45</v>
      </c>
      <c r="AD291" s="75">
        <f>IFERROR(VLOOKUP(AC291,'Criteria Table'!$A$2:$I$102,6,FALSE),"NA")</f>
        <v>10</v>
      </c>
      <c r="AE291" s="95">
        <f t="shared" si="315"/>
        <v>55</v>
      </c>
      <c r="AF291" s="92">
        <f>IFERROR(IF(VLOOKUP(A291,'SG11'!$A$3:$AI$500,20,FALSE)="","NA",VLOOKUP(A291,'SG11'!$A$3:$AI$500,20,FALSE)),"")</f>
        <v>77</v>
      </c>
      <c r="AG291" s="75">
        <f>IFERROR(VLOOKUP(AF291,'Criteria Table'!$A$2:$I$102,6,FALSE),"NA")</f>
        <v>5</v>
      </c>
      <c r="AH291" s="95">
        <f t="shared" si="316"/>
        <v>82</v>
      </c>
      <c r="AI291" s="84">
        <f>IFERROR(IF(VLOOKUP(A291,'SG11'!$A$3:$AI$500,21,FALSE)="","NA",VLOOKUP(A291,'SG11'!$A$3:$AI$500,21,FALSE)),"")</f>
        <v>37</v>
      </c>
      <c r="AJ291" s="75">
        <f>IFERROR(VLOOKUP(AI291,'Criteria Table'!$A$2:$I$102,6,FALSE),"NA")</f>
        <v>10</v>
      </c>
      <c r="AK291" s="95">
        <f t="shared" si="317"/>
        <v>47</v>
      </c>
      <c r="AL291" s="99">
        <f>IFERROR(VLOOKUP(TEXT(A291,"0000"),'W11'!$A$1:$E$500,4,FALSE)/AP291*100,"")</f>
        <v>100</v>
      </c>
      <c r="AM291" s="97">
        <f>IFERROR(VLOOKUP(TEXT(A291,"0000"),'W11'!$A$1:$E$500,4,FALSE),"")</f>
        <v>10</v>
      </c>
      <c r="AN291" s="99">
        <f t="shared" si="268"/>
        <v>100</v>
      </c>
      <c r="AO291" s="97">
        <f t="shared" si="269"/>
        <v>10</v>
      </c>
      <c r="AP291" s="99">
        <f>IFERROR(VLOOKUP(TEXT(A291,"0000"),'W11'!$A$1:$E$500,5,FALSE),"")</f>
        <v>10</v>
      </c>
      <c r="AQ291" s="97">
        <f>IFERROR(VLOOKUP(ROUND(AL291,0),'Criteria Table'!$A$2:$I$102,4,FALSE),0)</f>
        <v>0</v>
      </c>
      <c r="AR291" s="128"/>
      <c r="AS291" s="95"/>
      <c r="AT291" s="95"/>
      <c r="AU291" s="100">
        <f>IFERROR(VLOOKUP(TEXT(A291,"0000"),'Sci11'!$A$3:$N$492,4,FALSE)/VLOOKUP(TEXT(A291,"0000"),'Sci11'!$A$3:$N$492,14,FALSE)*100,"")</f>
        <v>30</v>
      </c>
      <c r="AV291" s="101">
        <f>SUM(VLOOKUP(TEXT(A291,"0000"),'Sci11'!$A$3:$N$492,5,FALSE),VLOOKUP(TEXT(A291,"0000"),'Sci11'!$A$3:$N$492,6,FALSE))/VLOOKUP(TEXT(A291,"0000"),'Sci11'!$A$3:$N$492,14,FALSE)*100</f>
        <v>40</v>
      </c>
      <c r="AW291" s="100">
        <f t="shared" si="318"/>
        <v>32.1</v>
      </c>
      <c r="AX291" s="101">
        <f>IFERROR(AW291/100*VLOOKUP(TEXT(A291,"0000"),'Sci11'!$A$3:$N$492,14,FALSE),"")</f>
        <v>3.21</v>
      </c>
      <c r="AY291" s="100">
        <f t="shared" si="319"/>
        <v>40.9</v>
      </c>
      <c r="AZ291" s="101">
        <f>IFERROR(AY291/100*VLOOKUP(TEXT(A291,"0000"),'Sci11'!$A$3:$N$492,14,FALSE),"")</f>
        <v>4.09</v>
      </c>
      <c r="BA291" s="100">
        <f t="shared" si="270"/>
        <v>70</v>
      </c>
      <c r="BB291" s="101">
        <f>IFERROR(VLOOKUP(BA291,'Criteria Table'!$A$2:$I$102,2,FALSE),"")</f>
        <v>3</v>
      </c>
      <c r="BC291" s="101">
        <f t="shared" si="271"/>
        <v>73</v>
      </c>
      <c r="BD291" s="82">
        <f>IFERROR(VLOOKUP(A291,ATTx11!$A$2:$N$500,4,FALSE),"")</f>
        <v>97.84</v>
      </c>
      <c r="BE291" s="95">
        <f t="shared" si="272"/>
        <v>0</v>
      </c>
      <c r="BF291" s="96">
        <f t="shared" si="273"/>
        <v>97.84</v>
      </c>
      <c r="BG291" s="70">
        <f>IFERROR(VLOOKUP(A291,ATTx11!$A$2:$N$500,11,FALSE),"")</f>
        <v>6</v>
      </c>
      <c r="BH291" s="95">
        <f t="shared" si="274"/>
        <v>5.4</v>
      </c>
      <c r="BI291" s="70">
        <f>IFERROR(VLOOKUP(A291,ATTx11!$A$2:$N$500,12,FALSE),"")</f>
        <v>8</v>
      </c>
      <c r="BJ291" s="97">
        <f t="shared" si="275"/>
        <v>7.2</v>
      </c>
      <c r="BK291" s="84">
        <f>IFERROR(VLOOKUP(A291,ATTx11!$A$2:$N$500,7,FALSE),"")</f>
        <v>5</v>
      </c>
      <c r="BL291" s="97">
        <f t="shared" si="276"/>
        <v>4.5</v>
      </c>
      <c r="BM291" s="84">
        <f>IFERROR(VLOOKUP(A291,ATTx11!$A$2:$N$500,8,FALSE),"")</f>
        <v>7</v>
      </c>
      <c r="BN291" s="95">
        <f t="shared" si="277"/>
        <v>6.3</v>
      </c>
      <c r="BO291" s="95"/>
      <c r="BP291" s="83">
        <f>IFERROR(VLOOKUP(TEXT($A291,"0000"),'AYP11'!$B$3379:$AU$3800,17,FALSE),"")</f>
        <v>0</v>
      </c>
      <c r="BQ291" s="75">
        <f>IFERROR(VLOOKUP(BP291,'Criteria Table'!$A$2:$I$102,2,FALSE),0)</f>
        <v>10</v>
      </c>
      <c r="BR291" s="95">
        <f t="shared" si="278"/>
        <v>10</v>
      </c>
      <c r="BS291" s="83">
        <f>IFERROR(VLOOKUP(TEXT($A291,"0000"),'AYP11'!$B$847:$AU$1268,17,FALSE),"")</f>
        <v>0</v>
      </c>
      <c r="BT291" s="75">
        <f>IFERROR(VLOOKUP(BS291,'Criteria Table'!$A$2:$I$102,2,FALSE),0)</f>
        <v>10</v>
      </c>
      <c r="BU291" s="95">
        <f t="shared" si="279"/>
        <v>10</v>
      </c>
      <c r="BV291" s="83">
        <f>IFERROR(VLOOKUP(TEXT($A291,"0000"),'AYP11'!$B$2113:$AU$2534,17,FALSE),"")</f>
        <v>78</v>
      </c>
      <c r="BW291" s="75">
        <f>IFERROR(VLOOKUP(BV291,'Criteria Table'!$A$2:$I$102,2,FALSE),0)</f>
        <v>2.2000000000000002</v>
      </c>
      <c r="BX291" s="95">
        <f t="shared" si="280"/>
        <v>80</v>
      </c>
      <c r="BY291" s="83">
        <f>IFERROR(VLOOKUP(TEXT($A291,"0000"),'AYP11'!$B$425:$AU$846,17,FALSE),"")</f>
        <v>0</v>
      </c>
      <c r="BZ291" s="75">
        <f>IFERROR(VLOOKUP(BY291,'Criteria Table'!$A$2:$I$102,2,FALSE),0)</f>
        <v>10</v>
      </c>
      <c r="CA291" s="95">
        <f t="shared" si="281"/>
        <v>10</v>
      </c>
      <c r="CB291" s="83">
        <f>IFERROR(VLOOKUP(TEXT($A291,"0000"),'AYP11'!$B$3:$AU$424,17,FALSE),"")</f>
        <v>0</v>
      </c>
      <c r="CC291" s="95">
        <f>IFERROR(VLOOKUP(CB291,'Criteria Table'!$A$2:$I$102,2,FALSE),0)</f>
        <v>10</v>
      </c>
      <c r="CD291" s="95">
        <f t="shared" si="282"/>
        <v>10</v>
      </c>
      <c r="CE291" s="83">
        <f>IFERROR(VLOOKUP(TEXT($A291,"0000"),'AYP11'!$B$1269:$AU$1690,17,FALSE),"")</f>
        <v>74</v>
      </c>
      <c r="CF291" s="95">
        <f>IFERROR(VLOOKUP(CE291,'Criteria Table'!$A$2:$I$102,2,FALSE),0)</f>
        <v>2.6</v>
      </c>
      <c r="CG291" s="95">
        <f t="shared" si="283"/>
        <v>77</v>
      </c>
      <c r="CH291" s="83">
        <f>IFERROR(VLOOKUP(TEXT($A291,"0000"),'AYP11'!$B$1691:$AU$2112,17,FALSE),"")</f>
        <v>0</v>
      </c>
      <c r="CI291" s="95">
        <f>IFERROR(VLOOKUP(CH291,'Criteria Table'!$A$2:$I$102,2,FALSE),0)</f>
        <v>10</v>
      </c>
      <c r="CJ291" s="95">
        <f t="shared" si="284"/>
        <v>10</v>
      </c>
      <c r="CK291" s="83">
        <f>IFERROR(VLOOKUP(TEXT($A291,"0000"),'AYP11'!$B$2535:$AU$2956,17,FALSE),"")</f>
        <v>0</v>
      </c>
      <c r="CL291" s="95">
        <f>IFERROR(VLOOKUP(CK291,'Criteria Table'!$A$2:$I$102,2,FALSE),0)</f>
        <v>10</v>
      </c>
      <c r="CM291" s="95">
        <f t="shared" si="285"/>
        <v>10</v>
      </c>
      <c r="CN291" s="76">
        <f>IFERROR(VLOOKUP(TEXT($A291,"0000"),'AYP11'!$B$3379:$AU$3800,23,FALSE),"")</f>
        <v>0</v>
      </c>
      <c r="CO291" s="95">
        <f>IFERROR(VLOOKUP(CN291,'Criteria Table'!$A$2:$I$102,2,FALSE),0)</f>
        <v>10</v>
      </c>
      <c r="CP291" s="95">
        <f t="shared" si="286"/>
        <v>10</v>
      </c>
      <c r="CQ291" s="76">
        <f>IFERROR(VLOOKUP(TEXT($A291,"0000"),'AYP11'!$B$847:$AU$1268,23,FALSE),"")</f>
        <v>0</v>
      </c>
      <c r="CR291" s="95">
        <f>IFERROR(VLOOKUP(CQ291,'Criteria Table'!$A$2:$I$102,2,FALSE),0)</f>
        <v>10</v>
      </c>
      <c r="CS291" s="95">
        <f t="shared" si="287"/>
        <v>10</v>
      </c>
      <c r="CT291" s="76">
        <f>IFERROR(VLOOKUP(TEXT($A291,"0000"),'AYP11'!$B$2113:$AU$2534,23,FALSE),"")</f>
        <v>74</v>
      </c>
      <c r="CU291" s="95">
        <f>IFERROR(VLOOKUP(CT291,'Criteria Table'!$A$2:$I$102,2,FALSE),0)</f>
        <v>2.6</v>
      </c>
      <c r="CV291" s="95">
        <f t="shared" si="288"/>
        <v>77</v>
      </c>
      <c r="CW291" s="76">
        <f>IFERROR(VLOOKUP(TEXT($A291,"0000"),'AYP11'!$B$425:$AU$846,23,FALSE),"")</f>
        <v>0</v>
      </c>
      <c r="CX291" s="95">
        <f>IFERROR(VLOOKUP(CW291,'Criteria Table'!$A$2:$I$102,2,FALSE),0)</f>
        <v>10</v>
      </c>
      <c r="CY291" s="95">
        <f t="shared" si="289"/>
        <v>10</v>
      </c>
      <c r="CZ291" s="76">
        <f>IFERROR(VLOOKUP(TEXT($A291,"0000"),'AYP11'!$B$3:$AU$424,23,FALSE),"")</f>
        <v>0</v>
      </c>
      <c r="DA291" s="95">
        <f>IFERROR(VLOOKUP(CZ291,'Criteria Table'!$A$2:$I$102,2,FALSE),0)</f>
        <v>10</v>
      </c>
      <c r="DB291" s="95">
        <f t="shared" si="290"/>
        <v>10</v>
      </c>
      <c r="DC291" s="76">
        <f>IFERROR(VLOOKUP(TEXT($A291,"0000"),'AYP11'!$B$1269:$AU$1690,23,FALSE),"")</f>
        <v>61</v>
      </c>
      <c r="DD291" s="95">
        <f>IFERROR(VLOOKUP(DC291,'Criteria Table'!$A$2:$I$102,2,FALSE),0)</f>
        <v>3.9000000000000004</v>
      </c>
      <c r="DE291" s="95">
        <f t="shared" si="291"/>
        <v>65</v>
      </c>
      <c r="DF291" s="76">
        <f>IFERROR(VLOOKUP(TEXT($A291,"0000"),'AYP11'!$B$1691:$AU$2112,23,FALSE),"")</f>
        <v>0</v>
      </c>
      <c r="DG291" s="95">
        <f>IFERROR(VLOOKUP(DF291,'Criteria Table'!$A$2:$I$102,2,FALSE),0)</f>
        <v>10</v>
      </c>
      <c r="DH291" s="95">
        <f t="shared" si="292"/>
        <v>10</v>
      </c>
      <c r="DI291" s="76">
        <f>IFERROR(VLOOKUP(TEXT($A291,"0000"),'AYP11'!$B$2535:$AU$2956,23,FALSE),"")</f>
        <v>0</v>
      </c>
      <c r="DJ291" s="95">
        <f>IFERROR(VLOOKUP(DI291,'Criteria Table'!$A$2:$I$102,2,FALSE),0)</f>
        <v>10</v>
      </c>
      <c r="DK291" s="95">
        <f t="shared" si="293"/>
        <v>10</v>
      </c>
      <c r="DL291" s="91">
        <f>IFERROR(VLOOKUP(TEXT($A291,"0000"),'AYP11'!$B$3379:$AU$3800,11,FALSE),"")</f>
        <v>0</v>
      </c>
      <c r="DM291" s="95">
        <f t="shared" si="294"/>
        <v>1</v>
      </c>
      <c r="DN291" s="95" t="str">
        <f t="shared" si="295"/>
        <v/>
      </c>
      <c r="DO291" s="91">
        <f>IFERROR(VLOOKUP(TEXT($A291,"0000"),'AYP11'!$B$847:$AU$1268,11,FALSE),"")</f>
        <v>0</v>
      </c>
      <c r="DP291" s="95">
        <f t="shared" si="296"/>
        <v>1</v>
      </c>
      <c r="DQ291" s="95" t="str">
        <f t="shared" si="297"/>
        <v/>
      </c>
      <c r="DR291" s="91">
        <f>IFERROR(VLOOKUP(TEXT($A291,"0000"),'AYP11'!$B$2113:$AU$2534,11,FALSE),"")</f>
        <v>0</v>
      </c>
      <c r="DS291" s="95">
        <f t="shared" si="298"/>
        <v>1</v>
      </c>
      <c r="DT291" s="95" t="str">
        <f t="shared" si="299"/>
        <v/>
      </c>
      <c r="DU291" s="91">
        <f>IFERROR(VLOOKUP(TEXT($A291,"0000"),'AYP11'!$B$425:$AU$846,11,FALSE),"")</f>
        <v>0</v>
      </c>
      <c r="DV291" s="95">
        <f t="shared" si="300"/>
        <v>1</v>
      </c>
      <c r="DW291" s="95" t="str">
        <f t="shared" si="301"/>
        <v/>
      </c>
      <c r="DX291" s="91">
        <f>IFERROR(VLOOKUP(TEXT($A291,"0000"),'AYP11'!$B$3:$AU$424,11,FALSE),"")</f>
        <v>0</v>
      </c>
      <c r="DY291" s="95">
        <f t="shared" si="302"/>
        <v>1</v>
      </c>
      <c r="DZ291" s="95" t="str">
        <f t="shared" si="303"/>
        <v/>
      </c>
      <c r="EA291" s="91">
        <f>IFERROR(VLOOKUP(TEXT($A291,"0000"),'AYP11'!$B$1269:$AU$1690,11,FALSE),"")</f>
        <v>0</v>
      </c>
      <c r="EB291" s="95">
        <f t="shared" si="304"/>
        <v>1</v>
      </c>
      <c r="EC291" s="95" t="str">
        <f t="shared" si="305"/>
        <v/>
      </c>
      <c r="ED291" s="91">
        <f>IFERROR(VLOOKUP(TEXT($A291,"0000"),'AYP11'!$B$1691:$AU$2112,11,FALSE),"")</f>
        <v>0</v>
      </c>
      <c r="EE291" s="95">
        <f t="shared" si="306"/>
        <v>1</v>
      </c>
      <c r="EF291" s="95" t="str">
        <f t="shared" si="307"/>
        <v/>
      </c>
      <c r="EG291" s="91">
        <f>IFERROR(VLOOKUP(TEXT($A291,"0000"),'AYP11'!$B$2535:$AU$2956,11,FALSE),"")</f>
        <v>0</v>
      </c>
      <c r="EH291" s="95">
        <f t="shared" si="308"/>
        <v>1</v>
      </c>
      <c r="EI291" s="95" t="str">
        <f t="shared" si="309"/>
        <v/>
      </c>
    </row>
    <row r="292" spans="1:147" x14ac:dyDescent="0.25">
      <c r="A292" s="248">
        <v>6043</v>
      </c>
      <c r="B292" s="291">
        <f t="shared" si="256"/>
        <v>50</v>
      </c>
      <c r="C292" s="50">
        <f>IFERROR(VLOOKUP(TEXT($A292,"0000"),'R-M11'!$A$2:$AA$500,4,FALSE),0)</f>
        <v>5</v>
      </c>
      <c r="D292" s="291">
        <f t="shared" si="257"/>
        <v>40</v>
      </c>
      <c r="E292" s="98">
        <f>IFERROR(SUM(VLOOKUP(TEXT($A292,"0000"),'R-M11'!$A$2:$AA$500,5,FALSE),VLOOKUP(TEXT($A292,"0000"),'R-M11'!$A$2:$AA$500,6,FALSE)),0)</f>
        <v>4</v>
      </c>
      <c r="F292" s="58">
        <f>IFERROR(VLOOKUP(TEXT($A292,"0000"),'R-M11'!$A$2:$AA$500,14,FALSE),0)</f>
        <v>10</v>
      </c>
      <c r="G292" s="230">
        <f t="shared" si="310"/>
        <v>50</v>
      </c>
      <c r="H292" s="97">
        <f t="shared" si="258"/>
        <v>5</v>
      </c>
      <c r="I292" s="230">
        <f t="shared" si="311"/>
        <v>40</v>
      </c>
      <c r="J292" s="97">
        <f t="shared" si="259"/>
        <v>4</v>
      </c>
      <c r="K292" s="230">
        <f t="shared" si="260"/>
        <v>90</v>
      </c>
      <c r="L292" s="121">
        <f>IFERROR(VLOOKUP(K292,'Criteria Table'!$A$2:$I$102,2,FALSE),"")</f>
        <v>0</v>
      </c>
      <c r="M292" s="230">
        <f t="shared" si="261"/>
        <v>90</v>
      </c>
      <c r="N292" s="286">
        <f t="shared" si="262"/>
        <v>10</v>
      </c>
      <c r="O292" s="50">
        <f>IFERROR(VLOOKUP(TEXT($A292,"0000"),'R-M11'!$A$2:$AA$500,17,FALSE),"")</f>
        <v>1</v>
      </c>
      <c r="P292" s="286">
        <f t="shared" si="263"/>
        <v>0</v>
      </c>
      <c r="Q292" s="98">
        <f>IFERROR(SUM(VLOOKUP(TEXT($A292,"0000"),'R-M11'!$A$2:$AA$500,18,FALSE),VLOOKUP(TEXT($A292,"0000"),'R-M11'!$A$2:$AA$500,19,FALSE)),0)</f>
        <v>0</v>
      </c>
      <c r="R292" s="69">
        <f>IFERROR(VLOOKUP(TEXT($A292,"0000"),'R-M11'!$A$2:$AA$500,27,FALSE),0)</f>
        <v>10</v>
      </c>
      <c r="S292" s="121">
        <f t="shared" si="312"/>
        <v>16.3</v>
      </c>
      <c r="T292" s="70">
        <f t="shared" si="264"/>
        <v>1.6300000000000001</v>
      </c>
      <c r="U292" s="121">
        <f t="shared" si="313"/>
        <v>2.6999999999999997</v>
      </c>
      <c r="V292" s="70">
        <f t="shared" si="265"/>
        <v>0.26999999999999996</v>
      </c>
      <c r="W292" s="121">
        <f t="shared" si="266"/>
        <v>10</v>
      </c>
      <c r="X292" s="124">
        <f>IFERROR(VLOOKUP(W292,'Criteria Table'!$A$2:$I$102,2,FALSE),"")</f>
        <v>9</v>
      </c>
      <c r="Y292" s="121">
        <f t="shared" si="267"/>
        <v>19</v>
      </c>
      <c r="Z292" s="92" t="str">
        <f>IFERROR(IF(VLOOKUP(A292,'SG11'!$A$3:$AI$500,18,FALSE)="","NA",VLOOKUP(A292,'SG11'!$A$3:$AI$500,18,FALSE)),"")</f>
        <v/>
      </c>
      <c r="AA292" s="75" t="str">
        <f>IFERROR(VLOOKUP(Z292,'Criteria Table'!$A$2:$I$102,6,FALSE),"NA")</f>
        <v>NA</v>
      </c>
      <c r="AB292" s="95">
        <f t="shared" si="314"/>
        <v>0</v>
      </c>
      <c r="AC292" s="84" t="str">
        <f>IFERROR(IF(VLOOKUP(A292,'SG11'!$A$3:$AI$500,19,FALSE)="","NA",VLOOKUP(A292,'SG11'!$A$3:$AI$500,19,FALSE)),"")</f>
        <v/>
      </c>
      <c r="AD292" s="75" t="str">
        <f>IFERROR(VLOOKUP(AC292,'Criteria Table'!$A$2:$I$102,6,FALSE),"NA")</f>
        <v>NA</v>
      </c>
      <c r="AE292" s="95">
        <f t="shared" si="315"/>
        <v>0</v>
      </c>
      <c r="AF292" s="92" t="str">
        <f>IFERROR(IF(VLOOKUP(A292,'SG11'!$A$3:$AI$500,20,FALSE)="","NA",VLOOKUP(A292,'SG11'!$A$3:$AI$500,20,FALSE)),"")</f>
        <v/>
      </c>
      <c r="AG292" s="75" t="str">
        <f>IFERROR(VLOOKUP(AF292,'Criteria Table'!$A$2:$I$102,6,FALSE),"NA")</f>
        <v>NA</v>
      </c>
      <c r="AH292" s="95">
        <f t="shared" si="316"/>
        <v>0</v>
      </c>
      <c r="AI292" s="84" t="str">
        <f>IFERROR(IF(VLOOKUP(A292,'SG11'!$A$3:$AI$500,21,FALSE)="","NA",VLOOKUP(A292,'SG11'!$A$3:$AI$500,21,FALSE)),"")</f>
        <v/>
      </c>
      <c r="AJ292" s="75" t="str">
        <f>IFERROR(VLOOKUP(AI292,'Criteria Table'!$A$2:$I$102,6,FALSE),"NA")</f>
        <v>NA</v>
      </c>
      <c r="AK292" s="95">
        <f t="shared" si="317"/>
        <v>0</v>
      </c>
      <c r="AL292" s="99" t="str">
        <f>IFERROR(VLOOKUP(TEXT(A292,"0000"),'W11'!$A$1:$E$500,4,FALSE)/AP292*100,"")</f>
        <v/>
      </c>
      <c r="AM292" s="97" t="str">
        <f>IFERROR(VLOOKUP(TEXT(A292,"0000"),'W11'!$A$1:$E$500,4,FALSE),"")</f>
        <v/>
      </c>
      <c r="AN292" s="99" t="str">
        <f t="shared" si="268"/>
        <v/>
      </c>
      <c r="AO292" s="97" t="str">
        <f t="shared" si="269"/>
        <v/>
      </c>
      <c r="AP292" s="99" t="str">
        <f>IFERROR(VLOOKUP(TEXT(A292,"0000"),'W11'!$A$1:$E$500,5,FALSE),"")</f>
        <v/>
      </c>
      <c r="AQ292" s="97">
        <f>IFERROR(VLOOKUP(ROUND(AL292,0),'Criteria Table'!$A$2:$I$102,4,FALSE),0)</f>
        <v>0</v>
      </c>
      <c r="AR292" s="128"/>
      <c r="AS292" s="95"/>
      <c r="AT292" s="95"/>
      <c r="AU292" s="100" t="str">
        <f>IFERROR(VLOOKUP(TEXT(A292,"0000"),'Sci11'!$A$3:$N$492,4,FALSE)/VLOOKUP(TEXT(A292,"0000"),'Sci11'!$A$3:$N$492,14,FALSE)*100,"")</f>
        <v/>
      </c>
      <c r="AV292" s="101" t="e">
        <f>SUM(VLOOKUP(TEXT(A292,"0000"),'Sci11'!$A$3:$N$492,5,FALSE),VLOOKUP(TEXT(A292,"0000"),'Sci11'!$A$3:$N$492,6,FALSE))/VLOOKUP(TEXT(A292,"0000"),'Sci11'!$A$3:$N$492,14,FALSE)*100</f>
        <v>#N/A</v>
      </c>
      <c r="AW292" s="100" t="str">
        <f t="shared" si="318"/>
        <v/>
      </c>
      <c r="AX292" s="101" t="str">
        <f>IFERROR(AW292/100*VLOOKUP(TEXT(A292,"0000"),'Sci11'!$A$3:$N$492,14,FALSE),"")</f>
        <v/>
      </c>
      <c r="AY292" s="100" t="str">
        <f t="shared" si="319"/>
        <v/>
      </c>
      <c r="AZ292" s="101" t="str">
        <f>IFERROR(AY292/100*VLOOKUP(TEXT(A292,"0000"),'Sci11'!$A$3:$N$492,14,FALSE),"")</f>
        <v/>
      </c>
      <c r="BA292" s="100" t="str">
        <f t="shared" si="270"/>
        <v/>
      </c>
      <c r="BB292" s="101" t="str">
        <f>IFERROR(VLOOKUP(BA292,'Criteria Table'!$A$2:$I$102,2,FALSE),"")</f>
        <v/>
      </c>
      <c r="BC292" s="101">
        <f t="shared" si="271"/>
        <v>0</v>
      </c>
      <c r="BD292" s="82">
        <f>IFERROR(VLOOKUP(A292,ATTx11!$A$2:$N$500,4,FALSE),"")</f>
        <v>97.28</v>
      </c>
      <c r="BE292" s="95">
        <f t="shared" si="272"/>
        <v>0</v>
      </c>
      <c r="BF292" s="96">
        <f t="shared" si="273"/>
        <v>97.28</v>
      </c>
      <c r="BG292" s="70">
        <f>IFERROR(VLOOKUP(A292,ATTx11!$A$2:$N$500,11,FALSE),"")</f>
        <v>0</v>
      </c>
      <c r="BH292" s="95">
        <f t="shared" si="274"/>
        <v>0</v>
      </c>
      <c r="BI292" s="70">
        <f>IFERROR(VLOOKUP(A292,ATTx11!$A$2:$N$500,12,FALSE),"")</f>
        <v>2</v>
      </c>
      <c r="BJ292" s="97">
        <f t="shared" si="275"/>
        <v>1.8</v>
      </c>
      <c r="BK292" s="84">
        <f>IFERROR(VLOOKUP(A292,ATTx11!$A$2:$N$500,7,FALSE),"")</f>
        <v>0</v>
      </c>
      <c r="BL292" s="97">
        <f t="shared" si="276"/>
        <v>0</v>
      </c>
      <c r="BM292" s="84">
        <f>IFERROR(VLOOKUP(A292,ATTx11!$A$2:$N$500,8,FALSE),"")</f>
        <v>1</v>
      </c>
      <c r="BN292" s="95">
        <f t="shared" si="277"/>
        <v>0.9</v>
      </c>
      <c r="BO292" s="95"/>
      <c r="BP292" s="83" t="str">
        <f>IFERROR(VLOOKUP(TEXT($A292,"0000"),'AYP11'!$B$3379:$AU$3800,17,FALSE),"")</f>
        <v/>
      </c>
      <c r="BQ292" s="75">
        <f>IFERROR(VLOOKUP(BP292,'Criteria Table'!$A$2:$I$102,2,FALSE),0)</f>
        <v>0</v>
      </c>
      <c r="BR292" s="95">
        <f t="shared" si="278"/>
        <v>0</v>
      </c>
      <c r="BS292" s="83" t="str">
        <f>IFERROR(VLOOKUP(TEXT($A292,"0000"),'AYP11'!$B$847:$AU$1268,17,FALSE),"")</f>
        <v/>
      </c>
      <c r="BT292" s="75">
        <f>IFERROR(VLOOKUP(BS292,'Criteria Table'!$A$2:$I$102,2,FALSE),0)</f>
        <v>0</v>
      </c>
      <c r="BU292" s="95">
        <f t="shared" si="279"/>
        <v>0</v>
      </c>
      <c r="BV292" s="83" t="str">
        <f>IFERROR(VLOOKUP(TEXT($A292,"0000"),'AYP11'!$B$2113:$AU$2534,17,FALSE),"")</f>
        <v/>
      </c>
      <c r="BW292" s="75">
        <f>IFERROR(VLOOKUP(BV292,'Criteria Table'!$A$2:$I$102,2,FALSE),0)</f>
        <v>0</v>
      </c>
      <c r="BX292" s="95">
        <f t="shared" si="280"/>
        <v>0</v>
      </c>
      <c r="BY292" s="83" t="str">
        <f>IFERROR(VLOOKUP(TEXT($A292,"0000"),'AYP11'!$B$425:$AU$846,17,FALSE),"")</f>
        <v/>
      </c>
      <c r="BZ292" s="75">
        <f>IFERROR(VLOOKUP(BY292,'Criteria Table'!$A$2:$I$102,2,FALSE),0)</f>
        <v>0</v>
      </c>
      <c r="CA292" s="95">
        <f t="shared" si="281"/>
        <v>0</v>
      </c>
      <c r="CB292" s="83" t="str">
        <f>IFERROR(VLOOKUP(TEXT($A292,"0000"),'AYP11'!$B$3:$AU$424,17,FALSE),"")</f>
        <v/>
      </c>
      <c r="CC292" s="95">
        <f>IFERROR(VLOOKUP(CB292,'Criteria Table'!$A$2:$I$102,2,FALSE),0)</f>
        <v>0</v>
      </c>
      <c r="CD292" s="95">
        <f t="shared" si="282"/>
        <v>0</v>
      </c>
      <c r="CE292" s="83" t="str">
        <f>IFERROR(VLOOKUP(TEXT($A292,"0000"),'AYP11'!$B$1269:$AU$1690,17,FALSE),"")</f>
        <v/>
      </c>
      <c r="CF292" s="95">
        <f>IFERROR(VLOOKUP(CE292,'Criteria Table'!$A$2:$I$102,2,FALSE),0)</f>
        <v>0</v>
      </c>
      <c r="CG292" s="95">
        <f t="shared" si="283"/>
        <v>0</v>
      </c>
      <c r="CH292" s="83" t="str">
        <f>IFERROR(VLOOKUP(TEXT($A292,"0000"),'AYP11'!$B$1691:$AU$2112,17,FALSE),"")</f>
        <v/>
      </c>
      <c r="CI292" s="95">
        <f>IFERROR(VLOOKUP(CH292,'Criteria Table'!$A$2:$I$102,2,FALSE),0)</f>
        <v>0</v>
      </c>
      <c r="CJ292" s="95">
        <f t="shared" si="284"/>
        <v>0</v>
      </c>
      <c r="CK292" s="83" t="str">
        <f>IFERROR(VLOOKUP(TEXT($A292,"0000"),'AYP11'!$B$2535:$AU$2956,17,FALSE),"")</f>
        <v/>
      </c>
      <c r="CL292" s="95">
        <f>IFERROR(VLOOKUP(CK292,'Criteria Table'!$A$2:$I$102,2,FALSE),0)</f>
        <v>0</v>
      </c>
      <c r="CM292" s="95">
        <f t="shared" si="285"/>
        <v>0</v>
      </c>
      <c r="CN292" s="76" t="str">
        <f>IFERROR(VLOOKUP(TEXT($A292,"0000"),'AYP11'!$B$3379:$AU$3800,23,FALSE),"")</f>
        <v/>
      </c>
      <c r="CO292" s="95">
        <f>IFERROR(VLOOKUP(CN292,'Criteria Table'!$A$2:$I$102,2,FALSE),0)</f>
        <v>0</v>
      </c>
      <c r="CP292" s="95">
        <f t="shared" si="286"/>
        <v>0</v>
      </c>
      <c r="CQ292" s="76" t="str">
        <f>IFERROR(VLOOKUP(TEXT($A292,"0000"),'AYP11'!$B$847:$AU$1268,23,FALSE),"")</f>
        <v/>
      </c>
      <c r="CR292" s="95">
        <f>IFERROR(VLOOKUP(CQ292,'Criteria Table'!$A$2:$I$102,2,FALSE),0)</f>
        <v>0</v>
      </c>
      <c r="CS292" s="95">
        <f t="shared" si="287"/>
        <v>0</v>
      </c>
      <c r="CT292" s="76" t="str">
        <f>IFERROR(VLOOKUP(TEXT($A292,"0000"),'AYP11'!$B$2113:$AU$2534,23,FALSE),"")</f>
        <v/>
      </c>
      <c r="CU292" s="95">
        <f>IFERROR(VLOOKUP(CT292,'Criteria Table'!$A$2:$I$102,2,FALSE),0)</f>
        <v>0</v>
      </c>
      <c r="CV292" s="95">
        <f t="shared" si="288"/>
        <v>0</v>
      </c>
      <c r="CW292" s="76" t="str">
        <f>IFERROR(VLOOKUP(TEXT($A292,"0000"),'AYP11'!$B$425:$AU$846,23,FALSE),"")</f>
        <v/>
      </c>
      <c r="CX292" s="95">
        <f>IFERROR(VLOOKUP(CW292,'Criteria Table'!$A$2:$I$102,2,FALSE),0)</f>
        <v>0</v>
      </c>
      <c r="CY292" s="95">
        <f t="shared" si="289"/>
        <v>0</v>
      </c>
      <c r="CZ292" s="76" t="str">
        <f>IFERROR(VLOOKUP(TEXT($A292,"0000"),'AYP11'!$B$3:$AU$424,23,FALSE),"")</f>
        <v/>
      </c>
      <c r="DA292" s="95">
        <f>IFERROR(VLOOKUP(CZ292,'Criteria Table'!$A$2:$I$102,2,FALSE),0)</f>
        <v>0</v>
      </c>
      <c r="DB292" s="95">
        <f t="shared" si="290"/>
        <v>0</v>
      </c>
      <c r="DC292" s="76" t="str">
        <f>IFERROR(VLOOKUP(TEXT($A292,"0000"),'AYP11'!$B$1269:$AU$1690,23,FALSE),"")</f>
        <v/>
      </c>
      <c r="DD292" s="95">
        <f>IFERROR(VLOOKUP(DC292,'Criteria Table'!$A$2:$I$102,2,FALSE),0)</f>
        <v>0</v>
      </c>
      <c r="DE292" s="95">
        <f t="shared" si="291"/>
        <v>0</v>
      </c>
      <c r="DF292" s="76" t="str">
        <f>IFERROR(VLOOKUP(TEXT($A292,"0000"),'AYP11'!$B$1691:$AU$2112,23,FALSE),"")</f>
        <v/>
      </c>
      <c r="DG292" s="95">
        <f>IFERROR(VLOOKUP(DF292,'Criteria Table'!$A$2:$I$102,2,FALSE),0)</f>
        <v>0</v>
      </c>
      <c r="DH292" s="95">
        <f t="shared" si="292"/>
        <v>0</v>
      </c>
      <c r="DI292" s="76" t="str">
        <f>IFERROR(VLOOKUP(TEXT($A292,"0000"),'AYP11'!$B$2535:$AU$2956,23,FALSE),"")</f>
        <v/>
      </c>
      <c r="DJ292" s="95">
        <f>IFERROR(VLOOKUP(DI292,'Criteria Table'!$A$2:$I$102,2,FALSE),0)</f>
        <v>0</v>
      </c>
      <c r="DK292" s="95">
        <f t="shared" si="293"/>
        <v>0</v>
      </c>
      <c r="DL292" s="91" t="str">
        <f>IFERROR(VLOOKUP(TEXT($A292,"0000"),'AYP11'!$B$3379:$AU$3800,11,FALSE),"")</f>
        <v/>
      </c>
      <c r="DM292" s="95">
        <f t="shared" si="294"/>
        <v>0</v>
      </c>
      <c r="DN292" s="95">
        <f t="shared" si="295"/>
        <v>0</v>
      </c>
      <c r="DO292" s="91" t="str">
        <f>IFERROR(VLOOKUP(TEXT($A292,"0000"),'AYP11'!$B$847:$AU$1268,11,FALSE),"")</f>
        <v/>
      </c>
      <c r="DP292" s="95">
        <f t="shared" si="296"/>
        <v>0</v>
      </c>
      <c r="DQ292" s="95">
        <f t="shared" si="297"/>
        <v>0</v>
      </c>
      <c r="DR292" s="91" t="str">
        <f>IFERROR(VLOOKUP(TEXT($A292,"0000"),'AYP11'!$B$2113:$AU$2534,11,FALSE),"")</f>
        <v/>
      </c>
      <c r="DS292" s="95">
        <f t="shared" si="298"/>
        <v>0</v>
      </c>
      <c r="DT292" s="95">
        <f t="shared" si="299"/>
        <v>0</v>
      </c>
      <c r="DU292" s="91" t="str">
        <f>IFERROR(VLOOKUP(TEXT($A292,"0000"),'AYP11'!$B$425:$AU$846,11,FALSE),"")</f>
        <v/>
      </c>
      <c r="DV292" s="95">
        <f t="shared" si="300"/>
        <v>0</v>
      </c>
      <c r="DW292" s="95">
        <f t="shared" si="301"/>
        <v>0</v>
      </c>
      <c r="DX292" s="91" t="str">
        <f>IFERROR(VLOOKUP(TEXT($A292,"0000"),'AYP11'!$B$3:$AU$424,11,FALSE),"")</f>
        <v/>
      </c>
      <c r="DY292" s="95">
        <f t="shared" si="302"/>
        <v>0</v>
      </c>
      <c r="DZ292" s="95">
        <f t="shared" si="303"/>
        <v>0</v>
      </c>
      <c r="EA292" s="91" t="str">
        <f>IFERROR(VLOOKUP(TEXT($A292,"0000"),'AYP11'!$B$1269:$AU$1690,11,FALSE),"")</f>
        <v/>
      </c>
      <c r="EB292" s="95">
        <f t="shared" si="304"/>
        <v>0</v>
      </c>
      <c r="EC292" s="95">
        <f t="shared" si="305"/>
        <v>0</v>
      </c>
      <c r="ED292" s="91" t="str">
        <f>IFERROR(VLOOKUP(TEXT($A292,"0000"),'AYP11'!$B$1691:$AU$2112,11,FALSE),"")</f>
        <v/>
      </c>
      <c r="EE292" s="95">
        <f t="shared" si="306"/>
        <v>0</v>
      </c>
      <c r="EF292" s="95">
        <f t="shared" si="307"/>
        <v>0</v>
      </c>
      <c r="EG292" s="91" t="str">
        <f>IFERROR(VLOOKUP(TEXT($A292,"0000"),'AYP11'!$B$2535:$AU$2956,11,FALSE),"")</f>
        <v/>
      </c>
      <c r="EH292" s="95">
        <f t="shared" si="308"/>
        <v>0</v>
      </c>
      <c r="EI292" s="95">
        <f t="shared" si="309"/>
        <v>0</v>
      </c>
      <c r="EP292" s="34">
        <v>111</v>
      </c>
      <c r="EQ292" s="102" t="s">
        <v>1298</v>
      </c>
    </row>
    <row r="293" spans="1:147" x14ac:dyDescent="0.25">
      <c r="A293" s="248">
        <v>6045</v>
      </c>
      <c r="B293" s="291">
        <f t="shared" si="256"/>
        <v>38.797814207650269</v>
      </c>
      <c r="C293" s="50">
        <f>IFERROR(VLOOKUP(TEXT($A293,"0000"),'R-M11'!$A$2:$AA$500,4,FALSE),0)</f>
        <v>71</v>
      </c>
      <c r="D293" s="291">
        <f t="shared" si="257"/>
        <v>28.415300546448087</v>
      </c>
      <c r="E293" s="98">
        <f>IFERROR(SUM(VLOOKUP(TEXT($A293,"0000"),'R-M11'!$A$2:$AA$500,5,FALSE),VLOOKUP(TEXT($A293,"0000"),'R-M11'!$A$2:$AA$500,6,FALSE)),0)</f>
        <v>52</v>
      </c>
      <c r="F293" s="58">
        <f>IFERROR(VLOOKUP(TEXT($A293,"0000"),'R-M11'!$A$2:$AA$500,14,FALSE),0)</f>
        <v>183</v>
      </c>
      <c r="G293" s="230">
        <f t="shared" si="310"/>
        <v>41.107814207650271</v>
      </c>
      <c r="H293" s="97">
        <f t="shared" si="258"/>
        <v>75.2273</v>
      </c>
      <c r="I293" s="230">
        <f t="shared" si="311"/>
        <v>29.405300546448085</v>
      </c>
      <c r="J293" s="97">
        <f t="shared" si="259"/>
        <v>53.811700000000002</v>
      </c>
      <c r="K293" s="230">
        <f t="shared" si="260"/>
        <v>67</v>
      </c>
      <c r="L293" s="121">
        <f>IFERROR(VLOOKUP(K293,'Criteria Table'!$A$2:$I$102,2,FALSE),"")</f>
        <v>3.3000000000000003</v>
      </c>
      <c r="M293" s="230">
        <f t="shared" si="261"/>
        <v>70.513114754098353</v>
      </c>
      <c r="N293" s="286">
        <f t="shared" si="262"/>
        <v>44.808743169398909</v>
      </c>
      <c r="O293" s="50">
        <f>IFERROR(VLOOKUP(TEXT($A293,"0000"),'R-M11'!$A$2:$AA$500,17,FALSE),"")</f>
        <v>82</v>
      </c>
      <c r="P293" s="286">
        <f t="shared" si="263"/>
        <v>29.508196721311474</v>
      </c>
      <c r="Q293" s="98">
        <f>IFERROR(SUM(VLOOKUP(TEXT($A293,"0000"),'R-M11'!$A$2:$AA$500,18,FALSE),VLOOKUP(TEXT($A293,"0000"),'R-M11'!$A$2:$AA$500,19,FALSE)),0)</f>
        <v>54</v>
      </c>
      <c r="R293" s="69">
        <f>IFERROR(VLOOKUP(TEXT($A293,"0000"),'R-M11'!$A$2:$AA$500,27,FALSE),0)</f>
        <v>183</v>
      </c>
      <c r="S293" s="121">
        <f t="shared" si="312"/>
        <v>46.628743169398909</v>
      </c>
      <c r="T293" s="70">
        <f t="shared" si="264"/>
        <v>85.330600000000004</v>
      </c>
      <c r="U293" s="121">
        <f t="shared" si="313"/>
        <v>30.288196721311476</v>
      </c>
      <c r="V293" s="70">
        <f t="shared" si="265"/>
        <v>55.427400000000006</v>
      </c>
      <c r="W293" s="121">
        <f t="shared" si="266"/>
        <v>74</v>
      </c>
      <c r="X293" s="124">
        <f>IFERROR(VLOOKUP(W293,'Criteria Table'!$A$2:$I$102,2,FALSE),"")</f>
        <v>2.6</v>
      </c>
      <c r="Y293" s="121">
        <f t="shared" si="267"/>
        <v>76.916939890710381</v>
      </c>
      <c r="Z293" s="92">
        <f>IFERROR(IF(VLOOKUP(A293,'SG11'!$A$3:$AI$500,18,FALSE)="","NA",VLOOKUP(A293,'SG11'!$A$3:$AI$500,18,FALSE)),"")</f>
        <v>66</v>
      </c>
      <c r="AA293" s="75">
        <f>IFERROR(VLOOKUP(Z293,'Criteria Table'!$A$2:$I$102,6,FALSE),"NA")</f>
        <v>5</v>
      </c>
      <c r="AB293" s="95">
        <f t="shared" si="314"/>
        <v>71</v>
      </c>
      <c r="AC293" s="84">
        <f>IFERROR(IF(VLOOKUP(A293,'SG11'!$A$3:$AI$500,19,FALSE)="","NA",VLOOKUP(A293,'SG11'!$A$3:$AI$500,19,FALSE)),"")</f>
        <v>80</v>
      </c>
      <c r="AD293" s="75">
        <f>IFERROR(VLOOKUP(AC293,'Criteria Table'!$A$2:$I$102,6,FALSE),"NA")</f>
        <v>5</v>
      </c>
      <c r="AE293" s="95">
        <f t="shared" si="315"/>
        <v>85</v>
      </c>
      <c r="AF293" s="92">
        <f>IFERROR(IF(VLOOKUP(A293,'SG11'!$A$3:$AI$500,20,FALSE)="","NA",VLOOKUP(A293,'SG11'!$A$3:$AI$500,20,FALSE)),"")</f>
        <v>78</v>
      </c>
      <c r="AG293" s="75">
        <f>IFERROR(VLOOKUP(AF293,'Criteria Table'!$A$2:$I$102,6,FALSE),"NA")</f>
        <v>5</v>
      </c>
      <c r="AH293" s="95">
        <f t="shared" si="316"/>
        <v>83</v>
      </c>
      <c r="AI293" s="84">
        <f>IFERROR(IF(VLOOKUP(A293,'SG11'!$A$3:$AI$500,21,FALSE)="","NA",VLOOKUP(A293,'SG11'!$A$3:$AI$500,21,FALSE)),"")</f>
        <v>87</v>
      </c>
      <c r="AJ293" s="75">
        <f>IFERROR(VLOOKUP(AI293,'Criteria Table'!$A$2:$I$102,6,FALSE),"NA")</f>
        <v>5</v>
      </c>
      <c r="AK293" s="95">
        <f t="shared" si="317"/>
        <v>92</v>
      </c>
      <c r="AL293" s="99">
        <f>IFERROR(VLOOKUP(TEXT(A293,"0000"),'W11'!$A$1:$E$500,4,FALSE)/AP293*100,"")</f>
        <v>92.592592592592595</v>
      </c>
      <c r="AM293" s="97">
        <f>IFERROR(VLOOKUP(TEXT(A293,"0000"),'W11'!$A$1:$E$500,4,FALSE),"")</f>
        <v>50</v>
      </c>
      <c r="AN293" s="99">
        <f t="shared" si="268"/>
        <v>92.592592592592595</v>
      </c>
      <c r="AO293" s="97">
        <f t="shared" si="269"/>
        <v>50</v>
      </c>
      <c r="AP293" s="99">
        <f>IFERROR(VLOOKUP(TEXT(A293,"0000"),'W11'!$A$1:$E$500,5,FALSE),"")</f>
        <v>54</v>
      </c>
      <c r="AQ293" s="97">
        <f>IFERROR(VLOOKUP(ROUND(AL293,0),'Criteria Table'!$A$2:$I$102,4,FALSE),0)</f>
        <v>0</v>
      </c>
      <c r="AR293" s="128"/>
      <c r="AS293" s="95"/>
      <c r="AT293" s="95"/>
      <c r="AU293" s="100">
        <f>IFERROR(VLOOKUP(TEXT(A293,"0000"),'Sci11'!$A$3:$N$492,4,FALSE)/VLOOKUP(TEXT(A293,"0000"),'Sci11'!$A$3:$N$492,14,FALSE)*100,"")</f>
        <v>30.188679245283019</v>
      </c>
      <c r="AV293" s="101">
        <f>SUM(VLOOKUP(TEXT(A293,"0000"),'Sci11'!$A$3:$N$492,5,FALSE),VLOOKUP(TEXT(A293,"0000"),'Sci11'!$A$3:$N$492,6,FALSE))/VLOOKUP(TEXT(A293,"0000"),'Sci11'!$A$3:$N$492,14,FALSE)*100</f>
        <v>5.6603773584905666</v>
      </c>
      <c r="AW293" s="100">
        <f t="shared" si="318"/>
        <v>34.668679245283016</v>
      </c>
      <c r="AX293" s="101">
        <f>IFERROR(AW293/100*VLOOKUP(TEXT(A293,"0000"),'Sci11'!$A$3:$N$492,14,FALSE),"")</f>
        <v>18.374400000000001</v>
      </c>
      <c r="AY293" s="100">
        <f t="shared" si="319"/>
        <v>7.5803773584905665</v>
      </c>
      <c r="AZ293" s="101">
        <f>IFERROR(AY293/100*VLOOKUP(TEXT(A293,"0000"),'Sci11'!$A$3:$N$492,14,FALSE),"")</f>
        <v>4.0176000000000007</v>
      </c>
      <c r="BA293" s="100">
        <f t="shared" si="270"/>
        <v>36</v>
      </c>
      <c r="BB293" s="101">
        <f>IFERROR(VLOOKUP(BA293,'Criteria Table'!$A$2:$I$102,2,FALSE),"")</f>
        <v>6.4</v>
      </c>
      <c r="BC293" s="101">
        <f t="shared" si="271"/>
        <v>42.4</v>
      </c>
      <c r="BD293" s="82">
        <f>IFERROR(VLOOKUP(A293,ATTx11!$A$2:$N$500,4,FALSE),"")</f>
        <v>96.56</v>
      </c>
      <c r="BE293" s="95">
        <f t="shared" si="272"/>
        <v>0.5</v>
      </c>
      <c r="BF293" s="96">
        <f t="shared" si="273"/>
        <v>97.06</v>
      </c>
      <c r="BG293" s="70">
        <f>IFERROR(VLOOKUP(A293,ATTx11!$A$2:$N$500,11,FALSE),"")</f>
        <v>6</v>
      </c>
      <c r="BH293" s="95">
        <f t="shared" si="274"/>
        <v>5.4</v>
      </c>
      <c r="BI293" s="70">
        <f>IFERROR(VLOOKUP(A293,ATTx11!$A$2:$N$500,12,FALSE),"")</f>
        <v>6</v>
      </c>
      <c r="BJ293" s="97">
        <f t="shared" si="275"/>
        <v>5.4</v>
      </c>
      <c r="BK293" s="84">
        <f>IFERROR(VLOOKUP(A293,ATTx11!$A$2:$N$500,7,FALSE),"")</f>
        <v>6</v>
      </c>
      <c r="BL293" s="97">
        <f t="shared" si="276"/>
        <v>5.4</v>
      </c>
      <c r="BM293" s="84">
        <f>IFERROR(VLOOKUP(A293,ATTx11!$A$2:$N$500,8,FALSE),"")</f>
        <v>6</v>
      </c>
      <c r="BN293" s="95">
        <f t="shared" si="277"/>
        <v>5.4</v>
      </c>
      <c r="BO293" s="95"/>
      <c r="BP293" s="83">
        <f>IFERROR(VLOOKUP(TEXT($A293,"0000"),'AYP11'!$B$3379:$AU$3800,17,FALSE),"")</f>
        <v>0</v>
      </c>
      <c r="BQ293" s="75">
        <f>IFERROR(VLOOKUP(BP293,'Criteria Table'!$A$2:$I$102,2,FALSE),0)</f>
        <v>10</v>
      </c>
      <c r="BR293" s="95">
        <f t="shared" si="278"/>
        <v>10</v>
      </c>
      <c r="BS293" s="83">
        <f>IFERROR(VLOOKUP(TEXT($A293,"0000"),'AYP11'!$B$847:$AU$1268,17,FALSE),"")</f>
        <v>0</v>
      </c>
      <c r="BT293" s="75">
        <f>IFERROR(VLOOKUP(BS293,'Criteria Table'!$A$2:$I$102,2,FALSE),0)</f>
        <v>10</v>
      </c>
      <c r="BU293" s="95">
        <f t="shared" si="279"/>
        <v>10</v>
      </c>
      <c r="BV293" s="83">
        <f>IFERROR(VLOOKUP(TEXT($A293,"0000"),'AYP11'!$B$2113:$AU$2534,17,FALSE),"")</f>
        <v>69</v>
      </c>
      <c r="BW293" s="75">
        <f>IFERROR(VLOOKUP(BV293,'Criteria Table'!$A$2:$I$102,2,FALSE),0)</f>
        <v>3.1</v>
      </c>
      <c r="BX293" s="95">
        <f t="shared" si="280"/>
        <v>72</v>
      </c>
      <c r="BY293" s="83">
        <f>IFERROR(VLOOKUP(TEXT($A293,"0000"),'AYP11'!$B$425:$AU$846,17,FALSE),"")</f>
        <v>0</v>
      </c>
      <c r="BZ293" s="75">
        <f>IFERROR(VLOOKUP(BY293,'Criteria Table'!$A$2:$I$102,2,FALSE),0)</f>
        <v>10</v>
      </c>
      <c r="CA293" s="95">
        <f t="shared" si="281"/>
        <v>10</v>
      </c>
      <c r="CB293" s="83">
        <f>IFERROR(VLOOKUP(TEXT($A293,"0000"),'AYP11'!$B$3:$AU$424,17,FALSE),"")</f>
        <v>0</v>
      </c>
      <c r="CC293" s="95">
        <f>IFERROR(VLOOKUP(CB293,'Criteria Table'!$A$2:$I$102,2,FALSE),0)</f>
        <v>10</v>
      </c>
      <c r="CD293" s="95">
        <f t="shared" si="282"/>
        <v>10</v>
      </c>
      <c r="CE293" s="83">
        <f>IFERROR(VLOOKUP(TEXT($A293,"0000"),'AYP11'!$B$1269:$AU$1690,17,FALSE),"")</f>
        <v>67</v>
      </c>
      <c r="CF293" s="95">
        <f>IFERROR(VLOOKUP(CE293,'Criteria Table'!$A$2:$I$102,2,FALSE),0)</f>
        <v>3.3000000000000003</v>
      </c>
      <c r="CG293" s="95">
        <f t="shared" si="283"/>
        <v>70</v>
      </c>
      <c r="CH293" s="83">
        <f>IFERROR(VLOOKUP(TEXT($A293,"0000"),'AYP11'!$B$1691:$AU$2112,17,FALSE),"")</f>
        <v>39</v>
      </c>
      <c r="CI293" s="95">
        <f>IFERROR(VLOOKUP(CH293,'Criteria Table'!$A$2:$I$102,2,FALSE),0)</f>
        <v>6.1000000000000005</v>
      </c>
      <c r="CJ293" s="95">
        <f t="shared" si="284"/>
        <v>45</v>
      </c>
      <c r="CK293" s="83">
        <f>IFERROR(VLOOKUP(TEXT($A293,"0000"),'AYP11'!$B$2535:$AU$2956,17,FALSE),"")</f>
        <v>0</v>
      </c>
      <c r="CL293" s="95">
        <f>IFERROR(VLOOKUP(CK293,'Criteria Table'!$A$2:$I$102,2,FALSE),0)</f>
        <v>10</v>
      </c>
      <c r="CM293" s="95">
        <f t="shared" si="285"/>
        <v>10</v>
      </c>
      <c r="CN293" s="76">
        <f>IFERROR(VLOOKUP(TEXT($A293,"0000"),'AYP11'!$B$3379:$AU$3800,23,FALSE),"")</f>
        <v>0</v>
      </c>
      <c r="CO293" s="95">
        <f>IFERROR(VLOOKUP(CN293,'Criteria Table'!$A$2:$I$102,2,FALSE),0)</f>
        <v>10</v>
      </c>
      <c r="CP293" s="95">
        <f t="shared" si="286"/>
        <v>10</v>
      </c>
      <c r="CQ293" s="76">
        <f>IFERROR(VLOOKUP(TEXT($A293,"0000"),'AYP11'!$B$847:$AU$1268,23,FALSE),"")</f>
        <v>0</v>
      </c>
      <c r="CR293" s="95">
        <f>IFERROR(VLOOKUP(CQ293,'Criteria Table'!$A$2:$I$102,2,FALSE),0)</f>
        <v>10</v>
      </c>
      <c r="CS293" s="95">
        <f t="shared" si="287"/>
        <v>10</v>
      </c>
      <c r="CT293" s="76">
        <f>IFERROR(VLOOKUP(TEXT($A293,"0000"),'AYP11'!$B$2113:$AU$2534,23,FALSE),"")</f>
        <v>76</v>
      </c>
      <c r="CU293" s="95">
        <f>IFERROR(VLOOKUP(CT293,'Criteria Table'!$A$2:$I$102,2,FALSE),0)</f>
        <v>2.4000000000000004</v>
      </c>
      <c r="CV293" s="95">
        <f t="shared" si="288"/>
        <v>78</v>
      </c>
      <c r="CW293" s="76">
        <f>IFERROR(VLOOKUP(TEXT($A293,"0000"),'AYP11'!$B$425:$AU$846,23,FALSE),"")</f>
        <v>0</v>
      </c>
      <c r="CX293" s="95">
        <f>IFERROR(VLOOKUP(CW293,'Criteria Table'!$A$2:$I$102,2,FALSE),0)</f>
        <v>10</v>
      </c>
      <c r="CY293" s="95">
        <f t="shared" si="289"/>
        <v>10</v>
      </c>
      <c r="CZ293" s="76">
        <f>IFERROR(VLOOKUP(TEXT($A293,"0000"),'AYP11'!$B$3:$AU$424,23,FALSE),"")</f>
        <v>0</v>
      </c>
      <c r="DA293" s="95">
        <f>IFERROR(VLOOKUP(CZ293,'Criteria Table'!$A$2:$I$102,2,FALSE),0)</f>
        <v>10</v>
      </c>
      <c r="DB293" s="95">
        <f t="shared" si="290"/>
        <v>10</v>
      </c>
      <c r="DC293" s="76">
        <f>IFERROR(VLOOKUP(TEXT($A293,"0000"),'AYP11'!$B$1269:$AU$1690,23,FALSE),"")</f>
        <v>75</v>
      </c>
      <c r="DD293" s="95">
        <f>IFERROR(VLOOKUP(DC293,'Criteria Table'!$A$2:$I$102,2,FALSE),0)</f>
        <v>2.5</v>
      </c>
      <c r="DE293" s="95">
        <f t="shared" si="291"/>
        <v>78</v>
      </c>
      <c r="DF293" s="76">
        <f>IFERROR(VLOOKUP(TEXT($A293,"0000"),'AYP11'!$B$1691:$AU$2112,23,FALSE),"")</f>
        <v>58</v>
      </c>
      <c r="DG293" s="95">
        <f>IFERROR(VLOOKUP(DF293,'Criteria Table'!$A$2:$I$102,2,FALSE),0)</f>
        <v>4.2</v>
      </c>
      <c r="DH293" s="95">
        <f t="shared" si="292"/>
        <v>62</v>
      </c>
      <c r="DI293" s="76">
        <f>IFERROR(VLOOKUP(TEXT($A293,"0000"),'AYP11'!$B$2535:$AU$2956,23,FALSE),"")</f>
        <v>0</v>
      </c>
      <c r="DJ293" s="95">
        <f>IFERROR(VLOOKUP(DI293,'Criteria Table'!$A$2:$I$102,2,FALSE),0)</f>
        <v>10</v>
      </c>
      <c r="DK293" s="95">
        <f t="shared" si="293"/>
        <v>10</v>
      </c>
      <c r="DL293" s="91">
        <f>IFERROR(VLOOKUP(TEXT($A293,"0000"),'AYP11'!$B$3379:$AU$3800,11,FALSE),"")</f>
        <v>0</v>
      </c>
      <c r="DM293" s="95">
        <f t="shared" si="294"/>
        <v>1</v>
      </c>
      <c r="DN293" s="95" t="str">
        <f t="shared" si="295"/>
        <v/>
      </c>
      <c r="DO293" s="91">
        <f>IFERROR(VLOOKUP(TEXT($A293,"0000"),'AYP11'!$B$847:$AU$1268,11,FALSE),"")</f>
        <v>0</v>
      </c>
      <c r="DP293" s="95">
        <f t="shared" si="296"/>
        <v>1</v>
      </c>
      <c r="DQ293" s="95" t="str">
        <f t="shared" si="297"/>
        <v/>
      </c>
      <c r="DR293" s="91">
        <f>IFERROR(VLOOKUP(TEXT($A293,"0000"),'AYP11'!$B$2113:$AU$2534,11,FALSE),"")</f>
        <v>93</v>
      </c>
      <c r="DS293" s="95">
        <f t="shared" si="298"/>
        <v>0</v>
      </c>
      <c r="DT293" s="95">
        <f t="shared" si="299"/>
        <v>93</v>
      </c>
      <c r="DU293" s="91">
        <f>IFERROR(VLOOKUP(TEXT($A293,"0000"),'AYP11'!$B$425:$AU$846,11,FALSE),"")</f>
        <v>0</v>
      </c>
      <c r="DV293" s="95">
        <f t="shared" si="300"/>
        <v>1</v>
      </c>
      <c r="DW293" s="95" t="str">
        <f t="shared" si="301"/>
        <v/>
      </c>
      <c r="DX293" s="91">
        <f>IFERROR(VLOOKUP(TEXT($A293,"0000"),'AYP11'!$B$3:$AU$424,11,FALSE),"")</f>
        <v>0</v>
      </c>
      <c r="DY293" s="95">
        <f t="shared" si="302"/>
        <v>1</v>
      </c>
      <c r="DZ293" s="95" t="str">
        <f t="shared" si="303"/>
        <v/>
      </c>
      <c r="EA293" s="91">
        <f>IFERROR(VLOOKUP(TEXT($A293,"0000"),'AYP11'!$B$1269:$AU$1690,11,FALSE),"")</f>
        <v>91</v>
      </c>
      <c r="EB293" s="95">
        <f t="shared" si="304"/>
        <v>0</v>
      </c>
      <c r="EC293" s="95">
        <f t="shared" si="305"/>
        <v>91</v>
      </c>
      <c r="ED293" s="91">
        <f>IFERROR(VLOOKUP(TEXT($A293,"0000"),'AYP11'!$B$1691:$AU$2112,11,FALSE),"")</f>
        <v>0</v>
      </c>
      <c r="EE293" s="95">
        <f t="shared" si="306"/>
        <v>1</v>
      </c>
      <c r="EF293" s="95" t="str">
        <f t="shared" si="307"/>
        <v/>
      </c>
      <c r="EG293" s="91">
        <f>IFERROR(VLOOKUP(TEXT($A293,"0000"),'AYP11'!$B$2535:$AU$2956,11,FALSE),"")</f>
        <v>0</v>
      </c>
      <c r="EH293" s="95">
        <f t="shared" si="308"/>
        <v>1</v>
      </c>
      <c r="EI293" s="95" t="str">
        <f t="shared" si="309"/>
        <v/>
      </c>
    </row>
    <row r="294" spans="1:147" x14ac:dyDescent="0.25">
      <c r="A294" s="248">
        <v>6047</v>
      </c>
      <c r="B294" s="291">
        <f t="shared" si="256"/>
        <v>44.736842105263158</v>
      </c>
      <c r="C294" s="50">
        <f>IFERROR(VLOOKUP(TEXT($A294,"0000"),'R-M11'!$A$2:$AA$500,4,FALSE),0)</f>
        <v>51</v>
      </c>
      <c r="D294" s="291">
        <f t="shared" si="257"/>
        <v>25.438596491228072</v>
      </c>
      <c r="E294" s="98">
        <f>IFERROR(SUM(VLOOKUP(TEXT($A294,"0000"),'R-M11'!$A$2:$AA$500,5,FALSE),VLOOKUP(TEXT($A294,"0000"),'R-M11'!$A$2:$AA$500,6,FALSE)),0)</f>
        <v>29</v>
      </c>
      <c r="F294" s="58">
        <f>IFERROR(VLOOKUP(TEXT($A294,"0000"),'R-M11'!$A$2:$AA$500,14,FALSE),0)</f>
        <v>114</v>
      </c>
      <c r="G294" s="230">
        <f t="shared" si="310"/>
        <v>46.836842105263159</v>
      </c>
      <c r="H294" s="97">
        <f t="shared" si="258"/>
        <v>53.394000000000005</v>
      </c>
      <c r="I294" s="230">
        <f t="shared" si="311"/>
        <v>26.338596491228071</v>
      </c>
      <c r="J294" s="97">
        <f t="shared" si="259"/>
        <v>30.026000000000003</v>
      </c>
      <c r="K294" s="230">
        <f t="shared" si="260"/>
        <v>70</v>
      </c>
      <c r="L294" s="121">
        <f>IFERROR(VLOOKUP(K294,'Criteria Table'!$A$2:$I$102,2,FALSE),"")</f>
        <v>3</v>
      </c>
      <c r="M294" s="230">
        <f t="shared" si="261"/>
        <v>73.175438596491233</v>
      </c>
      <c r="N294" s="286">
        <f t="shared" si="262"/>
        <v>40.350877192982452</v>
      </c>
      <c r="O294" s="50">
        <f>IFERROR(VLOOKUP(TEXT($A294,"0000"),'R-M11'!$A$2:$AA$500,17,FALSE),"")</f>
        <v>46</v>
      </c>
      <c r="P294" s="286">
        <f t="shared" si="263"/>
        <v>14.912280701754385</v>
      </c>
      <c r="Q294" s="98">
        <f>IFERROR(SUM(VLOOKUP(TEXT($A294,"0000"),'R-M11'!$A$2:$AA$500,18,FALSE),VLOOKUP(TEXT($A294,"0000"),'R-M11'!$A$2:$AA$500,19,FALSE)),0)</f>
        <v>17</v>
      </c>
      <c r="R294" s="69">
        <f>IFERROR(VLOOKUP(TEXT($A294,"0000"),'R-M11'!$A$2:$AA$500,27,FALSE),0)</f>
        <v>114</v>
      </c>
      <c r="S294" s="121">
        <f t="shared" si="312"/>
        <v>43.50087719298245</v>
      </c>
      <c r="T294" s="70">
        <f t="shared" si="264"/>
        <v>49.590999999999994</v>
      </c>
      <c r="U294" s="121">
        <f t="shared" si="313"/>
        <v>16.262280701754385</v>
      </c>
      <c r="V294" s="70">
        <f t="shared" si="265"/>
        <v>18.538999999999998</v>
      </c>
      <c r="W294" s="121">
        <f t="shared" si="266"/>
        <v>55</v>
      </c>
      <c r="X294" s="124">
        <f>IFERROR(VLOOKUP(W294,'Criteria Table'!$A$2:$I$102,2,FALSE),"")</f>
        <v>4.5</v>
      </c>
      <c r="Y294" s="121">
        <f t="shared" si="267"/>
        <v>59.763157894736835</v>
      </c>
      <c r="Z294" s="92">
        <f>IFERROR(IF(VLOOKUP(A294,'SG11'!$A$3:$AI$500,18,FALSE)="","NA",VLOOKUP(A294,'SG11'!$A$3:$AI$500,18,FALSE)),"")</f>
        <v>76</v>
      </c>
      <c r="AA294" s="75">
        <f>IFERROR(VLOOKUP(Z294,'Criteria Table'!$A$2:$I$102,6,FALSE),"NA")</f>
        <v>5</v>
      </c>
      <c r="AB294" s="95">
        <f t="shared" si="314"/>
        <v>81</v>
      </c>
      <c r="AC294" s="84">
        <f>IFERROR(IF(VLOOKUP(A294,'SG11'!$A$3:$AI$500,19,FALSE)="","NA",VLOOKUP(A294,'SG11'!$A$3:$AI$500,19,FALSE)),"")</f>
        <v>54</v>
      </c>
      <c r="AD294" s="75">
        <f>IFERROR(VLOOKUP(AC294,'Criteria Table'!$A$2:$I$102,6,FALSE),"NA")</f>
        <v>10</v>
      </c>
      <c r="AE294" s="95">
        <f t="shared" si="315"/>
        <v>64</v>
      </c>
      <c r="AF294" s="92">
        <f>IFERROR(IF(VLOOKUP(A294,'SG11'!$A$3:$AI$500,20,FALSE)="","NA",VLOOKUP(A294,'SG11'!$A$3:$AI$500,20,FALSE)),"")</f>
        <v>84</v>
      </c>
      <c r="AG294" s="75">
        <f>IFERROR(VLOOKUP(AF294,'Criteria Table'!$A$2:$I$102,6,FALSE),"NA")</f>
        <v>5</v>
      </c>
      <c r="AH294" s="95">
        <f t="shared" si="316"/>
        <v>89</v>
      </c>
      <c r="AI294" s="84">
        <f>IFERROR(IF(VLOOKUP(A294,'SG11'!$A$3:$AI$500,21,FALSE)="","NA",VLOOKUP(A294,'SG11'!$A$3:$AI$500,21,FALSE)),"")</f>
        <v>55</v>
      </c>
      <c r="AJ294" s="75">
        <f>IFERROR(VLOOKUP(AI294,'Criteria Table'!$A$2:$I$102,6,FALSE),"NA")</f>
        <v>10</v>
      </c>
      <c r="AK294" s="95">
        <f t="shared" si="317"/>
        <v>65</v>
      </c>
      <c r="AL294" s="99">
        <f>IFERROR(VLOOKUP(TEXT(A294,"0000"),'W11'!$A$1:$E$500,4,FALSE)/AP294*100,"")</f>
        <v>100</v>
      </c>
      <c r="AM294" s="97">
        <f>IFERROR(VLOOKUP(TEXT(A294,"0000"),'W11'!$A$1:$E$500,4,FALSE),"")</f>
        <v>25</v>
      </c>
      <c r="AN294" s="99">
        <f t="shared" si="268"/>
        <v>100</v>
      </c>
      <c r="AO294" s="97">
        <f t="shared" si="269"/>
        <v>25</v>
      </c>
      <c r="AP294" s="99">
        <f>IFERROR(VLOOKUP(TEXT(A294,"0000"),'W11'!$A$1:$E$500,5,FALSE),"")</f>
        <v>25</v>
      </c>
      <c r="AQ294" s="97">
        <f>IFERROR(VLOOKUP(ROUND(AL294,0),'Criteria Table'!$A$2:$I$102,4,FALSE),0)</f>
        <v>0</v>
      </c>
      <c r="AR294" s="128"/>
      <c r="AS294" s="95"/>
      <c r="AT294" s="95"/>
      <c r="AU294" s="100">
        <f>IFERROR(VLOOKUP(TEXT(A294,"0000"),'Sci11'!$A$3:$N$492,4,FALSE)/VLOOKUP(TEXT(A294,"0000"),'Sci11'!$A$3:$N$492,14,FALSE)*100,"")</f>
        <v>48</v>
      </c>
      <c r="AV294" s="101">
        <f>SUM(VLOOKUP(TEXT(A294,"0000"),'Sci11'!$A$3:$N$492,5,FALSE),VLOOKUP(TEXT(A294,"0000"),'Sci11'!$A$3:$N$492,6,FALSE))/VLOOKUP(TEXT(A294,"0000"),'Sci11'!$A$3:$N$492,14,FALSE)*100</f>
        <v>12</v>
      </c>
      <c r="AW294" s="100">
        <f t="shared" si="318"/>
        <v>50.8</v>
      </c>
      <c r="AX294" s="101">
        <f>IFERROR(AW294/100*VLOOKUP(TEXT(A294,"0000"),'Sci11'!$A$3:$N$492,14,FALSE),"")</f>
        <v>12.7</v>
      </c>
      <c r="AY294" s="100">
        <f t="shared" si="319"/>
        <v>13.2</v>
      </c>
      <c r="AZ294" s="101">
        <f>IFERROR(AY294/100*VLOOKUP(TEXT(A294,"0000"),'Sci11'!$A$3:$N$492,14,FALSE),"")</f>
        <v>3.3000000000000003</v>
      </c>
      <c r="BA294" s="100">
        <f t="shared" si="270"/>
        <v>60</v>
      </c>
      <c r="BB294" s="101">
        <f>IFERROR(VLOOKUP(BA294,'Criteria Table'!$A$2:$I$102,2,FALSE),"")</f>
        <v>4</v>
      </c>
      <c r="BC294" s="101">
        <f t="shared" si="271"/>
        <v>64</v>
      </c>
      <c r="BD294" s="82">
        <f>IFERROR(VLOOKUP(A294,ATTx11!$A$2:$N$500,4,FALSE),"")</f>
        <v>97.54</v>
      </c>
      <c r="BE294" s="95">
        <f t="shared" si="272"/>
        <v>0</v>
      </c>
      <c r="BF294" s="96">
        <f t="shared" si="273"/>
        <v>97.54</v>
      </c>
      <c r="BG294" s="70">
        <f>IFERROR(VLOOKUP(A294,ATTx11!$A$2:$N$500,11,FALSE),"")</f>
        <v>0</v>
      </c>
      <c r="BH294" s="95">
        <f t="shared" si="274"/>
        <v>0</v>
      </c>
      <c r="BI294" s="70">
        <f>IFERROR(VLOOKUP(A294,ATTx11!$A$2:$N$500,12,FALSE),"")</f>
        <v>2</v>
      </c>
      <c r="BJ294" s="97">
        <f t="shared" si="275"/>
        <v>1.8</v>
      </c>
      <c r="BK294" s="84">
        <f>IFERROR(VLOOKUP(A294,ATTx11!$A$2:$N$500,7,FALSE),"")</f>
        <v>0</v>
      </c>
      <c r="BL294" s="97">
        <f t="shared" si="276"/>
        <v>0</v>
      </c>
      <c r="BM294" s="84">
        <f>IFERROR(VLOOKUP(A294,ATTx11!$A$2:$N$500,8,FALSE),"")</f>
        <v>2</v>
      </c>
      <c r="BN294" s="95">
        <f t="shared" si="277"/>
        <v>1.8</v>
      </c>
      <c r="BO294" s="95"/>
      <c r="BP294" s="83">
        <f>IFERROR(VLOOKUP(TEXT($A294,"0000"),'AYP11'!$B$3379:$AU$3800,17,FALSE),"")</f>
        <v>0</v>
      </c>
      <c r="BQ294" s="75">
        <f>IFERROR(VLOOKUP(BP294,'Criteria Table'!$A$2:$I$102,2,FALSE),0)</f>
        <v>10</v>
      </c>
      <c r="BR294" s="95">
        <f t="shared" si="278"/>
        <v>10</v>
      </c>
      <c r="BS294" s="83">
        <f>IFERROR(VLOOKUP(TEXT($A294,"0000"),'AYP11'!$B$847:$AU$1268,17,FALSE),"")</f>
        <v>0</v>
      </c>
      <c r="BT294" s="75">
        <f>IFERROR(VLOOKUP(BS294,'Criteria Table'!$A$2:$I$102,2,FALSE),0)</f>
        <v>10</v>
      </c>
      <c r="BU294" s="95">
        <f t="shared" si="279"/>
        <v>10</v>
      </c>
      <c r="BV294" s="83">
        <f>IFERROR(VLOOKUP(TEXT($A294,"0000"),'AYP11'!$B$2113:$AU$2534,17,FALSE),"")</f>
        <v>72</v>
      </c>
      <c r="BW294" s="75">
        <f>IFERROR(VLOOKUP(BV294,'Criteria Table'!$A$2:$I$102,2,FALSE),0)</f>
        <v>2.8000000000000003</v>
      </c>
      <c r="BX294" s="95">
        <f t="shared" si="280"/>
        <v>75</v>
      </c>
      <c r="BY294" s="83">
        <f>IFERROR(VLOOKUP(TEXT($A294,"0000"),'AYP11'!$B$425:$AU$846,17,FALSE),"")</f>
        <v>0</v>
      </c>
      <c r="BZ294" s="75">
        <f>IFERROR(VLOOKUP(BY294,'Criteria Table'!$A$2:$I$102,2,FALSE),0)</f>
        <v>10</v>
      </c>
      <c r="CA294" s="95">
        <f t="shared" si="281"/>
        <v>10</v>
      </c>
      <c r="CB294" s="83">
        <f>IFERROR(VLOOKUP(TEXT($A294,"0000"),'AYP11'!$B$3:$AU$424,17,FALSE),"")</f>
        <v>0</v>
      </c>
      <c r="CC294" s="95">
        <f>IFERROR(VLOOKUP(CB294,'Criteria Table'!$A$2:$I$102,2,FALSE),0)</f>
        <v>10</v>
      </c>
      <c r="CD294" s="95">
        <f t="shared" si="282"/>
        <v>10</v>
      </c>
      <c r="CE294" s="83">
        <f>IFERROR(VLOOKUP(TEXT($A294,"0000"),'AYP11'!$B$1269:$AU$1690,17,FALSE),"")</f>
        <v>73</v>
      </c>
      <c r="CF294" s="95">
        <f>IFERROR(VLOOKUP(CE294,'Criteria Table'!$A$2:$I$102,2,FALSE),0)</f>
        <v>2.7</v>
      </c>
      <c r="CG294" s="95">
        <f t="shared" si="283"/>
        <v>76</v>
      </c>
      <c r="CH294" s="83">
        <f>IFERROR(VLOOKUP(TEXT($A294,"0000"),'AYP11'!$B$1691:$AU$2112,17,FALSE),"")</f>
        <v>0</v>
      </c>
      <c r="CI294" s="95">
        <f>IFERROR(VLOOKUP(CH294,'Criteria Table'!$A$2:$I$102,2,FALSE),0)</f>
        <v>10</v>
      </c>
      <c r="CJ294" s="95">
        <f t="shared" si="284"/>
        <v>10</v>
      </c>
      <c r="CK294" s="83">
        <f>IFERROR(VLOOKUP(TEXT($A294,"0000"),'AYP11'!$B$2535:$AU$2956,17,FALSE),"")</f>
        <v>0</v>
      </c>
      <c r="CL294" s="95">
        <f>IFERROR(VLOOKUP(CK294,'Criteria Table'!$A$2:$I$102,2,FALSE),0)</f>
        <v>10</v>
      </c>
      <c r="CM294" s="95">
        <f t="shared" si="285"/>
        <v>10</v>
      </c>
      <c r="CN294" s="76">
        <f>IFERROR(VLOOKUP(TEXT($A294,"0000"),'AYP11'!$B$3379:$AU$3800,23,FALSE),"")</f>
        <v>0</v>
      </c>
      <c r="CO294" s="95">
        <f>IFERROR(VLOOKUP(CN294,'Criteria Table'!$A$2:$I$102,2,FALSE),0)</f>
        <v>10</v>
      </c>
      <c r="CP294" s="95">
        <f t="shared" si="286"/>
        <v>10</v>
      </c>
      <c r="CQ294" s="76">
        <f>IFERROR(VLOOKUP(TEXT($A294,"0000"),'AYP11'!$B$847:$AU$1268,23,FALSE),"")</f>
        <v>0</v>
      </c>
      <c r="CR294" s="95">
        <f>IFERROR(VLOOKUP(CQ294,'Criteria Table'!$A$2:$I$102,2,FALSE),0)</f>
        <v>10</v>
      </c>
      <c r="CS294" s="95">
        <f t="shared" si="287"/>
        <v>10</v>
      </c>
      <c r="CT294" s="76">
        <f>IFERROR(VLOOKUP(TEXT($A294,"0000"),'AYP11'!$B$2113:$AU$2534,23,FALSE),"")</f>
        <v>52</v>
      </c>
      <c r="CU294" s="95">
        <f>IFERROR(VLOOKUP(CT294,'Criteria Table'!$A$2:$I$102,2,FALSE),0)</f>
        <v>4.8000000000000007</v>
      </c>
      <c r="CV294" s="95">
        <f t="shared" si="288"/>
        <v>57</v>
      </c>
      <c r="CW294" s="76">
        <f>IFERROR(VLOOKUP(TEXT($A294,"0000"),'AYP11'!$B$425:$AU$846,23,FALSE),"")</f>
        <v>0</v>
      </c>
      <c r="CX294" s="95">
        <f>IFERROR(VLOOKUP(CW294,'Criteria Table'!$A$2:$I$102,2,FALSE),0)</f>
        <v>10</v>
      </c>
      <c r="CY294" s="95">
        <f t="shared" si="289"/>
        <v>10</v>
      </c>
      <c r="CZ294" s="76">
        <f>IFERROR(VLOOKUP(TEXT($A294,"0000"),'AYP11'!$B$3:$AU$424,23,FALSE),"")</f>
        <v>0</v>
      </c>
      <c r="DA294" s="95">
        <f>IFERROR(VLOOKUP(CZ294,'Criteria Table'!$A$2:$I$102,2,FALSE),0)</f>
        <v>10</v>
      </c>
      <c r="DB294" s="95">
        <f t="shared" si="290"/>
        <v>10</v>
      </c>
      <c r="DC294" s="76">
        <f>IFERROR(VLOOKUP(TEXT($A294,"0000"),'AYP11'!$B$1269:$AU$1690,23,FALSE),"")</f>
        <v>55</v>
      </c>
      <c r="DD294" s="95">
        <f>IFERROR(VLOOKUP(DC294,'Criteria Table'!$A$2:$I$102,2,FALSE),0)</f>
        <v>4.5</v>
      </c>
      <c r="DE294" s="95">
        <f t="shared" si="291"/>
        <v>60</v>
      </c>
      <c r="DF294" s="76">
        <f>IFERROR(VLOOKUP(TEXT($A294,"0000"),'AYP11'!$B$1691:$AU$2112,23,FALSE),"")</f>
        <v>0</v>
      </c>
      <c r="DG294" s="95">
        <f>IFERROR(VLOOKUP(DF294,'Criteria Table'!$A$2:$I$102,2,FALSE),0)</f>
        <v>10</v>
      </c>
      <c r="DH294" s="95">
        <f t="shared" si="292"/>
        <v>10</v>
      </c>
      <c r="DI294" s="76">
        <f>IFERROR(VLOOKUP(TEXT($A294,"0000"),'AYP11'!$B$2535:$AU$2956,23,FALSE),"")</f>
        <v>0</v>
      </c>
      <c r="DJ294" s="95">
        <f>IFERROR(VLOOKUP(DI294,'Criteria Table'!$A$2:$I$102,2,FALSE),0)</f>
        <v>10</v>
      </c>
      <c r="DK294" s="95">
        <f t="shared" si="293"/>
        <v>10</v>
      </c>
      <c r="DL294" s="91">
        <f>IFERROR(VLOOKUP(TEXT($A294,"0000"),'AYP11'!$B$3379:$AU$3800,11,FALSE),"")</f>
        <v>0</v>
      </c>
      <c r="DM294" s="95">
        <f t="shared" si="294"/>
        <v>1</v>
      </c>
      <c r="DN294" s="95" t="str">
        <f t="shared" si="295"/>
        <v/>
      </c>
      <c r="DO294" s="91">
        <f>IFERROR(VLOOKUP(TEXT($A294,"0000"),'AYP11'!$B$847:$AU$1268,11,FALSE),"")</f>
        <v>0</v>
      </c>
      <c r="DP294" s="95">
        <f t="shared" si="296"/>
        <v>1</v>
      </c>
      <c r="DQ294" s="95" t="str">
        <f t="shared" si="297"/>
        <v/>
      </c>
      <c r="DR294" s="91">
        <f>IFERROR(VLOOKUP(TEXT($A294,"0000"),'AYP11'!$B$2113:$AU$2534,11,FALSE),"")</f>
        <v>0</v>
      </c>
      <c r="DS294" s="95">
        <f t="shared" si="298"/>
        <v>1</v>
      </c>
      <c r="DT294" s="95" t="str">
        <f t="shared" si="299"/>
        <v/>
      </c>
      <c r="DU294" s="91">
        <f>IFERROR(VLOOKUP(TEXT($A294,"0000"),'AYP11'!$B$425:$AU$846,11,FALSE),"")</f>
        <v>0</v>
      </c>
      <c r="DV294" s="95">
        <f t="shared" si="300"/>
        <v>1</v>
      </c>
      <c r="DW294" s="95" t="str">
        <f t="shared" si="301"/>
        <v/>
      </c>
      <c r="DX294" s="91">
        <f>IFERROR(VLOOKUP(TEXT($A294,"0000"),'AYP11'!$B$3:$AU$424,11,FALSE),"")</f>
        <v>0</v>
      </c>
      <c r="DY294" s="95">
        <f t="shared" si="302"/>
        <v>1</v>
      </c>
      <c r="DZ294" s="95" t="str">
        <f t="shared" si="303"/>
        <v/>
      </c>
      <c r="EA294" s="91">
        <f>IFERROR(VLOOKUP(TEXT($A294,"0000"),'AYP11'!$B$1269:$AU$1690,11,FALSE),"")</f>
        <v>0</v>
      </c>
      <c r="EB294" s="95">
        <f t="shared" si="304"/>
        <v>1</v>
      </c>
      <c r="EC294" s="95" t="str">
        <f t="shared" si="305"/>
        <v/>
      </c>
      <c r="ED294" s="91">
        <f>IFERROR(VLOOKUP(TEXT($A294,"0000"),'AYP11'!$B$1691:$AU$2112,11,FALSE),"")</f>
        <v>0</v>
      </c>
      <c r="EE294" s="95">
        <f t="shared" si="306"/>
        <v>1</v>
      </c>
      <c r="EF294" s="95" t="str">
        <f t="shared" si="307"/>
        <v/>
      </c>
      <c r="EG294" s="91">
        <f>IFERROR(VLOOKUP(TEXT($A294,"0000"),'AYP11'!$B$2535:$AU$2956,11,FALSE),"")</f>
        <v>0</v>
      </c>
      <c r="EH294" s="95">
        <f t="shared" si="308"/>
        <v>1</v>
      </c>
      <c r="EI294" s="95" t="str">
        <f t="shared" si="309"/>
        <v/>
      </c>
    </row>
    <row r="295" spans="1:147" x14ac:dyDescent="0.25">
      <c r="A295" s="248">
        <v>6048</v>
      </c>
      <c r="B295" s="291">
        <f t="shared" si="256"/>
        <v>39.189189189189186</v>
      </c>
      <c r="C295" s="50">
        <f>IFERROR(VLOOKUP(TEXT($A295,"0000"),'R-M11'!$A$2:$AA$500,4,FALSE),0)</f>
        <v>58</v>
      </c>
      <c r="D295" s="291">
        <f t="shared" si="257"/>
        <v>12.837837837837837</v>
      </c>
      <c r="E295" s="98">
        <f>IFERROR(SUM(VLOOKUP(TEXT($A295,"0000"),'R-M11'!$A$2:$AA$500,5,FALSE),VLOOKUP(TEXT($A295,"0000"),'R-M11'!$A$2:$AA$500,6,FALSE)),0)</f>
        <v>19</v>
      </c>
      <c r="F295" s="58">
        <f>IFERROR(VLOOKUP(TEXT($A295,"0000"),'R-M11'!$A$2:$AA$500,14,FALSE),0)</f>
        <v>148</v>
      </c>
      <c r="G295" s="230">
        <f t="shared" si="310"/>
        <v>42.549189189189185</v>
      </c>
      <c r="H295" s="97">
        <f t="shared" si="258"/>
        <v>62.972799999999992</v>
      </c>
      <c r="I295" s="230">
        <f t="shared" si="311"/>
        <v>14.277837837837836</v>
      </c>
      <c r="J295" s="97">
        <f t="shared" si="259"/>
        <v>21.1312</v>
      </c>
      <c r="K295" s="230">
        <f t="shared" si="260"/>
        <v>52</v>
      </c>
      <c r="L295" s="121">
        <f>IFERROR(VLOOKUP(K295,'Criteria Table'!$A$2:$I$102,2,FALSE),"")</f>
        <v>4.8000000000000007</v>
      </c>
      <c r="M295" s="230">
        <f t="shared" si="261"/>
        <v>56.827027027027022</v>
      </c>
      <c r="N295" s="286">
        <f t="shared" si="262"/>
        <v>33.108108108108105</v>
      </c>
      <c r="O295" s="50">
        <f>IFERROR(VLOOKUP(TEXT($A295,"0000"),'R-M11'!$A$2:$AA$500,17,FALSE),"")</f>
        <v>49</v>
      </c>
      <c r="P295" s="286">
        <f t="shared" si="263"/>
        <v>26.351351351351347</v>
      </c>
      <c r="Q295" s="98">
        <f>IFERROR(SUM(VLOOKUP(TEXT($A295,"0000"),'R-M11'!$A$2:$AA$500,18,FALSE),VLOOKUP(TEXT($A295,"0000"),'R-M11'!$A$2:$AA$500,19,FALSE)),0)</f>
        <v>39</v>
      </c>
      <c r="R295" s="69">
        <f>IFERROR(VLOOKUP(TEXT($A295,"0000"),'R-M11'!$A$2:$AA$500,27,FALSE),0)</f>
        <v>148</v>
      </c>
      <c r="S295" s="121">
        <f t="shared" si="312"/>
        <v>35.978108108108103</v>
      </c>
      <c r="T295" s="70">
        <f t="shared" si="264"/>
        <v>53.247599999999991</v>
      </c>
      <c r="U295" s="121">
        <f t="shared" si="313"/>
        <v>27.581351351351348</v>
      </c>
      <c r="V295" s="70">
        <f t="shared" si="265"/>
        <v>40.820399999999992</v>
      </c>
      <c r="W295" s="121">
        <f t="shared" si="266"/>
        <v>59</v>
      </c>
      <c r="X295" s="124">
        <f>IFERROR(VLOOKUP(W295,'Criteria Table'!$A$2:$I$102,2,FALSE),"")</f>
        <v>4.1000000000000005</v>
      </c>
      <c r="Y295" s="121">
        <f t="shared" si="267"/>
        <v>63.559459459459447</v>
      </c>
      <c r="Z295" s="92">
        <f>IFERROR(IF(VLOOKUP(A295,'SG11'!$A$3:$AI$500,18,FALSE)="","NA",VLOOKUP(A295,'SG11'!$A$3:$AI$500,18,FALSE)),"")</f>
        <v>58</v>
      </c>
      <c r="AA295" s="75">
        <f>IFERROR(VLOOKUP(Z295,'Criteria Table'!$A$2:$I$102,6,FALSE),"NA")</f>
        <v>10</v>
      </c>
      <c r="AB295" s="95">
        <f t="shared" si="314"/>
        <v>68</v>
      </c>
      <c r="AC295" s="84">
        <f>IFERROR(IF(VLOOKUP(A295,'SG11'!$A$3:$AI$500,19,FALSE)="","NA",VLOOKUP(A295,'SG11'!$A$3:$AI$500,19,FALSE)),"")</f>
        <v>58</v>
      </c>
      <c r="AD295" s="75">
        <f>IFERROR(VLOOKUP(AC295,'Criteria Table'!$A$2:$I$102,6,FALSE),"NA")</f>
        <v>10</v>
      </c>
      <c r="AE295" s="95">
        <f t="shared" si="315"/>
        <v>68</v>
      </c>
      <c r="AF295" s="92">
        <f>IFERROR(IF(VLOOKUP(A295,'SG11'!$A$3:$AI$500,20,FALSE)="","NA",VLOOKUP(A295,'SG11'!$A$3:$AI$500,20,FALSE)),"")</f>
        <v>66</v>
      </c>
      <c r="AG295" s="75">
        <f>IFERROR(VLOOKUP(AF295,'Criteria Table'!$A$2:$I$102,6,FALSE),"NA")</f>
        <v>5</v>
      </c>
      <c r="AH295" s="95">
        <f t="shared" si="316"/>
        <v>71</v>
      </c>
      <c r="AI295" s="84">
        <f>IFERROR(IF(VLOOKUP(A295,'SG11'!$A$3:$AI$500,21,FALSE)="","NA",VLOOKUP(A295,'SG11'!$A$3:$AI$500,21,FALSE)),"")</f>
        <v>63</v>
      </c>
      <c r="AJ295" s="75">
        <f>IFERROR(VLOOKUP(AI295,'Criteria Table'!$A$2:$I$102,6,FALSE),"NA")</f>
        <v>5</v>
      </c>
      <c r="AK295" s="95">
        <f t="shared" si="317"/>
        <v>68</v>
      </c>
      <c r="AL295" s="99">
        <f>IFERROR(VLOOKUP(TEXT(A295,"0000"),'W11'!$A$1:$E$500,4,FALSE)/AP295*100,"")</f>
        <v>93.75</v>
      </c>
      <c r="AM295" s="97">
        <f>IFERROR(VLOOKUP(TEXT(A295,"0000"),'W11'!$A$1:$E$500,4,FALSE),"")</f>
        <v>30</v>
      </c>
      <c r="AN295" s="99">
        <f t="shared" si="268"/>
        <v>93.75</v>
      </c>
      <c r="AO295" s="97">
        <f t="shared" si="269"/>
        <v>30</v>
      </c>
      <c r="AP295" s="99">
        <f>IFERROR(VLOOKUP(TEXT(A295,"0000"),'W11'!$A$1:$E$500,5,FALSE),"")</f>
        <v>32</v>
      </c>
      <c r="AQ295" s="97">
        <f>IFERROR(VLOOKUP(ROUND(AL295,0),'Criteria Table'!$A$2:$I$102,4,FALSE),0)</f>
        <v>0</v>
      </c>
      <c r="AR295" s="128"/>
      <c r="AS295" s="95"/>
      <c r="AT295" s="95"/>
      <c r="AU295" s="100">
        <f>IFERROR(VLOOKUP(TEXT(A295,"0000"),'Sci11'!$A$3:$N$492,4,FALSE)/VLOOKUP(TEXT(A295,"0000"),'Sci11'!$A$3:$N$492,14,FALSE)*100,"")</f>
        <v>22.58064516129032</v>
      </c>
      <c r="AV295" s="101">
        <f>SUM(VLOOKUP(TEXT(A295,"0000"),'Sci11'!$A$3:$N$492,5,FALSE),VLOOKUP(TEXT(A295,"0000"),'Sci11'!$A$3:$N$492,6,FALSE))/VLOOKUP(TEXT(A295,"0000"),'Sci11'!$A$3:$N$492,14,FALSE)*100</f>
        <v>0</v>
      </c>
      <c r="AW295" s="100">
        <f t="shared" si="318"/>
        <v>27.970645161290321</v>
      </c>
      <c r="AX295" s="101">
        <f>IFERROR(AW295/100*VLOOKUP(TEXT(A295,"0000"),'Sci11'!$A$3:$N$492,14,FALSE),"")</f>
        <v>8.6708999999999996</v>
      </c>
      <c r="AY295" s="100">
        <f t="shared" si="319"/>
        <v>2.31</v>
      </c>
      <c r="AZ295" s="101">
        <f>IFERROR(AY295/100*VLOOKUP(TEXT(A295,"0000"),'Sci11'!$A$3:$N$492,14,FALSE),"")</f>
        <v>0.71609999999999996</v>
      </c>
      <c r="BA295" s="100">
        <f t="shared" si="270"/>
        <v>23</v>
      </c>
      <c r="BB295" s="101">
        <f>IFERROR(VLOOKUP(BA295,'Criteria Table'!$A$2:$I$102,2,FALSE),"")</f>
        <v>7.7</v>
      </c>
      <c r="BC295" s="101">
        <f t="shared" si="271"/>
        <v>30.7</v>
      </c>
      <c r="BD295" s="82">
        <f>IFERROR(VLOOKUP(A295,ATTx11!$A$2:$N$500,4,FALSE),"")</f>
        <v>95.23</v>
      </c>
      <c r="BE295" s="95">
        <f t="shared" si="272"/>
        <v>0.5</v>
      </c>
      <c r="BF295" s="96">
        <f t="shared" si="273"/>
        <v>95.73</v>
      </c>
      <c r="BG295" s="70">
        <f>IFERROR(VLOOKUP(A295,ATTx11!$A$2:$N$500,11,FALSE),"")</f>
        <v>0</v>
      </c>
      <c r="BH295" s="95">
        <f t="shared" si="274"/>
        <v>0</v>
      </c>
      <c r="BI295" s="70">
        <f>IFERROR(VLOOKUP(A295,ATTx11!$A$2:$N$500,12,FALSE),"")</f>
        <v>0</v>
      </c>
      <c r="BJ295" s="97">
        <f t="shared" si="275"/>
        <v>0</v>
      </c>
      <c r="BK295" s="84">
        <f>IFERROR(VLOOKUP(A295,ATTx11!$A$2:$N$500,7,FALSE),"")</f>
        <v>0</v>
      </c>
      <c r="BL295" s="97">
        <f t="shared" si="276"/>
        <v>0</v>
      </c>
      <c r="BM295" s="84">
        <f>IFERROR(VLOOKUP(A295,ATTx11!$A$2:$N$500,8,FALSE),"")</f>
        <v>0</v>
      </c>
      <c r="BN295" s="95">
        <f t="shared" si="277"/>
        <v>0</v>
      </c>
      <c r="BO295" s="95"/>
      <c r="BP295" s="83">
        <f>IFERROR(VLOOKUP(TEXT($A295,"0000"),'AYP11'!$B$3379:$AU$3800,17,FALSE),"")</f>
        <v>0</v>
      </c>
      <c r="BQ295" s="75">
        <f>IFERROR(VLOOKUP(BP295,'Criteria Table'!$A$2:$I$102,2,FALSE),0)</f>
        <v>10</v>
      </c>
      <c r="BR295" s="95">
        <f t="shared" si="278"/>
        <v>10</v>
      </c>
      <c r="BS295" s="83">
        <f>IFERROR(VLOOKUP(TEXT($A295,"0000"),'AYP11'!$B$847:$AU$1268,17,FALSE),"")</f>
        <v>0</v>
      </c>
      <c r="BT295" s="75">
        <f>IFERROR(VLOOKUP(BS295,'Criteria Table'!$A$2:$I$102,2,FALSE),0)</f>
        <v>10</v>
      </c>
      <c r="BU295" s="95">
        <f t="shared" si="279"/>
        <v>10</v>
      </c>
      <c r="BV295" s="83">
        <f>IFERROR(VLOOKUP(TEXT($A295,"0000"),'AYP11'!$B$2113:$AU$2534,17,FALSE),"")</f>
        <v>53</v>
      </c>
      <c r="BW295" s="75">
        <f>IFERROR(VLOOKUP(BV295,'Criteria Table'!$A$2:$I$102,2,FALSE),0)</f>
        <v>4.7</v>
      </c>
      <c r="BX295" s="95">
        <f t="shared" si="280"/>
        <v>58</v>
      </c>
      <c r="BY295" s="83">
        <f>IFERROR(VLOOKUP(TEXT($A295,"0000"),'AYP11'!$B$425:$AU$846,17,FALSE),"")</f>
        <v>0</v>
      </c>
      <c r="BZ295" s="75">
        <f>IFERROR(VLOOKUP(BY295,'Criteria Table'!$A$2:$I$102,2,FALSE),0)</f>
        <v>10</v>
      </c>
      <c r="CA295" s="95">
        <f t="shared" si="281"/>
        <v>10</v>
      </c>
      <c r="CB295" s="83">
        <f>IFERROR(VLOOKUP(TEXT($A295,"0000"),'AYP11'!$B$3:$AU$424,17,FALSE),"")</f>
        <v>0</v>
      </c>
      <c r="CC295" s="95">
        <f>IFERROR(VLOOKUP(CB295,'Criteria Table'!$A$2:$I$102,2,FALSE),0)</f>
        <v>10</v>
      </c>
      <c r="CD295" s="95">
        <f t="shared" si="282"/>
        <v>10</v>
      </c>
      <c r="CE295" s="83">
        <f>IFERROR(VLOOKUP(TEXT($A295,"0000"),'AYP11'!$B$1269:$AU$1690,17,FALSE),"")</f>
        <v>53</v>
      </c>
      <c r="CF295" s="95">
        <f>IFERROR(VLOOKUP(CE295,'Criteria Table'!$A$2:$I$102,2,FALSE),0)</f>
        <v>4.7</v>
      </c>
      <c r="CG295" s="95">
        <f t="shared" si="283"/>
        <v>58</v>
      </c>
      <c r="CH295" s="83">
        <f>IFERROR(VLOOKUP(TEXT($A295,"0000"),'AYP11'!$B$1691:$AU$2112,17,FALSE),"")</f>
        <v>0</v>
      </c>
      <c r="CI295" s="95">
        <f>IFERROR(VLOOKUP(CH295,'Criteria Table'!$A$2:$I$102,2,FALSE),0)</f>
        <v>10</v>
      </c>
      <c r="CJ295" s="95">
        <f t="shared" si="284"/>
        <v>10</v>
      </c>
      <c r="CK295" s="83">
        <f>IFERROR(VLOOKUP(TEXT($A295,"0000"),'AYP11'!$B$2535:$AU$2956,17,FALSE),"")</f>
        <v>0</v>
      </c>
      <c r="CL295" s="95">
        <f>IFERROR(VLOOKUP(CK295,'Criteria Table'!$A$2:$I$102,2,FALSE),0)</f>
        <v>10</v>
      </c>
      <c r="CM295" s="95">
        <f t="shared" si="285"/>
        <v>10</v>
      </c>
      <c r="CN295" s="76">
        <f>IFERROR(VLOOKUP(TEXT($A295,"0000"),'AYP11'!$B$3379:$AU$3800,23,FALSE),"")</f>
        <v>0</v>
      </c>
      <c r="CO295" s="95">
        <f>IFERROR(VLOOKUP(CN295,'Criteria Table'!$A$2:$I$102,2,FALSE),0)</f>
        <v>10</v>
      </c>
      <c r="CP295" s="95">
        <f t="shared" si="286"/>
        <v>10</v>
      </c>
      <c r="CQ295" s="76">
        <f>IFERROR(VLOOKUP(TEXT($A295,"0000"),'AYP11'!$B$847:$AU$1268,23,FALSE),"")</f>
        <v>0</v>
      </c>
      <c r="CR295" s="95">
        <f>IFERROR(VLOOKUP(CQ295,'Criteria Table'!$A$2:$I$102,2,FALSE),0)</f>
        <v>10</v>
      </c>
      <c r="CS295" s="95">
        <f t="shared" si="287"/>
        <v>10</v>
      </c>
      <c r="CT295" s="76">
        <f>IFERROR(VLOOKUP(TEXT($A295,"0000"),'AYP11'!$B$2113:$AU$2534,23,FALSE),"")</f>
        <v>60</v>
      </c>
      <c r="CU295" s="95">
        <f>IFERROR(VLOOKUP(CT295,'Criteria Table'!$A$2:$I$102,2,FALSE),0)</f>
        <v>4</v>
      </c>
      <c r="CV295" s="95">
        <f t="shared" si="288"/>
        <v>64</v>
      </c>
      <c r="CW295" s="76">
        <f>IFERROR(VLOOKUP(TEXT($A295,"0000"),'AYP11'!$B$425:$AU$846,23,FALSE),"")</f>
        <v>0</v>
      </c>
      <c r="CX295" s="95">
        <f>IFERROR(VLOOKUP(CW295,'Criteria Table'!$A$2:$I$102,2,FALSE),0)</f>
        <v>10</v>
      </c>
      <c r="CY295" s="95">
        <f t="shared" si="289"/>
        <v>10</v>
      </c>
      <c r="CZ295" s="76">
        <f>IFERROR(VLOOKUP(TEXT($A295,"0000"),'AYP11'!$B$3:$AU$424,23,FALSE),"")</f>
        <v>0</v>
      </c>
      <c r="DA295" s="95">
        <f>IFERROR(VLOOKUP(CZ295,'Criteria Table'!$A$2:$I$102,2,FALSE),0)</f>
        <v>10</v>
      </c>
      <c r="DB295" s="95">
        <f t="shared" si="290"/>
        <v>10</v>
      </c>
      <c r="DC295" s="76">
        <f>IFERROR(VLOOKUP(TEXT($A295,"0000"),'AYP11'!$B$1269:$AU$1690,23,FALSE),"")</f>
        <v>60</v>
      </c>
      <c r="DD295" s="95">
        <f>IFERROR(VLOOKUP(DC295,'Criteria Table'!$A$2:$I$102,2,FALSE),0)</f>
        <v>4</v>
      </c>
      <c r="DE295" s="95">
        <f t="shared" si="291"/>
        <v>64</v>
      </c>
      <c r="DF295" s="76">
        <f>IFERROR(VLOOKUP(TEXT($A295,"0000"),'AYP11'!$B$1691:$AU$2112,23,FALSE),"")</f>
        <v>0</v>
      </c>
      <c r="DG295" s="95">
        <f>IFERROR(VLOOKUP(DF295,'Criteria Table'!$A$2:$I$102,2,FALSE),0)</f>
        <v>10</v>
      </c>
      <c r="DH295" s="95">
        <f t="shared" si="292"/>
        <v>10</v>
      </c>
      <c r="DI295" s="76">
        <f>IFERROR(VLOOKUP(TEXT($A295,"0000"),'AYP11'!$B$2535:$AU$2956,23,FALSE),"")</f>
        <v>0</v>
      </c>
      <c r="DJ295" s="95">
        <f>IFERROR(VLOOKUP(DI295,'Criteria Table'!$A$2:$I$102,2,FALSE),0)</f>
        <v>10</v>
      </c>
      <c r="DK295" s="95">
        <f t="shared" si="293"/>
        <v>10</v>
      </c>
      <c r="DL295" s="91">
        <f>IFERROR(VLOOKUP(TEXT($A295,"0000"),'AYP11'!$B$3379:$AU$3800,11,FALSE),"")</f>
        <v>0</v>
      </c>
      <c r="DM295" s="95">
        <f t="shared" si="294"/>
        <v>1</v>
      </c>
      <c r="DN295" s="95" t="str">
        <f t="shared" si="295"/>
        <v/>
      </c>
      <c r="DO295" s="91">
        <f>IFERROR(VLOOKUP(TEXT($A295,"0000"),'AYP11'!$B$847:$AU$1268,11,FALSE),"")</f>
        <v>0</v>
      </c>
      <c r="DP295" s="95">
        <f t="shared" si="296"/>
        <v>1</v>
      </c>
      <c r="DQ295" s="95" t="str">
        <f t="shared" si="297"/>
        <v/>
      </c>
      <c r="DR295" s="91">
        <f>IFERROR(VLOOKUP(TEXT($A295,"0000"),'AYP11'!$B$2113:$AU$2534,11,FALSE),"")</f>
        <v>0</v>
      </c>
      <c r="DS295" s="95">
        <f t="shared" si="298"/>
        <v>1</v>
      </c>
      <c r="DT295" s="95" t="str">
        <f t="shared" si="299"/>
        <v/>
      </c>
      <c r="DU295" s="91">
        <f>IFERROR(VLOOKUP(TEXT($A295,"0000"),'AYP11'!$B$425:$AU$846,11,FALSE),"")</f>
        <v>0</v>
      </c>
      <c r="DV295" s="95">
        <f t="shared" si="300"/>
        <v>1</v>
      </c>
      <c r="DW295" s="95" t="str">
        <f t="shared" si="301"/>
        <v/>
      </c>
      <c r="DX295" s="91">
        <f>IFERROR(VLOOKUP(TEXT($A295,"0000"),'AYP11'!$B$3:$AU$424,11,FALSE),"")</f>
        <v>0</v>
      </c>
      <c r="DY295" s="95">
        <f t="shared" si="302"/>
        <v>1</v>
      </c>
      <c r="DZ295" s="95" t="str">
        <f t="shared" si="303"/>
        <v/>
      </c>
      <c r="EA295" s="91">
        <f>IFERROR(VLOOKUP(TEXT($A295,"0000"),'AYP11'!$B$1269:$AU$1690,11,FALSE),"")</f>
        <v>0</v>
      </c>
      <c r="EB295" s="95">
        <f t="shared" si="304"/>
        <v>1</v>
      </c>
      <c r="EC295" s="95" t="str">
        <f t="shared" si="305"/>
        <v/>
      </c>
      <c r="ED295" s="91">
        <f>IFERROR(VLOOKUP(TEXT($A295,"0000"),'AYP11'!$B$1691:$AU$2112,11,FALSE),"")</f>
        <v>0</v>
      </c>
      <c r="EE295" s="95">
        <f t="shared" si="306"/>
        <v>1</v>
      </c>
      <c r="EF295" s="95" t="str">
        <f t="shared" si="307"/>
        <v/>
      </c>
      <c r="EG295" s="91">
        <f>IFERROR(VLOOKUP(TEXT($A295,"0000"),'AYP11'!$B$2535:$AU$2956,11,FALSE),"")</f>
        <v>0</v>
      </c>
      <c r="EH295" s="95">
        <f t="shared" si="308"/>
        <v>1</v>
      </c>
      <c r="EI295" s="95" t="str">
        <f t="shared" si="309"/>
        <v/>
      </c>
    </row>
    <row r="296" spans="1:147" x14ac:dyDescent="0.25">
      <c r="A296" s="248">
        <v>6049</v>
      </c>
      <c r="B296" s="291">
        <f t="shared" si="256"/>
        <v>28.767123287671232</v>
      </c>
      <c r="C296" s="50">
        <f>IFERROR(VLOOKUP(TEXT($A296,"0000"),'R-M11'!$A$2:$AA$500,4,FALSE),0)</f>
        <v>21</v>
      </c>
      <c r="D296" s="291">
        <f t="shared" si="257"/>
        <v>10.95890410958904</v>
      </c>
      <c r="E296" s="98">
        <f>IFERROR(SUM(VLOOKUP(TEXT($A296,"0000"),'R-M11'!$A$2:$AA$500,5,FALSE),VLOOKUP(TEXT($A296,"0000"),'R-M11'!$A$2:$AA$500,6,FALSE)),0)</f>
        <v>8</v>
      </c>
      <c r="F296" s="58">
        <f>IFERROR(VLOOKUP(TEXT($A296,"0000"),'R-M11'!$A$2:$AA$500,14,FALSE),0)</f>
        <v>73</v>
      </c>
      <c r="G296" s="230">
        <f t="shared" si="310"/>
        <v>32.967123287671228</v>
      </c>
      <c r="H296" s="97">
        <f t="shared" si="258"/>
        <v>24.065999999999999</v>
      </c>
      <c r="I296" s="230">
        <f t="shared" si="311"/>
        <v>12.758904109589039</v>
      </c>
      <c r="J296" s="97">
        <f t="shared" si="259"/>
        <v>9.3139999999999983</v>
      </c>
      <c r="K296" s="230">
        <f t="shared" si="260"/>
        <v>40</v>
      </c>
      <c r="L296" s="121">
        <f>IFERROR(VLOOKUP(K296,'Criteria Table'!$A$2:$I$102,2,FALSE),"")</f>
        <v>6</v>
      </c>
      <c r="M296" s="230">
        <f t="shared" si="261"/>
        <v>45.726027397260268</v>
      </c>
      <c r="N296" s="286">
        <f t="shared" si="262"/>
        <v>26.027397260273972</v>
      </c>
      <c r="O296" s="50">
        <f>IFERROR(VLOOKUP(TEXT($A296,"0000"),'R-M11'!$A$2:$AA$500,17,FALSE),"")</f>
        <v>19</v>
      </c>
      <c r="P296" s="286">
        <f t="shared" si="263"/>
        <v>2.7397260273972601</v>
      </c>
      <c r="Q296" s="98">
        <f>IFERROR(SUM(VLOOKUP(TEXT($A296,"0000"),'R-M11'!$A$2:$AA$500,18,FALSE),VLOOKUP(TEXT($A296,"0000"),'R-M11'!$A$2:$AA$500,19,FALSE)),0)</f>
        <v>2</v>
      </c>
      <c r="R296" s="69">
        <f>IFERROR(VLOOKUP(TEXT($A296,"0000"),'R-M11'!$A$2:$AA$500,27,FALSE),0)</f>
        <v>73</v>
      </c>
      <c r="S296" s="121">
        <f t="shared" si="312"/>
        <v>30.997397260273971</v>
      </c>
      <c r="T296" s="70">
        <f t="shared" si="264"/>
        <v>22.6281</v>
      </c>
      <c r="U296" s="121">
        <f t="shared" si="313"/>
        <v>4.8697260273972596</v>
      </c>
      <c r="V296" s="70">
        <f t="shared" si="265"/>
        <v>3.5548999999999995</v>
      </c>
      <c r="W296" s="121">
        <f t="shared" si="266"/>
        <v>29</v>
      </c>
      <c r="X296" s="124">
        <f>IFERROR(VLOOKUP(W296,'Criteria Table'!$A$2:$I$102,2,FALSE),"")</f>
        <v>7.1000000000000005</v>
      </c>
      <c r="Y296" s="121">
        <f t="shared" si="267"/>
        <v>35.867123287671234</v>
      </c>
      <c r="Z296" s="92">
        <f>IFERROR(IF(VLOOKUP(A296,'SG11'!$A$3:$AI$500,18,FALSE)="","NA",VLOOKUP(A296,'SG11'!$A$3:$AI$500,18,FALSE)),"")</f>
        <v>66</v>
      </c>
      <c r="AA296" s="75">
        <f>IFERROR(VLOOKUP(Z296,'Criteria Table'!$A$2:$I$102,6,FALSE),"NA")</f>
        <v>5</v>
      </c>
      <c r="AB296" s="95">
        <f t="shared" si="314"/>
        <v>71</v>
      </c>
      <c r="AC296" s="84">
        <f>IFERROR(IF(VLOOKUP(A296,'SG11'!$A$3:$AI$500,19,FALSE)="","NA",VLOOKUP(A296,'SG11'!$A$3:$AI$500,19,FALSE)),"")</f>
        <v>56</v>
      </c>
      <c r="AD296" s="75">
        <f>IFERROR(VLOOKUP(AC296,'Criteria Table'!$A$2:$I$102,6,FALSE),"NA")</f>
        <v>10</v>
      </c>
      <c r="AE296" s="95">
        <f t="shared" si="315"/>
        <v>66</v>
      </c>
      <c r="AF296" s="92">
        <f>IFERROR(IF(VLOOKUP(A296,'SG11'!$A$3:$AI$500,20,FALSE)="","NA",VLOOKUP(A296,'SG11'!$A$3:$AI$500,20,FALSE)),"")</f>
        <v>70</v>
      </c>
      <c r="AG296" s="75">
        <f>IFERROR(VLOOKUP(AF296,'Criteria Table'!$A$2:$I$102,6,FALSE),"NA")</f>
        <v>5</v>
      </c>
      <c r="AH296" s="95">
        <f t="shared" si="316"/>
        <v>75</v>
      </c>
      <c r="AI296" s="84">
        <f>IFERROR(IF(VLOOKUP(A296,'SG11'!$A$3:$AI$500,21,FALSE)="","NA",VLOOKUP(A296,'SG11'!$A$3:$AI$500,21,FALSE)),"")</f>
        <v>60</v>
      </c>
      <c r="AJ296" s="75">
        <f>IFERROR(VLOOKUP(AI296,'Criteria Table'!$A$2:$I$102,6,FALSE),"NA")</f>
        <v>10</v>
      </c>
      <c r="AK296" s="95">
        <f t="shared" si="317"/>
        <v>70</v>
      </c>
      <c r="AL296" s="99">
        <f>IFERROR(VLOOKUP(TEXT(A296,"0000"),'W11'!$A$1:$E$500,4,FALSE)/AP296*100,"")</f>
        <v>90.476190476190482</v>
      </c>
      <c r="AM296" s="97">
        <f>IFERROR(VLOOKUP(TEXT(A296,"0000"),'W11'!$A$1:$E$500,4,FALSE),"")</f>
        <v>19</v>
      </c>
      <c r="AN296" s="99">
        <f t="shared" si="268"/>
        <v>90.476190476190482</v>
      </c>
      <c r="AO296" s="97">
        <f t="shared" si="269"/>
        <v>19</v>
      </c>
      <c r="AP296" s="99">
        <f>IFERROR(VLOOKUP(TEXT(A296,"0000"),'W11'!$A$1:$E$500,5,FALSE),"")</f>
        <v>21</v>
      </c>
      <c r="AQ296" s="97">
        <f>IFERROR(VLOOKUP(ROUND(AL296,0),'Criteria Table'!$A$2:$I$102,4,FALSE),0)</f>
        <v>0</v>
      </c>
      <c r="AR296" s="128"/>
      <c r="AS296" s="95"/>
      <c r="AT296" s="95"/>
      <c r="AU296" s="100">
        <f>IFERROR(VLOOKUP(TEXT(A296,"0000"),'Sci11'!$A$3:$N$492,4,FALSE)/VLOOKUP(TEXT(A296,"0000"),'Sci11'!$A$3:$N$492,14,FALSE)*100,"")</f>
        <v>28.571428571428569</v>
      </c>
      <c r="AV296" s="101">
        <f>SUM(VLOOKUP(TEXT(A296,"0000"),'Sci11'!$A$3:$N$492,5,FALSE),VLOOKUP(TEXT(A296,"0000"),'Sci11'!$A$3:$N$492,6,FALSE))/VLOOKUP(TEXT(A296,"0000"),'Sci11'!$A$3:$N$492,14,FALSE)*100</f>
        <v>4.7619047619047619</v>
      </c>
      <c r="AW296" s="100">
        <f t="shared" si="318"/>
        <v>33.261428571428567</v>
      </c>
      <c r="AX296" s="101">
        <f>IFERROR(AW296/100*VLOOKUP(TEXT(A296,"0000"),'Sci11'!$A$3:$N$492,14,FALSE),"")</f>
        <v>6.9848999999999997</v>
      </c>
      <c r="AY296" s="100">
        <f t="shared" si="319"/>
        <v>6.7719047619047616</v>
      </c>
      <c r="AZ296" s="101">
        <f>IFERROR(AY296/100*VLOOKUP(TEXT(A296,"0000"),'Sci11'!$A$3:$N$492,14,FALSE),"")</f>
        <v>1.4221000000000001</v>
      </c>
      <c r="BA296" s="100">
        <f t="shared" si="270"/>
        <v>33</v>
      </c>
      <c r="BB296" s="101">
        <f>IFERROR(VLOOKUP(BA296,'Criteria Table'!$A$2:$I$102,2,FALSE),"")</f>
        <v>6.7</v>
      </c>
      <c r="BC296" s="101">
        <f t="shared" si="271"/>
        <v>39.700000000000003</v>
      </c>
      <c r="BD296" s="82">
        <f>IFERROR(VLOOKUP(A296,ATTx11!$A$2:$N$500,4,FALSE),"")</f>
        <v>93.92</v>
      </c>
      <c r="BE296" s="95">
        <f t="shared" si="272"/>
        <v>1</v>
      </c>
      <c r="BF296" s="96">
        <f t="shared" si="273"/>
        <v>94.92</v>
      </c>
      <c r="BG296" s="70">
        <f>IFERROR(VLOOKUP(A296,ATTx11!$A$2:$N$500,11,FALSE),"")</f>
        <v>1</v>
      </c>
      <c r="BH296" s="95">
        <f t="shared" si="274"/>
        <v>0.9</v>
      </c>
      <c r="BI296" s="70">
        <f>IFERROR(VLOOKUP(A296,ATTx11!$A$2:$N$500,12,FALSE),"")</f>
        <v>5</v>
      </c>
      <c r="BJ296" s="97">
        <f t="shared" si="275"/>
        <v>4.5</v>
      </c>
      <c r="BK296" s="84">
        <f>IFERROR(VLOOKUP(A296,ATTx11!$A$2:$N$500,7,FALSE),"")</f>
        <v>1</v>
      </c>
      <c r="BL296" s="97">
        <f t="shared" si="276"/>
        <v>0.9</v>
      </c>
      <c r="BM296" s="84">
        <f>IFERROR(VLOOKUP(A296,ATTx11!$A$2:$N$500,8,FALSE),"")</f>
        <v>3</v>
      </c>
      <c r="BN296" s="95">
        <f t="shared" si="277"/>
        <v>2.7</v>
      </c>
      <c r="BO296" s="95"/>
      <c r="BP296" s="83">
        <f>IFERROR(VLOOKUP(TEXT($A296,"0000"),'AYP11'!$B$3379:$AU$3800,17,FALSE),"")</f>
        <v>0</v>
      </c>
      <c r="BQ296" s="75">
        <f>IFERROR(VLOOKUP(BP296,'Criteria Table'!$A$2:$I$102,2,FALSE),0)</f>
        <v>10</v>
      </c>
      <c r="BR296" s="95">
        <f t="shared" si="278"/>
        <v>10</v>
      </c>
      <c r="BS296" s="83">
        <f>IFERROR(VLOOKUP(TEXT($A296,"0000"),'AYP11'!$B$847:$AU$1268,17,FALSE),"")</f>
        <v>0</v>
      </c>
      <c r="BT296" s="75">
        <f>IFERROR(VLOOKUP(BS296,'Criteria Table'!$A$2:$I$102,2,FALSE),0)</f>
        <v>10</v>
      </c>
      <c r="BU296" s="95">
        <f t="shared" si="279"/>
        <v>10</v>
      </c>
      <c r="BV296" s="83">
        <f>IFERROR(VLOOKUP(TEXT($A296,"0000"),'AYP11'!$B$2113:$AU$2534,17,FALSE),"")</f>
        <v>49</v>
      </c>
      <c r="BW296" s="75">
        <f>IFERROR(VLOOKUP(BV296,'Criteria Table'!$A$2:$I$102,2,FALSE),0)</f>
        <v>5.1000000000000005</v>
      </c>
      <c r="BX296" s="95">
        <f t="shared" si="280"/>
        <v>54</v>
      </c>
      <c r="BY296" s="83">
        <f>IFERROR(VLOOKUP(TEXT($A296,"0000"),'AYP11'!$B$425:$AU$846,17,FALSE),"")</f>
        <v>0</v>
      </c>
      <c r="BZ296" s="75">
        <f>IFERROR(VLOOKUP(BY296,'Criteria Table'!$A$2:$I$102,2,FALSE),0)</f>
        <v>10</v>
      </c>
      <c r="CA296" s="95">
        <f t="shared" si="281"/>
        <v>10</v>
      </c>
      <c r="CB296" s="83">
        <f>IFERROR(VLOOKUP(TEXT($A296,"0000"),'AYP11'!$B$3:$AU$424,17,FALSE),"")</f>
        <v>0</v>
      </c>
      <c r="CC296" s="95">
        <f>IFERROR(VLOOKUP(CB296,'Criteria Table'!$A$2:$I$102,2,FALSE),0)</f>
        <v>10</v>
      </c>
      <c r="CD296" s="95">
        <f t="shared" si="282"/>
        <v>10</v>
      </c>
      <c r="CE296" s="83">
        <f>IFERROR(VLOOKUP(TEXT($A296,"0000"),'AYP11'!$B$1269:$AU$1690,17,FALSE),"")</f>
        <v>35</v>
      </c>
      <c r="CF296" s="95">
        <f>IFERROR(VLOOKUP(CE296,'Criteria Table'!$A$2:$I$102,2,FALSE),0)</f>
        <v>6.5</v>
      </c>
      <c r="CG296" s="95">
        <f t="shared" si="283"/>
        <v>42</v>
      </c>
      <c r="CH296" s="83">
        <f>IFERROR(VLOOKUP(TEXT($A296,"0000"),'AYP11'!$B$1691:$AU$2112,17,FALSE),"")</f>
        <v>0</v>
      </c>
      <c r="CI296" s="95">
        <f>IFERROR(VLOOKUP(CH296,'Criteria Table'!$A$2:$I$102,2,FALSE),0)</f>
        <v>10</v>
      </c>
      <c r="CJ296" s="95">
        <f t="shared" si="284"/>
        <v>10</v>
      </c>
      <c r="CK296" s="83">
        <f>IFERROR(VLOOKUP(TEXT($A296,"0000"),'AYP11'!$B$2535:$AU$2956,17,FALSE),"")</f>
        <v>0</v>
      </c>
      <c r="CL296" s="95">
        <f>IFERROR(VLOOKUP(CK296,'Criteria Table'!$A$2:$I$102,2,FALSE),0)</f>
        <v>10</v>
      </c>
      <c r="CM296" s="95">
        <f t="shared" si="285"/>
        <v>10</v>
      </c>
      <c r="CN296" s="76">
        <f>IFERROR(VLOOKUP(TEXT($A296,"0000"),'AYP11'!$B$3379:$AU$3800,23,FALSE),"")</f>
        <v>0</v>
      </c>
      <c r="CO296" s="95">
        <f>IFERROR(VLOOKUP(CN296,'Criteria Table'!$A$2:$I$102,2,FALSE),0)</f>
        <v>10</v>
      </c>
      <c r="CP296" s="95">
        <f t="shared" si="286"/>
        <v>10</v>
      </c>
      <c r="CQ296" s="76">
        <f>IFERROR(VLOOKUP(TEXT($A296,"0000"),'AYP11'!$B$847:$AU$1268,23,FALSE),"")</f>
        <v>0</v>
      </c>
      <c r="CR296" s="95">
        <f>IFERROR(VLOOKUP(CQ296,'Criteria Table'!$A$2:$I$102,2,FALSE),0)</f>
        <v>10</v>
      </c>
      <c r="CS296" s="95">
        <f t="shared" si="287"/>
        <v>10</v>
      </c>
      <c r="CT296" s="76">
        <f>IFERROR(VLOOKUP(TEXT($A296,"0000"),'AYP11'!$B$2113:$AU$2534,23,FALSE),"")</f>
        <v>33</v>
      </c>
      <c r="CU296" s="95">
        <f>IFERROR(VLOOKUP(CT296,'Criteria Table'!$A$2:$I$102,2,FALSE),0)</f>
        <v>6.7</v>
      </c>
      <c r="CV296" s="95">
        <f t="shared" si="288"/>
        <v>40</v>
      </c>
      <c r="CW296" s="76">
        <f>IFERROR(VLOOKUP(TEXT($A296,"0000"),'AYP11'!$B$425:$AU$846,23,FALSE),"")</f>
        <v>0</v>
      </c>
      <c r="CX296" s="95">
        <f>IFERROR(VLOOKUP(CW296,'Criteria Table'!$A$2:$I$102,2,FALSE),0)</f>
        <v>10</v>
      </c>
      <c r="CY296" s="95">
        <f t="shared" si="289"/>
        <v>10</v>
      </c>
      <c r="CZ296" s="76">
        <f>IFERROR(VLOOKUP(TEXT($A296,"0000"),'AYP11'!$B$3:$AU$424,23,FALSE),"")</f>
        <v>0</v>
      </c>
      <c r="DA296" s="95">
        <f>IFERROR(VLOOKUP(CZ296,'Criteria Table'!$A$2:$I$102,2,FALSE),0)</f>
        <v>10</v>
      </c>
      <c r="DB296" s="95">
        <f t="shared" si="290"/>
        <v>10</v>
      </c>
      <c r="DC296" s="76">
        <f>IFERROR(VLOOKUP(TEXT($A296,"0000"),'AYP11'!$B$1269:$AU$1690,23,FALSE),"")</f>
        <v>28</v>
      </c>
      <c r="DD296" s="95">
        <f>IFERROR(VLOOKUP(DC296,'Criteria Table'!$A$2:$I$102,2,FALSE),0)</f>
        <v>7.2</v>
      </c>
      <c r="DE296" s="95">
        <f t="shared" si="291"/>
        <v>35</v>
      </c>
      <c r="DF296" s="76">
        <f>IFERROR(VLOOKUP(TEXT($A296,"0000"),'AYP11'!$B$1691:$AU$2112,23,FALSE),"")</f>
        <v>0</v>
      </c>
      <c r="DG296" s="95">
        <f>IFERROR(VLOOKUP(DF296,'Criteria Table'!$A$2:$I$102,2,FALSE),0)</f>
        <v>10</v>
      </c>
      <c r="DH296" s="95">
        <f t="shared" si="292"/>
        <v>10</v>
      </c>
      <c r="DI296" s="76">
        <f>IFERROR(VLOOKUP(TEXT($A296,"0000"),'AYP11'!$B$2535:$AU$2956,23,FALSE),"")</f>
        <v>0</v>
      </c>
      <c r="DJ296" s="95">
        <f>IFERROR(VLOOKUP(DI296,'Criteria Table'!$A$2:$I$102,2,FALSE),0)</f>
        <v>10</v>
      </c>
      <c r="DK296" s="95">
        <f t="shared" si="293"/>
        <v>10</v>
      </c>
      <c r="DL296" s="91">
        <f>IFERROR(VLOOKUP(TEXT($A296,"0000"),'AYP11'!$B$3379:$AU$3800,11,FALSE),"")</f>
        <v>0</v>
      </c>
      <c r="DM296" s="95">
        <f t="shared" si="294"/>
        <v>1</v>
      </c>
      <c r="DN296" s="95" t="str">
        <f t="shared" si="295"/>
        <v/>
      </c>
      <c r="DO296" s="91">
        <f>IFERROR(VLOOKUP(TEXT($A296,"0000"),'AYP11'!$B$847:$AU$1268,11,FALSE),"")</f>
        <v>0</v>
      </c>
      <c r="DP296" s="95">
        <f t="shared" si="296"/>
        <v>1</v>
      </c>
      <c r="DQ296" s="95" t="str">
        <f t="shared" si="297"/>
        <v/>
      </c>
      <c r="DR296" s="91">
        <f>IFERROR(VLOOKUP(TEXT($A296,"0000"),'AYP11'!$B$2113:$AU$2534,11,FALSE),"")</f>
        <v>0</v>
      </c>
      <c r="DS296" s="95">
        <f t="shared" si="298"/>
        <v>1</v>
      </c>
      <c r="DT296" s="95" t="str">
        <f t="shared" si="299"/>
        <v/>
      </c>
      <c r="DU296" s="91">
        <f>IFERROR(VLOOKUP(TEXT($A296,"0000"),'AYP11'!$B$425:$AU$846,11,FALSE),"")</f>
        <v>0</v>
      </c>
      <c r="DV296" s="95">
        <f t="shared" si="300"/>
        <v>1</v>
      </c>
      <c r="DW296" s="95" t="str">
        <f t="shared" si="301"/>
        <v/>
      </c>
      <c r="DX296" s="91">
        <f>IFERROR(VLOOKUP(TEXT($A296,"0000"),'AYP11'!$B$3:$AU$424,11,FALSE),"")</f>
        <v>0</v>
      </c>
      <c r="DY296" s="95">
        <f t="shared" si="302"/>
        <v>1</v>
      </c>
      <c r="DZ296" s="95" t="str">
        <f t="shared" si="303"/>
        <v/>
      </c>
      <c r="EA296" s="91">
        <f>IFERROR(VLOOKUP(TEXT($A296,"0000"),'AYP11'!$B$1269:$AU$1690,11,FALSE),"")</f>
        <v>0</v>
      </c>
      <c r="EB296" s="95">
        <f t="shared" si="304"/>
        <v>1</v>
      </c>
      <c r="EC296" s="95" t="str">
        <f t="shared" si="305"/>
        <v/>
      </c>
      <c r="ED296" s="91">
        <f>IFERROR(VLOOKUP(TEXT($A296,"0000"),'AYP11'!$B$1691:$AU$2112,11,FALSE),"")</f>
        <v>0</v>
      </c>
      <c r="EE296" s="95">
        <f t="shared" si="306"/>
        <v>1</v>
      </c>
      <c r="EF296" s="95" t="str">
        <f t="shared" si="307"/>
        <v/>
      </c>
      <c r="EG296" s="91">
        <f>IFERROR(VLOOKUP(TEXT($A296,"0000"),'AYP11'!$B$2535:$AU$2956,11,FALSE),"")</f>
        <v>0</v>
      </c>
      <c r="EH296" s="95">
        <f t="shared" si="308"/>
        <v>1</v>
      </c>
      <c r="EI296" s="95" t="str">
        <f t="shared" si="309"/>
        <v/>
      </c>
      <c r="EP296" s="34">
        <v>128</v>
      </c>
      <c r="EQ296" s="102" t="s">
        <v>1321</v>
      </c>
    </row>
    <row r="297" spans="1:147" x14ac:dyDescent="0.25">
      <c r="A297" s="248">
        <v>6051</v>
      </c>
      <c r="B297" s="291">
        <f t="shared" si="256"/>
        <v>25.093167701863354</v>
      </c>
      <c r="C297" s="50">
        <f>IFERROR(VLOOKUP(TEXT($A297,"0000"),'R-M11'!$A$2:$AA$500,4,FALSE),0)</f>
        <v>202</v>
      </c>
      <c r="D297" s="291">
        <f t="shared" si="257"/>
        <v>8.0745341614906838</v>
      </c>
      <c r="E297" s="98">
        <f>IFERROR(SUM(VLOOKUP(TEXT($A297,"0000"),'R-M11'!$A$2:$AA$500,5,FALSE),VLOOKUP(TEXT($A297,"0000"),'R-M11'!$A$2:$AA$500,6,FALSE)),0)</f>
        <v>65</v>
      </c>
      <c r="F297" s="58">
        <f>IFERROR(VLOOKUP(TEXT($A297,"0000"),'R-M11'!$A$2:$AA$500,14,FALSE),0)</f>
        <v>805</v>
      </c>
      <c r="G297" s="230">
        <f t="shared" si="310"/>
        <v>29.783167701863356</v>
      </c>
      <c r="H297" s="97">
        <f t="shared" si="258"/>
        <v>239.75450000000001</v>
      </c>
      <c r="I297" s="230">
        <f t="shared" si="311"/>
        <v>10.084534161490684</v>
      </c>
      <c r="J297" s="97">
        <f t="shared" si="259"/>
        <v>81.180500000000009</v>
      </c>
      <c r="K297" s="230">
        <f t="shared" si="260"/>
        <v>33</v>
      </c>
      <c r="L297" s="121">
        <f>IFERROR(VLOOKUP(K297,'Criteria Table'!$A$2:$I$102,2,FALSE),"")</f>
        <v>6.7</v>
      </c>
      <c r="M297" s="230">
        <f t="shared" si="261"/>
        <v>39.867701863354043</v>
      </c>
      <c r="N297" s="286">
        <f t="shared" si="262"/>
        <v>27.840199750312109</v>
      </c>
      <c r="O297" s="50">
        <f>IFERROR(VLOOKUP(TEXT($A297,"0000"),'R-M11'!$A$2:$AA$500,17,FALSE),"")</f>
        <v>223</v>
      </c>
      <c r="P297" s="286">
        <f t="shared" si="263"/>
        <v>6.6167290886392003</v>
      </c>
      <c r="Q297" s="98">
        <f>IFERROR(SUM(VLOOKUP(TEXT($A297,"0000"),'R-M11'!$A$2:$AA$500,18,FALSE),VLOOKUP(TEXT($A297,"0000"),'R-M11'!$A$2:$AA$500,19,FALSE)),0)</f>
        <v>53</v>
      </c>
      <c r="R297" s="69">
        <f>IFERROR(VLOOKUP(TEXT($A297,"0000"),'R-M11'!$A$2:$AA$500,27,FALSE),0)</f>
        <v>801</v>
      </c>
      <c r="S297" s="121">
        <f t="shared" si="312"/>
        <v>32.460199750312107</v>
      </c>
      <c r="T297" s="70">
        <f t="shared" si="264"/>
        <v>260.00619999999998</v>
      </c>
      <c r="U297" s="121">
        <f t="shared" si="313"/>
        <v>8.5967290886392007</v>
      </c>
      <c r="V297" s="70">
        <f t="shared" si="265"/>
        <v>68.859799999999993</v>
      </c>
      <c r="W297" s="121">
        <f t="shared" si="266"/>
        <v>34</v>
      </c>
      <c r="X297" s="124">
        <f>IFERROR(VLOOKUP(W297,'Criteria Table'!$A$2:$I$102,2,FALSE),"")</f>
        <v>6.6000000000000005</v>
      </c>
      <c r="Y297" s="121">
        <f t="shared" si="267"/>
        <v>41.056928838951308</v>
      </c>
      <c r="Z297" s="92">
        <f>IFERROR(IF(VLOOKUP(A297,'SG11'!$A$3:$AI$500,18,FALSE)="","NA",VLOOKUP(A297,'SG11'!$A$3:$AI$500,18,FALSE)),"")</f>
        <v>53</v>
      </c>
      <c r="AA297" s="75">
        <f>IFERROR(VLOOKUP(Z297,'Criteria Table'!$A$2:$I$102,6,FALSE),"NA")</f>
        <v>10</v>
      </c>
      <c r="AB297" s="95">
        <f t="shared" si="314"/>
        <v>63</v>
      </c>
      <c r="AC297" s="84">
        <f>IFERROR(IF(VLOOKUP(A297,'SG11'!$A$3:$AI$500,19,FALSE)="","NA",VLOOKUP(A297,'SG11'!$A$3:$AI$500,19,FALSE)),"")</f>
        <v>58</v>
      </c>
      <c r="AD297" s="75">
        <f>IFERROR(VLOOKUP(AC297,'Criteria Table'!$A$2:$I$102,6,FALSE),"NA")</f>
        <v>10</v>
      </c>
      <c r="AE297" s="95">
        <f t="shared" si="315"/>
        <v>68</v>
      </c>
      <c r="AF297" s="92">
        <f>IFERROR(IF(VLOOKUP(A297,'SG11'!$A$3:$AI$500,20,FALSE)="","NA",VLOOKUP(A297,'SG11'!$A$3:$AI$500,20,FALSE)),"")</f>
        <v>65</v>
      </c>
      <c r="AG297" s="75">
        <f>IFERROR(VLOOKUP(AF297,'Criteria Table'!$A$2:$I$102,6,FALSE),"NA")</f>
        <v>5</v>
      </c>
      <c r="AH297" s="95">
        <f t="shared" si="316"/>
        <v>70</v>
      </c>
      <c r="AI297" s="84">
        <f>IFERROR(IF(VLOOKUP(A297,'SG11'!$A$3:$AI$500,21,FALSE)="","NA",VLOOKUP(A297,'SG11'!$A$3:$AI$500,21,FALSE)),"")</f>
        <v>63</v>
      </c>
      <c r="AJ297" s="75">
        <f>IFERROR(VLOOKUP(AI297,'Criteria Table'!$A$2:$I$102,6,FALSE),"NA")</f>
        <v>5</v>
      </c>
      <c r="AK297" s="95">
        <f t="shared" si="317"/>
        <v>68</v>
      </c>
      <c r="AL297" s="99">
        <f>IFERROR(VLOOKUP(TEXT(A297,"0000"),'W11'!$A$1:$E$500,4,FALSE)/AP297*100,"")</f>
        <v>94.20289855072464</v>
      </c>
      <c r="AM297" s="97">
        <f>IFERROR(VLOOKUP(TEXT(A297,"0000"),'W11'!$A$1:$E$500,4,FALSE),"")</f>
        <v>260</v>
      </c>
      <c r="AN297" s="99">
        <f t="shared" si="268"/>
        <v>94.20289855072464</v>
      </c>
      <c r="AO297" s="97">
        <f t="shared" si="269"/>
        <v>260</v>
      </c>
      <c r="AP297" s="99">
        <f>IFERROR(VLOOKUP(TEXT(A297,"0000"),'W11'!$A$1:$E$500,5,FALSE),"")</f>
        <v>276</v>
      </c>
      <c r="AQ297" s="97">
        <f>IFERROR(VLOOKUP(ROUND(AL297,0),'Criteria Table'!$A$2:$I$102,4,FALSE),0)</f>
        <v>0</v>
      </c>
      <c r="AR297" s="128"/>
      <c r="AS297" s="95"/>
      <c r="AT297" s="95"/>
      <c r="AU297" s="100">
        <f>IFERROR(VLOOKUP(TEXT(A297,"0000"),'Sci11'!$A$3:$N$492,4,FALSE)/VLOOKUP(TEXT(A297,"0000"),'Sci11'!$A$3:$N$492,14,FALSE)*100,"")</f>
        <v>13.059701492537313</v>
      </c>
      <c r="AV297" s="101">
        <f>SUM(VLOOKUP(TEXT(A297,"0000"),'Sci11'!$A$3:$N$492,5,FALSE),VLOOKUP(TEXT(A297,"0000"),'Sci11'!$A$3:$N$492,6,FALSE))/VLOOKUP(TEXT(A297,"0000"),'Sci11'!$A$3:$N$492,14,FALSE)*100</f>
        <v>1.1194029850746268</v>
      </c>
      <c r="AW297" s="100">
        <f t="shared" si="318"/>
        <v>19.079701492537311</v>
      </c>
      <c r="AX297" s="101">
        <f>IFERROR(AW297/100*VLOOKUP(TEXT(A297,"0000"),'Sci11'!$A$3:$N$492,14,FALSE),"")</f>
        <v>51.133599999999987</v>
      </c>
      <c r="AY297" s="100">
        <f t="shared" si="319"/>
        <v>3.6994029850746264</v>
      </c>
      <c r="AZ297" s="101">
        <f>IFERROR(AY297/100*VLOOKUP(TEXT(A297,"0000"),'Sci11'!$A$3:$N$492,14,FALSE),"")</f>
        <v>9.9143999999999988</v>
      </c>
      <c r="BA297" s="100">
        <f t="shared" si="270"/>
        <v>14</v>
      </c>
      <c r="BB297" s="101">
        <f>IFERROR(VLOOKUP(BA297,'Criteria Table'!$A$2:$I$102,2,FALSE),"")</f>
        <v>8.6</v>
      </c>
      <c r="BC297" s="101">
        <f t="shared" si="271"/>
        <v>22.6</v>
      </c>
      <c r="BD297" s="82">
        <f>IFERROR(VLOOKUP(A297,ATTx11!$A$2:$N$500,4,FALSE),"")</f>
        <v>94.32</v>
      </c>
      <c r="BE297" s="95">
        <f t="shared" si="272"/>
        <v>0.5</v>
      </c>
      <c r="BF297" s="96">
        <f t="shared" si="273"/>
        <v>94.82</v>
      </c>
      <c r="BG297" s="70">
        <f>IFERROR(VLOOKUP(A297,ATTx11!$A$2:$N$500,11,FALSE),"")</f>
        <v>334</v>
      </c>
      <c r="BH297" s="95">
        <f t="shared" si="274"/>
        <v>300.60000000000002</v>
      </c>
      <c r="BI297" s="70">
        <f>IFERROR(VLOOKUP(A297,ATTx11!$A$2:$N$500,12,FALSE),"")</f>
        <v>406</v>
      </c>
      <c r="BJ297" s="97">
        <f t="shared" si="275"/>
        <v>365.4</v>
      </c>
      <c r="BK297" s="84">
        <f>IFERROR(VLOOKUP(A297,ATTx11!$A$2:$N$500,7,FALSE),"")</f>
        <v>202</v>
      </c>
      <c r="BL297" s="97">
        <f t="shared" si="276"/>
        <v>181.8</v>
      </c>
      <c r="BM297" s="84">
        <f>IFERROR(VLOOKUP(A297,ATTx11!$A$2:$N$500,8,FALSE),"")</f>
        <v>214</v>
      </c>
      <c r="BN297" s="95">
        <f t="shared" si="277"/>
        <v>192.6</v>
      </c>
      <c r="BO297" s="95"/>
      <c r="BP297" s="83">
        <f>IFERROR(VLOOKUP(TEXT($A297,"0000"),'AYP11'!$B$3379:$AU$3800,17,FALSE),"")</f>
        <v>0</v>
      </c>
      <c r="BQ297" s="75">
        <f>IFERROR(VLOOKUP(BP297,'Criteria Table'!$A$2:$I$102,2,FALSE),0)</f>
        <v>10</v>
      </c>
      <c r="BR297" s="95">
        <f t="shared" si="278"/>
        <v>10</v>
      </c>
      <c r="BS297" s="83">
        <f>IFERROR(VLOOKUP(TEXT($A297,"0000"),'AYP11'!$B$847:$AU$1268,17,FALSE),"")</f>
        <v>33</v>
      </c>
      <c r="BT297" s="75">
        <f>IFERROR(VLOOKUP(BS297,'Criteria Table'!$A$2:$I$102,2,FALSE),0)</f>
        <v>6.7</v>
      </c>
      <c r="BU297" s="95">
        <f t="shared" si="279"/>
        <v>40</v>
      </c>
      <c r="BV297" s="83">
        <f>IFERROR(VLOOKUP(TEXT($A297,"0000"),'AYP11'!$B$2113:$AU$2534,17,FALSE),"")</f>
        <v>0</v>
      </c>
      <c r="BW297" s="75">
        <f>IFERROR(VLOOKUP(BV297,'Criteria Table'!$A$2:$I$102,2,FALSE),0)</f>
        <v>10</v>
      </c>
      <c r="BX297" s="95">
        <f t="shared" si="280"/>
        <v>10</v>
      </c>
      <c r="BY297" s="83">
        <f>IFERROR(VLOOKUP(TEXT($A297,"0000"),'AYP11'!$B$425:$AU$846,17,FALSE),"")</f>
        <v>0</v>
      </c>
      <c r="BZ297" s="75">
        <f>IFERROR(VLOOKUP(BY297,'Criteria Table'!$A$2:$I$102,2,FALSE),0)</f>
        <v>10</v>
      </c>
      <c r="CA297" s="95">
        <f t="shared" si="281"/>
        <v>10</v>
      </c>
      <c r="CB297" s="83">
        <f>IFERROR(VLOOKUP(TEXT($A297,"0000"),'AYP11'!$B$3:$AU$424,17,FALSE),"")</f>
        <v>0</v>
      </c>
      <c r="CC297" s="95">
        <f>IFERROR(VLOOKUP(CB297,'Criteria Table'!$A$2:$I$102,2,FALSE),0)</f>
        <v>10</v>
      </c>
      <c r="CD297" s="95">
        <f t="shared" si="282"/>
        <v>10</v>
      </c>
      <c r="CE297" s="83">
        <f>IFERROR(VLOOKUP(TEXT($A297,"0000"),'AYP11'!$B$1269:$AU$1690,17,FALSE),"")</f>
        <v>34</v>
      </c>
      <c r="CF297" s="95">
        <f>IFERROR(VLOOKUP(CE297,'Criteria Table'!$A$2:$I$102,2,FALSE),0)</f>
        <v>6.6000000000000005</v>
      </c>
      <c r="CG297" s="95">
        <f t="shared" si="283"/>
        <v>41</v>
      </c>
      <c r="CH297" s="83">
        <f>IFERROR(VLOOKUP(TEXT($A297,"0000"),'AYP11'!$B$1691:$AU$2112,17,FALSE),"")</f>
        <v>0</v>
      </c>
      <c r="CI297" s="95">
        <f>IFERROR(VLOOKUP(CH297,'Criteria Table'!$A$2:$I$102,2,FALSE),0)</f>
        <v>10</v>
      </c>
      <c r="CJ297" s="95">
        <f t="shared" si="284"/>
        <v>10</v>
      </c>
      <c r="CK297" s="83">
        <f>IFERROR(VLOOKUP(TEXT($A297,"0000"),'AYP11'!$B$2535:$AU$2956,17,FALSE),"")</f>
        <v>0</v>
      </c>
      <c r="CL297" s="95">
        <f>IFERROR(VLOOKUP(CK297,'Criteria Table'!$A$2:$I$102,2,FALSE),0)</f>
        <v>10</v>
      </c>
      <c r="CM297" s="95">
        <f t="shared" si="285"/>
        <v>10</v>
      </c>
      <c r="CN297" s="76">
        <f>IFERROR(VLOOKUP(TEXT($A297,"0000"),'AYP11'!$B$3379:$AU$3800,23,FALSE),"")</f>
        <v>0</v>
      </c>
      <c r="CO297" s="95">
        <f>IFERROR(VLOOKUP(CN297,'Criteria Table'!$A$2:$I$102,2,FALSE),0)</f>
        <v>10</v>
      </c>
      <c r="CP297" s="95">
        <f t="shared" si="286"/>
        <v>10</v>
      </c>
      <c r="CQ297" s="76">
        <f>IFERROR(VLOOKUP(TEXT($A297,"0000"),'AYP11'!$B$847:$AU$1268,23,FALSE),"")</f>
        <v>35</v>
      </c>
      <c r="CR297" s="95">
        <f>IFERROR(VLOOKUP(CQ297,'Criteria Table'!$A$2:$I$102,2,FALSE),0)</f>
        <v>6.5</v>
      </c>
      <c r="CS297" s="95">
        <f t="shared" si="287"/>
        <v>42</v>
      </c>
      <c r="CT297" s="76">
        <f>IFERROR(VLOOKUP(TEXT($A297,"0000"),'AYP11'!$B$2113:$AU$2534,23,FALSE),"")</f>
        <v>0</v>
      </c>
      <c r="CU297" s="95">
        <f>IFERROR(VLOOKUP(CT297,'Criteria Table'!$A$2:$I$102,2,FALSE),0)</f>
        <v>10</v>
      </c>
      <c r="CV297" s="95">
        <f t="shared" si="288"/>
        <v>10</v>
      </c>
      <c r="CW297" s="76">
        <f>IFERROR(VLOOKUP(TEXT($A297,"0000"),'AYP11'!$B$425:$AU$846,23,FALSE),"")</f>
        <v>0</v>
      </c>
      <c r="CX297" s="95">
        <f>IFERROR(VLOOKUP(CW297,'Criteria Table'!$A$2:$I$102,2,FALSE),0)</f>
        <v>10</v>
      </c>
      <c r="CY297" s="95">
        <f t="shared" si="289"/>
        <v>10</v>
      </c>
      <c r="CZ297" s="76">
        <f>IFERROR(VLOOKUP(TEXT($A297,"0000"),'AYP11'!$B$3:$AU$424,23,FALSE),"")</f>
        <v>0</v>
      </c>
      <c r="DA297" s="95">
        <f>IFERROR(VLOOKUP(CZ297,'Criteria Table'!$A$2:$I$102,2,FALSE),0)</f>
        <v>10</v>
      </c>
      <c r="DB297" s="95">
        <f t="shared" si="290"/>
        <v>10</v>
      </c>
      <c r="DC297" s="76">
        <f>IFERROR(VLOOKUP(TEXT($A297,"0000"),'AYP11'!$B$1269:$AU$1690,23,FALSE),"")</f>
        <v>36</v>
      </c>
      <c r="DD297" s="95">
        <f>IFERROR(VLOOKUP(DC297,'Criteria Table'!$A$2:$I$102,2,FALSE),0)</f>
        <v>6.4</v>
      </c>
      <c r="DE297" s="95">
        <f t="shared" si="291"/>
        <v>42</v>
      </c>
      <c r="DF297" s="76">
        <f>IFERROR(VLOOKUP(TEXT($A297,"0000"),'AYP11'!$B$1691:$AU$2112,23,FALSE),"")</f>
        <v>0</v>
      </c>
      <c r="DG297" s="95">
        <f>IFERROR(VLOOKUP(DF297,'Criteria Table'!$A$2:$I$102,2,FALSE),0)</f>
        <v>10</v>
      </c>
      <c r="DH297" s="95">
        <f t="shared" si="292"/>
        <v>10</v>
      </c>
      <c r="DI297" s="76">
        <f>IFERROR(VLOOKUP(TEXT($A297,"0000"),'AYP11'!$B$2535:$AU$2956,23,FALSE),"")</f>
        <v>0</v>
      </c>
      <c r="DJ297" s="95">
        <f>IFERROR(VLOOKUP(DI297,'Criteria Table'!$A$2:$I$102,2,FALSE),0)</f>
        <v>10</v>
      </c>
      <c r="DK297" s="95">
        <f t="shared" si="293"/>
        <v>10</v>
      </c>
      <c r="DL297" s="91">
        <f>IFERROR(VLOOKUP(TEXT($A297,"0000"),'AYP11'!$B$3379:$AU$3800,11,FALSE),"")</f>
        <v>0</v>
      </c>
      <c r="DM297" s="95">
        <f t="shared" si="294"/>
        <v>1</v>
      </c>
      <c r="DN297" s="95" t="str">
        <f t="shared" si="295"/>
        <v/>
      </c>
      <c r="DO297" s="91">
        <f>IFERROR(VLOOKUP(TEXT($A297,"0000"),'AYP11'!$B$847:$AU$1268,11,FALSE),"")</f>
        <v>0</v>
      </c>
      <c r="DP297" s="95">
        <f t="shared" si="296"/>
        <v>1</v>
      </c>
      <c r="DQ297" s="95" t="str">
        <f t="shared" si="297"/>
        <v/>
      </c>
      <c r="DR297" s="91">
        <f>IFERROR(VLOOKUP(TEXT($A297,"0000"),'AYP11'!$B$2113:$AU$2534,11,FALSE),"")</f>
        <v>87</v>
      </c>
      <c r="DS297" s="95">
        <f t="shared" si="298"/>
        <v>1</v>
      </c>
      <c r="DT297" s="95">
        <f t="shared" si="299"/>
        <v>88</v>
      </c>
      <c r="DU297" s="91">
        <f>IFERROR(VLOOKUP(TEXT($A297,"0000"),'AYP11'!$B$425:$AU$846,11,FALSE),"")</f>
        <v>0</v>
      </c>
      <c r="DV297" s="95">
        <f t="shared" si="300"/>
        <v>1</v>
      </c>
      <c r="DW297" s="95" t="str">
        <f t="shared" si="301"/>
        <v/>
      </c>
      <c r="DX297" s="91">
        <f>IFERROR(VLOOKUP(TEXT($A297,"0000"),'AYP11'!$B$3:$AU$424,11,FALSE),"")</f>
        <v>0</v>
      </c>
      <c r="DY297" s="95">
        <f t="shared" si="302"/>
        <v>1</v>
      </c>
      <c r="DZ297" s="95" t="str">
        <f t="shared" si="303"/>
        <v/>
      </c>
      <c r="EA297" s="91">
        <f>IFERROR(VLOOKUP(TEXT($A297,"0000"),'AYP11'!$B$1269:$AU$1690,11,FALSE),"")</f>
        <v>94</v>
      </c>
      <c r="EB297" s="95">
        <f t="shared" si="304"/>
        <v>0</v>
      </c>
      <c r="EC297" s="95">
        <f t="shared" si="305"/>
        <v>94</v>
      </c>
      <c r="ED297" s="91">
        <f>IFERROR(VLOOKUP(TEXT($A297,"0000"),'AYP11'!$B$1691:$AU$2112,11,FALSE),"")</f>
        <v>0</v>
      </c>
      <c r="EE297" s="95">
        <f t="shared" si="306"/>
        <v>1</v>
      </c>
      <c r="EF297" s="95" t="str">
        <f t="shared" si="307"/>
        <v/>
      </c>
      <c r="EG297" s="91">
        <f>IFERROR(VLOOKUP(TEXT($A297,"0000"),'AYP11'!$B$2535:$AU$2956,11,FALSE),"")</f>
        <v>0</v>
      </c>
      <c r="EH297" s="95">
        <f t="shared" si="308"/>
        <v>1</v>
      </c>
      <c r="EI297" s="95" t="str">
        <f t="shared" si="309"/>
        <v/>
      </c>
    </row>
    <row r="298" spans="1:147" x14ac:dyDescent="0.25">
      <c r="A298" s="248">
        <v>6052</v>
      </c>
      <c r="B298" s="291">
        <f t="shared" si="256"/>
        <v>35.977731384829504</v>
      </c>
      <c r="C298" s="50">
        <f>IFERROR(VLOOKUP(TEXT($A298,"0000"),'R-M11'!$A$2:$AA$500,4,FALSE),0)</f>
        <v>517</v>
      </c>
      <c r="D298" s="291">
        <f t="shared" si="257"/>
        <v>38.413361169102295</v>
      </c>
      <c r="E298" s="98">
        <f>IFERROR(SUM(VLOOKUP(TEXT($A298,"0000"),'R-M11'!$A$2:$AA$500,5,FALSE),VLOOKUP(TEXT($A298,"0000"),'R-M11'!$A$2:$AA$500,6,FALSE)),0)</f>
        <v>552</v>
      </c>
      <c r="F298" s="58">
        <f>IFERROR(VLOOKUP(TEXT($A298,"0000"),'R-M11'!$A$2:$AA$500,14,FALSE),0)</f>
        <v>1437</v>
      </c>
      <c r="G298" s="230">
        <f t="shared" si="310"/>
        <v>37.797731384829504</v>
      </c>
      <c r="H298" s="97">
        <f t="shared" si="258"/>
        <v>543.15339999999992</v>
      </c>
      <c r="I298" s="230">
        <f t="shared" si="311"/>
        <v>39.193361169102296</v>
      </c>
      <c r="J298" s="97">
        <f t="shared" si="259"/>
        <v>563.20860000000005</v>
      </c>
      <c r="K298" s="230">
        <f t="shared" si="260"/>
        <v>74</v>
      </c>
      <c r="L298" s="121">
        <f>IFERROR(VLOOKUP(K298,'Criteria Table'!$A$2:$I$102,2,FALSE),"")</f>
        <v>2.6</v>
      </c>
      <c r="M298" s="230">
        <f t="shared" si="261"/>
        <v>76.991092553931793</v>
      </c>
      <c r="N298" s="286">
        <f t="shared" si="262"/>
        <v>37.073170731707314</v>
      </c>
      <c r="O298" s="50">
        <f>IFERROR(VLOOKUP(TEXT($A298,"0000"),'R-M11'!$A$2:$AA$500,17,FALSE),"")</f>
        <v>532</v>
      </c>
      <c r="P298" s="286">
        <f t="shared" si="263"/>
        <v>31.149825783972123</v>
      </c>
      <c r="Q298" s="98">
        <f>IFERROR(SUM(VLOOKUP(TEXT($A298,"0000"),'R-M11'!$A$2:$AA$500,18,FALSE),VLOOKUP(TEXT($A298,"0000"),'R-M11'!$A$2:$AA$500,19,FALSE)),0)</f>
        <v>447</v>
      </c>
      <c r="R298" s="69">
        <f>IFERROR(VLOOKUP(TEXT($A298,"0000"),'R-M11'!$A$2:$AA$500,27,FALSE),0)</f>
        <v>1435</v>
      </c>
      <c r="S298" s="121">
        <f t="shared" si="312"/>
        <v>39.313170731707316</v>
      </c>
      <c r="T298" s="70">
        <f t="shared" si="264"/>
        <v>564.14400000000001</v>
      </c>
      <c r="U298" s="121">
        <f t="shared" si="313"/>
        <v>32.10982578397212</v>
      </c>
      <c r="V298" s="70">
        <f t="shared" si="265"/>
        <v>460.7759999999999</v>
      </c>
      <c r="W298" s="121">
        <f t="shared" si="266"/>
        <v>68</v>
      </c>
      <c r="X298" s="124">
        <f>IFERROR(VLOOKUP(W298,'Criteria Table'!$A$2:$I$102,2,FALSE),"")</f>
        <v>3.2</v>
      </c>
      <c r="Y298" s="121">
        <f t="shared" si="267"/>
        <v>71.422996515679444</v>
      </c>
      <c r="Z298" s="92">
        <f>IFERROR(IF(VLOOKUP(A298,'SG11'!$A$3:$AI$500,18,FALSE)="","NA",VLOOKUP(A298,'SG11'!$A$3:$AI$500,18,FALSE)),"")</f>
        <v>72</v>
      </c>
      <c r="AA298" s="75">
        <f>IFERROR(VLOOKUP(Z298,'Criteria Table'!$A$2:$I$102,6,FALSE),"NA")</f>
        <v>5</v>
      </c>
      <c r="AB298" s="95">
        <f t="shared" si="314"/>
        <v>77</v>
      </c>
      <c r="AC298" s="84">
        <f>IFERROR(IF(VLOOKUP(A298,'SG11'!$A$3:$AI$500,19,FALSE)="","NA",VLOOKUP(A298,'SG11'!$A$3:$AI$500,19,FALSE)),"")</f>
        <v>66</v>
      </c>
      <c r="AD298" s="75">
        <f>IFERROR(VLOOKUP(AC298,'Criteria Table'!$A$2:$I$102,6,FALSE),"NA")</f>
        <v>5</v>
      </c>
      <c r="AE298" s="95">
        <f t="shared" si="315"/>
        <v>71</v>
      </c>
      <c r="AF298" s="92">
        <f>IFERROR(IF(VLOOKUP(A298,'SG11'!$A$3:$AI$500,20,FALSE)="","NA",VLOOKUP(A298,'SG11'!$A$3:$AI$500,20,FALSE)),"")</f>
        <v>75</v>
      </c>
      <c r="AG298" s="75">
        <f>IFERROR(VLOOKUP(AF298,'Criteria Table'!$A$2:$I$102,6,FALSE),"NA")</f>
        <v>5</v>
      </c>
      <c r="AH298" s="95">
        <f t="shared" si="316"/>
        <v>80</v>
      </c>
      <c r="AI298" s="84">
        <f>IFERROR(IF(VLOOKUP(A298,'SG11'!$A$3:$AI$500,21,FALSE)="","NA",VLOOKUP(A298,'SG11'!$A$3:$AI$500,21,FALSE)),"")</f>
        <v>68</v>
      </c>
      <c r="AJ298" s="75">
        <f>IFERROR(VLOOKUP(AI298,'Criteria Table'!$A$2:$I$102,6,FALSE),"NA")</f>
        <v>5</v>
      </c>
      <c r="AK298" s="95">
        <f t="shared" si="317"/>
        <v>73</v>
      </c>
      <c r="AL298" s="99">
        <f>IFERROR(VLOOKUP(TEXT(A298,"0000"),'W11'!$A$1:$E$500,4,FALSE)/AP298*100,"")</f>
        <v>97.330097087378647</v>
      </c>
      <c r="AM298" s="97">
        <f>IFERROR(VLOOKUP(TEXT(A298,"0000"),'W11'!$A$1:$E$500,4,FALSE),"")</f>
        <v>401</v>
      </c>
      <c r="AN298" s="99">
        <f t="shared" si="268"/>
        <v>97.330097087378647</v>
      </c>
      <c r="AO298" s="97">
        <f t="shared" si="269"/>
        <v>401</v>
      </c>
      <c r="AP298" s="99">
        <f>IFERROR(VLOOKUP(TEXT(A298,"0000"),'W11'!$A$1:$E$500,5,FALSE),"")</f>
        <v>412</v>
      </c>
      <c r="AQ298" s="97">
        <f>IFERROR(VLOOKUP(ROUND(AL298,0),'Criteria Table'!$A$2:$I$102,4,FALSE),0)</f>
        <v>0</v>
      </c>
      <c r="AR298" s="128"/>
      <c r="AS298" s="95"/>
      <c r="AT298" s="95"/>
      <c r="AU298" s="100">
        <f>IFERROR(VLOOKUP(TEXT(A298,"0000"),'Sci11'!$A$3:$N$492,4,FALSE)/VLOOKUP(TEXT(A298,"0000"),'Sci11'!$A$3:$N$492,14,FALSE)*100,"")</f>
        <v>39.172749391727493</v>
      </c>
      <c r="AV298" s="101">
        <f>SUM(VLOOKUP(TEXT(A298,"0000"),'Sci11'!$A$3:$N$492,5,FALSE),VLOOKUP(TEXT(A298,"0000"),'Sci11'!$A$3:$N$492,6,FALSE))/VLOOKUP(TEXT(A298,"0000"),'Sci11'!$A$3:$N$492,14,FALSE)*100</f>
        <v>15.085158150851582</v>
      </c>
      <c r="AW298" s="100">
        <f t="shared" si="318"/>
        <v>42.392749391727492</v>
      </c>
      <c r="AX298" s="101">
        <f>IFERROR(AW298/100*VLOOKUP(TEXT(A298,"0000"),'Sci11'!$A$3:$N$492,14,FALSE),"")</f>
        <v>174.23419999999999</v>
      </c>
      <c r="AY298" s="100">
        <f t="shared" si="319"/>
        <v>16.465158150851583</v>
      </c>
      <c r="AZ298" s="101">
        <f>IFERROR(AY298/100*VLOOKUP(TEXT(A298,"0000"),'Sci11'!$A$3:$N$492,14,FALSE),"")</f>
        <v>67.671800000000005</v>
      </c>
      <c r="BA298" s="100">
        <f t="shared" si="270"/>
        <v>54</v>
      </c>
      <c r="BB298" s="101">
        <f>IFERROR(VLOOKUP(BA298,'Criteria Table'!$A$2:$I$102,2,FALSE),"")</f>
        <v>4.6000000000000005</v>
      </c>
      <c r="BC298" s="101">
        <f t="shared" si="271"/>
        <v>58.6</v>
      </c>
      <c r="BD298" s="82">
        <f>IFERROR(VLOOKUP(A298,ATTx11!$A$2:$N$500,4,FALSE),"")</f>
        <v>96.52</v>
      </c>
      <c r="BE298" s="95">
        <f t="shared" si="272"/>
        <v>0.5</v>
      </c>
      <c r="BF298" s="96">
        <f t="shared" si="273"/>
        <v>97.02</v>
      </c>
      <c r="BG298" s="70">
        <f>IFERROR(VLOOKUP(A298,ATTx11!$A$2:$N$500,11,FALSE),"")</f>
        <v>303</v>
      </c>
      <c r="BH298" s="95">
        <f t="shared" si="274"/>
        <v>272.7</v>
      </c>
      <c r="BI298" s="70">
        <f>IFERROR(VLOOKUP(A298,ATTx11!$A$2:$N$500,12,FALSE),"")</f>
        <v>112</v>
      </c>
      <c r="BJ298" s="97">
        <f t="shared" si="275"/>
        <v>100.8</v>
      </c>
      <c r="BK298" s="84">
        <f>IFERROR(VLOOKUP(A298,ATTx11!$A$2:$N$500,7,FALSE),"")</f>
        <v>178</v>
      </c>
      <c r="BL298" s="97">
        <f t="shared" si="276"/>
        <v>160.19999999999999</v>
      </c>
      <c r="BM298" s="84">
        <f>IFERROR(VLOOKUP(A298,ATTx11!$A$2:$N$500,8,FALSE),"")</f>
        <v>76</v>
      </c>
      <c r="BN298" s="95">
        <f t="shared" si="277"/>
        <v>68.400000000000006</v>
      </c>
      <c r="BO298" s="95"/>
      <c r="BP298" s="83">
        <f>IFERROR(VLOOKUP(TEXT($A298,"0000"),'AYP11'!$B$3379:$AU$3800,17,FALSE),"")</f>
        <v>0</v>
      </c>
      <c r="BQ298" s="75">
        <f>IFERROR(VLOOKUP(BP298,'Criteria Table'!$A$2:$I$102,2,FALSE),0)</f>
        <v>10</v>
      </c>
      <c r="BR298" s="95">
        <f t="shared" si="278"/>
        <v>10</v>
      </c>
      <c r="BS298" s="83">
        <f>IFERROR(VLOOKUP(TEXT($A298,"0000"),'AYP11'!$B$847:$AU$1268,17,FALSE),"")</f>
        <v>0</v>
      </c>
      <c r="BT298" s="75">
        <f>IFERROR(VLOOKUP(BS298,'Criteria Table'!$A$2:$I$102,2,FALSE),0)</f>
        <v>10</v>
      </c>
      <c r="BU298" s="95">
        <f t="shared" si="279"/>
        <v>10</v>
      </c>
      <c r="BV298" s="83">
        <f>IFERROR(VLOOKUP(TEXT($A298,"0000"),'AYP11'!$B$2113:$AU$2534,17,FALSE),"")</f>
        <v>76</v>
      </c>
      <c r="BW298" s="75">
        <f>IFERROR(VLOOKUP(BV298,'Criteria Table'!$A$2:$I$102,2,FALSE),0)</f>
        <v>2.4000000000000004</v>
      </c>
      <c r="BX298" s="95">
        <f t="shared" si="280"/>
        <v>78</v>
      </c>
      <c r="BY298" s="83">
        <f>IFERROR(VLOOKUP(TEXT($A298,"0000"),'AYP11'!$B$425:$AU$846,17,FALSE),"")</f>
        <v>0</v>
      </c>
      <c r="BZ298" s="75">
        <f>IFERROR(VLOOKUP(BY298,'Criteria Table'!$A$2:$I$102,2,FALSE),0)</f>
        <v>10</v>
      </c>
      <c r="CA298" s="95">
        <f t="shared" si="281"/>
        <v>10</v>
      </c>
      <c r="CB298" s="83">
        <f>IFERROR(VLOOKUP(TEXT($A298,"0000"),'AYP11'!$B$3:$AU$424,17,FALSE),"")</f>
        <v>0</v>
      </c>
      <c r="CC298" s="95">
        <f>IFERROR(VLOOKUP(CB298,'Criteria Table'!$A$2:$I$102,2,FALSE),0)</f>
        <v>10</v>
      </c>
      <c r="CD298" s="95">
        <f t="shared" si="282"/>
        <v>10</v>
      </c>
      <c r="CE298" s="83">
        <f>IFERROR(VLOOKUP(TEXT($A298,"0000"),'AYP11'!$B$1269:$AU$1690,17,FALSE),"")</f>
        <v>72</v>
      </c>
      <c r="CF298" s="95">
        <f>IFERROR(VLOOKUP(CE298,'Criteria Table'!$A$2:$I$102,2,FALSE),0)</f>
        <v>2.8000000000000003</v>
      </c>
      <c r="CG298" s="95">
        <f t="shared" si="283"/>
        <v>75</v>
      </c>
      <c r="CH298" s="83">
        <f>IFERROR(VLOOKUP(TEXT($A298,"0000"),'AYP11'!$B$1691:$AU$2112,17,FALSE),"")</f>
        <v>46</v>
      </c>
      <c r="CI298" s="95">
        <f>IFERROR(VLOOKUP(CH298,'Criteria Table'!$A$2:$I$102,2,FALSE),0)</f>
        <v>5.4</v>
      </c>
      <c r="CJ298" s="95">
        <f t="shared" si="284"/>
        <v>51</v>
      </c>
      <c r="CK298" s="83">
        <f>IFERROR(VLOOKUP(TEXT($A298,"0000"),'AYP11'!$B$2535:$AU$2956,17,FALSE),"")</f>
        <v>43</v>
      </c>
      <c r="CL298" s="95">
        <f>IFERROR(VLOOKUP(CK298,'Criteria Table'!$A$2:$I$102,2,FALSE),0)</f>
        <v>5.7</v>
      </c>
      <c r="CM298" s="95">
        <f t="shared" si="285"/>
        <v>49</v>
      </c>
      <c r="CN298" s="76">
        <f>IFERROR(VLOOKUP(TEXT($A298,"0000"),'AYP11'!$B$3379:$AU$3800,23,FALSE),"")</f>
        <v>0</v>
      </c>
      <c r="CO298" s="95">
        <f>IFERROR(VLOOKUP(CN298,'Criteria Table'!$A$2:$I$102,2,FALSE),0)</f>
        <v>10</v>
      </c>
      <c r="CP298" s="95">
        <f t="shared" si="286"/>
        <v>10</v>
      </c>
      <c r="CQ298" s="76">
        <f>IFERROR(VLOOKUP(TEXT($A298,"0000"),'AYP11'!$B$847:$AU$1268,23,FALSE),"")</f>
        <v>0</v>
      </c>
      <c r="CR298" s="95">
        <f>IFERROR(VLOOKUP(CQ298,'Criteria Table'!$A$2:$I$102,2,FALSE),0)</f>
        <v>10</v>
      </c>
      <c r="CS298" s="95">
        <f t="shared" si="287"/>
        <v>10</v>
      </c>
      <c r="CT298" s="76">
        <f>IFERROR(VLOOKUP(TEXT($A298,"0000"),'AYP11'!$B$2113:$AU$2534,23,FALSE),"")</f>
        <v>69</v>
      </c>
      <c r="CU298" s="95">
        <f>IFERROR(VLOOKUP(CT298,'Criteria Table'!$A$2:$I$102,2,FALSE),0)</f>
        <v>3.1</v>
      </c>
      <c r="CV298" s="95">
        <f t="shared" si="288"/>
        <v>72</v>
      </c>
      <c r="CW298" s="76">
        <f>IFERROR(VLOOKUP(TEXT($A298,"0000"),'AYP11'!$B$425:$AU$846,23,FALSE),"")</f>
        <v>0</v>
      </c>
      <c r="CX298" s="95">
        <f>IFERROR(VLOOKUP(CW298,'Criteria Table'!$A$2:$I$102,2,FALSE),0)</f>
        <v>10</v>
      </c>
      <c r="CY298" s="95">
        <f t="shared" si="289"/>
        <v>10</v>
      </c>
      <c r="CZ298" s="76">
        <f>IFERROR(VLOOKUP(TEXT($A298,"0000"),'AYP11'!$B$3:$AU$424,23,FALSE),"")</f>
        <v>0</v>
      </c>
      <c r="DA298" s="95">
        <f>IFERROR(VLOOKUP(CZ298,'Criteria Table'!$A$2:$I$102,2,FALSE),0)</f>
        <v>10</v>
      </c>
      <c r="DB298" s="95">
        <f t="shared" si="290"/>
        <v>10</v>
      </c>
      <c r="DC298" s="76">
        <f>IFERROR(VLOOKUP(TEXT($A298,"0000"),'AYP11'!$B$1269:$AU$1690,23,FALSE),"")</f>
        <v>66</v>
      </c>
      <c r="DD298" s="95">
        <f>IFERROR(VLOOKUP(DC298,'Criteria Table'!$A$2:$I$102,2,FALSE),0)</f>
        <v>3.4000000000000004</v>
      </c>
      <c r="DE298" s="95">
        <f t="shared" si="291"/>
        <v>69</v>
      </c>
      <c r="DF298" s="76">
        <f>IFERROR(VLOOKUP(TEXT($A298,"0000"),'AYP11'!$B$1691:$AU$2112,23,FALSE),"")</f>
        <v>54</v>
      </c>
      <c r="DG298" s="95">
        <f>IFERROR(VLOOKUP(DF298,'Criteria Table'!$A$2:$I$102,2,FALSE),0)</f>
        <v>4.6000000000000005</v>
      </c>
      <c r="DH298" s="95">
        <f t="shared" si="292"/>
        <v>59</v>
      </c>
      <c r="DI298" s="76">
        <f>IFERROR(VLOOKUP(TEXT($A298,"0000"),'AYP11'!$B$2535:$AU$2956,23,FALSE),"")</f>
        <v>40</v>
      </c>
      <c r="DJ298" s="95">
        <f>IFERROR(VLOOKUP(DI298,'Criteria Table'!$A$2:$I$102,2,FALSE),0)</f>
        <v>6</v>
      </c>
      <c r="DK298" s="95">
        <f t="shared" si="293"/>
        <v>46</v>
      </c>
      <c r="DL298" s="91">
        <f>IFERROR(VLOOKUP(TEXT($A298,"0000"),'AYP11'!$B$3379:$AU$3800,11,FALSE),"")</f>
        <v>0</v>
      </c>
      <c r="DM298" s="95">
        <f t="shared" si="294"/>
        <v>1</v>
      </c>
      <c r="DN298" s="95" t="str">
        <f t="shared" si="295"/>
        <v/>
      </c>
      <c r="DO298" s="91">
        <f>IFERROR(VLOOKUP(TEXT($A298,"0000"),'AYP11'!$B$847:$AU$1268,11,FALSE),"")</f>
        <v>0</v>
      </c>
      <c r="DP298" s="95">
        <f t="shared" si="296"/>
        <v>1</v>
      </c>
      <c r="DQ298" s="95" t="str">
        <f t="shared" si="297"/>
        <v/>
      </c>
      <c r="DR298" s="91">
        <f>IFERROR(VLOOKUP(TEXT($A298,"0000"),'AYP11'!$B$2113:$AU$2534,11,FALSE),"")</f>
        <v>0</v>
      </c>
      <c r="DS298" s="95">
        <f t="shared" si="298"/>
        <v>1</v>
      </c>
      <c r="DT298" s="95" t="str">
        <f t="shared" si="299"/>
        <v/>
      </c>
      <c r="DU298" s="91">
        <f>IFERROR(VLOOKUP(TEXT($A298,"0000"),'AYP11'!$B$425:$AU$846,11,FALSE),"")</f>
        <v>0</v>
      </c>
      <c r="DV298" s="95">
        <f t="shared" si="300"/>
        <v>1</v>
      </c>
      <c r="DW298" s="95" t="str">
        <f t="shared" si="301"/>
        <v/>
      </c>
      <c r="DX298" s="91">
        <f>IFERROR(VLOOKUP(TEXT($A298,"0000"),'AYP11'!$B$3:$AU$424,11,FALSE),"")</f>
        <v>0</v>
      </c>
      <c r="DY298" s="95">
        <f t="shared" si="302"/>
        <v>1</v>
      </c>
      <c r="DZ298" s="95" t="str">
        <f t="shared" si="303"/>
        <v/>
      </c>
      <c r="EA298" s="91">
        <f>IFERROR(VLOOKUP(TEXT($A298,"0000"),'AYP11'!$B$1269:$AU$1690,11,FALSE),"")</f>
        <v>0</v>
      </c>
      <c r="EB298" s="95">
        <f t="shared" si="304"/>
        <v>1</v>
      </c>
      <c r="EC298" s="95" t="str">
        <f t="shared" si="305"/>
        <v/>
      </c>
      <c r="ED298" s="91">
        <f>IFERROR(VLOOKUP(TEXT($A298,"0000"),'AYP11'!$B$1691:$AU$2112,11,FALSE),"")</f>
        <v>0</v>
      </c>
      <c r="EE298" s="95">
        <f t="shared" si="306"/>
        <v>1</v>
      </c>
      <c r="EF298" s="95" t="str">
        <f t="shared" si="307"/>
        <v/>
      </c>
      <c r="EG298" s="91">
        <f>IFERROR(VLOOKUP(TEXT($A298,"0000"),'AYP11'!$B$2535:$AU$2956,11,FALSE),"")</f>
        <v>0</v>
      </c>
      <c r="EH298" s="95">
        <f t="shared" si="308"/>
        <v>1</v>
      </c>
      <c r="EI298" s="95" t="str">
        <f t="shared" si="309"/>
        <v/>
      </c>
    </row>
    <row r="299" spans="1:147" x14ac:dyDescent="0.25">
      <c r="A299" s="248">
        <v>6053</v>
      </c>
      <c r="B299" s="291">
        <f t="shared" si="256"/>
        <v>23.287671232876711</v>
      </c>
      <c r="C299" s="50">
        <f>IFERROR(VLOOKUP(TEXT($A299,"0000"),'R-M11'!$A$2:$AA$500,4,FALSE),0)</f>
        <v>17</v>
      </c>
      <c r="D299" s="291">
        <f t="shared" si="257"/>
        <v>68.493150684931507</v>
      </c>
      <c r="E299" s="98">
        <f>IFERROR(SUM(VLOOKUP(TEXT($A299,"0000"),'R-M11'!$A$2:$AA$500,5,FALSE),VLOOKUP(TEXT($A299,"0000"),'R-M11'!$A$2:$AA$500,6,FALSE)),0)</f>
        <v>50</v>
      </c>
      <c r="F299" s="58">
        <f>IFERROR(VLOOKUP(TEXT($A299,"0000"),'R-M11'!$A$2:$AA$500,14,FALSE),0)</f>
        <v>73</v>
      </c>
      <c r="G299" s="230">
        <f t="shared" si="310"/>
        <v>23.287671232876711</v>
      </c>
      <c r="H299" s="97">
        <f t="shared" si="258"/>
        <v>17</v>
      </c>
      <c r="I299" s="230">
        <f t="shared" si="311"/>
        <v>68.493150684931507</v>
      </c>
      <c r="J299" s="97">
        <f t="shared" si="259"/>
        <v>50</v>
      </c>
      <c r="K299" s="230">
        <f t="shared" si="260"/>
        <v>92</v>
      </c>
      <c r="L299" s="121">
        <f>IFERROR(VLOOKUP(K299,'Criteria Table'!$A$2:$I$102,2,FALSE),"")</f>
        <v>0</v>
      </c>
      <c r="M299" s="230">
        <f t="shared" si="261"/>
        <v>91.780821917808225</v>
      </c>
      <c r="N299" s="286">
        <f t="shared" si="262"/>
        <v>39.726027397260275</v>
      </c>
      <c r="O299" s="50">
        <f>IFERROR(VLOOKUP(TEXT($A299,"0000"),'R-M11'!$A$2:$AA$500,17,FALSE),"")</f>
        <v>29</v>
      </c>
      <c r="P299" s="286">
        <f t="shared" si="263"/>
        <v>47.945205479452049</v>
      </c>
      <c r="Q299" s="98">
        <f>IFERROR(SUM(VLOOKUP(TEXT($A299,"0000"),'R-M11'!$A$2:$AA$500,18,FALSE),VLOOKUP(TEXT($A299,"0000"),'R-M11'!$A$2:$AA$500,19,FALSE)),0)</f>
        <v>35</v>
      </c>
      <c r="R299" s="69">
        <f>IFERROR(VLOOKUP(TEXT($A299,"0000"),'R-M11'!$A$2:$AA$500,27,FALSE),0)</f>
        <v>73</v>
      </c>
      <c r="S299" s="121">
        <f t="shared" si="312"/>
        <v>39.726027397260275</v>
      </c>
      <c r="T299" s="70">
        <f t="shared" si="264"/>
        <v>29.000000000000004</v>
      </c>
      <c r="U299" s="121">
        <f t="shared" si="313"/>
        <v>47.945205479452049</v>
      </c>
      <c r="V299" s="70">
        <f t="shared" si="265"/>
        <v>34.999999999999993</v>
      </c>
      <c r="W299" s="121">
        <f t="shared" si="266"/>
        <v>88</v>
      </c>
      <c r="X299" s="124">
        <f>IFERROR(VLOOKUP(W299,'Criteria Table'!$A$2:$I$102,2,FALSE),"")</f>
        <v>0</v>
      </c>
      <c r="Y299" s="121">
        <f t="shared" si="267"/>
        <v>87.671232876712324</v>
      </c>
      <c r="Z299" s="92">
        <f>IFERROR(IF(VLOOKUP(A299,'SG11'!$A$3:$AI$500,18,FALSE)="","NA",VLOOKUP(A299,'SG11'!$A$3:$AI$500,18,FALSE)),"")</f>
        <v>86</v>
      </c>
      <c r="AA299" s="75">
        <f>IFERROR(VLOOKUP(Z299,'Criteria Table'!$A$2:$I$102,6,FALSE),"NA")</f>
        <v>5</v>
      </c>
      <c r="AB299" s="95">
        <f t="shared" si="314"/>
        <v>91</v>
      </c>
      <c r="AC299" s="84">
        <f>IFERROR(IF(VLOOKUP(A299,'SG11'!$A$3:$AI$500,19,FALSE)="","NA",VLOOKUP(A299,'SG11'!$A$3:$AI$500,19,FALSE)),"")</f>
        <v>73</v>
      </c>
      <c r="AD299" s="75">
        <f>IFERROR(VLOOKUP(AC299,'Criteria Table'!$A$2:$I$102,6,FALSE),"NA")</f>
        <v>5</v>
      </c>
      <c r="AE299" s="95">
        <f t="shared" si="315"/>
        <v>78</v>
      </c>
      <c r="AF299" s="92">
        <f>IFERROR(IF(VLOOKUP(A299,'SG11'!$A$3:$AI$500,20,FALSE)="","NA",VLOOKUP(A299,'SG11'!$A$3:$AI$500,20,FALSE)),"")</f>
        <v>86</v>
      </c>
      <c r="AG299" s="75">
        <f>IFERROR(VLOOKUP(AF299,'Criteria Table'!$A$2:$I$102,6,FALSE),"NA")</f>
        <v>5</v>
      </c>
      <c r="AH299" s="95">
        <f t="shared" si="316"/>
        <v>91</v>
      </c>
      <c r="AI299" s="84">
        <f>IFERROR(IF(VLOOKUP(A299,'SG11'!$A$3:$AI$500,21,FALSE)="","NA",VLOOKUP(A299,'SG11'!$A$3:$AI$500,21,FALSE)),"")</f>
        <v>87</v>
      </c>
      <c r="AJ299" s="75">
        <f>IFERROR(VLOOKUP(AI299,'Criteria Table'!$A$2:$I$102,6,FALSE),"NA")</f>
        <v>5</v>
      </c>
      <c r="AK299" s="95">
        <f t="shared" si="317"/>
        <v>92</v>
      </c>
      <c r="AL299" s="99" t="str">
        <f>IFERROR(VLOOKUP(TEXT(A299,"0000"),'W11'!$A$1:$E$500,4,FALSE)/AP299*100,"")</f>
        <v/>
      </c>
      <c r="AM299" s="97" t="str">
        <f>IFERROR(VLOOKUP(TEXT(A299,"0000"),'W11'!$A$1:$E$500,4,FALSE),"")</f>
        <v/>
      </c>
      <c r="AN299" s="99" t="str">
        <f t="shared" si="268"/>
        <v/>
      </c>
      <c r="AO299" s="97" t="str">
        <f t="shared" si="269"/>
        <v/>
      </c>
      <c r="AP299" s="99" t="str">
        <f>IFERROR(VLOOKUP(TEXT(A299,"0000"),'W11'!$A$1:$E$500,5,FALSE),"")</f>
        <v/>
      </c>
      <c r="AQ299" s="97">
        <f>IFERROR(VLOOKUP(ROUND(AL299,0),'Criteria Table'!$A$2:$I$102,4,FALSE),0)</f>
        <v>0</v>
      </c>
      <c r="AR299" s="128"/>
      <c r="AS299" s="95"/>
      <c r="AT299" s="95"/>
      <c r="AU299" s="100" t="str">
        <f>IFERROR(VLOOKUP(TEXT(A299,"0000"),'Sci11'!$A$3:$N$492,4,FALSE)/VLOOKUP(TEXT(A299,"0000"),'Sci11'!$A$3:$N$492,14,FALSE)*100,"")</f>
        <v/>
      </c>
      <c r="AV299" s="101" t="e">
        <f>SUM(VLOOKUP(TEXT(A299,"0000"),'Sci11'!$A$3:$N$492,5,FALSE),VLOOKUP(TEXT(A299,"0000"),'Sci11'!$A$3:$N$492,6,FALSE))/VLOOKUP(TEXT(A299,"0000"),'Sci11'!$A$3:$N$492,14,FALSE)*100</f>
        <v>#N/A</v>
      </c>
      <c r="AW299" s="100" t="str">
        <f t="shared" si="318"/>
        <v/>
      </c>
      <c r="AX299" s="101" t="str">
        <f>IFERROR(AW299/100*VLOOKUP(TEXT(A299,"0000"),'Sci11'!$A$3:$N$492,14,FALSE),"")</f>
        <v/>
      </c>
      <c r="AY299" s="100" t="str">
        <f t="shared" si="319"/>
        <v/>
      </c>
      <c r="AZ299" s="101" t="str">
        <f>IFERROR(AY299/100*VLOOKUP(TEXT(A299,"0000"),'Sci11'!$A$3:$N$492,14,FALSE),"")</f>
        <v/>
      </c>
      <c r="BA299" s="100" t="str">
        <f t="shared" si="270"/>
        <v/>
      </c>
      <c r="BB299" s="101" t="str">
        <f>IFERROR(VLOOKUP(BA299,'Criteria Table'!$A$2:$I$102,2,FALSE),"")</f>
        <v/>
      </c>
      <c r="BC299" s="101">
        <f t="shared" si="271"/>
        <v>0</v>
      </c>
      <c r="BD299" s="82">
        <f>IFERROR(VLOOKUP(A299,ATTx11!$A$2:$N$500,4,FALSE),"")</f>
        <v>96.71</v>
      </c>
      <c r="BE299" s="95">
        <f t="shared" si="272"/>
        <v>0.5</v>
      </c>
      <c r="BF299" s="96">
        <f t="shared" si="273"/>
        <v>97.21</v>
      </c>
      <c r="BG299" s="70">
        <f>IFERROR(VLOOKUP(A299,ATTx11!$A$2:$N$500,11,FALSE),"")</f>
        <v>0</v>
      </c>
      <c r="BH299" s="95">
        <f t="shared" si="274"/>
        <v>0</v>
      </c>
      <c r="BI299" s="70">
        <f>IFERROR(VLOOKUP(A299,ATTx11!$A$2:$N$500,12,FALSE),"")</f>
        <v>0</v>
      </c>
      <c r="BJ299" s="97">
        <f t="shared" si="275"/>
        <v>0</v>
      </c>
      <c r="BK299" s="84">
        <f>IFERROR(VLOOKUP(A299,ATTx11!$A$2:$N$500,7,FALSE),"")</f>
        <v>0</v>
      </c>
      <c r="BL299" s="97">
        <f t="shared" si="276"/>
        <v>0</v>
      </c>
      <c r="BM299" s="84">
        <f>IFERROR(VLOOKUP(A299,ATTx11!$A$2:$N$500,8,FALSE),"")</f>
        <v>0</v>
      </c>
      <c r="BN299" s="95">
        <f t="shared" si="277"/>
        <v>0</v>
      </c>
      <c r="BO299" s="95"/>
      <c r="BP299" s="83">
        <f>IFERROR(VLOOKUP(TEXT($A299,"0000"),'AYP11'!$B$3379:$AU$3800,17,FALSE),"")</f>
        <v>0</v>
      </c>
      <c r="BQ299" s="75">
        <f>IFERROR(VLOOKUP(BP299,'Criteria Table'!$A$2:$I$102,2,FALSE),0)</f>
        <v>10</v>
      </c>
      <c r="BR299" s="95">
        <f t="shared" si="278"/>
        <v>10</v>
      </c>
      <c r="BS299" s="83">
        <f>IFERROR(VLOOKUP(TEXT($A299,"0000"),'AYP11'!$B$847:$AU$1268,17,FALSE),"")</f>
        <v>0</v>
      </c>
      <c r="BT299" s="75">
        <f>IFERROR(VLOOKUP(BS299,'Criteria Table'!$A$2:$I$102,2,FALSE),0)</f>
        <v>10</v>
      </c>
      <c r="BU299" s="95">
        <f t="shared" si="279"/>
        <v>10</v>
      </c>
      <c r="BV299" s="83">
        <f>IFERROR(VLOOKUP(TEXT($A299,"0000"),'AYP11'!$B$2113:$AU$2534,17,FALSE),"")</f>
        <v>0</v>
      </c>
      <c r="BW299" s="75">
        <f>IFERROR(VLOOKUP(BV299,'Criteria Table'!$A$2:$I$102,2,FALSE),0)</f>
        <v>10</v>
      </c>
      <c r="BX299" s="95">
        <f t="shared" si="280"/>
        <v>10</v>
      </c>
      <c r="BY299" s="83">
        <f>IFERROR(VLOOKUP(TEXT($A299,"0000"),'AYP11'!$B$425:$AU$846,17,FALSE),"")</f>
        <v>0</v>
      </c>
      <c r="BZ299" s="75">
        <f>IFERROR(VLOOKUP(BY299,'Criteria Table'!$A$2:$I$102,2,FALSE),0)</f>
        <v>10</v>
      </c>
      <c r="CA299" s="95">
        <f t="shared" si="281"/>
        <v>10</v>
      </c>
      <c r="CB299" s="83">
        <f>IFERROR(VLOOKUP(TEXT($A299,"0000"),'AYP11'!$B$3:$AU$424,17,FALSE),"")</f>
        <v>0</v>
      </c>
      <c r="CC299" s="95">
        <f>IFERROR(VLOOKUP(CB299,'Criteria Table'!$A$2:$I$102,2,FALSE),0)</f>
        <v>10</v>
      </c>
      <c r="CD299" s="95">
        <f t="shared" si="282"/>
        <v>10</v>
      </c>
      <c r="CE299" s="83">
        <f>IFERROR(VLOOKUP(TEXT($A299,"0000"),'AYP11'!$B$1269:$AU$1690,17,FALSE),"")</f>
        <v>0</v>
      </c>
      <c r="CF299" s="95">
        <f>IFERROR(VLOOKUP(CE299,'Criteria Table'!$A$2:$I$102,2,FALSE),0)</f>
        <v>10</v>
      </c>
      <c r="CG299" s="95">
        <f t="shared" si="283"/>
        <v>10</v>
      </c>
      <c r="CH299" s="83">
        <f>IFERROR(VLOOKUP(TEXT($A299,"0000"),'AYP11'!$B$1691:$AU$2112,17,FALSE),"")</f>
        <v>0</v>
      </c>
      <c r="CI299" s="95">
        <f>IFERROR(VLOOKUP(CH299,'Criteria Table'!$A$2:$I$102,2,FALSE),0)</f>
        <v>10</v>
      </c>
      <c r="CJ299" s="95">
        <f t="shared" si="284"/>
        <v>10</v>
      </c>
      <c r="CK299" s="83">
        <f>IFERROR(VLOOKUP(TEXT($A299,"0000"),'AYP11'!$B$2535:$AU$2956,17,FALSE),"")</f>
        <v>0</v>
      </c>
      <c r="CL299" s="95">
        <f>IFERROR(VLOOKUP(CK299,'Criteria Table'!$A$2:$I$102,2,FALSE),0)</f>
        <v>10</v>
      </c>
      <c r="CM299" s="95">
        <f t="shared" si="285"/>
        <v>10</v>
      </c>
      <c r="CN299" s="76">
        <f>IFERROR(VLOOKUP(TEXT($A299,"0000"),'AYP11'!$B$3379:$AU$3800,23,FALSE),"")</f>
        <v>0</v>
      </c>
      <c r="CO299" s="95">
        <f>IFERROR(VLOOKUP(CN299,'Criteria Table'!$A$2:$I$102,2,FALSE),0)</f>
        <v>10</v>
      </c>
      <c r="CP299" s="95">
        <f t="shared" si="286"/>
        <v>10</v>
      </c>
      <c r="CQ299" s="76">
        <f>IFERROR(VLOOKUP(TEXT($A299,"0000"),'AYP11'!$B$847:$AU$1268,23,FALSE),"")</f>
        <v>0</v>
      </c>
      <c r="CR299" s="95">
        <f>IFERROR(VLOOKUP(CQ299,'Criteria Table'!$A$2:$I$102,2,FALSE),0)</f>
        <v>10</v>
      </c>
      <c r="CS299" s="95">
        <f t="shared" si="287"/>
        <v>10</v>
      </c>
      <c r="CT299" s="76">
        <f>IFERROR(VLOOKUP(TEXT($A299,"0000"),'AYP11'!$B$2113:$AU$2534,23,FALSE),"")</f>
        <v>88</v>
      </c>
      <c r="CU299" s="95">
        <f>IFERROR(VLOOKUP(CT299,'Criteria Table'!$A$2:$I$102,2,FALSE),0)</f>
        <v>0</v>
      </c>
      <c r="CV299" s="95">
        <f t="shared" si="288"/>
        <v>88</v>
      </c>
      <c r="CW299" s="76">
        <f>IFERROR(VLOOKUP(TEXT($A299,"0000"),'AYP11'!$B$425:$AU$846,23,FALSE),"")</f>
        <v>0</v>
      </c>
      <c r="CX299" s="95">
        <f>IFERROR(VLOOKUP(CW299,'Criteria Table'!$A$2:$I$102,2,FALSE),0)</f>
        <v>10</v>
      </c>
      <c r="CY299" s="95">
        <f t="shared" si="289"/>
        <v>10</v>
      </c>
      <c r="CZ299" s="76">
        <f>IFERROR(VLOOKUP(TEXT($A299,"0000"),'AYP11'!$B$3:$AU$424,23,FALSE),"")</f>
        <v>0</v>
      </c>
      <c r="DA299" s="95">
        <f>IFERROR(VLOOKUP(CZ299,'Criteria Table'!$A$2:$I$102,2,FALSE),0)</f>
        <v>10</v>
      </c>
      <c r="DB299" s="95">
        <f t="shared" si="290"/>
        <v>10</v>
      </c>
      <c r="DC299" s="76">
        <f>IFERROR(VLOOKUP(TEXT($A299,"0000"),'AYP11'!$B$1269:$AU$1690,23,FALSE),"")</f>
        <v>0</v>
      </c>
      <c r="DD299" s="95">
        <f>IFERROR(VLOOKUP(DC299,'Criteria Table'!$A$2:$I$102,2,FALSE),0)</f>
        <v>10</v>
      </c>
      <c r="DE299" s="95">
        <f t="shared" si="291"/>
        <v>10</v>
      </c>
      <c r="DF299" s="76">
        <f>IFERROR(VLOOKUP(TEXT($A299,"0000"),'AYP11'!$B$1691:$AU$2112,23,FALSE),"")</f>
        <v>0</v>
      </c>
      <c r="DG299" s="95">
        <f>IFERROR(VLOOKUP(DF299,'Criteria Table'!$A$2:$I$102,2,FALSE),0)</f>
        <v>10</v>
      </c>
      <c r="DH299" s="95">
        <f t="shared" si="292"/>
        <v>10</v>
      </c>
      <c r="DI299" s="76">
        <f>IFERROR(VLOOKUP(TEXT($A299,"0000"),'AYP11'!$B$2535:$AU$2956,23,FALSE),"")</f>
        <v>0</v>
      </c>
      <c r="DJ299" s="95">
        <f>IFERROR(VLOOKUP(DI299,'Criteria Table'!$A$2:$I$102,2,FALSE),0)</f>
        <v>10</v>
      </c>
      <c r="DK299" s="95">
        <f t="shared" si="293"/>
        <v>10</v>
      </c>
      <c r="DL299" s="91">
        <f>IFERROR(VLOOKUP(TEXT($A299,"0000"),'AYP11'!$B$3379:$AU$3800,11,FALSE),"")</f>
        <v>0</v>
      </c>
      <c r="DM299" s="95">
        <f t="shared" si="294"/>
        <v>1</v>
      </c>
      <c r="DN299" s="95" t="str">
        <f t="shared" si="295"/>
        <v/>
      </c>
      <c r="DO299" s="91">
        <f>IFERROR(VLOOKUP(TEXT($A299,"0000"),'AYP11'!$B$847:$AU$1268,11,FALSE),"")</f>
        <v>0</v>
      </c>
      <c r="DP299" s="95">
        <f t="shared" si="296"/>
        <v>1</v>
      </c>
      <c r="DQ299" s="95" t="str">
        <f t="shared" si="297"/>
        <v/>
      </c>
      <c r="DR299" s="91">
        <f>IFERROR(VLOOKUP(TEXT($A299,"0000"),'AYP11'!$B$2113:$AU$2534,11,FALSE),"")</f>
        <v>0</v>
      </c>
      <c r="DS299" s="95">
        <f t="shared" si="298"/>
        <v>1</v>
      </c>
      <c r="DT299" s="95" t="str">
        <f t="shared" si="299"/>
        <v/>
      </c>
      <c r="DU299" s="91">
        <f>IFERROR(VLOOKUP(TEXT($A299,"0000"),'AYP11'!$B$425:$AU$846,11,FALSE),"")</f>
        <v>0</v>
      </c>
      <c r="DV299" s="95">
        <f t="shared" si="300"/>
        <v>1</v>
      </c>
      <c r="DW299" s="95" t="str">
        <f t="shared" si="301"/>
        <v/>
      </c>
      <c r="DX299" s="91">
        <f>IFERROR(VLOOKUP(TEXT($A299,"0000"),'AYP11'!$B$3:$AU$424,11,FALSE),"")</f>
        <v>0</v>
      </c>
      <c r="DY299" s="95">
        <f t="shared" si="302"/>
        <v>1</v>
      </c>
      <c r="DZ299" s="95" t="str">
        <f t="shared" si="303"/>
        <v/>
      </c>
      <c r="EA299" s="91">
        <f>IFERROR(VLOOKUP(TEXT($A299,"0000"),'AYP11'!$B$1269:$AU$1690,11,FALSE),"")</f>
        <v>0</v>
      </c>
      <c r="EB299" s="95">
        <f t="shared" si="304"/>
        <v>1</v>
      </c>
      <c r="EC299" s="95" t="str">
        <f t="shared" si="305"/>
        <v/>
      </c>
      <c r="ED299" s="91">
        <f>IFERROR(VLOOKUP(TEXT($A299,"0000"),'AYP11'!$B$1691:$AU$2112,11,FALSE),"")</f>
        <v>0</v>
      </c>
      <c r="EE299" s="95">
        <f t="shared" si="306"/>
        <v>1</v>
      </c>
      <c r="EF299" s="95" t="str">
        <f t="shared" si="307"/>
        <v/>
      </c>
      <c r="EG299" s="91">
        <f>IFERROR(VLOOKUP(TEXT($A299,"0000"),'AYP11'!$B$2535:$AU$2956,11,FALSE),"")</f>
        <v>0</v>
      </c>
      <c r="EH299" s="95">
        <f t="shared" si="308"/>
        <v>1</v>
      </c>
      <c r="EI299" s="95" t="str">
        <f t="shared" si="309"/>
        <v/>
      </c>
    </row>
    <row r="300" spans="1:147" x14ac:dyDescent="0.25">
      <c r="A300" s="248">
        <v>6060</v>
      </c>
      <c r="B300" s="291">
        <f t="shared" si="256"/>
        <v>42.767295597484278</v>
      </c>
      <c r="C300" s="50">
        <f>IFERROR(VLOOKUP(TEXT($A300,"0000"),'R-M11'!$A$2:$AA$500,4,FALSE),0)</f>
        <v>136</v>
      </c>
      <c r="D300" s="291">
        <f t="shared" si="257"/>
        <v>18.867924528301888</v>
      </c>
      <c r="E300" s="98">
        <f>IFERROR(SUM(VLOOKUP(TEXT($A300,"0000"),'R-M11'!$A$2:$AA$500,5,FALSE),VLOOKUP(TEXT($A300,"0000"),'R-M11'!$A$2:$AA$500,6,FALSE)),0)</f>
        <v>60</v>
      </c>
      <c r="F300" s="58">
        <f>IFERROR(VLOOKUP(TEXT($A300,"0000"),'R-M11'!$A$2:$AA$500,14,FALSE),0)</f>
        <v>318</v>
      </c>
      <c r="G300" s="230">
        <f t="shared" si="310"/>
        <v>45.427295597484274</v>
      </c>
      <c r="H300" s="97">
        <f t="shared" si="258"/>
        <v>144.4588</v>
      </c>
      <c r="I300" s="230">
        <f t="shared" si="311"/>
        <v>20.007924528301889</v>
      </c>
      <c r="J300" s="97">
        <f t="shared" si="259"/>
        <v>63.6252</v>
      </c>
      <c r="K300" s="230">
        <f t="shared" si="260"/>
        <v>62</v>
      </c>
      <c r="L300" s="121">
        <f>IFERROR(VLOOKUP(K300,'Criteria Table'!$A$2:$I$102,2,FALSE),"")</f>
        <v>3.8000000000000003</v>
      </c>
      <c r="M300" s="230">
        <f t="shared" si="261"/>
        <v>65.435220125786159</v>
      </c>
      <c r="N300" s="286">
        <f t="shared" si="262"/>
        <v>45.59748427672956</v>
      </c>
      <c r="O300" s="50">
        <f>IFERROR(VLOOKUP(TEXT($A300,"0000"),'R-M11'!$A$2:$AA$500,17,FALSE),"")</f>
        <v>145</v>
      </c>
      <c r="P300" s="286">
        <f t="shared" si="263"/>
        <v>25.786163522012579</v>
      </c>
      <c r="Q300" s="98">
        <f>IFERROR(SUM(VLOOKUP(TEXT($A300,"0000"),'R-M11'!$A$2:$AA$500,18,FALSE),VLOOKUP(TEXT($A300,"0000"),'R-M11'!$A$2:$AA$500,19,FALSE)),0)</f>
        <v>82</v>
      </c>
      <c r="R300" s="69">
        <f>IFERROR(VLOOKUP(TEXT($A300,"0000"),'R-M11'!$A$2:$AA$500,27,FALSE),0)</f>
        <v>318</v>
      </c>
      <c r="S300" s="121">
        <f t="shared" si="312"/>
        <v>47.627484276729561</v>
      </c>
      <c r="T300" s="70">
        <f t="shared" si="264"/>
        <v>151.4554</v>
      </c>
      <c r="U300" s="121">
        <f t="shared" si="313"/>
        <v>26.65616352201258</v>
      </c>
      <c r="V300" s="70">
        <f t="shared" si="265"/>
        <v>84.766600000000011</v>
      </c>
      <c r="W300" s="121">
        <f t="shared" si="266"/>
        <v>71</v>
      </c>
      <c r="X300" s="124">
        <f>IFERROR(VLOOKUP(W300,'Criteria Table'!$A$2:$I$102,2,FALSE),"")</f>
        <v>2.9000000000000004</v>
      </c>
      <c r="Y300" s="121">
        <f t="shared" si="267"/>
        <v>74.283647798742138</v>
      </c>
      <c r="Z300" s="92">
        <f>IFERROR(IF(VLOOKUP(A300,'SG11'!$A$3:$AI$500,18,FALSE)="","NA",VLOOKUP(A300,'SG11'!$A$3:$AI$500,18,FALSE)),"")</f>
        <v>71</v>
      </c>
      <c r="AA300" s="75">
        <f>IFERROR(VLOOKUP(Z300,'Criteria Table'!$A$2:$I$102,6,FALSE),"NA")</f>
        <v>5</v>
      </c>
      <c r="AB300" s="95">
        <f t="shared" si="314"/>
        <v>76</v>
      </c>
      <c r="AC300" s="84">
        <f>IFERROR(IF(VLOOKUP(A300,'SG11'!$A$3:$AI$500,19,FALSE)="","NA",VLOOKUP(A300,'SG11'!$A$3:$AI$500,19,FALSE)),"")</f>
        <v>81</v>
      </c>
      <c r="AD300" s="75">
        <f>IFERROR(VLOOKUP(AC300,'Criteria Table'!$A$2:$I$102,6,FALSE),"NA")</f>
        <v>5</v>
      </c>
      <c r="AE300" s="95">
        <f t="shared" si="315"/>
        <v>86</v>
      </c>
      <c r="AF300" s="92">
        <f>IFERROR(IF(VLOOKUP(A300,'SG11'!$A$3:$AI$500,20,FALSE)="","NA",VLOOKUP(A300,'SG11'!$A$3:$AI$500,20,FALSE)),"")</f>
        <v>70</v>
      </c>
      <c r="AG300" s="75">
        <f>IFERROR(VLOOKUP(AF300,'Criteria Table'!$A$2:$I$102,6,FALSE),"NA")</f>
        <v>5</v>
      </c>
      <c r="AH300" s="95">
        <f t="shared" si="316"/>
        <v>75</v>
      </c>
      <c r="AI300" s="84">
        <f>IFERROR(IF(VLOOKUP(A300,'SG11'!$A$3:$AI$500,21,FALSE)="","NA",VLOOKUP(A300,'SG11'!$A$3:$AI$500,21,FALSE)),"")</f>
        <v>86</v>
      </c>
      <c r="AJ300" s="75">
        <f>IFERROR(VLOOKUP(AI300,'Criteria Table'!$A$2:$I$102,6,FALSE),"NA")</f>
        <v>5</v>
      </c>
      <c r="AK300" s="95">
        <f t="shared" si="317"/>
        <v>91</v>
      </c>
      <c r="AL300" s="99">
        <f>IFERROR(VLOOKUP(TEXT(A300,"0000"),'W11'!$A$1:$E$500,4,FALSE)/AP300*100,"")</f>
        <v>97.087378640776706</v>
      </c>
      <c r="AM300" s="97">
        <f>IFERROR(VLOOKUP(TEXT(A300,"0000"),'W11'!$A$1:$E$500,4,FALSE),"")</f>
        <v>100</v>
      </c>
      <c r="AN300" s="99">
        <f t="shared" si="268"/>
        <v>97.087378640776706</v>
      </c>
      <c r="AO300" s="97">
        <f t="shared" si="269"/>
        <v>100</v>
      </c>
      <c r="AP300" s="99">
        <f>IFERROR(VLOOKUP(TEXT(A300,"0000"),'W11'!$A$1:$E$500,5,FALSE),"")</f>
        <v>103</v>
      </c>
      <c r="AQ300" s="97">
        <f>IFERROR(VLOOKUP(ROUND(AL300,0),'Criteria Table'!$A$2:$I$102,4,FALSE),0)</f>
        <v>0</v>
      </c>
      <c r="AR300" s="128"/>
      <c r="AS300" s="95"/>
      <c r="AT300" s="95"/>
      <c r="AU300" s="100">
        <f>IFERROR(VLOOKUP(TEXT(A300,"0000"),'Sci11'!$A$3:$N$492,4,FALSE)/VLOOKUP(TEXT(A300,"0000"),'Sci11'!$A$3:$N$492,14,FALSE)*100,"")</f>
        <v>26.21359223300971</v>
      </c>
      <c r="AV300" s="101">
        <f>SUM(VLOOKUP(TEXT(A300,"0000"),'Sci11'!$A$3:$N$492,5,FALSE),VLOOKUP(TEXT(A300,"0000"),'Sci11'!$A$3:$N$492,6,FALSE))/VLOOKUP(TEXT(A300,"0000"),'Sci11'!$A$3:$N$492,14,FALSE)*100</f>
        <v>6.7961165048543686</v>
      </c>
      <c r="AW300" s="100">
        <f t="shared" si="318"/>
        <v>30.903592233009711</v>
      </c>
      <c r="AX300" s="101">
        <f>IFERROR(AW300/100*VLOOKUP(TEXT(A300,"0000"),'Sci11'!$A$3:$N$492,14,FALSE),"")</f>
        <v>31.830700000000004</v>
      </c>
      <c r="AY300" s="100">
        <f t="shared" si="319"/>
        <v>8.8061165048543693</v>
      </c>
      <c r="AZ300" s="101">
        <f>IFERROR(AY300/100*VLOOKUP(TEXT(A300,"0000"),'Sci11'!$A$3:$N$492,14,FALSE),"")</f>
        <v>9.0702999999999996</v>
      </c>
      <c r="BA300" s="100">
        <f t="shared" si="270"/>
        <v>33</v>
      </c>
      <c r="BB300" s="101">
        <f>IFERROR(VLOOKUP(BA300,'Criteria Table'!$A$2:$I$102,2,FALSE),"")</f>
        <v>6.7</v>
      </c>
      <c r="BC300" s="101">
        <f t="shared" si="271"/>
        <v>39.700000000000003</v>
      </c>
      <c r="BD300" s="82">
        <f>IFERROR(VLOOKUP(A300,ATTx11!$A$2:$N$500,4,FALSE),"")</f>
        <v>96.81</v>
      </c>
      <c r="BE300" s="95">
        <f t="shared" si="272"/>
        <v>0.5</v>
      </c>
      <c r="BF300" s="96">
        <f t="shared" si="273"/>
        <v>97.31</v>
      </c>
      <c r="BG300" s="70">
        <f>IFERROR(VLOOKUP(A300,ATTx11!$A$2:$N$500,11,FALSE),"")</f>
        <v>0</v>
      </c>
      <c r="BH300" s="95">
        <f t="shared" si="274"/>
        <v>0</v>
      </c>
      <c r="BI300" s="70">
        <f>IFERROR(VLOOKUP(A300,ATTx11!$A$2:$N$500,12,FALSE),"")</f>
        <v>8</v>
      </c>
      <c r="BJ300" s="97">
        <f t="shared" si="275"/>
        <v>7.2</v>
      </c>
      <c r="BK300" s="84">
        <f>IFERROR(VLOOKUP(A300,ATTx11!$A$2:$N$500,7,FALSE),"")</f>
        <v>0</v>
      </c>
      <c r="BL300" s="97">
        <f t="shared" si="276"/>
        <v>0</v>
      </c>
      <c r="BM300" s="84">
        <f>IFERROR(VLOOKUP(A300,ATTx11!$A$2:$N$500,8,FALSE),"")</f>
        <v>7</v>
      </c>
      <c r="BN300" s="95">
        <f t="shared" si="277"/>
        <v>6.3</v>
      </c>
      <c r="BO300" s="95"/>
      <c r="BP300" s="83">
        <f>IFERROR(VLOOKUP(TEXT($A300,"0000"),'AYP11'!$B$3379:$AU$3800,17,FALSE),"")</f>
        <v>0</v>
      </c>
      <c r="BQ300" s="75">
        <f>IFERROR(VLOOKUP(BP300,'Criteria Table'!$A$2:$I$102,2,FALSE),0)</f>
        <v>10</v>
      </c>
      <c r="BR300" s="95">
        <f t="shared" si="278"/>
        <v>10</v>
      </c>
      <c r="BS300" s="83">
        <f>IFERROR(VLOOKUP(TEXT($A300,"0000"),'AYP11'!$B$847:$AU$1268,17,FALSE),"")</f>
        <v>0</v>
      </c>
      <c r="BT300" s="75">
        <f>IFERROR(VLOOKUP(BS300,'Criteria Table'!$A$2:$I$102,2,FALSE),0)</f>
        <v>10</v>
      </c>
      <c r="BU300" s="95">
        <f t="shared" si="279"/>
        <v>10</v>
      </c>
      <c r="BV300" s="83">
        <f>IFERROR(VLOOKUP(TEXT($A300,"0000"),'AYP11'!$B$2113:$AU$2534,17,FALSE),"")</f>
        <v>64</v>
      </c>
      <c r="BW300" s="75">
        <f>IFERROR(VLOOKUP(BV300,'Criteria Table'!$A$2:$I$102,2,FALSE),0)</f>
        <v>3.6</v>
      </c>
      <c r="BX300" s="95">
        <f t="shared" si="280"/>
        <v>68</v>
      </c>
      <c r="BY300" s="83">
        <f>IFERROR(VLOOKUP(TEXT($A300,"0000"),'AYP11'!$B$425:$AU$846,17,FALSE),"")</f>
        <v>0</v>
      </c>
      <c r="BZ300" s="75">
        <f>IFERROR(VLOOKUP(BY300,'Criteria Table'!$A$2:$I$102,2,FALSE),0)</f>
        <v>10</v>
      </c>
      <c r="CA300" s="95">
        <f t="shared" si="281"/>
        <v>10</v>
      </c>
      <c r="CB300" s="83">
        <f>IFERROR(VLOOKUP(TEXT($A300,"0000"),'AYP11'!$B$3:$AU$424,17,FALSE),"")</f>
        <v>0</v>
      </c>
      <c r="CC300" s="95">
        <f>IFERROR(VLOOKUP(CB300,'Criteria Table'!$A$2:$I$102,2,FALSE),0)</f>
        <v>10</v>
      </c>
      <c r="CD300" s="95">
        <f t="shared" si="282"/>
        <v>10</v>
      </c>
      <c r="CE300" s="83">
        <f>IFERROR(VLOOKUP(TEXT($A300,"0000"),'AYP11'!$B$1269:$AU$1690,17,FALSE),"")</f>
        <v>64</v>
      </c>
      <c r="CF300" s="95">
        <f>IFERROR(VLOOKUP(CE300,'Criteria Table'!$A$2:$I$102,2,FALSE),0)</f>
        <v>3.6</v>
      </c>
      <c r="CG300" s="95">
        <f t="shared" si="283"/>
        <v>68</v>
      </c>
      <c r="CH300" s="83">
        <f>IFERROR(VLOOKUP(TEXT($A300,"0000"),'AYP11'!$B$1691:$AU$2112,17,FALSE),"")</f>
        <v>0</v>
      </c>
      <c r="CI300" s="95">
        <f>IFERROR(VLOOKUP(CH300,'Criteria Table'!$A$2:$I$102,2,FALSE),0)</f>
        <v>10</v>
      </c>
      <c r="CJ300" s="95">
        <f t="shared" si="284"/>
        <v>10</v>
      </c>
      <c r="CK300" s="83">
        <f>IFERROR(VLOOKUP(TEXT($A300,"0000"),'AYP11'!$B$2535:$AU$2956,17,FALSE),"")</f>
        <v>0</v>
      </c>
      <c r="CL300" s="95">
        <f>IFERROR(VLOOKUP(CK300,'Criteria Table'!$A$2:$I$102,2,FALSE),0)</f>
        <v>10</v>
      </c>
      <c r="CM300" s="95">
        <f t="shared" si="285"/>
        <v>10</v>
      </c>
      <c r="CN300" s="76">
        <f>IFERROR(VLOOKUP(TEXT($A300,"0000"),'AYP11'!$B$3379:$AU$3800,23,FALSE),"")</f>
        <v>0</v>
      </c>
      <c r="CO300" s="95">
        <f>IFERROR(VLOOKUP(CN300,'Criteria Table'!$A$2:$I$102,2,FALSE),0)</f>
        <v>10</v>
      </c>
      <c r="CP300" s="95">
        <f t="shared" si="286"/>
        <v>10</v>
      </c>
      <c r="CQ300" s="76">
        <f>IFERROR(VLOOKUP(TEXT($A300,"0000"),'AYP11'!$B$847:$AU$1268,23,FALSE),"")</f>
        <v>0</v>
      </c>
      <c r="CR300" s="95">
        <f>IFERROR(VLOOKUP(CQ300,'Criteria Table'!$A$2:$I$102,2,FALSE),0)</f>
        <v>10</v>
      </c>
      <c r="CS300" s="95">
        <f t="shared" si="287"/>
        <v>10</v>
      </c>
      <c r="CT300" s="76">
        <f>IFERROR(VLOOKUP(TEXT($A300,"0000"),'AYP11'!$B$2113:$AU$2534,23,FALSE),"")</f>
        <v>74</v>
      </c>
      <c r="CU300" s="95">
        <f>IFERROR(VLOOKUP(CT300,'Criteria Table'!$A$2:$I$102,2,FALSE),0)</f>
        <v>2.6</v>
      </c>
      <c r="CV300" s="95">
        <f t="shared" si="288"/>
        <v>77</v>
      </c>
      <c r="CW300" s="76">
        <f>IFERROR(VLOOKUP(TEXT($A300,"0000"),'AYP11'!$B$425:$AU$846,23,FALSE),"")</f>
        <v>0</v>
      </c>
      <c r="CX300" s="95">
        <f>IFERROR(VLOOKUP(CW300,'Criteria Table'!$A$2:$I$102,2,FALSE),0)</f>
        <v>10</v>
      </c>
      <c r="CY300" s="95">
        <f t="shared" si="289"/>
        <v>10</v>
      </c>
      <c r="CZ300" s="76">
        <f>IFERROR(VLOOKUP(TEXT($A300,"0000"),'AYP11'!$B$3:$AU$424,23,FALSE),"")</f>
        <v>0</v>
      </c>
      <c r="DA300" s="95">
        <f>IFERROR(VLOOKUP(CZ300,'Criteria Table'!$A$2:$I$102,2,FALSE),0)</f>
        <v>10</v>
      </c>
      <c r="DB300" s="95">
        <f t="shared" si="290"/>
        <v>10</v>
      </c>
      <c r="DC300" s="76">
        <f>IFERROR(VLOOKUP(TEXT($A300,"0000"),'AYP11'!$B$1269:$AU$1690,23,FALSE),"")</f>
        <v>73</v>
      </c>
      <c r="DD300" s="95">
        <f>IFERROR(VLOOKUP(DC300,'Criteria Table'!$A$2:$I$102,2,FALSE),0)</f>
        <v>2.7</v>
      </c>
      <c r="DE300" s="95">
        <f t="shared" si="291"/>
        <v>76</v>
      </c>
      <c r="DF300" s="76">
        <f>IFERROR(VLOOKUP(TEXT($A300,"0000"),'AYP11'!$B$1691:$AU$2112,23,FALSE),"")</f>
        <v>0</v>
      </c>
      <c r="DG300" s="95">
        <f>IFERROR(VLOOKUP(DF300,'Criteria Table'!$A$2:$I$102,2,FALSE),0)</f>
        <v>10</v>
      </c>
      <c r="DH300" s="95">
        <f t="shared" si="292"/>
        <v>10</v>
      </c>
      <c r="DI300" s="76">
        <f>IFERROR(VLOOKUP(TEXT($A300,"0000"),'AYP11'!$B$2535:$AU$2956,23,FALSE),"")</f>
        <v>0</v>
      </c>
      <c r="DJ300" s="95">
        <f>IFERROR(VLOOKUP(DI300,'Criteria Table'!$A$2:$I$102,2,FALSE),0)</f>
        <v>10</v>
      </c>
      <c r="DK300" s="95">
        <f t="shared" si="293"/>
        <v>10</v>
      </c>
      <c r="DL300" s="91">
        <f>IFERROR(VLOOKUP(TEXT($A300,"0000"),'AYP11'!$B$3379:$AU$3800,11,FALSE),"")</f>
        <v>0</v>
      </c>
      <c r="DM300" s="95">
        <f t="shared" si="294"/>
        <v>1</v>
      </c>
      <c r="DN300" s="95" t="str">
        <f t="shared" si="295"/>
        <v/>
      </c>
      <c r="DO300" s="91">
        <f>IFERROR(VLOOKUP(TEXT($A300,"0000"),'AYP11'!$B$847:$AU$1268,11,FALSE),"")</f>
        <v>0</v>
      </c>
      <c r="DP300" s="95">
        <f t="shared" si="296"/>
        <v>1</v>
      </c>
      <c r="DQ300" s="95" t="str">
        <f t="shared" si="297"/>
        <v/>
      </c>
      <c r="DR300" s="91">
        <f>IFERROR(VLOOKUP(TEXT($A300,"0000"),'AYP11'!$B$2113:$AU$2534,11,FALSE),"")</f>
        <v>0</v>
      </c>
      <c r="DS300" s="95">
        <f t="shared" si="298"/>
        <v>1</v>
      </c>
      <c r="DT300" s="95" t="str">
        <f t="shared" si="299"/>
        <v/>
      </c>
      <c r="DU300" s="91">
        <f>IFERROR(VLOOKUP(TEXT($A300,"0000"),'AYP11'!$B$425:$AU$846,11,FALSE),"")</f>
        <v>0</v>
      </c>
      <c r="DV300" s="95">
        <f t="shared" si="300"/>
        <v>1</v>
      </c>
      <c r="DW300" s="95" t="str">
        <f t="shared" si="301"/>
        <v/>
      </c>
      <c r="DX300" s="91">
        <f>IFERROR(VLOOKUP(TEXT($A300,"0000"),'AYP11'!$B$3:$AU$424,11,FALSE),"")</f>
        <v>0</v>
      </c>
      <c r="DY300" s="95">
        <f t="shared" si="302"/>
        <v>1</v>
      </c>
      <c r="DZ300" s="95" t="str">
        <f t="shared" si="303"/>
        <v/>
      </c>
      <c r="EA300" s="91">
        <f>IFERROR(VLOOKUP(TEXT($A300,"0000"),'AYP11'!$B$1269:$AU$1690,11,FALSE),"")</f>
        <v>0</v>
      </c>
      <c r="EB300" s="95">
        <f t="shared" si="304"/>
        <v>1</v>
      </c>
      <c r="EC300" s="95" t="str">
        <f t="shared" si="305"/>
        <v/>
      </c>
      <c r="ED300" s="91">
        <f>IFERROR(VLOOKUP(TEXT($A300,"0000"),'AYP11'!$B$1691:$AU$2112,11,FALSE),"")</f>
        <v>0</v>
      </c>
      <c r="EE300" s="95">
        <f t="shared" si="306"/>
        <v>1</v>
      </c>
      <c r="EF300" s="95" t="str">
        <f t="shared" si="307"/>
        <v/>
      </c>
      <c r="EG300" s="91">
        <f>IFERROR(VLOOKUP(TEXT($A300,"0000"),'AYP11'!$B$2535:$AU$2956,11,FALSE),"")</f>
        <v>0</v>
      </c>
      <c r="EH300" s="95">
        <f t="shared" si="308"/>
        <v>1</v>
      </c>
      <c r="EI300" s="95" t="str">
        <f t="shared" si="309"/>
        <v/>
      </c>
    </row>
    <row r="301" spans="1:147" x14ac:dyDescent="0.25">
      <c r="A301" s="248">
        <v>6061</v>
      </c>
      <c r="B301" s="291">
        <f t="shared" si="256"/>
        <v>21.862348178137651</v>
      </c>
      <c r="C301" s="50">
        <f>IFERROR(VLOOKUP(TEXT($A301,"0000"),'R-M11'!$A$2:$AA$500,4,FALSE),0)</f>
        <v>162</v>
      </c>
      <c r="D301" s="291">
        <f t="shared" si="257"/>
        <v>6.8825910931174086</v>
      </c>
      <c r="E301" s="98">
        <f>IFERROR(SUM(VLOOKUP(TEXT($A301,"0000"),'R-M11'!$A$2:$AA$500,5,FALSE),VLOOKUP(TEXT($A301,"0000"),'R-M11'!$A$2:$AA$500,6,FALSE)),0)</f>
        <v>51</v>
      </c>
      <c r="F301" s="58">
        <f>IFERROR(VLOOKUP(TEXT($A301,"0000"),'R-M11'!$A$2:$AA$500,14,FALSE),0)</f>
        <v>741</v>
      </c>
      <c r="G301" s="230">
        <f t="shared" si="310"/>
        <v>26.83234817813765</v>
      </c>
      <c r="H301" s="97">
        <f t="shared" si="258"/>
        <v>198.82769999999999</v>
      </c>
      <c r="I301" s="230">
        <f t="shared" si="311"/>
        <v>9.0125910931174076</v>
      </c>
      <c r="J301" s="97">
        <f t="shared" si="259"/>
        <v>66.783299999999983</v>
      </c>
      <c r="K301" s="230">
        <f t="shared" si="260"/>
        <v>29</v>
      </c>
      <c r="L301" s="121">
        <f>IFERROR(VLOOKUP(K301,'Criteria Table'!$A$2:$I$102,2,FALSE),"")</f>
        <v>7.1000000000000005</v>
      </c>
      <c r="M301" s="230">
        <f t="shared" si="261"/>
        <v>35.844939271255058</v>
      </c>
      <c r="N301" s="286">
        <f t="shared" si="262"/>
        <v>24.320652173913043</v>
      </c>
      <c r="O301" s="50">
        <f>IFERROR(VLOOKUP(TEXT($A301,"0000"),'R-M11'!$A$2:$AA$500,17,FALSE),"")</f>
        <v>179</v>
      </c>
      <c r="P301" s="286">
        <f t="shared" si="263"/>
        <v>5.4347826086956523</v>
      </c>
      <c r="Q301" s="98">
        <f>IFERROR(SUM(VLOOKUP(TEXT($A301,"0000"),'R-M11'!$A$2:$AA$500,18,FALSE),VLOOKUP(TEXT($A301,"0000"),'R-M11'!$A$2:$AA$500,19,FALSE)),0)</f>
        <v>40</v>
      </c>
      <c r="R301" s="69">
        <f>IFERROR(VLOOKUP(TEXT($A301,"0000"),'R-M11'!$A$2:$AA$500,27,FALSE),0)</f>
        <v>736</v>
      </c>
      <c r="S301" s="121">
        <f t="shared" si="312"/>
        <v>29.220652173913042</v>
      </c>
      <c r="T301" s="70">
        <f t="shared" si="264"/>
        <v>215.06399999999999</v>
      </c>
      <c r="U301" s="121">
        <f t="shared" si="313"/>
        <v>7.534782608695652</v>
      </c>
      <c r="V301" s="70">
        <f t="shared" si="265"/>
        <v>55.455999999999996</v>
      </c>
      <c r="W301" s="121">
        <f t="shared" si="266"/>
        <v>30</v>
      </c>
      <c r="X301" s="124">
        <f>IFERROR(VLOOKUP(W301,'Criteria Table'!$A$2:$I$102,2,FALSE),"")</f>
        <v>7</v>
      </c>
      <c r="Y301" s="121">
        <f t="shared" si="267"/>
        <v>36.755434782608695</v>
      </c>
      <c r="Z301" s="92">
        <f>IFERROR(IF(VLOOKUP(A301,'SG11'!$A$3:$AI$500,18,FALSE)="","NA",VLOOKUP(A301,'SG11'!$A$3:$AI$500,18,FALSE)),"")</f>
        <v>55</v>
      </c>
      <c r="AA301" s="75">
        <f>IFERROR(VLOOKUP(Z301,'Criteria Table'!$A$2:$I$102,6,FALSE),"NA")</f>
        <v>10</v>
      </c>
      <c r="AB301" s="95">
        <f t="shared" si="314"/>
        <v>65</v>
      </c>
      <c r="AC301" s="84">
        <f>IFERROR(IF(VLOOKUP(A301,'SG11'!$A$3:$AI$500,19,FALSE)="","NA",VLOOKUP(A301,'SG11'!$A$3:$AI$500,19,FALSE)),"")</f>
        <v>60</v>
      </c>
      <c r="AD301" s="75">
        <f>IFERROR(VLOOKUP(AC301,'Criteria Table'!$A$2:$I$102,6,FALSE),"NA")</f>
        <v>10</v>
      </c>
      <c r="AE301" s="95">
        <f t="shared" si="315"/>
        <v>70</v>
      </c>
      <c r="AF301" s="92">
        <f>IFERROR(IF(VLOOKUP(A301,'SG11'!$A$3:$AI$500,20,FALSE)="","NA",VLOOKUP(A301,'SG11'!$A$3:$AI$500,20,FALSE)),"")</f>
        <v>69</v>
      </c>
      <c r="AG301" s="75">
        <f>IFERROR(VLOOKUP(AF301,'Criteria Table'!$A$2:$I$102,6,FALSE),"NA")</f>
        <v>5</v>
      </c>
      <c r="AH301" s="95">
        <f t="shared" si="316"/>
        <v>74</v>
      </c>
      <c r="AI301" s="84">
        <f>IFERROR(IF(VLOOKUP(A301,'SG11'!$A$3:$AI$500,21,FALSE)="","NA",VLOOKUP(A301,'SG11'!$A$3:$AI$500,21,FALSE)),"")</f>
        <v>68</v>
      </c>
      <c r="AJ301" s="75">
        <f>IFERROR(VLOOKUP(AI301,'Criteria Table'!$A$2:$I$102,6,FALSE),"NA")</f>
        <v>5</v>
      </c>
      <c r="AK301" s="95">
        <f t="shared" si="317"/>
        <v>73</v>
      </c>
      <c r="AL301" s="99">
        <f>IFERROR(VLOOKUP(TEXT(A301,"0000"),'W11'!$A$1:$E$500,4,FALSE)/AP301*100,"")</f>
        <v>94.092827004219416</v>
      </c>
      <c r="AM301" s="97">
        <f>IFERROR(VLOOKUP(TEXT(A301,"0000"),'W11'!$A$1:$E$500,4,FALSE),"")</f>
        <v>223</v>
      </c>
      <c r="AN301" s="99">
        <f t="shared" si="268"/>
        <v>94.092827004219416</v>
      </c>
      <c r="AO301" s="97">
        <f t="shared" si="269"/>
        <v>223</v>
      </c>
      <c r="AP301" s="99">
        <f>IFERROR(VLOOKUP(TEXT(A301,"0000"),'W11'!$A$1:$E$500,5,FALSE),"")</f>
        <v>237</v>
      </c>
      <c r="AQ301" s="97">
        <f>IFERROR(VLOOKUP(ROUND(AL301,0),'Criteria Table'!$A$2:$I$102,4,FALSE),0)</f>
        <v>0</v>
      </c>
      <c r="AR301" s="128"/>
      <c r="AS301" s="95"/>
      <c r="AT301" s="95"/>
      <c r="AU301" s="100">
        <f>IFERROR(VLOOKUP(TEXT(A301,"0000"),'Sci11'!$A$3:$N$492,4,FALSE)/VLOOKUP(TEXT(A301,"0000"),'Sci11'!$A$3:$N$492,14,FALSE)*100,"")</f>
        <v>12.757201646090536</v>
      </c>
      <c r="AV301" s="101">
        <f>SUM(VLOOKUP(TEXT(A301,"0000"),'Sci11'!$A$3:$N$492,5,FALSE),VLOOKUP(TEXT(A301,"0000"),'Sci11'!$A$3:$N$492,6,FALSE))/VLOOKUP(TEXT(A301,"0000"),'Sci11'!$A$3:$N$492,14,FALSE)*100</f>
        <v>1.6460905349794239</v>
      </c>
      <c r="AW301" s="100">
        <f t="shared" si="318"/>
        <v>18.777201646090536</v>
      </c>
      <c r="AX301" s="101">
        <f>IFERROR(AW301/100*VLOOKUP(TEXT(A301,"0000"),'Sci11'!$A$3:$N$492,14,FALSE),"")</f>
        <v>45.628599999999999</v>
      </c>
      <c r="AY301" s="100">
        <f t="shared" si="319"/>
        <v>4.2260905349794236</v>
      </c>
      <c r="AZ301" s="101">
        <f>IFERROR(AY301/100*VLOOKUP(TEXT(A301,"0000"),'Sci11'!$A$3:$N$492,14,FALSE),"")</f>
        <v>10.269399999999999</v>
      </c>
      <c r="BA301" s="100">
        <f t="shared" si="270"/>
        <v>14</v>
      </c>
      <c r="BB301" s="101">
        <f>IFERROR(VLOOKUP(BA301,'Criteria Table'!$A$2:$I$102,2,FALSE),"")</f>
        <v>8.6</v>
      </c>
      <c r="BC301" s="101">
        <f t="shared" si="271"/>
        <v>22.6</v>
      </c>
      <c r="BD301" s="82">
        <f>IFERROR(VLOOKUP(A301,ATTx11!$A$2:$N$500,4,FALSE),"")</f>
        <v>92.49</v>
      </c>
      <c r="BE301" s="95">
        <f t="shared" si="272"/>
        <v>1</v>
      </c>
      <c r="BF301" s="96">
        <f t="shared" si="273"/>
        <v>93.49</v>
      </c>
      <c r="BG301" s="70">
        <f>IFERROR(VLOOKUP(A301,ATTx11!$A$2:$N$500,11,FALSE),"")</f>
        <v>681</v>
      </c>
      <c r="BH301" s="95">
        <f t="shared" si="274"/>
        <v>612.9</v>
      </c>
      <c r="BI301" s="70">
        <f>IFERROR(VLOOKUP(A301,ATTx11!$A$2:$N$500,12,FALSE),"")</f>
        <v>711</v>
      </c>
      <c r="BJ301" s="97">
        <f t="shared" si="275"/>
        <v>639.9</v>
      </c>
      <c r="BK301" s="84">
        <f>IFERROR(VLOOKUP(A301,ATTx11!$A$2:$N$500,7,FALSE),"")</f>
        <v>347</v>
      </c>
      <c r="BL301" s="97">
        <f t="shared" si="276"/>
        <v>312.3</v>
      </c>
      <c r="BM301" s="84">
        <f>IFERROR(VLOOKUP(A301,ATTx11!$A$2:$N$500,8,FALSE),"")</f>
        <v>256</v>
      </c>
      <c r="BN301" s="95">
        <f t="shared" si="277"/>
        <v>230.4</v>
      </c>
      <c r="BO301" s="95"/>
      <c r="BP301" s="83">
        <f>IFERROR(VLOOKUP(TEXT($A301,"0000"),'AYP11'!$B$3379:$AU$3800,17,FALSE),"")</f>
        <v>0</v>
      </c>
      <c r="BQ301" s="75">
        <f>IFERROR(VLOOKUP(BP301,'Criteria Table'!$A$2:$I$102,2,FALSE),0)</f>
        <v>10</v>
      </c>
      <c r="BR301" s="95">
        <f t="shared" si="278"/>
        <v>10</v>
      </c>
      <c r="BS301" s="83">
        <f>IFERROR(VLOOKUP(TEXT($A301,"0000"),'AYP11'!$B$847:$AU$1268,17,FALSE),"")</f>
        <v>24</v>
      </c>
      <c r="BT301" s="75">
        <f>IFERROR(VLOOKUP(BS301,'Criteria Table'!$A$2:$I$102,2,FALSE),0)</f>
        <v>7.6000000000000005</v>
      </c>
      <c r="BU301" s="95">
        <f t="shared" si="279"/>
        <v>32</v>
      </c>
      <c r="BV301" s="83">
        <f>IFERROR(VLOOKUP(TEXT($A301,"0000"),'AYP11'!$B$2113:$AU$2534,17,FALSE),"")</f>
        <v>40</v>
      </c>
      <c r="BW301" s="75">
        <f>IFERROR(VLOOKUP(BV301,'Criteria Table'!$A$2:$I$102,2,FALSE),0)</f>
        <v>6</v>
      </c>
      <c r="BX301" s="95">
        <f t="shared" si="280"/>
        <v>46</v>
      </c>
      <c r="BY301" s="83">
        <f>IFERROR(VLOOKUP(TEXT($A301,"0000"),'AYP11'!$B$425:$AU$846,17,FALSE),"")</f>
        <v>0</v>
      </c>
      <c r="BZ301" s="75">
        <f>IFERROR(VLOOKUP(BY301,'Criteria Table'!$A$2:$I$102,2,FALSE),0)</f>
        <v>10</v>
      </c>
      <c r="CA301" s="95">
        <f t="shared" si="281"/>
        <v>10</v>
      </c>
      <c r="CB301" s="83">
        <f>IFERROR(VLOOKUP(TEXT($A301,"0000"),'AYP11'!$B$3:$AU$424,17,FALSE),"")</f>
        <v>0</v>
      </c>
      <c r="CC301" s="95">
        <f>IFERROR(VLOOKUP(CB301,'Criteria Table'!$A$2:$I$102,2,FALSE),0)</f>
        <v>10</v>
      </c>
      <c r="CD301" s="95">
        <f t="shared" si="282"/>
        <v>10</v>
      </c>
      <c r="CE301" s="83">
        <f>IFERROR(VLOOKUP(TEXT($A301,"0000"),'AYP11'!$B$1269:$AU$1690,17,FALSE),"")</f>
        <v>30</v>
      </c>
      <c r="CF301" s="95">
        <f>IFERROR(VLOOKUP(CE301,'Criteria Table'!$A$2:$I$102,2,FALSE),0)</f>
        <v>7</v>
      </c>
      <c r="CG301" s="95">
        <f t="shared" si="283"/>
        <v>37</v>
      </c>
      <c r="CH301" s="83">
        <f>IFERROR(VLOOKUP(TEXT($A301,"0000"),'AYP11'!$B$1691:$AU$2112,17,FALSE),"")</f>
        <v>0</v>
      </c>
      <c r="CI301" s="95">
        <f>IFERROR(VLOOKUP(CH301,'Criteria Table'!$A$2:$I$102,2,FALSE),0)</f>
        <v>10</v>
      </c>
      <c r="CJ301" s="95">
        <f t="shared" si="284"/>
        <v>10</v>
      </c>
      <c r="CK301" s="83">
        <f>IFERROR(VLOOKUP(TEXT($A301,"0000"),'AYP11'!$B$2535:$AU$2956,17,FALSE),"")</f>
        <v>20</v>
      </c>
      <c r="CL301" s="95">
        <f>IFERROR(VLOOKUP(CK301,'Criteria Table'!$A$2:$I$102,2,FALSE),0)</f>
        <v>8</v>
      </c>
      <c r="CM301" s="95">
        <f t="shared" si="285"/>
        <v>28</v>
      </c>
      <c r="CN301" s="76">
        <f>IFERROR(VLOOKUP(TEXT($A301,"0000"),'AYP11'!$B$3379:$AU$3800,23,FALSE),"")</f>
        <v>0</v>
      </c>
      <c r="CO301" s="95">
        <f>IFERROR(VLOOKUP(CN301,'Criteria Table'!$A$2:$I$102,2,FALSE),0)</f>
        <v>10</v>
      </c>
      <c r="CP301" s="95">
        <f t="shared" si="286"/>
        <v>10</v>
      </c>
      <c r="CQ301" s="76">
        <f>IFERROR(VLOOKUP(TEXT($A301,"0000"),'AYP11'!$B$847:$AU$1268,23,FALSE),"")</f>
        <v>25</v>
      </c>
      <c r="CR301" s="95">
        <f>IFERROR(VLOOKUP(CQ301,'Criteria Table'!$A$2:$I$102,2,FALSE),0)</f>
        <v>7.5</v>
      </c>
      <c r="CS301" s="95">
        <f t="shared" si="287"/>
        <v>33</v>
      </c>
      <c r="CT301" s="76">
        <f>IFERROR(VLOOKUP(TEXT($A301,"0000"),'AYP11'!$B$2113:$AU$2534,23,FALSE),"")</f>
        <v>44</v>
      </c>
      <c r="CU301" s="95">
        <f>IFERROR(VLOOKUP(CT301,'Criteria Table'!$A$2:$I$102,2,FALSE),0)</f>
        <v>5.6000000000000005</v>
      </c>
      <c r="CV301" s="95">
        <f t="shared" si="288"/>
        <v>50</v>
      </c>
      <c r="CW301" s="76">
        <f>IFERROR(VLOOKUP(TEXT($A301,"0000"),'AYP11'!$B$425:$AU$846,23,FALSE),"")</f>
        <v>0</v>
      </c>
      <c r="CX301" s="95">
        <f>IFERROR(VLOOKUP(CW301,'Criteria Table'!$A$2:$I$102,2,FALSE),0)</f>
        <v>10</v>
      </c>
      <c r="CY301" s="95">
        <f t="shared" si="289"/>
        <v>10</v>
      </c>
      <c r="CZ301" s="76">
        <f>IFERROR(VLOOKUP(TEXT($A301,"0000"),'AYP11'!$B$3:$AU$424,23,FALSE),"")</f>
        <v>0</v>
      </c>
      <c r="DA301" s="95">
        <f>IFERROR(VLOOKUP(CZ301,'Criteria Table'!$A$2:$I$102,2,FALSE),0)</f>
        <v>10</v>
      </c>
      <c r="DB301" s="95">
        <f t="shared" si="290"/>
        <v>10</v>
      </c>
      <c r="DC301" s="76">
        <f>IFERROR(VLOOKUP(TEXT($A301,"0000"),'AYP11'!$B$1269:$AU$1690,23,FALSE),"")</f>
        <v>32</v>
      </c>
      <c r="DD301" s="95">
        <f>IFERROR(VLOOKUP(DC301,'Criteria Table'!$A$2:$I$102,2,FALSE),0)</f>
        <v>6.8000000000000007</v>
      </c>
      <c r="DE301" s="95">
        <f t="shared" si="291"/>
        <v>39</v>
      </c>
      <c r="DF301" s="76">
        <f>IFERROR(VLOOKUP(TEXT($A301,"0000"),'AYP11'!$B$1691:$AU$2112,23,FALSE),"")</f>
        <v>0</v>
      </c>
      <c r="DG301" s="95">
        <f>IFERROR(VLOOKUP(DF301,'Criteria Table'!$A$2:$I$102,2,FALSE),0)</f>
        <v>10</v>
      </c>
      <c r="DH301" s="95">
        <f t="shared" si="292"/>
        <v>10</v>
      </c>
      <c r="DI301" s="76">
        <f>IFERROR(VLOOKUP(TEXT($A301,"0000"),'AYP11'!$B$2535:$AU$2956,23,FALSE),"")</f>
        <v>23</v>
      </c>
      <c r="DJ301" s="95">
        <f>IFERROR(VLOOKUP(DI301,'Criteria Table'!$A$2:$I$102,2,FALSE),0)</f>
        <v>7.7</v>
      </c>
      <c r="DK301" s="95">
        <f t="shared" si="293"/>
        <v>31</v>
      </c>
      <c r="DL301" s="91">
        <f>IFERROR(VLOOKUP(TEXT($A301,"0000"),'AYP11'!$B$3379:$AU$3800,11,FALSE),"")</f>
        <v>0</v>
      </c>
      <c r="DM301" s="95">
        <f t="shared" si="294"/>
        <v>1</v>
      </c>
      <c r="DN301" s="95" t="str">
        <f t="shared" si="295"/>
        <v/>
      </c>
      <c r="DO301" s="91">
        <f>IFERROR(VLOOKUP(TEXT($A301,"0000"),'AYP11'!$B$847:$AU$1268,11,FALSE),"")</f>
        <v>94</v>
      </c>
      <c r="DP301" s="95">
        <f t="shared" si="296"/>
        <v>0</v>
      </c>
      <c r="DQ301" s="95">
        <f t="shared" si="297"/>
        <v>94</v>
      </c>
      <c r="DR301" s="91">
        <f>IFERROR(VLOOKUP(TEXT($A301,"0000"),'AYP11'!$B$2113:$AU$2534,11,FALSE),"")</f>
        <v>92</v>
      </c>
      <c r="DS301" s="95">
        <f t="shared" si="298"/>
        <v>0</v>
      </c>
      <c r="DT301" s="95">
        <f t="shared" si="299"/>
        <v>92</v>
      </c>
      <c r="DU301" s="91">
        <f>IFERROR(VLOOKUP(TEXT($A301,"0000"),'AYP11'!$B$425:$AU$846,11,FALSE),"")</f>
        <v>0</v>
      </c>
      <c r="DV301" s="95">
        <f t="shared" si="300"/>
        <v>1</v>
      </c>
      <c r="DW301" s="95" t="str">
        <f t="shared" si="301"/>
        <v/>
      </c>
      <c r="DX301" s="91">
        <f>IFERROR(VLOOKUP(TEXT($A301,"0000"),'AYP11'!$B$3:$AU$424,11,FALSE),"")</f>
        <v>0</v>
      </c>
      <c r="DY301" s="95">
        <f t="shared" si="302"/>
        <v>1</v>
      </c>
      <c r="DZ301" s="95" t="str">
        <f t="shared" si="303"/>
        <v/>
      </c>
      <c r="EA301" s="91">
        <f>IFERROR(VLOOKUP(TEXT($A301,"0000"),'AYP11'!$B$1269:$AU$1690,11,FALSE),"")</f>
        <v>93</v>
      </c>
      <c r="EB301" s="95">
        <f t="shared" si="304"/>
        <v>0</v>
      </c>
      <c r="EC301" s="95">
        <f t="shared" si="305"/>
        <v>93</v>
      </c>
      <c r="ED301" s="91">
        <f>IFERROR(VLOOKUP(TEXT($A301,"0000"),'AYP11'!$B$1691:$AU$2112,11,FALSE),"")</f>
        <v>0</v>
      </c>
      <c r="EE301" s="95">
        <f t="shared" si="306"/>
        <v>1</v>
      </c>
      <c r="EF301" s="95" t="str">
        <f t="shared" si="307"/>
        <v/>
      </c>
      <c r="EG301" s="91">
        <f>IFERROR(VLOOKUP(TEXT($A301,"0000"),'AYP11'!$B$2535:$AU$2956,11,FALSE),"")</f>
        <v>77</v>
      </c>
      <c r="EH301" s="95">
        <f t="shared" si="308"/>
        <v>1</v>
      </c>
      <c r="EI301" s="95">
        <f t="shared" si="309"/>
        <v>78</v>
      </c>
      <c r="EP301" s="34">
        <v>50</v>
      </c>
      <c r="EQ301" s="102" t="s">
        <v>2028</v>
      </c>
    </row>
    <row r="302" spans="1:147" x14ac:dyDescent="0.25">
      <c r="A302" s="248">
        <v>6070</v>
      </c>
      <c r="B302" s="291">
        <f t="shared" si="256"/>
        <v>37.288135593220339</v>
      </c>
      <c r="C302" s="50">
        <f>IFERROR(VLOOKUP(TEXT($A302,"0000"),'R-M11'!$A$2:$AA$500,4,FALSE),0)</f>
        <v>176</v>
      </c>
      <c r="D302" s="291">
        <f t="shared" si="257"/>
        <v>14.83050847457627</v>
      </c>
      <c r="E302" s="98">
        <f>IFERROR(SUM(VLOOKUP(TEXT($A302,"0000"),'R-M11'!$A$2:$AA$500,5,FALSE),VLOOKUP(TEXT($A302,"0000"),'R-M11'!$A$2:$AA$500,6,FALSE)),0)</f>
        <v>70</v>
      </c>
      <c r="F302" s="58">
        <f>IFERROR(VLOOKUP(TEXT($A302,"0000"),'R-M11'!$A$2:$AA$500,14,FALSE),0)</f>
        <v>472</v>
      </c>
      <c r="G302" s="230">
        <f t="shared" si="310"/>
        <v>40.648135593220339</v>
      </c>
      <c r="H302" s="97">
        <f t="shared" si="258"/>
        <v>191.85919999999999</v>
      </c>
      <c r="I302" s="230">
        <f t="shared" si="311"/>
        <v>16.270508474576271</v>
      </c>
      <c r="J302" s="97">
        <f t="shared" si="259"/>
        <v>76.79679999999999</v>
      </c>
      <c r="K302" s="230">
        <f t="shared" si="260"/>
        <v>52</v>
      </c>
      <c r="L302" s="121">
        <f>IFERROR(VLOOKUP(K302,'Criteria Table'!$A$2:$I$102,2,FALSE),"")</f>
        <v>4.8000000000000007</v>
      </c>
      <c r="M302" s="230">
        <f t="shared" si="261"/>
        <v>56.918644067796606</v>
      </c>
      <c r="N302" s="286">
        <f t="shared" si="262"/>
        <v>38.297872340425535</v>
      </c>
      <c r="O302" s="50">
        <f>IFERROR(VLOOKUP(TEXT($A302,"0000"),'R-M11'!$A$2:$AA$500,17,FALSE),"")</f>
        <v>180</v>
      </c>
      <c r="P302" s="286">
        <f t="shared" si="263"/>
        <v>17.23404255319149</v>
      </c>
      <c r="Q302" s="98">
        <f>IFERROR(SUM(VLOOKUP(TEXT($A302,"0000"),'R-M11'!$A$2:$AA$500,18,FALSE),VLOOKUP(TEXT($A302,"0000"),'R-M11'!$A$2:$AA$500,19,FALSE)),0)</f>
        <v>81</v>
      </c>
      <c r="R302" s="69">
        <f>IFERROR(VLOOKUP(TEXT($A302,"0000"),'R-M11'!$A$2:$AA$500,27,FALSE),0)</f>
        <v>470</v>
      </c>
      <c r="S302" s="121">
        <f t="shared" si="312"/>
        <v>41.377872340425533</v>
      </c>
      <c r="T302" s="70">
        <f t="shared" si="264"/>
        <v>194.476</v>
      </c>
      <c r="U302" s="121">
        <f t="shared" si="313"/>
        <v>18.55404255319149</v>
      </c>
      <c r="V302" s="70">
        <f t="shared" si="265"/>
        <v>87.204000000000008</v>
      </c>
      <c r="W302" s="121">
        <f t="shared" si="266"/>
        <v>56</v>
      </c>
      <c r="X302" s="124">
        <f>IFERROR(VLOOKUP(W302,'Criteria Table'!$A$2:$I$102,2,FALSE),"")</f>
        <v>4.4000000000000004</v>
      </c>
      <c r="Y302" s="121">
        <f t="shared" si="267"/>
        <v>59.931914893617019</v>
      </c>
      <c r="Z302" s="92">
        <f>IFERROR(IF(VLOOKUP(A302,'SG11'!$A$3:$AI$500,18,FALSE)="","NA",VLOOKUP(A302,'SG11'!$A$3:$AI$500,18,FALSE)),"")</f>
        <v>61</v>
      </c>
      <c r="AA302" s="75">
        <f>IFERROR(VLOOKUP(Z302,'Criteria Table'!$A$2:$I$102,6,FALSE),"NA")</f>
        <v>5</v>
      </c>
      <c r="AB302" s="95">
        <f t="shared" si="314"/>
        <v>66</v>
      </c>
      <c r="AC302" s="84">
        <f>IFERROR(IF(VLOOKUP(A302,'SG11'!$A$3:$AI$500,19,FALSE)="","NA",VLOOKUP(A302,'SG11'!$A$3:$AI$500,19,FALSE)),"")</f>
        <v>68</v>
      </c>
      <c r="AD302" s="75">
        <f>IFERROR(VLOOKUP(AC302,'Criteria Table'!$A$2:$I$102,6,FALSE),"NA")</f>
        <v>5</v>
      </c>
      <c r="AE302" s="95">
        <f t="shared" si="315"/>
        <v>73</v>
      </c>
      <c r="AF302" s="92">
        <f>IFERROR(IF(VLOOKUP(A302,'SG11'!$A$3:$AI$500,20,FALSE)="","NA",VLOOKUP(A302,'SG11'!$A$3:$AI$500,20,FALSE)),"")</f>
        <v>70</v>
      </c>
      <c r="AG302" s="75">
        <f>IFERROR(VLOOKUP(AF302,'Criteria Table'!$A$2:$I$102,6,FALSE),"NA")</f>
        <v>5</v>
      </c>
      <c r="AH302" s="95">
        <f t="shared" si="316"/>
        <v>75</v>
      </c>
      <c r="AI302" s="84">
        <f>IFERROR(IF(VLOOKUP(A302,'SG11'!$A$3:$AI$500,21,FALSE)="","NA",VLOOKUP(A302,'SG11'!$A$3:$AI$500,21,FALSE)),"")</f>
        <v>65</v>
      </c>
      <c r="AJ302" s="75">
        <f>IFERROR(VLOOKUP(AI302,'Criteria Table'!$A$2:$I$102,6,FALSE),"NA")</f>
        <v>5</v>
      </c>
      <c r="AK302" s="95">
        <f t="shared" si="317"/>
        <v>70</v>
      </c>
      <c r="AL302" s="99">
        <f>IFERROR(VLOOKUP(TEXT(A302,"0000"),'W11'!$A$1:$E$500,4,FALSE)/AP302*100,"")</f>
        <v>99.152542372881356</v>
      </c>
      <c r="AM302" s="97">
        <f>IFERROR(VLOOKUP(TEXT(A302,"0000"),'W11'!$A$1:$E$500,4,FALSE),"")</f>
        <v>117</v>
      </c>
      <c r="AN302" s="99">
        <f t="shared" si="268"/>
        <v>99.152542372881356</v>
      </c>
      <c r="AO302" s="97">
        <f t="shared" si="269"/>
        <v>117</v>
      </c>
      <c r="AP302" s="99">
        <f>IFERROR(VLOOKUP(TEXT(A302,"0000"),'W11'!$A$1:$E$500,5,FALSE),"")</f>
        <v>118</v>
      </c>
      <c r="AQ302" s="97">
        <f>IFERROR(VLOOKUP(ROUND(AL302,0),'Criteria Table'!$A$2:$I$102,4,FALSE),0)</f>
        <v>0</v>
      </c>
      <c r="AR302" s="128"/>
      <c r="AS302" s="95"/>
      <c r="AT302" s="95"/>
      <c r="AU302" s="100">
        <f>IFERROR(VLOOKUP(TEXT(A302,"0000"),'Sci11'!$A$3:$N$492,4,FALSE)/VLOOKUP(TEXT(A302,"0000"),'Sci11'!$A$3:$N$492,14,FALSE)*100,"")</f>
        <v>20.689655172413794</v>
      </c>
      <c r="AV302" s="101">
        <f>SUM(VLOOKUP(TEXT(A302,"0000"),'Sci11'!$A$3:$N$492,5,FALSE),VLOOKUP(TEXT(A302,"0000"),'Sci11'!$A$3:$N$492,6,FALSE))/VLOOKUP(TEXT(A302,"0000"),'Sci11'!$A$3:$N$492,14,FALSE)*100</f>
        <v>6.8965517241379306</v>
      </c>
      <c r="AW302" s="100">
        <f t="shared" si="318"/>
        <v>25.729655172413793</v>
      </c>
      <c r="AX302" s="101">
        <f>IFERROR(AW302/100*VLOOKUP(TEXT(A302,"0000"),'Sci11'!$A$3:$N$492,14,FALSE),"")</f>
        <v>29.846399999999996</v>
      </c>
      <c r="AY302" s="100">
        <f t="shared" si="319"/>
        <v>9.0565517241379307</v>
      </c>
      <c r="AZ302" s="101">
        <f>IFERROR(AY302/100*VLOOKUP(TEXT(A302,"0000"),'Sci11'!$A$3:$N$492,14,FALSE),"")</f>
        <v>10.505599999999999</v>
      </c>
      <c r="BA302" s="100">
        <f t="shared" si="270"/>
        <v>28</v>
      </c>
      <c r="BB302" s="101">
        <f>IFERROR(VLOOKUP(BA302,'Criteria Table'!$A$2:$I$102,2,FALSE),"")</f>
        <v>7.2</v>
      </c>
      <c r="BC302" s="101">
        <f t="shared" si="271"/>
        <v>35.200000000000003</v>
      </c>
      <c r="BD302" s="82">
        <f>IFERROR(VLOOKUP(A302,ATTx11!$A$2:$N$500,4,FALSE),"")</f>
        <v>93.55</v>
      </c>
      <c r="BE302" s="95">
        <f t="shared" si="272"/>
        <v>1</v>
      </c>
      <c r="BF302" s="96">
        <f t="shared" si="273"/>
        <v>94.55</v>
      </c>
      <c r="BG302" s="70">
        <f>IFERROR(VLOOKUP(A302,ATTx11!$A$2:$N$500,11,FALSE),"")</f>
        <v>13</v>
      </c>
      <c r="BH302" s="95">
        <f t="shared" si="274"/>
        <v>11.7</v>
      </c>
      <c r="BI302" s="70">
        <f>IFERROR(VLOOKUP(A302,ATTx11!$A$2:$N$500,12,FALSE),"")</f>
        <v>91</v>
      </c>
      <c r="BJ302" s="97">
        <f t="shared" si="275"/>
        <v>81.900000000000006</v>
      </c>
      <c r="BK302" s="84">
        <f>IFERROR(VLOOKUP(A302,ATTx11!$A$2:$N$500,7,FALSE),"")</f>
        <v>12</v>
      </c>
      <c r="BL302" s="97">
        <f t="shared" si="276"/>
        <v>10.8</v>
      </c>
      <c r="BM302" s="84">
        <f>IFERROR(VLOOKUP(A302,ATTx11!$A$2:$N$500,8,FALSE),"")</f>
        <v>72</v>
      </c>
      <c r="BN302" s="95">
        <f t="shared" si="277"/>
        <v>64.8</v>
      </c>
      <c r="BO302" s="95"/>
      <c r="BP302" s="83">
        <f>IFERROR(VLOOKUP(TEXT($A302,"0000"),'AYP11'!$B$3379:$AU$3800,17,FALSE),"")</f>
        <v>0</v>
      </c>
      <c r="BQ302" s="75">
        <f>IFERROR(VLOOKUP(BP302,'Criteria Table'!$A$2:$I$102,2,FALSE),0)</f>
        <v>10</v>
      </c>
      <c r="BR302" s="95">
        <f t="shared" si="278"/>
        <v>10</v>
      </c>
      <c r="BS302" s="83">
        <f>IFERROR(VLOOKUP(TEXT($A302,"0000"),'AYP11'!$B$847:$AU$1268,17,FALSE),"")</f>
        <v>48</v>
      </c>
      <c r="BT302" s="75">
        <f>IFERROR(VLOOKUP(BS302,'Criteria Table'!$A$2:$I$102,2,FALSE),0)</f>
        <v>5.2</v>
      </c>
      <c r="BU302" s="95">
        <f t="shared" si="279"/>
        <v>53</v>
      </c>
      <c r="BV302" s="83">
        <f>IFERROR(VLOOKUP(TEXT($A302,"0000"),'AYP11'!$B$2113:$AU$2534,17,FALSE),"")</f>
        <v>57</v>
      </c>
      <c r="BW302" s="75">
        <f>IFERROR(VLOOKUP(BV302,'Criteria Table'!$A$2:$I$102,2,FALSE),0)</f>
        <v>4.3</v>
      </c>
      <c r="BX302" s="95">
        <f t="shared" si="280"/>
        <v>61</v>
      </c>
      <c r="BY302" s="83">
        <f>IFERROR(VLOOKUP(TEXT($A302,"0000"),'AYP11'!$B$425:$AU$846,17,FALSE),"")</f>
        <v>0</v>
      </c>
      <c r="BZ302" s="75">
        <f>IFERROR(VLOOKUP(BY302,'Criteria Table'!$A$2:$I$102,2,FALSE),0)</f>
        <v>10</v>
      </c>
      <c r="CA302" s="95">
        <f t="shared" si="281"/>
        <v>10</v>
      </c>
      <c r="CB302" s="83">
        <f>IFERROR(VLOOKUP(TEXT($A302,"0000"),'AYP11'!$B$3:$AU$424,17,FALSE),"")</f>
        <v>0</v>
      </c>
      <c r="CC302" s="95">
        <f>IFERROR(VLOOKUP(CB302,'Criteria Table'!$A$2:$I$102,2,FALSE),0)</f>
        <v>10</v>
      </c>
      <c r="CD302" s="95">
        <f t="shared" si="282"/>
        <v>10</v>
      </c>
      <c r="CE302" s="83">
        <f>IFERROR(VLOOKUP(TEXT($A302,"0000"),'AYP11'!$B$1269:$AU$1690,17,FALSE),"")</f>
        <v>52</v>
      </c>
      <c r="CF302" s="95">
        <f>IFERROR(VLOOKUP(CE302,'Criteria Table'!$A$2:$I$102,2,FALSE),0)</f>
        <v>4.8000000000000007</v>
      </c>
      <c r="CG302" s="95">
        <f t="shared" si="283"/>
        <v>57</v>
      </c>
      <c r="CH302" s="83">
        <f>IFERROR(VLOOKUP(TEXT($A302,"0000"),'AYP11'!$B$1691:$AU$2112,17,FALSE),"")</f>
        <v>0</v>
      </c>
      <c r="CI302" s="95">
        <f>IFERROR(VLOOKUP(CH302,'Criteria Table'!$A$2:$I$102,2,FALSE),0)</f>
        <v>10</v>
      </c>
      <c r="CJ302" s="95">
        <f t="shared" si="284"/>
        <v>10</v>
      </c>
      <c r="CK302" s="83">
        <f>IFERROR(VLOOKUP(TEXT($A302,"0000"),'AYP11'!$B$2535:$AU$2956,17,FALSE),"")</f>
        <v>0</v>
      </c>
      <c r="CL302" s="95">
        <f>IFERROR(VLOOKUP(CK302,'Criteria Table'!$A$2:$I$102,2,FALSE),0)</f>
        <v>10</v>
      </c>
      <c r="CM302" s="95">
        <f t="shared" si="285"/>
        <v>10</v>
      </c>
      <c r="CN302" s="76">
        <f>IFERROR(VLOOKUP(TEXT($A302,"0000"),'AYP11'!$B$3379:$AU$3800,23,FALSE),"")</f>
        <v>0</v>
      </c>
      <c r="CO302" s="95">
        <f>IFERROR(VLOOKUP(CN302,'Criteria Table'!$A$2:$I$102,2,FALSE),0)</f>
        <v>10</v>
      </c>
      <c r="CP302" s="95">
        <f t="shared" si="286"/>
        <v>10</v>
      </c>
      <c r="CQ302" s="76">
        <f>IFERROR(VLOOKUP(TEXT($A302,"0000"),'AYP11'!$B$847:$AU$1268,23,FALSE),"")</f>
        <v>56</v>
      </c>
      <c r="CR302" s="95">
        <f>IFERROR(VLOOKUP(CQ302,'Criteria Table'!$A$2:$I$102,2,FALSE),0)</f>
        <v>4.4000000000000004</v>
      </c>
      <c r="CS302" s="95">
        <f t="shared" si="287"/>
        <v>60</v>
      </c>
      <c r="CT302" s="76">
        <f>IFERROR(VLOOKUP(TEXT($A302,"0000"),'AYP11'!$B$2113:$AU$2534,23,FALSE),"")</f>
        <v>57</v>
      </c>
      <c r="CU302" s="95">
        <f>IFERROR(VLOOKUP(CT302,'Criteria Table'!$A$2:$I$102,2,FALSE),0)</f>
        <v>4.3</v>
      </c>
      <c r="CV302" s="95">
        <f t="shared" si="288"/>
        <v>61</v>
      </c>
      <c r="CW302" s="76">
        <f>IFERROR(VLOOKUP(TEXT($A302,"0000"),'AYP11'!$B$425:$AU$846,23,FALSE),"")</f>
        <v>0</v>
      </c>
      <c r="CX302" s="95">
        <f>IFERROR(VLOOKUP(CW302,'Criteria Table'!$A$2:$I$102,2,FALSE),0)</f>
        <v>10</v>
      </c>
      <c r="CY302" s="95">
        <f t="shared" si="289"/>
        <v>10</v>
      </c>
      <c r="CZ302" s="76">
        <f>IFERROR(VLOOKUP(TEXT($A302,"0000"),'AYP11'!$B$3:$AU$424,23,FALSE),"")</f>
        <v>0</v>
      </c>
      <c r="DA302" s="95">
        <f>IFERROR(VLOOKUP(CZ302,'Criteria Table'!$A$2:$I$102,2,FALSE),0)</f>
        <v>10</v>
      </c>
      <c r="DB302" s="95">
        <f t="shared" si="290"/>
        <v>10</v>
      </c>
      <c r="DC302" s="76">
        <f>IFERROR(VLOOKUP(TEXT($A302,"0000"),'AYP11'!$B$1269:$AU$1690,23,FALSE),"")</f>
        <v>57</v>
      </c>
      <c r="DD302" s="95">
        <f>IFERROR(VLOOKUP(DC302,'Criteria Table'!$A$2:$I$102,2,FALSE),0)</f>
        <v>4.3</v>
      </c>
      <c r="DE302" s="95">
        <f t="shared" si="291"/>
        <v>61</v>
      </c>
      <c r="DF302" s="76">
        <f>IFERROR(VLOOKUP(TEXT($A302,"0000"),'AYP11'!$B$1691:$AU$2112,23,FALSE),"")</f>
        <v>0</v>
      </c>
      <c r="DG302" s="95">
        <f>IFERROR(VLOOKUP(DF302,'Criteria Table'!$A$2:$I$102,2,FALSE),0)</f>
        <v>10</v>
      </c>
      <c r="DH302" s="95">
        <f t="shared" si="292"/>
        <v>10</v>
      </c>
      <c r="DI302" s="76">
        <f>IFERROR(VLOOKUP(TEXT($A302,"0000"),'AYP11'!$B$2535:$AU$2956,23,FALSE),"")</f>
        <v>0</v>
      </c>
      <c r="DJ302" s="95">
        <f>IFERROR(VLOOKUP(DI302,'Criteria Table'!$A$2:$I$102,2,FALSE),0)</f>
        <v>10</v>
      </c>
      <c r="DK302" s="95">
        <f t="shared" si="293"/>
        <v>10</v>
      </c>
      <c r="DL302" s="91">
        <f>IFERROR(VLOOKUP(TEXT($A302,"0000"),'AYP11'!$B$3379:$AU$3800,11,FALSE),"")</f>
        <v>0</v>
      </c>
      <c r="DM302" s="95">
        <f t="shared" si="294"/>
        <v>1</v>
      </c>
      <c r="DN302" s="95" t="str">
        <f t="shared" si="295"/>
        <v/>
      </c>
      <c r="DO302" s="91">
        <f>IFERROR(VLOOKUP(TEXT($A302,"0000"),'AYP11'!$B$847:$AU$1268,11,FALSE),"")</f>
        <v>0</v>
      </c>
      <c r="DP302" s="95">
        <f t="shared" si="296"/>
        <v>1</v>
      </c>
      <c r="DQ302" s="95" t="str">
        <f t="shared" si="297"/>
        <v/>
      </c>
      <c r="DR302" s="91">
        <f>IFERROR(VLOOKUP(TEXT($A302,"0000"),'AYP11'!$B$2113:$AU$2534,11,FALSE),"")</f>
        <v>0</v>
      </c>
      <c r="DS302" s="95">
        <f t="shared" si="298"/>
        <v>1</v>
      </c>
      <c r="DT302" s="95" t="str">
        <f t="shared" si="299"/>
        <v/>
      </c>
      <c r="DU302" s="91">
        <f>IFERROR(VLOOKUP(TEXT($A302,"0000"),'AYP11'!$B$425:$AU$846,11,FALSE),"")</f>
        <v>0</v>
      </c>
      <c r="DV302" s="95">
        <f t="shared" si="300"/>
        <v>1</v>
      </c>
      <c r="DW302" s="95" t="str">
        <f t="shared" si="301"/>
        <v/>
      </c>
      <c r="DX302" s="91">
        <f>IFERROR(VLOOKUP(TEXT($A302,"0000"),'AYP11'!$B$3:$AU$424,11,FALSE),"")</f>
        <v>0</v>
      </c>
      <c r="DY302" s="95">
        <f t="shared" si="302"/>
        <v>1</v>
      </c>
      <c r="DZ302" s="95" t="str">
        <f t="shared" si="303"/>
        <v/>
      </c>
      <c r="EA302" s="91">
        <f>IFERROR(VLOOKUP(TEXT($A302,"0000"),'AYP11'!$B$1269:$AU$1690,11,FALSE),"")</f>
        <v>0</v>
      </c>
      <c r="EB302" s="95">
        <f t="shared" si="304"/>
        <v>1</v>
      </c>
      <c r="EC302" s="95" t="str">
        <f t="shared" si="305"/>
        <v/>
      </c>
      <c r="ED302" s="91">
        <f>IFERROR(VLOOKUP(TEXT($A302,"0000"),'AYP11'!$B$1691:$AU$2112,11,FALSE),"")</f>
        <v>0</v>
      </c>
      <c r="EE302" s="95">
        <f t="shared" si="306"/>
        <v>1</v>
      </c>
      <c r="EF302" s="95" t="str">
        <f t="shared" si="307"/>
        <v/>
      </c>
      <c r="EG302" s="91">
        <f>IFERROR(VLOOKUP(TEXT($A302,"0000"),'AYP11'!$B$2535:$AU$2956,11,FALSE),"")</f>
        <v>0</v>
      </c>
      <c r="EH302" s="95">
        <f t="shared" si="308"/>
        <v>1</v>
      </c>
      <c r="EI302" s="95" t="str">
        <f t="shared" si="309"/>
        <v/>
      </c>
    </row>
    <row r="303" spans="1:147" x14ac:dyDescent="0.25">
      <c r="A303" s="248">
        <v>6071</v>
      </c>
      <c r="B303" s="291">
        <f t="shared" si="256"/>
        <v>20.7</v>
      </c>
      <c r="C303" s="50">
        <f>IFERROR(VLOOKUP(TEXT($A303,"0000"),'R-M11'!$A$2:$AA$500,4,FALSE),0)</f>
        <v>207</v>
      </c>
      <c r="D303" s="291">
        <f t="shared" si="257"/>
        <v>75.400000000000006</v>
      </c>
      <c r="E303" s="98">
        <f>IFERROR(SUM(VLOOKUP(TEXT($A303,"0000"),'R-M11'!$A$2:$AA$500,5,FALSE),VLOOKUP(TEXT($A303,"0000"),'R-M11'!$A$2:$AA$500,6,FALSE)),0)</f>
        <v>754</v>
      </c>
      <c r="F303" s="58">
        <f>IFERROR(VLOOKUP(TEXT($A303,"0000"),'R-M11'!$A$2:$AA$500,14,FALSE),0)</f>
        <v>1000</v>
      </c>
      <c r="G303" s="230">
        <f t="shared" si="310"/>
        <v>20.7</v>
      </c>
      <c r="H303" s="97">
        <f t="shared" si="258"/>
        <v>207</v>
      </c>
      <c r="I303" s="230">
        <f t="shared" si="311"/>
        <v>75.400000000000006</v>
      </c>
      <c r="J303" s="97">
        <f t="shared" si="259"/>
        <v>754</v>
      </c>
      <c r="K303" s="230">
        <f t="shared" si="260"/>
        <v>96</v>
      </c>
      <c r="L303" s="121">
        <f>IFERROR(VLOOKUP(K303,'Criteria Table'!$A$2:$I$102,2,FALSE),"")</f>
        <v>0</v>
      </c>
      <c r="M303" s="230">
        <f t="shared" si="261"/>
        <v>96.100000000000009</v>
      </c>
      <c r="N303" s="286">
        <f t="shared" si="262"/>
        <v>21</v>
      </c>
      <c r="O303" s="50">
        <f>IFERROR(VLOOKUP(TEXT($A303,"0000"),'R-M11'!$A$2:$AA$500,17,FALSE),"")</f>
        <v>210</v>
      </c>
      <c r="P303" s="286">
        <f t="shared" si="263"/>
        <v>75.900000000000006</v>
      </c>
      <c r="Q303" s="98">
        <f>IFERROR(SUM(VLOOKUP(TEXT($A303,"0000"),'R-M11'!$A$2:$AA$500,18,FALSE),VLOOKUP(TEXT($A303,"0000"),'R-M11'!$A$2:$AA$500,19,FALSE)),0)</f>
        <v>759</v>
      </c>
      <c r="R303" s="69">
        <f>IFERROR(VLOOKUP(TEXT($A303,"0000"),'R-M11'!$A$2:$AA$500,27,FALSE),0)</f>
        <v>1000</v>
      </c>
      <c r="S303" s="121">
        <f t="shared" si="312"/>
        <v>21</v>
      </c>
      <c r="T303" s="70">
        <f t="shared" si="264"/>
        <v>210</v>
      </c>
      <c r="U303" s="121">
        <f t="shared" si="313"/>
        <v>75.900000000000006</v>
      </c>
      <c r="V303" s="70">
        <f t="shared" si="265"/>
        <v>759</v>
      </c>
      <c r="W303" s="121">
        <f t="shared" si="266"/>
        <v>97</v>
      </c>
      <c r="X303" s="124">
        <f>IFERROR(VLOOKUP(W303,'Criteria Table'!$A$2:$I$102,2,FALSE),"")</f>
        <v>0</v>
      </c>
      <c r="Y303" s="121">
        <f t="shared" si="267"/>
        <v>96.9</v>
      </c>
      <c r="Z303" s="92">
        <f>IFERROR(IF(VLOOKUP(A303,'SG11'!$A$3:$AI$500,18,FALSE)="","NA",VLOOKUP(A303,'SG11'!$A$3:$AI$500,18,FALSE)),"")</f>
        <v>75</v>
      </c>
      <c r="AA303" s="75">
        <f>IFERROR(VLOOKUP(Z303,'Criteria Table'!$A$2:$I$102,6,FALSE),"NA")</f>
        <v>5</v>
      </c>
      <c r="AB303" s="95">
        <f t="shared" si="314"/>
        <v>80</v>
      </c>
      <c r="AC303" s="84">
        <f>IFERROR(IF(VLOOKUP(A303,'SG11'!$A$3:$AI$500,19,FALSE)="","NA",VLOOKUP(A303,'SG11'!$A$3:$AI$500,19,FALSE)),"")</f>
        <v>79</v>
      </c>
      <c r="AD303" s="75">
        <f>IFERROR(VLOOKUP(AC303,'Criteria Table'!$A$2:$I$102,6,FALSE),"NA")</f>
        <v>5</v>
      </c>
      <c r="AE303" s="95">
        <f t="shared" si="315"/>
        <v>84</v>
      </c>
      <c r="AF303" s="92">
        <f>IFERROR(IF(VLOOKUP(A303,'SG11'!$A$3:$AI$500,20,FALSE)="","NA",VLOOKUP(A303,'SG11'!$A$3:$AI$500,20,FALSE)),"")</f>
        <v>90</v>
      </c>
      <c r="AG303" s="75">
        <f>IFERROR(VLOOKUP(AF303,'Criteria Table'!$A$2:$I$102,6,FALSE),"NA")</f>
        <v>5</v>
      </c>
      <c r="AH303" s="95">
        <f t="shared" si="316"/>
        <v>95</v>
      </c>
      <c r="AI303" s="84">
        <f>IFERROR(IF(VLOOKUP(A303,'SG11'!$A$3:$AI$500,21,FALSE)="","NA",VLOOKUP(A303,'SG11'!$A$3:$AI$500,21,FALSE)),"")</f>
        <v>92</v>
      </c>
      <c r="AJ303" s="75">
        <f>IFERROR(VLOOKUP(AI303,'Criteria Table'!$A$2:$I$102,6,FALSE),"NA")</f>
        <v>0</v>
      </c>
      <c r="AK303" s="95">
        <f t="shared" si="317"/>
        <v>92</v>
      </c>
      <c r="AL303" s="99">
        <f>IFERROR(VLOOKUP(TEXT(A303,"0000"),'W11'!$A$1:$E$500,4,FALSE)/AP303*100,"")</f>
        <v>100</v>
      </c>
      <c r="AM303" s="97">
        <f>IFERROR(VLOOKUP(TEXT(A303,"0000"),'W11'!$A$1:$E$500,4,FALSE),"")</f>
        <v>308</v>
      </c>
      <c r="AN303" s="99">
        <f t="shared" si="268"/>
        <v>100</v>
      </c>
      <c r="AO303" s="97">
        <f t="shared" si="269"/>
        <v>308</v>
      </c>
      <c r="AP303" s="99">
        <f>IFERROR(VLOOKUP(TEXT(A303,"0000"),'W11'!$A$1:$E$500,5,FALSE),"")</f>
        <v>308</v>
      </c>
      <c r="AQ303" s="97">
        <f>IFERROR(VLOOKUP(ROUND(AL303,0),'Criteria Table'!$A$2:$I$102,4,FALSE),0)</f>
        <v>0</v>
      </c>
      <c r="AR303" s="128"/>
      <c r="AS303" s="95"/>
      <c r="AT303" s="95"/>
      <c r="AU303" s="100">
        <f>IFERROR(VLOOKUP(TEXT(A303,"0000"),'Sci11'!$A$3:$N$492,4,FALSE)/VLOOKUP(TEXT(A303,"0000"),'Sci11'!$A$3:$N$492,14,FALSE)*100,"")</f>
        <v>43.506493506493506</v>
      </c>
      <c r="AV303" s="101">
        <f>SUM(VLOOKUP(TEXT(A303,"0000"),'Sci11'!$A$3:$N$492,5,FALSE),VLOOKUP(TEXT(A303,"0000"),'Sci11'!$A$3:$N$492,6,FALSE))/VLOOKUP(TEXT(A303,"0000"),'Sci11'!$A$3:$N$492,14,FALSE)*100</f>
        <v>44.480519480519483</v>
      </c>
      <c r="AW303" s="100">
        <f t="shared" si="318"/>
        <v>43.506493506493506</v>
      </c>
      <c r="AX303" s="101">
        <f>IFERROR(AW303/100*VLOOKUP(TEXT(A303,"0000"),'Sci11'!$A$3:$N$492,14,FALSE),"")</f>
        <v>134</v>
      </c>
      <c r="AY303" s="100">
        <f t="shared" si="319"/>
        <v>44.480519480519483</v>
      </c>
      <c r="AZ303" s="101">
        <f>IFERROR(AY303/100*VLOOKUP(TEXT(A303,"0000"),'Sci11'!$A$3:$N$492,14,FALSE),"")</f>
        <v>137</v>
      </c>
      <c r="BA303" s="100">
        <f t="shared" si="270"/>
        <v>88</v>
      </c>
      <c r="BB303" s="101">
        <f>IFERROR(VLOOKUP(BA303,'Criteria Table'!$A$2:$I$102,2,FALSE),"")</f>
        <v>0</v>
      </c>
      <c r="BC303" s="101">
        <f t="shared" si="271"/>
        <v>88</v>
      </c>
      <c r="BD303" s="82">
        <f>IFERROR(VLOOKUP(A303,ATTx11!$A$2:$N$500,4,FALSE),"")</f>
        <v>98.41</v>
      </c>
      <c r="BE303" s="95">
        <f t="shared" si="272"/>
        <v>0</v>
      </c>
      <c r="BF303" s="96">
        <f t="shared" si="273"/>
        <v>98.41</v>
      </c>
      <c r="BG303" s="70">
        <f>IFERROR(VLOOKUP(A303,ATTx11!$A$2:$N$500,11,FALSE),"")</f>
        <v>2</v>
      </c>
      <c r="BH303" s="95">
        <f t="shared" si="274"/>
        <v>1.8</v>
      </c>
      <c r="BI303" s="70">
        <f>IFERROR(VLOOKUP(A303,ATTx11!$A$2:$N$500,12,FALSE),"")</f>
        <v>15</v>
      </c>
      <c r="BJ303" s="97">
        <f t="shared" si="275"/>
        <v>13.5</v>
      </c>
      <c r="BK303" s="84">
        <f>IFERROR(VLOOKUP(A303,ATTx11!$A$2:$N$500,7,FALSE),"")</f>
        <v>2</v>
      </c>
      <c r="BL303" s="97">
        <f t="shared" si="276"/>
        <v>1.8</v>
      </c>
      <c r="BM303" s="84">
        <f>IFERROR(VLOOKUP(A303,ATTx11!$A$2:$N$500,8,FALSE),"")</f>
        <v>15</v>
      </c>
      <c r="BN303" s="95">
        <f t="shared" si="277"/>
        <v>13.5</v>
      </c>
      <c r="BO303" s="95"/>
      <c r="BP303" s="83">
        <f>IFERROR(VLOOKUP(TEXT($A303,"0000"),'AYP11'!$B$3379:$AU$3800,17,FALSE),"")</f>
        <v>94</v>
      </c>
      <c r="BQ303" s="75">
        <f>IFERROR(VLOOKUP(BP303,'Criteria Table'!$A$2:$I$102,2,FALSE),0)</f>
        <v>0</v>
      </c>
      <c r="BR303" s="95">
        <f t="shared" si="278"/>
        <v>94</v>
      </c>
      <c r="BS303" s="83">
        <f>IFERROR(VLOOKUP(TEXT($A303,"0000"),'AYP11'!$B$847:$AU$1268,17,FALSE),"")</f>
        <v>0</v>
      </c>
      <c r="BT303" s="75">
        <f>IFERROR(VLOOKUP(BS303,'Criteria Table'!$A$2:$I$102,2,FALSE),0)</f>
        <v>10</v>
      </c>
      <c r="BU303" s="95">
        <f t="shared" si="279"/>
        <v>10</v>
      </c>
      <c r="BV303" s="83">
        <f>IFERROR(VLOOKUP(TEXT($A303,"0000"),'AYP11'!$B$2113:$AU$2534,17,FALSE),"")</f>
        <v>0</v>
      </c>
      <c r="BW303" s="75">
        <f>IFERROR(VLOOKUP(BV303,'Criteria Table'!$A$2:$I$102,2,FALSE),0)</f>
        <v>10</v>
      </c>
      <c r="BX303" s="95">
        <f t="shared" si="280"/>
        <v>10</v>
      </c>
      <c r="BY303" s="83">
        <f>IFERROR(VLOOKUP(TEXT($A303,"0000"),'AYP11'!$B$425:$AU$846,17,FALSE),"")</f>
        <v>0</v>
      </c>
      <c r="BZ303" s="75">
        <f>IFERROR(VLOOKUP(BY303,'Criteria Table'!$A$2:$I$102,2,FALSE),0)</f>
        <v>10</v>
      </c>
      <c r="CA303" s="95">
        <f t="shared" si="281"/>
        <v>10</v>
      </c>
      <c r="CB303" s="83">
        <f>IFERROR(VLOOKUP(TEXT($A303,"0000"),'AYP11'!$B$3:$AU$424,17,FALSE),"")</f>
        <v>0</v>
      </c>
      <c r="CC303" s="95">
        <f>IFERROR(VLOOKUP(CB303,'Criteria Table'!$A$2:$I$102,2,FALSE),0)</f>
        <v>10</v>
      </c>
      <c r="CD303" s="95">
        <f t="shared" si="282"/>
        <v>10</v>
      </c>
      <c r="CE303" s="83">
        <f>IFERROR(VLOOKUP(TEXT($A303,"0000"),'AYP11'!$B$1269:$AU$1690,17,FALSE),"")</f>
        <v>0</v>
      </c>
      <c r="CF303" s="95">
        <f>IFERROR(VLOOKUP(CE303,'Criteria Table'!$A$2:$I$102,2,FALSE),0)</f>
        <v>10</v>
      </c>
      <c r="CG303" s="95">
        <f t="shared" si="283"/>
        <v>10</v>
      </c>
      <c r="CH303" s="83">
        <f>IFERROR(VLOOKUP(TEXT($A303,"0000"),'AYP11'!$B$1691:$AU$2112,17,FALSE),"")</f>
        <v>0</v>
      </c>
      <c r="CI303" s="95">
        <f>IFERROR(VLOOKUP(CH303,'Criteria Table'!$A$2:$I$102,2,FALSE),0)</f>
        <v>10</v>
      </c>
      <c r="CJ303" s="95">
        <f t="shared" si="284"/>
        <v>10</v>
      </c>
      <c r="CK303" s="83">
        <f>IFERROR(VLOOKUP(TEXT($A303,"0000"),'AYP11'!$B$2535:$AU$2956,17,FALSE),"")</f>
        <v>0</v>
      </c>
      <c r="CL303" s="95">
        <f>IFERROR(VLOOKUP(CK303,'Criteria Table'!$A$2:$I$102,2,FALSE),0)</f>
        <v>10</v>
      </c>
      <c r="CM303" s="95">
        <f t="shared" si="285"/>
        <v>10</v>
      </c>
      <c r="CN303" s="76">
        <f>IFERROR(VLOOKUP(TEXT($A303,"0000"),'AYP11'!$B$3379:$AU$3800,23,FALSE),"")</f>
        <v>0</v>
      </c>
      <c r="CO303" s="95">
        <f>IFERROR(VLOOKUP(CN303,'Criteria Table'!$A$2:$I$102,2,FALSE),0)</f>
        <v>10</v>
      </c>
      <c r="CP303" s="95">
        <f t="shared" si="286"/>
        <v>10</v>
      </c>
      <c r="CQ303" s="76">
        <f>IFERROR(VLOOKUP(TEXT($A303,"0000"),'AYP11'!$B$847:$AU$1268,23,FALSE),"")</f>
        <v>0</v>
      </c>
      <c r="CR303" s="95">
        <f>IFERROR(VLOOKUP(CQ303,'Criteria Table'!$A$2:$I$102,2,FALSE),0)</f>
        <v>10</v>
      </c>
      <c r="CS303" s="95">
        <f t="shared" si="287"/>
        <v>10</v>
      </c>
      <c r="CT303" s="76">
        <f>IFERROR(VLOOKUP(TEXT($A303,"0000"),'AYP11'!$B$2113:$AU$2534,23,FALSE),"")</f>
        <v>0</v>
      </c>
      <c r="CU303" s="95">
        <f>IFERROR(VLOOKUP(CT303,'Criteria Table'!$A$2:$I$102,2,FALSE),0)</f>
        <v>10</v>
      </c>
      <c r="CV303" s="95">
        <f t="shared" si="288"/>
        <v>10</v>
      </c>
      <c r="CW303" s="76">
        <f>IFERROR(VLOOKUP(TEXT($A303,"0000"),'AYP11'!$B$425:$AU$846,23,FALSE),"")</f>
        <v>0</v>
      </c>
      <c r="CX303" s="95">
        <f>IFERROR(VLOOKUP(CW303,'Criteria Table'!$A$2:$I$102,2,FALSE),0)</f>
        <v>10</v>
      </c>
      <c r="CY303" s="95">
        <f t="shared" si="289"/>
        <v>10</v>
      </c>
      <c r="CZ303" s="76">
        <f>IFERROR(VLOOKUP(TEXT($A303,"0000"),'AYP11'!$B$3:$AU$424,23,FALSE),"")</f>
        <v>0</v>
      </c>
      <c r="DA303" s="95">
        <f>IFERROR(VLOOKUP(CZ303,'Criteria Table'!$A$2:$I$102,2,FALSE),0)</f>
        <v>10</v>
      </c>
      <c r="DB303" s="95">
        <f t="shared" si="290"/>
        <v>10</v>
      </c>
      <c r="DC303" s="76">
        <f>IFERROR(VLOOKUP(TEXT($A303,"0000"),'AYP11'!$B$1269:$AU$1690,23,FALSE),"")</f>
        <v>0</v>
      </c>
      <c r="DD303" s="95">
        <f>IFERROR(VLOOKUP(DC303,'Criteria Table'!$A$2:$I$102,2,FALSE),0)</f>
        <v>10</v>
      </c>
      <c r="DE303" s="95">
        <f t="shared" si="291"/>
        <v>10</v>
      </c>
      <c r="DF303" s="76">
        <f>IFERROR(VLOOKUP(TEXT($A303,"0000"),'AYP11'!$B$1691:$AU$2112,23,FALSE),"")</f>
        <v>0</v>
      </c>
      <c r="DG303" s="95">
        <f>IFERROR(VLOOKUP(DF303,'Criteria Table'!$A$2:$I$102,2,FALSE),0)</f>
        <v>10</v>
      </c>
      <c r="DH303" s="95">
        <f t="shared" si="292"/>
        <v>10</v>
      </c>
      <c r="DI303" s="76">
        <f>IFERROR(VLOOKUP(TEXT($A303,"0000"),'AYP11'!$B$2535:$AU$2956,23,FALSE),"")</f>
        <v>0</v>
      </c>
      <c r="DJ303" s="95">
        <f>IFERROR(VLOOKUP(DI303,'Criteria Table'!$A$2:$I$102,2,FALSE),0)</f>
        <v>10</v>
      </c>
      <c r="DK303" s="95">
        <f t="shared" si="293"/>
        <v>10</v>
      </c>
      <c r="DL303" s="91">
        <f>IFERROR(VLOOKUP(TEXT($A303,"0000"),'AYP11'!$B$3379:$AU$3800,11,FALSE),"")</f>
        <v>0</v>
      </c>
      <c r="DM303" s="95">
        <f t="shared" si="294"/>
        <v>1</v>
      </c>
      <c r="DN303" s="95" t="str">
        <f t="shared" si="295"/>
        <v/>
      </c>
      <c r="DO303" s="91">
        <f>IFERROR(VLOOKUP(TEXT($A303,"0000"),'AYP11'!$B$847:$AU$1268,11,FALSE),"")</f>
        <v>0</v>
      </c>
      <c r="DP303" s="95">
        <f t="shared" si="296"/>
        <v>1</v>
      </c>
      <c r="DQ303" s="95" t="str">
        <f t="shared" si="297"/>
        <v/>
      </c>
      <c r="DR303" s="91">
        <f>IFERROR(VLOOKUP(TEXT($A303,"0000"),'AYP11'!$B$2113:$AU$2534,11,FALSE),"")</f>
        <v>0</v>
      </c>
      <c r="DS303" s="95">
        <f t="shared" si="298"/>
        <v>1</v>
      </c>
      <c r="DT303" s="95" t="str">
        <f t="shared" si="299"/>
        <v/>
      </c>
      <c r="DU303" s="91">
        <f>IFERROR(VLOOKUP(TEXT($A303,"0000"),'AYP11'!$B$425:$AU$846,11,FALSE),"")</f>
        <v>0</v>
      </c>
      <c r="DV303" s="95">
        <f t="shared" si="300"/>
        <v>1</v>
      </c>
      <c r="DW303" s="95" t="str">
        <f t="shared" si="301"/>
        <v/>
      </c>
      <c r="DX303" s="91">
        <f>IFERROR(VLOOKUP(TEXT($A303,"0000"),'AYP11'!$B$3:$AU$424,11,FALSE),"")</f>
        <v>0</v>
      </c>
      <c r="DY303" s="95">
        <f t="shared" si="302"/>
        <v>1</v>
      </c>
      <c r="DZ303" s="95" t="str">
        <f t="shared" si="303"/>
        <v/>
      </c>
      <c r="EA303" s="91">
        <f>IFERROR(VLOOKUP(TEXT($A303,"0000"),'AYP11'!$B$1269:$AU$1690,11,FALSE),"")</f>
        <v>0</v>
      </c>
      <c r="EB303" s="95">
        <f t="shared" si="304"/>
        <v>1</v>
      </c>
      <c r="EC303" s="95" t="str">
        <f t="shared" si="305"/>
        <v/>
      </c>
      <c r="ED303" s="91">
        <f>IFERROR(VLOOKUP(TEXT($A303,"0000"),'AYP11'!$B$1691:$AU$2112,11,FALSE),"")</f>
        <v>0</v>
      </c>
      <c r="EE303" s="95">
        <f t="shared" si="306"/>
        <v>1</v>
      </c>
      <c r="EF303" s="95" t="str">
        <f t="shared" si="307"/>
        <v/>
      </c>
      <c r="EG303" s="91">
        <f>IFERROR(VLOOKUP(TEXT($A303,"0000"),'AYP11'!$B$2535:$AU$2956,11,FALSE),"")</f>
        <v>0</v>
      </c>
      <c r="EH303" s="95">
        <f t="shared" si="308"/>
        <v>1</v>
      </c>
      <c r="EI303" s="95" t="str">
        <f t="shared" si="309"/>
        <v/>
      </c>
    </row>
    <row r="304" spans="1:147" x14ac:dyDescent="0.25">
      <c r="A304" s="248">
        <v>6081</v>
      </c>
      <c r="B304" s="291">
        <f t="shared" si="256"/>
        <v>26.849642004773273</v>
      </c>
      <c r="C304" s="50">
        <f>IFERROR(VLOOKUP(TEXT($A304,"0000"),'R-M11'!$A$2:$AA$500,4,FALSE),0)</f>
        <v>225</v>
      </c>
      <c r="D304" s="291">
        <f t="shared" si="257"/>
        <v>14.916467780429594</v>
      </c>
      <c r="E304" s="98">
        <f>IFERROR(SUM(VLOOKUP(TEXT($A304,"0000"),'R-M11'!$A$2:$AA$500,5,FALSE),VLOOKUP(TEXT($A304,"0000"),'R-M11'!$A$2:$AA$500,6,FALSE)),0)</f>
        <v>125</v>
      </c>
      <c r="F304" s="58">
        <f>IFERROR(VLOOKUP(TEXT($A304,"0000"),'R-M11'!$A$2:$AA$500,14,FALSE),0)</f>
        <v>838</v>
      </c>
      <c r="G304" s="230">
        <f t="shared" si="310"/>
        <v>30.909642004773275</v>
      </c>
      <c r="H304" s="97">
        <f t="shared" si="258"/>
        <v>259.02280000000002</v>
      </c>
      <c r="I304" s="230">
        <f t="shared" si="311"/>
        <v>16.656467780429594</v>
      </c>
      <c r="J304" s="97">
        <f t="shared" si="259"/>
        <v>139.5812</v>
      </c>
      <c r="K304" s="230">
        <f t="shared" si="260"/>
        <v>42</v>
      </c>
      <c r="L304" s="121">
        <f>IFERROR(VLOOKUP(K304,'Criteria Table'!$A$2:$I$102,2,FALSE),"")</f>
        <v>5.8000000000000007</v>
      </c>
      <c r="M304" s="230">
        <f t="shared" si="261"/>
        <v>47.566109785202869</v>
      </c>
      <c r="N304" s="286">
        <f t="shared" si="262"/>
        <v>23.837902264600714</v>
      </c>
      <c r="O304" s="50">
        <f>IFERROR(VLOOKUP(TEXT($A304,"0000"),'R-M11'!$A$2:$AA$500,17,FALSE),"")</f>
        <v>200</v>
      </c>
      <c r="P304" s="286">
        <f t="shared" si="263"/>
        <v>12.634088200238381</v>
      </c>
      <c r="Q304" s="98">
        <f>IFERROR(SUM(VLOOKUP(TEXT($A304,"0000"),'R-M11'!$A$2:$AA$500,18,FALSE),VLOOKUP(TEXT($A304,"0000"),'R-M11'!$A$2:$AA$500,19,FALSE)),0)</f>
        <v>106</v>
      </c>
      <c r="R304" s="69">
        <f>IFERROR(VLOOKUP(TEXT($A304,"0000"),'R-M11'!$A$2:$AA$500,27,FALSE),0)</f>
        <v>839</v>
      </c>
      <c r="S304" s="121">
        <f t="shared" si="312"/>
        <v>28.317902264600715</v>
      </c>
      <c r="T304" s="70">
        <f t="shared" si="264"/>
        <v>237.5872</v>
      </c>
      <c r="U304" s="121">
        <f t="shared" si="313"/>
        <v>14.554088200238381</v>
      </c>
      <c r="V304" s="70">
        <f t="shared" si="265"/>
        <v>122.1088</v>
      </c>
      <c r="W304" s="121">
        <f t="shared" si="266"/>
        <v>36</v>
      </c>
      <c r="X304" s="124">
        <f>IFERROR(VLOOKUP(W304,'Criteria Table'!$A$2:$I$102,2,FALSE),"")</f>
        <v>6.4</v>
      </c>
      <c r="Y304" s="121">
        <f t="shared" si="267"/>
        <v>42.871990464839094</v>
      </c>
      <c r="Z304" s="92">
        <f>IFERROR(IF(VLOOKUP(A304,'SG11'!$A$3:$AI$500,18,FALSE)="","NA",VLOOKUP(A304,'SG11'!$A$3:$AI$500,18,FALSE)),"")</f>
        <v>61</v>
      </c>
      <c r="AA304" s="75">
        <f>IFERROR(VLOOKUP(Z304,'Criteria Table'!$A$2:$I$102,6,FALSE),"NA")</f>
        <v>5</v>
      </c>
      <c r="AB304" s="95">
        <f t="shared" si="314"/>
        <v>66</v>
      </c>
      <c r="AC304" s="84">
        <f>IFERROR(IF(VLOOKUP(A304,'SG11'!$A$3:$AI$500,19,FALSE)="","NA",VLOOKUP(A304,'SG11'!$A$3:$AI$500,19,FALSE)),"")</f>
        <v>61</v>
      </c>
      <c r="AD304" s="75">
        <f>IFERROR(VLOOKUP(AC304,'Criteria Table'!$A$2:$I$102,6,FALSE),"NA")</f>
        <v>5</v>
      </c>
      <c r="AE304" s="95">
        <f t="shared" si="315"/>
        <v>66</v>
      </c>
      <c r="AF304" s="92">
        <f>IFERROR(IF(VLOOKUP(A304,'SG11'!$A$3:$AI$500,20,FALSE)="","NA",VLOOKUP(A304,'SG11'!$A$3:$AI$500,20,FALSE)),"")</f>
        <v>72</v>
      </c>
      <c r="AG304" s="75">
        <f>IFERROR(VLOOKUP(AF304,'Criteria Table'!$A$2:$I$102,6,FALSE),"NA")</f>
        <v>5</v>
      </c>
      <c r="AH304" s="95">
        <f t="shared" si="316"/>
        <v>77</v>
      </c>
      <c r="AI304" s="84">
        <f>IFERROR(IF(VLOOKUP(A304,'SG11'!$A$3:$AI$500,21,FALSE)="","NA",VLOOKUP(A304,'SG11'!$A$3:$AI$500,21,FALSE)),"")</f>
        <v>66</v>
      </c>
      <c r="AJ304" s="75">
        <f>IFERROR(VLOOKUP(AI304,'Criteria Table'!$A$2:$I$102,6,FALSE),"NA")</f>
        <v>5</v>
      </c>
      <c r="AK304" s="95">
        <f t="shared" si="317"/>
        <v>71</v>
      </c>
      <c r="AL304" s="99">
        <f>IFERROR(VLOOKUP(TEXT(A304,"0000"),'W11'!$A$1:$E$500,4,FALSE)/AP304*100,"")</f>
        <v>95.862068965517238</v>
      </c>
      <c r="AM304" s="97">
        <f>IFERROR(VLOOKUP(TEXT(A304,"0000"),'W11'!$A$1:$E$500,4,FALSE),"")</f>
        <v>278</v>
      </c>
      <c r="AN304" s="99">
        <f t="shared" si="268"/>
        <v>95.862068965517238</v>
      </c>
      <c r="AO304" s="97">
        <f t="shared" si="269"/>
        <v>278</v>
      </c>
      <c r="AP304" s="99">
        <f>IFERROR(VLOOKUP(TEXT(A304,"0000"),'W11'!$A$1:$E$500,5,FALSE),"")</f>
        <v>290</v>
      </c>
      <c r="AQ304" s="97">
        <f>IFERROR(VLOOKUP(ROUND(AL304,0),'Criteria Table'!$A$2:$I$102,4,FALSE),0)</f>
        <v>0</v>
      </c>
      <c r="AR304" s="128"/>
      <c r="AS304" s="95"/>
      <c r="AT304" s="95"/>
      <c r="AU304" s="100">
        <f>IFERROR(VLOOKUP(TEXT(A304,"0000"),'Sci11'!$A$3:$N$492,4,FALSE)/VLOOKUP(TEXT(A304,"0000"),'Sci11'!$A$3:$N$492,14,FALSE)*100,"")</f>
        <v>25.337837837837839</v>
      </c>
      <c r="AV304" s="101">
        <f>SUM(VLOOKUP(TEXT(A304,"0000"),'Sci11'!$A$3:$N$492,5,FALSE),VLOOKUP(TEXT(A304,"0000"),'Sci11'!$A$3:$N$492,6,FALSE))/VLOOKUP(TEXT(A304,"0000"),'Sci11'!$A$3:$N$492,14,FALSE)*100</f>
        <v>5.7432432432432439</v>
      </c>
      <c r="AW304" s="100">
        <f t="shared" si="318"/>
        <v>30.167837837837837</v>
      </c>
      <c r="AX304" s="101">
        <f>IFERROR(AW304/100*VLOOKUP(TEXT(A304,"0000"),'Sci11'!$A$3:$N$492,14,FALSE),"")</f>
        <v>89.29679999999999</v>
      </c>
      <c r="AY304" s="100">
        <f t="shared" si="319"/>
        <v>7.8132432432432442</v>
      </c>
      <c r="AZ304" s="101">
        <f>IFERROR(AY304/100*VLOOKUP(TEXT(A304,"0000"),'Sci11'!$A$3:$N$492,14,FALSE),"")</f>
        <v>23.127200000000002</v>
      </c>
      <c r="BA304" s="100">
        <f t="shared" si="270"/>
        <v>31</v>
      </c>
      <c r="BB304" s="101">
        <f>IFERROR(VLOOKUP(BA304,'Criteria Table'!$A$2:$I$102,2,FALSE),"")</f>
        <v>6.9</v>
      </c>
      <c r="BC304" s="101">
        <f t="shared" si="271"/>
        <v>37.9</v>
      </c>
      <c r="BD304" s="82">
        <f>IFERROR(VLOOKUP(A304,ATTx11!$A$2:$N$500,4,FALSE),"")</f>
        <v>94.71</v>
      </c>
      <c r="BE304" s="95">
        <f t="shared" si="272"/>
        <v>0.5</v>
      </c>
      <c r="BF304" s="96">
        <f t="shared" si="273"/>
        <v>95.21</v>
      </c>
      <c r="BG304" s="70">
        <f>IFERROR(VLOOKUP(A304,ATTx11!$A$2:$N$500,11,FALSE),"")</f>
        <v>73</v>
      </c>
      <c r="BH304" s="95">
        <f t="shared" si="274"/>
        <v>65.7</v>
      </c>
      <c r="BI304" s="70">
        <f>IFERROR(VLOOKUP(A304,ATTx11!$A$2:$N$500,12,FALSE),"")</f>
        <v>492</v>
      </c>
      <c r="BJ304" s="97">
        <f t="shared" si="275"/>
        <v>442.8</v>
      </c>
      <c r="BK304" s="84">
        <f>IFERROR(VLOOKUP(A304,ATTx11!$A$2:$N$500,7,FALSE),"")</f>
        <v>52</v>
      </c>
      <c r="BL304" s="97">
        <f t="shared" si="276"/>
        <v>46.8</v>
      </c>
      <c r="BM304" s="84">
        <f>IFERROR(VLOOKUP(A304,ATTx11!$A$2:$N$500,8,FALSE),"")</f>
        <v>250</v>
      </c>
      <c r="BN304" s="95">
        <f t="shared" si="277"/>
        <v>225</v>
      </c>
      <c r="BO304" s="95"/>
      <c r="BP304" s="83">
        <f>IFERROR(VLOOKUP(TEXT($A304,"0000"),'AYP11'!$B$3379:$AU$3800,17,FALSE),"")</f>
        <v>0</v>
      </c>
      <c r="BQ304" s="75">
        <f>IFERROR(VLOOKUP(BP304,'Criteria Table'!$A$2:$I$102,2,FALSE),0)</f>
        <v>10</v>
      </c>
      <c r="BR304" s="95">
        <f t="shared" si="278"/>
        <v>10</v>
      </c>
      <c r="BS304" s="83">
        <f>IFERROR(VLOOKUP(TEXT($A304,"0000"),'AYP11'!$B$847:$AU$1268,17,FALSE),"")</f>
        <v>32</v>
      </c>
      <c r="BT304" s="75">
        <f>IFERROR(VLOOKUP(BS304,'Criteria Table'!$A$2:$I$102,2,FALSE),0)</f>
        <v>6.8000000000000007</v>
      </c>
      <c r="BU304" s="95">
        <f t="shared" si="279"/>
        <v>39</v>
      </c>
      <c r="BV304" s="83">
        <f>IFERROR(VLOOKUP(TEXT($A304,"0000"),'AYP11'!$B$2113:$AU$2534,17,FALSE),"")</f>
        <v>49</v>
      </c>
      <c r="BW304" s="75">
        <f>IFERROR(VLOOKUP(BV304,'Criteria Table'!$A$2:$I$102,2,FALSE),0)</f>
        <v>5.1000000000000005</v>
      </c>
      <c r="BX304" s="95">
        <f t="shared" si="280"/>
        <v>54</v>
      </c>
      <c r="BY304" s="83">
        <f>IFERROR(VLOOKUP(TEXT($A304,"0000"),'AYP11'!$B$425:$AU$846,17,FALSE),"")</f>
        <v>0</v>
      </c>
      <c r="BZ304" s="75">
        <f>IFERROR(VLOOKUP(BY304,'Criteria Table'!$A$2:$I$102,2,FALSE),0)</f>
        <v>10</v>
      </c>
      <c r="CA304" s="95">
        <f t="shared" si="281"/>
        <v>10</v>
      </c>
      <c r="CB304" s="83">
        <f>IFERROR(VLOOKUP(TEXT($A304,"0000"),'AYP11'!$B$3:$AU$424,17,FALSE),"")</f>
        <v>0</v>
      </c>
      <c r="CC304" s="95">
        <f>IFERROR(VLOOKUP(CB304,'Criteria Table'!$A$2:$I$102,2,FALSE),0)</f>
        <v>10</v>
      </c>
      <c r="CD304" s="95">
        <f t="shared" si="282"/>
        <v>10</v>
      </c>
      <c r="CE304" s="83">
        <f>IFERROR(VLOOKUP(TEXT($A304,"0000"),'AYP11'!$B$1269:$AU$1690,17,FALSE),"")</f>
        <v>40</v>
      </c>
      <c r="CF304" s="95">
        <f>IFERROR(VLOOKUP(CE304,'Criteria Table'!$A$2:$I$102,2,FALSE),0)</f>
        <v>6</v>
      </c>
      <c r="CG304" s="95">
        <f t="shared" si="283"/>
        <v>46</v>
      </c>
      <c r="CH304" s="83">
        <f>IFERROR(VLOOKUP(TEXT($A304,"0000"),'AYP11'!$B$1691:$AU$2112,17,FALSE),"")</f>
        <v>0</v>
      </c>
      <c r="CI304" s="95">
        <f>IFERROR(VLOOKUP(CH304,'Criteria Table'!$A$2:$I$102,2,FALSE),0)</f>
        <v>10</v>
      </c>
      <c r="CJ304" s="95">
        <f t="shared" si="284"/>
        <v>10</v>
      </c>
      <c r="CK304" s="83">
        <f>IFERROR(VLOOKUP(TEXT($A304,"0000"),'AYP11'!$B$2535:$AU$2956,17,FALSE),"")</f>
        <v>30</v>
      </c>
      <c r="CL304" s="95">
        <f>IFERROR(VLOOKUP(CK304,'Criteria Table'!$A$2:$I$102,2,FALSE),0)</f>
        <v>7</v>
      </c>
      <c r="CM304" s="95">
        <f t="shared" si="285"/>
        <v>37</v>
      </c>
      <c r="CN304" s="76">
        <f>IFERROR(VLOOKUP(TEXT($A304,"0000"),'AYP11'!$B$3379:$AU$3800,23,FALSE),"")</f>
        <v>0</v>
      </c>
      <c r="CO304" s="95">
        <f>IFERROR(VLOOKUP(CN304,'Criteria Table'!$A$2:$I$102,2,FALSE),0)</f>
        <v>10</v>
      </c>
      <c r="CP304" s="95">
        <f t="shared" si="286"/>
        <v>10</v>
      </c>
      <c r="CQ304" s="76">
        <f>IFERROR(VLOOKUP(TEXT($A304,"0000"),'AYP11'!$B$847:$AU$1268,23,FALSE),"")</f>
        <v>28</v>
      </c>
      <c r="CR304" s="95">
        <f>IFERROR(VLOOKUP(CQ304,'Criteria Table'!$A$2:$I$102,2,FALSE),0)</f>
        <v>7.2</v>
      </c>
      <c r="CS304" s="95">
        <f t="shared" si="287"/>
        <v>35</v>
      </c>
      <c r="CT304" s="76">
        <f>IFERROR(VLOOKUP(TEXT($A304,"0000"),'AYP11'!$B$2113:$AU$2534,23,FALSE),"")</f>
        <v>43</v>
      </c>
      <c r="CU304" s="95">
        <f>IFERROR(VLOOKUP(CT304,'Criteria Table'!$A$2:$I$102,2,FALSE),0)</f>
        <v>5.7</v>
      </c>
      <c r="CV304" s="95">
        <f t="shared" si="288"/>
        <v>49</v>
      </c>
      <c r="CW304" s="76">
        <f>IFERROR(VLOOKUP(TEXT($A304,"0000"),'AYP11'!$B$425:$AU$846,23,FALSE),"")</f>
        <v>0</v>
      </c>
      <c r="CX304" s="95">
        <f>IFERROR(VLOOKUP(CW304,'Criteria Table'!$A$2:$I$102,2,FALSE),0)</f>
        <v>10</v>
      </c>
      <c r="CY304" s="95">
        <f t="shared" si="289"/>
        <v>10</v>
      </c>
      <c r="CZ304" s="76">
        <f>IFERROR(VLOOKUP(TEXT($A304,"0000"),'AYP11'!$B$3:$AU$424,23,FALSE),"")</f>
        <v>0</v>
      </c>
      <c r="DA304" s="95">
        <f>IFERROR(VLOOKUP(CZ304,'Criteria Table'!$A$2:$I$102,2,FALSE),0)</f>
        <v>10</v>
      </c>
      <c r="DB304" s="95">
        <f t="shared" si="290"/>
        <v>10</v>
      </c>
      <c r="DC304" s="76">
        <f>IFERROR(VLOOKUP(TEXT($A304,"0000"),'AYP11'!$B$1269:$AU$1690,23,FALSE),"")</f>
        <v>35</v>
      </c>
      <c r="DD304" s="95">
        <f>IFERROR(VLOOKUP(DC304,'Criteria Table'!$A$2:$I$102,2,FALSE),0)</f>
        <v>6.5</v>
      </c>
      <c r="DE304" s="95">
        <f t="shared" si="291"/>
        <v>42</v>
      </c>
      <c r="DF304" s="76">
        <f>IFERROR(VLOOKUP(TEXT($A304,"0000"),'AYP11'!$B$1691:$AU$2112,23,FALSE),"")</f>
        <v>0</v>
      </c>
      <c r="DG304" s="95">
        <f>IFERROR(VLOOKUP(DF304,'Criteria Table'!$A$2:$I$102,2,FALSE),0)</f>
        <v>10</v>
      </c>
      <c r="DH304" s="95">
        <f t="shared" si="292"/>
        <v>10</v>
      </c>
      <c r="DI304" s="76">
        <f>IFERROR(VLOOKUP(TEXT($A304,"0000"),'AYP11'!$B$2535:$AU$2956,23,FALSE),"")</f>
        <v>21</v>
      </c>
      <c r="DJ304" s="95">
        <f>IFERROR(VLOOKUP(DI304,'Criteria Table'!$A$2:$I$102,2,FALSE),0)</f>
        <v>7.9</v>
      </c>
      <c r="DK304" s="95">
        <f t="shared" si="293"/>
        <v>29</v>
      </c>
      <c r="DL304" s="91">
        <f>IFERROR(VLOOKUP(TEXT($A304,"0000"),'AYP11'!$B$3379:$AU$3800,11,FALSE),"")</f>
        <v>0</v>
      </c>
      <c r="DM304" s="95">
        <f t="shared" si="294"/>
        <v>1</v>
      </c>
      <c r="DN304" s="95" t="str">
        <f t="shared" si="295"/>
        <v/>
      </c>
      <c r="DO304" s="91">
        <f>IFERROR(VLOOKUP(TEXT($A304,"0000"),'AYP11'!$B$847:$AU$1268,11,FALSE),"")</f>
        <v>94</v>
      </c>
      <c r="DP304" s="95">
        <f t="shared" si="296"/>
        <v>0</v>
      </c>
      <c r="DQ304" s="95">
        <f t="shared" si="297"/>
        <v>94</v>
      </c>
      <c r="DR304" s="91">
        <f>IFERROR(VLOOKUP(TEXT($A304,"0000"),'AYP11'!$B$2113:$AU$2534,11,FALSE),"")</f>
        <v>0</v>
      </c>
      <c r="DS304" s="95">
        <f t="shared" si="298"/>
        <v>1</v>
      </c>
      <c r="DT304" s="95" t="str">
        <f t="shared" si="299"/>
        <v/>
      </c>
      <c r="DU304" s="91">
        <f>IFERROR(VLOOKUP(TEXT($A304,"0000"),'AYP11'!$B$425:$AU$846,11,FALSE),"")</f>
        <v>0</v>
      </c>
      <c r="DV304" s="95">
        <f t="shared" si="300"/>
        <v>1</v>
      </c>
      <c r="DW304" s="95" t="str">
        <f t="shared" si="301"/>
        <v/>
      </c>
      <c r="DX304" s="91">
        <f>IFERROR(VLOOKUP(TEXT($A304,"0000"),'AYP11'!$B$3:$AU$424,11,FALSE),"")</f>
        <v>0</v>
      </c>
      <c r="DY304" s="95">
        <f t="shared" si="302"/>
        <v>1</v>
      </c>
      <c r="DZ304" s="95" t="str">
        <f t="shared" si="303"/>
        <v/>
      </c>
      <c r="EA304" s="91">
        <f>IFERROR(VLOOKUP(TEXT($A304,"0000"),'AYP11'!$B$1269:$AU$1690,11,FALSE),"")</f>
        <v>0</v>
      </c>
      <c r="EB304" s="95">
        <f t="shared" si="304"/>
        <v>1</v>
      </c>
      <c r="EC304" s="95" t="str">
        <f t="shared" si="305"/>
        <v/>
      </c>
      <c r="ED304" s="91">
        <f>IFERROR(VLOOKUP(TEXT($A304,"0000"),'AYP11'!$B$1691:$AU$2112,11,FALSE),"")</f>
        <v>0</v>
      </c>
      <c r="EE304" s="95">
        <f t="shared" si="306"/>
        <v>1</v>
      </c>
      <c r="EF304" s="95" t="str">
        <f t="shared" si="307"/>
        <v/>
      </c>
      <c r="EG304" s="91">
        <f>IFERROR(VLOOKUP(TEXT($A304,"0000"),'AYP11'!$B$2535:$AU$2956,11,FALSE),"")</f>
        <v>87</v>
      </c>
      <c r="EH304" s="95">
        <f t="shared" si="308"/>
        <v>1</v>
      </c>
      <c r="EI304" s="95">
        <f t="shared" si="309"/>
        <v>88</v>
      </c>
      <c r="EO304" s="34" t="s">
        <v>2014</v>
      </c>
      <c r="EP304" s="34">
        <v>19</v>
      </c>
      <c r="EQ304" s="102" t="s">
        <v>1993</v>
      </c>
    </row>
    <row r="305" spans="1:147" x14ac:dyDescent="0.25">
      <c r="A305" s="248">
        <v>6091</v>
      </c>
      <c r="B305" s="291">
        <f t="shared" si="256"/>
        <v>24.901574803149607</v>
      </c>
      <c r="C305" s="50">
        <f>IFERROR(VLOOKUP(TEXT($A305,"0000"),'R-M11'!$A$2:$AA$500,4,FALSE),0)</f>
        <v>253</v>
      </c>
      <c r="D305" s="291">
        <f t="shared" si="257"/>
        <v>7.8740157480314963</v>
      </c>
      <c r="E305" s="98">
        <f>IFERROR(SUM(VLOOKUP(TEXT($A305,"0000"),'R-M11'!$A$2:$AA$500,5,FALSE),VLOOKUP(TEXT($A305,"0000"),'R-M11'!$A$2:$AA$500,6,FALSE)),0)</f>
        <v>80</v>
      </c>
      <c r="F305" s="58">
        <f>IFERROR(VLOOKUP(TEXT($A305,"0000"),'R-M11'!$A$2:$AA$500,14,FALSE),0)</f>
        <v>1016</v>
      </c>
      <c r="G305" s="230">
        <f t="shared" si="310"/>
        <v>29.591574803149605</v>
      </c>
      <c r="H305" s="97">
        <f t="shared" si="258"/>
        <v>300.65039999999999</v>
      </c>
      <c r="I305" s="230">
        <f t="shared" si="311"/>
        <v>9.8840157480314961</v>
      </c>
      <c r="J305" s="97">
        <f t="shared" si="259"/>
        <v>100.42160000000001</v>
      </c>
      <c r="K305" s="230">
        <f t="shared" si="260"/>
        <v>33</v>
      </c>
      <c r="L305" s="121">
        <f>IFERROR(VLOOKUP(K305,'Criteria Table'!$A$2:$I$102,2,FALSE),"")</f>
        <v>6.7</v>
      </c>
      <c r="M305" s="230">
        <f t="shared" si="261"/>
        <v>39.475590551181099</v>
      </c>
      <c r="N305" s="286">
        <f t="shared" si="262"/>
        <v>21.760633036597429</v>
      </c>
      <c r="O305" s="50">
        <f>IFERROR(VLOOKUP(TEXT($A305,"0000"),'R-M11'!$A$2:$AA$500,17,FALSE),"")</f>
        <v>220</v>
      </c>
      <c r="P305" s="286">
        <f t="shared" si="263"/>
        <v>7.5173095944609303</v>
      </c>
      <c r="Q305" s="98">
        <f>IFERROR(SUM(VLOOKUP(TEXT($A305,"0000"),'R-M11'!$A$2:$AA$500,18,FALSE),VLOOKUP(TEXT($A305,"0000"),'R-M11'!$A$2:$AA$500,19,FALSE)),0)</f>
        <v>76</v>
      </c>
      <c r="R305" s="69">
        <f>IFERROR(VLOOKUP(TEXT($A305,"0000"),'R-M11'!$A$2:$AA$500,27,FALSE),0)</f>
        <v>1011</v>
      </c>
      <c r="S305" s="121">
        <f t="shared" si="312"/>
        <v>26.730633036597428</v>
      </c>
      <c r="T305" s="70">
        <f t="shared" si="264"/>
        <v>270.24670000000003</v>
      </c>
      <c r="U305" s="121">
        <f t="shared" si="313"/>
        <v>9.6473095944609302</v>
      </c>
      <c r="V305" s="70">
        <f t="shared" si="265"/>
        <v>97.534300000000002</v>
      </c>
      <c r="W305" s="121">
        <f t="shared" si="266"/>
        <v>29</v>
      </c>
      <c r="X305" s="124">
        <f>IFERROR(VLOOKUP(W305,'Criteria Table'!$A$2:$I$102,2,FALSE),"")</f>
        <v>7.1000000000000005</v>
      </c>
      <c r="Y305" s="121">
        <f t="shared" si="267"/>
        <v>36.37794263105836</v>
      </c>
      <c r="Z305" s="92">
        <f>IFERROR(IF(VLOOKUP(A305,'SG11'!$A$3:$AI$500,18,FALSE)="","NA",VLOOKUP(A305,'SG11'!$A$3:$AI$500,18,FALSE)),"")</f>
        <v>60</v>
      </c>
      <c r="AA305" s="75">
        <f>IFERROR(VLOOKUP(Z305,'Criteria Table'!$A$2:$I$102,6,FALSE),"NA")</f>
        <v>10</v>
      </c>
      <c r="AB305" s="95">
        <f t="shared" si="314"/>
        <v>70</v>
      </c>
      <c r="AC305" s="84">
        <f>IFERROR(IF(VLOOKUP(A305,'SG11'!$A$3:$AI$500,19,FALSE)="","NA",VLOOKUP(A305,'SG11'!$A$3:$AI$500,19,FALSE)),"")</f>
        <v>58</v>
      </c>
      <c r="AD305" s="75">
        <f>IFERROR(VLOOKUP(AC305,'Criteria Table'!$A$2:$I$102,6,FALSE),"NA")</f>
        <v>10</v>
      </c>
      <c r="AE305" s="95">
        <f t="shared" si="315"/>
        <v>68</v>
      </c>
      <c r="AF305" s="92">
        <f>IFERROR(IF(VLOOKUP(A305,'SG11'!$A$3:$AI$500,20,FALSE)="","NA",VLOOKUP(A305,'SG11'!$A$3:$AI$500,20,FALSE)),"")</f>
        <v>74</v>
      </c>
      <c r="AG305" s="75">
        <f>IFERROR(VLOOKUP(AF305,'Criteria Table'!$A$2:$I$102,6,FALSE),"NA")</f>
        <v>5</v>
      </c>
      <c r="AH305" s="95">
        <f t="shared" si="316"/>
        <v>79</v>
      </c>
      <c r="AI305" s="84">
        <f>IFERROR(IF(VLOOKUP(A305,'SG11'!$A$3:$AI$500,21,FALSE)="","NA",VLOOKUP(A305,'SG11'!$A$3:$AI$500,21,FALSE)),"")</f>
        <v>71</v>
      </c>
      <c r="AJ305" s="75">
        <f>IFERROR(VLOOKUP(AI305,'Criteria Table'!$A$2:$I$102,6,FALSE),"NA")</f>
        <v>5</v>
      </c>
      <c r="AK305" s="95">
        <f t="shared" si="317"/>
        <v>76</v>
      </c>
      <c r="AL305" s="99">
        <f>IFERROR(VLOOKUP(TEXT(A305,"0000"),'W11'!$A$1:$E$500,4,FALSE)/AP305*100,"")</f>
        <v>87.861271676300575</v>
      </c>
      <c r="AM305" s="97">
        <f>IFERROR(VLOOKUP(TEXT(A305,"0000"),'W11'!$A$1:$E$500,4,FALSE),"")</f>
        <v>304</v>
      </c>
      <c r="AN305" s="99">
        <f t="shared" si="268"/>
        <v>88.861271676300575</v>
      </c>
      <c r="AO305" s="97">
        <f t="shared" si="269"/>
        <v>307.45999999999998</v>
      </c>
      <c r="AP305" s="99">
        <f>IFERROR(VLOOKUP(TEXT(A305,"0000"),'W11'!$A$1:$E$500,5,FALSE),"")</f>
        <v>346</v>
      </c>
      <c r="AQ305" s="97">
        <f>IFERROR(VLOOKUP(ROUND(AL305,0),'Criteria Table'!$A$2:$I$102,4,FALSE),0)</f>
        <v>1</v>
      </c>
      <c r="AR305" s="128"/>
      <c r="AS305" s="95"/>
      <c r="AT305" s="95"/>
      <c r="AU305" s="100">
        <f>IFERROR(VLOOKUP(TEXT(A305,"0000"),'Sci11'!$A$3:$N$492,4,FALSE)/VLOOKUP(TEXT(A305,"0000"),'Sci11'!$A$3:$N$492,14,FALSE)*100,"")</f>
        <v>17.971014492753625</v>
      </c>
      <c r="AV305" s="101">
        <f>SUM(VLOOKUP(TEXT(A305,"0000"),'Sci11'!$A$3:$N$492,5,FALSE),VLOOKUP(TEXT(A305,"0000"),'Sci11'!$A$3:$N$492,6,FALSE))/VLOOKUP(TEXT(A305,"0000"),'Sci11'!$A$3:$N$492,14,FALSE)*100</f>
        <v>1.4492753623188406</v>
      </c>
      <c r="AW305" s="100">
        <f t="shared" si="318"/>
        <v>23.641014492753623</v>
      </c>
      <c r="AX305" s="101">
        <f>IFERROR(AW305/100*VLOOKUP(TEXT(A305,"0000"),'Sci11'!$A$3:$N$492,14,FALSE),"")</f>
        <v>81.561499999999995</v>
      </c>
      <c r="AY305" s="100">
        <f t="shared" si="319"/>
        <v>3.8792753623188405</v>
      </c>
      <c r="AZ305" s="101">
        <f>IFERROR(AY305/100*VLOOKUP(TEXT(A305,"0000"),'Sci11'!$A$3:$N$492,14,FALSE),"")</f>
        <v>13.3835</v>
      </c>
      <c r="BA305" s="100">
        <f t="shared" si="270"/>
        <v>19</v>
      </c>
      <c r="BB305" s="101">
        <f>IFERROR(VLOOKUP(BA305,'Criteria Table'!$A$2:$I$102,2,FALSE),"")</f>
        <v>8.1</v>
      </c>
      <c r="BC305" s="101">
        <f t="shared" si="271"/>
        <v>27.1</v>
      </c>
      <c r="BD305" s="82">
        <f>IFERROR(VLOOKUP(A305,ATTx11!$A$2:$N$500,4,FALSE),"")</f>
        <v>93.95</v>
      </c>
      <c r="BE305" s="95">
        <f t="shared" si="272"/>
        <v>1</v>
      </c>
      <c r="BF305" s="96">
        <f t="shared" si="273"/>
        <v>94.95</v>
      </c>
      <c r="BG305" s="70">
        <f>IFERROR(VLOOKUP(A305,ATTx11!$A$2:$N$500,11,FALSE),"")</f>
        <v>164</v>
      </c>
      <c r="BH305" s="95">
        <f t="shared" si="274"/>
        <v>147.6</v>
      </c>
      <c r="BI305" s="70">
        <f>IFERROR(VLOOKUP(A305,ATTx11!$A$2:$N$500,12,FALSE),"")</f>
        <v>271</v>
      </c>
      <c r="BJ305" s="97">
        <f t="shared" si="275"/>
        <v>243.9</v>
      </c>
      <c r="BK305" s="84">
        <f>IFERROR(VLOOKUP(A305,ATTx11!$A$2:$N$500,7,FALSE),"")</f>
        <v>125</v>
      </c>
      <c r="BL305" s="97">
        <f t="shared" si="276"/>
        <v>112.5</v>
      </c>
      <c r="BM305" s="84">
        <f>IFERROR(VLOOKUP(A305,ATTx11!$A$2:$N$500,8,FALSE),"")</f>
        <v>152</v>
      </c>
      <c r="BN305" s="95">
        <f t="shared" si="277"/>
        <v>136.80000000000001</v>
      </c>
      <c r="BO305" s="95"/>
      <c r="BP305" s="83">
        <f>IFERROR(VLOOKUP(TEXT($A305,"0000"),'AYP11'!$B$3379:$AU$3800,17,FALSE),"")</f>
        <v>0</v>
      </c>
      <c r="BQ305" s="75">
        <f>IFERROR(VLOOKUP(BP305,'Criteria Table'!$A$2:$I$102,2,FALSE),0)</f>
        <v>10</v>
      </c>
      <c r="BR305" s="95">
        <f t="shared" si="278"/>
        <v>10</v>
      </c>
      <c r="BS305" s="83">
        <f>IFERROR(VLOOKUP(TEXT($A305,"0000"),'AYP11'!$B$847:$AU$1268,17,FALSE),"")</f>
        <v>0</v>
      </c>
      <c r="BT305" s="75">
        <f>IFERROR(VLOOKUP(BS305,'Criteria Table'!$A$2:$I$102,2,FALSE),0)</f>
        <v>10</v>
      </c>
      <c r="BU305" s="95">
        <f t="shared" si="279"/>
        <v>10</v>
      </c>
      <c r="BV305" s="83">
        <f>IFERROR(VLOOKUP(TEXT($A305,"0000"),'AYP11'!$B$2113:$AU$2534,17,FALSE),"")</f>
        <v>35</v>
      </c>
      <c r="BW305" s="75">
        <f>IFERROR(VLOOKUP(BV305,'Criteria Table'!$A$2:$I$102,2,FALSE),0)</f>
        <v>6.5</v>
      </c>
      <c r="BX305" s="95">
        <f t="shared" si="280"/>
        <v>42</v>
      </c>
      <c r="BY305" s="83">
        <f>IFERROR(VLOOKUP(TEXT($A305,"0000"),'AYP11'!$B$425:$AU$846,17,FALSE),"")</f>
        <v>0</v>
      </c>
      <c r="BZ305" s="75">
        <f>IFERROR(VLOOKUP(BY305,'Criteria Table'!$A$2:$I$102,2,FALSE),0)</f>
        <v>10</v>
      </c>
      <c r="CA305" s="95">
        <f t="shared" si="281"/>
        <v>10</v>
      </c>
      <c r="CB305" s="83">
        <f>IFERROR(VLOOKUP(TEXT($A305,"0000"),'AYP11'!$B$3:$AU$424,17,FALSE),"")</f>
        <v>0</v>
      </c>
      <c r="CC305" s="95">
        <f>IFERROR(VLOOKUP(CB305,'Criteria Table'!$A$2:$I$102,2,FALSE),0)</f>
        <v>10</v>
      </c>
      <c r="CD305" s="95">
        <f t="shared" si="282"/>
        <v>10</v>
      </c>
      <c r="CE305" s="83">
        <f>IFERROR(VLOOKUP(TEXT($A305,"0000"),'AYP11'!$B$1269:$AU$1690,17,FALSE),"")</f>
        <v>36</v>
      </c>
      <c r="CF305" s="95">
        <f>IFERROR(VLOOKUP(CE305,'Criteria Table'!$A$2:$I$102,2,FALSE),0)</f>
        <v>6.4</v>
      </c>
      <c r="CG305" s="95">
        <f t="shared" si="283"/>
        <v>42</v>
      </c>
      <c r="CH305" s="83">
        <f>IFERROR(VLOOKUP(TEXT($A305,"0000"),'AYP11'!$B$1691:$AU$2112,17,FALSE),"")</f>
        <v>18</v>
      </c>
      <c r="CI305" s="95">
        <f>IFERROR(VLOOKUP(CH305,'Criteria Table'!$A$2:$I$102,2,FALSE),0)</f>
        <v>8.2000000000000011</v>
      </c>
      <c r="CJ305" s="95">
        <f t="shared" si="284"/>
        <v>26</v>
      </c>
      <c r="CK305" s="83">
        <f>IFERROR(VLOOKUP(TEXT($A305,"0000"),'AYP11'!$B$2535:$AU$2956,17,FALSE),"")</f>
        <v>24</v>
      </c>
      <c r="CL305" s="95">
        <f>IFERROR(VLOOKUP(CK305,'Criteria Table'!$A$2:$I$102,2,FALSE),0)</f>
        <v>7.6000000000000005</v>
      </c>
      <c r="CM305" s="95">
        <f t="shared" si="285"/>
        <v>32</v>
      </c>
      <c r="CN305" s="76">
        <f>IFERROR(VLOOKUP(TEXT($A305,"0000"),'AYP11'!$B$3379:$AU$3800,23,FALSE),"")</f>
        <v>0</v>
      </c>
      <c r="CO305" s="95">
        <f>IFERROR(VLOOKUP(CN305,'Criteria Table'!$A$2:$I$102,2,FALSE),0)</f>
        <v>10</v>
      </c>
      <c r="CP305" s="95">
        <f t="shared" si="286"/>
        <v>10</v>
      </c>
      <c r="CQ305" s="76">
        <f>IFERROR(VLOOKUP(TEXT($A305,"0000"),'AYP11'!$B$847:$AU$1268,23,FALSE),"")</f>
        <v>0</v>
      </c>
      <c r="CR305" s="95">
        <f>IFERROR(VLOOKUP(CQ305,'Criteria Table'!$A$2:$I$102,2,FALSE),0)</f>
        <v>10</v>
      </c>
      <c r="CS305" s="95">
        <f t="shared" si="287"/>
        <v>10</v>
      </c>
      <c r="CT305" s="76">
        <f>IFERROR(VLOOKUP(TEXT($A305,"0000"),'AYP11'!$B$2113:$AU$2534,23,FALSE),"")</f>
        <v>31</v>
      </c>
      <c r="CU305" s="95">
        <f>IFERROR(VLOOKUP(CT305,'Criteria Table'!$A$2:$I$102,2,FALSE),0)</f>
        <v>6.9</v>
      </c>
      <c r="CV305" s="95">
        <f t="shared" si="288"/>
        <v>38</v>
      </c>
      <c r="CW305" s="76">
        <f>IFERROR(VLOOKUP(TEXT($A305,"0000"),'AYP11'!$B$425:$AU$846,23,FALSE),"")</f>
        <v>0</v>
      </c>
      <c r="CX305" s="95">
        <f>IFERROR(VLOOKUP(CW305,'Criteria Table'!$A$2:$I$102,2,FALSE),0)</f>
        <v>10</v>
      </c>
      <c r="CY305" s="95">
        <f t="shared" si="289"/>
        <v>10</v>
      </c>
      <c r="CZ305" s="76">
        <f>IFERROR(VLOOKUP(TEXT($A305,"0000"),'AYP11'!$B$3:$AU$424,23,FALSE),"")</f>
        <v>0</v>
      </c>
      <c r="DA305" s="95">
        <f>IFERROR(VLOOKUP(CZ305,'Criteria Table'!$A$2:$I$102,2,FALSE),0)</f>
        <v>10</v>
      </c>
      <c r="DB305" s="95">
        <f t="shared" si="290"/>
        <v>10</v>
      </c>
      <c r="DC305" s="76">
        <f>IFERROR(VLOOKUP(TEXT($A305,"0000"),'AYP11'!$B$1269:$AU$1690,23,FALSE),"")</f>
        <v>32</v>
      </c>
      <c r="DD305" s="95">
        <f>IFERROR(VLOOKUP(DC305,'Criteria Table'!$A$2:$I$102,2,FALSE),0)</f>
        <v>6.8000000000000007</v>
      </c>
      <c r="DE305" s="95">
        <f t="shared" si="291"/>
        <v>39</v>
      </c>
      <c r="DF305" s="76">
        <f>IFERROR(VLOOKUP(TEXT($A305,"0000"),'AYP11'!$B$1691:$AU$2112,23,FALSE),"")</f>
        <v>22</v>
      </c>
      <c r="DG305" s="95">
        <f>IFERROR(VLOOKUP(DF305,'Criteria Table'!$A$2:$I$102,2,FALSE),0)</f>
        <v>7.8000000000000007</v>
      </c>
      <c r="DH305" s="95">
        <f t="shared" si="292"/>
        <v>30</v>
      </c>
      <c r="DI305" s="76">
        <f>IFERROR(VLOOKUP(TEXT($A305,"0000"),'AYP11'!$B$2535:$AU$2956,23,FALSE),"")</f>
        <v>21</v>
      </c>
      <c r="DJ305" s="95">
        <f>IFERROR(VLOOKUP(DI305,'Criteria Table'!$A$2:$I$102,2,FALSE),0)</f>
        <v>7.9</v>
      </c>
      <c r="DK305" s="95">
        <f t="shared" si="293"/>
        <v>29</v>
      </c>
      <c r="DL305" s="91">
        <f>IFERROR(VLOOKUP(TEXT($A305,"0000"),'AYP11'!$B$3379:$AU$3800,11,FALSE),"")</f>
        <v>0</v>
      </c>
      <c r="DM305" s="95">
        <f t="shared" si="294"/>
        <v>1</v>
      </c>
      <c r="DN305" s="95" t="str">
        <f t="shared" si="295"/>
        <v/>
      </c>
      <c r="DO305" s="91">
        <f>IFERROR(VLOOKUP(TEXT($A305,"0000"),'AYP11'!$B$847:$AU$1268,11,FALSE),"")</f>
        <v>0</v>
      </c>
      <c r="DP305" s="95">
        <f t="shared" si="296"/>
        <v>1</v>
      </c>
      <c r="DQ305" s="95" t="str">
        <f t="shared" si="297"/>
        <v/>
      </c>
      <c r="DR305" s="91">
        <f>IFERROR(VLOOKUP(TEXT($A305,"0000"),'AYP11'!$B$2113:$AU$2534,11,FALSE),"")</f>
        <v>88</v>
      </c>
      <c r="DS305" s="95">
        <f t="shared" si="298"/>
        <v>1</v>
      </c>
      <c r="DT305" s="95">
        <f t="shared" si="299"/>
        <v>89</v>
      </c>
      <c r="DU305" s="91">
        <f>IFERROR(VLOOKUP(TEXT($A305,"0000"),'AYP11'!$B$425:$AU$846,11,FALSE),"")</f>
        <v>0</v>
      </c>
      <c r="DV305" s="95">
        <f t="shared" si="300"/>
        <v>1</v>
      </c>
      <c r="DW305" s="95" t="str">
        <f t="shared" si="301"/>
        <v/>
      </c>
      <c r="DX305" s="91">
        <f>IFERROR(VLOOKUP(TEXT($A305,"0000"),'AYP11'!$B$3:$AU$424,11,FALSE),"")</f>
        <v>0</v>
      </c>
      <c r="DY305" s="95">
        <f t="shared" si="302"/>
        <v>1</v>
      </c>
      <c r="DZ305" s="95" t="str">
        <f t="shared" si="303"/>
        <v/>
      </c>
      <c r="EA305" s="91">
        <f>IFERROR(VLOOKUP(TEXT($A305,"0000"),'AYP11'!$B$1269:$AU$1690,11,FALSE),"")</f>
        <v>88</v>
      </c>
      <c r="EB305" s="95">
        <f t="shared" si="304"/>
        <v>1</v>
      </c>
      <c r="EC305" s="95">
        <f t="shared" si="305"/>
        <v>89</v>
      </c>
      <c r="ED305" s="91">
        <f>IFERROR(VLOOKUP(TEXT($A305,"0000"),'AYP11'!$B$1691:$AU$2112,11,FALSE),"")</f>
        <v>75</v>
      </c>
      <c r="EE305" s="95">
        <f t="shared" si="306"/>
        <v>1</v>
      </c>
      <c r="EF305" s="95">
        <f t="shared" si="307"/>
        <v>76</v>
      </c>
      <c r="EG305" s="91">
        <f>IFERROR(VLOOKUP(TEXT($A305,"0000"),'AYP11'!$B$2535:$AU$2956,11,FALSE),"")</f>
        <v>75</v>
      </c>
      <c r="EH305" s="95">
        <f t="shared" si="308"/>
        <v>1</v>
      </c>
      <c r="EI305" s="95">
        <f t="shared" si="309"/>
        <v>76</v>
      </c>
      <c r="EP305" s="34">
        <v>47</v>
      </c>
      <c r="EQ305" s="102" t="s">
        <v>2025</v>
      </c>
    </row>
    <row r="306" spans="1:147" x14ac:dyDescent="0.25">
      <c r="A306" s="248">
        <v>6111</v>
      </c>
      <c r="B306" s="291">
        <f t="shared" si="256"/>
        <v>29.489051094890513</v>
      </c>
      <c r="C306" s="50">
        <f>IFERROR(VLOOKUP(TEXT($A306,"0000"),'R-M11'!$A$2:$AA$500,4,FALSE),0)</f>
        <v>202</v>
      </c>
      <c r="D306" s="291">
        <f t="shared" si="257"/>
        <v>12.992700729927007</v>
      </c>
      <c r="E306" s="98">
        <f>IFERROR(SUM(VLOOKUP(TEXT($A306,"0000"),'R-M11'!$A$2:$AA$500,5,FALSE),VLOOKUP(TEXT($A306,"0000"),'R-M11'!$A$2:$AA$500,6,FALSE)),0)</f>
        <v>89</v>
      </c>
      <c r="F306" s="58">
        <f>IFERROR(VLOOKUP(TEXT($A306,"0000"),'R-M11'!$A$2:$AA$500,14,FALSE),0)</f>
        <v>685</v>
      </c>
      <c r="G306" s="230">
        <f t="shared" si="310"/>
        <v>33.549051094890515</v>
      </c>
      <c r="H306" s="97">
        <f t="shared" si="258"/>
        <v>229.81100000000004</v>
      </c>
      <c r="I306" s="230">
        <f t="shared" si="311"/>
        <v>14.732700729927007</v>
      </c>
      <c r="J306" s="97">
        <f t="shared" si="259"/>
        <v>100.919</v>
      </c>
      <c r="K306" s="230">
        <f t="shared" si="260"/>
        <v>42</v>
      </c>
      <c r="L306" s="121">
        <f>IFERROR(VLOOKUP(K306,'Criteria Table'!$A$2:$I$102,2,FALSE),"")</f>
        <v>5.8000000000000007</v>
      </c>
      <c r="M306" s="230">
        <f t="shared" si="261"/>
        <v>48.281751824817519</v>
      </c>
      <c r="N306" s="286">
        <f t="shared" si="262"/>
        <v>25.255474452554743</v>
      </c>
      <c r="O306" s="50">
        <f>IFERROR(VLOOKUP(TEXT($A306,"0000"),'R-M11'!$A$2:$AA$500,17,FALSE),"")</f>
        <v>173</v>
      </c>
      <c r="P306" s="286">
        <f t="shared" si="263"/>
        <v>9.1970802919708028</v>
      </c>
      <c r="Q306" s="98">
        <f>IFERROR(SUM(VLOOKUP(TEXT($A306,"0000"),'R-M11'!$A$2:$AA$500,18,FALSE),VLOOKUP(TEXT($A306,"0000"),'R-M11'!$A$2:$AA$500,19,FALSE)),0)</f>
        <v>63</v>
      </c>
      <c r="R306" s="69">
        <f>IFERROR(VLOOKUP(TEXT($A306,"0000"),'R-M11'!$A$2:$AA$500,27,FALSE),0)</f>
        <v>685</v>
      </c>
      <c r="S306" s="121">
        <f t="shared" si="312"/>
        <v>29.875474452554744</v>
      </c>
      <c r="T306" s="70">
        <f t="shared" si="264"/>
        <v>204.64700000000002</v>
      </c>
      <c r="U306" s="121">
        <f t="shared" si="313"/>
        <v>11.177080291970803</v>
      </c>
      <c r="V306" s="70">
        <f t="shared" si="265"/>
        <v>76.563000000000002</v>
      </c>
      <c r="W306" s="121">
        <f t="shared" si="266"/>
        <v>34</v>
      </c>
      <c r="X306" s="124">
        <f>IFERROR(VLOOKUP(W306,'Criteria Table'!$A$2:$I$102,2,FALSE),"")</f>
        <v>6.6000000000000005</v>
      </c>
      <c r="Y306" s="121">
        <f t="shared" si="267"/>
        <v>41.052554744525551</v>
      </c>
      <c r="Z306" s="92">
        <f>IFERROR(IF(VLOOKUP(A306,'SG11'!$A$3:$AI$500,18,FALSE)="","NA",VLOOKUP(A306,'SG11'!$A$3:$AI$500,18,FALSE)),"")</f>
        <v>57</v>
      </c>
      <c r="AA306" s="75">
        <f>IFERROR(VLOOKUP(Z306,'Criteria Table'!$A$2:$I$102,6,FALSE),"NA")</f>
        <v>10</v>
      </c>
      <c r="AB306" s="95">
        <f t="shared" si="314"/>
        <v>67</v>
      </c>
      <c r="AC306" s="84">
        <f>IFERROR(IF(VLOOKUP(A306,'SG11'!$A$3:$AI$500,19,FALSE)="","NA",VLOOKUP(A306,'SG11'!$A$3:$AI$500,19,FALSE)),"")</f>
        <v>56</v>
      </c>
      <c r="AD306" s="75">
        <f>IFERROR(VLOOKUP(AC306,'Criteria Table'!$A$2:$I$102,6,FALSE),"NA")</f>
        <v>10</v>
      </c>
      <c r="AE306" s="95">
        <f t="shared" si="315"/>
        <v>66</v>
      </c>
      <c r="AF306" s="92">
        <f>IFERROR(IF(VLOOKUP(A306,'SG11'!$A$3:$AI$500,20,FALSE)="","NA",VLOOKUP(A306,'SG11'!$A$3:$AI$500,20,FALSE)),"")</f>
        <v>68</v>
      </c>
      <c r="AG306" s="75">
        <f>IFERROR(VLOOKUP(AF306,'Criteria Table'!$A$2:$I$102,6,FALSE),"NA")</f>
        <v>5</v>
      </c>
      <c r="AH306" s="95">
        <f t="shared" si="316"/>
        <v>73</v>
      </c>
      <c r="AI306" s="84">
        <f>IFERROR(IF(VLOOKUP(A306,'SG11'!$A$3:$AI$500,21,FALSE)="","NA",VLOOKUP(A306,'SG11'!$A$3:$AI$500,21,FALSE)),"")</f>
        <v>65</v>
      </c>
      <c r="AJ306" s="75">
        <f>IFERROR(VLOOKUP(AI306,'Criteria Table'!$A$2:$I$102,6,FALSE),"NA")</f>
        <v>5</v>
      </c>
      <c r="AK306" s="95">
        <f t="shared" si="317"/>
        <v>70</v>
      </c>
      <c r="AL306" s="99">
        <f>IFERROR(VLOOKUP(TEXT(A306,"0000"),'W11'!$A$1:$E$500,4,FALSE)/AP306*100,"")</f>
        <v>94.491525423728817</v>
      </c>
      <c r="AM306" s="97">
        <f>IFERROR(VLOOKUP(TEXT(A306,"0000"),'W11'!$A$1:$E$500,4,FALSE),"")</f>
        <v>223</v>
      </c>
      <c r="AN306" s="99">
        <f t="shared" si="268"/>
        <v>94.491525423728817</v>
      </c>
      <c r="AO306" s="97">
        <f t="shared" si="269"/>
        <v>223</v>
      </c>
      <c r="AP306" s="99">
        <f>IFERROR(VLOOKUP(TEXT(A306,"0000"),'W11'!$A$1:$E$500,5,FALSE),"")</f>
        <v>236</v>
      </c>
      <c r="AQ306" s="97">
        <f>IFERROR(VLOOKUP(ROUND(AL306,0),'Criteria Table'!$A$2:$I$102,4,FALSE),0)</f>
        <v>0</v>
      </c>
      <c r="AR306" s="128"/>
      <c r="AS306" s="95"/>
      <c r="AT306" s="95"/>
      <c r="AU306" s="100">
        <f>IFERROR(VLOOKUP(TEXT(A306,"0000"),'Sci11'!$A$3:$N$492,4,FALSE)/VLOOKUP(TEXT(A306,"0000"),'Sci11'!$A$3:$N$492,14,FALSE)*100,"")</f>
        <v>25.106382978723403</v>
      </c>
      <c r="AV306" s="101">
        <f>SUM(VLOOKUP(TEXT(A306,"0000"),'Sci11'!$A$3:$N$492,5,FALSE),VLOOKUP(TEXT(A306,"0000"),'Sci11'!$A$3:$N$492,6,FALSE))/VLOOKUP(TEXT(A306,"0000"),'Sci11'!$A$3:$N$492,14,FALSE)*100</f>
        <v>4.6808510638297873</v>
      </c>
      <c r="AW306" s="100">
        <f t="shared" si="318"/>
        <v>30.006382978723401</v>
      </c>
      <c r="AX306" s="101">
        <f>IFERROR(AW306/100*VLOOKUP(TEXT(A306,"0000"),'Sci11'!$A$3:$N$492,14,FALSE),"")</f>
        <v>70.514999999999986</v>
      </c>
      <c r="AY306" s="100">
        <f t="shared" si="319"/>
        <v>6.7808510638297879</v>
      </c>
      <c r="AZ306" s="101">
        <f>IFERROR(AY306/100*VLOOKUP(TEXT(A306,"0000"),'Sci11'!$A$3:$N$492,14,FALSE),"")</f>
        <v>15.935</v>
      </c>
      <c r="BA306" s="100">
        <f t="shared" si="270"/>
        <v>30</v>
      </c>
      <c r="BB306" s="101">
        <f>IFERROR(VLOOKUP(BA306,'Criteria Table'!$A$2:$I$102,2,FALSE),"")</f>
        <v>7</v>
      </c>
      <c r="BC306" s="101">
        <f t="shared" si="271"/>
        <v>37</v>
      </c>
      <c r="BD306" s="82">
        <f>IFERROR(VLOOKUP(A306,ATTx11!$A$2:$N$500,4,FALSE),"")</f>
        <v>95.06</v>
      </c>
      <c r="BE306" s="95">
        <f t="shared" si="272"/>
        <v>0.5</v>
      </c>
      <c r="BF306" s="96">
        <f t="shared" si="273"/>
        <v>95.56</v>
      </c>
      <c r="BG306" s="70">
        <f>IFERROR(VLOOKUP(A306,ATTx11!$A$2:$N$500,11,FALSE),"")</f>
        <v>269</v>
      </c>
      <c r="BH306" s="95">
        <f t="shared" si="274"/>
        <v>242.1</v>
      </c>
      <c r="BI306" s="70">
        <f>IFERROR(VLOOKUP(A306,ATTx11!$A$2:$N$500,12,FALSE),"")</f>
        <v>175</v>
      </c>
      <c r="BJ306" s="97">
        <f t="shared" si="275"/>
        <v>157.5</v>
      </c>
      <c r="BK306" s="84">
        <f>IFERROR(VLOOKUP(A306,ATTx11!$A$2:$N$500,7,FALSE),"")</f>
        <v>169</v>
      </c>
      <c r="BL306" s="97">
        <f t="shared" si="276"/>
        <v>152.1</v>
      </c>
      <c r="BM306" s="84">
        <f>IFERROR(VLOOKUP(A306,ATTx11!$A$2:$N$500,8,FALSE),"")</f>
        <v>98</v>
      </c>
      <c r="BN306" s="95">
        <f t="shared" si="277"/>
        <v>88.2</v>
      </c>
      <c r="BO306" s="95"/>
      <c r="BP306" s="83">
        <f>IFERROR(VLOOKUP(TEXT($A306,"0000"),'AYP11'!$B$3379:$AU$3800,17,FALSE),"")</f>
        <v>0</v>
      </c>
      <c r="BQ306" s="75">
        <f>IFERROR(VLOOKUP(BP306,'Criteria Table'!$A$2:$I$102,2,FALSE),0)</f>
        <v>10</v>
      </c>
      <c r="BR306" s="95">
        <f t="shared" si="278"/>
        <v>10</v>
      </c>
      <c r="BS306" s="83">
        <f>IFERROR(VLOOKUP(TEXT($A306,"0000"),'AYP11'!$B$847:$AU$1268,17,FALSE),"")</f>
        <v>39</v>
      </c>
      <c r="BT306" s="75">
        <f>IFERROR(VLOOKUP(BS306,'Criteria Table'!$A$2:$I$102,2,FALSE),0)</f>
        <v>6.1000000000000005</v>
      </c>
      <c r="BU306" s="95">
        <f t="shared" si="279"/>
        <v>45</v>
      </c>
      <c r="BV306" s="83">
        <f>IFERROR(VLOOKUP(TEXT($A306,"0000"),'AYP11'!$B$2113:$AU$2534,17,FALSE),"")</f>
        <v>46</v>
      </c>
      <c r="BW306" s="75">
        <f>IFERROR(VLOOKUP(BV306,'Criteria Table'!$A$2:$I$102,2,FALSE),0)</f>
        <v>5.4</v>
      </c>
      <c r="BX306" s="95">
        <f t="shared" si="280"/>
        <v>51</v>
      </c>
      <c r="BY306" s="83">
        <f>IFERROR(VLOOKUP(TEXT($A306,"0000"),'AYP11'!$B$425:$AU$846,17,FALSE),"")</f>
        <v>0</v>
      </c>
      <c r="BZ306" s="75">
        <f>IFERROR(VLOOKUP(BY306,'Criteria Table'!$A$2:$I$102,2,FALSE),0)</f>
        <v>10</v>
      </c>
      <c r="CA306" s="95">
        <f t="shared" si="281"/>
        <v>10</v>
      </c>
      <c r="CB306" s="83">
        <f>IFERROR(VLOOKUP(TEXT($A306,"0000"),'AYP11'!$B$3:$AU$424,17,FALSE),"")</f>
        <v>0</v>
      </c>
      <c r="CC306" s="95">
        <f>IFERROR(VLOOKUP(CB306,'Criteria Table'!$A$2:$I$102,2,FALSE),0)</f>
        <v>10</v>
      </c>
      <c r="CD306" s="95">
        <f t="shared" si="282"/>
        <v>10</v>
      </c>
      <c r="CE306" s="83">
        <f>IFERROR(VLOOKUP(TEXT($A306,"0000"),'AYP11'!$B$1269:$AU$1690,17,FALSE),"")</f>
        <v>44</v>
      </c>
      <c r="CF306" s="95">
        <f>IFERROR(VLOOKUP(CE306,'Criteria Table'!$A$2:$I$102,2,FALSE),0)</f>
        <v>5.6000000000000005</v>
      </c>
      <c r="CG306" s="95">
        <f t="shared" si="283"/>
        <v>50</v>
      </c>
      <c r="CH306" s="83">
        <f>IFERROR(VLOOKUP(TEXT($A306,"0000"),'AYP11'!$B$1691:$AU$2112,17,FALSE),"")</f>
        <v>0</v>
      </c>
      <c r="CI306" s="95">
        <f>IFERROR(VLOOKUP(CH306,'Criteria Table'!$A$2:$I$102,2,FALSE),0)</f>
        <v>10</v>
      </c>
      <c r="CJ306" s="95">
        <f t="shared" si="284"/>
        <v>10</v>
      </c>
      <c r="CK306" s="83">
        <f>IFERROR(VLOOKUP(TEXT($A306,"0000"),'AYP11'!$B$2535:$AU$2956,17,FALSE),"")</f>
        <v>30</v>
      </c>
      <c r="CL306" s="95">
        <f>IFERROR(VLOOKUP(CK306,'Criteria Table'!$A$2:$I$102,2,FALSE),0)</f>
        <v>7</v>
      </c>
      <c r="CM306" s="95">
        <f t="shared" si="285"/>
        <v>37</v>
      </c>
      <c r="CN306" s="76">
        <f>IFERROR(VLOOKUP(TEXT($A306,"0000"),'AYP11'!$B$3379:$AU$3800,23,FALSE),"")</f>
        <v>0</v>
      </c>
      <c r="CO306" s="95">
        <f>IFERROR(VLOOKUP(CN306,'Criteria Table'!$A$2:$I$102,2,FALSE),0)</f>
        <v>10</v>
      </c>
      <c r="CP306" s="95">
        <f t="shared" si="286"/>
        <v>10</v>
      </c>
      <c r="CQ306" s="76">
        <f>IFERROR(VLOOKUP(TEXT($A306,"0000"),'AYP11'!$B$847:$AU$1268,23,FALSE),"")</f>
        <v>27</v>
      </c>
      <c r="CR306" s="95">
        <f>IFERROR(VLOOKUP(CQ306,'Criteria Table'!$A$2:$I$102,2,FALSE),0)</f>
        <v>7.3000000000000007</v>
      </c>
      <c r="CS306" s="95">
        <f t="shared" si="287"/>
        <v>34</v>
      </c>
      <c r="CT306" s="76">
        <f>IFERROR(VLOOKUP(TEXT($A306,"0000"),'AYP11'!$B$2113:$AU$2534,23,FALSE),"")</f>
        <v>39</v>
      </c>
      <c r="CU306" s="95">
        <f>IFERROR(VLOOKUP(CT306,'Criteria Table'!$A$2:$I$102,2,FALSE),0)</f>
        <v>6.1000000000000005</v>
      </c>
      <c r="CV306" s="95">
        <f t="shared" si="288"/>
        <v>45</v>
      </c>
      <c r="CW306" s="76">
        <f>IFERROR(VLOOKUP(TEXT($A306,"0000"),'AYP11'!$B$425:$AU$846,23,FALSE),"")</f>
        <v>0</v>
      </c>
      <c r="CX306" s="95">
        <f>IFERROR(VLOOKUP(CW306,'Criteria Table'!$A$2:$I$102,2,FALSE),0)</f>
        <v>10</v>
      </c>
      <c r="CY306" s="95">
        <f t="shared" si="289"/>
        <v>10</v>
      </c>
      <c r="CZ306" s="76">
        <f>IFERROR(VLOOKUP(TEXT($A306,"0000"),'AYP11'!$B$3:$AU$424,23,FALSE),"")</f>
        <v>0</v>
      </c>
      <c r="DA306" s="95">
        <f>IFERROR(VLOOKUP(CZ306,'Criteria Table'!$A$2:$I$102,2,FALSE),0)</f>
        <v>10</v>
      </c>
      <c r="DB306" s="95">
        <f t="shared" si="290"/>
        <v>10</v>
      </c>
      <c r="DC306" s="76">
        <f>IFERROR(VLOOKUP(TEXT($A306,"0000"),'AYP11'!$B$1269:$AU$1690,23,FALSE),"")</f>
        <v>35</v>
      </c>
      <c r="DD306" s="95">
        <f>IFERROR(VLOOKUP(DC306,'Criteria Table'!$A$2:$I$102,2,FALSE),0)</f>
        <v>6.5</v>
      </c>
      <c r="DE306" s="95">
        <f t="shared" si="291"/>
        <v>42</v>
      </c>
      <c r="DF306" s="76">
        <f>IFERROR(VLOOKUP(TEXT($A306,"0000"),'AYP11'!$B$1691:$AU$2112,23,FALSE),"")</f>
        <v>0</v>
      </c>
      <c r="DG306" s="95">
        <f>IFERROR(VLOOKUP(DF306,'Criteria Table'!$A$2:$I$102,2,FALSE),0)</f>
        <v>10</v>
      </c>
      <c r="DH306" s="95">
        <f t="shared" si="292"/>
        <v>10</v>
      </c>
      <c r="DI306" s="76">
        <f>IFERROR(VLOOKUP(TEXT($A306,"0000"),'AYP11'!$B$2535:$AU$2956,23,FALSE),"")</f>
        <v>27</v>
      </c>
      <c r="DJ306" s="95">
        <f>IFERROR(VLOOKUP(DI306,'Criteria Table'!$A$2:$I$102,2,FALSE),0)</f>
        <v>7.3000000000000007</v>
      </c>
      <c r="DK306" s="95">
        <f t="shared" si="293"/>
        <v>34</v>
      </c>
      <c r="DL306" s="91">
        <f>IFERROR(VLOOKUP(TEXT($A306,"0000"),'AYP11'!$B$3379:$AU$3800,11,FALSE),"")</f>
        <v>94</v>
      </c>
      <c r="DM306" s="95">
        <f t="shared" si="294"/>
        <v>0</v>
      </c>
      <c r="DN306" s="95">
        <f t="shared" si="295"/>
        <v>94</v>
      </c>
      <c r="DO306" s="91">
        <f>IFERROR(VLOOKUP(TEXT($A306,"0000"),'AYP11'!$B$847:$AU$1268,11,FALSE),"")</f>
        <v>0</v>
      </c>
      <c r="DP306" s="95">
        <f t="shared" si="296"/>
        <v>1</v>
      </c>
      <c r="DQ306" s="95" t="str">
        <f t="shared" si="297"/>
        <v/>
      </c>
      <c r="DR306" s="91">
        <f>IFERROR(VLOOKUP(TEXT($A306,"0000"),'AYP11'!$B$2113:$AU$2534,11,FALSE),"")</f>
        <v>92</v>
      </c>
      <c r="DS306" s="95">
        <f t="shared" si="298"/>
        <v>0</v>
      </c>
      <c r="DT306" s="95">
        <f t="shared" si="299"/>
        <v>92</v>
      </c>
      <c r="DU306" s="91">
        <f>IFERROR(VLOOKUP(TEXT($A306,"0000"),'AYP11'!$B$425:$AU$846,11,FALSE),"")</f>
        <v>0</v>
      </c>
      <c r="DV306" s="95">
        <f t="shared" si="300"/>
        <v>1</v>
      </c>
      <c r="DW306" s="95" t="str">
        <f t="shared" si="301"/>
        <v/>
      </c>
      <c r="DX306" s="91">
        <f>IFERROR(VLOOKUP(TEXT($A306,"0000"),'AYP11'!$B$3:$AU$424,11,FALSE),"")</f>
        <v>0</v>
      </c>
      <c r="DY306" s="95">
        <f t="shared" si="302"/>
        <v>1</v>
      </c>
      <c r="DZ306" s="95" t="str">
        <f t="shared" si="303"/>
        <v/>
      </c>
      <c r="EA306" s="91">
        <f>IFERROR(VLOOKUP(TEXT($A306,"0000"),'AYP11'!$B$1269:$AU$1690,11,FALSE),"")</f>
        <v>93</v>
      </c>
      <c r="EB306" s="95">
        <f t="shared" si="304"/>
        <v>0</v>
      </c>
      <c r="EC306" s="95">
        <f t="shared" si="305"/>
        <v>93</v>
      </c>
      <c r="ED306" s="91">
        <f>IFERROR(VLOOKUP(TEXT($A306,"0000"),'AYP11'!$B$1691:$AU$2112,11,FALSE),"")</f>
        <v>0</v>
      </c>
      <c r="EE306" s="95">
        <f t="shared" si="306"/>
        <v>1</v>
      </c>
      <c r="EF306" s="95" t="str">
        <f t="shared" si="307"/>
        <v/>
      </c>
      <c r="EG306" s="91">
        <f>IFERROR(VLOOKUP(TEXT($A306,"0000"),'AYP11'!$B$2535:$AU$2956,11,FALSE),"")</f>
        <v>85</v>
      </c>
      <c r="EH306" s="95">
        <f t="shared" si="308"/>
        <v>1</v>
      </c>
      <c r="EI306" s="95">
        <f t="shared" si="309"/>
        <v>86</v>
      </c>
      <c r="EO306" s="34" t="s">
        <v>2013</v>
      </c>
      <c r="EP306" s="34">
        <v>18</v>
      </c>
      <c r="EQ306" s="102" t="s">
        <v>1991</v>
      </c>
    </row>
    <row r="307" spans="1:147" x14ac:dyDescent="0.25">
      <c r="A307" s="248">
        <v>6121</v>
      </c>
      <c r="B307" s="291">
        <f t="shared" si="256"/>
        <v>32.311320754716981</v>
      </c>
      <c r="C307" s="50">
        <f>IFERROR(VLOOKUP(TEXT($A307,"0000"),'R-M11'!$A$2:$AA$500,4,FALSE),0)</f>
        <v>274</v>
      </c>
      <c r="D307" s="291">
        <f t="shared" si="257"/>
        <v>24.410377358490564</v>
      </c>
      <c r="E307" s="98">
        <f>IFERROR(SUM(VLOOKUP(TEXT($A307,"0000"),'R-M11'!$A$2:$AA$500,5,FALSE),VLOOKUP(TEXT($A307,"0000"),'R-M11'!$A$2:$AA$500,6,FALSE)),0)</f>
        <v>207</v>
      </c>
      <c r="F307" s="58">
        <f>IFERROR(VLOOKUP(TEXT($A307,"0000"),'R-M11'!$A$2:$AA$500,14,FALSE),0)</f>
        <v>848</v>
      </c>
      <c r="G307" s="230">
        <f t="shared" si="310"/>
        <v>35.321320754716979</v>
      </c>
      <c r="H307" s="97">
        <f t="shared" si="258"/>
        <v>299.52479999999997</v>
      </c>
      <c r="I307" s="230">
        <f t="shared" si="311"/>
        <v>25.700377358490563</v>
      </c>
      <c r="J307" s="97">
        <f t="shared" si="259"/>
        <v>217.93919999999997</v>
      </c>
      <c r="K307" s="230">
        <f t="shared" si="260"/>
        <v>57</v>
      </c>
      <c r="L307" s="121">
        <f>IFERROR(VLOOKUP(K307,'Criteria Table'!$A$2:$I$102,2,FALSE),"")</f>
        <v>4.3</v>
      </c>
      <c r="M307" s="230">
        <f t="shared" si="261"/>
        <v>61.021698113207542</v>
      </c>
      <c r="N307" s="286">
        <f t="shared" si="262"/>
        <v>34.160756501182036</v>
      </c>
      <c r="O307" s="50">
        <f>IFERROR(VLOOKUP(TEXT($A307,"0000"),'R-M11'!$A$2:$AA$500,17,FALSE),"")</f>
        <v>289</v>
      </c>
      <c r="P307" s="286">
        <f t="shared" si="263"/>
        <v>20.685579196217493</v>
      </c>
      <c r="Q307" s="98">
        <f>IFERROR(SUM(VLOOKUP(TEXT($A307,"0000"),'R-M11'!$A$2:$AA$500,18,FALSE),VLOOKUP(TEXT($A307,"0000"),'R-M11'!$A$2:$AA$500,19,FALSE)),0)</f>
        <v>175</v>
      </c>
      <c r="R307" s="69">
        <f>IFERROR(VLOOKUP(TEXT($A307,"0000"),'R-M11'!$A$2:$AA$500,27,FALSE),0)</f>
        <v>846</v>
      </c>
      <c r="S307" s="121">
        <f t="shared" si="312"/>
        <v>37.310756501182034</v>
      </c>
      <c r="T307" s="70">
        <f t="shared" si="264"/>
        <v>315.649</v>
      </c>
      <c r="U307" s="121">
        <f t="shared" si="313"/>
        <v>22.035579196217494</v>
      </c>
      <c r="V307" s="70">
        <f t="shared" si="265"/>
        <v>186.42099999999999</v>
      </c>
      <c r="W307" s="121">
        <f t="shared" si="266"/>
        <v>55</v>
      </c>
      <c r="X307" s="124">
        <f>IFERROR(VLOOKUP(W307,'Criteria Table'!$A$2:$I$102,2,FALSE),"")</f>
        <v>4.5</v>
      </c>
      <c r="Y307" s="121">
        <f t="shared" si="267"/>
        <v>59.346335697399525</v>
      </c>
      <c r="Z307" s="92">
        <f>IFERROR(IF(VLOOKUP(A307,'SG11'!$A$3:$AI$500,18,FALSE)="","NA",VLOOKUP(A307,'SG11'!$A$3:$AI$500,18,FALSE)),"")</f>
        <v>67</v>
      </c>
      <c r="AA307" s="75">
        <f>IFERROR(VLOOKUP(Z307,'Criteria Table'!$A$2:$I$102,6,FALSE),"NA")</f>
        <v>5</v>
      </c>
      <c r="AB307" s="95">
        <f t="shared" si="314"/>
        <v>72</v>
      </c>
      <c r="AC307" s="84">
        <f>IFERROR(IF(VLOOKUP(A307,'SG11'!$A$3:$AI$500,19,FALSE)="","NA",VLOOKUP(A307,'SG11'!$A$3:$AI$500,19,FALSE)),"")</f>
        <v>64</v>
      </c>
      <c r="AD307" s="75">
        <f>IFERROR(VLOOKUP(AC307,'Criteria Table'!$A$2:$I$102,6,FALSE),"NA")</f>
        <v>5</v>
      </c>
      <c r="AE307" s="95">
        <f t="shared" si="315"/>
        <v>69</v>
      </c>
      <c r="AF307" s="92">
        <f>IFERROR(IF(VLOOKUP(A307,'SG11'!$A$3:$AI$500,20,FALSE)="","NA",VLOOKUP(A307,'SG11'!$A$3:$AI$500,20,FALSE)),"")</f>
        <v>69</v>
      </c>
      <c r="AG307" s="75">
        <f>IFERROR(VLOOKUP(AF307,'Criteria Table'!$A$2:$I$102,6,FALSE),"NA")</f>
        <v>5</v>
      </c>
      <c r="AH307" s="95">
        <f t="shared" si="316"/>
        <v>74</v>
      </c>
      <c r="AI307" s="84">
        <f>IFERROR(IF(VLOOKUP(A307,'SG11'!$A$3:$AI$500,21,FALSE)="","NA",VLOOKUP(A307,'SG11'!$A$3:$AI$500,21,FALSE)),"")</f>
        <v>62</v>
      </c>
      <c r="AJ307" s="75">
        <f>IFERROR(VLOOKUP(AI307,'Criteria Table'!$A$2:$I$102,6,FALSE),"NA")</f>
        <v>5</v>
      </c>
      <c r="AK307" s="95">
        <f t="shared" si="317"/>
        <v>67</v>
      </c>
      <c r="AL307" s="99">
        <f>IFERROR(VLOOKUP(TEXT(A307,"0000"),'W11'!$A$1:$E$500,4,FALSE)/AP307*100,"")</f>
        <v>95.620437956204384</v>
      </c>
      <c r="AM307" s="97">
        <f>IFERROR(VLOOKUP(TEXT(A307,"0000"),'W11'!$A$1:$E$500,4,FALSE),"")</f>
        <v>262</v>
      </c>
      <c r="AN307" s="99">
        <f t="shared" si="268"/>
        <v>95.620437956204384</v>
      </c>
      <c r="AO307" s="97">
        <f t="shared" si="269"/>
        <v>262</v>
      </c>
      <c r="AP307" s="99">
        <f>IFERROR(VLOOKUP(TEXT(A307,"0000"),'W11'!$A$1:$E$500,5,FALSE),"")</f>
        <v>274</v>
      </c>
      <c r="AQ307" s="97">
        <f>IFERROR(VLOOKUP(ROUND(AL307,0),'Criteria Table'!$A$2:$I$102,4,FALSE),0)</f>
        <v>0</v>
      </c>
      <c r="AR307" s="128"/>
      <c r="AS307" s="95"/>
      <c r="AT307" s="95"/>
      <c r="AU307" s="100">
        <f>IFERROR(VLOOKUP(TEXT(A307,"0000"),'Sci11'!$A$3:$N$492,4,FALSE)/VLOOKUP(TEXT(A307,"0000"),'Sci11'!$A$3:$N$492,14,FALSE)*100,"")</f>
        <v>32.129963898916969</v>
      </c>
      <c r="AV307" s="101">
        <f>SUM(VLOOKUP(TEXT(A307,"0000"),'Sci11'!$A$3:$N$492,5,FALSE),VLOOKUP(TEXT(A307,"0000"),'Sci11'!$A$3:$N$492,6,FALSE))/VLOOKUP(TEXT(A307,"0000"),'Sci11'!$A$3:$N$492,14,FALSE)*100</f>
        <v>7.5812274368231041</v>
      </c>
      <c r="AW307" s="100">
        <f t="shared" si="318"/>
        <v>36.329963898916972</v>
      </c>
      <c r="AX307" s="101">
        <f>IFERROR(AW307/100*VLOOKUP(TEXT(A307,"0000"),'Sci11'!$A$3:$N$492,14,FALSE),"")</f>
        <v>100.63400000000001</v>
      </c>
      <c r="AY307" s="100">
        <f t="shared" si="319"/>
        <v>9.381227436823103</v>
      </c>
      <c r="AZ307" s="101">
        <f>IFERROR(AY307/100*VLOOKUP(TEXT(A307,"0000"),'Sci11'!$A$3:$N$492,14,FALSE),"")</f>
        <v>25.985999999999997</v>
      </c>
      <c r="BA307" s="100">
        <f t="shared" si="270"/>
        <v>40</v>
      </c>
      <c r="BB307" s="101">
        <f>IFERROR(VLOOKUP(BA307,'Criteria Table'!$A$2:$I$102,2,FALSE),"")</f>
        <v>6</v>
      </c>
      <c r="BC307" s="101">
        <f t="shared" si="271"/>
        <v>46</v>
      </c>
      <c r="BD307" s="82">
        <f>IFERROR(VLOOKUP(A307,ATTx11!$A$2:$N$500,4,FALSE),"")</f>
        <v>95.49</v>
      </c>
      <c r="BE307" s="95">
        <f t="shared" si="272"/>
        <v>0.5</v>
      </c>
      <c r="BF307" s="96">
        <f t="shared" si="273"/>
        <v>95.99</v>
      </c>
      <c r="BG307" s="70">
        <f>IFERROR(VLOOKUP(A307,ATTx11!$A$2:$N$500,11,FALSE),"")</f>
        <v>7</v>
      </c>
      <c r="BH307" s="95">
        <f t="shared" si="274"/>
        <v>6.3</v>
      </c>
      <c r="BI307" s="70">
        <f>IFERROR(VLOOKUP(A307,ATTx11!$A$2:$N$500,12,FALSE),"")</f>
        <v>215</v>
      </c>
      <c r="BJ307" s="97">
        <f t="shared" si="275"/>
        <v>193.5</v>
      </c>
      <c r="BK307" s="84">
        <f>IFERROR(VLOOKUP(A307,ATTx11!$A$2:$N$500,7,FALSE),"")</f>
        <v>5</v>
      </c>
      <c r="BL307" s="97">
        <f t="shared" si="276"/>
        <v>4.5</v>
      </c>
      <c r="BM307" s="84">
        <f>IFERROR(VLOOKUP(A307,ATTx11!$A$2:$N$500,8,FALSE),"")</f>
        <v>109</v>
      </c>
      <c r="BN307" s="95">
        <f t="shared" si="277"/>
        <v>98.1</v>
      </c>
      <c r="BO307" s="95"/>
      <c r="BP307" s="83">
        <f>IFERROR(VLOOKUP(TEXT($A307,"0000"),'AYP11'!$B$3379:$AU$3800,17,FALSE),"")</f>
        <v>0</v>
      </c>
      <c r="BQ307" s="75">
        <f>IFERROR(VLOOKUP(BP307,'Criteria Table'!$A$2:$I$102,2,FALSE),0)</f>
        <v>10</v>
      </c>
      <c r="BR307" s="95">
        <f t="shared" si="278"/>
        <v>10</v>
      </c>
      <c r="BS307" s="83">
        <f>IFERROR(VLOOKUP(TEXT($A307,"0000"),'AYP11'!$B$847:$AU$1268,17,FALSE),"")</f>
        <v>0</v>
      </c>
      <c r="BT307" s="75">
        <f>IFERROR(VLOOKUP(BS307,'Criteria Table'!$A$2:$I$102,2,FALSE),0)</f>
        <v>10</v>
      </c>
      <c r="BU307" s="95">
        <f t="shared" si="279"/>
        <v>10</v>
      </c>
      <c r="BV307" s="83">
        <f>IFERROR(VLOOKUP(TEXT($A307,"0000"),'AYP11'!$B$2113:$AU$2534,17,FALSE),"")</f>
        <v>61</v>
      </c>
      <c r="BW307" s="75">
        <f>IFERROR(VLOOKUP(BV307,'Criteria Table'!$A$2:$I$102,2,FALSE),0)</f>
        <v>3.9000000000000004</v>
      </c>
      <c r="BX307" s="95">
        <f t="shared" si="280"/>
        <v>65</v>
      </c>
      <c r="BY307" s="83">
        <f>IFERROR(VLOOKUP(TEXT($A307,"0000"),'AYP11'!$B$425:$AU$846,17,FALSE),"")</f>
        <v>0</v>
      </c>
      <c r="BZ307" s="75">
        <f>IFERROR(VLOOKUP(BY307,'Criteria Table'!$A$2:$I$102,2,FALSE),0)</f>
        <v>10</v>
      </c>
      <c r="CA307" s="95">
        <f t="shared" si="281"/>
        <v>10</v>
      </c>
      <c r="CB307" s="83">
        <f>IFERROR(VLOOKUP(TEXT($A307,"0000"),'AYP11'!$B$3:$AU$424,17,FALSE),"")</f>
        <v>0</v>
      </c>
      <c r="CC307" s="95">
        <f>IFERROR(VLOOKUP(CB307,'Criteria Table'!$A$2:$I$102,2,FALSE),0)</f>
        <v>10</v>
      </c>
      <c r="CD307" s="95">
        <f t="shared" si="282"/>
        <v>10</v>
      </c>
      <c r="CE307" s="83">
        <f>IFERROR(VLOOKUP(TEXT($A307,"0000"),'AYP11'!$B$1269:$AU$1690,17,FALSE),"")</f>
        <v>60</v>
      </c>
      <c r="CF307" s="95">
        <f>IFERROR(VLOOKUP(CE307,'Criteria Table'!$A$2:$I$102,2,FALSE),0)</f>
        <v>4</v>
      </c>
      <c r="CG307" s="95">
        <f t="shared" si="283"/>
        <v>64</v>
      </c>
      <c r="CH307" s="83">
        <f>IFERROR(VLOOKUP(TEXT($A307,"0000"),'AYP11'!$B$1691:$AU$2112,17,FALSE),"")</f>
        <v>38</v>
      </c>
      <c r="CI307" s="95">
        <f>IFERROR(VLOOKUP(CH307,'Criteria Table'!$A$2:$I$102,2,FALSE),0)</f>
        <v>6.2</v>
      </c>
      <c r="CJ307" s="95">
        <f t="shared" si="284"/>
        <v>44</v>
      </c>
      <c r="CK307" s="83">
        <f>IFERROR(VLOOKUP(TEXT($A307,"0000"),'AYP11'!$B$2535:$AU$2956,17,FALSE),"")</f>
        <v>0</v>
      </c>
      <c r="CL307" s="95">
        <f>IFERROR(VLOOKUP(CK307,'Criteria Table'!$A$2:$I$102,2,FALSE),0)</f>
        <v>10</v>
      </c>
      <c r="CM307" s="95">
        <f t="shared" si="285"/>
        <v>10</v>
      </c>
      <c r="CN307" s="76">
        <f>IFERROR(VLOOKUP(TEXT($A307,"0000"),'AYP11'!$B$3379:$AU$3800,23,FALSE),"")</f>
        <v>0</v>
      </c>
      <c r="CO307" s="95">
        <f>IFERROR(VLOOKUP(CN307,'Criteria Table'!$A$2:$I$102,2,FALSE),0)</f>
        <v>10</v>
      </c>
      <c r="CP307" s="95">
        <f t="shared" si="286"/>
        <v>10</v>
      </c>
      <c r="CQ307" s="76">
        <f>IFERROR(VLOOKUP(TEXT($A307,"0000"),'AYP11'!$B$847:$AU$1268,23,FALSE),"")</f>
        <v>0</v>
      </c>
      <c r="CR307" s="95">
        <f>IFERROR(VLOOKUP(CQ307,'Criteria Table'!$A$2:$I$102,2,FALSE),0)</f>
        <v>10</v>
      </c>
      <c r="CS307" s="95">
        <f t="shared" si="287"/>
        <v>10</v>
      </c>
      <c r="CT307" s="76">
        <f>IFERROR(VLOOKUP(TEXT($A307,"0000"),'AYP11'!$B$2113:$AU$2534,23,FALSE),"")</f>
        <v>58</v>
      </c>
      <c r="CU307" s="95">
        <f>IFERROR(VLOOKUP(CT307,'Criteria Table'!$A$2:$I$102,2,FALSE),0)</f>
        <v>4.2</v>
      </c>
      <c r="CV307" s="95">
        <f t="shared" si="288"/>
        <v>62</v>
      </c>
      <c r="CW307" s="76">
        <f>IFERROR(VLOOKUP(TEXT($A307,"0000"),'AYP11'!$B$425:$AU$846,23,FALSE),"")</f>
        <v>0</v>
      </c>
      <c r="CX307" s="95">
        <f>IFERROR(VLOOKUP(CW307,'Criteria Table'!$A$2:$I$102,2,FALSE),0)</f>
        <v>10</v>
      </c>
      <c r="CY307" s="95">
        <f t="shared" si="289"/>
        <v>10</v>
      </c>
      <c r="CZ307" s="76">
        <f>IFERROR(VLOOKUP(TEXT($A307,"0000"),'AYP11'!$B$3:$AU$424,23,FALSE),"")</f>
        <v>0</v>
      </c>
      <c r="DA307" s="95">
        <f>IFERROR(VLOOKUP(CZ307,'Criteria Table'!$A$2:$I$102,2,FALSE),0)</f>
        <v>10</v>
      </c>
      <c r="DB307" s="95">
        <f t="shared" si="290"/>
        <v>10</v>
      </c>
      <c r="DC307" s="76">
        <f>IFERROR(VLOOKUP(TEXT($A307,"0000"),'AYP11'!$B$1269:$AU$1690,23,FALSE),"")</f>
        <v>58</v>
      </c>
      <c r="DD307" s="95">
        <f>IFERROR(VLOOKUP(DC307,'Criteria Table'!$A$2:$I$102,2,FALSE),0)</f>
        <v>4.2</v>
      </c>
      <c r="DE307" s="95">
        <f t="shared" si="291"/>
        <v>62</v>
      </c>
      <c r="DF307" s="76">
        <f>IFERROR(VLOOKUP(TEXT($A307,"0000"),'AYP11'!$B$1691:$AU$2112,23,FALSE),"")</f>
        <v>52</v>
      </c>
      <c r="DG307" s="95">
        <f>IFERROR(VLOOKUP(DF307,'Criteria Table'!$A$2:$I$102,2,FALSE),0)</f>
        <v>4.8000000000000007</v>
      </c>
      <c r="DH307" s="95">
        <f t="shared" si="292"/>
        <v>57</v>
      </c>
      <c r="DI307" s="76">
        <f>IFERROR(VLOOKUP(TEXT($A307,"0000"),'AYP11'!$B$2535:$AU$2956,23,FALSE),"")</f>
        <v>0</v>
      </c>
      <c r="DJ307" s="95">
        <f>IFERROR(VLOOKUP(DI307,'Criteria Table'!$A$2:$I$102,2,FALSE),0)</f>
        <v>10</v>
      </c>
      <c r="DK307" s="95">
        <f t="shared" si="293"/>
        <v>10</v>
      </c>
      <c r="DL307" s="91">
        <f>IFERROR(VLOOKUP(TEXT($A307,"0000"),'AYP11'!$B$3379:$AU$3800,11,FALSE),"")</f>
        <v>0</v>
      </c>
      <c r="DM307" s="95">
        <f t="shared" si="294"/>
        <v>1</v>
      </c>
      <c r="DN307" s="95" t="str">
        <f t="shared" si="295"/>
        <v/>
      </c>
      <c r="DO307" s="91">
        <f>IFERROR(VLOOKUP(TEXT($A307,"0000"),'AYP11'!$B$847:$AU$1268,11,FALSE),"")</f>
        <v>0</v>
      </c>
      <c r="DP307" s="95">
        <f t="shared" si="296"/>
        <v>1</v>
      </c>
      <c r="DQ307" s="95" t="str">
        <f t="shared" si="297"/>
        <v/>
      </c>
      <c r="DR307" s="91">
        <f>IFERROR(VLOOKUP(TEXT($A307,"0000"),'AYP11'!$B$2113:$AU$2534,11,FALSE),"")</f>
        <v>0</v>
      </c>
      <c r="DS307" s="95">
        <f t="shared" si="298"/>
        <v>1</v>
      </c>
      <c r="DT307" s="95" t="str">
        <f t="shared" si="299"/>
        <v/>
      </c>
      <c r="DU307" s="91">
        <f>IFERROR(VLOOKUP(TEXT($A307,"0000"),'AYP11'!$B$425:$AU$846,11,FALSE),"")</f>
        <v>0</v>
      </c>
      <c r="DV307" s="95">
        <f t="shared" si="300"/>
        <v>1</v>
      </c>
      <c r="DW307" s="95" t="str">
        <f t="shared" si="301"/>
        <v/>
      </c>
      <c r="DX307" s="91">
        <f>IFERROR(VLOOKUP(TEXT($A307,"0000"),'AYP11'!$B$3:$AU$424,11,FALSE),"")</f>
        <v>0</v>
      </c>
      <c r="DY307" s="95">
        <f t="shared" si="302"/>
        <v>1</v>
      </c>
      <c r="DZ307" s="95" t="str">
        <f t="shared" si="303"/>
        <v/>
      </c>
      <c r="EA307" s="91">
        <f>IFERROR(VLOOKUP(TEXT($A307,"0000"),'AYP11'!$B$1269:$AU$1690,11,FALSE),"")</f>
        <v>0</v>
      </c>
      <c r="EB307" s="95">
        <f t="shared" si="304"/>
        <v>1</v>
      </c>
      <c r="EC307" s="95" t="str">
        <f t="shared" si="305"/>
        <v/>
      </c>
      <c r="ED307" s="91">
        <f>IFERROR(VLOOKUP(TEXT($A307,"0000"),'AYP11'!$B$1691:$AU$2112,11,FALSE),"")</f>
        <v>91</v>
      </c>
      <c r="EE307" s="95">
        <f t="shared" si="306"/>
        <v>0</v>
      </c>
      <c r="EF307" s="95">
        <f t="shared" si="307"/>
        <v>91</v>
      </c>
      <c r="EG307" s="91">
        <f>IFERROR(VLOOKUP(TEXT($A307,"0000"),'AYP11'!$B$2535:$AU$2956,11,FALSE),"")</f>
        <v>0</v>
      </c>
      <c r="EH307" s="95">
        <f t="shared" si="308"/>
        <v>1</v>
      </c>
      <c r="EI307" s="95" t="str">
        <f t="shared" si="309"/>
        <v/>
      </c>
    </row>
    <row r="308" spans="1:147" x14ac:dyDescent="0.25">
      <c r="A308" s="248">
        <v>6131</v>
      </c>
      <c r="B308" s="291">
        <f t="shared" si="256"/>
        <v>31.2987012987013</v>
      </c>
      <c r="C308" s="50">
        <f>IFERROR(VLOOKUP(TEXT($A308,"0000"),'R-M11'!$A$2:$AA$500,4,FALSE),0)</f>
        <v>241</v>
      </c>
      <c r="D308" s="291">
        <f t="shared" si="257"/>
        <v>25.324675324675322</v>
      </c>
      <c r="E308" s="98">
        <f>IFERROR(SUM(VLOOKUP(TEXT($A308,"0000"),'R-M11'!$A$2:$AA$500,5,FALSE),VLOOKUP(TEXT($A308,"0000"),'R-M11'!$A$2:$AA$500,6,FALSE)),0)</f>
        <v>195</v>
      </c>
      <c r="F308" s="58">
        <f>IFERROR(VLOOKUP(TEXT($A308,"0000"),'R-M11'!$A$2:$AA$500,14,FALSE),0)</f>
        <v>770</v>
      </c>
      <c r="G308" s="230">
        <f t="shared" si="310"/>
        <v>34.308701298701301</v>
      </c>
      <c r="H308" s="97">
        <f t="shared" si="258"/>
        <v>264.17700000000002</v>
      </c>
      <c r="I308" s="230">
        <f t="shared" si="311"/>
        <v>26.614675324675321</v>
      </c>
      <c r="J308" s="97">
        <f t="shared" si="259"/>
        <v>204.93299999999996</v>
      </c>
      <c r="K308" s="230">
        <f t="shared" si="260"/>
        <v>57</v>
      </c>
      <c r="L308" s="121">
        <f>IFERROR(VLOOKUP(K308,'Criteria Table'!$A$2:$I$102,2,FALSE),"")</f>
        <v>4.3</v>
      </c>
      <c r="M308" s="230">
        <f t="shared" si="261"/>
        <v>60.923376623376626</v>
      </c>
      <c r="N308" s="286">
        <f t="shared" si="262"/>
        <v>33.59375</v>
      </c>
      <c r="O308" s="50">
        <f>IFERROR(VLOOKUP(TEXT($A308,"0000"),'R-M11'!$A$2:$AA$500,17,FALSE),"")</f>
        <v>258</v>
      </c>
      <c r="P308" s="286">
        <f t="shared" si="263"/>
        <v>16.015625</v>
      </c>
      <c r="Q308" s="98">
        <f>IFERROR(SUM(VLOOKUP(TEXT($A308,"0000"),'R-M11'!$A$2:$AA$500,18,FALSE),VLOOKUP(TEXT($A308,"0000"),'R-M11'!$A$2:$AA$500,19,FALSE)),0)</f>
        <v>123</v>
      </c>
      <c r="R308" s="69">
        <f>IFERROR(VLOOKUP(TEXT($A308,"0000"),'R-M11'!$A$2:$AA$500,27,FALSE),0)</f>
        <v>768</v>
      </c>
      <c r="S308" s="121">
        <f t="shared" si="312"/>
        <v>37.09375</v>
      </c>
      <c r="T308" s="70">
        <f t="shared" si="264"/>
        <v>284.88</v>
      </c>
      <c r="U308" s="121">
        <f t="shared" si="313"/>
        <v>17.515625</v>
      </c>
      <c r="V308" s="70">
        <f t="shared" si="265"/>
        <v>134.52000000000001</v>
      </c>
      <c r="W308" s="121">
        <f t="shared" si="266"/>
        <v>50</v>
      </c>
      <c r="X308" s="124">
        <f>IFERROR(VLOOKUP(W308,'Criteria Table'!$A$2:$I$102,2,FALSE),"")</f>
        <v>5</v>
      </c>
      <c r="Y308" s="121">
        <f t="shared" si="267"/>
        <v>54.609375</v>
      </c>
      <c r="Z308" s="92">
        <f>IFERROR(IF(VLOOKUP(A308,'SG11'!$A$3:$AI$500,18,FALSE)="","NA",VLOOKUP(A308,'SG11'!$A$3:$AI$500,18,FALSE)),"")</f>
        <v>66</v>
      </c>
      <c r="AA308" s="75">
        <f>IFERROR(VLOOKUP(Z308,'Criteria Table'!$A$2:$I$102,6,FALSE),"NA")</f>
        <v>5</v>
      </c>
      <c r="AB308" s="95">
        <f t="shared" si="314"/>
        <v>71</v>
      </c>
      <c r="AC308" s="84">
        <f>IFERROR(IF(VLOOKUP(A308,'SG11'!$A$3:$AI$500,19,FALSE)="","NA",VLOOKUP(A308,'SG11'!$A$3:$AI$500,19,FALSE)),"")</f>
        <v>64</v>
      </c>
      <c r="AD308" s="75">
        <f>IFERROR(VLOOKUP(AC308,'Criteria Table'!$A$2:$I$102,6,FALSE),"NA")</f>
        <v>5</v>
      </c>
      <c r="AE308" s="95">
        <f t="shared" si="315"/>
        <v>69</v>
      </c>
      <c r="AF308" s="92">
        <f>IFERROR(IF(VLOOKUP(A308,'SG11'!$A$3:$AI$500,20,FALSE)="","NA",VLOOKUP(A308,'SG11'!$A$3:$AI$500,20,FALSE)),"")</f>
        <v>69</v>
      </c>
      <c r="AG308" s="75">
        <f>IFERROR(VLOOKUP(AF308,'Criteria Table'!$A$2:$I$102,6,FALSE),"NA")</f>
        <v>5</v>
      </c>
      <c r="AH308" s="95">
        <f t="shared" si="316"/>
        <v>74</v>
      </c>
      <c r="AI308" s="84">
        <f>IFERROR(IF(VLOOKUP(A308,'SG11'!$A$3:$AI$500,21,FALSE)="","NA",VLOOKUP(A308,'SG11'!$A$3:$AI$500,21,FALSE)),"")</f>
        <v>64</v>
      </c>
      <c r="AJ308" s="75">
        <f>IFERROR(VLOOKUP(AI308,'Criteria Table'!$A$2:$I$102,6,FALSE),"NA")</f>
        <v>5</v>
      </c>
      <c r="AK308" s="95">
        <f t="shared" si="317"/>
        <v>69</v>
      </c>
      <c r="AL308" s="99">
        <f>IFERROR(VLOOKUP(TEXT(A308,"0000"),'W11'!$A$1:$E$500,4,FALSE)/AP308*100,"")</f>
        <v>95.555555555555557</v>
      </c>
      <c r="AM308" s="97">
        <f>IFERROR(VLOOKUP(TEXT(A308,"0000"),'W11'!$A$1:$E$500,4,FALSE),"")</f>
        <v>258</v>
      </c>
      <c r="AN308" s="99">
        <f t="shared" si="268"/>
        <v>95.555555555555557</v>
      </c>
      <c r="AO308" s="97">
        <f t="shared" si="269"/>
        <v>258</v>
      </c>
      <c r="AP308" s="99">
        <f>IFERROR(VLOOKUP(TEXT(A308,"0000"),'W11'!$A$1:$E$500,5,FALSE),"")</f>
        <v>270</v>
      </c>
      <c r="AQ308" s="97">
        <f>IFERROR(VLOOKUP(ROUND(AL308,0),'Criteria Table'!$A$2:$I$102,4,FALSE),0)</f>
        <v>0</v>
      </c>
      <c r="AR308" s="126"/>
      <c r="AS308" s="95"/>
      <c r="AT308" s="96"/>
      <c r="AU308" s="100">
        <f>IFERROR(VLOOKUP(TEXT(A308,"0000"),'Sci11'!$A$3:$N$492,4,FALSE)/VLOOKUP(TEXT(A308,"0000"),'Sci11'!$A$3:$N$492,14,FALSE)*100,"")</f>
        <v>27.106227106227106</v>
      </c>
      <c r="AV308" s="101">
        <f>SUM(VLOOKUP(TEXT(A308,"0000"),'Sci11'!$A$3:$N$492,5,FALSE),VLOOKUP(TEXT(A308,"0000"),'Sci11'!$A$3:$N$492,6,FALSE))/VLOOKUP(TEXT(A308,"0000"),'Sci11'!$A$3:$N$492,14,FALSE)*100</f>
        <v>7.6923076923076925</v>
      </c>
      <c r="AW308" s="100">
        <f t="shared" si="318"/>
        <v>31.656227106227107</v>
      </c>
      <c r="AX308" s="101">
        <f>IFERROR(AW308/100*VLOOKUP(TEXT(A308,"0000"),'Sci11'!$A$3:$N$492,14,FALSE),"")</f>
        <v>86.421500000000009</v>
      </c>
      <c r="AY308" s="100">
        <f t="shared" si="319"/>
        <v>9.6423076923076927</v>
      </c>
      <c r="AZ308" s="101">
        <f>IFERROR(AY308/100*VLOOKUP(TEXT(A308,"0000"),'Sci11'!$A$3:$N$492,14,FALSE),"")</f>
        <v>26.323500000000003</v>
      </c>
      <c r="BA308" s="100">
        <f t="shared" si="270"/>
        <v>35</v>
      </c>
      <c r="BB308" s="101">
        <f>IFERROR(VLOOKUP(BA308,'Criteria Table'!$A$2:$I$102,2,FALSE),"")</f>
        <v>6.5</v>
      </c>
      <c r="BC308" s="101">
        <f t="shared" si="271"/>
        <v>41.5</v>
      </c>
      <c r="BD308" s="82">
        <f>IFERROR(VLOOKUP(A308,ATTx11!$A$2:$N$500,4,FALSE),"")</f>
        <v>95.27</v>
      </c>
      <c r="BE308" s="95">
        <f t="shared" si="272"/>
        <v>0.5</v>
      </c>
      <c r="BF308" s="96">
        <f t="shared" si="273"/>
        <v>95.77</v>
      </c>
      <c r="BG308" s="70">
        <f>IFERROR(VLOOKUP(A308,ATTx11!$A$2:$N$500,11,FALSE),"")</f>
        <v>342</v>
      </c>
      <c r="BH308" s="95">
        <f t="shared" si="274"/>
        <v>307.8</v>
      </c>
      <c r="BI308" s="70">
        <f>IFERROR(VLOOKUP(A308,ATTx11!$A$2:$N$500,12,FALSE),"")</f>
        <v>71</v>
      </c>
      <c r="BJ308" s="97">
        <f t="shared" si="275"/>
        <v>63.9</v>
      </c>
      <c r="BK308" s="84">
        <f>IFERROR(VLOOKUP(A308,ATTx11!$A$2:$N$500,7,FALSE),"")</f>
        <v>189</v>
      </c>
      <c r="BL308" s="97">
        <f t="shared" si="276"/>
        <v>170.1</v>
      </c>
      <c r="BM308" s="84">
        <f>IFERROR(VLOOKUP(A308,ATTx11!$A$2:$N$500,8,FALSE),"")</f>
        <v>55</v>
      </c>
      <c r="BN308" s="95">
        <f t="shared" si="277"/>
        <v>49.5</v>
      </c>
      <c r="BO308" s="95"/>
      <c r="BP308" s="83">
        <f>IFERROR(VLOOKUP(TEXT($A308,"0000"),'AYP11'!$B$3379:$AU$3800,17,FALSE),"")</f>
        <v>0</v>
      </c>
      <c r="BQ308" s="75">
        <f>IFERROR(VLOOKUP(BP308,'Criteria Table'!$A$2:$I$102,2,FALSE),0)</f>
        <v>10</v>
      </c>
      <c r="BR308" s="95">
        <f t="shared" si="278"/>
        <v>10</v>
      </c>
      <c r="BS308" s="83">
        <f>IFERROR(VLOOKUP(TEXT($A308,"0000"),'AYP11'!$B$847:$AU$1268,17,FALSE),"")</f>
        <v>0</v>
      </c>
      <c r="BT308" s="75">
        <f>IFERROR(VLOOKUP(BS308,'Criteria Table'!$A$2:$I$102,2,FALSE),0)</f>
        <v>10</v>
      </c>
      <c r="BU308" s="95">
        <f t="shared" si="279"/>
        <v>10</v>
      </c>
      <c r="BV308" s="83">
        <f>IFERROR(VLOOKUP(TEXT($A308,"0000"),'AYP11'!$B$2113:$AU$2534,17,FALSE),"")</f>
        <v>58</v>
      </c>
      <c r="BW308" s="75">
        <f>IFERROR(VLOOKUP(BV308,'Criteria Table'!$A$2:$I$102,2,FALSE),0)</f>
        <v>4.2</v>
      </c>
      <c r="BX308" s="95">
        <f t="shared" si="280"/>
        <v>62</v>
      </c>
      <c r="BY308" s="83">
        <f>IFERROR(VLOOKUP(TEXT($A308,"0000"),'AYP11'!$B$425:$AU$846,17,FALSE),"")</f>
        <v>0</v>
      </c>
      <c r="BZ308" s="75">
        <f>IFERROR(VLOOKUP(BY308,'Criteria Table'!$A$2:$I$102,2,FALSE),0)</f>
        <v>10</v>
      </c>
      <c r="CA308" s="95">
        <f t="shared" si="281"/>
        <v>10</v>
      </c>
      <c r="CB308" s="83">
        <f>IFERROR(VLOOKUP(TEXT($A308,"0000"),'AYP11'!$B$3:$AU$424,17,FALSE),"")</f>
        <v>0</v>
      </c>
      <c r="CC308" s="95">
        <f>IFERROR(VLOOKUP(CB308,'Criteria Table'!$A$2:$I$102,2,FALSE),0)</f>
        <v>10</v>
      </c>
      <c r="CD308" s="95">
        <f t="shared" si="282"/>
        <v>10</v>
      </c>
      <c r="CE308" s="83">
        <f>IFERROR(VLOOKUP(TEXT($A308,"0000"),'AYP11'!$B$1269:$AU$1690,17,FALSE),"")</f>
        <v>57</v>
      </c>
      <c r="CF308" s="95">
        <f>IFERROR(VLOOKUP(CE308,'Criteria Table'!$A$2:$I$102,2,FALSE),0)</f>
        <v>4.3</v>
      </c>
      <c r="CG308" s="95">
        <f t="shared" si="283"/>
        <v>61</v>
      </c>
      <c r="CH308" s="83">
        <f>IFERROR(VLOOKUP(TEXT($A308,"0000"),'AYP11'!$B$1691:$AU$2112,17,FALSE),"")</f>
        <v>33</v>
      </c>
      <c r="CI308" s="95">
        <f>IFERROR(VLOOKUP(CH308,'Criteria Table'!$A$2:$I$102,2,FALSE),0)</f>
        <v>6.7</v>
      </c>
      <c r="CJ308" s="95">
        <f t="shared" si="284"/>
        <v>40</v>
      </c>
      <c r="CK308" s="83">
        <f>IFERROR(VLOOKUP(TEXT($A308,"0000"),'AYP11'!$B$2535:$AU$2956,17,FALSE),"")</f>
        <v>36</v>
      </c>
      <c r="CL308" s="95">
        <f>IFERROR(VLOOKUP(CK308,'Criteria Table'!$A$2:$I$102,2,FALSE),0)</f>
        <v>6.4</v>
      </c>
      <c r="CM308" s="95">
        <f t="shared" si="285"/>
        <v>42</v>
      </c>
      <c r="CN308" s="76">
        <f>IFERROR(VLOOKUP(TEXT($A308,"0000"),'AYP11'!$B$3379:$AU$3800,23,FALSE),"")</f>
        <v>0</v>
      </c>
      <c r="CO308" s="95">
        <f>IFERROR(VLOOKUP(CN308,'Criteria Table'!$A$2:$I$102,2,FALSE),0)</f>
        <v>10</v>
      </c>
      <c r="CP308" s="95">
        <f t="shared" si="286"/>
        <v>10</v>
      </c>
      <c r="CQ308" s="76">
        <f>IFERROR(VLOOKUP(TEXT($A308,"0000"),'AYP11'!$B$847:$AU$1268,23,FALSE),"")</f>
        <v>0</v>
      </c>
      <c r="CR308" s="95">
        <f>IFERROR(VLOOKUP(CQ308,'Criteria Table'!$A$2:$I$102,2,FALSE),0)</f>
        <v>10</v>
      </c>
      <c r="CS308" s="95">
        <f t="shared" si="287"/>
        <v>10</v>
      </c>
      <c r="CT308" s="76">
        <f>IFERROR(VLOOKUP(TEXT($A308,"0000"),'AYP11'!$B$2113:$AU$2534,23,FALSE),"")</f>
        <v>50</v>
      </c>
      <c r="CU308" s="95">
        <f>IFERROR(VLOOKUP(CT308,'Criteria Table'!$A$2:$I$102,2,FALSE),0)</f>
        <v>5</v>
      </c>
      <c r="CV308" s="95">
        <f t="shared" si="288"/>
        <v>55</v>
      </c>
      <c r="CW308" s="76">
        <f>IFERROR(VLOOKUP(TEXT($A308,"0000"),'AYP11'!$B$425:$AU$846,23,FALSE),"")</f>
        <v>0</v>
      </c>
      <c r="CX308" s="95">
        <f>IFERROR(VLOOKUP(CW308,'Criteria Table'!$A$2:$I$102,2,FALSE),0)</f>
        <v>10</v>
      </c>
      <c r="CY308" s="95">
        <f t="shared" si="289"/>
        <v>10</v>
      </c>
      <c r="CZ308" s="76">
        <f>IFERROR(VLOOKUP(TEXT($A308,"0000"),'AYP11'!$B$3:$AU$424,23,FALSE),"")</f>
        <v>0</v>
      </c>
      <c r="DA308" s="95">
        <f>IFERROR(VLOOKUP(CZ308,'Criteria Table'!$A$2:$I$102,2,FALSE),0)</f>
        <v>10</v>
      </c>
      <c r="DB308" s="95">
        <f t="shared" si="290"/>
        <v>10</v>
      </c>
      <c r="DC308" s="76">
        <f>IFERROR(VLOOKUP(TEXT($A308,"0000"),'AYP11'!$B$1269:$AU$1690,23,FALSE),"")</f>
        <v>51</v>
      </c>
      <c r="DD308" s="95">
        <f>IFERROR(VLOOKUP(DC308,'Criteria Table'!$A$2:$I$102,2,FALSE),0)</f>
        <v>4.9000000000000004</v>
      </c>
      <c r="DE308" s="95">
        <f t="shared" si="291"/>
        <v>56</v>
      </c>
      <c r="DF308" s="76">
        <f>IFERROR(VLOOKUP(TEXT($A308,"0000"),'AYP11'!$B$1691:$AU$2112,23,FALSE),"")</f>
        <v>37</v>
      </c>
      <c r="DG308" s="95">
        <f>IFERROR(VLOOKUP(DF308,'Criteria Table'!$A$2:$I$102,2,FALSE),0)</f>
        <v>6.3000000000000007</v>
      </c>
      <c r="DH308" s="95">
        <f t="shared" si="292"/>
        <v>43</v>
      </c>
      <c r="DI308" s="76">
        <f>IFERROR(VLOOKUP(TEXT($A308,"0000"),'AYP11'!$B$2535:$AU$2956,23,FALSE),"")</f>
        <v>23</v>
      </c>
      <c r="DJ308" s="95">
        <f>IFERROR(VLOOKUP(DI308,'Criteria Table'!$A$2:$I$102,2,FALSE),0)</f>
        <v>7.7</v>
      </c>
      <c r="DK308" s="95">
        <f t="shared" si="293"/>
        <v>31</v>
      </c>
      <c r="DL308" s="91">
        <f>IFERROR(VLOOKUP(TEXT($A308,"0000"),'AYP11'!$B$3379:$AU$3800,11,FALSE),"")</f>
        <v>0</v>
      </c>
      <c r="DM308" s="95">
        <f t="shared" si="294"/>
        <v>1</v>
      </c>
      <c r="DN308" s="95" t="str">
        <f t="shared" si="295"/>
        <v/>
      </c>
      <c r="DO308" s="91">
        <f>IFERROR(VLOOKUP(TEXT($A308,"0000"),'AYP11'!$B$847:$AU$1268,11,FALSE),"")</f>
        <v>0</v>
      </c>
      <c r="DP308" s="95">
        <f t="shared" si="296"/>
        <v>1</v>
      </c>
      <c r="DQ308" s="95" t="str">
        <f t="shared" si="297"/>
        <v/>
      </c>
      <c r="DR308" s="91">
        <f>IFERROR(VLOOKUP(TEXT($A308,"0000"),'AYP11'!$B$2113:$AU$2534,11,FALSE),"")</f>
        <v>0</v>
      </c>
      <c r="DS308" s="95">
        <f t="shared" si="298"/>
        <v>1</v>
      </c>
      <c r="DT308" s="95" t="str">
        <f t="shared" si="299"/>
        <v/>
      </c>
      <c r="DU308" s="91">
        <f>IFERROR(VLOOKUP(TEXT($A308,"0000"),'AYP11'!$B$425:$AU$846,11,FALSE),"")</f>
        <v>0</v>
      </c>
      <c r="DV308" s="95">
        <f t="shared" si="300"/>
        <v>1</v>
      </c>
      <c r="DW308" s="95" t="str">
        <f t="shared" si="301"/>
        <v/>
      </c>
      <c r="DX308" s="91">
        <f>IFERROR(VLOOKUP(TEXT($A308,"0000"),'AYP11'!$B$3:$AU$424,11,FALSE),"")</f>
        <v>0</v>
      </c>
      <c r="DY308" s="95">
        <f t="shared" si="302"/>
        <v>1</v>
      </c>
      <c r="DZ308" s="95" t="str">
        <f t="shared" si="303"/>
        <v/>
      </c>
      <c r="EA308" s="91">
        <f>IFERROR(VLOOKUP(TEXT($A308,"0000"),'AYP11'!$B$1269:$AU$1690,11,FALSE),"")</f>
        <v>0</v>
      </c>
      <c r="EB308" s="95">
        <f t="shared" si="304"/>
        <v>1</v>
      </c>
      <c r="EC308" s="95" t="str">
        <f t="shared" si="305"/>
        <v/>
      </c>
      <c r="ED308" s="91">
        <f>IFERROR(VLOOKUP(TEXT($A308,"0000"),'AYP11'!$B$1691:$AU$2112,11,FALSE),"")</f>
        <v>89</v>
      </c>
      <c r="EE308" s="95">
        <f t="shared" si="306"/>
        <v>1</v>
      </c>
      <c r="EF308" s="95">
        <f t="shared" si="307"/>
        <v>90</v>
      </c>
      <c r="EG308" s="91">
        <f>IFERROR(VLOOKUP(TEXT($A308,"0000"),'AYP11'!$B$2535:$AU$2956,11,FALSE),"")</f>
        <v>87</v>
      </c>
      <c r="EH308" s="95">
        <f t="shared" si="308"/>
        <v>1</v>
      </c>
      <c r="EI308" s="95">
        <f t="shared" si="309"/>
        <v>88</v>
      </c>
      <c r="EP308" s="34">
        <v>52</v>
      </c>
      <c r="EQ308" s="102" t="s">
        <v>2030</v>
      </c>
    </row>
    <row r="309" spans="1:147" x14ac:dyDescent="0.25">
      <c r="A309" s="248">
        <v>6141</v>
      </c>
      <c r="B309" s="291">
        <f t="shared" si="256"/>
        <v>25.601750547045953</v>
      </c>
      <c r="C309" s="50">
        <f>IFERROR(VLOOKUP(TEXT($A309,"0000"),'R-M11'!$A$2:$AA$500,4,FALSE),0)</f>
        <v>117</v>
      </c>
      <c r="D309" s="291">
        <f t="shared" si="257"/>
        <v>5.9080962800875279</v>
      </c>
      <c r="E309" s="98">
        <f>IFERROR(SUM(VLOOKUP(TEXT($A309,"0000"),'R-M11'!$A$2:$AA$500,5,FALSE),VLOOKUP(TEXT($A309,"0000"),'R-M11'!$A$2:$AA$500,6,FALSE)),0)</f>
        <v>27</v>
      </c>
      <c r="F309" s="58">
        <f>IFERROR(VLOOKUP(TEXT($A309,"0000"),'R-M11'!$A$2:$AA$500,14,FALSE),0)</f>
        <v>457</v>
      </c>
      <c r="G309" s="230">
        <f t="shared" si="310"/>
        <v>30.361750547045951</v>
      </c>
      <c r="H309" s="97">
        <f t="shared" si="258"/>
        <v>138.75319999999999</v>
      </c>
      <c r="I309" s="230">
        <f t="shared" si="311"/>
        <v>7.9480962800875279</v>
      </c>
      <c r="J309" s="97">
        <f t="shared" si="259"/>
        <v>36.322800000000008</v>
      </c>
      <c r="K309" s="230">
        <f t="shared" si="260"/>
        <v>32</v>
      </c>
      <c r="L309" s="121">
        <f>IFERROR(VLOOKUP(K309,'Criteria Table'!$A$2:$I$102,2,FALSE),"")</f>
        <v>6.8000000000000007</v>
      </c>
      <c r="M309" s="230">
        <f t="shared" si="261"/>
        <v>38.309846827133477</v>
      </c>
      <c r="N309" s="286">
        <f t="shared" si="262"/>
        <v>24.183006535947712</v>
      </c>
      <c r="O309" s="50">
        <f>IFERROR(VLOOKUP(TEXT($A309,"0000"),'R-M11'!$A$2:$AA$500,17,FALSE),"")</f>
        <v>111</v>
      </c>
      <c r="P309" s="286">
        <f t="shared" si="263"/>
        <v>6.1002178649237475</v>
      </c>
      <c r="Q309" s="98">
        <f>IFERROR(SUM(VLOOKUP(TEXT($A309,"0000"),'R-M11'!$A$2:$AA$500,18,FALSE),VLOOKUP(TEXT($A309,"0000"),'R-M11'!$A$2:$AA$500,19,FALSE)),0)</f>
        <v>28</v>
      </c>
      <c r="R309" s="69">
        <f>IFERROR(VLOOKUP(TEXT($A309,"0000"),'R-M11'!$A$2:$AA$500,27,FALSE),0)</f>
        <v>459</v>
      </c>
      <c r="S309" s="121">
        <f t="shared" si="312"/>
        <v>29.08300653594771</v>
      </c>
      <c r="T309" s="70">
        <f t="shared" si="264"/>
        <v>133.49099999999999</v>
      </c>
      <c r="U309" s="121">
        <f t="shared" si="313"/>
        <v>8.2002178649237472</v>
      </c>
      <c r="V309" s="70">
        <f t="shared" si="265"/>
        <v>37.639000000000003</v>
      </c>
      <c r="W309" s="121">
        <f t="shared" si="266"/>
        <v>30</v>
      </c>
      <c r="X309" s="124">
        <f>IFERROR(VLOOKUP(W309,'Criteria Table'!$A$2:$I$102,2,FALSE),"")</f>
        <v>7</v>
      </c>
      <c r="Y309" s="121">
        <f t="shared" si="267"/>
        <v>37.283224400871461</v>
      </c>
      <c r="Z309" s="92">
        <f>IFERROR(IF(VLOOKUP(A309,'SG11'!$A$3:$AI$500,18,FALSE)="","NA",VLOOKUP(A309,'SG11'!$A$3:$AI$500,18,FALSE)),"")</f>
        <v>62</v>
      </c>
      <c r="AA309" s="75">
        <f>IFERROR(VLOOKUP(Z309,'Criteria Table'!$A$2:$I$102,6,FALSE),"NA")</f>
        <v>5</v>
      </c>
      <c r="AB309" s="95">
        <f t="shared" si="314"/>
        <v>67</v>
      </c>
      <c r="AC309" s="84">
        <f>IFERROR(IF(VLOOKUP(A309,'SG11'!$A$3:$AI$500,19,FALSE)="","NA",VLOOKUP(A309,'SG11'!$A$3:$AI$500,19,FALSE)),"")</f>
        <v>56</v>
      </c>
      <c r="AD309" s="75">
        <f>IFERROR(VLOOKUP(AC309,'Criteria Table'!$A$2:$I$102,6,FALSE),"NA")</f>
        <v>10</v>
      </c>
      <c r="AE309" s="95">
        <f t="shared" si="315"/>
        <v>66</v>
      </c>
      <c r="AF309" s="92">
        <f>IFERROR(IF(VLOOKUP(A309,'SG11'!$A$3:$AI$500,20,FALSE)="","NA",VLOOKUP(A309,'SG11'!$A$3:$AI$500,20,FALSE)),"")</f>
        <v>74</v>
      </c>
      <c r="AG309" s="75">
        <f>IFERROR(VLOOKUP(AF309,'Criteria Table'!$A$2:$I$102,6,FALSE),"NA")</f>
        <v>5</v>
      </c>
      <c r="AH309" s="95">
        <f t="shared" si="316"/>
        <v>79</v>
      </c>
      <c r="AI309" s="84">
        <f>IFERROR(IF(VLOOKUP(A309,'SG11'!$A$3:$AI$500,21,FALSE)="","NA",VLOOKUP(A309,'SG11'!$A$3:$AI$500,21,FALSE)),"")</f>
        <v>61</v>
      </c>
      <c r="AJ309" s="75">
        <f>IFERROR(VLOOKUP(AI309,'Criteria Table'!$A$2:$I$102,6,FALSE),"NA")</f>
        <v>5</v>
      </c>
      <c r="AK309" s="95">
        <f t="shared" si="317"/>
        <v>66</v>
      </c>
      <c r="AL309" s="99">
        <f>IFERROR(VLOOKUP(TEXT(A309,"0000"),'W11'!$A$1:$E$500,4,FALSE)/AP309*100,"")</f>
        <v>96.296296296296291</v>
      </c>
      <c r="AM309" s="97">
        <f>IFERROR(VLOOKUP(TEXT(A309,"0000"),'W11'!$A$1:$E$500,4,FALSE),"")</f>
        <v>156</v>
      </c>
      <c r="AN309" s="99">
        <f t="shared" si="268"/>
        <v>96.296296296296291</v>
      </c>
      <c r="AO309" s="97">
        <f t="shared" si="269"/>
        <v>156</v>
      </c>
      <c r="AP309" s="99">
        <f>IFERROR(VLOOKUP(TEXT(A309,"0000"),'W11'!$A$1:$E$500,5,FALSE),"")</f>
        <v>162</v>
      </c>
      <c r="AQ309" s="97">
        <f>IFERROR(VLOOKUP(ROUND(AL309,0),'Criteria Table'!$A$2:$I$102,4,FALSE),0)</f>
        <v>0</v>
      </c>
      <c r="AR309" s="128"/>
      <c r="AS309" s="95"/>
      <c r="AT309" s="95"/>
      <c r="AU309" s="100">
        <f>IFERROR(VLOOKUP(TEXT(A309,"0000"),'Sci11'!$A$3:$N$492,4,FALSE)/VLOOKUP(TEXT(A309,"0000"),'Sci11'!$A$3:$N$492,14,FALSE)*100,"")</f>
        <v>17.763157894736842</v>
      </c>
      <c r="AV309" s="101">
        <f>SUM(VLOOKUP(TEXT(A309,"0000"),'Sci11'!$A$3:$N$492,5,FALSE),VLOOKUP(TEXT(A309,"0000"),'Sci11'!$A$3:$N$492,6,FALSE))/VLOOKUP(TEXT(A309,"0000"),'Sci11'!$A$3:$N$492,14,FALSE)*100</f>
        <v>3.9473684210526314</v>
      </c>
      <c r="AW309" s="100">
        <f t="shared" si="318"/>
        <v>23.223157894736843</v>
      </c>
      <c r="AX309" s="101">
        <f>IFERROR(AW309/100*VLOOKUP(TEXT(A309,"0000"),'Sci11'!$A$3:$N$492,14,FALSE),"")</f>
        <v>35.299199999999999</v>
      </c>
      <c r="AY309" s="100">
        <f t="shared" si="319"/>
        <v>6.2873684210526317</v>
      </c>
      <c r="AZ309" s="101">
        <f>IFERROR(AY309/100*VLOOKUP(TEXT(A309,"0000"),'Sci11'!$A$3:$N$492,14,FALSE),"")</f>
        <v>9.5568000000000008</v>
      </c>
      <c r="BA309" s="100">
        <f t="shared" si="270"/>
        <v>22</v>
      </c>
      <c r="BB309" s="101">
        <f>IFERROR(VLOOKUP(BA309,'Criteria Table'!$A$2:$I$102,2,FALSE),"")</f>
        <v>7.8000000000000007</v>
      </c>
      <c r="BC309" s="101">
        <f t="shared" si="271"/>
        <v>29.8</v>
      </c>
      <c r="BD309" s="82">
        <f>IFERROR(VLOOKUP(A309,ATTx11!$A$2:$N$500,4,FALSE),"")</f>
        <v>93.49</v>
      </c>
      <c r="BE309" s="95">
        <f t="shared" si="272"/>
        <v>1</v>
      </c>
      <c r="BF309" s="96">
        <f t="shared" si="273"/>
        <v>94.49</v>
      </c>
      <c r="BG309" s="70">
        <f>IFERROR(VLOOKUP(A309,ATTx11!$A$2:$N$500,11,FALSE),"")</f>
        <v>66</v>
      </c>
      <c r="BH309" s="95">
        <f t="shared" si="274"/>
        <v>59.4</v>
      </c>
      <c r="BI309" s="70">
        <f>IFERROR(VLOOKUP(A309,ATTx11!$A$2:$N$500,12,FALSE),"")</f>
        <v>172</v>
      </c>
      <c r="BJ309" s="97">
        <f t="shared" si="275"/>
        <v>154.80000000000001</v>
      </c>
      <c r="BK309" s="84">
        <f>IFERROR(VLOOKUP(A309,ATTx11!$A$2:$N$500,7,FALSE),"")</f>
        <v>51</v>
      </c>
      <c r="BL309" s="97">
        <f t="shared" si="276"/>
        <v>45.9</v>
      </c>
      <c r="BM309" s="84">
        <f>IFERROR(VLOOKUP(A309,ATTx11!$A$2:$N$500,8,FALSE),"")</f>
        <v>106</v>
      </c>
      <c r="BN309" s="95">
        <f t="shared" si="277"/>
        <v>95.4</v>
      </c>
      <c r="BO309" s="95"/>
      <c r="BP309" s="83">
        <f>IFERROR(VLOOKUP(TEXT($A309,"0000"),'AYP11'!$B$3379:$AU$3800,17,FALSE),"")</f>
        <v>0</v>
      </c>
      <c r="BQ309" s="75">
        <f>IFERROR(VLOOKUP(BP309,'Criteria Table'!$A$2:$I$102,2,FALSE),0)</f>
        <v>10</v>
      </c>
      <c r="BR309" s="95">
        <f t="shared" si="278"/>
        <v>10</v>
      </c>
      <c r="BS309" s="83">
        <f>IFERROR(VLOOKUP(TEXT($A309,"0000"),'AYP11'!$B$847:$AU$1268,17,FALSE),"")</f>
        <v>32</v>
      </c>
      <c r="BT309" s="75">
        <f>IFERROR(VLOOKUP(BS309,'Criteria Table'!$A$2:$I$102,2,FALSE),0)</f>
        <v>6.8000000000000007</v>
      </c>
      <c r="BU309" s="95">
        <f t="shared" si="279"/>
        <v>39</v>
      </c>
      <c r="BV309" s="83">
        <f>IFERROR(VLOOKUP(TEXT($A309,"0000"),'AYP11'!$B$2113:$AU$2534,17,FALSE),"")</f>
        <v>0</v>
      </c>
      <c r="BW309" s="75">
        <f>IFERROR(VLOOKUP(BV309,'Criteria Table'!$A$2:$I$102,2,FALSE),0)</f>
        <v>10</v>
      </c>
      <c r="BX309" s="95">
        <f t="shared" si="280"/>
        <v>10</v>
      </c>
      <c r="BY309" s="83">
        <f>IFERROR(VLOOKUP(TEXT($A309,"0000"),'AYP11'!$B$425:$AU$846,17,FALSE),"")</f>
        <v>0</v>
      </c>
      <c r="BZ309" s="75">
        <f>IFERROR(VLOOKUP(BY309,'Criteria Table'!$A$2:$I$102,2,FALSE),0)</f>
        <v>10</v>
      </c>
      <c r="CA309" s="95">
        <f t="shared" si="281"/>
        <v>10</v>
      </c>
      <c r="CB309" s="83">
        <f>IFERROR(VLOOKUP(TEXT($A309,"0000"),'AYP11'!$B$3:$AU$424,17,FALSE),"")</f>
        <v>0</v>
      </c>
      <c r="CC309" s="95">
        <f>IFERROR(VLOOKUP(CB309,'Criteria Table'!$A$2:$I$102,2,FALSE),0)</f>
        <v>10</v>
      </c>
      <c r="CD309" s="95">
        <f t="shared" si="282"/>
        <v>10</v>
      </c>
      <c r="CE309" s="83">
        <f>IFERROR(VLOOKUP(TEXT($A309,"0000"),'AYP11'!$B$1269:$AU$1690,17,FALSE),"")</f>
        <v>33</v>
      </c>
      <c r="CF309" s="95">
        <f>IFERROR(VLOOKUP(CE309,'Criteria Table'!$A$2:$I$102,2,FALSE),0)</f>
        <v>6.7</v>
      </c>
      <c r="CG309" s="95">
        <f t="shared" si="283"/>
        <v>40</v>
      </c>
      <c r="CH309" s="83">
        <f>IFERROR(VLOOKUP(TEXT($A309,"0000"),'AYP11'!$B$1691:$AU$2112,17,FALSE),"")</f>
        <v>0</v>
      </c>
      <c r="CI309" s="95">
        <f>IFERROR(VLOOKUP(CH309,'Criteria Table'!$A$2:$I$102,2,FALSE),0)</f>
        <v>10</v>
      </c>
      <c r="CJ309" s="95">
        <f t="shared" si="284"/>
        <v>10</v>
      </c>
      <c r="CK309" s="83">
        <f>IFERROR(VLOOKUP(TEXT($A309,"0000"),'AYP11'!$B$2535:$AU$2956,17,FALSE),"")</f>
        <v>0</v>
      </c>
      <c r="CL309" s="95">
        <f>IFERROR(VLOOKUP(CK309,'Criteria Table'!$A$2:$I$102,2,FALSE),0)</f>
        <v>10</v>
      </c>
      <c r="CM309" s="95">
        <f t="shared" si="285"/>
        <v>10</v>
      </c>
      <c r="CN309" s="76">
        <f>IFERROR(VLOOKUP(TEXT($A309,"0000"),'AYP11'!$B$3379:$AU$3800,23,FALSE),"")</f>
        <v>0</v>
      </c>
      <c r="CO309" s="95">
        <f>IFERROR(VLOOKUP(CN309,'Criteria Table'!$A$2:$I$102,2,FALSE),0)</f>
        <v>10</v>
      </c>
      <c r="CP309" s="95">
        <f t="shared" si="286"/>
        <v>10</v>
      </c>
      <c r="CQ309" s="76">
        <f>IFERROR(VLOOKUP(TEXT($A309,"0000"),'AYP11'!$B$847:$AU$1268,23,FALSE),"")</f>
        <v>31</v>
      </c>
      <c r="CR309" s="95">
        <f>IFERROR(VLOOKUP(CQ309,'Criteria Table'!$A$2:$I$102,2,FALSE),0)</f>
        <v>6.9</v>
      </c>
      <c r="CS309" s="95">
        <f t="shared" si="287"/>
        <v>38</v>
      </c>
      <c r="CT309" s="76">
        <f>IFERROR(VLOOKUP(TEXT($A309,"0000"),'AYP11'!$B$2113:$AU$2534,23,FALSE),"")</f>
        <v>0</v>
      </c>
      <c r="CU309" s="95">
        <f>IFERROR(VLOOKUP(CT309,'Criteria Table'!$A$2:$I$102,2,FALSE),0)</f>
        <v>10</v>
      </c>
      <c r="CV309" s="95">
        <f t="shared" si="288"/>
        <v>10</v>
      </c>
      <c r="CW309" s="76">
        <f>IFERROR(VLOOKUP(TEXT($A309,"0000"),'AYP11'!$B$425:$AU$846,23,FALSE),"")</f>
        <v>0</v>
      </c>
      <c r="CX309" s="95">
        <f>IFERROR(VLOOKUP(CW309,'Criteria Table'!$A$2:$I$102,2,FALSE),0)</f>
        <v>10</v>
      </c>
      <c r="CY309" s="95">
        <f t="shared" si="289"/>
        <v>10</v>
      </c>
      <c r="CZ309" s="76">
        <f>IFERROR(VLOOKUP(TEXT($A309,"0000"),'AYP11'!$B$3:$AU$424,23,FALSE),"")</f>
        <v>0</v>
      </c>
      <c r="DA309" s="95">
        <f>IFERROR(VLOOKUP(CZ309,'Criteria Table'!$A$2:$I$102,2,FALSE),0)</f>
        <v>10</v>
      </c>
      <c r="DB309" s="95">
        <f t="shared" si="290"/>
        <v>10</v>
      </c>
      <c r="DC309" s="76">
        <f>IFERROR(VLOOKUP(TEXT($A309,"0000"),'AYP11'!$B$1269:$AU$1690,23,FALSE),"")</f>
        <v>32</v>
      </c>
      <c r="DD309" s="95">
        <f>IFERROR(VLOOKUP(DC309,'Criteria Table'!$A$2:$I$102,2,FALSE),0)</f>
        <v>6.8000000000000007</v>
      </c>
      <c r="DE309" s="95">
        <f t="shared" si="291"/>
        <v>39</v>
      </c>
      <c r="DF309" s="76">
        <f>IFERROR(VLOOKUP(TEXT($A309,"0000"),'AYP11'!$B$1691:$AU$2112,23,FALSE),"")</f>
        <v>0</v>
      </c>
      <c r="DG309" s="95">
        <f>IFERROR(VLOOKUP(DF309,'Criteria Table'!$A$2:$I$102,2,FALSE),0)</f>
        <v>10</v>
      </c>
      <c r="DH309" s="95">
        <f t="shared" si="292"/>
        <v>10</v>
      </c>
      <c r="DI309" s="76">
        <f>IFERROR(VLOOKUP(TEXT($A309,"0000"),'AYP11'!$B$2535:$AU$2956,23,FALSE),"")</f>
        <v>0</v>
      </c>
      <c r="DJ309" s="95">
        <f>IFERROR(VLOOKUP(DI309,'Criteria Table'!$A$2:$I$102,2,FALSE),0)</f>
        <v>10</v>
      </c>
      <c r="DK309" s="95">
        <f t="shared" si="293"/>
        <v>10</v>
      </c>
      <c r="DL309" s="91">
        <f>IFERROR(VLOOKUP(TEXT($A309,"0000"),'AYP11'!$B$3379:$AU$3800,11,FALSE),"")</f>
        <v>0</v>
      </c>
      <c r="DM309" s="95">
        <f t="shared" si="294"/>
        <v>1</v>
      </c>
      <c r="DN309" s="95" t="str">
        <f t="shared" si="295"/>
        <v/>
      </c>
      <c r="DO309" s="91">
        <f>IFERROR(VLOOKUP(TEXT($A309,"0000"),'AYP11'!$B$847:$AU$1268,11,FALSE),"")</f>
        <v>0</v>
      </c>
      <c r="DP309" s="95">
        <f t="shared" si="296"/>
        <v>1</v>
      </c>
      <c r="DQ309" s="95" t="str">
        <f t="shared" si="297"/>
        <v/>
      </c>
      <c r="DR309" s="91">
        <f>IFERROR(VLOOKUP(TEXT($A309,"0000"),'AYP11'!$B$2113:$AU$2534,11,FALSE),"")</f>
        <v>0</v>
      </c>
      <c r="DS309" s="95">
        <f t="shared" si="298"/>
        <v>1</v>
      </c>
      <c r="DT309" s="95" t="str">
        <f t="shared" si="299"/>
        <v/>
      </c>
      <c r="DU309" s="91">
        <f>IFERROR(VLOOKUP(TEXT($A309,"0000"),'AYP11'!$B$425:$AU$846,11,FALSE),"")</f>
        <v>0</v>
      </c>
      <c r="DV309" s="95">
        <f t="shared" si="300"/>
        <v>1</v>
      </c>
      <c r="DW309" s="95" t="str">
        <f t="shared" si="301"/>
        <v/>
      </c>
      <c r="DX309" s="91">
        <f>IFERROR(VLOOKUP(TEXT($A309,"0000"),'AYP11'!$B$3:$AU$424,11,FALSE),"")</f>
        <v>0</v>
      </c>
      <c r="DY309" s="95">
        <f t="shared" si="302"/>
        <v>1</v>
      </c>
      <c r="DZ309" s="95" t="str">
        <f t="shared" si="303"/>
        <v/>
      </c>
      <c r="EA309" s="91">
        <f>IFERROR(VLOOKUP(TEXT($A309,"0000"),'AYP11'!$B$1269:$AU$1690,11,FALSE),"")</f>
        <v>0</v>
      </c>
      <c r="EB309" s="95">
        <f t="shared" si="304"/>
        <v>1</v>
      </c>
      <c r="EC309" s="95" t="str">
        <f t="shared" si="305"/>
        <v/>
      </c>
      <c r="ED309" s="91">
        <f>IFERROR(VLOOKUP(TEXT($A309,"0000"),'AYP11'!$B$1691:$AU$2112,11,FALSE),"")</f>
        <v>0</v>
      </c>
      <c r="EE309" s="95">
        <f t="shared" si="306"/>
        <v>1</v>
      </c>
      <c r="EF309" s="95" t="str">
        <f t="shared" si="307"/>
        <v/>
      </c>
      <c r="EG309" s="91">
        <f>IFERROR(VLOOKUP(TEXT($A309,"0000"),'AYP11'!$B$2535:$AU$2956,11,FALSE),"")</f>
        <v>0</v>
      </c>
      <c r="EH309" s="95">
        <f t="shared" si="308"/>
        <v>1</v>
      </c>
      <c r="EI309" s="95" t="str">
        <f t="shared" si="309"/>
        <v/>
      </c>
      <c r="EP309" s="34">
        <v>60</v>
      </c>
      <c r="EQ309" s="102" t="s">
        <v>2059</v>
      </c>
    </row>
    <row r="310" spans="1:147" x14ac:dyDescent="0.25">
      <c r="A310" s="248">
        <v>6151</v>
      </c>
      <c r="B310" s="291">
        <f t="shared" si="256"/>
        <v>36.422136422136418</v>
      </c>
      <c r="C310" s="50">
        <f>IFERROR(VLOOKUP(TEXT($A310,"0000"),'R-M11'!$A$2:$AA$500,4,FALSE),0)</f>
        <v>283</v>
      </c>
      <c r="D310" s="291">
        <f t="shared" si="257"/>
        <v>33.848133848133848</v>
      </c>
      <c r="E310" s="98">
        <f>IFERROR(SUM(VLOOKUP(TEXT($A310,"0000"),'R-M11'!$A$2:$AA$500,5,FALSE),VLOOKUP(TEXT($A310,"0000"),'R-M11'!$A$2:$AA$500,6,FALSE)),0)</f>
        <v>263</v>
      </c>
      <c r="F310" s="58">
        <f>IFERROR(VLOOKUP(TEXT($A310,"0000"),'R-M11'!$A$2:$AA$500,14,FALSE),0)</f>
        <v>777</v>
      </c>
      <c r="G310" s="230">
        <f t="shared" si="310"/>
        <v>38.52213642213642</v>
      </c>
      <c r="H310" s="97">
        <f t="shared" si="258"/>
        <v>299.31700000000001</v>
      </c>
      <c r="I310" s="230">
        <f t="shared" si="311"/>
        <v>34.748133848133847</v>
      </c>
      <c r="J310" s="97">
        <f t="shared" si="259"/>
        <v>269.99299999999999</v>
      </c>
      <c r="K310" s="230">
        <f t="shared" si="260"/>
        <v>70</v>
      </c>
      <c r="L310" s="121">
        <f>IFERROR(VLOOKUP(K310,'Criteria Table'!$A$2:$I$102,2,FALSE),"")</f>
        <v>3</v>
      </c>
      <c r="M310" s="230">
        <f t="shared" si="261"/>
        <v>73.27027027027026</v>
      </c>
      <c r="N310" s="286">
        <f t="shared" si="262"/>
        <v>31.096774193548388</v>
      </c>
      <c r="O310" s="50">
        <f>IFERROR(VLOOKUP(TEXT($A310,"0000"),'R-M11'!$A$2:$AA$500,17,FALSE),"")</f>
        <v>241</v>
      </c>
      <c r="P310" s="286">
        <f t="shared" si="263"/>
        <v>31.741935483870972</v>
      </c>
      <c r="Q310" s="98">
        <f>IFERROR(SUM(VLOOKUP(TEXT($A310,"0000"),'R-M11'!$A$2:$AA$500,18,FALSE),VLOOKUP(TEXT($A310,"0000"),'R-M11'!$A$2:$AA$500,19,FALSE)),0)</f>
        <v>246</v>
      </c>
      <c r="R310" s="69">
        <f>IFERROR(VLOOKUP(TEXT($A310,"0000"),'R-M11'!$A$2:$AA$500,27,FALSE),0)</f>
        <v>775</v>
      </c>
      <c r="S310" s="121">
        <f t="shared" si="312"/>
        <v>33.686774193548388</v>
      </c>
      <c r="T310" s="70">
        <f t="shared" si="264"/>
        <v>261.07249999999999</v>
      </c>
      <c r="U310" s="121">
        <f t="shared" si="313"/>
        <v>32.851935483870975</v>
      </c>
      <c r="V310" s="70">
        <f t="shared" si="265"/>
        <v>254.60250000000005</v>
      </c>
      <c r="W310" s="121">
        <f t="shared" si="266"/>
        <v>63</v>
      </c>
      <c r="X310" s="124">
        <f>IFERROR(VLOOKUP(W310,'Criteria Table'!$A$2:$I$102,2,FALSE),"")</f>
        <v>3.7</v>
      </c>
      <c r="Y310" s="121">
        <f t="shared" si="267"/>
        <v>66.538709677419362</v>
      </c>
      <c r="Z310" s="92">
        <f>IFERROR(IF(VLOOKUP(A310,'SG11'!$A$3:$AI$500,18,FALSE)="","NA",VLOOKUP(A310,'SG11'!$A$3:$AI$500,18,FALSE)),"")</f>
        <v>69</v>
      </c>
      <c r="AA310" s="75">
        <f>IFERROR(VLOOKUP(Z310,'Criteria Table'!$A$2:$I$102,6,FALSE),"NA")</f>
        <v>5</v>
      </c>
      <c r="AB310" s="95">
        <f t="shared" si="314"/>
        <v>74</v>
      </c>
      <c r="AC310" s="84">
        <f>IFERROR(IF(VLOOKUP(A310,'SG11'!$A$3:$AI$500,19,FALSE)="","NA",VLOOKUP(A310,'SG11'!$A$3:$AI$500,19,FALSE)),"")</f>
        <v>69</v>
      </c>
      <c r="AD310" s="75">
        <f>IFERROR(VLOOKUP(AC310,'Criteria Table'!$A$2:$I$102,6,FALSE),"NA")</f>
        <v>5</v>
      </c>
      <c r="AE310" s="95">
        <f t="shared" si="315"/>
        <v>74</v>
      </c>
      <c r="AF310" s="92">
        <f>IFERROR(IF(VLOOKUP(A310,'SG11'!$A$3:$AI$500,20,FALSE)="","NA",VLOOKUP(A310,'SG11'!$A$3:$AI$500,20,FALSE)),"")</f>
        <v>83</v>
      </c>
      <c r="AG310" s="75">
        <f>IFERROR(VLOOKUP(AF310,'Criteria Table'!$A$2:$I$102,6,FALSE),"NA")</f>
        <v>5</v>
      </c>
      <c r="AH310" s="95">
        <f t="shared" si="316"/>
        <v>88</v>
      </c>
      <c r="AI310" s="84">
        <f>IFERROR(IF(VLOOKUP(A310,'SG11'!$A$3:$AI$500,21,FALSE)="","NA",VLOOKUP(A310,'SG11'!$A$3:$AI$500,21,FALSE)),"")</f>
        <v>64</v>
      </c>
      <c r="AJ310" s="75">
        <f>IFERROR(VLOOKUP(AI310,'Criteria Table'!$A$2:$I$102,6,FALSE),"NA")</f>
        <v>5</v>
      </c>
      <c r="AK310" s="95">
        <f t="shared" si="317"/>
        <v>69</v>
      </c>
      <c r="AL310" s="99">
        <f>IFERROR(VLOOKUP(TEXT(A310,"0000"),'W11'!$A$1:$E$500,4,FALSE)/AP310*100,"")</f>
        <v>98.013245033112582</v>
      </c>
      <c r="AM310" s="97">
        <f>IFERROR(VLOOKUP(TEXT(A310,"0000"),'W11'!$A$1:$E$500,4,FALSE),"")</f>
        <v>296</v>
      </c>
      <c r="AN310" s="99">
        <f t="shared" si="268"/>
        <v>98.013245033112582</v>
      </c>
      <c r="AO310" s="97">
        <f t="shared" si="269"/>
        <v>296</v>
      </c>
      <c r="AP310" s="99">
        <f>IFERROR(VLOOKUP(TEXT(A310,"0000"),'W11'!$A$1:$E$500,5,FALSE),"")</f>
        <v>302</v>
      </c>
      <c r="AQ310" s="97">
        <f>IFERROR(VLOOKUP(ROUND(AL310,0),'Criteria Table'!$A$2:$I$102,4,FALSE),0)</f>
        <v>0</v>
      </c>
      <c r="AR310" s="128"/>
      <c r="AS310" s="95"/>
      <c r="AT310" s="95"/>
      <c r="AU310" s="100">
        <f>IFERROR(VLOOKUP(TEXT(A310,"0000"),'Sci11'!$A$3:$N$492,4,FALSE)/VLOOKUP(TEXT(A310,"0000"),'Sci11'!$A$3:$N$492,14,FALSE)*100,"")</f>
        <v>37.333333333333336</v>
      </c>
      <c r="AV310" s="101">
        <f>SUM(VLOOKUP(TEXT(A310,"0000"),'Sci11'!$A$3:$N$492,5,FALSE),VLOOKUP(TEXT(A310,"0000"),'Sci11'!$A$3:$N$492,6,FALSE))/VLOOKUP(TEXT(A310,"0000"),'Sci11'!$A$3:$N$492,14,FALSE)*100</f>
        <v>20.333333333333332</v>
      </c>
      <c r="AW310" s="100">
        <f t="shared" si="318"/>
        <v>40.273333333333333</v>
      </c>
      <c r="AX310" s="101">
        <f>IFERROR(AW310/100*VLOOKUP(TEXT(A310,"0000"),'Sci11'!$A$3:$N$492,14,FALSE),"")</f>
        <v>120.82</v>
      </c>
      <c r="AY310" s="100">
        <f t="shared" si="319"/>
        <v>21.593333333333334</v>
      </c>
      <c r="AZ310" s="101">
        <f>IFERROR(AY310/100*VLOOKUP(TEXT(A310,"0000"),'Sci11'!$A$3:$N$492,14,FALSE),"")</f>
        <v>64.78</v>
      </c>
      <c r="BA310" s="100">
        <f t="shared" si="270"/>
        <v>58</v>
      </c>
      <c r="BB310" s="101">
        <f>IFERROR(VLOOKUP(BA310,'Criteria Table'!$A$2:$I$102,2,FALSE),"")</f>
        <v>4.2</v>
      </c>
      <c r="BC310" s="101">
        <f t="shared" si="271"/>
        <v>62.2</v>
      </c>
      <c r="BD310" s="82">
        <f>IFERROR(VLOOKUP(A310,ATTx11!$A$2:$N$500,4,FALSE),"")</f>
        <v>96.07</v>
      </c>
      <c r="BE310" s="95">
        <f t="shared" si="272"/>
        <v>0.5</v>
      </c>
      <c r="BF310" s="96">
        <f t="shared" si="273"/>
        <v>96.57</v>
      </c>
      <c r="BG310" s="70">
        <f>IFERROR(VLOOKUP(A310,ATTx11!$A$2:$N$500,11,FALSE),"")</f>
        <v>4</v>
      </c>
      <c r="BH310" s="95">
        <f t="shared" si="274"/>
        <v>3.6</v>
      </c>
      <c r="BI310" s="70">
        <f>IFERROR(VLOOKUP(A310,ATTx11!$A$2:$N$500,12,FALSE),"")</f>
        <v>44</v>
      </c>
      <c r="BJ310" s="97">
        <f t="shared" si="275"/>
        <v>39.6</v>
      </c>
      <c r="BK310" s="84">
        <f>IFERROR(VLOOKUP(A310,ATTx11!$A$2:$N$500,7,FALSE),"")</f>
        <v>2</v>
      </c>
      <c r="BL310" s="97">
        <f t="shared" si="276"/>
        <v>1.8</v>
      </c>
      <c r="BM310" s="84">
        <f>IFERROR(VLOOKUP(A310,ATTx11!$A$2:$N$500,8,FALSE),"")</f>
        <v>30</v>
      </c>
      <c r="BN310" s="95">
        <f t="shared" si="277"/>
        <v>27</v>
      </c>
      <c r="BO310" s="95"/>
      <c r="BP310" s="83">
        <f>IFERROR(VLOOKUP(TEXT($A310,"0000"),'AYP11'!$B$3379:$AU$3800,17,FALSE),"")</f>
        <v>0</v>
      </c>
      <c r="BQ310" s="75">
        <f>IFERROR(VLOOKUP(BP310,'Criteria Table'!$A$2:$I$102,2,FALSE),0)</f>
        <v>10</v>
      </c>
      <c r="BR310" s="95">
        <f t="shared" si="278"/>
        <v>10</v>
      </c>
      <c r="BS310" s="83">
        <f>IFERROR(VLOOKUP(TEXT($A310,"0000"),'AYP11'!$B$847:$AU$1268,17,FALSE),"")</f>
        <v>0</v>
      </c>
      <c r="BT310" s="75">
        <f>IFERROR(VLOOKUP(BS310,'Criteria Table'!$A$2:$I$102,2,FALSE),0)</f>
        <v>10</v>
      </c>
      <c r="BU310" s="95">
        <f t="shared" si="279"/>
        <v>10</v>
      </c>
      <c r="BV310" s="83">
        <f>IFERROR(VLOOKUP(TEXT($A310,"0000"),'AYP11'!$B$2113:$AU$2534,17,FALSE),"")</f>
        <v>73</v>
      </c>
      <c r="BW310" s="75">
        <f>IFERROR(VLOOKUP(BV310,'Criteria Table'!$A$2:$I$102,2,FALSE),0)</f>
        <v>2.7</v>
      </c>
      <c r="BX310" s="95">
        <f t="shared" si="280"/>
        <v>76</v>
      </c>
      <c r="BY310" s="83">
        <f>IFERROR(VLOOKUP(TEXT($A310,"0000"),'AYP11'!$B$425:$AU$846,17,FALSE),"")</f>
        <v>0</v>
      </c>
      <c r="BZ310" s="75">
        <f>IFERROR(VLOOKUP(BY310,'Criteria Table'!$A$2:$I$102,2,FALSE),0)</f>
        <v>10</v>
      </c>
      <c r="CA310" s="95">
        <f t="shared" si="281"/>
        <v>10</v>
      </c>
      <c r="CB310" s="83">
        <f>IFERROR(VLOOKUP(TEXT($A310,"0000"),'AYP11'!$B$3:$AU$424,17,FALSE),"")</f>
        <v>0</v>
      </c>
      <c r="CC310" s="95">
        <f>IFERROR(VLOOKUP(CB310,'Criteria Table'!$A$2:$I$102,2,FALSE),0)</f>
        <v>10</v>
      </c>
      <c r="CD310" s="95">
        <f t="shared" si="282"/>
        <v>10</v>
      </c>
      <c r="CE310" s="83">
        <f>IFERROR(VLOOKUP(TEXT($A310,"0000"),'AYP11'!$B$1269:$AU$1690,17,FALSE),"")</f>
        <v>64</v>
      </c>
      <c r="CF310" s="95">
        <f>IFERROR(VLOOKUP(CE310,'Criteria Table'!$A$2:$I$102,2,FALSE),0)</f>
        <v>3.6</v>
      </c>
      <c r="CG310" s="95">
        <f t="shared" si="283"/>
        <v>68</v>
      </c>
      <c r="CH310" s="83">
        <f>IFERROR(VLOOKUP(TEXT($A310,"0000"),'AYP11'!$B$1691:$AU$2112,17,FALSE),"")</f>
        <v>62</v>
      </c>
      <c r="CI310" s="95">
        <f>IFERROR(VLOOKUP(CH310,'Criteria Table'!$A$2:$I$102,2,FALSE),0)</f>
        <v>3.8000000000000003</v>
      </c>
      <c r="CJ310" s="95">
        <f t="shared" si="284"/>
        <v>66</v>
      </c>
      <c r="CK310" s="83">
        <f>IFERROR(VLOOKUP(TEXT($A310,"0000"),'AYP11'!$B$2535:$AU$2956,17,FALSE),"")</f>
        <v>0</v>
      </c>
      <c r="CL310" s="95">
        <f>IFERROR(VLOOKUP(CK310,'Criteria Table'!$A$2:$I$102,2,FALSE),0)</f>
        <v>10</v>
      </c>
      <c r="CM310" s="95">
        <f t="shared" si="285"/>
        <v>10</v>
      </c>
      <c r="CN310" s="76">
        <f>IFERROR(VLOOKUP(TEXT($A310,"0000"),'AYP11'!$B$3379:$AU$3800,23,FALSE),"")</f>
        <v>0</v>
      </c>
      <c r="CO310" s="95">
        <f>IFERROR(VLOOKUP(CN310,'Criteria Table'!$A$2:$I$102,2,FALSE),0)</f>
        <v>10</v>
      </c>
      <c r="CP310" s="95">
        <f t="shared" si="286"/>
        <v>10</v>
      </c>
      <c r="CQ310" s="76">
        <f>IFERROR(VLOOKUP(TEXT($A310,"0000"),'AYP11'!$B$847:$AU$1268,23,FALSE),"")</f>
        <v>0</v>
      </c>
      <c r="CR310" s="95">
        <f>IFERROR(VLOOKUP(CQ310,'Criteria Table'!$A$2:$I$102,2,FALSE),0)</f>
        <v>10</v>
      </c>
      <c r="CS310" s="95">
        <f t="shared" si="287"/>
        <v>10</v>
      </c>
      <c r="CT310" s="76">
        <f>IFERROR(VLOOKUP(TEXT($A310,"0000"),'AYP11'!$B$2113:$AU$2534,23,FALSE),"")</f>
        <v>68</v>
      </c>
      <c r="CU310" s="95">
        <f>IFERROR(VLOOKUP(CT310,'Criteria Table'!$A$2:$I$102,2,FALSE),0)</f>
        <v>3.2</v>
      </c>
      <c r="CV310" s="95">
        <f t="shared" si="288"/>
        <v>71</v>
      </c>
      <c r="CW310" s="76">
        <f>IFERROR(VLOOKUP(TEXT($A310,"0000"),'AYP11'!$B$425:$AU$846,23,FALSE),"")</f>
        <v>0</v>
      </c>
      <c r="CX310" s="95">
        <f>IFERROR(VLOOKUP(CW310,'Criteria Table'!$A$2:$I$102,2,FALSE),0)</f>
        <v>10</v>
      </c>
      <c r="CY310" s="95">
        <f t="shared" si="289"/>
        <v>10</v>
      </c>
      <c r="CZ310" s="76">
        <f>IFERROR(VLOOKUP(TEXT($A310,"0000"),'AYP11'!$B$3:$AU$424,23,FALSE),"")</f>
        <v>0</v>
      </c>
      <c r="DA310" s="95">
        <f>IFERROR(VLOOKUP(CZ310,'Criteria Table'!$A$2:$I$102,2,FALSE),0)</f>
        <v>10</v>
      </c>
      <c r="DB310" s="95">
        <f t="shared" si="290"/>
        <v>10</v>
      </c>
      <c r="DC310" s="76">
        <f>IFERROR(VLOOKUP(TEXT($A310,"0000"),'AYP11'!$B$1269:$AU$1690,23,FALSE),"")</f>
        <v>54</v>
      </c>
      <c r="DD310" s="95">
        <f>IFERROR(VLOOKUP(DC310,'Criteria Table'!$A$2:$I$102,2,FALSE),0)</f>
        <v>4.6000000000000005</v>
      </c>
      <c r="DE310" s="95">
        <f t="shared" si="291"/>
        <v>59</v>
      </c>
      <c r="DF310" s="76">
        <f>IFERROR(VLOOKUP(TEXT($A310,"0000"),'AYP11'!$B$1691:$AU$2112,23,FALSE),"")</f>
        <v>55</v>
      </c>
      <c r="DG310" s="95">
        <f>IFERROR(VLOOKUP(DF310,'Criteria Table'!$A$2:$I$102,2,FALSE),0)</f>
        <v>4.5</v>
      </c>
      <c r="DH310" s="95">
        <f t="shared" si="292"/>
        <v>60</v>
      </c>
      <c r="DI310" s="76">
        <f>IFERROR(VLOOKUP(TEXT($A310,"0000"),'AYP11'!$B$2535:$AU$2956,23,FALSE),"")</f>
        <v>0</v>
      </c>
      <c r="DJ310" s="95">
        <f>IFERROR(VLOOKUP(DI310,'Criteria Table'!$A$2:$I$102,2,FALSE),0)</f>
        <v>10</v>
      </c>
      <c r="DK310" s="95">
        <f t="shared" si="293"/>
        <v>10</v>
      </c>
      <c r="DL310" s="91">
        <f>IFERROR(VLOOKUP(TEXT($A310,"0000"),'AYP11'!$B$3379:$AU$3800,11,FALSE),"")</f>
        <v>0</v>
      </c>
      <c r="DM310" s="95">
        <f t="shared" si="294"/>
        <v>1</v>
      </c>
      <c r="DN310" s="95" t="str">
        <f t="shared" si="295"/>
        <v/>
      </c>
      <c r="DO310" s="91">
        <f>IFERROR(VLOOKUP(TEXT($A310,"0000"),'AYP11'!$B$847:$AU$1268,11,FALSE),"")</f>
        <v>0</v>
      </c>
      <c r="DP310" s="95">
        <f t="shared" si="296"/>
        <v>1</v>
      </c>
      <c r="DQ310" s="95" t="str">
        <f t="shared" si="297"/>
        <v/>
      </c>
      <c r="DR310" s="91">
        <f>IFERROR(VLOOKUP(TEXT($A310,"0000"),'AYP11'!$B$2113:$AU$2534,11,FALSE),"")</f>
        <v>0</v>
      </c>
      <c r="DS310" s="95">
        <f t="shared" si="298"/>
        <v>1</v>
      </c>
      <c r="DT310" s="95" t="str">
        <f t="shared" si="299"/>
        <v/>
      </c>
      <c r="DU310" s="91">
        <f>IFERROR(VLOOKUP(TEXT($A310,"0000"),'AYP11'!$B$425:$AU$846,11,FALSE),"")</f>
        <v>0</v>
      </c>
      <c r="DV310" s="95">
        <f t="shared" si="300"/>
        <v>1</v>
      </c>
      <c r="DW310" s="95" t="str">
        <f t="shared" si="301"/>
        <v/>
      </c>
      <c r="DX310" s="91">
        <f>IFERROR(VLOOKUP(TEXT($A310,"0000"),'AYP11'!$B$3:$AU$424,11,FALSE),"")</f>
        <v>0</v>
      </c>
      <c r="DY310" s="95">
        <f t="shared" si="302"/>
        <v>1</v>
      </c>
      <c r="DZ310" s="95" t="str">
        <f t="shared" si="303"/>
        <v/>
      </c>
      <c r="EA310" s="91">
        <f>IFERROR(VLOOKUP(TEXT($A310,"0000"),'AYP11'!$B$1269:$AU$1690,11,FALSE),"")</f>
        <v>0</v>
      </c>
      <c r="EB310" s="95">
        <f t="shared" si="304"/>
        <v>1</v>
      </c>
      <c r="EC310" s="95" t="str">
        <f t="shared" si="305"/>
        <v/>
      </c>
      <c r="ED310" s="91">
        <f>IFERROR(VLOOKUP(TEXT($A310,"0000"),'AYP11'!$B$1691:$AU$2112,11,FALSE),"")</f>
        <v>0</v>
      </c>
      <c r="EE310" s="95">
        <f t="shared" si="306"/>
        <v>1</v>
      </c>
      <c r="EF310" s="95" t="str">
        <f t="shared" si="307"/>
        <v/>
      </c>
      <c r="EG310" s="91">
        <f>IFERROR(VLOOKUP(TEXT($A310,"0000"),'AYP11'!$B$2535:$AU$2956,11,FALSE),"")</f>
        <v>0</v>
      </c>
      <c r="EH310" s="95">
        <f t="shared" si="308"/>
        <v>1</v>
      </c>
      <c r="EI310" s="95" t="str">
        <f t="shared" si="309"/>
        <v/>
      </c>
      <c r="EP310" s="34">
        <v>83</v>
      </c>
      <c r="EQ310" s="102" t="s">
        <v>1317</v>
      </c>
    </row>
    <row r="311" spans="1:147" x14ac:dyDescent="0.25">
      <c r="A311" s="248">
        <v>6161</v>
      </c>
      <c r="B311" s="291">
        <f t="shared" si="256"/>
        <v>32.663847780126851</v>
      </c>
      <c r="C311" s="50">
        <f>IFERROR(VLOOKUP(TEXT($A311,"0000"),'R-M11'!$A$2:$AA$500,4,FALSE),0)</f>
        <v>309</v>
      </c>
      <c r="D311" s="291">
        <f t="shared" si="257"/>
        <v>21.670190274841438</v>
      </c>
      <c r="E311" s="98">
        <f>IFERROR(SUM(VLOOKUP(TEXT($A311,"0000"),'R-M11'!$A$2:$AA$500,5,FALSE),VLOOKUP(TEXT($A311,"0000"),'R-M11'!$A$2:$AA$500,6,FALSE)),0)</f>
        <v>205</v>
      </c>
      <c r="F311" s="58">
        <f>IFERROR(VLOOKUP(TEXT($A311,"0000"),'R-M11'!$A$2:$AA$500,14,FALSE),0)</f>
        <v>946</v>
      </c>
      <c r="G311" s="230">
        <f t="shared" si="310"/>
        <v>35.88384778012685</v>
      </c>
      <c r="H311" s="97">
        <f t="shared" si="258"/>
        <v>339.46119999999996</v>
      </c>
      <c r="I311" s="230">
        <f t="shared" si="311"/>
        <v>23.050190274841437</v>
      </c>
      <c r="J311" s="97">
        <f t="shared" si="259"/>
        <v>218.0548</v>
      </c>
      <c r="K311" s="230">
        <f t="shared" si="260"/>
        <v>54</v>
      </c>
      <c r="L311" s="121">
        <f>IFERROR(VLOOKUP(K311,'Criteria Table'!$A$2:$I$102,2,FALSE),"")</f>
        <v>4.6000000000000005</v>
      </c>
      <c r="M311" s="230">
        <f t="shared" si="261"/>
        <v>58.934038054968283</v>
      </c>
      <c r="N311" s="286">
        <f t="shared" si="262"/>
        <v>31.229946524064172</v>
      </c>
      <c r="O311" s="50">
        <f>IFERROR(VLOOKUP(TEXT($A311,"0000"),'R-M11'!$A$2:$AA$500,17,FALSE),"")</f>
        <v>292</v>
      </c>
      <c r="P311" s="286">
        <f t="shared" si="263"/>
        <v>13.04812834224599</v>
      </c>
      <c r="Q311" s="98">
        <f>IFERROR(SUM(VLOOKUP(TEXT($A311,"0000"),'R-M11'!$A$2:$AA$500,18,FALSE),VLOOKUP(TEXT($A311,"0000"),'R-M11'!$A$2:$AA$500,19,FALSE)),0)</f>
        <v>122</v>
      </c>
      <c r="R311" s="69">
        <f>IFERROR(VLOOKUP(TEXT($A311,"0000"),'R-M11'!$A$2:$AA$500,27,FALSE),0)</f>
        <v>935</v>
      </c>
      <c r="S311" s="121">
        <f t="shared" si="312"/>
        <v>35.14994652406417</v>
      </c>
      <c r="T311" s="70">
        <f t="shared" si="264"/>
        <v>328.65199999999999</v>
      </c>
      <c r="U311" s="121">
        <f t="shared" si="313"/>
        <v>14.72812834224599</v>
      </c>
      <c r="V311" s="70">
        <f t="shared" si="265"/>
        <v>137.708</v>
      </c>
      <c r="W311" s="121">
        <f t="shared" si="266"/>
        <v>44</v>
      </c>
      <c r="X311" s="124">
        <f>IFERROR(VLOOKUP(W311,'Criteria Table'!$A$2:$I$102,2,FALSE),"")</f>
        <v>5.6000000000000005</v>
      </c>
      <c r="Y311" s="121">
        <f t="shared" si="267"/>
        <v>49.878074866310158</v>
      </c>
      <c r="Z311" s="92">
        <f>IFERROR(IF(VLOOKUP(A311,'SG11'!$A$3:$AI$500,18,FALSE)="","NA",VLOOKUP(A311,'SG11'!$A$3:$AI$500,18,FALSE)),"")</f>
        <v>59</v>
      </c>
      <c r="AA311" s="75">
        <f>IFERROR(VLOOKUP(Z311,'Criteria Table'!$A$2:$I$102,6,FALSE),"NA")</f>
        <v>10</v>
      </c>
      <c r="AB311" s="95">
        <f t="shared" si="314"/>
        <v>69</v>
      </c>
      <c r="AC311" s="84">
        <f>IFERROR(IF(VLOOKUP(A311,'SG11'!$A$3:$AI$500,19,FALSE)="","NA",VLOOKUP(A311,'SG11'!$A$3:$AI$500,19,FALSE)),"")</f>
        <v>52</v>
      </c>
      <c r="AD311" s="75">
        <f>IFERROR(VLOOKUP(AC311,'Criteria Table'!$A$2:$I$102,6,FALSE),"NA")</f>
        <v>10</v>
      </c>
      <c r="AE311" s="95">
        <f t="shared" si="315"/>
        <v>62</v>
      </c>
      <c r="AF311" s="92">
        <f>IFERROR(IF(VLOOKUP(A311,'SG11'!$A$3:$AI$500,20,FALSE)="","NA",VLOOKUP(A311,'SG11'!$A$3:$AI$500,20,FALSE)),"")</f>
        <v>64</v>
      </c>
      <c r="AG311" s="75">
        <f>IFERROR(VLOOKUP(AF311,'Criteria Table'!$A$2:$I$102,6,FALSE),"NA")</f>
        <v>5</v>
      </c>
      <c r="AH311" s="95">
        <f t="shared" si="316"/>
        <v>69</v>
      </c>
      <c r="AI311" s="84">
        <f>IFERROR(IF(VLOOKUP(A311,'SG11'!$A$3:$AI$500,21,FALSE)="","NA",VLOOKUP(A311,'SG11'!$A$3:$AI$500,21,FALSE)),"")</f>
        <v>55</v>
      </c>
      <c r="AJ311" s="75">
        <f>IFERROR(VLOOKUP(AI311,'Criteria Table'!$A$2:$I$102,6,FALSE),"NA")</f>
        <v>10</v>
      </c>
      <c r="AK311" s="95">
        <f t="shared" si="317"/>
        <v>65</v>
      </c>
      <c r="AL311" s="99">
        <f>IFERROR(VLOOKUP(TEXT(A311,"0000"),'W11'!$A$1:$E$500,4,FALSE)/AP311*100,"")</f>
        <v>94.626865671641795</v>
      </c>
      <c r="AM311" s="97">
        <f>IFERROR(VLOOKUP(TEXT(A311,"0000"),'W11'!$A$1:$E$500,4,FALSE),"")</f>
        <v>317</v>
      </c>
      <c r="AN311" s="99">
        <f t="shared" si="268"/>
        <v>94.626865671641795</v>
      </c>
      <c r="AO311" s="97">
        <f t="shared" si="269"/>
        <v>317</v>
      </c>
      <c r="AP311" s="99">
        <f>IFERROR(VLOOKUP(TEXT(A311,"0000"),'W11'!$A$1:$E$500,5,FALSE),"")</f>
        <v>335</v>
      </c>
      <c r="AQ311" s="97">
        <f>IFERROR(VLOOKUP(ROUND(AL311,0),'Criteria Table'!$A$2:$I$102,4,FALSE),0)</f>
        <v>0</v>
      </c>
      <c r="AR311" s="128"/>
      <c r="AS311" s="95"/>
      <c r="AT311" s="95"/>
      <c r="AU311" s="100">
        <f>IFERROR(VLOOKUP(TEXT(A311,"0000"),'Sci11'!$A$3:$N$492,4,FALSE)/VLOOKUP(TEXT(A311,"0000"),'Sci11'!$A$3:$N$492,14,FALSE)*100,"")</f>
        <v>27.607361963190186</v>
      </c>
      <c r="AV311" s="101">
        <f>SUM(VLOOKUP(TEXT(A311,"0000"),'Sci11'!$A$3:$N$492,5,FALSE),VLOOKUP(TEXT(A311,"0000"),'Sci11'!$A$3:$N$492,6,FALSE))/VLOOKUP(TEXT(A311,"0000"),'Sci11'!$A$3:$N$492,14,FALSE)*100</f>
        <v>12.269938650306749</v>
      </c>
      <c r="AW311" s="100">
        <f t="shared" si="318"/>
        <v>31.807361963190186</v>
      </c>
      <c r="AX311" s="101">
        <f>IFERROR(AW311/100*VLOOKUP(TEXT(A311,"0000"),'Sci11'!$A$3:$N$492,14,FALSE),"")</f>
        <v>103.69199999999999</v>
      </c>
      <c r="AY311" s="100">
        <f t="shared" si="319"/>
        <v>14.069938650306749</v>
      </c>
      <c r="AZ311" s="101">
        <f>IFERROR(AY311/100*VLOOKUP(TEXT(A311,"0000"),'Sci11'!$A$3:$N$492,14,FALSE),"")</f>
        <v>45.868000000000002</v>
      </c>
      <c r="BA311" s="100">
        <f t="shared" si="270"/>
        <v>40</v>
      </c>
      <c r="BB311" s="101">
        <f>IFERROR(VLOOKUP(BA311,'Criteria Table'!$A$2:$I$102,2,FALSE),"")</f>
        <v>6</v>
      </c>
      <c r="BC311" s="101">
        <f t="shared" si="271"/>
        <v>46</v>
      </c>
      <c r="BD311" s="82">
        <f>IFERROR(VLOOKUP(A311,ATTx11!$A$2:$N$500,4,FALSE),"")</f>
        <v>95.29</v>
      </c>
      <c r="BE311" s="95">
        <f t="shared" si="272"/>
        <v>0.5</v>
      </c>
      <c r="BF311" s="96">
        <f t="shared" si="273"/>
        <v>95.79</v>
      </c>
      <c r="BG311" s="70">
        <f>IFERROR(VLOOKUP(A311,ATTx11!$A$2:$N$500,11,FALSE),"")</f>
        <v>62</v>
      </c>
      <c r="BH311" s="95">
        <f t="shared" si="274"/>
        <v>55.8</v>
      </c>
      <c r="BI311" s="70">
        <f>IFERROR(VLOOKUP(A311,ATTx11!$A$2:$N$500,12,FALSE),"")</f>
        <v>426</v>
      </c>
      <c r="BJ311" s="97">
        <f t="shared" si="275"/>
        <v>383.4</v>
      </c>
      <c r="BK311" s="84">
        <f>IFERROR(VLOOKUP(A311,ATTx11!$A$2:$N$500,7,FALSE),"")</f>
        <v>50</v>
      </c>
      <c r="BL311" s="97">
        <f t="shared" si="276"/>
        <v>45</v>
      </c>
      <c r="BM311" s="84">
        <f>IFERROR(VLOOKUP(A311,ATTx11!$A$2:$N$500,8,FALSE),"")</f>
        <v>189</v>
      </c>
      <c r="BN311" s="95">
        <f t="shared" si="277"/>
        <v>170.1</v>
      </c>
      <c r="BO311" s="95"/>
      <c r="BP311" s="83">
        <f>IFERROR(VLOOKUP(TEXT($A311,"0000"),'AYP11'!$B$3379:$AU$3800,17,FALSE),"")</f>
        <v>0</v>
      </c>
      <c r="BQ311" s="75">
        <f>IFERROR(VLOOKUP(BP311,'Criteria Table'!$A$2:$I$102,2,FALSE),0)</f>
        <v>10</v>
      </c>
      <c r="BR311" s="95">
        <f t="shared" si="278"/>
        <v>10</v>
      </c>
      <c r="BS311" s="83">
        <f>IFERROR(VLOOKUP(TEXT($A311,"0000"),'AYP11'!$B$847:$AU$1268,17,FALSE),"")</f>
        <v>42</v>
      </c>
      <c r="BT311" s="75">
        <f>IFERROR(VLOOKUP(BS311,'Criteria Table'!$A$2:$I$102,2,FALSE),0)</f>
        <v>5.8000000000000007</v>
      </c>
      <c r="BU311" s="95">
        <f t="shared" si="279"/>
        <v>48</v>
      </c>
      <c r="BV311" s="83">
        <f>IFERROR(VLOOKUP(TEXT($A311,"0000"),'AYP11'!$B$2113:$AU$2534,17,FALSE),"")</f>
        <v>63</v>
      </c>
      <c r="BW311" s="75">
        <f>IFERROR(VLOOKUP(BV311,'Criteria Table'!$A$2:$I$102,2,FALSE),0)</f>
        <v>3.7</v>
      </c>
      <c r="BX311" s="95">
        <f t="shared" si="280"/>
        <v>67</v>
      </c>
      <c r="BY311" s="83">
        <f>IFERROR(VLOOKUP(TEXT($A311,"0000"),'AYP11'!$B$425:$AU$846,17,FALSE),"")</f>
        <v>0</v>
      </c>
      <c r="BZ311" s="75">
        <f>IFERROR(VLOOKUP(BY311,'Criteria Table'!$A$2:$I$102,2,FALSE),0)</f>
        <v>10</v>
      </c>
      <c r="CA311" s="95">
        <f t="shared" si="281"/>
        <v>10</v>
      </c>
      <c r="CB311" s="83">
        <f>IFERROR(VLOOKUP(TEXT($A311,"0000"),'AYP11'!$B$3:$AU$424,17,FALSE),"")</f>
        <v>0</v>
      </c>
      <c r="CC311" s="95">
        <f>IFERROR(VLOOKUP(CB311,'Criteria Table'!$A$2:$I$102,2,FALSE),0)</f>
        <v>10</v>
      </c>
      <c r="CD311" s="95">
        <f t="shared" si="282"/>
        <v>10</v>
      </c>
      <c r="CE311" s="83">
        <f>IFERROR(VLOOKUP(TEXT($A311,"0000"),'AYP11'!$B$1269:$AU$1690,17,FALSE),"")</f>
        <v>51</v>
      </c>
      <c r="CF311" s="95">
        <f>IFERROR(VLOOKUP(CE311,'Criteria Table'!$A$2:$I$102,2,FALSE),0)</f>
        <v>4.9000000000000004</v>
      </c>
      <c r="CG311" s="95">
        <f t="shared" si="283"/>
        <v>56</v>
      </c>
      <c r="CH311" s="83">
        <f>IFERROR(VLOOKUP(TEXT($A311,"0000"),'AYP11'!$B$1691:$AU$2112,17,FALSE),"")</f>
        <v>0</v>
      </c>
      <c r="CI311" s="95">
        <f>IFERROR(VLOOKUP(CH311,'Criteria Table'!$A$2:$I$102,2,FALSE),0)</f>
        <v>10</v>
      </c>
      <c r="CJ311" s="95">
        <f t="shared" si="284"/>
        <v>10</v>
      </c>
      <c r="CK311" s="83">
        <f>IFERROR(VLOOKUP(TEXT($A311,"0000"),'AYP11'!$B$2535:$AU$2956,17,FALSE),"")</f>
        <v>0</v>
      </c>
      <c r="CL311" s="95">
        <f>IFERROR(VLOOKUP(CK311,'Criteria Table'!$A$2:$I$102,2,FALSE),0)</f>
        <v>10</v>
      </c>
      <c r="CM311" s="95">
        <f t="shared" si="285"/>
        <v>10</v>
      </c>
      <c r="CN311" s="76">
        <f>IFERROR(VLOOKUP(TEXT($A311,"0000"),'AYP11'!$B$3379:$AU$3800,23,FALSE),"")</f>
        <v>0</v>
      </c>
      <c r="CO311" s="95">
        <f>IFERROR(VLOOKUP(CN311,'Criteria Table'!$A$2:$I$102,2,FALSE),0)</f>
        <v>10</v>
      </c>
      <c r="CP311" s="95">
        <f t="shared" si="286"/>
        <v>10</v>
      </c>
      <c r="CQ311" s="76">
        <f>IFERROR(VLOOKUP(TEXT($A311,"0000"),'AYP11'!$B$847:$AU$1268,23,FALSE),"")</f>
        <v>33</v>
      </c>
      <c r="CR311" s="95">
        <f>IFERROR(VLOOKUP(CQ311,'Criteria Table'!$A$2:$I$102,2,FALSE),0)</f>
        <v>6.7</v>
      </c>
      <c r="CS311" s="95">
        <f t="shared" si="287"/>
        <v>40</v>
      </c>
      <c r="CT311" s="76">
        <f>IFERROR(VLOOKUP(TEXT($A311,"0000"),'AYP11'!$B$2113:$AU$2534,23,FALSE),"")</f>
        <v>52</v>
      </c>
      <c r="CU311" s="95">
        <f>IFERROR(VLOOKUP(CT311,'Criteria Table'!$A$2:$I$102,2,FALSE),0)</f>
        <v>4.8000000000000007</v>
      </c>
      <c r="CV311" s="95">
        <f t="shared" si="288"/>
        <v>57</v>
      </c>
      <c r="CW311" s="76">
        <f>IFERROR(VLOOKUP(TEXT($A311,"0000"),'AYP11'!$B$425:$AU$846,23,FALSE),"")</f>
        <v>0</v>
      </c>
      <c r="CX311" s="95">
        <f>IFERROR(VLOOKUP(CW311,'Criteria Table'!$A$2:$I$102,2,FALSE),0)</f>
        <v>10</v>
      </c>
      <c r="CY311" s="95">
        <f t="shared" si="289"/>
        <v>10</v>
      </c>
      <c r="CZ311" s="76">
        <f>IFERROR(VLOOKUP(TEXT($A311,"0000"),'AYP11'!$B$3:$AU$424,23,FALSE),"")</f>
        <v>0</v>
      </c>
      <c r="DA311" s="95">
        <f>IFERROR(VLOOKUP(CZ311,'Criteria Table'!$A$2:$I$102,2,FALSE),0)</f>
        <v>10</v>
      </c>
      <c r="DB311" s="95">
        <f t="shared" si="290"/>
        <v>10</v>
      </c>
      <c r="DC311" s="76">
        <f>IFERROR(VLOOKUP(TEXT($A311,"0000"),'AYP11'!$B$1269:$AU$1690,23,FALSE),"")</f>
        <v>41</v>
      </c>
      <c r="DD311" s="95">
        <f>IFERROR(VLOOKUP(DC311,'Criteria Table'!$A$2:$I$102,2,FALSE),0)</f>
        <v>5.9</v>
      </c>
      <c r="DE311" s="95">
        <f t="shared" si="291"/>
        <v>47</v>
      </c>
      <c r="DF311" s="76">
        <f>IFERROR(VLOOKUP(TEXT($A311,"0000"),'AYP11'!$B$1691:$AU$2112,23,FALSE),"")</f>
        <v>0</v>
      </c>
      <c r="DG311" s="95">
        <f>IFERROR(VLOOKUP(DF311,'Criteria Table'!$A$2:$I$102,2,FALSE),0)</f>
        <v>10</v>
      </c>
      <c r="DH311" s="95">
        <f t="shared" si="292"/>
        <v>10</v>
      </c>
      <c r="DI311" s="76">
        <f>IFERROR(VLOOKUP(TEXT($A311,"0000"),'AYP11'!$B$2535:$AU$2956,23,FALSE),"")</f>
        <v>0</v>
      </c>
      <c r="DJ311" s="95">
        <f>IFERROR(VLOOKUP(DI311,'Criteria Table'!$A$2:$I$102,2,FALSE),0)</f>
        <v>10</v>
      </c>
      <c r="DK311" s="95">
        <f t="shared" si="293"/>
        <v>10</v>
      </c>
      <c r="DL311" s="91">
        <f>IFERROR(VLOOKUP(TEXT($A311,"0000"),'AYP11'!$B$3379:$AU$3800,11,FALSE),"")</f>
        <v>0</v>
      </c>
      <c r="DM311" s="95">
        <f t="shared" si="294"/>
        <v>1</v>
      </c>
      <c r="DN311" s="95" t="str">
        <f t="shared" si="295"/>
        <v/>
      </c>
      <c r="DO311" s="91">
        <f>IFERROR(VLOOKUP(TEXT($A311,"0000"),'AYP11'!$B$847:$AU$1268,11,FALSE),"")</f>
        <v>93</v>
      </c>
      <c r="DP311" s="95">
        <f t="shared" si="296"/>
        <v>0</v>
      </c>
      <c r="DQ311" s="95">
        <f t="shared" si="297"/>
        <v>93</v>
      </c>
      <c r="DR311" s="91">
        <f>IFERROR(VLOOKUP(TEXT($A311,"0000"),'AYP11'!$B$2113:$AU$2534,11,FALSE),"")</f>
        <v>0</v>
      </c>
      <c r="DS311" s="95">
        <f t="shared" si="298"/>
        <v>1</v>
      </c>
      <c r="DT311" s="95" t="str">
        <f t="shared" si="299"/>
        <v/>
      </c>
      <c r="DU311" s="91">
        <f>IFERROR(VLOOKUP(TEXT($A311,"0000"),'AYP11'!$B$425:$AU$846,11,FALSE),"")</f>
        <v>0</v>
      </c>
      <c r="DV311" s="95">
        <f t="shared" si="300"/>
        <v>1</v>
      </c>
      <c r="DW311" s="95" t="str">
        <f t="shared" si="301"/>
        <v/>
      </c>
      <c r="DX311" s="91">
        <f>IFERROR(VLOOKUP(TEXT($A311,"0000"),'AYP11'!$B$3:$AU$424,11,FALSE),"")</f>
        <v>0</v>
      </c>
      <c r="DY311" s="95">
        <f t="shared" si="302"/>
        <v>1</v>
      </c>
      <c r="DZ311" s="95" t="str">
        <f t="shared" si="303"/>
        <v/>
      </c>
      <c r="EA311" s="91">
        <f>IFERROR(VLOOKUP(TEXT($A311,"0000"),'AYP11'!$B$1269:$AU$1690,11,FALSE),"")</f>
        <v>94</v>
      </c>
      <c r="EB311" s="95">
        <f t="shared" si="304"/>
        <v>0</v>
      </c>
      <c r="EC311" s="95">
        <f t="shared" si="305"/>
        <v>94</v>
      </c>
      <c r="ED311" s="91">
        <f>IFERROR(VLOOKUP(TEXT($A311,"0000"),'AYP11'!$B$1691:$AU$2112,11,FALSE),"")</f>
        <v>0</v>
      </c>
      <c r="EE311" s="95">
        <f t="shared" si="306"/>
        <v>1</v>
      </c>
      <c r="EF311" s="95" t="str">
        <f t="shared" si="307"/>
        <v/>
      </c>
      <c r="EG311" s="91">
        <f>IFERROR(VLOOKUP(TEXT($A311,"0000"),'AYP11'!$B$2535:$AU$2956,11,FALSE),"")</f>
        <v>83</v>
      </c>
      <c r="EH311" s="95">
        <f t="shared" si="308"/>
        <v>1</v>
      </c>
      <c r="EI311" s="95">
        <f t="shared" si="309"/>
        <v>84</v>
      </c>
    </row>
    <row r="312" spans="1:147" x14ac:dyDescent="0.25">
      <c r="A312" s="248">
        <v>6171</v>
      </c>
      <c r="B312" s="291">
        <f t="shared" si="256"/>
        <v>31.418918918918919</v>
      </c>
      <c r="C312" s="50">
        <f>IFERROR(VLOOKUP(TEXT($A312,"0000"),'R-M11'!$A$2:$AA$500,4,FALSE),0)</f>
        <v>372</v>
      </c>
      <c r="D312" s="291">
        <f t="shared" si="257"/>
        <v>18.496621621621621</v>
      </c>
      <c r="E312" s="98">
        <f>IFERROR(SUM(VLOOKUP(TEXT($A312,"0000"),'R-M11'!$A$2:$AA$500,5,FALSE),VLOOKUP(TEXT($A312,"0000"),'R-M11'!$A$2:$AA$500,6,FALSE)),0)</f>
        <v>219</v>
      </c>
      <c r="F312" s="58">
        <f>IFERROR(VLOOKUP(TEXT($A312,"0000"),'R-M11'!$A$2:$AA$500,14,FALSE),0)</f>
        <v>1184</v>
      </c>
      <c r="G312" s="230">
        <f t="shared" si="310"/>
        <v>34.918918918918919</v>
      </c>
      <c r="H312" s="97">
        <f t="shared" si="258"/>
        <v>413.44</v>
      </c>
      <c r="I312" s="230">
        <f t="shared" si="311"/>
        <v>19.996621621621621</v>
      </c>
      <c r="J312" s="97">
        <f t="shared" si="259"/>
        <v>236.76</v>
      </c>
      <c r="K312" s="230">
        <f t="shared" si="260"/>
        <v>50</v>
      </c>
      <c r="L312" s="121">
        <f>IFERROR(VLOOKUP(K312,'Criteria Table'!$A$2:$I$102,2,FALSE),"")</f>
        <v>5</v>
      </c>
      <c r="M312" s="230">
        <f t="shared" si="261"/>
        <v>54.91554054054054</v>
      </c>
      <c r="N312" s="286">
        <f t="shared" si="262"/>
        <v>30.932203389830509</v>
      </c>
      <c r="O312" s="50">
        <f>IFERROR(VLOOKUP(TEXT($A312,"0000"),'R-M11'!$A$2:$AA$500,17,FALSE),"")</f>
        <v>365</v>
      </c>
      <c r="P312" s="286">
        <f t="shared" si="263"/>
        <v>22.711864406779661</v>
      </c>
      <c r="Q312" s="98">
        <f>IFERROR(SUM(VLOOKUP(TEXT($A312,"0000"),'R-M11'!$A$2:$AA$500,18,FALSE),VLOOKUP(TEXT($A312,"0000"),'R-M11'!$A$2:$AA$500,19,FALSE)),0)</f>
        <v>268</v>
      </c>
      <c r="R312" s="69">
        <f>IFERROR(VLOOKUP(TEXT($A312,"0000"),'R-M11'!$A$2:$AA$500,27,FALSE),0)</f>
        <v>1180</v>
      </c>
      <c r="S312" s="121">
        <f t="shared" si="312"/>
        <v>34.152203389830511</v>
      </c>
      <c r="T312" s="70">
        <f t="shared" si="264"/>
        <v>402.99600000000004</v>
      </c>
      <c r="U312" s="121">
        <f t="shared" si="313"/>
        <v>24.09186440677966</v>
      </c>
      <c r="V312" s="70">
        <f t="shared" si="265"/>
        <v>284.28399999999999</v>
      </c>
      <c r="W312" s="121">
        <f t="shared" si="266"/>
        <v>54</v>
      </c>
      <c r="X312" s="124">
        <f>IFERROR(VLOOKUP(W312,'Criteria Table'!$A$2:$I$102,2,FALSE),"")</f>
        <v>4.6000000000000005</v>
      </c>
      <c r="Y312" s="121">
        <f t="shared" si="267"/>
        <v>58.244067796610167</v>
      </c>
      <c r="Z312" s="92">
        <f>IFERROR(IF(VLOOKUP(A312,'SG11'!$A$3:$AI$500,18,FALSE)="","NA",VLOOKUP(A312,'SG11'!$A$3:$AI$500,18,FALSE)),"")</f>
        <v>66</v>
      </c>
      <c r="AA312" s="75">
        <f>IFERROR(VLOOKUP(Z312,'Criteria Table'!$A$2:$I$102,6,FALSE),"NA")</f>
        <v>5</v>
      </c>
      <c r="AB312" s="95">
        <f t="shared" si="314"/>
        <v>71</v>
      </c>
      <c r="AC312" s="84">
        <f>IFERROR(IF(VLOOKUP(A312,'SG11'!$A$3:$AI$500,19,FALSE)="","NA",VLOOKUP(A312,'SG11'!$A$3:$AI$500,19,FALSE)),"")</f>
        <v>70</v>
      </c>
      <c r="AD312" s="75">
        <f>IFERROR(VLOOKUP(AC312,'Criteria Table'!$A$2:$I$102,6,FALSE),"NA")</f>
        <v>5</v>
      </c>
      <c r="AE312" s="95">
        <f t="shared" si="315"/>
        <v>75</v>
      </c>
      <c r="AF312" s="92">
        <f>IFERROR(IF(VLOOKUP(A312,'SG11'!$A$3:$AI$500,20,FALSE)="","NA",VLOOKUP(A312,'SG11'!$A$3:$AI$500,20,FALSE)),"")</f>
        <v>71</v>
      </c>
      <c r="AG312" s="75">
        <f>IFERROR(VLOOKUP(AF312,'Criteria Table'!$A$2:$I$102,6,FALSE),"NA")</f>
        <v>5</v>
      </c>
      <c r="AH312" s="95">
        <f t="shared" si="316"/>
        <v>76</v>
      </c>
      <c r="AI312" s="84">
        <f>IFERROR(IF(VLOOKUP(A312,'SG11'!$A$3:$AI$500,21,FALSE)="","NA",VLOOKUP(A312,'SG11'!$A$3:$AI$500,21,FALSE)),"")</f>
        <v>76</v>
      </c>
      <c r="AJ312" s="75">
        <f>IFERROR(VLOOKUP(AI312,'Criteria Table'!$A$2:$I$102,6,FALSE),"NA")</f>
        <v>5</v>
      </c>
      <c r="AK312" s="95">
        <f t="shared" si="317"/>
        <v>81</v>
      </c>
      <c r="AL312" s="99">
        <f>IFERROR(VLOOKUP(TEXT(A312,"0000"),'W11'!$A$1:$E$500,4,FALSE)/AP312*100,"")</f>
        <v>90.556900726392257</v>
      </c>
      <c r="AM312" s="97">
        <f>IFERROR(VLOOKUP(TEXT(A312,"0000"),'W11'!$A$1:$E$500,4,FALSE),"")</f>
        <v>374</v>
      </c>
      <c r="AN312" s="99">
        <f t="shared" si="268"/>
        <v>90.556900726392257</v>
      </c>
      <c r="AO312" s="97">
        <f t="shared" si="269"/>
        <v>374</v>
      </c>
      <c r="AP312" s="99">
        <f>IFERROR(VLOOKUP(TEXT(A312,"0000"),'W11'!$A$1:$E$500,5,FALSE),"")</f>
        <v>413</v>
      </c>
      <c r="AQ312" s="97">
        <f>IFERROR(VLOOKUP(ROUND(AL312,0),'Criteria Table'!$A$2:$I$102,4,FALSE),0)</f>
        <v>0</v>
      </c>
      <c r="AR312" s="128"/>
      <c r="AS312" s="95"/>
      <c r="AT312" s="95"/>
      <c r="AU312" s="100">
        <f>IFERROR(VLOOKUP(TEXT(A312,"0000"),'Sci11'!$A$3:$N$492,4,FALSE)/VLOOKUP(TEXT(A312,"0000"),'Sci11'!$A$3:$N$492,14,FALSE)*100,"")</f>
        <v>25.476190476190474</v>
      </c>
      <c r="AV312" s="101">
        <f>SUM(VLOOKUP(TEXT(A312,"0000"),'Sci11'!$A$3:$N$492,5,FALSE),VLOOKUP(TEXT(A312,"0000"),'Sci11'!$A$3:$N$492,6,FALSE))/VLOOKUP(TEXT(A312,"0000"),'Sci11'!$A$3:$N$492,14,FALSE)*100</f>
        <v>8.5714285714285712</v>
      </c>
      <c r="AW312" s="100">
        <f t="shared" si="318"/>
        <v>30.096190476190475</v>
      </c>
      <c r="AX312" s="101">
        <f>IFERROR(AW312/100*VLOOKUP(TEXT(A312,"0000"),'Sci11'!$A$3:$N$492,14,FALSE),"")</f>
        <v>126.404</v>
      </c>
      <c r="AY312" s="100">
        <f t="shared" si="319"/>
        <v>10.551428571428572</v>
      </c>
      <c r="AZ312" s="101">
        <f>IFERROR(AY312/100*VLOOKUP(TEXT(A312,"0000"),'Sci11'!$A$3:$N$492,14,FALSE),"")</f>
        <v>44.316000000000003</v>
      </c>
      <c r="BA312" s="100">
        <f t="shared" si="270"/>
        <v>34</v>
      </c>
      <c r="BB312" s="101">
        <f>IFERROR(VLOOKUP(BA312,'Criteria Table'!$A$2:$I$102,2,FALSE),"")</f>
        <v>6.6000000000000005</v>
      </c>
      <c r="BC312" s="101">
        <f t="shared" si="271"/>
        <v>40.6</v>
      </c>
      <c r="BD312" s="82">
        <f>IFERROR(VLOOKUP(A312,ATTx11!$A$2:$N$500,4,FALSE),"")</f>
        <v>96.15</v>
      </c>
      <c r="BE312" s="95">
        <f t="shared" si="272"/>
        <v>0.5</v>
      </c>
      <c r="BF312" s="96">
        <f t="shared" si="273"/>
        <v>96.65</v>
      </c>
      <c r="BG312" s="70">
        <f>IFERROR(VLOOKUP(A312,ATTx11!$A$2:$N$500,11,FALSE),"")</f>
        <v>145</v>
      </c>
      <c r="BH312" s="95">
        <f t="shared" si="274"/>
        <v>130.5</v>
      </c>
      <c r="BI312" s="70">
        <f>IFERROR(VLOOKUP(A312,ATTx11!$A$2:$N$500,12,FALSE),"")</f>
        <v>146</v>
      </c>
      <c r="BJ312" s="97">
        <f t="shared" si="275"/>
        <v>131.4</v>
      </c>
      <c r="BK312" s="84">
        <f>IFERROR(VLOOKUP(A312,ATTx11!$A$2:$N$500,7,FALSE),"")</f>
        <v>110</v>
      </c>
      <c r="BL312" s="97">
        <f t="shared" si="276"/>
        <v>99</v>
      </c>
      <c r="BM312" s="84">
        <f>IFERROR(VLOOKUP(A312,ATTx11!$A$2:$N$500,8,FALSE),"")</f>
        <v>108</v>
      </c>
      <c r="BN312" s="95">
        <f t="shared" si="277"/>
        <v>97.2</v>
      </c>
      <c r="BO312" s="95"/>
      <c r="BP312" s="83">
        <f>IFERROR(VLOOKUP(TEXT($A312,"0000"),'AYP11'!$B$3379:$AU$3800,17,FALSE),"")</f>
        <v>0</v>
      </c>
      <c r="BQ312" s="75">
        <f>IFERROR(VLOOKUP(BP312,'Criteria Table'!$A$2:$I$102,2,FALSE),0)</f>
        <v>10</v>
      </c>
      <c r="BR312" s="95">
        <f t="shared" si="278"/>
        <v>10</v>
      </c>
      <c r="BS312" s="83">
        <f>IFERROR(VLOOKUP(TEXT($A312,"0000"),'AYP11'!$B$847:$AU$1268,17,FALSE),"")</f>
        <v>0</v>
      </c>
      <c r="BT312" s="75">
        <f>IFERROR(VLOOKUP(BS312,'Criteria Table'!$A$2:$I$102,2,FALSE),0)</f>
        <v>10</v>
      </c>
      <c r="BU312" s="95">
        <f t="shared" si="279"/>
        <v>10</v>
      </c>
      <c r="BV312" s="83">
        <f>IFERROR(VLOOKUP(TEXT($A312,"0000"),'AYP11'!$B$2113:$AU$2534,17,FALSE),"")</f>
        <v>55</v>
      </c>
      <c r="BW312" s="75">
        <f>IFERROR(VLOOKUP(BV312,'Criteria Table'!$A$2:$I$102,2,FALSE),0)</f>
        <v>4.5</v>
      </c>
      <c r="BX312" s="95">
        <f t="shared" si="280"/>
        <v>60</v>
      </c>
      <c r="BY312" s="83">
        <f>IFERROR(VLOOKUP(TEXT($A312,"0000"),'AYP11'!$B$425:$AU$846,17,FALSE),"")</f>
        <v>0</v>
      </c>
      <c r="BZ312" s="75">
        <f>IFERROR(VLOOKUP(BY312,'Criteria Table'!$A$2:$I$102,2,FALSE),0)</f>
        <v>10</v>
      </c>
      <c r="CA312" s="95">
        <f t="shared" si="281"/>
        <v>10</v>
      </c>
      <c r="CB312" s="83">
        <f>IFERROR(VLOOKUP(TEXT($A312,"0000"),'AYP11'!$B$3:$AU$424,17,FALSE),"")</f>
        <v>0</v>
      </c>
      <c r="CC312" s="95">
        <f>IFERROR(VLOOKUP(CB312,'Criteria Table'!$A$2:$I$102,2,FALSE),0)</f>
        <v>10</v>
      </c>
      <c r="CD312" s="95">
        <f t="shared" si="282"/>
        <v>10</v>
      </c>
      <c r="CE312" s="83">
        <f>IFERROR(VLOOKUP(TEXT($A312,"0000"),'AYP11'!$B$1269:$AU$1690,17,FALSE),"")</f>
        <v>54</v>
      </c>
      <c r="CF312" s="95">
        <f>IFERROR(VLOOKUP(CE312,'Criteria Table'!$A$2:$I$102,2,FALSE),0)</f>
        <v>4.6000000000000005</v>
      </c>
      <c r="CG312" s="95">
        <f t="shared" si="283"/>
        <v>59</v>
      </c>
      <c r="CH312" s="83">
        <f>IFERROR(VLOOKUP(TEXT($A312,"0000"),'AYP11'!$B$1691:$AU$2112,17,FALSE),"")</f>
        <v>25</v>
      </c>
      <c r="CI312" s="95">
        <f>IFERROR(VLOOKUP(CH312,'Criteria Table'!$A$2:$I$102,2,FALSE),0)</f>
        <v>7.5</v>
      </c>
      <c r="CJ312" s="95">
        <f t="shared" si="284"/>
        <v>33</v>
      </c>
      <c r="CK312" s="83">
        <f>IFERROR(VLOOKUP(TEXT($A312,"0000"),'AYP11'!$B$2535:$AU$2956,17,FALSE),"")</f>
        <v>0</v>
      </c>
      <c r="CL312" s="95">
        <f>IFERROR(VLOOKUP(CK312,'Criteria Table'!$A$2:$I$102,2,FALSE),0)</f>
        <v>10</v>
      </c>
      <c r="CM312" s="95">
        <f t="shared" si="285"/>
        <v>10</v>
      </c>
      <c r="CN312" s="76">
        <f>IFERROR(VLOOKUP(TEXT($A312,"0000"),'AYP11'!$B$3379:$AU$3800,23,FALSE),"")</f>
        <v>0</v>
      </c>
      <c r="CO312" s="95">
        <f>IFERROR(VLOOKUP(CN312,'Criteria Table'!$A$2:$I$102,2,FALSE),0)</f>
        <v>10</v>
      </c>
      <c r="CP312" s="95">
        <f t="shared" si="286"/>
        <v>10</v>
      </c>
      <c r="CQ312" s="76">
        <f>IFERROR(VLOOKUP(TEXT($A312,"0000"),'AYP11'!$B$847:$AU$1268,23,FALSE),"")</f>
        <v>0</v>
      </c>
      <c r="CR312" s="95">
        <f>IFERROR(VLOOKUP(CQ312,'Criteria Table'!$A$2:$I$102,2,FALSE),0)</f>
        <v>10</v>
      </c>
      <c r="CS312" s="95">
        <f t="shared" si="287"/>
        <v>10</v>
      </c>
      <c r="CT312" s="76">
        <f>IFERROR(VLOOKUP(TEXT($A312,"0000"),'AYP11'!$B$2113:$AU$2534,23,FALSE),"")</f>
        <v>57</v>
      </c>
      <c r="CU312" s="95">
        <f>IFERROR(VLOOKUP(CT312,'Criteria Table'!$A$2:$I$102,2,FALSE),0)</f>
        <v>4.3</v>
      </c>
      <c r="CV312" s="95">
        <f t="shared" si="288"/>
        <v>61</v>
      </c>
      <c r="CW312" s="76">
        <f>IFERROR(VLOOKUP(TEXT($A312,"0000"),'AYP11'!$B$425:$AU$846,23,FALSE),"")</f>
        <v>0</v>
      </c>
      <c r="CX312" s="95">
        <f>IFERROR(VLOOKUP(CW312,'Criteria Table'!$A$2:$I$102,2,FALSE),0)</f>
        <v>10</v>
      </c>
      <c r="CY312" s="95">
        <f t="shared" si="289"/>
        <v>10</v>
      </c>
      <c r="CZ312" s="76">
        <f>IFERROR(VLOOKUP(TEXT($A312,"0000"),'AYP11'!$B$3:$AU$424,23,FALSE),"")</f>
        <v>0</v>
      </c>
      <c r="DA312" s="95">
        <f>IFERROR(VLOOKUP(CZ312,'Criteria Table'!$A$2:$I$102,2,FALSE),0)</f>
        <v>10</v>
      </c>
      <c r="DB312" s="95">
        <f t="shared" si="290"/>
        <v>10</v>
      </c>
      <c r="DC312" s="76">
        <f>IFERROR(VLOOKUP(TEXT($A312,"0000"),'AYP11'!$B$1269:$AU$1690,23,FALSE),"")</f>
        <v>56</v>
      </c>
      <c r="DD312" s="95">
        <f>IFERROR(VLOOKUP(DC312,'Criteria Table'!$A$2:$I$102,2,FALSE),0)</f>
        <v>4.4000000000000004</v>
      </c>
      <c r="DE312" s="95">
        <f t="shared" si="291"/>
        <v>60</v>
      </c>
      <c r="DF312" s="76">
        <f>IFERROR(VLOOKUP(TEXT($A312,"0000"),'AYP11'!$B$1691:$AU$2112,23,FALSE),"")</f>
        <v>38</v>
      </c>
      <c r="DG312" s="95">
        <f>IFERROR(VLOOKUP(DF312,'Criteria Table'!$A$2:$I$102,2,FALSE),0)</f>
        <v>6.2</v>
      </c>
      <c r="DH312" s="95">
        <f t="shared" si="292"/>
        <v>44</v>
      </c>
      <c r="DI312" s="76">
        <f>IFERROR(VLOOKUP(TEXT($A312,"0000"),'AYP11'!$B$2535:$AU$2956,23,FALSE),"")</f>
        <v>0</v>
      </c>
      <c r="DJ312" s="95">
        <f>IFERROR(VLOOKUP(DI312,'Criteria Table'!$A$2:$I$102,2,FALSE),0)</f>
        <v>10</v>
      </c>
      <c r="DK312" s="95">
        <f t="shared" si="293"/>
        <v>10</v>
      </c>
      <c r="DL312" s="91">
        <f>IFERROR(VLOOKUP(TEXT($A312,"0000"),'AYP11'!$B$3379:$AU$3800,11,FALSE),"")</f>
        <v>0</v>
      </c>
      <c r="DM312" s="95">
        <f t="shared" si="294"/>
        <v>1</v>
      </c>
      <c r="DN312" s="95" t="str">
        <f t="shared" si="295"/>
        <v/>
      </c>
      <c r="DO312" s="91">
        <f>IFERROR(VLOOKUP(TEXT($A312,"0000"),'AYP11'!$B$847:$AU$1268,11,FALSE),"")</f>
        <v>0</v>
      </c>
      <c r="DP312" s="95">
        <f t="shared" si="296"/>
        <v>1</v>
      </c>
      <c r="DQ312" s="95" t="str">
        <f t="shared" si="297"/>
        <v/>
      </c>
      <c r="DR312" s="91">
        <f>IFERROR(VLOOKUP(TEXT($A312,"0000"),'AYP11'!$B$2113:$AU$2534,11,FALSE),"")</f>
        <v>92</v>
      </c>
      <c r="DS312" s="95">
        <f t="shared" si="298"/>
        <v>0</v>
      </c>
      <c r="DT312" s="95">
        <f t="shared" si="299"/>
        <v>92</v>
      </c>
      <c r="DU312" s="91">
        <f>IFERROR(VLOOKUP(TEXT($A312,"0000"),'AYP11'!$B$425:$AU$846,11,FALSE),"")</f>
        <v>0</v>
      </c>
      <c r="DV312" s="95">
        <f t="shared" si="300"/>
        <v>1</v>
      </c>
      <c r="DW312" s="95" t="str">
        <f t="shared" si="301"/>
        <v/>
      </c>
      <c r="DX312" s="91">
        <f>IFERROR(VLOOKUP(TEXT($A312,"0000"),'AYP11'!$B$3:$AU$424,11,FALSE),"")</f>
        <v>0</v>
      </c>
      <c r="DY312" s="95">
        <f t="shared" si="302"/>
        <v>1</v>
      </c>
      <c r="DZ312" s="95" t="str">
        <f t="shared" si="303"/>
        <v/>
      </c>
      <c r="EA312" s="91">
        <f>IFERROR(VLOOKUP(TEXT($A312,"0000"),'AYP11'!$B$1269:$AU$1690,11,FALSE),"")</f>
        <v>92</v>
      </c>
      <c r="EB312" s="95">
        <f t="shared" si="304"/>
        <v>0</v>
      </c>
      <c r="EC312" s="95">
        <f t="shared" si="305"/>
        <v>92</v>
      </c>
      <c r="ED312" s="91">
        <f>IFERROR(VLOOKUP(TEXT($A312,"0000"),'AYP11'!$B$1691:$AU$2112,11,FALSE),"")</f>
        <v>80</v>
      </c>
      <c r="EE312" s="95">
        <f t="shared" si="306"/>
        <v>1</v>
      </c>
      <c r="EF312" s="95">
        <f t="shared" si="307"/>
        <v>81</v>
      </c>
      <c r="EG312" s="91">
        <f>IFERROR(VLOOKUP(TEXT($A312,"0000"),'AYP11'!$B$2535:$AU$2956,11,FALSE),"")</f>
        <v>77</v>
      </c>
      <c r="EH312" s="95">
        <f t="shared" si="308"/>
        <v>1</v>
      </c>
      <c r="EI312" s="95">
        <f t="shared" si="309"/>
        <v>78</v>
      </c>
    </row>
    <row r="313" spans="1:147" x14ac:dyDescent="0.25">
      <c r="A313" s="248">
        <v>6211</v>
      </c>
      <c r="B313" s="291">
        <f t="shared" si="256"/>
        <v>40.084033613445378</v>
      </c>
      <c r="C313" s="50">
        <f>IFERROR(VLOOKUP(TEXT($A313,"0000"),'R-M11'!$A$2:$AA$500,4,FALSE),0)</f>
        <v>477</v>
      </c>
      <c r="D313" s="291">
        <f t="shared" si="257"/>
        <v>30.084033613445378</v>
      </c>
      <c r="E313" s="98">
        <f>IFERROR(SUM(VLOOKUP(TEXT($A313,"0000"),'R-M11'!$A$2:$AA$500,5,FALSE),VLOOKUP(TEXT($A313,"0000"),'R-M11'!$A$2:$AA$500,6,FALSE)),0)</f>
        <v>358</v>
      </c>
      <c r="F313" s="58">
        <f>IFERROR(VLOOKUP(TEXT($A313,"0000"),'R-M11'!$A$2:$AA$500,14,FALSE),0)</f>
        <v>1190</v>
      </c>
      <c r="G313" s="230">
        <f t="shared" si="310"/>
        <v>42.184033613445379</v>
      </c>
      <c r="H313" s="97">
        <f t="shared" si="258"/>
        <v>501.99000000000007</v>
      </c>
      <c r="I313" s="230">
        <f t="shared" si="311"/>
        <v>30.984033613445376</v>
      </c>
      <c r="J313" s="97">
        <f t="shared" si="259"/>
        <v>368.71</v>
      </c>
      <c r="K313" s="230">
        <f t="shared" si="260"/>
        <v>70</v>
      </c>
      <c r="L313" s="121">
        <f>IFERROR(VLOOKUP(K313,'Criteria Table'!$A$2:$I$102,2,FALSE),"")</f>
        <v>3</v>
      </c>
      <c r="M313" s="230">
        <f t="shared" si="261"/>
        <v>73.168067226890756</v>
      </c>
      <c r="N313" s="286">
        <f t="shared" si="262"/>
        <v>37.772194304857621</v>
      </c>
      <c r="O313" s="50">
        <f>IFERROR(VLOOKUP(TEXT($A313,"0000"),'R-M11'!$A$2:$AA$500,17,FALSE),"")</f>
        <v>451</v>
      </c>
      <c r="P313" s="286">
        <f t="shared" si="263"/>
        <v>30.904522613065328</v>
      </c>
      <c r="Q313" s="98">
        <f>IFERROR(SUM(VLOOKUP(TEXT($A313,"0000"),'R-M11'!$A$2:$AA$500,18,FALSE),VLOOKUP(TEXT($A313,"0000"),'R-M11'!$A$2:$AA$500,19,FALSE)),0)</f>
        <v>369</v>
      </c>
      <c r="R313" s="69">
        <f>IFERROR(VLOOKUP(TEXT($A313,"0000"),'R-M11'!$A$2:$AA$500,27,FALSE),0)</f>
        <v>1194</v>
      </c>
      <c r="S313" s="121">
        <f t="shared" si="312"/>
        <v>39.942194304857622</v>
      </c>
      <c r="T313" s="70">
        <f t="shared" si="264"/>
        <v>476.90979999999996</v>
      </c>
      <c r="U313" s="121">
        <f t="shared" si="313"/>
        <v>31.834522613065328</v>
      </c>
      <c r="V313" s="70">
        <f t="shared" si="265"/>
        <v>380.10420000000005</v>
      </c>
      <c r="W313" s="121">
        <f t="shared" si="266"/>
        <v>69</v>
      </c>
      <c r="X313" s="124">
        <f>IFERROR(VLOOKUP(W313,'Criteria Table'!$A$2:$I$102,2,FALSE),"")</f>
        <v>3.1</v>
      </c>
      <c r="Y313" s="121">
        <f t="shared" si="267"/>
        <v>71.776716917922954</v>
      </c>
      <c r="Z313" s="92">
        <f>IFERROR(IF(VLOOKUP(A313,'SG11'!$A$3:$AI$500,18,FALSE)="","NA",VLOOKUP(A313,'SG11'!$A$3:$AI$500,18,FALSE)),"")</f>
        <v>69</v>
      </c>
      <c r="AA313" s="75">
        <f>IFERROR(VLOOKUP(Z313,'Criteria Table'!$A$2:$I$102,6,FALSE),"NA")</f>
        <v>5</v>
      </c>
      <c r="AB313" s="95">
        <f t="shared" si="314"/>
        <v>74</v>
      </c>
      <c r="AC313" s="84">
        <f>IFERROR(IF(VLOOKUP(A313,'SG11'!$A$3:$AI$500,19,FALSE)="","NA",VLOOKUP(A313,'SG11'!$A$3:$AI$500,19,FALSE)),"")</f>
        <v>74</v>
      </c>
      <c r="AD313" s="75">
        <f>IFERROR(VLOOKUP(AC313,'Criteria Table'!$A$2:$I$102,6,FALSE),"NA")</f>
        <v>5</v>
      </c>
      <c r="AE313" s="95">
        <f t="shared" si="315"/>
        <v>79</v>
      </c>
      <c r="AF313" s="92">
        <f>IFERROR(IF(VLOOKUP(A313,'SG11'!$A$3:$AI$500,20,FALSE)="","NA",VLOOKUP(A313,'SG11'!$A$3:$AI$500,20,FALSE)),"")</f>
        <v>79</v>
      </c>
      <c r="AG313" s="75">
        <f>IFERROR(VLOOKUP(AF313,'Criteria Table'!$A$2:$I$102,6,FALSE),"NA")</f>
        <v>5</v>
      </c>
      <c r="AH313" s="95">
        <f t="shared" si="316"/>
        <v>84</v>
      </c>
      <c r="AI313" s="84">
        <f>IFERROR(IF(VLOOKUP(A313,'SG11'!$A$3:$AI$500,21,FALSE)="","NA",VLOOKUP(A313,'SG11'!$A$3:$AI$500,21,FALSE)),"")</f>
        <v>73</v>
      </c>
      <c r="AJ313" s="75">
        <f>IFERROR(VLOOKUP(AI313,'Criteria Table'!$A$2:$I$102,6,FALSE),"NA")</f>
        <v>5</v>
      </c>
      <c r="AK313" s="95">
        <f t="shared" si="317"/>
        <v>78</v>
      </c>
      <c r="AL313" s="99">
        <f>IFERROR(VLOOKUP(TEXT(A313,"0000"),'W11'!$A$1:$E$500,4,FALSE)/AP313*100,"")</f>
        <v>97.291196388261852</v>
      </c>
      <c r="AM313" s="97">
        <f>IFERROR(VLOOKUP(TEXT(A313,"0000"),'W11'!$A$1:$E$500,4,FALSE),"")</f>
        <v>431</v>
      </c>
      <c r="AN313" s="99">
        <f t="shared" si="268"/>
        <v>97.291196388261852</v>
      </c>
      <c r="AO313" s="97">
        <f t="shared" si="269"/>
        <v>431</v>
      </c>
      <c r="AP313" s="99">
        <f>IFERROR(VLOOKUP(TEXT(A313,"0000"),'W11'!$A$1:$E$500,5,FALSE),"")</f>
        <v>443</v>
      </c>
      <c r="AQ313" s="97">
        <f>IFERROR(VLOOKUP(ROUND(AL313,0),'Criteria Table'!$A$2:$I$102,4,FALSE),0)</f>
        <v>0</v>
      </c>
      <c r="AR313" s="128"/>
      <c r="AS313" s="95"/>
      <c r="AT313" s="95"/>
      <c r="AU313" s="100">
        <f>IFERROR(VLOOKUP(TEXT(A313,"0000"),'Sci11'!$A$3:$N$492,4,FALSE)/VLOOKUP(TEXT(A313,"0000"),'Sci11'!$A$3:$N$492,14,FALSE)*100,"")</f>
        <v>34.988713318284425</v>
      </c>
      <c r="AV313" s="101">
        <f>SUM(VLOOKUP(TEXT(A313,"0000"),'Sci11'!$A$3:$N$492,5,FALSE),VLOOKUP(TEXT(A313,"0000"),'Sci11'!$A$3:$N$492,6,FALSE))/VLOOKUP(TEXT(A313,"0000"),'Sci11'!$A$3:$N$492,14,FALSE)*100</f>
        <v>15.575620767494355</v>
      </c>
      <c r="AW313" s="100">
        <f t="shared" si="318"/>
        <v>38.418713318284425</v>
      </c>
      <c r="AX313" s="101">
        <f>IFERROR(AW313/100*VLOOKUP(TEXT(A313,"0000"),'Sci11'!$A$3:$N$492,14,FALSE),"")</f>
        <v>170.19490000000002</v>
      </c>
      <c r="AY313" s="100">
        <f t="shared" si="319"/>
        <v>17.045620767494356</v>
      </c>
      <c r="AZ313" s="101">
        <f>IFERROR(AY313/100*VLOOKUP(TEXT(A313,"0000"),'Sci11'!$A$3:$N$492,14,FALSE),"")</f>
        <v>75.51209999999999</v>
      </c>
      <c r="BA313" s="100">
        <f t="shared" si="270"/>
        <v>51</v>
      </c>
      <c r="BB313" s="101">
        <f>IFERROR(VLOOKUP(BA313,'Criteria Table'!$A$2:$I$102,2,FALSE),"")</f>
        <v>4.9000000000000004</v>
      </c>
      <c r="BC313" s="101">
        <f t="shared" si="271"/>
        <v>55.9</v>
      </c>
      <c r="BD313" s="82">
        <f>IFERROR(VLOOKUP(A313,ATTx11!$A$2:$N$500,4,FALSE),"")</f>
        <v>96.84</v>
      </c>
      <c r="BE313" s="95">
        <f t="shared" si="272"/>
        <v>0.5</v>
      </c>
      <c r="BF313" s="96">
        <f t="shared" si="273"/>
        <v>97.34</v>
      </c>
      <c r="BG313" s="70">
        <f>IFERROR(VLOOKUP(A313,ATTx11!$A$2:$N$500,11,FALSE),"")</f>
        <v>219</v>
      </c>
      <c r="BH313" s="95">
        <f t="shared" si="274"/>
        <v>197.1</v>
      </c>
      <c r="BI313" s="70">
        <f>IFERROR(VLOOKUP(A313,ATTx11!$A$2:$N$500,12,FALSE),"")</f>
        <v>63</v>
      </c>
      <c r="BJ313" s="97">
        <f t="shared" si="275"/>
        <v>56.7</v>
      </c>
      <c r="BK313" s="84">
        <f>IFERROR(VLOOKUP(A313,ATTx11!$A$2:$N$500,7,FALSE),"")</f>
        <v>141</v>
      </c>
      <c r="BL313" s="97">
        <f t="shared" si="276"/>
        <v>126.9</v>
      </c>
      <c r="BM313" s="84">
        <f>IFERROR(VLOOKUP(A313,ATTx11!$A$2:$N$500,8,FALSE),"")</f>
        <v>43</v>
      </c>
      <c r="BN313" s="95">
        <f t="shared" si="277"/>
        <v>38.700000000000003</v>
      </c>
      <c r="BO313" s="95"/>
      <c r="BP313" s="83">
        <f>IFERROR(VLOOKUP(TEXT($A313,"0000"),'AYP11'!$B$3379:$AU$3800,17,FALSE),"")</f>
        <v>77</v>
      </c>
      <c r="BQ313" s="75">
        <f>IFERROR(VLOOKUP(BP313,'Criteria Table'!$A$2:$I$102,2,FALSE),0)</f>
        <v>2.3000000000000003</v>
      </c>
      <c r="BR313" s="95">
        <f t="shared" si="278"/>
        <v>79</v>
      </c>
      <c r="BS313" s="83">
        <f>IFERROR(VLOOKUP(TEXT($A313,"0000"),'AYP11'!$B$847:$AU$1268,17,FALSE),"")</f>
        <v>0</v>
      </c>
      <c r="BT313" s="75">
        <f>IFERROR(VLOOKUP(BS313,'Criteria Table'!$A$2:$I$102,2,FALSE),0)</f>
        <v>10</v>
      </c>
      <c r="BU313" s="95">
        <f t="shared" si="279"/>
        <v>10</v>
      </c>
      <c r="BV313" s="83">
        <f>IFERROR(VLOOKUP(TEXT($A313,"0000"),'AYP11'!$B$2113:$AU$2534,17,FALSE),"")</f>
        <v>70</v>
      </c>
      <c r="BW313" s="75">
        <f>IFERROR(VLOOKUP(BV313,'Criteria Table'!$A$2:$I$102,2,FALSE),0)</f>
        <v>3</v>
      </c>
      <c r="BX313" s="95">
        <f t="shared" si="280"/>
        <v>73</v>
      </c>
      <c r="BY313" s="83">
        <f>IFERROR(VLOOKUP(TEXT($A313,"0000"),'AYP11'!$B$425:$AU$846,17,FALSE),"")</f>
        <v>0</v>
      </c>
      <c r="BZ313" s="75">
        <f>IFERROR(VLOOKUP(BY313,'Criteria Table'!$A$2:$I$102,2,FALSE),0)</f>
        <v>10</v>
      </c>
      <c r="CA313" s="95">
        <f t="shared" si="281"/>
        <v>10</v>
      </c>
      <c r="CB313" s="83">
        <f>IFERROR(VLOOKUP(TEXT($A313,"0000"),'AYP11'!$B$3:$AU$424,17,FALSE),"")</f>
        <v>0</v>
      </c>
      <c r="CC313" s="95">
        <f>IFERROR(VLOOKUP(CB313,'Criteria Table'!$A$2:$I$102,2,FALSE),0)</f>
        <v>10</v>
      </c>
      <c r="CD313" s="95">
        <f t="shared" si="282"/>
        <v>10</v>
      </c>
      <c r="CE313" s="83">
        <f>IFERROR(VLOOKUP(TEXT($A313,"0000"),'AYP11'!$B$1269:$AU$1690,17,FALSE),"")</f>
        <v>68</v>
      </c>
      <c r="CF313" s="95">
        <f>IFERROR(VLOOKUP(CE313,'Criteria Table'!$A$2:$I$102,2,FALSE),0)</f>
        <v>3.2</v>
      </c>
      <c r="CG313" s="95">
        <f t="shared" si="283"/>
        <v>71</v>
      </c>
      <c r="CH313" s="83">
        <f>IFERROR(VLOOKUP(TEXT($A313,"0000"),'AYP11'!$B$1691:$AU$2112,17,FALSE),"")</f>
        <v>0</v>
      </c>
      <c r="CI313" s="95">
        <f>IFERROR(VLOOKUP(CH313,'Criteria Table'!$A$2:$I$102,2,FALSE),0)</f>
        <v>10</v>
      </c>
      <c r="CJ313" s="95">
        <f t="shared" si="284"/>
        <v>10</v>
      </c>
      <c r="CK313" s="83">
        <f>IFERROR(VLOOKUP(TEXT($A313,"0000"),'AYP11'!$B$2535:$AU$2956,17,FALSE),"")</f>
        <v>42</v>
      </c>
      <c r="CL313" s="95">
        <f>IFERROR(VLOOKUP(CK313,'Criteria Table'!$A$2:$I$102,2,FALSE),0)</f>
        <v>5.8000000000000007</v>
      </c>
      <c r="CM313" s="95">
        <f t="shared" si="285"/>
        <v>48</v>
      </c>
      <c r="CN313" s="76">
        <f>IFERROR(VLOOKUP(TEXT($A313,"0000"),'AYP11'!$B$3379:$AU$3800,23,FALSE),"")</f>
        <v>77</v>
      </c>
      <c r="CO313" s="95">
        <f>IFERROR(VLOOKUP(CN313,'Criteria Table'!$A$2:$I$102,2,FALSE),0)</f>
        <v>2.3000000000000003</v>
      </c>
      <c r="CP313" s="95">
        <f t="shared" si="286"/>
        <v>79</v>
      </c>
      <c r="CQ313" s="76">
        <f>IFERROR(VLOOKUP(TEXT($A313,"0000"),'AYP11'!$B$847:$AU$1268,23,FALSE),"")</f>
        <v>0</v>
      </c>
      <c r="CR313" s="95">
        <f>IFERROR(VLOOKUP(CQ313,'Criteria Table'!$A$2:$I$102,2,FALSE),0)</f>
        <v>10</v>
      </c>
      <c r="CS313" s="95">
        <f t="shared" si="287"/>
        <v>10</v>
      </c>
      <c r="CT313" s="76">
        <f>IFERROR(VLOOKUP(TEXT($A313,"0000"),'AYP11'!$B$2113:$AU$2534,23,FALSE),"")</f>
        <v>69</v>
      </c>
      <c r="CU313" s="95">
        <f>IFERROR(VLOOKUP(CT313,'Criteria Table'!$A$2:$I$102,2,FALSE),0)</f>
        <v>3.1</v>
      </c>
      <c r="CV313" s="95">
        <f t="shared" si="288"/>
        <v>72</v>
      </c>
      <c r="CW313" s="76">
        <f>IFERROR(VLOOKUP(TEXT($A313,"0000"),'AYP11'!$B$425:$AU$846,23,FALSE),"")</f>
        <v>0</v>
      </c>
      <c r="CX313" s="95">
        <f>IFERROR(VLOOKUP(CW313,'Criteria Table'!$A$2:$I$102,2,FALSE),0)</f>
        <v>10</v>
      </c>
      <c r="CY313" s="95">
        <f t="shared" si="289"/>
        <v>10</v>
      </c>
      <c r="CZ313" s="76">
        <f>IFERROR(VLOOKUP(TEXT($A313,"0000"),'AYP11'!$B$3:$AU$424,23,FALSE),"")</f>
        <v>0</v>
      </c>
      <c r="DA313" s="95">
        <f>IFERROR(VLOOKUP(CZ313,'Criteria Table'!$A$2:$I$102,2,FALSE),0)</f>
        <v>10</v>
      </c>
      <c r="DB313" s="95">
        <f t="shared" si="290"/>
        <v>10</v>
      </c>
      <c r="DC313" s="76">
        <f>IFERROR(VLOOKUP(TEXT($A313,"0000"),'AYP11'!$B$1269:$AU$1690,23,FALSE),"")</f>
        <v>66</v>
      </c>
      <c r="DD313" s="95">
        <f>IFERROR(VLOOKUP(DC313,'Criteria Table'!$A$2:$I$102,2,FALSE),0)</f>
        <v>3.4000000000000004</v>
      </c>
      <c r="DE313" s="95">
        <f t="shared" si="291"/>
        <v>69</v>
      </c>
      <c r="DF313" s="76">
        <f>IFERROR(VLOOKUP(TEXT($A313,"0000"),'AYP11'!$B$1691:$AU$2112,23,FALSE),"")</f>
        <v>0</v>
      </c>
      <c r="DG313" s="95">
        <f>IFERROR(VLOOKUP(DF313,'Criteria Table'!$A$2:$I$102,2,FALSE),0)</f>
        <v>10</v>
      </c>
      <c r="DH313" s="95">
        <f t="shared" si="292"/>
        <v>10</v>
      </c>
      <c r="DI313" s="76">
        <f>IFERROR(VLOOKUP(TEXT($A313,"0000"),'AYP11'!$B$2535:$AU$2956,23,FALSE),"")</f>
        <v>35</v>
      </c>
      <c r="DJ313" s="95">
        <f>IFERROR(VLOOKUP(DI313,'Criteria Table'!$A$2:$I$102,2,FALSE),0)</f>
        <v>6.5</v>
      </c>
      <c r="DK313" s="95">
        <f t="shared" si="293"/>
        <v>42</v>
      </c>
      <c r="DL313" s="91">
        <f>IFERROR(VLOOKUP(TEXT($A313,"0000"),'AYP11'!$B$3379:$AU$3800,11,FALSE),"")</f>
        <v>0</v>
      </c>
      <c r="DM313" s="95">
        <f t="shared" si="294"/>
        <v>1</v>
      </c>
      <c r="DN313" s="95" t="str">
        <f t="shared" si="295"/>
        <v/>
      </c>
      <c r="DO313" s="91">
        <f>IFERROR(VLOOKUP(TEXT($A313,"0000"),'AYP11'!$B$847:$AU$1268,11,FALSE),"")</f>
        <v>0</v>
      </c>
      <c r="DP313" s="95">
        <f t="shared" si="296"/>
        <v>1</v>
      </c>
      <c r="DQ313" s="95" t="str">
        <f t="shared" si="297"/>
        <v/>
      </c>
      <c r="DR313" s="91">
        <f>IFERROR(VLOOKUP(TEXT($A313,"0000"),'AYP11'!$B$2113:$AU$2534,11,FALSE),"")</f>
        <v>0</v>
      </c>
      <c r="DS313" s="95">
        <f t="shared" si="298"/>
        <v>1</v>
      </c>
      <c r="DT313" s="95" t="str">
        <f t="shared" si="299"/>
        <v/>
      </c>
      <c r="DU313" s="91">
        <f>IFERROR(VLOOKUP(TEXT($A313,"0000"),'AYP11'!$B$425:$AU$846,11,FALSE),"")</f>
        <v>0</v>
      </c>
      <c r="DV313" s="95">
        <f t="shared" si="300"/>
        <v>1</v>
      </c>
      <c r="DW313" s="95" t="str">
        <f t="shared" si="301"/>
        <v/>
      </c>
      <c r="DX313" s="91">
        <f>IFERROR(VLOOKUP(TEXT($A313,"0000"),'AYP11'!$B$3:$AU$424,11,FALSE),"")</f>
        <v>0</v>
      </c>
      <c r="DY313" s="95">
        <f t="shared" si="302"/>
        <v>1</v>
      </c>
      <c r="DZ313" s="95" t="str">
        <f t="shared" si="303"/>
        <v/>
      </c>
      <c r="EA313" s="91">
        <f>IFERROR(VLOOKUP(TEXT($A313,"0000"),'AYP11'!$B$1269:$AU$1690,11,FALSE),"")</f>
        <v>0</v>
      </c>
      <c r="EB313" s="95">
        <f t="shared" si="304"/>
        <v>1</v>
      </c>
      <c r="EC313" s="95" t="str">
        <f t="shared" si="305"/>
        <v/>
      </c>
      <c r="ED313" s="91">
        <f>IFERROR(VLOOKUP(TEXT($A313,"0000"),'AYP11'!$B$1691:$AU$2112,11,FALSE),"")</f>
        <v>88</v>
      </c>
      <c r="EE313" s="95">
        <f t="shared" si="306"/>
        <v>1</v>
      </c>
      <c r="EF313" s="95">
        <f t="shared" si="307"/>
        <v>89</v>
      </c>
      <c r="EG313" s="91">
        <f>IFERROR(VLOOKUP(TEXT($A313,"0000"),'AYP11'!$B$2535:$AU$2956,11,FALSE),"")</f>
        <v>0</v>
      </c>
      <c r="EH313" s="95">
        <f t="shared" si="308"/>
        <v>1</v>
      </c>
      <c r="EI313" s="95" t="str">
        <f t="shared" si="309"/>
        <v/>
      </c>
      <c r="EP313" s="34">
        <v>55</v>
      </c>
      <c r="EQ313" s="102" t="s">
        <v>2033</v>
      </c>
    </row>
    <row r="314" spans="1:147" x14ac:dyDescent="0.25">
      <c r="A314" s="248">
        <v>6221</v>
      </c>
      <c r="B314" s="291">
        <f t="shared" si="256"/>
        <v>36.846405228758172</v>
      </c>
      <c r="C314" s="50">
        <f>IFERROR(VLOOKUP(TEXT($A314,"0000"),'R-M11'!$A$2:$AA$500,4,FALSE),0)</f>
        <v>451</v>
      </c>
      <c r="D314" s="291">
        <f t="shared" si="257"/>
        <v>29.330065359477125</v>
      </c>
      <c r="E314" s="98">
        <f>IFERROR(SUM(VLOOKUP(TEXT($A314,"0000"),'R-M11'!$A$2:$AA$500,5,FALSE),VLOOKUP(TEXT($A314,"0000"),'R-M11'!$A$2:$AA$500,6,FALSE)),0)</f>
        <v>359</v>
      </c>
      <c r="F314" s="58">
        <f>IFERROR(VLOOKUP(TEXT($A314,"0000"),'R-M11'!$A$2:$AA$500,14,FALSE),0)</f>
        <v>1224</v>
      </c>
      <c r="G314" s="230">
        <f t="shared" si="310"/>
        <v>39.226405228758175</v>
      </c>
      <c r="H314" s="97">
        <f t="shared" si="258"/>
        <v>480.13120000000009</v>
      </c>
      <c r="I314" s="230">
        <f t="shared" si="311"/>
        <v>30.350065359477124</v>
      </c>
      <c r="J314" s="97">
        <f t="shared" si="259"/>
        <v>371.48480000000001</v>
      </c>
      <c r="K314" s="230">
        <f t="shared" si="260"/>
        <v>66</v>
      </c>
      <c r="L314" s="121">
        <f>IFERROR(VLOOKUP(K314,'Criteria Table'!$A$2:$I$102,2,FALSE),"")</f>
        <v>3.4000000000000004</v>
      </c>
      <c r="M314" s="230">
        <f t="shared" si="261"/>
        <v>69.576470588235296</v>
      </c>
      <c r="N314" s="286">
        <f t="shared" si="262"/>
        <v>35.907970419063268</v>
      </c>
      <c r="O314" s="50">
        <f>IFERROR(VLOOKUP(TEXT($A314,"0000"),'R-M11'!$A$2:$AA$500,17,FALSE),"")</f>
        <v>437</v>
      </c>
      <c r="P314" s="286">
        <f t="shared" si="263"/>
        <v>25.061626951520132</v>
      </c>
      <c r="Q314" s="98">
        <f>IFERROR(SUM(VLOOKUP(TEXT($A314,"0000"),'R-M11'!$A$2:$AA$500,18,FALSE),VLOOKUP(TEXT($A314,"0000"),'R-M11'!$A$2:$AA$500,19,FALSE)),0)</f>
        <v>305</v>
      </c>
      <c r="R314" s="69">
        <f>IFERROR(VLOOKUP(TEXT($A314,"0000"),'R-M11'!$A$2:$AA$500,27,FALSE),0)</f>
        <v>1217</v>
      </c>
      <c r="S314" s="121">
        <f t="shared" si="312"/>
        <v>38.637970419063265</v>
      </c>
      <c r="T314" s="70">
        <f t="shared" si="264"/>
        <v>470.22409999999996</v>
      </c>
      <c r="U314" s="121">
        <f t="shared" si="313"/>
        <v>26.231626951520134</v>
      </c>
      <c r="V314" s="70">
        <f t="shared" si="265"/>
        <v>319.2389</v>
      </c>
      <c r="W314" s="121">
        <f t="shared" si="266"/>
        <v>61</v>
      </c>
      <c r="X314" s="124">
        <f>IFERROR(VLOOKUP(W314,'Criteria Table'!$A$2:$I$102,2,FALSE),"")</f>
        <v>3.9000000000000004</v>
      </c>
      <c r="Y314" s="121">
        <f t="shared" si="267"/>
        <v>64.869597370583392</v>
      </c>
      <c r="Z314" s="92">
        <f>IFERROR(IF(VLOOKUP(A314,'SG11'!$A$3:$AI$500,18,FALSE)="","NA",VLOOKUP(A314,'SG11'!$A$3:$AI$500,18,FALSE)),"")</f>
        <v>64</v>
      </c>
      <c r="AA314" s="75">
        <f>IFERROR(VLOOKUP(Z314,'Criteria Table'!$A$2:$I$102,6,FALSE),"NA")</f>
        <v>5</v>
      </c>
      <c r="AB314" s="95">
        <f t="shared" si="314"/>
        <v>69</v>
      </c>
      <c r="AC314" s="84">
        <f>IFERROR(IF(VLOOKUP(A314,'SG11'!$A$3:$AI$500,19,FALSE)="","NA",VLOOKUP(A314,'SG11'!$A$3:$AI$500,19,FALSE)),"")</f>
        <v>65</v>
      </c>
      <c r="AD314" s="75">
        <f>IFERROR(VLOOKUP(AC314,'Criteria Table'!$A$2:$I$102,6,FALSE),"NA")</f>
        <v>5</v>
      </c>
      <c r="AE314" s="95">
        <f t="shared" si="315"/>
        <v>70</v>
      </c>
      <c r="AF314" s="92">
        <f>IFERROR(IF(VLOOKUP(A314,'SG11'!$A$3:$AI$500,20,FALSE)="","NA",VLOOKUP(A314,'SG11'!$A$3:$AI$500,20,FALSE)),"")</f>
        <v>73</v>
      </c>
      <c r="AG314" s="75">
        <f>IFERROR(VLOOKUP(AF314,'Criteria Table'!$A$2:$I$102,6,FALSE),"NA")</f>
        <v>5</v>
      </c>
      <c r="AH314" s="95">
        <f t="shared" si="316"/>
        <v>78</v>
      </c>
      <c r="AI314" s="84">
        <f>IFERROR(IF(VLOOKUP(A314,'SG11'!$A$3:$AI$500,21,FALSE)="","NA",VLOOKUP(A314,'SG11'!$A$3:$AI$500,21,FALSE)),"")</f>
        <v>65</v>
      </c>
      <c r="AJ314" s="75">
        <f>IFERROR(VLOOKUP(AI314,'Criteria Table'!$A$2:$I$102,6,FALSE),"NA")</f>
        <v>5</v>
      </c>
      <c r="AK314" s="95">
        <f t="shared" si="317"/>
        <v>70</v>
      </c>
      <c r="AL314" s="99">
        <f>IFERROR(VLOOKUP(TEXT(A314,"0000"),'W11'!$A$1:$E$500,4,FALSE)/AP314*100,"")</f>
        <v>97.20930232558139</v>
      </c>
      <c r="AM314" s="97">
        <f>IFERROR(VLOOKUP(TEXT(A314,"0000"),'W11'!$A$1:$E$500,4,FALSE),"")</f>
        <v>418</v>
      </c>
      <c r="AN314" s="99">
        <f t="shared" si="268"/>
        <v>97.20930232558139</v>
      </c>
      <c r="AO314" s="97">
        <f t="shared" si="269"/>
        <v>418</v>
      </c>
      <c r="AP314" s="99">
        <f>IFERROR(VLOOKUP(TEXT(A314,"0000"),'W11'!$A$1:$E$500,5,FALSE),"")</f>
        <v>430</v>
      </c>
      <c r="AQ314" s="97">
        <f>IFERROR(VLOOKUP(ROUND(AL314,0),'Criteria Table'!$A$2:$I$102,4,FALSE),0)</f>
        <v>0</v>
      </c>
      <c r="AR314" s="128"/>
      <c r="AS314" s="95"/>
      <c r="AT314" s="95"/>
      <c r="AU314" s="100">
        <f>IFERROR(VLOOKUP(TEXT(A314,"0000"),'Sci11'!$A$3:$N$492,4,FALSE)/VLOOKUP(TEXT(A314,"0000"),'Sci11'!$A$3:$N$492,14,FALSE)*100,"")</f>
        <v>36.829836829836829</v>
      </c>
      <c r="AV314" s="101">
        <f>SUM(VLOOKUP(TEXT(A314,"0000"),'Sci11'!$A$3:$N$492,5,FALSE),VLOOKUP(TEXT(A314,"0000"),'Sci11'!$A$3:$N$492,6,FALSE))/VLOOKUP(TEXT(A314,"0000"),'Sci11'!$A$3:$N$492,14,FALSE)*100</f>
        <v>11.188811188811188</v>
      </c>
      <c r="AW314" s="100">
        <f t="shared" si="318"/>
        <v>40.469836829836829</v>
      </c>
      <c r="AX314" s="101">
        <f>IFERROR(AW314/100*VLOOKUP(TEXT(A314,"0000"),'Sci11'!$A$3:$N$492,14,FALSE),"")</f>
        <v>173.6156</v>
      </c>
      <c r="AY314" s="100">
        <f t="shared" si="319"/>
        <v>12.748811188811189</v>
      </c>
      <c r="AZ314" s="101">
        <f>IFERROR(AY314/100*VLOOKUP(TEXT(A314,"0000"),'Sci11'!$A$3:$N$492,14,FALSE),"")</f>
        <v>54.692399999999992</v>
      </c>
      <c r="BA314" s="100">
        <f t="shared" si="270"/>
        <v>48</v>
      </c>
      <c r="BB314" s="101">
        <f>IFERROR(VLOOKUP(BA314,'Criteria Table'!$A$2:$I$102,2,FALSE),"")</f>
        <v>5.2</v>
      </c>
      <c r="BC314" s="101">
        <f t="shared" si="271"/>
        <v>53.2</v>
      </c>
      <c r="BD314" s="82">
        <f>IFERROR(VLOOKUP(A314,ATTx11!$A$2:$N$500,4,FALSE),"")</f>
        <v>95.97</v>
      </c>
      <c r="BE314" s="95">
        <f t="shared" si="272"/>
        <v>0.5</v>
      </c>
      <c r="BF314" s="96">
        <f t="shared" si="273"/>
        <v>96.47</v>
      </c>
      <c r="BG314" s="70">
        <f>IFERROR(VLOOKUP(A314,ATTx11!$A$2:$N$500,11,FALSE),"")</f>
        <v>427</v>
      </c>
      <c r="BH314" s="95">
        <f t="shared" si="274"/>
        <v>384.3</v>
      </c>
      <c r="BI314" s="70">
        <f>IFERROR(VLOOKUP(A314,ATTx11!$A$2:$N$500,12,FALSE),"")</f>
        <v>225</v>
      </c>
      <c r="BJ314" s="97">
        <f t="shared" si="275"/>
        <v>202.5</v>
      </c>
      <c r="BK314" s="84">
        <f>IFERROR(VLOOKUP(A314,ATTx11!$A$2:$N$500,7,FALSE),"")</f>
        <v>188</v>
      </c>
      <c r="BL314" s="97">
        <f t="shared" si="276"/>
        <v>169.2</v>
      </c>
      <c r="BM314" s="84">
        <f>IFERROR(VLOOKUP(A314,ATTx11!$A$2:$N$500,8,FALSE),"")</f>
        <v>120</v>
      </c>
      <c r="BN314" s="95">
        <f t="shared" si="277"/>
        <v>108</v>
      </c>
      <c r="BO314" s="95"/>
      <c r="BP314" s="83">
        <f>IFERROR(VLOOKUP(TEXT($A314,"0000"),'AYP11'!$B$3379:$AU$3800,17,FALSE),"")</f>
        <v>72</v>
      </c>
      <c r="BQ314" s="75">
        <f>IFERROR(VLOOKUP(BP314,'Criteria Table'!$A$2:$I$102,2,FALSE),0)</f>
        <v>2.8000000000000003</v>
      </c>
      <c r="BR314" s="95">
        <f t="shared" si="278"/>
        <v>75</v>
      </c>
      <c r="BS314" s="83">
        <f>IFERROR(VLOOKUP(TEXT($A314,"0000"),'AYP11'!$B$847:$AU$1268,17,FALSE),"")</f>
        <v>0</v>
      </c>
      <c r="BT314" s="75">
        <f>IFERROR(VLOOKUP(BS314,'Criteria Table'!$A$2:$I$102,2,FALSE),0)</f>
        <v>10</v>
      </c>
      <c r="BU314" s="95">
        <f t="shared" si="279"/>
        <v>10</v>
      </c>
      <c r="BV314" s="83">
        <f>IFERROR(VLOOKUP(TEXT($A314,"0000"),'AYP11'!$B$2113:$AU$2534,17,FALSE),"")</f>
        <v>68</v>
      </c>
      <c r="BW314" s="75">
        <f>IFERROR(VLOOKUP(BV314,'Criteria Table'!$A$2:$I$102,2,FALSE),0)</f>
        <v>3.2</v>
      </c>
      <c r="BX314" s="95">
        <f t="shared" si="280"/>
        <v>71</v>
      </c>
      <c r="BY314" s="83">
        <f>IFERROR(VLOOKUP(TEXT($A314,"0000"),'AYP11'!$B$425:$AU$846,17,FALSE),"")</f>
        <v>0</v>
      </c>
      <c r="BZ314" s="75">
        <f>IFERROR(VLOOKUP(BY314,'Criteria Table'!$A$2:$I$102,2,FALSE),0)</f>
        <v>10</v>
      </c>
      <c r="CA314" s="95">
        <f t="shared" si="281"/>
        <v>10</v>
      </c>
      <c r="CB314" s="83">
        <f>IFERROR(VLOOKUP(TEXT($A314,"0000"),'AYP11'!$B$3:$AU$424,17,FALSE),"")</f>
        <v>0</v>
      </c>
      <c r="CC314" s="95">
        <f>IFERROR(VLOOKUP(CB314,'Criteria Table'!$A$2:$I$102,2,FALSE),0)</f>
        <v>10</v>
      </c>
      <c r="CD314" s="95">
        <f t="shared" si="282"/>
        <v>10</v>
      </c>
      <c r="CE314" s="83">
        <f>IFERROR(VLOOKUP(TEXT($A314,"0000"),'AYP11'!$B$1269:$AU$1690,17,FALSE),"")</f>
        <v>64</v>
      </c>
      <c r="CF314" s="95">
        <f>IFERROR(VLOOKUP(CE314,'Criteria Table'!$A$2:$I$102,2,FALSE),0)</f>
        <v>3.6</v>
      </c>
      <c r="CG314" s="95">
        <f t="shared" si="283"/>
        <v>68</v>
      </c>
      <c r="CH314" s="83">
        <f>IFERROR(VLOOKUP(TEXT($A314,"0000"),'AYP11'!$B$1691:$AU$2112,17,FALSE),"")</f>
        <v>35</v>
      </c>
      <c r="CI314" s="95">
        <f>IFERROR(VLOOKUP(CH314,'Criteria Table'!$A$2:$I$102,2,FALSE),0)</f>
        <v>6.5</v>
      </c>
      <c r="CJ314" s="95">
        <f t="shared" si="284"/>
        <v>42</v>
      </c>
      <c r="CK314" s="83">
        <f>IFERROR(VLOOKUP(TEXT($A314,"0000"),'AYP11'!$B$2535:$AU$2956,17,FALSE),"")</f>
        <v>40</v>
      </c>
      <c r="CL314" s="95">
        <f>IFERROR(VLOOKUP(CK314,'Criteria Table'!$A$2:$I$102,2,FALSE),0)</f>
        <v>6</v>
      </c>
      <c r="CM314" s="95">
        <f t="shared" si="285"/>
        <v>46</v>
      </c>
      <c r="CN314" s="76">
        <f>IFERROR(VLOOKUP(TEXT($A314,"0000"),'AYP11'!$B$3379:$AU$3800,23,FALSE),"")</f>
        <v>69</v>
      </c>
      <c r="CO314" s="95">
        <f>IFERROR(VLOOKUP(CN314,'Criteria Table'!$A$2:$I$102,2,FALSE),0)</f>
        <v>3.1</v>
      </c>
      <c r="CP314" s="95">
        <f t="shared" si="286"/>
        <v>72</v>
      </c>
      <c r="CQ314" s="76">
        <f>IFERROR(VLOOKUP(TEXT($A314,"0000"),'AYP11'!$B$847:$AU$1268,23,FALSE),"")</f>
        <v>0</v>
      </c>
      <c r="CR314" s="95">
        <f>IFERROR(VLOOKUP(CQ314,'Criteria Table'!$A$2:$I$102,2,FALSE),0)</f>
        <v>10</v>
      </c>
      <c r="CS314" s="95">
        <f t="shared" si="287"/>
        <v>10</v>
      </c>
      <c r="CT314" s="76">
        <f>IFERROR(VLOOKUP(TEXT($A314,"0000"),'AYP11'!$B$2113:$AU$2534,23,FALSE),"")</f>
        <v>62</v>
      </c>
      <c r="CU314" s="95">
        <f>IFERROR(VLOOKUP(CT314,'Criteria Table'!$A$2:$I$102,2,FALSE),0)</f>
        <v>3.8000000000000003</v>
      </c>
      <c r="CV314" s="95">
        <f t="shared" si="288"/>
        <v>66</v>
      </c>
      <c r="CW314" s="76">
        <f>IFERROR(VLOOKUP(TEXT($A314,"0000"),'AYP11'!$B$425:$AU$846,23,FALSE),"")</f>
        <v>0</v>
      </c>
      <c r="CX314" s="95">
        <f>IFERROR(VLOOKUP(CW314,'Criteria Table'!$A$2:$I$102,2,FALSE),0)</f>
        <v>10</v>
      </c>
      <c r="CY314" s="95">
        <f t="shared" si="289"/>
        <v>10</v>
      </c>
      <c r="CZ314" s="76">
        <f>IFERROR(VLOOKUP(TEXT($A314,"0000"),'AYP11'!$B$3:$AU$424,23,FALSE),"")</f>
        <v>0</v>
      </c>
      <c r="DA314" s="95">
        <f>IFERROR(VLOOKUP(CZ314,'Criteria Table'!$A$2:$I$102,2,FALSE),0)</f>
        <v>10</v>
      </c>
      <c r="DB314" s="95">
        <f t="shared" si="290"/>
        <v>10</v>
      </c>
      <c r="DC314" s="76">
        <f>IFERROR(VLOOKUP(TEXT($A314,"0000"),'AYP11'!$B$1269:$AU$1690,23,FALSE),"")</f>
        <v>60</v>
      </c>
      <c r="DD314" s="95">
        <f>IFERROR(VLOOKUP(DC314,'Criteria Table'!$A$2:$I$102,2,FALSE),0)</f>
        <v>4</v>
      </c>
      <c r="DE314" s="95">
        <f t="shared" si="291"/>
        <v>64</v>
      </c>
      <c r="DF314" s="76">
        <f>IFERROR(VLOOKUP(TEXT($A314,"0000"),'AYP11'!$B$1691:$AU$2112,23,FALSE),"")</f>
        <v>44</v>
      </c>
      <c r="DG314" s="95">
        <f>IFERROR(VLOOKUP(DF314,'Criteria Table'!$A$2:$I$102,2,FALSE),0)</f>
        <v>5.6000000000000005</v>
      </c>
      <c r="DH314" s="95">
        <f t="shared" si="292"/>
        <v>50</v>
      </c>
      <c r="DI314" s="76">
        <f>IFERROR(VLOOKUP(TEXT($A314,"0000"),'AYP11'!$B$2535:$AU$2956,23,FALSE),"")</f>
        <v>26</v>
      </c>
      <c r="DJ314" s="95">
        <f>IFERROR(VLOOKUP(DI314,'Criteria Table'!$A$2:$I$102,2,FALSE),0)</f>
        <v>7.4</v>
      </c>
      <c r="DK314" s="95">
        <f t="shared" si="293"/>
        <v>33</v>
      </c>
      <c r="DL314" s="91">
        <f>IFERROR(VLOOKUP(TEXT($A314,"0000"),'AYP11'!$B$3379:$AU$3800,11,FALSE),"")</f>
        <v>0</v>
      </c>
      <c r="DM314" s="95">
        <f t="shared" si="294"/>
        <v>1</v>
      </c>
      <c r="DN314" s="95" t="str">
        <f t="shared" si="295"/>
        <v/>
      </c>
      <c r="DO314" s="91">
        <f>IFERROR(VLOOKUP(TEXT($A314,"0000"),'AYP11'!$B$847:$AU$1268,11,FALSE),"")</f>
        <v>0</v>
      </c>
      <c r="DP314" s="95">
        <f t="shared" si="296"/>
        <v>1</v>
      </c>
      <c r="DQ314" s="95" t="str">
        <f t="shared" si="297"/>
        <v/>
      </c>
      <c r="DR314" s="91">
        <f>IFERROR(VLOOKUP(TEXT($A314,"0000"),'AYP11'!$B$2113:$AU$2534,11,FALSE),"")</f>
        <v>0</v>
      </c>
      <c r="DS314" s="95">
        <f t="shared" si="298"/>
        <v>1</v>
      </c>
      <c r="DT314" s="95" t="str">
        <f t="shared" si="299"/>
        <v/>
      </c>
      <c r="DU314" s="91">
        <f>IFERROR(VLOOKUP(TEXT($A314,"0000"),'AYP11'!$B$425:$AU$846,11,FALSE),"")</f>
        <v>0</v>
      </c>
      <c r="DV314" s="95">
        <f t="shared" si="300"/>
        <v>1</v>
      </c>
      <c r="DW314" s="95" t="str">
        <f t="shared" si="301"/>
        <v/>
      </c>
      <c r="DX314" s="91">
        <f>IFERROR(VLOOKUP(TEXT($A314,"0000"),'AYP11'!$B$3:$AU$424,11,FALSE),"")</f>
        <v>0</v>
      </c>
      <c r="DY314" s="95">
        <f t="shared" si="302"/>
        <v>1</v>
      </c>
      <c r="DZ314" s="95" t="str">
        <f t="shared" si="303"/>
        <v/>
      </c>
      <c r="EA314" s="91">
        <f>IFERROR(VLOOKUP(TEXT($A314,"0000"),'AYP11'!$B$1269:$AU$1690,11,FALSE),"")</f>
        <v>0</v>
      </c>
      <c r="EB314" s="95">
        <f t="shared" si="304"/>
        <v>1</v>
      </c>
      <c r="EC314" s="95" t="str">
        <f t="shared" si="305"/>
        <v/>
      </c>
      <c r="ED314" s="91">
        <f>IFERROR(VLOOKUP(TEXT($A314,"0000"),'AYP11'!$B$1691:$AU$2112,11,FALSE),"")</f>
        <v>76</v>
      </c>
      <c r="EE314" s="95">
        <f t="shared" si="306"/>
        <v>1</v>
      </c>
      <c r="EF314" s="95">
        <f t="shared" si="307"/>
        <v>77</v>
      </c>
      <c r="EG314" s="91">
        <f>IFERROR(VLOOKUP(TEXT($A314,"0000"),'AYP11'!$B$2535:$AU$2956,11,FALSE),"")</f>
        <v>0</v>
      </c>
      <c r="EH314" s="95">
        <f t="shared" si="308"/>
        <v>1</v>
      </c>
      <c r="EI314" s="95" t="str">
        <f t="shared" si="309"/>
        <v/>
      </c>
      <c r="EP314" s="34">
        <v>98</v>
      </c>
      <c r="EQ314" s="102" t="s">
        <v>2061</v>
      </c>
    </row>
    <row r="315" spans="1:147" x14ac:dyDescent="0.25">
      <c r="A315" s="248">
        <v>6231</v>
      </c>
      <c r="B315" s="291">
        <f t="shared" si="256"/>
        <v>30.337078651685395</v>
      </c>
      <c r="C315" s="50">
        <f>IFERROR(VLOOKUP(TEXT($A315,"0000"),'R-M11'!$A$2:$AA$500,4,FALSE),0)</f>
        <v>243</v>
      </c>
      <c r="D315" s="291">
        <f t="shared" si="257"/>
        <v>18.227215980024969</v>
      </c>
      <c r="E315" s="98">
        <f>IFERROR(SUM(VLOOKUP(TEXT($A315,"0000"),'R-M11'!$A$2:$AA$500,5,FALSE),VLOOKUP(TEXT($A315,"0000"),'R-M11'!$A$2:$AA$500,6,FALSE)),0)</f>
        <v>146</v>
      </c>
      <c r="F315" s="58">
        <f>IFERROR(VLOOKUP(TEXT($A315,"0000"),'R-M11'!$A$2:$AA$500,14,FALSE),0)</f>
        <v>801</v>
      </c>
      <c r="G315" s="230">
        <f t="shared" si="310"/>
        <v>33.907078651685396</v>
      </c>
      <c r="H315" s="97">
        <f t="shared" si="258"/>
        <v>271.59570000000002</v>
      </c>
      <c r="I315" s="230">
        <f t="shared" si="311"/>
        <v>19.75721598002497</v>
      </c>
      <c r="J315" s="97">
        <f t="shared" si="259"/>
        <v>158.25530000000001</v>
      </c>
      <c r="K315" s="230">
        <f t="shared" si="260"/>
        <v>49</v>
      </c>
      <c r="L315" s="121">
        <f>IFERROR(VLOOKUP(K315,'Criteria Table'!$A$2:$I$102,2,FALSE),"")</f>
        <v>5.1000000000000005</v>
      </c>
      <c r="M315" s="230">
        <f t="shared" si="261"/>
        <v>53.664294631710362</v>
      </c>
      <c r="N315" s="286">
        <f t="shared" si="262"/>
        <v>32.484076433121018</v>
      </c>
      <c r="O315" s="50">
        <f>IFERROR(VLOOKUP(TEXT($A315,"0000"),'R-M11'!$A$2:$AA$500,17,FALSE),"")</f>
        <v>255</v>
      </c>
      <c r="P315" s="286">
        <f t="shared" si="263"/>
        <v>9.2993630573248396</v>
      </c>
      <c r="Q315" s="98">
        <f>IFERROR(SUM(VLOOKUP(TEXT($A315,"0000"),'R-M11'!$A$2:$AA$500,18,FALSE),VLOOKUP(TEXT($A315,"0000"),'R-M11'!$A$2:$AA$500,19,FALSE)),0)</f>
        <v>73</v>
      </c>
      <c r="R315" s="69">
        <f>IFERROR(VLOOKUP(TEXT($A315,"0000"),'R-M11'!$A$2:$AA$500,27,FALSE),0)</f>
        <v>785</v>
      </c>
      <c r="S315" s="121">
        <f t="shared" si="312"/>
        <v>36.54407643312102</v>
      </c>
      <c r="T315" s="70">
        <f t="shared" si="264"/>
        <v>286.87099999999998</v>
      </c>
      <c r="U315" s="121">
        <f t="shared" si="313"/>
        <v>11.03936305732484</v>
      </c>
      <c r="V315" s="70">
        <f t="shared" si="265"/>
        <v>86.658999999999992</v>
      </c>
      <c r="W315" s="121">
        <f t="shared" si="266"/>
        <v>42</v>
      </c>
      <c r="X315" s="124">
        <f>IFERROR(VLOOKUP(W315,'Criteria Table'!$A$2:$I$102,2,FALSE),"")</f>
        <v>5.8000000000000007</v>
      </c>
      <c r="Y315" s="121">
        <f t="shared" si="267"/>
        <v>47.583439490445862</v>
      </c>
      <c r="Z315" s="92">
        <f>IFERROR(IF(VLOOKUP(A315,'SG11'!$A$3:$AI$500,18,FALSE)="","NA",VLOOKUP(A315,'SG11'!$A$3:$AI$500,18,FALSE)),"")</f>
        <v>62</v>
      </c>
      <c r="AA315" s="75">
        <f>IFERROR(VLOOKUP(Z315,'Criteria Table'!$A$2:$I$102,6,FALSE),"NA")</f>
        <v>5</v>
      </c>
      <c r="AB315" s="95">
        <f t="shared" si="314"/>
        <v>67</v>
      </c>
      <c r="AC315" s="84">
        <f>IFERROR(IF(VLOOKUP(A315,'SG11'!$A$3:$AI$500,19,FALSE)="","NA",VLOOKUP(A315,'SG11'!$A$3:$AI$500,19,FALSE)),"")</f>
        <v>55</v>
      </c>
      <c r="AD315" s="75">
        <f>IFERROR(VLOOKUP(AC315,'Criteria Table'!$A$2:$I$102,6,FALSE),"NA")</f>
        <v>10</v>
      </c>
      <c r="AE315" s="95">
        <f t="shared" si="315"/>
        <v>65</v>
      </c>
      <c r="AF315" s="92">
        <f>IFERROR(IF(VLOOKUP(A315,'SG11'!$A$3:$AI$500,20,FALSE)="","NA",VLOOKUP(A315,'SG11'!$A$3:$AI$500,20,FALSE)),"")</f>
        <v>75</v>
      </c>
      <c r="AG315" s="75">
        <f>IFERROR(VLOOKUP(AF315,'Criteria Table'!$A$2:$I$102,6,FALSE),"NA")</f>
        <v>5</v>
      </c>
      <c r="AH315" s="95">
        <f t="shared" si="316"/>
        <v>80</v>
      </c>
      <c r="AI315" s="84">
        <f>IFERROR(IF(VLOOKUP(A315,'SG11'!$A$3:$AI$500,21,FALSE)="","NA",VLOOKUP(A315,'SG11'!$A$3:$AI$500,21,FALSE)),"")</f>
        <v>70</v>
      </c>
      <c r="AJ315" s="75">
        <f>IFERROR(VLOOKUP(AI315,'Criteria Table'!$A$2:$I$102,6,FALSE),"NA")</f>
        <v>5</v>
      </c>
      <c r="AK315" s="95">
        <f t="shared" si="317"/>
        <v>75</v>
      </c>
      <c r="AL315" s="99">
        <f>IFERROR(VLOOKUP(TEXT(A315,"0000"),'W11'!$A$1:$E$500,4,FALSE)/AP315*100,"")</f>
        <v>90.909090909090907</v>
      </c>
      <c r="AM315" s="97">
        <f>IFERROR(VLOOKUP(TEXT(A315,"0000"),'W11'!$A$1:$E$500,4,FALSE),"")</f>
        <v>270</v>
      </c>
      <c r="AN315" s="99">
        <f t="shared" si="268"/>
        <v>90.909090909090907</v>
      </c>
      <c r="AO315" s="97">
        <f t="shared" si="269"/>
        <v>270</v>
      </c>
      <c r="AP315" s="99">
        <f>IFERROR(VLOOKUP(TEXT(A315,"0000"),'W11'!$A$1:$E$500,5,FALSE),"")</f>
        <v>297</v>
      </c>
      <c r="AQ315" s="97">
        <f>IFERROR(VLOOKUP(ROUND(AL315,0),'Criteria Table'!$A$2:$I$102,4,FALSE),0)</f>
        <v>0</v>
      </c>
      <c r="AR315" s="128"/>
      <c r="AS315" s="95"/>
      <c r="AT315" s="95"/>
      <c r="AU315" s="100">
        <f>IFERROR(VLOOKUP(TEXT(A315,"0000"),'Sci11'!$A$3:$N$492,4,FALSE)/VLOOKUP(TEXT(A315,"0000"),'Sci11'!$A$3:$N$492,14,FALSE)*100,"")</f>
        <v>24.647887323943664</v>
      </c>
      <c r="AV315" s="101">
        <f>SUM(VLOOKUP(TEXT(A315,"0000"),'Sci11'!$A$3:$N$492,5,FALSE),VLOOKUP(TEXT(A315,"0000"),'Sci11'!$A$3:$N$492,6,FALSE))/VLOOKUP(TEXT(A315,"0000"),'Sci11'!$A$3:$N$492,14,FALSE)*100</f>
        <v>4.929577464788732</v>
      </c>
      <c r="AW315" s="100">
        <f t="shared" si="318"/>
        <v>29.547887323943662</v>
      </c>
      <c r="AX315" s="101">
        <f>IFERROR(AW315/100*VLOOKUP(TEXT(A315,"0000"),'Sci11'!$A$3:$N$492,14,FALSE),"")</f>
        <v>83.915999999999997</v>
      </c>
      <c r="AY315" s="100">
        <f t="shared" si="319"/>
        <v>7.0295774647887317</v>
      </c>
      <c r="AZ315" s="101">
        <f>IFERROR(AY315/100*VLOOKUP(TEXT(A315,"0000"),'Sci11'!$A$3:$N$492,14,FALSE),"")</f>
        <v>19.963999999999999</v>
      </c>
      <c r="BA315" s="100">
        <f t="shared" si="270"/>
        <v>30</v>
      </c>
      <c r="BB315" s="101">
        <f>IFERROR(VLOOKUP(BA315,'Criteria Table'!$A$2:$I$102,2,FALSE),"")</f>
        <v>7</v>
      </c>
      <c r="BC315" s="101">
        <f t="shared" si="271"/>
        <v>37</v>
      </c>
      <c r="BD315" s="82">
        <f>IFERROR(VLOOKUP(A315,ATTx11!$A$2:$N$500,4,FALSE),"")</f>
        <v>95.38</v>
      </c>
      <c r="BE315" s="95">
        <f t="shared" si="272"/>
        <v>0.5</v>
      </c>
      <c r="BF315" s="96">
        <f t="shared" si="273"/>
        <v>95.88</v>
      </c>
      <c r="BG315" s="70">
        <f>IFERROR(VLOOKUP(A315,ATTx11!$A$2:$N$500,11,FALSE),"")</f>
        <v>423</v>
      </c>
      <c r="BH315" s="95">
        <f t="shared" si="274"/>
        <v>380.7</v>
      </c>
      <c r="BI315" s="70">
        <f>IFERROR(VLOOKUP(A315,ATTx11!$A$2:$N$500,12,FALSE),"")</f>
        <v>175</v>
      </c>
      <c r="BJ315" s="97">
        <f t="shared" si="275"/>
        <v>157.5</v>
      </c>
      <c r="BK315" s="84">
        <f>IFERROR(VLOOKUP(A315,ATTx11!$A$2:$N$500,7,FALSE),"")</f>
        <v>206</v>
      </c>
      <c r="BL315" s="97">
        <f t="shared" si="276"/>
        <v>185.4</v>
      </c>
      <c r="BM315" s="84">
        <f>IFERROR(VLOOKUP(A315,ATTx11!$A$2:$N$500,8,FALSE),"")</f>
        <v>106</v>
      </c>
      <c r="BN315" s="95">
        <f t="shared" si="277"/>
        <v>95.4</v>
      </c>
      <c r="BO315" s="95"/>
      <c r="BP315" s="83">
        <f>IFERROR(VLOOKUP(TEXT($A315,"0000"),'AYP11'!$B$3379:$AU$3800,17,FALSE),"")</f>
        <v>0</v>
      </c>
      <c r="BQ315" s="75">
        <f>IFERROR(VLOOKUP(BP315,'Criteria Table'!$A$2:$I$102,2,FALSE),0)</f>
        <v>10</v>
      </c>
      <c r="BR315" s="95">
        <f t="shared" si="278"/>
        <v>10</v>
      </c>
      <c r="BS315" s="83">
        <f>IFERROR(VLOOKUP(TEXT($A315,"0000"),'AYP11'!$B$847:$AU$1268,17,FALSE),"")</f>
        <v>0</v>
      </c>
      <c r="BT315" s="75">
        <f>IFERROR(VLOOKUP(BS315,'Criteria Table'!$A$2:$I$102,2,FALSE),0)</f>
        <v>10</v>
      </c>
      <c r="BU315" s="95">
        <f t="shared" si="279"/>
        <v>10</v>
      </c>
      <c r="BV315" s="83">
        <f>IFERROR(VLOOKUP(TEXT($A315,"0000"),'AYP11'!$B$2113:$AU$2534,17,FALSE),"")</f>
        <v>51</v>
      </c>
      <c r="BW315" s="75">
        <f>IFERROR(VLOOKUP(BV315,'Criteria Table'!$A$2:$I$102,2,FALSE),0)</f>
        <v>4.9000000000000004</v>
      </c>
      <c r="BX315" s="95">
        <f t="shared" si="280"/>
        <v>56</v>
      </c>
      <c r="BY315" s="83">
        <f>IFERROR(VLOOKUP(TEXT($A315,"0000"),'AYP11'!$B$425:$AU$846,17,FALSE),"")</f>
        <v>0</v>
      </c>
      <c r="BZ315" s="75">
        <f>IFERROR(VLOOKUP(BY315,'Criteria Table'!$A$2:$I$102,2,FALSE),0)</f>
        <v>10</v>
      </c>
      <c r="CA315" s="95">
        <f t="shared" si="281"/>
        <v>10</v>
      </c>
      <c r="CB315" s="83">
        <f>IFERROR(VLOOKUP(TEXT($A315,"0000"),'AYP11'!$B$3:$AU$424,17,FALSE),"")</f>
        <v>0</v>
      </c>
      <c r="CC315" s="95">
        <f>IFERROR(VLOOKUP(CB315,'Criteria Table'!$A$2:$I$102,2,FALSE),0)</f>
        <v>10</v>
      </c>
      <c r="CD315" s="95">
        <f t="shared" si="282"/>
        <v>10</v>
      </c>
      <c r="CE315" s="83">
        <f>IFERROR(VLOOKUP(TEXT($A315,"0000"),'AYP11'!$B$1269:$AU$1690,17,FALSE),"")</f>
        <v>49</v>
      </c>
      <c r="CF315" s="95">
        <f>IFERROR(VLOOKUP(CE315,'Criteria Table'!$A$2:$I$102,2,FALSE),0)</f>
        <v>5.1000000000000005</v>
      </c>
      <c r="CG315" s="95">
        <f t="shared" si="283"/>
        <v>54</v>
      </c>
      <c r="CH315" s="83">
        <f>IFERROR(VLOOKUP(TEXT($A315,"0000"),'AYP11'!$B$1691:$AU$2112,17,FALSE),"")</f>
        <v>26</v>
      </c>
      <c r="CI315" s="95">
        <f>IFERROR(VLOOKUP(CH315,'Criteria Table'!$A$2:$I$102,2,FALSE),0)</f>
        <v>7.4</v>
      </c>
      <c r="CJ315" s="95">
        <f t="shared" si="284"/>
        <v>33</v>
      </c>
      <c r="CK315" s="83">
        <f>IFERROR(VLOOKUP(TEXT($A315,"0000"),'AYP11'!$B$2535:$AU$2956,17,FALSE),"")</f>
        <v>31</v>
      </c>
      <c r="CL315" s="95">
        <f>IFERROR(VLOOKUP(CK315,'Criteria Table'!$A$2:$I$102,2,FALSE),0)</f>
        <v>6.9</v>
      </c>
      <c r="CM315" s="95">
        <f t="shared" si="285"/>
        <v>38</v>
      </c>
      <c r="CN315" s="76">
        <f>IFERROR(VLOOKUP(TEXT($A315,"0000"),'AYP11'!$B$3379:$AU$3800,23,FALSE),"")</f>
        <v>0</v>
      </c>
      <c r="CO315" s="95">
        <f>IFERROR(VLOOKUP(CN315,'Criteria Table'!$A$2:$I$102,2,FALSE),0)</f>
        <v>10</v>
      </c>
      <c r="CP315" s="95">
        <f t="shared" si="286"/>
        <v>10</v>
      </c>
      <c r="CQ315" s="76">
        <f>IFERROR(VLOOKUP(TEXT($A315,"0000"),'AYP11'!$B$847:$AU$1268,23,FALSE),"")</f>
        <v>0</v>
      </c>
      <c r="CR315" s="95">
        <f>IFERROR(VLOOKUP(CQ315,'Criteria Table'!$A$2:$I$102,2,FALSE),0)</f>
        <v>10</v>
      </c>
      <c r="CS315" s="95">
        <f t="shared" si="287"/>
        <v>10</v>
      </c>
      <c r="CT315" s="76">
        <f>IFERROR(VLOOKUP(TEXT($A315,"0000"),'AYP11'!$B$2113:$AU$2534,23,FALSE),"")</f>
        <v>43</v>
      </c>
      <c r="CU315" s="95">
        <f>IFERROR(VLOOKUP(CT315,'Criteria Table'!$A$2:$I$102,2,FALSE),0)</f>
        <v>5.7</v>
      </c>
      <c r="CV315" s="95">
        <f t="shared" si="288"/>
        <v>49</v>
      </c>
      <c r="CW315" s="76">
        <f>IFERROR(VLOOKUP(TEXT($A315,"0000"),'AYP11'!$B$425:$AU$846,23,FALSE),"")</f>
        <v>0</v>
      </c>
      <c r="CX315" s="95">
        <f>IFERROR(VLOOKUP(CW315,'Criteria Table'!$A$2:$I$102,2,FALSE),0)</f>
        <v>10</v>
      </c>
      <c r="CY315" s="95">
        <f t="shared" si="289"/>
        <v>10</v>
      </c>
      <c r="CZ315" s="76">
        <f>IFERROR(VLOOKUP(TEXT($A315,"0000"),'AYP11'!$B$3:$AU$424,23,FALSE),"")</f>
        <v>0</v>
      </c>
      <c r="DA315" s="95">
        <f>IFERROR(VLOOKUP(CZ315,'Criteria Table'!$A$2:$I$102,2,FALSE),0)</f>
        <v>10</v>
      </c>
      <c r="DB315" s="95">
        <f t="shared" si="290"/>
        <v>10</v>
      </c>
      <c r="DC315" s="76">
        <f>IFERROR(VLOOKUP(TEXT($A315,"0000"),'AYP11'!$B$1269:$AU$1690,23,FALSE),"")</f>
        <v>40</v>
      </c>
      <c r="DD315" s="95">
        <f>IFERROR(VLOOKUP(DC315,'Criteria Table'!$A$2:$I$102,2,FALSE),0)</f>
        <v>6</v>
      </c>
      <c r="DE315" s="95">
        <f t="shared" si="291"/>
        <v>46</v>
      </c>
      <c r="DF315" s="76">
        <f>IFERROR(VLOOKUP(TEXT($A315,"0000"),'AYP11'!$B$1691:$AU$2112,23,FALSE),"")</f>
        <v>31</v>
      </c>
      <c r="DG315" s="95">
        <f>IFERROR(VLOOKUP(DF315,'Criteria Table'!$A$2:$I$102,2,FALSE),0)</f>
        <v>6.9</v>
      </c>
      <c r="DH315" s="95">
        <f t="shared" si="292"/>
        <v>38</v>
      </c>
      <c r="DI315" s="76">
        <f>IFERROR(VLOOKUP(TEXT($A315,"0000"),'AYP11'!$B$2535:$AU$2956,23,FALSE),"")</f>
        <v>27</v>
      </c>
      <c r="DJ315" s="95">
        <f>IFERROR(VLOOKUP(DI315,'Criteria Table'!$A$2:$I$102,2,FALSE),0)</f>
        <v>7.3000000000000007</v>
      </c>
      <c r="DK315" s="95">
        <f t="shared" si="293"/>
        <v>34</v>
      </c>
      <c r="DL315" s="91">
        <f>IFERROR(VLOOKUP(TEXT($A315,"0000"),'AYP11'!$B$3379:$AU$3800,11,FALSE),"")</f>
        <v>0</v>
      </c>
      <c r="DM315" s="95">
        <f t="shared" si="294"/>
        <v>1</v>
      </c>
      <c r="DN315" s="95" t="str">
        <f t="shared" si="295"/>
        <v/>
      </c>
      <c r="DO315" s="91">
        <f>IFERROR(VLOOKUP(TEXT($A315,"0000"),'AYP11'!$B$847:$AU$1268,11,FALSE),"")</f>
        <v>0</v>
      </c>
      <c r="DP315" s="95">
        <f t="shared" si="296"/>
        <v>1</v>
      </c>
      <c r="DQ315" s="95" t="str">
        <f t="shared" si="297"/>
        <v/>
      </c>
      <c r="DR315" s="91">
        <f>IFERROR(VLOOKUP(TEXT($A315,"0000"),'AYP11'!$B$2113:$AU$2534,11,FALSE),"")</f>
        <v>90</v>
      </c>
      <c r="DS315" s="95">
        <f t="shared" si="298"/>
        <v>0</v>
      </c>
      <c r="DT315" s="95">
        <f t="shared" si="299"/>
        <v>90</v>
      </c>
      <c r="DU315" s="91">
        <f>IFERROR(VLOOKUP(TEXT($A315,"0000"),'AYP11'!$B$425:$AU$846,11,FALSE),"")</f>
        <v>0</v>
      </c>
      <c r="DV315" s="95">
        <f t="shared" si="300"/>
        <v>1</v>
      </c>
      <c r="DW315" s="95" t="str">
        <f t="shared" si="301"/>
        <v/>
      </c>
      <c r="DX315" s="91">
        <f>IFERROR(VLOOKUP(TEXT($A315,"0000"),'AYP11'!$B$3:$AU$424,11,FALSE),"")</f>
        <v>0</v>
      </c>
      <c r="DY315" s="95">
        <f t="shared" si="302"/>
        <v>1</v>
      </c>
      <c r="DZ315" s="95" t="str">
        <f t="shared" si="303"/>
        <v/>
      </c>
      <c r="EA315" s="91">
        <f>IFERROR(VLOOKUP(TEXT($A315,"0000"),'AYP11'!$B$1269:$AU$1690,11,FALSE),"")</f>
        <v>89</v>
      </c>
      <c r="EB315" s="95">
        <f t="shared" si="304"/>
        <v>1</v>
      </c>
      <c r="EC315" s="95">
        <f t="shared" si="305"/>
        <v>90</v>
      </c>
      <c r="ED315" s="91">
        <f>IFERROR(VLOOKUP(TEXT($A315,"0000"),'AYP11'!$B$1691:$AU$2112,11,FALSE),"")</f>
        <v>75</v>
      </c>
      <c r="EE315" s="95">
        <f t="shared" si="306"/>
        <v>1</v>
      </c>
      <c r="EF315" s="95">
        <f t="shared" si="307"/>
        <v>76</v>
      </c>
      <c r="EG315" s="91">
        <f>IFERROR(VLOOKUP(TEXT($A315,"0000"),'AYP11'!$B$2535:$AU$2956,11,FALSE),"")</f>
        <v>63</v>
      </c>
      <c r="EH315" s="95">
        <f t="shared" si="308"/>
        <v>1</v>
      </c>
      <c r="EI315" s="95">
        <f t="shared" si="309"/>
        <v>64</v>
      </c>
    </row>
    <row r="316" spans="1:147" x14ac:dyDescent="0.25">
      <c r="A316" s="248">
        <v>6241</v>
      </c>
      <c r="B316" s="291">
        <f t="shared" si="256"/>
        <v>34.020618556701031</v>
      </c>
      <c r="C316" s="50">
        <f>IFERROR(VLOOKUP(TEXT($A316,"0000"),'R-M11'!$A$2:$AA$500,4,FALSE),0)</f>
        <v>396</v>
      </c>
      <c r="D316" s="291">
        <f t="shared" si="257"/>
        <v>30.584192439862544</v>
      </c>
      <c r="E316" s="98">
        <f>IFERROR(SUM(VLOOKUP(TEXT($A316,"0000"),'R-M11'!$A$2:$AA$500,5,FALSE),VLOOKUP(TEXT($A316,"0000"),'R-M11'!$A$2:$AA$500,6,FALSE)),0)</f>
        <v>356</v>
      </c>
      <c r="F316" s="58">
        <f>IFERROR(VLOOKUP(TEXT($A316,"0000"),'R-M11'!$A$2:$AA$500,14,FALSE),0)</f>
        <v>1164</v>
      </c>
      <c r="G316" s="230">
        <f t="shared" si="310"/>
        <v>36.470618556701034</v>
      </c>
      <c r="H316" s="97">
        <f t="shared" si="258"/>
        <v>424.51800000000003</v>
      </c>
      <c r="I316" s="230">
        <f t="shared" si="311"/>
        <v>31.634192439862545</v>
      </c>
      <c r="J316" s="97">
        <f t="shared" si="259"/>
        <v>368.22200000000004</v>
      </c>
      <c r="K316" s="230">
        <f t="shared" si="260"/>
        <v>65</v>
      </c>
      <c r="L316" s="121">
        <f>IFERROR(VLOOKUP(K316,'Criteria Table'!$A$2:$I$102,2,FALSE),"")</f>
        <v>3.5</v>
      </c>
      <c r="M316" s="230">
        <f t="shared" si="261"/>
        <v>68.104810996563572</v>
      </c>
      <c r="N316" s="286">
        <f t="shared" si="262"/>
        <v>34.592274678111593</v>
      </c>
      <c r="O316" s="50">
        <f>IFERROR(VLOOKUP(TEXT($A316,"0000"),'R-M11'!$A$2:$AA$500,17,FALSE),"")</f>
        <v>403</v>
      </c>
      <c r="P316" s="286">
        <f t="shared" si="263"/>
        <v>26.952789699570818</v>
      </c>
      <c r="Q316" s="98">
        <f>IFERROR(SUM(VLOOKUP(TEXT($A316,"0000"),'R-M11'!$A$2:$AA$500,18,FALSE),VLOOKUP(TEXT($A316,"0000"),'R-M11'!$A$2:$AA$500,19,FALSE)),0)</f>
        <v>314</v>
      </c>
      <c r="R316" s="69">
        <f>IFERROR(VLOOKUP(TEXT($A316,"0000"),'R-M11'!$A$2:$AA$500,27,FALSE),0)</f>
        <v>1165</v>
      </c>
      <c r="S316" s="121">
        <f t="shared" si="312"/>
        <v>37.25227467811159</v>
      </c>
      <c r="T316" s="70">
        <f t="shared" si="264"/>
        <v>433.98900000000003</v>
      </c>
      <c r="U316" s="121">
        <f t="shared" si="313"/>
        <v>28.092789699570819</v>
      </c>
      <c r="V316" s="70">
        <f t="shared" si="265"/>
        <v>327.28100000000006</v>
      </c>
      <c r="W316" s="121">
        <f t="shared" si="266"/>
        <v>62</v>
      </c>
      <c r="X316" s="124">
        <f>IFERROR(VLOOKUP(W316,'Criteria Table'!$A$2:$I$102,2,FALSE),"")</f>
        <v>3.8000000000000003</v>
      </c>
      <c r="Y316" s="121">
        <f t="shared" si="267"/>
        <v>65.345064377682405</v>
      </c>
      <c r="Z316" s="92">
        <f>IFERROR(IF(VLOOKUP(A316,'SG11'!$A$3:$AI$500,18,FALSE)="","NA",VLOOKUP(A316,'SG11'!$A$3:$AI$500,18,FALSE)),"")</f>
        <v>65</v>
      </c>
      <c r="AA316" s="75">
        <f>IFERROR(VLOOKUP(Z316,'Criteria Table'!$A$2:$I$102,6,FALSE),"NA")</f>
        <v>5</v>
      </c>
      <c r="AB316" s="95">
        <f t="shared" si="314"/>
        <v>70</v>
      </c>
      <c r="AC316" s="84">
        <f>IFERROR(IF(VLOOKUP(A316,'SG11'!$A$3:$AI$500,19,FALSE)="","NA",VLOOKUP(A316,'SG11'!$A$3:$AI$500,19,FALSE)),"")</f>
        <v>70</v>
      </c>
      <c r="AD316" s="75">
        <f>IFERROR(VLOOKUP(AC316,'Criteria Table'!$A$2:$I$102,6,FALSE),"NA")</f>
        <v>5</v>
      </c>
      <c r="AE316" s="95">
        <f t="shared" si="315"/>
        <v>75</v>
      </c>
      <c r="AF316" s="92">
        <f>IFERROR(IF(VLOOKUP(A316,'SG11'!$A$3:$AI$500,20,FALSE)="","NA",VLOOKUP(A316,'SG11'!$A$3:$AI$500,20,FALSE)),"")</f>
        <v>69</v>
      </c>
      <c r="AG316" s="75">
        <f>IFERROR(VLOOKUP(AF316,'Criteria Table'!$A$2:$I$102,6,FALSE),"NA")</f>
        <v>5</v>
      </c>
      <c r="AH316" s="95">
        <f t="shared" si="316"/>
        <v>74</v>
      </c>
      <c r="AI316" s="84">
        <f>IFERROR(IF(VLOOKUP(A316,'SG11'!$A$3:$AI$500,21,FALSE)="","NA",VLOOKUP(A316,'SG11'!$A$3:$AI$500,21,FALSE)),"")</f>
        <v>68</v>
      </c>
      <c r="AJ316" s="75">
        <f>IFERROR(VLOOKUP(AI316,'Criteria Table'!$A$2:$I$102,6,FALSE),"NA")</f>
        <v>5</v>
      </c>
      <c r="AK316" s="95">
        <f t="shared" si="317"/>
        <v>73</v>
      </c>
      <c r="AL316" s="99">
        <f>IFERROR(VLOOKUP(TEXT(A316,"0000"),'W11'!$A$1:$E$500,4,FALSE)/AP316*100,"")</f>
        <v>96.460176991150433</v>
      </c>
      <c r="AM316" s="97">
        <f>IFERROR(VLOOKUP(TEXT(A316,"0000"),'W11'!$A$1:$E$500,4,FALSE),"")</f>
        <v>436</v>
      </c>
      <c r="AN316" s="99">
        <f t="shared" si="268"/>
        <v>96.460176991150433</v>
      </c>
      <c r="AO316" s="97">
        <f t="shared" si="269"/>
        <v>436</v>
      </c>
      <c r="AP316" s="99">
        <f>IFERROR(VLOOKUP(TEXT(A316,"0000"),'W11'!$A$1:$E$500,5,FALSE),"")</f>
        <v>452</v>
      </c>
      <c r="AQ316" s="97">
        <f>IFERROR(VLOOKUP(ROUND(AL316,0),'Criteria Table'!$A$2:$I$102,4,FALSE),0)</f>
        <v>0</v>
      </c>
      <c r="AR316" s="128"/>
      <c r="AS316" s="95"/>
      <c r="AT316" s="95"/>
      <c r="AU316" s="100">
        <f>IFERROR(VLOOKUP(TEXT(A316,"0000"),'Sci11'!$A$3:$N$492,4,FALSE)/VLOOKUP(TEXT(A316,"0000"),'Sci11'!$A$3:$N$492,14,FALSE)*100,"")</f>
        <v>30.752212389380528</v>
      </c>
      <c r="AV316" s="101">
        <f>SUM(VLOOKUP(TEXT(A316,"0000"),'Sci11'!$A$3:$N$492,5,FALSE),VLOOKUP(TEXT(A316,"0000"),'Sci11'!$A$3:$N$492,6,FALSE))/VLOOKUP(TEXT(A316,"0000"),'Sci11'!$A$3:$N$492,14,FALSE)*100</f>
        <v>10.398230088495575</v>
      </c>
      <c r="AW316" s="100">
        <f t="shared" si="318"/>
        <v>34.882212389380527</v>
      </c>
      <c r="AX316" s="101">
        <f>IFERROR(AW316/100*VLOOKUP(TEXT(A316,"0000"),'Sci11'!$A$3:$N$492,14,FALSE),"")</f>
        <v>157.66759999999999</v>
      </c>
      <c r="AY316" s="100">
        <f t="shared" si="319"/>
        <v>12.168230088495575</v>
      </c>
      <c r="AZ316" s="101">
        <f>IFERROR(AY316/100*VLOOKUP(TEXT(A316,"0000"),'Sci11'!$A$3:$N$492,14,FALSE),"")</f>
        <v>55.000399999999992</v>
      </c>
      <c r="BA316" s="100">
        <f t="shared" si="270"/>
        <v>41</v>
      </c>
      <c r="BB316" s="101">
        <f>IFERROR(VLOOKUP(BA316,'Criteria Table'!$A$2:$I$102,2,FALSE),"")</f>
        <v>5.9</v>
      </c>
      <c r="BC316" s="101">
        <f t="shared" si="271"/>
        <v>46.9</v>
      </c>
      <c r="BD316" s="82">
        <f>IFERROR(VLOOKUP(A316,ATTx11!$A$2:$N$500,4,FALSE),"")</f>
        <v>95.43</v>
      </c>
      <c r="BE316" s="95">
        <f t="shared" si="272"/>
        <v>0.5</v>
      </c>
      <c r="BF316" s="96">
        <f t="shared" si="273"/>
        <v>95.93</v>
      </c>
      <c r="BG316" s="70">
        <f>IFERROR(VLOOKUP(A316,ATTx11!$A$2:$N$500,11,FALSE),"")</f>
        <v>438</v>
      </c>
      <c r="BH316" s="95">
        <f t="shared" si="274"/>
        <v>394.2</v>
      </c>
      <c r="BI316" s="70">
        <f>IFERROR(VLOOKUP(A316,ATTx11!$A$2:$N$500,12,FALSE),"")</f>
        <v>368</v>
      </c>
      <c r="BJ316" s="97">
        <f t="shared" si="275"/>
        <v>331.2</v>
      </c>
      <c r="BK316" s="84">
        <f>IFERROR(VLOOKUP(A316,ATTx11!$A$2:$N$500,7,FALSE),"")</f>
        <v>233</v>
      </c>
      <c r="BL316" s="97">
        <f t="shared" si="276"/>
        <v>209.7</v>
      </c>
      <c r="BM316" s="84">
        <f>IFERROR(VLOOKUP(A316,ATTx11!$A$2:$N$500,8,FALSE),"")</f>
        <v>195</v>
      </c>
      <c r="BN316" s="95">
        <f t="shared" si="277"/>
        <v>175.5</v>
      </c>
      <c r="BO316" s="95"/>
      <c r="BP316" s="83">
        <f>IFERROR(VLOOKUP(TEXT($A316,"0000"),'AYP11'!$B$3379:$AU$3800,17,FALSE),"")</f>
        <v>79</v>
      </c>
      <c r="BQ316" s="75">
        <f>IFERROR(VLOOKUP(BP316,'Criteria Table'!$A$2:$I$102,2,FALSE),0)</f>
        <v>2.1</v>
      </c>
      <c r="BR316" s="95">
        <f t="shared" si="278"/>
        <v>81</v>
      </c>
      <c r="BS316" s="83">
        <f>IFERROR(VLOOKUP(TEXT($A316,"0000"),'AYP11'!$B$847:$AU$1268,17,FALSE),"")</f>
        <v>61</v>
      </c>
      <c r="BT316" s="75">
        <f>IFERROR(VLOOKUP(BS316,'Criteria Table'!$A$2:$I$102,2,FALSE),0)</f>
        <v>3.9000000000000004</v>
      </c>
      <c r="BU316" s="95">
        <f t="shared" si="279"/>
        <v>65</v>
      </c>
      <c r="BV316" s="83">
        <f>IFERROR(VLOOKUP(TEXT($A316,"0000"),'AYP11'!$B$2113:$AU$2534,17,FALSE),"")</f>
        <v>66</v>
      </c>
      <c r="BW316" s="75">
        <f>IFERROR(VLOOKUP(BV316,'Criteria Table'!$A$2:$I$102,2,FALSE),0)</f>
        <v>3.4000000000000004</v>
      </c>
      <c r="BX316" s="95">
        <f t="shared" si="280"/>
        <v>69</v>
      </c>
      <c r="BY316" s="83">
        <f>IFERROR(VLOOKUP(TEXT($A316,"0000"),'AYP11'!$B$425:$AU$846,17,FALSE),"")</f>
        <v>0</v>
      </c>
      <c r="BZ316" s="75">
        <f>IFERROR(VLOOKUP(BY316,'Criteria Table'!$A$2:$I$102,2,FALSE),0)</f>
        <v>10</v>
      </c>
      <c r="CA316" s="95">
        <f t="shared" si="281"/>
        <v>10</v>
      </c>
      <c r="CB316" s="83">
        <f>IFERROR(VLOOKUP(TEXT($A316,"0000"),'AYP11'!$B$3:$AU$424,17,FALSE),"")</f>
        <v>0</v>
      </c>
      <c r="CC316" s="95">
        <f>IFERROR(VLOOKUP(CB316,'Criteria Table'!$A$2:$I$102,2,FALSE),0)</f>
        <v>10</v>
      </c>
      <c r="CD316" s="95">
        <f t="shared" si="282"/>
        <v>10</v>
      </c>
      <c r="CE316" s="83">
        <f>IFERROR(VLOOKUP(TEXT($A316,"0000"),'AYP11'!$B$1269:$AU$1690,17,FALSE),"")</f>
        <v>59</v>
      </c>
      <c r="CF316" s="95">
        <f>IFERROR(VLOOKUP(CE316,'Criteria Table'!$A$2:$I$102,2,FALSE),0)</f>
        <v>4.1000000000000005</v>
      </c>
      <c r="CG316" s="95">
        <f t="shared" si="283"/>
        <v>63</v>
      </c>
      <c r="CH316" s="83">
        <f>IFERROR(VLOOKUP(TEXT($A316,"0000"),'AYP11'!$B$1691:$AU$2112,17,FALSE),"")</f>
        <v>0</v>
      </c>
      <c r="CI316" s="95">
        <f>IFERROR(VLOOKUP(CH316,'Criteria Table'!$A$2:$I$102,2,FALSE),0)</f>
        <v>10</v>
      </c>
      <c r="CJ316" s="95">
        <f t="shared" si="284"/>
        <v>10</v>
      </c>
      <c r="CK316" s="83">
        <f>IFERROR(VLOOKUP(TEXT($A316,"0000"),'AYP11'!$B$2535:$AU$2956,17,FALSE),"")</f>
        <v>0</v>
      </c>
      <c r="CL316" s="95">
        <f>IFERROR(VLOOKUP(CK316,'Criteria Table'!$A$2:$I$102,2,FALSE),0)</f>
        <v>10</v>
      </c>
      <c r="CM316" s="95">
        <f t="shared" si="285"/>
        <v>10</v>
      </c>
      <c r="CN316" s="76">
        <f>IFERROR(VLOOKUP(TEXT($A316,"0000"),'AYP11'!$B$3379:$AU$3800,23,FALSE),"")</f>
        <v>86</v>
      </c>
      <c r="CO316" s="95">
        <f>IFERROR(VLOOKUP(CN316,'Criteria Table'!$A$2:$I$102,2,FALSE),0)</f>
        <v>0</v>
      </c>
      <c r="CP316" s="95">
        <f t="shared" si="286"/>
        <v>86</v>
      </c>
      <c r="CQ316" s="76">
        <f>IFERROR(VLOOKUP(TEXT($A316,"0000"),'AYP11'!$B$847:$AU$1268,23,FALSE),"")</f>
        <v>55</v>
      </c>
      <c r="CR316" s="95">
        <f>IFERROR(VLOOKUP(CQ316,'Criteria Table'!$A$2:$I$102,2,FALSE),0)</f>
        <v>4.5</v>
      </c>
      <c r="CS316" s="95">
        <f t="shared" si="287"/>
        <v>60</v>
      </c>
      <c r="CT316" s="76">
        <f>IFERROR(VLOOKUP(TEXT($A316,"0000"),'AYP11'!$B$2113:$AU$2534,23,FALSE),"")</f>
        <v>60</v>
      </c>
      <c r="CU316" s="95">
        <f>IFERROR(VLOOKUP(CT316,'Criteria Table'!$A$2:$I$102,2,FALSE),0)</f>
        <v>4</v>
      </c>
      <c r="CV316" s="95">
        <f t="shared" si="288"/>
        <v>64</v>
      </c>
      <c r="CW316" s="76">
        <f>IFERROR(VLOOKUP(TEXT($A316,"0000"),'AYP11'!$B$425:$AU$846,23,FALSE),"")</f>
        <v>0</v>
      </c>
      <c r="CX316" s="95">
        <f>IFERROR(VLOOKUP(CW316,'Criteria Table'!$A$2:$I$102,2,FALSE),0)</f>
        <v>10</v>
      </c>
      <c r="CY316" s="95">
        <f t="shared" si="289"/>
        <v>10</v>
      </c>
      <c r="CZ316" s="76">
        <f>IFERROR(VLOOKUP(TEXT($A316,"0000"),'AYP11'!$B$3:$AU$424,23,FALSE),"")</f>
        <v>0</v>
      </c>
      <c r="DA316" s="95">
        <f>IFERROR(VLOOKUP(CZ316,'Criteria Table'!$A$2:$I$102,2,FALSE),0)</f>
        <v>10</v>
      </c>
      <c r="DB316" s="95">
        <f t="shared" si="290"/>
        <v>10</v>
      </c>
      <c r="DC316" s="76">
        <f>IFERROR(VLOOKUP(TEXT($A316,"0000"),'AYP11'!$B$1269:$AU$1690,23,FALSE),"")</f>
        <v>56</v>
      </c>
      <c r="DD316" s="95">
        <f>IFERROR(VLOOKUP(DC316,'Criteria Table'!$A$2:$I$102,2,FALSE),0)</f>
        <v>4.4000000000000004</v>
      </c>
      <c r="DE316" s="95">
        <f t="shared" si="291"/>
        <v>60</v>
      </c>
      <c r="DF316" s="76">
        <f>IFERROR(VLOOKUP(TEXT($A316,"0000"),'AYP11'!$B$1691:$AU$2112,23,FALSE),"")</f>
        <v>0</v>
      </c>
      <c r="DG316" s="95">
        <f>IFERROR(VLOOKUP(DF316,'Criteria Table'!$A$2:$I$102,2,FALSE),0)</f>
        <v>10</v>
      </c>
      <c r="DH316" s="95">
        <f t="shared" si="292"/>
        <v>10</v>
      </c>
      <c r="DI316" s="76">
        <f>IFERROR(VLOOKUP(TEXT($A316,"0000"),'AYP11'!$B$2535:$AU$2956,23,FALSE),"")</f>
        <v>0</v>
      </c>
      <c r="DJ316" s="95">
        <f>IFERROR(VLOOKUP(DI316,'Criteria Table'!$A$2:$I$102,2,FALSE),0)</f>
        <v>10</v>
      </c>
      <c r="DK316" s="95">
        <f t="shared" si="293"/>
        <v>10</v>
      </c>
      <c r="DL316" s="91">
        <f>IFERROR(VLOOKUP(TEXT($A316,"0000"),'AYP11'!$B$3379:$AU$3800,11,FALSE),"")</f>
        <v>0</v>
      </c>
      <c r="DM316" s="95">
        <f t="shared" si="294"/>
        <v>1</v>
      </c>
      <c r="DN316" s="95" t="str">
        <f t="shared" si="295"/>
        <v/>
      </c>
      <c r="DO316" s="91">
        <f>IFERROR(VLOOKUP(TEXT($A316,"0000"),'AYP11'!$B$847:$AU$1268,11,FALSE),"")</f>
        <v>0</v>
      </c>
      <c r="DP316" s="95">
        <f t="shared" si="296"/>
        <v>1</v>
      </c>
      <c r="DQ316" s="95" t="str">
        <f t="shared" si="297"/>
        <v/>
      </c>
      <c r="DR316" s="91">
        <f>IFERROR(VLOOKUP(TEXT($A316,"0000"),'AYP11'!$B$2113:$AU$2534,11,FALSE),"")</f>
        <v>94</v>
      </c>
      <c r="DS316" s="95">
        <f t="shared" si="298"/>
        <v>0</v>
      </c>
      <c r="DT316" s="95">
        <f t="shared" si="299"/>
        <v>94</v>
      </c>
      <c r="DU316" s="91">
        <f>IFERROR(VLOOKUP(TEXT($A316,"0000"),'AYP11'!$B$425:$AU$846,11,FALSE),"")</f>
        <v>0</v>
      </c>
      <c r="DV316" s="95">
        <f t="shared" si="300"/>
        <v>1</v>
      </c>
      <c r="DW316" s="95" t="str">
        <f t="shared" si="301"/>
        <v/>
      </c>
      <c r="DX316" s="91">
        <f>IFERROR(VLOOKUP(TEXT($A316,"0000"),'AYP11'!$B$3:$AU$424,11,FALSE),"")</f>
        <v>0</v>
      </c>
      <c r="DY316" s="95">
        <f t="shared" si="302"/>
        <v>1</v>
      </c>
      <c r="DZ316" s="95" t="str">
        <f t="shared" si="303"/>
        <v/>
      </c>
      <c r="EA316" s="91">
        <f>IFERROR(VLOOKUP(TEXT($A316,"0000"),'AYP11'!$B$1269:$AU$1690,11,FALSE),"")</f>
        <v>0</v>
      </c>
      <c r="EB316" s="95">
        <f t="shared" si="304"/>
        <v>1</v>
      </c>
      <c r="EC316" s="95" t="str">
        <f t="shared" si="305"/>
        <v/>
      </c>
      <c r="ED316" s="91">
        <f>IFERROR(VLOOKUP(TEXT($A316,"0000"),'AYP11'!$B$1691:$AU$2112,11,FALSE),"")</f>
        <v>86</v>
      </c>
      <c r="EE316" s="95">
        <f t="shared" si="306"/>
        <v>1</v>
      </c>
      <c r="EF316" s="95">
        <f t="shared" si="307"/>
        <v>87</v>
      </c>
      <c r="EG316" s="91">
        <f>IFERROR(VLOOKUP(TEXT($A316,"0000"),'AYP11'!$B$2535:$AU$2956,11,FALSE),"")</f>
        <v>93</v>
      </c>
      <c r="EH316" s="95">
        <f t="shared" si="308"/>
        <v>0</v>
      </c>
      <c r="EI316" s="95">
        <f t="shared" si="309"/>
        <v>93</v>
      </c>
    </row>
    <row r="317" spans="1:147" x14ac:dyDescent="0.25">
      <c r="A317" s="248">
        <v>6251</v>
      </c>
      <c r="B317" s="291">
        <f t="shared" si="256"/>
        <v>28.330781010719758</v>
      </c>
      <c r="C317" s="50">
        <f>IFERROR(VLOOKUP(TEXT($A317,"0000"),'R-M11'!$A$2:$AA$500,4,FALSE),0)</f>
        <v>185</v>
      </c>
      <c r="D317" s="291">
        <f t="shared" si="257"/>
        <v>13.782542113323123</v>
      </c>
      <c r="E317" s="98">
        <f>IFERROR(SUM(VLOOKUP(TEXT($A317,"0000"),'R-M11'!$A$2:$AA$500,5,FALSE),VLOOKUP(TEXT($A317,"0000"),'R-M11'!$A$2:$AA$500,6,FALSE)),0)</f>
        <v>90</v>
      </c>
      <c r="F317" s="58">
        <f>IFERROR(VLOOKUP(TEXT($A317,"0000"),'R-M11'!$A$2:$AA$500,14,FALSE),0)</f>
        <v>653</v>
      </c>
      <c r="G317" s="230">
        <f t="shared" si="310"/>
        <v>32.390781010719756</v>
      </c>
      <c r="H317" s="97">
        <f t="shared" si="258"/>
        <v>211.51179999999999</v>
      </c>
      <c r="I317" s="230">
        <f t="shared" si="311"/>
        <v>15.522542113323123</v>
      </c>
      <c r="J317" s="97">
        <f t="shared" si="259"/>
        <v>101.3622</v>
      </c>
      <c r="K317" s="230">
        <f t="shared" si="260"/>
        <v>42</v>
      </c>
      <c r="L317" s="121">
        <f>IFERROR(VLOOKUP(K317,'Criteria Table'!$A$2:$I$102,2,FALSE),"")</f>
        <v>5.8000000000000007</v>
      </c>
      <c r="M317" s="230">
        <f t="shared" si="261"/>
        <v>47.913323124042876</v>
      </c>
      <c r="N317" s="286">
        <f t="shared" si="262"/>
        <v>29.969418960244649</v>
      </c>
      <c r="O317" s="50">
        <f>IFERROR(VLOOKUP(TEXT($A317,"0000"),'R-M11'!$A$2:$AA$500,17,FALSE),"")</f>
        <v>196</v>
      </c>
      <c r="P317" s="286">
        <f t="shared" si="263"/>
        <v>9.9388379204892967</v>
      </c>
      <c r="Q317" s="98">
        <f>IFERROR(SUM(VLOOKUP(TEXT($A317,"0000"),'R-M11'!$A$2:$AA$500,18,FALSE),VLOOKUP(TEXT($A317,"0000"),'R-M11'!$A$2:$AA$500,19,FALSE)),0)</f>
        <v>65</v>
      </c>
      <c r="R317" s="69">
        <f>IFERROR(VLOOKUP(TEXT($A317,"0000"),'R-M11'!$A$2:$AA$500,27,FALSE),0)</f>
        <v>654</v>
      </c>
      <c r="S317" s="121">
        <f t="shared" si="312"/>
        <v>34.169418960244649</v>
      </c>
      <c r="T317" s="70">
        <f t="shared" si="264"/>
        <v>223.46799999999999</v>
      </c>
      <c r="U317" s="121">
        <f t="shared" si="313"/>
        <v>11.738837920489296</v>
      </c>
      <c r="V317" s="70">
        <f t="shared" si="265"/>
        <v>76.771999999999991</v>
      </c>
      <c r="W317" s="121">
        <f t="shared" si="266"/>
        <v>40</v>
      </c>
      <c r="X317" s="124">
        <f>IFERROR(VLOOKUP(W317,'Criteria Table'!$A$2:$I$102,2,FALSE),"")</f>
        <v>6</v>
      </c>
      <c r="Y317" s="121">
        <f t="shared" si="267"/>
        <v>45.908256880733944</v>
      </c>
      <c r="Z317" s="92">
        <f>IFERROR(IF(VLOOKUP(A317,'SG11'!$A$3:$AI$500,18,FALSE)="","NA",VLOOKUP(A317,'SG11'!$A$3:$AI$500,18,FALSE)),"")</f>
        <v>62</v>
      </c>
      <c r="AA317" s="75">
        <f>IFERROR(VLOOKUP(Z317,'Criteria Table'!$A$2:$I$102,6,FALSE),"NA")</f>
        <v>5</v>
      </c>
      <c r="AB317" s="95">
        <f t="shared" si="314"/>
        <v>67</v>
      </c>
      <c r="AC317" s="84">
        <f>IFERROR(IF(VLOOKUP(A317,'SG11'!$A$3:$AI$500,19,FALSE)="","NA",VLOOKUP(A317,'SG11'!$A$3:$AI$500,19,FALSE)),"")</f>
        <v>63</v>
      </c>
      <c r="AD317" s="75">
        <f>IFERROR(VLOOKUP(AC317,'Criteria Table'!$A$2:$I$102,6,FALSE),"NA")</f>
        <v>5</v>
      </c>
      <c r="AE317" s="95">
        <f t="shared" si="315"/>
        <v>68</v>
      </c>
      <c r="AF317" s="92">
        <f>IFERROR(IF(VLOOKUP(A317,'SG11'!$A$3:$AI$500,20,FALSE)="","NA",VLOOKUP(A317,'SG11'!$A$3:$AI$500,20,FALSE)),"")</f>
        <v>70</v>
      </c>
      <c r="AG317" s="75">
        <f>IFERROR(VLOOKUP(AF317,'Criteria Table'!$A$2:$I$102,6,FALSE),"NA")</f>
        <v>5</v>
      </c>
      <c r="AH317" s="95">
        <f t="shared" si="316"/>
        <v>75</v>
      </c>
      <c r="AI317" s="84">
        <f>IFERROR(IF(VLOOKUP(A317,'SG11'!$A$3:$AI$500,21,FALSE)="","NA",VLOOKUP(A317,'SG11'!$A$3:$AI$500,21,FALSE)),"")</f>
        <v>68</v>
      </c>
      <c r="AJ317" s="75">
        <f>IFERROR(VLOOKUP(AI317,'Criteria Table'!$A$2:$I$102,6,FALSE),"NA")</f>
        <v>5</v>
      </c>
      <c r="AK317" s="95">
        <f t="shared" si="317"/>
        <v>73</v>
      </c>
      <c r="AL317" s="99">
        <f>IFERROR(VLOOKUP(TEXT(A317,"0000"),'W11'!$A$1:$E$500,4,FALSE)/AP317*100,"")</f>
        <v>96.261682242990659</v>
      </c>
      <c r="AM317" s="97">
        <f>IFERROR(VLOOKUP(TEXT(A317,"0000"),'W11'!$A$1:$E$500,4,FALSE),"")</f>
        <v>206</v>
      </c>
      <c r="AN317" s="99">
        <f t="shared" si="268"/>
        <v>96.261682242990659</v>
      </c>
      <c r="AO317" s="97">
        <f t="shared" si="269"/>
        <v>206</v>
      </c>
      <c r="AP317" s="99">
        <f>IFERROR(VLOOKUP(TEXT(A317,"0000"),'W11'!$A$1:$E$500,5,FALSE),"")</f>
        <v>214</v>
      </c>
      <c r="AQ317" s="97">
        <f>IFERROR(VLOOKUP(ROUND(AL317,0),'Criteria Table'!$A$2:$I$102,4,FALSE),0)</f>
        <v>0</v>
      </c>
      <c r="AR317" s="128"/>
      <c r="AS317" s="95"/>
      <c r="AT317" s="95"/>
      <c r="AU317" s="100">
        <f>IFERROR(VLOOKUP(TEXT(A317,"0000"),'Sci11'!$A$3:$N$492,4,FALSE)/VLOOKUP(TEXT(A317,"0000"),'Sci11'!$A$3:$N$492,14,FALSE)*100,"")</f>
        <v>19.718309859154928</v>
      </c>
      <c r="AV317" s="101">
        <f>SUM(VLOOKUP(TEXT(A317,"0000"),'Sci11'!$A$3:$N$492,5,FALSE),VLOOKUP(TEXT(A317,"0000"),'Sci11'!$A$3:$N$492,6,FALSE))/VLOOKUP(TEXT(A317,"0000"),'Sci11'!$A$3:$N$492,14,FALSE)*100</f>
        <v>1.8779342723004695</v>
      </c>
      <c r="AW317" s="100">
        <f t="shared" si="318"/>
        <v>25.178309859154929</v>
      </c>
      <c r="AX317" s="101">
        <f>IFERROR(AW317/100*VLOOKUP(TEXT(A317,"0000"),'Sci11'!$A$3:$N$492,14,FALSE),"")</f>
        <v>53.629799999999996</v>
      </c>
      <c r="AY317" s="100">
        <f t="shared" si="319"/>
        <v>4.2179342723004698</v>
      </c>
      <c r="AZ317" s="101">
        <f>IFERROR(AY317/100*VLOOKUP(TEXT(A317,"0000"),'Sci11'!$A$3:$N$492,14,FALSE),"")</f>
        <v>8.9842000000000013</v>
      </c>
      <c r="BA317" s="100">
        <f t="shared" si="270"/>
        <v>22</v>
      </c>
      <c r="BB317" s="101">
        <f>IFERROR(VLOOKUP(BA317,'Criteria Table'!$A$2:$I$102,2,FALSE),"")</f>
        <v>7.8000000000000007</v>
      </c>
      <c r="BC317" s="101">
        <f t="shared" si="271"/>
        <v>29.8</v>
      </c>
      <c r="BD317" s="82">
        <f>IFERROR(VLOOKUP(A317,ATTx11!$A$2:$N$500,4,FALSE),"")</f>
        <v>95.47</v>
      </c>
      <c r="BE317" s="95">
        <f t="shared" si="272"/>
        <v>0.5</v>
      </c>
      <c r="BF317" s="96">
        <f t="shared" si="273"/>
        <v>95.97</v>
      </c>
      <c r="BG317" s="70">
        <f>IFERROR(VLOOKUP(A317,ATTx11!$A$2:$N$500,11,FALSE),"")</f>
        <v>330</v>
      </c>
      <c r="BH317" s="95">
        <f t="shared" si="274"/>
        <v>297</v>
      </c>
      <c r="BI317" s="70">
        <f>IFERROR(VLOOKUP(A317,ATTx11!$A$2:$N$500,12,FALSE),"")</f>
        <v>320</v>
      </c>
      <c r="BJ317" s="97">
        <f t="shared" si="275"/>
        <v>288</v>
      </c>
      <c r="BK317" s="84">
        <f>IFERROR(VLOOKUP(A317,ATTx11!$A$2:$N$500,7,FALSE),"")</f>
        <v>173</v>
      </c>
      <c r="BL317" s="97">
        <f t="shared" si="276"/>
        <v>155.69999999999999</v>
      </c>
      <c r="BM317" s="84">
        <f>IFERROR(VLOOKUP(A317,ATTx11!$A$2:$N$500,8,FALSE),"")</f>
        <v>148</v>
      </c>
      <c r="BN317" s="95">
        <f t="shared" si="277"/>
        <v>133.19999999999999</v>
      </c>
      <c r="BO317" s="95"/>
      <c r="BP317" s="83">
        <f>IFERROR(VLOOKUP(TEXT($A317,"0000"),'AYP11'!$B$3379:$AU$3800,17,FALSE),"")</f>
        <v>0</v>
      </c>
      <c r="BQ317" s="75">
        <f>IFERROR(VLOOKUP(BP317,'Criteria Table'!$A$2:$I$102,2,FALSE),0)</f>
        <v>10</v>
      </c>
      <c r="BR317" s="95">
        <f t="shared" si="278"/>
        <v>10</v>
      </c>
      <c r="BS317" s="83">
        <f>IFERROR(VLOOKUP(TEXT($A317,"0000"),'AYP11'!$B$847:$AU$1268,17,FALSE),"")</f>
        <v>43</v>
      </c>
      <c r="BT317" s="75">
        <f>IFERROR(VLOOKUP(BS317,'Criteria Table'!$A$2:$I$102,2,FALSE),0)</f>
        <v>5.7</v>
      </c>
      <c r="BU317" s="95">
        <f t="shared" si="279"/>
        <v>49</v>
      </c>
      <c r="BV317" s="83">
        <f>IFERROR(VLOOKUP(TEXT($A317,"0000"),'AYP11'!$B$2113:$AU$2534,17,FALSE),"")</f>
        <v>44</v>
      </c>
      <c r="BW317" s="75">
        <f>IFERROR(VLOOKUP(BV317,'Criteria Table'!$A$2:$I$102,2,FALSE),0)</f>
        <v>5.6000000000000005</v>
      </c>
      <c r="BX317" s="95">
        <f t="shared" si="280"/>
        <v>50</v>
      </c>
      <c r="BY317" s="83">
        <f>IFERROR(VLOOKUP(TEXT($A317,"0000"),'AYP11'!$B$425:$AU$846,17,FALSE),"")</f>
        <v>0</v>
      </c>
      <c r="BZ317" s="75">
        <f>IFERROR(VLOOKUP(BY317,'Criteria Table'!$A$2:$I$102,2,FALSE),0)</f>
        <v>10</v>
      </c>
      <c r="CA317" s="95">
        <f t="shared" si="281"/>
        <v>10</v>
      </c>
      <c r="CB317" s="83">
        <f>IFERROR(VLOOKUP(TEXT($A317,"0000"),'AYP11'!$B$3:$AU$424,17,FALSE),"")</f>
        <v>0</v>
      </c>
      <c r="CC317" s="95">
        <f>IFERROR(VLOOKUP(CB317,'Criteria Table'!$A$2:$I$102,2,FALSE),0)</f>
        <v>10</v>
      </c>
      <c r="CD317" s="95">
        <f t="shared" si="282"/>
        <v>10</v>
      </c>
      <c r="CE317" s="83">
        <f>IFERROR(VLOOKUP(TEXT($A317,"0000"),'AYP11'!$B$1269:$AU$1690,17,FALSE),"")</f>
        <v>43</v>
      </c>
      <c r="CF317" s="95">
        <f>IFERROR(VLOOKUP(CE317,'Criteria Table'!$A$2:$I$102,2,FALSE),0)</f>
        <v>5.7</v>
      </c>
      <c r="CG317" s="95">
        <f t="shared" si="283"/>
        <v>49</v>
      </c>
      <c r="CH317" s="83">
        <f>IFERROR(VLOOKUP(TEXT($A317,"0000"),'AYP11'!$B$1691:$AU$2112,17,FALSE),"")</f>
        <v>0</v>
      </c>
      <c r="CI317" s="95">
        <f>IFERROR(VLOOKUP(CH317,'Criteria Table'!$A$2:$I$102,2,FALSE),0)</f>
        <v>10</v>
      </c>
      <c r="CJ317" s="95">
        <f t="shared" si="284"/>
        <v>10</v>
      </c>
      <c r="CK317" s="83">
        <f>IFERROR(VLOOKUP(TEXT($A317,"0000"),'AYP11'!$B$2535:$AU$2956,17,FALSE),"")</f>
        <v>23</v>
      </c>
      <c r="CL317" s="95">
        <f>IFERROR(VLOOKUP(CK317,'Criteria Table'!$A$2:$I$102,2,FALSE),0)</f>
        <v>7.7</v>
      </c>
      <c r="CM317" s="95">
        <f t="shared" si="285"/>
        <v>31</v>
      </c>
      <c r="CN317" s="76">
        <f>IFERROR(VLOOKUP(TEXT($A317,"0000"),'AYP11'!$B$3379:$AU$3800,23,FALSE),"")</f>
        <v>0</v>
      </c>
      <c r="CO317" s="95">
        <f>IFERROR(VLOOKUP(CN317,'Criteria Table'!$A$2:$I$102,2,FALSE),0)</f>
        <v>10</v>
      </c>
      <c r="CP317" s="95">
        <f t="shared" si="286"/>
        <v>10</v>
      </c>
      <c r="CQ317" s="76">
        <f>IFERROR(VLOOKUP(TEXT($A317,"0000"),'AYP11'!$B$847:$AU$1268,23,FALSE),"")</f>
        <v>39</v>
      </c>
      <c r="CR317" s="95">
        <f>IFERROR(VLOOKUP(CQ317,'Criteria Table'!$A$2:$I$102,2,FALSE),0)</f>
        <v>6.1000000000000005</v>
      </c>
      <c r="CS317" s="95">
        <f t="shared" si="287"/>
        <v>45</v>
      </c>
      <c r="CT317" s="76">
        <f>IFERROR(VLOOKUP(TEXT($A317,"0000"),'AYP11'!$B$2113:$AU$2534,23,FALSE),"")</f>
        <v>42</v>
      </c>
      <c r="CU317" s="95">
        <f>IFERROR(VLOOKUP(CT317,'Criteria Table'!$A$2:$I$102,2,FALSE),0)</f>
        <v>5.8000000000000007</v>
      </c>
      <c r="CV317" s="95">
        <f t="shared" si="288"/>
        <v>48</v>
      </c>
      <c r="CW317" s="76">
        <f>IFERROR(VLOOKUP(TEXT($A317,"0000"),'AYP11'!$B$425:$AU$846,23,FALSE),"")</f>
        <v>0</v>
      </c>
      <c r="CX317" s="95">
        <f>IFERROR(VLOOKUP(CW317,'Criteria Table'!$A$2:$I$102,2,FALSE),0)</f>
        <v>10</v>
      </c>
      <c r="CY317" s="95">
        <f t="shared" si="289"/>
        <v>10</v>
      </c>
      <c r="CZ317" s="76">
        <f>IFERROR(VLOOKUP(TEXT($A317,"0000"),'AYP11'!$B$3:$AU$424,23,FALSE),"")</f>
        <v>0</v>
      </c>
      <c r="DA317" s="95">
        <f>IFERROR(VLOOKUP(CZ317,'Criteria Table'!$A$2:$I$102,2,FALSE),0)</f>
        <v>10</v>
      </c>
      <c r="DB317" s="95">
        <f t="shared" si="290"/>
        <v>10</v>
      </c>
      <c r="DC317" s="76">
        <f>IFERROR(VLOOKUP(TEXT($A317,"0000"),'AYP11'!$B$1269:$AU$1690,23,FALSE),"")</f>
        <v>41</v>
      </c>
      <c r="DD317" s="95">
        <f>IFERROR(VLOOKUP(DC317,'Criteria Table'!$A$2:$I$102,2,FALSE),0)</f>
        <v>5.9</v>
      </c>
      <c r="DE317" s="95">
        <f t="shared" si="291"/>
        <v>47</v>
      </c>
      <c r="DF317" s="76">
        <f>IFERROR(VLOOKUP(TEXT($A317,"0000"),'AYP11'!$B$1691:$AU$2112,23,FALSE),"")</f>
        <v>0</v>
      </c>
      <c r="DG317" s="95">
        <f>IFERROR(VLOOKUP(DF317,'Criteria Table'!$A$2:$I$102,2,FALSE),0)</f>
        <v>10</v>
      </c>
      <c r="DH317" s="95">
        <f t="shared" si="292"/>
        <v>10</v>
      </c>
      <c r="DI317" s="76">
        <f>IFERROR(VLOOKUP(TEXT($A317,"0000"),'AYP11'!$B$2535:$AU$2956,23,FALSE),"")</f>
        <v>24</v>
      </c>
      <c r="DJ317" s="95">
        <f>IFERROR(VLOOKUP(DI317,'Criteria Table'!$A$2:$I$102,2,FALSE),0)</f>
        <v>7.6000000000000005</v>
      </c>
      <c r="DK317" s="95">
        <f t="shared" si="293"/>
        <v>32</v>
      </c>
      <c r="DL317" s="91">
        <f>IFERROR(VLOOKUP(TEXT($A317,"0000"),'AYP11'!$B$3379:$AU$3800,11,FALSE),"")</f>
        <v>0</v>
      </c>
      <c r="DM317" s="95">
        <f t="shared" si="294"/>
        <v>1</v>
      </c>
      <c r="DN317" s="95" t="str">
        <f t="shared" si="295"/>
        <v/>
      </c>
      <c r="DO317" s="91">
        <f>IFERROR(VLOOKUP(TEXT($A317,"0000"),'AYP11'!$B$847:$AU$1268,11,FALSE),"")</f>
        <v>0</v>
      </c>
      <c r="DP317" s="95">
        <f t="shared" si="296"/>
        <v>1</v>
      </c>
      <c r="DQ317" s="95" t="str">
        <f t="shared" si="297"/>
        <v/>
      </c>
      <c r="DR317" s="91">
        <f>IFERROR(VLOOKUP(TEXT($A317,"0000"),'AYP11'!$B$2113:$AU$2534,11,FALSE),"")</f>
        <v>0</v>
      </c>
      <c r="DS317" s="95">
        <f t="shared" si="298"/>
        <v>1</v>
      </c>
      <c r="DT317" s="95" t="str">
        <f t="shared" si="299"/>
        <v/>
      </c>
      <c r="DU317" s="91">
        <f>IFERROR(VLOOKUP(TEXT($A317,"0000"),'AYP11'!$B$425:$AU$846,11,FALSE),"")</f>
        <v>0</v>
      </c>
      <c r="DV317" s="95">
        <f t="shared" si="300"/>
        <v>1</v>
      </c>
      <c r="DW317" s="95" t="str">
        <f t="shared" si="301"/>
        <v/>
      </c>
      <c r="DX317" s="91">
        <f>IFERROR(VLOOKUP(TEXT($A317,"0000"),'AYP11'!$B$3:$AU$424,11,FALSE),"")</f>
        <v>0</v>
      </c>
      <c r="DY317" s="95">
        <f t="shared" si="302"/>
        <v>1</v>
      </c>
      <c r="DZ317" s="95" t="str">
        <f t="shared" si="303"/>
        <v/>
      </c>
      <c r="EA317" s="91">
        <f>IFERROR(VLOOKUP(TEXT($A317,"0000"),'AYP11'!$B$1269:$AU$1690,11,FALSE),"")</f>
        <v>0</v>
      </c>
      <c r="EB317" s="95">
        <f t="shared" si="304"/>
        <v>1</v>
      </c>
      <c r="EC317" s="95" t="str">
        <f t="shared" si="305"/>
        <v/>
      </c>
      <c r="ED317" s="91">
        <f>IFERROR(VLOOKUP(TEXT($A317,"0000"),'AYP11'!$B$1691:$AU$2112,11,FALSE),"")</f>
        <v>0</v>
      </c>
      <c r="EE317" s="95">
        <f t="shared" si="306"/>
        <v>1</v>
      </c>
      <c r="EF317" s="95" t="str">
        <f t="shared" si="307"/>
        <v/>
      </c>
      <c r="EG317" s="91">
        <f>IFERROR(VLOOKUP(TEXT($A317,"0000"),'AYP11'!$B$2535:$AU$2956,11,FALSE),"")</f>
        <v>0</v>
      </c>
      <c r="EH317" s="95">
        <f t="shared" si="308"/>
        <v>1</v>
      </c>
      <c r="EI317" s="95" t="str">
        <f t="shared" si="309"/>
        <v/>
      </c>
    </row>
    <row r="318" spans="1:147" x14ac:dyDescent="0.25">
      <c r="A318" s="248">
        <v>6281</v>
      </c>
      <c r="B318" s="291">
        <f t="shared" si="256"/>
        <v>26.371308016877638</v>
      </c>
      <c r="C318" s="50">
        <f>IFERROR(VLOOKUP(TEXT($A318,"0000"),'R-M11'!$A$2:$AA$500,4,FALSE),0)</f>
        <v>125</v>
      </c>
      <c r="D318" s="291">
        <f t="shared" si="257"/>
        <v>5.9071729957805905</v>
      </c>
      <c r="E318" s="98">
        <f>IFERROR(SUM(VLOOKUP(TEXT($A318,"0000"),'R-M11'!$A$2:$AA$500,5,FALSE),VLOOKUP(TEXT($A318,"0000"),'R-M11'!$A$2:$AA$500,6,FALSE)),0)</f>
        <v>28</v>
      </c>
      <c r="F318" s="58">
        <f>IFERROR(VLOOKUP(TEXT($A318,"0000"),'R-M11'!$A$2:$AA$500,14,FALSE),0)</f>
        <v>474</v>
      </c>
      <c r="G318" s="230">
        <f t="shared" si="310"/>
        <v>31.131308016877639</v>
      </c>
      <c r="H318" s="97">
        <f t="shared" si="258"/>
        <v>147.56240000000003</v>
      </c>
      <c r="I318" s="230">
        <f t="shared" si="311"/>
        <v>7.9471729957805906</v>
      </c>
      <c r="J318" s="97">
        <f t="shared" si="259"/>
        <v>37.669600000000003</v>
      </c>
      <c r="K318" s="230">
        <f t="shared" si="260"/>
        <v>32</v>
      </c>
      <c r="L318" s="121">
        <f>IFERROR(VLOOKUP(K318,'Criteria Table'!$A$2:$I$102,2,FALSE),"")</f>
        <v>6.8000000000000007</v>
      </c>
      <c r="M318" s="230">
        <f t="shared" si="261"/>
        <v>39.07848101265823</v>
      </c>
      <c r="N318" s="286">
        <f t="shared" si="262"/>
        <v>25.581395348837212</v>
      </c>
      <c r="O318" s="50">
        <f>IFERROR(VLOOKUP(TEXT($A318,"0000"),'R-M11'!$A$2:$AA$500,17,FALSE),"")</f>
        <v>121</v>
      </c>
      <c r="P318" s="286">
        <f t="shared" si="263"/>
        <v>7.6109936575052854</v>
      </c>
      <c r="Q318" s="98">
        <f>IFERROR(SUM(VLOOKUP(TEXT($A318,"0000"),'R-M11'!$A$2:$AA$500,18,FALSE),VLOOKUP(TEXT($A318,"0000"),'R-M11'!$A$2:$AA$500,19,FALSE)),0)</f>
        <v>36</v>
      </c>
      <c r="R318" s="69">
        <f>IFERROR(VLOOKUP(TEXT($A318,"0000"),'R-M11'!$A$2:$AA$500,27,FALSE),0)</f>
        <v>473</v>
      </c>
      <c r="S318" s="121">
        <f t="shared" si="312"/>
        <v>30.27139534883721</v>
      </c>
      <c r="T318" s="70">
        <f t="shared" si="264"/>
        <v>143.18370000000002</v>
      </c>
      <c r="U318" s="121">
        <f t="shared" si="313"/>
        <v>9.6209936575052843</v>
      </c>
      <c r="V318" s="70">
        <f t="shared" si="265"/>
        <v>45.507300000000001</v>
      </c>
      <c r="W318" s="121">
        <f t="shared" si="266"/>
        <v>33</v>
      </c>
      <c r="X318" s="124">
        <f>IFERROR(VLOOKUP(W318,'Criteria Table'!$A$2:$I$102,2,FALSE),"")</f>
        <v>6.7</v>
      </c>
      <c r="Y318" s="121">
        <f t="shared" si="267"/>
        <v>39.892389006342498</v>
      </c>
      <c r="Z318" s="92">
        <f>IFERROR(IF(VLOOKUP(A318,'SG11'!$A$3:$AI$500,18,FALSE)="","NA",VLOOKUP(A318,'SG11'!$A$3:$AI$500,18,FALSE)),"")</f>
        <v>55</v>
      </c>
      <c r="AA318" s="75">
        <f>IFERROR(VLOOKUP(Z318,'Criteria Table'!$A$2:$I$102,6,FALSE),"NA")</f>
        <v>10</v>
      </c>
      <c r="AB318" s="95">
        <f t="shared" si="314"/>
        <v>65</v>
      </c>
      <c r="AC318" s="84">
        <f>IFERROR(IF(VLOOKUP(A318,'SG11'!$A$3:$AI$500,19,FALSE)="","NA",VLOOKUP(A318,'SG11'!$A$3:$AI$500,19,FALSE)),"")</f>
        <v>58</v>
      </c>
      <c r="AD318" s="75">
        <f>IFERROR(VLOOKUP(AC318,'Criteria Table'!$A$2:$I$102,6,FALSE),"NA")</f>
        <v>10</v>
      </c>
      <c r="AE318" s="95">
        <f t="shared" si="315"/>
        <v>68</v>
      </c>
      <c r="AF318" s="92">
        <f>IFERROR(IF(VLOOKUP(A318,'SG11'!$A$3:$AI$500,20,FALSE)="","NA",VLOOKUP(A318,'SG11'!$A$3:$AI$500,20,FALSE)),"")</f>
        <v>64</v>
      </c>
      <c r="AG318" s="75">
        <f>IFERROR(VLOOKUP(AF318,'Criteria Table'!$A$2:$I$102,6,FALSE),"NA")</f>
        <v>5</v>
      </c>
      <c r="AH318" s="95">
        <f t="shared" si="316"/>
        <v>69</v>
      </c>
      <c r="AI318" s="84">
        <f>IFERROR(IF(VLOOKUP(A318,'SG11'!$A$3:$AI$500,21,FALSE)="","NA",VLOOKUP(A318,'SG11'!$A$3:$AI$500,21,FALSE)),"")</f>
        <v>74</v>
      </c>
      <c r="AJ318" s="75">
        <f>IFERROR(VLOOKUP(AI318,'Criteria Table'!$A$2:$I$102,6,FALSE),"NA")</f>
        <v>5</v>
      </c>
      <c r="AK318" s="95">
        <f t="shared" si="317"/>
        <v>79</v>
      </c>
      <c r="AL318" s="99">
        <f>IFERROR(VLOOKUP(TEXT(A318,"0000"),'W11'!$A$1:$E$500,4,FALSE)/AP318*100,"")</f>
        <v>91.237113402061851</v>
      </c>
      <c r="AM318" s="97">
        <f>IFERROR(VLOOKUP(TEXT(A318,"0000"),'W11'!$A$1:$E$500,4,FALSE),"")</f>
        <v>177</v>
      </c>
      <c r="AN318" s="99">
        <f t="shared" si="268"/>
        <v>91.237113402061851</v>
      </c>
      <c r="AO318" s="97">
        <f t="shared" si="269"/>
        <v>177</v>
      </c>
      <c r="AP318" s="99">
        <f>IFERROR(VLOOKUP(TEXT(A318,"0000"),'W11'!$A$1:$E$500,5,FALSE),"")</f>
        <v>194</v>
      </c>
      <c r="AQ318" s="97">
        <f>IFERROR(VLOOKUP(ROUND(AL318,0),'Criteria Table'!$A$2:$I$102,4,FALSE),0)</f>
        <v>0</v>
      </c>
      <c r="AR318" s="128"/>
      <c r="AS318" s="95"/>
      <c r="AT318" s="95"/>
      <c r="AU318" s="100">
        <f>IFERROR(VLOOKUP(TEXT(A318,"0000"),'Sci11'!$A$3:$N$492,4,FALSE)/VLOOKUP(TEXT(A318,"0000"),'Sci11'!$A$3:$N$492,14,FALSE)*100,"")</f>
        <v>13.705583756345177</v>
      </c>
      <c r="AV318" s="101">
        <f>SUM(VLOOKUP(TEXT(A318,"0000"),'Sci11'!$A$3:$N$492,5,FALSE),VLOOKUP(TEXT(A318,"0000"),'Sci11'!$A$3:$N$492,6,FALSE))/VLOOKUP(TEXT(A318,"0000"),'Sci11'!$A$3:$N$492,14,FALSE)*100</f>
        <v>1.5228426395939088</v>
      </c>
      <c r="AW318" s="100">
        <f t="shared" si="318"/>
        <v>19.655583756345177</v>
      </c>
      <c r="AX318" s="101">
        <f>IFERROR(AW318/100*VLOOKUP(TEXT(A318,"0000"),'Sci11'!$A$3:$N$492,14,FALSE),"")</f>
        <v>38.721499999999999</v>
      </c>
      <c r="AY318" s="100">
        <f t="shared" si="319"/>
        <v>4.0728426395939081</v>
      </c>
      <c r="AZ318" s="101">
        <f>IFERROR(AY318/100*VLOOKUP(TEXT(A318,"0000"),'Sci11'!$A$3:$N$492,14,FALSE),"")</f>
        <v>8.0234999999999985</v>
      </c>
      <c r="BA318" s="100">
        <f t="shared" si="270"/>
        <v>15</v>
      </c>
      <c r="BB318" s="101">
        <f>IFERROR(VLOOKUP(BA318,'Criteria Table'!$A$2:$I$102,2,FALSE),"")</f>
        <v>8.5</v>
      </c>
      <c r="BC318" s="101">
        <f t="shared" si="271"/>
        <v>23.5</v>
      </c>
      <c r="BD318" s="82">
        <f>IFERROR(VLOOKUP(A318,ATTx11!$A$2:$N$500,4,FALSE),"")</f>
        <v>94.6</v>
      </c>
      <c r="BE318" s="95">
        <f t="shared" si="272"/>
        <v>0.5</v>
      </c>
      <c r="BF318" s="96">
        <f t="shared" si="273"/>
        <v>95.1</v>
      </c>
      <c r="BG318" s="70">
        <f>IFERROR(VLOOKUP(A318,ATTx11!$A$2:$N$500,11,FALSE),"")</f>
        <v>127</v>
      </c>
      <c r="BH318" s="95">
        <f t="shared" si="274"/>
        <v>114.3</v>
      </c>
      <c r="BI318" s="70">
        <f>IFERROR(VLOOKUP(A318,ATTx11!$A$2:$N$500,12,FALSE),"")</f>
        <v>245</v>
      </c>
      <c r="BJ318" s="97">
        <f t="shared" si="275"/>
        <v>220.5</v>
      </c>
      <c r="BK318" s="84">
        <f>IFERROR(VLOOKUP(A318,ATTx11!$A$2:$N$500,7,FALSE),"")</f>
        <v>94</v>
      </c>
      <c r="BL318" s="97">
        <f t="shared" si="276"/>
        <v>84.6</v>
      </c>
      <c r="BM318" s="84">
        <f>IFERROR(VLOOKUP(A318,ATTx11!$A$2:$N$500,8,FALSE),"")</f>
        <v>121</v>
      </c>
      <c r="BN318" s="95">
        <f t="shared" si="277"/>
        <v>108.9</v>
      </c>
      <c r="BO318" s="95"/>
      <c r="BP318" s="83">
        <f>IFERROR(VLOOKUP(TEXT($A318,"0000"),'AYP11'!$B$3379:$AU$3800,17,FALSE),"")</f>
        <v>0</v>
      </c>
      <c r="BQ318" s="75">
        <f>IFERROR(VLOOKUP(BP318,'Criteria Table'!$A$2:$I$102,2,FALSE),0)</f>
        <v>10</v>
      </c>
      <c r="BR318" s="95">
        <f t="shared" si="278"/>
        <v>10</v>
      </c>
      <c r="BS318" s="83">
        <f>IFERROR(VLOOKUP(TEXT($A318,"0000"),'AYP11'!$B$847:$AU$1268,17,FALSE),"")</f>
        <v>38</v>
      </c>
      <c r="BT318" s="75">
        <f>IFERROR(VLOOKUP(BS318,'Criteria Table'!$A$2:$I$102,2,FALSE),0)</f>
        <v>6.2</v>
      </c>
      <c r="BU318" s="95">
        <f t="shared" si="279"/>
        <v>44</v>
      </c>
      <c r="BV318" s="83">
        <f>IFERROR(VLOOKUP(TEXT($A318,"0000"),'AYP11'!$B$2113:$AU$2534,17,FALSE),"")</f>
        <v>0</v>
      </c>
      <c r="BW318" s="75">
        <f>IFERROR(VLOOKUP(BV318,'Criteria Table'!$A$2:$I$102,2,FALSE),0)</f>
        <v>10</v>
      </c>
      <c r="BX318" s="95">
        <f t="shared" si="280"/>
        <v>10</v>
      </c>
      <c r="BY318" s="83">
        <f>IFERROR(VLOOKUP(TEXT($A318,"0000"),'AYP11'!$B$425:$AU$846,17,FALSE),"")</f>
        <v>0</v>
      </c>
      <c r="BZ318" s="75">
        <f>IFERROR(VLOOKUP(BY318,'Criteria Table'!$A$2:$I$102,2,FALSE),0)</f>
        <v>10</v>
      </c>
      <c r="CA318" s="95">
        <f t="shared" si="281"/>
        <v>10</v>
      </c>
      <c r="CB318" s="83">
        <f>IFERROR(VLOOKUP(TEXT($A318,"0000"),'AYP11'!$B$3:$AU$424,17,FALSE),"")</f>
        <v>0</v>
      </c>
      <c r="CC318" s="95">
        <f>IFERROR(VLOOKUP(CB318,'Criteria Table'!$A$2:$I$102,2,FALSE),0)</f>
        <v>10</v>
      </c>
      <c r="CD318" s="95">
        <f t="shared" si="282"/>
        <v>10</v>
      </c>
      <c r="CE318" s="83">
        <f>IFERROR(VLOOKUP(TEXT($A318,"0000"),'AYP11'!$B$1269:$AU$1690,17,FALSE),"")</f>
        <v>37</v>
      </c>
      <c r="CF318" s="95">
        <f>IFERROR(VLOOKUP(CE318,'Criteria Table'!$A$2:$I$102,2,FALSE),0)</f>
        <v>6.3000000000000007</v>
      </c>
      <c r="CG318" s="95">
        <f t="shared" si="283"/>
        <v>43</v>
      </c>
      <c r="CH318" s="83">
        <f>IFERROR(VLOOKUP(TEXT($A318,"0000"),'AYP11'!$B$1691:$AU$2112,17,FALSE),"")</f>
        <v>11</v>
      </c>
      <c r="CI318" s="95">
        <f>IFERROR(VLOOKUP(CH318,'Criteria Table'!$A$2:$I$102,2,FALSE),0)</f>
        <v>8.9</v>
      </c>
      <c r="CJ318" s="95">
        <f t="shared" si="284"/>
        <v>20</v>
      </c>
      <c r="CK318" s="83">
        <f>IFERROR(VLOOKUP(TEXT($A318,"0000"),'AYP11'!$B$2535:$AU$2956,17,FALSE),"")</f>
        <v>51</v>
      </c>
      <c r="CL318" s="95">
        <f>IFERROR(VLOOKUP(CK318,'Criteria Table'!$A$2:$I$102,2,FALSE),0)</f>
        <v>4.9000000000000004</v>
      </c>
      <c r="CM318" s="95">
        <f t="shared" si="285"/>
        <v>56</v>
      </c>
      <c r="CN318" s="76">
        <f>IFERROR(VLOOKUP(TEXT($A318,"0000"),'AYP11'!$B$3379:$AU$3800,23,FALSE),"")</f>
        <v>0</v>
      </c>
      <c r="CO318" s="95">
        <f>IFERROR(VLOOKUP(CN318,'Criteria Table'!$A$2:$I$102,2,FALSE),0)</f>
        <v>10</v>
      </c>
      <c r="CP318" s="95">
        <f t="shared" si="286"/>
        <v>10</v>
      </c>
      <c r="CQ318" s="76">
        <f>IFERROR(VLOOKUP(TEXT($A318,"0000"),'AYP11'!$B$847:$AU$1268,23,FALSE),"")</f>
        <v>39</v>
      </c>
      <c r="CR318" s="95">
        <f>IFERROR(VLOOKUP(CQ318,'Criteria Table'!$A$2:$I$102,2,FALSE),0)</f>
        <v>6.1000000000000005</v>
      </c>
      <c r="CS318" s="95">
        <f t="shared" si="287"/>
        <v>45</v>
      </c>
      <c r="CT318" s="76">
        <f>IFERROR(VLOOKUP(TEXT($A318,"0000"),'AYP11'!$B$2113:$AU$2534,23,FALSE),"")</f>
        <v>0</v>
      </c>
      <c r="CU318" s="95">
        <f>IFERROR(VLOOKUP(CT318,'Criteria Table'!$A$2:$I$102,2,FALSE),0)</f>
        <v>10</v>
      </c>
      <c r="CV318" s="95">
        <f t="shared" si="288"/>
        <v>10</v>
      </c>
      <c r="CW318" s="76">
        <f>IFERROR(VLOOKUP(TEXT($A318,"0000"),'AYP11'!$B$425:$AU$846,23,FALSE),"")</f>
        <v>0</v>
      </c>
      <c r="CX318" s="95">
        <f>IFERROR(VLOOKUP(CW318,'Criteria Table'!$A$2:$I$102,2,FALSE),0)</f>
        <v>10</v>
      </c>
      <c r="CY318" s="95">
        <f t="shared" si="289"/>
        <v>10</v>
      </c>
      <c r="CZ318" s="76">
        <f>IFERROR(VLOOKUP(TEXT($A318,"0000"),'AYP11'!$B$3:$AU$424,23,FALSE),"")</f>
        <v>0</v>
      </c>
      <c r="DA318" s="95">
        <f>IFERROR(VLOOKUP(CZ318,'Criteria Table'!$A$2:$I$102,2,FALSE),0)</f>
        <v>10</v>
      </c>
      <c r="DB318" s="95">
        <f t="shared" si="290"/>
        <v>10</v>
      </c>
      <c r="DC318" s="76">
        <f>IFERROR(VLOOKUP(TEXT($A318,"0000"),'AYP11'!$B$1269:$AU$1690,23,FALSE),"")</f>
        <v>38</v>
      </c>
      <c r="DD318" s="95">
        <f>IFERROR(VLOOKUP(DC318,'Criteria Table'!$A$2:$I$102,2,FALSE),0)</f>
        <v>6.2</v>
      </c>
      <c r="DE318" s="95">
        <f t="shared" si="291"/>
        <v>44</v>
      </c>
      <c r="DF318" s="76">
        <f>IFERROR(VLOOKUP(TEXT($A318,"0000"),'AYP11'!$B$1691:$AU$2112,23,FALSE),"")</f>
        <v>25</v>
      </c>
      <c r="DG318" s="95">
        <f>IFERROR(VLOOKUP(DF318,'Criteria Table'!$A$2:$I$102,2,FALSE),0)</f>
        <v>7.5</v>
      </c>
      <c r="DH318" s="95">
        <f t="shared" si="292"/>
        <v>33</v>
      </c>
      <c r="DI318" s="76">
        <f>IFERROR(VLOOKUP(TEXT($A318,"0000"),'AYP11'!$B$2535:$AU$2956,23,FALSE),"")</f>
        <v>41</v>
      </c>
      <c r="DJ318" s="95">
        <f>IFERROR(VLOOKUP(DI318,'Criteria Table'!$A$2:$I$102,2,FALSE),0)</f>
        <v>5.9</v>
      </c>
      <c r="DK318" s="95">
        <f t="shared" si="293"/>
        <v>47</v>
      </c>
      <c r="DL318" s="91">
        <f>IFERROR(VLOOKUP(TEXT($A318,"0000"),'AYP11'!$B$3379:$AU$3800,11,FALSE),"")</f>
        <v>0</v>
      </c>
      <c r="DM318" s="95">
        <f t="shared" si="294"/>
        <v>1</v>
      </c>
      <c r="DN318" s="95" t="str">
        <f t="shared" si="295"/>
        <v/>
      </c>
      <c r="DO318" s="91">
        <f>IFERROR(VLOOKUP(TEXT($A318,"0000"),'AYP11'!$B$847:$AU$1268,11,FALSE),"")</f>
        <v>87</v>
      </c>
      <c r="DP318" s="95">
        <f t="shared" si="296"/>
        <v>1</v>
      </c>
      <c r="DQ318" s="95">
        <f t="shared" si="297"/>
        <v>88</v>
      </c>
      <c r="DR318" s="91">
        <f>IFERROR(VLOOKUP(TEXT($A318,"0000"),'AYP11'!$B$2113:$AU$2534,11,FALSE),"")</f>
        <v>0</v>
      </c>
      <c r="DS318" s="95">
        <f t="shared" si="298"/>
        <v>1</v>
      </c>
      <c r="DT318" s="95" t="str">
        <f t="shared" si="299"/>
        <v/>
      </c>
      <c r="DU318" s="91">
        <f>IFERROR(VLOOKUP(TEXT($A318,"0000"),'AYP11'!$B$425:$AU$846,11,FALSE),"")</f>
        <v>0</v>
      </c>
      <c r="DV318" s="95">
        <f t="shared" si="300"/>
        <v>1</v>
      </c>
      <c r="DW318" s="95" t="str">
        <f t="shared" si="301"/>
        <v/>
      </c>
      <c r="DX318" s="91">
        <f>IFERROR(VLOOKUP(TEXT($A318,"0000"),'AYP11'!$B$3:$AU$424,11,FALSE),"")</f>
        <v>0</v>
      </c>
      <c r="DY318" s="95">
        <f t="shared" si="302"/>
        <v>1</v>
      </c>
      <c r="DZ318" s="95" t="str">
        <f t="shared" si="303"/>
        <v/>
      </c>
      <c r="EA318" s="91">
        <f>IFERROR(VLOOKUP(TEXT($A318,"0000"),'AYP11'!$B$1269:$AU$1690,11,FALSE),"")</f>
        <v>87</v>
      </c>
      <c r="EB318" s="95">
        <f t="shared" si="304"/>
        <v>1</v>
      </c>
      <c r="EC318" s="95">
        <f t="shared" si="305"/>
        <v>88</v>
      </c>
      <c r="ED318" s="91">
        <f>IFERROR(VLOOKUP(TEXT($A318,"0000"),'AYP11'!$B$1691:$AU$2112,11,FALSE),"")</f>
        <v>71</v>
      </c>
      <c r="EE318" s="95">
        <f t="shared" si="306"/>
        <v>1</v>
      </c>
      <c r="EF318" s="95">
        <f t="shared" si="307"/>
        <v>72</v>
      </c>
      <c r="EG318" s="91">
        <f>IFERROR(VLOOKUP(TEXT($A318,"0000"),'AYP11'!$B$2535:$AU$2956,11,FALSE),"")</f>
        <v>0</v>
      </c>
      <c r="EH318" s="95">
        <f t="shared" si="308"/>
        <v>1</v>
      </c>
      <c r="EI318" s="95" t="str">
        <f t="shared" si="309"/>
        <v/>
      </c>
    </row>
    <row r="319" spans="1:147" x14ac:dyDescent="0.25">
      <c r="A319" s="248">
        <v>6301</v>
      </c>
      <c r="B319" s="291">
        <f t="shared" si="256"/>
        <v>28.333333333333332</v>
      </c>
      <c r="C319" s="50">
        <f>IFERROR(VLOOKUP(TEXT($A319,"0000"),'R-M11'!$A$2:$AA$500,4,FALSE),0)</f>
        <v>391</v>
      </c>
      <c r="D319" s="291">
        <f t="shared" si="257"/>
        <v>29.855072463768117</v>
      </c>
      <c r="E319" s="98">
        <f>IFERROR(SUM(VLOOKUP(TEXT($A319,"0000"),'R-M11'!$A$2:$AA$500,5,FALSE),VLOOKUP(TEXT($A319,"0000"),'R-M11'!$A$2:$AA$500,6,FALSE)),0)</f>
        <v>412</v>
      </c>
      <c r="F319" s="58">
        <f>IFERROR(VLOOKUP(TEXT($A319,"0000"),'R-M11'!$A$2:$AA$500,14,FALSE),0)</f>
        <v>1380</v>
      </c>
      <c r="G319" s="230">
        <f t="shared" si="310"/>
        <v>31.273333333333333</v>
      </c>
      <c r="H319" s="97">
        <f t="shared" si="258"/>
        <v>431.57199999999995</v>
      </c>
      <c r="I319" s="230">
        <f t="shared" si="311"/>
        <v>31.115072463768119</v>
      </c>
      <c r="J319" s="97">
        <f t="shared" si="259"/>
        <v>429.38800000000003</v>
      </c>
      <c r="K319" s="230">
        <f t="shared" si="260"/>
        <v>58</v>
      </c>
      <c r="L319" s="121">
        <f>IFERROR(VLOOKUP(K319,'Criteria Table'!$A$2:$I$102,2,FALSE),"")</f>
        <v>4.2</v>
      </c>
      <c r="M319" s="230">
        <f t="shared" si="261"/>
        <v>62.388405797101456</v>
      </c>
      <c r="N319" s="286">
        <f t="shared" si="262"/>
        <v>30.551523947750365</v>
      </c>
      <c r="O319" s="50">
        <f>IFERROR(VLOOKUP(TEXT($A319,"0000"),'R-M11'!$A$2:$AA$500,17,FALSE),"")</f>
        <v>421</v>
      </c>
      <c r="P319" s="286">
        <f t="shared" si="263"/>
        <v>28.229317851959362</v>
      </c>
      <c r="Q319" s="98">
        <f>IFERROR(SUM(VLOOKUP(TEXT($A319,"0000"),'R-M11'!$A$2:$AA$500,18,FALSE),VLOOKUP(TEXT($A319,"0000"),'R-M11'!$A$2:$AA$500,19,FALSE)),0)</f>
        <v>389</v>
      </c>
      <c r="R319" s="69">
        <f>IFERROR(VLOOKUP(TEXT($A319,"0000"),'R-M11'!$A$2:$AA$500,27,FALSE),0)</f>
        <v>1378</v>
      </c>
      <c r="S319" s="121">
        <f t="shared" si="312"/>
        <v>33.421523947750366</v>
      </c>
      <c r="T319" s="70">
        <f t="shared" si="264"/>
        <v>460.54860000000002</v>
      </c>
      <c r="U319" s="121">
        <f t="shared" si="313"/>
        <v>29.459317851959362</v>
      </c>
      <c r="V319" s="70">
        <f t="shared" si="265"/>
        <v>405.94939999999997</v>
      </c>
      <c r="W319" s="121">
        <f t="shared" si="266"/>
        <v>59</v>
      </c>
      <c r="X319" s="124">
        <f>IFERROR(VLOOKUP(W319,'Criteria Table'!$A$2:$I$102,2,FALSE),"")</f>
        <v>4.1000000000000005</v>
      </c>
      <c r="Y319" s="121">
        <f t="shared" si="267"/>
        <v>62.880841799709728</v>
      </c>
      <c r="Z319" s="92">
        <f>IFERROR(IF(VLOOKUP(A319,'SG11'!$A$3:$AI$500,18,FALSE)="","NA",VLOOKUP(A319,'SG11'!$A$3:$AI$500,18,FALSE)),"")</f>
        <v>64</v>
      </c>
      <c r="AA319" s="75">
        <f>IFERROR(VLOOKUP(Z319,'Criteria Table'!$A$2:$I$102,6,FALSE),"NA")</f>
        <v>5</v>
      </c>
      <c r="AB319" s="95">
        <f t="shared" si="314"/>
        <v>69</v>
      </c>
      <c r="AC319" s="84">
        <f>IFERROR(IF(VLOOKUP(A319,'SG11'!$A$3:$AI$500,19,FALSE)="","NA",VLOOKUP(A319,'SG11'!$A$3:$AI$500,19,FALSE)),"")</f>
        <v>68</v>
      </c>
      <c r="AD319" s="75">
        <f>IFERROR(VLOOKUP(AC319,'Criteria Table'!$A$2:$I$102,6,FALSE),"NA")</f>
        <v>5</v>
      </c>
      <c r="AE319" s="95">
        <f t="shared" si="315"/>
        <v>73</v>
      </c>
      <c r="AF319" s="92">
        <f>IFERROR(IF(VLOOKUP(A319,'SG11'!$A$3:$AI$500,20,FALSE)="","NA",VLOOKUP(A319,'SG11'!$A$3:$AI$500,20,FALSE)),"")</f>
        <v>69</v>
      </c>
      <c r="AG319" s="75">
        <f>IFERROR(VLOOKUP(AF319,'Criteria Table'!$A$2:$I$102,6,FALSE),"NA")</f>
        <v>5</v>
      </c>
      <c r="AH319" s="95">
        <f t="shared" si="316"/>
        <v>74</v>
      </c>
      <c r="AI319" s="84">
        <f>IFERROR(IF(VLOOKUP(A319,'SG11'!$A$3:$AI$500,21,FALSE)="","NA",VLOOKUP(A319,'SG11'!$A$3:$AI$500,21,FALSE)),"")</f>
        <v>70</v>
      </c>
      <c r="AJ319" s="75">
        <f>IFERROR(VLOOKUP(AI319,'Criteria Table'!$A$2:$I$102,6,FALSE),"NA")</f>
        <v>5</v>
      </c>
      <c r="AK319" s="95">
        <f t="shared" si="317"/>
        <v>75</v>
      </c>
      <c r="AL319" s="99">
        <f>IFERROR(VLOOKUP(TEXT(A319,"0000"),'W11'!$A$1:$E$500,4,FALSE)/AP319*100,"")</f>
        <v>95.043103448275872</v>
      </c>
      <c r="AM319" s="97">
        <f>IFERROR(VLOOKUP(TEXT(A319,"0000"),'W11'!$A$1:$E$500,4,FALSE),"")</f>
        <v>441</v>
      </c>
      <c r="AN319" s="99">
        <f t="shared" si="268"/>
        <v>95.043103448275872</v>
      </c>
      <c r="AO319" s="97">
        <f t="shared" si="269"/>
        <v>441</v>
      </c>
      <c r="AP319" s="99">
        <f>IFERROR(VLOOKUP(TEXT(A319,"0000"),'W11'!$A$1:$E$500,5,FALSE),"")</f>
        <v>464</v>
      </c>
      <c r="AQ319" s="97">
        <f>IFERROR(VLOOKUP(ROUND(AL319,0),'Criteria Table'!$A$2:$I$102,4,FALSE),0)</f>
        <v>0</v>
      </c>
      <c r="AR319" s="128"/>
      <c r="AS319" s="95"/>
      <c r="AT319" s="95"/>
      <c r="AU319" s="100">
        <f>IFERROR(VLOOKUP(TEXT(A319,"0000"),'Sci11'!$A$3:$N$492,4,FALSE)/VLOOKUP(TEXT(A319,"0000"),'Sci11'!$A$3:$N$492,14,FALSE)*100,"")</f>
        <v>28.043478260869563</v>
      </c>
      <c r="AV319" s="101">
        <f>SUM(VLOOKUP(TEXT(A319,"0000"),'Sci11'!$A$3:$N$492,5,FALSE),VLOOKUP(TEXT(A319,"0000"),'Sci11'!$A$3:$N$492,6,FALSE))/VLOOKUP(TEXT(A319,"0000"),'Sci11'!$A$3:$N$492,14,FALSE)*100</f>
        <v>13.913043478260869</v>
      </c>
      <c r="AW319" s="100">
        <f t="shared" si="318"/>
        <v>32.103478260869565</v>
      </c>
      <c r="AX319" s="101">
        <f>IFERROR(AW319/100*VLOOKUP(TEXT(A319,"0000"),'Sci11'!$A$3:$N$492,14,FALSE),"")</f>
        <v>147.67600000000002</v>
      </c>
      <c r="AY319" s="100">
        <f t="shared" si="319"/>
        <v>15.653043478260869</v>
      </c>
      <c r="AZ319" s="101">
        <f>IFERROR(AY319/100*VLOOKUP(TEXT(A319,"0000"),'Sci11'!$A$3:$N$492,14,FALSE),"")</f>
        <v>72.004000000000005</v>
      </c>
      <c r="BA319" s="100">
        <f t="shared" si="270"/>
        <v>42</v>
      </c>
      <c r="BB319" s="101">
        <f>IFERROR(VLOOKUP(BA319,'Criteria Table'!$A$2:$I$102,2,FALSE),"")</f>
        <v>5.8000000000000007</v>
      </c>
      <c r="BC319" s="101">
        <f t="shared" si="271"/>
        <v>47.8</v>
      </c>
      <c r="BD319" s="82">
        <f>IFERROR(VLOOKUP(A319,ATTx11!$A$2:$N$500,4,FALSE),"")</f>
        <v>97.03</v>
      </c>
      <c r="BE319" s="95">
        <f t="shared" si="272"/>
        <v>0</v>
      </c>
      <c r="BF319" s="96">
        <f t="shared" si="273"/>
        <v>97.03</v>
      </c>
      <c r="BG319" s="70">
        <f>IFERROR(VLOOKUP(A319,ATTx11!$A$2:$N$500,11,FALSE),"")</f>
        <v>7</v>
      </c>
      <c r="BH319" s="95">
        <f t="shared" si="274"/>
        <v>6.3</v>
      </c>
      <c r="BI319" s="70">
        <f>IFERROR(VLOOKUP(A319,ATTx11!$A$2:$N$500,12,FALSE),"")</f>
        <v>187</v>
      </c>
      <c r="BJ319" s="97">
        <f t="shared" si="275"/>
        <v>168.3</v>
      </c>
      <c r="BK319" s="84">
        <f>IFERROR(VLOOKUP(A319,ATTx11!$A$2:$N$500,7,FALSE),"")</f>
        <v>4</v>
      </c>
      <c r="BL319" s="97">
        <f t="shared" si="276"/>
        <v>3.6</v>
      </c>
      <c r="BM319" s="84">
        <f>IFERROR(VLOOKUP(A319,ATTx11!$A$2:$N$500,8,FALSE),"")</f>
        <v>107</v>
      </c>
      <c r="BN319" s="95">
        <f t="shared" si="277"/>
        <v>96.3</v>
      </c>
      <c r="BO319" s="95"/>
      <c r="BP319" s="83">
        <f>IFERROR(VLOOKUP(TEXT($A319,"0000"),'AYP11'!$B$3379:$AU$3800,17,FALSE),"")</f>
        <v>0</v>
      </c>
      <c r="BQ319" s="75">
        <f>IFERROR(VLOOKUP(BP319,'Criteria Table'!$A$2:$I$102,2,FALSE),0)</f>
        <v>10</v>
      </c>
      <c r="BR319" s="95">
        <f t="shared" si="278"/>
        <v>10</v>
      </c>
      <c r="BS319" s="83">
        <f>IFERROR(VLOOKUP(TEXT($A319,"0000"),'AYP11'!$B$847:$AU$1268,17,FALSE),"")</f>
        <v>58</v>
      </c>
      <c r="BT319" s="75">
        <f>IFERROR(VLOOKUP(BS319,'Criteria Table'!$A$2:$I$102,2,FALSE),0)</f>
        <v>4.2</v>
      </c>
      <c r="BU319" s="95">
        <f t="shared" si="279"/>
        <v>62</v>
      </c>
      <c r="BV319" s="83">
        <f>IFERROR(VLOOKUP(TEXT($A319,"0000"),'AYP11'!$B$2113:$AU$2534,17,FALSE),"")</f>
        <v>64</v>
      </c>
      <c r="BW319" s="75">
        <f>IFERROR(VLOOKUP(BV319,'Criteria Table'!$A$2:$I$102,2,FALSE),0)</f>
        <v>3.6</v>
      </c>
      <c r="BX319" s="95">
        <f t="shared" si="280"/>
        <v>68</v>
      </c>
      <c r="BY319" s="83">
        <f>IFERROR(VLOOKUP(TEXT($A319,"0000"),'AYP11'!$B$425:$AU$846,17,FALSE),"")</f>
        <v>0</v>
      </c>
      <c r="BZ319" s="75">
        <f>IFERROR(VLOOKUP(BY319,'Criteria Table'!$A$2:$I$102,2,FALSE),0)</f>
        <v>10</v>
      </c>
      <c r="CA319" s="95">
        <f t="shared" si="281"/>
        <v>10</v>
      </c>
      <c r="CB319" s="83">
        <f>IFERROR(VLOOKUP(TEXT($A319,"0000"),'AYP11'!$B$3:$AU$424,17,FALSE),"")</f>
        <v>0</v>
      </c>
      <c r="CC319" s="95">
        <f>IFERROR(VLOOKUP(CB319,'Criteria Table'!$A$2:$I$102,2,FALSE),0)</f>
        <v>10</v>
      </c>
      <c r="CD319" s="95">
        <f t="shared" si="282"/>
        <v>10</v>
      </c>
      <c r="CE319" s="83">
        <f>IFERROR(VLOOKUP(TEXT($A319,"0000"),'AYP11'!$B$1269:$AU$1690,17,FALSE),"")</f>
        <v>58</v>
      </c>
      <c r="CF319" s="95">
        <f>IFERROR(VLOOKUP(CE319,'Criteria Table'!$A$2:$I$102,2,FALSE),0)</f>
        <v>4.2</v>
      </c>
      <c r="CG319" s="95">
        <f t="shared" si="283"/>
        <v>62</v>
      </c>
      <c r="CH319" s="83">
        <f>IFERROR(VLOOKUP(TEXT($A319,"0000"),'AYP11'!$B$1691:$AU$2112,17,FALSE),"")</f>
        <v>19</v>
      </c>
      <c r="CI319" s="95">
        <f>IFERROR(VLOOKUP(CH319,'Criteria Table'!$A$2:$I$102,2,FALSE),0)</f>
        <v>8.1</v>
      </c>
      <c r="CJ319" s="95">
        <f t="shared" si="284"/>
        <v>27</v>
      </c>
      <c r="CK319" s="83">
        <f>IFERROR(VLOOKUP(TEXT($A319,"0000"),'AYP11'!$B$2535:$AU$2956,17,FALSE),"")</f>
        <v>0</v>
      </c>
      <c r="CL319" s="95">
        <f>IFERROR(VLOOKUP(CK319,'Criteria Table'!$A$2:$I$102,2,FALSE),0)</f>
        <v>10</v>
      </c>
      <c r="CM319" s="95">
        <f t="shared" si="285"/>
        <v>10</v>
      </c>
      <c r="CN319" s="76">
        <f>IFERROR(VLOOKUP(TEXT($A319,"0000"),'AYP11'!$B$3379:$AU$3800,23,FALSE),"")</f>
        <v>0</v>
      </c>
      <c r="CO319" s="95">
        <f>IFERROR(VLOOKUP(CN319,'Criteria Table'!$A$2:$I$102,2,FALSE),0)</f>
        <v>10</v>
      </c>
      <c r="CP319" s="95">
        <f t="shared" si="286"/>
        <v>10</v>
      </c>
      <c r="CQ319" s="76">
        <f>IFERROR(VLOOKUP(TEXT($A319,"0000"),'AYP11'!$B$847:$AU$1268,23,FALSE),"")</f>
        <v>58</v>
      </c>
      <c r="CR319" s="95">
        <f>IFERROR(VLOOKUP(CQ319,'Criteria Table'!$A$2:$I$102,2,FALSE),0)</f>
        <v>4.2</v>
      </c>
      <c r="CS319" s="95">
        <f t="shared" si="287"/>
        <v>62</v>
      </c>
      <c r="CT319" s="76">
        <f>IFERROR(VLOOKUP(TEXT($A319,"0000"),'AYP11'!$B$2113:$AU$2534,23,FALSE),"")</f>
        <v>66</v>
      </c>
      <c r="CU319" s="95">
        <f>IFERROR(VLOOKUP(CT319,'Criteria Table'!$A$2:$I$102,2,FALSE),0)</f>
        <v>3.4000000000000004</v>
      </c>
      <c r="CV319" s="95">
        <f t="shared" si="288"/>
        <v>69</v>
      </c>
      <c r="CW319" s="76">
        <f>IFERROR(VLOOKUP(TEXT($A319,"0000"),'AYP11'!$B$425:$AU$846,23,FALSE),"")</f>
        <v>0</v>
      </c>
      <c r="CX319" s="95">
        <f>IFERROR(VLOOKUP(CW319,'Criteria Table'!$A$2:$I$102,2,FALSE),0)</f>
        <v>10</v>
      </c>
      <c r="CY319" s="95">
        <f t="shared" si="289"/>
        <v>10</v>
      </c>
      <c r="CZ319" s="76">
        <f>IFERROR(VLOOKUP(TEXT($A319,"0000"),'AYP11'!$B$3:$AU$424,23,FALSE),"")</f>
        <v>0</v>
      </c>
      <c r="DA319" s="95">
        <f>IFERROR(VLOOKUP(CZ319,'Criteria Table'!$A$2:$I$102,2,FALSE),0)</f>
        <v>10</v>
      </c>
      <c r="DB319" s="95">
        <f t="shared" si="290"/>
        <v>10</v>
      </c>
      <c r="DC319" s="76">
        <f>IFERROR(VLOOKUP(TEXT($A319,"0000"),'AYP11'!$B$1269:$AU$1690,23,FALSE),"")</f>
        <v>58</v>
      </c>
      <c r="DD319" s="95">
        <f>IFERROR(VLOOKUP(DC319,'Criteria Table'!$A$2:$I$102,2,FALSE),0)</f>
        <v>4.2</v>
      </c>
      <c r="DE319" s="95">
        <f t="shared" si="291"/>
        <v>62</v>
      </c>
      <c r="DF319" s="76">
        <f>IFERROR(VLOOKUP(TEXT($A319,"0000"),'AYP11'!$B$1691:$AU$2112,23,FALSE),"")</f>
        <v>29</v>
      </c>
      <c r="DG319" s="95">
        <f>IFERROR(VLOOKUP(DF319,'Criteria Table'!$A$2:$I$102,2,FALSE),0)</f>
        <v>7.1000000000000005</v>
      </c>
      <c r="DH319" s="95">
        <f t="shared" si="292"/>
        <v>36</v>
      </c>
      <c r="DI319" s="76">
        <f>IFERROR(VLOOKUP(TEXT($A319,"0000"),'AYP11'!$B$2535:$AU$2956,23,FALSE),"")</f>
        <v>0</v>
      </c>
      <c r="DJ319" s="95">
        <f>IFERROR(VLOOKUP(DI319,'Criteria Table'!$A$2:$I$102,2,FALSE),0)</f>
        <v>10</v>
      </c>
      <c r="DK319" s="95">
        <f t="shared" si="293"/>
        <v>10</v>
      </c>
      <c r="DL319" s="91">
        <f>IFERROR(VLOOKUP(TEXT($A319,"0000"),'AYP11'!$B$3379:$AU$3800,11,FALSE),"")</f>
        <v>0</v>
      </c>
      <c r="DM319" s="95">
        <f t="shared" si="294"/>
        <v>1</v>
      </c>
      <c r="DN319" s="95" t="str">
        <f t="shared" si="295"/>
        <v/>
      </c>
      <c r="DO319" s="91">
        <f>IFERROR(VLOOKUP(TEXT($A319,"0000"),'AYP11'!$B$847:$AU$1268,11,FALSE),"")</f>
        <v>94</v>
      </c>
      <c r="DP319" s="95">
        <f t="shared" si="296"/>
        <v>0</v>
      </c>
      <c r="DQ319" s="95">
        <f t="shared" si="297"/>
        <v>94</v>
      </c>
      <c r="DR319" s="91">
        <f>IFERROR(VLOOKUP(TEXT($A319,"0000"),'AYP11'!$B$2113:$AU$2534,11,FALSE),"")</f>
        <v>0</v>
      </c>
      <c r="DS319" s="95">
        <f t="shared" si="298"/>
        <v>1</v>
      </c>
      <c r="DT319" s="95" t="str">
        <f t="shared" si="299"/>
        <v/>
      </c>
      <c r="DU319" s="91">
        <f>IFERROR(VLOOKUP(TEXT($A319,"0000"),'AYP11'!$B$425:$AU$846,11,FALSE),"")</f>
        <v>0</v>
      </c>
      <c r="DV319" s="95">
        <f t="shared" si="300"/>
        <v>1</v>
      </c>
      <c r="DW319" s="95" t="str">
        <f t="shared" si="301"/>
        <v/>
      </c>
      <c r="DX319" s="91">
        <f>IFERROR(VLOOKUP(TEXT($A319,"0000"),'AYP11'!$B$3:$AU$424,11,FALSE),"")</f>
        <v>0</v>
      </c>
      <c r="DY319" s="95">
        <f t="shared" si="302"/>
        <v>1</v>
      </c>
      <c r="DZ319" s="95" t="str">
        <f t="shared" si="303"/>
        <v/>
      </c>
      <c r="EA319" s="91">
        <f>IFERROR(VLOOKUP(TEXT($A319,"0000"),'AYP11'!$B$1269:$AU$1690,11,FALSE),"")</f>
        <v>0</v>
      </c>
      <c r="EB319" s="95">
        <f t="shared" si="304"/>
        <v>1</v>
      </c>
      <c r="EC319" s="95" t="str">
        <f t="shared" si="305"/>
        <v/>
      </c>
      <c r="ED319" s="91">
        <f>IFERROR(VLOOKUP(TEXT($A319,"0000"),'AYP11'!$B$1691:$AU$2112,11,FALSE),"")</f>
        <v>76</v>
      </c>
      <c r="EE319" s="95">
        <f t="shared" si="306"/>
        <v>1</v>
      </c>
      <c r="EF319" s="95">
        <f t="shared" si="307"/>
        <v>77</v>
      </c>
      <c r="EG319" s="91">
        <f>IFERROR(VLOOKUP(TEXT($A319,"0000"),'AYP11'!$B$2535:$AU$2956,11,FALSE),"")</f>
        <v>0</v>
      </c>
      <c r="EH319" s="95">
        <f t="shared" si="308"/>
        <v>1</v>
      </c>
      <c r="EI319" s="95" t="str">
        <f t="shared" si="309"/>
        <v/>
      </c>
    </row>
    <row r="320" spans="1:147" x14ac:dyDescent="0.25">
      <c r="A320" s="248">
        <v>6331</v>
      </c>
      <c r="B320" s="291">
        <f t="shared" si="256"/>
        <v>28.183361629881155</v>
      </c>
      <c r="C320" s="50">
        <f>IFERROR(VLOOKUP(TEXT($A320,"0000"),'R-M11'!$A$2:$AA$500,4,FALSE),0)</f>
        <v>332</v>
      </c>
      <c r="D320" s="291">
        <f t="shared" si="257"/>
        <v>16.298811544991512</v>
      </c>
      <c r="E320" s="98">
        <f>IFERROR(SUM(VLOOKUP(TEXT($A320,"0000"),'R-M11'!$A$2:$AA$500,5,FALSE),VLOOKUP(TEXT($A320,"0000"),'R-M11'!$A$2:$AA$500,6,FALSE)),0)</f>
        <v>192</v>
      </c>
      <c r="F320" s="58">
        <f>IFERROR(VLOOKUP(TEXT($A320,"0000"),'R-M11'!$A$2:$AA$500,14,FALSE),0)</f>
        <v>1178</v>
      </c>
      <c r="G320" s="230">
        <f t="shared" si="310"/>
        <v>32.103361629881157</v>
      </c>
      <c r="H320" s="97">
        <f t="shared" si="258"/>
        <v>378.17759999999998</v>
      </c>
      <c r="I320" s="230">
        <f t="shared" si="311"/>
        <v>17.978811544991512</v>
      </c>
      <c r="J320" s="97">
        <f t="shared" si="259"/>
        <v>211.79040000000003</v>
      </c>
      <c r="K320" s="230">
        <f t="shared" si="260"/>
        <v>44</v>
      </c>
      <c r="L320" s="121">
        <f>IFERROR(VLOOKUP(K320,'Criteria Table'!$A$2:$I$102,2,FALSE),"")</f>
        <v>5.6000000000000005</v>
      </c>
      <c r="M320" s="230">
        <f t="shared" si="261"/>
        <v>50.082173174872665</v>
      </c>
      <c r="N320" s="286">
        <f t="shared" si="262"/>
        <v>31.357388316151201</v>
      </c>
      <c r="O320" s="50">
        <f>IFERROR(VLOOKUP(TEXT($A320,"0000"),'R-M11'!$A$2:$AA$500,17,FALSE),"")</f>
        <v>365</v>
      </c>
      <c r="P320" s="286">
        <f t="shared" si="263"/>
        <v>17.611683848797252</v>
      </c>
      <c r="Q320" s="98">
        <f>IFERROR(SUM(VLOOKUP(TEXT($A320,"0000"),'R-M11'!$A$2:$AA$500,18,FALSE),VLOOKUP(TEXT($A320,"0000"),'R-M11'!$A$2:$AA$500,19,FALSE)),0)</f>
        <v>205</v>
      </c>
      <c r="R320" s="69">
        <f>IFERROR(VLOOKUP(TEXT($A320,"0000"),'R-M11'!$A$2:$AA$500,27,FALSE),0)</f>
        <v>1164</v>
      </c>
      <c r="S320" s="121">
        <f t="shared" si="312"/>
        <v>34.927388316151202</v>
      </c>
      <c r="T320" s="70">
        <f t="shared" si="264"/>
        <v>406.5548</v>
      </c>
      <c r="U320" s="121">
        <f t="shared" si="313"/>
        <v>19.141683848797253</v>
      </c>
      <c r="V320" s="70">
        <f t="shared" si="265"/>
        <v>222.80920000000003</v>
      </c>
      <c r="W320" s="121">
        <f t="shared" si="266"/>
        <v>49</v>
      </c>
      <c r="X320" s="124">
        <f>IFERROR(VLOOKUP(W320,'Criteria Table'!$A$2:$I$102,2,FALSE),"")</f>
        <v>5.1000000000000005</v>
      </c>
      <c r="Y320" s="121">
        <f t="shared" si="267"/>
        <v>54.069072164948452</v>
      </c>
      <c r="Z320" s="92">
        <f>IFERROR(IF(VLOOKUP(A320,'SG11'!$A$3:$AI$500,18,FALSE)="","NA",VLOOKUP(A320,'SG11'!$A$3:$AI$500,18,FALSE)),"")</f>
        <v>62</v>
      </c>
      <c r="AA320" s="75">
        <f>IFERROR(VLOOKUP(Z320,'Criteria Table'!$A$2:$I$102,6,FALSE),"NA")</f>
        <v>5</v>
      </c>
      <c r="AB320" s="95">
        <f t="shared" si="314"/>
        <v>67</v>
      </c>
      <c r="AC320" s="84">
        <f>IFERROR(IF(VLOOKUP(A320,'SG11'!$A$3:$AI$500,19,FALSE)="","NA",VLOOKUP(A320,'SG11'!$A$3:$AI$500,19,FALSE)),"")</f>
        <v>69</v>
      </c>
      <c r="AD320" s="75">
        <f>IFERROR(VLOOKUP(AC320,'Criteria Table'!$A$2:$I$102,6,FALSE),"NA")</f>
        <v>5</v>
      </c>
      <c r="AE320" s="95">
        <f t="shared" si="315"/>
        <v>74</v>
      </c>
      <c r="AF320" s="92">
        <f>IFERROR(IF(VLOOKUP(A320,'SG11'!$A$3:$AI$500,20,FALSE)="","NA",VLOOKUP(A320,'SG11'!$A$3:$AI$500,20,FALSE)),"")</f>
        <v>68</v>
      </c>
      <c r="AG320" s="75">
        <f>IFERROR(VLOOKUP(AF320,'Criteria Table'!$A$2:$I$102,6,FALSE),"NA")</f>
        <v>5</v>
      </c>
      <c r="AH320" s="95">
        <f t="shared" si="316"/>
        <v>73</v>
      </c>
      <c r="AI320" s="84">
        <f>IFERROR(IF(VLOOKUP(A320,'SG11'!$A$3:$AI$500,21,FALSE)="","NA",VLOOKUP(A320,'SG11'!$A$3:$AI$500,21,FALSE)),"")</f>
        <v>71</v>
      </c>
      <c r="AJ320" s="75">
        <f>IFERROR(VLOOKUP(AI320,'Criteria Table'!$A$2:$I$102,6,FALSE),"NA")</f>
        <v>5</v>
      </c>
      <c r="AK320" s="95">
        <f t="shared" si="317"/>
        <v>76</v>
      </c>
      <c r="AL320" s="99">
        <f>IFERROR(VLOOKUP(TEXT(A320,"0000"),'W11'!$A$1:$E$500,4,FALSE)/AP320*100,"")</f>
        <v>92.682926829268297</v>
      </c>
      <c r="AM320" s="97">
        <f>IFERROR(VLOOKUP(TEXT(A320,"0000"),'W11'!$A$1:$E$500,4,FALSE),"")</f>
        <v>418</v>
      </c>
      <c r="AN320" s="99">
        <f t="shared" si="268"/>
        <v>92.682926829268297</v>
      </c>
      <c r="AO320" s="97">
        <f t="shared" si="269"/>
        <v>418</v>
      </c>
      <c r="AP320" s="99">
        <f>IFERROR(VLOOKUP(TEXT(A320,"0000"),'W11'!$A$1:$E$500,5,FALSE),"")</f>
        <v>451</v>
      </c>
      <c r="AQ320" s="97">
        <f>IFERROR(VLOOKUP(ROUND(AL320,0),'Criteria Table'!$A$2:$I$102,4,FALSE),0)</f>
        <v>0</v>
      </c>
      <c r="AR320" s="128"/>
      <c r="AS320" s="95"/>
      <c r="AT320" s="95"/>
      <c r="AU320" s="100">
        <f>IFERROR(VLOOKUP(TEXT(A320,"0000"),'Sci11'!$A$3:$N$492,4,FALSE)/VLOOKUP(TEXT(A320,"0000"),'Sci11'!$A$3:$N$492,14,FALSE)*100,"")</f>
        <v>23.370786516853933</v>
      </c>
      <c r="AV320" s="101">
        <f>SUM(VLOOKUP(TEXT(A320,"0000"),'Sci11'!$A$3:$N$492,5,FALSE),VLOOKUP(TEXT(A320,"0000"),'Sci11'!$A$3:$N$492,6,FALSE))/VLOOKUP(TEXT(A320,"0000"),'Sci11'!$A$3:$N$492,14,FALSE)*100</f>
        <v>4.4943820224719104</v>
      </c>
      <c r="AW320" s="100">
        <f t="shared" si="318"/>
        <v>28.410786516853932</v>
      </c>
      <c r="AX320" s="101">
        <f>IFERROR(AW320/100*VLOOKUP(TEXT(A320,"0000"),'Sci11'!$A$3:$N$492,14,FALSE),"")</f>
        <v>126.428</v>
      </c>
      <c r="AY320" s="100">
        <f t="shared" si="319"/>
        <v>6.6543820224719106</v>
      </c>
      <c r="AZ320" s="101">
        <f>IFERROR(AY320/100*VLOOKUP(TEXT(A320,"0000"),'Sci11'!$A$3:$N$492,14,FALSE),"")</f>
        <v>29.612000000000002</v>
      </c>
      <c r="BA320" s="100">
        <f t="shared" si="270"/>
        <v>28</v>
      </c>
      <c r="BB320" s="101">
        <f>IFERROR(VLOOKUP(BA320,'Criteria Table'!$A$2:$I$102,2,FALSE),"")</f>
        <v>7.2</v>
      </c>
      <c r="BC320" s="101">
        <f t="shared" si="271"/>
        <v>35.200000000000003</v>
      </c>
      <c r="BD320" s="82">
        <f>IFERROR(VLOOKUP(A320,ATTx11!$A$2:$N$500,4,FALSE),"")</f>
        <v>94.99</v>
      </c>
      <c r="BE320" s="95">
        <f t="shared" si="272"/>
        <v>0.5</v>
      </c>
      <c r="BF320" s="96">
        <f t="shared" si="273"/>
        <v>95.49</v>
      </c>
      <c r="BG320" s="70">
        <f>IFERROR(VLOOKUP(A320,ATTx11!$A$2:$N$500,11,FALSE),"")</f>
        <v>310</v>
      </c>
      <c r="BH320" s="95">
        <f t="shared" si="274"/>
        <v>279</v>
      </c>
      <c r="BI320" s="70">
        <f>IFERROR(VLOOKUP(A320,ATTx11!$A$2:$N$500,12,FALSE),"")</f>
        <v>150</v>
      </c>
      <c r="BJ320" s="97">
        <f t="shared" si="275"/>
        <v>135</v>
      </c>
      <c r="BK320" s="84">
        <f>IFERROR(VLOOKUP(A320,ATTx11!$A$2:$N$500,7,FALSE),"")</f>
        <v>200</v>
      </c>
      <c r="BL320" s="97">
        <f t="shared" si="276"/>
        <v>180</v>
      </c>
      <c r="BM320" s="84">
        <f>IFERROR(VLOOKUP(A320,ATTx11!$A$2:$N$500,8,FALSE),"")</f>
        <v>101</v>
      </c>
      <c r="BN320" s="95">
        <f t="shared" si="277"/>
        <v>90.9</v>
      </c>
      <c r="BO320" s="95"/>
      <c r="BP320" s="83">
        <f>IFERROR(VLOOKUP(TEXT($A320,"0000"),'AYP11'!$B$3379:$AU$3800,17,FALSE),"")</f>
        <v>0</v>
      </c>
      <c r="BQ320" s="75">
        <f>IFERROR(VLOOKUP(BP320,'Criteria Table'!$A$2:$I$102,2,FALSE),0)</f>
        <v>10</v>
      </c>
      <c r="BR320" s="95">
        <f t="shared" si="278"/>
        <v>10</v>
      </c>
      <c r="BS320" s="83">
        <f>IFERROR(VLOOKUP(TEXT($A320,"0000"),'AYP11'!$B$847:$AU$1268,17,FALSE),"")</f>
        <v>0</v>
      </c>
      <c r="BT320" s="75">
        <f>IFERROR(VLOOKUP(BS320,'Criteria Table'!$A$2:$I$102,2,FALSE),0)</f>
        <v>10</v>
      </c>
      <c r="BU320" s="95">
        <f t="shared" si="279"/>
        <v>10</v>
      </c>
      <c r="BV320" s="83">
        <f>IFERROR(VLOOKUP(TEXT($A320,"0000"),'AYP11'!$B$2113:$AU$2534,17,FALSE),"")</f>
        <v>47</v>
      </c>
      <c r="BW320" s="75">
        <f>IFERROR(VLOOKUP(BV320,'Criteria Table'!$A$2:$I$102,2,FALSE),0)</f>
        <v>5.3000000000000007</v>
      </c>
      <c r="BX320" s="95">
        <f t="shared" si="280"/>
        <v>52</v>
      </c>
      <c r="BY320" s="83">
        <f>IFERROR(VLOOKUP(TEXT($A320,"0000"),'AYP11'!$B$425:$AU$846,17,FALSE),"")</f>
        <v>0</v>
      </c>
      <c r="BZ320" s="75">
        <f>IFERROR(VLOOKUP(BY320,'Criteria Table'!$A$2:$I$102,2,FALSE),0)</f>
        <v>10</v>
      </c>
      <c r="CA320" s="95">
        <f t="shared" si="281"/>
        <v>10</v>
      </c>
      <c r="CB320" s="83">
        <f>IFERROR(VLOOKUP(TEXT($A320,"0000"),'AYP11'!$B$3:$AU$424,17,FALSE),"")</f>
        <v>0</v>
      </c>
      <c r="CC320" s="95">
        <f>IFERROR(VLOOKUP(CB320,'Criteria Table'!$A$2:$I$102,2,FALSE),0)</f>
        <v>10</v>
      </c>
      <c r="CD320" s="95">
        <f t="shared" si="282"/>
        <v>10</v>
      </c>
      <c r="CE320" s="83">
        <f>IFERROR(VLOOKUP(TEXT($A320,"0000"),'AYP11'!$B$1269:$AU$1690,17,FALSE),"")</f>
        <v>47</v>
      </c>
      <c r="CF320" s="95">
        <f>IFERROR(VLOOKUP(CE320,'Criteria Table'!$A$2:$I$102,2,FALSE),0)</f>
        <v>5.3000000000000007</v>
      </c>
      <c r="CG320" s="95">
        <f t="shared" si="283"/>
        <v>52</v>
      </c>
      <c r="CH320" s="83">
        <f>IFERROR(VLOOKUP(TEXT($A320,"0000"),'AYP11'!$B$1691:$AU$2112,17,FALSE),"")</f>
        <v>25</v>
      </c>
      <c r="CI320" s="95">
        <f>IFERROR(VLOOKUP(CH320,'Criteria Table'!$A$2:$I$102,2,FALSE),0)</f>
        <v>7.5</v>
      </c>
      <c r="CJ320" s="95">
        <f t="shared" si="284"/>
        <v>33</v>
      </c>
      <c r="CK320" s="83">
        <f>IFERROR(VLOOKUP(TEXT($A320,"0000"),'AYP11'!$B$2535:$AU$2956,17,FALSE),"")</f>
        <v>27</v>
      </c>
      <c r="CL320" s="95">
        <f>IFERROR(VLOOKUP(CK320,'Criteria Table'!$A$2:$I$102,2,FALSE),0)</f>
        <v>7.3000000000000007</v>
      </c>
      <c r="CM320" s="95">
        <f t="shared" si="285"/>
        <v>34</v>
      </c>
      <c r="CN320" s="76">
        <f>IFERROR(VLOOKUP(TEXT($A320,"0000"),'AYP11'!$B$3379:$AU$3800,23,FALSE),"")</f>
        <v>0</v>
      </c>
      <c r="CO320" s="95">
        <f>IFERROR(VLOOKUP(CN320,'Criteria Table'!$A$2:$I$102,2,FALSE),0)</f>
        <v>10</v>
      </c>
      <c r="CP320" s="95">
        <f t="shared" si="286"/>
        <v>10</v>
      </c>
      <c r="CQ320" s="76">
        <f>IFERROR(VLOOKUP(TEXT($A320,"0000"),'AYP11'!$B$847:$AU$1268,23,FALSE),"")</f>
        <v>0</v>
      </c>
      <c r="CR320" s="95">
        <f>IFERROR(VLOOKUP(CQ320,'Criteria Table'!$A$2:$I$102,2,FALSE),0)</f>
        <v>10</v>
      </c>
      <c r="CS320" s="95">
        <f t="shared" si="287"/>
        <v>10</v>
      </c>
      <c r="CT320" s="76">
        <f>IFERROR(VLOOKUP(TEXT($A320,"0000"),'AYP11'!$B$2113:$AU$2534,23,FALSE),"")</f>
        <v>51</v>
      </c>
      <c r="CU320" s="95">
        <f>IFERROR(VLOOKUP(CT320,'Criteria Table'!$A$2:$I$102,2,FALSE),0)</f>
        <v>4.9000000000000004</v>
      </c>
      <c r="CV320" s="95">
        <f t="shared" si="288"/>
        <v>56</v>
      </c>
      <c r="CW320" s="76">
        <f>IFERROR(VLOOKUP(TEXT($A320,"0000"),'AYP11'!$B$425:$AU$846,23,FALSE),"")</f>
        <v>0</v>
      </c>
      <c r="CX320" s="95">
        <f>IFERROR(VLOOKUP(CW320,'Criteria Table'!$A$2:$I$102,2,FALSE),0)</f>
        <v>10</v>
      </c>
      <c r="CY320" s="95">
        <f t="shared" si="289"/>
        <v>10</v>
      </c>
      <c r="CZ320" s="76">
        <f>IFERROR(VLOOKUP(TEXT($A320,"0000"),'AYP11'!$B$3:$AU$424,23,FALSE),"")</f>
        <v>0</v>
      </c>
      <c r="DA320" s="95">
        <f>IFERROR(VLOOKUP(CZ320,'Criteria Table'!$A$2:$I$102,2,FALSE),0)</f>
        <v>10</v>
      </c>
      <c r="DB320" s="95">
        <f t="shared" si="290"/>
        <v>10</v>
      </c>
      <c r="DC320" s="76">
        <f>IFERROR(VLOOKUP(TEXT($A320,"0000"),'AYP11'!$B$1269:$AU$1690,23,FALSE),"")</f>
        <v>51</v>
      </c>
      <c r="DD320" s="95">
        <f>IFERROR(VLOOKUP(DC320,'Criteria Table'!$A$2:$I$102,2,FALSE),0)</f>
        <v>4.9000000000000004</v>
      </c>
      <c r="DE320" s="95">
        <f t="shared" si="291"/>
        <v>56</v>
      </c>
      <c r="DF320" s="76">
        <f>IFERROR(VLOOKUP(TEXT($A320,"0000"),'AYP11'!$B$1691:$AU$2112,23,FALSE),"")</f>
        <v>33</v>
      </c>
      <c r="DG320" s="95">
        <f>IFERROR(VLOOKUP(DF320,'Criteria Table'!$A$2:$I$102,2,FALSE),0)</f>
        <v>6.7</v>
      </c>
      <c r="DH320" s="95">
        <f t="shared" si="292"/>
        <v>40</v>
      </c>
      <c r="DI320" s="76">
        <f>IFERROR(VLOOKUP(TEXT($A320,"0000"),'AYP11'!$B$2535:$AU$2956,23,FALSE),"")</f>
        <v>29</v>
      </c>
      <c r="DJ320" s="95">
        <f>IFERROR(VLOOKUP(DI320,'Criteria Table'!$A$2:$I$102,2,FALSE),0)</f>
        <v>7.1000000000000005</v>
      </c>
      <c r="DK320" s="95">
        <f t="shared" si="293"/>
        <v>36</v>
      </c>
      <c r="DL320" s="91">
        <f>IFERROR(VLOOKUP(TEXT($A320,"0000"),'AYP11'!$B$3379:$AU$3800,11,FALSE),"")</f>
        <v>0</v>
      </c>
      <c r="DM320" s="95">
        <f t="shared" si="294"/>
        <v>1</v>
      </c>
      <c r="DN320" s="95" t="str">
        <f t="shared" si="295"/>
        <v/>
      </c>
      <c r="DO320" s="91">
        <f>IFERROR(VLOOKUP(TEXT($A320,"0000"),'AYP11'!$B$847:$AU$1268,11,FALSE),"")</f>
        <v>0</v>
      </c>
      <c r="DP320" s="95">
        <f t="shared" si="296"/>
        <v>1</v>
      </c>
      <c r="DQ320" s="95" t="str">
        <f t="shared" si="297"/>
        <v/>
      </c>
      <c r="DR320" s="91">
        <f>IFERROR(VLOOKUP(TEXT($A320,"0000"),'AYP11'!$B$2113:$AU$2534,11,FALSE),"")</f>
        <v>94</v>
      </c>
      <c r="DS320" s="95">
        <f t="shared" si="298"/>
        <v>0</v>
      </c>
      <c r="DT320" s="95">
        <f t="shared" si="299"/>
        <v>94</v>
      </c>
      <c r="DU320" s="91">
        <f>IFERROR(VLOOKUP(TEXT($A320,"0000"),'AYP11'!$B$425:$AU$846,11,FALSE),"")</f>
        <v>0</v>
      </c>
      <c r="DV320" s="95">
        <f t="shared" si="300"/>
        <v>1</v>
      </c>
      <c r="DW320" s="95" t="str">
        <f t="shared" si="301"/>
        <v/>
      </c>
      <c r="DX320" s="91">
        <f>IFERROR(VLOOKUP(TEXT($A320,"0000"),'AYP11'!$B$3:$AU$424,11,FALSE),"")</f>
        <v>0</v>
      </c>
      <c r="DY320" s="95">
        <f t="shared" si="302"/>
        <v>1</v>
      </c>
      <c r="DZ320" s="95" t="str">
        <f t="shared" si="303"/>
        <v/>
      </c>
      <c r="EA320" s="91">
        <f>IFERROR(VLOOKUP(TEXT($A320,"0000"),'AYP11'!$B$1269:$AU$1690,11,FALSE),"")</f>
        <v>94</v>
      </c>
      <c r="EB320" s="95">
        <f t="shared" si="304"/>
        <v>0</v>
      </c>
      <c r="EC320" s="95">
        <f t="shared" si="305"/>
        <v>94</v>
      </c>
      <c r="ED320" s="91">
        <f>IFERROR(VLOOKUP(TEXT($A320,"0000"),'AYP11'!$B$1691:$AU$2112,11,FALSE),"")</f>
        <v>81</v>
      </c>
      <c r="EE320" s="95">
        <f t="shared" si="306"/>
        <v>1</v>
      </c>
      <c r="EF320" s="95">
        <f t="shared" si="307"/>
        <v>82</v>
      </c>
      <c r="EG320" s="91">
        <f>IFERROR(VLOOKUP(TEXT($A320,"0000"),'AYP11'!$B$2535:$AU$2956,11,FALSE),"")</f>
        <v>93</v>
      </c>
      <c r="EH320" s="95">
        <f t="shared" si="308"/>
        <v>0</v>
      </c>
      <c r="EI320" s="95">
        <f t="shared" si="309"/>
        <v>93</v>
      </c>
    </row>
    <row r="321" spans="1:139" x14ac:dyDescent="0.25">
      <c r="A321" s="248">
        <v>6351</v>
      </c>
      <c r="B321" s="291">
        <f t="shared" si="256"/>
        <v>27.8125</v>
      </c>
      <c r="C321" s="50">
        <f>IFERROR(VLOOKUP(TEXT($A321,"0000"),'R-M11'!$A$2:$AA$500,4,FALSE),0)</f>
        <v>178</v>
      </c>
      <c r="D321" s="291">
        <f t="shared" si="257"/>
        <v>14.6875</v>
      </c>
      <c r="E321" s="98">
        <f>IFERROR(SUM(VLOOKUP(TEXT($A321,"0000"),'R-M11'!$A$2:$AA$500,5,FALSE),VLOOKUP(TEXT($A321,"0000"),'R-M11'!$A$2:$AA$500,6,FALSE)),0)</f>
        <v>94</v>
      </c>
      <c r="F321" s="58">
        <f>IFERROR(VLOOKUP(TEXT($A321,"0000"),'R-M11'!$A$2:$AA$500,14,FALSE),0)</f>
        <v>640</v>
      </c>
      <c r="G321" s="230">
        <f t="shared" si="310"/>
        <v>31.802499999999998</v>
      </c>
      <c r="H321" s="97">
        <f t="shared" si="258"/>
        <v>203.536</v>
      </c>
      <c r="I321" s="230">
        <f t="shared" si="311"/>
        <v>16.397500000000001</v>
      </c>
      <c r="J321" s="97">
        <f t="shared" si="259"/>
        <v>104.944</v>
      </c>
      <c r="K321" s="230">
        <f t="shared" si="260"/>
        <v>43</v>
      </c>
      <c r="L321" s="121">
        <f>IFERROR(VLOOKUP(K321,'Criteria Table'!$A$2:$I$102,2,FALSE),"")</f>
        <v>5.7</v>
      </c>
      <c r="M321" s="230">
        <f t="shared" si="261"/>
        <v>48.2</v>
      </c>
      <c r="N321" s="286">
        <f t="shared" si="262"/>
        <v>36.40625</v>
      </c>
      <c r="O321" s="50">
        <f>IFERROR(VLOOKUP(TEXT($A321,"0000"),'R-M11'!$A$2:$AA$500,17,FALSE),"")</f>
        <v>233</v>
      </c>
      <c r="P321" s="286">
        <f t="shared" si="263"/>
        <v>18.4375</v>
      </c>
      <c r="Q321" s="98">
        <f>IFERROR(SUM(VLOOKUP(TEXT($A321,"0000"),'R-M11'!$A$2:$AA$500,18,FALSE),VLOOKUP(TEXT($A321,"0000"),'R-M11'!$A$2:$AA$500,19,FALSE)),0)</f>
        <v>118</v>
      </c>
      <c r="R321" s="69">
        <f>IFERROR(VLOOKUP(TEXT($A321,"0000"),'R-M11'!$A$2:$AA$500,27,FALSE),0)</f>
        <v>640</v>
      </c>
      <c r="S321" s="121">
        <f t="shared" si="312"/>
        <v>39.556249999999999</v>
      </c>
      <c r="T321" s="70">
        <f t="shared" si="264"/>
        <v>253.16</v>
      </c>
      <c r="U321" s="121">
        <f t="shared" si="313"/>
        <v>19.787500000000001</v>
      </c>
      <c r="V321" s="70">
        <f t="shared" si="265"/>
        <v>126.64000000000001</v>
      </c>
      <c r="W321" s="121">
        <f t="shared" si="266"/>
        <v>55</v>
      </c>
      <c r="X321" s="124">
        <f>IFERROR(VLOOKUP(W321,'Criteria Table'!$A$2:$I$102,2,FALSE),"")</f>
        <v>4.5</v>
      </c>
      <c r="Y321" s="121">
        <f t="shared" si="267"/>
        <v>59.34375</v>
      </c>
      <c r="Z321" s="92">
        <f>IFERROR(IF(VLOOKUP(A321,'SG11'!$A$3:$AI$500,18,FALSE)="","NA",VLOOKUP(A321,'SG11'!$A$3:$AI$500,18,FALSE)),"")</f>
        <v>62</v>
      </c>
      <c r="AA321" s="75">
        <f>IFERROR(VLOOKUP(Z321,'Criteria Table'!$A$2:$I$102,6,FALSE),"NA")</f>
        <v>5</v>
      </c>
      <c r="AB321" s="95">
        <f t="shared" si="314"/>
        <v>67</v>
      </c>
      <c r="AC321" s="84">
        <f>IFERROR(IF(VLOOKUP(A321,'SG11'!$A$3:$AI$500,19,FALSE)="","NA",VLOOKUP(A321,'SG11'!$A$3:$AI$500,19,FALSE)),"")</f>
        <v>70</v>
      </c>
      <c r="AD321" s="75">
        <f>IFERROR(VLOOKUP(AC321,'Criteria Table'!$A$2:$I$102,6,FALSE),"NA")</f>
        <v>5</v>
      </c>
      <c r="AE321" s="95">
        <f t="shared" si="315"/>
        <v>75</v>
      </c>
      <c r="AF321" s="92">
        <f>IFERROR(IF(VLOOKUP(A321,'SG11'!$A$3:$AI$500,20,FALSE)="","NA",VLOOKUP(A321,'SG11'!$A$3:$AI$500,20,FALSE)),"")</f>
        <v>71</v>
      </c>
      <c r="AG321" s="75">
        <f>IFERROR(VLOOKUP(AF321,'Criteria Table'!$A$2:$I$102,6,FALSE),"NA")</f>
        <v>5</v>
      </c>
      <c r="AH321" s="95">
        <f t="shared" si="316"/>
        <v>76</v>
      </c>
      <c r="AI321" s="84">
        <f>IFERROR(IF(VLOOKUP(A321,'SG11'!$A$3:$AI$500,21,FALSE)="","NA",VLOOKUP(A321,'SG11'!$A$3:$AI$500,21,FALSE)),"")</f>
        <v>73</v>
      </c>
      <c r="AJ321" s="75">
        <f>IFERROR(VLOOKUP(AI321,'Criteria Table'!$A$2:$I$102,6,FALSE),"NA")</f>
        <v>5</v>
      </c>
      <c r="AK321" s="95">
        <f t="shared" si="317"/>
        <v>78</v>
      </c>
      <c r="AL321" s="99">
        <f>IFERROR(VLOOKUP(TEXT(A321,"0000"),'W11'!$A$1:$E$500,4,FALSE)/AP321*100,"")</f>
        <v>94.545454545454547</v>
      </c>
      <c r="AM321" s="97">
        <f>IFERROR(VLOOKUP(TEXT(A321,"0000"),'W11'!$A$1:$E$500,4,FALSE),"")</f>
        <v>208</v>
      </c>
      <c r="AN321" s="99">
        <f t="shared" si="268"/>
        <v>94.545454545454547</v>
      </c>
      <c r="AO321" s="97">
        <f t="shared" si="269"/>
        <v>208</v>
      </c>
      <c r="AP321" s="99">
        <f>IFERROR(VLOOKUP(TEXT(A321,"0000"),'W11'!$A$1:$E$500,5,FALSE),"")</f>
        <v>220</v>
      </c>
      <c r="AQ321" s="97">
        <f>IFERROR(VLOOKUP(ROUND(AL321,0),'Criteria Table'!$A$2:$I$102,4,FALSE),0)</f>
        <v>0</v>
      </c>
      <c r="AR321" s="128"/>
      <c r="AS321" s="95"/>
      <c r="AT321" s="95"/>
      <c r="AU321" s="100">
        <f>IFERROR(VLOOKUP(TEXT(A321,"0000"),'Sci11'!$A$3:$N$492,4,FALSE)/VLOOKUP(TEXT(A321,"0000"),'Sci11'!$A$3:$N$492,14,FALSE)*100,"")</f>
        <v>22.767857142857142</v>
      </c>
      <c r="AV321" s="101">
        <f>SUM(VLOOKUP(TEXT(A321,"0000"),'Sci11'!$A$3:$N$492,5,FALSE),VLOOKUP(TEXT(A321,"0000"),'Sci11'!$A$3:$N$492,6,FALSE))/VLOOKUP(TEXT(A321,"0000"),'Sci11'!$A$3:$N$492,14,FALSE)*100</f>
        <v>4.4642857142857144</v>
      </c>
      <c r="AW321" s="100">
        <f t="shared" si="318"/>
        <v>27.877857142857142</v>
      </c>
      <c r="AX321" s="101">
        <f>IFERROR(AW321/100*VLOOKUP(TEXT(A321,"0000"),'Sci11'!$A$3:$N$492,14,FALSE),"")</f>
        <v>62.446399999999997</v>
      </c>
      <c r="AY321" s="100">
        <f t="shared" si="319"/>
        <v>6.6542857142857148</v>
      </c>
      <c r="AZ321" s="101">
        <f>IFERROR(AY321/100*VLOOKUP(TEXT(A321,"0000"),'Sci11'!$A$3:$N$492,14,FALSE),"")</f>
        <v>14.905600000000003</v>
      </c>
      <c r="BA321" s="100">
        <f t="shared" si="270"/>
        <v>27</v>
      </c>
      <c r="BB321" s="101">
        <f>IFERROR(VLOOKUP(BA321,'Criteria Table'!$A$2:$I$102,2,FALSE),"")</f>
        <v>7.3000000000000007</v>
      </c>
      <c r="BC321" s="101">
        <f t="shared" si="271"/>
        <v>34.299999999999997</v>
      </c>
      <c r="BD321" s="82">
        <f>IFERROR(VLOOKUP(A321,ATTx11!$A$2:$N$500,4,FALSE),"")</f>
        <v>92.9</v>
      </c>
      <c r="BE321" s="95">
        <f t="shared" si="272"/>
        <v>1</v>
      </c>
      <c r="BF321" s="96">
        <f t="shared" si="273"/>
        <v>93.9</v>
      </c>
      <c r="BG321" s="70">
        <f>IFERROR(VLOOKUP(A321,ATTx11!$A$2:$N$500,11,FALSE),"")</f>
        <v>174</v>
      </c>
      <c r="BH321" s="95">
        <f t="shared" si="274"/>
        <v>156.6</v>
      </c>
      <c r="BI321" s="70">
        <f>IFERROR(VLOOKUP(A321,ATTx11!$A$2:$N$500,12,FALSE),"")</f>
        <v>230</v>
      </c>
      <c r="BJ321" s="97">
        <f t="shared" si="275"/>
        <v>207</v>
      </c>
      <c r="BK321" s="84">
        <f>IFERROR(VLOOKUP(A321,ATTx11!$A$2:$N$500,7,FALSE),"")</f>
        <v>117</v>
      </c>
      <c r="BL321" s="97">
        <f t="shared" si="276"/>
        <v>105.3</v>
      </c>
      <c r="BM321" s="84">
        <f>IFERROR(VLOOKUP(A321,ATTx11!$A$2:$N$500,8,FALSE),"")</f>
        <v>126</v>
      </c>
      <c r="BN321" s="95">
        <f t="shared" si="277"/>
        <v>113.4</v>
      </c>
      <c r="BO321" s="95"/>
      <c r="BP321" s="83">
        <f>IFERROR(VLOOKUP(TEXT($A321,"0000"),'AYP11'!$B$3379:$AU$3800,17,FALSE),"")</f>
        <v>0</v>
      </c>
      <c r="BQ321" s="75">
        <f>IFERROR(VLOOKUP(BP321,'Criteria Table'!$A$2:$I$102,2,FALSE),0)</f>
        <v>10</v>
      </c>
      <c r="BR321" s="95">
        <f t="shared" si="278"/>
        <v>10</v>
      </c>
      <c r="BS321" s="83">
        <f>IFERROR(VLOOKUP(TEXT($A321,"0000"),'AYP11'!$B$847:$AU$1268,17,FALSE),"")</f>
        <v>40</v>
      </c>
      <c r="BT321" s="75">
        <f>IFERROR(VLOOKUP(BS321,'Criteria Table'!$A$2:$I$102,2,FALSE),0)</f>
        <v>6</v>
      </c>
      <c r="BU321" s="95">
        <f t="shared" si="279"/>
        <v>46</v>
      </c>
      <c r="BV321" s="83">
        <f>IFERROR(VLOOKUP(TEXT($A321,"0000"),'AYP11'!$B$2113:$AU$2534,17,FALSE),"")</f>
        <v>50</v>
      </c>
      <c r="BW321" s="75">
        <f>IFERROR(VLOOKUP(BV321,'Criteria Table'!$A$2:$I$102,2,FALSE),0)</f>
        <v>5</v>
      </c>
      <c r="BX321" s="95">
        <f t="shared" si="280"/>
        <v>55</v>
      </c>
      <c r="BY321" s="83">
        <f>IFERROR(VLOOKUP(TEXT($A321,"0000"),'AYP11'!$B$425:$AU$846,17,FALSE),"")</f>
        <v>0</v>
      </c>
      <c r="BZ321" s="75">
        <f>IFERROR(VLOOKUP(BY321,'Criteria Table'!$A$2:$I$102,2,FALSE),0)</f>
        <v>10</v>
      </c>
      <c r="CA321" s="95">
        <f t="shared" si="281"/>
        <v>10</v>
      </c>
      <c r="CB321" s="83">
        <f>IFERROR(VLOOKUP(TEXT($A321,"0000"),'AYP11'!$B$3:$AU$424,17,FALSE),"")</f>
        <v>0</v>
      </c>
      <c r="CC321" s="95">
        <f>IFERROR(VLOOKUP(CB321,'Criteria Table'!$A$2:$I$102,2,FALSE),0)</f>
        <v>10</v>
      </c>
      <c r="CD321" s="95">
        <f t="shared" si="282"/>
        <v>10</v>
      </c>
      <c r="CE321" s="83">
        <f>IFERROR(VLOOKUP(TEXT($A321,"0000"),'AYP11'!$B$1269:$AU$1690,17,FALSE),"")</f>
        <v>45</v>
      </c>
      <c r="CF321" s="95">
        <f>IFERROR(VLOOKUP(CE321,'Criteria Table'!$A$2:$I$102,2,FALSE),0)</f>
        <v>5.5</v>
      </c>
      <c r="CG321" s="95">
        <f t="shared" si="283"/>
        <v>51</v>
      </c>
      <c r="CH321" s="83">
        <f>IFERROR(VLOOKUP(TEXT($A321,"0000"),'AYP11'!$B$1691:$AU$2112,17,FALSE),"")</f>
        <v>0</v>
      </c>
      <c r="CI321" s="95">
        <f>IFERROR(VLOOKUP(CH321,'Criteria Table'!$A$2:$I$102,2,FALSE),0)</f>
        <v>10</v>
      </c>
      <c r="CJ321" s="95">
        <f t="shared" si="284"/>
        <v>10</v>
      </c>
      <c r="CK321" s="83">
        <f>IFERROR(VLOOKUP(TEXT($A321,"0000"),'AYP11'!$B$2535:$AU$2956,17,FALSE),"")</f>
        <v>0</v>
      </c>
      <c r="CL321" s="95">
        <f>IFERROR(VLOOKUP(CK321,'Criteria Table'!$A$2:$I$102,2,FALSE),0)</f>
        <v>10</v>
      </c>
      <c r="CM321" s="95">
        <f t="shared" si="285"/>
        <v>10</v>
      </c>
      <c r="CN321" s="76">
        <f>IFERROR(VLOOKUP(TEXT($A321,"0000"),'AYP11'!$B$3379:$AU$3800,23,FALSE),"")</f>
        <v>0</v>
      </c>
      <c r="CO321" s="95">
        <f>IFERROR(VLOOKUP(CN321,'Criteria Table'!$A$2:$I$102,2,FALSE),0)</f>
        <v>10</v>
      </c>
      <c r="CP321" s="95">
        <f t="shared" si="286"/>
        <v>10</v>
      </c>
      <c r="CQ321" s="76">
        <f>IFERROR(VLOOKUP(TEXT($A321,"0000"),'AYP11'!$B$847:$AU$1268,23,FALSE),"")</f>
        <v>53</v>
      </c>
      <c r="CR321" s="95">
        <f>IFERROR(VLOOKUP(CQ321,'Criteria Table'!$A$2:$I$102,2,FALSE),0)</f>
        <v>4.7</v>
      </c>
      <c r="CS321" s="95">
        <f t="shared" si="287"/>
        <v>58</v>
      </c>
      <c r="CT321" s="76">
        <f>IFERROR(VLOOKUP(TEXT($A321,"0000"),'AYP11'!$B$2113:$AU$2534,23,FALSE),"")</f>
        <v>63</v>
      </c>
      <c r="CU321" s="95">
        <f>IFERROR(VLOOKUP(CT321,'Criteria Table'!$A$2:$I$102,2,FALSE),0)</f>
        <v>3.7</v>
      </c>
      <c r="CV321" s="95">
        <f t="shared" si="288"/>
        <v>67</v>
      </c>
      <c r="CW321" s="76">
        <f>IFERROR(VLOOKUP(TEXT($A321,"0000"),'AYP11'!$B$425:$AU$846,23,FALSE),"")</f>
        <v>0</v>
      </c>
      <c r="CX321" s="95">
        <f>IFERROR(VLOOKUP(CW321,'Criteria Table'!$A$2:$I$102,2,FALSE),0)</f>
        <v>10</v>
      </c>
      <c r="CY321" s="95">
        <f t="shared" si="289"/>
        <v>10</v>
      </c>
      <c r="CZ321" s="76">
        <f>IFERROR(VLOOKUP(TEXT($A321,"0000"),'AYP11'!$B$3:$AU$424,23,FALSE),"")</f>
        <v>0</v>
      </c>
      <c r="DA321" s="95">
        <f>IFERROR(VLOOKUP(CZ321,'Criteria Table'!$A$2:$I$102,2,FALSE),0)</f>
        <v>10</v>
      </c>
      <c r="DB321" s="95">
        <f t="shared" si="290"/>
        <v>10</v>
      </c>
      <c r="DC321" s="76">
        <f>IFERROR(VLOOKUP(TEXT($A321,"0000"),'AYP11'!$B$1269:$AU$1690,23,FALSE),"")</f>
        <v>57</v>
      </c>
      <c r="DD321" s="95">
        <f>IFERROR(VLOOKUP(DC321,'Criteria Table'!$A$2:$I$102,2,FALSE),0)</f>
        <v>4.3</v>
      </c>
      <c r="DE321" s="95">
        <f t="shared" si="291"/>
        <v>61</v>
      </c>
      <c r="DF321" s="76">
        <f>IFERROR(VLOOKUP(TEXT($A321,"0000"),'AYP11'!$B$1691:$AU$2112,23,FALSE),"")</f>
        <v>0</v>
      </c>
      <c r="DG321" s="95">
        <f>IFERROR(VLOOKUP(DF321,'Criteria Table'!$A$2:$I$102,2,FALSE),0)</f>
        <v>10</v>
      </c>
      <c r="DH321" s="95">
        <f t="shared" si="292"/>
        <v>10</v>
      </c>
      <c r="DI321" s="76">
        <f>IFERROR(VLOOKUP(TEXT($A321,"0000"),'AYP11'!$B$2535:$AU$2956,23,FALSE),"")</f>
        <v>0</v>
      </c>
      <c r="DJ321" s="95">
        <f>IFERROR(VLOOKUP(DI321,'Criteria Table'!$A$2:$I$102,2,FALSE),0)</f>
        <v>10</v>
      </c>
      <c r="DK321" s="95">
        <f t="shared" si="293"/>
        <v>10</v>
      </c>
      <c r="DL321" s="91">
        <f>IFERROR(VLOOKUP(TEXT($A321,"0000"),'AYP11'!$B$3379:$AU$3800,11,FALSE),"")</f>
        <v>0</v>
      </c>
      <c r="DM321" s="95">
        <f t="shared" si="294"/>
        <v>1</v>
      </c>
      <c r="DN321" s="95" t="str">
        <f t="shared" si="295"/>
        <v/>
      </c>
      <c r="DO321" s="91">
        <f>IFERROR(VLOOKUP(TEXT($A321,"0000"),'AYP11'!$B$847:$AU$1268,11,FALSE),"")</f>
        <v>0</v>
      </c>
      <c r="DP321" s="95">
        <f t="shared" si="296"/>
        <v>1</v>
      </c>
      <c r="DQ321" s="95" t="str">
        <f t="shared" si="297"/>
        <v/>
      </c>
      <c r="DR321" s="91">
        <f>IFERROR(VLOOKUP(TEXT($A321,"0000"),'AYP11'!$B$2113:$AU$2534,11,FALSE),"")</f>
        <v>0</v>
      </c>
      <c r="DS321" s="95">
        <f t="shared" si="298"/>
        <v>1</v>
      </c>
      <c r="DT321" s="95" t="str">
        <f t="shared" si="299"/>
        <v/>
      </c>
      <c r="DU321" s="91">
        <f>IFERROR(VLOOKUP(TEXT($A321,"0000"),'AYP11'!$B$425:$AU$846,11,FALSE),"")</f>
        <v>0</v>
      </c>
      <c r="DV321" s="95">
        <f t="shared" si="300"/>
        <v>1</v>
      </c>
      <c r="DW321" s="95" t="str">
        <f t="shared" si="301"/>
        <v/>
      </c>
      <c r="DX321" s="91">
        <f>IFERROR(VLOOKUP(TEXT($A321,"0000"),'AYP11'!$B$3:$AU$424,11,FALSE),"")</f>
        <v>0</v>
      </c>
      <c r="DY321" s="95">
        <f t="shared" si="302"/>
        <v>1</v>
      </c>
      <c r="DZ321" s="95" t="str">
        <f t="shared" si="303"/>
        <v/>
      </c>
      <c r="EA321" s="91">
        <f>IFERROR(VLOOKUP(TEXT($A321,"0000"),'AYP11'!$B$1269:$AU$1690,11,FALSE),"")</f>
        <v>0</v>
      </c>
      <c r="EB321" s="95">
        <f t="shared" si="304"/>
        <v>1</v>
      </c>
      <c r="EC321" s="95" t="str">
        <f t="shared" si="305"/>
        <v/>
      </c>
      <c r="ED321" s="91">
        <f>IFERROR(VLOOKUP(TEXT($A321,"0000"),'AYP11'!$B$1691:$AU$2112,11,FALSE),"")</f>
        <v>0</v>
      </c>
      <c r="EE321" s="95">
        <f t="shared" si="306"/>
        <v>1</v>
      </c>
      <c r="EF321" s="95" t="str">
        <f t="shared" si="307"/>
        <v/>
      </c>
      <c r="EG321" s="91">
        <f>IFERROR(VLOOKUP(TEXT($A321,"0000"),'AYP11'!$B$2535:$AU$2956,11,FALSE),"")</f>
        <v>0</v>
      </c>
      <c r="EH321" s="95">
        <f t="shared" si="308"/>
        <v>1</v>
      </c>
      <c r="EI321" s="95" t="str">
        <f t="shared" si="309"/>
        <v/>
      </c>
    </row>
    <row r="322" spans="1:139" x14ac:dyDescent="0.25">
      <c r="A322" s="248">
        <v>6361</v>
      </c>
      <c r="B322" s="291">
        <f t="shared" si="256"/>
        <v>21.511627906976745</v>
      </c>
      <c r="C322" s="50">
        <f>IFERROR(VLOOKUP(TEXT($A322,"0000"),'R-M11'!$A$2:$AA$500,4,FALSE),0)</f>
        <v>111</v>
      </c>
      <c r="D322" s="291">
        <f t="shared" si="257"/>
        <v>14.922480620155037</v>
      </c>
      <c r="E322" s="98">
        <f>IFERROR(SUM(VLOOKUP(TEXT($A322,"0000"),'R-M11'!$A$2:$AA$500,5,FALSE),VLOOKUP(TEXT($A322,"0000"),'R-M11'!$A$2:$AA$500,6,FALSE)),0)</f>
        <v>77</v>
      </c>
      <c r="F322" s="58">
        <f>IFERROR(VLOOKUP(TEXT($A322,"0000"),'R-M11'!$A$2:$AA$500,14,FALSE),0)</f>
        <v>516</v>
      </c>
      <c r="G322" s="230">
        <f t="shared" si="310"/>
        <v>25.991627906976746</v>
      </c>
      <c r="H322" s="97">
        <f t="shared" si="258"/>
        <v>134.11680000000001</v>
      </c>
      <c r="I322" s="230">
        <f t="shared" si="311"/>
        <v>16.842480620155037</v>
      </c>
      <c r="J322" s="97">
        <f t="shared" si="259"/>
        <v>86.907199999999989</v>
      </c>
      <c r="K322" s="230">
        <f t="shared" si="260"/>
        <v>36</v>
      </c>
      <c r="L322" s="121">
        <f>IFERROR(VLOOKUP(K322,'Criteria Table'!$A$2:$I$102,2,FALSE),"")</f>
        <v>6.4</v>
      </c>
      <c r="M322" s="230">
        <f t="shared" si="261"/>
        <v>42.834108527131782</v>
      </c>
      <c r="N322" s="286">
        <f t="shared" si="262"/>
        <v>20.502901353965182</v>
      </c>
      <c r="O322" s="50">
        <f>IFERROR(VLOOKUP(TEXT($A322,"0000"),'R-M11'!$A$2:$AA$500,17,FALSE),"")</f>
        <v>106</v>
      </c>
      <c r="P322" s="286">
        <f t="shared" si="263"/>
        <v>7.5435203094777563</v>
      </c>
      <c r="Q322" s="98">
        <f>IFERROR(SUM(VLOOKUP(TEXT($A322,"0000"),'R-M11'!$A$2:$AA$500,18,FALSE),VLOOKUP(TEXT($A322,"0000"),'R-M11'!$A$2:$AA$500,19,FALSE)),0)</f>
        <v>39</v>
      </c>
      <c r="R322" s="69">
        <f>IFERROR(VLOOKUP(TEXT($A322,"0000"),'R-M11'!$A$2:$AA$500,27,FALSE),0)</f>
        <v>517</v>
      </c>
      <c r="S322" s="121">
        <f t="shared" si="312"/>
        <v>25.542901353965181</v>
      </c>
      <c r="T322" s="70">
        <f t="shared" si="264"/>
        <v>132.05679999999998</v>
      </c>
      <c r="U322" s="121">
        <f t="shared" si="313"/>
        <v>9.7035203094777565</v>
      </c>
      <c r="V322" s="70">
        <f t="shared" si="265"/>
        <v>50.167200000000001</v>
      </c>
      <c r="W322" s="121">
        <f t="shared" si="266"/>
        <v>28</v>
      </c>
      <c r="X322" s="124">
        <f>IFERROR(VLOOKUP(W322,'Criteria Table'!$A$2:$I$102,2,FALSE),"")</f>
        <v>7.2</v>
      </c>
      <c r="Y322" s="121">
        <f t="shared" si="267"/>
        <v>35.246421663442938</v>
      </c>
      <c r="Z322" s="92">
        <f>IFERROR(IF(VLOOKUP(A322,'SG11'!$A$3:$AI$500,18,FALSE)="","NA",VLOOKUP(A322,'SG11'!$A$3:$AI$500,18,FALSE)),"")</f>
        <v>62</v>
      </c>
      <c r="AA322" s="75">
        <f>IFERROR(VLOOKUP(Z322,'Criteria Table'!$A$2:$I$102,6,FALSE),"NA")</f>
        <v>5</v>
      </c>
      <c r="AB322" s="95">
        <f t="shared" si="314"/>
        <v>67</v>
      </c>
      <c r="AC322" s="84">
        <f>IFERROR(IF(VLOOKUP(A322,'SG11'!$A$3:$AI$500,19,FALSE)="","NA",VLOOKUP(A322,'SG11'!$A$3:$AI$500,19,FALSE)),"")</f>
        <v>60</v>
      </c>
      <c r="AD322" s="75">
        <f>IFERROR(VLOOKUP(AC322,'Criteria Table'!$A$2:$I$102,6,FALSE),"NA")</f>
        <v>10</v>
      </c>
      <c r="AE322" s="95">
        <f t="shared" si="315"/>
        <v>70</v>
      </c>
      <c r="AF322" s="92">
        <f>IFERROR(IF(VLOOKUP(A322,'SG11'!$A$3:$AI$500,20,FALSE)="","NA",VLOOKUP(A322,'SG11'!$A$3:$AI$500,20,FALSE)),"")</f>
        <v>80</v>
      </c>
      <c r="AG322" s="75">
        <f>IFERROR(VLOOKUP(AF322,'Criteria Table'!$A$2:$I$102,6,FALSE),"NA")</f>
        <v>5</v>
      </c>
      <c r="AH322" s="95">
        <f t="shared" si="316"/>
        <v>85</v>
      </c>
      <c r="AI322" s="84">
        <f>IFERROR(IF(VLOOKUP(A322,'SG11'!$A$3:$AI$500,21,FALSE)="","NA",VLOOKUP(A322,'SG11'!$A$3:$AI$500,21,FALSE)),"")</f>
        <v>71</v>
      </c>
      <c r="AJ322" s="75">
        <f>IFERROR(VLOOKUP(AI322,'Criteria Table'!$A$2:$I$102,6,FALSE),"NA")</f>
        <v>5</v>
      </c>
      <c r="AK322" s="95">
        <f t="shared" si="317"/>
        <v>76</v>
      </c>
      <c r="AL322" s="99">
        <f>IFERROR(VLOOKUP(TEXT(A322,"0000"),'W11'!$A$1:$E$500,4,FALSE)/AP322*100,"")</f>
        <v>93.548387096774192</v>
      </c>
      <c r="AM322" s="97">
        <f>IFERROR(VLOOKUP(TEXT(A322,"0000"),'W11'!$A$1:$E$500,4,FALSE),"")</f>
        <v>174</v>
      </c>
      <c r="AN322" s="99">
        <f t="shared" si="268"/>
        <v>93.548387096774192</v>
      </c>
      <c r="AO322" s="97">
        <f t="shared" si="269"/>
        <v>174</v>
      </c>
      <c r="AP322" s="99">
        <f>IFERROR(VLOOKUP(TEXT(A322,"0000"),'W11'!$A$1:$E$500,5,FALSE),"")</f>
        <v>186</v>
      </c>
      <c r="AQ322" s="97">
        <f>IFERROR(VLOOKUP(ROUND(AL322,0),'Criteria Table'!$A$2:$I$102,4,FALSE),0)</f>
        <v>0</v>
      </c>
      <c r="AR322" s="128"/>
      <c r="AS322" s="95"/>
      <c r="AT322" s="95"/>
      <c r="AU322" s="100">
        <f>IFERROR(VLOOKUP(TEXT(A322,"0000"),'Sci11'!$A$3:$N$492,4,FALSE)/VLOOKUP(TEXT(A322,"0000"),'Sci11'!$A$3:$N$492,14,FALSE)*100,"")</f>
        <v>12.849162011173185</v>
      </c>
      <c r="AV322" s="101">
        <f>SUM(VLOOKUP(TEXT(A322,"0000"),'Sci11'!$A$3:$N$492,5,FALSE),VLOOKUP(TEXT(A322,"0000"),'Sci11'!$A$3:$N$492,6,FALSE))/VLOOKUP(TEXT(A322,"0000"),'Sci11'!$A$3:$N$492,14,FALSE)*100</f>
        <v>3.3519553072625698</v>
      </c>
      <c r="AW322" s="100">
        <f t="shared" si="318"/>
        <v>18.729162011173184</v>
      </c>
      <c r="AX322" s="101">
        <f>IFERROR(AW322/100*VLOOKUP(TEXT(A322,"0000"),'Sci11'!$A$3:$N$492,14,FALSE),"")</f>
        <v>33.525199999999998</v>
      </c>
      <c r="AY322" s="100">
        <f t="shared" si="319"/>
        <v>5.8719553072625699</v>
      </c>
      <c r="AZ322" s="101">
        <f>IFERROR(AY322/100*VLOOKUP(TEXT(A322,"0000"),'Sci11'!$A$3:$N$492,14,FALSE),"")</f>
        <v>10.5108</v>
      </c>
      <c r="BA322" s="100">
        <f t="shared" si="270"/>
        <v>16</v>
      </c>
      <c r="BB322" s="101">
        <f>IFERROR(VLOOKUP(BA322,'Criteria Table'!$A$2:$I$102,2,FALSE),"")</f>
        <v>8.4</v>
      </c>
      <c r="BC322" s="101">
        <f t="shared" si="271"/>
        <v>24.4</v>
      </c>
      <c r="BD322" s="82">
        <f>IFERROR(VLOOKUP(A322,ATTx11!$A$2:$N$500,4,FALSE),"")</f>
        <v>86.46</v>
      </c>
      <c r="BE322" s="95">
        <f t="shared" si="272"/>
        <v>3</v>
      </c>
      <c r="BF322" s="96">
        <f t="shared" si="273"/>
        <v>89.46</v>
      </c>
      <c r="BG322" s="70">
        <f>IFERROR(VLOOKUP(A322,ATTx11!$A$2:$N$500,11,FALSE),"")</f>
        <v>56</v>
      </c>
      <c r="BH322" s="95">
        <f t="shared" si="274"/>
        <v>50.4</v>
      </c>
      <c r="BI322" s="70">
        <f>IFERROR(VLOOKUP(A322,ATTx11!$A$2:$N$500,12,FALSE),"")</f>
        <v>356</v>
      </c>
      <c r="BJ322" s="97">
        <f t="shared" si="275"/>
        <v>320.39999999999998</v>
      </c>
      <c r="BK322" s="84">
        <f>IFERROR(VLOOKUP(A322,ATTx11!$A$2:$N$500,7,FALSE),"")</f>
        <v>48</v>
      </c>
      <c r="BL322" s="97">
        <f t="shared" si="276"/>
        <v>43.2</v>
      </c>
      <c r="BM322" s="84">
        <f>IFERROR(VLOOKUP(A322,ATTx11!$A$2:$N$500,8,FALSE),"")</f>
        <v>186</v>
      </c>
      <c r="BN322" s="95">
        <f t="shared" si="277"/>
        <v>167.4</v>
      </c>
      <c r="BO322" s="95"/>
      <c r="BP322" s="83">
        <f>IFERROR(VLOOKUP(TEXT($A322,"0000"),'AYP11'!$B$3379:$AU$3800,17,FALSE),"")</f>
        <v>0</v>
      </c>
      <c r="BQ322" s="75">
        <f>IFERROR(VLOOKUP(BP322,'Criteria Table'!$A$2:$I$102,2,FALSE),0)</f>
        <v>10</v>
      </c>
      <c r="BR322" s="95">
        <f t="shared" si="278"/>
        <v>10</v>
      </c>
      <c r="BS322" s="83">
        <f>IFERROR(VLOOKUP(TEXT($A322,"0000"),'AYP11'!$B$847:$AU$1268,17,FALSE),"")</f>
        <v>38</v>
      </c>
      <c r="BT322" s="75">
        <f>IFERROR(VLOOKUP(BS322,'Criteria Table'!$A$2:$I$102,2,FALSE),0)</f>
        <v>6.2</v>
      </c>
      <c r="BU322" s="95">
        <f t="shared" si="279"/>
        <v>44</v>
      </c>
      <c r="BV322" s="83">
        <f>IFERROR(VLOOKUP(TEXT($A322,"0000"),'AYP11'!$B$2113:$AU$2534,17,FALSE),"")</f>
        <v>41</v>
      </c>
      <c r="BW322" s="75">
        <f>IFERROR(VLOOKUP(BV322,'Criteria Table'!$A$2:$I$102,2,FALSE),0)</f>
        <v>5.9</v>
      </c>
      <c r="BX322" s="95">
        <f t="shared" si="280"/>
        <v>47</v>
      </c>
      <c r="BY322" s="83">
        <f>IFERROR(VLOOKUP(TEXT($A322,"0000"),'AYP11'!$B$425:$AU$846,17,FALSE),"")</f>
        <v>0</v>
      </c>
      <c r="BZ322" s="75">
        <f>IFERROR(VLOOKUP(BY322,'Criteria Table'!$A$2:$I$102,2,FALSE),0)</f>
        <v>10</v>
      </c>
      <c r="CA322" s="95">
        <f t="shared" si="281"/>
        <v>10</v>
      </c>
      <c r="CB322" s="83">
        <f>IFERROR(VLOOKUP(TEXT($A322,"0000"),'AYP11'!$B$3:$AU$424,17,FALSE),"")</f>
        <v>0</v>
      </c>
      <c r="CC322" s="95">
        <f>IFERROR(VLOOKUP(CB322,'Criteria Table'!$A$2:$I$102,2,FALSE),0)</f>
        <v>10</v>
      </c>
      <c r="CD322" s="95">
        <f t="shared" si="282"/>
        <v>10</v>
      </c>
      <c r="CE322" s="83">
        <f>IFERROR(VLOOKUP(TEXT($A322,"0000"),'AYP11'!$B$1269:$AU$1690,17,FALSE),"")</f>
        <v>40</v>
      </c>
      <c r="CF322" s="95">
        <f>IFERROR(VLOOKUP(CE322,'Criteria Table'!$A$2:$I$102,2,FALSE),0)</f>
        <v>6</v>
      </c>
      <c r="CG322" s="95">
        <f t="shared" si="283"/>
        <v>46</v>
      </c>
      <c r="CH322" s="83">
        <f>IFERROR(VLOOKUP(TEXT($A322,"0000"),'AYP11'!$B$1691:$AU$2112,17,FALSE),"")</f>
        <v>0</v>
      </c>
      <c r="CI322" s="95">
        <f>IFERROR(VLOOKUP(CH322,'Criteria Table'!$A$2:$I$102,2,FALSE),0)</f>
        <v>10</v>
      </c>
      <c r="CJ322" s="95">
        <f t="shared" si="284"/>
        <v>10</v>
      </c>
      <c r="CK322" s="83">
        <f>IFERROR(VLOOKUP(TEXT($A322,"0000"),'AYP11'!$B$2535:$AU$2956,17,FALSE),"")</f>
        <v>23</v>
      </c>
      <c r="CL322" s="95">
        <f>IFERROR(VLOOKUP(CK322,'Criteria Table'!$A$2:$I$102,2,FALSE),0)</f>
        <v>7.7</v>
      </c>
      <c r="CM322" s="95">
        <f t="shared" si="285"/>
        <v>31</v>
      </c>
      <c r="CN322" s="76">
        <f>IFERROR(VLOOKUP(TEXT($A322,"0000"),'AYP11'!$B$3379:$AU$3800,23,FALSE),"")</f>
        <v>0</v>
      </c>
      <c r="CO322" s="95">
        <f>IFERROR(VLOOKUP(CN322,'Criteria Table'!$A$2:$I$102,2,FALSE),0)</f>
        <v>10</v>
      </c>
      <c r="CP322" s="95">
        <f t="shared" si="286"/>
        <v>10</v>
      </c>
      <c r="CQ322" s="76">
        <f>IFERROR(VLOOKUP(TEXT($A322,"0000"),'AYP11'!$B$847:$AU$1268,23,FALSE),"")</f>
        <v>27</v>
      </c>
      <c r="CR322" s="95">
        <f>IFERROR(VLOOKUP(CQ322,'Criteria Table'!$A$2:$I$102,2,FALSE),0)</f>
        <v>7.3000000000000007</v>
      </c>
      <c r="CS322" s="95">
        <f t="shared" si="287"/>
        <v>34</v>
      </c>
      <c r="CT322" s="76">
        <f>IFERROR(VLOOKUP(TEXT($A322,"0000"),'AYP11'!$B$2113:$AU$2534,23,FALSE),"")</f>
        <v>33</v>
      </c>
      <c r="CU322" s="95">
        <f>IFERROR(VLOOKUP(CT322,'Criteria Table'!$A$2:$I$102,2,FALSE),0)</f>
        <v>6.7</v>
      </c>
      <c r="CV322" s="95">
        <f t="shared" si="288"/>
        <v>40</v>
      </c>
      <c r="CW322" s="76">
        <f>IFERROR(VLOOKUP(TEXT($A322,"0000"),'AYP11'!$B$425:$AU$846,23,FALSE),"")</f>
        <v>0</v>
      </c>
      <c r="CX322" s="95">
        <f>IFERROR(VLOOKUP(CW322,'Criteria Table'!$A$2:$I$102,2,FALSE),0)</f>
        <v>10</v>
      </c>
      <c r="CY322" s="95">
        <f t="shared" si="289"/>
        <v>10</v>
      </c>
      <c r="CZ322" s="76">
        <f>IFERROR(VLOOKUP(TEXT($A322,"0000"),'AYP11'!$B$3:$AU$424,23,FALSE),"")</f>
        <v>0</v>
      </c>
      <c r="DA322" s="95">
        <f>IFERROR(VLOOKUP(CZ322,'Criteria Table'!$A$2:$I$102,2,FALSE),0)</f>
        <v>10</v>
      </c>
      <c r="DB322" s="95">
        <f t="shared" si="290"/>
        <v>10</v>
      </c>
      <c r="DC322" s="76">
        <f>IFERROR(VLOOKUP(TEXT($A322,"0000"),'AYP11'!$B$1269:$AU$1690,23,FALSE),"")</f>
        <v>31</v>
      </c>
      <c r="DD322" s="95">
        <f>IFERROR(VLOOKUP(DC322,'Criteria Table'!$A$2:$I$102,2,FALSE),0)</f>
        <v>6.9</v>
      </c>
      <c r="DE322" s="95">
        <f t="shared" si="291"/>
        <v>38</v>
      </c>
      <c r="DF322" s="76">
        <f>IFERROR(VLOOKUP(TEXT($A322,"0000"),'AYP11'!$B$1691:$AU$2112,23,FALSE),"")</f>
        <v>0</v>
      </c>
      <c r="DG322" s="95">
        <f>IFERROR(VLOOKUP(DF322,'Criteria Table'!$A$2:$I$102,2,FALSE),0)</f>
        <v>10</v>
      </c>
      <c r="DH322" s="95">
        <f t="shared" si="292"/>
        <v>10</v>
      </c>
      <c r="DI322" s="76">
        <f>IFERROR(VLOOKUP(TEXT($A322,"0000"),'AYP11'!$B$2535:$AU$2956,23,FALSE),"")</f>
        <v>20</v>
      </c>
      <c r="DJ322" s="95">
        <f>IFERROR(VLOOKUP(DI322,'Criteria Table'!$A$2:$I$102,2,FALSE),0)</f>
        <v>8</v>
      </c>
      <c r="DK322" s="95">
        <f t="shared" si="293"/>
        <v>28</v>
      </c>
      <c r="DL322" s="91">
        <f>IFERROR(VLOOKUP(TEXT($A322,"0000"),'AYP11'!$B$3379:$AU$3800,11,FALSE),"")</f>
        <v>0</v>
      </c>
      <c r="DM322" s="95">
        <f t="shared" si="294"/>
        <v>1</v>
      </c>
      <c r="DN322" s="95" t="str">
        <f t="shared" si="295"/>
        <v/>
      </c>
      <c r="DO322" s="91">
        <f>IFERROR(VLOOKUP(TEXT($A322,"0000"),'AYP11'!$B$847:$AU$1268,11,FALSE),"")</f>
        <v>93</v>
      </c>
      <c r="DP322" s="95">
        <f t="shared" si="296"/>
        <v>0</v>
      </c>
      <c r="DQ322" s="95">
        <f t="shared" si="297"/>
        <v>93</v>
      </c>
      <c r="DR322" s="91">
        <f>IFERROR(VLOOKUP(TEXT($A322,"0000"),'AYP11'!$B$2113:$AU$2534,11,FALSE),"")</f>
        <v>0</v>
      </c>
      <c r="DS322" s="95">
        <f t="shared" si="298"/>
        <v>1</v>
      </c>
      <c r="DT322" s="95" t="str">
        <f t="shared" si="299"/>
        <v/>
      </c>
      <c r="DU322" s="91">
        <f>IFERROR(VLOOKUP(TEXT($A322,"0000"),'AYP11'!$B$425:$AU$846,11,FALSE),"")</f>
        <v>0</v>
      </c>
      <c r="DV322" s="95">
        <f t="shared" si="300"/>
        <v>1</v>
      </c>
      <c r="DW322" s="95" t="str">
        <f t="shared" si="301"/>
        <v/>
      </c>
      <c r="DX322" s="91">
        <f>IFERROR(VLOOKUP(TEXT($A322,"0000"),'AYP11'!$B$3:$AU$424,11,FALSE),"")</f>
        <v>0</v>
      </c>
      <c r="DY322" s="95">
        <f t="shared" si="302"/>
        <v>1</v>
      </c>
      <c r="DZ322" s="95" t="str">
        <f t="shared" si="303"/>
        <v/>
      </c>
      <c r="EA322" s="91">
        <f>IFERROR(VLOOKUP(TEXT($A322,"0000"),'AYP11'!$B$1269:$AU$1690,11,FALSE),"")</f>
        <v>94</v>
      </c>
      <c r="EB322" s="95">
        <f t="shared" si="304"/>
        <v>0</v>
      </c>
      <c r="EC322" s="95">
        <f t="shared" si="305"/>
        <v>94</v>
      </c>
      <c r="ED322" s="91">
        <f>IFERROR(VLOOKUP(TEXT($A322,"0000"),'AYP11'!$B$1691:$AU$2112,11,FALSE),"")</f>
        <v>0</v>
      </c>
      <c r="EE322" s="95">
        <f t="shared" si="306"/>
        <v>1</v>
      </c>
      <c r="EF322" s="95" t="str">
        <f t="shared" si="307"/>
        <v/>
      </c>
      <c r="EG322" s="91">
        <f>IFERROR(VLOOKUP(TEXT($A322,"0000"),'AYP11'!$B$2535:$AU$2956,11,FALSE),"")</f>
        <v>87</v>
      </c>
      <c r="EH322" s="95">
        <f t="shared" si="308"/>
        <v>1</v>
      </c>
      <c r="EI322" s="95">
        <f t="shared" si="309"/>
        <v>88</v>
      </c>
    </row>
    <row r="323" spans="1:139" x14ac:dyDescent="0.25">
      <c r="A323" s="248">
        <v>6391</v>
      </c>
      <c r="B323" s="291">
        <f t="shared" ref="B323:B386" si="320">C323/F323*100</f>
        <v>25.920245398773005</v>
      </c>
      <c r="C323" s="50">
        <f>IFERROR(VLOOKUP(TEXT($A323,"0000"),'R-M11'!$A$2:$AA$500,4,FALSE),0)</f>
        <v>169</v>
      </c>
      <c r="D323" s="291">
        <f t="shared" ref="D323:D386" si="321">E323/F323*100</f>
        <v>5.368098159509203</v>
      </c>
      <c r="E323" s="98">
        <f>IFERROR(SUM(VLOOKUP(TEXT($A323,"0000"),'R-M11'!$A$2:$AA$500,5,FALSE),VLOOKUP(TEXT($A323,"0000"),'R-M11'!$A$2:$AA$500,6,FALSE)),0)</f>
        <v>35</v>
      </c>
      <c r="F323" s="58">
        <f>IFERROR(VLOOKUP(TEXT($A323,"0000"),'R-M11'!$A$2:$AA$500,14,FALSE),0)</f>
        <v>652</v>
      </c>
      <c r="G323" s="230">
        <f t="shared" si="310"/>
        <v>30.750245398773004</v>
      </c>
      <c r="H323" s="97">
        <f t="shared" ref="H323:H386" si="322">IFERROR(G323/100*F323,0)</f>
        <v>200.49159999999998</v>
      </c>
      <c r="I323" s="230">
        <f t="shared" si="311"/>
        <v>7.4380981595092024</v>
      </c>
      <c r="J323" s="97">
        <f t="shared" ref="J323:J386" si="323">IFERROR(I323/100*F323,"")</f>
        <v>48.496400000000001</v>
      </c>
      <c r="K323" s="230">
        <f t="shared" ref="K323:K386" si="324">IFERROR(ROUND(SUM(B323,D323),0),"")</f>
        <v>31</v>
      </c>
      <c r="L323" s="121">
        <f>IFERROR(VLOOKUP(K323,'Criteria Table'!$A$2:$I$102,2,FALSE),"")</f>
        <v>6.9</v>
      </c>
      <c r="M323" s="230">
        <f t="shared" ref="M323:M386" si="325">IFERROR(SUM(G323,I323),"")</f>
        <v>38.188343558282206</v>
      </c>
      <c r="N323" s="286">
        <f t="shared" ref="N323:N386" si="326">O323/R323*100</f>
        <v>30.354391371340522</v>
      </c>
      <c r="O323" s="50">
        <f>IFERROR(VLOOKUP(TEXT($A323,"0000"),'R-M11'!$A$2:$AA$500,17,FALSE),"")</f>
        <v>197</v>
      </c>
      <c r="P323" s="286">
        <f t="shared" ref="P323:P386" si="327">Q323/R323*100</f>
        <v>6.00924499229584</v>
      </c>
      <c r="Q323" s="98">
        <f>IFERROR(SUM(VLOOKUP(TEXT($A323,"0000"),'R-M11'!$A$2:$AA$500,18,FALSE),VLOOKUP(TEXT($A323,"0000"),'R-M11'!$A$2:$AA$500,19,FALSE)),0)</f>
        <v>39</v>
      </c>
      <c r="R323" s="69">
        <f>IFERROR(VLOOKUP(TEXT($A323,"0000"),'R-M11'!$A$2:$AA$500,27,FALSE),0)</f>
        <v>649</v>
      </c>
      <c r="S323" s="121">
        <f t="shared" si="312"/>
        <v>34.834391371340523</v>
      </c>
      <c r="T323" s="70">
        <f t="shared" ref="T323:T386" si="328">IFERROR(S323/100*R323,"")</f>
        <v>226.0752</v>
      </c>
      <c r="U323" s="121">
        <f t="shared" si="313"/>
        <v>7.9292449922958399</v>
      </c>
      <c r="V323" s="70">
        <f t="shared" ref="V323:V386" si="329">IFERROR(U323/100*R323,"")</f>
        <v>51.460800000000006</v>
      </c>
      <c r="W323" s="121">
        <f t="shared" ref="W323:W386" si="330">IFERROR(ROUND(SUM(N323,P323),0),"")</f>
        <v>36</v>
      </c>
      <c r="X323" s="124">
        <f>IFERROR(VLOOKUP(W323,'Criteria Table'!$A$2:$I$102,2,FALSE),"")</f>
        <v>6.4</v>
      </c>
      <c r="Y323" s="121">
        <f t="shared" ref="Y323:Y386" si="331">IFERROR(SUM(S323,U323),"")</f>
        <v>42.763636363636365</v>
      </c>
      <c r="Z323" s="92">
        <f>IFERROR(IF(VLOOKUP(A323,'SG11'!$A$3:$AI$500,18,FALSE)="","NA",VLOOKUP(A323,'SG11'!$A$3:$AI$500,18,FALSE)),"")</f>
        <v>56</v>
      </c>
      <c r="AA323" s="75">
        <f>IFERROR(VLOOKUP(Z323,'Criteria Table'!$A$2:$I$102,6,FALSE),"NA")</f>
        <v>10</v>
      </c>
      <c r="AB323" s="95">
        <f t="shared" si="314"/>
        <v>66</v>
      </c>
      <c r="AC323" s="84">
        <f>IFERROR(IF(VLOOKUP(A323,'SG11'!$A$3:$AI$500,19,FALSE)="","NA",VLOOKUP(A323,'SG11'!$A$3:$AI$500,19,FALSE)),"")</f>
        <v>64</v>
      </c>
      <c r="AD323" s="75">
        <f>IFERROR(VLOOKUP(AC323,'Criteria Table'!$A$2:$I$102,6,FALSE),"NA")</f>
        <v>5</v>
      </c>
      <c r="AE323" s="95">
        <f t="shared" si="315"/>
        <v>69</v>
      </c>
      <c r="AF323" s="92">
        <f>IFERROR(IF(VLOOKUP(A323,'SG11'!$A$3:$AI$500,20,FALSE)="","NA",VLOOKUP(A323,'SG11'!$A$3:$AI$500,20,FALSE)),"")</f>
        <v>68</v>
      </c>
      <c r="AG323" s="75">
        <f>IFERROR(VLOOKUP(AF323,'Criteria Table'!$A$2:$I$102,6,FALSE),"NA")</f>
        <v>5</v>
      </c>
      <c r="AH323" s="95">
        <f t="shared" si="316"/>
        <v>73</v>
      </c>
      <c r="AI323" s="84">
        <f>IFERROR(IF(VLOOKUP(A323,'SG11'!$A$3:$AI$500,21,FALSE)="","NA",VLOOKUP(A323,'SG11'!$A$3:$AI$500,21,FALSE)),"")</f>
        <v>66</v>
      </c>
      <c r="AJ323" s="75">
        <f>IFERROR(VLOOKUP(AI323,'Criteria Table'!$A$2:$I$102,6,FALSE),"NA")</f>
        <v>5</v>
      </c>
      <c r="AK323" s="95">
        <f t="shared" si="317"/>
        <v>71</v>
      </c>
      <c r="AL323" s="99">
        <f>IFERROR(VLOOKUP(TEXT(A323,"0000"),'W11'!$A$1:$E$500,4,FALSE)/AP323*100,"")</f>
        <v>94.907407407407405</v>
      </c>
      <c r="AM323" s="97">
        <f>IFERROR(VLOOKUP(TEXT(A323,"0000"),'W11'!$A$1:$E$500,4,FALSE),"")</f>
        <v>205</v>
      </c>
      <c r="AN323" s="99">
        <f t="shared" ref="AN323:AN386" si="332">IFERROR(AL323+AQ323,"")</f>
        <v>94.907407407407405</v>
      </c>
      <c r="AO323" s="97">
        <f t="shared" ref="AO323:AO386" si="333">IFERROR(AN323/100*AP323,"")</f>
        <v>205</v>
      </c>
      <c r="AP323" s="99">
        <f>IFERROR(VLOOKUP(TEXT(A323,"0000"),'W11'!$A$1:$E$500,5,FALSE),"")</f>
        <v>216</v>
      </c>
      <c r="AQ323" s="97">
        <f>IFERROR(VLOOKUP(ROUND(AL323,0),'Criteria Table'!$A$2:$I$102,4,FALSE),0)</f>
        <v>0</v>
      </c>
      <c r="AR323" s="128"/>
      <c r="AS323" s="95"/>
      <c r="AT323" s="95"/>
      <c r="AU323" s="100">
        <f>IFERROR(VLOOKUP(TEXT(A323,"0000"),'Sci11'!$A$3:$N$492,4,FALSE)/VLOOKUP(TEXT(A323,"0000"),'Sci11'!$A$3:$N$492,14,FALSE)*100,"")</f>
        <v>14.09090909090909</v>
      </c>
      <c r="AV323" s="101">
        <f>SUM(VLOOKUP(TEXT(A323,"0000"),'Sci11'!$A$3:$N$492,5,FALSE),VLOOKUP(TEXT(A323,"0000"),'Sci11'!$A$3:$N$492,6,FALSE))/VLOOKUP(TEXT(A323,"0000"),'Sci11'!$A$3:$N$492,14,FALSE)*100</f>
        <v>2.7272727272727271</v>
      </c>
      <c r="AW323" s="100">
        <f t="shared" si="318"/>
        <v>19.900909090909089</v>
      </c>
      <c r="AX323" s="101">
        <f>IFERROR(AW323/100*VLOOKUP(TEXT(A323,"0000"),'Sci11'!$A$3:$N$492,14,FALSE),"")</f>
        <v>43.781999999999996</v>
      </c>
      <c r="AY323" s="100">
        <f t="shared" si="319"/>
        <v>5.2172727272727268</v>
      </c>
      <c r="AZ323" s="101">
        <f>IFERROR(AY323/100*VLOOKUP(TEXT(A323,"0000"),'Sci11'!$A$3:$N$492,14,FALSE),"")</f>
        <v>11.477999999999998</v>
      </c>
      <c r="BA323" s="100">
        <f t="shared" ref="BA323:BA386" si="334">IFERROR(ROUND(SUM(AU323:AV323),0),"")</f>
        <v>17</v>
      </c>
      <c r="BB323" s="101">
        <f>IFERROR(VLOOKUP(BA323,'Criteria Table'!$A$2:$I$102,2,FALSE),"")</f>
        <v>8.3000000000000007</v>
      </c>
      <c r="BC323" s="101">
        <f t="shared" ref="BC323:BC386" si="335">IFERROR(SUM(BA323:BB323),"")</f>
        <v>25.3</v>
      </c>
      <c r="BD323" s="82">
        <f>IFERROR(VLOOKUP(A323,ATTx11!$A$2:$N$500,4,FALSE),"")</f>
        <v>93.05</v>
      </c>
      <c r="BE323" s="95">
        <f t="shared" ref="BE323:BE386" si="336">IFERROR(IF(BD323&lt;91,3,IF(BD323&lt;94,1,IF(BD323&lt;97,0.5,0))),"")</f>
        <v>1</v>
      </c>
      <c r="BF323" s="96">
        <f t="shared" ref="BF323:BF386" si="337">IFERROR(SUM(BD323:BE323),"")</f>
        <v>94.05</v>
      </c>
      <c r="BG323" s="70">
        <f>IFERROR(VLOOKUP(A323,ATTx11!$A$2:$N$500,11,FALSE),"")</f>
        <v>84</v>
      </c>
      <c r="BH323" s="95">
        <f t="shared" ref="BH323:BH386" si="338">IFERROR(BG323-(BG323*0.1),"")</f>
        <v>75.599999999999994</v>
      </c>
      <c r="BI323" s="70">
        <f>IFERROR(VLOOKUP(A323,ATTx11!$A$2:$N$500,12,FALSE),"")</f>
        <v>372</v>
      </c>
      <c r="BJ323" s="97">
        <f t="shared" ref="BJ323:BJ386" si="339">IFERROR(BI323-(BI323*0.1),"")</f>
        <v>334.8</v>
      </c>
      <c r="BK323" s="84">
        <f>IFERROR(VLOOKUP(A323,ATTx11!$A$2:$N$500,7,FALSE),"")</f>
        <v>67</v>
      </c>
      <c r="BL323" s="97">
        <f t="shared" ref="BL323:BL386" si="340">IFERROR(BK323-(BK323*0.1),"")</f>
        <v>60.3</v>
      </c>
      <c r="BM323" s="84">
        <f>IFERROR(VLOOKUP(A323,ATTx11!$A$2:$N$500,8,FALSE),"")</f>
        <v>155</v>
      </c>
      <c r="BN323" s="95">
        <f t="shared" ref="BN323:BN386" si="341">IFERROR(BM323-(BM323*0.1),"")</f>
        <v>139.5</v>
      </c>
      <c r="BO323" s="95"/>
      <c r="BP323" s="83">
        <f>IFERROR(VLOOKUP(TEXT($A323,"0000"),'AYP11'!$B$3379:$AU$3800,17,FALSE),"")</f>
        <v>0</v>
      </c>
      <c r="BQ323" s="75">
        <f>IFERROR(VLOOKUP(BP323,'Criteria Table'!$A$2:$I$102,2,FALSE),0)</f>
        <v>10</v>
      </c>
      <c r="BR323" s="95">
        <f t="shared" ref="BR323:BR386" si="342">ROUND(SUM(BP323:BQ323),0)</f>
        <v>10</v>
      </c>
      <c r="BS323" s="83">
        <f>IFERROR(VLOOKUP(TEXT($A323,"0000"),'AYP11'!$B$847:$AU$1268,17,FALSE),"")</f>
        <v>32</v>
      </c>
      <c r="BT323" s="75">
        <f>IFERROR(VLOOKUP(BS323,'Criteria Table'!$A$2:$I$102,2,FALSE),0)</f>
        <v>6.8000000000000007</v>
      </c>
      <c r="BU323" s="95">
        <f t="shared" ref="BU323:BU386" si="343">ROUND(SUM(BS323:BT323),0)</f>
        <v>39</v>
      </c>
      <c r="BV323" s="83">
        <f>IFERROR(VLOOKUP(TEXT($A323,"0000"),'AYP11'!$B$2113:$AU$2534,17,FALSE),"")</f>
        <v>38</v>
      </c>
      <c r="BW323" s="75">
        <f>IFERROR(VLOOKUP(BV323,'Criteria Table'!$A$2:$I$102,2,FALSE),0)</f>
        <v>6.2</v>
      </c>
      <c r="BX323" s="95">
        <f t="shared" ref="BX323:BX386" si="344">ROUND(SUM(BV323:BW323),0)</f>
        <v>44</v>
      </c>
      <c r="BY323" s="83">
        <f>IFERROR(VLOOKUP(TEXT($A323,"0000"),'AYP11'!$B$425:$AU$846,17,FALSE),"")</f>
        <v>0</v>
      </c>
      <c r="BZ323" s="75">
        <f>IFERROR(VLOOKUP(BY323,'Criteria Table'!$A$2:$I$102,2,FALSE),0)</f>
        <v>10</v>
      </c>
      <c r="CA323" s="95">
        <f t="shared" ref="CA323:CA386" si="345">ROUND(SUM(BY323:BZ323),0)</f>
        <v>10</v>
      </c>
      <c r="CB323" s="83">
        <f>IFERROR(VLOOKUP(TEXT($A323,"0000"),'AYP11'!$B$3:$AU$424,17,FALSE),"")</f>
        <v>0</v>
      </c>
      <c r="CC323" s="95">
        <f>IFERROR(VLOOKUP(CB323,'Criteria Table'!$A$2:$I$102,2,FALSE),0)</f>
        <v>10</v>
      </c>
      <c r="CD323" s="95">
        <f t="shared" ref="CD323:CD386" si="346">ROUND(SUM(CB323:CC323),0)</f>
        <v>10</v>
      </c>
      <c r="CE323" s="83">
        <f>IFERROR(VLOOKUP(TEXT($A323,"0000"),'AYP11'!$B$1269:$AU$1690,17,FALSE),"")</f>
        <v>33</v>
      </c>
      <c r="CF323" s="95">
        <f>IFERROR(VLOOKUP(CE323,'Criteria Table'!$A$2:$I$102,2,FALSE),0)</f>
        <v>6.7</v>
      </c>
      <c r="CG323" s="95">
        <f t="shared" ref="CG323:CG386" si="347">ROUND(SUM(CE323:CF323),0)</f>
        <v>40</v>
      </c>
      <c r="CH323" s="83">
        <f>IFERROR(VLOOKUP(TEXT($A323,"0000"),'AYP11'!$B$1691:$AU$2112,17,FALSE),"")</f>
        <v>0</v>
      </c>
      <c r="CI323" s="95">
        <f>IFERROR(VLOOKUP(CH323,'Criteria Table'!$A$2:$I$102,2,FALSE),0)</f>
        <v>10</v>
      </c>
      <c r="CJ323" s="95">
        <f t="shared" ref="CJ323:CJ386" si="348">ROUND(SUM(CH323:CI323),0)</f>
        <v>10</v>
      </c>
      <c r="CK323" s="83">
        <f>IFERROR(VLOOKUP(TEXT($A323,"0000"),'AYP11'!$B$2535:$AU$2956,17,FALSE),"")</f>
        <v>0</v>
      </c>
      <c r="CL323" s="95">
        <f>IFERROR(VLOOKUP(CK323,'Criteria Table'!$A$2:$I$102,2,FALSE),0)</f>
        <v>10</v>
      </c>
      <c r="CM323" s="95">
        <f t="shared" ref="CM323:CM386" si="349">ROUND(SUM(CK323:CL323),0)</f>
        <v>10</v>
      </c>
      <c r="CN323" s="76">
        <f>IFERROR(VLOOKUP(TEXT($A323,"0000"),'AYP11'!$B$3379:$AU$3800,23,FALSE),"")</f>
        <v>0</v>
      </c>
      <c r="CO323" s="95">
        <f>IFERROR(VLOOKUP(CN323,'Criteria Table'!$A$2:$I$102,2,FALSE),0)</f>
        <v>10</v>
      </c>
      <c r="CP323" s="95">
        <f t="shared" ref="CP323:CP386" si="350">ROUND(SUM(CN323:CO323),0)</f>
        <v>10</v>
      </c>
      <c r="CQ323" s="76">
        <f>IFERROR(VLOOKUP(TEXT($A323,"0000"),'AYP11'!$B$847:$AU$1268,23,FALSE),"")</f>
        <v>36</v>
      </c>
      <c r="CR323" s="95">
        <f>IFERROR(VLOOKUP(CQ323,'Criteria Table'!$A$2:$I$102,2,FALSE),0)</f>
        <v>6.4</v>
      </c>
      <c r="CS323" s="95">
        <f t="shared" ref="CS323:CS386" si="351">ROUND(SUM(CQ323:CR323),0)</f>
        <v>42</v>
      </c>
      <c r="CT323" s="76">
        <f>IFERROR(VLOOKUP(TEXT($A323,"0000"),'AYP11'!$B$2113:$AU$2534,23,FALSE),"")</f>
        <v>46</v>
      </c>
      <c r="CU323" s="95">
        <f>IFERROR(VLOOKUP(CT323,'Criteria Table'!$A$2:$I$102,2,FALSE),0)</f>
        <v>5.4</v>
      </c>
      <c r="CV323" s="95">
        <f t="shared" ref="CV323:CV386" si="352">ROUND(SUM(CT323:CU323),0)</f>
        <v>51</v>
      </c>
      <c r="CW323" s="76">
        <f>IFERROR(VLOOKUP(TEXT($A323,"0000"),'AYP11'!$B$425:$AU$846,23,FALSE),"")</f>
        <v>0</v>
      </c>
      <c r="CX323" s="95">
        <f>IFERROR(VLOOKUP(CW323,'Criteria Table'!$A$2:$I$102,2,FALSE),0)</f>
        <v>10</v>
      </c>
      <c r="CY323" s="95">
        <f t="shared" ref="CY323:CY386" si="353">ROUND(SUM(CW323:CX323),0)</f>
        <v>10</v>
      </c>
      <c r="CZ323" s="76">
        <f>IFERROR(VLOOKUP(TEXT($A323,"0000"),'AYP11'!$B$3:$AU$424,23,FALSE),"")</f>
        <v>0</v>
      </c>
      <c r="DA323" s="95">
        <f>IFERROR(VLOOKUP(CZ323,'Criteria Table'!$A$2:$I$102,2,FALSE),0)</f>
        <v>10</v>
      </c>
      <c r="DB323" s="95">
        <f t="shared" ref="DB323:DB386" si="354">ROUND(SUM(CZ323:DA323),0)</f>
        <v>10</v>
      </c>
      <c r="DC323" s="76">
        <f>IFERROR(VLOOKUP(TEXT($A323,"0000"),'AYP11'!$B$1269:$AU$1690,23,FALSE),"")</f>
        <v>39</v>
      </c>
      <c r="DD323" s="95">
        <f>IFERROR(VLOOKUP(DC323,'Criteria Table'!$A$2:$I$102,2,FALSE),0)</f>
        <v>6.1000000000000005</v>
      </c>
      <c r="DE323" s="95">
        <f t="shared" ref="DE323:DE386" si="355">ROUND(SUM(DC323:DD323),0)</f>
        <v>45</v>
      </c>
      <c r="DF323" s="76">
        <f>IFERROR(VLOOKUP(TEXT($A323,"0000"),'AYP11'!$B$1691:$AU$2112,23,FALSE),"")</f>
        <v>0</v>
      </c>
      <c r="DG323" s="95">
        <f>IFERROR(VLOOKUP(DF323,'Criteria Table'!$A$2:$I$102,2,FALSE),0)</f>
        <v>10</v>
      </c>
      <c r="DH323" s="95">
        <f t="shared" ref="DH323:DH386" si="356">ROUND(SUM(DF323:DG323),0)</f>
        <v>10</v>
      </c>
      <c r="DI323" s="76">
        <f>IFERROR(VLOOKUP(TEXT($A323,"0000"),'AYP11'!$B$2535:$AU$2956,23,FALSE),"")</f>
        <v>0</v>
      </c>
      <c r="DJ323" s="95">
        <f>IFERROR(VLOOKUP(DI323,'Criteria Table'!$A$2:$I$102,2,FALSE),0)</f>
        <v>10</v>
      </c>
      <c r="DK323" s="95">
        <f t="shared" ref="DK323:DK386" si="357">ROUND(SUM(DI323:DJ323),0)</f>
        <v>10</v>
      </c>
      <c r="DL323" s="91">
        <f>IFERROR(VLOOKUP(TEXT($A323,"0000"),'AYP11'!$B$3379:$AU$3800,11,FALSE),"")</f>
        <v>0</v>
      </c>
      <c r="DM323" s="95">
        <f t="shared" ref="DM323:DM386" si="358">IF(DL323&gt;89,0,1)</f>
        <v>1</v>
      </c>
      <c r="DN323" s="95" t="str">
        <f t="shared" ref="DN323:DN386" si="359">IF(DL323&gt;0,ROUND(SUM(DL323:DM323),0),"")</f>
        <v/>
      </c>
      <c r="DO323" s="91">
        <f>IFERROR(VLOOKUP(TEXT($A323,"0000"),'AYP11'!$B$847:$AU$1268,11,FALSE),"")</f>
        <v>0</v>
      </c>
      <c r="DP323" s="95">
        <f t="shared" ref="DP323:DP386" si="360">IF(DO323&gt;89,0,1)</f>
        <v>1</v>
      </c>
      <c r="DQ323" s="95" t="str">
        <f t="shared" ref="DQ323:DQ386" si="361">IF(DO323&gt;0,ROUND(SUM(DO323:DP323),0),"")</f>
        <v/>
      </c>
      <c r="DR323" s="91">
        <f>IFERROR(VLOOKUP(TEXT($A323,"0000"),'AYP11'!$B$2113:$AU$2534,11,FALSE),"")</f>
        <v>93</v>
      </c>
      <c r="DS323" s="95">
        <f t="shared" ref="DS323:DS386" si="362">IF(DR323&gt;89,0,1)</f>
        <v>0</v>
      </c>
      <c r="DT323" s="95">
        <f t="shared" ref="DT323:DT386" si="363">IF(DR323&gt;0,ROUND(SUM(DR323:DS323),0),"")</f>
        <v>93</v>
      </c>
      <c r="DU323" s="91">
        <f>IFERROR(VLOOKUP(TEXT($A323,"0000"),'AYP11'!$B$425:$AU$846,11,FALSE),"")</f>
        <v>0</v>
      </c>
      <c r="DV323" s="95">
        <f t="shared" ref="DV323:DV386" si="364">IF(DU323&gt;89,0,1)</f>
        <v>1</v>
      </c>
      <c r="DW323" s="95" t="str">
        <f t="shared" ref="DW323:DW386" si="365">IF(DU323&gt;0,ROUND(SUM(DU323:DV323),0),"")</f>
        <v/>
      </c>
      <c r="DX323" s="91">
        <f>IFERROR(VLOOKUP(TEXT($A323,"0000"),'AYP11'!$B$3:$AU$424,11,FALSE),"")</f>
        <v>0</v>
      </c>
      <c r="DY323" s="95">
        <f t="shared" ref="DY323:DY386" si="366">IF(DX323&gt;89,0,1)</f>
        <v>1</v>
      </c>
      <c r="DZ323" s="95" t="str">
        <f t="shared" ref="DZ323:DZ386" si="367">IF(DX323&gt;0,ROUND(SUM(DX323:DY323),0),"")</f>
        <v/>
      </c>
      <c r="EA323" s="91">
        <f>IFERROR(VLOOKUP(TEXT($A323,"0000"),'AYP11'!$B$1269:$AU$1690,11,FALSE),"")</f>
        <v>0</v>
      </c>
      <c r="EB323" s="95">
        <f t="shared" ref="EB323:EB386" si="368">IF(EA323&gt;89,0,1)</f>
        <v>1</v>
      </c>
      <c r="EC323" s="95" t="str">
        <f t="shared" ref="EC323:EC386" si="369">IF(EA323&gt;0,ROUND(SUM(EA323:EB323),0),"")</f>
        <v/>
      </c>
      <c r="ED323" s="91">
        <f>IFERROR(VLOOKUP(TEXT($A323,"0000"),'AYP11'!$B$1691:$AU$2112,11,FALSE),"")</f>
        <v>0</v>
      </c>
      <c r="EE323" s="95">
        <f t="shared" ref="EE323:EE386" si="370">IF(ED323&gt;89,0,1)</f>
        <v>1</v>
      </c>
      <c r="EF323" s="95" t="str">
        <f t="shared" ref="EF323:EF386" si="371">IF(ED323&gt;0,ROUND(SUM(ED323:EE323),0),"")</f>
        <v/>
      </c>
      <c r="EG323" s="91">
        <f>IFERROR(VLOOKUP(TEXT($A323,"0000"),'AYP11'!$B$2535:$AU$2956,11,FALSE),"")</f>
        <v>0</v>
      </c>
      <c r="EH323" s="95">
        <f t="shared" ref="EH323:EH386" si="372">IF(EG323&gt;89,0,1)</f>
        <v>1</v>
      </c>
      <c r="EI323" s="95" t="str">
        <f t="shared" ref="EI323:EI386" si="373">IF(EG323&gt;0,ROUND(SUM(EG323:EH323),0),"")</f>
        <v/>
      </c>
    </row>
    <row r="324" spans="1:139" x14ac:dyDescent="0.25">
      <c r="A324" s="248">
        <v>6411</v>
      </c>
      <c r="B324" s="291">
        <f t="shared" si="320"/>
        <v>32.189973614775724</v>
      </c>
      <c r="C324" s="50">
        <f>IFERROR(VLOOKUP(TEXT($A324,"0000"),'R-M11'!$A$2:$AA$500,4,FALSE),0)</f>
        <v>244</v>
      </c>
      <c r="D324" s="291">
        <f t="shared" si="321"/>
        <v>12.532981530343006</v>
      </c>
      <c r="E324" s="98">
        <f>IFERROR(SUM(VLOOKUP(TEXT($A324,"0000"),'R-M11'!$A$2:$AA$500,5,FALSE),VLOOKUP(TEXT($A324,"0000"),'R-M11'!$A$2:$AA$500,6,FALSE)),0)</f>
        <v>95</v>
      </c>
      <c r="F324" s="58">
        <f>IFERROR(VLOOKUP(TEXT($A324,"0000"),'R-M11'!$A$2:$AA$500,14,FALSE),0)</f>
        <v>758</v>
      </c>
      <c r="G324" s="230">
        <f t="shared" ref="G324:G387" si="374">IFERROR(B324+(0.7*L324),"")</f>
        <v>36.039973614775725</v>
      </c>
      <c r="H324" s="97">
        <f t="shared" si="322"/>
        <v>273.18299999999999</v>
      </c>
      <c r="I324" s="230">
        <f t="shared" ref="I324:I387" si="375">IFERROR(D324+(0.3*L324),"")</f>
        <v>14.182981530343007</v>
      </c>
      <c r="J324" s="97">
        <f t="shared" si="323"/>
        <v>107.50699999999998</v>
      </c>
      <c r="K324" s="230">
        <f t="shared" si="324"/>
        <v>45</v>
      </c>
      <c r="L324" s="121">
        <f>IFERROR(VLOOKUP(K324,'Criteria Table'!$A$2:$I$102,2,FALSE),"")</f>
        <v>5.5</v>
      </c>
      <c r="M324" s="230">
        <f t="shared" si="325"/>
        <v>50.222955145118732</v>
      </c>
      <c r="N324" s="286">
        <f t="shared" si="326"/>
        <v>31.914893617021278</v>
      </c>
      <c r="O324" s="50">
        <f>IFERROR(VLOOKUP(TEXT($A324,"0000"),'R-M11'!$A$2:$AA$500,17,FALSE),"")</f>
        <v>240</v>
      </c>
      <c r="P324" s="286">
        <f t="shared" si="327"/>
        <v>13.430851063829788</v>
      </c>
      <c r="Q324" s="98">
        <f>IFERROR(SUM(VLOOKUP(TEXT($A324,"0000"),'R-M11'!$A$2:$AA$500,18,FALSE),VLOOKUP(TEXT($A324,"0000"),'R-M11'!$A$2:$AA$500,19,FALSE)),0)</f>
        <v>101</v>
      </c>
      <c r="R324" s="69">
        <f>IFERROR(VLOOKUP(TEXT($A324,"0000"),'R-M11'!$A$2:$AA$500,27,FALSE),0)</f>
        <v>752</v>
      </c>
      <c r="S324" s="121">
        <f t="shared" ref="S324:S387" si="376">IFERROR(N324+(0.7*X324),"")</f>
        <v>35.764893617021279</v>
      </c>
      <c r="T324" s="70">
        <f t="shared" si="328"/>
        <v>268.95200000000006</v>
      </c>
      <c r="U324" s="121">
        <f t="shared" ref="U324:U387" si="377">IFERROR(P324+(0.3*X324),"")</f>
        <v>15.080851063829789</v>
      </c>
      <c r="V324" s="70">
        <f t="shared" si="329"/>
        <v>113.40800000000002</v>
      </c>
      <c r="W324" s="121">
        <f t="shared" si="330"/>
        <v>45</v>
      </c>
      <c r="X324" s="124">
        <f>IFERROR(VLOOKUP(W324,'Criteria Table'!$A$2:$I$102,2,FALSE),"")</f>
        <v>5.5</v>
      </c>
      <c r="Y324" s="121">
        <f t="shared" si="331"/>
        <v>50.84574468085107</v>
      </c>
      <c r="Z324" s="92">
        <f>IFERROR(IF(VLOOKUP(A324,'SG11'!$A$3:$AI$500,18,FALSE)="","NA",VLOOKUP(A324,'SG11'!$A$3:$AI$500,18,FALSE)),"")</f>
        <v>60</v>
      </c>
      <c r="AA324" s="75">
        <f>IFERROR(VLOOKUP(Z324,'Criteria Table'!$A$2:$I$102,6,FALSE),"NA")</f>
        <v>10</v>
      </c>
      <c r="AB324" s="95">
        <f t="shared" ref="AB324:AB387" si="378">IF(Z324="NA","NA",ROUND(SUM(Z324:AA324),0))</f>
        <v>70</v>
      </c>
      <c r="AC324" s="84">
        <f>IFERROR(IF(VLOOKUP(A324,'SG11'!$A$3:$AI$500,19,FALSE)="","NA",VLOOKUP(A324,'SG11'!$A$3:$AI$500,19,FALSE)),"")</f>
        <v>68</v>
      </c>
      <c r="AD324" s="75">
        <f>IFERROR(VLOOKUP(AC324,'Criteria Table'!$A$2:$I$102,6,FALSE),"NA")</f>
        <v>5</v>
      </c>
      <c r="AE324" s="95">
        <f t="shared" ref="AE324:AE387" si="379">IF(AC324="NA","NA",ROUND(SUM(AC324:AD324),0))</f>
        <v>73</v>
      </c>
      <c r="AF324" s="92">
        <f>IFERROR(IF(VLOOKUP(A324,'SG11'!$A$3:$AI$500,20,FALSE)="","NA",VLOOKUP(A324,'SG11'!$A$3:$AI$500,20,FALSE)),"")</f>
        <v>64</v>
      </c>
      <c r="AG324" s="75">
        <f>IFERROR(VLOOKUP(AF324,'Criteria Table'!$A$2:$I$102,6,FALSE),"NA")</f>
        <v>5</v>
      </c>
      <c r="AH324" s="95">
        <f t="shared" ref="AH324:AH387" si="380">IF(AF324="NA","NA",ROUND(SUM(AF324:AG324),0))</f>
        <v>69</v>
      </c>
      <c r="AI324" s="84">
        <f>IFERROR(IF(VLOOKUP(A324,'SG11'!$A$3:$AI$500,21,FALSE)="","NA",VLOOKUP(A324,'SG11'!$A$3:$AI$500,21,FALSE)),"")</f>
        <v>73</v>
      </c>
      <c r="AJ324" s="75">
        <f>IFERROR(VLOOKUP(AI324,'Criteria Table'!$A$2:$I$102,6,FALSE),"NA")</f>
        <v>5</v>
      </c>
      <c r="AK324" s="95">
        <f t="shared" ref="AK324:AK387" si="381">IF(AI324="NA","NA",ROUND(SUM(AI324:AJ324),0))</f>
        <v>78</v>
      </c>
      <c r="AL324" s="99">
        <f>IFERROR(VLOOKUP(TEXT(A324,"0000"),'W11'!$A$1:$E$500,4,FALSE)/AP324*100,"")</f>
        <v>92.083333333333329</v>
      </c>
      <c r="AM324" s="97">
        <f>IFERROR(VLOOKUP(TEXT(A324,"0000"),'W11'!$A$1:$E$500,4,FALSE),"")</f>
        <v>221</v>
      </c>
      <c r="AN324" s="99">
        <f t="shared" si="332"/>
        <v>92.083333333333329</v>
      </c>
      <c r="AO324" s="97">
        <f t="shared" si="333"/>
        <v>221</v>
      </c>
      <c r="AP324" s="99">
        <f>IFERROR(VLOOKUP(TEXT(A324,"0000"),'W11'!$A$1:$E$500,5,FALSE),"")</f>
        <v>240</v>
      </c>
      <c r="AQ324" s="97">
        <f>IFERROR(VLOOKUP(ROUND(AL324,0),'Criteria Table'!$A$2:$I$102,4,FALSE),0)</f>
        <v>0</v>
      </c>
      <c r="AR324" s="128"/>
      <c r="AS324" s="95"/>
      <c r="AT324" s="95"/>
      <c r="AU324" s="100">
        <f>IFERROR(VLOOKUP(TEXT(A324,"0000"),'Sci11'!$A$3:$N$492,4,FALSE)/VLOOKUP(TEXT(A324,"0000"),'Sci11'!$A$3:$N$492,14,FALSE)*100,"")</f>
        <v>23.931623931623932</v>
      </c>
      <c r="AV324" s="101">
        <f>SUM(VLOOKUP(TEXT(A324,"0000"),'Sci11'!$A$3:$N$492,5,FALSE),VLOOKUP(TEXT(A324,"0000"),'Sci11'!$A$3:$N$492,6,FALSE))/VLOOKUP(TEXT(A324,"0000"),'Sci11'!$A$3:$N$492,14,FALSE)*100</f>
        <v>2.9914529914529915</v>
      </c>
      <c r="AW324" s="100">
        <f t="shared" ref="AW324:AW387" si="382">IFERROR(AU324+(0.7*BB324),"")</f>
        <v>29.041623931623931</v>
      </c>
      <c r="AX324" s="101">
        <f>IFERROR(AW324/100*VLOOKUP(TEXT(A324,"0000"),'Sci11'!$A$3:$N$492,14,FALSE),"")</f>
        <v>67.957400000000007</v>
      </c>
      <c r="AY324" s="100">
        <f t="shared" ref="AY324:AY387" si="383">IFERROR(AV324+(0.3*BB324),"")</f>
        <v>5.181452991452991</v>
      </c>
      <c r="AZ324" s="101">
        <f>IFERROR(AY324/100*VLOOKUP(TEXT(A324,"0000"),'Sci11'!$A$3:$N$492,14,FALSE),"")</f>
        <v>12.124599999999999</v>
      </c>
      <c r="BA324" s="100">
        <f t="shared" si="334"/>
        <v>27</v>
      </c>
      <c r="BB324" s="101">
        <f>IFERROR(VLOOKUP(BA324,'Criteria Table'!$A$2:$I$102,2,FALSE),"")</f>
        <v>7.3000000000000007</v>
      </c>
      <c r="BC324" s="101">
        <f t="shared" si="335"/>
        <v>34.299999999999997</v>
      </c>
      <c r="BD324" s="82">
        <f>IFERROR(VLOOKUP(A324,ATTx11!$A$2:$N$500,4,FALSE),"")</f>
        <v>94.75</v>
      </c>
      <c r="BE324" s="95">
        <f t="shared" si="336"/>
        <v>0.5</v>
      </c>
      <c r="BF324" s="96">
        <f t="shared" si="337"/>
        <v>95.25</v>
      </c>
      <c r="BG324" s="70">
        <f>IFERROR(VLOOKUP(A324,ATTx11!$A$2:$N$500,11,FALSE),"")</f>
        <v>142</v>
      </c>
      <c r="BH324" s="95">
        <f t="shared" si="338"/>
        <v>127.8</v>
      </c>
      <c r="BI324" s="70">
        <f>IFERROR(VLOOKUP(A324,ATTx11!$A$2:$N$500,12,FALSE),"")</f>
        <v>255</v>
      </c>
      <c r="BJ324" s="97">
        <f t="shared" si="339"/>
        <v>229.5</v>
      </c>
      <c r="BK324" s="84">
        <f>IFERROR(VLOOKUP(A324,ATTx11!$A$2:$N$500,7,FALSE),"")</f>
        <v>98</v>
      </c>
      <c r="BL324" s="97">
        <f t="shared" si="340"/>
        <v>88.2</v>
      </c>
      <c r="BM324" s="84">
        <f>IFERROR(VLOOKUP(A324,ATTx11!$A$2:$N$500,8,FALSE),"")</f>
        <v>147</v>
      </c>
      <c r="BN324" s="95">
        <f t="shared" si="341"/>
        <v>132.30000000000001</v>
      </c>
      <c r="BO324" s="95"/>
      <c r="BP324" s="83">
        <f>IFERROR(VLOOKUP(TEXT($A324,"0000"),'AYP11'!$B$3379:$AU$3800,17,FALSE),"")</f>
        <v>0</v>
      </c>
      <c r="BQ324" s="75">
        <f>IFERROR(VLOOKUP(BP324,'Criteria Table'!$A$2:$I$102,2,FALSE),0)</f>
        <v>10</v>
      </c>
      <c r="BR324" s="95">
        <f t="shared" si="342"/>
        <v>10</v>
      </c>
      <c r="BS324" s="83">
        <f>IFERROR(VLOOKUP(TEXT($A324,"0000"),'AYP11'!$B$847:$AU$1268,17,FALSE),"")</f>
        <v>45</v>
      </c>
      <c r="BT324" s="75">
        <f>IFERROR(VLOOKUP(BS324,'Criteria Table'!$A$2:$I$102,2,FALSE),0)</f>
        <v>5.5</v>
      </c>
      <c r="BU324" s="95">
        <f t="shared" si="343"/>
        <v>51</v>
      </c>
      <c r="BV324" s="83">
        <f>IFERROR(VLOOKUP(TEXT($A324,"0000"),'AYP11'!$B$2113:$AU$2534,17,FALSE),"")</f>
        <v>0</v>
      </c>
      <c r="BW324" s="75">
        <f>IFERROR(VLOOKUP(BV324,'Criteria Table'!$A$2:$I$102,2,FALSE),0)</f>
        <v>10</v>
      </c>
      <c r="BX324" s="95">
        <f t="shared" si="344"/>
        <v>10</v>
      </c>
      <c r="BY324" s="83">
        <f>IFERROR(VLOOKUP(TEXT($A324,"0000"),'AYP11'!$B$425:$AU$846,17,FALSE),"")</f>
        <v>0</v>
      </c>
      <c r="BZ324" s="75">
        <f>IFERROR(VLOOKUP(BY324,'Criteria Table'!$A$2:$I$102,2,FALSE),0)</f>
        <v>10</v>
      </c>
      <c r="CA324" s="95">
        <f t="shared" si="345"/>
        <v>10</v>
      </c>
      <c r="CB324" s="83">
        <f>IFERROR(VLOOKUP(TEXT($A324,"0000"),'AYP11'!$B$3:$AU$424,17,FALSE),"")</f>
        <v>0</v>
      </c>
      <c r="CC324" s="95">
        <f>IFERROR(VLOOKUP(CB324,'Criteria Table'!$A$2:$I$102,2,FALSE),0)</f>
        <v>10</v>
      </c>
      <c r="CD324" s="95">
        <f t="shared" si="346"/>
        <v>10</v>
      </c>
      <c r="CE324" s="83">
        <f>IFERROR(VLOOKUP(TEXT($A324,"0000"),'AYP11'!$B$1269:$AU$1690,17,FALSE),"")</f>
        <v>47</v>
      </c>
      <c r="CF324" s="95">
        <f>IFERROR(VLOOKUP(CE324,'Criteria Table'!$A$2:$I$102,2,FALSE),0)</f>
        <v>5.3000000000000007</v>
      </c>
      <c r="CG324" s="95">
        <f t="shared" si="347"/>
        <v>52</v>
      </c>
      <c r="CH324" s="83">
        <f>IFERROR(VLOOKUP(TEXT($A324,"0000"),'AYP11'!$B$1691:$AU$2112,17,FALSE),"")</f>
        <v>18</v>
      </c>
      <c r="CI324" s="95">
        <f>IFERROR(VLOOKUP(CH324,'Criteria Table'!$A$2:$I$102,2,FALSE),0)</f>
        <v>8.2000000000000011</v>
      </c>
      <c r="CJ324" s="95">
        <f t="shared" si="348"/>
        <v>26</v>
      </c>
      <c r="CK324" s="83">
        <f>IFERROR(VLOOKUP(TEXT($A324,"0000"),'AYP11'!$B$2535:$AU$2956,17,FALSE),"")</f>
        <v>0</v>
      </c>
      <c r="CL324" s="95">
        <f>IFERROR(VLOOKUP(CK324,'Criteria Table'!$A$2:$I$102,2,FALSE),0)</f>
        <v>10</v>
      </c>
      <c r="CM324" s="95">
        <f t="shared" si="349"/>
        <v>10</v>
      </c>
      <c r="CN324" s="76">
        <f>IFERROR(VLOOKUP(TEXT($A324,"0000"),'AYP11'!$B$3379:$AU$3800,23,FALSE),"")</f>
        <v>0</v>
      </c>
      <c r="CO324" s="95">
        <f>IFERROR(VLOOKUP(CN324,'Criteria Table'!$A$2:$I$102,2,FALSE),0)</f>
        <v>10</v>
      </c>
      <c r="CP324" s="95">
        <f t="shared" si="350"/>
        <v>10</v>
      </c>
      <c r="CQ324" s="76">
        <f>IFERROR(VLOOKUP(TEXT($A324,"0000"),'AYP11'!$B$847:$AU$1268,23,FALSE),"")</f>
        <v>46</v>
      </c>
      <c r="CR324" s="95">
        <f>IFERROR(VLOOKUP(CQ324,'Criteria Table'!$A$2:$I$102,2,FALSE),0)</f>
        <v>5.4</v>
      </c>
      <c r="CS324" s="95">
        <f t="shared" si="351"/>
        <v>51</v>
      </c>
      <c r="CT324" s="76">
        <f>IFERROR(VLOOKUP(TEXT($A324,"0000"),'AYP11'!$B$2113:$AU$2534,23,FALSE),"")</f>
        <v>0</v>
      </c>
      <c r="CU324" s="95">
        <f>IFERROR(VLOOKUP(CT324,'Criteria Table'!$A$2:$I$102,2,FALSE),0)</f>
        <v>10</v>
      </c>
      <c r="CV324" s="95">
        <f t="shared" si="352"/>
        <v>10</v>
      </c>
      <c r="CW324" s="76">
        <f>IFERROR(VLOOKUP(TEXT($A324,"0000"),'AYP11'!$B$425:$AU$846,23,FALSE),"")</f>
        <v>0</v>
      </c>
      <c r="CX324" s="95">
        <f>IFERROR(VLOOKUP(CW324,'Criteria Table'!$A$2:$I$102,2,FALSE),0)</f>
        <v>10</v>
      </c>
      <c r="CY324" s="95">
        <f t="shared" si="353"/>
        <v>10</v>
      </c>
      <c r="CZ324" s="76">
        <f>IFERROR(VLOOKUP(TEXT($A324,"0000"),'AYP11'!$B$3:$AU$424,23,FALSE),"")</f>
        <v>0</v>
      </c>
      <c r="DA324" s="95">
        <f>IFERROR(VLOOKUP(CZ324,'Criteria Table'!$A$2:$I$102,2,FALSE),0)</f>
        <v>10</v>
      </c>
      <c r="DB324" s="95">
        <f t="shared" si="354"/>
        <v>10</v>
      </c>
      <c r="DC324" s="76">
        <f>IFERROR(VLOOKUP(TEXT($A324,"0000"),'AYP11'!$B$1269:$AU$1690,23,FALSE),"")</f>
        <v>48</v>
      </c>
      <c r="DD324" s="95">
        <f>IFERROR(VLOOKUP(DC324,'Criteria Table'!$A$2:$I$102,2,FALSE),0)</f>
        <v>5.2</v>
      </c>
      <c r="DE324" s="95">
        <f t="shared" si="355"/>
        <v>53</v>
      </c>
      <c r="DF324" s="76">
        <f>IFERROR(VLOOKUP(TEXT($A324,"0000"),'AYP11'!$B$1691:$AU$2112,23,FALSE),"")</f>
        <v>30</v>
      </c>
      <c r="DG324" s="95">
        <f>IFERROR(VLOOKUP(DF324,'Criteria Table'!$A$2:$I$102,2,FALSE),0)</f>
        <v>7</v>
      </c>
      <c r="DH324" s="95">
        <f t="shared" si="356"/>
        <v>37</v>
      </c>
      <c r="DI324" s="76">
        <f>IFERROR(VLOOKUP(TEXT($A324,"0000"),'AYP11'!$B$2535:$AU$2956,23,FALSE),"")</f>
        <v>0</v>
      </c>
      <c r="DJ324" s="95">
        <f>IFERROR(VLOOKUP(DI324,'Criteria Table'!$A$2:$I$102,2,FALSE),0)</f>
        <v>10</v>
      </c>
      <c r="DK324" s="95">
        <f t="shared" si="357"/>
        <v>10</v>
      </c>
      <c r="DL324" s="91">
        <f>IFERROR(VLOOKUP(TEXT($A324,"0000"),'AYP11'!$B$3379:$AU$3800,11,FALSE),"")</f>
        <v>0</v>
      </c>
      <c r="DM324" s="95">
        <f t="shared" si="358"/>
        <v>1</v>
      </c>
      <c r="DN324" s="95" t="str">
        <f t="shared" si="359"/>
        <v/>
      </c>
      <c r="DO324" s="91">
        <f>IFERROR(VLOOKUP(TEXT($A324,"0000"),'AYP11'!$B$847:$AU$1268,11,FALSE),"")</f>
        <v>93</v>
      </c>
      <c r="DP324" s="95">
        <f t="shared" si="360"/>
        <v>0</v>
      </c>
      <c r="DQ324" s="95">
        <f t="shared" si="361"/>
        <v>93</v>
      </c>
      <c r="DR324" s="91">
        <f>IFERROR(VLOOKUP(TEXT($A324,"0000"),'AYP11'!$B$2113:$AU$2534,11,FALSE),"")</f>
        <v>87</v>
      </c>
      <c r="DS324" s="95">
        <f t="shared" si="362"/>
        <v>1</v>
      </c>
      <c r="DT324" s="95">
        <f t="shared" si="363"/>
        <v>88</v>
      </c>
      <c r="DU324" s="91">
        <f>IFERROR(VLOOKUP(TEXT($A324,"0000"),'AYP11'!$B$425:$AU$846,11,FALSE),"")</f>
        <v>0</v>
      </c>
      <c r="DV324" s="95">
        <f t="shared" si="364"/>
        <v>1</v>
      </c>
      <c r="DW324" s="95" t="str">
        <f t="shared" si="365"/>
        <v/>
      </c>
      <c r="DX324" s="91">
        <f>IFERROR(VLOOKUP(TEXT($A324,"0000"),'AYP11'!$B$3:$AU$424,11,FALSE),"")</f>
        <v>0</v>
      </c>
      <c r="DY324" s="95">
        <f t="shared" si="366"/>
        <v>1</v>
      </c>
      <c r="DZ324" s="95" t="str">
        <f t="shared" si="367"/>
        <v/>
      </c>
      <c r="EA324" s="91">
        <f>IFERROR(VLOOKUP(TEXT($A324,"0000"),'AYP11'!$B$1269:$AU$1690,11,FALSE),"")</f>
        <v>92</v>
      </c>
      <c r="EB324" s="95">
        <f t="shared" si="368"/>
        <v>0</v>
      </c>
      <c r="EC324" s="95">
        <f t="shared" si="369"/>
        <v>92</v>
      </c>
      <c r="ED324" s="91">
        <f>IFERROR(VLOOKUP(TEXT($A324,"0000"),'AYP11'!$B$1691:$AU$2112,11,FALSE),"")</f>
        <v>0</v>
      </c>
      <c r="EE324" s="95">
        <f t="shared" si="370"/>
        <v>1</v>
      </c>
      <c r="EF324" s="95" t="str">
        <f t="shared" si="371"/>
        <v/>
      </c>
      <c r="EG324" s="91">
        <f>IFERROR(VLOOKUP(TEXT($A324,"0000"),'AYP11'!$B$2535:$AU$2956,11,FALSE),"")</f>
        <v>0</v>
      </c>
      <c r="EH324" s="95">
        <f t="shared" si="372"/>
        <v>1</v>
      </c>
      <c r="EI324" s="95" t="str">
        <f t="shared" si="373"/>
        <v/>
      </c>
    </row>
    <row r="325" spans="1:139" x14ac:dyDescent="0.25">
      <c r="A325" s="248">
        <v>6421</v>
      </c>
      <c r="B325" s="291">
        <f t="shared" si="320"/>
        <v>33.513513513513516</v>
      </c>
      <c r="C325" s="50">
        <f>IFERROR(VLOOKUP(TEXT($A325,"0000"),'R-M11'!$A$2:$AA$500,4,FALSE),0)</f>
        <v>248</v>
      </c>
      <c r="D325" s="291">
        <f t="shared" si="321"/>
        <v>16.351351351351351</v>
      </c>
      <c r="E325" s="98">
        <f>IFERROR(SUM(VLOOKUP(TEXT($A325,"0000"),'R-M11'!$A$2:$AA$500,5,FALSE),VLOOKUP(TEXT($A325,"0000"),'R-M11'!$A$2:$AA$500,6,FALSE)),0)</f>
        <v>121</v>
      </c>
      <c r="F325" s="58">
        <f>IFERROR(VLOOKUP(TEXT($A325,"0000"),'R-M11'!$A$2:$AA$500,14,FALSE),0)</f>
        <v>740</v>
      </c>
      <c r="G325" s="230">
        <f t="shared" si="374"/>
        <v>37.013513513513516</v>
      </c>
      <c r="H325" s="97">
        <f t="shared" si="322"/>
        <v>273.90000000000003</v>
      </c>
      <c r="I325" s="230">
        <f t="shared" si="375"/>
        <v>17.851351351351351</v>
      </c>
      <c r="J325" s="97">
        <f t="shared" si="323"/>
        <v>132.1</v>
      </c>
      <c r="K325" s="230">
        <f t="shared" si="324"/>
        <v>50</v>
      </c>
      <c r="L325" s="121">
        <f>IFERROR(VLOOKUP(K325,'Criteria Table'!$A$2:$I$102,2,FALSE),"")</f>
        <v>5</v>
      </c>
      <c r="M325" s="230">
        <f t="shared" si="325"/>
        <v>54.86486486486487</v>
      </c>
      <c r="N325" s="286">
        <f t="shared" si="326"/>
        <v>33.288043478260867</v>
      </c>
      <c r="O325" s="50">
        <f>IFERROR(VLOOKUP(TEXT($A325,"0000"),'R-M11'!$A$2:$AA$500,17,FALSE),"")</f>
        <v>245</v>
      </c>
      <c r="P325" s="286">
        <f t="shared" si="327"/>
        <v>17.119565217391305</v>
      </c>
      <c r="Q325" s="98">
        <f>IFERROR(SUM(VLOOKUP(TEXT($A325,"0000"),'R-M11'!$A$2:$AA$500,18,FALSE),VLOOKUP(TEXT($A325,"0000"),'R-M11'!$A$2:$AA$500,19,FALSE)),0)</f>
        <v>126</v>
      </c>
      <c r="R325" s="69">
        <f>IFERROR(VLOOKUP(TEXT($A325,"0000"),'R-M11'!$A$2:$AA$500,27,FALSE),0)</f>
        <v>736</v>
      </c>
      <c r="S325" s="121">
        <f t="shared" si="376"/>
        <v>36.788043478260867</v>
      </c>
      <c r="T325" s="70">
        <f t="shared" si="328"/>
        <v>270.76</v>
      </c>
      <c r="U325" s="121">
        <f t="shared" si="377"/>
        <v>18.619565217391305</v>
      </c>
      <c r="V325" s="70">
        <f t="shared" si="329"/>
        <v>137.04</v>
      </c>
      <c r="W325" s="121">
        <f t="shared" si="330"/>
        <v>50</v>
      </c>
      <c r="X325" s="124">
        <f>IFERROR(VLOOKUP(W325,'Criteria Table'!$A$2:$I$102,2,FALSE),"")</f>
        <v>5</v>
      </c>
      <c r="Y325" s="121">
        <f t="shared" si="331"/>
        <v>55.407608695652172</v>
      </c>
      <c r="Z325" s="92">
        <f>IFERROR(IF(VLOOKUP(A325,'SG11'!$A$3:$AI$500,18,FALSE)="","NA",VLOOKUP(A325,'SG11'!$A$3:$AI$500,18,FALSE)),"")</f>
        <v>64</v>
      </c>
      <c r="AA325" s="75">
        <f>IFERROR(VLOOKUP(Z325,'Criteria Table'!$A$2:$I$102,6,FALSE),"NA")</f>
        <v>5</v>
      </c>
      <c r="AB325" s="95">
        <f t="shared" si="378"/>
        <v>69</v>
      </c>
      <c r="AC325" s="84">
        <f>IFERROR(IF(VLOOKUP(A325,'SG11'!$A$3:$AI$500,19,FALSE)="","NA",VLOOKUP(A325,'SG11'!$A$3:$AI$500,19,FALSE)),"")</f>
        <v>65</v>
      </c>
      <c r="AD325" s="75">
        <f>IFERROR(VLOOKUP(AC325,'Criteria Table'!$A$2:$I$102,6,FALSE),"NA")</f>
        <v>5</v>
      </c>
      <c r="AE325" s="95">
        <f t="shared" si="379"/>
        <v>70</v>
      </c>
      <c r="AF325" s="92">
        <f>IFERROR(IF(VLOOKUP(A325,'SG11'!$A$3:$AI$500,20,FALSE)="","NA",VLOOKUP(A325,'SG11'!$A$3:$AI$500,20,FALSE)),"")</f>
        <v>73</v>
      </c>
      <c r="AG325" s="75">
        <f>IFERROR(VLOOKUP(AF325,'Criteria Table'!$A$2:$I$102,6,FALSE),"NA")</f>
        <v>5</v>
      </c>
      <c r="AH325" s="95">
        <f t="shared" si="380"/>
        <v>78</v>
      </c>
      <c r="AI325" s="84">
        <f>IFERROR(IF(VLOOKUP(A325,'SG11'!$A$3:$AI$500,21,FALSE)="","NA",VLOOKUP(A325,'SG11'!$A$3:$AI$500,21,FALSE)),"")</f>
        <v>67</v>
      </c>
      <c r="AJ325" s="75">
        <f>IFERROR(VLOOKUP(AI325,'Criteria Table'!$A$2:$I$102,6,FALSE),"NA")</f>
        <v>5</v>
      </c>
      <c r="AK325" s="95">
        <f t="shared" si="381"/>
        <v>72</v>
      </c>
      <c r="AL325" s="99">
        <f>IFERROR(VLOOKUP(TEXT(A325,"0000"),'W11'!$A$1:$E$500,4,FALSE)/AP325*100,"")</f>
        <v>90.118577075098813</v>
      </c>
      <c r="AM325" s="97">
        <f>IFERROR(VLOOKUP(TEXT(A325,"0000"),'W11'!$A$1:$E$500,4,FALSE),"")</f>
        <v>228</v>
      </c>
      <c r="AN325" s="99">
        <f t="shared" si="332"/>
        <v>90.118577075098813</v>
      </c>
      <c r="AO325" s="97">
        <f t="shared" si="333"/>
        <v>228</v>
      </c>
      <c r="AP325" s="99">
        <f>IFERROR(VLOOKUP(TEXT(A325,"0000"),'W11'!$A$1:$E$500,5,FALSE),"")</f>
        <v>253</v>
      </c>
      <c r="AQ325" s="97">
        <f>IFERROR(VLOOKUP(ROUND(AL325,0),'Criteria Table'!$A$2:$I$102,4,FALSE),0)</f>
        <v>0</v>
      </c>
      <c r="AR325" s="128"/>
      <c r="AS325" s="95"/>
      <c r="AT325" s="95"/>
      <c r="AU325" s="100">
        <f>IFERROR(VLOOKUP(TEXT(A325,"0000"),'Sci11'!$A$3:$N$492,4,FALSE)/VLOOKUP(TEXT(A325,"0000"),'Sci11'!$A$3:$N$492,14,FALSE)*100,"")</f>
        <v>21.825396825396826</v>
      </c>
      <c r="AV325" s="101">
        <f>SUM(VLOOKUP(TEXT(A325,"0000"),'Sci11'!$A$3:$N$492,5,FALSE),VLOOKUP(TEXT(A325,"0000"),'Sci11'!$A$3:$N$492,6,FALSE))/VLOOKUP(TEXT(A325,"0000"),'Sci11'!$A$3:$N$492,14,FALSE)*100</f>
        <v>3.5714285714285712</v>
      </c>
      <c r="AW325" s="100">
        <f t="shared" si="382"/>
        <v>27.075396825396826</v>
      </c>
      <c r="AX325" s="101">
        <f>IFERROR(AW325/100*VLOOKUP(TEXT(A325,"0000"),'Sci11'!$A$3:$N$492,14,FALSE),"")</f>
        <v>68.23</v>
      </c>
      <c r="AY325" s="100">
        <f t="shared" si="383"/>
        <v>5.8214285714285712</v>
      </c>
      <c r="AZ325" s="101">
        <f>IFERROR(AY325/100*VLOOKUP(TEXT(A325,"0000"),'Sci11'!$A$3:$N$492,14,FALSE),"")</f>
        <v>14.67</v>
      </c>
      <c r="BA325" s="100">
        <f t="shared" si="334"/>
        <v>25</v>
      </c>
      <c r="BB325" s="101">
        <f>IFERROR(VLOOKUP(BA325,'Criteria Table'!$A$2:$I$102,2,FALSE),"")</f>
        <v>7.5</v>
      </c>
      <c r="BC325" s="101">
        <f t="shared" si="335"/>
        <v>32.5</v>
      </c>
      <c r="BD325" s="82">
        <f>IFERROR(VLOOKUP(A325,ATTx11!$A$2:$N$500,4,FALSE),"")</f>
        <v>95.4</v>
      </c>
      <c r="BE325" s="95">
        <f t="shared" si="336"/>
        <v>0.5</v>
      </c>
      <c r="BF325" s="96">
        <f t="shared" si="337"/>
        <v>95.9</v>
      </c>
      <c r="BG325" s="70">
        <f>IFERROR(VLOOKUP(A325,ATTx11!$A$2:$N$500,11,FALSE),"")</f>
        <v>279</v>
      </c>
      <c r="BH325" s="95">
        <f t="shared" si="338"/>
        <v>251.1</v>
      </c>
      <c r="BI325" s="70">
        <f>IFERROR(VLOOKUP(A325,ATTx11!$A$2:$N$500,12,FALSE),"")</f>
        <v>235</v>
      </c>
      <c r="BJ325" s="97">
        <f t="shared" si="339"/>
        <v>211.5</v>
      </c>
      <c r="BK325" s="84">
        <f>IFERROR(VLOOKUP(A325,ATTx11!$A$2:$N$500,7,FALSE),"")</f>
        <v>139</v>
      </c>
      <c r="BL325" s="97">
        <f t="shared" si="340"/>
        <v>125.1</v>
      </c>
      <c r="BM325" s="84">
        <f>IFERROR(VLOOKUP(A325,ATTx11!$A$2:$N$500,8,FALSE),"")</f>
        <v>130</v>
      </c>
      <c r="BN325" s="95">
        <f t="shared" si="341"/>
        <v>117</v>
      </c>
      <c r="BO325" s="95"/>
      <c r="BP325" s="83">
        <f>IFERROR(VLOOKUP(TEXT($A325,"0000"),'AYP11'!$B$3379:$AU$3800,17,FALSE),"")</f>
        <v>0</v>
      </c>
      <c r="BQ325" s="75">
        <f>IFERROR(VLOOKUP(BP325,'Criteria Table'!$A$2:$I$102,2,FALSE),0)</f>
        <v>10</v>
      </c>
      <c r="BR325" s="95">
        <f t="shared" si="342"/>
        <v>10</v>
      </c>
      <c r="BS325" s="83">
        <f>IFERROR(VLOOKUP(TEXT($A325,"0000"),'AYP11'!$B$847:$AU$1268,17,FALSE),"")</f>
        <v>0</v>
      </c>
      <c r="BT325" s="75">
        <f>IFERROR(VLOOKUP(BS325,'Criteria Table'!$A$2:$I$102,2,FALSE),0)</f>
        <v>10</v>
      </c>
      <c r="BU325" s="95">
        <f t="shared" si="343"/>
        <v>10</v>
      </c>
      <c r="BV325" s="83">
        <f>IFERROR(VLOOKUP(TEXT($A325,"0000"),'AYP11'!$B$2113:$AU$2534,17,FALSE),"")</f>
        <v>54</v>
      </c>
      <c r="BW325" s="75">
        <f>IFERROR(VLOOKUP(BV325,'Criteria Table'!$A$2:$I$102,2,FALSE),0)</f>
        <v>4.6000000000000005</v>
      </c>
      <c r="BX325" s="95">
        <f t="shared" si="344"/>
        <v>59</v>
      </c>
      <c r="BY325" s="83">
        <f>IFERROR(VLOOKUP(TEXT($A325,"0000"),'AYP11'!$B$425:$AU$846,17,FALSE),"")</f>
        <v>0</v>
      </c>
      <c r="BZ325" s="75">
        <f>IFERROR(VLOOKUP(BY325,'Criteria Table'!$A$2:$I$102,2,FALSE),0)</f>
        <v>10</v>
      </c>
      <c r="CA325" s="95">
        <f t="shared" si="345"/>
        <v>10</v>
      </c>
      <c r="CB325" s="83">
        <f>IFERROR(VLOOKUP(TEXT($A325,"0000"),'AYP11'!$B$3:$AU$424,17,FALSE),"")</f>
        <v>0</v>
      </c>
      <c r="CC325" s="95">
        <f>IFERROR(VLOOKUP(CB325,'Criteria Table'!$A$2:$I$102,2,FALSE),0)</f>
        <v>10</v>
      </c>
      <c r="CD325" s="95">
        <f t="shared" si="346"/>
        <v>10</v>
      </c>
      <c r="CE325" s="83">
        <f>IFERROR(VLOOKUP(TEXT($A325,"0000"),'AYP11'!$B$1269:$AU$1690,17,FALSE),"")</f>
        <v>54</v>
      </c>
      <c r="CF325" s="95">
        <f>IFERROR(VLOOKUP(CE325,'Criteria Table'!$A$2:$I$102,2,FALSE),0)</f>
        <v>4.6000000000000005</v>
      </c>
      <c r="CG325" s="95">
        <f t="shared" si="347"/>
        <v>59</v>
      </c>
      <c r="CH325" s="83">
        <f>IFERROR(VLOOKUP(TEXT($A325,"0000"),'AYP11'!$B$1691:$AU$2112,17,FALSE),"")</f>
        <v>24</v>
      </c>
      <c r="CI325" s="95">
        <f>IFERROR(VLOOKUP(CH325,'Criteria Table'!$A$2:$I$102,2,FALSE),0)</f>
        <v>7.6000000000000005</v>
      </c>
      <c r="CJ325" s="95">
        <f t="shared" si="348"/>
        <v>32</v>
      </c>
      <c r="CK325" s="83">
        <f>IFERROR(VLOOKUP(TEXT($A325,"0000"),'AYP11'!$B$2535:$AU$2956,17,FALSE),"")</f>
        <v>46</v>
      </c>
      <c r="CL325" s="95">
        <f>IFERROR(VLOOKUP(CK325,'Criteria Table'!$A$2:$I$102,2,FALSE),0)</f>
        <v>5.4</v>
      </c>
      <c r="CM325" s="95">
        <f t="shared" si="349"/>
        <v>51</v>
      </c>
      <c r="CN325" s="76">
        <f>IFERROR(VLOOKUP(TEXT($A325,"0000"),'AYP11'!$B$3379:$AU$3800,23,FALSE),"")</f>
        <v>0</v>
      </c>
      <c r="CO325" s="95">
        <f>IFERROR(VLOOKUP(CN325,'Criteria Table'!$A$2:$I$102,2,FALSE),0)</f>
        <v>10</v>
      </c>
      <c r="CP325" s="95">
        <f t="shared" si="350"/>
        <v>10</v>
      </c>
      <c r="CQ325" s="76">
        <f>IFERROR(VLOOKUP(TEXT($A325,"0000"),'AYP11'!$B$847:$AU$1268,23,FALSE),"")</f>
        <v>0</v>
      </c>
      <c r="CR325" s="95">
        <f>IFERROR(VLOOKUP(CQ325,'Criteria Table'!$A$2:$I$102,2,FALSE),0)</f>
        <v>10</v>
      </c>
      <c r="CS325" s="95">
        <f t="shared" si="351"/>
        <v>10</v>
      </c>
      <c r="CT325" s="76">
        <f>IFERROR(VLOOKUP(TEXT($A325,"0000"),'AYP11'!$B$2113:$AU$2534,23,FALSE),"")</f>
        <v>52</v>
      </c>
      <c r="CU325" s="95">
        <f>IFERROR(VLOOKUP(CT325,'Criteria Table'!$A$2:$I$102,2,FALSE),0)</f>
        <v>4.8000000000000007</v>
      </c>
      <c r="CV325" s="95">
        <f t="shared" si="352"/>
        <v>57</v>
      </c>
      <c r="CW325" s="76">
        <f>IFERROR(VLOOKUP(TEXT($A325,"0000"),'AYP11'!$B$425:$AU$846,23,FALSE),"")</f>
        <v>0</v>
      </c>
      <c r="CX325" s="95">
        <f>IFERROR(VLOOKUP(CW325,'Criteria Table'!$A$2:$I$102,2,FALSE),0)</f>
        <v>10</v>
      </c>
      <c r="CY325" s="95">
        <f t="shared" si="353"/>
        <v>10</v>
      </c>
      <c r="CZ325" s="76">
        <f>IFERROR(VLOOKUP(TEXT($A325,"0000"),'AYP11'!$B$3:$AU$424,23,FALSE),"")</f>
        <v>0</v>
      </c>
      <c r="DA325" s="95">
        <f>IFERROR(VLOOKUP(CZ325,'Criteria Table'!$A$2:$I$102,2,FALSE),0)</f>
        <v>10</v>
      </c>
      <c r="DB325" s="95">
        <f t="shared" si="354"/>
        <v>10</v>
      </c>
      <c r="DC325" s="76">
        <f>IFERROR(VLOOKUP(TEXT($A325,"0000"),'AYP11'!$B$1269:$AU$1690,23,FALSE),"")</f>
        <v>53</v>
      </c>
      <c r="DD325" s="95">
        <f>IFERROR(VLOOKUP(DC325,'Criteria Table'!$A$2:$I$102,2,FALSE),0)</f>
        <v>4.7</v>
      </c>
      <c r="DE325" s="95">
        <f t="shared" si="355"/>
        <v>58</v>
      </c>
      <c r="DF325" s="76">
        <f>IFERROR(VLOOKUP(TEXT($A325,"0000"),'AYP11'!$B$1691:$AU$2112,23,FALSE),"")</f>
        <v>43</v>
      </c>
      <c r="DG325" s="95">
        <f>IFERROR(VLOOKUP(DF325,'Criteria Table'!$A$2:$I$102,2,FALSE),0)</f>
        <v>5.7</v>
      </c>
      <c r="DH325" s="95">
        <f t="shared" si="356"/>
        <v>49</v>
      </c>
      <c r="DI325" s="76">
        <f>IFERROR(VLOOKUP(TEXT($A325,"0000"),'AYP11'!$B$2535:$AU$2956,23,FALSE),"")</f>
        <v>38</v>
      </c>
      <c r="DJ325" s="95">
        <f>IFERROR(VLOOKUP(DI325,'Criteria Table'!$A$2:$I$102,2,FALSE),0)</f>
        <v>6.2</v>
      </c>
      <c r="DK325" s="95">
        <f t="shared" si="357"/>
        <v>44</v>
      </c>
      <c r="DL325" s="91">
        <f>IFERROR(VLOOKUP(TEXT($A325,"0000"),'AYP11'!$B$3379:$AU$3800,11,FALSE),"")</f>
        <v>0</v>
      </c>
      <c r="DM325" s="95">
        <f t="shared" si="358"/>
        <v>1</v>
      </c>
      <c r="DN325" s="95" t="str">
        <f t="shared" si="359"/>
        <v/>
      </c>
      <c r="DO325" s="91">
        <f>IFERROR(VLOOKUP(TEXT($A325,"0000"),'AYP11'!$B$847:$AU$1268,11,FALSE),"")</f>
        <v>0</v>
      </c>
      <c r="DP325" s="95">
        <f t="shared" si="360"/>
        <v>1</v>
      </c>
      <c r="DQ325" s="95" t="str">
        <f t="shared" si="361"/>
        <v/>
      </c>
      <c r="DR325" s="91">
        <f>IFERROR(VLOOKUP(TEXT($A325,"0000"),'AYP11'!$B$2113:$AU$2534,11,FALSE),"")</f>
        <v>91</v>
      </c>
      <c r="DS325" s="95">
        <f t="shared" si="362"/>
        <v>0</v>
      </c>
      <c r="DT325" s="95">
        <f t="shared" si="363"/>
        <v>91</v>
      </c>
      <c r="DU325" s="91">
        <f>IFERROR(VLOOKUP(TEXT($A325,"0000"),'AYP11'!$B$425:$AU$846,11,FALSE),"")</f>
        <v>0</v>
      </c>
      <c r="DV325" s="95">
        <f t="shared" si="364"/>
        <v>1</v>
      </c>
      <c r="DW325" s="95" t="str">
        <f t="shared" si="365"/>
        <v/>
      </c>
      <c r="DX325" s="91">
        <f>IFERROR(VLOOKUP(TEXT($A325,"0000"),'AYP11'!$B$3:$AU$424,11,FALSE),"")</f>
        <v>0</v>
      </c>
      <c r="DY325" s="95">
        <f t="shared" si="366"/>
        <v>1</v>
      </c>
      <c r="DZ325" s="95" t="str">
        <f t="shared" si="367"/>
        <v/>
      </c>
      <c r="EA325" s="91">
        <f>IFERROR(VLOOKUP(TEXT($A325,"0000"),'AYP11'!$B$1269:$AU$1690,11,FALSE),"")</f>
        <v>91</v>
      </c>
      <c r="EB325" s="95">
        <f t="shared" si="368"/>
        <v>0</v>
      </c>
      <c r="EC325" s="95">
        <f t="shared" si="369"/>
        <v>91</v>
      </c>
      <c r="ED325" s="91">
        <f>IFERROR(VLOOKUP(TEXT($A325,"0000"),'AYP11'!$B$1691:$AU$2112,11,FALSE),"")</f>
        <v>79</v>
      </c>
      <c r="EE325" s="95">
        <f t="shared" si="370"/>
        <v>1</v>
      </c>
      <c r="EF325" s="95">
        <f t="shared" si="371"/>
        <v>80</v>
      </c>
      <c r="EG325" s="91">
        <f>IFERROR(VLOOKUP(TEXT($A325,"0000"),'AYP11'!$B$2535:$AU$2956,11,FALSE),"")</f>
        <v>72</v>
      </c>
      <c r="EH325" s="95">
        <f t="shared" si="372"/>
        <v>1</v>
      </c>
      <c r="EI325" s="95">
        <f t="shared" si="373"/>
        <v>73</v>
      </c>
    </row>
    <row r="326" spans="1:139" x14ac:dyDescent="0.25">
      <c r="A326" s="248">
        <v>6431</v>
      </c>
      <c r="B326" s="291">
        <f t="shared" si="320"/>
        <v>26.65441176470588</v>
      </c>
      <c r="C326" s="50">
        <f>IFERROR(VLOOKUP(TEXT($A326,"0000"),'R-M11'!$A$2:$AA$500,4,FALSE),0)</f>
        <v>145</v>
      </c>
      <c r="D326" s="291">
        <f t="shared" si="321"/>
        <v>13.051470588235295</v>
      </c>
      <c r="E326" s="98">
        <f>IFERROR(SUM(VLOOKUP(TEXT($A326,"0000"),'R-M11'!$A$2:$AA$500,5,FALSE),VLOOKUP(TEXT($A326,"0000"),'R-M11'!$A$2:$AA$500,6,FALSE)),0)</f>
        <v>71</v>
      </c>
      <c r="F326" s="58">
        <f>IFERROR(VLOOKUP(TEXT($A326,"0000"),'R-M11'!$A$2:$AA$500,14,FALSE),0)</f>
        <v>544</v>
      </c>
      <c r="G326" s="230">
        <f t="shared" si="374"/>
        <v>30.85441176470588</v>
      </c>
      <c r="H326" s="97">
        <f t="shared" si="322"/>
        <v>167.84799999999998</v>
      </c>
      <c r="I326" s="230">
        <f t="shared" si="375"/>
        <v>14.851470588235294</v>
      </c>
      <c r="J326" s="97">
        <f t="shared" si="323"/>
        <v>80.792000000000002</v>
      </c>
      <c r="K326" s="230">
        <f t="shared" si="324"/>
        <v>40</v>
      </c>
      <c r="L326" s="121">
        <f>IFERROR(VLOOKUP(K326,'Criteria Table'!$A$2:$I$102,2,FALSE),"")</f>
        <v>6</v>
      </c>
      <c r="M326" s="230">
        <f t="shared" si="325"/>
        <v>45.705882352941174</v>
      </c>
      <c r="N326" s="286">
        <f t="shared" si="326"/>
        <v>25.183823529411764</v>
      </c>
      <c r="O326" s="50">
        <f>IFERROR(VLOOKUP(TEXT($A326,"0000"),'R-M11'!$A$2:$AA$500,17,FALSE),"")</f>
        <v>137</v>
      </c>
      <c r="P326" s="286">
        <f t="shared" si="327"/>
        <v>11.948529411764707</v>
      </c>
      <c r="Q326" s="98">
        <f>IFERROR(SUM(VLOOKUP(TEXT($A326,"0000"),'R-M11'!$A$2:$AA$500,18,FALSE),VLOOKUP(TEXT($A326,"0000"),'R-M11'!$A$2:$AA$500,19,FALSE)),0)</f>
        <v>65</v>
      </c>
      <c r="R326" s="69">
        <f>IFERROR(VLOOKUP(TEXT($A326,"0000"),'R-M11'!$A$2:$AA$500,27,FALSE),0)</f>
        <v>544</v>
      </c>
      <c r="S326" s="121">
        <f t="shared" si="376"/>
        <v>29.593823529411765</v>
      </c>
      <c r="T326" s="70">
        <f t="shared" si="328"/>
        <v>160.99040000000002</v>
      </c>
      <c r="U326" s="121">
        <f t="shared" si="377"/>
        <v>13.838529411764707</v>
      </c>
      <c r="V326" s="70">
        <f t="shared" si="329"/>
        <v>75.281600000000012</v>
      </c>
      <c r="W326" s="121">
        <f t="shared" si="330"/>
        <v>37</v>
      </c>
      <c r="X326" s="124">
        <f>IFERROR(VLOOKUP(W326,'Criteria Table'!$A$2:$I$102,2,FALSE),"")</f>
        <v>6.3000000000000007</v>
      </c>
      <c r="Y326" s="121">
        <f t="shared" si="331"/>
        <v>43.432352941176475</v>
      </c>
      <c r="Z326" s="92">
        <f>IFERROR(IF(VLOOKUP(A326,'SG11'!$A$3:$AI$500,18,FALSE)="","NA",VLOOKUP(A326,'SG11'!$A$3:$AI$500,18,FALSE)),"")</f>
        <v>64</v>
      </c>
      <c r="AA326" s="75">
        <f>IFERROR(VLOOKUP(Z326,'Criteria Table'!$A$2:$I$102,6,FALSE),"NA")</f>
        <v>5</v>
      </c>
      <c r="AB326" s="95">
        <f t="shared" si="378"/>
        <v>69</v>
      </c>
      <c r="AC326" s="84">
        <f>IFERROR(IF(VLOOKUP(A326,'SG11'!$A$3:$AI$500,19,FALSE)="","NA",VLOOKUP(A326,'SG11'!$A$3:$AI$500,19,FALSE)),"")</f>
        <v>59</v>
      </c>
      <c r="AD326" s="75">
        <f>IFERROR(VLOOKUP(AC326,'Criteria Table'!$A$2:$I$102,6,FALSE),"NA")</f>
        <v>10</v>
      </c>
      <c r="AE326" s="95">
        <f t="shared" si="379"/>
        <v>69</v>
      </c>
      <c r="AF326" s="92">
        <f>IFERROR(IF(VLOOKUP(A326,'SG11'!$A$3:$AI$500,20,FALSE)="","NA",VLOOKUP(A326,'SG11'!$A$3:$AI$500,20,FALSE)),"")</f>
        <v>75</v>
      </c>
      <c r="AG326" s="75">
        <f>IFERROR(VLOOKUP(AF326,'Criteria Table'!$A$2:$I$102,6,FALSE),"NA")</f>
        <v>5</v>
      </c>
      <c r="AH326" s="95">
        <f t="shared" si="380"/>
        <v>80</v>
      </c>
      <c r="AI326" s="84">
        <f>IFERROR(IF(VLOOKUP(A326,'SG11'!$A$3:$AI$500,21,FALSE)="","NA",VLOOKUP(A326,'SG11'!$A$3:$AI$500,21,FALSE)),"")</f>
        <v>62</v>
      </c>
      <c r="AJ326" s="75">
        <f>IFERROR(VLOOKUP(AI326,'Criteria Table'!$A$2:$I$102,6,FALSE),"NA")</f>
        <v>5</v>
      </c>
      <c r="AK326" s="95">
        <f t="shared" si="381"/>
        <v>67</v>
      </c>
      <c r="AL326" s="99">
        <f>IFERROR(VLOOKUP(TEXT(A326,"0000"),'W11'!$A$1:$E$500,4,FALSE)/AP326*100,"")</f>
        <v>93.296089385474858</v>
      </c>
      <c r="AM326" s="97">
        <f>IFERROR(VLOOKUP(TEXT(A326,"0000"),'W11'!$A$1:$E$500,4,FALSE),"")</f>
        <v>167</v>
      </c>
      <c r="AN326" s="99">
        <f t="shared" si="332"/>
        <v>93.296089385474858</v>
      </c>
      <c r="AO326" s="97">
        <f t="shared" si="333"/>
        <v>167</v>
      </c>
      <c r="AP326" s="99">
        <f>IFERROR(VLOOKUP(TEXT(A326,"0000"),'W11'!$A$1:$E$500,5,FALSE),"")</f>
        <v>179</v>
      </c>
      <c r="AQ326" s="97">
        <f>IFERROR(VLOOKUP(ROUND(AL326,0),'Criteria Table'!$A$2:$I$102,4,FALSE),0)</f>
        <v>0</v>
      </c>
      <c r="AR326" s="128"/>
      <c r="AS326" s="95"/>
      <c r="AT326" s="95"/>
      <c r="AU326" s="100">
        <f>IFERROR(VLOOKUP(TEXT(A326,"0000"),'Sci11'!$A$3:$N$492,4,FALSE)/VLOOKUP(TEXT(A326,"0000"),'Sci11'!$A$3:$N$492,14,FALSE)*100,"")</f>
        <v>23.033707865168541</v>
      </c>
      <c r="AV326" s="101">
        <f>SUM(VLOOKUP(TEXT(A326,"0000"),'Sci11'!$A$3:$N$492,5,FALSE),VLOOKUP(TEXT(A326,"0000"),'Sci11'!$A$3:$N$492,6,FALSE))/VLOOKUP(TEXT(A326,"0000"),'Sci11'!$A$3:$N$492,14,FALSE)*100</f>
        <v>2.2471910112359552</v>
      </c>
      <c r="AW326" s="100">
        <f t="shared" si="382"/>
        <v>28.283707865168541</v>
      </c>
      <c r="AX326" s="101">
        <f>IFERROR(AW326/100*VLOOKUP(TEXT(A326,"0000"),'Sci11'!$A$3:$N$492,14,FALSE),"")</f>
        <v>50.344999999999999</v>
      </c>
      <c r="AY326" s="100">
        <f t="shared" si="383"/>
        <v>4.4971910112359552</v>
      </c>
      <c r="AZ326" s="101">
        <f>IFERROR(AY326/100*VLOOKUP(TEXT(A326,"0000"),'Sci11'!$A$3:$N$492,14,FALSE),"")</f>
        <v>8.004999999999999</v>
      </c>
      <c r="BA326" s="100">
        <f t="shared" si="334"/>
        <v>25</v>
      </c>
      <c r="BB326" s="101">
        <f>IFERROR(VLOOKUP(BA326,'Criteria Table'!$A$2:$I$102,2,FALSE),"")</f>
        <v>7.5</v>
      </c>
      <c r="BC326" s="101">
        <f t="shared" si="335"/>
        <v>32.5</v>
      </c>
      <c r="BD326" s="82">
        <f>IFERROR(VLOOKUP(A326,ATTx11!$A$2:$N$500,4,FALSE),"")</f>
        <v>92.8</v>
      </c>
      <c r="BE326" s="95">
        <f t="shared" si="336"/>
        <v>1</v>
      </c>
      <c r="BF326" s="96">
        <f t="shared" si="337"/>
        <v>93.8</v>
      </c>
      <c r="BG326" s="70">
        <f>IFERROR(VLOOKUP(A326,ATTx11!$A$2:$N$500,11,FALSE),"")</f>
        <v>234</v>
      </c>
      <c r="BH326" s="95">
        <f t="shared" si="338"/>
        <v>210.6</v>
      </c>
      <c r="BI326" s="70">
        <f>IFERROR(VLOOKUP(A326,ATTx11!$A$2:$N$500,12,FALSE),"")</f>
        <v>380</v>
      </c>
      <c r="BJ326" s="97">
        <f t="shared" si="339"/>
        <v>342</v>
      </c>
      <c r="BK326" s="84">
        <f>IFERROR(VLOOKUP(A326,ATTx11!$A$2:$N$500,7,FALSE),"")</f>
        <v>152</v>
      </c>
      <c r="BL326" s="97">
        <f t="shared" si="340"/>
        <v>136.80000000000001</v>
      </c>
      <c r="BM326" s="84">
        <f>IFERROR(VLOOKUP(A326,ATTx11!$A$2:$N$500,8,FALSE),"")</f>
        <v>171</v>
      </c>
      <c r="BN326" s="95">
        <f t="shared" si="341"/>
        <v>153.9</v>
      </c>
      <c r="BO326" s="95"/>
      <c r="BP326" s="83">
        <f>IFERROR(VLOOKUP(TEXT($A326,"0000"),'AYP11'!$B$3379:$AU$3800,17,FALSE),"")</f>
        <v>0</v>
      </c>
      <c r="BQ326" s="75">
        <f>IFERROR(VLOOKUP(BP326,'Criteria Table'!$A$2:$I$102,2,FALSE),0)</f>
        <v>10</v>
      </c>
      <c r="BR326" s="95">
        <f t="shared" si="342"/>
        <v>10</v>
      </c>
      <c r="BS326" s="83">
        <f>IFERROR(VLOOKUP(TEXT($A326,"0000"),'AYP11'!$B$847:$AU$1268,17,FALSE),"")</f>
        <v>33</v>
      </c>
      <c r="BT326" s="75">
        <f>IFERROR(VLOOKUP(BS326,'Criteria Table'!$A$2:$I$102,2,FALSE),0)</f>
        <v>6.7</v>
      </c>
      <c r="BU326" s="95">
        <f t="shared" si="343"/>
        <v>40</v>
      </c>
      <c r="BV326" s="83">
        <f>IFERROR(VLOOKUP(TEXT($A326,"0000"),'AYP11'!$B$2113:$AU$2534,17,FALSE),"")</f>
        <v>51</v>
      </c>
      <c r="BW326" s="75">
        <f>IFERROR(VLOOKUP(BV326,'Criteria Table'!$A$2:$I$102,2,FALSE),0)</f>
        <v>4.9000000000000004</v>
      </c>
      <c r="BX326" s="95">
        <f t="shared" si="344"/>
        <v>56</v>
      </c>
      <c r="BY326" s="83">
        <f>IFERROR(VLOOKUP(TEXT($A326,"0000"),'AYP11'!$B$425:$AU$846,17,FALSE),"")</f>
        <v>0</v>
      </c>
      <c r="BZ326" s="75">
        <f>IFERROR(VLOOKUP(BY326,'Criteria Table'!$A$2:$I$102,2,FALSE),0)</f>
        <v>10</v>
      </c>
      <c r="CA326" s="95">
        <f t="shared" si="345"/>
        <v>10</v>
      </c>
      <c r="CB326" s="83">
        <f>IFERROR(VLOOKUP(TEXT($A326,"0000"),'AYP11'!$B$3:$AU$424,17,FALSE),"")</f>
        <v>0</v>
      </c>
      <c r="CC326" s="95">
        <f>IFERROR(VLOOKUP(CB326,'Criteria Table'!$A$2:$I$102,2,FALSE),0)</f>
        <v>10</v>
      </c>
      <c r="CD326" s="95">
        <f t="shared" si="346"/>
        <v>10</v>
      </c>
      <c r="CE326" s="83">
        <f>IFERROR(VLOOKUP(TEXT($A326,"0000"),'AYP11'!$B$1269:$AU$1690,17,FALSE),"")</f>
        <v>41</v>
      </c>
      <c r="CF326" s="95">
        <f>IFERROR(VLOOKUP(CE326,'Criteria Table'!$A$2:$I$102,2,FALSE),0)</f>
        <v>5.9</v>
      </c>
      <c r="CG326" s="95">
        <f t="shared" si="347"/>
        <v>47</v>
      </c>
      <c r="CH326" s="83">
        <f>IFERROR(VLOOKUP(TEXT($A326,"0000"),'AYP11'!$B$1691:$AU$2112,17,FALSE),"")</f>
        <v>0</v>
      </c>
      <c r="CI326" s="95">
        <f>IFERROR(VLOOKUP(CH326,'Criteria Table'!$A$2:$I$102,2,FALSE),0)</f>
        <v>10</v>
      </c>
      <c r="CJ326" s="95">
        <f t="shared" si="348"/>
        <v>10</v>
      </c>
      <c r="CK326" s="83">
        <f>IFERROR(VLOOKUP(TEXT($A326,"0000"),'AYP11'!$B$2535:$AU$2956,17,FALSE),"")</f>
        <v>24</v>
      </c>
      <c r="CL326" s="95">
        <f>IFERROR(VLOOKUP(CK326,'Criteria Table'!$A$2:$I$102,2,FALSE),0)</f>
        <v>7.6000000000000005</v>
      </c>
      <c r="CM326" s="95">
        <f t="shared" si="349"/>
        <v>32</v>
      </c>
      <c r="CN326" s="76">
        <f>IFERROR(VLOOKUP(TEXT($A326,"0000"),'AYP11'!$B$3379:$AU$3800,23,FALSE),"")</f>
        <v>0</v>
      </c>
      <c r="CO326" s="95">
        <f>IFERROR(VLOOKUP(CN326,'Criteria Table'!$A$2:$I$102,2,FALSE),0)</f>
        <v>10</v>
      </c>
      <c r="CP326" s="95">
        <f t="shared" si="350"/>
        <v>10</v>
      </c>
      <c r="CQ326" s="76">
        <f>IFERROR(VLOOKUP(TEXT($A326,"0000"),'AYP11'!$B$847:$AU$1268,23,FALSE),"")</f>
        <v>32</v>
      </c>
      <c r="CR326" s="95">
        <f>IFERROR(VLOOKUP(CQ326,'Criteria Table'!$A$2:$I$102,2,FALSE),0)</f>
        <v>6.8000000000000007</v>
      </c>
      <c r="CS326" s="95">
        <f t="shared" si="351"/>
        <v>39</v>
      </c>
      <c r="CT326" s="76">
        <f>IFERROR(VLOOKUP(TEXT($A326,"0000"),'AYP11'!$B$2113:$AU$2534,23,FALSE),"")</f>
        <v>46</v>
      </c>
      <c r="CU326" s="95">
        <f>IFERROR(VLOOKUP(CT326,'Criteria Table'!$A$2:$I$102,2,FALSE),0)</f>
        <v>5.4</v>
      </c>
      <c r="CV326" s="95">
        <f t="shared" si="352"/>
        <v>51</v>
      </c>
      <c r="CW326" s="76">
        <f>IFERROR(VLOOKUP(TEXT($A326,"0000"),'AYP11'!$B$425:$AU$846,23,FALSE),"")</f>
        <v>0</v>
      </c>
      <c r="CX326" s="95">
        <f>IFERROR(VLOOKUP(CW326,'Criteria Table'!$A$2:$I$102,2,FALSE),0)</f>
        <v>10</v>
      </c>
      <c r="CY326" s="95">
        <f t="shared" si="353"/>
        <v>10</v>
      </c>
      <c r="CZ326" s="76">
        <f>IFERROR(VLOOKUP(TEXT($A326,"0000"),'AYP11'!$B$3:$AU$424,23,FALSE),"")</f>
        <v>0</v>
      </c>
      <c r="DA326" s="95">
        <f>IFERROR(VLOOKUP(CZ326,'Criteria Table'!$A$2:$I$102,2,FALSE),0)</f>
        <v>10</v>
      </c>
      <c r="DB326" s="95">
        <f t="shared" si="354"/>
        <v>10</v>
      </c>
      <c r="DC326" s="76">
        <f>IFERROR(VLOOKUP(TEXT($A326,"0000"),'AYP11'!$B$1269:$AU$1690,23,FALSE),"")</f>
        <v>39</v>
      </c>
      <c r="DD326" s="95">
        <f>IFERROR(VLOOKUP(DC326,'Criteria Table'!$A$2:$I$102,2,FALSE),0)</f>
        <v>6.1000000000000005</v>
      </c>
      <c r="DE326" s="95">
        <f t="shared" si="355"/>
        <v>45</v>
      </c>
      <c r="DF326" s="76">
        <f>IFERROR(VLOOKUP(TEXT($A326,"0000"),'AYP11'!$B$1691:$AU$2112,23,FALSE),"")</f>
        <v>0</v>
      </c>
      <c r="DG326" s="95">
        <f>IFERROR(VLOOKUP(DF326,'Criteria Table'!$A$2:$I$102,2,FALSE),0)</f>
        <v>10</v>
      </c>
      <c r="DH326" s="95">
        <f t="shared" si="356"/>
        <v>10</v>
      </c>
      <c r="DI326" s="76">
        <f>IFERROR(VLOOKUP(TEXT($A326,"0000"),'AYP11'!$B$2535:$AU$2956,23,FALSE),"")</f>
        <v>14</v>
      </c>
      <c r="DJ326" s="95">
        <f>IFERROR(VLOOKUP(DI326,'Criteria Table'!$A$2:$I$102,2,FALSE),0)</f>
        <v>8.6</v>
      </c>
      <c r="DK326" s="95">
        <f t="shared" si="357"/>
        <v>23</v>
      </c>
      <c r="DL326" s="91">
        <f>IFERROR(VLOOKUP(TEXT($A326,"0000"),'AYP11'!$B$3379:$AU$3800,11,FALSE),"")</f>
        <v>0</v>
      </c>
      <c r="DM326" s="95">
        <f t="shared" si="358"/>
        <v>1</v>
      </c>
      <c r="DN326" s="95" t="str">
        <f t="shared" si="359"/>
        <v/>
      </c>
      <c r="DO326" s="91">
        <f>IFERROR(VLOOKUP(TEXT($A326,"0000"),'AYP11'!$B$847:$AU$1268,11,FALSE),"")</f>
        <v>0</v>
      </c>
      <c r="DP326" s="95">
        <f t="shared" si="360"/>
        <v>1</v>
      </c>
      <c r="DQ326" s="95" t="str">
        <f t="shared" si="361"/>
        <v/>
      </c>
      <c r="DR326" s="91">
        <f>IFERROR(VLOOKUP(TEXT($A326,"0000"),'AYP11'!$B$2113:$AU$2534,11,FALSE),"")</f>
        <v>90</v>
      </c>
      <c r="DS326" s="95">
        <f t="shared" si="362"/>
        <v>0</v>
      </c>
      <c r="DT326" s="95">
        <f t="shared" si="363"/>
        <v>90</v>
      </c>
      <c r="DU326" s="91">
        <f>IFERROR(VLOOKUP(TEXT($A326,"0000"),'AYP11'!$B$425:$AU$846,11,FALSE),"")</f>
        <v>0</v>
      </c>
      <c r="DV326" s="95">
        <f t="shared" si="364"/>
        <v>1</v>
      </c>
      <c r="DW326" s="95" t="str">
        <f t="shared" si="365"/>
        <v/>
      </c>
      <c r="DX326" s="91">
        <f>IFERROR(VLOOKUP(TEXT($A326,"0000"),'AYP11'!$B$3:$AU$424,11,FALSE),"")</f>
        <v>0</v>
      </c>
      <c r="DY326" s="95">
        <f t="shared" si="366"/>
        <v>1</v>
      </c>
      <c r="DZ326" s="95" t="str">
        <f t="shared" si="367"/>
        <v/>
      </c>
      <c r="EA326" s="91">
        <f>IFERROR(VLOOKUP(TEXT($A326,"0000"),'AYP11'!$B$1269:$AU$1690,11,FALSE),"")</f>
        <v>93</v>
      </c>
      <c r="EB326" s="95">
        <f t="shared" si="368"/>
        <v>0</v>
      </c>
      <c r="EC326" s="95">
        <f t="shared" si="369"/>
        <v>93</v>
      </c>
      <c r="ED326" s="91">
        <f>IFERROR(VLOOKUP(TEXT($A326,"0000"),'AYP11'!$B$1691:$AU$2112,11,FALSE),"")</f>
        <v>0</v>
      </c>
      <c r="EE326" s="95">
        <f t="shared" si="370"/>
        <v>1</v>
      </c>
      <c r="EF326" s="95" t="str">
        <f t="shared" si="371"/>
        <v/>
      </c>
      <c r="EG326" s="91">
        <f>IFERROR(VLOOKUP(TEXT($A326,"0000"),'AYP11'!$B$2535:$AU$2956,11,FALSE),"")</f>
        <v>0</v>
      </c>
      <c r="EH326" s="95">
        <f t="shared" si="372"/>
        <v>1</v>
      </c>
      <c r="EI326" s="95" t="str">
        <f t="shared" si="373"/>
        <v/>
      </c>
    </row>
    <row r="327" spans="1:139" x14ac:dyDescent="0.25">
      <c r="A327" s="248">
        <v>6441</v>
      </c>
      <c r="B327" s="291">
        <f t="shared" si="320"/>
        <v>35.280373831775705</v>
      </c>
      <c r="C327" s="50">
        <f>IFERROR(VLOOKUP(TEXT($A327,"0000"),'R-M11'!$A$2:$AA$500,4,FALSE),0)</f>
        <v>302</v>
      </c>
      <c r="D327" s="291">
        <f t="shared" si="321"/>
        <v>29.088785046728972</v>
      </c>
      <c r="E327" s="98">
        <f>IFERROR(SUM(VLOOKUP(TEXT($A327,"0000"),'R-M11'!$A$2:$AA$500,5,FALSE),VLOOKUP(TEXT($A327,"0000"),'R-M11'!$A$2:$AA$500,6,FALSE)),0)</f>
        <v>249</v>
      </c>
      <c r="F327" s="58">
        <f>IFERROR(VLOOKUP(TEXT($A327,"0000"),'R-M11'!$A$2:$AA$500,14,FALSE),0)</f>
        <v>856</v>
      </c>
      <c r="G327" s="230">
        <f t="shared" si="374"/>
        <v>37.800373831775708</v>
      </c>
      <c r="H327" s="97">
        <f t="shared" si="322"/>
        <v>323.57120000000003</v>
      </c>
      <c r="I327" s="230">
        <f t="shared" si="375"/>
        <v>30.168785046728971</v>
      </c>
      <c r="J327" s="97">
        <f t="shared" si="323"/>
        <v>258.2448</v>
      </c>
      <c r="K327" s="230">
        <f t="shared" si="324"/>
        <v>64</v>
      </c>
      <c r="L327" s="121">
        <f>IFERROR(VLOOKUP(K327,'Criteria Table'!$A$2:$I$102,2,FALSE),"")</f>
        <v>3.6</v>
      </c>
      <c r="M327" s="230">
        <f t="shared" si="325"/>
        <v>67.969158878504686</v>
      </c>
      <c r="N327" s="286">
        <f t="shared" si="326"/>
        <v>41.431924882629104</v>
      </c>
      <c r="O327" s="50">
        <f>IFERROR(VLOOKUP(TEXT($A327,"0000"),'R-M11'!$A$2:$AA$500,17,FALSE),"")</f>
        <v>353</v>
      </c>
      <c r="P327" s="286">
        <f t="shared" si="327"/>
        <v>27.464788732394368</v>
      </c>
      <c r="Q327" s="98">
        <f>IFERROR(SUM(VLOOKUP(TEXT($A327,"0000"),'R-M11'!$A$2:$AA$500,18,FALSE),VLOOKUP(TEXT($A327,"0000"),'R-M11'!$A$2:$AA$500,19,FALSE)),0)</f>
        <v>234</v>
      </c>
      <c r="R327" s="69">
        <f>IFERROR(VLOOKUP(TEXT($A327,"0000"),'R-M11'!$A$2:$AA$500,27,FALSE),0)</f>
        <v>852</v>
      </c>
      <c r="S327" s="121">
        <f t="shared" si="376"/>
        <v>43.601924882629106</v>
      </c>
      <c r="T327" s="70">
        <f t="shared" si="328"/>
        <v>371.48839999999996</v>
      </c>
      <c r="U327" s="121">
        <f t="shared" si="377"/>
        <v>28.394788732394368</v>
      </c>
      <c r="V327" s="70">
        <f t="shared" si="329"/>
        <v>241.92359999999999</v>
      </c>
      <c r="W327" s="121">
        <f t="shared" si="330"/>
        <v>69</v>
      </c>
      <c r="X327" s="124">
        <f>IFERROR(VLOOKUP(W327,'Criteria Table'!$A$2:$I$102,2,FALSE),"")</f>
        <v>3.1</v>
      </c>
      <c r="Y327" s="121">
        <f t="shared" si="331"/>
        <v>71.996713615023481</v>
      </c>
      <c r="Z327" s="92">
        <f>IFERROR(IF(VLOOKUP(A327,'SG11'!$A$3:$AI$500,18,FALSE)="","NA",VLOOKUP(A327,'SG11'!$A$3:$AI$500,18,FALSE)),"")</f>
        <v>63</v>
      </c>
      <c r="AA327" s="75">
        <f>IFERROR(VLOOKUP(Z327,'Criteria Table'!$A$2:$I$102,6,FALSE),"NA")</f>
        <v>5</v>
      </c>
      <c r="AB327" s="95">
        <f t="shared" si="378"/>
        <v>68</v>
      </c>
      <c r="AC327" s="84">
        <f>IFERROR(IF(VLOOKUP(A327,'SG11'!$A$3:$AI$500,19,FALSE)="","NA",VLOOKUP(A327,'SG11'!$A$3:$AI$500,19,FALSE)),"")</f>
        <v>71</v>
      </c>
      <c r="AD327" s="75">
        <f>IFERROR(VLOOKUP(AC327,'Criteria Table'!$A$2:$I$102,6,FALSE),"NA")</f>
        <v>5</v>
      </c>
      <c r="AE327" s="95">
        <f t="shared" si="379"/>
        <v>76</v>
      </c>
      <c r="AF327" s="92">
        <f>IFERROR(IF(VLOOKUP(A327,'SG11'!$A$3:$AI$500,20,FALSE)="","NA",VLOOKUP(A327,'SG11'!$A$3:$AI$500,20,FALSE)),"")</f>
        <v>71</v>
      </c>
      <c r="AG327" s="75">
        <f>IFERROR(VLOOKUP(AF327,'Criteria Table'!$A$2:$I$102,6,FALSE),"NA")</f>
        <v>5</v>
      </c>
      <c r="AH327" s="95">
        <f t="shared" si="380"/>
        <v>76</v>
      </c>
      <c r="AI327" s="84">
        <f>IFERROR(IF(VLOOKUP(A327,'SG11'!$A$3:$AI$500,21,FALSE)="","NA",VLOOKUP(A327,'SG11'!$A$3:$AI$500,21,FALSE)),"")</f>
        <v>70</v>
      </c>
      <c r="AJ327" s="75">
        <f>IFERROR(VLOOKUP(AI327,'Criteria Table'!$A$2:$I$102,6,FALSE),"NA")</f>
        <v>5</v>
      </c>
      <c r="AK327" s="95">
        <f t="shared" si="381"/>
        <v>75</v>
      </c>
      <c r="AL327" s="99">
        <f>IFERROR(VLOOKUP(TEXT(A327,"0000"),'W11'!$A$1:$E$500,4,FALSE)/AP327*100,"")</f>
        <v>95.535714285714292</v>
      </c>
      <c r="AM327" s="97">
        <f>IFERROR(VLOOKUP(TEXT(A327,"0000"),'W11'!$A$1:$E$500,4,FALSE),"")</f>
        <v>321</v>
      </c>
      <c r="AN327" s="99">
        <f t="shared" si="332"/>
        <v>95.535714285714292</v>
      </c>
      <c r="AO327" s="97">
        <f t="shared" si="333"/>
        <v>321</v>
      </c>
      <c r="AP327" s="99">
        <f>IFERROR(VLOOKUP(TEXT(A327,"0000"),'W11'!$A$1:$E$500,5,FALSE),"")</f>
        <v>336</v>
      </c>
      <c r="AQ327" s="97">
        <f>IFERROR(VLOOKUP(ROUND(AL327,0),'Criteria Table'!$A$2:$I$102,4,FALSE),0)</f>
        <v>0</v>
      </c>
      <c r="AR327" s="128"/>
      <c r="AS327" s="95"/>
      <c r="AT327" s="95"/>
      <c r="AU327" s="100">
        <f>IFERROR(VLOOKUP(TEXT(A327,"0000"),'Sci11'!$A$3:$N$492,4,FALSE)/VLOOKUP(TEXT(A327,"0000"),'Sci11'!$A$3:$N$492,14,FALSE)*100,"")</f>
        <v>31.343283582089555</v>
      </c>
      <c r="AV327" s="101">
        <f>SUM(VLOOKUP(TEXT(A327,"0000"),'Sci11'!$A$3:$N$492,5,FALSE),VLOOKUP(TEXT(A327,"0000"),'Sci11'!$A$3:$N$492,6,FALSE))/VLOOKUP(TEXT(A327,"0000"),'Sci11'!$A$3:$N$492,14,FALSE)*100</f>
        <v>14.626865671641792</v>
      </c>
      <c r="AW327" s="100">
        <f t="shared" si="382"/>
        <v>35.123283582089556</v>
      </c>
      <c r="AX327" s="101">
        <f>IFERROR(AW327/100*VLOOKUP(TEXT(A327,"0000"),'Sci11'!$A$3:$N$492,14,FALSE),"")</f>
        <v>117.66300000000001</v>
      </c>
      <c r="AY327" s="100">
        <f t="shared" si="383"/>
        <v>16.246865671641793</v>
      </c>
      <c r="AZ327" s="101">
        <f>IFERROR(AY327/100*VLOOKUP(TEXT(A327,"0000"),'Sci11'!$A$3:$N$492,14,FALSE),"")</f>
        <v>54.427</v>
      </c>
      <c r="BA327" s="100">
        <f t="shared" si="334"/>
        <v>46</v>
      </c>
      <c r="BB327" s="101">
        <f>IFERROR(VLOOKUP(BA327,'Criteria Table'!$A$2:$I$102,2,FALSE),"")</f>
        <v>5.4</v>
      </c>
      <c r="BC327" s="101">
        <f t="shared" si="335"/>
        <v>51.4</v>
      </c>
      <c r="BD327" s="82">
        <f>IFERROR(VLOOKUP(A327,ATTx11!$A$2:$N$500,4,FALSE),"")</f>
        <v>95.95</v>
      </c>
      <c r="BE327" s="95">
        <f t="shared" si="336"/>
        <v>0.5</v>
      </c>
      <c r="BF327" s="96">
        <f t="shared" si="337"/>
        <v>96.45</v>
      </c>
      <c r="BG327" s="70">
        <f>IFERROR(VLOOKUP(A327,ATTx11!$A$2:$N$500,11,FALSE),"")</f>
        <v>195</v>
      </c>
      <c r="BH327" s="95">
        <f t="shared" si="338"/>
        <v>175.5</v>
      </c>
      <c r="BI327" s="70">
        <f>IFERROR(VLOOKUP(A327,ATTx11!$A$2:$N$500,12,FALSE),"")</f>
        <v>111</v>
      </c>
      <c r="BJ327" s="97">
        <f t="shared" si="339"/>
        <v>99.9</v>
      </c>
      <c r="BK327" s="84">
        <f>IFERROR(VLOOKUP(A327,ATTx11!$A$2:$N$500,7,FALSE),"")</f>
        <v>126</v>
      </c>
      <c r="BL327" s="97">
        <f t="shared" si="340"/>
        <v>113.4</v>
      </c>
      <c r="BM327" s="84">
        <f>IFERROR(VLOOKUP(A327,ATTx11!$A$2:$N$500,8,FALSE),"")</f>
        <v>85</v>
      </c>
      <c r="BN327" s="95">
        <f t="shared" si="341"/>
        <v>76.5</v>
      </c>
      <c r="BO327" s="95"/>
      <c r="BP327" s="83">
        <f>IFERROR(VLOOKUP(TEXT($A327,"0000"),'AYP11'!$B$3379:$AU$3800,17,FALSE),"")</f>
        <v>0</v>
      </c>
      <c r="BQ327" s="75">
        <f>IFERROR(VLOOKUP(BP327,'Criteria Table'!$A$2:$I$102,2,FALSE),0)</f>
        <v>10</v>
      </c>
      <c r="BR327" s="95">
        <f t="shared" si="342"/>
        <v>10</v>
      </c>
      <c r="BS327" s="83">
        <f>IFERROR(VLOOKUP(TEXT($A327,"0000"),'AYP11'!$B$847:$AU$1268,17,FALSE),"")</f>
        <v>0</v>
      </c>
      <c r="BT327" s="75">
        <f>IFERROR(VLOOKUP(BS327,'Criteria Table'!$A$2:$I$102,2,FALSE),0)</f>
        <v>10</v>
      </c>
      <c r="BU327" s="95">
        <f t="shared" si="343"/>
        <v>10</v>
      </c>
      <c r="BV327" s="83">
        <f>IFERROR(VLOOKUP(TEXT($A327,"0000"),'AYP11'!$B$2113:$AU$2534,17,FALSE),"")</f>
        <v>67</v>
      </c>
      <c r="BW327" s="75">
        <f>IFERROR(VLOOKUP(BV327,'Criteria Table'!$A$2:$I$102,2,FALSE),0)</f>
        <v>3.3000000000000003</v>
      </c>
      <c r="BX327" s="95">
        <f t="shared" si="344"/>
        <v>70</v>
      </c>
      <c r="BY327" s="83">
        <f>IFERROR(VLOOKUP(TEXT($A327,"0000"),'AYP11'!$B$425:$AU$846,17,FALSE),"")</f>
        <v>0</v>
      </c>
      <c r="BZ327" s="75">
        <f>IFERROR(VLOOKUP(BY327,'Criteria Table'!$A$2:$I$102,2,FALSE),0)</f>
        <v>10</v>
      </c>
      <c r="CA327" s="95">
        <f t="shared" si="345"/>
        <v>10</v>
      </c>
      <c r="CB327" s="83">
        <f>IFERROR(VLOOKUP(TEXT($A327,"0000"),'AYP11'!$B$3:$AU$424,17,FALSE),"")</f>
        <v>0</v>
      </c>
      <c r="CC327" s="95">
        <f>IFERROR(VLOOKUP(CB327,'Criteria Table'!$A$2:$I$102,2,FALSE),0)</f>
        <v>10</v>
      </c>
      <c r="CD327" s="95">
        <f t="shared" si="346"/>
        <v>10</v>
      </c>
      <c r="CE327" s="83">
        <f>IFERROR(VLOOKUP(TEXT($A327,"0000"),'AYP11'!$B$1269:$AU$1690,17,FALSE),"")</f>
        <v>65</v>
      </c>
      <c r="CF327" s="95">
        <f>IFERROR(VLOOKUP(CE327,'Criteria Table'!$A$2:$I$102,2,FALSE),0)</f>
        <v>3.5</v>
      </c>
      <c r="CG327" s="95">
        <f t="shared" si="347"/>
        <v>69</v>
      </c>
      <c r="CH327" s="83">
        <f>IFERROR(VLOOKUP(TEXT($A327,"0000"),'AYP11'!$B$1691:$AU$2112,17,FALSE),"")</f>
        <v>0</v>
      </c>
      <c r="CI327" s="95">
        <f>IFERROR(VLOOKUP(CH327,'Criteria Table'!$A$2:$I$102,2,FALSE),0)</f>
        <v>10</v>
      </c>
      <c r="CJ327" s="95">
        <f t="shared" si="348"/>
        <v>10</v>
      </c>
      <c r="CK327" s="83">
        <f>IFERROR(VLOOKUP(TEXT($A327,"0000"),'AYP11'!$B$2535:$AU$2956,17,FALSE),"")</f>
        <v>47</v>
      </c>
      <c r="CL327" s="95">
        <f>IFERROR(VLOOKUP(CK327,'Criteria Table'!$A$2:$I$102,2,FALSE),0)</f>
        <v>5.3000000000000007</v>
      </c>
      <c r="CM327" s="95">
        <f t="shared" si="349"/>
        <v>52</v>
      </c>
      <c r="CN327" s="76">
        <f>IFERROR(VLOOKUP(TEXT($A327,"0000"),'AYP11'!$B$3379:$AU$3800,23,FALSE),"")</f>
        <v>0</v>
      </c>
      <c r="CO327" s="95">
        <f>IFERROR(VLOOKUP(CN327,'Criteria Table'!$A$2:$I$102,2,FALSE),0)</f>
        <v>10</v>
      </c>
      <c r="CP327" s="95">
        <f t="shared" si="350"/>
        <v>10</v>
      </c>
      <c r="CQ327" s="76">
        <f>IFERROR(VLOOKUP(TEXT($A327,"0000"),'AYP11'!$B$847:$AU$1268,23,FALSE),"")</f>
        <v>0</v>
      </c>
      <c r="CR327" s="95">
        <f>IFERROR(VLOOKUP(CQ327,'Criteria Table'!$A$2:$I$102,2,FALSE),0)</f>
        <v>10</v>
      </c>
      <c r="CS327" s="95">
        <f t="shared" si="351"/>
        <v>10</v>
      </c>
      <c r="CT327" s="76">
        <f>IFERROR(VLOOKUP(TEXT($A327,"0000"),'AYP11'!$B$2113:$AU$2534,23,FALSE),"")</f>
        <v>72</v>
      </c>
      <c r="CU327" s="95">
        <f>IFERROR(VLOOKUP(CT327,'Criteria Table'!$A$2:$I$102,2,FALSE),0)</f>
        <v>2.8000000000000003</v>
      </c>
      <c r="CV327" s="95">
        <f t="shared" si="352"/>
        <v>75</v>
      </c>
      <c r="CW327" s="76">
        <f>IFERROR(VLOOKUP(TEXT($A327,"0000"),'AYP11'!$B$425:$AU$846,23,FALSE),"")</f>
        <v>0</v>
      </c>
      <c r="CX327" s="95">
        <f>IFERROR(VLOOKUP(CW327,'Criteria Table'!$A$2:$I$102,2,FALSE),0)</f>
        <v>10</v>
      </c>
      <c r="CY327" s="95">
        <f t="shared" si="353"/>
        <v>10</v>
      </c>
      <c r="CZ327" s="76">
        <f>IFERROR(VLOOKUP(TEXT($A327,"0000"),'AYP11'!$B$3:$AU$424,23,FALSE),"")</f>
        <v>0</v>
      </c>
      <c r="DA327" s="95">
        <f>IFERROR(VLOOKUP(CZ327,'Criteria Table'!$A$2:$I$102,2,FALSE),0)</f>
        <v>10</v>
      </c>
      <c r="DB327" s="95">
        <f t="shared" si="354"/>
        <v>10</v>
      </c>
      <c r="DC327" s="76">
        <f>IFERROR(VLOOKUP(TEXT($A327,"0000"),'AYP11'!$B$1269:$AU$1690,23,FALSE),"")</f>
        <v>70</v>
      </c>
      <c r="DD327" s="95">
        <f>IFERROR(VLOOKUP(DC327,'Criteria Table'!$A$2:$I$102,2,FALSE),0)</f>
        <v>3</v>
      </c>
      <c r="DE327" s="95">
        <f t="shared" si="355"/>
        <v>73</v>
      </c>
      <c r="DF327" s="76">
        <f>IFERROR(VLOOKUP(TEXT($A327,"0000"),'AYP11'!$B$1691:$AU$2112,23,FALSE),"")</f>
        <v>0</v>
      </c>
      <c r="DG327" s="95">
        <f>IFERROR(VLOOKUP(DF327,'Criteria Table'!$A$2:$I$102,2,FALSE),0)</f>
        <v>10</v>
      </c>
      <c r="DH327" s="95">
        <f t="shared" si="356"/>
        <v>10</v>
      </c>
      <c r="DI327" s="76">
        <f>IFERROR(VLOOKUP(TEXT($A327,"0000"),'AYP11'!$B$2535:$AU$2956,23,FALSE),"")</f>
        <v>57</v>
      </c>
      <c r="DJ327" s="95">
        <f>IFERROR(VLOOKUP(DI327,'Criteria Table'!$A$2:$I$102,2,FALSE),0)</f>
        <v>4.3</v>
      </c>
      <c r="DK327" s="95">
        <f t="shared" si="357"/>
        <v>61</v>
      </c>
      <c r="DL327" s="91">
        <f>IFERROR(VLOOKUP(TEXT($A327,"0000"),'AYP11'!$B$3379:$AU$3800,11,FALSE),"")</f>
        <v>0</v>
      </c>
      <c r="DM327" s="95">
        <f t="shared" si="358"/>
        <v>1</v>
      </c>
      <c r="DN327" s="95" t="str">
        <f t="shared" si="359"/>
        <v/>
      </c>
      <c r="DO327" s="91">
        <f>IFERROR(VLOOKUP(TEXT($A327,"0000"),'AYP11'!$B$847:$AU$1268,11,FALSE),"")</f>
        <v>0</v>
      </c>
      <c r="DP327" s="95">
        <f t="shared" si="360"/>
        <v>1</v>
      </c>
      <c r="DQ327" s="95" t="str">
        <f t="shared" si="361"/>
        <v/>
      </c>
      <c r="DR327" s="91">
        <f>IFERROR(VLOOKUP(TEXT($A327,"0000"),'AYP11'!$B$2113:$AU$2534,11,FALSE),"")</f>
        <v>0</v>
      </c>
      <c r="DS327" s="95">
        <f t="shared" si="362"/>
        <v>1</v>
      </c>
      <c r="DT327" s="95" t="str">
        <f t="shared" si="363"/>
        <v/>
      </c>
      <c r="DU327" s="91">
        <f>IFERROR(VLOOKUP(TEXT($A327,"0000"),'AYP11'!$B$425:$AU$846,11,FALSE),"")</f>
        <v>0</v>
      </c>
      <c r="DV327" s="95">
        <f t="shared" si="364"/>
        <v>1</v>
      </c>
      <c r="DW327" s="95" t="str">
        <f t="shared" si="365"/>
        <v/>
      </c>
      <c r="DX327" s="91">
        <f>IFERROR(VLOOKUP(TEXT($A327,"0000"),'AYP11'!$B$3:$AU$424,11,FALSE),"")</f>
        <v>0</v>
      </c>
      <c r="DY327" s="95">
        <f t="shared" si="366"/>
        <v>1</v>
      </c>
      <c r="DZ327" s="95" t="str">
        <f t="shared" si="367"/>
        <v/>
      </c>
      <c r="EA327" s="91">
        <f>IFERROR(VLOOKUP(TEXT($A327,"0000"),'AYP11'!$B$1269:$AU$1690,11,FALSE),"")</f>
        <v>0</v>
      </c>
      <c r="EB327" s="95">
        <f t="shared" si="368"/>
        <v>1</v>
      </c>
      <c r="EC327" s="95" t="str">
        <f t="shared" si="369"/>
        <v/>
      </c>
      <c r="ED327" s="91">
        <f>IFERROR(VLOOKUP(TEXT($A327,"0000"),'AYP11'!$B$1691:$AU$2112,11,FALSE),"")</f>
        <v>84</v>
      </c>
      <c r="EE327" s="95">
        <f t="shared" si="370"/>
        <v>1</v>
      </c>
      <c r="EF327" s="95">
        <f t="shared" si="371"/>
        <v>85</v>
      </c>
      <c r="EG327" s="91">
        <f>IFERROR(VLOOKUP(TEXT($A327,"0000"),'AYP11'!$B$2535:$AU$2956,11,FALSE),"")</f>
        <v>86</v>
      </c>
      <c r="EH327" s="95">
        <f t="shared" si="372"/>
        <v>1</v>
      </c>
      <c r="EI327" s="95">
        <f t="shared" si="373"/>
        <v>87</v>
      </c>
    </row>
    <row r="328" spans="1:139" x14ac:dyDescent="0.25">
      <c r="A328" s="248">
        <v>6481</v>
      </c>
      <c r="B328" s="291">
        <f t="shared" si="320"/>
        <v>17.682926829268293</v>
      </c>
      <c r="C328" s="50">
        <f>IFERROR(VLOOKUP(TEXT($A328,"0000"),'R-M11'!$A$2:$AA$500,4,FALSE),0)</f>
        <v>87</v>
      </c>
      <c r="D328" s="291">
        <f t="shared" si="321"/>
        <v>6.7073170731707323</v>
      </c>
      <c r="E328" s="98">
        <f>IFERROR(SUM(VLOOKUP(TEXT($A328,"0000"),'R-M11'!$A$2:$AA$500,5,FALSE),VLOOKUP(TEXT($A328,"0000"),'R-M11'!$A$2:$AA$500,6,FALSE)),0)</f>
        <v>33</v>
      </c>
      <c r="F328" s="58">
        <f>IFERROR(VLOOKUP(TEXT($A328,"0000"),'R-M11'!$A$2:$AA$500,14,FALSE),0)</f>
        <v>492</v>
      </c>
      <c r="G328" s="230">
        <f t="shared" si="374"/>
        <v>23.002926829268294</v>
      </c>
      <c r="H328" s="97">
        <f t="shared" si="322"/>
        <v>113.17440000000001</v>
      </c>
      <c r="I328" s="230">
        <f t="shared" si="375"/>
        <v>8.9873170731707326</v>
      </c>
      <c r="J328" s="97">
        <f t="shared" si="323"/>
        <v>44.217600000000004</v>
      </c>
      <c r="K328" s="230">
        <f t="shared" si="324"/>
        <v>24</v>
      </c>
      <c r="L328" s="121">
        <f>IFERROR(VLOOKUP(K328,'Criteria Table'!$A$2:$I$102,2,FALSE),"")</f>
        <v>7.6000000000000005</v>
      </c>
      <c r="M328" s="230">
        <f t="shared" si="325"/>
        <v>31.990243902439026</v>
      </c>
      <c r="N328" s="286">
        <f t="shared" si="326"/>
        <v>28.397565922920894</v>
      </c>
      <c r="O328" s="50">
        <f>IFERROR(VLOOKUP(TEXT($A328,"0000"),'R-M11'!$A$2:$AA$500,17,FALSE),"")</f>
        <v>140</v>
      </c>
      <c r="P328" s="286">
        <f t="shared" si="327"/>
        <v>10.344827586206897</v>
      </c>
      <c r="Q328" s="98">
        <f>IFERROR(SUM(VLOOKUP(TEXT($A328,"0000"),'R-M11'!$A$2:$AA$500,18,FALSE),VLOOKUP(TEXT($A328,"0000"),'R-M11'!$A$2:$AA$500,19,FALSE)),0)</f>
        <v>51</v>
      </c>
      <c r="R328" s="69">
        <f>IFERROR(VLOOKUP(TEXT($A328,"0000"),'R-M11'!$A$2:$AA$500,27,FALSE),0)</f>
        <v>493</v>
      </c>
      <c r="S328" s="121">
        <f t="shared" si="376"/>
        <v>32.667565922920893</v>
      </c>
      <c r="T328" s="70">
        <f t="shared" si="328"/>
        <v>161.05110000000002</v>
      </c>
      <c r="U328" s="121">
        <f t="shared" si="377"/>
        <v>12.174827586206897</v>
      </c>
      <c r="V328" s="70">
        <f t="shared" si="329"/>
        <v>60.021900000000002</v>
      </c>
      <c r="W328" s="121">
        <f t="shared" si="330"/>
        <v>39</v>
      </c>
      <c r="X328" s="124">
        <f>IFERROR(VLOOKUP(W328,'Criteria Table'!$A$2:$I$102,2,FALSE),"")</f>
        <v>6.1000000000000005</v>
      </c>
      <c r="Y328" s="121">
        <f t="shared" si="331"/>
        <v>44.842393509127788</v>
      </c>
      <c r="Z328" s="92">
        <f>IFERROR(IF(VLOOKUP(A328,'SG11'!$A$3:$AI$500,18,FALSE)="","NA",VLOOKUP(A328,'SG11'!$A$3:$AI$500,18,FALSE)),"")</f>
        <v>50</v>
      </c>
      <c r="AA328" s="75">
        <f>IFERROR(VLOOKUP(Z328,'Criteria Table'!$A$2:$I$102,6,FALSE),"NA")</f>
        <v>10</v>
      </c>
      <c r="AB328" s="95">
        <f t="shared" si="378"/>
        <v>60</v>
      </c>
      <c r="AC328" s="84">
        <f>IFERROR(IF(VLOOKUP(A328,'SG11'!$A$3:$AI$500,19,FALSE)="","NA",VLOOKUP(A328,'SG11'!$A$3:$AI$500,19,FALSE)),"")</f>
        <v>64</v>
      </c>
      <c r="AD328" s="75">
        <f>IFERROR(VLOOKUP(AC328,'Criteria Table'!$A$2:$I$102,6,FALSE),"NA")</f>
        <v>5</v>
      </c>
      <c r="AE328" s="95">
        <f t="shared" si="379"/>
        <v>69</v>
      </c>
      <c r="AF328" s="92">
        <f>IFERROR(IF(VLOOKUP(A328,'SG11'!$A$3:$AI$500,20,FALSE)="","NA",VLOOKUP(A328,'SG11'!$A$3:$AI$500,20,FALSE)),"")</f>
        <v>65</v>
      </c>
      <c r="AG328" s="75">
        <f>IFERROR(VLOOKUP(AF328,'Criteria Table'!$A$2:$I$102,6,FALSE),"NA")</f>
        <v>5</v>
      </c>
      <c r="AH328" s="95">
        <f t="shared" si="380"/>
        <v>70</v>
      </c>
      <c r="AI328" s="84">
        <f>IFERROR(IF(VLOOKUP(A328,'SG11'!$A$3:$AI$500,21,FALSE)="","NA",VLOOKUP(A328,'SG11'!$A$3:$AI$500,21,FALSE)),"")</f>
        <v>71</v>
      </c>
      <c r="AJ328" s="75">
        <f>IFERROR(VLOOKUP(AI328,'Criteria Table'!$A$2:$I$102,6,FALSE),"NA")</f>
        <v>5</v>
      </c>
      <c r="AK328" s="95">
        <f t="shared" si="381"/>
        <v>76</v>
      </c>
      <c r="AL328" s="99">
        <f>IFERROR(VLOOKUP(TEXT(A328,"0000"),'W11'!$A$1:$E$500,4,FALSE)/AP328*100,"")</f>
        <v>92.857142857142861</v>
      </c>
      <c r="AM328" s="97">
        <f>IFERROR(VLOOKUP(TEXT(A328,"0000"),'W11'!$A$1:$E$500,4,FALSE),"")</f>
        <v>143</v>
      </c>
      <c r="AN328" s="99">
        <f t="shared" si="332"/>
        <v>92.857142857142861</v>
      </c>
      <c r="AO328" s="97">
        <f t="shared" si="333"/>
        <v>143</v>
      </c>
      <c r="AP328" s="99">
        <f>IFERROR(VLOOKUP(TEXT(A328,"0000"),'W11'!$A$1:$E$500,5,FALSE),"")</f>
        <v>154</v>
      </c>
      <c r="AQ328" s="97">
        <f>IFERROR(VLOOKUP(ROUND(AL328,0),'Criteria Table'!$A$2:$I$102,4,FALSE),0)</f>
        <v>0</v>
      </c>
      <c r="AR328" s="128"/>
      <c r="AS328" s="95"/>
      <c r="AT328" s="95"/>
      <c r="AU328" s="100">
        <f>IFERROR(VLOOKUP(TEXT(A328,"0000"),'Sci11'!$A$3:$N$492,4,FALSE)/VLOOKUP(TEXT(A328,"0000"),'Sci11'!$A$3:$N$492,14,FALSE)*100,"")</f>
        <v>15.584415584415584</v>
      </c>
      <c r="AV328" s="101">
        <f>SUM(VLOOKUP(TEXT(A328,"0000"),'Sci11'!$A$3:$N$492,5,FALSE),VLOOKUP(TEXT(A328,"0000"),'Sci11'!$A$3:$N$492,6,FALSE))/VLOOKUP(TEXT(A328,"0000"),'Sci11'!$A$3:$N$492,14,FALSE)*100</f>
        <v>1.2987012987012987</v>
      </c>
      <c r="AW328" s="100">
        <f t="shared" si="382"/>
        <v>21.394415584415583</v>
      </c>
      <c r="AX328" s="101">
        <f>IFERROR(AW328/100*VLOOKUP(TEXT(A328,"0000"),'Sci11'!$A$3:$N$492,14,FALSE),"")</f>
        <v>32.947399999999995</v>
      </c>
      <c r="AY328" s="100">
        <f t="shared" si="383"/>
        <v>3.7887012987012989</v>
      </c>
      <c r="AZ328" s="101">
        <f>IFERROR(AY328/100*VLOOKUP(TEXT(A328,"0000"),'Sci11'!$A$3:$N$492,14,FALSE),"")</f>
        <v>5.8346</v>
      </c>
      <c r="BA328" s="100">
        <f t="shared" si="334"/>
        <v>17</v>
      </c>
      <c r="BB328" s="101">
        <f>IFERROR(VLOOKUP(BA328,'Criteria Table'!$A$2:$I$102,2,FALSE),"")</f>
        <v>8.3000000000000007</v>
      </c>
      <c r="BC328" s="101">
        <f t="shared" si="335"/>
        <v>25.3</v>
      </c>
      <c r="BD328" s="82">
        <f>IFERROR(VLOOKUP(A328,ATTx11!$A$2:$N$500,4,FALSE),"")</f>
        <v>92.86</v>
      </c>
      <c r="BE328" s="95">
        <f t="shared" si="336"/>
        <v>1</v>
      </c>
      <c r="BF328" s="96">
        <f t="shared" si="337"/>
        <v>93.86</v>
      </c>
      <c r="BG328" s="70">
        <f>IFERROR(VLOOKUP(A328,ATTx11!$A$2:$N$500,11,FALSE),"")</f>
        <v>84</v>
      </c>
      <c r="BH328" s="95">
        <f t="shared" si="338"/>
        <v>75.599999999999994</v>
      </c>
      <c r="BI328" s="70">
        <f>IFERROR(VLOOKUP(A328,ATTx11!$A$2:$N$500,12,FALSE),"")</f>
        <v>383</v>
      </c>
      <c r="BJ328" s="97">
        <f t="shared" si="339"/>
        <v>344.7</v>
      </c>
      <c r="BK328" s="84">
        <f>IFERROR(VLOOKUP(A328,ATTx11!$A$2:$N$500,7,FALSE),"")</f>
        <v>63</v>
      </c>
      <c r="BL328" s="97">
        <f t="shared" si="340"/>
        <v>56.7</v>
      </c>
      <c r="BM328" s="84">
        <f>IFERROR(VLOOKUP(A328,ATTx11!$A$2:$N$500,8,FALSE),"")</f>
        <v>164</v>
      </c>
      <c r="BN328" s="95">
        <f t="shared" si="341"/>
        <v>147.6</v>
      </c>
      <c r="BO328" s="95"/>
      <c r="BP328" s="83">
        <f>IFERROR(VLOOKUP(TEXT($A328,"0000"),'AYP11'!$B$3379:$AU$3800,17,FALSE),"")</f>
        <v>0</v>
      </c>
      <c r="BQ328" s="75">
        <f>IFERROR(VLOOKUP(BP328,'Criteria Table'!$A$2:$I$102,2,FALSE),0)</f>
        <v>10</v>
      </c>
      <c r="BR328" s="95">
        <f t="shared" si="342"/>
        <v>10</v>
      </c>
      <c r="BS328" s="83">
        <f>IFERROR(VLOOKUP(TEXT($A328,"0000"),'AYP11'!$B$847:$AU$1268,17,FALSE),"")</f>
        <v>27</v>
      </c>
      <c r="BT328" s="75">
        <f>IFERROR(VLOOKUP(BS328,'Criteria Table'!$A$2:$I$102,2,FALSE),0)</f>
        <v>7.3000000000000007</v>
      </c>
      <c r="BU328" s="95">
        <f t="shared" si="343"/>
        <v>34</v>
      </c>
      <c r="BV328" s="83">
        <f>IFERROR(VLOOKUP(TEXT($A328,"0000"),'AYP11'!$B$2113:$AU$2534,17,FALSE),"")</f>
        <v>0</v>
      </c>
      <c r="BW328" s="75">
        <f>IFERROR(VLOOKUP(BV328,'Criteria Table'!$A$2:$I$102,2,FALSE),0)</f>
        <v>10</v>
      </c>
      <c r="BX328" s="95">
        <f t="shared" si="344"/>
        <v>10</v>
      </c>
      <c r="BY328" s="83">
        <f>IFERROR(VLOOKUP(TEXT($A328,"0000"),'AYP11'!$B$425:$AU$846,17,FALSE),"")</f>
        <v>0</v>
      </c>
      <c r="BZ328" s="75">
        <f>IFERROR(VLOOKUP(BY328,'Criteria Table'!$A$2:$I$102,2,FALSE),0)</f>
        <v>10</v>
      </c>
      <c r="CA328" s="95">
        <f t="shared" si="345"/>
        <v>10</v>
      </c>
      <c r="CB328" s="83">
        <f>IFERROR(VLOOKUP(TEXT($A328,"0000"),'AYP11'!$B$3:$AU$424,17,FALSE),"")</f>
        <v>0</v>
      </c>
      <c r="CC328" s="95">
        <f>IFERROR(VLOOKUP(CB328,'Criteria Table'!$A$2:$I$102,2,FALSE),0)</f>
        <v>10</v>
      </c>
      <c r="CD328" s="95">
        <f t="shared" si="346"/>
        <v>10</v>
      </c>
      <c r="CE328" s="83">
        <f>IFERROR(VLOOKUP(TEXT($A328,"0000"),'AYP11'!$B$1269:$AU$1690,17,FALSE),"")</f>
        <v>27</v>
      </c>
      <c r="CF328" s="95">
        <f>IFERROR(VLOOKUP(CE328,'Criteria Table'!$A$2:$I$102,2,FALSE),0)</f>
        <v>7.3000000000000007</v>
      </c>
      <c r="CG328" s="95">
        <f t="shared" si="347"/>
        <v>34</v>
      </c>
      <c r="CH328" s="83">
        <f>IFERROR(VLOOKUP(TEXT($A328,"0000"),'AYP11'!$B$1691:$AU$2112,17,FALSE),"")</f>
        <v>0</v>
      </c>
      <c r="CI328" s="95">
        <f>IFERROR(VLOOKUP(CH328,'Criteria Table'!$A$2:$I$102,2,FALSE),0)</f>
        <v>10</v>
      </c>
      <c r="CJ328" s="95">
        <f t="shared" si="348"/>
        <v>10</v>
      </c>
      <c r="CK328" s="83">
        <f>IFERROR(VLOOKUP(TEXT($A328,"0000"),'AYP11'!$B$2535:$AU$2956,17,FALSE),"")</f>
        <v>23</v>
      </c>
      <c r="CL328" s="95">
        <f>IFERROR(VLOOKUP(CK328,'Criteria Table'!$A$2:$I$102,2,FALSE),0)</f>
        <v>7.7</v>
      </c>
      <c r="CM328" s="95">
        <f t="shared" si="349"/>
        <v>31</v>
      </c>
      <c r="CN328" s="76">
        <f>IFERROR(VLOOKUP(TEXT($A328,"0000"),'AYP11'!$B$3379:$AU$3800,23,FALSE),"")</f>
        <v>0</v>
      </c>
      <c r="CO328" s="95">
        <f>IFERROR(VLOOKUP(CN328,'Criteria Table'!$A$2:$I$102,2,FALSE),0)</f>
        <v>10</v>
      </c>
      <c r="CP328" s="95">
        <f t="shared" si="350"/>
        <v>10</v>
      </c>
      <c r="CQ328" s="76">
        <f>IFERROR(VLOOKUP(TEXT($A328,"0000"),'AYP11'!$B$847:$AU$1268,23,FALSE),"")</f>
        <v>40</v>
      </c>
      <c r="CR328" s="95">
        <f>IFERROR(VLOOKUP(CQ328,'Criteria Table'!$A$2:$I$102,2,FALSE),0)</f>
        <v>6</v>
      </c>
      <c r="CS328" s="95">
        <f t="shared" si="351"/>
        <v>46</v>
      </c>
      <c r="CT328" s="76">
        <f>IFERROR(VLOOKUP(TEXT($A328,"0000"),'AYP11'!$B$2113:$AU$2534,23,FALSE),"")</f>
        <v>0</v>
      </c>
      <c r="CU328" s="95">
        <f>IFERROR(VLOOKUP(CT328,'Criteria Table'!$A$2:$I$102,2,FALSE),0)</f>
        <v>10</v>
      </c>
      <c r="CV328" s="95">
        <f t="shared" si="352"/>
        <v>10</v>
      </c>
      <c r="CW328" s="76">
        <f>IFERROR(VLOOKUP(TEXT($A328,"0000"),'AYP11'!$B$425:$AU$846,23,FALSE),"")</f>
        <v>0</v>
      </c>
      <c r="CX328" s="95">
        <f>IFERROR(VLOOKUP(CW328,'Criteria Table'!$A$2:$I$102,2,FALSE),0)</f>
        <v>10</v>
      </c>
      <c r="CY328" s="95">
        <f t="shared" si="353"/>
        <v>10</v>
      </c>
      <c r="CZ328" s="76">
        <f>IFERROR(VLOOKUP(TEXT($A328,"0000"),'AYP11'!$B$3:$AU$424,23,FALSE),"")</f>
        <v>0</v>
      </c>
      <c r="DA328" s="95">
        <f>IFERROR(VLOOKUP(CZ328,'Criteria Table'!$A$2:$I$102,2,FALSE),0)</f>
        <v>10</v>
      </c>
      <c r="DB328" s="95">
        <f t="shared" si="354"/>
        <v>10</v>
      </c>
      <c r="DC328" s="76">
        <f>IFERROR(VLOOKUP(TEXT($A328,"0000"),'AYP11'!$B$1269:$AU$1690,23,FALSE),"")</f>
        <v>43</v>
      </c>
      <c r="DD328" s="95">
        <f>IFERROR(VLOOKUP(DC328,'Criteria Table'!$A$2:$I$102,2,FALSE),0)</f>
        <v>5.7</v>
      </c>
      <c r="DE328" s="95">
        <f t="shared" si="355"/>
        <v>49</v>
      </c>
      <c r="DF328" s="76">
        <f>IFERROR(VLOOKUP(TEXT($A328,"0000"),'AYP11'!$B$1691:$AU$2112,23,FALSE),"")</f>
        <v>0</v>
      </c>
      <c r="DG328" s="95">
        <f>IFERROR(VLOOKUP(DF328,'Criteria Table'!$A$2:$I$102,2,FALSE),0)</f>
        <v>10</v>
      </c>
      <c r="DH328" s="95">
        <f t="shared" si="356"/>
        <v>10</v>
      </c>
      <c r="DI328" s="76">
        <f>IFERROR(VLOOKUP(TEXT($A328,"0000"),'AYP11'!$B$2535:$AU$2956,23,FALSE),"")</f>
        <v>30</v>
      </c>
      <c r="DJ328" s="95">
        <f>IFERROR(VLOOKUP(DI328,'Criteria Table'!$A$2:$I$102,2,FALSE),0)</f>
        <v>7</v>
      </c>
      <c r="DK328" s="95">
        <f t="shared" si="357"/>
        <v>37</v>
      </c>
      <c r="DL328" s="91">
        <f>IFERROR(VLOOKUP(TEXT($A328,"0000"),'AYP11'!$B$3379:$AU$3800,11,FALSE),"")</f>
        <v>0</v>
      </c>
      <c r="DM328" s="95">
        <f t="shared" si="358"/>
        <v>1</v>
      </c>
      <c r="DN328" s="95" t="str">
        <f t="shared" si="359"/>
        <v/>
      </c>
      <c r="DO328" s="91">
        <f>IFERROR(VLOOKUP(TEXT($A328,"0000"),'AYP11'!$B$847:$AU$1268,11,FALSE),"")</f>
        <v>0</v>
      </c>
      <c r="DP328" s="95">
        <f t="shared" si="360"/>
        <v>1</v>
      </c>
      <c r="DQ328" s="95" t="str">
        <f t="shared" si="361"/>
        <v/>
      </c>
      <c r="DR328" s="91">
        <f>IFERROR(VLOOKUP(TEXT($A328,"0000"),'AYP11'!$B$2113:$AU$2534,11,FALSE),"")</f>
        <v>0</v>
      </c>
      <c r="DS328" s="95">
        <f t="shared" si="362"/>
        <v>1</v>
      </c>
      <c r="DT328" s="95" t="str">
        <f t="shared" si="363"/>
        <v/>
      </c>
      <c r="DU328" s="91">
        <f>IFERROR(VLOOKUP(TEXT($A328,"0000"),'AYP11'!$B$425:$AU$846,11,FALSE),"")</f>
        <v>0</v>
      </c>
      <c r="DV328" s="95">
        <f t="shared" si="364"/>
        <v>1</v>
      </c>
      <c r="DW328" s="95" t="str">
        <f t="shared" si="365"/>
        <v/>
      </c>
      <c r="DX328" s="91">
        <f>IFERROR(VLOOKUP(TEXT($A328,"0000"),'AYP11'!$B$3:$AU$424,11,FALSE),"")</f>
        <v>0</v>
      </c>
      <c r="DY328" s="95">
        <f t="shared" si="366"/>
        <v>1</v>
      </c>
      <c r="DZ328" s="95" t="str">
        <f t="shared" si="367"/>
        <v/>
      </c>
      <c r="EA328" s="91">
        <f>IFERROR(VLOOKUP(TEXT($A328,"0000"),'AYP11'!$B$1269:$AU$1690,11,FALSE),"")</f>
        <v>94</v>
      </c>
      <c r="EB328" s="95">
        <f t="shared" si="368"/>
        <v>0</v>
      </c>
      <c r="EC328" s="95">
        <f t="shared" si="369"/>
        <v>94</v>
      </c>
      <c r="ED328" s="91">
        <f>IFERROR(VLOOKUP(TEXT($A328,"0000"),'AYP11'!$B$1691:$AU$2112,11,FALSE),"")</f>
        <v>0</v>
      </c>
      <c r="EE328" s="95">
        <f t="shared" si="370"/>
        <v>1</v>
      </c>
      <c r="EF328" s="95" t="str">
        <f t="shared" si="371"/>
        <v/>
      </c>
      <c r="EG328" s="91">
        <f>IFERROR(VLOOKUP(TEXT($A328,"0000"),'AYP11'!$B$2535:$AU$2956,11,FALSE),"")</f>
        <v>0</v>
      </c>
      <c r="EH328" s="95">
        <f t="shared" si="372"/>
        <v>1</v>
      </c>
      <c r="EI328" s="95" t="str">
        <f t="shared" si="373"/>
        <v/>
      </c>
    </row>
    <row r="329" spans="1:139" x14ac:dyDescent="0.25">
      <c r="A329" s="248">
        <v>6501</v>
      </c>
      <c r="B329" s="291">
        <f t="shared" si="320"/>
        <v>36.14303959131545</v>
      </c>
      <c r="C329" s="50">
        <f>IFERROR(VLOOKUP(TEXT($A329,"0000"),'R-M11'!$A$2:$AA$500,4,FALSE),0)</f>
        <v>283</v>
      </c>
      <c r="D329" s="291">
        <f t="shared" si="321"/>
        <v>25.542784163473819</v>
      </c>
      <c r="E329" s="98">
        <f>IFERROR(SUM(VLOOKUP(TEXT($A329,"0000"),'R-M11'!$A$2:$AA$500,5,FALSE),VLOOKUP(TEXT($A329,"0000"),'R-M11'!$A$2:$AA$500,6,FALSE)),0)</f>
        <v>200</v>
      </c>
      <c r="F329" s="58">
        <f>IFERROR(VLOOKUP(TEXT($A329,"0000"),'R-M11'!$A$2:$AA$500,14,FALSE),0)</f>
        <v>783</v>
      </c>
      <c r="G329" s="230">
        <f t="shared" si="374"/>
        <v>38.803039591315454</v>
      </c>
      <c r="H329" s="97">
        <f t="shared" si="322"/>
        <v>303.82779999999997</v>
      </c>
      <c r="I329" s="230">
        <f t="shared" si="375"/>
        <v>26.682784163473819</v>
      </c>
      <c r="J329" s="97">
        <f t="shared" si="323"/>
        <v>208.92620000000002</v>
      </c>
      <c r="K329" s="230">
        <f t="shared" si="324"/>
        <v>62</v>
      </c>
      <c r="L329" s="121">
        <f>IFERROR(VLOOKUP(K329,'Criteria Table'!$A$2:$I$102,2,FALSE),"")</f>
        <v>3.8000000000000003</v>
      </c>
      <c r="M329" s="230">
        <f t="shared" si="325"/>
        <v>65.485823754789266</v>
      </c>
      <c r="N329" s="286">
        <f t="shared" si="326"/>
        <v>34.961439588688947</v>
      </c>
      <c r="O329" s="50">
        <f>IFERROR(VLOOKUP(TEXT($A329,"0000"),'R-M11'!$A$2:$AA$500,17,FALSE),"")</f>
        <v>272</v>
      </c>
      <c r="P329" s="286">
        <f t="shared" si="327"/>
        <v>26.606683804627252</v>
      </c>
      <c r="Q329" s="98">
        <f>IFERROR(SUM(VLOOKUP(TEXT($A329,"0000"),'R-M11'!$A$2:$AA$500,18,FALSE),VLOOKUP(TEXT($A329,"0000"),'R-M11'!$A$2:$AA$500,19,FALSE)),0)</f>
        <v>207</v>
      </c>
      <c r="R329" s="69">
        <f>IFERROR(VLOOKUP(TEXT($A329,"0000"),'R-M11'!$A$2:$AA$500,27,FALSE),0)</f>
        <v>778</v>
      </c>
      <c r="S329" s="121">
        <f t="shared" si="376"/>
        <v>37.621439588688943</v>
      </c>
      <c r="T329" s="70">
        <f t="shared" si="328"/>
        <v>292.69479999999999</v>
      </c>
      <c r="U329" s="121">
        <f t="shared" si="377"/>
        <v>27.746683804627253</v>
      </c>
      <c r="V329" s="70">
        <f t="shared" si="329"/>
        <v>215.86920000000003</v>
      </c>
      <c r="W329" s="121">
        <f t="shared" si="330"/>
        <v>62</v>
      </c>
      <c r="X329" s="124">
        <f>IFERROR(VLOOKUP(W329,'Criteria Table'!$A$2:$I$102,2,FALSE),"")</f>
        <v>3.8000000000000003</v>
      </c>
      <c r="Y329" s="121">
        <f t="shared" si="331"/>
        <v>65.368123393316196</v>
      </c>
      <c r="Z329" s="92">
        <f>IFERROR(IF(VLOOKUP(A329,'SG11'!$A$3:$AI$500,18,FALSE)="","NA",VLOOKUP(A329,'SG11'!$A$3:$AI$500,18,FALSE)),"")</f>
        <v>63</v>
      </c>
      <c r="AA329" s="75">
        <f>IFERROR(VLOOKUP(Z329,'Criteria Table'!$A$2:$I$102,6,FALSE),"NA")</f>
        <v>5</v>
      </c>
      <c r="AB329" s="95">
        <f t="shared" si="378"/>
        <v>68</v>
      </c>
      <c r="AC329" s="84">
        <f>IFERROR(IF(VLOOKUP(A329,'SG11'!$A$3:$AI$500,19,FALSE)="","NA",VLOOKUP(A329,'SG11'!$A$3:$AI$500,19,FALSE)),"")</f>
        <v>70</v>
      </c>
      <c r="AD329" s="75">
        <f>IFERROR(VLOOKUP(AC329,'Criteria Table'!$A$2:$I$102,6,FALSE),"NA")</f>
        <v>5</v>
      </c>
      <c r="AE329" s="95">
        <f t="shared" si="379"/>
        <v>75</v>
      </c>
      <c r="AF329" s="92">
        <f>IFERROR(IF(VLOOKUP(A329,'SG11'!$A$3:$AI$500,20,FALSE)="","NA",VLOOKUP(A329,'SG11'!$A$3:$AI$500,20,FALSE)),"")</f>
        <v>64</v>
      </c>
      <c r="AG329" s="75">
        <f>IFERROR(VLOOKUP(AF329,'Criteria Table'!$A$2:$I$102,6,FALSE),"NA")</f>
        <v>5</v>
      </c>
      <c r="AH329" s="95">
        <f t="shared" si="380"/>
        <v>69</v>
      </c>
      <c r="AI329" s="84">
        <f>IFERROR(IF(VLOOKUP(A329,'SG11'!$A$3:$AI$500,21,FALSE)="","NA",VLOOKUP(A329,'SG11'!$A$3:$AI$500,21,FALSE)),"")</f>
        <v>74</v>
      </c>
      <c r="AJ329" s="75">
        <f>IFERROR(VLOOKUP(AI329,'Criteria Table'!$A$2:$I$102,6,FALSE),"NA")</f>
        <v>5</v>
      </c>
      <c r="AK329" s="95">
        <f t="shared" si="381"/>
        <v>79</v>
      </c>
      <c r="AL329" s="99">
        <f>IFERROR(VLOOKUP(TEXT(A329,"0000"),'W11'!$A$1:$E$500,4,FALSE)/AP329*100,"")</f>
        <v>92.857142857142861</v>
      </c>
      <c r="AM329" s="97">
        <f>IFERROR(VLOOKUP(TEXT(A329,"0000"),'W11'!$A$1:$E$500,4,FALSE),"")</f>
        <v>247</v>
      </c>
      <c r="AN329" s="99">
        <f t="shared" si="332"/>
        <v>92.857142857142861</v>
      </c>
      <c r="AO329" s="97">
        <f t="shared" si="333"/>
        <v>247</v>
      </c>
      <c r="AP329" s="99">
        <f>IFERROR(VLOOKUP(TEXT(A329,"0000"),'W11'!$A$1:$E$500,5,FALSE),"")</f>
        <v>266</v>
      </c>
      <c r="AQ329" s="97">
        <f>IFERROR(VLOOKUP(ROUND(AL329,0),'Criteria Table'!$A$2:$I$102,4,FALSE),0)</f>
        <v>0</v>
      </c>
      <c r="AR329" s="128"/>
      <c r="AS329" s="95"/>
      <c r="AT329" s="95"/>
      <c r="AU329" s="100">
        <f>IFERROR(VLOOKUP(TEXT(A329,"0000"),'Sci11'!$A$3:$N$492,4,FALSE)/VLOOKUP(TEXT(A329,"0000"),'Sci11'!$A$3:$N$492,14,FALSE)*100,"")</f>
        <v>25.769230769230766</v>
      </c>
      <c r="AV329" s="101">
        <f>SUM(VLOOKUP(TEXT(A329,"0000"),'Sci11'!$A$3:$N$492,5,FALSE),VLOOKUP(TEXT(A329,"0000"),'Sci11'!$A$3:$N$492,6,FALSE))/VLOOKUP(TEXT(A329,"0000"),'Sci11'!$A$3:$N$492,14,FALSE)*100</f>
        <v>8.8461538461538467</v>
      </c>
      <c r="AW329" s="100">
        <f t="shared" si="382"/>
        <v>30.319230769230767</v>
      </c>
      <c r="AX329" s="101">
        <f>IFERROR(AW329/100*VLOOKUP(TEXT(A329,"0000"),'Sci11'!$A$3:$N$492,14,FALSE),"")</f>
        <v>78.829999999999984</v>
      </c>
      <c r="AY329" s="100">
        <f t="shared" si="383"/>
        <v>10.796153846153846</v>
      </c>
      <c r="AZ329" s="101">
        <f>IFERROR(AY329/100*VLOOKUP(TEXT(A329,"0000"),'Sci11'!$A$3:$N$492,14,FALSE),"")</f>
        <v>28.07</v>
      </c>
      <c r="BA329" s="100">
        <f t="shared" si="334"/>
        <v>35</v>
      </c>
      <c r="BB329" s="101">
        <f>IFERROR(VLOOKUP(BA329,'Criteria Table'!$A$2:$I$102,2,FALSE),"")</f>
        <v>6.5</v>
      </c>
      <c r="BC329" s="101">
        <f t="shared" si="335"/>
        <v>41.5</v>
      </c>
      <c r="BD329" s="82">
        <f>IFERROR(VLOOKUP(A329,ATTx11!$A$2:$N$500,4,FALSE),"")</f>
        <v>95.82</v>
      </c>
      <c r="BE329" s="95">
        <f t="shared" si="336"/>
        <v>0.5</v>
      </c>
      <c r="BF329" s="96">
        <f t="shared" si="337"/>
        <v>96.32</v>
      </c>
      <c r="BG329" s="70">
        <f>IFERROR(VLOOKUP(A329,ATTx11!$A$2:$N$500,11,FALSE),"")</f>
        <v>42</v>
      </c>
      <c r="BH329" s="95">
        <f t="shared" si="338"/>
        <v>37.799999999999997</v>
      </c>
      <c r="BI329" s="70">
        <f>IFERROR(VLOOKUP(A329,ATTx11!$A$2:$N$500,12,FALSE),"")</f>
        <v>140</v>
      </c>
      <c r="BJ329" s="97">
        <f t="shared" si="339"/>
        <v>126</v>
      </c>
      <c r="BK329" s="84">
        <f>IFERROR(VLOOKUP(A329,ATTx11!$A$2:$N$500,7,FALSE),"")</f>
        <v>32</v>
      </c>
      <c r="BL329" s="97">
        <f t="shared" si="340"/>
        <v>28.8</v>
      </c>
      <c r="BM329" s="84">
        <f>IFERROR(VLOOKUP(A329,ATTx11!$A$2:$N$500,8,FALSE),"")</f>
        <v>97</v>
      </c>
      <c r="BN329" s="95">
        <f t="shared" si="341"/>
        <v>87.3</v>
      </c>
      <c r="BO329" s="95"/>
      <c r="BP329" s="83">
        <f>IFERROR(VLOOKUP(TEXT($A329,"0000"),'AYP11'!$B$3379:$AU$3800,17,FALSE),"")</f>
        <v>0</v>
      </c>
      <c r="BQ329" s="75">
        <f>IFERROR(VLOOKUP(BP329,'Criteria Table'!$A$2:$I$102,2,FALSE),0)</f>
        <v>10</v>
      </c>
      <c r="BR329" s="95">
        <f t="shared" si="342"/>
        <v>10</v>
      </c>
      <c r="BS329" s="83">
        <f>IFERROR(VLOOKUP(TEXT($A329,"0000"),'AYP11'!$B$847:$AU$1268,17,FALSE),"")</f>
        <v>0</v>
      </c>
      <c r="BT329" s="75">
        <f>IFERROR(VLOOKUP(BS329,'Criteria Table'!$A$2:$I$102,2,FALSE),0)</f>
        <v>10</v>
      </c>
      <c r="BU329" s="95">
        <f t="shared" si="343"/>
        <v>10</v>
      </c>
      <c r="BV329" s="83">
        <f>IFERROR(VLOOKUP(TEXT($A329,"0000"),'AYP11'!$B$2113:$AU$2534,17,FALSE),"")</f>
        <v>65</v>
      </c>
      <c r="BW329" s="75">
        <f>IFERROR(VLOOKUP(BV329,'Criteria Table'!$A$2:$I$102,2,FALSE),0)</f>
        <v>3.5</v>
      </c>
      <c r="BX329" s="95">
        <f t="shared" si="344"/>
        <v>69</v>
      </c>
      <c r="BY329" s="83">
        <f>IFERROR(VLOOKUP(TEXT($A329,"0000"),'AYP11'!$B$425:$AU$846,17,FALSE),"")</f>
        <v>0</v>
      </c>
      <c r="BZ329" s="75">
        <f>IFERROR(VLOOKUP(BY329,'Criteria Table'!$A$2:$I$102,2,FALSE),0)</f>
        <v>10</v>
      </c>
      <c r="CA329" s="95">
        <f t="shared" si="345"/>
        <v>10</v>
      </c>
      <c r="CB329" s="83">
        <f>IFERROR(VLOOKUP(TEXT($A329,"0000"),'AYP11'!$B$3:$AU$424,17,FALSE),"")</f>
        <v>0</v>
      </c>
      <c r="CC329" s="95">
        <f>IFERROR(VLOOKUP(CB329,'Criteria Table'!$A$2:$I$102,2,FALSE),0)</f>
        <v>10</v>
      </c>
      <c r="CD329" s="95">
        <f t="shared" si="346"/>
        <v>10</v>
      </c>
      <c r="CE329" s="83">
        <f>IFERROR(VLOOKUP(TEXT($A329,"0000"),'AYP11'!$B$1269:$AU$1690,17,FALSE),"")</f>
        <v>62</v>
      </c>
      <c r="CF329" s="95">
        <f>IFERROR(VLOOKUP(CE329,'Criteria Table'!$A$2:$I$102,2,FALSE),0)</f>
        <v>3.8000000000000003</v>
      </c>
      <c r="CG329" s="95">
        <f t="shared" si="347"/>
        <v>66</v>
      </c>
      <c r="CH329" s="83">
        <f>IFERROR(VLOOKUP(TEXT($A329,"0000"),'AYP11'!$B$1691:$AU$2112,17,FALSE),"")</f>
        <v>0</v>
      </c>
      <c r="CI329" s="95">
        <f>IFERROR(VLOOKUP(CH329,'Criteria Table'!$A$2:$I$102,2,FALSE),0)</f>
        <v>10</v>
      </c>
      <c r="CJ329" s="95">
        <f t="shared" si="348"/>
        <v>10</v>
      </c>
      <c r="CK329" s="83">
        <f>IFERROR(VLOOKUP(TEXT($A329,"0000"),'AYP11'!$B$2535:$AU$2956,17,FALSE),"")</f>
        <v>0</v>
      </c>
      <c r="CL329" s="95">
        <f>IFERROR(VLOOKUP(CK329,'Criteria Table'!$A$2:$I$102,2,FALSE),0)</f>
        <v>10</v>
      </c>
      <c r="CM329" s="95">
        <f t="shared" si="349"/>
        <v>10</v>
      </c>
      <c r="CN329" s="76">
        <f>IFERROR(VLOOKUP(TEXT($A329,"0000"),'AYP11'!$B$3379:$AU$3800,23,FALSE),"")</f>
        <v>0</v>
      </c>
      <c r="CO329" s="95">
        <f>IFERROR(VLOOKUP(CN329,'Criteria Table'!$A$2:$I$102,2,FALSE),0)</f>
        <v>10</v>
      </c>
      <c r="CP329" s="95">
        <f t="shared" si="350"/>
        <v>10</v>
      </c>
      <c r="CQ329" s="76">
        <f>IFERROR(VLOOKUP(TEXT($A329,"0000"),'AYP11'!$B$847:$AU$1268,23,FALSE),"")</f>
        <v>0</v>
      </c>
      <c r="CR329" s="95">
        <f>IFERROR(VLOOKUP(CQ329,'Criteria Table'!$A$2:$I$102,2,FALSE),0)</f>
        <v>10</v>
      </c>
      <c r="CS329" s="95">
        <f t="shared" si="351"/>
        <v>10</v>
      </c>
      <c r="CT329" s="76">
        <f>IFERROR(VLOOKUP(TEXT($A329,"0000"),'AYP11'!$B$2113:$AU$2534,23,FALSE),"")</f>
        <v>64</v>
      </c>
      <c r="CU329" s="95">
        <f>IFERROR(VLOOKUP(CT329,'Criteria Table'!$A$2:$I$102,2,FALSE),0)</f>
        <v>3.6</v>
      </c>
      <c r="CV329" s="95">
        <f t="shared" si="352"/>
        <v>68</v>
      </c>
      <c r="CW329" s="76">
        <f>IFERROR(VLOOKUP(TEXT($A329,"0000"),'AYP11'!$B$425:$AU$846,23,FALSE),"")</f>
        <v>0</v>
      </c>
      <c r="CX329" s="95">
        <f>IFERROR(VLOOKUP(CW329,'Criteria Table'!$A$2:$I$102,2,FALSE),0)</f>
        <v>10</v>
      </c>
      <c r="CY329" s="95">
        <f t="shared" si="353"/>
        <v>10</v>
      </c>
      <c r="CZ329" s="76">
        <f>IFERROR(VLOOKUP(TEXT($A329,"0000"),'AYP11'!$B$3:$AU$424,23,FALSE),"")</f>
        <v>0</v>
      </c>
      <c r="DA329" s="95">
        <f>IFERROR(VLOOKUP(CZ329,'Criteria Table'!$A$2:$I$102,2,FALSE),0)</f>
        <v>10</v>
      </c>
      <c r="DB329" s="95">
        <f t="shared" si="354"/>
        <v>10</v>
      </c>
      <c r="DC329" s="76">
        <f>IFERROR(VLOOKUP(TEXT($A329,"0000"),'AYP11'!$B$1269:$AU$1690,23,FALSE),"")</f>
        <v>62</v>
      </c>
      <c r="DD329" s="95">
        <f>IFERROR(VLOOKUP(DC329,'Criteria Table'!$A$2:$I$102,2,FALSE),0)</f>
        <v>3.8000000000000003</v>
      </c>
      <c r="DE329" s="95">
        <f t="shared" si="355"/>
        <v>66</v>
      </c>
      <c r="DF329" s="76">
        <f>IFERROR(VLOOKUP(TEXT($A329,"0000"),'AYP11'!$B$1691:$AU$2112,23,FALSE),"")</f>
        <v>0</v>
      </c>
      <c r="DG329" s="95">
        <f>IFERROR(VLOOKUP(DF329,'Criteria Table'!$A$2:$I$102,2,FALSE),0)</f>
        <v>10</v>
      </c>
      <c r="DH329" s="95">
        <f t="shared" si="356"/>
        <v>10</v>
      </c>
      <c r="DI329" s="76">
        <f>IFERROR(VLOOKUP(TEXT($A329,"0000"),'AYP11'!$B$2535:$AU$2956,23,FALSE),"")</f>
        <v>0</v>
      </c>
      <c r="DJ329" s="95">
        <f>IFERROR(VLOOKUP(DI329,'Criteria Table'!$A$2:$I$102,2,FALSE),0)</f>
        <v>10</v>
      </c>
      <c r="DK329" s="95">
        <f t="shared" si="357"/>
        <v>10</v>
      </c>
      <c r="DL329" s="91">
        <f>IFERROR(VLOOKUP(TEXT($A329,"0000"),'AYP11'!$B$3379:$AU$3800,11,FALSE),"")</f>
        <v>0</v>
      </c>
      <c r="DM329" s="95">
        <f t="shared" si="358"/>
        <v>1</v>
      </c>
      <c r="DN329" s="95" t="str">
        <f t="shared" si="359"/>
        <v/>
      </c>
      <c r="DO329" s="91">
        <f>IFERROR(VLOOKUP(TEXT($A329,"0000"),'AYP11'!$B$847:$AU$1268,11,FALSE),"")</f>
        <v>0</v>
      </c>
      <c r="DP329" s="95">
        <f t="shared" si="360"/>
        <v>1</v>
      </c>
      <c r="DQ329" s="95" t="str">
        <f t="shared" si="361"/>
        <v/>
      </c>
      <c r="DR329" s="91">
        <f>IFERROR(VLOOKUP(TEXT($A329,"0000"),'AYP11'!$B$2113:$AU$2534,11,FALSE),"")</f>
        <v>94</v>
      </c>
      <c r="DS329" s="95">
        <f t="shared" si="362"/>
        <v>0</v>
      </c>
      <c r="DT329" s="95">
        <f t="shared" si="363"/>
        <v>94</v>
      </c>
      <c r="DU329" s="91">
        <f>IFERROR(VLOOKUP(TEXT($A329,"0000"),'AYP11'!$B$425:$AU$846,11,FALSE),"")</f>
        <v>0</v>
      </c>
      <c r="DV329" s="95">
        <f t="shared" si="364"/>
        <v>1</v>
      </c>
      <c r="DW329" s="95" t="str">
        <f t="shared" si="365"/>
        <v/>
      </c>
      <c r="DX329" s="91">
        <f>IFERROR(VLOOKUP(TEXT($A329,"0000"),'AYP11'!$B$3:$AU$424,11,FALSE),"")</f>
        <v>0</v>
      </c>
      <c r="DY329" s="95">
        <f t="shared" si="366"/>
        <v>1</v>
      </c>
      <c r="DZ329" s="95" t="str">
        <f t="shared" si="367"/>
        <v/>
      </c>
      <c r="EA329" s="91">
        <f>IFERROR(VLOOKUP(TEXT($A329,"0000"),'AYP11'!$B$1269:$AU$1690,11,FALSE),"")</f>
        <v>92</v>
      </c>
      <c r="EB329" s="95">
        <f t="shared" si="368"/>
        <v>0</v>
      </c>
      <c r="EC329" s="95">
        <f t="shared" si="369"/>
        <v>92</v>
      </c>
      <c r="ED329" s="91">
        <f>IFERROR(VLOOKUP(TEXT($A329,"0000"),'AYP11'!$B$1691:$AU$2112,11,FALSE),"")</f>
        <v>0</v>
      </c>
      <c r="EE329" s="95">
        <f t="shared" si="370"/>
        <v>1</v>
      </c>
      <c r="EF329" s="95" t="str">
        <f t="shared" si="371"/>
        <v/>
      </c>
      <c r="EG329" s="91">
        <f>IFERROR(VLOOKUP(TEXT($A329,"0000"),'AYP11'!$B$2535:$AU$2956,11,FALSE),"")</f>
        <v>77</v>
      </c>
      <c r="EH329" s="95">
        <f t="shared" si="372"/>
        <v>1</v>
      </c>
      <c r="EI329" s="95">
        <f t="shared" si="373"/>
        <v>78</v>
      </c>
    </row>
    <row r="330" spans="1:139" x14ac:dyDescent="0.25">
      <c r="A330" s="248">
        <v>6521</v>
      </c>
      <c r="B330" s="291">
        <f t="shared" si="320"/>
        <v>30.632289748311848</v>
      </c>
      <c r="C330" s="50">
        <f>IFERROR(VLOOKUP(TEXT($A330,"0000"),'R-M11'!$A$2:$AA$500,4,FALSE),0)</f>
        <v>499</v>
      </c>
      <c r="D330" s="291">
        <f t="shared" si="321"/>
        <v>23.020257826887661</v>
      </c>
      <c r="E330" s="98">
        <f>IFERROR(SUM(VLOOKUP(TEXT($A330,"0000"),'R-M11'!$A$2:$AA$500,5,FALSE),VLOOKUP(TEXT($A330,"0000"),'R-M11'!$A$2:$AA$500,6,FALSE)),0)</f>
        <v>375</v>
      </c>
      <c r="F330" s="58">
        <f>IFERROR(VLOOKUP(TEXT($A330,"0000"),'R-M11'!$A$2:$AA$500,14,FALSE),0)</f>
        <v>1629</v>
      </c>
      <c r="G330" s="230">
        <f t="shared" si="374"/>
        <v>33.852289748311847</v>
      </c>
      <c r="H330" s="97">
        <f t="shared" si="322"/>
        <v>551.4538</v>
      </c>
      <c r="I330" s="230">
        <f t="shared" si="375"/>
        <v>24.40025782688766</v>
      </c>
      <c r="J330" s="97">
        <f t="shared" si="323"/>
        <v>397.48020000000002</v>
      </c>
      <c r="K330" s="230">
        <f t="shared" si="324"/>
        <v>54</v>
      </c>
      <c r="L330" s="121">
        <f>IFERROR(VLOOKUP(K330,'Criteria Table'!$A$2:$I$102,2,FALSE),"")</f>
        <v>4.6000000000000005</v>
      </c>
      <c r="M330" s="230">
        <f t="shared" si="325"/>
        <v>58.252547575199507</v>
      </c>
      <c r="N330" s="286">
        <f t="shared" si="326"/>
        <v>31.995058678196418</v>
      </c>
      <c r="O330" s="50">
        <f>IFERROR(VLOOKUP(TEXT($A330,"0000"),'R-M11'!$A$2:$AA$500,17,FALSE),"")</f>
        <v>518</v>
      </c>
      <c r="P330" s="286">
        <f t="shared" si="327"/>
        <v>18.777022853613342</v>
      </c>
      <c r="Q330" s="98">
        <f>IFERROR(SUM(VLOOKUP(TEXT($A330,"0000"),'R-M11'!$A$2:$AA$500,18,FALSE),VLOOKUP(TEXT($A330,"0000"),'R-M11'!$A$2:$AA$500,19,FALSE)),0)</f>
        <v>304</v>
      </c>
      <c r="R330" s="69">
        <f>IFERROR(VLOOKUP(TEXT($A330,"0000"),'R-M11'!$A$2:$AA$500,27,FALSE),0)</f>
        <v>1619</v>
      </c>
      <c r="S330" s="121">
        <f t="shared" si="376"/>
        <v>35.425058678196422</v>
      </c>
      <c r="T330" s="70">
        <f t="shared" si="328"/>
        <v>573.5317</v>
      </c>
      <c r="U330" s="121">
        <f t="shared" si="377"/>
        <v>20.247022853613341</v>
      </c>
      <c r="V330" s="70">
        <f t="shared" si="329"/>
        <v>327.79930000000002</v>
      </c>
      <c r="W330" s="121">
        <f t="shared" si="330"/>
        <v>51</v>
      </c>
      <c r="X330" s="124">
        <f>IFERROR(VLOOKUP(W330,'Criteria Table'!$A$2:$I$102,2,FALSE),"")</f>
        <v>4.9000000000000004</v>
      </c>
      <c r="Y330" s="121">
        <f t="shared" si="331"/>
        <v>55.672081531809766</v>
      </c>
      <c r="Z330" s="92">
        <f>IFERROR(IF(VLOOKUP(A330,'SG11'!$A$3:$AI$500,18,FALSE)="","NA",VLOOKUP(A330,'SG11'!$A$3:$AI$500,18,FALSE)),"")</f>
        <v>62</v>
      </c>
      <c r="AA330" s="75">
        <f>IFERROR(VLOOKUP(Z330,'Criteria Table'!$A$2:$I$102,6,FALSE),"NA")</f>
        <v>5</v>
      </c>
      <c r="AB330" s="95">
        <f t="shared" si="378"/>
        <v>67</v>
      </c>
      <c r="AC330" s="84">
        <f>IFERROR(IF(VLOOKUP(A330,'SG11'!$A$3:$AI$500,19,FALSE)="","NA",VLOOKUP(A330,'SG11'!$A$3:$AI$500,19,FALSE)),"")</f>
        <v>61</v>
      </c>
      <c r="AD330" s="75">
        <f>IFERROR(VLOOKUP(AC330,'Criteria Table'!$A$2:$I$102,6,FALSE),"NA")</f>
        <v>5</v>
      </c>
      <c r="AE330" s="95">
        <f t="shared" si="379"/>
        <v>66</v>
      </c>
      <c r="AF330" s="92">
        <f>IFERROR(IF(VLOOKUP(A330,'SG11'!$A$3:$AI$500,20,FALSE)="","NA",VLOOKUP(A330,'SG11'!$A$3:$AI$500,20,FALSE)),"")</f>
        <v>68</v>
      </c>
      <c r="AG330" s="75">
        <f>IFERROR(VLOOKUP(AF330,'Criteria Table'!$A$2:$I$102,6,FALSE),"NA")</f>
        <v>5</v>
      </c>
      <c r="AH330" s="95">
        <f t="shared" si="380"/>
        <v>73</v>
      </c>
      <c r="AI330" s="84">
        <f>IFERROR(IF(VLOOKUP(A330,'SG11'!$A$3:$AI$500,21,FALSE)="","NA",VLOOKUP(A330,'SG11'!$A$3:$AI$500,21,FALSE)),"")</f>
        <v>68</v>
      </c>
      <c r="AJ330" s="75">
        <f>IFERROR(VLOOKUP(AI330,'Criteria Table'!$A$2:$I$102,6,FALSE),"NA")</f>
        <v>5</v>
      </c>
      <c r="AK330" s="95">
        <f t="shared" si="381"/>
        <v>73</v>
      </c>
      <c r="AL330" s="99">
        <f>IFERROR(VLOOKUP(TEXT(A330,"0000"),'W11'!$A$1:$E$500,4,FALSE)/AP330*100,"")</f>
        <v>93.982300884955748</v>
      </c>
      <c r="AM330" s="97">
        <f>IFERROR(VLOOKUP(TEXT(A330,"0000"),'W11'!$A$1:$E$500,4,FALSE),"")</f>
        <v>531</v>
      </c>
      <c r="AN330" s="99">
        <f t="shared" si="332"/>
        <v>93.982300884955748</v>
      </c>
      <c r="AO330" s="97">
        <f t="shared" si="333"/>
        <v>531</v>
      </c>
      <c r="AP330" s="99">
        <f>IFERROR(VLOOKUP(TEXT(A330,"0000"),'W11'!$A$1:$E$500,5,FALSE),"")</f>
        <v>565</v>
      </c>
      <c r="AQ330" s="97">
        <f>IFERROR(VLOOKUP(ROUND(AL330,0),'Criteria Table'!$A$2:$I$102,4,FALSE),0)</f>
        <v>0</v>
      </c>
      <c r="AR330" s="128"/>
      <c r="AS330" s="95"/>
      <c r="AT330" s="95"/>
      <c r="AU330" s="100">
        <f>IFERROR(VLOOKUP(TEXT(A330,"0000"),'Sci11'!$A$3:$N$492,4,FALSE)/VLOOKUP(TEXT(A330,"0000"),'Sci11'!$A$3:$N$492,14,FALSE)*100,"")</f>
        <v>28.623188405797102</v>
      </c>
      <c r="AV330" s="101">
        <f>SUM(VLOOKUP(TEXT(A330,"0000"),'Sci11'!$A$3:$N$492,5,FALSE),VLOOKUP(TEXT(A330,"0000"),'Sci11'!$A$3:$N$492,6,FALSE))/VLOOKUP(TEXT(A330,"0000"),'Sci11'!$A$3:$N$492,14,FALSE)*100</f>
        <v>9.2391304347826075</v>
      </c>
      <c r="AW330" s="100">
        <f t="shared" si="382"/>
        <v>32.963188405797098</v>
      </c>
      <c r="AX330" s="101">
        <f>IFERROR(AW330/100*VLOOKUP(TEXT(A330,"0000"),'Sci11'!$A$3:$N$492,14,FALSE),"")</f>
        <v>181.95679999999999</v>
      </c>
      <c r="AY330" s="100">
        <f t="shared" si="383"/>
        <v>11.099130434782607</v>
      </c>
      <c r="AZ330" s="101">
        <f>IFERROR(AY330/100*VLOOKUP(TEXT(A330,"0000"),'Sci11'!$A$3:$N$492,14,FALSE),"")</f>
        <v>61.267199999999995</v>
      </c>
      <c r="BA330" s="100">
        <f t="shared" si="334"/>
        <v>38</v>
      </c>
      <c r="BB330" s="101">
        <f>IFERROR(VLOOKUP(BA330,'Criteria Table'!$A$2:$I$102,2,FALSE),"")</f>
        <v>6.2</v>
      </c>
      <c r="BC330" s="101">
        <f t="shared" si="335"/>
        <v>44.2</v>
      </c>
      <c r="BD330" s="82">
        <f>IFERROR(VLOOKUP(A330,ATTx11!$A$2:$N$500,4,FALSE),"")</f>
        <v>95.24</v>
      </c>
      <c r="BE330" s="95">
        <f t="shared" si="336"/>
        <v>0.5</v>
      </c>
      <c r="BF330" s="96">
        <f t="shared" si="337"/>
        <v>95.74</v>
      </c>
      <c r="BG330" s="70">
        <f>IFERROR(VLOOKUP(A330,ATTx11!$A$2:$N$500,11,FALSE),"")</f>
        <v>354</v>
      </c>
      <c r="BH330" s="95">
        <f t="shared" si="338"/>
        <v>318.60000000000002</v>
      </c>
      <c r="BI330" s="70">
        <f>IFERROR(VLOOKUP(A330,ATTx11!$A$2:$N$500,12,FALSE),"")</f>
        <v>401</v>
      </c>
      <c r="BJ330" s="97">
        <f t="shared" si="339"/>
        <v>360.9</v>
      </c>
      <c r="BK330" s="84">
        <f>IFERROR(VLOOKUP(A330,ATTx11!$A$2:$N$500,7,FALSE),"")</f>
        <v>232</v>
      </c>
      <c r="BL330" s="97">
        <f t="shared" si="340"/>
        <v>208.8</v>
      </c>
      <c r="BM330" s="84">
        <f>IFERROR(VLOOKUP(A330,ATTx11!$A$2:$N$500,8,FALSE),"")</f>
        <v>187</v>
      </c>
      <c r="BN330" s="95">
        <f t="shared" si="341"/>
        <v>168.3</v>
      </c>
      <c r="BO330" s="95"/>
      <c r="BP330" s="83">
        <f>IFERROR(VLOOKUP(TEXT($A330,"0000"),'AYP11'!$B$3379:$AU$3800,17,FALSE),"")</f>
        <v>0</v>
      </c>
      <c r="BQ330" s="75">
        <f>IFERROR(VLOOKUP(BP330,'Criteria Table'!$A$2:$I$102,2,FALSE),0)</f>
        <v>10</v>
      </c>
      <c r="BR330" s="95">
        <f t="shared" si="342"/>
        <v>10</v>
      </c>
      <c r="BS330" s="83">
        <f>IFERROR(VLOOKUP(TEXT($A330,"0000"),'AYP11'!$B$847:$AU$1268,17,FALSE),"")</f>
        <v>45</v>
      </c>
      <c r="BT330" s="75">
        <f>IFERROR(VLOOKUP(BS330,'Criteria Table'!$A$2:$I$102,2,FALSE),0)</f>
        <v>5.5</v>
      </c>
      <c r="BU330" s="95">
        <f t="shared" si="343"/>
        <v>51</v>
      </c>
      <c r="BV330" s="83">
        <f>IFERROR(VLOOKUP(TEXT($A330,"0000"),'AYP11'!$B$2113:$AU$2534,17,FALSE),"")</f>
        <v>57</v>
      </c>
      <c r="BW330" s="75">
        <f>IFERROR(VLOOKUP(BV330,'Criteria Table'!$A$2:$I$102,2,FALSE),0)</f>
        <v>4.3</v>
      </c>
      <c r="BX330" s="95">
        <f t="shared" si="344"/>
        <v>61</v>
      </c>
      <c r="BY330" s="83">
        <f>IFERROR(VLOOKUP(TEXT($A330,"0000"),'AYP11'!$B$425:$AU$846,17,FALSE),"")</f>
        <v>0</v>
      </c>
      <c r="BZ330" s="75">
        <f>IFERROR(VLOOKUP(BY330,'Criteria Table'!$A$2:$I$102,2,FALSE),0)</f>
        <v>10</v>
      </c>
      <c r="CA330" s="95">
        <f t="shared" si="345"/>
        <v>10</v>
      </c>
      <c r="CB330" s="83">
        <f>IFERROR(VLOOKUP(TEXT($A330,"0000"),'AYP11'!$B$3:$AU$424,17,FALSE),"")</f>
        <v>0</v>
      </c>
      <c r="CC330" s="95">
        <f>IFERROR(VLOOKUP(CB330,'Criteria Table'!$A$2:$I$102,2,FALSE),0)</f>
        <v>10</v>
      </c>
      <c r="CD330" s="95">
        <f t="shared" si="346"/>
        <v>10</v>
      </c>
      <c r="CE330" s="83">
        <f>IFERROR(VLOOKUP(TEXT($A330,"0000"),'AYP11'!$B$1269:$AU$1690,17,FALSE),"")</f>
        <v>54</v>
      </c>
      <c r="CF330" s="95">
        <f>IFERROR(VLOOKUP(CE330,'Criteria Table'!$A$2:$I$102,2,FALSE),0)</f>
        <v>4.6000000000000005</v>
      </c>
      <c r="CG330" s="95">
        <f t="shared" si="347"/>
        <v>59</v>
      </c>
      <c r="CH330" s="83">
        <f>IFERROR(VLOOKUP(TEXT($A330,"0000"),'AYP11'!$B$1691:$AU$2112,17,FALSE),"")</f>
        <v>30</v>
      </c>
      <c r="CI330" s="95">
        <f>IFERROR(VLOOKUP(CH330,'Criteria Table'!$A$2:$I$102,2,FALSE),0)</f>
        <v>7</v>
      </c>
      <c r="CJ330" s="95">
        <f t="shared" si="348"/>
        <v>37</v>
      </c>
      <c r="CK330" s="83">
        <f>IFERROR(VLOOKUP(TEXT($A330,"0000"),'AYP11'!$B$2535:$AU$2956,17,FALSE),"")</f>
        <v>26</v>
      </c>
      <c r="CL330" s="95">
        <f>IFERROR(VLOOKUP(CK330,'Criteria Table'!$A$2:$I$102,2,FALSE),0)</f>
        <v>7.4</v>
      </c>
      <c r="CM330" s="95">
        <f t="shared" si="349"/>
        <v>33</v>
      </c>
      <c r="CN330" s="76">
        <f>IFERROR(VLOOKUP(TEXT($A330,"0000"),'AYP11'!$B$3379:$AU$3800,23,FALSE),"")</f>
        <v>0</v>
      </c>
      <c r="CO330" s="95">
        <f>IFERROR(VLOOKUP(CN330,'Criteria Table'!$A$2:$I$102,2,FALSE),0)</f>
        <v>10</v>
      </c>
      <c r="CP330" s="95">
        <f t="shared" si="350"/>
        <v>10</v>
      </c>
      <c r="CQ330" s="76">
        <f>IFERROR(VLOOKUP(TEXT($A330,"0000"),'AYP11'!$B$847:$AU$1268,23,FALSE),"")</f>
        <v>43</v>
      </c>
      <c r="CR330" s="95">
        <f>IFERROR(VLOOKUP(CQ330,'Criteria Table'!$A$2:$I$102,2,FALSE),0)</f>
        <v>5.7</v>
      </c>
      <c r="CS330" s="95">
        <f t="shared" si="351"/>
        <v>49</v>
      </c>
      <c r="CT330" s="76">
        <f>IFERROR(VLOOKUP(TEXT($A330,"0000"),'AYP11'!$B$2113:$AU$2534,23,FALSE),"")</f>
        <v>54</v>
      </c>
      <c r="CU330" s="95">
        <f>IFERROR(VLOOKUP(CT330,'Criteria Table'!$A$2:$I$102,2,FALSE),0)</f>
        <v>4.6000000000000005</v>
      </c>
      <c r="CV330" s="95">
        <f t="shared" si="352"/>
        <v>59</v>
      </c>
      <c r="CW330" s="76">
        <f>IFERROR(VLOOKUP(TEXT($A330,"0000"),'AYP11'!$B$425:$AU$846,23,FALSE),"")</f>
        <v>0</v>
      </c>
      <c r="CX330" s="95">
        <f>IFERROR(VLOOKUP(CW330,'Criteria Table'!$A$2:$I$102,2,FALSE),0)</f>
        <v>10</v>
      </c>
      <c r="CY330" s="95">
        <f t="shared" si="353"/>
        <v>10</v>
      </c>
      <c r="CZ330" s="76">
        <f>IFERROR(VLOOKUP(TEXT($A330,"0000"),'AYP11'!$B$3:$AU$424,23,FALSE),"")</f>
        <v>0</v>
      </c>
      <c r="DA330" s="95">
        <f>IFERROR(VLOOKUP(CZ330,'Criteria Table'!$A$2:$I$102,2,FALSE),0)</f>
        <v>10</v>
      </c>
      <c r="DB330" s="95">
        <f t="shared" si="354"/>
        <v>10</v>
      </c>
      <c r="DC330" s="76">
        <f>IFERROR(VLOOKUP(TEXT($A330,"0000"),'AYP11'!$B$1269:$AU$1690,23,FALSE),"")</f>
        <v>50</v>
      </c>
      <c r="DD330" s="95">
        <f>IFERROR(VLOOKUP(DC330,'Criteria Table'!$A$2:$I$102,2,FALSE),0)</f>
        <v>5</v>
      </c>
      <c r="DE330" s="95">
        <f t="shared" si="355"/>
        <v>55</v>
      </c>
      <c r="DF330" s="76">
        <f>IFERROR(VLOOKUP(TEXT($A330,"0000"),'AYP11'!$B$1691:$AU$2112,23,FALSE),"")</f>
        <v>36</v>
      </c>
      <c r="DG330" s="95">
        <f>IFERROR(VLOOKUP(DF330,'Criteria Table'!$A$2:$I$102,2,FALSE),0)</f>
        <v>6.4</v>
      </c>
      <c r="DH330" s="95">
        <f t="shared" si="356"/>
        <v>42</v>
      </c>
      <c r="DI330" s="76">
        <f>IFERROR(VLOOKUP(TEXT($A330,"0000"),'AYP11'!$B$2535:$AU$2956,23,FALSE),"")</f>
        <v>23</v>
      </c>
      <c r="DJ330" s="95">
        <f>IFERROR(VLOOKUP(DI330,'Criteria Table'!$A$2:$I$102,2,FALSE),0)</f>
        <v>7.7</v>
      </c>
      <c r="DK330" s="95">
        <f t="shared" si="357"/>
        <v>31</v>
      </c>
      <c r="DL330" s="91">
        <f>IFERROR(VLOOKUP(TEXT($A330,"0000"),'AYP11'!$B$3379:$AU$3800,11,FALSE),"")</f>
        <v>0</v>
      </c>
      <c r="DM330" s="95">
        <f t="shared" si="358"/>
        <v>1</v>
      </c>
      <c r="DN330" s="95" t="str">
        <f t="shared" si="359"/>
        <v/>
      </c>
      <c r="DO330" s="91">
        <f>IFERROR(VLOOKUP(TEXT($A330,"0000"),'AYP11'!$B$847:$AU$1268,11,FALSE),"")</f>
        <v>0</v>
      </c>
      <c r="DP330" s="95">
        <f t="shared" si="360"/>
        <v>1</v>
      </c>
      <c r="DQ330" s="95" t="str">
        <f t="shared" si="361"/>
        <v/>
      </c>
      <c r="DR330" s="91">
        <f>IFERROR(VLOOKUP(TEXT($A330,"0000"),'AYP11'!$B$2113:$AU$2534,11,FALSE),"")</f>
        <v>94</v>
      </c>
      <c r="DS330" s="95">
        <f t="shared" si="362"/>
        <v>0</v>
      </c>
      <c r="DT330" s="95">
        <f t="shared" si="363"/>
        <v>94</v>
      </c>
      <c r="DU330" s="91">
        <f>IFERROR(VLOOKUP(TEXT($A330,"0000"),'AYP11'!$B$425:$AU$846,11,FALSE),"")</f>
        <v>0</v>
      </c>
      <c r="DV330" s="95">
        <f t="shared" si="364"/>
        <v>1</v>
      </c>
      <c r="DW330" s="95" t="str">
        <f t="shared" si="365"/>
        <v/>
      </c>
      <c r="DX330" s="91">
        <f>IFERROR(VLOOKUP(TEXT($A330,"0000"),'AYP11'!$B$3:$AU$424,11,FALSE),"")</f>
        <v>0</v>
      </c>
      <c r="DY330" s="95">
        <f t="shared" si="366"/>
        <v>1</v>
      </c>
      <c r="DZ330" s="95" t="str">
        <f t="shared" si="367"/>
        <v/>
      </c>
      <c r="EA330" s="91">
        <f>IFERROR(VLOOKUP(TEXT($A330,"0000"),'AYP11'!$B$1269:$AU$1690,11,FALSE),"")</f>
        <v>94</v>
      </c>
      <c r="EB330" s="95">
        <f t="shared" si="368"/>
        <v>0</v>
      </c>
      <c r="EC330" s="95">
        <f t="shared" si="369"/>
        <v>94</v>
      </c>
      <c r="ED330" s="91">
        <f>IFERROR(VLOOKUP(TEXT($A330,"0000"),'AYP11'!$B$1691:$AU$2112,11,FALSE),"")</f>
        <v>75</v>
      </c>
      <c r="EE330" s="95">
        <f t="shared" si="370"/>
        <v>1</v>
      </c>
      <c r="EF330" s="95">
        <f t="shared" si="371"/>
        <v>76</v>
      </c>
      <c r="EG330" s="91">
        <f>IFERROR(VLOOKUP(TEXT($A330,"0000"),'AYP11'!$B$2535:$AU$2956,11,FALSE),"")</f>
        <v>91</v>
      </c>
      <c r="EH330" s="95">
        <f t="shared" si="372"/>
        <v>0</v>
      </c>
      <c r="EI330" s="95">
        <f t="shared" si="373"/>
        <v>91</v>
      </c>
    </row>
    <row r="331" spans="1:139" x14ac:dyDescent="0.25">
      <c r="A331" s="248">
        <v>6541</v>
      </c>
      <c r="B331" s="291">
        <f t="shared" si="320"/>
        <v>32.142857142857146</v>
      </c>
      <c r="C331" s="50">
        <f>IFERROR(VLOOKUP(TEXT($A331,"0000"),'R-M11'!$A$2:$AA$500,4,FALSE),0)</f>
        <v>378</v>
      </c>
      <c r="D331" s="291">
        <f t="shared" si="321"/>
        <v>31.717687074829932</v>
      </c>
      <c r="E331" s="98">
        <f>IFERROR(SUM(VLOOKUP(TEXT($A331,"0000"),'R-M11'!$A$2:$AA$500,5,FALSE),VLOOKUP(TEXT($A331,"0000"),'R-M11'!$A$2:$AA$500,6,FALSE)),0)</f>
        <v>373</v>
      </c>
      <c r="F331" s="58">
        <f>IFERROR(VLOOKUP(TEXT($A331,"0000"),'R-M11'!$A$2:$AA$500,14,FALSE),0)</f>
        <v>1176</v>
      </c>
      <c r="G331" s="230">
        <f t="shared" si="374"/>
        <v>34.662857142857149</v>
      </c>
      <c r="H331" s="97">
        <f t="shared" si="322"/>
        <v>407.63520000000011</v>
      </c>
      <c r="I331" s="230">
        <f t="shared" si="375"/>
        <v>32.797687074829931</v>
      </c>
      <c r="J331" s="97">
        <f t="shared" si="323"/>
        <v>385.70079999999996</v>
      </c>
      <c r="K331" s="230">
        <f t="shared" si="324"/>
        <v>64</v>
      </c>
      <c r="L331" s="121">
        <f>IFERROR(VLOOKUP(K331,'Criteria Table'!$A$2:$I$102,2,FALSE),"")</f>
        <v>3.6</v>
      </c>
      <c r="M331" s="230">
        <f t="shared" si="325"/>
        <v>67.460544217687072</v>
      </c>
      <c r="N331" s="286">
        <f t="shared" si="326"/>
        <v>33.902647309991465</v>
      </c>
      <c r="O331" s="50">
        <f>IFERROR(VLOOKUP(TEXT($A331,"0000"),'R-M11'!$A$2:$AA$500,17,FALSE),"")</f>
        <v>397</v>
      </c>
      <c r="P331" s="286">
        <f t="shared" si="327"/>
        <v>28.86421861656704</v>
      </c>
      <c r="Q331" s="98">
        <f>IFERROR(SUM(VLOOKUP(TEXT($A331,"0000"),'R-M11'!$A$2:$AA$500,18,FALSE),VLOOKUP(TEXT($A331,"0000"),'R-M11'!$A$2:$AA$500,19,FALSE)),0)</f>
        <v>338</v>
      </c>
      <c r="R331" s="69">
        <f>IFERROR(VLOOKUP(TEXT($A331,"0000"),'R-M11'!$A$2:$AA$500,27,FALSE),0)</f>
        <v>1171</v>
      </c>
      <c r="S331" s="121">
        <f t="shared" si="376"/>
        <v>36.492647309991469</v>
      </c>
      <c r="T331" s="70">
        <f t="shared" si="328"/>
        <v>427.32890000000009</v>
      </c>
      <c r="U331" s="121">
        <f t="shared" si="377"/>
        <v>29.97421861656704</v>
      </c>
      <c r="V331" s="70">
        <f t="shared" si="329"/>
        <v>350.99810000000002</v>
      </c>
      <c r="W331" s="121">
        <f t="shared" si="330"/>
        <v>63</v>
      </c>
      <c r="X331" s="124">
        <f>IFERROR(VLOOKUP(W331,'Criteria Table'!$A$2:$I$102,2,FALSE),"")</f>
        <v>3.7</v>
      </c>
      <c r="Y331" s="121">
        <f t="shared" si="331"/>
        <v>66.466865926558512</v>
      </c>
      <c r="Z331" s="92">
        <f>IFERROR(IF(VLOOKUP(A331,'SG11'!$A$3:$AI$500,18,FALSE)="","NA",VLOOKUP(A331,'SG11'!$A$3:$AI$500,18,FALSE)),"")</f>
        <v>65</v>
      </c>
      <c r="AA331" s="75">
        <f>IFERROR(VLOOKUP(Z331,'Criteria Table'!$A$2:$I$102,6,FALSE),"NA")</f>
        <v>5</v>
      </c>
      <c r="AB331" s="95">
        <f t="shared" si="378"/>
        <v>70</v>
      </c>
      <c r="AC331" s="84">
        <f>IFERROR(IF(VLOOKUP(A331,'SG11'!$A$3:$AI$500,19,FALSE)="","NA",VLOOKUP(A331,'SG11'!$A$3:$AI$500,19,FALSE)),"")</f>
        <v>68</v>
      </c>
      <c r="AD331" s="75">
        <f>IFERROR(VLOOKUP(AC331,'Criteria Table'!$A$2:$I$102,6,FALSE),"NA")</f>
        <v>5</v>
      </c>
      <c r="AE331" s="95">
        <f t="shared" si="379"/>
        <v>73</v>
      </c>
      <c r="AF331" s="92">
        <f>IFERROR(IF(VLOOKUP(A331,'SG11'!$A$3:$AI$500,20,FALSE)="","NA",VLOOKUP(A331,'SG11'!$A$3:$AI$500,20,FALSE)),"")</f>
        <v>62</v>
      </c>
      <c r="AG331" s="75">
        <f>IFERROR(VLOOKUP(AF331,'Criteria Table'!$A$2:$I$102,6,FALSE),"NA")</f>
        <v>5</v>
      </c>
      <c r="AH331" s="95">
        <f t="shared" si="380"/>
        <v>67</v>
      </c>
      <c r="AI331" s="84">
        <f>IFERROR(IF(VLOOKUP(A331,'SG11'!$A$3:$AI$500,21,FALSE)="","NA",VLOOKUP(A331,'SG11'!$A$3:$AI$500,21,FALSE)),"")</f>
        <v>62</v>
      </c>
      <c r="AJ331" s="75">
        <f>IFERROR(VLOOKUP(AI331,'Criteria Table'!$A$2:$I$102,6,FALSE),"NA")</f>
        <v>5</v>
      </c>
      <c r="AK331" s="95">
        <f t="shared" si="381"/>
        <v>67</v>
      </c>
      <c r="AL331" s="99">
        <f>IFERROR(VLOOKUP(TEXT(A331,"0000"),'W11'!$A$1:$E$500,4,FALSE)/AP331*100,"")</f>
        <v>95.918367346938766</v>
      </c>
      <c r="AM331" s="97">
        <f>IFERROR(VLOOKUP(TEXT(A331,"0000"),'W11'!$A$1:$E$500,4,FALSE),"")</f>
        <v>423</v>
      </c>
      <c r="AN331" s="99">
        <f t="shared" si="332"/>
        <v>95.918367346938766</v>
      </c>
      <c r="AO331" s="97">
        <f t="shared" si="333"/>
        <v>423</v>
      </c>
      <c r="AP331" s="99">
        <f>IFERROR(VLOOKUP(TEXT(A331,"0000"),'W11'!$A$1:$E$500,5,FALSE),"")</f>
        <v>441</v>
      </c>
      <c r="AQ331" s="97">
        <f>IFERROR(VLOOKUP(ROUND(AL331,0),'Criteria Table'!$A$2:$I$102,4,FALSE),0)</f>
        <v>0</v>
      </c>
      <c r="AR331" s="128"/>
      <c r="AS331" s="95"/>
      <c r="AT331" s="95"/>
      <c r="AU331" s="100">
        <f>IFERROR(VLOOKUP(TEXT(A331,"0000"),'Sci11'!$A$3:$N$492,4,FALSE)/VLOOKUP(TEXT(A331,"0000"),'Sci11'!$A$3:$N$492,14,FALSE)*100,"")</f>
        <v>31.690140845070424</v>
      </c>
      <c r="AV331" s="101">
        <f>SUM(VLOOKUP(TEXT(A331,"0000"),'Sci11'!$A$3:$N$492,5,FALSE),VLOOKUP(TEXT(A331,"0000"),'Sci11'!$A$3:$N$492,6,FALSE))/VLOOKUP(TEXT(A331,"0000"),'Sci11'!$A$3:$N$492,14,FALSE)*100</f>
        <v>8.215962441314554</v>
      </c>
      <c r="AW331" s="100">
        <f t="shared" si="382"/>
        <v>35.89014084507042</v>
      </c>
      <c r="AX331" s="101">
        <f>IFERROR(AW331/100*VLOOKUP(TEXT(A331,"0000"),'Sci11'!$A$3:$N$492,14,FALSE),"")</f>
        <v>152.89199999999997</v>
      </c>
      <c r="AY331" s="100">
        <f t="shared" si="383"/>
        <v>10.015962441314553</v>
      </c>
      <c r="AZ331" s="101">
        <f>IFERROR(AY331/100*VLOOKUP(TEXT(A331,"0000"),'Sci11'!$A$3:$N$492,14,FALSE),"")</f>
        <v>42.667999999999999</v>
      </c>
      <c r="BA331" s="100">
        <f t="shared" si="334"/>
        <v>40</v>
      </c>
      <c r="BB331" s="101">
        <f>IFERROR(VLOOKUP(BA331,'Criteria Table'!$A$2:$I$102,2,FALSE),"")</f>
        <v>6</v>
      </c>
      <c r="BC331" s="101">
        <f t="shared" si="335"/>
        <v>46</v>
      </c>
      <c r="BD331" s="82">
        <f>IFERROR(VLOOKUP(A331,ATTx11!$A$2:$N$500,4,FALSE),"")</f>
        <v>94.67</v>
      </c>
      <c r="BE331" s="95">
        <f t="shared" si="336"/>
        <v>0.5</v>
      </c>
      <c r="BF331" s="96">
        <f t="shared" si="337"/>
        <v>95.17</v>
      </c>
      <c r="BG331" s="70">
        <f>IFERROR(VLOOKUP(A331,ATTx11!$A$2:$N$500,11,FALSE),"")</f>
        <v>160</v>
      </c>
      <c r="BH331" s="95">
        <f t="shared" si="338"/>
        <v>144</v>
      </c>
      <c r="BI331" s="70">
        <f>IFERROR(VLOOKUP(A331,ATTx11!$A$2:$N$500,12,FALSE),"")</f>
        <v>300</v>
      </c>
      <c r="BJ331" s="97">
        <f t="shared" si="339"/>
        <v>270</v>
      </c>
      <c r="BK331" s="84">
        <f>IFERROR(VLOOKUP(A331,ATTx11!$A$2:$N$500,7,FALSE),"")</f>
        <v>126</v>
      </c>
      <c r="BL331" s="97">
        <f t="shared" si="340"/>
        <v>113.4</v>
      </c>
      <c r="BM331" s="84">
        <f>IFERROR(VLOOKUP(A331,ATTx11!$A$2:$N$500,8,FALSE),"")</f>
        <v>158</v>
      </c>
      <c r="BN331" s="95">
        <f t="shared" si="341"/>
        <v>142.19999999999999</v>
      </c>
      <c r="BO331" s="95"/>
      <c r="BP331" s="83">
        <f>IFERROR(VLOOKUP(TEXT($A331,"0000"),'AYP11'!$B$3379:$AU$3800,17,FALSE),"")</f>
        <v>79</v>
      </c>
      <c r="BQ331" s="75">
        <f>IFERROR(VLOOKUP(BP331,'Criteria Table'!$A$2:$I$102,2,FALSE),0)</f>
        <v>2.1</v>
      </c>
      <c r="BR331" s="95">
        <f t="shared" si="342"/>
        <v>81</v>
      </c>
      <c r="BS331" s="83">
        <f>IFERROR(VLOOKUP(TEXT($A331,"0000"),'AYP11'!$B$847:$AU$1268,17,FALSE),"")</f>
        <v>49</v>
      </c>
      <c r="BT331" s="75">
        <f>IFERROR(VLOOKUP(BS331,'Criteria Table'!$A$2:$I$102,2,FALSE),0)</f>
        <v>5.1000000000000005</v>
      </c>
      <c r="BU331" s="95">
        <f t="shared" si="343"/>
        <v>54</v>
      </c>
      <c r="BV331" s="83">
        <f>IFERROR(VLOOKUP(TEXT($A331,"0000"),'AYP11'!$B$2113:$AU$2534,17,FALSE),"")</f>
        <v>64</v>
      </c>
      <c r="BW331" s="75">
        <f>IFERROR(VLOOKUP(BV331,'Criteria Table'!$A$2:$I$102,2,FALSE),0)</f>
        <v>3.6</v>
      </c>
      <c r="BX331" s="95">
        <f t="shared" si="344"/>
        <v>68</v>
      </c>
      <c r="BY331" s="83">
        <f>IFERROR(VLOOKUP(TEXT($A331,"0000"),'AYP11'!$B$425:$AU$846,17,FALSE),"")</f>
        <v>0</v>
      </c>
      <c r="BZ331" s="75">
        <f>IFERROR(VLOOKUP(BY331,'Criteria Table'!$A$2:$I$102,2,FALSE),0)</f>
        <v>10</v>
      </c>
      <c r="CA331" s="95">
        <f t="shared" si="345"/>
        <v>10</v>
      </c>
      <c r="CB331" s="83">
        <f>IFERROR(VLOOKUP(TEXT($A331,"0000"),'AYP11'!$B$3:$AU$424,17,FALSE),"")</f>
        <v>0</v>
      </c>
      <c r="CC331" s="95">
        <f>IFERROR(VLOOKUP(CB331,'Criteria Table'!$A$2:$I$102,2,FALSE),0)</f>
        <v>10</v>
      </c>
      <c r="CD331" s="95">
        <f t="shared" si="346"/>
        <v>10</v>
      </c>
      <c r="CE331" s="83">
        <f>IFERROR(VLOOKUP(TEXT($A331,"0000"),'AYP11'!$B$1269:$AU$1690,17,FALSE),"")</f>
        <v>59</v>
      </c>
      <c r="CF331" s="95">
        <f>IFERROR(VLOOKUP(CE331,'Criteria Table'!$A$2:$I$102,2,FALSE),0)</f>
        <v>4.1000000000000005</v>
      </c>
      <c r="CG331" s="95">
        <f t="shared" si="347"/>
        <v>63</v>
      </c>
      <c r="CH331" s="83">
        <f>IFERROR(VLOOKUP(TEXT($A331,"0000"),'AYP11'!$B$1691:$AU$2112,17,FALSE),"")</f>
        <v>41</v>
      </c>
      <c r="CI331" s="95">
        <f>IFERROR(VLOOKUP(CH331,'Criteria Table'!$A$2:$I$102,2,FALSE),0)</f>
        <v>5.9</v>
      </c>
      <c r="CJ331" s="95">
        <f t="shared" si="348"/>
        <v>47</v>
      </c>
      <c r="CK331" s="83">
        <f>IFERROR(VLOOKUP(TEXT($A331,"0000"),'AYP11'!$B$2535:$AU$2956,17,FALSE),"")</f>
        <v>0</v>
      </c>
      <c r="CL331" s="95">
        <f>IFERROR(VLOOKUP(CK331,'Criteria Table'!$A$2:$I$102,2,FALSE),0)</f>
        <v>10</v>
      </c>
      <c r="CM331" s="95">
        <f t="shared" si="349"/>
        <v>10</v>
      </c>
      <c r="CN331" s="76">
        <f>IFERROR(VLOOKUP(TEXT($A331,"0000"),'AYP11'!$B$3379:$AU$3800,23,FALSE),"")</f>
        <v>76</v>
      </c>
      <c r="CO331" s="95">
        <f>IFERROR(VLOOKUP(CN331,'Criteria Table'!$A$2:$I$102,2,FALSE),0)</f>
        <v>2.4000000000000004</v>
      </c>
      <c r="CP331" s="95">
        <f t="shared" si="350"/>
        <v>78</v>
      </c>
      <c r="CQ331" s="76">
        <f>IFERROR(VLOOKUP(TEXT($A331,"0000"),'AYP11'!$B$847:$AU$1268,23,FALSE),"")</f>
        <v>53</v>
      </c>
      <c r="CR331" s="95">
        <f>IFERROR(VLOOKUP(CQ331,'Criteria Table'!$A$2:$I$102,2,FALSE),0)</f>
        <v>4.7</v>
      </c>
      <c r="CS331" s="95">
        <f t="shared" si="351"/>
        <v>58</v>
      </c>
      <c r="CT331" s="76">
        <f>IFERROR(VLOOKUP(TEXT($A331,"0000"),'AYP11'!$B$2113:$AU$2534,23,FALSE),"")</f>
        <v>63</v>
      </c>
      <c r="CU331" s="95">
        <f>IFERROR(VLOOKUP(CT331,'Criteria Table'!$A$2:$I$102,2,FALSE),0)</f>
        <v>3.7</v>
      </c>
      <c r="CV331" s="95">
        <f t="shared" si="352"/>
        <v>67</v>
      </c>
      <c r="CW331" s="76">
        <f>IFERROR(VLOOKUP(TEXT($A331,"0000"),'AYP11'!$B$425:$AU$846,23,FALSE),"")</f>
        <v>0</v>
      </c>
      <c r="CX331" s="95">
        <f>IFERROR(VLOOKUP(CW331,'Criteria Table'!$A$2:$I$102,2,FALSE),0)</f>
        <v>10</v>
      </c>
      <c r="CY331" s="95">
        <f t="shared" si="353"/>
        <v>10</v>
      </c>
      <c r="CZ331" s="76">
        <f>IFERROR(VLOOKUP(TEXT($A331,"0000"),'AYP11'!$B$3:$AU$424,23,FALSE),"")</f>
        <v>0</v>
      </c>
      <c r="DA331" s="95">
        <f>IFERROR(VLOOKUP(CZ331,'Criteria Table'!$A$2:$I$102,2,FALSE),0)</f>
        <v>10</v>
      </c>
      <c r="DB331" s="95">
        <f t="shared" si="354"/>
        <v>10</v>
      </c>
      <c r="DC331" s="76">
        <f>IFERROR(VLOOKUP(TEXT($A331,"0000"),'AYP11'!$B$1269:$AU$1690,23,FALSE),"")</f>
        <v>59</v>
      </c>
      <c r="DD331" s="95">
        <f>IFERROR(VLOOKUP(DC331,'Criteria Table'!$A$2:$I$102,2,FALSE),0)</f>
        <v>4.1000000000000005</v>
      </c>
      <c r="DE331" s="95">
        <f t="shared" si="355"/>
        <v>63</v>
      </c>
      <c r="DF331" s="76">
        <f>IFERROR(VLOOKUP(TEXT($A331,"0000"),'AYP11'!$B$1691:$AU$2112,23,FALSE),"")</f>
        <v>45</v>
      </c>
      <c r="DG331" s="95">
        <f>IFERROR(VLOOKUP(DF331,'Criteria Table'!$A$2:$I$102,2,FALSE),0)</f>
        <v>5.5</v>
      </c>
      <c r="DH331" s="95">
        <f t="shared" si="356"/>
        <v>51</v>
      </c>
      <c r="DI331" s="76">
        <f>IFERROR(VLOOKUP(TEXT($A331,"0000"),'AYP11'!$B$2535:$AU$2956,23,FALSE),"")</f>
        <v>0</v>
      </c>
      <c r="DJ331" s="95">
        <f>IFERROR(VLOOKUP(DI331,'Criteria Table'!$A$2:$I$102,2,FALSE),0)</f>
        <v>10</v>
      </c>
      <c r="DK331" s="95">
        <f t="shared" si="357"/>
        <v>10</v>
      </c>
      <c r="DL331" s="91">
        <f>IFERROR(VLOOKUP(TEXT($A331,"0000"),'AYP11'!$B$3379:$AU$3800,11,FALSE),"")</f>
        <v>0</v>
      </c>
      <c r="DM331" s="95">
        <f t="shared" si="358"/>
        <v>1</v>
      </c>
      <c r="DN331" s="95" t="str">
        <f t="shared" si="359"/>
        <v/>
      </c>
      <c r="DO331" s="91">
        <f>IFERROR(VLOOKUP(TEXT($A331,"0000"),'AYP11'!$B$847:$AU$1268,11,FALSE),"")</f>
        <v>94</v>
      </c>
      <c r="DP331" s="95">
        <f t="shared" si="360"/>
        <v>0</v>
      </c>
      <c r="DQ331" s="95">
        <f t="shared" si="361"/>
        <v>94</v>
      </c>
      <c r="DR331" s="91">
        <f>IFERROR(VLOOKUP(TEXT($A331,"0000"),'AYP11'!$B$2113:$AU$2534,11,FALSE),"")</f>
        <v>0</v>
      </c>
      <c r="DS331" s="95">
        <f t="shared" si="362"/>
        <v>1</v>
      </c>
      <c r="DT331" s="95" t="str">
        <f t="shared" si="363"/>
        <v/>
      </c>
      <c r="DU331" s="91">
        <f>IFERROR(VLOOKUP(TEXT($A331,"0000"),'AYP11'!$B$425:$AU$846,11,FALSE),"")</f>
        <v>0</v>
      </c>
      <c r="DV331" s="95">
        <f t="shared" si="364"/>
        <v>1</v>
      </c>
      <c r="DW331" s="95" t="str">
        <f t="shared" si="365"/>
        <v/>
      </c>
      <c r="DX331" s="91">
        <f>IFERROR(VLOOKUP(TEXT($A331,"0000"),'AYP11'!$B$3:$AU$424,11,FALSE),"")</f>
        <v>0</v>
      </c>
      <c r="DY331" s="95">
        <f t="shared" si="366"/>
        <v>1</v>
      </c>
      <c r="DZ331" s="95" t="str">
        <f t="shared" si="367"/>
        <v/>
      </c>
      <c r="EA331" s="91">
        <f>IFERROR(VLOOKUP(TEXT($A331,"0000"),'AYP11'!$B$1269:$AU$1690,11,FALSE),"")</f>
        <v>0</v>
      </c>
      <c r="EB331" s="95">
        <f t="shared" si="368"/>
        <v>1</v>
      </c>
      <c r="EC331" s="95" t="str">
        <f t="shared" si="369"/>
        <v/>
      </c>
      <c r="ED331" s="91">
        <f>IFERROR(VLOOKUP(TEXT($A331,"0000"),'AYP11'!$B$1691:$AU$2112,11,FALSE),"")</f>
        <v>91</v>
      </c>
      <c r="EE331" s="95">
        <f t="shared" si="370"/>
        <v>0</v>
      </c>
      <c r="EF331" s="95">
        <f t="shared" si="371"/>
        <v>91</v>
      </c>
      <c r="EG331" s="91">
        <f>IFERROR(VLOOKUP(TEXT($A331,"0000"),'AYP11'!$B$2535:$AU$2956,11,FALSE),"")</f>
        <v>88</v>
      </c>
      <c r="EH331" s="95">
        <f t="shared" si="372"/>
        <v>1</v>
      </c>
      <c r="EI331" s="95">
        <f t="shared" si="373"/>
        <v>89</v>
      </c>
    </row>
    <row r="332" spans="1:139" x14ac:dyDescent="0.25">
      <c r="A332" s="248">
        <v>6571</v>
      </c>
      <c r="B332" s="291">
        <f t="shared" si="320"/>
        <v>33.583959899749374</v>
      </c>
      <c r="C332" s="50">
        <f>IFERROR(VLOOKUP(TEXT($A332,"0000"),'R-M11'!$A$2:$AA$500,4,FALSE),0)</f>
        <v>268</v>
      </c>
      <c r="D332" s="291">
        <f t="shared" si="321"/>
        <v>15.413533834586465</v>
      </c>
      <c r="E332" s="98">
        <f>IFERROR(SUM(VLOOKUP(TEXT($A332,"0000"),'R-M11'!$A$2:$AA$500,5,FALSE),VLOOKUP(TEXT($A332,"0000"),'R-M11'!$A$2:$AA$500,6,FALSE)),0)</f>
        <v>123</v>
      </c>
      <c r="F332" s="58">
        <f>IFERROR(VLOOKUP(TEXT($A332,"0000"),'R-M11'!$A$2:$AA$500,14,FALSE),0)</f>
        <v>798</v>
      </c>
      <c r="G332" s="230">
        <f t="shared" si="374"/>
        <v>37.153959899749374</v>
      </c>
      <c r="H332" s="97">
        <f t="shared" si="322"/>
        <v>296.48860000000002</v>
      </c>
      <c r="I332" s="230">
        <f t="shared" si="375"/>
        <v>16.943533834586464</v>
      </c>
      <c r="J332" s="97">
        <f t="shared" si="323"/>
        <v>135.20939999999999</v>
      </c>
      <c r="K332" s="230">
        <f t="shared" si="324"/>
        <v>49</v>
      </c>
      <c r="L332" s="121">
        <f>IFERROR(VLOOKUP(K332,'Criteria Table'!$A$2:$I$102,2,FALSE),"")</f>
        <v>5.1000000000000005</v>
      </c>
      <c r="M332" s="230">
        <f t="shared" si="325"/>
        <v>54.097493734335842</v>
      </c>
      <c r="N332" s="286">
        <f t="shared" si="326"/>
        <v>34.42622950819672</v>
      </c>
      <c r="O332" s="50">
        <f>IFERROR(VLOOKUP(TEXT($A332,"0000"),'R-M11'!$A$2:$AA$500,17,FALSE),"")</f>
        <v>273</v>
      </c>
      <c r="P332" s="286">
        <f t="shared" si="327"/>
        <v>14.627994955863807</v>
      </c>
      <c r="Q332" s="98">
        <f>IFERROR(SUM(VLOOKUP(TEXT($A332,"0000"),'R-M11'!$A$2:$AA$500,18,FALSE),VLOOKUP(TEXT($A332,"0000"),'R-M11'!$A$2:$AA$500,19,FALSE)),0)</f>
        <v>116</v>
      </c>
      <c r="R332" s="69">
        <f>IFERROR(VLOOKUP(TEXT($A332,"0000"),'R-M11'!$A$2:$AA$500,27,FALSE),0)</f>
        <v>793</v>
      </c>
      <c r="S332" s="121">
        <f t="shared" si="376"/>
        <v>37.99622950819672</v>
      </c>
      <c r="T332" s="70">
        <f t="shared" si="328"/>
        <v>301.31009999999998</v>
      </c>
      <c r="U332" s="121">
        <f t="shared" si="377"/>
        <v>16.157994955863806</v>
      </c>
      <c r="V332" s="70">
        <f t="shared" si="329"/>
        <v>128.13289999999998</v>
      </c>
      <c r="W332" s="121">
        <f t="shared" si="330"/>
        <v>49</v>
      </c>
      <c r="X332" s="124">
        <f>IFERROR(VLOOKUP(W332,'Criteria Table'!$A$2:$I$102,2,FALSE),"")</f>
        <v>5.1000000000000005</v>
      </c>
      <c r="Y332" s="121">
        <f t="shared" si="331"/>
        <v>54.154224464060526</v>
      </c>
      <c r="Z332" s="92">
        <f>IFERROR(IF(VLOOKUP(A332,'SG11'!$A$3:$AI$500,18,FALSE)="","NA",VLOOKUP(A332,'SG11'!$A$3:$AI$500,18,FALSE)),"")</f>
        <v>59</v>
      </c>
      <c r="AA332" s="75">
        <f>IFERROR(VLOOKUP(Z332,'Criteria Table'!$A$2:$I$102,6,FALSE),"NA")</f>
        <v>10</v>
      </c>
      <c r="AB332" s="95">
        <f t="shared" si="378"/>
        <v>69</v>
      </c>
      <c r="AC332" s="84">
        <f>IFERROR(IF(VLOOKUP(A332,'SG11'!$A$3:$AI$500,19,FALSE)="","NA",VLOOKUP(A332,'SG11'!$A$3:$AI$500,19,FALSE)),"")</f>
        <v>62</v>
      </c>
      <c r="AD332" s="75">
        <f>IFERROR(VLOOKUP(AC332,'Criteria Table'!$A$2:$I$102,6,FALSE),"NA")</f>
        <v>5</v>
      </c>
      <c r="AE332" s="95">
        <f t="shared" si="379"/>
        <v>67</v>
      </c>
      <c r="AF332" s="92">
        <f>IFERROR(IF(VLOOKUP(A332,'SG11'!$A$3:$AI$500,20,FALSE)="","NA",VLOOKUP(A332,'SG11'!$A$3:$AI$500,20,FALSE)),"")</f>
        <v>68</v>
      </c>
      <c r="AG332" s="75">
        <f>IFERROR(VLOOKUP(AF332,'Criteria Table'!$A$2:$I$102,6,FALSE),"NA")</f>
        <v>5</v>
      </c>
      <c r="AH332" s="95">
        <f t="shared" si="380"/>
        <v>73</v>
      </c>
      <c r="AI332" s="84">
        <f>IFERROR(IF(VLOOKUP(A332,'SG11'!$A$3:$AI$500,21,FALSE)="","NA",VLOOKUP(A332,'SG11'!$A$3:$AI$500,21,FALSE)),"")</f>
        <v>70</v>
      </c>
      <c r="AJ332" s="75">
        <f>IFERROR(VLOOKUP(AI332,'Criteria Table'!$A$2:$I$102,6,FALSE),"NA")</f>
        <v>5</v>
      </c>
      <c r="AK332" s="95">
        <f t="shared" si="381"/>
        <v>75</v>
      </c>
      <c r="AL332" s="99">
        <f>IFERROR(VLOOKUP(TEXT(A332,"0000"),'W11'!$A$1:$E$500,4,FALSE)/AP332*100,"")</f>
        <v>95.864661654135347</v>
      </c>
      <c r="AM332" s="97">
        <f>IFERROR(VLOOKUP(TEXT(A332,"0000"),'W11'!$A$1:$E$500,4,FALSE),"")</f>
        <v>255</v>
      </c>
      <c r="AN332" s="99">
        <f t="shared" si="332"/>
        <v>95.864661654135347</v>
      </c>
      <c r="AO332" s="97">
        <f t="shared" si="333"/>
        <v>255</v>
      </c>
      <c r="AP332" s="99">
        <f>IFERROR(VLOOKUP(TEXT(A332,"0000"),'W11'!$A$1:$E$500,5,FALSE),"")</f>
        <v>266</v>
      </c>
      <c r="AQ332" s="97">
        <f>IFERROR(VLOOKUP(ROUND(AL332,0),'Criteria Table'!$A$2:$I$102,4,FALSE),0)</f>
        <v>0</v>
      </c>
      <c r="AR332" s="128"/>
      <c r="AS332" s="95"/>
      <c r="AT332" s="95"/>
      <c r="AU332" s="100">
        <f>IFERROR(VLOOKUP(TEXT(A332,"0000"),'Sci11'!$A$3:$N$492,4,FALSE)/VLOOKUP(TEXT(A332,"0000"),'Sci11'!$A$3:$N$492,14,FALSE)*100,"")</f>
        <v>23.484848484848484</v>
      </c>
      <c r="AV332" s="101">
        <f>SUM(VLOOKUP(TEXT(A332,"0000"),'Sci11'!$A$3:$N$492,5,FALSE),VLOOKUP(TEXT(A332,"0000"),'Sci11'!$A$3:$N$492,6,FALSE))/VLOOKUP(TEXT(A332,"0000"),'Sci11'!$A$3:$N$492,14,FALSE)*100</f>
        <v>3.7878787878787881</v>
      </c>
      <c r="AW332" s="100">
        <f t="shared" si="382"/>
        <v>28.594848484848484</v>
      </c>
      <c r="AX332" s="101">
        <f>IFERROR(AW332/100*VLOOKUP(TEXT(A332,"0000"),'Sci11'!$A$3:$N$492,14,FALSE),"")</f>
        <v>75.490399999999994</v>
      </c>
      <c r="AY332" s="100">
        <f t="shared" si="383"/>
        <v>5.9778787878787885</v>
      </c>
      <c r="AZ332" s="101">
        <f>IFERROR(AY332/100*VLOOKUP(TEXT(A332,"0000"),'Sci11'!$A$3:$N$492,14,FALSE),"")</f>
        <v>15.781600000000001</v>
      </c>
      <c r="BA332" s="100">
        <f t="shared" si="334"/>
        <v>27</v>
      </c>
      <c r="BB332" s="101">
        <f>IFERROR(VLOOKUP(BA332,'Criteria Table'!$A$2:$I$102,2,FALSE),"")</f>
        <v>7.3000000000000007</v>
      </c>
      <c r="BC332" s="101">
        <f t="shared" si="335"/>
        <v>34.299999999999997</v>
      </c>
      <c r="BD332" s="82">
        <f>IFERROR(VLOOKUP(A332,ATTx11!$A$2:$N$500,4,FALSE),"")</f>
        <v>95.64</v>
      </c>
      <c r="BE332" s="95">
        <f t="shared" si="336"/>
        <v>0.5</v>
      </c>
      <c r="BF332" s="96">
        <f t="shared" si="337"/>
        <v>96.14</v>
      </c>
      <c r="BG332" s="70">
        <f>IFERROR(VLOOKUP(A332,ATTx11!$A$2:$N$500,11,FALSE),"")</f>
        <v>366</v>
      </c>
      <c r="BH332" s="95">
        <f t="shared" si="338"/>
        <v>329.4</v>
      </c>
      <c r="BI332" s="70">
        <f>IFERROR(VLOOKUP(A332,ATTx11!$A$2:$N$500,12,FALSE),"")</f>
        <v>261</v>
      </c>
      <c r="BJ332" s="97">
        <f t="shared" si="339"/>
        <v>234.9</v>
      </c>
      <c r="BK332" s="84">
        <f>IFERROR(VLOOKUP(A332,ATTx11!$A$2:$N$500,7,FALSE),"")</f>
        <v>212</v>
      </c>
      <c r="BL332" s="97">
        <f t="shared" si="340"/>
        <v>190.8</v>
      </c>
      <c r="BM332" s="84">
        <f>IFERROR(VLOOKUP(A332,ATTx11!$A$2:$N$500,8,FALSE),"")</f>
        <v>164</v>
      </c>
      <c r="BN332" s="95">
        <f t="shared" si="341"/>
        <v>147.6</v>
      </c>
      <c r="BO332" s="95"/>
      <c r="BP332" s="83">
        <f>IFERROR(VLOOKUP(TEXT($A332,"0000"),'AYP11'!$B$3379:$AU$3800,17,FALSE),"")</f>
        <v>0</v>
      </c>
      <c r="BQ332" s="75">
        <f>IFERROR(VLOOKUP(BP332,'Criteria Table'!$A$2:$I$102,2,FALSE),0)</f>
        <v>10</v>
      </c>
      <c r="BR332" s="95">
        <f t="shared" si="342"/>
        <v>10</v>
      </c>
      <c r="BS332" s="83">
        <f>IFERROR(VLOOKUP(TEXT($A332,"0000"),'AYP11'!$B$847:$AU$1268,17,FALSE),"")</f>
        <v>50</v>
      </c>
      <c r="BT332" s="75">
        <f>IFERROR(VLOOKUP(BS332,'Criteria Table'!$A$2:$I$102,2,FALSE),0)</f>
        <v>5</v>
      </c>
      <c r="BU332" s="95">
        <f t="shared" si="343"/>
        <v>55</v>
      </c>
      <c r="BV332" s="83">
        <f>IFERROR(VLOOKUP(TEXT($A332,"0000"),'AYP11'!$B$2113:$AU$2534,17,FALSE),"")</f>
        <v>0</v>
      </c>
      <c r="BW332" s="75">
        <f>IFERROR(VLOOKUP(BV332,'Criteria Table'!$A$2:$I$102,2,FALSE),0)</f>
        <v>10</v>
      </c>
      <c r="BX332" s="95">
        <f t="shared" si="344"/>
        <v>10</v>
      </c>
      <c r="BY332" s="83">
        <f>IFERROR(VLOOKUP(TEXT($A332,"0000"),'AYP11'!$B$425:$AU$846,17,FALSE),"")</f>
        <v>0</v>
      </c>
      <c r="BZ332" s="75">
        <f>IFERROR(VLOOKUP(BY332,'Criteria Table'!$A$2:$I$102,2,FALSE),0)</f>
        <v>10</v>
      </c>
      <c r="CA332" s="95">
        <f t="shared" si="345"/>
        <v>10</v>
      </c>
      <c r="CB332" s="83">
        <f>IFERROR(VLOOKUP(TEXT($A332,"0000"),'AYP11'!$B$3:$AU$424,17,FALSE),"")</f>
        <v>0</v>
      </c>
      <c r="CC332" s="95">
        <f>IFERROR(VLOOKUP(CB332,'Criteria Table'!$A$2:$I$102,2,FALSE),0)</f>
        <v>10</v>
      </c>
      <c r="CD332" s="95">
        <f t="shared" si="346"/>
        <v>10</v>
      </c>
      <c r="CE332" s="83">
        <f>IFERROR(VLOOKUP(TEXT($A332,"0000"),'AYP11'!$B$1269:$AU$1690,17,FALSE),"")</f>
        <v>48</v>
      </c>
      <c r="CF332" s="95">
        <f>IFERROR(VLOOKUP(CE332,'Criteria Table'!$A$2:$I$102,2,FALSE),0)</f>
        <v>5.2</v>
      </c>
      <c r="CG332" s="95">
        <f t="shared" si="347"/>
        <v>53</v>
      </c>
      <c r="CH332" s="83">
        <f>IFERROR(VLOOKUP(TEXT($A332,"0000"),'AYP11'!$B$1691:$AU$2112,17,FALSE),"")</f>
        <v>0</v>
      </c>
      <c r="CI332" s="95">
        <f>IFERROR(VLOOKUP(CH332,'Criteria Table'!$A$2:$I$102,2,FALSE),0)</f>
        <v>10</v>
      </c>
      <c r="CJ332" s="95">
        <f t="shared" si="348"/>
        <v>10</v>
      </c>
      <c r="CK332" s="83">
        <f>IFERROR(VLOOKUP(TEXT($A332,"0000"),'AYP11'!$B$2535:$AU$2956,17,FALSE),"")</f>
        <v>0</v>
      </c>
      <c r="CL332" s="95">
        <f>IFERROR(VLOOKUP(CK332,'Criteria Table'!$A$2:$I$102,2,FALSE),0)</f>
        <v>10</v>
      </c>
      <c r="CM332" s="95">
        <f t="shared" si="349"/>
        <v>10</v>
      </c>
      <c r="CN332" s="76">
        <f>IFERROR(VLOOKUP(TEXT($A332,"0000"),'AYP11'!$B$3379:$AU$3800,23,FALSE),"")</f>
        <v>0</v>
      </c>
      <c r="CO332" s="95">
        <f>IFERROR(VLOOKUP(CN332,'Criteria Table'!$A$2:$I$102,2,FALSE),0)</f>
        <v>10</v>
      </c>
      <c r="CP332" s="95">
        <f t="shared" si="350"/>
        <v>10</v>
      </c>
      <c r="CQ332" s="76">
        <f>IFERROR(VLOOKUP(TEXT($A332,"0000"),'AYP11'!$B$847:$AU$1268,23,FALSE),"")</f>
        <v>49</v>
      </c>
      <c r="CR332" s="95">
        <f>IFERROR(VLOOKUP(CQ332,'Criteria Table'!$A$2:$I$102,2,FALSE),0)</f>
        <v>5.1000000000000005</v>
      </c>
      <c r="CS332" s="95">
        <f t="shared" si="351"/>
        <v>54</v>
      </c>
      <c r="CT332" s="76">
        <f>IFERROR(VLOOKUP(TEXT($A332,"0000"),'AYP11'!$B$2113:$AU$2534,23,FALSE),"")</f>
        <v>0</v>
      </c>
      <c r="CU332" s="95">
        <f>IFERROR(VLOOKUP(CT332,'Criteria Table'!$A$2:$I$102,2,FALSE),0)</f>
        <v>10</v>
      </c>
      <c r="CV332" s="95">
        <f t="shared" si="352"/>
        <v>10</v>
      </c>
      <c r="CW332" s="76">
        <f>IFERROR(VLOOKUP(TEXT($A332,"0000"),'AYP11'!$B$425:$AU$846,23,FALSE),"")</f>
        <v>0</v>
      </c>
      <c r="CX332" s="95">
        <f>IFERROR(VLOOKUP(CW332,'Criteria Table'!$A$2:$I$102,2,FALSE),0)</f>
        <v>10</v>
      </c>
      <c r="CY332" s="95">
        <f t="shared" si="353"/>
        <v>10</v>
      </c>
      <c r="CZ332" s="76">
        <f>IFERROR(VLOOKUP(TEXT($A332,"0000"),'AYP11'!$B$3:$AU$424,23,FALSE),"")</f>
        <v>0</v>
      </c>
      <c r="DA332" s="95">
        <f>IFERROR(VLOOKUP(CZ332,'Criteria Table'!$A$2:$I$102,2,FALSE),0)</f>
        <v>10</v>
      </c>
      <c r="DB332" s="95">
        <f t="shared" si="354"/>
        <v>10</v>
      </c>
      <c r="DC332" s="76">
        <f>IFERROR(VLOOKUP(TEXT($A332,"0000"),'AYP11'!$B$1269:$AU$1690,23,FALSE),"")</f>
        <v>50</v>
      </c>
      <c r="DD332" s="95">
        <f>IFERROR(VLOOKUP(DC332,'Criteria Table'!$A$2:$I$102,2,FALSE),0)</f>
        <v>5</v>
      </c>
      <c r="DE332" s="95">
        <f t="shared" si="355"/>
        <v>55</v>
      </c>
      <c r="DF332" s="76">
        <f>IFERROR(VLOOKUP(TEXT($A332,"0000"),'AYP11'!$B$1691:$AU$2112,23,FALSE),"")</f>
        <v>0</v>
      </c>
      <c r="DG332" s="95">
        <f>IFERROR(VLOOKUP(DF332,'Criteria Table'!$A$2:$I$102,2,FALSE),0)</f>
        <v>10</v>
      </c>
      <c r="DH332" s="95">
        <f t="shared" si="356"/>
        <v>10</v>
      </c>
      <c r="DI332" s="76">
        <f>IFERROR(VLOOKUP(TEXT($A332,"0000"),'AYP11'!$B$2535:$AU$2956,23,FALSE),"")</f>
        <v>0</v>
      </c>
      <c r="DJ332" s="95">
        <f>IFERROR(VLOOKUP(DI332,'Criteria Table'!$A$2:$I$102,2,FALSE),0)</f>
        <v>10</v>
      </c>
      <c r="DK332" s="95">
        <f t="shared" si="357"/>
        <v>10</v>
      </c>
      <c r="DL332" s="91">
        <f>IFERROR(VLOOKUP(TEXT($A332,"0000"),'AYP11'!$B$3379:$AU$3800,11,FALSE),"")</f>
        <v>0</v>
      </c>
      <c r="DM332" s="95">
        <f t="shared" si="358"/>
        <v>1</v>
      </c>
      <c r="DN332" s="95" t="str">
        <f t="shared" si="359"/>
        <v/>
      </c>
      <c r="DO332" s="91">
        <f>IFERROR(VLOOKUP(TEXT($A332,"0000"),'AYP11'!$B$847:$AU$1268,11,FALSE),"")</f>
        <v>0</v>
      </c>
      <c r="DP332" s="95">
        <f t="shared" si="360"/>
        <v>1</v>
      </c>
      <c r="DQ332" s="95" t="str">
        <f t="shared" si="361"/>
        <v/>
      </c>
      <c r="DR332" s="91">
        <f>IFERROR(VLOOKUP(TEXT($A332,"0000"),'AYP11'!$B$2113:$AU$2534,11,FALSE),"")</f>
        <v>0</v>
      </c>
      <c r="DS332" s="95">
        <f t="shared" si="362"/>
        <v>1</v>
      </c>
      <c r="DT332" s="95" t="str">
        <f t="shared" si="363"/>
        <v/>
      </c>
      <c r="DU332" s="91">
        <f>IFERROR(VLOOKUP(TEXT($A332,"0000"),'AYP11'!$B$425:$AU$846,11,FALSE),"")</f>
        <v>0</v>
      </c>
      <c r="DV332" s="95">
        <f t="shared" si="364"/>
        <v>1</v>
      </c>
      <c r="DW332" s="95" t="str">
        <f t="shared" si="365"/>
        <v/>
      </c>
      <c r="DX332" s="91">
        <f>IFERROR(VLOOKUP(TEXT($A332,"0000"),'AYP11'!$B$3:$AU$424,11,FALSE),"")</f>
        <v>0</v>
      </c>
      <c r="DY332" s="95">
        <f t="shared" si="366"/>
        <v>1</v>
      </c>
      <c r="DZ332" s="95" t="str">
        <f t="shared" si="367"/>
        <v/>
      </c>
      <c r="EA332" s="91">
        <f>IFERROR(VLOOKUP(TEXT($A332,"0000"),'AYP11'!$B$1269:$AU$1690,11,FALSE),"")</f>
        <v>0</v>
      </c>
      <c r="EB332" s="95">
        <f t="shared" si="368"/>
        <v>1</v>
      </c>
      <c r="EC332" s="95" t="str">
        <f t="shared" si="369"/>
        <v/>
      </c>
      <c r="ED332" s="91">
        <f>IFERROR(VLOOKUP(TEXT($A332,"0000"),'AYP11'!$B$1691:$AU$2112,11,FALSE),"")</f>
        <v>0</v>
      </c>
      <c r="EE332" s="95">
        <f t="shared" si="370"/>
        <v>1</v>
      </c>
      <c r="EF332" s="95" t="str">
        <f t="shared" si="371"/>
        <v/>
      </c>
      <c r="EG332" s="91">
        <f>IFERROR(VLOOKUP(TEXT($A332,"0000"),'AYP11'!$B$2535:$AU$2956,11,FALSE),"")</f>
        <v>0</v>
      </c>
      <c r="EH332" s="95">
        <f t="shared" si="372"/>
        <v>1</v>
      </c>
      <c r="EI332" s="95" t="str">
        <f t="shared" si="373"/>
        <v/>
      </c>
    </row>
    <row r="333" spans="1:139" x14ac:dyDescent="0.25">
      <c r="A333" s="248">
        <v>6591</v>
      </c>
      <c r="B333" s="291">
        <f t="shared" si="320"/>
        <v>30.494037478705284</v>
      </c>
      <c r="C333" s="50">
        <f>IFERROR(VLOOKUP(TEXT($A333,"0000"),'R-M11'!$A$2:$AA$500,4,FALSE),0)</f>
        <v>179</v>
      </c>
      <c r="D333" s="291">
        <f t="shared" si="321"/>
        <v>14.480408858603067</v>
      </c>
      <c r="E333" s="98">
        <f>IFERROR(SUM(VLOOKUP(TEXT($A333,"0000"),'R-M11'!$A$2:$AA$500,5,FALSE),VLOOKUP(TEXT($A333,"0000"),'R-M11'!$A$2:$AA$500,6,FALSE)),0)</f>
        <v>85</v>
      </c>
      <c r="F333" s="58">
        <f>IFERROR(VLOOKUP(TEXT($A333,"0000"),'R-M11'!$A$2:$AA$500,14,FALSE),0)</f>
        <v>587</v>
      </c>
      <c r="G333" s="230">
        <f t="shared" si="374"/>
        <v>34.344037478705282</v>
      </c>
      <c r="H333" s="97">
        <f t="shared" si="322"/>
        <v>201.59950000000001</v>
      </c>
      <c r="I333" s="230">
        <f t="shared" si="375"/>
        <v>16.130408858603065</v>
      </c>
      <c r="J333" s="97">
        <f t="shared" si="323"/>
        <v>94.68549999999999</v>
      </c>
      <c r="K333" s="230">
        <f t="shared" si="324"/>
        <v>45</v>
      </c>
      <c r="L333" s="121">
        <f>IFERROR(VLOOKUP(K333,'Criteria Table'!$A$2:$I$102,2,FALSE),"")</f>
        <v>5.5</v>
      </c>
      <c r="M333" s="230">
        <f t="shared" si="325"/>
        <v>50.474446337308351</v>
      </c>
      <c r="N333" s="286">
        <f t="shared" si="326"/>
        <v>26.621160409556317</v>
      </c>
      <c r="O333" s="50">
        <f>IFERROR(VLOOKUP(TEXT($A333,"0000"),'R-M11'!$A$2:$AA$500,17,FALSE),"")</f>
        <v>156</v>
      </c>
      <c r="P333" s="286">
        <f t="shared" si="327"/>
        <v>10.750853242320819</v>
      </c>
      <c r="Q333" s="98">
        <f>IFERROR(SUM(VLOOKUP(TEXT($A333,"0000"),'R-M11'!$A$2:$AA$500,18,FALSE),VLOOKUP(TEXT($A333,"0000"),'R-M11'!$A$2:$AA$500,19,FALSE)),0)</f>
        <v>63</v>
      </c>
      <c r="R333" s="69">
        <f>IFERROR(VLOOKUP(TEXT($A333,"0000"),'R-M11'!$A$2:$AA$500,27,FALSE),0)</f>
        <v>586</v>
      </c>
      <c r="S333" s="121">
        <f t="shared" si="376"/>
        <v>31.031160409556318</v>
      </c>
      <c r="T333" s="70">
        <f t="shared" si="328"/>
        <v>181.84260000000003</v>
      </c>
      <c r="U333" s="121">
        <f t="shared" si="377"/>
        <v>12.640853242320819</v>
      </c>
      <c r="V333" s="70">
        <f t="shared" si="329"/>
        <v>74.075399999999988</v>
      </c>
      <c r="W333" s="121">
        <f t="shared" si="330"/>
        <v>37</v>
      </c>
      <c r="X333" s="124">
        <f>IFERROR(VLOOKUP(W333,'Criteria Table'!$A$2:$I$102,2,FALSE),"")</f>
        <v>6.3000000000000007</v>
      </c>
      <c r="Y333" s="121">
        <f t="shared" si="331"/>
        <v>43.672013651877137</v>
      </c>
      <c r="Z333" s="92">
        <f>IFERROR(IF(VLOOKUP(A333,'SG11'!$A$3:$AI$500,18,FALSE)="","NA",VLOOKUP(A333,'SG11'!$A$3:$AI$500,18,FALSE)),"")</f>
        <v>56</v>
      </c>
      <c r="AA333" s="75">
        <f>IFERROR(VLOOKUP(Z333,'Criteria Table'!$A$2:$I$102,6,FALSE),"NA")</f>
        <v>10</v>
      </c>
      <c r="AB333" s="95">
        <f t="shared" si="378"/>
        <v>66</v>
      </c>
      <c r="AC333" s="84">
        <f>IFERROR(IF(VLOOKUP(A333,'SG11'!$A$3:$AI$500,19,FALSE)="","NA",VLOOKUP(A333,'SG11'!$A$3:$AI$500,19,FALSE)),"")</f>
        <v>54</v>
      </c>
      <c r="AD333" s="75">
        <f>IFERROR(VLOOKUP(AC333,'Criteria Table'!$A$2:$I$102,6,FALSE),"NA")</f>
        <v>10</v>
      </c>
      <c r="AE333" s="95">
        <f t="shared" si="379"/>
        <v>64</v>
      </c>
      <c r="AF333" s="92">
        <f>IFERROR(IF(VLOOKUP(A333,'SG11'!$A$3:$AI$500,20,FALSE)="","NA",VLOOKUP(A333,'SG11'!$A$3:$AI$500,20,FALSE)),"")</f>
        <v>62</v>
      </c>
      <c r="AG333" s="75">
        <f>IFERROR(VLOOKUP(AF333,'Criteria Table'!$A$2:$I$102,6,FALSE),"NA")</f>
        <v>5</v>
      </c>
      <c r="AH333" s="95">
        <f t="shared" si="380"/>
        <v>67</v>
      </c>
      <c r="AI333" s="84">
        <f>IFERROR(IF(VLOOKUP(A333,'SG11'!$A$3:$AI$500,21,FALSE)="","NA",VLOOKUP(A333,'SG11'!$A$3:$AI$500,21,FALSE)),"")</f>
        <v>66</v>
      </c>
      <c r="AJ333" s="75">
        <f>IFERROR(VLOOKUP(AI333,'Criteria Table'!$A$2:$I$102,6,FALSE),"NA")</f>
        <v>5</v>
      </c>
      <c r="AK333" s="95">
        <f t="shared" si="381"/>
        <v>71</v>
      </c>
      <c r="AL333" s="99">
        <f>IFERROR(VLOOKUP(TEXT(A333,"0000"),'W11'!$A$1:$E$500,4,FALSE)/AP333*100,"")</f>
        <v>94.73684210526315</v>
      </c>
      <c r="AM333" s="97">
        <f>IFERROR(VLOOKUP(TEXT(A333,"0000"),'W11'!$A$1:$E$500,4,FALSE),"")</f>
        <v>198</v>
      </c>
      <c r="AN333" s="99">
        <f t="shared" si="332"/>
        <v>94.73684210526315</v>
      </c>
      <c r="AO333" s="97">
        <f t="shared" si="333"/>
        <v>198</v>
      </c>
      <c r="AP333" s="99">
        <f>IFERROR(VLOOKUP(TEXT(A333,"0000"),'W11'!$A$1:$E$500,5,FALSE),"")</f>
        <v>209</v>
      </c>
      <c r="AQ333" s="97">
        <f>IFERROR(VLOOKUP(ROUND(AL333,0),'Criteria Table'!$A$2:$I$102,4,FALSE),0)</f>
        <v>0</v>
      </c>
      <c r="AR333" s="128"/>
      <c r="AS333" s="95"/>
      <c r="AT333" s="95"/>
      <c r="AU333" s="100">
        <f>IFERROR(VLOOKUP(TEXT(A333,"0000"),'Sci11'!$A$3:$N$492,4,FALSE)/VLOOKUP(TEXT(A333,"0000"),'Sci11'!$A$3:$N$492,14,FALSE)*100,"")</f>
        <v>18.407960199004975</v>
      </c>
      <c r="AV333" s="101">
        <f>SUM(VLOOKUP(TEXT(A333,"0000"),'Sci11'!$A$3:$N$492,5,FALSE),VLOOKUP(TEXT(A333,"0000"),'Sci11'!$A$3:$N$492,6,FALSE))/VLOOKUP(TEXT(A333,"0000"),'Sci11'!$A$3:$N$492,14,FALSE)*100</f>
        <v>0.99502487562189057</v>
      </c>
      <c r="AW333" s="100">
        <f t="shared" si="382"/>
        <v>24.077960199004973</v>
      </c>
      <c r="AX333" s="101">
        <f>IFERROR(AW333/100*VLOOKUP(TEXT(A333,"0000"),'Sci11'!$A$3:$N$492,14,FALSE),"")</f>
        <v>48.396699999999996</v>
      </c>
      <c r="AY333" s="100">
        <f t="shared" si="383"/>
        <v>3.4250248756218902</v>
      </c>
      <c r="AZ333" s="101">
        <f>IFERROR(AY333/100*VLOOKUP(TEXT(A333,"0000"),'Sci11'!$A$3:$N$492,14,FALSE),"")</f>
        <v>6.8842999999999996</v>
      </c>
      <c r="BA333" s="100">
        <f t="shared" si="334"/>
        <v>19</v>
      </c>
      <c r="BB333" s="101">
        <f>IFERROR(VLOOKUP(BA333,'Criteria Table'!$A$2:$I$102,2,FALSE),"")</f>
        <v>8.1</v>
      </c>
      <c r="BC333" s="101">
        <f t="shared" si="335"/>
        <v>27.1</v>
      </c>
      <c r="BD333" s="82">
        <f>IFERROR(VLOOKUP(A333,ATTx11!$A$2:$N$500,4,FALSE),"")</f>
        <v>92.36</v>
      </c>
      <c r="BE333" s="95">
        <f t="shared" si="336"/>
        <v>1</v>
      </c>
      <c r="BF333" s="96">
        <f t="shared" si="337"/>
        <v>93.36</v>
      </c>
      <c r="BG333" s="70">
        <f>IFERROR(VLOOKUP(A333,ATTx11!$A$2:$N$500,11,FALSE),"")</f>
        <v>349</v>
      </c>
      <c r="BH333" s="95">
        <f t="shared" si="338"/>
        <v>314.10000000000002</v>
      </c>
      <c r="BI333" s="70">
        <f>IFERROR(VLOOKUP(A333,ATTx11!$A$2:$N$500,12,FALSE),"")</f>
        <v>394</v>
      </c>
      <c r="BJ333" s="97">
        <f t="shared" si="339"/>
        <v>354.6</v>
      </c>
      <c r="BK333" s="84">
        <f>IFERROR(VLOOKUP(A333,ATTx11!$A$2:$N$500,7,FALSE),"")</f>
        <v>194</v>
      </c>
      <c r="BL333" s="97">
        <f t="shared" si="340"/>
        <v>174.6</v>
      </c>
      <c r="BM333" s="84">
        <f>IFERROR(VLOOKUP(A333,ATTx11!$A$2:$N$500,8,FALSE),"")</f>
        <v>170</v>
      </c>
      <c r="BN333" s="95">
        <f t="shared" si="341"/>
        <v>153</v>
      </c>
      <c r="BO333" s="95"/>
      <c r="BP333" s="83">
        <f>IFERROR(VLOOKUP(TEXT($A333,"0000"),'AYP11'!$B$3379:$AU$3800,17,FALSE),"")</f>
        <v>0</v>
      </c>
      <c r="BQ333" s="75">
        <f>IFERROR(VLOOKUP(BP333,'Criteria Table'!$A$2:$I$102,2,FALSE),0)</f>
        <v>10</v>
      </c>
      <c r="BR333" s="95">
        <f t="shared" si="342"/>
        <v>10</v>
      </c>
      <c r="BS333" s="83">
        <f>IFERROR(VLOOKUP(TEXT($A333,"0000"),'AYP11'!$B$847:$AU$1268,17,FALSE),"")</f>
        <v>45</v>
      </c>
      <c r="BT333" s="75">
        <f>IFERROR(VLOOKUP(BS333,'Criteria Table'!$A$2:$I$102,2,FALSE),0)</f>
        <v>5.5</v>
      </c>
      <c r="BU333" s="95">
        <f t="shared" si="343"/>
        <v>51</v>
      </c>
      <c r="BV333" s="83">
        <f>IFERROR(VLOOKUP(TEXT($A333,"0000"),'AYP11'!$B$2113:$AU$2534,17,FALSE),"")</f>
        <v>0</v>
      </c>
      <c r="BW333" s="75">
        <f>IFERROR(VLOOKUP(BV333,'Criteria Table'!$A$2:$I$102,2,FALSE),0)</f>
        <v>10</v>
      </c>
      <c r="BX333" s="95">
        <f t="shared" si="344"/>
        <v>10</v>
      </c>
      <c r="BY333" s="83">
        <f>IFERROR(VLOOKUP(TEXT($A333,"0000"),'AYP11'!$B$425:$AU$846,17,FALSE),"")</f>
        <v>0</v>
      </c>
      <c r="BZ333" s="75">
        <f>IFERROR(VLOOKUP(BY333,'Criteria Table'!$A$2:$I$102,2,FALSE),0)</f>
        <v>10</v>
      </c>
      <c r="CA333" s="95">
        <f t="shared" si="345"/>
        <v>10</v>
      </c>
      <c r="CB333" s="83">
        <f>IFERROR(VLOOKUP(TEXT($A333,"0000"),'AYP11'!$B$3:$AU$424,17,FALSE),"")</f>
        <v>0</v>
      </c>
      <c r="CC333" s="95">
        <f>IFERROR(VLOOKUP(CB333,'Criteria Table'!$A$2:$I$102,2,FALSE),0)</f>
        <v>10</v>
      </c>
      <c r="CD333" s="95">
        <f t="shared" si="346"/>
        <v>10</v>
      </c>
      <c r="CE333" s="83">
        <f>IFERROR(VLOOKUP(TEXT($A333,"0000"),'AYP11'!$B$1269:$AU$1690,17,FALSE),"")</f>
        <v>45</v>
      </c>
      <c r="CF333" s="95">
        <f>IFERROR(VLOOKUP(CE333,'Criteria Table'!$A$2:$I$102,2,FALSE),0)</f>
        <v>5.5</v>
      </c>
      <c r="CG333" s="95">
        <f t="shared" si="347"/>
        <v>51</v>
      </c>
      <c r="CH333" s="83">
        <f>IFERROR(VLOOKUP(TEXT($A333,"0000"),'AYP11'!$B$1691:$AU$2112,17,FALSE),"")</f>
        <v>0</v>
      </c>
      <c r="CI333" s="95">
        <f>IFERROR(VLOOKUP(CH333,'Criteria Table'!$A$2:$I$102,2,FALSE),0)</f>
        <v>10</v>
      </c>
      <c r="CJ333" s="95">
        <f t="shared" si="348"/>
        <v>10</v>
      </c>
      <c r="CK333" s="83">
        <f>IFERROR(VLOOKUP(TEXT($A333,"0000"),'AYP11'!$B$2535:$AU$2956,17,FALSE),"")</f>
        <v>0</v>
      </c>
      <c r="CL333" s="95">
        <f>IFERROR(VLOOKUP(CK333,'Criteria Table'!$A$2:$I$102,2,FALSE),0)</f>
        <v>10</v>
      </c>
      <c r="CM333" s="95">
        <f t="shared" si="349"/>
        <v>10</v>
      </c>
      <c r="CN333" s="76">
        <f>IFERROR(VLOOKUP(TEXT($A333,"0000"),'AYP11'!$B$3379:$AU$3800,23,FALSE),"")</f>
        <v>0</v>
      </c>
      <c r="CO333" s="95">
        <f>IFERROR(VLOOKUP(CN333,'Criteria Table'!$A$2:$I$102,2,FALSE),0)</f>
        <v>10</v>
      </c>
      <c r="CP333" s="95">
        <f t="shared" si="350"/>
        <v>10</v>
      </c>
      <c r="CQ333" s="76">
        <f>IFERROR(VLOOKUP(TEXT($A333,"0000"),'AYP11'!$B$847:$AU$1268,23,FALSE),"")</f>
        <v>37</v>
      </c>
      <c r="CR333" s="95">
        <f>IFERROR(VLOOKUP(CQ333,'Criteria Table'!$A$2:$I$102,2,FALSE),0)</f>
        <v>6.3000000000000007</v>
      </c>
      <c r="CS333" s="95">
        <f t="shared" si="351"/>
        <v>43</v>
      </c>
      <c r="CT333" s="76">
        <f>IFERROR(VLOOKUP(TEXT($A333,"0000"),'AYP11'!$B$2113:$AU$2534,23,FALSE),"")</f>
        <v>0</v>
      </c>
      <c r="CU333" s="95">
        <f>IFERROR(VLOOKUP(CT333,'Criteria Table'!$A$2:$I$102,2,FALSE),0)</f>
        <v>10</v>
      </c>
      <c r="CV333" s="95">
        <f t="shared" si="352"/>
        <v>10</v>
      </c>
      <c r="CW333" s="76">
        <f>IFERROR(VLOOKUP(TEXT($A333,"0000"),'AYP11'!$B$425:$AU$846,23,FALSE),"")</f>
        <v>0</v>
      </c>
      <c r="CX333" s="95">
        <f>IFERROR(VLOOKUP(CW333,'Criteria Table'!$A$2:$I$102,2,FALSE),0)</f>
        <v>10</v>
      </c>
      <c r="CY333" s="95">
        <f t="shared" si="353"/>
        <v>10</v>
      </c>
      <c r="CZ333" s="76">
        <f>IFERROR(VLOOKUP(TEXT($A333,"0000"),'AYP11'!$B$3:$AU$424,23,FALSE),"")</f>
        <v>0</v>
      </c>
      <c r="DA333" s="95">
        <f>IFERROR(VLOOKUP(CZ333,'Criteria Table'!$A$2:$I$102,2,FALSE),0)</f>
        <v>10</v>
      </c>
      <c r="DB333" s="95">
        <f t="shared" si="354"/>
        <v>10</v>
      </c>
      <c r="DC333" s="76">
        <f>IFERROR(VLOOKUP(TEXT($A333,"0000"),'AYP11'!$B$1269:$AU$1690,23,FALSE),"")</f>
        <v>37</v>
      </c>
      <c r="DD333" s="95">
        <f>IFERROR(VLOOKUP(DC333,'Criteria Table'!$A$2:$I$102,2,FALSE),0)</f>
        <v>6.3000000000000007</v>
      </c>
      <c r="DE333" s="95">
        <f t="shared" si="355"/>
        <v>43</v>
      </c>
      <c r="DF333" s="76">
        <f>IFERROR(VLOOKUP(TEXT($A333,"0000"),'AYP11'!$B$1691:$AU$2112,23,FALSE),"")</f>
        <v>0</v>
      </c>
      <c r="DG333" s="95">
        <f>IFERROR(VLOOKUP(DF333,'Criteria Table'!$A$2:$I$102,2,FALSE),0)</f>
        <v>10</v>
      </c>
      <c r="DH333" s="95">
        <f t="shared" si="356"/>
        <v>10</v>
      </c>
      <c r="DI333" s="76">
        <f>IFERROR(VLOOKUP(TEXT($A333,"0000"),'AYP11'!$B$2535:$AU$2956,23,FALSE),"")</f>
        <v>0</v>
      </c>
      <c r="DJ333" s="95">
        <f>IFERROR(VLOOKUP(DI333,'Criteria Table'!$A$2:$I$102,2,FALSE),0)</f>
        <v>10</v>
      </c>
      <c r="DK333" s="95">
        <f t="shared" si="357"/>
        <v>10</v>
      </c>
      <c r="DL333" s="91">
        <f>IFERROR(VLOOKUP(TEXT($A333,"0000"),'AYP11'!$B$3379:$AU$3800,11,FALSE),"")</f>
        <v>0</v>
      </c>
      <c r="DM333" s="95">
        <f t="shared" si="358"/>
        <v>1</v>
      </c>
      <c r="DN333" s="95" t="str">
        <f t="shared" si="359"/>
        <v/>
      </c>
      <c r="DO333" s="91">
        <f>IFERROR(VLOOKUP(TEXT($A333,"0000"),'AYP11'!$B$847:$AU$1268,11,FALSE),"")</f>
        <v>94</v>
      </c>
      <c r="DP333" s="95">
        <f t="shared" si="360"/>
        <v>0</v>
      </c>
      <c r="DQ333" s="95">
        <f t="shared" si="361"/>
        <v>94</v>
      </c>
      <c r="DR333" s="91">
        <f>IFERROR(VLOOKUP(TEXT($A333,"0000"),'AYP11'!$B$2113:$AU$2534,11,FALSE),"")</f>
        <v>0</v>
      </c>
      <c r="DS333" s="95">
        <f t="shared" si="362"/>
        <v>1</v>
      </c>
      <c r="DT333" s="95" t="str">
        <f t="shared" si="363"/>
        <v/>
      </c>
      <c r="DU333" s="91">
        <f>IFERROR(VLOOKUP(TEXT($A333,"0000"),'AYP11'!$B$425:$AU$846,11,FALSE),"")</f>
        <v>0</v>
      </c>
      <c r="DV333" s="95">
        <f t="shared" si="364"/>
        <v>1</v>
      </c>
      <c r="DW333" s="95" t="str">
        <f t="shared" si="365"/>
        <v/>
      </c>
      <c r="DX333" s="91">
        <f>IFERROR(VLOOKUP(TEXT($A333,"0000"),'AYP11'!$B$3:$AU$424,11,FALSE),"")</f>
        <v>0</v>
      </c>
      <c r="DY333" s="95">
        <f t="shared" si="366"/>
        <v>1</v>
      </c>
      <c r="DZ333" s="95" t="str">
        <f t="shared" si="367"/>
        <v/>
      </c>
      <c r="EA333" s="91">
        <f>IFERROR(VLOOKUP(TEXT($A333,"0000"),'AYP11'!$B$1269:$AU$1690,11,FALSE),"")</f>
        <v>0</v>
      </c>
      <c r="EB333" s="95">
        <f t="shared" si="368"/>
        <v>1</v>
      </c>
      <c r="EC333" s="95" t="str">
        <f t="shared" si="369"/>
        <v/>
      </c>
      <c r="ED333" s="91">
        <f>IFERROR(VLOOKUP(TEXT($A333,"0000"),'AYP11'!$B$1691:$AU$2112,11,FALSE),"")</f>
        <v>0</v>
      </c>
      <c r="EE333" s="95">
        <f t="shared" si="370"/>
        <v>1</v>
      </c>
      <c r="EF333" s="95" t="str">
        <f t="shared" si="371"/>
        <v/>
      </c>
      <c r="EG333" s="91">
        <f>IFERROR(VLOOKUP(TEXT($A333,"0000"),'AYP11'!$B$2535:$AU$2956,11,FALSE),"")</f>
        <v>0</v>
      </c>
      <c r="EH333" s="95">
        <f t="shared" si="372"/>
        <v>1</v>
      </c>
      <c r="EI333" s="95" t="str">
        <f t="shared" si="373"/>
        <v/>
      </c>
    </row>
    <row r="334" spans="1:139" x14ac:dyDescent="0.25">
      <c r="A334" s="248">
        <v>6611</v>
      </c>
      <c r="B334" s="291">
        <f t="shared" si="320"/>
        <v>36.057347670250891</v>
      </c>
      <c r="C334" s="50">
        <f>IFERROR(VLOOKUP(TEXT($A334,"0000"),'R-M11'!$A$2:$AA$500,4,FALSE),0)</f>
        <v>503</v>
      </c>
      <c r="D334" s="291">
        <f t="shared" si="321"/>
        <v>20.501792114695341</v>
      </c>
      <c r="E334" s="98">
        <f>IFERROR(SUM(VLOOKUP(TEXT($A334,"0000"),'R-M11'!$A$2:$AA$500,5,FALSE),VLOOKUP(TEXT($A334,"0000"),'R-M11'!$A$2:$AA$500,6,FALSE)),0)</f>
        <v>286</v>
      </c>
      <c r="F334" s="58">
        <f>IFERROR(VLOOKUP(TEXT($A334,"0000"),'R-M11'!$A$2:$AA$500,14,FALSE),0)</f>
        <v>1395</v>
      </c>
      <c r="G334" s="230">
        <f t="shared" si="374"/>
        <v>39.067347670250889</v>
      </c>
      <c r="H334" s="97">
        <f t="shared" si="322"/>
        <v>544.98949999999991</v>
      </c>
      <c r="I334" s="230">
        <f t="shared" si="375"/>
        <v>21.79179211469534</v>
      </c>
      <c r="J334" s="97">
        <f t="shared" si="323"/>
        <v>303.99549999999999</v>
      </c>
      <c r="K334" s="230">
        <f t="shared" si="324"/>
        <v>57</v>
      </c>
      <c r="L334" s="121">
        <f>IFERROR(VLOOKUP(K334,'Criteria Table'!$A$2:$I$102,2,FALSE),"")</f>
        <v>4.3</v>
      </c>
      <c r="M334" s="230">
        <f t="shared" si="325"/>
        <v>60.85913978494623</v>
      </c>
      <c r="N334" s="286">
        <f t="shared" si="326"/>
        <v>35.298346513299784</v>
      </c>
      <c r="O334" s="50">
        <f>IFERROR(VLOOKUP(TEXT($A334,"0000"),'R-M11'!$A$2:$AA$500,17,FALSE),"")</f>
        <v>491</v>
      </c>
      <c r="P334" s="286">
        <f t="shared" si="327"/>
        <v>17.397555715312723</v>
      </c>
      <c r="Q334" s="98">
        <f>IFERROR(SUM(VLOOKUP(TEXT($A334,"0000"),'R-M11'!$A$2:$AA$500,18,FALSE),VLOOKUP(TEXT($A334,"0000"),'R-M11'!$A$2:$AA$500,19,FALSE)),0)</f>
        <v>242</v>
      </c>
      <c r="R334" s="69">
        <f>IFERROR(VLOOKUP(TEXT($A334,"0000"),'R-M11'!$A$2:$AA$500,27,FALSE),0)</f>
        <v>1391</v>
      </c>
      <c r="S334" s="121">
        <f t="shared" si="376"/>
        <v>38.588346513299783</v>
      </c>
      <c r="T334" s="70">
        <f t="shared" si="328"/>
        <v>536.76389999999992</v>
      </c>
      <c r="U334" s="121">
        <f t="shared" si="377"/>
        <v>18.807555715312724</v>
      </c>
      <c r="V334" s="70">
        <f t="shared" si="329"/>
        <v>261.61309999999997</v>
      </c>
      <c r="W334" s="121">
        <f t="shared" si="330"/>
        <v>53</v>
      </c>
      <c r="X334" s="124">
        <f>IFERROR(VLOOKUP(W334,'Criteria Table'!$A$2:$I$102,2,FALSE),"")</f>
        <v>4.7</v>
      </c>
      <c r="Y334" s="121">
        <f t="shared" si="331"/>
        <v>57.395902228612506</v>
      </c>
      <c r="Z334" s="92">
        <f>IFERROR(IF(VLOOKUP(A334,'SG11'!$A$3:$AI$500,18,FALSE)="","NA",VLOOKUP(A334,'SG11'!$A$3:$AI$500,18,FALSE)),"")</f>
        <v>61</v>
      </c>
      <c r="AA334" s="75">
        <f>IFERROR(VLOOKUP(Z334,'Criteria Table'!$A$2:$I$102,6,FALSE),"NA")</f>
        <v>5</v>
      </c>
      <c r="AB334" s="95">
        <f t="shared" si="378"/>
        <v>66</v>
      </c>
      <c r="AC334" s="84">
        <f>IFERROR(IF(VLOOKUP(A334,'SG11'!$A$3:$AI$500,19,FALSE)="","NA",VLOOKUP(A334,'SG11'!$A$3:$AI$500,19,FALSE)),"")</f>
        <v>61</v>
      </c>
      <c r="AD334" s="75">
        <f>IFERROR(VLOOKUP(AC334,'Criteria Table'!$A$2:$I$102,6,FALSE),"NA")</f>
        <v>5</v>
      </c>
      <c r="AE334" s="95">
        <f t="shared" si="379"/>
        <v>66</v>
      </c>
      <c r="AF334" s="92">
        <f>IFERROR(IF(VLOOKUP(A334,'SG11'!$A$3:$AI$500,20,FALSE)="","NA",VLOOKUP(A334,'SG11'!$A$3:$AI$500,20,FALSE)),"")</f>
        <v>70</v>
      </c>
      <c r="AG334" s="75">
        <f>IFERROR(VLOOKUP(AF334,'Criteria Table'!$A$2:$I$102,6,FALSE),"NA")</f>
        <v>5</v>
      </c>
      <c r="AH334" s="95">
        <f t="shared" si="380"/>
        <v>75</v>
      </c>
      <c r="AI334" s="84">
        <f>IFERROR(IF(VLOOKUP(A334,'SG11'!$A$3:$AI$500,21,FALSE)="","NA",VLOOKUP(A334,'SG11'!$A$3:$AI$500,21,FALSE)),"")</f>
        <v>69</v>
      </c>
      <c r="AJ334" s="75">
        <f>IFERROR(VLOOKUP(AI334,'Criteria Table'!$A$2:$I$102,6,FALSE),"NA")</f>
        <v>5</v>
      </c>
      <c r="AK334" s="95">
        <f t="shared" si="381"/>
        <v>74</v>
      </c>
      <c r="AL334" s="99">
        <f>IFERROR(VLOOKUP(TEXT(A334,"0000"),'W11'!$A$1:$E$500,4,FALSE)/AP334*100,"")</f>
        <v>93.388429752066116</v>
      </c>
      <c r="AM334" s="97">
        <f>IFERROR(VLOOKUP(TEXT(A334,"0000"),'W11'!$A$1:$E$500,4,FALSE),"")</f>
        <v>452</v>
      </c>
      <c r="AN334" s="99">
        <f t="shared" si="332"/>
        <v>93.388429752066116</v>
      </c>
      <c r="AO334" s="97">
        <f t="shared" si="333"/>
        <v>452</v>
      </c>
      <c r="AP334" s="99">
        <f>IFERROR(VLOOKUP(TEXT(A334,"0000"),'W11'!$A$1:$E$500,5,FALSE),"")</f>
        <v>484</v>
      </c>
      <c r="AQ334" s="97">
        <f>IFERROR(VLOOKUP(ROUND(AL334,0),'Criteria Table'!$A$2:$I$102,4,FALSE),0)</f>
        <v>0</v>
      </c>
      <c r="AR334" s="128"/>
      <c r="AS334" s="95"/>
      <c r="AT334" s="95"/>
      <c r="AU334" s="100">
        <f>IFERROR(VLOOKUP(TEXT(A334,"0000"),'Sci11'!$A$3:$N$492,4,FALSE)/VLOOKUP(TEXT(A334,"0000"),'Sci11'!$A$3:$N$492,14,FALSE)*100,"")</f>
        <v>32.291666666666671</v>
      </c>
      <c r="AV334" s="101">
        <f>SUM(VLOOKUP(TEXT(A334,"0000"),'Sci11'!$A$3:$N$492,5,FALSE),VLOOKUP(TEXT(A334,"0000"),'Sci11'!$A$3:$N$492,6,FALSE))/VLOOKUP(TEXT(A334,"0000"),'Sci11'!$A$3:$N$492,14,FALSE)*100</f>
        <v>6.666666666666667</v>
      </c>
      <c r="AW334" s="100">
        <f t="shared" si="382"/>
        <v>36.561666666666675</v>
      </c>
      <c r="AX334" s="101">
        <f>IFERROR(AW334/100*VLOOKUP(TEXT(A334,"0000"),'Sci11'!$A$3:$N$492,14,FALSE),"")</f>
        <v>175.49600000000004</v>
      </c>
      <c r="AY334" s="100">
        <f t="shared" si="383"/>
        <v>8.4966666666666661</v>
      </c>
      <c r="AZ334" s="101">
        <f>IFERROR(AY334/100*VLOOKUP(TEXT(A334,"0000"),'Sci11'!$A$3:$N$492,14,FALSE),"")</f>
        <v>40.783999999999999</v>
      </c>
      <c r="BA334" s="100">
        <f t="shared" si="334"/>
        <v>39</v>
      </c>
      <c r="BB334" s="101">
        <f>IFERROR(VLOOKUP(BA334,'Criteria Table'!$A$2:$I$102,2,FALSE),"")</f>
        <v>6.1000000000000005</v>
      </c>
      <c r="BC334" s="101">
        <f t="shared" si="335"/>
        <v>45.1</v>
      </c>
      <c r="BD334" s="82">
        <f>IFERROR(VLOOKUP(A334,ATTx11!$A$2:$N$500,4,FALSE),"")</f>
        <v>95.29</v>
      </c>
      <c r="BE334" s="95">
        <f t="shared" si="336"/>
        <v>0.5</v>
      </c>
      <c r="BF334" s="96">
        <f t="shared" si="337"/>
        <v>95.79</v>
      </c>
      <c r="BG334" s="70">
        <f>IFERROR(VLOOKUP(A334,ATTx11!$A$2:$N$500,11,FALSE),"")</f>
        <v>110</v>
      </c>
      <c r="BH334" s="95">
        <f t="shared" si="338"/>
        <v>99</v>
      </c>
      <c r="BI334" s="70">
        <f>IFERROR(VLOOKUP(A334,ATTx11!$A$2:$N$500,12,FALSE),"")</f>
        <v>240</v>
      </c>
      <c r="BJ334" s="97">
        <f t="shared" si="339"/>
        <v>216</v>
      </c>
      <c r="BK334" s="84">
        <f>IFERROR(VLOOKUP(A334,ATTx11!$A$2:$N$500,7,FALSE),"")</f>
        <v>88</v>
      </c>
      <c r="BL334" s="97">
        <f t="shared" si="340"/>
        <v>79.2</v>
      </c>
      <c r="BM334" s="84">
        <f>IFERROR(VLOOKUP(A334,ATTx11!$A$2:$N$500,8,FALSE),"")</f>
        <v>158</v>
      </c>
      <c r="BN334" s="95">
        <f t="shared" si="341"/>
        <v>142.19999999999999</v>
      </c>
      <c r="BO334" s="95"/>
      <c r="BP334" s="83">
        <f>IFERROR(VLOOKUP(TEXT($A334,"0000"),'AYP11'!$B$3379:$AU$3800,17,FALSE),"")</f>
        <v>0</v>
      </c>
      <c r="BQ334" s="75">
        <f>IFERROR(VLOOKUP(BP334,'Criteria Table'!$A$2:$I$102,2,FALSE),0)</f>
        <v>10</v>
      </c>
      <c r="BR334" s="95">
        <f t="shared" si="342"/>
        <v>10</v>
      </c>
      <c r="BS334" s="83">
        <f>IFERROR(VLOOKUP(TEXT($A334,"0000"),'AYP11'!$B$847:$AU$1268,17,FALSE),"")</f>
        <v>56</v>
      </c>
      <c r="BT334" s="75">
        <f>IFERROR(VLOOKUP(BS334,'Criteria Table'!$A$2:$I$102,2,FALSE),0)</f>
        <v>4.4000000000000004</v>
      </c>
      <c r="BU334" s="95">
        <f t="shared" si="343"/>
        <v>60</v>
      </c>
      <c r="BV334" s="83">
        <f>IFERROR(VLOOKUP(TEXT($A334,"0000"),'AYP11'!$B$2113:$AU$2534,17,FALSE),"")</f>
        <v>59</v>
      </c>
      <c r="BW334" s="75">
        <f>IFERROR(VLOOKUP(BV334,'Criteria Table'!$A$2:$I$102,2,FALSE),0)</f>
        <v>4.1000000000000005</v>
      </c>
      <c r="BX334" s="95">
        <f t="shared" si="344"/>
        <v>63</v>
      </c>
      <c r="BY334" s="83">
        <f>IFERROR(VLOOKUP(TEXT($A334,"0000"),'AYP11'!$B$425:$AU$846,17,FALSE),"")</f>
        <v>0</v>
      </c>
      <c r="BZ334" s="75">
        <f>IFERROR(VLOOKUP(BY334,'Criteria Table'!$A$2:$I$102,2,FALSE),0)</f>
        <v>10</v>
      </c>
      <c r="CA334" s="95">
        <f t="shared" si="345"/>
        <v>10</v>
      </c>
      <c r="CB334" s="83">
        <f>IFERROR(VLOOKUP(TEXT($A334,"0000"),'AYP11'!$B$3:$AU$424,17,FALSE),"")</f>
        <v>0</v>
      </c>
      <c r="CC334" s="95">
        <f>IFERROR(VLOOKUP(CB334,'Criteria Table'!$A$2:$I$102,2,FALSE),0)</f>
        <v>10</v>
      </c>
      <c r="CD334" s="95">
        <f t="shared" si="346"/>
        <v>10</v>
      </c>
      <c r="CE334" s="83">
        <f>IFERROR(VLOOKUP(TEXT($A334,"0000"),'AYP11'!$B$1269:$AU$1690,17,FALSE),"")</f>
        <v>57</v>
      </c>
      <c r="CF334" s="95">
        <f>IFERROR(VLOOKUP(CE334,'Criteria Table'!$A$2:$I$102,2,FALSE),0)</f>
        <v>4.3</v>
      </c>
      <c r="CG334" s="95">
        <f t="shared" si="347"/>
        <v>61</v>
      </c>
      <c r="CH334" s="83">
        <f>IFERROR(VLOOKUP(TEXT($A334,"0000"),'AYP11'!$B$1691:$AU$2112,17,FALSE),"")</f>
        <v>28</v>
      </c>
      <c r="CI334" s="95">
        <f>IFERROR(VLOOKUP(CH334,'Criteria Table'!$A$2:$I$102,2,FALSE),0)</f>
        <v>7.2</v>
      </c>
      <c r="CJ334" s="95">
        <f t="shared" si="348"/>
        <v>35</v>
      </c>
      <c r="CK334" s="83">
        <f>IFERROR(VLOOKUP(TEXT($A334,"0000"),'AYP11'!$B$2535:$AU$2956,17,FALSE),"")</f>
        <v>33</v>
      </c>
      <c r="CL334" s="95">
        <f>IFERROR(VLOOKUP(CK334,'Criteria Table'!$A$2:$I$102,2,FALSE),0)</f>
        <v>6.7</v>
      </c>
      <c r="CM334" s="95">
        <f t="shared" si="349"/>
        <v>40</v>
      </c>
      <c r="CN334" s="76">
        <f>IFERROR(VLOOKUP(TEXT($A334,"0000"),'AYP11'!$B$3379:$AU$3800,23,FALSE),"")</f>
        <v>0</v>
      </c>
      <c r="CO334" s="95">
        <f>IFERROR(VLOOKUP(CN334,'Criteria Table'!$A$2:$I$102,2,FALSE),0)</f>
        <v>10</v>
      </c>
      <c r="CP334" s="95">
        <f t="shared" si="350"/>
        <v>10</v>
      </c>
      <c r="CQ334" s="76">
        <f>IFERROR(VLOOKUP(TEXT($A334,"0000"),'AYP11'!$B$847:$AU$1268,23,FALSE),"")</f>
        <v>48</v>
      </c>
      <c r="CR334" s="95">
        <f>IFERROR(VLOOKUP(CQ334,'Criteria Table'!$A$2:$I$102,2,FALSE),0)</f>
        <v>5.2</v>
      </c>
      <c r="CS334" s="95">
        <f t="shared" si="351"/>
        <v>53</v>
      </c>
      <c r="CT334" s="76">
        <f>IFERROR(VLOOKUP(TEXT($A334,"0000"),'AYP11'!$B$2113:$AU$2534,23,FALSE),"")</f>
        <v>56</v>
      </c>
      <c r="CU334" s="95">
        <f>IFERROR(VLOOKUP(CT334,'Criteria Table'!$A$2:$I$102,2,FALSE),0)</f>
        <v>4.4000000000000004</v>
      </c>
      <c r="CV334" s="95">
        <f t="shared" si="352"/>
        <v>60</v>
      </c>
      <c r="CW334" s="76">
        <f>IFERROR(VLOOKUP(TEXT($A334,"0000"),'AYP11'!$B$425:$AU$846,23,FALSE),"")</f>
        <v>0</v>
      </c>
      <c r="CX334" s="95">
        <f>IFERROR(VLOOKUP(CW334,'Criteria Table'!$A$2:$I$102,2,FALSE),0)</f>
        <v>10</v>
      </c>
      <c r="CY334" s="95">
        <f t="shared" si="353"/>
        <v>10</v>
      </c>
      <c r="CZ334" s="76">
        <f>IFERROR(VLOOKUP(TEXT($A334,"0000"),'AYP11'!$B$3:$AU$424,23,FALSE),"")</f>
        <v>0</v>
      </c>
      <c r="DA334" s="95">
        <f>IFERROR(VLOOKUP(CZ334,'Criteria Table'!$A$2:$I$102,2,FALSE),0)</f>
        <v>10</v>
      </c>
      <c r="DB334" s="95">
        <f t="shared" si="354"/>
        <v>10</v>
      </c>
      <c r="DC334" s="76">
        <f>IFERROR(VLOOKUP(TEXT($A334,"0000"),'AYP11'!$B$1269:$AU$1690,23,FALSE),"")</f>
        <v>52</v>
      </c>
      <c r="DD334" s="95">
        <f>IFERROR(VLOOKUP(DC334,'Criteria Table'!$A$2:$I$102,2,FALSE),0)</f>
        <v>4.8000000000000007</v>
      </c>
      <c r="DE334" s="95">
        <f t="shared" si="355"/>
        <v>57</v>
      </c>
      <c r="DF334" s="76">
        <f>IFERROR(VLOOKUP(TEXT($A334,"0000"),'AYP11'!$B$1691:$AU$2112,23,FALSE),"")</f>
        <v>29</v>
      </c>
      <c r="DG334" s="95">
        <f>IFERROR(VLOOKUP(DF334,'Criteria Table'!$A$2:$I$102,2,FALSE),0)</f>
        <v>7.1000000000000005</v>
      </c>
      <c r="DH334" s="95">
        <f t="shared" si="356"/>
        <v>36</v>
      </c>
      <c r="DI334" s="76">
        <f>IFERROR(VLOOKUP(TEXT($A334,"0000"),'AYP11'!$B$2535:$AU$2956,23,FALSE),"")</f>
        <v>27</v>
      </c>
      <c r="DJ334" s="95">
        <f>IFERROR(VLOOKUP(DI334,'Criteria Table'!$A$2:$I$102,2,FALSE),0)</f>
        <v>7.3000000000000007</v>
      </c>
      <c r="DK334" s="95">
        <f t="shared" si="357"/>
        <v>34</v>
      </c>
      <c r="DL334" s="91">
        <f>IFERROR(VLOOKUP(TEXT($A334,"0000"),'AYP11'!$B$3379:$AU$3800,11,FALSE),"")</f>
        <v>0</v>
      </c>
      <c r="DM334" s="95">
        <f t="shared" si="358"/>
        <v>1</v>
      </c>
      <c r="DN334" s="95" t="str">
        <f t="shared" si="359"/>
        <v/>
      </c>
      <c r="DO334" s="91">
        <f>IFERROR(VLOOKUP(TEXT($A334,"0000"),'AYP11'!$B$847:$AU$1268,11,FALSE),"")</f>
        <v>0</v>
      </c>
      <c r="DP334" s="95">
        <f t="shared" si="360"/>
        <v>1</v>
      </c>
      <c r="DQ334" s="95" t="str">
        <f t="shared" si="361"/>
        <v/>
      </c>
      <c r="DR334" s="91">
        <f>IFERROR(VLOOKUP(TEXT($A334,"0000"),'AYP11'!$B$2113:$AU$2534,11,FALSE),"")</f>
        <v>91</v>
      </c>
      <c r="DS334" s="95">
        <f t="shared" si="362"/>
        <v>0</v>
      </c>
      <c r="DT334" s="95">
        <f t="shared" si="363"/>
        <v>91</v>
      </c>
      <c r="DU334" s="91">
        <f>IFERROR(VLOOKUP(TEXT($A334,"0000"),'AYP11'!$B$425:$AU$846,11,FALSE),"")</f>
        <v>0</v>
      </c>
      <c r="DV334" s="95">
        <f t="shared" si="364"/>
        <v>1</v>
      </c>
      <c r="DW334" s="95" t="str">
        <f t="shared" si="365"/>
        <v/>
      </c>
      <c r="DX334" s="91">
        <f>IFERROR(VLOOKUP(TEXT($A334,"0000"),'AYP11'!$B$3:$AU$424,11,FALSE),"")</f>
        <v>0</v>
      </c>
      <c r="DY334" s="95">
        <f t="shared" si="366"/>
        <v>1</v>
      </c>
      <c r="DZ334" s="95" t="str">
        <f t="shared" si="367"/>
        <v/>
      </c>
      <c r="EA334" s="91">
        <f>IFERROR(VLOOKUP(TEXT($A334,"0000"),'AYP11'!$B$1269:$AU$1690,11,FALSE),"")</f>
        <v>92</v>
      </c>
      <c r="EB334" s="95">
        <f t="shared" si="368"/>
        <v>0</v>
      </c>
      <c r="EC334" s="95">
        <f t="shared" si="369"/>
        <v>92</v>
      </c>
      <c r="ED334" s="91">
        <f>IFERROR(VLOOKUP(TEXT($A334,"0000"),'AYP11'!$B$1691:$AU$2112,11,FALSE),"")</f>
        <v>64</v>
      </c>
      <c r="EE334" s="95">
        <f t="shared" si="370"/>
        <v>1</v>
      </c>
      <c r="EF334" s="95">
        <f t="shared" si="371"/>
        <v>65</v>
      </c>
      <c r="EG334" s="91">
        <f>IFERROR(VLOOKUP(TEXT($A334,"0000"),'AYP11'!$B$2535:$AU$2956,11,FALSE),"")</f>
        <v>73</v>
      </c>
      <c r="EH334" s="95">
        <f t="shared" si="372"/>
        <v>1</v>
      </c>
      <c r="EI334" s="95">
        <f t="shared" si="373"/>
        <v>74</v>
      </c>
    </row>
    <row r="335" spans="1:139" x14ac:dyDescent="0.25">
      <c r="A335" s="248">
        <v>6631</v>
      </c>
      <c r="B335" s="291">
        <f t="shared" si="320"/>
        <v>28.227360308285164</v>
      </c>
      <c r="C335" s="50">
        <f>IFERROR(VLOOKUP(TEXT($A335,"0000"),'R-M11'!$A$2:$AA$500,4,FALSE),0)</f>
        <v>293</v>
      </c>
      <c r="D335" s="291">
        <f t="shared" si="321"/>
        <v>9.2485549132947966</v>
      </c>
      <c r="E335" s="98">
        <f>IFERROR(SUM(VLOOKUP(TEXT($A335,"0000"),'R-M11'!$A$2:$AA$500,5,FALSE),VLOOKUP(TEXT($A335,"0000"),'R-M11'!$A$2:$AA$500,6,FALSE)),0)</f>
        <v>96</v>
      </c>
      <c r="F335" s="58">
        <f>IFERROR(VLOOKUP(TEXT($A335,"0000"),'R-M11'!$A$2:$AA$500,14,FALSE),0)</f>
        <v>1038</v>
      </c>
      <c r="G335" s="230">
        <f t="shared" si="374"/>
        <v>32.637360308285167</v>
      </c>
      <c r="H335" s="97">
        <f t="shared" si="322"/>
        <v>338.77580000000006</v>
      </c>
      <c r="I335" s="230">
        <f t="shared" si="375"/>
        <v>11.138554913294797</v>
      </c>
      <c r="J335" s="97">
        <f t="shared" si="323"/>
        <v>115.6182</v>
      </c>
      <c r="K335" s="230">
        <f t="shared" si="324"/>
        <v>37</v>
      </c>
      <c r="L335" s="121">
        <f>IFERROR(VLOOKUP(K335,'Criteria Table'!$A$2:$I$102,2,FALSE),"")</f>
        <v>6.3000000000000007</v>
      </c>
      <c r="M335" s="230">
        <f t="shared" si="325"/>
        <v>43.775915221579965</v>
      </c>
      <c r="N335" s="286">
        <f t="shared" si="326"/>
        <v>28.1431334622824</v>
      </c>
      <c r="O335" s="50">
        <f>IFERROR(VLOOKUP(TEXT($A335,"0000"),'R-M11'!$A$2:$AA$500,17,FALSE),"")</f>
        <v>291</v>
      </c>
      <c r="P335" s="286">
        <f t="shared" si="327"/>
        <v>9.7678916827852991</v>
      </c>
      <c r="Q335" s="98">
        <f>IFERROR(SUM(VLOOKUP(TEXT($A335,"0000"),'R-M11'!$A$2:$AA$500,18,FALSE),VLOOKUP(TEXT($A335,"0000"),'R-M11'!$A$2:$AA$500,19,FALSE)),0)</f>
        <v>101</v>
      </c>
      <c r="R335" s="69">
        <f>IFERROR(VLOOKUP(TEXT($A335,"0000"),'R-M11'!$A$2:$AA$500,27,FALSE),0)</f>
        <v>1034</v>
      </c>
      <c r="S335" s="121">
        <f t="shared" si="376"/>
        <v>32.483133462282396</v>
      </c>
      <c r="T335" s="70">
        <f t="shared" si="328"/>
        <v>335.87560000000002</v>
      </c>
      <c r="U335" s="121">
        <f t="shared" si="377"/>
        <v>11.627891682785298</v>
      </c>
      <c r="V335" s="70">
        <f t="shared" si="329"/>
        <v>120.2324</v>
      </c>
      <c r="W335" s="121">
        <f t="shared" si="330"/>
        <v>38</v>
      </c>
      <c r="X335" s="124">
        <f>IFERROR(VLOOKUP(W335,'Criteria Table'!$A$2:$I$102,2,FALSE),"")</f>
        <v>6.2</v>
      </c>
      <c r="Y335" s="121">
        <f t="shared" si="331"/>
        <v>44.111025145067693</v>
      </c>
      <c r="Z335" s="92">
        <f>IFERROR(IF(VLOOKUP(A335,'SG11'!$A$3:$AI$500,18,FALSE)="","NA",VLOOKUP(A335,'SG11'!$A$3:$AI$500,18,FALSE)),"")</f>
        <v>61</v>
      </c>
      <c r="AA335" s="75">
        <f>IFERROR(VLOOKUP(Z335,'Criteria Table'!$A$2:$I$102,6,FALSE),"NA")</f>
        <v>5</v>
      </c>
      <c r="AB335" s="95">
        <f t="shared" si="378"/>
        <v>66</v>
      </c>
      <c r="AC335" s="84">
        <f>IFERROR(IF(VLOOKUP(A335,'SG11'!$A$3:$AI$500,19,FALSE)="","NA",VLOOKUP(A335,'SG11'!$A$3:$AI$500,19,FALSE)),"")</f>
        <v>61</v>
      </c>
      <c r="AD335" s="75">
        <f>IFERROR(VLOOKUP(AC335,'Criteria Table'!$A$2:$I$102,6,FALSE),"NA")</f>
        <v>5</v>
      </c>
      <c r="AE335" s="95">
        <f t="shared" si="379"/>
        <v>66</v>
      </c>
      <c r="AF335" s="92">
        <f>IFERROR(IF(VLOOKUP(A335,'SG11'!$A$3:$AI$500,20,FALSE)="","NA",VLOOKUP(A335,'SG11'!$A$3:$AI$500,20,FALSE)),"")</f>
        <v>75</v>
      </c>
      <c r="AG335" s="75">
        <f>IFERROR(VLOOKUP(AF335,'Criteria Table'!$A$2:$I$102,6,FALSE),"NA")</f>
        <v>5</v>
      </c>
      <c r="AH335" s="95">
        <f t="shared" si="380"/>
        <v>80</v>
      </c>
      <c r="AI335" s="84">
        <f>IFERROR(IF(VLOOKUP(A335,'SG11'!$A$3:$AI$500,21,FALSE)="","NA",VLOOKUP(A335,'SG11'!$A$3:$AI$500,21,FALSE)),"")</f>
        <v>68</v>
      </c>
      <c r="AJ335" s="75">
        <f>IFERROR(VLOOKUP(AI335,'Criteria Table'!$A$2:$I$102,6,FALSE),"NA")</f>
        <v>5</v>
      </c>
      <c r="AK335" s="95">
        <f t="shared" si="381"/>
        <v>73</v>
      </c>
      <c r="AL335" s="99">
        <f>IFERROR(VLOOKUP(TEXT(A335,"0000"),'W11'!$A$1:$E$500,4,FALSE)/AP335*100,"")</f>
        <v>90.488431876606683</v>
      </c>
      <c r="AM335" s="97">
        <f>IFERROR(VLOOKUP(TEXT(A335,"0000"),'W11'!$A$1:$E$500,4,FALSE),"")</f>
        <v>352</v>
      </c>
      <c r="AN335" s="99">
        <f t="shared" si="332"/>
        <v>90.488431876606683</v>
      </c>
      <c r="AO335" s="97">
        <f t="shared" si="333"/>
        <v>352</v>
      </c>
      <c r="AP335" s="99">
        <f>IFERROR(VLOOKUP(TEXT(A335,"0000"),'W11'!$A$1:$E$500,5,FALSE),"")</f>
        <v>389</v>
      </c>
      <c r="AQ335" s="97">
        <f>IFERROR(VLOOKUP(ROUND(AL335,0),'Criteria Table'!$A$2:$I$102,4,FALSE),0)</f>
        <v>0</v>
      </c>
      <c r="AR335" s="128"/>
      <c r="AS335" s="95"/>
      <c r="AT335" s="95"/>
      <c r="AU335" s="100">
        <f>IFERROR(VLOOKUP(TEXT(A335,"0000"),'Sci11'!$A$3:$N$492,4,FALSE)/VLOOKUP(TEXT(A335,"0000"),'Sci11'!$A$3:$N$492,14,FALSE)*100,"")</f>
        <v>15.968586387434556</v>
      </c>
      <c r="AV335" s="101">
        <f>SUM(VLOOKUP(TEXT(A335,"0000"),'Sci11'!$A$3:$N$492,5,FALSE),VLOOKUP(TEXT(A335,"0000"),'Sci11'!$A$3:$N$492,6,FALSE))/VLOOKUP(TEXT(A335,"0000"),'Sci11'!$A$3:$N$492,14,FALSE)*100</f>
        <v>3.1413612565445024</v>
      </c>
      <c r="AW335" s="100">
        <f t="shared" si="382"/>
        <v>21.638586387434554</v>
      </c>
      <c r="AX335" s="101">
        <f>IFERROR(AW335/100*VLOOKUP(TEXT(A335,"0000"),'Sci11'!$A$3:$N$492,14,FALSE),"")</f>
        <v>82.659400000000005</v>
      </c>
      <c r="AY335" s="100">
        <f t="shared" si="383"/>
        <v>5.5713612565445025</v>
      </c>
      <c r="AZ335" s="101">
        <f>IFERROR(AY335/100*VLOOKUP(TEXT(A335,"0000"),'Sci11'!$A$3:$N$492,14,FALSE),"")</f>
        <v>21.282599999999999</v>
      </c>
      <c r="BA335" s="100">
        <f t="shared" si="334"/>
        <v>19</v>
      </c>
      <c r="BB335" s="101">
        <f>IFERROR(VLOOKUP(BA335,'Criteria Table'!$A$2:$I$102,2,FALSE),"")</f>
        <v>8.1</v>
      </c>
      <c r="BC335" s="101">
        <f t="shared" si="335"/>
        <v>27.1</v>
      </c>
      <c r="BD335" s="82">
        <f>IFERROR(VLOOKUP(A335,ATTx11!$A$2:$N$500,4,FALSE),"")</f>
        <v>95.18</v>
      </c>
      <c r="BE335" s="95">
        <f t="shared" si="336"/>
        <v>0.5</v>
      </c>
      <c r="BF335" s="96">
        <f t="shared" si="337"/>
        <v>95.68</v>
      </c>
      <c r="BG335" s="70">
        <f>IFERROR(VLOOKUP(A335,ATTx11!$A$2:$N$500,11,FALSE),"")</f>
        <v>315</v>
      </c>
      <c r="BH335" s="95">
        <f t="shared" si="338"/>
        <v>283.5</v>
      </c>
      <c r="BI335" s="70">
        <f>IFERROR(VLOOKUP(A335,ATTx11!$A$2:$N$500,12,FALSE),"")</f>
        <v>376</v>
      </c>
      <c r="BJ335" s="97">
        <f t="shared" si="339"/>
        <v>338.4</v>
      </c>
      <c r="BK335" s="84">
        <f>IFERROR(VLOOKUP(A335,ATTx11!$A$2:$N$500,7,FALSE),"")</f>
        <v>185</v>
      </c>
      <c r="BL335" s="97">
        <f t="shared" si="340"/>
        <v>166.5</v>
      </c>
      <c r="BM335" s="84">
        <f>IFERROR(VLOOKUP(A335,ATTx11!$A$2:$N$500,8,FALSE),"")</f>
        <v>184</v>
      </c>
      <c r="BN335" s="95">
        <f t="shared" si="341"/>
        <v>165.6</v>
      </c>
      <c r="BO335" s="95"/>
      <c r="BP335" s="83">
        <f>IFERROR(VLOOKUP(TEXT($A335,"0000"),'AYP11'!$B$3379:$AU$3800,17,FALSE),"")</f>
        <v>0</v>
      </c>
      <c r="BQ335" s="75">
        <f>IFERROR(VLOOKUP(BP335,'Criteria Table'!$A$2:$I$102,2,FALSE),0)</f>
        <v>10</v>
      </c>
      <c r="BR335" s="95">
        <f t="shared" si="342"/>
        <v>10</v>
      </c>
      <c r="BS335" s="83">
        <f>IFERROR(VLOOKUP(TEXT($A335,"0000"),'AYP11'!$B$847:$AU$1268,17,FALSE),"")</f>
        <v>39</v>
      </c>
      <c r="BT335" s="75">
        <f>IFERROR(VLOOKUP(BS335,'Criteria Table'!$A$2:$I$102,2,FALSE),0)</f>
        <v>6.1000000000000005</v>
      </c>
      <c r="BU335" s="95">
        <f t="shared" si="343"/>
        <v>45</v>
      </c>
      <c r="BV335" s="83">
        <f>IFERROR(VLOOKUP(TEXT($A335,"0000"),'AYP11'!$B$2113:$AU$2534,17,FALSE),"")</f>
        <v>0</v>
      </c>
      <c r="BW335" s="75">
        <f>IFERROR(VLOOKUP(BV335,'Criteria Table'!$A$2:$I$102,2,FALSE),0)</f>
        <v>10</v>
      </c>
      <c r="BX335" s="95">
        <f t="shared" si="344"/>
        <v>10</v>
      </c>
      <c r="BY335" s="83">
        <f>IFERROR(VLOOKUP(TEXT($A335,"0000"),'AYP11'!$B$425:$AU$846,17,FALSE),"")</f>
        <v>0</v>
      </c>
      <c r="BZ335" s="75">
        <f>IFERROR(VLOOKUP(BY335,'Criteria Table'!$A$2:$I$102,2,FALSE),0)</f>
        <v>10</v>
      </c>
      <c r="CA335" s="95">
        <f t="shared" si="345"/>
        <v>10</v>
      </c>
      <c r="CB335" s="83">
        <f>IFERROR(VLOOKUP(TEXT($A335,"0000"),'AYP11'!$B$3:$AU$424,17,FALSE),"")</f>
        <v>0</v>
      </c>
      <c r="CC335" s="95">
        <f>IFERROR(VLOOKUP(CB335,'Criteria Table'!$A$2:$I$102,2,FALSE),0)</f>
        <v>10</v>
      </c>
      <c r="CD335" s="95">
        <f t="shared" si="346"/>
        <v>10</v>
      </c>
      <c r="CE335" s="83">
        <f>IFERROR(VLOOKUP(TEXT($A335,"0000"),'AYP11'!$B$1269:$AU$1690,17,FALSE),"")</f>
        <v>40</v>
      </c>
      <c r="CF335" s="95">
        <f>IFERROR(VLOOKUP(CE335,'Criteria Table'!$A$2:$I$102,2,FALSE),0)</f>
        <v>6</v>
      </c>
      <c r="CG335" s="95">
        <f t="shared" si="347"/>
        <v>46</v>
      </c>
      <c r="CH335" s="83">
        <f>IFERROR(VLOOKUP(TEXT($A335,"0000"),'AYP11'!$B$1691:$AU$2112,17,FALSE),"")</f>
        <v>20</v>
      </c>
      <c r="CI335" s="95">
        <f>IFERROR(VLOOKUP(CH335,'Criteria Table'!$A$2:$I$102,2,FALSE),0)</f>
        <v>8</v>
      </c>
      <c r="CJ335" s="95">
        <f t="shared" si="348"/>
        <v>28</v>
      </c>
      <c r="CK335" s="83">
        <f>IFERROR(VLOOKUP(TEXT($A335,"0000"),'AYP11'!$B$2535:$AU$2956,17,FALSE),"")</f>
        <v>0</v>
      </c>
      <c r="CL335" s="95">
        <f>IFERROR(VLOOKUP(CK335,'Criteria Table'!$A$2:$I$102,2,FALSE),0)</f>
        <v>10</v>
      </c>
      <c r="CM335" s="95">
        <f t="shared" si="349"/>
        <v>10</v>
      </c>
      <c r="CN335" s="76">
        <f>IFERROR(VLOOKUP(TEXT($A335,"0000"),'AYP11'!$B$3379:$AU$3800,23,FALSE),"")</f>
        <v>0</v>
      </c>
      <c r="CO335" s="95">
        <f>IFERROR(VLOOKUP(CN335,'Criteria Table'!$A$2:$I$102,2,FALSE),0)</f>
        <v>10</v>
      </c>
      <c r="CP335" s="95">
        <f t="shared" si="350"/>
        <v>10</v>
      </c>
      <c r="CQ335" s="76">
        <f>IFERROR(VLOOKUP(TEXT($A335,"0000"),'AYP11'!$B$847:$AU$1268,23,FALSE),"")</f>
        <v>40</v>
      </c>
      <c r="CR335" s="95">
        <f>IFERROR(VLOOKUP(CQ335,'Criteria Table'!$A$2:$I$102,2,FALSE),0)</f>
        <v>6</v>
      </c>
      <c r="CS335" s="95">
        <f t="shared" si="351"/>
        <v>46</v>
      </c>
      <c r="CT335" s="76">
        <f>IFERROR(VLOOKUP(TEXT($A335,"0000"),'AYP11'!$B$2113:$AU$2534,23,FALSE),"")</f>
        <v>0</v>
      </c>
      <c r="CU335" s="95">
        <f>IFERROR(VLOOKUP(CT335,'Criteria Table'!$A$2:$I$102,2,FALSE),0)</f>
        <v>10</v>
      </c>
      <c r="CV335" s="95">
        <f t="shared" si="352"/>
        <v>10</v>
      </c>
      <c r="CW335" s="76">
        <f>IFERROR(VLOOKUP(TEXT($A335,"0000"),'AYP11'!$B$425:$AU$846,23,FALSE),"")</f>
        <v>0</v>
      </c>
      <c r="CX335" s="95">
        <f>IFERROR(VLOOKUP(CW335,'Criteria Table'!$A$2:$I$102,2,FALSE),0)</f>
        <v>10</v>
      </c>
      <c r="CY335" s="95">
        <f t="shared" si="353"/>
        <v>10</v>
      </c>
      <c r="CZ335" s="76">
        <f>IFERROR(VLOOKUP(TEXT($A335,"0000"),'AYP11'!$B$3:$AU$424,23,FALSE),"")</f>
        <v>0</v>
      </c>
      <c r="DA335" s="95">
        <f>IFERROR(VLOOKUP(CZ335,'Criteria Table'!$A$2:$I$102,2,FALSE),0)</f>
        <v>10</v>
      </c>
      <c r="DB335" s="95">
        <f t="shared" si="354"/>
        <v>10</v>
      </c>
      <c r="DC335" s="76">
        <f>IFERROR(VLOOKUP(TEXT($A335,"0000"),'AYP11'!$B$1269:$AU$1690,23,FALSE),"")</f>
        <v>41</v>
      </c>
      <c r="DD335" s="95">
        <f>IFERROR(VLOOKUP(DC335,'Criteria Table'!$A$2:$I$102,2,FALSE),0)</f>
        <v>5.9</v>
      </c>
      <c r="DE335" s="95">
        <f t="shared" si="355"/>
        <v>47</v>
      </c>
      <c r="DF335" s="76">
        <f>IFERROR(VLOOKUP(TEXT($A335,"0000"),'AYP11'!$B$1691:$AU$2112,23,FALSE),"")</f>
        <v>29</v>
      </c>
      <c r="DG335" s="95">
        <f>IFERROR(VLOOKUP(DF335,'Criteria Table'!$A$2:$I$102,2,FALSE),0)</f>
        <v>7.1000000000000005</v>
      </c>
      <c r="DH335" s="95">
        <f t="shared" si="356"/>
        <v>36</v>
      </c>
      <c r="DI335" s="76">
        <f>IFERROR(VLOOKUP(TEXT($A335,"0000"),'AYP11'!$B$2535:$AU$2956,23,FALSE),"")</f>
        <v>0</v>
      </c>
      <c r="DJ335" s="95">
        <f>IFERROR(VLOOKUP(DI335,'Criteria Table'!$A$2:$I$102,2,FALSE),0)</f>
        <v>10</v>
      </c>
      <c r="DK335" s="95">
        <f t="shared" si="357"/>
        <v>10</v>
      </c>
      <c r="DL335" s="91">
        <f>IFERROR(VLOOKUP(TEXT($A335,"0000"),'AYP11'!$B$3379:$AU$3800,11,FALSE),"")</f>
        <v>0</v>
      </c>
      <c r="DM335" s="95">
        <f t="shared" si="358"/>
        <v>1</v>
      </c>
      <c r="DN335" s="95" t="str">
        <f t="shared" si="359"/>
        <v/>
      </c>
      <c r="DO335" s="91">
        <f>IFERROR(VLOOKUP(TEXT($A335,"0000"),'AYP11'!$B$847:$AU$1268,11,FALSE),"")</f>
        <v>92</v>
      </c>
      <c r="DP335" s="95">
        <f t="shared" si="360"/>
        <v>0</v>
      </c>
      <c r="DQ335" s="95">
        <f t="shared" si="361"/>
        <v>92</v>
      </c>
      <c r="DR335" s="91">
        <f>IFERROR(VLOOKUP(TEXT($A335,"0000"),'AYP11'!$B$2113:$AU$2534,11,FALSE),"")</f>
        <v>89</v>
      </c>
      <c r="DS335" s="95">
        <f t="shared" si="362"/>
        <v>1</v>
      </c>
      <c r="DT335" s="95">
        <f t="shared" si="363"/>
        <v>90</v>
      </c>
      <c r="DU335" s="91">
        <f>IFERROR(VLOOKUP(TEXT($A335,"0000"),'AYP11'!$B$425:$AU$846,11,FALSE),"")</f>
        <v>0</v>
      </c>
      <c r="DV335" s="95">
        <f t="shared" si="364"/>
        <v>1</v>
      </c>
      <c r="DW335" s="95" t="str">
        <f t="shared" si="365"/>
        <v/>
      </c>
      <c r="DX335" s="91">
        <f>IFERROR(VLOOKUP(TEXT($A335,"0000"),'AYP11'!$B$3:$AU$424,11,FALSE),"")</f>
        <v>0</v>
      </c>
      <c r="DY335" s="95">
        <f t="shared" si="366"/>
        <v>1</v>
      </c>
      <c r="DZ335" s="95" t="str">
        <f t="shared" si="367"/>
        <v/>
      </c>
      <c r="EA335" s="91">
        <f>IFERROR(VLOOKUP(TEXT($A335,"0000"),'AYP11'!$B$1269:$AU$1690,11,FALSE),"")</f>
        <v>92</v>
      </c>
      <c r="EB335" s="95">
        <f t="shared" si="368"/>
        <v>0</v>
      </c>
      <c r="EC335" s="95">
        <f t="shared" si="369"/>
        <v>92</v>
      </c>
      <c r="ED335" s="91">
        <f>IFERROR(VLOOKUP(TEXT($A335,"0000"),'AYP11'!$B$1691:$AU$2112,11,FALSE),"")</f>
        <v>79</v>
      </c>
      <c r="EE335" s="95">
        <f t="shared" si="370"/>
        <v>1</v>
      </c>
      <c r="EF335" s="95">
        <f t="shared" si="371"/>
        <v>80</v>
      </c>
      <c r="EG335" s="91">
        <f>IFERROR(VLOOKUP(TEXT($A335,"0000"),'AYP11'!$B$2535:$AU$2956,11,FALSE),"")</f>
        <v>66</v>
      </c>
      <c r="EH335" s="95">
        <f t="shared" si="372"/>
        <v>1</v>
      </c>
      <c r="EI335" s="95">
        <f t="shared" si="373"/>
        <v>67</v>
      </c>
    </row>
    <row r="336" spans="1:139" x14ac:dyDescent="0.25">
      <c r="A336" s="248">
        <v>6681</v>
      </c>
      <c r="B336" s="291">
        <f t="shared" si="320"/>
        <v>30.776255707762555</v>
      </c>
      <c r="C336" s="50">
        <f>IFERROR(VLOOKUP(TEXT($A336,"0000"),'R-M11'!$A$2:$AA$500,4,FALSE),0)</f>
        <v>337</v>
      </c>
      <c r="D336" s="291">
        <f t="shared" si="321"/>
        <v>19.908675799086758</v>
      </c>
      <c r="E336" s="98">
        <f>IFERROR(SUM(VLOOKUP(TEXT($A336,"0000"),'R-M11'!$A$2:$AA$500,5,FALSE),VLOOKUP(TEXT($A336,"0000"),'R-M11'!$A$2:$AA$500,6,FALSE)),0)</f>
        <v>218</v>
      </c>
      <c r="F336" s="58">
        <f>IFERROR(VLOOKUP(TEXT($A336,"0000"),'R-M11'!$A$2:$AA$500,14,FALSE),0)</f>
        <v>1095</v>
      </c>
      <c r="G336" s="230">
        <f t="shared" si="374"/>
        <v>34.206255707762558</v>
      </c>
      <c r="H336" s="97">
        <f t="shared" si="322"/>
        <v>374.55849999999998</v>
      </c>
      <c r="I336" s="230">
        <f t="shared" si="375"/>
        <v>21.378675799086757</v>
      </c>
      <c r="J336" s="97">
        <f t="shared" si="323"/>
        <v>234.09649999999999</v>
      </c>
      <c r="K336" s="230">
        <f t="shared" si="324"/>
        <v>51</v>
      </c>
      <c r="L336" s="121">
        <f>IFERROR(VLOOKUP(K336,'Criteria Table'!$A$2:$I$102,2,FALSE),"")</f>
        <v>4.9000000000000004</v>
      </c>
      <c r="M336" s="230">
        <f t="shared" si="325"/>
        <v>55.584931506849315</v>
      </c>
      <c r="N336" s="286">
        <f t="shared" si="326"/>
        <v>37.009345794392523</v>
      </c>
      <c r="O336" s="50">
        <f>IFERROR(VLOOKUP(TEXT($A336,"0000"),'R-M11'!$A$2:$AA$500,17,FALSE),"")</f>
        <v>396</v>
      </c>
      <c r="P336" s="286">
        <f t="shared" si="327"/>
        <v>19.813084112149532</v>
      </c>
      <c r="Q336" s="98">
        <f>IFERROR(SUM(VLOOKUP(TEXT($A336,"0000"),'R-M11'!$A$2:$AA$500,18,FALSE),VLOOKUP(TEXT($A336,"0000"),'R-M11'!$A$2:$AA$500,19,FALSE)),0)</f>
        <v>212</v>
      </c>
      <c r="R336" s="69">
        <f>IFERROR(VLOOKUP(TEXT($A336,"0000"),'R-M11'!$A$2:$AA$500,27,FALSE),0)</f>
        <v>1070</v>
      </c>
      <c r="S336" s="121">
        <f t="shared" si="376"/>
        <v>40.019345794392521</v>
      </c>
      <c r="T336" s="70">
        <f t="shared" si="328"/>
        <v>428.20699999999994</v>
      </c>
      <c r="U336" s="121">
        <f t="shared" si="377"/>
        <v>21.103084112149531</v>
      </c>
      <c r="V336" s="70">
        <f t="shared" si="329"/>
        <v>225.80299999999997</v>
      </c>
      <c r="W336" s="121">
        <f t="shared" si="330"/>
        <v>57</v>
      </c>
      <c r="X336" s="124">
        <f>IFERROR(VLOOKUP(W336,'Criteria Table'!$A$2:$I$102,2,FALSE),"")</f>
        <v>4.3</v>
      </c>
      <c r="Y336" s="121">
        <f t="shared" si="331"/>
        <v>61.122429906542052</v>
      </c>
      <c r="Z336" s="92">
        <f>IFERROR(IF(VLOOKUP(A336,'SG11'!$A$3:$AI$500,18,FALSE)="","NA",VLOOKUP(A336,'SG11'!$A$3:$AI$500,18,FALSE)),"")</f>
        <v>64</v>
      </c>
      <c r="AA336" s="75">
        <f>IFERROR(VLOOKUP(Z336,'Criteria Table'!$A$2:$I$102,6,FALSE),"NA")</f>
        <v>5</v>
      </c>
      <c r="AB336" s="95">
        <f t="shared" si="378"/>
        <v>69</v>
      </c>
      <c r="AC336" s="84">
        <f>IFERROR(IF(VLOOKUP(A336,'SG11'!$A$3:$AI$500,19,FALSE)="","NA",VLOOKUP(A336,'SG11'!$A$3:$AI$500,19,FALSE)),"")</f>
        <v>66</v>
      </c>
      <c r="AD336" s="75">
        <f>IFERROR(VLOOKUP(AC336,'Criteria Table'!$A$2:$I$102,6,FALSE),"NA")</f>
        <v>5</v>
      </c>
      <c r="AE336" s="95">
        <f t="shared" si="379"/>
        <v>71</v>
      </c>
      <c r="AF336" s="92">
        <f>IFERROR(IF(VLOOKUP(A336,'SG11'!$A$3:$AI$500,20,FALSE)="","NA",VLOOKUP(A336,'SG11'!$A$3:$AI$500,20,FALSE)),"")</f>
        <v>75</v>
      </c>
      <c r="AG336" s="75">
        <f>IFERROR(VLOOKUP(AF336,'Criteria Table'!$A$2:$I$102,6,FALSE),"NA")</f>
        <v>5</v>
      </c>
      <c r="AH336" s="95">
        <f t="shared" si="380"/>
        <v>80</v>
      </c>
      <c r="AI336" s="84">
        <f>IFERROR(IF(VLOOKUP(A336,'SG11'!$A$3:$AI$500,21,FALSE)="","NA",VLOOKUP(A336,'SG11'!$A$3:$AI$500,21,FALSE)),"")</f>
        <v>70</v>
      </c>
      <c r="AJ336" s="75">
        <f>IFERROR(VLOOKUP(AI336,'Criteria Table'!$A$2:$I$102,6,FALSE),"NA")</f>
        <v>5</v>
      </c>
      <c r="AK336" s="95">
        <f t="shared" si="381"/>
        <v>75</v>
      </c>
      <c r="AL336" s="99">
        <f>IFERROR(VLOOKUP(TEXT(A336,"0000"),'W11'!$A$1:$E$500,4,FALSE)/AP336*100,"")</f>
        <v>93.638676844783717</v>
      </c>
      <c r="AM336" s="97">
        <f>IFERROR(VLOOKUP(TEXT(A336,"0000"),'W11'!$A$1:$E$500,4,FALSE),"")</f>
        <v>368</v>
      </c>
      <c r="AN336" s="99">
        <f t="shared" si="332"/>
        <v>93.638676844783717</v>
      </c>
      <c r="AO336" s="97">
        <f t="shared" si="333"/>
        <v>368</v>
      </c>
      <c r="AP336" s="99">
        <f>IFERROR(VLOOKUP(TEXT(A336,"0000"),'W11'!$A$1:$E$500,5,FALSE),"")</f>
        <v>393</v>
      </c>
      <c r="AQ336" s="97">
        <f>IFERROR(VLOOKUP(ROUND(AL336,0),'Criteria Table'!$A$2:$I$102,4,FALSE),0)</f>
        <v>0</v>
      </c>
      <c r="AR336" s="128"/>
      <c r="AS336" s="95"/>
      <c r="AT336" s="95"/>
      <c r="AU336" s="100">
        <f>IFERROR(VLOOKUP(TEXT(A336,"0000"),'Sci11'!$A$3:$N$492,4,FALSE)/VLOOKUP(TEXT(A336,"0000"),'Sci11'!$A$3:$N$492,14,FALSE)*100,"")</f>
        <v>30.708661417322837</v>
      </c>
      <c r="AV336" s="101">
        <f>SUM(VLOOKUP(TEXT(A336,"0000"),'Sci11'!$A$3:$N$492,5,FALSE),VLOOKUP(TEXT(A336,"0000"),'Sci11'!$A$3:$N$492,6,FALSE))/VLOOKUP(TEXT(A336,"0000"),'Sci11'!$A$3:$N$492,14,FALSE)*100</f>
        <v>7.0866141732283463</v>
      </c>
      <c r="AW336" s="100">
        <f t="shared" si="382"/>
        <v>35.048661417322833</v>
      </c>
      <c r="AX336" s="101">
        <f>IFERROR(AW336/100*VLOOKUP(TEXT(A336,"0000"),'Sci11'!$A$3:$N$492,14,FALSE),"")</f>
        <v>133.53540000000001</v>
      </c>
      <c r="AY336" s="100">
        <f t="shared" si="383"/>
        <v>8.9466141732283457</v>
      </c>
      <c r="AZ336" s="101">
        <f>IFERROR(AY336/100*VLOOKUP(TEXT(A336,"0000"),'Sci11'!$A$3:$N$492,14,FALSE),"")</f>
        <v>34.086599999999997</v>
      </c>
      <c r="BA336" s="100">
        <f t="shared" si="334"/>
        <v>38</v>
      </c>
      <c r="BB336" s="101">
        <f>IFERROR(VLOOKUP(BA336,'Criteria Table'!$A$2:$I$102,2,FALSE),"")</f>
        <v>6.2</v>
      </c>
      <c r="BC336" s="101">
        <f t="shared" si="335"/>
        <v>44.2</v>
      </c>
      <c r="BD336" s="82">
        <f>IFERROR(VLOOKUP(A336,ATTx11!$A$2:$N$500,4,FALSE),"")</f>
        <v>96.34</v>
      </c>
      <c r="BE336" s="95">
        <f t="shared" si="336"/>
        <v>0.5</v>
      </c>
      <c r="BF336" s="96">
        <f t="shared" si="337"/>
        <v>96.84</v>
      </c>
      <c r="BG336" s="70">
        <f>IFERROR(VLOOKUP(A336,ATTx11!$A$2:$N$500,11,FALSE),"")</f>
        <v>68</v>
      </c>
      <c r="BH336" s="95">
        <f t="shared" si="338"/>
        <v>61.2</v>
      </c>
      <c r="BI336" s="70">
        <f>IFERROR(VLOOKUP(A336,ATTx11!$A$2:$N$500,12,FALSE),"")</f>
        <v>121</v>
      </c>
      <c r="BJ336" s="97">
        <f t="shared" si="339"/>
        <v>108.9</v>
      </c>
      <c r="BK336" s="84">
        <f>IFERROR(VLOOKUP(A336,ATTx11!$A$2:$N$500,7,FALSE),"")</f>
        <v>53</v>
      </c>
      <c r="BL336" s="97">
        <f t="shared" si="340"/>
        <v>47.7</v>
      </c>
      <c r="BM336" s="84">
        <f>IFERROR(VLOOKUP(A336,ATTx11!$A$2:$N$500,8,FALSE),"")</f>
        <v>90</v>
      </c>
      <c r="BN336" s="95">
        <f t="shared" si="341"/>
        <v>81</v>
      </c>
      <c r="BO336" s="95"/>
      <c r="BP336" s="83">
        <f>IFERROR(VLOOKUP(TEXT($A336,"0000"),'AYP11'!$B$3379:$AU$3800,17,FALSE),"")</f>
        <v>0</v>
      </c>
      <c r="BQ336" s="75">
        <f>IFERROR(VLOOKUP(BP336,'Criteria Table'!$A$2:$I$102,2,FALSE),0)</f>
        <v>10</v>
      </c>
      <c r="BR336" s="95">
        <f t="shared" si="342"/>
        <v>10</v>
      </c>
      <c r="BS336" s="83">
        <f>IFERROR(VLOOKUP(TEXT($A336,"0000"),'AYP11'!$B$847:$AU$1268,17,FALSE),"")</f>
        <v>0</v>
      </c>
      <c r="BT336" s="75">
        <f>IFERROR(VLOOKUP(BS336,'Criteria Table'!$A$2:$I$102,2,FALSE),0)</f>
        <v>10</v>
      </c>
      <c r="BU336" s="95">
        <f t="shared" si="343"/>
        <v>10</v>
      </c>
      <c r="BV336" s="83">
        <f>IFERROR(VLOOKUP(TEXT($A336,"0000"),'AYP11'!$B$2113:$AU$2534,17,FALSE),"")</f>
        <v>54</v>
      </c>
      <c r="BW336" s="75">
        <f>IFERROR(VLOOKUP(BV336,'Criteria Table'!$A$2:$I$102,2,FALSE),0)</f>
        <v>4.6000000000000005</v>
      </c>
      <c r="BX336" s="95">
        <f t="shared" si="344"/>
        <v>59</v>
      </c>
      <c r="BY336" s="83">
        <f>IFERROR(VLOOKUP(TEXT($A336,"0000"),'AYP11'!$B$425:$AU$846,17,FALSE),"")</f>
        <v>0</v>
      </c>
      <c r="BZ336" s="75">
        <f>IFERROR(VLOOKUP(BY336,'Criteria Table'!$A$2:$I$102,2,FALSE),0)</f>
        <v>10</v>
      </c>
      <c r="CA336" s="95">
        <f t="shared" si="345"/>
        <v>10</v>
      </c>
      <c r="CB336" s="83">
        <f>IFERROR(VLOOKUP(TEXT($A336,"0000"),'AYP11'!$B$3:$AU$424,17,FALSE),"")</f>
        <v>0</v>
      </c>
      <c r="CC336" s="95">
        <f>IFERROR(VLOOKUP(CB336,'Criteria Table'!$A$2:$I$102,2,FALSE),0)</f>
        <v>10</v>
      </c>
      <c r="CD336" s="95">
        <f t="shared" si="346"/>
        <v>10</v>
      </c>
      <c r="CE336" s="83">
        <f>IFERROR(VLOOKUP(TEXT($A336,"0000"),'AYP11'!$B$1269:$AU$1690,17,FALSE),"")</f>
        <v>54</v>
      </c>
      <c r="CF336" s="95">
        <f>IFERROR(VLOOKUP(CE336,'Criteria Table'!$A$2:$I$102,2,FALSE),0)</f>
        <v>4.6000000000000005</v>
      </c>
      <c r="CG336" s="95">
        <f t="shared" si="347"/>
        <v>59</v>
      </c>
      <c r="CH336" s="83">
        <f>IFERROR(VLOOKUP(TEXT($A336,"0000"),'AYP11'!$B$1691:$AU$2112,17,FALSE),"")</f>
        <v>28</v>
      </c>
      <c r="CI336" s="95">
        <f>IFERROR(VLOOKUP(CH336,'Criteria Table'!$A$2:$I$102,2,FALSE),0)</f>
        <v>7.2</v>
      </c>
      <c r="CJ336" s="95">
        <f t="shared" si="348"/>
        <v>35</v>
      </c>
      <c r="CK336" s="83">
        <f>IFERROR(VLOOKUP(TEXT($A336,"0000"),'AYP11'!$B$2535:$AU$2956,17,FALSE),"")</f>
        <v>28</v>
      </c>
      <c r="CL336" s="95">
        <f>IFERROR(VLOOKUP(CK336,'Criteria Table'!$A$2:$I$102,2,FALSE),0)</f>
        <v>7.2</v>
      </c>
      <c r="CM336" s="95">
        <f t="shared" si="349"/>
        <v>35</v>
      </c>
      <c r="CN336" s="76">
        <f>IFERROR(VLOOKUP(TEXT($A336,"0000"),'AYP11'!$B$3379:$AU$3800,23,FALSE),"")</f>
        <v>0</v>
      </c>
      <c r="CO336" s="95">
        <f>IFERROR(VLOOKUP(CN336,'Criteria Table'!$A$2:$I$102,2,FALSE),0)</f>
        <v>10</v>
      </c>
      <c r="CP336" s="95">
        <f t="shared" si="350"/>
        <v>10</v>
      </c>
      <c r="CQ336" s="76">
        <f>IFERROR(VLOOKUP(TEXT($A336,"0000"),'AYP11'!$B$847:$AU$1268,23,FALSE),"")</f>
        <v>0</v>
      </c>
      <c r="CR336" s="95">
        <f>IFERROR(VLOOKUP(CQ336,'Criteria Table'!$A$2:$I$102,2,FALSE),0)</f>
        <v>10</v>
      </c>
      <c r="CS336" s="95">
        <f t="shared" si="351"/>
        <v>10</v>
      </c>
      <c r="CT336" s="76">
        <f>IFERROR(VLOOKUP(TEXT($A336,"0000"),'AYP11'!$B$2113:$AU$2534,23,FALSE),"")</f>
        <v>60</v>
      </c>
      <c r="CU336" s="95">
        <f>IFERROR(VLOOKUP(CT336,'Criteria Table'!$A$2:$I$102,2,FALSE),0)</f>
        <v>4</v>
      </c>
      <c r="CV336" s="95">
        <f t="shared" si="352"/>
        <v>64</v>
      </c>
      <c r="CW336" s="76">
        <f>IFERROR(VLOOKUP(TEXT($A336,"0000"),'AYP11'!$B$425:$AU$846,23,FALSE),"")</f>
        <v>0</v>
      </c>
      <c r="CX336" s="95">
        <f>IFERROR(VLOOKUP(CW336,'Criteria Table'!$A$2:$I$102,2,FALSE),0)</f>
        <v>10</v>
      </c>
      <c r="CY336" s="95">
        <f t="shared" si="353"/>
        <v>10</v>
      </c>
      <c r="CZ336" s="76">
        <f>IFERROR(VLOOKUP(TEXT($A336,"0000"),'AYP11'!$B$3:$AU$424,23,FALSE),"")</f>
        <v>0</v>
      </c>
      <c r="DA336" s="95">
        <f>IFERROR(VLOOKUP(CZ336,'Criteria Table'!$A$2:$I$102,2,FALSE),0)</f>
        <v>10</v>
      </c>
      <c r="DB336" s="95">
        <f t="shared" si="354"/>
        <v>10</v>
      </c>
      <c r="DC336" s="76">
        <f>IFERROR(VLOOKUP(TEXT($A336,"0000"),'AYP11'!$B$1269:$AU$1690,23,FALSE),"")</f>
        <v>59</v>
      </c>
      <c r="DD336" s="95">
        <f>IFERROR(VLOOKUP(DC336,'Criteria Table'!$A$2:$I$102,2,FALSE),0)</f>
        <v>4.1000000000000005</v>
      </c>
      <c r="DE336" s="95">
        <f t="shared" si="355"/>
        <v>63</v>
      </c>
      <c r="DF336" s="76">
        <f>IFERROR(VLOOKUP(TEXT($A336,"0000"),'AYP11'!$B$1691:$AU$2112,23,FALSE),"")</f>
        <v>47</v>
      </c>
      <c r="DG336" s="95">
        <f>IFERROR(VLOOKUP(DF336,'Criteria Table'!$A$2:$I$102,2,FALSE),0)</f>
        <v>5.3000000000000007</v>
      </c>
      <c r="DH336" s="95">
        <f t="shared" si="356"/>
        <v>52</v>
      </c>
      <c r="DI336" s="76">
        <f>IFERROR(VLOOKUP(TEXT($A336,"0000"),'AYP11'!$B$2535:$AU$2956,23,FALSE),"")</f>
        <v>32</v>
      </c>
      <c r="DJ336" s="95">
        <f>IFERROR(VLOOKUP(DI336,'Criteria Table'!$A$2:$I$102,2,FALSE),0)</f>
        <v>6.8000000000000007</v>
      </c>
      <c r="DK336" s="95">
        <f t="shared" si="357"/>
        <v>39</v>
      </c>
      <c r="DL336" s="91">
        <f>IFERROR(VLOOKUP(TEXT($A336,"0000"),'AYP11'!$B$3379:$AU$3800,11,FALSE),"")</f>
        <v>0</v>
      </c>
      <c r="DM336" s="95">
        <f t="shared" si="358"/>
        <v>1</v>
      </c>
      <c r="DN336" s="95" t="str">
        <f t="shared" si="359"/>
        <v/>
      </c>
      <c r="DO336" s="91">
        <f>IFERROR(VLOOKUP(TEXT($A336,"0000"),'AYP11'!$B$847:$AU$1268,11,FALSE),"")</f>
        <v>0</v>
      </c>
      <c r="DP336" s="95">
        <f t="shared" si="360"/>
        <v>1</v>
      </c>
      <c r="DQ336" s="95" t="str">
        <f t="shared" si="361"/>
        <v/>
      </c>
      <c r="DR336" s="91">
        <f>IFERROR(VLOOKUP(TEXT($A336,"0000"),'AYP11'!$B$2113:$AU$2534,11,FALSE),"")</f>
        <v>0</v>
      </c>
      <c r="DS336" s="95">
        <f t="shared" si="362"/>
        <v>1</v>
      </c>
      <c r="DT336" s="95" t="str">
        <f t="shared" si="363"/>
        <v/>
      </c>
      <c r="DU336" s="91">
        <f>IFERROR(VLOOKUP(TEXT($A336,"0000"),'AYP11'!$B$425:$AU$846,11,FALSE),"")</f>
        <v>0</v>
      </c>
      <c r="DV336" s="95">
        <f t="shared" si="364"/>
        <v>1</v>
      </c>
      <c r="DW336" s="95" t="str">
        <f t="shared" si="365"/>
        <v/>
      </c>
      <c r="DX336" s="91">
        <f>IFERROR(VLOOKUP(TEXT($A336,"0000"),'AYP11'!$B$3:$AU$424,11,FALSE),"")</f>
        <v>0</v>
      </c>
      <c r="DY336" s="95">
        <f t="shared" si="366"/>
        <v>1</v>
      </c>
      <c r="DZ336" s="95" t="str">
        <f t="shared" si="367"/>
        <v/>
      </c>
      <c r="EA336" s="91">
        <f>IFERROR(VLOOKUP(TEXT($A336,"0000"),'AYP11'!$B$1269:$AU$1690,11,FALSE),"")</f>
        <v>94</v>
      </c>
      <c r="EB336" s="95">
        <f t="shared" si="368"/>
        <v>0</v>
      </c>
      <c r="EC336" s="95">
        <f t="shared" si="369"/>
        <v>94</v>
      </c>
      <c r="ED336" s="91">
        <f>IFERROR(VLOOKUP(TEXT($A336,"0000"),'AYP11'!$B$1691:$AU$2112,11,FALSE),"")</f>
        <v>79</v>
      </c>
      <c r="EE336" s="95">
        <f t="shared" si="370"/>
        <v>1</v>
      </c>
      <c r="EF336" s="95">
        <f t="shared" si="371"/>
        <v>80</v>
      </c>
      <c r="EG336" s="91">
        <f>IFERROR(VLOOKUP(TEXT($A336,"0000"),'AYP11'!$B$2535:$AU$2956,11,FALSE),"")</f>
        <v>87</v>
      </c>
      <c r="EH336" s="95">
        <f t="shared" si="372"/>
        <v>1</v>
      </c>
      <c r="EI336" s="95">
        <f t="shared" si="373"/>
        <v>88</v>
      </c>
    </row>
    <row r="337" spans="1:147" x14ac:dyDescent="0.25">
      <c r="A337" s="248">
        <v>6701</v>
      </c>
      <c r="B337" s="291">
        <f t="shared" si="320"/>
        <v>28.994082840236686</v>
      </c>
      <c r="C337" s="50">
        <f>IFERROR(VLOOKUP(TEXT($A337,"0000"),'R-M11'!$A$2:$AA$500,4,FALSE),0)</f>
        <v>343</v>
      </c>
      <c r="D337" s="291">
        <f t="shared" si="321"/>
        <v>50.211327134404058</v>
      </c>
      <c r="E337" s="98">
        <f>IFERROR(SUM(VLOOKUP(TEXT($A337,"0000"),'R-M11'!$A$2:$AA$500,5,FALSE),VLOOKUP(TEXT($A337,"0000"),'R-M11'!$A$2:$AA$500,6,FALSE)),0)</f>
        <v>594</v>
      </c>
      <c r="F337" s="58">
        <f>IFERROR(VLOOKUP(TEXT($A337,"0000"),'R-M11'!$A$2:$AA$500,14,FALSE),0)</f>
        <v>1183</v>
      </c>
      <c r="G337" s="230">
        <f t="shared" si="374"/>
        <v>30.464082840236685</v>
      </c>
      <c r="H337" s="97">
        <f t="shared" si="322"/>
        <v>360.39009999999996</v>
      </c>
      <c r="I337" s="230">
        <f t="shared" si="375"/>
        <v>50.841327134404061</v>
      </c>
      <c r="J337" s="97">
        <f t="shared" si="323"/>
        <v>601.4529</v>
      </c>
      <c r="K337" s="230">
        <f t="shared" si="324"/>
        <v>79</v>
      </c>
      <c r="L337" s="121">
        <f>IFERROR(VLOOKUP(K337,'Criteria Table'!$A$2:$I$102,2,FALSE),"")</f>
        <v>2.1</v>
      </c>
      <c r="M337" s="230">
        <f t="shared" si="325"/>
        <v>81.305409974640753</v>
      </c>
      <c r="N337" s="286">
        <f t="shared" si="326"/>
        <v>25.084459459459456</v>
      </c>
      <c r="O337" s="50">
        <f>IFERROR(VLOOKUP(TEXT($A337,"0000"),'R-M11'!$A$2:$AA$500,17,FALSE),"")</f>
        <v>297</v>
      </c>
      <c r="P337" s="286">
        <f t="shared" si="327"/>
        <v>52.36486486486487</v>
      </c>
      <c r="Q337" s="98">
        <f>IFERROR(SUM(VLOOKUP(TEXT($A337,"0000"),'R-M11'!$A$2:$AA$500,18,FALSE),VLOOKUP(TEXT($A337,"0000"),'R-M11'!$A$2:$AA$500,19,FALSE)),0)</f>
        <v>620</v>
      </c>
      <c r="R337" s="69">
        <f>IFERROR(VLOOKUP(TEXT($A337,"0000"),'R-M11'!$A$2:$AA$500,27,FALSE),0)</f>
        <v>1184</v>
      </c>
      <c r="S337" s="121">
        <f t="shared" si="376"/>
        <v>26.694459459459456</v>
      </c>
      <c r="T337" s="70">
        <f t="shared" si="328"/>
        <v>316.06239999999997</v>
      </c>
      <c r="U337" s="121">
        <f t="shared" si="377"/>
        <v>53.054864864864868</v>
      </c>
      <c r="V337" s="70">
        <f t="shared" si="329"/>
        <v>628.16960000000006</v>
      </c>
      <c r="W337" s="121">
        <f t="shared" si="330"/>
        <v>77</v>
      </c>
      <c r="X337" s="124">
        <f>IFERROR(VLOOKUP(W337,'Criteria Table'!$A$2:$I$102,2,FALSE),"")</f>
        <v>2.3000000000000003</v>
      </c>
      <c r="Y337" s="121">
        <f t="shared" si="331"/>
        <v>79.74932432432432</v>
      </c>
      <c r="Z337" s="92">
        <f>IFERROR(IF(VLOOKUP(A337,'SG11'!$A$3:$AI$500,18,FALSE)="","NA",VLOOKUP(A337,'SG11'!$A$3:$AI$500,18,FALSE)),"")</f>
        <v>71</v>
      </c>
      <c r="AA337" s="75">
        <f>IFERROR(VLOOKUP(Z337,'Criteria Table'!$A$2:$I$102,6,FALSE),"NA")</f>
        <v>5</v>
      </c>
      <c r="AB337" s="95">
        <f t="shared" si="378"/>
        <v>76</v>
      </c>
      <c r="AC337" s="84">
        <f>IFERROR(IF(VLOOKUP(A337,'SG11'!$A$3:$AI$500,19,FALSE)="","NA",VLOOKUP(A337,'SG11'!$A$3:$AI$500,19,FALSE)),"")</f>
        <v>77</v>
      </c>
      <c r="AD337" s="75">
        <f>IFERROR(VLOOKUP(AC337,'Criteria Table'!$A$2:$I$102,6,FALSE),"NA")</f>
        <v>5</v>
      </c>
      <c r="AE337" s="95">
        <f t="shared" si="379"/>
        <v>82</v>
      </c>
      <c r="AF337" s="92">
        <f>IFERROR(IF(VLOOKUP(A337,'SG11'!$A$3:$AI$500,20,FALSE)="","NA",VLOOKUP(A337,'SG11'!$A$3:$AI$500,20,FALSE)),"")</f>
        <v>68</v>
      </c>
      <c r="AG337" s="75">
        <f>IFERROR(VLOOKUP(AF337,'Criteria Table'!$A$2:$I$102,6,FALSE),"NA")</f>
        <v>5</v>
      </c>
      <c r="AH337" s="95">
        <f t="shared" si="380"/>
        <v>73</v>
      </c>
      <c r="AI337" s="84">
        <f>IFERROR(IF(VLOOKUP(A337,'SG11'!$A$3:$AI$500,21,FALSE)="","NA",VLOOKUP(A337,'SG11'!$A$3:$AI$500,21,FALSE)),"")</f>
        <v>63</v>
      </c>
      <c r="AJ337" s="75">
        <f>IFERROR(VLOOKUP(AI337,'Criteria Table'!$A$2:$I$102,6,FALSE),"NA")</f>
        <v>5</v>
      </c>
      <c r="AK337" s="95">
        <f t="shared" si="381"/>
        <v>68</v>
      </c>
      <c r="AL337" s="99">
        <f>IFERROR(VLOOKUP(TEXT(A337,"0000"),'W11'!$A$1:$E$500,4,FALSE)/AP337*100,"")</f>
        <v>98.675496688741731</v>
      </c>
      <c r="AM337" s="97">
        <f>IFERROR(VLOOKUP(TEXT(A337,"0000"),'W11'!$A$1:$E$500,4,FALSE),"")</f>
        <v>447</v>
      </c>
      <c r="AN337" s="99">
        <f t="shared" si="332"/>
        <v>98.675496688741731</v>
      </c>
      <c r="AO337" s="97">
        <f t="shared" si="333"/>
        <v>447</v>
      </c>
      <c r="AP337" s="99">
        <f>IFERROR(VLOOKUP(TEXT(A337,"0000"),'W11'!$A$1:$E$500,5,FALSE),"")</f>
        <v>453</v>
      </c>
      <c r="AQ337" s="97">
        <f>IFERROR(VLOOKUP(ROUND(AL337,0),'Criteria Table'!$A$2:$I$102,4,FALSE),0)</f>
        <v>0</v>
      </c>
      <c r="AR337" s="128"/>
      <c r="AS337" s="95"/>
      <c r="AT337" s="95"/>
      <c r="AU337" s="100">
        <f>IFERROR(VLOOKUP(TEXT(A337,"0000"),'Sci11'!$A$3:$N$492,4,FALSE)/VLOOKUP(TEXT(A337,"0000"),'Sci11'!$A$3:$N$492,14,FALSE)*100,"")</f>
        <v>41.17647058823529</v>
      </c>
      <c r="AV337" s="101">
        <f>SUM(VLOOKUP(TEXT(A337,"0000"),'Sci11'!$A$3:$N$492,5,FALSE),VLOOKUP(TEXT(A337,"0000"),'Sci11'!$A$3:$N$492,6,FALSE))/VLOOKUP(TEXT(A337,"0000"),'Sci11'!$A$3:$N$492,14,FALSE)*100</f>
        <v>25.113122171945701</v>
      </c>
      <c r="AW337" s="100">
        <f t="shared" si="382"/>
        <v>43.556470588235292</v>
      </c>
      <c r="AX337" s="101">
        <f>IFERROR(AW337/100*VLOOKUP(TEXT(A337,"0000"),'Sci11'!$A$3:$N$492,14,FALSE),"")</f>
        <v>192.5196</v>
      </c>
      <c r="AY337" s="100">
        <f t="shared" si="383"/>
        <v>26.133122171945701</v>
      </c>
      <c r="AZ337" s="101">
        <f>IFERROR(AY337/100*VLOOKUP(TEXT(A337,"0000"),'Sci11'!$A$3:$N$492,14,FALSE),"")</f>
        <v>115.50839999999999</v>
      </c>
      <c r="BA337" s="100">
        <f t="shared" si="334"/>
        <v>66</v>
      </c>
      <c r="BB337" s="101">
        <f>IFERROR(VLOOKUP(BA337,'Criteria Table'!$A$2:$I$102,2,FALSE),"")</f>
        <v>3.4000000000000004</v>
      </c>
      <c r="BC337" s="101">
        <f t="shared" si="335"/>
        <v>69.400000000000006</v>
      </c>
      <c r="BD337" s="82">
        <f>IFERROR(VLOOKUP(A337,ATTx11!$A$2:$N$500,4,FALSE),"")</f>
        <v>96.51</v>
      </c>
      <c r="BE337" s="95">
        <f t="shared" si="336"/>
        <v>0.5</v>
      </c>
      <c r="BF337" s="96">
        <f t="shared" si="337"/>
        <v>97.01</v>
      </c>
      <c r="BG337" s="70">
        <f>IFERROR(VLOOKUP(A337,ATTx11!$A$2:$N$500,11,FALSE),"")</f>
        <v>268</v>
      </c>
      <c r="BH337" s="95">
        <f t="shared" si="338"/>
        <v>241.2</v>
      </c>
      <c r="BI337" s="70">
        <f>IFERROR(VLOOKUP(A337,ATTx11!$A$2:$N$500,12,FALSE),"")</f>
        <v>117</v>
      </c>
      <c r="BJ337" s="97">
        <f t="shared" si="339"/>
        <v>105.3</v>
      </c>
      <c r="BK337" s="84">
        <f>IFERROR(VLOOKUP(A337,ATTx11!$A$2:$N$500,7,FALSE),"")</f>
        <v>153</v>
      </c>
      <c r="BL337" s="97">
        <f t="shared" si="340"/>
        <v>137.69999999999999</v>
      </c>
      <c r="BM337" s="84">
        <f>IFERROR(VLOOKUP(A337,ATTx11!$A$2:$N$500,8,FALSE),"")</f>
        <v>81</v>
      </c>
      <c r="BN337" s="95">
        <f t="shared" si="341"/>
        <v>72.900000000000006</v>
      </c>
      <c r="BO337" s="95"/>
      <c r="BP337" s="83">
        <f>IFERROR(VLOOKUP(TEXT($A337,"0000"),'AYP11'!$B$3379:$AU$3800,17,FALSE),"")</f>
        <v>91</v>
      </c>
      <c r="BQ337" s="75">
        <f>IFERROR(VLOOKUP(BP337,'Criteria Table'!$A$2:$I$102,2,FALSE),0)</f>
        <v>0</v>
      </c>
      <c r="BR337" s="95">
        <f t="shared" si="342"/>
        <v>91</v>
      </c>
      <c r="BS337" s="83">
        <f>IFERROR(VLOOKUP(TEXT($A337,"0000"),'AYP11'!$B$847:$AU$1268,17,FALSE),"")</f>
        <v>41</v>
      </c>
      <c r="BT337" s="75">
        <f>IFERROR(VLOOKUP(BS337,'Criteria Table'!$A$2:$I$102,2,FALSE),0)</f>
        <v>5.9</v>
      </c>
      <c r="BU337" s="95">
        <f t="shared" si="343"/>
        <v>47</v>
      </c>
      <c r="BV337" s="83">
        <f>IFERROR(VLOOKUP(TEXT($A337,"0000"),'AYP11'!$B$2113:$AU$2534,17,FALSE),"")</f>
        <v>80</v>
      </c>
      <c r="BW337" s="75">
        <f>IFERROR(VLOOKUP(BV337,'Criteria Table'!$A$2:$I$102,2,FALSE),0)</f>
        <v>2</v>
      </c>
      <c r="BX337" s="95">
        <f t="shared" si="344"/>
        <v>82</v>
      </c>
      <c r="BY337" s="83">
        <f>IFERROR(VLOOKUP(TEXT($A337,"0000"),'AYP11'!$B$425:$AU$846,17,FALSE),"")</f>
        <v>0</v>
      </c>
      <c r="BZ337" s="75">
        <f>IFERROR(VLOOKUP(BY337,'Criteria Table'!$A$2:$I$102,2,FALSE),0)</f>
        <v>10</v>
      </c>
      <c r="CA337" s="95">
        <f t="shared" si="345"/>
        <v>10</v>
      </c>
      <c r="CB337" s="83">
        <f>IFERROR(VLOOKUP(TEXT($A337,"0000"),'AYP11'!$B$3:$AU$424,17,FALSE),"")</f>
        <v>0</v>
      </c>
      <c r="CC337" s="95">
        <f>IFERROR(VLOOKUP(CB337,'Criteria Table'!$A$2:$I$102,2,FALSE),0)</f>
        <v>10</v>
      </c>
      <c r="CD337" s="95">
        <f t="shared" si="346"/>
        <v>10</v>
      </c>
      <c r="CE337" s="83">
        <f>IFERROR(VLOOKUP(TEXT($A337,"0000"),'AYP11'!$B$1269:$AU$1690,17,FALSE),"")</f>
        <v>60</v>
      </c>
      <c r="CF337" s="95">
        <f>IFERROR(VLOOKUP(CE337,'Criteria Table'!$A$2:$I$102,2,FALSE),0)</f>
        <v>4</v>
      </c>
      <c r="CG337" s="95">
        <f t="shared" si="347"/>
        <v>64</v>
      </c>
      <c r="CH337" s="83">
        <f>IFERROR(VLOOKUP(TEXT($A337,"0000"),'AYP11'!$B$1691:$AU$2112,17,FALSE),"")</f>
        <v>0</v>
      </c>
      <c r="CI337" s="95">
        <f>IFERROR(VLOOKUP(CH337,'Criteria Table'!$A$2:$I$102,2,FALSE),0)</f>
        <v>10</v>
      </c>
      <c r="CJ337" s="95">
        <f t="shared" si="348"/>
        <v>10</v>
      </c>
      <c r="CK337" s="83">
        <f>IFERROR(VLOOKUP(TEXT($A337,"0000"),'AYP11'!$B$2535:$AU$2956,17,FALSE),"")</f>
        <v>40</v>
      </c>
      <c r="CL337" s="95">
        <f>IFERROR(VLOOKUP(CK337,'Criteria Table'!$A$2:$I$102,2,FALSE),0)</f>
        <v>6</v>
      </c>
      <c r="CM337" s="95">
        <f t="shared" si="349"/>
        <v>46</v>
      </c>
      <c r="CN337" s="76">
        <f>IFERROR(VLOOKUP(TEXT($A337,"0000"),'AYP11'!$B$3379:$AU$3800,23,FALSE),"")</f>
        <v>90</v>
      </c>
      <c r="CO337" s="95">
        <f>IFERROR(VLOOKUP(CN337,'Criteria Table'!$A$2:$I$102,2,FALSE),0)</f>
        <v>0</v>
      </c>
      <c r="CP337" s="95">
        <f t="shared" si="350"/>
        <v>90</v>
      </c>
      <c r="CQ337" s="76">
        <f>IFERROR(VLOOKUP(TEXT($A337,"0000"),'AYP11'!$B$847:$AU$1268,23,FALSE),"")</f>
        <v>37</v>
      </c>
      <c r="CR337" s="95">
        <f>IFERROR(VLOOKUP(CQ337,'Criteria Table'!$A$2:$I$102,2,FALSE),0)</f>
        <v>6.3000000000000007</v>
      </c>
      <c r="CS337" s="95">
        <f t="shared" si="351"/>
        <v>43</v>
      </c>
      <c r="CT337" s="76">
        <f>IFERROR(VLOOKUP(TEXT($A337,"0000"),'AYP11'!$B$2113:$AU$2534,23,FALSE),"")</f>
        <v>77</v>
      </c>
      <c r="CU337" s="95">
        <f>IFERROR(VLOOKUP(CT337,'Criteria Table'!$A$2:$I$102,2,FALSE),0)</f>
        <v>2.3000000000000003</v>
      </c>
      <c r="CV337" s="95">
        <f t="shared" si="352"/>
        <v>79</v>
      </c>
      <c r="CW337" s="76">
        <f>IFERROR(VLOOKUP(TEXT($A337,"0000"),'AYP11'!$B$425:$AU$846,23,FALSE),"")</f>
        <v>0</v>
      </c>
      <c r="CX337" s="95">
        <f>IFERROR(VLOOKUP(CW337,'Criteria Table'!$A$2:$I$102,2,FALSE),0)</f>
        <v>10</v>
      </c>
      <c r="CY337" s="95">
        <f t="shared" si="353"/>
        <v>10</v>
      </c>
      <c r="CZ337" s="76">
        <f>IFERROR(VLOOKUP(TEXT($A337,"0000"),'AYP11'!$B$3:$AU$424,23,FALSE),"")</f>
        <v>0</v>
      </c>
      <c r="DA337" s="95">
        <f>IFERROR(VLOOKUP(CZ337,'Criteria Table'!$A$2:$I$102,2,FALSE),0)</f>
        <v>10</v>
      </c>
      <c r="DB337" s="95">
        <f t="shared" si="354"/>
        <v>10</v>
      </c>
      <c r="DC337" s="76">
        <f>IFERROR(VLOOKUP(TEXT($A337,"0000"),'AYP11'!$B$1269:$AU$1690,23,FALSE),"")</f>
        <v>55</v>
      </c>
      <c r="DD337" s="95">
        <f>IFERROR(VLOOKUP(DC337,'Criteria Table'!$A$2:$I$102,2,FALSE),0)</f>
        <v>4.5</v>
      </c>
      <c r="DE337" s="95">
        <f t="shared" si="355"/>
        <v>60</v>
      </c>
      <c r="DF337" s="76">
        <f>IFERROR(VLOOKUP(TEXT($A337,"0000"),'AYP11'!$B$1691:$AU$2112,23,FALSE),"")</f>
        <v>0</v>
      </c>
      <c r="DG337" s="95">
        <f>IFERROR(VLOOKUP(DF337,'Criteria Table'!$A$2:$I$102,2,FALSE),0)</f>
        <v>10</v>
      </c>
      <c r="DH337" s="95">
        <f t="shared" si="356"/>
        <v>10</v>
      </c>
      <c r="DI337" s="76">
        <f>IFERROR(VLOOKUP(TEXT($A337,"0000"),'AYP11'!$B$2535:$AU$2956,23,FALSE),"")</f>
        <v>39</v>
      </c>
      <c r="DJ337" s="95">
        <f>IFERROR(VLOOKUP(DI337,'Criteria Table'!$A$2:$I$102,2,FALSE),0)</f>
        <v>6.1000000000000005</v>
      </c>
      <c r="DK337" s="95">
        <f t="shared" si="357"/>
        <v>45</v>
      </c>
      <c r="DL337" s="91">
        <f>IFERROR(VLOOKUP(TEXT($A337,"0000"),'AYP11'!$B$3379:$AU$3800,11,FALSE),"")</f>
        <v>0</v>
      </c>
      <c r="DM337" s="95">
        <f t="shared" si="358"/>
        <v>1</v>
      </c>
      <c r="DN337" s="95" t="str">
        <f t="shared" si="359"/>
        <v/>
      </c>
      <c r="DO337" s="91">
        <f>IFERROR(VLOOKUP(TEXT($A337,"0000"),'AYP11'!$B$847:$AU$1268,11,FALSE),"")</f>
        <v>0</v>
      </c>
      <c r="DP337" s="95">
        <f t="shared" si="360"/>
        <v>1</v>
      </c>
      <c r="DQ337" s="95" t="str">
        <f t="shared" si="361"/>
        <v/>
      </c>
      <c r="DR337" s="91">
        <f>IFERROR(VLOOKUP(TEXT($A337,"0000"),'AYP11'!$B$2113:$AU$2534,11,FALSE),"")</f>
        <v>0</v>
      </c>
      <c r="DS337" s="95">
        <f t="shared" si="362"/>
        <v>1</v>
      </c>
      <c r="DT337" s="95" t="str">
        <f t="shared" si="363"/>
        <v/>
      </c>
      <c r="DU337" s="91">
        <f>IFERROR(VLOOKUP(TEXT($A337,"0000"),'AYP11'!$B$425:$AU$846,11,FALSE),"")</f>
        <v>0</v>
      </c>
      <c r="DV337" s="95">
        <f t="shared" si="364"/>
        <v>1</v>
      </c>
      <c r="DW337" s="95" t="str">
        <f t="shared" si="365"/>
        <v/>
      </c>
      <c r="DX337" s="91">
        <f>IFERROR(VLOOKUP(TEXT($A337,"0000"),'AYP11'!$B$3:$AU$424,11,FALSE),"")</f>
        <v>0</v>
      </c>
      <c r="DY337" s="95">
        <f t="shared" si="366"/>
        <v>1</v>
      </c>
      <c r="DZ337" s="95" t="str">
        <f t="shared" si="367"/>
        <v/>
      </c>
      <c r="EA337" s="91">
        <f>IFERROR(VLOOKUP(TEXT($A337,"0000"),'AYP11'!$B$1269:$AU$1690,11,FALSE),"")</f>
        <v>0</v>
      </c>
      <c r="EB337" s="95">
        <f t="shared" si="368"/>
        <v>1</v>
      </c>
      <c r="EC337" s="95" t="str">
        <f t="shared" si="369"/>
        <v/>
      </c>
      <c r="ED337" s="91">
        <f>IFERROR(VLOOKUP(TEXT($A337,"0000"),'AYP11'!$B$1691:$AU$2112,11,FALSE),"")</f>
        <v>0</v>
      </c>
      <c r="EE337" s="95">
        <f t="shared" si="370"/>
        <v>1</v>
      </c>
      <c r="EF337" s="95" t="str">
        <f t="shared" si="371"/>
        <v/>
      </c>
      <c r="EG337" s="91">
        <f>IFERROR(VLOOKUP(TEXT($A337,"0000"),'AYP11'!$B$2535:$AU$2956,11,FALSE),"")</f>
        <v>93</v>
      </c>
      <c r="EH337" s="95">
        <f t="shared" si="372"/>
        <v>0</v>
      </c>
      <c r="EI337" s="95">
        <f t="shared" si="373"/>
        <v>93</v>
      </c>
    </row>
    <row r="338" spans="1:147" x14ac:dyDescent="0.25">
      <c r="A338" s="248">
        <v>6721</v>
      </c>
      <c r="B338" s="291">
        <f t="shared" si="320"/>
        <v>29.047619047619051</v>
      </c>
      <c r="C338" s="50">
        <f>IFERROR(VLOOKUP(TEXT($A338,"0000"),'R-M11'!$A$2:$AA$500,4,FALSE),0)</f>
        <v>122</v>
      </c>
      <c r="D338" s="291">
        <f t="shared" si="321"/>
        <v>7.6190476190476195</v>
      </c>
      <c r="E338" s="98">
        <f>IFERROR(SUM(VLOOKUP(TEXT($A338,"0000"),'R-M11'!$A$2:$AA$500,5,FALSE),VLOOKUP(TEXT($A338,"0000"),'R-M11'!$A$2:$AA$500,6,FALSE)),0)</f>
        <v>32</v>
      </c>
      <c r="F338" s="58">
        <f>IFERROR(VLOOKUP(TEXT($A338,"0000"),'R-M11'!$A$2:$AA$500,14,FALSE),0)</f>
        <v>420</v>
      </c>
      <c r="G338" s="230">
        <f t="shared" si="374"/>
        <v>33.457619047619048</v>
      </c>
      <c r="H338" s="97">
        <f t="shared" si="322"/>
        <v>140.52199999999999</v>
      </c>
      <c r="I338" s="230">
        <f t="shared" si="375"/>
        <v>9.5090476190476192</v>
      </c>
      <c r="J338" s="97">
        <f t="shared" si="323"/>
        <v>39.938000000000002</v>
      </c>
      <c r="K338" s="230">
        <f t="shared" si="324"/>
        <v>37</v>
      </c>
      <c r="L338" s="121">
        <f>IFERROR(VLOOKUP(K338,'Criteria Table'!$A$2:$I$102,2,FALSE),"")</f>
        <v>6.3000000000000007</v>
      </c>
      <c r="M338" s="230">
        <f t="shared" si="325"/>
        <v>42.966666666666669</v>
      </c>
      <c r="N338" s="286">
        <f t="shared" si="326"/>
        <v>26.076555023923444</v>
      </c>
      <c r="O338" s="50">
        <f>IFERROR(VLOOKUP(TEXT($A338,"0000"),'R-M11'!$A$2:$AA$500,17,FALSE),"")</f>
        <v>109</v>
      </c>
      <c r="P338" s="286">
        <f t="shared" si="327"/>
        <v>6.937799043062201</v>
      </c>
      <c r="Q338" s="98">
        <f>IFERROR(SUM(VLOOKUP(TEXT($A338,"0000"),'R-M11'!$A$2:$AA$500,18,FALSE),VLOOKUP(TEXT($A338,"0000"),'R-M11'!$A$2:$AA$500,19,FALSE)),0)</f>
        <v>29</v>
      </c>
      <c r="R338" s="69">
        <f>IFERROR(VLOOKUP(TEXT($A338,"0000"),'R-M11'!$A$2:$AA$500,27,FALSE),0)</f>
        <v>418</v>
      </c>
      <c r="S338" s="121">
        <f t="shared" si="376"/>
        <v>30.766555023923445</v>
      </c>
      <c r="T338" s="70">
        <f t="shared" si="328"/>
        <v>128.60420000000002</v>
      </c>
      <c r="U338" s="121">
        <f t="shared" si="377"/>
        <v>8.9477990430622008</v>
      </c>
      <c r="V338" s="70">
        <f t="shared" si="329"/>
        <v>37.401799999999994</v>
      </c>
      <c r="W338" s="121">
        <f t="shared" si="330"/>
        <v>33</v>
      </c>
      <c r="X338" s="124">
        <f>IFERROR(VLOOKUP(W338,'Criteria Table'!$A$2:$I$102,2,FALSE),"")</f>
        <v>6.7</v>
      </c>
      <c r="Y338" s="121">
        <f t="shared" si="331"/>
        <v>39.714354066985649</v>
      </c>
      <c r="Z338" s="92">
        <f>IFERROR(IF(VLOOKUP(A338,'SG11'!$A$3:$AI$500,18,FALSE)="","NA",VLOOKUP(A338,'SG11'!$A$3:$AI$500,18,FALSE)),"")</f>
        <v>55</v>
      </c>
      <c r="AA338" s="75">
        <f>IFERROR(VLOOKUP(Z338,'Criteria Table'!$A$2:$I$102,6,FALSE),"NA")</f>
        <v>10</v>
      </c>
      <c r="AB338" s="95">
        <f t="shared" si="378"/>
        <v>65</v>
      </c>
      <c r="AC338" s="84">
        <f>IFERROR(IF(VLOOKUP(A338,'SG11'!$A$3:$AI$500,19,FALSE)="","NA",VLOOKUP(A338,'SG11'!$A$3:$AI$500,19,FALSE)),"")</f>
        <v>61</v>
      </c>
      <c r="AD338" s="75">
        <f>IFERROR(VLOOKUP(AC338,'Criteria Table'!$A$2:$I$102,6,FALSE),"NA")</f>
        <v>5</v>
      </c>
      <c r="AE338" s="95">
        <f t="shared" si="379"/>
        <v>66</v>
      </c>
      <c r="AF338" s="92">
        <f>IFERROR(IF(VLOOKUP(A338,'SG11'!$A$3:$AI$500,20,FALSE)="","NA",VLOOKUP(A338,'SG11'!$A$3:$AI$500,20,FALSE)),"")</f>
        <v>66</v>
      </c>
      <c r="AG338" s="75">
        <f>IFERROR(VLOOKUP(AF338,'Criteria Table'!$A$2:$I$102,6,FALSE),"NA")</f>
        <v>5</v>
      </c>
      <c r="AH338" s="95">
        <f t="shared" si="380"/>
        <v>71</v>
      </c>
      <c r="AI338" s="84">
        <f>IFERROR(IF(VLOOKUP(A338,'SG11'!$A$3:$AI$500,21,FALSE)="","NA",VLOOKUP(A338,'SG11'!$A$3:$AI$500,21,FALSE)),"")</f>
        <v>65</v>
      </c>
      <c r="AJ338" s="75">
        <f>IFERROR(VLOOKUP(AI338,'Criteria Table'!$A$2:$I$102,6,FALSE),"NA")</f>
        <v>5</v>
      </c>
      <c r="AK338" s="95">
        <f t="shared" si="381"/>
        <v>70</v>
      </c>
      <c r="AL338" s="99">
        <f>IFERROR(VLOOKUP(TEXT(A338,"0000"),'W11'!$A$1:$E$500,4,FALSE)/AP338*100,"")</f>
        <v>94.9579831932773</v>
      </c>
      <c r="AM338" s="97">
        <f>IFERROR(VLOOKUP(TEXT(A338,"0000"),'W11'!$A$1:$E$500,4,FALSE),"")</f>
        <v>113</v>
      </c>
      <c r="AN338" s="99">
        <f t="shared" si="332"/>
        <v>94.9579831932773</v>
      </c>
      <c r="AO338" s="97">
        <f t="shared" si="333"/>
        <v>112.99999999999999</v>
      </c>
      <c r="AP338" s="99">
        <f>IFERROR(VLOOKUP(TEXT(A338,"0000"),'W11'!$A$1:$E$500,5,FALSE),"")</f>
        <v>119</v>
      </c>
      <c r="AQ338" s="97">
        <f>IFERROR(VLOOKUP(ROUND(AL338,0),'Criteria Table'!$A$2:$I$102,4,FALSE),0)</f>
        <v>0</v>
      </c>
      <c r="AR338" s="128"/>
      <c r="AS338" s="95"/>
      <c r="AT338" s="95"/>
      <c r="AU338" s="100">
        <f>IFERROR(VLOOKUP(TEXT(A338,"0000"),'Sci11'!$A$3:$N$492,4,FALSE)/VLOOKUP(TEXT(A338,"0000"),'Sci11'!$A$3:$N$492,14,FALSE)*100,"")</f>
        <v>12.195121951219512</v>
      </c>
      <c r="AV338" s="101">
        <f>SUM(VLOOKUP(TEXT(A338,"0000"),'Sci11'!$A$3:$N$492,5,FALSE),VLOOKUP(TEXT(A338,"0000"),'Sci11'!$A$3:$N$492,6,FALSE))/VLOOKUP(TEXT(A338,"0000"),'Sci11'!$A$3:$N$492,14,FALSE)*100</f>
        <v>0</v>
      </c>
      <c r="AW338" s="100">
        <f t="shared" si="382"/>
        <v>18.355121951219513</v>
      </c>
      <c r="AX338" s="101">
        <f>IFERROR(AW338/100*VLOOKUP(TEXT(A338,"0000"),'Sci11'!$A$3:$N$492,14,FALSE),"")</f>
        <v>22.576800000000002</v>
      </c>
      <c r="AY338" s="100">
        <f t="shared" si="383"/>
        <v>2.64</v>
      </c>
      <c r="AZ338" s="101">
        <f>IFERROR(AY338/100*VLOOKUP(TEXT(A338,"0000"),'Sci11'!$A$3:$N$492,14,FALSE),"")</f>
        <v>3.2471999999999999</v>
      </c>
      <c r="BA338" s="100">
        <f t="shared" si="334"/>
        <v>12</v>
      </c>
      <c r="BB338" s="101">
        <f>IFERROR(VLOOKUP(BA338,'Criteria Table'!$A$2:$I$102,2,FALSE),"")</f>
        <v>8.8000000000000007</v>
      </c>
      <c r="BC338" s="101">
        <f t="shared" si="335"/>
        <v>20.8</v>
      </c>
      <c r="BD338" s="82">
        <f>IFERROR(VLOOKUP(A338,ATTx11!$A$2:$N$500,4,FALSE),"")</f>
        <v>95.48</v>
      </c>
      <c r="BE338" s="95">
        <f t="shared" si="336"/>
        <v>0.5</v>
      </c>
      <c r="BF338" s="96">
        <f t="shared" si="337"/>
        <v>95.98</v>
      </c>
      <c r="BG338" s="70">
        <f>IFERROR(VLOOKUP(A338,ATTx11!$A$2:$N$500,11,FALSE),"")</f>
        <v>107</v>
      </c>
      <c r="BH338" s="95">
        <f t="shared" si="338"/>
        <v>96.3</v>
      </c>
      <c r="BI338" s="70">
        <f>IFERROR(VLOOKUP(A338,ATTx11!$A$2:$N$500,12,FALSE),"")</f>
        <v>240</v>
      </c>
      <c r="BJ338" s="97">
        <f t="shared" si="339"/>
        <v>216</v>
      </c>
      <c r="BK338" s="84">
        <f>IFERROR(VLOOKUP(A338,ATTx11!$A$2:$N$500,7,FALSE),"")</f>
        <v>82</v>
      </c>
      <c r="BL338" s="97">
        <f t="shared" si="340"/>
        <v>73.8</v>
      </c>
      <c r="BM338" s="84">
        <f>IFERROR(VLOOKUP(A338,ATTx11!$A$2:$N$500,8,FALSE),"")</f>
        <v>132</v>
      </c>
      <c r="BN338" s="95">
        <f t="shared" si="341"/>
        <v>118.8</v>
      </c>
      <c r="BO338" s="95"/>
      <c r="BP338" s="83">
        <f>IFERROR(VLOOKUP(TEXT($A338,"0000"),'AYP11'!$B$3379:$AU$3800,17,FALSE),"")</f>
        <v>0</v>
      </c>
      <c r="BQ338" s="75">
        <f>IFERROR(VLOOKUP(BP338,'Criteria Table'!$A$2:$I$102,2,FALSE),0)</f>
        <v>10</v>
      </c>
      <c r="BR338" s="95">
        <f t="shared" si="342"/>
        <v>10</v>
      </c>
      <c r="BS338" s="83">
        <f>IFERROR(VLOOKUP(TEXT($A338,"0000"),'AYP11'!$B$847:$AU$1268,17,FALSE),"")</f>
        <v>38</v>
      </c>
      <c r="BT338" s="75">
        <f>IFERROR(VLOOKUP(BS338,'Criteria Table'!$A$2:$I$102,2,FALSE),0)</f>
        <v>6.2</v>
      </c>
      <c r="BU338" s="95">
        <f t="shared" si="343"/>
        <v>44</v>
      </c>
      <c r="BV338" s="83">
        <f>IFERROR(VLOOKUP(TEXT($A338,"0000"),'AYP11'!$B$2113:$AU$2534,17,FALSE),"")</f>
        <v>0</v>
      </c>
      <c r="BW338" s="75">
        <f>IFERROR(VLOOKUP(BV338,'Criteria Table'!$A$2:$I$102,2,FALSE),0)</f>
        <v>10</v>
      </c>
      <c r="BX338" s="95">
        <f t="shared" si="344"/>
        <v>10</v>
      </c>
      <c r="BY338" s="83">
        <f>IFERROR(VLOOKUP(TEXT($A338,"0000"),'AYP11'!$B$425:$AU$846,17,FALSE),"")</f>
        <v>0</v>
      </c>
      <c r="BZ338" s="75">
        <f>IFERROR(VLOOKUP(BY338,'Criteria Table'!$A$2:$I$102,2,FALSE),0)</f>
        <v>10</v>
      </c>
      <c r="CA338" s="95">
        <f t="shared" si="345"/>
        <v>10</v>
      </c>
      <c r="CB338" s="83">
        <f>IFERROR(VLOOKUP(TEXT($A338,"0000"),'AYP11'!$B$3:$AU$424,17,FALSE),"")</f>
        <v>0</v>
      </c>
      <c r="CC338" s="95">
        <f>IFERROR(VLOOKUP(CB338,'Criteria Table'!$A$2:$I$102,2,FALSE),0)</f>
        <v>10</v>
      </c>
      <c r="CD338" s="95">
        <f t="shared" si="346"/>
        <v>10</v>
      </c>
      <c r="CE338" s="83">
        <f>IFERROR(VLOOKUP(TEXT($A338,"0000"),'AYP11'!$B$1269:$AU$1690,17,FALSE),"")</f>
        <v>38</v>
      </c>
      <c r="CF338" s="95">
        <f>IFERROR(VLOOKUP(CE338,'Criteria Table'!$A$2:$I$102,2,FALSE),0)</f>
        <v>6.2</v>
      </c>
      <c r="CG338" s="95">
        <f t="shared" si="347"/>
        <v>44</v>
      </c>
      <c r="CH338" s="83">
        <f>IFERROR(VLOOKUP(TEXT($A338,"0000"),'AYP11'!$B$1691:$AU$2112,17,FALSE),"")</f>
        <v>0</v>
      </c>
      <c r="CI338" s="95">
        <f>IFERROR(VLOOKUP(CH338,'Criteria Table'!$A$2:$I$102,2,FALSE),0)</f>
        <v>10</v>
      </c>
      <c r="CJ338" s="95">
        <f t="shared" si="348"/>
        <v>10</v>
      </c>
      <c r="CK338" s="83">
        <f>IFERROR(VLOOKUP(TEXT($A338,"0000"),'AYP11'!$B$2535:$AU$2956,17,FALSE),"")</f>
        <v>18</v>
      </c>
      <c r="CL338" s="95">
        <f>IFERROR(VLOOKUP(CK338,'Criteria Table'!$A$2:$I$102,2,FALSE),0)</f>
        <v>8.2000000000000011</v>
      </c>
      <c r="CM338" s="95">
        <f t="shared" si="349"/>
        <v>26</v>
      </c>
      <c r="CN338" s="76">
        <f>IFERROR(VLOOKUP(TEXT($A338,"0000"),'AYP11'!$B$3379:$AU$3800,23,FALSE),"")</f>
        <v>0</v>
      </c>
      <c r="CO338" s="95">
        <f>IFERROR(VLOOKUP(CN338,'Criteria Table'!$A$2:$I$102,2,FALSE),0)</f>
        <v>10</v>
      </c>
      <c r="CP338" s="95">
        <f t="shared" si="350"/>
        <v>10</v>
      </c>
      <c r="CQ338" s="76">
        <f>IFERROR(VLOOKUP(TEXT($A338,"0000"),'AYP11'!$B$847:$AU$1268,23,FALSE),"")</f>
        <v>33</v>
      </c>
      <c r="CR338" s="95">
        <f>IFERROR(VLOOKUP(CQ338,'Criteria Table'!$A$2:$I$102,2,FALSE),0)</f>
        <v>6.7</v>
      </c>
      <c r="CS338" s="95">
        <f t="shared" si="351"/>
        <v>40</v>
      </c>
      <c r="CT338" s="76">
        <f>IFERROR(VLOOKUP(TEXT($A338,"0000"),'AYP11'!$B$2113:$AU$2534,23,FALSE),"")</f>
        <v>0</v>
      </c>
      <c r="CU338" s="95">
        <f>IFERROR(VLOOKUP(CT338,'Criteria Table'!$A$2:$I$102,2,FALSE),0)</f>
        <v>10</v>
      </c>
      <c r="CV338" s="95">
        <f t="shared" si="352"/>
        <v>10</v>
      </c>
      <c r="CW338" s="76">
        <f>IFERROR(VLOOKUP(TEXT($A338,"0000"),'AYP11'!$B$425:$AU$846,23,FALSE),"")</f>
        <v>0</v>
      </c>
      <c r="CX338" s="95">
        <f>IFERROR(VLOOKUP(CW338,'Criteria Table'!$A$2:$I$102,2,FALSE),0)</f>
        <v>10</v>
      </c>
      <c r="CY338" s="95">
        <f t="shared" si="353"/>
        <v>10</v>
      </c>
      <c r="CZ338" s="76">
        <f>IFERROR(VLOOKUP(TEXT($A338,"0000"),'AYP11'!$B$3:$AU$424,23,FALSE),"")</f>
        <v>0</v>
      </c>
      <c r="DA338" s="95">
        <f>IFERROR(VLOOKUP(CZ338,'Criteria Table'!$A$2:$I$102,2,FALSE),0)</f>
        <v>10</v>
      </c>
      <c r="DB338" s="95">
        <f t="shared" si="354"/>
        <v>10</v>
      </c>
      <c r="DC338" s="76">
        <f>IFERROR(VLOOKUP(TEXT($A338,"0000"),'AYP11'!$B$1269:$AU$1690,23,FALSE),"")</f>
        <v>33</v>
      </c>
      <c r="DD338" s="95">
        <f>IFERROR(VLOOKUP(DC338,'Criteria Table'!$A$2:$I$102,2,FALSE),0)</f>
        <v>6.7</v>
      </c>
      <c r="DE338" s="95">
        <f t="shared" si="355"/>
        <v>40</v>
      </c>
      <c r="DF338" s="76">
        <f>IFERROR(VLOOKUP(TEXT($A338,"0000"),'AYP11'!$B$1691:$AU$2112,23,FALSE),"")</f>
        <v>0</v>
      </c>
      <c r="DG338" s="95">
        <f>IFERROR(VLOOKUP(DF338,'Criteria Table'!$A$2:$I$102,2,FALSE),0)</f>
        <v>10</v>
      </c>
      <c r="DH338" s="95">
        <f t="shared" si="356"/>
        <v>10</v>
      </c>
      <c r="DI338" s="76">
        <f>IFERROR(VLOOKUP(TEXT($A338,"0000"),'AYP11'!$B$2535:$AU$2956,23,FALSE),"")</f>
        <v>10</v>
      </c>
      <c r="DJ338" s="95">
        <f>IFERROR(VLOOKUP(DI338,'Criteria Table'!$A$2:$I$102,2,FALSE),0)</f>
        <v>9</v>
      </c>
      <c r="DK338" s="95">
        <f t="shared" si="357"/>
        <v>19</v>
      </c>
      <c r="DL338" s="91">
        <f>IFERROR(VLOOKUP(TEXT($A338,"0000"),'AYP11'!$B$3379:$AU$3800,11,FALSE),"")</f>
        <v>0</v>
      </c>
      <c r="DM338" s="95">
        <f t="shared" si="358"/>
        <v>1</v>
      </c>
      <c r="DN338" s="95" t="str">
        <f t="shared" si="359"/>
        <v/>
      </c>
      <c r="DO338" s="91">
        <f>IFERROR(VLOOKUP(TEXT($A338,"0000"),'AYP11'!$B$847:$AU$1268,11,FALSE),"")</f>
        <v>0</v>
      </c>
      <c r="DP338" s="95">
        <f t="shared" si="360"/>
        <v>1</v>
      </c>
      <c r="DQ338" s="95" t="str">
        <f t="shared" si="361"/>
        <v/>
      </c>
      <c r="DR338" s="91">
        <f>IFERROR(VLOOKUP(TEXT($A338,"0000"),'AYP11'!$B$2113:$AU$2534,11,FALSE),"")</f>
        <v>0</v>
      </c>
      <c r="DS338" s="95">
        <f t="shared" si="362"/>
        <v>1</v>
      </c>
      <c r="DT338" s="95" t="str">
        <f t="shared" si="363"/>
        <v/>
      </c>
      <c r="DU338" s="91">
        <f>IFERROR(VLOOKUP(TEXT($A338,"0000"),'AYP11'!$B$425:$AU$846,11,FALSE),"")</f>
        <v>0</v>
      </c>
      <c r="DV338" s="95">
        <f t="shared" si="364"/>
        <v>1</v>
      </c>
      <c r="DW338" s="95" t="str">
        <f t="shared" si="365"/>
        <v/>
      </c>
      <c r="DX338" s="91">
        <f>IFERROR(VLOOKUP(TEXT($A338,"0000"),'AYP11'!$B$3:$AU$424,11,FALSE),"")</f>
        <v>0</v>
      </c>
      <c r="DY338" s="95">
        <f t="shared" si="366"/>
        <v>1</v>
      </c>
      <c r="DZ338" s="95" t="str">
        <f t="shared" si="367"/>
        <v/>
      </c>
      <c r="EA338" s="91">
        <f>IFERROR(VLOOKUP(TEXT($A338,"0000"),'AYP11'!$B$1269:$AU$1690,11,FALSE),"")</f>
        <v>0</v>
      </c>
      <c r="EB338" s="95">
        <f t="shared" si="368"/>
        <v>1</v>
      </c>
      <c r="EC338" s="95" t="str">
        <f t="shared" si="369"/>
        <v/>
      </c>
      <c r="ED338" s="91">
        <f>IFERROR(VLOOKUP(TEXT($A338,"0000"),'AYP11'!$B$1691:$AU$2112,11,FALSE),"")</f>
        <v>0</v>
      </c>
      <c r="EE338" s="95">
        <f t="shared" si="370"/>
        <v>1</v>
      </c>
      <c r="EF338" s="95" t="str">
        <f t="shared" si="371"/>
        <v/>
      </c>
      <c r="EG338" s="91">
        <f>IFERROR(VLOOKUP(TEXT($A338,"0000"),'AYP11'!$B$2535:$AU$2956,11,FALSE),"")</f>
        <v>0</v>
      </c>
      <c r="EH338" s="95">
        <f t="shared" si="372"/>
        <v>1</v>
      </c>
      <c r="EI338" s="95" t="str">
        <f t="shared" si="373"/>
        <v/>
      </c>
      <c r="EP338" s="34">
        <v>80</v>
      </c>
      <c r="EQ338" s="102" t="s">
        <v>1316</v>
      </c>
    </row>
    <row r="339" spans="1:147" x14ac:dyDescent="0.25">
      <c r="A339" s="248">
        <v>6741</v>
      </c>
      <c r="B339" s="291">
        <f t="shared" si="320"/>
        <v>29.88013698630137</v>
      </c>
      <c r="C339" s="50">
        <f>IFERROR(VLOOKUP(TEXT($A339,"0000"),'R-M11'!$A$2:$AA$500,4,FALSE),0)</f>
        <v>349</v>
      </c>
      <c r="D339" s="291">
        <f t="shared" si="321"/>
        <v>30.393835616438359</v>
      </c>
      <c r="E339" s="98">
        <f>IFERROR(SUM(VLOOKUP(TEXT($A339,"0000"),'R-M11'!$A$2:$AA$500,5,FALSE),VLOOKUP(TEXT($A339,"0000"),'R-M11'!$A$2:$AA$500,6,FALSE)),0)</f>
        <v>355</v>
      </c>
      <c r="F339" s="58">
        <f>IFERROR(VLOOKUP(TEXT($A339,"0000"),'R-M11'!$A$2:$AA$500,14,FALSE),0)</f>
        <v>1168</v>
      </c>
      <c r="G339" s="230">
        <f t="shared" si="374"/>
        <v>32.68013698630137</v>
      </c>
      <c r="H339" s="97">
        <f t="shared" si="322"/>
        <v>381.70400000000001</v>
      </c>
      <c r="I339" s="230">
        <f t="shared" si="375"/>
        <v>31.593835616438358</v>
      </c>
      <c r="J339" s="97">
        <f t="shared" si="323"/>
        <v>369.01600000000002</v>
      </c>
      <c r="K339" s="230">
        <f t="shared" si="324"/>
        <v>60</v>
      </c>
      <c r="L339" s="121">
        <f>IFERROR(VLOOKUP(K339,'Criteria Table'!$A$2:$I$102,2,FALSE),"")</f>
        <v>4</v>
      </c>
      <c r="M339" s="230">
        <f t="shared" si="325"/>
        <v>64.273972602739732</v>
      </c>
      <c r="N339" s="286">
        <f t="shared" si="326"/>
        <v>28.178694158075601</v>
      </c>
      <c r="O339" s="50">
        <f>IFERROR(VLOOKUP(TEXT($A339,"0000"),'R-M11'!$A$2:$AA$500,17,FALSE),"")</f>
        <v>328</v>
      </c>
      <c r="P339" s="286">
        <f t="shared" si="327"/>
        <v>28.178694158075601</v>
      </c>
      <c r="Q339" s="98">
        <f>IFERROR(SUM(VLOOKUP(TEXT($A339,"0000"),'R-M11'!$A$2:$AA$500,18,FALSE),VLOOKUP(TEXT($A339,"0000"),'R-M11'!$A$2:$AA$500,19,FALSE)),0)</f>
        <v>328</v>
      </c>
      <c r="R339" s="69">
        <f>IFERROR(VLOOKUP(TEXT($A339,"0000"),'R-M11'!$A$2:$AA$500,27,FALSE),0)</f>
        <v>1164</v>
      </c>
      <c r="S339" s="121">
        <f t="shared" si="376"/>
        <v>31.258694158075599</v>
      </c>
      <c r="T339" s="70">
        <f t="shared" si="328"/>
        <v>363.85120000000001</v>
      </c>
      <c r="U339" s="121">
        <f t="shared" si="377"/>
        <v>29.498694158075601</v>
      </c>
      <c r="V339" s="70">
        <f t="shared" si="329"/>
        <v>343.3648</v>
      </c>
      <c r="W339" s="121">
        <f t="shared" si="330"/>
        <v>56</v>
      </c>
      <c r="X339" s="124">
        <f>IFERROR(VLOOKUP(W339,'Criteria Table'!$A$2:$I$102,2,FALSE),"")</f>
        <v>4.4000000000000004</v>
      </c>
      <c r="Y339" s="121">
        <f t="shared" si="331"/>
        <v>60.7573883161512</v>
      </c>
      <c r="Z339" s="92">
        <f>IFERROR(IF(VLOOKUP(A339,'SG11'!$A$3:$AI$500,18,FALSE)="","NA",VLOOKUP(A339,'SG11'!$A$3:$AI$500,18,FALSE)),"")</f>
        <v>66</v>
      </c>
      <c r="AA339" s="75">
        <f>IFERROR(VLOOKUP(Z339,'Criteria Table'!$A$2:$I$102,6,FALSE),"NA")</f>
        <v>5</v>
      </c>
      <c r="AB339" s="95">
        <f t="shared" si="378"/>
        <v>71</v>
      </c>
      <c r="AC339" s="84">
        <f>IFERROR(IF(VLOOKUP(A339,'SG11'!$A$3:$AI$500,19,FALSE)="","NA",VLOOKUP(A339,'SG11'!$A$3:$AI$500,19,FALSE)),"")</f>
        <v>71</v>
      </c>
      <c r="AD339" s="75">
        <f>IFERROR(VLOOKUP(AC339,'Criteria Table'!$A$2:$I$102,6,FALSE),"NA")</f>
        <v>5</v>
      </c>
      <c r="AE339" s="95">
        <f t="shared" si="379"/>
        <v>76</v>
      </c>
      <c r="AF339" s="92">
        <f>IFERROR(IF(VLOOKUP(A339,'SG11'!$A$3:$AI$500,20,FALSE)="","NA",VLOOKUP(A339,'SG11'!$A$3:$AI$500,20,FALSE)),"")</f>
        <v>70</v>
      </c>
      <c r="AG339" s="75">
        <f>IFERROR(VLOOKUP(AF339,'Criteria Table'!$A$2:$I$102,6,FALSE),"NA")</f>
        <v>5</v>
      </c>
      <c r="AH339" s="95">
        <f t="shared" si="380"/>
        <v>75</v>
      </c>
      <c r="AI339" s="84">
        <f>IFERROR(IF(VLOOKUP(A339,'SG11'!$A$3:$AI$500,21,FALSE)="","NA",VLOOKUP(A339,'SG11'!$A$3:$AI$500,21,FALSE)),"")</f>
        <v>68</v>
      </c>
      <c r="AJ339" s="75">
        <f>IFERROR(VLOOKUP(AI339,'Criteria Table'!$A$2:$I$102,6,FALSE),"NA")</f>
        <v>5</v>
      </c>
      <c r="AK339" s="95">
        <f t="shared" si="381"/>
        <v>73</v>
      </c>
      <c r="AL339" s="99">
        <f>IFERROR(VLOOKUP(TEXT(A339,"0000"),'W11'!$A$1:$E$500,4,FALSE)/AP339*100,"")</f>
        <v>95.652173913043484</v>
      </c>
      <c r="AM339" s="97">
        <f>IFERROR(VLOOKUP(TEXT(A339,"0000"),'W11'!$A$1:$E$500,4,FALSE),"")</f>
        <v>352</v>
      </c>
      <c r="AN339" s="99">
        <f t="shared" si="332"/>
        <v>95.652173913043484</v>
      </c>
      <c r="AO339" s="97">
        <f t="shared" si="333"/>
        <v>352</v>
      </c>
      <c r="AP339" s="99">
        <f>IFERROR(VLOOKUP(TEXT(A339,"0000"),'W11'!$A$1:$E$500,5,FALSE),"")</f>
        <v>368</v>
      </c>
      <c r="AQ339" s="97">
        <f>IFERROR(VLOOKUP(ROUND(AL339,0),'Criteria Table'!$A$2:$I$102,4,FALSE),0)</f>
        <v>0</v>
      </c>
      <c r="AR339" s="128"/>
      <c r="AS339" s="95"/>
      <c r="AT339" s="95"/>
      <c r="AU339" s="100">
        <f>IFERROR(VLOOKUP(TEXT(A339,"0000"),'Sci11'!$A$3:$N$492,4,FALSE)/VLOOKUP(TEXT(A339,"0000"),'Sci11'!$A$3:$N$492,14,FALSE)*100,"")</f>
        <v>28.374655647382919</v>
      </c>
      <c r="AV339" s="101">
        <f>SUM(VLOOKUP(TEXT(A339,"0000"),'Sci11'!$A$3:$N$492,5,FALSE),VLOOKUP(TEXT(A339,"0000"),'Sci11'!$A$3:$N$492,6,FALSE))/VLOOKUP(TEXT(A339,"0000"),'Sci11'!$A$3:$N$492,14,FALSE)*100</f>
        <v>12.672176308539946</v>
      </c>
      <c r="AW339" s="100">
        <f t="shared" si="382"/>
        <v>32.504655647382918</v>
      </c>
      <c r="AX339" s="101">
        <f>IFERROR(AW339/100*VLOOKUP(TEXT(A339,"0000"),'Sci11'!$A$3:$N$492,14,FALSE),"")</f>
        <v>117.99189999999999</v>
      </c>
      <c r="AY339" s="100">
        <f t="shared" si="383"/>
        <v>14.442176308539945</v>
      </c>
      <c r="AZ339" s="101">
        <f>IFERROR(AY339/100*VLOOKUP(TEXT(A339,"0000"),'Sci11'!$A$3:$N$492,14,FALSE),"")</f>
        <v>52.4251</v>
      </c>
      <c r="BA339" s="100">
        <f t="shared" si="334"/>
        <v>41</v>
      </c>
      <c r="BB339" s="101">
        <f>IFERROR(VLOOKUP(BA339,'Criteria Table'!$A$2:$I$102,2,FALSE),"")</f>
        <v>5.9</v>
      </c>
      <c r="BC339" s="101">
        <f t="shared" si="335"/>
        <v>46.9</v>
      </c>
      <c r="BD339" s="82">
        <f>IFERROR(VLOOKUP(A339,ATTx11!$A$2:$N$500,4,FALSE),"")</f>
        <v>95.51</v>
      </c>
      <c r="BE339" s="95">
        <f t="shared" si="336"/>
        <v>0.5</v>
      </c>
      <c r="BF339" s="96">
        <f t="shared" si="337"/>
        <v>96.01</v>
      </c>
      <c r="BG339" s="70">
        <f>IFERROR(VLOOKUP(A339,ATTx11!$A$2:$N$500,11,FALSE),"")</f>
        <v>334</v>
      </c>
      <c r="BH339" s="95">
        <f t="shared" si="338"/>
        <v>300.60000000000002</v>
      </c>
      <c r="BI339" s="70">
        <f>IFERROR(VLOOKUP(A339,ATTx11!$A$2:$N$500,12,FALSE),"")</f>
        <v>309</v>
      </c>
      <c r="BJ339" s="97">
        <f t="shared" si="339"/>
        <v>278.10000000000002</v>
      </c>
      <c r="BK339" s="84">
        <f>IFERROR(VLOOKUP(A339,ATTx11!$A$2:$N$500,7,FALSE),"")</f>
        <v>191</v>
      </c>
      <c r="BL339" s="97">
        <f t="shared" si="340"/>
        <v>171.9</v>
      </c>
      <c r="BM339" s="84">
        <f>IFERROR(VLOOKUP(A339,ATTx11!$A$2:$N$500,8,FALSE),"")</f>
        <v>139</v>
      </c>
      <c r="BN339" s="95">
        <f t="shared" si="341"/>
        <v>125.1</v>
      </c>
      <c r="BO339" s="95"/>
      <c r="BP339" s="83">
        <f>IFERROR(VLOOKUP(TEXT($A339,"0000"),'AYP11'!$B$3379:$AU$3800,17,FALSE),"")</f>
        <v>83</v>
      </c>
      <c r="BQ339" s="75">
        <f>IFERROR(VLOOKUP(BP339,'Criteria Table'!$A$2:$I$102,2,FALSE),0)</f>
        <v>1.7000000000000002</v>
      </c>
      <c r="BR339" s="95">
        <f t="shared" si="342"/>
        <v>85</v>
      </c>
      <c r="BS339" s="83">
        <f>IFERROR(VLOOKUP(TEXT($A339,"0000"),'AYP11'!$B$847:$AU$1268,17,FALSE),"")</f>
        <v>45</v>
      </c>
      <c r="BT339" s="75">
        <f>IFERROR(VLOOKUP(BS339,'Criteria Table'!$A$2:$I$102,2,FALSE),0)</f>
        <v>5.5</v>
      </c>
      <c r="BU339" s="95">
        <f t="shared" si="343"/>
        <v>51</v>
      </c>
      <c r="BV339" s="83">
        <f>IFERROR(VLOOKUP(TEXT($A339,"0000"),'AYP11'!$B$2113:$AU$2534,17,FALSE),"")</f>
        <v>64</v>
      </c>
      <c r="BW339" s="75">
        <f>IFERROR(VLOOKUP(BV339,'Criteria Table'!$A$2:$I$102,2,FALSE),0)</f>
        <v>3.6</v>
      </c>
      <c r="BX339" s="95">
        <f t="shared" si="344"/>
        <v>68</v>
      </c>
      <c r="BY339" s="83">
        <f>IFERROR(VLOOKUP(TEXT($A339,"0000"),'AYP11'!$B$425:$AU$846,17,FALSE),"")</f>
        <v>0</v>
      </c>
      <c r="BZ339" s="75">
        <f>IFERROR(VLOOKUP(BY339,'Criteria Table'!$A$2:$I$102,2,FALSE),0)</f>
        <v>10</v>
      </c>
      <c r="CA339" s="95">
        <f t="shared" si="345"/>
        <v>10</v>
      </c>
      <c r="CB339" s="83">
        <f>IFERROR(VLOOKUP(TEXT($A339,"0000"),'AYP11'!$B$3:$AU$424,17,FALSE),"")</f>
        <v>0</v>
      </c>
      <c r="CC339" s="95">
        <f>IFERROR(VLOOKUP(CB339,'Criteria Table'!$A$2:$I$102,2,FALSE),0)</f>
        <v>10</v>
      </c>
      <c r="CD339" s="95">
        <f t="shared" si="346"/>
        <v>10</v>
      </c>
      <c r="CE339" s="83">
        <f>IFERROR(VLOOKUP(TEXT($A339,"0000"),'AYP11'!$B$1269:$AU$1690,17,FALSE),"")</f>
        <v>58</v>
      </c>
      <c r="CF339" s="95">
        <f>IFERROR(VLOOKUP(CE339,'Criteria Table'!$A$2:$I$102,2,FALSE),0)</f>
        <v>4.2</v>
      </c>
      <c r="CG339" s="95">
        <f t="shared" si="347"/>
        <v>62</v>
      </c>
      <c r="CH339" s="83">
        <f>IFERROR(VLOOKUP(TEXT($A339,"0000"),'AYP11'!$B$1691:$AU$2112,17,FALSE),"")</f>
        <v>39</v>
      </c>
      <c r="CI339" s="95">
        <f>IFERROR(VLOOKUP(CH339,'Criteria Table'!$A$2:$I$102,2,FALSE),0)</f>
        <v>6.1000000000000005</v>
      </c>
      <c r="CJ339" s="95">
        <f t="shared" si="348"/>
        <v>45</v>
      </c>
      <c r="CK339" s="83">
        <f>IFERROR(VLOOKUP(TEXT($A339,"0000"),'AYP11'!$B$2535:$AU$2956,17,FALSE),"")</f>
        <v>29</v>
      </c>
      <c r="CL339" s="95">
        <f>IFERROR(VLOOKUP(CK339,'Criteria Table'!$A$2:$I$102,2,FALSE),0)</f>
        <v>7.1000000000000005</v>
      </c>
      <c r="CM339" s="95">
        <f t="shared" si="349"/>
        <v>36</v>
      </c>
      <c r="CN339" s="76">
        <f>IFERROR(VLOOKUP(TEXT($A339,"0000"),'AYP11'!$B$3379:$AU$3800,23,FALSE),"")</f>
        <v>75</v>
      </c>
      <c r="CO339" s="95">
        <f>IFERROR(VLOOKUP(CN339,'Criteria Table'!$A$2:$I$102,2,FALSE),0)</f>
        <v>2.5</v>
      </c>
      <c r="CP339" s="95">
        <f t="shared" si="350"/>
        <v>78</v>
      </c>
      <c r="CQ339" s="76">
        <f>IFERROR(VLOOKUP(TEXT($A339,"0000"),'AYP11'!$B$847:$AU$1268,23,FALSE),"")</f>
        <v>38</v>
      </c>
      <c r="CR339" s="95">
        <f>IFERROR(VLOOKUP(CQ339,'Criteria Table'!$A$2:$I$102,2,FALSE),0)</f>
        <v>6.2</v>
      </c>
      <c r="CS339" s="95">
        <f t="shared" si="351"/>
        <v>44</v>
      </c>
      <c r="CT339" s="76">
        <f>IFERROR(VLOOKUP(TEXT($A339,"0000"),'AYP11'!$B$2113:$AU$2534,23,FALSE),"")</f>
        <v>61</v>
      </c>
      <c r="CU339" s="95">
        <f>IFERROR(VLOOKUP(CT339,'Criteria Table'!$A$2:$I$102,2,FALSE),0)</f>
        <v>3.9000000000000004</v>
      </c>
      <c r="CV339" s="95">
        <f t="shared" si="352"/>
        <v>65</v>
      </c>
      <c r="CW339" s="76">
        <f>IFERROR(VLOOKUP(TEXT($A339,"0000"),'AYP11'!$B$425:$AU$846,23,FALSE),"")</f>
        <v>0</v>
      </c>
      <c r="CX339" s="95">
        <f>IFERROR(VLOOKUP(CW339,'Criteria Table'!$A$2:$I$102,2,FALSE),0)</f>
        <v>10</v>
      </c>
      <c r="CY339" s="95">
        <f t="shared" si="353"/>
        <v>10</v>
      </c>
      <c r="CZ339" s="76">
        <f>IFERROR(VLOOKUP(TEXT($A339,"0000"),'AYP11'!$B$3:$AU$424,23,FALSE),"")</f>
        <v>0</v>
      </c>
      <c r="DA339" s="95">
        <f>IFERROR(VLOOKUP(CZ339,'Criteria Table'!$A$2:$I$102,2,FALSE),0)</f>
        <v>10</v>
      </c>
      <c r="DB339" s="95">
        <f t="shared" si="354"/>
        <v>10</v>
      </c>
      <c r="DC339" s="76">
        <f>IFERROR(VLOOKUP(TEXT($A339,"0000"),'AYP11'!$B$1269:$AU$1690,23,FALSE),"")</f>
        <v>54</v>
      </c>
      <c r="DD339" s="95">
        <f>IFERROR(VLOOKUP(DC339,'Criteria Table'!$A$2:$I$102,2,FALSE),0)</f>
        <v>4.6000000000000005</v>
      </c>
      <c r="DE339" s="95">
        <f t="shared" si="355"/>
        <v>59</v>
      </c>
      <c r="DF339" s="76">
        <f>IFERROR(VLOOKUP(TEXT($A339,"0000"),'AYP11'!$B$1691:$AU$2112,23,FALSE),"")</f>
        <v>42</v>
      </c>
      <c r="DG339" s="95">
        <f>IFERROR(VLOOKUP(DF339,'Criteria Table'!$A$2:$I$102,2,FALSE),0)</f>
        <v>5.8000000000000007</v>
      </c>
      <c r="DH339" s="95">
        <f t="shared" si="356"/>
        <v>48</v>
      </c>
      <c r="DI339" s="76">
        <f>IFERROR(VLOOKUP(TEXT($A339,"0000"),'AYP11'!$B$2535:$AU$2956,23,FALSE),"")</f>
        <v>26</v>
      </c>
      <c r="DJ339" s="95">
        <f>IFERROR(VLOOKUP(DI339,'Criteria Table'!$A$2:$I$102,2,FALSE),0)</f>
        <v>7.4</v>
      </c>
      <c r="DK339" s="95">
        <f t="shared" si="357"/>
        <v>33</v>
      </c>
      <c r="DL339" s="91">
        <f>IFERROR(VLOOKUP(TEXT($A339,"0000"),'AYP11'!$B$3379:$AU$3800,11,FALSE),"")</f>
        <v>0</v>
      </c>
      <c r="DM339" s="95">
        <f t="shared" si="358"/>
        <v>1</v>
      </c>
      <c r="DN339" s="95" t="str">
        <f t="shared" si="359"/>
        <v/>
      </c>
      <c r="DO339" s="91">
        <f>IFERROR(VLOOKUP(TEXT($A339,"0000"),'AYP11'!$B$847:$AU$1268,11,FALSE),"")</f>
        <v>0</v>
      </c>
      <c r="DP339" s="95">
        <f t="shared" si="360"/>
        <v>1</v>
      </c>
      <c r="DQ339" s="95" t="str">
        <f t="shared" si="361"/>
        <v/>
      </c>
      <c r="DR339" s="91">
        <f>IFERROR(VLOOKUP(TEXT($A339,"0000"),'AYP11'!$B$2113:$AU$2534,11,FALSE),"")</f>
        <v>0</v>
      </c>
      <c r="DS339" s="95">
        <f t="shared" si="362"/>
        <v>1</v>
      </c>
      <c r="DT339" s="95" t="str">
        <f t="shared" si="363"/>
        <v/>
      </c>
      <c r="DU339" s="91">
        <f>IFERROR(VLOOKUP(TEXT($A339,"0000"),'AYP11'!$B$425:$AU$846,11,FALSE),"")</f>
        <v>0</v>
      </c>
      <c r="DV339" s="95">
        <f t="shared" si="364"/>
        <v>1</v>
      </c>
      <c r="DW339" s="95" t="str">
        <f t="shared" si="365"/>
        <v/>
      </c>
      <c r="DX339" s="91">
        <f>IFERROR(VLOOKUP(TEXT($A339,"0000"),'AYP11'!$B$3:$AU$424,11,FALSE),"")</f>
        <v>0</v>
      </c>
      <c r="DY339" s="95">
        <f t="shared" si="366"/>
        <v>1</v>
      </c>
      <c r="DZ339" s="95" t="str">
        <f t="shared" si="367"/>
        <v/>
      </c>
      <c r="EA339" s="91">
        <f>IFERROR(VLOOKUP(TEXT($A339,"0000"),'AYP11'!$B$1269:$AU$1690,11,FALSE),"")</f>
        <v>0</v>
      </c>
      <c r="EB339" s="95">
        <f t="shared" si="368"/>
        <v>1</v>
      </c>
      <c r="EC339" s="95" t="str">
        <f t="shared" si="369"/>
        <v/>
      </c>
      <c r="ED339" s="91">
        <f>IFERROR(VLOOKUP(TEXT($A339,"0000"),'AYP11'!$B$1691:$AU$2112,11,FALSE),"")</f>
        <v>80</v>
      </c>
      <c r="EE339" s="95">
        <f t="shared" si="370"/>
        <v>1</v>
      </c>
      <c r="EF339" s="95">
        <f t="shared" si="371"/>
        <v>81</v>
      </c>
      <c r="EG339" s="91">
        <f>IFERROR(VLOOKUP(TEXT($A339,"0000"),'AYP11'!$B$2535:$AU$2956,11,FALSE),"")</f>
        <v>92</v>
      </c>
      <c r="EH339" s="95">
        <f t="shared" si="372"/>
        <v>0</v>
      </c>
      <c r="EI339" s="95">
        <f t="shared" si="373"/>
        <v>92</v>
      </c>
    </row>
    <row r="340" spans="1:147" x14ac:dyDescent="0.25">
      <c r="A340" s="248">
        <v>6751</v>
      </c>
      <c r="B340" s="291">
        <f t="shared" si="320"/>
        <v>36.120591581342438</v>
      </c>
      <c r="C340" s="50">
        <f>IFERROR(VLOOKUP(TEXT($A340,"0000"),'R-M11'!$A$2:$AA$500,4,FALSE),0)</f>
        <v>635</v>
      </c>
      <c r="D340" s="291">
        <f t="shared" si="321"/>
        <v>26.84869169510808</v>
      </c>
      <c r="E340" s="98">
        <f>IFERROR(SUM(VLOOKUP(TEXT($A340,"0000"),'R-M11'!$A$2:$AA$500,5,FALSE),VLOOKUP(TEXT($A340,"0000"),'R-M11'!$A$2:$AA$500,6,FALSE)),0)</f>
        <v>472</v>
      </c>
      <c r="F340" s="58">
        <f>IFERROR(VLOOKUP(TEXT($A340,"0000"),'R-M11'!$A$2:$AA$500,14,FALSE),0)</f>
        <v>1758</v>
      </c>
      <c r="G340" s="230">
        <f t="shared" si="374"/>
        <v>38.710591581342442</v>
      </c>
      <c r="H340" s="97">
        <f t="shared" si="322"/>
        <v>680.5322000000001</v>
      </c>
      <c r="I340" s="230">
        <f t="shared" si="375"/>
        <v>27.95869169510808</v>
      </c>
      <c r="J340" s="97">
        <f t="shared" si="323"/>
        <v>491.5138</v>
      </c>
      <c r="K340" s="230">
        <f t="shared" si="324"/>
        <v>63</v>
      </c>
      <c r="L340" s="121">
        <f>IFERROR(VLOOKUP(K340,'Criteria Table'!$A$2:$I$102,2,FALSE),"")</f>
        <v>3.7</v>
      </c>
      <c r="M340" s="230">
        <f t="shared" si="325"/>
        <v>66.669283276450528</v>
      </c>
      <c r="N340" s="286">
        <f t="shared" si="326"/>
        <v>31.792237442922371</v>
      </c>
      <c r="O340" s="50">
        <f>IFERROR(VLOOKUP(TEXT($A340,"0000"),'R-M11'!$A$2:$AA$500,17,FALSE),"")</f>
        <v>557</v>
      </c>
      <c r="P340" s="286">
        <f t="shared" si="327"/>
        <v>26.426940639269407</v>
      </c>
      <c r="Q340" s="98">
        <f>IFERROR(SUM(VLOOKUP(TEXT($A340,"0000"),'R-M11'!$A$2:$AA$500,18,FALSE),VLOOKUP(TEXT($A340,"0000"),'R-M11'!$A$2:$AA$500,19,FALSE)),0)</f>
        <v>463</v>
      </c>
      <c r="R340" s="69">
        <f>IFERROR(VLOOKUP(TEXT($A340,"0000"),'R-M11'!$A$2:$AA$500,27,FALSE),0)</f>
        <v>1752</v>
      </c>
      <c r="S340" s="121">
        <f t="shared" si="376"/>
        <v>34.732237442922369</v>
      </c>
      <c r="T340" s="70">
        <f t="shared" si="328"/>
        <v>608.50879999999995</v>
      </c>
      <c r="U340" s="121">
        <f t="shared" si="377"/>
        <v>27.686940639269409</v>
      </c>
      <c r="V340" s="70">
        <f t="shared" si="329"/>
        <v>485.07520000000005</v>
      </c>
      <c r="W340" s="121">
        <f t="shared" si="330"/>
        <v>58</v>
      </c>
      <c r="X340" s="124">
        <f>IFERROR(VLOOKUP(W340,'Criteria Table'!$A$2:$I$102,2,FALSE),"")</f>
        <v>4.2</v>
      </c>
      <c r="Y340" s="121">
        <f t="shared" si="331"/>
        <v>62.419178082191777</v>
      </c>
      <c r="Z340" s="92">
        <f>IFERROR(IF(VLOOKUP(A340,'SG11'!$A$3:$AI$500,18,FALSE)="","NA",VLOOKUP(A340,'SG11'!$A$3:$AI$500,18,FALSE)),"")</f>
        <v>70</v>
      </c>
      <c r="AA340" s="75">
        <f>IFERROR(VLOOKUP(Z340,'Criteria Table'!$A$2:$I$102,6,FALSE),"NA")</f>
        <v>5</v>
      </c>
      <c r="AB340" s="95">
        <f t="shared" si="378"/>
        <v>75</v>
      </c>
      <c r="AC340" s="84">
        <f>IFERROR(IF(VLOOKUP(A340,'SG11'!$A$3:$AI$500,19,FALSE)="","NA",VLOOKUP(A340,'SG11'!$A$3:$AI$500,19,FALSE)),"")</f>
        <v>66</v>
      </c>
      <c r="AD340" s="75">
        <f>IFERROR(VLOOKUP(AC340,'Criteria Table'!$A$2:$I$102,6,FALSE),"NA")</f>
        <v>5</v>
      </c>
      <c r="AE340" s="95">
        <f t="shared" si="379"/>
        <v>71</v>
      </c>
      <c r="AF340" s="92">
        <f>IFERROR(IF(VLOOKUP(A340,'SG11'!$A$3:$AI$500,20,FALSE)="","NA",VLOOKUP(A340,'SG11'!$A$3:$AI$500,20,FALSE)),"")</f>
        <v>77</v>
      </c>
      <c r="AG340" s="75">
        <f>IFERROR(VLOOKUP(AF340,'Criteria Table'!$A$2:$I$102,6,FALSE),"NA")</f>
        <v>5</v>
      </c>
      <c r="AH340" s="95">
        <f t="shared" si="380"/>
        <v>82</v>
      </c>
      <c r="AI340" s="84">
        <f>IFERROR(IF(VLOOKUP(A340,'SG11'!$A$3:$AI$500,21,FALSE)="","NA",VLOOKUP(A340,'SG11'!$A$3:$AI$500,21,FALSE)),"")</f>
        <v>63</v>
      </c>
      <c r="AJ340" s="75">
        <f>IFERROR(VLOOKUP(AI340,'Criteria Table'!$A$2:$I$102,6,FALSE),"NA")</f>
        <v>5</v>
      </c>
      <c r="AK340" s="95">
        <f t="shared" si="381"/>
        <v>68</v>
      </c>
      <c r="AL340" s="99">
        <f>IFERROR(VLOOKUP(TEXT(A340,"0000"),'W11'!$A$1:$E$500,4,FALSE)/AP340*100,"")</f>
        <v>95.229007633587784</v>
      </c>
      <c r="AM340" s="97">
        <f>IFERROR(VLOOKUP(TEXT(A340,"0000"),'W11'!$A$1:$E$500,4,FALSE),"")</f>
        <v>499</v>
      </c>
      <c r="AN340" s="99">
        <f t="shared" si="332"/>
        <v>95.229007633587784</v>
      </c>
      <c r="AO340" s="97">
        <f t="shared" si="333"/>
        <v>499</v>
      </c>
      <c r="AP340" s="99">
        <f>IFERROR(VLOOKUP(TEXT(A340,"0000"),'W11'!$A$1:$E$500,5,FALSE),"")</f>
        <v>524</v>
      </c>
      <c r="AQ340" s="97">
        <f>IFERROR(VLOOKUP(ROUND(AL340,0),'Criteria Table'!$A$2:$I$102,4,FALSE),0)</f>
        <v>0</v>
      </c>
      <c r="AR340" s="128"/>
      <c r="AS340" s="95"/>
      <c r="AT340" s="95"/>
      <c r="AU340" s="100">
        <f>IFERROR(VLOOKUP(TEXT(A340,"0000"),'Sci11'!$A$3:$N$492,4,FALSE)/VLOOKUP(TEXT(A340,"0000"),'Sci11'!$A$3:$N$492,14,FALSE)*100,"")</f>
        <v>27.220077220077222</v>
      </c>
      <c r="AV340" s="101">
        <f>SUM(VLOOKUP(TEXT(A340,"0000"),'Sci11'!$A$3:$N$492,5,FALSE),VLOOKUP(TEXT(A340,"0000"),'Sci11'!$A$3:$N$492,6,FALSE))/VLOOKUP(TEXT(A340,"0000"),'Sci11'!$A$3:$N$492,14,FALSE)*100</f>
        <v>7.3359073359073363</v>
      </c>
      <c r="AW340" s="100">
        <f t="shared" si="382"/>
        <v>31.770077220077223</v>
      </c>
      <c r="AX340" s="101">
        <f>IFERROR(AW340/100*VLOOKUP(TEXT(A340,"0000"),'Sci11'!$A$3:$N$492,14,FALSE),"")</f>
        <v>164.56900000000002</v>
      </c>
      <c r="AY340" s="100">
        <f t="shared" si="383"/>
        <v>9.2859073359073356</v>
      </c>
      <c r="AZ340" s="101">
        <f>IFERROR(AY340/100*VLOOKUP(TEXT(A340,"0000"),'Sci11'!$A$3:$N$492,14,FALSE),"")</f>
        <v>48.100999999999999</v>
      </c>
      <c r="BA340" s="100">
        <f t="shared" si="334"/>
        <v>35</v>
      </c>
      <c r="BB340" s="101">
        <f>IFERROR(VLOOKUP(BA340,'Criteria Table'!$A$2:$I$102,2,FALSE),"")</f>
        <v>6.5</v>
      </c>
      <c r="BC340" s="101">
        <f t="shared" si="335"/>
        <v>41.5</v>
      </c>
      <c r="BD340" s="82">
        <f>IFERROR(VLOOKUP(A340,ATTx11!$A$2:$N$500,4,FALSE),"")</f>
        <v>97.3</v>
      </c>
      <c r="BE340" s="95">
        <f t="shared" si="336"/>
        <v>0</v>
      </c>
      <c r="BF340" s="96">
        <f t="shared" si="337"/>
        <v>97.3</v>
      </c>
      <c r="BG340" s="70">
        <f>IFERROR(VLOOKUP(A340,ATTx11!$A$2:$N$500,11,FALSE),"")</f>
        <v>95</v>
      </c>
      <c r="BH340" s="95">
        <f t="shared" si="338"/>
        <v>85.5</v>
      </c>
      <c r="BI340" s="70">
        <f>IFERROR(VLOOKUP(A340,ATTx11!$A$2:$N$500,12,FALSE),"")</f>
        <v>148</v>
      </c>
      <c r="BJ340" s="97">
        <f t="shared" si="339"/>
        <v>133.19999999999999</v>
      </c>
      <c r="BK340" s="84">
        <f>IFERROR(VLOOKUP(A340,ATTx11!$A$2:$N$500,7,FALSE),"")</f>
        <v>86</v>
      </c>
      <c r="BL340" s="97">
        <f t="shared" si="340"/>
        <v>77.400000000000006</v>
      </c>
      <c r="BM340" s="84">
        <f>IFERROR(VLOOKUP(A340,ATTx11!$A$2:$N$500,8,FALSE),"")</f>
        <v>115</v>
      </c>
      <c r="BN340" s="95">
        <f t="shared" si="341"/>
        <v>103.5</v>
      </c>
      <c r="BO340" s="95"/>
      <c r="BP340" s="83">
        <f>IFERROR(VLOOKUP(TEXT($A340,"0000"),'AYP11'!$B$3379:$AU$3800,17,FALSE),"")</f>
        <v>0</v>
      </c>
      <c r="BQ340" s="75">
        <f>IFERROR(VLOOKUP(BP340,'Criteria Table'!$A$2:$I$102,2,FALSE),0)</f>
        <v>10</v>
      </c>
      <c r="BR340" s="95">
        <f t="shared" si="342"/>
        <v>10</v>
      </c>
      <c r="BS340" s="83">
        <f>IFERROR(VLOOKUP(TEXT($A340,"0000"),'AYP11'!$B$847:$AU$1268,17,FALSE),"")</f>
        <v>0</v>
      </c>
      <c r="BT340" s="75">
        <f>IFERROR(VLOOKUP(BS340,'Criteria Table'!$A$2:$I$102,2,FALSE),0)</f>
        <v>10</v>
      </c>
      <c r="BU340" s="95">
        <f t="shared" si="343"/>
        <v>10</v>
      </c>
      <c r="BV340" s="83">
        <f>IFERROR(VLOOKUP(TEXT($A340,"0000"),'AYP11'!$B$2113:$AU$2534,17,FALSE),"")</f>
        <v>66</v>
      </c>
      <c r="BW340" s="75">
        <f>IFERROR(VLOOKUP(BV340,'Criteria Table'!$A$2:$I$102,2,FALSE),0)</f>
        <v>3.4000000000000004</v>
      </c>
      <c r="BX340" s="95">
        <f t="shared" si="344"/>
        <v>69</v>
      </c>
      <c r="BY340" s="83">
        <f>IFERROR(VLOOKUP(TEXT($A340,"0000"),'AYP11'!$B$425:$AU$846,17,FALSE),"")</f>
        <v>0</v>
      </c>
      <c r="BZ340" s="75">
        <f>IFERROR(VLOOKUP(BY340,'Criteria Table'!$A$2:$I$102,2,FALSE),0)</f>
        <v>10</v>
      </c>
      <c r="CA340" s="95">
        <f t="shared" si="345"/>
        <v>10</v>
      </c>
      <c r="CB340" s="83">
        <f>IFERROR(VLOOKUP(TEXT($A340,"0000"),'AYP11'!$B$3:$AU$424,17,FALSE),"")</f>
        <v>0</v>
      </c>
      <c r="CC340" s="95">
        <f>IFERROR(VLOOKUP(CB340,'Criteria Table'!$A$2:$I$102,2,FALSE),0)</f>
        <v>10</v>
      </c>
      <c r="CD340" s="95">
        <f t="shared" si="346"/>
        <v>10</v>
      </c>
      <c r="CE340" s="83">
        <f>IFERROR(VLOOKUP(TEXT($A340,"0000"),'AYP11'!$B$1269:$AU$1690,17,FALSE),"")</f>
        <v>64</v>
      </c>
      <c r="CF340" s="95">
        <f>IFERROR(VLOOKUP(CE340,'Criteria Table'!$A$2:$I$102,2,FALSE),0)</f>
        <v>3.6</v>
      </c>
      <c r="CG340" s="95">
        <f t="shared" si="347"/>
        <v>68</v>
      </c>
      <c r="CH340" s="83">
        <f>IFERROR(VLOOKUP(TEXT($A340,"0000"),'AYP11'!$B$1691:$AU$2112,17,FALSE),"")</f>
        <v>41</v>
      </c>
      <c r="CI340" s="95">
        <f>IFERROR(VLOOKUP(CH340,'Criteria Table'!$A$2:$I$102,2,FALSE),0)</f>
        <v>5.9</v>
      </c>
      <c r="CJ340" s="95">
        <f t="shared" si="348"/>
        <v>47</v>
      </c>
      <c r="CK340" s="83">
        <f>IFERROR(VLOOKUP(TEXT($A340,"0000"),'AYP11'!$B$2535:$AU$2956,17,FALSE),"")</f>
        <v>30</v>
      </c>
      <c r="CL340" s="95">
        <f>IFERROR(VLOOKUP(CK340,'Criteria Table'!$A$2:$I$102,2,FALSE),0)</f>
        <v>7</v>
      </c>
      <c r="CM340" s="95">
        <f t="shared" si="349"/>
        <v>37</v>
      </c>
      <c r="CN340" s="76">
        <f>IFERROR(VLOOKUP(TEXT($A340,"0000"),'AYP11'!$B$3379:$AU$3800,23,FALSE),"")</f>
        <v>0</v>
      </c>
      <c r="CO340" s="95">
        <f>IFERROR(VLOOKUP(CN340,'Criteria Table'!$A$2:$I$102,2,FALSE),0)</f>
        <v>10</v>
      </c>
      <c r="CP340" s="95">
        <f t="shared" si="350"/>
        <v>10</v>
      </c>
      <c r="CQ340" s="76">
        <f>IFERROR(VLOOKUP(TEXT($A340,"0000"),'AYP11'!$B$847:$AU$1268,23,FALSE),"")</f>
        <v>0</v>
      </c>
      <c r="CR340" s="95">
        <f>IFERROR(VLOOKUP(CQ340,'Criteria Table'!$A$2:$I$102,2,FALSE),0)</f>
        <v>10</v>
      </c>
      <c r="CS340" s="95">
        <f t="shared" si="351"/>
        <v>10</v>
      </c>
      <c r="CT340" s="76">
        <f>IFERROR(VLOOKUP(TEXT($A340,"0000"),'AYP11'!$B$2113:$AU$2534,23,FALSE),"")</f>
        <v>61</v>
      </c>
      <c r="CU340" s="95">
        <f>IFERROR(VLOOKUP(CT340,'Criteria Table'!$A$2:$I$102,2,FALSE),0)</f>
        <v>3.9000000000000004</v>
      </c>
      <c r="CV340" s="95">
        <f t="shared" si="352"/>
        <v>65</v>
      </c>
      <c r="CW340" s="76">
        <f>IFERROR(VLOOKUP(TEXT($A340,"0000"),'AYP11'!$B$425:$AU$846,23,FALSE),"")</f>
        <v>0</v>
      </c>
      <c r="CX340" s="95">
        <f>IFERROR(VLOOKUP(CW340,'Criteria Table'!$A$2:$I$102,2,FALSE),0)</f>
        <v>10</v>
      </c>
      <c r="CY340" s="95">
        <f t="shared" si="353"/>
        <v>10</v>
      </c>
      <c r="CZ340" s="76">
        <f>IFERROR(VLOOKUP(TEXT($A340,"0000"),'AYP11'!$B$3:$AU$424,23,FALSE),"")</f>
        <v>0</v>
      </c>
      <c r="DA340" s="95">
        <f>IFERROR(VLOOKUP(CZ340,'Criteria Table'!$A$2:$I$102,2,FALSE),0)</f>
        <v>10</v>
      </c>
      <c r="DB340" s="95">
        <f t="shared" si="354"/>
        <v>10</v>
      </c>
      <c r="DC340" s="76">
        <f>IFERROR(VLOOKUP(TEXT($A340,"0000"),'AYP11'!$B$1269:$AU$1690,23,FALSE),"")</f>
        <v>58</v>
      </c>
      <c r="DD340" s="95">
        <f>IFERROR(VLOOKUP(DC340,'Criteria Table'!$A$2:$I$102,2,FALSE),0)</f>
        <v>4.2</v>
      </c>
      <c r="DE340" s="95">
        <f t="shared" si="355"/>
        <v>62</v>
      </c>
      <c r="DF340" s="76">
        <f>IFERROR(VLOOKUP(TEXT($A340,"0000"),'AYP11'!$B$1691:$AU$2112,23,FALSE),"")</f>
        <v>40</v>
      </c>
      <c r="DG340" s="95">
        <f>IFERROR(VLOOKUP(DF340,'Criteria Table'!$A$2:$I$102,2,FALSE),0)</f>
        <v>6</v>
      </c>
      <c r="DH340" s="95">
        <f t="shared" si="356"/>
        <v>46</v>
      </c>
      <c r="DI340" s="76">
        <f>IFERROR(VLOOKUP(TEXT($A340,"0000"),'AYP11'!$B$2535:$AU$2956,23,FALSE),"")</f>
        <v>31</v>
      </c>
      <c r="DJ340" s="95">
        <f>IFERROR(VLOOKUP(DI340,'Criteria Table'!$A$2:$I$102,2,FALSE),0)</f>
        <v>6.9</v>
      </c>
      <c r="DK340" s="95">
        <f t="shared" si="357"/>
        <v>38</v>
      </c>
      <c r="DL340" s="91">
        <f>IFERROR(VLOOKUP(TEXT($A340,"0000"),'AYP11'!$B$3379:$AU$3800,11,FALSE),"")</f>
        <v>0</v>
      </c>
      <c r="DM340" s="95">
        <f t="shared" si="358"/>
        <v>1</v>
      </c>
      <c r="DN340" s="95" t="str">
        <f t="shared" si="359"/>
        <v/>
      </c>
      <c r="DO340" s="91">
        <f>IFERROR(VLOOKUP(TEXT($A340,"0000"),'AYP11'!$B$847:$AU$1268,11,FALSE),"")</f>
        <v>0</v>
      </c>
      <c r="DP340" s="95">
        <f t="shared" si="360"/>
        <v>1</v>
      </c>
      <c r="DQ340" s="95" t="str">
        <f t="shared" si="361"/>
        <v/>
      </c>
      <c r="DR340" s="91">
        <f>IFERROR(VLOOKUP(TEXT($A340,"0000"),'AYP11'!$B$2113:$AU$2534,11,FALSE),"")</f>
        <v>0</v>
      </c>
      <c r="DS340" s="95">
        <f t="shared" si="362"/>
        <v>1</v>
      </c>
      <c r="DT340" s="95" t="str">
        <f t="shared" si="363"/>
        <v/>
      </c>
      <c r="DU340" s="91">
        <f>IFERROR(VLOOKUP(TEXT($A340,"0000"),'AYP11'!$B$425:$AU$846,11,FALSE),"")</f>
        <v>0</v>
      </c>
      <c r="DV340" s="95">
        <f t="shared" si="364"/>
        <v>1</v>
      </c>
      <c r="DW340" s="95" t="str">
        <f t="shared" si="365"/>
        <v/>
      </c>
      <c r="DX340" s="91">
        <f>IFERROR(VLOOKUP(TEXT($A340,"0000"),'AYP11'!$B$3:$AU$424,11,FALSE),"")</f>
        <v>0</v>
      </c>
      <c r="DY340" s="95">
        <f t="shared" si="366"/>
        <v>1</v>
      </c>
      <c r="DZ340" s="95" t="str">
        <f t="shared" si="367"/>
        <v/>
      </c>
      <c r="EA340" s="91">
        <f>IFERROR(VLOOKUP(TEXT($A340,"0000"),'AYP11'!$B$1269:$AU$1690,11,FALSE),"")</f>
        <v>0</v>
      </c>
      <c r="EB340" s="95">
        <f t="shared" si="368"/>
        <v>1</v>
      </c>
      <c r="EC340" s="95" t="str">
        <f t="shared" si="369"/>
        <v/>
      </c>
      <c r="ED340" s="91">
        <f>IFERROR(VLOOKUP(TEXT($A340,"0000"),'AYP11'!$B$1691:$AU$2112,11,FALSE),"")</f>
        <v>86</v>
      </c>
      <c r="EE340" s="95">
        <f t="shared" si="370"/>
        <v>1</v>
      </c>
      <c r="EF340" s="95">
        <f t="shared" si="371"/>
        <v>87</v>
      </c>
      <c r="EG340" s="91">
        <f>IFERROR(VLOOKUP(TEXT($A340,"0000"),'AYP11'!$B$2535:$AU$2956,11,FALSE),"")</f>
        <v>91</v>
      </c>
      <c r="EH340" s="95">
        <f t="shared" si="372"/>
        <v>0</v>
      </c>
      <c r="EI340" s="95">
        <f t="shared" si="373"/>
        <v>91</v>
      </c>
    </row>
    <row r="341" spans="1:147" x14ac:dyDescent="0.25">
      <c r="A341" s="248">
        <v>6761</v>
      </c>
      <c r="B341" s="291">
        <f t="shared" si="320"/>
        <v>27.460317460317462</v>
      </c>
      <c r="C341" s="50">
        <f>IFERROR(VLOOKUP(TEXT($A341,"0000"),'R-M11'!$A$2:$AA$500,4,FALSE),0)</f>
        <v>173</v>
      </c>
      <c r="D341" s="291">
        <f t="shared" si="321"/>
        <v>13.968253968253968</v>
      </c>
      <c r="E341" s="98">
        <f>IFERROR(SUM(VLOOKUP(TEXT($A341,"0000"),'R-M11'!$A$2:$AA$500,5,FALSE),VLOOKUP(TEXT($A341,"0000"),'R-M11'!$A$2:$AA$500,6,FALSE)),0)</f>
        <v>88</v>
      </c>
      <c r="F341" s="58">
        <f>IFERROR(VLOOKUP(TEXT($A341,"0000"),'R-M11'!$A$2:$AA$500,14,FALSE),0)</f>
        <v>630</v>
      </c>
      <c r="G341" s="230">
        <f t="shared" si="374"/>
        <v>31.590317460317461</v>
      </c>
      <c r="H341" s="97">
        <f t="shared" si="322"/>
        <v>199.01900000000001</v>
      </c>
      <c r="I341" s="230">
        <f t="shared" si="375"/>
        <v>15.738253968253968</v>
      </c>
      <c r="J341" s="97">
        <f t="shared" si="323"/>
        <v>99.150999999999996</v>
      </c>
      <c r="K341" s="230">
        <f t="shared" si="324"/>
        <v>41</v>
      </c>
      <c r="L341" s="121">
        <f>IFERROR(VLOOKUP(K341,'Criteria Table'!$A$2:$I$102,2,FALSE),"")</f>
        <v>5.9</v>
      </c>
      <c r="M341" s="230">
        <f t="shared" si="325"/>
        <v>47.328571428571429</v>
      </c>
      <c r="N341" s="286">
        <f t="shared" si="326"/>
        <v>24.237560192616371</v>
      </c>
      <c r="O341" s="50">
        <f>IFERROR(VLOOKUP(TEXT($A341,"0000"),'R-M11'!$A$2:$AA$500,17,FALSE),"")</f>
        <v>151</v>
      </c>
      <c r="P341" s="286">
        <f t="shared" si="327"/>
        <v>10.754414125200643</v>
      </c>
      <c r="Q341" s="98">
        <f>IFERROR(SUM(VLOOKUP(TEXT($A341,"0000"),'R-M11'!$A$2:$AA$500,18,FALSE),VLOOKUP(TEXT($A341,"0000"),'R-M11'!$A$2:$AA$500,19,FALSE)),0)</f>
        <v>67</v>
      </c>
      <c r="R341" s="69">
        <f>IFERROR(VLOOKUP(TEXT($A341,"0000"),'R-M11'!$A$2:$AA$500,27,FALSE),0)</f>
        <v>623</v>
      </c>
      <c r="S341" s="121">
        <f t="shared" si="376"/>
        <v>28.787560192616372</v>
      </c>
      <c r="T341" s="70">
        <f t="shared" si="328"/>
        <v>179.34650000000002</v>
      </c>
      <c r="U341" s="121">
        <f t="shared" si="377"/>
        <v>12.704414125200643</v>
      </c>
      <c r="V341" s="70">
        <f t="shared" si="329"/>
        <v>79.148499999999999</v>
      </c>
      <c r="W341" s="121">
        <f t="shared" si="330"/>
        <v>35</v>
      </c>
      <c r="X341" s="124">
        <f>IFERROR(VLOOKUP(W341,'Criteria Table'!$A$2:$I$102,2,FALSE),"")</f>
        <v>6.5</v>
      </c>
      <c r="Y341" s="121">
        <f t="shared" si="331"/>
        <v>41.491974317817011</v>
      </c>
      <c r="Z341" s="92">
        <f>IFERROR(IF(VLOOKUP(A341,'SG11'!$A$3:$AI$500,18,FALSE)="","NA",VLOOKUP(A341,'SG11'!$A$3:$AI$500,18,FALSE)),"")</f>
        <v>61</v>
      </c>
      <c r="AA341" s="75">
        <f>IFERROR(VLOOKUP(Z341,'Criteria Table'!$A$2:$I$102,6,FALSE),"NA")</f>
        <v>5</v>
      </c>
      <c r="AB341" s="95">
        <f t="shared" si="378"/>
        <v>66</v>
      </c>
      <c r="AC341" s="84">
        <f>IFERROR(IF(VLOOKUP(A341,'SG11'!$A$3:$AI$500,19,FALSE)="","NA",VLOOKUP(A341,'SG11'!$A$3:$AI$500,19,FALSE)),"")</f>
        <v>62</v>
      </c>
      <c r="AD341" s="75">
        <f>IFERROR(VLOOKUP(AC341,'Criteria Table'!$A$2:$I$102,6,FALSE),"NA")</f>
        <v>5</v>
      </c>
      <c r="AE341" s="95">
        <f t="shared" si="379"/>
        <v>67</v>
      </c>
      <c r="AF341" s="92">
        <f>IFERROR(IF(VLOOKUP(A341,'SG11'!$A$3:$AI$500,20,FALSE)="","NA",VLOOKUP(A341,'SG11'!$A$3:$AI$500,20,FALSE)),"")</f>
        <v>68</v>
      </c>
      <c r="AG341" s="75">
        <f>IFERROR(VLOOKUP(AF341,'Criteria Table'!$A$2:$I$102,6,FALSE),"NA")</f>
        <v>5</v>
      </c>
      <c r="AH341" s="95">
        <f t="shared" si="380"/>
        <v>73</v>
      </c>
      <c r="AI341" s="84">
        <f>IFERROR(IF(VLOOKUP(A341,'SG11'!$A$3:$AI$500,21,FALSE)="","NA",VLOOKUP(A341,'SG11'!$A$3:$AI$500,21,FALSE)),"")</f>
        <v>69</v>
      </c>
      <c r="AJ341" s="75">
        <f>IFERROR(VLOOKUP(AI341,'Criteria Table'!$A$2:$I$102,6,FALSE),"NA")</f>
        <v>5</v>
      </c>
      <c r="AK341" s="95">
        <f t="shared" si="381"/>
        <v>74</v>
      </c>
      <c r="AL341" s="99">
        <f>IFERROR(VLOOKUP(TEXT(A341,"0000"),'W11'!$A$1:$E$500,4,FALSE)/AP341*100,"")</f>
        <v>95.798319327731093</v>
      </c>
      <c r="AM341" s="97">
        <f>IFERROR(VLOOKUP(TEXT(A341,"0000"),'W11'!$A$1:$E$500,4,FALSE),"")</f>
        <v>228</v>
      </c>
      <c r="AN341" s="99">
        <f t="shared" si="332"/>
        <v>95.798319327731093</v>
      </c>
      <c r="AO341" s="97">
        <f t="shared" si="333"/>
        <v>228</v>
      </c>
      <c r="AP341" s="99">
        <f>IFERROR(VLOOKUP(TEXT(A341,"0000"),'W11'!$A$1:$E$500,5,FALSE),"")</f>
        <v>238</v>
      </c>
      <c r="AQ341" s="97">
        <f>IFERROR(VLOOKUP(ROUND(AL341,0),'Criteria Table'!$A$2:$I$102,4,FALSE),0)</f>
        <v>0</v>
      </c>
      <c r="AR341" s="128"/>
      <c r="AS341" s="95"/>
      <c r="AT341" s="95"/>
      <c r="AU341" s="100">
        <f>IFERROR(VLOOKUP(TEXT(A341,"0000"),'Sci11'!$A$3:$N$492,4,FALSE)/VLOOKUP(TEXT(A341,"0000"),'Sci11'!$A$3:$N$492,14,FALSE)*100,"")</f>
        <v>18.9873417721519</v>
      </c>
      <c r="AV341" s="101">
        <f>SUM(VLOOKUP(TEXT(A341,"0000"),'Sci11'!$A$3:$N$492,5,FALSE),VLOOKUP(TEXT(A341,"0000"),'Sci11'!$A$3:$N$492,6,FALSE))/VLOOKUP(TEXT(A341,"0000"),'Sci11'!$A$3:$N$492,14,FALSE)*100</f>
        <v>0.8438818565400843</v>
      </c>
      <c r="AW341" s="100">
        <f t="shared" si="382"/>
        <v>24.587341772151902</v>
      </c>
      <c r="AX341" s="101">
        <f>IFERROR(AW341/100*VLOOKUP(TEXT(A341,"0000"),'Sci11'!$A$3:$N$492,14,FALSE),"")</f>
        <v>58.272000000000006</v>
      </c>
      <c r="AY341" s="100">
        <f t="shared" si="383"/>
        <v>3.2438818565400842</v>
      </c>
      <c r="AZ341" s="101">
        <f>IFERROR(AY341/100*VLOOKUP(TEXT(A341,"0000"),'Sci11'!$A$3:$N$492,14,FALSE),"")</f>
        <v>7.6880000000000006</v>
      </c>
      <c r="BA341" s="100">
        <f t="shared" si="334"/>
        <v>20</v>
      </c>
      <c r="BB341" s="101">
        <f>IFERROR(VLOOKUP(BA341,'Criteria Table'!$A$2:$I$102,2,FALSE),"")</f>
        <v>8</v>
      </c>
      <c r="BC341" s="101">
        <f t="shared" si="335"/>
        <v>28</v>
      </c>
      <c r="BD341" s="82">
        <f>IFERROR(VLOOKUP(A341,ATTx11!$A$2:$N$500,4,FALSE),"")</f>
        <v>93.05</v>
      </c>
      <c r="BE341" s="95">
        <f t="shared" si="336"/>
        <v>1</v>
      </c>
      <c r="BF341" s="96">
        <f t="shared" si="337"/>
        <v>94.05</v>
      </c>
      <c r="BG341" s="70">
        <f>IFERROR(VLOOKUP(A341,ATTx11!$A$2:$N$500,11,FALSE),"")</f>
        <v>208</v>
      </c>
      <c r="BH341" s="95">
        <f t="shared" si="338"/>
        <v>187.2</v>
      </c>
      <c r="BI341" s="70">
        <f>IFERROR(VLOOKUP(A341,ATTx11!$A$2:$N$500,12,FALSE),"")</f>
        <v>465</v>
      </c>
      <c r="BJ341" s="97">
        <f t="shared" si="339"/>
        <v>418.5</v>
      </c>
      <c r="BK341" s="84">
        <f>IFERROR(VLOOKUP(A341,ATTx11!$A$2:$N$500,7,FALSE),"")</f>
        <v>110</v>
      </c>
      <c r="BL341" s="97">
        <f t="shared" si="340"/>
        <v>99</v>
      </c>
      <c r="BM341" s="84">
        <f>IFERROR(VLOOKUP(A341,ATTx11!$A$2:$N$500,8,FALSE),"")</f>
        <v>179</v>
      </c>
      <c r="BN341" s="95">
        <f t="shared" si="341"/>
        <v>161.1</v>
      </c>
      <c r="BO341" s="95"/>
      <c r="BP341" s="83">
        <f>IFERROR(VLOOKUP(TEXT($A341,"0000"),'AYP11'!$B$3379:$AU$3800,17,FALSE),"")</f>
        <v>0</v>
      </c>
      <c r="BQ341" s="75">
        <f>IFERROR(VLOOKUP(BP341,'Criteria Table'!$A$2:$I$102,2,FALSE),0)</f>
        <v>10</v>
      </c>
      <c r="BR341" s="95">
        <f t="shared" si="342"/>
        <v>10</v>
      </c>
      <c r="BS341" s="83">
        <f>IFERROR(VLOOKUP(TEXT($A341,"0000"),'AYP11'!$B$847:$AU$1268,17,FALSE),"")</f>
        <v>31</v>
      </c>
      <c r="BT341" s="75">
        <f>IFERROR(VLOOKUP(BS341,'Criteria Table'!$A$2:$I$102,2,FALSE),0)</f>
        <v>6.9</v>
      </c>
      <c r="BU341" s="95">
        <f t="shared" si="343"/>
        <v>38</v>
      </c>
      <c r="BV341" s="83">
        <f>IFERROR(VLOOKUP(TEXT($A341,"0000"),'AYP11'!$B$2113:$AU$2534,17,FALSE),"")</f>
        <v>47</v>
      </c>
      <c r="BW341" s="75">
        <f>IFERROR(VLOOKUP(BV341,'Criteria Table'!$A$2:$I$102,2,FALSE),0)</f>
        <v>5.3000000000000007</v>
      </c>
      <c r="BX341" s="95">
        <f t="shared" si="344"/>
        <v>52</v>
      </c>
      <c r="BY341" s="83">
        <f>IFERROR(VLOOKUP(TEXT($A341,"0000"),'AYP11'!$B$425:$AU$846,17,FALSE),"")</f>
        <v>0</v>
      </c>
      <c r="BZ341" s="75">
        <f>IFERROR(VLOOKUP(BY341,'Criteria Table'!$A$2:$I$102,2,FALSE),0)</f>
        <v>10</v>
      </c>
      <c r="CA341" s="95">
        <f t="shared" si="345"/>
        <v>10</v>
      </c>
      <c r="CB341" s="83">
        <f>IFERROR(VLOOKUP(TEXT($A341,"0000"),'AYP11'!$B$3:$AU$424,17,FALSE),"")</f>
        <v>0</v>
      </c>
      <c r="CC341" s="95">
        <f>IFERROR(VLOOKUP(CB341,'Criteria Table'!$A$2:$I$102,2,FALSE),0)</f>
        <v>10</v>
      </c>
      <c r="CD341" s="95">
        <f t="shared" si="346"/>
        <v>10</v>
      </c>
      <c r="CE341" s="83">
        <f>IFERROR(VLOOKUP(TEXT($A341,"0000"),'AYP11'!$B$1269:$AU$1690,17,FALSE),"")</f>
        <v>41</v>
      </c>
      <c r="CF341" s="95">
        <f>IFERROR(VLOOKUP(CE341,'Criteria Table'!$A$2:$I$102,2,FALSE),0)</f>
        <v>5.9</v>
      </c>
      <c r="CG341" s="95">
        <f t="shared" si="347"/>
        <v>47</v>
      </c>
      <c r="CH341" s="83">
        <f>IFERROR(VLOOKUP(TEXT($A341,"0000"),'AYP11'!$B$1691:$AU$2112,17,FALSE),"")</f>
        <v>0</v>
      </c>
      <c r="CI341" s="95">
        <f>IFERROR(VLOOKUP(CH341,'Criteria Table'!$A$2:$I$102,2,FALSE),0)</f>
        <v>10</v>
      </c>
      <c r="CJ341" s="95">
        <f t="shared" si="348"/>
        <v>10</v>
      </c>
      <c r="CK341" s="83">
        <f>IFERROR(VLOOKUP(TEXT($A341,"0000"),'AYP11'!$B$2535:$AU$2956,17,FALSE),"")</f>
        <v>24</v>
      </c>
      <c r="CL341" s="95">
        <f>IFERROR(VLOOKUP(CK341,'Criteria Table'!$A$2:$I$102,2,FALSE),0)</f>
        <v>7.6000000000000005</v>
      </c>
      <c r="CM341" s="95">
        <f t="shared" si="349"/>
        <v>32</v>
      </c>
      <c r="CN341" s="76">
        <f>IFERROR(VLOOKUP(TEXT($A341,"0000"),'AYP11'!$B$3379:$AU$3800,23,FALSE),"")</f>
        <v>0</v>
      </c>
      <c r="CO341" s="95">
        <f>IFERROR(VLOOKUP(CN341,'Criteria Table'!$A$2:$I$102,2,FALSE),0)</f>
        <v>10</v>
      </c>
      <c r="CP341" s="95">
        <f t="shared" si="350"/>
        <v>10</v>
      </c>
      <c r="CQ341" s="76">
        <f>IFERROR(VLOOKUP(TEXT($A341,"0000"),'AYP11'!$B$847:$AU$1268,23,FALSE),"")</f>
        <v>29</v>
      </c>
      <c r="CR341" s="95">
        <f>IFERROR(VLOOKUP(CQ341,'Criteria Table'!$A$2:$I$102,2,FALSE),0)</f>
        <v>7.1000000000000005</v>
      </c>
      <c r="CS341" s="95">
        <f t="shared" si="351"/>
        <v>36</v>
      </c>
      <c r="CT341" s="76">
        <f>IFERROR(VLOOKUP(TEXT($A341,"0000"),'AYP11'!$B$2113:$AU$2534,23,FALSE),"")</f>
        <v>38</v>
      </c>
      <c r="CU341" s="95">
        <f>IFERROR(VLOOKUP(CT341,'Criteria Table'!$A$2:$I$102,2,FALSE),0)</f>
        <v>6.2</v>
      </c>
      <c r="CV341" s="95">
        <f t="shared" si="352"/>
        <v>44</v>
      </c>
      <c r="CW341" s="76">
        <f>IFERROR(VLOOKUP(TEXT($A341,"0000"),'AYP11'!$B$425:$AU$846,23,FALSE),"")</f>
        <v>0</v>
      </c>
      <c r="CX341" s="95">
        <f>IFERROR(VLOOKUP(CW341,'Criteria Table'!$A$2:$I$102,2,FALSE),0)</f>
        <v>10</v>
      </c>
      <c r="CY341" s="95">
        <f t="shared" si="353"/>
        <v>10</v>
      </c>
      <c r="CZ341" s="76">
        <f>IFERROR(VLOOKUP(TEXT($A341,"0000"),'AYP11'!$B$3:$AU$424,23,FALSE),"")</f>
        <v>0</v>
      </c>
      <c r="DA341" s="95">
        <f>IFERROR(VLOOKUP(CZ341,'Criteria Table'!$A$2:$I$102,2,FALSE),0)</f>
        <v>10</v>
      </c>
      <c r="DB341" s="95">
        <f t="shared" si="354"/>
        <v>10</v>
      </c>
      <c r="DC341" s="76">
        <f>IFERROR(VLOOKUP(TEXT($A341,"0000"),'AYP11'!$B$1269:$AU$1690,23,FALSE),"")</f>
        <v>35</v>
      </c>
      <c r="DD341" s="95">
        <f>IFERROR(VLOOKUP(DC341,'Criteria Table'!$A$2:$I$102,2,FALSE),0)</f>
        <v>6.5</v>
      </c>
      <c r="DE341" s="95">
        <f t="shared" si="355"/>
        <v>42</v>
      </c>
      <c r="DF341" s="76">
        <f>IFERROR(VLOOKUP(TEXT($A341,"0000"),'AYP11'!$B$1691:$AU$2112,23,FALSE),"")</f>
        <v>0</v>
      </c>
      <c r="DG341" s="95">
        <f>IFERROR(VLOOKUP(DF341,'Criteria Table'!$A$2:$I$102,2,FALSE),0)</f>
        <v>10</v>
      </c>
      <c r="DH341" s="95">
        <f t="shared" si="356"/>
        <v>10</v>
      </c>
      <c r="DI341" s="76">
        <f>IFERROR(VLOOKUP(TEXT($A341,"0000"),'AYP11'!$B$2535:$AU$2956,23,FALSE),"")</f>
        <v>17</v>
      </c>
      <c r="DJ341" s="95">
        <f>IFERROR(VLOOKUP(DI341,'Criteria Table'!$A$2:$I$102,2,FALSE),0)</f>
        <v>8.3000000000000007</v>
      </c>
      <c r="DK341" s="95">
        <f t="shared" si="357"/>
        <v>25</v>
      </c>
      <c r="DL341" s="91">
        <f>IFERROR(VLOOKUP(TEXT($A341,"0000"),'AYP11'!$B$3379:$AU$3800,11,FALSE),"")</f>
        <v>0</v>
      </c>
      <c r="DM341" s="95">
        <f t="shared" si="358"/>
        <v>1</v>
      </c>
      <c r="DN341" s="95" t="str">
        <f t="shared" si="359"/>
        <v/>
      </c>
      <c r="DO341" s="91">
        <f>IFERROR(VLOOKUP(TEXT($A341,"0000"),'AYP11'!$B$847:$AU$1268,11,FALSE),"")</f>
        <v>0</v>
      </c>
      <c r="DP341" s="95">
        <f t="shared" si="360"/>
        <v>1</v>
      </c>
      <c r="DQ341" s="95" t="str">
        <f t="shared" si="361"/>
        <v/>
      </c>
      <c r="DR341" s="91">
        <f>IFERROR(VLOOKUP(TEXT($A341,"0000"),'AYP11'!$B$2113:$AU$2534,11,FALSE),"")</f>
        <v>0</v>
      </c>
      <c r="DS341" s="95">
        <f t="shared" si="362"/>
        <v>1</v>
      </c>
      <c r="DT341" s="95" t="str">
        <f t="shared" si="363"/>
        <v/>
      </c>
      <c r="DU341" s="91">
        <f>IFERROR(VLOOKUP(TEXT($A341,"0000"),'AYP11'!$B$425:$AU$846,11,FALSE),"")</f>
        <v>0</v>
      </c>
      <c r="DV341" s="95">
        <f t="shared" si="364"/>
        <v>1</v>
      </c>
      <c r="DW341" s="95" t="str">
        <f t="shared" si="365"/>
        <v/>
      </c>
      <c r="DX341" s="91">
        <f>IFERROR(VLOOKUP(TEXT($A341,"0000"),'AYP11'!$B$3:$AU$424,11,FALSE),"")</f>
        <v>0</v>
      </c>
      <c r="DY341" s="95">
        <f t="shared" si="366"/>
        <v>1</v>
      </c>
      <c r="DZ341" s="95" t="str">
        <f t="shared" si="367"/>
        <v/>
      </c>
      <c r="EA341" s="91">
        <f>IFERROR(VLOOKUP(TEXT($A341,"0000"),'AYP11'!$B$1269:$AU$1690,11,FALSE),"")</f>
        <v>0</v>
      </c>
      <c r="EB341" s="95">
        <f t="shared" si="368"/>
        <v>1</v>
      </c>
      <c r="EC341" s="95" t="str">
        <f t="shared" si="369"/>
        <v/>
      </c>
      <c r="ED341" s="91">
        <f>IFERROR(VLOOKUP(TEXT($A341,"0000"),'AYP11'!$B$1691:$AU$2112,11,FALSE),"")</f>
        <v>0</v>
      </c>
      <c r="EE341" s="95">
        <f t="shared" si="370"/>
        <v>1</v>
      </c>
      <c r="EF341" s="95" t="str">
        <f t="shared" si="371"/>
        <v/>
      </c>
      <c r="EG341" s="91">
        <f>IFERROR(VLOOKUP(TEXT($A341,"0000"),'AYP11'!$B$2535:$AU$2956,11,FALSE),"")</f>
        <v>93</v>
      </c>
      <c r="EH341" s="95">
        <f t="shared" si="372"/>
        <v>0</v>
      </c>
      <c r="EI341" s="95">
        <f t="shared" si="373"/>
        <v>93</v>
      </c>
    </row>
    <row r="342" spans="1:147" x14ac:dyDescent="0.25">
      <c r="A342" s="248">
        <v>6771</v>
      </c>
      <c r="B342" s="291">
        <f t="shared" si="320"/>
        <v>38.214480130647793</v>
      </c>
      <c r="C342" s="50">
        <f>IFERROR(VLOOKUP(TEXT($A342,"0000"),'R-M11'!$A$2:$AA$500,4,FALSE),0)</f>
        <v>702</v>
      </c>
      <c r="D342" s="291">
        <f t="shared" si="321"/>
        <v>26.34730538922156</v>
      </c>
      <c r="E342" s="98">
        <f>IFERROR(SUM(VLOOKUP(TEXT($A342,"0000"),'R-M11'!$A$2:$AA$500,5,FALSE),VLOOKUP(TEXT($A342,"0000"),'R-M11'!$A$2:$AA$500,6,FALSE)),0)</f>
        <v>484</v>
      </c>
      <c r="F342" s="58">
        <f>IFERROR(VLOOKUP(TEXT($A342,"0000"),'R-M11'!$A$2:$AA$500,14,FALSE),0)</f>
        <v>1837</v>
      </c>
      <c r="G342" s="230">
        <f t="shared" si="374"/>
        <v>40.664480130647796</v>
      </c>
      <c r="H342" s="97">
        <f t="shared" si="322"/>
        <v>747.00649999999996</v>
      </c>
      <c r="I342" s="230">
        <f t="shared" si="375"/>
        <v>27.397305389221561</v>
      </c>
      <c r="J342" s="97">
        <f t="shared" si="323"/>
        <v>503.28850000000006</v>
      </c>
      <c r="K342" s="230">
        <f t="shared" si="324"/>
        <v>65</v>
      </c>
      <c r="L342" s="121">
        <f>IFERROR(VLOOKUP(K342,'Criteria Table'!$A$2:$I$102,2,FALSE),"")</f>
        <v>3.5</v>
      </c>
      <c r="M342" s="230">
        <f t="shared" si="325"/>
        <v>68.06178551986936</v>
      </c>
      <c r="N342" s="286">
        <f t="shared" si="326"/>
        <v>32.768978700163842</v>
      </c>
      <c r="O342" s="50">
        <f>IFERROR(VLOOKUP(TEXT($A342,"0000"),'R-M11'!$A$2:$AA$500,17,FALSE),"")</f>
        <v>600</v>
      </c>
      <c r="P342" s="286">
        <f t="shared" si="327"/>
        <v>27.307482250136538</v>
      </c>
      <c r="Q342" s="98">
        <f>IFERROR(SUM(VLOOKUP(TEXT($A342,"0000"),'R-M11'!$A$2:$AA$500,18,FALSE),VLOOKUP(TEXT($A342,"0000"),'R-M11'!$A$2:$AA$500,19,FALSE)),0)</f>
        <v>500</v>
      </c>
      <c r="R342" s="69">
        <f>IFERROR(VLOOKUP(TEXT($A342,"0000"),'R-M11'!$A$2:$AA$500,27,FALSE),0)</f>
        <v>1831</v>
      </c>
      <c r="S342" s="121">
        <f t="shared" si="376"/>
        <v>35.568978700163839</v>
      </c>
      <c r="T342" s="70">
        <f t="shared" si="328"/>
        <v>651.26799999999992</v>
      </c>
      <c r="U342" s="121">
        <f t="shared" si="377"/>
        <v>28.507482250136537</v>
      </c>
      <c r="V342" s="70">
        <f t="shared" si="329"/>
        <v>521.97199999999998</v>
      </c>
      <c r="W342" s="121">
        <f t="shared" si="330"/>
        <v>60</v>
      </c>
      <c r="X342" s="124">
        <f>IFERROR(VLOOKUP(W342,'Criteria Table'!$A$2:$I$102,2,FALSE),"")</f>
        <v>4</v>
      </c>
      <c r="Y342" s="121">
        <f t="shared" si="331"/>
        <v>64.076460950300373</v>
      </c>
      <c r="Z342" s="92">
        <f>IFERROR(IF(VLOOKUP(A342,'SG11'!$A$3:$AI$500,18,FALSE)="","NA",VLOOKUP(A342,'SG11'!$A$3:$AI$500,18,FALSE)),"")</f>
        <v>70</v>
      </c>
      <c r="AA342" s="75">
        <f>IFERROR(VLOOKUP(Z342,'Criteria Table'!$A$2:$I$102,6,FALSE),"NA")</f>
        <v>5</v>
      </c>
      <c r="AB342" s="95">
        <f t="shared" si="378"/>
        <v>75</v>
      </c>
      <c r="AC342" s="84">
        <f>IFERROR(IF(VLOOKUP(A342,'SG11'!$A$3:$AI$500,19,FALSE)="","NA",VLOOKUP(A342,'SG11'!$A$3:$AI$500,19,FALSE)),"")</f>
        <v>69</v>
      </c>
      <c r="AD342" s="75">
        <f>IFERROR(VLOOKUP(AC342,'Criteria Table'!$A$2:$I$102,6,FALSE),"NA")</f>
        <v>5</v>
      </c>
      <c r="AE342" s="95">
        <f t="shared" si="379"/>
        <v>74</v>
      </c>
      <c r="AF342" s="92">
        <f>IFERROR(IF(VLOOKUP(A342,'SG11'!$A$3:$AI$500,20,FALSE)="","NA",VLOOKUP(A342,'SG11'!$A$3:$AI$500,20,FALSE)),"")</f>
        <v>79</v>
      </c>
      <c r="AG342" s="75">
        <f>IFERROR(VLOOKUP(AF342,'Criteria Table'!$A$2:$I$102,6,FALSE),"NA")</f>
        <v>5</v>
      </c>
      <c r="AH342" s="95">
        <f t="shared" si="380"/>
        <v>84</v>
      </c>
      <c r="AI342" s="84">
        <f>IFERROR(IF(VLOOKUP(A342,'SG11'!$A$3:$AI$500,21,FALSE)="","NA",VLOOKUP(A342,'SG11'!$A$3:$AI$500,21,FALSE)),"")</f>
        <v>66</v>
      </c>
      <c r="AJ342" s="75">
        <f>IFERROR(VLOOKUP(AI342,'Criteria Table'!$A$2:$I$102,6,FALSE),"NA")</f>
        <v>5</v>
      </c>
      <c r="AK342" s="95">
        <f t="shared" si="381"/>
        <v>71</v>
      </c>
      <c r="AL342" s="99">
        <f>IFERROR(VLOOKUP(TEXT(A342,"0000"),'W11'!$A$1:$E$500,4,FALSE)/AP342*100,"")</f>
        <v>96.846846846846844</v>
      </c>
      <c r="AM342" s="97">
        <f>IFERROR(VLOOKUP(TEXT(A342,"0000"),'W11'!$A$1:$E$500,4,FALSE),"")</f>
        <v>645</v>
      </c>
      <c r="AN342" s="99">
        <f t="shared" si="332"/>
        <v>96.846846846846844</v>
      </c>
      <c r="AO342" s="97">
        <f t="shared" si="333"/>
        <v>645</v>
      </c>
      <c r="AP342" s="99">
        <f>IFERROR(VLOOKUP(TEXT(A342,"0000"),'W11'!$A$1:$E$500,5,FALSE),"")</f>
        <v>666</v>
      </c>
      <c r="AQ342" s="97">
        <f>IFERROR(VLOOKUP(ROUND(AL342,0),'Criteria Table'!$A$2:$I$102,4,FALSE),0)</f>
        <v>0</v>
      </c>
      <c r="AR342" s="128"/>
      <c r="AS342" s="95"/>
      <c r="AT342" s="95"/>
      <c r="AU342" s="100">
        <f>IFERROR(VLOOKUP(TEXT(A342,"0000"),'Sci11'!$A$3:$N$492,4,FALSE)/VLOOKUP(TEXT(A342,"0000"),'Sci11'!$A$3:$N$492,14,FALSE)*100,"")</f>
        <v>34.482758620689658</v>
      </c>
      <c r="AV342" s="101">
        <f>SUM(VLOOKUP(TEXT(A342,"0000"),'Sci11'!$A$3:$N$492,5,FALSE),VLOOKUP(TEXT(A342,"0000"),'Sci11'!$A$3:$N$492,6,FALSE))/VLOOKUP(TEXT(A342,"0000"),'Sci11'!$A$3:$N$492,14,FALSE)*100</f>
        <v>7.4962518740629687</v>
      </c>
      <c r="AW342" s="100">
        <f t="shared" si="382"/>
        <v>38.542758620689661</v>
      </c>
      <c r="AX342" s="101">
        <f>IFERROR(AW342/100*VLOOKUP(TEXT(A342,"0000"),'Sci11'!$A$3:$N$492,14,FALSE),"")</f>
        <v>257.08020000000005</v>
      </c>
      <c r="AY342" s="100">
        <f t="shared" si="383"/>
        <v>9.2362518740629689</v>
      </c>
      <c r="AZ342" s="101">
        <f>IFERROR(AY342/100*VLOOKUP(TEXT(A342,"0000"),'Sci11'!$A$3:$N$492,14,FALSE),"")</f>
        <v>61.605800000000002</v>
      </c>
      <c r="BA342" s="100">
        <f t="shared" si="334"/>
        <v>42</v>
      </c>
      <c r="BB342" s="101">
        <f>IFERROR(VLOOKUP(BA342,'Criteria Table'!$A$2:$I$102,2,FALSE),"")</f>
        <v>5.8000000000000007</v>
      </c>
      <c r="BC342" s="101">
        <f t="shared" si="335"/>
        <v>47.8</v>
      </c>
      <c r="BD342" s="82">
        <f>IFERROR(VLOOKUP(A342,ATTx11!$A$2:$N$500,4,FALSE),"")</f>
        <v>95.37</v>
      </c>
      <c r="BE342" s="95">
        <f t="shared" si="336"/>
        <v>0.5</v>
      </c>
      <c r="BF342" s="96">
        <f t="shared" si="337"/>
        <v>95.87</v>
      </c>
      <c r="BG342" s="70">
        <f>IFERROR(VLOOKUP(A342,ATTx11!$A$2:$N$500,11,FALSE),"")</f>
        <v>237</v>
      </c>
      <c r="BH342" s="95">
        <f t="shared" si="338"/>
        <v>213.3</v>
      </c>
      <c r="BI342" s="70">
        <f>IFERROR(VLOOKUP(A342,ATTx11!$A$2:$N$500,12,FALSE),"")</f>
        <v>238</v>
      </c>
      <c r="BJ342" s="97">
        <f t="shared" si="339"/>
        <v>214.2</v>
      </c>
      <c r="BK342" s="84">
        <f>IFERROR(VLOOKUP(A342,ATTx11!$A$2:$N$500,7,FALSE),"")</f>
        <v>152</v>
      </c>
      <c r="BL342" s="97">
        <f t="shared" si="340"/>
        <v>136.80000000000001</v>
      </c>
      <c r="BM342" s="84">
        <f>IFERROR(VLOOKUP(A342,ATTx11!$A$2:$N$500,8,FALSE),"")</f>
        <v>164</v>
      </c>
      <c r="BN342" s="95">
        <f t="shared" si="341"/>
        <v>147.6</v>
      </c>
      <c r="BO342" s="95"/>
      <c r="BP342" s="83">
        <f>IFERROR(VLOOKUP(TEXT($A342,"0000"),'AYP11'!$B$3379:$AU$3800,17,FALSE),"")</f>
        <v>75</v>
      </c>
      <c r="BQ342" s="75">
        <f>IFERROR(VLOOKUP(BP342,'Criteria Table'!$A$2:$I$102,2,FALSE),0)</f>
        <v>2.5</v>
      </c>
      <c r="BR342" s="95">
        <f t="shared" si="342"/>
        <v>78</v>
      </c>
      <c r="BS342" s="83">
        <f>IFERROR(VLOOKUP(TEXT($A342,"0000"),'AYP11'!$B$847:$AU$1268,17,FALSE),"")</f>
        <v>57</v>
      </c>
      <c r="BT342" s="75">
        <f>IFERROR(VLOOKUP(BS342,'Criteria Table'!$A$2:$I$102,2,FALSE),0)</f>
        <v>4.3</v>
      </c>
      <c r="BU342" s="95">
        <f t="shared" si="343"/>
        <v>61</v>
      </c>
      <c r="BV342" s="83">
        <f>IFERROR(VLOOKUP(TEXT($A342,"0000"),'AYP11'!$B$2113:$AU$2534,17,FALSE),"")</f>
        <v>66</v>
      </c>
      <c r="BW342" s="75">
        <f>IFERROR(VLOOKUP(BV342,'Criteria Table'!$A$2:$I$102,2,FALSE),0)</f>
        <v>3.4000000000000004</v>
      </c>
      <c r="BX342" s="95">
        <f t="shared" si="344"/>
        <v>69</v>
      </c>
      <c r="BY342" s="83">
        <f>IFERROR(VLOOKUP(TEXT($A342,"0000"),'AYP11'!$B$425:$AU$846,17,FALSE),"")</f>
        <v>0</v>
      </c>
      <c r="BZ342" s="75">
        <f>IFERROR(VLOOKUP(BY342,'Criteria Table'!$A$2:$I$102,2,FALSE),0)</f>
        <v>10</v>
      </c>
      <c r="CA342" s="95">
        <f t="shared" si="345"/>
        <v>10</v>
      </c>
      <c r="CB342" s="83">
        <f>IFERROR(VLOOKUP(TEXT($A342,"0000"),'AYP11'!$B$3:$AU$424,17,FALSE),"")</f>
        <v>0</v>
      </c>
      <c r="CC342" s="95">
        <f>IFERROR(VLOOKUP(CB342,'Criteria Table'!$A$2:$I$102,2,FALSE),0)</f>
        <v>10</v>
      </c>
      <c r="CD342" s="95">
        <f t="shared" si="346"/>
        <v>10</v>
      </c>
      <c r="CE342" s="83">
        <f>IFERROR(VLOOKUP(TEXT($A342,"0000"),'AYP11'!$B$1269:$AU$1690,17,FALSE),"")</f>
        <v>62</v>
      </c>
      <c r="CF342" s="95">
        <f>IFERROR(VLOOKUP(CE342,'Criteria Table'!$A$2:$I$102,2,FALSE),0)</f>
        <v>3.8000000000000003</v>
      </c>
      <c r="CG342" s="95">
        <f t="shared" si="347"/>
        <v>66</v>
      </c>
      <c r="CH342" s="83">
        <f>IFERROR(VLOOKUP(TEXT($A342,"0000"),'AYP11'!$B$1691:$AU$2112,17,FALSE),"")</f>
        <v>36</v>
      </c>
      <c r="CI342" s="95">
        <f>IFERROR(VLOOKUP(CH342,'Criteria Table'!$A$2:$I$102,2,FALSE),0)</f>
        <v>6.4</v>
      </c>
      <c r="CJ342" s="95">
        <f t="shared" si="348"/>
        <v>42</v>
      </c>
      <c r="CK342" s="83">
        <f>IFERROR(VLOOKUP(TEXT($A342,"0000"),'AYP11'!$B$2535:$AU$2956,17,FALSE),"")</f>
        <v>34</v>
      </c>
      <c r="CL342" s="95">
        <f>IFERROR(VLOOKUP(CK342,'Criteria Table'!$A$2:$I$102,2,FALSE),0)</f>
        <v>6.6000000000000005</v>
      </c>
      <c r="CM342" s="95">
        <f t="shared" si="349"/>
        <v>41</v>
      </c>
      <c r="CN342" s="76">
        <f>IFERROR(VLOOKUP(TEXT($A342,"0000"),'AYP11'!$B$3379:$AU$3800,23,FALSE),"")</f>
        <v>66</v>
      </c>
      <c r="CO342" s="95">
        <f>IFERROR(VLOOKUP(CN342,'Criteria Table'!$A$2:$I$102,2,FALSE),0)</f>
        <v>3.4000000000000004</v>
      </c>
      <c r="CP342" s="95">
        <f t="shared" si="350"/>
        <v>69</v>
      </c>
      <c r="CQ342" s="76">
        <f>IFERROR(VLOOKUP(TEXT($A342,"0000"),'AYP11'!$B$847:$AU$1268,23,FALSE),"")</f>
        <v>52</v>
      </c>
      <c r="CR342" s="95">
        <f>IFERROR(VLOOKUP(CQ342,'Criteria Table'!$A$2:$I$102,2,FALSE),0)</f>
        <v>4.8000000000000007</v>
      </c>
      <c r="CS342" s="95">
        <f t="shared" si="351"/>
        <v>57</v>
      </c>
      <c r="CT342" s="76">
        <f>IFERROR(VLOOKUP(TEXT($A342,"0000"),'AYP11'!$B$2113:$AU$2534,23,FALSE),"")</f>
        <v>62</v>
      </c>
      <c r="CU342" s="95">
        <f>IFERROR(VLOOKUP(CT342,'Criteria Table'!$A$2:$I$102,2,FALSE),0)</f>
        <v>3.8000000000000003</v>
      </c>
      <c r="CV342" s="95">
        <f t="shared" si="352"/>
        <v>66</v>
      </c>
      <c r="CW342" s="76">
        <f>IFERROR(VLOOKUP(TEXT($A342,"0000"),'AYP11'!$B$425:$AU$846,23,FALSE),"")</f>
        <v>0</v>
      </c>
      <c r="CX342" s="95">
        <f>IFERROR(VLOOKUP(CW342,'Criteria Table'!$A$2:$I$102,2,FALSE),0)</f>
        <v>10</v>
      </c>
      <c r="CY342" s="95">
        <f t="shared" si="353"/>
        <v>10</v>
      </c>
      <c r="CZ342" s="76">
        <f>IFERROR(VLOOKUP(TEXT($A342,"0000"),'AYP11'!$B$3:$AU$424,23,FALSE),"")</f>
        <v>0</v>
      </c>
      <c r="DA342" s="95">
        <f>IFERROR(VLOOKUP(CZ342,'Criteria Table'!$A$2:$I$102,2,FALSE),0)</f>
        <v>10</v>
      </c>
      <c r="DB342" s="95">
        <f t="shared" si="354"/>
        <v>10</v>
      </c>
      <c r="DC342" s="76">
        <f>IFERROR(VLOOKUP(TEXT($A342,"0000"),'AYP11'!$B$1269:$AU$1690,23,FALSE),"")</f>
        <v>57</v>
      </c>
      <c r="DD342" s="95">
        <f>IFERROR(VLOOKUP(DC342,'Criteria Table'!$A$2:$I$102,2,FALSE),0)</f>
        <v>4.3</v>
      </c>
      <c r="DE342" s="95">
        <f t="shared" si="355"/>
        <v>61</v>
      </c>
      <c r="DF342" s="76">
        <f>IFERROR(VLOOKUP(TEXT($A342,"0000"),'AYP11'!$B$1691:$AU$2112,23,FALSE),"")</f>
        <v>41</v>
      </c>
      <c r="DG342" s="95">
        <f>IFERROR(VLOOKUP(DF342,'Criteria Table'!$A$2:$I$102,2,FALSE),0)</f>
        <v>5.9</v>
      </c>
      <c r="DH342" s="95">
        <f t="shared" si="356"/>
        <v>47</v>
      </c>
      <c r="DI342" s="76">
        <f>IFERROR(VLOOKUP(TEXT($A342,"0000"),'AYP11'!$B$2535:$AU$2956,23,FALSE),"")</f>
        <v>29</v>
      </c>
      <c r="DJ342" s="95">
        <f>IFERROR(VLOOKUP(DI342,'Criteria Table'!$A$2:$I$102,2,FALSE),0)</f>
        <v>7.1000000000000005</v>
      </c>
      <c r="DK342" s="95">
        <f t="shared" si="357"/>
        <v>36</v>
      </c>
      <c r="DL342" s="91">
        <f>IFERROR(VLOOKUP(TEXT($A342,"0000"),'AYP11'!$B$3379:$AU$3800,11,FALSE),"")</f>
        <v>0</v>
      </c>
      <c r="DM342" s="95">
        <f t="shared" si="358"/>
        <v>1</v>
      </c>
      <c r="DN342" s="95" t="str">
        <f t="shared" si="359"/>
        <v/>
      </c>
      <c r="DO342" s="91">
        <f>IFERROR(VLOOKUP(TEXT($A342,"0000"),'AYP11'!$B$847:$AU$1268,11,FALSE),"")</f>
        <v>0</v>
      </c>
      <c r="DP342" s="95">
        <f t="shared" si="360"/>
        <v>1</v>
      </c>
      <c r="DQ342" s="95" t="str">
        <f t="shared" si="361"/>
        <v/>
      </c>
      <c r="DR342" s="91">
        <f>IFERROR(VLOOKUP(TEXT($A342,"0000"),'AYP11'!$B$2113:$AU$2534,11,FALSE),"")</f>
        <v>0</v>
      </c>
      <c r="DS342" s="95">
        <f t="shared" si="362"/>
        <v>1</v>
      </c>
      <c r="DT342" s="95" t="str">
        <f t="shared" si="363"/>
        <v/>
      </c>
      <c r="DU342" s="91">
        <f>IFERROR(VLOOKUP(TEXT($A342,"0000"),'AYP11'!$B$425:$AU$846,11,FALSE),"")</f>
        <v>0</v>
      </c>
      <c r="DV342" s="95">
        <f t="shared" si="364"/>
        <v>1</v>
      </c>
      <c r="DW342" s="95" t="str">
        <f t="shared" si="365"/>
        <v/>
      </c>
      <c r="DX342" s="91">
        <f>IFERROR(VLOOKUP(TEXT($A342,"0000"),'AYP11'!$B$3:$AU$424,11,FALSE),"")</f>
        <v>0</v>
      </c>
      <c r="DY342" s="95">
        <f t="shared" si="366"/>
        <v>1</v>
      </c>
      <c r="DZ342" s="95" t="str">
        <f t="shared" si="367"/>
        <v/>
      </c>
      <c r="EA342" s="91">
        <f>IFERROR(VLOOKUP(TEXT($A342,"0000"),'AYP11'!$B$1269:$AU$1690,11,FALSE),"")</f>
        <v>0</v>
      </c>
      <c r="EB342" s="95">
        <f t="shared" si="368"/>
        <v>1</v>
      </c>
      <c r="EC342" s="95" t="str">
        <f t="shared" si="369"/>
        <v/>
      </c>
      <c r="ED342" s="91">
        <f>IFERROR(VLOOKUP(TEXT($A342,"0000"),'AYP11'!$B$1691:$AU$2112,11,FALSE),"")</f>
        <v>87</v>
      </c>
      <c r="EE342" s="95">
        <f t="shared" si="370"/>
        <v>1</v>
      </c>
      <c r="EF342" s="95">
        <f t="shared" si="371"/>
        <v>88</v>
      </c>
      <c r="EG342" s="91">
        <f>IFERROR(VLOOKUP(TEXT($A342,"0000"),'AYP11'!$B$2535:$AU$2956,11,FALSE),"")</f>
        <v>86</v>
      </c>
      <c r="EH342" s="95">
        <f t="shared" si="372"/>
        <v>1</v>
      </c>
      <c r="EI342" s="95">
        <f t="shared" si="373"/>
        <v>87</v>
      </c>
    </row>
    <row r="343" spans="1:147" x14ac:dyDescent="0.25">
      <c r="A343" s="248">
        <v>6781</v>
      </c>
      <c r="B343" s="291">
        <f t="shared" si="320"/>
        <v>35.606060606060609</v>
      </c>
      <c r="C343" s="50">
        <f>IFERROR(VLOOKUP(TEXT($A343,"0000"),'R-M11'!$A$2:$AA$500,4,FALSE),0)</f>
        <v>282</v>
      </c>
      <c r="D343" s="291">
        <f t="shared" si="321"/>
        <v>19.823232323232322</v>
      </c>
      <c r="E343" s="98">
        <f>IFERROR(SUM(VLOOKUP(TEXT($A343,"0000"),'R-M11'!$A$2:$AA$500,5,FALSE),VLOOKUP(TEXT($A343,"0000"),'R-M11'!$A$2:$AA$500,6,FALSE)),0)</f>
        <v>157</v>
      </c>
      <c r="F343" s="58">
        <f>IFERROR(VLOOKUP(TEXT($A343,"0000"),'R-M11'!$A$2:$AA$500,14,FALSE),0)</f>
        <v>792</v>
      </c>
      <c r="G343" s="230">
        <f t="shared" si="374"/>
        <v>38.756060606060608</v>
      </c>
      <c r="H343" s="97">
        <f t="shared" si="322"/>
        <v>306.94799999999998</v>
      </c>
      <c r="I343" s="230">
        <f t="shared" si="375"/>
        <v>21.173232323232323</v>
      </c>
      <c r="J343" s="97">
        <f t="shared" si="323"/>
        <v>167.69200000000001</v>
      </c>
      <c r="K343" s="230">
        <f t="shared" si="324"/>
        <v>55</v>
      </c>
      <c r="L343" s="121">
        <f>IFERROR(VLOOKUP(K343,'Criteria Table'!$A$2:$I$102,2,FALSE),"")</f>
        <v>4.5</v>
      </c>
      <c r="M343" s="230">
        <f t="shared" si="325"/>
        <v>59.929292929292927</v>
      </c>
      <c r="N343" s="286">
        <f t="shared" si="326"/>
        <v>31.772151898734176</v>
      </c>
      <c r="O343" s="50">
        <f>IFERROR(VLOOKUP(TEXT($A343,"0000"),'R-M11'!$A$2:$AA$500,17,FALSE),"")</f>
        <v>251</v>
      </c>
      <c r="P343" s="286">
        <f t="shared" si="327"/>
        <v>17.215189873417721</v>
      </c>
      <c r="Q343" s="98">
        <f>IFERROR(SUM(VLOOKUP(TEXT($A343,"0000"),'R-M11'!$A$2:$AA$500,18,FALSE),VLOOKUP(TEXT($A343,"0000"),'R-M11'!$A$2:$AA$500,19,FALSE)),0)</f>
        <v>136</v>
      </c>
      <c r="R343" s="69">
        <f>IFERROR(VLOOKUP(TEXT($A343,"0000"),'R-M11'!$A$2:$AA$500,27,FALSE),0)</f>
        <v>790</v>
      </c>
      <c r="S343" s="121">
        <f t="shared" si="376"/>
        <v>35.342151898734173</v>
      </c>
      <c r="T343" s="70">
        <f t="shared" si="328"/>
        <v>279.20299999999997</v>
      </c>
      <c r="U343" s="121">
        <f t="shared" si="377"/>
        <v>18.745189873417722</v>
      </c>
      <c r="V343" s="70">
        <f t="shared" si="329"/>
        <v>148.08700000000002</v>
      </c>
      <c r="W343" s="121">
        <f t="shared" si="330"/>
        <v>49</v>
      </c>
      <c r="X343" s="124">
        <f>IFERROR(VLOOKUP(W343,'Criteria Table'!$A$2:$I$102,2,FALSE),"")</f>
        <v>5.1000000000000005</v>
      </c>
      <c r="Y343" s="121">
        <f t="shared" si="331"/>
        <v>54.087341772151895</v>
      </c>
      <c r="Z343" s="92">
        <f>IFERROR(IF(VLOOKUP(A343,'SG11'!$A$3:$AI$500,18,FALSE)="","NA",VLOOKUP(A343,'SG11'!$A$3:$AI$500,18,FALSE)),"")</f>
        <v>62</v>
      </c>
      <c r="AA343" s="75">
        <f>IFERROR(VLOOKUP(Z343,'Criteria Table'!$A$2:$I$102,6,FALSE),"NA")</f>
        <v>5</v>
      </c>
      <c r="AB343" s="95">
        <f t="shared" si="378"/>
        <v>67</v>
      </c>
      <c r="AC343" s="84">
        <f>IFERROR(IF(VLOOKUP(A343,'SG11'!$A$3:$AI$500,19,FALSE)="","NA",VLOOKUP(A343,'SG11'!$A$3:$AI$500,19,FALSE)),"")</f>
        <v>65</v>
      </c>
      <c r="AD343" s="75">
        <f>IFERROR(VLOOKUP(AC343,'Criteria Table'!$A$2:$I$102,6,FALSE),"NA")</f>
        <v>5</v>
      </c>
      <c r="AE343" s="95">
        <f t="shared" si="379"/>
        <v>70</v>
      </c>
      <c r="AF343" s="92">
        <f>IFERROR(IF(VLOOKUP(A343,'SG11'!$A$3:$AI$500,20,FALSE)="","NA",VLOOKUP(A343,'SG11'!$A$3:$AI$500,20,FALSE)),"")</f>
        <v>71</v>
      </c>
      <c r="AG343" s="75">
        <f>IFERROR(VLOOKUP(AF343,'Criteria Table'!$A$2:$I$102,6,FALSE),"NA")</f>
        <v>5</v>
      </c>
      <c r="AH343" s="95">
        <f t="shared" si="380"/>
        <v>76</v>
      </c>
      <c r="AI343" s="84">
        <f>IFERROR(IF(VLOOKUP(A343,'SG11'!$A$3:$AI$500,21,FALSE)="","NA",VLOOKUP(A343,'SG11'!$A$3:$AI$500,21,FALSE)),"")</f>
        <v>63</v>
      </c>
      <c r="AJ343" s="75">
        <f>IFERROR(VLOOKUP(AI343,'Criteria Table'!$A$2:$I$102,6,FALSE),"NA")</f>
        <v>5</v>
      </c>
      <c r="AK343" s="95">
        <f t="shared" si="381"/>
        <v>68</v>
      </c>
      <c r="AL343" s="99">
        <f>IFERROR(VLOOKUP(TEXT(A343,"0000"),'W11'!$A$1:$E$500,4,FALSE)/AP343*100,"")</f>
        <v>96.428571428571431</v>
      </c>
      <c r="AM343" s="97">
        <f>IFERROR(VLOOKUP(TEXT(A343,"0000"),'W11'!$A$1:$E$500,4,FALSE),"")</f>
        <v>270</v>
      </c>
      <c r="AN343" s="99">
        <f t="shared" si="332"/>
        <v>96.428571428571431</v>
      </c>
      <c r="AO343" s="97">
        <f t="shared" si="333"/>
        <v>270</v>
      </c>
      <c r="AP343" s="99">
        <f>IFERROR(VLOOKUP(TEXT(A343,"0000"),'W11'!$A$1:$E$500,5,FALSE),"")</f>
        <v>280</v>
      </c>
      <c r="AQ343" s="97">
        <f>IFERROR(VLOOKUP(ROUND(AL343,0),'Criteria Table'!$A$2:$I$102,4,FALSE),0)</f>
        <v>0</v>
      </c>
      <c r="AR343" s="128"/>
      <c r="AS343" s="95"/>
      <c r="AT343" s="95"/>
      <c r="AU343" s="100">
        <f>IFERROR(VLOOKUP(TEXT(A343,"0000"),'Sci11'!$A$3:$N$492,4,FALSE)/VLOOKUP(TEXT(A343,"0000"),'Sci11'!$A$3:$N$492,14,FALSE)*100,"")</f>
        <v>26.148409893992934</v>
      </c>
      <c r="AV343" s="101">
        <f>SUM(VLOOKUP(TEXT(A343,"0000"),'Sci11'!$A$3:$N$492,5,FALSE),VLOOKUP(TEXT(A343,"0000"),'Sci11'!$A$3:$N$492,6,FALSE))/VLOOKUP(TEXT(A343,"0000"),'Sci11'!$A$3:$N$492,14,FALSE)*100</f>
        <v>7.4204946996466434</v>
      </c>
      <c r="AW343" s="100">
        <f t="shared" si="382"/>
        <v>30.768409893992935</v>
      </c>
      <c r="AX343" s="101">
        <f>IFERROR(AW343/100*VLOOKUP(TEXT(A343,"0000"),'Sci11'!$A$3:$N$492,14,FALSE),"")</f>
        <v>87.074600000000018</v>
      </c>
      <c r="AY343" s="100">
        <f t="shared" si="383"/>
        <v>9.400494699646643</v>
      </c>
      <c r="AZ343" s="101">
        <f>IFERROR(AY343/100*VLOOKUP(TEXT(A343,"0000"),'Sci11'!$A$3:$N$492,14,FALSE),"")</f>
        <v>26.603400000000001</v>
      </c>
      <c r="BA343" s="100">
        <f t="shared" si="334"/>
        <v>34</v>
      </c>
      <c r="BB343" s="101">
        <f>IFERROR(VLOOKUP(BA343,'Criteria Table'!$A$2:$I$102,2,FALSE),"")</f>
        <v>6.6000000000000005</v>
      </c>
      <c r="BC343" s="101">
        <f t="shared" si="335"/>
        <v>40.6</v>
      </c>
      <c r="BD343" s="82">
        <f>IFERROR(VLOOKUP(A343,ATTx11!$A$2:$N$500,4,FALSE),"")</f>
        <v>94.65</v>
      </c>
      <c r="BE343" s="95">
        <f t="shared" si="336"/>
        <v>0.5</v>
      </c>
      <c r="BF343" s="96">
        <f t="shared" si="337"/>
        <v>95.15</v>
      </c>
      <c r="BG343" s="70">
        <f>IFERROR(VLOOKUP(A343,ATTx11!$A$2:$N$500,11,FALSE),"")</f>
        <v>245</v>
      </c>
      <c r="BH343" s="95">
        <f t="shared" si="338"/>
        <v>220.5</v>
      </c>
      <c r="BI343" s="70">
        <f>IFERROR(VLOOKUP(A343,ATTx11!$A$2:$N$500,12,FALSE),"")</f>
        <v>233</v>
      </c>
      <c r="BJ343" s="97">
        <f t="shared" si="339"/>
        <v>209.7</v>
      </c>
      <c r="BK343" s="84">
        <f>IFERROR(VLOOKUP(A343,ATTx11!$A$2:$N$500,7,FALSE),"")</f>
        <v>157</v>
      </c>
      <c r="BL343" s="97">
        <f t="shared" si="340"/>
        <v>141.30000000000001</v>
      </c>
      <c r="BM343" s="84">
        <f>IFERROR(VLOOKUP(A343,ATTx11!$A$2:$N$500,8,FALSE),"")</f>
        <v>143</v>
      </c>
      <c r="BN343" s="95">
        <f t="shared" si="341"/>
        <v>128.69999999999999</v>
      </c>
      <c r="BO343" s="95"/>
      <c r="BP343" s="83">
        <f>IFERROR(VLOOKUP(TEXT($A343,"0000"),'AYP11'!$B$3379:$AU$3800,17,FALSE),"")</f>
        <v>0</v>
      </c>
      <c r="BQ343" s="75">
        <f>IFERROR(VLOOKUP(BP343,'Criteria Table'!$A$2:$I$102,2,FALSE),0)</f>
        <v>10</v>
      </c>
      <c r="BR343" s="95">
        <f t="shared" si="342"/>
        <v>10</v>
      </c>
      <c r="BS343" s="83">
        <f>IFERROR(VLOOKUP(TEXT($A343,"0000"),'AYP11'!$B$847:$AU$1268,17,FALSE),"")</f>
        <v>47</v>
      </c>
      <c r="BT343" s="75">
        <f>IFERROR(VLOOKUP(BS343,'Criteria Table'!$A$2:$I$102,2,FALSE),0)</f>
        <v>5.3000000000000007</v>
      </c>
      <c r="BU343" s="95">
        <f t="shared" si="343"/>
        <v>52</v>
      </c>
      <c r="BV343" s="83">
        <f>IFERROR(VLOOKUP(TEXT($A343,"0000"),'AYP11'!$B$2113:$AU$2534,17,FALSE),"")</f>
        <v>65</v>
      </c>
      <c r="BW343" s="75">
        <f>IFERROR(VLOOKUP(BV343,'Criteria Table'!$A$2:$I$102,2,FALSE),0)</f>
        <v>3.5</v>
      </c>
      <c r="BX343" s="95">
        <f t="shared" si="344"/>
        <v>69</v>
      </c>
      <c r="BY343" s="83">
        <f>IFERROR(VLOOKUP(TEXT($A343,"0000"),'AYP11'!$B$425:$AU$846,17,FALSE),"")</f>
        <v>0</v>
      </c>
      <c r="BZ343" s="75">
        <f>IFERROR(VLOOKUP(BY343,'Criteria Table'!$A$2:$I$102,2,FALSE),0)</f>
        <v>10</v>
      </c>
      <c r="CA343" s="95">
        <f t="shared" si="345"/>
        <v>10</v>
      </c>
      <c r="CB343" s="83">
        <f>IFERROR(VLOOKUP(TEXT($A343,"0000"),'AYP11'!$B$3:$AU$424,17,FALSE),"")</f>
        <v>0</v>
      </c>
      <c r="CC343" s="95">
        <f>IFERROR(VLOOKUP(CB343,'Criteria Table'!$A$2:$I$102,2,FALSE),0)</f>
        <v>10</v>
      </c>
      <c r="CD343" s="95">
        <f t="shared" si="346"/>
        <v>10</v>
      </c>
      <c r="CE343" s="83">
        <f>IFERROR(VLOOKUP(TEXT($A343,"0000"),'AYP11'!$B$1269:$AU$1690,17,FALSE),"")</f>
        <v>56</v>
      </c>
      <c r="CF343" s="95">
        <f>IFERROR(VLOOKUP(CE343,'Criteria Table'!$A$2:$I$102,2,FALSE),0)</f>
        <v>4.4000000000000004</v>
      </c>
      <c r="CG343" s="95">
        <f t="shared" si="347"/>
        <v>60</v>
      </c>
      <c r="CH343" s="83">
        <f>IFERROR(VLOOKUP(TEXT($A343,"0000"),'AYP11'!$B$1691:$AU$2112,17,FALSE),"")</f>
        <v>0</v>
      </c>
      <c r="CI343" s="95">
        <f>IFERROR(VLOOKUP(CH343,'Criteria Table'!$A$2:$I$102,2,FALSE),0)</f>
        <v>10</v>
      </c>
      <c r="CJ343" s="95">
        <f t="shared" si="348"/>
        <v>10</v>
      </c>
      <c r="CK343" s="83">
        <f>IFERROR(VLOOKUP(TEXT($A343,"0000"),'AYP11'!$B$2535:$AU$2956,17,FALSE),"")</f>
        <v>30</v>
      </c>
      <c r="CL343" s="95">
        <f>IFERROR(VLOOKUP(CK343,'Criteria Table'!$A$2:$I$102,2,FALSE),0)</f>
        <v>7</v>
      </c>
      <c r="CM343" s="95">
        <f t="shared" si="349"/>
        <v>37</v>
      </c>
      <c r="CN343" s="76">
        <f>IFERROR(VLOOKUP(TEXT($A343,"0000"),'AYP11'!$B$3379:$AU$3800,23,FALSE),"")</f>
        <v>0</v>
      </c>
      <c r="CO343" s="95">
        <f>IFERROR(VLOOKUP(CN343,'Criteria Table'!$A$2:$I$102,2,FALSE),0)</f>
        <v>10</v>
      </c>
      <c r="CP343" s="95">
        <f t="shared" si="350"/>
        <v>10</v>
      </c>
      <c r="CQ343" s="76">
        <f>IFERROR(VLOOKUP(TEXT($A343,"0000"),'AYP11'!$B$847:$AU$1268,23,FALSE),"")</f>
        <v>41</v>
      </c>
      <c r="CR343" s="95">
        <f>IFERROR(VLOOKUP(CQ343,'Criteria Table'!$A$2:$I$102,2,FALSE),0)</f>
        <v>5.9</v>
      </c>
      <c r="CS343" s="95">
        <f t="shared" si="351"/>
        <v>47</v>
      </c>
      <c r="CT343" s="76">
        <f>IFERROR(VLOOKUP(TEXT($A343,"0000"),'AYP11'!$B$2113:$AU$2534,23,FALSE),"")</f>
        <v>56</v>
      </c>
      <c r="CU343" s="95">
        <f>IFERROR(VLOOKUP(CT343,'Criteria Table'!$A$2:$I$102,2,FALSE),0)</f>
        <v>4.4000000000000004</v>
      </c>
      <c r="CV343" s="95">
        <f t="shared" si="352"/>
        <v>60</v>
      </c>
      <c r="CW343" s="76">
        <f>IFERROR(VLOOKUP(TEXT($A343,"0000"),'AYP11'!$B$425:$AU$846,23,FALSE),"")</f>
        <v>0</v>
      </c>
      <c r="CX343" s="95">
        <f>IFERROR(VLOOKUP(CW343,'Criteria Table'!$A$2:$I$102,2,FALSE),0)</f>
        <v>10</v>
      </c>
      <c r="CY343" s="95">
        <f t="shared" si="353"/>
        <v>10</v>
      </c>
      <c r="CZ343" s="76">
        <f>IFERROR(VLOOKUP(TEXT($A343,"0000"),'AYP11'!$B$3:$AU$424,23,FALSE),"")</f>
        <v>0</v>
      </c>
      <c r="DA343" s="95">
        <f>IFERROR(VLOOKUP(CZ343,'Criteria Table'!$A$2:$I$102,2,FALSE),0)</f>
        <v>10</v>
      </c>
      <c r="DB343" s="95">
        <f t="shared" si="354"/>
        <v>10</v>
      </c>
      <c r="DC343" s="76">
        <f>IFERROR(VLOOKUP(TEXT($A343,"0000"),'AYP11'!$B$1269:$AU$1690,23,FALSE),"")</f>
        <v>49</v>
      </c>
      <c r="DD343" s="95">
        <f>IFERROR(VLOOKUP(DC343,'Criteria Table'!$A$2:$I$102,2,FALSE),0)</f>
        <v>5.1000000000000005</v>
      </c>
      <c r="DE343" s="95">
        <f t="shared" si="355"/>
        <v>54</v>
      </c>
      <c r="DF343" s="76">
        <f>IFERROR(VLOOKUP(TEXT($A343,"0000"),'AYP11'!$B$1691:$AU$2112,23,FALSE),"")</f>
        <v>0</v>
      </c>
      <c r="DG343" s="95">
        <f>IFERROR(VLOOKUP(DF343,'Criteria Table'!$A$2:$I$102,2,FALSE),0)</f>
        <v>10</v>
      </c>
      <c r="DH343" s="95">
        <f t="shared" si="356"/>
        <v>10</v>
      </c>
      <c r="DI343" s="76">
        <f>IFERROR(VLOOKUP(TEXT($A343,"0000"),'AYP11'!$B$2535:$AU$2956,23,FALSE),"")</f>
        <v>22</v>
      </c>
      <c r="DJ343" s="95">
        <f>IFERROR(VLOOKUP(DI343,'Criteria Table'!$A$2:$I$102,2,FALSE),0)</f>
        <v>7.8000000000000007</v>
      </c>
      <c r="DK343" s="95">
        <f t="shared" si="357"/>
        <v>30</v>
      </c>
      <c r="DL343" s="91">
        <f>IFERROR(VLOOKUP(TEXT($A343,"0000"),'AYP11'!$B$3379:$AU$3800,11,FALSE),"")</f>
        <v>0</v>
      </c>
      <c r="DM343" s="95">
        <f t="shared" si="358"/>
        <v>1</v>
      </c>
      <c r="DN343" s="95" t="str">
        <f t="shared" si="359"/>
        <v/>
      </c>
      <c r="DO343" s="91">
        <f>IFERROR(VLOOKUP(TEXT($A343,"0000"),'AYP11'!$B$847:$AU$1268,11,FALSE),"")</f>
        <v>0</v>
      </c>
      <c r="DP343" s="95">
        <f t="shared" si="360"/>
        <v>1</v>
      </c>
      <c r="DQ343" s="95" t="str">
        <f t="shared" si="361"/>
        <v/>
      </c>
      <c r="DR343" s="91">
        <f>IFERROR(VLOOKUP(TEXT($A343,"0000"),'AYP11'!$B$2113:$AU$2534,11,FALSE),"")</f>
        <v>0</v>
      </c>
      <c r="DS343" s="95">
        <f t="shared" si="362"/>
        <v>1</v>
      </c>
      <c r="DT343" s="95" t="str">
        <f t="shared" si="363"/>
        <v/>
      </c>
      <c r="DU343" s="91">
        <f>IFERROR(VLOOKUP(TEXT($A343,"0000"),'AYP11'!$B$425:$AU$846,11,FALSE),"")</f>
        <v>0</v>
      </c>
      <c r="DV343" s="95">
        <f t="shared" si="364"/>
        <v>1</v>
      </c>
      <c r="DW343" s="95" t="str">
        <f t="shared" si="365"/>
        <v/>
      </c>
      <c r="DX343" s="91">
        <f>IFERROR(VLOOKUP(TEXT($A343,"0000"),'AYP11'!$B$3:$AU$424,11,FALSE),"")</f>
        <v>0</v>
      </c>
      <c r="DY343" s="95">
        <f t="shared" si="366"/>
        <v>1</v>
      </c>
      <c r="DZ343" s="95" t="str">
        <f t="shared" si="367"/>
        <v/>
      </c>
      <c r="EA343" s="91">
        <f>IFERROR(VLOOKUP(TEXT($A343,"0000"),'AYP11'!$B$1269:$AU$1690,11,FALSE),"")</f>
        <v>0</v>
      </c>
      <c r="EB343" s="95">
        <f t="shared" si="368"/>
        <v>1</v>
      </c>
      <c r="EC343" s="95" t="str">
        <f t="shared" si="369"/>
        <v/>
      </c>
      <c r="ED343" s="91">
        <f>IFERROR(VLOOKUP(TEXT($A343,"0000"),'AYP11'!$B$1691:$AU$2112,11,FALSE),"")</f>
        <v>0</v>
      </c>
      <c r="EE343" s="95">
        <f t="shared" si="370"/>
        <v>1</v>
      </c>
      <c r="EF343" s="95" t="str">
        <f t="shared" si="371"/>
        <v/>
      </c>
      <c r="EG343" s="91">
        <f>IFERROR(VLOOKUP(TEXT($A343,"0000"),'AYP11'!$B$2535:$AU$2956,11,FALSE),"")</f>
        <v>94</v>
      </c>
      <c r="EH343" s="95">
        <f t="shared" si="372"/>
        <v>0</v>
      </c>
      <c r="EI343" s="95">
        <f t="shared" si="373"/>
        <v>94</v>
      </c>
    </row>
    <row r="344" spans="1:147" x14ac:dyDescent="0.25">
      <c r="A344" s="248">
        <v>6801</v>
      </c>
      <c r="B344" s="291">
        <f t="shared" si="320"/>
        <v>34.91847826086957</v>
      </c>
      <c r="C344" s="50">
        <f>IFERROR(VLOOKUP(TEXT($A344,"0000"),'R-M11'!$A$2:$AA$500,4,FALSE),0)</f>
        <v>257</v>
      </c>
      <c r="D344" s="291">
        <f t="shared" si="321"/>
        <v>22.826086956521738</v>
      </c>
      <c r="E344" s="98">
        <f>IFERROR(SUM(VLOOKUP(TEXT($A344,"0000"),'R-M11'!$A$2:$AA$500,5,FALSE),VLOOKUP(TEXT($A344,"0000"),'R-M11'!$A$2:$AA$500,6,FALSE)),0)</f>
        <v>168</v>
      </c>
      <c r="F344" s="58">
        <f>IFERROR(VLOOKUP(TEXT($A344,"0000"),'R-M11'!$A$2:$AA$500,14,FALSE),0)</f>
        <v>736</v>
      </c>
      <c r="G344" s="230">
        <f t="shared" si="374"/>
        <v>37.858478260869568</v>
      </c>
      <c r="H344" s="97">
        <f t="shared" si="322"/>
        <v>278.63839999999999</v>
      </c>
      <c r="I344" s="230">
        <f t="shared" si="375"/>
        <v>24.08608695652174</v>
      </c>
      <c r="J344" s="97">
        <f t="shared" si="323"/>
        <v>177.27360000000002</v>
      </c>
      <c r="K344" s="230">
        <f t="shared" si="324"/>
        <v>58</v>
      </c>
      <c r="L344" s="121">
        <f>IFERROR(VLOOKUP(K344,'Criteria Table'!$A$2:$I$102,2,FALSE),"")</f>
        <v>4.2</v>
      </c>
      <c r="M344" s="230">
        <f t="shared" si="325"/>
        <v>61.944565217391307</v>
      </c>
      <c r="N344" s="286">
        <f t="shared" si="326"/>
        <v>32.088520055325034</v>
      </c>
      <c r="O344" s="50">
        <f>IFERROR(VLOOKUP(TEXT($A344,"0000"),'R-M11'!$A$2:$AA$500,17,FALSE),"")</f>
        <v>232</v>
      </c>
      <c r="P344" s="286">
        <f t="shared" si="327"/>
        <v>18.39557399723375</v>
      </c>
      <c r="Q344" s="98">
        <f>IFERROR(SUM(VLOOKUP(TEXT($A344,"0000"),'R-M11'!$A$2:$AA$500,18,FALSE),VLOOKUP(TEXT($A344,"0000"),'R-M11'!$A$2:$AA$500,19,FALSE)),0)</f>
        <v>133</v>
      </c>
      <c r="R344" s="69">
        <f>IFERROR(VLOOKUP(TEXT($A344,"0000"),'R-M11'!$A$2:$AA$500,27,FALSE),0)</f>
        <v>723</v>
      </c>
      <c r="S344" s="121">
        <f t="shared" si="376"/>
        <v>35.588520055325034</v>
      </c>
      <c r="T344" s="70">
        <f t="shared" si="328"/>
        <v>257.30500000000001</v>
      </c>
      <c r="U344" s="121">
        <f t="shared" si="377"/>
        <v>19.89557399723375</v>
      </c>
      <c r="V344" s="70">
        <f t="shared" si="329"/>
        <v>143.84500000000003</v>
      </c>
      <c r="W344" s="121">
        <f t="shared" si="330"/>
        <v>50</v>
      </c>
      <c r="X344" s="124">
        <f>IFERROR(VLOOKUP(W344,'Criteria Table'!$A$2:$I$102,2,FALSE),"")</f>
        <v>5</v>
      </c>
      <c r="Y344" s="121">
        <f t="shared" si="331"/>
        <v>55.484094052558788</v>
      </c>
      <c r="Z344" s="92">
        <f>IFERROR(IF(VLOOKUP(A344,'SG11'!$A$3:$AI$500,18,FALSE)="","NA",VLOOKUP(A344,'SG11'!$A$3:$AI$500,18,FALSE)),"")</f>
        <v>64</v>
      </c>
      <c r="AA344" s="75">
        <f>IFERROR(VLOOKUP(Z344,'Criteria Table'!$A$2:$I$102,6,FALSE),"NA")</f>
        <v>5</v>
      </c>
      <c r="AB344" s="95">
        <f t="shared" si="378"/>
        <v>69</v>
      </c>
      <c r="AC344" s="84">
        <f>IFERROR(IF(VLOOKUP(A344,'SG11'!$A$3:$AI$500,19,FALSE)="","NA",VLOOKUP(A344,'SG11'!$A$3:$AI$500,19,FALSE)),"")</f>
        <v>61</v>
      </c>
      <c r="AD344" s="75">
        <f>IFERROR(VLOOKUP(AC344,'Criteria Table'!$A$2:$I$102,6,FALSE),"NA")</f>
        <v>5</v>
      </c>
      <c r="AE344" s="95">
        <f t="shared" si="379"/>
        <v>66</v>
      </c>
      <c r="AF344" s="92">
        <f>IFERROR(IF(VLOOKUP(A344,'SG11'!$A$3:$AI$500,20,FALSE)="","NA",VLOOKUP(A344,'SG11'!$A$3:$AI$500,20,FALSE)),"")</f>
        <v>71</v>
      </c>
      <c r="AG344" s="75">
        <f>IFERROR(VLOOKUP(AF344,'Criteria Table'!$A$2:$I$102,6,FALSE),"NA")</f>
        <v>5</v>
      </c>
      <c r="AH344" s="95">
        <f t="shared" si="380"/>
        <v>76</v>
      </c>
      <c r="AI344" s="84">
        <f>IFERROR(IF(VLOOKUP(A344,'SG11'!$A$3:$AI$500,21,FALSE)="","NA",VLOOKUP(A344,'SG11'!$A$3:$AI$500,21,FALSE)),"")</f>
        <v>66</v>
      </c>
      <c r="AJ344" s="75">
        <f>IFERROR(VLOOKUP(AI344,'Criteria Table'!$A$2:$I$102,6,FALSE),"NA")</f>
        <v>5</v>
      </c>
      <c r="AK344" s="95">
        <f t="shared" si="381"/>
        <v>71</v>
      </c>
      <c r="AL344" s="99">
        <f>IFERROR(VLOOKUP(TEXT(A344,"0000"),'W11'!$A$1:$E$500,4,FALSE)/AP344*100,"")</f>
        <v>92.156862745098039</v>
      </c>
      <c r="AM344" s="97">
        <f>IFERROR(VLOOKUP(TEXT(A344,"0000"),'W11'!$A$1:$E$500,4,FALSE),"")</f>
        <v>235</v>
      </c>
      <c r="AN344" s="99">
        <f t="shared" si="332"/>
        <v>92.156862745098039</v>
      </c>
      <c r="AO344" s="97">
        <f t="shared" si="333"/>
        <v>235</v>
      </c>
      <c r="AP344" s="99">
        <f>IFERROR(VLOOKUP(TEXT(A344,"0000"),'W11'!$A$1:$E$500,5,FALSE),"")</f>
        <v>255</v>
      </c>
      <c r="AQ344" s="97">
        <f>IFERROR(VLOOKUP(ROUND(AL344,0),'Criteria Table'!$A$2:$I$102,4,FALSE),0)</f>
        <v>0</v>
      </c>
      <c r="AR344" s="128"/>
      <c r="AS344" s="95"/>
      <c r="AT344" s="95"/>
      <c r="AU344" s="100">
        <f>IFERROR(VLOOKUP(TEXT(A344,"0000"),'Sci11'!$A$3:$N$492,4,FALSE)/VLOOKUP(TEXT(A344,"0000"),'Sci11'!$A$3:$N$492,14,FALSE)*100,"")</f>
        <v>26.984126984126984</v>
      </c>
      <c r="AV344" s="101">
        <f>SUM(VLOOKUP(TEXT(A344,"0000"),'Sci11'!$A$3:$N$492,5,FALSE),VLOOKUP(TEXT(A344,"0000"),'Sci11'!$A$3:$N$492,6,FALSE))/VLOOKUP(TEXT(A344,"0000"),'Sci11'!$A$3:$N$492,14,FALSE)*100</f>
        <v>12.698412698412698</v>
      </c>
      <c r="AW344" s="100">
        <f t="shared" si="382"/>
        <v>31.184126984126983</v>
      </c>
      <c r="AX344" s="101">
        <f>IFERROR(AW344/100*VLOOKUP(TEXT(A344,"0000"),'Sci11'!$A$3:$N$492,14,FALSE),"")</f>
        <v>78.583999999999989</v>
      </c>
      <c r="AY344" s="100">
        <f t="shared" si="383"/>
        <v>14.498412698412697</v>
      </c>
      <c r="AZ344" s="101">
        <f>IFERROR(AY344/100*VLOOKUP(TEXT(A344,"0000"),'Sci11'!$A$3:$N$492,14,FALSE),"")</f>
        <v>36.535999999999994</v>
      </c>
      <c r="BA344" s="100">
        <f t="shared" si="334"/>
        <v>40</v>
      </c>
      <c r="BB344" s="101">
        <f>IFERROR(VLOOKUP(BA344,'Criteria Table'!$A$2:$I$102,2,FALSE),"")</f>
        <v>6</v>
      </c>
      <c r="BC344" s="101">
        <f t="shared" si="335"/>
        <v>46</v>
      </c>
      <c r="BD344" s="82">
        <f>IFERROR(VLOOKUP(A344,ATTx11!$A$2:$N$500,4,FALSE),"")</f>
        <v>95.42</v>
      </c>
      <c r="BE344" s="95">
        <f t="shared" si="336"/>
        <v>0.5</v>
      </c>
      <c r="BF344" s="96">
        <f t="shared" si="337"/>
        <v>95.92</v>
      </c>
      <c r="BG344" s="70">
        <f>IFERROR(VLOOKUP(A344,ATTx11!$A$2:$N$500,11,FALSE),"")</f>
        <v>26</v>
      </c>
      <c r="BH344" s="95">
        <f t="shared" si="338"/>
        <v>23.4</v>
      </c>
      <c r="BI344" s="70">
        <f>IFERROR(VLOOKUP(A344,ATTx11!$A$2:$N$500,12,FALSE),"")</f>
        <v>183</v>
      </c>
      <c r="BJ344" s="97">
        <f t="shared" si="339"/>
        <v>164.7</v>
      </c>
      <c r="BK344" s="84">
        <f>IFERROR(VLOOKUP(A344,ATTx11!$A$2:$N$500,7,FALSE),"")</f>
        <v>7</v>
      </c>
      <c r="BL344" s="97">
        <f t="shared" si="340"/>
        <v>6.3</v>
      </c>
      <c r="BM344" s="84">
        <f>IFERROR(VLOOKUP(A344,ATTx11!$A$2:$N$500,8,FALSE),"")</f>
        <v>120</v>
      </c>
      <c r="BN344" s="95">
        <f t="shared" si="341"/>
        <v>108</v>
      </c>
      <c r="BO344" s="95"/>
      <c r="BP344" s="83">
        <f>IFERROR(VLOOKUP(TEXT($A344,"0000"),'AYP11'!$B$3379:$AU$3800,17,FALSE),"")</f>
        <v>0</v>
      </c>
      <c r="BQ344" s="75">
        <f>IFERROR(VLOOKUP(BP344,'Criteria Table'!$A$2:$I$102,2,FALSE),0)</f>
        <v>10</v>
      </c>
      <c r="BR344" s="95">
        <f t="shared" si="342"/>
        <v>10</v>
      </c>
      <c r="BS344" s="83">
        <f>IFERROR(VLOOKUP(TEXT($A344,"0000"),'AYP11'!$B$847:$AU$1268,17,FALSE),"")</f>
        <v>0</v>
      </c>
      <c r="BT344" s="75">
        <f>IFERROR(VLOOKUP(BS344,'Criteria Table'!$A$2:$I$102,2,FALSE),0)</f>
        <v>10</v>
      </c>
      <c r="BU344" s="95">
        <f t="shared" si="343"/>
        <v>10</v>
      </c>
      <c r="BV344" s="83">
        <f>IFERROR(VLOOKUP(TEXT($A344,"0000"),'AYP11'!$B$2113:$AU$2534,17,FALSE),"")</f>
        <v>58</v>
      </c>
      <c r="BW344" s="75">
        <f>IFERROR(VLOOKUP(BV344,'Criteria Table'!$A$2:$I$102,2,FALSE),0)</f>
        <v>4.2</v>
      </c>
      <c r="BX344" s="95">
        <f t="shared" si="344"/>
        <v>62</v>
      </c>
      <c r="BY344" s="83">
        <f>IFERROR(VLOOKUP(TEXT($A344,"0000"),'AYP11'!$B$425:$AU$846,17,FALSE),"")</f>
        <v>0</v>
      </c>
      <c r="BZ344" s="75">
        <f>IFERROR(VLOOKUP(BY344,'Criteria Table'!$A$2:$I$102,2,FALSE),0)</f>
        <v>10</v>
      </c>
      <c r="CA344" s="95">
        <f t="shared" si="345"/>
        <v>10</v>
      </c>
      <c r="CB344" s="83">
        <f>IFERROR(VLOOKUP(TEXT($A344,"0000"),'AYP11'!$B$3:$AU$424,17,FALSE),"")</f>
        <v>0</v>
      </c>
      <c r="CC344" s="95">
        <f>IFERROR(VLOOKUP(CB344,'Criteria Table'!$A$2:$I$102,2,FALSE),0)</f>
        <v>10</v>
      </c>
      <c r="CD344" s="95">
        <f t="shared" si="346"/>
        <v>10</v>
      </c>
      <c r="CE344" s="83">
        <f>IFERROR(VLOOKUP(TEXT($A344,"0000"),'AYP11'!$B$1269:$AU$1690,17,FALSE),"")</f>
        <v>57</v>
      </c>
      <c r="CF344" s="95">
        <f>IFERROR(VLOOKUP(CE344,'Criteria Table'!$A$2:$I$102,2,FALSE),0)</f>
        <v>4.3</v>
      </c>
      <c r="CG344" s="95">
        <f t="shared" si="347"/>
        <v>61</v>
      </c>
      <c r="CH344" s="83">
        <f>IFERROR(VLOOKUP(TEXT($A344,"0000"),'AYP11'!$B$1691:$AU$2112,17,FALSE),"")</f>
        <v>39</v>
      </c>
      <c r="CI344" s="95">
        <f>IFERROR(VLOOKUP(CH344,'Criteria Table'!$A$2:$I$102,2,FALSE),0)</f>
        <v>6.1000000000000005</v>
      </c>
      <c r="CJ344" s="95">
        <f t="shared" si="348"/>
        <v>45</v>
      </c>
      <c r="CK344" s="83">
        <f>IFERROR(VLOOKUP(TEXT($A344,"0000"),'AYP11'!$B$2535:$AU$2956,17,FALSE),"")</f>
        <v>40</v>
      </c>
      <c r="CL344" s="95">
        <f>IFERROR(VLOOKUP(CK344,'Criteria Table'!$A$2:$I$102,2,FALSE),0)</f>
        <v>6</v>
      </c>
      <c r="CM344" s="95">
        <f t="shared" si="349"/>
        <v>46</v>
      </c>
      <c r="CN344" s="76">
        <f>IFERROR(VLOOKUP(TEXT($A344,"0000"),'AYP11'!$B$3379:$AU$3800,23,FALSE),"")</f>
        <v>0</v>
      </c>
      <c r="CO344" s="95">
        <f>IFERROR(VLOOKUP(CN344,'Criteria Table'!$A$2:$I$102,2,FALSE),0)</f>
        <v>10</v>
      </c>
      <c r="CP344" s="95">
        <f t="shared" si="350"/>
        <v>10</v>
      </c>
      <c r="CQ344" s="76">
        <f>IFERROR(VLOOKUP(TEXT($A344,"0000"),'AYP11'!$B$847:$AU$1268,23,FALSE),"")</f>
        <v>0</v>
      </c>
      <c r="CR344" s="95">
        <f>IFERROR(VLOOKUP(CQ344,'Criteria Table'!$A$2:$I$102,2,FALSE),0)</f>
        <v>10</v>
      </c>
      <c r="CS344" s="95">
        <f t="shared" si="351"/>
        <v>10</v>
      </c>
      <c r="CT344" s="76">
        <f>IFERROR(VLOOKUP(TEXT($A344,"0000"),'AYP11'!$B$2113:$AU$2534,23,FALSE),"")</f>
        <v>51</v>
      </c>
      <c r="CU344" s="95">
        <f>IFERROR(VLOOKUP(CT344,'Criteria Table'!$A$2:$I$102,2,FALSE),0)</f>
        <v>4.9000000000000004</v>
      </c>
      <c r="CV344" s="95">
        <f t="shared" si="352"/>
        <v>56</v>
      </c>
      <c r="CW344" s="76">
        <f>IFERROR(VLOOKUP(TEXT($A344,"0000"),'AYP11'!$B$425:$AU$846,23,FALSE),"")</f>
        <v>0</v>
      </c>
      <c r="CX344" s="95">
        <f>IFERROR(VLOOKUP(CW344,'Criteria Table'!$A$2:$I$102,2,FALSE),0)</f>
        <v>10</v>
      </c>
      <c r="CY344" s="95">
        <f t="shared" si="353"/>
        <v>10</v>
      </c>
      <c r="CZ344" s="76">
        <f>IFERROR(VLOOKUP(TEXT($A344,"0000"),'AYP11'!$B$3:$AU$424,23,FALSE),"")</f>
        <v>0</v>
      </c>
      <c r="DA344" s="95">
        <f>IFERROR(VLOOKUP(CZ344,'Criteria Table'!$A$2:$I$102,2,FALSE),0)</f>
        <v>10</v>
      </c>
      <c r="DB344" s="95">
        <f t="shared" si="354"/>
        <v>10</v>
      </c>
      <c r="DC344" s="76">
        <f>IFERROR(VLOOKUP(TEXT($A344,"0000"),'AYP11'!$B$1269:$AU$1690,23,FALSE),"")</f>
        <v>51</v>
      </c>
      <c r="DD344" s="95">
        <f>IFERROR(VLOOKUP(DC344,'Criteria Table'!$A$2:$I$102,2,FALSE),0)</f>
        <v>4.9000000000000004</v>
      </c>
      <c r="DE344" s="95">
        <f t="shared" si="355"/>
        <v>56</v>
      </c>
      <c r="DF344" s="76">
        <f>IFERROR(VLOOKUP(TEXT($A344,"0000"),'AYP11'!$B$1691:$AU$2112,23,FALSE),"")</f>
        <v>41</v>
      </c>
      <c r="DG344" s="95">
        <f>IFERROR(VLOOKUP(DF344,'Criteria Table'!$A$2:$I$102,2,FALSE),0)</f>
        <v>5.9</v>
      </c>
      <c r="DH344" s="95">
        <f t="shared" si="356"/>
        <v>47</v>
      </c>
      <c r="DI344" s="76">
        <f>IFERROR(VLOOKUP(TEXT($A344,"0000"),'AYP11'!$B$2535:$AU$2956,23,FALSE),"")</f>
        <v>40</v>
      </c>
      <c r="DJ344" s="95">
        <f>IFERROR(VLOOKUP(DI344,'Criteria Table'!$A$2:$I$102,2,FALSE),0)</f>
        <v>6</v>
      </c>
      <c r="DK344" s="95">
        <f t="shared" si="357"/>
        <v>46</v>
      </c>
      <c r="DL344" s="91">
        <f>IFERROR(VLOOKUP(TEXT($A344,"0000"),'AYP11'!$B$3379:$AU$3800,11,FALSE),"")</f>
        <v>0</v>
      </c>
      <c r="DM344" s="95">
        <f t="shared" si="358"/>
        <v>1</v>
      </c>
      <c r="DN344" s="95" t="str">
        <f t="shared" si="359"/>
        <v/>
      </c>
      <c r="DO344" s="91">
        <f>IFERROR(VLOOKUP(TEXT($A344,"0000"),'AYP11'!$B$847:$AU$1268,11,FALSE),"")</f>
        <v>0</v>
      </c>
      <c r="DP344" s="95">
        <f t="shared" si="360"/>
        <v>1</v>
      </c>
      <c r="DQ344" s="95" t="str">
        <f t="shared" si="361"/>
        <v/>
      </c>
      <c r="DR344" s="91">
        <f>IFERROR(VLOOKUP(TEXT($A344,"0000"),'AYP11'!$B$2113:$AU$2534,11,FALSE),"")</f>
        <v>89</v>
      </c>
      <c r="DS344" s="95">
        <f t="shared" si="362"/>
        <v>1</v>
      </c>
      <c r="DT344" s="95">
        <f t="shared" si="363"/>
        <v>90</v>
      </c>
      <c r="DU344" s="91">
        <f>IFERROR(VLOOKUP(TEXT($A344,"0000"),'AYP11'!$B$425:$AU$846,11,FALSE),"")</f>
        <v>0</v>
      </c>
      <c r="DV344" s="95">
        <f t="shared" si="364"/>
        <v>1</v>
      </c>
      <c r="DW344" s="95" t="str">
        <f t="shared" si="365"/>
        <v/>
      </c>
      <c r="DX344" s="91">
        <f>IFERROR(VLOOKUP(TEXT($A344,"0000"),'AYP11'!$B$3:$AU$424,11,FALSE),"")</f>
        <v>0</v>
      </c>
      <c r="DY344" s="95">
        <f t="shared" si="366"/>
        <v>1</v>
      </c>
      <c r="DZ344" s="95" t="str">
        <f t="shared" si="367"/>
        <v/>
      </c>
      <c r="EA344" s="91">
        <f>IFERROR(VLOOKUP(TEXT($A344,"0000"),'AYP11'!$B$1269:$AU$1690,11,FALSE),"")</f>
        <v>88</v>
      </c>
      <c r="EB344" s="95">
        <f t="shared" si="368"/>
        <v>1</v>
      </c>
      <c r="EC344" s="95">
        <f t="shared" si="369"/>
        <v>89</v>
      </c>
      <c r="ED344" s="91">
        <f>IFERROR(VLOOKUP(TEXT($A344,"0000"),'AYP11'!$B$1691:$AU$2112,11,FALSE),"")</f>
        <v>56</v>
      </c>
      <c r="EE344" s="95">
        <f t="shared" si="370"/>
        <v>1</v>
      </c>
      <c r="EF344" s="95">
        <f t="shared" si="371"/>
        <v>57</v>
      </c>
      <c r="EG344" s="91">
        <f>IFERROR(VLOOKUP(TEXT($A344,"0000"),'AYP11'!$B$2535:$AU$2956,11,FALSE),"")</f>
        <v>81</v>
      </c>
      <c r="EH344" s="95">
        <f t="shared" si="372"/>
        <v>1</v>
      </c>
      <c r="EI344" s="95">
        <f t="shared" si="373"/>
        <v>82</v>
      </c>
    </row>
    <row r="345" spans="1:147" x14ac:dyDescent="0.25">
      <c r="A345" s="248">
        <v>6821</v>
      </c>
      <c r="B345" s="291">
        <f t="shared" si="320"/>
        <v>36.505460218408736</v>
      </c>
      <c r="C345" s="50">
        <f>IFERROR(VLOOKUP(TEXT($A345,"0000"),'R-M11'!$A$2:$AA$500,4,FALSE),0)</f>
        <v>468</v>
      </c>
      <c r="D345" s="291">
        <f t="shared" si="321"/>
        <v>30.811232449297972</v>
      </c>
      <c r="E345" s="98">
        <f>IFERROR(SUM(VLOOKUP(TEXT($A345,"0000"),'R-M11'!$A$2:$AA$500,5,FALSE),VLOOKUP(TEXT($A345,"0000"),'R-M11'!$A$2:$AA$500,6,FALSE)),0)</f>
        <v>395</v>
      </c>
      <c r="F345" s="58">
        <f>IFERROR(VLOOKUP(TEXT($A345,"0000"),'R-M11'!$A$2:$AA$500,14,FALSE),0)</f>
        <v>1282</v>
      </c>
      <c r="G345" s="230">
        <f t="shared" si="374"/>
        <v>38.815460218408738</v>
      </c>
      <c r="H345" s="97">
        <f t="shared" si="322"/>
        <v>497.61419999999998</v>
      </c>
      <c r="I345" s="230">
        <f t="shared" si="375"/>
        <v>31.80123244929797</v>
      </c>
      <c r="J345" s="97">
        <f t="shared" si="323"/>
        <v>407.6918</v>
      </c>
      <c r="K345" s="230">
        <f t="shared" si="324"/>
        <v>67</v>
      </c>
      <c r="L345" s="121">
        <f>IFERROR(VLOOKUP(K345,'Criteria Table'!$A$2:$I$102,2,FALSE),"")</f>
        <v>3.3000000000000003</v>
      </c>
      <c r="M345" s="230">
        <f t="shared" si="325"/>
        <v>70.616692667706701</v>
      </c>
      <c r="N345" s="286">
        <f t="shared" si="326"/>
        <v>35.501567398119121</v>
      </c>
      <c r="O345" s="50">
        <f>IFERROR(VLOOKUP(TEXT($A345,"0000"),'R-M11'!$A$2:$AA$500,17,FALSE),"")</f>
        <v>453</v>
      </c>
      <c r="P345" s="286">
        <f t="shared" si="327"/>
        <v>31.661442006269592</v>
      </c>
      <c r="Q345" s="98">
        <f>IFERROR(SUM(VLOOKUP(TEXT($A345,"0000"),'R-M11'!$A$2:$AA$500,18,FALSE),VLOOKUP(TEXT($A345,"0000"),'R-M11'!$A$2:$AA$500,19,FALSE)),0)</f>
        <v>404</v>
      </c>
      <c r="R345" s="69">
        <f>IFERROR(VLOOKUP(TEXT($A345,"0000"),'R-M11'!$A$2:$AA$500,27,FALSE),0)</f>
        <v>1276</v>
      </c>
      <c r="S345" s="121">
        <f t="shared" si="376"/>
        <v>37.811567398119124</v>
      </c>
      <c r="T345" s="70">
        <f t="shared" si="328"/>
        <v>482.47559999999999</v>
      </c>
      <c r="U345" s="121">
        <f t="shared" si="377"/>
        <v>32.65144200626959</v>
      </c>
      <c r="V345" s="70">
        <f t="shared" si="329"/>
        <v>416.63240000000002</v>
      </c>
      <c r="W345" s="121">
        <f t="shared" si="330"/>
        <v>67</v>
      </c>
      <c r="X345" s="124">
        <f>IFERROR(VLOOKUP(W345,'Criteria Table'!$A$2:$I$102,2,FALSE),"")</f>
        <v>3.3000000000000003</v>
      </c>
      <c r="Y345" s="121">
        <f t="shared" si="331"/>
        <v>70.463009404388714</v>
      </c>
      <c r="Z345" s="92">
        <f>IFERROR(IF(VLOOKUP(A345,'SG11'!$A$3:$AI$500,18,FALSE)="","NA",VLOOKUP(A345,'SG11'!$A$3:$AI$500,18,FALSE)),"")</f>
        <v>68</v>
      </c>
      <c r="AA345" s="75">
        <f>IFERROR(VLOOKUP(Z345,'Criteria Table'!$A$2:$I$102,6,FALSE),"NA")</f>
        <v>5</v>
      </c>
      <c r="AB345" s="95">
        <f t="shared" si="378"/>
        <v>73</v>
      </c>
      <c r="AC345" s="84">
        <f>IFERROR(IF(VLOOKUP(A345,'SG11'!$A$3:$AI$500,19,FALSE)="","NA",VLOOKUP(A345,'SG11'!$A$3:$AI$500,19,FALSE)),"")</f>
        <v>70</v>
      </c>
      <c r="AD345" s="75">
        <f>IFERROR(VLOOKUP(AC345,'Criteria Table'!$A$2:$I$102,6,FALSE),"NA")</f>
        <v>5</v>
      </c>
      <c r="AE345" s="95">
        <f t="shared" si="379"/>
        <v>75</v>
      </c>
      <c r="AF345" s="92">
        <f>IFERROR(IF(VLOOKUP(A345,'SG11'!$A$3:$AI$500,20,FALSE)="","NA",VLOOKUP(A345,'SG11'!$A$3:$AI$500,20,FALSE)),"")</f>
        <v>71</v>
      </c>
      <c r="AG345" s="75">
        <f>IFERROR(VLOOKUP(AF345,'Criteria Table'!$A$2:$I$102,6,FALSE),"NA")</f>
        <v>5</v>
      </c>
      <c r="AH345" s="95">
        <f t="shared" si="380"/>
        <v>76</v>
      </c>
      <c r="AI345" s="84">
        <f>IFERROR(IF(VLOOKUP(A345,'SG11'!$A$3:$AI$500,21,FALSE)="","NA",VLOOKUP(A345,'SG11'!$A$3:$AI$500,21,FALSE)),"")</f>
        <v>72</v>
      </c>
      <c r="AJ345" s="75">
        <f>IFERROR(VLOOKUP(AI345,'Criteria Table'!$A$2:$I$102,6,FALSE),"NA")</f>
        <v>5</v>
      </c>
      <c r="AK345" s="95">
        <f t="shared" si="381"/>
        <v>77</v>
      </c>
      <c r="AL345" s="99">
        <f>IFERROR(VLOOKUP(TEXT(A345,"0000"),'W11'!$A$1:$E$500,4,FALSE)/AP345*100,"")</f>
        <v>96.926713947990535</v>
      </c>
      <c r="AM345" s="97">
        <f>IFERROR(VLOOKUP(TEXT(A345,"0000"),'W11'!$A$1:$E$500,4,FALSE),"")</f>
        <v>410</v>
      </c>
      <c r="AN345" s="99">
        <f t="shared" si="332"/>
        <v>96.926713947990535</v>
      </c>
      <c r="AO345" s="97">
        <f t="shared" si="333"/>
        <v>410</v>
      </c>
      <c r="AP345" s="99">
        <f>IFERROR(VLOOKUP(TEXT(A345,"0000"),'W11'!$A$1:$E$500,5,FALSE),"")</f>
        <v>423</v>
      </c>
      <c r="AQ345" s="97">
        <f>IFERROR(VLOOKUP(ROUND(AL345,0),'Criteria Table'!$A$2:$I$102,4,FALSE),0)</f>
        <v>0</v>
      </c>
      <c r="AR345" s="128"/>
      <c r="AS345" s="95"/>
      <c r="AT345" s="95"/>
      <c r="AU345" s="100">
        <f>IFERROR(VLOOKUP(TEXT(A345,"0000"),'Sci11'!$A$3:$N$492,4,FALSE)/VLOOKUP(TEXT(A345,"0000"),'Sci11'!$A$3:$N$492,14,FALSE)*100,"")</f>
        <v>35.238095238095241</v>
      </c>
      <c r="AV345" s="101">
        <f>SUM(VLOOKUP(TEXT(A345,"0000"),'Sci11'!$A$3:$N$492,5,FALSE),VLOOKUP(TEXT(A345,"0000"),'Sci11'!$A$3:$N$492,6,FALSE))/VLOOKUP(TEXT(A345,"0000"),'Sci11'!$A$3:$N$492,14,FALSE)*100</f>
        <v>15.714285714285714</v>
      </c>
      <c r="AW345" s="100">
        <f t="shared" si="382"/>
        <v>38.668095238095241</v>
      </c>
      <c r="AX345" s="101">
        <f>IFERROR(AW345/100*VLOOKUP(TEXT(A345,"0000"),'Sci11'!$A$3:$N$492,14,FALSE),"")</f>
        <v>162.40600000000001</v>
      </c>
      <c r="AY345" s="100">
        <f t="shared" si="383"/>
        <v>17.184285714285714</v>
      </c>
      <c r="AZ345" s="101">
        <f>IFERROR(AY345/100*VLOOKUP(TEXT(A345,"0000"),'Sci11'!$A$3:$N$492,14,FALSE),"")</f>
        <v>72.173999999999992</v>
      </c>
      <c r="BA345" s="100">
        <f t="shared" si="334"/>
        <v>51</v>
      </c>
      <c r="BB345" s="101">
        <f>IFERROR(VLOOKUP(BA345,'Criteria Table'!$A$2:$I$102,2,FALSE),"")</f>
        <v>4.9000000000000004</v>
      </c>
      <c r="BC345" s="101">
        <f t="shared" si="335"/>
        <v>55.9</v>
      </c>
      <c r="BD345" s="82">
        <f>IFERROR(VLOOKUP(A345,ATTx11!$A$2:$N$500,4,FALSE),"")</f>
        <v>97.01</v>
      </c>
      <c r="BE345" s="95">
        <f t="shared" si="336"/>
        <v>0</v>
      </c>
      <c r="BF345" s="96">
        <f t="shared" si="337"/>
        <v>97.01</v>
      </c>
      <c r="BG345" s="70">
        <f>IFERROR(VLOOKUP(A345,ATTx11!$A$2:$N$500,11,FALSE),"")</f>
        <v>59</v>
      </c>
      <c r="BH345" s="95">
        <f t="shared" si="338"/>
        <v>53.1</v>
      </c>
      <c r="BI345" s="70">
        <f>IFERROR(VLOOKUP(A345,ATTx11!$A$2:$N$500,12,FALSE),"")</f>
        <v>133</v>
      </c>
      <c r="BJ345" s="97">
        <f t="shared" si="339"/>
        <v>119.7</v>
      </c>
      <c r="BK345" s="84">
        <f>IFERROR(VLOOKUP(A345,ATTx11!$A$2:$N$500,7,FALSE),"")</f>
        <v>47</v>
      </c>
      <c r="BL345" s="97">
        <f t="shared" si="340"/>
        <v>42.3</v>
      </c>
      <c r="BM345" s="84">
        <f>IFERROR(VLOOKUP(A345,ATTx11!$A$2:$N$500,8,FALSE),"")</f>
        <v>93</v>
      </c>
      <c r="BN345" s="95">
        <f t="shared" si="341"/>
        <v>83.7</v>
      </c>
      <c r="BO345" s="95"/>
      <c r="BP345" s="83">
        <f>IFERROR(VLOOKUP(TEXT($A345,"0000"),'AYP11'!$B$3379:$AU$3800,17,FALSE),"")</f>
        <v>0</v>
      </c>
      <c r="BQ345" s="75">
        <f>IFERROR(VLOOKUP(BP345,'Criteria Table'!$A$2:$I$102,2,FALSE),0)</f>
        <v>10</v>
      </c>
      <c r="BR345" s="95">
        <f t="shared" si="342"/>
        <v>10</v>
      </c>
      <c r="BS345" s="83">
        <f>IFERROR(VLOOKUP(TEXT($A345,"0000"),'AYP11'!$B$847:$AU$1268,17,FALSE),"")</f>
        <v>0</v>
      </c>
      <c r="BT345" s="75">
        <f>IFERROR(VLOOKUP(BS345,'Criteria Table'!$A$2:$I$102,2,FALSE),0)</f>
        <v>10</v>
      </c>
      <c r="BU345" s="95">
        <f t="shared" si="343"/>
        <v>10</v>
      </c>
      <c r="BV345" s="83">
        <f>IFERROR(VLOOKUP(TEXT($A345,"0000"),'AYP11'!$B$2113:$AU$2534,17,FALSE),"")</f>
        <v>71</v>
      </c>
      <c r="BW345" s="75">
        <f>IFERROR(VLOOKUP(BV345,'Criteria Table'!$A$2:$I$102,2,FALSE),0)</f>
        <v>2.9000000000000004</v>
      </c>
      <c r="BX345" s="95">
        <f t="shared" si="344"/>
        <v>74</v>
      </c>
      <c r="BY345" s="83">
        <f>IFERROR(VLOOKUP(TEXT($A345,"0000"),'AYP11'!$B$425:$AU$846,17,FALSE),"")</f>
        <v>0</v>
      </c>
      <c r="BZ345" s="75">
        <f>IFERROR(VLOOKUP(BY345,'Criteria Table'!$A$2:$I$102,2,FALSE),0)</f>
        <v>10</v>
      </c>
      <c r="CA345" s="95">
        <f t="shared" si="345"/>
        <v>10</v>
      </c>
      <c r="CB345" s="83">
        <f>IFERROR(VLOOKUP(TEXT($A345,"0000"),'AYP11'!$B$3:$AU$424,17,FALSE),"")</f>
        <v>0</v>
      </c>
      <c r="CC345" s="95">
        <f>IFERROR(VLOOKUP(CB345,'Criteria Table'!$A$2:$I$102,2,FALSE),0)</f>
        <v>10</v>
      </c>
      <c r="CD345" s="95">
        <f t="shared" si="346"/>
        <v>10</v>
      </c>
      <c r="CE345" s="83">
        <f>IFERROR(VLOOKUP(TEXT($A345,"0000"),'AYP11'!$B$1269:$AU$1690,17,FALSE),"")</f>
        <v>67</v>
      </c>
      <c r="CF345" s="95">
        <f>IFERROR(VLOOKUP(CE345,'Criteria Table'!$A$2:$I$102,2,FALSE),0)</f>
        <v>3.3000000000000003</v>
      </c>
      <c r="CG345" s="95">
        <f t="shared" si="347"/>
        <v>70</v>
      </c>
      <c r="CH345" s="83">
        <f>IFERROR(VLOOKUP(TEXT($A345,"0000"),'AYP11'!$B$1691:$AU$2112,17,FALSE),"")</f>
        <v>47</v>
      </c>
      <c r="CI345" s="95">
        <f>IFERROR(VLOOKUP(CH345,'Criteria Table'!$A$2:$I$102,2,FALSE),0)</f>
        <v>5.3000000000000007</v>
      </c>
      <c r="CJ345" s="95">
        <f t="shared" si="348"/>
        <v>52</v>
      </c>
      <c r="CK345" s="83">
        <f>IFERROR(VLOOKUP(TEXT($A345,"0000"),'AYP11'!$B$2535:$AU$2956,17,FALSE),"")</f>
        <v>34</v>
      </c>
      <c r="CL345" s="95">
        <f>IFERROR(VLOOKUP(CK345,'Criteria Table'!$A$2:$I$102,2,FALSE),0)</f>
        <v>6.6000000000000005</v>
      </c>
      <c r="CM345" s="95">
        <f t="shared" si="349"/>
        <v>41</v>
      </c>
      <c r="CN345" s="76">
        <f>IFERROR(VLOOKUP(TEXT($A345,"0000"),'AYP11'!$B$3379:$AU$3800,23,FALSE),"")</f>
        <v>0</v>
      </c>
      <c r="CO345" s="95">
        <f>IFERROR(VLOOKUP(CN345,'Criteria Table'!$A$2:$I$102,2,FALSE),0)</f>
        <v>10</v>
      </c>
      <c r="CP345" s="95">
        <f t="shared" si="350"/>
        <v>10</v>
      </c>
      <c r="CQ345" s="76">
        <f>IFERROR(VLOOKUP(TEXT($A345,"0000"),'AYP11'!$B$847:$AU$1268,23,FALSE),"")</f>
        <v>0</v>
      </c>
      <c r="CR345" s="95">
        <f>IFERROR(VLOOKUP(CQ345,'Criteria Table'!$A$2:$I$102,2,FALSE),0)</f>
        <v>10</v>
      </c>
      <c r="CS345" s="95">
        <f t="shared" si="351"/>
        <v>10</v>
      </c>
      <c r="CT345" s="76">
        <f>IFERROR(VLOOKUP(TEXT($A345,"0000"),'AYP11'!$B$2113:$AU$2534,23,FALSE),"")</f>
        <v>69</v>
      </c>
      <c r="CU345" s="95">
        <f>IFERROR(VLOOKUP(CT345,'Criteria Table'!$A$2:$I$102,2,FALSE),0)</f>
        <v>3.1</v>
      </c>
      <c r="CV345" s="95">
        <f t="shared" si="352"/>
        <v>72</v>
      </c>
      <c r="CW345" s="76">
        <f>IFERROR(VLOOKUP(TEXT($A345,"0000"),'AYP11'!$B$425:$AU$846,23,FALSE),"")</f>
        <v>0</v>
      </c>
      <c r="CX345" s="95">
        <f>IFERROR(VLOOKUP(CW345,'Criteria Table'!$A$2:$I$102,2,FALSE),0)</f>
        <v>10</v>
      </c>
      <c r="CY345" s="95">
        <f t="shared" si="353"/>
        <v>10</v>
      </c>
      <c r="CZ345" s="76">
        <f>IFERROR(VLOOKUP(TEXT($A345,"0000"),'AYP11'!$B$3:$AU$424,23,FALSE),"")</f>
        <v>0</v>
      </c>
      <c r="DA345" s="95">
        <f>IFERROR(VLOOKUP(CZ345,'Criteria Table'!$A$2:$I$102,2,FALSE),0)</f>
        <v>10</v>
      </c>
      <c r="DB345" s="95">
        <f t="shared" si="354"/>
        <v>10</v>
      </c>
      <c r="DC345" s="76">
        <f>IFERROR(VLOOKUP(TEXT($A345,"0000"),'AYP11'!$B$1269:$AU$1690,23,FALSE),"")</f>
        <v>67</v>
      </c>
      <c r="DD345" s="95">
        <f>IFERROR(VLOOKUP(DC345,'Criteria Table'!$A$2:$I$102,2,FALSE),0)</f>
        <v>3.3000000000000003</v>
      </c>
      <c r="DE345" s="95">
        <f t="shared" si="355"/>
        <v>70</v>
      </c>
      <c r="DF345" s="76">
        <f>IFERROR(VLOOKUP(TEXT($A345,"0000"),'AYP11'!$B$1691:$AU$2112,23,FALSE),"")</f>
        <v>58</v>
      </c>
      <c r="DG345" s="95">
        <f>IFERROR(VLOOKUP(DF345,'Criteria Table'!$A$2:$I$102,2,FALSE),0)</f>
        <v>4.2</v>
      </c>
      <c r="DH345" s="95">
        <f t="shared" si="356"/>
        <v>62</v>
      </c>
      <c r="DI345" s="76">
        <f>IFERROR(VLOOKUP(TEXT($A345,"0000"),'AYP11'!$B$2535:$AU$2956,23,FALSE),"")</f>
        <v>33</v>
      </c>
      <c r="DJ345" s="95">
        <f>IFERROR(VLOOKUP(DI345,'Criteria Table'!$A$2:$I$102,2,FALSE),0)</f>
        <v>6.7</v>
      </c>
      <c r="DK345" s="95">
        <f t="shared" si="357"/>
        <v>40</v>
      </c>
      <c r="DL345" s="91">
        <f>IFERROR(VLOOKUP(TEXT($A345,"0000"),'AYP11'!$B$3379:$AU$3800,11,FALSE),"")</f>
        <v>0</v>
      </c>
      <c r="DM345" s="95">
        <f t="shared" si="358"/>
        <v>1</v>
      </c>
      <c r="DN345" s="95" t="str">
        <f t="shared" si="359"/>
        <v/>
      </c>
      <c r="DO345" s="91">
        <f>IFERROR(VLOOKUP(TEXT($A345,"0000"),'AYP11'!$B$847:$AU$1268,11,FALSE),"")</f>
        <v>0</v>
      </c>
      <c r="DP345" s="95">
        <f t="shared" si="360"/>
        <v>1</v>
      </c>
      <c r="DQ345" s="95" t="str">
        <f t="shared" si="361"/>
        <v/>
      </c>
      <c r="DR345" s="91">
        <f>IFERROR(VLOOKUP(TEXT($A345,"0000"),'AYP11'!$B$2113:$AU$2534,11,FALSE),"")</f>
        <v>0</v>
      </c>
      <c r="DS345" s="95">
        <f t="shared" si="362"/>
        <v>1</v>
      </c>
      <c r="DT345" s="95" t="str">
        <f t="shared" si="363"/>
        <v/>
      </c>
      <c r="DU345" s="91">
        <f>IFERROR(VLOOKUP(TEXT($A345,"0000"),'AYP11'!$B$425:$AU$846,11,FALSE),"")</f>
        <v>0</v>
      </c>
      <c r="DV345" s="95">
        <f t="shared" si="364"/>
        <v>1</v>
      </c>
      <c r="DW345" s="95" t="str">
        <f t="shared" si="365"/>
        <v/>
      </c>
      <c r="DX345" s="91">
        <f>IFERROR(VLOOKUP(TEXT($A345,"0000"),'AYP11'!$B$3:$AU$424,11,FALSE),"")</f>
        <v>0</v>
      </c>
      <c r="DY345" s="95">
        <f t="shared" si="366"/>
        <v>1</v>
      </c>
      <c r="DZ345" s="95" t="str">
        <f t="shared" si="367"/>
        <v/>
      </c>
      <c r="EA345" s="91">
        <f>IFERROR(VLOOKUP(TEXT($A345,"0000"),'AYP11'!$B$1269:$AU$1690,11,FALSE),"")</f>
        <v>0</v>
      </c>
      <c r="EB345" s="95">
        <f t="shared" si="368"/>
        <v>1</v>
      </c>
      <c r="EC345" s="95" t="str">
        <f t="shared" si="369"/>
        <v/>
      </c>
      <c r="ED345" s="91">
        <f>IFERROR(VLOOKUP(TEXT($A345,"0000"),'AYP11'!$B$1691:$AU$2112,11,FALSE),"")</f>
        <v>85</v>
      </c>
      <c r="EE345" s="95">
        <f t="shared" si="370"/>
        <v>1</v>
      </c>
      <c r="EF345" s="95">
        <f t="shared" si="371"/>
        <v>86</v>
      </c>
      <c r="EG345" s="91">
        <f>IFERROR(VLOOKUP(TEXT($A345,"0000"),'AYP11'!$B$2535:$AU$2956,11,FALSE),"")</f>
        <v>0</v>
      </c>
      <c r="EH345" s="95">
        <f t="shared" si="372"/>
        <v>1</v>
      </c>
      <c r="EI345" s="95" t="str">
        <f t="shared" si="373"/>
        <v/>
      </c>
    </row>
    <row r="346" spans="1:147" x14ac:dyDescent="0.25">
      <c r="A346" s="248">
        <v>6841</v>
      </c>
      <c r="B346" s="291">
        <f t="shared" si="320"/>
        <v>32.558139534883722</v>
      </c>
      <c r="C346" s="50">
        <f>IFERROR(VLOOKUP(TEXT($A346,"0000"),'R-M11'!$A$2:$AA$500,4,FALSE),0)</f>
        <v>364</v>
      </c>
      <c r="D346" s="291">
        <f t="shared" si="321"/>
        <v>19.320214669051879</v>
      </c>
      <c r="E346" s="98">
        <f>IFERROR(SUM(VLOOKUP(TEXT($A346,"0000"),'R-M11'!$A$2:$AA$500,5,FALSE),VLOOKUP(TEXT($A346,"0000"),'R-M11'!$A$2:$AA$500,6,FALSE)),0)</f>
        <v>216</v>
      </c>
      <c r="F346" s="58">
        <f>IFERROR(VLOOKUP(TEXT($A346,"0000"),'R-M11'!$A$2:$AA$500,14,FALSE),0)</f>
        <v>1118</v>
      </c>
      <c r="G346" s="230">
        <f t="shared" si="374"/>
        <v>35.918139534883721</v>
      </c>
      <c r="H346" s="97">
        <f t="shared" si="322"/>
        <v>401.56479999999999</v>
      </c>
      <c r="I346" s="230">
        <f t="shared" si="375"/>
        <v>20.76021466905188</v>
      </c>
      <c r="J346" s="97">
        <f t="shared" si="323"/>
        <v>232.09920000000002</v>
      </c>
      <c r="K346" s="230">
        <f t="shared" si="324"/>
        <v>52</v>
      </c>
      <c r="L346" s="121">
        <f>IFERROR(VLOOKUP(K346,'Criteria Table'!$A$2:$I$102,2,FALSE),"")</f>
        <v>4.8000000000000007</v>
      </c>
      <c r="M346" s="230">
        <f t="shared" si="325"/>
        <v>56.678354203935598</v>
      </c>
      <c r="N346" s="286">
        <f t="shared" si="326"/>
        <v>29.327354260089688</v>
      </c>
      <c r="O346" s="50">
        <f>IFERROR(VLOOKUP(TEXT($A346,"0000"),'R-M11'!$A$2:$AA$500,17,FALSE),"")</f>
        <v>327</v>
      </c>
      <c r="P346" s="286">
        <f t="shared" si="327"/>
        <v>15.784753363228699</v>
      </c>
      <c r="Q346" s="98">
        <f>IFERROR(SUM(VLOOKUP(TEXT($A346,"0000"),'R-M11'!$A$2:$AA$500,18,FALSE),VLOOKUP(TEXT($A346,"0000"),'R-M11'!$A$2:$AA$500,19,FALSE)),0)</f>
        <v>176</v>
      </c>
      <c r="R346" s="69">
        <f>IFERROR(VLOOKUP(TEXT($A346,"0000"),'R-M11'!$A$2:$AA$500,27,FALSE),0)</f>
        <v>1115</v>
      </c>
      <c r="S346" s="121">
        <f t="shared" si="376"/>
        <v>33.177354260089686</v>
      </c>
      <c r="T346" s="70">
        <f t="shared" si="328"/>
        <v>369.92750000000001</v>
      </c>
      <c r="U346" s="121">
        <f t="shared" si="377"/>
        <v>17.434753363228698</v>
      </c>
      <c r="V346" s="70">
        <f t="shared" si="329"/>
        <v>194.39749999999998</v>
      </c>
      <c r="W346" s="121">
        <f t="shared" si="330"/>
        <v>45</v>
      </c>
      <c r="X346" s="124">
        <f>IFERROR(VLOOKUP(W346,'Criteria Table'!$A$2:$I$102,2,FALSE),"")</f>
        <v>5.5</v>
      </c>
      <c r="Y346" s="121">
        <f t="shared" si="331"/>
        <v>50.61210762331838</v>
      </c>
      <c r="Z346" s="92">
        <f>IFERROR(IF(VLOOKUP(A346,'SG11'!$A$3:$AI$500,18,FALSE)="","NA",VLOOKUP(A346,'SG11'!$A$3:$AI$500,18,FALSE)),"")</f>
        <v>60</v>
      </c>
      <c r="AA346" s="75">
        <f>IFERROR(VLOOKUP(Z346,'Criteria Table'!$A$2:$I$102,6,FALSE),"NA")</f>
        <v>10</v>
      </c>
      <c r="AB346" s="95">
        <f t="shared" si="378"/>
        <v>70</v>
      </c>
      <c r="AC346" s="84">
        <f>IFERROR(IF(VLOOKUP(A346,'SG11'!$A$3:$AI$500,19,FALSE)="","NA",VLOOKUP(A346,'SG11'!$A$3:$AI$500,19,FALSE)),"")</f>
        <v>61</v>
      </c>
      <c r="AD346" s="75">
        <f>IFERROR(VLOOKUP(AC346,'Criteria Table'!$A$2:$I$102,6,FALSE),"NA")</f>
        <v>5</v>
      </c>
      <c r="AE346" s="95">
        <f t="shared" si="379"/>
        <v>66</v>
      </c>
      <c r="AF346" s="92">
        <f>IFERROR(IF(VLOOKUP(A346,'SG11'!$A$3:$AI$500,20,FALSE)="","NA",VLOOKUP(A346,'SG11'!$A$3:$AI$500,20,FALSE)),"")</f>
        <v>65</v>
      </c>
      <c r="AG346" s="75">
        <f>IFERROR(VLOOKUP(AF346,'Criteria Table'!$A$2:$I$102,6,FALSE),"NA")</f>
        <v>5</v>
      </c>
      <c r="AH346" s="95">
        <f t="shared" si="380"/>
        <v>70</v>
      </c>
      <c r="AI346" s="84">
        <f>IFERROR(IF(VLOOKUP(A346,'SG11'!$A$3:$AI$500,21,FALSE)="","NA",VLOOKUP(A346,'SG11'!$A$3:$AI$500,21,FALSE)),"")</f>
        <v>60</v>
      </c>
      <c r="AJ346" s="75">
        <f>IFERROR(VLOOKUP(AI346,'Criteria Table'!$A$2:$I$102,6,FALSE),"NA")</f>
        <v>10</v>
      </c>
      <c r="AK346" s="95">
        <f t="shared" si="381"/>
        <v>70</v>
      </c>
      <c r="AL346" s="99">
        <f>IFERROR(VLOOKUP(TEXT(A346,"0000"),'W11'!$A$1:$E$500,4,FALSE)/AP346*100,"")</f>
        <v>92.119565217391312</v>
      </c>
      <c r="AM346" s="97">
        <f>IFERROR(VLOOKUP(TEXT(A346,"0000"),'W11'!$A$1:$E$500,4,FALSE),"")</f>
        <v>339</v>
      </c>
      <c r="AN346" s="99">
        <f t="shared" si="332"/>
        <v>92.119565217391312</v>
      </c>
      <c r="AO346" s="97">
        <f t="shared" si="333"/>
        <v>339</v>
      </c>
      <c r="AP346" s="99">
        <f>IFERROR(VLOOKUP(TEXT(A346,"0000"),'W11'!$A$1:$E$500,5,FALSE),"")</f>
        <v>368</v>
      </c>
      <c r="AQ346" s="97">
        <f>IFERROR(VLOOKUP(ROUND(AL346,0),'Criteria Table'!$A$2:$I$102,4,FALSE),0)</f>
        <v>0</v>
      </c>
      <c r="AR346" s="128"/>
      <c r="AS346" s="95"/>
      <c r="AT346" s="95"/>
      <c r="AU346" s="100">
        <f>IFERROR(VLOOKUP(TEXT(A346,"0000"),'Sci11'!$A$3:$N$492,4,FALSE)/VLOOKUP(TEXT(A346,"0000"),'Sci11'!$A$3:$N$492,14,FALSE)*100,"")</f>
        <v>24.438202247191011</v>
      </c>
      <c r="AV346" s="101">
        <f>SUM(VLOOKUP(TEXT(A346,"0000"),'Sci11'!$A$3:$N$492,5,FALSE),VLOOKUP(TEXT(A346,"0000"),'Sci11'!$A$3:$N$492,6,FALSE))/VLOOKUP(TEXT(A346,"0000"),'Sci11'!$A$3:$N$492,14,FALSE)*100</f>
        <v>7.3033707865168536</v>
      </c>
      <c r="AW346" s="100">
        <f t="shared" si="382"/>
        <v>29.198202247191013</v>
      </c>
      <c r="AX346" s="101">
        <f>IFERROR(AW346/100*VLOOKUP(TEXT(A346,"0000"),'Sci11'!$A$3:$N$492,14,FALSE),"")</f>
        <v>103.94560000000001</v>
      </c>
      <c r="AY346" s="100">
        <f t="shared" si="383"/>
        <v>9.3433707865168536</v>
      </c>
      <c r="AZ346" s="101">
        <f>IFERROR(AY346/100*VLOOKUP(TEXT(A346,"0000"),'Sci11'!$A$3:$N$492,14,FALSE),"")</f>
        <v>33.2624</v>
      </c>
      <c r="BA346" s="100">
        <f t="shared" si="334"/>
        <v>32</v>
      </c>
      <c r="BB346" s="101">
        <f>IFERROR(VLOOKUP(BA346,'Criteria Table'!$A$2:$I$102,2,FALSE),"")</f>
        <v>6.8000000000000007</v>
      </c>
      <c r="BC346" s="101">
        <f t="shared" si="335"/>
        <v>38.799999999999997</v>
      </c>
      <c r="BD346" s="82">
        <f>IFERROR(VLOOKUP(A346,ATTx11!$A$2:$N$500,4,FALSE),"")</f>
        <v>95.2</v>
      </c>
      <c r="BE346" s="95">
        <f t="shared" si="336"/>
        <v>0.5</v>
      </c>
      <c r="BF346" s="96">
        <f t="shared" si="337"/>
        <v>95.7</v>
      </c>
      <c r="BG346" s="70">
        <f>IFERROR(VLOOKUP(A346,ATTx11!$A$2:$N$500,11,FALSE),"")</f>
        <v>91</v>
      </c>
      <c r="BH346" s="95">
        <f t="shared" si="338"/>
        <v>81.900000000000006</v>
      </c>
      <c r="BI346" s="70">
        <f>IFERROR(VLOOKUP(A346,ATTx11!$A$2:$N$500,12,FALSE),"")</f>
        <v>231</v>
      </c>
      <c r="BJ346" s="97">
        <f t="shared" si="339"/>
        <v>207.9</v>
      </c>
      <c r="BK346" s="84">
        <f>IFERROR(VLOOKUP(A346,ATTx11!$A$2:$N$500,7,FALSE),"")</f>
        <v>80</v>
      </c>
      <c r="BL346" s="97">
        <f t="shared" si="340"/>
        <v>72</v>
      </c>
      <c r="BM346" s="84">
        <f>IFERROR(VLOOKUP(A346,ATTx11!$A$2:$N$500,8,FALSE),"")</f>
        <v>158</v>
      </c>
      <c r="BN346" s="95">
        <f t="shared" si="341"/>
        <v>142.19999999999999</v>
      </c>
      <c r="BO346" s="95"/>
      <c r="BP346" s="83">
        <f>IFERROR(VLOOKUP(TEXT($A346,"0000"),'AYP11'!$B$3379:$AU$3800,17,FALSE),"")</f>
        <v>0</v>
      </c>
      <c r="BQ346" s="75">
        <f>IFERROR(VLOOKUP(BP346,'Criteria Table'!$A$2:$I$102,2,FALSE),0)</f>
        <v>10</v>
      </c>
      <c r="BR346" s="95">
        <f t="shared" si="342"/>
        <v>10</v>
      </c>
      <c r="BS346" s="83">
        <f>IFERROR(VLOOKUP(TEXT($A346,"0000"),'AYP11'!$B$847:$AU$1268,17,FALSE),"")</f>
        <v>0</v>
      </c>
      <c r="BT346" s="75">
        <f>IFERROR(VLOOKUP(BS346,'Criteria Table'!$A$2:$I$102,2,FALSE),0)</f>
        <v>10</v>
      </c>
      <c r="BU346" s="95">
        <f t="shared" si="343"/>
        <v>10</v>
      </c>
      <c r="BV346" s="83">
        <f>IFERROR(VLOOKUP(TEXT($A346,"0000"),'AYP11'!$B$2113:$AU$2534,17,FALSE),"")</f>
        <v>53</v>
      </c>
      <c r="BW346" s="75">
        <f>IFERROR(VLOOKUP(BV346,'Criteria Table'!$A$2:$I$102,2,FALSE),0)</f>
        <v>4.7</v>
      </c>
      <c r="BX346" s="95">
        <f t="shared" si="344"/>
        <v>58</v>
      </c>
      <c r="BY346" s="83">
        <f>IFERROR(VLOOKUP(TEXT($A346,"0000"),'AYP11'!$B$425:$AU$846,17,FALSE),"")</f>
        <v>0</v>
      </c>
      <c r="BZ346" s="75">
        <f>IFERROR(VLOOKUP(BY346,'Criteria Table'!$A$2:$I$102,2,FALSE),0)</f>
        <v>10</v>
      </c>
      <c r="CA346" s="95">
        <f t="shared" si="345"/>
        <v>10</v>
      </c>
      <c r="CB346" s="83">
        <f>IFERROR(VLOOKUP(TEXT($A346,"0000"),'AYP11'!$B$3:$AU$424,17,FALSE),"")</f>
        <v>0</v>
      </c>
      <c r="CC346" s="95">
        <f>IFERROR(VLOOKUP(CB346,'Criteria Table'!$A$2:$I$102,2,FALSE),0)</f>
        <v>10</v>
      </c>
      <c r="CD346" s="95">
        <f t="shared" si="346"/>
        <v>10</v>
      </c>
      <c r="CE346" s="83">
        <f>IFERROR(VLOOKUP(TEXT($A346,"0000"),'AYP11'!$B$1269:$AU$1690,17,FALSE),"")</f>
        <v>52</v>
      </c>
      <c r="CF346" s="95">
        <f>IFERROR(VLOOKUP(CE346,'Criteria Table'!$A$2:$I$102,2,FALSE),0)</f>
        <v>4.8000000000000007</v>
      </c>
      <c r="CG346" s="95">
        <f t="shared" si="347"/>
        <v>57</v>
      </c>
      <c r="CH346" s="83">
        <f>IFERROR(VLOOKUP(TEXT($A346,"0000"),'AYP11'!$B$1691:$AU$2112,17,FALSE),"")</f>
        <v>25</v>
      </c>
      <c r="CI346" s="95">
        <f>IFERROR(VLOOKUP(CH346,'Criteria Table'!$A$2:$I$102,2,FALSE),0)</f>
        <v>7.5</v>
      </c>
      <c r="CJ346" s="95">
        <f t="shared" si="348"/>
        <v>33</v>
      </c>
      <c r="CK346" s="83">
        <f>IFERROR(VLOOKUP(TEXT($A346,"0000"),'AYP11'!$B$2535:$AU$2956,17,FALSE),"")</f>
        <v>27</v>
      </c>
      <c r="CL346" s="95">
        <f>IFERROR(VLOOKUP(CK346,'Criteria Table'!$A$2:$I$102,2,FALSE),0)</f>
        <v>7.3000000000000007</v>
      </c>
      <c r="CM346" s="95">
        <f t="shared" si="349"/>
        <v>34</v>
      </c>
      <c r="CN346" s="76">
        <f>IFERROR(VLOOKUP(TEXT($A346,"0000"),'AYP11'!$B$3379:$AU$3800,23,FALSE),"")</f>
        <v>0</v>
      </c>
      <c r="CO346" s="95">
        <f>IFERROR(VLOOKUP(CN346,'Criteria Table'!$A$2:$I$102,2,FALSE),0)</f>
        <v>10</v>
      </c>
      <c r="CP346" s="95">
        <f t="shared" si="350"/>
        <v>10</v>
      </c>
      <c r="CQ346" s="76">
        <f>IFERROR(VLOOKUP(TEXT($A346,"0000"),'AYP11'!$B$847:$AU$1268,23,FALSE),"")</f>
        <v>0</v>
      </c>
      <c r="CR346" s="95">
        <f>IFERROR(VLOOKUP(CQ346,'Criteria Table'!$A$2:$I$102,2,FALSE),0)</f>
        <v>10</v>
      </c>
      <c r="CS346" s="95">
        <f t="shared" si="351"/>
        <v>10</v>
      </c>
      <c r="CT346" s="76">
        <f>IFERROR(VLOOKUP(TEXT($A346,"0000"),'AYP11'!$B$2113:$AU$2534,23,FALSE),"")</f>
        <v>46</v>
      </c>
      <c r="CU346" s="95">
        <f>IFERROR(VLOOKUP(CT346,'Criteria Table'!$A$2:$I$102,2,FALSE),0)</f>
        <v>5.4</v>
      </c>
      <c r="CV346" s="95">
        <f t="shared" si="352"/>
        <v>51</v>
      </c>
      <c r="CW346" s="76">
        <f>IFERROR(VLOOKUP(TEXT($A346,"0000"),'AYP11'!$B$425:$AU$846,23,FALSE),"")</f>
        <v>0</v>
      </c>
      <c r="CX346" s="95">
        <f>IFERROR(VLOOKUP(CW346,'Criteria Table'!$A$2:$I$102,2,FALSE),0)</f>
        <v>10</v>
      </c>
      <c r="CY346" s="95">
        <f t="shared" si="353"/>
        <v>10</v>
      </c>
      <c r="CZ346" s="76">
        <f>IFERROR(VLOOKUP(TEXT($A346,"0000"),'AYP11'!$B$3:$AU$424,23,FALSE),"")</f>
        <v>0</v>
      </c>
      <c r="DA346" s="95">
        <f>IFERROR(VLOOKUP(CZ346,'Criteria Table'!$A$2:$I$102,2,FALSE),0)</f>
        <v>10</v>
      </c>
      <c r="DB346" s="95">
        <f t="shared" si="354"/>
        <v>10</v>
      </c>
      <c r="DC346" s="76">
        <f>IFERROR(VLOOKUP(TEXT($A346,"0000"),'AYP11'!$B$1269:$AU$1690,23,FALSE),"")</f>
        <v>44</v>
      </c>
      <c r="DD346" s="95">
        <f>IFERROR(VLOOKUP(DC346,'Criteria Table'!$A$2:$I$102,2,FALSE),0)</f>
        <v>5.6000000000000005</v>
      </c>
      <c r="DE346" s="95">
        <f t="shared" si="355"/>
        <v>50</v>
      </c>
      <c r="DF346" s="76">
        <f>IFERROR(VLOOKUP(TEXT($A346,"0000"),'AYP11'!$B$1691:$AU$2112,23,FALSE),"")</f>
        <v>22</v>
      </c>
      <c r="DG346" s="95">
        <f>IFERROR(VLOOKUP(DF346,'Criteria Table'!$A$2:$I$102,2,FALSE),0)</f>
        <v>7.8000000000000007</v>
      </c>
      <c r="DH346" s="95">
        <f t="shared" si="356"/>
        <v>30</v>
      </c>
      <c r="DI346" s="76">
        <f>IFERROR(VLOOKUP(TEXT($A346,"0000"),'AYP11'!$B$2535:$AU$2956,23,FALSE),"")</f>
        <v>18</v>
      </c>
      <c r="DJ346" s="95">
        <f>IFERROR(VLOOKUP(DI346,'Criteria Table'!$A$2:$I$102,2,FALSE),0)</f>
        <v>8.2000000000000011</v>
      </c>
      <c r="DK346" s="95">
        <f t="shared" si="357"/>
        <v>26</v>
      </c>
      <c r="DL346" s="91">
        <f>IFERROR(VLOOKUP(TEXT($A346,"0000"),'AYP11'!$B$3379:$AU$3800,11,FALSE),"")</f>
        <v>0</v>
      </c>
      <c r="DM346" s="95">
        <f t="shared" si="358"/>
        <v>1</v>
      </c>
      <c r="DN346" s="95" t="str">
        <f t="shared" si="359"/>
        <v/>
      </c>
      <c r="DO346" s="91">
        <f>IFERROR(VLOOKUP(TEXT($A346,"0000"),'AYP11'!$B$847:$AU$1268,11,FALSE),"")</f>
        <v>0</v>
      </c>
      <c r="DP346" s="95">
        <f t="shared" si="360"/>
        <v>1</v>
      </c>
      <c r="DQ346" s="95" t="str">
        <f t="shared" si="361"/>
        <v/>
      </c>
      <c r="DR346" s="91">
        <f>IFERROR(VLOOKUP(TEXT($A346,"0000"),'AYP11'!$B$2113:$AU$2534,11,FALSE),"")</f>
        <v>93</v>
      </c>
      <c r="DS346" s="95">
        <f t="shared" si="362"/>
        <v>0</v>
      </c>
      <c r="DT346" s="95">
        <f t="shared" si="363"/>
        <v>93</v>
      </c>
      <c r="DU346" s="91">
        <f>IFERROR(VLOOKUP(TEXT($A346,"0000"),'AYP11'!$B$425:$AU$846,11,FALSE),"")</f>
        <v>0</v>
      </c>
      <c r="DV346" s="95">
        <f t="shared" si="364"/>
        <v>1</v>
      </c>
      <c r="DW346" s="95" t="str">
        <f t="shared" si="365"/>
        <v/>
      </c>
      <c r="DX346" s="91">
        <f>IFERROR(VLOOKUP(TEXT($A346,"0000"),'AYP11'!$B$3:$AU$424,11,FALSE),"")</f>
        <v>0</v>
      </c>
      <c r="DY346" s="95">
        <f t="shared" si="366"/>
        <v>1</v>
      </c>
      <c r="DZ346" s="95" t="str">
        <f t="shared" si="367"/>
        <v/>
      </c>
      <c r="EA346" s="91">
        <f>IFERROR(VLOOKUP(TEXT($A346,"0000"),'AYP11'!$B$1269:$AU$1690,11,FALSE),"")</f>
        <v>92</v>
      </c>
      <c r="EB346" s="95">
        <f t="shared" si="368"/>
        <v>0</v>
      </c>
      <c r="EC346" s="95">
        <f t="shared" si="369"/>
        <v>92</v>
      </c>
      <c r="ED346" s="91">
        <f>IFERROR(VLOOKUP(TEXT($A346,"0000"),'AYP11'!$B$1691:$AU$2112,11,FALSE),"")</f>
        <v>63</v>
      </c>
      <c r="EE346" s="95">
        <f t="shared" si="370"/>
        <v>1</v>
      </c>
      <c r="EF346" s="95">
        <f t="shared" si="371"/>
        <v>64</v>
      </c>
      <c r="EG346" s="91">
        <f>IFERROR(VLOOKUP(TEXT($A346,"0000"),'AYP11'!$B$2535:$AU$2956,11,FALSE),"")</f>
        <v>0</v>
      </c>
      <c r="EH346" s="95">
        <f t="shared" si="372"/>
        <v>1</v>
      </c>
      <c r="EI346" s="95" t="str">
        <f t="shared" si="373"/>
        <v/>
      </c>
    </row>
    <row r="347" spans="1:147" x14ac:dyDescent="0.25">
      <c r="A347" s="248">
        <v>6861</v>
      </c>
      <c r="B347" s="291">
        <f t="shared" si="320"/>
        <v>34.685598377281949</v>
      </c>
      <c r="C347" s="50">
        <f>IFERROR(VLOOKUP(TEXT($A347,"0000"),'R-M11'!$A$2:$AA$500,4,FALSE),0)</f>
        <v>513</v>
      </c>
      <c r="D347" s="291">
        <f t="shared" si="321"/>
        <v>40.838404327248142</v>
      </c>
      <c r="E347" s="98">
        <f>IFERROR(SUM(VLOOKUP(TEXT($A347,"0000"),'R-M11'!$A$2:$AA$500,5,FALSE),VLOOKUP(TEXT($A347,"0000"),'R-M11'!$A$2:$AA$500,6,FALSE)),0)</f>
        <v>604</v>
      </c>
      <c r="F347" s="58">
        <f>IFERROR(VLOOKUP(TEXT($A347,"0000"),'R-M11'!$A$2:$AA$500,14,FALSE),0)</f>
        <v>1479</v>
      </c>
      <c r="G347" s="230">
        <f t="shared" si="374"/>
        <v>36.365598377281948</v>
      </c>
      <c r="H347" s="97">
        <f t="shared" si="322"/>
        <v>537.84720000000004</v>
      </c>
      <c r="I347" s="230">
        <f t="shared" si="375"/>
        <v>41.558404327248141</v>
      </c>
      <c r="J347" s="97">
        <f t="shared" si="323"/>
        <v>614.64879999999994</v>
      </c>
      <c r="K347" s="230">
        <f t="shared" si="324"/>
        <v>76</v>
      </c>
      <c r="L347" s="121">
        <f>IFERROR(VLOOKUP(K347,'Criteria Table'!$A$2:$I$102,2,FALSE),"")</f>
        <v>2.4000000000000004</v>
      </c>
      <c r="M347" s="230">
        <f t="shared" si="325"/>
        <v>77.924002704530096</v>
      </c>
      <c r="N347" s="286">
        <f t="shared" si="326"/>
        <v>29.507089804186361</v>
      </c>
      <c r="O347" s="50">
        <f>IFERROR(VLOOKUP(TEXT($A347,"0000"),'R-M11'!$A$2:$AA$500,17,FALSE),"")</f>
        <v>437</v>
      </c>
      <c r="P347" s="286">
        <f t="shared" si="327"/>
        <v>45.374746792707633</v>
      </c>
      <c r="Q347" s="98">
        <f>IFERROR(SUM(VLOOKUP(TEXT($A347,"0000"),'R-M11'!$A$2:$AA$500,18,FALSE),VLOOKUP(TEXT($A347,"0000"),'R-M11'!$A$2:$AA$500,19,FALSE)),0)</f>
        <v>672</v>
      </c>
      <c r="R347" s="69">
        <f>IFERROR(VLOOKUP(TEXT($A347,"0000"),'R-M11'!$A$2:$AA$500,27,FALSE),0)</f>
        <v>1481</v>
      </c>
      <c r="S347" s="121">
        <f t="shared" si="376"/>
        <v>31.257089804186361</v>
      </c>
      <c r="T347" s="70">
        <f t="shared" si="328"/>
        <v>462.91750000000002</v>
      </c>
      <c r="U347" s="121">
        <f t="shared" si="377"/>
        <v>46.124746792707633</v>
      </c>
      <c r="V347" s="70">
        <f t="shared" si="329"/>
        <v>683.10750000000007</v>
      </c>
      <c r="W347" s="121">
        <f t="shared" si="330"/>
        <v>75</v>
      </c>
      <c r="X347" s="124">
        <f>IFERROR(VLOOKUP(W347,'Criteria Table'!$A$2:$I$102,2,FALSE),"")</f>
        <v>2.5</v>
      </c>
      <c r="Y347" s="121">
        <f t="shared" si="331"/>
        <v>77.38183659689399</v>
      </c>
      <c r="Z347" s="92">
        <f>IFERROR(IF(VLOOKUP(A347,'SG11'!$A$3:$AI$500,18,FALSE)="","NA",VLOOKUP(A347,'SG11'!$A$3:$AI$500,18,FALSE)),"")</f>
        <v>67</v>
      </c>
      <c r="AA347" s="75">
        <f>IFERROR(VLOOKUP(Z347,'Criteria Table'!$A$2:$I$102,6,FALSE),"NA")</f>
        <v>5</v>
      </c>
      <c r="AB347" s="95">
        <f t="shared" si="378"/>
        <v>72</v>
      </c>
      <c r="AC347" s="84">
        <f>IFERROR(IF(VLOOKUP(A347,'SG11'!$A$3:$AI$500,19,FALSE)="","NA",VLOOKUP(A347,'SG11'!$A$3:$AI$500,19,FALSE)),"")</f>
        <v>77</v>
      </c>
      <c r="AD347" s="75">
        <f>IFERROR(VLOOKUP(AC347,'Criteria Table'!$A$2:$I$102,6,FALSE),"NA")</f>
        <v>5</v>
      </c>
      <c r="AE347" s="95">
        <f t="shared" si="379"/>
        <v>82</v>
      </c>
      <c r="AF347" s="92">
        <f>IFERROR(IF(VLOOKUP(A347,'SG11'!$A$3:$AI$500,20,FALSE)="","NA",VLOOKUP(A347,'SG11'!$A$3:$AI$500,20,FALSE)),"")</f>
        <v>67</v>
      </c>
      <c r="AG347" s="75">
        <f>IFERROR(VLOOKUP(AF347,'Criteria Table'!$A$2:$I$102,6,FALSE),"NA")</f>
        <v>5</v>
      </c>
      <c r="AH347" s="95">
        <f t="shared" si="380"/>
        <v>72</v>
      </c>
      <c r="AI347" s="84">
        <f>IFERROR(IF(VLOOKUP(A347,'SG11'!$A$3:$AI$500,21,FALSE)="","NA",VLOOKUP(A347,'SG11'!$A$3:$AI$500,21,FALSE)),"")</f>
        <v>68</v>
      </c>
      <c r="AJ347" s="75">
        <f>IFERROR(VLOOKUP(AI347,'Criteria Table'!$A$2:$I$102,6,FALSE),"NA")</f>
        <v>5</v>
      </c>
      <c r="AK347" s="95">
        <f t="shared" si="381"/>
        <v>73</v>
      </c>
      <c r="AL347" s="99">
        <f>IFERROR(VLOOKUP(TEXT(A347,"0000"),'W11'!$A$1:$E$500,4,FALSE)/AP347*100,"")</f>
        <v>97.912713472485763</v>
      </c>
      <c r="AM347" s="97">
        <f>IFERROR(VLOOKUP(TEXT(A347,"0000"),'W11'!$A$1:$E$500,4,FALSE),"")</f>
        <v>516</v>
      </c>
      <c r="AN347" s="99">
        <f t="shared" si="332"/>
        <v>97.912713472485763</v>
      </c>
      <c r="AO347" s="97">
        <f t="shared" si="333"/>
        <v>515.99999999999989</v>
      </c>
      <c r="AP347" s="99">
        <f>IFERROR(VLOOKUP(TEXT(A347,"0000"),'W11'!$A$1:$E$500,5,FALSE),"")</f>
        <v>527</v>
      </c>
      <c r="AQ347" s="97">
        <f>IFERROR(VLOOKUP(ROUND(AL347,0),'Criteria Table'!$A$2:$I$102,4,FALSE),0)</f>
        <v>0</v>
      </c>
      <c r="AR347" s="128"/>
      <c r="AS347" s="95"/>
      <c r="AT347" s="95"/>
      <c r="AU347" s="100">
        <f>IFERROR(VLOOKUP(TEXT(A347,"0000"),'Sci11'!$A$3:$N$492,4,FALSE)/VLOOKUP(TEXT(A347,"0000"),'Sci11'!$A$3:$N$492,14,FALSE)*100,"")</f>
        <v>36.641221374045799</v>
      </c>
      <c r="AV347" s="101">
        <f>SUM(VLOOKUP(TEXT(A347,"0000"),'Sci11'!$A$3:$N$492,5,FALSE),VLOOKUP(TEXT(A347,"0000"),'Sci11'!$A$3:$N$492,6,FALSE))/VLOOKUP(TEXT(A347,"0000"),'Sci11'!$A$3:$N$492,14,FALSE)*100</f>
        <v>24.618320610687022</v>
      </c>
      <c r="AW347" s="100">
        <f t="shared" si="382"/>
        <v>39.371221374045795</v>
      </c>
      <c r="AX347" s="101">
        <f>IFERROR(AW347/100*VLOOKUP(TEXT(A347,"0000"),'Sci11'!$A$3:$N$492,14,FALSE),"")</f>
        <v>206.30519999999996</v>
      </c>
      <c r="AY347" s="100">
        <f t="shared" si="383"/>
        <v>25.788320610687023</v>
      </c>
      <c r="AZ347" s="101">
        <f>IFERROR(AY347/100*VLOOKUP(TEXT(A347,"0000"),'Sci11'!$A$3:$N$492,14,FALSE),"")</f>
        <v>135.13079999999999</v>
      </c>
      <c r="BA347" s="100">
        <f t="shared" si="334"/>
        <v>61</v>
      </c>
      <c r="BB347" s="101">
        <f>IFERROR(VLOOKUP(BA347,'Criteria Table'!$A$2:$I$102,2,FALSE),"")</f>
        <v>3.9000000000000004</v>
      </c>
      <c r="BC347" s="101">
        <f t="shared" si="335"/>
        <v>64.900000000000006</v>
      </c>
      <c r="BD347" s="82">
        <f>IFERROR(VLOOKUP(A347,ATTx11!$A$2:$N$500,4,FALSE),"")</f>
        <v>96.45</v>
      </c>
      <c r="BE347" s="95">
        <f t="shared" si="336"/>
        <v>0.5</v>
      </c>
      <c r="BF347" s="96">
        <f t="shared" si="337"/>
        <v>96.95</v>
      </c>
      <c r="BG347" s="70">
        <f>IFERROR(VLOOKUP(A347,ATTx11!$A$2:$N$500,11,FALSE),"")</f>
        <v>399</v>
      </c>
      <c r="BH347" s="95">
        <f t="shared" si="338"/>
        <v>359.1</v>
      </c>
      <c r="BI347" s="70">
        <f>IFERROR(VLOOKUP(A347,ATTx11!$A$2:$N$500,12,FALSE),"")</f>
        <v>238</v>
      </c>
      <c r="BJ347" s="97">
        <f t="shared" si="339"/>
        <v>214.2</v>
      </c>
      <c r="BK347" s="84">
        <f>IFERROR(VLOOKUP(A347,ATTx11!$A$2:$N$500,7,FALSE),"")</f>
        <v>221</v>
      </c>
      <c r="BL347" s="97">
        <f t="shared" si="340"/>
        <v>198.9</v>
      </c>
      <c r="BM347" s="84">
        <f>IFERROR(VLOOKUP(A347,ATTx11!$A$2:$N$500,8,FALSE),"")</f>
        <v>137</v>
      </c>
      <c r="BN347" s="95">
        <f t="shared" si="341"/>
        <v>123.3</v>
      </c>
      <c r="BO347" s="95"/>
      <c r="BP347" s="83">
        <f>IFERROR(VLOOKUP(TEXT($A347,"0000"),'AYP11'!$B$3379:$AU$3800,17,FALSE),"")</f>
        <v>87</v>
      </c>
      <c r="BQ347" s="75">
        <f>IFERROR(VLOOKUP(BP347,'Criteria Table'!$A$2:$I$102,2,FALSE),0)</f>
        <v>0</v>
      </c>
      <c r="BR347" s="95">
        <f t="shared" si="342"/>
        <v>87</v>
      </c>
      <c r="BS347" s="83">
        <f>IFERROR(VLOOKUP(TEXT($A347,"0000"),'AYP11'!$B$847:$AU$1268,17,FALSE),"")</f>
        <v>56</v>
      </c>
      <c r="BT347" s="75">
        <f>IFERROR(VLOOKUP(BS347,'Criteria Table'!$A$2:$I$102,2,FALSE),0)</f>
        <v>4.4000000000000004</v>
      </c>
      <c r="BU347" s="95">
        <f t="shared" si="343"/>
        <v>60</v>
      </c>
      <c r="BV347" s="83">
        <f>IFERROR(VLOOKUP(TEXT($A347,"0000"),'AYP11'!$B$2113:$AU$2534,17,FALSE),"")</f>
        <v>79</v>
      </c>
      <c r="BW347" s="75">
        <f>IFERROR(VLOOKUP(BV347,'Criteria Table'!$A$2:$I$102,2,FALSE),0)</f>
        <v>2.1</v>
      </c>
      <c r="BX347" s="95">
        <f t="shared" si="344"/>
        <v>81</v>
      </c>
      <c r="BY347" s="83">
        <f>IFERROR(VLOOKUP(TEXT($A347,"0000"),'AYP11'!$B$425:$AU$846,17,FALSE),"")</f>
        <v>0</v>
      </c>
      <c r="BZ347" s="75">
        <f>IFERROR(VLOOKUP(BY347,'Criteria Table'!$A$2:$I$102,2,FALSE),0)</f>
        <v>10</v>
      </c>
      <c r="CA347" s="95">
        <f t="shared" si="345"/>
        <v>10</v>
      </c>
      <c r="CB347" s="83">
        <f>IFERROR(VLOOKUP(TEXT($A347,"0000"),'AYP11'!$B$3:$AU$424,17,FALSE),"")</f>
        <v>0</v>
      </c>
      <c r="CC347" s="95">
        <f>IFERROR(VLOOKUP(CB347,'Criteria Table'!$A$2:$I$102,2,FALSE),0)</f>
        <v>10</v>
      </c>
      <c r="CD347" s="95">
        <f t="shared" si="346"/>
        <v>10</v>
      </c>
      <c r="CE347" s="83">
        <f>IFERROR(VLOOKUP(TEXT($A347,"0000"),'AYP11'!$B$1269:$AU$1690,17,FALSE),"")</f>
        <v>63</v>
      </c>
      <c r="CF347" s="95">
        <f>IFERROR(VLOOKUP(CE347,'Criteria Table'!$A$2:$I$102,2,FALSE),0)</f>
        <v>3.7</v>
      </c>
      <c r="CG347" s="95">
        <f t="shared" si="347"/>
        <v>67</v>
      </c>
      <c r="CH347" s="83">
        <f>IFERROR(VLOOKUP(TEXT($A347,"0000"),'AYP11'!$B$1691:$AU$2112,17,FALSE),"")</f>
        <v>0</v>
      </c>
      <c r="CI347" s="95">
        <f>IFERROR(VLOOKUP(CH347,'Criteria Table'!$A$2:$I$102,2,FALSE),0)</f>
        <v>10</v>
      </c>
      <c r="CJ347" s="95">
        <f t="shared" si="348"/>
        <v>10</v>
      </c>
      <c r="CK347" s="83">
        <f>IFERROR(VLOOKUP(TEXT($A347,"0000"),'AYP11'!$B$2535:$AU$2956,17,FALSE),"")</f>
        <v>44</v>
      </c>
      <c r="CL347" s="95">
        <f>IFERROR(VLOOKUP(CK347,'Criteria Table'!$A$2:$I$102,2,FALSE),0)</f>
        <v>5.6000000000000005</v>
      </c>
      <c r="CM347" s="95">
        <f t="shared" si="349"/>
        <v>50</v>
      </c>
      <c r="CN347" s="76">
        <f>IFERROR(VLOOKUP(TEXT($A347,"0000"),'AYP11'!$B$3379:$AU$3800,23,FALSE),"")</f>
        <v>88</v>
      </c>
      <c r="CO347" s="95">
        <f>IFERROR(VLOOKUP(CN347,'Criteria Table'!$A$2:$I$102,2,FALSE),0)</f>
        <v>0</v>
      </c>
      <c r="CP347" s="95">
        <f t="shared" si="350"/>
        <v>88</v>
      </c>
      <c r="CQ347" s="76">
        <f>IFERROR(VLOOKUP(TEXT($A347,"0000"),'AYP11'!$B$847:$AU$1268,23,FALSE),"")</f>
        <v>54</v>
      </c>
      <c r="CR347" s="95">
        <f>IFERROR(VLOOKUP(CQ347,'Criteria Table'!$A$2:$I$102,2,FALSE),0)</f>
        <v>4.6000000000000005</v>
      </c>
      <c r="CS347" s="95">
        <f t="shared" si="351"/>
        <v>59</v>
      </c>
      <c r="CT347" s="76">
        <f>IFERROR(VLOOKUP(TEXT($A347,"0000"),'AYP11'!$B$2113:$AU$2534,23,FALSE),"")</f>
        <v>76</v>
      </c>
      <c r="CU347" s="95">
        <f>IFERROR(VLOOKUP(CT347,'Criteria Table'!$A$2:$I$102,2,FALSE),0)</f>
        <v>2.4000000000000004</v>
      </c>
      <c r="CV347" s="95">
        <f t="shared" si="352"/>
        <v>78</v>
      </c>
      <c r="CW347" s="76">
        <f>IFERROR(VLOOKUP(TEXT($A347,"0000"),'AYP11'!$B$425:$AU$846,23,FALSE),"")</f>
        <v>0</v>
      </c>
      <c r="CX347" s="95">
        <f>IFERROR(VLOOKUP(CW347,'Criteria Table'!$A$2:$I$102,2,FALSE),0)</f>
        <v>10</v>
      </c>
      <c r="CY347" s="95">
        <f t="shared" si="353"/>
        <v>10</v>
      </c>
      <c r="CZ347" s="76">
        <f>IFERROR(VLOOKUP(TEXT($A347,"0000"),'AYP11'!$B$3:$AU$424,23,FALSE),"")</f>
        <v>0</v>
      </c>
      <c r="DA347" s="95">
        <f>IFERROR(VLOOKUP(CZ347,'Criteria Table'!$A$2:$I$102,2,FALSE),0)</f>
        <v>10</v>
      </c>
      <c r="DB347" s="95">
        <f t="shared" si="354"/>
        <v>10</v>
      </c>
      <c r="DC347" s="76">
        <f>IFERROR(VLOOKUP(TEXT($A347,"0000"),'AYP11'!$B$1269:$AU$1690,23,FALSE),"")</f>
        <v>62</v>
      </c>
      <c r="DD347" s="95">
        <f>IFERROR(VLOOKUP(DC347,'Criteria Table'!$A$2:$I$102,2,FALSE),0)</f>
        <v>3.8000000000000003</v>
      </c>
      <c r="DE347" s="95">
        <f t="shared" si="355"/>
        <v>66</v>
      </c>
      <c r="DF347" s="76">
        <f>IFERROR(VLOOKUP(TEXT($A347,"0000"),'AYP11'!$B$1691:$AU$2112,23,FALSE),"")</f>
        <v>0</v>
      </c>
      <c r="DG347" s="95">
        <f>IFERROR(VLOOKUP(DF347,'Criteria Table'!$A$2:$I$102,2,FALSE),0)</f>
        <v>10</v>
      </c>
      <c r="DH347" s="95">
        <f t="shared" si="356"/>
        <v>10</v>
      </c>
      <c r="DI347" s="76">
        <f>IFERROR(VLOOKUP(TEXT($A347,"0000"),'AYP11'!$B$2535:$AU$2956,23,FALSE),"")</f>
        <v>42</v>
      </c>
      <c r="DJ347" s="95">
        <f>IFERROR(VLOOKUP(DI347,'Criteria Table'!$A$2:$I$102,2,FALSE),0)</f>
        <v>5.8000000000000007</v>
      </c>
      <c r="DK347" s="95">
        <f t="shared" si="357"/>
        <v>48</v>
      </c>
      <c r="DL347" s="91">
        <f>IFERROR(VLOOKUP(TEXT($A347,"0000"),'AYP11'!$B$3379:$AU$3800,11,FALSE),"")</f>
        <v>0</v>
      </c>
      <c r="DM347" s="95">
        <f t="shared" si="358"/>
        <v>1</v>
      </c>
      <c r="DN347" s="95" t="str">
        <f t="shared" si="359"/>
        <v/>
      </c>
      <c r="DO347" s="91">
        <f>IFERROR(VLOOKUP(TEXT($A347,"0000"),'AYP11'!$B$847:$AU$1268,11,FALSE),"")</f>
        <v>0</v>
      </c>
      <c r="DP347" s="95">
        <f t="shared" si="360"/>
        <v>1</v>
      </c>
      <c r="DQ347" s="95" t="str">
        <f t="shared" si="361"/>
        <v/>
      </c>
      <c r="DR347" s="91">
        <f>IFERROR(VLOOKUP(TEXT($A347,"0000"),'AYP11'!$B$2113:$AU$2534,11,FALSE),"")</f>
        <v>0</v>
      </c>
      <c r="DS347" s="95">
        <f t="shared" si="362"/>
        <v>1</v>
      </c>
      <c r="DT347" s="95" t="str">
        <f t="shared" si="363"/>
        <v/>
      </c>
      <c r="DU347" s="91">
        <f>IFERROR(VLOOKUP(TEXT($A347,"0000"),'AYP11'!$B$425:$AU$846,11,FALSE),"")</f>
        <v>0</v>
      </c>
      <c r="DV347" s="95">
        <f t="shared" si="364"/>
        <v>1</v>
      </c>
      <c r="DW347" s="95" t="str">
        <f t="shared" si="365"/>
        <v/>
      </c>
      <c r="DX347" s="91">
        <f>IFERROR(VLOOKUP(TEXT($A347,"0000"),'AYP11'!$B$3:$AU$424,11,FALSE),"")</f>
        <v>0</v>
      </c>
      <c r="DY347" s="95">
        <f t="shared" si="366"/>
        <v>1</v>
      </c>
      <c r="DZ347" s="95" t="str">
        <f t="shared" si="367"/>
        <v/>
      </c>
      <c r="EA347" s="91">
        <f>IFERROR(VLOOKUP(TEXT($A347,"0000"),'AYP11'!$B$1269:$AU$1690,11,FALSE),"")</f>
        <v>0</v>
      </c>
      <c r="EB347" s="95">
        <f t="shared" si="368"/>
        <v>1</v>
      </c>
      <c r="EC347" s="95" t="str">
        <f t="shared" si="369"/>
        <v/>
      </c>
      <c r="ED347" s="91">
        <f>IFERROR(VLOOKUP(TEXT($A347,"0000"),'AYP11'!$B$1691:$AU$2112,11,FALSE),"")</f>
        <v>0</v>
      </c>
      <c r="EE347" s="95">
        <f t="shared" si="370"/>
        <v>1</v>
      </c>
      <c r="EF347" s="95" t="str">
        <f t="shared" si="371"/>
        <v/>
      </c>
      <c r="EG347" s="91">
        <f>IFERROR(VLOOKUP(TEXT($A347,"0000"),'AYP11'!$B$2535:$AU$2956,11,FALSE),"")</f>
        <v>94</v>
      </c>
      <c r="EH347" s="95">
        <f t="shared" si="372"/>
        <v>0</v>
      </c>
      <c r="EI347" s="95">
        <f t="shared" si="373"/>
        <v>94</v>
      </c>
    </row>
    <row r="348" spans="1:147" x14ac:dyDescent="0.25">
      <c r="A348" s="248">
        <v>6881</v>
      </c>
      <c r="B348" s="291">
        <f t="shared" si="320"/>
        <v>31.714285714285712</v>
      </c>
      <c r="C348" s="50">
        <f>IFERROR(VLOOKUP(TEXT($A348,"0000"),'R-M11'!$A$2:$AA$500,4,FALSE),0)</f>
        <v>333</v>
      </c>
      <c r="D348" s="291">
        <f t="shared" si="321"/>
        <v>46.285714285714285</v>
      </c>
      <c r="E348" s="98">
        <f>IFERROR(SUM(VLOOKUP(TEXT($A348,"0000"),'R-M11'!$A$2:$AA$500,5,FALSE),VLOOKUP(TEXT($A348,"0000"),'R-M11'!$A$2:$AA$500,6,FALSE)),0)</f>
        <v>486</v>
      </c>
      <c r="F348" s="58">
        <f>IFERROR(VLOOKUP(TEXT($A348,"0000"),'R-M11'!$A$2:$AA$500,14,FALSE),0)</f>
        <v>1050</v>
      </c>
      <c r="G348" s="230">
        <f t="shared" si="374"/>
        <v>33.254285714285714</v>
      </c>
      <c r="H348" s="97">
        <f t="shared" si="322"/>
        <v>349.17</v>
      </c>
      <c r="I348" s="230">
        <f t="shared" si="375"/>
        <v>46.945714285714281</v>
      </c>
      <c r="J348" s="97">
        <f t="shared" si="323"/>
        <v>492.92999999999995</v>
      </c>
      <c r="K348" s="230">
        <f t="shared" si="324"/>
        <v>78</v>
      </c>
      <c r="L348" s="121">
        <f>IFERROR(VLOOKUP(K348,'Criteria Table'!$A$2:$I$102,2,FALSE),"")</f>
        <v>2.2000000000000002</v>
      </c>
      <c r="M348" s="230">
        <f t="shared" si="325"/>
        <v>80.199999999999989</v>
      </c>
      <c r="N348" s="286">
        <f t="shared" si="326"/>
        <v>30.857142857142854</v>
      </c>
      <c r="O348" s="50">
        <f>IFERROR(VLOOKUP(TEXT($A348,"0000"),'R-M11'!$A$2:$AA$500,17,FALSE),"")</f>
        <v>324</v>
      </c>
      <c r="P348" s="286">
        <f t="shared" si="327"/>
        <v>47.238095238095241</v>
      </c>
      <c r="Q348" s="98">
        <f>IFERROR(SUM(VLOOKUP(TEXT($A348,"0000"),'R-M11'!$A$2:$AA$500,18,FALSE),VLOOKUP(TEXT($A348,"0000"),'R-M11'!$A$2:$AA$500,19,FALSE)),0)</f>
        <v>496</v>
      </c>
      <c r="R348" s="69">
        <f>IFERROR(VLOOKUP(TEXT($A348,"0000"),'R-M11'!$A$2:$AA$500,27,FALSE),0)</f>
        <v>1050</v>
      </c>
      <c r="S348" s="121">
        <f t="shared" si="376"/>
        <v>32.397142857142853</v>
      </c>
      <c r="T348" s="70">
        <f t="shared" si="328"/>
        <v>340.16999999999996</v>
      </c>
      <c r="U348" s="121">
        <f t="shared" si="377"/>
        <v>47.898095238095237</v>
      </c>
      <c r="V348" s="70">
        <f t="shared" si="329"/>
        <v>502.93</v>
      </c>
      <c r="W348" s="121">
        <f t="shared" si="330"/>
        <v>78</v>
      </c>
      <c r="X348" s="124">
        <f>IFERROR(VLOOKUP(W348,'Criteria Table'!$A$2:$I$102,2,FALSE),"")</f>
        <v>2.2000000000000002</v>
      </c>
      <c r="Y348" s="121">
        <f t="shared" si="331"/>
        <v>80.295238095238091</v>
      </c>
      <c r="Z348" s="92">
        <f>IFERROR(IF(VLOOKUP(A348,'SG11'!$A$3:$AI$500,18,FALSE)="","NA",VLOOKUP(A348,'SG11'!$A$3:$AI$500,18,FALSE)),"")</f>
        <v>71</v>
      </c>
      <c r="AA348" s="75">
        <f>IFERROR(VLOOKUP(Z348,'Criteria Table'!$A$2:$I$102,6,FALSE),"NA")</f>
        <v>5</v>
      </c>
      <c r="AB348" s="95">
        <f t="shared" si="378"/>
        <v>76</v>
      </c>
      <c r="AC348" s="84">
        <f>IFERROR(IF(VLOOKUP(A348,'SG11'!$A$3:$AI$500,19,FALSE)="","NA",VLOOKUP(A348,'SG11'!$A$3:$AI$500,19,FALSE)),"")</f>
        <v>76</v>
      </c>
      <c r="AD348" s="75">
        <f>IFERROR(VLOOKUP(AC348,'Criteria Table'!$A$2:$I$102,6,FALSE),"NA")</f>
        <v>5</v>
      </c>
      <c r="AE348" s="95">
        <f t="shared" si="379"/>
        <v>81</v>
      </c>
      <c r="AF348" s="92">
        <f>IFERROR(IF(VLOOKUP(A348,'SG11'!$A$3:$AI$500,20,FALSE)="","NA",VLOOKUP(A348,'SG11'!$A$3:$AI$500,20,FALSE)),"")</f>
        <v>71</v>
      </c>
      <c r="AG348" s="75">
        <f>IFERROR(VLOOKUP(AF348,'Criteria Table'!$A$2:$I$102,6,FALSE),"NA")</f>
        <v>5</v>
      </c>
      <c r="AH348" s="95">
        <f t="shared" si="380"/>
        <v>76</v>
      </c>
      <c r="AI348" s="84">
        <f>IFERROR(IF(VLOOKUP(A348,'SG11'!$A$3:$AI$500,21,FALSE)="","NA",VLOOKUP(A348,'SG11'!$A$3:$AI$500,21,FALSE)),"")</f>
        <v>69</v>
      </c>
      <c r="AJ348" s="75">
        <f>IFERROR(VLOOKUP(AI348,'Criteria Table'!$A$2:$I$102,6,FALSE),"NA")</f>
        <v>5</v>
      </c>
      <c r="AK348" s="95">
        <f t="shared" si="381"/>
        <v>74</v>
      </c>
      <c r="AL348" s="99">
        <f>IFERROR(VLOOKUP(TEXT(A348,"0000"),'W11'!$A$1:$E$500,4,FALSE)/AP348*100,"")</f>
        <v>98.529411764705884</v>
      </c>
      <c r="AM348" s="97">
        <f>IFERROR(VLOOKUP(TEXT(A348,"0000"),'W11'!$A$1:$E$500,4,FALSE),"")</f>
        <v>335</v>
      </c>
      <c r="AN348" s="99">
        <f t="shared" si="332"/>
        <v>98.529411764705884</v>
      </c>
      <c r="AO348" s="97">
        <f t="shared" si="333"/>
        <v>335</v>
      </c>
      <c r="AP348" s="99">
        <f>IFERROR(VLOOKUP(TEXT(A348,"0000"),'W11'!$A$1:$E$500,5,FALSE),"")</f>
        <v>340</v>
      </c>
      <c r="AQ348" s="97">
        <f>IFERROR(VLOOKUP(ROUND(AL348,0),'Criteria Table'!$A$2:$I$102,4,FALSE),0)</f>
        <v>0</v>
      </c>
      <c r="AR348" s="128"/>
      <c r="AS348" s="95"/>
      <c r="AT348" s="95"/>
      <c r="AU348" s="100">
        <f>IFERROR(VLOOKUP(TEXT(A348,"0000"),'Sci11'!$A$3:$N$492,4,FALSE)/VLOOKUP(TEXT(A348,"0000"),'Sci11'!$A$3:$N$492,14,FALSE)*100,"")</f>
        <v>37.75811209439528</v>
      </c>
      <c r="AV348" s="101">
        <f>SUM(VLOOKUP(TEXT(A348,"0000"),'Sci11'!$A$3:$N$492,5,FALSE),VLOOKUP(TEXT(A348,"0000"),'Sci11'!$A$3:$N$492,6,FALSE))/VLOOKUP(TEXT(A348,"0000"),'Sci11'!$A$3:$N$492,14,FALSE)*100</f>
        <v>16.814159292035399</v>
      </c>
      <c r="AW348" s="100">
        <f t="shared" si="382"/>
        <v>40.908112094395278</v>
      </c>
      <c r="AX348" s="101">
        <f>IFERROR(AW348/100*VLOOKUP(TEXT(A348,"0000"),'Sci11'!$A$3:$N$492,14,FALSE),"")</f>
        <v>138.67849999999999</v>
      </c>
      <c r="AY348" s="100">
        <f t="shared" si="383"/>
        <v>18.1641592920354</v>
      </c>
      <c r="AZ348" s="101">
        <f>IFERROR(AY348/100*VLOOKUP(TEXT(A348,"0000"),'Sci11'!$A$3:$N$492,14,FALSE),"")</f>
        <v>61.57650000000001</v>
      </c>
      <c r="BA348" s="100">
        <f t="shared" si="334"/>
        <v>55</v>
      </c>
      <c r="BB348" s="101">
        <f>IFERROR(VLOOKUP(BA348,'Criteria Table'!$A$2:$I$102,2,FALSE),"")</f>
        <v>4.5</v>
      </c>
      <c r="BC348" s="101">
        <f t="shared" si="335"/>
        <v>59.5</v>
      </c>
      <c r="BD348" s="82">
        <f>IFERROR(VLOOKUP(A348,ATTx11!$A$2:$N$500,4,FALSE),"")</f>
        <v>96.66</v>
      </c>
      <c r="BE348" s="95">
        <f t="shared" si="336"/>
        <v>0.5</v>
      </c>
      <c r="BF348" s="96">
        <f t="shared" si="337"/>
        <v>97.16</v>
      </c>
      <c r="BG348" s="70">
        <f>IFERROR(VLOOKUP(A348,ATTx11!$A$2:$N$500,11,FALSE),"")</f>
        <v>273</v>
      </c>
      <c r="BH348" s="95">
        <f t="shared" si="338"/>
        <v>245.7</v>
      </c>
      <c r="BI348" s="70">
        <f>IFERROR(VLOOKUP(A348,ATTx11!$A$2:$N$500,12,FALSE),"")</f>
        <v>132</v>
      </c>
      <c r="BJ348" s="97">
        <f t="shared" si="339"/>
        <v>118.8</v>
      </c>
      <c r="BK348" s="84">
        <f>IFERROR(VLOOKUP(A348,ATTx11!$A$2:$N$500,7,FALSE),"")</f>
        <v>141</v>
      </c>
      <c r="BL348" s="97">
        <f t="shared" si="340"/>
        <v>126.9</v>
      </c>
      <c r="BM348" s="84">
        <f>IFERROR(VLOOKUP(A348,ATTx11!$A$2:$N$500,8,FALSE),"")</f>
        <v>81</v>
      </c>
      <c r="BN348" s="95">
        <f t="shared" si="341"/>
        <v>72.900000000000006</v>
      </c>
      <c r="BO348" s="95"/>
      <c r="BP348" s="83">
        <f>IFERROR(VLOOKUP(TEXT($A348,"0000"),'AYP11'!$B$3379:$AU$3800,17,FALSE),"")</f>
        <v>88</v>
      </c>
      <c r="BQ348" s="75">
        <f>IFERROR(VLOOKUP(BP348,'Criteria Table'!$A$2:$I$102,2,FALSE),0)</f>
        <v>0</v>
      </c>
      <c r="BR348" s="95">
        <f t="shared" si="342"/>
        <v>88</v>
      </c>
      <c r="BS348" s="83">
        <f>IFERROR(VLOOKUP(TEXT($A348,"0000"),'AYP11'!$B$847:$AU$1268,17,FALSE),"")</f>
        <v>51</v>
      </c>
      <c r="BT348" s="75">
        <f>IFERROR(VLOOKUP(BS348,'Criteria Table'!$A$2:$I$102,2,FALSE),0)</f>
        <v>4.9000000000000004</v>
      </c>
      <c r="BU348" s="95">
        <f t="shared" si="343"/>
        <v>56</v>
      </c>
      <c r="BV348" s="83">
        <f>IFERROR(VLOOKUP(TEXT($A348,"0000"),'AYP11'!$B$2113:$AU$2534,17,FALSE),"")</f>
        <v>81</v>
      </c>
      <c r="BW348" s="75">
        <f>IFERROR(VLOOKUP(BV348,'Criteria Table'!$A$2:$I$102,2,FALSE),0)</f>
        <v>1.9000000000000001</v>
      </c>
      <c r="BX348" s="95">
        <f t="shared" si="344"/>
        <v>83</v>
      </c>
      <c r="BY348" s="83">
        <f>IFERROR(VLOOKUP(TEXT($A348,"0000"),'AYP11'!$B$425:$AU$846,17,FALSE),"")</f>
        <v>0</v>
      </c>
      <c r="BZ348" s="75">
        <f>IFERROR(VLOOKUP(BY348,'Criteria Table'!$A$2:$I$102,2,FALSE),0)</f>
        <v>10</v>
      </c>
      <c r="CA348" s="95">
        <f t="shared" si="345"/>
        <v>10</v>
      </c>
      <c r="CB348" s="83">
        <f>IFERROR(VLOOKUP(TEXT($A348,"0000"),'AYP11'!$B$3:$AU$424,17,FALSE),"")</f>
        <v>0</v>
      </c>
      <c r="CC348" s="95">
        <f>IFERROR(VLOOKUP(CB348,'Criteria Table'!$A$2:$I$102,2,FALSE),0)</f>
        <v>10</v>
      </c>
      <c r="CD348" s="95">
        <f t="shared" si="346"/>
        <v>10</v>
      </c>
      <c r="CE348" s="83">
        <f>IFERROR(VLOOKUP(TEXT($A348,"0000"),'AYP11'!$B$1269:$AU$1690,17,FALSE),"")</f>
        <v>68</v>
      </c>
      <c r="CF348" s="95">
        <f>IFERROR(VLOOKUP(CE348,'Criteria Table'!$A$2:$I$102,2,FALSE),0)</f>
        <v>3.2</v>
      </c>
      <c r="CG348" s="95">
        <f t="shared" si="347"/>
        <v>71</v>
      </c>
      <c r="CH348" s="83">
        <f>IFERROR(VLOOKUP(TEXT($A348,"0000"),'AYP11'!$B$1691:$AU$2112,17,FALSE),"")</f>
        <v>0</v>
      </c>
      <c r="CI348" s="95">
        <f>IFERROR(VLOOKUP(CH348,'Criteria Table'!$A$2:$I$102,2,FALSE),0)</f>
        <v>10</v>
      </c>
      <c r="CJ348" s="95">
        <f t="shared" si="348"/>
        <v>10</v>
      </c>
      <c r="CK348" s="83">
        <f>IFERROR(VLOOKUP(TEXT($A348,"0000"),'AYP11'!$B$2535:$AU$2956,17,FALSE),"")</f>
        <v>0</v>
      </c>
      <c r="CL348" s="95">
        <f>IFERROR(VLOOKUP(CK348,'Criteria Table'!$A$2:$I$102,2,FALSE),0)</f>
        <v>10</v>
      </c>
      <c r="CM348" s="95">
        <f t="shared" si="349"/>
        <v>10</v>
      </c>
      <c r="CN348" s="76">
        <f>IFERROR(VLOOKUP(TEXT($A348,"0000"),'AYP11'!$B$3379:$AU$3800,23,FALSE),"")</f>
        <v>87</v>
      </c>
      <c r="CO348" s="95">
        <f>IFERROR(VLOOKUP(CN348,'Criteria Table'!$A$2:$I$102,2,FALSE),0)</f>
        <v>0</v>
      </c>
      <c r="CP348" s="95">
        <f t="shared" si="350"/>
        <v>87</v>
      </c>
      <c r="CQ348" s="76">
        <f>IFERROR(VLOOKUP(TEXT($A348,"0000"),'AYP11'!$B$847:$AU$1268,23,FALSE),"")</f>
        <v>54</v>
      </c>
      <c r="CR348" s="95">
        <f>IFERROR(VLOOKUP(CQ348,'Criteria Table'!$A$2:$I$102,2,FALSE),0)</f>
        <v>4.6000000000000005</v>
      </c>
      <c r="CS348" s="95">
        <f t="shared" si="351"/>
        <v>59</v>
      </c>
      <c r="CT348" s="76">
        <f>IFERROR(VLOOKUP(TEXT($A348,"0000"),'AYP11'!$B$2113:$AU$2534,23,FALSE),"")</f>
        <v>81</v>
      </c>
      <c r="CU348" s="95">
        <f>IFERROR(VLOOKUP(CT348,'Criteria Table'!$A$2:$I$102,2,FALSE),0)</f>
        <v>1.9000000000000001</v>
      </c>
      <c r="CV348" s="95">
        <f t="shared" si="352"/>
        <v>83</v>
      </c>
      <c r="CW348" s="76">
        <f>IFERROR(VLOOKUP(TEXT($A348,"0000"),'AYP11'!$B$425:$AU$846,23,FALSE),"")</f>
        <v>0</v>
      </c>
      <c r="CX348" s="95">
        <f>IFERROR(VLOOKUP(CW348,'Criteria Table'!$A$2:$I$102,2,FALSE),0)</f>
        <v>10</v>
      </c>
      <c r="CY348" s="95">
        <f t="shared" si="353"/>
        <v>10</v>
      </c>
      <c r="CZ348" s="76">
        <f>IFERROR(VLOOKUP(TEXT($A348,"0000"),'AYP11'!$B$3:$AU$424,23,FALSE),"")</f>
        <v>0</v>
      </c>
      <c r="DA348" s="95">
        <f>IFERROR(VLOOKUP(CZ348,'Criteria Table'!$A$2:$I$102,2,FALSE),0)</f>
        <v>10</v>
      </c>
      <c r="DB348" s="95">
        <f t="shared" si="354"/>
        <v>10</v>
      </c>
      <c r="DC348" s="76">
        <f>IFERROR(VLOOKUP(TEXT($A348,"0000"),'AYP11'!$B$1269:$AU$1690,23,FALSE),"")</f>
        <v>70</v>
      </c>
      <c r="DD348" s="95">
        <f>IFERROR(VLOOKUP(DC348,'Criteria Table'!$A$2:$I$102,2,FALSE),0)</f>
        <v>3</v>
      </c>
      <c r="DE348" s="95">
        <f t="shared" si="355"/>
        <v>73</v>
      </c>
      <c r="DF348" s="76">
        <f>IFERROR(VLOOKUP(TEXT($A348,"0000"),'AYP11'!$B$1691:$AU$2112,23,FALSE),"")</f>
        <v>0</v>
      </c>
      <c r="DG348" s="95">
        <f>IFERROR(VLOOKUP(DF348,'Criteria Table'!$A$2:$I$102,2,FALSE),0)</f>
        <v>10</v>
      </c>
      <c r="DH348" s="95">
        <f t="shared" si="356"/>
        <v>10</v>
      </c>
      <c r="DI348" s="76">
        <f>IFERROR(VLOOKUP(TEXT($A348,"0000"),'AYP11'!$B$2535:$AU$2956,23,FALSE),"")</f>
        <v>0</v>
      </c>
      <c r="DJ348" s="95">
        <f>IFERROR(VLOOKUP(DI348,'Criteria Table'!$A$2:$I$102,2,FALSE),0)</f>
        <v>10</v>
      </c>
      <c r="DK348" s="95">
        <f t="shared" si="357"/>
        <v>10</v>
      </c>
      <c r="DL348" s="91">
        <f>IFERROR(VLOOKUP(TEXT($A348,"0000"),'AYP11'!$B$3379:$AU$3800,11,FALSE),"")</f>
        <v>0</v>
      </c>
      <c r="DM348" s="95">
        <f t="shared" si="358"/>
        <v>1</v>
      </c>
      <c r="DN348" s="95" t="str">
        <f t="shared" si="359"/>
        <v/>
      </c>
      <c r="DO348" s="91">
        <f>IFERROR(VLOOKUP(TEXT($A348,"0000"),'AYP11'!$B$847:$AU$1268,11,FALSE),"")</f>
        <v>0</v>
      </c>
      <c r="DP348" s="95">
        <f t="shared" si="360"/>
        <v>1</v>
      </c>
      <c r="DQ348" s="95" t="str">
        <f t="shared" si="361"/>
        <v/>
      </c>
      <c r="DR348" s="91">
        <f>IFERROR(VLOOKUP(TEXT($A348,"0000"),'AYP11'!$B$2113:$AU$2534,11,FALSE),"")</f>
        <v>0</v>
      </c>
      <c r="DS348" s="95">
        <f t="shared" si="362"/>
        <v>1</v>
      </c>
      <c r="DT348" s="95" t="str">
        <f t="shared" si="363"/>
        <v/>
      </c>
      <c r="DU348" s="91">
        <f>IFERROR(VLOOKUP(TEXT($A348,"0000"),'AYP11'!$B$425:$AU$846,11,FALSE),"")</f>
        <v>0</v>
      </c>
      <c r="DV348" s="95">
        <f t="shared" si="364"/>
        <v>1</v>
      </c>
      <c r="DW348" s="95" t="str">
        <f t="shared" si="365"/>
        <v/>
      </c>
      <c r="DX348" s="91">
        <f>IFERROR(VLOOKUP(TEXT($A348,"0000"),'AYP11'!$B$3:$AU$424,11,FALSE),"")</f>
        <v>0</v>
      </c>
      <c r="DY348" s="95">
        <f t="shared" si="366"/>
        <v>1</v>
      </c>
      <c r="DZ348" s="95" t="str">
        <f t="shared" si="367"/>
        <v/>
      </c>
      <c r="EA348" s="91">
        <f>IFERROR(VLOOKUP(TEXT($A348,"0000"),'AYP11'!$B$1269:$AU$1690,11,FALSE),"")</f>
        <v>0</v>
      </c>
      <c r="EB348" s="95">
        <f t="shared" si="368"/>
        <v>1</v>
      </c>
      <c r="EC348" s="95" t="str">
        <f t="shared" si="369"/>
        <v/>
      </c>
      <c r="ED348" s="91">
        <f>IFERROR(VLOOKUP(TEXT($A348,"0000"),'AYP11'!$B$1691:$AU$2112,11,FALSE),"")</f>
        <v>0</v>
      </c>
      <c r="EE348" s="95">
        <f t="shared" si="370"/>
        <v>1</v>
      </c>
      <c r="EF348" s="95" t="str">
        <f t="shared" si="371"/>
        <v/>
      </c>
      <c r="EG348" s="91">
        <f>IFERROR(VLOOKUP(TEXT($A348,"0000"),'AYP11'!$B$2535:$AU$2956,11,FALSE),"")</f>
        <v>0</v>
      </c>
      <c r="EH348" s="95">
        <f t="shared" si="372"/>
        <v>1</v>
      </c>
      <c r="EI348" s="95" t="str">
        <f t="shared" si="373"/>
        <v/>
      </c>
    </row>
    <row r="349" spans="1:147" x14ac:dyDescent="0.25">
      <c r="A349" s="248">
        <v>6901</v>
      </c>
      <c r="B349" s="291">
        <f t="shared" si="320"/>
        <v>31.4873417721519</v>
      </c>
      <c r="C349" s="50">
        <f>IFERROR(VLOOKUP(TEXT($A349,"0000"),'R-M11'!$A$2:$AA$500,4,FALSE),0)</f>
        <v>199</v>
      </c>
      <c r="D349" s="291">
        <f t="shared" si="321"/>
        <v>26.265822784810126</v>
      </c>
      <c r="E349" s="98">
        <f>IFERROR(SUM(VLOOKUP(TEXT($A349,"0000"),'R-M11'!$A$2:$AA$500,5,FALSE),VLOOKUP(TEXT($A349,"0000"),'R-M11'!$A$2:$AA$500,6,FALSE)),0)</f>
        <v>166</v>
      </c>
      <c r="F349" s="58">
        <f>IFERROR(VLOOKUP(TEXT($A349,"0000"),'R-M11'!$A$2:$AA$500,14,FALSE),0)</f>
        <v>632</v>
      </c>
      <c r="G349" s="230">
        <f t="shared" si="374"/>
        <v>34.427341772151898</v>
      </c>
      <c r="H349" s="97">
        <f t="shared" si="322"/>
        <v>217.58080000000001</v>
      </c>
      <c r="I349" s="230">
        <f t="shared" si="375"/>
        <v>27.525822784810128</v>
      </c>
      <c r="J349" s="97">
        <f t="shared" si="323"/>
        <v>173.9632</v>
      </c>
      <c r="K349" s="230">
        <f t="shared" si="324"/>
        <v>58</v>
      </c>
      <c r="L349" s="121">
        <f>IFERROR(VLOOKUP(K349,'Criteria Table'!$A$2:$I$102,2,FALSE),"")</f>
        <v>4.2</v>
      </c>
      <c r="M349" s="230">
        <f t="shared" si="325"/>
        <v>61.953164556962022</v>
      </c>
      <c r="N349" s="286">
        <f t="shared" si="326"/>
        <v>36.538461538461533</v>
      </c>
      <c r="O349" s="50">
        <f>IFERROR(VLOOKUP(TEXT($A349,"0000"),'R-M11'!$A$2:$AA$500,17,FALSE),"")</f>
        <v>228</v>
      </c>
      <c r="P349" s="286">
        <f t="shared" si="327"/>
        <v>21.153846153846153</v>
      </c>
      <c r="Q349" s="98">
        <f>IFERROR(SUM(VLOOKUP(TEXT($A349,"0000"),'R-M11'!$A$2:$AA$500,18,FALSE),VLOOKUP(TEXT($A349,"0000"),'R-M11'!$A$2:$AA$500,19,FALSE)),0)</f>
        <v>132</v>
      </c>
      <c r="R349" s="69">
        <f>IFERROR(VLOOKUP(TEXT($A349,"0000"),'R-M11'!$A$2:$AA$500,27,FALSE),0)</f>
        <v>624</v>
      </c>
      <c r="S349" s="121">
        <f t="shared" si="376"/>
        <v>39.478461538461531</v>
      </c>
      <c r="T349" s="70">
        <f t="shared" si="328"/>
        <v>246.34559999999993</v>
      </c>
      <c r="U349" s="121">
        <f t="shared" si="377"/>
        <v>22.413846153846155</v>
      </c>
      <c r="V349" s="70">
        <f t="shared" si="329"/>
        <v>139.86240000000001</v>
      </c>
      <c r="W349" s="121">
        <f t="shared" si="330"/>
        <v>58</v>
      </c>
      <c r="X349" s="124">
        <f>IFERROR(VLOOKUP(W349,'Criteria Table'!$A$2:$I$102,2,FALSE),"")</f>
        <v>4.2</v>
      </c>
      <c r="Y349" s="121">
        <f t="shared" si="331"/>
        <v>61.892307692307682</v>
      </c>
      <c r="Z349" s="92">
        <f>IFERROR(IF(VLOOKUP(A349,'SG11'!$A$3:$AI$500,18,FALSE)="","NA",VLOOKUP(A349,'SG11'!$A$3:$AI$500,18,FALSE)),"")</f>
        <v>67</v>
      </c>
      <c r="AA349" s="75">
        <f>IFERROR(VLOOKUP(Z349,'Criteria Table'!$A$2:$I$102,6,FALSE),"NA")</f>
        <v>5</v>
      </c>
      <c r="AB349" s="95">
        <f t="shared" si="378"/>
        <v>72</v>
      </c>
      <c r="AC349" s="84">
        <f>IFERROR(IF(VLOOKUP(A349,'SG11'!$A$3:$AI$500,19,FALSE)="","NA",VLOOKUP(A349,'SG11'!$A$3:$AI$500,19,FALSE)),"")</f>
        <v>63</v>
      </c>
      <c r="AD349" s="75">
        <f>IFERROR(VLOOKUP(AC349,'Criteria Table'!$A$2:$I$102,6,FALSE),"NA")</f>
        <v>5</v>
      </c>
      <c r="AE349" s="95">
        <f t="shared" si="379"/>
        <v>68</v>
      </c>
      <c r="AF349" s="92">
        <f>IFERROR(IF(VLOOKUP(A349,'SG11'!$A$3:$AI$500,20,FALSE)="","NA",VLOOKUP(A349,'SG11'!$A$3:$AI$500,20,FALSE)),"")</f>
        <v>73</v>
      </c>
      <c r="AG349" s="75">
        <f>IFERROR(VLOOKUP(AF349,'Criteria Table'!$A$2:$I$102,6,FALSE),"NA")</f>
        <v>5</v>
      </c>
      <c r="AH349" s="95">
        <f t="shared" si="380"/>
        <v>78</v>
      </c>
      <c r="AI349" s="84">
        <f>IFERROR(IF(VLOOKUP(A349,'SG11'!$A$3:$AI$500,21,FALSE)="","NA",VLOOKUP(A349,'SG11'!$A$3:$AI$500,21,FALSE)),"")</f>
        <v>59</v>
      </c>
      <c r="AJ349" s="75">
        <f>IFERROR(VLOOKUP(AI349,'Criteria Table'!$A$2:$I$102,6,FALSE),"NA")</f>
        <v>10</v>
      </c>
      <c r="AK349" s="95">
        <f t="shared" si="381"/>
        <v>69</v>
      </c>
      <c r="AL349" s="99">
        <f>IFERROR(VLOOKUP(TEXT(A349,"0000"),'W11'!$A$1:$E$500,4,FALSE)/AP349*100,"")</f>
        <v>96.120689655172413</v>
      </c>
      <c r="AM349" s="97">
        <f>IFERROR(VLOOKUP(TEXT(A349,"0000"),'W11'!$A$1:$E$500,4,FALSE),"")</f>
        <v>223</v>
      </c>
      <c r="AN349" s="99">
        <f t="shared" si="332"/>
        <v>96.120689655172413</v>
      </c>
      <c r="AO349" s="97">
        <f t="shared" si="333"/>
        <v>223</v>
      </c>
      <c r="AP349" s="99">
        <f>IFERROR(VLOOKUP(TEXT(A349,"0000"),'W11'!$A$1:$E$500,5,FALSE),"")</f>
        <v>232</v>
      </c>
      <c r="AQ349" s="97">
        <f>IFERROR(VLOOKUP(ROUND(AL349,0),'Criteria Table'!$A$2:$I$102,4,FALSE),0)</f>
        <v>0</v>
      </c>
      <c r="AR349" s="128"/>
      <c r="AS349" s="95"/>
      <c r="AT349" s="95"/>
      <c r="AU349" s="100">
        <f>IFERROR(VLOOKUP(TEXT(A349,"0000"),'Sci11'!$A$3:$N$492,4,FALSE)/VLOOKUP(TEXT(A349,"0000"),'Sci11'!$A$3:$N$492,14,FALSE)*100,"")</f>
        <v>28.695652173913043</v>
      </c>
      <c r="AV349" s="101">
        <f>SUM(VLOOKUP(TEXT(A349,"0000"),'Sci11'!$A$3:$N$492,5,FALSE),VLOOKUP(TEXT(A349,"0000"),'Sci11'!$A$3:$N$492,6,FALSE))/VLOOKUP(TEXT(A349,"0000"),'Sci11'!$A$3:$N$492,14,FALSE)*100</f>
        <v>3.4782608695652173</v>
      </c>
      <c r="AW349" s="100">
        <f t="shared" si="382"/>
        <v>33.455652173913045</v>
      </c>
      <c r="AX349" s="101">
        <f>IFERROR(AW349/100*VLOOKUP(TEXT(A349,"0000"),'Sci11'!$A$3:$N$492,14,FALSE),"")</f>
        <v>76.947999999999993</v>
      </c>
      <c r="AY349" s="100">
        <f t="shared" si="383"/>
        <v>5.5182608695652178</v>
      </c>
      <c r="AZ349" s="101">
        <f>IFERROR(AY349/100*VLOOKUP(TEXT(A349,"0000"),'Sci11'!$A$3:$N$492,14,FALSE),"")</f>
        <v>12.692</v>
      </c>
      <c r="BA349" s="100">
        <f t="shared" si="334"/>
        <v>32</v>
      </c>
      <c r="BB349" s="101">
        <f>IFERROR(VLOOKUP(BA349,'Criteria Table'!$A$2:$I$102,2,FALSE),"")</f>
        <v>6.8000000000000007</v>
      </c>
      <c r="BC349" s="101">
        <f t="shared" si="335"/>
        <v>38.799999999999997</v>
      </c>
      <c r="BD349" s="82">
        <f>IFERROR(VLOOKUP(A349,ATTx11!$A$2:$N$500,4,FALSE),"")</f>
        <v>96.14</v>
      </c>
      <c r="BE349" s="95">
        <f t="shared" si="336"/>
        <v>0.5</v>
      </c>
      <c r="BF349" s="96">
        <f t="shared" si="337"/>
        <v>96.64</v>
      </c>
      <c r="BG349" s="70">
        <f>IFERROR(VLOOKUP(A349,ATTx11!$A$2:$N$500,11,FALSE),"")</f>
        <v>213</v>
      </c>
      <c r="BH349" s="95">
        <f t="shared" si="338"/>
        <v>191.7</v>
      </c>
      <c r="BI349" s="70">
        <f>IFERROR(VLOOKUP(A349,ATTx11!$A$2:$N$500,12,FALSE),"")</f>
        <v>127</v>
      </c>
      <c r="BJ349" s="97">
        <f t="shared" si="339"/>
        <v>114.3</v>
      </c>
      <c r="BK349" s="84">
        <f>IFERROR(VLOOKUP(A349,ATTx11!$A$2:$N$500,7,FALSE),"")</f>
        <v>118</v>
      </c>
      <c r="BL349" s="97">
        <f t="shared" si="340"/>
        <v>106.2</v>
      </c>
      <c r="BM349" s="84">
        <f>IFERROR(VLOOKUP(A349,ATTx11!$A$2:$N$500,8,FALSE),"")</f>
        <v>69</v>
      </c>
      <c r="BN349" s="95">
        <f t="shared" si="341"/>
        <v>62.1</v>
      </c>
      <c r="BO349" s="95"/>
      <c r="BP349" s="83">
        <f>IFERROR(VLOOKUP(TEXT($A349,"0000"),'AYP11'!$B$3379:$AU$3800,17,FALSE),"")</f>
        <v>0</v>
      </c>
      <c r="BQ349" s="75">
        <f>IFERROR(VLOOKUP(BP349,'Criteria Table'!$A$2:$I$102,2,FALSE),0)</f>
        <v>10</v>
      </c>
      <c r="BR349" s="95">
        <f t="shared" si="342"/>
        <v>10</v>
      </c>
      <c r="BS349" s="83">
        <f>IFERROR(VLOOKUP(TEXT($A349,"0000"),'AYP11'!$B$847:$AU$1268,17,FALSE),"")</f>
        <v>0</v>
      </c>
      <c r="BT349" s="75">
        <f>IFERROR(VLOOKUP(BS349,'Criteria Table'!$A$2:$I$102,2,FALSE),0)</f>
        <v>10</v>
      </c>
      <c r="BU349" s="95">
        <f t="shared" si="343"/>
        <v>10</v>
      </c>
      <c r="BV349" s="83">
        <f>IFERROR(VLOOKUP(TEXT($A349,"0000"),'AYP11'!$B$2113:$AU$2534,17,FALSE),"")</f>
        <v>60</v>
      </c>
      <c r="BW349" s="75">
        <f>IFERROR(VLOOKUP(BV349,'Criteria Table'!$A$2:$I$102,2,FALSE),0)</f>
        <v>4</v>
      </c>
      <c r="BX349" s="95">
        <f t="shared" si="344"/>
        <v>64</v>
      </c>
      <c r="BY349" s="83">
        <f>IFERROR(VLOOKUP(TEXT($A349,"0000"),'AYP11'!$B$425:$AU$846,17,FALSE),"")</f>
        <v>0</v>
      </c>
      <c r="BZ349" s="75">
        <f>IFERROR(VLOOKUP(BY349,'Criteria Table'!$A$2:$I$102,2,FALSE),0)</f>
        <v>10</v>
      </c>
      <c r="CA349" s="95">
        <f t="shared" si="345"/>
        <v>10</v>
      </c>
      <c r="CB349" s="83">
        <f>IFERROR(VLOOKUP(TEXT($A349,"0000"),'AYP11'!$B$3:$AU$424,17,FALSE),"")</f>
        <v>0</v>
      </c>
      <c r="CC349" s="95">
        <f>IFERROR(VLOOKUP(CB349,'Criteria Table'!$A$2:$I$102,2,FALSE),0)</f>
        <v>10</v>
      </c>
      <c r="CD349" s="95">
        <f t="shared" si="346"/>
        <v>10</v>
      </c>
      <c r="CE349" s="83">
        <f>IFERROR(VLOOKUP(TEXT($A349,"0000"),'AYP11'!$B$1269:$AU$1690,17,FALSE),"")</f>
        <v>56</v>
      </c>
      <c r="CF349" s="95">
        <f>IFERROR(VLOOKUP(CE349,'Criteria Table'!$A$2:$I$102,2,FALSE),0)</f>
        <v>4.4000000000000004</v>
      </c>
      <c r="CG349" s="95">
        <f t="shared" si="347"/>
        <v>60</v>
      </c>
      <c r="CH349" s="83">
        <f>IFERROR(VLOOKUP(TEXT($A349,"0000"),'AYP11'!$B$1691:$AU$2112,17,FALSE),"")</f>
        <v>0</v>
      </c>
      <c r="CI349" s="95">
        <f>IFERROR(VLOOKUP(CH349,'Criteria Table'!$A$2:$I$102,2,FALSE),0)</f>
        <v>10</v>
      </c>
      <c r="CJ349" s="95">
        <f t="shared" si="348"/>
        <v>10</v>
      </c>
      <c r="CK349" s="83">
        <f>IFERROR(VLOOKUP(TEXT($A349,"0000"),'AYP11'!$B$2535:$AU$2956,17,FALSE),"")</f>
        <v>36</v>
      </c>
      <c r="CL349" s="95">
        <f>IFERROR(VLOOKUP(CK349,'Criteria Table'!$A$2:$I$102,2,FALSE),0)</f>
        <v>6.4</v>
      </c>
      <c r="CM349" s="95">
        <f t="shared" si="349"/>
        <v>42</v>
      </c>
      <c r="CN349" s="76">
        <f>IFERROR(VLOOKUP(TEXT($A349,"0000"),'AYP11'!$B$3379:$AU$3800,23,FALSE),"")</f>
        <v>0</v>
      </c>
      <c r="CO349" s="95">
        <f>IFERROR(VLOOKUP(CN349,'Criteria Table'!$A$2:$I$102,2,FALSE),0)</f>
        <v>10</v>
      </c>
      <c r="CP349" s="95">
        <f t="shared" si="350"/>
        <v>10</v>
      </c>
      <c r="CQ349" s="76">
        <f>IFERROR(VLOOKUP(TEXT($A349,"0000"),'AYP11'!$B$847:$AU$1268,23,FALSE),"")</f>
        <v>0</v>
      </c>
      <c r="CR349" s="95">
        <f>IFERROR(VLOOKUP(CQ349,'Criteria Table'!$A$2:$I$102,2,FALSE),0)</f>
        <v>10</v>
      </c>
      <c r="CS349" s="95">
        <f t="shared" si="351"/>
        <v>10</v>
      </c>
      <c r="CT349" s="76">
        <f>IFERROR(VLOOKUP(TEXT($A349,"0000"),'AYP11'!$B$2113:$AU$2534,23,FALSE),"")</f>
        <v>61</v>
      </c>
      <c r="CU349" s="95">
        <f>IFERROR(VLOOKUP(CT349,'Criteria Table'!$A$2:$I$102,2,FALSE),0)</f>
        <v>3.9000000000000004</v>
      </c>
      <c r="CV349" s="95">
        <f t="shared" si="352"/>
        <v>65</v>
      </c>
      <c r="CW349" s="76">
        <f>IFERROR(VLOOKUP(TEXT($A349,"0000"),'AYP11'!$B$425:$AU$846,23,FALSE),"")</f>
        <v>0</v>
      </c>
      <c r="CX349" s="95">
        <f>IFERROR(VLOOKUP(CW349,'Criteria Table'!$A$2:$I$102,2,FALSE),0)</f>
        <v>10</v>
      </c>
      <c r="CY349" s="95">
        <f t="shared" si="353"/>
        <v>10</v>
      </c>
      <c r="CZ349" s="76">
        <f>IFERROR(VLOOKUP(TEXT($A349,"0000"),'AYP11'!$B$3:$AU$424,23,FALSE),"")</f>
        <v>0</v>
      </c>
      <c r="DA349" s="95">
        <f>IFERROR(VLOOKUP(CZ349,'Criteria Table'!$A$2:$I$102,2,FALSE),0)</f>
        <v>10</v>
      </c>
      <c r="DB349" s="95">
        <f t="shared" si="354"/>
        <v>10</v>
      </c>
      <c r="DC349" s="76">
        <f>IFERROR(VLOOKUP(TEXT($A349,"0000"),'AYP11'!$B$1269:$AU$1690,23,FALSE),"")</f>
        <v>57</v>
      </c>
      <c r="DD349" s="95">
        <f>IFERROR(VLOOKUP(DC349,'Criteria Table'!$A$2:$I$102,2,FALSE),0)</f>
        <v>4.3</v>
      </c>
      <c r="DE349" s="95">
        <f t="shared" si="355"/>
        <v>61</v>
      </c>
      <c r="DF349" s="76">
        <f>IFERROR(VLOOKUP(TEXT($A349,"0000"),'AYP11'!$B$1691:$AU$2112,23,FALSE),"")</f>
        <v>0</v>
      </c>
      <c r="DG349" s="95">
        <f>IFERROR(VLOOKUP(DF349,'Criteria Table'!$A$2:$I$102,2,FALSE),0)</f>
        <v>10</v>
      </c>
      <c r="DH349" s="95">
        <f t="shared" si="356"/>
        <v>10</v>
      </c>
      <c r="DI349" s="76">
        <f>IFERROR(VLOOKUP(TEXT($A349,"0000"),'AYP11'!$B$2535:$AU$2956,23,FALSE),"")</f>
        <v>45</v>
      </c>
      <c r="DJ349" s="95">
        <f>IFERROR(VLOOKUP(DI349,'Criteria Table'!$A$2:$I$102,2,FALSE),0)</f>
        <v>5.5</v>
      </c>
      <c r="DK349" s="95">
        <f t="shared" si="357"/>
        <v>51</v>
      </c>
      <c r="DL349" s="91">
        <f>IFERROR(VLOOKUP(TEXT($A349,"0000"),'AYP11'!$B$3379:$AU$3800,11,FALSE),"")</f>
        <v>0</v>
      </c>
      <c r="DM349" s="95">
        <f t="shared" si="358"/>
        <v>1</v>
      </c>
      <c r="DN349" s="95" t="str">
        <f t="shared" si="359"/>
        <v/>
      </c>
      <c r="DO349" s="91">
        <f>IFERROR(VLOOKUP(TEXT($A349,"0000"),'AYP11'!$B$847:$AU$1268,11,FALSE),"")</f>
        <v>0</v>
      </c>
      <c r="DP349" s="95">
        <f t="shared" si="360"/>
        <v>1</v>
      </c>
      <c r="DQ349" s="95" t="str">
        <f t="shared" si="361"/>
        <v/>
      </c>
      <c r="DR349" s="91">
        <f>IFERROR(VLOOKUP(TEXT($A349,"0000"),'AYP11'!$B$2113:$AU$2534,11,FALSE),"")</f>
        <v>0</v>
      </c>
      <c r="DS349" s="95">
        <f t="shared" si="362"/>
        <v>1</v>
      </c>
      <c r="DT349" s="95" t="str">
        <f t="shared" si="363"/>
        <v/>
      </c>
      <c r="DU349" s="91">
        <f>IFERROR(VLOOKUP(TEXT($A349,"0000"),'AYP11'!$B$425:$AU$846,11,FALSE),"")</f>
        <v>0</v>
      </c>
      <c r="DV349" s="95">
        <f t="shared" si="364"/>
        <v>1</v>
      </c>
      <c r="DW349" s="95" t="str">
        <f t="shared" si="365"/>
        <v/>
      </c>
      <c r="DX349" s="91">
        <f>IFERROR(VLOOKUP(TEXT($A349,"0000"),'AYP11'!$B$3:$AU$424,11,FALSE),"")</f>
        <v>0</v>
      </c>
      <c r="DY349" s="95">
        <f t="shared" si="366"/>
        <v>1</v>
      </c>
      <c r="DZ349" s="95" t="str">
        <f t="shared" si="367"/>
        <v/>
      </c>
      <c r="EA349" s="91">
        <f>IFERROR(VLOOKUP(TEXT($A349,"0000"),'AYP11'!$B$1269:$AU$1690,11,FALSE),"")</f>
        <v>0</v>
      </c>
      <c r="EB349" s="95">
        <f t="shared" si="368"/>
        <v>1</v>
      </c>
      <c r="EC349" s="95" t="str">
        <f t="shared" si="369"/>
        <v/>
      </c>
      <c r="ED349" s="91">
        <f>IFERROR(VLOOKUP(TEXT($A349,"0000"),'AYP11'!$B$1691:$AU$2112,11,FALSE),"")</f>
        <v>90</v>
      </c>
      <c r="EE349" s="95">
        <f t="shared" si="370"/>
        <v>0</v>
      </c>
      <c r="EF349" s="95">
        <f t="shared" si="371"/>
        <v>90</v>
      </c>
      <c r="EG349" s="91">
        <f>IFERROR(VLOOKUP(TEXT($A349,"0000"),'AYP11'!$B$2535:$AU$2956,11,FALSE),"")</f>
        <v>0</v>
      </c>
      <c r="EH349" s="95">
        <f t="shared" si="372"/>
        <v>1</v>
      </c>
      <c r="EI349" s="95" t="str">
        <f t="shared" si="373"/>
        <v/>
      </c>
    </row>
    <row r="350" spans="1:147" x14ac:dyDescent="0.25">
      <c r="A350" s="248">
        <v>6921</v>
      </c>
      <c r="B350" s="291">
        <f t="shared" si="320"/>
        <v>33.113207547169807</v>
      </c>
      <c r="C350" s="50">
        <f>IFERROR(VLOOKUP(TEXT($A350,"0000"),'R-M11'!$A$2:$AA$500,4,FALSE),0)</f>
        <v>351</v>
      </c>
      <c r="D350" s="291">
        <f t="shared" si="321"/>
        <v>46.79245283018868</v>
      </c>
      <c r="E350" s="98">
        <f>IFERROR(SUM(VLOOKUP(TEXT($A350,"0000"),'R-M11'!$A$2:$AA$500,5,FALSE),VLOOKUP(TEXT($A350,"0000"),'R-M11'!$A$2:$AA$500,6,FALSE)),0)</f>
        <v>496</v>
      </c>
      <c r="F350" s="58">
        <f>IFERROR(VLOOKUP(TEXT($A350,"0000"),'R-M11'!$A$2:$AA$500,14,FALSE),0)</f>
        <v>1060</v>
      </c>
      <c r="G350" s="230">
        <f t="shared" si="374"/>
        <v>34.513207547169806</v>
      </c>
      <c r="H350" s="97">
        <f t="shared" si="322"/>
        <v>365.83999999999992</v>
      </c>
      <c r="I350" s="230">
        <f t="shared" si="375"/>
        <v>47.392452830188681</v>
      </c>
      <c r="J350" s="97">
        <f t="shared" si="323"/>
        <v>502.36</v>
      </c>
      <c r="K350" s="230">
        <f t="shared" si="324"/>
        <v>80</v>
      </c>
      <c r="L350" s="121">
        <f>IFERROR(VLOOKUP(K350,'Criteria Table'!$A$2:$I$102,2,FALSE),"")</f>
        <v>2</v>
      </c>
      <c r="M350" s="230">
        <f t="shared" si="325"/>
        <v>81.905660377358487</v>
      </c>
      <c r="N350" s="286">
        <f t="shared" si="326"/>
        <v>34.629981024667934</v>
      </c>
      <c r="O350" s="50">
        <f>IFERROR(VLOOKUP(TEXT($A350,"0000"),'R-M11'!$A$2:$AA$500,17,FALSE),"")</f>
        <v>365</v>
      </c>
      <c r="P350" s="286">
        <f t="shared" si="327"/>
        <v>43.927893738140419</v>
      </c>
      <c r="Q350" s="98">
        <f>IFERROR(SUM(VLOOKUP(TEXT($A350,"0000"),'R-M11'!$A$2:$AA$500,18,FALSE),VLOOKUP(TEXT($A350,"0000"),'R-M11'!$A$2:$AA$500,19,FALSE)),0)</f>
        <v>463</v>
      </c>
      <c r="R350" s="69">
        <f>IFERROR(VLOOKUP(TEXT($A350,"0000"),'R-M11'!$A$2:$AA$500,27,FALSE),0)</f>
        <v>1054</v>
      </c>
      <c r="S350" s="121">
        <f t="shared" si="376"/>
        <v>36.099981024667933</v>
      </c>
      <c r="T350" s="70">
        <f t="shared" si="328"/>
        <v>380.49380000000002</v>
      </c>
      <c r="U350" s="121">
        <f t="shared" si="377"/>
        <v>44.557893738140422</v>
      </c>
      <c r="V350" s="70">
        <f t="shared" si="329"/>
        <v>469.64019999999999</v>
      </c>
      <c r="W350" s="121">
        <f t="shared" si="330"/>
        <v>79</v>
      </c>
      <c r="X350" s="124">
        <f>IFERROR(VLOOKUP(W350,'Criteria Table'!$A$2:$I$102,2,FALSE),"")</f>
        <v>2.1</v>
      </c>
      <c r="Y350" s="121">
        <f t="shared" si="331"/>
        <v>80.657874762808348</v>
      </c>
      <c r="Z350" s="92">
        <f>IFERROR(IF(VLOOKUP(A350,'SG11'!$A$3:$AI$500,18,FALSE)="","NA",VLOOKUP(A350,'SG11'!$A$3:$AI$500,18,FALSE)),"")</f>
        <v>70</v>
      </c>
      <c r="AA350" s="75">
        <f>IFERROR(VLOOKUP(Z350,'Criteria Table'!$A$2:$I$102,6,FALSE),"NA")</f>
        <v>5</v>
      </c>
      <c r="AB350" s="95">
        <f t="shared" si="378"/>
        <v>75</v>
      </c>
      <c r="AC350" s="84">
        <f>IFERROR(IF(VLOOKUP(A350,'SG11'!$A$3:$AI$500,19,FALSE)="","NA",VLOOKUP(A350,'SG11'!$A$3:$AI$500,19,FALSE)),"")</f>
        <v>72</v>
      </c>
      <c r="AD350" s="75">
        <f>IFERROR(VLOOKUP(AC350,'Criteria Table'!$A$2:$I$102,6,FALSE),"NA")</f>
        <v>5</v>
      </c>
      <c r="AE350" s="95">
        <f t="shared" si="379"/>
        <v>77</v>
      </c>
      <c r="AF350" s="92">
        <f>IFERROR(IF(VLOOKUP(A350,'SG11'!$A$3:$AI$500,20,FALSE)="","NA",VLOOKUP(A350,'SG11'!$A$3:$AI$500,20,FALSE)),"")</f>
        <v>66</v>
      </c>
      <c r="AG350" s="75">
        <f>IFERROR(VLOOKUP(AF350,'Criteria Table'!$A$2:$I$102,6,FALSE),"NA")</f>
        <v>5</v>
      </c>
      <c r="AH350" s="95">
        <f t="shared" si="380"/>
        <v>71</v>
      </c>
      <c r="AI350" s="84">
        <f>IFERROR(IF(VLOOKUP(A350,'SG11'!$A$3:$AI$500,21,FALSE)="","NA",VLOOKUP(A350,'SG11'!$A$3:$AI$500,21,FALSE)),"")</f>
        <v>66</v>
      </c>
      <c r="AJ350" s="75">
        <f>IFERROR(VLOOKUP(AI350,'Criteria Table'!$A$2:$I$102,6,FALSE),"NA")</f>
        <v>5</v>
      </c>
      <c r="AK350" s="95">
        <f t="shared" si="381"/>
        <v>71</v>
      </c>
      <c r="AL350" s="99">
        <f>IFERROR(VLOOKUP(TEXT(A350,"0000"),'W11'!$A$1:$E$500,4,FALSE)/AP350*100,"")</f>
        <v>98.930481283422452</v>
      </c>
      <c r="AM350" s="97">
        <f>IFERROR(VLOOKUP(TEXT(A350,"0000"),'W11'!$A$1:$E$500,4,FALSE),"")</f>
        <v>370</v>
      </c>
      <c r="AN350" s="99">
        <f t="shared" si="332"/>
        <v>98.930481283422452</v>
      </c>
      <c r="AO350" s="97">
        <f t="shared" si="333"/>
        <v>370</v>
      </c>
      <c r="AP350" s="99">
        <f>IFERROR(VLOOKUP(TEXT(A350,"0000"),'W11'!$A$1:$E$500,5,FALSE),"")</f>
        <v>374</v>
      </c>
      <c r="AQ350" s="97">
        <f>IFERROR(VLOOKUP(ROUND(AL350,0),'Criteria Table'!$A$2:$I$102,4,FALSE),0)</f>
        <v>0</v>
      </c>
      <c r="AR350" s="128"/>
      <c r="AS350" s="95"/>
      <c r="AT350" s="95"/>
      <c r="AU350" s="100">
        <f>IFERROR(VLOOKUP(TEXT(A350,"0000"),'Sci11'!$A$3:$N$492,4,FALSE)/VLOOKUP(TEXT(A350,"0000"),'Sci11'!$A$3:$N$492,14,FALSE)*100,"")</f>
        <v>40.266666666666666</v>
      </c>
      <c r="AV350" s="101">
        <f>SUM(VLOOKUP(TEXT(A350,"0000"),'Sci11'!$A$3:$N$492,5,FALSE),VLOOKUP(TEXT(A350,"0000"),'Sci11'!$A$3:$N$492,6,FALSE))/VLOOKUP(TEXT(A350,"0000"),'Sci11'!$A$3:$N$492,14,FALSE)*100</f>
        <v>19.733333333333334</v>
      </c>
      <c r="AW350" s="100">
        <f t="shared" si="382"/>
        <v>43.066666666666663</v>
      </c>
      <c r="AX350" s="101">
        <f>IFERROR(AW350/100*VLOOKUP(TEXT(A350,"0000"),'Sci11'!$A$3:$N$492,14,FALSE),"")</f>
        <v>161.5</v>
      </c>
      <c r="AY350" s="100">
        <f t="shared" si="383"/>
        <v>20.933333333333334</v>
      </c>
      <c r="AZ350" s="101">
        <f>IFERROR(AY350/100*VLOOKUP(TEXT(A350,"0000"),'Sci11'!$A$3:$N$492,14,FALSE),"")</f>
        <v>78.5</v>
      </c>
      <c r="BA350" s="100">
        <f t="shared" si="334"/>
        <v>60</v>
      </c>
      <c r="BB350" s="101">
        <f>IFERROR(VLOOKUP(BA350,'Criteria Table'!$A$2:$I$102,2,FALSE),"")</f>
        <v>4</v>
      </c>
      <c r="BC350" s="101">
        <f t="shared" si="335"/>
        <v>64</v>
      </c>
      <c r="BD350" s="82">
        <f>IFERROR(VLOOKUP(A350,ATTx11!$A$2:$N$500,4,FALSE),"")</f>
        <v>97.41</v>
      </c>
      <c r="BE350" s="95">
        <f t="shared" si="336"/>
        <v>0</v>
      </c>
      <c r="BF350" s="96">
        <f t="shared" si="337"/>
        <v>97.41</v>
      </c>
      <c r="BG350" s="70">
        <f>IFERROR(VLOOKUP(A350,ATTx11!$A$2:$N$500,11,FALSE),"")</f>
        <v>136</v>
      </c>
      <c r="BH350" s="95">
        <f t="shared" si="338"/>
        <v>122.4</v>
      </c>
      <c r="BI350" s="70">
        <f>IFERROR(VLOOKUP(A350,ATTx11!$A$2:$N$500,12,FALSE),"")</f>
        <v>56</v>
      </c>
      <c r="BJ350" s="97">
        <f t="shared" si="339"/>
        <v>50.4</v>
      </c>
      <c r="BK350" s="84">
        <f>IFERROR(VLOOKUP(A350,ATTx11!$A$2:$N$500,7,FALSE),"")</f>
        <v>89</v>
      </c>
      <c r="BL350" s="97">
        <f t="shared" si="340"/>
        <v>80.099999999999994</v>
      </c>
      <c r="BM350" s="84">
        <f>IFERROR(VLOOKUP(A350,ATTx11!$A$2:$N$500,8,FALSE),"")</f>
        <v>34</v>
      </c>
      <c r="BN350" s="95">
        <f t="shared" si="341"/>
        <v>30.6</v>
      </c>
      <c r="BO350" s="95"/>
      <c r="BP350" s="83">
        <f>IFERROR(VLOOKUP(TEXT($A350,"0000"),'AYP11'!$B$3379:$AU$3800,17,FALSE),"")</f>
        <v>0</v>
      </c>
      <c r="BQ350" s="75">
        <f>IFERROR(VLOOKUP(BP350,'Criteria Table'!$A$2:$I$102,2,FALSE),0)</f>
        <v>10</v>
      </c>
      <c r="BR350" s="95">
        <f t="shared" si="342"/>
        <v>10</v>
      </c>
      <c r="BS350" s="83">
        <f>IFERROR(VLOOKUP(TEXT($A350,"0000"),'AYP11'!$B$847:$AU$1268,17,FALSE),"")</f>
        <v>0</v>
      </c>
      <c r="BT350" s="75">
        <f>IFERROR(VLOOKUP(BS350,'Criteria Table'!$A$2:$I$102,2,FALSE),0)</f>
        <v>10</v>
      </c>
      <c r="BU350" s="95">
        <f t="shared" si="343"/>
        <v>10</v>
      </c>
      <c r="BV350" s="83">
        <f>IFERROR(VLOOKUP(TEXT($A350,"0000"),'AYP11'!$B$2113:$AU$2534,17,FALSE),"")</f>
        <v>81</v>
      </c>
      <c r="BW350" s="75">
        <f>IFERROR(VLOOKUP(BV350,'Criteria Table'!$A$2:$I$102,2,FALSE),0)</f>
        <v>1.9000000000000001</v>
      </c>
      <c r="BX350" s="95">
        <f t="shared" si="344"/>
        <v>83</v>
      </c>
      <c r="BY350" s="83">
        <f>IFERROR(VLOOKUP(TEXT($A350,"0000"),'AYP11'!$B$425:$AU$846,17,FALSE),"")</f>
        <v>0</v>
      </c>
      <c r="BZ350" s="75">
        <f>IFERROR(VLOOKUP(BY350,'Criteria Table'!$A$2:$I$102,2,FALSE),0)</f>
        <v>10</v>
      </c>
      <c r="CA350" s="95">
        <f t="shared" si="345"/>
        <v>10</v>
      </c>
      <c r="CB350" s="83">
        <f>IFERROR(VLOOKUP(TEXT($A350,"0000"),'AYP11'!$B$3:$AU$424,17,FALSE),"")</f>
        <v>0</v>
      </c>
      <c r="CC350" s="95">
        <f>IFERROR(VLOOKUP(CB350,'Criteria Table'!$A$2:$I$102,2,FALSE),0)</f>
        <v>10</v>
      </c>
      <c r="CD350" s="95">
        <f t="shared" si="346"/>
        <v>10</v>
      </c>
      <c r="CE350" s="83">
        <f>IFERROR(VLOOKUP(TEXT($A350,"0000"),'AYP11'!$B$1269:$AU$1690,17,FALSE),"")</f>
        <v>78</v>
      </c>
      <c r="CF350" s="95">
        <f>IFERROR(VLOOKUP(CE350,'Criteria Table'!$A$2:$I$102,2,FALSE),0)</f>
        <v>2.2000000000000002</v>
      </c>
      <c r="CG350" s="95">
        <f t="shared" si="347"/>
        <v>80</v>
      </c>
      <c r="CH350" s="83">
        <f>IFERROR(VLOOKUP(TEXT($A350,"0000"),'AYP11'!$B$1691:$AU$2112,17,FALSE),"")</f>
        <v>0</v>
      </c>
      <c r="CI350" s="95">
        <f>IFERROR(VLOOKUP(CH350,'Criteria Table'!$A$2:$I$102,2,FALSE),0)</f>
        <v>10</v>
      </c>
      <c r="CJ350" s="95">
        <f t="shared" si="348"/>
        <v>10</v>
      </c>
      <c r="CK350" s="83">
        <f>IFERROR(VLOOKUP(TEXT($A350,"0000"),'AYP11'!$B$2535:$AU$2956,17,FALSE),"")</f>
        <v>0</v>
      </c>
      <c r="CL350" s="95">
        <f>IFERROR(VLOOKUP(CK350,'Criteria Table'!$A$2:$I$102,2,FALSE),0)</f>
        <v>10</v>
      </c>
      <c r="CM350" s="95">
        <f t="shared" si="349"/>
        <v>10</v>
      </c>
      <c r="CN350" s="76">
        <f>IFERROR(VLOOKUP(TEXT($A350,"0000"),'AYP11'!$B$3379:$AU$3800,23,FALSE),"")</f>
        <v>0</v>
      </c>
      <c r="CO350" s="95">
        <f>IFERROR(VLOOKUP(CN350,'Criteria Table'!$A$2:$I$102,2,FALSE),0)</f>
        <v>10</v>
      </c>
      <c r="CP350" s="95">
        <f t="shared" si="350"/>
        <v>10</v>
      </c>
      <c r="CQ350" s="76">
        <f>IFERROR(VLOOKUP(TEXT($A350,"0000"),'AYP11'!$B$847:$AU$1268,23,FALSE),"")</f>
        <v>0</v>
      </c>
      <c r="CR350" s="95">
        <f>IFERROR(VLOOKUP(CQ350,'Criteria Table'!$A$2:$I$102,2,FALSE),0)</f>
        <v>10</v>
      </c>
      <c r="CS350" s="95">
        <f t="shared" si="351"/>
        <v>10</v>
      </c>
      <c r="CT350" s="76">
        <f>IFERROR(VLOOKUP(TEXT($A350,"0000"),'AYP11'!$B$2113:$AU$2534,23,FALSE),"")</f>
        <v>79</v>
      </c>
      <c r="CU350" s="95">
        <f>IFERROR(VLOOKUP(CT350,'Criteria Table'!$A$2:$I$102,2,FALSE),0)</f>
        <v>2.1</v>
      </c>
      <c r="CV350" s="95">
        <f t="shared" si="352"/>
        <v>81</v>
      </c>
      <c r="CW350" s="76">
        <f>IFERROR(VLOOKUP(TEXT($A350,"0000"),'AYP11'!$B$425:$AU$846,23,FALSE),"")</f>
        <v>0</v>
      </c>
      <c r="CX350" s="95">
        <f>IFERROR(VLOOKUP(CW350,'Criteria Table'!$A$2:$I$102,2,FALSE),0)</f>
        <v>10</v>
      </c>
      <c r="CY350" s="95">
        <f t="shared" si="353"/>
        <v>10</v>
      </c>
      <c r="CZ350" s="76">
        <f>IFERROR(VLOOKUP(TEXT($A350,"0000"),'AYP11'!$B$3:$AU$424,23,FALSE),"")</f>
        <v>0</v>
      </c>
      <c r="DA350" s="95">
        <f>IFERROR(VLOOKUP(CZ350,'Criteria Table'!$A$2:$I$102,2,FALSE),0)</f>
        <v>10</v>
      </c>
      <c r="DB350" s="95">
        <f t="shared" si="354"/>
        <v>10</v>
      </c>
      <c r="DC350" s="76">
        <f>IFERROR(VLOOKUP(TEXT($A350,"0000"),'AYP11'!$B$1269:$AU$1690,23,FALSE),"")</f>
        <v>77</v>
      </c>
      <c r="DD350" s="95">
        <f>IFERROR(VLOOKUP(DC350,'Criteria Table'!$A$2:$I$102,2,FALSE),0)</f>
        <v>2.3000000000000003</v>
      </c>
      <c r="DE350" s="95">
        <f t="shared" si="355"/>
        <v>79</v>
      </c>
      <c r="DF350" s="76">
        <f>IFERROR(VLOOKUP(TEXT($A350,"0000"),'AYP11'!$B$1691:$AU$2112,23,FALSE),"")</f>
        <v>0</v>
      </c>
      <c r="DG350" s="95">
        <f>IFERROR(VLOOKUP(DF350,'Criteria Table'!$A$2:$I$102,2,FALSE),0)</f>
        <v>10</v>
      </c>
      <c r="DH350" s="95">
        <f t="shared" si="356"/>
        <v>10</v>
      </c>
      <c r="DI350" s="76">
        <f>IFERROR(VLOOKUP(TEXT($A350,"0000"),'AYP11'!$B$2535:$AU$2956,23,FALSE),"")</f>
        <v>0</v>
      </c>
      <c r="DJ350" s="95">
        <f>IFERROR(VLOOKUP(DI350,'Criteria Table'!$A$2:$I$102,2,FALSE),0)</f>
        <v>10</v>
      </c>
      <c r="DK350" s="95">
        <f t="shared" si="357"/>
        <v>10</v>
      </c>
      <c r="DL350" s="91">
        <f>IFERROR(VLOOKUP(TEXT($A350,"0000"),'AYP11'!$B$3379:$AU$3800,11,FALSE),"")</f>
        <v>0</v>
      </c>
      <c r="DM350" s="95">
        <f t="shared" si="358"/>
        <v>1</v>
      </c>
      <c r="DN350" s="95" t="str">
        <f t="shared" si="359"/>
        <v/>
      </c>
      <c r="DO350" s="91">
        <f>IFERROR(VLOOKUP(TEXT($A350,"0000"),'AYP11'!$B$847:$AU$1268,11,FALSE),"")</f>
        <v>0</v>
      </c>
      <c r="DP350" s="95">
        <f t="shared" si="360"/>
        <v>1</v>
      </c>
      <c r="DQ350" s="95" t="str">
        <f t="shared" si="361"/>
        <v/>
      </c>
      <c r="DR350" s="91">
        <f>IFERROR(VLOOKUP(TEXT($A350,"0000"),'AYP11'!$B$2113:$AU$2534,11,FALSE),"")</f>
        <v>0</v>
      </c>
      <c r="DS350" s="95">
        <f t="shared" si="362"/>
        <v>1</v>
      </c>
      <c r="DT350" s="95" t="str">
        <f t="shared" si="363"/>
        <v/>
      </c>
      <c r="DU350" s="91">
        <f>IFERROR(VLOOKUP(TEXT($A350,"0000"),'AYP11'!$B$425:$AU$846,11,FALSE),"")</f>
        <v>0</v>
      </c>
      <c r="DV350" s="95">
        <f t="shared" si="364"/>
        <v>1</v>
      </c>
      <c r="DW350" s="95" t="str">
        <f t="shared" si="365"/>
        <v/>
      </c>
      <c r="DX350" s="91">
        <f>IFERROR(VLOOKUP(TEXT($A350,"0000"),'AYP11'!$B$3:$AU$424,11,FALSE),"")</f>
        <v>0</v>
      </c>
      <c r="DY350" s="95">
        <f t="shared" si="366"/>
        <v>1</v>
      </c>
      <c r="DZ350" s="95" t="str">
        <f t="shared" si="367"/>
        <v/>
      </c>
      <c r="EA350" s="91">
        <f>IFERROR(VLOOKUP(TEXT($A350,"0000"),'AYP11'!$B$1269:$AU$1690,11,FALSE),"")</f>
        <v>0</v>
      </c>
      <c r="EB350" s="95">
        <f t="shared" si="368"/>
        <v>1</v>
      </c>
      <c r="EC350" s="95" t="str">
        <f t="shared" si="369"/>
        <v/>
      </c>
      <c r="ED350" s="91">
        <f>IFERROR(VLOOKUP(TEXT($A350,"0000"),'AYP11'!$B$1691:$AU$2112,11,FALSE),"")</f>
        <v>0</v>
      </c>
      <c r="EE350" s="95">
        <f t="shared" si="370"/>
        <v>1</v>
      </c>
      <c r="EF350" s="95" t="str">
        <f t="shared" si="371"/>
        <v/>
      </c>
      <c r="EG350" s="91">
        <f>IFERROR(VLOOKUP(TEXT($A350,"0000"),'AYP11'!$B$2535:$AU$2956,11,FALSE),"")</f>
        <v>0</v>
      </c>
      <c r="EH350" s="95">
        <f t="shared" si="372"/>
        <v>1</v>
      </c>
      <c r="EI350" s="95" t="str">
        <f t="shared" si="373"/>
        <v/>
      </c>
    </row>
    <row r="351" spans="1:147" x14ac:dyDescent="0.25">
      <c r="A351" s="248">
        <v>6961</v>
      </c>
      <c r="B351" s="291">
        <f t="shared" si="320"/>
        <v>34.084995663486559</v>
      </c>
      <c r="C351" s="50">
        <f>IFERROR(VLOOKUP(TEXT($A351,"0000"),'R-M11'!$A$2:$AA$500,4,FALSE),0)</f>
        <v>393</v>
      </c>
      <c r="D351" s="291">
        <f t="shared" si="321"/>
        <v>15.351257588898527</v>
      </c>
      <c r="E351" s="98">
        <f>IFERROR(SUM(VLOOKUP(TEXT($A351,"0000"),'R-M11'!$A$2:$AA$500,5,FALSE),VLOOKUP(TEXT($A351,"0000"),'R-M11'!$A$2:$AA$500,6,FALSE)),0)</f>
        <v>177</v>
      </c>
      <c r="F351" s="58">
        <f>IFERROR(VLOOKUP(TEXT($A351,"0000"),'R-M11'!$A$2:$AA$500,14,FALSE),0)</f>
        <v>1153</v>
      </c>
      <c r="G351" s="230">
        <f t="shared" si="374"/>
        <v>37.654995663486559</v>
      </c>
      <c r="H351" s="97">
        <f t="shared" si="322"/>
        <v>434.16210000000001</v>
      </c>
      <c r="I351" s="230">
        <f t="shared" si="375"/>
        <v>16.881257588898528</v>
      </c>
      <c r="J351" s="97">
        <f t="shared" si="323"/>
        <v>194.64090000000002</v>
      </c>
      <c r="K351" s="230">
        <f t="shared" si="324"/>
        <v>49</v>
      </c>
      <c r="L351" s="121">
        <f>IFERROR(VLOOKUP(K351,'Criteria Table'!$A$2:$I$102,2,FALSE),"")</f>
        <v>5.1000000000000005</v>
      </c>
      <c r="M351" s="230">
        <f t="shared" si="325"/>
        <v>54.536253252385087</v>
      </c>
      <c r="N351" s="286">
        <f t="shared" si="326"/>
        <v>35.540069686411151</v>
      </c>
      <c r="O351" s="50">
        <f>IFERROR(VLOOKUP(TEXT($A351,"0000"),'R-M11'!$A$2:$AA$500,17,FALSE),"")</f>
        <v>408</v>
      </c>
      <c r="P351" s="286">
        <f t="shared" si="327"/>
        <v>12.717770034843207</v>
      </c>
      <c r="Q351" s="98">
        <f>IFERROR(SUM(VLOOKUP(TEXT($A351,"0000"),'R-M11'!$A$2:$AA$500,18,FALSE),VLOOKUP(TEXT($A351,"0000"),'R-M11'!$A$2:$AA$500,19,FALSE)),0)</f>
        <v>146</v>
      </c>
      <c r="R351" s="69">
        <f>IFERROR(VLOOKUP(TEXT($A351,"0000"),'R-M11'!$A$2:$AA$500,27,FALSE),0)</f>
        <v>1148</v>
      </c>
      <c r="S351" s="121">
        <f t="shared" si="376"/>
        <v>39.180069686411152</v>
      </c>
      <c r="T351" s="70">
        <f t="shared" si="328"/>
        <v>449.78719999999998</v>
      </c>
      <c r="U351" s="121">
        <f t="shared" si="377"/>
        <v>14.277770034843208</v>
      </c>
      <c r="V351" s="70">
        <f t="shared" si="329"/>
        <v>163.90880000000001</v>
      </c>
      <c r="W351" s="121">
        <f t="shared" si="330"/>
        <v>48</v>
      </c>
      <c r="X351" s="124">
        <f>IFERROR(VLOOKUP(W351,'Criteria Table'!$A$2:$I$102,2,FALSE),"")</f>
        <v>5.2</v>
      </c>
      <c r="Y351" s="121">
        <f t="shared" si="331"/>
        <v>53.457839721254359</v>
      </c>
      <c r="Z351" s="92">
        <f>IFERROR(IF(VLOOKUP(A351,'SG11'!$A$3:$AI$500,18,FALSE)="","NA",VLOOKUP(A351,'SG11'!$A$3:$AI$500,18,FALSE)),"")</f>
        <v>65</v>
      </c>
      <c r="AA351" s="75">
        <f>IFERROR(VLOOKUP(Z351,'Criteria Table'!$A$2:$I$102,6,FALSE),"NA")</f>
        <v>5</v>
      </c>
      <c r="AB351" s="95">
        <f t="shared" si="378"/>
        <v>70</v>
      </c>
      <c r="AC351" s="84">
        <f>IFERROR(IF(VLOOKUP(A351,'SG11'!$A$3:$AI$500,19,FALSE)="","NA",VLOOKUP(A351,'SG11'!$A$3:$AI$500,19,FALSE)),"")</f>
        <v>66</v>
      </c>
      <c r="AD351" s="75">
        <f>IFERROR(VLOOKUP(AC351,'Criteria Table'!$A$2:$I$102,6,FALSE),"NA")</f>
        <v>5</v>
      </c>
      <c r="AE351" s="95">
        <f t="shared" si="379"/>
        <v>71</v>
      </c>
      <c r="AF351" s="92">
        <f>IFERROR(IF(VLOOKUP(A351,'SG11'!$A$3:$AI$500,20,FALSE)="","NA",VLOOKUP(A351,'SG11'!$A$3:$AI$500,20,FALSE)),"")</f>
        <v>74</v>
      </c>
      <c r="AG351" s="75">
        <f>IFERROR(VLOOKUP(AF351,'Criteria Table'!$A$2:$I$102,6,FALSE),"NA")</f>
        <v>5</v>
      </c>
      <c r="AH351" s="95">
        <f t="shared" si="380"/>
        <v>79</v>
      </c>
      <c r="AI351" s="84">
        <f>IFERROR(IF(VLOOKUP(A351,'SG11'!$A$3:$AI$500,21,FALSE)="","NA",VLOOKUP(A351,'SG11'!$A$3:$AI$500,21,FALSE)),"")</f>
        <v>74</v>
      </c>
      <c r="AJ351" s="75">
        <f>IFERROR(VLOOKUP(AI351,'Criteria Table'!$A$2:$I$102,6,FALSE),"NA")</f>
        <v>5</v>
      </c>
      <c r="AK351" s="95">
        <f t="shared" si="381"/>
        <v>79</v>
      </c>
      <c r="AL351" s="99">
        <f>IFERROR(VLOOKUP(TEXT(A351,"0000"),'W11'!$A$1:$E$500,4,FALSE)/AP351*100,"")</f>
        <v>92.307692307692307</v>
      </c>
      <c r="AM351" s="97">
        <f>IFERROR(VLOOKUP(TEXT(A351,"0000"),'W11'!$A$1:$E$500,4,FALSE),"")</f>
        <v>372</v>
      </c>
      <c r="AN351" s="99">
        <f t="shared" si="332"/>
        <v>92.307692307692307</v>
      </c>
      <c r="AO351" s="97">
        <f t="shared" si="333"/>
        <v>372</v>
      </c>
      <c r="AP351" s="99">
        <f>IFERROR(VLOOKUP(TEXT(A351,"0000"),'W11'!$A$1:$E$500,5,FALSE),"")</f>
        <v>403</v>
      </c>
      <c r="AQ351" s="97">
        <f>IFERROR(VLOOKUP(ROUND(AL351,0),'Criteria Table'!$A$2:$I$102,4,FALSE),0)</f>
        <v>0</v>
      </c>
      <c r="AR351" s="128"/>
      <c r="AS351" s="95"/>
      <c r="AT351" s="95"/>
      <c r="AU351" s="100">
        <f>IFERROR(VLOOKUP(TEXT(A351,"0000"),'Sci11'!$A$3:$N$492,4,FALSE)/VLOOKUP(TEXT(A351,"0000"),'Sci11'!$A$3:$N$492,14,FALSE)*100,"")</f>
        <v>29.177057356608476</v>
      </c>
      <c r="AV351" s="101">
        <f>SUM(VLOOKUP(TEXT(A351,"0000"),'Sci11'!$A$3:$N$492,5,FALSE),VLOOKUP(TEXT(A351,"0000"),'Sci11'!$A$3:$N$492,6,FALSE))/VLOOKUP(TEXT(A351,"0000"),'Sci11'!$A$3:$N$492,14,FALSE)*100</f>
        <v>6.4837905236907734</v>
      </c>
      <c r="AW351" s="100">
        <f t="shared" si="382"/>
        <v>33.657057356608476</v>
      </c>
      <c r="AX351" s="101">
        <f>IFERROR(AW351/100*VLOOKUP(TEXT(A351,"0000"),'Sci11'!$A$3:$N$492,14,FALSE),"")</f>
        <v>134.9648</v>
      </c>
      <c r="AY351" s="100">
        <f t="shared" si="383"/>
        <v>8.4037905236907733</v>
      </c>
      <c r="AZ351" s="101">
        <f>IFERROR(AY351/100*VLOOKUP(TEXT(A351,"0000"),'Sci11'!$A$3:$N$492,14,FALSE),"")</f>
        <v>33.699200000000005</v>
      </c>
      <c r="BA351" s="100">
        <f t="shared" si="334"/>
        <v>36</v>
      </c>
      <c r="BB351" s="101">
        <f>IFERROR(VLOOKUP(BA351,'Criteria Table'!$A$2:$I$102,2,FALSE),"")</f>
        <v>6.4</v>
      </c>
      <c r="BC351" s="101">
        <f t="shared" si="335"/>
        <v>42.4</v>
      </c>
      <c r="BD351" s="82">
        <f>IFERROR(VLOOKUP(A351,ATTx11!$A$2:$N$500,4,FALSE),"")</f>
        <v>95.22</v>
      </c>
      <c r="BE351" s="95">
        <f t="shared" si="336"/>
        <v>0.5</v>
      </c>
      <c r="BF351" s="96">
        <f t="shared" si="337"/>
        <v>95.72</v>
      </c>
      <c r="BG351" s="70">
        <f>IFERROR(VLOOKUP(A351,ATTx11!$A$2:$N$500,11,FALSE),"")</f>
        <v>283</v>
      </c>
      <c r="BH351" s="95">
        <f t="shared" si="338"/>
        <v>254.7</v>
      </c>
      <c r="BI351" s="70">
        <f>IFERROR(VLOOKUP(A351,ATTx11!$A$2:$N$500,12,FALSE),"")</f>
        <v>185</v>
      </c>
      <c r="BJ351" s="97">
        <f t="shared" si="339"/>
        <v>166.5</v>
      </c>
      <c r="BK351" s="84">
        <f>IFERROR(VLOOKUP(A351,ATTx11!$A$2:$N$500,7,FALSE),"")</f>
        <v>180</v>
      </c>
      <c r="BL351" s="97">
        <f t="shared" si="340"/>
        <v>162</v>
      </c>
      <c r="BM351" s="84">
        <f>IFERROR(VLOOKUP(A351,ATTx11!$A$2:$N$500,8,FALSE),"")</f>
        <v>111</v>
      </c>
      <c r="BN351" s="95">
        <f t="shared" si="341"/>
        <v>99.9</v>
      </c>
      <c r="BO351" s="95"/>
      <c r="BP351" s="83">
        <f>IFERROR(VLOOKUP(TEXT($A351,"0000"),'AYP11'!$B$3379:$AU$3800,17,FALSE),"")</f>
        <v>0</v>
      </c>
      <c r="BQ351" s="75">
        <f>IFERROR(VLOOKUP(BP351,'Criteria Table'!$A$2:$I$102,2,FALSE),0)</f>
        <v>10</v>
      </c>
      <c r="BR351" s="95">
        <f t="shared" si="342"/>
        <v>10</v>
      </c>
      <c r="BS351" s="83">
        <f>IFERROR(VLOOKUP(TEXT($A351,"0000"),'AYP11'!$B$847:$AU$1268,17,FALSE),"")</f>
        <v>0</v>
      </c>
      <c r="BT351" s="75">
        <f>IFERROR(VLOOKUP(BS351,'Criteria Table'!$A$2:$I$102,2,FALSE),0)</f>
        <v>10</v>
      </c>
      <c r="BU351" s="95">
        <f t="shared" si="343"/>
        <v>10</v>
      </c>
      <c r="BV351" s="83">
        <f>IFERROR(VLOOKUP(TEXT($A351,"0000"),'AYP11'!$B$2113:$AU$2534,17,FALSE),"")</f>
        <v>53</v>
      </c>
      <c r="BW351" s="75">
        <f>IFERROR(VLOOKUP(BV351,'Criteria Table'!$A$2:$I$102,2,FALSE),0)</f>
        <v>4.7</v>
      </c>
      <c r="BX351" s="95">
        <f t="shared" si="344"/>
        <v>58</v>
      </c>
      <c r="BY351" s="83">
        <f>IFERROR(VLOOKUP(TEXT($A351,"0000"),'AYP11'!$B$425:$AU$846,17,FALSE),"")</f>
        <v>0</v>
      </c>
      <c r="BZ351" s="75">
        <f>IFERROR(VLOOKUP(BY351,'Criteria Table'!$A$2:$I$102,2,FALSE),0)</f>
        <v>10</v>
      </c>
      <c r="CA351" s="95">
        <f t="shared" si="345"/>
        <v>10</v>
      </c>
      <c r="CB351" s="83">
        <f>IFERROR(VLOOKUP(TEXT($A351,"0000"),'AYP11'!$B$3:$AU$424,17,FALSE),"")</f>
        <v>0</v>
      </c>
      <c r="CC351" s="95">
        <f>IFERROR(VLOOKUP(CB351,'Criteria Table'!$A$2:$I$102,2,FALSE),0)</f>
        <v>10</v>
      </c>
      <c r="CD351" s="95">
        <f t="shared" si="346"/>
        <v>10</v>
      </c>
      <c r="CE351" s="83">
        <f>IFERROR(VLOOKUP(TEXT($A351,"0000"),'AYP11'!$B$1269:$AU$1690,17,FALSE),"")</f>
        <v>51</v>
      </c>
      <c r="CF351" s="95">
        <f>IFERROR(VLOOKUP(CE351,'Criteria Table'!$A$2:$I$102,2,FALSE),0)</f>
        <v>4.9000000000000004</v>
      </c>
      <c r="CG351" s="95">
        <f t="shared" si="347"/>
        <v>56</v>
      </c>
      <c r="CH351" s="83">
        <f>IFERROR(VLOOKUP(TEXT($A351,"0000"),'AYP11'!$B$1691:$AU$2112,17,FALSE),"")</f>
        <v>28</v>
      </c>
      <c r="CI351" s="95">
        <f>IFERROR(VLOOKUP(CH351,'Criteria Table'!$A$2:$I$102,2,FALSE),0)</f>
        <v>7.2</v>
      </c>
      <c r="CJ351" s="95">
        <f t="shared" si="348"/>
        <v>35</v>
      </c>
      <c r="CK351" s="83">
        <f>IFERROR(VLOOKUP(TEXT($A351,"0000"),'AYP11'!$B$2535:$AU$2956,17,FALSE),"")</f>
        <v>21</v>
      </c>
      <c r="CL351" s="95">
        <f>IFERROR(VLOOKUP(CK351,'Criteria Table'!$A$2:$I$102,2,FALSE),0)</f>
        <v>7.9</v>
      </c>
      <c r="CM351" s="95">
        <f t="shared" si="349"/>
        <v>29</v>
      </c>
      <c r="CN351" s="76">
        <f>IFERROR(VLOOKUP(TEXT($A351,"0000"),'AYP11'!$B$3379:$AU$3800,23,FALSE),"")</f>
        <v>0</v>
      </c>
      <c r="CO351" s="95">
        <f>IFERROR(VLOOKUP(CN351,'Criteria Table'!$A$2:$I$102,2,FALSE),0)</f>
        <v>10</v>
      </c>
      <c r="CP351" s="95">
        <f t="shared" si="350"/>
        <v>10</v>
      </c>
      <c r="CQ351" s="76">
        <f>IFERROR(VLOOKUP(TEXT($A351,"0000"),'AYP11'!$B$847:$AU$1268,23,FALSE),"")</f>
        <v>0</v>
      </c>
      <c r="CR351" s="95">
        <f>IFERROR(VLOOKUP(CQ351,'Criteria Table'!$A$2:$I$102,2,FALSE),0)</f>
        <v>10</v>
      </c>
      <c r="CS351" s="95">
        <f t="shared" si="351"/>
        <v>10</v>
      </c>
      <c r="CT351" s="76">
        <f>IFERROR(VLOOKUP(TEXT($A351,"0000"),'AYP11'!$B$2113:$AU$2534,23,FALSE),"")</f>
        <v>50</v>
      </c>
      <c r="CU351" s="95">
        <f>IFERROR(VLOOKUP(CT351,'Criteria Table'!$A$2:$I$102,2,FALSE),0)</f>
        <v>5</v>
      </c>
      <c r="CV351" s="95">
        <f t="shared" si="352"/>
        <v>55</v>
      </c>
      <c r="CW351" s="76">
        <f>IFERROR(VLOOKUP(TEXT($A351,"0000"),'AYP11'!$B$425:$AU$846,23,FALSE),"")</f>
        <v>0</v>
      </c>
      <c r="CX351" s="95">
        <f>IFERROR(VLOOKUP(CW351,'Criteria Table'!$A$2:$I$102,2,FALSE),0)</f>
        <v>10</v>
      </c>
      <c r="CY351" s="95">
        <f t="shared" si="353"/>
        <v>10</v>
      </c>
      <c r="CZ351" s="76">
        <f>IFERROR(VLOOKUP(TEXT($A351,"0000"),'AYP11'!$B$3:$AU$424,23,FALSE),"")</f>
        <v>0</v>
      </c>
      <c r="DA351" s="95">
        <f>IFERROR(VLOOKUP(CZ351,'Criteria Table'!$A$2:$I$102,2,FALSE),0)</f>
        <v>10</v>
      </c>
      <c r="DB351" s="95">
        <f t="shared" si="354"/>
        <v>10</v>
      </c>
      <c r="DC351" s="76">
        <f>IFERROR(VLOOKUP(TEXT($A351,"0000"),'AYP11'!$B$1269:$AU$1690,23,FALSE),"")</f>
        <v>50</v>
      </c>
      <c r="DD351" s="95">
        <f>IFERROR(VLOOKUP(DC351,'Criteria Table'!$A$2:$I$102,2,FALSE),0)</f>
        <v>5</v>
      </c>
      <c r="DE351" s="95">
        <f t="shared" si="355"/>
        <v>55</v>
      </c>
      <c r="DF351" s="76">
        <f>IFERROR(VLOOKUP(TEXT($A351,"0000"),'AYP11'!$B$1691:$AU$2112,23,FALSE),"")</f>
        <v>39</v>
      </c>
      <c r="DG351" s="95">
        <f>IFERROR(VLOOKUP(DF351,'Criteria Table'!$A$2:$I$102,2,FALSE),0)</f>
        <v>6.1000000000000005</v>
      </c>
      <c r="DH351" s="95">
        <f t="shared" si="356"/>
        <v>45</v>
      </c>
      <c r="DI351" s="76">
        <f>IFERROR(VLOOKUP(TEXT($A351,"0000"),'AYP11'!$B$2535:$AU$2956,23,FALSE),"")</f>
        <v>23</v>
      </c>
      <c r="DJ351" s="95">
        <f>IFERROR(VLOOKUP(DI351,'Criteria Table'!$A$2:$I$102,2,FALSE),0)</f>
        <v>7.7</v>
      </c>
      <c r="DK351" s="95">
        <f t="shared" si="357"/>
        <v>31</v>
      </c>
      <c r="DL351" s="91">
        <f>IFERROR(VLOOKUP(TEXT($A351,"0000"),'AYP11'!$B$3379:$AU$3800,11,FALSE),"")</f>
        <v>0</v>
      </c>
      <c r="DM351" s="95">
        <f t="shared" si="358"/>
        <v>1</v>
      </c>
      <c r="DN351" s="95" t="str">
        <f t="shared" si="359"/>
        <v/>
      </c>
      <c r="DO351" s="91">
        <f>IFERROR(VLOOKUP(TEXT($A351,"0000"),'AYP11'!$B$847:$AU$1268,11,FALSE),"")</f>
        <v>0</v>
      </c>
      <c r="DP351" s="95">
        <f t="shared" si="360"/>
        <v>1</v>
      </c>
      <c r="DQ351" s="95" t="str">
        <f t="shared" si="361"/>
        <v/>
      </c>
      <c r="DR351" s="91">
        <f>IFERROR(VLOOKUP(TEXT($A351,"0000"),'AYP11'!$B$2113:$AU$2534,11,FALSE),"")</f>
        <v>93</v>
      </c>
      <c r="DS351" s="95">
        <f t="shared" si="362"/>
        <v>0</v>
      </c>
      <c r="DT351" s="95">
        <f t="shared" si="363"/>
        <v>93</v>
      </c>
      <c r="DU351" s="91">
        <f>IFERROR(VLOOKUP(TEXT($A351,"0000"),'AYP11'!$B$425:$AU$846,11,FALSE),"")</f>
        <v>0</v>
      </c>
      <c r="DV351" s="95">
        <f t="shared" si="364"/>
        <v>1</v>
      </c>
      <c r="DW351" s="95" t="str">
        <f t="shared" si="365"/>
        <v/>
      </c>
      <c r="DX351" s="91">
        <f>IFERROR(VLOOKUP(TEXT($A351,"0000"),'AYP11'!$B$3:$AU$424,11,FALSE),"")</f>
        <v>0</v>
      </c>
      <c r="DY351" s="95">
        <f t="shared" si="366"/>
        <v>1</v>
      </c>
      <c r="DZ351" s="95" t="str">
        <f t="shared" si="367"/>
        <v/>
      </c>
      <c r="EA351" s="91">
        <f>IFERROR(VLOOKUP(TEXT($A351,"0000"),'AYP11'!$B$1269:$AU$1690,11,FALSE),"")</f>
        <v>92</v>
      </c>
      <c r="EB351" s="95">
        <f t="shared" si="368"/>
        <v>0</v>
      </c>
      <c r="EC351" s="95">
        <f t="shared" si="369"/>
        <v>92</v>
      </c>
      <c r="ED351" s="91">
        <f>IFERROR(VLOOKUP(TEXT($A351,"0000"),'AYP11'!$B$1691:$AU$2112,11,FALSE),"")</f>
        <v>75</v>
      </c>
      <c r="EE351" s="95">
        <f t="shared" si="370"/>
        <v>1</v>
      </c>
      <c r="EF351" s="95">
        <f t="shared" si="371"/>
        <v>76</v>
      </c>
      <c r="EG351" s="91">
        <f>IFERROR(VLOOKUP(TEXT($A351,"0000"),'AYP11'!$B$2535:$AU$2956,11,FALSE),"")</f>
        <v>87</v>
      </c>
      <c r="EH351" s="95">
        <f t="shared" si="372"/>
        <v>1</v>
      </c>
      <c r="EI351" s="95">
        <f t="shared" si="373"/>
        <v>88</v>
      </c>
    </row>
    <row r="352" spans="1:147" x14ac:dyDescent="0.25">
      <c r="A352" s="248">
        <v>6981</v>
      </c>
      <c r="B352" s="291">
        <f t="shared" si="320"/>
        <v>26.788685524126453</v>
      </c>
      <c r="C352" s="50">
        <f>IFERROR(VLOOKUP(TEXT($A352,"0000"),'R-M11'!$A$2:$AA$500,4,FALSE),0)</f>
        <v>161</v>
      </c>
      <c r="D352" s="291">
        <f t="shared" si="321"/>
        <v>9.1514143094841938</v>
      </c>
      <c r="E352" s="98">
        <f>IFERROR(SUM(VLOOKUP(TEXT($A352,"0000"),'R-M11'!$A$2:$AA$500,5,FALSE),VLOOKUP(TEXT($A352,"0000"),'R-M11'!$A$2:$AA$500,6,FALSE)),0)</f>
        <v>55</v>
      </c>
      <c r="F352" s="58">
        <f>IFERROR(VLOOKUP(TEXT($A352,"0000"),'R-M11'!$A$2:$AA$500,14,FALSE),0)</f>
        <v>601</v>
      </c>
      <c r="G352" s="230">
        <f t="shared" si="374"/>
        <v>31.268685524126454</v>
      </c>
      <c r="H352" s="97">
        <f t="shared" si="322"/>
        <v>187.9248</v>
      </c>
      <c r="I352" s="230">
        <f t="shared" si="375"/>
        <v>11.071414309484194</v>
      </c>
      <c r="J352" s="97">
        <f t="shared" si="323"/>
        <v>66.539200000000008</v>
      </c>
      <c r="K352" s="230">
        <f t="shared" si="324"/>
        <v>36</v>
      </c>
      <c r="L352" s="121">
        <f>IFERROR(VLOOKUP(K352,'Criteria Table'!$A$2:$I$102,2,FALSE),"")</f>
        <v>6.4</v>
      </c>
      <c r="M352" s="230">
        <f t="shared" si="325"/>
        <v>42.340099833610651</v>
      </c>
      <c r="N352" s="286">
        <f t="shared" si="326"/>
        <v>26.936026936026934</v>
      </c>
      <c r="O352" s="50">
        <f>IFERROR(VLOOKUP(TEXT($A352,"0000"),'R-M11'!$A$2:$AA$500,17,FALSE),"")</f>
        <v>160</v>
      </c>
      <c r="P352" s="286">
        <f t="shared" si="327"/>
        <v>10.1010101010101</v>
      </c>
      <c r="Q352" s="98">
        <f>IFERROR(SUM(VLOOKUP(TEXT($A352,"0000"),'R-M11'!$A$2:$AA$500,18,FALSE),VLOOKUP(TEXT($A352,"0000"),'R-M11'!$A$2:$AA$500,19,FALSE)),0)</f>
        <v>60</v>
      </c>
      <c r="R352" s="69">
        <f>IFERROR(VLOOKUP(TEXT($A352,"0000"),'R-M11'!$A$2:$AA$500,27,FALSE),0)</f>
        <v>594</v>
      </c>
      <c r="S352" s="121">
        <f t="shared" si="376"/>
        <v>31.346026936026934</v>
      </c>
      <c r="T352" s="70">
        <f t="shared" si="328"/>
        <v>186.19539999999998</v>
      </c>
      <c r="U352" s="121">
        <f t="shared" si="377"/>
        <v>11.991010101010101</v>
      </c>
      <c r="V352" s="70">
        <f t="shared" si="329"/>
        <v>71.226600000000005</v>
      </c>
      <c r="W352" s="121">
        <f t="shared" si="330"/>
        <v>37</v>
      </c>
      <c r="X352" s="124">
        <f>IFERROR(VLOOKUP(W352,'Criteria Table'!$A$2:$I$102,2,FALSE),"")</f>
        <v>6.3000000000000007</v>
      </c>
      <c r="Y352" s="121">
        <f t="shared" si="331"/>
        <v>43.337037037037035</v>
      </c>
      <c r="Z352" s="92">
        <f>IFERROR(IF(VLOOKUP(A352,'SG11'!$A$3:$AI$500,18,FALSE)="","NA",VLOOKUP(A352,'SG11'!$A$3:$AI$500,18,FALSE)),"")</f>
        <v>63</v>
      </c>
      <c r="AA352" s="75">
        <f>IFERROR(VLOOKUP(Z352,'Criteria Table'!$A$2:$I$102,6,FALSE),"NA")</f>
        <v>5</v>
      </c>
      <c r="AB352" s="95">
        <f t="shared" si="378"/>
        <v>68</v>
      </c>
      <c r="AC352" s="84">
        <f>IFERROR(IF(VLOOKUP(A352,'SG11'!$A$3:$AI$500,19,FALSE)="","NA",VLOOKUP(A352,'SG11'!$A$3:$AI$500,19,FALSE)),"")</f>
        <v>66</v>
      </c>
      <c r="AD352" s="75">
        <f>IFERROR(VLOOKUP(AC352,'Criteria Table'!$A$2:$I$102,6,FALSE),"NA")</f>
        <v>5</v>
      </c>
      <c r="AE352" s="95">
        <f t="shared" si="379"/>
        <v>71</v>
      </c>
      <c r="AF352" s="92">
        <f>IFERROR(IF(VLOOKUP(A352,'SG11'!$A$3:$AI$500,20,FALSE)="","NA",VLOOKUP(A352,'SG11'!$A$3:$AI$500,20,FALSE)),"")</f>
        <v>77</v>
      </c>
      <c r="AG352" s="75">
        <f>IFERROR(VLOOKUP(AF352,'Criteria Table'!$A$2:$I$102,6,FALSE),"NA")</f>
        <v>5</v>
      </c>
      <c r="AH352" s="95">
        <f t="shared" si="380"/>
        <v>82</v>
      </c>
      <c r="AI352" s="84">
        <f>IFERROR(IF(VLOOKUP(A352,'SG11'!$A$3:$AI$500,21,FALSE)="","NA",VLOOKUP(A352,'SG11'!$A$3:$AI$500,21,FALSE)),"")</f>
        <v>71</v>
      </c>
      <c r="AJ352" s="75">
        <f>IFERROR(VLOOKUP(AI352,'Criteria Table'!$A$2:$I$102,6,FALSE),"NA")</f>
        <v>5</v>
      </c>
      <c r="AK352" s="95">
        <f t="shared" si="381"/>
        <v>76</v>
      </c>
      <c r="AL352" s="99">
        <f>IFERROR(VLOOKUP(TEXT(A352,"0000"),'W11'!$A$1:$E$500,4,FALSE)/AP352*100,"")</f>
        <v>92.783505154639172</v>
      </c>
      <c r="AM352" s="97">
        <f>IFERROR(VLOOKUP(TEXT(A352,"0000"),'W11'!$A$1:$E$500,4,FALSE),"")</f>
        <v>180</v>
      </c>
      <c r="AN352" s="99">
        <f t="shared" si="332"/>
        <v>92.783505154639172</v>
      </c>
      <c r="AO352" s="97">
        <f t="shared" si="333"/>
        <v>179.99999999999997</v>
      </c>
      <c r="AP352" s="99">
        <f>IFERROR(VLOOKUP(TEXT(A352,"0000"),'W11'!$A$1:$E$500,5,FALSE),"")</f>
        <v>194</v>
      </c>
      <c r="AQ352" s="97">
        <f>IFERROR(VLOOKUP(ROUND(AL352,0),'Criteria Table'!$A$2:$I$102,4,FALSE),0)</f>
        <v>0</v>
      </c>
      <c r="AR352" s="128"/>
      <c r="AS352" s="95"/>
      <c r="AT352" s="95"/>
      <c r="AU352" s="100">
        <f>IFERROR(VLOOKUP(TEXT(A352,"0000"),'Sci11'!$A$3:$N$492,4,FALSE)/VLOOKUP(TEXT(A352,"0000"),'Sci11'!$A$3:$N$492,14,FALSE)*100,"")</f>
        <v>14.893617021276595</v>
      </c>
      <c r="AV352" s="101">
        <f>SUM(VLOOKUP(TEXT(A352,"0000"),'Sci11'!$A$3:$N$492,5,FALSE),VLOOKUP(TEXT(A352,"0000"),'Sci11'!$A$3:$N$492,6,FALSE))/VLOOKUP(TEXT(A352,"0000"),'Sci11'!$A$3:$N$492,14,FALSE)*100</f>
        <v>2.1276595744680851</v>
      </c>
      <c r="AW352" s="100">
        <f t="shared" si="382"/>
        <v>20.703617021276596</v>
      </c>
      <c r="AX352" s="101">
        <f>IFERROR(AW352/100*VLOOKUP(TEXT(A352,"0000"),'Sci11'!$A$3:$N$492,14,FALSE),"")</f>
        <v>38.922800000000002</v>
      </c>
      <c r="AY352" s="100">
        <f t="shared" si="383"/>
        <v>4.6176595744680853</v>
      </c>
      <c r="AZ352" s="101">
        <f>IFERROR(AY352/100*VLOOKUP(TEXT(A352,"0000"),'Sci11'!$A$3:$N$492,14,FALSE),"")</f>
        <v>8.6812000000000005</v>
      </c>
      <c r="BA352" s="100">
        <f t="shared" si="334"/>
        <v>17</v>
      </c>
      <c r="BB352" s="101">
        <f>IFERROR(VLOOKUP(BA352,'Criteria Table'!$A$2:$I$102,2,FALSE),"")</f>
        <v>8.3000000000000007</v>
      </c>
      <c r="BC352" s="101">
        <f t="shared" si="335"/>
        <v>25.3</v>
      </c>
      <c r="BD352" s="82">
        <f>IFERROR(VLOOKUP(A352,ATTx11!$A$2:$N$500,4,FALSE),"")</f>
        <v>93.83</v>
      </c>
      <c r="BE352" s="95">
        <f t="shared" si="336"/>
        <v>1</v>
      </c>
      <c r="BF352" s="96">
        <f t="shared" si="337"/>
        <v>94.83</v>
      </c>
      <c r="BG352" s="70">
        <f>IFERROR(VLOOKUP(A352,ATTx11!$A$2:$N$500,11,FALSE),"")</f>
        <v>205</v>
      </c>
      <c r="BH352" s="95">
        <f t="shared" si="338"/>
        <v>184.5</v>
      </c>
      <c r="BI352" s="70">
        <f>IFERROR(VLOOKUP(A352,ATTx11!$A$2:$N$500,12,FALSE),"")</f>
        <v>420</v>
      </c>
      <c r="BJ352" s="97">
        <f t="shared" si="339"/>
        <v>378</v>
      </c>
      <c r="BK352" s="84">
        <f>IFERROR(VLOOKUP(A352,ATTx11!$A$2:$N$500,7,FALSE),"")</f>
        <v>138</v>
      </c>
      <c r="BL352" s="97">
        <f t="shared" si="340"/>
        <v>124.2</v>
      </c>
      <c r="BM352" s="84">
        <f>IFERROR(VLOOKUP(A352,ATTx11!$A$2:$N$500,8,FALSE),"")</f>
        <v>213</v>
      </c>
      <c r="BN352" s="95">
        <f t="shared" si="341"/>
        <v>191.7</v>
      </c>
      <c r="BO352" s="95"/>
      <c r="BP352" s="83">
        <f>IFERROR(VLOOKUP(TEXT($A352,"0000"),'AYP11'!$B$3379:$AU$3800,17,FALSE),"")</f>
        <v>0</v>
      </c>
      <c r="BQ352" s="75">
        <f>IFERROR(VLOOKUP(BP352,'Criteria Table'!$A$2:$I$102,2,FALSE),0)</f>
        <v>10</v>
      </c>
      <c r="BR352" s="95">
        <f t="shared" si="342"/>
        <v>10</v>
      </c>
      <c r="BS352" s="83">
        <f>IFERROR(VLOOKUP(TEXT($A352,"0000"),'AYP11'!$B$847:$AU$1268,17,FALSE),"")</f>
        <v>37</v>
      </c>
      <c r="BT352" s="75">
        <f>IFERROR(VLOOKUP(BS352,'Criteria Table'!$A$2:$I$102,2,FALSE),0)</f>
        <v>6.3000000000000007</v>
      </c>
      <c r="BU352" s="95">
        <f t="shared" si="343"/>
        <v>43</v>
      </c>
      <c r="BV352" s="83">
        <f>IFERROR(VLOOKUP(TEXT($A352,"0000"),'AYP11'!$B$2113:$AU$2534,17,FALSE),"")</f>
        <v>39</v>
      </c>
      <c r="BW352" s="75">
        <f>IFERROR(VLOOKUP(BV352,'Criteria Table'!$A$2:$I$102,2,FALSE),0)</f>
        <v>6.1000000000000005</v>
      </c>
      <c r="BX352" s="95">
        <f t="shared" si="344"/>
        <v>45</v>
      </c>
      <c r="BY352" s="83">
        <f>IFERROR(VLOOKUP(TEXT($A352,"0000"),'AYP11'!$B$425:$AU$846,17,FALSE),"")</f>
        <v>0</v>
      </c>
      <c r="BZ352" s="75">
        <f>IFERROR(VLOOKUP(BY352,'Criteria Table'!$A$2:$I$102,2,FALSE),0)</f>
        <v>10</v>
      </c>
      <c r="CA352" s="95">
        <f t="shared" si="345"/>
        <v>10</v>
      </c>
      <c r="CB352" s="83">
        <f>IFERROR(VLOOKUP(TEXT($A352,"0000"),'AYP11'!$B$3:$AU$424,17,FALSE),"")</f>
        <v>0</v>
      </c>
      <c r="CC352" s="95">
        <f>IFERROR(VLOOKUP(CB352,'Criteria Table'!$A$2:$I$102,2,FALSE),0)</f>
        <v>10</v>
      </c>
      <c r="CD352" s="95">
        <f t="shared" si="346"/>
        <v>10</v>
      </c>
      <c r="CE352" s="83">
        <f>IFERROR(VLOOKUP(TEXT($A352,"0000"),'AYP11'!$B$1269:$AU$1690,17,FALSE),"")</f>
        <v>38</v>
      </c>
      <c r="CF352" s="95">
        <f>IFERROR(VLOOKUP(CE352,'Criteria Table'!$A$2:$I$102,2,FALSE),0)</f>
        <v>6.2</v>
      </c>
      <c r="CG352" s="95">
        <f t="shared" si="347"/>
        <v>44</v>
      </c>
      <c r="CH352" s="83">
        <f>IFERROR(VLOOKUP(TEXT($A352,"0000"),'AYP11'!$B$1691:$AU$2112,17,FALSE),"")</f>
        <v>0</v>
      </c>
      <c r="CI352" s="95">
        <f>IFERROR(VLOOKUP(CH352,'Criteria Table'!$A$2:$I$102,2,FALSE),0)</f>
        <v>10</v>
      </c>
      <c r="CJ352" s="95">
        <f t="shared" si="348"/>
        <v>10</v>
      </c>
      <c r="CK352" s="83">
        <f>IFERROR(VLOOKUP(TEXT($A352,"0000"),'AYP11'!$B$2535:$AU$2956,17,FALSE),"")</f>
        <v>16</v>
      </c>
      <c r="CL352" s="95">
        <f>IFERROR(VLOOKUP(CK352,'Criteria Table'!$A$2:$I$102,2,FALSE),0)</f>
        <v>8.4</v>
      </c>
      <c r="CM352" s="95">
        <f t="shared" si="349"/>
        <v>24</v>
      </c>
      <c r="CN352" s="76">
        <f>IFERROR(VLOOKUP(TEXT($A352,"0000"),'AYP11'!$B$3379:$AU$3800,23,FALSE),"")</f>
        <v>0</v>
      </c>
      <c r="CO352" s="95">
        <f>IFERROR(VLOOKUP(CN352,'Criteria Table'!$A$2:$I$102,2,FALSE),0)</f>
        <v>10</v>
      </c>
      <c r="CP352" s="95">
        <f t="shared" si="350"/>
        <v>10</v>
      </c>
      <c r="CQ352" s="76">
        <f>IFERROR(VLOOKUP(TEXT($A352,"0000"),'AYP11'!$B$847:$AU$1268,23,FALSE),"")</f>
        <v>37</v>
      </c>
      <c r="CR352" s="95">
        <f>IFERROR(VLOOKUP(CQ352,'Criteria Table'!$A$2:$I$102,2,FALSE),0)</f>
        <v>6.3000000000000007</v>
      </c>
      <c r="CS352" s="95">
        <f t="shared" si="351"/>
        <v>43</v>
      </c>
      <c r="CT352" s="76">
        <f>IFERROR(VLOOKUP(TEXT($A352,"0000"),'AYP11'!$B$2113:$AU$2534,23,FALSE),"")</f>
        <v>43</v>
      </c>
      <c r="CU352" s="95">
        <f>IFERROR(VLOOKUP(CT352,'Criteria Table'!$A$2:$I$102,2,FALSE),0)</f>
        <v>5.7</v>
      </c>
      <c r="CV352" s="95">
        <f t="shared" si="352"/>
        <v>49</v>
      </c>
      <c r="CW352" s="76">
        <f>IFERROR(VLOOKUP(TEXT($A352,"0000"),'AYP11'!$B$425:$AU$846,23,FALSE),"")</f>
        <v>0</v>
      </c>
      <c r="CX352" s="95">
        <f>IFERROR(VLOOKUP(CW352,'Criteria Table'!$A$2:$I$102,2,FALSE),0)</f>
        <v>10</v>
      </c>
      <c r="CY352" s="95">
        <f t="shared" si="353"/>
        <v>10</v>
      </c>
      <c r="CZ352" s="76">
        <f>IFERROR(VLOOKUP(TEXT($A352,"0000"),'AYP11'!$B$3:$AU$424,23,FALSE),"")</f>
        <v>0</v>
      </c>
      <c r="DA352" s="95">
        <f>IFERROR(VLOOKUP(CZ352,'Criteria Table'!$A$2:$I$102,2,FALSE),0)</f>
        <v>10</v>
      </c>
      <c r="DB352" s="95">
        <f t="shared" si="354"/>
        <v>10</v>
      </c>
      <c r="DC352" s="76">
        <f>IFERROR(VLOOKUP(TEXT($A352,"0000"),'AYP11'!$B$1269:$AU$1690,23,FALSE),"")</f>
        <v>39</v>
      </c>
      <c r="DD352" s="95">
        <f>IFERROR(VLOOKUP(DC352,'Criteria Table'!$A$2:$I$102,2,FALSE),0)</f>
        <v>6.1000000000000005</v>
      </c>
      <c r="DE352" s="95">
        <f t="shared" si="355"/>
        <v>45</v>
      </c>
      <c r="DF352" s="76">
        <f>IFERROR(VLOOKUP(TEXT($A352,"0000"),'AYP11'!$B$1691:$AU$2112,23,FALSE),"")</f>
        <v>0</v>
      </c>
      <c r="DG352" s="95">
        <f>IFERROR(VLOOKUP(DF352,'Criteria Table'!$A$2:$I$102,2,FALSE),0)</f>
        <v>10</v>
      </c>
      <c r="DH352" s="95">
        <f t="shared" si="356"/>
        <v>10</v>
      </c>
      <c r="DI352" s="76">
        <f>IFERROR(VLOOKUP(TEXT($A352,"0000"),'AYP11'!$B$2535:$AU$2956,23,FALSE),"")</f>
        <v>18</v>
      </c>
      <c r="DJ352" s="95">
        <f>IFERROR(VLOOKUP(DI352,'Criteria Table'!$A$2:$I$102,2,FALSE),0)</f>
        <v>8.2000000000000011</v>
      </c>
      <c r="DK352" s="95">
        <f t="shared" si="357"/>
        <v>26</v>
      </c>
      <c r="DL352" s="91">
        <f>IFERROR(VLOOKUP(TEXT($A352,"0000"),'AYP11'!$B$3379:$AU$3800,11,FALSE),"")</f>
        <v>0</v>
      </c>
      <c r="DM352" s="95">
        <f t="shared" si="358"/>
        <v>1</v>
      </c>
      <c r="DN352" s="95" t="str">
        <f t="shared" si="359"/>
        <v/>
      </c>
      <c r="DO352" s="91">
        <f>IFERROR(VLOOKUP(TEXT($A352,"0000"),'AYP11'!$B$847:$AU$1268,11,FALSE),"")</f>
        <v>0</v>
      </c>
      <c r="DP352" s="95">
        <f t="shared" si="360"/>
        <v>1</v>
      </c>
      <c r="DQ352" s="95" t="str">
        <f t="shared" si="361"/>
        <v/>
      </c>
      <c r="DR352" s="91">
        <f>IFERROR(VLOOKUP(TEXT($A352,"0000"),'AYP11'!$B$2113:$AU$2534,11,FALSE),"")</f>
        <v>76</v>
      </c>
      <c r="DS352" s="95">
        <f t="shared" si="362"/>
        <v>1</v>
      </c>
      <c r="DT352" s="95">
        <f t="shared" si="363"/>
        <v>77</v>
      </c>
      <c r="DU352" s="91">
        <f>IFERROR(VLOOKUP(TEXT($A352,"0000"),'AYP11'!$B$425:$AU$846,11,FALSE),"")</f>
        <v>0</v>
      </c>
      <c r="DV352" s="95">
        <f t="shared" si="364"/>
        <v>1</v>
      </c>
      <c r="DW352" s="95" t="str">
        <f t="shared" si="365"/>
        <v/>
      </c>
      <c r="DX352" s="91">
        <f>IFERROR(VLOOKUP(TEXT($A352,"0000"),'AYP11'!$B$3:$AU$424,11,FALSE),"")</f>
        <v>0</v>
      </c>
      <c r="DY352" s="95">
        <f t="shared" si="366"/>
        <v>1</v>
      </c>
      <c r="DZ352" s="95" t="str">
        <f t="shared" si="367"/>
        <v/>
      </c>
      <c r="EA352" s="91">
        <f>IFERROR(VLOOKUP(TEXT($A352,"0000"),'AYP11'!$B$1269:$AU$1690,11,FALSE),"")</f>
        <v>92</v>
      </c>
      <c r="EB352" s="95">
        <f t="shared" si="368"/>
        <v>0</v>
      </c>
      <c r="EC352" s="95">
        <f t="shared" si="369"/>
        <v>92</v>
      </c>
      <c r="ED352" s="91">
        <f>IFERROR(VLOOKUP(TEXT($A352,"0000"),'AYP11'!$B$1691:$AU$2112,11,FALSE),"")</f>
        <v>0</v>
      </c>
      <c r="EE352" s="95">
        <f t="shared" si="370"/>
        <v>1</v>
      </c>
      <c r="EF352" s="95" t="str">
        <f t="shared" si="371"/>
        <v/>
      </c>
      <c r="EG352" s="91">
        <f>IFERROR(VLOOKUP(TEXT($A352,"0000"),'AYP11'!$B$2535:$AU$2956,11,FALSE),"")</f>
        <v>76</v>
      </c>
      <c r="EH352" s="95">
        <f t="shared" si="372"/>
        <v>1</v>
      </c>
      <c r="EI352" s="95">
        <f t="shared" si="373"/>
        <v>77</v>
      </c>
    </row>
    <row r="353" spans="1:147" x14ac:dyDescent="0.25">
      <c r="A353" s="248">
        <v>7001</v>
      </c>
      <c r="B353" s="291">
        <f t="shared" si="320"/>
        <v>28.846153846153843</v>
      </c>
      <c r="C353" s="50">
        <f>IFERROR(VLOOKUP(TEXT($A353,"0000"),'R-M11'!$A$2:$AA$500,4,FALSE),0)</f>
        <v>15</v>
      </c>
      <c r="D353" s="291">
        <f t="shared" si="321"/>
        <v>42.307692307692307</v>
      </c>
      <c r="E353" s="98">
        <f>IFERROR(SUM(VLOOKUP(TEXT($A353,"0000"),'R-M11'!$A$2:$AA$500,5,FALSE),VLOOKUP(TEXT($A353,"0000"),'R-M11'!$A$2:$AA$500,6,FALSE)),0)</f>
        <v>22</v>
      </c>
      <c r="F353" s="58">
        <f>IFERROR(VLOOKUP(TEXT($A353,"0000"),'R-M11'!$A$2:$AA$500,14,FALSE),0)</f>
        <v>52</v>
      </c>
      <c r="G353" s="230">
        <f t="shared" si="374"/>
        <v>30.876153846153844</v>
      </c>
      <c r="H353" s="97">
        <f t="shared" si="322"/>
        <v>16.055599999999998</v>
      </c>
      <c r="I353" s="230">
        <f t="shared" si="375"/>
        <v>43.177692307692304</v>
      </c>
      <c r="J353" s="97">
        <f t="shared" si="323"/>
        <v>22.452399999999997</v>
      </c>
      <c r="K353" s="230">
        <f t="shared" si="324"/>
        <v>71</v>
      </c>
      <c r="L353" s="121">
        <f>IFERROR(VLOOKUP(K353,'Criteria Table'!$A$2:$I$102,2,FALSE),"")</f>
        <v>2.9000000000000004</v>
      </c>
      <c r="M353" s="230">
        <f t="shared" si="325"/>
        <v>74.053846153846152</v>
      </c>
      <c r="N353" s="286">
        <f t="shared" si="326"/>
        <v>35.714285714285715</v>
      </c>
      <c r="O353" s="50">
        <f>IFERROR(VLOOKUP(TEXT($A353,"0000"),'R-M11'!$A$2:$AA$500,17,FALSE),"")</f>
        <v>15</v>
      </c>
      <c r="P353" s="286">
        <f t="shared" si="327"/>
        <v>23.809523809523807</v>
      </c>
      <c r="Q353" s="98">
        <f>IFERROR(SUM(VLOOKUP(TEXT($A353,"0000"),'R-M11'!$A$2:$AA$500,18,FALSE),VLOOKUP(TEXT($A353,"0000"),'R-M11'!$A$2:$AA$500,19,FALSE)),0)</f>
        <v>10</v>
      </c>
      <c r="R353" s="69">
        <f>IFERROR(VLOOKUP(TEXT($A353,"0000"),'R-M11'!$A$2:$AA$500,27,FALSE),0)</f>
        <v>42</v>
      </c>
      <c r="S353" s="121">
        <f t="shared" si="376"/>
        <v>38.514285714285712</v>
      </c>
      <c r="T353" s="70">
        <f t="shared" si="328"/>
        <v>16.175999999999998</v>
      </c>
      <c r="U353" s="121">
        <f t="shared" si="377"/>
        <v>25.009523809523806</v>
      </c>
      <c r="V353" s="70">
        <f t="shared" si="329"/>
        <v>10.503999999999998</v>
      </c>
      <c r="W353" s="121">
        <f t="shared" si="330"/>
        <v>60</v>
      </c>
      <c r="X353" s="124">
        <f>IFERROR(VLOOKUP(W353,'Criteria Table'!$A$2:$I$102,2,FALSE),"")</f>
        <v>4</v>
      </c>
      <c r="Y353" s="121">
        <f t="shared" si="331"/>
        <v>63.523809523809518</v>
      </c>
      <c r="Z353" s="92" t="str">
        <f>IFERROR(IF(VLOOKUP(A353,'SG11'!$A$3:$AI$500,18,FALSE)="","NA",VLOOKUP(A353,'SG11'!$A$3:$AI$500,18,FALSE)),"")</f>
        <v/>
      </c>
      <c r="AA353" s="75" t="str">
        <f>IFERROR(VLOOKUP(Z353,'Criteria Table'!$A$2:$I$102,6,FALSE),"NA")</f>
        <v>NA</v>
      </c>
      <c r="AB353" s="95">
        <f t="shared" si="378"/>
        <v>0</v>
      </c>
      <c r="AC353" s="84" t="str">
        <f>IFERROR(IF(VLOOKUP(A353,'SG11'!$A$3:$AI$500,19,FALSE)="","NA",VLOOKUP(A353,'SG11'!$A$3:$AI$500,19,FALSE)),"")</f>
        <v/>
      </c>
      <c r="AD353" s="75" t="str">
        <f>IFERROR(VLOOKUP(AC353,'Criteria Table'!$A$2:$I$102,6,FALSE),"NA")</f>
        <v>NA</v>
      </c>
      <c r="AE353" s="95">
        <f t="shared" si="379"/>
        <v>0</v>
      </c>
      <c r="AF353" s="92" t="str">
        <f>IFERROR(IF(VLOOKUP(A353,'SG11'!$A$3:$AI$500,20,FALSE)="","NA",VLOOKUP(A353,'SG11'!$A$3:$AI$500,20,FALSE)),"")</f>
        <v/>
      </c>
      <c r="AG353" s="75" t="str">
        <f>IFERROR(VLOOKUP(AF353,'Criteria Table'!$A$2:$I$102,6,FALSE),"NA")</f>
        <v>NA</v>
      </c>
      <c r="AH353" s="95">
        <f t="shared" si="380"/>
        <v>0</v>
      </c>
      <c r="AI353" s="84" t="str">
        <f>IFERROR(IF(VLOOKUP(A353,'SG11'!$A$3:$AI$500,21,FALSE)="","NA",VLOOKUP(A353,'SG11'!$A$3:$AI$500,21,FALSE)),"")</f>
        <v/>
      </c>
      <c r="AJ353" s="75" t="str">
        <f>IFERROR(VLOOKUP(AI353,'Criteria Table'!$A$2:$I$102,6,FALSE),"NA")</f>
        <v>NA</v>
      </c>
      <c r="AK353" s="95">
        <f t="shared" si="381"/>
        <v>0</v>
      </c>
      <c r="AL353" s="99">
        <f>IFERROR(VLOOKUP(TEXT(A353,"0000"),'W11'!$A$1:$E$500,4,FALSE)/AP353*100,"")</f>
        <v>85.714285714285708</v>
      </c>
      <c r="AM353" s="97">
        <f>IFERROR(VLOOKUP(TEXT(A353,"0000"),'W11'!$A$1:$E$500,4,FALSE),"")</f>
        <v>24</v>
      </c>
      <c r="AN353" s="99">
        <f t="shared" si="332"/>
        <v>86.714285714285708</v>
      </c>
      <c r="AO353" s="97">
        <f t="shared" si="333"/>
        <v>24.279999999999998</v>
      </c>
      <c r="AP353" s="99">
        <f>IFERROR(VLOOKUP(TEXT(A353,"0000"),'W11'!$A$1:$E$500,5,FALSE),"")</f>
        <v>28</v>
      </c>
      <c r="AQ353" s="97">
        <f>IFERROR(VLOOKUP(ROUND(AL353,0),'Criteria Table'!$A$2:$I$102,4,FALSE),0)</f>
        <v>1</v>
      </c>
      <c r="AR353" s="128"/>
      <c r="AS353" s="95"/>
      <c r="AT353" s="95"/>
      <c r="AU353" s="100">
        <f>IFERROR(VLOOKUP(TEXT(A353,"0000"),'Sci11'!$A$3:$N$492,4,FALSE)/VLOOKUP(TEXT(A353,"0000"),'Sci11'!$A$3:$N$492,14,FALSE)*100,"")</f>
        <v>25.925925925925924</v>
      </c>
      <c r="AV353" s="101">
        <f>SUM(VLOOKUP(TEXT(A353,"0000"),'Sci11'!$A$3:$N$492,5,FALSE),VLOOKUP(TEXT(A353,"0000"),'Sci11'!$A$3:$N$492,6,FALSE))/VLOOKUP(TEXT(A353,"0000"),'Sci11'!$A$3:$N$492,14,FALSE)*100</f>
        <v>14.814814814814813</v>
      </c>
      <c r="AW353" s="100">
        <f t="shared" si="382"/>
        <v>30.055925925925923</v>
      </c>
      <c r="AX353" s="101">
        <f>IFERROR(AW353/100*VLOOKUP(TEXT(A353,"0000"),'Sci11'!$A$3:$N$492,14,FALSE),"")</f>
        <v>8.1151</v>
      </c>
      <c r="AY353" s="100">
        <f t="shared" si="383"/>
        <v>16.584814814814813</v>
      </c>
      <c r="AZ353" s="101">
        <f>IFERROR(AY353/100*VLOOKUP(TEXT(A353,"0000"),'Sci11'!$A$3:$N$492,14,FALSE),"")</f>
        <v>4.4779</v>
      </c>
      <c r="BA353" s="100">
        <f t="shared" si="334"/>
        <v>41</v>
      </c>
      <c r="BB353" s="101">
        <f>IFERROR(VLOOKUP(BA353,'Criteria Table'!$A$2:$I$102,2,FALSE),"")</f>
        <v>5.9</v>
      </c>
      <c r="BC353" s="101">
        <f t="shared" si="335"/>
        <v>46.9</v>
      </c>
      <c r="BD353" s="82">
        <f>IFERROR(VLOOKUP(A353,ATTx11!$A$2:$N$500,4,FALSE),"")</f>
        <v>95.62</v>
      </c>
      <c r="BE353" s="95">
        <f t="shared" si="336"/>
        <v>0.5</v>
      </c>
      <c r="BF353" s="96">
        <f t="shared" si="337"/>
        <v>96.12</v>
      </c>
      <c r="BG353" s="70">
        <f>IFERROR(VLOOKUP(A353,ATTx11!$A$2:$N$500,11,FALSE),"")</f>
        <v>6</v>
      </c>
      <c r="BH353" s="95">
        <f t="shared" si="338"/>
        <v>5.4</v>
      </c>
      <c r="BI353" s="70">
        <f>IFERROR(VLOOKUP(A353,ATTx11!$A$2:$N$500,12,FALSE),"")</f>
        <v>2</v>
      </c>
      <c r="BJ353" s="97">
        <f t="shared" si="339"/>
        <v>1.8</v>
      </c>
      <c r="BK353" s="84">
        <f>IFERROR(VLOOKUP(A353,ATTx11!$A$2:$N$500,7,FALSE),"")</f>
        <v>5</v>
      </c>
      <c r="BL353" s="97">
        <f t="shared" si="340"/>
        <v>4.5</v>
      </c>
      <c r="BM353" s="84">
        <f>IFERROR(VLOOKUP(A353,ATTx11!$A$2:$N$500,8,FALSE),"")</f>
        <v>1</v>
      </c>
      <c r="BN353" s="95">
        <f t="shared" si="341"/>
        <v>0.9</v>
      </c>
      <c r="BO353" s="95"/>
      <c r="BP353" s="83">
        <f>IFERROR(VLOOKUP(TEXT($A353,"0000"),'AYP11'!$B$3379:$AU$3800,17,FALSE),"")</f>
        <v>0</v>
      </c>
      <c r="BQ353" s="75">
        <f>IFERROR(VLOOKUP(BP353,'Criteria Table'!$A$2:$I$102,2,FALSE),0)</f>
        <v>10</v>
      </c>
      <c r="BR353" s="95">
        <f t="shared" si="342"/>
        <v>10</v>
      </c>
      <c r="BS353" s="83">
        <f>IFERROR(VLOOKUP(TEXT($A353,"0000"),'AYP11'!$B$847:$AU$1268,17,FALSE),"")</f>
        <v>0</v>
      </c>
      <c r="BT353" s="75">
        <f>IFERROR(VLOOKUP(BS353,'Criteria Table'!$A$2:$I$102,2,FALSE),0)</f>
        <v>10</v>
      </c>
      <c r="BU353" s="95">
        <f t="shared" si="343"/>
        <v>10</v>
      </c>
      <c r="BV353" s="83">
        <f>IFERROR(VLOOKUP(TEXT($A353,"0000"),'AYP11'!$B$2113:$AU$2534,17,FALSE),"")</f>
        <v>0</v>
      </c>
      <c r="BW353" s="75">
        <f>IFERROR(VLOOKUP(BV353,'Criteria Table'!$A$2:$I$102,2,FALSE),0)</f>
        <v>10</v>
      </c>
      <c r="BX353" s="95">
        <f t="shared" si="344"/>
        <v>10</v>
      </c>
      <c r="BY353" s="83">
        <f>IFERROR(VLOOKUP(TEXT($A353,"0000"),'AYP11'!$B$425:$AU$846,17,FALSE),"")</f>
        <v>0</v>
      </c>
      <c r="BZ353" s="75">
        <f>IFERROR(VLOOKUP(BY353,'Criteria Table'!$A$2:$I$102,2,FALSE),0)</f>
        <v>10</v>
      </c>
      <c r="CA353" s="95">
        <f t="shared" si="345"/>
        <v>10</v>
      </c>
      <c r="CB353" s="83">
        <f>IFERROR(VLOOKUP(TEXT($A353,"0000"),'AYP11'!$B$3:$AU$424,17,FALSE),"")</f>
        <v>0</v>
      </c>
      <c r="CC353" s="95">
        <f>IFERROR(VLOOKUP(CB353,'Criteria Table'!$A$2:$I$102,2,FALSE),0)</f>
        <v>10</v>
      </c>
      <c r="CD353" s="95">
        <f t="shared" si="346"/>
        <v>10</v>
      </c>
      <c r="CE353" s="83">
        <f>IFERROR(VLOOKUP(TEXT($A353,"0000"),'AYP11'!$B$1269:$AU$1690,17,FALSE),"")</f>
        <v>0</v>
      </c>
      <c r="CF353" s="95">
        <f>IFERROR(VLOOKUP(CE353,'Criteria Table'!$A$2:$I$102,2,FALSE),0)</f>
        <v>10</v>
      </c>
      <c r="CG353" s="95">
        <f t="shared" si="347"/>
        <v>10</v>
      </c>
      <c r="CH353" s="83">
        <f>IFERROR(VLOOKUP(TEXT($A353,"0000"),'AYP11'!$B$1691:$AU$2112,17,FALSE),"")</f>
        <v>0</v>
      </c>
      <c r="CI353" s="95">
        <f>IFERROR(VLOOKUP(CH353,'Criteria Table'!$A$2:$I$102,2,FALSE),0)</f>
        <v>10</v>
      </c>
      <c r="CJ353" s="95">
        <f t="shared" si="348"/>
        <v>10</v>
      </c>
      <c r="CK353" s="83">
        <f>IFERROR(VLOOKUP(TEXT($A353,"0000"),'AYP11'!$B$2535:$AU$2956,17,FALSE),"")</f>
        <v>0</v>
      </c>
      <c r="CL353" s="95">
        <f>IFERROR(VLOOKUP(CK353,'Criteria Table'!$A$2:$I$102,2,FALSE),0)</f>
        <v>10</v>
      </c>
      <c r="CM353" s="95">
        <f t="shared" si="349"/>
        <v>10</v>
      </c>
      <c r="CN353" s="76">
        <f>IFERROR(VLOOKUP(TEXT($A353,"0000"),'AYP11'!$B$3379:$AU$3800,23,FALSE),"")</f>
        <v>0</v>
      </c>
      <c r="CO353" s="95">
        <f>IFERROR(VLOOKUP(CN353,'Criteria Table'!$A$2:$I$102,2,FALSE),0)</f>
        <v>10</v>
      </c>
      <c r="CP353" s="95">
        <f t="shared" si="350"/>
        <v>10</v>
      </c>
      <c r="CQ353" s="76">
        <f>IFERROR(VLOOKUP(TEXT($A353,"0000"),'AYP11'!$B$847:$AU$1268,23,FALSE),"")</f>
        <v>0</v>
      </c>
      <c r="CR353" s="95">
        <f>IFERROR(VLOOKUP(CQ353,'Criteria Table'!$A$2:$I$102,2,FALSE),0)</f>
        <v>10</v>
      </c>
      <c r="CS353" s="95">
        <f t="shared" si="351"/>
        <v>10</v>
      </c>
      <c r="CT353" s="76">
        <f>IFERROR(VLOOKUP(TEXT($A353,"0000"),'AYP11'!$B$2113:$AU$2534,23,FALSE),"")</f>
        <v>0</v>
      </c>
      <c r="CU353" s="95">
        <f>IFERROR(VLOOKUP(CT353,'Criteria Table'!$A$2:$I$102,2,FALSE),0)</f>
        <v>10</v>
      </c>
      <c r="CV353" s="95">
        <f t="shared" si="352"/>
        <v>10</v>
      </c>
      <c r="CW353" s="76">
        <f>IFERROR(VLOOKUP(TEXT($A353,"0000"),'AYP11'!$B$425:$AU$846,23,FALSE),"")</f>
        <v>0</v>
      </c>
      <c r="CX353" s="95">
        <f>IFERROR(VLOOKUP(CW353,'Criteria Table'!$A$2:$I$102,2,FALSE),0)</f>
        <v>10</v>
      </c>
      <c r="CY353" s="95">
        <f t="shared" si="353"/>
        <v>10</v>
      </c>
      <c r="CZ353" s="76">
        <f>IFERROR(VLOOKUP(TEXT($A353,"0000"),'AYP11'!$B$3:$AU$424,23,FALSE),"")</f>
        <v>0</v>
      </c>
      <c r="DA353" s="95">
        <f>IFERROR(VLOOKUP(CZ353,'Criteria Table'!$A$2:$I$102,2,FALSE),0)</f>
        <v>10</v>
      </c>
      <c r="DB353" s="95">
        <f t="shared" si="354"/>
        <v>10</v>
      </c>
      <c r="DC353" s="76">
        <f>IFERROR(VLOOKUP(TEXT($A353,"0000"),'AYP11'!$B$1269:$AU$1690,23,FALSE),"")</f>
        <v>0</v>
      </c>
      <c r="DD353" s="95">
        <f>IFERROR(VLOOKUP(DC353,'Criteria Table'!$A$2:$I$102,2,FALSE),0)</f>
        <v>10</v>
      </c>
      <c r="DE353" s="95">
        <f t="shared" si="355"/>
        <v>10</v>
      </c>
      <c r="DF353" s="76">
        <f>IFERROR(VLOOKUP(TEXT($A353,"0000"),'AYP11'!$B$1691:$AU$2112,23,FALSE),"")</f>
        <v>0</v>
      </c>
      <c r="DG353" s="95">
        <f>IFERROR(VLOOKUP(DF353,'Criteria Table'!$A$2:$I$102,2,FALSE),0)</f>
        <v>10</v>
      </c>
      <c r="DH353" s="95">
        <f t="shared" si="356"/>
        <v>10</v>
      </c>
      <c r="DI353" s="76">
        <f>IFERROR(VLOOKUP(TEXT($A353,"0000"),'AYP11'!$B$2535:$AU$2956,23,FALSE),"")</f>
        <v>0</v>
      </c>
      <c r="DJ353" s="95">
        <f>IFERROR(VLOOKUP(DI353,'Criteria Table'!$A$2:$I$102,2,FALSE),0)</f>
        <v>10</v>
      </c>
      <c r="DK353" s="95">
        <f t="shared" si="357"/>
        <v>10</v>
      </c>
      <c r="DL353" s="91">
        <f>IFERROR(VLOOKUP(TEXT($A353,"0000"),'AYP11'!$B$3379:$AU$3800,11,FALSE),"")</f>
        <v>0</v>
      </c>
      <c r="DM353" s="95">
        <f t="shared" si="358"/>
        <v>1</v>
      </c>
      <c r="DN353" s="95" t="str">
        <f t="shared" si="359"/>
        <v/>
      </c>
      <c r="DO353" s="91">
        <f>IFERROR(VLOOKUP(TEXT($A353,"0000"),'AYP11'!$B$847:$AU$1268,11,FALSE),"")</f>
        <v>0</v>
      </c>
      <c r="DP353" s="95">
        <f t="shared" si="360"/>
        <v>1</v>
      </c>
      <c r="DQ353" s="95" t="str">
        <f t="shared" si="361"/>
        <v/>
      </c>
      <c r="DR353" s="91">
        <f>IFERROR(VLOOKUP(TEXT($A353,"0000"),'AYP11'!$B$2113:$AU$2534,11,FALSE),"")</f>
        <v>0</v>
      </c>
      <c r="DS353" s="95">
        <f t="shared" si="362"/>
        <v>1</v>
      </c>
      <c r="DT353" s="95" t="str">
        <f t="shared" si="363"/>
        <v/>
      </c>
      <c r="DU353" s="91">
        <f>IFERROR(VLOOKUP(TEXT($A353,"0000"),'AYP11'!$B$425:$AU$846,11,FALSE),"")</f>
        <v>0</v>
      </c>
      <c r="DV353" s="95">
        <f t="shared" si="364"/>
        <v>1</v>
      </c>
      <c r="DW353" s="95" t="str">
        <f t="shared" si="365"/>
        <v/>
      </c>
      <c r="DX353" s="91">
        <f>IFERROR(VLOOKUP(TEXT($A353,"0000"),'AYP11'!$B$3:$AU$424,11,FALSE),"")</f>
        <v>0</v>
      </c>
      <c r="DY353" s="95">
        <f t="shared" si="366"/>
        <v>1</v>
      </c>
      <c r="DZ353" s="95" t="str">
        <f t="shared" si="367"/>
        <v/>
      </c>
      <c r="EA353" s="91">
        <f>IFERROR(VLOOKUP(TEXT($A353,"0000"),'AYP11'!$B$1269:$AU$1690,11,FALSE),"")</f>
        <v>0</v>
      </c>
      <c r="EB353" s="95">
        <f t="shared" si="368"/>
        <v>1</v>
      </c>
      <c r="EC353" s="95" t="str">
        <f t="shared" si="369"/>
        <v/>
      </c>
      <c r="ED353" s="91">
        <f>IFERROR(VLOOKUP(TEXT($A353,"0000"),'AYP11'!$B$1691:$AU$2112,11,FALSE),"")</f>
        <v>0</v>
      </c>
      <c r="EE353" s="95">
        <f t="shared" si="370"/>
        <v>1</v>
      </c>
      <c r="EF353" s="95" t="str">
        <f t="shared" si="371"/>
        <v/>
      </c>
      <c r="EG353" s="91">
        <f>IFERROR(VLOOKUP(TEXT($A353,"0000"),'AYP11'!$B$2535:$AU$2956,11,FALSE),"")</f>
        <v>0</v>
      </c>
      <c r="EH353" s="95">
        <f t="shared" si="372"/>
        <v>1</v>
      </c>
      <c r="EI353" s="95" t="str">
        <f t="shared" si="373"/>
        <v/>
      </c>
    </row>
    <row r="354" spans="1:147" x14ac:dyDescent="0.25">
      <c r="A354" s="248">
        <v>7007</v>
      </c>
      <c r="B354" s="291">
        <f t="shared" si="320"/>
        <v>28.934010152284262</v>
      </c>
      <c r="C354" s="50">
        <f>IFERROR(VLOOKUP(TEXT($A354,"0000"),'R-M11'!$A$2:$AA$500,4,FALSE),0)</f>
        <v>57</v>
      </c>
      <c r="D354" s="291">
        <f t="shared" si="321"/>
        <v>25.888324873096447</v>
      </c>
      <c r="E354" s="98">
        <f>IFERROR(SUM(VLOOKUP(TEXT($A354,"0000"),'R-M11'!$A$2:$AA$500,5,FALSE),VLOOKUP(TEXT($A354,"0000"),'R-M11'!$A$2:$AA$500,6,FALSE)),0)</f>
        <v>51</v>
      </c>
      <c r="F354" s="58">
        <f>IFERROR(VLOOKUP(TEXT($A354,"0000"),'R-M11'!$A$2:$AA$500,14,FALSE),0)</f>
        <v>197</v>
      </c>
      <c r="G354" s="230">
        <f t="shared" si="374"/>
        <v>32.084010152284264</v>
      </c>
      <c r="H354" s="97">
        <f t="shared" si="322"/>
        <v>63.205500000000001</v>
      </c>
      <c r="I354" s="230">
        <f t="shared" si="375"/>
        <v>27.238324873096449</v>
      </c>
      <c r="J354" s="97">
        <f t="shared" si="323"/>
        <v>53.659500000000001</v>
      </c>
      <c r="K354" s="230">
        <f t="shared" si="324"/>
        <v>55</v>
      </c>
      <c r="L354" s="121">
        <f>IFERROR(VLOOKUP(K354,'Criteria Table'!$A$2:$I$102,2,FALSE),"")</f>
        <v>4.5</v>
      </c>
      <c r="M354" s="230">
        <f t="shared" si="325"/>
        <v>59.32233502538071</v>
      </c>
      <c r="N354" s="286">
        <f t="shared" si="326"/>
        <v>39.024390243902438</v>
      </c>
      <c r="O354" s="50">
        <f>IFERROR(VLOOKUP(TEXT($A354,"0000"),'R-M11'!$A$2:$AA$500,17,FALSE),"")</f>
        <v>32</v>
      </c>
      <c r="P354" s="286">
        <f t="shared" si="327"/>
        <v>53.658536585365859</v>
      </c>
      <c r="Q354" s="98">
        <f>IFERROR(SUM(VLOOKUP(TEXT($A354,"0000"),'R-M11'!$A$2:$AA$500,18,FALSE),VLOOKUP(TEXT($A354,"0000"),'R-M11'!$A$2:$AA$500,19,FALSE)),0)</f>
        <v>44</v>
      </c>
      <c r="R354" s="69">
        <f>IFERROR(VLOOKUP(TEXT($A354,"0000"),'R-M11'!$A$2:$AA$500,27,FALSE),0)</f>
        <v>82</v>
      </c>
      <c r="S354" s="121">
        <f t="shared" si="376"/>
        <v>39.024390243902438</v>
      </c>
      <c r="T354" s="70">
        <f t="shared" si="328"/>
        <v>32</v>
      </c>
      <c r="U354" s="121">
        <f t="shared" si="377"/>
        <v>53.658536585365859</v>
      </c>
      <c r="V354" s="70">
        <f t="shared" si="329"/>
        <v>44</v>
      </c>
      <c r="W354" s="121">
        <f t="shared" si="330"/>
        <v>93</v>
      </c>
      <c r="X354" s="124">
        <f>IFERROR(VLOOKUP(W354,'Criteria Table'!$A$2:$I$102,2,FALSE),"")</f>
        <v>0</v>
      </c>
      <c r="Y354" s="121">
        <f t="shared" si="331"/>
        <v>92.682926829268297</v>
      </c>
      <c r="Z354" s="92">
        <f>IFERROR(IF(VLOOKUP(A354,'SG11'!$A$3:$AI$500,18,FALSE)="","NA",VLOOKUP(A354,'SG11'!$A$3:$AI$500,18,FALSE)),"")</f>
        <v>63</v>
      </c>
      <c r="AA354" s="75">
        <f>IFERROR(VLOOKUP(Z354,'Criteria Table'!$A$2:$I$102,6,FALSE),"NA")</f>
        <v>5</v>
      </c>
      <c r="AB354" s="95">
        <f t="shared" si="378"/>
        <v>68</v>
      </c>
      <c r="AC354" s="84">
        <f>IFERROR(IF(VLOOKUP(A354,'SG11'!$A$3:$AI$500,19,FALSE)="","NA",VLOOKUP(A354,'SG11'!$A$3:$AI$500,19,FALSE)),"")</f>
        <v>88</v>
      </c>
      <c r="AD354" s="75">
        <f>IFERROR(VLOOKUP(AC354,'Criteria Table'!$A$2:$I$102,6,FALSE),"NA")</f>
        <v>5</v>
      </c>
      <c r="AE354" s="95">
        <f t="shared" si="379"/>
        <v>93</v>
      </c>
      <c r="AF354" s="92">
        <f>IFERROR(IF(VLOOKUP(A354,'SG11'!$A$3:$AI$500,20,FALSE)="","NA",VLOOKUP(A354,'SG11'!$A$3:$AI$500,20,FALSE)),"")</f>
        <v>60</v>
      </c>
      <c r="AG354" s="75">
        <f>IFERROR(VLOOKUP(AF354,'Criteria Table'!$A$2:$I$102,6,FALSE),"NA")</f>
        <v>10</v>
      </c>
      <c r="AH354" s="95">
        <f t="shared" si="380"/>
        <v>70</v>
      </c>
      <c r="AI354" s="84">
        <f>IFERROR(IF(VLOOKUP(A354,'SG11'!$A$3:$AI$500,21,FALSE)="","NA",VLOOKUP(A354,'SG11'!$A$3:$AI$500,21,FALSE)),"")</f>
        <v>84</v>
      </c>
      <c r="AJ354" s="75">
        <f>IFERROR(VLOOKUP(AI354,'Criteria Table'!$A$2:$I$102,6,FALSE),"NA")</f>
        <v>5</v>
      </c>
      <c r="AK354" s="95">
        <f t="shared" si="381"/>
        <v>89</v>
      </c>
      <c r="AL354" s="99">
        <f>IFERROR(VLOOKUP(TEXT(A354,"0000"),'W11'!$A$1:$E$500,4,FALSE)/AP354*100,"")</f>
        <v>100</v>
      </c>
      <c r="AM354" s="97">
        <f>IFERROR(VLOOKUP(TEXT(A354,"0000"),'W11'!$A$1:$E$500,4,FALSE),"")</f>
        <v>87</v>
      </c>
      <c r="AN354" s="99">
        <f t="shared" si="332"/>
        <v>100</v>
      </c>
      <c r="AO354" s="97">
        <f t="shared" si="333"/>
        <v>87</v>
      </c>
      <c r="AP354" s="99">
        <f>IFERROR(VLOOKUP(TEXT(A354,"0000"),'W11'!$A$1:$E$500,5,FALSE),"")</f>
        <v>87</v>
      </c>
      <c r="AQ354" s="97">
        <f>IFERROR(VLOOKUP(ROUND(AL354,0),'Criteria Table'!$A$2:$I$102,4,FALSE),0)</f>
        <v>0</v>
      </c>
      <c r="AR354" s="128"/>
      <c r="AS354" s="95"/>
      <c r="AT354" s="95"/>
      <c r="AU354" s="100">
        <f>IFERROR(VLOOKUP(TEXT(A354,"0000"),'Sci11'!$A$3:$N$492,4,FALSE)/VLOOKUP(TEXT(A354,"0000"),'Sci11'!$A$3:$N$492,14,FALSE)*100,"")</f>
        <v>48.192771084337352</v>
      </c>
      <c r="AV354" s="101">
        <f>SUM(VLOOKUP(TEXT(A354,"0000"),'Sci11'!$A$3:$N$492,5,FALSE),VLOOKUP(TEXT(A354,"0000"),'Sci11'!$A$3:$N$492,6,FALSE))/VLOOKUP(TEXT(A354,"0000"),'Sci11'!$A$3:$N$492,14,FALSE)*100</f>
        <v>12.048192771084338</v>
      </c>
      <c r="AW354" s="100">
        <f t="shared" si="382"/>
        <v>50.992771084337349</v>
      </c>
      <c r="AX354" s="101">
        <f>IFERROR(AW354/100*VLOOKUP(TEXT(A354,"0000"),'Sci11'!$A$3:$N$492,14,FALSE),"")</f>
        <v>42.324000000000005</v>
      </c>
      <c r="AY354" s="100">
        <f t="shared" si="383"/>
        <v>13.248192771084337</v>
      </c>
      <c r="AZ354" s="101">
        <f>IFERROR(AY354/100*VLOOKUP(TEXT(A354,"0000"),'Sci11'!$A$3:$N$492,14,FALSE),"")</f>
        <v>10.996</v>
      </c>
      <c r="BA354" s="100">
        <f t="shared" si="334"/>
        <v>60</v>
      </c>
      <c r="BB354" s="101">
        <f>IFERROR(VLOOKUP(BA354,'Criteria Table'!$A$2:$I$102,2,FALSE),"")</f>
        <v>4</v>
      </c>
      <c r="BC354" s="101">
        <f t="shared" si="335"/>
        <v>64</v>
      </c>
      <c r="BD354" s="82">
        <f>IFERROR(VLOOKUP(A354,ATTx11!$A$2:$N$500,4,FALSE),"")</f>
        <v>94.65</v>
      </c>
      <c r="BE354" s="95">
        <f t="shared" si="336"/>
        <v>0.5</v>
      </c>
      <c r="BF354" s="96">
        <f t="shared" si="337"/>
        <v>95.15</v>
      </c>
      <c r="BG354" s="70">
        <f>IFERROR(VLOOKUP(A354,ATTx11!$A$2:$N$500,11,FALSE),"")</f>
        <v>29</v>
      </c>
      <c r="BH354" s="95">
        <f t="shared" si="338"/>
        <v>26.1</v>
      </c>
      <c r="BI354" s="70">
        <f>IFERROR(VLOOKUP(A354,ATTx11!$A$2:$N$500,12,FALSE),"")</f>
        <v>29</v>
      </c>
      <c r="BJ354" s="97">
        <f t="shared" si="339"/>
        <v>26.1</v>
      </c>
      <c r="BK354" s="84">
        <f>IFERROR(VLOOKUP(A354,ATTx11!$A$2:$N$500,7,FALSE),"")</f>
        <v>28</v>
      </c>
      <c r="BL354" s="97">
        <f t="shared" si="340"/>
        <v>25.2</v>
      </c>
      <c r="BM354" s="84">
        <f>IFERROR(VLOOKUP(A354,ATTx11!$A$2:$N$500,8,FALSE),"")</f>
        <v>17</v>
      </c>
      <c r="BN354" s="95">
        <f t="shared" si="341"/>
        <v>15.3</v>
      </c>
      <c r="BO354" s="95"/>
      <c r="BP354" s="83">
        <f>IFERROR(VLOOKUP(TEXT($A354,"0000"),'AYP11'!$B$3379:$AU$3800,17,FALSE),"")</f>
        <v>0</v>
      </c>
      <c r="BQ354" s="75">
        <f>IFERROR(VLOOKUP(BP354,'Criteria Table'!$A$2:$I$102,2,FALSE),0)</f>
        <v>10</v>
      </c>
      <c r="BR354" s="95">
        <f t="shared" si="342"/>
        <v>10</v>
      </c>
      <c r="BS354" s="83">
        <f>IFERROR(VLOOKUP(TEXT($A354,"0000"),'AYP11'!$B$847:$AU$1268,17,FALSE),"")</f>
        <v>0</v>
      </c>
      <c r="BT354" s="75">
        <f>IFERROR(VLOOKUP(BS354,'Criteria Table'!$A$2:$I$102,2,FALSE),0)</f>
        <v>10</v>
      </c>
      <c r="BU354" s="95">
        <f t="shared" si="343"/>
        <v>10</v>
      </c>
      <c r="BV354" s="83">
        <f>IFERROR(VLOOKUP(TEXT($A354,"0000"),'AYP11'!$B$2113:$AU$2534,17,FALSE),"")</f>
        <v>59</v>
      </c>
      <c r="BW354" s="75">
        <f>IFERROR(VLOOKUP(BV354,'Criteria Table'!$A$2:$I$102,2,FALSE),0)</f>
        <v>4.1000000000000005</v>
      </c>
      <c r="BX354" s="95">
        <f t="shared" si="344"/>
        <v>63</v>
      </c>
      <c r="BY354" s="83">
        <f>IFERROR(VLOOKUP(TEXT($A354,"0000"),'AYP11'!$B$425:$AU$846,17,FALSE),"")</f>
        <v>0</v>
      </c>
      <c r="BZ354" s="75">
        <f>IFERROR(VLOOKUP(BY354,'Criteria Table'!$A$2:$I$102,2,FALSE),0)</f>
        <v>10</v>
      </c>
      <c r="CA354" s="95">
        <f t="shared" si="345"/>
        <v>10</v>
      </c>
      <c r="CB354" s="83">
        <f>IFERROR(VLOOKUP(TEXT($A354,"0000"),'AYP11'!$B$3:$AU$424,17,FALSE),"")</f>
        <v>0</v>
      </c>
      <c r="CC354" s="95">
        <f>IFERROR(VLOOKUP(CB354,'Criteria Table'!$A$2:$I$102,2,FALSE),0)</f>
        <v>10</v>
      </c>
      <c r="CD354" s="95">
        <f t="shared" si="346"/>
        <v>10</v>
      </c>
      <c r="CE354" s="83">
        <f>IFERROR(VLOOKUP(TEXT($A354,"0000"),'AYP11'!$B$1269:$AU$1690,17,FALSE),"")</f>
        <v>58</v>
      </c>
      <c r="CF354" s="95">
        <f>IFERROR(VLOOKUP(CE354,'Criteria Table'!$A$2:$I$102,2,FALSE),0)</f>
        <v>4.2</v>
      </c>
      <c r="CG354" s="95">
        <f t="shared" si="347"/>
        <v>62</v>
      </c>
      <c r="CH354" s="83">
        <f>IFERROR(VLOOKUP(TEXT($A354,"0000"),'AYP11'!$B$1691:$AU$2112,17,FALSE),"")</f>
        <v>0</v>
      </c>
      <c r="CI354" s="95">
        <f>IFERROR(VLOOKUP(CH354,'Criteria Table'!$A$2:$I$102,2,FALSE),0)</f>
        <v>10</v>
      </c>
      <c r="CJ354" s="95">
        <f t="shared" si="348"/>
        <v>10</v>
      </c>
      <c r="CK354" s="83">
        <f>IFERROR(VLOOKUP(TEXT($A354,"0000"),'AYP11'!$B$2535:$AU$2956,17,FALSE),"")</f>
        <v>0</v>
      </c>
      <c r="CL354" s="95">
        <f>IFERROR(VLOOKUP(CK354,'Criteria Table'!$A$2:$I$102,2,FALSE),0)</f>
        <v>10</v>
      </c>
      <c r="CM354" s="95">
        <f t="shared" si="349"/>
        <v>10</v>
      </c>
      <c r="CN354" s="76">
        <f>IFERROR(VLOOKUP(TEXT($A354,"0000"),'AYP11'!$B$3379:$AU$3800,23,FALSE),"")</f>
        <v>0</v>
      </c>
      <c r="CO354" s="95">
        <f>IFERROR(VLOOKUP(CN354,'Criteria Table'!$A$2:$I$102,2,FALSE),0)</f>
        <v>10</v>
      </c>
      <c r="CP354" s="95">
        <f t="shared" si="350"/>
        <v>10</v>
      </c>
      <c r="CQ354" s="76">
        <f>IFERROR(VLOOKUP(TEXT($A354,"0000"),'AYP11'!$B$847:$AU$1268,23,FALSE),"")</f>
        <v>0</v>
      </c>
      <c r="CR354" s="95">
        <f>IFERROR(VLOOKUP(CQ354,'Criteria Table'!$A$2:$I$102,2,FALSE),0)</f>
        <v>10</v>
      </c>
      <c r="CS354" s="95">
        <f t="shared" si="351"/>
        <v>10</v>
      </c>
      <c r="CT354" s="76">
        <f>IFERROR(VLOOKUP(TEXT($A354,"0000"),'AYP11'!$B$2113:$AU$2534,23,FALSE),"")</f>
        <v>90</v>
      </c>
      <c r="CU354" s="95">
        <f>IFERROR(VLOOKUP(CT354,'Criteria Table'!$A$2:$I$102,2,FALSE),0)</f>
        <v>0</v>
      </c>
      <c r="CV354" s="95">
        <f t="shared" si="352"/>
        <v>90</v>
      </c>
      <c r="CW354" s="76">
        <f>IFERROR(VLOOKUP(TEXT($A354,"0000"),'AYP11'!$B$425:$AU$846,23,FALSE),"")</f>
        <v>0</v>
      </c>
      <c r="CX354" s="95">
        <f>IFERROR(VLOOKUP(CW354,'Criteria Table'!$A$2:$I$102,2,FALSE),0)</f>
        <v>10</v>
      </c>
      <c r="CY354" s="95">
        <f t="shared" si="353"/>
        <v>10</v>
      </c>
      <c r="CZ354" s="76">
        <f>IFERROR(VLOOKUP(TEXT($A354,"0000"),'AYP11'!$B$3:$AU$424,23,FALSE),"")</f>
        <v>0</v>
      </c>
      <c r="DA354" s="95">
        <f>IFERROR(VLOOKUP(CZ354,'Criteria Table'!$A$2:$I$102,2,FALSE),0)</f>
        <v>10</v>
      </c>
      <c r="DB354" s="95">
        <f t="shared" si="354"/>
        <v>10</v>
      </c>
      <c r="DC354" s="76">
        <f>IFERROR(VLOOKUP(TEXT($A354,"0000"),'AYP11'!$B$1269:$AU$1690,23,FALSE),"")</f>
        <v>92</v>
      </c>
      <c r="DD354" s="95">
        <f>IFERROR(VLOOKUP(DC354,'Criteria Table'!$A$2:$I$102,2,FALSE),0)</f>
        <v>0</v>
      </c>
      <c r="DE354" s="95">
        <f t="shared" si="355"/>
        <v>92</v>
      </c>
      <c r="DF354" s="76">
        <f>IFERROR(VLOOKUP(TEXT($A354,"0000"),'AYP11'!$B$1691:$AU$2112,23,FALSE),"")</f>
        <v>0</v>
      </c>
      <c r="DG354" s="95">
        <f>IFERROR(VLOOKUP(DF354,'Criteria Table'!$A$2:$I$102,2,FALSE),0)</f>
        <v>10</v>
      </c>
      <c r="DH354" s="95">
        <f t="shared" si="356"/>
        <v>10</v>
      </c>
      <c r="DI354" s="76">
        <f>IFERROR(VLOOKUP(TEXT($A354,"0000"),'AYP11'!$B$2535:$AU$2956,23,FALSE),"")</f>
        <v>0</v>
      </c>
      <c r="DJ354" s="95">
        <f>IFERROR(VLOOKUP(DI354,'Criteria Table'!$A$2:$I$102,2,FALSE),0)</f>
        <v>10</v>
      </c>
      <c r="DK354" s="95">
        <f t="shared" si="357"/>
        <v>10</v>
      </c>
      <c r="DL354" s="91">
        <f>IFERROR(VLOOKUP(TEXT($A354,"0000"),'AYP11'!$B$3379:$AU$3800,11,FALSE),"")</f>
        <v>0</v>
      </c>
      <c r="DM354" s="95">
        <f t="shared" si="358"/>
        <v>1</v>
      </c>
      <c r="DN354" s="95" t="str">
        <f t="shared" si="359"/>
        <v/>
      </c>
      <c r="DO354" s="91">
        <f>IFERROR(VLOOKUP(TEXT($A354,"0000"),'AYP11'!$B$847:$AU$1268,11,FALSE),"")</f>
        <v>0</v>
      </c>
      <c r="DP354" s="95">
        <f t="shared" si="360"/>
        <v>1</v>
      </c>
      <c r="DQ354" s="95" t="str">
        <f t="shared" si="361"/>
        <v/>
      </c>
      <c r="DR354" s="91">
        <f>IFERROR(VLOOKUP(TEXT($A354,"0000"),'AYP11'!$B$2113:$AU$2534,11,FALSE),"")</f>
        <v>0</v>
      </c>
      <c r="DS354" s="95">
        <f t="shared" si="362"/>
        <v>1</v>
      </c>
      <c r="DT354" s="95" t="str">
        <f t="shared" si="363"/>
        <v/>
      </c>
      <c r="DU354" s="91">
        <f>IFERROR(VLOOKUP(TEXT($A354,"0000"),'AYP11'!$B$425:$AU$846,11,FALSE),"")</f>
        <v>0</v>
      </c>
      <c r="DV354" s="95">
        <f t="shared" si="364"/>
        <v>1</v>
      </c>
      <c r="DW354" s="95" t="str">
        <f t="shared" si="365"/>
        <v/>
      </c>
      <c r="DX354" s="91">
        <f>IFERROR(VLOOKUP(TEXT($A354,"0000"),'AYP11'!$B$3:$AU$424,11,FALSE),"")</f>
        <v>0</v>
      </c>
      <c r="DY354" s="95">
        <f t="shared" si="366"/>
        <v>1</v>
      </c>
      <c r="DZ354" s="95" t="str">
        <f t="shared" si="367"/>
        <v/>
      </c>
      <c r="EA354" s="91">
        <f>IFERROR(VLOOKUP(TEXT($A354,"0000"),'AYP11'!$B$1269:$AU$1690,11,FALSE),"")</f>
        <v>0</v>
      </c>
      <c r="EB354" s="95">
        <f t="shared" si="368"/>
        <v>1</v>
      </c>
      <c r="EC354" s="95" t="str">
        <f t="shared" si="369"/>
        <v/>
      </c>
      <c r="ED354" s="91">
        <f>IFERROR(VLOOKUP(TEXT($A354,"0000"),'AYP11'!$B$1691:$AU$2112,11,FALSE),"")</f>
        <v>0</v>
      </c>
      <c r="EE354" s="95">
        <f t="shared" si="370"/>
        <v>1</v>
      </c>
      <c r="EF354" s="95" t="str">
        <f t="shared" si="371"/>
        <v/>
      </c>
      <c r="EG354" s="91">
        <f>IFERROR(VLOOKUP(TEXT($A354,"0000"),'AYP11'!$B$2535:$AU$2956,11,FALSE),"")</f>
        <v>0</v>
      </c>
      <c r="EH354" s="95">
        <f t="shared" si="372"/>
        <v>1</v>
      </c>
      <c r="EI354" s="95" t="str">
        <f t="shared" si="373"/>
        <v/>
      </c>
    </row>
    <row r="355" spans="1:147" x14ac:dyDescent="0.25">
      <c r="A355" s="248">
        <v>7009</v>
      </c>
      <c r="B355" s="291">
        <f t="shared" si="320"/>
        <v>21.428571428571427</v>
      </c>
      <c r="C355" s="50">
        <f>IFERROR(VLOOKUP(TEXT($A355,"0000"),'R-M11'!$A$2:$AA$500,4,FALSE),0)</f>
        <v>15</v>
      </c>
      <c r="D355" s="291">
        <f t="shared" si="321"/>
        <v>45.714285714285715</v>
      </c>
      <c r="E355" s="98">
        <f>IFERROR(SUM(VLOOKUP(TEXT($A355,"0000"),'R-M11'!$A$2:$AA$500,5,FALSE),VLOOKUP(TEXT($A355,"0000"),'R-M11'!$A$2:$AA$500,6,FALSE)),0)</f>
        <v>32</v>
      </c>
      <c r="F355" s="58">
        <f>IFERROR(VLOOKUP(TEXT($A355,"0000"),'R-M11'!$A$2:$AA$500,14,FALSE),0)</f>
        <v>70</v>
      </c>
      <c r="G355" s="230">
        <f t="shared" si="374"/>
        <v>23.738571428571426</v>
      </c>
      <c r="H355" s="97">
        <f t="shared" si="322"/>
        <v>16.616999999999997</v>
      </c>
      <c r="I355" s="230">
        <f t="shared" si="375"/>
        <v>46.704285714285717</v>
      </c>
      <c r="J355" s="97">
        <f t="shared" si="323"/>
        <v>32.692999999999998</v>
      </c>
      <c r="K355" s="230">
        <f t="shared" si="324"/>
        <v>67</v>
      </c>
      <c r="L355" s="121">
        <f>IFERROR(VLOOKUP(K355,'Criteria Table'!$A$2:$I$102,2,FALSE),"")</f>
        <v>3.3000000000000003</v>
      </c>
      <c r="M355" s="230">
        <f t="shared" si="325"/>
        <v>70.44285714285715</v>
      </c>
      <c r="N355" s="286">
        <f t="shared" si="326"/>
        <v>40.476190476190474</v>
      </c>
      <c r="O355" s="50">
        <f>IFERROR(VLOOKUP(TEXT($A355,"0000"),'R-M11'!$A$2:$AA$500,17,FALSE),"")</f>
        <v>17</v>
      </c>
      <c r="P355" s="286">
        <f t="shared" si="327"/>
        <v>54.761904761904766</v>
      </c>
      <c r="Q355" s="98">
        <f>IFERROR(SUM(VLOOKUP(TEXT($A355,"0000"),'R-M11'!$A$2:$AA$500,18,FALSE),VLOOKUP(TEXT($A355,"0000"),'R-M11'!$A$2:$AA$500,19,FALSE)),0)</f>
        <v>23</v>
      </c>
      <c r="R355" s="69">
        <f>IFERROR(VLOOKUP(TEXT($A355,"0000"),'R-M11'!$A$2:$AA$500,27,FALSE),0)</f>
        <v>42</v>
      </c>
      <c r="S355" s="121">
        <f t="shared" si="376"/>
        <v>40.476190476190474</v>
      </c>
      <c r="T355" s="70">
        <f t="shared" si="328"/>
        <v>17</v>
      </c>
      <c r="U355" s="121">
        <f t="shared" si="377"/>
        <v>54.761904761904766</v>
      </c>
      <c r="V355" s="70">
        <f t="shared" si="329"/>
        <v>23.000000000000004</v>
      </c>
      <c r="W355" s="121">
        <f t="shared" si="330"/>
        <v>95</v>
      </c>
      <c r="X355" s="124">
        <f>IFERROR(VLOOKUP(W355,'Criteria Table'!$A$2:$I$102,2,FALSE),"")</f>
        <v>0</v>
      </c>
      <c r="Y355" s="121">
        <f t="shared" si="331"/>
        <v>95.238095238095241</v>
      </c>
      <c r="Z355" s="92">
        <f>IFERROR(IF(VLOOKUP(A355,'SG11'!$A$3:$AI$500,18,FALSE)="","NA",VLOOKUP(A355,'SG11'!$A$3:$AI$500,18,FALSE)),"")</f>
        <v>60</v>
      </c>
      <c r="AA355" s="75">
        <f>IFERROR(VLOOKUP(Z355,'Criteria Table'!$A$2:$I$102,6,FALSE),"NA")</f>
        <v>10</v>
      </c>
      <c r="AB355" s="95">
        <f t="shared" si="378"/>
        <v>70</v>
      </c>
      <c r="AC355" s="84">
        <f>IFERROR(IF(VLOOKUP(A355,'SG11'!$A$3:$AI$500,19,FALSE)="","NA",VLOOKUP(A355,'SG11'!$A$3:$AI$500,19,FALSE)),"")</f>
        <v>82</v>
      </c>
      <c r="AD355" s="75">
        <f>IFERROR(VLOOKUP(AC355,'Criteria Table'!$A$2:$I$102,6,FALSE),"NA")</f>
        <v>5</v>
      </c>
      <c r="AE355" s="95">
        <f t="shared" si="379"/>
        <v>87</v>
      </c>
      <c r="AF355" s="92">
        <f>IFERROR(IF(VLOOKUP(A355,'SG11'!$A$3:$AI$500,20,FALSE)="","NA",VLOOKUP(A355,'SG11'!$A$3:$AI$500,20,FALSE)),"")</f>
        <v>53</v>
      </c>
      <c r="AG355" s="75">
        <f>IFERROR(VLOOKUP(AF355,'Criteria Table'!$A$2:$I$102,6,FALSE),"NA")</f>
        <v>10</v>
      </c>
      <c r="AH355" s="95">
        <f t="shared" si="380"/>
        <v>63</v>
      </c>
      <c r="AI355" s="84">
        <f>IFERROR(IF(VLOOKUP(A355,'SG11'!$A$3:$AI$500,21,FALSE)="","NA",VLOOKUP(A355,'SG11'!$A$3:$AI$500,21,FALSE)),"")</f>
        <v>82</v>
      </c>
      <c r="AJ355" s="75">
        <f>IFERROR(VLOOKUP(AI355,'Criteria Table'!$A$2:$I$102,6,FALSE),"NA")</f>
        <v>5</v>
      </c>
      <c r="AK355" s="95">
        <f t="shared" si="381"/>
        <v>87</v>
      </c>
      <c r="AL355" s="99">
        <f>IFERROR(VLOOKUP(TEXT(A355,"0000"),'W11'!$A$1:$E$500,4,FALSE)/AP355*100,"")</f>
        <v>100</v>
      </c>
      <c r="AM355" s="97">
        <f>IFERROR(VLOOKUP(TEXT(A355,"0000"),'W11'!$A$1:$E$500,4,FALSE),"")</f>
        <v>42</v>
      </c>
      <c r="AN355" s="99">
        <f t="shared" si="332"/>
        <v>100</v>
      </c>
      <c r="AO355" s="97">
        <f t="shared" si="333"/>
        <v>42</v>
      </c>
      <c r="AP355" s="99">
        <f>IFERROR(VLOOKUP(TEXT(A355,"0000"),'W11'!$A$1:$E$500,5,FALSE),"")</f>
        <v>42</v>
      </c>
      <c r="AQ355" s="97">
        <f>IFERROR(VLOOKUP(ROUND(AL355,0),'Criteria Table'!$A$2:$I$102,4,FALSE),0)</f>
        <v>0</v>
      </c>
      <c r="AR355" s="128"/>
      <c r="AS355" s="95"/>
      <c r="AT355" s="95"/>
      <c r="AU355" s="100">
        <f>IFERROR(VLOOKUP(TEXT(A355,"0000"),'Sci11'!$A$3:$N$492,4,FALSE)/VLOOKUP(TEXT(A355,"0000"),'Sci11'!$A$3:$N$492,14,FALSE)*100,"")</f>
        <v>27.777777777777779</v>
      </c>
      <c r="AV355" s="101">
        <f>SUM(VLOOKUP(TEXT(A355,"0000"),'Sci11'!$A$3:$N$492,5,FALSE),VLOOKUP(TEXT(A355,"0000"),'Sci11'!$A$3:$N$492,6,FALSE))/VLOOKUP(TEXT(A355,"0000"),'Sci11'!$A$3:$N$492,14,FALSE)*100</f>
        <v>5.5555555555555554</v>
      </c>
      <c r="AW355" s="100">
        <f t="shared" si="382"/>
        <v>32.467777777777776</v>
      </c>
      <c r="AX355" s="101">
        <f>IFERROR(AW355/100*VLOOKUP(TEXT(A355,"0000"),'Sci11'!$A$3:$N$492,14,FALSE),"")</f>
        <v>5.8441999999999998</v>
      </c>
      <c r="AY355" s="100">
        <f t="shared" si="383"/>
        <v>7.5655555555555551</v>
      </c>
      <c r="AZ355" s="101">
        <f>IFERROR(AY355/100*VLOOKUP(TEXT(A355,"0000"),'Sci11'!$A$3:$N$492,14,FALSE),"")</f>
        <v>1.3617999999999999</v>
      </c>
      <c r="BA355" s="100">
        <f t="shared" si="334"/>
        <v>33</v>
      </c>
      <c r="BB355" s="101">
        <f>IFERROR(VLOOKUP(BA355,'Criteria Table'!$A$2:$I$102,2,FALSE),"")</f>
        <v>6.7</v>
      </c>
      <c r="BC355" s="101">
        <f t="shared" si="335"/>
        <v>39.700000000000003</v>
      </c>
      <c r="BD355" s="82">
        <f>IFERROR(VLOOKUP(A355,ATTx11!$A$2:$N$500,4,FALSE),"")</f>
        <v>95.72</v>
      </c>
      <c r="BE355" s="95">
        <f t="shared" si="336"/>
        <v>0.5</v>
      </c>
      <c r="BF355" s="96">
        <f t="shared" si="337"/>
        <v>96.22</v>
      </c>
      <c r="BG355" s="70">
        <f>IFERROR(VLOOKUP(A355,ATTx11!$A$2:$N$500,11,FALSE),"")</f>
        <v>0</v>
      </c>
      <c r="BH355" s="95">
        <f t="shared" si="338"/>
        <v>0</v>
      </c>
      <c r="BI355" s="70">
        <f>IFERROR(VLOOKUP(A355,ATTx11!$A$2:$N$500,12,FALSE),"")</f>
        <v>3</v>
      </c>
      <c r="BJ355" s="97">
        <f t="shared" si="339"/>
        <v>2.7</v>
      </c>
      <c r="BK355" s="84">
        <f>IFERROR(VLOOKUP(A355,ATTx11!$A$2:$N$500,7,FALSE),"")</f>
        <v>0</v>
      </c>
      <c r="BL355" s="97">
        <f t="shared" si="340"/>
        <v>0</v>
      </c>
      <c r="BM355" s="84">
        <f>IFERROR(VLOOKUP(A355,ATTx11!$A$2:$N$500,8,FALSE),"")</f>
        <v>3</v>
      </c>
      <c r="BN355" s="95">
        <f t="shared" si="341"/>
        <v>2.7</v>
      </c>
      <c r="BO355" s="95"/>
      <c r="BP355" s="83">
        <f>IFERROR(VLOOKUP(TEXT($A355,"0000"),'AYP11'!$B$3379:$AU$3800,17,FALSE),"")</f>
        <v>0</v>
      </c>
      <c r="BQ355" s="75">
        <f>IFERROR(VLOOKUP(BP355,'Criteria Table'!$A$2:$I$102,2,FALSE),0)</f>
        <v>10</v>
      </c>
      <c r="BR355" s="95">
        <f t="shared" si="342"/>
        <v>10</v>
      </c>
      <c r="BS355" s="83">
        <f>IFERROR(VLOOKUP(TEXT($A355,"0000"),'AYP11'!$B$847:$AU$1268,17,FALSE),"")</f>
        <v>0</v>
      </c>
      <c r="BT355" s="75">
        <f>IFERROR(VLOOKUP(BS355,'Criteria Table'!$A$2:$I$102,2,FALSE),0)</f>
        <v>10</v>
      </c>
      <c r="BU355" s="95">
        <f t="shared" si="343"/>
        <v>10</v>
      </c>
      <c r="BV355" s="83">
        <f>IFERROR(VLOOKUP(TEXT($A355,"0000"),'AYP11'!$B$2113:$AU$2534,17,FALSE),"")</f>
        <v>69</v>
      </c>
      <c r="BW355" s="75">
        <f>IFERROR(VLOOKUP(BV355,'Criteria Table'!$A$2:$I$102,2,FALSE),0)</f>
        <v>3.1</v>
      </c>
      <c r="BX355" s="95">
        <f t="shared" si="344"/>
        <v>72</v>
      </c>
      <c r="BY355" s="83">
        <f>IFERROR(VLOOKUP(TEXT($A355,"0000"),'AYP11'!$B$425:$AU$846,17,FALSE),"")</f>
        <v>0</v>
      </c>
      <c r="BZ355" s="75">
        <f>IFERROR(VLOOKUP(BY355,'Criteria Table'!$A$2:$I$102,2,FALSE),0)</f>
        <v>10</v>
      </c>
      <c r="CA355" s="95">
        <f t="shared" si="345"/>
        <v>10</v>
      </c>
      <c r="CB355" s="83">
        <f>IFERROR(VLOOKUP(TEXT($A355,"0000"),'AYP11'!$B$3:$AU$424,17,FALSE),"")</f>
        <v>0</v>
      </c>
      <c r="CC355" s="95">
        <f>IFERROR(VLOOKUP(CB355,'Criteria Table'!$A$2:$I$102,2,FALSE),0)</f>
        <v>10</v>
      </c>
      <c r="CD355" s="95">
        <f t="shared" si="346"/>
        <v>10</v>
      </c>
      <c r="CE355" s="83">
        <f>IFERROR(VLOOKUP(TEXT($A355,"0000"),'AYP11'!$B$1269:$AU$1690,17,FALSE),"")</f>
        <v>60</v>
      </c>
      <c r="CF355" s="95">
        <f>IFERROR(VLOOKUP(CE355,'Criteria Table'!$A$2:$I$102,2,FALSE),0)</f>
        <v>4</v>
      </c>
      <c r="CG355" s="95">
        <f t="shared" si="347"/>
        <v>64</v>
      </c>
      <c r="CH355" s="83">
        <f>IFERROR(VLOOKUP(TEXT($A355,"0000"),'AYP11'!$B$1691:$AU$2112,17,FALSE),"")</f>
        <v>0</v>
      </c>
      <c r="CI355" s="95">
        <f>IFERROR(VLOOKUP(CH355,'Criteria Table'!$A$2:$I$102,2,FALSE),0)</f>
        <v>10</v>
      </c>
      <c r="CJ355" s="95">
        <f t="shared" si="348"/>
        <v>10</v>
      </c>
      <c r="CK355" s="83">
        <f>IFERROR(VLOOKUP(TEXT($A355,"0000"),'AYP11'!$B$2535:$AU$2956,17,FALSE),"")</f>
        <v>0</v>
      </c>
      <c r="CL355" s="95">
        <f>IFERROR(VLOOKUP(CK355,'Criteria Table'!$A$2:$I$102,2,FALSE),0)</f>
        <v>10</v>
      </c>
      <c r="CM355" s="95">
        <f t="shared" si="349"/>
        <v>10</v>
      </c>
      <c r="CN355" s="76">
        <f>IFERROR(VLOOKUP(TEXT($A355,"0000"),'AYP11'!$B$3379:$AU$3800,23,FALSE),"")</f>
        <v>0</v>
      </c>
      <c r="CO355" s="95">
        <f>IFERROR(VLOOKUP(CN355,'Criteria Table'!$A$2:$I$102,2,FALSE),0)</f>
        <v>10</v>
      </c>
      <c r="CP355" s="95">
        <f t="shared" si="350"/>
        <v>10</v>
      </c>
      <c r="CQ355" s="76">
        <f>IFERROR(VLOOKUP(TEXT($A355,"0000"),'AYP11'!$B$847:$AU$1268,23,FALSE),"")</f>
        <v>0</v>
      </c>
      <c r="CR355" s="95">
        <f>IFERROR(VLOOKUP(CQ355,'Criteria Table'!$A$2:$I$102,2,FALSE),0)</f>
        <v>10</v>
      </c>
      <c r="CS355" s="95">
        <f t="shared" si="351"/>
        <v>10</v>
      </c>
      <c r="CT355" s="76">
        <f>IFERROR(VLOOKUP(TEXT($A355,"0000"),'AYP11'!$B$2113:$AU$2534,23,FALSE),"")</f>
        <v>0</v>
      </c>
      <c r="CU355" s="95">
        <f>IFERROR(VLOOKUP(CT355,'Criteria Table'!$A$2:$I$102,2,FALSE),0)</f>
        <v>10</v>
      </c>
      <c r="CV355" s="95">
        <f t="shared" si="352"/>
        <v>10</v>
      </c>
      <c r="CW355" s="76">
        <f>IFERROR(VLOOKUP(TEXT($A355,"0000"),'AYP11'!$B$425:$AU$846,23,FALSE),"")</f>
        <v>0</v>
      </c>
      <c r="CX355" s="95">
        <f>IFERROR(VLOOKUP(CW355,'Criteria Table'!$A$2:$I$102,2,FALSE),0)</f>
        <v>10</v>
      </c>
      <c r="CY355" s="95">
        <f t="shared" si="353"/>
        <v>10</v>
      </c>
      <c r="CZ355" s="76">
        <f>IFERROR(VLOOKUP(TEXT($A355,"0000"),'AYP11'!$B$3:$AU$424,23,FALSE),"")</f>
        <v>0</v>
      </c>
      <c r="DA355" s="95">
        <f>IFERROR(VLOOKUP(CZ355,'Criteria Table'!$A$2:$I$102,2,FALSE),0)</f>
        <v>10</v>
      </c>
      <c r="DB355" s="95">
        <f t="shared" si="354"/>
        <v>10</v>
      </c>
      <c r="DC355" s="76">
        <f>IFERROR(VLOOKUP(TEXT($A355,"0000"),'AYP11'!$B$1269:$AU$1690,23,FALSE),"")</f>
        <v>0</v>
      </c>
      <c r="DD355" s="95">
        <f>IFERROR(VLOOKUP(DC355,'Criteria Table'!$A$2:$I$102,2,FALSE),0)</f>
        <v>10</v>
      </c>
      <c r="DE355" s="95">
        <f t="shared" si="355"/>
        <v>10</v>
      </c>
      <c r="DF355" s="76">
        <f>IFERROR(VLOOKUP(TEXT($A355,"0000"),'AYP11'!$B$1691:$AU$2112,23,FALSE),"")</f>
        <v>0</v>
      </c>
      <c r="DG355" s="95">
        <f>IFERROR(VLOOKUP(DF355,'Criteria Table'!$A$2:$I$102,2,FALSE),0)</f>
        <v>10</v>
      </c>
      <c r="DH355" s="95">
        <f t="shared" si="356"/>
        <v>10</v>
      </c>
      <c r="DI355" s="76">
        <f>IFERROR(VLOOKUP(TEXT($A355,"0000"),'AYP11'!$B$2535:$AU$2956,23,FALSE),"")</f>
        <v>0</v>
      </c>
      <c r="DJ355" s="95">
        <f>IFERROR(VLOOKUP(DI355,'Criteria Table'!$A$2:$I$102,2,FALSE),0)</f>
        <v>10</v>
      </c>
      <c r="DK355" s="95">
        <f t="shared" si="357"/>
        <v>10</v>
      </c>
      <c r="DL355" s="91">
        <f>IFERROR(VLOOKUP(TEXT($A355,"0000"),'AYP11'!$B$3379:$AU$3800,11,FALSE),"")</f>
        <v>0</v>
      </c>
      <c r="DM355" s="95">
        <f t="shared" si="358"/>
        <v>1</v>
      </c>
      <c r="DN355" s="95" t="str">
        <f t="shared" si="359"/>
        <v/>
      </c>
      <c r="DO355" s="91">
        <f>IFERROR(VLOOKUP(TEXT($A355,"0000"),'AYP11'!$B$847:$AU$1268,11,FALSE),"")</f>
        <v>0</v>
      </c>
      <c r="DP355" s="95">
        <f t="shared" si="360"/>
        <v>1</v>
      </c>
      <c r="DQ355" s="95" t="str">
        <f t="shared" si="361"/>
        <v/>
      </c>
      <c r="DR355" s="91">
        <f>IFERROR(VLOOKUP(TEXT($A355,"0000"),'AYP11'!$B$2113:$AU$2534,11,FALSE),"")</f>
        <v>0</v>
      </c>
      <c r="DS355" s="95">
        <f t="shared" si="362"/>
        <v>1</v>
      </c>
      <c r="DT355" s="95" t="str">
        <f t="shared" si="363"/>
        <v/>
      </c>
      <c r="DU355" s="91">
        <f>IFERROR(VLOOKUP(TEXT($A355,"0000"),'AYP11'!$B$425:$AU$846,11,FALSE),"")</f>
        <v>0</v>
      </c>
      <c r="DV355" s="95">
        <f t="shared" si="364"/>
        <v>1</v>
      </c>
      <c r="DW355" s="95" t="str">
        <f t="shared" si="365"/>
        <v/>
      </c>
      <c r="DX355" s="91">
        <f>IFERROR(VLOOKUP(TEXT($A355,"0000"),'AYP11'!$B$3:$AU$424,11,FALSE),"")</f>
        <v>0</v>
      </c>
      <c r="DY355" s="95">
        <f t="shared" si="366"/>
        <v>1</v>
      </c>
      <c r="DZ355" s="95" t="str">
        <f t="shared" si="367"/>
        <v/>
      </c>
      <c r="EA355" s="91">
        <f>IFERROR(VLOOKUP(TEXT($A355,"0000"),'AYP11'!$B$1269:$AU$1690,11,FALSE),"")</f>
        <v>0</v>
      </c>
      <c r="EB355" s="95">
        <f t="shared" si="368"/>
        <v>1</v>
      </c>
      <c r="EC355" s="95" t="str">
        <f t="shared" si="369"/>
        <v/>
      </c>
      <c r="ED355" s="91">
        <f>IFERROR(VLOOKUP(TEXT($A355,"0000"),'AYP11'!$B$1691:$AU$2112,11,FALSE),"")</f>
        <v>0</v>
      </c>
      <c r="EE355" s="95">
        <f t="shared" si="370"/>
        <v>1</v>
      </c>
      <c r="EF355" s="95" t="str">
        <f t="shared" si="371"/>
        <v/>
      </c>
      <c r="EG355" s="91">
        <f>IFERROR(VLOOKUP(TEXT($A355,"0000"),'AYP11'!$B$2535:$AU$2956,11,FALSE),"")</f>
        <v>0</v>
      </c>
      <c r="EH355" s="95">
        <f t="shared" si="372"/>
        <v>1</v>
      </c>
      <c r="EI355" s="95" t="str">
        <f t="shared" si="373"/>
        <v/>
      </c>
    </row>
    <row r="356" spans="1:147" x14ac:dyDescent="0.25">
      <c r="A356" s="248">
        <v>7011</v>
      </c>
      <c r="B356" s="291">
        <f t="shared" si="320"/>
        <v>19.34156378600823</v>
      </c>
      <c r="C356" s="50">
        <f>IFERROR(VLOOKUP(TEXT($A356,"0000"),'R-M11'!$A$2:$AA$500,4,FALSE),0)</f>
        <v>188</v>
      </c>
      <c r="D356" s="291">
        <f t="shared" si="321"/>
        <v>10.185185185185185</v>
      </c>
      <c r="E356" s="98">
        <f>IFERROR(SUM(VLOOKUP(TEXT($A356,"0000"),'R-M11'!$A$2:$AA$500,5,FALSE),VLOOKUP(TEXT($A356,"0000"),'R-M11'!$A$2:$AA$500,6,FALSE)),0)</f>
        <v>99</v>
      </c>
      <c r="F356" s="58">
        <f>IFERROR(VLOOKUP(TEXT($A356,"0000"),'R-M11'!$A$2:$AA$500,14,FALSE),0)</f>
        <v>972</v>
      </c>
      <c r="G356" s="230">
        <f t="shared" si="374"/>
        <v>24.241563786008228</v>
      </c>
      <c r="H356" s="97">
        <f t="shared" si="322"/>
        <v>235.62799999999996</v>
      </c>
      <c r="I356" s="230">
        <f t="shared" si="375"/>
        <v>12.285185185185185</v>
      </c>
      <c r="J356" s="97">
        <f t="shared" si="323"/>
        <v>119.41200000000001</v>
      </c>
      <c r="K356" s="230">
        <f t="shared" si="324"/>
        <v>30</v>
      </c>
      <c r="L356" s="121">
        <f>IFERROR(VLOOKUP(K356,'Criteria Table'!$A$2:$I$102,2,FALSE),"")</f>
        <v>7</v>
      </c>
      <c r="M356" s="230">
        <f t="shared" si="325"/>
        <v>36.526748971193413</v>
      </c>
      <c r="N356" s="286">
        <f t="shared" si="326"/>
        <v>32.751091703056765</v>
      </c>
      <c r="O356" s="50">
        <f>IFERROR(VLOOKUP(TEXT($A356,"0000"),'R-M11'!$A$2:$AA$500,17,FALSE),"")</f>
        <v>150</v>
      </c>
      <c r="P356" s="286">
        <f t="shared" si="327"/>
        <v>25.109170305676855</v>
      </c>
      <c r="Q356" s="98">
        <f>IFERROR(SUM(VLOOKUP(TEXT($A356,"0000"),'R-M11'!$A$2:$AA$500,18,FALSE),VLOOKUP(TEXT($A356,"0000"),'R-M11'!$A$2:$AA$500,19,FALSE)),0)</f>
        <v>115</v>
      </c>
      <c r="R356" s="69">
        <f>IFERROR(VLOOKUP(TEXT($A356,"0000"),'R-M11'!$A$2:$AA$500,27,FALSE),0)</f>
        <v>458</v>
      </c>
      <c r="S356" s="121">
        <f t="shared" si="376"/>
        <v>35.691091703056763</v>
      </c>
      <c r="T356" s="70">
        <f t="shared" si="328"/>
        <v>163.46519999999998</v>
      </c>
      <c r="U356" s="121">
        <f t="shared" si="377"/>
        <v>26.369170305676857</v>
      </c>
      <c r="V356" s="70">
        <f t="shared" si="329"/>
        <v>120.77080000000001</v>
      </c>
      <c r="W356" s="121">
        <f t="shared" si="330"/>
        <v>58</v>
      </c>
      <c r="X356" s="124">
        <f>IFERROR(VLOOKUP(W356,'Criteria Table'!$A$2:$I$102,2,FALSE),"")</f>
        <v>4.2</v>
      </c>
      <c r="Y356" s="121">
        <f t="shared" si="331"/>
        <v>62.060262008733616</v>
      </c>
      <c r="Z356" s="92">
        <f>IFERROR(IF(VLOOKUP(A356,'SG11'!$A$3:$AI$500,18,FALSE)="","NA",VLOOKUP(A356,'SG11'!$A$3:$AI$500,18,FALSE)),"")</f>
        <v>45</v>
      </c>
      <c r="AA356" s="75">
        <f>IFERROR(VLOOKUP(Z356,'Criteria Table'!$A$2:$I$102,6,FALSE),"NA")</f>
        <v>10</v>
      </c>
      <c r="AB356" s="95">
        <f t="shared" si="378"/>
        <v>55</v>
      </c>
      <c r="AC356" s="84">
        <f>IFERROR(IF(VLOOKUP(A356,'SG11'!$A$3:$AI$500,19,FALSE)="","NA",VLOOKUP(A356,'SG11'!$A$3:$AI$500,19,FALSE)),"")</f>
        <v>66</v>
      </c>
      <c r="AD356" s="75">
        <f>IFERROR(VLOOKUP(AC356,'Criteria Table'!$A$2:$I$102,6,FALSE),"NA")</f>
        <v>5</v>
      </c>
      <c r="AE356" s="95">
        <f t="shared" si="379"/>
        <v>71</v>
      </c>
      <c r="AF356" s="92">
        <f>IFERROR(IF(VLOOKUP(A356,'SG11'!$A$3:$AI$500,20,FALSE)="","NA",VLOOKUP(A356,'SG11'!$A$3:$AI$500,20,FALSE)),"")</f>
        <v>52</v>
      </c>
      <c r="AG356" s="75">
        <f>IFERROR(VLOOKUP(AF356,'Criteria Table'!$A$2:$I$102,6,FALSE),"NA")</f>
        <v>10</v>
      </c>
      <c r="AH356" s="95">
        <f t="shared" si="380"/>
        <v>62</v>
      </c>
      <c r="AI356" s="84">
        <f>IFERROR(IF(VLOOKUP(A356,'SG11'!$A$3:$AI$500,21,FALSE)="","NA",VLOOKUP(A356,'SG11'!$A$3:$AI$500,21,FALSE)),"")</f>
        <v>60</v>
      </c>
      <c r="AJ356" s="75">
        <f>IFERROR(VLOOKUP(AI356,'Criteria Table'!$A$2:$I$102,6,FALSE),"NA")</f>
        <v>10</v>
      </c>
      <c r="AK356" s="95">
        <f t="shared" si="381"/>
        <v>70</v>
      </c>
      <c r="AL356" s="99">
        <f>IFERROR(VLOOKUP(TEXT(A356,"0000"),'W11'!$A$1:$E$500,4,FALSE)/AP356*100,"")</f>
        <v>88.478260869565219</v>
      </c>
      <c r="AM356" s="97">
        <f>IFERROR(VLOOKUP(TEXT(A356,"0000"),'W11'!$A$1:$E$500,4,FALSE),"")</f>
        <v>407</v>
      </c>
      <c r="AN356" s="99">
        <f t="shared" si="332"/>
        <v>89.478260869565219</v>
      </c>
      <c r="AO356" s="97">
        <f t="shared" si="333"/>
        <v>411.6</v>
      </c>
      <c r="AP356" s="99">
        <f>IFERROR(VLOOKUP(TEXT(A356,"0000"),'W11'!$A$1:$E$500,5,FALSE),"")</f>
        <v>460</v>
      </c>
      <c r="AQ356" s="97">
        <f>IFERROR(VLOOKUP(ROUND(AL356,0),'Criteria Table'!$A$2:$I$102,4,FALSE),0)</f>
        <v>1</v>
      </c>
      <c r="AR356" s="128"/>
      <c r="AS356" s="95"/>
      <c r="AT356" s="95"/>
      <c r="AU356" s="100">
        <f>IFERROR(VLOOKUP(TEXT(A356,"0000"),'Sci11'!$A$3:$N$492,4,FALSE)/VLOOKUP(TEXT(A356,"0000"),'Sci11'!$A$3:$N$492,14,FALSE)*100,"")</f>
        <v>21.16991643454039</v>
      </c>
      <c r="AV356" s="101">
        <f>SUM(VLOOKUP(TEXT(A356,"0000"),'Sci11'!$A$3:$N$492,5,FALSE),VLOOKUP(TEXT(A356,"0000"),'Sci11'!$A$3:$N$492,6,FALSE))/VLOOKUP(TEXT(A356,"0000"),'Sci11'!$A$3:$N$492,14,FALSE)*100</f>
        <v>2.2284122562674096</v>
      </c>
      <c r="AW356" s="100">
        <f t="shared" si="382"/>
        <v>26.559916434540391</v>
      </c>
      <c r="AX356" s="101">
        <f>IFERROR(AW356/100*VLOOKUP(TEXT(A356,"0000"),'Sci11'!$A$3:$N$492,14,FALSE),"")</f>
        <v>95.350100000000012</v>
      </c>
      <c r="AY356" s="100">
        <f t="shared" si="383"/>
        <v>4.5384122562674101</v>
      </c>
      <c r="AZ356" s="101">
        <f>IFERROR(AY356/100*VLOOKUP(TEXT(A356,"0000"),'Sci11'!$A$3:$N$492,14,FALSE),"")</f>
        <v>16.292900000000003</v>
      </c>
      <c r="BA356" s="100">
        <f t="shared" si="334"/>
        <v>23</v>
      </c>
      <c r="BB356" s="101">
        <f>IFERROR(VLOOKUP(BA356,'Criteria Table'!$A$2:$I$102,2,FALSE),"")</f>
        <v>7.7</v>
      </c>
      <c r="BC356" s="101">
        <f t="shared" si="335"/>
        <v>30.7</v>
      </c>
      <c r="BD356" s="82">
        <f>IFERROR(VLOOKUP(A356,ATTx11!$A$2:$N$500,4,FALSE),"")</f>
        <v>93.64</v>
      </c>
      <c r="BE356" s="95">
        <f t="shared" si="336"/>
        <v>1</v>
      </c>
      <c r="BF356" s="96">
        <f t="shared" si="337"/>
        <v>94.64</v>
      </c>
      <c r="BG356" s="70">
        <f>IFERROR(VLOOKUP(A356,ATTx11!$A$2:$N$500,11,FALSE),"")</f>
        <v>1025</v>
      </c>
      <c r="BH356" s="95">
        <f t="shared" si="338"/>
        <v>922.5</v>
      </c>
      <c r="BI356" s="70">
        <f>IFERROR(VLOOKUP(A356,ATTx11!$A$2:$N$500,12,FALSE),"")</f>
        <v>228</v>
      </c>
      <c r="BJ356" s="97">
        <f t="shared" si="339"/>
        <v>205.2</v>
      </c>
      <c r="BK356" s="84">
        <f>IFERROR(VLOOKUP(A356,ATTx11!$A$2:$N$500,7,FALSE),"")</f>
        <v>596</v>
      </c>
      <c r="BL356" s="97">
        <f t="shared" si="340"/>
        <v>536.4</v>
      </c>
      <c r="BM356" s="84">
        <f>IFERROR(VLOOKUP(A356,ATTx11!$A$2:$N$500,8,FALSE),"")</f>
        <v>164</v>
      </c>
      <c r="BN356" s="95">
        <f t="shared" si="341"/>
        <v>147.6</v>
      </c>
      <c r="BO356" s="95"/>
      <c r="BP356" s="83">
        <f>IFERROR(VLOOKUP(TEXT($A356,"0000"),'AYP11'!$B$3379:$AU$3800,17,FALSE),"")</f>
        <v>0</v>
      </c>
      <c r="BQ356" s="75">
        <f>IFERROR(VLOOKUP(BP356,'Criteria Table'!$A$2:$I$102,2,FALSE),0)</f>
        <v>10</v>
      </c>
      <c r="BR356" s="95">
        <f t="shared" si="342"/>
        <v>10</v>
      </c>
      <c r="BS356" s="83">
        <f>IFERROR(VLOOKUP(TEXT($A356,"0000"),'AYP11'!$B$847:$AU$1268,17,FALSE),"")</f>
        <v>27</v>
      </c>
      <c r="BT356" s="75">
        <f>IFERROR(VLOOKUP(BS356,'Criteria Table'!$A$2:$I$102,2,FALSE),0)</f>
        <v>7.3000000000000007</v>
      </c>
      <c r="BU356" s="95">
        <f t="shared" si="343"/>
        <v>34</v>
      </c>
      <c r="BV356" s="83">
        <f>IFERROR(VLOOKUP(TEXT($A356,"0000"),'AYP11'!$B$2113:$AU$2534,17,FALSE),"")</f>
        <v>33</v>
      </c>
      <c r="BW356" s="75">
        <f>IFERROR(VLOOKUP(BV356,'Criteria Table'!$A$2:$I$102,2,FALSE),0)</f>
        <v>6.7</v>
      </c>
      <c r="BX356" s="95">
        <f t="shared" si="344"/>
        <v>40</v>
      </c>
      <c r="BY356" s="83">
        <f>IFERROR(VLOOKUP(TEXT($A356,"0000"),'AYP11'!$B$425:$AU$846,17,FALSE),"")</f>
        <v>0</v>
      </c>
      <c r="BZ356" s="75">
        <f>IFERROR(VLOOKUP(BY356,'Criteria Table'!$A$2:$I$102,2,FALSE),0)</f>
        <v>10</v>
      </c>
      <c r="CA356" s="95">
        <f t="shared" si="345"/>
        <v>10</v>
      </c>
      <c r="CB356" s="83">
        <f>IFERROR(VLOOKUP(TEXT($A356,"0000"),'AYP11'!$B$3:$AU$424,17,FALSE),"")</f>
        <v>0</v>
      </c>
      <c r="CC356" s="95">
        <f>IFERROR(VLOOKUP(CB356,'Criteria Table'!$A$2:$I$102,2,FALSE),0)</f>
        <v>10</v>
      </c>
      <c r="CD356" s="95">
        <f t="shared" si="346"/>
        <v>10</v>
      </c>
      <c r="CE356" s="83">
        <f>IFERROR(VLOOKUP(TEXT($A356,"0000"),'AYP11'!$B$1269:$AU$1690,17,FALSE),"")</f>
        <v>30</v>
      </c>
      <c r="CF356" s="95">
        <f>IFERROR(VLOOKUP(CE356,'Criteria Table'!$A$2:$I$102,2,FALSE),0)</f>
        <v>7</v>
      </c>
      <c r="CG356" s="95">
        <f t="shared" si="347"/>
        <v>37</v>
      </c>
      <c r="CH356" s="83">
        <f>IFERROR(VLOOKUP(TEXT($A356,"0000"),'AYP11'!$B$1691:$AU$2112,17,FALSE),"")</f>
        <v>0</v>
      </c>
      <c r="CI356" s="95">
        <f>IFERROR(VLOOKUP(CH356,'Criteria Table'!$A$2:$I$102,2,FALSE),0)</f>
        <v>10</v>
      </c>
      <c r="CJ356" s="95">
        <f t="shared" si="348"/>
        <v>10</v>
      </c>
      <c r="CK356" s="83">
        <f>IFERROR(VLOOKUP(TEXT($A356,"0000"),'AYP11'!$B$2535:$AU$2956,17,FALSE),"")</f>
        <v>0</v>
      </c>
      <c r="CL356" s="95">
        <f>IFERROR(VLOOKUP(CK356,'Criteria Table'!$A$2:$I$102,2,FALSE),0)</f>
        <v>10</v>
      </c>
      <c r="CM356" s="95">
        <f t="shared" si="349"/>
        <v>10</v>
      </c>
      <c r="CN356" s="76">
        <f>IFERROR(VLOOKUP(TEXT($A356,"0000"),'AYP11'!$B$3379:$AU$3800,23,FALSE),"")</f>
        <v>0</v>
      </c>
      <c r="CO356" s="95">
        <f>IFERROR(VLOOKUP(CN356,'Criteria Table'!$A$2:$I$102,2,FALSE),0)</f>
        <v>10</v>
      </c>
      <c r="CP356" s="95">
        <f t="shared" si="350"/>
        <v>10</v>
      </c>
      <c r="CQ356" s="76">
        <f>IFERROR(VLOOKUP(TEXT($A356,"0000"),'AYP11'!$B$847:$AU$1268,23,FALSE),"")</f>
        <v>55</v>
      </c>
      <c r="CR356" s="95">
        <f>IFERROR(VLOOKUP(CQ356,'Criteria Table'!$A$2:$I$102,2,FALSE),0)</f>
        <v>4.5</v>
      </c>
      <c r="CS356" s="95">
        <f t="shared" si="351"/>
        <v>60</v>
      </c>
      <c r="CT356" s="76">
        <f>IFERROR(VLOOKUP(TEXT($A356,"0000"),'AYP11'!$B$2113:$AU$2534,23,FALSE),"")</f>
        <v>63</v>
      </c>
      <c r="CU356" s="95">
        <f>IFERROR(VLOOKUP(CT356,'Criteria Table'!$A$2:$I$102,2,FALSE),0)</f>
        <v>3.7</v>
      </c>
      <c r="CV356" s="95">
        <f t="shared" si="352"/>
        <v>67</v>
      </c>
      <c r="CW356" s="76">
        <f>IFERROR(VLOOKUP(TEXT($A356,"0000"),'AYP11'!$B$425:$AU$846,23,FALSE),"")</f>
        <v>0</v>
      </c>
      <c r="CX356" s="95">
        <f>IFERROR(VLOOKUP(CW356,'Criteria Table'!$A$2:$I$102,2,FALSE),0)</f>
        <v>10</v>
      </c>
      <c r="CY356" s="95">
        <f t="shared" si="353"/>
        <v>10</v>
      </c>
      <c r="CZ356" s="76">
        <f>IFERROR(VLOOKUP(TEXT($A356,"0000"),'AYP11'!$B$3:$AU$424,23,FALSE),"")</f>
        <v>0</v>
      </c>
      <c r="DA356" s="95">
        <f>IFERROR(VLOOKUP(CZ356,'Criteria Table'!$A$2:$I$102,2,FALSE),0)</f>
        <v>10</v>
      </c>
      <c r="DB356" s="95">
        <f t="shared" si="354"/>
        <v>10</v>
      </c>
      <c r="DC356" s="76">
        <f>IFERROR(VLOOKUP(TEXT($A356,"0000"),'AYP11'!$B$1269:$AU$1690,23,FALSE),"")</f>
        <v>56</v>
      </c>
      <c r="DD356" s="95">
        <f>IFERROR(VLOOKUP(DC356,'Criteria Table'!$A$2:$I$102,2,FALSE),0)</f>
        <v>4.4000000000000004</v>
      </c>
      <c r="DE356" s="95">
        <f t="shared" si="355"/>
        <v>60</v>
      </c>
      <c r="DF356" s="76">
        <f>IFERROR(VLOOKUP(TEXT($A356,"0000"),'AYP11'!$B$1691:$AU$2112,23,FALSE),"")</f>
        <v>0</v>
      </c>
      <c r="DG356" s="95">
        <f>IFERROR(VLOOKUP(DF356,'Criteria Table'!$A$2:$I$102,2,FALSE),0)</f>
        <v>10</v>
      </c>
      <c r="DH356" s="95">
        <f t="shared" si="356"/>
        <v>10</v>
      </c>
      <c r="DI356" s="76">
        <f>IFERROR(VLOOKUP(TEXT($A356,"0000"),'AYP11'!$B$2535:$AU$2956,23,FALSE),"")</f>
        <v>0</v>
      </c>
      <c r="DJ356" s="95">
        <f>IFERROR(VLOOKUP(DI356,'Criteria Table'!$A$2:$I$102,2,FALSE),0)</f>
        <v>10</v>
      </c>
      <c r="DK356" s="95">
        <f t="shared" si="357"/>
        <v>10</v>
      </c>
      <c r="DL356" s="91">
        <f>IFERROR(VLOOKUP(TEXT($A356,"0000"),'AYP11'!$B$3379:$AU$3800,11,FALSE),"")</f>
        <v>0</v>
      </c>
      <c r="DM356" s="95">
        <f t="shared" si="358"/>
        <v>1</v>
      </c>
      <c r="DN356" s="95" t="str">
        <f t="shared" si="359"/>
        <v/>
      </c>
      <c r="DO356" s="91">
        <f>IFERROR(VLOOKUP(TEXT($A356,"0000"),'AYP11'!$B$847:$AU$1268,11,FALSE),"")</f>
        <v>92</v>
      </c>
      <c r="DP356" s="95">
        <f t="shared" si="360"/>
        <v>0</v>
      </c>
      <c r="DQ356" s="95">
        <f t="shared" si="361"/>
        <v>92</v>
      </c>
      <c r="DR356" s="91">
        <f>IFERROR(VLOOKUP(TEXT($A356,"0000"),'AYP11'!$B$2113:$AU$2534,11,FALSE),"")</f>
        <v>86</v>
      </c>
      <c r="DS356" s="95">
        <f t="shared" si="362"/>
        <v>1</v>
      </c>
      <c r="DT356" s="95">
        <f t="shared" si="363"/>
        <v>87</v>
      </c>
      <c r="DU356" s="91">
        <f>IFERROR(VLOOKUP(TEXT($A356,"0000"),'AYP11'!$B$425:$AU$846,11,FALSE),"")</f>
        <v>0</v>
      </c>
      <c r="DV356" s="95">
        <f t="shared" si="364"/>
        <v>1</v>
      </c>
      <c r="DW356" s="95" t="str">
        <f t="shared" si="365"/>
        <v/>
      </c>
      <c r="DX356" s="91">
        <f>IFERROR(VLOOKUP(TEXT($A356,"0000"),'AYP11'!$B$3:$AU$424,11,FALSE),"")</f>
        <v>0</v>
      </c>
      <c r="DY356" s="95">
        <f t="shared" si="366"/>
        <v>1</v>
      </c>
      <c r="DZ356" s="95" t="str">
        <f t="shared" si="367"/>
        <v/>
      </c>
      <c r="EA356" s="91">
        <f>IFERROR(VLOOKUP(TEXT($A356,"0000"),'AYP11'!$B$1269:$AU$1690,11,FALSE),"")</f>
        <v>87</v>
      </c>
      <c r="EB356" s="95">
        <f t="shared" si="368"/>
        <v>1</v>
      </c>
      <c r="EC356" s="95">
        <f t="shared" si="369"/>
        <v>88</v>
      </c>
      <c r="ED356" s="91">
        <f>IFERROR(VLOOKUP(TEXT($A356,"0000"),'AYP11'!$B$1691:$AU$2112,11,FALSE),"")</f>
        <v>48</v>
      </c>
      <c r="EE356" s="95">
        <f t="shared" si="370"/>
        <v>1</v>
      </c>
      <c r="EF356" s="95">
        <f t="shared" si="371"/>
        <v>49</v>
      </c>
      <c r="EG356" s="91">
        <f>IFERROR(VLOOKUP(TEXT($A356,"0000"),'AYP11'!$B$2535:$AU$2956,11,FALSE),"")</f>
        <v>70</v>
      </c>
      <c r="EH356" s="95">
        <f t="shared" si="372"/>
        <v>1</v>
      </c>
      <c r="EI356" s="95">
        <f t="shared" si="373"/>
        <v>71</v>
      </c>
    </row>
    <row r="357" spans="1:147" x14ac:dyDescent="0.25">
      <c r="A357" s="248">
        <v>7014</v>
      </c>
      <c r="B357" s="291">
        <f t="shared" si="320"/>
        <v>39.080459770114942</v>
      </c>
      <c r="C357" s="50">
        <f>IFERROR(VLOOKUP(TEXT($A357,"0000"),'R-M11'!$A$2:$AA$500,4,FALSE),0)</f>
        <v>68</v>
      </c>
      <c r="D357" s="291">
        <f t="shared" si="321"/>
        <v>28.735632183908045</v>
      </c>
      <c r="E357" s="98">
        <f>IFERROR(SUM(VLOOKUP(TEXT($A357,"0000"),'R-M11'!$A$2:$AA$500,5,FALSE),VLOOKUP(TEXT($A357,"0000"),'R-M11'!$A$2:$AA$500,6,FALSE)),0)</f>
        <v>50</v>
      </c>
      <c r="F357" s="58">
        <f>IFERROR(VLOOKUP(TEXT($A357,"0000"),'R-M11'!$A$2:$AA$500,14,FALSE),0)</f>
        <v>174</v>
      </c>
      <c r="G357" s="230">
        <f t="shared" si="374"/>
        <v>41.320459770114944</v>
      </c>
      <c r="H357" s="97">
        <f t="shared" si="322"/>
        <v>71.897599999999997</v>
      </c>
      <c r="I357" s="230">
        <f t="shared" si="375"/>
        <v>29.695632183908046</v>
      </c>
      <c r="J357" s="97">
        <f t="shared" si="323"/>
        <v>51.670399999999994</v>
      </c>
      <c r="K357" s="230">
        <f t="shared" si="324"/>
        <v>68</v>
      </c>
      <c r="L357" s="121">
        <f>IFERROR(VLOOKUP(K357,'Criteria Table'!$A$2:$I$102,2,FALSE),"")</f>
        <v>3.2</v>
      </c>
      <c r="M357" s="230">
        <f t="shared" si="325"/>
        <v>71.016091954022983</v>
      </c>
      <c r="N357" s="286">
        <f t="shared" si="326"/>
        <v>25.675675675675674</v>
      </c>
      <c r="O357" s="50">
        <f>IFERROR(VLOOKUP(TEXT($A357,"0000"),'R-M11'!$A$2:$AA$500,17,FALSE),"")</f>
        <v>19</v>
      </c>
      <c r="P357" s="286">
        <f t="shared" si="327"/>
        <v>66.21621621621621</v>
      </c>
      <c r="Q357" s="98">
        <f>IFERROR(SUM(VLOOKUP(TEXT($A357,"0000"),'R-M11'!$A$2:$AA$500,18,FALSE),VLOOKUP(TEXT($A357,"0000"),'R-M11'!$A$2:$AA$500,19,FALSE)),0)</f>
        <v>49</v>
      </c>
      <c r="R357" s="69">
        <f>IFERROR(VLOOKUP(TEXT($A357,"0000"),'R-M11'!$A$2:$AA$500,27,FALSE),0)</f>
        <v>74</v>
      </c>
      <c r="S357" s="121">
        <f t="shared" si="376"/>
        <v>25.675675675675674</v>
      </c>
      <c r="T357" s="70">
        <f t="shared" si="328"/>
        <v>19</v>
      </c>
      <c r="U357" s="121">
        <f t="shared" si="377"/>
        <v>66.21621621621621</v>
      </c>
      <c r="V357" s="70">
        <f t="shared" si="329"/>
        <v>48.999999999999993</v>
      </c>
      <c r="W357" s="121">
        <f t="shared" si="330"/>
        <v>92</v>
      </c>
      <c r="X357" s="124">
        <f>IFERROR(VLOOKUP(W357,'Criteria Table'!$A$2:$I$102,2,FALSE),"")</f>
        <v>0</v>
      </c>
      <c r="Y357" s="121">
        <f t="shared" si="331"/>
        <v>91.891891891891888</v>
      </c>
      <c r="Z357" s="92">
        <f>IFERROR(IF(VLOOKUP(A357,'SG11'!$A$3:$AI$500,18,FALSE)="","NA",VLOOKUP(A357,'SG11'!$A$3:$AI$500,18,FALSE)),"")</f>
        <v>63</v>
      </c>
      <c r="AA357" s="75">
        <f>IFERROR(VLOOKUP(Z357,'Criteria Table'!$A$2:$I$102,6,FALSE),"NA")</f>
        <v>5</v>
      </c>
      <c r="AB357" s="95">
        <f t="shared" si="378"/>
        <v>68</v>
      </c>
      <c r="AC357" s="84">
        <f>IFERROR(IF(VLOOKUP(A357,'SG11'!$A$3:$AI$500,19,FALSE)="","NA",VLOOKUP(A357,'SG11'!$A$3:$AI$500,19,FALSE)),"")</f>
        <v>87</v>
      </c>
      <c r="AD357" s="75">
        <f>IFERROR(VLOOKUP(AC357,'Criteria Table'!$A$2:$I$102,6,FALSE),"NA")</f>
        <v>5</v>
      </c>
      <c r="AE357" s="95">
        <f t="shared" si="379"/>
        <v>92</v>
      </c>
      <c r="AF357" s="92">
        <f>IFERROR(IF(VLOOKUP(A357,'SG11'!$A$3:$AI$500,20,FALSE)="","NA",VLOOKUP(A357,'SG11'!$A$3:$AI$500,20,FALSE)),"")</f>
        <v>64</v>
      </c>
      <c r="AG357" s="75">
        <f>IFERROR(VLOOKUP(AF357,'Criteria Table'!$A$2:$I$102,6,FALSE),"NA")</f>
        <v>5</v>
      </c>
      <c r="AH357" s="95">
        <f t="shared" si="380"/>
        <v>69</v>
      </c>
      <c r="AI357" s="84">
        <f>IFERROR(IF(VLOOKUP(A357,'SG11'!$A$3:$AI$500,21,FALSE)="","NA",VLOOKUP(A357,'SG11'!$A$3:$AI$500,21,FALSE)),"")</f>
        <v>83</v>
      </c>
      <c r="AJ357" s="75">
        <f>IFERROR(VLOOKUP(AI357,'Criteria Table'!$A$2:$I$102,6,FALSE),"NA")</f>
        <v>5</v>
      </c>
      <c r="AK357" s="95">
        <f t="shared" si="381"/>
        <v>88</v>
      </c>
      <c r="AL357" s="99">
        <f>IFERROR(VLOOKUP(TEXT(A357,"0000"),'W11'!$A$1:$E$500,4,FALSE)/AP357*100,"")</f>
        <v>98.666666666666671</v>
      </c>
      <c r="AM357" s="97">
        <f>IFERROR(VLOOKUP(TEXT(A357,"0000"),'W11'!$A$1:$E$500,4,FALSE),"")</f>
        <v>74</v>
      </c>
      <c r="AN357" s="99">
        <f t="shared" si="332"/>
        <v>98.666666666666671</v>
      </c>
      <c r="AO357" s="97">
        <f t="shared" si="333"/>
        <v>74</v>
      </c>
      <c r="AP357" s="99">
        <f>IFERROR(VLOOKUP(TEXT(A357,"0000"),'W11'!$A$1:$E$500,5,FALSE),"")</f>
        <v>75</v>
      </c>
      <c r="AQ357" s="97">
        <f>IFERROR(VLOOKUP(ROUND(AL357,0),'Criteria Table'!$A$2:$I$102,4,FALSE),0)</f>
        <v>0</v>
      </c>
      <c r="AR357" s="128"/>
      <c r="AS357" s="95"/>
      <c r="AT357" s="95"/>
      <c r="AU357" s="100" t="str">
        <f>IFERROR(VLOOKUP(TEXT(A357,"0000"),'Sci11'!$A$3:$N$492,4,FALSE)/VLOOKUP(TEXT(A357,"0000"),'Sci11'!$A$3:$N$492,14,FALSE)*100,"")</f>
        <v/>
      </c>
      <c r="AV357" s="101" t="e">
        <f>SUM(VLOOKUP(TEXT(A357,"0000"),'Sci11'!$A$3:$N$492,5,FALSE),VLOOKUP(TEXT(A357,"0000"),'Sci11'!$A$3:$N$492,6,FALSE))/VLOOKUP(TEXT(A357,"0000"),'Sci11'!$A$3:$N$492,14,FALSE)*100</f>
        <v>#N/A</v>
      </c>
      <c r="AW357" s="100" t="str">
        <f t="shared" si="382"/>
        <v/>
      </c>
      <c r="AX357" s="101" t="str">
        <f>IFERROR(AW357/100*VLOOKUP(TEXT(A357,"0000"),'Sci11'!$A$3:$N$492,14,FALSE),"")</f>
        <v/>
      </c>
      <c r="AY357" s="100" t="str">
        <f t="shared" si="383"/>
        <v/>
      </c>
      <c r="AZ357" s="101" t="str">
        <f>IFERROR(AY357/100*VLOOKUP(TEXT(A357,"0000"),'Sci11'!$A$3:$N$492,14,FALSE),"")</f>
        <v/>
      </c>
      <c r="BA357" s="100" t="str">
        <f t="shared" si="334"/>
        <v/>
      </c>
      <c r="BB357" s="101" t="str">
        <f>IFERROR(VLOOKUP(BA357,'Criteria Table'!$A$2:$I$102,2,FALSE),"")</f>
        <v/>
      </c>
      <c r="BC357" s="101">
        <f t="shared" si="335"/>
        <v>0</v>
      </c>
      <c r="BD357" s="82">
        <f>IFERROR(VLOOKUP(A357,ATTx11!$A$2:$N$500,4,FALSE),"")</f>
        <v>95.64</v>
      </c>
      <c r="BE357" s="95">
        <f t="shared" si="336"/>
        <v>0.5</v>
      </c>
      <c r="BF357" s="96">
        <f t="shared" si="337"/>
        <v>96.14</v>
      </c>
      <c r="BG357" s="70">
        <f>IFERROR(VLOOKUP(A357,ATTx11!$A$2:$N$500,11,FALSE),"")</f>
        <v>24</v>
      </c>
      <c r="BH357" s="95">
        <f t="shared" si="338"/>
        <v>21.6</v>
      </c>
      <c r="BI357" s="70">
        <f>IFERROR(VLOOKUP(A357,ATTx11!$A$2:$N$500,12,FALSE),"")</f>
        <v>7</v>
      </c>
      <c r="BJ357" s="97">
        <f t="shared" si="339"/>
        <v>6.3</v>
      </c>
      <c r="BK357" s="84">
        <f>IFERROR(VLOOKUP(A357,ATTx11!$A$2:$N$500,7,FALSE),"")</f>
        <v>15</v>
      </c>
      <c r="BL357" s="97">
        <f t="shared" si="340"/>
        <v>13.5</v>
      </c>
      <c r="BM357" s="84">
        <f>IFERROR(VLOOKUP(A357,ATTx11!$A$2:$N$500,8,FALSE),"")</f>
        <v>7</v>
      </c>
      <c r="BN357" s="95">
        <f t="shared" si="341"/>
        <v>6.3</v>
      </c>
      <c r="BO357" s="95"/>
      <c r="BP357" s="83">
        <f>IFERROR(VLOOKUP(TEXT($A357,"0000"),'AYP11'!$B$3379:$AU$3800,17,FALSE),"")</f>
        <v>0</v>
      </c>
      <c r="BQ357" s="75">
        <f>IFERROR(VLOOKUP(BP357,'Criteria Table'!$A$2:$I$102,2,FALSE),0)</f>
        <v>10</v>
      </c>
      <c r="BR357" s="95">
        <f t="shared" si="342"/>
        <v>10</v>
      </c>
      <c r="BS357" s="83">
        <f>IFERROR(VLOOKUP(TEXT($A357,"0000"),'AYP11'!$B$847:$AU$1268,17,FALSE),"")</f>
        <v>0</v>
      </c>
      <c r="BT357" s="75">
        <f>IFERROR(VLOOKUP(BS357,'Criteria Table'!$A$2:$I$102,2,FALSE),0)</f>
        <v>10</v>
      </c>
      <c r="BU357" s="95">
        <f t="shared" si="343"/>
        <v>10</v>
      </c>
      <c r="BV357" s="83">
        <f>IFERROR(VLOOKUP(TEXT($A357,"0000"),'AYP11'!$B$2113:$AU$2534,17,FALSE),"")</f>
        <v>69</v>
      </c>
      <c r="BW357" s="75">
        <f>IFERROR(VLOOKUP(BV357,'Criteria Table'!$A$2:$I$102,2,FALSE),0)</f>
        <v>3.1</v>
      </c>
      <c r="BX357" s="95">
        <f t="shared" si="344"/>
        <v>72</v>
      </c>
      <c r="BY357" s="83">
        <f>IFERROR(VLOOKUP(TEXT($A357,"0000"),'AYP11'!$B$425:$AU$846,17,FALSE),"")</f>
        <v>0</v>
      </c>
      <c r="BZ357" s="75">
        <f>IFERROR(VLOOKUP(BY357,'Criteria Table'!$A$2:$I$102,2,FALSE),0)</f>
        <v>10</v>
      </c>
      <c r="CA357" s="95">
        <f t="shared" si="345"/>
        <v>10</v>
      </c>
      <c r="CB357" s="83">
        <f>IFERROR(VLOOKUP(TEXT($A357,"0000"),'AYP11'!$B$3:$AU$424,17,FALSE),"")</f>
        <v>0</v>
      </c>
      <c r="CC357" s="95">
        <f>IFERROR(VLOOKUP(CB357,'Criteria Table'!$A$2:$I$102,2,FALSE),0)</f>
        <v>10</v>
      </c>
      <c r="CD357" s="95">
        <f t="shared" si="346"/>
        <v>10</v>
      </c>
      <c r="CE357" s="83">
        <f>IFERROR(VLOOKUP(TEXT($A357,"0000"),'AYP11'!$B$1269:$AU$1690,17,FALSE),"")</f>
        <v>68</v>
      </c>
      <c r="CF357" s="95">
        <f>IFERROR(VLOOKUP(CE357,'Criteria Table'!$A$2:$I$102,2,FALSE),0)</f>
        <v>3.2</v>
      </c>
      <c r="CG357" s="95">
        <f t="shared" si="347"/>
        <v>71</v>
      </c>
      <c r="CH357" s="83">
        <f>IFERROR(VLOOKUP(TEXT($A357,"0000"),'AYP11'!$B$1691:$AU$2112,17,FALSE),"")</f>
        <v>0</v>
      </c>
      <c r="CI357" s="95">
        <f>IFERROR(VLOOKUP(CH357,'Criteria Table'!$A$2:$I$102,2,FALSE),0)</f>
        <v>10</v>
      </c>
      <c r="CJ357" s="95">
        <f t="shared" si="348"/>
        <v>10</v>
      </c>
      <c r="CK357" s="83">
        <f>IFERROR(VLOOKUP(TEXT($A357,"0000"),'AYP11'!$B$2535:$AU$2956,17,FALSE),"")</f>
        <v>0</v>
      </c>
      <c r="CL357" s="95">
        <f>IFERROR(VLOOKUP(CK357,'Criteria Table'!$A$2:$I$102,2,FALSE),0)</f>
        <v>10</v>
      </c>
      <c r="CM357" s="95">
        <f t="shared" si="349"/>
        <v>10</v>
      </c>
      <c r="CN357" s="76">
        <f>IFERROR(VLOOKUP(TEXT($A357,"0000"),'AYP11'!$B$3379:$AU$3800,23,FALSE),"")</f>
        <v>0</v>
      </c>
      <c r="CO357" s="95">
        <f>IFERROR(VLOOKUP(CN357,'Criteria Table'!$A$2:$I$102,2,FALSE),0)</f>
        <v>10</v>
      </c>
      <c r="CP357" s="95">
        <f t="shared" si="350"/>
        <v>10</v>
      </c>
      <c r="CQ357" s="76">
        <f>IFERROR(VLOOKUP(TEXT($A357,"0000"),'AYP11'!$B$847:$AU$1268,23,FALSE),"")</f>
        <v>0</v>
      </c>
      <c r="CR357" s="95">
        <f>IFERROR(VLOOKUP(CQ357,'Criteria Table'!$A$2:$I$102,2,FALSE),0)</f>
        <v>10</v>
      </c>
      <c r="CS357" s="95">
        <f t="shared" si="351"/>
        <v>10</v>
      </c>
      <c r="CT357" s="76">
        <f>IFERROR(VLOOKUP(TEXT($A357,"0000"),'AYP11'!$B$2113:$AU$2534,23,FALSE),"")</f>
        <v>93</v>
      </c>
      <c r="CU357" s="95">
        <f>IFERROR(VLOOKUP(CT357,'Criteria Table'!$A$2:$I$102,2,FALSE),0)</f>
        <v>0</v>
      </c>
      <c r="CV357" s="95">
        <f t="shared" si="352"/>
        <v>93</v>
      </c>
      <c r="CW357" s="76">
        <f>IFERROR(VLOOKUP(TEXT($A357,"0000"),'AYP11'!$B$425:$AU$846,23,FALSE),"")</f>
        <v>0</v>
      </c>
      <c r="CX357" s="95">
        <f>IFERROR(VLOOKUP(CW357,'Criteria Table'!$A$2:$I$102,2,FALSE),0)</f>
        <v>10</v>
      </c>
      <c r="CY357" s="95">
        <f t="shared" si="353"/>
        <v>10</v>
      </c>
      <c r="CZ357" s="76">
        <f>IFERROR(VLOOKUP(TEXT($A357,"0000"),'AYP11'!$B$3:$AU$424,23,FALSE),"")</f>
        <v>0</v>
      </c>
      <c r="DA357" s="95">
        <f>IFERROR(VLOOKUP(CZ357,'Criteria Table'!$A$2:$I$102,2,FALSE),0)</f>
        <v>10</v>
      </c>
      <c r="DB357" s="95">
        <f t="shared" si="354"/>
        <v>10</v>
      </c>
      <c r="DC357" s="76">
        <f>IFERROR(VLOOKUP(TEXT($A357,"0000"),'AYP11'!$B$1269:$AU$1690,23,FALSE),"")</f>
        <v>89</v>
      </c>
      <c r="DD357" s="95">
        <f>IFERROR(VLOOKUP(DC357,'Criteria Table'!$A$2:$I$102,2,FALSE),0)</f>
        <v>0</v>
      </c>
      <c r="DE357" s="95">
        <f t="shared" si="355"/>
        <v>89</v>
      </c>
      <c r="DF357" s="76">
        <f>IFERROR(VLOOKUP(TEXT($A357,"0000"),'AYP11'!$B$1691:$AU$2112,23,FALSE),"")</f>
        <v>0</v>
      </c>
      <c r="DG357" s="95">
        <f>IFERROR(VLOOKUP(DF357,'Criteria Table'!$A$2:$I$102,2,FALSE),0)</f>
        <v>10</v>
      </c>
      <c r="DH357" s="95">
        <f t="shared" si="356"/>
        <v>10</v>
      </c>
      <c r="DI357" s="76">
        <f>IFERROR(VLOOKUP(TEXT($A357,"0000"),'AYP11'!$B$2535:$AU$2956,23,FALSE),"")</f>
        <v>0</v>
      </c>
      <c r="DJ357" s="95">
        <f>IFERROR(VLOOKUP(DI357,'Criteria Table'!$A$2:$I$102,2,FALSE),0)</f>
        <v>10</v>
      </c>
      <c r="DK357" s="95">
        <f t="shared" si="357"/>
        <v>10</v>
      </c>
      <c r="DL357" s="91">
        <f>IFERROR(VLOOKUP(TEXT($A357,"0000"),'AYP11'!$B$3379:$AU$3800,11,FALSE),"")</f>
        <v>0</v>
      </c>
      <c r="DM357" s="95">
        <f t="shared" si="358"/>
        <v>1</v>
      </c>
      <c r="DN357" s="95" t="str">
        <f t="shared" si="359"/>
        <v/>
      </c>
      <c r="DO357" s="91">
        <f>IFERROR(VLOOKUP(TEXT($A357,"0000"),'AYP11'!$B$847:$AU$1268,11,FALSE),"")</f>
        <v>0</v>
      </c>
      <c r="DP357" s="95">
        <f t="shared" si="360"/>
        <v>1</v>
      </c>
      <c r="DQ357" s="95" t="str">
        <f t="shared" si="361"/>
        <v/>
      </c>
      <c r="DR357" s="91">
        <f>IFERROR(VLOOKUP(TEXT($A357,"0000"),'AYP11'!$B$2113:$AU$2534,11,FALSE),"")</f>
        <v>0</v>
      </c>
      <c r="DS357" s="95">
        <f t="shared" si="362"/>
        <v>1</v>
      </c>
      <c r="DT357" s="95" t="str">
        <f t="shared" si="363"/>
        <v/>
      </c>
      <c r="DU357" s="91">
        <f>IFERROR(VLOOKUP(TEXT($A357,"0000"),'AYP11'!$B$425:$AU$846,11,FALSE),"")</f>
        <v>0</v>
      </c>
      <c r="DV357" s="95">
        <f t="shared" si="364"/>
        <v>1</v>
      </c>
      <c r="DW357" s="95" t="str">
        <f t="shared" si="365"/>
        <v/>
      </c>
      <c r="DX357" s="91">
        <f>IFERROR(VLOOKUP(TEXT($A357,"0000"),'AYP11'!$B$3:$AU$424,11,FALSE),"")</f>
        <v>0</v>
      </c>
      <c r="DY357" s="95">
        <f t="shared" si="366"/>
        <v>1</v>
      </c>
      <c r="DZ357" s="95" t="str">
        <f t="shared" si="367"/>
        <v/>
      </c>
      <c r="EA357" s="91">
        <f>IFERROR(VLOOKUP(TEXT($A357,"0000"),'AYP11'!$B$1269:$AU$1690,11,FALSE),"")</f>
        <v>0</v>
      </c>
      <c r="EB357" s="95">
        <f t="shared" si="368"/>
        <v>1</v>
      </c>
      <c r="EC357" s="95" t="str">
        <f t="shared" si="369"/>
        <v/>
      </c>
      <c r="ED357" s="91">
        <f>IFERROR(VLOOKUP(TEXT($A357,"0000"),'AYP11'!$B$1691:$AU$2112,11,FALSE),"")</f>
        <v>0</v>
      </c>
      <c r="EE357" s="95">
        <f t="shared" si="370"/>
        <v>1</v>
      </c>
      <c r="EF357" s="95" t="str">
        <f t="shared" si="371"/>
        <v/>
      </c>
      <c r="EG357" s="91">
        <f>IFERROR(VLOOKUP(TEXT($A357,"0000"),'AYP11'!$B$2535:$AU$2956,11,FALSE),"")</f>
        <v>0</v>
      </c>
      <c r="EH357" s="95">
        <f t="shared" si="372"/>
        <v>1</v>
      </c>
      <c r="EI357" s="95" t="str">
        <f t="shared" si="373"/>
        <v/>
      </c>
    </row>
    <row r="358" spans="1:147" x14ac:dyDescent="0.25">
      <c r="A358" s="248">
        <v>7015</v>
      </c>
      <c r="B358" s="291">
        <f t="shared" si="320"/>
        <v>3.0864197530864197</v>
      </c>
      <c r="C358" s="50">
        <f>IFERROR(VLOOKUP(TEXT($A358,"0000"),'R-M11'!$A$2:$AA$500,4,FALSE),0)</f>
        <v>5</v>
      </c>
      <c r="D358" s="291">
        <f t="shared" si="321"/>
        <v>0</v>
      </c>
      <c r="E358" s="98">
        <f>IFERROR(SUM(VLOOKUP(TEXT($A358,"0000"),'R-M11'!$A$2:$AA$500,5,FALSE),VLOOKUP(TEXT($A358,"0000"),'R-M11'!$A$2:$AA$500,6,FALSE)),0)</f>
        <v>0</v>
      </c>
      <c r="F358" s="58">
        <f>IFERROR(VLOOKUP(TEXT($A358,"0000"),'R-M11'!$A$2:$AA$500,14,FALSE),0)</f>
        <v>162</v>
      </c>
      <c r="G358" s="230">
        <f t="shared" si="374"/>
        <v>9.8764197530864202</v>
      </c>
      <c r="H358" s="97">
        <f t="shared" si="322"/>
        <v>15.9998</v>
      </c>
      <c r="I358" s="230">
        <f t="shared" si="375"/>
        <v>2.91</v>
      </c>
      <c r="J358" s="97">
        <f t="shared" si="323"/>
        <v>4.7141999999999999</v>
      </c>
      <c r="K358" s="230">
        <f t="shared" si="324"/>
        <v>3</v>
      </c>
      <c r="L358" s="121">
        <f>IFERROR(VLOOKUP(K358,'Criteria Table'!$A$2:$I$102,2,FALSE),"")</f>
        <v>9.7000000000000011</v>
      </c>
      <c r="M358" s="230">
        <f t="shared" si="325"/>
        <v>12.78641975308642</v>
      </c>
      <c r="N358" s="286">
        <f t="shared" si="326"/>
        <v>8.695652173913043</v>
      </c>
      <c r="O358" s="50">
        <f>IFERROR(VLOOKUP(TEXT($A358,"0000"),'R-M11'!$A$2:$AA$500,17,FALSE),"")</f>
        <v>6</v>
      </c>
      <c r="P358" s="286">
        <f t="shared" si="327"/>
        <v>1.4492753623188406</v>
      </c>
      <c r="Q358" s="98">
        <f>IFERROR(SUM(VLOOKUP(TEXT($A358,"0000"),'R-M11'!$A$2:$AA$500,18,FALSE),VLOOKUP(TEXT($A358,"0000"),'R-M11'!$A$2:$AA$500,19,FALSE)),0)</f>
        <v>1</v>
      </c>
      <c r="R358" s="69">
        <f>IFERROR(VLOOKUP(TEXT($A358,"0000"),'R-M11'!$A$2:$AA$500,27,FALSE),0)</f>
        <v>69</v>
      </c>
      <c r="S358" s="121">
        <f t="shared" si="376"/>
        <v>14.995652173913044</v>
      </c>
      <c r="T358" s="70">
        <f t="shared" si="328"/>
        <v>10.347</v>
      </c>
      <c r="U358" s="121">
        <f t="shared" si="377"/>
        <v>4.1492753623188401</v>
      </c>
      <c r="V358" s="70">
        <f t="shared" si="329"/>
        <v>2.863</v>
      </c>
      <c r="W358" s="121">
        <f t="shared" si="330"/>
        <v>10</v>
      </c>
      <c r="X358" s="124">
        <f>IFERROR(VLOOKUP(W358,'Criteria Table'!$A$2:$I$102,2,FALSE),"")</f>
        <v>9</v>
      </c>
      <c r="Y358" s="121">
        <f t="shared" si="331"/>
        <v>19.144927536231883</v>
      </c>
      <c r="Z358" s="92" t="str">
        <f>IFERROR(IF(VLOOKUP(A358,'SG11'!$A$3:$AI$500,18,FALSE)="","NA",VLOOKUP(A358,'SG11'!$A$3:$AI$500,18,FALSE)),"")</f>
        <v/>
      </c>
      <c r="AA358" s="75" t="str">
        <f>IFERROR(VLOOKUP(Z358,'Criteria Table'!$A$2:$I$102,6,FALSE),"NA")</f>
        <v>NA</v>
      </c>
      <c r="AB358" s="95">
        <f t="shared" si="378"/>
        <v>0</v>
      </c>
      <c r="AC358" s="84" t="str">
        <f>IFERROR(IF(VLOOKUP(A358,'SG11'!$A$3:$AI$500,19,FALSE)="","NA",VLOOKUP(A358,'SG11'!$A$3:$AI$500,19,FALSE)),"")</f>
        <v/>
      </c>
      <c r="AD358" s="75" t="str">
        <f>IFERROR(VLOOKUP(AC358,'Criteria Table'!$A$2:$I$102,6,FALSE),"NA")</f>
        <v>NA</v>
      </c>
      <c r="AE358" s="95">
        <f t="shared" si="379"/>
        <v>0</v>
      </c>
      <c r="AF358" s="92" t="str">
        <f>IFERROR(IF(VLOOKUP(A358,'SG11'!$A$3:$AI$500,20,FALSE)="","NA",VLOOKUP(A358,'SG11'!$A$3:$AI$500,20,FALSE)),"")</f>
        <v/>
      </c>
      <c r="AG358" s="75" t="str">
        <f>IFERROR(VLOOKUP(AF358,'Criteria Table'!$A$2:$I$102,6,FALSE),"NA")</f>
        <v>NA</v>
      </c>
      <c r="AH358" s="95">
        <f t="shared" si="380"/>
        <v>0</v>
      </c>
      <c r="AI358" s="84" t="str">
        <f>IFERROR(IF(VLOOKUP(A358,'SG11'!$A$3:$AI$500,21,FALSE)="","NA",VLOOKUP(A358,'SG11'!$A$3:$AI$500,21,FALSE)),"")</f>
        <v/>
      </c>
      <c r="AJ358" s="75" t="str">
        <f>IFERROR(VLOOKUP(AI358,'Criteria Table'!$A$2:$I$102,6,FALSE),"NA")</f>
        <v>NA</v>
      </c>
      <c r="AK358" s="95">
        <f t="shared" si="381"/>
        <v>0</v>
      </c>
      <c r="AL358" s="99">
        <f>IFERROR(VLOOKUP(TEXT(A358,"0000"),'W11'!$A$1:$E$500,4,FALSE)/AP358*100,"")</f>
        <v>71.818181818181813</v>
      </c>
      <c r="AM358" s="97">
        <f>IFERROR(VLOOKUP(TEXT(A358,"0000"),'W11'!$A$1:$E$500,4,FALSE),"")</f>
        <v>79</v>
      </c>
      <c r="AN358" s="99">
        <f t="shared" si="332"/>
        <v>72.818181818181813</v>
      </c>
      <c r="AO358" s="97">
        <f t="shared" si="333"/>
        <v>80.099999999999994</v>
      </c>
      <c r="AP358" s="99">
        <f>IFERROR(VLOOKUP(TEXT(A358,"0000"),'W11'!$A$1:$E$500,5,FALSE),"")</f>
        <v>110</v>
      </c>
      <c r="AQ358" s="97">
        <f>IFERROR(VLOOKUP(ROUND(AL358,0),'Criteria Table'!$A$2:$I$102,4,FALSE),0)</f>
        <v>1</v>
      </c>
      <c r="AR358" s="128"/>
      <c r="AS358" s="95"/>
      <c r="AT358" s="95"/>
      <c r="AU358" s="100">
        <f>IFERROR(VLOOKUP(TEXT(A358,"0000"),'Sci11'!$A$3:$N$492,4,FALSE)/VLOOKUP(TEXT(A358,"0000"),'Sci11'!$A$3:$N$492,14,FALSE)*100,"")</f>
        <v>2.6315789473684208</v>
      </c>
      <c r="AV358" s="101">
        <f>SUM(VLOOKUP(TEXT(A358,"0000"),'Sci11'!$A$3:$N$492,5,FALSE),VLOOKUP(TEXT(A358,"0000"),'Sci11'!$A$3:$N$492,6,FALSE))/VLOOKUP(TEXT(A358,"0000"),'Sci11'!$A$3:$N$492,14,FALSE)*100</f>
        <v>0</v>
      </c>
      <c r="AW358" s="100">
        <f t="shared" si="382"/>
        <v>9.4215789473684204</v>
      </c>
      <c r="AX358" s="101">
        <f>IFERROR(AW358/100*VLOOKUP(TEXT(A358,"0000"),'Sci11'!$A$3:$N$492,14,FALSE),"")</f>
        <v>7.1603999999999992</v>
      </c>
      <c r="AY358" s="100">
        <f t="shared" si="383"/>
        <v>2.91</v>
      </c>
      <c r="AZ358" s="101">
        <f>IFERROR(AY358/100*VLOOKUP(TEXT(A358,"0000"),'Sci11'!$A$3:$N$492,14,FALSE),"")</f>
        <v>2.2116000000000002</v>
      </c>
      <c r="BA358" s="100">
        <f t="shared" si="334"/>
        <v>3</v>
      </c>
      <c r="BB358" s="101">
        <f>IFERROR(VLOOKUP(BA358,'Criteria Table'!$A$2:$I$102,2,FALSE),"")</f>
        <v>9.7000000000000011</v>
      </c>
      <c r="BC358" s="101">
        <f t="shared" si="335"/>
        <v>12.700000000000001</v>
      </c>
      <c r="BD358" s="82">
        <f>IFERROR(VLOOKUP(A358,ATTx11!$A$2:$N$500,4,FALSE),"")</f>
        <v>58.59</v>
      </c>
      <c r="BE358" s="95">
        <f t="shared" si="336"/>
        <v>3</v>
      </c>
      <c r="BF358" s="96">
        <f t="shared" si="337"/>
        <v>61.59</v>
      </c>
      <c r="BG358" s="70">
        <f>IFERROR(VLOOKUP(A358,ATTx11!$A$2:$N$500,11,FALSE),"")</f>
        <v>80</v>
      </c>
      <c r="BH358" s="95">
        <f t="shared" si="338"/>
        <v>72</v>
      </c>
      <c r="BI358" s="70">
        <f>IFERROR(VLOOKUP(A358,ATTx11!$A$2:$N$500,12,FALSE),"")</f>
        <v>133</v>
      </c>
      <c r="BJ358" s="97">
        <f t="shared" si="339"/>
        <v>119.7</v>
      </c>
      <c r="BK358" s="84">
        <f>IFERROR(VLOOKUP(A358,ATTx11!$A$2:$N$500,7,FALSE),"")</f>
        <v>42</v>
      </c>
      <c r="BL358" s="97">
        <f t="shared" si="340"/>
        <v>37.799999999999997</v>
      </c>
      <c r="BM358" s="84">
        <f>IFERROR(VLOOKUP(A358,ATTx11!$A$2:$N$500,8,FALSE),"")</f>
        <v>98</v>
      </c>
      <c r="BN358" s="95">
        <f t="shared" si="341"/>
        <v>88.2</v>
      </c>
      <c r="BO358" s="95"/>
      <c r="BP358" s="83">
        <f>IFERROR(VLOOKUP(TEXT($A358,"0000"),'AYP11'!$B$3379:$AU$3800,17,FALSE),"")</f>
        <v>0</v>
      </c>
      <c r="BQ358" s="75">
        <f>IFERROR(VLOOKUP(BP358,'Criteria Table'!$A$2:$I$102,2,FALSE),0)</f>
        <v>10</v>
      </c>
      <c r="BR358" s="95">
        <f t="shared" si="342"/>
        <v>10</v>
      </c>
      <c r="BS358" s="83">
        <f>IFERROR(VLOOKUP(TEXT($A358,"0000"),'AYP11'!$B$847:$AU$1268,17,FALSE),"")</f>
        <v>7</v>
      </c>
      <c r="BT358" s="75">
        <f>IFERROR(VLOOKUP(BS358,'Criteria Table'!$A$2:$I$102,2,FALSE),0)</f>
        <v>9.3000000000000007</v>
      </c>
      <c r="BU358" s="95">
        <f t="shared" si="343"/>
        <v>16</v>
      </c>
      <c r="BV358" s="83">
        <f>IFERROR(VLOOKUP(TEXT($A358,"0000"),'AYP11'!$B$2113:$AU$2534,17,FALSE),"")</f>
        <v>0</v>
      </c>
      <c r="BW358" s="75">
        <f>IFERROR(VLOOKUP(BV358,'Criteria Table'!$A$2:$I$102,2,FALSE),0)</f>
        <v>10</v>
      </c>
      <c r="BX358" s="95">
        <f t="shared" si="344"/>
        <v>10</v>
      </c>
      <c r="BY358" s="83">
        <f>IFERROR(VLOOKUP(TEXT($A358,"0000"),'AYP11'!$B$425:$AU$846,17,FALSE),"")</f>
        <v>0</v>
      </c>
      <c r="BZ358" s="75">
        <f>IFERROR(VLOOKUP(BY358,'Criteria Table'!$A$2:$I$102,2,FALSE),0)</f>
        <v>10</v>
      </c>
      <c r="CA358" s="95">
        <f t="shared" si="345"/>
        <v>10</v>
      </c>
      <c r="CB358" s="83">
        <f>IFERROR(VLOOKUP(TEXT($A358,"0000"),'AYP11'!$B$3:$AU$424,17,FALSE),"")</f>
        <v>0</v>
      </c>
      <c r="CC358" s="95">
        <f>IFERROR(VLOOKUP(CB358,'Criteria Table'!$A$2:$I$102,2,FALSE),0)</f>
        <v>10</v>
      </c>
      <c r="CD358" s="95">
        <f t="shared" si="346"/>
        <v>10</v>
      </c>
      <c r="CE358" s="83">
        <f>IFERROR(VLOOKUP(TEXT($A358,"0000"),'AYP11'!$B$1269:$AU$1690,17,FALSE),"")</f>
        <v>0</v>
      </c>
      <c r="CF358" s="95">
        <f>IFERROR(VLOOKUP(CE358,'Criteria Table'!$A$2:$I$102,2,FALSE),0)</f>
        <v>10</v>
      </c>
      <c r="CG358" s="95">
        <f t="shared" si="347"/>
        <v>10</v>
      </c>
      <c r="CH358" s="83">
        <f>IFERROR(VLOOKUP(TEXT($A358,"0000"),'AYP11'!$B$1691:$AU$2112,17,FALSE),"")</f>
        <v>0</v>
      </c>
      <c r="CI358" s="95">
        <f>IFERROR(VLOOKUP(CH358,'Criteria Table'!$A$2:$I$102,2,FALSE),0)</f>
        <v>10</v>
      </c>
      <c r="CJ358" s="95">
        <f t="shared" si="348"/>
        <v>10</v>
      </c>
      <c r="CK358" s="83">
        <f>IFERROR(VLOOKUP(TEXT($A358,"0000"),'AYP11'!$B$2535:$AU$2956,17,FALSE),"")</f>
        <v>0</v>
      </c>
      <c r="CL358" s="95">
        <f>IFERROR(VLOOKUP(CK358,'Criteria Table'!$A$2:$I$102,2,FALSE),0)</f>
        <v>10</v>
      </c>
      <c r="CM358" s="95">
        <f t="shared" si="349"/>
        <v>10</v>
      </c>
      <c r="CN358" s="76">
        <f>IFERROR(VLOOKUP(TEXT($A358,"0000"),'AYP11'!$B$3379:$AU$3800,23,FALSE),"")</f>
        <v>0</v>
      </c>
      <c r="CO358" s="95">
        <f>IFERROR(VLOOKUP(CN358,'Criteria Table'!$A$2:$I$102,2,FALSE),0)</f>
        <v>10</v>
      </c>
      <c r="CP358" s="95">
        <f t="shared" si="350"/>
        <v>10</v>
      </c>
      <c r="CQ358" s="76">
        <f>IFERROR(VLOOKUP(TEXT($A358,"0000"),'AYP11'!$B$847:$AU$1268,23,FALSE),"")</f>
        <v>0</v>
      </c>
      <c r="CR358" s="95">
        <f>IFERROR(VLOOKUP(CQ358,'Criteria Table'!$A$2:$I$102,2,FALSE),0)</f>
        <v>10</v>
      </c>
      <c r="CS358" s="95">
        <f t="shared" si="351"/>
        <v>10</v>
      </c>
      <c r="CT358" s="76">
        <f>IFERROR(VLOOKUP(TEXT($A358,"0000"),'AYP11'!$B$2113:$AU$2534,23,FALSE),"")</f>
        <v>0</v>
      </c>
      <c r="CU358" s="95">
        <f>IFERROR(VLOOKUP(CT358,'Criteria Table'!$A$2:$I$102,2,FALSE),0)</f>
        <v>10</v>
      </c>
      <c r="CV358" s="95">
        <f t="shared" si="352"/>
        <v>10</v>
      </c>
      <c r="CW358" s="76">
        <f>IFERROR(VLOOKUP(TEXT($A358,"0000"),'AYP11'!$B$425:$AU$846,23,FALSE),"")</f>
        <v>0</v>
      </c>
      <c r="CX358" s="95">
        <f>IFERROR(VLOOKUP(CW358,'Criteria Table'!$A$2:$I$102,2,FALSE),0)</f>
        <v>10</v>
      </c>
      <c r="CY358" s="95">
        <f t="shared" si="353"/>
        <v>10</v>
      </c>
      <c r="CZ358" s="76">
        <f>IFERROR(VLOOKUP(TEXT($A358,"0000"),'AYP11'!$B$3:$AU$424,23,FALSE),"")</f>
        <v>0</v>
      </c>
      <c r="DA358" s="95">
        <f>IFERROR(VLOOKUP(CZ358,'Criteria Table'!$A$2:$I$102,2,FALSE),0)</f>
        <v>10</v>
      </c>
      <c r="DB358" s="95">
        <f t="shared" si="354"/>
        <v>10</v>
      </c>
      <c r="DC358" s="76">
        <f>IFERROR(VLOOKUP(TEXT($A358,"0000"),'AYP11'!$B$1269:$AU$1690,23,FALSE),"")</f>
        <v>0</v>
      </c>
      <c r="DD358" s="95">
        <f>IFERROR(VLOOKUP(DC358,'Criteria Table'!$A$2:$I$102,2,FALSE),0)</f>
        <v>10</v>
      </c>
      <c r="DE358" s="95">
        <f t="shared" si="355"/>
        <v>10</v>
      </c>
      <c r="DF358" s="76">
        <f>IFERROR(VLOOKUP(TEXT($A358,"0000"),'AYP11'!$B$1691:$AU$2112,23,FALSE),"")</f>
        <v>0</v>
      </c>
      <c r="DG358" s="95">
        <f>IFERROR(VLOOKUP(DF358,'Criteria Table'!$A$2:$I$102,2,FALSE),0)</f>
        <v>10</v>
      </c>
      <c r="DH358" s="95">
        <f t="shared" si="356"/>
        <v>10</v>
      </c>
      <c r="DI358" s="76">
        <f>IFERROR(VLOOKUP(TEXT($A358,"0000"),'AYP11'!$B$2535:$AU$2956,23,FALSE),"")</f>
        <v>0</v>
      </c>
      <c r="DJ358" s="95">
        <f>IFERROR(VLOOKUP(DI358,'Criteria Table'!$A$2:$I$102,2,FALSE),0)</f>
        <v>10</v>
      </c>
      <c r="DK358" s="95">
        <f t="shared" si="357"/>
        <v>10</v>
      </c>
      <c r="DL358" s="91">
        <f>IFERROR(VLOOKUP(TEXT($A358,"0000"),'AYP11'!$B$3379:$AU$3800,11,FALSE),"")</f>
        <v>0</v>
      </c>
      <c r="DM358" s="95">
        <f t="shared" si="358"/>
        <v>1</v>
      </c>
      <c r="DN358" s="95" t="str">
        <f t="shared" si="359"/>
        <v/>
      </c>
      <c r="DO358" s="91">
        <f>IFERROR(VLOOKUP(TEXT($A358,"0000"),'AYP11'!$B$847:$AU$1268,11,FALSE),"")</f>
        <v>0</v>
      </c>
      <c r="DP358" s="95">
        <f t="shared" si="360"/>
        <v>1</v>
      </c>
      <c r="DQ358" s="95" t="str">
        <f t="shared" si="361"/>
        <v/>
      </c>
      <c r="DR358" s="91">
        <f>IFERROR(VLOOKUP(TEXT($A358,"0000"),'AYP11'!$B$2113:$AU$2534,11,FALSE),"")</f>
        <v>0</v>
      </c>
      <c r="DS358" s="95">
        <f t="shared" si="362"/>
        <v>1</v>
      </c>
      <c r="DT358" s="95" t="str">
        <f t="shared" si="363"/>
        <v/>
      </c>
      <c r="DU358" s="91">
        <f>IFERROR(VLOOKUP(TEXT($A358,"0000"),'AYP11'!$B$425:$AU$846,11,FALSE),"")</f>
        <v>0</v>
      </c>
      <c r="DV358" s="95">
        <f t="shared" si="364"/>
        <v>1</v>
      </c>
      <c r="DW358" s="95" t="str">
        <f t="shared" si="365"/>
        <v/>
      </c>
      <c r="DX358" s="91">
        <f>IFERROR(VLOOKUP(TEXT($A358,"0000"),'AYP11'!$B$3:$AU$424,11,FALSE),"")</f>
        <v>0</v>
      </c>
      <c r="DY358" s="95">
        <f t="shared" si="366"/>
        <v>1</v>
      </c>
      <c r="DZ358" s="95" t="str">
        <f t="shared" si="367"/>
        <v/>
      </c>
      <c r="EA358" s="91">
        <f>IFERROR(VLOOKUP(TEXT($A358,"0000"),'AYP11'!$B$1269:$AU$1690,11,FALSE),"")</f>
        <v>0</v>
      </c>
      <c r="EB358" s="95">
        <f t="shared" si="368"/>
        <v>1</v>
      </c>
      <c r="EC358" s="95" t="str">
        <f t="shared" si="369"/>
        <v/>
      </c>
      <c r="ED358" s="91">
        <f>IFERROR(VLOOKUP(TEXT($A358,"0000"),'AYP11'!$B$1691:$AU$2112,11,FALSE),"")</f>
        <v>0</v>
      </c>
      <c r="EE358" s="95">
        <f t="shared" si="370"/>
        <v>1</v>
      </c>
      <c r="EF358" s="95" t="str">
        <f t="shared" si="371"/>
        <v/>
      </c>
      <c r="EG358" s="91">
        <f>IFERROR(VLOOKUP(TEXT($A358,"0000"),'AYP11'!$B$2535:$AU$2956,11,FALSE),"")</f>
        <v>0</v>
      </c>
      <c r="EH358" s="95">
        <f t="shared" si="372"/>
        <v>1</v>
      </c>
      <c r="EI358" s="95" t="str">
        <f t="shared" si="373"/>
        <v/>
      </c>
    </row>
    <row r="359" spans="1:147" x14ac:dyDescent="0.25">
      <c r="A359" s="248">
        <v>7018</v>
      </c>
      <c r="B359" s="291">
        <f t="shared" si="320"/>
        <v>24.668435013262599</v>
      </c>
      <c r="C359" s="50">
        <f>IFERROR(VLOOKUP(TEXT($A359,"0000"),'R-M11'!$A$2:$AA$500,4,FALSE),0)</f>
        <v>93</v>
      </c>
      <c r="D359" s="291">
        <f t="shared" si="321"/>
        <v>17.771883289124666</v>
      </c>
      <c r="E359" s="98">
        <f>IFERROR(SUM(VLOOKUP(TEXT($A359,"0000"),'R-M11'!$A$2:$AA$500,5,FALSE),VLOOKUP(TEXT($A359,"0000"),'R-M11'!$A$2:$AA$500,6,FALSE)),0)</f>
        <v>67</v>
      </c>
      <c r="F359" s="58">
        <f>IFERROR(VLOOKUP(TEXT($A359,"0000"),'R-M11'!$A$2:$AA$500,14,FALSE),0)</f>
        <v>377</v>
      </c>
      <c r="G359" s="230">
        <f t="shared" si="374"/>
        <v>28.728435013262597</v>
      </c>
      <c r="H359" s="97">
        <f t="shared" si="322"/>
        <v>108.3062</v>
      </c>
      <c r="I359" s="230">
        <f t="shared" si="375"/>
        <v>19.511883289124668</v>
      </c>
      <c r="J359" s="97">
        <f t="shared" si="323"/>
        <v>73.559799999999996</v>
      </c>
      <c r="K359" s="230">
        <f t="shared" si="324"/>
        <v>42</v>
      </c>
      <c r="L359" s="121">
        <f>IFERROR(VLOOKUP(K359,'Criteria Table'!$A$2:$I$102,2,FALSE),"")</f>
        <v>5.8000000000000007</v>
      </c>
      <c r="M359" s="230">
        <f t="shared" si="325"/>
        <v>48.240318302387266</v>
      </c>
      <c r="N359" s="286">
        <f t="shared" si="326"/>
        <v>33.139534883720927</v>
      </c>
      <c r="O359" s="50">
        <f>IFERROR(VLOOKUP(TEXT($A359,"0000"),'R-M11'!$A$2:$AA$500,17,FALSE),"")</f>
        <v>57</v>
      </c>
      <c r="P359" s="286">
        <f t="shared" si="327"/>
        <v>44.186046511627907</v>
      </c>
      <c r="Q359" s="98">
        <f>IFERROR(SUM(VLOOKUP(TEXT($A359,"0000"),'R-M11'!$A$2:$AA$500,18,FALSE),VLOOKUP(TEXT($A359,"0000"),'R-M11'!$A$2:$AA$500,19,FALSE)),0)</f>
        <v>76</v>
      </c>
      <c r="R359" s="69">
        <f>IFERROR(VLOOKUP(TEXT($A359,"0000"),'R-M11'!$A$2:$AA$500,27,FALSE),0)</f>
        <v>172</v>
      </c>
      <c r="S359" s="121">
        <f t="shared" si="376"/>
        <v>34.749534883720926</v>
      </c>
      <c r="T359" s="70">
        <f t="shared" si="328"/>
        <v>59.769199999999998</v>
      </c>
      <c r="U359" s="121">
        <f t="shared" si="377"/>
        <v>44.876046511627905</v>
      </c>
      <c r="V359" s="70">
        <f t="shared" si="329"/>
        <v>77.186799999999991</v>
      </c>
      <c r="W359" s="121">
        <f t="shared" si="330"/>
        <v>77</v>
      </c>
      <c r="X359" s="124">
        <f>IFERROR(VLOOKUP(W359,'Criteria Table'!$A$2:$I$102,2,FALSE),"")</f>
        <v>2.3000000000000003</v>
      </c>
      <c r="Y359" s="121">
        <f t="shared" si="331"/>
        <v>79.625581395348831</v>
      </c>
      <c r="Z359" s="92">
        <f>IFERROR(IF(VLOOKUP(A359,'SG11'!$A$3:$AI$500,18,FALSE)="","NA",VLOOKUP(A359,'SG11'!$A$3:$AI$500,18,FALSE)),"")</f>
        <v>51</v>
      </c>
      <c r="AA359" s="75">
        <f>IFERROR(VLOOKUP(Z359,'Criteria Table'!$A$2:$I$102,6,FALSE),"NA")</f>
        <v>10</v>
      </c>
      <c r="AB359" s="95">
        <f t="shared" si="378"/>
        <v>61</v>
      </c>
      <c r="AC359" s="84">
        <f>IFERROR(IF(VLOOKUP(A359,'SG11'!$A$3:$AI$500,19,FALSE)="","NA",VLOOKUP(A359,'SG11'!$A$3:$AI$500,19,FALSE)),"")</f>
        <v>84</v>
      </c>
      <c r="AD359" s="75">
        <f>IFERROR(VLOOKUP(AC359,'Criteria Table'!$A$2:$I$102,6,FALSE),"NA")</f>
        <v>5</v>
      </c>
      <c r="AE359" s="95">
        <f t="shared" si="379"/>
        <v>89</v>
      </c>
      <c r="AF359" s="92">
        <f>IFERROR(IF(VLOOKUP(A359,'SG11'!$A$3:$AI$500,20,FALSE)="","NA",VLOOKUP(A359,'SG11'!$A$3:$AI$500,20,FALSE)),"")</f>
        <v>41</v>
      </c>
      <c r="AG359" s="75">
        <f>IFERROR(VLOOKUP(AF359,'Criteria Table'!$A$2:$I$102,6,FALSE),"NA")</f>
        <v>10</v>
      </c>
      <c r="AH359" s="95">
        <f t="shared" si="380"/>
        <v>51</v>
      </c>
      <c r="AI359" s="84">
        <f>IFERROR(IF(VLOOKUP(A359,'SG11'!$A$3:$AI$500,21,FALSE)="","NA",VLOOKUP(A359,'SG11'!$A$3:$AI$500,21,FALSE)),"")</f>
        <v>80</v>
      </c>
      <c r="AJ359" s="75">
        <f>IFERROR(VLOOKUP(AI359,'Criteria Table'!$A$2:$I$102,6,FALSE),"NA")</f>
        <v>5</v>
      </c>
      <c r="AK359" s="95">
        <f t="shared" si="381"/>
        <v>85</v>
      </c>
      <c r="AL359" s="99">
        <f>IFERROR(VLOOKUP(TEXT(A359,"0000"),'W11'!$A$1:$E$500,4,FALSE)/AP359*100,"")</f>
        <v>98.870056497175142</v>
      </c>
      <c r="AM359" s="97">
        <f>IFERROR(VLOOKUP(TEXT(A359,"0000"),'W11'!$A$1:$E$500,4,FALSE),"")</f>
        <v>175</v>
      </c>
      <c r="AN359" s="99">
        <f t="shared" si="332"/>
        <v>98.870056497175142</v>
      </c>
      <c r="AO359" s="97">
        <f t="shared" si="333"/>
        <v>175</v>
      </c>
      <c r="AP359" s="99">
        <f>IFERROR(VLOOKUP(TEXT(A359,"0000"),'W11'!$A$1:$E$500,5,FALSE),"")</f>
        <v>177</v>
      </c>
      <c r="AQ359" s="97">
        <f>IFERROR(VLOOKUP(ROUND(AL359,0),'Criteria Table'!$A$2:$I$102,4,FALSE),0)</f>
        <v>0</v>
      </c>
      <c r="AR359" s="128"/>
      <c r="AS359" s="95"/>
      <c r="AT359" s="95"/>
      <c r="AU359" s="100">
        <f>IFERROR(VLOOKUP(TEXT(A359,"0000"),'Sci11'!$A$3:$N$492,4,FALSE)/VLOOKUP(TEXT(A359,"0000"),'Sci11'!$A$3:$N$492,14,FALSE)*100,"")</f>
        <v>25.233644859813083</v>
      </c>
      <c r="AV359" s="101">
        <f>SUM(VLOOKUP(TEXT(A359,"0000"),'Sci11'!$A$3:$N$492,5,FALSE),VLOOKUP(TEXT(A359,"0000"),'Sci11'!$A$3:$N$492,6,FALSE))/VLOOKUP(TEXT(A359,"0000"),'Sci11'!$A$3:$N$492,14,FALSE)*100</f>
        <v>1.8691588785046727</v>
      </c>
      <c r="AW359" s="100">
        <f t="shared" si="382"/>
        <v>30.343644859813082</v>
      </c>
      <c r="AX359" s="101">
        <f>IFERROR(AW359/100*VLOOKUP(TEXT(A359,"0000"),'Sci11'!$A$3:$N$492,14,FALSE),"")</f>
        <v>32.467700000000001</v>
      </c>
      <c r="AY359" s="100">
        <f t="shared" si="383"/>
        <v>4.0591588785046726</v>
      </c>
      <c r="AZ359" s="101">
        <f>IFERROR(AY359/100*VLOOKUP(TEXT(A359,"0000"),'Sci11'!$A$3:$N$492,14,FALSE),"")</f>
        <v>4.3433000000000002</v>
      </c>
      <c r="BA359" s="100">
        <f t="shared" si="334"/>
        <v>27</v>
      </c>
      <c r="BB359" s="101">
        <f>IFERROR(VLOOKUP(BA359,'Criteria Table'!$A$2:$I$102,2,FALSE),"")</f>
        <v>7.3000000000000007</v>
      </c>
      <c r="BC359" s="101">
        <f t="shared" si="335"/>
        <v>34.299999999999997</v>
      </c>
      <c r="BD359" s="82">
        <f>IFERROR(VLOOKUP(A359,ATTx11!$A$2:$N$500,4,FALSE),"")</f>
        <v>95.35</v>
      </c>
      <c r="BE359" s="95">
        <f t="shared" si="336"/>
        <v>0.5</v>
      </c>
      <c r="BF359" s="96">
        <f t="shared" si="337"/>
        <v>95.85</v>
      </c>
      <c r="BG359" s="70">
        <f>IFERROR(VLOOKUP(A359,ATTx11!$A$2:$N$500,11,FALSE),"")</f>
        <v>2</v>
      </c>
      <c r="BH359" s="95">
        <f t="shared" si="338"/>
        <v>1.8</v>
      </c>
      <c r="BI359" s="70">
        <f>IFERROR(VLOOKUP(A359,ATTx11!$A$2:$N$500,12,FALSE),"")</f>
        <v>52</v>
      </c>
      <c r="BJ359" s="97">
        <f t="shared" si="339"/>
        <v>46.8</v>
      </c>
      <c r="BK359" s="84">
        <f>IFERROR(VLOOKUP(A359,ATTx11!$A$2:$N$500,7,FALSE),"")</f>
        <v>2</v>
      </c>
      <c r="BL359" s="97">
        <f t="shared" si="340"/>
        <v>1.8</v>
      </c>
      <c r="BM359" s="84">
        <f>IFERROR(VLOOKUP(A359,ATTx11!$A$2:$N$500,8,FALSE),"")</f>
        <v>37</v>
      </c>
      <c r="BN359" s="95">
        <f t="shared" si="341"/>
        <v>33.299999999999997</v>
      </c>
      <c r="BO359" s="95"/>
      <c r="BP359" s="83">
        <f>IFERROR(VLOOKUP(TEXT($A359,"0000"),'AYP11'!$B$3379:$AU$3800,17,FALSE),"")</f>
        <v>0</v>
      </c>
      <c r="BQ359" s="75">
        <f>IFERROR(VLOOKUP(BP359,'Criteria Table'!$A$2:$I$102,2,FALSE),0)</f>
        <v>10</v>
      </c>
      <c r="BR359" s="95">
        <f t="shared" si="342"/>
        <v>10</v>
      </c>
      <c r="BS359" s="83">
        <f>IFERROR(VLOOKUP(TEXT($A359,"0000"),'AYP11'!$B$847:$AU$1268,17,FALSE),"")</f>
        <v>0</v>
      </c>
      <c r="BT359" s="75">
        <f>IFERROR(VLOOKUP(BS359,'Criteria Table'!$A$2:$I$102,2,FALSE),0)</f>
        <v>10</v>
      </c>
      <c r="BU359" s="95">
        <f t="shared" si="343"/>
        <v>10</v>
      </c>
      <c r="BV359" s="83">
        <f>IFERROR(VLOOKUP(TEXT($A359,"0000"),'AYP11'!$B$2113:$AU$2534,17,FALSE),"")</f>
        <v>41</v>
      </c>
      <c r="BW359" s="75">
        <f>IFERROR(VLOOKUP(BV359,'Criteria Table'!$A$2:$I$102,2,FALSE),0)</f>
        <v>5.9</v>
      </c>
      <c r="BX359" s="95">
        <f t="shared" si="344"/>
        <v>47</v>
      </c>
      <c r="BY359" s="83">
        <f>IFERROR(VLOOKUP(TEXT($A359,"0000"),'AYP11'!$B$425:$AU$846,17,FALSE),"")</f>
        <v>0</v>
      </c>
      <c r="BZ359" s="75">
        <f>IFERROR(VLOOKUP(BY359,'Criteria Table'!$A$2:$I$102,2,FALSE),0)</f>
        <v>10</v>
      </c>
      <c r="CA359" s="95">
        <f t="shared" si="345"/>
        <v>10</v>
      </c>
      <c r="CB359" s="83">
        <f>IFERROR(VLOOKUP(TEXT($A359,"0000"),'AYP11'!$B$3:$AU$424,17,FALSE),"")</f>
        <v>0</v>
      </c>
      <c r="CC359" s="95">
        <f>IFERROR(VLOOKUP(CB359,'Criteria Table'!$A$2:$I$102,2,FALSE),0)</f>
        <v>10</v>
      </c>
      <c r="CD359" s="95">
        <f t="shared" si="346"/>
        <v>10</v>
      </c>
      <c r="CE359" s="83">
        <f>IFERROR(VLOOKUP(TEXT($A359,"0000"),'AYP11'!$B$1269:$AU$1690,17,FALSE),"")</f>
        <v>42</v>
      </c>
      <c r="CF359" s="95">
        <f>IFERROR(VLOOKUP(CE359,'Criteria Table'!$A$2:$I$102,2,FALSE),0)</f>
        <v>5.8000000000000007</v>
      </c>
      <c r="CG359" s="95">
        <f t="shared" si="347"/>
        <v>48</v>
      </c>
      <c r="CH359" s="83">
        <f>IFERROR(VLOOKUP(TEXT($A359,"0000"),'AYP11'!$B$1691:$AU$2112,17,FALSE),"")</f>
        <v>0</v>
      </c>
      <c r="CI359" s="95">
        <f>IFERROR(VLOOKUP(CH359,'Criteria Table'!$A$2:$I$102,2,FALSE),0)</f>
        <v>10</v>
      </c>
      <c r="CJ359" s="95">
        <f t="shared" si="348"/>
        <v>10</v>
      </c>
      <c r="CK359" s="83">
        <f>IFERROR(VLOOKUP(TEXT($A359,"0000"),'AYP11'!$B$2535:$AU$2956,17,FALSE),"")</f>
        <v>0</v>
      </c>
      <c r="CL359" s="95">
        <f>IFERROR(VLOOKUP(CK359,'Criteria Table'!$A$2:$I$102,2,FALSE),0)</f>
        <v>10</v>
      </c>
      <c r="CM359" s="95">
        <f t="shared" si="349"/>
        <v>10</v>
      </c>
      <c r="CN359" s="76">
        <f>IFERROR(VLOOKUP(TEXT($A359,"0000"),'AYP11'!$B$3379:$AU$3800,23,FALSE),"")</f>
        <v>0</v>
      </c>
      <c r="CO359" s="95">
        <f>IFERROR(VLOOKUP(CN359,'Criteria Table'!$A$2:$I$102,2,FALSE),0)</f>
        <v>10</v>
      </c>
      <c r="CP359" s="95">
        <f t="shared" si="350"/>
        <v>10</v>
      </c>
      <c r="CQ359" s="76">
        <f>IFERROR(VLOOKUP(TEXT($A359,"0000"),'AYP11'!$B$847:$AU$1268,23,FALSE),"")</f>
        <v>0</v>
      </c>
      <c r="CR359" s="95">
        <f>IFERROR(VLOOKUP(CQ359,'Criteria Table'!$A$2:$I$102,2,FALSE),0)</f>
        <v>10</v>
      </c>
      <c r="CS359" s="95">
        <f t="shared" si="351"/>
        <v>10</v>
      </c>
      <c r="CT359" s="76">
        <f>IFERROR(VLOOKUP(TEXT($A359,"0000"),'AYP11'!$B$2113:$AU$2534,23,FALSE),"")</f>
        <v>77</v>
      </c>
      <c r="CU359" s="95">
        <f>IFERROR(VLOOKUP(CT359,'Criteria Table'!$A$2:$I$102,2,FALSE),0)</f>
        <v>2.3000000000000003</v>
      </c>
      <c r="CV359" s="95">
        <f t="shared" si="352"/>
        <v>79</v>
      </c>
      <c r="CW359" s="76">
        <f>IFERROR(VLOOKUP(TEXT($A359,"0000"),'AYP11'!$B$425:$AU$846,23,FALSE),"")</f>
        <v>0</v>
      </c>
      <c r="CX359" s="95">
        <f>IFERROR(VLOOKUP(CW359,'Criteria Table'!$A$2:$I$102,2,FALSE),0)</f>
        <v>10</v>
      </c>
      <c r="CY359" s="95">
        <f t="shared" si="353"/>
        <v>10</v>
      </c>
      <c r="CZ359" s="76">
        <f>IFERROR(VLOOKUP(TEXT($A359,"0000"),'AYP11'!$B$3:$AU$424,23,FALSE),"")</f>
        <v>0</v>
      </c>
      <c r="DA359" s="95">
        <f>IFERROR(VLOOKUP(CZ359,'Criteria Table'!$A$2:$I$102,2,FALSE),0)</f>
        <v>10</v>
      </c>
      <c r="DB359" s="95">
        <f t="shared" si="354"/>
        <v>10</v>
      </c>
      <c r="DC359" s="76">
        <f>IFERROR(VLOOKUP(TEXT($A359,"0000"),'AYP11'!$B$1269:$AU$1690,23,FALSE),"")</f>
        <v>76</v>
      </c>
      <c r="DD359" s="95">
        <f>IFERROR(VLOOKUP(DC359,'Criteria Table'!$A$2:$I$102,2,FALSE),0)</f>
        <v>2.4000000000000004</v>
      </c>
      <c r="DE359" s="95">
        <f t="shared" si="355"/>
        <v>78</v>
      </c>
      <c r="DF359" s="76">
        <f>IFERROR(VLOOKUP(TEXT($A359,"0000"),'AYP11'!$B$1691:$AU$2112,23,FALSE),"")</f>
        <v>0</v>
      </c>
      <c r="DG359" s="95">
        <f>IFERROR(VLOOKUP(DF359,'Criteria Table'!$A$2:$I$102,2,FALSE),0)</f>
        <v>10</v>
      </c>
      <c r="DH359" s="95">
        <f t="shared" si="356"/>
        <v>10</v>
      </c>
      <c r="DI359" s="76">
        <f>IFERROR(VLOOKUP(TEXT($A359,"0000"),'AYP11'!$B$2535:$AU$2956,23,FALSE),"")</f>
        <v>0</v>
      </c>
      <c r="DJ359" s="95">
        <f>IFERROR(VLOOKUP(DI359,'Criteria Table'!$A$2:$I$102,2,FALSE),0)</f>
        <v>10</v>
      </c>
      <c r="DK359" s="95">
        <f t="shared" si="357"/>
        <v>10</v>
      </c>
      <c r="DL359" s="91">
        <f>IFERROR(VLOOKUP(TEXT($A359,"0000"),'AYP11'!$B$3379:$AU$3800,11,FALSE),"")</f>
        <v>0</v>
      </c>
      <c r="DM359" s="95">
        <f t="shared" si="358"/>
        <v>1</v>
      </c>
      <c r="DN359" s="95" t="str">
        <f t="shared" si="359"/>
        <v/>
      </c>
      <c r="DO359" s="91">
        <f>IFERROR(VLOOKUP(TEXT($A359,"0000"),'AYP11'!$B$847:$AU$1268,11,FALSE),"")</f>
        <v>0</v>
      </c>
      <c r="DP359" s="95">
        <f t="shared" si="360"/>
        <v>1</v>
      </c>
      <c r="DQ359" s="95" t="str">
        <f t="shared" si="361"/>
        <v/>
      </c>
      <c r="DR359" s="91">
        <f>IFERROR(VLOOKUP(TEXT($A359,"0000"),'AYP11'!$B$2113:$AU$2534,11,FALSE),"")</f>
        <v>0</v>
      </c>
      <c r="DS359" s="95">
        <f t="shared" si="362"/>
        <v>1</v>
      </c>
      <c r="DT359" s="95" t="str">
        <f t="shared" si="363"/>
        <v/>
      </c>
      <c r="DU359" s="91">
        <f>IFERROR(VLOOKUP(TEXT($A359,"0000"),'AYP11'!$B$425:$AU$846,11,FALSE),"")</f>
        <v>0</v>
      </c>
      <c r="DV359" s="95">
        <f t="shared" si="364"/>
        <v>1</v>
      </c>
      <c r="DW359" s="95" t="str">
        <f t="shared" si="365"/>
        <v/>
      </c>
      <c r="DX359" s="91">
        <f>IFERROR(VLOOKUP(TEXT($A359,"0000"),'AYP11'!$B$3:$AU$424,11,FALSE),"")</f>
        <v>0</v>
      </c>
      <c r="DY359" s="95">
        <f t="shared" si="366"/>
        <v>1</v>
      </c>
      <c r="DZ359" s="95" t="str">
        <f t="shared" si="367"/>
        <v/>
      </c>
      <c r="EA359" s="91">
        <f>IFERROR(VLOOKUP(TEXT($A359,"0000"),'AYP11'!$B$1269:$AU$1690,11,FALSE),"")</f>
        <v>0</v>
      </c>
      <c r="EB359" s="95">
        <f t="shared" si="368"/>
        <v>1</v>
      </c>
      <c r="EC359" s="95" t="str">
        <f t="shared" si="369"/>
        <v/>
      </c>
      <c r="ED359" s="91">
        <f>IFERROR(VLOOKUP(TEXT($A359,"0000"),'AYP11'!$B$1691:$AU$2112,11,FALSE),"")</f>
        <v>0</v>
      </c>
      <c r="EE359" s="95">
        <f t="shared" si="370"/>
        <v>1</v>
      </c>
      <c r="EF359" s="95" t="str">
        <f t="shared" si="371"/>
        <v/>
      </c>
      <c r="EG359" s="91">
        <f>IFERROR(VLOOKUP(TEXT($A359,"0000"),'AYP11'!$B$2535:$AU$2956,11,FALSE),"")</f>
        <v>0</v>
      </c>
      <c r="EH359" s="95">
        <f t="shared" si="372"/>
        <v>1</v>
      </c>
      <c r="EI359" s="95" t="str">
        <f t="shared" si="373"/>
        <v/>
      </c>
      <c r="EP359" s="34">
        <v>99</v>
      </c>
      <c r="EQ359" s="102" t="s">
        <v>1298</v>
      </c>
    </row>
    <row r="360" spans="1:147" x14ac:dyDescent="0.25">
      <c r="A360" s="248">
        <v>7020</v>
      </c>
      <c r="B360" s="291">
        <f t="shared" si="320"/>
        <v>34.982332155477032</v>
      </c>
      <c r="C360" s="50">
        <f>IFERROR(VLOOKUP(TEXT($A360,"0000"),'R-M11'!$A$2:$AA$500,4,FALSE),0)</f>
        <v>198</v>
      </c>
      <c r="D360" s="291">
        <f t="shared" si="321"/>
        <v>28.445229681978802</v>
      </c>
      <c r="E360" s="98">
        <f>IFERROR(SUM(VLOOKUP(TEXT($A360,"0000"),'R-M11'!$A$2:$AA$500,5,FALSE),VLOOKUP(TEXT($A360,"0000"),'R-M11'!$A$2:$AA$500,6,FALSE)),0)</f>
        <v>161</v>
      </c>
      <c r="F360" s="58">
        <f>IFERROR(VLOOKUP(TEXT($A360,"0000"),'R-M11'!$A$2:$AA$500,14,FALSE),0)</f>
        <v>566</v>
      </c>
      <c r="G360" s="230">
        <f t="shared" si="374"/>
        <v>37.572332155477028</v>
      </c>
      <c r="H360" s="97">
        <f t="shared" si="322"/>
        <v>212.65939999999998</v>
      </c>
      <c r="I360" s="230">
        <f t="shared" si="375"/>
        <v>29.555229681978801</v>
      </c>
      <c r="J360" s="97">
        <f t="shared" si="323"/>
        <v>167.2826</v>
      </c>
      <c r="K360" s="230">
        <f t="shared" si="324"/>
        <v>63</v>
      </c>
      <c r="L360" s="121">
        <f>IFERROR(VLOOKUP(K360,'Criteria Table'!$A$2:$I$102,2,FALSE),"")</f>
        <v>3.7</v>
      </c>
      <c r="M360" s="230">
        <f t="shared" si="325"/>
        <v>67.127561837455829</v>
      </c>
      <c r="N360" s="286">
        <f t="shared" si="326"/>
        <v>30.76923076923077</v>
      </c>
      <c r="O360" s="50">
        <f>IFERROR(VLOOKUP(TEXT($A360,"0000"),'R-M11'!$A$2:$AA$500,17,FALSE),"")</f>
        <v>88</v>
      </c>
      <c r="P360" s="286">
        <f t="shared" si="327"/>
        <v>58.74125874125874</v>
      </c>
      <c r="Q360" s="98">
        <f>IFERROR(SUM(VLOOKUP(TEXT($A360,"0000"),'R-M11'!$A$2:$AA$500,18,FALSE),VLOOKUP(TEXT($A360,"0000"),'R-M11'!$A$2:$AA$500,19,FALSE)),0)</f>
        <v>168</v>
      </c>
      <c r="R360" s="69">
        <f>IFERROR(VLOOKUP(TEXT($A360,"0000"),'R-M11'!$A$2:$AA$500,27,FALSE),0)</f>
        <v>286</v>
      </c>
      <c r="S360" s="121">
        <f t="shared" si="376"/>
        <v>30.76923076923077</v>
      </c>
      <c r="T360" s="70">
        <f t="shared" si="328"/>
        <v>88</v>
      </c>
      <c r="U360" s="121">
        <f t="shared" si="377"/>
        <v>58.74125874125874</v>
      </c>
      <c r="V360" s="70">
        <f t="shared" si="329"/>
        <v>168</v>
      </c>
      <c r="W360" s="121">
        <f t="shared" si="330"/>
        <v>90</v>
      </c>
      <c r="X360" s="124">
        <f>IFERROR(VLOOKUP(W360,'Criteria Table'!$A$2:$I$102,2,FALSE),"")</f>
        <v>0</v>
      </c>
      <c r="Y360" s="121">
        <f t="shared" si="331"/>
        <v>89.510489510489506</v>
      </c>
      <c r="Z360" s="92">
        <f>IFERROR(IF(VLOOKUP(A360,'SG11'!$A$3:$AI$500,18,FALSE)="","NA",VLOOKUP(A360,'SG11'!$A$3:$AI$500,18,FALSE)),"")</f>
        <v>64</v>
      </c>
      <c r="AA360" s="75">
        <f>IFERROR(VLOOKUP(Z360,'Criteria Table'!$A$2:$I$102,6,FALSE),"NA")</f>
        <v>5</v>
      </c>
      <c r="AB360" s="95">
        <f t="shared" si="378"/>
        <v>69</v>
      </c>
      <c r="AC360" s="84">
        <f>IFERROR(IF(VLOOKUP(A360,'SG11'!$A$3:$AI$500,19,FALSE)="","NA",VLOOKUP(A360,'SG11'!$A$3:$AI$500,19,FALSE)),"")</f>
        <v>79</v>
      </c>
      <c r="AD360" s="75">
        <f>IFERROR(VLOOKUP(AC360,'Criteria Table'!$A$2:$I$102,6,FALSE),"NA")</f>
        <v>5</v>
      </c>
      <c r="AE360" s="95">
        <f t="shared" si="379"/>
        <v>84</v>
      </c>
      <c r="AF360" s="92">
        <f>IFERROR(IF(VLOOKUP(A360,'SG11'!$A$3:$AI$500,20,FALSE)="","NA",VLOOKUP(A360,'SG11'!$A$3:$AI$500,20,FALSE)),"")</f>
        <v>65</v>
      </c>
      <c r="AG360" s="75">
        <f>IFERROR(VLOOKUP(AF360,'Criteria Table'!$A$2:$I$102,6,FALSE),"NA")</f>
        <v>5</v>
      </c>
      <c r="AH360" s="95">
        <f t="shared" si="380"/>
        <v>70</v>
      </c>
      <c r="AI360" s="84">
        <f>IFERROR(IF(VLOOKUP(A360,'SG11'!$A$3:$AI$500,21,FALSE)="","NA",VLOOKUP(A360,'SG11'!$A$3:$AI$500,21,FALSE)),"")</f>
        <v>77</v>
      </c>
      <c r="AJ360" s="75">
        <f>IFERROR(VLOOKUP(AI360,'Criteria Table'!$A$2:$I$102,6,FALSE),"NA")</f>
        <v>5</v>
      </c>
      <c r="AK360" s="95">
        <f t="shared" si="381"/>
        <v>82</v>
      </c>
      <c r="AL360" s="99">
        <f>IFERROR(VLOOKUP(TEXT(A360,"0000"),'W11'!$A$1:$E$500,4,FALSE)/AP360*100,"")</f>
        <v>98.961937716262966</v>
      </c>
      <c r="AM360" s="97">
        <f>IFERROR(VLOOKUP(TEXT(A360,"0000"),'W11'!$A$1:$E$500,4,FALSE),"")</f>
        <v>286</v>
      </c>
      <c r="AN360" s="99">
        <f t="shared" si="332"/>
        <v>98.961937716262966</v>
      </c>
      <c r="AO360" s="97">
        <f t="shared" si="333"/>
        <v>286</v>
      </c>
      <c r="AP360" s="99">
        <f>IFERROR(VLOOKUP(TEXT(A360,"0000"),'W11'!$A$1:$E$500,5,FALSE),"")</f>
        <v>289</v>
      </c>
      <c r="AQ360" s="97">
        <f>IFERROR(VLOOKUP(ROUND(AL360,0),'Criteria Table'!$A$2:$I$102,4,FALSE),0)</f>
        <v>0</v>
      </c>
      <c r="AR360" s="128"/>
      <c r="AS360" s="95"/>
      <c r="AT360" s="95"/>
      <c r="AU360" s="100">
        <f>IFERROR(VLOOKUP(TEXT(A360,"0000"),'Sci11'!$A$3:$N$492,4,FALSE)/VLOOKUP(TEXT(A360,"0000"),'Sci11'!$A$3:$N$492,14,FALSE)*100,"")</f>
        <v>30.33175355450237</v>
      </c>
      <c r="AV360" s="101">
        <f>SUM(VLOOKUP(TEXT(A360,"0000"),'Sci11'!$A$3:$N$492,5,FALSE),VLOOKUP(TEXT(A360,"0000"),'Sci11'!$A$3:$N$492,6,FALSE))/VLOOKUP(TEXT(A360,"0000"),'Sci11'!$A$3:$N$492,14,FALSE)*100</f>
        <v>9.4786729857819907</v>
      </c>
      <c r="AW360" s="100">
        <f t="shared" si="382"/>
        <v>34.531753554502373</v>
      </c>
      <c r="AX360" s="101">
        <f>IFERROR(AW360/100*VLOOKUP(TEXT(A360,"0000"),'Sci11'!$A$3:$N$492,14,FALSE),"")</f>
        <v>72.862000000000009</v>
      </c>
      <c r="AY360" s="100">
        <f t="shared" si="383"/>
        <v>11.278672985781991</v>
      </c>
      <c r="AZ360" s="101">
        <f>IFERROR(AY360/100*VLOOKUP(TEXT(A360,"0000"),'Sci11'!$A$3:$N$492,14,FALSE),"")</f>
        <v>23.798000000000002</v>
      </c>
      <c r="BA360" s="100">
        <f t="shared" si="334"/>
        <v>40</v>
      </c>
      <c r="BB360" s="101">
        <f>IFERROR(VLOOKUP(BA360,'Criteria Table'!$A$2:$I$102,2,FALSE),"")</f>
        <v>6</v>
      </c>
      <c r="BC360" s="101">
        <f t="shared" si="335"/>
        <v>46</v>
      </c>
      <c r="BD360" s="82">
        <f>IFERROR(VLOOKUP(A360,ATTx11!$A$2:$N$500,4,FALSE),"")</f>
        <v>95.29</v>
      </c>
      <c r="BE360" s="95">
        <f t="shared" si="336"/>
        <v>0.5</v>
      </c>
      <c r="BF360" s="96">
        <f t="shared" si="337"/>
        <v>95.79</v>
      </c>
      <c r="BG360" s="70">
        <f>IFERROR(VLOOKUP(A360,ATTx11!$A$2:$N$500,11,FALSE),"")</f>
        <v>1</v>
      </c>
      <c r="BH360" s="95">
        <f t="shared" si="338"/>
        <v>0.9</v>
      </c>
      <c r="BI360" s="70">
        <f>IFERROR(VLOOKUP(A360,ATTx11!$A$2:$N$500,12,FALSE),"")</f>
        <v>70</v>
      </c>
      <c r="BJ360" s="97">
        <f t="shared" si="339"/>
        <v>63</v>
      </c>
      <c r="BK360" s="84">
        <f>IFERROR(VLOOKUP(A360,ATTx11!$A$2:$N$500,7,FALSE),"")</f>
        <v>1</v>
      </c>
      <c r="BL360" s="97">
        <f t="shared" si="340"/>
        <v>0.9</v>
      </c>
      <c r="BM360" s="84">
        <f>IFERROR(VLOOKUP(A360,ATTx11!$A$2:$N$500,8,FALSE),"")</f>
        <v>63</v>
      </c>
      <c r="BN360" s="95">
        <f t="shared" si="341"/>
        <v>56.7</v>
      </c>
      <c r="BO360" s="95"/>
      <c r="BP360" s="83">
        <f>IFERROR(VLOOKUP(TEXT($A360,"0000"),'AYP11'!$B$3379:$AU$3800,17,FALSE),"")</f>
        <v>0</v>
      </c>
      <c r="BQ360" s="75">
        <f>IFERROR(VLOOKUP(BP360,'Criteria Table'!$A$2:$I$102,2,FALSE),0)</f>
        <v>10</v>
      </c>
      <c r="BR360" s="95">
        <f t="shared" si="342"/>
        <v>10</v>
      </c>
      <c r="BS360" s="83">
        <f>IFERROR(VLOOKUP(TEXT($A360,"0000"),'AYP11'!$B$847:$AU$1268,17,FALSE),"")</f>
        <v>0</v>
      </c>
      <c r="BT360" s="75">
        <f>IFERROR(VLOOKUP(BS360,'Criteria Table'!$A$2:$I$102,2,FALSE),0)</f>
        <v>10</v>
      </c>
      <c r="BU360" s="95">
        <f t="shared" si="343"/>
        <v>10</v>
      </c>
      <c r="BV360" s="83">
        <f>IFERROR(VLOOKUP(TEXT($A360,"0000"),'AYP11'!$B$2113:$AU$2534,17,FALSE),"")</f>
        <v>64</v>
      </c>
      <c r="BW360" s="75">
        <f>IFERROR(VLOOKUP(BV360,'Criteria Table'!$A$2:$I$102,2,FALSE),0)</f>
        <v>3.6</v>
      </c>
      <c r="BX360" s="95">
        <f t="shared" si="344"/>
        <v>68</v>
      </c>
      <c r="BY360" s="83">
        <f>IFERROR(VLOOKUP(TEXT($A360,"0000"),'AYP11'!$B$425:$AU$846,17,FALSE),"")</f>
        <v>0</v>
      </c>
      <c r="BZ360" s="75">
        <f>IFERROR(VLOOKUP(BY360,'Criteria Table'!$A$2:$I$102,2,FALSE),0)</f>
        <v>10</v>
      </c>
      <c r="CA360" s="95">
        <f t="shared" si="345"/>
        <v>10</v>
      </c>
      <c r="CB360" s="83">
        <f>IFERROR(VLOOKUP(TEXT($A360,"0000"),'AYP11'!$B$3:$AU$424,17,FALSE),"")</f>
        <v>0</v>
      </c>
      <c r="CC360" s="95">
        <f>IFERROR(VLOOKUP(CB360,'Criteria Table'!$A$2:$I$102,2,FALSE),0)</f>
        <v>10</v>
      </c>
      <c r="CD360" s="95">
        <f t="shared" si="346"/>
        <v>10</v>
      </c>
      <c r="CE360" s="83">
        <f>IFERROR(VLOOKUP(TEXT($A360,"0000"),'AYP11'!$B$1269:$AU$1690,17,FALSE),"")</f>
        <v>63</v>
      </c>
      <c r="CF360" s="95">
        <f>IFERROR(VLOOKUP(CE360,'Criteria Table'!$A$2:$I$102,2,FALSE),0)</f>
        <v>3.7</v>
      </c>
      <c r="CG360" s="95">
        <f t="shared" si="347"/>
        <v>67</v>
      </c>
      <c r="CH360" s="83">
        <f>IFERROR(VLOOKUP(TEXT($A360,"0000"),'AYP11'!$B$1691:$AU$2112,17,FALSE),"")</f>
        <v>0</v>
      </c>
      <c r="CI360" s="95">
        <f>IFERROR(VLOOKUP(CH360,'Criteria Table'!$A$2:$I$102,2,FALSE),0)</f>
        <v>10</v>
      </c>
      <c r="CJ360" s="95">
        <f t="shared" si="348"/>
        <v>10</v>
      </c>
      <c r="CK360" s="83">
        <f>IFERROR(VLOOKUP(TEXT($A360,"0000"),'AYP11'!$B$2535:$AU$2956,17,FALSE),"")</f>
        <v>0</v>
      </c>
      <c r="CL360" s="95">
        <f>IFERROR(VLOOKUP(CK360,'Criteria Table'!$A$2:$I$102,2,FALSE),0)</f>
        <v>10</v>
      </c>
      <c r="CM360" s="95">
        <f t="shared" si="349"/>
        <v>10</v>
      </c>
      <c r="CN360" s="76">
        <f>IFERROR(VLOOKUP(TEXT($A360,"0000"),'AYP11'!$B$3379:$AU$3800,23,FALSE),"")</f>
        <v>0</v>
      </c>
      <c r="CO360" s="95">
        <f>IFERROR(VLOOKUP(CN360,'Criteria Table'!$A$2:$I$102,2,FALSE),0)</f>
        <v>10</v>
      </c>
      <c r="CP360" s="95">
        <f t="shared" si="350"/>
        <v>10</v>
      </c>
      <c r="CQ360" s="76">
        <f>IFERROR(VLOOKUP(TEXT($A360,"0000"),'AYP11'!$B$847:$AU$1268,23,FALSE),"")</f>
        <v>0</v>
      </c>
      <c r="CR360" s="95">
        <f>IFERROR(VLOOKUP(CQ360,'Criteria Table'!$A$2:$I$102,2,FALSE),0)</f>
        <v>10</v>
      </c>
      <c r="CS360" s="95">
        <f t="shared" si="351"/>
        <v>10</v>
      </c>
      <c r="CT360" s="76">
        <f>IFERROR(VLOOKUP(TEXT($A360,"0000"),'AYP11'!$B$2113:$AU$2534,23,FALSE),"")</f>
        <v>89</v>
      </c>
      <c r="CU360" s="95">
        <f>IFERROR(VLOOKUP(CT360,'Criteria Table'!$A$2:$I$102,2,FALSE),0)</f>
        <v>0</v>
      </c>
      <c r="CV360" s="95">
        <f t="shared" si="352"/>
        <v>89</v>
      </c>
      <c r="CW360" s="76">
        <f>IFERROR(VLOOKUP(TEXT($A360,"0000"),'AYP11'!$B$425:$AU$846,23,FALSE),"")</f>
        <v>0</v>
      </c>
      <c r="CX360" s="95">
        <f>IFERROR(VLOOKUP(CW360,'Criteria Table'!$A$2:$I$102,2,FALSE),0)</f>
        <v>10</v>
      </c>
      <c r="CY360" s="95">
        <f t="shared" si="353"/>
        <v>10</v>
      </c>
      <c r="CZ360" s="76">
        <f>IFERROR(VLOOKUP(TEXT($A360,"0000"),'AYP11'!$B$3:$AU$424,23,FALSE),"")</f>
        <v>0</v>
      </c>
      <c r="DA360" s="95">
        <f>IFERROR(VLOOKUP(CZ360,'Criteria Table'!$A$2:$I$102,2,FALSE),0)</f>
        <v>10</v>
      </c>
      <c r="DB360" s="95">
        <f t="shared" si="354"/>
        <v>10</v>
      </c>
      <c r="DC360" s="76">
        <f>IFERROR(VLOOKUP(TEXT($A360,"0000"),'AYP11'!$B$1269:$AU$1690,23,FALSE),"")</f>
        <v>87</v>
      </c>
      <c r="DD360" s="95">
        <f>IFERROR(VLOOKUP(DC360,'Criteria Table'!$A$2:$I$102,2,FALSE),0)</f>
        <v>0</v>
      </c>
      <c r="DE360" s="95">
        <f t="shared" si="355"/>
        <v>87</v>
      </c>
      <c r="DF360" s="76">
        <f>IFERROR(VLOOKUP(TEXT($A360,"0000"),'AYP11'!$B$1691:$AU$2112,23,FALSE),"")</f>
        <v>0</v>
      </c>
      <c r="DG360" s="95">
        <f>IFERROR(VLOOKUP(DF360,'Criteria Table'!$A$2:$I$102,2,FALSE),0)</f>
        <v>10</v>
      </c>
      <c r="DH360" s="95">
        <f t="shared" si="356"/>
        <v>10</v>
      </c>
      <c r="DI360" s="76">
        <f>IFERROR(VLOOKUP(TEXT($A360,"0000"),'AYP11'!$B$2535:$AU$2956,23,FALSE),"")</f>
        <v>0</v>
      </c>
      <c r="DJ360" s="95">
        <f>IFERROR(VLOOKUP(DI360,'Criteria Table'!$A$2:$I$102,2,FALSE),0)</f>
        <v>10</v>
      </c>
      <c r="DK360" s="95">
        <f t="shared" si="357"/>
        <v>10</v>
      </c>
      <c r="DL360" s="91">
        <f>IFERROR(VLOOKUP(TEXT($A360,"0000"),'AYP11'!$B$3379:$AU$3800,11,FALSE),"")</f>
        <v>0</v>
      </c>
      <c r="DM360" s="95">
        <f t="shared" si="358"/>
        <v>1</v>
      </c>
      <c r="DN360" s="95" t="str">
        <f t="shared" si="359"/>
        <v/>
      </c>
      <c r="DO360" s="91">
        <f>IFERROR(VLOOKUP(TEXT($A360,"0000"),'AYP11'!$B$847:$AU$1268,11,FALSE),"")</f>
        <v>0</v>
      </c>
      <c r="DP360" s="95">
        <f t="shared" si="360"/>
        <v>1</v>
      </c>
      <c r="DQ360" s="95" t="str">
        <f t="shared" si="361"/>
        <v/>
      </c>
      <c r="DR360" s="91">
        <f>IFERROR(VLOOKUP(TEXT($A360,"0000"),'AYP11'!$B$2113:$AU$2534,11,FALSE),"")</f>
        <v>0</v>
      </c>
      <c r="DS360" s="95">
        <f t="shared" si="362"/>
        <v>1</v>
      </c>
      <c r="DT360" s="95" t="str">
        <f t="shared" si="363"/>
        <v/>
      </c>
      <c r="DU360" s="91">
        <f>IFERROR(VLOOKUP(TEXT($A360,"0000"),'AYP11'!$B$425:$AU$846,11,FALSE),"")</f>
        <v>0</v>
      </c>
      <c r="DV360" s="95">
        <f t="shared" si="364"/>
        <v>1</v>
      </c>
      <c r="DW360" s="95" t="str">
        <f t="shared" si="365"/>
        <v/>
      </c>
      <c r="DX360" s="91">
        <f>IFERROR(VLOOKUP(TEXT($A360,"0000"),'AYP11'!$B$3:$AU$424,11,FALSE),"")</f>
        <v>0</v>
      </c>
      <c r="DY360" s="95">
        <f t="shared" si="366"/>
        <v>1</v>
      </c>
      <c r="DZ360" s="95" t="str">
        <f t="shared" si="367"/>
        <v/>
      </c>
      <c r="EA360" s="91">
        <f>IFERROR(VLOOKUP(TEXT($A360,"0000"),'AYP11'!$B$1269:$AU$1690,11,FALSE),"")</f>
        <v>0</v>
      </c>
      <c r="EB360" s="95">
        <f t="shared" si="368"/>
        <v>1</v>
      </c>
      <c r="EC360" s="95" t="str">
        <f t="shared" si="369"/>
        <v/>
      </c>
      <c r="ED360" s="91">
        <f>IFERROR(VLOOKUP(TEXT($A360,"0000"),'AYP11'!$B$1691:$AU$2112,11,FALSE),"")</f>
        <v>0</v>
      </c>
      <c r="EE360" s="95">
        <f t="shared" si="370"/>
        <v>1</v>
      </c>
      <c r="EF360" s="95" t="str">
        <f t="shared" si="371"/>
        <v/>
      </c>
      <c r="EG360" s="91">
        <f>IFERROR(VLOOKUP(TEXT($A360,"0000"),'AYP11'!$B$2535:$AU$2956,11,FALSE),"")</f>
        <v>0</v>
      </c>
      <c r="EH360" s="95">
        <f t="shared" si="372"/>
        <v>1</v>
      </c>
      <c r="EI360" s="95" t="str">
        <f t="shared" si="373"/>
        <v/>
      </c>
      <c r="EO360" s="34" t="s">
        <v>2008</v>
      </c>
      <c r="EP360" s="34">
        <v>10</v>
      </c>
      <c r="EQ360" s="102" t="s">
        <v>1985</v>
      </c>
    </row>
    <row r="361" spans="1:147" x14ac:dyDescent="0.25">
      <c r="A361" s="248">
        <v>7022</v>
      </c>
      <c r="B361" s="291">
        <f t="shared" si="320"/>
        <v>32.103321033210328</v>
      </c>
      <c r="C361" s="50">
        <f>IFERROR(VLOOKUP(TEXT($A361,"0000"),'R-M11'!$A$2:$AA$500,4,FALSE),0)</f>
        <v>87</v>
      </c>
      <c r="D361" s="291">
        <f t="shared" si="321"/>
        <v>28.413284132841326</v>
      </c>
      <c r="E361" s="98">
        <f>IFERROR(SUM(VLOOKUP(TEXT($A361,"0000"),'R-M11'!$A$2:$AA$500,5,FALSE),VLOOKUP(TEXT($A361,"0000"),'R-M11'!$A$2:$AA$500,6,FALSE)),0)</f>
        <v>77</v>
      </c>
      <c r="F361" s="58">
        <f>IFERROR(VLOOKUP(TEXT($A361,"0000"),'R-M11'!$A$2:$AA$500,14,FALSE),0)</f>
        <v>271</v>
      </c>
      <c r="G361" s="230">
        <f t="shared" si="374"/>
        <v>34.833321033210325</v>
      </c>
      <c r="H361" s="97">
        <f t="shared" si="322"/>
        <v>94.398299999999978</v>
      </c>
      <c r="I361" s="230">
        <f t="shared" si="375"/>
        <v>29.583284132841328</v>
      </c>
      <c r="J361" s="97">
        <f t="shared" si="323"/>
        <v>80.170699999999997</v>
      </c>
      <c r="K361" s="230">
        <f t="shared" si="324"/>
        <v>61</v>
      </c>
      <c r="L361" s="121">
        <f>IFERROR(VLOOKUP(K361,'Criteria Table'!$A$2:$I$102,2,FALSE),"")</f>
        <v>3.9000000000000004</v>
      </c>
      <c r="M361" s="230">
        <f t="shared" si="325"/>
        <v>64.416605166051653</v>
      </c>
      <c r="N361" s="286">
        <f t="shared" si="326"/>
        <v>38.793103448275865</v>
      </c>
      <c r="O361" s="50">
        <f>IFERROR(VLOOKUP(TEXT($A361,"0000"),'R-M11'!$A$2:$AA$500,17,FALSE),"")</f>
        <v>45</v>
      </c>
      <c r="P361" s="286">
        <f t="shared" si="327"/>
        <v>41.379310344827587</v>
      </c>
      <c r="Q361" s="98">
        <f>IFERROR(SUM(VLOOKUP(TEXT($A361,"0000"),'R-M11'!$A$2:$AA$500,18,FALSE),VLOOKUP(TEXT($A361,"0000"),'R-M11'!$A$2:$AA$500,19,FALSE)),0)</f>
        <v>48</v>
      </c>
      <c r="R361" s="69">
        <f>IFERROR(VLOOKUP(TEXT($A361,"0000"),'R-M11'!$A$2:$AA$500,27,FALSE),0)</f>
        <v>116</v>
      </c>
      <c r="S361" s="121">
        <f t="shared" si="376"/>
        <v>40.193103448275863</v>
      </c>
      <c r="T361" s="70">
        <f t="shared" si="328"/>
        <v>46.624000000000002</v>
      </c>
      <c r="U361" s="121">
        <f t="shared" si="377"/>
        <v>41.979310344827589</v>
      </c>
      <c r="V361" s="70">
        <f t="shared" si="329"/>
        <v>48.695999999999998</v>
      </c>
      <c r="W361" s="121">
        <f t="shared" si="330"/>
        <v>80</v>
      </c>
      <c r="X361" s="124">
        <f>IFERROR(VLOOKUP(W361,'Criteria Table'!$A$2:$I$102,2,FALSE),"")</f>
        <v>2</v>
      </c>
      <c r="Y361" s="121">
        <f t="shared" si="331"/>
        <v>82.172413793103459</v>
      </c>
      <c r="Z361" s="92">
        <f>IFERROR(IF(VLOOKUP(A361,'SG11'!$A$3:$AI$500,18,FALSE)="","NA",VLOOKUP(A361,'SG11'!$A$3:$AI$500,18,FALSE)),"")</f>
        <v>66</v>
      </c>
      <c r="AA361" s="75">
        <f>IFERROR(VLOOKUP(Z361,'Criteria Table'!$A$2:$I$102,6,FALSE),"NA")</f>
        <v>5</v>
      </c>
      <c r="AB361" s="95">
        <f t="shared" si="378"/>
        <v>71</v>
      </c>
      <c r="AC361" s="84">
        <f>IFERROR(IF(VLOOKUP(A361,'SG11'!$A$3:$AI$500,19,FALSE)="","NA",VLOOKUP(A361,'SG11'!$A$3:$AI$500,19,FALSE)),"")</f>
        <v>90</v>
      </c>
      <c r="AD361" s="75">
        <f>IFERROR(VLOOKUP(AC361,'Criteria Table'!$A$2:$I$102,6,FALSE),"NA")</f>
        <v>5</v>
      </c>
      <c r="AE361" s="95">
        <f t="shared" si="379"/>
        <v>95</v>
      </c>
      <c r="AF361" s="92">
        <f>IFERROR(IF(VLOOKUP(A361,'SG11'!$A$3:$AI$500,20,FALSE)="","NA",VLOOKUP(A361,'SG11'!$A$3:$AI$500,20,FALSE)),"")</f>
        <v>63</v>
      </c>
      <c r="AG361" s="75">
        <f>IFERROR(VLOOKUP(AF361,'Criteria Table'!$A$2:$I$102,6,FALSE),"NA")</f>
        <v>5</v>
      </c>
      <c r="AH361" s="95">
        <f t="shared" si="380"/>
        <v>68</v>
      </c>
      <c r="AI361" s="84">
        <f>IFERROR(IF(VLOOKUP(A361,'SG11'!$A$3:$AI$500,21,FALSE)="","NA",VLOOKUP(A361,'SG11'!$A$3:$AI$500,21,FALSE)),"")</f>
        <v>80</v>
      </c>
      <c r="AJ361" s="75">
        <f>IFERROR(VLOOKUP(AI361,'Criteria Table'!$A$2:$I$102,6,FALSE),"NA")</f>
        <v>5</v>
      </c>
      <c r="AK361" s="95">
        <f t="shared" si="381"/>
        <v>85</v>
      </c>
      <c r="AL361" s="99">
        <f>IFERROR(VLOOKUP(TEXT(A361,"0000"),'W11'!$A$1:$E$500,4,FALSE)/AP361*100,"")</f>
        <v>97.58064516129032</v>
      </c>
      <c r="AM361" s="97">
        <f>IFERROR(VLOOKUP(TEXT(A361,"0000"),'W11'!$A$1:$E$500,4,FALSE),"")</f>
        <v>121</v>
      </c>
      <c r="AN361" s="99">
        <f t="shared" si="332"/>
        <v>97.58064516129032</v>
      </c>
      <c r="AO361" s="97">
        <f t="shared" si="333"/>
        <v>121</v>
      </c>
      <c r="AP361" s="99">
        <f>IFERROR(VLOOKUP(TEXT(A361,"0000"),'W11'!$A$1:$E$500,5,FALSE),"")</f>
        <v>124</v>
      </c>
      <c r="AQ361" s="97">
        <f>IFERROR(VLOOKUP(ROUND(AL361,0),'Criteria Table'!$A$2:$I$102,4,FALSE),0)</f>
        <v>0</v>
      </c>
      <c r="AR361" s="128"/>
      <c r="AS361" s="95"/>
      <c r="AT361" s="95"/>
      <c r="AU361" s="100">
        <f>IFERROR(VLOOKUP(TEXT(A361,"0000"),'Sci11'!$A$3:$N$492,4,FALSE)/VLOOKUP(TEXT(A361,"0000"),'Sci11'!$A$3:$N$492,14,FALSE)*100,"")</f>
        <v>44.155844155844157</v>
      </c>
      <c r="AV361" s="101">
        <f>SUM(VLOOKUP(TEXT(A361,"0000"),'Sci11'!$A$3:$N$492,5,FALSE),VLOOKUP(TEXT(A361,"0000"),'Sci11'!$A$3:$N$492,6,FALSE))/VLOOKUP(TEXT(A361,"0000"),'Sci11'!$A$3:$N$492,14,FALSE)*100</f>
        <v>3.8961038961038961</v>
      </c>
      <c r="AW361" s="100">
        <f t="shared" si="382"/>
        <v>47.795844155844158</v>
      </c>
      <c r="AX361" s="101">
        <f>IFERROR(AW361/100*VLOOKUP(TEXT(A361,"0000"),'Sci11'!$A$3:$N$492,14,FALSE),"")</f>
        <v>36.802800000000005</v>
      </c>
      <c r="AY361" s="100">
        <f t="shared" si="383"/>
        <v>5.4561038961038957</v>
      </c>
      <c r="AZ361" s="101">
        <f>IFERROR(AY361/100*VLOOKUP(TEXT(A361,"0000"),'Sci11'!$A$3:$N$492,14,FALSE),"")</f>
        <v>4.2012</v>
      </c>
      <c r="BA361" s="100">
        <f t="shared" si="334"/>
        <v>48</v>
      </c>
      <c r="BB361" s="101">
        <f>IFERROR(VLOOKUP(BA361,'Criteria Table'!$A$2:$I$102,2,FALSE),"")</f>
        <v>5.2</v>
      </c>
      <c r="BC361" s="101">
        <f t="shared" si="335"/>
        <v>53.2</v>
      </c>
      <c r="BD361" s="82">
        <f>IFERROR(VLOOKUP(A361,ATTx11!$A$2:$N$500,4,FALSE),"")</f>
        <v>93.63</v>
      </c>
      <c r="BE361" s="95">
        <f t="shared" si="336"/>
        <v>1</v>
      </c>
      <c r="BF361" s="96">
        <f t="shared" si="337"/>
        <v>94.63</v>
      </c>
      <c r="BG361" s="70">
        <f>IFERROR(VLOOKUP(A361,ATTx11!$A$2:$N$500,11,FALSE),"")</f>
        <v>2</v>
      </c>
      <c r="BH361" s="95">
        <f t="shared" si="338"/>
        <v>1.8</v>
      </c>
      <c r="BI361" s="70">
        <f>IFERROR(VLOOKUP(A361,ATTx11!$A$2:$N$500,12,FALSE),"")</f>
        <v>30</v>
      </c>
      <c r="BJ361" s="97">
        <f t="shared" si="339"/>
        <v>27</v>
      </c>
      <c r="BK361" s="84">
        <f>IFERROR(VLOOKUP(A361,ATTx11!$A$2:$N$500,7,FALSE),"")</f>
        <v>2</v>
      </c>
      <c r="BL361" s="97">
        <f t="shared" si="340"/>
        <v>1.8</v>
      </c>
      <c r="BM361" s="84">
        <f>IFERROR(VLOOKUP(A361,ATTx11!$A$2:$N$500,8,FALSE),"")</f>
        <v>20</v>
      </c>
      <c r="BN361" s="95">
        <f t="shared" si="341"/>
        <v>18</v>
      </c>
      <c r="BO361" s="95"/>
      <c r="BP361" s="83">
        <f>IFERROR(VLOOKUP(TEXT($A361,"0000"),'AYP11'!$B$3379:$AU$3800,17,FALSE),"")</f>
        <v>67</v>
      </c>
      <c r="BQ361" s="75">
        <f>IFERROR(VLOOKUP(BP361,'Criteria Table'!$A$2:$I$102,2,FALSE),0)</f>
        <v>3.3000000000000003</v>
      </c>
      <c r="BR361" s="95">
        <f t="shared" si="342"/>
        <v>70</v>
      </c>
      <c r="BS361" s="83">
        <f>IFERROR(VLOOKUP(TEXT($A361,"0000"),'AYP11'!$B$847:$AU$1268,17,FALSE),"")</f>
        <v>0</v>
      </c>
      <c r="BT361" s="75">
        <f>IFERROR(VLOOKUP(BS361,'Criteria Table'!$A$2:$I$102,2,FALSE),0)</f>
        <v>10</v>
      </c>
      <c r="BU361" s="95">
        <f t="shared" si="343"/>
        <v>10</v>
      </c>
      <c r="BV361" s="83">
        <f>IFERROR(VLOOKUP(TEXT($A361,"0000"),'AYP11'!$B$2113:$AU$2534,17,FALSE),"")</f>
        <v>60</v>
      </c>
      <c r="BW361" s="75">
        <f>IFERROR(VLOOKUP(BV361,'Criteria Table'!$A$2:$I$102,2,FALSE),0)</f>
        <v>4</v>
      </c>
      <c r="BX361" s="95">
        <f t="shared" si="344"/>
        <v>64</v>
      </c>
      <c r="BY361" s="83">
        <f>IFERROR(VLOOKUP(TEXT($A361,"0000"),'AYP11'!$B$425:$AU$846,17,FALSE),"")</f>
        <v>0</v>
      </c>
      <c r="BZ361" s="75">
        <f>IFERROR(VLOOKUP(BY361,'Criteria Table'!$A$2:$I$102,2,FALSE),0)</f>
        <v>10</v>
      </c>
      <c r="CA361" s="95">
        <f t="shared" si="345"/>
        <v>10</v>
      </c>
      <c r="CB361" s="83">
        <f>IFERROR(VLOOKUP(TEXT($A361,"0000"),'AYP11'!$B$3:$AU$424,17,FALSE),"")</f>
        <v>0</v>
      </c>
      <c r="CC361" s="95">
        <f>IFERROR(VLOOKUP(CB361,'Criteria Table'!$A$2:$I$102,2,FALSE),0)</f>
        <v>10</v>
      </c>
      <c r="CD361" s="95">
        <f t="shared" si="346"/>
        <v>10</v>
      </c>
      <c r="CE361" s="83">
        <f>IFERROR(VLOOKUP(TEXT($A361,"0000"),'AYP11'!$B$1269:$AU$1690,17,FALSE),"")</f>
        <v>53</v>
      </c>
      <c r="CF361" s="95">
        <f>IFERROR(VLOOKUP(CE361,'Criteria Table'!$A$2:$I$102,2,FALSE),0)</f>
        <v>4.7</v>
      </c>
      <c r="CG361" s="95">
        <f t="shared" si="347"/>
        <v>58</v>
      </c>
      <c r="CH361" s="83">
        <f>IFERROR(VLOOKUP(TEXT($A361,"0000"),'AYP11'!$B$1691:$AU$2112,17,FALSE),"")</f>
        <v>0</v>
      </c>
      <c r="CI361" s="95">
        <f>IFERROR(VLOOKUP(CH361,'Criteria Table'!$A$2:$I$102,2,FALSE),0)</f>
        <v>10</v>
      </c>
      <c r="CJ361" s="95">
        <f t="shared" si="348"/>
        <v>10</v>
      </c>
      <c r="CK361" s="83">
        <f>IFERROR(VLOOKUP(TEXT($A361,"0000"),'AYP11'!$B$2535:$AU$2956,17,FALSE),"")</f>
        <v>0</v>
      </c>
      <c r="CL361" s="95">
        <f>IFERROR(VLOOKUP(CK361,'Criteria Table'!$A$2:$I$102,2,FALSE),0)</f>
        <v>10</v>
      </c>
      <c r="CM361" s="95">
        <f t="shared" si="349"/>
        <v>10</v>
      </c>
      <c r="CN361" s="76">
        <f>IFERROR(VLOOKUP(TEXT($A361,"0000"),'AYP11'!$B$3379:$AU$3800,23,FALSE),"")</f>
        <v>0</v>
      </c>
      <c r="CO361" s="95">
        <f>IFERROR(VLOOKUP(CN361,'Criteria Table'!$A$2:$I$102,2,FALSE),0)</f>
        <v>10</v>
      </c>
      <c r="CP361" s="95">
        <f t="shared" si="350"/>
        <v>10</v>
      </c>
      <c r="CQ361" s="76">
        <f>IFERROR(VLOOKUP(TEXT($A361,"0000"),'AYP11'!$B$847:$AU$1268,23,FALSE),"")</f>
        <v>0</v>
      </c>
      <c r="CR361" s="95">
        <f>IFERROR(VLOOKUP(CQ361,'Criteria Table'!$A$2:$I$102,2,FALSE),0)</f>
        <v>10</v>
      </c>
      <c r="CS361" s="95">
        <f t="shared" si="351"/>
        <v>10</v>
      </c>
      <c r="CT361" s="76">
        <f>IFERROR(VLOOKUP(TEXT($A361,"0000"),'AYP11'!$B$2113:$AU$2534,23,FALSE),"")</f>
        <v>78</v>
      </c>
      <c r="CU361" s="95">
        <f>IFERROR(VLOOKUP(CT361,'Criteria Table'!$A$2:$I$102,2,FALSE),0)</f>
        <v>2.2000000000000002</v>
      </c>
      <c r="CV361" s="95">
        <f t="shared" si="352"/>
        <v>80</v>
      </c>
      <c r="CW361" s="76">
        <f>IFERROR(VLOOKUP(TEXT($A361,"0000"),'AYP11'!$B$425:$AU$846,23,FALSE),"")</f>
        <v>0</v>
      </c>
      <c r="CX361" s="95">
        <f>IFERROR(VLOOKUP(CW361,'Criteria Table'!$A$2:$I$102,2,FALSE),0)</f>
        <v>10</v>
      </c>
      <c r="CY361" s="95">
        <f t="shared" si="353"/>
        <v>10</v>
      </c>
      <c r="CZ361" s="76">
        <f>IFERROR(VLOOKUP(TEXT($A361,"0000"),'AYP11'!$B$3:$AU$424,23,FALSE),"")</f>
        <v>0</v>
      </c>
      <c r="DA361" s="95">
        <f>IFERROR(VLOOKUP(CZ361,'Criteria Table'!$A$2:$I$102,2,FALSE),0)</f>
        <v>10</v>
      </c>
      <c r="DB361" s="95">
        <f t="shared" si="354"/>
        <v>10</v>
      </c>
      <c r="DC361" s="76">
        <f>IFERROR(VLOOKUP(TEXT($A361,"0000"),'AYP11'!$B$1269:$AU$1690,23,FALSE),"")</f>
        <v>84</v>
      </c>
      <c r="DD361" s="95">
        <f>IFERROR(VLOOKUP(DC361,'Criteria Table'!$A$2:$I$102,2,FALSE),0)</f>
        <v>1.6</v>
      </c>
      <c r="DE361" s="95">
        <f t="shared" si="355"/>
        <v>86</v>
      </c>
      <c r="DF361" s="76">
        <f>IFERROR(VLOOKUP(TEXT($A361,"0000"),'AYP11'!$B$1691:$AU$2112,23,FALSE),"")</f>
        <v>0</v>
      </c>
      <c r="DG361" s="95">
        <f>IFERROR(VLOOKUP(DF361,'Criteria Table'!$A$2:$I$102,2,FALSE),0)</f>
        <v>10</v>
      </c>
      <c r="DH361" s="95">
        <f t="shared" si="356"/>
        <v>10</v>
      </c>
      <c r="DI361" s="76">
        <f>IFERROR(VLOOKUP(TEXT($A361,"0000"),'AYP11'!$B$2535:$AU$2956,23,FALSE),"")</f>
        <v>0</v>
      </c>
      <c r="DJ361" s="95">
        <f>IFERROR(VLOOKUP(DI361,'Criteria Table'!$A$2:$I$102,2,FALSE),0)</f>
        <v>10</v>
      </c>
      <c r="DK361" s="95">
        <f t="shared" si="357"/>
        <v>10</v>
      </c>
      <c r="DL361" s="91">
        <f>IFERROR(VLOOKUP(TEXT($A361,"0000"),'AYP11'!$B$3379:$AU$3800,11,FALSE),"")</f>
        <v>0</v>
      </c>
      <c r="DM361" s="95">
        <f t="shared" si="358"/>
        <v>1</v>
      </c>
      <c r="DN361" s="95" t="str">
        <f t="shared" si="359"/>
        <v/>
      </c>
      <c r="DO361" s="91">
        <f>IFERROR(VLOOKUP(TEXT($A361,"0000"),'AYP11'!$B$847:$AU$1268,11,FALSE),"")</f>
        <v>0</v>
      </c>
      <c r="DP361" s="95">
        <f t="shared" si="360"/>
        <v>1</v>
      </c>
      <c r="DQ361" s="95" t="str">
        <f t="shared" si="361"/>
        <v/>
      </c>
      <c r="DR361" s="91">
        <f>IFERROR(VLOOKUP(TEXT($A361,"0000"),'AYP11'!$B$2113:$AU$2534,11,FALSE),"")</f>
        <v>0</v>
      </c>
      <c r="DS361" s="95">
        <f t="shared" si="362"/>
        <v>1</v>
      </c>
      <c r="DT361" s="95" t="str">
        <f t="shared" si="363"/>
        <v/>
      </c>
      <c r="DU361" s="91">
        <f>IFERROR(VLOOKUP(TEXT($A361,"0000"),'AYP11'!$B$425:$AU$846,11,FALSE),"")</f>
        <v>0</v>
      </c>
      <c r="DV361" s="95">
        <f t="shared" si="364"/>
        <v>1</v>
      </c>
      <c r="DW361" s="95" t="str">
        <f t="shared" si="365"/>
        <v/>
      </c>
      <c r="DX361" s="91">
        <f>IFERROR(VLOOKUP(TEXT($A361,"0000"),'AYP11'!$B$3:$AU$424,11,FALSE),"")</f>
        <v>0</v>
      </c>
      <c r="DY361" s="95">
        <f t="shared" si="366"/>
        <v>1</v>
      </c>
      <c r="DZ361" s="95" t="str">
        <f t="shared" si="367"/>
        <v/>
      </c>
      <c r="EA361" s="91">
        <f>IFERROR(VLOOKUP(TEXT($A361,"0000"),'AYP11'!$B$1269:$AU$1690,11,FALSE),"")</f>
        <v>0</v>
      </c>
      <c r="EB361" s="95">
        <f t="shared" si="368"/>
        <v>1</v>
      </c>
      <c r="EC361" s="95" t="str">
        <f t="shared" si="369"/>
        <v/>
      </c>
      <c r="ED361" s="91">
        <f>IFERROR(VLOOKUP(TEXT($A361,"0000"),'AYP11'!$B$1691:$AU$2112,11,FALSE),"")</f>
        <v>0</v>
      </c>
      <c r="EE361" s="95">
        <f t="shared" si="370"/>
        <v>1</v>
      </c>
      <c r="EF361" s="95" t="str">
        <f t="shared" si="371"/>
        <v/>
      </c>
      <c r="EG361" s="91">
        <f>IFERROR(VLOOKUP(TEXT($A361,"0000"),'AYP11'!$B$2535:$AU$2956,11,FALSE),"")</f>
        <v>0</v>
      </c>
      <c r="EH361" s="95">
        <f t="shared" si="372"/>
        <v>1</v>
      </c>
      <c r="EI361" s="95" t="str">
        <f t="shared" si="373"/>
        <v/>
      </c>
    </row>
    <row r="362" spans="1:147" x14ac:dyDescent="0.25">
      <c r="A362" s="248">
        <v>7024</v>
      </c>
      <c r="B362" s="291">
        <f t="shared" si="320"/>
        <v>42</v>
      </c>
      <c r="C362" s="50">
        <f>IFERROR(VLOOKUP(TEXT($A362,"0000"),'R-M11'!$A$2:$AA$500,4,FALSE),0)</f>
        <v>21</v>
      </c>
      <c r="D362" s="291">
        <f t="shared" si="321"/>
        <v>30</v>
      </c>
      <c r="E362" s="98">
        <f>IFERROR(SUM(VLOOKUP(TEXT($A362,"0000"),'R-M11'!$A$2:$AA$500,5,FALSE),VLOOKUP(TEXT($A362,"0000"),'R-M11'!$A$2:$AA$500,6,FALSE)),0)</f>
        <v>15</v>
      </c>
      <c r="F362" s="58">
        <f>IFERROR(VLOOKUP(TEXT($A362,"0000"),'R-M11'!$A$2:$AA$500,14,FALSE),0)</f>
        <v>50</v>
      </c>
      <c r="G362" s="230">
        <f t="shared" si="374"/>
        <v>43.96</v>
      </c>
      <c r="H362" s="97">
        <f t="shared" si="322"/>
        <v>21.98</v>
      </c>
      <c r="I362" s="230">
        <f t="shared" si="375"/>
        <v>30.84</v>
      </c>
      <c r="J362" s="97">
        <f t="shared" si="323"/>
        <v>15.42</v>
      </c>
      <c r="K362" s="230">
        <f t="shared" si="324"/>
        <v>72</v>
      </c>
      <c r="L362" s="121">
        <f>IFERROR(VLOOKUP(K362,'Criteria Table'!$A$2:$I$102,2,FALSE),"")</f>
        <v>2.8000000000000003</v>
      </c>
      <c r="M362" s="230">
        <f t="shared" si="325"/>
        <v>74.8</v>
      </c>
      <c r="N362" s="286">
        <f t="shared" si="326"/>
        <v>12.5</v>
      </c>
      <c r="O362" s="50">
        <f>IFERROR(VLOOKUP(TEXT($A362,"0000"),'R-M11'!$A$2:$AA$500,17,FALSE),"")</f>
        <v>2</v>
      </c>
      <c r="P362" s="286">
        <f t="shared" si="327"/>
        <v>81.25</v>
      </c>
      <c r="Q362" s="98">
        <f>IFERROR(SUM(VLOOKUP(TEXT($A362,"0000"),'R-M11'!$A$2:$AA$500,18,FALSE),VLOOKUP(TEXT($A362,"0000"),'R-M11'!$A$2:$AA$500,19,FALSE)),0)</f>
        <v>13</v>
      </c>
      <c r="R362" s="69">
        <f>IFERROR(VLOOKUP(TEXT($A362,"0000"),'R-M11'!$A$2:$AA$500,27,FALSE),0)</f>
        <v>16</v>
      </c>
      <c r="S362" s="121">
        <f t="shared" si="376"/>
        <v>12.5</v>
      </c>
      <c r="T362" s="70">
        <f t="shared" si="328"/>
        <v>2</v>
      </c>
      <c r="U362" s="121">
        <f t="shared" si="377"/>
        <v>81.25</v>
      </c>
      <c r="V362" s="70">
        <f t="shared" si="329"/>
        <v>13</v>
      </c>
      <c r="W362" s="121">
        <f t="shared" si="330"/>
        <v>94</v>
      </c>
      <c r="X362" s="124">
        <f>IFERROR(VLOOKUP(W362,'Criteria Table'!$A$2:$I$102,2,FALSE),"")</f>
        <v>0</v>
      </c>
      <c r="Y362" s="121">
        <f t="shared" si="331"/>
        <v>93.75</v>
      </c>
      <c r="Z362" s="92">
        <f>IFERROR(IF(VLOOKUP(A362,'SG11'!$A$3:$AI$500,18,FALSE)="","NA",VLOOKUP(A362,'SG11'!$A$3:$AI$500,18,FALSE)),"")</f>
        <v>63</v>
      </c>
      <c r="AA362" s="75">
        <f>IFERROR(VLOOKUP(Z362,'Criteria Table'!$A$2:$I$102,6,FALSE),"NA")</f>
        <v>5</v>
      </c>
      <c r="AB362" s="95">
        <f t="shared" si="378"/>
        <v>68</v>
      </c>
      <c r="AC362" s="84">
        <f>IFERROR(IF(VLOOKUP(A362,'SG11'!$A$3:$AI$500,19,FALSE)="","NA",VLOOKUP(A362,'SG11'!$A$3:$AI$500,19,FALSE)),"")</f>
        <v>100</v>
      </c>
      <c r="AD362" s="75">
        <f>IFERROR(VLOOKUP(AC362,'Criteria Table'!$A$2:$I$102,6,FALSE),"NA")</f>
        <v>0</v>
      </c>
      <c r="AE362" s="95">
        <f t="shared" si="379"/>
        <v>100</v>
      </c>
      <c r="AF362" s="92">
        <f>IFERROR(IF(VLOOKUP(A362,'SG11'!$A$3:$AI$500,20,FALSE)="","NA",VLOOKUP(A362,'SG11'!$A$3:$AI$500,20,FALSE)),"")</f>
        <v>63</v>
      </c>
      <c r="AG362" s="75">
        <f>IFERROR(VLOOKUP(AF362,'Criteria Table'!$A$2:$I$102,6,FALSE),"NA")</f>
        <v>5</v>
      </c>
      <c r="AH362" s="95">
        <f t="shared" si="380"/>
        <v>68</v>
      </c>
      <c r="AI362" s="84">
        <f>IFERROR(IF(VLOOKUP(A362,'SG11'!$A$3:$AI$500,21,FALSE)="","NA",VLOOKUP(A362,'SG11'!$A$3:$AI$500,21,FALSE)),"")</f>
        <v>100</v>
      </c>
      <c r="AJ362" s="75">
        <f>IFERROR(VLOOKUP(AI362,'Criteria Table'!$A$2:$I$102,6,FALSE),"NA")</f>
        <v>0</v>
      </c>
      <c r="AK362" s="95">
        <f t="shared" si="381"/>
        <v>100</v>
      </c>
      <c r="AL362" s="99">
        <f>IFERROR(VLOOKUP(TEXT(A362,"0000"),'W11'!$A$1:$E$500,4,FALSE)/AP362*100,"")</f>
        <v>100</v>
      </c>
      <c r="AM362" s="97">
        <f>IFERROR(VLOOKUP(TEXT(A362,"0000"),'W11'!$A$1:$E$500,4,FALSE),"")</f>
        <v>17</v>
      </c>
      <c r="AN362" s="99">
        <f t="shared" si="332"/>
        <v>100</v>
      </c>
      <c r="AO362" s="97">
        <f t="shared" si="333"/>
        <v>17</v>
      </c>
      <c r="AP362" s="99">
        <f>IFERROR(VLOOKUP(TEXT(A362,"0000"),'W11'!$A$1:$E$500,5,FALSE),"")</f>
        <v>17</v>
      </c>
      <c r="AQ362" s="97">
        <f>IFERROR(VLOOKUP(ROUND(AL362,0),'Criteria Table'!$A$2:$I$102,4,FALSE),0)</f>
        <v>0</v>
      </c>
      <c r="AR362" s="128"/>
      <c r="AS362" s="95"/>
      <c r="AT362" s="95"/>
      <c r="AU362" s="100">
        <f>IFERROR(VLOOKUP(TEXT(A362,"0000"),'Sci11'!$A$3:$N$492,4,FALSE)/VLOOKUP(TEXT(A362,"0000"),'Sci11'!$A$3:$N$492,14,FALSE)*100,"")</f>
        <v>50</v>
      </c>
      <c r="AV362" s="101">
        <f>SUM(VLOOKUP(TEXT(A362,"0000"),'Sci11'!$A$3:$N$492,5,FALSE),VLOOKUP(TEXT(A362,"0000"),'Sci11'!$A$3:$N$492,6,FALSE))/VLOOKUP(TEXT(A362,"0000"),'Sci11'!$A$3:$N$492,14,FALSE)*100</f>
        <v>12.5</v>
      </c>
      <c r="AW362" s="100">
        <f t="shared" si="382"/>
        <v>52.59</v>
      </c>
      <c r="AX362" s="101">
        <f>IFERROR(AW362/100*VLOOKUP(TEXT(A362,"0000"),'Sci11'!$A$3:$N$492,14,FALSE),"")</f>
        <v>4.2072000000000003</v>
      </c>
      <c r="AY362" s="100">
        <f t="shared" si="383"/>
        <v>13.61</v>
      </c>
      <c r="AZ362" s="101">
        <f>IFERROR(AY362/100*VLOOKUP(TEXT(A362,"0000"),'Sci11'!$A$3:$N$492,14,FALSE),"")</f>
        <v>1.0888</v>
      </c>
      <c r="BA362" s="100">
        <f t="shared" si="334"/>
        <v>63</v>
      </c>
      <c r="BB362" s="101">
        <f>IFERROR(VLOOKUP(BA362,'Criteria Table'!$A$2:$I$102,2,FALSE),"")</f>
        <v>3.7</v>
      </c>
      <c r="BC362" s="101">
        <f t="shared" si="335"/>
        <v>66.7</v>
      </c>
      <c r="BD362" s="82">
        <f>IFERROR(VLOOKUP(A362,ATTx11!$A$2:$N$500,4,FALSE),"")</f>
        <v>94.98</v>
      </c>
      <c r="BE362" s="95">
        <f t="shared" si="336"/>
        <v>0.5</v>
      </c>
      <c r="BF362" s="96">
        <f t="shared" si="337"/>
        <v>95.48</v>
      </c>
      <c r="BG362" s="70">
        <f>IFERROR(VLOOKUP(A362,ATTx11!$A$2:$N$500,11,FALSE),"")</f>
        <v>0</v>
      </c>
      <c r="BH362" s="95">
        <f t="shared" si="338"/>
        <v>0</v>
      </c>
      <c r="BI362" s="70">
        <f>IFERROR(VLOOKUP(A362,ATTx11!$A$2:$N$500,12,FALSE),"")</f>
        <v>5</v>
      </c>
      <c r="BJ362" s="97">
        <f t="shared" si="339"/>
        <v>4.5</v>
      </c>
      <c r="BK362" s="84">
        <f>IFERROR(VLOOKUP(A362,ATTx11!$A$2:$N$500,7,FALSE),"")</f>
        <v>0</v>
      </c>
      <c r="BL362" s="97">
        <f t="shared" si="340"/>
        <v>0</v>
      </c>
      <c r="BM362" s="84">
        <f>IFERROR(VLOOKUP(A362,ATTx11!$A$2:$N$500,8,FALSE),"")</f>
        <v>5</v>
      </c>
      <c r="BN362" s="95">
        <f t="shared" si="341"/>
        <v>4.5</v>
      </c>
      <c r="BO362" s="95"/>
      <c r="BP362" s="83">
        <f>IFERROR(VLOOKUP(TEXT($A362,"0000"),'AYP11'!$B$3379:$AU$3800,17,FALSE),"")</f>
        <v>0</v>
      </c>
      <c r="BQ362" s="75">
        <f>IFERROR(VLOOKUP(BP362,'Criteria Table'!$A$2:$I$102,2,FALSE),0)</f>
        <v>10</v>
      </c>
      <c r="BR362" s="95">
        <f t="shared" si="342"/>
        <v>10</v>
      </c>
      <c r="BS362" s="83">
        <f>IFERROR(VLOOKUP(TEXT($A362,"0000"),'AYP11'!$B$847:$AU$1268,17,FALSE),"")</f>
        <v>0</v>
      </c>
      <c r="BT362" s="75">
        <f>IFERROR(VLOOKUP(BS362,'Criteria Table'!$A$2:$I$102,2,FALSE),0)</f>
        <v>10</v>
      </c>
      <c r="BU362" s="95">
        <f t="shared" si="343"/>
        <v>10</v>
      </c>
      <c r="BV362" s="83">
        <f>IFERROR(VLOOKUP(TEXT($A362,"0000"),'AYP11'!$B$2113:$AU$2534,17,FALSE),"")</f>
        <v>74</v>
      </c>
      <c r="BW362" s="75">
        <f>IFERROR(VLOOKUP(BV362,'Criteria Table'!$A$2:$I$102,2,FALSE),0)</f>
        <v>2.6</v>
      </c>
      <c r="BX362" s="95">
        <f t="shared" si="344"/>
        <v>77</v>
      </c>
      <c r="BY362" s="83">
        <f>IFERROR(VLOOKUP(TEXT($A362,"0000"),'AYP11'!$B$425:$AU$846,17,FALSE),"")</f>
        <v>0</v>
      </c>
      <c r="BZ362" s="75">
        <f>IFERROR(VLOOKUP(BY362,'Criteria Table'!$A$2:$I$102,2,FALSE),0)</f>
        <v>10</v>
      </c>
      <c r="CA362" s="95">
        <f t="shared" si="345"/>
        <v>10</v>
      </c>
      <c r="CB362" s="83">
        <f>IFERROR(VLOOKUP(TEXT($A362,"0000"),'AYP11'!$B$3:$AU$424,17,FALSE),"")</f>
        <v>0</v>
      </c>
      <c r="CC362" s="95">
        <f>IFERROR(VLOOKUP(CB362,'Criteria Table'!$A$2:$I$102,2,FALSE),0)</f>
        <v>10</v>
      </c>
      <c r="CD362" s="95">
        <f t="shared" si="346"/>
        <v>10</v>
      </c>
      <c r="CE362" s="83">
        <f>IFERROR(VLOOKUP(TEXT($A362,"0000"),'AYP11'!$B$1269:$AU$1690,17,FALSE),"")</f>
        <v>70</v>
      </c>
      <c r="CF362" s="95">
        <f>IFERROR(VLOOKUP(CE362,'Criteria Table'!$A$2:$I$102,2,FALSE),0)</f>
        <v>3</v>
      </c>
      <c r="CG362" s="95">
        <f t="shared" si="347"/>
        <v>73</v>
      </c>
      <c r="CH362" s="83">
        <f>IFERROR(VLOOKUP(TEXT($A362,"0000"),'AYP11'!$B$1691:$AU$2112,17,FALSE),"")</f>
        <v>0</v>
      </c>
      <c r="CI362" s="95">
        <f>IFERROR(VLOOKUP(CH362,'Criteria Table'!$A$2:$I$102,2,FALSE),0)</f>
        <v>10</v>
      </c>
      <c r="CJ362" s="95">
        <f t="shared" si="348"/>
        <v>10</v>
      </c>
      <c r="CK362" s="83">
        <f>IFERROR(VLOOKUP(TEXT($A362,"0000"),'AYP11'!$B$2535:$AU$2956,17,FALSE),"")</f>
        <v>0</v>
      </c>
      <c r="CL362" s="95">
        <f>IFERROR(VLOOKUP(CK362,'Criteria Table'!$A$2:$I$102,2,FALSE),0)</f>
        <v>10</v>
      </c>
      <c r="CM362" s="95">
        <f t="shared" si="349"/>
        <v>10</v>
      </c>
      <c r="CN362" s="76">
        <f>IFERROR(VLOOKUP(TEXT($A362,"0000"),'AYP11'!$B$3379:$AU$3800,23,FALSE),"")</f>
        <v>0</v>
      </c>
      <c r="CO362" s="95">
        <f>IFERROR(VLOOKUP(CN362,'Criteria Table'!$A$2:$I$102,2,FALSE),0)</f>
        <v>10</v>
      </c>
      <c r="CP362" s="95">
        <f t="shared" si="350"/>
        <v>10</v>
      </c>
      <c r="CQ362" s="76">
        <f>IFERROR(VLOOKUP(TEXT($A362,"0000"),'AYP11'!$B$847:$AU$1268,23,FALSE),"")</f>
        <v>0</v>
      </c>
      <c r="CR362" s="95">
        <f>IFERROR(VLOOKUP(CQ362,'Criteria Table'!$A$2:$I$102,2,FALSE),0)</f>
        <v>10</v>
      </c>
      <c r="CS362" s="95">
        <f t="shared" si="351"/>
        <v>10</v>
      </c>
      <c r="CT362" s="76">
        <f>IFERROR(VLOOKUP(TEXT($A362,"0000"),'AYP11'!$B$2113:$AU$2534,23,FALSE),"")</f>
        <v>0</v>
      </c>
      <c r="CU362" s="95">
        <f>IFERROR(VLOOKUP(CT362,'Criteria Table'!$A$2:$I$102,2,FALSE),0)</f>
        <v>10</v>
      </c>
      <c r="CV362" s="95">
        <f t="shared" si="352"/>
        <v>10</v>
      </c>
      <c r="CW362" s="76">
        <f>IFERROR(VLOOKUP(TEXT($A362,"0000"),'AYP11'!$B$425:$AU$846,23,FALSE),"")</f>
        <v>0</v>
      </c>
      <c r="CX362" s="95">
        <f>IFERROR(VLOOKUP(CW362,'Criteria Table'!$A$2:$I$102,2,FALSE),0)</f>
        <v>10</v>
      </c>
      <c r="CY362" s="95">
        <f t="shared" si="353"/>
        <v>10</v>
      </c>
      <c r="CZ362" s="76">
        <f>IFERROR(VLOOKUP(TEXT($A362,"0000"),'AYP11'!$B$3:$AU$424,23,FALSE),"")</f>
        <v>0</v>
      </c>
      <c r="DA362" s="95">
        <f>IFERROR(VLOOKUP(CZ362,'Criteria Table'!$A$2:$I$102,2,FALSE),0)</f>
        <v>10</v>
      </c>
      <c r="DB362" s="95">
        <f t="shared" si="354"/>
        <v>10</v>
      </c>
      <c r="DC362" s="76">
        <f>IFERROR(VLOOKUP(TEXT($A362,"0000"),'AYP11'!$B$1269:$AU$1690,23,FALSE),"")</f>
        <v>0</v>
      </c>
      <c r="DD362" s="95">
        <f>IFERROR(VLOOKUP(DC362,'Criteria Table'!$A$2:$I$102,2,FALSE),0)</f>
        <v>10</v>
      </c>
      <c r="DE362" s="95">
        <f t="shared" si="355"/>
        <v>10</v>
      </c>
      <c r="DF362" s="76">
        <f>IFERROR(VLOOKUP(TEXT($A362,"0000"),'AYP11'!$B$1691:$AU$2112,23,FALSE),"")</f>
        <v>0</v>
      </c>
      <c r="DG362" s="95">
        <f>IFERROR(VLOOKUP(DF362,'Criteria Table'!$A$2:$I$102,2,FALSE),0)</f>
        <v>10</v>
      </c>
      <c r="DH362" s="95">
        <f t="shared" si="356"/>
        <v>10</v>
      </c>
      <c r="DI362" s="76">
        <f>IFERROR(VLOOKUP(TEXT($A362,"0000"),'AYP11'!$B$2535:$AU$2956,23,FALSE),"")</f>
        <v>0</v>
      </c>
      <c r="DJ362" s="95">
        <f>IFERROR(VLOOKUP(DI362,'Criteria Table'!$A$2:$I$102,2,FALSE),0)</f>
        <v>10</v>
      </c>
      <c r="DK362" s="95">
        <f t="shared" si="357"/>
        <v>10</v>
      </c>
      <c r="DL362" s="91">
        <f>IFERROR(VLOOKUP(TEXT($A362,"0000"),'AYP11'!$B$3379:$AU$3800,11,FALSE),"")</f>
        <v>0</v>
      </c>
      <c r="DM362" s="95">
        <f t="shared" si="358"/>
        <v>1</v>
      </c>
      <c r="DN362" s="95" t="str">
        <f t="shared" si="359"/>
        <v/>
      </c>
      <c r="DO362" s="91">
        <f>IFERROR(VLOOKUP(TEXT($A362,"0000"),'AYP11'!$B$847:$AU$1268,11,FALSE),"")</f>
        <v>0</v>
      </c>
      <c r="DP362" s="95">
        <f t="shared" si="360"/>
        <v>1</v>
      </c>
      <c r="DQ362" s="95" t="str">
        <f t="shared" si="361"/>
        <v/>
      </c>
      <c r="DR362" s="91">
        <f>IFERROR(VLOOKUP(TEXT($A362,"0000"),'AYP11'!$B$2113:$AU$2534,11,FALSE),"")</f>
        <v>0</v>
      </c>
      <c r="DS362" s="95">
        <f t="shared" si="362"/>
        <v>1</v>
      </c>
      <c r="DT362" s="95" t="str">
        <f t="shared" si="363"/>
        <v/>
      </c>
      <c r="DU362" s="91">
        <f>IFERROR(VLOOKUP(TEXT($A362,"0000"),'AYP11'!$B$425:$AU$846,11,FALSE),"")</f>
        <v>0</v>
      </c>
      <c r="DV362" s="95">
        <f t="shared" si="364"/>
        <v>1</v>
      </c>
      <c r="DW362" s="95" t="str">
        <f t="shared" si="365"/>
        <v/>
      </c>
      <c r="DX362" s="91">
        <f>IFERROR(VLOOKUP(TEXT($A362,"0000"),'AYP11'!$B$3:$AU$424,11,FALSE),"")</f>
        <v>0</v>
      </c>
      <c r="DY362" s="95">
        <f t="shared" si="366"/>
        <v>1</v>
      </c>
      <c r="DZ362" s="95" t="str">
        <f t="shared" si="367"/>
        <v/>
      </c>
      <c r="EA362" s="91">
        <f>IFERROR(VLOOKUP(TEXT($A362,"0000"),'AYP11'!$B$1269:$AU$1690,11,FALSE),"")</f>
        <v>0</v>
      </c>
      <c r="EB362" s="95">
        <f t="shared" si="368"/>
        <v>1</v>
      </c>
      <c r="EC362" s="95" t="str">
        <f t="shared" si="369"/>
        <v/>
      </c>
      <c r="ED362" s="91">
        <f>IFERROR(VLOOKUP(TEXT($A362,"0000"),'AYP11'!$B$1691:$AU$2112,11,FALSE),"")</f>
        <v>0</v>
      </c>
      <c r="EE362" s="95">
        <f t="shared" si="370"/>
        <v>1</v>
      </c>
      <c r="EF362" s="95" t="str">
        <f t="shared" si="371"/>
        <v/>
      </c>
      <c r="EG362" s="91">
        <f>IFERROR(VLOOKUP(TEXT($A362,"0000"),'AYP11'!$B$2535:$AU$2956,11,FALSE),"")</f>
        <v>0</v>
      </c>
      <c r="EH362" s="95">
        <f t="shared" si="372"/>
        <v>1</v>
      </c>
      <c r="EI362" s="95" t="str">
        <f t="shared" si="373"/>
        <v/>
      </c>
    </row>
    <row r="363" spans="1:147" x14ac:dyDescent="0.25">
      <c r="A363" s="248">
        <v>7029</v>
      </c>
      <c r="B363" s="291">
        <f t="shared" si="320"/>
        <v>29.720670391061454</v>
      </c>
      <c r="C363" s="50">
        <f>IFERROR(VLOOKUP(TEXT($A363,"0000"),'R-M11'!$A$2:$AA$500,4,FALSE),0)</f>
        <v>266</v>
      </c>
      <c r="D363" s="291">
        <f t="shared" si="321"/>
        <v>43.910614525139664</v>
      </c>
      <c r="E363" s="98">
        <f>IFERROR(SUM(VLOOKUP(TEXT($A363,"0000"),'R-M11'!$A$2:$AA$500,5,FALSE),VLOOKUP(TEXT($A363,"0000"),'R-M11'!$A$2:$AA$500,6,FALSE)),0)</f>
        <v>393</v>
      </c>
      <c r="F363" s="58">
        <f>IFERROR(VLOOKUP(TEXT($A363,"0000"),'R-M11'!$A$2:$AA$500,14,FALSE),0)</f>
        <v>895</v>
      </c>
      <c r="G363" s="230">
        <f t="shared" si="374"/>
        <v>31.540670391061454</v>
      </c>
      <c r="H363" s="97">
        <f t="shared" si="322"/>
        <v>282.28899999999999</v>
      </c>
      <c r="I363" s="230">
        <f t="shared" si="375"/>
        <v>44.690614525139665</v>
      </c>
      <c r="J363" s="97">
        <f t="shared" si="323"/>
        <v>399.98099999999999</v>
      </c>
      <c r="K363" s="230">
        <f t="shared" si="324"/>
        <v>74</v>
      </c>
      <c r="L363" s="121">
        <f>IFERROR(VLOOKUP(K363,'Criteria Table'!$A$2:$I$102,2,FALSE),"")</f>
        <v>2.6</v>
      </c>
      <c r="M363" s="230">
        <f t="shared" si="325"/>
        <v>76.231284916201119</v>
      </c>
      <c r="N363" s="286">
        <f t="shared" si="326"/>
        <v>17.676767676767678</v>
      </c>
      <c r="O363" s="50">
        <f>IFERROR(VLOOKUP(TEXT($A363,"0000"),'R-M11'!$A$2:$AA$500,17,FALSE),"")</f>
        <v>70</v>
      </c>
      <c r="P363" s="286">
        <f t="shared" si="327"/>
        <v>74.242424242424249</v>
      </c>
      <c r="Q363" s="98">
        <f>IFERROR(SUM(VLOOKUP(TEXT($A363,"0000"),'R-M11'!$A$2:$AA$500,18,FALSE),VLOOKUP(TEXT($A363,"0000"),'R-M11'!$A$2:$AA$500,19,FALSE)),0)</f>
        <v>294</v>
      </c>
      <c r="R363" s="69">
        <f>IFERROR(VLOOKUP(TEXT($A363,"0000"),'R-M11'!$A$2:$AA$500,27,FALSE),0)</f>
        <v>396</v>
      </c>
      <c r="S363" s="121">
        <f t="shared" si="376"/>
        <v>17.676767676767678</v>
      </c>
      <c r="T363" s="70">
        <f t="shared" si="328"/>
        <v>70.000000000000014</v>
      </c>
      <c r="U363" s="121">
        <f t="shared" si="377"/>
        <v>74.242424242424249</v>
      </c>
      <c r="V363" s="70">
        <f t="shared" si="329"/>
        <v>294.00000000000006</v>
      </c>
      <c r="W363" s="121">
        <f t="shared" si="330"/>
        <v>92</v>
      </c>
      <c r="X363" s="124">
        <f>IFERROR(VLOOKUP(W363,'Criteria Table'!$A$2:$I$102,2,FALSE),"")</f>
        <v>0</v>
      </c>
      <c r="Y363" s="121">
        <f t="shared" si="331"/>
        <v>91.919191919191931</v>
      </c>
      <c r="Z363" s="92">
        <f>IFERROR(IF(VLOOKUP(A363,'SG11'!$A$3:$AI$500,18,FALSE)="","NA",VLOOKUP(A363,'SG11'!$A$3:$AI$500,18,FALSE)),"")</f>
        <v>69</v>
      </c>
      <c r="AA363" s="75">
        <f>IFERROR(VLOOKUP(Z363,'Criteria Table'!$A$2:$I$102,6,FALSE),"NA")</f>
        <v>5</v>
      </c>
      <c r="AB363" s="95">
        <f t="shared" si="378"/>
        <v>74</v>
      </c>
      <c r="AC363" s="84">
        <f>IFERROR(IF(VLOOKUP(A363,'SG11'!$A$3:$AI$500,19,FALSE)="","NA",VLOOKUP(A363,'SG11'!$A$3:$AI$500,19,FALSE)),"")</f>
        <v>89</v>
      </c>
      <c r="AD363" s="75">
        <f>IFERROR(VLOOKUP(AC363,'Criteria Table'!$A$2:$I$102,6,FALSE),"NA")</f>
        <v>5</v>
      </c>
      <c r="AE363" s="95">
        <f t="shared" si="379"/>
        <v>94</v>
      </c>
      <c r="AF363" s="92">
        <f>IFERROR(IF(VLOOKUP(A363,'SG11'!$A$3:$AI$500,20,FALSE)="","NA",VLOOKUP(A363,'SG11'!$A$3:$AI$500,20,FALSE)),"")</f>
        <v>59</v>
      </c>
      <c r="AG363" s="75">
        <f>IFERROR(VLOOKUP(AF363,'Criteria Table'!$A$2:$I$102,6,FALSE),"NA")</f>
        <v>10</v>
      </c>
      <c r="AH363" s="95">
        <f t="shared" si="380"/>
        <v>69</v>
      </c>
      <c r="AI363" s="84">
        <f>IFERROR(IF(VLOOKUP(A363,'SG11'!$A$3:$AI$500,21,FALSE)="","NA",VLOOKUP(A363,'SG11'!$A$3:$AI$500,21,FALSE)),"")</f>
        <v>85</v>
      </c>
      <c r="AJ363" s="75">
        <f>IFERROR(VLOOKUP(AI363,'Criteria Table'!$A$2:$I$102,6,FALSE),"NA")</f>
        <v>5</v>
      </c>
      <c r="AK363" s="95">
        <f t="shared" si="381"/>
        <v>90</v>
      </c>
      <c r="AL363" s="99">
        <f>IFERROR(VLOOKUP(TEXT(A363,"0000"),'W11'!$A$1:$E$500,4,FALSE)/AP363*100,"")</f>
        <v>98.815165876777257</v>
      </c>
      <c r="AM363" s="97">
        <f>IFERROR(VLOOKUP(TEXT(A363,"0000"),'W11'!$A$1:$E$500,4,FALSE),"")</f>
        <v>417</v>
      </c>
      <c r="AN363" s="99">
        <f t="shared" si="332"/>
        <v>98.815165876777257</v>
      </c>
      <c r="AO363" s="97">
        <f t="shared" si="333"/>
        <v>417</v>
      </c>
      <c r="AP363" s="99">
        <f>IFERROR(VLOOKUP(TEXT(A363,"0000"),'W11'!$A$1:$E$500,5,FALSE),"")</f>
        <v>422</v>
      </c>
      <c r="AQ363" s="97">
        <f>IFERROR(VLOOKUP(ROUND(AL363,0),'Criteria Table'!$A$2:$I$102,4,FALSE),0)</f>
        <v>0</v>
      </c>
      <c r="AR363" s="128"/>
      <c r="AS363" s="95"/>
      <c r="AT363" s="95"/>
      <c r="AU363" s="100" t="str">
        <f>IFERROR(VLOOKUP(TEXT(A363,"0000"),'Sci11'!$A$3:$N$492,4,FALSE)/VLOOKUP(TEXT(A363,"0000"),'Sci11'!$A$3:$N$492,14,FALSE)*100,"")</f>
        <v/>
      </c>
      <c r="AV363" s="101" t="e">
        <f>SUM(VLOOKUP(TEXT(A363,"0000"),'Sci11'!$A$3:$N$492,5,FALSE),VLOOKUP(TEXT(A363,"0000"),'Sci11'!$A$3:$N$492,6,FALSE))/VLOOKUP(TEXT(A363,"0000"),'Sci11'!$A$3:$N$492,14,FALSE)*100</f>
        <v>#N/A</v>
      </c>
      <c r="AW363" s="100" t="str">
        <f t="shared" si="382"/>
        <v/>
      </c>
      <c r="AX363" s="101" t="str">
        <f>IFERROR(AW363/100*VLOOKUP(TEXT(A363,"0000"),'Sci11'!$A$3:$N$492,14,FALSE),"")</f>
        <v/>
      </c>
      <c r="AY363" s="100" t="str">
        <f t="shared" si="383"/>
        <v/>
      </c>
      <c r="AZ363" s="101" t="str">
        <f>IFERROR(AY363/100*VLOOKUP(TEXT(A363,"0000"),'Sci11'!$A$3:$N$492,14,FALSE),"")</f>
        <v/>
      </c>
      <c r="BA363" s="100" t="str">
        <f t="shared" si="334"/>
        <v/>
      </c>
      <c r="BB363" s="101" t="str">
        <f>IFERROR(VLOOKUP(BA363,'Criteria Table'!$A$2:$I$102,2,FALSE),"")</f>
        <v/>
      </c>
      <c r="BC363" s="101">
        <f t="shared" si="335"/>
        <v>0</v>
      </c>
      <c r="BD363" s="82">
        <f>IFERROR(VLOOKUP(A363,ATTx11!$A$2:$N$500,4,FALSE),"")</f>
        <v>97.29</v>
      </c>
      <c r="BE363" s="95">
        <f t="shared" si="336"/>
        <v>0</v>
      </c>
      <c r="BF363" s="96">
        <f t="shared" si="337"/>
        <v>97.29</v>
      </c>
      <c r="BG363" s="70">
        <f>IFERROR(VLOOKUP(A363,ATTx11!$A$2:$N$500,11,FALSE),"")</f>
        <v>0</v>
      </c>
      <c r="BH363" s="95">
        <f t="shared" si="338"/>
        <v>0</v>
      </c>
      <c r="BI363" s="70">
        <f>IFERROR(VLOOKUP(A363,ATTx11!$A$2:$N$500,12,FALSE),"")</f>
        <v>22</v>
      </c>
      <c r="BJ363" s="97">
        <f t="shared" si="339"/>
        <v>19.8</v>
      </c>
      <c r="BK363" s="84">
        <f>IFERROR(VLOOKUP(A363,ATTx11!$A$2:$N$500,7,FALSE),"")</f>
        <v>0</v>
      </c>
      <c r="BL363" s="97">
        <f t="shared" si="340"/>
        <v>0</v>
      </c>
      <c r="BM363" s="84">
        <f>IFERROR(VLOOKUP(A363,ATTx11!$A$2:$N$500,8,FALSE),"")</f>
        <v>22</v>
      </c>
      <c r="BN363" s="95">
        <f t="shared" si="341"/>
        <v>19.8</v>
      </c>
      <c r="BO363" s="95"/>
      <c r="BP363" s="83">
        <f>IFERROR(VLOOKUP(TEXT($A363,"0000"),'AYP11'!$B$3379:$AU$3800,17,FALSE),"")</f>
        <v>78</v>
      </c>
      <c r="BQ363" s="75">
        <f>IFERROR(VLOOKUP(BP363,'Criteria Table'!$A$2:$I$102,2,FALSE),0)</f>
        <v>2.2000000000000002</v>
      </c>
      <c r="BR363" s="95">
        <f t="shared" si="342"/>
        <v>80</v>
      </c>
      <c r="BS363" s="83">
        <f>IFERROR(VLOOKUP(TEXT($A363,"0000"),'AYP11'!$B$847:$AU$1268,17,FALSE),"")</f>
        <v>0</v>
      </c>
      <c r="BT363" s="75">
        <f>IFERROR(VLOOKUP(BS363,'Criteria Table'!$A$2:$I$102,2,FALSE),0)</f>
        <v>10</v>
      </c>
      <c r="BU363" s="95">
        <f t="shared" si="343"/>
        <v>10</v>
      </c>
      <c r="BV363" s="83">
        <f>IFERROR(VLOOKUP(TEXT($A363,"0000"),'AYP11'!$B$2113:$AU$2534,17,FALSE),"")</f>
        <v>73</v>
      </c>
      <c r="BW363" s="75">
        <f>IFERROR(VLOOKUP(BV363,'Criteria Table'!$A$2:$I$102,2,FALSE),0)</f>
        <v>2.7</v>
      </c>
      <c r="BX363" s="95">
        <f t="shared" si="344"/>
        <v>76</v>
      </c>
      <c r="BY363" s="83">
        <f>IFERROR(VLOOKUP(TEXT($A363,"0000"),'AYP11'!$B$425:$AU$846,17,FALSE),"")</f>
        <v>0</v>
      </c>
      <c r="BZ363" s="75">
        <f>IFERROR(VLOOKUP(BY363,'Criteria Table'!$A$2:$I$102,2,FALSE),0)</f>
        <v>10</v>
      </c>
      <c r="CA363" s="95">
        <f t="shared" si="345"/>
        <v>10</v>
      </c>
      <c r="CB363" s="83">
        <f>IFERROR(VLOOKUP(TEXT($A363,"0000"),'AYP11'!$B$3:$AU$424,17,FALSE),"")</f>
        <v>0</v>
      </c>
      <c r="CC363" s="95">
        <f>IFERROR(VLOOKUP(CB363,'Criteria Table'!$A$2:$I$102,2,FALSE),0)</f>
        <v>10</v>
      </c>
      <c r="CD363" s="95">
        <f t="shared" si="346"/>
        <v>10</v>
      </c>
      <c r="CE363" s="83">
        <f>IFERROR(VLOOKUP(TEXT($A363,"0000"),'AYP11'!$B$1269:$AU$1690,17,FALSE),"")</f>
        <v>69</v>
      </c>
      <c r="CF363" s="95">
        <f>IFERROR(VLOOKUP(CE363,'Criteria Table'!$A$2:$I$102,2,FALSE),0)</f>
        <v>3.1</v>
      </c>
      <c r="CG363" s="95">
        <f t="shared" si="347"/>
        <v>72</v>
      </c>
      <c r="CH363" s="83">
        <f>IFERROR(VLOOKUP(TEXT($A363,"0000"),'AYP11'!$B$1691:$AU$2112,17,FALSE),"")</f>
        <v>0</v>
      </c>
      <c r="CI363" s="95">
        <f>IFERROR(VLOOKUP(CH363,'Criteria Table'!$A$2:$I$102,2,FALSE),0)</f>
        <v>10</v>
      </c>
      <c r="CJ363" s="95">
        <f t="shared" si="348"/>
        <v>10</v>
      </c>
      <c r="CK363" s="83">
        <f>IFERROR(VLOOKUP(TEXT($A363,"0000"),'AYP11'!$B$2535:$AU$2956,17,FALSE),"")</f>
        <v>0</v>
      </c>
      <c r="CL363" s="95">
        <f>IFERROR(VLOOKUP(CK363,'Criteria Table'!$A$2:$I$102,2,FALSE),0)</f>
        <v>10</v>
      </c>
      <c r="CM363" s="95">
        <f t="shared" si="349"/>
        <v>10</v>
      </c>
      <c r="CN363" s="76">
        <f>IFERROR(VLOOKUP(TEXT($A363,"0000"),'AYP11'!$B$3379:$AU$3800,23,FALSE),"")</f>
        <v>93</v>
      </c>
      <c r="CO363" s="95">
        <f>IFERROR(VLOOKUP(CN363,'Criteria Table'!$A$2:$I$102,2,FALSE),0)</f>
        <v>0</v>
      </c>
      <c r="CP363" s="95">
        <f t="shared" si="350"/>
        <v>93</v>
      </c>
      <c r="CQ363" s="76">
        <f>IFERROR(VLOOKUP(TEXT($A363,"0000"),'AYP11'!$B$847:$AU$1268,23,FALSE),"")</f>
        <v>0</v>
      </c>
      <c r="CR363" s="95">
        <f>IFERROR(VLOOKUP(CQ363,'Criteria Table'!$A$2:$I$102,2,FALSE),0)</f>
        <v>10</v>
      </c>
      <c r="CS363" s="95">
        <f t="shared" si="351"/>
        <v>10</v>
      </c>
      <c r="CT363" s="76">
        <f>IFERROR(VLOOKUP(TEXT($A363,"0000"),'AYP11'!$B$2113:$AU$2534,23,FALSE),"")</f>
        <v>92</v>
      </c>
      <c r="CU363" s="95">
        <f>IFERROR(VLOOKUP(CT363,'Criteria Table'!$A$2:$I$102,2,FALSE),0)</f>
        <v>0</v>
      </c>
      <c r="CV363" s="95">
        <f t="shared" si="352"/>
        <v>92</v>
      </c>
      <c r="CW363" s="76">
        <f>IFERROR(VLOOKUP(TEXT($A363,"0000"),'AYP11'!$B$425:$AU$846,23,FALSE),"")</f>
        <v>0</v>
      </c>
      <c r="CX363" s="95">
        <f>IFERROR(VLOOKUP(CW363,'Criteria Table'!$A$2:$I$102,2,FALSE),0)</f>
        <v>10</v>
      </c>
      <c r="CY363" s="95">
        <f t="shared" si="353"/>
        <v>10</v>
      </c>
      <c r="CZ363" s="76">
        <f>IFERROR(VLOOKUP(TEXT($A363,"0000"),'AYP11'!$B$3:$AU$424,23,FALSE),"")</f>
        <v>0</v>
      </c>
      <c r="DA363" s="95">
        <f>IFERROR(VLOOKUP(CZ363,'Criteria Table'!$A$2:$I$102,2,FALSE),0)</f>
        <v>10</v>
      </c>
      <c r="DB363" s="95">
        <f t="shared" si="354"/>
        <v>10</v>
      </c>
      <c r="DC363" s="76">
        <f>IFERROR(VLOOKUP(TEXT($A363,"0000"),'AYP11'!$B$1269:$AU$1690,23,FALSE),"")</f>
        <v>88</v>
      </c>
      <c r="DD363" s="95">
        <f>IFERROR(VLOOKUP(DC363,'Criteria Table'!$A$2:$I$102,2,FALSE),0)</f>
        <v>0</v>
      </c>
      <c r="DE363" s="95">
        <f t="shared" si="355"/>
        <v>88</v>
      </c>
      <c r="DF363" s="76">
        <f>IFERROR(VLOOKUP(TEXT($A363,"0000"),'AYP11'!$B$1691:$AU$2112,23,FALSE),"")</f>
        <v>0</v>
      </c>
      <c r="DG363" s="95">
        <f>IFERROR(VLOOKUP(DF363,'Criteria Table'!$A$2:$I$102,2,FALSE),0)</f>
        <v>10</v>
      </c>
      <c r="DH363" s="95">
        <f t="shared" si="356"/>
        <v>10</v>
      </c>
      <c r="DI363" s="76">
        <f>IFERROR(VLOOKUP(TEXT($A363,"0000"),'AYP11'!$B$2535:$AU$2956,23,FALSE),"")</f>
        <v>0</v>
      </c>
      <c r="DJ363" s="95">
        <f>IFERROR(VLOOKUP(DI363,'Criteria Table'!$A$2:$I$102,2,FALSE),0)</f>
        <v>10</v>
      </c>
      <c r="DK363" s="95">
        <f t="shared" si="357"/>
        <v>10</v>
      </c>
      <c r="DL363" s="91">
        <f>IFERROR(VLOOKUP(TEXT($A363,"0000"),'AYP11'!$B$3379:$AU$3800,11,FALSE),"")</f>
        <v>0</v>
      </c>
      <c r="DM363" s="95">
        <f t="shared" si="358"/>
        <v>1</v>
      </c>
      <c r="DN363" s="95" t="str">
        <f t="shared" si="359"/>
        <v/>
      </c>
      <c r="DO363" s="91">
        <f>IFERROR(VLOOKUP(TEXT($A363,"0000"),'AYP11'!$B$847:$AU$1268,11,FALSE),"")</f>
        <v>0</v>
      </c>
      <c r="DP363" s="95">
        <f t="shared" si="360"/>
        <v>1</v>
      </c>
      <c r="DQ363" s="95" t="str">
        <f t="shared" si="361"/>
        <v/>
      </c>
      <c r="DR363" s="91">
        <f>IFERROR(VLOOKUP(TEXT($A363,"0000"),'AYP11'!$B$2113:$AU$2534,11,FALSE),"")</f>
        <v>0</v>
      </c>
      <c r="DS363" s="95">
        <f t="shared" si="362"/>
        <v>1</v>
      </c>
      <c r="DT363" s="95" t="str">
        <f t="shared" si="363"/>
        <v/>
      </c>
      <c r="DU363" s="91">
        <f>IFERROR(VLOOKUP(TEXT($A363,"0000"),'AYP11'!$B$425:$AU$846,11,FALSE),"")</f>
        <v>0</v>
      </c>
      <c r="DV363" s="95">
        <f t="shared" si="364"/>
        <v>1</v>
      </c>
      <c r="DW363" s="95" t="str">
        <f t="shared" si="365"/>
        <v/>
      </c>
      <c r="DX363" s="91">
        <f>IFERROR(VLOOKUP(TEXT($A363,"0000"),'AYP11'!$B$3:$AU$424,11,FALSE),"")</f>
        <v>0</v>
      </c>
      <c r="DY363" s="95">
        <f t="shared" si="366"/>
        <v>1</v>
      </c>
      <c r="DZ363" s="95" t="str">
        <f t="shared" si="367"/>
        <v/>
      </c>
      <c r="EA363" s="91">
        <f>IFERROR(VLOOKUP(TEXT($A363,"0000"),'AYP11'!$B$1269:$AU$1690,11,FALSE),"")</f>
        <v>0</v>
      </c>
      <c r="EB363" s="95">
        <f t="shared" si="368"/>
        <v>1</v>
      </c>
      <c r="EC363" s="95" t="str">
        <f t="shared" si="369"/>
        <v/>
      </c>
      <c r="ED363" s="91">
        <f>IFERROR(VLOOKUP(TEXT($A363,"0000"),'AYP11'!$B$1691:$AU$2112,11,FALSE),"")</f>
        <v>0</v>
      </c>
      <c r="EE363" s="95">
        <f t="shared" si="370"/>
        <v>1</v>
      </c>
      <c r="EF363" s="95" t="str">
        <f t="shared" si="371"/>
        <v/>
      </c>
      <c r="EG363" s="91">
        <f>IFERROR(VLOOKUP(TEXT($A363,"0000"),'AYP11'!$B$2535:$AU$2956,11,FALSE),"")</f>
        <v>94</v>
      </c>
      <c r="EH363" s="95">
        <f t="shared" si="372"/>
        <v>0</v>
      </c>
      <c r="EI363" s="95">
        <f t="shared" si="373"/>
        <v>94</v>
      </c>
    </row>
    <row r="364" spans="1:147" x14ac:dyDescent="0.25">
      <c r="A364" s="248">
        <v>7030</v>
      </c>
      <c r="B364" s="291">
        <f t="shared" si="320"/>
        <v>10.344827586206897</v>
      </c>
      <c r="C364" s="50">
        <f>IFERROR(VLOOKUP(TEXT($A364,"0000"),'R-M11'!$A$2:$AA$500,4,FALSE),0)</f>
        <v>3</v>
      </c>
      <c r="D364" s="291">
        <f t="shared" si="321"/>
        <v>0</v>
      </c>
      <c r="E364" s="98">
        <f>IFERROR(SUM(VLOOKUP(TEXT($A364,"0000"),'R-M11'!$A$2:$AA$500,5,FALSE),VLOOKUP(TEXT($A364,"0000"),'R-M11'!$A$2:$AA$500,6,FALSE)),0)</f>
        <v>0</v>
      </c>
      <c r="F364" s="58">
        <f>IFERROR(VLOOKUP(TEXT($A364,"0000"),'R-M11'!$A$2:$AA$500,14,FALSE),0)</f>
        <v>29</v>
      </c>
      <c r="G364" s="230">
        <f t="shared" si="374"/>
        <v>16.644827586206898</v>
      </c>
      <c r="H364" s="97">
        <f t="shared" si="322"/>
        <v>4.827</v>
      </c>
      <c r="I364" s="230">
        <f t="shared" si="375"/>
        <v>2.6999999999999997</v>
      </c>
      <c r="J364" s="97">
        <f t="shared" si="323"/>
        <v>0.78299999999999992</v>
      </c>
      <c r="K364" s="230">
        <f t="shared" si="324"/>
        <v>10</v>
      </c>
      <c r="L364" s="121">
        <f>IFERROR(VLOOKUP(K364,'Criteria Table'!$A$2:$I$102,2,FALSE),"")</f>
        <v>9</v>
      </c>
      <c r="M364" s="230">
        <f t="shared" si="325"/>
        <v>19.344827586206897</v>
      </c>
      <c r="N364" s="286">
        <f t="shared" si="326"/>
        <v>21.052631578947366</v>
      </c>
      <c r="O364" s="50">
        <f>IFERROR(VLOOKUP(TEXT($A364,"0000"),'R-M11'!$A$2:$AA$500,17,FALSE),"")</f>
        <v>4</v>
      </c>
      <c r="P364" s="286">
        <f t="shared" si="327"/>
        <v>0</v>
      </c>
      <c r="Q364" s="98">
        <f>IFERROR(SUM(VLOOKUP(TEXT($A364,"0000"),'R-M11'!$A$2:$AA$500,18,FALSE),VLOOKUP(TEXT($A364,"0000"),'R-M11'!$A$2:$AA$500,19,FALSE)),0)</f>
        <v>0</v>
      </c>
      <c r="R364" s="69">
        <f>IFERROR(VLOOKUP(TEXT($A364,"0000"),'R-M11'!$A$2:$AA$500,27,FALSE),0)</f>
        <v>19</v>
      </c>
      <c r="S364" s="121">
        <f t="shared" si="376"/>
        <v>26.582631578947368</v>
      </c>
      <c r="T364" s="70">
        <f t="shared" si="328"/>
        <v>5.0507</v>
      </c>
      <c r="U364" s="121">
        <f t="shared" si="377"/>
        <v>2.37</v>
      </c>
      <c r="V364" s="70">
        <f t="shared" si="329"/>
        <v>0.45030000000000003</v>
      </c>
      <c r="W364" s="121">
        <f t="shared" si="330"/>
        <v>21</v>
      </c>
      <c r="X364" s="124">
        <f>IFERROR(VLOOKUP(W364,'Criteria Table'!$A$2:$I$102,2,FALSE),"")</f>
        <v>7.9</v>
      </c>
      <c r="Y364" s="121">
        <f t="shared" si="331"/>
        <v>28.952631578947368</v>
      </c>
      <c r="Z364" s="92" t="str">
        <f>IFERROR(IF(VLOOKUP(A364,'SG11'!$A$3:$AI$500,18,FALSE)="","NA",VLOOKUP(A364,'SG11'!$A$3:$AI$500,18,FALSE)),"")</f>
        <v/>
      </c>
      <c r="AA364" s="75" t="str">
        <f>IFERROR(VLOOKUP(Z364,'Criteria Table'!$A$2:$I$102,6,FALSE),"NA")</f>
        <v>NA</v>
      </c>
      <c r="AB364" s="95">
        <f t="shared" si="378"/>
        <v>0</v>
      </c>
      <c r="AC364" s="84" t="str">
        <f>IFERROR(IF(VLOOKUP(A364,'SG11'!$A$3:$AI$500,19,FALSE)="","NA",VLOOKUP(A364,'SG11'!$A$3:$AI$500,19,FALSE)),"")</f>
        <v/>
      </c>
      <c r="AD364" s="75" t="str">
        <f>IFERROR(VLOOKUP(AC364,'Criteria Table'!$A$2:$I$102,6,FALSE),"NA")</f>
        <v>NA</v>
      </c>
      <c r="AE364" s="95">
        <f t="shared" si="379"/>
        <v>0</v>
      </c>
      <c r="AF364" s="92" t="str">
        <f>IFERROR(IF(VLOOKUP(A364,'SG11'!$A$3:$AI$500,20,FALSE)="","NA",VLOOKUP(A364,'SG11'!$A$3:$AI$500,20,FALSE)),"")</f>
        <v/>
      </c>
      <c r="AG364" s="75" t="str">
        <f>IFERROR(VLOOKUP(AF364,'Criteria Table'!$A$2:$I$102,6,FALSE),"NA")</f>
        <v>NA</v>
      </c>
      <c r="AH364" s="95">
        <f t="shared" si="380"/>
        <v>0</v>
      </c>
      <c r="AI364" s="84" t="str">
        <f>IFERROR(IF(VLOOKUP(A364,'SG11'!$A$3:$AI$500,21,FALSE)="","NA",VLOOKUP(A364,'SG11'!$A$3:$AI$500,21,FALSE)),"")</f>
        <v/>
      </c>
      <c r="AJ364" s="75" t="str">
        <f>IFERROR(VLOOKUP(AI364,'Criteria Table'!$A$2:$I$102,6,FALSE),"NA")</f>
        <v>NA</v>
      </c>
      <c r="AK364" s="95">
        <f t="shared" si="381"/>
        <v>0</v>
      </c>
      <c r="AL364" s="99">
        <f>IFERROR(VLOOKUP(TEXT(A364,"0000"),'W11'!$A$1:$E$500,4,FALSE)/AP364*100,"")</f>
        <v>70.588235294117652</v>
      </c>
      <c r="AM364" s="97">
        <f>IFERROR(VLOOKUP(TEXT(A364,"0000"),'W11'!$A$1:$E$500,4,FALSE),"")</f>
        <v>12</v>
      </c>
      <c r="AN364" s="99">
        <f t="shared" si="332"/>
        <v>71.588235294117652</v>
      </c>
      <c r="AO364" s="97">
        <f t="shared" si="333"/>
        <v>12.170000000000002</v>
      </c>
      <c r="AP364" s="99">
        <f>IFERROR(VLOOKUP(TEXT(A364,"0000"),'W11'!$A$1:$E$500,5,FALSE),"")</f>
        <v>17</v>
      </c>
      <c r="AQ364" s="97">
        <f>IFERROR(VLOOKUP(ROUND(AL364,0),'Criteria Table'!$A$2:$I$102,4,FALSE),0)</f>
        <v>1</v>
      </c>
      <c r="AR364" s="128"/>
      <c r="AS364" s="95"/>
      <c r="AT364" s="95"/>
      <c r="AU364" s="100">
        <f>IFERROR(VLOOKUP(TEXT(A364,"0000"),'Sci11'!$A$3:$N$492,4,FALSE)/VLOOKUP(TEXT(A364,"0000"),'Sci11'!$A$3:$N$492,14,FALSE)*100,"")</f>
        <v>2.083333333333333</v>
      </c>
      <c r="AV364" s="101">
        <f>SUM(VLOOKUP(TEXT(A364,"0000"),'Sci11'!$A$3:$N$492,5,FALSE),VLOOKUP(TEXT(A364,"0000"),'Sci11'!$A$3:$N$492,6,FALSE))/VLOOKUP(TEXT(A364,"0000"),'Sci11'!$A$3:$N$492,14,FALSE)*100</f>
        <v>0</v>
      </c>
      <c r="AW364" s="100">
        <f t="shared" si="382"/>
        <v>8.9433333333333334</v>
      </c>
      <c r="AX364" s="101">
        <f>IFERROR(AW364/100*VLOOKUP(TEXT(A364,"0000"),'Sci11'!$A$3:$N$492,14,FALSE),"")</f>
        <v>4.2927999999999997</v>
      </c>
      <c r="AY364" s="100">
        <f t="shared" si="383"/>
        <v>2.94</v>
      </c>
      <c r="AZ364" s="101">
        <f>IFERROR(AY364/100*VLOOKUP(TEXT(A364,"0000"),'Sci11'!$A$3:$N$492,14,FALSE),"")</f>
        <v>1.4112</v>
      </c>
      <c r="BA364" s="100">
        <f t="shared" si="334"/>
        <v>2</v>
      </c>
      <c r="BB364" s="101">
        <f>IFERROR(VLOOKUP(BA364,'Criteria Table'!$A$2:$I$102,2,FALSE),"")</f>
        <v>9.8000000000000007</v>
      </c>
      <c r="BC364" s="101">
        <f t="shared" si="335"/>
        <v>11.8</v>
      </c>
      <c r="BD364" s="82">
        <f>IFERROR(VLOOKUP(A364,ATTx11!$A$2:$N$500,4,FALSE),"")</f>
        <v>89.62</v>
      </c>
      <c r="BE364" s="95">
        <f t="shared" si="336"/>
        <v>3</v>
      </c>
      <c r="BF364" s="96">
        <f t="shared" si="337"/>
        <v>92.62</v>
      </c>
      <c r="BG364" s="70">
        <f>IFERROR(VLOOKUP(A364,ATTx11!$A$2:$N$500,11,FALSE),"")</f>
        <v>29</v>
      </c>
      <c r="BH364" s="95">
        <f t="shared" si="338"/>
        <v>26.1</v>
      </c>
      <c r="BI364" s="70">
        <f>IFERROR(VLOOKUP(A364,ATTx11!$A$2:$N$500,12,FALSE),"")</f>
        <v>22</v>
      </c>
      <c r="BJ364" s="97">
        <f t="shared" si="339"/>
        <v>19.8</v>
      </c>
      <c r="BK364" s="84">
        <f>IFERROR(VLOOKUP(A364,ATTx11!$A$2:$N$500,7,FALSE),"")</f>
        <v>18</v>
      </c>
      <c r="BL364" s="97">
        <f t="shared" si="340"/>
        <v>16.2</v>
      </c>
      <c r="BM364" s="84">
        <f>IFERROR(VLOOKUP(A364,ATTx11!$A$2:$N$500,8,FALSE),"")</f>
        <v>13</v>
      </c>
      <c r="BN364" s="95">
        <f t="shared" si="341"/>
        <v>11.7</v>
      </c>
      <c r="BO364" s="95"/>
      <c r="BP364" s="83" t="str">
        <f>IFERROR(VLOOKUP(TEXT($A364,"0000"),'AYP11'!$B$3379:$AU$3800,17,FALSE),"")</f>
        <v/>
      </c>
      <c r="BQ364" s="75">
        <f>IFERROR(VLOOKUP(BP364,'Criteria Table'!$A$2:$I$102,2,FALSE),0)</f>
        <v>0</v>
      </c>
      <c r="BR364" s="95">
        <f t="shared" si="342"/>
        <v>0</v>
      </c>
      <c r="BS364" s="83" t="str">
        <f>IFERROR(VLOOKUP(TEXT($A364,"0000"),'AYP11'!$B$847:$AU$1268,17,FALSE),"")</f>
        <v/>
      </c>
      <c r="BT364" s="75">
        <f>IFERROR(VLOOKUP(BS364,'Criteria Table'!$A$2:$I$102,2,FALSE),0)</f>
        <v>0</v>
      </c>
      <c r="BU364" s="95">
        <f t="shared" si="343"/>
        <v>0</v>
      </c>
      <c r="BV364" s="83" t="str">
        <f>IFERROR(VLOOKUP(TEXT($A364,"0000"),'AYP11'!$B$2113:$AU$2534,17,FALSE),"")</f>
        <v/>
      </c>
      <c r="BW364" s="75">
        <f>IFERROR(VLOOKUP(BV364,'Criteria Table'!$A$2:$I$102,2,FALSE),0)</f>
        <v>0</v>
      </c>
      <c r="BX364" s="95">
        <f t="shared" si="344"/>
        <v>0</v>
      </c>
      <c r="BY364" s="83" t="str">
        <f>IFERROR(VLOOKUP(TEXT($A364,"0000"),'AYP11'!$B$425:$AU$846,17,FALSE),"")</f>
        <v/>
      </c>
      <c r="BZ364" s="75">
        <f>IFERROR(VLOOKUP(BY364,'Criteria Table'!$A$2:$I$102,2,FALSE),0)</f>
        <v>0</v>
      </c>
      <c r="CA364" s="95">
        <f t="shared" si="345"/>
        <v>0</v>
      </c>
      <c r="CB364" s="83" t="str">
        <f>IFERROR(VLOOKUP(TEXT($A364,"0000"),'AYP11'!$B$3:$AU$424,17,FALSE),"")</f>
        <v/>
      </c>
      <c r="CC364" s="95">
        <f>IFERROR(VLOOKUP(CB364,'Criteria Table'!$A$2:$I$102,2,FALSE),0)</f>
        <v>0</v>
      </c>
      <c r="CD364" s="95">
        <f t="shared" si="346"/>
        <v>0</v>
      </c>
      <c r="CE364" s="83" t="str">
        <f>IFERROR(VLOOKUP(TEXT($A364,"0000"),'AYP11'!$B$1269:$AU$1690,17,FALSE),"")</f>
        <v/>
      </c>
      <c r="CF364" s="95">
        <f>IFERROR(VLOOKUP(CE364,'Criteria Table'!$A$2:$I$102,2,FALSE),0)</f>
        <v>0</v>
      </c>
      <c r="CG364" s="95">
        <f t="shared" si="347"/>
        <v>0</v>
      </c>
      <c r="CH364" s="83" t="str">
        <f>IFERROR(VLOOKUP(TEXT($A364,"0000"),'AYP11'!$B$1691:$AU$2112,17,FALSE),"")</f>
        <v/>
      </c>
      <c r="CI364" s="95">
        <f>IFERROR(VLOOKUP(CH364,'Criteria Table'!$A$2:$I$102,2,FALSE),0)</f>
        <v>0</v>
      </c>
      <c r="CJ364" s="95">
        <f t="shared" si="348"/>
        <v>0</v>
      </c>
      <c r="CK364" s="83" t="str">
        <f>IFERROR(VLOOKUP(TEXT($A364,"0000"),'AYP11'!$B$2535:$AU$2956,17,FALSE),"")</f>
        <v/>
      </c>
      <c r="CL364" s="95">
        <f>IFERROR(VLOOKUP(CK364,'Criteria Table'!$A$2:$I$102,2,FALSE),0)</f>
        <v>0</v>
      </c>
      <c r="CM364" s="95">
        <f t="shared" si="349"/>
        <v>0</v>
      </c>
      <c r="CN364" s="76" t="str">
        <f>IFERROR(VLOOKUP(TEXT($A364,"0000"),'AYP11'!$B$3379:$AU$3800,23,FALSE),"")</f>
        <v/>
      </c>
      <c r="CO364" s="95">
        <f>IFERROR(VLOOKUP(CN364,'Criteria Table'!$A$2:$I$102,2,FALSE),0)</f>
        <v>0</v>
      </c>
      <c r="CP364" s="95">
        <f t="shared" si="350"/>
        <v>0</v>
      </c>
      <c r="CQ364" s="76" t="str">
        <f>IFERROR(VLOOKUP(TEXT($A364,"0000"),'AYP11'!$B$847:$AU$1268,23,FALSE),"")</f>
        <v/>
      </c>
      <c r="CR364" s="95">
        <f>IFERROR(VLOOKUP(CQ364,'Criteria Table'!$A$2:$I$102,2,FALSE),0)</f>
        <v>0</v>
      </c>
      <c r="CS364" s="95">
        <f t="shared" si="351"/>
        <v>0</v>
      </c>
      <c r="CT364" s="76" t="str">
        <f>IFERROR(VLOOKUP(TEXT($A364,"0000"),'AYP11'!$B$2113:$AU$2534,23,FALSE),"")</f>
        <v/>
      </c>
      <c r="CU364" s="95">
        <f>IFERROR(VLOOKUP(CT364,'Criteria Table'!$A$2:$I$102,2,FALSE),0)</f>
        <v>0</v>
      </c>
      <c r="CV364" s="95">
        <f t="shared" si="352"/>
        <v>0</v>
      </c>
      <c r="CW364" s="76" t="str">
        <f>IFERROR(VLOOKUP(TEXT($A364,"0000"),'AYP11'!$B$425:$AU$846,23,FALSE),"")</f>
        <v/>
      </c>
      <c r="CX364" s="95">
        <f>IFERROR(VLOOKUP(CW364,'Criteria Table'!$A$2:$I$102,2,FALSE),0)</f>
        <v>0</v>
      </c>
      <c r="CY364" s="95">
        <f t="shared" si="353"/>
        <v>0</v>
      </c>
      <c r="CZ364" s="76" t="str">
        <f>IFERROR(VLOOKUP(TEXT($A364,"0000"),'AYP11'!$B$3:$AU$424,23,FALSE),"")</f>
        <v/>
      </c>
      <c r="DA364" s="95">
        <f>IFERROR(VLOOKUP(CZ364,'Criteria Table'!$A$2:$I$102,2,FALSE),0)</f>
        <v>0</v>
      </c>
      <c r="DB364" s="95">
        <f t="shared" si="354"/>
        <v>0</v>
      </c>
      <c r="DC364" s="76" t="str">
        <f>IFERROR(VLOOKUP(TEXT($A364,"0000"),'AYP11'!$B$1269:$AU$1690,23,FALSE),"")</f>
        <v/>
      </c>
      <c r="DD364" s="95">
        <f>IFERROR(VLOOKUP(DC364,'Criteria Table'!$A$2:$I$102,2,FALSE),0)</f>
        <v>0</v>
      </c>
      <c r="DE364" s="95">
        <f t="shared" si="355"/>
        <v>0</v>
      </c>
      <c r="DF364" s="76" t="str">
        <f>IFERROR(VLOOKUP(TEXT($A364,"0000"),'AYP11'!$B$1691:$AU$2112,23,FALSE),"")</f>
        <v/>
      </c>
      <c r="DG364" s="95">
        <f>IFERROR(VLOOKUP(DF364,'Criteria Table'!$A$2:$I$102,2,FALSE),0)</f>
        <v>0</v>
      </c>
      <c r="DH364" s="95">
        <f t="shared" si="356"/>
        <v>0</v>
      </c>
      <c r="DI364" s="76" t="str">
        <f>IFERROR(VLOOKUP(TEXT($A364,"0000"),'AYP11'!$B$2535:$AU$2956,23,FALSE),"")</f>
        <v/>
      </c>
      <c r="DJ364" s="95">
        <f>IFERROR(VLOOKUP(DI364,'Criteria Table'!$A$2:$I$102,2,FALSE),0)</f>
        <v>0</v>
      </c>
      <c r="DK364" s="95">
        <f t="shared" si="357"/>
        <v>0</v>
      </c>
      <c r="DL364" s="91" t="str">
        <f>IFERROR(VLOOKUP(TEXT($A364,"0000"),'AYP11'!$B$3379:$AU$3800,11,FALSE),"")</f>
        <v/>
      </c>
      <c r="DM364" s="95">
        <f t="shared" si="358"/>
        <v>0</v>
      </c>
      <c r="DN364" s="95">
        <f t="shared" si="359"/>
        <v>0</v>
      </c>
      <c r="DO364" s="91" t="str">
        <f>IFERROR(VLOOKUP(TEXT($A364,"0000"),'AYP11'!$B$847:$AU$1268,11,FALSE),"")</f>
        <v/>
      </c>
      <c r="DP364" s="95">
        <f t="shared" si="360"/>
        <v>0</v>
      </c>
      <c r="DQ364" s="95">
        <f t="shared" si="361"/>
        <v>0</v>
      </c>
      <c r="DR364" s="91" t="str">
        <f>IFERROR(VLOOKUP(TEXT($A364,"0000"),'AYP11'!$B$2113:$AU$2534,11,FALSE),"")</f>
        <v/>
      </c>
      <c r="DS364" s="95">
        <f t="shared" si="362"/>
        <v>0</v>
      </c>
      <c r="DT364" s="95">
        <f t="shared" si="363"/>
        <v>0</v>
      </c>
      <c r="DU364" s="91" t="str">
        <f>IFERROR(VLOOKUP(TEXT($A364,"0000"),'AYP11'!$B$425:$AU$846,11,FALSE),"")</f>
        <v/>
      </c>
      <c r="DV364" s="95">
        <f t="shared" si="364"/>
        <v>0</v>
      </c>
      <c r="DW364" s="95">
        <f t="shared" si="365"/>
        <v>0</v>
      </c>
      <c r="DX364" s="91" t="str">
        <f>IFERROR(VLOOKUP(TEXT($A364,"0000"),'AYP11'!$B$3:$AU$424,11,FALSE),"")</f>
        <v/>
      </c>
      <c r="DY364" s="95">
        <f t="shared" si="366"/>
        <v>0</v>
      </c>
      <c r="DZ364" s="95">
        <f t="shared" si="367"/>
        <v>0</v>
      </c>
      <c r="EA364" s="91" t="str">
        <f>IFERROR(VLOOKUP(TEXT($A364,"0000"),'AYP11'!$B$1269:$AU$1690,11,FALSE),"")</f>
        <v/>
      </c>
      <c r="EB364" s="95">
        <f t="shared" si="368"/>
        <v>0</v>
      </c>
      <c r="EC364" s="95">
        <f t="shared" si="369"/>
        <v>0</v>
      </c>
      <c r="ED364" s="91" t="str">
        <f>IFERROR(VLOOKUP(TEXT($A364,"0000"),'AYP11'!$B$1691:$AU$2112,11,FALSE),"")</f>
        <v/>
      </c>
      <c r="EE364" s="95">
        <f t="shared" si="370"/>
        <v>0</v>
      </c>
      <c r="EF364" s="95">
        <f t="shared" si="371"/>
        <v>0</v>
      </c>
      <c r="EG364" s="91" t="str">
        <f>IFERROR(VLOOKUP(TEXT($A364,"0000"),'AYP11'!$B$2535:$AU$2956,11,FALSE),"")</f>
        <v/>
      </c>
      <c r="EH364" s="95">
        <f t="shared" si="372"/>
        <v>0</v>
      </c>
      <c r="EI364" s="95">
        <f t="shared" si="373"/>
        <v>0</v>
      </c>
    </row>
    <row r="365" spans="1:147" x14ac:dyDescent="0.25">
      <c r="A365" s="248">
        <v>7033</v>
      </c>
      <c r="B365" s="291">
        <f t="shared" si="320"/>
        <v>38.073394495412842</v>
      </c>
      <c r="C365" s="50">
        <f>IFERROR(VLOOKUP(TEXT($A365,"0000"),'R-M11'!$A$2:$AA$500,4,FALSE),0)</f>
        <v>83</v>
      </c>
      <c r="D365" s="291">
        <f t="shared" si="321"/>
        <v>29.357798165137616</v>
      </c>
      <c r="E365" s="98">
        <f>IFERROR(SUM(VLOOKUP(TEXT($A365,"0000"),'R-M11'!$A$2:$AA$500,5,FALSE),VLOOKUP(TEXT($A365,"0000"),'R-M11'!$A$2:$AA$500,6,FALSE)),0)</f>
        <v>64</v>
      </c>
      <c r="F365" s="58">
        <f>IFERROR(VLOOKUP(TEXT($A365,"0000"),'R-M11'!$A$2:$AA$500,14,FALSE),0)</f>
        <v>218</v>
      </c>
      <c r="G365" s="230">
        <f t="shared" si="374"/>
        <v>40.383394495412844</v>
      </c>
      <c r="H365" s="97">
        <f t="shared" si="322"/>
        <v>88.035799999999995</v>
      </c>
      <c r="I365" s="230">
        <f t="shared" si="375"/>
        <v>30.347798165137615</v>
      </c>
      <c r="J365" s="97">
        <f t="shared" si="323"/>
        <v>66.158199999999994</v>
      </c>
      <c r="K365" s="230">
        <f t="shared" si="324"/>
        <v>67</v>
      </c>
      <c r="L365" s="121">
        <f>IFERROR(VLOOKUP(K365,'Criteria Table'!$A$2:$I$102,2,FALSE),"")</f>
        <v>3.3000000000000003</v>
      </c>
      <c r="M365" s="230">
        <f t="shared" si="325"/>
        <v>70.731192660550462</v>
      </c>
      <c r="N365" s="286">
        <f t="shared" si="326"/>
        <v>34.065934065934066</v>
      </c>
      <c r="O365" s="50">
        <f>IFERROR(VLOOKUP(TEXT($A365,"0000"),'R-M11'!$A$2:$AA$500,17,FALSE),"")</f>
        <v>31</v>
      </c>
      <c r="P365" s="286">
        <f t="shared" si="327"/>
        <v>57.142857142857139</v>
      </c>
      <c r="Q365" s="98">
        <f>IFERROR(SUM(VLOOKUP(TEXT($A365,"0000"),'R-M11'!$A$2:$AA$500,18,FALSE),VLOOKUP(TEXT($A365,"0000"),'R-M11'!$A$2:$AA$500,19,FALSE)),0)</f>
        <v>52</v>
      </c>
      <c r="R365" s="69">
        <f>IFERROR(VLOOKUP(TEXT($A365,"0000"),'R-M11'!$A$2:$AA$500,27,FALSE),0)</f>
        <v>91</v>
      </c>
      <c r="S365" s="121">
        <f t="shared" si="376"/>
        <v>34.065934065934066</v>
      </c>
      <c r="T365" s="70">
        <f t="shared" si="328"/>
        <v>31</v>
      </c>
      <c r="U365" s="121">
        <f t="shared" si="377"/>
        <v>57.142857142857139</v>
      </c>
      <c r="V365" s="70">
        <f t="shared" si="329"/>
        <v>52</v>
      </c>
      <c r="W365" s="121">
        <f t="shared" si="330"/>
        <v>91</v>
      </c>
      <c r="X365" s="124">
        <f>IFERROR(VLOOKUP(W365,'Criteria Table'!$A$2:$I$102,2,FALSE),"")</f>
        <v>0</v>
      </c>
      <c r="Y365" s="121">
        <f t="shared" si="331"/>
        <v>91.208791208791212</v>
      </c>
      <c r="Z365" s="92">
        <f>IFERROR(IF(VLOOKUP(A365,'SG11'!$A$3:$AI$500,18,FALSE)="","NA",VLOOKUP(A365,'SG11'!$A$3:$AI$500,18,FALSE)),"")</f>
        <v>66</v>
      </c>
      <c r="AA365" s="75">
        <f>IFERROR(VLOOKUP(Z365,'Criteria Table'!$A$2:$I$102,6,FALSE),"NA")</f>
        <v>5</v>
      </c>
      <c r="AB365" s="95">
        <f t="shared" si="378"/>
        <v>71</v>
      </c>
      <c r="AC365" s="84">
        <f>IFERROR(IF(VLOOKUP(A365,'SG11'!$A$3:$AI$500,19,FALSE)="","NA",VLOOKUP(A365,'SG11'!$A$3:$AI$500,19,FALSE)),"")</f>
        <v>87</v>
      </c>
      <c r="AD365" s="75">
        <f>IFERROR(VLOOKUP(AC365,'Criteria Table'!$A$2:$I$102,6,FALSE),"NA")</f>
        <v>5</v>
      </c>
      <c r="AE365" s="95">
        <f t="shared" si="379"/>
        <v>92</v>
      </c>
      <c r="AF365" s="92">
        <f>IFERROR(IF(VLOOKUP(A365,'SG11'!$A$3:$AI$500,20,FALSE)="","NA",VLOOKUP(A365,'SG11'!$A$3:$AI$500,20,FALSE)),"")</f>
        <v>62</v>
      </c>
      <c r="AG365" s="75">
        <f>IFERROR(VLOOKUP(AF365,'Criteria Table'!$A$2:$I$102,6,FALSE),"NA")</f>
        <v>5</v>
      </c>
      <c r="AH365" s="95">
        <f t="shared" si="380"/>
        <v>67</v>
      </c>
      <c r="AI365" s="84">
        <f>IFERROR(IF(VLOOKUP(A365,'SG11'!$A$3:$AI$500,21,FALSE)="","NA",VLOOKUP(A365,'SG11'!$A$3:$AI$500,21,FALSE)),"")</f>
        <v>80</v>
      </c>
      <c r="AJ365" s="75">
        <f>IFERROR(VLOOKUP(AI365,'Criteria Table'!$A$2:$I$102,6,FALSE),"NA")</f>
        <v>5</v>
      </c>
      <c r="AK365" s="95">
        <f t="shared" si="381"/>
        <v>85</v>
      </c>
      <c r="AL365" s="99">
        <f>IFERROR(VLOOKUP(TEXT(A365,"0000"),'W11'!$A$1:$E$500,4,FALSE)/AP365*100,"")</f>
        <v>100</v>
      </c>
      <c r="AM365" s="97">
        <f>IFERROR(VLOOKUP(TEXT(A365,"0000"),'W11'!$A$1:$E$500,4,FALSE),"")</f>
        <v>91</v>
      </c>
      <c r="AN365" s="99">
        <f t="shared" si="332"/>
        <v>100</v>
      </c>
      <c r="AO365" s="97">
        <f t="shared" si="333"/>
        <v>91</v>
      </c>
      <c r="AP365" s="99">
        <f>IFERROR(VLOOKUP(TEXT(A365,"0000"),'W11'!$A$1:$E$500,5,FALSE),"")</f>
        <v>91</v>
      </c>
      <c r="AQ365" s="97">
        <f>IFERROR(VLOOKUP(ROUND(AL365,0),'Criteria Table'!$A$2:$I$102,4,FALSE),0)</f>
        <v>0</v>
      </c>
      <c r="AR365" s="128"/>
      <c r="AS365" s="95"/>
      <c r="AT365" s="95"/>
      <c r="AU365" s="100" t="str">
        <f>IFERROR(VLOOKUP(TEXT(A365,"0000"),'Sci11'!$A$3:$N$492,4,FALSE)/VLOOKUP(TEXT(A365,"0000"),'Sci11'!$A$3:$N$492,14,FALSE)*100,"")</f>
        <v/>
      </c>
      <c r="AV365" s="101" t="e">
        <f>SUM(VLOOKUP(TEXT(A365,"0000"),'Sci11'!$A$3:$N$492,5,FALSE),VLOOKUP(TEXT(A365,"0000"),'Sci11'!$A$3:$N$492,6,FALSE))/VLOOKUP(TEXT(A365,"0000"),'Sci11'!$A$3:$N$492,14,FALSE)*100</f>
        <v>#N/A</v>
      </c>
      <c r="AW365" s="100" t="str">
        <f t="shared" si="382"/>
        <v/>
      </c>
      <c r="AX365" s="101" t="str">
        <f>IFERROR(AW365/100*VLOOKUP(TEXT(A365,"0000"),'Sci11'!$A$3:$N$492,14,FALSE),"")</f>
        <v/>
      </c>
      <c r="AY365" s="100" t="str">
        <f t="shared" si="383"/>
        <v/>
      </c>
      <c r="AZ365" s="101" t="str">
        <f>IFERROR(AY365/100*VLOOKUP(TEXT(A365,"0000"),'Sci11'!$A$3:$N$492,14,FALSE),"")</f>
        <v/>
      </c>
      <c r="BA365" s="100" t="str">
        <f t="shared" si="334"/>
        <v/>
      </c>
      <c r="BB365" s="101" t="str">
        <f>IFERROR(VLOOKUP(BA365,'Criteria Table'!$A$2:$I$102,2,FALSE),"")</f>
        <v/>
      </c>
      <c r="BC365" s="101">
        <f t="shared" si="335"/>
        <v>0</v>
      </c>
      <c r="BD365" s="82">
        <f>IFERROR(VLOOKUP(A365,ATTx11!$A$2:$N$500,4,FALSE),"")</f>
        <v>96.91</v>
      </c>
      <c r="BE365" s="95">
        <f t="shared" si="336"/>
        <v>0.5</v>
      </c>
      <c r="BF365" s="96">
        <f t="shared" si="337"/>
        <v>97.41</v>
      </c>
      <c r="BG365" s="70">
        <f>IFERROR(VLOOKUP(A365,ATTx11!$A$2:$N$500,11,FALSE),"")</f>
        <v>0</v>
      </c>
      <c r="BH365" s="95">
        <f t="shared" si="338"/>
        <v>0</v>
      </c>
      <c r="BI365" s="70">
        <f>IFERROR(VLOOKUP(A365,ATTx11!$A$2:$N$500,12,FALSE),"")</f>
        <v>19</v>
      </c>
      <c r="BJ365" s="97">
        <f t="shared" si="339"/>
        <v>17.100000000000001</v>
      </c>
      <c r="BK365" s="84">
        <f>IFERROR(VLOOKUP(A365,ATTx11!$A$2:$N$500,7,FALSE),"")</f>
        <v>0</v>
      </c>
      <c r="BL365" s="97">
        <f t="shared" si="340"/>
        <v>0</v>
      </c>
      <c r="BM365" s="84">
        <f>IFERROR(VLOOKUP(A365,ATTx11!$A$2:$N$500,8,FALSE),"")</f>
        <v>15</v>
      </c>
      <c r="BN365" s="95">
        <f t="shared" si="341"/>
        <v>13.5</v>
      </c>
      <c r="BO365" s="95"/>
      <c r="BP365" s="83">
        <f>IFERROR(VLOOKUP(TEXT($A365,"0000"),'AYP11'!$B$3379:$AU$3800,17,FALSE),"")</f>
        <v>0</v>
      </c>
      <c r="BQ365" s="75">
        <f>IFERROR(VLOOKUP(BP365,'Criteria Table'!$A$2:$I$102,2,FALSE),0)</f>
        <v>10</v>
      </c>
      <c r="BR365" s="95">
        <f t="shared" si="342"/>
        <v>10</v>
      </c>
      <c r="BS365" s="83">
        <f>IFERROR(VLOOKUP(TEXT($A365,"0000"),'AYP11'!$B$847:$AU$1268,17,FALSE),"")</f>
        <v>63</v>
      </c>
      <c r="BT365" s="75">
        <f>IFERROR(VLOOKUP(BS365,'Criteria Table'!$A$2:$I$102,2,FALSE),0)</f>
        <v>3.7</v>
      </c>
      <c r="BU365" s="95">
        <f t="shared" si="343"/>
        <v>67</v>
      </c>
      <c r="BV365" s="83">
        <f>IFERROR(VLOOKUP(TEXT($A365,"0000"),'AYP11'!$B$2113:$AU$2534,17,FALSE),"")</f>
        <v>69</v>
      </c>
      <c r="BW365" s="75">
        <f>IFERROR(VLOOKUP(BV365,'Criteria Table'!$A$2:$I$102,2,FALSE),0)</f>
        <v>3.1</v>
      </c>
      <c r="BX365" s="95">
        <f t="shared" si="344"/>
        <v>72</v>
      </c>
      <c r="BY365" s="83">
        <f>IFERROR(VLOOKUP(TEXT($A365,"0000"),'AYP11'!$B$425:$AU$846,17,FALSE),"")</f>
        <v>0</v>
      </c>
      <c r="BZ365" s="75">
        <f>IFERROR(VLOOKUP(BY365,'Criteria Table'!$A$2:$I$102,2,FALSE),0)</f>
        <v>10</v>
      </c>
      <c r="CA365" s="95">
        <f t="shared" si="345"/>
        <v>10</v>
      </c>
      <c r="CB365" s="83">
        <f>IFERROR(VLOOKUP(TEXT($A365,"0000"),'AYP11'!$B$3:$AU$424,17,FALSE),"")</f>
        <v>0</v>
      </c>
      <c r="CC365" s="95">
        <f>IFERROR(VLOOKUP(CB365,'Criteria Table'!$A$2:$I$102,2,FALSE),0)</f>
        <v>10</v>
      </c>
      <c r="CD365" s="95">
        <f t="shared" si="346"/>
        <v>10</v>
      </c>
      <c r="CE365" s="83">
        <f>IFERROR(VLOOKUP(TEXT($A365,"0000"),'AYP11'!$B$1269:$AU$1690,17,FALSE),"")</f>
        <v>64</v>
      </c>
      <c r="CF365" s="95">
        <f>IFERROR(VLOOKUP(CE365,'Criteria Table'!$A$2:$I$102,2,FALSE),0)</f>
        <v>3.6</v>
      </c>
      <c r="CG365" s="95">
        <f t="shared" si="347"/>
        <v>68</v>
      </c>
      <c r="CH365" s="83">
        <f>IFERROR(VLOOKUP(TEXT($A365,"0000"),'AYP11'!$B$1691:$AU$2112,17,FALSE),"")</f>
        <v>0</v>
      </c>
      <c r="CI365" s="95">
        <f>IFERROR(VLOOKUP(CH365,'Criteria Table'!$A$2:$I$102,2,FALSE),0)</f>
        <v>10</v>
      </c>
      <c r="CJ365" s="95">
        <f t="shared" si="348"/>
        <v>10</v>
      </c>
      <c r="CK365" s="83">
        <f>IFERROR(VLOOKUP(TEXT($A365,"0000"),'AYP11'!$B$2535:$AU$2956,17,FALSE),"")</f>
        <v>0</v>
      </c>
      <c r="CL365" s="95">
        <f>IFERROR(VLOOKUP(CK365,'Criteria Table'!$A$2:$I$102,2,FALSE),0)</f>
        <v>10</v>
      </c>
      <c r="CM365" s="95">
        <f t="shared" si="349"/>
        <v>10</v>
      </c>
      <c r="CN365" s="76">
        <f>IFERROR(VLOOKUP(TEXT($A365,"0000"),'AYP11'!$B$3379:$AU$3800,23,FALSE),"")</f>
        <v>0</v>
      </c>
      <c r="CO365" s="95">
        <f>IFERROR(VLOOKUP(CN365,'Criteria Table'!$A$2:$I$102,2,FALSE),0)</f>
        <v>10</v>
      </c>
      <c r="CP365" s="95">
        <f t="shared" si="350"/>
        <v>10</v>
      </c>
      <c r="CQ365" s="76">
        <f>IFERROR(VLOOKUP(TEXT($A365,"0000"),'AYP11'!$B$847:$AU$1268,23,FALSE),"")</f>
        <v>85</v>
      </c>
      <c r="CR365" s="95">
        <f>IFERROR(VLOOKUP(CQ365,'Criteria Table'!$A$2:$I$102,2,FALSE),0)</f>
        <v>1.5</v>
      </c>
      <c r="CS365" s="95">
        <f t="shared" si="351"/>
        <v>87</v>
      </c>
      <c r="CT365" s="76">
        <f>IFERROR(VLOOKUP(TEXT($A365,"0000"),'AYP11'!$B$2113:$AU$2534,23,FALSE),"")</f>
        <v>94</v>
      </c>
      <c r="CU365" s="95">
        <f>IFERROR(VLOOKUP(CT365,'Criteria Table'!$A$2:$I$102,2,FALSE),0)</f>
        <v>0</v>
      </c>
      <c r="CV365" s="95">
        <f t="shared" si="352"/>
        <v>94</v>
      </c>
      <c r="CW365" s="76">
        <f>IFERROR(VLOOKUP(TEXT($A365,"0000"),'AYP11'!$B$425:$AU$846,23,FALSE),"")</f>
        <v>0</v>
      </c>
      <c r="CX365" s="95">
        <f>IFERROR(VLOOKUP(CW365,'Criteria Table'!$A$2:$I$102,2,FALSE),0)</f>
        <v>10</v>
      </c>
      <c r="CY365" s="95">
        <f t="shared" si="353"/>
        <v>10</v>
      </c>
      <c r="CZ365" s="76">
        <f>IFERROR(VLOOKUP(TEXT($A365,"0000"),'AYP11'!$B$3:$AU$424,23,FALSE),"")</f>
        <v>0</v>
      </c>
      <c r="DA365" s="95">
        <f>IFERROR(VLOOKUP(CZ365,'Criteria Table'!$A$2:$I$102,2,FALSE),0)</f>
        <v>10</v>
      </c>
      <c r="DB365" s="95">
        <f t="shared" si="354"/>
        <v>10</v>
      </c>
      <c r="DC365" s="76">
        <f>IFERROR(VLOOKUP(TEXT($A365,"0000"),'AYP11'!$B$1269:$AU$1690,23,FALSE),"")</f>
        <v>92</v>
      </c>
      <c r="DD365" s="95">
        <f>IFERROR(VLOOKUP(DC365,'Criteria Table'!$A$2:$I$102,2,FALSE),0)</f>
        <v>0</v>
      </c>
      <c r="DE365" s="95">
        <f t="shared" si="355"/>
        <v>92</v>
      </c>
      <c r="DF365" s="76">
        <f>IFERROR(VLOOKUP(TEXT($A365,"0000"),'AYP11'!$B$1691:$AU$2112,23,FALSE),"")</f>
        <v>0</v>
      </c>
      <c r="DG365" s="95">
        <f>IFERROR(VLOOKUP(DF365,'Criteria Table'!$A$2:$I$102,2,FALSE),0)</f>
        <v>10</v>
      </c>
      <c r="DH365" s="95">
        <f t="shared" si="356"/>
        <v>10</v>
      </c>
      <c r="DI365" s="76">
        <f>IFERROR(VLOOKUP(TEXT($A365,"0000"),'AYP11'!$B$2535:$AU$2956,23,FALSE),"")</f>
        <v>0</v>
      </c>
      <c r="DJ365" s="95">
        <f>IFERROR(VLOOKUP(DI365,'Criteria Table'!$A$2:$I$102,2,FALSE),0)</f>
        <v>10</v>
      </c>
      <c r="DK365" s="95">
        <f t="shared" si="357"/>
        <v>10</v>
      </c>
      <c r="DL365" s="91">
        <f>IFERROR(VLOOKUP(TEXT($A365,"0000"),'AYP11'!$B$3379:$AU$3800,11,FALSE),"")</f>
        <v>0</v>
      </c>
      <c r="DM365" s="95">
        <f t="shared" si="358"/>
        <v>1</v>
      </c>
      <c r="DN365" s="95" t="str">
        <f t="shared" si="359"/>
        <v/>
      </c>
      <c r="DO365" s="91">
        <f>IFERROR(VLOOKUP(TEXT($A365,"0000"),'AYP11'!$B$847:$AU$1268,11,FALSE),"")</f>
        <v>0</v>
      </c>
      <c r="DP365" s="95">
        <f t="shared" si="360"/>
        <v>1</v>
      </c>
      <c r="DQ365" s="95" t="str">
        <f t="shared" si="361"/>
        <v/>
      </c>
      <c r="DR365" s="91">
        <f>IFERROR(VLOOKUP(TEXT($A365,"0000"),'AYP11'!$B$2113:$AU$2534,11,FALSE),"")</f>
        <v>0</v>
      </c>
      <c r="DS365" s="95">
        <f t="shared" si="362"/>
        <v>1</v>
      </c>
      <c r="DT365" s="95" t="str">
        <f t="shared" si="363"/>
        <v/>
      </c>
      <c r="DU365" s="91">
        <f>IFERROR(VLOOKUP(TEXT($A365,"0000"),'AYP11'!$B$425:$AU$846,11,FALSE),"")</f>
        <v>0</v>
      </c>
      <c r="DV365" s="95">
        <f t="shared" si="364"/>
        <v>1</v>
      </c>
      <c r="DW365" s="95" t="str">
        <f t="shared" si="365"/>
        <v/>
      </c>
      <c r="DX365" s="91">
        <f>IFERROR(VLOOKUP(TEXT($A365,"0000"),'AYP11'!$B$3:$AU$424,11,FALSE),"")</f>
        <v>0</v>
      </c>
      <c r="DY365" s="95">
        <f t="shared" si="366"/>
        <v>1</v>
      </c>
      <c r="DZ365" s="95" t="str">
        <f t="shared" si="367"/>
        <v/>
      </c>
      <c r="EA365" s="91">
        <f>IFERROR(VLOOKUP(TEXT($A365,"0000"),'AYP11'!$B$1269:$AU$1690,11,FALSE),"")</f>
        <v>0</v>
      </c>
      <c r="EB365" s="95">
        <f t="shared" si="368"/>
        <v>1</v>
      </c>
      <c r="EC365" s="95" t="str">
        <f t="shared" si="369"/>
        <v/>
      </c>
      <c r="ED365" s="91">
        <f>IFERROR(VLOOKUP(TEXT($A365,"0000"),'AYP11'!$B$1691:$AU$2112,11,FALSE),"")</f>
        <v>0</v>
      </c>
      <c r="EE365" s="95">
        <f t="shared" si="370"/>
        <v>1</v>
      </c>
      <c r="EF365" s="95" t="str">
        <f t="shared" si="371"/>
        <v/>
      </c>
      <c r="EG365" s="91">
        <f>IFERROR(VLOOKUP(TEXT($A365,"0000"),'AYP11'!$B$2535:$AU$2956,11,FALSE),"")</f>
        <v>0</v>
      </c>
      <c r="EH365" s="95">
        <f t="shared" si="372"/>
        <v>1</v>
      </c>
      <c r="EI365" s="95" t="str">
        <f t="shared" si="373"/>
        <v/>
      </c>
    </row>
    <row r="366" spans="1:147" x14ac:dyDescent="0.25">
      <c r="A366" s="248">
        <v>7036</v>
      </c>
      <c r="B366" s="291">
        <f t="shared" si="320"/>
        <v>14.893617021276595</v>
      </c>
      <c r="C366" s="50">
        <f>IFERROR(VLOOKUP(TEXT($A366,"0000"),'R-M11'!$A$2:$AA$500,4,FALSE),0)</f>
        <v>7</v>
      </c>
      <c r="D366" s="291">
        <f t="shared" si="321"/>
        <v>2.1276595744680851</v>
      </c>
      <c r="E366" s="98">
        <f>IFERROR(SUM(VLOOKUP(TEXT($A366,"0000"),'R-M11'!$A$2:$AA$500,5,FALSE),VLOOKUP(TEXT($A366,"0000"),'R-M11'!$A$2:$AA$500,6,FALSE)),0)</f>
        <v>1</v>
      </c>
      <c r="F366" s="58">
        <f>IFERROR(VLOOKUP(TEXT($A366,"0000"),'R-M11'!$A$2:$AA$500,14,FALSE),0)</f>
        <v>47</v>
      </c>
      <c r="G366" s="230">
        <f t="shared" si="374"/>
        <v>20.703617021276596</v>
      </c>
      <c r="H366" s="97">
        <f t="shared" si="322"/>
        <v>9.7307000000000006</v>
      </c>
      <c r="I366" s="230">
        <f t="shared" si="375"/>
        <v>4.6176595744680853</v>
      </c>
      <c r="J366" s="97">
        <f t="shared" si="323"/>
        <v>2.1703000000000001</v>
      </c>
      <c r="K366" s="230">
        <f t="shared" si="324"/>
        <v>17</v>
      </c>
      <c r="L366" s="121">
        <f>IFERROR(VLOOKUP(K366,'Criteria Table'!$A$2:$I$102,2,FALSE),"")</f>
        <v>8.3000000000000007</v>
      </c>
      <c r="M366" s="230">
        <f t="shared" si="325"/>
        <v>25.321276595744681</v>
      </c>
      <c r="N366" s="286">
        <f t="shared" si="326"/>
        <v>40.909090909090914</v>
      </c>
      <c r="O366" s="50">
        <f>IFERROR(VLOOKUP(TEXT($A366,"0000"),'R-M11'!$A$2:$AA$500,17,FALSE),"")</f>
        <v>9</v>
      </c>
      <c r="P366" s="286">
        <f t="shared" si="327"/>
        <v>18.181818181818183</v>
      </c>
      <c r="Q366" s="98">
        <f>IFERROR(SUM(VLOOKUP(TEXT($A366,"0000"),'R-M11'!$A$2:$AA$500,18,FALSE),VLOOKUP(TEXT($A366,"0000"),'R-M11'!$A$2:$AA$500,19,FALSE)),0)</f>
        <v>4</v>
      </c>
      <c r="R366" s="69">
        <f>IFERROR(VLOOKUP(TEXT($A366,"0000"),'R-M11'!$A$2:$AA$500,27,FALSE),0)</f>
        <v>22</v>
      </c>
      <c r="S366" s="121">
        <f t="shared" si="376"/>
        <v>43.779090909090911</v>
      </c>
      <c r="T366" s="70">
        <f t="shared" si="328"/>
        <v>9.6314000000000011</v>
      </c>
      <c r="U366" s="121">
        <f t="shared" si="377"/>
        <v>19.411818181818184</v>
      </c>
      <c r="V366" s="70">
        <f t="shared" si="329"/>
        <v>4.2706</v>
      </c>
      <c r="W366" s="121">
        <f t="shared" si="330"/>
        <v>59</v>
      </c>
      <c r="X366" s="124">
        <f>IFERROR(VLOOKUP(W366,'Criteria Table'!$A$2:$I$102,2,FALSE),"")</f>
        <v>4.1000000000000005</v>
      </c>
      <c r="Y366" s="121">
        <f t="shared" si="331"/>
        <v>63.190909090909095</v>
      </c>
      <c r="Z366" s="92">
        <f>IFERROR(IF(VLOOKUP(A366,'SG11'!$A$3:$AI$500,18,FALSE)="","NA",VLOOKUP(A366,'SG11'!$A$3:$AI$500,18,FALSE)),"")</f>
        <v>52</v>
      </c>
      <c r="AA366" s="75">
        <f>IFERROR(VLOOKUP(Z366,'Criteria Table'!$A$2:$I$102,6,FALSE),"NA")</f>
        <v>10</v>
      </c>
      <c r="AB366" s="95">
        <f t="shared" si="378"/>
        <v>62</v>
      </c>
      <c r="AC366" s="84">
        <f>IFERROR(IF(VLOOKUP(A366,'SG11'!$A$3:$AI$500,19,FALSE)="","NA",VLOOKUP(A366,'SG11'!$A$3:$AI$500,19,FALSE)),"")</f>
        <v>90</v>
      </c>
      <c r="AD366" s="75">
        <f>IFERROR(VLOOKUP(AC366,'Criteria Table'!$A$2:$I$102,6,FALSE),"NA")</f>
        <v>5</v>
      </c>
      <c r="AE366" s="95">
        <f t="shared" si="379"/>
        <v>95</v>
      </c>
      <c r="AF366" s="92">
        <f>IFERROR(IF(VLOOKUP(A366,'SG11'!$A$3:$AI$500,20,FALSE)="","NA",VLOOKUP(A366,'SG11'!$A$3:$AI$500,20,FALSE)),"")</f>
        <v>52</v>
      </c>
      <c r="AG366" s="75">
        <f>IFERROR(VLOOKUP(AF366,'Criteria Table'!$A$2:$I$102,6,FALSE),"NA")</f>
        <v>10</v>
      </c>
      <c r="AH366" s="95">
        <f t="shared" si="380"/>
        <v>62</v>
      </c>
      <c r="AI366" s="84">
        <f>IFERROR(IF(VLOOKUP(A366,'SG11'!$A$3:$AI$500,21,FALSE)="","NA",VLOOKUP(A366,'SG11'!$A$3:$AI$500,21,FALSE)),"")</f>
        <v>90</v>
      </c>
      <c r="AJ366" s="75">
        <f>IFERROR(VLOOKUP(AI366,'Criteria Table'!$A$2:$I$102,6,FALSE),"NA")</f>
        <v>5</v>
      </c>
      <c r="AK366" s="95">
        <f t="shared" si="381"/>
        <v>95</v>
      </c>
      <c r="AL366" s="99">
        <f>IFERROR(VLOOKUP(TEXT(A366,"0000"),'W11'!$A$1:$E$500,4,FALSE)/AP366*100,"")</f>
        <v>100</v>
      </c>
      <c r="AM366" s="97">
        <f>IFERROR(VLOOKUP(TEXT(A366,"0000"),'W11'!$A$1:$E$500,4,FALSE),"")</f>
        <v>24</v>
      </c>
      <c r="AN366" s="99">
        <f t="shared" si="332"/>
        <v>100</v>
      </c>
      <c r="AO366" s="97">
        <f t="shared" si="333"/>
        <v>24</v>
      </c>
      <c r="AP366" s="99">
        <f>IFERROR(VLOOKUP(TEXT(A366,"0000"),'W11'!$A$1:$E$500,5,FALSE),"")</f>
        <v>24</v>
      </c>
      <c r="AQ366" s="97">
        <f>IFERROR(VLOOKUP(ROUND(AL366,0),'Criteria Table'!$A$2:$I$102,4,FALSE),0)</f>
        <v>0</v>
      </c>
      <c r="AR366" s="128"/>
      <c r="AS366" s="95"/>
      <c r="AT366" s="95"/>
      <c r="AU366" s="100">
        <f>IFERROR(VLOOKUP(TEXT(A366,"0000"),'Sci11'!$A$3:$N$492,4,FALSE)/VLOOKUP(TEXT(A366,"0000"),'Sci11'!$A$3:$N$492,14,FALSE)*100,"")</f>
        <v>17.647058823529413</v>
      </c>
      <c r="AV366" s="101">
        <f>SUM(VLOOKUP(TEXT(A366,"0000"),'Sci11'!$A$3:$N$492,5,FALSE),VLOOKUP(TEXT(A366,"0000"),'Sci11'!$A$3:$N$492,6,FALSE))/VLOOKUP(TEXT(A366,"0000"),'Sci11'!$A$3:$N$492,14,FALSE)*100</f>
        <v>0</v>
      </c>
      <c r="AW366" s="100">
        <f t="shared" si="382"/>
        <v>23.387058823529415</v>
      </c>
      <c r="AX366" s="101">
        <f>IFERROR(AW366/100*VLOOKUP(TEXT(A366,"0000"),'Sci11'!$A$3:$N$492,14,FALSE),"")</f>
        <v>7.9516000000000018</v>
      </c>
      <c r="AY366" s="100">
        <f t="shared" si="383"/>
        <v>2.4600000000000004</v>
      </c>
      <c r="AZ366" s="101">
        <f>IFERROR(AY366/100*VLOOKUP(TEXT(A366,"0000"),'Sci11'!$A$3:$N$492,14,FALSE),"")</f>
        <v>0.83640000000000014</v>
      </c>
      <c r="BA366" s="100">
        <f t="shared" si="334"/>
        <v>18</v>
      </c>
      <c r="BB366" s="101">
        <f>IFERROR(VLOOKUP(BA366,'Criteria Table'!$A$2:$I$102,2,FALSE),"")</f>
        <v>8.2000000000000011</v>
      </c>
      <c r="BC366" s="101">
        <f t="shared" si="335"/>
        <v>26.200000000000003</v>
      </c>
      <c r="BD366" s="82">
        <f>IFERROR(VLOOKUP(A366,ATTx11!$A$2:$N$500,4,FALSE),"")</f>
        <v>93.43</v>
      </c>
      <c r="BE366" s="95">
        <f t="shared" si="336"/>
        <v>1</v>
      </c>
      <c r="BF366" s="96">
        <f t="shared" si="337"/>
        <v>94.43</v>
      </c>
      <c r="BG366" s="70">
        <f>IFERROR(VLOOKUP(A366,ATTx11!$A$2:$N$500,11,FALSE),"")</f>
        <v>0</v>
      </c>
      <c r="BH366" s="95">
        <f t="shared" si="338"/>
        <v>0</v>
      </c>
      <c r="BI366" s="70">
        <f>IFERROR(VLOOKUP(A366,ATTx11!$A$2:$N$500,12,FALSE),"")</f>
        <v>3</v>
      </c>
      <c r="BJ366" s="97">
        <f t="shared" si="339"/>
        <v>2.7</v>
      </c>
      <c r="BK366" s="84">
        <f>IFERROR(VLOOKUP(A366,ATTx11!$A$2:$N$500,7,FALSE),"")</f>
        <v>0</v>
      </c>
      <c r="BL366" s="97">
        <f t="shared" si="340"/>
        <v>0</v>
      </c>
      <c r="BM366" s="84">
        <f>IFERROR(VLOOKUP(A366,ATTx11!$A$2:$N$500,8,FALSE),"")</f>
        <v>3</v>
      </c>
      <c r="BN366" s="95">
        <f t="shared" si="341"/>
        <v>2.7</v>
      </c>
      <c r="BO366" s="95"/>
      <c r="BP366" s="83">
        <f>IFERROR(VLOOKUP(TEXT($A366,"0000"),'AYP11'!$B$3379:$AU$3800,17,FALSE),"")</f>
        <v>0</v>
      </c>
      <c r="BQ366" s="75">
        <f>IFERROR(VLOOKUP(BP366,'Criteria Table'!$A$2:$I$102,2,FALSE),0)</f>
        <v>10</v>
      </c>
      <c r="BR366" s="95">
        <f t="shared" si="342"/>
        <v>10</v>
      </c>
      <c r="BS366" s="83">
        <f>IFERROR(VLOOKUP(TEXT($A366,"0000"),'AYP11'!$B$847:$AU$1268,17,FALSE),"")</f>
        <v>0</v>
      </c>
      <c r="BT366" s="75">
        <f>IFERROR(VLOOKUP(BS366,'Criteria Table'!$A$2:$I$102,2,FALSE),0)</f>
        <v>10</v>
      </c>
      <c r="BU366" s="95">
        <f t="shared" si="343"/>
        <v>10</v>
      </c>
      <c r="BV366" s="83">
        <f>IFERROR(VLOOKUP(TEXT($A366,"0000"),'AYP11'!$B$2113:$AU$2534,17,FALSE),"")</f>
        <v>24</v>
      </c>
      <c r="BW366" s="75">
        <f>IFERROR(VLOOKUP(BV366,'Criteria Table'!$A$2:$I$102,2,FALSE),0)</f>
        <v>7.6000000000000005</v>
      </c>
      <c r="BX366" s="95">
        <f t="shared" si="344"/>
        <v>32</v>
      </c>
      <c r="BY366" s="83">
        <f>IFERROR(VLOOKUP(TEXT($A366,"0000"),'AYP11'!$B$425:$AU$846,17,FALSE),"")</f>
        <v>0</v>
      </c>
      <c r="BZ366" s="75">
        <f>IFERROR(VLOOKUP(BY366,'Criteria Table'!$A$2:$I$102,2,FALSE),0)</f>
        <v>10</v>
      </c>
      <c r="CA366" s="95">
        <f t="shared" si="345"/>
        <v>10</v>
      </c>
      <c r="CB366" s="83">
        <f>IFERROR(VLOOKUP(TEXT($A366,"0000"),'AYP11'!$B$3:$AU$424,17,FALSE),"")</f>
        <v>0</v>
      </c>
      <c r="CC366" s="95">
        <f>IFERROR(VLOOKUP(CB366,'Criteria Table'!$A$2:$I$102,2,FALSE),0)</f>
        <v>10</v>
      </c>
      <c r="CD366" s="95">
        <f t="shared" si="346"/>
        <v>10</v>
      </c>
      <c r="CE366" s="83">
        <f>IFERROR(VLOOKUP(TEXT($A366,"0000"),'AYP11'!$B$1269:$AU$1690,17,FALSE),"")</f>
        <v>20</v>
      </c>
      <c r="CF366" s="95">
        <f>IFERROR(VLOOKUP(CE366,'Criteria Table'!$A$2:$I$102,2,FALSE),0)</f>
        <v>8</v>
      </c>
      <c r="CG366" s="95">
        <f t="shared" si="347"/>
        <v>28</v>
      </c>
      <c r="CH366" s="83">
        <f>IFERROR(VLOOKUP(TEXT($A366,"0000"),'AYP11'!$B$1691:$AU$2112,17,FALSE),"")</f>
        <v>0</v>
      </c>
      <c r="CI366" s="95">
        <f>IFERROR(VLOOKUP(CH366,'Criteria Table'!$A$2:$I$102,2,FALSE),0)</f>
        <v>10</v>
      </c>
      <c r="CJ366" s="95">
        <f t="shared" si="348"/>
        <v>10</v>
      </c>
      <c r="CK366" s="83">
        <f>IFERROR(VLOOKUP(TEXT($A366,"0000"),'AYP11'!$B$2535:$AU$2956,17,FALSE),"")</f>
        <v>0</v>
      </c>
      <c r="CL366" s="95">
        <f>IFERROR(VLOOKUP(CK366,'Criteria Table'!$A$2:$I$102,2,FALSE),0)</f>
        <v>10</v>
      </c>
      <c r="CM366" s="95">
        <f t="shared" si="349"/>
        <v>10</v>
      </c>
      <c r="CN366" s="76">
        <f>IFERROR(VLOOKUP(TEXT($A366,"0000"),'AYP11'!$B$3379:$AU$3800,23,FALSE),"")</f>
        <v>0</v>
      </c>
      <c r="CO366" s="95">
        <f>IFERROR(VLOOKUP(CN366,'Criteria Table'!$A$2:$I$102,2,FALSE),0)</f>
        <v>10</v>
      </c>
      <c r="CP366" s="95">
        <f t="shared" si="350"/>
        <v>10</v>
      </c>
      <c r="CQ366" s="76">
        <f>IFERROR(VLOOKUP(TEXT($A366,"0000"),'AYP11'!$B$847:$AU$1268,23,FALSE),"")</f>
        <v>0</v>
      </c>
      <c r="CR366" s="95">
        <f>IFERROR(VLOOKUP(CQ366,'Criteria Table'!$A$2:$I$102,2,FALSE),0)</f>
        <v>10</v>
      </c>
      <c r="CS366" s="95">
        <f t="shared" si="351"/>
        <v>10</v>
      </c>
      <c r="CT366" s="76">
        <f>IFERROR(VLOOKUP(TEXT($A366,"0000"),'AYP11'!$B$2113:$AU$2534,23,FALSE),"")</f>
        <v>0</v>
      </c>
      <c r="CU366" s="95">
        <f>IFERROR(VLOOKUP(CT366,'Criteria Table'!$A$2:$I$102,2,FALSE),0)</f>
        <v>10</v>
      </c>
      <c r="CV366" s="95">
        <f t="shared" si="352"/>
        <v>10</v>
      </c>
      <c r="CW366" s="76">
        <f>IFERROR(VLOOKUP(TEXT($A366,"0000"),'AYP11'!$B$425:$AU$846,23,FALSE),"")</f>
        <v>0</v>
      </c>
      <c r="CX366" s="95">
        <f>IFERROR(VLOOKUP(CW366,'Criteria Table'!$A$2:$I$102,2,FALSE),0)</f>
        <v>10</v>
      </c>
      <c r="CY366" s="95">
        <f t="shared" si="353"/>
        <v>10</v>
      </c>
      <c r="CZ366" s="76">
        <f>IFERROR(VLOOKUP(TEXT($A366,"0000"),'AYP11'!$B$3:$AU$424,23,FALSE),"")</f>
        <v>0</v>
      </c>
      <c r="DA366" s="95">
        <f>IFERROR(VLOOKUP(CZ366,'Criteria Table'!$A$2:$I$102,2,FALSE),0)</f>
        <v>10</v>
      </c>
      <c r="DB366" s="95">
        <f t="shared" si="354"/>
        <v>10</v>
      </c>
      <c r="DC366" s="76">
        <f>IFERROR(VLOOKUP(TEXT($A366,"0000"),'AYP11'!$B$1269:$AU$1690,23,FALSE),"")</f>
        <v>0</v>
      </c>
      <c r="DD366" s="95">
        <f>IFERROR(VLOOKUP(DC366,'Criteria Table'!$A$2:$I$102,2,FALSE),0)</f>
        <v>10</v>
      </c>
      <c r="DE366" s="95">
        <f t="shared" si="355"/>
        <v>10</v>
      </c>
      <c r="DF366" s="76">
        <f>IFERROR(VLOOKUP(TEXT($A366,"0000"),'AYP11'!$B$1691:$AU$2112,23,FALSE),"")</f>
        <v>0</v>
      </c>
      <c r="DG366" s="95">
        <f>IFERROR(VLOOKUP(DF366,'Criteria Table'!$A$2:$I$102,2,FALSE),0)</f>
        <v>10</v>
      </c>
      <c r="DH366" s="95">
        <f t="shared" si="356"/>
        <v>10</v>
      </c>
      <c r="DI366" s="76">
        <f>IFERROR(VLOOKUP(TEXT($A366,"0000"),'AYP11'!$B$2535:$AU$2956,23,FALSE),"")</f>
        <v>0</v>
      </c>
      <c r="DJ366" s="95">
        <f>IFERROR(VLOOKUP(DI366,'Criteria Table'!$A$2:$I$102,2,FALSE),0)</f>
        <v>10</v>
      </c>
      <c r="DK366" s="95">
        <f t="shared" si="357"/>
        <v>10</v>
      </c>
      <c r="DL366" s="91">
        <f>IFERROR(VLOOKUP(TEXT($A366,"0000"),'AYP11'!$B$3379:$AU$3800,11,FALSE),"")</f>
        <v>0</v>
      </c>
      <c r="DM366" s="95">
        <f t="shared" si="358"/>
        <v>1</v>
      </c>
      <c r="DN366" s="95" t="str">
        <f t="shared" si="359"/>
        <v/>
      </c>
      <c r="DO366" s="91">
        <f>IFERROR(VLOOKUP(TEXT($A366,"0000"),'AYP11'!$B$847:$AU$1268,11,FALSE),"")</f>
        <v>0</v>
      </c>
      <c r="DP366" s="95">
        <f t="shared" si="360"/>
        <v>1</v>
      </c>
      <c r="DQ366" s="95" t="str">
        <f t="shared" si="361"/>
        <v/>
      </c>
      <c r="DR366" s="91">
        <f>IFERROR(VLOOKUP(TEXT($A366,"0000"),'AYP11'!$B$2113:$AU$2534,11,FALSE),"")</f>
        <v>0</v>
      </c>
      <c r="DS366" s="95">
        <f t="shared" si="362"/>
        <v>1</v>
      </c>
      <c r="DT366" s="95" t="str">
        <f t="shared" si="363"/>
        <v/>
      </c>
      <c r="DU366" s="91">
        <f>IFERROR(VLOOKUP(TEXT($A366,"0000"),'AYP11'!$B$425:$AU$846,11,FALSE),"")</f>
        <v>0</v>
      </c>
      <c r="DV366" s="95">
        <f t="shared" si="364"/>
        <v>1</v>
      </c>
      <c r="DW366" s="95" t="str">
        <f t="shared" si="365"/>
        <v/>
      </c>
      <c r="DX366" s="91">
        <f>IFERROR(VLOOKUP(TEXT($A366,"0000"),'AYP11'!$B$3:$AU$424,11,FALSE),"")</f>
        <v>0</v>
      </c>
      <c r="DY366" s="95">
        <f t="shared" si="366"/>
        <v>1</v>
      </c>
      <c r="DZ366" s="95" t="str">
        <f t="shared" si="367"/>
        <v/>
      </c>
      <c r="EA366" s="91">
        <f>IFERROR(VLOOKUP(TEXT($A366,"0000"),'AYP11'!$B$1269:$AU$1690,11,FALSE),"")</f>
        <v>0</v>
      </c>
      <c r="EB366" s="95">
        <f t="shared" si="368"/>
        <v>1</v>
      </c>
      <c r="EC366" s="95" t="str">
        <f t="shared" si="369"/>
        <v/>
      </c>
      <c r="ED366" s="91">
        <f>IFERROR(VLOOKUP(TEXT($A366,"0000"),'AYP11'!$B$1691:$AU$2112,11,FALSE),"")</f>
        <v>0</v>
      </c>
      <c r="EE366" s="95">
        <f t="shared" si="370"/>
        <v>1</v>
      </c>
      <c r="EF366" s="95" t="str">
        <f t="shared" si="371"/>
        <v/>
      </c>
      <c r="EG366" s="91">
        <f>IFERROR(VLOOKUP(TEXT($A366,"0000"),'AYP11'!$B$2535:$AU$2956,11,FALSE),"")</f>
        <v>0</v>
      </c>
      <c r="EH366" s="95">
        <f t="shared" si="372"/>
        <v>1</v>
      </c>
      <c r="EI366" s="95" t="str">
        <f t="shared" si="373"/>
        <v/>
      </c>
      <c r="EP366" s="34">
        <v>97</v>
      </c>
      <c r="EQ366" s="102" t="s">
        <v>1323</v>
      </c>
    </row>
    <row r="367" spans="1:147" x14ac:dyDescent="0.25">
      <c r="A367" s="248">
        <v>7037</v>
      </c>
      <c r="B367" s="291">
        <f t="shared" si="320"/>
        <v>25.170068027210885</v>
      </c>
      <c r="C367" s="50">
        <f>IFERROR(VLOOKUP(TEXT($A367,"0000"),'R-M11'!$A$2:$AA$500,4,FALSE),0)</f>
        <v>37</v>
      </c>
      <c r="D367" s="291">
        <f t="shared" si="321"/>
        <v>10.204081632653061</v>
      </c>
      <c r="E367" s="98">
        <f>IFERROR(SUM(VLOOKUP(TEXT($A367,"0000"),'R-M11'!$A$2:$AA$500,5,FALSE),VLOOKUP(TEXT($A367,"0000"),'R-M11'!$A$2:$AA$500,6,FALSE)),0)</f>
        <v>15</v>
      </c>
      <c r="F367" s="58">
        <f>IFERROR(VLOOKUP(TEXT($A367,"0000"),'R-M11'!$A$2:$AA$500,14,FALSE),0)</f>
        <v>147</v>
      </c>
      <c r="G367" s="230">
        <f t="shared" si="374"/>
        <v>29.720068027210885</v>
      </c>
      <c r="H367" s="97">
        <f t="shared" si="322"/>
        <v>43.688499999999998</v>
      </c>
      <c r="I367" s="230">
        <f t="shared" si="375"/>
        <v>12.15408163265306</v>
      </c>
      <c r="J367" s="97">
        <f t="shared" si="323"/>
        <v>17.866499999999998</v>
      </c>
      <c r="K367" s="230">
        <f t="shared" si="324"/>
        <v>35</v>
      </c>
      <c r="L367" s="121">
        <f>IFERROR(VLOOKUP(K367,'Criteria Table'!$A$2:$I$102,2,FALSE),"")</f>
        <v>6.5</v>
      </c>
      <c r="M367" s="230">
        <f t="shared" si="325"/>
        <v>41.874149659863946</v>
      </c>
      <c r="N367" s="286">
        <f t="shared" si="326"/>
        <v>38.15789473684211</v>
      </c>
      <c r="O367" s="50">
        <f>IFERROR(VLOOKUP(TEXT($A367,"0000"),'R-M11'!$A$2:$AA$500,17,FALSE),"")</f>
        <v>29</v>
      </c>
      <c r="P367" s="286">
        <f t="shared" si="327"/>
        <v>38.15789473684211</v>
      </c>
      <c r="Q367" s="98">
        <f>IFERROR(SUM(VLOOKUP(TEXT($A367,"0000"),'R-M11'!$A$2:$AA$500,18,FALSE),VLOOKUP(TEXT($A367,"0000"),'R-M11'!$A$2:$AA$500,19,FALSE)),0)</f>
        <v>29</v>
      </c>
      <c r="R367" s="69">
        <f>IFERROR(VLOOKUP(TEXT($A367,"0000"),'R-M11'!$A$2:$AA$500,27,FALSE),0)</f>
        <v>76</v>
      </c>
      <c r="S367" s="121">
        <f t="shared" si="376"/>
        <v>39.837894736842109</v>
      </c>
      <c r="T367" s="70">
        <f t="shared" si="328"/>
        <v>30.276800000000005</v>
      </c>
      <c r="U367" s="121">
        <f t="shared" si="377"/>
        <v>38.877894736842109</v>
      </c>
      <c r="V367" s="70">
        <f t="shared" si="329"/>
        <v>29.547200000000004</v>
      </c>
      <c r="W367" s="121">
        <f t="shared" si="330"/>
        <v>76</v>
      </c>
      <c r="X367" s="124">
        <f>IFERROR(VLOOKUP(W367,'Criteria Table'!$A$2:$I$102,2,FALSE),"")</f>
        <v>2.4000000000000004</v>
      </c>
      <c r="Y367" s="121">
        <f t="shared" si="331"/>
        <v>78.715789473684225</v>
      </c>
      <c r="Z367" s="92">
        <f>IFERROR(IF(VLOOKUP(A367,'SG11'!$A$3:$AI$500,18,FALSE)="","NA",VLOOKUP(A367,'SG11'!$A$3:$AI$500,18,FALSE)),"")</f>
        <v>57</v>
      </c>
      <c r="AA367" s="75">
        <f>IFERROR(VLOOKUP(Z367,'Criteria Table'!$A$2:$I$102,6,FALSE),"NA")</f>
        <v>10</v>
      </c>
      <c r="AB367" s="95">
        <f t="shared" si="378"/>
        <v>67</v>
      </c>
      <c r="AC367" s="84">
        <f>IFERROR(IF(VLOOKUP(A367,'SG11'!$A$3:$AI$500,19,FALSE)="","NA",VLOOKUP(A367,'SG11'!$A$3:$AI$500,19,FALSE)),"")</f>
        <v>81</v>
      </c>
      <c r="AD367" s="75">
        <f>IFERROR(VLOOKUP(AC367,'Criteria Table'!$A$2:$I$102,6,FALSE),"NA")</f>
        <v>5</v>
      </c>
      <c r="AE367" s="95">
        <f t="shared" si="379"/>
        <v>86</v>
      </c>
      <c r="AF367" s="92">
        <f>IFERROR(IF(VLOOKUP(A367,'SG11'!$A$3:$AI$500,20,FALSE)="","NA",VLOOKUP(A367,'SG11'!$A$3:$AI$500,20,FALSE)),"")</f>
        <v>59</v>
      </c>
      <c r="AG367" s="75">
        <f>IFERROR(VLOOKUP(AF367,'Criteria Table'!$A$2:$I$102,6,FALSE),"NA")</f>
        <v>10</v>
      </c>
      <c r="AH367" s="95">
        <f t="shared" si="380"/>
        <v>69</v>
      </c>
      <c r="AI367" s="84">
        <f>IFERROR(IF(VLOOKUP(A367,'SG11'!$A$3:$AI$500,21,FALSE)="","NA",VLOOKUP(A367,'SG11'!$A$3:$AI$500,21,FALSE)),"")</f>
        <v>83</v>
      </c>
      <c r="AJ367" s="75">
        <f>IFERROR(VLOOKUP(AI367,'Criteria Table'!$A$2:$I$102,6,FALSE),"NA")</f>
        <v>5</v>
      </c>
      <c r="AK367" s="95">
        <f t="shared" si="381"/>
        <v>88</v>
      </c>
      <c r="AL367" s="99">
        <f>IFERROR(VLOOKUP(TEXT(A367,"0000"),'W11'!$A$1:$E$500,4,FALSE)/AP367*100,"")</f>
        <v>88.888888888888886</v>
      </c>
      <c r="AM367" s="97">
        <f>IFERROR(VLOOKUP(TEXT(A367,"0000"),'W11'!$A$1:$E$500,4,FALSE),"")</f>
        <v>72</v>
      </c>
      <c r="AN367" s="99">
        <f t="shared" si="332"/>
        <v>89.888888888888886</v>
      </c>
      <c r="AO367" s="97">
        <f t="shared" si="333"/>
        <v>72.81</v>
      </c>
      <c r="AP367" s="99">
        <f>IFERROR(VLOOKUP(TEXT(A367,"0000"),'W11'!$A$1:$E$500,5,FALSE),"")</f>
        <v>81</v>
      </c>
      <c r="AQ367" s="97">
        <f>IFERROR(VLOOKUP(ROUND(AL367,0),'Criteria Table'!$A$2:$I$102,4,FALSE),0)</f>
        <v>1</v>
      </c>
      <c r="AR367" s="128"/>
      <c r="AS367" s="95"/>
      <c r="AT367" s="95"/>
      <c r="AU367" s="100">
        <f>IFERROR(VLOOKUP(TEXT(A367,"0000"),'Sci11'!$A$3:$N$492,4,FALSE)/VLOOKUP(TEXT(A367,"0000"),'Sci11'!$A$3:$N$492,14,FALSE)*100,"")</f>
        <v>21.153846153846153</v>
      </c>
      <c r="AV367" s="101">
        <f>SUM(VLOOKUP(TEXT(A367,"0000"),'Sci11'!$A$3:$N$492,5,FALSE),VLOOKUP(TEXT(A367,"0000"),'Sci11'!$A$3:$N$492,6,FALSE))/VLOOKUP(TEXT(A367,"0000"),'Sci11'!$A$3:$N$492,14,FALSE)*100</f>
        <v>5.7692307692307692</v>
      </c>
      <c r="AW367" s="100">
        <f t="shared" si="382"/>
        <v>26.263846153846153</v>
      </c>
      <c r="AX367" s="101">
        <f>IFERROR(AW367/100*VLOOKUP(TEXT(A367,"0000"),'Sci11'!$A$3:$N$492,14,FALSE),"")</f>
        <v>13.6572</v>
      </c>
      <c r="AY367" s="100">
        <f t="shared" si="383"/>
        <v>7.9592307692307696</v>
      </c>
      <c r="AZ367" s="101">
        <f>IFERROR(AY367/100*VLOOKUP(TEXT(A367,"0000"),'Sci11'!$A$3:$N$492,14,FALSE),"")</f>
        <v>4.1388000000000007</v>
      </c>
      <c r="BA367" s="100">
        <f t="shared" si="334"/>
        <v>27</v>
      </c>
      <c r="BB367" s="101">
        <f>IFERROR(VLOOKUP(BA367,'Criteria Table'!$A$2:$I$102,2,FALSE),"")</f>
        <v>7.3000000000000007</v>
      </c>
      <c r="BC367" s="101">
        <f t="shared" si="335"/>
        <v>34.299999999999997</v>
      </c>
      <c r="BD367" s="82">
        <f>IFERROR(VLOOKUP(A367,ATTx11!$A$2:$N$500,4,FALSE),"")</f>
        <v>91.39</v>
      </c>
      <c r="BE367" s="95">
        <f t="shared" si="336"/>
        <v>1</v>
      </c>
      <c r="BF367" s="96">
        <f t="shared" si="337"/>
        <v>92.39</v>
      </c>
      <c r="BG367" s="70">
        <f>IFERROR(VLOOKUP(A367,ATTx11!$A$2:$N$500,11,FALSE),"")</f>
        <v>5</v>
      </c>
      <c r="BH367" s="95">
        <f t="shared" si="338"/>
        <v>4.5</v>
      </c>
      <c r="BI367" s="70">
        <f>IFERROR(VLOOKUP(A367,ATTx11!$A$2:$N$500,12,FALSE),"")</f>
        <v>15</v>
      </c>
      <c r="BJ367" s="97">
        <f t="shared" si="339"/>
        <v>13.5</v>
      </c>
      <c r="BK367" s="84">
        <f>IFERROR(VLOOKUP(A367,ATTx11!$A$2:$N$500,7,FALSE),"")</f>
        <v>4</v>
      </c>
      <c r="BL367" s="97">
        <f t="shared" si="340"/>
        <v>3.6</v>
      </c>
      <c r="BM367" s="84">
        <f>IFERROR(VLOOKUP(A367,ATTx11!$A$2:$N$500,8,FALSE),"")</f>
        <v>13</v>
      </c>
      <c r="BN367" s="95">
        <f t="shared" si="341"/>
        <v>11.7</v>
      </c>
      <c r="BO367" s="95"/>
      <c r="BP367" s="83">
        <f>IFERROR(VLOOKUP(TEXT($A367,"0000"),'AYP11'!$B$3379:$AU$3800,17,FALSE),"")</f>
        <v>0</v>
      </c>
      <c r="BQ367" s="75">
        <f>IFERROR(VLOOKUP(BP367,'Criteria Table'!$A$2:$I$102,2,FALSE),0)</f>
        <v>10</v>
      </c>
      <c r="BR367" s="95">
        <f t="shared" si="342"/>
        <v>10</v>
      </c>
      <c r="BS367" s="83">
        <f>IFERROR(VLOOKUP(TEXT($A367,"0000"),'AYP11'!$B$847:$AU$1268,17,FALSE),"")</f>
        <v>0</v>
      </c>
      <c r="BT367" s="75">
        <f>IFERROR(VLOOKUP(BS367,'Criteria Table'!$A$2:$I$102,2,FALSE),0)</f>
        <v>10</v>
      </c>
      <c r="BU367" s="95">
        <f t="shared" si="343"/>
        <v>10</v>
      </c>
      <c r="BV367" s="83">
        <f>IFERROR(VLOOKUP(TEXT($A367,"0000"),'AYP11'!$B$2113:$AU$2534,17,FALSE),"")</f>
        <v>35</v>
      </c>
      <c r="BW367" s="75">
        <f>IFERROR(VLOOKUP(BV367,'Criteria Table'!$A$2:$I$102,2,FALSE),0)</f>
        <v>6.5</v>
      </c>
      <c r="BX367" s="95">
        <f t="shared" si="344"/>
        <v>42</v>
      </c>
      <c r="BY367" s="83">
        <f>IFERROR(VLOOKUP(TEXT($A367,"0000"),'AYP11'!$B$425:$AU$846,17,FALSE),"")</f>
        <v>0</v>
      </c>
      <c r="BZ367" s="75">
        <f>IFERROR(VLOOKUP(BY367,'Criteria Table'!$A$2:$I$102,2,FALSE),0)</f>
        <v>10</v>
      </c>
      <c r="CA367" s="95">
        <f t="shared" si="345"/>
        <v>10</v>
      </c>
      <c r="CB367" s="83">
        <f>IFERROR(VLOOKUP(TEXT($A367,"0000"),'AYP11'!$B$3:$AU$424,17,FALSE),"")</f>
        <v>0</v>
      </c>
      <c r="CC367" s="95">
        <f>IFERROR(VLOOKUP(CB367,'Criteria Table'!$A$2:$I$102,2,FALSE),0)</f>
        <v>10</v>
      </c>
      <c r="CD367" s="95">
        <f t="shared" si="346"/>
        <v>10</v>
      </c>
      <c r="CE367" s="83">
        <f>IFERROR(VLOOKUP(TEXT($A367,"0000"),'AYP11'!$B$1269:$AU$1690,17,FALSE),"")</f>
        <v>36</v>
      </c>
      <c r="CF367" s="95">
        <f>IFERROR(VLOOKUP(CE367,'Criteria Table'!$A$2:$I$102,2,FALSE),0)</f>
        <v>6.4</v>
      </c>
      <c r="CG367" s="95">
        <f t="shared" si="347"/>
        <v>42</v>
      </c>
      <c r="CH367" s="83">
        <f>IFERROR(VLOOKUP(TEXT($A367,"0000"),'AYP11'!$B$1691:$AU$2112,17,FALSE),"")</f>
        <v>0</v>
      </c>
      <c r="CI367" s="95">
        <f>IFERROR(VLOOKUP(CH367,'Criteria Table'!$A$2:$I$102,2,FALSE),0)</f>
        <v>10</v>
      </c>
      <c r="CJ367" s="95">
        <f t="shared" si="348"/>
        <v>10</v>
      </c>
      <c r="CK367" s="83">
        <f>IFERROR(VLOOKUP(TEXT($A367,"0000"),'AYP11'!$B$2535:$AU$2956,17,FALSE),"")</f>
        <v>0</v>
      </c>
      <c r="CL367" s="95">
        <f>IFERROR(VLOOKUP(CK367,'Criteria Table'!$A$2:$I$102,2,FALSE),0)</f>
        <v>10</v>
      </c>
      <c r="CM367" s="95">
        <f t="shared" si="349"/>
        <v>10</v>
      </c>
      <c r="CN367" s="76">
        <f>IFERROR(VLOOKUP(TEXT($A367,"0000"),'AYP11'!$B$3379:$AU$3800,23,FALSE),"")</f>
        <v>0</v>
      </c>
      <c r="CO367" s="95">
        <f>IFERROR(VLOOKUP(CN367,'Criteria Table'!$A$2:$I$102,2,FALSE),0)</f>
        <v>10</v>
      </c>
      <c r="CP367" s="95">
        <f t="shared" si="350"/>
        <v>10</v>
      </c>
      <c r="CQ367" s="76">
        <f>IFERROR(VLOOKUP(TEXT($A367,"0000"),'AYP11'!$B$847:$AU$1268,23,FALSE),"")</f>
        <v>0</v>
      </c>
      <c r="CR367" s="95">
        <f>IFERROR(VLOOKUP(CQ367,'Criteria Table'!$A$2:$I$102,2,FALSE),0)</f>
        <v>10</v>
      </c>
      <c r="CS367" s="95">
        <f t="shared" si="351"/>
        <v>10</v>
      </c>
      <c r="CT367" s="76">
        <f>IFERROR(VLOOKUP(TEXT($A367,"0000"),'AYP11'!$B$2113:$AU$2534,23,FALSE),"")</f>
        <v>78</v>
      </c>
      <c r="CU367" s="95">
        <f>IFERROR(VLOOKUP(CT367,'Criteria Table'!$A$2:$I$102,2,FALSE),0)</f>
        <v>2.2000000000000002</v>
      </c>
      <c r="CV367" s="95">
        <f t="shared" si="352"/>
        <v>80</v>
      </c>
      <c r="CW367" s="76">
        <f>IFERROR(VLOOKUP(TEXT($A367,"0000"),'AYP11'!$B$425:$AU$846,23,FALSE),"")</f>
        <v>0</v>
      </c>
      <c r="CX367" s="95">
        <f>IFERROR(VLOOKUP(CW367,'Criteria Table'!$A$2:$I$102,2,FALSE),0)</f>
        <v>10</v>
      </c>
      <c r="CY367" s="95">
        <f t="shared" si="353"/>
        <v>10</v>
      </c>
      <c r="CZ367" s="76">
        <f>IFERROR(VLOOKUP(TEXT($A367,"0000"),'AYP11'!$B$3:$AU$424,23,FALSE),"")</f>
        <v>0</v>
      </c>
      <c r="DA367" s="95">
        <f>IFERROR(VLOOKUP(CZ367,'Criteria Table'!$A$2:$I$102,2,FALSE),0)</f>
        <v>10</v>
      </c>
      <c r="DB367" s="95">
        <f t="shared" si="354"/>
        <v>10</v>
      </c>
      <c r="DC367" s="76">
        <f>IFERROR(VLOOKUP(TEXT($A367,"0000"),'AYP11'!$B$1269:$AU$1690,23,FALSE),"")</f>
        <v>80</v>
      </c>
      <c r="DD367" s="95">
        <f>IFERROR(VLOOKUP(DC367,'Criteria Table'!$A$2:$I$102,2,FALSE),0)</f>
        <v>2</v>
      </c>
      <c r="DE367" s="95">
        <f t="shared" si="355"/>
        <v>82</v>
      </c>
      <c r="DF367" s="76">
        <f>IFERROR(VLOOKUP(TEXT($A367,"0000"),'AYP11'!$B$1691:$AU$2112,23,FALSE),"")</f>
        <v>0</v>
      </c>
      <c r="DG367" s="95">
        <f>IFERROR(VLOOKUP(DF367,'Criteria Table'!$A$2:$I$102,2,FALSE),0)</f>
        <v>10</v>
      </c>
      <c r="DH367" s="95">
        <f t="shared" si="356"/>
        <v>10</v>
      </c>
      <c r="DI367" s="76">
        <f>IFERROR(VLOOKUP(TEXT($A367,"0000"),'AYP11'!$B$2535:$AU$2956,23,FALSE),"")</f>
        <v>0</v>
      </c>
      <c r="DJ367" s="95">
        <f>IFERROR(VLOOKUP(DI367,'Criteria Table'!$A$2:$I$102,2,FALSE),0)</f>
        <v>10</v>
      </c>
      <c r="DK367" s="95">
        <f t="shared" si="357"/>
        <v>10</v>
      </c>
      <c r="DL367" s="91">
        <f>IFERROR(VLOOKUP(TEXT($A367,"0000"),'AYP11'!$B$3379:$AU$3800,11,FALSE),"")</f>
        <v>0</v>
      </c>
      <c r="DM367" s="95">
        <f t="shared" si="358"/>
        <v>1</v>
      </c>
      <c r="DN367" s="95" t="str">
        <f t="shared" si="359"/>
        <v/>
      </c>
      <c r="DO367" s="91">
        <f>IFERROR(VLOOKUP(TEXT($A367,"0000"),'AYP11'!$B$847:$AU$1268,11,FALSE),"")</f>
        <v>0</v>
      </c>
      <c r="DP367" s="95">
        <f t="shared" si="360"/>
        <v>1</v>
      </c>
      <c r="DQ367" s="95" t="str">
        <f t="shared" si="361"/>
        <v/>
      </c>
      <c r="DR367" s="91">
        <f>IFERROR(VLOOKUP(TEXT($A367,"0000"),'AYP11'!$B$2113:$AU$2534,11,FALSE),"")</f>
        <v>88</v>
      </c>
      <c r="DS367" s="95">
        <f t="shared" si="362"/>
        <v>1</v>
      </c>
      <c r="DT367" s="95">
        <f t="shared" si="363"/>
        <v>89</v>
      </c>
      <c r="DU367" s="91">
        <f>IFERROR(VLOOKUP(TEXT($A367,"0000"),'AYP11'!$B$425:$AU$846,11,FALSE),"")</f>
        <v>0</v>
      </c>
      <c r="DV367" s="95">
        <f t="shared" si="364"/>
        <v>1</v>
      </c>
      <c r="DW367" s="95" t="str">
        <f t="shared" si="365"/>
        <v/>
      </c>
      <c r="DX367" s="91">
        <f>IFERROR(VLOOKUP(TEXT($A367,"0000"),'AYP11'!$B$3:$AU$424,11,FALSE),"")</f>
        <v>0</v>
      </c>
      <c r="DY367" s="95">
        <f t="shared" si="366"/>
        <v>1</v>
      </c>
      <c r="DZ367" s="95" t="str">
        <f t="shared" si="367"/>
        <v/>
      </c>
      <c r="EA367" s="91">
        <f>IFERROR(VLOOKUP(TEXT($A367,"0000"),'AYP11'!$B$1269:$AU$1690,11,FALSE),"")</f>
        <v>0</v>
      </c>
      <c r="EB367" s="95">
        <f t="shared" si="368"/>
        <v>1</v>
      </c>
      <c r="EC367" s="95" t="str">
        <f t="shared" si="369"/>
        <v/>
      </c>
      <c r="ED367" s="91">
        <f>IFERROR(VLOOKUP(TEXT($A367,"0000"),'AYP11'!$B$1691:$AU$2112,11,FALSE),"")</f>
        <v>0</v>
      </c>
      <c r="EE367" s="95">
        <f t="shared" si="370"/>
        <v>1</v>
      </c>
      <c r="EF367" s="95" t="str">
        <f t="shared" si="371"/>
        <v/>
      </c>
      <c r="EG367" s="91">
        <f>IFERROR(VLOOKUP(TEXT($A367,"0000"),'AYP11'!$B$2535:$AU$2956,11,FALSE),"")</f>
        <v>0</v>
      </c>
      <c r="EH367" s="95">
        <f t="shared" si="372"/>
        <v>1</v>
      </c>
      <c r="EI367" s="95" t="str">
        <f t="shared" si="373"/>
        <v/>
      </c>
      <c r="EO367" s="34" t="s">
        <v>57</v>
      </c>
      <c r="EP367" s="34">
        <v>3</v>
      </c>
      <c r="EQ367" s="102" t="s">
        <v>1981</v>
      </c>
    </row>
    <row r="368" spans="1:147" x14ac:dyDescent="0.25">
      <c r="A368" s="248">
        <v>7038</v>
      </c>
      <c r="B368" s="291">
        <f t="shared" si="320"/>
        <v>0</v>
      </c>
      <c r="C368" s="50">
        <f>IFERROR(VLOOKUP(TEXT($A368,"0000"),'R-M11'!$A$2:$AA$500,4,FALSE),0)</f>
        <v>0</v>
      </c>
      <c r="D368" s="291">
        <f t="shared" si="321"/>
        <v>0</v>
      </c>
      <c r="E368" s="98">
        <f>IFERROR(SUM(VLOOKUP(TEXT($A368,"0000"),'R-M11'!$A$2:$AA$500,5,FALSE),VLOOKUP(TEXT($A368,"0000"),'R-M11'!$A$2:$AA$500,6,FALSE)),0)</f>
        <v>0</v>
      </c>
      <c r="F368" s="58">
        <f>IFERROR(VLOOKUP(TEXT($A368,"0000"),'R-M11'!$A$2:$AA$500,14,FALSE),0)</f>
        <v>6</v>
      </c>
      <c r="G368" s="230">
        <f t="shared" si="374"/>
        <v>7</v>
      </c>
      <c r="H368" s="97">
        <f t="shared" si="322"/>
        <v>0.42000000000000004</v>
      </c>
      <c r="I368" s="230">
        <f t="shared" si="375"/>
        <v>3</v>
      </c>
      <c r="J368" s="97">
        <f t="shared" si="323"/>
        <v>0.18</v>
      </c>
      <c r="K368" s="230">
        <f t="shared" si="324"/>
        <v>0</v>
      </c>
      <c r="L368" s="121">
        <f>IFERROR(VLOOKUP(K368,'Criteria Table'!$A$2:$I$102,2,FALSE),"")</f>
        <v>10</v>
      </c>
      <c r="M368" s="230">
        <f t="shared" si="325"/>
        <v>10</v>
      </c>
      <c r="N368" s="286">
        <f t="shared" si="326"/>
        <v>33.333333333333329</v>
      </c>
      <c r="O368" s="50">
        <f>IFERROR(VLOOKUP(TEXT($A368,"0000"),'R-M11'!$A$2:$AA$500,17,FALSE),"")</f>
        <v>2</v>
      </c>
      <c r="P368" s="286">
        <f t="shared" si="327"/>
        <v>16.666666666666664</v>
      </c>
      <c r="Q368" s="98">
        <f>IFERROR(SUM(VLOOKUP(TEXT($A368,"0000"),'R-M11'!$A$2:$AA$500,18,FALSE),VLOOKUP(TEXT($A368,"0000"),'R-M11'!$A$2:$AA$500,19,FALSE)),0)</f>
        <v>1</v>
      </c>
      <c r="R368" s="69">
        <f>IFERROR(VLOOKUP(TEXT($A368,"0000"),'R-M11'!$A$2:$AA$500,27,FALSE),0)</f>
        <v>6</v>
      </c>
      <c r="S368" s="121">
        <f t="shared" si="376"/>
        <v>36.833333333333329</v>
      </c>
      <c r="T368" s="70">
        <f t="shared" si="328"/>
        <v>2.21</v>
      </c>
      <c r="U368" s="121">
        <f t="shared" si="377"/>
        <v>18.166666666666664</v>
      </c>
      <c r="V368" s="70">
        <f t="shared" si="329"/>
        <v>1.0899999999999999</v>
      </c>
      <c r="W368" s="121">
        <f t="shared" si="330"/>
        <v>50</v>
      </c>
      <c r="X368" s="124">
        <f>IFERROR(VLOOKUP(W368,'Criteria Table'!$A$2:$I$102,2,FALSE),"")</f>
        <v>5</v>
      </c>
      <c r="Y368" s="121">
        <f t="shared" si="331"/>
        <v>54.999999999999993</v>
      </c>
      <c r="Z368" s="92" t="str">
        <f>IFERROR(IF(VLOOKUP(A368,'SG11'!$A$3:$AI$500,18,FALSE)="","NA",VLOOKUP(A368,'SG11'!$A$3:$AI$500,18,FALSE)),"")</f>
        <v/>
      </c>
      <c r="AA368" s="75" t="str">
        <f>IFERROR(VLOOKUP(Z368,'Criteria Table'!$A$2:$I$102,6,FALSE),"NA")</f>
        <v>NA</v>
      </c>
      <c r="AB368" s="95">
        <f t="shared" si="378"/>
        <v>0</v>
      </c>
      <c r="AC368" s="84" t="str">
        <f>IFERROR(IF(VLOOKUP(A368,'SG11'!$A$3:$AI$500,19,FALSE)="","NA",VLOOKUP(A368,'SG11'!$A$3:$AI$500,19,FALSE)),"")</f>
        <v/>
      </c>
      <c r="AD368" s="75" t="str">
        <f>IFERROR(VLOOKUP(AC368,'Criteria Table'!$A$2:$I$102,6,FALSE),"NA")</f>
        <v>NA</v>
      </c>
      <c r="AE368" s="95">
        <f t="shared" si="379"/>
        <v>0</v>
      </c>
      <c r="AF368" s="92" t="str">
        <f>IFERROR(IF(VLOOKUP(A368,'SG11'!$A$3:$AI$500,20,FALSE)="","NA",VLOOKUP(A368,'SG11'!$A$3:$AI$500,20,FALSE)),"")</f>
        <v/>
      </c>
      <c r="AG368" s="75" t="str">
        <f>IFERROR(VLOOKUP(AF368,'Criteria Table'!$A$2:$I$102,6,FALSE),"NA")</f>
        <v>NA</v>
      </c>
      <c r="AH368" s="95">
        <f t="shared" si="380"/>
        <v>0</v>
      </c>
      <c r="AI368" s="84" t="str">
        <f>IFERROR(IF(VLOOKUP(A368,'SG11'!$A$3:$AI$500,21,FALSE)="","NA",VLOOKUP(A368,'SG11'!$A$3:$AI$500,21,FALSE)),"")</f>
        <v/>
      </c>
      <c r="AJ368" s="75" t="str">
        <f>IFERROR(VLOOKUP(AI368,'Criteria Table'!$A$2:$I$102,6,FALSE),"NA")</f>
        <v>NA</v>
      </c>
      <c r="AK368" s="95">
        <f t="shared" si="381"/>
        <v>0</v>
      </c>
      <c r="AL368" s="99">
        <f>IFERROR(VLOOKUP(TEXT(A368,"0000"),'W11'!$A$1:$E$500,4,FALSE)/AP368*100,"")</f>
        <v>83.333333333333343</v>
      </c>
      <c r="AM368" s="97">
        <f>IFERROR(VLOOKUP(TEXT(A368,"0000"),'W11'!$A$1:$E$500,4,FALSE),"")</f>
        <v>5</v>
      </c>
      <c r="AN368" s="99">
        <f t="shared" si="332"/>
        <v>84.333333333333343</v>
      </c>
      <c r="AO368" s="97">
        <f t="shared" si="333"/>
        <v>5.0600000000000005</v>
      </c>
      <c r="AP368" s="99">
        <f>IFERROR(VLOOKUP(TEXT(A368,"0000"),'W11'!$A$1:$E$500,5,FALSE),"")</f>
        <v>6</v>
      </c>
      <c r="AQ368" s="97">
        <f>IFERROR(VLOOKUP(ROUND(AL368,0),'Criteria Table'!$A$2:$I$102,4,FALSE),0)</f>
        <v>1</v>
      </c>
      <c r="AR368" s="128"/>
      <c r="AS368" s="95"/>
      <c r="AT368" s="95"/>
      <c r="AU368" s="100">
        <f>IFERROR(VLOOKUP(TEXT(A368,"0000"),'Sci11'!$A$3:$N$492,4,FALSE)/VLOOKUP(TEXT(A368,"0000"),'Sci11'!$A$3:$N$492,14,FALSE)*100,"")</f>
        <v>45.454545454545453</v>
      </c>
      <c r="AV368" s="101">
        <f>SUM(VLOOKUP(TEXT(A368,"0000"),'Sci11'!$A$3:$N$492,5,FALSE),VLOOKUP(TEXT(A368,"0000"),'Sci11'!$A$3:$N$492,6,FALSE))/VLOOKUP(TEXT(A368,"0000"),'Sci11'!$A$3:$N$492,14,FALSE)*100</f>
        <v>0</v>
      </c>
      <c r="AW368" s="100">
        <f t="shared" si="382"/>
        <v>49.304545454545455</v>
      </c>
      <c r="AX368" s="101">
        <f>IFERROR(AW368/100*VLOOKUP(TEXT(A368,"0000"),'Sci11'!$A$3:$N$492,14,FALSE),"")</f>
        <v>5.4235000000000007</v>
      </c>
      <c r="AY368" s="100">
        <f t="shared" si="383"/>
        <v>1.65</v>
      </c>
      <c r="AZ368" s="101">
        <f>IFERROR(AY368/100*VLOOKUP(TEXT(A368,"0000"),'Sci11'!$A$3:$N$492,14,FALSE),"")</f>
        <v>0.18149999999999999</v>
      </c>
      <c r="BA368" s="100">
        <f t="shared" si="334"/>
        <v>45</v>
      </c>
      <c r="BB368" s="101">
        <f>IFERROR(VLOOKUP(BA368,'Criteria Table'!$A$2:$I$102,2,FALSE),"")</f>
        <v>5.5</v>
      </c>
      <c r="BC368" s="101">
        <f t="shared" si="335"/>
        <v>50.5</v>
      </c>
      <c r="BD368" s="82">
        <f>IFERROR(VLOOKUP(A368,ATTx11!$A$2:$N$500,4,FALSE),"")</f>
        <v>97.12</v>
      </c>
      <c r="BE368" s="95">
        <f t="shared" si="336"/>
        <v>0</v>
      </c>
      <c r="BF368" s="96">
        <f t="shared" si="337"/>
        <v>97.12</v>
      </c>
      <c r="BG368" s="70">
        <f>IFERROR(VLOOKUP(A368,ATTx11!$A$2:$N$500,11,FALSE),"")</f>
        <v>0</v>
      </c>
      <c r="BH368" s="95">
        <f t="shared" si="338"/>
        <v>0</v>
      </c>
      <c r="BI368" s="70">
        <f>IFERROR(VLOOKUP(A368,ATTx11!$A$2:$N$500,12,FALSE),"")</f>
        <v>0</v>
      </c>
      <c r="BJ368" s="97">
        <f t="shared" si="339"/>
        <v>0</v>
      </c>
      <c r="BK368" s="84">
        <f>IFERROR(VLOOKUP(A368,ATTx11!$A$2:$N$500,7,FALSE),"")</f>
        <v>0</v>
      </c>
      <c r="BL368" s="97">
        <f t="shared" si="340"/>
        <v>0</v>
      </c>
      <c r="BM368" s="84">
        <f>IFERROR(VLOOKUP(A368,ATTx11!$A$2:$N$500,8,FALSE),"")</f>
        <v>0</v>
      </c>
      <c r="BN368" s="95">
        <f t="shared" si="341"/>
        <v>0</v>
      </c>
      <c r="BO368" s="95"/>
      <c r="BP368" s="83" t="str">
        <f>IFERROR(VLOOKUP(TEXT($A368,"0000"),'AYP11'!$B$3379:$AU$3800,17,FALSE),"")</f>
        <v/>
      </c>
      <c r="BQ368" s="75">
        <f>IFERROR(VLOOKUP(BP368,'Criteria Table'!$A$2:$I$102,2,FALSE),0)</f>
        <v>0</v>
      </c>
      <c r="BR368" s="95">
        <f t="shared" si="342"/>
        <v>0</v>
      </c>
      <c r="BS368" s="83" t="str">
        <f>IFERROR(VLOOKUP(TEXT($A368,"0000"),'AYP11'!$B$847:$AU$1268,17,FALSE),"")</f>
        <v/>
      </c>
      <c r="BT368" s="75">
        <f>IFERROR(VLOOKUP(BS368,'Criteria Table'!$A$2:$I$102,2,FALSE),0)</f>
        <v>0</v>
      </c>
      <c r="BU368" s="95">
        <f t="shared" si="343"/>
        <v>0</v>
      </c>
      <c r="BV368" s="83" t="str">
        <f>IFERROR(VLOOKUP(TEXT($A368,"0000"),'AYP11'!$B$2113:$AU$2534,17,FALSE),"")</f>
        <v/>
      </c>
      <c r="BW368" s="75">
        <f>IFERROR(VLOOKUP(BV368,'Criteria Table'!$A$2:$I$102,2,FALSE),0)</f>
        <v>0</v>
      </c>
      <c r="BX368" s="95">
        <f t="shared" si="344"/>
        <v>0</v>
      </c>
      <c r="BY368" s="83" t="str">
        <f>IFERROR(VLOOKUP(TEXT($A368,"0000"),'AYP11'!$B$425:$AU$846,17,FALSE),"")</f>
        <v/>
      </c>
      <c r="BZ368" s="75">
        <f>IFERROR(VLOOKUP(BY368,'Criteria Table'!$A$2:$I$102,2,FALSE),0)</f>
        <v>0</v>
      </c>
      <c r="CA368" s="95">
        <f t="shared" si="345"/>
        <v>0</v>
      </c>
      <c r="CB368" s="83" t="str">
        <f>IFERROR(VLOOKUP(TEXT($A368,"0000"),'AYP11'!$B$3:$AU$424,17,FALSE),"")</f>
        <v/>
      </c>
      <c r="CC368" s="95">
        <f>IFERROR(VLOOKUP(CB368,'Criteria Table'!$A$2:$I$102,2,FALSE),0)</f>
        <v>0</v>
      </c>
      <c r="CD368" s="95">
        <f t="shared" si="346"/>
        <v>0</v>
      </c>
      <c r="CE368" s="83" t="str">
        <f>IFERROR(VLOOKUP(TEXT($A368,"0000"),'AYP11'!$B$1269:$AU$1690,17,FALSE),"")</f>
        <v/>
      </c>
      <c r="CF368" s="95">
        <f>IFERROR(VLOOKUP(CE368,'Criteria Table'!$A$2:$I$102,2,FALSE),0)</f>
        <v>0</v>
      </c>
      <c r="CG368" s="95">
        <f t="shared" si="347"/>
        <v>0</v>
      </c>
      <c r="CH368" s="83" t="str">
        <f>IFERROR(VLOOKUP(TEXT($A368,"0000"),'AYP11'!$B$1691:$AU$2112,17,FALSE),"")</f>
        <v/>
      </c>
      <c r="CI368" s="95">
        <f>IFERROR(VLOOKUP(CH368,'Criteria Table'!$A$2:$I$102,2,FALSE),0)</f>
        <v>0</v>
      </c>
      <c r="CJ368" s="95">
        <f t="shared" si="348"/>
        <v>0</v>
      </c>
      <c r="CK368" s="83" t="str">
        <f>IFERROR(VLOOKUP(TEXT($A368,"0000"),'AYP11'!$B$2535:$AU$2956,17,FALSE),"")</f>
        <v/>
      </c>
      <c r="CL368" s="95">
        <f>IFERROR(VLOOKUP(CK368,'Criteria Table'!$A$2:$I$102,2,FALSE),0)</f>
        <v>0</v>
      </c>
      <c r="CM368" s="95">
        <f t="shared" si="349"/>
        <v>0</v>
      </c>
      <c r="CN368" s="76" t="str">
        <f>IFERROR(VLOOKUP(TEXT($A368,"0000"),'AYP11'!$B$3379:$AU$3800,23,FALSE),"")</f>
        <v/>
      </c>
      <c r="CO368" s="95">
        <f>IFERROR(VLOOKUP(CN368,'Criteria Table'!$A$2:$I$102,2,FALSE),0)</f>
        <v>0</v>
      </c>
      <c r="CP368" s="95">
        <f t="shared" si="350"/>
        <v>0</v>
      </c>
      <c r="CQ368" s="76" t="str">
        <f>IFERROR(VLOOKUP(TEXT($A368,"0000"),'AYP11'!$B$847:$AU$1268,23,FALSE),"")</f>
        <v/>
      </c>
      <c r="CR368" s="95">
        <f>IFERROR(VLOOKUP(CQ368,'Criteria Table'!$A$2:$I$102,2,FALSE),0)</f>
        <v>0</v>
      </c>
      <c r="CS368" s="95">
        <f t="shared" si="351"/>
        <v>0</v>
      </c>
      <c r="CT368" s="76" t="str">
        <f>IFERROR(VLOOKUP(TEXT($A368,"0000"),'AYP11'!$B$2113:$AU$2534,23,FALSE),"")</f>
        <v/>
      </c>
      <c r="CU368" s="95">
        <f>IFERROR(VLOOKUP(CT368,'Criteria Table'!$A$2:$I$102,2,FALSE),0)</f>
        <v>0</v>
      </c>
      <c r="CV368" s="95">
        <f t="shared" si="352"/>
        <v>0</v>
      </c>
      <c r="CW368" s="76" t="str">
        <f>IFERROR(VLOOKUP(TEXT($A368,"0000"),'AYP11'!$B$425:$AU$846,23,FALSE),"")</f>
        <v/>
      </c>
      <c r="CX368" s="95">
        <f>IFERROR(VLOOKUP(CW368,'Criteria Table'!$A$2:$I$102,2,FALSE),0)</f>
        <v>0</v>
      </c>
      <c r="CY368" s="95">
        <f t="shared" si="353"/>
        <v>0</v>
      </c>
      <c r="CZ368" s="76" t="str">
        <f>IFERROR(VLOOKUP(TEXT($A368,"0000"),'AYP11'!$B$3:$AU$424,23,FALSE),"")</f>
        <v/>
      </c>
      <c r="DA368" s="95">
        <f>IFERROR(VLOOKUP(CZ368,'Criteria Table'!$A$2:$I$102,2,FALSE),0)</f>
        <v>0</v>
      </c>
      <c r="DB368" s="95">
        <f t="shared" si="354"/>
        <v>0</v>
      </c>
      <c r="DC368" s="76" t="str">
        <f>IFERROR(VLOOKUP(TEXT($A368,"0000"),'AYP11'!$B$1269:$AU$1690,23,FALSE),"")</f>
        <v/>
      </c>
      <c r="DD368" s="95">
        <f>IFERROR(VLOOKUP(DC368,'Criteria Table'!$A$2:$I$102,2,FALSE),0)</f>
        <v>0</v>
      </c>
      <c r="DE368" s="95">
        <f t="shared" si="355"/>
        <v>0</v>
      </c>
      <c r="DF368" s="76" t="str">
        <f>IFERROR(VLOOKUP(TEXT($A368,"0000"),'AYP11'!$B$1691:$AU$2112,23,FALSE),"")</f>
        <v/>
      </c>
      <c r="DG368" s="95">
        <f>IFERROR(VLOOKUP(DF368,'Criteria Table'!$A$2:$I$102,2,FALSE),0)</f>
        <v>0</v>
      </c>
      <c r="DH368" s="95">
        <f t="shared" si="356"/>
        <v>0</v>
      </c>
      <c r="DI368" s="76" t="str">
        <f>IFERROR(VLOOKUP(TEXT($A368,"0000"),'AYP11'!$B$2535:$AU$2956,23,FALSE),"")</f>
        <v/>
      </c>
      <c r="DJ368" s="95">
        <f>IFERROR(VLOOKUP(DI368,'Criteria Table'!$A$2:$I$102,2,FALSE),0)</f>
        <v>0</v>
      </c>
      <c r="DK368" s="95">
        <f t="shared" si="357"/>
        <v>0</v>
      </c>
      <c r="DL368" s="91" t="str">
        <f>IFERROR(VLOOKUP(TEXT($A368,"0000"),'AYP11'!$B$3379:$AU$3800,11,FALSE),"")</f>
        <v/>
      </c>
      <c r="DM368" s="95">
        <f t="shared" si="358"/>
        <v>0</v>
      </c>
      <c r="DN368" s="95">
        <f t="shared" si="359"/>
        <v>0</v>
      </c>
      <c r="DO368" s="91" t="str">
        <f>IFERROR(VLOOKUP(TEXT($A368,"0000"),'AYP11'!$B$847:$AU$1268,11,FALSE),"")</f>
        <v/>
      </c>
      <c r="DP368" s="95">
        <f t="shared" si="360"/>
        <v>0</v>
      </c>
      <c r="DQ368" s="95">
        <f t="shared" si="361"/>
        <v>0</v>
      </c>
      <c r="DR368" s="91" t="str">
        <f>IFERROR(VLOOKUP(TEXT($A368,"0000"),'AYP11'!$B$2113:$AU$2534,11,FALSE),"")</f>
        <v/>
      </c>
      <c r="DS368" s="95">
        <f t="shared" si="362"/>
        <v>0</v>
      </c>
      <c r="DT368" s="95">
        <f t="shared" si="363"/>
        <v>0</v>
      </c>
      <c r="DU368" s="91" t="str">
        <f>IFERROR(VLOOKUP(TEXT($A368,"0000"),'AYP11'!$B$425:$AU$846,11,FALSE),"")</f>
        <v/>
      </c>
      <c r="DV368" s="95">
        <f t="shared" si="364"/>
        <v>0</v>
      </c>
      <c r="DW368" s="95">
        <f t="shared" si="365"/>
        <v>0</v>
      </c>
      <c r="DX368" s="91" t="str">
        <f>IFERROR(VLOOKUP(TEXT($A368,"0000"),'AYP11'!$B$3:$AU$424,11,FALSE),"")</f>
        <v/>
      </c>
      <c r="DY368" s="95">
        <f t="shared" si="366"/>
        <v>0</v>
      </c>
      <c r="DZ368" s="95">
        <f t="shared" si="367"/>
        <v>0</v>
      </c>
      <c r="EA368" s="91" t="str">
        <f>IFERROR(VLOOKUP(TEXT($A368,"0000"),'AYP11'!$B$1269:$AU$1690,11,FALSE),"")</f>
        <v/>
      </c>
      <c r="EB368" s="95">
        <f t="shared" si="368"/>
        <v>0</v>
      </c>
      <c r="EC368" s="95">
        <f t="shared" si="369"/>
        <v>0</v>
      </c>
      <c r="ED368" s="91" t="str">
        <f>IFERROR(VLOOKUP(TEXT($A368,"0000"),'AYP11'!$B$1691:$AU$2112,11,FALSE),"")</f>
        <v/>
      </c>
      <c r="EE368" s="95">
        <f t="shared" si="370"/>
        <v>0</v>
      </c>
      <c r="EF368" s="95">
        <f t="shared" si="371"/>
        <v>0</v>
      </c>
      <c r="EG368" s="91" t="str">
        <f>IFERROR(VLOOKUP(TEXT($A368,"0000"),'AYP11'!$B$2535:$AU$2956,11,FALSE),"")</f>
        <v/>
      </c>
      <c r="EH368" s="95">
        <f t="shared" si="372"/>
        <v>0</v>
      </c>
      <c r="EI368" s="95">
        <f t="shared" si="373"/>
        <v>0</v>
      </c>
    </row>
    <row r="369" spans="1:147" x14ac:dyDescent="0.25">
      <c r="A369" s="248">
        <v>7041</v>
      </c>
      <c r="B369" s="291" t="e">
        <f t="shared" si="320"/>
        <v>#DIV/0!</v>
      </c>
      <c r="C369" s="50">
        <f>IFERROR(VLOOKUP(TEXT($A369,"0000"),'R-M11'!$A$2:$AA$500,4,FALSE),0)</f>
        <v>0</v>
      </c>
      <c r="D369" s="291" t="e">
        <f t="shared" si="321"/>
        <v>#DIV/0!</v>
      </c>
      <c r="E369" s="98">
        <f>IFERROR(SUM(VLOOKUP(TEXT($A369,"0000"),'R-M11'!$A$2:$AA$500,5,FALSE),VLOOKUP(TEXT($A369,"0000"),'R-M11'!$A$2:$AA$500,6,FALSE)),0)</f>
        <v>0</v>
      </c>
      <c r="F369" s="58">
        <f>IFERROR(VLOOKUP(TEXT($A369,"0000"),'R-M11'!$A$2:$AA$500,14,FALSE),0)</f>
        <v>0</v>
      </c>
      <c r="G369" s="230" t="str">
        <f t="shared" si="374"/>
        <v/>
      </c>
      <c r="H369" s="97">
        <f t="shared" si="322"/>
        <v>0</v>
      </c>
      <c r="I369" s="230" t="str">
        <f t="shared" si="375"/>
        <v/>
      </c>
      <c r="J369" s="97" t="str">
        <f t="shared" si="323"/>
        <v/>
      </c>
      <c r="K369" s="230" t="str">
        <f t="shared" si="324"/>
        <v/>
      </c>
      <c r="L369" s="121" t="str">
        <f>IFERROR(VLOOKUP(K369,'Criteria Table'!$A$2:$I$102,2,FALSE),"")</f>
        <v/>
      </c>
      <c r="M369" s="230">
        <f t="shared" si="325"/>
        <v>0</v>
      </c>
      <c r="N369" s="286" t="e">
        <f t="shared" si="326"/>
        <v>#VALUE!</v>
      </c>
      <c r="O369" s="50" t="str">
        <f>IFERROR(VLOOKUP(TEXT($A369,"0000"),'R-M11'!$A$2:$AA$500,17,FALSE),"")</f>
        <v/>
      </c>
      <c r="P369" s="286" t="e">
        <f t="shared" si="327"/>
        <v>#DIV/0!</v>
      </c>
      <c r="Q369" s="98">
        <f>IFERROR(SUM(VLOOKUP(TEXT($A369,"0000"),'R-M11'!$A$2:$AA$500,18,FALSE),VLOOKUP(TEXT($A369,"0000"),'R-M11'!$A$2:$AA$500,19,FALSE)),0)</f>
        <v>0</v>
      </c>
      <c r="R369" s="69">
        <f>IFERROR(VLOOKUP(TEXT($A369,"0000"),'R-M11'!$A$2:$AA$500,27,FALSE),0)</f>
        <v>0</v>
      </c>
      <c r="S369" s="121" t="str">
        <f t="shared" si="376"/>
        <v/>
      </c>
      <c r="T369" s="70" t="str">
        <f t="shared" si="328"/>
        <v/>
      </c>
      <c r="U369" s="121" t="str">
        <f t="shared" si="377"/>
        <v/>
      </c>
      <c r="V369" s="70" t="str">
        <f t="shared" si="329"/>
        <v/>
      </c>
      <c r="W369" s="121" t="str">
        <f t="shared" si="330"/>
        <v/>
      </c>
      <c r="X369" s="124" t="str">
        <f>IFERROR(VLOOKUP(W369,'Criteria Table'!$A$2:$I$102,2,FALSE),"")</f>
        <v/>
      </c>
      <c r="Y369" s="121">
        <f t="shared" si="331"/>
        <v>0</v>
      </c>
      <c r="Z369" s="92" t="str">
        <f>IFERROR(IF(VLOOKUP(A369,'SG11'!$A$3:$AI$500,18,FALSE)="","NA",VLOOKUP(A369,'SG11'!$A$3:$AI$500,18,FALSE)),"")</f>
        <v/>
      </c>
      <c r="AA369" s="75" t="str">
        <f>IFERROR(VLOOKUP(Z369,'Criteria Table'!$A$2:$I$102,6,FALSE),"NA")</f>
        <v>NA</v>
      </c>
      <c r="AB369" s="95">
        <f t="shared" si="378"/>
        <v>0</v>
      </c>
      <c r="AC369" s="84" t="str">
        <f>IFERROR(IF(VLOOKUP(A369,'SG11'!$A$3:$AI$500,19,FALSE)="","NA",VLOOKUP(A369,'SG11'!$A$3:$AI$500,19,FALSE)),"")</f>
        <v/>
      </c>
      <c r="AD369" s="75" t="str">
        <f>IFERROR(VLOOKUP(AC369,'Criteria Table'!$A$2:$I$102,6,FALSE),"NA")</f>
        <v>NA</v>
      </c>
      <c r="AE369" s="95">
        <f t="shared" si="379"/>
        <v>0</v>
      </c>
      <c r="AF369" s="92" t="str">
        <f>IFERROR(IF(VLOOKUP(A369,'SG11'!$A$3:$AI$500,20,FALSE)="","NA",VLOOKUP(A369,'SG11'!$A$3:$AI$500,20,FALSE)),"")</f>
        <v/>
      </c>
      <c r="AG369" s="75" t="str">
        <f>IFERROR(VLOOKUP(AF369,'Criteria Table'!$A$2:$I$102,6,FALSE),"NA")</f>
        <v>NA</v>
      </c>
      <c r="AH369" s="95">
        <f t="shared" si="380"/>
        <v>0</v>
      </c>
      <c r="AI369" s="84" t="str">
        <f>IFERROR(IF(VLOOKUP(A369,'SG11'!$A$3:$AI$500,21,FALSE)="","NA",VLOOKUP(A369,'SG11'!$A$3:$AI$500,21,FALSE)),"")</f>
        <v/>
      </c>
      <c r="AJ369" s="75" t="str">
        <f>IFERROR(VLOOKUP(AI369,'Criteria Table'!$A$2:$I$102,6,FALSE),"NA")</f>
        <v>NA</v>
      </c>
      <c r="AK369" s="95">
        <f t="shared" si="381"/>
        <v>0</v>
      </c>
      <c r="AL369" s="99" t="str">
        <f>IFERROR(VLOOKUP(TEXT(A369,"0000"),'W11'!$A$1:$E$500,4,FALSE)/AP369*100,"")</f>
        <v/>
      </c>
      <c r="AM369" s="97" t="str">
        <f>IFERROR(VLOOKUP(TEXT(A369,"0000"),'W11'!$A$1:$E$500,4,FALSE),"")</f>
        <v/>
      </c>
      <c r="AN369" s="99" t="str">
        <f t="shared" si="332"/>
        <v/>
      </c>
      <c r="AO369" s="97" t="str">
        <f t="shared" si="333"/>
        <v/>
      </c>
      <c r="AP369" s="99" t="str">
        <f>IFERROR(VLOOKUP(TEXT(A369,"0000"),'W11'!$A$1:$E$500,5,FALSE),"")</f>
        <v/>
      </c>
      <c r="AQ369" s="97">
        <f>IFERROR(VLOOKUP(ROUND(AL369,0),'Criteria Table'!$A$2:$I$102,4,FALSE),0)</f>
        <v>0</v>
      </c>
      <c r="AR369" s="128"/>
      <c r="AS369" s="95"/>
      <c r="AT369" s="95"/>
      <c r="AU369" s="100">
        <f>IFERROR(VLOOKUP(TEXT(A369,"0000"),'Sci11'!$A$3:$N$492,4,FALSE)/VLOOKUP(TEXT(A369,"0000"),'Sci11'!$A$3:$N$492,14,FALSE)*100,"")</f>
        <v>37.254901960784316</v>
      </c>
      <c r="AV369" s="101">
        <f>SUM(VLOOKUP(TEXT(A369,"0000"),'Sci11'!$A$3:$N$492,5,FALSE),VLOOKUP(TEXT(A369,"0000"),'Sci11'!$A$3:$N$492,6,FALSE))/VLOOKUP(TEXT(A369,"0000"),'Sci11'!$A$3:$N$492,14,FALSE)*100</f>
        <v>52.941176470588239</v>
      </c>
      <c r="AW369" s="100">
        <f t="shared" si="382"/>
        <v>37.254901960784316</v>
      </c>
      <c r="AX369" s="101">
        <f>IFERROR(AW369/100*VLOOKUP(TEXT(A369,"0000"),'Sci11'!$A$3:$N$492,14,FALSE),"")</f>
        <v>19</v>
      </c>
      <c r="AY369" s="100">
        <f t="shared" si="383"/>
        <v>52.941176470588239</v>
      </c>
      <c r="AZ369" s="101">
        <f>IFERROR(AY369/100*VLOOKUP(TEXT(A369,"0000"),'Sci11'!$A$3:$N$492,14,FALSE),"")</f>
        <v>27</v>
      </c>
      <c r="BA369" s="100">
        <f t="shared" si="334"/>
        <v>90</v>
      </c>
      <c r="BB369" s="101">
        <f>IFERROR(VLOOKUP(BA369,'Criteria Table'!$A$2:$I$102,2,FALSE),"")</f>
        <v>0</v>
      </c>
      <c r="BC369" s="101">
        <f t="shared" si="335"/>
        <v>90</v>
      </c>
      <c r="BD369" s="82">
        <f>IFERROR(VLOOKUP(A369,ATTx11!$A$2:$N$500,4,FALSE),"")</f>
        <v>96.47</v>
      </c>
      <c r="BE369" s="95">
        <f t="shared" si="336"/>
        <v>0.5</v>
      </c>
      <c r="BF369" s="96">
        <f t="shared" si="337"/>
        <v>96.97</v>
      </c>
      <c r="BG369" s="70">
        <f>IFERROR(VLOOKUP(A369,ATTx11!$A$2:$N$500,11,FALSE),"")</f>
        <v>0</v>
      </c>
      <c r="BH369" s="95">
        <f t="shared" si="338"/>
        <v>0</v>
      </c>
      <c r="BI369" s="70">
        <f>IFERROR(VLOOKUP(A369,ATTx11!$A$2:$N$500,12,FALSE),"")</f>
        <v>2</v>
      </c>
      <c r="BJ369" s="97">
        <f t="shared" si="339"/>
        <v>1.8</v>
      </c>
      <c r="BK369" s="84">
        <f>IFERROR(VLOOKUP(A369,ATTx11!$A$2:$N$500,7,FALSE),"")</f>
        <v>0</v>
      </c>
      <c r="BL369" s="97">
        <f t="shared" si="340"/>
        <v>0</v>
      </c>
      <c r="BM369" s="84">
        <f>IFERROR(VLOOKUP(A369,ATTx11!$A$2:$N$500,8,FALSE),"")</f>
        <v>2</v>
      </c>
      <c r="BN369" s="95">
        <f t="shared" si="341"/>
        <v>1.8</v>
      </c>
      <c r="BO369" s="95"/>
      <c r="BP369" s="83" t="str">
        <f>IFERROR(VLOOKUP(TEXT($A369,"0000"),'AYP11'!$B$3379:$AU$3800,17,FALSE),"")</f>
        <v/>
      </c>
      <c r="BQ369" s="75">
        <f>IFERROR(VLOOKUP(BP369,'Criteria Table'!$A$2:$I$102,2,FALSE),0)</f>
        <v>0</v>
      </c>
      <c r="BR369" s="95">
        <f t="shared" si="342"/>
        <v>0</v>
      </c>
      <c r="BS369" s="83" t="str">
        <f>IFERROR(VLOOKUP(TEXT($A369,"0000"),'AYP11'!$B$847:$AU$1268,17,FALSE),"")</f>
        <v/>
      </c>
      <c r="BT369" s="75">
        <f>IFERROR(VLOOKUP(BS369,'Criteria Table'!$A$2:$I$102,2,FALSE),0)</f>
        <v>0</v>
      </c>
      <c r="BU369" s="95">
        <f t="shared" si="343"/>
        <v>0</v>
      </c>
      <c r="BV369" s="83" t="str">
        <f>IFERROR(VLOOKUP(TEXT($A369,"0000"),'AYP11'!$B$2113:$AU$2534,17,FALSE),"")</f>
        <v/>
      </c>
      <c r="BW369" s="75">
        <f>IFERROR(VLOOKUP(BV369,'Criteria Table'!$A$2:$I$102,2,FALSE),0)</f>
        <v>0</v>
      </c>
      <c r="BX369" s="95">
        <f t="shared" si="344"/>
        <v>0</v>
      </c>
      <c r="BY369" s="83" t="str">
        <f>IFERROR(VLOOKUP(TEXT($A369,"0000"),'AYP11'!$B$425:$AU$846,17,FALSE),"")</f>
        <v/>
      </c>
      <c r="BZ369" s="75">
        <f>IFERROR(VLOOKUP(BY369,'Criteria Table'!$A$2:$I$102,2,FALSE),0)</f>
        <v>0</v>
      </c>
      <c r="CA369" s="95">
        <f t="shared" si="345"/>
        <v>0</v>
      </c>
      <c r="CB369" s="83" t="str">
        <f>IFERROR(VLOOKUP(TEXT($A369,"0000"),'AYP11'!$B$3:$AU$424,17,FALSE),"")</f>
        <v/>
      </c>
      <c r="CC369" s="95">
        <f>IFERROR(VLOOKUP(CB369,'Criteria Table'!$A$2:$I$102,2,FALSE),0)</f>
        <v>0</v>
      </c>
      <c r="CD369" s="95">
        <f t="shared" si="346"/>
        <v>0</v>
      </c>
      <c r="CE369" s="83" t="str">
        <f>IFERROR(VLOOKUP(TEXT($A369,"0000"),'AYP11'!$B$1269:$AU$1690,17,FALSE),"")</f>
        <v/>
      </c>
      <c r="CF369" s="95">
        <f>IFERROR(VLOOKUP(CE369,'Criteria Table'!$A$2:$I$102,2,FALSE),0)</f>
        <v>0</v>
      </c>
      <c r="CG369" s="95">
        <f t="shared" si="347"/>
        <v>0</v>
      </c>
      <c r="CH369" s="83" t="str">
        <f>IFERROR(VLOOKUP(TEXT($A369,"0000"),'AYP11'!$B$1691:$AU$2112,17,FALSE),"")</f>
        <v/>
      </c>
      <c r="CI369" s="95">
        <f>IFERROR(VLOOKUP(CH369,'Criteria Table'!$A$2:$I$102,2,FALSE),0)</f>
        <v>0</v>
      </c>
      <c r="CJ369" s="95">
        <f t="shared" si="348"/>
        <v>0</v>
      </c>
      <c r="CK369" s="83" t="str">
        <f>IFERROR(VLOOKUP(TEXT($A369,"0000"),'AYP11'!$B$2535:$AU$2956,17,FALSE),"")</f>
        <v/>
      </c>
      <c r="CL369" s="95">
        <f>IFERROR(VLOOKUP(CK369,'Criteria Table'!$A$2:$I$102,2,FALSE),0)</f>
        <v>0</v>
      </c>
      <c r="CM369" s="95">
        <f t="shared" si="349"/>
        <v>0</v>
      </c>
      <c r="CN369" s="76" t="str">
        <f>IFERROR(VLOOKUP(TEXT($A369,"0000"),'AYP11'!$B$3379:$AU$3800,23,FALSE),"")</f>
        <v/>
      </c>
      <c r="CO369" s="95">
        <f>IFERROR(VLOOKUP(CN369,'Criteria Table'!$A$2:$I$102,2,FALSE),0)</f>
        <v>0</v>
      </c>
      <c r="CP369" s="95">
        <f t="shared" si="350"/>
        <v>0</v>
      </c>
      <c r="CQ369" s="76" t="str">
        <f>IFERROR(VLOOKUP(TEXT($A369,"0000"),'AYP11'!$B$847:$AU$1268,23,FALSE),"")</f>
        <v/>
      </c>
      <c r="CR369" s="95">
        <f>IFERROR(VLOOKUP(CQ369,'Criteria Table'!$A$2:$I$102,2,FALSE),0)</f>
        <v>0</v>
      </c>
      <c r="CS369" s="95">
        <f t="shared" si="351"/>
        <v>0</v>
      </c>
      <c r="CT369" s="76" t="str">
        <f>IFERROR(VLOOKUP(TEXT($A369,"0000"),'AYP11'!$B$2113:$AU$2534,23,FALSE),"")</f>
        <v/>
      </c>
      <c r="CU369" s="95">
        <f>IFERROR(VLOOKUP(CT369,'Criteria Table'!$A$2:$I$102,2,FALSE),0)</f>
        <v>0</v>
      </c>
      <c r="CV369" s="95">
        <f t="shared" si="352"/>
        <v>0</v>
      </c>
      <c r="CW369" s="76" t="str">
        <f>IFERROR(VLOOKUP(TEXT($A369,"0000"),'AYP11'!$B$425:$AU$846,23,FALSE),"")</f>
        <v/>
      </c>
      <c r="CX369" s="95">
        <f>IFERROR(VLOOKUP(CW369,'Criteria Table'!$A$2:$I$102,2,FALSE),0)</f>
        <v>0</v>
      </c>
      <c r="CY369" s="95">
        <f t="shared" si="353"/>
        <v>0</v>
      </c>
      <c r="CZ369" s="76" t="str">
        <f>IFERROR(VLOOKUP(TEXT($A369,"0000"),'AYP11'!$B$3:$AU$424,23,FALSE),"")</f>
        <v/>
      </c>
      <c r="DA369" s="95">
        <f>IFERROR(VLOOKUP(CZ369,'Criteria Table'!$A$2:$I$102,2,FALSE),0)</f>
        <v>0</v>
      </c>
      <c r="DB369" s="95">
        <f t="shared" si="354"/>
        <v>0</v>
      </c>
      <c r="DC369" s="76" t="str">
        <f>IFERROR(VLOOKUP(TEXT($A369,"0000"),'AYP11'!$B$1269:$AU$1690,23,FALSE),"")</f>
        <v/>
      </c>
      <c r="DD369" s="95">
        <f>IFERROR(VLOOKUP(DC369,'Criteria Table'!$A$2:$I$102,2,FALSE),0)</f>
        <v>0</v>
      </c>
      <c r="DE369" s="95">
        <f t="shared" si="355"/>
        <v>0</v>
      </c>
      <c r="DF369" s="76" t="str">
        <f>IFERROR(VLOOKUP(TEXT($A369,"0000"),'AYP11'!$B$1691:$AU$2112,23,FALSE),"")</f>
        <v/>
      </c>
      <c r="DG369" s="95">
        <f>IFERROR(VLOOKUP(DF369,'Criteria Table'!$A$2:$I$102,2,FALSE),0)</f>
        <v>0</v>
      </c>
      <c r="DH369" s="95">
        <f t="shared" si="356"/>
        <v>0</v>
      </c>
      <c r="DI369" s="76" t="str">
        <f>IFERROR(VLOOKUP(TEXT($A369,"0000"),'AYP11'!$B$2535:$AU$2956,23,FALSE),"")</f>
        <v/>
      </c>
      <c r="DJ369" s="95">
        <f>IFERROR(VLOOKUP(DI369,'Criteria Table'!$A$2:$I$102,2,FALSE),0)</f>
        <v>0</v>
      </c>
      <c r="DK369" s="95">
        <f t="shared" si="357"/>
        <v>0</v>
      </c>
      <c r="DL369" s="91" t="str">
        <f>IFERROR(VLOOKUP(TEXT($A369,"0000"),'AYP11'!$B$3379:$AU$3800,11,FALSE),"")</f>
        <v/>
      </c>
      <c r="DM369" s="95">
        <f t="shared" si="358"/>
        <v>0</v>
      </c>
      <c r="DN369" s="95">
        <f t="shared" si="359"/>
        <v>0</v>
      </c>
      <c r="DO369" s="91" t="str">
        <f>IFERROR(VLOOKUP(TEXT($A369,"0000"),'AYP11'!$B$847:$AU$1268,11,FALSE),"")</f>
        <v/>
      </c>
      <c r="DP369" s="95">
        <f t="shared" si="360"/>
        <v>0</v>
      </c>
      <c r="DQ369" s="95">
        <f t="shared" si="361"/>
        <v>0</v>
      </c>
      <c r="DR369" s="91" t="str">
        <f>IFERROR(VLOOKUP(TEXT($A369,"0000"),'AYP11'!$B$2113:$AU$2534,11,FALSE),"")</f>
        <v/>
      </c>
      <c r="DS369" s="95">
        <f t="shared" si="362"/>
        <v>0</v>
      </c>
      <c r="DT369" s="95">
        <f t="shared" si="363"/>
        <v>0</v>
      </c>
      <c r="DU369" s="91" t="str">
        <f>IFERROR(VLOOKUP(TEXT($A369,"0000"),'AYP11'!$B$425:$AU$846,11,FALSE),"")</f>
        <v/>
      </c>
      <c r="DV369" s="95">
        <f t="shared" si="364"/>
        <v>0</v>
      </c>
      <c r="DW369" s="95">
        <f t="shared" si="365"/>
        <v>0</v>
      </c>
      <c r="DX369" s="91" t="str">
        <f>IFERROR(VLOOKUP(TEXT($A369,"0000"),'AYP11'!$B$3:$AU$424,11,FALSE),"")</f>
        <v/>
      </c>
      <c r="DY369" s="95">
        <f t="shared" si="366"/>
        <v>0</v>
      </c>
      <c r="DZ369" s="95">
        <f t="shared" si="367"/>
        <v>0</v>
      </c>
      <c r="EA369" s="91" t="str">
        <f>IFERROR(VLOOKUP(TEXT($A369,"0000"),'AYP11'!$B$1269:$AU$1690,11,FALSE),"")</f>
        <v/>
      </c>
      <c r="EB369" s="95">
        <f t="shared" si="368"/>
        <v>0</v>
      </c>
      <c r="EC369" s="95">
        <f t="shared" si="369"/>
        <v>0</v>
      </c>
      <c r="ED369" s="91" t="str">
        <f>IFERROR(VLOOKUP(TEXT($A369,"0000"),'AYP11'!$B$1691:$AU$2112,11,FALSE),"")</f>
        <v/>
      </c>
      <c r="EE369" s="95">
        <f t="shared" si="370"/>
        <v>0</v>
      </c>
      <c r="EF369" s="95">
        <f t="shared" si="371"/>
        <v>0</v>
      </c>
      <c r="EG369" s="91" t="str">
        <f>IFERROR(VLOOKUP(TEXT($A369,"0000"),'AYP11'!$B$2535:$AU$2956,11,FALSE),"")</f>
        <v/>
      </c>
      <c r="EH369" s="95">
        <f t="shared" si="372"/>
        <v>0</v>
      </c>
      <c r="EI369" s="95">
        <f t="shared" si="373"/>
        <v>0</v>
      </c>
    </row>
    <row r="370" spans="1:147" x14ac:dyDescent="0.25">
      <c r="A370" s="248">
        <v>7042</v>
      </c>
      <c r="B370" s="291">
        <f t="shared" si="320"/>
        <v>24.210526315789473</v>
      </c>
      <c r="C370" s="50">
        <f>IFERROR(VLOOKUP(TEXT($A370,"0000"),'R-M11'!$A$2:$AA$500,4,FALSE),0)</f>
        <v>46</v>
      </c>
      <c r="D370" s="291">
        <f t="shared" si="321"/>
        <v>11.578947368421053</v>
      </c>
      <c r="E370" s="98">
        <f>IFERROR(SUM(VLOOKUP(TEXT($A370,"0000"),'R-M11'!$A$2:$AA$500,5,FALSE),VLOOKUP(TEXT($A370,"0000"),'R-M11'!$A$2:$AA$500,6,FALSE)),0)</f>
        <v>22</v>
      </c>
      <c r="F370" s="58">
        <f>IFERROR(VLOOKUP(TEXT($A370,"0000"),'R-M11'!$A$2:$AA$500,14,FALSE),0)</f>
        <v>190</v>
      </c>
      <c r="G370" s="230">
        <f t="shared" si="374"/>
        <v>28.690526315789473</v>
      </c>
      <c r="H370" s="97">
        <f t="shared" si="322"/>
        <v>54.511999999999993</v>
      </c>
      <c r="I370" s="230">
        <f t="shared" si="375"/>
        <v>13.498947368421053</v>
      </c>
      <c r="J370" s="97">
        <f t="shared" si="323"/>
        <v>25.648</v>
      </c>
      <c r="K370" s="230">
        <f t="shared" si="324"/>
        <v>36</v>
      </c>
      <c r="L370" s="121">
        <f>IFERROR(VLOOKUP(K370,'Criteria Table'!$A$2:$I$102,2,FALSE),"")</f>
        <v>6.4</v>
      </c>
      <c r="M370" s="230">
        <f t="shared" si="325"/>
        <v>42.189473684210526</v>
      </c>
      <c r="N370" s="286">
        <f t="shared" si="326"/>
        <v>22.222222222222221</v>
      </c>
      <c r="O370" s="50">
        <f>IFERROR(VLOOKUP(TEXT($A370,"0000"),'R-M11'!$A$2:$AA$500,17,FALSE),"")</f>
        <v>18</v>
      </c>
      <c r="P370" s="286">
        <f t="shared" si="327"/>
        <v>65.432098765432102</v>
      </c>
      <c r="Q370" s="98">
        <f>IFERROR(SUM(VLOOKUP(TEXT($A370,"0000"),'R-M11'!$A$2:$AA$500,18,FALSE),VLOOKUP(TEXT($A370,"0000"),'R-M11'!$A$2:$AA$500,19,FALSE)),0)</f>
        <v>53</v>
      </c>
      <c r="R370" s="69">
        <f>IFERROR(VLOOKUP(TEXT($A370,"0000"),'R-M11'!$A$2:$AA$500,27,FALSE),0)</f>
        <v>81</v>
      </c>
      <c r="S370" s="121">
        <f t="shared" si="376"/>
        <v>22.222222222222221</v>
      </c>
      <c r="T370" s="70">
        <f t="shared" si="328"/>
        <v>18</v>
      </c>
      <c r="U370" s="121">
        <f t="shared" si="377"/>
        <v>65.432098765432102</v>
      </c>
      <c r="V370" s="70">
        <f t="shared" si="329"/>
        <v>53</v>
      </c>
      <c r="W370" s="121">
        <f t="shared" si="330"/>
        <v>88</v>
      </c>
      <c r="X370" s="124">
        <f>IFERROR(VLOOKUP(W370,'Criteria Table'!$A$2:$I$102,2,FALSE),"")</f>
        <v>0</v>
      </c>
      <c r="Y370" s="121">
        <f t="shared" si="331"/>
        <v>87.65432098765433</v>
      </c>
      <c r="Z370" s="92">
        <f>IFERROR(IF(VLOOKUP(A370,'SG11'!$A$3:$AI$500,18,FALSE)="","NA",VLOOKUP(A370,'SG11'!$A$3:$AI$500,18,FALSE)),"")</f>
        <v>51</v>
      </c>
      <c r="AA370" s="75">
        <f>IFERROR(VLOOKUP(Z370,'Criteria Table'!$A$2:$I$102,6,FALSE),"NA")</f>
        <v>10</v>
      </c>
      <c r="AB370" s="95">
        <f t="shared" si="378"/>
        <v>61</v>
      </c>
      <c r="AC370" s="84">
        <f>IFERROR(IF(VLOOKUP(A370,'SG11'!$A$3:$AI$500,19,FALSE)="","NA",VLOOKUP(A370,'SG11'!$A$3:$AI$500,19,FALSE)),"")</f>
        <v>91</v>
      </c>
      <c r="AD370" s="75">
        <f>IFERROR(VLOOKUP(AC370,'Criteria Table'!$A$2:$I$102,6,FALSE),"NA")</f>
        <v>0</v>
      </c>
      <c r="AE370" s="95">
        <f t="shared" si="379"/>
        <v>91</v>
      </c>
      <c r="AF370" s="92">
        <f>IFERROR(IF(VLOOKUP(A370,'SG11'!$A$3:$AI$500,20,FALSE)="","NA",VLOOKUP(A370,'SG11'!$A$3:$AI$500,20,FALSE)),"")</f>
        <v>61</v>
      </c>
      <c r="AG370" s="75">
        <f>IFERROR(VLOOKUP(AF370,'Criteria Table'!$A$2:$I$102,6,FALSE),"NA")</f>
        <v>5</v>
      </c>
      <c r="AH370" s="95">
        <f t="shared" si="380"/>
        <v>66</v>
      </c>
      <c r="AI370" s="84">
        <f>IFERROR(IF(VLOOKUP(A370,'SG11'!$A$3:$AI$500,21,FALSE)="","NA",VLOOKUP(A370,'SG11'!$A$3:$AI$500,21,FALSE)),"")</f>
        <v>90</v>
      </c>
      <c r="AJ370" s="75">
        <f>IFERROR(VLOOKUP(AI370,'Criteria Table'!$A$2:$I$102,6,FALSE),"NA")</f>
        <v>5</v>
      </c>
      <c r="AK370" s="95">
        <f t="shared" si="381"/>
        <v>95</v>
      </c>
      <c r="AL370" s="99">
        <f>IFERROR(VLOOKUP(TEXT(A370,"0000"),'W11'!$A$1:$E$500,4,FALSE)/AP370*100,"")</f>
        <v>95.238095238095227</v>
      </c>
      <c r="AM370" s="97">
        <f>IFERROR(VLOOKUP(TEXT(A370,"0000"),'W11'!$A$1:$E$500,4,FALSE),"")</f>
        <v>80</v>
      </c>
      <c r="AN370" s="99">
        <f t="shared" si="332"/>
        <v>95.238095238095227</v>
      </c>
      <c r="AO370" s="97">
        <f t="shared" si="333"/>
        <v>79.999999999999986</v>
      </c>
      <c r="AP370" s="99">
        <f>IFERROR(VLOOKUP(TEXT(A370,"0000"),'W11'!$A$1:$E$500,5,FALSE),"")</f>
        <v>84</v>
      </c>
      <c r="AQ370" s="97">
        <f>IFERROR(VLOOKUP(ROUND(AL370,0),'Criteria Table'!$A$2:$I$102,4,FALSE),0)</f>
        <v>0</v>
      </c>
      <c r="AR370" s="128"/>
      <c r="AS370" s="95"/>
      <c r="AT370" s="95"/>
      <c r="AU370" s="100">
        <f>IFERROR(VLOOKUP(TEXT(A370,"0000"),'Sci11'!$A$3:$N$492,4,FALSE)/VLOOKUP(TEXT(A370,"0000"),'Sci11'!$A$3:$N$492,14,FALSE)*100,"")</f>
        <v>38</v>
      </c>
      <c r="AV370" s="101">
        <f>SUM(VLOOKUP(TEXT(A370,"0000"),'Sci11'!$A$3:$N$492,5,FALSE),VLOOKUP(TEXT(A370,"0000"),'Sci11'!$A$3:$N$492,6,FALSE))/VLOOKUP(TEXT(A370,"0000"),'Sci11'!$A$3:$N$492,14,FALSE)*100</f>
        <v>4</v>
      </c>
      <c r="AW370" s="100">
        <f t="shared" si="382"/>
        <v>42.06</v>
      </c>
      <c r="AX370" s="101">
        <f>IFERROR(AW370/100*VLOOKUP(TEXT(A370,"0000"),'Sci11'!$A$3:$N$492,14,FALSE),"")</f>
        <v>21.03</v>
      </c>
      <c r="AY370" s="100">
        <f t="shared" si="383"/>
        <v>5.74</v>
      </c>
      <c r="AZ370" s="101">
        <f>IFERROR(AY370/100*VLOOKUP(TEXT(A370,"0000"),'Sci11'!$A$3:$N$492,14,FALSE),"")</f>
        <v>2.87</v>
      </c>
      <c r="BA370" s="100">
        <f t="shared" si="334"/>
        <v>42</v>
      </c>
      <c r="BB370" s="101">
        <f>IFERROR(VLOOKUP(BA370,'Criteria Table'!$A$2:$I$102,2,FALSE),"")</f>
        <v>5.8000000000000007</v>
      </c>
      <c r="BC370" s="101">
        <f t="shared" si="335"/>
        <v>47.8</v>
      </c>
      <c r="BD370" s="82">
        <f>IFERROR(VLOOKUP(A370,ATTx11!$A$2:$N$500,4,FALSE),"")</f>
        <v>96.26</v>
      </c>
      <c r="BE370" s="95">
        <f t="shared" si="336"/>
        <v>0.5</v>
      </c>
      <c r="BF370" s="96">
        <f t="shared" si="337"/>
        <v>96.76</v>
      </c>
      <c r="BG370" s="70">
        <f>IFERROR(VLOOKUP(A370,ATTx11!$A$2:$N$500,11,FALSE),"")</f>
        <v>26</v>
      </c>
      <c r="BH370" s="95">
        <f t="shared" si="338"/>
        <v>23.4</v>
      </c>
      <c r="BI370" s="70">
        <f>IFERROR(VLOOKUP(A370,ATTx11!$A$2:$N$500,12,FALSE),"")</f>
        <v>8</v>
      </c>
      <c r="BJ370" s="97">
        <f t="shared" si="339"/>
        <v>7.2</v>
      </c>
      <c r="BK370" s="84">
        <f>IFERROR(VLOOKUP(A370,ATTx11!$A$2:$N$500,7,FALSE),"")</f>
        <v>26</v>
      </c>
      <c r="BL370" s="97">
        <f t="shared" si="340"/>
        <v>23.4</v>
      </c>
      <c r="BM370" s="84">
        <f>IFERROR(VLOOKUP(A370,ATTx11!$A$2:$N$500,8,FALSE),"")</f>
        <v>8</v>
      </c>
      <c r="BN370" s="95">
        <f t="shared" si="341"/>
        <v>7.2</v>
      </c>
      <c r="BO370" s="95"/>
      <c r="BP370" s="83">
        <f>IFERROR(VLOOKUP(TEXT($A370,"0000"),'AYP11'!$B$3379:$AU$3800,17,FALSE),"")</f>
        <v>0</v>
      </c>
      <c r="BQ370" s="75">
        <f>IFERROR(VLOOKUP(BP370,'Criteria Table'!$A$2:$I$102,2,FALSE),0)</f>
        <v>10</v>
      </c>
      <c r="BR370" s="95">
        <f t="shared" si="342"/>
        <v>10</v>
      </c>
      <c r="BS370" s="83">
        <f>IFERROR(VLOOKUP(TEXT($A370,"0000"),'AYP11'!$B$847:$AU$1268,17,FALSE),"")</f>
        <v>0</v>
      </c>
      <c r="BT370" s="75">
        <f>IFERROR(VLOOKUP(BS370,'Criteria Table'!$A$2:$I$102,2,FALSE),0)</f>
        <v>10</v>
      </c>
      <c r="BU370" s="95">
        <f t="shared" si="343"/>
        <v>10</v>
      </c>
      <c r="BV370" s="83">
        <f>IFERROR(VLOOKUP(TEXT($A370,"0000"),'AYP11'!$B$2113:$AU$2534,17,FALSE),"")</f>
        <v>34</v>
      </c>
      <c r="BW370" s="75">
        <f>IFERROR(VLOOKUP(BV370,'Criteria Table'!$A$2:$I$102,2,FALSE),0)</f>
        <v>6.6000000000000005</v>
      </c>
      <c r="BX370" s="95">
        <f t="shared" si="344"/>
        <v>41</v>
      </c>
      <c r="BY370" s="83">
        <f>IFERROR(VLOOKUP(TEXT($A370,"0000"),'AYP11'!$B$425:$AU$846,17,FALSE),"")</f>
        <v>0</v>
      </c>
      <c r="BZ370" s="75">
        <f>IFERROR(VLOOKUP(BY370,'Criteria Table'!$A$2:$I$102,2,FALSE),0)</f>
        <v>10</v>
      </c>
      <c r="CA370" s="95">
        <f t="shared" si="345"/>
        <v>10</v>
      </c>
      <c r="CB370" s="83">
        <f>IFERROR(VLOOKUP(TEXT($A370,"0000"),'AYP11'!$B$3:$AU$424,17,FALSE),"")</f>
        <v>0</v>
      </c>
      <c r="CC370" s="95">
        <f>IFERROR(VLOOKUP(CB370,'Criteria Table'!$A$2:$I$102,2,FALSE),0)</f>
        <v>10</v>
      </c>
      <c r="CD370" s="95">
        <f t="shared" si="346"/>
        <v>10</v>
      </c>
      <c r="CE370" s="83">
        <f>IFERROR(VLOOKUP(TEXT($A370,"0000"),'AYP11'!$B$1269:$AU$1690,17,FALSE),"")</f>
        <v>35</v>
      </c>
      <c r="CF370" s="95">
        <f>IFERROR(VLOOKUP(CE370,'Criteria Table'!$A$2:$I$102,2,FALSE),0)</f>
        <v>6.5</v>
      </c>
      <c r="CG370" s="95">
        <f t="shared" si="347"/>
        <v>42</v>
      </c>
      <c r="CH370" s="83">
        <f>IFERROR(VLOOKUP(TEXT($A370,"0000"),'AYP11'!$B$1691:$AU$2112,17,FALSE),"")</f>
        <v>0</v>
      </c>
      <c r="CI370" s="95">
        <f>IFERROR(VLOOKUP(CH370,'Criteria Table'!$A$2:$I$102,2,FALSE),0)</f>
        <v>10</v>
      </c>
      <c r="CJ370" s="95">
        <f t="shared" si="348"/>
        <v>10</v>
      </c>
      <c r="CK370" s="83">
        <f>IFERROR(VLOOKUP(TEXT($A370,"0000"),'AYP11'!$B$2535:$AU$2956,17,FALSE),"")</f>
        <v>0</v>
      </c>
      <c r="CL370" s="95">
        <f>IFERROR(VLOOKUP(CK370,'Criteria Table'!$A$2:$I$102,2,FALSE),0)</f>
        <v>10</v>
      </c>
      <c r="CM370" s="95">
        <f t="shared" si="349"/>
        <v>10</v>
      </c>
      <c r="CN370" s="76">
        <f>IFERROR(VLOOKUP(TEXT($A370,"0000"),'AYP11'!$B$3379:$AU$3800,23,FALSE),"")</f>
        <v>0</v>
      </c>
      <c r="CO370" s="95">
        <f>IFERROR(VLOOKUP(CN370,'Criteria Table'!$A$2:$I$102,2,FALSE),0)</f>
        <v>10</v>
      </c>
      <c r="CP370" s="95">
        <f t="shared" si="350"/>
        <v>10</v>
      </c>
      <c r="CQ370" s="76">
        <f>IFERROR(VLOOKUP(TEXT($A370,"0000"),'AYP11'!$B$847:$AU$1268,23,FALSE),"")</f>
        <v>0</v>
      </c>
      <c r="CR370" s="95">
        <f>IFERROR(VLOOKUP(CQ370,'Criteria Table'!$A$2:$I$102,2,FALSE),0)</f>
        <v>10</v>
      </c>
      <c r="CS370" s="95">
        <f t="shared" si="351"/>
        <v>10</v>
      </c>
      <c r="CT370" s="76">
        <f>IFERROR(VLOOKUP(TEXT($A370,"0000"),'AYP11'!$B$2113:$AU$2534,23,FALSE),"")</f>
        <v>85</v>
      </c>
      <c r="CU370" s="95">
        <f>IFERROR(VLOOKUP(CT370,'Criteria Table'!$A$2:$I$102,2,FALSE),0)</f>
        <v>1.5</v>
      </c>
      <c r="CV370" s="95">
        <f t="shared" si="352"/>
        <v>87</v>
      </c>
      <c r="CW370" s="76">
        <f>IFERROR(VLOOKUP(TEXT($A370,"0000"),'AYP11'!$B$425:$AU$846,23,FALSE),"")</f>
        <v>0</v>
      </c>
      <c r="CX370" s="95">
        <f>IFERROR(VLOOKUP(CW370,'Criteria Table'!$A$2:$I$102,2,FALSE),0)</f>
        <v>10</v>
      </c>
      <c r="CY370" s="95">
        <f t="shared" si="353"/>
        <v>10</v>
      </c>
      <c r="CZ370" s="76">
        <f>IFERROR(VLOOKUP(TEXT($A370,"0000"),'AYP11'!$B$3:$AU$424,23,FALSE),"")</f>
        <v>0</v>
      </c>
      <c r="DA370" s="95">
        <f>IFERROR(VLOOKUP(CZ370,'Criteria Table'!$A$2:$I$102,2,FALSE),0)</f>
        <v>10</v>
      </c>
      <c r="DB370" s="95">
        <f t="shared" si="354"/>
        <v>10</v>
      </c>
      <c r="DC370" s="76">
        <f>IFERROR(VLOOKUP(TEXT($A370,"0000"),'AYP11'!$B$1269:$AU$1690,23,FALSE),"")</f>
        <v>85</v>
      </c>
      <c r="DD370" s="95">
        <f>IFERROR(VLOOKUP(DC370,'Criteria Table'!$A$2:$I$102,2,FALSE),0)</f>
        <v>1.5</v>
      </c>
      <c r="DE370" s="95">
        <f t="shared" si="355"/>
        <v>87</v>
      </c>
      <c r="DF370" s="76">
        <f>IFERROR(VLOOKUP(TEXT($A370,"0000"),'AYP11'!$B$1691:$AU$2112,23,FALSE),"")</f>
        <v>0</v>
      </c>
      <c r="DG370" s="95">
        <f>IFERROR(VLOOKUP(DF370,'Criteria Table'!$A$2:$I$102,2,FALSE),0)</f>
        <v>10</v>
      </c>
      <c r="DH370" s="95">
        <f t="shared" si="356"/>
        <v>10</v>
      </c>
      <c r="DI370" s="76">
        <f>IFERROR(VLOOKUP(TEXT($A370,"0000"),'AYP11'!$B$2535:$AU$2956,23,FALSE),"")</f>
        <v>0</v>
      </c>
      <c r="DJ370" s="95">
        <f>IFERROR(VLOOKUP(DI370,'Criteria Table'!$A$2:$I$102,2,FALSE),0)</f>
        <v>10</v>
      </c>
      <c r="DK370" s="95">
        <f t="shared" si="357"/>
        <v>10</v>
      </c>
      <c r="DL370" s="91">
        <f>IFERROR(VLOOKUP(TEXT($A370,"0000"),'AYP11'!$B$3379:$AU$3800,11,FALSE),"")</f>
        <v>0</v>
      </c>
      <c r="DM370" s="95">
        <f t="shared" si="358"/>
        <v>1</v>
      </c>
      <c r="DN370" s="95" t="str">
        <f t="shared" si="359"/>
        <v/>
      </c>
      <c r="DO370" s="91">
        <f>IFERROR(VLOOKUP(TEXT($A370,"0000"),'AYP11'!$B$847:$AU$1268,11,FALSE),"")</f>
        <v>0</v>
      </c>
      <c r="DP370" s="95">
        <f t="shared" si="360"/>
        <v>1</v>
      </c>
      <c r="DQ370" s="95" t="str">
        <f t="shared" si="361"/>
        <v/>
      </c>
      <c r="DR370" s="91">
        <f>IFERROR(VLOOKUP(TEXT($A370,"0000"),'AYP11'!$B$2113:$AU$2534,11,FALSE),"")</f>
        <v>0</v>
      </c>
      <c r="DS370" s="95">
        <f t="shared" si="362"/>
        <v>1</v>
      </c>
      <c r="DT370" s="95" t="str">
        <f t="shared" si="363"/>
        <v/>
      </c>
      <c r="DU370" s="91">
        <f>IFERROR(VLOOKUP(TEXT($A370,"0000"),'AYP11'!$B$425:$AU$846,11,FALSE),"")</f>
        <v>0</v>
      </c>
      <c r="DV370" s="95">
        <f t="shared" si="364"/>
        <v>1</v>
      </c>
      <c r="DW370" s="95" t="str">
        <f t="shared" si="365"/>
        <v/>
      </c>
      <c r="DX370" s="91">
        <f>IFERROR(VLOOKUP(TEXT($A370,"0000"),'AYP11'!$B$3:$AU$424,11,FALSE),"")</f>
        <v>0</v>
      </c>
      <c r="DY370" s="95">
        <f t="shared" si="366"/>
        <v>1</v>
      </c>
      <c r="DZ370" s="95" t="str">
        <f t="shared" si="367"/>
        <v/>
      </c>
      <c r="EA370" s="91">
        <f>IFERROR(VLOOKUP(TEXT($A370,"0000"),'AYP11'!$B$1269:$AU$1690,11,FALSE),"")</f>
        <v>0</v>
      </c>
      <c r="EB370" s="95">
        <f t="shared" si="368"/>
        <v>1</v>
      </c>
      <c r="EC370" s="95" t="str">
        <f t="shared" si="369"/>
        <v/>
      </c>
      <c r="ED370" s="91">
        <f>IFERROR(VLOOKUP(TEXT($A370,"0000"),'AYP11'!$B$1691:$AU$2112,11,FALSE),"")</f>
        <v>0</v>
      </c>
      <c r="EE370" s="95">
        <f t="shared" si="370"/>
        <v>1</v>
      </c>
      <c r="EF370" s="95" t="str">
        <f t="shared" si="371"/>
        <v/>
      </c>
      <c r="EG370" s="91">
        <f>IFERROR(VLOOKUP(TEXT($A370,"0000"),'AYP11'!$B$2535:$AU$2956,11,FALSE),"")</f>
        <v>0</v>
      </c>
      <c r="EH370" s="95">
        <f t="shared" si="372"/>
        <v>1</v>
      </c>
      <c r="EI370" s="95" t="str">
        <f t="shared" si="373"/>
        <v/>
      </c>
    </row>
    <row r="371" spans="1:147" x14ac:dyDescent="0.25">
      <c r="A371" s="248">
        <v>7048</v>
      </c>
      <c r="B371" s="291">
        <f t="shared" si="320"/>
        <v>27.181208053691275</v>
      </c>
      <c r="C371" s="50">
        <f>IFERROR(VLOOKUP(TEXT($A371,"0000"),'R-M11'!$A$2:$AA$500,4,FALSE),0)</f>
        <v>243</v>
      </c>
      <c r="D371" s="291">
        <f t="shared" si="321"/>
        <v>21.476510067114095</v>
      </c>
      <c r="E371" s="98">
        <f>IFERROR(SUM(VLOOKUP(TEXT($A371,"0000"),'R-M11'!$A$2:$AA$500,5,FALSE),VLOOKUP(TEXT($A371,"0000"),'R-M11'!$A$2:$AA$500,6,FALSE)),0)</f>
        <v>192</v>
      </c>
      <c r="F371" s="58">
        <f>IFERROR(VLOOKUP(TEXT($A371,"0000"),'R-M11'!$A$2:$AA$500,14,FALSE),0)</f>
        <v>894</v>
      </c>
      <c r="G371" s="230">
        <f t="shared" si="374"/>
        <v>30.751208053691276</v>
      </c>
      <c r="H371" s="97">
        <f t="shared" si="322"/>
        <v>274.91579999999999</v>
      </c>
      <c r="I371" s="230">
        <f t="shared" si="375"/>
        <v>23.006510067114096</v>
      </c>
      <c r="J371" s="97">
        <f t="shared" si="323"/>
        <v>205.67820000000003</v>
      </c>
      <c r="K371" s="230">
        <f t="shared" si="324"/>
        <v>49</v>
      </c>
      <c r="L371" s="121">
        <f>IFERROR(VLOOKUP(K371,'Criteria Table'!$A$2:$I$102,2,FALSE),"")</f>
        <v>5.1000000000000005</v>
      </c>
      <c r="M371" s="230">
        <f t="shared" si="325"/>
        <v>53.757718120805372</v>
      </c>
      <c r="N371" s="286">
        <f t="shared" si="326"/>
        <v>29.887640449438202</v>
      </c>
      <c r="O371" s="50">
        <f>IFERROR(VLOOKUP(TEXT($A371,"0000"),'R-M11'!$A$2:$AA$500,17,FALSE),"")</f>
        <v>133</v>
      </c>
      <c r="P371" s="286">
        <f t="shared" si="327"/>
        <v>45.842696629213478</v>
      </c>
      <c r="Q371" s="98">
        <f>IFERROR(SUM(VLOOKUP(TEXT($A371,"0000"),'R-M11'!$A$2:$AA$500,18,FALSE),VLOOKUP(TEXT($A371,"0000"),'R-M11'!$A$2:$AA$500,19,FALSE)),0)</f>
        <v>204</v>
      </c>
      <c r="R371" s="69">
        <f>IFERROR(VLOOKUP(TEXT($A371,"0000"),'R-M11'!$A$2:$AA$500,27,FALSE),0)</f>
        <v>445</v>
      </c>
      <c r="S371" s="121">
        <f t="shared" si="376"/>
        <v>31.567640449438201</v>
      </c>
      <c r="T371" s="70">
        <f t="shared" si="328"/>
        <v>140.476</v>
      </c>
      <c r="U371" s="121">
        <f t="shared" si="377"/>
        <v>46.562696629213477</v>
      </c>
      <c r="V371" s="70">
        <f t="shared" si="329"/>
        <v>207.20399999999998</v>
      </c>
      <c r="W371" s="121">
        <f t="shared" si="330"/>
        <v>76</v>
      </c>
      <c r="X371" s="124">
        <f>IFERROR(VLOOKUP(W371,'Criteria Table'!$A$2:$I$102,2,FALSE),"")</f>
        <v>2.4000000000000004</v>
      </c>
      <c r="Y371" s="121">
        <f t="shared" si="331"/>
        <v>78.130337078651678</v>
      </c>
      <c r="Z371" s="92">
        <f>IFERROR(IF(VLOOKUP(A371,'SG11'!$A$3:$AI$500,18,FALSE)="","NA",VLOOKUP(A371,'SG11'!$A$3:$AI$500,18,FALSE)),"")</f>
        <v>50</v>
      </c>
      <c r="AA371" s="75">
        <f>IFERROR(VLOOKUP(Z371,'Criteria Table'!$A$2:$I$102,6,FALSE),"NA")</f>
        <v>10</v>
      </c>
      <c r="AB371" s="95">
        <f t="shared" si="378"/>
        <v>60</v>
      </c>
      <c r="AC371" s="84">
        <f>IFERROR(IF(VLOOKUP(A371,'SG11'!$A$3:$AI$500,19,FALSE)="","NA",VLOOKUP(A371,'SG11'!$A$3:$AI$500,19,FALSE)),"")</f>
        <v>79</v>
      </c>
      <c r="AD371" s="75">
        <f>IFERROR(VLOOKUP(AC371,'Criteria Table'!$A$2:$I$102,6,FALSE),"NA")</f>
        <v>5</v>
      </c>
      <c r="AE371" s="95">
        <f t="shared" si="379"/>
        <v>84</v>
      </c>
      <c r="AF371" s="92">
        <f>IFERROR(IF(VLOOKUP(A371,'SG11'!$A$3:$AI$500,20,FALSE)="","NA",VLOOKUP(A371,'SG11'!$A$3:$AI$500,20,FALSE)),"")</f>
        <v>46</v>
      </c>
      <c r="AG371" s="75">
        <f>IFERROR(VLOOKUP(AF371,'Criteria Table'!$A$2:$I$102,6,FALSE),"NA")</f>
        <v>10</v>
      </c>
      <c r="AH371" s="95">
        <f t="shared" si="380"/>
        <v>56</v>
      </c>
      <c r="AI371" s="84">
        <f>IFERROR(IF(VLOOKUP(A371,'SG11'!$A$3:$AI$500,21,FALSE)="","NA",VLOOKUP(A371,'SG11'!$A$3:$AI$500,21,FALSE)),"")</f>
        <v>69</v>
      </c>
      <c r="AJ371" s="75">
        <f>IFERROR(VLOOKUP(AI371,'Criteria Table'!$A$2:$I$102,6,FALSE),"NA")</f>
        <v>5</v>
      </c>
      <c r="AK371" s="95">
        <f t="shared" si="381"/>
        <v>74</v>
      </c>
      <c r="AL371" s="99">
        <f>IFERROR(VLOOKUP(TEXT(A371,"0000"),'W11'!$A$1:$E$500,4,FALSE)/AP371*100,"")</f>
        <v>95.966029723991511</v>
      </c>
      <c r="AM371" s="97">
        <f>IFERROR(VLOOKUP(TEXT(A371,"0000"),'W11'!$A$1:$E$500,4,FALSE),"")</f>
        <v>452</v>
      </c>
      <c r="AN371" s="99">
        <f t="shared" si="332"/>
        <v>95.966029723991511</v>
      </c>
      <c r="AO371" s="97">
        <f t="shared" si="333"/>
        <v>452</v>
      </c>
      <c r="AP371" s="99">
        <f>IFERROR(VLOOKUP(TEXT(A371,"0000"),'W11'!$A$1:$E$500,5,FALSE),"")</f>
        <v>471</v>
      </c>
      <c r="AQ371" s="97">
        <f>IFERROR(VLOOKUP(ROUND(AL371,0),'Criteria Table'!$A$2:$I$102,4,FALSE),0)</f>
        <v>0</v>
      </c>
      <c r="AR371" s="128"/>
      <c r="AS371" s="95"/>
      <c r="AT371" s="95"/>
      <c r="AU371" s="100">
        <f>IFERROR(VLOOKUP(TEXT(A371,"0000"),'Sci11'!$A$3:$N$492,4,FALSE)/VLOOKUP(TEXT(A371,"0000"),'Sci11'!$A$3:$N$492,14,FALSE)*100,"")</f>
        <v>32.520325203252028</v>
      </c>
      <c r="AV371" s="101">
        <f>SUM(VLOOKUP(TEXT(A371,"0000"),'Sci11'!$A$3:$N$492,5,FALSE),VLOOKUP(TEXT(A371,"0000"),'Sci11'!$A$3:$N$492,6,FALSE))/VLOOKUP(TEXT(A371,"0000"),'Sci11'!$A$3:$N$492,14,FALSE)*100</f>
        <v>10.16260162601626</v>
      </c>
      <c r="AW371" s="100">
        <f t="shared" si="382"/>
        <v>36.51032520325203</v>
      </c>
      <c r="AX371" s="101">
        <f>IFERROR(AW371/100*VLOOKUP(TEXT(A371,"0000"),'Sci11'!$A$3:$N$492,14,FALSE),"")</f>
        <v>89.815399999999997</v>
      </c>
      <c r="AY371" s="100">
        <f t="shared" si="383"/>
        <v>11.872601626016259</v>
      </c>
      <c r="AZ371" s="101">
        <f>IFERROR(AY371/100*VLOOKUP(TEXT(A371,"0000"),'Sci11'!$A$3:$N$492,14,FALSE),"")</f>
        <v>29.206599999999998</v>
      </c>
      <c r="BA371" s="100">
        <f t="shared" si="334"/>
        <v>43</v>
      </c>
      <c r="BB371" s="101">
        <f>IFERROR(VLOOKUP(BA371,'Criteria Table'!$A$2:$I$102,2,FALSE),"")</f>
        <v>5.7</v>
      </c>
      <c r="BC371" s="101">
        <f t="shared" si="335"/>
        <v>48.7</v>
      </c>
      <c r="BD371" s="82">
        <f>IFERROR(VLOOKUP(A371,ATTx11!$A$2:$N$500,4,FALSE),"")</f>
        <v>93.31</v>
      </c>
      <c r="BE371" s="95">
        <f t="shared" si="336"/>
        <v>1</v>
      </c>
      <c r="BF371" s="96">
        <f t="shared" si="337"/>
        <v>94.31</v>
      </c>
      <c r="BG371" s="70">
        <f>IFERROR(VLOOKUP(A371,ATTx11!$A$2:$N$500,11,FALSE),"")</f>
        <v>476</v>
      </c>
      <c r="BH371" s="95">
        <f t="shared" si="338"/>
        <v>428.4</v>
      </c>
      <c r="BI371" s="70">
        <f>IFERROR(VLOOKUP(A371,ATTx11!$A$2:$N$500,12,FALSE),"")</f>
        <v>209</v>
      </c>
      <c r="BJ371" s="97">
        <f t="shared" si="339"/>
        <v>188.1</v>
      </c>
      <c r="BK371" s="84">
        <f>IFERROR(VLOOKUP(A371,ATTx11!$A$2:$N$500,7,FALSE),"")</f>
        <v>283</v>
      </c>
      <c r="BL371" s="97">
        <f t="shared" si="340"/>
        <v>254.7</v>
      </c>
      <c r="BM371" s="84">
        <f>IFERROR(VLOOKUP(A371,ATTx11!$A$2:$N$500,8,FALSE),"")</f>
        <v>126</v>
      </c>
      <c r="BN371" s="95">
        <f t="shared" si="341"/>
        <v>113.4</v>
      </c>
      <c r="BO371" s="95"/>
      <c r="BP371" s="83">
        <f>IFERROR(VLOOKUP(TEXT($A371,"0000"),'AYP11'!$B$3379:$AU$3800,17,FALSE),"")</f>
        <v>63</v>
      </c>
      <c r="BQ371" s="75">
        <f>IFERROR(VLOOKUP(BP371,'Criteria Table'!$A$2:$I$102,2,FALSE),0)</f>
        <v>3.7</v>
      </c>
      <c r="BR371" s="95">
        <f t="shared" si="342"/>
        <v>67</v>
      </c>
      <c r="BS371" s="83">
        <f>IFERROR(VLOOKUP(TEXT($A371,"0000"),'AYP11'!$B$847:$AU$1268,17,FALSE),"")</f>
        <v>33</v>
      </c>
      <c r="BT371" s="75">
        <f>IFERROR(VLOOKUP(BS371,'Criteria Table'!$A$2:$I$102,2,FALSE),0)</f>
        <v>6.7</v>
      </c>
      <c r="BU371" s="95">
        <f t="shared" si="343"/>
        <v>40</v>
      </c>
      <c r="BV371" s="83">
        <f>IFERROR(VLOOKUP(TEXT($A371,"0000"),'AYP11'!$B$2113:$AU$2534,17,FALSE),"")</f>
        <v>50</v>
      </c>
      <c r="BW371" s="75">
        <f>IFERROR(VLOOKUP(BV371,'Criteria Table'!$A$2:$I$102,2,FALSE),0)</f>
        <v>5</v>
      </c>
      <c r="BX371" s="95">
        <f t="shared" si="344"/>
        <v>55</v>
      </c>
      <c r="BY371" s="83">
        <f>IFERROR(VLOOKUP(TEXT($A371,"0000"),'AYP11'!$B$425:$AU$846,17,FALSE),"")</f>
        <v>0</v>
      </c>
      <c r="BZ371" s="75">
        <f>IFERROR(VLOOKUP(BY371,'Criteria Table'!$A$2:$I$102,2,FALSE),0)</f>
        <v>10</v>
      </c>
      <c r="CA371" s="95">
        <f t="shared" si="345"/>
        <v>10</v>
      </c>
      <c r="CB371" s="83">
        <f>IFERROR(VLOOKUP(TEXT($A371,"0000"),'AYP11'!$B$3:$AU$424,17,FALSE),"")</f>
        <v>0</v>
      </c>
      <c r="CC371" s="95">
        <f>IFERROR(VLOOKUP(CB371,'Criteria Table'!$A$2:$I$102,2,FALSE),0)</f>
        <v>10</v>
      </c>
      <c r="CD371" s="95">
        <f t="shared" si="346"/>
        <v>10</v>
      </c>
      <c r="CE371" s="83">
        <f>IFERROR(VLOOKUP(TEXT($A371,"0000"),'AYP11'!$B$1269:$AU$1690,17,FALSE),"")</f>
        <v>42</v>
      </c>
      <c r="CF371" s="95">
        <f>IFERROR(VLOOKUP(CE371,'Criteria Table'!$A$2:$I$102,2,FALSE),0)</f>
        <v>5.8000000000000007</v>
      </c>
      <c r="CG371" s="95">
        <f t="shared" si="347"/>
        <v>48</v>
      </c>
      <c r="CH371" s="83">
        <f>IFERROR(VLOOKUP(TEXT($A371,"0000"),'AYP11'!$B$1691:$AU$2112,17,FALSE),"")</f>
        <v>0</v>
      </c>
      <c r="CI371" s="95">
        <f>IFERROR(VLOOKUP(CH371,'Criteria Table'!$A$2:$I$102,2,FALSE),0)</f>
        <v>10</v>
      </c>
      <c r="CJ371" s="95">
        <f t="shared" si="348"/>
        <v>10</v>
      </c>
      <c r="CK371" s="83">
        <f>IFERROR(VLOOKUP(TEXT($A371,"0000"),'AYP11'!$B$2535:$AU$2956,17,FALSE),"")</f>
        <v>0</v>
      </c>
      <c r="CL371" s="95">
        <f>IFERROR(VLOOKUP(CK371,'Criteria Table'!$A$2:$I$102,2,FALSE),0)</f>
        <v>10</v>
      </c>
      <c r="CM371" s="95">
        <f t="shared" si="349"/>
        <v>10</v>
      </c>
      <c r="CN371" s="76">
        <f>IFERROR(VLOOKUP(TEXT($A371,"0000"),'AYP11'!$B$3379:$AU$3800,23,FALSE),"")</f>
        <v>92</v>
      </c>
      <c r="CO371" s="95">
        <f>IFERROR(VLOOKUP(CN371,'Criteria Table'!$A$2:$I$102,2,FALSE),0)</f>
        <v>0</v>
      </c>
      <c r="CP371" s="95">
        <f t="shared" si="350"/>
        <v>92</v>
      </c>
      <c r="CQ371" s="76">
        <f>IFERROR(VLOOKUP(TEXT($A371,"0000"),'AYP11'!$B$847:$AU$1268,23,FALSE),"")</f>
        <v>55</v>
      </c>
      <c r="CR371" s="95">
        <f>IFERROR(VLOOKUP(CQ371,'Criteria Table'!$A$2:$I$102,2,FALSE),0)</f>
        <v>4.5</v>
      </c>
      <c r="CS371" s="95">
        <f t="shared" si="351"/>
        <v>60</v>
      </c>
      <c r="CT371" s="76">
        <f>IFERROR(VLOOKUP(TEXT($A371,"0000"),'AYP11'!$B$2113:$AU$2534,23,FALSE),"")</f>
        <v>78</v>
      </c>
      <c r="CU371" s="95">
        <f>IFERROR(VLOOKUP(CT371,'Criteria Table'!$A$2:$I$102,2,FALSE),0)</f>
        <v>2.2000000000000002</v>
      </c>
      <c r="CV371" s="95">
        <f t="shared" si="352"/>
        <v>80</v>
      </c>
      <c r="CW371" s="76">
        <f>IFERROR(VLOOKUP(TEXT($A371,"0000"),'AYP11'!$B$425:$AU$846,23,FALSE),"")</f>
        <v>0</v>
      </c>
      <c r="CX371" s="95">
        <f>IFERROR(VLOOKUP(CW371,'Criteria Table'!$A$2:$I$102,2,FALSE),0)</f>
        <v>10</v>
      </c>
      <c r="CY371" s="95">
        <f t="shared" si="353"/>
        <v>10</v>
      </c>
      <c r="CZ371" s="76">
        <f>IFERROR(VLOOKUP(TEXT($A371,"0000"),'AYP11'!$B$3:$AU$424,23,FALSE),"")</f>
        <v>0</v>
      </c>
      <c r="DA371" s="95">
        <f>IFERROR(VLOOKUP(CZ371,'Criteria Table'!$A$2:$I$102,2,FALSE),0)</f>
        <v>10</v>
      </c>
      <c r="DB371" s="95">
        <f t="shared" si="354"/>
        <v>10</v>
      </c>
      <c r="DC371" s="76">
        <f>IFERROR(VLOOKUP(TEXT($A371,"0000"),'AYP11'!$B$1269:$AU$1690,23,FALSE),"")</f>
        <v>70</v>
      </c>
      <c r="DD371" s="95">
        <f>IFERROR(VLOOKUP(DC371,'Criteria Table'!$A$2:$I$102,2,FALSE),0)</f>
        <v>3</v>
      </c>
      <c r="DE371" s="95">
        <f t="shared" si="355"/>
        <v>73</v>
      </c>
      <c r="DF371" s="76">
        <f>IFERROR(VLOOKUP(TEXT($A371,"0000"),'AYP11'!$B$1691:$AU$2112,23,FALSE),"")</f>
        <v>0</v>
      </c>
      <c r="DG371" s="95">
        <f>IFERROR(VLOOKUP(DF371,'Criteria Table'!$A$2:$I$102,2,FALSE),0)</f>
        <v>10</v>
      </c>
      <c r="DH371" s="95">
        <f t="shared" si="356"/>
        <v>10</v>
      </c>
      <c r="DI371" s="76">
        <f>IFERROR(VLOOKUP(TEXT($A371,"0000"),'AYP11'!$B$2535:$AU$2956,23,FALSE),"")</f>
        <v>0</v>
      </c>
      <c r="DJ371" s="95">
        <f>IFERROR(VLOOKUP(DI371,'Criteria Table'!$A$2:$I$102,2,FALSE),0)</f>
        <v>10</v>
      </c>
      <c r="DK371" s="95">
        <f t="shared" si="357"/>
        <v>10</v>
      </c>
      <c r="DL371" s="91">
        <f>IFERROR(VLOOKUP(TEXT($A371,"0000"),'AYP11'!$B$3379:$AU$3800,11,FALSE),"")</f>
        <v>0</v>
      </c>
      <c r="DM371" s="95">
        <f t="shared" si="358"/>
        <v>1</v>
      </c>
      <c r="DN371" s="95" t="str">
        <f t="shared" si="359"/>
        <v/>
      </c>
      <c r="DO371" s="91">
        <f>IFERROR(VLOOKUP(TEXT($A371,"0000"),'AYP11'!$B$847:$AU$1268,11,FALSE),"")</f>
        <v>94</v>
      </c>
      <c r="DP371" s="95">
        <f t="shared" si="360"/>
        <v>0</v>
      </c>
      <c r="DQ371" s="95">
        <f t="shared" si="361"/>
        <v>94</v>
      </c>
      <c r="DR371" s="91">
        <f>IFERROR(VLOOKUP(TEXT($A371,"0000"),'AYP11'!$B$2113:$AU$2534,11,FALSE),"")</f>
        <v>0</v>
      </c>
      <c r="DS371" s="95">
        <f t="shared" si="362"/>
        <v>1</v>
      </c>
      <c r="DT371" s="95" t="str">
        <f t="shared" si="363"/>
        <v/>
      </c>
      <c r="DU371" s="91">
        <f>IFERROR(VLOOKUP(TEXT($A371,"0000"),'AYP11'!$B$425:$AU$846,11,FALSE),"")</f>
        <v>0</v>
      </c>
      <c r="DV371" s="95">
        <f t="shared" si="364"/>
        <v>1</v>
      </c>
      <c r="DW371" s="95" t="str">
        <f t="shared" si="365"/>
        <v/>
      </c>
      <c r="DX371" s="91">
        <f>IFERROR(VLOOKUP(TEXT($A371,"0000"),'AYP11'!$B$3:$AU$424,11,FALSE),"")</f>
        <v>0</v>
      </c>
      <c r="DY371" s="95">
        <f t="shared" si="366"/>
        <v>1</v>
      </c>
      <c r="DZ371" s="95" t="str">
        <f t="shared" si="367"/>
        <v/>
      </c>
      <c r="EA371" s="91">
        <f>IFERROR(VLOOKUP(TEXT($A371,"0000"),'AYP11'!$B$1269:$AU$1690,11,FALSE),"")</f>
        <v>0</v>
      </c>
      <c r="EB371" s="95">
        <f t="shared" si="368"/>
        <v>1</v>
      </c>
      <c r="EC371" s="95" t="str">
        <f t="shared" si="369"/>
        <v/>
      </c>
      <c r="ED371" s="91">
        <f>IFERROR(VLOOKUP(TEXT($A371,"0000"),'AYP11'!$B$1691:$AU$2112,11,FALSE),"")</f>
        <v>71</v>
      </c>
      <c r="EE371" s="95">
        <f t="shared" si="370"/>
        <v>1</v>
      </c>
      <c r="EF371" s="95">
        <f t="shared" si="371"/>
        <v>72</v>
      </c>
      <c r="EG371" s="91">
        <f>IFERROR(VLOOKUP(TEXT($A371,"0000"),'AYP11'!$B$2535:$AU$2956,11,FALSE),"")</f>
        <v>0</v>
      </c>
      <c r="EH371" s="95">
        <f t="shared" si="372"/>
        <v>1</v>
      </c>
      <c r="EI371" s="95" t="str">
        <f t="shared" si="373"/>
        <v/>
      </c>
    </row>
    <row r="372" spans="1:147" x14ac:dyDescent="0.25">
      <c r="A372" s="248">
        <v>7049</v>
      </c>
      <c r="B372" s="291">
        <f t="shared" si="320"/>
        <v>18.444666001994019</v>
      </c>
      <c r="C372" s="50">
        <f>IFERROR(VLOOKUP(TEXT($A372,"0000"),'R-M11'!$A$2:$AA$500,4,FALSE),0)</f>
        <v>185</v>
      </c>
      <c r="D372" s="291">
        <f t="shared" si="321"/>
        <v>11.76470588235294</v>
      </c>
      <c r="E372" s="98">
        <f>IFERROR(SUM(VLOOKUP(TEXT($A372,"0000"),'R-M11'!$A$2:$AA$500,5,FALSE),VLOOKUP(TEXT($A372,"0000"),'R-M11'!$A$2:$AA$500,6,FALSE)),0)</f>
        <v>118</v>
      </c>
      <c r="F372" s="58">
        <f>IFERROR(VLOOKUP(TEXT($A372,"0000"),'R-M11'!$A$2:$AA$500,14,FALSE),0)</f>
        <v>1003</v>
      </c>
      <c r="G372" s="230">
        <f t="shared" si="374"/>
        <v>23.344666001994018</v>
      </c>
      <c r="H372" s="97">
        <f t="shared" si="322"/>
        <v>234.14700000000002</v>
      </c>
      <c r="I372" s="230">
        <f t="shared" si="375"/>
        <v>13.86470588235294</v>
      </c>
      <c r="J372" s="97">
        <f t="shared" si="323"/>
        <v>139.06299999999999</v>
      </c>
      <c r="K372" s="230">
        <f t="shared" si="324"/>
        <v>30</v>
      </c>
      <c r="L372" s="121">
        <f>IFERROR(VLOOKUP(K372,'Criteria Table'!$A$2:$I$102,2,FALSE),"")</f>
        <v>7</v>
      </c>
      <c r="M372" s="230">
        <f t="shared" si="325"/>
        <v>37.209371884346957</v>
      </c>
      <c r="N372" s="286">
        <f t="shared" si="326"/>
        <v>30.501089324618736</v>
      </c>
      <c r="O372" s="50">
        <f>IFERROR(VLOOKUP(TEXT($A372,"0000"),'R-M11'!$A$2:$AA$500,17,FALSE),"")</f>
        <v>140</v>
      </c>
      <c r="P372" s="286">
        <f t="shared" si="327"/>
        <v>27.450980392156865</v>
      </c>
      <c r="Q372" s="98">
        <f>IFERROR(SUM(VLOOKUP(TEXT($A372,"0000"),'R-M11'!$A$2:$AA$500,18,FALSE),VLOOKUP(TEXT($A372,"0000"),'R-M11'!$A$2:$AA$500,19,FALSE)),0)</f>
        <v>126</v>
      </c>
      <c r="R372" s="69">
        <f>IFERROR(VLOOKUP(TEXT($A372,"0000"),'R-M11'!$A$2:$AA$500,27,FALSE),0)</f>
        <v>459</v>
      </c>
      <c r="S372" s="121">
        <f t="shared" si="376"/>
        <v>33.441089324618737</v>
      </c>
      <c r="T372" s="70">
        <f t="shared" si="328"/>
        <v>153.49460000000002</v>
      </c>
      <c r="U372" s="121">
        <f t="shared" si="377"/>
        <v>28.710980392156866</v>
      </c>
      <c r="V372" s="70">
        <f t="shared" si="329"/>
        <v>131.7834</v>
      </c>
      <c r="W372" s="121">
        <f t="shared" si="330"/>
        <v>58</v>
      </c>
      <c r="X372" s="124">
        <f>IFERROR(VLOOKUP(W372,'Criteria Table'!$A$2:$I$102,2,FALSE),"")</f>
        <v>4.2</v>
      </c>
      <c r="Y372" s="121">
        <f t="shared" si="331"/>
        <v>62.1520697167756</v>
      </c>
      <c r="Z372" s="92">
        <f>IFERROR(IF(VLOOKUP(A372,'SG11'!$A$3:$AI$500,18,FALSE)="","NA",VLOOKUP(A372,'SG11'!$A$3:$AI$500,18,FALSE)),"")</f>
        <v>52</v>
      </c>
      <c r="AA372" s="75">
        <f>IFERROR(VLOOKUP(Z372,'Criteria Table'!$A$2:$I$102,6,FALSE),"NA")</f>
        <v>10</v>
      </c>
      <c r="AB372" s="95">
        <f t="shared" si="378"/>
        <v>62</v>
      </c>
      <c r="AC372" s="84">
        <f>IFERROR(IF(VLOOKUP(A372,'SG11'!$A$3:$AI$500,19,FALSE)="","NA",VLOOKUP(A372,'SG11'!$A$3:$AI$500,19,FALSE)),"")</f>
        <v>75</v>
      </c>
      <c r="AD372" s="75">
        <f>IFERROR(VLOOKUP(AC372,'Criteria Table'!$A$2:$I$102,6,FALSE),"NA")</f>
        <v>5</v>
      </c>
      <c r="AE372" s="95">
        <f t="shared" si="379"/>
        <v>80</v>
      </c>
      <c r="AF372" s="92">
        <f>IFERROR(IF(VLOOKUP(A372,'SG11'!$A$3:$AI$500,20,FALSE)="","NA",VLOOKUP(A372,'SG11'!$A$3:$AI$500,20,FALSE)),"")</f>
        <v>62</v>
      </c>
      <c r="AG372" s="75">
        <f>IFERROR(VLOOKUP(AF372,'Criteria Table'!$A$2:$I$102,6,FALSE),"NA")</f>
        <v>5</v>
      </c>
      <c r="AH372" s="95">
        <f t="shared" si="380"/>
        <v>67</v>
      </c>
      <c r="AI372" s="84">
        <f>IFERROR(IF(VLOOKUP(A372,'SG11'!$A$3:$AI$500,21,FALSE)="","NA",VLOOKUP(A372,'SG11'!$A$3:$AI$500,21,FALSE)),"")</f>
        <v>79</v>
      </c>
      <c r="AJ372" s="75">
        <f>IFERROR(VLOOKUP(AI372,'Criteria Table'!$A$2:$I$102,6,FALSE),"NA")</f>
        <v>5</v>
      </c>
      <c r="AK372" s="95">
        <f t="shared" si="381"/>
        <v>84</v>
      </c>
      <c r="AL372" s="99">
        <f>IFERROR(VLOOKUP(TEXT(A372,"0000"),'W11'!$A$1:$E$500,4,FALSE)/AP372*100,"")</f>
        <v>83.75</v>
      </c>
      <c r="AM372" s="97">
        <f>IFERROR(VLOOKUP(TEXT(A372,"0000"),'W11'!$A$1:$E$500,4,FALSE),"")</f>
        <v>402</v>
      </c>
      <c r="AN372" s="99">
        <f t="shared" si="332"/>
        <v>84.75</v>
      </c>
      <c r="AO372" s="97">
        <f t="shared" si="333"/>
        <v>406.8</v>
      </c>
      <c r="AP372" s="99">
        <f>IFERROR(VLOOKUP(TEXT(A372,"0000"),'W11'!$A$1:$E$500,5,FALSE),"")</f>
        <v>480</v>
      </c>
      <c r="AQ372" s="97">
        <f>IFERROR(VLOOKUP(ROUND(AL372,0),'Criteria Table'!$A$2:$I$102,4,FALSE),0)</f>
        <v>1</v>
      </c>
      <c r="AR372" s="128"/>
      <c r="AS372" s="95"/>
      <c r="AT372" s="95"/>
      <c r="AU372" s="100">
        <f>IFERROR(VLOOKUP(TEXT(A372,"0000"),'Sci11'!$A$3:$N$492,4,FALSE)/VLOOKUP(TEXT(A372,"0000"),'Sci11'!$A$3:$N$492,14,FALSE)*100,"")</f>
        <v>22.946859903381643</v>
      </c>
      <c r="AV372" s="101">
        <f>SUM(VLOOKUP(TEXT(A372,"0000"),'Sci11'!$A$3:$N$492,5,FALSE),VLOOKUP(TEXT(A372,"0000"),'Sci11'!$A$3:$N$492,6,FALSE))/VLOOKUP(TEXT(A372,"0000"),'Sci11'!$A$3:$N$492,14,FALSE)*100</f>
        <v>5.3140096618357484</v>
      </c>
      <c r="AW372" s="100">
        <f t="shared" si="382"/>
        <v>27.986859903381642</v>
      </c>
      <c r="AX372" s="101">
        <f>IFERROR(AW372/100*VLOOKUP(TEXT(A372,"0000"),'Sci11'!$A$3:$N$492,14,FALSE),"")</f>
        <v>115.86560000000001</v>
      </c>
      <c r="AY372" s="100">
        <f t="shared" si="383"/>
        <v>7.4740096618357486</v>
      </c>
      <c r="AZ372" s="101">
        <f>IFERROR(AY372/100*VLOOKUP(TEXT(A372,"0000"),'Sci11'!$A$3:$N$492,14,FALSE),"")</f>
        <v>30.942399999999999</v>
      </c>
      <c r="BA372" s="100">
        <f t="shared" si="334"/>
        <v>28</v>
      </c>
      <c r="BB372" s="101">
        <f>IFERROR(VLOOKUP(BA372,'Criteria Table'!$A$2:$I$102,2,FALSE),"")</f>
        <v>7.2</v>
      </c>
      <c r="BC372" s="101">
        <f t="shared" si="335"/>
        <v>35.200000000000003</v>
      </c>
      <c r="BD372" s="82">
        <f>IFERROR(VLOOKUP(A372,ATTx11!$A$2:$N$500,4,FALSE),"")</f>
        <v>94.8</v>
      </c>
      <c r="BE372" s="95">
        <f t="shared" si="336"/>
        <v>0.5</v>
      </c>
      <c r="BF372" s="96">
        <f t="shared" si="337"/>
        <v>95.3</v>
      </c>
      <c r="BG372" s="70">
        <f>IFERROR(VLOOKUP(A372,ATTx11!$A$2:$N$500,11,FALSE),"")</f>
        <v>438</v>
      </c>
      <c r="BH372" s="95">
        <f t="shared" si="338"/>
        <v>394.2</v>
      </c>
      <c r="BI372" s="70">
        <f>IFERROR(VLOOKUP(A372,ATTx11!$A$2:$N$500,12,FALSE),"")</f>
        <v>144</v>
      </c>
      <c r="BJ372" s="97">
        <f t="shared" si="339"/>
        <v>129.6</v>
      </c>
      <c r="BK372" s="84">
        <f>IFERROR(VLOOKUP(A372,ATTx11!$A$2:$N$500,7,FALSE),"")</f>
        <v>281</v>
      </c>
      <c r="BL372" s="97">
        <f t="shared" si="340"/>
        <v>252.9</v>
      </c>
      <c r="BM372" s="84">
        <f>IFERROR(VLOOKUP(A372,ATTx11!$A$2:$N$500,8,FALSE),"")</f>
        <v>124</v>
      </c>
      <c r="BN372" s="95">
        <f t="shared" si="341"/>
        <v>111.6</v>
      </c>
      <c r="BO372" s="95"/>
      <c r="BP372" s="83">
        <f>IFERROR(VLOOKUP(TEXT($A372,"0000"),'AYP11'!$B$3379:$AU$3800,17,FALSE),"")</f>
        <v>0</v>
      </c>
      <c r="BQ372" s="75">
        <f>IFERROR(VLOOKUP(BP372,'Criteria Table'!$A$2:$I$102,2,FALSE),0)</f>
        <v>10</v>
      </c>
      <c r="BR372" s="95">
        <f t="shared" si="342"/>
        <v>10</v>
      </c>
      <c r="BS372" s="83">
        <f>IFERROR(VLOOKUP(TEXT($A372,"0000"),'AYP11'!$B$847:$AU$1268,17,FALSE),"")</f>
        <v>0</v>
      </c>
      <c r="BT372" s="75">
        <f>IFERROR(VLOOKUP(BS372,'Criteria Table'!$A$2:$I$102,2,FALSE),0)</f>
        <v>10</v>
      </c>
      <c r="BU372" s="95">
        <f t="shared" si="343"/>
        <v>10</v>
      </c>
      <c r="BV372" s="83">
        <f>IFERROR(VLOOKUP(TEXT($A372,"0000"),'AYP11'!$B$2113:$AU$2534,17,FALSE),"")</f>
        <v>33</v>
      </c>
      <c r="BW372" s="75">
        <f>IFERROR(VLOOKUP(BV372,'Criteria Table'!$A$2:$I$102,2,FALSE),0)</f>
        <v>6.7</v>
      </c>
      <c r="BX372" s="95">
        <f t="shared" si="344"/>
        <v>40</v>
      </c>
      <c r="BY372" s="83">
        <f>IFERROR(VLOOKUP(TEXT($A372,"0000"),'AYP11'!$B$425:$AU$846,17,FALSE),"")</f>
        <v>0</v>
      </c>
      <c r="BZ372" s="75">
        <f>IFERROR(VLOOKUP(BY372,'Criteria Table'!$A$2:$I$102,2,FALSE),0)</f>
        <v>10</v>
      </c>
      <c r="CA372" s="95">
        <f t="shared" si="345"/>
        <v>10</v>
      </c>
      <c r="CB372" s="83">
        <f>IFERROR(VLOOKUP(TEXT($A372,"0000"),'AYP11'!$B$3:$AU$424,17,FALSE),"")</f>
        <v>0</v>
      </c>
      <c r="CC372" s="95">
        <f>IFERROR(VLOOKUP(CB372,'Criteria Table'!$A$2:$I$102,2,FALSE),0)</f>
        <v>10</v>
      </c>
      <c r="CD372" s="95">
        <f t="shared" si="346"/>
        <v>10</v>
      </c>
      <c r="CE372" s="83">
        <f>IFERROR(VLOOKUP(TEXT($A372,"0000"),'AYP11'!$B$1269:$AU$1690,17,FALSE),"")</f>
        <v>32</v>
      </c>
      <c r="CF372" s="95">
        <f>IFERROR(VLOOKUP(CE372,'Criteria Table'!$A$2:$I$102,2,FALSE),0)</f>
        <v>6.8000000000000007</v>
      </c>
      <c r="CG372" s="95">
        <f t="shared" si="347"/>
        <v>39</v>
      </c>
      <c r="CH372" s="83">
        <f>IFERROR(VLOOKUP(TEXT($A372,"0000"),'AYP11'!$B$1691:$AU$2112,17,FALSE),"")</f>
        <v>12</v>
      </c>
      <c r="CI372" s="95">
        <f>IFERROR(VLOOKUP(CH372,'Criteria Table'!$A$2:$I$102,2,FALSE),0)</f>
        <v>8.8000000000000007</v>
      </c>
      <c r="CJ372" s="95">
        <f t="shared" si="348"/>
        <v>21</v>
      </c>
      <c r="CK372" s="83">
        <f>IFERROR(VLOOKUP(TEXT($A372,"0000"),'AYP11'!$B$2535:$AU$2956,17,FALSE),"")</f>
        <v>0</v>
      </c>
      <c r="CL372" s="95">
        <f>IFERROR(VLOOKUP(CK372,'Criteria Table'!$A$2:$I$102,2,FALSE),0)</f>
        <v>10</v>
      </c>
      <c r="CM372" s="95">
        <f t="shared" si="349"/>
        <v>10</v>
      </c>
      <c r="CN372" s="76">
        <f>IFERROR(VLOOKUP(TEXT($A372,"0000"),'AYP11'!$B$3379:$AU$3800,23,FALSE),"")</f>
        <v>0</v>
      </c>
      <c r="CO372" s="95">
        <f>IFERROR(VLOOKUP(CN372,'Criteria Table'!$A$2:$I$102,2,FALSE),0)</f>
        <v>10</v>
      </c>
      <c r="CP372" s="95">
        <f t="shared" si="350"/>
        <v>10</v>
      </c>
      <c r="CQ372" s="76">
        <f>IFERROR(VLOOKUP(TEXT($A372,"0000"),'AYP11'!$B$847:$AU$1268,23,FALSE),"")</f>
        <v>0</v>
      </c>
      <c r="CR372" s="95">
        <f>IFERROR(VLOOKUP(CQ372,'Criteria Table'!$A$2:$I$102,2,FALSE),0)</f>
        <v>10</v>
      </c>
      <c r="CS372" s="95">
        <f t="shared" si="351"/>
        <v>10</v>
      </c>
      <c r="CT372" s="76">
        <f>IFERROR(VLOOKUP(TEXT($A372,"0000"),'AYP11'!$B$2113:$AU$2534,23,FALSE),"")</f>
        <v>61</v>
      </c>
      <c r="CU372" s="95">
        <f>IFERROR(VLOOKUP(CT372,'Criteria Table'!$A$2:$I$102,2,FALSE),0)</f>
        <v>3.9000000000000004</v>
      </c>
      <c r="CV372" s="95">
        <f t="shared" si="352"/>
        <v>65</v>
      </c>
      <c r="CW372" s="76">
        <f>IFERROR(VLOOKUP(TEXT($A372,"0000"),'AYP11'!$B$425:$AU$846,23,FALSE),"")</f>
        <v>0</v>
      </c>
      <c r="CX372" s="95">
        <f>IFERROR(VLOOKUP(CW372,'Criteria Table'!$A$2:$I$102,2,FALSE),0)</f>
        <v>10</v>
      </c>
      <c r="CY372" s="95">
        <f t="shared" si="353"/>
        <v>10</v>
      </c>
      <c r="CZ372" s="76">
        <f>IFERROR(VLOOKUP(TEXT($A372,"0000"),'AYP11'!$B$3:$AU$424,23,FALSE),"")</f>
        <v>0</v>
      </c>
      <c r="DA372" s="95">
        <f>IFERROR(VLOOKUP(CZ372,'Criteria Table'!$A$2:$I$102,2,FALSE),0)</f>
        <v>10</v>
      </c>
      <c r="DB372" s="95">
        <f t="shared" si="354"/>
        <v>10</v>
      </c>
      <c r="DC372" s="76">
        <f>IFERROR(VLOOKUP(TEXT($A372,"0000"),'AYP11'!$B$1269:$AU$1690,23,FALSE),"")</f>
        <v>62</v>
      </c>
      <c r="DD372" s="95">
        <f>IFERROR(VLOOKUP(DC372,'Criteria Table'!$A$2:$I$102,2,FALSE),0)</f>
        <v>3.8000000000000003</v>
      </c>
      <c r="DE372" s="95">
        <f t="shared" si="355"/>
        <v>66</v>
      </c>
      <c r="DF372" s="76">
        <f>IFERROR(VLOOKUP(TEXT($A372,"0000"),'AYP11'!$B$1691:$AU$2112,23,FALSE),"")</f>
        <v>47</v>
      </c>
      <c r="DG372" s="95">
        <f>IFERROR(VLOOKUP(DF372,'Criteria Table'!$A$2:$I$102,2,FALSE),0)</f>
        <v>5.3000000000000007</v>
      </c>
      <c r="DH372" s="95">
        <f t="shared" si="356"/>
        <v>52</v>
      </c>
      <c r="DI372" s="76">
        <f>IFERROR(VLOOKUP(TEXT($A372,"0000"),'AYP11'!$B$2535:$AU$2956,23,FALSE),"")</f>
        <v>0</v>
      </c>
      <c r="DJ372" s="95">
        <f>IFERROR(VLOOKUP(DI372,'Criteria Table'!$A$2:$I$102,2,FALSE),0)</f>
        <v>10</v>
      </c>
      <c r="DK372" s="95">
        <f t="shared" si="357"/>
        <v>10</v>
      </c>
      <c r="DL372" s="91">
        <f>IFERROR(VLOOKUP(TEXT($A372,"0000"),'AYP11'!$B$3379:$AU$3800,11,FALSE),"")</f>
        <v>0</v>
      </c>
      <c r="DM372" s="95">
        <f t="shared" si="358"/>
        <v>1</v>
      </c>
      <c r="DN372" s="95" t="str">
        <f t="shared" si="359"/>
        <v/>
      </c>
      <c r="DO372" s="91">
        <f>IFERROR(VLOOKUP(TEXT($A372,"0000"),'AYP11'!$B$847:$AU$1268,11,FALSE),"")</f>
        <v>0</v>
      </c>
      <c r="DP372" s="95">
        <f t="shared" si="360"/>
        <v>1</v>
      </c>
      <c r="DQ372" s="95" t="str">
        <f t="shared" si="361"/>
        <v/>
      </c>
      <c r="DR372" s="91">
        <f>IFERROR(VLOOKUP(TEXT($A372,"0000"),'AYP11'!$B$2113:$AU$2534,11,FALSE),"")</f>
        <v>87</v>
      </c>
      <c r="DS372" s="95">
        <f t="shared" si="362"/>
        <v>1</v>
      </c>
      <c r="DT372" s="95">
        <f t="shared" si="363"/>
        <v>88</v>
      </c>
      <c r="DU372" s="91">
        <f>IFERROR(VLOOKUP(TEXT($A372,"0000"),'AYP11'!$B$425:$AU$846,11,FALSE),"")</f>
        <v>0</v>
      </c>
      <c r="DV372" s="95">
        <f t="shared" si="364"/>
        <v>1</v>
      </c>
      <c r="DW372" s="95" t="str">
        <f t="shared" si="365"/>
        <v/>
      </c>
      <c r="DX372" s="91">
        <f>IFERROR(VLOOKUP(TEXT($A372,"0000"),'AYP11'!$B$3:$AU$424,11,FALSE),"")</f>
        <v>0</v>
      </c>
      <c r="DY372" s="95">
        <f t="shared" si="366"/>
        <v>1</v>
      </c>
      <c r="DZ372" s="95" t="str">
        <f t="shared" si="367"/>
        <v/>
      </c>
      <c r="EA372" s="91">
        <f>IFERROR(VLOOKUP(TEXT($A372,"0000"),'AYP11'!$B$1269:$AU$1690,11,FALSE),"")</f>
        <v>87</v>
      </c>
      <c r="EB372" s="95">
        <f t="shared" si="368"/>
        <v>1</v>
      </c>
      <c r="EC372" s="95">
        <f t="shared" si="369"/>
        <v>88</v>
      </c>
      <c r="ED372" s="91">
        <f>IFERROR(VLOOKUP(TEXT($A372,"0000"),'AYP11'!$B$1691:$AU$2112,11,FALSE),"")</f>
        <v>69</v>
      </c>
      <c r="EE372" s="95">
        <f t="shared" si="370"/>
        <v>1</v>
      </c>
      <c r="EF372" s="95">
        <f t="shared" si="371"/>
        <v>70</v>
      </c>
      <c r="EG372" s="91">
        <f>IFERROR(VLOOKUP(TEXT($A372,"0000"),'AYP11'!$B$2535:$AU$2956,11,FALSE),"")</f>
        <v>0</v>
      </c>
      <c r="EH372" s="95">
        <f t="shared" si="372"/>
        <v>1</v>
      </c>
      <c r="EI372" s="95" t="str">
        <f t="shared" si="373"/>
        <v/>
      </c>
    </row>
    <row r="373" spans="1:147" x14ac:dyDescent="0.25">
      <c r="A373" s="248">
        <v>7050</v>
      </c>
      <c r="B373" s="291">
        <f t="shared" si="320"/>
        <v>19.075144508670519</v>
      </c>
      <c r="C373" s="50">
        <f>IFERROR(VLOOKUP(TEXT($A373,"0000"),'R-M11'!$A$2:$AA$500,4,FALSE),0)</f>
        <v>33</v>
      </c>
      <c r="D373" s="291">
        <f t="shared" si="321"/>
        <v>8.0924855491329488</v>
      </c>
      <c r="E373" s="98">
        <f>IFERROR(SUM(VLOOKUP(TEXT($A373,"0000"),'R-M11'!$A$2:$AA$500,5,FALSE),VLOOKUP(TEXT($A373,"0000"),'R-M11'!$A$2:$AA$500,6,FALSE)),0)</f>
        <v>14</v>
      </c>
      <c r="F373" s="58">
        <f>IFERROR(VLOOKUP(TEXT($A373,"0000"),'R-M11'!$A$2:$AA$500,14,FALSE),0)</f>
        <v>173</v>
      </c>
      <c r="G373" s="230">
        <f t="shared" si="374"/>
        <v>24.185144508670518</v>
      </c>
      <c r="H373" s="97">
        <f t="shared" si="322"/>
        <v>41.840299999999999</v>
      </c>
      <c r="I373" s="230">
        <f t="shared" si="375"/>
        <v>10.282485549132948</v>
      </c>
      <c r="J373" s="97">
        <f t="shared" si="323"/>
        <v>17.788700000000002</v>
      </c>
      <c r="K373" s="230">
        <f t="shared" si="324"/>
        <v>27</v>
      </c>
      <c r="L373" s="121">
        <f>IFERROR(VLOOKUP(K373,'Criteria Table'!$A$2:$I$102,2,FALSE),"")</f>
        <v>7.3000000000000007</v>
      </c>
      <c r="M373" s="230">
        <f t="shared" si="325"/>
        <v>34.467630057803468</v>
      </c>
      <c r="N373" s="286" t="e">
        <f t="shared" si="326"/>
        <v>#DIV/0!</v>
      </c>
      <c r="O373" s="50">
        <f>IFERROR(VLOOKUP(TEXT($A373,"0000"),'R-M11'!$A$2:$AA$500,17,FALSE),"")</f>
        <v>0</v>
      </c>
      <c r="P373" s="286" t="e">
        <f t="shared" si="327"/>
        <v>#DIV/0!</v>
      </c>
      <c r="Q373" s="98">
        <f>IFERROR(SUM(VLOOKUP(TEXT($A373,"0000"),'R-M11'!$A$2:$AA$500,18,FALSE),VLOOKUP(TEXT($A373,"0000"),'R-M11'!$A$2:$AA$500,19,FALSE)),0)</f>
        <v>0</v>
      </c>
      <c r="R373" s="69">
        <f>IFERROR(VLOOKUP(TEXT($A373,"0000"),'R-M11'!$A$2:$AA$500,27,FALSE),0)</f>
        <v>0</v>
      </c>
      <c r="S373" s="121" t="str">
        <f t="shared" si="376"/>
        <v/>
      </c>
      <c r="T373" s="70" t="str">
        <f t="shared" si="328"/>
        <v/>
      </c>
      <c r="U373" s="121" t="str">
        <f t="shared" si="377"/>
        <v/>
      </c>
      <c r="V373" s="70" t="str">
        <f t="shared" si="329"/>
        <v/>
      </c>
      <c r="W373" s="121" t="str">
        <f t="shared" si="330"/>
        <v/>
      </c>
      <c r="X373" s="124" t="str">
        <f>IFERROR(VLOOKUP(W373,'Criteria Table'!$A$2:$I$102,2,FALSE),"")</f>
        <v/>
      </c>
      <c r="Y373" s="121">
        <f t="shared" si="331"/>
        <v>0</v>
      </c>
      <c r="Z373" s="92" t="str">
        <f>IFERROR(IF(VLOOKUP(A373,'SG11'!$A$3:$AI$500,18,FALSE)="","NA",VLOOKUP(A373,'SG11'!$A$3:$AI$500,18,FALSE)),"")</f>
        <v/>
      </c>
      <c r="AA373" s="75" t="str">
        <f>IFERROR(VLOOKUP(Z373,'Criteria Table'!$A$2:$I$102,6,FALSE),"NA")</f>
        <v>NA</v>
      </c>
      <c r="AB373" s="95">
        <f t="shared" si="378"/>
        <v>0</v>
      </c>
      <c r="AC373" s="84" t="str">
        <f>IFERROR(IF(VLOOKUP(A373,'SG11'!$A$3:$AI$500,19,FALSE)="","NA",VLOOKUP(A373,'SG11'!$A$3:$AI$500,19,FALSE)),"")</f>
        <v/>
      </c>
      <c r="AD373" s="75" t="str">
        <f>IFERROR(VLOOKUP(AC373,'Criteria Table'!$A$2:$I$102,6,FALSE),"NA")</f>
        <v>NA</v>
      </c>
      <c r="AE373" s="95">
        <f t="shared" si="379"/>
        <v>0</v>
      </c>
      <c r="AF373" s="92" t="str">
        <f>IFERROR(IF(VLOOKUP(A373,'SG11'!$A$3:$AI$500,20,FALSE)="","NA",VLOOKUP(A373,'SG11'!$A$3:$AI$500,20,FALSE)),"")</f>
        <v/>
      </c>
      <c r="AG373" s="75" t="str">
        <f>IFERROR(VLOOKUP(AF373,'Criteria Table'!$A$2:$I$102,6,FALSE),"NA")</f>
        <v>NA</v>
      </c>
      <c r="AH373" s="95">
        <f t="shared" si="380"/>
        <v>0</v>
      </c>
      <c r="AI373" s="84" t="str">
        <f>IFERROR(IF(VLOOKUP(A373,'SG11'!$A$3:$AI$500,21,FALSE)="","NA",VLOOKUP(A373,'SG11'!$A$3:$AI$500,21,FALSE)),"")</f>
        <v/>
      </c>
      <c r="AJ373" s="75" t="str">
        <f>IFERROR(VLOOKUP(AI373,'Criteria Table'!$A$2:$I$102,6,FALSE),"NA")</f>
        <v>NA</v>
      </c>
      <c r="AK373" s="95">
        <f t="shared" si="381"/>
        <v>0</v>
      </c>
      <c r="AL373" s="99" t="str">
        <f>IFERROR(VLOOKUP(TEXT(A373,"0000"),'W11'!$A$1:$E$500,4,FALSE)/AP373*100,"")</f>
        <v/>
      </c>
      <c r="AM373" s="97" t="str">
        <f>IFERROR(VLOOKUP(TEXT(A373,"0000"),'W11'!$A$1:$E$500,4,FALSE),"")</f>
        <v/>
      </c>
      <c r="AN373" s="99" t="str">
        <f t="shared" si="332"/>
        <v/>
      </c>
      <c r="AO373" s="97" t="str">
        <f t="shared" si="333"/>
        <v/>
      </c>
      <c r="AP373" s="99" t="str">
        <f>IFERROR(VLOOKUP(TEXT(A373,"0000"),'W11'!$A$1:$E$500,5,FALSE),"")</f>
        <v/>
      </c>
      <c r="AQ373" s="97">
        <f>IFERROR(VLOOKUP(ROUND(AL373,0),'Criteria Table'!$A$2:$I$102,4,FALSE),0)</f>
        <v>0</v>
      </c>
      <c r="AR373" s="128"/>
      <c r="AS373" s="95"/>
      <c r="AT373" s="95"/>
      <c r="AU373" s="100" t="str">
        <f>IFERROR(VLOOKUP(TEXT(A373,"0000"),'Sci11'!$A$3:$N$492,4,FALSE)/VLOOKUP(TEXT(A373,"0000"),'Sci11'!$A$3:$N$492,14,FALSE)*100,"")</f>
        <v/>
      </c>
      <c r="AV373" s="101" t="e">
        <f>SUM(VLOOKUP(TEXT(A373,"0000"),'Sci11'!$A$3:$N$492,5,FALSE),VLOOKUP(TEXT(A373,"0000"),'Sci11'!$A$3:$N$492,6,FALSE))/VLOOKUP(TEXT(A373,"0000"),'Sci11'!$A$3:$N$492,14,FALSE)*100</f>
        <v>#N/A</v>
      </c>
      <c r="AW373" s="100" t="str">
        <f t="shared" si="382"/>
        <v/>
      </c>
      <c r="AX373" s="101" t="str">
        <f>IFERROR(AW373/100*VLOOKUP(TEXT(A373,"0000"),'Sci11'!$A$3:$N$492,14,FALSE),"")</f>
        <v/>
      </c>
      <c r="AY373" s="100" t="str">
        <f t="shared" si="383"/>
        <v/>
      </c>
      <c r="AZ373" s="101" t="str">
        <f>IFERROR(AY373/100*VLOOKUP(TEXT(A373,"0000"),'Sci11'!$A$3:$N$492,14,FALSE),"")</f>
        <v/>
      </c>
      <c r="BA373" s="100" t="str">
        <f t="shared" si="334"/>
        <v/>
      </c>
      <c r="BB373" s="101" t="str">
        <f>IFERROR(VLOOKUP(BA373,'Criteria Table'!$A$2:$I$102,2,FALSE),"")</f>
        <v/>
      </c>
      <c r="BC373" s="101">
        <f t="shared" si="335"/>
        <v>0</v>
      </c>
      <c r="BD373" s="82">
        <f>IFERROR(VLOOKUP(A373,ATTx11!$A$2:$N$500,4,FALSE),"")</f>
        <v>92.07</v>
      </c>
      <c r="BE373" s="95">
        <f t="shared" si="336"/>
        <v>1</v>
      </c>
      <c r="BF373" s="96">
        <f t="shared" si="337"/>
        <v>93.07</v>
      </c>
      <c r="BG373" s="70">
        <f>IFERROR(VLOOKUP(A373,ATTx11!$A$2:$N$500,11,FALSE),"")</f>
        <v>20</v>
      </c>
      <c r="BH373" s="95">
        <f t="shared" si="338"/>
        <v>18</v>
      </c>
      <c r="BI373" s="70">
        <f>IFERROR(VLOOKUP(A373,ATTx11!$A$2:$N$500,12,FALSE),"")</f>
        <v>45</v>
      </c>
      <c r="BJ373" s="97">
        <f t="shared" si="339"/>
        <v>40.5</v>
      </c>
      <c r="BK373" s="84">
        <f>IFERROR(VLOOKUP(A373,ATTx11!$A$2:$N$500,7,FALSE),"")</f>
        <v>16</v>
      </c>
      <c r="BL373" s="97">
        <f t="shared" si="340"/>
        <v>14.4</v>
      </c>
      <c r="BM373" s="84">
        <f>IFERROR(VLOOKUP(A373,ATTx11!$A$2:$N$500,8,FALSE),"")</f>
        <v>31</v>
      </c>
      <c r="BN373" s="95">
        <f t="shared" si="341"/>
        <v>27.9</v>
      </c>
      <c r="BO373" s="95"/>
      <c r="BP373" s="83" t="str">
        <f>IFERROR(VLOOKUP(TEXT($A373,"0000"),'AYP11'!$B$3379:$AU$3800,17,FALSE),"")</f>
        <v/>
      </c>
      <c r="BQ373" s="75">
        <f>IFERROR(VLOOKUP(BP373,'Criteria Table'!$A$2:$I$102,2,FALSE),0)</f>
        <v>0</v>
      </c>
      <c r="BR373" s="95">
        <f t="shared" si="342"/>
        <v>0</v>
      </c>
      <c r="BS373" s="83" t="str">
        <f>IFERROR(VLOOKUP(TEXT($A373,"0000"),'AYP11'!$B$847:$AU$1268,17,FALSE),"")</f>
        <v/>
      </c>
      <c r="BT373" s="75">
        <f>IFERROR(VLOOKUP(BS373,'Criteria Table'!$A$2:$I$102,2,FALSE),0)</f>
        <v>0</v>
      </c>
      <c r="BU373" s="95">
        <f t="shared" si="343"/>
        <v>0</v>
      </c>
      <c r="BV373" s="83" t="str">
        <f>IFERROR(VLOOKUP(TEXT($A373,"0000"),'AYP11'!$B$2113:$AU$2534,17,FALSE),"")</f>
        <v/>
      </c>
      <c r="BW373" s="75">
        <f>IFERROR(VLOOKUP(BV373,'Criteria Table'!$A$2:$I$102,2,FALSE),0)</f>
        <v>0</v>
      </c>
      <c r="BX373" s="95">
        <f t="shared" si="344"/>
        <v>0</v>
      </c>
      <c r="BY373" s="83" t="str">
        <f>IFERROR(VLOOKUP(TEXT($A373,"0000"),'AYP11'!$B$425:$AU$846,17,FALSE),"")</f>
        <v/>
      </c>
      <c r="BZ373" s="75">
        <f>IFERROR(VLOOKUP(BY373,'Criteria Table'!$A$2:$I$102,2,FALSE),0)</f>
        <v>0</v>
      </c>
      <c r="CA373" s="95">
        <f t="shared" si="345"/>
        <v>0</v>
      </c>
      <c r="CB373" s="83" t="str">
        <f>IFERROR(VLOOKUP(TEXT($A373,"0000"),'AYP11'!$B$3:$AU$424,17,FALSE),"")</f>
        <v/>
      </c>
      <c r="CC373" s="95">
        <f>IFERROR(VLOOKUP(CB373,'Criteria Table'!$A$2:$I$102,2,FALSE),0)</f>
        <v>0</v>
      </c>
      <c r="CD373" s="95">
        <f t="shared" si="346"/>
        <v>0</v>
      </c>
      <c r="CE373" s="83" t="str">
        <f>IFERROR(VLOOKUP(TEXT($A373,"0000"),'AYP11'!$B$1269:$AU$1690,17,FALSE),"")</f>
        <v/>
      </c>
      <c r="CF373" s="95">
        <f>IFERROR(VLOOKUP(CE373,'Criteria Table'!$A$2:$I$102,2,FALSE),0)</f>
        <v>0</v>
      </c>
      <c r="CG373" s="95">
        <f t="shared" si="347"/>
        <v>0</v>
      </c>
      <c r="CH373" s="83" t="str">
        <f>IFERROR(VLOOKUP(TEXT($A373,"0000"),'AYP11'!$B$1691:$AU$2112,17,FALSE),"")</f>
        <v/>
      </c>
      <c r="CI373" s="95">
        <f>IFERROR(VLOOKUP(CH373,'Criteria Table'!$A$2:$I$102,2,FALSE),0)</f>
        <v>0</v>
      </c>
      <c r="CJ373" s="95">
        <f t="shared" si="348"/>
        <v>0</v>
      </c>
      <c r="CK373" s="83" t="str">
        <f>IFERROR(VLOOKUP(TEXT($A373,"0000"),'AYP11'!$B$2535:$AU$2956,17,FALSE),"")</f>
        <v/>
      </c>
      <c r="CL373" s="95">
        <f>IFERROR(VLOOKUP(CK373,'Criteria Table'!$A$2:$I$102,2,FALSE),0)</f>
        <v>0</v>
      </c>
      <c r="CM373" s="95">
        <f t="shared" si="349"/>
        <v>0</v>
      </c>
      <c r="CN373" s="76" t="str">
        <f>IFERROR(VLOOKUP(TEXT($A373,"0000"),'AYP11'!$B$3379:$AU$3800,23,FALSE),"")</f>
        <v/>
      </c>
      <c r="CO373" s="95">
        <f>IFERROR(VLOOKUP(CN373,'Criteria Table'!$A$2:$I$102,2,FALSE),0)</f>
        <v>0</v>
      </c>
      <c r="CP373" s="95">
        <f t="shared" si="350"/>
        <v>0</v>
      </c>
      <c r="CQ373" s="76" t="str">
        <f>IFERROR(VLOOKUP(TEXT($A373,"0000"),'AYP11'!$B$847:$AU$1268,23,FALSE),"")</f>
        <v/>
      </c>
      <c r="CR373" s="95">
        <f>IFERROR(VLOOKUP(CQ373,'Criteria Table'!$A$2:$I$102,2,FALSE),0)</f>
        <v>0</v>
      </c>
      <c r="CS373" s="95">
        <f t="shared" si="351"/>
        <v>0</v>
      </c>
      <c r="CT373" s="76" t="str">
        <f>IFERROR(VLOOKUP(TEXT($A373,"0000"),'AYP11'!$B$2113:$AU$2534,23,FALSE),"")</f>
        <v/>
      </c>
      <c r="CU373" s="95">
        <f>IFERROR(VLOOKUP(CT373,'Criteria Table'!$A$2:$I$102,2,FALSE),0)</f>
        <v>0</v>
      </c>
      <c r="CV373" s="95">
        <f t="shared" si="352"/>
        <v>0</v>
      </c>
      <c r="CW373" s="76" t="str">
        <f>IFERROR(VLOOKUP(TEXT($A373,"0000"),'AYP11'!$B$425:$AU$846,23,FALSE),"")</f>
        <v/>
      </c>
      <c r="CX373" s="95">
        <f>IFERROR(VLOOKUP(CW373,'Criteria Table'!$A$2:$I$102,2,FALSE),0)</f>
        <v>0</v>
      </c>
      <c r="CY373" s="95">
        <f t="shared" si="353"/>
        <v>0</v>
      </c>
      <c r="CZ373" s="76" t="str">
        <f>IFERROR(VLOOKUP(TEXT($A373,"0000"),'AYP11'!$B$3:$AU$424,23,FALSE),"")</f>
        <v/>
      </c>
      <c r="DA373" s="95">
        <f>IFERROR(VLOOKUP(CZ373,'Criteria Table'!$A$2:$I$102,2,FALSE),0)</f>
        <v>0</v>
      </c>
      <c r="DB373" s="95">
        <f t="shared" si="354"/>
        <v>0</v>
      </c>
      <c r="DC373" s="76" t="str">
        <f>IFERROR(VLOOKUP(TEXT($A373,"0000"),'AYP11'!$B$1269:$AU$1690,23,FALSE),"")</f>
        <v/>
      </c>
      <c r="DD373" s="95">
        <f>IFERROR(VLOOKUP(DC373,'Criteria Table'!$A$2:$I$102,2,FALSE),0)</f>
        <v>0</v>
      </c>
      <c r="DE373" s="95">
        <f t="shared" si="355"/>
        <v>0</v>
      </c>
      <c r="DF373" s="76" t="str">
        <f>IFERROR(VLOOKUP(TEXT($A373,"0000"),'AYP11'!$B$1691:$AU$2112,23,FALSE),"")</f>
        <v/>
      </c>
      <c r="DG373" s="95">
        <f>IFERROR(VLOOKUP(DF373,'Criteria Table'!$A$2:$I$102,2,FALSE),0)</f>
        <v>0</v>
      </c>
      <c r="DH373" s="95">
        <f t="shared" si="356"/>
        <v>0</v>
      </c>
      <c r="DI373" s="76" t="str">
        <f>IFERROR(VLOOKUP(TEXT($A373,"0000"),'AYP11'!$B$2535:$AU$2956,23,FALSE),"")</f>
        <v/>
      </c>
      <c r="DJ373" s="95">
        <f>IFERROR(VLOOKUP(DI373,'Criteria Table'!$A$2:$I$102,2,FALSE),0)</f>
        <v>0</v>
      </c>
      <c r="DK373" s="95">
        <f t="shared" si="357"/>
        <v>0</v>
      </c>
      <c r="DL373" s="91" t="str">
        <f>IFERROR(VLOOKUP(TEXT($A373,"0000"),'AYP11'!$B$3379:$AU$3800,11,FALSE),"")</f>
        <v/>
      </c>
      <c r="DM373" s="95">
        <f t="shared" si="358"/>
        <v>0</v>
      </c>
      <c r="DN373" s="95">
        <f t="shared" si="359"/>
        <v>0</v>
      </c>
      <c r="DO373" s="91" t="str">
        <f>IFERROR(VLOOKUP(TEXT($A373,"0000"),'AYP11'!$B$847:$AU$1268,11,FALSE),"")</f>
        <v/>
      </c>
      <c r="DP373" s="95">
        <f t="shared" si="360"/>
        <v>0</v>
      </c>
      <c r="DQ373" s="95">
        <f t="shared" si="361"/>
        <v>0</v>
      </c>
      <c r="DR373" s="91" t="str">
        <f>IFERROR(VLOOKUP(TEXT($A373,"0000"),'AYP11'!$B$2113:$AU$2534,11,FALSE),"")</f>
        <v/>
      </c>
      <c r="DS373" s="95">
        <f t="shared" si="362"/>
        <v>0</v>
      </c>
      <c r="DT373" s="95">
        <f t="shared" si="363"/>
        <v>0</v>
      </c>
      <c r="DU373" s="91" t="str">
        <f>IFERROR(VLOOKUP(TEXT($A373,"0000"),'AYP11'!$B$425:$AU$846,11,FALSE),"")</f>
        <v/>
      </c>
      <c r="DV373" s="95">
        <f t="shared" si="364"/>
        <v>0</v>
      </c>
      <c r="DW373" s="95">
        <f t="shared" si="365"/>
        <v>0</v>
      </c>
      <c r="DX373" s="91" t="str">
        <f>IFERROR(VLOOKUP(TEXT($A373,"0000"),'AYP11'!$B$3:$AU$424,11,FALSE),"")</f>
        <v/>
      </c>
      <c r="DY373" s="95">
        <f t="shared" si="366"/>
        <v>0</v>
      </c>
      <c r="DZ373" s="95">
        <f t="shared" si="367"/>
        <v>0</v>
      </c>
      <c r="EA373" s="91" t="str">
        <f>IFERROR(VLOOKUP(TEXT($A373,"0000"),'AYP11'!$B$1269:$AU$1690,11,FALSE),"")</f>
        <v/>
      </c>
      <c r="EB373" s="95">
        <f t="shared" si="368"/>
        <v>0</v>
      </c>
      <c r="EC373" s="95">
        <f t="shared" si="369"/>
        <v>0</v>
      </c>
      <c r="ED373" s="91" t="str">
        <f>IFERROR(VLOOKUP(TEXT($A373,"0000"),'AYP11'!$B$1691:$AU$2112,11,FALSE),"")</f>
        <v/>
      </c>
      <c r="EE373" s="95">
        <f t="shared" si="370"/>
        <v>0</v>
      </c>
      <c r="EF373" s="95">
        <f t="shared" si="371"/>
        <v>0</v>
      </c>
      <c r="EG373" s="91" t="str">
        <f>IFERROR(VLOOKUP(TEXT($A373,"0000"),'AYP11'!$B$2535:$AU$2956,11,FALSE),"")</f>
        <v/>
      </c>
      <c r="EH373" s="95">
        <f t="shared" si="372"/>
        <v>0</v>
      </c>
      <c r="EI373" s="95">
        <f t="shared" si="373"/>
        <v>0</v>
      </c>
    </row>
    <row r="374" spans="1:147" x14ac:dyDescent="0.25">
      <c r="A374" s="248">
        <v>7051</v>
      </c>
      <c r="B374" s="291">
        <f t="shared" si="320"/>
        <v>23.125393824826716</v>
      </c>
      <c r="C374" s="50">
        <f>IFERROR(VLOOKUP(TEXT($A374,"0000"),'R-M11'!$A$2:$AA$500,4,FALSE),0)</f>
        <v>367</v>
      </c>
      <c r="D374" s="291">
        <f t="shared" si="321"/>
        <v>18.399495904221801</v>
      </c>
      <c r="E374" s="98">
        <f>IFERROR(SUM(VLOOKUP(TEXT($A374,"0000"),'R-M11'!$A$2:$AA$500,5,FALSE),VLOOKUP(TEXT($A374,"0000"),'R-M11'!$A$2:$AA$500,6,FALSE)),0)</f>
        <v>292</v>
      </c>
      <c r="F374" s="58">
        <f>IFERROR(VLOOKUP(TEXT($A374,"0000"),'R-M11'!$A$2:$AA$500,14,FALSE),0)</f>
        <v>1587</v>
      </c>
      <c r="G374" s="230">
        <f t="shared" si="374"/>
        <v>27.185393824826718</v>
      </c>
      <c r="H374" s="97">
        <f t="shared" si="322"/>
        <v>431.43220000000002</v>
      </c>
      <c r="I374" s="230">
        <f t="shared" si="375"/>
        <v>20.139495904221803</v>
      </c>
      <c r="J374" s="97">
        <f t="shared" si="323"/>
        <v>319.61380000000003</v>
      </c>
      <c r="K374" s="230">
        <f t="shared" si="324"/>
        <v>42</v>
      </c>
      <c r="L374" s="121">
        <f>IFERROR(VLOOKUP(K374,'Criteria Table'!$A$2:$I$102,2,FALSE),"")</f>
        <v>5.8000000000000007</v>
      </c>
      <c r="M374" s="230">
        <f t="shared" si="325"/>
        <v>47.324889729048522</v>
      </c>
      <c r="N374" s="286">
        <f t="shared" si="326"/>
        <v>26.276463262764633</v>
      </c>
      <c r="O374" s="50">
        <f>IFERROR(VLOOKUP(TEXT($A374,"0000"),'R-M11'!$A$2:$AA$500,17,FALSE),"")</f>
        <v>211</v>
      </c>
      <c r="P374" s="286">
        <f t="shared" si="327"/>
        <v>42.465753424657535</v>
      </c>
      <c r="Q374" s="98">
        <f>IFERROR(SUM(VLOOKUP(TEXT($A374,"0000"),'R-M11'!$A$2:$AA$500,18,FALSE),VLOOKUP(TEXT($A374,"0000"),'R-M11'!$A$2:$AA$500,19,FALSE)),0)</f>
        <v>341</v>
      </c>
      <c r="R374" s="69">
        <f>IFERROR(VLOOKUP(TEXT($A374,"0000"),'R-M11'!$A$2:$AA$500,27,FALSE),0)</f>
        <v>803</v>
      </c>
      <c r="S374" s="121">
        <f t="shared" si="376"/>
        <v>28.446463262764631</v>
      </c>
      <c r="T374" s="70">
        <f t="shared" si="328"/>
        <v>228.42509999999999</v>
      </c>
      <c r="U374" s="121">
        <f t="shared" si="377"/>
        <v>43.395753424657535</v>
      </c>
      <c r="V374" s="70">
        <f t="shared" si="329"/>
        <v>348.46789999999999</v>
      </c>
      <c r="W374" s="121">
        <f t="shared" si="330"/>
        <v>69</v>
      </c>
      <c r="X374" s="124">
        <f>IFERROR(VLOOKUP(W374,'Criteria Table'!$A$2:$I$102,2,FALSE),"")</f>
        <v>3.1</v>
      </c>
      <c r="Y374" s="121">
        <f t="shared" si="331"/>
        <v>71.842216687422166</v>
      </c>
      <c r="Z374" s="92">
        <f>IFERROR(IF(VLOOKUP(A374,'SG11'!$A$3:$AI$500,18,FALSE)="","NA",VLOOKUP(A374,'SG11'!$A$3:$AI$500,18,FALSE)),"")</f>
        <v>51</v>
      </c>
      <c r="AA374" s="75">
        <f>IFERROR(VLOOKUP(Z374,'Criteria Table'!$A$2:$I$102,6,FALSE),"NA")</f>
        <v>10</v>
      </c>
      <c r="AB374" s="95">
        <f t="shared" si="378"/>
        <v>61</v>
      </c>
      <c r="AC374" s="84">
        <f>IFERROR(IF(VLOOKUP(A374,'SG11'!$A$3:$AI$500,19,FALSE)="","NA",VLOOKUP(A374,'SG11'!$A$3:$AI$500,19,FALSE)),"")</f>
        <v>74</v>
      </c>
      <c r="AD374" s="75">
        <f>IFERROR(VLOOKUP(AC374,'Criteria Table'!$A$2:$I$102,6,FALSE),"NA")</f>
        <v>5</v>
      </c>
      <c r="AE374" s="95">
        <f t="shared" si="379"/>
        <v>79</v>
      </c>
      <c r="AF374" s="92">
        <f>IFERROR(IF(VLOOKUP(A374,'SG11'!$A$3:$AI$500,20,FALSE)="","NA",VLOOKUP(A374,'SG11'!$A$3:$AI$500,20,FALSE)),"")</f>
        <v>51</v>
      </c>
      <c r="AG374" s="75">
        <f>IFERROR(VLOOKUP(AF374,'Criteria Table'!$A$2:$I$102,6,FALSE),"NA")</f>
        <v>10</v>
      </c>
      <c r="AH374" s="95">
        <f t="shared" si="380"/>
        <v>61</v>
      </c>
      <c r="AI374" s="84">
        <f>IFERROR(IF(VLOOKUP(A374,'SG11'!$A$3:$AI$500,21,FALSE)="","NA",VLOOKUP(A374,'SG11'!$A$3:$AI$500,21,FALSE)),"")</f>
        <v>61</v>
      </c>
      <c r="AJ374" s="75">
        <f>IFERROR(VLOOKUP(AI374,'Criteria Table'!$A$2:$I$102,6,FALSE),"NA")</f>
        <v>5</v>
      </c>
      <c r="AK374" s="95">
        <f t="shared" si="381"/>
        <v>66</v>
      </c>
      <c r="AL374" s="99">
        <f>IFERROR(VLOOKUP(TEXT(A374,"0000"),'W11'!$A$1:$E$500,4,FALSE)/AP374*100,"")</f>
        <v>94.320987654320987</v>
      </c>
      <c r="AM374" s="97">
        <f>IFERROR(VLOOKUP(TEXT(A374,"0000"),'W11'!$A$1:$E$500,4,FALSE),"")</f>
        <v>764</v>
      </c>
      <c r="AN374" s="99">
        <f t="shared" si="332"/>
        <v>94.320987654320987</v>
      </c>
      <c r="AO374" s="97">
        <f t="shared" si="333"/>
        <v>764</v>
      </c>
      <c r="AP374" s="99">
        <f>IFERROR(VLOOKUP(TEXT(A374,"0000"),'W11'!$A$1:$E$500,5,FALSE),"")</f>
        <v>810</v>
      </c>
      <c r="AQ374" s="97">
        <f>IFERROR(VLOOKUP(ROUND(AL374,0),'Criteria Table'!$A$2:$I$102,4,FALSE),0)</f>
        <v>0</v>
      </c>
      <c r="AR374" s="128"/>
      <c r="AS374" s="95"/>
      <c r="AT374" s="95"/>
      <c r="AU374" s="100">
        <f>IFERROR(VLOOKUP(TEXT(A374,"0000"),'Sci11'!$A$3:$N$492,4,FALSE)/VLOOKUP(TEXT(A374,"0000"),'Sci11'!$A$3:$N$492,14,FALSE)*100,"")</f>
        <v>34.163208852005532</v>
      </c>
      <c r="AV374" s="101">
        <f>SUM(VLOOKUP(TEXT(A374,"0000"),'Sci11'!$A$3:$N$492,5,FALSE),VLOOKUP(TEXT(A374,"0000"),'Sci11'!$A$3:$N$492,6,FALSE))/VLOOKUP(TEXT(A374,"0000"),'Sci11'!$A$3:$N$492,14,FALSE)*100</f>
        <v>5.394190871369295</v>
      </c>
      <c r="AW374" s="100">
        <f t="shared" si="382"/>
        <v>38.363208852005528</v>
      </c>
      <c r="AX374" s="101">
        <f>IFERROR(AW374/100*VLOOKUP(TEXT(A374,"0000"),'Sci11'!$A$3:$N$492,14,FALSE),"")</f>
        <v>277.36599999999993</v>
      </c>
      <c r="AY374" s="100">
        <f t="shared" si="383"/>
        <v>7.1941908713692948</v>
      </c>
      <c r="AZ374" s="101">
        <f>IFERROR(AY374/100*VLOOKUP(TEXT(A374,"0000"),'Sci11'!$A$3:$N$492,14,FALSE),"")</f>
        <v>52.014000000000003</v>
      </c>
      <c r="BA374" s="100">
        <f t="shared" si="334"/>
        <v>40</v>
      </c>
      <c r="BB374" s="101">
        <f>IFERROR(VLOOKUP(BA374,'Criteria Table'!$A$2:$I$102,2,FALSE),"")</f>
        <v>6</v>
      </c>
      <c r="BC374" s="101">
        <f t="shared" si="335"/>
        <v>46</v>
      </c>
      <c r="BD374" s="82">
        <f>IFERROR(VLOOKUP(A374,ATTx11!$A$2:$N$500,4,FALSE),"")</f>
        <v>95.1</v>
      </c>
      <c r="BE374" s="95">
        <f t="shared" si="336"/>
        <v>0.5</v>
      </c>
      <c r="BF374" s="96">
        <f t="shared" si="337"/>
        <v>95.6</v>
      </c>
      <c r="BG374" s="70">
        <f>IFERROR(VLOOKUP(A374,ATTx11!$A$2:$N$500,11,FALSE),"")</f>
        <v>1656</v>
      </c>
      <c r="BH374" s="95">
        <f t="shared" si="338"/>
        <v>1490.4</v>
      </c>
      <c r="BI374" s="70">
        <f>IFERROR(VLOOKUP(A374,ATTx11!$A$2:$N$500,12,FALSE),"")</f>
        <v>285</v>
      </c>
      <c r="BJ374" s="97">
        <f t="shared" si="339"/>
        <v>256.5</v>
      </c>
      <c r="BK374" s="84">
        <f>IFERROR(VLOOKUP(A374,ATTx11!$A$2:$N$500,7,FALSE),"")</f>
        <v>790</v>
      </c>
      <c r="BL374" s="97">
        <f t="shared" si="340"/>
        <v>711</v>
      </c>
      <c r="BM374" s="84">
        <f>IFERROR(VLOOKUP(A374,ATTx11!$A$2:$N$500,8,FALSE),"")</f>
        <v>226</v>
      </c>
      <c r="BN374" s="95">
        <f t="shared" si="341"/>
        <v>203.4</v>
      </c>
      <c r="BO374" s="95"/>
      <c r="BP374" s="83">
        <f>IFERROR(VLOOKUP(TEXT($A374,"0000"),'AYP11'!$B$3379:$AU$3800,17,FALSE),"")</f>
        <v>0</v>
      </c>
      <c r="BQ374" s="75">
        <f>IFERROR(VLOOKUP(BP374,'Criteria Table'!$A$2:$I$102,2,FALSE),0)</f>
        <v>10</v>
      </c>
      <c r="BR374" s="95">
        <f t="shared" si="342"/>
        <v>10</v>
      </c>
      <c r="BS374" s="83">
        <f>IFERROR(VLOOKUP(TEXT($A374,"0000"),'AYP11'!$B$847:$AU$1268,17,FALSE),"")</f>
        <v>0</v>
      </c>
      <c r="BT374" s="75">
        <f>IFERROR(VLOOKUP(BS374,'Criteria Table'!$A$2:$I$102,2,FALSE),0)</f>
        <v>10</v>
      </c>
      <c r="BU374" s="95">
        <f t="shared" si="343"/>
        <v>10</v>
      </c>
      <c r="BV374" s="83">
        <f>IFERROR(VLOOKUP(TEXT($A374,"0000"),'AYP11'!$B$2113:$AU$2534,17,FALSE),"")</f>
        <v>42</v>
      </c>
      <c r="BW374" s="75">
        <f>IFERROR(VLOOKUP(BV374,'Criteria Table'!$A$2:$I$102,2,FALSE),0)</f>
        <v>5.8000000000000007</v>
      </c>
      <c r="BX374" s="95">
        <f t="shared" si="344"/>
        <v>48</v>
      </c>
      <c r="BY374" s="83">
        <f>IFERROR(VLOOKUP(TEXT($A374,"0000"),'AYP11'!$B$425:$AU$846,17,FALSE),"")</f>
        <v>0</v>
      </c>
      <c r="BZ374" s="75">
        <f>IFERROR(VLOOKUP(BY374,'Criteria Table'!$A$2:$I$102,2,FALSE),0)</f>
        <v>10</v>
      </c>
      <c r="CA374" s="95">
        <f t="shared" si="345"/>
        <v>10</v>
      </c>
      <c r="CB374" s="83">
        <f>IFERROR(VLOOKUP(TEXT($A374,"0000"),'AYP11'!$B$3:$AU$424,17,FALSE),"")</f>
        <v>0</v>
      </c>
      <c r="CC374" s="95">
        <f>IFERROR(VLOOKUP(CB374,'Criteria Table'!$A$2:$I$102,2,FALSE),0)</f>
        <v>10</v>
      </c>
      <c r="CD374" s="95">
        <f t="shared" si="346"/>
        <v>10</v>
      </c>
      <c r="CE374" s="83">
        <f>IFERROR(VLOOKUP(TEXT($A374,"0000"),'AYP11'!$B$1269:$AU$1690,17,FALSE),"")</f>
        <v>39</v>
      </c>
      <c r="CF374" s="95">
        <f>IFERROR(VLOOKUP(CE374,'Criteria Table'!$A$2:$I$102,2,FALSE),0)</f>
        <v>6.1000000000000005</v>
      </c>
      <c r="CG374" s="95">
        <f t="shared" si="347"/>
        <v>45</v>
      </c>
      <c r="CH374" s="83">
        <f>IFERROR(VLOOKUP(TEXT($A374,"0000"),'AYP11'!$B$1691:$AU$2112,17,FALSE),"")</f>
        <v>9</v>
      </c>
      <c r="CI374" s="95">
        <f>IFERROR(VLOOKUP(CH374,'Criteria Table'!$A$2:$I$102,2,FALSE),0)</f>
        <v>9.1</v>
      </c>
      <c r="CJ374" s="95">
        <f t="shared" si="348"/>
        <v>18</v>
      </c>
      <c r="CK374" s="83">
        <f>IFERROR(VLOOKUP(TEXT($A374,"0000"),'AYP11'!$B$2535:$AU$2956,17,FALSE),"")</f>
        <v>23</v>
      </c>
      <c r="CL374" s="95">
        <f>IFERROR(VLOOKUP(CK374,'Criteria Table'!$A$2:$I$102,2,FALSE),0)</f>
        <v>7.7</v>
      </c>
      <c r="CM374" s="95">
        <f t="shared" si="349"/>
        <v>31</v>
      </c>
      <c r="CN374" s="76">
        <f>IFERROR(VLOOKUP(TEXT($A374,"0000"),'AYP11'!$B$3379:$AU$3800,23,FALSE),"")</f>
        <v>0</v>
      </c>
      <c r="CO374" s="95">
        <f>IFERROR(VLOOKUP(CN374,'Criteria Table'!$A$2:$I$102,2,FALSE),0)</f>
        <v>10</v>
      </c>
      <c r="CP374" s="95">
        <f t="shared" si="350"/>
        <v>10</v>
      </c>
      <c r="CQ374" s="76">
        <f>IFERROR(VLOOKUP(TEXT($A374,"0000"),'AYP11'!$B$847:$AU$1268,23,FALSE),"")</f>
        <v>0</v>
      </c>
      <c r="CR374" s="95">
        <f>IFERROR(VLOOKUP(CQ374,'Criteria Table'!$A$2:$I$102,2,FALSE),0)</f>
        <v>10</v>
      </c>
      <c r="CS374" s="95">
        <f t="shared" si="351"/>
        <v>10</v>
      </c>
      <c r="CT374" s="76">
        <f>IFERROR(VLOOKUP(TEXT($A374,"0000"),'AYP11'!$B$2113:$AU$2534,23,FALSE),"")</f>
        <v>70</v>
      </c>
      <c r="CU374" s="95">
        <f>IFERROR(VLOOKUP(CT374,'Criteria Table'!$A$2:$I$102,2,FALSE),0)</f>
        <v>3</v>
      </c>
      <c r="CV374" s="95">
        <f t="shared" si="352"/>
        <v>73</v>
      </c>
      <c r="CW374" s="76">
        <f>IFERROR(VLOOKUP(TEXT($A374,"0000"),'AYP11'!$B$425:$AU$846,23,FALSE),"")</f>
        <v>0</v>
      </c>
      <c r="CX374" s="95">
        <f>IFERROR(VLOOKUP(CW374,'Criteria Table'!$A$2:$I$102,2,FALSE),0)</f>
        <v>10</v>
      </c>
      <c r="CY374" s="95">
        <f t="shared" si="353"/>
        <v>10</v>
      </c>
      <c r="CZ374" s="76">
        <f>IFERROR(VLOOKUP(TEXT($A374,"0000"),'AYP11'!$B$3:$AU$424,23,FALSE),"")</f>
        <v>0</v>
      </c>
      <c r="DA374" s="95">
        <f>IFERROR(VLOOKUP(CZ374,'Criteria Table'!$A$2:$I$102,2,FALSE),0)</f>
        <v>10</v>
      </c>
      <c r="DB374" s="95">
        <f t="shared" si="354"/>
        <v>10</v>
      </c>
      <c r="DC374" s="76">
        <f>IFERROR(VLOOKUP(TEXT($A374,"0000"),'AYP11'!$B$1269:$AU$1690,23,FALSE),"")</f>
        <v>69</v>
      </c>
      <c r="DD374" s="95">
        <f>IFERROR(VLOOKUP(DC374,'Criteria Table'!$A$2:$I$102,2,FALSE),0)</f>
        <v>3.1</v>
      </c>
      <c r="DE374" s="95">
        <f t="shared" si="355"/>
        <v>72</v>
      </c>
      <c r="DF374" s="76">
        <f>IFERROR(VLOOKUP(TEXT($A374,"0000"),'AYP11'!$B$1691:$AU$2112,23,FALSE),"")</f>
        <v>0</v>
      </c>
      <c r="DG374" s="95">
        <f>IFERROR(VLOOKUP(DF374,'Criteria Table'!$A$2:$I$102,2,FALSE),0)</f>
        <v>10</v>
      </c>
      <c r="DH374" s="95">
        <f t="shared" si="356"/>
        <v>10</v>
      </c>
      <c r="DI374" s="76">
        <f>IFERROR(VLOOKUP(TEXT($A374,"0000"),'AYP11'!$B$2535:$AU$2956,23,FALSE),"")</f>
        <v>0</v>
      </c>
      <c r="DJ374" s="95">
        <f>IFERROR(VLOOKUP(DI374,'Criteria Table'!$A$2:$I$102,2,FALSE),0)</f>
        <v>10</v>
      </c>
      <c r="DK374" s="95">
        <f t="shared" si="357"/>
        <v>10</v>
      </c>
      <c r="DL374" s="91">
        <f>IFERROR(VLOOKUP(TEXT($A374,"0000"),'AYP11'!$B$3379:$AU$3800,11,FALSE),"")</f>
        <v>0</v>
      </c>
      <c r="DM374" s="95">
        <f t="shared" si="358"/>
        <v>1</v>
      </c>
      <c r="DN374" s="95" t="str">
        <f t="shared" si="359"/>
        <v/>
      </c>
      <c r="DO374" s="91">
        <f>IFERROR(VLOOKUP(TEXT($A374,"0000"),'AYP11'!$B$847:$AU$1268,11,FALSE),"")</f>
        <v>0</v>
      </c>
      <c r="DP374" s="95">
        <f t="shared" si="360"/>
        <v>1</v>
      </c>
      <c r="DQ374" s="95" t="str">
        <f t="shared" si="361"/>
        <v/>
      </c>
      <c r="DR374" s="91">
        <f>IFERROR(VLOOKUP(TEXT($A374,"0000"),'AYP11'!$B$2113:$AU$2534,11,FALSE),"")</f>
        <v>94</v>
      </c>
      <c r="DS374" s="95">
        <f t="shared" si="362"/>
        <v>0</v>
      </c>
      <c r="DT374" s="95">
        <f t="shared" si="363"/>
        <v>94</v>
      </c>
      <c r="DU374" s="91">
        <f>IFERROR(VLOOKUP(TEXT($A374,"0000"),'AYP11'!$B$425:$AU$846,11,FALSE),"")</f>
        <v>0</v>
      </c>
      <c r="DV374" s="95">
        <f t="shared" si="364"/>
        <v>1</v>
      </c>
      <c r="DW374" s="95" t="str">
        <f t="shared" si="365"/>
        <v/>
      </c>
      <c r="DX374" s="91">
        <f>IFERROR(VLOOKUP(TEXT($A374,"0000"),'AYP11'!$B$3:$AU$424,11,FALSE),"")</f>
        <v>0</v>
      </c>
      <c r="DY374" s="95">
        <f t="shared" si="366"/>
        <v>1</v>
      </c>
      <c r="DZ374" s="95" t="str">
        <f t="shared" si="367"/>
        <v/>
      </c>
      <c r="EA374" s="91">
        <f>IFERROR(VLOOKUP(TEXT($A374,"0000"),'AYP11'!$B$1269:$AU$1690,11,FALSE),"")</f>
        <v>93</v>
      </c>
      <c r="EB374" s="95">
        <f t="shared" si="368"/>
        <v>0</v>
      </c>
      <c r="EC374" s="95">
        <f t="shared" si="369"/>
        <v>93</v>
      </c>
      <c r="ED374" s="91">
        <f>IFERROR(VLOOKUP(TEXT($A374,"0000"),'AYP11'!$B$1691:$AU$2112,11,FALSE),"")</f>
        <v>69</v>
      </c>
      <c r="EE374" s="95">
        <f t="shared" si="370"/>
        <v>1</v>
      </c>
      <c r="EF374" s="95">
        <f t="shared" si="371"/>
        <v>70</v>
      </c>
      <c r="EG374" s="91">
        <f>IFERROR(VLOOKUP(TEXT($A374,"0000"),'AYP11'!$B$2535:$AU$2956,11,FALSE),"")</f>
        <v>92</v>
      </c>
      <c r="EH374" s="95">
        <f t="shared" si="372"/>
        <v>0</v>
      </c>
      <c r="EI374" s="95">
        <f t="shared" si="373"/>
        <v>92</v>
      </c>
    </row>
    <row r="375" spans="1:147" x14ac:dyDescent="0.25">
      <c r="A375" s="248">
        <v>7053</v>
      </c>
      <c r="B375" s="291">
        <f t="shared" si="320"/>
        <v>25.899280575539567</v>
      </c>
      <c r="C375" s="50">
        <f>IFERROR(VLOOKUP(TEXT($A375,"0000"),'R-M11'!$A$2:$AA$500,4,FALSE),0)</f>
        <v>36</v>
      </c>
      <c r="D375" s="291">
        <f t="shared" si="321"/>
        <v>14.388489208633093</v>
      </c>
      <c r="E375" s="98">
        <f>IFERROR(SUM(VLOOKUP(TEXT($A375,"0000"),'R-M11'!$A$2:$AA$500,5,FALSE),VLOOKUP(TEXT($A375,"0000"),'R-M11'!$A$2:$AA$500,6,FALSE)),0)</f>
        <v>20</v>
      </c>
      <c r="F375" s="58">
        <f>IFERROR(VLOOKUP(TEXT($A375,"0000"),'R-M11'!$A$2:$AA$500,14,FALSE),0)</f>
        <v>139</v>
      </c>
      <c r="G375" s="230">
        <f t="shared" si="374"/>
        <v>30.099280575539566</v>
      </c>
      <c r="H375" s="97">
        <f t="shared" si="322"/>
        <v>41.837999999999994</v>
      </c>
      <c r="I375" s="230">
        <f t="shared" si="375"/>
        <v>16.188489208633094</v>
      </c>
      <c r="J375" s="97">
        <f t="shared" si="323"/>
        <v>22.502000000000002</v>
      </c>
      <c r="K375" s="230">
        <f t="shared" si="324"/>
        <v>40</v>
      </c>
      <c r="L375" s="121">
        <f>IFERROR(VLOOKUP(K375,'Criteria Table'!$A$2:$I$102,2,FALSE),"")</f>
        <v>6</v>
      </c>
      <c r="M375" s="230">
        <f t="shared" si="325"/>
        <v>46.28776978417266</v>
      </c>
      <c r="N375" s="286">
        <f t="shared" si="326"/>
        <v>30.508474576271187</v>
      </c>
      <c r="O375" s="50">
        <f>IFERROR(VLOOKUP(TEXT($A375,"0000"),'R-M11'!$A$2:$AA$500,17,FALSE),"")</f>
        <v>18</v>
      </c>
      <c r="P375" s="286">
        <f t="shared" si="327"/>
        <v>35.593220338983052</v>
      </c>
      <c r="Q375" s="98">
        <f>IFERROR(SUM(VLOOKUP(TEXT($A375,"0000"),'R-M11'!$A$2:$AA$500,18,FALSE),VLOOKUP(TEXT($A375,"0000"),'R-M11'!$A$2:$AA$500,19,FALSE)),0)</f>
        <v>21</v>
      </c>
      <c r="R375" s="69">
        <f>IFERROR(VLOOKUP(TEXT($A375,"0000"),'R-M11'!$A$2:$AA$500,27,FALSE),0)</f>
        <v>59</v>
      </c>
      <c r="S375" s="121">
        <f t="shared" si="376"/>
        <v>32.888474576271186</v>
      </c>
      <c r="T375" s="70">
        <f t="shared" si="328"/>
        <v>19.404199999999999</v>
      </c>
      <c r="U375" s="121">
        <f t="shared" si="377"/>
        <v>36.613220338983055</v>
      </c>
      <c r="V375" s="70">
        <f t="shared" si="329"/>
        <v>21.601800000000001</v>
      </c>
      <c r="W375" s="121">
        <f t="shared" si="330"/>
        <v>66</v>
      </c>
      <c r="X375" s="124">
        <f>IFERROR(VLOOKUP(W375,'Criteria Table'!$A$2:$I$102,2,FALSE),"")</f>
        <v>3.4000000000000004</v>
      </c>
      <c r="Y375" s="121">
        <f t="shared" si="331"/>
        <v>69.501694915254234</v>
      </c>
      <c r="Z375" s="92">
        <f>IFERROR(IF(VLOOKUP(A375,'SG11'!$A$3:$AI$500,18,FALSE)="","NA",VLOOKUP(A375,'SG11'!$A$3:$AI$500,18,FALSE)),"")</f>
        <v>55</v>
      </c>
      <c r="AA375" s="75">
        <f>IFERROR(VLOOKUP(Z375,'Criteria Table'!$A$2:$I$102,6,FALSE),"NA")</f>
        <v>10</v>
      </c>
      <c r="AB375" s="95">
        <f t="shared" si="378"/>
        <v>65</v>
      </c>
      <c r="AC375" s="84">
        <f>IFERROR(IF(VLOOKUP(A375,'SG11'!$A$3:$AI$500,19,FALSE)="","NA",VLOOKUP(A375,'SG11'!$A$3:$AI$500,19,FALSE)),"")</f>
        <v>82</v>
      </c>
      <c r="AD375" s="75">
        <f>IFERROR(VLOOKUP(AC375,'Criteria Table'!$A$2:$I$102,6,FALSE),"NA")</f>
        <v>5</v>
      </c>
      <c r="AE375" s="95">
        <f t="shared" si="379"/>
        <v>87</v>
      </c>
      <c r="AF375" s="92">
        <f>IFERROR(IF(VLOOKUP(A375,'SG11'!$A$3:$AI$500,20,FALSE)="","NA",VLOOKUP(A375,'SG11'!$A$3:$AI$500,20,FALSE)),"")</f>
        <v>63</v>
      </c>
      <c r="AG375" s="75">
        <f>IFERROR(VLOOKUP(AF375,'Criteria Table'!$A$2:$I$102,6,FALSE),"NA")</f>
        <v>5</v>
      </c>
      <c r="AH375" s="95">
        <f t="shared" si="380"/>
        <v>68</v>
      </c>
      <c r="AI375" s="84">
        <f>IFERROR(IF(VLOOKUP(A375,'SG11'!$A$3:$AI$500,21,FALSE)="","NA",VLOOKUP(A375,'SG11'!$A$3:$AI$500,21,FALSE)),"")</f>
        <v>77</v>
      </c>
      <c r="AJ375" s="75">
        <f>IFERROR(VLOOKUP(AI375,'Criteria Table'!$A$2:$I$102,6,FALSE),"NA")</f>
        <v>5</v>
      </c>
      <c r="AK375" s="95">
        <f t="shared" si="381"/>
        <v>82</v>
      </c>
      <c r="AL375" s="99">
        <f>IFERROR(VLOOKUP(TEXT(A375,"0000"),'W11'!$A$1:$E$500,4,FALSE)/AP375*100,"")</f>
        <v>98.333333333333329</v>
      </c>
      <c r="AM375" s="97">
        <f>IFERROR(VLOOKUP(TEXT(A375,"0000"),'W11'!$A$1:$E$500,4,FALSE),"")</f>
        <v>59</v>
      </c>
      <c r="AN375" s="99">
        <f t="shared" si="332"/>
        <v>98.333333333333329</v>
      </c>
      <c r="AO375" s="97">
        <f t="shared" si="333"/>
        <v>59</v>
      </c>
      <c r="AP375" s="99">
        <f>IFERROR(VLOOKUP(TEXT(A375,"0000"),'W11'!$A$1:$E$500,5,FALSE),"")</f>
        <v>60</v>
      </c>
      <c r="AQ375" s="97">
        <f>IFERROR(VLOOKUP(ROUND(AL375,0),'Criteria Table'!$A$2:$I$102,4,FALSE),0)</f>
        <v>0</v>
      </c>
      <c r="AR375" s="128"/>
      <c r="AS375" s="95"/>
      <c r="AT375" s="95"/>
      <c r="AU375" s="100" t="str">
        <f>IFERROR(VLOOKUP(TEXT(A375,"0000"),'Sci11'!$A$3:$N$492,4,FALSE)/VLOOKUP(TEXT(A375,"0000"),'Sci11'!$A$3:$N$492,14,FALSE)*100,"")</f>
        <v/>
      </c>
      <c r="AV375" s="101" t="e">
        <f>SUM(VLOOKUP(TEXT(A375,"0000"),'Sci11'!$A$3:$N$492,5,FALSE),VLOOKUP(TEXT(A375,"0000"),'Sci11'!$A$3:$N$492,6,FALSE))/VLOOKUP(TEXT(A375,"0000"),'Sci11'!$A$3:$N$492,14,FALSE)*100</f>
        <v>#N/A</v>
      </c>
      <c r="AW375" s="100" t="str">
        <f t="shared" si="382"/>
        <v/>
      </c>
      <c r="AX375" s="101" t="str">
        <f>IFERROR(AW375/100*VLOOKUP(TEXT(A375,"0000"),'Sci11'!$A$3:$N$492,14,FALSE),"")</f>
        <v/>
      </c>
      <c r="AY375" s="100" t="str">
        <f t="shared" si="383"/>
        <v/>
      </c>
      <c r="AZ375" s="101" t="str">
        <f>IFERROR(AY375/100*VLOOKUP(TEXT(A375,"0000"),'Sci11'!$A$3:$N$492,14,FALSE),"")</f>
        <v/>
      </c>
      <c r="BA375" s="100" t="str">
        <f t="shared" si="334"/>
        <v/>
      </c>
      <c r="BB375" s="101" t="str">
        <f>IFERROR(VLOOKUP(BA375,'Criteria Table'!$A$2:$I$102,2,FALSE),"")</f>
        <v/>
      </c>
      <c r="BC375" s="101">
        <f t="shared" si="335"/>
        <v>0</v>
      </c>
      <c r="BD375" s="82">
        <f>IFERROR(VLOOKUP(A375,ATTx11!$A$2:$N$500,4,FALSE),"")</f>
        <v>95.38</v>
      </c>
      <c r="BE375" s="95">
        <f t="shared" si="336"/>
        <v>0.5</v>
      </c>
      <c r="BF375" s="96">
        <f t="shared" si="337"/>
        <v>95.88</v>
      </c>
      <c r="BG375" s="70">
        <f>IFERROR(VLOOKUP(A375,ATTx11!$A$2:$N$500,11,FALSE),"")</f>
        <v>22</v>
      </c>
      <c r="BH375" s="95">
        <f t="shared" si="338"/>
        <v>19.8</v>
      </c>
      <c r="BI375" s="70">
        <f>IFERROR(VLOOKUP(A375,ATTx11!$A$2:$N$500,12,FALSE),"")</f>
        <v>7</v>
      </c>
      <c r="BJ375" s="97">
        <f t="shared" si="339"/>
        <v>6.3</v>
      </c>
      <c r="BK375" s="84">
        <f>IFERROR(VLOOKUP(A375,ATTx11!$A$2:$N$500,7,FALSE),"")</f>
        <v>19</v>
      </c>
      <c r="BL375" s="97">
        <f t="shared" si="340"/>
        <v>17.100000000000001</v>
      </c>
      <c r="BM375" s="84">
        <f>IFERROR(VLOOKUP(A375,ATTx11!$A$2:$N$500,8,FALSE),"")</f>
        <v>6</v>
      </c>
      <c r="BN375" s="95">
        <f t="shared" si="341"/>
        <v>5.4</v>
      </c>
      <c r="BO375" s="95"/>
      <c r="BP375" s="83">
        <f>IFERROR(VLOOKUP(TEXT($A375,"0000"),'AYP11'!$B$3379:$AU$3800,17,FALSE),"")</f>
        <v>0</v>
      </c>
      <c r="BQ375" s="75">
        <f>IFERROR(VLOOKUP(BP375,'Criteria Table'!$A$2:$I$102,2,FALSE),0)</f>
        <v>10</v>
      </c>
      <c r="BR375" s="95">
        <f t="shared" si="342"/>
        <v>10</v>
      </c>
      <c r="BS375" s="83">
        <f>IFERROR(VLOOKUP(TEXT($A375,"0000"),'AYP11'!$B$847:$AU$1268,17,FALSE),"")</f>
        <v>0</v>
      </c>
      <c r="BT375" s="75">
        <f>IFERROR(VLOOKUP(BS375,'Criteria Table'!$A$2:$I$102,2,FALSE),0)</f>
        <v>10</v>
      </c>
      <c r="BU375" s="95">
        <f t="shared" si="343"/>
        <v>10</v>
      </c>
      <c r="BV375" s="83">
        <f>IFERROR(VLOOKUP(TEXT($A375,"0000"),'AYP11'!$B$2113:$AU$2534,17,FALSE),"")</f>
        <v>41</v>
      </c>
      <c r="BW375" s="75">
        <f>IFERROR(VLOOKUP(BV375,'Criteria Table'!$A$2:$I$102,2,FALSE),0)</f>
        <v>5.9</v>
      </c>
      <c r="BX375" s="95">
        <f t="shared" si="344"/>
        <v>47</v>
      </c>
      <c r="BY375" s="83">
        <f>IFERROR(VLOOKUP(TEXT($A375,"0000"),'AYP11'!$B$425:$AU$846,17,FALSE),"")</f>
        <v>0</v>
      </c>
      <c r="BZ375" s="75">
        <f>IFERROR(VLOOKUP(BY375,'Criteria Table'!$A$2:$I$102,2,FALSE),0)</f>
        <v>10</v>
      </c>
      <c r="CA375" s="95">
        <f t="shared" si="345"/>
        <v>10</v>
      </c>
      <c r="CB375" s="83">
        <f>IFERROR(VLOOKUP(TEXT($A375,"0000"),'AYP11'!$B$3:$AU$424,17,FALSE),"")</f>
        <v>0</v>
      </c>
      <c r="CC375" s="95">
        <f>IFERROR(VLOOKUP(CB375,'Criteria Table'!$A$2:$I$102,2,FALSE),0)</f>
        <v>10</v>
      </c>
      <c r="CD375" s="95">
        <f t="shared" si="346"/>
        <v>10</v>
      </c>
      <c r="CE375" s="83">
        <f>IFERROR(VLOOKUP(TEXT($A375,"0000"),'AYP11'!$B$1269:$AU$1690,17,FALSE),"")</f>
        <v>40</v>
      </c>
      <c r="CF375" s="95">
        <f>IFERROR(VLOOKUP(CE375,'Criteria Table'!$A$2:$I$102,2,FALSE),0)</f>
        <v>6</v>
      </c>
      <c r="CG375" s="95">
        <f t="shared" si="347"/>
        <v>46</v>
      </c>
      <c r="CH375" s="83">
        <f>IFERROR(VLOOKUP(TEXT($A375,"0000"),'AYP11'!$B$1691:$AU$2112,17,FALSE),"")</f>
        <v>0</v>
      </c>
      <c r="CI375" s="95">
        <f>IFERROR(VLOOKUP(CH375,'Criteria Table'!$A$2:$I$102,2,FALSE),0)</f>
        <v>10</v>
      </c>
      <c r="CJ375" s="95">
        <f t="shared" si="348"/>
        <v>10</v>
      </c>
      <c r="CK375" s="83">
        <f>IFERROR(VLOOKUP(TEXT($A375,"0000"),'AYP11'!$B$2535:$AU$2956,17,FALSE),"")</f>
        <v>0</v>
      </c>
      <c r="CL375" s="95">
        <f>IFERROR(VLOOKUP(CK375,'Criteria Table'!$A$2:$I$102,2,FALSE),0)</f>
        <v>10</v>
      </c>
      <c r="CM375" s="95">
        <f t="shared" si="349"/>
        <v>10</v>
      </c>
      <c r="CN375" s="76">
        <f>IFERROR(VLOOKUP(TEXT($A375,"0000"),'AYP11'!$B$3379:$AU$3800,23,FALSE),"")</f>
        <v>0</v>
      </c>
      <c r="CO375" s="95">
        <f>IFERROR(VLOOKUP(CN375,'Criteria Table'!$A$2:$I$102,2,FALSE),0)</f>
        <v>10</v>
      </c>
      <c r="CP375" s="95">
        <f t="shared" si="350"/>
        <v>10</v>
      </c>
      <c r="CQ375" s="76">
        <f>IFERROR(VLOOKUP(TEXT($A375,"0000"),'AYP11'!$B$847:$AU$1268,23,FALSE),"")</f>
        <v>0</v>
      </c>
      <c r="CR375" s="95">
        <f>IFERROR(VLOOKUP(CQ375,'Criteria Table'!$A$2:$I$102,2,FALSE),0)</f>
        <v>10</v>
      </c>
      <c r="CS375" s="95">
        <f t="shared" si="351"/>
        <v>10</v>
      </c>
      <c r="CT375" s="76">
        <f>IFERROR(VLOOKUP(TEXT($A375,"0000"),'AYP11'!$B$2113:$AU$2534,23,FALSE),"")</f>
        <v>67</v>
      </c>
      <c r="CU375" s="95">
        <f>IFERROR(VLOOKUP(CT375,'Criteria Table'!$A$2:$I$102,2,FALSE),0)</f>
        <v>3.3000000000000003</v>
      </c>
      <c r="CV375" s="95">
        <f t="shared" si="352"/>
        <v>70</v>
      </c>
      <c r="CW375" s="76">
        <f>IFERROR(VLOOKUP(TEXT($A375,"0000"),'AYP11'!$B$425:$AU$846,23,FALSE),"")</f>
        <v>0</v>
      </c>
      <c r="CX375" s="95">
        <f>IFERROR(VLOOKUP(CW375,'Criteria Table'!$A$2:$I$102,2,FALSE),0)</f>
        <v>10</v>
      </c>
      <c r="CY375" s="95">
        <f t="shared" si="353"/>
        <v>10</v>
      </c>
      <c r="CZ375" s="76">
        <f>IFERROR(VLOOKUP(TEXT($A375,"0000"),'AYP11'!$B$3:$AU$424,23,FALSE),"")</f>
        <v>0</v>
      </c>
      <c r="DA375" s="95">
        <f>IFERROR(VLOOKUP(CZ375,'Criteria Table'!$A$2:$I$102,2,FALSE),0)</f>
        <v>10</v>
      </c>
      <c r="DB375" s="95">
        <f t="shared" si="354"/>
        <v>10</v>
      </c>
      <c r="DC375" s="76">
        <f>IFERROR(VLOOKUP(TEXT($A375,"0000"),'AYP11'!$B$1269:$AU$1690,23,FALSE),"")</f>
        <v>0</v>
      </c>
      <c r="DD375" s="95">
        <f>IFERROR(VLOOKUP(DC375,'Criteria Table'!$A$2:$I$102,2,FALSE),0)</f>
        <v>10</v>
      </c>
      <c r="DE375" s="95">
        <f t="shared" si="355"/>
        <v>10</v>
      </c>
      <c r="DF375" s="76">
        <f>IFERROR(VLOOKUP(TEXT($A375,"0000"),'AYP11'!$B$1691:$AU$2112,23,FALSE),"")</f>
        <v>0</v>
      </c>
      <c r="DG375" s="95">
        <f>IFERROR(VLOOKUP(DF375,'Criteria Table'!$A$2:$I$102,2,FALSE),0)</f>
        <v>10</v>
      </c>
      <c r="DH375" s="95">
        <f t="shared" si="356"/>
        <v>10</v>
      </c>
      <c r="DI375" s="76">
        <f>IFERROR(VLOOKUP(TEXT($A375,"0000"),'AYP11'!$B$2535:$AU$2956,23,FALSE),"")</f>
        <v>0</v>
      </c>
      <c r="DJ375" s="95">
        <f>IFERROR(VLOOKUP(DI375,'Criteria Table'!$A$2:$I$102,2,FALSE),0)</f>
        <v>10</v>
      </c>
      <c r="DK375" s="95">
        <f t="shared" si="357"/>
        <v>10</v>
      </c>
      <c r="DL375" s="91">
        <f>IFERROR(VLOOKUP(TEXT($A375,"0000"),'AYP11'!$B$3379:$AU$3800,11,FALSE),"")</f>
        <v>0</v>
      </c>
      <c r="DM375" s="95">
        <f t="shared" si="358"/>
        <v>1</v>
      </c>
      <c r="DN375" s="95" t="str">
        <f t="shared" si="359"/>
        <v/>
      </c>
      <c r="DO375" s="91">
        <f>IFERROR(VLOOKUP(TEXT($A375,"0000"),'AYP11'!$B$847:$AU$1268,11,FALSE),"")</f>
        <v>0</v>
      </c>
      <c r="DP375" s="95">
        <f t="shared" si="360"/>
        <v>1</v>
      </c>
      <c r="DQ375" s="95" t="str">
        <f t="shared" si="361"/>
        <v/>
      </c>
      <c r="DR375" s="91">
        <f>IFERROR(VLOOKUP(TEXT($A375,"0000"),'AYP11'!$B$2113:$AU$2534,11,FALSE),"")</f>
        <v>0</v>
      </c>
      <c r="DS375" s="95">
        <f t="shared" si="362"/>
        <v>1</v>
      </c>
      <c r="DT375" s="95" t="str">
        <f t="shared" si="363"/>
        <v/>
      </c>
      <c r="DU375" s="91">
        <f>IFERROR(VLOOKUP(TEXT($A375,"0000"),'AYP11'!$B$425:$AU$846,11,FALSE),"")</f>
        <v>0</v>
      </c>
      <c r="DV375" s="95">
        <f t="shared" si="364"/>
        <v>1</v>
      </c>
      <c r="DW375" s="95" t="str">
        <f t="shared" si="365"/>
        <v/>
      </c>
      <c r="DX375" s="91">
        <f>IFERROR(VLOOKUP(TEXT($A375,"0000"),'AYP11'!$B$3:$AU$424,11,FALSE),"")</f>
        <v>0</v>
      </c>
      <c r="DY375" s="95">
        <f t="shared" si="366"/>
        <v>1</v>
      </c>
      <c r="DZ375" s="95" t="str">
        <f t="shared" si="367"/>
        <v/>
      </c>
      <c r="EA375" s="91">
        <f>IFERROR(VLOOKUP(TEXT($A375,"0000"),'AYP11'!$B$1269:$AU$1690,11,FALSE),"")</f>
        <v>0</v>
      </c>
      <c r="EB375" s="95">
        <f t="shared" si="368"/>
        <v>1</v>
      </c>
      <c r="EC375" s="95" t="str">
        <f t="shared" si="369"/>
        <v/>
      </c>
      <c r="ED375" s="91">
        <f>IFERROR(VLOOKUP(TEXT($A375,"0000"),'AYP11'!$B$1691:$AU$2112,11,FALSE),"")</f>
        <v>0</v>
      </c>
      <c r="EE375" s="95">
        <f t="shared" si="370"/>
        <v>1</v>
      </c>
      <c r="EF375" s="95" t="str">
        <f t="shared" si="371"/>
        <v/>
      </c>
      <c r="EG375" s="91">
        <f>IFERROR(VLOOKUP(TEXT($A375,"0000"),'AYP11'!$B$2535:$AU$2956,11,FALSE),"")</f>
        <v>0</v>
      </c>
      <c r="EH375" s="95">
        <f t="shared" si="372"/>
        <v>1</v>
      </c>
      <c r="EI375" s="95" t="str">
        <f t="shared" si="373"/>
        <v/>
      </c>
    </row>
    <row r="376" spans="1:147" x14ac:dyDescent="0.25">
      <c r="A376" s="248">
        <v>7054</v>
      </c>
      <c r="B376" s="291">
        <f t="shared" si="320"/>
        <v>15.625</v>
      </c>
      <c r="C376" s="50">
        <f>IFERROR(VLOOKUP(TEXT($A376,"0000"),'R-M11'!$A$2:$AA$500,4,FALSE),0)</f>
        <v>5</v>
      </c>
      <c r="D376" s="291">
        <f t="shared" si="321"/>
        <v>3.125</v>
      </c>
      <c r="E376" s="98">
        <f>IFERROR(SUM(VLOOKUP(TEXT($A376,"0000"),'R-M11'!$A$2:$AA$500,5,FALSE),VLOOKUP(TEXT($A376,"0000"),'R-M11'!$A$2:$AA$500,6,FALSE)),0)</f>
        <v>1</v>
      </c>
      <c r="F376" s="58">
        <f>IFERROR(VLOOKUP(TEXT($A376,"0000"),'R-M11'!$A$2:$AA$500,14,FALSE),0)</f>
        <v>32</v>
      </c>
      <c r="G376" s="230">
        <f t="shared" si="374"/>
        <v>21.294999999999998</v>
      </c>
      <c r="H376" s="97">
        <f t="shared" si="322"/>
        <v>6.8143999999999991</v>
      </c>
      <c r="I376" s="230">
        <f t="shared" si="375"/>
        <v>5.5549999999999997</v>
      </c>
      <c r="J376" s="97">
        <f t="shared" si="323"/>
        <v>1.7775999999999998</v>
      </c>
      <c r="K376" s="230">
        <f t="shared" si="324"/>
        <v>19</v>
      </c>
      <c r="L376" s="121">
        <f>IFERROR(VLOOKUP(K376,'Criteria Table'!$A$2:$I$102,2,FALSE),"")</f>
        <v>8.1</v>
      </c>
      <c r="M376" s="230">
        <f t="shared" si="325"/>
        <v>26.849999999999998</v>
      </c>
      <c r="N376" s="286" t="e">
        <f t="shared" si="326"/>
        <v>#DIV/0!</v>
      </c>
      <c r="O376" s="50">
        <f>IFERROR(VLOOKUP(TEXT($A376,"0000"),'R-M11'!$A$2:$AA$500,17,FALSE),"")</f>
        <v>0</v>
      </c>
      <c r="P376" s="286" t="e">
        <f t="shared" si="327"/>
        <v>#DIV/0!</v>
      </c>
      <c r="Q376" s="98">
        <f>IFERROR(SUM(VLOOKUP(TEXT($A376,"0000"),'R-M11'!$A$2:$AA$500,18,FALSE),VLOOKUP(TEXT($A376,"0000"),'R-M11'!$A$2:$AA$500,19,FALSE)),0)</f>
        <v>0</v>
      </c>
      <c r="R376" s="69">
        <f>IFERROR(VLOOKUP(TEXT($A376,"0000"),'R-M11'!$A$2:$AA$500,27,FALSE),0)</f>
        <v>0</v>
      </c>
      <c r="S376" s="121" t="str">
        <f t="shared" si="376"/>
        <v/>
      </c>
      <c r="T376" s="70" t="str">
        <f t="shared" si="328"/>
        <v/>
      </c>
      <c r="U376" s="121" t="str">
        <f t="shared" si="377"/>
        <v/>
      </c>
      <c r="V376" s="70" t="str">
        <f t="shared" si="329"/>
        <v/>
      </c>
      <c r="W376" s="121" t="str">
        <f t="shared" si="330"/>
        <v/>
      </c>
      <c r="X376" s="124" t="str">
        <f>IFERROR(VLOOKUP(W376,'Criteria Table'!$A$2:$I$102,2,FALSE),"")</f>
        <v/>
      </c>
      <c r="Y376" s="121">
        <f t="shared" si="331"/>
        <v>0</v>
      </c>
      <c r="Z376" s="92" t="str">
        <f>IFERROR(IF(VLOOKUP(A376,'SG11'!$A$3:$AI$500,18,FALSE)="","NA",VLOOKUP(A376,'SG11'!$A$3:$AI$500,18,FALSE)),"")</f>
        <v/>
      </c>
      <c r="AA376" s="75" t="str">
        <f>IFERROR(VLOOKUP(Z376,'Criteria Table'!$A$2:$I$102,6,FALSE),"NA")</f>
        <v>NA</v>
      </c>
      <c r="AB376" s="95">
        <f t="shared" si="378"/>
        <v>0</v>
      </c>
      <c r="AC376" s="84" t="str">
        <f>IFERROR(IF(VLOOKUP(A376,'SG11'!$A$3:$AI$500,19,FALSE)="","NA",VLOOKUP(A376,'SG11'!$A$3:$AI$500,19,FALSE)),"")</f>
        <v/>
      </c>
      <c r="AD376" s="75" t="str">
        <f>IFERROR(VLOOKUP(AC376,'Criteria Table'!$A$2:$I$102,6,FALSE),"NA")</f>
        <v>NA</v>
      </c>
      <c r="AE376" s="95">
        <f t="shared" si="379"/>
        <v>0</v>
      </c>
      <c r="AF376" s="92" t="str">
        <f>IFERROR(IF(VLOOKUP(A376,'SG11'!$A$3:$AI$500,20,FALSE)="","NA",VLOOKUP(A376,'SG11'!$A$3:$AI$500,20,FALSE)),"")</f>
        <v/>
      </c>
      <c r="AG376" s="75" t="str">
        <f>IFERROR(VLOOKUP(AF376,'Criteria Table'!$A$2:$I$102,6,FALSE),"NA")</f>
        <v>NA</v>
      </c>
      <c r="AH376" s="95">
        <f t="shared" si="380"/>
        <v>0</v>
      </c>
      <c r="AI376" s="84" t="str">
        <f>IFERROR(IF(VLOOKUP(A376,'SG11'!$A$3:$AI$500,21,FALSE)="","NA",VLOOKUP(A376,'SG11'!$A$3:$AI$500,21,FALSE)),"")</f>
        <v/>
      </c>
      <c r="AJ376" s="75" t="str">
        <f>IFERROR(VLOOKUP(AI376,'Criteria Table'!$A$2:$I$102,6,FALSE),"NA")</f>
        <v>NA</v>
      </c>
      <c r="AK376" s="95">
        <f t="shared" si="381"/>
        <v>0</v>
      </c>
      <c r="AL376" s="99" t="str">
        <f>IFERROR(VLOOKUP(TEXT(A376,"0000"),'W11'!$A$1:$E$500,4,FALSE)/AP376*100,"")</f>
        <v/>
      </c>
      <c r="AM376" s="97" t="str">
        <f>IFERROR(VLOOKUP(TEXT(A376,"0000"),'W11'!$A$1:$E$500,4,FALSE),"")</f>
        <v/>
      </c>
      <c r="AN376" s="99" t="str">
        <f t="shared" si="332"/>
        <v/>
      </c>
      <c r="AO376" s="97" t="str">
        <f t="shared" si="333"/>
        <v/>
      </c>
      <c r="AP376" s="99" t="str">
        <f>IFERROR(VLOOKUP(TEXT(A376,"0000"),'W11'!$A$1:$E$500,5,FALSE),"")</f>
        <v/>
      </c>
      <c r="AQ376" s="97">
        <f>IFERROR(VLOOKUP(ROUND(AL376,0),'Criteria Table'!$A$2:$I$102,4,FALSE),0)</f>
        <v>0</v>
      </c>
      <c r="AR376" s="128"/>
      <c r="AS376" s="95"/>
      <c r="AT376" s="95"/>
      <c r="AU376" s="100" t="str">
        <f>IFERROR(VLOOKUP(TEXT(A376,"0000"),'Sci11'!$A$3:$N$492,4,FALSE)/VLOOKUP(TEXT(A376,"0000"),'Sci11'!$A$3:$N$492,14,FALSE)*100,"")</f>
        <v/>
      </c>
      <c r="AV376" s="101" t="e">
        <f>SUM(VLOOKUP(TEXT(A376,"0000"),'Sci11'!$A$3:$N$492,5,FALSE),VLOOKUP(TEXT(A376,"0000"),'Sci11'!$A$3:$N$492,6,FALSE))/VLOOKUP(TEXT(A376,"0000"),'Sci11'!$A$3:$N$492,14,FALSE)*100</f>
        <v>#N/A</v>
      </c>
      <c r="AW376" s="100" t="str">
        <f t="shared" si="382"/>
        <v/>
      </c>
      <c r="AX376" s="101" t="str">
        <f>IFERROR(AW376/100*VLOOKUP(TEXT(A376,"0000"),'Sci11'!$A$3:$N$492,14,FALSE),"")</f>
        <v/>
      </c>
      <c r="AY376" s="100" t="str">
        <f t="shared" si="383"/>
        <v/>
      </c>
      <c r="AZ376" s="101" t="str">
        <f>IFERROR(AY376/100*VLOOKUP(TEXT(A376,"0000"),'Sci11'!$A$3:$N$492,14,FALSE),"")</f>
        <v/>
      </c>
      <c r="BA376" s="100" t="str">
        <f t="shared" si="334"/>
        <v/>
      </c>
      <c r="BB376" s="101" t="str">
        <f>IFERROR(VLOOKUP(BA376,'Criteria Table'!$A$2:$I$102,2,FALSE),"")</f>
        <v/>
      </c>
      <c r="BC376" s="101">
        <f t="shared" si="335"/>
        <v>0</v>
      </c>
      <c r="BD376" s="82">
        <f>IFERROR(VLOOKUP(A376,ATTx11!$A$2:$N$500,4,FALSE),"")</f>
        <v>92.52</v>
      </c>
      <c r="BE376" s="95">
        <f t="shared" si="336"/>
        <v>1</v>
      </c>
      <c r="BF376" s="96">
        <f t="shared" si="337"/>
        <v>93.52</v>
      </c>
      <c r="BG376" s="70">
        <f>IFERROR(VLOOKUP(A376,ATTx11!$A$2:$N$500,11,FALSE),"")</f>
        <v>7</v>
      </c>
      <c r="BH376" s="95">
        <f t="shared" si="338"/>
        <v>6.3</v>
      </c>
      <c r="BI376" s="70">
        <f>IFERROR(VLOOKUP(A376,ATTx11!$A$2:$N$500,12,FALSE),"")</f>
        <v>5</v>
      </c>
      <c r="BJ376" s="97">
        <f t="shared" si="339"/>
        <v>4.5</v>
      </c>
      <c r="BK376" s="84">
        <f>IFERROR(VLOOKUP(A376,ATTx11!$A$2:$N$500,7,FALSE),"")</f>
        <v>5</v>
      </c>
      <c r="BL376" s="97">
        <f t="shared" si="340"/>
        <v>4.5</v>
      </c>
      <c r="BM376" s="84">
        <f>IFERROR(VLOOKUP(A376,ATTx11!$A$2:$N$500,8,FALSE),"")</f>
        <v>4</v>
      </c>
      <c r="BN376" s="95">
        <f t="shared" si="341"/>
        <v>3.6</v>
      </c>
      <c r="BO376" s="95"/>
      <c r="BP376" s="83" t="str">
        <f>IFERROR(VLOOKUP(TEXT($A376,"0000"),'AYP11'!$B$3379:$AU$3800,17,FALSE),"")</f>
        <v/>
      </c>
      <c r="BQ376" s="75">
        <f>IFERROR(VLOOKUP(BP376,'Criteria Table'!$A$2:$I$102,2,FALSE),0)</f>
        <v>0</v>
      </c>
      <c r="BR376" s="95">
        <f t="shared" si="342"/>
        <v>0</v>
      </c>
      <c r="BS376" s="83" t="str">
        <f>IFERROR(VLOOKUP(TEXT($A376,"0000"),'AYP11'!$B$847:$AU$1268,17,FALSE),"")</f>
        <v/>
      </c>
      <c r="BT376" s="75">
        <f>IFERROR(VLOOKUP(BS376,'Criteria Table'!$A$2:$I$102,2,FALSE),0)</f>
        <v>0</v>
      </c>
      <c r="BU376" s="95">
        <f t="shared" si="343"/>
        <v>0</v>
      </c>
      <c r="BV376" s="83" t="str">
        <f>IFERROR(VLOOKUP(TEXT($A376,"0000"),'AYP11'!$B$2113:$AU$2534,17,FALSE),"")</f>
        <v/>
      </c>
      <c r="BW376" s="75">
        <f>IFERROR(VLOOKUP(BV376,'Criteria Table'!$A$2:$I$102,2,FALSE),0)</f>
        <v>0</v>
      </c>
      <c r="BX376" s="95">
        <f t="shared" si="344"/>
        <v>0</v>
      </c>
      <c r="BY376" s="83" t="str">
        <f>IFERROR(VLOOKUP(TEXT($A376,"0000"),'AYP11'!$B$425:$AU$846,17,FALSE),"")</f>
        <v/>
      </c>
      <c r="BZ376" s="75">
        <f>IFERROR(VLOOKUP(BY376,'Criteria Table'!$A$2:$I$102,2,FALSE),0)</f>
        <v>0</v>
      </c>
      <c r="CA376" s="95">
        <f t="shared" si="345"/>
        <v>0</v>
      </c>
      <c r="CB376" s="83" t="str">
        <f>IFERROR(VLOOKUP(TEXT($A376,"0000"),'AYP11'!$B$3:$AU$424,17,FALSE),"")</f>
        <v/>
      </c>
      <c r="CC376" s="95">
        <f>IFERROR(VLOOKUP(CB376,'Criteria Table'!$A$2:$I$102,2,FALSE),0)</f>
        <v>0</v>
      </c>
      <c r="CD376" s="95">
        <f t="shared" si="346"/>
        <v>0</v>
      </c>
      <c r="CE376" s="83" t="str">
        <f>IFERROR(VLOOKUP(TEXT($A376,"0000"),'AYP11'!$B$1269:$AU$1690,17,FALSE),"")</f>
        <v/>
      </c>
      <c r="CF376" s="95">
        <f>IFERROR(VLOOKUP(CE376,'Criteria Table'!$A$2:$I$102,2,FALSE),0)</f>
        <v>0</v>
      </c>
      <c r="CG376" s="95">
        <f t="shared" si="347"/>
        <v>0</v>
      </c>
      <c r="CH376" s="83" t="str">
        <f>IFERROR(VLOOKUP(TEXT($A376,"0000"),'AYP11'!$B$1691:$AU$2112,17,FALSE),"")</f>
        <v/>
      </c>
      <c r="CI376" s="95">
        <f>IFERROR(VLOOKUP(CH376,'Criteria Table'!$A$2:$I$102,2,FALSE),0)</f>
        <v>0</v>
      </c>
      <c r="CJ376" s="95">
        <f t="shared" si="348"/>
        <v>0</v>
      </c>
      <c r="CK376" s="83" t="str">
        <f>IFERROR(VLOOKUP(TEXT($A376,"0000"),'AYP11'!$B$2535:$AU$2956,17,FALSE),"")</f>
        <v/>
      </c>
      <c r="CL376" s="95">
        <f>IFERROR(VLOOKUP(CK376,'Criteria Table'!$A$2:$I$102,2,FALSE),0)</f>
        <v>0</v>
      </c>
      <c r="CM376" s="95">
        <f t="shared" si="349"/>
        <v>0</v>
      </c>
      <c r="CN376" s="76" t="str">
        <f>IFERROR(VLOOKUP(TEXT($A376,"0000"),'AYP11'!$B$3379:$AU$3800,23,FALSE),"")</f>
        <v/>
      </c>
      <c r="CO376" s="95">
        <f>IFERROR(VLOOKUP(CN376,'Criteria Table'!$A$2:$I$102,2,FALSE),0)</f>
        <v>0</v>
      </c>
      <c r="CP376" s="95">
        <f t="shared" si="350"/>
        <v>0</v>
      </c>
      <c r="CQ376" s="76" t="str">
        <f>IFERROR(VLOOKUP(TEXT($A376,"0000"),'AYP11'!$B$847:$AU$1268,23,FALSE),"")</f>
        <v/>
      </c>
      <c r="CR376" s="95">
        <f>IFERROR(VLOOKUP(CQ376,'Criteria Table'!$A$2:$I$102,2,FALSE),0)</f>
        <v>0</v>
      </c>
      <c r="CS376" s="95">
        <f t="shared" si="351"/>
        <v>0</v>
      </c>
      <c r="CT376" s="76" t="str">
        <f>IFERROR(VLOOKUP(TEXT($A376,"0000"),'AYP11'!$B$2113:$AU$2534,23,FALSE),"")</f>
        <v/>
      </c>
      <c r="CU376" s="95">
        <f>IFERROR(VLOOKUP(CT376,'Criteria Table'!$A$2:$I$102,2,FALSE),0)</f>
        <v>0</v>
      </c>
      <c r="CV376" s="95">
        <f t="shared" si="352"/>
        <v>0</v>
      </c>
      <c r="CW376" s="76" t="str">
        <f>IFERROR(VLOOKUP(TEXT($A376,"0000"),'AYP11'!$B$425:$AU$846,23,FALSE),"")</f>
        <v/>
      </c>
      <c r="CX376" s="95">
        <f>IFERROR(VLOOKUP(CW376,'Criteria Table'!$A$2:$I$102,2,FALSE),0)</f>
        <v>0</v>
      </c>
      <c r="CY376" s="95">
        <f t="shared" si="353"/>
        <v>0</v>
      </c>
      <c r="CZ376" s="76" t="str">
        <f>IFERROR(VLOOKUP(TEXT($A376,"0000"),'AYP11'!$B$3:$AU$424,23,FALSE),"")</f>
        <v/>
      </c>
      <c r="DA376" s="95">
        <f>IFERROR(VLOOKUP(CZ376,'Criteria Table'!$A$2:$I$102,2,FALSE),0)</f>
        <v>0</v>
      </c>
      <c r="DB376" s="95">
        <f t="shared" si="354"/>
        <v>0</v>
      </c>
      <c r="DC376" s="76" t="str">
        <f>IFERROR(VLOOKUP(TEXT($A376,"0000"),'AYP11'!$B$1269:$AU$1690,23,FALSE),"")</f>
        <v/>
      </c>
      <c r="DD376" s="95">
        <f>IFERROR(VLOOKUP(DC376,'Criteria Table'!$A$2:$I$102,2,FALSE),0)</f>
        <v>0</v>
      </c>
      <c r="DE376" s="95">
        <f t="shared" si="355"/>
        <v>0</v>
      </c>
      <c r="DF376" s="76" t="str">
        <f>IFERROR(VLOOKUP(TEXT($A376,"0000"),'AYP11'!$B$1691:$AU$2112,23,FALSE),"")</f>
        <v/>
      </c>
      <c r="DG376" s="95">
        <f>IFERROR(VLOOKUP(DF376,'Criteria Table'!$A$2:$I$102,2,FALSE),0)</f>
        <v>0</v>
      </c>
      <c r="DH376" s="95">
        <f t="shared" si="356"/>
        <v>0</v>
      </c>
      <c r="DI376" s="76" t="str">
        <f>IFERROR(VLOOKUP(TEXT($A376,"0000"),'AYP11'!$B$2535:$AU$2956,23,FALSE),"")</f>
        <v/>
      </c>
      <c r="DJ376" s="95">
        <f>IFERROR(VLOOKUP(DI376,'Criteria Table'!$A$2:$I$102,2,FALSE),0)</f>
        <v>0</v>
      </c>
      <c r="DK376" s="95">
        <f t="shared" si="357"/>
        <v>0</v>
      </c>
      <c r="DL376" s="91" t="str">
        <f>IFERROR(VLOOKUP(TEXT($A376,"0000"),'AYP11'!$B$3379:$AU$3800,11,FALSE),"")</f>
        <v/>
      </c>
      <c r="DM376" s="95">
        <f t="shared" si="358"/>
        <v>0</v>
      </c>
      <c r="DN376" s="95">
        <f t="shared" si="359"/>
        <v>0</v>
      </c>
      <c r="DO376" s="91" t="str">
        <f>IFERROR(VLOOKUP(TEXT($A376,"0000"),'AYP11'!$B$847:$AU$1268,11,FALSE),"")</f>
        <v/>
      </c>
      <c r="DP376" s="95">
        <f t="shared" si="360"/>
        <v>0</v>
      </c>
      <c r="DQ376" s="95">
        <f t="shared" si="361"/>
        <v>0</v>
      </c>
      <c r="DR376" s="91" t="str">
        <f>IFERROR(VLOOKUP(TEXT($A376,"0000"),'AYP11'!$B$2113:$AU$2534,11,FALSE),"")</f>
        <v/>
      </c>
      <c r="DS376" s="95">
        <f t="shared" si="362"/>
        <v>0</v>
      </c>
      <c r="DT376" s="95">
        <f t="shared" si="363"/>
        <v>0</v>
      </c>
      <c r="DU376" s="91" t="str">
        <f>IFERROR(VLOOKUP(TEXT($A376,"0000"),'AYP11'!$B$425:$AU$846,11,FALSE),"")</f>
        <v/>
      </c>
      <c r="DV376" s="95">
        <f t="shared" si="364"/>
        <v>0</v>
      </c>
      <c r="DW376" s="95">
        <f t="shared" si="365"/>
        <v>0</v>
      </c>
      <c r="DX376" s="91" t="str">
        <f>IFERROR(VLOOKUP(TEXT($A376,"0000"),'AYP11'!$B$3:$AU$424,11,FALSE),"")</f>
        <v/>
      </c>
      <c r="DY376" s="95">
        <f t="shared" si="366"/>
        <v>0</v>
      </c>
      <c r="DZ376" s="95">
        <f t="shared" si="367"/>
        <v>0</v>
      </c>
      <c r="EA376" s="91" t="str">
        <f>IFERROR(VLOOKUP(TEXT($A376,"0000"),'AYP11'!$B$1269:$AU$1690,11,FALSE),"")</f>
        <v/>
      </c>
      <c r="EB376" s="95">
        <f t="shared" si="368"/>
        <v>0</v>
      </c>
      <c r="EC376" s="95">
        <f t="shared" si="369"/>
        <v>0</v>
      </c>
      <c r="ED376" s="91" t="str">
        <f>IFERROR(VLOOKUP(TEXT($A376,"0000"),'AYP11'!$B$1691:$AU$2112,11,FALSE),"")</f>
        <v/>
      </c>
      <c r="EE376" s="95">
        <f t="shared" si="370"/>
        <v>0</v>
      </c>
      <c r="EF376" s="95">
        <f t="shared" si="371"/>
        <v>0</v>
      </c>
      <c r="EG376" s="91" t="str">
        <f>IFERROR(VLOOKUP(TEXT($A376,"0000"),'AYP11'!$B$2535:$AU$2956,11,FALSE),"")</f>
        <v/>
      </c>
      <c r="EH376" s="95">
        <f t="shared" si="372"/>
        <v>0</v>
      </c>
      <c r="EI376" s="95">
        <f t="shared" si="373"/>
        <v>0</v>
      </c>
    </row>
    <row r="377" spans="1:147" x14ac:dyDescent="0.25">
      <c r="A377" s="248">
        <v>7055</v>
      </c>
      <c r="B377" s="291">
        <f t="shared" si="320"/>
        <v>34.920634920634917</v>
      </c>
      <c r="C377" s="50">
        <f>IFERROR(VLOOKUP(TEXT($A377,"0000"),'R-M11'!$A$2:$AA$500,4,FALSE),0)</f>
        <v>110</v>
      </c>
      <c r="D377" s="291">
        <f t="shared" si="321"/>
        <v>47.619047619047613</v>
      </c>
      <c r="E377" s="98">
        <f>IFERROR(SUM(VLOOKUP(TEXT($A377,"0000"),'R-M11'!$A$2:$AA$500,5,FALSE),VLOOKUP(TEXT($A377,"0000"),'R-M11'!$A$2:$AA$500,6,FALSE)),0)</f>
        <v>150</v>
      </c>
      <c r="F377" s="58">
        <f>IFERROR(VLOOKUP(TEXT($A377,"0000"),'R-M11'!$A$2:$AA$500,14,FALSE),0)</f>
        <v>315</v>
      </c>
      <c r="G377" s="230">
        <f t="shared" si="374"/>
        <v>36.110634920634915</v>
      </c>
      <c r="H377" s="97">
        <f t="shared" si="322"/>
        <v>113.74849999999998</v>
      </c>
      <c r="I377" s="230">
        <f t="shared" si="375"/>
        <v>48.129047619047611</v>
      </c>
      <c r="J377" s="97">
        <f t="shared" si="323"/>
        <v>151.60649999999998</v>
      </c>
      <c r="K377" s="230">
        <f t="shared" si="324"/>
        <v>83</v>
      </c>
      <c r="L377" s="121">
        <f>IFERROR(VLOOKUP(K377,'Criteria Table'!$A$2:$I$102,2,FALSE),"")</f>
        <v>1.7000000000000002</v>
      </c>
      <c r="M377" s="230">
        <f t="shared" si="325"/>
        <v>84.239682539682519</v>
      </c>
      <c r="N377" s="286">
        <f t="shared" si="326"/>
        <v>37.5</v>
      </c>
      <c r="O377" s="50">
        <f>IFERROR(VLOOKUP(TEXT($A377,"0000"),'R-M11'!$A$2:$AA$500,17,FALSE),"")</f>
        <v>99</v>
      </c>
      <c r="P377" s="286">
        <f t="shared" si="327"/>
        <v>53.787878787878782</v>
      </c>
      <c r="Q377" s="98">
        <f>IFERROR(SUM(VLOOKUP(TEXT($A377,"0000"),'R-M11'!$A$2:$AA$500,18,FALSE),VLOOKUP(TEXT($A377,"0000"),'R-M11'!$A$2:$AA$500,19,FALSE)),0)</f>
        <v>142</v>
      </c>
      <c r="R377" s="69">
        <f>IFERROR(VLOOKUP(TEXT($A377,"0000"),'R-M11'!$A$2:$AA$500,27,FALSE),0)</f>
        <v>264</v>
      </c>
      <c r="S377" s="121">
        <f t="shared" si="376"/>
        <v>37.5</v>
      </c>
      <c r="T377" s="70">
        <f t="shared" si="328"/>
        <v>99</v>
      </c>
      <c r="U377" s="121">
        <f t="shared" si="377"/>
        <v>53.787878787878782</v>
      </c>
      <c r="V377" s="70">
        <f t="shared" si="329"/>
        <v>142</v>
      </c>
      <c r="W377" s="121">
        <f t="shared" si="330"/>
        <v>91</v>
      </c>
      <c r="X377" s="124">
        <f>IFERROR(VLOOKUP(W377,'Criteria Table'!$A$2:$I$102,2,FALSE),"")</f>
        <v>0</v>
      </c>
      <c r="Y377" s="121">
        <f t="shared" si="331"/>
        <v>91.287878787878782</v>
      </c>
      <c r="Z377" s="92">
        <f>IFERROR(IF(VLOOKUP(A377,'SG11'!$A$3:$AI$500,18,FALSE)="","NA",VLOOKUP(A377,'SG11'!$A$3:$AI$500,18,FALSE)),"")</f>
        <v>69</v>
      </c>
      <c r="AA377" s="75">
        <f>IFERROR(VLOOKUP(Z377,'Criteria Table'!$A$2:$I$102,6,FALSE),"NA")</f>
        <v>5</v>
      </c>
      <c r="AB377" s="95">
        <f t="shared" si="378"/>
        <v>74</v>
      </c>
      <c r="AC377" s="84">
        <f>IFERROR(IF(VLOOKUP(A377,'SG11'!$A$3:$AI$500,19,FALSE)="","NA",VLOOKUP(A377,'SG11'!$A$3:$AI$500,19,FALSE)),"")</f>
        <v>91</v>
      </c>
      <c r="AD377" s="75">
        <f>IFERROR(VLOOKUP(AC377,'Criteria Table'!$A$2:$I$102,6,FALSE),"NA")</f>
        <v>0</v>
      </c>
      <c r="AE377" s="95">
        <f t="shared" si="379"/>
        <v>91</v>
      </c>
      <c r="AF377" s="92">
        <f>IFERROR(IF(VLOOKUP(A377,'SG11'!$A$3:$AI$500,20,FALSE)="","NA",VLOOKUP(A377,'SG11'!$A$3:$AI$500,20,FALSE)),"")</f>
        <v>71</v>
      </c>
      <c r="AG377" s="75">
        <f>IFERROR(VLOOKUP(AF377,'Criteria Table'!$A$2:$I$102,6,FALSE),"NA")</f>
        <v>5</v>
      </c>
      <c r="AH377" s="95">
        <f t="shared" si="380"/>
        <v>76</v>
      </c>
      <c r="AI377" s="84">
        <f>IFERROR(IF(VLOOKUP(A377,'SG11'!$A$3:$AI$500,21,FALSE)="","NA",VLOOKUP(A377,'SG11'!$A$3:$AI$500,21,FALSE)),"")</f>
        <v>90</v>
      </c>
      <c r="AJ377" s="75">
        <f>IFERROR(VLOOKUP(AI377,'Criteria Table'!$A$2:$I$102,6,FALSE),"NA")</f>
        <v>5</v>
      </c>
      <c r="AK377" s="95">
        <f t="shared" si="381"/>
        <v>95</v>
      </c>
      <c r="AL377" s="99">
        <f>IFERROR(VLOOKUP(TEXT(A377,"0000"),'W11'!$A$1:$E$500,4,FALSE)/AP377*100,"")</f>
        <v>99.047619047619051</v>
      </c>
      <c r="AM377" s="97">
        <f>IFERROR(VLOOKUP(TEXT(A377,"0000"),'W11'!$A$1:$E$500,4,FALSE),"")</f>
        <v>104</v>
      </c>
      <c r="AN377" s="99">
        <f t="shared" si="332"/>
        <v>99.047619047619051</v>
      </c>
      <c r="AO377" s="97">
        <f t="shared" si="333"/>
        <v>104</v>
      </c>
      <c r="AP377" s="99">
        <f>IFERROR(VLOOKUP(TEXT(A377,"0000"),'W11'!$A$1:$E$500,5,FALSE),"")</f>
        <v>105</v>
      </c>
      <c r="AQ377" s="97">
        <f>IFERROR(VLOOKUP(ROUND(AL377,0),'Criteria Table'!$A$2:$I$102,4,FALSE),0)</f>
        <v>0</v>
      </c>
      <c r="AR377" s="128"/>
      <c r="AS377" s="95"/>
      <c r="AT377" s="95"/>
      <c r="AU377" s="100">
        <f>IFERROR(VLOOKUP(TEXT(A377,"0000"),'Sci11'!$A$3:$N$492,4,FALSE)/VLOOKUP(TEXT(A377,"0000"),'Sci11'!$A$3:$N$492,14,FALSE)*100,"")</f>
        <v>39.583333333333329</v>
      </c>
      <c r="AV377" s="101">
        <f>SUM(VLOOKUP(TEXT(A377,"0000"),'Sci11'!$A$3:$N$492,5,FALSE),VLOOKUP(TEXT(A377,"0000"),'Sci11'!$A$3:$N$492,6,FALSE))/VLOOKUP(TEXT(A377,"0000"),'Sci11'!$A$3:$N$492,14,FALSE)*100</f>
        <v>18.75</v>
      </c>
      <c r="AW377" s="100">
        <f t="shared" si="382"/>
        <v>42.523333333333326</v>
      </c>
      <c r="AX377" s="101">
        <f>IFERROR(AW377/100*VLOOKUP(TEXT(A377,"0000"),'Sci11'!$A$3:$N$492,14,FALSE),"")</f>
        <v>40.822399999999988</v>
      </c>
      <c r="AY377" s="100">
        <f t="shared" si="383"/>
        <v>20.010000000000002</v>
      </c>
      <c r="AZ377" s="101">
        <f>IFERROR(AY377/100*VLOOKUP(TEXT(A377,"0000"),'Sci11'!$A$3:$N$492,14,FALSE),"")</f>
        <v>19.209600000000002</v>
      </c>
      <c r="BA377" s="100">
        <f t="shared" si="334"/>
        <v>58</v>
      </c>
      <c r="BB377" s="101">
        <f>IFERROR(VLOOKUP(BA377,'Criteria Table'!$A$2:$I$102,2,FALSE),"")</f>
        <v>4.2</v>
      </c>
      <c r="BC377" s="101">
        <f t="shared" si="335"/>
        <v>62.2</v>
      </c>
      <c r="BD377" s="82">
        <f>IFERROR(VLOOKUP(A377,ATTx11!$A$2:$N$500,4,FALSE),"")</f>
        <v>97.2</v>
      </c>
      <c r="BE377" s="95">
        <f t="shared" si="336"/>
        <v>0</v>
      </c>
      <c r="BF377" s="96">
        <f t="shared" si="337"/>
        <v>97.2</v>
      </c>
      <c r="BG377" s="70">
        <f>IFERROR(VLOOKUP(A377,ATTx11!$A$2:$N$500,11,FALSE),"")</f>
        <v>0</v>
      </c>
      <c r="BH377" s="95">
        <f t="shared" si="338"/>
        <v>0</v>
      </c>
      <c r="BI377" s="70">
        <f>IFERROR(VLOOKUP(A377,ATTx11!$A$2:$N$500,12,FALSE),"")</f>
        <v>0</v>
      </c>
      <c r="BJ377" s="97">
        <f t="shared" si="339"/>
        <v>0</v>
      </c>
      <c r="BK377" s="84">
        <f>IFERROR(VLOOKUP(A377,ATTx11!$A$2:$N$500,7,FALSE),"")</f>
        <v>0</v>
      </c>
      <c r="BL377" s="97">
        <f t="shared" si="340"/>
        <v>0</v>
      </c>
      <c r="BM377" s="84">
        <f>IFERROR(VLOOKUP(A377,ATTx11!$A$2:$N$500,8,FALSE),"")</f>
        <v>0</v>
      </c>
      <c r="BN377" s="95">
        <f t="shared" si="341"/>
        <v>0</v>
      </c>
      <c r="BO377" s="95"/>
      <c r="BP377" s="83">
        <f>IFERROR(VLOOKUP(TEXT($A377,"0000"),'AYP11'!$B$3379:$AU$3800,17,FALSE),"")</f>
        <v>0</v>
      </c>
      <c r="BQ377" s="75">
        <f>IFERROR(VLOOKUP(BP377,'Criteria Table'!$A$2:$I$102,2,FALSE),0)</f>
        <v>10</v>
      </c>
      <c r="BR377" s="95">
        <f t="shared" si="342"/>
        <v>10</v>
      </c>
      <c r="BS377" s="83">
        <f>IFERROR(VLOOKUP(TEXT($A377,"0000"),'AYP11'!$B$847:$AU$1268,17,FALSE),"")</f>
        <v>81</v>
      </c>
      <c r="BT377" s="75">
        <f>IFERROR(VLOOKUP(BS377,'Criteria Table'!$A$2:$I$102,2,FALSE),0)</f>
        <v>1.9000000000000001</v>
      </c>
      <c r="BU377" s="95">
        <f t="shared" si="343"/>
        <v>83</v>
      </c>
      <c r="BV377" s="83">
        <f>IFERROR(VLOOKUP(TEXT($A377,"0000"),'AYP11'!$B$2113:$AU$2534,17,FALSE),"")</f>
        <v>82</v>
      </c>
      <c r="BW377" s="75">
        <f>IFERROR(VLOOKUP(BV377,'Criteria Table'!$A$2:$I$102,2,FALSE),0)</f>
        <v>1.8</v>
      </c>
      <c r="BX377" s="95">
        <f t="shared" si="344"/>
        <v>84</v>
      </c>
      <c r="BY377" s="83">
        <f>IFERROR(VLOOKUP(TEXT($A377,"0000"),'AYP11'!$B$425:$AU$846,17,FALSE),"")</f>
        <v>0</v>
      </c>
      <c r="BZ377" s="75">
        <f>IFERROR(VLOOKUP(BY377,'Criteria Table'!$A$2:$I$102,2,FALSE),0)</f>
        <v>10</v>
      </c>
      <c r="CA377" s="95">
        <f t="shared" si="345"/>
        <v>10</v>
      </c>
      <c r="CB377" s="83">
        <f>IFERROR(VLOOKUP(TEXT($A377,"0000"),'AYP11'!$B$3:$AU$424,17,FALSE),"")</f>
        <v>0</v>
      </c>
      <c r="CC377" s="95">
        <f>IFERROR(VLOOKUP(CB377,'Criteria Table'!$A$2:$I$102,2,FALSE),0)</f>
        <v>10</v>
      </c>
      <c r="CD377" s="95">
        <f t="shared" si="346"/>
        <v>10</v>
      </c>
      <c r="CE377" s="83">
        <f>IFERROR(VLOOKUP(TEXT($A377,"0000"),'AYP11'!$B$1269:$AU$1690,17,FALSE),"")</f>
        <v>78</v>
      </c>
      <c r="CF377" s="95">
        <f>IFERROR(VLOOKUP(CE377,'Criteria Table'!$A$2:$I$102,2,FALSE),0)</f>
        <v>2.2000000000000002</v>
      </c>
      <c r="CG377" s="95">
        <f t="shared" si="347"/>
        <v>80</v>
      </c>
      <c r="CH377" s="83">
        <f>IFERROR(VLOOKUP(TEXT($A377,"0000"),'AYP11'!$B$1691:$AU$2112,17,FALSE),"")</f>
        <v>0</v>
      </c>
      <c r="CI377" s="95">
        <f>IFERROR(VLOOKUP(CH377,'Criteria Table'!$A$2:$I$102,2,FALSE),0)</f>
        <v>10</v>
      </c>
      <c r="CJ377" s="95">
        <f t="shared" si="348"/>
        <v>10</v>
      </c>
      <c r="CK377" s="83">
        <f>IFERROR(VLOOKUP(TEXT($A377,"0000"),'AYP11'!$B$2535:$AU$2956,17,FALSE),"")</f>
        <v>0</v>
      </c>
      <c r="CL377" s="95">
        <f>IFERROR(VLOOKUP(CK377,'Criteria Table'!$A$2:$I$102,2,FALSE),0)</f>
        <v>10</v>
      </c>
      <c r="CM377" s="95">
        <f t="shared" si="349"/>
        <v>10</v>
      </c>
      <c r="CN377" s="76">
        <f>IFERROR(VLOOKUP(TEXT($A377,"0000"),'AYP11'!$B$3379:$AU$3800,23,FALSE),"")</f>
        <v>0</v>
      </c>
      <c r="CO377" s="95">
        <f>IFERROR(VLOOKUP(CN377,'Criteria Table'!$A$2:$I$102,2,FALSE),0)</f>
        <v>10</v>
      </c>
      <c r="CP377" s="95">
        <f t="shared" si="350"/>
        <v>10</v>
      </c>
      <c r="CQ377" s="76">
        <f>IFERROR(VLOOKUP(TEXT($A377,"0000"),'AYP11'!$B$847:$AU$1268,23,FALSE),"")</f>
        <v>84</v>
      </c>
      <c r="CR377" s="95">
        <f>IFERROR(VLOOKUP(CQ377,'Criteria Table'!$A$2:$I$102,2,FALSE),0)</f>
        <v>1.6</v>
      </c>
      <c r="CS377" s="95">
        <f t="shared" si="351"/>
        <v>86</v>
      </c>
      <c r="CT377" s="76">
        <f>IFERROR(VLOOKUP(TEXT($A377,"0000"),'AYP11'!$B$2113:$AU$2534,23,FALSE),"")</f>
        <v>93</v>
      </c>
      <c r="CU377" s="95">
        <f>IFERROR(VLOOKUP(CT377,'Criteria Table'!$A$2:$I$102,2,FALSE),0)</f>
        <v>0</v>
      </c>
      <c r="CV377" s="95">
        <f t="shared" si="352"/>
        <v>93</v>
      </c>
      <c r="CW377" s="76">
        <f>IFERROR(VLOOKUP(TEXT($A377,"0000"),'AYP11'!$B$425:$AU$846,23,FALSE),"")</f>
        <v>0</v>
      </c>
      <c r="CX377" s="95">
        <f>IFERROR(VLOOKUP(CW377,'Criteria Table'!$A$2:$I$102,2,FALSE),0)</f>
        <v>10</v>
      </c>
      <c r="CY377" s="95">
        <f t="shared" si="353"/>
        <v>10</v>
      </c>
      <c r="CZ377" s="76">
        <f>IFERROR(VLOOKUP(TEXT($A377,"0000"),'AYP11'!$B$3:$AU$424,23,FALSE),"")</f>
        <v>0</v>
      </c>
      <c r="DA377" s="95">
        <f>IFERROR(VLOOKUP(CZ377,'Criteria Table'!$A$2:$I$102,2,FALSE),0)</f>
        <v>10</v>
      </c>
      <c r="DB377" s="95">
        <f t="shared" si="354"/>
        <v>10</v>
      </c>
      <c r="DC377" s="76">
        <f>IFERROR(VLOOKUP(TEXT($A377,"0000"),'AYP11'!$B$1269:$AU$1690,23,FALSE),"")</f>
        <v>89</v>
      </c>
      <c r="DD377" s="95">
        <f>IFERROR(VLOOKUP(DC377,'Criteria Table'!$A$2:$I$102,2,FALSE),0)</f>
        <v>0</v>
      </c>
      <c r="DE377" s="95">
        <f t="shared" si="355"/>
        <v>89</v>
      </c>
      <c r="DF377" s="76">
        <f>IFERROR(VLOOKUP(TEXT($A377,"0000"),'AYP11'!$B$1691:$AU$2112,23,FALSE),"")</f>
        <v>0</v>
      </c>
      <c r="DG377" s="95">
        <f>IFERROR(VLOOKUP(DF377,'Criteria Table'!$A$2:$I$102,2,FALSE),0)</f>
        <v>10</v>
      </c>
      <c r="DH377" s="95">
        <f t="shared" si="356"/>
        <v>10</v>
      </c>
      <c r="DI377" s="76">
        <f>IFERROR(VLOOKUP(TEXT($A377,"0000"),'AYP11'!$B$2535:$AU$2956,23,FALSE),"")</f>
        <v>0</v>
      </c>
      <c r="DJ377" s="95">
        <f>IFERROR(VLOOKUP(DI377,'Criteria Table'!$A$2:$I$102,2,FALSE),0)</f>
        <v>10</v>
      </c>
      <c r="DK377" s="95">
        <f t="shared" si="357"/>
        <v>10</v>
      </c>
      <c r="DL377" s="91">
        <f>IFERROR(VLOOKUP(TEXT($A377,"0000"),'AYP11'!$B$3379:$AU$3800,11,FALSE),"")</f>
        <v>0</v>
      </c>
      <c r="DM377" s="95">
        <f t="shared" si="358"/>
        <v>1</v>
      </c>
      <c r="DN377" s="95" t="str">
        <f t="shared" si="359"/>
        <v/>
      </c>
      <c r="DO377" s="91">
        <f>IFERROR(VLOOKUP(TEXT($A377,"0000"),'AYP11'!$B$847:$AU$1268,11,FALSE),"")</f>
        <v>0</v>
      </c>
      <c r="DP377" s="95">
        <f t="shared" si="360"/>
        <v>1</v>
      </c>
      <c r="DQ377" s="95" t="str">
        <f t="shared" si="361"/>
        <v/>
      </c>
      <c r="DR377" s="91">
        <f>IFERROR(VLOOKUP(TEXT($A377,"0000"),'AYP11'!$B$2113:$AU$2534,11,FALSE),"")</f>
        <v>0</v>
      </c>
      <c r="DS377" s="95">
        <f t="shared" si="362"/>
        <v>1</v>
      </c>
      <c r="DT377" s="95" t="str">
        <f t="shared" si="363"/>
        <v/>
      </c>
      <c r="DU377" s="91">
        <f>IFERROR(VLOOKUP(TEXT($A377,"0000"),'AYP11'!$B$425:$AU$846,11,FALSE),"")</f>
        <v>0</v>
      </c>
      <c r="DV377" s="95">
        <f t="shared" si="364"/>
        <v>1</v>
      </c>
      <c r="DW377" s="95" t="str">
        <f t="shared" si="365"/>
        <v/>
      </c>
      <c r="DX377" s="91">
        <f>IFERROR(VLOOKUP(TEXT($A377,"0000"),'AYP11'!$B$3:$AU$424,11,FALSE),"")</f>
        <v>0</v>
      </c>
      <c r="DY377" s="95">
        <f t="shared" si="366"/>
        <v>1</v>
      </c>
      <c r="DZ377" s="95" t="str">
        <f t="shared" si="367"/>
        <v/>
      </c>
      <c r="EA377" s="91">
        <f>IFERROR(VLOOKUP(TEXT($A377,"0000"),'AYP11'!$B$1269:$AU$1690,11,FALSE),"")</f>
        <v>0</v>
      </c>
      <c r="EB377" s="95">
        <f t="shared" si="368"/>
        <v>1</v>
      </c>
      <c r="EC377" s="95" t="str">
        <f t="shared" si="369"/>
        <v/>
      </c>
      <c r="ED377" s="91">
        <f>IFERROR(VLOOKUP(TEXT($A377,"0000"),'AYP11'!$B$1691:$AU$2112,11,FALSE),"")</f>
        <v>0</v>
      </c>
      <c r="EE377" s="95">
        <f t="shared" si="370"/>
        <v>1</v>
      </c>
      <c r="EF377" s="95" t="str">
        <f t="shared" si="371"/>
        <v/>
      </c>
      <c r="EG377" s="91">
        <f>IFERROR(VLOOKUP(TEXT($A377,"0000"),'AYP11'!$B$2535:$AU$2956,11,FALSE),"")</f>
        <v>0</v>
      </c>
      <c r="EH377" s="95">
        <f t="shared" si="372"/>
        <v>1</v>
      </c>
      <c r="EI377" s="95" t="str">
        <f t="shared" si="373"/>
        <v/>
      </c>
      <c r="EO377" s="34" t="s">
        <v>2007</v>
      </c>
      <c r="EP377" s="34">
        <v>8</v>
      </c>
      <c r="EQ377" s="102" t="s">
        <v>1984</v>
      </c>
    </row>
    <row r="378" spans="1:147" x14ac:dyDescent="0.25">
      <c r="A378" s="248">
        <v>7056</v>
      </c>
      <c r="B378" s="291">
        <f t="shared" si="320"/>
        <v>21.59090909090909</v>
      </c>
      <c r="C378" s="50">
        <f>IFERROR(VLOOKUP(TEXT($A378,"0000"),'R-M11'!$A$2:$AA$500,4,FALSE),0)</f>
        <v>19</v>
      </c>
      <c r="D378" s="291">
        <f t="shared" si="321"/>
        <v>15.909090909090908</v>
      </c>
      <c r="E378" s="98">
        <f>IFERROR(SUM(VLOOKUP(TEXT($A378,"0000"),'R-M11'!$A$2:$AA$500,5,FALSE),VLOOKUP(TEXT($A378,"0000"),'R-M11'!$A$2:$AA$500,6,FALSE)),0)</f>
        <v>14</v>
      </c>
      <c r="F378" s="58">
        <f>IFERROR(VLOOKUP(TEXT($A378,"0000"),'R-M11'!$A$2:$AA$500,14,FALSE),0)</f>
        <v>88</v>
      </c>
      <c r="G378" s="230">
        <f t="shared" si="374"/>
        <v>25.93090909090909</v>
      </c>
      <c r="H378" s="97">
        <f t="shared" si="322"/>
        <v>22.819199999999999</v>
      </c>
      <c r="I378" s="230">
        <f t="shared" si="375"/>
        <v>17.769090909090909</v>
      </c>
      <c r="J378" s="97">
        <f t="shared" si="323"/>
        <v>15.636800000000001</v>
      </c>
      <c r="K378" s="230">
        <f t="shared" si="324"/>
        <v>38</v>
      </c>
      <c r="L378" s="121">
        <f>IFERROR(VLOOKUP(K378,'Criteria Table'!$A$2:$I$102,2,FALSE),"")</f>
        <v>6.2</v>
      </c>
      <c r="M378" s="230">
        <f t="shared" si="325"/>
        <v>43.7</v>
      </c>
      <c r="N378" s="286">
        <f t="shared" si="326"/>
        <v>21.276595744680851</v>
      </c>
      <c r="O378" s="50">
        <f>IFERROR(VLOOKUP(TEXT($A378,"0000"),'R-M11'!$A$2:$AA$500,17,FALSE),"")</f>
        <v>10</v>
      </c>
      <c r="P378" s="286">
        <f t="shared" si="327"/>
        <v>48.936170212765958</v>
      </c>
      <c r="Q378" s="98">
        <f>IFERROR(SUM(VLOOKUP(TEXT($A378,"0000"),'R-M11'!$A$2:$AA$500,18,FALSE),VLOOKUP(TEXT($A378,"0000"),'R-M11'!$A$2:$AA$500,19,FALSE)),0)</f>
        <v>23</v>
      </c>
      <c r="R378" s="69">
        <f>IFERROR(VLOOKUP(TEXT($A378,"0000"),'R-M11'!$A$2:$AA$500,27,FALSE),0)</f>
        <v>47</v>
      </c>
      <c r="S378" s="121">
        <f t="shared" si="376"/>
        <v>23.376595744680849</v>
      </c>
      <c r="T378" s="70">
        <f t="shared" si="328"/>
        <v>10.986999999999998</v>
      </c>
      <c r="U378" s="121">
        <f t="shared" si="377"/>
        <v>49.836170212765957</v>
      </c>
      <c r="V378" s="70">
        <f t="shared" si="329"/>
        <v>23.422999999999998</v>
      </c>
      <c r="W378" s="121">
        <f t="shared" si="330"/>
        <v>70</v>
      </c>
      <c r="X378" s="124">
        <f>IFERROR(VLOOKUP(W378,'Criteria Table'!$A$2:$I$102,2,FALSE),"")</f>
        <v>3</v>
      </c>
      <c r="Y378" s="121">
        <f t="shared" si="331"/>
        <v>73.212765957446805</v>
      </c>
      <c r="Z378" s="92">
        <f>IFERROR(IF(VLOOKUP(A378,'SG11'!$A$3:$AI$500,18,FALSE)="","NA",VLOOKUP(A378,'SG11'!$A$3:$AI$500,18,FALSE)),"")</f>
        <v>46</v>
      </c>
      <c r="AA378" s="75">
        <f>IFERROR(VLOOKUP(Z378,'Criteria Table'!$A$2:$I$102,6,FALSE),"NA")</f>
        <v>10</v>
      </c>
      <c r="AB378" s="95">
        <f t="shared" si="378"/>
        <v>56</v>
      </c>
      <c r="AC378" s="84">
        <f>IFERROR(IF(VLOOKUP(A378,'SG11'!$A$3:$AI$500,19,FALSE)="","NA",VLOOKUP(A378,'SG11'!$A$3:$AI$500,19,FALSE)),"")</f>
        <v>87</v>
      </c>
      <c r="AD378" s="75">
        <f>IFERROR(VLOOKUP(AC378,'Criteria Table'!$A$2:$I$102,6,FALSE),"NA")</f>
        <v>5</v>
      </c>
      <c r="AE378" s="95">
        <f t="shared" si="379"/>
        <v>92</v>
      </c>
      <c r="AF378" s="92">
        <f>IFERROR(IF(VLOOKUP(A378,'SG11'!$A$3:$AI$500,20,FALSE)="","NA",VLOOKUP(A378,'SG11'!$A$3:$AI$500,20,FALSE)),"")</f>
        <v>40</v>
      </c>
      <c r="AG378" s="75">
        <f>IFERROR(VLOOKUP(AF378,'Criteria Table'!$A$2:$I$102,6,FALSE),"NA")</f>
        <v>10</v>
      </c>
      <c r="AH378" s="95">
        <f t="shared" si="380"/>
        <v>50</v>
      </c>
      <c r="AI378" s="84">
        <f>IFERROR(IF(VLOOKUP(A378,'SG11'!$A$3:$AI$500,21,FALSE)="","NA",VLOOKUP(A378,'SG11'!$A$3:$AI$500,21,FALSE)),"")</f>
        <v>83</v>
      </c>
      <c r="AJ378" s="75">
        <f>IFERROR(VLOOKUP(AI378,'Criteria Table'!$A$2:$I$102,6,FALSE),"NA")</f>
        <v>5</v>
      </c>
      <c r="AK378" s="95">
        <f t="shared" si="381"/>
        <v>88</v>
      </c>
      <c r="AL378" s="99">
        <f>IFERROR(VLOOKUP(TEXT(A378,"0000"),'W11'!$A$1:$E$500,4,FALSE)/AP378*100,"")</f>
        <v>95.744680851063833</v>
      </c>
      <c r="AM378" s="97">
        <f>IFERROR(VLOOKUP(TEXT(A378,"0000"),'W11'!$A$1:$E$500,4,FALSE),"")</f>
        <v>45</v>
      </c>
      <c r="AN378" s="99">
        <f t="shared" si="332"/>
        <v>95.744680851063833</v>
      </c>
      <c r="AO378" s="97">
        <f t="shared" si="333"/>
        <v>45</v>
      </c>
      <c r="AP378" s="99">
        <f>IFERROR(VLOOKUP(TEXT(A378,"0000"),'W11'!$A$1:$E$500,5,FALSE),"")</f>
        <v>47</v>
      </c>
      <c r="AQ378" s="97">
        <f>IFERROR(VLOOKUP(ROUND(AL378,0),'Criteria Table'!$A$2:$I$102,4,FALSE),0)</f>
        <v>0</v>
      </c>
      <c r="AR378" s="128"/>
      <c r="AS378" s="95"/>
      <c r="AT378" s="95"/>
      <c r="AU378" s="100">
        <f>IFERROR(VLOOKUP(TEXT(A378,"0000"),'Sci11'!$A$3:$N$492,4,FALSE)/VLOOKUP(TEXT(A378,"0000"),'Sci11'!$A$3:$N$492,14,FALSE)*100,"")</f>
        <v>40</v>
      </c>
      <c r="AV378" s="101">
        <f>SUM(VLOOKUP(TEXT(A378,"0000"),'Sci11'!$A$3:$N$492,5,FALSE),VLOOKUP(TEXT(A378,"0000"),'Sci11'!$A$3:$N$492,6,FALSE))/VLOOKUP(TEXT(A378,"0000"),'Sci11'!$A$3:$N$492,14,FALSE)*100</f>
        <v>12.5</v>
      </c>
      <c r="AW378" s="100">
        <f t="shared" si="382"/>
        <v>43.29</v>
      </c>
      <c r="AX378" s="101">
        <f>IFERROR(AW378/100*VLOOKUP(TEXT(A378,"0000"),'Sci11'!$A$3:$N$492,14,FALSE),"")</f>
        <v>17.315999999999999</v>
      </c>
      <c r="AY378" s="100">
        <f t="shared" si="383"/>
        <v>13.91</v>
      </c>
      <c r="AZ378" s="101">
        <f>IFERROR(AY378/100*VLOOKUP(TEXT(A378,"0000"),'Sci11'!$A$3:$N$492,14,FALSE),"")</f>
        <v>5.5640000000000001</v>
      </c>
      <c r="BA378" s="100">
        <f t="shared" si="334"/>
        <v>53</v>
      </c>
      <c r="BB378" s="101">
        <f>IFERROR(VLOOKUP(BA378,'Criteria Table'!$A$2:$I$102,2,FALSE),"")</f>
        <v>4.7</v>
      </c>
      <c r="BC378" s="101">
        <f t="shared" si="335"/>
        <v>57.7</v>
      </c>
      <c r="BD378" s="82">
        <f>IFERROR(VLOOKUP(A378,ATTx11!$A$2:$N$500,4,FALSE),"")</f>
        <v>96.23</v>
      </c>
      <c r="BE378" s="95">
        <f t="shared" si="336"/>
        <v>0.5</v>
      </c>
      <c r="BF378" s="96">
        <f t="shared" si="337"/>
        <v>96.73</v>
      </c>
      <c r="BG378" s="70">
        <f>IFERROR(VLOOKUP(A378,ATTx11!$A$2:$N$500,11,FALSE),"")</f>
        <v>4</v>
      </c>
      <c r="BH378" s="95">
        <f t="shared" si="338"/>
        <v>3.6</v>
      </c>
      <c r="BI378" s="70">
        <f>IFERROR(VLOOKUP(A378,ATTx11!$A$2:$N$500,12,FALSE),"")</f>
        <v>15</v>
      </c>
      <c r="BJ378" s="97">
        <f t="shared" si="339"/>
        <v>13.5</v>
      </c>
      <c r="BK378" s="84">
        <f>IFERROR(VLOOKUP(A378,ATTx11!$A$2:$N$500,7,FALSE),"")</f>
        <v>3</v>
      </c>
      <c r="BL378" s="97">
        <f t="shared" si="340"/>
        <v>2.7</v>
      </c>
      <c r="BM378" s="84">
        <f>IFERROR(VLOOKUP(A378,ATTx11!$A$2:$N$500,8,FALSE),"")</f>
        <v>12</v>
      </c>
      <c r="BN378" s="95">
        <f t="shared" si="341"/>
        <v>10.8</v>
      </c>
      <c r="BO378" s="95"/>
      <c r="BP378" s="83">
        <f>IFERROR(VLOOKUP(TEXT($A378,"0000"),'AYP11'!$B$3379:$AU$3800,17,FALSE),"")</f>
        <v>0</v>
      </c>
      <c r="BQ378" s="75">
        <f>IFERROR(VLOOKUP(BP378,'Criteria Table'!$A$2:$I$102,2,FALSE),0)</f>
        <v>10</v>
      </c>
      <c r="BR378" s="95">
        <f t="shared" si="342"/>
        <v>10</v>
      </c>
      <c r="BS378" s="83">
        <f>IFERROR(VLOOKUP(TEXT($A378,"0000"),'AYP11'!$B$847:$AU$1268,17,FALSE),"")</f>
        <v>29</v>
      </c>
      <c r="BT378" s="75">
        <f>IFERROR(VLOOKUP(BS378,'Criteria Table'!$A$2:$I$102,2,FALSE),0)</f>
        <v>7.1000000000000005</v>
      </c>
      <c r="BU378" s="95">
        <f t="shared" si="343"/>
        <v>36</v>
      </c>
      <c r="BV378" s="83">
        <f>IFERROR(VLOOKUP(TEXT($A378,"0000"),'AYP11'!$B$2113:$AU$2534,17,FALSE),"")</f>
        <v>45</v>
      </c>
      <c r="BW378" s="75">
        <f>IFERROR(VLOOKUP(BV378,'Criteria Table'!$A$2:$I$102,2,FALSE),0)</f>
        <v>5.5</v>
      </c>
      <c r="BX378" s="95">
        <f t="shared" si="344"/>
        <v>51</v>
      </c>
      <c r="BY378" s="83">
        <f>IFERROR(VLOOKUP(TEXT($A378,"0000"),'AYP11'!$B$425:$AU$846,17,FALSE),"")</f>
        <v>0</v>
      </c>
      <c r="BZ378" s="75">
        <f>IFERROR(VLOOKUP(BY378,'Criteria Table'!$A$2:$I$102,2,FALSE),0)</f>
        <v>10</v>
      </c>
      <c r="CA378" s="95">
        <f t="shared" si="345"/>
        <v>10</v>
      </c>
      <c r="CB378" s="83">
        <f>IFERROR(VLOOKUP(TEXT($A378,"0000"),'AYP11'!$B$3:$AU$424,17,FALSE),"")</f>
        <v>0</v>
      </c>
      <c r="CC378" s="95">
        <f>IFERROR(VLOOKUP(CB378,'Criteria Table'!$A$2:$I$102,2,FALSE),0)</f>
        <v>10</v>
      </c>
      <c r="CD378" s="95">
        <f t="shared" si="346"/>
        <v>10</v>
      </c>
      <c r="CE378" s="83">
        <f>IFERROR(VLOOKUP(TEXT($A378,"0000"),'AYP11'!$B$1269:$AU$1690,17,FALSE),"")</f>
        <v>31</v>
      </c>
      <c r="CF378" s="95">
        <f>IFERROR(VLOOKUP(CE378,'Criteria Table'!$A$2:$I$102,2,FALSE),0)</f>
        <v>6.9</v>
      </c>
      <c r="CG378" s="95">
        <f t="shared" si="347"/>
        <v>38</v>
      </c>
      <c r="CH378" s="83">
        <f>IFERROR(VLOOKUP(TEXT($A378,"0000"),'AYP11'!$B$1691:$AU$2112,17,FALSE),"")</f>
        <v>0</v>
      </c>
      <c r="CI378" s="95">
        <f>IFERROR(VLOOKUP(CH378,'Criteria Table'!$A$2:$I$102,2,FALSE),0)</f>
        <v>10</v>
      </c>
      <c r="CJ378" s="95">
        <f t="shared" si="348"/>
        <v>10</v>
      </c>
      <c r="CK378" s="83">
        <f>IFERROR(VLOOKUP(TEXT($A378,"0000"),'AYP11'!$B$2535:$AU$2956,17,FALSE),"")</f>
        <v>0</v>
      </c>
      <c r="CL378" s="95">
        <f>IFERROR(VLOOKUP(CK378,'Criteria Table'!$A$2:$I$102,2,FALSE),0)</f>
        <v>10</v>
      </c>
      <c r="CM378" s="95">
        <f t="shared" si="349"/>
        <v>10</v>
      </c>
      <c r="CN378" s="76">
        <f>IFERROR(VLOOKUP(TEXT($A378,"0000"),'AYP11'!$B$3379:$AU$3800,23,FALSE),"")</f>
        <v>0</v>
      </c>
      <c r="CO378" s="95">
        <f>IFERROR(VLOOKUP(CN378,'Criteria Table'!$A$2:$I$102,2,FALSE),0)</f>
        <v>10</v>
      </c>
      <c r="CP378" s="95">
        <f t="shared" si="350"/>
        <v>10</v>
      </c>
      <c r="CQ378" s="76">
        <f>IFERROR(VLOOKUP(TEXT($A378,"0000"),'AYP11'!$B$847:$AU$1268,23,FALSE),"")</f>
        <v>0</v>
      </c>
      <c r="CR378" s="95">
        <f>IFERROR(VLOOKUP(CQ378,'Criteria Table'!$A$2:$I$102,2,FALSE),0)</f>
        <v>10</v>
      </c>
      <c r="CS378" s="95">
        <f t="shared" si="351"/>
        <v>10</v>
      </c>
      <c r="CT378" s="76">
        <f>IFERROR(VLOOKUP(TEXT($A378,"0000"),'AYP11'!$B$2113:$AU$2534,23,FALSE),"")</f>
        <v>0</v>
      </c>
      <c r="CU378" s="95">
        <f>IFERROR(VLOOKUP(CT378,'Criteria Table'!$A$2:$I$102,2,FALSE),0)</f>
        <v>10</v>
      </c>
      <c r="CV378" s="95">
        <f t="shared" si="352"/>
        <v>10</v>
      </c>
      <c r="CW378" s="76">
        <f>IFERROR(VLOOKUP(TEXT($A378,"0000"),'AYP11'!$B$425:$AU$846,23,FALSE),"")</f>
        <v>0</v>
      </c>
      <c r="CX378" s="95">
        <f>IFERROR(VLOOKUP(CW378,'Criteria Table'!$A$2:$I$102,2,FALSE),0)</f>
        <v>10</v>
      </c>
      <c r="CY378" s="95">
        <f t="shared" si="353"/>
        <v>10</v>
      </c>
      <c r="CZ378" s="76">
        <f>IFERROR(VLOOKUP(TEXT($A378,"0000"),'AYP11'!$B$3:$AU$424,23,FALSE),"")</f>
        <v>0</v>
      </c>
      <c r="DA378" s="95">
        <f>IFERROR(VLOOKUP(CZ378,'Criteria Table'!$A$2:$I$102,2,FALSE),0)</f>
        <v>10</v>
      </c>
      <c r="DB378" s="95">
        <f t="shared" si="354"/>
        <v>10</v>
      </c>
      <c r="DC378" s="76">
        <f>IFERROR(VLOOKUP(TEXT($A378,"0000"),'AYP11'!$B$1269:$AU$1690,23,FALSE),"")</f>
        <v>0</v>
      </c>
      <c r="DD378" s="95">
        <f>IFERROR(VLOOKUP(DC378,'Criteria Table'!$A$2:$I$102,2,FALSE),0)</f>
        <v>10</v>
      </c>
      <c r="DE378" s="95">
        <f t="shared" si="355"/>
        <v>10</v>
      </c>
      <c r="DF378" s="76">
        <f>IFERROR(VLOOKUP(TEXT($A378,"0000"),'AYP11'!$B$1691:$AU$2112,23,FALSE),"")</f>
        <v>0</v>
      </c>
      <c r="DG378" s="95">
        <f>IFERROR(VLOOKUP(DF378,'Criteria Table'!$A$2:$I$102,2,FALSE),0)</f>
        <v>10</v>
      </c>
      <c r="DH378" s="95">
        <f t="shared" si="356"/>
        <v>10</v>
      </c>
      <c r="DI378" s="76">
        <f>IFERROR(VLOOKUP(TEXT($A378,"0000"),'AYP11'!$B$2535:$AU$2956,23,FALSE),"")</f>
        <v>0</v>
      </c>
      <c r="DJ378" s="95">
        <f>IFERROR(VLOOKUP(DI378,'Criteria Table'!$A$2:$I$102,2,FALSE),0)</f>
        <v>10</v>
      </c>
      <c r="DK378" s="95">
        <f t="shared" si="357"/>
        <v>10</v>
      </c>
      <c r="DL378" s="91">
        <f>IFERROR(VLOOKUP(TEXT($A378,"0000"),'AYP11'!$B$3379:$AU$3800,11,FALSE),"")</f>
        <v>0</v>
      </c>
      <c r="DM378" s="95">
        <f t="shared" si="358"/>
        <v>1</v>
      </c>
      <c r="DN378" s="95" t="str">
        <f t="shared" si="359"/>
        <v/>
      </c>
      <c r="DO378" s="91">
        <f>IFERROR(VLOOKUP(TEXT($A378,"0000"),'AYP11'!$B$847:$AU$1268,11,FALSE),"")</f>
        <v>0</v>
      </c>
      <c r="DP378" s="95">
        <f t="shared" si="360"/>
        <v>1</v>
      </c>
      <c r="DQ378" s="95" t="str">
        <f t="shared" si="361"/>
        <v/>
      </c>
      <c r="DR378" s="91">
        <f>IFERROR(VLOOKUP(TEXT($A378,"0000"),'AYP11'!$B$2113:$AU$2534,11,FALSE),"")</f>
        <v>0</v>
      </c>
      <c r="DS378" s="95">
        <f t="shared" si="362"/>
        <v>1</v>
      </c>
      <c r="DT378" s="95" t="str">
        <f t="shared" si="363"/>
        <v/>
      </c>
      <c r="DU378" s="91">
        <f>IFERROR(VLOOKUP(TEXT($A378,"0000"),'AYP11'!$B$425:$AU$846,11,FALSE),"")</f>
        <v>0</v>
      </c>
      <c r="DV378" s="95">
        <f t="shared" si="364"/>
        <v>1</v>
      </c>
      <c r="DW378" s="95" t="str">
        <f t="shared" si="365"/>
        <v/>
      </c>
      <c r="DX378" s="91">
        <f>IFERROR(VLOOKUP(TEXT($A378,"0000"),'AYP11'!$B$3:$AU$424,11,FALSE),"")</f>
        <v>0</v>
      </c>
      <c r="DY378" s="95">
        <f t="shared" si="366"/>
        <v>1</v>
      </c>
      <c r="DZ378" s="95" t="str">
        <f t="shared" si="367"/>
        <v/>
      </c>
      <c r="EA378" s="91">
        <f>IFERROR(VLOOKUP(TEXT($A378,"0000"),'AYP11'!$B$1269:$AU$1690,11,FALSE),"")</f>
        <v>0</v>
      </c>
      <c r="EB378" s="95">
        <f t="shared" si="368"/>
        <v>1</v>
      </c>
      <c r="EC378" s="95" t="str">
        <f t="shared" si="369"/>
        <v/>
      </c>
      <c r="ED378" s="91">
        <f>IFERROR(VLOOKUP(TEXT($A378,"0000"),'AYP11'!$B$1691:$AU$2112,11,FALSE),"")</f>
        <v>0</v>
      </c>
      <c r="EE378" s="95">
        <f t="shared" si="370"/>
        <v>1</v>
      </c>
      <c r="EF378" s="95" t="str">
        <f t="shared" si="371"/>
        <v/>
      </c>
      <c r="EG378" s="91">
        <f>IFERROR(VLOOKUP(TEXT($A378,"0000"),'AYP11'!$B$2535:$AU$2956,11,FALSE),"")</f>
        <v>0</v>
      </c>
      <c r="EH378" s="95">
        <f t="shared" si="372"/>
        <v>1</v>
      </c>
      <c r="EI378" s="95" t="str">
        <f t="shared" si="373"/>
        <v/>
      </c>
    </row>
    <row r="379" spans="1:147" x14ac:dyDescent="0.25">
      <c r="A379" s="248">
        <v>7058</v>
      </c>
      <c r="B379" s="291">
        <f t="shared" si="320"/>
        <v>18.181818181818183</v>
      </c>
      <c r="C379" s="50">
        <f>IFERROR(VLOOKUP(TEXT($A379,"0000"),'R-M11'!$A$2:$AA$500,4,FALSE),0)</f>
        <v>8</v>
      </c>
      <c r="D379" s="291">
        <f t="shared" si="321"/>
        <v>4.5454545454545459</v>
      </c>
      <c r="E379" s="98">
        <f>IFERROR(SUM(VLOOKUP(TEXT($A379,"0000"),'R-M11'!$A$2:$AA$500,5,FALSE),VLOOKUP(TEXT($A379,"0000"),'R-M11'!$A$2:$AA$500,6,FALSE)),0)</f>
        <v>2</v>
      </c>
      <c r="F379" s="58">
        <f>IFERROR(VLOOKUP(TEXT($A379,"0000"),'R-M11'!$A$2:$AA$500,14,FALSE),0)</f>
        <v>44</v>
      </c>
      <c r="G379" s="230">
        <f t="shared" si="374"/>
        <v>23.571818181818184</v>
      </c>
      <c r="H379" s="97">
        <f t="shared" si="322"/>
        <v>10.371600000000001</v>
      </c>
      <c r="I379" s="230">
        <f t="shared" si="375"/>
        <v>6.8554545454545455</v>
      </c>
      <c r="J379" s="97">
        <f t="shared" si="323"/>
        <v>3.0164</v>
      </c>
      <c r="K379" s="230">
        <f t="shared" si="324"/>
        <v>23</v>
      </c>
      <c r="L379" s="121">
        <f>IFERROR(VLOOKUP(K379,'Criteria Table'!$A$2:$I$102,2,FALSE),"")</f>
        <v>7.7</v>
      </c>
      <c r="M379" s="230">
        <f t="shared" si="325"/>
        <v>30.427272727272729</v>
      </c>
      <c r="N379" s="286">
        <f t="shared" si="326"/>
        <v>19.047619047619047</v>
      </c>
      <c r="O379" s="50">
        <f>IFERROR(VLOOKUP(TEXT($A379,"0000"),'R-M11'!$A$2:$AA$500,17,FALSE),"")</f>
        <v>4</v>
      </c>
      <c r="P379" s="286">
        <f t="shared" si="327"/>
        <v>28.571428571428569</v>
      </c>
      <c r="Q379" s="98">
        <f>IFERROR(SUM(VLOOKUP(TEXT($A379,"0000"),'R-M11'!$A$2:$AA$500,18,FALSE),VLOOKUP(TEXT($A379,"0000"),'R-M11'!$A$2:$AA$500,19,FALSE)),0)</f>
        <v>6</v>
      </c>
      <c r="R379" s="69">
        <f>IFERROR(VLOOKUP(TEXT($A379,"0000"),'R-M11'!$A$2:$AA$500,27,FALSE),0)</f>
        <v>21</v>
      </c>
      <c r="S379" s="121">
        <f t="shared" si="376"/>
        <v>22.687619047619048</v>
      </c>
      <c r="T379" s="70">
        <f t="shared" si="328"/>
        <v>4.7644000000000002</v>
      </c>
      <c r="U379" s="121">
        <f t="shared" si="377"/>
        <v>30.131428571428568</v>
      </c>
      <c r="V379" s="70">
        <f t="shared" si="329"/>
        <v>6.3275999999999994</v>
      </c>
      <c r="W379" s="121">
        <f t="shared" si="330"/>
        <v>48</v>
      </c>
      <c r="X379" s="124">
        <f>IFERROR(VLOOKUP(W379,'Criteria Table'!$A$2:$I$102,2,FALSE),"")</f>
        <v>5.2</v>
      </c>
      <c r="Y379" s="121">
        <f t="shared" si="331"/>
        <v>52.819047619047616</v>
      </c>
      <c r="Z379" s="92">
        <f>IFERROR(IF(VLOOKUP(A379,'SG11'!$A$3:$AI$500,18,FALSE)="","NA",VLOOKUP(A379,'SG11'!$A$3:$AI$500,18,FALSE)),"")</f>
        <v>44</v>
      </c>
      <c r="AA379" s="75">
        <f>IFERROR(VLOOKUP(Z379,'Criteria Table'!$A$2:$I$102,6,FALSE),"NA")</f>
        <v>10</v>
      </c>
      <c r="AB379" s="95">
        <f t="shared" si="378"/>
        <v>54</v>
      </c>
      <c r="AC379" s="84">
        <f>IFERROR(IF(VLOOKUP(A379,'SG11'!$A$3:$AI$500,19,FALSE)="","NA",VLOOKUP(A379,'SG11'!$A$3:$AI$500,19,FALSE)),"")</f>
        <v>76</v>
      </c>
      <c r="AD379" s="75">
        <f>IFERROR(VLOOKUP(AC379,'Criteria Table'!$A$2:$I$102,6,FALSE),"NA")</f>
        <v>5</v>
      </c>
      <c r="AE379" s="95">
        <f t="shared" si="379"/>
        <v>81</v>
      </c>
      <c r="AF379" s="92">
        <f>IFERROR(IF(VLOOKUP(A379,'SG11'!$A$3:$AI$500,20,FALSE)="","NA",VLOOKUP(A379,'SG11'!$A$3:$AI$500,20,FALSE)),"")</f>
        <v>43</v>
      </c>
      <c r="AG379" s="75">
        <f>IFERROR(VLOOKUP(AF379,'Criteria Table'!$A$2:$I$102,6,FALSE),"NA")</f>
        <v>10</v>
      </c>
      <c r="AH379" s="95">
        <f t="shared" si="380"/>
        <v>53</v>
      </c>
      <c r="AI379" s="84">
        <f>IFERROR(IF(VLOOKUP(A379,'SG11'!$A$3:$AI$500,21,FALSE)="","NA",VLOOKUP(A379,'SG11'!$A$3:$AI$500,21,FALSE)),"")</f>
        <v>76</v>
      </c>
      <c r="AJ379" s="75">
        <f>IFERROR(VLOOKUP(AI379,'Criteria Table'!$A$2:$I$102,6,FALSE),"NA")</f>
        <v>5</v>
      </c>
      <c r="AK379" s="95">
        <f t="shared" si="381"/>
        <v>81</v>
      </c>
      <c r="AL379" s="99">
        <f>IFERROR(VLOOKUP(TEXT(A379,"0000"),'W11'!$A$1:$E$500,4,FALSE)/AP379*100,"")</f>
        <v>90.476190476190482</v>
      </c>
      <c r="AM379" s="97">
        <f>IFERROR(VLOOKUP(TEXT(A379,"0000"),'W11'!$A$1:$E$500,4,FALSE),"")</f>
        <v>19</v>
      </c>
      <c r="AN379" s="99">
        <f t="shared" si="332"/>
        <v>90.476190476190482</v>
      </c>
      <c r="AO379" s="97">
        <f t="shared" si="333"/>
        <v>19</v>
      </c>
      <c r="AP379" s="99">
        <f>IFERROR(VLOOKUP(TEXT(A379,"0000"),'W11'!$A$1:$E$500,5,FALSE),"")</f>
        <v>21</v>
      </c>
      <c r="AQ379" s="97">
        <f>IFERROR(VLOOKUP(ROUND(AL379,0),'Criteria Table'!$A$2:$I$102,4,FALSE),0)</f>
        <v>0</v>
      </c>
      <c r="AR379" s="128"/>
      <c r="AS379" s="95"/>
      <c r="AT379" s="95"/>
      <c r="AU379" s="100" t="str">
        <f>IFERROR(VLOOKUP(TEXT(A379,"0000"),'Sci11'!$A$3:$N$492,4,FALSE)/VLOOKUP(TEXT(A379,"0000"),'Sci11'!$A$3:$N$492,14,FALSE)*100,"")</f>
        <v/>
      </c>
      <c r="AV379" s="101" t="e">
        <f>SUM(VLOOKUP(TEXT(A379,"0000"),'Sci11'!$A$3:$N$492,5,FALSE),VLOOKUP(TEXT(A379,"0000"),'Sci11'!$A$3:$N$492,6,FALSE))/VLOOKUP(TEXT(A379,"0000"),'Sci11'!$A$3:$N$492,14,FALSE)*100</f>
        <v>#N/A</v>
      </c>
      <c r="AW379" s="100" t="str">
        <f t="shared" si="382"/>
        <v/>
      </c>
      <c r="AX379" s="101" t="str">
        <f>IFERROR(AW379/100*VLOOKUP(TEXT(A379,"0000"),'Sci11'!$A$3:$N$492,14,FALSE),"")</f>
        <v/>
      </c>
      <c r="AY379" s="100" t="str">
        <f t="shared" si="383"/>
        <v/>
      </c>
      <c r="AZ379" s="101" t="str">
        <f>IFERROR(AY379/100*VLOOKUP(TEXT(A379,"0000"),'Sci11'!$A$3:$N$492,14,FALSE),"")</f>
        <v/>
      </c>
      <c r="BA379" s="100" t="str">
        <f t="shared" si="334"/>
        <v/>
      </c>
      <c r="BB379" s="101" t="str">
        <f>IFERROR(VLOOKUP(BA379,'Criteria Table'!$A$2:$I$102,2,FALSE),"")</f>
        <v/>
      </c>
      <c r="BC379" s="101">
        <f t="shared" si="335"/>
        <v>0</v>
      </c>
      <c r="BD379" s="82">
        <f>IFERROR(VLOOKUP(A379,ATTx11!$A$2:$N$500,4,FALSE),"")</f>
        <v>93.77</v>
      </c>
      <c r="BE379" s="95">
        <f t="shared" si="336"/>
        <v>1</v>
      </c>
      <c r="BF379" s="96">
        <f t="shared" si="337"/>
        <v>94.77</v>
      </c>
      <c r="BG379" s="70">
        <f>IFERROR(VLOOKUP(A379,ATTx11!$A$2:$N$500,11,FALSE),"")</f>
        <v>0</v>
      </c>
      <c r="BH379" s="95">
        <f t="shared" si="338"/>
        <v>0</v>
      </c>
      <c r="BI379" s="70">
        <f>IFERROR(VLOOKUP(A379,ATTx11!$A$2:$N$500,12,FALSE),"")</f>
        <v>0</v>
      </c>
      <c r="BJ379" s="97">
        <f t="shared" si="339"/>
        <v>0</v>
      </c>
      <c r="BK379" s="84">
        <f>IFERROR(VLOOKUP(A379,ATTx11!$A$2:$N$500,7,FALSE),"")</f>
        <v>0</v>
      </c>
      <c r="BL379" s="97">
        <f t="shared" si="340"/>
        <v>0</v>
      </c>
      <c r="BM379" s="84">
        <f>IFERROR(VLOOKUP(A379,ATTx11!$A$2:$N$500,8,FALSE),"")</f>
        <v>0</v>
      </c>
      <c r="BN379" s="95">
        <f t="shared" si="341"/>
        <v>0</v>
      </c>
      <c r="BO379" s="95"/>
      <c r="BP379" s="83">
        <f>IFERROR(VLOOKUP(TEXT($A379,"0000"),'AYP11'!$B$3379:$AU$3800,17,FALSE),"")</f>
        <v>0</v>
      </c>
      <c r="BQ379" s="75">
        <f>IFERROR(VLOOKUP(BP379,'Criteria Table'!$A$2:$I$102,2,FALSE),0)</f>
        <v>10</v>
      </c>
      <c r="BR379" s="95">
        <f t="shared" si="342"/>
        <v>10</v>
      </c>
      <c r="BS379" s="83">
        <f>IFERROR(VLOOKUP(TEXT($A379,"0000"),'AYP11'!$B$847:$AU$1268,17,FALSE),"")</f>
        <v>0</v>
      </c>
      <c r="BT379" s="75">
        <f>IFERROR(VLOOKUP(BS379,'Criteria Table'!$A$2:$I$102,2,FALSE),0)</f>
        <v>10</v>
      </c>
      <c r="BU379" s="95">
        <f t="shared" si="343"/>
        <v>10</v>
      </c>
      <c r="BV379" s="83">
        <f>IFERROR(VLOOKUP(TEXT($A379,"0000"),'AYP11'!$B$2113:$AU$2534,17,FALSE),"")</f>
        <v>18</v>
      </c>
      <c r="BW379" s="75">
        <f>IFERROR(VLOOKUP(BV379,'Criteria Table'!$A$2:$I$102,2,FALSE),0)</f>
        <v>8.2000000000000011</v>
      </c>
      <c r="BX379" s="95">
        <f t="shared" si="344"/>
        <v>26</v>
      </c>
      <c r="BY379" s="83">
        <f>IFERROR(VLOOKUP(TEXT($A379,"0000"),'AYP11'!$B$425:$AU$846,17,FALSE),"")</f>
        <v>0</v>
      </c>
      <c r="BZ379" s="75">
        <f>IFERROR(VLOOKUP(BY379,'Criteria Table'!$A$2:$I$102,2,FALSE),0)</f>
        <v>10</v>
      </c>
      <c r="CA379" s="95">
        <f t="shared" si="345"/>
        <v>10</v>
      </c>
      <c r="CB379" s="83">
        <f>IFERROR(VLOOKUP(TEXT($A379,"0000"),'AYP11'!$B$3:$AU$424,17,FALSE),"")</f>
        <v>0</v>
      </c>
      <c r="CC379" s="95">
        <f>IFERROR(VLOOKUP(CB379,'Criteria Table'!$A$2:$I$102,2,FALSE),0)</f>
        <v>10</v>
      </c>
      <c r="CD379" s="95">
        <f t="shared" si="346"/>
        <v>10</v>
      </c>
      <c r="CE379" s="83">
        <f>IFERROR(VLOOKUP(TEXT($A379,"0000"),'AYP11'!$B$1269:$AU$1690,17,FALSE),"")</f>
        <v>18</v>
      </c>
      <c r="CF379" s="95">
        <f>IFERROR(VLOOKUP(CE379,'Criteria Table'!$A$2:$I$102,2,FALSE),0)</f>
        <v>8.2000000000000011</v>
      </c>
      <c r="CG379" s="95">
        <f t="shared" si="347"/>
        <v>26</v>
      </c>
      <c r="CH379" s="83">
        <f>IFERROR(VLOOKUP(TEXT($A379,"0000"),'AYP11'!$B$1691:$AU$2112,17,FALSE),"")</f>
        <v>0</v>
      </c>
      <c r="CI379" s="95">
        <f>IFERROR(VLOOKUP(CH379,'Criteria Table'!$A$2:$I$102,2,FALSE),0)</f>
        <v>10</v>
      </c>
      <c r="CJ379" s="95">
        <f t="shared" si="348"/>
        <v>10</v>
      </c>
      <c r="CK379" s="83">
        <f>IFERROR(VLOOKUP(TEXT($A379,"0000"),'AYP11'!$B$2535:$AU$2956,17,FALSE),"")</f>
        <v>0</v>
      </c>
      <c r="CL379" s="95">
        <f>IFERROR(VLOOKUP(CK379,'Criteria Table'!$A$2:$I$102,2,FALSE),0)</f>
        <v>10</v>
      </c>
      <c r="CM379" s="95">
        <f t="shared" si="349"/>
        <v>10</v>
      </c>
      <c r="CN379" s="76">
        <f>IFERROR(VLOOKUP(TEXT($A379,"0000"),'AYP11'!$B$3379:$AU$3800,23,FALSE),"")</f>
        <v>0</v>
      </c>
      <c r="CO379" s="95">
        <f>IFERROR(VLOOKUP(CN379,'Criteria Table'!$A$2:$I$102,2,FALSE),0)</f>
        <v>10</v>
      </c>
      <c r="CP379" s="95">
        <f t="shared" si="350"/>
        <v>10</v>
      </c>
      <c r="CQ379" s="76">
        <f>IFERROR(VLOOKUP(TEXT($A379,"0000"),'AYP11'!$B$847:$AU$1268,23,FALSE),"")</f>
        <v>0</v>
      </c>
      <c r="CR379" s="95">
        <f>IFERROR(VLOOKUP(CQ379,'Criteria Table'!$A$2:$I$102,2,FALSE),0)</f>
        <v>10</v>
      </c>
      <c r="CS379" s="95">
        <f t="shared" si="351"/>
        <v>10</v>
      </c>
      <c r="CT379" s="76">
        <f>IFERROR(VLOOKUP(TEXT($A379,"0000"),'AYP11'!$B$2113:$AU$2534,23,FALSE),"")</f>
        <v>0</v>
      </c>
      <c r="CU379" s="95">
        <f>IFERROR(VLOOKUP(CT379,'Criteria Table'!$A$2:$I$102,2,FALSE),0)</f>
        <v>10</v>
      </c>
      <c r="CV379" s="95">
        <f t="shared" si="352"/>
        <v>10</v>
      </c>
      <c r="CW379" s="76">
        <f>IFERROR(VLOOKUP(TEXT($A379,"0000"),'AYP11'!$B$425:$AU$846,23,FALSE),"")</f>
        <v>0</v>
      </c>
      <c r="CX379" s="95">
        <f>IFERROR(VLOOKUP(CW379,'Criteria Table'!$A$2:$I$102,2,FALSE),0)</f>
        <v>10</v>
      </c>
      <c r="CY379" s="95">
        <f t="shared" si="353"/>
        <v>10</v>
      </c>
      <c r="CZ379" s="76">
        <f>IFERROR(VLOOKUP(TEXT($A379,"0000"),'AYP11'!$B$3:$AU$424,23,FALSE),"")</f>
        <v>0</v>
      </c>
      <c r="DA379" s="95">
        <f>IFERROR(VLOOKUP(CZ379,'Criteria Table'!$A$2:$I$102,2,FALSE),0)</f>
        <v>10</v>
      </c>
      <c r="DB379" s="95">
        <f t="shared" si="354"/>
        <v>10</v>
      </c>
      <c r="DC379" s="76">
        <f>IFERROR(VLOOKUP(TEXT($A379,"0000"),'AYP11'!$B$1269:$AU$1690,23,FALSE),"")</f>
        <v>0</v>
      </c>
      <c r="DD379" s="95">
        <f>IFERROR(VLOOKUP(DC379,'Criteria Table'!$A$2:$I$102,2,FALSE),0)</f>
        <v>10</v>
      </c>
      <c r="DE379" s="95">
        <f t="shared" si="355"/>
        <v>10</v>
      </c>
      <c r="DF379" s="76">
        <f>IFERROR(VLOOKUP(TEXT($A379,"0000"),'AYP11'!$B$1691:$AU$2112,23,FALSE),"")</f>
        <v>0</v>
      </c>
      <c r="DG379" s="95">
        <f>IFERROR(VLOOKUP(DF379,'Criteria Table'!$A$2:$I$102,2,FALSE),0)</f>
        <v>10</v>
      </c>
      <c r="DH379" s="95">
        <f t="shared" si="356"/>
        <v>10</v>
      </c>
      <c r="DI379" s="76">
        <f>IFERROR(VLOOKUP(TEXT($A379,"0000"),'AYP11'!$B$2535:$AU$2956,23,FALSE),"")</f>
        <v>0</v>
      </c>
      <c r="DJ379" s="95">
        <f>IFERROR(VLOOKUP(DI379,'Criteria Table'!$A$2:$I$102,2,FALSE),0)</f>
        <v>10</v>
      </c>
      <c r="DK379" s="95">
        <f t="shared" si="357"/>
        <v>10</v>
      </c>
      <c r="DL379" s="91">
        <f>IFERROR(VLOOKUP(TEXT($A379,"0000"),'AYP11'!$B$3379:$AU$3800,11,FALSE),"")</f>
        <v>0</v>
      </c>
      <c r="DM379" s="95">
        <f t="shared" si="358"/>
        <v>1</v>
      </c>
      <c r="DN379" s="95" t="str">
        <f t="shared" si="359"/>
        <v/>
      </c>
      <c r="DO379" s="91">
        <f>IFERROR(VLOOKUP(TEXT($A379,"0000"),'AYP11'!$B$847:$AU$1268,11,FALSE),"")</f>
        <v>0</v>
      </c>
      <c r="DP379" s="95">
        <f t="shared" si="360"/>
        <v>1</v>
      </c>
      <c r="DQ379" s="95" t="str">
        <f t="shared" si="361"/>
        <v/>
      </c>
      <c r="DR379" s="91">
        <f>IFERROR(VLOOKUP(TEXT($A379,"0000"),'AYP11'!$B$2113:$AU$2534,11,FALSE),"")</f>
        <v>0</v>
      </c>
      <c r="DS379" s="95">
        <f t="shared" si="362"/>
        <v>1</v>
      </c>
      <c r="DT379" s="95" t="str">
        <f t="shared" si="363"/>
        <v/>
      </c>
      <c r="DU379" s="91">
        <f>IFERROR(VLOOKUP(TEXT($A379,"0000"),'AYP11'!$B$425:$AU$846,11,FALSE),"")</f>
        <v>0</v>
      </c>
      <c r="DV379" s="95">
        <f t="shared" si="364"/>
        <v>1</v>
      </c>
      <c r="DW379" s="95" t="str">
        <f t="shared" si="365"/>
        <v/>
      </c>
      <c r="DX379" s="91">
        <f>IFERROR(VLOOKUP(TEXT($A379,"0000"),'AYP11'!$B$3:$AU$424,11,FALSE),"")</f>
        <v>0</v>
      </c>
      <c r="DY379" s="95">
        <f t="shared" si="366"/>
        <v>1</v>
      </c>
      <c r="DZ379" s="95" t="str">
        <f t="shared" si="367"/>
        <v/>
      </c>
      <c r="EA379" s="91">
        <f>IFERROR(VLOOKUP(TEXT($A379,"0000"),'AYP11'!$B$1269:$AU$1690,11,FALSE),"")</f>
        <v>0</v>
      </c>
      <c r="EB379" s="95">
        <f t="shared" si="368"/>
        <v>1</v>
      </c>
      <c r="EC379" s="95" t="str">
        <f t="shared" si="369"/>
        <v/>
      </c>
      <c r="ED379" s="91">
        <f>IFERROR(VLOOKUP(TEXT($A379,"0000"),'AYP11'!$B$1691:$AU$2112,11,FALSE),"")</f>
        <v>0</v>
      </c>
      <c r="EE379" s="95">
        <f t="shared" si="370"/>
        <v>1</v>
      </c>
      <c r="EF379" s="95" t="str">
        <f t="shared" si="371"/>
        <v/>
      </c>
      <c r="EG379" s="91">
        <f>IFERROR(VLOOKUP(TEXT($A379,"0000"),'AYP11'!$B$2535:$AU$2956,11,FALSE),"")</f>
        <v>0</v>
      </c>
      <c r="EH379" s="95">
        <f t="shared" si="372"/>
        <v>1</v>
      </c>
      <c r="EI379" s="95" t="str">
        <f t="shared" si="373"/>
        <v/>
      </c>
    </row>
    <row r="380" spans="1:147" x14ac:dyDescent="0.25">
      <c r="A380" s="248">
        <v>7059</v>
      </c>
      <c r="B380" s="291">
        <f t="shared" si="320"/>
        <v>38.235294117647058</v>
      </c>
      <c r="C380" s="50">
        <f>IFERROR(VLOOKUP(TEXT($A380,"0000"),'R-M11'!$A$2:$AA$500,4,FALSE),0)</f>
        <v>208</v>
      </c>
      <c r="D380" s="291">
        <f t="shared" si="321"/>
        <v>39.338235294117645</v>
      </c>
      <c r="E380" s="98">
        <f>IFERROR(SUM(VLOOKUP(TEXT($A380,"0000"),'R-M11'!$A$2:$AA$500,5,FALSE),VLOOKUP(TEXT($A380,"0000"),'R-M11'!$A$2:$AA$500,6,FALSE)),0)</f>
        <v>214</v>
      </c>
      <c r="F380" s="58">
        <f>IFERROR(VLOOKUP(TEXT($A380,"0000"),'R-M11'!$A$2:$AA$500,14,FALSE),0)</f>
        <v>544</v>
      </c>
      <c r="G380" s="230">
        <f t="shared" si="374"/>
        <v>39.775294117647057</v>
      </c>
      <c r="H380" s="97">
        <f t="shared" si="322"/>
        <v>216.3776</v>
      </c>
      <c r="I380" s="230">
        <f t="shared" si="375"/>
        <v>39.998235294117642</v>
      </c>
      <c r="J380" s="97">
        <f t="shared" si="323"/>
        <v>217.59039999999996</v>
      </c>
      <c r="K380" s="230">
        <f t="shared" si="324"/>
        <v>78</v>
      </c>
      <c r="L380" s="121">
        <f>IFERROR(VLOOKUP(K380,'Criteria Table'!$A$2:$I$102,2,FALSE),"")</f>
        <v>2.2000000000000002</v>
      </c>
      <c r="M380" s="230">
        <f t="shared" si="325"/>
        <v>79.773529411764699</v>
      </c>
      <c r="N380" s="286">
        <f t="shared" si="326"/>
        <v>41.942604856512141</v>
      </c>
      <c r="O380" s="50">
        <f>IFERROR(VLOOKUP(TEXT($A380,"0000"),'R-M11'!$A$2:$AA$500,17,FALSE),"")</f>
        <v>190</v>
      </c>
      <c r="P380" s="286">
        <f t="shared" si="327"/>
        <v>28.697571743929362</v>
      </c>
      <c r="Q380" s="98">
        <f>IFERROR(SUM(VLOOKUP(TEXT($A380,"0000"),'R-M11'!$A$2:$AA$500,18,FALSE),VLOOKUP(TEXT($A380,"0000"),'R-M11'!$A$2:$AA$500,19,FALSE)),0)</f>
        <v>130</v>
      </c>
      <c r="R380" s="69">
        <f>IFERROR(VLOOKUP(TEXT($A380,"0000"),'R-M11'!$A$2:$AA$500,27,FALSE),0)</f>
        <v>453</v>
      </c>
      <c r="S380" s="121">
        <f t="shared" si="376"/>
        <v>43.972604856512142</v>
      </c>
      <c r="T380" s="70">
        <f t="shared" si="328"/>
        <v>199.19589999999999</v>
      </c>
      <c r="U380" s="121">
        <f t="shared" si="377"/>
        <v>29.567571743929363</v>
      </c>
      <c r="V380" s="70">
        <f t="shared" si="329"/>
        <v>133.94110000000003</v>
      </c>
      <c r="W380" s="121">
        <f t="shared" si="330"/>
        <v>71</v>
      </c>
      <c r="X380" s="124">
        <f>IFERROR(VLOOKUP(W380,'Criteria Table'!$A$2:$I$102,2,FALSE),"")</f>
        <v>2.9000000000000004</v>
      </c>
      <c r="Y380" s="121">
        <f t="shared" si="331"/>
        <v>73.540176600441498</v>
      </c>
      <c r="Z380" s="92">
        <f>IFERROR(IF(VLOOKUP(A380,'SG11'!$A$3:$AI$500,18,FALSE)="","NA",VLOOKUP(A380,'SG11'!$A$3:$AI$500,18,FALSE)),"")</f>
        <v>64</v>
      </c>
      <c r="AA380" s="75">
        <f>IFERROR(VLOOKUP(Z380,'Criteria Table'!$A$2:$I$102,6,FALSE),"NA")</f>
        <v>5</v>
      </c>
      <c r="AB380" s="95">
        <f t="shared" si="378"/>
        <v>69</v>
      </c>
      <c r="AC380" s="84">
        <f>IFERROR(IF(VLOOKUP(A380,'SG11'!$A$3:$AI$500,19,FALSE)="","NA",VLOOKUP(A380,'SG11'!$A$3:$AI$500,19,FALSE)),"")</f>
        <v>68</v>
      </c>
      <c r="AD380" s="75">
        <f>IFERROR(VLOOKUP(AC380,'Criteria Table'!$A$2:$I$102,6,FALSE),"NA")</f>
        <v>5</v>
      </c>
      <c r="AE380" s="95">
        <f t="shared" si="379"/>
        <v>73</v>
      </c>
      <c r="AF380" s="92">
        <f>IFERROR(IF(VLOOKUP(A380,'SG11'!$A$3:$AI$500,20,FALSE)="","NA",VLOOKUP(A380,'SG11'!$A$3:$AI$500,20,FALSE)),"")</f>
        <v>66</v>
      </c>
      <c r="AG380" s="75">
        <f>IFERROR(VLOOKUP(AF380,'Criteria Table'!$A$2:$I$102,6,FALSE),"NA")</f>
        <v>5</v>
      </c>
      <c r="AH380" s="95">
        <f t="shared" si="380"/>
        <v>71</v>
      </c>
      <c r="AI380" s="84">
        <f>IFERROR(IF(VLOOKUP(A380,'SG11'!$A$3:$AI$500,21,FALSE)="","NA",VLOOKUP(A380,'SG11'!$A$3:$AI$500,21,FALSE)),"")</f>
        <v>72</v>
      </c>
      <c r="AJ380" s="75">
        <f>IFERROR(VLOOKUP(AI380,'Criteria Table'!$A$2:$I$102,6,FALSE),"NA")</f>
        <v>5</v>
      </c>
      <c r="AK380" s="95">
        <f t="shared" si="381"/>
        <v>77</v>
      </c>
      <c r="AL380" s="99">
        <f>IFERROR(VLOOKUP(TEXT(A380,"0000"),'W11'!$A$1:$E$500,4,FALSE)/AP380*100,"")</f>
        <v>97.916666666666657</v>
      </c>
      <c r="AM380" s="97">
        <f>IFERROR(VLOOKUP(TEXT(A380,"0000"),'W11'!$A$1:$E$500,4,FALSE),"")</f>
        <v>188</v>
      </c>
      <c r="AN380" s="99">
        <f t="shared" si="332"/>
        <v>97.916666666666657</v>
      </c>
      <c r="AO380" s="97">
        <f t="shared" si="333"/>
        <v>187.99999999999997</v>
      </c>
      <c r="AP380" s="99">
        <f>IFERROR(VLOOKUP(TEXT(A380,"0000"),'W11'!$A$1:$E$500,5,FALSE),"")</f>
        <v>192</v>
      </c>
      <c r="AQ380" s="97">
        <f>IFERROR(VLOOKUP(ROUND(AL380,0),'Criteria Table'!$A$2:$I$102,4,FALSE),0)</f>
        <v>0</v>
      </c>
      <c r="AR380" s="128"/>
      <c r="AS380" s="95"/>
      <c r="AT380" s="95"/>
      <c r="AU380" s="100">
        <f>IFERROR(VLOOKUP(TEXT(A380,"0000"),'Sci11'!$A$3:$N$492,4,FALSE)/VLOOKUP(TEXT(A380,"0000"),'Sci11'!$A$3:$N$492,14,FALSE)*100,"")</f>
        <v>47.79874213836478</v>
      </c>
      <c r="AV380" s="101">
        <f>SUM(VLOOKUP(TEXT(A380,"0000"),'Sci11'!$A$3:$N$492,5,FALSE),VLOOKUP(TEXT(A380,"0000"),'Sci11'!$A$3:$N$492,6,FALSE))/VLOOKUP(TEXT(A380,"0000"),'Sci11'!$A$3:$N$492,14,FALSE)*100</f>
        <v>6.9182389937106921</v>
      </c>
      <c r="AW380" s="100">
        <f t="shared" si="382"/>
        <v>50.948742138364778</v>
      </c>
      <c r="AX380" s="101">
        <f>IFERROR(AW380/100*VLOOKUP(TEXT(A380,"0000"),'Sci11'!$A$3:$N$492,14,FALSE),"")</f>
        <v>81.008499999999998</v>
      </c>
      <c r="AY380" s="100">
        <f t="shared" si="383"/>
        <v>8.2682389937106926</v>
      </c>
      <c r="AZ380" s="101">
        <f>IFERROR(AY380/100*VLOOKUP(TEXT(A380,"0000"),'Sci11'!$A$3:$N$492,14,FALSE),"")</f>
        <v>13.146500000000001</v>
      </c>
      <c r="BA380" s="100">
        <f t="shared" si="334"/>
        <v>55</v>
      </c>
      <c r="BB380" s="101">
        <f>IFERROR(VLOOKUP(BA380,'Criteria Table'!$A$2:$I$102,2,FALSE),"")</f>
        <v>4.5</v>
      </c>
      <c r="BC380" s="101">
        <f t="shared" si="335"/>
        <v>59.5</v>
      </c>
      <c r="BD380" s="82">
        <f>IFERROR(VLOOKUP(A380,ATTx11!$A$2:$N$500,4,FALSE),"")</f>
        <v>94.75</v>
      </c>
      <c r="BE380" s="95">
        <f t="shared" si="336"/>
        <v>0.5</v>
      </c>
      <c r="BF380" s="96">
        <f t="shared" si="337"/>
        <v>95.25</v>
      </c>
      <c r="BG380" s="70">
        <f>IFERROR(VLOOKUP(A380,ATTx11!$A$2:$N$500,11,FALSE),"")</f>
        <v>0</v>
      </c>
      <c r="BH380" s="95">
        <f t="shared" si="338"/>
        <v>0</v>
      </c>
      <c r="BI380" s="70">
        <f>IFERROR(VLOOKUP(A380,ATTx11!$A$2:$N$500,12,FALSE),"")</f>
        <v>31</v>
      </c>
      <c r="BJ380" s="97">
        <f t="shared" si="339"/>
        <v>27.9</v>
      </c>
      <c r="BK380" s="84">
        <f>IFERROR(VLOOKUP(A380,ATTx11!$A$2:$N$500,7,FALSE),"")</f>
        <v>0</v>
      </c>
      <c r="BL380" s="97">
        <f t="shared" si="340"/>
        <v>0</v>
      </c>
      <c r="BM380" s="84">
        <f>IFERROR(VLOOKUP(A380,ATTx11!$A$2:$N$500,8,FALSE),"")</f>
        <v>23</v>
      </c>
      <c r="BN380" s="95">
        <f t="shared" si="341"/>
        <v>20.7</v>
      </c>
      <c r="BO380" s="95"/>
      <c r="BP380" s="83">
        <f>IFERROR(VLOOKUP(TEXT($A380,"0000"),'AYP11'!$B$3379:$AU$3800,17,FALSE),"")</f>
        <v>86</v>
      </c>
      <c r="BQ380" s="75">
        <f>IFERROR(VLOOKUP(BP380,'Criteria Table'!$A$2:$I$102,2,FALSE),0)</f>
        <v>0</v>
      </c>
      <c r="BR380" s="95">
        <f t="shared" si="342"/>
        <v>86</v>
      </c>
      <c r="BS380" s="83">
        <f>IFERROR(VLOOKUP(TEXT($A380,"0000"),'AYP11'!$B$847:$AU$1268,17,FALSE),"")</f>
        <v>77</v>
      </c>
      <c r="BT380" s="75">
        <f>IFERROR(VLOOKUP(BS380,'Criteria Table'!$A$2:$I$102,2,FALSE),0)</f>
        <v>2.3000000000000003</v>
      </c>
      <c r="BU380" s="95">
        <f t="shared" si="343"/>
        <v>79</v>
      </c>
      <c r="BV380" s="83">
        <f>IFERROR(VLOOKUP(TEXT($A380,"0000"),'AYP11'!$B$2113:$AU$2534,17,FALSE),"")</f>
        <v>72</v>
      </c>
      <c r="BW380" s="75">
        <f>IFERROR(VLOOKUP(BV380,'Criteria Table'!$A$2:$I$102,2,FALSE),0)</f>
        <v>2.8000000000000003</v>
      </c>
      <c r="BX380" s="95">
        <f t="shared" si="344"/>
        <v>75</v>
      </c>
      <c r="BY380" s="83">
        <f>IFERROR(VLOOKUP(TEXT($A380,"0000"),'AYP11'!$B$425:$AU$846,17,FALSE),"")</f>
        <v>0</v>
      </c>
      <c r="BZ380" s="75">
        <f>IFERROR(VLOOKUP(BY380,'Criteria Table'!$A$2:$I$102,2,FALSE),0)</f>
        <v>10</v>
      </c>
      <c r="CA380" s="95">
        <f t="shared" si="345"/>
        <v>10</v>
      </c>
      <c r="CB380" s="83">
        <f>IFERROR(VLOOKUP(TEXT($A380,"0000"),'AYP11'!$B$3:$AU$424,17,FALSE),"")</f>
        <v>0</v>
      </c>
      <c r="CC380" s="95">
        <f>IFERROR(VLOOKUP(CB380,'Criteria Table'!$A$2:$I$102,2,FALSE),0)</f>
        <v>10</v>
      </c>
      <c r="CD380" s="95">
        <f t="shared" si="346"/>
        <v>10</v>
      </c>
      <c r="CE380" s="83">
        <f>IFERROR(VLOOKUP(TEXT($A380,"0000"),'AYP11'!$B$1269:$AU$1690,17,FALSE),"")</f>
        <v>67</v>
      </c>
      <c r="CF380" s="95">
        <f>IFERROR(VLOOKUP(CE380,'Criteria Table'!$A$2:$I$102,2,FALSE),0)</f>
        <v>3.3000000000000003</v>
      </c>
      <c r="CG380" s="95">
        <f t="shared" si="347"/>
        <v>70</v>
      </c>
      <c r="CH380" s="83">
        <f>IFERROR(VLOOKUP(TEXT($A380,"0000"),'AYP11'!$B$1691:$AU$2112,17,FALSE),"")</f>
        <v>0</v>
      </c>
      <c r="CI380" s="95">
        <f>IFERROR(VLOOKUP(CH380,'Criteria Table'!$A$2:$I$102,2,FALSE),0)</f>
        <v>10</v>
      </c>
      <c r="CJ380" s="95">
        <f t="shared" si="348"/>
        <v>10</v>
      </c>
      <c r="CK380" s="83">
        <f>IFERROR(VLOOKUP(TEXT($A380,"0000"),'AYP11'!$B$2535:$AU$2956,17,FALSE),"")</f>
        <v>0</v>
      </c>
      <c r="CL380" s="95">
        <f>IFERROR(VLOOKUP(CK380,'Criteria Table'!$A$2:$I$102,2,FALSE),0)</f>
        <v>10</v>
      </c>
      <c r="CM380" s="95">
        <f t="shared" si="349"/>
        <v>10</v>
      </c>
      <c r="CN380" s="76">
        <f>IFERROR(VLOOKUP(TEXT($A380,"0000"),'AYP11'!$B$3379:$AU$3800,23,FALSE),"")</f>
        <v>76</v>
      </c>
      <c r="CO380" s="95">
        <f>IFERROR(VLOOKUP(CN380,'Criteria Table'!$A$2:$I$102,2,FALSE),0)</f>
        <v>2.4000000000000004</v>
      </c>
      <c r="CP380" s="95">
        <f t="shared" si="350"/>
        <v>78</v>
      </c>
      <c r="CQ380" s="76">
        <f>IFERROR(VLOOKUP(TEXT($A380,"0000"),'AYP11'!$B$847:$AU$1268,23,FALSE),"")</f>
        <v>60</v>
      </c>
      <c r="CR380" s="95">
        <f>IFERROR(VLOOKUP(CQ380,'Criteria Table'!$A$2:$I$102,2,FALSE),0)</f>
        <v>4</v>
      </c>
      <c r="CS380" s="95">
        <f t="shared" si="351"/>
        <v>64</v>
      </c>
      <c r="CT380" s="76">
        <f>IFERROR(VLOOKUP(TEXT($A380,"0000"),'AYP11'!$B$2113:$AU$2534,23,FALSE),"")</f>
        <v>70</v>
      </c>
      <c r="CU380" s="95">
        <f>IFERROR(VLOOKUP(CT380,'Criteria Table'!$A$2:$I$102,2,FALSE),0)</f>
        <v>3</v>
      </c>
      <c r="CV380" s="95">
        <f t="shared" si="352"/>
        <v>73</v>
      </c>
      <c r="CW380" s="76">
        <f>IFERROR(VLOOKUP(TEXT($A380,"0000"),'AYP11'!$B$425:$AU$846,23,FALSE),"")</f>
        <v>0</v>
      </c>
      <c r="CX380" s="95">
        <f>IFERROR(VLOOKUP(CW380,'Criteria Table'!$A$2:$I$102,2,FALSE),0)</f>
        <v>10</v>
      </c>
      <c r="CY380" s="95">
        <f t="shared" si="353"/>
        <v>10</v>
      </c>
      <c r="CZ380" s="76">
        <f>IFERROR(VLOOKUP(TEXT($A380,"0000"),'AYP11'!$B$3:$AU$424,23,FALSE),"")</f>
        <v>0</v>
      </c>
      <c r="DA380" s="95">
        <f>IFERROR(VLOOKUP(CZ380,'Criteria Table'!$A$2:$I$102,2,FALSE),0)</f>
        <v>10</v>
      </c>
      <c r="DB380" s="95">
        <f t="shared" si="354"/>
        <v>10</v>
      </c>
      <c r="DC380" s="76">
        <f>IFERROR(VLOOKUP(TEXT($A380,"0000"),'AYP11'!$B$1269:$AU$1690,23,FALSE),"")</f>
        <v>68</v>
      </c>
      <c r="DD380" s="95">
        <f>IFERROR(VLOOKUP(DC380,'Criteria Table'!$A$2:$I$102,2,FALSE),0)</f>
        <v>3.2</v>
      </c>
      <c r="DE380" s="95">
        <f t="shared" si="355"/>
        <v>71</v>
      </c>
      <c r="DF380" s="76">
        <f>IFERROR(VLOOKUP(TEXT($A380,"0000"),'AYP11'!$B$1691:$AU$2112,23,FALSE),"")</f>
        <v>0</v>
      </c>
      <c r="DG380" s="95">
        <f>IFERROR(VLOOKUP(DF380,'Criteria Table'!$A$2:$I$102,2,FALSE),0)</f>
        <v>10</v>
      </c>
      <c r="DH380" s="95">
        <f t="shared" si="356"/>
        <v>10</v>
      </c>
      <c r="DI380" s="76">
        <f>IFERROR(VLOOKUP(TEXT($A380,"0000"),'AYP11'!$B$2535:$AU$2956,23,FALSE),"")</f>
        <v>0</v>
      </c>
      <c r="DJ380" s="95">
        <f>IFERROR(VLOOKUP(DI380,'Criteria Table'!$A$2:$I$102,2,FALSE),0)</f>
        <v>10</v>
      </c>
      <c r="DK380" s="95">
        <f t="shared" si="357"/>
        <v>10</v>
      </c>
      <c r="DL380" s="91">
        <f>IFERROR(VLOOKUP(TEXT($A380,"0000"),'AYP11'!$B$3379:$AU$3800,11,FALSE),"")</f>
        <v>0</v>
      </c>
      <c r="DM380" s="95">
        <f t="shared" si="358"/>
        <v>1</v>
      </c>
      <c r="DN380" s="95" t="str">
        <f t="shared" si="359"/>
        <v/>
      </c>
      <c r="DO380" s="91">
        <f>IFERROR(VLOOKUP(TEXT($A380,"0000"),'AYP11'!$B$847:$AU$1268,11,FALSE),"")</f>
        <v>0</v>
      </c>
      <c r="DP380" s="95">
        <f t="shared" si="360"/>
        <v>1</v>
      </c>
      <c r="DQ380" s="95" t="str">
        <f t="shared" si="361"/>
        <v/>
      </c>
      <c r="DR380" s="91">
        <f>IFERROR(VLOOKUP(TEXT($A380,"0000"),'AYP11'!$B$2113:$AU$2534,11,FALSE),"")</f>
        <v>0</v>
      </c>
      <c r="DS380" s="95">
        <f t="shared" si="362"/>
        <v>1</v>
      </c>
      <c r="DT380" s="95" t="str">
        <f t="shared" si="363"/>
        <v/>
      </c>
      <c r="DU380" s="91">
        <f>IFERROR(VLOOKUP(TEXT($A380,"0000"),'AYP11'!$B$425:$AU$846,11,FALSE),"")</f>
        <v>0</v>
      </c>
      <c r="DV380" s="95">
        <f t="shared" si="364"/>
        <v>1</v>
      </c>
      <c r="DW380" s="95" t="str">
        <f t="shared" si="365"/>
        <v/>
      </c>
      <c r="DX380" s="91">
        <f>IFERROR(VLOOKUP(TEXT($A380,"0000"),'AYP11'!$B$3:$AU$424,11,FALSE),"")</f>
        <v>0</v>
      </c>
      <c r="DY380" s="95">
        <f t="shared" si="366"/>
        <v>1</v>
      </c>
      <c r="DZ380" s="95" t="str">
        <f t="shared" si="367"/>
        <v/>
      </c>
      <c r="EA380" s="91">
        <f>IFERROR(VLOOKUP(TEXT($A380,"0000"),'AYP11'!$B$1269:$AU$1690,11,FALSE),"")</f>
        <v>93</v>
      </c>
      <c r="EB380" s="95">
        <f t="shared" si="368"/>
        <v>0</v>
      </c>
      <c r="EC380" s="95">
        <f t="shared" si="369"/>
        <v>93</v>
      </c>
      <c r="ED380" s="91">
        <f>IFERROR(VLOOKUP(TEXT($A380,"0000"),'AYP11'!$B$1691:$AU$2112,11,FALSE),"")</f>
        <v>0</v>
      </c>
      <c r="EE380" s="95">
        <f t="shared" si="370"/>
        <v>1</v>
      </c>
      <c r="EF380" s="95" t="str">
        <f t="shared" si="371"/>
        <v/>
      </c>
      <c r="EG380" s="91">
        <f>IFERROR(VLOOKUP(TEXT($A380,"0000"),'AYP11'!$B$2535:$AU$2956,11,FALSE),"")</f>
        <v>0</v>
      </c>
      <c r="EH380" s="95">
        <f t="shared" si="372"/>
        <v>1</v>
      </c>
      <c r="EI380" s="95" t="str">
        <f t="shared" si="373"/>
        <v/>
      </c>
    </row>
    <row r="381" spans="1:147" x14ac:dyDescent="0.25">
      <c r="A381" s="248">
        <v>7061</v>
      </c>
      <c r="B381" s="291" t="e">
        <f t="shared" si="320"/>
        <v>#DIV/0!</v>
      </c>
      <c r="C381" s="50">
        <f>IFERROR(VLOOKUP(TEXT($A381,"0000"),'R-M11'!$A$2:$AA$500,4,FALSE),0)</f>
        <v>0</v>
      </c>
      <c r="D381" s="291" t="e">
        <f t="shared" si="321"/>
        <v>#DIV/0!</v>
      </c>
      <c r="E381" s="98">
        <f>IFERROR(SUM(VLOOKUP(TEXT($A381,"0000"),'R-M11'!$A$2:$AA$500,5,FALSE),VLOOKUP(TEXT($A381,"0000"),'R-M11'!$A$2:$AA$500,6,FALSE)),0)</f>
        <v>0</v>
      </c>
      <c r="F381" s="58">
        <f>IFERROR(VLOOKUP(TEXT($A381,"0000"),'R-M11'!$A$2:$AA$500,14,FALSE),0)</f>
        <v>0</v>
      </c>
      <c r="G381" s="230" t="str">
        <f t="shared" si="374"/>
        <v/>
      </c>
      <c r="H381" s="97">
        <f t="shared" si="322"/>
        <v>0</v>
      </c>
      <c r="I381" s="230" t="str">
        <f t="shared" si="375"/>
        <v/>
      </c>
      <c r="J381" s="97" t="str">
        <f t="shared" si="323"/>
        <v/>
      </c>
      <c r="K381" s="230" t="str">
        <f t="shared" si="324"/>
        <v/>
      </c>
      <c r="L381" s="121" t="str">
        <f>IFERROR(VLOOKUP(K381,'Criteria Table'!$A$2:$I$102,2,FALSE),"")</f>
        <v/>
      </c>
      <c r="M381" s="230">
        <f t="shared" si="325"/>
        <v>0</v>
      </c>
      <c r="N381" s="286" t="e">
        <f t="shared" si="326"/>
        <v>#VALUE!</v>
      </c>
      <c r="O381" s="50" t="str">
        <f>IFERROR(VLOOKUP(TEXT($A381,"0000"),'R-M11'!$A$2:$AA$500,17,FALSE),"")</f>
        <v/>
      </c>
      <c r="P381" s="286" t="e">
        <f t="shared" si="327"/>
        <v>#DIV/0!</v>
      </c>
      <c r="Q381" s="98">
        <f>IFERROR(SUM(VLOOKUP(TEXT($A381,"0000"),'R-M11'!$A$2:$AA$500,18,FALSE),VLOOKUP(TEXT($A381,"0000"),'R-M11'!$A$2:$AA$500,19,FALSE)),0)</f>
        <v>0</v>
      </c>
      <c r="R381" s="69">
        <f>IFERROR(VLOOKUP(TEXT($A381,"0000"),'R-M11'!$A$2:$AA$500,27,FALSE),0)</f>
        <v>0</v>
      </c>
      <c r="S381" s="121" t="str">
        <f t="shared" si="376"/>
        <v/>
      </c>
      <c r="T381" s="70" t="str">
        <f t="shared" si="328"/>
        <v/>
      </c>
      <c r="U381" s="121" t="str">
        <f t="shared" si="377"/>
        <v/>
      </c>
      <c r="V381" s="70" t="str">
        <f t="shared" si="329"/>
        <v/>
      </c>
      <c r="W381" s="121" t="str">
        <f t="shared" si="330"/>
        <v/>
      </c>
      <c r="X381" s="124" t="str">
        <f>IFERROR(VLOOKUP(W381,'Criteria Table'!$A$2:$I$102,2,FALSE),"")</f>
        <v/>
      </c>
      <c r="Y381" s="121">
        <f t="shared" si="331"/>
        <v>0</v>
      </c>
      <c r="Z381" s="92" t="str">
        <f>IFERROR(IF(VLOOKUP(A381,'SG11'!$A$3:$AI$500,18,FALSE)="","NA",VLOOKUP(A381,'SG11'!$A$3:$AI$500,18,FALSE)),"")</f>
        <v/>
      </c>
      <c r="AA381" s="75" t="str">
        <f>IFERROR(VLOOKUP(Z381,'Criteria Table'!$A$2:$I$102,6,FALSE),"NA")</f>
        <v>NA</v>
      </c>
      <c r="AB381" s="95">
        <f t="shared" si="378"/>
        <v>0</v>
      </c>
      <c r="AC381" s="84" t="str">
        <f>IFERROR(IF(VLOOKUP(A381,'SG11'!$A$3:$AI$500,19,FALSE)="","NA",VLOOKUP(A381,'SG11'!$A$3:$AI$500,19,FALSE)),"")</f>
        <v/>
      </c>
      <c r="AD381" s="75" t="str">
        <f>IFERROR(VLOOKUP(AC381,'Criteria Table'!$A$2:$I$102,6,FALSE),"NA")</f>
        <v>NA</v>
      </c>
      <c r="AE381" s="95">
        <f t="shared" si="379"/>
        <v>0</v>
      </c>
      <c r="AF381" s="92" t="str">
        <f>IFERROR(IF(VLOOKUP(A381,'SG11'!$A$3:$AI$500,20,FALSE)="","NA",VLOOKUP(A381,'SG11'!$A$3:$AI$500,20,FALSE)),"")</f>
        <v/>
      </c>
      <c r="AG381" s="75" t="str">
        <f>IFERROR(VLOOKUP(AF381,'Criteria Table'!$A$2:$I$102,6,FALSE),"NA")</f>
        <v>NA</v>
      </c>
      <c r="AH381" s="95">
        <f t="shared" si="380"/>
        <v>0</v>
      </c>
      <c r="AI381" s="84" t="str">
        <f>IFERROR(IF(VLOOKUP(A381,'SG11'!$A$3:$AI$500,21,FALSE)="","NA",VLOOKUP(A381,'SG11'!$A$3:$AI$500,21,FALSE)),"")</f>
        <v/>
      </c>
      <c r="AJ381" s="75" t="str">
        <f>IFERROR(VLOOKUP(AI381,'Criteria Table'!$A$2:$I$102,6,FALSE),"NA")</f>
        <v>NA</v>
      </c>
      <c r="AK381" s="95">
        <f t="shared" si="381"/>
        <v>0</v>
      </c>
      <c r="AL381" s="99" t="str">
        <f>IFERROR(VLOOKUP(TEXT(A381,"0000"),'W11'!$A$1:$E$500,4,FALSE)/AP381*100,"")</f>
        <v/>
      </c>
      <c r="AM381" s="97" t="str">
        <f>IFERROR(VLOOKUP(TEXT(A381,"0000"),'W11'!$A$1:$E$500,4,FALSE),"")</f>
        <v/>
      </c>
      <c r="AN381" s="99" t="str">
        <f t="shared" si="332"/>
        <v/>
      </c>
      <c r="AO381" s="97" t="str">
        <f t="shared" si="333"/>
        <v/>
      </c>
      <c r="AP381" s="99" t="str">
        <f>IFERROR(VLOOKUP(TEXT(A381,"0000"),'W11'!$A$1:$E$500,5,FALSE),"")</f>
        <v/>
      </c>
      <c r="AQ381" s="97">
        <f>IFERROR(VLOOKUP(ROUND(AL381,0),'Criteria Table'!$A$2:$I$102,4,FALSE),0)</f>
        <v>0</v>
      </c>
      <c r="AR381" s="128"/>
      <c r="AS381" s="95"/>
      <c r="AT381" s="95"/>
      <c r="AU381" s="100">
        <f>IFERROR(VLOOKUP(TEXT(A381,"0000"),'Sci11'!$A$3:$N$492,4,FALSE)/VLOOKUP(TEXT(A381,"0000"),'Sci11'!$A$3:$N$492,14,FALSE)*100,"")</f>
        <v>50.980392156862742</v>
      </c>
      <c r="AV381" s="101">
        <f>SUM(VLOOKUP(TEXT(A381,"0000"),'Sci11'!$A$3:$N$492,5,FALSE),VLOOKUP(TEXT(A381,"0000"),'Sci11'!$A$3:$N$492,6,FALSE))/VLOOKUP(TEXT(A381,"0000"),'Sci11'!$A$3:$N$492,14,FALSE)*100</f>
        <v>39.215686274509807</v>
      </c>
      <c r="AW381" s="100">
        <f t="shared" si="382"/>
        <v>50.980392156862742</v>
      </c>
      <c r="AX381" s="101">
        <f>IFERROR(AW381/100*VLOOKUP(TEXT(A381,"0000"),'Sci11'!$A$3:$N$492,14,FALSE),"")</f>
        <v>26</v>
      </c>
      <c r="AY381" s="100">
        <f t="shared" si="383"/>
        <v>39.215686274509807</v>
      </c>
      <c r="AZ381" s="101">
        <f>IFERROR(AY381/100*VLOOKUP(TEXT(A381,"0000"),'Sci11'!$A$3:$N$492,14,FALSE),"")</f>
        <v>20.000000000000004</v>
      </c>
      <c r="BA381" s="100">
        <f t="shared" si="334"/>
        <v>90</v>
      </c>
      <c r="BB381" s="101">
        <f>IFERROR(VLOOKUP(BA381,'Criteria Table'!$A$2:$I$102,2,FALSE),"")</f>
        <v>0</v>
      </c>
      <c r="BC381" s="101">
        <f t="shared" si="335"/>
        <v>90</v>
      </c>
      <c r="BD381" s="82">
        <f>IFERROR(VLOOKUP(A381,ATTx11!$A$2:$N$500,4,FALSE),"")</f>
        <v>97.49</v>
      </c>
      <c r="BE381" s="95">
        <f t="shared" si="336"/>
        <v>0</v>
      </c>
      <c r="BF381" s="96">
        <f t="shared" si="337"/>
        <v>97.49</v>
      </c>
      <c r="BG381" s="70">
        <f>IFERROR(VLOOKUP(A381,ATTx11!$A$2:$N$500,11,FALSE),"")</f>
        <v>0</v>
      </c>
      <c r="BH381" s="95">
        <f t="shared" si="338"/>
        <v>0</v>
      </c>
      <c r="BI381" s="70">
        <f>IFERROR(VLOOKUP(A381,ATTx11!$A$2:$N$500,12,FALSE),"")</f>
        <v>0</v>
      </c>
      <c r="BJ381" s="97">
        <f t="shared" si="339"/>
        <v>0</v>
      </c>
      <c r="BK381" s="84">
        <f>IFERROR(VLOOKUP(A381,ATTx11!$A$2:$N$500,7,FALSE),"")</f>
        <v>0</v>
      </c>
      <c r="BL381" s="97">
        <f t="shared" si="340"/>
        <v>0</v>
      </c>
      <c r="BM381" s="84">
        <f>IFERROR(VLOOKUP(A381,ATTx11!$A$2:$N$500,8,FALSE),"")</f>
        <v>0</v>
      </c>
      <c r="BN381" s="95">
        <f t="shared" si="341"/>
        <v>0</v>
      </c>
      <c r="BO381" s="95"/>
      <c r="BP381" s="83" t="str">
        <f>IFERROR(VLOOKUP(TEXT($A381,"0000"),'AYP11'!$B$3379:$AU$3800,17,FALSE),"")</f>
        <v/>
      </c>
      <c r="BQ381" s="75">
        <f>IFERROR(VLOOKUP(BP381,'Criteria Table'!$A$2:$I$102,2,FALSE),0)</f>
        <v>0</v>
      </c>
      <c r="BR381" s="95">
        <f t="shared" si="342"/>
        <v>0</v>
      </c>
      <c r="BS381" s="83" t="str">
        <f>IFERROR(VLOOKUP(TEXT($A381,"0000"),'AYP11'!$B$847:$AU$1268,17,FALSE),"")</f>
        <v/>
      </c>
      <c r="BT381" s="75">
        <f>IFERROR(VLOOKUP(BS381,'Criteria Table'!$A$2:$I$102,2,FALSE),0)</f>
        <v>0</v>
      </c>
      <c r="BU381" s="95">
        <f t="shared" si="343"/>
        <v>0</v>
      </c>
      <c r="BV381" s="83" t="str">
        <f>IFERROR(VLOOKUP(TEXT($A381,"0000"),'AYP11'!$B$2113:$AU$2534,17,FALSE),"")</f>
        <v/>
      </c>
      <c r="BW381" s="75">
        <f>IFERROR(VLOOKUP(BV381,'Criteria Table'!$A$2:$I$102,2,FALSE),0)</f>
        <v>0</v>
      </c>
      <c r="BX381" s="95">
        <f t="shared" si="344"/>
        <v>0</v>
      </c>
      <c r="BY381" s="83" t="str">
        <f>IFERROR(VLOOKUP(TEXT($A381,"0000"),'AYP11'!$B$425:$AU$846,17,FALSE),"")</f>
        <v/>
      </c>
      <c r="BZ381" s="75">
        <f>IFERROR(VLOOKUP(BY381,'Criteria Table'!$A$2:$I$102,2,FALSE),0)</f>
        <v>0</v>
      </c>
      <c r="CA381" s="95">
        <f t="shared" si="345"/>
        <v>0</v>
      </c>
      <c r="CB381" s="83" t="str">
        <f>IFERROR(VLOOKUP(TEXT($A381,"0000"),'AYP11'!$B$3:$AU$424,17,FALSE),"")</f>
        <v/>
      </c>
      <c r="CC381" s="95">
        <f>IFERROR(VLOOKUP(CB381,'Criteria Table'!$A$2:$I$102,2,FALSE),0)</f>
        <v>0</v>
      </c>
      <c r="CD381" s="95">
        <f t="shared" si="346"/>
        <v>0</v>
      </c>
      <c r="CE381" s="83" t="str">
        <f>IFERROR(VLOOKUP(TEXT($A381,"0000"),'AYP11'!$B$1269:$AU$1690,17,FALSE),"")</f>
        <v/>
      </c>
      <c r="CF381" s="95">
        <f>IFERROR(VLOOKUP(CE381,'Criteria Table'!$A$2:$I$102,2,FALSE),0)</f>
        <v>0</v>
      </c>
      <c r="CG381" s="95">
        <f t="shared" si="347"/>
        <v>0</v>
      </c>
      <c r="CH381" s="83" t="str">
        <f>IFERROR(VLOOKUP(TEXT($A381,"0000"),'AYP11'!$B$1691:$AU$2112,17,FALSE),"")</f>
        <v/>
      </c>
      <c r="CI381" s="95">
        <f>IFERROR(VLOOKUP(CH381,'Criteria Table'!$A$2:$I$102,2,FALSE),0)</f>
        <v>0</v>
      </c>
      <c r="CJ381" s="95">
        <f t="shared" si="348"/>
        <v>0</v>
      </c>
      <c r="CK381" s="83" t="str">
        <f>IFERROR(VLOOKUP(TEXT($A381,"0000"),'AYP11'!$B$2535:$AU$2956,17,FALSE),"")</f>
        <v/>
      </c>
      <c r="CL381" s="95">
        <f>IFERROR(VLOOKUP(CK381,'Criteria Table'!$A$2:$I$102,2,FALSE),0)</f>
        <v>0</v>
      </c>
      <c r="CM381" s="95">
        <f t="shared" si="349"/>
        <v>0</v>
      </c>
      <c r="CN381" s="76" t="str">
        <f>IFERROR(VLOOKUP(TEXT($A381,"0000"),'AYP11'!$B$3379:$AU$3800,23,FALSE),"")</f>
        <v/>
      </c>
      <c r="CO381" s="95">
        <f>IFERROR(VLOOKUP(CN381,'Criteria Table'!$A$2:$I$102,2,FALSE),0)</f>
        <v>0</v>
      </c>
      <c r="CP381" s="95">
        <f t="shared" si="350"/>
        <v>0</v>
      </c>
      <c r="CQ381" s="76" t="str">
        <f>IFERROR(VLOOKUP(TEXT($A381,"0000"),'AYP11'!$B$847:$AU$1268,23,FALSE),"")</f>
        <v/>
      </c>
      <c r="CR381" s="95">
        <f>IFERROR(VLOOKUP(CQ381,'Criteria Table'!$A$2:$I$102,2,FALSE),0)</f>
        <v>0</v>
      </c>
      <c r="CS381" s="95">
        <f t="shared" si="351"/>
        <v>0</v>
      </c>
      <c r="CT381" s="76" t="str">
        <f>IFERROR(VLOOKUP(TEXT($A381,"0000"),'AYP11'!$B$2113:$AU$2534,23,FALSE),"")</f>
        <v/>
      </c>
      <c r="CU381" s="95">
        <f>IFERROR(VLOOKUP(CT381,'Criteria Table'!$A$2:$I$102,2,FALSE),0)</f>
        <v>0</v>
      </c>
      <c r="CV381" s="95">
        <f t="shared" si="352"/>
        <v>0</v>
      </c>
      <c r="CW381" s="76" t="str">
        <f>IFERROR(VLOOKUP(TEXT($A381,"0000"),'AYP11'!$B$425:$AU$846,23,FALSE),"")</f>
        <v/>
      </c>
      <c r="CX381" s="95">
        <f>IFERROR(VLOOKUP(CW381,'Criteria Table'!$A$2:$I$102,2,FALSE),0)</f>
        <v>0</v>
      </c>
      <c r="CY381" s="95">
        <f t="shared" si="353"/>
        <v>0</v>
      </c>
      <c r="CZ381" s="76" t="str">
        <f>IFERROR(VLOOKUP(TEXT($A381,"0000"),'AYP11'!$B$3:$AU$424,23,FALSE),"")</f>
        <v/>
      </c>
      <c r="DA381" s="95">
        <f>IFERROR(VLOOKUP(CZ381,'Criteria Table'!$A$2:$I$102,2,FALSE),0)</f>
        <v>0</v>
      </c>
      <c r="DB381" s="95">
        <f t="shared" si="354"/>
        <v>0</v>
      </c>
      <c r="DC381" s="76" t="str">
        <f>IFERROR(VLOOKUP(TEXT($A381,"0000"),'AYP11'!$B$1269:$AU$1690,23,FALSE),"")</f>
        <v/>
      </c>
      <c r="DD381" s="95">
        <f>IFERROR(VLOOKUP(DC381,'Criteria Table'!$A$2:$I$102,2,FALSE),0)</f>
        <v>0</v>
      </c>
      <c r="DE381" s="95">
        <f t="shared" si="355"/>
        <v>0</v>
      </c>
      <c r="DF381" s="76" t="str">
        <f>IFERROR(VLOOKUP(TEXT($A381,"0000"),'AYP11'!$B$1691:$AU$2112,23,FALSE),"")</f>
        <v/>
      </c>
      <c r="DG381" s="95">
        <f>IFERROR(VLOOKUP(DF381,'Criteria Table'!$A$2:$I$102,2,FALSE),0)</f>
        <v>0</v>
      </c>
      <c r="DH381" s="95">
        <f t="shared" si="356"/>
        <v>0</v>
      </c>
      <c r="DI381" s="76" t="str">
        <f>IFERROR(VLOOKUP(TEXT($A381,"0000"),'AYP11'!$B$2535:$AU$2956,23,FALSE),"")</f>
        <v/>
      </c>
      <c r="DJ381" s="95">
        <f>IFERROR(VLOOKUP(DI381,'Criteria Table'!$A$2:$I$102,2,FALSE),0)</f>
        <v>0</v>
      </c>
      <c r="DK381" s="95">
        <f t="shared" si="357"/>
        <v>0</v>
      </c>
      <c r="DL381" s="91" t="str">
        <f>IFERROR(VLOOKUP(TEXT($A381,"0000"),'AYP11'!$B$3379:$AU$3800,11,FALSE),"")</f>
        <v/>
      </c>
      <c r="DM381" s="95">
        <f t="shared" si="358"/>
        <v>0</v>
      </c>
      <c r="DN381" s="95">
        <f t="shared" si="359"/>
        <v>0</v>
      </c>
      <c r="DO381" s="91" t="str">
        <f>IFERROR(VLOOKUP(TEXT($A381,"0000"),'AYP11'!$B$847:$AU$1268,11,FALSE),"")</f>
        <v/>
      </c>
      <c r="DP381" s="95">
        <f t="shared" si="360"/>
        <v>0</v>
      </c>
      <c r="DQ381" s="95">
        <f t="shared" si="361"/>
        <v>0</v>
      </c>
      <c r="DR381" s="91" t="str">
        <f>IFERROR(VLOOKUP(TEXT($A381,"0000"),'AYP11'!$B$2113:$AU$2534,11,FALSE),"")</f>
        <v/>
      </c>
      <c r="DS381" s="95">
        <f t="shared" si="362"/>
        <v>0</v>
      </c>
      <c r="DT381" s="95">
        <f t="shared" si="363"/>
        <v>0</v>
      </c>
      <c r="DU381" s="91" t="str">
        <f>IFERROR(VLOOKUP(TEXT($A381,"0000"),'AYP11'!$B$425:$AU$846,11,FALSE),"")</f>
        <v/>
      </c>
      <c r="DV381" s="95">
        <f t="shared" si="364"/>
        <v>0</v>
      </c>
      <c r="DW381" s="95">
        <f t="shared" si="365"/>
        <v>0</v>
      </c>
      <c r="DX381" s="91" t="str">
        <f>IFERROR(VLOOKUP(TEXT($A381,"0000"),'AYP11'!$B$3:$AU$424,11,FALSE),"")</f>
        <v/>
      </c>
      <c r="DY381" s="95">
        <f t="shared" si="366"/>
        <v>0</v>
      </c>
      <c r="DZ381" s="95">
        <f t="shared" si="367"/>
        <v>0</v>
      </c>
      <c r="EA381" s="91" t="str">
        <f>IFERROR(VLOOKUP(TEXT($A381,"0000"),'AYP11'!$B$1269:$AU$1690,11,FALSE),"")</f>
        <v/>
      </c>
      <c r="EB381" s="95">
        <f t="shared" si="368"/>
        <v>0</v>
      </c>
      <c r="EC381" s="95">
        <f t="shared" si="369"/>
        <v>0</v>
      </c>
      <c r="ED381" s="91" t="str">
        <f>IFERROR(VLOOKUP(TEXT($A381,"0000"),'AYP11'!$B$1691:$AU$2112,11,FALSE),"")</f>
        <v/>
      </c>
      <c r="EE381" s="95">
        <f t="shared" si="370"/>
        <v>0</v>
      </c>
      <c r="EF381" s="95">
        <f t="shared" si="371"/>
        <v>0</v>
      </c>
      <c r="EG381" s="91" t="str">
        <f>IFERROR(VLOOKUP(TEXT($A381,"0000"),'AYP11'!$B$2535:$AU$2956,11,FALSE),"")</f>
        <v/>
      </c>
      <c r="EH381" s="95">
        <f t="shared" si="372"/>
        <v>0</v>
      </c>
      <c r="EI381" s="95">
        <f t="shared" si="373"/>
        <v>0</v>
      </c>
    </row>
    <row r="382" spans="1:147" x14ac:dyDescent="0.25">
      <c r="A382" s="248">
        <v>7062</v>
      </c>
      <c r="B382" s="291">
        <f t="shared" si="320"/>
        <v>3.2653061224489797</v>
      </c>
      <c r="C382" s="50">
        <f>IFERROR(VLOOKUP(TEXT($A382,"0000"),'R-M11'!$A$2:$AA$500,4,FALSE),0)</f>
        <v>8</v>
      </c>
      <c r="D382" s="291">
        <f t="shared" si="321"/>
        <v>0</v>
      </c>
      <c r="E382" s="98">
        <f>IFERROR(SUM(VLOOKUP(TEXT($A382,"0000"),'R-M11'!$A$2:$AA$500,5,FALSE),VLOOKUP(TEXT($A382,"0000"),'R-M11'!$A$2:$AA$500,6,FALSE)),0)</f>
        <v>0</v>
      </c>
      <c r="F382" s="58">
        <f>IFERROR(VLOOKUP(TEXT($A382,"0000"),'R-M11'!$A$2:$AA$500,14,FALSE),0)</f>
        <v>245</v>
      </c>
      <c r="G382" s="230">
        <f t="shared" si="374"/>
        <v>10.055306122448979</v>
      </c>
      <c r="H382" s="97">
        <f t="shared" si="322"/>
        <v>24.635499999999997</v>
      </c>
      <c r="I382" s="230">
        <f t="shared" si="375"/>
        <v>2.91</v>
      </c>
      <c r="J382" s="97">
        <f t="shared" si="323"/>
        <v>7.1295000000000002</v>
      </c>
      <c r="K382" s="230">
        <f t="shared" si="324"/>
        <v>3</v>
      </c>
      <c r="L382" s="121">
        <f>IFERROR(VLOOKUP(K382,'Criteria Table'!$A$2:$I$102,2,FALSE),"")</f>
        <v>9.7000000000000011</v>
      </c>
      <c r="M382" s="230">
        <f t="shared" si="325"/>
        <v>12.965306122448979</v>
      </c>
      <c r="N382" s="286">
        <f t="shared" si="326"/>
        <v>20.472440944881889</v>
      </c>
      <c r="O382" s="50">
        <f>IFERROR(VLOOKUP(TEXT($A382,"0000"),'R-M11'!$A$2:$AA$500,17,FALSE),"")</f>
        <v>26</v>
      </c>
      <c r="P382" s="286">
        <f t="shared" si="327"/>
        <v>3.9370078740157481</v>
      </c>
      <c r="Q382" s="98">
        <f>IFERROR(SUM(VLOOKUP(TEXT($A382,"0000"),'R-M11'!$A$2:$AA$500,18,FALSE),VLOOKUP(TEXT($A382,"0000"),'R-M11'!$A$2:$AA$500,19,FALSE)),0)</f>
        <v>5</v>
      </c>
      <c r="R382" s="69">
        <f>IFERROR(VLOOKUP(TEXT($A382,"0000"),'R-M11'!$A$2:$AA$500,27,FALSE),0)</f>
        <v>127</v>
      </c>
      <c r="S382" s="121">
        <f t="shared" si="376"/>
        <v>25.792440944881889</v>
      </c>
      <c r="T382" s="70">
        <f t="shared" si="328"/>
        <v>32.756399999999999</v>
      </c>
      <c r="U382" s="121">
        <f t="shared" si="377"/>
        <v>6.2170078740157484</v>
      </c>
      <c r="V382" s="70">
        <f t="shared" si="329"/>
        <v>7.8956</v>
      </c>
      <c r="W382" s="121">
        <f t="shared" si="330"/>
        <v>24</v>
      </c>
      <c r="X382" s="124">
        <f>IFERROR(VLOOKUP(W382,'Criteria Table'!$A$2:$I$102,2,FALSE),"")</f>
        <v>7.6000000000000005</v>
      </c>
      <c r="Y382" s="121">
        <f t="shared" si="331"/>
        <v>32.009448818897638</v>
      </c>
      <c r="Z382" s="92" t="str">
        <f>IFERROR(IF(VLOOKUP(A382,'SG11'!$A$3:$AI$500,18,FALSE)="","NA",VLOOKUP(A382,'SG11'!$A$3:$AI$500,18,FALSE)),"")</f>
        <v/>
      </c>
      <c r="AA382" s="75" t="str">
        <f>IFERROR(VLOOKUP(Z382,'Criteria Table'!$A$2:$I$102,6,FALSE),"NA")</f>
        <v>NA</v>
      </c>
      <c r="AB382" s="95">
        <f t="shared" si="378"/>
        <v>0</v>
      </c>
      <c r="AC382" s="84" t="str">
        <f>IFERROR(IF(VLOOKUP(A382,'SG11'!$A$3:$AI$500,19,FALSE)="","NA",VLOOKUP(A382,'SG11'!$A$3:$AI$500,19,FALSE)),"")</f>
        <v/>
      </c>
      <c r="AD382" s="75" t="str">
        <f>IFERROR(VLOOKUP(AC382,'Criteria Table'!$A$2:$I$102,6,FALSE),"NA")</f>
        <v>NA</v>
      </c>
      <c r="AE382" s="95">
        <f t="shared" si="379"/>
        <v>0</v>
      </c>
      <c r="AF382" s="92" t="str">
        <f>IFERROR(IF(VLOOKUP(A382,'SG11'!$A$3:$AI$500,20,FALSE)="","NA",VLOOKUP(A382,'SG11'!$A$3:$AI$500,20,FALSE)),"")</f>
        <v/>
      </c>
      <c r="AG382" s="75" t="str">
        <f>IFERROR(VLOOKUP(AF382,'Criteria Table'!$A$2:$I$102,6,FALSE),"NA")</f>
        <v>NA</v>
      </c>
      <c r="AH382" s="95">
        <f t="shared" si="380"/>
        <v>0</v>
      </c>
      <c r="AI382" s="84" t="str">
        <f>IFERROR(IF(VLOOKUP(A382,'SG11'!$A$3:$AI$500,21,FALSE)="","NA",VLOOKUP(A382,'SG11'!$A$3:$AI$500,21,FALSE)),"")</f>
        <v/>
      </c>
      <c r="AJ382" s="75" t="str">
        <f>IFERROR(VLOOKUP(AI382,'Criteria Table'!$A$2:$I$102,6,FALSE),"NA")</f>
        <v>NA</v>
      </c>
      <c r="AK382" s="95">
        <f t="shared" si="381"/>
        <v>0</v>
      </c>
      <c r="AL382" s="99">
        <f>IFERROR(VLOOKUP(TEXT(A382,"0000"),'W11'!$A$1:$E$500,4,FALSE)/AP382*100,"")</f>
        <v>80.921052631578945</v>
      </c>
      <c r="AM382" s="97">
        <f>IFERROR(VLOOKUP(TEXT(A382,"0000"),'W11'!$A$1:$E$500,4,FALSE),"")</f>
        <v>123</v>
      </c>
      <c r="AN382" s="99">
        <f t="shared" si="332"/>
        <v>81.921052631578945</v>
      </c>
      <c r="AO382" s="97">
        <f t="shared" si="333"/>
        <v>124.52000000000001</v>
      </c>
      <c r="AP382" s="99">
        <f>IFERROR(VLOOKUP(TEXT(A382,"0000"),'W11'!$A$1:$E$500,5,FALSE),"")</f>
        <v>152</v>
      </c>
      <c r="AQ382" s="97">
        <f>IFERROR(VLOOKUP(ROUND(AL382,0),'Criteria Table'!$A$2:$I$102,4,FALSE),0)</f>
        <v>1</v>
      </c>
      <c r="AR382" s="128"/>
      <c r="AS382" s="95"/>
      <c r="AT382" s="95"/>
      <c r="AU382" s="100" t="str">
        <f>IFERROR(VLOOKUP(TEXT(A382,"0000"),'Sci11'!$A$3:$N$492,4,FALSE)/VLOOKUP(TEXT(A382,"0000"),'Sci11'!$A$3:$N$492,14,FALSE)*100,"")</f>
        <v/>
      </c>
      <c r="AV382" s="101">
        <f>SUM(VLOOKUP(TEXT(A382,"0000"),'Sci11'!$A$3:$N$492,5,FALSE),VLOOKUP(TEXT(A382,"0000"),'Sci11'!$A$3:$N$492,6,FALSE))/VLOOKUP(TEXT(A382,"0000"),'Sci11'!$A$3:$N$492,14,FALSE)*100</f>
        <v>0</v>
      </c>
      <c r="AW382" s="100" t="str">
        <f t="shared" si="382"/>
        <v/>
      </c>
      <c r="AX382" s="101" t="str">
        <f>IFERROR(AW382/100*VLOOKUP(TEXT(A382,"0000"),'Sci11'!$A$3:$N$492,14,FALSE),"")</f>
        <v/>
      </c>
      <c r="AY382" s="100">
        <f t="shared" si="383"/>
        <v>3</v>
      </c>
      <c r="AZ382" s="101">
        <f>IFERROR(AY382/100*VLOOKUP(TEXT(A382,"0000"),'Sci11'!$A$3:$N$492,14,FALSE),"")</f>
        <v>2.6399999999999997</v>
      </c>
      <c r="BA382" s="100">
        <f t="shared" si="334"/>
        <v>0</v>
      </c>
      <c r="BB382" s="101">
        <f>IFERROR(VLOOKUP(BA382,'Criteria Table'!$A$2:$I$102,2,FALSE),"")</f>
        <v>10</v>
      </c>
      <c r="BC382" s="101">
        <f t="shared" si="335"/>
        <v>10</v>
      </c>
      <c r="BD382" s="82">
        <f>IFERROR(VLOOKUP(A382,ATTx11!$A$2:$N$500,4,FALSE),"")</f>
        <v>69.69</v>
      </c>
      <c r="BE382" s="95">
        <f t="shared" si="336"/>
        <v>3</v>
      </c>
      <c r="BF382" s="96">
        <f t="shared" si="337"/>
        <v>72.69</v>
      </c>
      <c r="BG382" s="70">
        <f>IFERROR(VLOOKUP(A382,ATTx11!$A$2:$N$500,11,FALSE),"")</f>
        <v>144</v>
      </c>
      <c r="BH382" s="95">
        <f t="shared" si="338"/>
        <v>129.6</v>
      </c>
      <c r="BI382" s="70">
        <f>IFERROR(VLOOKUP(A382,ATTx11!$A$2:$N$500,12,FALSE),"")</f>
        <v>195</v>
      </c>
      <c r="BJ382" s="97">
        <f t="shared" si="339"/>
        <v>175.5</v>
      </c>
      <c r="BK382" s="84">
        <f>IFERROR(VLOOKUP(A382,ATTx11!$A$2:$N$500,7,FALSE),"")</f>
        <v>103</v>
      </c>
      <c r="BL382" s="97">
        <f t="shared" si="340"/>
        <v>92.7</v>
      </c>
      <c r="BM382" s="84">
        <f>IFERROR(VLOOKUP(A382,ATTx11!$A$2:$N$500,8,FALSE),"")</f>
        <v>132</v>
      </c>
      <c r="BN382" s="95">
        <f t="shared" si="341"/>
        <v>118.8</v>
      </c>
      <c r="BO382" s="95"/>
      <c r="BP382" s="83">
        <f>IFERROR(VLOOKUP(TEXT($A382,"0000"),'AYP11'!$B$3379:$AU$3800,17,FALSE),"")</f>
        <v>0</v>
      </c>
      <c r="BQ382" s="75">
        <f>IFERROR(VLOOKUP(BP382,'Criteria Table'!$A$2:$I$102,2,FALSE),0)</f>
        <v>10</v>
      </c>
      <c r="BR382" s="95">
        <f t="shared" si="342"/>
        <v>10</v>
      </c>
      <c r="BS382" s="83">
        <f>IFERROR(VLOOKUP(TEXT($A382,"0000"),'AYP11'!$B$847:$AU$1268,17,FALSE),"")</f>
        <v>0</v>
      </c>
      <c r="BT382" s="75">
        <f>IFERROR(VLOOKUP(BS382,'Criteria Table'!$A$2:$I$102,2,FALSE),0)</f>
        <v>10</v>
      </c>
      <c r="BU382" s="95">
        <f t="shared" si="343"/>
        <v>10</v>
      </c>
      <c r="BV382" s="83">
        <f>IFERROR(VLOOKUP(TEXT($A382,"0000"),'AYP11'!$B$2113:$AU$2534,17,FALSE),"")</f>
        <v>0</v>
      </c>
      <c r="BW382" s="75">
        <f>IFERROR(VLOOKUP(BV382,'Criteria Table'!$A$2:$I$102,2,FALSE),0)</f>
        <v>10</v>
      </c>
      <c r="BX382" s="95">
        <f t="shared" si="344"/>
        <v>10</v>
      </c>
      <c r="BY382" s="83">
        <f>IFERROR(VLOOKUP(TEXT($A382,"0000"),'AYP11'!$B$425:$AU$846,17,FALSE),"")</f>
        <v>0</v>
      </c>
      <c r="BZ382" s="75">
        <f>IFERROR(VLOOKUP(BY382,'Criteria Table'!$A$2:$I$102,2,FALSE),0)</f>
        <v>10</v>
      </c>
      <c r="CA382" s="95">
        <f t="shared" si="345"/>
        <v>10</v>
      </c>
      <c r="CB382" s="83">
        <f>IFERROR(VLOOKUP(TEXT($A382,"0000"),'AYP11'!$B$3:$AU$424,17,FALSE),"")</f>
        <v>0</v>
      </c>
      <c r="CC382" s="95">
        <f>IFERROR(VLOOKUP(CB382,'Criteria Table'!$A$2:$I$102,2,FALSE),0)</f>
        <v>10</v>
      </c>
      <c r="CD382" s="95">
        <f t="shared" si="346"/>
        <v>10</v>
      </c>
      <c r="CE382" s="83">
        <f>IFERROR(VLOOKUP(TEXT($A382,"0000"),'AYP11'!$B$1269:$AU$1690,17,FALSE),"")</f>
        <v>0</v>
      </c>
      <c r="CF382" s="95">
        <f>IFERROR(VLOOKUP(CE382,'Criteria Table'!$A$2:$I$102,2,FALSE),0)</f>
        <v>10</v>
      </c>
      <c r="CG382" s="95">
        <f t="shared" si="347"/>
        <v>10</v>
      </c>
      <c r="CH382" s="83">
        <f>IFERROR(VLOOKUP(TEXT($A382,"0000"),'AYP11'!$B$1691:$AU$2112,17,FALSE),"")</f>
        <v>0</v>
      </c>
      <c r="CI382" s="95">
        <f>IFERROR(VLOOKUP(CH382,'Criteria Table'!$A$2:$I$102,2,FALSE),0)</f>
        <v>10</v>
      </c>
      <c r="CJ382" s="95">
        <f t="shared" si="348"/>
        <v>10</v>
      </c>
      <c r="CK382" s="83">
        <f>IFERROR(VLOOKUP(TEXT($A382,"0000"),'AYP11'!$B$2535:$AU$2956,17,FALSE),"")</f>
        <v>0</v>
      </c>
      <c r="CL382" s="95">
        <f>IFERROR(VLOOKUP(CK382,'Criteria Table'!$A$2:$I$102,2,FALSE),0)</f>
        <v>10</v>
      </c>
      <c r="CM382" s="95">
        <f t="shared" si="349"/>
        <v>10</v>
      </c>
      <c r="CN382" s="76">
        <f>IFERROR(VLOOKUP(TEXT($A382,"0000"),'AYP11'!$B$3379:$AU$3800,23,FALSE),"")</f>
        <v>0</v>
      </c>
      <c r="CO382" s="95">
        <f>IFERROR(VLOOKUP(CN382,'Criteria Table'!$A$2:$I$102,2,FALSE),0)</f>
        <v>10</v>
      </c>
      <c r="CP382" s="95">
        <f t="shared" si="350"/>
        <v>10</v>
      </c>
      <c r="CQ382" s="76">
        <f>IFERROR(VLOOKUP(TEXT($A382,"0000"),'AYP11'!$B$847:$AU$1268,23,FALSE),"")</f>
        <v>27</v>
      </c>
      <c r="CR382" s="95">
        <f>IFERROR(VLOOKUP(CQ382,'Criteria Table'!$A$2:$I$102,2,FALSE),0)</f>
        <v>7.3000000000000007</v>
      </c>
      <c r="CS382" s="95">
        <f t="shared" si="351"/>
        <v>34</v>
      </c>
      <c r="CT382" s="76">
        <f>IFERROR(VLOOKUP(TEXT($A382,"0000"),'AYP11'!$B$2113:$AU$2534,23,FALSE),"")</f>
        <v>0</v>
      </c>
      <c r="CU382" s="95">
        <f>IFERROR(VLOOKUP(CT382,'Criteria Table'!$A$2:$I$102,2,FALSE),0)</f>
        <v>10</v>
      </c>
      <c r="CV382" s="95">
        <f t="shared" si="352"/>
        <v>10</v>
      </c>
      <c r="CW382" s="76">
        <f>IFERROR(VLOOKUP(TEXT($A382,"0000"),'AYP11'!$B$425:$AU$846,23,FALSE),"")</f>
        <v>0</v>
      </c>
      <c r="CX382" s="95">
        <f>IFERROR(VLOOKUP(CW382,'Criteria Table'!$A$2:$I$102,2,FALSE),0)</f>
        <v>10</v>
      </c>
      <c r="CY382" s="95">
        <f t="shared" si="353"/>
        <v>10</v>
      </c>
      <c r="CZ382" s="76">
        <f>IFERROR(VLOOKUP(TEXT($A382,"0000"),'AYP11'!$B$3:$AU$424,23,FALSE),"")</f>
        <v>0</v>
      </c>
      <c r="DA382" s="95">
        <f>IFERROR(VLOOKUP(CZ382,'Criteria Table'!$A$2:$I$102,2,FALSE),0)</f>
        <v>10</v>
      </c>
      <c r="DB382" s="95">
        <f t="shared" si="354"/>
        <v>10</v>
      </c>
      <c r="DC382" s="76">
        <f>IFERROR(VLOOKUP(TEXT($A382,"0000"),'AYP11'!$B$1269:$AU$1690,23,FALSE),"")</f>
        <v>0</v>
      </c>
      <c r="DD382" s="95">
        <f>IFERROR(VLOOKUP(DC382,'Criteria Table'!$A$2:$I$102,2,FALSE),0)</f>
        <v>10</v>
      </c>
      <c r="DE382" s="95">
        <f t="shared" si="355"/>
        <v>10</v>
      </c>
      <c r="DF382" s="76">
        <f>IFERROR(VLOOKUP(TEXT($A382,"0000"),'AYP11'!$B$1691:$AU$2112,23,FALSE),"")</f>
        <v>0</v>
      </c>
      <c r="DG382" s="95">
        <f>IFERROR(VLOOKUP(DF382,'Criteria Table'!$A$2:$I$102,2,FALSE),0)</f>
        <v>10</v>
      </c>
      <c r="DH382" s="95">
        <f t="shared" si="356"/>
        <v>10</v>
      </c>
      <c r="DI382" s="76">
        <f>IFERROR(VLOOKUP(TEXT($A382,"0000"),'AYP11'!$B$2535:$AU$2956,23,FALSE),"")</f>
        <v>0</v>
      </c>
      <c r="DJ382" s="95">
        <f>IFERROR(VLOOKUP(DI382,'Criteria Table'!$A$2:$I$102,2,FALSE),0)</f>
        <v>10</v>
      </c>
      <c r="DK382" s="95">
        <f t="shared" si="357"/>
        <v>10</v>
      </c>
      <c r="DL382" s="91">
        <f>IFERROR(VLOOKUP(TEXT($A382,"0000"),'AYP11'!$B$3379:$AU$3800,11,FALSE),"")</f>
        <v>0</v>
      </c>
      <c r="DM382" s="95">
        <f t="shared" si="358"/>
        <v>1</v>
      </c>
      <c r="DN382" s="95" t="str">
        <f t="shared" si="359"/>
        <v/>
      </c>
      <c r="DO382" s="91">
        <f>IFERROR(VLOOKUP(TEXT($A382,"0000"),'AYP11'!$B$847:$AU$1268,11,FALSE),"")</f>
        <v>0</v>
      </c>
      <c r="DP382" s="95">
        <f t="shared" si="360"/>
        <v>1</v>
      </c>
      <c r="DQ382" s="95" t="str">
        <f t="shared" si="361"/>
        <v/>
      </c>
      <c r="DR382" s="91">
        <f>IFERROR(VLOOKUP(TEXT($A382,"0000"),'AYP11'!$B$2113:$AU$2534,11,FALSE),"")</f>
        <v>0</v>
      </c>
      <c r="DS382" s="95">
        <f t="shared" si="362"/>
        <v>1</v>
      </c>
      <c r="DT382" s="95" t="str">
        <f t="shared" si="363"/>
        <v/>
      </c>
      <c r="DU382" s="91">
        <f>IFERROR(VLOOKUP(TEXT($A382,"0000"),'AYP11'!$B$425:$AU$846,11,FALSE),"")</f>
        <v>0</v>
      </c>
      <c r="DV382" s="95">
        <f t="shared" si="364"/>
        <v>1</v>
      </c>
      <c r="DW382" s="95" t="str">
        <f t="shared" si="365"/>
        <v/>
      </c>
      <c r="DX382" s="91">
        <f>IFERROR(VLOOKUP(TEXT($A382,"0000"),'AYP11'!$B$3:$AU$424,11,FALSE),"")</f>
        <v>0</v>
      </c>
      <c r="DY382" s="95">
        <f t="shared" si="366"/>
        <v>1</v>
      </c>
      <c r="DZ382" s="95" t="str">
        <f t="shared" si="367"/>
        <v/>
      </c>
      <c r="EA382" s="91">
        <f>IFERROR(VLOOKUP(TEXT($A382,"0000"),'AYP11'!$B$1269:$AU$1690,11,FALSE),"")</f>
        <v>0</v>
      </c>
      <c r="EB382" s="95">
        <f t="shared" si="368"/>
        <v>1</v>
      </c>
      <c r="EC382" s="95" t="str">
        <f t="shared" si="369"/>
        <v/>
      </c>
      <c r="ED382" s="91">
        <f>IFERROR(VLOOKUP(TEXT($A382,"0000"),'AYP11'!$B$1691:$AU$2112,11,FALSE),"")</f>
        <v>0</v>
      </c>
      <c r="EE382" s="95">
        <f t="shared" si="370"/>
        <v>1</v>
      </c>
      <c r="EF382" s="95" t="str">
        <f t="shared" si="371"/>
        <v/>
      </c>
      <c r="EG382" s="91">
        <f>IFERROR(VLOOKUP(TEXT($A382,"0000"),'AYP11'!$B$2535:$AU$2956,11,FALSE),"")</f>
        <v>0</v>
      </c>
      <c r="EH382" s="95">
        <f t="shared" si="372"/>
        <v>1</v>
      </c>
      <c r="EI382" s="95" t="str">
        <f t="shared" si="373"/>
        <v/>
      </c>
    </row>
    <row r="383" spans="1:147" x14ac:dyDescent="0.25">
      <c r="A383" s="248">
        <v>7065</v>
      </c>
      <c r="B383" s="291">
        <f t="shared" si="320"/>
        <v>7.9268292682926829</v>
      </c>
      <c r="C383" s="50">
        <f>IFERROR(VLOOKUP(TEXT($A383,"0000"),'R-M11'!$A$2:$AA$500,4,FALSE),0)</f>
        <v>13</v>
      </c>
      <c r="D383" s="291">
        <f t="shared" si="321"/>
        <v>1.8292682926829267</v>
      </c>
      <c r="E383" s="98">
        <f>IFERROR(SUM(VLOOKUP(TEXT($A383,"0000"),'R-M11'!$A$2:$AA$500,5,FALSE),VLOOKUP(TEXT($A383,"0000"),'R-M11'!$A$2:$AA$500,6,FALSE)),0)</f>
        <v>3</v>
      </c>
      <c r="F383" s="58">
        <f>IFERROR(VLOOKUP(TEXT($A383,"0000"),'R-M11'!$A$2:$AA$500,14,FALSE),0)</f>
        <v>164</v>
      </c>
      <c r="G383" s="230">
        <f t="shared" si="374"/>
        <v>14.226829268292683</v>
      </c>
      <c r="H383" s="97">
        <f t="shared" si="322"/>
        <v>23.331999999999997</v>
      </c>
      <c r="I383" s="230">
        <f t="shared" si="375"/>
        <v>4.5292682926829269</v>
      </c>
      <c r="J383" s="97">
        <f t="shared" si="323"/>
        <v>7.4279999999999999</v>
      </c>
      <c r="K383" s="230">
        <f t="shared" si="324"/>
        <v>10</v>
      </c>
      <c r="L383" s="121">
        <f>IFERROR(VLOOKUP(K383,'Criteria Table'!$A$2:$I$102,2,FALSE),"")</f>
        <v>9</v>
      </c>
      <c r="M383" s="230">
        <f t="shared" si="325"/>
        <v>18.756097560975611</v>
      </c>
      <c r="N383" s="286">
        <f t="shared" si="326"/>
        <v>14.117647058823529</v>
      </c>
      <c r="O383" s="50">
        <f>IFERROR(VLOOKUP(TEXT($A383,"0000"),'R-M11'!$A$2:$AA$500,17,FALSE),"")</f>
        <v>12</v>
      </c>
      <c r="P383" s="286">
        <f t="shared" si="327"/>
        <v>5.8823529411764701</v>
      </c>
      <c r="Q383" s="98">
        <f>IFERROR(SUM(VLOOKUP(TEXT($A383,"0000"),'R-M11'!$A$2:$AA$500,18,FALSE),VLOOKUP(TEXT($A383,"0000"),'R-M11'!$A$2:$AA$500,19,FALSE)),0)</f>
        <v>5</v>
      </c>
      <c r="R383" s="69">
        <f>IFERROR(VLOOKUP(TEXT($A383,"0000"),'R-M11'!$A$2:$AA$500,27,FALSE),0)</f>
        <v>85</v>
      </c>
      <c r="S383" s="121">
        <f t="shared" si="376"/>
        <v>19.71764705882353</v>
      </c>
      <c r="T383" s="70">
        <f t="shared" si="328"/>
        <v>16.760000000000002</v>
      </c>
      <c r="U383" s="121">
        <f t="shared" si="377"/>
        <v>8.2823529411764696</v>
      </c>
      <c r="V383" s="70">
        <f t="shared" si="329"/>
        <v>7.0399999999999991</v>
      </c>
      <c r="W383" s="121">
        <f t="shared" si="330"/>
        <v>20</v>
      </c>
      <c r="X383" s="124">
        <f>IFERROR(VLOOKUP(W383,'Criteria Table'!$A$2:$I$102,2,FALSE),"")</f>
        <v>8</v>
      </c>
      <c r="Y383" s="121">
        <f t="shared" si="331"/>
        <v>28</v>
      </c>
      <c r="Z383" s="92" t="str">
        <f>IFERROR(IF(VLOOKUP(A383,'SG11'!$A$3:$AI$500,18,FALSE)="","NA",VLOOKUP(A383,'SG11'!$A$3:$AI$500,18,FALSE)),"")</f>
        <v/>
      </c>
      <c r="AA383" s="75" t="str">
        <f>IFERROR(VLOOKUP(Z383,'Criteria Table'!$A$2:$I$102,6,FALSE),"NA")</f>
        <v>NA</v>
      </c>
      <c r="AB383" s="95">
        <f t="shared" si="378"/>
        <v>0</v>
      </c>
      <c r="AC383" s="84" t="str">
        <f>IFERROR(IF(VLOOKUP(A383,'SG11'!$A$3:$AI$500,19,FALSE)="","NA",VLOOKUP(A383,'SG11'!$A$3:$AI$500,19,FALSE)),"")</f>
        <v/>
      </c>
      <c r="AD383" s="75" t="str">
        <f>IFERROR(VLOOKUP(AC383,'Criteria Table'!$A$2:$I$102,6,FALSE),"NA")</f>
        <v>NA</v>
      </c>
      <c r="AE383" s="95">
        <f t="shared" si="379"/>
        <v>0</v>
      </c>
      <c r="AF383" s="92" t="str">
        <f>IFERROR(IF(VLOOKUP(A383,'SG11'!$A$3:$AI$500,20,FALSE)="","NA",VLOOKUP(A383,'SG11'!$A$3:$AI$500,20,FALSE)),"")</f>
        <v/>
      </c>
      <c r="AG383" s="75" t="str">
        <f>IFERROR(VLOOKUP(AF383,'Criteria Table'!$A$2:$I$102,6,FALSE),"NA")</f>
        <v>NA</v>
      </c>
      <c r="AH383" s="95">
        <f t="shared" si="380"/>
        <v>0</v>
      </c>
      <c r="AI383" s="84" t="str">
        <f>IFERROR(IF(VLOOKUP(A383,'SG11'!$A$3:$AI$500,21,FALSE)="","NA",VLOOKUP(A383,'SG11'!$A$3:$AI$500,21,FALSE)),"")</f>
        <v/>
      </c>
      <c r="AJ383" s="75" t="str">
        <f>IFERROR(VLOOKUP(AI383,'Criteria Table'!$A$2:$I$102,6,FALSE),"NA")</f>
        <v>NA</v>
      </c>
      <c r="AK383" s="95">
        <f t="shared" si="381"/>
        <v>0</v>
      </c>
      <c r="AL383" s="99">
        <f>IFERROR(VLOOKUP(TEXT(A383,"0000"),'W11'!$A$1:$E$500,4,FALSE)/AP383*100,"")</f>
        <v>86.111111111111114</v>
      </c>
      <c r="AM383" s="97">
        <f>IFERROR(VLOOKUP(TEXT(A383,"0000"),'W11'!$A$1:$E$500,4,FALSE),"")</f>
        <v>62</v>
      </c>
      <c r="AN383" s="99">
        <f t="shared" si="332"/>
        <v>87.111111111111114</v>
      </c>
      <c r="AO383" s="97">
        <f t="shared" si="333"/>
        <v>62.720000000000006</v>
      </c>
      <c r="AP383" s="99">
        <f>IFERROR(VLOOKUP(TEXT(A383,"0000"),'W11'!$A$1:$E$500,5,FALSE),"")</f>
        <v>72</v>
      </c>
      <c r="AQ383" s="97">
        <f>IFERROR(VLOOKUP(ROUND(AL383,0),'Criteria Table'!$A$2:$I$102,4,FALSE),0)</f>
        <v>1</v>
      </c>
      <c r="AR383" s="128"/>
      <c r="AS383" s="95"/>
      <c r="AT383" s="95"/>
      <c r="AU383" s="100">
        <f>IFERROR(VLOOKUP(TEXT(A383,"0000"),'Sci11'!$A$3:$N$492,4,FALSE)/VLOOKUP(TEXT(A383,"0000"),'Sci11'!$A$3:$N$492,14,FALSE)*100,"")</f>
        <v>12.857142857142856</v>
      </c>
      <c r="AV383" s="101">
        <f>SUM(VLOOKUP(TEXT(A383,"0000"),'Sci11'!$A$3:$N$492,5,FALSE),VLOOKUP(TEXT(A383,"0000"),'Sci11'!$A$3:$N$492,6,FALSE))/VLOOKUP(TEXT(A383,"0000"),'Sci11'!$A$3:$N$492,14,FALSE)*100</f>
        <v>0</v>
      </c>
      <c r="AW383" s="100">
        <f t="shared" si="382"/>
        <v>18.947142857142858</v>
      </c>
      <c r="AX383" s="101">
        <f>IFERROR(AW383/100*VLOOKUP(TEXT(A383,"0000"),'Sci11'!$A$3:$N$492,14,FALSE),"")</f>
        <v>13.263</v>
      </c>
      <c r="AY383" s="100">
        <f t="shared" si="383"/>
        <v>2.6100000000000003</v>
      </c>
      <c r="AZ383" s="101">
        <f>IFERROR(AY383/100*VLOOKUP(TEXT(A383,"0000"),'Sci11'!$A$3:$N$492,14,FALSE),"")</f>
        <v>1.8270000000000002</v>
      </c>
      <c r="BA383" s="100">
        <f t="shared" si="334"/>
        <v>13</v>
      </c>
      <c r="BB383" s="101">
        <f>IFERROR(VLOOKUP(BA383,'Criteria Table'!$A$2:$I$102,2,FALSE),"")</f>
        <v>8.7000000000000011</v>
      </c>
      <c r="BC383" s="101">
        <f t="shared" si="335"/>
        <v>21.700000000000003</v>
      </c>
      <c r="BD383" s="82">
        <f>IFERROR(VLOOKUP(A383,ATTx11!$A$2:$N$500,4,FALSE),"")</f>
        <v>64.67</v>
      </c>
      <c r="BE383" s="95">
        <f t="shared" si="336"/>
        <v>3</v>
      </c>
      <c r="BF383" s="96">
        <f t="shared" si="337"/>
        <v>67.67</v>
      </c>
      <c r="BG383" s="70">
        <f>IFERROR(VLOOKUP(A383,ATTx11!$A$2:$N$500,11,FALSE),"")</f>
        <v>95</v>
      </c>
      <c r="BH383" s="95">
        <f t="shared" si="338"/>
        <v>85.5</v>
      </c>
      <c r="BI383" s="70">
        <f>IFERROR(VLOOKUP(A383,ATTx11!$A$2:$N$500,12,FALSE),"")</f>
        <v>128</v>
      </c>
      <c r="BJ383" s="97">
        <f t="shared" si="339"/>
        <v>115.2</v>
      </c>
      <c r="BK383" s="84">
        <f>IFERROR(VLOOKUP(A383,ATTx11!$A$2:$N$500,7,FALSE),"")</f>
        <v>59</v>
      </c>
      <c r="BL383" s="97">
        <f t="shared" si="340"/>
        <v>53.1</v>
      </c>
      <c r="BM383" s="84">
        <f>IFERROR(VLOOKUP(A383,ATTx11!$A$2:$N$500,8,FALSE),"")</f>
        <v>81</v>
      </c>
      <c r="BN383" s="95">
        <f t="shared" si="341"/>
        <v>72.900000000000006</v>
      </c>
      <c r="BO383" s="95"/>
      <c r="BP383" s="83">
        <f>IFERROR(VLOOKUP(TEXT($A383,"0000"),'AYP11'!$B$3379:$AU$3800,17,FALSE),"")</f>
        <v>0</v>
      </c>
      <c r="BQ383" s="75">
        <f>IFERROR(VLOOKUP(BP383,'Criteria Table'!$A$2:$I$102,2,FALSE),0)</f>
        <v>10</v>
      </c>
      <c r="BR383" s="95">
        <f t="shared" si="342"/>
        <v>10</v>
      </c>
      <c r="BS383" s="83">
        <f>IFERROR(VLOOKUP(TEXT($A383,"0000"),'AYP11'!$B$847:$AU$1268,17,FALSE),"")</f>
        <v>0</v>
      </c>
      <c r="BT383" s="75">
        <f>IFERROR(VLOOKUP(BS383,'Criteria Table'!$A$2:$I$102,2,FALSE),0)</f>
        <v>10</v>
      </c>
      <c r="BU383" s="95">
        <f t="shared" si="343"/>
        <v>10</v>
      </c>
      <c r="BV383" s="83">
        <f>IFERROR(VLOOKUP(TEXT($A383,"0000"),'AYP11'!$B$2113:$AU$2534,17,FALSE),"")</f>
        <v>0</v>
      </c>
      <c r="BW383" s="75">
        <f>IFERROR(VLOOKUP(BV383,'Criteria Table'!$A$2:$I$102,2,FALSE),0)</f>
        <v>10</v>
      </c>
      <c r="BX383" s="95">
        <f t="shared" si="344"/>
        <v>10</v>
      </c>
      <c r="BY383" s="83">
        <f>IFERROR(VLOOKUP(TEXT($A383,"0000"),'AYP11'!$B$425:$AU$846,17,FALSE),"")</f>
        <v>0</v>
      </c>
      <c r="BZ383" s="75">
        <f>IFERROR(VLOOKUP(BY383,'Criteria Table'!$A$2:$I$102,2,FALSE),0)</f>
        <v>10</v>
      </c>
      <c r="CA383" s="95">
        <f t="shared" si="345"/>
        <v>10</v>
      </c>
      <c r="CB383" s="83">
        <f>IFERROR(VLOOKUP(TEXT($A383,"0000"),'AYP11'!$B$3:$AU$424,17,FALSE),"")</f>
        <v>0</v>
      </c>
      <c r="CC383" s="95">
        <f>IFERROR(VLOOKUP(CB383,'Criteria Table'!$A$2:$I$102,2,FALSE),0)</f>
        <v>10</v>
      </c>
      <c r="CD383" s="95">
        <f t="shared" si="346"/>
        <v>10</v>
      </c>
      <c r="CE383" s="83">
        <f>IFERROR(VLOOKUP(TEXT($A383,"0000"),'AYP11'!$B$1269:$AU$1690,17,FALSE),"")</f>
        <v>0</v>
      </c>
      <c r="CF383" s="95">
        <f>IFERROR(VLOOKUP(CE383,'Criteria Table'!$A$2:$I$102,2,FALSE),0)</f>
        <v>10</v>
      </c>
      <c r="CG383" s="95">
        <f t="shared" si="347"/>
        <v>10</v>
      </c>
      <c r="CH383" s="83">
        <f>IFERROR(VLOOKUP(TEXT($A383,"0000"),'AYP11'!$B$1691:$AU$2112,17,FALSE),"")</f>
        <v>0</v>
      </c>
      <c r="CI383" s="95">
        <f>IFERROR(VLOOKUP(CH383,'Criteria Table'!$A$2:$I$102,2,FALSE),0)</f>
        <v>10</v>
      </c>
      <c r="CJ383" s="95">
        <f t="shared" si="348"/>
        <v>10</v>
      </c>
      <c r="CK383" s="83">
        <f>IFERROR(VLOOKUP(TEXT($A383,"0000"),'AYP11'!$B$2535:$AU$2956,17,FALSE),"")</f>
        <v>0</v>
      </c>
      <c r="CL383" s="95">
        <f>IFERROR(VLOOKUP(CK383,'Criteria Table'!$A$2:$I$102,2,FALSE),0)</f>
        <v>10</v>
      </c>
      <c r="CM383" s="95">
        <f t="shared" si="349"/>
        <v>10</v>
      </c>
      <c r="CN383" s="76">
        <f>IFERROR(VLOOKUP(TEXT($A383,"0000"),'AYP11'!$B$3379:$AU$3800,23,FALSE),"")</f>
        <v>0</v>
      </c>
      <c r="CO383" s="95">
        <f>IFERROR(VLOOKUP(CN383,'Criteria Table'!$A$2:$I$102,2,FALSE),0)</f>
        <v>10</v>
      </c>
      <c r="CP383" s="95">
        <f t="shared" si="350"/>
        <v>10</v>
      </c>
      <c r="CQ383" s="76">
        <f>IFERROR(VLOOKUP(TEXT($A383,"0000"),'AYP11'!$B$847:$AU$1268,23,FALSE),"")</f>
        <v>0</v>
      </c>
      <c r="CR383" s="95">
        <f>IFERROR(VLOOKUP(CQ383,'Criteria Table'!$A$2:$I$102,2,FALSE),0)</f>
        <v>10</v>
      </c>
      <c r="CS383" s="95">
        <f t="shared" si="351"/>
        <v>10</v>
      </c>
      <c r="CT383" s="76">
        <f>IFERROR(VLOOKUP(TEXT($A383,"0000"),'AYP11'!$B$2113:$AU$2534,23,FALSE),"")</f>
        <v>0</v>
      </c>
      <c r="CU383" s="95">
        <f>IFERROR(VLOOKUP(CT383,'Criteria Table'!$A$2:$I$102,2,FALSE),0)</f>
        <v>10</v>
      </c>
      <c r="CV383" s="95">
        <f t="shared" si="352"/>
        <v>10</v>
      </c>
      <c r="CW383" s="76">
        <f>IFERROR(VLOOKUP(TEXT($A383,"0000"),'AYP11'!$B$425:$AU$846,23,FALSE),"")</f>
        <v>0</v>
      </c>
      <c r="CX383" s="95">
        <f>IFERROR(VLOOKUP(CW383,'Criteria Table'!$A$2:$I$102,2,FALSE),0)</f>
        <v>10</v>
      </c>
      <c r="CY383" s="95">
        <f t="shared" si="353"/>
        <v>10</v>
      </c>
      <c r="CZ383" s="76">
        <f>IFERROR(VLOOKUP(TEXT($A383,"0000"),'AYP11'!$B$3:$AU$424,23,FALSE),"")</f>
        <v>0</v>
      </c>
      <c r="DA383" s="95">
        <f>IFERROR(VLOOKUP(CZ383,'Criteria Table'!$A$2:$I$102,2,FALSE),0)</f>
        <v>10</v>
      </c>
      <c r="DB383" s="95">
        <f t="shared" si="354"/>
        <v>10</v>
      </c>
      <c r="DC383" s="76">
        <f>IFERROR(VLOOKUP(TEXT($A383,"0000"),'AYP11'!$B$1269:$AU$1690,23,FALSE),"")</f>
        <v>22</v>
      </c>
      <c r="DD383" s="95">
        <f>IFERROR(VLOOKUP(DC383,'Criteria Table'!$A$2:$I$102,2,FALSE),0)</f>
        <v>7.8000000000000007</v>
      </c>
      <c r="DE383" s="95">
        <f t="shared" si="355"/>
        <v>30</v>
      </c>
      <c r="DF383" s="76">
        <f>IFERROR(VLOOKUP(TEXT($A383,"0000"),'AYP11'!$B$1691:$AU$2112,23,FALSE),"")</f>
        <v>0</v>
      </c>
      <c r="DG383" s="95">
        <f>IFERROR(VLOOKUP(DF383,'Criteria Table'!$A$2:$I$102,2,FALSE),0)</f>
        <v>10</v>
      </c>
      <c r="DH383" s="95">
        <f t="shared" si="356"/>
        <v>10</v>
      </c>
      <c r="DI383" s="76">
        <f>IFERROR(VLOOKUP(TEXT($A383,"0000"),'AYP11'!$B$2535:$AU$2956,23,FALSE),"")</f>
        <v>0</v>
      </c>
      <c r="DJ383" s="95">
        <f>IFERROR(VLOOKUP(DI383,'Criteria Table'!$A$2:$I$102,2,FALSE),0)</f>
        <v>10</v>
      </c>
      <c r="DK383" s="95">
        <f t="shared" si="357"/>
        <v>10</v>
      </c>
      <c r="DL383" s="91">
        <f>IFERROR(VLOOKUP(TEXT($A383,"0000"),'AYP11'!$B$3379:$AU$3800,11,FALSE),"")</f>
        <v>0</v>
      </c>
      <c r="DM383" s="95">
        <f t="shared" si="358"/>
        <v>1</v>
      </c>
      <c r="DN383" s="95" t="str">
        <f t="shared" si="359"/>
        <v/>
      </c>
      <c r="DO383" s="91">
        <f>IFERROR(VLOOKUP(TEXT($A383,"0000"),'AYP11'!$B$847:$AU$1268,11,FALSE),"")</f>
        <v>0</v>
      </c>
      <c r="DP383" s="95">
        <f t="shared" si="360"/>
        <v>1</v>
      </c>
      <c r="DQ383" s="95" t="str">
        <f t="shared" si="361"/>
        <v/>
      </c>
      <c r="DR383" s="91">
        <f>IFERROR(VLOOKUP(TEXT($A383,"0000"),'AYP11'!$B$2113:$AU$2534,11,FALSE),"")</f>
        <v>0</v>
      </c>
      <c r="DS383" s="95">
        <f t="shared" si="362"/>
        <v>1</v>
      </c>
      <c r="DT383" s="95" t="str">
        <f t="shared" si="363"/>
        <v/>
      </c>
      <c r="DU383" s="91">
        <f>IFERROR(VLOOKUP(TEXT($A383,"0000"),'AYP11'!$B$425:$AU$846,11,FALSE),"")</f>
        <v>0</v>
      </c>
      <c r="DV383" s="95">
        <f t="shared" si="364"/>
        <v>1</v>
      </c>
      <c r="DW383" s="95" t="str">
        <f t="shared" si="365"/>
        <v/>
      </c>
      <c r="DX383" s="91">
        <f>IFERROR(VLOOKUP(TEXT($A383,"0000"),'AYP11'!$B$3:$AU$424,11,FALSE),"")</f>
        <v>0</v>
      </c>
      <c r="DY383" s="95">
        <f t="shared" si="366"/>
        <v>1</v>
      </c>
      <c r="DZ383" s="95" t="str">
        <f t="shared" si="367"/>
        <v/>
      </c>
      <c r="EA383" s="91">
        <f>IFERROR(VLOOKUP(TEXT($A383,"0000"),'AYP11'!$B$1269:$AU$1690,11,FALSE),"")</f>
        <v>92</v>
      </c>
      <c r="EB383" s="95">
        <f t="shared" si="368"/>
        <v>0</v>
      </c>
      <c r="EC383" s="95">
        <f t="shared" si="369"/>
        <v>92</v>
      </c>
      <c r="ED383" s="91">
        <f>IFERROR(VLOOKUP(TEXT($A383,"0000"),'AYP11'!$B$1691:$AU$2112,11,FALSE),"")</f>
        <v>0</v>
      </c>
      <c r="EE383" s="95">
        <f t="shared" si="370"/>
        <v>1</v>
      </c>
      <c r="EF383" s="95" t="str">
        <f t="shared" si="371"/>
        <v/>
      </c>
      <c r="EG383" s="91">
        <f>IFERROR(VLOOKUP(TEXT($A383,"0000"),'AYP11'!$B$2535:$AU$2956,11,FALSE),"")</f>
        <v>0</v>
      </c>
      <c r="EH383" s="95">
        <f t="shared" si="372"/>
        <v>1</v>
      </c>
      <c r="EI383" s="95" t="str">
        <f t="shared" si="373"/>
        <v/>
      </c>
    </row>
    <row r="384" spans="1:147" x14ac:dyDescent="0.25">
      <c r="A384" s="248">
        <v>7071</v>
      </c>
      <c r="B384" s="291">
        <f t="shared" si="320"/>
        <v>19.561243144424132</v>
      </c>
      <c r="C384" s="50">
        <f>IFERROR(VLOOKUP(TEXT($A384,"0000"),'R-M11'!$A$2:$AA$500,4,FALSE),0)</f>
        <v>321</v>
      </c>
      <c r="D384" s="291">
        <f t="shared" si="321"/>
        <v>21.998781230956734</v>
      </c>
      <c r="E384" s="98">
        <f>IFERROR(SUM(VLOOKUP(TEXT($A384,"0000"),'R-M11'!$A$2:$AA$500,5,FALSE),VLOOKUP(TEXT($A384,"0000"),'R-M11'!$A$2:$AA$500,6,FALSE)),0)</f>
        <v>361</v>
      </c>
      <c r="F384" s="58">
        <f>IFERROR(VLOOKUP(TEXT($A384,"0000"),'R-M11'!$A$2:$AA$500,14,FALSE),0)</f>
        <v>1641</v>
      </c>
      <c r="G384" s="230">
        <f t="shared" si="374"/>
        <v>23.621243144424135</v>
      </c>
      <c r="H384" s="97">
        <f t="shared" si="322"/>
        <v>387.62460000000004</v>
      </c>
      <c r="I384" s="230">
        <f t="shared" si="375"/>
        <v>23.738781230956732</v>
      </c>
      <c r="J384" s="97">
        <f t="shared" si="323"/>
        <v>389.55339999999995</v>
      </c>
      <c r="K384" s="230">
        <f t="shared" si="324"/>
        <v>42</v>
      </c>
      <c r="L384" s="121">
        <f>IFERROR(VLOOKUP(K384,'Criteria Table'!$A$2:$I$102,2,FALSE),"")</f>
        <v>5.8000000000000007</v>
      </c>
      <c r="M384" s="230">
        <f t="shared" si="325"/>
        <v>47.360024375380867</v>
      </c>
      <c r="N384" s="286">
        <f t="shared" si="326"/>
        <v>30.04866180048662</v>
      </c>
      <c r="O384" s="50">
        <f>IFERROR(VLOOKUP(TEXT($A384,"0000"),'R-M11'!$A$2:$AA$500,17,FALSE),"")</f>
        <v>247</v>
      </c>
      <c r="P384" s="286">
        <f t="shared" si="327"/>
        <v>46.350364963503651</v>
      </c>
      <c r="Q384" s="98">
        <f>IFERROR(SUM(VLOOKUP(TEXT($A384,"0000"),'R-M11'!$A$2:$AA$500,18,FALSE),VLOOKUP(TEXT($A384,"0000"),'R-M11'!$A$2:$AA$500,19,FALSE)),0)</f>
        <v>381</v>
      </c>
      <c r="R384" s="69">
        <f>IFERROR(VLOOKUP(TEXT($A384,"0000"),'R-M11'!$A$2:$AA$500,27,FALSE),0)</f>
        <v>822</v>
      </c>
      <c r="S384" s="121">
        <f t="shared" si="376"/>
        <v>31.72866180048662</v>
      </c>
      <c r="T384" s="70">
        <f t="shared" si="328"/>
        <v>260.80959999999999</v>
      </c>
      <c r="U384" s="121">
        <f t="shared" si="377"/>
        <v>47.07036496350365</v>
      </c>
      <c r="V384" s="70">
        <f t="shared" si="329"/>
        <v>386.91840000000002</v>
      </c>
      <c r="W384" s="121">
        <f t="shared" si="330"/>
        <v>76</v>
      </c>
      <c r="X384" s="124">
        <f>IFERROR(VLOOKUP(W384,'Criteria Table'!$A$2:$I$102,2,FALSE),"")</f>
        <v>2.4000000000000004</v>
      </c>
      <c r="Y384" s="121">
        <f t="shared" si="331"/>
        <v>78.79902676399027</v>
      </c>
      <c r="Z384" s="92">
        <f>IFERROR(IF(VLOOKUP(A384,'SG11'!$A$3:$AI$500,18,FALSE)="","NA",VLOOKUP(A384,'SG11'!$A$3:$AI$500,18,FALSE)),"")</f>
        <v>52</v>
      </c>
      <c r="AA384" s="75">
        <f>IFERROR(VLOOKUP(Z384,'Criteria Table'!$A$2:$I$102,6,FALSE),"NA")</f>
        <v>10</v>
      </c>
      <c r="AB384" s="95">
        <f t="shared" si="378"/>
        <v>62</v>
      </c>
      <c r="AC384" s="84">
        <f>IFERROR(IF(VLOOKUP(A384,'SG11'!$A$3:$AI$500,19,FALSE)="","NA",VLOOKUP(A384,'SG11'!$A$3:$AI$500,19,FALSE)),"")</f>
        <v>81</v>
      </c>
      <c r="AD384" s="75">
        <f>IFERROR(VLOOKUP(AC384,'Criteria Table'!$A$2:$I$102,6,FALSE),"NA")</f>
        <v>5</v>
      </c>
      <c r="AE384" s="95">
        <f t="shared" si="379"/>
        <v>86</v>
      </c>
      <c r="AF384" s="92">
        <f>IFERROR(IF(VLOOKUP(A384,'SG11'!$A$3:$AI$500,20,FALSE)="","NA",VLOOKUP(A384,'SG11'!$A$3:$AI$500,20,FALSE)),"")</f>
        <v>47</v>
      </c>
      <c r="AG384" s="75">
        <f>IFERROR(VLOOKUP(AF384,'Criteria Table'!$A$2:$I$102,6,FALSE),"NA")</f>
        <v>10</v>
      </c>
      <c r="AH384" s="95">
        <f t="shared" si="380"/>
        <v>57</v>
      </c>
      <c r="AI384" s="84">
        <f>IFERROR(IF(VLOOKUP(A384,'SG11'!$A$3:$AI$500,21,FALSE)="","NA",VLOOKUP(A384,'SG11'!$A$3:$AI$500,21,FALSE)),"")</f>
        <v>78</v>
      </c>
      <c r="AJ384" s="75">
        <f>IFERROR(VLOOKUP(AI384,'Criteria Table'!$A$2:$I$102,6,FALSE),"NA")</f>
        <v>5</v>
      </c>
      <c r="AK384" s="95">
        <f t="shared" si="381"/>
        <v>83</v>
      </c>
      <c r="AL384" s="99">
        <f>IFERROR(VLOOKUP(TEXT(A384,"0000"),'W11'!$A$1:$E$500,4,FALSE)/AP384*100,"")</f>
        <v>94.600938967136145</v>
      </c>
      <c r="AM384" s="97">
        <f>IFERROR(VLOOKUP(TEXT(A384,"0000"),'W11'!$A$1:$E$500,4,FALSE),"")</f>
        <v>806</v>
      </c>
      <c r="AN384" s="99">
        <f t="shared" si="332"/>
        <v>94.600938967136145</v>
      </c>
      <c r="AO384" s="97">
        <f t="shared" si="333"/>
        <v>806</v>
      </c>
      <c r="AP384" s="99">
        <f>IFERROR(VLOOKUP(TEXT(A384,"0000"),'W11'!$A$1:$E$500,5,FALSE),"")</f>
        <v>852</v>
      </c>
      <c r="AQ384" s="97">
        <f>IFERROR(VLOOKUP(ROUND(AL384,0),'Criteria Table'!$A$2:$I$102,4,FALSE),0)</f>
        <v>0</v>
      </c>
      <c r="AR384" s="128"/>
      <c r="AS384" s="95"/>
      <c r="AT384" s="95"/>
      <c r="AU384" s="100">
        <f>IFERROR(VLOOKUP(TEXT(A384,"0000"),'Sci11'!$A$3:$N$492,4,FALSE)/VLOOKUP(TEXT(A384,"0000"),'Sci11'!$A$3:$N$492,14,FALSE)*100,"")</f>
        <v>30.88923556942278</v>
      </c>
      <c r="AV384" s="101">
        <f>SUM(VLOOKUP(TEXT(A384,"0000"),'Sci11'!$A$3:$N$492,5,FALSE),VLOOKUP(TEXT(A384,"0000"),'Sci11'!$A$3:$N$492,6,FALSE))/VLOOKUP(TEXT(A384,"0000"),'Sci11'!$A$3:$N$492,14,FALSE)*100</f>
        <v>5.9282371294851792</v>
      </c>
      <c r="AW384" s="100">
        <f t="shared" si="382"/>
        <v>35.299235569422777</v>
      </c>
      <c r="AX384" s="101">
        <f>IFERROR(AW384/100*VLOOKUP(TEXT(A384,"0000"),'Sci11'!$A$3:$N$492,14,FALSE),"")</f>
        <v>226.2681</v>
      </c>
      <c r="AY384" s="100">
        <f t="shared" si="383"/>
        <v>7.8182371294851798</v>
      </c>
      <c r="AZ384" s="101">
        <f>IFERROR(AY384/100*VLOOKUP(TEXT(A384,"0000"),'Sci11'!$A$3:$N$492,14,FALSE),"")</f>
        <v>50.114899999999999</v>
      </c>
      <c r="BA384" s="100">
        <f t="shared" si="334"/>
        <v>37</v>
      </c>
      <c r="BB384" s="101">
        <f>IFERROR(VLOOKUP(BA384,'Criteria Table'!$A$2:$I$102,2,FALSE),"")</f>
        <v>6.3000000000000007</v>
      </c>
      <c r="BC384" s="101">
        <f t="shared" si="335"/>
        <v>43.3</v>
      </c>
      <c r="BD384" s="82">
        <f>IFERROR(VLOOKUP(A384,ATTx11!$A$2:$N$500,4,FALSE),"")</f>
        <v>93.67</v>
      </c>
      <c r="BE384" s="95">
        <f t="shared" si="336"/>
        <v>1</v>
      </c>
      <c r="BF384" s="96">
        <f t="shared" si="337"/>
        <v>94.67</v>
      </c>
      <c r="BG384" s="70">
        <f>IFERROR(VLOOKUP(A384,ATTx11!$A$2:$N$500,11,FALSE),"")</f>
        <v>295</v>
      </c>
      <c r="BH384" s="95">
        <f t="shared" si="338"/>
        <v>265.5</v>
      </c>
      <c r="BI384" s="70">
        <f>IFERROR(VLOOKUP(A384,ATTx11!$A$2:$N$500,12,FALSE),"")</f>
        <v>216</v>
      </c>
      <c r="BJ384" s="97">
        <f t="shared" si="339"/>
        <v>194.4</v>
      </c>
      <c r="BK384" s="84">
        <f>IFERROR(VLOOKUP(A384,ATTx11!$A$2:$N$500,7,FALSE),"")</f>
        <v>235</v>
      </c>
      <c r="BL384" s="97">
        <f t="shared" si="340"/>
        <v>211.5</v>
      </c>
      <c r="BM384" s="84">
        <f>IFERROR(VLOOKUP(A384,ATTx11!$A$2:$N$500,8,FALSE),"")</f>
        <v>181</v>
      </c>
      <c r="BN384" s="95">
        <f t="shared" si="341"/>
        <v>162.9</v>
      </c>
      <c r="BO384" s="95"/>
      <c r="BP384" s="83">
        <f>IFERROR(VLOOKUP(TEXT($A384,"0000"),'AYP11'!$B$3379:$AU$3800,17,FALSE),"")</f>
        <v>70</v>
      </c>
      <c r="BQ384" s="75">
        <f>IFERROR(VLOOKUP(BP384,'Criteria Table'!$A$2:$I$102,2,FALSE),0)</f>
        <v>3</v>
      </c>
      <c r="BR384" s="95">
        <f t="shared" si="342"/>
        <v>73</v>
      </c>
      <c r="BS384" s="83">
        <f>IFERROR(VLOOKUP(TEXT($A384,"0000"),'AYP11'!$B$847:$AU$1268,17,FALSE),"")</f>
        <v>0</v>
      </c>
      <c r="BT384" s="75">
        <f>IFERROR(VLOOKUP(BS384,'Criteria Table'!$A$2:$I$102,2,FALSE),0)</f>
        <v>10</v>
      </c>
      <c r="BU384" s="95">
        <f t="shared" si="343"/>
        <v>10</v>
      </c>
      <c r="BV384" s="83">
        <f>IFERROR(VLOOKUP(TEXT($A384,"0000"),'AYP11'!$B$2113:$AU$2534,17,FALSE),"")</f>
        <v>41</v>
      </c>
      <c r="BW384" s="75">
        <f>IFERROR(VLOOKUP(BV384,'Criteria Table'!$A$2:$I$102,2,FALSE),0)</f>
        <v>5.9</v>
      </c>
      <c r="BX384" s="95">
        <f t="shared" si="344"/>
        <v>47</v>
      </c>
      <c r="BY384" s="83">
        <f>IFERROR(VLOOKUP(TEXT($A384,"0000"),'AYP11'!$B$425:$AU$846,17,FALSE),"")</f>
        <v>0</v>
      </c>
      <c r="BZ384" s="75">
        <f>IFERROR(VLOOKUP(BY384,'Criteria Table'!$A$2:$I$102,2,FALSE),0)</f>
        <v>10</v>
      </c>
      <c r="CA384" s="95">
        <f t="shared" si="345"/>
        <v>10</v>
      </c>
      <c r="CB384" s="83">
        <f>IFERROR(VLOOKUP(TEXT($A384,"0000"),'AYP11'!$B$3:$AU$424,17,FALSE),"")</f>
        <v>0</v>
      </c>
      <c r="CC384" s="95">
        <f>IFERROR(VLOOKUP(CB384,'Criteria Table'!$A$2:$I$102,2,FALSE),0)</f>
        <v>10</v>
      </c>
      <c r="CD384" s="95">
        <f t="shared" si="346"/>
        <v>10</v>
      </c>
      <c r="CE384" s="83">
        <f>IFERROR(VLOOKUP(TEXT($A384,"0000"),'AYP11'!$B$1269:$AU$1690,17,FALSE),"")</f>
        <v>34</v>
      </c>
      <c r="CF384" s="95">
        <f>IFERROR(VLOOKUP(CE384,'Criteria Table'!$A$2:$I$102,2,FALSE),0)</f>
        <v>6.6000000000000005</v>
      </c>
      <c r="CG384" s="95">
        <f t="shared" si="347"/>
        <v>41</v>
      </c>
      <c r="CH384" s="83">
        <f>IFERROR(VLOOKUP(TEXT($A384,"0000"),'AYP11'!$B$1691:$AU$2112,17,FALSE),"")</f>
        <v>12</v>
      </c>
      <c r="CI384" s="95">
        <f>IFERROR(VLOOKUP(CH384,'Criteria Table'!$A$2:$I$102,2,FALSE),0)</f>
        <v>8.8000000000000007</v>
      </c>
      <c r="CJ384" s="95">
        <f t="shared" si="348"/>
        <v>21</v>
      </c>
      <c r="CK384" s="83">
        <f>IFERROR(VLOOKUP(TEXT($A384,"0000"),'AYP11'!$B$2535:$AU$2956,17,FALSE),"")</f>
        <v>15</v>
      </c>
      <c r="CL384" s="95">
        <f>IFERROR(VLOOKUP(CK384,'Criteria Table'!$A$2:$I$102,2,FALSE),0)</f>
        <v>8.5</v>
      </c>
      <c r="CM384" s="95">
        <f t="shared" si="349"/>
        <v>24</v>
      </c>
      <c r="CN384" s="76">
        <f>IFERROR(VLOOKUP(TEXT($A384,"0000"),'AYP11'!$B$3379:$AU$3800,23,FALSE),"")</f>
        <v>0</v>
      </c>
      <c r="CO384" s="95">
        <f>IFERROR(VLOOKUP(CN384,'Criteria Table'!$A$2:$I$102,2,FALSE),0)</f>
        <v>10</v>
      </c>
      <c r="CP384" s="95">
        <f t="shared" si="350"/>
        <v>10</v>
      </c>
      <c r="CQ384" s="76">
        <f>IFERROR(VLOOKUP(TEXT($A384,"0000"),'AYP11'!$B$847:$AU$1268,23,FALSE),"")</f>
        <v>0</v>
      </c>
      <c r="CR384" s="95">
        <f>IFERROR(VLOOKUP(CQ384,'Criteria Table'!$A$2:$I$102,2,FALSE),0)</f>
        <v>10</v>
      </c>
      <c r="CS384" s="95">
        <f t="shared" si="351"/>
        <v>10</v>
      </c>
      <c r="CT384" s="76">
        <f>IFERROR(VLOOKUP(TEXT($A384,"0000"),'AYP11'!$B$2113:$AU$2534,23,FALSE),"")</f>
        <v>77</v>
      </c>
      <c r="CU384" s="95">
        <f>IFERROR(VLOOKUP(CT384,'Criteria Table'!$A$2:$I$102,2,FALSE),0)</f>
        <v>2.3000000000000003</v>
      </c>
      <c r="CV384" s="95">
        <f t="shared" si="352"/>
        <v>79</v>
      </c>
      <c r="CW384" s="76">
        <f>IFERROR(VLOOKUP(TEXT($A384,"0000"),'AYP11'!$B$425:$AU$846,23,FALSE),"")</f>
        <v>0</v>
      </c>
      <c r="CX384" s="95">
        <f>IFERROR(VLOOKUP(CW384,'Criteria Table'!$A$2:$I$102,2,FALSE),0)</f>
        <v>10</v>
      </c>
      <c r="CY384" s="95">
        <f t="shared" si="353"/>
        <v>10</v>
      </c>
      <c r="CZ384" s="76">
        <f>IFERROR(VLOOKUP(TEXT($A384,"0000"),'AYP11'!$B$3:$AU$424,23,FALSE),"")</f>
        <v>0</v>
      </c>
      <c r="DA384" s="95">
        <f>IFERROR(VLOOKUP(CZ384,'Criteria Table'!$A$2:$I$102,2,FALSE),0)</f>
        <v>10</v>
      </c>
      <c r="DB384" s="95">
        <f t="shared" si="354"/>
        <v>10</v>
      </c>
      <c r="DC384" s="76">
        <f>IFERROR(VLOOKUP(TEXT($A384,"0000"),'AYP11'!$B$1269:$AU$1690,23,FALSE),"")</f>
        <v>73</v>
      </c>
      <c r="DD384" s="95">
        <f>IFERROR(VLOOKUP(DC384,'Criteria Table'!$A$2:$I$102,2,FALSE),0)</f>
        <v>2.7</v>
      </c>
      <c r="DE384" s="95">
        <f t="shared" si="355"/>
        <v>76</v>
      </c>
      <c r="DF384" s="76">
        <f>IFERROR(VLOOKUP(TEXT($A384,"0000"),'AYP11'!$B$1691:$AU$2112,23,FALSE),"")</f>
        <v>0</v>
      </c>
      <c r="DG384" s="95">
        <f>IFERROR(VLOOKUP(DF384,'Criteria Table'!$A$2:$I$102,2,FALSE),0)</f>
        <v>10</v>
      </c>
      <c r="DH384" s="95">
        <f t="shared" si="356"/>
        <v>10</v>
      </c>
      <c r="DI384" s="76">
        <f>IFERROR(VLOOKUP(TEXT($A384,"0000"),'AYP11'!$B$2535:$AU$2956,23,FALSE),"")</f>
        <v>0</v>
      </c>
      <c r="DJ384" s="95">
        <f>IFERROR(VLOOKUP(DI384,'Criteria Table'!$A$2:$I$102,2,FALSE),0)</f>
        <v>10</v>
      </c>
      <c r="DK384" s="95">
        <f t="shared" si="357"/>
        <v>10</v>
      </c>
      <c r="DL384" s="91">
        <f>IFERROR(VLOOKUP(TEXT($A384,"0000"),'AYP11'!$B$3379:$AU$3800,11,FALSE),"")</f>
        <v>0</v>
      </c>
      <c r="DM384" s="95">
        <f t="shared" si="358"/>
        <v>1</v>
      </c>
      <c r="DN384" s="95" t="str">
        <f t="shared" si="359"/>
        <v/>
      </c>
      <c r="DO384" s="91">
        <f>IFERROR(VLOOKUP(TEXT($A384,"0000"),'AYP11'!$B$847:$AU$1268,11,FALSE),"")</f>
        <v>0</v>
      </c>
      <c r="DP384" s="95">
        <f t="shared" si="360"/>
        <v>1</v>
      </c>
      <c r="DQ384" s="95" t="str">
        <f t="shared" si="361"/>
        <v/>
      </c>
      <c r="DR384" s="91">
        <f>IFERROR(VLOOKUP(TEXT($A384,"0000"),'AYP11'!$B$2113:$AU$2534,11,FALSE),"")</f>
        <v>0</v>
      </c>
      <c r="DS384" s="95">
        <f t="shared" si="362"/>
        <v>1</v>
      </c>
      <c r="DT384" s="95" t="str">
        <f t="shared" si="363"/>
        <v/>
      </c>
      <c r="DU384" s="91">
        <f>IFERROR(VLOOKUP(TEXT($A384,"0000"),'AYP11'!$B$425:$AU$846,11,FALSE),"")</f>
        <v>0</v>
      </c>
      <c r="DV384" s="95">
        <f t="shared" si="364"/>
        <v>1</v>
      </c>
      <c r="DW384" s="95" t="str">
        <f t="shared" si="365"/>
        <v/>
      </c>
      <c r="DX384" s="91">
        <f>IFERROR(VLOOKUP(TEXT($A384,"0000"),'AYP11'!$B$3:$AU$424,11,FALSE),"")</f>
        <v>0</v>
      </c>
      <c r="DY384" s="95">
        <f t="shared" si="366"/>
        <v>1</v>
      </c>
      <c r="DZ384" s="95" t="str">
        <f t="shared" si="367"/>
        <v/>
      </c>
      <c r="EA384" s="91">
        <f>IFERROR(VLOOKUP(TEXT($A384,"0000"),'AYP11'!$B$1269:$AU$1690,11,FALSE),"")</f>
        <v>94</v>
      </c>
      <c r="EB384" s="95">
        <f t="shared" si="368"/>
        <v>0</v>
      </c>
      <c r="EC384" s="95">
        <f t="shared" si="369"/>
        <v>94</v>
      </c>
      <c r="ED384" s="91">
        <f>IFERROR(VLOOKUP(TEXT($A384,"0000"),'AYP11'!$B$1691:$AU$2112,11,FALSE),"")</f>
        <v>80</v>
      </c>
      <c r="EE384" s="95">
        <f t="shared" si="370"/>
        <v>1</v>
      </c>
      <c r="EF384" s="95">
        <f t="shared" si="371"/>
        <v>81</v>
      </c>
      <c r="EG384" s="91">
        <f>IFERROR(VLOOKUP(TEXT($A384,"0000"),'AYP11'!$B$2535:$AU$2956,11,FALSE),"")</f>
        <v>87</v>
      </c>
      <c r="EH384" s="95">
        <f t="shared" si="372"/>
        <v>1</v>
      </c>
      <c r="EI384" s="95">
        <f t="shared" si="373"/>
        <v>88</v>
      </c>
    </row>
    <row r="385" spans="1:147" x14ac:dyDescent="0.25">
      <c r="A385" s="248">
        <v>7081</v>
      </c>
      <c r="B385" s="291">
        <f t="shared" si="320"/>
        <v>26.48221343873518</v>
      </c>
      <c r="C385" s="50">
        <f>IFERROR(VLOOKUP(TEXT($A385,"0000"),'R-M11'!$A$2:$AA$500,4,FALSE),0)</f>
        <v>67</v>
      </c>
      <c r="D385" s="291">
        <f t="shared" si="321"/>
        <v>56.916996047430835</v>
      </c>
      <c r="E385" s="98">
        <f>IFERROR(SUM(VLOOKUP(TEXT($A385,"0000"),'R-M11'!$A$2:$AA$500,5,FALSE),VLOOKUP(TEXT($A385,"0000"),'R-M11'!$A$2:$AA$500,6,FALSE)),0)</f>
        <v>144</v>
      </c>
      <c r="F385" s="58">
        <f>IFERROR(VLOOKUP(TEXT($A385,"0000"),'R-M11'!$A$2:$AA$500,14,FALSE),0)</f>
        <v>253</v>
      </c>
      <c r="G385" s="230">
        <f t="shared" si="374"/>
        <v>27.672213438735181</v>
      </c>
      <c r="H385" s="97">
        <f t="shared" si="322"/>
        <v>70.010700000000014</v>
      </c>
      <c r="I385" s="230">
        <f t="shared" si="375"/>
        <v>57.426996047430833</v>
      </c>
      <c r="J385" s="97">
        <f t="shared" si="323"/>
        <v>145.2903</v>
      </c>
      <c r="K385" s="230">
        <f t="shared" si="324"/>
        <v>83</v>
      </c>
      <c r="L385" s="121">
        <f>IFERROR(VLOOKUP(K385,'Criteria Table'!$A$2:$I$102,2,FALSE),"")</f>
        <v>1.7000000000000002</v>
      </c>
      <c r="M385" s="230">
        <f t="shared" si="325"/>
        <v>85.099209486166018</v>
      </c>
      <c r="N385" s="286">
        <f t="shared" si="326"/>
        <v>18.518518518518519</v>
      </c>
      <c r="O385" s="50">
        <f>IFERROR(VLOOKUP(TEXT($A385,"0000"),'R-M11'!$A$2:$AA$500,17,FALSE),"")</f>
        <v>25</v>
      </c>
      <c r="P385" s="286">
        <f t="shared" si="327"/>
        <v>77.777777777777786</v>
      </c>
      <c r="Q385" s="98">
        <f>IFERROR(SUM(VLOOKUP(TEXT($A385,"0000"),'R-M11'!$A$2:$AA$500,18,FALSE),VLOOKUP(TEXT($A385,"0000"),'R-M11'!$A$2:$AA$500,19,FALSE)),0)</f>
        <v>105</v>
      </c>
      <c r="R385" s="69">
        <f>IFERROR(VLOOKUP(TEXT($A385,"0000"),'R-M11'!$A$2:$AA$500,27,FALSE),0)</f>
        <v>135</v>
      </c>
      <c r="S385" s="121">
        <f t="shared" si="376"/>
        <v>18.518518518518519</v>
      </c>
      <c r="T385" s="70">
        <f t="shared" si="328"/>
        <v>25.000000000000004</v>
      </c>
      <c r="U385" s="121">
        <f t="shared" si="377"/>
        <v>77.777777777777786</v>
      </c>
      <c r="V385" s="70">
        <f t="shared" si="329"/>
        <v>105.00000000000001</v>
      </c>
      <c r="W385" s="121">
        <f t="shared" si="330"/>
        <v>96</v>
      </c>
      <c r="X385" s="124">
        <f>IFERROR(VLOOKUP(W385,'Criteria Table'!$A$2:$I$102,2,FALSE),"")</f>
        <v>0</v>
      </c>
      <c r="Y385" s="121">
        <f t="shared" si="331"/>
        <v>96.296296296296305</v>
      </c>
      <c r="Z385" s="92">
        <f>IFERROR(IF(VLOOKUP(A385,'SG11'!$A$3:$AI$500,18,FALSE)="","NA",VLOOKUP(A385,'SG11'!$A$3:$AI$500,18,FALSE)),"")</f>
        <v>77</v>
      </c>
      <c r="AA385" s="75">
        <f>IFERROR(VLOOKUP(Z385,'Criteria Table'!$A$2:$I$102,6,FALSE),"NA")</f>
        <v>5</v>
      </c>
      <c r="AB385" s="95">
        <f t="shared" si="378"/>
        <v>82</v>
      </c>
      <c r="AC385" s="84">
        <f>IFERROR(IF(VLOOKUP(A385,'SG11'!$A$3:$AI$500,19,FALSE)="","NA",VLOOKUP(A385,'SG11'!$A$3:$AI$500,19,FALSE)),"")</f>
        <v>85</v>
      </c>
      <c r="AD385" s="75">
        <f>IFERROR(VLOOKUP(AC385,'Criteria Table'!$A$2:$I$102,6,FALSE),"NA")</f>
        <v>5</v>
      </c>
      <c r="AE385" s="95">
        <f t="shared" si="379"/>
        <v>90</v>
      </c>
      <c r="AF385" s="92">
        <f>IFERROR(IF(VLOOKUP(A385,'SG11'!$A$3:$AI$500,20,FALSE)="","NA",VLOOKUP(A385,'SG11'!$A$3:$AI$500,20,FALSE)),"")</f>
        <v>66</v>
      </c>
      <c r="AG385" s="75">
        <f>IFERROR(VLOOKUP(AF385,'Criteria Table'!$A$2:$I$102,6,FALSE),"NA")</f>
        <v>5</v>
      </c>
      <c r="AH385" s="95">
        <f t="shared" si="380"/>
        <v>71</v>
      </c>
      <c r="AI385" s="84">
        <f>IFERROR(IF(VLOOKUP(A385,'SG11'!$A$3:$AI$500,21,FALSE)="","NA",VLOOKUP(A385,'SG11'!$A$3:$AI$500,21,FALSE)),"")</f>
        <v>91</v>
      </c>
      <c r="AJ385" s="75">
        <f>IFERROR(VLOOKUP(AI385,'Criteria Table'!$A$2:$I$102,6,FALSE),"NA")</f>
        <v>0</v>
      </c>
      <c r="AK385" s="95">
        <f t="shared" si="381"/>
        <v>91</v>
      </c>
      <c r="AL385" s="99">
        <f>IFERROR(VLOOKUP(TEXT(A385,"0000"),'W11'!$A$1:$E$500,4,FALSE)/AP385*100,"")</f>
        <v>100</v>
      </c>
      <c r="AM385" s="97">
        <f>IFERROR(VLOOKUP(TEXT(A385,"0000"),'W11'!$A$1:$E$500,4,FALSE),"")</f>
        <v>135</v>
      </c>
      <c r="AN385" s="99">
        <f t="shared" si="332"/>
        <v>100</v>
      </c>
      <c r="AO385" s="97">
        <f t="shared" si="333"/>
        <v>135</v>
      </c>
      <c r="AP385" s="99">
        <f>IFERROR(VLOOKUP(TEXT(A385,"0000"),'W11'!$A$1:$E$500,5,FALSE),"")</f>
        <v>135</v>
      </c>
      <c r="AQ385" s="97">
        <f>IFERROR(VLOOKUP(ROUND(AL385,0),'Criteria Table'!$A$2:$I$102,4,FALSE),0)</f>
        <v>0</v>
      </c>
      <c r="AR385" s="128"/>
      <c r="AS385" s="95"/>
      <c r="AT385" s="95"/>
      <c r="AU385" s="100">
        <f>IFERROR(VLOOKUP(TEXT(A385,"0000"),'Sci11'!$A$3:$N$492,4,FALSE)/VLOOKUP(TEXT(A385,"0000"),'Sci11'!$A$3:$N$492,14,FALSE)*100,"")</f>
        <v>60.526315789473685</v>
      </c>
      <c r="AV385" s="101">
        <f>SUM(VLOOKUP(TEXT(A385,"0000"),'Sci11'!$A$3:$N$492,5,FALSE),VLOOKUP(TEXT(A385,"0000"),'Sci11'!$A$3:$N$492,6,FALSE))/VLOOKUP(TEXT(A385,"0000"),'Sci11'!$A$3:$N$492,14,FALSE)*100</f>
        <v>18.421052631578945</v>
      </c>
      <c r="AW385" s="100">
        <f t="shared" si="382"/>
        <v>61.996315789473684</v>
      </c>
      <c r="AX385" s="101">
        <f>IFERROR(AW385/100*VLOOKUP(TEXT(A385,"0000"),'Sci11'!$A$3:$N$492,14,FALSE),"")</f>
        <v>70.67580000000001</v>
      </c>
      <c r="AY385" s="100">
        <f t="shared" si="383"/>
        <v>19.051052631578944</v>
      </c>
      <c r="AZ385" s="101">
        <f>IFERROR(AY385/100*VLOOKUP(TEXT(A385,"0000"),'Sci11'!$A$3:$N$492,14,FALSE),"")</f>
        <v>21.718199999999996</v>
      </c>
      <c r="BA385" s="100">
        <f t="shared" si="334"/>
        <v>79</v>
      </c>
      <c r="BB385" s="101">
        <f>IFERROR(VLOOKUP(BA385,'Criteria Table'!$A$2:$I$102,2,FALSE),"")</f>
        <v>2.1</v>
      </c>
      <c r="BC385" s="101">
        <f t="shared" si="335"/>
        <v>81.099999999999994</v>
      </c>
      <c r="BD385" s="82">
        <f>IFERROR(VLOOKUP(A385,ATTx11!$A$2:$N$500,4,FALSE),"")</f>
        <v>96.19</v>
      </c>
      <c r="BE385" s="95">
        <f t="shared" si="336"/>
        <v>0.5</v>
      </c>
      <c r="BF385" s="96">
        <f t="shared" si="337"/>
        <v>96.69</v>
      </c>
      <c r="BG385" s="70">
        <f>IFERROR(VLOOKUP(A385,ATTx11!$A$2:$N$500,11,FALSE),"")</f>
        <v>5</v>
      </c>
      <c r="BH385" s="95">
        <f t="shared" si="338"/>
        <v>4.5</v>
      </c>
      <c r="BI385" s="70">
        <f>IFERROR(VLOOKUP(A385,ATTx11!$A$2:$N$500,12,FALSE),"")</f>
        <v>6</v>
      </c>
      <c r="BJ385" s="97">
        <f t="shared" si="339"/>
        <v>5.4</v>
      </c>
      <c r="BK385" s="84">
        <f>IFERROR(VLOOKUP(A385,ATTx11!$A$2:$N$500,7,FALSE),"")</f>
        <v>5</v>
      </c>
      <c r="BL385" s="97">
        <f t="shared" si="340"/>
        <v>4.5</v>
      </c>
      <c r="BM385" s="84">
        <f>IFERROR(VLOOKUP(A385,ATTx11!$A$2:$N$500,8,FALSE),"")</f>
        <v>5</v>
      </c>
      <c r="BN385" s="95">
        <f t="shared" si="341"/>
        <v>4.5</v>
      </c>
      <c r="BO385" s="95"/>
      <c r="BP385" s="83">
        <f>IFERROR(VLOOKUP(TEXT($A385,"0000"),'AYP11'!$B$3379:$AU$3800,17,FALSE),"")</f>
        <v>0</v>
      </c>
      <c r="BQ385" s="75">
        <f>IFERROR(VLOOKUP(BP385,'Criteria Table'!$A$2:$I$102,2,FALSE),0)</f>
        <v>10</v>
      </c>
      <c r="BR385" s="95">
        <f t="shared" si="342"/>
        <v>10</v>
      </c>
      <c r="BS385" s="83">
        <f>IFERROR(VLOOKUP(TEXT($A385,"0000"),'AYP11'!$B$847:$AU$1268,17,FALSE),"")</f>
        <v>71</v>
      </c>
      <c r="BT385" s="75">
        <f>IFERROR(VLOOKUP(BS385,'Criteria Table'!$A$2:$I$102,2,FALSE),0)</f>
        <v>2.9000000000000004</v>
      </c>
      <c r="BU385" s="95">
        <f t="shared" si="343"/>
        <v>74</v>
      </c>
      <c r="BV385" s="83">
        <f>IFERROR(VLOOKUP(TEXT($A385,"0000"),'AYP11'!$B$2113:$AU$2534,17,FALSE),"")</f>
        <v>80</v>
      </c>
      <c r="BW385" s="75">
        <f>IFERROR(VLOOKUP(BV385,'Criteria Table'!$A$2:$I$102,2,FALSE),0)</f>
        <v>2</v>
      </c>
      <c r="BX385" s="95">
        <f t="shared" si="344"/>
        <v>82</v>
      </c>
      <c r="BY385" s="83">
        <f>IFERROR(VLOOKUP(TEXT($A385,"0000"),'AYP11'!$B$425:$AU$846,17,FALSE),"")</f>
        <v>0</v>
      </c>
      <c r="BZ385" s="75">
        <f>IFERROR(VLOOKUP(BY385,'Criteria Table'!$A$2:$I$102,2,FALSE),0)</f>
        <v>10</v>
      </c>
      <c r="CA385" s="95">
        <f t="shared" si="345"/>
        <v>10</v>
      </c>
      <c r="CB385" s="83">
        <f>IFERROR(VLOOKUP(TEXT($A385,"0000"),'AYP11'!$B$3:$AU$424,17,FALSE),"")</f>
        <v>0</v>
      </c>
      <c r="CC385" s="95">
        <f>IFERROR(VLOOKUP(CB385,'Criteria Table'!$A$2:$I$102,2,FALSE),0)</f>
        <v>10</v>
      </c>
      <c r="CD385" s="95">
        <f t="shared" si="346"/>
        <v>10</v>
      </c>
      <c r="CE385" s="83">
        <f>IFERROR(VLOOKUP(TEXT($A385,"0000"),'AYP11'!$B$1269:$AU$1690,17,FALSE),"")</f>
        <v>71</v>
      </c>
      <c r="CF385" s="95">
        <f>IFERROR(VLOOKUP(CE385,'Criteria Table'!$A$2:$I$102,2,FALSE),0)</f>
        <v>2.9000000000000004</v>
      </c>
      <c r="CG385" s="95">
        <f t="shared" si="347"/>
        <v>74</v>
      </c>
      <c r="CH385" s="83">
        <f>IFERROR(VLOOKUP(TEXT($A385,"0000"),'AYP11'!$B$1691:$AU$2112,17,FALSE),"")</f>
        <v>0</v>
      </c>
      <c r="CI385" s="95">
        <f>IFERROR(VLOOKUP(CH385,'Criteria Table'!$A$2:$I$102,2,FALSE),0)</f>
        <v>10</v>
      </c>
      <c r="CJ385" s="95">
        <f t="shared" si="348"/>
        <v>10</v>
      </c>
      <c r="CK385" s="83">
        <f>IFERROR(VLOOKUP(TEXT($A385,"0000"),'AYP11'!$B$2535:$AU$2956,17,FALSE),"")</f>
        <v>0</v>
      </c>
      <c r="CL385" s="95">
        <f>IFERROR(VLOOKUP(CK385,'Criteria Table'!$A$2:$I$102,2,FALSE),0)</f>
        <v>10</v>
      </c>
      <c r="CM385" s="95">
        <f t="shared" si="349"/>
        <v>10</v>
      </c>
      <c r="CN385" s="76">
        <f>IFERROR(VLOOKUP(TEXT($A385,"0000"),'AYP11'!$B$3379:$AU$3800,23,FALSE),"")</f>
        <v>0</v>
      </c>
      <c r="CO385" s="95">
        <f>IFERROR(VLOOKUP(CN385,'Criteria Table'!$A$2:$I$102,2,FALSE),0)</f>
        <v>10</v>
      </c>
      <c r="CP385" s="95">
        <f t="shared" si="350"/>
        <v>10</v>
      </c>
      <c r="CQ385" s="76">
        <f>IFERROR(VLOOKUP(TEXT($A385,"0000"),'AYP11'!$B$847:$AU$1268,23,FALSE),"")</f>
        <v>0</v>
      </c>
      <c r="CR385" s="95">
        <f>IFERROR(VLOOKUP(CQ385,'Criteria Table'!$A$2:$I$102,2,FALSE),0)</f>
        <v>10</v>
      </c>
      <c r="CS385" s="95">
        <f t="shared" si="351"/>
        <v>10</v>
      </c>
      <c r="CT385" s="76">
        <f>IFERROR(VLOOKUP(TEXT($A385,"0000"),'AYP11'!$B$2113:$AU$2534,23,FALSE),"")</f>
        <v>0</v>
      </c>
      <c r="CU385" s="95">
        <f>IFERROR(VLOOKUP(CT385,'Criteria Table'!$A$2:$I$102,2,FALSE),0)</f>
        <v>10</v>
      </c>
      <c r="CV385" s="95">
        <f t="shared" si="352"/>
        <v>10</v>
      </c>
      <c r="CW385" s="76">
        <f>IFERROR(VLOOKUP(TEXT($A385,"0000"),'AYP11'!$B$425:$AU$846,23,FALSE),"")</f>
        <v>0</v>
      </c>
      <c r="CX385" s="95">
        <f>IFERROR(VLOOKUP(CW385,'Criteria Table'!$A$2:$I$102,2,FALSE),0)</f>
        <v>10</v>
      </c>
      <c r="CY385" s="95">
        <f t="shared" si="353"/>
        <v>10</v>
      </c>
      <c r="CZ385" s="76">
        <f>IFERROR(VLOOKUP(TEXT($A385,"0000"),'AYP11'!$B$3:$AU$424,23,FALSE),"")</f>
        <v>0</v>
      </c>
      <c r="DA385" s="95">
        <f>IFERROR(VLOOKUP(CZ385,'Criteria Table'!$A$2:$I$102,2,FALSE),0)</f>
        <v>10</v>
      </c>
      <c r="DB385" s="95">
        <f t="shared" si="354"/>
        <v>10</v>
      </c>
      <c r="DC385" s="76">
        <f>IFERROR(VLOOKUP(TEXT($A385,"0000"),'AYP11'!$B$1269:$AU$1690,23,FALSE),"")</f>
        <v>92</v>
      </c>
      <c r="DD385" s="95">
        <f>IFERROR(VLOOKUP(DC385,'Criteria Table'!$A$2:$I$102,2,FALSE),0)</f>
        <v>0</v>
      </c>
      <c r="DE385" s="95">
        <f t="shared" si="355"/>
        <v>92</v>
      </c>
      <c r="DF385" s="76">
        <f>IFERROR(VLOOKUP(TEXT($A385,"0000"),'AYP11'!$B$1691:$AU$2112,23,FALSE),"")</f>
        <v>0</v>
      </c>
      <c r="DG385" s="95">
        <f>IFERROR(VLOOKUP(DF385,'Criteria Table'!$A$2:$I$102,2,FALSE),0)</f>
        <v>10</v>
      </c>
      <c r="DH385" s="95">
        <f t="shared" si="356"/>
        <v>10</v>
      </c>
      <c r="DI385" s="76">
        <f>IFERROR(VLOOKUP(TEXT($A385,"0000"),'AYP11'!$B$2535:$AU$2956,23,FALSE),"")</f>
        <v>0</v>
      </c>
      <c r="DJ385" s="95">
        <f>IFERROR(VLOOKUP(DI385,'Criteria Table'!$A$2:$I$102,2,FALSE),0)</f>
        <v>10</v>
      </c>
      <c r="DK385" s="95">
        <f t="shared" si="357"/>
        <v>10</v>
      </c>
      <c r="DL385" s="91">
        <f>IFERROR(VLOOKUP(TEXT($A385,"0000"),'AYP11'!$B$3379:$AU$3800,11,FALSE),"")</f>
        <v>0</v>
      </c>
      <c r="DM385" s="95">
        <f t="shared" si="358"/>
        <v>1</v>
      </c>
      <c r="DN385" s="95" t="str">
        <f t="shared" si="359"/>
        <v/>
      </c>
      <c r="DO385" s="91">
        <f>IFERROR(VLOOKUP(TEXT($A385,"0000"),'AYP11'!$B$847:$AU$1268,11,FALSE),"")</f>
        <v>0</v>
      </c>
      <c r="DP385" s="95">
        <f t="shared" si="360"/>
        <v>1</v>
      </c>
      <c r="DQ385" s="95" t="str">
        <f t="shared" si="361"/>
        <v/>
      </c>
      <c r="DR385" s="91">
        <f>IFERROR(VLOOKUP(TEXT($A385,"0000"),'AYP11'!$B$2113:$AU$2534,11,FALSE),"")</f>
        <v>0</v>
      </c>
      <c r="DS385" s="95">
        <f t="shared" si="362"/>
        <v>1</v>
      </c>
      <c r="DT385" s="95" t="str">
        <f t="shared" si="363"/>
        <v/>
      </c>
      <c r="DU385" s="91">
        <f>IFERROR(VLOOKUP(TEXT($A385,"0000"),'AYP11'!$B$425:$AU$846,11,FALSE),"")</f>
        <v>0</v>
      </c>
      <c r="DV385" s="95">
        <f t="shared" si="364"/>
        <v>1</v>
      </c>
      <c r="DW385" s="95" t="str">
        <f t="shared" si="365"/>
        <v/>
      </c>
      <c r="DX385" s="91">
        <f>IFERROR(VLOOKUP(TEXT($A385,"0000"),'AYP11'!$B$3:$AU$424,11,FALSE),"")</f>
        <v>0</v>
      </c>
      <c r="DY385" s="95">
        <f t="shared" si="366"/>
        <v>1</v>
      </c>
      <c r="DZ385" s="95" t="str">
        <f t="shared" si="367"/>
        <v/>
      </c>
      <c r="EA385" s="91">
        <f>IFERROR(VLOOKUP(TEXT($A385,"0000"),'AYP11'!$B$1269:$AU$1690,11,FALSE),"")</f>
        <v>0</v>
      </c>
      <c r="EB385" s="95">
        <f t="shared" si="368"/>
        <v>1</v>
      </c>
      <c r="EC385" s="95" t="str">
        <f t="shared" si="369"/>
        <v/>
      </c>
      <c r="ED385" s="91">
        <f>IFERROR(VLOOKUP(TEXT($A385,"0000"),'AYP11'!$B$1691:$AU$2112,11,FALSE),"")</f>
        <v>0</v>
      </c>
      <c r="EE385" s="95">
        <f t="shared" si="370"/>
        <v>1</v>
      </c>
      <c r="EF385" s="95" t="str">
        <f t="shared" si="371"/>
        <v/>
      </c>
      <c r="EG385" s="91">
        <f>IFERROR(VLOOKUP(TEXT($A385,"0000"),'AYP11'!$B$2535:$AU$2956,11,FALSE),"")</f>
        <v>0</v>
      </c>
      <c r="EH385" s="95">
        <f t="shared" si="372"/>
        <v>1</v>
      </c>
      <c r="EI385" s="95" t="str">
        <f t="shared" si="373"/>
        <v/>
      </c>
    </row>
    <row r="386" spans="1:147" x14ac:dyDescent="0.25">
      <c r="A386" s="248">
        <v>7091</v>
      </c>
      <c r="B386" s="291" t="e">
        <f t="shared" si="320"/>
        <v>#DIV/0!</v>
      </c>
      <c r="C386" s="50">
        <f>IFERROR(VLOOKUP(TEXT($A386,"0000"),'R-M11'!$A$2:$AA$500,4,FALSE),0)</f>
        <v>0</v>
      </c>
      <c r="D386" s="291" t="e">
        <f t="shared" si="321"/>
        <v>#DIV/0!</v>
      </c>
      <c r="E386" s="98">
        <f>IFERROR(SUM(VLOOKUP(TEXT($A386,"0000"),'R-M11'!$A$2:$AA$500,5,FALSE),VLOOKUP(TEXT($A386,"0000"),'R-M11'!$A$2:$AA$500,6,FALSE)),0)</f>
        <v>0</v>
      </c>
      <c r="F386" s="58">
        <f>IFERROR(VLOOKUP(TEXT($A386,"0000"),'R-M11'!$A$2:$AA$500,14,FALSE),0)</f>
        <v>0</v>
      </c>
      <c r="G386" s="230" t="str">
        <f t="shared" si="374"/>
        <v/>
      </c>
      <c r="H386" s="97">
        <f t="shared" si="322"/>
        <v>0</v>
      </c>
      <c r="I386" s="230" t="str">
        <f t="shared" si="375"/>
        <v/>
      </c>
      <c r="J386" s="97" t="str">
        <f t="shared" si="323"/>
        <v/>
      </c>
      <c r="K386" s="230" t="str">
        <f t="shared" si="324"/>
        <v/>
      </c>
      <c r="L386" s="121" t="str">
        <f>IFERROR(VLOOKUP(K386,'Criteria Table'!$A$2:$I$102,2,FALSE),"")</f>
        <v/>
      </c>
      <c r="M386" s="230">
        <f t="shared" si="325"/>
        <v>0</v>
      </c>
      <c r="N386" s="286" t="e">
        <f t="shared" si="326"/>
        <v>#VALUE!</v>
      </c>
      <c r="O386" s="50" t="str">
        <f>IFERROR(VLOOKUP(TEXT($A386,"0000"),'R-M11'!$A$2:$AA$500,17,FALSE),"")</f>
        <v/>
      </c>
      <c r="P386" s="286" t="e">
        <f t="shared" si="327"/>
        <v>#DIV/0!</v>
      </c>
      <c r="Q386" s="98">
        <f>IFERROR(SUM(VLOOKUP(TEXT($A386,"0000"),'R-M11'!$A$2:$AA$500,18,FALSE),VLOOKUP(TEXT($A386,"0000"),'R-M11'!$A$2:$AA$500,19,FALSE)),0)</f>
        <v>0</v>
      </c>
      <c r="R386" s="69">
        <f>IFERROR(VLOOKUP(TEXT($A386,"0000"),'R-M11'!$A$2:$AA$500,27,FALSE),0)</f>
        <v>0</v>
      </c>
      <c r="S386" s="121" t="str">
        <f t="shared" si="376"/>
        <v/>
      </c>
      <c r="T386" s="70" t="str">
        <f t="shared" si="328"/>
        <v/>
      </c>
      <c r="U386" s="121" t="str">
        <f t="shared" si="377"/>
        <v/>
      </c>
      <c r="V386" s="70" t="str">
        <f t="shared" si="329"/>
        <v/>
      </c>
      <c r="W386" s="121" t="str">
        <f t="shared" si="330"/>
        <v/>
      </c>
      <c r="X386" s="124" t="str">
        <f>IFERROR(VLOOKUP(W386,'Criteria Table'!$A$2:$I$102,2,FALSE),"")</f>
        <v/>
      </c>
      <c r="Y386" s="121">
        <f t="shared" si="331"/>
        <v>0</v>
      </c>
      <c r="Z386" s="92" t="str">
        <f>IFERROR(IF(VLOOKUP(A386,'SG11'!$A$3:$AI$500,18,FALSE)="","NA",VLOOKUP(A386,'SG11'!$A$3:$AI$500,18,FALSE)),"")</f>
        <v/>
      </c>
      <c r="AA386" s="75" t="str">
        <f>IFERROR(VLOOKUP(Z386,'Criteria Table'!$A$2:$I$102,6,FALSE),"NA")</f>
        <v>NA</v>
      </c>
      <c r="AB386" s="95">
        <f t="shared" si="378"/>
        <v>0</v>
      </c>
      <c r="AC386" s="84" t="str">
        <f>IFERROR(IF(VLOOKUP(A386,'SG11'!$A$3:$AI$500,19,FALSE)="","NA",VLOOKUP(A386,'SG11'!$A$3:$AI$500,19,FALSE)),"")</f>
        <v/>
      </c>
      <c r="AD386" s="75" t="str">
        <f>IFERROR(VLOOKUP(AC386,'Criteria Table'!$A$2:$I$102,6,FALSE),"NA")</f>
        <v>NA</v>
      </c>
      <c r="AE386" s="95">
        <f t="shared" si="379"/>
        <v>0</v>
      </c>
      <c r="AF386" s="92" t="str">
        <f>IFERROR(IF(VLOOKUP(A386,'SG11'!$A$3:$AI$500,20,FALSE)="","NA",VLOOKUP(A386,'SG11'!$A$3:$AI$500,20,FALSE)),"")</f>
        <v/>
      </c>
      <c r="AG386" s="75" t="str">
        <f>IFERROR(VLOOKUP(AF386,'Criteria Table'!$A$2:$I$102,6,FALSE),"NA")</f>
        <v>NA</v>
      </c>
      <c r="AH386" s="95">
        <f t="shared" si="380"/>
        <v>0</v>
      </c>
      <c r="AI386" s="84" t="str">
        <f>IFERROR(IF(VLOOKUP(A386,'SG11'!$A$3:$AI$500,21,FALSE)="","NA",VLOOKUP(A386,'SG11'!$A$3:$AI$500,21,FALSE)),"")</f>
        <v/>
      </c>
      <c r="AJ386" s="75" t="str">
        <f>IFERROR(VLOOKUP(AI386,'Criteria Table'!$A$2:$I$102,6,FALSE),"NA")</f>
        <v>NA</v>
      </c>
      <c r="AK386" s="95">
        <f t="shared" si="381"/>
        <v>0</v>
      </c>
      <c r="AL386" s="99" t="str">
        <f>IFERROR(VLOOKUP(TEXT(A386,"0000"),'W11'!$A$1:$E$500,4,FALSE)/AP386*100,"")</f>
        <v/>
      </c>
      <c r="AM386" s="97" t="str">
        <f>IFERROR(VLOOKUP(TEXT(A386,"0000"),'W11'!$A$1:$E$500,4,FALSE),"")</f>
        <v/>
      </c>
      <c r="AN386" s="99" t="str">
        <f t="shared" si="332"/>
        <v/>
      </c>
      <c r="AO386" s="97" t="str">
        <f t="shared" si="333"/>
        <v/>
      </c>
      <c r="AP386" s="99" t="str">
        <f>IFERROR(VLOOKUP(TEXT(A386,"0000"),'W11'!$A$1:$E$500,5,FALSE),"")</f>
        <v/>
      </c>
      <c r="AQ386" s="97">
        <f>IFERROR(VLOOKUP(ROUND(AL386,0),'Criteria Table'!$A$2:$I$102,4,FALSE),0)</f>
        <v>0</v>
      </c>
      <c r="AR386" s="128"/>
      <c r="AS386" s="95"/>
      <c r="AT386" s="95"/>
      <c r="AU386" s="100">
        <f>IFERROR(VLOOKUP(TEXT(A386,"0000"),'Sci11'!$A$3:$N$492,4,FALSE)/VLOOKUP(TEXT(A386,"0000"),'Sci11'!$A$3:$N$492,14,FALSE)*100,"")</f>
        <v>63.829787234042556</v>
      </c>
      <c r="AV386" s="101">
        <f>SUM(VLOOKUP(TEXT(A386,"0000"),'Sci11'!$A$3:$N$492,5,FALSE),VLOOKUP(TEXT(A386,"0000"),'Sci11'!$A$3:$N$492,6,FALSE))/VLOOKUP(TEXT(A386,"0000"),'Sci11'!$A$3:$N$492,14,FALSE)*100</f>
        <v>26.595744680851062</v>
      </c>
      <c r="AW386" s="100">
        <f t="shared" si="382"/>
        <v>63.829787234042556</v>
      </c>
      <c r="AX386" s="101">
        <f>IFERROR(AW386/100*VLOOKUP(TEXT(A386,"0000"),'Sci11'!$A$3:$N$492,14,FALSE),"")</f>
        <v>60</v>
      </c>
      <c r="AY386" s="100">
        <f t="shared" si="383"/>
        <v>26.595744680851062</v>
      </c>
      <c r="AZ386" s="101">
        <f>IFERROR(AY386/100*VLOOKUP(TEXT(A386,"0000"),'Sci11'!$A$3:$N$492,14,FALSE),"")</f>
        <v>25</v>
      </c>
      <c r="BA386" s="100">
        <f t="shared" si="334"/>
        <v>90</v>
      </c>
      <c r="BB386" s="101">
        <f>IFERROR(VLOOKUP(BA386,'Criteria Table'!$A$2:$I$102,2,FALSE),"")</f>
        <v>0</v>
      </c>
      <c r="BC386" s="101">
        <f t="shared" si="335"/>
        <v>90</v>
      </c>
      <c r="BD386" s="82">
        <f>IFERROR(VLOOKUP(A386,ATTx11!$A$2:$N$500,4,FALSE),"")</f>
        <v>97.65</v>
      </c>
      <c r="BE386" s="95">
        <f t="shared" si="336"/>
        <v>0</v>
      </c>
      <c r="BF386" s="96">
        <f t="shared" si="337"/>
        <v>97.65</v>
      </c>
      <c r="BG386" s="70">
        <f>IFERROR(VLOOKUP(A386,ATTx11!$A$2:$N$500,11,FALSE),"")</f>
        <v>2</v>
      </c>
      <c r="BH386" s="95">
        <f t="shared" si="338"/>
        <v>1.8</v>
      </c>
      <c r="BI386" s="70">
        <f>IFERROR(VLOOKUP(A386,ATTx11!$A$2:$N$500,12,FALSE),"")</f>
        <v>3</v>
      </c>
      <c r="BJ386" s="97">
        <f t="shared" si="339"/>
        <v>2.7</v>
      </c>
      <c r="BK386" s="84">
        <f>IFERROR(VLOOKUP(A386,ATTx11!$A$2:$N$500,7,FALSE),"")</f>
        <v>2</v>
      </c>
      <c r="BL386" s="97">
        <f t="shared" si="340"/>
        <v>1.8</v>
      </c>
      <c r="BM386" s="84">
        <f>IFERROR(VLOOKUP(A386,ATTx11!$A$2:$N$500,8,FALSE),"")</f>
        <v>3</v>
      </c>
      <c r="BN386" s="95">
        <f t="shared" si="341"/>
        <v>2.7</v>
      </c>
      <c r="BO386" s="95"/>
      <c r="BP386" s="83" t="str">
        <f>IFERROR(VLOOKUP(TEXT($A386,"0000"),'AYP11'!$B$3379:$AU$3800,17,FALSE),"")</f>
        <v/>
      </c>
      <c r="BQ386" s="75">
        <f>IFERROR(VLOOKUP(BP386,'Criteria Table'!$A$2:$I$102,2,FALSE),0)</f>
        <v>0</v>
      </c>
      <c r="BR386" s="95">
        <f t="shared" si="342"/>
        <v>0</v>
      </c>
      <c r="BS386" s="83" t="str">
        <f>IFERROR(VLOOKUP(TEXT($A386,"0000"),'AYP11'!$B$847:$AU$1268,17,FALSE),"")</f>
        <v/>
      </c>
      <c r="BT386" s="75">
        <f>IFERROR(VLOOKUP(BS386,'Criteria Table'!$A$2:$I$102,2,FALSE),0)</f>
        <v>0</v>
      </c>
      <c r="BU386" s="95">
        <f t="shared" si="343"/>
        <v>0</v>
      </c>
      <c r="BV386" s="83" t="str">
        <f>IFERROR(VLOOKUP(TEXT($A386,"0000"),'AYP11'!$B$2113:$AU$2534,17,FALSE),"")</f>
        <v/>
      </c>
      <c r="BW386" s="75">
        <f>IFERROR(VLOOKUP(BV386,'Criteria Table'!$A$2:$I$102,2,FALSE),0)</f>
        <v>0</v>
      </c>
      <c r="BX386" s="95">
        <f t="shared" si="344"/>
        <v>0</v>
      </c>
      <c r="BY386" s="83" t="str">
        <f>IFERROR(VLOOKUP(TEXT($A386,"0000"),'AYP11'!$B$425:$AU$846,17,FALSE),"")</f>
        <v/>
      </c>
      <c r="BZ386" s="75">
        <f>IFERROR(VLOOKUP(BY386,'Criteria Table'!$A$2:$I$102,2,FALSE),0)</f>
        <v>0</v>
      </c>
      <c r="CA386" s="95">
        <f t="shared" si="345"/>
        <v>0</v>
      </c>
      <c r="CB386" s="83" t="str">
        <f>IFERROR(VLOOKUP(TEXT($A386,"0000"),'AYP11'!$B$3:$AU$424,17,FALSE),"")</f>
        <v/>
      </c>
      <c r="CC386" s="95">
        <f>IFERROR(VLOOKUP(CB386,'Criteria Table'!$A$2:$I$102,2,FALSE),0)</f>
        <v>0</v>
      </c>
      <c r="CD386" s="95">
        <f t="shared" si="346"/>
        <v>0</v>
      </c>
      <c r="CE386" s="83" t="str">
        <f>IFERROR(VLOOKUP(TEXT($A386,"0000"),'AYP11'!$B$1269:$AU$1690,17,FALSE),"")</f>
        <v/>
      </c>
      <c r="CF386" s="95">
        <f>IFERROR(VLOOKUP(CE386,'Criteria Table'!$A$2:$I$102,2,FALSE),0)</f>
        <v>0</v>
      </c>
      <c r="CG386" s="95">
        <f t="shared" si="347"/>
        <v>0</v>
      </c>
      <c r="CH386" s="83" t="str">
        <f>IFERROR(VLOOKUP(TEXT($A386,"0000"),'AYP11'!$B$1691:$AU$2112,17,FALSE),"")</f>
        <v/>
      </c>
      <c r="CI386" s="95">
        <f>IFERROR(VLOOKUP(CH386,'Criteria Table'!$A$2:$I$102,2,FALSE),0)</f>
        <v>0</v>
      </c>
      <c r="CJ386" s="95">
        <f t="shared" si="348"/>
        <v>0</v>
      </c>
      <c r="CK386" s="83" t="str">
        <f>IFERROR(VLOOKUP(TEXT($A386,"0000"),'AYP11'!$B$2535:$AU$2956,17,FALSE),"")</f>
        <v/>
      </c>
      <c r="CL386" s="95">
        <f>IFERROR(VLOOKUP(CK386,'Criteria Table'!$A$2:$I$102,2,FALSE),0)</f>
        <v>0</v>
      </c>
      <c r="CM386" s="95">
        <f t="shared" si="349"/>
        <v>0</v>
      </c>
      <c r="CN386" s="76" t="str">
        <f>IFERROR(VLOOKUP(TEXT($A386,"0000"),'AYP11'!$B$3379:$AU$3800,23,FALSE),"")</f>
        <v/>
      </c>
      <c r="CO386" s="95">
        <f>IFERROR(VLOOKUP(CN386,'Criteria Table'!$A$2:$I$102,2,FALSE),0)</f>
        <v>0</v>
      </c>
      <c r="CP386" s="95">
        <f t="shared" si="350"/>
        <v>0</v>
      </c>
      <c r="CQ386" s="76" t="str">
        <f>IFERROR(VLOOKUP(TEXT($A386,"0000"),'AYP11'!$B$847:$AU$1268,23,FALSE),"")</f>
        <v/>
      </c>
      <c r="CR386" s="95">
        <f>IFERROR(VLOOKUP(CQ386,'Criteria Table'!$A$2:$I$102,2,FALSE),0)</f>
        <v>0</v>
      </c>
      <c r="CS386" s="95">
        <f t="shared" si="351"/>
        <v>0</v>
      </c>
      <c r="CT386" s="76" t="str">
        <f>IFERROR(VLOOKUP(TEXT($A386,"0000"),'AYP11'!$B$2113:$AU$2534,23,FALSE),"")</f>
        <v/>
      </c>
      <c r="CU386" s="95">
        <f>IFERROR(VLOOKUP(CT386,'Criteria Table'!$A$2:$I$102,2,FALSE),0)</f>
        <v>0</v>
      </c>
      <c r="CV386" s="95">
        <f t="shared" si="352"/>
        <v>0</v>
      </c>
      <c r="CW386" s="76" t="str">
        <f>IFERROR(VLOOKUP(TEXT($A386,"0000"),'AYP11'!$B$425:$AU$846,23,FALSE),"")</f>
        <v/>
      </c>
      <c r="CX386" s="95">
        <f>IFERROR(VLOOKUP(CW386,'Criteria Table'!$A$2:$I$102,2,FALSE),0)</f>
        <v>0</v>
      </c>
      <c r="CY386" s="95">
        <f t="shared" si="353"/>
        <v>0</v>
      </c>
      <c r="CZ386" s="76" t="str">
        <f>IFERROR(VLOOKUP(TEXT($A386,"0000"),'AYP11'!$B$3:$AU$424,23,FALSE),"")</f>
        <v/>
      </c>
      <c r="DA386" s="95">
        <f>IFERROR(VLOOKUP(CZ386,'Criteria Table'!$A$2:$I$102,2,FALSE),0)</f>
        <v>0</v>
      </c>
      <c r="DB386" s="95">
        <f t="shared" si="354"/>
        <v>0</v>
      </c>
      <c r="DC386" s="76" t="str">
        <f>IFERROR(VLOOKUP(TEXT($A386,"0000"),'AYP11'!$B$1269:$AU$1690,23,FALSE),"")</f>
        <v/>
      </c>
      <c r="DD386" s="95">
        <f>IFERROR(VLOOKUP(DC386,'Criteria Table'!$A$2:$I$102,2,FALSE),0)</f>
        <v>0</v>
      </c>
      <c r="DE386" s="95">
        <f t="shared" si="355"/>
        <v>0</v>
      </c>
      <c r="DF386" s="76" t="str">
        <f>IFERROR(VLOOKUP(TEXT($A386,"0000"),'AYP11'!$B$1691:$AU$2112,23,FALSE),"")</f>
        <v/>
      </c>
      <c r="DG386" s="95">
        <f>IFERROR(VLOOKUP(DF386,'Criteria Table'!$A$2:$I$102,2,FALSE),0)</f>
        <v>0</v>
      </c>
      <c r="DH386" s="95">
        <f t="shared" si="356"/>
        <v>0</v>
      </c>
      <c r="DI386" s="76" t="str">
        <f>IFERROR(VLOOKUP(TEXT($A386,"0000"),'AYP11'!$B$2535:$AU$2956,23,FALSE),"")</f>
        <v/>
      </c>
      <c r="DJ386" s="95">
        <f>IFERROR(VLOOKUP(DI386,'Criteria Table'!$A$2:$I$102,2,FALSE),0)</f>
        <v>0</v>
      </c>
      <c r="DK386" s="95">
        <f t="shared" si="357"/>
        <v>0</v>
      </c>
      <c r="DL386" s="91" t="str">
        <f>IFERROR(VLOOKUP(TEXT($A386,"0000"),'AYP11'!$B$3379:$AU$3800,11,FALSE),"")</f>
        <v/>
      </c>
      <c r="DM386" s="95">
        <f t="shared" si="358"/>
        <v>0</v>
      </c>
      <c r="DN386" s="95">
        <f t="shared" si="359"/>
        <v>0</v>
      </c>
      <c r="DO386" s="91" t="str">
        <f>IFERROR(VLOOKUP(TEXT($A386,"0000"),'AYP11'!$B$847:$AU$1268,11,FALSE),"")</f>
        <v/>
      </c>
      <c r="DP386" s="95">
        <f t="shared" si="360"/>
        <v>0</v>
      </c>
      <c r="DQ386" s="95">
        <f t="shared" si="361"/>
        <v>0</v>
      </c>
      <c r="DR386" s="91" t="str">
        <f>IFERROR(VLOOKUP(TEXT($A386,"0000"),'AYP11'!$B$2113:$AU$2534,11,FALSE),"")</f>
        <v/>
      </c>
      <c r="DS386" s="95">
        <f t="shared" si="362"/>
        <v>0</v>
      </c>
      <c r="DT386" s="95">
        <f t="shared" si="363"/>
        <v>0</v>
      </c>
      <c r="DU386" s="91" t="str">
        <f>IFERROR(VLOOKUP(TEXT($A386,"0000"),'AYP11'!$B$425:$AU$846,11,FALSE),"")</f>
        <v/>
      </c>
      <c r="DV386" s="95">
        <f t="shared" si="364"/>
        <v>0</v>
      </c>
      <c r="DW386" s="95">
        <f t="shared" si="365"/>
        <v>0</v>
      </c>
      <c r="DX386" s="91" t="str">
        <f>IFERROR(VLOOKUP(TEXT($A386,"0000"),'AYP11'!$B$3:$AU$424,11,FALSE),"")</f>
        <v/>
      </c>
      <c r="DY386" s="95">
        <f t="shared" si="366"/>
        <v>0</v>
      </c>
      <c r="DZ386" s="95">
        <f t="shared" si="367"/>
        <v>0</v>
      </c>
      <c r="EA386" s="91" t="str">
        <f>IFERROR(VLOOKUP(TEXT($A386,"0000"),'AYP11'!$B$1269:$AU$1690,11,FALSE),"")</f>
        <v/>
      </c>
      <c r="EB386" s="95">
        <f t="shared" si="368"/>
        <v>0</v>
      </c>
      <c r="EC386" s="95">
        <f t="shared" si="369"/>
        <v>0</v>
      </c>
      <c r="ED386" s="91" t="str">
        <f>IFERROR(VLOOKUP(TEXT($A386,"0000"),'AYP11'!$B$1691:$AU$2112,11,FALSE),"")</f>
        <v/>
      </c>
      <c r="EE386" s="95">
        <f t="shared" si="370"/>
        <v>0</v>
      </c>
      <c r="EF386" s="95">
        <f t="shared" si="371"/>
        <v>0</v>
      </c>
      <c r="EG386" s="91" t="str">
        <f>IFERROR(VLOOKUP(TEXT($A386,"0000"),'AYP11'!$B$2535:$AU$2956,11,FALSE),"")</f>
        <v/>
      </c>
      <c r="EH386" s="95">
        <f t="shared" si="372"/>
        <v>0</v>
      </c>
      <c r="EI386" s="95">
        <f t="shared" si="373"/>
        <v>0</v>
      </c>
    </row>
    <row r="387" spans="1:147" x14ac:dyDescent="0.25">
      <c r="A387" s="248">
        <v>7101</v>
      </c>
      <c r="B387" s="291">
        <f t="shared" ref="B387:B450" si="384">C387/F387*100</f>
        <v>28.882175226586103</v>
      </c>
      <c r="C387" s="50">
        <f>IFERROR(VLOOKUP(TEXT($A387,"0000"),'R-M11'!$A$2:$AA$500,4,FALSE),0)</f>
        <v>478</v>
      </c>
      <c r="D387" s="291">
        <f t="shared" ref="D387:D450" si="385">E387/F387*100</f>
        <v>47.311178247734134</v>
      </c>
      <c r="E387" s="98">
        <f>IFERROR(SUM(VLOOKUP(TEXT($A387,"0000"),'R-M11'!$A$2:$AA$500,5,FALSE),VLOOKUP(TEXT($A387,"0000"),'R-M11'!$A$2:$AA$500,6,FALSE)),0)</f>
        <v>783</v>
      </c>
      <c r="F387" s="58">
        <f>IFERROR(VLOOKUP(TEXT($A387,"0000"),'R-M11'!$A$2:$AA$500,14,FALSE),0)</f>
        <v>1655</v>
      </c>
      <c r="G387" s="230">
        <f t="shared" si="374"/>
        <v>30.562175226586103</v>
      </c>
      <c r="H387" s="97">
        <f t="shared" ref="H387:H450" si="386">IFERROR(G387/100*F387,0)</f>
        <v>505.80399999999997</v>
      </c>
      <c r="I387" s="230">
        <f t="shared" si="375"/>
        <v>48.031178247734132</v>
      </c>
      <c r="J387" s="97">
        <f t="shared" ref="J387:J450" si="387">IFERROR(I387/100*F387,"")</f>
        <v>794.91599999999983</v>
      </c>
      <c r="K387" s="230">
        <f t="shared" ref="K387:K450" si="388">IFERROR(ROUND(SUM(B387,D387),0),"")</f>
        <v>76</v>
      </c>
      <c r="L387" s="121">
        <f>IFERROR(VLOOKUP(K387,'Criteria Table'!$A$2:$I$102,2,FALSE),"")</f>
        <v>2.4000000000000004</v>
      </c>
      <c r="M387" s="230">
        <f t="shared" ref="M387:M450" si="389">IFERROR(SUM(G387,I387),"")</f>
        <v>78.593353474320239</v>
      </c>
      <c r="N387" s="286">
        <f t="shared" ref="N387:N450" si="390">O387/R387*100</f>
        <v>18.947368421052634</v>
      </c>
      <c r="O387" s="50">
        <f>IFERROR(VLOOKUP(TEXT($A387,"0000"),'R-M11'!$A$2:$AA$500,17,FALSE),"")</f>
        <v>144</v>
      </c>
      <c r="P387" s="286">
        <f t="shared" ref="P387:P450" si="391">Q387/R387*100</f>
        <v>72.368421052631575</v>
      </c>
      <c r="Q387" s="98">
        <f>IFERROR(SUM(VLOOKUP(TEXT($A387,"0000"),'R-M11'!$A$2:$AA$500,18,FALSE),VLOOKUP(TEXT($A387,"0000"),'R-M11'!$A$2:$AA$500,19,FALSE)),0)</f>
        <v>550</v>
      </c>
      <c r="R387" s="69">
        <f>IFERROR(VLOOKUP(TEXT($A387,"0000"),'R-M11'!$A$2:$AA$500,27,FALSE),0)</f>
        <v>760</v>
      </c>
      <c r="S387" s="121">
        <f t="shared" si="376"/>
        <v>18.947368421052634</v>
      </c>
      <c r="T387" s="70">
        <f t="shared" ref="T387:T450" si="392">IFERROR(S387/100*R387,"")</f>
        <v>144.00000000000003</v>
      </c>
      <c r="U387" s="121">
        <f t="shared" si="377"/>
        <v>72.368421052631575</v>
      </c>
      <c r="V387" s="70">
        <f t="shared" ref="V387:V450" si="393">IFERROR(U387/100*R387,"")</f>
        <v>549.99999999999989</v>
      </c>
      <c r="W387" s="121">
        <f t="shared" ref="W387:W450" si="394">IFERROR(ROUND(SUM(N387,P387),0),"")</f>
        <v>91</v>
      </c>
      <c r="X387" s="124">
        <f>IFERROR(VLOOKUP(W387,'Criteria Table'!$A$2:$I$102,2,FALSE),"")</f>
        <v>0</v>
      </c>
      <c r="Y387" s="121">
        <f t="shared" ref="Y387:Y450" si="395">IFERROR(SUM(S387,U387),"")</f>
        <v>91.315789473684205</v>
      </c>
      <c r="Z387" s="92">
        <f>IFERROR(IF(VLOOKUP(A387,'SG11'!$A$3:$AI$500,18,FALSE)="","NA",VLOOKUP(A387,'SG11'!$A$3:$AI$500,18,FALSE)),"")</f>
        <v>72</v>
      </c>
      <c r="AA387" s="75">
        <f>IFERROR(VLOOKUP(Z387,'Criteria Table'!$A$2:$I$102,6,FALSE),"NA")</f>
        <v>5</v>
      </c>
      <c r="AB387" s="95">
        <f t="shared" si="378"/>
        <v>77</v>
      </c>
      <c r="AC387" s="84">
        <f>IFERROR(IF(VLOOKUP(A387,'SG11'!$A$3:$AI$500,19,FALSE)="","NA",VLOOKUP(A387,'SG11'!$A$3:$AI$500,19,FALSE)),"")</f>
        <v>82</v>
      </c>
      <c r="AD387" s="75">
        <f>IFERROR(VLOOKUP(AC387,'Criteria Table'!$A$2:$I$102,6,FALSE),"NA")</f>
        <v>5</v>
      </c>
      <c r="AE387" s="95">
        <f t="shared" si="379"/>
        <v>87</v>
      </c>
      <c r="AF387" s="92">
        <f>IFERROR(IF(VLOOKUP(A387,'SG11'!$A$3:$AI$500,20,FALSE)="","NA",VLOOKUP(A387,'SG11'!$A$3:$AI$500,20,FALSE)),"")</f>
        <v>63</v>
      </c>
      <c r="AG387" s="75">
        <f>IFERROR(VLOOKUP(AF387,'Criteria Table'!$A$2:$I$102,6,FALSE),"NA")</f>
        <v>5</v>
      </c>
      <c r="AH387" s="95">
        <f t="shared" si="380"/>
        <v>68</v>
      </c>
      <c r="AI387" s="84">
        <f>IFERROR(IF(VLOOKUP(A387,'SG11'!$A$3:$AI$500,21,FALSE)="","NA",VLOOKUP(A387,'SG11'!$A$3:$AI$500,21,FALSE)),"")</f>
        <v>81</v>
      </c>
      <c r="AJ387" s="75">
        <f>IFERROR(VLOOKUP(AI387,'Criteria Table'!$A$2:$I$102,6,FALSE),"NA")</f>
        <v>5</v>
      </c>
      <c r="AK387" s="95">
        <f t="shared" si="381"/>
        <v>86</v>
      </c>
      <c r="AL387" s="99">
        <f>IFERROR(VLOOKUP(TEXT(A387,"0000"),'W11'!$A$1:$E$500,4,FALSE)/AP387*100,"")</f>
        <v>100</v>
      </c>
      <c r="AM387" s="97">
        <f>IFERROR(VLOOKUP(TEXT(A387,"0000"),'W11'!$A$1:$E$500,4,FALSE),"")</f>
        <v>763</v>
      </c>
      <c r="AN387" s="99">
        <f t="shared" ref="AN387:AN450" si="396">IFERROR(AL387+AQ387,"")</f>
        <v>100</v>
      </c>
      <c r="AO387" s="97">
        <f t="shared" ref="AO387:AO450" si="397">IFERROR(AN387/100*AP387,"")</f>
        <v>763</v>
      </c>
      <c r="AP387" s="99">
        <f>IFERROR(VLOOKUP(TEXT(A387,"0000"),'W11'!$A$1:$E$500,5,FALSE),"")</f>
        <v>763</v>
      </c>
      <c r="AQ387" s="97">
        <f>IFERROR(VLOOKUP(ROUND(AL387,0),'Criteria Table'!$A$2:$I$102,4,FALSE),0)</f>
        <v>0</v>
      </c>
      <c r="AR387" s="128"/>
      <c r="AS387" s="95"/>
      <c r="AT387" s="95"/>
      <c r="AU387" s="100">
        <f>IFERROR(VLOOKUP(TEXT(A387,"0000"),'Sci11'!$A$3:$N$492,4,FALSE)/VLOOKUP(TEXT(A387,"0000"),'Sci11'!$A$3:$N$492,14,FALSE)*100,"")</f>
        <v>45.806451612903224</v>
      </c>
      <c r="AV387" s="101">
        <f>SUM(VLOOKUP(TEXT(A387,"0000"),'Sci11'!$A$3:$N$492,5,FALSE),VLOOKUP(TEXT(A387,"0000"),'Sci11'!$A$3:$N$492,6,FALSE))/VLOOKUP(TEXT(A387,"0000"),'Sci11'!$A$3:$N$492,14,FALSE)*100</f>
        <v>16.129032258064516</v>
      </c>
      <c r="AW387" s="100">
        <f t="shared" si="382"/>
        <v>48.466451612903228</v>
      </c>
      <c r="AX387" s="101">
        <f>IFERROR(AW387/100*VLOOKUP(TEXT(A387,"0000"),'Sci11'!$A$3:$N$492,14,FALSE),"")</f>
        <v>300.49200000000002</v>
      </c>
      <c r="AY387" s="100">
        <f t="shared" si="383"/>
        <v>17.269032258064517</v>
      </c>
      <c r="AZ387" s="101">
        <f>IFERROR(AY387/100*VLOOKUP(TEXT(A387,"0000"),'Sci11'!$A$3:$N$492,14,FALSE),"")</f>
        <v>107.06800000000001</v>
      </c>
      <c r="BA387" s="100">
        <f t="shared" ref="BA387:BA450" si="398">IFERROR(ROUND(SUM(AU387:AV387),0),"")</f>
        <v>62</v>
      </c>
      <c r="BB387" s="101">
        <f>IFERROR(VLOOKUP(BA387,'Criteria Table'!$A$2:$I$102,2,FALSE),"")</f>
        <v>3.8000000000000003</v>
      </c>
      <c r="BC387" s="101">
        <f t="shared" ref="BC387:BC450" si="399">IFERROR(SUM(BA387:BB387),"")</f>
        <v>65.8</v>
      </c>
      <c r="BD387" s="82">
        <f>IFERROR(VLOOKUP(A387,ATTx11!$A$2:$N$500,4,FALSE),"")</f>
        <v>97.37</v>
      </c>
      <c r="BE387" s="95">
        <f t="shared" ref="BE387:BE450" si="400">IFERROR(IF(BD387&lt;91,3,IF(BD387&lt;94,1,IF(BD387&lt;97,0.5,0))),"")</f>
        <v>0</v>
      </c>
      <c r="BF387" s="96">
        <f t="shared" ref="BF387:BF450" si="401">IFERROR(SUM(BD387:BE387),"")</f>
        <v>97.37</v>
      </c>
      <c r="BG387" s="70">
        <f>IFERROR(VLOOKUP(A387,ATTx11!$A$2:$N$500,11,FALSE),"")</f>
        <v>221</v>
      </c>
      <c r="BH387" s="95">
        <f t="shared" ref="BH387:BH450" si="402">IFERROR(BG387-(BG387*0.1),"")</f>
        <v>198.9</v>
      </c>
      <c r="BI387" s="70">
        <f>IFERROR(VLOOKUP(A387,ATTx11!$A$2:$N$500,12,FALSE),"")</f>
        <v>74</v>
      </c>
      <c r="BJ387" s="97">
        <f t="shared" ref="BJ387:BJ450" si="403">IFERROR(BI387-(BI387*0.1),"")</f>
        <v>66.599999999999994</v>
      </c>
      <c r="BK387" s="84">
        <f>IFERROR(VLOOKUP(A387,ATTx11!$A$2:$N$500,7,FALSE),"")</f>
        <v>169</v>
      </c>
      <c r="BL387" s="97">
        <f t="shared" ref="BL387:BL450" si="404">IFERROR(BK387-(BK387*0.1),"")</f>
        <v>152.1</v>
      </c>
      <c r="BM387" s="84">
        <f>IFERROR(VLOOKUP(A387,ATTx11!$A$2:$N$500,8,FALSE),"")</f>
        <v>67</v>
      </c>
      <c r="BN387" s="95">
        <f t="shared" ref="BN387:BN450" si="405">IFERROR(BM387-(BM387*0.1),"")</f>
        <v>60.3</v>
      </c>
      <c r="BO387" s="95"/>
      <c r="BP387" s="83">
        <f>IFERROR(VLOOKUP(TEXT($A387,"0000"),'AYP11'!$B$3379:$AU$3800,17,FALSE),"")</f>
        <v>84</v>
      </c>
      <c r="BQ387" s="75">
        <f>IFERROR(VLOOKUP(BP387,'Criteria Table'!$A$2:$I$102,2,FALSE),0)</f>
        <v>1.6</v>
      </c>
      <c r="BR387" s="95">
        <f t="shared" ref="BR387:BR450" si="406">ROUND(SUM(BP387:BQ387),0)</f>
        <v>86</v>
      </c>
      <c r="BS387" s="83">
        <f>IFERROR(VLOOKUP(TEXT($A387,"0000"),'AYP11'!$B$847:$AU$1268,17,FALSE),"")</f>
        <v>63</v>
      </c>
      <c r="BT387" s="75">
        <f>IFERROR(VLOOKUP(BS387,'Criteria Table'!$A$2:$I$102,2,FALSE),0)</f>
        <v>3.7</v>
      </c>
      <c r="BU387" s="95">
        <f t="shared" ref="BU387:BU450" si="407">ROUND(SUM(BS387:BT387),0)</f>
        <v>67</v>
      </c>
      <c r="BV387" s="83">
        <f>IFERROR(VLOOKUP(TEXT($A387,"0000"),'AYP11'!$B$2113:$AU$2534,17,FALSE),"")</f>
        <v>75</v>
      </c>
      <c r="BW387" s="75">
        <f>IFERROR(VLOOKUP(BV387,'Criteria Table'!$A$2:$I$102,2,FALSE),0)</f>
        <v>2.5</v>
      </c>
      <c r="BX387" s="95">
        <f t="shared" ref="BX387:BX450" si="408">ROUND(SUM(BV387:BW387),0)</f>
        <v>78</v>
      </c>
      <c r="BY387" s="83">
        <f>IFERROR(VLOOKUP(TEXT($A387,"0000"),'AYP11'!$B$425:$AU$846,17,FALSE),"")</f>
        <v>0</v>
      </c>
      <c r="BZ387" s="75">
        <f>IFERROR(VLOOKUP(BY387,'Criteria Table'!$A$2:$I$102,2,FALSE),0)</f>
        <v>10</v>
      </c>
      <c r="CA387" s="95">
        <f t="shared" ref="CA387:CA450" si="409">ROUND(SUM(BY387:BZ387),0)</f>
        <v>10</v>
      </c>
      <c r="CB387" s="83">
        <f>IFERROR(VLOOKUP(TEXT($A387,"0000"),'AYP11'!$B$3:$AU$424,17,FALSE),"")</f>
        <v>0</v>
      </c>
      <c r="CC387" s="95">
        <f>IFERROR(VLOOKUP(CB387,'Criteria Table'!$A$2:$I$102,2,FALSE),0)</f>
        <v>10</v>
      </c>
      <c r="CD387" s="95">
        <f t="shared" ref="CD387:CD450" si="410">ROUND(SUM(CB387:CC387),0)</f>
        <v>10</v>
      </c>
      <c r="CE387" s="83">
        <f>IFERROR(VLOOKUP(TEXT($A387,"0000"),'AYP11'!$B$1269:$AU$1690,17,FALSE),"")</f>
        <v>66</v>
      </c>
      <c r="CF387" s="95">
        <f>IFERROR(VLOOKUP(CE387,'Criteria Table'!$A$2:$I$102,2,FALSE),0)</f>
        <v>3.4000000000000004</v>
      </c>
      <c r="CG387" s="95">
        <f t="shared" ref="CG387:CG450" si="411">ROUND(SUM(CE387:CF387),0)</f>
        <v>69</v>
      </c>
      <c r="CH387" s="83">
        <f>IFERROR(VLOOKUP(TEXT($A387,"0000"),'AYP11'!$B$1691:$AU$2112,17,FALSE),"")</f>
        <v>0</v>
      </c>
      <c r="CI387" s="95">
        <f>IFERROR(VLOOKUP(CH387,'Criteria Table'!$A$2:$I$102,2,FALSE),0)</f>
        <v>10</v>
      </c>
      <c r="CJ387" s="95">
        <f t="shared" ref="CJ387:CJ450" si="412">ROUND(SUM(CH387:CI387),0)</f>
        <v>10</v>
      </c>
      <c r="CK387" s="83">
        <f>IFERROR(VLOOKUP(TEXT($A387,"0000"),'AYP11'!$B$2535:$AU$2956,17,FALSE),"")</f>
        <v>0</v>
      </c>
      <c r="CL387" s="95">
        <f>IFERROR(VLOOKUP(CK387,'Criteria Table'!$A$2:$I$102,2,FALSE),0)</f>
        <v>10</v>
      </c>
      <c r="CM387" s="95">
        <f t="shared" ref="CM387:CM450" si="413">ROUND(SUM(CK387:CL387),0)</f>
        <v>10</v>
      </c>
      <c r="CN387" s="76">
        <f>IFERROR(VLOOKUP(TEXT($A387,"0000"),'AYP11'!$B$3379:$AU$3800,23,FALSE),"")</f>
        <v>0</v>
      </c>
      <c r="CO387" s="95">
        <f>IFERROR(VLOOKUP(CN387,'Criteria Table'!$A$2:$I$102,2,FALSE),0)</f>
        <v>10</v>
      </c>
      <c r="CP387" s="95">
        <f t="shared" ref="CP387:CP450" si="414">ROUND(SUM(CN387:CO387),0)</f>
        <v>10</v>
      </c>
      <c r="CQ387" s="76">
        <f>IFERROR(VLOOKUP(TEXT($A387,"0000"),'AYP11'!$B$847:$AU$1268,23,FALSE),"")</f>
        <v>77</v>
      </c>
      <c r="CR387" s="95">
        <f>IFERROR(VLOOKUP(CQ387,'Criteria Table'!$A$2:$I$102,2,FALSE),0)</f>
        <v>2.3000000000000003</v>
      </c>
      <c r="CS387" s="95">
        <f t="shared" ref="CS387:CS450" si="415">ROUND(SUM(CQ387:CR387),0)</f>
        <v>79</v>
      </c>
      <c r="CT387" s="76">
        <f>IFERROR(VLOOKUP(TEXT($A387,"0000"),'AYP11'!$B$2113:$AU$2534,23,FALSE),"")</f>
        <v>91</v>
      </c>
      <c r="CU387" s="95">
        <f>IFERROR(VLOOKUP(CT387,'Criteria Table'!$A$2:$I$102,2,FALSE),0)</f>
        <v>0</v>
      </c>
      <c r="CV387" s="95">
        <f t="shared" ref="CV387:CV450" si="416">ROUND(SUM(CT387:CU387),0)</f>
        <v>91</v>
      </c>
      <c r="CW387" s="76">
        <f>IFERROR(VLOOKUP(TEXT($A387,"0000"),'AYP11'!$B$425:$AU$846,23,FALSE),"")</f>
        <v>0</v>
      </c>
      <c r="CX387" s="95">
        <f>IFERROR(VLOOKUP(CW387,'Criteria Table'!$A$2:$I$102,2,FALSE),0)</f>
        <v>10</v>
      </c>
      <c r="CY387" s="95">
        <f t="shared" ref="CY387:CY450" si="417">ROUND(SUM(CW387:CX387),0)</f>
        <v>10</v>
      </c>
      <c r="CZ387" s="76">
        <f>IFERROR(VLOOKUP(TEXT($A387,"0000"),'AYP11'!$B$3:$AU$424,23,FALSE),"")</f>
        <v>0</v>
      </c>
      <c r="DA387" s="95">
        <f>IFERROR(VLOOKUP(CZ387,'Criteria Table'!$A$2:$I$102,2,FALSE),0)</f>
        <v>10</v>
      </c>
      <c r="DB387" s="95">
        <f t="shared" ref="DB387:DB450" si="418">ROUND(SUM(CZ387:DA387),0)</f>
        <v>10</v>
      </c>
      <c r="DC387" s="76">
        <f>IFERROR(VLOOKUP(TEXT($A387,"0000"),'AYP11'!$B$1269:$AU$1690,23,FALSE),"")</f>
        <v>84</v>
      </c>
      <c r="DD387" s="95">
        <f>IFERROR(VLOOKUP(DC387,'Criteria Table'!$A$2:$I$102,2,FALSE),0)</f>
        <v>1.6</v>
      </c>
      <c r="DE387" s="95">
        <f t="shared" ref="DE387:DE450" si="419">ROUND(SUM(DC387:DD387),0)</f>
        <v>86</v>
      </c>
      <c r="DF387" s="76">
        <f>IFERROR(VLOOKUP(TEXT($A387,"0000"),'AYP11'!$B$1691:$AU$2112,23,FALSE),"")</f>
        <v>0</v>
      </c>
      <c r="DG387" s="95">
        <f>IFERROR(VLOOKUP(DF387,'Criteria Table'!$A$2:$I$102,2,FALSE),0)</f>
        <v>10</v>
      </c>
      <c r="DH387" s="95">
        <f t="shared" ref="DH387:DH450" si="420">ROUND(SUM(DF387:DG387),0)</f>
        <v>10</v>
      </c>
      <c r="DI387" s="76">
        <f>IFERROR(VLOOKUP(TEXT($A387,"0000"),'AYP11'!$B$2535:$AU$2956,23,FALSE),"")</f>
        <v>0</v>
      </c>
      <c r="DJ387" s="95">
        <f>IFERROR(VLOOKUP(DI387,'Criteria Table'!$A$2:$I$102,2,FALSE),0)</f>
        <v>10</v>
      </c>
      <c r="DK387" s="95">
        <f t="shared" ref="DK387:DK450" si="421">ROUND(SUM(DI387:DJ387),0)</f>
        <v>10</v>
      </c>
      <c r="DL387" s="91">
        <f>IFERROR(VLOOKUP(TEXT($A387,"0000"),'AYP11'!$B$3379:$AU$3800,11,FALSE),"")</f>
        <v>0</v>
      </c>
      <c r="DM387" s="95">
        <f t="shared" ref="DM387:DM450" si="422">IF(DL387&gt;89,0,1)</f>
        <v>1</v>
      </c>
      <c r="DN387" s="95" t="str">
        <f t="shared" ref="DN387:DN450" si="423">IF(DL387&gt;0,ROUND(SUM(DL387:DM387),0),"")</f>
        <v/>
      </c>
      <c r="DO387" s="91">
        <f>IFERROR(VLOOKUP(TEXT($A387,"0000"),'AYP11'!$B$847:$AU$1268,11,FALSE),"")</f>
        <v>0</v>
      </c>
      <c r="DP387" s="95">
        <f t="shared" ref="DP387:DP450" si="424">IF(DO387&gt;89,0,1)</f>
        <v>1</v>
      </c>
      <c r="DQ387" s="95" t="str">
        <f t="shared" ref="DQ387:DQ450" si="425">IF(DO387&gt;0,ROUND(SUM(DO387:DP387),0),"")</f>
        <v/>
      </c>
      <c r="DR387" s="91">
        <f>IFERROR(VLOOKUP(TEXT($A387,"0000"),'AYP11'!$B$2113:$AU$2534,11,FALSE),"")</f>
        <v>0</v>
      </c>
      <c r="DS387" s="95">
        <f t="shared" ref="DS387:DS450" si="426">IF(DR387&gt;89,0,1)</f>
        <v>1</v>
      </c>
      <c r="DT387" s="95" t="str">
        <f t="shared" ref="DT387:DT450" si="427">IF(DR387&gt;0,ROUND(SUM(DR387:DS387),0),"")</f>
        <v/>
      </c>
      <c r="DU387" s="91">
        <f>IFERROR(VLOOKUP(TEXT($A387,"0000"),'AYP11'!$B$425:$AU$846,11,FALSE),"")</f>
        <v>0</v>
      </c>
      <c r="DV387" s="95">
        <f t="shared" ref="DV387:DV450" si="428">IF(DU387&gt;89,0,1)</f>
        <v>1</v>
      </c>
      <c r="DW387" s="95" t="str">
        <f t="shared" ref="DW387:DW450" si="429">IF(DU387&gt;0,ROUND(SUM(DU387:DV387),0),"")</f>
        <v/>
      </c>
      <c r="DX387" s="91">
        <f>IFERROR(VLOOKUP(TEXT($A387,"0000"),'AYP11'!$B$3:$AU$424,11,FALSE),"")</f>
        <v>0</v>
      </c>
      <c r="DY387" s="95">
        <f t="shared" ref="DY387:DY450" si="430">IF(DX387&gt;89,0,1)</f>
        <v>1</v>
      </c>
      <c r="DZ387" s="95" t="str">
        <f t="shared" ref="DZ387:DZ450" si="431">IF(DX387&gt;0,ROUND(SUM(DX387:DY387),0),"")</f>
        <v/>
      </c>
      <c r="EA387" s="91">
        <f>IFERROR(VLOOKUP(TEXT($A387,"0000"),'AYP11'!$B$1269:$AU$1690,11,FALSE),"")</f>
        <v>0</v>
      </c>
      <c r="EB387" s="95">
        <f t="shared" ref="EB387:EB450" si="432">IF(EA387&gt;89,0,1)</f>
        <v>1</v>
      </c>
      <c r="EC387" s="95" t="str">
        <f t="shared" ref="EC387:EC450" si="433">IF(EA387&gt;0,ROUND(SUM(EA387:EB387),0),"")</f>
        <v/>
      </c>
      <c r="ED387" s="91">
        <f>IFERROR(VLOOKUP(TEXT($A387,"0000"),'AYP11'!$B$1691:$AU$2112,11,FALSE),"")</f>
        <v>0</v>
      </c>
      <c r="EE387" s="95">
        <f t="shared" ref="EE387:EE450" si="434">IF(ED387&gt;89,0,1)</f>
        <v>1</v>
      </c>
      <c r="EF387" s="95" t="str">
        <f t="shared" ref="EF387:EF450" si="435">IF(ED387&gt;0,ROUND(SUM(ED387:EE387),0),"")</f>
        <v/>
      </c>
      <c r="EG387" s="91">
        <f>IFERROR(VLOOKUP(TEXT($A387,"0000"),'AYP11'!$B$2535:$AU$2956,11,FALSE),"")</f>
        <v>0</v>
      </c>
      <c r="EH387" s="95">
        <f t="shared" ref="EH387:EH450" si="436">IF(EG387&gt;89,0,1)</f>
        <v>1</v>
      </c>
      <c r="EI387" s="95" t="str">
        <f t="shared" ref="EI387:EI450" si="437">IF(EG387&gt;0,ROUND(SUM(EG387:EH387),0),"")</f>
        <v/>
      </c>
    </row>
    <row r="388" spans="1:147" x14ac:dyDescent="0.25">
      <c r="A388" s="248">
        <v>7111</v>
      </c>
      <c r="B388" s="291">
        <f t="shared" si="384"/>
        <v>18.932038834951456</v>
      </c>
      <c r="C388" s="50">
        <f>IFERROR(VLOOKUP(TEXT($A388,"0000"),'R-M11'!$A$2:$AA$500,4,FALSE),0)</f>
        <v>273</v>
      </c>
      <c r="D388" s="291">
        <f t="shared" si="385"/>
        <v>12.274618585298198</v>
      </c>
      <c r="E388" s="98">
        <f>IFERROR(SUM(VLOOKUP(TEXT($A388,"0000"),'R-M11'!$A$2:$AA$500,5,FALSE),VLOOKUP(TEXT($A388,"0000"),'R-M11'!$A$2:$AA$500,6,FALSE)),0)</f>
        <v>177</v>
      </c>
      <c r="F388" s="58">
        <f>IFERROR(VLOOKUP(TEXT($A388,"0000"),'R-M11'!$A$2:$AA$500,14,FALSE),0)</f>
        <v>1442</v>
      </c>
      <c r="G388" s="230">
        <f t="shared" ref="G388:G451" si="438">IFERROR(B388+(0.7*L388),"")</f>
        <v>23.762038834951454</v>
      </c>
      <c r="H388" s="97">
        <f t="shared" si="386"/>
        <v>342.64859999999999</v>
      </c>
      <c r="I388" s="230">
        <f t="shared" ref="I388:I451" si="439">IFERROR(D388+(0.3*L388),"")</f>
        <v>14.344618585298198</v>
      </c>
      <c r="J388" s="97">
        <f t="shared" si="387"/>
        <v>206.8494</v>
      </c>
      <c r="K388" s="230">
        <f t="shared" si="388"/>
        <v>31</v>
      </c>
      <c r="L388" s="121">
        <f>IFERROR(VLOOKUP(K388,'Criteria Table'!$A$2:$I$102,2,FALSE),"")</f>
        <v>6.9</v>
      </c>
      <c r="M388" s="230">
        <f t="shared" si="389"/>
        <v>38.106657420249654</v>
      </c>
      <c r="N388" s="286">
        <f t="shared" si="390"/>
        <v>31.049562682215743</v>
      </c>
      <c r="O388" s="50">
        <f>IFERROR(VLOOKUP(TEXT($A388,"0000"),'R-M11'!$A$2:$AA$500,17,FALSE),"")</f>
        <v>213</v>
      </c>
      <c r="P388" s="286">
        <f t="shared" si="391"/>
        <v>31.924198250728864</v>
      </c>
      <c r="Q388" s="98">
        <f>IFERROR(SUM(VLOOKUP(TEXT($A388,"0000"),'R-M11'!$A$2:$AA$500,18,FALSE),VLOOKUP(TEXT($A388,"0000"),'R-M11'!$A$2:$AA$500,19,FALSE)),0)</f>
        <v>219</v>
      </c>
      <c r="R388" s="69">
        <f>IFERROR(VLOOKUP(TEXT($A388,"0000"),'R-M11'!$A$2:$AA$500,27,FALSE),0)</f>
        <v>686</v>
      </c>
      <c r="S388" s="121">
        <f t="shared" ref="S388:S451" si="440">IFERROR(N388+(0.7*X388),"")</f>
        <v>33.63956268221574</v>
      </c>
      <c r="T388" s="70">
        <f t="shared" si="392"/>
        <v>230.76739999999998</v>
      </c>
      <c r="U388" s="121">
        <f t="shared" ref="U388:U451" si="441">IFERROR(P388+(0.3*X388),"")</f>
        <v>33.034198250728863</v>
      </c>
      <c r="V388" s="70">
        <f t="shared" si="393"/>
        <v>226.6146</v>
      </c>
      <c r="W388" s="121">
        <f t="shared" si="394"/>
        <v>63</v>
      </c>
      <c r="X388" s="124">
        <f>IFERROR(VLOOKUP(W388,'Criteria Table'!$A$2:$I$102,2,FALSE),"")</f>
        <v>3.7</v>
      </c>
      <c r="Y388" s="121">
        <f t="shared" si="395"/>
        <v>66.673760932944603</v>
      </c>
      <c r="Z388" s="92">
        <f>IFERROR(IF(VLOOKUP(A388,'SG11'!$A$3:$AI$500,18,FALSE)="","NA",VLOOKUP(A388,'SG11'!$A$3:$AI$500,18,FALSE)),"")</f>
        <v>50</v>
      </c>
      <c r="AA388" s="75">
        <f>IFERROR(VLOOKUP(Z388,'Criteria Table'!$A$2:$I$102,6,FALSE),"NA")</f>
        <v>10</v>
      </c>
      <c r="AB388" s="95">
        <f t="shared" ref="AB388:AB451" si="442">IF(Z388="NA","NA",ROUND(SUM(Z388:AA388),0))</f>
        <v>60</v>
      </c>
      <c r="AC388" s="84">
        <f>IFERROR(IF(VLOOKUP(A388,'SG11'!$A$3:$AI$500,19,FALSE)="","NA",VLOOKUP(A388,'SG11'!$A$3:$AI$500,19,FALSE)),"")</f>
        <v>75</v>
      </c>
      <c r="AD388" s="75">
        <f>IFERROR(VLOOKUP(AC388,'Criteria Table'!$A$2:$I$102,6,FALSE),"NA")</f>
        <v>5</v>
      </c>
      <c r="AE388" s="95">
        <f t="shared" ref="AE388:AE451" si="443">IF(AC388="NA","NA",ROUND(SUM(AC388:AD388),0))</f>
        <v>80</v>
      </c>
      <c r="AF388" s="92">
        <f>IFERROR(IF(VLOOKUP(A388,'SG11'!$A$3:$AI$500,20,FALSE)="","NA",VLOOKUP(A388,'SG11'!$A$3:$AI$500,20,FALSE)),"")</f>
        <v>52</v>
      </c>
      <c r="AG388" s="75">
        <f>IFERROR(VLOOKUP(AF388,'Criteria Table'!$A$2:$I$102,6,FALSE),"NA")</f>
        <v>10</v>
      </c>
      <c r="AH388" s="95">
        <f t="shared" ref="AH388:AH451" si="444">IF(AF388="NA","NA",ROUND(SUM(AF388:AG388),0))</f>
        <v>62</v>
      </c>
      <c r="AI388" s="84">
        <f>IFERROR(IF(VLOOKUP(A388,'SG11'!$A$3:$AI$500,21,FALSE)="","NA",VLOOKUP(A388,'SG11'!$A$3:$AI$500,21,FALSE)),"")</f>
        <v>65</v>
      </c>
      <c r="AJ388" s="75">
        <f>IFERROR(VLOOKUP(AI388,'Criteria Table'!$A$2:$I$102,6,FALSE),"NA")</f>
        <v>5</v>
      </c>
      <c r="AK388" s="95">
        <f t="shared" ref="AK388:AK451" si="445">IF(AI388="NA","NA",ROUND(SUM(AI388:AJ388),0))</f>
        <v>70</v>
      </c>
      <c r="AL388" s="99">
        <f>IFERROR(VLOOKUP(TEXT(A388,"0000"),'W11'!$A$1:$E$500,4,FALSE)/AP388*100,"")</f>
        <v>86.095505617977537</v>
      </c>
      <c r="AM388" s="97">
        <f>IFERROR(VLOOKUP(TEXT(A388,"0000"),'W11'!$A$1:$E$500,4,FALSE),"")</f>
        <v>613</v>
      </c>
      <c r="AN388" s="99">
        <f t="shared" si="396"/>
        <v>87.095505617977537</v>
      </c>
      <c r="AO388" s="97">
        <f t="shared" si="397"/>
        <v>620.12000000000012</v>
      </c>
      <c r="AP388" s="99">
        <f>IFERROR(VLOOKUP(TEXT(A388,"0000"),'W11'!$A$1:$E$500,5,FALSE),"")</f>
        <v>712</v>
      </c>
      <c r="AQ388" s="97">
        <f>IFERROR(VLOOKUP(ROUND(AL388,0),'Criteria Table'!$A$2:$I$102,4,FALSE),0)</f>
        <v>1</v>
      </c>
      <c r="AR388" s="128"/>
      <c r="AS388" s="95"/>
      <c r="AT388" s="95"/>
      <c r="AU388" s="100">
        <f>IFERROR(VLOOKUP(TEXT(A388,"0000"),'Sci11'!$A$3:$N$492,4,FALSE)/VLOOKUP(TEXT(A388,"0000"),'Sci11'!$A$3:$N$492,14,FALSE)*100,"")</f>
        <v>21.03386809269162</v>
      </c>
      <c r="AV388" s="101">
        <f>SUM(VLOOKUP(TEXT(A388,"0000"),'Sci11'!$A$3:$N$492,5,FALSE),VLOOKUP(TEXT(A388,"0000"),'Sci11'!$A$3:$N$492,6,FALSE))/VLOOKUP(TEXT(A388,"0000"),'Sci11'!$A$3:$N$492,14,FALSE)*100</f>
        <v>3.2085561497326207</v>
      </c>
      <c r="AW388" s="100">
        <f t="shared" ref="AW388:AW451" si="446">IFERROR(AU388+(0.7*BB388),"")</f>
        <v>26.35386809269162</v>
      </c>
      <c r="AX388" s="101">
        <f>IFERROR(AW388/100*VLOOKUP(TEXT(A388,"0000"),'Sci11'!$A$3:$N$492,14,FALSE),"")</f>
        <v>147.84519999999998</v>
      </c>
      <c r="AY388" s="100">
        <f t="shared" ref="AY388:AY451" si="447">IFERROR(AV388+(0.3*BB388),"")</f>
        <v>5.488556149732621</v>
      </c>
      <c r="AZ388" s="101">
        <f>IFERROR(AY388/100*VLOOKUP(TEXT(A388,"0000"),'Sci11'!$A$3:$N$492,14,FALSE),"")</f>
        <v>30.790800000000001</v>
      </c>
      <c r="BA388" s="100">
        <f t="shared" si="398"/>
        <v>24</v>
      </c>
      <c r="BB388" s="101">
        <f>IFERROR(VLOOKUP(BA388,'Criteria Table'!$A$2:$I$102,2,FALSE),"")</f>
        <v>7.6000000000000005</v>
      </c>
      <c r="BC388" s="101">
        <f t="shared" si="399"/>
        <v>31.6</v>
      </c>
      <c r="BD388" s="82">
        <f>IFERROR(VLOOKUP(A388,ATTx11!$A$2:$N$500,4,FALSE),"")</f>
        <v>93.16</v>
      </c>
      <c r="BE388" s="95">
        <f t="shared" si="400"/>
        <v>1</v>
      </c>
      <c r="BF388" s="96">
        <f t="shared" si="401"/>
        <v>94.16</v>
      </c>
      <c r="BG388" s="70">
        <f>IFERROR(VLOOKUP(A388,ATTx11!$A$2:$N$500,11,FALSE),"")</f>
        <v>2133</v>
      </c>
      <c r="BH388" s="95">
        <f t="shared" si="402"/>
        <v>1919.7</v>
      </c>
      <c r="BI388" s="70">
        <f>IFERROR(VLOOKUP(A388,ATTx11!$A$2:$N$500,12,FALSE),"")</f>
        <v>273</v>
      </c>
      <c r="BJ388" s="97">
        <f t="shared" si="403"/>
        <v>245.7</v>
      </c>
      <c r="BK388" s="84">
        <f>IFERROR(VLOOKUP(A388,ATTx11!$A$2:$N$500,7,FALSE),"")</f>
        <v>922</v>
      </c>
      <c r="BL388" s="97">
        <f t="shared" si="404"/>
        <v>829.8</v>
      </c>
      <c r="BM388" s="84">
        <f>IFERROR(VLOOKUP(A388,ATTx11!$A$2:$N$500,8,FALSE),"")</f>
        <v>186</v>
      </c>
      <c r="BN388" s="95">
        <f t="shared" si="405"/>
        <v>167.4</v>
      </c>
      <c r="BO388" s="95"/>
      <c r="BP388" s="83">
        <f>IFERROR(VLOOKUP(TEXT($A388,"0000"),'AYP11'!$B$3379:$AU$3800,17,FALSE),"")</f>
        <v>0</v>
      </c>
      <c r="BQ388" s="75">
        <f>IFERROR(VLOOKUP(BP388,'Criteria Table'!$A$2:$I$102,2,FALSE),0)</f>
        <v>10</v>
      </c>
      <c r="BR388" s="95">
        <f t="shared" si="406"/>
        <v>10</v>
      </c>
      <c r="BS388" s="83">
        <f>IFERROR(VLOOKUP(TEXT($A388,"0000"),'AYP11'!$B$847:$AU$1268,17,FALSE),"")</f>
        <v>0</v>
      </c>
      <c r="BT388" s="75">
        <f>IFERROR(VLOOKUP(BS388,'Criteria Table'!$A$2:$I$102,2,FALSE),0)</f>
        <v>10</v>
      </c>
      <c r="BU388" s="95">
        <f t="shared" si="407"/>
        <v>10</v>
      </c>
      <c r="BV388" s="83">
        <f>IFERROR(VLOOKUP(TEXT($A388,"0000"),'AYP11'!$B$2113:$AU$2534,17,FALSE),"")</f>
        <v>34</v>
      </c>
      <c r="BW388" s="75">
        <f>IFERROR(VLOOKUP(BV388,'Criteria Table'!$A$2:$I$102,2,FALSE),0)</f>
        <v>6.6000000000000005</v>
      </c>
      <c r="BX388" s="95">
        <f t="shared" si="408"/>
        <v>41</v>
      </c>
      <c r="BY388" s="83">
        <f>IFERROR(VLOOKUP(TEXT($A388,"0000"),'AYP11'!$B$425:$AU$846,17,FALSE),"")</f>
        <v>0</v>
      </c>
      <c r="BZ388" s="75">
        <f>IFERROR(VLOOKUP(BY388,'Criteria Table'!$A$2:$I$102,2,FALSE),0)</f>
        <v>10</v>
      </c>
      <c r="CA388" s="95">
        <f t="shared" si="409"/>
        <v>10</v>
      </c>
      <c r="CB388" s="83">
        <f>IFERROR(VLOOKUP(TEXT($A388,"0000"),'AYP11'!$B$3:$AU$424,17,FALSE),"")</f>
        <v>0</v>
      </c>
      <c r="CC388" s="95">
        <f>IFERROR(VLOOKUP(CB388,'Criteria Table'!$A$2:$I$102,2,FALSE),0)</f>
        <v>10</v>
      </c>
      <c r="CD388" s="95">
        <f t="shared" si="410"/>
        <v>10</v>
      </c>
      <c r="CE388" s="83">
        <f>IFERROR(VLOOKUP(TEXT($A388,"0000"),'AYP11'!$B$1269:$AU$1690,17,FALSE),"")</f>
        <v>33</v>
      </c>
      <c r="CF388" s="95">
        <f>IFERROR(VLOOKUP(CE388,'Criteria Table'!$A$2:$I$102,2,FALSE),0)</f>
        <v>6.7</v>
      </c>
      <c r="CG388" s="95">
        <f t="shared" si="411"/>
        <v>40</v>
      </c>
      <c r="CH388" s="83">
        <f>IFERROR(VLOOKUP(TEXT($A388,"0000"),'AYP11'!$B$1691:$AU$2112,17,FALSE),"")</f>
        <v>11</v>
      </c>
      <c r="CI388" s="95">
        <f>IFERROR(VLOOKUP(CH388,'Criteria Table'!$A$2:$I$102,2,FALSE),0)</f>
        <v>8.9</v>
      </c>
      <c r="CJ388" s="95">
        <f t="shared" si="412"/>
        <v>20</v>
      </c>
      <c r="CK388" s="83">
        <f>IFERROR(VLOOKUP(TEXT($A388,"0000"),'AYP11'!$B$2535:$AU$2956,17,FALSE),"")</f>
        <v>25</v>
      </c>
      <c r="CL388" s="95">
        <f>IFERROR(VLOOKUP(CK388,'Criteria Table'!$A$2:$I$102,2,FALSE),0)</f>
        <v>7.5</v>
      </c>
      <c r="CM388" s="95">
        <f t="shared" si="413"/>
        <v>33</v>
      </c>
      <c r="CN388" s="76">
        <f>IFERROR(VLOOKUP(TEXT($A388,"0000"),'AYP11'!$B$3379:$AU$3800,23,FALSE),"")</f>
        <v>0</v>
      </c>
      <c r="CO388" s="95">
        <f>IFERROR(VLOOKUP(CN388,'Criteria Table'!$A$2:$I$102,2,FALSE),0)</f>
        <v>10</v>
      </c>
      <c r="CP388" s="95">
        <f t="shared" si="414"/>
        <v>10</v>
      </c>
      <c r="CQ388" s="76">
        <f>IFERROR(VLOOKUP(TEXT($A388,"0000"),'AYP11'!$B$847:$AU$1268,23,FALSE),"")</f>
        <v>0</v>
      </c>
      <c r="CR388" s="95">
        <f>IFERROR(VLOOKUP(CQ388,'Criteria Table'!$A$2:$I$102,2,FALSE),0)</f>
        <v>10</v>
      </c>
      <c r="CS388" s="95">
        <f t="shared" si="415"/>
        <v>10</v>
      </c>
      <c r="CT388" s="76">
        <f>IFERROR(VLOOKUP(TEXT($A388,"0000"),'AYP11'!$B$2113:$AU$2534,23,FALSE),"")</f>
        <v>66</v>
      </c>
      <c r="CU388" s="95">
        <f>IFERROR(VLOOKUP(CT388,'Criteria Table'!$A$2:$I$102,2,FALSE),0)</f>
        <v>3.4000000000000004</v>
      </c>
      <c r="CV388" s="95">
        <f t="shared" si="416"/>
        <v>69</v>
      </c>
      <c r="CW388" s="76">
        <f>IFERROR(VLOOKUP(TEXT($A388,"0000"),'AYP11'!$B$425:$AU$846,23,FALSE),"")</f>
        <v>0</v>
      </c>
      <c r="CX388" s="95">
        <f>IFERROR(VLOOKUP(CW388,'Criteria Table'!$A$2:$I$102,2,FALSE),0)</f>
        <v>10</v>
      </c>
      <c r="CY388" s="95">
        <f t="shared" si="417"/>
        <v>10</v>
      </c>
      <c r="CZ388" s="76">
        <f>IFERROR(VLOOKUP(TEXT($A388,"0000"),'AYP11'!$B$3:$AU$424,23,FALSE),"")</f>
        <v>0</v>
      </c>
      <c r="DA388" s="95">
        <f>IFERROR(VLOOKUP(CZ388,'Criteria Table'!$A$2:$I$102,2,FALSE),0)</f>
        <v>10</v>
      </c>
      <c r="DB388" s="95">
        <f t="shared" si="418"/>
        <v>10</v>
      </c>
      <c r="DC388" s="76">
        <f>IFERROR(VLOOKUP(TEXT($A388,"0000"),'AYP11'!$B$1269:$AU$1690,23,FALSE),"")</f>
        <v>64</v>
      </c>
      <c r="DD388" s="95">
        <f>IFERROR(VLOOKUP(DC388,'Criteria Table'!$A$2:$I$102,2,FALSE),0)</f>
        <v>3.6</v>
      </c>
      <c r="DE388" s="95">
        <f t="shared" si="419"/>
        <v>68</v>
      </c>
      <c r="DF388" s="76">
        <f>IFERROR(VLOOKUP(TEXT($A388,"0000"),'AYP11'!$B$1691:$AU$2112,23,FALSE),"")</f>
        <v>40</v>
      </c>
      <c r="DG388" s="95">
        <f>IFERROR(VLOOKUP(DF388,'Criteria Table'!$A$2:$I$102,2,FALSE),0)</f>
        <v>6</v>
      </c>
      <c r="DH388" s="95">
        <f t="shared" si="420"/>
        <v>46</v>
      </c>
      <c r="DI388" s="76">
        <f>IFERROR(VLOOKUP(TEXT($A388,"0000"),'AYP11'!$B$2535:$AU$2956,23,FALSE),"")</f>
        <v>0</v>
      </c>
      <c r="DJ388" s="95">
        <f>IFERROR(VLOOKUP(DI388,'Criteria Table'!$A$2:$I$102,2,FALSE),0)</f>
        <v>10</v>
      </c>
      <c r="DK388" s="95">
        <f t="shared" si="421"/>
        <v>10</v>
      </c>
      <c r="DL388" s="91">
        <f>IFERROR(VLOOKUP(TEXT($A388,"0000"),'AYP11'!$B$3379:$AU$3800,11,FALSE),"")</f>
        <v>0</v>
      </c>
      <c r="DM388" s="95">
        <f t="shared" si="422"/>
        <v>1</v>
      </c>
      <c r="DN388" s="95" t="str">
        <f t="shared" si="423"/>
        <v/>
      </c>
      <c r="DO388" s="91">
        <f>IFERROR(VLOOKUP(TEXT($A388,"0000"),'AYP11'!$B$847:$AU$1268,11,FALSE),"")</f>
        <v>0</v>
      </c>
      <c r="DP388" s="95">
        <f t="shared" si="424"/>
        <v>1</v>
      </c>
      <c r="DQ388" s="95" t="str">
        <f t="shared" si="425"/>
        <v/>
      </c>
      <c r="DR388" s="91">
        <f>IFERROR(VLOOKUP(TEXT($A388,"0000"),'AYP11'!$B$2113:$AU$2534,11,FALSE),"")</f>
        <v>87</v>
      </c>
      <c r="DS388" s="95">
        <f t="shared" si="426"/>
        <v>1</v>
      </c>
      <c r="DT388" s="95">
        <f t="shared" si="427"/>
        <v>88</v>
      </c>
      <c r="DU388" s="91">
        <f>IFERROR(VLOOKUP(TEXT($A388,"0000"),'AYP11'!$B$425:$AU$846,11,FALSE),"")</f>
        <v>0</v>
      </c>
      <c r="DV388" s="95">
        <f t="shared" si="428"/>
        <v>1</v>
      </c>
      <c r="DW388" s="95" t="str">
        <f t="shared" si="429"/>
        <v/>
      </c>
      <c r="DX388" s="91">
        <f>IFERROR(VLOOKUP(TEXT($A388,"0000"),'AYP11'!$B$3:$AU$424,11,FALSE),"")</f>
        <v>0</v>
      </c>
      <c r="DY388" s="95">
        <f t="shared" si="430"/>
        <v>1</v>
      </c>
      <c r="DZ388" s="95" t="str">
        <f t="shared" si="431"/>
        <v/>
      </c>
      <c r="EA388" s="91">
        <f>IFERROR(VLOOKUP(TEXT($A388,"0000"),'AYP11'!$B$1269:$AU$1690,11,FALSE),"")</f>
        <v>85</v>
      </c>
      <c r="EB388" s="95">
        <f t="shared" si="432"/>
        <v>1</v>
      </c>
      <c r="EC388" s="95">
        <f t="shared" si="433"/>
        <v>86</v>
      </c>
      <c r="ED388" s="91">
        <f>IFERROR(VLOOKUP(TEXT($A388,"0000"),'AYP11'!$B$1691:$AU$2112,11,FALSE),"")</f>
        <v>58</v>
      </c>
      <c r="EE388" s="95">
        <f t="shared" si="434"/>
        <v>1</v>
      </c>
      <c r="EF388" s="95">
        <f t="shared" si="435"/>
        <v>59</v>
      </c>
      <c r="EG388" s="91">
        <f>IFERROR(VLOOKUP(TEXT($A388,"0000"),'AYP11'!$B$2535:$AU$2956,11,FALSE),"")</f>
        <v>72</v>
      </c>
      <c r="EH388" s="95">
        <f t="shared" si="436"/>
        <v>1</v>
      </c>
      <c r="EI388" s="95">
        <f t="shared" si="437"/>
        <v>73</v>
      </c>
      <c r="EP388" s="34">
        <v>71</v>
      </c>
      <c r="EQ388" s="102" t="s">
        <v>1314</v>
      </c>
    </row>
    <row r="389" spans="1:147" x14ac:dyDescent="0.25">
      <c r="A389" s="248">
        <v>7121</v>
      </c>
      <c r="B389" s="291">
        <f t="shared" si="384"/>
        <v>30.037842951750239</v>
      </c>
      <c r="C389" s="50">
        <f>IFERROR(VLOOKUP(TEXT($A389,"0000"),'R-M11'!$A$2:$AA$500,4,FALSE),0)</f>
        <v>635</v>
      </c>
      <c r="D389" s="291">
        <f t="shared" si="385"/>
        <v>25.969725638599812</v>
      </c>
      <c r="E389" s="98">
        <f>IFERROR(SUM(VLOOKUP(TEXT($A389,"0000"),'R-M11'!$A$2:$AA$500,5,FALSE),VLOOKUP(TEXT($A389,"0000"),'R-M11'!$A$2:$AA$500,6,FALSE)),0)</f>
        <v>549</v>
      </c>
      <c r="F389" s="58">
        <f>IFERROR(VLOOKUP(TEXT($A389,"0000"),'R-M11'!$A$2:$AA$500,14,FALSE),0)</f>
        <v>2114</v>
      </c>
      <c r="G389" s="230">
        <f t="shared" si="438"/>
        <v>33.117842951750241</v>
      </c>
      <c r="H389" s="97">
        <f t="shared" si="386"/>
        <v>700.11120000000017</v>
      </c>
      <c r="I389" s="230">
        <f t="shared" si="439"/>
        <v>27.289725638599812</v>
      </c>
      <c r="J389" s="97">
        <f t="shared" si="387"/>
        <v>576.90480000000002</v>
      </c>
      <c r="K389" s="230">
        <f t="shared" si="388"/>
        <v>56</v>
      </c>
      <c r="L389" s="121">
        <f>IFERROR(VLOOKUP(K389,'Criteria Table'!$A$2:$I$102,2,FALSE),"")</f>
        <v>4.4000000000000004</v>
      </c>
      <c r="M389" s="230">
        <f t="shared" si="389"/>
        <v>60.407568590350053</v>
      </c>
      <c r="N389" s="286">
        <f t="shared" si="390"/>
        <v>27.938144329896907</v>
      </c>
      <c r="O389" s="50">
        <f>IFERROR(VLOOKUP(TEXT($A389,"0000"),'R-M11'!$A$2:$AA$500,17,FALSE),"")</f>
        <v>271</v>
      </c>
      <c r="P389" s="286">
        <f t="shared" si="391"/>
        <v>52.371134020618562</v>
      </c>
      <c r="Q389" s="98">
        <f>IFERROR(SUM(VLOOKUP(TEXT($A389,"0000"),'R-M11'!$A$2:$AA$500,18,FALSE),VLOOKUP(TEXT($A389,"0000"),'R-M11'!$A$2:$AA$500,19,FALSE)),0)</f>
        <v>508</v>
      </c>
      <c r="R389" s="69">
        <f>IFERROR(VLOOKUP(TEXT($A389,"0000"),'R-M11'!$A$2:$AA$500,27,FALSE),0)</f>
        <v>970</v>
      </c>
      <c r="S389" s="121">
        <f t="shared" si="440"/>
        <v>29.338144329896906</v>
      </c>
      <c r="T389" s="70">
        <f t="shared" si="392"/>
        <v>284.58</v>
      </c>
      <c r="U389" s="121">
        <f t="shared" si="441"/>
        <v>52.971134020618564</v>
      </c>
      <c r="V389" s="70">
        <f t="shared" si="393"/>
        <v>513.82000000000005</v>
      </c>
      <c r="W389" s="121">
        <f t="shared" si="394"/>
        <v>80</v>
      </c>
      <c r="X389" s="124">
        <f>IFERROR(VLOOKUP(W389,'Criteria Table'!$A$2:$I$102,2,FALSE),"")</f>
        <v>2</v>
      </c>
      <c r="Y389" s="121">
        <f t="shared" si="395"/>
        <v>82.30927835051547</v>
      </c>
      <c r="Z389" s="92">
        <f>IFERROR(IF(VLOOKUP(A389,'SG11'!$A$3:$AI$500,18,FALSE)="","NA",VLOOKUP(A389,'SG11'!$A$3:$AI$500,18,FALSE)),"")</f>
        <v>57</v>
      </c>
      <c r="AA389" s="75">
        <f>IFERROR(VLOOKUP(Z389,'Criteria Table'!$A$2:$I$102,6,FALSE),"NA")</f>
        <v>10</v>
      </c>
      <c r="AB389" s="95">
        <f t="shared" si="442"/>
        <v>67</v>
      </c>
      <c r="AC389" s="84">
        <f>IFERROR(IF(VLOOKUP(A389,'SG11'!$A$3:$AI$500,19,FALSE)="","NA",VLOOKUP(A389,'SG11'!$A$3:$AI$500,19,FALSE)),"")</f>
        <v>78</v>
      </c>
      <c r="AD389" s="75">
        <f>IFERROR(VLOOKUP(AC389,'Criteria Table'!$A$2:$I$102,6,FALSE),"NA")</f>
        <v>5</v>
      </c>
      <c r="AE389" s="95">
        <f t="shared" si="443"/>
        <v>83</v>
      </c>
      <c r="AF389" s="92">
        <f>IFERROR(IF(VLOOKUP(A389,'SG11'!$A$3:$AI$500,20,FALSE)="","NA",VLOOKUP(A389,'SG11'!$A$3:$AI$500,20,FALSE)),"")</f>
        <v>53</v>
      </c>
      <c r="AG389" s="75">
        <f>IFERROR(VLOOKUP(AF389,'Criteria Table'!$A$2:$I$102,6,FALSE),"NA")</f>
        <v>10</v>
      </c>
      <c r="AH389" s="95">
        <f t="shared" si="444"/>
        <v>63</v>
      </c>
      <c r="AI389" s="84">
        <f>IFERROR(IF(VLOOKUP(A389,'SG11'!$A$3:$AI$500,21,FALSE)="","NA",VLOOKUP(A389,'SG11'!$A$3:$AI$500,21,FALSE)),"")</f>
        <v>68</v>
      </c>
      <c r="AJ389" s="75">
        <f>IFERROR(VLOOKUP(AI389,'Criteria Table'!$A$2:$I$102,6,FALSE),"NA")</f>
        <v>5</v>
      </c>
      <c r="AK389" s="95">
        <f t="shared" si="445"/>
        <v>73</v>
      </c>
      <c r="AL389" s="99">
        <f>IFERROR(VLOOKUP(TEXT(A389,"0000"),'W11'!$A$1:$E$500,4,FALSE)/AP389*100,"")</f>
        <v>96.22266401590457</v>
      </c>
      <c r="AM389" s="97">
        <f>IFERROR(VLOOKUP(TEXT(A389,"0000"),'W11'!$A$1:$E$500,4,FALSE),"")</f>
        <v>968</v>
      </c>
      <c r="AN389" s="99">
        <f t="shared" si="396"/>
        <v>96.22266401590457</v>
      </c>
      <c r="AO389" s="97">
        <f t="shared" si="397"/>
        <v>968</v>
      </c>
      <c r="AP389" s="99">
        <f>IFERROR(VLOOKUP(TEXT(A389,"0000"),'W11'!$A$1:$E$500,5,FALSE),"")</f>
        <v>1006</v>
      </c>
      <c r="AQ389" s="97">
        <f>IFERROR(VLOOKUP(ROUND(AL389,0),'Criteria Table'!$A$2:$I$102,4,FALSE),0)</f>
        <v>0</v>
      </c>
      <c r="AR389" s="128"/>
      <c r="AS389" s="95"/>
      <c r="AT389" s="95"/>
      <c r="AU389" s="100">
        <f>IFERROR(VLOOKUP(TEXT(A389,"0000"),'Sci11'!$A$3:$N$492,4,FALSE)/VLOOKUP(TEXT(A389,"0000"),'Sci11'!$A$3:$N$492,14,FALSE)*100,"")</f>
        <v>40.226337448559669</v>
      </c>
      <c r="AV389" s="101">
        <f>SUM(VLOOKUP(TEXT(A389,"0000"),'Sci11'!$A$3:$N$492,5,FALSE),VLOOKUP(TEXT(A389,"0000"),'Sci11'!$A$3:$N$492,6,FALSE))/VLOOKUP(TEXT(A389,"0000"),'Sci11'!$A$3:$N$492,14,FALSE)*100</f>
        <v>10.08230452674897</v>
      </c>
      <c r="AW389" s="100">
        <f t="shared" si="446"/>
        <v>43.726337448559669</v>
      </c>
      <c r="AX389" s="101">
        <f>IFERROR(AW389/100*VLOOKUP(TEXT(A389,"0000"),'Sci11'!$A$3:$N$492,14,FALSE),"")</f>
        <v>425.02</v>
      </c>
      <c r="AY389" s="100">
        <f t="shared" si="447"/>
        <v>11.58230452674897</v>
      </c>
      <c r="AZ389" s="101">
        <f>IFERROR(AY389/100*VLOOKUP(TEXT(A389,"0000"),'Sci11'!$A$3:$N$492,14,FALSE),"")</f>
        <v>112.58</v>
      </c>
      <c r="BA389" s="100">
        <f t="shared" si="398"/>
        <v>50</v>
      </c>
      <c r="BB389" s="101">
        <f>IFERROR(VLOOKUP(BA389,'Criteria Table'!$A$2:$I$102,2,FALSE),"")</f>
        <v>5</v>
      </c>
      <c r="BC389" s="101">
        <f t="shared" si="399"/>
        <v>55</v>
      </c>
      <c r="BD389" s="82">
        <f>IFERROR(VLOOKUP(A389,ATTx11!$A$2:$N$500,4,FALSE),"")</f>
        <v>94.17</v>
      </c>
      <c r="BE389" s="95">
        <f t="shared" si="400"/>
        <v>0.5</v>
      </c>
      <c r="BF389" s="96">
        <f t="shared" si="401"/>
        <v>94.67</v>
      </c>
      <c r="BG389" s="70">
        <f>IFERROR(VLOOKUP(A389,ATTx11!$A$2:$N$500,11,FALSE),"")</f>
        <v>2620</v>
      </c>
      <c r="BH389" s="95">
        <f t="shared" si="402"/>
        <v>2358</v>
      </c>
      <c r="BI389" s="70">
        <f>IFERROR(VLOOKUP(A389,ATTx11!$A$2:$N$500,12,FALSE),"")</f>
        <v>677</v>
      </c>
      <c r="BJ389" s="97">
        <f t="shared" si="403"/>
        <v>609.29999999999995</v>
      </c>
      <c r="BK389" s="84">
        <f>IFERROR(VLOOKUP(A389,ATTx11!$A$2:$N$500,7,FALSE),"")</f>
        <v>1037</v>
      </c>
      <c r="BL389" s="97">
        <f t="shared" si="404"/>
        <v>933.3</v>
      </c>
      <c r="BM389" s="84">
        <f>IFERROR(VLOOKUP(A389,ATTx11!$A$2:$N$500,8,FALSE),"")</f>
        <v>347</v>
      </c>
      <c r="BN389" s="95">
        <f t="shared" si="405"/>
        <v>312.3</v>
      </c>
      <c r="BO389" s="95"/>
      <c r="BP389" s="83">
        <f>IFERROR(VLOOKUP(TEXT($A389,"0000"),'AYP11'!$B$3379:$AU$3800,17,FALSE),"")</f>
        <v>69</v>
      </c>
      <c r="BQ389" s="75">
        <f>IFERROR(VLOOKUP(BP389,'Criteria Table'!$A$2:$I$102,2,FALSE),0)</f>
        <v>3.1</v>
      </c>
      <c r="BR389" s="95">
        <f t="shared" si="406"/>
        <v>72</v>
      </c>
      <c r="BS389" s="83">
        <f>IFERROR(VLOOKUP(TEXT($A389,"0000"),'AYP11'!$B$847:$AU$1268,17,FALSE),"")</f>
        <v>0</v>
      </c>
      <c r="BT389" s="75">
        <f>IFERROR(VLOOKUP(BS389,'Criteria Table'!$A$2:$I$102,2,FALSE),0)</f>
        <v>10</v>
      </c>
      <c r="BU389" s="95">
        <f t="shared" si="407"/>
        <v>10</v>
      </c>
      <c r="BV389" s="83">
        <f>IFERROR(VLOOKUP(TEXT($A389,"0000"),'AYP11'!$B$2113:$AU$2534,17,FALSE),"")</f>
        <v>55</v>
      </c>
      <c r="BW389" s="75">
        <f>IFERROR(VLOOKUP(BV389,'Criteria Table'!$A$2:$I$102,2,FALSE),0)</f>
        <v>4.5</v>
      </c>
      <c r="BX389" s="95">
        <f t="shared" si="408"/>
        <v>60</v>
      </c>
      <c r="BY389" s="83">
        <f>IFERROR(VLOOKUP(TEXT($A389,"0000"),'AYP11'!$B$425:$AU$846,17,FALSE),"")</f>
        <v>0</v>
      </c>
      <c r="BZ389" s="75">
        <f>IFERROR(VLOOKUP(BY389,'Criteria Table'!$A$2:$I$102,2,FALSE),0)</f>
        <v>10</v>
      </c>
      <c r="CA389" s="95">
        <f t="shared" si="409"/>
        <v>10</v>
      </c>
      <c r="CB389" s="83">
        <f>IFERROR(VLOOKUP(TEXT($A389,"0000"),'AYP11'!$B$3:$AU$424,17,FALSE),"")</f>
        <v>0</v>
      </c>
      <c r="CC389" s="95">
        <f>IFERROR(VLOOKUP(CB389,'Criteria Table'!$A$2:$I$102,2,FALSE),0)</f>
        <v>10</v>
      </c>
      <c r="CD389" s="95">
        <f t="shared" si="410"/>
        <v>10</v>
      </c>
      <c r="CE389" s="83">
        <f>IFERROR(VLOOKUP(TEXT($A389,"0000"),'AYP11'!$B$1269:$AU$1690,17,FALSE),"")</f>
        <v>51</v>
      </c>
      <c r="CF389" s="95">
        <f>IFERROR(VLOOKUP(CE389,'Criteria Table'!$A$2:$I$102,2,FALSE),0)</f>
        <v>4.9000000000000004</v>
      </c>
      <c r="CG389" s="95">
        <f t="shared" si="411"/>
        <v>56</v>
      </c>
      <c r="CH389" s="83">
        <f>IFERROR(VLOOKUP(TEXT($A389,"0000"),'AYP11'!$B$1691:$AU$2112,17,FALSE),"")</f>
        <v>28</v>
      </c>
      <c r="CI389" s="95">
        <f>IFERROR(VLOOKUP(CH389,'Criteria Table'!$A$2:$I$102,2,FALSE),0)</f>
        <v>7.2</v>
      </c>
      <c r="CJ389" s="95">
        <f t="shared" si="412"/>
        <v>35</v>
      </c>
      <c r="CK389" s="83">
        <f>IFERROR(VLOOKUP(TEXT($A389,"0000"),'AYP11'!$B$2535:$AU$2956,17,FALSE),"")</f>
        <v>24</v>
      </c>
      <c r="CL389" s="95">
        <f>IFERROR(VLOOKUP(CK389,'Criteria Table'!$A$2:$I$102,2,FALSE),0)</f>
        <v>7.6000000000000005</v>
      </c>
      <c r="CM389" s="95">
        <f t="shared" si="413"/>
        <v>32</v>
      </c>
      <c r="CN389" s="76">
        <f>IFERROR(VLOOKUP(TEXT($A389,"0000"),'AYP11'!$B$3379:$AU$3800,23,FALSE),"")</f>
        <v>0</v>
      </c>
      <c r="CO389" s="95">
        <f>IFERROR(VLOOKUP(CN389,'Criteria Table'!$A$2:$I$102,2,FALSE),0)</f>
        <v>10</v>
      </c>
      <c r="CP389" s="95">
        <f t="shared" si="414"/>
        <v>10</v>
      </c>
      <c r="CQ389" s="76">
        <f>IFERROR(VLOOKUP(TEXT($A389,"0000"),'AYP11'!$B$847:$AU$1268,23,FALSE),"")</f>
        <v>0</v>
      </c>
      <c r="CR389" s="95">
        <f>IFERROR(VLOOKUP(CQ389,'Criteria Table'!$A$2:$I$102,2,FALSE),0)</f>
        <v>10</v>
      </c>
      <c r="CS389" s="95">
        <f t="shared" si="415"/>
        <v>10</v>
      </c>
      <c r="CT389" s="76">
        <f>IFERROR(VLOOKUP(TEXT($A389,"0000"),'AYP11'!$B$2113:$AU$2534,23,FALSE),"")</f>
        <v>80</v>
      </c>
      <c r="CU389" s="95">
        <f>IFERROR(VLOOKUP(CT389,'Criteria Table'!$A$2:$I$102,2,FALSE),0)</f>
        <v>2</v>
      </c>
      <c r="CV389" s="95">
        <f t="shared" si="416"/>
        <v>82</v>
      </c>
      <c r="CW389" s="76">
        <f>IFERROR(VLOOKUP(TEXT($A389,"0000"),'AYP11'!$B$425:$AU$846,23,FALSE),"")</f>
        <v>0</v>
      </c>
      <c r="CX389" s="95">
        <f>IFERROR(VLOOKUP(CW389,'Criteria Table'!$A$2:$I$102,2,FALSE),0)</f>
        <v>10</v>
      </c>
      <c r="CY389" s="95">
        <f t="shared" si="417"/>
        <v>10</v>
      </c>
      <c r="CZ389" s="76">
        <f>IFERROR(VLOOKUP(TEXT($A389,"0000"),'AYP11'!$B$3:$AU$424,23,FALSE),"")</f>
        <v>0</v>
      </c>
      <c r="DA389" s="95">
        <f>IFERROR(VLOOKUP(CZ389,'Criteria Table'!$A$2:$I$102,2,FALSE),0)</f>
        <v>10</v>
      </c>
      <c r="DB389" s="95">
        <f t="shared" si="418"/>
        <v>10</v>
      </c>
      <c r="DC389" s="76">
        <f>IFERROR(VLOOKUP(TEXT($A389,"0000"),'AYP11'!$B$1269:$AU$1690,23,FALSE),"")</f>
        <v>80</v>
      </c>
      <c r="DD389" s="95">
        <f>IFERROR(VLOOKUP(DC389,'Criteria Table'!$A$2:$I$102,2,FALSE),0)</f>
        <v>2</v>
      </c>
      <c r="DE389" s="95">
        <f t="shared" si="419"/>
        <v>82</v>
      </c>
      <c r="DF389" s="76">
        <f>IFERROR(VLOOKUP(TEXT($A389,"0000"),'AYP11'!$B$1691:$AU$2112,23,FALSE),"")</f>
        <v>0</v>
      </c>
      <c r="DG389" s="95">
        <f>IFERROR(VLOOKUP(DF389,'Criteria Table'!$A$2:$I$102,2,FALSE),0)</f>
        <v>10</v>
      </c>
      <c r="DH389" s="95">
        <f t="shared" si="420"/>
        <v>10</v>
      </c>
      <c r="DI389" s="76">
        <f>IFERROR(VLOOKUP(TEXT($A389,"0000"),'AYP11'!$B$2535:$AU$2956,23,FALSE),"")</f>
        <v>0</v>
      </c>
      <c r="DJ389" s="95">
        <f>IFERROR(VLOOKUP(DI389,'Criteria Table'!$A$2:$I$102,2,FALSE),0)</f>
        <v>10</v>
      </c>
      <c r="DK389" s="95">
        <f t="shared" si="421"/>
        <v>10</v>
      </c>
      <c r="DL389" s="91">
        <f>IFERROR(VLOOKUP(TEXT($A389,"0000"),'AYP11'!$B$3379:$AU$3800,11,FALSE),"")</f>
        <v>0</v>
      </c>
      <c r="DM389" s="95">
        <f t="shared" si="422"/>
        <v>1</v>
      </c>
      <c r="DN389" s="95" t="str">
        <f t="shared" si="423"/>
        <v/>
      </c>
      <c r="DO389" s="91">
        <f>IFERROR(VLOOKUP(TEXT($A389,"0000"),'AYP11'!$B$847:$AU$1268,11,FALSE),"")</f>
        <v>94</v>
      </c>
      <c r="DP389" s="95">
        <f t="shared" si="424"/>
        <v>0</v>
      </c>
      <c r="DQ389" s="95">
        <f t="shared" si="425"/>
        <v>94</v>
      </c>
      <c r="DR389" s="91">
        <f>IFERROR(VLOOKUP(TEXT($A389,"0000"),'AYP11'!$B$2113:$AU$2534,11,FALSE),"")</f>
        <v>0</v>
      </c>
      <c r="DS389" s="95">
        <f t="shared" si="426"/>
        <v>1</v>
      </c>
      <c r="DT389" s="95" t="str">
        <f t="shared" si="427"/>
        <v/>
      </c>
      <c r="DU389" s="91">
        <f>IFERROR(VLOOKUP(TEXT($A389,"0000"),'AYP11'!$B$425:$AU$846,11,FALSE),"")</f>
        <v>0</v>
      </c>
      <c r="DV389" s="95">
        <f t="shared" si="428"/>
        <v>1</v>
      </c>
      <c r="DW389" s="95" t="str">
        <f t="shared" si="429"/>
        <v/>
      </c>
      <c r="DX389" s="91">
        <f>IFERROR(VLOOKUP(TEXT($A389,"0000"),'AYP11'!$B$3:$AU$424,11,FALSE),"")</f>
        <v>0</v>
      </c>
      <c r="DY389" s="95">
        <f t="shared" si="430"/>
        <v>1</v>
      </c>
      <c r="DZ389" s="95" t="str">
        <f t="shared" si="431"/>
        <v/>
      </c>
      <c r="EA389" s="91">
        <f>IFERROR(VLOOKUP(TEXT($A389,"0000"),'AYP11'!$B$1269:$AU$1690,11,FALSE),"")</f>
        <v>94</v>
      </c>
      <c r="EB389" s="95">
        <f t="shared" si="432"/>
        <v>0</v>
      </c>
      <c r="EC389" s="95">
        <f t="shared" si="433"/>
        <v>94</v>
      </c>
      <c r="ED389" s="91">
        <f>IFERROR(VLOOKUP(TEXT($A389,"0000"),'AYP11'!$B$1691:$AU$2112,11,FALSE),"")</f>
        <v>76</v>
      </c>
      <c r="EE389" s="95">
        <f t="shared" si="434"/>
        <v>1</v>
      </c>
      <c r="EF389" s="95">
        <f t="shared" si="435"/>
        <v>77</v>
      </c>
      <c r="EG389" s="91">
        <f>IFERROR(VLOOKUP(TEXT($A389,"0000"),'AYP11'!$B$2535:$AU$2956,11,FALSE),"")</f>
        <v>88</v>
      </c>
      <c r="EH389" s="95">
        <f t="shared" si="436"/>
        <v>1</v>
      </c>
      <c r="EI389" s="95">
        <f t="shared" si="437"/>
        <v>89</v>
      </c>
      <c r="EP389" s="34">
        <v>92</v>
      </c>
      <c r="EQ389" s="102" t="s">
        <v>2072</v>
      </c>
    </row>
    <row r="390" spans="1:147" x14ac:dyDescent="0.25">
      <c r="A390" s="248">
        <v>7131</v>
      </c>
      <c r="B390" s="291">
        <f t="shared" si="384"/>
        <v>16.237402015677489</v>
      </c>
      <c r="C390" s="50">
        <f>IFERROR(VLOOKUP(TEXT($A390,"0000"),'R-M11'!$A$2:$AA$500,4,FALSE),0)</f>
        <v>145</v>
      </c>
      <c r="D390" s="291">
        <f t="shared" si="385"/>
        <v>9.7424412094064952</v>
      </c>
      <c r="E390" s="98">
        <f>IFERROR(SUM(VLOOKUP(TEXT($A390,"0000"),'R-M11'!$A$2:$AA$500,5,FALSE),VLOOKUP(TEXT($A390,"0000"),'R-M11'!$A$2:$AA$500,6,FALSE)),0)</f>
        <v>87</v>
      </c>
      <c r="F390" s="58">
        <f>IFERROR(VLOOKUP(TEXT($A390,"0000"),'R-M11'!$A$2:$AA$500,14,FALSE),0)</f>
        <v>893</v>
      </c>
      <c r="G390" s="230">
        <f t="shared" si="438"/>
        <v>21.417402015677489</v>
      </c>
      <c r="H390" s="97">
        <f t="shared" si="386"/>
        <v>191.25739999999999</v>
      </c>
      <c r="I390" s="230">
        <f t="shared" si="439"/>
        <v>11.962441209406496</v>
      </c>
      <c r="J390" s="97">
        <f t="shared" si="387"/>
        <v>106.82460000000002</v>
      </c>
      <c r="K390" s="230">
        <f t="shared" si="388"/>
        <v>26</v>
      </c>
      <c r="L390" s="121">
        <f>IFERROR(VLOOKUP(K390,'Criteria Table'!$A$2:$I$102,2,FALSE),"")</f>
        <v>7.4</v>
      </c>
      <c r="M390" s="230">
        <f t="shared" si="389"/>
        <v>33.379843225083988</v>
      </c>
      <c r="N390" s="286">
        <f t="shared" si="390"/>
        <v>26.666666666666668</v>
      </c>
      <c r="O390" s="50">
        <f>IFERROR(VLOOKUP(TEXT($A390,"0000"),'R-M11'!$A$2:$AA$500,17,FALSE),"")</f>
        <v>120</v>
      </c>
      <c r="P390" s="286">
        <f t="shared" si="391"/>
        <v>27.111111111111114</v>
      </c>
      <c r="Q390" s="98">
        <f>IFERROR(SUM(VLOOKUP(TEXT($A390,"0000"),'R-M11'!$A$2:$AA$500,18,FALSE),VLOOKUP(TEXT($A390,"0000"),'R-M11'!$A$2:$AA$500,19,FALSE)),0)</f>
        <v>122</v>
      </c>
      <c r="R390" s="69">
        <f>IFERROR(VLOOKUP(TEXT($A390,"0000"),'R-M11'!$A$2:$AA$500,27,FALSE),0)</f>
        <v>450</v>
      </c>
      <c r="S390" s="121">
        <f t="shared" si="440"/>
        <v>29.886666666666667</v>
      </c>
      <c r="T390" s="70">
        <f t="shared" si="392"/>
        <v>134.49</v>
      </c>
      <c r="U390" s="121">
        <f t="shared" si="441"/>
        <v>28.491111111111113</v>
      </c>
      <c r="V390" s="70">
        <f t="shared" si="393"/>
        <v>128.21</v>
      </c>
      <c r="W390" s="121">
        <f t="shared" si="394"/>
        <v>54</v>
      </c>
      <c r="X390" s="124">
        <f>IFERROR(VLOOKUP(W390,'Criteria Table'!$A$2:$I$102,2,FALSE),"")</f>
        <v>4.6000000000000005</v>
      </c>
      <c r="Y390" s="121">
        <f t="shared" si="395"/>
        <v>58.37777777777778</v>
      </c>
      <c r="Z390" s="92">
        <f>IFERROR(IF(VLOOKUP(A390,'SG11'!$A$3:$AI$500,18,FALSE)="","NA",VLOOKUP(A390,'SG11'!$A$3:$AI$500,18,FALSE)),"")</f>
        <v>44</v>
      </c>
      <c r="AA390" s="75">
        <f>IFERROR(VLOOKUP(Z390,'Criteria Table'!$A$2:$I$102,6,FALSE),"NA")</f>
        <v>10</v>
      </c>
      <c r="AB390" s="95">
        <f t="shared" si="442"/>
        <v>54</v>
      </c>
      <c r="AC390" s="84">
        <f>IFERROR(IF(VLOOKUP(A390,'SG11'!$A$3:$AI$500,19,FALSE)="","NA",VLOOKUP(A390,'SG11'!$A$3:$AI$500,19,FALSE)),"")</f>
        <v>66</v>
      </c>
      <c r="AD390" s="75">
        <f>IFERROR(VLOOKUP(AC390,'Criteria Table'!$A$2:$I$102,6,FALSE),"NA")</f>
        <v>5</v>
      </c>
      <c r="AE390" s="95">
        <f t="shared" si="443"/>
        <v>71</v>
      </c>
      <c r="AF390" s="92">
        <f>IFERROR(IF(VLOOKUP(A390,'SG11'!$A$3:$AI$500,20,FALSE)="","NA",VLOOKUP(A390,'SG11'!$A$3:$AI$500,20,FALSE)),"")</f>
        <v>44</v>
      </c>
      <c r="AG390" s="75">
        <f>IFERROR(VLOOKUP(AF390,'Criteria Table'!$A$2:$I$102,6,FALSE),"NA")</f>
        <v>10</v>
      </c>
      <c r="AH390" s="95">
        <f t="shared" si="444"/>
        <v>54</v>
      </c>
      <c r="AI390" s="84">
        <f>IFERROR(IF(VLOOKUP(A390,'SG11'!$A$3:$AI$500,21,FALSE)="","NA",VLOOKUP(A390,'SG11'!$A$3:$AI$500,21,FALSE)),"")</f>
        <v>60</v>
      </c>
      <c r="AJ390" s="75">
        <f>IFERROR(VLOOKUP(AI390,'Criteria Table'!$A$2:$I$102,6,FALSE),"NA")</f>
        <v>10</v>
      </c>
      <c r="AK390" s="95">
        <f t="shared" si="445"/>
        <v>70</v>
      </c>
      <c r="AL390" s="99">
        <f>IFERROR(VLOOKUP(TEXT(A390,"0000"),'W11'!$A$1:$E$500,4,FALSE)/AP390*100,"")</f>
        <v>88.631578947368411</v>
      </c>
      <c r="AM390" s="97">
        <f>IFERROR(VLOOKUP(TEXT(A390,"0000"),'W11'!$A$1:$E$500,4,FALSE),"")</f>
        <v>421</v>
      </c>
      <c r="AN390" s="99">
        <f t="shared" si="396"/>
        <v>89.631578947368411</v>
      </c>
      <c r="AO390" s="97">
        <f t="shared" si="397"/>
        <v>425.74999999999994</v>
      </c>
      <c r="AP390" s="99">
        <f>IFERROR(VLOOKUP(TEXT(A390,"0000"),'W11'!$A$1:$E$500,5,FALSE),"")</f>
        <v>475</v>
      </c>
      <c r="AQ390" s="97">
        <f>IFERROR(VLOOKUP(ROUND(AL390,0),'Criteria Table'!$A$2:$I$102,4,FALSE),0)</f>
        <v>1</v>
      </c>
      <c r="AR390" s="128"/>
      <c r="AS390" s="95"/>
      <c r="AT390" s="95"/>
      <c r="AU390" s="100">
        <f>IFERROR(VLOOKUP(TEXT(A390,"0000"),'Sci11'!$A$3:$N$492,4,FALSE)/VLOOKUP(TEXT(A390,"0000"),'Sci11'!$A$3:$N$492,14,FALSE)*100,"")</f>
        <v>21.533923303834808</v>
      </c>
      <c r="AV390" s="101">
        <f>SUM(VLOOKUP(TEXT(A390,"0000"),'Sci11'!$A$3:$N$492,5,FALSE),VLOOKUP(TEXT(A390,"0000"),'Sci11'!$A$3:$N$492,6,FALSE))/VLOOKUP(TEXT(A390,"0000"),'Sci11'!$A$3:$N$492,14,FALSE)*100</f>
        <v>2.359882005899705</v>
      </c>
      <c r="AW390" s="100">
        <f t="shared" si="446"/>
        <v>26.853923303834808</v>
      </c>
      <c r="AX390" s="101">
        <f>IFERROR(AW390/100*VLOOKUP(TEXT(A390,"0000"),'Sci11'!$A$3:$N$492,14,FALSE),"")</f>
        <v>91.034800000000004</v>
      </c>
      <c r="AY390" s="100">
        <f t="shared" si="447"/>
        <v>4.6398820058997057</v>
      </c>
      <c r="AZ390" s="101">
        <f>IFERROR(AY390/100*VLOOKUP(TEXT(A390,"0000"),'Sci11'!$A$3:$N$492,14,FALSE),"")</f>
        <v>15.729200000000002</v>
      </c>
      <c r="BA390" s="100">
        <f t="shared" si="398"/>
        <v>24</v>
      </c>
      <c r="BB390" s="101">
        <f>IFERROR(VLOOKUP(BA390,'Criteria Table'!$A$2:$I$102,2,FALSE),"")</f>
        <v>7.6000000000000005</v>
      </c>
      <c r="BC390" s="101">
        <f t="shared" si="399"/>
        <v>31.6</v>
      </c>
      <c r="BD390" s="82">
        <f>IFERROR(VLOOKUP(A390,ATTx11!$A$2:$N$500,4,FALSE),"")</f>
        <v>92.72</v>
      </c>
      <c r="BE390" s="95">
        <f t="shared" si="400"/>
        <v>1</v>
      </c>
      <c r="BF390" s="96">
        <f t="shared" si="401"/>
        <v>93.72</v>
      </c>
      <c r="BG390" s="70">
        <f>IFERROR(VLOOKUP(A390,ATTx11!$A$2:$N$500,11,FALSE),"")</f>
        <v>572</v>
      </c>
      <c r="BH390" s="95">
        <f t="shared" si="402"/>
        <v>514.79999999999995</v>
      </c>
      <c r="BI390" s="70">
        <f>IFERROR(VLOOKUP(A390,ATTx11!$A$2:$N$500,12,FALSE),"")</f>
        <v>301</v>
      </c>
      <c r="BJ390" s="97">
        <f t="shared" si="403"/>
        <v>270.89999999999998</v>
      </c>
      <c r="BK390" s="84">
        <f>IFERROR(VLOOKUP(A390,ATTx11!$A$2:$N$500,7,FALSE),"")</f>
        <v>371</v>
      </c>
      <c r="BL390" s="97">
        <f t="shared" si="404"/>
        <v>333.9</v>
      </c>
      <c r="BM390" s="84">
        <f>IFERROR(VLOOKUP(A390,ATTx11!$A$2:$N$500,8,FALSE),"")</f>
        <v>218</v>
      </c>
      <c r="BN390" s="95">
        <f t="shared" si="405"/>
        <v>196.2</v>
      </c>
      <c r="BO390" s="95"/>
      <c r="BP390" s="83">
        <f>IFERROR(VLOOKUP(TEXT($A390,"0000"),'AYP11'!$B$3379:$AU$3800,17,FALSE),"")</f>
        <v>0</v>
      </c>
      <c r="BQ390" s="75">
        <f>IFERROR(VLOOKUP(BP390,'Criteria Table'!$A$2:$I$102,2,FALSE),0)</f>
        <v>10</v>
      </c>
      <c r="BR390" s="95">
        <f t="shared" si="406"/>
        <v>10</v>
      </c>
      <c r="BS390" s="83">
        <f>IFERROR(VLOOKUP(TEXT($A390,"0000"),'AYP11'!$B$847:$AU$1268,17,FALSE),"")</f>
        <v>12</v>
      </c>
      <c r="BT390" s="75">
        <f>IFERROR(VLOOKUP(BS390,'Criteria Table'!$A$2:$I$102,2,FALSE),0)</f>
        <v>8.8000000000000007</v>
      </c>
      <c r="BU390" s="95">
        <f t="shared" si="407"/>
        <v>21</v>
      </c>
      <c r="BV390" s="83">
        <f>IFERROR(VLOOKUP(TEXT($A390,"0000"),'AYP11'!$B$2113:$AU$2534,17,FALSE),"")</f>
        <v>34</v>
      </c>
      <c r="BW390" s="75">
        <f>IFERROR(VLOOKUP(BV390,'Criteria Table'!$A$2:$I$102,2,FALSE),0)</f>
        <v>6.6000000000000005</v>
      </c>
      <c r="BX390" s="95">
        <f t="shared" si="408"/>
        <v>41</v>
      </c>
      <c r="BY390" s="83">
        <f>IFERROR(VLOOKUP(TEXT($A390,"0000"),'AYP11'!$B$425:$AU$846,17,FALSE),"")</f>
        <v>0</v>
      </c>
      <c r="BZ390" s="75">
        <f>IFERROR(VLOOKUP(BY390,'Criteria Table'!$A$2:$I$102,2,FALSE),0)</f>
        <v>10</v>
      </c>
      <c r="CA390" s="95">
        <f t="shared" si="409"/>
        <v>10</v>
      </c>
      <c r="CB390" s="83">
        <f>IFERROR(VLOOKUP(TEXT($A390,"0000"),'AYP11'!$B$3:$AU$424,17,FALSE),"")</f>
        <v>0</v>
      </c>
      <c r="CC390" s="95">
        <f>IFERROR(VLOOKUP(CB390,'Criteria Table'!$A$2:$I$102,2,FALSE),0)</f>
        <v>10</v>
      </c>
      <c r="CD390" s="95">
        <f t="shared" si="410"/>
        <v>10</v>
      </c>
      <c r="CE390" s="83">
        <f>IFERROR(VLOOKUP(TEXT($A390,"0000"),'AYP11'!$B$1269:$AU$1690,17,FALSE),"")</f>
        <v>27</v>
      </c>
      <c r="CF390" s="95">
        <f>IFERROR(VLOOKUP(CE390,'Criteria Table'!$A$2:$I$102,2,FALSE),0)</f>
        <v>7.3000000000000007</v>
      </c>
      <c r="CG390" s="95">
        <f t="shared" si="411"/>
        <v>34</v>
      </c>
      <c r="CH390" s="83">
        <f>IFERROR(VLOOKUP(TEXT($A390,"0000"),'AYP11'!$B$1691:$AU$2112,17,FALSE),"")</f>
        <v>12</v>
      </c>
      <c r="CI390" s="95">
        <f>IFERROR(VLOOKUP(CH390,'Criteria Table'!$A$2:$I$102,2,FALSE),0)</f>
        <v>8.8000000000000007</v>
      </c>
      <c r="CJ390" s="95">
        <f t="shared" si="412"/>
        <v>21</v>
      </c>
      <c r="CK390" s="83">
        <f>IFERROR(VLOOKUP(TEXT($A390,"0000"),'AYP11'!$B$2535:$AU$2956,17,FALSE),"")</f>
        <v>20</v>
      </c>
      <c r="CL390" s="95">
        <f>IFERROR(VLOOKUP(CK390,'Criteria Table'!$A$2:$I$102,2,FALSE),0)</f>
        <v>8</v>
      </c>
      <c r="CM390" s="95">
        <f t="shared" si="413"/>
        <v>28</v>
      </c>
      <c r="CN390" s="76">
        <f>IFERROR(VLOOKUP(TEXT($A390,"0000"),'AYP11'!$B$3379:$AU$3800,23,FALSE),"")</f>
        <v>0</v>
      </c>
      <c r="CO390" s="95">
        <f>IFERROR(VLOOKUP(CN390,'Criteria Table'!$A$2:$I$102,2,FALSE),0)</f>
        <v>10</v>
      </c>
      <c r="CP390" s="95">
        <f t="shared" si="414"/>
        <v>10</v>
      </c>
      <c r="CQ390" s="76">
        <f>IFERROR(VLOOKUP(TEXT($A390,"0000"),'AYP11'!$B$847:$AU$1268,23,FALSE),"")</f>
        <v>42</v>
      </c>
      <c r="CR390" s="95">
        <f>IFERROR(VLOOKUP(CQ390,'Criteria Table'!$A$2:$I$102,2,FALSE),0)</f>
        <v>5.8000000000000007</v>
      </c>
      <c r="CS390" s="95">
        <f t="shared" si="415"/>
        <v>48</v>
      </c>
      <c r="CT390" s="76">
        <f>IFERROR(VLOOKUP(TEXT($A390,"0000"),'AYP11'!$B$2113:$AU$2534,23,FALSE),"")</f>
        <v>60</v>
      </c>
      <c r="CU390" s="95">
        <f>IFERROR(VLOOKUP(CT390,'Criteria Table'!$A$2:$I$102,2,FALSE),0)</f>
        <v>4</v>
      </c>
      <c r="CV390" s="95">
        <f t="shared" si="416"/>
        <v>64</v>
      </c>
      <c r="CW390" s="76">
        <f>IFERROR(VLOOKUP(TEXT($A390,"0000"),'AYP11'!$B$425:$AU$846,23,FALSE),"")</f>
        <v>0</v>
      </c>
      <c r="CX390" s="95">
        <f>IFERROR(VLOOKUP(CW390,'Criteria Table'!$A$2:$I$102,2,FALSE),0)</f>
        <v>10</v>
      </c>
      <c r="CY390" s="95">
        <f t="shared" si="417"/>
        <v>10</v>
      </c>
      <c r="CZ390" s="76">
        <f>IFERROR(VLOOKUP(TEXT($A390,"0000"),'AYP11'!$B$3:$AU$424,23,FALSE),"")</f>
        <v>0</v>
      </c>
      <c r="DA390" s="95">
        <f>IFERROR(VLOOKUP(CZ390,'Criteria Table'!$A$2:$I$102,2,FALSE),0)</f>
        <v>10</v>
      </c>
      <c r="DB390" s="95">
        <f t="shared" si="418"/>
        <v>10</v>
      </c>
      <c r="DC390" s="76">
        <f>IFERROR(VLOOKUP(TEXT($A390,"0000"),'AYP11'!$B$1269:$AU$1690,23,FALSE),"")</f>
        <v>54</v>
      </c>
      <c r="DD390" s="95">
        <f>IFERROR(VLOOKUP(DC390,'Criteria Table'!$A$2:$I$102,2,FALSE),0)</f>
        <v>4.6000000000000005</v>
      </c>
      <c r="DE390" s="95">
        <f t="shared" si="419"/>
        <v>59</v>
      </c>
      <c r="DF390" s="76">
        <f>IFERROR(VLOOKUP(TEXT($A390,"0000"),'AYP11'!$B$1691:$AU$2112,23,FALSE),"")</f>
        <v>0</v>
      </c>
      <c r="DG390" s="95">
        <f>IFERROR(VLOOKUP(DF390,'Criteria Table'!$A$2:$I$102,2,FALSE),0)</f>
        <v>10</v>
      </c>
      <c r="DH390" s="95">
        <f t="shared" si="420"/>
        <v>10</v>
      </c>
      <c r="DI390" s="76">
        <f>IFERROR(VLOOKUP(TEXT($A390,"0000"),'AYP11'!$B$2535:$AU$2956,23,FALSE),"")</f>
        <v>0</v>
      </c>
      <c r="DJ390" s="95">
        <f>IFERROR(VLOOKUP(DI390,'Criteria Table'!$A$2:$I$102,2,FALSE),0)</f>
        <v>10</v>
      </c>
      <c r="DK390" s="95">
        <f t="shared" si="421"/>
        <v>10</v>
      </c>
      <c r="DL390" s="91">
        <f>IFERROR(VLOOKUP(TEXT($A390,"0000"),'AYP11'!$B$3379:$AU$3800,11,FALSE),"")</f>
        <v>0</v>
      </c>
      <c r="DM390" s="95">
        <f t="shared" si="422"/>
        <v>1</v>
      </c>
      <c r="DN390" s="95" t="str">
        <f t="shared" si="423"/>
        <v/>
      </c>
      <c r="DO390" s="91">
        <f>IFERROR(VLOOKUP(TEXT($A390,"0000"),'AYP11'!$B$847:$AU$1268,11,FALSE),"")</f>
        <v>0</v>
      </c>
      <c r="DP390" s="95">
        <f t="shared" si="424"/>
        <v>1</v>
      </c>
      <c r="DQ390" s="95" t="str">
        <f t="shared" si="425"/>
        <v/>
      </c>
      <c r="DR390" s="91">
        <f>IFERROR(VLOOKUP(TEXT($A390,"0000"),'AYP11'!$B$2113:$AU$2534,11,FALSE),"")</f>
        <v>88</v>
      </c>
      <c r="DS390" s="95">
        <f t="shared" si="426"/>
        <v>1</v>
      </c>
      <c r="DT390" s="95">
        <f t="shared" si="427"/>
        <v>89</v>
      </c>
      <c r="DU390" s="91">
        <f>IFERROR(VLOOKUP(TEXT($A390,"0000"),'AYP11'!$B$425:$AU$846,11,FALSE),"")</f>
        <v>0</v>
      </c>
      <c r="DV390" s="95">
        <f t="shared" si="428"/>
        <v>1</v>
      </c>
      <c r="DW390" s="95" t="str">
        <f t="shared" si="429"/>
        <v/>
      </c>
      <c r="DX390" s="91">
        <f>IFERROR(VLOOKUP(TEXT($A390,"0000"),'AYP11'!$B$3:$AU$424,11,FALSE),"")</f>
        <v>0</v>
      </c>
      <c r="DY390" s="95">
        <f t="shared" si="430"/>
        <v>1</v>
      </c>
      <c r="DZ390" s="95" t="str">
        <f t="shared" si="431"/>
        <v/>
      </c>
      <c r="EA390" s="91">
        <f>IFERROR(VLOOKUP(TEXT($A390,"0000"),'AYP11'!$B$1269:$AU$1690,11,FALSE),"")</f>
        <v>88</v>
      </c>
      <c r="EB390" s="95">
        <f t="shared" si="432"/>
        <v>1</v>
      </c>
      <c r="EC390" s="95">
        <f t="shared" si="433"/>
        <v>89</v>
      </c>
      <c r="ED390" s="91">
        <f>IFERROR(VLOOKUP(TEXT($A390,"0000"),'AYP11'!$B$1691:$AU$2112,11,FALSE),"")</f>
        <v>56</v>
      </c>
      <c r="EE390" s="95">
        <f t="shared" si="434"/>
        <v>1</v>
      </c>
      <c r="EF390" s="95">
        <f t="shared" si="435"/>
        <v>57</v>
      </c>
      <c r="EG390" s="91">
        <f>IFERROR(VLOOKUP(TEXT($A390,"0000"),'AYP11'!$B$2535:$AU$2956,11,FALSE),"")</f>
        <v>81</v>
      </c>
      <c r="EH390" s="95">
        <f t="shared" si="436"/>
        <v>1</v>
      </c>
      <c r="EI390" s="95">
        <f t="shared" si="437"/>
        <v>82</v>
      </c>
    </row>
    <row r="391" spans="1:147" x14ac:dyDescent="0.25">
      <c r="A391" s="248">
        <v>7141</v>
      </c>
      <c r="B391" s="291">
        <f t="shared" si="384"/>
        <v>26.412525527569773</v>
      </c>
      <c r="C391" s="50">
        <f>IFERROR(VLOOKUP(TEXT($A391,"0000"),'R-M11'!$A$2:$AA$500,4,FALSE),0)</f>
        <v>388</v>
      </c>
      <c r="D391" s="291">
        <f t="shared" si="385"/>
        <v>25.323349217154529</v>
      </c>
      <c r="E391" s="98">
        <f>IFERROR(SUM(VLOOKUP(TEXT($A391,"0000"),'R-M11'!$A$2:$AA$500,5,FALSE),VLOOKUP(TEXT($A391,"0000"),'R-M11'!$A$2:$AA$500,6,FALSE)),0)</f>
        <v>372</v>
      </c>
      <c r="F391" s="58">
        <f>IFERROR(VLOOKUP(TEXT($A391,"0000"),'R-M11'!$A$2:$AA$500,14,FALSE),0)</f>
        <v>1469</v>
      </c>
      <c r="G391" s="230">
        <f t="shared" si="438"/>
        <v>29.772525527569773</v>
      </c>
      <c r="H391" s="97">
        <f t="shared" si="386"/>
        <v>437.35839999999996</v>
      </c>
      <c r="I391" s="230">
        <f t="shared" si="439"/>
        <v>26.763349217154531</v>
      </c>
      <c r="J391" s="97">
        <f t="shared" si="387"/>
        <v>393.15360000000004</v>
      </c>
      <c r="K391" s="230">
        <f t="shared" si="388"/>
        <v>52</v>
      </c>
      <c r="L391" s="121">
        <f>IFERROR(VLOOKUP(K391,'Criteria Table'!$A$2:$I$102,2,FALSE),"")</f>
        <v>4.8000000000000007</v>
      </c>
      <c r="M391" s="230">
        <f t="shared" si="389"/>
        <v>56.535874744724303</v>
      </c>
      <c r="N391" s="286">
        <f t="shared" si="390"/>
        <v>30.3951367781155</v>
      </c>
      <c r="O391" s="50">
        <f>IFERROR(VLOOKUP(TEXT($A391,"0000"),'R-M11'!$A$2:$AA$500,17,FALSE),"")</f>
        <v>200</v>
      </c>
      <c r="P391" s="286">
        <f t="shared" si="391"/>
        <v>47.720364741641333</v>
      </c>
      <c r="Q391" s="98">
        <f>IFERROR(SUM(VLOOKUP(TEXT($A391,"0000"),'R-M11'!$A$2:$AA$500,18,FALSE),VLOOKUP(TEXT($A391,"0000"),'R-M11'!$A$2:$AA$500,19,FALSE)),0)</f>
        <v>314</v>
      </c>
      <c r="R391" s="69">
        <f>IFERROR(VLOOKUP(TEXT($A391,"0000"),'R-M11'!$A$2:$AA$500,27,FALSE),0)</f>
        <v>658</v>
      </c>
      <c r="S391" s="121">
        <f t="shared" si="440"/>
        <v>31.935136778115499</v>
      </c>
      <c r="T391" s="70">
        <f t="shared" si="392"/>
        <v>210.13319999999996</v>
      </c>
      <c r="U391" s="121">
        <f t="shared" si="441"/>
        <v>48.38036474164133</v>
      </c>
      <c r="V391" s="70">
        <f t="shared" si="393"/>
        <v>318.34279999999995</v>
      </c>
      <c r="W391" s="121">
        <f t="shared" si="394"/>
        <v>78</v>
      </c>
      <c r="X391" s="124">
        <f>IFERROR(VLOOKUP(W391,'Criteria Table'!$A$2:$I$102,2,FALSE),"")</f>
        <v>2.2000000000000002</v>
      </c>
      <c r="Y391" s="121">
        <f t="shared" si="395"/>
        <v>80.315501519756822</v>
      </c>
      <c r="Z391" s="92">
        <f>IFERROR(IF(VLOOKUP(A391,'SG11'!$A$3:$AI$500,18,FALSE)="","NA",VLOOKUP(A391,'SG11'!$A$3:$AI$500,18,FALSE)),"")</f>
        <v>57</v>
      </c>
      <c r="AA391" s="75">
        <f>IFERROR(VLOOKUP(Z391,'Criteria Table'!$A$2:$I$102,6,FALSE),"NA")</f>
        <v>10</v>
      </c>
      <c r="AB391" s="95">
        <f t="shared" si="442"/>
        <v>67</v>
      </c>
      <c r="AC391" s="84">
        <f>IFERROR(IF(VLOOKUP(A391,'SG11'!$A$3:$AI$500,19,FALSE)="","NA",VLOOKUP(A391,'SG11'!$A$3:$AI$500,19,FALSE)),"")</f>
        <v>76</v>
      </c>
      <c r="AD391" s="75">
        <f>IFERROR(VLOOKUP(AC391,'Criteria Table'!$A$2:$I$102,6,FALSE),"NA")</f>
        <v>5</v>
      </c>
      <c r="AE391" s="95">
        <f t="shared" si="443"/>
        <v>81</v>
      </c>
      <c r="AF391" s="92">
        <f>IFERROR(IF(VLOOKUP(A391,'SG11'!$A$3:$AI$500,20,FALSE)="","NA",VLOOKUP(A391,'SG11'!$A$3:$AI$500,20,FALSE)),"")</f>
        <v>51</v>
      </c>
      <c r="AG391" s="75">
        <f>IFERROR(VLOOKUP(AF391,'Criteria Table'!$A$2:$I$102,6,FALSE),"NA")</f>
        <v>10</v>
      </c>
      <c r="AH391" s="95">
        <f t="shared" si="444"/>
        <v>61</v>
      </c>
      <c r="AI391" s="84">
        <f>IFERROR(IF(VLOOKUP(A391,'SG11'!$A$3:$AI$500,21,FALSE)="","NA",VLOOKUP(A391,'SG11'!$A$3:$AI$500,21,FALSE)),"")</f>
        <v>67</v>
      </c>
      <c r="AJ391" s="75">
        <f>IFERROR(VLOOKUP(AI391,'Criteria Table'!$A$2:$I$102,6,FALSE),"NA")</f>
        <v>5</v>
      </c>
      <c r="AK391" s="95">
        <f t="shared" si="445"/>
        <v>72</v>
      </c>
      <c r="AL391" s="99">
        <f>IFERROR(VLOOKUP(TEXT(A391,"0000"),'W11'!$A$1:$E$500,4,FALSE)/AP391*100,"")</f>
        <v>92.794117647058826</v>
      </c>
      <c r="AM391" s="97">
        <f>IFERROR(VLOOKUP(TEXT(A391,"0000"),'W11'!$A$1:$E$500,4,FALSE),"")</f>
        <v>631</v>
      </c>
      <c r="AN391" s="99">
        <f t="shared" si="396"/>
        <v>92.794117647058826</v>
      </c>
      <c r="AO391" s="97">
        <f t="shared" si="397"/>
        <v>631</v>
      </c>
      <c r="AP391" s="99">
        <f>IFERROR(VLOOKUP(TEXT(A391,"0000"),'W11'!$A$1:$E$500,5,FALSE),"")</f>
        <v>680</v>
      </c>
      <c r="AQ391" s="97">
        <f>IFERROR(VLOOKUP(ROUND(AL391,0),'Criteria Table'!$A$2:$I$102,4,FALSE),0)</f>
        <v>0</v>
      </c>
      <c r="AR391" s="128"/>
      <c r="AS391" s="95"/>
      <c r="AT391" s="95"/>
      <c r="AU391" s="100">
        <f>IFERROR(VLOOKUP(TEXT(A391,"0000"),'Sci11'!$A$3:$N$492,4,FALSE)/VLOOKUP(TEXT(A391,"0000"),'Sci11'!$A$3:$N$492,14,FALSE)*100,"")</f>
        <v>31.768388106416275</v>
      </c>
      <c r="AV391" s="101">
        <f>SUM(VLOOKUP(TEXT(A391,"0000"),'Sci11'!$A$3:$N$492,5,FALSE),VLOOKUP(TEXT(A391,"0000"),'Sci11'!$A$3:$N$492,6,FALSE))/VLOOKUP(TEXT(A391,"0000"),'Sci11'!$A$3:$N$492,14,FALSE)*100</f>
        <v>8.92018779342723</v>
      </c>
      <c r="AW391" s="100">
        <f t="shared" si="446"/>
        <v>35.898388106416277</v>
      </c>
      <c r="AX391" s="101">
        <f>IFERROR(AW391/100*VLOOKUP(TEXT(A391,"0000"),'Sci11'!$A$3:$N$492,14,FALSE),"")</f>
        <v>229.39070000000001</v>
      </c>
      <c r="AY391" s="100">
        <f t="shared" si="447"/>
        <v>10.69018779342723</v>
      </c>
      <c r="AZ391" s="101">
        <f>IFERROR(AY391/100*VLOOKUP(TEXT(A391,"0000"),'Sci11'!$A$3:$N$492,14,FALSE),"")</f>
        <v>68.310299999999998</v>
      </c>
      <c r="BA391" s="100">
        <f t="shared" si="398"/>
        <v>41</v>
      </c>
      <c r="BB391" s="101">
        <f>IFERROR(VLOOKUP(BA391,'Criteria Table'!$A$2:$I$102,2,FALSE),"")</f>
        <v>5.9</v>
      </c>
      <c r="BC391" s="101">
        <f t="shared" si="399"/>
        <v>46.9</v>
      </c>
      <c r="BD391" s="82">
        <f>IFERROR(VLOOKUP(A391,ATTx11!$A$2:$N$500,4,FALSE),"")</f>
        <v>93.74</v>
      </c>
      <c r="BE391" s="95">
        <f t="shared" si="400"/>
        <v>1</v>
      </c>
      <c r="BF391" s="96">
        <f t="shared" si="401"/>
        <v>94.74</v>
      </c>
      <c r="BG391" s="70">
        <f>IFERROR(VLOOKUP(A391,ATTx11!$A$2:$N$500,11,FALSE),"")</f>
        <v>349</v>
      </c>
      <c r="BH391" s="95">
        <f t="shared" si="402"/>
        <v>314.10000000000002</v>
      </c>
      <c r="BI391" s="70">
        <f>IFERROR(VLOOKUP(A391,ATTx11!$A$2:$N$500,12,FALSE),"")</f>
        <v>217</v>
      </c>
      <c r="BJ391" s="97">
        <f t="shared" si="403"/>
        <v>195.3</v>
      </c>
      <c r="BK391" s="84">
        <f>IFERROR(VLOOKUP(A391,ATTx11!$A$2:$N$500,7,FALSE),"")</f>
        <v>256</v>
      </c>
      <c r="BL391" s="97">
        <f t="shared" si="404"/>
        <v>230.4</v>
      </c>
      <c r="BM391" s="84">
        <f>IFERROR(VLOOKUP(A391,ATTx11!$A$2:$N$500,8,FALSE),"")</f>
        <v>165</v>
      </c>
      <c r="BN391" s="95">
        <f t="shared" si="405"/>
        <v>148.5</v>
      </c>
      <c r="BO391" s="95"/>
      <c r="BP391" s="83">
        <f>IFERROR(VLOOKUP(TEXT($A391,"0000"),'AYP11'!$B$3379:$AU$3800,17,FALSE),"")</f>
        <v>73</v>
      </c>
      <c r="BQ391" s="75">
        <f>IFERROR(VLOOKUP(BP391,'Criteria Table'!$A$2:$I$102,2,FALSE),0)</f>
        <v>2.7</v>
      </c>
      <c r="BR391" s="95">
        <f t="shared" si="406"/>
        <v>76</v>
      </c>
      <c r="BS391" s="83">
        <f>IFERROR(VLOOKUP(TEXT($A391,"0000"),'AYP11'!$B$847:$AU$1268,17,FALSE),"")</f>
        <v>41</v>
      </c>
      <c r="BT391" s="75">
        <f>IFERROR(VLOOKUP(BS391,'Criteria Table'!$A$2:$I$102,2,FALSE),0)</f>
        <v>5.9</v>
      </c>
      <c r="BU391" s="95">
        <f t="shared" si="407"/>
        <v>47</v>
      </c>
      <c r="BV391" s="83">
        <f>IFERROR(VLOOKUP(TEXT($A391,"0000"),'AYP11'!$B$2113:$AU$2534,17,FALSE),"")</f>
        <v>56</v>
      </c>
      <c r="BW391" s="75">
        <f>IFERROR(VLOOKUP(BV391,'Criteria Table'!$A$2:$I$102,2,FALSE),0)</f>
        <v>4.4000000000000004</v>
      </c>
      <c r="BX391" s="95">
        <f t="shared" si="408"/>
        <v>60</v>
      </c>
      <c r="BY391" s="83">
        <f>IFERROR(VLOOKUP(TEXT($A391,"0000"),'AYP11'!$B$425:$AU$846,17,FALSE),"")</f>
        <v>0</v>
      </c>
      <c r="BZ391" s="75">
        <f>IFERROR(VLOOKUP(BY391,'Criteria Table'!$A$2:$I$102,2,FALSE),0)</f>
        <v>10</v>
      </c>
      <c r="CA391" s="95">
        <f t="shared" si="409"/>
        <v>10</v>
      </c>
      <c r="CB391" s="83">
        <f>IFERROR(VLOOKUP(TEXT($A391,"0000"),'AYP11'!$B$3:$AU$424,17,FALSE),"")</f>
        <v>0</v>
      </c>
      <c r="CC391" s="95">
        <f>IFERROR(VLOOKUP(CB391,'Criteria Table'!$A$2:$I$102,2,FALSE),0)</f>
        <v>10</v>
      </c>
      <c r="CD391" s="95">
        <f t="shared" si="410"/>
        <v>10</v>
      </c>
      <c r="CE391" s="83">
        <f>IFERROR(VLOOKUP(TEXT($A391,"0000"),'AYP11'!$B$1269:$AU$1690,17,FALSE),"")</f>
        <v>44</v>
      </c>
      <c r="CF391" s="95">
        <f>IFERROR(VLOOKUP(CE391,'Criteria Table'!$A$2:$I$102,2,FALSE),0)</f>
        <v>5.6000000000000005</v>
      </c>
      <c r="CG391" s="95">
        <f t="shared" si="411"/>
        <v>50</v>
      </c>
      <c r="CH391" s="83">
        <f>IFERROR(VLOOKUP(TEXT($A391,"0000"),'AYP11'!$B$1691:$AU$2112,17,FALSE),"")</f>
        <v>0</v>
      </c>
      <c r="CI391" s="95">
        <f>IFERROR(VLOOKUP(CH391,'Criteria Table'!$A$2:$I$102,2,FALSE),0)</f>
        <v>10</v>
      </c>
      <c r="CJ391" s="95">
        <f t="shared" si="412"/>
        <v>10</v>
      </c>
      <c r="CK391" s="83">
        <f>IFERROR(VLOOKUP(TEXT($A391,"0000"),'AYP11'!$B$2535:$AU$2956,17,FALSE),"")</f>
        <v>0</v>
      </c>
      <c r="CL391" s="95">
        <f>IFERROR(VLOOKUP(CK391,'Criteria Table'!$A$2:$I$102,2,FALSE),0)</f>
        <v>10</v>
      </c>
      <c r="CM391" s="95">
        <f t="shared" si="413"/>
        <v>10</v>
      </c>
      <c r="CN391" s="76">
        <f>IFERROR(VLOOKUP(TEXT($A391,"0000"),'AYP11'!$B$3379:$AU$3800,23,FALSE),"")</f>
        <v>87</v>
      </c>
      <c r="CO391" s="95">
        <f>IFERROR(VLOOKUP(CN391,'Criteria Table'!$A$2:$I$102,2,FALSE),0)</f>
        <v>0</v>
      </c>
      <c r="CP391" s="95">
        <f t="shared" si="414"/>
        <v>87</v>
      </c>
      <c r="CQ391" s="76">
        <f>IFERROR(VLOOKUP(TEXT($A391,"0000"),'AYP11'!$B$847:$AU$1268,23,FALSE),"")</f>
        <v>73</v>
      </c>
      <c r="CR391" s="95">
        <f>IFERROR(VLOOKUP(CQ391,'Criteria Table'!$A$2:$I$102,2,FALSE),0)</f>
        <v>2.7</v>
      </c>
      <c r="CS391" s="95">
        <f t="shared" si="415"/>
        <v>76</v>
      </c>
      <c r="CT391" s="76">
        <f>IFERROR(VLOOKUP(TEXT($A391,"0000"),'AYP11'!$B$2113:$AU$2534,23,FALSE),"")</f>
        <v>80</v>
      </c>
      <c r="CU391" s="95">
        <f>IFERROR(VLOOKUP(CT391,'Criteria Table'!$A$2:$I$102,2,FALSE),0)</f>
        <v>2</v>
      </c>
      <c r="CV391" s="95">
        <f t="shared" si="416"/>
        <v>82</v>
      </c>
      <c r="CW391" s="76">
        <f>IFERROR(VLOOKUP(TEXT($A391,"0000"),'AYP11'!$B$425:$AU$846,23,FALSE),"")</f>
        <v>0</v>
      </c>
      <c r="CX391" s="95">
        <f>IFERROR(VLOOKUP(CW391,'Criteria Table'!$A$2:$I$102,2,FALSE),0)</f>
        <v>10</v>
      </c>
      <c r="CY391" s="95">
        <f t="shared" si="417"/>
        <v>10</v>
      </c>
      <c r="CZ391" s="76">
        <f>IFERROR(VLOOKUP(TEXT($A391,"0000"),'AYP11'!$B$3:$AU$424,23,FALSE),"")</f>
        <v>0</v>
      </c>
      <c r="DA391" s="95">
        <f>IFERROR(VLOOKUP(CZ391,'Criteria Table'!$A$2:$I$102,2,FALSE),0)</f>
        <v>10</v>
      </c>
      <c r="DB391" s="95">
        <f t="shared" si="418"/>
        <v>10</v>
      </c>
      <c r="DC391" s="76">
        <f>IFERROR(VLOOKUP(TEXT($A391,"0000"),'AYP11'!$B$1269:$AU$1690,23,FALSE),"")</f>
        <v>74</v>
      </c>
      <c r="DD391" s="95">
        <f>IFERROR(VLOOKUP(DC391,'Criteria Table'!$A$2:$I$102,2,FALSE),0)</f>
        <v>2.6</v>
      </c>
      <c r="DE391" s="95">
        <f t="shared" si="419"/>
        <v>77</v>
      </c>
      <c r="DF391" s="76">
        <f>IFERROR(VLOOKUP(TEXT($A391,"0000"),'AYP11'!$B$1691:$AU$2112,23,FALSE),"")</f>
        <v>0</v>
      </c>
      <c r="DG391" s="95">
        <f>IFERROR(VLOOKUP(DF391,'Criteria Table'!$A$2:$I$102,2,FALSE),0)</f>
        <v>10</v>
      </c>
      <c r="DH391" s="95">
        <f t="shared" si="420"/>
        <v>10</v>
      </c>
      <c r="DI391" s="76">
        <f>IFERROR(VLOOKUP(TEXT($A391,"0000"),'AYP11'!$B$2535:$AU$2956,23,FALSE),"")</f>
        <v>0</v>
      </c>
      <c r="DJ391" s="95">
        <f>IFERROR(VLOOKUP(DI391,'Criteria Table'!$A$2:$I$102,2,FALSE),0)</f>
        <v>10</v>
      </c>
      <c r="DK391" s="95">
        <f t="shared" si="421"/>
        <v>10</v>
      </c>
      <c r="DL391" s="91">
        <f>IFERROR(VLOOKUP(TEXT($A391,"0000"),'AYP11'!$B$3379:$AU$3800,11,FALSE),"")</f>
        <v>94</v>
      </c>
      <c r="DM391" s="95">
        <f t="shared" si="422"/>
        <v>0</v>
      </c>
      <c r="DN391" s="95">
        <f t="shared" si="423"/>
        <v>94</v>
      </c>
      <c r="DO391" s="91">
        <f>IFERROR(VLOOKUP(TEXT($A391,"0000"),'AYP11'!$B$847:$AU$1268,11,FALSE),"")</f>
        <v>92</v>
      </c>
      <c r="DP391" s="95">
        <f t="shared" si="424"/>
        <v>0</v>
      </c>
      <c r="DQ391" s="95">
        <f t="shared" si="425"/>
        <v>92</v>
      </c>
      <c r="DR391" s="91">
        <f>IFERROR(VLOOKUP(TEXT($A391,"0000"),'AYP11'!$B$2113:$AU$2534,11,FALSE),"")</f>
        <v>94</v>
      </c>
      <c r="DS391" s="95">
        <f t="shared" si="426"/>
        <v>0</v>
      </c>
      <c r="DT391" s="95">
        <f t="shared" si="427"/>
        <v>94</v>
      </c>
      <c r="DU391" s="91">
        <f>IFERROR(VLOOKUP(TEXT($A391,"0000"),'AYP11'!$B$425:$AU$846,11,FALSE),"")</f>
        <v>0</v>
      </c>
      <c r="DV391" s="95">
        <f t="shared" si="428"/>
        <v>1</v>
      </c>
      <c r="DW391" s="95" t="str">
        <f t="shared" si="429"/>
        <v/>
      </c>
      <c r="DX391" s="91">
        <f>IFERROR(VLOOKUP(TEXT($A391,"0000"),'AYP11'!$B$3:$AU$424,11,FALSE),"")</f>
        <v>0</v>
      </c>
      <c r="DY391" s="95">
        <f t="shared" si="430"/>
        <v>1</v>
      </c>
      <c r="DZ391" s="95" t="str">
        <f t="shared" si="431"/>
        <v/>
      </c>
      <c r="EA391" s="91">
        <f>IFERROR(VLOOKUP(TEXT($A391,"0000"),'AYP11'!$B$1269:$AU$1690,11,FALSE),"")</f>
        <v>91</v>
      </c>
      <c r="EB391" s="95">
        <f t="shared" si="432"/>
        <v>0</v>
      </c>
      <c r="EC391" s="95">
        <f t="shared" si="433"/>
        <v>91</v>
      </c>
      <c r="ED391" s="91">
        <f>IFERROR(VLOOKUP(TEXT($A391,"0000"),'AYP11'!$B$1691:$AU$2112,11,FALSE),"")</f>
        <v>79</v>
      </c>
      <c r="EE391" s="95">
        <f t="shared" si="434"/>
        <v>1</v>
      </c>
      <c r="EF391" s="95">
        <f t="shared" si="435"/>
        <v>80</v>
      </c>
      <c r="EG391" s="91">
        <f>IFERROR(VLOOKUP(TEXT($A391,"0000"),'AYP11'!$B$2535:$AU$2956,11,FALSE),"")</f>
        <v>72</v>
      </c>
      <c r="EH391" s="95">
        <f t="shared" si="436"/>
        <v>1</v>
      </c>
      <c r="EI391" s="95">
        <f t="shared" si="437"/>
        <v>73</v>
      </c>
      <c r="EP391" s="34">
        <v>75</v>
      </c>
      <c r="EQ391" s="102" t="s">
        <v>1298</v>
      </c>
    </row>
    <row r="392" spans="1:147" x14ac:dyDescent="0.25">
      <c r="A392" s="248">
        <v>7151</v>
      </c>
      <c r="B392" s="291">
        <f t="shared" si="384"/>
        <v>13.039117352056168</v>
      </c>
      <c r="C392" s="50">
        <f>IFERROR(VLOOKUP(TEXT($A392,"0000"),'R-M11'!$A$2:$AA$500,4,FALSE),0)</f>
        <v>130</v>
      </c>
      <c r="D392" s="291">
        <f t="shared" si="385"/>
        <v>4.3129388164493481</v>
      </c>
      <c r="E392" s="98">
        <f>IFERROR(SUM(VLOOKUP(TEXT($A392,"0000"),'R-M11'!$A$2:$AA$500,5,FALSE),VLOOKUP(TEXT($A392,"0000"),'R-M11'!$A$2:$AA$500,6,FALSE)),0)</f>
        <v>43</v>
      </c>
      <c r="F392" s="58">
        <f>IFERROR(VLOOKUP(TEXT($A392,"0000"),'R-M11'!$A$2:$AA$500,14,FALSE),0)</f>
        <v>997</v>
      </c>
      <c r="G392" s="230">
        <f t="shared" si="438"/>
        <v>18.849117352056169</v>
      </c>
      <c r="H392" s="97">
        <f t="shared" si="386"/>
        <v>187.92570000000001</v>
      </c>
      <c r="I392" s="230">
        <f t="shared" si="439"/>
        <v>6.8029388164493483</v>
      </c>
      <c r="J392" s="97">
        <f t="shared" si="387"/>
        <v>67.825299999999999</v>
      </c>
      <c r="K392" s="230">
        <f t="shared" si="388"/>
        <v>17</v>
      </c>
      <c r="L392" s="121">
        <f>IFERROR(VLOOKUP(K392,'Criteria Table'!$A$2:$I$102,2,FALSE),"")</f>
        <v>8.3000000000000007</v>
      </c>
      <c r="M392" s="230">
        <f t="shared" si="389"/>
        <v>25.652056168505517</v>
      </c>
      <c r="N392" s="286">
        <f t="shared" si="390"/>
        <v>33.106575963718818</v>
      </c>
      <c r="O392" s="50">
        <f>IFERROR(VLOOKUP(TEXT($A392,"0000"),'R-M11'!$A$2:$AA$500,17,FALSE),"")</f>
        <v>146</v>
      </c>
      <c r="P392" s="286">
        <f t="shared" si="391"/>
        <v>20.408163265306122</v>
      </c>
      <c r="Q392" s="98">
        <f>IFERROR(SUM(VLOOKUP(TEXT($A392,"0000"),'R-M11'!$A$2:$AA$500,18,FALSE),VLOOKUP(TEXT($A392,"0000"),'R-M11'!$A$2:$AA$500,19,FALSE)),0)</f>
        <v>90</v>
      </c>
      <c r="R392" s="69">
        <f>IFERROR(VLOOKUP(TEXT($A392,"0000"),'R-M11'!$A$2:$AA$500,27,FALSE),0)</f>
        <v>441</v>
      </c>
      <c r="S392" s="121">
        <f t="shared" si="440"/>
        <v>36.326575963718817</v>
      </c>
      <c r="T392" s="70">
        <f t="shared" si="392"/>
        <v>160.20019999999997</v>
      </c>
      <c r="U392" s="121">
        <f t="shared" si="441"/>
        <v>21.788163265306121</v>
      </c>
      <c r="V392" s="70">
        <f t="shared" si="393"/>
        <v>96.085799999999992</v>
      </c>
      <c r="W392" s="121">
        <f t="shared" si="394"/>
        <v>54</v>
      </c>
      <c r="X392" s="124">
        <f>IFERROR(VLOOKUP(W392,'Criteria Table'!$A$2:$I$102,2,FALSE),"")</f>
        <v>4.6000000000000005</v>
      </c>
      <c r="Y392" s="121">
        <f t="shared" si="395"/>
        <v>58.114739229024934</v>
      </c>
      <c r="Z392" s="92">
        <f>IFERROR(IF(VLOOKUP(A392,'SG11'!$A$3:$AI$500,18,FALSE)="","NA",VLOOKUP(A392,'SG11'!$A$3:$AI$500,18,FALSE)),"")</f>
        <v>36</v>
      </c>
      <c r="AA392" s="75">
        <f>IFERROR(VLOOKUP(Z392,'Criteria Table'!$A$2:$I$102,6,FALSE),"NA")</f>
        <v>10</v>
      </c>
      <c r="AB392" s="95">
        <f t="shared" si="442"/>
        <v>46</v>
      </c>
      <c r="AC392" s="84">
        <f>IFERROR(IF(VLOOKUP(A392,'SG11'!$A$3:$AI$500,19,FALSE)="","NA",VLOOKUP(A392,'SG11'!$A$3:$AI$500,19,FALSE)),"")</f>
        <v>66</v>
      </c>
      <c r="AD392" s="75">
        <f>IFERROR(VLOOKUP(AC392,'Criteria Table'!$A$2:$I$102,6,FALSE),"NA")</f>
        <v>5</v>
      </c>
      <c r="AE392" s="95">
        <f t="shared" si="443"/>
        <v>71</v>
      </c>
      <c r="AF392" s="92">
        <f>IFERROR(IF(VLOOKUP(A392,'SG11'!$A$3:$AI$500,20,FALSE)="","NA",VLOOKUP(A392,'SG11'!$A$3:$AI$500,20,FALSE)),"")</f>
        <v>47</v>
      </c>
      <c r="AG392" s="75">
        <f>IFERROR(VLOOKUP(AF392,'Criteria Table'!$A$2:$I$102,6,FALSE),"NA")</f>
        <v>10</v>
      </c>
      <c r="AH392" s="95">
        <f t="shared" si="444"/>
        <v>57</v>
      </c>
      <c r="AI392" s="84">
        <f>IFERROR(IF(VLOOKUP(A392,'SG11'!$A$3:$AI$500,21,FALSE)="","NA",VLOOKUP(A392,'SG11'!$A$3:$AI$500,21,FALSE)),"")</f>
        <v>62</v>
      </c>
      <c r="AJ392" s="75">
        <f>IFERROR(VLOOKUP(AI392,'Criteria Table'!$A$2:$I$102,6,FALSE),"NA")</f>
        <v>5</v>
      </c>
      <c r="AK392" s="95">
        <f t="shared" si="445"/>
        <v>67</v>
      </c>
      <c r="AL392" s="99">
        <f>IFERROR(VLOOKUP(TEXT(A392,"0000"),'W11'!$A$1:$E$500,4,FALSE)/AP392*100,"")</f>
        <v>90.042372881355931</v>
      </c>
      <c r="AM392" s="97">
        <f>IFERROR(VLOOKUP(TEXT(A392,"0000"),'W11'!$A$1:$E$500,4,FALSE),"")</f>
        <v>425</v>
      </c>
      <c r="AN392" s="99">
        <f t="shared" si="396"/>
        <v>90.042372881355931</v>
      </c>
      <c r="AO392" s="97">
        <f t="shared" si="397"/>
        <v>424.99999999999994</v>
      </c>
      <c r="AP392" s="99">
        <f>IFERROR(VLOOKUP(TEXT(A392,"0000"),'W11'!$A$1:$E$500,5,FALSE),"")</f>
        <v>472</v>
      </c>
      <c r="AQ392" s="97">
        <f>IFERROR(VLOOKUP(ROUND(AL392,0),'Criteria Table'!$A$2:$I$102,4,FALSE),0)</f>
        <v>0</v>
      </c>
      <c r="AR392" s="128"/>
      <c r="AS392" s="95"/>
      <c r="AT392" s="95"/>
      <c r="AU392" s="100">
        <f>IFERROR(VLOOKUP(TEXT(A392,"0000"),'Sci11'!$A$3:$N$492,4,FALSE)/VLOOKUP(TEXT(A392,"0000"),'Sci11'!$A$3:$N$492,14,FALSE)*100,"")</f>
        <v>22.295081967213115</v>
      </c>
      <c r="AV392" s="101">
        <f>SUM(VLOOKUP(TEXT(A392,"0000"),'Sci11'!$A$3:$N$492,5,FALSE),VLOOKUP(TEXT(A392,"0000"),'Sci11'!$A$3:$N$492,6,FALSE))/VLOOKUP(TEXT(A392,"0000"),'Sci11'!$A$3:$N$492,14,FALSE)*100</f>
        <v>1.639344262295082</v>
      </c>
      <c r="AW392" s="100">
        <f t="shared" si="446"/>
        <v>27.615081967213115</v>
      </c>
      <c r="AX392" s="101">
        <f>IFERROR(AW392/100*VLOOKUP(TEXT(A392,"0000"),'Sci11'!$A$3:$N$492,14,FALSE),"")</f>
        <v>84.226000000000013</v>
      </c>
      <c r="AY392" s="100">
        <f t="shared" si="447"/>
        <v>3.9193442622950823</v>
      </c>
      <c r="AZ392" s="101">
        <f>IFERROR(AY392/100*VLOOKUP(TEXT(A392,"0000"),'Sci11'!$A$3:$N$492,14,FALSE),"")</f>
        <v>11.954000000000002</v>
      </c>
      <c r="BA392" s="100">
        <f t="shared" si="398"/>
        <v>24</v>
      </c>
      <c r="BB392" s="101">
        <f>IFERROR(VLOOKUP(BA392,'Criteria Table'!$A$2:$I$102,2,FALSE),"")</f>
        <v>7.6000000000000005</v>
      </c>
      <c r="BC392" s="101">
        <f t="shared" si="399"/>
        <v>31.6</v>
      </c>
      <c r="BD392" s="82">
        <f>IFERROR(VLOOKUP(A392,ATTx11!$A$2:$N$500,4,FALSE),"")</f>
        <v>90.34</v>
      </c>
      <c r="BE392" s="95">
        <f t="shared" si="400"/>
        <v>3</v>
      </c>
      <c r="BF392" s="96">
        <f t="shared" si="401"/>
        <v>93.34</v>
      </c>
      <c r="BG392" s="70">
        <f>IFERROR(VLOOKUP(A392,ATTx11!$A$2:$N$500,11,FALSE),"")</f>
        <v>1058</v>
      </c>
      <c r="BH392" s="95">
        <f t="shared" si="402"/>
        <v>952.2</v>
      </c>
      <c r="BI392" s="70">
        <f>IFERROR(VLOOKUP(A392,ATTx11!$A$2:$N$500,12,FALSE),"")</f>
        <v>728</v>
      </c>
      <c r="BJ392" s="97">
        <f t="shared" si="403"/>
        <v>655.20000000000005</v>
      </c>
      <c r="BK392" s="84">
        <f>IFERROR(VLOOKUP(A392,ATTx11!$A$2:$N$500,7,FALSE),"")</f>
        <v>619</v>
      </c>
      <c r="BL392" s="97">
        <f t="shared" si="404"/>
        <v>557.1</v>
      </c>
      <c r="BM392" s="84">
        <f>IFERROR(VLOOKUP(A392,ATTx11!$A$2:$N$500,8,FALSE),"")</f>
        <v>433</v>
      </c>
      <c r="BN392" s="95">
        <f t="shared" si="405"/>
        <v>389.7</v>
      </c>
      <c r="BO392" s="95"/>
      <c r="BP392" s="83">
        <f>IFERROR(VLOOKUP(TEXT($A392,"0000"),'AYP11'!$B$3379:$AU$3800,17,FALSE),"")</f>
        <v>0</v>
      </c>
      <c r="BQ392" s="75">
        <f>IFERROR(VLOOKUP(BP392,'Criteria Table'!$A$2:$I$102,2,FALSE),0)</f>
        <v>10</v>
      </c>
      <c r="BR392" s="95">
        <f t="shared" si="406"/>
        <v>10</v>
      </c>
      <c r="BS392" s="83">
        <f>IFERROR(VLOOKUP(TEXT($A392,"0000"),'AYP11'!$B$847:$AU$1268,17,FALSE),"")</f>
        <v>15</v>
      </c>
      <c r="BT392" s="75">
        <f>IFERROR(VLOOKUP(BS392,'Criteria Table'!$A$2:$I$102,2,FALSE),0)</f>
        <v>8.5</v>
      </c>
      <c r="BU392" s="95">
        <f t="shared" si="407"/>
        <v>24</v>
      </c>
      <c r="BV392" s="83">
        <f>IFERROR(VLOOKUP(TEXT($A392,"0000"),'AYP11'!$B$2113:$AU$2534,17,FALSE),"")</f>
        <v>23</v>
      </c>
      <c r="BW392" s="75">
        <f>IFERROR(VLOOKUP(BV392,'Criteria Table'!$A$2:$I$102,2,FALSE),0)</f>
        <v>7.7</v>
      </c>
      <c r="BX392" s="95">
        <f t="shared" si="408"/>
        <v>31</v>
      </c>
      <c r="BY392" s="83">
        <f>IFERROR(VLOOKUP(TEXT($A392,"0000"),'AYP11'!$B$425:$AU$846,17,FALSE),"")</f>
        <v>0</v>
      </c>
      <c r="BZ392" s="75">
        <f>IFERROR(VLOOKUP(BY392,'Criteria Table'!$A$2:$I$102,2,FALSE),0)</f>
        <v>10</v>
      </c>
      <c r="CA392" s="95">
        <f t="shared" si="409"/>
        <v>10</v>
      </c>
      <c r="CB392" s="83">
        <f>IFERROR(VLOOKUP(TEXT($A392,"0000"),'AYP11'!$B$3:$AU$424,17,FALSE),"")</f>
        <v>0</v>
      </c>
      <c r="CC392" s="95">
        <f>IFERROR(VLOOKUP(CB392,'Criteria Table'!$A$2:$I$102,2,FALSE),0)</f>
        <v>10</v>
      </c>
      <c r="CD392" s="95">
        <f t="shared" si="410"/>
        <v>10</v>
      </c>
      <c r="CE392" s="83">
        <f>IFERROR(VLOOKUP(TEXT($A392,"0000"),'AYP11'!$B$1269:$AU$1690,17,FALSE),"")</f>
        <v>20</v>
      </c>
      <c r="CF392" s="95">
        <f>IFERROR(VLOOKUP(CE392,'Criteria Table'!$A$2:$I$102,2,FALSE),0)</f>
        <v>8</v>
      </c>
      <c r="CG392" s="95">
        <f t="shared" si="411"/>
        <v>28</v>
      </c>
      <c r="CH392" s="83">
        <f>IFERROR(VLOOKUP(TEXT($A392,"0000"),'AYP11'!$B$1691:$AU$2112,17,FALSE),"")</f>
        <v>0</v>
      </c>
      <c r="CI392" s="95">
        <f>IFERROR(VLOOKUP(CH392,'Criteria Table'!$A$2:$I$102,2,FALSE),0)</f>
        <v>10</v>
      </c>
      <c r="CJ392" s="95">
        <f t="shared" si="412"/>
        <v>10</v>
      </c>
      <c r="CK392" s="83">
        <f>IFERROR(VLOOKUP(TEXT($A392,"0000"),'AYP11'!$B$2535:$AU$2956,17,FALSE),"")</f>
        <v>14</v>
      </c>
      <c r="CL392" s="95">
        <f>IFERROR(VLOOKUP(CK392,'Criteria Table'!$A$2:$I$102,2,FALSE),0)</f>
        <v>8.6</v>
      </c>
      <c r="CM392" s="95">
        <f t="shared" si="413"/>
        <v>23</v>
      </c>
      <c r="CN392" s="76">
        <f>IFERROR(VLOOKUP(TEXT($A392,"0000"),'AYP11'!$B$3379:$AU$3800,23,FALSE),"")</f>
        <v>0</v>
      </c>
      <c r="CO392" s="95">
        <f>IFERROR(VLOOKUP(CN392,'Criteria Table'!$A$2:$I$102,2,FALSE),0)</f>
        <v>10</v>
      </c>
      <c r="CP392" s="95">
        <f t="shared" si="414"/>
        <v>10</v>
      </c>
      <c r="CQ392" s="76">
        <f>IFERROR(VLOOKUP(TEXT($A392,"0000"),'AYP11'!$B$847:$AU$1268,23,FALSE),"")</f>
        <v>45</v>
      </c>
      <c r="CR392" s="95">
        <f>IFERROR(VLOOKUP(CQ392,'Criteria Table'!$A$2:$I$102,2,FALSE),0)</f>
        <v>5.5</v>
      </c>
      <c r="CS392" s="95">
        <f t="shared" si="415"/>
        <v>51</v>
      </c>
      <c r="CT392" s="76">
        <f>IFERROR(VLOOKUP(TEXT($A392,"0000"),'AYP11'!$B$2113:$AU$2534,23,FALSE),"")</f>
        <v>63</v>
      </c>
      <c r="CU392" s="95">
        <f>IFERROR(VLOOKUP(CT392,'Criteria Table'!$A$2:$I$102,2,FALSE),0)</f>
        <v>3.7</v>
      </c>
      <c r="CV392" s="95">
        <f t="shared" si="416"/>
        <v>67</v>
      </c>
      <c r="CW392" s="76">
        <f>IFERROR(VLOOKUP(TEXT($A392,"0000"),'AYP11'!$B$425:$AU$846,23,FALSE),"")</f>
        <v>0</v>
      </c>
      <c r="CX392" s="95">
        <f>IFERROR(VLOOKUP(CW392,'Criteria Table'!$A$2:$I$102,2,FALSE),0)</f>
        <v>10</v>
      </c>
      <c r="CY392" s="95">
        <f t="shared" si="417"/>
        <v>10</v>
      </c>
      <c r="CZ392" s="76">
        <f>IFERROR(VLOOKUP(TEXT($A392,"0000"),'AYP11'!$B$3:$AU$424,23,FALSE),"")</f>
        <v>0</v>
      </c>
      <c r="DA392" s="95">
        <f>IFERROR(VLOOKUP(CZ392,'Criteria Table'!$A$2:$I$102,2,FALSE),0)</f>
        <v>10</v>
      </c>
      <c r="DB392" s="95">
        <f t="shared" si="418"/>
        <v>10</v>
      </c>
      <c r="DC392" s="76">
        <f>IFERROR(VLOOKUP(TEXT($A392,"0000"),'AYP11'!$B$1269:$AU$1690,23,FALSE),"")</f>
        <v>56</v>
      </c>
      <c r="DD392" s="95">
        <f>IFERROR(VLOOKUP(DC392,'Criteria Table'!$A$2:$I$102,2,FALSE),0)</f>
        <v>4.4000000000000004</v>
      </c>
      <c r="DE392" s="95">
        <f t="shared" si="419"/>
        <v>60</v>
      </c>
      <c r="DF392" s="76">
        <f>IFERROR(VLOOKUP(TEXT($A392,"0000"),'AYP11'!$B$1691:$AU$2112,23,FALSE),"")</f>
        <v>0</v>
      </c>
      <c r="DG392" s="95">
        <f>IFERROR(VLOOKUP(DF392,'Criteria Table'!$A$2:$I$102,2,FALSE),0)</f>
        <v>10</v>
      </c>
      <c r="DH392" s="95">
        <f t="shared" si="420"/>
        <v>10</v>
      </c>
      <c r="DI392" s="76">
        <f>IFERROR(VLOOKUP(TEXT($A392,"0000"),'AYP11'!$B$2535:$AU$2956,23,FALSE),"")</f>
        <v>42</v>
      </c>
      <c r="DJ392" s="95">
        <f>IFERROR(VLOOKUP(DI392,'Criteria Table'!$A$2:$I$102,2,FALSE),0)</f>
        <v>5.8000000000000007</v>
      </c>
      <c r="DK392" s="95">
        <f t="shared" si="421"/>
        <v>48</v>
      </c>
      <c r="DL392" s="91">
        <f>IFERROR(VLOOKUP(TEXT($A392,"0000"),'AYP11'!$B$3379:$AU$3800,11,FALSE),"")</f>
        <v>0</v>
      </c>
      <c r="DM392" s="95">
        <f t="shared" si="422"/>
        <v>1</v>
      </c>
      <c r="DN392" s="95" t="str">
        <f t="shared" si="423"/>
        <v/>
      </c>
      <c r="DO392" s="91">
        <f>IFERROR(VLOOKUP(TEXT($A392,"0000"),'AYP11'!$B$847:$AU$1268,11,FALSE),"")</f>
        <v>89</v>
      </c>
      <c r="DP392" s="95">
        <f t="shared" si="424"/>
        <v>1</v>
      </c>
      <c r="DQ392" s="95">
        <f t="shared" si="425"/>
        <v>90</v>
      </c>
      <c r="DR392" s="91">
        <f>IFERROR(VLOOKUP(TEXT($A392,"0000"),'AYP11'!$B$2113:$AU$2534,11,FALSE),"")</f>
        <v>89</v>
      </c>
      <c r="DS392" s="95">
        <f t="shared" si="426"/>
        <v>1</v>
      </c>
      <c r="DT392" s="95">
        <f t="shared" si="427"/>
        <v>90</v>
      </c>
      <c r="DU392" s="91">
        <f>IFERROR(VLOOKUP(TEXT($A392,"0000"),'AYP11'!$B$425:$AU$846,11,FALSE),"")</f>
        <v>0</v>
      </c>
      <c r="DV392" s="95">
        <f t="shared" si="428"/>
        <v>1</v>
      </c>
      <c r="DW392" s="95" t="str">
        <f t="shared" si="429"/>
        <v/>
      </c>
      <c r="DX392" s="91">
        <f>IFERROR(VLOOKUP(TEXT($A392,"0000"),'AYP11'!$B$3:$AU$424,11,FALSE),"")</f>
        <v>0</v>
      </c>
      <c r="DY392" s="95">
        <f t="shared" si="430"/>
        <v>1</v>
      </c>
      <c r="DZ392" s="95" t="str">
        <f t="shared" si="431"/>
        <v/>
      </c>
      <c r="EA392" s="91">
        <f>IFERROR(VLOOKUP(TEXT($A392,"0000"),'AYP11'!$B$1269:$AU$1690,11,FALSE),"")</f>
        <v>88</v>
      </c>
      <c r="EB392" s="95">
        <f t="shared" si="432"/>
        <v>1</v>
      </c>
      <c r="EC392" s="95">
        <f t="shared" si="433"/>
        <v>89</v>
      </c>
      <c r="ED392" s="91">
        <f>IFERROR(VLOOKUP(TEXT($A392,"0000"),'AYP11'!$B$1691:$AU$2112,11,FALSE),"")</f>
        <v>60</v>
      </c>
      <c r="EE392" s="95">
        <f t="shared" si="434"/>
        <v>1</v>
      </c>
      <c r="EF392" s="95">
        <f t="shared" si="435"/>
        <v>61</v>
      </c>
      <c r="EG392" s="91">
        <f>IFERROR(VLOOKUP(TEXT($A392,"0000"),'AYP11'!$B$2535:$AU$2956,11,FALSE),"")</f>
        <v>67</v>
      </c>
      <c r="EH392" s="95">
        <f t="shared" si="436"/>
        <v>1</v>
      </c>
      <c r="EI392" s="95">
        <f t="shared" si="437"/>
        <v>68</v>
      </c>
    </row>
    <row r="393" spans="1:147" x14ac:dyDescent="0.25">
      <c r="A393" s="248">
        <v>7160</v>
      </c>
      <c r="B393" s="291">
        <f t="shared" si="384"/>
        <v>27.399165507649514</v>
      </c>
      <c r="C393" s="50">
        <f>IFERROR(VLOOKUP(TEXT($A393,"0000"),'R-M11'!$A$2:$AA$500,4,FALSE),0)</f>
        <v>197</v>
      </c>
      <c r="D393" s="291">
        <f t="shared" si="385"/>
        <v>23.504867872044507</v>
      </c>
      <c r="E393" s="98">
        <f>IFERROR(SUM(VLOOKUP(TEXT($A393,"0000"),'R-M11'!$A$2:$AA$500,5,FALSE),VLOOKUP(TEXT($A393,"0000"),'R-M11'!$A$2:$AA$500,6,FALSE)),0)</f>
        <v>169</v>
      </c>
      <c r="F393" s="58">
        <f>IFERROR(VLOOKUP(TEXT($A393,"0000"),'R-M11'!$A$2:$AA$500,14,FALSE),0)</f>
        <v>719</v>
      </c>
      <c r="G393" s="230">
        <f t="shared" si="438"/>
        <v>30.829165507649513</v>
      </c>
      <c r="H393" s="97">
        <f t="shared" si="386"/>
        <v>221.6617</v>
      </c>
      <c r="I393" s="230">
        <f t="shared" si="439"/>
        <v>24.974867872044506</v>
      </c>
      <c r="J393" s="97">
        <f t="shared" si="387"/>
        <v>179.5693</v>
      </c>
      <c r="K393" s="230">
        <f t="shared" si="388"/>
        <v>51</v>
      </c>
      <c r="L393" s="121">
        <f>IFERROR(VLOOKUP(K393,'Criteria Table'!$A$2:$I$102,2,FALSE),"")</f>
        <v>4.9000000000000004</v>
      </c>
      <c r="M393" s="230">
        <f t="shared" si="389"/>
        <v>55.804033379694019</v>
      </c>
      <c r="N393" s="286">
        <f t="shared" si="390"/>
        <v>31.464174454828658</v>
      </c>
      <c r="O393" s="50">
        <f>IFERROR(VLOOKUP(TEXT($A393,"0000"),'R-M11'!$A$2:$AA$500,17,FALSE),"")</f>
        <v>101</v>
      </c>
      <c r="P393" s="286">
        <f t="shared" si="391"/>
        <v>49.221183800623052</v>
      </c>
      <c r="Q393" s="98">
        <f>IFERROR(SUM(VLOOKUP(TEXT($A393,"0000"),'R-M11'!$A$2:$AA$500,18,FALSE),VLOOKUP(TEXT($A393,"0000"),'R-M11'!$A$2:$AA$500,19,FALSE)),0)</f>
        <v>158</v>
      </c>
      <c r="R393" s="69">
        <f>IFERROR(VLOOKUP(TEXT($A393,"0000"),'R-M11'!$A$2:$AA$500,27,FALSE),0)</f>
        <v>321</v>
      </c>
      <c r="S393" s="121">
        <f t="shared" si="440"/>
        <v>32.794174454828656</v>
      </c>
      <c r="T393" s="70">
        <f t="shared" si="392"/>
        <v>105.26929999999999</v>
      </c>
      <c r="U393" s="121">
        <f t="shared" si="441"/>
        <v>49.791183800623052</v>
      </c>
      <c r="V393" s="70">
        <f t="shared" si="393"/>
        <v>159.8297</v>
      </c>
      <c r="W393" s="121">
        <f t="shared" si="394"/>
        <v>81</v>
      </c>
      <c r="X393" s="124">
        <f>IFERROR(VLOOKUP(W393,'Criteria Table'!$A$2:$I$102,2,FALSE),"")</f>
        <v>1.9000000000000001</v>
      </c>
      <c r="Y393" s="121">
        <f t="shared" si="395"/>
        <v>82.585358255451709</v>
      </c>
      <c r="Z393" s="92">
        <f>IFERROR(IF(VLOOKUP(A393,'SG11'!$A$3:$AI$500,18,FALSE)="","NA",VLOOKUP(A393,'SG11'!$A$3:$AI$500,18,FALSE)),"")</f>
        <v>59</v>
      </c>
      <c r="AA393" s="75">
        <f>IFERROR(VLOOKUP(Z393,'Criteria Table'!$A$2:$I$102,6,FALSE),"NA")</f>
        <v>10</v>
      </c>
      <c r="AB393" s="95">
        <f t="shared" si="442"/>
        <v>69</v>
      </c>
      <c r="AC393" s="84">
        <f>IFERROR(IF(VLOOKUP(A393,'SG11'!$A$3:$AI$500,19,FALSE)="","NA",VLOOKUP(A393,'SG11'!$A$3:$AI$500,19,FALSE)),"")</f>
        <v>81</v>
      </c>
      <c r="AD393" s="75">
        <f>IFERROR(VLOOKUP(AC393,'Criteria Table'!$A$2:$I$102,6,FALSE),"NA")</f>
        <v>5</v>
      </c>
      <c r="AE393" s="95">
        <f t="shared" si="443"/>
        <v>86</v>
      </c>
      <c r="AF393" s="92">
        <f>IFERROR(IF(VLOOKUP(A393,'SG11'!$A$3:$AI$500,20,FALSE)="","NA",VLOOKUP(A393,'SG11'!$A$3:$AI$500,20,FALSE)),"")</f>
        <v>56</v>
      </c>
      <c r="AG393" s="75">
        <f>IFERROR(VLOOKUP(AF393,'Criteria Table'!$A$2:$I$102,6,FALSE),"NA")</f>
        <v>10</v>
      </c>
      <c r="AH393" s="95">
        <f t="shared" si="444"/>
        <v>66</v>
      </c>
      <c r="AI393" s="84">
        <f>IFERROR(IF(VLOOKUP(A393,'SG11'!$A$3:$AI$500,21,FALSE)="","NA",VLOOKUP(A393,'SG11'!$A$3:$AI$500,21,FALSE)),"")</f>
        <v>74</v>
      </c>
      <c r="AJ393" s="75">
        <f>IFERROR(VLOOKUP(AI393,'Criteria Table'!$A$2:$I$102,6,FALSE),"NA")</f>
        <v>5</v>
      </c>
      <c r="AK393" s="95">
        <f t="shared" si="445"/>
        <v>79</v>
      </c>
      <c r="AL393" s="99">
        <f>IFERROR(VLOOKUP(TEXT(A393,"0000"),'W11'!$A$1:$E$500,4,FALSE)/AP393*100,"")</f>
        <v>98.813056379821958</v>
      </c>
      <c r="AM393" s="97">
        <f>IFERROR(VLOOKUP(TEXT(A393,"0000"),'W11'!$A$1:$E$500,4,FALSE),"")</f>
        <v>333</v>
      </c>
      <c r="AN393" s="99">
        <f t="shared" si="396"/>
        <v>98.813056379821958</v>
      </c>
      <c r="AO393" s="97">
        <f t="shared" si="397"/>
        <v>333</v>
      </c>
      <c r="AP393" s="99">
        <f>IFERROR(VLOOKUP(TEXT(A393,"0000"),'W11'!$A$1:$E$500,5,FALSE),"")</f>
        <v>337</v>
      </c>
      <c r="AQ393" s="97">
        <f>IFERROR(VLOOKUP(ROUND(AL393,0),'Criteria Table'!$A$2:$I$102,4,FALSE),0)</f>
        <v>0</v>
      </c>
      <c r="AR393" s="128"/>
      <c r="AS393" s="95"/>
      <c r="AT393" s="95"/>
      <c r="AU393" s="100">
        <f>IFERROR(VLOOKUP(TEXT(A393,"0000"),'Sci11'!$A$3:$N$492,4,FALSE)/VLOOKUP(TEXT(A393,"0000"),'Sci11'!$A$3:$N$492,14,FALSE)*100,"")</f>
        <v>37.900874635568513</v>
      </c>
      <c r="AV393" s="101">
        <f>SUM(VLOOKUP(TEXT(A393,"0000"),'Sci11'!$A$3:$N$492,5,FALSE),VLOOKUP(TEXT(A393,"0000"),'Sci11'!$A$3:$N$492,6,FALSE))/VLOOKUP(TEXT(A393,"0000"),'Sci11'!$A$3:$N$492,14,FALSE)*100</f>
        <v>6.1224489795918364</v>
      </c>
      <c r="AW393" s="100">
        <f t="shared" si="446"/>
        <v>41.820874635568515</v>
      </c>
      <c r="AX393" s="101">
        <f>IFERROR(AW393/100*VLOOKUP(TEXT(A393,"0000"),'Sci11'!$A$3:$N$492,14,FALSE),"")</f>
        <v>143.44560000000001</v>
      </c>
      <c r="AY393" s="100">
        <f t="shared" si="447"/>
        <v>7.802448979591837</v>
      </c>
      <c r="AZ393" s="101">
        <f>IFERROR(AY393/100*VLOOKUP(TEXT(A393,"0000"),'Sci11'!$A$3:$N$492,14,FALSE),"")</f>
        <v>26.762400000000003</v>
      </c>
      <c r="BA393" s="100">
        <f t="shared" si="398"/>
        <v>44</v>
      </c>
      <c r="BB393" s="101">
        <f>IFERROR(VLOOKUP(BA393,'Criteria Table'!$A$2:$I$102,2,FALSE),"")</f>
        <v>5.6000000000000005</v>
      </c>
      <c r="BC393" s="101">
        <f t="shared" si="399"/>
        <v>49.6</v>
      </c>
      <c r="BD393" s="82">
        <f>IFERROR(VLOOKUP(A393,ATTx11!$A$2:$N$500,4,FALSE),"")</f>
        <v>95.26</v>
      </c>
      <c r="BE393" s="95">
        <f t="shared" si="400"/>
        <v>0.5</v>
      </c>
      <c r="BF393" s="96">
        <f t="shared" si="401"/>
        <v>95.76</v>
      </c>
      <c r="BG393" s="70">
        <f>IFERROR(VLOOKUP(A393,ATTx11!$A$2:$N$500,11,FALSE),"")</f>
        <v>219</v>
      </c>
      <c r="BH393" s="95">
        <f t="shared" si="402"/>
        <v>197.1</v>
      </c>
      <c r="BI393" s="70">
        <f>IFERROR(VLOOKUP(A393,ATTx11!$A$2:$N$500,12,FALSE),"")</f>
        <v>62</v>
      </c>
      <c r="BJ393" s="97">
        <f t="shared" si="403"/>
        <v>55.8</v>
      </c>
      <c r="BK393" s="84">
        <f>IFERROR(VLOOKUP(A393,ATTx11!$A$2:$N$500,7,FALSE),"")</f>
        <v>141</v>
      </c>
      <c r="BL393" s="97">
        <f t="shared" si="404"/>
        <v>126.9</v>
      </c>
      <c r="BM393" s="84">
        <f>IFERROR(VLOOKUP(A393,ATTx11!$A$2:$N$500,8,FALSE),"")</f>
        <v>58</v>
      </c>
      <c r="BN393" s="95">
        <f t="shared" si="405"/>
        <v>52.2</v>
      </c>
      <c r="BO393" s="95"/>
      <c r="BP393" s="83">
        <f>IFERROR(VLOOKUP(TEXT($A393,"0000"),'AYP11'!$B$3379:$AU$3800,17,FALSE),"")</f>
        <v>0</v>
      </c>
      <c r="BQ393" s="75">
        <f>IFERROR(VLOOKUP(BP393,'Criteria Table'!$A$2:$I$102,2,FALSE),0)</f>
        <v>10</v>
      </c>
      <c r="BR393" s="95">
        <f t="shared" si="406"/>
        <v>10</v>
      </c>
      <c r="BS393" s="83">
        <f>IFERROR(VLOOKUP(TEXT($A393,"0000"),'AYP11'!$B$847:$AU$1268,17,FALSE),"")</f>
        <v>0</v>
      </c>
      <c r="BT393" s="75">
        <f>IFERROR(VLOOKUP(BS393,'Criteria Table'!$A$2:$I$102,2,FALSE),0)</f>
        <v>10</v>
      </c>
      <c r="BU393" s="95">
        <f t="shared" si="407"/>
        <v>10</v>
      </c>
      <c r="BV393" s="83">
        <f>IFERROR(VLOOKUP(TEXT($A393,"0000"),'AYP11'!$B$2113:$AU$2534,17,FALSE),"")</f>
        <v>51</v>
      </c>
      <c r="BW393" s="75">
        <f>IFERROR(VLOOKUP(BV393,'Criteria Table'!$A$2:$I$102,2,FALSE),0)</f>
        <v>4.9000000000000004</v>
      </c>
      <c r="BX393" s="95">
        <f t="shared" si="408"/>
        <v>56</v>
      </c>
      <c r="BY393" s="83">
        <f>IFERROR(VLOOKUP(TEXT($A393,"0000"),'AYP11'!$B$425:$AU$846,17,FALSE),"")</f>
        <v>0</v>
      </c>
      <c r="BZ393" s="75">
        <f>IFERROR(VLOOKUP(BY393,'Criteria Table'!$A$2:$I$102,2,FALSE),0)</f>
        <v>10</v>
      </c>
      <c r="CA393" s="95">
        <f t="shared" si="409"/>
        <v>10</v>
      </c>
      <c r="CB393" s="83">
        <f>IFERROR(VLOOKUP(TEXT($A393,"0000"),'AYP11'!$B$3:$AU$424,17,FALSE),"")</f>
        <v>0</v>
      </c>
      <c r="CC393" s="95">
        <f>IFERROR(VLOOKUP(CB393,'Criteria Table'!$A$2:$I$102,2,FALSE),0)</f>
        <v>10</v>
      </c>
      <c r="CD393" s="95">
        <f t="shared" si="410"/>
        <v>10</v>
      </c>
      <c r="CE393" s="83">
        <f>IFERROR(VLOOKUP(TEXT($A393,"0000"),'AYP11'!$B$1269:$AU$1690,17,FALSE),"")</f>
        <v>49</v>
      </c>
      <c r="CF393" s="95">
        <f>IFERROR(VLOOKUP(CE393,'Criteria Table'!$A$2:$I$102,2,FALSE),0)</f>
        <v>5.1000000000000005</v>
      </c>
      <c r="CG393" s="95">
        <f t="shared" si="411"/>
        <v>54</v>
      </c>
      <c r="CH393" s="83">
        <f>IFERROR(VLOOKUP(TEXT($A393,"0000"),'AYP11'!$B$1691:$AU$2112,17,FALSE),"")</f>
        <v>0</v>
      </c>
      <c r="CI393" s="95">
        <f>IFERROR(VLOOKUP(CH393,'Criteria Table'!$A$2:$I$102,2,FALSE),0)</f>
        <v>10</v>
      </c>
      <c r="CJ393" s="95">
        <f t="shared" si="412"/>
        <v>10</v>
      </c>
      <c r="CK393" s="83">
        <f>IFERROR(VLOOKUP(TEXT($A393,"0000"),'AYP11'!$B$2535:$AU$2956,17,FALSE),"")</f>
        <v>0</v>
      </c>
      <c r="CL393" s="95">
        <f>IFERROR(VLOOKUP(CK393,'Criteria Table'!$A$2:$I$102,2,FALSE),0)</f>
        <v>10</v>
      </c>
      <c r="CM393" s="95">
        <f t="shared" si="413"/>
        <v>10</v>
      </c>
      <c r="CN393" s="76">
        <f>IFERROR(VLOOKUP(TEXT($A393,"0000"),'AYP11'!$B$3379:$AU$3800,23,FALSE),"")</f>
        <v>0</v>
      </c>
      <c r="CO393" s="95">
        <f>IFERROR(VLOOKUP(CN393,'Criteria Table'!$A$2:$I$102,2,FALSE),0)</f>
        <v>10</v>
      </c>
      <c r="CP393" s="95">
        <f t="shared" si="414"/>
        <v>10</v>
      </c>
      <c r="CQ393" s="76">
        <f>IFERROR(VLOOKUP(TEXT($A393,"0000"),'AYP11'!$B$847:$AU$1268,23,FALSE),"")</f>
        <v>0</v>
      </c>
      <c r="CR393" s="95">
        <f>IFERROR(VLOOKUP(CQ393,'Criteria Table'!$A$2:$I$102,2,FALSE),0)</f>
        <v>10</v>
      </c>
      <c r="CS393" s="95">
        <f t="shared" si="415"/>
        <v>10</v>
      </c>
      <c r="CT393" s="76">
        <f>IFERROR(VLOOKUP(TEXT($A393,"0000"),'AYP11'!$B$2113:$AU$2534,23,FALSE),"")</f>
        <v>81</v>
      </c>
      <c r="CU393" s="95">
        <f>IFERROR(VLOOKUP(CT393,'Criteria Table'!$A$2:$I$102,2,FALSE),0)</f>
        <v>1.9000000000000001</v>
      </c>
      <c r="CV393" s="95">
        <f t="shared" si="416"/>
        <v>83</v>
      </c>
      <c r="CW393" s="76">
        <f>IFERROR(VLOOKUP(TEXT($A393,"0000"),'AYP11'!$B$425:$AU$846,23,FALSE),"")</f>
        <v>0</v>
      </c>
      <c r="CX393" s="95">
        <f>IFERROR(VLOOKUP(CW393,'Criteria Table'!$A$2:$I$102,2,FALSE),0)</f>
        <v>10</v>
      </c>
      <c r="CY393" s="95">
        <f t="shared" si="417"/>
        <v>10</v>
      </c>
      <c r="CZ393" s="76">
        <f>IFERROR(VLOOKUP(TEXT($A393,"0000"),'AYP11'!$B$3:$AU$424,23,FALSE),"")</f>
        <v>0</v>
      </c>
      <c r="DA393" s="95">
        <f>IFERROR(VLOOKUP(CZ393,'Criteria Table'!$A$2:$I$102,2,FALSE),0)</f>
        <v>10</v>
      </c>
      <c r="DB393" s="95">
        <f t="shared" si="418"/>
        <v>10</v>
      </c>
      <c r="DC393" s="76">
        <f>IFERROR(VLOOKUP(TEXT($A393,"0000"),'AYP11'!$B$1269:$AU$1690,23,FALSE),"")</f>
        <v>78</v>
      </c>
      <c r="DD393" s="95">
        <f>IFERROR(VLOOKUP(DC393,'Criteria Table'!$A$2:$I$102,2,FALSE),0)</f>
        <v>2.2000000000000002</v>
      </c>
      <c r="DE393" s="95">
        <f t="shared" si="419"/>
        <v>80</v>
      </c>
      <c r="DF393" s="76">
        <f>IFERROR(VLOOKUP(TEXT($A393,"0000"),'AYP11'!$B$1691:$AU$2112,23,FALSE),"")</f>
        <v>0</v>
      </c>
      <c r="DG393" s="95">
        <f>IFERROR(VLOOKUP(DF393,'Criteria Table'!$A$2:$I$102,2,FALSE),0)</f>
        <v>10</v>
      </c>
      <c r="DH393" s="95">
        <f t="shared" si="420"/>
        <v>10</v>
      </c>
      <c r="DI393" s="76">
        <f>IFERROR(VLOOKUP(TEXT($A393,"0000"),'AYP11'!$B$2535:$AU$2956,23,FALSE),"")</f>
        <v>0</v>
      </c>
      <c r="DJ393" s="95">
        <f>IFERROR(VLOOKUP(DI393,'Criteria Table'!$A$2:$I$102,2,FALSE),0)</f>
        <v>10</v>
      </c>
      <c r="DK393" s="95">
        <f t="shared" si="421"/>
        <v>10</v>
      </c>
      <c r="DL393" s="91">
        <f>IFERROR(VLOOKUP(TEXT($A393,"0000"),'AYP11'!$B$3379:$AU$3800,11,FALSE),"")</f>
        <v>0</v>
      </c>
      <c r="DM393" s="95">
        <f t="shared" si="422"/>
        <v>1</v>
      </c>
      <c r="DN393" s="95" t="str">
        <f t="shared" si="423"/>
        <v/>
      </c>
      <c r="DO393" s="91">
        <f>IFERROR(VLOOKUP(TEXT($A393,"0000"),'AYP11'!$B$847:$AU$1268,11,FALSE),"")</f>
        <v>0</v>
      </c>
      <c r="DP393" s="95">
        <f t="shared" si="424"/>
        <v>1</v>
      </c>
      <c r="DQ393" s="95" t="str">
        <f t="shared" si="425"/>
        <v/>
      </c>
      <c r="DR393" s="91">
        <f>IFERROR(VLOOKUP(TEXT($A393,"0000"),'AYP11'!$B$2113:$AU$2534,11,FALSE),"")</f>
        <v>0</v>
      </c>
      <c r="DS393" s="95">
        <f t="shared" si="426"/>
        <v>1</v>
      </c>
      <c r="DT393" s="95" t="str">
        <f t="shared" si="427"/>
        <v/>
      </c>
      <c r="DU393" s="91">
        <f>IFERROR(VLOOKUP(TEXT($A393,"0000"),'AYP11'!$B$425:$AU$846,11,FALSE),"")</f>
        <v>0</v>
      </c>
      <c r="DV393" s="95">
        <f t="shared" si="428"/>
        <v>1</v>
      </c>
      <c r="DW393" s="95" t="str">
        <f t="shared" si="429"/>
        <v/>
      </c>
      <c r="DX393" s="91">
        <f>IFERROR(VLOOKUP(TEXT($A393,"0000"),'AYP11'!$B$3:$AU$424,11,FALSE),"")</f>
        <v>0</v>
      </c>
      <c r="DY393" s="95">
        <f t="shared" si="430"/>
        <v>1</v>
      </c>
      <c r="DZ393" s="95" t="str">
        <f t="shared" si="431"/>
        <v/>
      </c>
      <c r="EA393" s="91">
        <f>IFERROR(VLOOKUP(TEXT($A393,"0000"),'AYP11'!$B$1269:$AU$1690,11,FALSE),"")</f>
        <v>0</v>
      </c>
      <c r="EB393" s="95">
        <f t="shared" si="432"/>
        <v>1</v>
      </c>
      <c r="EC393" s="95" t="str">
        <f t="shared" si="433"/>
        <v/>
      </c>
      <c r="ED393" s="91">
        <f>IFERROR(VLOOKUP(TEXT($A393,"0000"),'AYP11'!$B$1691:$AU$2112,11,FALSE),"")</f>
        <v>89</v>
      </c>
      <c r="EE393" s="95">
        <f t="shared" si="434"/>
        <v>1</v>
      </c>
      <c r="EF393" s="95">
        <f t="shared" si="435"/>
        <v>90</v>
      </c>
      <c r="EG393" s="91">
        <f>IFERROR(VLOOKUP(TEXT($A393,"0000"),'AYP11'!$B$2535:$AU$2956,11,FALSE),"")</f>
        <v>0</v>
      </c>
      <c r="EH393" s="95">
        <f t="shared" si="436"/>
        <v>1</v>
      </c>
      <c r="EI393" s="95" t="str">
        <f t="shared" si="437"/>
        <v/>
      </c>
    </row>
    <row r="394" spans="1:147" x14ac:dyDescent="0.25">
      <c r="A394" s="248">
        <v>7161</v>
      </c>
      <c r="B394" s="291">
        <f t="shared" si="384"/>
        <v>25.63176895306859</v>
      </c>
      <c r="C394" s="50">
        <f>IFERROR(VLOOKUP(TEXT($A394,"0000"),'R-M11'!$A$2:$AA$500,4,FALSE),0)</f>
        <v>71</v>
      </c>
      <c r="D394" s="291">
        <f t="shared" si="385"/>
        <v>68.592057761732846</v>
      </c>
      <c r="E394" s="98">
        <f>IFERROR(SUM(VLOOKUP(TEXT($A394,"0000"),'R-M11'!$A$2:$AA$500,5,FALSE),VLOOKUP(TEXT($A394,"0000"),'R-M11'!$A$2:$AA$500,6,FALSE)),0)</f>
        <v>190</v>
      </c>
      <c r="F394" s="58">
        <f>IFERROR(VLOOKUP(TEXT($A394,"0000"),'R-M11'!$A$2:$AA$500,14,FALSE),0)</f>
        <v>277</v>
      </c>
      <c r="G394" s="230">
        <f t="shared" si="438"/>
        <v>25.63176895306859</v>
      </c>
      <c r="H394" s="97">
        <f t="shared" si="386"/>
        <v>71</v>
      </c>
      <c r="I394" s="230">
        <f t="shared" si="439"/>
        <v>68.592057761732846</v>
      </c>
      <c r="J394" s="97">
        <f t="shared" si="387"/>
        <v>190</v>
      </c>
      <c r="K394" s="230">
        <f t="shared" si="388"/>
        <v>94</v>
      </c>
      <c r="L394" s="121">
        <f>IFERROR(VLOOKUP(K394,'Criteria Table'!$A$2:$I$102,2,FALSE),"")</f>
        <v>0</v>
      </c>
      <c r="M394" s="230">
        <f t="shared" si="389"/>
        <v>94.223826714801433</v>
      </c>
      <c r="N394" s="286">
        <f t="shared" si="390"/>
        <v>8.6330935251798557</v>
      </c>
      <c r="O394" s="50">
        <f>IFERROR(VLOOKUP(TEXT($A394,"0000"),'R-M11'!$A$2:$AA$500,17,FALSE),"")</f>
        <v>12</v>
      </c>
      <c r="P394" s="286">
        <f t="shared" si="391"/>
        <v>90.647482014388487</v>
      </c>
      <c r="Q394" s="98">
        <f>IFERROR(SUM(VLOOKUP(TEXT($A394,"0000"),'R-M11'!$A$2:$AA$500,18,FALSE),VLOOKUP(TEXT($A394,"0000"),'R-M11'!$A$2:$AA$500,19,FALSE)),0)</f>
        <v>126</v>
      </c>
      <c r="R394" s="69">
        <f>IFERROR(VLOOKUP(TEXT($A394,"0000"),'R-M11'!$A$2:$AA$500,27,FALSE),0)</f>
        <v>139</v>
      </c>
      <c r="S394" s="121">
        <f t="shared" si="440"/>
        <v>8.6330935251798557</v>
      </c>
      <c r="T394" s="70">
        <f t="shared" si="392"/>
        <v>11.999999999999998</v>
      </c>
      <c r="U394" s="121">
        <f t="shared" si="441"/>
        <v>90.647482014388487</v>
      </c>
      <c r="V394" s="70">
        <f t="shared" si="393"/>
        <v>126</v>
      </c>
      <c r="W394" s="121">
        <f t="shared" si="394"/>
        <v>99</v>
      </c>
      <c r="X394" s="124">
        <f>IFERROR(VLOOKUP(W394,'Criteria Table'!$A$2:$I$102,2,FALSE),"")</f>
        <v>0</v>
      </c>
      <c r="Y394" s="121">
        <f t="shared" si="395"/>
        <v>99.280575539568346</v>
      </c>
      <c r="Z394" s="92">
        <f>IFERROR(IF(VLOOKUP(A394,'SG11'!$A$3:$AI$500,18,FALSE)="","NA",VLOOKUP(A394,'SG11'!$A$3:$AI$500,18,FALSE)),"")</f>
        <v>77</v>
      </c>
      <c r="AA394" s="75">
        <f>IFERROR(VLOOKUP(Z394,'Criteria Table'!$A$2:$I$102,6,FALSE),"NA")</f>
        <v>5</v>
      </c>
      <c r="AB394" s="95">
        <f t="shared" si="442"/>
        <v>82</v>
      </c>
      <c r="AC394" s="84">
        <f>IFERROR(IF(VLOOKUP(A394,'SG11'!$A$3:$AI$500,19,FALSE)="","NA",VLOOKUP(A394,'SG11'!$A$3:$AI$500,19,FALSE)),"")</f>
        <v>84</v>
      </c>
      <c r="AD394" s="75">
        <f>IFERROR(VLOOKUP(AC394,'Criteria Table'!$A$2:$I$102,6,FALSE),"NA")</f>
        <v>5</v>
      </c>
      <c r="AE394" s="95">
        <f t="shared" si="443"/>
        <v>89</v>
      </c>
      <c r="AF394" s="92">
        <f>IFERROR(IF(VLOOKUP(A394,'SG11'!$A$3:$AI$500,20,FALSE)="","NA",VLOOKUP(A394,'SG11'!$A$3:$AI$500,20,FALSE)),"")</f>
        <v>85</v>
      </c>
      <c r="AG394" s="75">
        <f>IFERROR(VLOOKUP(AF394,'Criteria Table'!$A$2:$I$102,6,FALSE),"NA")</f>
        <v>5</v>
      </c>
      <c r="AH394" s="95">
        <f t="shared" si="444"/>
        <v>90</v>
      </c>
      <c r="AI394" s="84">
        <f>IFERROR(IF(VLOOKUP(A394,'SG11'!$A$3:$AI$500,21,FALSE)="","NA",VLOOKUP(A394,'SG11'!$A$3:$AI$500,21,FALSE)),"")</f>
        <v>84</v>
      </c>
      <c r="AJ394" s="75">
        <f>IFERROR(VLOOKUP(AI394,'Criteria Table'!$A$2:$I$102,6,FALSE),"NA")</f>
        <v>5</v>
      </c>
      <c r="AK394" s="95">
        <f t="shared" si="445"/>
        <v>89</v>
      </c>
      <c r="AL394" s="99">
        <f>IFERROR(VLOOKUP(TEXT(A394,"0000"),'W11'!$A$1:$E$500,4,FALSE)/AP394*100,"")</f>
        <v>100</v>
      </c>
      <c r="AM394" s="97">
        <f>IFERROR(VLOOKUP(TEXT(A394,"0000"),'W11'!$A$1:$E$500,4,FALSE),"")</f>
        <v>138</v>
      </c>
      <c r="AN394" s="99">
        <f t="shared" si="396"/>
        <v>100</v>
      </c>
      <c r="AO394" s="97">
        <f t="shared" si="397"/>
        <v>138</v>
      </c>
      <c r="AP394" s="99">
        <f>IFERROR(VLOOKUP(TEXT(A394,"0000"),'W11'!$A$1:$E$500,5,FALSE),"")</f>
        <v>138</v>
      </c>
      <c r="AQ394" s="97">
        <f>IFERROR(VLOOKUP(ROUND(AL394,0),'Criteria Table'!$A$2:$I$102,4,FALSE),0)</f>
        <v>0</v>
      </c>
      <c r="AR394" s="128"/>
      <c r="AS394" s="95"/>
      <c r="AT394" s="95"/>
      <c r="AU394" s="100">
        <f>IFERROR(VLOOKUP(TEXT(A394,"0000"),'Sci11'!$A$3:$N$492,4,FALSE)/VLOOKUP(TEXT(A394,"0000"),'Sci11'!$A$3:$N$492,14,FALSE)*100,"")</f>
        <v>50.381679389312971</v>
      </c>
      <c r="AV394" s="101">
        <f>SUM(VLOOKUP(TEXT(A394,"0000"),'Sci11'!$A$3:$N$492,5,FALSE),VLOOKUP(TEXT(A394,"0000"),'Sci11'!$A$3:$N$492,6,FALSE))/VLOOKUP(TEXT(A394,"0000"),'Sci11'!$A$3:$N$492,14,FALSE)*100</f>
        <v>34.351145038167942</v>
      </c>
      <c r="AW394" s="100">
        <f t="shared" si="446"/>
        <v>51.431679389312968</v>
      </c>
      <c r="AX394" s="101">
        <f>IFERROR(AW394/100*VLOOKUP(TEXT(A394,"0000"),'Sci11'!$A$3:$N$492,14,FALSE),"")</f>
        <v>67.375499999999988</v>
      </c>
      <c r="AY394" s="100">
        <f t="shared" si="447"/>
        <v>34.801145038167945</v>
      </c>
      <c r="AZ394" s="101">
        <f>IFERROR(AY394/100*VLOOKUP(TEXT(A394,"0000"),'Sci11'!$A$3:$N$492,14,FALSE),"")</f>
        <v>45.589500000000008</v>
      </c>
      <c r="BA394" s="100">
        <f t="shared" si="398"/>
        <v>85</v>
      </c>
      <c r="BB394" s="101">
        <f>IFERROR(VLOOKUP(BA394,'Criteria Table'!$A$2:$I$102,2,FALSE),"")</f>
        <v>1.5</v>
      </c>
      <c r="BC394" s="101">
        <f t="shared" si="399"/>
        <v>86.5</v>
      </c>
      <c r="BD394" s="82">
        <f>IFERROR(VLOOKUP(A394,ATTx11!$A$2:$N$500,4,FALSE),"")</f>
        <v>96.75</v>
      </c>
      <c r="BE394" s="95">
        <f t="shared" si="400"/>
        <v>0.5</v>
      </c>
      <c r="BF394" s="96">
        <f t="shared" si="401"/>
        <v>97.25</v>
      </c>
      <c r="BG394" s="70">
        <f>IFERROR(VLOOKUP(A394,ATTx11!$A$2:$N$500,11,FALSE),"")</f>
        <v>0</v>
      </c>
      <c r="BH394" s="95">
        <f t="shared" si="402"/>
        <v>0</v>
      </c>
      <c r="BI394" s="70">
        <f>IFERROR(VLOOKUP(A394,ATTx11!$A$2:$N$500,12,FALSE),"")</f>
        <v>13</v>
      </c>
      <c r="BJ394" s="97">
        <f t="shared" si="403"/>
        <v>11.7</v>
      </c>
      <c r="BK394" s="84">
        <f>IFERROR(VLOOKUP(A394,ATTx11!$A$2:$N$500,7,FALSE),"")</f>
        <v>0</v>
      </c>
      <c r="BL394" s="97">
        <f t="shared" si="404"/>
        <v>0</v>
      </c>
      <c r="BM394" s="84">
        <f>IFERROR(VLOOKUP(A394,ATTx11!$A$2:$N$500,8,FALSE),"")</f>
        <v>9</v>
      </c>
      <c r="BN394" s="95">
        <f t="shared" si="405"/>
        <v>8.1</v>
      </c>
      <c r="BO394" s="95"/>
      <c r="BP394" s="83">
        <f>IFERROR(VLOOKUP(TEXT($A394,"0000"),'AYP11'!$B$3379:$AU$3800,17,FALSE),"")</f>
        <v>94</v>
      </c>
      <c r="BQ394" s="75">
        <f>IFERROR(VLOOKUP(BP394,'Criteria Table'!$A$2:$I$102,2,FALSE),0)</f>
        <v>0</v>
      </c>
      <c r="BR394" s="95">
        <f t="shared" si="406"/>
        <v>94</v>
      </c>
      <c r="BS394" s="83">
        <f>IFERROR(VLOOKUP(TEXT($A394,"0000"),'AYP11'!$B$847:$AU$1268,17,FALSE),"")</f>
        <v>0</v>
      </c>
      <c r="BT394" s="75">
        <f>IFERROR(VLOOKUP(BS394,'Criteria Table'!$A$2:$I$102,2,FALSE),0)</f>
        <v>10</v>
      </c>
      <c r="BU394" s="95">
        <f t="shared" si="407"/>
        <v>10</v>
      </c>
      <c r="BV394" s="83">
        <f>IFERROR(VLOOKUP(TEXT($A394,"0000"),'AYP11'!$B$2113:$AU$2534,17,FALSE),"")</f>
        <v>93</v>
      </c>
      <c r="BW394" s="75">
        <f>IFERROR(VLOOKUP(BV394,'Criteria Table'!$A$2:$I$102,2,FALSE),0)</f>
        <v>0</v>
      </c>
      <c r="BX394" s="95">
        <f t="shared" si="408"/>
        <v>93</v>
      </c>
      <c r="BY394" s="83">
        <f>IFERROR(VLOOKUP(TEXT($A394,"0000"),'AYP11'!$B$425:$AU$846,17,FALSE),"")</f>
        <v>0</v>
      </c>
      <c r="BZ394" s="75">
        <f>IFERROR(VLOOKUP(BY394,'Criteria Table'!$A$2:$I$102,2,FALSE),0)</f>
        <v>10</v>
      </c>
      <c r="CA394" s="95">
        <f t="shared" si="409"/>
        <v>10</v>
      </c>
      <c r="CB394" s="83">
        <f>IFERROR(VLOOKUP(TEXT($A394,"0000"),'AYP11'!$B$3:$AU$424,17,FALSE),"")</f>
        <v>0</v>
      </c>
      <c r="CC394" s="95">
        <f>IFERROR(VLOOKUP(CB394,'Criteria Table'!$A$2:$I$102,2,FALSE),0)</f>
        <v>10</v>
      </c>
      <c r="CD394" s="95">
        <f t="shared" si="410"/>
        <v>10</v>
      </c>
      <c r="CE394" s="83">
        <f>IFERROR(VLOOKUP(TEXT($A394,"0000"),'AYP11'!$B$1269:$AU$1690,17,FALSE),"")</f>
        <v>93</v>
      </c>
      <c r="CF394" s="95">
        <f>IFERROR(VLOOKUP(CE394,'Criteria Table'!$A$2:$I$102,2,FALSE),0)</f>
        <v>0</v>
      </c>
      <c r="CG394" s="95">
        <f t="shared" si="411"/>
        <v>93</v>
      </c>
      <c r="CH394" s="83">
        <f>IFERROR(VLOOKUP(TEXT($A394,"0000"),'AYP11'!$B$1691:$AU$2112,17,FALSE),"")</f>
        <v>0</v>
      </c>
      <c r="CI394" s="95">
        <f>IFERROR(VLOOKUP(CH394,'Criteria Table'!$A$2:$I$102,2,FALSE),0)</f>
        <v>10</v>
      </c>
      <c r="CJ394" s="95">
        <f t="shared" si="412"/>
        <v>10</v>
      </c>
      <c r="CK394" s="83">
        <f>IFERROR(VLOOKUP(TEXT($A394,"0000"),'AYP11'!$B$2535:$AU$2956,17,FALSE),"")</f>
        <v>0</v>
      </c>
      <c r="CL394" s="95">
        <f>IFERROR(VLOOKUP(CK394,'Criteria Table'!$A$2:$I$102,2,FALSE),0)</f>
        <v>10</v>
      </c>
      <c r="CM394" s="95">
        <f t="shared" si="413"/>
        <v>10</v>
      </c>
      <c r="CN394" s="76">
        <f>IFERROR(VLOOKUP(TEXT($A394,"0000"),'AYP11'!$B$3379:$AU$3800,23,FALSE),"")</f>
        <v>0</v>
      </c>
      <c r="CO394" s="95">
        <f>IFERROR(VLOOKUP(CN394,'Criteria Table'!$A$2:$I$102,2,FALSE),0)</f>
        <v>10</v>
      </c>
      <c r="CP394" s="95">
        <f t="shared" si="414"/>
        <v>10</v>
      </c>
      <c r="CQ394" s="76">
        <f>IFERROR(VLOOKUP(TEXT($A394,"0000"),'AYP11'!$B$847:$AU$1268,23,FALSE),"")</f>
        <v>0</v>
      </c>
      <c r="CR394" s="95">
        <f>IFERROR(VLOOKUP(CQ394,'Criteria Table'!$A$2:$I$102,2,FALSE),0)</f>
        <v>10</v>
      </c>
      <c r="CS394" s="95">
        <f t="shared" si="415"/>
        <v>10</v>
      </c>
      <c r="CT394" s="76">
        <f>IFERROR(VLOOKUP(TEXT($A394,"0000"),'AYP11'!$B$2113:$AU$2534,23,FALSE),"")</f>
        <v>0</v>
      </c>
      <c r="CU394" s="95">
        <f>IFERROR(VLOOKUP(CT394,'Criteria Table'!$A$2:$I$102,2,FALSE),0)</f>
        <v>10</v>
      </c>
      <c r="CV394" s="95">
        <f t="shared" si="416"/>
        <v>10</v>
      </c>
      <c r="CW394" s="76">
        <f>IFERROR(VLOOKUP(TEXT($A394,"0000"),'AYP11'!$B$425:$AU$846,23,FALSE),"")</f>
        <v>0</v>
      </c>
      <c r="CX394" s="95">
        <f>IFERROR(VLOOKUP(CW394,'Criteria Table'!$A$2:$I$102,2,FALSE),0)</f>
        <v>10</v>
      </c>
      <c r="CY394" s="95">
        <f t="shared" si="417"/>
        <v>10</v>
      </c>
      <c r="CZ394" s="76">
        <f>IFERROR(VLOOKUP(TEXT($A394,"0000"),'AYP11'!$B$3:$AU$424,23,FALSE),"")</f>
        <v>0</v>
      </c>
      <c r="DA394" s="95">
        <f>IFERROR(VLOOKUP(CZ394,'Criteria Table'!$A$2:$I$102,2,FALSE),0)</f>
        <v>10</v>
      </c>
      <c r="DB394" s="95">
        <f t="shared" si="418"/>
        <v>10</v>
      </c>
      <c r="DC394" s="76">
        <f>IFERROR(VLOOKUP(TEXT($A394,"0000"),'AYP11'!$B$1269:$AU$1690,23,FALSE),"")</f>
        <v>0</v>
      </c>
      <c r="DD394" s="95">
        <f>IFERROR(VLOOKUP(DC394,'Criteria Table'!$A$2:$I$102,2,FALSE),0)</f>
        <v>10</v>
      </c>
      <c r="DE394" s="95">
        <f t="shared" si="419"/>
        <v>10</v>
      </c>
      <c r="DF394" s="76">
        <f>IFERROR(VLOOKUP(TEXT($A394,"0000"),'AYP11'!$B$1691:$AU$2112,23,FALSE),"")</f>
        <v>0</v>
      </c>
      <c r="DG394" s="95">
        <f>IFERROR(VLOOKUP(DF394,'Criteria Table'!$A$2:$I$102,2,FALSE),0)</f>
        <v>10</v>
      </c>
      <c r="DH394" s="95">
        <f t="shared" si="420"/>
        <v>10</v>
      </c>
      <c r="DI394" s="76">
        <f>IFERROR(VLOOKUP(TEXT($A394,"0000"),'AYP11'!$B$2535:$AU$2956,23,FALSE),"")</f>
        <v>0</v>
      </c>
      <c r="DJ394" s="95">
        <f>IFERROR(VLOOKUP(DI394,'Criteria Table'!$A$2:$I$102,2,FALSE),0)</f>
        <v>10</v>
      </c>
      <c r="DK394" s="95">
        <f t="shared" si="421"/>
        <v>10</v>
      </c>
      <c r="DL394" s="91">
        <f>IFERROR(VLOOKUP(TEXT($A394,"0000"),'AYP11'!$B$3379:$AU$3800,11,FALSE),"")</f>
        <v>0</v>
      </c>
      <c r="DM394" s="95">
        <f t="shared" si="422"/>
        <v>1</v>
      </c>
      <c r="DN394" s="95" t="str">
        <f t="shared" si="423"/>
        <v/>
      </c>
      <c r="DO394" s="91">
        <f>IFERROR(VLOOKUP(TEXT($A394,"0000"),'AYP11'!$B$847:$AU$1268,11,FALSE),"")</f>
        <v>0</v>
      </c>
      <c r="DP394" s="95">
        <f t="shared" si="424"/>
        <v>1</v>
      </c>
      <c r="DQ394" s="95" t="str">
        <f t="shared" si="425"/>
        <v/>
      </c>
      <c r="DR394" s="91">
        <f>IFERROR(VLOOKUP(TEXT($A394,"0000"),'AYP11'!$B$2113:$AU$2534,11,FALSE),"")</f>
        <v>0</v>
      </c>
      <c r="DS394" s="95">
        <f t="shared" si="426"/>
        <v>1</v>
      </c>
      <c r="DT394" s="95" t="str">
        <f t="shared" si="427"/>
        <v/>
      </c>
      <c r="DU394" s="91">
        <f>IFERROR(VLOOKUP(TEXT($A394,"0000"),'AYP11'!$B$425:$AU$846,11,FALSE),"")</f>
        <v>0</v>
      </c>
      <c r="DV394" s="95">
        <f t="shared" si="428"/>
        <v>1</v>
      </c>
      <c r="DW394" s="95" t="str">
        <f t="shared" si="429"/>
        <v/>
      </c>
      <c r="DX394" s="91">
        <f>IFERROR(VLOOKUP(TEXT($A394,"0000"),'AYP11'!$B$3:$AU$424,11,FALSE),"")</f>
        <v>0</v>
      </c>
      <c r="DY394" s="95">
        <f t="shared" si="430"/>
        <v>1</v>
      </c>
      <c r="DZ394" s="95" t="str">
        <f t="shared" si="431"/>
        <v/>
      </c>
      <c r="EA394" s="91">
        <f>IFERROR(VLOOKUP(TEXT($A394,"0000"),'AYP11'!$B$1269:$AU$1690,11,FALSE),"")</f>
        <v>0</v>
      </c>
      <c r="EB394" s="95">
        <f t="shared" si="432"/>
        <v>1</v>
      </c>
      <c r="EC394" s="95" t="str">
        <f t="shared" si="433"/>
        <v/>
      </c>
      <c r="ED394" s="91">
        <f>IFERROR(VLOOKUP(TEXT($A394,"0000"),'AYP11'!$B$1691:$AU$2112,11,FALSE),"")</f>
        <v>0</v>
      </c>
      <c r="EE394" s="95">
        <f t="shared" si="434"/>
        <v>1</v>
      </c>
      <c r="EF394" s="95" t="str">
        <f t="shared" si="435"/>
        <v/>
      </c>
      <c r="EG394" s="91">
        <f>IFERROR(VLOOKUP(TEXT($A394,"0000"),'AYP11'!$B$2535:$AU$2956,11,FALSE),"")</f>
        <v>0</v>
      </c>
      <c r="EH394" s="95">
        <f t="shared" si="436"/>
        <v>1</v>
      </c>
      <c r="EI394" s="95" t="str">
        <f t="shared" si="437"/>
        <v/>
      </c>
    </row>
    <row r="395" spans="1:147" x14ac:dyDescent="0.25">
      <c r="A395" s="248">
        <v>7171</v>
      </c>
      <c r="B395" s="291">
        <f t="shared" si="384"/>
        <v>36.507936507936506</v>
      </c>
      <c r="C395" s="50">
        <f>IFERROR(VLOOKUP(TEXT($A395,"0000"),'R-M11'!$A$2:$AA$500,4,FALSE),0)</f>
        <v>23</v>
      </c>
      <c r="D395" s="291">
        <f t="shared" si="385"/>
        <v>17.460317460317459</v>
      </c>
      <c r="E395" s="98">
        <f>IFERROR(SUM(VLOOKUP(TEXT($A395,"0000"),'R-M11'!$A$2:$AA$500,5,FALSE),VLOOKUP(TEXT($A395,"0000"),'R-M11'!$A$2:$AA$500,6,FALSE)),0)</f>
        <v>11</v>
      </c>
      <c r="F395" s="58">
        <f>IFERROR(VLOOKUP(TEXT($A395,"0000"),'R-M11'!$A$2:$AA$500,14,FALSE),0)</f>
        <v>63</v>
      </c>
      <c r="G395" s="230">
        <f t="shared" si="438"/>
        <v>39.727936507936505</v>
      </c>
      <c r="H395" s="97">
        <f t="shared" si="386"/>
        <v>25.028600000000001</v>
      </c>
      <c r="I395" s="230">
        <f t="shared" si="439"/>
        <v>18.840317460317458</v>
      </c>
      <c r="J395" s="97">
        <f t="shared" si="387"/>
        <v>11.869399999999999</v>
      </c>
      <c r="K395" s="230">
        <f t="shared" si="388"/>
        <v>54</v>
      </c>
      <c r="L395" s="121">
        <f>IFERROR(VLOOKUP(K395,'Criteria Table'!$A$2:$I$102,2,FALSE),"")</f>
        <v>4.6000000000000005</v>
      </c>
      <c r="M395" s="230">
        <f t="shared" si="389"/>
        <v>58.568253968253963</v>
      </c>
      <c r="N395" s="286" t="e">
        <f t="shared" si="390"/>
        <v>#DIV/0!</v>
      </c>
      <c r="O395" s="50">
        <f>IFERROR(VLOOKUP(TEXT($A395,"0000"),'R-M11'!$A$2:$AA$500,17,FALSE),"")</f>
        <v>0</v>
      </c>
      <c r="P395" s="286" t="e">
        <f t="shared" si="391"/>
        <v>#DIV/0!</v>
      </c>
      <c r="Q395" s="98">
        <f>IFERROR(SUM(VLOOKUP(TEXT($A395,"0000"),'R-M11'!$A$2:$AA$500,18,FALSE),VLOOKUP(TEXT($A395,"0000"),'R-M11'!$A$2:$AA$500,19,FALSE)),0)</f>
        <v>0</v>
      </c>
      <c r="R395" s="69">
        <f>IFERROR(VLOOKUP(TEXT($A395,"0000"),'R-M11'!$A$2:$AA$500,27,FALSE),0)</f>
        <v>0</v>
      </c>
      <c r="S395" s="121" t="str">
        <f t="shared" si="440"/>
        <v/>
      </c>
      <c r="T395" s="70" t="str">
        <f t="shared" si="392"/>
        <v/>
      </c>
      <c r="U395" s="121" t="str">
        <f t="shared" si="441"/>
        <v/>
      </c>
      <c r="V395" s="70" t="str">
        <f t="shared" si="393"/>
        <v/>
      </c>
      <c r="W395" s="121" t="str">
        <f t="shared" si="394"/>
        <v/>
      </c>
      <c r="X395" s="124" t="str">
        <f>IFERROR(VLOOKUP(W395,'Criteria Table'!$A$2:$I$102,2,FALSE),"")</f>
        <v/>
      </c>
      <c r="Y395" s="121">
        <f t="shared" si="395"/>
        <v>0</v>
      </c>
      <c r="Z395" s="92" t="str">
        <f>IFERROR(IF(VLOOKUP(A395,'SG11'!$A$3:$AI$500,18,FALSE)="","NA",VLOOKUP(A395,'SG11'!$A$3:$AI$500,18,FALSE)),"")</f>
        <v/>
      </c>
      <c r="AA395" s="75" t="str">
        <f>IFERROR(VLOOKUP(Z395,'Criteria Table'!$A$2:$I$102,6,FALSE),"NA")</f>
        <v>NA</v>
      </c>
      <c r="AB395" s="95">
        <f t="shared" si="442"/>
        <v>0</v>
      </c>
      <c r="AC395" s="84" t="str">
        <f>IFERROR(IF(VLOOKUP(A395,'SG11'!$A$3:$AI$500,19,FALSE)="","NA",VLOOKUP(A395,'SG11'!$A$3:$AI$500,19,FALSE)),"")</f>
        <v/>
      </c>
      <c r="AD395" s="75" t="str">
        <f>IFERROR(VLOOKUP(AC395,'Criteria Table'!$A$2:$I$102,6,FALSE),"NA")</f>
        <v>NA</v>
      </c>
      <c r="AE395" s="95">
        <f t="shared" si="443"/>
        <v>0</v>
      </c>
      <c r="AF395" s="92" t="str">
        <f>IFERROR(IF(VLOOKUP(A395,'SG11'!$A$3:$AI$500,20,FALSE)="","NA",VLOOKUP(A395,'SG11'!$A$3:$AI$500,20,FALSE)),"")</f>
        <v/>
      </c>
      <c r="AG395" s="75" t="str">
        <f>IFERROR(VLOOKUP(AF395,'Criteria Table'!$A$2:$I$102,6,FALSE),"NA")</f>
        <v>NA</v>
      </c>
      <c r="AH395" s="95">
        <f t="shared" si="444"/>
        <v>0</v>
      </c>
      <c r="AI395" s="84" t="str">
        <f>IFERROR(IF(VLOOKUP(A395,'SG11'!$A$3:$AI$500,21,FALSE)="","NA",VLOOKUP(A395,'SG11'!$A$3:$AI$500,21,FALSE)),"")</f>
        <v/>
      </c>
      <c r="AJ395" s="75" t="str">
        <f>IFERROR(VLOOKUP(AI395,'Criteria Table'!$A$2:$I$102,6,FALSE),"NA")</f>
        <v>NA</v>
      </c>
      <c r="AK395" s="95">
        <f t="shared" si="445"/>
        <v>0</v>
      </c>
      <c r="AL395" s="99" t="str">
        <f>IFERROR(VLOOKUP(TEXT(A395,"0000"),'W11'!$A$1:$E$500,4,FALSE)/AP395*100,"")</f>
        <v/>
      </c>
      <c r="AM395" s="97" t="str">
        <f>IFERROR(VLOOKUP(TEXT(A395,"0000"),'W11'!$A$1:$E$500,4,FALSE),"")</f>
        <v/>
      </c>
      <c r="AN395" s="99" t="str">
        <f t="shared" si="396"/>
        <v/>
      </c>
      <c r="AO395" s="97" t="str">
        <f t="shared" si="397"/>
        <v/>
      </c>
      <c r="AP395" s="99" t="str">
        <f>IFERROR(VLOOKUP(TEXT(A395,"0000"),'W11'!$A$1:$E$500,5,FALSE),"")</f>
        <v/>
      </c>
      <c r="AQ395" s="97">
        <f>IFERROR(VLOOKUP(ROUND(AL395,0),'Criteria Table'!$A$2:$I$102,4,FALSE),0)</f>
        <v>0</v>
      </c>
      <c r="AR395" s="128"/>
      <c r="AS395" s="95"/>
      <c r="AT395" s="95"/>
      <c r="AU395" s="100" t="str">
        <f>IFERROR(VLOOKUP(TEXT(A395,"0000"),'Sci11'!$A$3:$N$492,4,FALSE)/VLOOKUP(TEXT(A395,"0000"),'Sci11'!$A$3:$N$492,14,FALSE)*100,"")</f>
        <v/>
      </c>
      <c r="AV395" s="101" t="e">
        <f>SUM(VLOOKUP(TEXT(A395,"0000"),'Sci11'!$A$3:$N$492,5,FALSE),VLOOKUP(TEXT(A395,"0000"),'Sci11'!$A$3:$N$492,6,FALSE))/VLOOKUP(TEXT(A395,"0000"),'Sci11'!$A$3:$N$492,14,FALSE)*100</f>
        <v>#N/A</v>
      </c>
      <c r="AW395" s="100" t="str">
        <f t="shared" si="446"/>
        <v/>
      </c>
      <c r="AX395" s="101" t="str">
        <f>IFERROR(AW395/100*VLOOKUP(TEXT(A395,"0000"),'Sci11'!$A$3:$N$492,14,FALSE),"")</f>
        <v/>
      </c>
      <c r="AY395" s="100" t="str">
        <f t="shared" si="447"/>
        <v/>
      </c>
      <c r="AZ395" s="101" t="str">
        <f>IFERROR(AY395/100*VLOOKUP(TEXT(A395,"0000"),'Sci11'!$A$3:$N$492,14,FALSE),"")</f>
        <v/>
      </c>
      <c r="BA395" s="100" t="str">
        <f t="shared" si="398"/>
        <v/>
      </c>
      <c r="BB395" s="101" t="str">
        <f>IFERROR(VLOOKUP(BA395,'Criteria Table'!$A$2:$I$102,2,FALSE),"")</f>
        <v/>
      </c>
      <c r="BC395" s="101">
        <f t="shared" si="399"/>
        <v>0</v>
      </c>
      <c r="BD395" s="82">
        <f>IFERROR(VLOOKUP(A395,ATTx11!$A$2:$N$500,4,FALSE),"")</f>
        <v>94.73</v>
      </c>
      <c r="BE395" s="95">
        <f t="shared" si="400"/>
        <v>0.5</v>
      </c>
      <c r="BF395" s="96">
        <f t="shared" si="401"/>
        <v>95.23</v>
      </c>
      <c r="BG395" s="70">
        <f>IFERROR(VLOOKUP(A395,ATTx11!$A$2:$N$500,11,FALSE),"")</f>
        <v>0</v>
      </c>
      <c r="BH395" s="95">
        <f t="shared" si="402"/>
        <v>0</v>
      </c>
      <c r="BI395" s="70">
        <f>IFERROR(VLOOKUP(A395,ATTx11!$A$2:$N$500,12,FALSE),"")</f>
        <v>2</v>
      </c>
      <c r="BJ395" s="97">
        <f t="shared" si="403"/>
        <v>1.8</v>
      </c>
      <c r="BK395" s="84">
        <f>IFERROR(VLOOKUP(A395,ATTx11!$A$2:$N$500,7,FALSE),"")</f>
        <v>0</v>
      </c>
      <c r="BL395" s="97">
        <f t="shared" si="404"/>
        <v>0</v>
      </c>
      <c r="BM395" s="84">
        <f>IFERROR(VLOOKUP(A395,ATTx11!$A$2:$N$500,8,FALSE),"")</f>
        <v>2</v>
      </c>
      <c r="BN395" s="95">
        <f t="shared" si="405"/>
        <v>1.8</v>
      </c>
      <c r="BO395" s="95"/>
      <c r="BP395" s="83" t="str">
        <f>IFERROR(VLOOKUP(TEXT($A395,"0000"),'AYP11'!$B$3379:$AU$3800,17,FALSE),"")</f>
        <v/>
      </c>
      <c r="BQ395" s="75">
        <f>IFERROR(VLOOKUP(BP395,'Criteria Table'!$A$2:$I$102,2,FALSE),0)</f>
        <v>0</v>
      </c>
      <c r="BR395" s="95">
        <f t="shared" si="406"/>
        <v>0</v>
      </c>
      <c r="BS395" s="83" t="str">
        <f>IFERROR(VLOOKUP(TEXT($A395,"0000"),'AYP11'!$B$847:$AU$1268,17,FALSE),"")</f>
        <v/>
      </c>
      <c r="BT395" s="75">
        <f>IFERROR(VLOOKUP(BS395,'Criteria Table'!$A$2:$I$102,2,FALSE),0)</f>
        <v>0</v>
      </c>
      <c r="BU395" s="95">
        <f t="shared" si="407"/>
        <v>0</v>
      </c>
      <c r="BV395" s="83" t="str">
        <f>IFERROR(VLOOKUP(TEXT($A395,"0000"),'AYP11'!$B$2113:$AU$2534,17,FALSE),"")</f>
        <v/>
      </c>
      <c r="BW395" s="75">
        <f>IFERROR(VLOOKUP(BV395,'Criteria Table'!$A$2:$I$102,2,FALSE),0)</f>
        <v>0</v>
      </c>
      <c r="BX395" s="95">
        <f t="shared" si="408"/>
        <v>0</v>
      </c>
      <c r="BY395" s="83" t="str">
        <f>IFERROR(VLOOKUP(TEXT($A395,"0000"),'AYP11'!$B$425:$AU$846,17,FALSE),"")</f>
        <v/>
      </c>
      <c r="BZ395" s="75">
        <f>IFERROR(VLOOKUP(BY395,'Criteria Table'!$A$2:$I$102,2,FALSE),0)</f>
        <v>0</v>
      </c>
      <c r="CA395" s="95">
        <f t="shared" si="409"/>
        <v>0</v>
      </c>
      <c r="CB395" s="83" t="str">
        <f>IFERROR(VLOOKUP(TEXT($A395,"0000"),'AYP11'!$B$3:$AU$424,17,FALSE),"")</f>
        <v/>
      </c>
      <c r="CC395" s="95">
        <f>IFERROR(VLOOKUP(CB395,'Criteria Table'!$A$2:$I$102,2,FALSE),0)</f>
        <v>0</v>
      </c>
      <c r="CD395" s="95">
        <f t="shared" si="410"/>
        <v>0</v>
      </c>
      <c r="CE395" s="83" t="str">
        <f>IFERROR(VLOOKUP(TEXT($A395,"0000"),'AYP11'!$B$1269:$AU$1690,17,FALSE),"")</f>
        <v/>
      </c>
      <c r="CF395" s="95">
        <f>IFERROR(VLOOKUP(CE395,'Criteria Table'!$A$2:$I$102,2,FALSE),0)</f>
        <v>0</v>
      </c>
      <c r="CG395" s="95">
        <f t="shared" si="411"/>
        <v>0</v>
      </c>
      <c r="CH395" s="83" t="str">
        <f>IFERROR(VLOOKUP(TEXT($A395,"0000"),'AYP11'!$B$1691:$AU$2112,17,FALSE),"")</f>
        <v/>
      </c>
      <c r="CI395" s="95">
        <f>IFERROR(VLOOKUP(CH395,'Criteria Table'!$A$2:$I$102,2,FALSE),0)</f>
        <v>0</v>
      </c>
      <c r="CJ395" s="95">
        <f t="shared" si="412"/>
        <v>0</v>
      </c>
      <c r="CK395" s="83" t="str">
        <f>IFERROR(VLOOKUP(TEXT($A395,"0000"),'AYP11'!$B$2535:$AU$2956,17,FALSE),"")</f>
        <v/>
      </c>
      <c r="CL395" s="95">
        <f>IFERROR(VLOOKUP(CK395,'Criteria Table'!$A$2:$I$102,2,FALSE),0)</f>
        <v>0</v>
      </c>
      <c r="CM395" s="95">
        <f t="shared" si="413"/>
        <v>0</v>
      </c>
      <c r="CN395" s="76" t="str">
        <f>IFERROR(VLOOKUP(TEXT($A395,"0000"),'AYP11'!$B$3379:$AU$3800,23,FALSE),"")</f>
        <v/>
      </c>
      <c r="CO395" s="95">
        <f>IFERROR(VLOOKUP(CN395,'Criteria Table'!$A$2:$I$102,2,FALSE),0)</f>
        <v>0</v>
      </c>
      <c r="CP395" s="95">
        <f t="shared" si="414"/>
        <v>0</v>
      </c>
      <c r="CQ395" s="76" t="str">
        <f>IFERROR(VLOOKUP(TEXT($A395,"0000"),'AYP11'!$B$847:$AU$1268,23,FALSE),"")</f>
        <v/>
      </c>
      <c r="CR395" s="95">
        <f>IFERROR(VLOOKUP(CQ395,'Criteria Table'!$A$2:$I$102,2,FALSE),0)</f>
        <v>0</v>
      </c>
      <c r="CS395" s="95">
        <f t="shared" si="415"/>
        <v>0</v>
      </c>
      <c r="CT395" s="76" t="str">
        <f>IFERROR(VLOOKUP(TEXT($A395,"0000"),'AYP11'!$B$2113:$AU$2534,23,FALSE),"")</f>
        <v/>
      </c>
      <c r="CU395" s="95">
        <f>IFERROR(VLOOKUP(CT395,'Criteria Table'!$A$2:$I$102,2,FALSE),0)</f>
        <v>0</v>
      </c>
      <c r="CV395" s="95">
        <f t="shared" si="416"/>
        <v>0</v>
      </c>
      <c r="CW395" s="76" t="str">
        <f>IFERROR(VLOOKUP(TEXT($A395,"0000"),'AYP11'!$B$425:$AU$846,23,FALSE),"")</f>
        <v/>
      </c>
      <c r="CX395" s="95">
        <f>IFERROR(VLOOKUP(CW395,'Criteria Table'!$A$2:$I$102,2,FALSE),0)</f>
        <v>0</v>
      </c>
      <c r="CY395" s="95">
        <f t="shared" si="417"/>
        <v>0</v>
      </c>
      <c r="CZ395" s="76" t="str">
        <f>IFERROR(VLOOKUP(TEXT($A395,"0000"),'AYP11'!$B$3:$AU$424,23,FALSE),"")</f>
        <v/>
      </c>
      <c r="DA395" s="95">
        <f>IFERROR(VLOOKUP(CZ395,'Criteria Table'!$A$2:$I$102,2,FALSE),0)</f>
        <v>0</v>
      </c>
      <c r="DB395" s="95">
        <f t="shared" si="418"/>
        <v>0</v>
      </c>
      <c r="DC395" s="76" t="str">
        <f>IFERROR(VLOOKUP(TEXT($A395,"0000"),'AYP11'!$B$1269:$AU$1690,23,FALSE),"")</f>
        <v/>
      </c>
      <c r="DD395" s="95">
        <f>IFERROR(VLOOKUP(DC395,'Criteria Table'!$A$2:$I$102,2,FALSE),0)</f>
        <v>0</v>
      </c>
      <c r="DE395" s="95">
        <f t="shared" si="419"/>
        <v>0</v>
      </c>
      <c r="DF395" s="76" t="str">
        <f>IFERROR(VLOOKUP(TEXT($A395,"0000"),'AYP11'!$B$1691:$AU$2112,23,FALSE),"")</f>
        <v/>
      </c>
      <c r="DG395" s="95">
        <f>IFERROR(VLOOKUP(DF395,'Criteria Table'!$A$2:$I$102,2,FALSE),0)</f>
        <v>0</v>
      </c>
      <c r="DH395" s="95">
        <f t="shared" si="420"/>
        <v>0</v>
      </c>
      <c r="DI395" s="76" t="str">
        <f>IFERROR(VLOOKUP(TEXT($A395,"0000"),'AYP11'!$B$2535:$AU$2956,23,FALSE),"")</f>
        <v/>
      </c>
      <c r="DJ395" s="95">
        <f>IFERROR(VLOOKUP(DI395,'Criteria Table'!$A$2:$I$102,2,FALSE),0)</f>
        <v>0</v>
      </c>
      <c r="DK395" s="95">
        <f t="shared" si="421"/>
        <v>0</v>
      </c>
      <c r="DL395" s="91" t="str">
        <f>IFERROR(VLOOKUP(TEXT($A395,"0000"),'AYP11'!$B$3379:$AU$3800,11,FALSE),"")</f>
        <v/>
      </c>
      <c r="DM395" s="95">
        <f t="shared" si="422"/>
        <v>0</v>
      </c>
      <c r="DN395" s="95">
        <f t="shared" si="423"/>
        <v>0</v>
      </c>
      <c r="DO395" s="91" t="str">
        <f>IFERROR(VLOOKUP(TEXT($A395,"0000"),'AYP11'!$B$847:$AU$1268,11,FALSE),"")</f>
        <v/>
      </c>
      <c r="DP395" s="95">
        <f t="shared" si="424"/>
        <v>0</v>
      </c>
      <c r="DQ395" s="95">
        <f t="shared" si="425"/>
        <v>0</v>
      </c>
      <c r="DR395" s="91" t="str">
        <f>IFERROR(VLOOKUP(TEXT($A395,"0000"),'AYP11'!$B$2113:$AU$2534,11,FALSE),"")</f>
        <v/>
      </c>
      <c r="DS395" s="95">
        <f t="shared" si="426"/>
        <v>0</v>
      </c>
      <c r="DT395" s="95">
        <f t="shared" si="427"/>
        <v>0</v>
      </c>
      <c r="DU395" s="91" t="str">
        <f>IFERROR(VLOOKUP(TEXT($A395,"0000"),'AYP11'!$B$425:$AU$846,11,FALSE),"")</f>
        <v/>
      </c>
      <c r="DV395" s="95">
        <f t="shared" si="428"/>
        <v>0</v>
      </c>
      <c r="DW395" s="95">
        <f t="shared" si="429"/>
        <v>0</v>
      </c>
      <c r="DX395" s="91" t="str">
        <f>IFERROR(VLOOKUP(TEXT($A395,"0000"),'AYP11'!$B$3:$AU$424,11,FALSE),"")</f>
        <v/>
      </c>
      <c r="DY395" s="95">
        <f t="shared" si="430"/>
        <v>0</v>
      </c>
      <c r="DZ395" s="95">
        <f t="shared" si="431"/>
        <v>0</v>
      </c>
      <c r="EA395" s="91" t="str">
        <f>IFERROR(VLOOKUP(TEXT($A395,"0000"),'AYP11'!$B$1269:$AU$1690,11,FALSE),"")</f>
        <v/>
      </c>
      <c r="EB395" s="95">
        <f t="shared" si="432"/>
        <v>0</v>
      </c>
      <c r="EC395" s="95">
        <f t="shared" si="433"/>
        <v>0</v>
      </c>
      <c r="ED395" s="91" t="str">
        <f>IFERROR(VLOOKUP(TEXT($A395,"0000"),'AYP11'!$B$1691:$AU$2112,11,FALSE),"")</f>
        <v/>
      </c>
      <c r="EE395" s="95">
        <f t="shared" si="434"/>
        <v>0</v>
      </c>
      <c r="EF395" s="95">
        <f t="shared" si="435"/>
        <v>0</v>
      </c>
      <c r="EG395" s="91" t="str">
        <f>IFERROR(VLOOKUP(TEXT($A395,"0000"),'AYP11'!$B$2535:$AU$2956,11,FALSE),"")</f>
        <v/>
      </c>
      <c r="EH395" s="95">
        <f t="shared" si="436"/>
        <v>0</v>
      </c>
      <c r="EI395" s="95">
        <f t="shared" si="437"/>
        <v>0</v>
      </c>
      <c r="EP395" s="34">
        <v>107</v>
      </c>
      <c r="EQ395" s="102" t="s">
        <v>2064</v>
      </c>
    </row>
    <row r="396" spans="1:147" x14ac:dyDescent="0.25">
      <c r="A396" s="248">
        <v>7191</v>
      </c>
      <c r="B396" s="291">
        <f t="shared" si="384"/>
        <v>20.331325301204821</v>
      </c>
      <c r="C396" s="50">
        <f>IFERROR(VLOOKUP(TEXT($A396,"0000"),'R-M11'!$A$2:$AA$500,4,FALSE),0)</f>
        <v>270</v>
      </c>
      <c r="D396" s="291">
        <f t="shared" si="385"/>
        <v>15.210843373493976</v>
      </c>
      <c r="E396" s="98">
        <f>IFERROR(SUM(VLOOKUP(TEXT($A396,"0000"),'R-M11'!$A$2:$AA$500,5,FALSE),VLOOKUP(TEXT($A396,"0000"),'R-M11'!$A$2:$AA$500,6,FALSE)),0)</f>
        <v>202</v>
      </c>
      <c r="F396" s="58">
        <f>IFERROR(VLOOKUP(TEXT($A396,"0000"),'R-M11'!$A$2:$AA$500,14,FALSE),0)</f>
        <v>1328</v>
      </c>
      <c r="G396" s="230">
        <f t="shared" si="438"/>
        <v>24.811325301204821</v>
      </c>
      <c r="H396" s="97">
        <f t="shared" si="386"/>
        <v>329.49439999999998</v>
      </c>
      <c r="I396" s="230">
        <f t="shared" si="439"/>
        <v>17.130843373493974</v>
      </c>
      <c r="J396" s="97">
        <f t="shared" si="387"/>
        <v>227.49759999999995</v>
      </c>
      <c r="K396" s="230">
        <f t="shared" si="388"/>
        <v>36</v>
      </c>
      <c r="L396" s="121">
        <f>IFERROR(VLOOKUP(K396,'Criteria Table'!$A$2:$I$102,2,FALSE),"")</f>
        <v>6.4</v>
      </c>
      <c r="M396" s="230">
        <f t="shared" si="389"/>
        <v>41.942168674698792</v>
      </c>
      <c r="N396" s="286">
        <f t="shared" si="390"/>
        <v>29.093799682034977</v>
      </c>
      <c r="O396" s="50">
        <f>IFERROR(VLOOKUP(TEXT($A396,"0000"),'R-M11'!$A$2:$AA$500,17,FALSE),"")</f>
        <v>183</v>
      </c>
      <c r="P396" s="286">
        <f t="shared" si="391"/>
        <v>43.72019077901431</v>
      </c>
      <c r="Q396" s="98">
        <f>IFERROR(SUM(VLOOKUP(TEXT($A396,"0000"),'R-M11'!$A$2:$AA$500,18,FALSE),VLOOKUP(TEXT($A396,"0000"),'R-M11'!$A$2:$AA$500,19,FALSE)),0)</f>
        <v>275</v>
      </c>
      <c r="R396" s="69">
        <f>IFERROR(VLOOKUP(TEXT($A396,"0000"),'R-M11'!$A$2:$AA$500,27,FALSE),0)</f>
        <v>629</v>
      </c>
      <c r="S396" s="121">
        <f t="shared" si="440"/>
        <v>30.983799682034977</v>
      </c>
      <c r="T396" s="70">
        <f t="shared" si="392"/>
        <v>194.88810000000001</v>
      </c>
      <c r="U396" s="121">
        <f t="shared" si="441"/>
        <v>44.530190779014312</v>
      </c>
      <c r="V396" s="70">
        <f t="shared" si="393"/>
        <v>280.0949</v>
      </c>
      <c r="W396" s="121">
        <f t="shared" si="394"/>
        <v>73</v>
      </c>
      <c r="X396" s="124">
        <f>IFERROR(VLOOKUP(W396,'Criteria Table'!$A$2:$I$102,2,FALSE),"")</f>
        <v>2.7</v>
      </c>
      <c r="Y396" s="121">
        <f t="shared" si="395"/>
        <v>75.513990461049289</v>
      </c>
      <c r="Z396" s="92">
        <f>IFERROR(IF(VLOOKUP(A396,'SG11'!$A$3:$AI$500,18,FALSE)="","NA",VLOOKUP(A396,'SG11'!$A$3:$AI$500,18,FALSE)),"")</f>
        <v>49</v>
      </c>
      <c r="AA396" s="75">
        <f>IFERROR(VLOOKUP(Z396,'Criteria Table'!$A$2:$I$102,6,FALSE),"NA")</f>
        <v>10</v>
      </c>
      <c r="AB396" s="95">
        <f t="shared" si="442"/>
        <v>59</v>
      </c>
      <c r="AC396" s="84">
        <f>IFERROR(IF(VLOOKUP(A396,'SG11'!$A$3:$AI$500,19,FALSE)="","NA",VLOOKUP(A396,'SG11'!$A$3:$AI$500,19,FALSE)),"")</f>
        <v>80</v>
      </c>
      <c r="AD396" s="75">
        <f>IFERROR(VLOOKUP(AC396,'Criteria Table'!$A$2:$I$102,6,FALSE),"NA")</f>
        <v>5</v>
      </c>
      <c r="AE396" s="95">
        <f t="shared" si="443"/>
        <v>85</v>
      </c>
      <c r="AF396" s="92">
        <f>IFERROR(IF(VLOOKUP(A396,'SG11'!$A$3:$AI$500,20,FALSE)="","NA",VLOOKUP(A396,'SG11'!$A$3:$AI$500,20,FALSE)),"")</f>
        <v>47</v>
      </c>
      <c r="AG396" s="75">
        <f>IFERROR(VLOOKUP(AF396,'Criteria Table'!$A$2:$I$102,6,FALSE),"NA")</f>
        <v>10</v>
      </c>
      <c r="AH396" s="95">
        <f t="shared" si="444"/>
        <v>57</v>
      </c>
      <c r="AI396" s="84">
        <f>IFERROR(IF(VLOOKUP(A396,'SG11'!$A$3:$AI$500,21,FALSE)="","NA",VLOOKUP(A396,'SG11'!$A$3:$AI$500,21,FALSE)),"")</f>
        <v>79</v>
      </c>
      <c r="AJ396" s="75">
        <f>IFERROR(VLOOKUP(AI396,'Criteria Table'!$A$2:$I$102,6,FALSE),"NA")</f>
        <v>5</v>
      </c>
      <c r="AK396" s="95">
        <f t="shared" si="445"/>
        <v>84</v>
      </c>
      <c r="AL396" s="99">
        <f>IFERROR(VLOOKUP(TEXT(A396,"0000"),'W11'!$A$1:$E$500,4,FALSE)/AP396*100,"")</f>
        <v>90.951638065522616</v>
      </c>
      <c r="AM396" s="97">
        <f>IFERROR(VLOOKUP(TEXT(A396,"0000"),'W11'!$A$1:$E$500,4,FALSE),"")</f>
        <v>583</v>
      </c>
      <c r="AN396" s="99">
        <f t="shared" si="396"/>
        <v>90.951638065522616</v>
      </c>
      <c r="AO396" s="97">
        <f t="shared" si="397"/>
        <v>582.99999999999989</v>
      </c>
      <c r="AP396" s="99">
        <f>IFERROR(VLOOKUP(TEXT(A396,"0000"),'W11'!$A$1:$E$500,5,FALSE),"")</f>
        <v>641</v>
      </c>
      <c r="AQ396" s="97">
        <f>IFERROR(VLOOKUP(ROUND(AL396,0),'Criteria Table'!$A$2:$I$102,4,FALSE),0)</f>
        <v>0</v>
      </c>
      <c r="AR396" s="128"/>
      <c r="AS396" s="95"/>
      <c r="AT396" s="95"/>
      <c r="AU396" s="100">
        <f>IFERROR(VLOOKUP(TEXT(A396,"0000"),'Sci11'!$A$3:$N$492,4,FALSE)/VLOOKUP(TEXT(A396,"0000"),'Sci11'!$A$3:$N$492,14,FALSE)*100,"")</f>
        <v>29.574468085106382</v>
      </c>
      <c r="AV396" s="101">
        <f>SUM(VLOOKUP(TEXT(A396,"0000"),'Sci11'!$A$3:$N$492,5,FALSE),VLOOKUP(TEXT(A396,"0000"),'Sci11'!$A$3:$N$492,6,FALSE))/VLOOKUP(TEXT(A396,"0000"),'Sci11'!$A$3:$N$492,14,FALSE)*100</f>
        <v>4.4680851063829792</v>
      </c>
      <c r="AW396" s="100">
        <f t="shared" si="446"/>
        <v>34.194468085106379</v>
      </c>
      <c r="AX396" s="101">
        <f>IFERROR(AW396/100*VLOOKUP(TEXT(A396,"0000"),'Sci11'!$A$3:$N$492,14,FALSE),"")</f>
        <v>160.71399999999997</v>
      </c>
      <c r="AY396" s="100">
        <f t="shared" si="447"/>
        <v>6.4480851063829796</v>
      </c>
      <c r="AZ396" s="101">
        <f>IFERROR(AY396/100*VLOOKUP(TEXT(A396,"0000"),'Sci11'!$A$3:$N$492,14,FALSE),"")</f>
        <v>30.306000000000004</v>
      </c>
      <c r="BA396" s="100">
        <f t="shared" si="398"/>
        <v>34</v>
      </c>
      <c r="BB396" s="101">
        <f>IFERROR(VLOOKUP(BA396,'Criteria Table'!$A$2:$I$102,2,FALSE),"")</f>
        <v>6.6000000000000005</v>
      </c>
      <c r="BC396" s="101">
        <f t="shared" si="399"/>
        <v>40.6</v>
      </c>
      <c r="BD396" s="82">
        <f>IFERROR(VLOOKUP(A396,ATTx11!$A$2:$N$500,4,FALSE),"")</f>
        <v>95.34</v>
      </c>
      <c r="BE396" s="95">
        <f t="shared" si="400"/>
        <v>0.5</v>
      </c>
      <c r="BF396" s="96">
        <f t="shared" si="401"/>
        <v>95.84</v>
      </c>
      <c r="BG396" s="70">
        <f>IFERROR(VLOOKUP(A396,ATTx11!$A$2:$N$500,11,FALSE),"")</f>
        <v>27</v>
      </c>
      <c r="BH396" s="95">
        <f t="shared" si="402"/>
        <v>24.3</v>
      </c>
      <c r="BI396" s="70">
        <f>IFERROR(VLOOKUP(A396,ATTx11!$A$2:$N$500,12,FALSE),"")</f>
        <v>194</v>
      </c>
      <c r="BJ396" s="97">
        <f t="shared" si="403"/>
        <v>174.6</v>
      </c>
      <c r="BK396" s="84">
        <f>IFERROR(VLOOKUP(A396,ATTx11!$A$2:$N$500,7,FALSE),"")</f>
        <v>16</v>
      </c>
      <c r="BL396" s="97">
        <f t="shared" si="404"/>
        <v>14.4</v>
      </c>
      <c r="BM396" s="84">
        <f>IFERROR(VLOOKUP(A396,ATTx11!$A$2:$N$500,8,FALSE),"")</f>
        <v>168</v>
      </c>
      <c r="BN396" s="95">
        <f t="shared" si="405"/>
        <v>151.19999999999999</v>
      </c>
      <c r="BO396" s="95"/>
      <c r="BP396" s="83">
        <f>IFERROR(VLOOKUP(TEXT($A396,"0000"),'AYP11'!$B$3379:$AU$3800,17,FALSE),"")</f>
        <v>0</v>
      </c>
      <c r="BQ396" s="75">
        <f>IFERROR(VLOOKUP(BP396,'Criteria Table'!$A$2:$I$102,2,FALSE),0)</f>
        <v>10</v>
      </c>
      <c r="BR396" s="95">
        <f t="shared" si="406"/>
        <v>10</v>
      </c>
      <c r="BS396" s="83">
        <f>IFERROR(VLOOKUP(TEXT($A396,"0000"),'AYP11'!$B$847:$AU$1268,17,FALSE),"")</f>
        <v>0</v>
      </c>
      <c r="BT396" s="75">
        <f>IFERROR(VLOOKUP(BS396,'Criteria Table'!$A$2:$I$102,2,FALSE),0)</f>
        <v>10</v>
      </c>
      <c r="BU396" s="95">
        <f t="shared" si="407"/>
        <v>10</v>
      </c>
      <c r="BV396" s="83">
        <f>IFERROR(VLOOKUP(TEXT($A396,"0000"),'AYP11'!$B$2113:$AU$2534,17,FALSE),"")</f>
        <v>38</v>
      </c>
      <c r="BW396" s="75">
        <f>IFERROR(VLOOKUP(BV396,'Criteria Table'!$A$2:$I$102,2,FALSE),0)</f>
        <v>6.2</v>
      </c>
      <c r="BX396" s="95">
        <f t="shared" si="408"/>
        <v>44</v>
      </c>
      <c r="BY396" s="83">
        <f>IFERROR(VLOOKUP(TEXT($A396,"0000"),'AYP11'!$B$425:$AU$846,17,FALSE),"")</f>
        <v>0</v>
      </c>
      <c r="BZ396" s="75">
        <f>IFERROR(VLOOKUP(BY396,'Criteria Table'!$A$2:$I$102,2,FALSE),0)</f>
        <v>10</v>
      </c>
      <c r="CA396" s="95">
        <f t="shared" si="409"/>
        <v>10</v>
      </c>
      <c r="CB396" s="83">
        <f>IFERROR(VLOOKUP(TEXT($A396,"0000"),'AYP11'!$B$3:$AU$424,17,FALSE),"")</f>
        <v>0</v>
      </c>
      <c r="CC396" s="95">
        <f>IFERROR(VLOOKUP(CB396,'Criteria Table'!$A$2:$I$102,2,FALSE),0)</f>
        <v>10</v>
      </c>
      <c r="CD396" s="95">
        <f t="shared" si="410"/>
        <v>10</v>
      </c>
      <c r="CE396" s="83">
        <f>IFERROR(VLOOKUP(TEXT($A396,"0000"),'AYP11'!$B$1269:$AU$1690,17,FALSE),"")</f>
        <v>36</v>
      </c>
      <c r="CF396" s="95">
        <f>IFERROR(VLOOKUP(CE396,'Criteria Table'!$A$2:$I$102,2,FALSE),0)</f>
        <v>6.4</v>
      </c>
      <c r="CG396" s="95">
        <f t="shared" si="411"/>
        <v>42</v>
      </c>
      <c r="CH396" s="83">
        <f>IFERROR(VLOOKUP(TEXT($A396,"0000"),'AYP11'!$B$1691:$AU$2112,17,FALSE),"")</f>
        <v>11</v>
      </c>
      <c r="CI396" s="95">
        <f>IFERROR(VLOOKUP(CH396,'Criteria Table'!$A$2:$I$102,2,FALSE),0)</f>
        <v>8.9</v>
      </c>
      <c r="CJ396" s="95">
        <f t="shared" si="412"/>
        <v>20</v>
      </c>
      <c r="CK396" s="83">
        <f>IFERROR(VLOOKUP(TEXT($A396,"0000"),'AYP11'!$B$2535:$AU$2956,17,FALSE),"")</f>
        <v>19</v>
      </c>
      <c r="CL396" s="95">
        <f>IFERROR(VLOOKUP(CK396,'Criteria Table'!$A$2:$I$102,2,FALSE),0)</f>
        <v>8.1</v>
      </c>
      <c r="CM396" s="95">
        <f t="shared" si="413"/>
        <v>27</v>
      </c>
      <c r="CN396" s="76">
        <f>IFERROR(VLOOKUP(TEXT($A396,"0000"),'AYP11'!$B$3379:$AU$3800,23,FALSE),"")</f>
        <v>0</v>
      </c>
      <c r="CO396" s="95">
        <f>IFERROR(VLOOKUP(CN396,'Criteria Table'!$A$2:$I$102,2,FALSE),0)</f>
        <v>10</v>
      </c>
      <c r="CP396" s="95">
        <f t="shared" si="414"/>
        <v>10</v>
      </c>
      <c r="CQ396" s="76">
        <f>IFERROR(VLOOKUP(TEXT($A396,"0000"),'AYP11'!$B$847:$AU$1268,23,FALSE),"")</f>
        <v>0</v>
      </c>
      <c r="CR396" s="95">
        <f>IFERROR(VLOOKUP(CQ396,'Criteria Table'!$A$2:$I$102,2,FALSE),0)</f>
        <v>10</v>
      </c>
      <c r="CS396" s="95">
        <f t="shared" si="415"/>
        <v>10</v>
      </c>
      <c r="CT396" s="76">
        <f>IFERROR(VLOOKUP(TEXT($A396,"0000"),'AYP11'!$B$2113:$AU$2534,23,FALSE),"")</f>
        <v>74</v>
      </c>
      <c r="CU396" s="95">
        <f>IFERROR(VLOOKUP(CT396,'Criteria Table'!$A$2:$I$102,2,FALSE),0)</f>
        <v>2.6</v>
      </c>
      <c r="CV396" s="95">
        <f t="shared" si="416"/>
        <v>77</v>
      </c>
      <c r="CW396" s="76">
        <f>IFERROR(VLOOKUP(TEXT($A396,"0000"),'AYP11'!$B$425:$AU$846,23,FALSE),"")</f>
        <v>0</v>
      </c>
      <c r="CX396" s="95">
        <f>IFERROR(VLOOKUP(CW396,'Criteria Table'!$A$2:$I$102,2,FALSE),0)</f>
        <v>10</v>
      </c>
      <c r="CY396" s="95">
        <f t="shared" si="417"/>
        <v>10</v>
      </c>
      <c r="CZ396" s="76">
        <f>IFERROR(VLOOKUP(TEXT($A396,"0000"),'AYP11'!$B$3:$AU$424,23,FALSE),"")</f>
        <v>0</v>
      </c>
      <c r="DA396" s="95">
        <f>IFERROR(VLOOKUP(CZ396,'Criteria Table'!$A$2:$I$102,2,FALSE),0)</f>
        <v>10</v>
      </c>
      <c r="DB396" s="95">
        <f t="shared" si="418"/>
        <v>10</v>
      </c>
      <c r="DC396" s="76">
        <f>IFERROR(VLOOKUP(TEXT($A396,"0000"),'AYP11'!$B$1269:$AU$1690,23,FALSE),"")</f>
        <v>74</v>
      </c>
      <c r="DD396" s="95">
        <f>IFERROR(VLOOKUP(DC396,'Criteria Table'!$A$2:$I$102,2,FALSE),0)</f>
        <v>2.6</v>
      </c>
      <c r="DE396" s="95">
        <f t="shared" si="419"/>
        <v>77</v>
      </c>
      <c r="DF396" s="76">
        <f>IFERROR(VLOOKUP(TEXT($A396,"0000"),'AYP11'!$B$1691:$AU$2112,23,FALSE),"")</f>
        <v>0</v>
      </c>
      <c r="DG396" s="95">
        <f>IFERROR(VLOOKUP(DF396,'Criteria Table'!$A$2:$I$102,2,FALSE),0)</f>
        <v>10</v>
      </c>
      <c r="DH396" s="95">
        <f t="shared" si="420"/>
        <v>10</v>
      </c>
      <c r="DI396" s="76">
        <f>IFERROR(VLOOKUP(TEXT($A396,"0000"),'AYP11'!$B$2535:$AU$2956,23,FALSE),"")</f>
        <v>0</v>
      </c>
      <c r="DJ396" s="95">
        <f>IFERROR(VLOOKUP(DI396,'Criteria Table'!$A$2:$I$102,2,FALSE),0)</f>
        <v>10</v>
      </c>
      <c r="DK396" s="95">
        <f t="shared" si="421"/>
        <v>10</v>
      </c>
      <c r="DL396" s="91">
        <f>IFERROR(VLOOKUP(TEXT($A396,"0000"),'AYP11'!$B$3379:$AU$3800,11,FALSE),"")</f>
        <v>0</v>
      </c>
      <c r="DM396" s="95">
        <f t="shared" si="422"/>
        <v>1</v>
      </c>
      <c r="DN396" s="95" t="str">
        <f t="shared" si="423"/>
        <v/>
      </c>
      <c r="DO396" s="91">
        <f>IFERROR(VLOOKUP(TEXT($A396,"0000"),'AYP11'!$B$847:$AU$1268,11,FALSE),"")</f>
        <v>0</v>
      </c>
      <c r="DP396" s="95">
        <f t="shared" si="424"/>
        <v>1</v>
      </c>
      <c r="DQ396" s="95" t="str">
        <f t="shared" si="425"/>
        <v/>
      </c>
      <c r="DR396" s="91">
        <f>IFERROR(VLOOKUP(TEXT($A396,"0000"),'AYP11'!$B$2113:$AU$2534,11,FALSE),"")</f>
        <v>92</v>
      </c>
      <c r="DS396" s="95">
        <f t="shared" si="426"/>
        <v>0</v>
      </c>
      <c r="DT396" s="95">
        <f t="shared" si="427"/>
        <v>92</v>
      </c>
      <c r="DU396" s="91">
        <f>IFERROR(VLOOKUP(TEXT($A396,"0000"),'AYP11'!$B$425:$AU$846,11,FALSE),"")</f>
        <v>0</v>
      </c>
      <c r="DV396" s="95">
        <f t="shared" si="428"/>
        <v>1</v>
      </c>
      <c r="DW396" s="95" t="str">
        <f t="shared" si="429"/>
        <v/>
      </c>
      <c r="DX396" s="91">
        <f>IFERROR(VLOOKUP(TEXT($A396,"0000"),'AYP11'!$B$3:$AU$424,11,FALSE),"")</f>
        <v>0</v>
      </c>
      <c r="DY396" s="95">
        <f t="shared" si="430"/>
        <v>1</v>
      </c>
      <c r="DZ396" s="95" t="str">
        <f t="shared" si="431"/>
        <v/>
      </c>
      <c r="EA396" s="91">
        <f>IFERROR(VLOOKUP(TEXT($A396,"0000"),'AYP11'!$B$1269:$AU$1690,11,FALSE),"")</f>
        <v>91</v>
      </c>
      <c r="EB396" s="95">
        <f t="shared" si="432"/>
        <v>0</v>
      </c>
      <c r="EC396" s="95">
        <f t="shared" si="433"/>
        <v>91</v>
      </c>
      <c r="ED396" s="91">
        <f>IFERROR(VLOOKUP(TEXT($A396,"0000"),'AYP11'!$B$1691:$AU$2112,11,FALSE),"")</f>
        <v>67</v>
      </c>
      <c r="EE396" s="95">
        <f t="shared" si="434"/>
        <v>1</v>
      </c>
      <c r="EF396" s="95">
        <f t="shared" si="435"/>
        <v>68</v>
      </c>
      <c r="EG396" s="91">
        <f>IFERROR(VLOOKUP(TEXT($A396,"0000"),'AYP11'!$B$2535:$AU$2956,11,FALSE),"")</f>
        <v>0</v>
      </c>
      <c r="EH396" s="95">
        <f t="shared" si="436"/>
        <v>1</v>
      </c>
      <c r="EI396" s="95" t="str">
        <f t="shared" si="437"/>
        <v/>
      </c>
    </row>
    <row r="397" spans="1:147" x14ac:dyDescent="0.25">
      <c r="A397" s="248">
        <v>7201</v>
      </c>
      <c r="B397" s="291">
        <f t="shared" si="384"/>
        <v>23.149741824440621</v>
      </c>
      <c r="C397" s="50">
        <f>IFERROR(VLOOKUP(TEXT($A397,"0000"),'R-M11'!$A$2:$AA$500,4,FALSE),0)</f>
        <v>269</v>
      </c>
      <c r="D397" s="291">
        <f t="shared" si="385"/>
        <v>21.084337349397593</v>
      </c>
      <c r="E397" s="98">
        <f>IFERROR(SUM(VLOOKUP(TEXT($A397,"0000"),'R-M11'!$A$2:$AA$500,5,FALSE),VLOOKUP(TEXT($A397,"0000"),'R-M11'!$A$2:$AA$500,6,FALSE)),0)</f>
        <v>245</v>
      </c>
      <c r="F397" s="58">
        <f>IFERROR(VLOOKUP(TEXT($A397,"0000"),'R-M11'!$A$2:$AA$500,14,FALSE),0)</f>
        <v>1162</v>
      </c>
      <c r="G397" s="230">
        <f t="shared" si="438"/>
        <v>27.069741824440619</v>
      </c>
      <c r="H397" s="97">
        <f t="shared" si="386"/>
        <v>314.55039999999997</v>
      </c>
      <c r="I397" s="230">
        <f t="shared" si="439"/>
        <v>22.764337349397593</v>
      </c>
      <c r="J397" s="97">
        <f t="shared" si="387"/>
        <v>264.52160000000003</v>
      </c>
      <c r="K397" s="230">
        <f t="shared" si="388"/>
        <v>44</v>
      </c>
      <c r="L397" s="121">
        <f>IFERROR(VLOOKUP(K397,'Criteria Table'!$A$2:$I$102,2,FALSE),"")</f>
        <v>5.6000000000000005</v>
      </c>
      <c r="M397" s="230">
        <f t="shared" si="389"/>
        <v>49.834079173838212</v>
      </c>
      <c r="N397" s="286">
        <f t="shared" si="390"/>
        <v>30.698529411764707</v>
      </c>
      <c r="O397" s="50">
        <f>IFERROR(VLOOKUP(TEXT($A397,"0000"),'R-M11'!$A$2:$AA$500,17,FALSE),"")</f>
        <v>167</v>
      </c>
      <c r="P397" s="286">
        <f t="shared" si="391"/>
        <v>41.360294117647058</v>
      </c>
      <c r="Q397" s="98">
        <f>IFERROR(SUM(VLOOKUP(TEXT($A397,"0000"),'R-M11'!$A$2:$AA$500,18,FALSE),VLOOKUP(TEXT($A397,"0000"),'R-M11'!$A$2:$AA$500,19,FALSE)),0)</f>
        <v>225</v>
      </c>
      <c r="R397" s="69">
        <f>IFERROR(VLOOKUP(TEXT($A397,"0000"),'R-M11'!$A$2:$AA$500,27,FALSE),0)</f>
        <v>544</v>
      </c>
      <c r="S397" s="121">
        <f t="shared" si="440"/>
        <v>32.658529411764704</v>
      </c>
      <c r="T397" s="70">
        <f t="shared" si="392"/>
        <v>177.66239999999999</v>
      </c>
      <c r="U397" s="121">
        <f t="shared" si="441"/>
        <v>42.200294117647061</v>
      </c>
      <c r="V397" s="70">
        <f t="shared" si="393"/>
        <v>229.56960000000004</v>
      </c>
      <c r="W397" s="121">
        <f t="shared" si="394"/>
        <v>72</v>
      </c>
      <c r="X397" s="124">
        <f>IFERROR(VLOOKUP(W397,'Criteria Table'!$A$2:$I$102,2,FALSE),"")</f>
        <v>2.8000000000000003</v>
      </c>
      <c r="Y397" s="121">
        <f t="shared" si="395"/>
        <v>74.858823529411765</v>
      </c>
      <c r="Z397" s="92">
        <f>IFERROR(IF(VLOOKUP(A397,'SG11'!$A$3:$AI$500,18,FALSE)="","NA",VLOOKUP(A397,'SG11'!$A$3:$AI$500,18,FALSE)),"")</f>
        <v>54</v>
      </c>
      <c r="AA397" s="75">
        <f>IFERROR(VLOOKUP(Z397,'Criteria Table'!$A$2:$I$102,6,FALSE),"NA")</f>
        <v>10</v>
      </c>
      <c r="AB397" s="95">
        <f t="shared" si="442"/>
        <v>64</v>
      </c>
      <c r="AC397" s="84">
        <f>IFERROR(IF(VLOOKUP(A397,'SG11'!$A$3:$AI$500,19,FALSE)="","NA",VLOOKUP(A397,'SG11'!$A$3:$AI$500,19,FALSE)),"")</f>
        <v>76</v>
      </c>
      <c r="AD397" s="75">
        <f>IFERROR(VLOOKUP(AC397,'Criteria Table'!$A$2:$I$102,6,FALSE),"NA")</f>
        <v>5</v>
      </c>
      <c r="AE397" s="95">
        <f t="shared" si="443"/>
        <v>81</v>
      </c>
      <c r="AF397" s="92">
        <f>IFERROR(IF(VLOOKUP(A397,'SG11'!$A$3:$AI$500,20,FALSE)="","NA",VLOOKUP(A397,'SG11'!$A$3:$AI$500,20,FALSE)),"")</f>
        <v>53</v>
      </c>
      <c r="AG397" s="75">
        <f>IFERROR(VLOOKUP(AF397,'Criteria Table'!$A$2:$I$102,6,FALSE),"NA")</f>
        <v>10</v>
      </c>
      <c r="AH397" s="95">
        <f t="shared" si="444"/>
        <v>63</v>
      </c>
      <c r="AI397" s="84">
        <f>IFERROR(IF(VLOOKUP(A397,'SG11'!$A$3:$AI$500,21,FALSE)="","NA",VLOOKUP(A397,'SG11'!$A$3:$AI$500,21,FALSE)),"")</f>
        <v>72</v>
      </c>
      <c r="AJ397" s="75">
        <f>IFERROR(VLOOKUP(AI397,'Criteria Table'!$A$2:$I$102,6,FALSE),"NA")</f>
        <v>5</v>
      </c>
      <c r="AK397" s="95">
        <f t="shared" si="445"/>
        <v>77</v>
      </c>
      <c r="AL397" s="99">
        <f>IFERROR(VLOOKUP(TEXT(A397,"0000"),'W11'!$A$1:$E$500,4,FALSE)/AP397*100,"")</f>
        <v>94.20289855072464</v>
      </c>
      <c r="AM397" s="97">
        <f>IFERROR(VLOOKUP(TEXT(A397,"0000"),'W11'!$A$1:$E$500,4,FALSE),"")</f>
        <v>520</v>
      </c>
      <c r="AN397" s="99">
        <f t="shared" si="396"/>
        <v>94.20289855072464</v>
      </c>
      <c r="AO397" s="97">
        <f t="shared" si="397"/>
        <v>520</v>
      </c>
      <c r="AP397" s="99">
        <f>IFERROR(VLOOKUP(TEXT(A397,"0000"),'W11'!$A$1:$E$500,5,FALSE),"")</f>
        <v>552</v>
      </c>
      <c r="AQ397" s="97">
        <f>IFERROR(VLOOKUP(ROUND(AL397,0),'Criteria Table'!$A$2:$I$102,4,FALSE),0)</f>
        <v>0</v>
      </c>
      <c r="AR397" s="128"/>
      <c r="AS397" s="95"/>
      <c r="AT397" s="95"/>
      <c r="AU397" s="100">
        <f>IFERROR(VLOOKUP(TEXT(A397,"0000"),'Sci11'!$A$3:$N$492,4,FALSE)/VLOOKUP(TEXT(A397,"0000"),'Sci11'!$A$3:$N$492,14,FALSE)*100,"")</f>
        <v>28.02547770700637</v>
      </c>
      <c r="AV397" s="101">
        <f>SUM(VLOOKUP(TEXT(A397,"0000"),'Sci11'!$A$3:$N$492,5,FALSE),VLOOKUP(TEXT(A397,"0000"),'Sci11'!$A$3:$N$492,6,FALSE))/VLOOKUP(TEXT(A397,"0000"),'Sci11'!$A$3:$N$492,14,FALSE)*100</f>
        <v>5.9447983014862</v>
      </c>
      <c r="AW397" s="100">
        <f t="shared" si="446"/>
        <v>32.645477707006371</v>
      </c>
      <c r="AX397" s="101">
        <f>IFERROR(AW397/100*VLOOKUP(TEXT(A397,"0000"),'Sci11'!$A$3:$N$492,14,FALSE),"")</f>
        <v>153.7602</v>
      </c>
      <c r="AY397" s="100">
        <f t="shared" si="447"/>
        <v>7.9247983014862005</v>
      </c>
      <c r="AZ397" s="101">
        <f>IFERROR(AY397/100*VLOOKUP(TEXT(A397,"0000"),'Sci11'!$A$3:$N$492,14,FALSE),"")</f>
        <v>37.325800000000008</v>
      </c>
      <c r="BA397" s="100">
        <f t="shared" si="398"/>
        <v>34</v>
      </c>
      <c r="BB397" s="101">
        <f>IFERROR(VLOOKUP(BA397,'Criteria Table'!$A$2:$I$102,2,FALSE),"")</f>
        <v>6.6000000000000005</v>
      </c>
      <c r="BC397" s="101">
        <f t="shared" si="399"/>
        <v>40.6</v>
      </c>
      <c r="BD397" s="82">
        <f>IFERROR(VLOOKUP(A397,ATTx11!$A$2:$N$500,4,FALSE),"")</f>
        <v>92.78</v>
      </c>
      <c r="BE397" s="95">
        <f t="shared" si="400"/>
        <v>1</v>
      </c>
      <c r="BF397" s="96">
        <f t="shared" si="401"/>
        <v>93.78</v>
      </c>
      <c r="BG397" s="70">
        <f>IFERROR(VLOOKUP(A397,ATTx11!$A$2:$N$500,11,FALSE),"")</f>
        <v>755</v>
      </c>
      <c r="BH397" s="95">
        <f t="shared" si="402"/>
        <v>679.5</v>
      </c>
      <c r="BI397" s="70">
        <f>IFERROR(VLOOKUP(A397,ATTx11!$A$2:$N$500,12,FALSE),"")</f>
        <v>187</v>
      </c>
      <c r="BJ397" s="97">
        <f t="shared" si="403"/>
        <v>168.3</v>
      </c>
      <c r="BK397" s="84">
        <f>IFERROR(VLOOKUP(A397,ATTx11!$A$2:$N$500,7,FALSE),"")</f>
        <v>453</v>
      </c>
      <c r="BL397" s="97">
        <f t="shared" si="404"/>
        <v>407.7</v>
      </c>
      <c r="BM397" s="84">
        <f>IFERROR(VLOOKUP(A397,ATTx11!$A$2:$N$500,8,FALSE),"")</f>
        <v>137</v>
      </c>
      <c r="BN397" s="95">
        <f t="shared" si="405"/>
        <v>123.3</v>
      </c>
      <c r="BO397" s="95"/>
      <c r="BP397" s="83">
        <f>IFERROR(VLOOKUP(TEXT($A397,"0000"),'AYP11'!$B$3379:$AU$3800,17,FALSE),"")</f>
        <v>66</v>
      </c>
      <c r="BQ397" s="75">
        <f>IFERROR(VLOOKUP(BP397,'Criteria Table'!$A$2:$I$102,2,FALSE),0)</f>
        <v>3.4000000000000004</v>
      </c>
      <c r="BR397" s="95">
        <f t="shared" si="406"/>
        <v>69</v>
      </c>
      <c r="BS397" s="83">
        <f>IFERROR(VLOOKUP(TEXT($A397,"0000"),'AYP11'!$B$847:$AU$1268,17,FALSE),"")</f>
        <v>0</v>
      </c>
      <c r="BT397" s="75">
        <f>IFERROR(VLOOKUP(BS397,'Criteria Table'!$A$2:$I$102,2,FALSE),0)</f>
        <v>10</v>
      </c>
      <c r="BU397" s="95">
        <f t="shared" si="407"/>
        <v>10</v>
      </c>
      <c r="BV397" s="83">
        <f>IFERROR(VLOOKUP(TEXT($A397,"0000"),'AYP11'!$B$2113:$AU$2534,17,FALSE),"")</f>
        <v>40</v>
      </c>
      <c r="BW397" s="75">
        <f>IFERROR(VLOOKUP(BV397,'Criteria Table'!$A$2:$I$102,2,FALSE),0)</f>
        <v>6</v>
      </c>
      <c r="BX397" s="95">
        <f t="shared" si="408"/>
        <v>46</v>
      </c>
      <c r="BY397" s="83">
        <f>IFERROR(VLOOKUP(TEXT($A397,"0000"),'AYP11'!$B$425:$AU$846,17,FALSE),"")</f>
        <v>0</v>
      </c>
      <c r="BZ397" s="75">
        <f>IFERROR(VLOOKUP(BY397,'Criteria Table'!$A$2:$I$102,2,FALSE),0)</f>
        <v>10</v>
      </c>
      <c r="CA397" s="95">
        <f t="shared" si="409"/>
        <v>10</v>
      </c>
      <c r="CB397" s="83">
        <f>IFERROR(VLOOKUP(TEXT($A397,"0000"),'AYP11'!$B$3:$AU$424,17,FALSE),"")</f>
        <v>0</v>
      </c>
      <c r="CC397" s="95">
        <f>IFERROR(VLOOKUP(CB397,'Criteria Table'!$A$2:$I$102,2,FALSE),0)</f>
        <v>10</v>
      </c>
      <c r="CD397" s="95">
        <f t="shared" si="410"/>
        <v>10</v>
      </c>
      <c r="CE397" s="83">
        <f>IFERROR(VLOOKUP(TEXT($A397,"0000"),'AYP11'!$B$1269:$AU$1690,17,FALSE),"")</f>
        <v>37</v>
      </c>
      <c r="CF397" s="95">
        <f>IFERROR(VLOOKUP(CE397,'Criteria Table'!$A$2:$I$102,2,FALSE),0)</f>
        <v>6.3000000000000007</v>
      </c>
      <c r="CG397" s="95">
        <f t="shared" si="411"/>
        <v>43</v>
      </c>
      <c r="CH397" s="83">
        <f>IFERROR(VLOOKUP(TEXT($A397,"0000"),'AYP11'!$B$1691:$AU$2112,17,FALSE),"")</f>
        <v>17</v>
      </c>
      <c r="CI397" s="95">
        <f>IFERROR(VLOOKUP(CH397,'Criteria Table'!$A$2:$I$102,2,FALSE),0)</f>
        <v>8.3000000000000007</v>
      </c>
      <c r="CJ397" s="95">
        <f t="shared" si="412"/>
        <v>25</v>
      </c>
      <c r="CK397" s="83">
        <f>IFERROR(VLOOKUP(TEXT($A397,"0000"),'AYP11'!$B$2535:$AU$2956,17,FALSE),"")</f>
        <v>20</v>
      </c>
      <c r="CL397" s="95">
        <f>IFERROR(VLOOKUP(CK397,'Criteria Table'!$A$2:$I$102,2,FALSE),0)</f>
        <v>8</v>
      </c>
      <c r="CM397" s="95">
        <f t="shared" si="413"/>
        <v>28</v>
      </c>
      <c r="CN397" s="76">
        <f>IFERROR(VLOOKUP(TEXT($A397,"0000"),'AYP11'!$B$3379:$AU$3800,23,FALSE),"")</f>
        <v>87</v>
      </c>
      <c r="CO397" s="95">
        <f>IFERROR(VLOOKUP(CN397,'Criteria Table'!$A$2:$I$102,2,FALSE),0)</f>
        <v>0</v>
      </c>
      <c r="CP397" s="95">
        <f t="shared" si="414"/>
        <v>87</v>
      </c>
      <c r="CQ397" s="76">
        <f>IFERROR(VLOOKUP(TEXT($A397,"0000"),'AYP11'!$B$847:$AU$1268,23,FALSE),"")</f>
        <v>0</v>
      </c>
      <c r="CR397" s="95">
        <f>IFERROR(VLOOKUP(CQ397,'Criteria Table'!$A$2:$I$102,2,FALSE),0)</f>
        <v>10</v>
      </c>
      <c r="CS397" s="95">
        <f t="shared" si="415"/>
        <v>10</v>
      </c>
      <c r="CT397" s="76">
        <f>IFERROR(VLOOKUP(TEXT($A397,"0000"),'AYP11'!$B$2113:$AU$2534,23,FALSE),"")</f>
        <v>70</v>
      </c>
      <c r="CU397" s="95">
        <f>IFERROR(VLOOKUP(CT397,'Criteria Table'!$A$2:$I$102,2,FALSE),0)</f>
        <v>3</v>
      </c>
      <c r="CV397" s="95">
        <f t="shared" si="416"/>
        <v>73</v>
      </c>
      <c r="CW397" s="76">
        <f>IFERROR(VLOOKUP(TEXT($A397,"0000"),'AYP11'!$B$425:$AU$846,23,FALSE),"")</f>
        <v>0</v>
      </c>
      <c r="CX397" s="95">
        <f>IFERROR(VLOOKUP(CW397,'Criteria Table'!$A$2:$I$102,2,FALSE),0)</f>
        <v>10</v>
      </c>
      <c r="CY397" s="95">
        <f t="shared" si="417"/>
        <v>10</v>
      </c>
      <c r="CZ397" s="76">
        <f>IFERROR(VLOOKUP(TEXT($A397,"0000"),'AYP11'!$B$3:$AU$424,23,FALSE),"")</f>
        <v>0</v>
      </c>
      <c r="DA397" s="95">
        <f>IFERROR(VLOOKUP(CZ397,'Criteria Table'!$A$2:$I$102,2,FALSE),0)</f>
        <v>10</v>
      </c>
      <c r="DB397" s="95">
        <f t="shared" si="418"/>
        <v>10</v>
      </c>
      <c r="DC397" s="76">
        <f>IFERROR(VLOOKUP(TEXT($A397,"0000"),'AYP11'!$B$1269:$AU$1690,23,FALSE),"")</f>
        <v>67</v>
      </c>
      <c r="DD397" s="95">
        <f>IFERROR(VLOOKUP(DC397,'Criteria Table'!$A$2:$I$102,2,FALSE),0)</f>
        <v>3.3000000000000003</v>
      </c>
      <c r="DE397" s="95">
        <f t="shared" si="419"/>
        <v>70</v>
      </c>
      <c r="DF397" s="76">
        <f>IFERROR(VLOOKUP(TEXT($A397,"0000"),'AYP11'!$B$1691:$AU$2112,23,FALSE),"")</f>
        <v>0</v>
      </c>
      <c r="DG397" s="95">
        <f>IFERROR(VLOOKUP(DF397,'Criteria Table'!$A$2:$I$102,2,FALSE),0)</f>
        <v>10</v>
      </c>
      <c r="DH397" s="95">
        <f t="shared" si="420"/>
        <v>10</v>
      </c>
      <c r="DI397" s="76">
        <f>IFERROR(VLOOKUP(TEXT($A397,"0000"),'AYP11'!$B$2535:$AU$2956,23,FALSE),"")</f>
        <v>0</v>
      </c>
      <c r="DJ397" s="95">
        <f>IFERROR(VLOOKUP(DI397,'Criteria Table'!$A$2:$I$102,2,FALSE),0)</f>
        <v>10</v>
      </c>
      <c r="DK397" s="95">
        <f t="shared" si="421"/>
        <v>10</v>
      </c>
      <c r="DL397" s="91">
        <f>IFERROR(VLOOKUP(TEXT($A397,"0000"),'AYP11'!$B$3379:$AU$3800,11,FALSE),"")</f>
        <v>0</v>
      </c>
      <c r="DM397" s="95">
        <f t="shared" si="422"/>
        <v>1</v>
      </c>
      <c r="DN397" s="95" t="str">
        <f t="shared" si="423"/>
        <v/>
      </c>
      <c r="DO397" s="91">
        <f>IFERROR(VLOOKUP(TEXT($A397,"0000"),'AYP11'!$B$847:$AU$1268,11,FALSE),"")</f>
        <v>0</v>
      </c>
      <c r="DP397" s="95">
        <f t="shared" si="424"/>
        <v>1</v>
      </c>
      <c r="DQ397" s="95" t="str">
        <f t="shared" si="425"/>
        <v/>
      </c>
      <c r="DR397" s="91">
        <f>IFERROR(VLOOKUP(TEXT($A397,"0000"),'AYP11'!$B$2113:$AU$2534,11,FALSE),"")</f>
        <v>93</v>
      </c>
      <c r="DS397" s="95">
        <f t="shared" si="426"/>
        <v>0</v>
      </c>
      <c r="DT397" s="95">
        <f t="shared" si="427"/>
        <v>93</v>
      </c>
      <c r="DU397" s="91">
        <f>IFERROR(VLOOKUP(TEXT($A397,"0000"),'AYP11'!$B$425:$AU$846,11,FALSE),"")</f>
        <v>0</v>
      </c>
      <c r="DV397" s="95">
        <f t="shared" si="428"/>
        <v>1</v>
      </c>
      <c r="DW397" s="95" t="str">
        <f t="shared" si="429"/>
        <v/>
      </c>
      <c r="DX397" s="91">
        <f>IFERROR(VLOOKUP(TEXT($A397,"0000"),'AYP11'!$B$3:$AU$424,11,FALSE),"")</f>
        <v>0</v>
      </c>
      <c r="DY397" s="95">
        <f t="shared" si="430"/>
        <v>1</v>
      </c>
      <c r="DZ397" s="95" t="str">
        <f t="shared" si="431"/>
        <v/>
      </c>
      <c r="EA397" s="91">
        <f>IFERROR(VLOOKUP(TEXT($A397,"0000"),'AYP11'!$B$1269:$AU$1690,11,FALSE),"")</f>
        <v>93</v>
      </c>
      <c r="EB397" s="95">
        <f t="shared" si="432"/>
        <v>0</v>
      </c>
      <c r="EC397" s="95">
        <f t="shared" si="433"/>
        <v>93</v>
      </c>
      <c r="ED397" s="91">
        <f>IFERROR(VLOOKUP(TEXT($A397,"0000"),'AYP11'!$B$1691:$AU$2112,11,FALSE),"")</f>
        <v>80</v>
      </c>
      <c r="EE397" s="95">
        <f t="shared" si="434"/>
        <v>1</v>
      </c>
      <c r="EF397" s="95">
        <f t="shared" si="435"/>
        <v>81</v>
      </c>
      <c r="EG397" s="91">
        <f>IFERROR(VLOOKUP(TEXT($A397,"0000"),'AYP11'!$B$2535:$AU$2956,11,FALSE),"")</f>
        <v>84</v>
      </c>
      <c r="EH397" s="95">
        <f t="shared" si="436"/>
        <v>1</v>
      </c>
      <c r="EI397" s="95">
        <f t="shared" si="437"/>
        <v>85</v>
      </c>
    </row>
    <row r="398" spans="1:147" x14ac:dyDescent="0.25">
      <c r="A398" s="248">
        <v>7231</v>
      </c>
      <c r="B398" s="291">
        <f t="shared" si="384"/>
        <v>12.513144058885384</v>
      </c>
      <c r="C398" s="50">
        <f>IFERROR(VLOOKUP(TEXT($A398,"0000"),'R-M11'!$A$2:$AA$500,4,FALSE),0)</f>
        <v>119</v>
      </c>
      <c r="D398" s="291">
        <f t="shared" si="385"/>
        <v>4.2060988433228186</v>
      </c>
      <c r="E398" s="98">
        <f>IFERROR(SUM(VLOOKUP(TEXT($A398,"0000"),'R-M11'!$A$2:$AA$500,5,FALSE),VLOOKUP(TEXT($A398,"0000"),'R-M11'!$A$2:$AA$500,6,FALSE)),0)</f>
        <v>40</v>
      </c>
      <c r="F398" s="58">
        <f>IFERROR(VLOOKUP(TEXT($A398,"0000"),'R-M11'!$A$2:$AA$500,14,FALSE),0)</f>
        <v>951</v>
      </c>
      <c r="G398" s="230">
        <f t="shared" si="438"/>
        <v>18.323144058885383</v>
      </c>
      <c r="H398" s="97">
        <f t="shared" si="386"/>
        <v>174.25309999999999</v>
      </c>
      <c r="I398" s="230">
        <f t="shared" si="439"/>
        <v>6.6960988433228188</v>
      </c>
      <c r="J398" s="97">
        <f t="shared" si="387"/>
        <v>63.679900000000011</v>
      </c>
      <c r="K398" s="230">
        <f t="shared" si="388"/>
        <v>17</v>
      </c>
      <c r="L398" s="121">
        <f>IFERROR(VLOOKUP(K398,'Criteria Table'!$A$2:$I$102,2,FALSE),"")</f>
        <v>8.3000000000000007</v>
      </c>
      <c r="M398" s="230">
        <f t="shared" si="389"/>
        <v>25.019242902208202</v>
      </c>
      <c r="N398" s="286">
        <f t="shared" si="390"/>
        <v>29.767441860465116</v>
      </c>
      <c r="O398" s="50">
        <f>IFERROR(VLOOKUP(TEXT($A398,"0000"),'R-M11'!$A$2:$AA$500,17,FALSE),"")</f>
        <v>128</v>
      </c>
      <c r="P398" s="286">
        <f t="shared" si="391"/>
        <v>16.279069767441861</v>
      </c>
      <c r="Q398" s="98">
        <f>IFERROR(SUM(VLOOKUP(TEXT($A398,"0000"),'R-M11'!$A$2:$AA$500,18,FALSE),VLOOKUP(TEXT($A398,"0000"),'R-M11'!$A$2:$AA$500,19,FALSE)),0)</f>
        <v>70</v>
      </c>
      <c r="R398" s="69">
        <f>IFERROR(VLOOKUP(TEXT($A398,"0000"),'R-M11'!$A$2:$AA$500,27,FALSE),0)</f>
        <v>430</v>
      </c>
      <c r="S398" s="121">
        <f t="shared" si="440"/>
        <v>33.547441860465113</v>
      </c>
      <c r="T398" s="70">
        <f t="shared" si="392"/>
        <v>144.25399999999999</v>
      </c>
      <c r="U398" s="121">
        <f t="shared" si="441"/>
        <v>17.899069767441862</v>
      </c>
      <c r="V398" s="70">
        <f t="shared" si="393"/>
        <v>76.966000000000008</v>
      </c>
      <c r="W398" s="121">
        <f t="shared" si="394"/>
        <v>46</v>
      </c>
      <c r="X398" s="124">
        <f>IFERROR(VLOOKUP(W398,'Criteria Table'!$A$2:$I$102,2,FALSE),"")</f>
        <v>5.4</v>
      </c>
      <c r="Y398" s="121">
        <f t="shared" si="395"/>
        <v>51.446511627906972</v>
      </c>
      <c r="Z398" s="92">
        <f>IFERROR(IF(VLOOKUP(A398,'SG11'!$A$3:$AI$500,18,FALSE)="","NA",VLOOKUP(A398,'SG11'!$A$3:$AI$500,18,FALSE)),"")</f>
        <v>41</v>
      </c>
      <c r="AA398" s="75">
        <f>IFERROR(VLOOKUP(Z398,'Criteria Table'!$A$2:$I$102,6,FALSE),"NA")</f>
        <v>10</v>
      </c>
      <c r="AB398" s="95">
        <f t="shared" si="442"/>
        <v>51</v>
      </c>
      <c r="AC398" s="84">
        <f>IFERROR(IF(VLOOKUP(A398,'SG11'!$A$3:$AI$500,19,FALSE)="","NA",VLOOKUP(A398,'SG11'!$A$3:$AI$500,19,FALSE)),"")</f>
        <v>60</v>
      </c>
      <c r="AD398" s="75">
        <f>IFERROR(VLOOKUP(AC398,'Criteria Table'!$A$2:$I$102,6,FALSE),"NA")</f>
        <v>10</v>
      </c>
      <c r="AE398" s="95">
        <f t="shared" si="443"/>
        <v>70</v>
      </c>
      <c r="AF398" s="92">
        <f>IFERROR(IF(VLOOKUP(A398,'SG11'!$A$3:$AI$500,20,FALSE)="","NA",VLOOKUP(A398,'SG11'!$A$3:$AI$500,20,FALSE)),"")</f>
        <v>55</v>
      </c>
      <c r="AG398" s="75">
        <f>IFERROR(VLOOKUP(AF398,'Criteria Table'!$A$2:$I$102,6,FALSE),"NA")</f>
        <v>10</v>
      </c>
      <c r="AH398" s="95">
        <f t="shared" si="444"/>
        <v>65</v>
      </c>
      <c r="AI398" s="84">
        <f>IFERROR(IF(VLOOKUP(A398,'SG11'!$A$3:$AI$500,21,FALSE)="","NA",VLOOKUP(A398,'SG11'!$A$3:$AI$500,21,FALSE)),"")</f>
        <v>69</v>
      </c>
      <c r="AJ398" s="75">
        <f>IFERROR(VLOOKUP(AI398,'Criteria Table'!$A$2:$I$102,6,FALSE),"NA")</f>
        <v>5</v>
      </c>
      <c r="AK398" s="95">
        <f t="shared" si="445"/>
        <v>74</v>
      </c>
      <c r="AL398" s="99">
        <f>IFERROR(VLOOKUP(TEXT(A398,"0000"),'W11'!$A$1:$E$500,4,FALSE)/AP398*100,"")</f>
        <v>90.888382687927106</v>
      </c>
      <c r="AM398" s="97">
        <f>IFERROR(VLOOKUP(TEXT(A398,"0000"),'W11'!$A$1:$E$500,4,FALSE),"")</f>
        <v>399</v>
      </c>
      <c r="AN398" s="99">
        <f t="shared" si="396"/>
        <v>90.888382687927106</v>
      </c>
      <c r="AO398" s="97">
        <f t="shared" si="397"/>
        <v>399</v>
      </c>
      <c r="AP398" s="99">
        <f>IFERROR(VLOOKUP(TEXT(A398,"0000"),'W11'!$A$1:$E$500,5,FALSE),"")</f>
        <v>439</v>
      </c>
      <c r="AQ398" s="97">
        <f>IFERROR(VLOOKUP(ROUND(AL398,0),'Criteria Table'!$A$2:$I$102,4,FALSE),0)</f>
        <v>0</v>
      </c>
      <c r="AR398" s="128"/>
      <c r="AS398" s="95"/>
      <c r="AT398" s="95"/>
      <c r="AU398" s="100">
        <f>IFERROR(VLOOKUP(TEXT(A398,"0000"),'Sci11'!$A$3:$N$492,4,FALSE)/VLOOKUP(TEXT(A398,"0000"),'Sci11'!$A$3:$N$492,14,FALSE)*100,"")</f>
        <v>19.093851132686083</v>
      </c>
      <c r="AV398" s="101">
        <f>SUM(VLOOKUP(TEXT(A398,"0000"),'Sci11'!$A$3:$N$492,5,FALSE),VLOOKUP(TEXT(A398,"0000"),'Sci11'!$A$3:$N$492,6,FALSE))/VLOOKUP(TEXT(A398,"0000"),'Sci11'!$A$3:$N$492,14,FALSE)*100</f>
        <v>1.6181229773462782</v>
      </c>
      <c r="AW398" s="100">
        <f t="shared" si="446"/>
        <v>24.623851132686084</v>
      </c>
      <c r="AX398" s="101">
        <f>IFERROR(AW398/100*VLOOKUP(TEXT(A398,"0000"),'Sci11'!$A$3:$N$492,14,FALSE),"")</f>
        <v>76.087699999999998</v>
      </c>
      <c r="AY398" s="100">
        <f t="shared" si="447"/>
        <v>3.9881229773462783</v>
      </c>
      <c r="AZ398" s="101">
        <f>IFERROR(AY398/100*VLOOKUP(TEXT(A398,"0000"),'Sci11'!$A$3:$N$492,14,FALSE),"")</f>
        <v>12.3233</v>
      </c>
      <c r="BA398" s="100">
        <f t="shared" si="398"/>
        <v>21</v>
      </c>
      <c r="BB398" s="101">
        <f>IFERROR(VLOOKUP(BA398,'Criteria Table'!$A$2:$I$102,2,FALSE),"")</f>
        <v>7.9</v>
      </c>
      <c r="BC398" s="101">
        <f t="shared" si="399"/>
        <v>28.9</v>
      </c>
      <c r="BD398" s="82">
        <f>IFERROR(VLOOKUP(A398,ATTx11!$A$2:$N$500,4,FALSE),"")</f>
        <v>93.48</v>
      </c>
      <c r="BE398" s="95">
        <f t="shared" si="400"/>
        <v>1</v>
      </c>
      <c r="BF398" s="96">
        <f t="shared" si="401"/>
        <v>94.48</v>
      </c>
      <c r="BG398" s="70">
        <f>IFERROR(VLOOKUP(A398,ATTx11!$A$2:$N$500,11,FALSE),"")</f>
        <v>521</v>
      </c>
      <c r="BH398" s="95">
        <f t="shared" si="402"/>
        <v>468.9</v>
      </c>
      <c r="BI398" s="70">
        <f>IFERROR(VLOOKUP(A398,ATTx11!$A$2:$N$500,12,FALSE),"")</f>
        <v>341</v>
      </c>
      <c r="BJ398" s="97">
        <f t="shared" si="403"/>
        <v>306.89999999999998</v>
      </c>
      <c r="BK398" s="84">
        <f>IFERROR(VLOOKUP(A398,ATTx11!$A$2:$N$500,7,FALSE),"")</f>
        <v>372</v>
      </c>
      <c r="BL398" s="97">
        <f t="shared" si="404"/>
        <v>334.8</v>
      </c>
      <c r="BM398" s="84">
        <f>IFERROR(VLOOKUP(A398,ATTx11!$A$2:$N$500,8,FALSE),"")</f>
        <v>237</v>
      </c>
      <c r="BN398" s="95">
        <f t="shared" si="405"/>
        <v>213.3</v>
      </c>
      <c r="BO398" s="95"/>
      <c r="BP398" s="83">
        <f>IFERROR(VLOOKUP(TEXT($A398,"0000"),'AYP11'!$B$3379:$AU$3800,17,FALSE),"")</f>
        <v>0</v>
      </c>
      <c r="BQ398" s="75">
        <f>IFERROR(VLOOKUP(BP398,'Criteria Table'!$A$2:$I$102,2,FALSE),0)</f>
        <v>10</v>
      </c>
      <c r="BR398" s="95">
        <f t="shared" si="406"/>
        <v>10</v>
      </c>
      <c r="BS398" s="83">
        <f>IFERROR(VLOOKUP(TEXT($A398,"0000"),'AYP11'!$B$847:$AU$1268,17,FALSE),"")</f>
        <v>17</v>
      </c>
      <c r="BT398" s="75">
        <f>IFERROR(VLOOKUP(BS398,'Criteria Table'!$A$2:$I$102,2,FALSE),0)</f>
        <v>8.3000000000000007</v>
      </c>
      <c r="BU398" s="95">
        <f t="shared" si="407"/>
        <v>25</v>
      </c>
      <c r="BV398" s="83">
        <f>IFERROR(VLOOKUP(TEXT($A398,"0000"),'AYP11'!$B$2113:$AU$2534,17,FALSE),"")</f>
        <v>25</v>
      </c>
      <c r="BW398" s="75">
        <f>IFERROR(VLOOKUP(BV398,'Criteria Table'!$A$2:$I$102,2,FALSE),0)</f>
        <v>7.5</v>
      </c>
      <c r="BX398" s="95">
        <f t="shared" si="408"/>
        <v>33</v>
      </c>
      <c r="BY398" s="83">
        <f>IFERROR(VLOOKUP(TEXT($A398,"0000"),'AYP11'!$B$425:$AU$846,17,FALSE),"")</f>
        <v>0</v>
      </c>
      <c r="BZ398" s="75">
        <f>IFERROR(VLOOKUP(BY398,'Criteria Table'!$A$2:$I$102,2,FALSE),0)</f>
        <v>10</v>
      </c>
      <c r="CA398" s="95">
        <f t="shared" si="409"/>
        <v>10</v>
      </c>
      <c r="CB398" s="83">
        <f>IFERROR(VLOOKUP(TEXT($A398,"0000"),'AYP11'!$B$3:$AU$424,17,FALSE),"")</f>
        <v>0</v>
      </c>
      <c r="CC398" s="95">
        <f>IFERROR(VLOOKUP(CB398,'Criteria Table'!$A$2:$I$102,2,FALSE),0)</f>
        <v>10</v>
      </c>
      <c r="CD398" s="95">
        <f t="shared" si="410"/>
        <v>10</v>
      </c>
      <c r="CE398" s="83">
        <f>IFERROR(VLOOKUP(TEXT($A398,"0000"),'AYP11'!$B$1269:$AU$1690,17,FALSE),"")</f>
        <v>18</v>
      </c>
      <c r="CF398" s="95">
        <f>IFERROR(VLOOKUP(CE398,'Criteria Table'!$A$2:$I$102,2,FALSE),0)</f>
        <v>8.2000000000000011</v>
      </c>
      <c r="CG398" s="95">
        <f t="shared" si="411"/>
        <v>26</v>
      </c>
      <c r="CH398" s="83">
        <f>IFERROR(VLOOKUP(TEXT($A398,"0000"),'AYP11'!$B$1691:$AU$2112,17,FALSE),"")</f>
        <v>0</v>
      </c>
      <c r="CI398" s="95">
        <f>IFERROR(VLOOKUP(CH398,'Criteria Table'!$A$2:$I$102,2,FALSE),0)</f>
        <v>10</v>
      </c>
      <c r="CJ398" s="95">
        <f t="shared" si="412"/>
        <v>10</v>
      </c>
      <c r="CK398" s="83">
        <f>IFERROR(VLOOKUP(TEXT($A398,"0000"),'AYP11'!$B$2535:$AU$2956,17,FALSE),"")</f>
        <v>6</v>
      </c>
      <c r="CL398" s="95">
        <f>IFERROR(VLOOKUP(CK398,'Criteria Table'!$A$2:$I$102,2,FALSE),0)</f>
        <v>9.4</v>
      </c>
      <c r="CM398" s="95">
        <f t="shared" si="413"/>
        <v>15</v>
      </c>
      <c r="CN398" s="76">
        <f>IFERROR(VLOOKUP(TEXT($A398,"0000"),'AYP11'!$B$3379:$AU$3800,23,FALSE),"")</f>
        <v>0</v>
      </c>
      <c r="CO398" s="95">
        <f>IFERROR(VLOOKUP(CN398,'Criteria Table'!$A$2:$I$102,2,FALSE),0)</f>
        <v>10</v>
      </c>
      <c r="CP398" s="95">
        <f t="shared" si="414"/>
        <v>10</v>
      </c>
      <c r="CQ398" s="76">
        <f>IFERROR(VLOOKUP(TEXT($A398,"0000"),'AYP11'!$B$847:$AU$1268,23,FALSE),"")</f>
        <v>46</v>
      </c>
      <c r="CR398" s="95">
        <f>IFERROR(VLOOKUP(CQ398,'Criteria Table'!$A$2:$I$102,2,FALSE),0)</f>
        <v>5.4</v>
      </c>
      <c r="CS398" s="95">
        <f t="shared" si="415"/>
        <v>51</v>
      </c>
      <c r="CT398" s="76">
        <f>IFERROR(VLOOKUP(TEXT($A398,"0000"),'AYP11'!$B$2113:$AU$2534,23,FALSE),"")</f>
        <v>0</v>
      </c>
      <c r="CU398" s="95">
        <f>IFERROR(VLOOKUP(CT398,'Criteria Table'!$A$2:$I$102,2,FALSE),0)</f>
        <v>10</v>
      </c>
      <c r="CV398" s="95">
        <f t="shared" si="416"/>
        <v>10</v>
      </c>
      <c r="CW398" s="76">
        <f>IFERROR(VLOOKUP(TEXT($A398,"0000"),'AYP11'!$B$425:$AU$846,23,FALSE),"")</f>
        <v>0</v>
      </c>
      <c r="CX398" s="95">
        <f>IFERROR(VLOOKUP(CW398,'Criteria Table'!$A$2:$I$102,2,FALSE),0)</f>
        <v>10</v>
      </c>
      <c r="CY398" s="95">
        <f t="shared" si="417"/>
        <v>10</v>
      </c>
      <c r="CZ398" s="76">
        <f>IFERROR(VLOOKUP(TEXT($A398,"0000"),'AYP11'!$B$3:$AU$424,23,FALSE),"")</f>
        <v>0</v>
      </c>
      <c r="DA398" s="95">
        <f>IFERROR(VLOOKUP(CZ398,'Criteria Table'!$A$2:$I$102,2,FALSE),0)</f>
        <v>10</v>
      </c>
      <c r="DB398" s="95">
        <f t="shared" si="418"/>
        <v>10</v>
      </c>
      <c r="DC398" s="76">
        <f>IFERROR(VLOOKUP(TEXT($A398,"0000"),'AYP11'!$B$1269:$AU$1690,23,FALSE),"")</f>
        <v>49</v>
      </c>
      <c r="DD398" s="95">
        <f>IFERROR(VLOOKUP(DC398,'Criteria Table'!$A$2:$I$102,2,FALSE),0)</f>
        <v>5.1000000000000005</v>
      </c>
      <c r="DE398" s="95">
        <f t="shared" si="419"/>
        <v>54</v>
      </c>
      <c r="DF398" s="76">
        <f>IFERROR(VLOOKUP(TEXT($A398,"0000"),'AYP11'!$B$1691:$AU$2112,23,FALSE),"")</f>
        <v>0</v>
      </c>
      <c r="DG398" s="95">
        <f>IFERROR(VLOOKUP(DF398,'Criteria Table'!$A$2:$I$102,2,FALSE),0)</f>
        <v>10</v>
      </c>
      <c r="DH398" s="95">
        <f t="shared" si="420"/>
        <v>10</v>
      </c>
      <c r="DI398" s="76">
        <f>IFERROR(VLOOKUP(TEXT($A398,"0000"),'AYP11'!$B$2535:$AU$2956,23,FALSE),"")</f>
        <v>0</v>
      </c>
      <c r="DJ398" s="95">
        <f>IFERROR(VLOOKUP(DI398,'Criteria Table'!$A$2:$I$102,2,FALSE),0)</f>
        <v>10</v>
      </c>
      <c r="DK398" s="95">
        <f t="shared" si="421"/>
        <v>10</v>
      </c>
      <c r="DL398" s="91">
        <f>IFERROR(VLOOKUP(TEXT($A398,"0000"),'AYP11'!$B$3379:$AU$3800,11,FALSE),"")</f>
        <v>0</v>
      </c>
      <c r="DM398" s="95">
        <f t="shared" si="422"/>
        <v>1</v>
      </c>
      <c r="DN398" s="95" t="str">
        <f t="shared" si="423"/>
        <v/>
      </c>
      <c r="DO398" s="91">
        <f>IFERROR(VLOOKUP(TEXT($A398,"0000"),'AYP11'!$B$847:$AU$1268,11,FALSE),"")</f>
        <v>92</v>
      </c>
      <c r="DP398" s="95">
        <f t="shared" si="424"/>
        <v>0</v>
      </c>
      <c r="DQ398" s="95">
        <f t="shared" si="425"/>
        <v>92</v>
      </c>
      <c r="DR398" s="91">
        <f>IFERROR(VLOOKUP(TEXT($A398,"0000"),'AYP11'!$B$2113:$AU$2534,11,FALSE),"")</f>
        <v>84</v>
      </c>
      <c r="DS398" s="95">
        <f t="shared" si="426"/>
        <v>1</v>
      </c>
      <c r="DT398" s="95">
        <f t="shared" si="427"/>
        <v>85</v>
      </c>
      <c r="DU398" s="91">
        <f>IFERROR(VLOOKUP(TEXT($A398,"0000"),'AYP11'!$B$425:$AU$846,11,FALSE),"")</f>
        <v>0</v>
      </c>
      <c r="DV398" s="95">
        <f t="shared" si="428"/>
        <v>1</v>
      </c>
      <c r="DW398" s="95" t="str">
        <f t="shared" si="429"/>
        <v/>
      </c>
      <c r="DX398" s="91">
        <f>IFERROR(VLOOKUP(TEXT($A398,"0000"),'AYP11'!$B$3:$AU$424,11,FALSE),"")</f>
        <v>0</v>
      </c>
      <c r="DY398" s="95">
        <f t="shared" si="430"/>
        <v>1</v>
      </c>
      <c r="DZ398" s="95" t="str">
        <f t="shared" si="431"/>
        <v/>
      </c>
      <c r="EA398" s="91">
        <f>IFERROR(VLOOKUP(TEXT($A398,"0000"),'AYP11'!$B$1269:$AU$1690,11,FALSE),"")</f>
        <v>90</v>
      </c>
      <c r="EB398" s="95">
        <f t="shared" si="432"/>
        <v>0</v>
      </c>
      <c r="EC398" s="95">
        <f t="shared" si="433"/>
        <v>90</v>
      </c>
      <c r="ED398" s="91">
        <f>IFERROR(VLOOKUP(TEXT($A398,"0000"),'AYP11'!$B$1691:$AU$2112,11,FALSE),"")</f>
        <v>0</v>
      </c>
      <c r="EE398" s="95">
        <f t="shared" si="434"/>
        <v>1</v>
      </c>
      <c r="EF398" s="95" t="str">
        <f t="shared" si="435"/>
        <v/>
      </c>
      <c r="EG398" s="91">
        <f>IFERROR(VLOOKUP(TEXT($A398,"0000"),'AYP11'!$B$2535:$AU$2956,11,FALSE),"")</f>
        <v>0</v>
      </c>
      <c r="EH398" s="95">
        <f t="shared" si="436"/>
        <v>1</v>
      </c>
      <c r="EI398" s="95" t="str">
        <f t="shared" si="437"/>
        <v/>
      </c>
    </row>
    <row r="399" spans="1:147" x14ac:dyDescent="0.25">
      <c r="A399" s="248">
        <v>7241</v>
      </c>
      <c r="B399" s="291">
        <f t="shared" si="384"/>
        <v>27.631578947368425</v>
      </c>
      <c r="C399" s="50">
        <f>IFERROR(VLOOKUP(TEXT($A399,"0000"),'R-M11'!$A$2:$AA$500,4,FALSE),0)</f>
        <v>336</v>
      </c>
      <c r="D399" s="291">
        <f t="shared" si="385"/>
        <v>25.740131578947366</v>
      </c>
      <c r="E399" s="98">
        <f>IFERROR(SUM(VLOOKUP(TEXT($A399,"0000"),'R-M11'!$A$2:$AA$500,5,FALSE),VLOOKUP(TEXT($A399,"0000"),'R-M11'!$A$2:$AA$500,6,FALSE)),0)</f>
        <v>313</v>
      </c>
      <c r="F399" s="58">
        <f>IFERROR(VLOOKUP(TEXT($A399,"0000"),'R-M11'!$A$2:$AA$500,14,FALSE),0)</f>
        <v>1216</v>
      </c>
      <c r="G399" s="230">
        <f t="shared" si="438"/>
        <v>30.921578947368424</v>
      </c>
      <c r="H399" s="97">
        <f t="shared" si="386"/>
        <v>376.00639999999999</v>
      </c>
      <c r="I399" s="230">
        <f t="shared" si="439"/>
        <v>27.150131578947367</v>
      </c>
      <c r="J399" s="97">
        <f t="shared" si="387"/>
        <v>330.1456</v>
      </c>
      <c r="K399" s="230">
        <f t="shared" si="388"/>
        <v>53</v>
      </c>
      <c r="L399" s="121">
        <f>IFERROR(VLOOKUP(K399,'Criteria Table'!$A$2:$I$102,2,FALSE),"")</f>
        <v>4.7</v>
      </c>
      <c r="M399" s="230">
        <f t="shared" si="389"/>
        <v>58.07171052631579</v>
      </c>
      <c r="N399" s="286">
        <f t="shared" si="390"/>
        <v>29.207920792079207</v>
      </c>
      <c r="O399" s="50">
        <f>IFERROR(VLOOKUP(TEXT($A399,"0000"),'R-M11'!$A$2:$AA$500,17,FALSE),"")</f>
        <v>177</v>
      </c>
      <c r="P399" s="286">
        <f t="shared" si="391"/>
        <v>51.980198019801982</v>
      </c>
      <c r="Q399" s="98">
        <f>IFERROR(SUM(VLOOKUP(TEXT($A399,"0000"),'R-M11'!$A$2:$AA$500,18,FALSE),VLOOKUP(TEXT($A399,"0000"),'R-M11'!$A$2:$AA$500,19,FALSE)),0)</f>
        <v>315</v>
      </c>
      <c r="R399" s="69">
        <f>IFERROR(VLOOKUP(TEXT($A399,"0000"),'R-M11'!$A$2:$AA$500,27,FALSE),0)</f>
        <v>606</v>
      </c>
      <c r="S399" s="121">
        <f t="shared" si="440"/>
        <v>30.537920792079206</v>
      </c>
      <c r="T399" s="70">
        <f t="shared" si="392"/>
        <v>185.05979999999997</v>
      </c>
      <c r="U399" s="121">
        <f t="shared" si="441"/>
        <v>52.550198019801982</v>
      </c>
      <c r="V399" s="70">
        <f t="shared" si="393"/>
        <v>318.45420000000001</v>
      </c>
      <c r="W399" s="121">
        <f t="shared" si="394"/>
        <v>81</v>
      </c>
      <c r="X399" s="124">
        <f>IFERROR(VLOOKUP(W399,'Criteria Table'!$A$2:$I$102,2,FALSE),"")</f>
        <v>1.9000000000000001</v>
      </c>
      <c r="Y399" s="121">
        <f t="shared" si="395"/>
        <v>83.088118811881188</v>
      </c>
      <c r="Z399" s="92">
        <f>IFERROR(IF(VLOOKUP(A399,'SG11'!$A$3:$AI$500,18,FALSE)="","NA",VLOOKUP(A399,'SG11'!$A$3:$AI$500,18,FALSE)),"")</f>
        <v>60</v>
      </c>
      <c r="AA399" s="75">
        <f>IFERROR(VLOOKUP(Z399,'Criteria Table'!$A$2:$I$102,6,FALSE),"NA")</f>
        <v>10</v>
      </c>
      <c r="AB399" s="95">
        <f t="shared" si="442"/>
        <v>70</v>
      </c>
      <c r="AC399" s="84">
        <f>IFERROR(IF(VLOOKUP(A399,'SG11'!$A$3:$AI$500,19,FALSE)="","NA",VLOOKUP(A399,'SG11'!$A$3:$AI$500,19,FALSE)),"")</f>
        <v>75</v>
      </c>
      <c r="AD399" s="75">
        <f>IFERROR(VLOOKUP(AC399,'Criteria Table'!$A$2:$I$102,6,FALSE),"NA")</f>
        <v>5</v>
      </c>
      <c r="AE399" s="95">
        <f t="shared" si="443"/>
        <v>80</v>
      </c>
      <c r="AF399" s="92">
        <f>IFERROR(IF(VLOOKUP(A399,'SG11'!$A$3:$AI$500,20,FALSE)="","NA",VLOOKUP(A399,'SG11'!$A$3:$AI$500,20,FALSE)),"")</f>
        <v>61</v>
      </c>
      <c r="AG399" s="75">
        <f>IFERROR(VLOOKUP(AF399,'Criteria Table'!$A$2:$I$102,6,FALSE),"NA")</f>
        <v>5</v>
      </c>
      <c r="AH399" s="95">
        <f t="shared" si="444"/>
        <v>66</v>
      </c>
      <c r="AI399" s="84">
        <f>IFERROR(IF(VLOOKUP(A399,'SG11'!$A$3:$AI$500,21,FALSE)="","NA",VLOOKUP(A399,'SG11'!$A$3:$AI$500,21,FALSE)),"")</f>
        <v>65</v>
      </c>
      <c r="AJ399" s="75">
        <f>IFERROR(VLOOKUP(AI399,'Criteria Table'!$A$2:$I$102,6,FALSE),"NA")</f>
        <v>5</v>
      </c>
      <c r="AK399" s="95">
        <f t="shared" si="445"/>
        <v>70</v>
      </c>
      <c r="AL399" s="99">
        <f>IFERROR(VLOOKUP(TEXT(A399,"0000"),'W11'!$A$1:$E$500,4,FALSE)/AP399*100,"")</f>
        <v>97.087378640776706</v>
      </c>
      <c r="AM399" s="97">
        <f>IFERROR(VLOOKUP(TEXT(A399,"0000"),'W11'!$A$1:$E$500,4,FALSE),"")</f>
        <v>600</v>
      </c>
      <c r="AN399" s="99">
        <f t="shared" si="396"/>
        <v>97.087378640776706</v>
      </c>
      <c r="AO399" s="97">
        <f t="shared" si="397"/>
        <v>600</v>
      </c>
      <c r="AP399" s="99">
        <f>IFERROR(VLOOKUP(TEXT(A399,"0000"),'W11'!$A$1:$E$500,5,FALSE),"")</f>
        <v>618</v>
      </c>
      <c r="AQ399" s="97">
        <f>IFERROR(VLOOKUP(ROUND(AL399,0),'Criteria Table'!$A$2:$I$102,4,FALSE),0)</f>
        <v>0</v>
      </c>
      <c r="AR399" s="128"/>
      <c r="AS399" s="95"/>
      <c r="AT399" s="95"/>
      <c r="AU399" s="100">
        <f>IFERROR(VLOOKUP(TEXT(A399,"0000"),'Sci11'!$A$3:$N$492,4,FALSE)/VLOOKUP(TEXT(A399,"0000"),'Sci11'!$A$3:$N$492,14,FALSE)*100,"")</f>
        <v>40.525328330206378</v>
      </c>
      <c r="AV399" s="101">
        <f>SUM(VLOOKUP(TEXT(A399,"0000"),'Sci11'!$A$3:$N$492,5,FALSE),VLOOKUP(TEXT(A399,"0000"),'Sci11'!$A$3:$N$492,6,FALSE))/VLOOKUP(TEXT(A399,"0000"),'Sci11'!$A$3:$N$492,14,FALSE)*100</f>
        <v>9.0056285178236397</v>
      </c>
      <c r="AW399" s="100">
        <f t="shared" si="446"/>
        <v>44.025328330206378</v>
      </c>
      <c r="AX399" s="101">
        <f>IFERROR(AW399/100*VLOOKUP(TEXT(A399,"0000"),'Sci11'!$A$3:$N$492,14,FALSE),"")</f>
        <v>234.65499999999997</v>
      </c>
      <c r="AY399" s="100">
        <f t="shared" si="447"/>
        <v>10.50562851782364</v>
      </c>
      <c r="AZ399" s="101">
        <f>IFERROR(AY399/100*VLOOKUP(TEXT(A399,"0000"),'Sci11'!$A$3:$N$492,14,FALSE),"")</f>
        <v>55.994999999999997</v>
      </c>
      <c r="BA399" s="100">
        <f t="shared" si="398"/>
        <v>50</v>
      </c>
      <c r="BB399" s="101">
        <f>IFERROR(VLOOKUP(BA399,'Criteria Table'!$A$2:$I$102,2,FALSE),"")</f>
        <v>5</v>
      </c>
      <c r="BC399" s="101">
        <f t="shared" si="399"/>
        <v>55</v>
      </c>
      <c r="BD399" s="82">
        <f>IFERROR(VLOOKUP(A399,ATTx11!$A$2:$N$500,4,FALSE),"")</f>
        <v>95.04</v>
      </c>
      <c r="BE399" s="95">
        <f t="shared" si="400"/>
        <v>0.5</v>
      </c>
      <c r="BF399" s="96">
        <f t="shared" si="401"/>
        <v>95.54</v>
      </c>
      <c r="BG399" s="70">
        <f>IFERROR(VLOOKUP(A399,ATTx11!$A$2:$N$500,11,FALSE),"")</f>
        <v>1135</v>
      </c>
      <c r="BH399" s="95">
        <f t="shared" si="402"/>
        <v>1021.5</v>
      </c>
      <c r="BI399" s="70">
        <f>IFERROR(VLOOKUP(A399,ATTx11!$A$2:$N$500,12,FALSE),"")</f>
        <v>197</v>
      </c>
      <c r="BJ399" s="97">
        <f t="shared" si="403"/>
        <v>177.3</v>
      </c>
      <c r="BK399" s="84">
        <f>IFERROR(VLOOKUP(A399,ATTx11!$A$2:$N$500,7,FALSE),"")</f>
        <v>444</v>
      </c>
      <c r="BL399" s="97">
        <f t="shared" si="404"/>
        <v>399.6</v>
      </c>
      <c r="BM399" s="84">
        <f>IFERROR(VLOOKUP(A399,ATTx11!$A$2:$N$500,8,FALSE),"")</f>
        <v>113</v>
      </c>
      <c r="BN399" s="95">
        <f t="shared" si="405"/>
        <v>101.7</v>
      </c>
      <c r="BO399" s="95"/>
      <c r="BP399" s="83">
        <f>IFERROR(VLOOKUP(TEXT($A399,"0000"),'AYP11'!$B$3379:$AU$3800,17,FALSE),"")</f>
        <v>64</v>
      </c>
      <c r="BQ399" s="75">
        <f>IFERROR(VLOOKUP(BP399,'Criteria Table'!$A$2:$I$102,2,FALSE),0)</f>
        <v>3.6</v>
      </c>
      <c r="BR399" s="95">
        <f t="shared" si="406"/>
        <v>68</v>
      </c>
      <c r="BS399" s="83">
        <f>IFERROR(VLOOKUP(TEXT($A399,"0000"),'AYP11'!$B$847:$AU$1268,17,FALSE),"")</f>
        <v>0</v>
      </c>
      <c r="BT399" s="75">
        <f>IFERROR(VLOOKUP(BS399,'Criteria Table'!$A$2:$I$102,2,FALSE),0)</f>
        <v>10</v>
      </c>
      <c r="BU399" s="95">
        <f t="shared" si="407"/>
        <v>10</v>
      </c>
      <c r="BV399" s="83">
        <f>IFERROR(VLOOKUP(TEXT($A399,"0000"),'AYP11'!$B$2113:$AU$2534,17,FALSE),"")</f>
        <v>56</v>
      </c>
      <c r="BW399" s="75">
        <f>IFERROR(VLOOKUP(BV399,'Criteria Table'!$A$2:$I$102,2,FALSE),0)</f>
        <v>4.4000000000000004</v>
      </c>
      <c r="BX399" s="95">
        <f t="shared" si="408"/>
        <v>60</v>
      </c>
      <c r="BY399" s="83">
        <f>IFERROR(VLOOKUP(TEXT($A399,"0000"),'AYP11'!$B$425:$AU$846,17,FALSE),"")</f>
        <v>0</v>
      </c>
      <c r="BZ399" s="75">
        <f>IFERROR(VLOOKUP(BY399,'Criteria Table'!$A$2:$I$102,2,FALSE),0)</f>
        <v>10</v>
      </c>
      <c r="CA399" s="95">
        <f t="shared" si="409"/>
        <v>10</v>
      </c>
      <c r="CB399" s="83">
        <f>IFERROR(VLOOKUP(TEXT($A399,"0000"),'AYP11'!$B$3:$AU$424,17,FALSE),"")</f>
        <v>0</v>
      </c>
      <c r="CC399" s="95">
        <f>IFERROR(VLOOKUP(CB399,'Criteria Table'!$A$2:$I$102,2,FALSE),0)</f>
        <v>10</v>
      </c>
      <c r="CD399" s="95">
        <f t="shared" si="410"/>
        <v>10</v>
      </c>
      <c r="CE399" s="83">
        <f>IFERROR(VLOOKUP(TEXT($A399,"0000"),'AYP11'!$B$1269:$AU$1690,17,FALSE),"")</f>
        <v>50</v>
      </c>
      <c r="CF399" s="95">
        <f>IFERROR(VLOOKUP(CE399,'Criteria Table'!$A$2:$I$102,2,FALSE),0)</f>
        <v>5</v>
      </c>
      <c r="CG399" s="95">
        <f t="shared" si="411"/>
        <v>55</v>
      </c>
      <c r="CH399" s="83">
        <f>IFERROR(VLOOKUP(TEXT($A399,"0000"),'AYP11'!$B$1691:$AU$2112,17,FALSE),"")</f>
        <v>30</v>
      </c>
      <c r="CI399" s="95">
        <f>IFERROR(VLOOKUP(CH399,'Criteria Table'!$A$2:$I$102,2,FALSE),0)</f>
        <v>7</v>
      </c>
      <c r="CJ399" s="95">
        <f t="shared" si="412"/>
        <v>37</v>
      </c>
      <c r="CK399" s="83">
        <f>IFERROR(VLOOKUP(TEXT($A399,"0000"),'AYP11'!$B$2535:$AU$2956,17,FALSE),"")</f>
        <v>0</v>
      </c>
      <c r="CL399" s="95">
        <f>IFERROR(VLOOKUP(CK399,'Criteria Table'!$A$2:$I$102,2,FALSE),0)</f>
        <v>10</v>
      </c>
      <c r="CM399" s="95">
        <f t="shared" si="413"/>
        <v>10</v>
      </c>
      <c r="CN399" s="76">
        <f>IFERROR(VLOOKUP(TEXT($A399,"0000"),'AYP11'!$B$3379:$AU$3800,23,FALSE),"")</f>
        <v>0</v>
      </c>
      <c r="CO399" s="95">
        <f>IFERROR(VLOOKUP(CN399,'Criteria Table'!$A$2:$I$102,2,FALSE),0)</f>
        <v>10</v>
      </c>
      <c r="CP399" s="95">
        <f t="shared" si="414"/>
        <v>10</v>
      </c>
      <c r="CQ399" s="76">
        <f>IFERROR(VLOOKUP(TEXT($A399,"0000"),'AYP11'!$B$847:$AU$1268,23,FALSE),"")</f>
        <v>0</v>
      </c>
      <c r="CR399" s="95">
        <f>IFERROR(VLOOKUP(CQ399,'Criteria Table'!$A$2:$I$102,2,FALSE),0)</f>
        <v>10</v>
      </c>
      <c r="CS399" s="95">
        <f t="shared" si="415"/>
        <v>10</v>
      </c>
      <c r="CT399" s="76">
        <f>IFERROR(VLOOKUP(TEXT($A399,"0000"),'AYP11'!$B$2113:$AU$2534,23,FALSE),"")</f>
        <v>83</v>
      </c>
      <c r="CU399" s="95">
        <f>IFERROR(VLOOKUP(CT399,'Criteria Table'!$A$2:$I$102,2,FALSE),0)</f>
        <v>1.7000000000000002</v>
      </c>
      <c r="CV399" s="95">
        <f t="shared" si="416"/>
        <v>85</v>
      </c>
      <c r="CW399" s="76">
        <f>IFERROR(VLOOKUP(TEXT($A399,"0000"),'AYP11'!$B$425:$AU$846,23,FALSE),"")</f>
        <v>0</v>
      </c>
      <c r="CX399" s="95">
        <f>IFERROR(VLOOKUP(CW399,'Criteria Table'!$A$2:$I$102,2,FALSE),0)</f>
        <v>10</v>
      </c>
      <c r="CY399" s="95">
        <f t="shared" si="417"/>
        <v>10</v>
      </c>
      <c r="CZ399" s="76">
        <f>IFERROR(VLOOKUP(TEXT($A399,"0000"),'AYP11'!$B$3:$AU$424,23,FALSE),"")</f>
        <v>0</v>
      </c>
      <c r="DA399" s="95">
        <f>IFERROR(VLOOKUP(CZ399,'Criteria Table'!$A$2:$I$102,2,FALSE),0)</f>
        <v>10</v>
      </c>
      <c r="DB399" s="95">
        <f t="shared" si="418"/>
        <v>10</v>
      </c>
      <c r="DC399" s="76">
        <f>IFERROR(VLOOKUP(TEXT($A399,"0000"),'AYP11'!$B$1269:$AU$1690,23,FALSE),"")</f>
        <v>81</v>
      </c>
      <c r="DD399" s="95">
        <f>IFERROR(VLOOKUP(DC399,'Criteria Table'!$A$2:$I$102,2,FALSE),0)</f>
        <v>1.9000000000000001</v>
      </c>
      <c r="DE399" s="95">
        <f t="shared" si="419"/>
        <v>83</v>
      </c>
      <c r="DF399" s="76">
        <f>IFERROR(VLOOKUP(TEXT($A399,"0000"),'AYP11'!$B$1691:$AU$2112,23,FALSE),"")</f>
        <v>65</v>
      </c>
      <c r="DG399" s="95">
        <f>IFERROR(VLOOKUP(DF399,'Criteria Table'!$A$2:$I$102,2,FALSE),0)</f>
        <v>3.5</v>
      </c>
      <c r="DH399" s="95">
        <f t="shared" si="420"/>
        <v>69</v>
      </c>
      <c r="DI399" s="76">
        <f>IFERROR(VLOOKUP(TEXT($A399,"0000"),'AYP11'!$B$2535:$AU$2956,23,FALSE),"")</f>
        <v>0</v>
      </c>
      <c r="DJ399" s="95">
        <f>IFERROR(VLOOKUP(DI399,'Criteria Table'!$A$2:$I$102,2,FALSE),0)</f>
        <v>10</v>
      </c>
      <c r="DK399" s="95">
        <f t="shared" si="421"/>
        <v>10</v>
      </c>
      <c r="DL399" s="91">
        <f>IFERROR(VLOOKUP(TEXT($A399,"0000"),'AYP11'!$B$3379:$AU$3800,11,FALSE),"")</f>
        <v>0</v>
      </c>
      <c r="DM399" s="95">
        <f t="shared" si="422"/>
        <v>1</v>
      </c>
      <c r="DN399" s="95" t="str">
        <f t="shared" si="423"/>
        <v/>
      </c>
      <c r="DO399" s="91">
        <f>IFERROR(VLOOKUP(TEXT($A399,"0000"),'AYP11'!$B$847:$AU$1268,11,FALSE),"")</f>
        <v>0</v>
      </c>
      <c r="DP399" s="95">
        <f t="shared" si="424"/>
        <v>1</v>
      </c>
      <c r="DQ399" s="95" t="str">
        <f t="shared" si="425"/>
        <v/>
      </c>
      <c r="DR399" s="91">
        <f>IFERROR(VLOOKUP(TEXT($A399,"0000"),'AYP11'!$B$2113:$AU$2534,11,FALSE),"")</f>
        <v>0</v>
      </c>
      <c r="DS399" s="95">
        <f t="shared" si="426"/>
        <v>1</v>
      </c>
      <c r="DT399" s="95" t="str">
        <f t="shared" si="427"/>
        <v/>
      </c>
      <c r="DU399" s="91">
        <f>IFERROR(VLOOKUP(TEXT($A399,"0000"),'AYP11'!$B$425:$AU$846,11,FALSE),"")</f>
        <v>0</v>
      </c>
      <c r="DV399" s="95">
        <f t="shared" si="428"/>
        <v>1</v>
      </c>
      <c r="DW399" s="95" t="str">
        <f t="shared" si="429"/>
        <v/>
      </c>
      <c r="DX399" s="91">
        <f>IFERROR(VLOOKUP(TEXT($A399,"0000"),'AYP11'!$B$3:$AU$424,11,FALSE),"")</f>
        <v>0</v>
      </c>
      <c r="DY399" s="95">
        <f t="shared" si="430"/>
        <v>1</v>
      </c>
      <c r="DZ399" s="95" t="str">
        <f t="shared" si="431"/>
        <v/>
      </c>
      <c r="EA399" s="91">
        <f>IFERROR(VLOOKUP(TEXT($A399,"0000"),'AYP11'!$B$1269:$AU$1690,11,FALSE),"")</f>
        <v>0</v>
      </c>
      <c r="EB399" s="95">
        <f t="shared" si="432"/>
        <v>1</v>
      </c>
      <c r="EC399" s="95" t="str">
        <f t="shared" si="433"/>
        <v/>
      </c>
      <c r="ED399" s="91">
        <f>IFERROR(VLOOKUP(TEXT($A399,"0000"),'AYP11'!$B$1691:$AU$2112,11,FALSE),"")</f>
        <v>89</v>
      </c>
      <c r="EE399" s="95">
        <f t="shared" si="434"/>
        <v>1</v>
      </c>
      <c r="EF399" s="95">
        <f t="shared" si="435"/>
        <v>90</v>
      </c>
      <c r="EG399" s="91">
        <f>IFERROR(VLOOKUP(TEXT($A399,"0000"),'AYP11'!$B$2535:$AU$2956,11,FALSE),"")</f>
        <v>0</v>
      </c>
      <c r="EH399" s="95">
        <f t="shared" si="436"/>
        <v>1</v>
      </c>
      <c r="EI399" s="95" t="str">
        <f t="shared" si="437"/>
        <v/>
      </c>
    </row>
    <row r="400" spans="1:147" x14ac:dyDescent="0.25">
      <c r="A400" s="248">
        <v>7251</v>
      </c>
      <c r="B400" s="291">
        <f t="shared" si="384"/>
        <v>9.6938775510204085</v>
      </c>
      <c r="C400" s="50">
        <f>IFERROR(VLOOKUP(TEXT($A400,"0000"),'R-M11'!$A$2:$AA$500,4,FALSE),0)</f>
        <v>95</v>
      </c>
      <c r="D400" s="291">
        <f t="shared" si="385"/>
        <v>3.3673469387755102</v>
      </c>
      <c r="E400" s="98">
        <f>IFERROR(SUM(VLOOKUP(TEXT($A400,"0000"),'R-M11'!$A$2:$AA$500,5,FALSE),VLOOKUP(TEXT($A400,"0000"),'R-M11'!$A$2:$AA$500,6,FALSE)),0)</f>
        <v>33</v>
      </c>
      <c r="F400" s="58">
        <f>IFERROR(VLOOKUP(TEXT($A400,"0000"),'R-M11'!$A$2:$AA$500,14,FALSE),0)</f>
        <v>980</v>
      </c>
      <c r="G400" s="230">
        <f t="shared" si="438"/>
        <v>15.78387755102041</v>
      </c>
      <c r="H400" s="97">
        <f t="shared" si="386"/>
        <v>154.68200000000002</v>
      </c>
      <c r="I400" s="230">
        <f t="shared" si="439"/>
        <v>5.9773469387755105</v>
      </c>
      <c r="J400" s="97">
        <f t="shared" si="387"/>
        <v>58.578000000000003</v>
      </c>
      <c r="K400" s="230">
        <f t="shared" si="388"/>
        <v>13</v>
      </c>
      <c r="L400" s="121">
        <f>IFERROR(VLOOKUP(K400,'Criteria Table'!$A$2:$I$102,2,FALSE),"")</f>
        <v>8.7000000000000011</v>
      </c>
      <c r="M400" s="230">
        <f t="shared" si="389"/>
        <v>21.761224489795921</v>
      </c>
      <c r="N400" s="286">
        <f t="shared" si="390"/>
        <v>26.823529411764707</v>
      </c>
      <c r="O400" s="50">
        <f>IFERROR(VLOOKUP(TEXT($A400,"0000"),'R-M11'!$A$2:$AA$500,17,FALSE),"")</f>
        <v>114</v>
      </c>
      <c r="P400" s="286">
        <f t="shared" si="391"/>
        <v>14.117647058823529</v>
      </c>
      <c r="Q400" s="98">
        <f>IFERROR(SUM(VLOOKUP(TEXT($A400,"0000"),'R-M11'!$A$2:$AA$500,18,FALSE),VLOOKUP(TEXT($A400,"0000"),'R-M11'!$A$2:$AA$500,19,FALSE)),0)</f>
        <v>60</v>
      </c>
      <c r="R400" s="69">
        <f>IFERROR(VLOOKUP(TEXT($A400,"0000"),'R-M11'!$A$2:$AA$500,27,FALSE),0)</f>
        <v>425</v>
      </c>
      <c r="S400" s="121">
        <f t="shared" si="440"/>
        <v>30.953529411764706</v>
      </c>
      <c r="T400" s="70">
        <f t="shared" si="392"/>
        <v>131.55250000000001</v>
      </c>
      <c r="U400" s="121">
        <f t="shared" si="441"/>
        <v>15.887647058823529</v>
      </c>
      <c r="V400" s="70">
        <f t="shared" si="393"/>
        <v>67.522499999999994</v>
      </c>
      <c r="W400" s="121">
        <f t="shared" si="394"/>
        <v>41</v>
      </c>
      <c r="X400" s="124">
        <f>IFERROR(VLOOKUP(W400,'Criteria Table'!$A$2:$I$102,2,FALSE),"")</f>
        <v>5.9</v>
      </c>
      <c r="Y400" s="121">
        <f t="shared" si="395"/>
        <v>46.841176470588238</v>
      </c>
      <c r="Z400" s="92">
        <f>IFERROR(IF(VLOOKUP(A400,'SG11'!$A$3:$AI$500,18,FALSE)="","NA",VLOOKUP(A400,'SG11'!$A$3:$AI$500,18,FALSE)),"")</f>
        <v>34</v>
      </c>
      <c r="AA400" s="75">
        <f>IFERROR(VLOOKUP(Z400,'Criteria Table'!$A$2:$I$102,6,FALSE),"NA")</f>
        <v>10</v>
      </c>
      <c r="AB400" s="95">
        <f t="shared" si="442"/>
        <v>44</v>
      </c>
      <c r="AC400" s="84">
        <f>IFERROR(IF(VLOOKUP(A400,'SG11'!$A$3:$AI$500,19,FALSE)="","NA",VLOOKUP(A400,'SG11'!$A$3:$AI$500,19,FALSE)),"")</f>
        <v>59</v>
      </c>
      <c r="AD400" s="75">
        <f>IFERROR(VLOOKUP(AC400,'Criteria Table'!$A$2:$I$102,6,FALSE),"NA")</f>
        <v>10</v>
      </c>
      <c r="AE400" s="95">
        <f t="shared" si="443"/>
        <v>69</v>
      </c>
      <c r="AF400" s="92">
        <f>IFERROR(IF(VLOOKUP(A400,'SG11'!$A$3:$AI$500,20,FALSE)="","NA",VLOOKUP(A400,'SG11'!$A$3:$AI$500,20,FALSE)),"")</f>
        <v>48</v>
      </c>
      <c r="AG400" s="75">
        <f>IFERROR(VLOOKUP(AF400,'Criteria Table'!$A$2:$I$102,6,FALSE),"NA")</f>
        <v>10</v>
      </c>
      <c r="AH400" s="95">
        <f t="shared" si="444"/>
        <v>58</v>
      </c>
      <c r="AI400" s="84">
        <f>IFERROR(IF(VLOOKUP(A400,'SG11'!$A$3:$AI$500,21,FALSE)="","NA",VLOOKUP(A400,'SG11'!$A$3:$AI$500,21,FALSE)),"")</f>
        <v>58</v>
      </c>
      <c r="AJ400" s="75">
        <f>IFERROR(VLOOKUP(AI400,'Criteria Table'!$A$2:$I$102,6,FALSE),"NA")</f>
        <v>10</v>
      </c>
      <c r="AK400" s="95">
        <f t="shared" si="445"/>
        <v>68</v>
      </c>
      <c r="AL400" s="99">
        <f>IFERROR(VLOOKUP(TEXT(A400,"0000"),'W11'!$A$1:$E$500,4,FALSE)/AP400*100,"")</f>
        <v>93.224299065420553</v>
      </c>
      <c r="AM400" s="97">
        <f>IFERROR(VLOOKUP(TEXT(A400,"0000"),'W11'!$A$1:$E$500,4,FALSE),"")</f>
        <v>399</v>
      </c>
      <c r="AN400" s="99">
        <f t="shared" si="396"/>
        <v>93.224299065420553</v>
      </c>
      <c r="AO400" s="97">
        <f t="shared" si="397"/>
        <v>399</v>
      </c>
      <c r="AP400" s="99">
        <f>IFERROR(VLOOKUP(TEXT(A400,"0000"),'W11'!$A$1:$E$500,5,FALSE),"")</f>
        <v>428</v>
      </c>
      <c r="AQ400" s="97">
        <f>IFERROR(VLOOKUP(ROUND(AL400,0),'Criteria Table'!$A$2:$I$102,4,FALSE),0)</f>
        <v>0</v>
      </c>
      <c r="AR400" s="128"/>
      <c r="AS400" s="95"/>
      <c r="AT400" s="95"/>
      <c r="AU400" s="100">
        <f>IFERROR(VLOOKUP(TEXT(A400,"0000"),'Sci11'!$A$3:$N$492,4,FALSE)/VLOOKUP(TEXT(A400,"0000"),'Sci11'!$A$3:$N$492,14,FALSE)*100,"")</f>
        <v>14.482758620689657</v>
      </c>
      <c r="AV400" s="101">
        <f>SUM(VLOOKUP(TEXT(A400,"0000"),'Sci11'!$A$3:$N$492,5,FALSE),VLOOKUP(TEXT(A400,"0000"),'Sci11'!$A$3:$N$492,6,FALSE))/VLOOKUP(TEXT(A400,"0000"),'Sci11'!$A$3:$N$492,14,FALSE)*100</f>
        <v>1.3793103448275863</v>
      </c>
      <c r="AW400" s="100">
        <f t="shared" si="446"/>
        <v>20.362758620689657</v>
      </c>
      <c r="AX400" s="101">
        <f>IFERROR(AW400/100*VLOOKUP(TEXT(A400,"0000"),'Sci11'!$A$3:$N$492,14,FALSE),"")</f>
        <v>59.052000000000007</v>
      </c>
      <c r="AY400" s="100">
        <f t="shared" si="447"/>
        <v>3.8993103448275863</v>
      </c>
      <c r="AZ400" s="101">
        <f>IFERROR(AY400/100*VLOOKUP(TEXT(A400,"0000"),'Sci11'!$A$3:$N$492,14,FALSE),"")</f>
        <v>11.308</v>
      </c>
      <c r="BA400" s="100">
        <f t="shared" si="398"/>
        <v>16</v>
      </c>
      <c r="BB400" s="101">
        <f>IFERROR(VLOOKUP(BA400,'Criteria Table'!$A$2:$I$102,2,FALSE),"")</f>
        <v>8.4</v>
      </c>
      <c r="BC400" s="101">
        <f t="shared" si="399"/>
        <v>24.4</v>
      </c>
      <c r="BD400" s="82">
        <f>IFERROR(VLOOKUP(A400,ATTx11!$A$2:$N$500,4,FALSE),"")</f>
        <v>89.67</v>
      </c>
      <c r="BE400" s="95">
        <f t="shared" si="400"/>
        <v>3</v>
      </c>
      <c r="BF400" s="96">
        <f t="shared" si="401"/>
        <v>92.67</v>
      </c>
      <c r="BG400" s="70">
        <f>IFERROR(VLOOKUP(A400,ATTx11!$A$2:$N$500,11,FALSE),"")</f>
        <v>1486</v>
      </c>
      <c r="BH400" s="95">
        <f t="shared" si="402"/>
        <v>1337.4</v>
      </c>
      <c r="BI400" s="70">
        <f>IFERROR(VLOOKUP(A400,ATTx11!$A$2:$N$500,12,FALSE),"")</f>
        <v>603</v>
      </c>
      <c r="BJ400" s="97">
        <f t="shared" si="403"/>
        <v>542.70000000000005</v>
      </c>
      <c r="BK400" s="84">
        <f>IFERROR(VLOOKUP(A400,ATTx11!$A$2:$N$500,7,FALSE),"")</f>
        <v>761</v>
      </c>
      <c r="BL400" s="97">
        <f t="shared" si="404"/>
        <v>684.9</v>
      </c>
      <c r="BM400" s="84">
        <f>IFERROR(VLOOKUP(A400,ATTx11!$A$2:$N$500,8,FALSE),"")</f>
        <v>374</v>
      </c>
      <c r="BN400" s="95">
        <f t="shared" si="405"/>
        <v>336.6</v>
      </c>
      <c r="BO400" s="95"/>
      <c r="BP400" s="83">
        <f>IFERROR(VLOOKUP(TEXT($A400,"0000"),'AYP11'!$B$3379:$AU$3800,17,FALSE),"")</f>
        <v>0</v>
      </c>
      <c r="BQ400" s="75">
        <f>IFERROR(VLOOKUP(BP400,'Criteria Table'!$A$2:$I$102,2,FALSE),0)</f>
        <v>10</v>
      </c>
      <c r="BR400" s="95">
        <f t="shared" si="406"/>
        <v>10</v>
      </c>
      <c r="BS400" s="83">
        <f>IFERROR(VLOOKUP(TEXT($A400,"0000"),'AYP11'!$B$847:$AU$1268,17,FALSE),"")</f>
        <v>14</v>
      </c>
      <c r="BT400" s="75">
        <f>IFERROR(VLOOKUP(BS400,'Criteria Table'!$A$2:$I$102,2,FALSE),0)</f>
        <v>8.6</v>
      </c>
      <c r="BU400" s="95">
        <f t="shared" si="407"/>
        <v>23</v>
      </c>
      <c r="BV400" s="83">
        <f>IFERROR(VLOOKUP(TEXT($A400,"0000"),'AYP11'!$B$2113:$AU$2534,17,FALSE),"")</f>
        <v>16</v>
      </c>
      <c r="BW400" s="75">
        <f>IFERROR(VLOOKUP(BV400,'Criteria Table'!$A$2:$I$102,2,FALSE),0)</f>
        <v>8.4</v>
      </c>
      <c r="BX400" s="95">
        <f t="shared" si="408"/>
        <v>24</v>
      </c>
      <c r="BY400" s="83">
        <f>IFERROR(VLOOKUP(TEXT($A400,"0000"),'AYP11'!$B$425:$AU$846,17,FALSE),"")</f>
        <v>0</v>
      </c>
      <c r="BZ400" s="75">
        <f>IFERROR(VLOOKUP(BY400,'Criteria Table'!$A$2:$I$102,2,FALSE),0)</f>
        <v>10</v>
      </c>
      <c r="CA400" s="95">
        <f t="shared" si="409"/>
        <v>10</v>
      </c>
      <c r="CB400" s="83">
        <f>IFERROR(VLOOKUP(TEXT($A400,"0000"),'AYP11'!$B$3:$AU$424,17,FALSE),"")</f>
        <v>0</v>
      </c>
      <c r="CC400" s="95">
        <f>IFERROR(VLOOKUP(CB400,'Criteria Table'!$A$2:$I$102,2,FALSE),0)</f>
        <v>10</v>
      </c>
      <c r="CD400" s="95">
        <f t="shared" si="410"/>
        <v>10</v>
      </c>
      <c r="CE400" s="83">
        <f>IFERROR(VLOOKUP(TEXT($A400,"0000"),'AYP11'!$B$1269:$AU$1690,17,FALSE),"")</f>
        <v>15</v>
      </c>
      <c r="CF400" s="95">
        <f>IFERROR(VLOOKUP(CE400,'Criteria Table'!$A$2:$I$102,2,FALSE),0)</f>
        <v>8.5</v>
      </c>
      <c r="CG400" s="95">
        <f t="shared" si="411"/>
        <v>24</v>
      </c>
      <c r="CH400" s="83">
        <f>IFERROR(VLOOKUP(TEXT($A400,"0000"),'AYP11'!$B$1691:$AU$2112,17,FALSE),"")</f>
        <v>0</v>
      </c>
      <c r="CI400" s="95">
        <f>IFERROR(VLOOKUP(CH400,'Criteria Table'!$A$2:$I$102,2,FALSE),0)</f>
        <v>10</v>
      </c>
      <c r="CJ400" s="95">
        <f t="shared" si="412"/>
        <v>10</v>
      </c>
      <c r="CK400" s="83">
        <f>IFERROR(VLOOKUP(TEXT($A400,"0000"),'AYP11'!$B$2535:$AU$2956,17,FALSE),"")</f>
        <v>10</v>
      </c>
      <c r="CL400" s="95">
        <f>IFERROR(VLOOKUP(CK400,'Criteria Table'!$A$2:$I$102,2,FALSE),0)</f>
        <v>9</v>
      </c>
      <c r="CM400" s="95">
        <f t="shared" si="413"/>
        <v>19</v>
      </c>
      <c r="CN400" s="76">
        <f>IFERROR(VLOOKUP(TEXT($A400,"0000"),'AYP11'!$B$3379:$AU$3800,23,FALSE),"")</f>
        <v>0</v>
      </c>
      <c r="CO400" s="95">
        <f>IFERROR(VLOOKUP(CN400,'Criteria Table'!$A$2:$I$102,2,FALSE),0)</f>
        <v>10</v>
      </c>
      <c r="CP400" s="95">
        <f t="shared" si="414"/>
        <v>10</v>
      </c>
      <c r="CQ400" s="76">
        <f>IFERROR(VLOOKUP(TEXT($A400,"0000"),'AYP11'!$B$847:$AU$1268,23,FALSE),"")</f>
        <v>43</v>
      </c>
      <c r="CR400" s="95">
        <f>IFERROR(VLOOKUP(CQ400,'Criteria Table'!$A$2:$I$102,2,FALSE),0)</f>
        <v>5.7</v>
      </c>
      <c r="CS400" s="95">
        <f t="shared" si="415"/>
        <v>49</v>
      </c>
      <c r="CT400" s="76">
        <f>IFERROR(VLOOKUP(TEXT($A400,"0000"),'AYP11'!$B$2113:$AU$2534,23,FALSE),"")</f>
        <v>43</v>
      </c>
      <c r="CU400" s="95">
        <f>IFERROR(VLOOKUP(CT400,'Criteria Table'!$A$2:$I$102,2,FALSE),0)</f>
        <v>5.7</v>
      </c>
      <c r="CV400" s="95">
        <f t="shared" si="416"/>
        <v>49</v>
      </c>
      <c r="CW400" s="76">
        <f>IFERROR(VLOOKUP(TEXT($A400,"0000"),'AYP11'!$B$425:$AU$846,23,FALSE),"")</f>
        <v>0</v>
      </c>
      <c r="CX400" s="95">
        <f>IFERROR(VLOOKUP(CW400,'Criteria Table'!$A$2:$I$102,2,FALSE),0)</f>
        <v>10</v>
      </c>
      <c r="CY400" s="95">
        <f t="shared" si="417"/>
        <v>10</v>
      </c>
      <c r="CZ400" s="76">
        <f>IFERROR(VLOOKUP(TEXT($A400,"0000"),'AYP11'!$B$3:$AU$424,23,FALSE),"")</f>
        <v>0</v>
      </c>
      <c r="DA400" s="95">
        <f>IFERROR(VLOOKUP(CZ400,'Criteria Table'!$A$2:$I$102,2,FALSE),0)</f>
        <v>10</v>
      </c>
      <c r="DB400" s="95">
        <f t="shared" si="418"/>
        <v>10</v>
      </c>
      <c r="DC400" s="76">
        <f>IFERROR(VLOOKUP(TEXT($A400,"0000"),'AYP11'!$B$1269:$AU$1690,23,FALSE),"")</f>
        <v>45</v>
      </c>
      <c r="DD400" s="95">
        <f>IFERROR(VLOOKUP(DC400,'Criteria Table'!$A$2:$I$102,2,FALSE),0)</f>
        <v>5.5</v>
      </c>
      <c r="DE400" s="95">
        <f t="shared" si="419"/>
        <v>51</v>
      </c>
      <c r="DF400" s="76">
        <f>IFERROR(VLOOKUP(TEXT($A400,"0000"),'AYP11'!$B$1691:$AU$2112,23,FALSE),"")</f>
        <v>0</v>
      </c>
      <c r="DG400" s="95">
        <f>IFERROR(VLOOKUP(DF400,'Criteria Table'!$A$2:$I$102,2,FALSE),0)</f>
        <v>10</v>
      </c>
      <c r="DH400" s="95">
        <f t="shared" si="420"/>
        <v>10</v>
      </c>
      <c r="DI400" s="76">
        <f>IFERROR(VLOOKUP(TEXT($A400,"0000"),'AYP11'!$B$2535:$AU$2956,23,FALSE),"")</f>
        <v>27</v>
      </c>
      <c r="DJ400" s="95">
        <f>IFERROR(VLOOKUP(DI400,'Criteria Table'!$A$2:$I$102,2,FALSE),0)</f>
        <v>7.3000000000000007</v>
      </c>
      <c r="DK400" s="95">
        <f t="shared" si="421"/>
        <v>34</v>
      </c>
      <c r="DL400" s="91">
        <f>IFERROR(VLOOKUP(TEXT($A400,"0000"),'AYP11'!$B$3379:$AU$3800,11,FALSE),"")</f>
        <v>0</v>
      </c>
      <c r="DM400" s="95">
        <f t="shared" si="422"/>
        <v>1</v>
      </c>
      <c r="DN400" s="95" t="str">
        <f t="shared" si="423"/>
        <v/>
      </c>
      <c r="DO400" s="91">
        <f>IFERROR(VLOOKUP(TEXT($A400,"0000"),'AYP11'!$B$847:$AU$1268,11,FALSE),"")</f>
        <v>94</v>
      </c>
      <c r="DP400" s="95">
        <f t="shared" si="424"/>
        <v>0</v>
      </c>
      <c r="DQ400" s="95">
        <f t="shared" si="425"/>
        <v>94</v>
      </c>
      <c r="DR400" s="91">
        <f>IFERROR(VLOOKUP(TEXT($A400,"0000"),'AYP11'!$B$2113:$AU$2534,11,FALSE),"")</f>
        <v>89</v>
      </c>
      <c r="DS400" s="95">
        <f t="shared" si="426"/>
        <v>1</v>
      </c>
      <c r="DT400" s="95">
        <f t="shared" si="427"/>
        <v>90</v>
      </c>
      <c r="DU400" s="91">
        <f>IFERROR(VLOOKUP(TEXT($A400,"0000"),'AYP11'!$B$425:$AU$846,11,FALSE),"")</f>
        <v>0</v>
      </c>
      <c r="DV400" s="95">
        <f t="shared" si="428"/>
        <v>1</v>
      </c>
      <c r="DW400" s="95" t="str">
        <f t="shared" si="429"/>
        <v/>
      </c>
      <c r="DX400" s="91">
        <f>IFERROR(VLOOKUP(TEXT($A400,"0000"),'AYP11'!$B$3:$AU$424,11,FALSE),"")</f>
        <v>0</v>
      </c>
      <c r="DY400" s="95">
        <f t="shared" si="430"/>
        <v>1</v>
      </c>
      <c r="DZ400" s="95" t="str">
        <f t="shared" si="431"/>
        <v/>
      </c>
      <c r="EA400" s="91">
        <f>IFERROR(VLOOKUP(TEXT($A400,"0000"),'AYP11'!$B$1269:$AU$1690,11,FALSE),"")</f>
        <v>92</v>
      </c>
      <c r="EB400" s="95">
        <f t="shared" si="432"/>
        <v>0</v>
      </c>
      <c r="EC400" s="95">
        <f t="shared" si="433"/>
        <v>92</v>
      </c>
      <c r="ED400" s="91">
        <f>IFERROR(VLOOKUP(TEXT($A400,"0000"),'AYP11'!$B$1691:$AU$2112,11,FALSE),"")</f>
        <v>71</v>
      </c>
      <c r="EE400" s="95">
        <f t="shared" si="434"/>
        <v>1</v>
      </c>
      <c r="EF400" s="95">
        <f t="shared" si="435"/>
        <v>72</v>
      </c>
      <c r="EG400" s="91">
        <f>IFERROR(VLOOKUP(TEXT($A400,"0000"),'AYP11'!$B$2535:$AU$2956,11,FALSE),"")</f>
        <v>77</v>
      </c>
      <c r="EH400" s="95">
        <f t="shared" si="436"/>
        <v>1</v>
      </c>
      <c r="EI400" s="95">
        <f t="shared" si="437"/>
        <v>78</v>
      </c>
    </row>
    <row r="401" spans="1:147" x14ac:dyDescent="0.25">
      <c r="A401" s="248">
        <v>7254</v>
      </c>
      <c r="B401" s="291">
        <f t="shared" si="384"/>
        <v>8.2474226804123703</v>
      </c>
      <c r="C401" s="50">
        <f>IFERROR(VLOOKUP(TEXT($A401,"0000"),'R-M11'!$A$2:$AA$500,4,FALSE),0)</f>
        <v>8</v>
      </c>
      <c r="D401" s="291">
        <f t="shared" si="385"/>
        <v>2.0618556701030926</v>
      </c>
      <c r="E401" s="98">
        <f>IFERROR(SUM(VLOOKUP(TEXT($A401,"0000"),'R-M11'!$A$2:$AA$500,5,FALSE),VLOOKUP(TEXT($A401,"0000"),'R-M11'!$A$2:$AA$500,6,FALSE)),0)</f>
        <v>2</v>
      </c>
      <c r="F401" s="58">
        <f>IFERROR(VLOOKUP(TEXT($A401,"0000"),'R-M11'!$A$2:$AA$500,14,FALSE),0)</f>
        <v>97</v>
      </c>
      <c r="G401" s="230">
        <f t="shared" si="438"/>
        <v>14.547422680412371</v>
      </c>
      <c r="H401" s="97">
        <f t="shared" si="386"/>
        <v>14.110999999999999</v>
      </c>
      <c r="I401" s="230">
        <f t="shared" si="439"/>
        <v>4.7618556701030919</v>
      </c>
      <c r="J401" s="97">
        <f t="shared" si="387"/>
        <v>4.6189999999999989</v>
      </c>
      <c r="K401" s="230">
        <f t="shared" si="388"/>
        <v>10</v>
      </c>
      <c r="L401" s="121">
        <f>IFERROR(VLOOKUP(K401,'Criteria Table'!$A$2:$I$102,2,FALSE),"")</f>
        <v>9</v>
      </c>
      <c r="M401" s="230">
        <f t="shared" si="389"/>
        <v>19.309278350515463</v>
      </c>
      <c r="N401" s="286">
        <f t="shared" si="390"/>
        <v>10.666666666666668</v>
      </c>
      <c r="O401" s="50">
        <f>IFERROR(VLOOKUP(TEXT($A401,"0000"),'R-M11'!$A$2:$AA$500,17,FALSE),"")</f>
        <v>8</v>
      </c>
      <c r="P401" s="286">
        <f t="shared" si="391"/>
        <v>0</v>
      </c>
      <c r="Q401" s="98">
        <f>IFERROR(SUM(VLOOKUP(TEXT($A401,"0000"),'R-M11'!$A$2:$AA$500,18,FALSE),VLOOKUP(TEXT($A401,"0000"),'R-M11'!$A$2:$AA$500,19,FALSE)),0)</f>
        <v>0</v>
      </c>
      <c r="R401" s="69">
        <f>IFERROR(VLOOKUP(TEXT($A401,"0000"),'R-M11'!$A$2:$AA$500,27,FALSE),0)</f>
        <v>75</v>
      </c>
      <c r="S401" s="121">
        <f t="shared" si="440"/>
        <v>16.896666666666668</v>
      </c>
      <c r="T401" s="70">
        <f t="shared" si="392"/>
        <v>12.672500000000001</v>
      </c>
      <c r="U401" s="121">
        <f t="shared" si="441"/>
        <v>2.67</v>
      </c>
      <c r="V401" s="70">
        <f t="shared" si="393"/>
        <v>2.0024999999999999</v>
      </c>
      <c r="W401" s="121">
        <f t="shared" si="394"/>
        <v>11</v>
      </c>
      <c r="X401" s="124">
        <f>IFERROR(VLOOKUP(W401,'Criteria Table'!$A$2:$I$102,2,FALSE),"")</f>
        <v>8.9</v>
      </c>
      <c r="Y401" s="121">
        <f t="shared" si="395"/>
        <v>19.56666666666667</v>
      </c>
      <c r="Z401" s="92" t="str">
        <f>IFERROR(IF(VLOOKUP(A401,'SG11'!$A$3:$AI$500,18,FALSE)="","NA",VLOOKUP(A401,'SG11'!$A$3:$AI$500,18,FALSE)),"")</f>
        <v/>
      </c>
      <c r="AA401" s="75" t="str">
        <f>IFERROR(VLOOKUP(Z401,'Criteria Table'!$A$2:$I$102,6,FALSE),"NA")</f>
        <v>NA</v>
      </c>
      <c r="AB401" s="95">
        <f t="shared" si="442"/>
        <v>0</v>
      </c>
      <c r="AC401" s="84" t="str">
        <f>IFERROR(IF(VLOOKUP(A401,'SG11'!$A$3:$AI$500,19,FALSE)="","NA",VLOOKUP(A401,'SG11'!$A$3:$AI$500,19,FALSE)),"")</f>
        <v/>
      </c>
      <c r="AD401" s="75" t="str">
        <f>IFERROR(VLOOKUP(AC401,'Criteria Table'!$A$2:$I$102,6,FALSE),"NA")</f>
        <v>NA</v>
      </c>
      <c r="AE401" s="95">
        <f t="shared" si="443"/>
        <v>0</v>
      </c>
      <c r="AF401" s="92" t="str">
        <f>IFERROR(IF(VLOOKUP(A401,'SG11'!$A$3:$AI$500,20,FALSE)="","NA",VLOOKUP(A401,'SG11'!$A$3:$AI$500,20,FALSE)),"")</f>
        <v/>
      </c>
      <c r="AG401" s="75" t="str">
        <f>IFERROR(VLOOKUP(AF401,'Criteria Table'!$A$2:$I$102,6,FALSE),"NA")</f>
        <v>NA</v>
      </c>
      <c r="AH401" s="95">
        <f t="shared" si="444"/>
        <v>0</v>
      </c>
      <c r="AI401" s="84" t="str">
        <f>IFERROR(IF(VLOOKUP(A401,'SG11'!$A$3:$AI$500,21,FALSE)="","NA",VLOOKUP(A401,'SG11'!$A$3:$AI$500,21,FALSE)),"")</f>
        <v/>
      </c>
      <c r="AJ401" s="75" t="str">
        <f>IFERROR(VLOOKUP(AI401,'Criteria Table'!$A$2:$I$102,6,FALSE),"NA")</f>
        <v>NA</v>
      </c>
      <c r="AK401" s="95">
        <f t="shared" si="445"/>
        <v>0</v>
      </c>
      <c r="AL401" s="99">
        <f>IFERROR(VLOOKUP(TEXT(A401,"0000"),'W11'!$A$1:$E$500,4,FALSE)/AP401*100,"")</f>
        <v>71.05263157894737</v>
      </c>
      <c r="AM401" s="97">
        <f>IFERROR(VLOOKUP(TEXT(A401,"0000"),'W11'!$A$1:$E$500,4,FALSE),"")</f>
        <v>27</v>
      </c>
      <c r="AN401" s="99">
        <f t="shared" si="396"/>
        <v>72.05263157894737</v>
      </c>
      <c r="AO401" s="97">
        <f t="shared" si="397"/>
        <v>27.38</v>
      </c>
      <c r="AP401" s="99">
        <f>IFERROR(VLOOKUP(TEXT(A401,"0000"),'W11'!$A$1:$E$500,5,FALSE),"")</f>
        <v>38</v>
      </c>
      <c r="AQ401" s="97">
        <f>IFERROR(VLOOKUP(ROUND(AL401,0),'Criteria Table'!$A$2:$I$102,4,FALSE),0)</f>
        <v>1</v>
      </c>
      <c r="AR401" s="128"/>
      <c r="AS401" s="95"/>
      <c r="AT401" s="95"/>
      <c r="AU401" s="100" t="str">
        <f>IFERROR(VLOOKUP(TEXT(A401,"0000"),'Sci11'!$A$3:$N$492,4,FALSE)/VLOOKUP(TEXT(A401,"0000"),'Sci11'!$A$3:$N$492,14,FALSE)*100,"")</f>
        <v/>
      </c>
      <c r="AV401" s="101">
        <f>SUM(VLOOKUP(TEXT(A401,"0000"),'Sci11'!$A$3:$N$492,5,FALSE),VLOOKUP(TEXT(A401,"0000"),'Sci11'!$A$3:$N$492,6,FALSE))/VLOOKUP(TEXT(A401,"0000"),'Sci11'!$A$3:$N$492,14,FALSE)*100</f>
        <v>0</v>
      </c>
      <c r="AW401" s="100" t="str">
        <f t="shared" si="446"/>
        <v/>
      </c>
      <c r="AX401" s="101" t="str">
        <f>IFERROR(AW401/100*VLOOKUP(TEXT(A401,"0000"),'Sci11'!$A$3:$N$492,14,FALSE),"")</f>
        <v/>
      </c>
      <c r="AY401" s="100">
        <f t="shared" si="447"/>
        <v>3</v>
      </c>
      <c r="AZ401" s="101">
        <f>IFERROR(AY401/100*VLOOKUP(TEXT(A401,"0000"),'Sci11'!$A$3:$N$492,14,FALSE),"")</f>
        <v>0.78</v>
      </c>
      <c r="BA401" s="100">
        <f t="shared" si="398"/>
        <v>0</v>
      </c>
      <c r="BB401" s="101">
        <f>IFERROR(VLOOKUP(BA401,'Criteria Table'!$A$2:$I$102,2,FALSE),"")</f>
        <v>10</v>
      </c>
      <c r="BC401" s="101">
        <f t="shared" si="399"/>
        <v>10</v>
      </c>
      <c r="BD401" s="82">
        <f>IFERROR(VLOOKUP(A401,ATTx11!$A$2:$N$500,4,FALSE),"")</f>
        <v>77.72</v>
      </c>
      <c r="BE401" s="95">
        <f t="shared" si="400"/>
        <v>3</v>
      </c>
      <c r="BF401" s="96">
        <f t="shared" si="401"/>
        <v>80.72</v>
      </c>
      <c r="BG401" s="70">
        <f>IFERROR(VLOOKUP(A401,ATTx11!$A$2:$N$500,11,FALSE),"")</f>
        <v>73</v>
      </c>
      <c r="BH401" s="95">
        <f t="shared" si="402"/>
        <v>65.7</v>
      </c>
      <c r="BI401" s="70">
        <f>IFERROR(VLOOKUP(A401,ATTx11!$A$2:$N$500,12,FALSE),"")</f>
        <v>596</v>
      </c>
      <c r="BJ401" s="97">
        <f t="shared" si="403"/>
        <v>536.4</v>
      </c>
      <c r="BK401" s="84">
        <f>IFERROR(VLOOKUP(A401,ATTx11!$A$2:$N$500,7,FALSE),"")</f>
        <v>39</v>
      </c>
      <c r="BL401" s="97">
        <f t="shared" si="404"/>
        <v>35.1</v>
      </c>
      <c r="BM401" s="84">
        <f>IFERROR(VLOOKUP(A401,ATTx11!$A$2:$N$500,8,FALSE),"")</f>
        <v>160</v>
      </c>
      <c r="BN401" s="95">
        <f t="shared" si="405"/>
        <v>144</v>
      </c>
      <c r="BO401" s="95"/>
      <c r="BP401" s="83">
        <f>IFERROR(VLOOKUP(TEXT($A401,"0000"),'AYP11'!$B$3379:$AU$3800,17,FALSE),"")</f>
        <v>0</v>
      </c>
      <c r="BQ401" s="75">
        <f>IFERROR(VLOOKUP(BP401,'Criteria Table'!$A$2:$I$102,2,FALSE),0)</f>
        <v>10</v>
      </c>
      <c r="BR401" s="95">
        <f t="shared" si="406"/>
        <v>10</v>
      </c>
      <c r="BS401" s="83">
        <f>IFERROR(VLOOKUP(TEXT($A401,"0000"),'AYP11'!$B$847:$AU$1268,17,FALSE),"")</f>
        <v>0</v>
      </c>
      <c r="BT401" s="75">
        <f>IFERROR(VLOOKUP(BS401,'Criteria Table'!$A$2:$I$102,2,FALSE),0)</f>
        <v>10</v>
      </c>
      <c r="BU401" s="95">
        <f t="shared" si="407"/>
        <v>10</v>
      </c>
      <c r="BV401" s="83">
        <f>IFERROR(VLOOKUP(TEXT($A401,"0000"),'AYP11'!$B$2113:$AU$2534,17,FALSE),"")</f>
        <v>0</v>
      </c>
      <c r="BW401" s="75">
        <f>IFERROR(VLOOKUP(BV401,'Criteria Table'!$A$2:$I$102,2,FALSE),0)</f>
        <v>10</v>
      </c>
      <c r="BX401" s="95">
        <f t="shared" si="408"/>
        <v>10</v>
      </c>
      <c r="BY401" s="83">
        <f>IFERROR(VLOOKUP(TEXT($A401,"0000"),'AYP11'!$B$425:$AU$846,17,FALSE),"")</f>
        <v>0</v>
      </c>
      <c r="BZ401" s="75">
        <f>IFERROR(VLOOKUP(BY401,'Criteria Table'!$A$2:$I$102,2,FALSE),0)</f>
        <v>10</v>
      </c>
      <c r="CA401" s="95">
        <f t="shared" si="409"/>
        <v>10</v>
      </c>
      <c r="CB401" s="83">
        <f>IFERROR(VLOOKUP(TEXT($A401,"0000"),'AYP11'!$B$3:$AU$424,17,FALSE),"")</f>
        <v>0</v>
      </c>
      <c r="CC401" s="95">
        <f>IFERROR(VLOOKUP(CB401,'Criteria Table'!$A$2:$I$102,2,FALSE),0)</f>
        <v>10</v>
      </c>
      <c r="CD401" s="95">
        <f t="shared" si="410"/>
        <v>10</v>
      </c>
      <c r="CE401" s="83">
        <f>IFERROR(VLOOKUP(TEXT($A401,"0000"),'AYP11'!$B$1269:$AU$1690,17,FALSE),"")</f>
        <v>13</v>
      </c>
      <c r="CF401" s="95">
        <f>IFERROR(VLOOKUP(CE401,'Criteria Table'!$A$2:$I$102,2,FALSE),0)</f>
        <v>8.7000000000000011</v>
      </c>
      <c r="CG401" s="95">
        <f t="shared" si="411"/>
        <v>22</v>
      </c>
      <c r="CH401" s="83">
        <f>IFERROR(VLOOKUP(TEXT($A401,"0000"),'AYP11'!$B$1691:$AU$2112,17,FALSE),"")</f>
        <v>0</v>
      </c>
      <c r="CI401" s="95">
        <f>IFERROR(VLOOKUP(CH401,'Criteria Table'!$A$2:$I$102,2,FALSE),0)</f>
        <v>10</v>
      </c>
      <c r="CJ401" s="95">
        <f t="shared" si="412"/>
        <v>10</v>
      </c>
      <c r="CK401" s="83">
        <f>IFERROR(VLOOKUP(TEXT($A401,"0000"),'AYP11'!$B$2535:$AU$2956,17,FALSE),"")</f>
        <v>0</v>
      </c>
      <c r="CL401" s="95">
        <f>IFERROR(VLOOKUP(CK401,'Criteria Table'!$A$2:$I$102,2,FALSE),0)</f>
        <v>10</v>
      </c>
      <c r="CM401" s="95">
        <f t="shared" si="413"/>
        <v>10</v>
      </c>
      <c r="CN401" s="76">
        <f>IFERROR(VLOOKUP(TEXT($A401,"0000"),'AYP11'!$B$3379:$AU$3800,23,FALSE),"")</f>
        <v>0</v>
      </c>
      <c r="CO401" s="95">
        <f>IFERROR(VLOOKUP(CN401,'Criteria Table'!$A$2:$I$102,2,FALSE),0)</f>
        <v>10</v>
      </c>
      <c r="CP401" s="95">
        <f t="shared" si="414"/>
        <v>10</v>
      </c>
      <c r="CQ401" s="76">
        <f>IFERROR(VLOOKUP(TEXT($A401,"0000"),'AYP11'!$B$847:$AU$1268,23,FALSE),"")</f>
        <v>0</v>
      </c>
      <c r="CR401" s="95">
        <f>IFERROR(VLOOKUP(CQ401,'Criteria Table'!$A$2:$I$102,2,FALSE),0)</f>
        <v>10</v>
      </c>
      <c r="CS401" s="95">
        <f t="shared" si="415"/>
        <v>10</v>
      </c>
      <c r="CT401" s="76">
        <f>IFERROR(VLOOKUP(TEXT($A401,"0000"),'AYP11'!$B$2113:$AU$2534,23,FALSE),"")</f>
        <v>0</v>
      </c>
      <c r="CU401" s="95">
        <f>IFERROR(VLOOKUP(CT401,'Criteria Table'!$A$2:$I$102,2,FALSE),0)</f>
        <v>10</v>
      </c>
      <c r="CV401" s="95">
        <f t="shared" si="416"/>
        <v>10</v>
      </c>
      <c r="CW401" s="76">
        <f>IFERROR(VLOOKUP(TEXT($A401,"0000"),'AYP11'!$B$425:$AU$846,23,FALSE),"")</f>
        <v>0</v>
      </c>
      <c r="CX401" s="95">
        <f>IFERROR(VLOOKUP(CW401,'Criteria Table'!$A$2:$I$102,2,FALSE),0)</f>
        <v>10</v>
      </c>
      <c r="CY401" s="95">
        <f t="shared" si="417"/>
        <v>10</v>
      </c>
      <c r="CZ401" s="76">
        <f>IFERROR(VLOOKUP(TEXT($A401,"0000"),'AYP11'!$B$3:$AU$424,23,FALSE),"")</f>
        <v>0</v>
      </c>
      <c r="DA401" s="95">
        <f>IFERROR(VLOOKUP(CZ401,'Criteria Table'!$A$2:$I$102,2,FALSE),0)</f>
        <v>10</v>
      </c>
      <c r="DB401" s="95">
        <f t="shared" si="418"/>
        <v>10</v>
      </c>
      <c r="DC401" s="76">
        <f>IFERROR(VLOOKUP(TEXT($A401,"0000"),'AYP11'!$B$1269:$AU$1690,23,FALSE),"")</f>
        <v>0</v>
      </c>
      <c r="DD401" s="95">
        <f>IFERROR(VLOOKUP(DC401,'Criteria Table'!$A$2:$I$102,2,FALSE),0)</f>
        <v>10</v>
      </c>
      <c r="DE401" s="95">
        <f t="shared" si="419"/>
        <v>10</v>
      </c>
      <c r="DF401" s="76">
        <f>IFERROR(VLOOKUP(TEXT($A401,"0000"),'AYP11'!$B$1691:$AU$2112,23,FALSE),"")</f>
        <v>0</v>
      </c>
      <c r="DG401" s="95">
        <f>IFERROR(VLOOKUP(DF401,'Criteria Table'!$A$2:$I$102,2,FALSE),0)</f>
        <v>10</v>
      </c>
      <c r="DH401" s="95">
        <f t="shared" si="420"/>
        <v>10</v>
      </c>
      <c r="DI401" s="76">
        <f>IFERROR(VLOOKUP(TEXT($A401,"0000"),'AYP11'!$B$2535:$AU$2956,23,FALSE),"")</f>
        <v>0</v>
      </c>
      <c r="DJ401" s="95">
        <f>IFERROR(VLOOKUP(DI401,'Criteria Table'!$A$2:$I$102,2,FALSE),0)</f>
        <v>10</v>
      </c>
      <c r="DK401" s="95">
        <f t="shared" si="421"/>
        <v>10</v>
      </c>
      <c r="DL401" s="91">
        <f>IFERROR(VLOOKUP(TEXT($A401,"0000"),'AYP11'!$B$3379:$AU$3800,11,FALSE),"")</f>
        <v>0</v>
      </c>
      <c r="DM401" s="95">
        <f t="shared" si="422"/>
        <v>1</v>
      </c>
      <c r="DN401" s="95" t="str">
        <f t="shared" si="423"/>
        <v/>
      </c>
      <c r="DO401" s="91">
        <f>IFERROR(VLOOKUP(TEXT($A401,"0000"),'AYP11'!$B$847:$AU$1268,11,FALSE),"")</f>
        <v>0</v>
      </c>
      <c r="DP401" s="95">
        <f t="shared" si="424"/>
        <v>1</v>
      </c>
      <c r="DQ401" s="95" t="str">
        <f t="shared" si="425"/>
        <v/>
      </c>
      <c r="DR401" s="91">
        <f>IFERROR(VLOOKUP(TEXT($A401,"0000"),'AYP11'!$B$2113:$AU$2534,11,FALSE),"")</f>
        <v>0</v>
      </c>
      <c r="DS401" s="95">
        <f t="shared" si="426"/>
        <v>1</v>
      </c>
      <c r="DT401" s="95" t="str">
        <f t="shared" si="427"/>
        <v/>
      </c>
      <c r="DU401" s="91">
        <f>IFERROR(VLOOKUP(TEXT($A401,"0000"),'AYP11'!$B$425:$AU$846,11,FALSE),"")</f>
        <v>0</v>
      </c>
      <c r="DV401" s="95">
        <f t="shared" si="428"/>
        <v>1</v>
      </c>
      <c r="DW401" s="95" t="str">
        <f t="shared" si="429"/>
        <v/>
      </c>
      <c r="DX401" s="91">
        <f>IFERROR(VLOOKUP(TEXT($A401,"0000"),'AYP11'!$B$3:$AU$424,11,FALSE),"")</f>
        <v>0</v>
      </c>
      <c r="DY401" s="95">
        <f t="shared" si="430"/>
        <v>1</v>
      </c>
      <c r="DZ401" s="95" t="str">
        <f t="shared" si="431"/>
        <v/>
      </c>
      <c r="EA401" s="91">
        <f>IFERROR(VLOOKUP(TEXT($A401,"0000"),'AYP11'!$B$1269:$AU$1690,11,FALSE),"")</f>
        <v>0</v>
      </c>
      <c r="EB401" s="95">
        <f t="shared" si="432"/>
        <v>1</v>
      </c>
      <c r="EC401" s="95" t="str">
        <f t="shared" si="433"/>
        <v/>
      </c>
      <c r="ED401" s="91">
        <f>IFERROR(VLOOKUP(TEXT($A401,"0000"),'AYP11'!$B$1691:$AU$2112,11,FALSE),"")</f>
        <v>0</v>
      </c>
      <c r="EE401" s="95">
        <f t="shared" si="434"/>
        <v>1</v>
      </c>
      <c r="EF401" s="95" t="str">
        <f t="shared" si="435"/>
        <v/>
      </c>
      <c r="EG401" s="91">
        <f>IFERROR(VLOOKUP(TEXT($A401,"0000"),'AYP11'!$B$2535:$AU$2956,11,FALSE),"")</f>
        <v>0</v>
      </c>
      <c r="EH401" s="95">
        <f t="shared" si="436"/>
        <v>1</v>
      </c>
      <c r="EI401" s="95" t="str">
        <f t="shared" si="437"/>
        <v/>
      </c>
    </row>
    <row r="402" spans="1:147" x14ac:dyDescent="0.25">
      <c r="A402" s="248">
        <v>7262</v>
      </c>
      <c r="B402" s="291">
        <f t="shared" si="384"/>
        <v>25.55066079295154</v>
      </c>
      <c r="C402" s="50">
        <f>IFERROR(VLOOKUP(TEXT($A402,"0000"),'R-M11'!$A$2:$AA$500,4,FALSE),0)</f>
        <v>58</v>
      </c>
      <c r="D402" s="291">
        <f t="shared" si="385"/>
        <v>10.13215859030837</v>
      </c>
      <c r="E402" s="98">
        <f>IFERROR(SUM(VLOOKUP(TEXT($A402,"0000"),'R-M11'!$A$2:$AA$500,5,FALSE),VLOOKUP(TEXT($A402,"0000"),'R-M11'!$A$2:$AA$500,6,FALSE)),0)</f>
        <v>23</v>
      </c>
      <c r="F402" s="58">
        <f>IFERROR(VLOOKUP(TEXT($A402,"0000"),'R-M11'!$A$2:$AA$500,14,FALSE),0)</f>
        <v>227</v>
      </c>
      <c r="G402" s="230">
        <f t="shared" si="438"/>
        <v>30.03066079295154</v>
      </c>
      <c r="H402" s="97">
        <f t="shared" si="386"/>
        <v>68.169600000000003</v>
      </c>
      <c r="I402" s="230">
        <f t="shared" si="439"/>
        <v>12.05215859030837</v>
      </c>
      <c r="J402" s="97">
        <f t="shared" si="387"/>
        <v>27.3584</v>
      </c>
      <c r="K402" s="230">
        <f t="shared" si="388"/>
        <v>36</v>
      </c>
      <c r="L402" s="121">
        <f>IFERROR(VLOOKUP(K402,'Criteria Table'!$A$2:$I$102,2,FALSE),"")</f>
        <v>6.4</v>
      </c>
      <c r="M402" s="230">
        <f t="shared" si="389"/>
        <v>42.08281938325991</v>
      </c>
      <c r="N402" s="286">
        <f t="shared" si="390"/>
        <v>41.40625</v>
      </c>
      <c r="O402" s="50">
        <f>IFERROR(VLOOKUP(TEXT($A402,"0000"),'R-M11'!$A$2:$AA$500,17,FALSE),"")</f>
        <v>53</v>
      </c>
      <c r="P402" s="286">
        <f t="shared" si="391"/>
        <v>43.75</v>
      </c>
      <c r="Q402" s="98">
        <f>IFERROR(SUM(VLOOKUP(TEXT($A402,"0000"),'R-M11'!$A$2:$AA$500,18,FALSE),VLOOKUP(TEXT($A402,"0000"),'R-M11'!$A$2:$AA$500,19,FALSE)),0)</f>
        <v>56</v>
      </c>
      <c r="R402" s="69">
        <f>IFERROR(VLOOKUP(TEXT($A402,"0000"),'R-M11'!$A$2:$AA$500,27,FALSE),0)</f>
        <v>128</v>
      </c>
      <c r="S402" s="121">
        <f t="shared" si="440"/>
        <v>42.456249999999997</v>
      </c>
      <c r="T402" s="70">
        <f t="shared" si="392"/>
        <v>54.343999999999994</v>
      </c>
      <c r="U402" s="121">
        <f t="shared" si="441"/>
        <v>44.2</v>
      </c>
      <c r="V402" s="70">
        <f t="shared" si="393"/>
        <v>56.576000000000001</v>
      </c>
      <c r="W402" s="121">
        <f t="shared" si="394"/>
        <v>85</v>
      </c>
      <c r="X402" s="124">
        <f>IFERROR(VLOOKUP(W402,'Criteria Table'!$A$2:$I$102,2,FALSE),"")</f>
        <v>1.5</v>
      </c>
      <c r="Y402" s="121">
        <f t="shared" si="395"/>
        <v>86.65625</v>
      </c>
      <c r="Z402" s="92">
        <f>IFERROR(IF(VLOOKUP(A402,'SG11'!$A$3:$AI$500,18,FALSE)="","NA",VLOOKUP(A402,'SG11'!$A$3:$AI$500,18,FALSE)),"")</f>
        <v>54</v>
      </c>
      <c r="AA402" s="75">
        <f>IFERROR(VLOOKUP(Z402,'Criteria Table'!$A$2:$I$102,6,FALSE),"NA")</f>
        <v>10</v>
      </c>
      <c r="AB402" s="95">
        <f t="shared" si="442"/>
        <v>64</v>
      </c>
      <c r="AC402" s="84">
        <f>IFERROR(IF(VLOOKUP(A402,'SG11'!$A$3:$AI$500,19,FALSE)="","NA",VLOOKUP(A402,'SG11'!$A$3:$AI$500,19,FALSE)),"")</f>
        <v>96</v>
      </c>
      <c r="AD402" s="75">
        <f>IFERROR(VLOOKUP(AC402,'Criteria Table'!$A$2:$I$102,6,FALSE),"NA")</f>
        <v>0</v>
      </c>
      <c r="AE402" s="95">
        <f t="shared" si="443"/>
        <v>96</v>
      </c>
      <c r="AF402" s="92">
        <f>IFERROR(IF(VLOOKUP(A402,'SG11'!$A$3:$AI$500,20,FALSE)="","NA",VLOOKUP(A402,'SG11'!$A$3:$AI$500,20,FALSE)),"")</f>
        <v>61</v>
      </c>
      <c r="AG402" s="75">
        <f>IFERROR(VLOOKUP(AF402,'Criteria Table'!$A$2:$I$102,6,FALSE),"NA")</f>
        <v>5</v>
      </c>
      <c r="AH402" s="95">
        <f t="shared" si="444"/>
        <v>66</v>
      </c>
      <c r="AI402" s="84">
        <f>IFERROR(IF(VLOOKUP(A402,'SG11'!$A$3:$AI$500,21,FALSE)="","NA",VLOOKUP(A402,'SG11'!$A$3:$AI$500,21,FALSE)),"")</f>
        <v>97</v>
      </c>
      <c r="AJ402" s="75">
        <f>IFERROR(VLOOKUP(AI402,'Criteria Table'!$A$2:$I$102,6,FALSE),"NA")</f>
        <v>0</v>
      </c>
      <c r="AK402" s="95">
        <f t="shared" si="445"/>
        <v>97</v>
      </c>
      <c r="AL402" s="99">
        <f>IFERROR(VLOOKUP(TEXT(A402,"0000"),'W11'!$A$1:$E$500,4,FALSE)/AP402*100,"")</f>
        <v>95.454545454545453</v>
      </c>
      <c r="AM402" s="97">
        <f>IFERROR(VLOOKUP(TEXT(A402,"0000"),'W11'!$A$1:$E$500,4,FALSE),"")</f>
        <v>126</v>
      </c>
      <c r="AN402" s="99">
        <f t="shared" si="396"/>
        <v>95.454545454545453</v>
      </c>
      <c r="AO402" s="97">
        <f t="shared" si="397"/>
        <v>126</v>
      </c>
      <c r="AP402" s="99">
        <f>IFERROR(VLOOKUP(TEXT(A402,"0000"),'W11'!$A$1:$E$500,5,FALSE),"")</f>
        <v>132</v>
      </c>
      <c r="AQ402" s="97">
        <f>IFERROR(VLOOKUP(ROUND(AL402,0),'Criteria Table'!$A$2:$I$102,4,FALSE),0)</f>
        <v>0</v>
      </c>
      <c r="AR402" s="128"/>
      <c r="AS402" s="95"/>
      <c r="AT402" s="95"/>
      <c r="AU402" s="100">
        <f>IFERROR(VLOOKUP(TEXT(A402,"0000"),'Sci11'!$A$3:$N$492,4,FALSE)/VLOOKUP(TEXT(A402,"0000"),'Sci11'!$A$3:$N$492,14,FALSE)*100,"")</f>
        <v>26.804123711340207</v>
      </c>
      <c r="AV402" s="101">
        <f>SUM(VLOOKUP(TEXT(A402,"0000"),'Sci11'!$A$3:$N$492,5,FALSE),VLOOKUP(TEXT(A402,"0000"),'Sci11'!$A$3:$N$492,6,FALSE))/VLOOKUP(TEXT(A402,"0000"),'Sci11'!$A$3:$N$492,14,FALSE)*100</f>
        <v>4.1237113402061851</v>
      </c>
      <c r="AW402" s="100">
        <f t="shared" si="446"/>
        <v>31.634123711340209</v>
      </c>
      <c r="AX402" s="101">
        <f>IFERROR(AW402/100*VLOOKUP(TEXT(A402,"0000"),'Sci11'!$A$3:$N$492,14,FALSE),"")</f>
        <v>30.685099999999998</v>
      </c>
      <c r="AY402" s="100">
        <f t="shared" si="447"/>
        <v>6.1937113402061854</v>
      </c>
      <c r="AZ402" s="101">
        <f>IFERROR(AY402/100*VLOOKUP(TEXT(A402,"0000"),'Sci11'!$A$3:$N$492,14,FALSE),"")</f>
        <v>6.0078999999999994</v>
      </c>
      <c r="BA402" s="100">
        <f t="shared" si="398"/>
        <v>31</v>
      </c>
      <c r="BB402" s="101">
        <f>IFERROR(VLOOKUP(BA402,'Criteria Table'!$A$2:$I$102,2,FALSE),"")</f>
        <v>6.9</v>
      </c>
      <c r="BC402" s="101">
        <f t="shared" si="399"/>
        <v>37.9</v>
      </c>
      <c r="BD402" s="82">
        <f>IFERROR(VLOOKUP(A402,ATTx11!$A$2:$N$500,4,FALSE),"")</f>
        <v>95.38</v>
      </c>
      <c r="BE402" s="95">
        <f t="shared" si="400"/>
        <v>0.5</v>
      </c>
      <c r="BF402" s="96">
        <f t="shared" si="401"/>
        <v>95.88</v>
      </c>
      <c r="BG402" s="70">
        <f>IFERROR(VLOOKUP(A402,ATTx11!$A$2:$N$500,11,FALSE),"")</f>
        <v>39</v>
      </c>
      <c r="BH402" s="95">
        <f t="shared" si="402"/>
        <v>35.1</v>
      </c>
      <c r="BI402" s="70">
        <f>IFERROR(VLOOKUP(A402,ATTx11!$A$2:$N$500,12,FALSE),"")</f>
        <v>23</v>
      </c>
      <c r="BJ402" s="97">
        <f t="shared" si="403"/>
        <v>20.7</v>
      </c>
      <c r="BK402" s="84">
        <f>IFERROR(VLOOKUP(A402,ATTx11!$A$2:$N$500,7,FALSE),"")</f>
        <v>31</v>
      </c>
      <c r="BL402" s="97">
        <f t="shared" si="404"/>
        <v>27.9</v>
      </c>
      <c r="BM402" s="84">
        <f>IFERROR(VLOOKUP(A402,ATTx11!$A$2:$N$500,8,FALSE),"")</f>
        <v>17</v>
      </c>
      <c r="BN402" s="95">
        <f t="shared" si="405"/>
        <v>15.3</v>
      </c>
      <c r="BO402" s="95"/>
      <c r="BP402" s="83">
        <f>IFERROR(VLOOKUP(TEXT($A402,"0000"),'AYP11'!$B$3379:$AU$3800,17,FALSE),"")</f>
        <v>0</v>
      </c>
      <c r="BQ402" s="75">
        <f>IFERROR(VLOOKUP(BP402,'Criteria Table'!$A$2:$I$102,2,FALSE),0)</f>
        <v>10</v>
      </c>
      <c r="BR402" s="95">
        <f t="shared" si="406"/>
        <v>10</v>
      </c>
      <c r="BS402" s="83">
        <f>IFERROR(VLOOKUP(TEXT($A402,"0000"),'AYP11'!$B$847:$AU$1268,17,FALSE),"")</f>
        <v>0</v>
      </c>
      <c r="BT402" s="75">
        <f>IFERROR(VLOOKUP(BS402,'Criteria Table'!$A$2:$I$102,2,FALSE),0)</f>
        <v>10</v>
      </c>
      <c r="BU402" s="95">
        <f t="shared" si="407"/>
        <v>10</v>
      </c>
      <c r="BV402" s="83">
        <f>IFERROR(VLOOKUP(TEXT($A402,"0000"),'AYP11'!$B$2113:$AU$2534,17,FALSE),"")</f>
        <v>37</v>
      </c>
      <c r="BW402" s="75">
        <f>IFERROR(VLOOKUP(BV402,'Criteria Table'!$A$2:$I$102,2,FALSE),0)</f>
        <v>6.3000000000000007</v>
      </c>
      <c r="BX402" s="95">
        <f t="shared" si="408"/>
        <v>43</v>
      </c>
      <c r="BY402" s="83">
        <f>IFERROR(VLOOKUP(TEXT($A402,"0000"),'AYP11'!$B$425:$AU$846,17,FALSE),"")</f>
        <v>0</v>
      </c>
      <c r="BZ402" s="75">
        <f>IFERROR(VLOOKUP(BY402,'Criteria Table'!$A$2:$I$102,2,FALSE),0)</f>
        <v>10</v>
      </c>
      <c r="CA402" s="95">
        <f t="shared" si="409"/>
        <v>10</v>
      </c>
      <c r="CB402" s="83">
        <f>IFERROR(VLOOKUP(TEXT($A402,"0000"),'AYP11'!$B$3:$AU$424,17,FALSE),"")</f>
        <v>0</v>
      </c>
      <c r="CC402" s="95">
        <f>IFERROR(VLOOKUP(CB402,'Criteria Table'!$A$2:$I$102,2,FALSE),0)</f>
        <v>10</v>
      </c>
      <c r="CD402" s="95">
        <f t="shared" si="410"/>
        <v>10</v>
      </c>
      <c r="CE402" s="83">
        <f>IFERROR(VLOOKUP(TEXT($A402,"0000"),'AYP11'!$B$1269:$AU$1690,17,FALSE),"")</f>
        <v>35</v>
      </c>
      <c r="CF402" s="95">
        <f>IFERROR(VLOOKUP(CE402,'Criteria Table'!$A$2:$I$102,2,FALSE),0)</f>
        <v>6.5</v>
      </c>
      <c r="CG402" s="95">
        <f t="shared" si="411"/>
        <v>42</v>
      </c>
      <c r="CH402" s="83">
        <f>IFERROR(VLOOKUP(TEXT($A402,"0000"),'AYP11'!$B$1691:$AU$2112,17,FALSE),"")</f>
        <v>15</v>
      </c>
      <c r="CI402" s="95">
        <f>IFERROR(VLOOKUP(CH402,'Criteria Table'!$A$2:$I$102,2,FALSE),0)</f>
        <v>8.5</v>
      </c>
      <c r="CJ402" s="95">
        <f t="shared" si="412"/>
        <v>24</v>
      </c>
      <c r="CK402" s="83">
        <f>IFERROR(VLOOKUP(TEXT($A402,"0000"),'AYP11'!$B$2535:$AU$2956,17,FALSE),"")</f>
        <v>0</v>
      </c>
      <c r="CL402" s="95">
        <f>IFERROR(VLOOKUP(CK402,'Criteria Table'!$A$2:$I$102,2,FALSE),0)</f>
        <v>10</v>
      </c>
      <c r="CM402" s="95">
        <f t="shared" si="413"/>
        <v>10</v>
      </c>
      <c r="CN402" s="76">
        <f>IFERROR(VLOOKUP(TEXT($A402,"0000"),'AYP11'!$B$3379:$AU$3800,23,FALSE),"")</f>
        <v>0</v>
      </c>
      <c r="CO402" s="95">
        <f>IFERROR(VLOOKUP(CN402,'Criteria Table'!$A$2:$I$102,2,FALSE),0)</f>
        <v>10</v>
      </c>
      <c r="CP402" s="95">
        <f t="shared" si="414"/>
        <v>10</v>
      </c>
      <c r="CQ402" s="76">
        <f>IFERROR(VLOOKUP(TEXT($A402,"0000"),'AYP11'!$B$847:$AU$1268,23,FALSE),"")</f>
        <v>0</v>
      </c>
      <c r="CR402" s="95">
        <f>IFERROR(VLOOKUP(CQ402,'Criteria Table'!$A$2:$I$102,2,FALSE),0)</f>
        <v>10</v>
      </c>
      <c r="CS402" s="95">
        <f t="shared" si="415"/>
        <v>10</v>
      </c>
      <c r="CT402" s="76">
        <f>IFERROR(VLOOKUP(TEXT($A402,"0000"),'AYP11'!$B$2113:$AU$2534,23,FALSE),"")</f>
        <v>88</v>
      </c>
      <c r="CU402" s="95">
        <f>IFERROR(VLOOKUP(CT402,'Criteria Table'!$A$2:$I$102,2,FALSE),0)</f>
        <v>0</v>
      </c>
      <c r="CV402" s="95">
        <f t="shared" si="416"/>
        <v>88</v>
      </c>
      <c r="CW402" s="76">
        <f>IFERROR(VLOOKUP(TEXT($A402,"0000"),'AYP11'!$B$425:$AU$846,23,FALSE),"")</f>
        <v>0</v>
      </c>
      <c r="CX402" s="95">
        <f>IFERROR(VLOOKUP(CW402,'Criteria Table'!$A$2:$I$102,2,FALSE),0)</f>
        <v>10</v>
      </c>
      <c r="CY402" s="95">
        <f t="shared" si="417"/>
        <v>10</v>
      </c>
      <c r="CZ402" s="76">
        <f>IFERROR(VLOOKUP(TEXT($A402,"0000"),'AYP11'!$B$3:$AU$424,23,FALSE),"")</f>
        <v>0</v>
      </c>
      <c r="DA402" s="95">
        <f>IFERROR(VLOOKUP(CZ402,'Criteria Table'!$A$2:$I$102,2,FALSE),0)</f>
        <v>10</v>
      </c>
      <c r="DB402" s="95">
        <f t="shared" si="418"/>
        <v>10</v>
      </c>
      <c r="DC402" s="76">
        <f>IFERROR(VLOOKUP(TEXT($A402,"0000"),'AYP11'!$B$1269:$AU$1690,23,FALSE),"")</f>
        <v>85</v>
      </c>
      <c r="DD402" s="95">
        <f>IFERROR(VLOOKUP(DC402,'Criteria Table'!$A$2:$I$102,2,FALSE),0)</f>
        <v>1.5</v>
      </c>
      <c r="DE402" s="95">
        <f t="shared" si="419"/>
        <v>87</v>
      </c>
      <c r="DF402" s="76">
        <f>IFERROR(VLOOKUP(TEXT($A402,"0000"),'AYP11'!$B$1691:$AU$2112,23,FALSE),"")</f>
        <v>0</v>
      </c>
      <c r="DG402" s="95">
        <f>IFERROR(VLOOKUP(DF402,'Criteria Table'!$A$2:$I$102,2,FALSE),0)</f>
        <v>10</v>
      </c>
      <c r="DH402" s="95">
        <f t="shared" si="420"/>
        <v>10</v>
      </c>
      <c r="DI402" s="76">
        <f>IFERROR(VLOOKUP(TEXT($A402,"0000"),'AYP11'!$B$2535:$AU$2956,23,FALSE),"")</f>
        <v>0</v>
      </c>
      <c r="DJ402" s="95">
        <f>IFERROR(VLOOKUP(DI402,'Criteria Table'!$A$2:$I$102,2,FALSE),0)</f>
        <v>10</v>
      </c>
      <c r="DK402" s="95">
        <f t="shared" si="421"/>
        <v>10</v>
      </c>
      <c r="DL402" s="91">
        <f>IFERROR(VLOOKUP(TEXT($A402,"0000"),'AYP11'!$B$3379:$AU$3800,11,FALSE),"")</f>
        <v>0</v>
      </c>
      <c r="DM402" s="95">
        <f t="shared" si="422"/>
        <v>1</v>
      </c>
      <c r="DN402" s="95" t="str">
        <f t="shared" si="423"/>
        <v/>
      </c>
      <c r="DO402" s="91">
        <f>IFERROR(VLOOKUP(TEXT($A402,"0000"),'AYP11'!$B$847:$AU$1268,11,FALSE),"")</f>
        <v>0</v>
      </c>
      <c r="DP402" s="95">
        <f t="shared" si="424"/>
        <v>1</v>
      </c>
      <c r="DQ402" s="95" t="str">
        <f t="shared" si="425"/>
        <v/>
      </c>
      <c r="DR402" s="91">
        <f>IFERROR(VLOOKUP(TEXT($A402,"0000"),'AYP11'!$B$2113:$AU$2534,11,FALSE),"")</f>
        <v>0</v>
      </c>
      <c r="DS402" s="95">
        <f t="shared" si="426"/>
        <v>1</v>
      </c>
      <c r="DT402" s="95" t="str">
        <f t="shared" si="427"/>
        <v/>
      </c>
      <c r="DU402" s="91">
        <f>IFERROR(VLOOKUP(TEXT($A402,"0000"),'AYP11'!$B$425:$AU$846,11,FALSE),"")</f>
        <v>0</v>
      </c>
      <c r="DV402" s="95">
        <f t="shared" si="428"/>
        <v>1</v>
      </c>
      <c r="DW402" s="95" t="str">
        <f t="shared" si="429"/>
        <v/>
      </c>
      <c r="DX402" s="91">
        <f>IFERROR(VLOOKUP(TEXT($A402,"0000"),'AYP11'!$B$3:$AU$424,11,FALSE),"")</f>
        <v>0</v>
      </c>
      <c r="DY402" s="95">
        <f t="shared" si="430"/>
        <v>1</v>
      </c>
      <c r="DZ402" s="95" t="str">
        <f t="shared" si="431"/>
        <v/>
      </c>
      <c r="EA402" s="91">
        <f>IFERROR(VLOOKUP(TEXT($A402,"0000"),'AYP11'!$B$1269:$AU$1690,11,FALSE),"")</f>
        <v>0</v>
      </c>
      <c r="EB402" s="95">
        <f t="shared" si="432"/>
        <v>1</v>
      </c>
      <c r="EC402" s="95" t="str">
        <f t="shared" si="433"/>
        <v/>
      </c>
      <c r="ED402" s="91">
        <f>IFERROR(VLOOKUP(TEXT($A402,"0000"),'AYP11'!$B$1691:$AU$2112,11,FALSE),"")</f>
        <v>0</v>
      </c>
      <c r="EE402" s="95">
        <f t="shared" si="434"/>
        <v>1</v>
      </c>
      <c r="EF402" s="95" t="str">
        <f t="shared" si="435"/>
        <v/>
      </c>
      <c r="EG402" s="91">
        <f>IFERROR(VLOOKUP(TEXT($A402,"0000"),'AYP11'!$B$2535:$AU$2956,11,FALSE),"")</f>
        <v>0</v>
      </c>
      <c r="EH402" s="95">
        <f t="shared" si="436"/>
        <v>1</v>
      </c>
      <c r="EI402" s="95" t="str">
        <f t="shared" si="437"/>
        <v/>
      </c>
    </row>
    <row r="403" spans="1:147" x14ac:dyDescent="0.25">
      <c r="A403" s="248">
        <v>7265</v>
      </c>
      <c r="B403" s="291">
        <f t="shared" si="384"/>
        <v>32.558139534883722</v>
      </c>
      <c r="C403" s="50">
        <f>IFERROR(VLOOKUP(TEXT($A403,"0000"),'R-M11'!$A$2:$AA$500,4,FALSE),0)</f>
        <v>28</v>
      </c>
      <c r="D403" s="291">
        <f t="shared" si="385"/>
        <v>56.97674418604651</v>
      </c>
      <c r="E403" s="98">
        <f>IFERROR(SUM(VLOOKUP(TEXT($A403,"0000"),'R-M11'!$A$2:$AA$500,5,FALSE),VLOOKUP(TEXT($A403,"0000"),'R-M11'!$A$2:$AA$500,6,FALSE)),0)</f>
        <v>49</v>
      </c>
      <c r="F403" s="58">
        <f>IFERROR(VLOOKUP(TEXT($A403,"0000"),'R-M11'!$A$2:$AA$500,14,FALSE),0)</f>
        <v>86</v>
      </c>
      <c r="G403" s="230">
        <f t="shared" si="438"/>
        <v>32.558139534883722</v>
      </c>
      <c r="H403" s="97">
        <f t="shared" si="386"/>
        <v>28.000000000000004</v>
      </c>
      <c r="I403" s="230">
        <f t="shared" si="439"/>
        <v>56.97674418604651</v>
      </c>
      <c r="J403" s="97">
        <f t="shared" si="387"/>
        <v>49</v>
      </c>
      <c r="K403" s="230">
        <f t="shared" si="388"/>
        <v>90</v>
      </c>
      <c r="L403" s="121">
        <f>IFERROR(VLOOKUP(K403,'Criteria Table'!$A$2:$I$102,2,FALSE),"")</f>
        <v>0</v>
      </c>
      <c r="M403" s="230">
        <f t="shared" si="389"/>
        <v>89.534883720930225</v>
      </c>
      <c r="N403" s="286">
        <f t="shared" si="390"/>
        <v>5.4054054054054053</v>
      </c>
      <c r="O403" s="50">
        <f>IFERROR(VLOOKUP(TEXT($A403,"0000"),'R-M11'!$A$2:$AA$500,17,FALSE),"")</f>
        <v>2</v>
      </c>
      <c r="P403" s="286">
        <f t="shared" si="391"/>
        <v>91.891891891891902</v>
      </c>
      <c r="Q403" s="98">
        <f>IFERROR(SUM(VLOOKUP(TEXT($A403,"0000"),'R-M11'!$A$2:$AA$500,18,FALSE),VLOOKUP(TEXT($A403,"0000"),'R-M11'!$A$2:$AA$500,19,FALSE)),0)</f>
        <v>34</v>
      </c>
      <c r="R403" s="69">
        <f>IFERROR(VLOOKUP(TEXT($A403,"0000"),'R-M11'!$A$2:$AA$500,27,FALSE),0)</f>
        <v>37</v>
      </c>
      <c r="S403" s="121">
        <f t="shared" si="440"/>
        <v>5.4054054054054053</v>
      </c>
      <c r="T403" s="70">
        <f t="shared" si="392"/>
        <v>1.9999999999999998</v>
      </c>
      <c r="U403" s="121">
        <f t="shared" si="441"/>
        <v>91.891891891891902</v>
      </c>
      <c r="V403" s="70">
        <f t="shared" si="393"/>
        <v>34</v>
      </c>
      <c r="W403" s="121">
        <f t="shared" si="394"/>
        <v>97</v>
      </c>
      <c r="X403" s="124">
        <f>IFERROR(VLOOKUP(W403,'Criteria Table'!$A$2:$I$102,2,FALSE),"")</f>
        <v>0</v>
      </c>
      <c r="Y403" s="121">
        <f t="shared" si="395"/>
        <v>97.297297297297305</v>
      </c>
      <c r="Z403" s="92">
        <f>IFERROR(IF(VLOOKUP(A403,'SG11'!$A$3:$AI$500,18,FALSE)="","NA",VLOOKUP(A403,'SG11'!$A$3:$AI$500,18,FALSE)),"")</f>
        <v>79</v>
      </c>
      <c r="AA403" s="75">
        <f>IFERROR(VLOOKUP(Z403,'Criteria Table'!$A$2:$I$102,6,FALSE),"NA")</f>
        <v>5</v>
      </c>
      <c r="AB403" s="95">
        <f t="shared" si="442"/>
        <v>84</v>
      </c>
      <c r="AC403" s="84">
        <f>IFERROR(IF(VLOOKUP(A403,'SG11'!$A$3:$AI$500,19,FALSE)="","NA",VLOOKUP(A403,'SG11'!$A$3:$AI$500,19,FALSE)),"")</f>
        <v>97</v>
      </c>
      <c r="AD403" s="75">
        <f>IFERROR(VLOOKUP(AC403,'Criteria Table'!$A$2:$I$102,6,FALSE),"NA")</f>
        <v>0</v>
      </c>
      <c r="AE403" s="95">
        <f t="shared" si="443"/>
        <v>97</v>
      </c>
      <c r="AF403" s="92">
        <f>IFERROR(IF(VLOOKUP(A403,'SG11'!$A$3:$AI$500,20,FALSE)="","NA",VLOOKUP(A403,'SG11'!$A$3:$AI$500,20,FALSE)),"")</f>
        <v>77</v>
      </c>
      <c r="AG403" s="75">
        <f>IFERROR(VLOOKUP(AF403,'Criteria Table'!$A$2:$I$102,6,FALSE),"NA")</f>
        <v>5</v>
      </c>
      <c r="AH403" s="95">
        <f t="shared" si="444"/>
        <v>82</v>
      </c>
      <c r="AI403" s="84">
        <f>IFERROR(IF(VLOOKUP(A403,'SG11'!$A$3:$AI$500,21,FALSE)="","NA",VLOOKUP(A403,'SG11'!$A$3:$AI$500,21,FALSE)),"")</f>
        <v>97</v>
      </c>
      <c r="AJ403" s="75">
        <f>IFERROR(VLOOKUP(AI403,'Criteria Table'!$A$2:$I$102,6,FALSE),"NA")</f>
        <v>0</v>
      </c>
      <c r="AK403" s="95">
        <f t="shared" si="445"/>
        <v>97</v>
      </c>
      <c r="AL403" s="99">
        <f>IFERROR(VLOOKUP(TEXT(A403,"0000"),'W11'!$A$1:$E$500,4,FALSE)/AP403*100,"")</f>
        <v>100</v>
      </c>
      <c r="AM403" s="97">
        <f>IFERROR(VLOOKUP(TEXT(A403,"0000"),'W11'!$A$1:$E$500,4,FALSE),"")</f>
        <v>37</v>
      </c>
      <c r="AN403" s="99">
        <f t="shared" si="396"/>
        <v>100</v>
      </c>
      <c r="AO403" s="97">
        <f t="shared" si="397"/>
        <v>37</v>
      </c>
      <c r="AP403" s="99">
        <f>IFERROR(VLOOKUP(TEXT(A403,"0000"),'W11'!$A$1:$E$500,5,FALSE),"")</f>
        <v>37</v>
      </c>
      <c r="AQ403" s="97">
        <f>IFERROR(VLOOKUP(ROUND(AL403,0),'Criteria Table'!$A$2:$I$102,4,FALSE),0)</f>
        <v>0</v>
      </c>
      <c r="AR403" s="128"/>
      <c r="AS403" s="95"/>
      <c r="AT403" s="95"/>
      <c r="AU403" s="100">
        <f>IFERROR(VLOOKUP(TEXT(A403,"0000"),'Sci11'!$A$3:$N$492,4,FALSE)/VLOOKUP(TEXT(A403,"0000"),'Sci11'!$A$3:$N$492,14,FALSE)*100,"")</f>
        <v>55.882352941176471</v>
      </c>
      <c r="AV403" s="101">
        <f>SUM(VLOOKUP(TEXT(A403,"0000"),'Sci11'!$A$3:$N$492,5,FALSE),VLOOKUP(TEXT(A403,"0000"),'Sci11'!$A$3:$N$492,6,FALSE))/VLOOKUP(TEXT(A403,"0000"),'Sci11'!$A$3:$N$492,14,FALSE)*100</f>
        <v>26.47058823529412</v>
      </c>
      <c r="AW403" s="100">
        <f t="shared" si="446"/>
        <v>57.142352941176469</v>
      </c>
      <c r="AX403" s="101">
        <f>IFERROR(AW403/100*VLOOKUP(TEXT(A403,"0000"),'Sci11'!$A$3:$N$492,14,FALSE),"")</f>
        <v>19.4284</v>
      </c>
      <c r="AY403" s="100">
        <f t="shared" si="447"/>
        <v>27.010588235294119</v>
      </c>
      <c r="AZ403" s="101">
        <f>IFERROR(AY403/100*VLOOKUP(TEXT(A403,"0000"),'Sci11'!$A$3:$N$492,14,FALSE),"")</f>
        <v>9.1836000000000002</v>
      </c>
      <c r="BA403" s="100">
        <f t="shared" si="398"/>
        <v>82</v>
      </c>
      <c r="BB403" s="101">
        <f>IFERROR(VLOOKUP(BA403,'Criteria Table'!$A$2:$I$102,2,FALSE),"")</f>
        <v>1.8</v>
      </c>
      <c r="BC403" s="101">
        <f t="shared" si="399"/>
        <v>83.8</v>
      </c>
      <c r="BD403" s="82">
        <f>IFERROR(VLOOKUP(A403,ATTx11!$A$2:$N$500,4,FALSE),"")</f>
        <v>95.57</v>
      </c>
      <c r="BE403" s="95">
        <f t="shared" si="400"/>
        <v>0.5</v>
      </c>
      <c r="BF403" s="96">
        <f t="shared" si="401"/>
        <v>96.07</v>
      </c>
      <c r="BG403" s="70">
        <f>IFERROR(VLOOKUP(A403,ATTx11!$A$2:$N$500,11,FALSE),"")</f>
        <v>0</v>
      </c>
      <c r="BH403" s="95">
        <f t="shared" si="402"/>
        <v>0</v>
      </c>
      <c r="BI403" s="70">
        <f>IFERROR(VLOOKUP(A403,ATTx11!$A$2:$N$500,12,FALSE),"")</f>
        <v>0</v>
      </c>
      <c r="BJ403" s="97">
        <f t="shared" si="403"/>
        <v>0</v>
      </c>
      <c r="BK403" s="84">
        <f>IFERROR(VLOOKUP(A403,ATTx11!$A$2:$N$500,7,FALSE),"")</f>
        <v>0</v>
      </c>
      <c r="BL403" s="97">
        <f t="shared" si="404"/>
        <v>0</v>
      </c>
      <c r="BM403" s="84">
        <f>IFERROR(VLOOKUP(A403,ATTx11!$A$2:$N$500,8,FALSE),"")</f>
        <v>0</v>
      </c>
      <c r="BN403" s="95">
        <f t="shared" si="405"/>
        <v>0</v>
      </c>
      <c r="BO403" s="95"/>
      <c r="BP403" s="83">
        <f>IFERROR(VLOOKUP(TEXT($A403,"0000"),'AYP11'!$B$3379:$AU$3800,17,FALSE),"")</f>
        <v>0</v>
      </c>
      <c r="BQ403" s="75">
        <f>IFERROR(VLOOKUP(BP403,'Criteria Table'!$A$2:$I$102,2,FALSE),0)</f>
        <v>10</v>
      </c>
      <c r="BR403" s="95">
        <f t="shared" si="406"/>
        <v>10</v>
      </c>
      <c r="BS403" s="83">
        <f>IFERROR(VLOOKUP(TEXT($A403,"0000"),'AYP11'!$B$847:$AU$1268,17,FALSE),"")</f>
        <v>0</v>
      </c>
      <c r="BT403" s="75">
        <f>IFERROR(VLOOKUP(BS403,'Criteria Table'!$A$2:$I$102,2,FALSE),0)</f>
        <v>10</v>
      </c>
      <c r="BU403" s="95">
        <f t="shared" si="407"/>
        <v>10</v>
      </c>
      <c r="BV403" s="83">
        <f>IFERROR(VLOOKUP(TEXT($A403,"0000"),'AYP11'!$B$2113:$AU$2534,17,FALSE),"")</f>
        <v>90</v>
      </c>
      <c r="BW403" s="75">
        <f>IFERROR(VLOOKUP(BV403,'Criteria Table'!$A$2:$I$102,2,FALSE),0)</f>
        <v>0</v>
      </c>
      <c r="BX403" s="95">
        <f t="shared" si="408"/>
        <v>90</v>
      </c>
      <c r="BY403" s="83">
        <f>IFERROR(VLOOKUP(TEXT($A403,"0000"),'AYP11'!$B$425:$AU$846,17,FALSE),"")</f>
        <v>0</v>
      </c>
      <c r="BZ403" s="75">
        <f>IFERROR(VLOOKUP(BY403,'Criteria Table'!$A$2:$I$102,2,FALSE),0)</f>
        <v>10</v>
      </c>
      <c r="CA403" s="95">
        <f t="shared" si="409"/>
        <v>10</v>
      </c>
      <c r="CB403" s="83">
        <f>IFERROR(VLOOKUP(TEXT($A403,"0000"),'AYP11'!$B$3:$AU$424,17,FALSE),"")</f>
        <v>0</v>
      </c>
      <c r="CC403" s="95">
        <f>IFERROR(VLOOKUP(CB403,'Criteria Table'!$A$2:$I$102,2,FALSE),0)</f>
        <v>10</v>
      </c>
      <c r="CD403" s="95">
        <f t="shared" si="410"/>
        <v>10</v>
      </c>
      <c r="CE403" s="83">
        <f>IFERROR(VLOOKUP(TEXT($A403,"0000"),'AYP11'!$B$1269:$AU$1690,17,FALSE),"")</f>
        <v>83</v>
      </c>
      <c r="CF403" s="95">
        <f>IFERROR(VLOOKUP(CE403,'Criteria Table'!$A$2:$I$102,2,FALSE),0)</f>
        <v>1.7000000000000002</v>
      </c>
      <c r="CG403" s="95">
        <f t="shared" si="411"/>
        <v>85</v>
      </c>
      <c r="CH403" s="83">
        <f>IFERROR(VLOOKUP(TEXT($A403,"0000"),'AYP11'!$B$1691:$AU$2112,17,FALSE),"")</f>
        <v>0</v>
      </c>
      <c r="CI403" s="95">
        <f>IFERROR(VLOOKUP(CH403,'Criteria Table'!$A$2:$I$102,2,FALSE),0)</f>
        <v>10</v>
      </c>
      <c r="CJ403" s="95">
        <f t="shared" si="412"/>
        <v>10</v>
      </c>
      <c r="CK403" s="83">
        <f>IFERROR(VLOOKUP(TEXT($A403,"0000"),'AYP11'!$B$2535:$AU$2956,17,FALSE),"")</f>
        <v>0</v>
      </c>
      <c r="CL403" s="95">
        <f>IFERROR(VLOOKUP(CK403,'Criteria Table'!$A$2:$I$102,2,FALSE),0)</f>
        <v>10</v>
      </c>
      <c r="CM403" s="95">
        <f t="shared" si="413"/>
        <v>10</v>
      </c>
      <c r="CN403" s="76">
        <f>IFERROR(VLOOKUP(TEXT($A403,"0000"),'AYP11'!$B$3379:$AU$3800,23,FALSE),"")</f>
        <v>0</v>
      </c>
      <c r="CO403" s="95">
        <f>IFERROR(VLOOKUP(CN403,'Criteria Table'!$A$2:$I$102,2,FALSE),0)</f>
        <v>10</v>
      </c>
      <c r="CP403" s="95">
        <f t="shared" si="414"/>
        <v>10</v>
      </c>
      <c r="CQ403" s="76">
        <f>IFERROR(VLOOKUP(TEXT($A403,"0000"),'AYP11'!$B$847:$AU$1268,23,FALSE),"")</f>
        <v>0</v>
      </c>
      <c r="CR403" s="95">
        <f>IFERROR(VLOOKUP(CQ403,'Criteria Table'!$A$2:$I$102,2,FALSE),0)</f>
        <v>10</v>
      </c>
      <c r="CS403" s="95">
        <f t="shared" si="415"/>
        <v>10</v>
      </c>
      <c r="CT403" s="76">
        <f>IFERROR(VLOOKUP(TEXT($A403,"0000"),'AYP11'!$B$2113:$AU$2534,23,FALSE),"")</f>
        <v>0</v>
      </c>
      <c r="CU403" s="95">
        <f>IFERROR(VLOOKUP(CT403,'Criteria Table'!$A$2:$I$102,2,FALSE),0)</f>
        <v>10</v>
      </c>
      <c r="CV403" s="95">
        <f t="shared" si="416"/>
        <v>10</v>
      </c>
      <c r="CW403" s="76">
        <f>IFERROR(VLOOKUP(TEXT($A403,"0000"),'AYP11'!$B$425:$AU$846,23,FALSE),"")</f>
        <v>0</v>
      </c>
      <c r="CX403" s="95">
        <f>IFERROR(VLOOKUP(CW403,'Criteria Table'!$A$2:$I$102,2,FALSE),0)</f>
        <v>10</v>
      </c>
      <c r="CY403" s="95">
        <f t="shared" si="417"/>
        <v>10</v>
      </c>
      <c r="CZ403" s="76">
        <f>IFERROR(VLOOKUP(TEXT($A403,"0000"),'AYP11'!$B$3:$AU$424,23,FALSE),"")</f>
        <v>0</v>
      </c>
      <c r="DA403" s="95">
        <f>IFERROR(VLOOKUP(CZ403,'Criteria Table'!$A$2:$I$102,2,FALSE),0)</f>
        <v>10</v>
      </c>
      <c r="DB403" s="95">
        <f t="shared" si="418"/>
        <v>10</v>
      </c>
      <c r="DC403" s="76">
        <f>IFERROR(VLOOKUP(TEXT($A403,"0000"),'AYP11'!$B$1269:$AU$1690,23,FALSE),"")</f>
        <v>0</v>
      </c>
      <c r="DD403" s="95">
        <f>IFERROR(VLOOKUP(DC403,'Criteria Table'!$A$2:$I$102,2,FALSE),0)</f>
        <v>10</v>
      </c>
      <c r="DE403" s="95">
        <f t="shared" si="419"/>
        <v>10</v>
      </c>
      <c r="DF403" s="76">
        <f>IFERROR(VLOOKUP(TEXT($A403,"0000"),'AYP11'!$B$1691:$AU$2112,23,FALSE),"")</f>
        <v>0</v>
      </c>
      <c r="DG403" s="95">
        <f>IFERROR(VLOOKUP(DF403,'Criteria Table'!$A$2:$I$102,2,FALSE),0)</f>
        <v>10</v>
      </c>
      <c r="DH403" s="95">
        <f t="shared" si="420"/>
        <v>10</v>
      </c>
      <c r="DI403" s="76">
        <f>IFERROR(VLOOKUP(TEXT($A403,"0000"),'AYP11'!$B$2535:$AU$2956,23,FALSE),"")</f>
        <v>0</v>
      </c>
      <c r="DJ403" s="95">
        <f>IFERROR(VLOOKUP(DI403,'Criteria Table'!$A$2:$I$102,2,FALSE),0)</f>
        <v>10</v>
      </c>
      <c r="DK403" s="95">
        <f t="shared" si="421"/>
        <v>10</v>
      </c>
      <c r="DL403" s="91">
        <f>IFERROR(VLOOKUP(TEXT($A403,"0000"),'AYP11'!$B$3379:$AU$3800,11,FALSE),"")</f>
        <v>0</v>
      </c>
      <c r="DM403" s="95">
        <f t="shared" si="422"/>
        <v>1</v>
      </c>
      <c r="DN403" s="95" t="str">
        <f t="shared" si="423"/>
        <v/>
      </c>
      <c r="DO403" s="91">
        <f>IFERROR(VLOOKUP(TEXT($A403,"0000"),'AYP11'!$B$847:$AU$1268,11,FALSE),"")</f>
        <v>0</v>
      </c>
      <c r="DP403" s="95">
        <f t="shared" si="424"/>
        <v>1</v>
      </c>
      <c r="DQ403" s="95" t="str">
        <f t="shared" si="425"/>
        <v/>
      </c>
      <c r="DR403" s="91">
        <f>IFERROR(VLOOKUP(TEXT($A403,"0000"),'AYP11'!$B$2113:$AU$2534,11,FALSE),"")</f>
        <v>0</v>
      </c>
      <c r="DS403" s="95">
        <f t="shared" si="426"/>
        <v>1</v>
      </c>
      <c r="DT403" s="95" t="str">
        <f t="shared" si="427"/>
        <v/>
      </c>
      <c r="DU403" s="91">
        <f>IFERROR(VLOOKUP(TEXT($A403,"0000"),'AYP11'!$B$425:$AU$846,11,FALSE),"")</f>
        <v>0</v>
      </c>
      <c r="DV403" s="95">
        <f t="shared" si="428"/>
        <v>1</v>
      </c>
      <c r="DW403" s="95" t="str">
        <f t="shared" si="429"/>
        <v/>
      </c>
      <c r="DX403" s="91">
        <f>IFERROR(VLOOKUP(TEXT($A403,"0000"),'AYP11'!$B$3:$AU$424,11,FALSE),"")</f>
        <v>0</v>
      </c>
      <c r="DY403" s="95">
        <f t="shared" si="430"/>
        <v>1</v>
      </c>
      <c r="DZ403" s="95" t="str">
        <f t="shared" si="431"/>
        <v/>
      </c>
      <c r="EA403" s="91">
        <f>IFERROR(VLOOKUP(TEXT($A403,"0000"),'AYP11'!$B$1269:$AU$1690,11,FALSE),"")</f>
        <v>0</v>
      </c>
      <c r="EB403" s="95">
        <f t="shared" si="432"/>
        <v>1</v>
      </c>
      <c r="EC403" s="95" t="str">
        <f t="shared" si="433"/>
        <v/>
      </c>
      <c r="ED403" s="91">
        <f>IFERROR(VLOOKUP(TEXT($A403,"0000"),'AYP11'!$B$1691:$AU$2112,11,FALSE),"")</f>
        <v>0</v>
      </c>
      <c r="EE403" s="95">
        <f t="shared" si="434"/>
        <v>1</v>
      </c>
      <c r="EF403" s="95" t="str">
        <f t="shared" si="435"/>
        <v/>
      </c>
      <c r="EG403" s="91">
        <f>IFERROR(VLOOKUP(TEXT($A403,"0000"),'AYP11'!$B$2535:$AU$2956,11,FALSE),"")</f>
        <v>0</v>
      </c>
      <c r="EH403" s="95">
        <f t="shared" si="436"/>
        <v>1</v>
      </c>
      <c r="EI403" s="95" t="str">
        <f t="shared" si="437"/>
        <v/>
      </c>
    </row>
    <row r="404" spans="1:147" x14ac:dyDescent="0.25">
      <c r="A404" s="248">
        <v>7271</v>
      </c>
      <c r="B404" s="291">
        <f t="shared" si="384"/>
        <v>25</v>
      </c>
      <c r="C404" s="50">
        <f>IFERROR(VLOOKUP(TEXT($A404,"0000"),'R-M11'!$A$2:$AA$500,4,FALSE),0)</f>
        <v>382</v>
      </c>
      <c r="D404" s="291">
        <f t="shared" si="385"/>
        <v>19.502617801047119</v>
      </c>
      <c r="E404" s="98">
        <f>IFERROR(SUM(VLOOKUP(TEXT($A404,"0000"),'R-M11'!$A$2:$AA$500,5,FALSE),VLOOKUP(TEXT($A404,"0000"),'R-M11'!$A$2:$AA$500,6,FALSE)),0)</f>
        <v>298</v>
      </c>
      <c r="F404" s="58">
        <f>IFERROR(VLOOKUP(TEXT($A404,"0000"),'R-M11'!$A$2:$AA$500,14,FALSE),0)</f>
        <v>1528</v>
      </c>
      <c r="G404" s="230">
        <f t="shared" si="438"/>
        <v>28.85</v>
      </c>
      <c r="H404" s="97">
        <f t="shared" si="386"/>
        <v>440.82800000000003</v>
      </c>
      <c r="I404" s="230">
        <f t="shared" si="439"/>
        <v>21.152617801047118</v>
      </c>
      <c r="J404" s="97">
        <f t="shared" si="387"/>
        <v>323.21199999999999</v>
      </c>
      <c r="K404" s="230">
        <f t="shared" si="388"/>
        <v>45</v>
      </c>
      <c r="L404" s="121">
        <f>IFERROR(VLOOKUP(K404,'Criteria Table'!$A$2:$I$102,2,FALSE),"")</f>
        <v>5.5</v>
      </c>
      <c r="M404" s="230">
        <f t="shared" si="389"/>
        <v>50.002617801047123</v>
      </c>
      <c r="N404" s="286">
        <f t="shared" si="390"/>
        <v>29.670329670329672</v>
      </c>
      <c r="O404" s="50">
        <f>IFERROR(VLOOKUP(TEXT($A404,"0000"),'R-M11'!$A$2:$AA$500,17,FALSE),"")</f>
        <v>243</v>
      </c>
      <c r="P404" s="286">
        <f t="shared" si="391"/>
        <v>38.339438339438345</v>
      </c>
      <c r="Q404" s="98">
        <f>IFERROR(SUM(VLOOKUP(TEXT($A404,"0000"),'R-M11'!$A$2:$AA$500,18,FALSE),VLOOKUP(TEXT($A404,"0000"),'R-M11'!$A$2:$AA$500,19,FALSE)),0)</f>
        <v>314</v>
      </c>
      <c r="R404" s="69">
        <f>IFERROR(VLOOKUP(TEXT($A404,"0000"),'R-M11'!$A$2:$AA$500,27,FALSE),0)</f>
        <v>819</v>
      </c>
      <c r="S404" s="121">
        <f t="shared" si="440"/>
        <v>31.91032967032967</v>
      </c>
      <c r="T404" s="70">
        <f t="shared" si="392"/>
        <v>261.34559999999999</v>
      </c>
      <c r="U404" s="121">
        <f t="shared" si="441"/>
        <v>39.299438339438346</v>
      </c>
      <c r="V404" s="70">
        <f t="shared" si="393"/>
        <v>321.86240000000004</v>
      </c>
      <c r="W404" s="121">
        <f t="shared" si="394"/>
        <v>68</v>
      </c>
      <c r="X404" s="124">
        <f>IFERROR(VLOOKUP(W404,'Criteria Table'!$A$2:$I$102,2,FALSE),"")</f>
        <v>3.2</v>
      </c>
      <c r="Y404" s="121">
        <f t="shared" si="395"/>
        <v>71.209768009768013</v>
      </c>
      <c r="Z404" s="92">
        <f>IFERROR(IF(VLOOKUP(A404,'SG11'!$A$3:$AI$500,18,FALSE)="","NA",VLOOKUP(A404,'SG11'!$A$3:$AI$500,18,FALSE)),"")</f>
        <v>60</v>
      </c>
      <c r="AA404" s="75">
        <f>IFERROR(VLOOKUP(Z404,'Criteria Table'!$A$2:$I$102,6,FALSE),"NA")</f>
        <v>10</v>
      </c>
      <c r="AB404" s="95">
        <f t="shared" si="442"/>
        <v>70</v>
      </c>
      <c r="AC404" s="84">
        <f>IFERROR(IF(VLOOKUP(A404,'SG11'!$A$3:$AI$500,19,FALSE)="","NA",VLOOKUP(A404,'SG11'!$A$3:$AI$500,19,FALSE)),"")</f>
        <v>75</v>
      </c>
      <c r="AD404" s="75">
        <f>IFERROR(VLOOKUP(AC404,'Criteria Table'!$A$2:$I$102,6,FALSE),"NA")</f>
        <v>5</v>
      </c>
      <c r="AE404" s="95">
        <f t="shared" si="443"/>
        <v>80</v>
      </c>
      <c r="AF404" s="92">
        <f>IFERROR(IF(VLOOKUP(A404,'SG11'!$A$3:$AI$500,20,FALSE)="","NA",VLOOKUP(A404,'SG11'!$A$3:$AI$500,20,FALSE)),"")</f>
        <v>61</v>
      </c>
      <c r="AG404" s="75">
        <f>IFERROR(VLOOKUP(AF404,'Criteria Table'!$A$2:$I$102,6,FALSE),"NA")</f>
        <v>5</v>
      </c>
      <c r="AH404" s="95">
        <f t="shared" si="444"/>
        <v>66</v>
      </c>
      <c r="AI404" s="84">
        <f>IFERROR(IF(VLOOKUP(A404,'SG11'!$A$3:$AI$500,21,FALSE)="","NA",VLOOKUP(A404,'SG11'!$A$3:$AI$500,21,FALSE)),"")</f>
        <v>64</v>
      </c>
      <c r="AJ404" s="75">
        <f>IFERROR(VLOOKUP(AI404,'Criteria Table'!$A$2:$I$102,6,FALSE),"NA")</f>
        <v>5</v>
      </c>
      <c r="AK404" s="95">
        <f t="shared" si="445"/>
        <v>69</v>
      </c>
      <c r="AL404" s="99">
        <f>IFERROR(VLOOKUP(TEXT(A404,"0000"),'W11'!$A$1:$E$500,4,FALSE)/AP404*100,"")</f>
        <v>90.208078335373315</v>
      </c>
      <c r="AM404" s="97">
        <f>IFERROR(VLOOKUP(TEXT(A404,"0000"),'W11'!$A$1:$E$500,4,FALSE),"")</f>
        <v>737</v>
      </c>
      <c r="AN404" s="99">
        <f t="shared" si="396"/>
        <v>90.208078335373315</v>
      </c>
      <c r="AO404" s="97">
        <f t="shared" si="397"/>
        <v>737</v>
      </c>
      <c r="AP404" s="99">
        <f>IFERROR(VLOOKUP(TEXT(A404,"0000"),'W11'!$A$1:$E$500,5,FALSE),"")</f>
        <v>817</v>
      </c>
      <c r="AQ404" s="97">
        <f>IFERROR(VLOOKUP(ROUND(AL404,0),'Criteria Table'!$A$2:$I$102,4,FALSE),0)</f>
        <v>0</v>
      </c>
      <c r="AR404" s="128"/>
      <c r="AS404" s="95"/>
      <c r="AT404" s="95"/>
      <c r="AU404" s="100">
        <f>IFERROR(VLOOKUP(TEXT(A404,"0000"),'Sci11'!$A$3:$N$492,4,FALSE)/VLOOKUP(TEXT(A404,"0000"),'Sci11'!$A$3:$N$492,14,FALSE)*100,"")</f>
        <v>34.866468842729972</v>
      </c>
      <c r="AV404" s="101">
        <f>SUM(VLOOKUP(TEXT(A404,"0000"),'Sci11'!$A$3:$N$492,5,FALSE),VLOOKUP(TEXT(A404,"0000"),'Sci11'!$A$3:$N$492,6,FALSE))/VLOOKUP(TEXT(A404,"0000"),'Sci11'!$A$3:$N$492,14,FALSE)*100</f>
        <v>4.5994065281899106</v>
      </c>
      <c r="AW404" s="100">
        <f t="shared" si="446"/>
        <v>39.136468842729975</v>
      </c>
      <c r="AX404" s="101">
        <f>IFERROR(AW404/100*VLOOKUP(TEXT(A404,"0000"),'Sci11'!$A$3:$N$492,14,FALSE),"")</f>
        <v>263.77980000000002</v>
      </c>
      <c r="AY404" s="100">
        <f t="shared" si="447"/>
        <v>6.4294065281899107</v>
      </c>
      <c r="AZ404" s="101">
        <f>IFERROR(AY404/100*VLOOKUP(TEXT(A404,"0000"),'Sci11'!$A$3:$N$492,14,FALSE),"")</f>
        <v>43.334200000000003</v>
      </c>
      <c r="BA404" s="100">
        <f t="shared" si="398"/>
        <v>39</v>
      </c>
      <c r="BB404" s="101">
        <f>IFERROR(VLOOKUP(BA404,'Criteria Table'!$A$2:$I$102,2,FALSE),"")</f>
        <v>6.1000000000000005</v>
      </c>
      <c r="BC404" s="101">
        <f t="shared" si="399"/>
        <v>45.1</v>
      </c>
      <c r="BD404" s="82">
        <f>IFERROR(VLOOKUP(A404,ATTx11!$A$2:$N$500,4,FALSE),"")</f>
        <v>94.26</v>
      </c>
      <c r="BE404" s="95">
        <f t="shared" si="400"/>
        <v>0.5</v>
      </c>
      <c r="BF404" s="96">
        <f t="shared" si="401"/>
        <v>94.76</v>
      </c>
      <c r="BG404" s="70">
        <f>IFERROR(VLOOKUP(A404,ATTx11!$A$2:$N$500,11,FALSE),"")</f>
        <v>837</v>
      </c>
      <c r="BH404" s="95">
        <f t="shared" si="402"/>
        <v>753.3</v>
      </c>
      <c r="BI404" s="70">
        <f>IFERROR(VLOOKUP(A404,ATTx11!$A$2:$N$500,12,FALSE),"")</f>
        <v>245</v>
      </c>
      <c r="BJ404" s="97">
        <f t="shared" si="403"/>
        <v>220.5</v>
      </c>
      <c r="BK404" s="84">
        <f>IFERROR(VLOOKUP(A404,ATTx11!$A$2:$N$500,7,FALSE),"")</f>
        <v>522</v>
      </c>
      <c r="BL404" s="97">
        <f t="shared" si="404"/>
        <v>469.8</v>
      </c>
      <c r="BM404" s="84">
        <f>IFERROR(VLOOKUP(A404,ATTx11!$A$2:$N$500,8,FALSE),"")</f>
        <v>190</v>
      </c>
      <c r="BN404" s="95">
        <f t="shared" si="405"/>
        <v>171</v>
      </c>
      <c r="BO404" s="95"/>
      <c r="BP404" s="83">
        <f>IFERROR(VLOOKUP(TEXT($A404,"0000"),'AYP11'!$B$3379:$AU$3800,17,FALSE),"")</f>
        <v>0</v>
      </c>
      <c r="BQ404" s="75">
        <f>IFERROR(VLOOKUP(BP404,'Criteria Table'!$A$2:$I$102,2,FALSE),0)</f>
        <v>10</v>
      </c>
      <c r="BR404" s="95">
        <f t="shared" si="406"/>
        <v>10</v>
      </c>
      <c r="BS404" s="83">
        <f>IFERROR(VLOOKUP(TEXT($A404,"0000"),'AYP11'!$B$847:$AU$1268,17,FALSE),"")</f>
        <v>0</v>
      </c>
      <c r="BT404" s="75">
        <f>IFERROR(VLOOKUP(BS404,'Criteria Table'!$A$2:$I$102,2,FALSE),0)</f>
        <v>10</v>
      </c>
      <c r="BU404" s="95">
        <f t="shared" si="407"/>
        <v>10</v>
      </c>
      <c r="BV404" s="83">
        <f>IFERROR(VLOOKUP(TEXT($A404,"0000"),'AYP11'!$B$2113:$AU$2534,17,FALSE),"")</f>
        <v>47</v>
      </c>
      <c r="BW404" s="75">
        <f>IFERROR(VLOOKUP(BV404,'Criteria Table'!$A$2:$I$102,2,FALSE),0)</f>
        <v>5.3000000000000007</v>
      </c>
      <c r="BX404" s="95">
        <f t="shared" si="408"/>
        <v>52</v>
      </c>
      <c r="BY404" s="83">
        <f>IFERROR(VLOOKUP(TEXT($A404,"0000"),'AYP11'!$B$425:$AU$846,17,FALSE),"")</f>
        <v>0</v>
      </c>
      <c r="BZ404" s="75">
        <f>IFERROR(VLOOKUP(BY404,'Criteria Table'!$A$2:$I$102,2,FALSE),0)</f>
        <v>10</v>
      </c>
      <c r="CA404" s="95">
        <f t="shared" si="409"/>
        <v>10</v>
      </c>
      <c r="CB404" s="83">
        <f>IFERROR(VLOOKUP(TEXT($A404,"0000"),'AYP11'!$B$3:$AU$424,17,FALSE),"")</f>
        <v>0</v>
      </c>
      <c r="CC404" s="95">
        <f>IFERROR(VLOOKUP(CB404,'Criteria Table'!$A$2:$I$102,2,FALSE),0)</f>
        <v>10</v>
      </c>
      <c r="CD404" s="95">
        <f t="shared" si="410"/>
        <v>10</v>
      </c>
      <c r="CE404" s="83">
        <f>IFERROR(VLOOKUP(TEXT($A404,"0000"),'AYP11'!$B$1269:$AU$1690,17,FALSE),"")</f>
        <v>45</v>
      </c>
      <c r="CF404" s="95">
        <f>IFERROR(VLOOKUP(CE404,'Criteria Table'!$A$2:$I$102,2,FALSE),0)</f>
        <v>5.5</v>
      </c>
      <c r="CG404" s="95">
        <f t="shared" si="411"/>
        <v>51</v>
      </c>
      <c r="CH404" s="83">
        <f>IFERROR(VLOOKUP(TEXT($A404,"0000"),'AYP11'!$B$1691:$AU$2112,17,FALSE),"")</f>
        <v>23</v>
      </c>
      <c r="CI404" s="95">
        <f>IFERROR(VLOOKUP(CH404,'Criteria Table'!$A$2:$I$102,2,FALSE),0)</f>
        <v>7.7</v>
      </c>
      <c r="CJ404" s="95">
        <f t="shared" si="412"/>
        <v>31</v>
      </c>
      <c r="CK404" s="83">
        <f>IFERROR(VLOOKUP(TEXT($A404,"0000"),'AYP11'!$B$2535:$AU$2956,17,FALSE),"")</f>
        <v>24</v>
      </c>
      <c r="CL404" s="95">
        <f>IFERROR(VLOOKUP(CK404,'Criteria Table'!$A$2:$I$102,2,FALSE),0)</f>
        <v>7.6000000000000005</v>
      </c>
      <c r="CM404" s="95">
        <f t="shared" si="413"/>
        <v>32</v>
      </c>
      <c r="CN404" s="76">
        <f>IFERROR(VLOOKUP(TEXT($A404,"0000"),'AYP11'!$B$3379:$AU$3800,23,FALSE),"")</f>
        <v>0</v>
      </c>
      <c r="CO404" s="95">
        <f>IFERROR(VLOOKUP(CN404,'Criteria Table'!$A$2:$I$102,2,FALSE),0)</f>
        <v>10</v>
      </c>
      <c r="CP404" s="95">
        <f t="shared" si="414"/>
        <v>10</v>
      </c>
      <c r="CQ404" s="76">
        <f>IFERROR(VLOOKUP(TEXT($A404,"0000"),'AYP11'!$B$847:$AU$1268,23,FALSE),"")</f>
        <v>0</v>
      </c>
      <c r="CR404" s="95">
        <f>IFERROR(VLOOKUP(CQ404,'Criteria Table'!$A$2:$I$102,2,FALSE),0)</f>
        <v>10</v>
      </c>
      <c r="CS404" s="95">
        <f t="shared" si="415"/>
        <v>10</v>
      </c>
      <c r="CT404" s="76">
        <f>IFERROR(VLOOKUP(TEXT($A404,"0000"),'AYP11'!$B$2113:$AU$2534,23,FALSE),"")</f>
        <v>71</v>
      </c>
      <c r="CU404" s="95">
        <f>IFERROR(VLOOKUP(CT404,'Criteria Table'!$A$2:$I$102,2,FALSE),0)</f>
        <v>2.9000000000000004</v>
      </c>
      <c r="CV404" s="95">
        <f t="shared" si="416"/>
        <v>74</v>
      </c>
      <c r="CW404" s="76">
        <f>IFERROR(VLOOKUP(TEXT($A404,"0000"),'AYP11'!$B$425:$AU$846,23,FALSE),"")</f>
        <v>0</v>
      </c>
      <c r="CX404" s="95">
        <f>IFERROR(VLOOKUP(CW404,'Criteria Table'!$A$2:$I$102,2,FALSE),0)</f>
        <v>10</v>
      </c>
      <c r="CY404" s="95">
        <f t="shared" si="417"/>
        <v>10</v>
      </c>
      <c r="CZ404" s="76">
        <f>IFERROR(VLOOKUP(TEXT($A404,"0000"),'AYP11'!$B$3:$AU$424,23,FALSE),"")</f>
        <v>0</v>
      </c>
      <c r="DA404" s="95">
        <f>IFERROR(VLOOKUP(CZ404,'Criteria Table'!$A$2:$I$102,2,FALSE),0)</f>
        <v>10</v>
      </c>
      <c r="DB404" s="95">
        <f t="shared" si="418"/>
        <v>10</v>
      </c>
      <c r="DC404" s="76">
        <f>IFERROR(VLOOKUP(TEXT($A404,"0000"),'AYP11'!$B$1269:$AU$1690,23,FALSE),"")</f>
        <v>69</v>
      </c>
      <c r="DD404" s="95">
        <f>IFERROR(VLOOKUP(DC404,'Criteria Table'!$A$2:$I$102,2,FALSE),0)</f>
        <v>3.1</v>
      </c>
      <c r="DE404" s="95">
        <f t="shared" si="419"/>
        <v>72</v>
      </c>
      <c r="DF404" s="76">
        <f>IFERROR(VLOOKUP(TEXT($A404,"0000"),'AYP11'!$B$1691:$AU$2112,23,FALSE),"")</f>
        <v>50</v>
      </c>
      <c r="DG404" s="95">
        <f>IFERROR(VLOOKUP(DF404,'Criteria Table'!$A$2:$I$102,2,FALSE),0)</f>
        <v>5</v>
      </c>
      <c r="DH404" s="95">
        <f t="shared" si="420"/>
        <v>55</v>
      </c>
      <c r="DI404" s="76">
        <f>IFERROR(VLOOKUP(TEXT($A404,"0000"),'AYP11'!$B$2535:$AU$2956,23,FALSE),"")</f>
        <v>0</v>
      </c>
      <c r="DJ404" s="95">
        <f>IFERROR(VLOOKUP(DI404,'Criteria Table'!$A$2:$I$102,2,FALSE),0)</f>
        <v>10</v>
      </c>
      <c r="DK404" s="95">
        <f t="shared" si="421"/>
        <v>10</v>
      </c>
      <c r="DL404" s="91">
        <f>IFERROR(VLOOKUP(TEXT($A404,"0000"),'AYP11'!$B$3379:$AU$3800,11,FALSE),"")</f>
        <v>0</v>
      </c>
      <c r="DM404" s="95">
        <f t="shared" si="422"/>
        <v>1</v>
      </c>
      <c r="DN404" s="95" t="str">
        <f t="shared" si="423"/>
        <v/>
      </c>
      <c r="DO404" s="91">
        <f>IFERROR(VLOOKUP(TEXT($A404,"0000"),'AYP11'!$B$847:$AU$1268,11,FALSE),"")</f>
        <v>0</v>
      </c>
      <c r="DP404" s="95">
        <f t="shared" si="424"/>
        <v>1</v>
      </c>
      <c r="DQ404" s="95" t="str">
        <f t="shared" si="425"/>
        <v/>
      </c>
      <c r="DR404" s="91">
        <f>IFERROR(VLOOKUP(TEXT($A404,"0000"),'AYP11'!$B$2113:$AU$2534,11,FALSE),"")</f>
        <v>92</v>
      </c>
      <c r="DS404" s="95">
        <f t="shared" si="426"/>
        <v>0</v>
      </c>
      <c r="DT404" s="95">
        <f t="shared" si="427"/>
        <v>92</v>
      </c>
      <c r="DU404" s="91">
        <f>IFERROR(VLOOKUP(TEXT($A404,"0000"),'AYP11'!$B$425:$AU$846,11,FALSE),"")</f>
        <v>0</v>
      </c>
      <c r="DV404" s="95">
        <f t="shared" si="428"/>
        <v>1</v>
      </c>
      <c r="DW404" s="95" t="str">
        <f t="shared" si="429"/>
        <v/>
      </c>
      <c r="DX404" s="91">
        <f>IFERROR(VLOOKUP(TEXT($A404,"0000"),'AYP11'!$B$3:$AU$424,11,FALSE),"")</f>
        <v>0</v>
      </c>
      <c r="DY404" s="95">
        <f t="shared" si="430"/>
        <v>1</v>
      </c>
      <c r="DZ404" s="95" t="str">
        <f t="shared" si="431"/>
        <v/>
      </c>
      <c r="EA404" s="91">
        <f>IFERROR(VLOOKUP(TEXT($A404,"0000"),'AYP11'!$B$1269:$AU$1690,11,FALSE),"")</f>
        <v>90</v>
      </c>
      <c r="EB404" s="95">
        <f t="shared" si="432"/>
        <v>0</v>
      </c>
      <c r="EC404" s="95">
        <f t="shared" si="433"/>
        <v>90</v>
      </c>
      <c r="ED404" s="91">
        <f>IFERROR(VLOOKUP(TEXT($A404,"0000"),'AYP11'!$B$1691:$AU$2112,11,FALSE),"")</f>
        <v>66</v>
      </c>
      <c r="EE404" s="95">
        <f t="shared" si="434"/>
        <v>1</v>
      </c>
      <c r="EF404" s="95">
        <f t="shared" si="435"/>
        <v>67</v>
      </c>
      <c r="EG404" s="91">
        <f>IFERROR(VLOOKUP(TEXT($A404,"0000"),'AYP11'!$B$2535:$AU$2956,11,FALSE),"")</f>
        <v>85</v>
      </c>
      <c r="EH404" s="95">
        <f t="shared" si="436"/>
        <v>1</v>
      </c>
      <c r="EI404" s="95">
        <f t="shared" si="437"/>
        <v>86</v>
      </c>
    </row>
    <row r="405" spans="1:147" x14ac:dyDescent="0.25">
      <c r="A405" s="248">
        <v>7301</v>
      </c>
      <c r="B405" s="291">
        <f t="shared" si="384"/>
        <v>8.4598698481561811</v>
      </c>
      <c r="C405" s="50">
        <f>IFERROR(VLOOKUP(TEXT($A405,"0000"),'R-M11'!$A$2:$AA$500,4,FALSE),0)</f>
        <v>39</v>
      </c>
      <c r="D405" s="291">
        <f t="shared" si="385"/>
        <v>1.9522776572668112</v>
      </c>
      <c r="E405" s="98">
        <f>IFERROR(SUM(VLOOKUP(TEXT($A405,"0000"),'R-M11'!$A$2:$AA$500,5,FALSE),VLOOKUP(TEXT($A405,"0000"),'R-M11'!$A$2:$AA$500,6,FALSE)),0)</f>
        <v>9</v>
      </c>
      <c r="F405" s="58">
        <f>IFERROR(VLOOKUP(TEXT($A405,"0000"),'R-M11'!$A$2:$AA$500,14,FALSE),0)</f>
        <v>461</v>
      </c>
      <c r="G405" s="230">
        <f t="shared" si="438"/>
        <v>14.759869848156182</v>
      </c>
      <c r="H405" s="97">
        <f t="shared" si="386"/>
        <v>68.042999999999992</v>
      </c>
      <c r="I405" s="230">
        <f t="shared" si="439"/>
        <v>4.6522776572668114</v>
      </c>
      <c r="J405" s="97">
        <f t="shared" si="387"/>
        <v>21.447000000000003</v>
      </c>
      <c r="K405" s="230">
        <f t="shared" si="388"/>
        <v>10</v>
      </c>
      <c r="L405" s="121">
        <f>IFERROR(VLOOKUP(K405,'Criteria Table'!$A$2:$I$102,2,FALSE),"")</f>
        <v>9</v>
      </c>
      <c r="M405" s="230">
        <f t="shared" si="389"/>
        <v>19.412147505422993</v>
      </c>
      <c r="N405" s="286">
        <f t="shared" si="390"/>
        <v>26.5625</v>
      </c>
      <c r="O405" s="50">
        <f>IFERROR(VLOOKUP(TEXT($A405,"0000"),'R-M11'!$A$2:$AA$500,17,FALSE),"")</f>
        <v>51</v>
      </c>
      <c r="P405" s="286">
        <f t="shared" si="391"/>
        <v>8.3333333333333321</v>
      </c>
      <c r="Q405" s="98">
        <f>IFERROR(SUM(VLOOKUP(TEXT($A405,"0000"),'R-M11'!$A$2:$AA$500,18,FALSE),VLOOKUP(TEXT($A405,"0000"),'R-M11'!$A$2:$AA$500,19,FALSE)),0)</f>
        <v>16</v>
      </c>
      <c r="R405" s="69">
        <f>IFERROR(VLOOKUP(TEXT($A405,"0000"),'R-M11'!$A$2:$AA$500,27,FALSE),0)</f>
        <v>192</v>
      </c>
      <c r="S405" s="121">
        <f t="shared" si="440"/>
        <v>31.112500000000001</v>
      </c>
      <c r="T405" s="70">
        <f t="shared" si="392"/>
        <v>59.735999999999997</v>
      </c>
      <c r="U405" s="121">
        <f t="shared" si="441"/>
        <v>10.283333333333331</v>
      </c>
      <c r="V405" s="70">
        <f t="shared" si="393"/>
        <v>19.743999999999996</v>
      </c>
      <c r="W405" s="121">
        <f t="shared" si="394"/>
        <v>35</v>
      </c>
      <c r="X405" s="124">
        <f>IFERROR(VLOOKUP(W405,'Criteria Table'!$A$2:$I$102,2,FALSE),"")</f>
        <v>6.5</v>
      </c>
      <c r="Y405" s="121">
        <f t="shared" si="395"/>
        <v>41.395833333333329</v>
      </c>
      <c r="Z405" s="92">
        <f>IFERROR(IF(VLOOKUP(A405,'SG11'!$A$3:$AI$500,18,FALSE)="","NA",VLOOKUP(A405,'SG11'!$A$3:$AI$500,18,FALSE)),"")</f>
        <v>41</v>
      </c>
      <c r="AA405" s="75">
        <f>IFERROR(VLOOKUP(Z405,'Criteria Table'!$A$2:$I$102,6,FALSE),"NA")</f>
        <v>10</v>
      </c>
      <c r="AB405" s="95">
        <f t="shared" si="442"/>
        <v>51</v>
      </c>
      <c r="AC405" s="84">
        <f>IFERROR(IF(VLOOKUP(A405,'SG11'!$A$3:$AI$500,19,FALSE)="","NA",VLOOKUP(A405,'SG11'!$A$3:$AI$500,19,FALSE)),"")</f>
        <v>70</v>
      </c>
      <c r="AD405" s="75">
        <f>IFERROR(VLOOKUP(AC405,'Criteria Table'!$A$2:$I$102,6,FALSE),"NA")</f>
        <v>5</v>
      </c>
      <c r="AE405" s="95">
        <f t="shared" si="443"/>
        <v>75</v>
      </c>
      <c r="AF405" s="92">
        <f>IFERROR(IF(VLOOKUP(A405,'SG11'!$A$3:$AI$500,20,FALSE)="","NA",VLOOKUP(A405,'SG11'!$A$3:$AI$500,20,FALSE)),"")</f>
        <v>57</v>
      </c>
      <c r="AG405" s="75">
        <f>IFERROR(VLOOKUP(AF405,'Criteria Table'!$A$2:$I$102,6,FALSE),"NA")</f>
        <v>10</v>
      </c>
      <c r="AH405" s="95">
        <f t="shared" si="444"/>
        <v>67</v>
      </c>
      <c r="AI405" s="84">
        <f>IFERROR(IF(VLOOKUP(A405,'SG11'!$A$3:$AI$500,21,FALSE)="","NA",VLOOKUP(A405,'SG11'!$A$3:$AI$500,21,FALSE)),"")</f>
        <v>65</v>
      </c>
      <c r="AJ405" s="75">
        <f>IFERROR(VLOOKUP(AI405,'Criteria Table'!$A$2:$I$102,6,FALSE),"NA")</f>
        <v>5</v>
      </c>
      <c r="AK405" s="95">
        <f t="shared" si="445"/>
        <v>70</v>
      </c>
      <c r="AL405" s="99">
        <f>IFERROR(VLOOKUP(TEXT(A405,"0000"),'W11'!$A$1:$E$500,4,FALSE)/AP405*100,"")</f>
        <v>87.623762376237622</v>
      </c>
      <c r="AM405" s="97">
        <f>IFERROR(VLOOKUP(TEXT(A405,"0000"),'W11'!$A$1:$E$500,4,FALSE),"")</f>
        <v>177</v>
      </c>
      <c r="AN405" s="99">
        <f t="shared" si="396"/>
        <v>88.623762376237622</v>
      </c>
      <c r="AO405" s="97">
        <f t="shared" si="397"/>
        <v>179.02</v>
      </c>
      <c r="AP405" s="99">
        <f>IFERROR(VLOOKUP(TEXT(A405,"0000"),'W11'!$A$1:$E$500,5,FALSE),"")</f>
        <v>202</v>
      </c>
      <c r="AQ405" s="97">
        <f>IFERROR(VLOOKUP(ROUND(AL405,0),'Criteria Table'!$A$2:$I$102,4,FALSE),0)</f>
        <v>1</v>
      </c>
      <c r="AR405" s="128"/>
      <c r="AS405" s="95"/>
      <c r="AT405" s="95"/>
      <c r="AU405" s="100">
        <f>IFERROR(VLOOKUP(TEXT(A405,"0000"),'Sci11'!$A$3:$N$492,4,FALSE)/VLOOKUP(TEXT(A405,"0000"),'Sci11'!$A$3:$N$492,14,FALSE)*100,"")</f>
        <v>18.471337579617835</v>
      </c>
      <c r="AV405" s="101">
        <f>SUM(VLOOKUP(TEXT(A405,"0000"),'Sci11'!$A$3:$N$492,5,FALSE),VLOOKUP(TEXT(A405,"0000"),'Sci11'!$A$3:$N$492,6,FALSE))/VLOOKUP(TEXT(A405,"0000"),'Sci11'!$A$3:$N$492,14,FALSE)*100</f>
        <v>0.63694267515923575</v>
      </c>
      <c r="AW405" s="100">
        <f t="shared" si="446"/>
        <v>24.141337579617833</v>
      </c>
      <c r="AX405" s="101">
        <f>IFERROR(AW405/100*VLOOKUP(TEXT(A405,"0000"),'Sci11'!$A$3:$N$492,14,FALSE),"")</f>
        <v>37.901899999999998</v>
      </c>
      <c r="AY405" s="100">
        <f t="shared" si="447"/>
        <v>3.0669426751592352</v>
      </c>
      <c r="AZ405" s="101">
        <f>IFERROR(AY405/100*VLOOKUP(TEXT(A405,"0000"),'Sci11'!$A$3:$N$492,14,FALSE),"")</f>
        <v>4.8150999999999993</v>
      </c>
      <c r="BA405" s="100">
        <f t="shared" si="398"/>
        <v>19</v>
      </c>
      <c r="BB405" s="101">
        <f>IFERROR(VLOOKUP(BA405,'Criteria Table'!$A$2:$I$102,2,FALSE),"")</f>
        <v>8.1</v>
      </c>
      <c r="BC405" s="101">
        <f t="shared" si="399"/>
        <v>27.1</v>
      </c>
      <c r="BD405" s="82">
        <f>IFERROR(VLOOKUP(A405,ATTx11!$A$2:$N$500,4,FALSE),"")</f>
        <v>93.21</v>
      </c>
      <c r="BE405" s="95">
        <f t="shared" si="400"/>
        <v>1</v>
      </c>
      <c r="BF405" s="96">
        <f t="shared" si="401"/>
        <v>94.21</v>
      </c>
      <c r="BG405" s="70">
        <f>IFERROR(VLOOKUP(A405,ATTx11!$A$2:$N$500,11,FALSE),"")</f>
        <v>92</v>
      </c>
      <c r="BH405" s="95">
        <f t="shared" si="402"/>
        <v>82.8</v>
      </c>
      <c r="BI405" s="70">
        <f>IFERROR(VLOOKUP(A405,ATTx11!$A$2:$N$500,12,FALSE),"")</f>
        <v>159</v>
      </c>
      <c r="BJ405" s="97">
        <f t="shared" si="403"/>
        <v>143.1</v>
      </c>
      <c r="BK405" s="84">
        <f>IFERROR(VLOOKUP(A405,ATTx11!$A$2:$N$500,7,FALSE),"")</f>
        <v>76</v>
      </c>
      <c r="BL405" s="97">
        <f t="shared" si="404"/>
        <v>68.400000000000006</v>
      </c>
      <c r="BM405" s="84">
        <f>IFERROR(VLOOKUP(A405,ATTx11!$A$2:$N$500,8,FALSE),"")</f>
        <v>118</v>
      </c>
      <c r="BN405" s="95">
        <f t="shared" si="405"/>
        <v>106.2</v>
      </c>
      <c r="BO405" s="95"/>
      <c r="BP405" s="83">
        <f>IFERROR(VLOOKUP(TEXT($A405,"0000"),'AYP11'!$B$3379:$AU$3800,17,FALSE),"")</f>
        <v>0</v>
      </c>
      <c r="BQ405" s="75">
        <f>IFERROR(VLOOKUP(BP405,'Criteria Table'!$A$2:$I$102,2,FALSE),0)</f>
        <v>10</v>
      </c>
      <c r="BR405" s="95">
        <f t="shared" si="406"/>
        <v>10</v>
      </c>
      <c r="BS405" s="83">
        <f>IFERROR(VLOOKUP(TEXT($A405,"0000"),'AYP11'!$B$847:$AU$1268,17,FALSE),"")</f>
        <v>16</v>
      </c>
      <c r="BT405" s="75">
        <f>IFERROR(VLOOKUP(BS405,'Criteria Table'!$A$2:$I$102,2,FALSE),0)</f>
        <v>8.4</v>
      </c>
      <c r="BU405" s="95">
        <f t="shared" si="407"/>
        <v>24</v>
      </c>
      <c r="BV405" s="83">
        <f>IFERROR(VLOOKUP(TEXT($A405,"0000"),'AYP11'!$B$2113:$AU$2534,17,FALSE),"")</f>
        <v>0</v>
      </c>
      <c r="BW405" s="75">
        <f>IFERROR(VLOOKUP(BV405,'Criteria Table'!$A$2:$I$102,2,FALSE),0)</f>
        <v>10</v>
      </c>
      <c r="BX405" s="95">
        <f t="shared" si="408"/>
        <v>10</v>
      </c>
      <c r="BY405" s="83">
        <f>IFERROR(VLOOKUP(TEXT($A405,"0000"),'AYP11'!$B$425:$AU$846,17,FALSE),"")</f>
        <v>0</v>
      </c>
      <c r="BZ405" s="75">
        <f>IFERROR(VLOOKUP(BY405,'Criteria Table'!$A$2:$I$102,2,FALSE),0)</f>
        <v>10</v>
      </c>
      <c r="CA405" s="95">
        <f t="shared" si="409"/>
        <v>10</v>
      </c>
      <c r="CB405" s="83">
        <f>IFERROR(VLOOKUP(TEXT($A405,"0000"),'AYP11'!$B$3:$AU$424,17,FALSE),"")</f>
        <v>0</v>
      </c>
      <c r="CC405" s="95">
        <f>IFERROR(VLOOKUP(CB405,'Criteria Table'!$A$2:$I$102,2,FALSE),0)</f>
        <v>10</v>
      </c>
      <c r="CD405" s="95">
        <f t="shared" si="410"/>
        <v>10</v>
      </c>
      <c r="CE405" s="83">
        <f>IFERROR(VLOOKUP(TEXT($A405,"0000"),'AYP11'!$B$1269:$AU$1690,17,FALSE),"")</f>
        <v>15</v>
      </c>
      <c r="CF405" s="95">
        <f>IFERROR(VLOOKUP(CE405,'Criteria Table'!$A$2:$I$102,2,FALSE),0)</f>
        <v>8.5</v>
      </c>
      <c r="CG405" s="95">
        <f t="shared" si="411"/>
        <v>24</v>
      </c>
      <c r="CH405" s="83">
        <f>IFERROR(VLOOKUP(TEXT($A405,"0000"),'AYP11'!$B$1691:$AU$2112,17,FALSE),"")</f>
        <v>0</v>
      </c>
      <c r="CI405" s="95">
        <f>IFERROR(VLOOKUP(CH405,'Criteria Table'!$A$2:$I$102,2,FALSE),0)</f>
        <v>10</v>
      </c>
      <c r="CJ405" s="95">
        <f t="shared" si="412"/>
        <v>10</v>
      </c>
      <c r="CK405" s="83">
        <f>IFERROR(VLOOKUP(TEXT($A405,"0000"),'AYP11'!$B$2535:$AU$2956,17,FALSE),"")</f>
        <v>24</v>
      </c>
      <c r="CL405" s="95">
        <f>IFERROR(VLOOKUP(CK405,'Criteria Table'!$A$2:$I$102,2,FALSE),0)</f>
        <v>7.6000000000000005</v>
      </c>
      <c r="CM405" s="95">
        <f t="shared" si="413"/>
        <v>32</v>
      </c>
      <c r="CN405" s="76">
        <f>IFERROR(VLOOKUP(TEXT($A405,"0000"),'AYP11'!$B$3379:$AU$3800,23,FALSE),"")</f>
        <v>0</v>
      </c>
      <c r="CO405" s="95">
        <f>IFERROR(VLOOKUP(CN405,'Criteria Table'!$A$2:$I$102,2,FALSE),0)</f>
        <v>10</v>
      </c>
      <c r="CP405" s="95">
        <f t="shared" si="414"/>
        <v>10</v>
      </c>
      <c r="CQ405" s="76">
        <f>IFERROR(VLOOKUP(TEXT($A405,"0000"),'AYP11'!$B$847:$AU$1268,23,FALSE),"")</f>
        <v>41</v>
      </c>
      <c r="CR405" s="95">
        <f>IFERROR(VLOOKUP(CQ405,'Criteria Table'!$A$2:$I$102,2,FALSE),0)</f>
        <v>5.9</v>
      </c>
      <c r="CS405" s="95">
        <f t="shared" si="415"/>
        <v>47</v>
      </c>
      <c r="CT405" s="76">
        <f>IFERROR(VLOOKUP(TEXT($A405,"0000"),'AYP11'!$B$2113:$AU$2534,23,FALSE),"")</f>
        <v>0</v>
      </c>
      <c r="CU405" s="95">
        <f>IFERROR(VLOOKUP(CT405,'Criteria Table'!$A$2:$I$102,2,FALSE),0)</f>
        <v>10</v>
      </c>
      <c r="CV405" s="95">
        <f t="shared" si="416"/>
        <v>10</v>
      </c>
      <c r="CW405" s="76">
        <f>IFERROR(VLOOKUP(TEXT($A405,"0000"),'AYP11'!$B$425:$AU$846,23,FALSE),"")</f>
        <v>0</v>
      </c>
      <c r="CX405" s="95">
        <f>IFERROR(VLOOKUP(CW405,'Criteria Table'!$A$2:$I$102,2,FALSE),0)</f>
        <v>10</v>
      </c>
      <c r="CY405" s="95">
        <f t="shared" si="417"/>
        <v>10</v>
      </c>
      <c r="CZ405" s="76">
        <f>IFERROR(VLOOKUP(TEXT($A405,"0000"),'AYP11'!$B$3:$AU$424,23,FALSE),"")</f>
        <v>0</v>
      </c>
      <c r="DA405" s="95">
        <f>IFERROR(VLOOKUP(CZ405,'Criteria Table'!$A$2:$I$102,2,FALSE),0)</f>
        <v>10</v>
      </c>
      <c r="DB405" s="95">
        <f t="shared" si="418"/>
        <v>10</v>
      </c>
      <c r="DC405" s="76">
        <f>IFERROR(VLOOKUP(TEXT($A405,"0000"),'AYP11'!$B$1269:$AU$1690,23,FALSE),"")</f>
        <v>45</v>
      </c>
      <c r="DD405" s="95">
        <f>IFERROR(VLOOKUP(DC405,'Criteria Table'!$A$2:$I$102,2,FALSE),0)</f>
        <v>5.5</v>
      </c>
      <c r="DE405" s="95">
        <f t="shared" si="419"/>
        <v>51</v>
      </c>
      <c r="DF405" s="76">
        <f>IFERROR(VLOOKUP(TEXT($A405,"0000"),'AYP11'!$B$1691:$AU$2112,23,FALSE),"")</f>
        <v>0</v>
      </c>
      <c r="DG405" s="95">
        <f>IFERROR(VLOOKUP(DF405,'Criteria Table'!$A$2:$I$102,2,FALSE),0)</f>
        <v>10</v>
      </c>
      <c r="DH405" s="95">
        <f t="shared" si="420"/>
        <v>10</v>
      </c>
      <c r="DI405" s="76">
        <f>IFERROR(VLOOKUP(TEXT($A405,"0000"),'AYP11'!$B$2535:$AU$2956,23,FALSE),"")</f>
        <v>48</v>
      </c>
      <c r="DJ405" s="95">
        <f>IFERROR(VLOOKUP(DI405,'Criteria Table'!$A$2:$I$102,2,FALSE),0)</f>
        <v>5.2</v>
      </c>
      <c r="DK405" s="95">
        <f t="shared" si="421"/>
        <v>53</v>
      </c>
      <c r="DL405" s="91">
        <f>IFERROR(VLOOKUP(TEXT($A405,"0000"),'AYP11'!$B$3379:$AU$3800,11,FALSE),"")</f>
        <v>0</v>
      </c>
      <c r="DM405" s="95">
        <f t="shared" si="422"/>
        <v>1</v>
      </c>
      <c r="DN405" s="95" t="str">
        <f t="shared" si="423"/>
        <v/>
      </c>
      <c r="DO405" s="91">
        <f>IFERROR(VLOOKUP(TEXT($A405,"0000"),'AYP11'!$B$847:$AU$1268,11,FALSE),"")</f>
        <v>90</v>
      </c>
      <c r="DP405" s="95">
        <f t="shared" si="424"/>
        <v>0</v>
      </c>
      <c r="DQ405" s="95">
        <f t="shared" si="425"/>
        <v>90</v>
      </c>
      <c r="DR405" s="91">
        <f>IFERROR(VLOOKUP(TEXT($A405,"0000"),'AYP11'!$B$2113:$AU$2534,11,FALSE),"")</f>
        <v>0</v>
      </c>
      <c r="DS405" s="95">
        <f t="shared" si="426"/>
        <v>1</v>
      </c>
      <c r="DT405" s="95" t="str">
        <f t="shared" si="427"/>
        <v/>
      </c>
      <c r="DU405" s="91">
        <f>IFERROR(VLOOKUP(TEXT($A405,"0000"),'AYP11'!$B$425:$AU$846,11,FALSE),"")</f>
        <v>0</v>
      </c>
      <c r="DV405" s="95">
        <f t="shared" si="428"/>
        <v>1</v>
      </c>
      <c r="DW405" s="95" t="str">
        <f t="shared" si="429"/>
        <v/>
      </c>
      <c r="DX405" s="91">
        <f>IFERROR(VLOOKUP(TEXT($A405,"0000"),'AYP11'!$B$3:$AU$424,11,FALSE),"")</f>
        <v>0</v>
      </c>
      <c r="DY405" s="95">
        <f t="shared" si="430"/>
        <v>1</v>
      </c>
      <c r="DZ405" s="95" t="str">
        <f t="shared" si="431"/>
        <v/>
      </c>
      <c r="EA405" s="91">
        <f>IFERROR(VLOOKUP(TEXT($A405,"0000"),'AYP11'!$B$1269:$AU$1690,11,FALSE),"")</f>
        <v>90</v>
      </c>
      <c r="EB405" s="95">
        <f t="shared" si="432"/>
        <v>0</v>
      </c>
      <c r="EC405" s="95">
        <f t="shared" si="433"/>
        <v>90</v>
      </c>
      <c r="ED405" s="91">
        <f>IFERROR(VLOOKUP(TEXT($A405,"0000"),'AYP11'!$B$1691:$AU$2112,11,FALSE),"")</f>
        <v>76</v>
      </c>
      <c r="EE405" s="95">
        <f t="shared" si="434"/>
        <v>1</v>
      </c>
      <c r="EF405" s="95">
        <f t="shared" si="435"/>
        <v>77</v>
      </c>
      <c r="EG405" s="91">
        <f>IFERROR(VLOOKUP(TEXT($A405,"0000"),'AYP11'!$B$2535:$AU$2956,11,FALSE),"")</f>
        <v>0</v>
      </c>
      <c r="EH405" s="95">
        <f t="shared" si="436"/>
        <v>1</v>
      </c>
      <c r="EI405" s="95" t="str">
        <f t="shared" si="437"/>
        <v/>
      </c>
      <c r="EP405" s="34">
        <v>63</v>
      </c>
      <c r="EQ405" s="102" t="s">
        <v>2058</v>
      </c>
    </row>
    <row r="406" spans="1:147" x14ac:dyDescent="0.25">
      <c r="A406" s="248">
        <v>7341</v>
      </c>
      <c r="B406" s="291">
        <f t="shared" si="384"/>
        <v>9.1353996737357264</v>
      </c>
      <c r="C406" s="50">
        <f>IFERROR(VLOOKUP(TEXT($A406,"0000"),'R-M11'!$A$2:$AA$500,4,FALSE),0)</f>
        <v>56</v>
      </c>
      <c r="D406" s="291">
        <f t="shared" si="385"/>
        <v>3.588907014681892</v>
      </c>
      <c r="E406" s="98">
        <f>IFERROR(SUM(VLOOKUP(TEXT($A406,"0000"),'R-M11'!$A$2:$AA$500,5,FALSE),VLOOKUP(TEXT($A406,"0000"),'R-M11'!$A$2:$AA$500,6,FALSE)),0)</f>
        <v>22</v>
      </c>
      <c r="F406" s="58">
        <f>IFERROR(VLOOKUP(TEXT($A406,"0000"),'R-M11'!$A$2:$AA$500,14,FALSE),0)</f>
        <v>613</v>
      </c>
      <c r="G406" s="230">
        <f t="shared" si="438"/>
        <v>15.225399673735726</v>
      </c>
      <c r="H406" s="97">
        <f t="shared" si="386"/>
        <v>93.331699999999998</v>
      </c>
      <c r="I406" s="230">
        <f t="shared" si="439"/>
        <v>6.1989070146818923</v>
      </c>
      <c r="J406" s="97">
        <f t="shared" si="387"/>
        <v>37.999299999999998</v>
      </c>
      <c r="K406" s="230">
        <f t="shared" si="388"/>
        <v>13</v>
      </c>
      <c r="L406" s="121">
        <f>IFERROR(VLOOKUP(K406,'Criteria Table'!$A$2:$I$102,2,FALSE),"")</f>
        <v>8.7000000000000011</v>
      </c>
      <c r="M406" s="230">
        <f t="shared" si="389"/>
        <v>21.424306688417619</v>
      </c>
      <c r="N406" s="286">
        <f t="shared" si="390"/>
        <v>33.779264214046819</v>
      </c>
      <c r="O406" s="50">
        <f>IFERROR(VLOOKUP(TEXT($A406,"0000"),'R-M11'!$A$2:$AA$500,17,FALSE),"")</f>
        <v>101</v>
      </c>
      <c r="P406" s="286">
        <f t="shared" si="391"/>
        <v>15.384615384615385</v>
      </c>
      <c r="Q406" s="98">
        <f>IFERROR(SUM(VLOOKUP(TEXT($A406,"0000"),'R-M11'!$A$2:$AA$500,18,FALSE),VLOOKUP(TEXT($A406,"0000"),'R-M11'!$A$2:$AA$500,19,FALSE)),0)</f>
        <v>46</v>
      </c>
      <c r="R406" s="69">
        <f>IFERROR(VLOOKUP(TEXT($A406,"0000"),'R-M11'!$A$2:$AA$500,27,FALSE),0)</f>
        <v>299</v>
      </c>
      <c r="S406" s="121">
        <f t="shared" si="440"/>
        <v>37.349264214046819</v>
      </c>
      <c r="T406" s="70">
        <f t="shared" si="392"/>
        <v>111.67429999999999</v>
      </c>
      <c r="U406" s="121">
        <f t="shared" si="441"/>
        <v>16.914615384615384</v>
      </c>
      <c r="V406" s="70">
        <f t="shared" si="393"/>
        <v>50.5747</v>
      </c>
      <c r="W406" s="121">
        <f t="shared" si="394"/>
        <v>49</v>
      </c>
      <c r="X406" s="124">
        <f>IFERROR(VLOOKUP(W406,'Criteria Table'!$A$2:$I$102,2,FALSE),"")</f>
        <v>5.1000000000000005</v>
      </c>
      <c r="Y406" s="121">
        <f t="shared" si="395"/>
        <v>54.2638795986622</v>
      </c>
      <c r="Z406" s="92">
        <f>IFERROR(IF(VLOOKUP(A406,'SG11'!$A$3:$AI$500,18,FALSE)="","NA",VLOOKUP(A406,'SG11'!$A$3:$AI$500,18,FALSE)),"")</f>
        <v>34</v>
      </c>
      <c r="AA406" s="75">
        <f>IFERROR(VLOOKUP(Z406,'Criteria Table'!$A$2:$I$102,6,FALSE),"NA")</f>
        <v>10</v>
      </c>
      <c r="AB406" s="95">
        <f t="shared" si="442"/>
        <v>44</v>
      </c>
      <c r="AC406" s="84">
        <f>IFERROR(IF(VLOOKUP(A406,'SG11'!$A$3:$AI$500,19,FALSE)="","NA",VLOOKUP(A406,'SG11'!$A$3:$AI$500,19,FALSE)),"")</f>
        <v>65</v>
      </c>
      <c r="AD406" s="75">
        <f>IFERROR(VLOOKUP(AC406,'Criteria Table'!$A$2:$I$102,6,FALSE),"NA")</f>
        <v>5</v>
      </c>
      <c r="AE406" s="95">
        <f t="shared" si="443"/>
        <v>70</v>
      </c>
      <c r="AF406" s="92">
        <f>IFERROR(IF(VLOOKUP(A406,'SG11'!$A$3:$AI$500,20,FALSE)="","NA",VLOOKUP(A406,'SG11'!$A$3:$AI$500,20,FALSE)),"")</f>
        <v>46</v>
      </c>
      <c r="AG406" s="75">
        <f>IFERROR(VLOOKUP(AF406,'Criteria Table'!$A$2:$I$102,6,FALSE),"NA")</f>
        <v>10</v>
      </c>
      <c r="AH406" s="95">
        <f t="shared" si="444"/>
        <v>56</v>
      </c>
      <c r="AI406" s="84">
        <f>IFERROR(IF(VLOOKUP(A406,'SG11'!$A$3:$AI$500,21,FALSE)="","NA",VLOOKUP(A406,'SG11'!$A$3:$AI$500,21,FALSE)),"")</f>
        <v>71</v>
      </c>
      <c r="AJ406" s="75">
        <f>IFERROR(VLOOKUP(AI406,'Criteria Table'!$A$2:$I$102,6,FALSE),"NA")</f>
        <v>5</v>
      </c>
      <c r="AK406" s="95">
        <f t="shared" si="445"/>
        <v>76</v>
      </c>
      <c r="AL406" s="99">
        <f>IFERROR(VLOOKUP(TEXT(A406,"0000"),'W11'!$A$1:$E$500,4,FALSE)/AP406*100,"")</f>
        <v>89.137380191693296</v>
      </c>
      <c r="AM406" s="97">
        <f>IFERROR(VLOOKUP(TEXT(A406,"0000"),'W11'!$A$1:$E$500,4,FALSE),"")</f>
        <v>279</v>
      </c>
      <c r="AN406" s="99">
        <f t="shared" si="396"/>
        <v>90.137380191693296</v>
      </c>
      <c r="AO406" s="97">
        <f t="shared" si="397"/>
        <v>282.13</v>
      </c>
      <c r="AP406" s="99">
        <f>IFERROR(VLOOKUP(TEXT(A406,"0000"),'W11'!$A$1:$E$500,5,FALSE),"")</f>
        <v>313</v>
      </c>
      <c r="AQ406" s="97">
        <f>IFERROR(VLOOKUP(ROUND(AL406,0),'Criteria Table'!$A$2:$I$102,4,FALSE),0)</f>
        <v>1</v>
      </c>
      <c r="AR406" s="128"/>
      <c r="AS406" s="95"/>
      <c r="AT406" s="95"/>
      <c r="AU406" s="100">
        <f>IFERROR(VLOOKUP(TEXT(A406,"0000"),'Sci11'!$A$3:$N$492,4,FALSE)/VLOOKUP(TEXT(A406,"0000"),'Sci11'!$A$3:$N$492,14,FALSE)*100,"")</f>
        <v>16.157205240174672</v>
      </c>
      <c r="AV406" s="101">
        <f>SUM(VLOOKUP(TEXT(A406,"0000"),'Sci11'!$A$3:$N$492,5,FALSE),VLOOKUP(TEXT(A406,"0000"),'Sci11'!$A$3:$N$492,6,FALSE))/VLOOKUP(TEXT(A406,"0000"),'Sci11'!$A$3:$N$492,14,FALSE)*100</f>
        <v>1.3100436681222707</v>
      </c>
      <c r="AW406" s="100">
        <f t="shared" si="446"/>
        <v>21.967205240174671</v>
      </c>
      <c r="AX406" s="101">
        <f>IFERROR(AW406/100*VLOOKUP(TEXT(A406,"0000"),'Sci11'!$A$3:$N$492,14,FALSE),"")</f>
        <v>50.304899999999996</v>
      </c>
      <c r="AY406" s="100">
        <f t="shared" si="447"/>
        <v>3.8000436681222709</v>
      </c>
      <c r="AZ406" s="101">
        <f>IFERROR(AY406/100*VLOOKUP(TEXT(A406,"0000"),'Sci11'!$A$3:$N$492,14,FALSE),"")</f>
        <v>8.7020999999999997</v>
      </c>
      <c r="BA406" s="100">
        <f t="shared" si="398"/>
        <v>17</v>
      </c>
      <c r="BB406" s="101">
        <f>IFERROR(VLOOKUP(BA406,'Criteria Table'!$A$2:$I$102,2,FALSE),"")</f>
        <v>8.3000000000000007</v>
      </c>
      <c r="BC406" s="101">
        <f t="shared" si="399"/>
        <v>25.3</v>
      </c>
      <c r="BD406" s="82">
        <f>IFERROR(VLOOKUP(A406,ATTx11!$A$2:$N$500,4,FALSE),"")</f>
        <v>93.52</v>
      </c>
      <c r="BE406" s="95">
        <f t="shared" si="400"/>
        <v>1</v>
      </c>
      <c r="BF406" s="96">
        <f t="shared" si="401"/>
        <v>94.52</v>
      </c>
      <c r="BG406" s="70">
        <f>IFERROR(VLOOKUP(A406,ATTx11!$A$2:$N$500,11,FALSE),"")</f>
        <v>2194</v>
      </c>
      <c r="BH406" s="95">
        <f t="shared" si="402"/>
        <v>1974.6</v>
      </c>
      <c r="BI406" s="70">
        <f>IFERROR(VLOOKUP(A406,ATTx11!$A$2:$N$500,12,FALSE),"")</f>
        <v>273</v>
      </c>
      <c r="BJ406" s="97">
        <f t="shared" si="403"/>
        <v>245.7</v>
      </c>
      <c r="BK406" s="84">
        <f>IFERROR(VLOOKUP(A406,ATTx11!$A$2:$N$500,7,FALSE),"")</f>
        <v>682</v>
      </c>
      <c r="BL406" s="97">
        <f t="shared" si="404"/>
        <v>613.79999999999995</v>
      </c>
      <c r="BM406" s="84">
        <f>IFERROR(VLOOKUP(A406,ATTx11!$A$2:$N$500,8,FALSE),"")</f>
        <v>178</v>
      </c>
      <c r="BN406" s="95">
        <f t="shared" si="405"/>
        <v>160.19999999999999</v>
      </c>
      <c r="BO406" s="95"/>
      <c r="BP406" s="83">
        <f>IFERROR(VLOOKUP(TEXT($A406,"0000"),'AYP11'!$B$3379:$AU$3800,17,FALSE),"")</f>
        <v>0</v>
      </c>
      <c r="BQ406" s="75">
        <f>IFERROR(VLOOKUP(BP406,'Criteria Table'!$A$2:$I$102,2,FALSE),0)</f>
        <v>10</v>
      </c>
      <c r="BR406" s="95">
        <f t="shared" si="406"/>
        <v>10</v>
      </c>
      <c r="BS406" s="83">
        <f>IFERROR(VLOOKUP(TEXT($A406,"0000"),'AYP11'!$B$847:$AU$1268,17,FALSE),"")</f>
        <v>11</v>
      </c>
      <c r="BT406" s="75">
        <f>IFERROR(VLOOKUP(BS406,'Criteria Table'!$A$2:$I$102,2,FALSE),0)</f>
        <v>8.9</v>
      </c>
      <c r="BU406" s="95">
        <f t="shared" si="407"/>
        <v>20</v>
      </c>
      <c r="BV406" s="83">
        <f>IFERROR(VLOOKUP(TEXT($A406,"0000"),'AYP11'!$B$2113:$AU$2534,17,FALSE),"")</f>
        <v>14</v>
      </c>
      <c r="BW406" s="75">
        <f>IFERROR(VLOOKUP(BV406,'Criteria Table'!$A$2:$I$102,2,FALSE),0)</f>
        <v>8.6</v>
      </c>
      <c r="BX406" s="95">
        <f t="shared" si="408"/>
        <v>23</v>
      </c>
      <c r="BY406" s="83">
        <f>IFERROR(VLOOKUP(TEXT($A406,"0000"),'AYP11'!$B$425:$AU$846,17,FALSE),"")</f>
        <v>0</v>
      </c>
      <c r="BZ406" s="75">
        <f>IFERROR(VLOOKUP(BY406,'Criteria Table'!$A$2:$I$102,2,FALSE),0)</f>
        <v>10</v>
      </c>
      <c r="CA406" s="95">
        <f t="shared" si="409"/>
        <v>10</v>
      </c>
      <c r="CB406" s="83">
        <f>IFERROR(VLOOKUP(TEXT($A406,"0000"),'AYP11'!$B$3:$AU$424,17,FALSE),"")</f>
        <v>0</v>
      </c>
      <c r="CC406" s="95">
        <f>IFERROR(VLOOKUP(CB406,'Criteria Table'!$A$2:$I$102,2,FALSE),0)</f>
        <v>10</v>
      </c>
      <c r="CD406" s="95">
        <f t="shared" si="410"/>
        <v>10</v>
      </c>
      <c r="CE406" s="83">
        <f>IFERROR(VLOOKUP(TEXT($A406,"0000"),'AYP11'!$B$1269:$AU$1690,17,FALSE),"")</f>
        <v>13</v>
      </c>
      <c r="CF406" s="95">
        <f>IFERROR(VLOOKUP(CE406,'Criteria Table'!$A$2:$I$102,2,FALSE),0)</f>
        <v>8.7000000000000011</v>
      </c>
      <c r="CG406" s="95">
        <f t="shared" si="411"/>
        <v>22</v>
      </c>
      <c r="CH406" s="83">
        <f>IFERROR(VLOOKUP(TEXT($A406,"0000"),'AYP11'!$B$1691:$AU$2112,17,FALSE),"")</f>
        <v>0</v>
      </c>
      <c r="CI406" s="95">
        <f>IFERROR(VLOOKUP(CH406,'Criteria Table'!$A$2:$I$102,2,FALSE),0)</f>
        <v>10</v>
      </c>
      <c r="CJ406" s="95">
        <f t="shared" si="412"/>
        <v>10</v>
      </c>
      <c r="CK406" s="83">
        <f>IFERROR(VLOOKUP(TEXT($A406,"0000"),'AYP11'!$B$2535:$AU$2956,17,FALSE),"")</f>
        <v>0</v>
      </c>
      <c r="CL406" s="95">
        <f>IFERROR(VLOOKUP(CK406,'Criteria Table'!$A$2:$I$102,2,FALSE),0)</f>
        <v>10</v>
      </c>
      <c r="CM406" s="95">
        <f t="shared" si="413"/>
        <v>10</v>
      </c>
      <c r="CN406" s="76">
        <f>IFERROR(VLOOKUP(TEXT($A406,"0000"),'AYP11'!$B$3379:$AU$3800,23,FALSE),"")</f>
        <v>0</v>
      </c>
      <c r="CO406" s="95">
        <f>IFERROR(VLOOKUP(CN406,'Criteria Table'!$A$2:$I$102,2,FALSE),0)</f>
        <v>10</v>
      </c>
      <c r="CP406" s="95">
        <f t="shared" si="414"/>
        <v>10</v>
      </c>
      <c r="CQ406" s="76">
        <f>IFERROR(VLOOKUP(TEXT($A406,"0000"),'AYP11'!$B$847:$AU$1268,23,FALSE),"")</f>
        <v>45</v>
      </c>
      <c r="CR406" s="95">
        <f>IFERROR(VLOOKUP(CQ406,'Criteria Table'!$A$2:$I$102,2,FALSE),0)</f>
        <v>5.5</v>
      </c>
      <c r="CS406" s="95">
        <f t="shared" si="415"/>
        <v>51</v>
      </c>
      <c r="CT406" s="76">
        <f>IFERROR(VLOOKUP(TEXT($A406,"0000"),'AYP11'!$B$2113:$AU$2534,23,FALSE),"")</f>
        <v>53</v>
      </c>
      <c r="CU406" s="95">
        <f>IFERROR(VLOOKUP(CT406,'Criteria Table'!$A$2:$I$102,2,FALSE),0)</f>
        <v>4.7</v>
      </c>
      <c r="CV406" s="95">
        <f t="shared" si="416"/>
        <v>58</v>
      </c>
      <c r="CW406" s="76">
        <f>IFERROR(VLOOKUP(TEXT($A406,"0000"),'AYP11'!$B$425:$AU$846,23,FALSE),"")</f>
        <v>0</v>
      </c>
      <c r="CX406" s="95">
        <f>IFERROR(VLOOKUP(CW406,'Criteria Table'!$A$2:$I$102,2,FALSE),0)</f>
        <v>10</v>
      </c>
      <c r="CY406" s="95">
        <f t="shared" si="417"/>
        <v>10</v>
      </c>
      <c r="CZ406" s="76">
        <f>IFERROR(VLOOKUP(TEXT($A406,"0000"),'AYP11'!$B$3:$AU$424,23,FALSE),"")</f>
        <v>0</v>
      </c>
      <c r="DA406" s="95">
        <f>IFERROR(VLOOKUP(CZ406,'Criteria Table'!$A$2:$I$102,2,FALSE),0)</f>
        <v>10</v>
      </c>
      <c r="DB406" s="95">
        <f t="shared" si="418"/>
        <v>10</v>
      </c>
      <c r="DC406" s="76">
        <f>IFERROR(VLOOKUP(TEXT($A406,"0000"),'AYP11'!$B$1269:$AU$1690,23,FALSE),"")</f>
        <v>51</v>
      </c>
      <c r="DD406" s="95">
        <f>IFERROR(VLOOKUP(DC406,'Criteria Table'!$A$2:$I$102,2,FALSE),0)</f>
        <v>4.9000000000000004</v>
      </c>
      <c r="DE406" s="95">
        <f t="shared" si="419"/>
        <v>56</v>
      </c>
      <c r="DF406" s="76">
        <f>IFERROR(VLOOKUP(TEXT($A406,"0000"),'AYP11'!$B$1691:$AU$2112,23,FALSE),"")</f>
        <v>0</v>
      </c>
      <c r="DG406" s="95">
        <f>IFERROR(VLOOKUP(DF406,'Criteria Table'!$A$2:$I$102,2,FALSE),0)</f>
        <v>10</v>
      </c>
      <c r="DH406" s="95">
        <f t="shared" si="420"/>
        <v>10</v>
      </c>
      <c r="DI406" s="76">
        <f>IFERROR(VLOOKUP(TEXT($A406,"0000"),'AYP11'!$B$2535:$AU$2956,23,FALSE),"")</f>
        <v>0</v>
      </c>
      <c r="DJ406" s="95">
        <f>IFERROR(VLOOKUP(DI406,'Criteria Table'!$A$2:$I$102,2,FALSE),0)</f>
        <v>10</v>
      </c>
      <c r="DK406" s="95">
        <f t="shared" si="421"/>
        <v>10</v>
      </c>
      <c r="DL406" s="91">
        <f>IFERROR(VLOOKUP(TEXT($A406,"0000"),'AYP11'!$B$3379:$AU$3800,11,FALSE),"")</f>
        <v>0</v>
      </c>
      <c r="DM406" s="95">
        <f t="shared" si="422"/>
        <v>1</v>
      </c>
      <c r="DN406" s="95" t="str">
        <f t="shared" si="423"/>
        <v/>
      </c>
      <c r="DO406" s="91">
        <f>IFERROR(VLOOKUP(TEXT($A406,"0000"),'AYP11'!$B$847:$AU$1268,11,FALSE),"")</f>
        <v>0</v>
      </c>
      <c r="DP406" s="95">
        <f t="shared" si="424"/>
        <v>1</v>
      </c>
      <c r="DQ406" s="95" t="str">
        <f t="shared" si="425"/>
        <v/>
      </c>
      <c r="DR406" s="91">
        <f>IFERROR(VLOOKUP(TEXT($A406,"0000"),'AYP11'!$B$2113:$AU$2534,11,FALSE),"")</f>
        <v>89</v>
      </c>
      <c r="DS406" s="95">
        <f t="shared" si="426"/>
        <v>1</v>
      </c>
      <c r="DT406" s="95">
        <f t="shared" si="427"/>
        <v>90</v>
      </c>
      <c r="DU406" s="91">
        <f>IFERROR(VLOOKUP(TEXT($A406,"0000"),'AYP11'!$B$425:$AU$846,11,FALSE),"")</f>
        <v>0</v>
      </c>
      <c r="DV406" s="95">
        <f t="shared" si="428"/>
        <v>1</v>
      </c>
      <c r="DW406" s="95" t="str">
        <f t="shared" si="429"/>
        <v/>
      </c>
      <c r="DX406" s="91">
        <f>IFERROR(VLOOKUP(TEXT($A406,"0000"),'AYP11'!$B$3:$AU$424,11,FALSE),"")</f>
        <v>0</v>
      </c>
      <c r="DY406" s="95">
        <f t="shared" si="430"/>
        <v>1</v>
      </c>
      <c r="DZ406" s="95" t="str">
        <f t="shared" si="431"/>
        <v/>
      </c>
      <c r="EA406" s="91">
        <f>IFERROR(VLOOKUP(TEXT($A406,"0000"),'AYP11'!$B$1269:$AU$1690,11,FALSE),"")</f>
        <v>91</v>
      </c>
      <c r="EB406" s="95">
        <f t="shared" si="432"/>
        <v>0</v>
      </c>
      <c r="EC406" s="95">
        <f t="shared" si="433"/>
        <v>91</v>
      </c>
      <c r="ED406" s="91">
        <f>IFERROR(VLOOKUP(TEXT($A406,"0000"),'AYP11'!$B$1691:$AU$2112,11,FALSE),"")</f>
        <v>61</v>
      </c>
      <c r="EE406" s="95">
        <f t="shared" si="434"/>
        <v>1</v>
      </c>
      <c r="EF406" s="95">
        <f t="shared" si="435"/>
        <v>62</v>
      </c>
      <c r="EG406" s="91">
        <f>IFERROR(VLOOKUP(TEXT($A406,"0000"),'AYP11'!$B$2535:$AU$2956,11,FALSE),"")</f>
        <v>0</v>
      </c>
      <c r="EH406" s="95">
        <f t="shared" si="436"/>
        <v>1</v>
      </c>
      <c r="EI406" s="95" t="str">
        <f t="shared" si="437"/>
        <v/>
      </c>
      <c r="EO406" s="34" t="s">
        <v>2011</v>
      </c>
      <c r="EP406" s="34">
        <v>15</v>
      </c>
      <c r="EQ406" s="102" t="s">
        <v>1988</v>
      </c>
    </row>
    <row r="407" spans="1:147" x14ac:dyDescent="0.25">
      <c r="A407" s="248">
        <v>7361</v>
      </c>
      <c r="B407" s="291">
        <f t="shared" si="384"/>
        <v>22.69760696156635</v>
      </c>
      <c r="C407" s="50">
        <f>IFERROR(VLOOKUP(TEXT($A407,"0000"),'R-M11'!$A$2:$AA$500,4,FALSE),0)</f>
        <v>313</v>
      </c>
      <c r="D407" s="291">
        <f t="shared" si="385"/>
        <v>17.041334300217549</v>
      </c>
      <c r="E407" s="98">
        <f>IFERROR(SUM(VLOOKUP(TEXT($A407,"0000"),'R-M11'!$A$2:$AA$500,5,FALSE),VLOOKUP(TEXT($A407,"0000"),'R-M11'!$A$2:$AA$500,6,FALSE)),0)</f>
        <v>235</v>
      </c>
      <c r="F407" s="58">
        <f>IFERROR(VLOOKUP(TEXT($A407,"0000"),'R-M11'!$A$2:$AA$500,14,FALSE),0)</f>
        <v>1379</v>
      </c>
      <c r="G407" s="230">
        <f t="shared" si="438"/>
        <v>26.89760696156635</v>
      </c>
      <c r="H407" s="97">
        <f t="shared" si="386"/>
        <v>370.91799999999995</v>
      </c>
      <c r="I407" s="230">
        <f t="shared" si="439"/>
        <v>18.84133430021755</v>
      </c>
      <c r="J407" s="97">
        <f t="shared" si="387"/>
        <v>259.822</v>
      </c>
      <c r="K407" s="230">
        <f t="shared" si="388"/>
        <v>40</v>
      </c>
      <c r="L407" s="121">
        <f>IFERROR(VLOOKUP(K407,'Criteria Table'!$A$2:$I$102,2,FALSE),"")</f>
        <v>6</v>
      </c>
      <c r="M407" s="230">
        <f t="shared" si="389"/>
        <v>45.7389412617839</v>
      </c>
      <c r="N407" s="286">
        <f t="shared" si="390"/>
        <v>28.943338437978561</v>
      </c>
      <c r="O407" s="50">
        <f>IFERROR(VLOOKUP(TEXT($A407,"0000"),'R-M11'!$A$2:$AA$500,17,FALSE),"")</f>
        <v>189</v>
      </c>
      <c r="P407" s="286">
        <f t="shared" si="391"/>
        <v>40.735068912710567</v>
      </c>
      <c r="Q407" s="98">
        <f>IFERROR(SUM(VLOOKUP(TEXT($A407,"0000"),'R-M11'!$A$2:$AA$500,18,FALSE),VLOOKUP(TEXT($A407,"0000"),'R-M11'!$A$2:$AA$500,19,FALSE)),0)</f>
        <v>266</v>
      </c>
      <c r="R407" s="69">
        <f>IFERROR(VLOOKUP(TEXT($A407,"0000"),'R-M11'!$A$2:$AA$500,27,FALSE),0)</f>
        <v>653</v>
      </c>
      <c r="S407" s="121">
        <f t="shared" si="440"/>
        <v>31.043338437978562</v>
      </c>
      <c r="T407" s="70">
        <f t="shared" si="392"/>
        <v>202.71300000000002</v>
      </c>
      <c r="U407" s="121">
        <f t="shared" si="441"/>
        <v>41.635068912710565</v>
      </c>
      <c r="V407" s="70">
        <f t="shared" si="393"/>
        <v>271.87700000000001</v>
      </c>
      <c r="W407" s="121">
        <f t="shared" si="394"/>
        <v>70</v>
      </c>
      <c r="X407" s="124">
        <f>IFERROR(VLOOKUP(W407,'Criteria Table'!$A$2:$I$102,2,FALSE),"")</f>
        <v>3</v>
      </c>
      <c r="Y407" s="121">
        <f t="shared" si="395"/>
        <v>72.678407350689127</v>
      </c>
      <c r="Z407" s="92">
        <f>IFERROR(IF(VLOOKUP(A407,'SG11'!$A$3:$AI$500,18,FALSE)="","NA",VLOOKUP(A407,'SG11'!$A$3:$AI$500,18,FALSE)),"")</f>
        <v>52</v>
      </c>
      <c r="AA407" s="75">
        <f>IFERROR(VLOOKUP(Z407,'Criteria Table'!$A$2:$I$102,6,FALSE),"NA")</f>
        <v>10</v>
      </c>
      <c r="AB407" s="95">
        <f t="shared" si="442"/>
        <v>62</v>
      </c>
      <c r="AC407" s="84">
        <f>IFERROR(IF(VLOOKUP(A407,'SG11'!$A$3:$AI$500,19,FALSE)="","NA",VLOOKUP(A407,'SG11'!$A$3:$AI$500,19,FALSE)),"")</f>
        <v>78</v>
      </c>
      <c r="AD407" s="75">
        <f>IFERROR(VLOOKUP(AC407,'Criteria Table'!$A$2:$I$102,6,FALSE),"NA")</f>
        <v>5</v>
      </c>
      <c r="AE407" s="95">
        <f t="shared" si="443"/>
        <v>83</v>
      </c>
      <c r="AF407" s="92">
        <f>IFERROR(IF(VLOOKUP(A407,'SG11'!$A$3:$AI$500,20,FALSE)="","NA",VLOOKUP(A407,'SG11'!$A$3:$AI$500,20,FALSE)),"")</f>
        <v>52</v>
      </c>
      <c r="AG407" s="75">
        <f>IFERROR(VLOOKUP(AF407,'Criteria Table'!$A$2:$I$102,6,FALSE),"NA")</f>
        <v>10</v>
      </c>
      <c r="AH407" s="95">
        <f t="shared" si="444"/>
        <v>62</v>
      </c>
      <c r="AI407" s="84">
        <f>IFERROR(IF(VLOOKUP(A407,'SG11'!$A$3:$AI$500,21,FALSE)="","NA",VLOOKUP(A407,'SG11'!$A$3:$AI$500,21,FALSE)),"")</f>
        <v>70</v>
      </c>
      <c r="AJ407" s="75">
        <f>IFERROR(VLOOKUP(AI407,'Criteria Table'!$A$2:$I$102,6,FALSE),"NA")</f>
        <v>5</v>
      </c>
      <c r="AK407" s="95">
        <f t="shared" si="445"/>
        <v>75</v>
      </c>
      <c r="AL407" s="99">
        <f>IFERROR(VLOOKUP(TEXT(A407,"0000"),'W11'!$A$1:$E$500,4,FALSE)/AP407*100,"")</f>
        <v>94.674556213017752</v>
      </c>
      <c r="AM407" s="97">
        <f>IFERROR(VLOOKUP(TEXT(A407,"0000"),'W11'!$A$1:$E$500,4,FALSE),"")</f>
        <v>640</v>
      </c>
      <c r="AN407" s="99">
        <f t="shared" si="396"/>
        <v>94.674556213017752</v>
      </c>
      <c r="AO407" s="97">
        <f t="shared" si="397"/>
        <v>640</v>
      </c>
      <c r="AP407" s="99">
        <f>IFERROR(VLOOKUP(TEXT(A407,"0000"),'W11'!$A$1:$E$500,5,FALSE),"")</f>
        <v>676</v>
      </c>
      <c r="AQ407" s="97">
        <f>IFERROR(VLOOKUP(ROUND(AL407,0),'Criteria Table'!$A$2:$I$102,4,FALSE),0)</f>
        <v>0</v>
      </c>
      <c r="AR407" s="128"/>
      <c r="AS407" s="95"/>
      <c r="AT407" s="95"/>
      <c r="AU407" s="100">
        <f>IFERROR(VLOOKUP(TEXT(A407,"0000"),'Sci11'!$A$3:$N$492,4,FALSE)/VLOOKUP(TEXT(A407,"0000"),'Sci11'!$A$3:$N$492,14,FALSE)*100,"")</f>
        <v>40.112994350282491</v>
      </c>
      <c r="AV407" s="101">
        <f>SUM(VLOOKUP(TEXT(A407,"0000"),'Sci11'!$A$3:$N$492,5,FALSE),VLOOKUP(TEXT(A407,"0000"),'Sci11'!$A$3:$N$492,6,FALSE))/VLOOKUP(TEXT(A407,"0000"),'Sci11'!$A$3:$N$492,14,FALSE)*100</f>
        <v>8.898305084745763</v>
      </c>
      <c r="AW407" s="100">
        <f t="shared" si="446"/>
        <v>43.682994350282492</v>
      </c>
      <c r="AX407" s="101">
        <f>IFERROR(AW407/100*VLOOKUP(TEXT(A407,"0000"),'Sci11'!$A$3:$N$492,14,FALSE),"")</f>
        <v>309.2756</v>
      </c>
      <c r="AY407" s="100">
        <f t="shared" si="447"/>
        <v>10.428305084745762</v>
      </c>
      <c r="AZ407" s="101">
        <f>IFERROR(AY407/100*VLOOKUP(TEXT(A407,"0000"),'Sci11'!$A$3:$N$492,14,FALSE),"")</f>
        <v>73.832399999999993</v>
      </c>
      <c r="BA407" s="100">
        <f t="shared" si="398"/>
        <v>49</v>
      </c>
      <c r="BB407" s="101">
        <f>IFERROR(VLOOKUP(BA407,'Criteria Table'!$A$2:$I$102,2,FALSE),"")</f>
        <v>5.1000000000000005</v>
      </c>
      <c r="BC407" s="101">
        <f t="shared" si="399"/>
        <v>54.1</v>
      </c>
      <c r="BD407" s="82">
        <f>IFERROR(VLOOKUP(A407,ATTx11!$A$2:$N$500,4,FALSE),"")</f>
        <v>94.46</v>
      </c>
      <c r="BE407" s="95">
        <f t="shared" si="400"/>
        <v>0.5</v>
      </c>
      <c r="BF407" s="96">
        <f t="shared" si="401"/>
        <v>94.96</v>
      </c>
      <c r="BG407" s="70">
        <f>IFERROR(VLOOKUP(A407,ATTx11!$A$2:$N$500,11,FALSE),"")</f>
        <v>1453</v>
      </c>
      <c r="BH407" s="95">
        <f t="shared" si="402"/>
        <v>1307.7</v>
      </c>
      <c r="BI407" s="70">
        <f>IFERROR(VLOOKUP(A407,ATTx11!$A$2:$N$500,12,FALSE),"")</f>
        <v>348</v>
      </c>
      <c r="BJ407" s="97">
        <f t="shared" si="403"/>
        <v>313.2</v>
      </c>
      <c r="BK407" s="84">
        <f>IFERROR(VLOOKUP(A407,ATTx11!$A$2:$N$500,7,FALSE),"")</f>
        <v>704</v>
      </c>
      <c r="BL407" s="97">
        <f t="shared" si="404"/>
        <v>633.6</v>
      </c>
      <c r="BM407" s="84">
        <f>IFERROR(VLOOKUP(A407,ATTx11!$A$2:$N$500,8,FALSE),"")</f>
        <v>259</v>
      </c>
      <c r="BN407" s="95">
        <f t="shared" si="405"/>
        <v>233.1</v>
      </c>
      <c r="BO407" s="95"/>
      <c r="BP407" s="83">
        <f>IFERROR(VLOOKUP(TEXT($A407,"0000"),'AYP11'!$B$3379:$AU$3800,17,FALSE),"")</f>
        <v>58</v>
      </c>
      <c r="BQ407" s="75">
        <f>IFERROR(VLOOKUP(BP407,'Criteria Table'!$A$2:$I$102,2,FALSE),0)</f>
        <v>4.2</v>
      </c>
      <c r="BR407" s="95">
        <f t="shared" si="406"/>
        <v>62</v>
      </c>
      <c r="BS407" s="83">
        <f>IFERROR(VLOOKUP(TEXT($A407,"0000"),'AYP11'!$B$847:$AU$1268,17,FALSE),"")</f>
        <v>25</v>
      </c>
      <c r="BT407" s="75">
        <f>IFERROR(VLOOKUP(BS407,'Criteria Table'!$A$2:$I$102,2,FALSE),0)</f>
        <v>7.5</v>
      </c>
      <c r="BU407" s="95">
        <f t="shared" si="407"/>
        <v>33</v>
      </c>
      <c r="BV407" s="83">
        <f>IFERROR(VLOOKUP(TEXT($A407,"0000"),'AYP11'!$B$2113:$AU$2534,17,FALSE),"")</f>
        <v>42</v>
      </c>
      <c r="BW407" s="75">
        <f>IFERROR(VLOOKUP(BV407,'Criteria Table'!$A$2:$I$102,2,FALSE),0)</f>
        <v>5.8000000000000007</v>
      </c>
      <c r="BX407" s="95">
        <f t="shared" si="408"/>
        <v>48</v>
      </c>
      <c r="BY407" s="83">
        <f>IFERROR(VLOOKUP(TEXT($A407,"0000"),'AYP11'!$B$425:$AU$846,17,FALSE),"")</f>
        <v>0</v>
      </c>
      <c r="BZ407" s="75">
        <f>IFERROR(VLOOKUP(BY407,'Criteria Table'!$A$2:$I$102,2,FALSE),0)</f>
        <v>10</v>
      </c>
      <c r="CA407" s="95">
        <f t="shared" si="409"/>
        <v>10</v>
      </c>
      <c r="CB407" s="83">
        <f>IFERROR(VLOOKUP(TEXT($A407,"0000"),'AYP11'!$B$3:$AU$424,17,FALSE),"")</f>
        <v>0</v>
      </c>
      <c r="CC407" s="95">
        <f>IFERROR(VLOOKUP(CB407,'Criteria Table'!$A$2:$I$102,2,FALSE),0)</f>
        <v>10</v>
      </c>
      <c r="CD407" s="95">
        <f t="shared" si="410"/>
        <v>10</v>
      </c>
      <c r="CE407" s="83">
        <f>IFERROR(VLOOKUP(TEXT($A407,"0000"),'AYP11'!$B$1269:$AU$1690,17,FALSE),"")</f>
        <v>32</v>
      </c>
      <c r="CF407" s="95">
        <f>IFERROR(VLOOKUP(CE407,'Criteria Table'!$A$2:$I$102,2,FALSE),0)</f>
        <v>6.8000000000000007</v>
      </c>
      <c r="CG407" s="95">
        <f t="shared" si="411"/>
        <v>39</v>
      </c>
      <c r="CH407" s="83">
        <f>IFERROR(VLOOKUP(TEXT($A407,"0000"),'AYP11'!$B$1691:$AU$2112,17,FALSE),"")</f>
        <v>0</v>
      </c>
      <c r="CI407" s="95">
        <f>IFERROR(VLOOKUP(CH407,'Criteria Table'!$A$2:$I$102,2,FALSE),0)</f>
        <v>10</v>
      </c>
      <c r="CJ407" s="95">
        <f t="shared" si="412"/>
        <v>10</v>
      </c>
      <c r="CK407" s="83">
        <f>IFERROR(VLOOKUP(TEXT($A407,"0000"),'AYP11'!$B$2535:$AU$2956,17,FALSE),"")</f>
        <v>17</v>
      </c>
      <c r="CL407" s="95">
        <f>IFERROR(VLOOKUP(CK407,'Criteria Table'!$A$2:$I$102,2,FALSE),0)</f>
        <v>8.3000000000000007</v>
      </c>
      <c r="CM407" s="95">
        <f t="shared" si="413"/>
        <v>25</v>
      </c>
      <c r="CN407" s="76">
        <f>IFERROR(VLOOKUP(TEXT($A407,"0000"),'AYP11'!$B$3379:$AU$3800,23,FALSE),"")</f>
        <v>84</v>
      </c>
      <c r="CO407" s="95">
        <f>IFERROR(VLOOKUP(CN407,'Criteria Table'!$A$2:$I$102,2,FALSE),0)</f>
        <v>1.6</v>
      </c>
      <c r="CP407" s="95">
        <f t="shared" si="414"/>
        <v>86</v>
      </c>
      <c r="CQ407" s="76">
        <f>IFERROR(VLOOKUP(TEXT($A407,"0000"),'AYP11'!$B$847:$AU$1268,23,FALSE),"")</f>
        <v>56</v>
      </c>
      <c r="CR407" s="95">
        <f>IFERROR(VLOOKUP(CQ407,'Criteria Table'!$A$2:$I$102,2,FALSE),0)</f>
        <v>4.4000000000000004</v>
      </c>
      <c r="CS407" s="95">
        <f t="shared" si="415"/>
        <v>60</v>
      </c>
      <c r="CT407" s="76">
        <f>IFERROR(VLOOKUP(TEXT($A407,"0000"),'AYP11'!$B$2113:$AU$2534,23,FALSE),"")</f>
        <v>72</v>
      </c>
      <c r="CU407" s="95">
        <f>IFERROR(VLOOKUP(CT407,'Criteria Table'!$A$2:$I$102,2,FALSE),0)</f>
        <v>2.8000000000000003</v>
      </c>
      <c r="CV407" s="95">
        <f t="shared" si="416"/>
        <v>75</v>
      </c>
      <c r="CW407" s="76">
        <f>IFERROR(VLOOKUP(TEXT($A407,"0000"),'AYP11'!$B$425:$AU$846,23,FALSE),"")</f>
        <v>0</v>
      </c>
      <c r="CX407" s="95">
        <f>IFERROR(VLOOKUP(CW407,'Criteria Table'!$A$2:$I$102,2,FALSE),0)</f>
        <v>10</v>
      </c>
      <c r="CY407" s="95">
        <f t="shared" si="417"/>
        <v>10</v>
      </c>
      <c r="CZ407" s="76">
        <f>IFERROR(VLOOKUP(TEXT($A407,"0000"),'AYP11'!$B$3:$AU$424,23,FALSE),"")</f>
        <v>0</v>
      </c>
      <c r="DA407" s="95">
        <f>IFERROR(VLOOKUP(CZ407,'Criteria Table'!$A$2:$I$102,2,FALSE),0)</f>
        <v>10</v>
      </c>
      <c r="DB407" s="95">
        <f t="shared" si="418"/>
        <v>10</v>
      </c>
      <c r="DC407" s="76">
        <f>IFERROR(VLOOKUP(TEXT($A407,"0000"),'AYP11'!$B$1269:$AU$1690,23,FALSE),"")</f>
        <v>64</v>
      </c>
      <c r="DD407" s="95">
        <f>IFERROR(VLOOKUP(DC407,'Criteria Table'!$A$2:$I$102,2,FALSE),0)</f>
        <v>3.6</v>
      </c>
      <c r="DE407" s="95">
        <f t="shared" si="419"/>
        <v>68</v>
      </c>
      <c r="DF407" s="76">
        <f>IFERROR(VLOOKUP(TEXT($A407,"0000"),'AYP11'!$B$1691:$AU$2112,23,FALSE),"")</f>
        <v>0</v>
      </c>
      <c r="DG407" s="95">
        <f>IFERROR(VLOOKUP(DF407,'Criteria Table'!$A$2:$I$102,2,FALSE),0)</f>
        <v>10</v>
      </c>
      <c r="DH407" s="95">
        <f t="shared" si="420"/>
        <v>10</v>
      </c>
      <c r="DI407" s="76">
        <f>IFERROR(VLOOKUP(TEXT($A407,"0000"),'AYP11'!$B$2535:$AU$2956,23,FALSE),"")</f>
        <v>45</v>
      </c>
      <c r="DJ407" s="95">
        <f>IFERROR(VLOOKUP(DI407,'Criteria Table'!$A$2:$I$102,2,FALSE),0)</f>
        <v>5.5</v>
      </c>
      <c r="DK407" s="95">
        <f t="shared" si="421"/>
        <v>51</v>
      </c>
      <c r="DL407" s="91">
        <f>IFERROR(VLOOKUP(TEXT($A407,"0000"),'AYP11'!$B$3379:$AU$3800,11,FALSE),"")</f>
        <v>0</v>
      </c>
      <c r="DM407" s="95">
        <f t="shared" si="422"/>
        <v>1</v>
      </c>
      <c r="DN407" s="95" t="str">
        <f t="shared" si="423"/>
        <v/>
      </c>
      <c r="DO407" s="91">
        <f>IFERROR(VLOOKUP(TEXT($A407,"0000"),'AYP11'!$B$847:$AU$1268,11,FALSE),"")</f>
        <v>94</v>
      </c>
      <c r="DP407" s="95">
        <f t="shared" si="424"/>
        <v>0</v>
      </c>
      <c r="DQ407" s="95">
        <f t="shared" si="425"/>
        <v>94</v>
      </c>
      <c r="DR407" s="91">
        <f>IFERROR(VLOOKUP(TEXT($A407,"0000"),'AYP11'!$B$2113:$AU$2534,11,FALSE),"")</f>
        <v>0</v>
      </c>
      <c r="DS407" s="95">
        <f t="shared" si="426"/>
        <v>1</v>
      </c>
      <c r="DT407" s="95" t="str">
        <f t="shared" si="427"/>
        <v/>
      </c>
      <c r="DU407" s="91">
        <f>IFERROR(VLOOKUP(TEXT($A407,"0000"),'AYP11'!$B$425:$AU$846,11,FALSE),"")</f>
        <v>0</v>
      </c>
      <c r="DV407" s="95">
        <f t="shared" si="428"/>
        <v>1</v>
      </c>
      <c r="DW407" s="95" t="str">
        <f t="shared" si="429"/>
        <v/>
      </c>
      <c r="DX407" s="91">
        <f>IFERROR(VLOOKUP(TEXT($A407,"0000"),'AYP11'!$B$3:$AU$424,11,FALSE),"")</f>
        <v>0</v>
      </c>
      <c r="DY407" s="95">
        <f t="shared" si="430"/>
        <v>1</v>
      </c>
      <c r="DZ407" s="95" t="str">
        <f t="shared" si="431"/>
        <v/>
      </c>
      <c r="EA407" s="91">
        <f>IFERROR(VLOOKUP(TEXT($A407,"0000"),'AYP11'!$B$1269:$AU$1690,11,FALSE),"")</f>
        <v>93</v>
      </c>
      <c r="EB407" s="95">
        <f t="shared" si="432"/>
        <v>0</v>
      </c>
      <c r="EC407" s="95">
        <f t="shared" si="433"/>
        <v>93</v>
      </c>
      <c r="ED407" s="91">
        <f>IFERROR(VLOOKUP(TEXT($A407,"0000"),'AYP11'!$B$1691:$AU$2112,11,FALSE),"")</f>
        <v>72</v>
      </c>
      <c r="EE407" s="95">
        <f t="shared" si="434"/>
        <v>1</v>
      </c>
      <c r="EF407" s="95">
        <f t="shared" si="435"/>
        <v>73</v>
      </c>
      <c r="EG407" s="91">
        <f>IFERROR(VLOOKUP(TEXT($A407,"0000"),'AYP11'!$B$2535:$AU$2956,11,FALSE),"")</f>
        <v>88</v>
      </c>
      <c r="EH407" s="95">
        <f t="shared" si="436"/>
        <v>1</v>
      </c>
      <c r="EI407" s="95">
        <f t="shared" si="437"/>
        <v>89</v>
      </c>
    </row>
    <row r="408" spans="1:147" x14ac:dyDescent="0.25">
      <c r="A408" s="248">
        <v>7371</v>
      </c>
      <c r="B408" s="291">
        <f t="shared" si="384"/>
        <v>31.588287488908605</v>
      </c>
      <c r="C408" s="50">
        <f>IFERROR(VLOOKUP(TEXT($A408,"0000"),'R-M11'!$A$2:$AA$500,4,FALSE),0)</f>
        <v>356</v>
      </c>
      <c r="D408" s="291">
        <f t="shared" si="385"/>
        <v>22.094055013309671</v>
      </c>
      <c r="E408" s="98">
        <f>IFERROR(SUM(VLOOKUP(TEXT($A408,"0000"),'R-M11'!$A$2:$AA$500,5,FALSE),VLOOKUP(TEXT($A408,"0000"),'R-M11'!$A$2:$AA$500,6,FALSE)),0)</f>
        <v>249</v>
      </c>
      <c r="F408" s="58">
        <f>IFERROR(VLOOKUP(TEXT($A408,"0000"),'R-M11'!$A$2:$AA$500,14,FALSE),0)</f>
        <v>1127</v>
      </c>
      <c r="G408" s="230">
        <f t="shared" si="438"/>
        <v>34.808287488908604</v>
      </c>
      <c r="H408" s="97">
        <f t="shared" si="386"/>
        <v>392.2894</v>
      </c>
      <c r="I408" s="230">
        <f t="shared" si="439"/>
        <v>23.47405501330967</v>
      </c>
      <c r="J408" s="97">
        <f t="shared" si="387"/>
        <v>264.55259999999998</v>
      </c>
      <c r="K408" s="230">
        <f t="shared" si="388"/>
        <v>54</v>
      </c>
      <c r="L408" s="121">
        <f>IFERROR(VLOOKUP(K408,'Criteria Table'!$A$2:$I$102,2,FALSE),"")</f>
        <v>4.6000000000000005</v>
      </c>
      <c r="M408" s="230">
        <f t="shared" si="389"/>
        <v>58.28234250221827</v>
      </c>
      <c r="N408" s="286">
        <f t="shared" si="390"/>
        <v>31.365313653136536</v>
      </c>
      <c r="O408" s="50">
        <f>IFERROR(VLOOKUP(TEXT($A408,"0000"),'R-M11'!$A$2:$AA$500,17,FALSE),"")</f>
        <v>170</v>
      </c>
      <c r="P408" s="286">
        <f t="shared" si="391"/>
        <v>49.815498154981555</v>
      </c>
      <c r="Q408" s="98">
        <f>IFERROR(SUM(VLOOKUP(TEXT($A408,"0000"),'R-M11'!$A$2:$AA$500,18,FALSE),VLOOKUP(TEXT($A408,"0000"),'R-M11'!$A$2:$AA$500,19,FALSE)),0)</f>
        <v>270</v>
      </c>
      <c r="R408" s="69">
        <f>IFERROR(VLOOKUP(TEXT($A408,"0000"),'R-M11'!$A$2:$AA$500,27,FALSE),0)</f>
        <v>542</v>
      </c>
      <c r="S408" s="121">
        <f t="shared" si="440"/>
        <v>32.695313653136537</v>
      </c>
      <c r="T408" s="70">
        <f t="shared" si="392"/>
        <v>177.20860000000005</v>
      </c>
      <c r="U408" s="121">
        <f t="shared" si="441"/>
        <v>50.385498154981555</v>
      </c>
      <c r="V408" s="70">
        <f t="shared" si="393"/>
        <v>273.08940000000001</v>
      </c>
      <c r="W408" s="121">
        <f t="shared" si="394"/>
        <v>81</v>
      </c>
      <c r="X408" s="124">
        <f>IFERROR(VLOOKUP(W408,'Criteria Table'!$A$2:$I$102,2,FALSE),"")</f>
        <v>1.9000000000000001</v>
      </c>
      <c r="Y408" s="121">
        <f t="shared" si="395"/>
        <v>83.080811808118085</v>
      </c>
      <c r="Z408" s="92">
        <f>IFERROR(IF(VLOOKUP(A408,'SG11'!$A$3:$AI$500,18,FALSE)="","NA",VLOOKUP(A408,'SG11'!$A$3:$AI$500,18,FALSE)),"")</f>
        <v>56</v>
      </c>
      <c r="AA408" s="75">
        <f>IFERROR(VLOOKUP(Z408,'Criteria Table'!$A$2:$I$102,6,FALSE),"NA")</f>
        <v>10</v>
      </c>
      <c r="AB408" s="95">
        <f t="shared" si="442"/>
        <v>66</v>
      </c>
      <c r="AC408" s="84">
        <f>IFERROR(IF(VLOOKUP(A408,'SG11'!$A$3:$AI$500,19,FALSE)="","NA",VLOOKUP(A408,'SG11'!$A$3:$AI$500,19,FALSE)),"")</f>
        <v>83</v>
      </c>
      <c r="AD408" s="75">
        <f>IFERROR(VLOOKUP(AC408,'Criteria Table'!$A$2:$I$102,6,FALSE),"NA")</f>
        <v>5</v>
      </c>
      <c r="AE408" s="95">
        <f t="shared" si="443"/>
        <v>88</v>
      </c>
      <c r="AF408" s="92">
        <f>IFERROR(IF(VLOOKUP(A408,'SG11'!$A$3:$AI$500,20,FALSE)="","NA",VLOOKUP(A408,'SG11'!$A$3:$AI$500,20,FALSE)),"")</f>
        <v>55</v>
      </c>
      <c r="AG408" s="75">
        <f>IFERROR(VLOOKUP(AF408,'Criteria Table'!$A$2:$I$102,6,FALSE),"NA")</f>
        <v>10</v>
      </c>
      <c r="AH408" s="95">
        <f t="shared" si="444"/>
        <v>65</v>
      </c>
      <c r="AI408" s="84">
        <f>IFERROR(IF(VLOOKUP(A408,'SG11'!$A$3:$AI$500,21,FALSE)="","NA",VLOOKUP(A408,'SG11'!$A$3:$AI$500,21,FALSE)),"")</f>
        <v>76</v>
      </c>
      <c r="AJ408" s="75">
        <f>IFERROR(VLOOKUP(AI408,'Criteria Table'!$A$2:$I$102,6,FALSE),"NA")</f>
        <v>5</v>
      </c>
      <c r="AK408" s="95">
        <f t="shared" si="445"/>
        <v>81</v>
      </c>
      <c r="AL408" s="99">
        <f>IFERROR(VLOOKUP(TEXT(A408,"0000"),'W11'!$A$1:$E$500,4,FALSE)/AP408*100,"")</f>
        <v>97.695035460992912</v>
      </c>
      <c r="AM408" s="97">
        <f>IFERROR(VLOOKUP(TEXT(A408,"0000"),'W11'!$A$1:$E$500,4,FALSE),"")</f>
        <v>551</v>
      </c>
      <c r="AN408" s="99">
        <f t="shared" si="396"/>
        <v>97.695035460992912</v>
      </c>
      <c r="AO408" s="97">
        <f t="shared" si="397"/>
        <v>551</v>
      </c>
      <c r="AP408" s="99">
        <f>IFERROR(VLOOKUP(TEXT(A408,"0000"),'W11'!$A$1:$E$500,5,FALSE),"")</f>
        <v>564</v>
      </c>
      <c r="AQ408" s="97">
        <f>IFERROR(VLOOKUP(ROUND(AL408,0),'Criteria Table'!$A$2:$I$102,4,FALSE),0)</f>
        <v>0</v>
      </c>
      <c r="AR408" s="128"/>
      <c r="AS408" s="95"/>
      <c r="AT408" s="95"/>
      <c r="AU408" s="100">
        <f>IFERROR(VLOOKUP(TEXT(A408,"0000"),'Sci11'!$A$3:$N$492,4,FALSE)/VLOOKUP(TEXT(A408,"0000"),'Sci11'!$A$3:$N$492,14,FALSE)*100,"")</f>
        <v>35.037878787878789</v>
      </c>
      <c r="AV408" s="101">
        <f>SUM(VLOOKUP(TEXT(A408,"0000"),'Sci11'!$A$3:$N$492,5,FALSE),VLOOKUP(TEXT(A408,"0000"),'Sci11'!$A$3:$N$492,6,FALSE))/VLOOKUP(TEXT(A408,"0000"),'Sci11'!$A$3:$N$492,14,FALSE)*100</f>
        <v>8.1439393939393945</v>
      </c>
      <c r="AW408" s="100">
        <f t="shared" si="446"/>
        <v>39.027878787878791</v>
      </c>
      <c r="AX408" s="101">
        <f>IFERROR(AW408/100*VLOOKUP(TEXT(A408,"0000"),'Sci11'!$A$3:$N$492,14,FALSE),"")</f>
        <v>206.06720000000001</v>
      </c>
      <c r="AY408" s="100">
        <f t="shared" si="447"/>
        <v>9.8539393939393953</v>
      </c>
      <c r="AZ408" s="101">
        <f>IFERROR(AY408/100*VLOOKUP(TEXT(A408,"0000"),'Sci11'!$A$3:$N$492,14,FALSE),"")</f>
        <v>52.028800000000011</v>
      </c>
      <c r="BA408" s="100">
        <f t="shared" si="398"/>
        <v>43</v>
      </c>
      <c r="BB408" s="101">
        <f>IFERROR(VLOOKUP(BA408,'Criteria Table'!$A$2:$I$102,2,FALSE),"")</f>
        <v>5.7</v>
      </c>
      <c r="BC408" s="101">
        <f t="shared" si="399"/>
        <v>48.7</v>
      </c>
      <c r="BD408" s="82">
        <f>IFERROR(VLOOKUP(A408,ATTx11!$A$2:$N$500,4,FALSE),"")</f>
        <v>94.99</v>
      </c>
      <c r="BE408" s="95">
        <f t="shared" si="400"/>
        <v>0.5</v>
      </c>
      <c r="BF408" s="96">
        <f t="shared" si="401"/>
        <v>95.49</v>
      </c>
      <c r="BG408" s="70">
        <f>IFERROR(VLOOKUP(A408,ATTx11!$A$2:$N$500,11,FALSE),"")</f>
        <v>458</v>
      </c>
      <c r="BH408" s="95">
        <f t="shared" si="402"/>
        <v>412.2</v>
      </c>
      <c r="BI408" s="70">
        <f>IFERROR(VLOOKUP(A408,ATTx11!$A$2:$N$500,12,FALSE),"")</f>
        <v>111</v>
      </c>
      <c r="BJ408" s="97">
        <f t="shared" si="403"/>
        <v>99.9</v>
      </c>
      <c r="BK408" s="84">
        <f>IFERROR(VLOOKUP(A408,ATTx11!$A$2:$N$500,7,FALSE),"")</f>
        <v>317</v>
      </c>
      <c r="BL408" s="97">
        <f t="shared" si="404"/>
        <v>285.3</v>
      </c>
      <c r="BM408" s="84">
        <f>IFERROR(VLOOKUP(A408,ATTx11!$A$2:$N$500,8,FALSE),"")</f>
        <v>99</v>
      </c>
      <c r="BN408" s="95">
        <f t="shared" si="405"/>
        <v>89.1</v>
      </c>
      <c r="BO408" s="95"/>
      <c r="BP408" s="83">
        <f>IFERROR(VLOOKUP(TEXT($A408,"0000"),'AYP11'!$B$3379:$AU$3800,17,FALSE),"")</f>
        <v>67</v>
      </c>
      <c r="BQ408" s="75">
        <f>IFERROR(VLOOKUP(BP408,'Criteria Table'!$A$2:$I$102,2,FALSE),0)</f>
        <v>3.3000000000000003</v>
      </c>
      <c r="BR408" s="95">
        <f t="shared" si="406"/>
        <v>70</v>
      </c>
      <c r="BS408" s="83">
        <f>IFERROR(VLOOKUP(TEXT($A408,"0000"),'AYP11'!$B$847:$AU$1268,17,FALSE),"")</f>
        <v>50</v>
      </c>
      <c r="BT408" s="75">
        <f>IFERROR(VLOOKUP(BS408,'Criteria Table'!$A$2:$I$102,2,FALSE),0)</f>
        <v>5</v>
      </c>
      <c r="BU408" s="95">
        <f t="shared" si="407"/>
        <v>55</v>
      </c>
      <c r="BV408" s="83">
        <f>IFERROR(VLOOKUP(TEXT($A408,"0000"),'AYP11'!$B$2113:$AU$2534,17,FALSE),"")</f>
        <v>52</v>
      </c>
      <c r="BW408" s="75">
        <f>IFERROR(VLOOKUP(BV408,'Criteria Table'!$A$2:$I$102,2,FALSE),0)</f>
        <v>4.8000000000000007</v>
      </c>
      <c r="BX408" s="95">
        <f t="shared" si="408"/>
        <v>57</v>
      </c>
      <c r="BY408" s="83">
        <f>IFERROR(VLOOKUP(TEXT($A408,"0000"),'AYP11'!$B$425:$AU$846,17,FALSE),"")</f>
        <v>0</v>
      </c>
      <c r="BZ408" s="75">
        <f>IFERROR(VLOOKUP(BY408,'Criteria Table'!$A$2:$I$102,2,FALSE),0)</f>
        <v>10</v>
      </c>
      <c r="CA408" s="95">
        <f t="shared" si="409"/>
        <v>10</v>
      </c>
      <c r="CB408" s="83">
        <f>IFERROR(VLOOKUP(TEXT($A408,"0000"),'AYP11'!$B$3:$AU$424,17,FALSE),"")</f>
        <v>0</v>
      </c>
      <c r="CC408" s="95">
        <f>IFERROR(VLOOKUP(CB408,'Criteria Table'!$A$2:$I$102,2,FALSE),0)</f>
        <v>10</v>
      </c>
      <c r="CD408" s="95">
        <f t="shared" si="410"/>
        <v>10</v>
      </c>
      <c r="CE408" s="83">
        <f>IFERROR(VLOOKUP(TEXT($A408,"0000"),'AYP11'!$B$1269:$AU$1690,17,FALSE),"")</f>
        <v>50</v>
      </c>
      <c r="CF408" s="95">
        <f>IFERROR(VLOOKUP(CE408,'Criteria Table'!$A$2:$I$102,2,FALSE),0)</f>
        <v>5</v>
      </c>
      <c r="CG408" s="95">
        <f t="shared" si="411"/>
        <v>55</v>
      </c>
      <c r="CH408" s="83">
        <f>IFERROR(VLOOKUP(TEXT($A408,"0000"),'AYP11'!$B$1691:$AU$2112,17,FALSE),"")</f>
        <v>0</v>
      </c>
      <c r="CI408" s="95">
        <f>IFERROR(VLOOKUP(CH408,'Criteria Table'!$A$2:$I$102,2,FALSE),0)</f>
        <v>10</v>
      </c>
      <c r="CJ408" s="95">
        <f t="shared" si="412"/>
        <v>10</v>
      </c>
      <c r="CK408" s="83">
        <f>IFERROR(VLOOKUP(TEXT($A408,"0000"),'AYP11'!$B$2535:$AU$2956,17,FALSE),"")</f>
        <v>0</v>
      </c>
      <c r="CL408" s="95">
        <f>IFERROR(VLOOKUP(CK408,'Criteria Table'!$A$2:$I$102,2,FALSE),0)</f>
        <v>10</v>
      </c>
      <c r="CM408" s="95">
        <f t="shared" si="413"/>
        <v>10</v>
      </c>
      <c r="CN408" s="76">
        <f>IFERROR(VLOOKUP(TEXT($A408,"0000"),'AYP11'!$B$3379:$AU$3800,23,FALSE),"")</f>
        <v>0</v>
      </c>
      <c r="CO408" s="95">
        <f>IFERROR(VLOOKUP(CN408,'Criteria Table'!$A$2:$I$102,2,FALSE),0)</f>
        <v>10</v>
      </c>
      <c r="CP408" s="95">
        <f t="shared" si="414"/>
        <v>10</v>
      </c>
      <c r="CQ408" s="76">
        <f>IFERROR(VLOOKUP(TEXT($A408,"0000"),'AYP11'!$B$847:$AU$1268,23,FALSE),"")</f>
        <v>78</v>
      </c>
      <c r="CR408" s="95">
        <f>IFERROR(VLOOKUP(CQ408,'Criteria Table'!$A$2:$I$102,2,FALSE),0)</f>
        <v>2.2000000000000002</v>
      </c>
      <c r="CS408" s="95">
        <f t="shared" si="415"/>
        <v>80</v>
      </c>
      <c r="CT408" s="76">
        <f>IFERROR(VLOOKUP(TEXT($A408,"0000"),'AYP11'!$B$2113:$AU$2534,23,FALSE),"")</f>
        <v>81</v>
      </c>
      <c r="CU408" s="95">
        <f>IFERROR(VLOOKUP(CT408,'Criteria Table'!$A$2:$I$102,2,FALSE),0)</f>
        <v>1.9000000000000001</v>
      </c>
      <c r="CV408" s="95">
        <f t="shared" si="416"/>
        <v>83</v>
      </c>
      <c r="CW408" s="76">
        <f>IFERROR(VLOOKUP(TEXT($A408,"0000"),'AYP11'!$B$425:$AU$846,23,FALSE),"")</f>
        <v>0</v>
      </c>
      <c r="CX408" s="95">
        <f>IFERROR(VLOOKUP(CW408,'Criteria Table'!$A$2:$I$102,2,FALSE),0)</f>
        <v>10</v>
      </c>
      <c r="CY408" s="95">
        <f t="shared" si="417"/>
        <v>10</v>
      </c>
      <c r="CZ408" s="76">
        <f>IFERROR(VLOOKUP(TEXT($A408,"0000"),'AYP11'!$B$3:$AU$424,23,FALSE),"")</f>
        <v>0</v>
      </c>
      <c r="DA408" s="95">
        <f>IFERROR(VLOOKUP(CZ408,'Criteria Table'!$A$2:$I$102,2,FALSE),0)</f>
        <v>10</v>
      </c>
      <c r="DB408" s="95">
        <f t="shared" si="418"/>
        <v>10</v>
      </c>
      <c r="DC408" s="76">
        <f>IFERROR(VLOOKUP(TEXT($A408,"0000"),'AYP11'!$B$1269:$AU$1690,23,FALSE),"")</f>
        <v>79</v>
      </c>
      <c r="DD408" s="95">
        <f>IFERROR(VLOOKUP(DC408,'Criteria Table'!$A$2:$I$102,2,FALSE),0)</f>
        <v>2.1</v>
      </c>
      <c r="DE408" s="95">
        <f t="shared" si="419"/>
        <v>81</v>
      </c>
      <c r="DF408" s="76">
        <f>IFERROR(VLOOKUP(TEXT($A408,"0000"),'AYP11'!$B$1691:$AU$2112,23,FALSE),"")</f>
        <v>0</v>
      </c>
      <c r="DG408" s="95">
        <f>IFERROR(VLOOKUP(DF408,'Criteria Table'!$A$2:$I$102,2,FALSE),0)</f>
        <v>10</v>
      </c>
      <c r="DH408" s="95">
        <f t="shared" si="420"/>
        <v>10</v>
      </c>
      <c r="DI408" s="76">
        <f>IFERROR(VLOOKUP(TEXT($A408,"0000"),'AYP11'!$B$2535:$AU$2956,23,FALSE),"")</f>
        <v>0</v>
      </c>
      <c r="DJ408" s="95">
        <f>IFERROR(VLOOKUP(DI408,'Criteria Table'!$A$2:$I$102,2,FALSE),0)</f>
        <v>10</v>
      </c>
      <c r="DK408" s="95">
        <f t="shared" si="421"/>
        <v>10</v>
      </c>
      <c r="DL408" s="91">
        <f>IFERROR(VLOOKUP(TEXT($A408,"0000"),'AYP11'!$B$3379:$AU$3800,11,FALSE),"")</f>
        <v>0</v>
      </c>
      <c r="DM408" s="95">
        <f t="shared" si="422"/>
        <v>1</v>
      </c>
      <c r="DN408" s="95" t="str">
        <f t="shared" si="423"/>
        <v/>
      </c>
      <c r="DO408" s="91">
        <f>IFERROR(VLOOKUP(TEXT($A408,"0000"),'AYP11'!$B$847:$AU$1268,11,FALSE),"")</f>
        <v>0</v>
      </c>
      <c r="DP408" s="95">
        <f t="shared" si="424"/>
        <v>1</v>
      </c>
      <c r="DQ408" s="95" t="str">
        <f t="shared" si="425"/>
        <v/>
      </c>
      <c r="DR408" s="91">
        <f>IFERROR(VLOOKUP(TEXT($A408,"0000"),'AYP11'!$B$2113:$AU$2534,11,FALSE),"")</f>
        <v>0</v>
      </c>
      <c r="DS408" s="95">
        <f t="shared" si="426"/>
        <v>1</v>
      </c>
      <c r="DT408" s="95" t="str">
        <f t="shared" si="427"/>
        <v/>
      </c>
      <c r="DU408" s="91">
        <f>IFERROR(VLOOKUP(TEXT($A408,"0000"),'AYP11'!$B$425:$AU$846,11,FALSE),"")</f>
        <v>0</v>
      </c>
      <c r="DV408" s="95">
        <f t="shared" si="428"/>
        <v>1</v>
      </c>
      <c r="DW408" s="95" t="str">
        <f t="shared" si="429"/>
        <v/>
      </c>
      <c r="DX408" s="91">
        <f>IFERROR(VLOOKUP(TEXT($A408,"0000"),'AYP11'!$B$3:$AU$424,11,FALSE),"")</f>
        <v>0</v>
      </c>
      <c r="DY408" s="95">
        <f t="shared" si="430"/>
        <v>1</v>
      </c>
      <c r="DZ408" s="95" t="str">
        <f t="shared" si="431"/>
        <v/>
      </c>
      <c r="EA408" s="91">
        <f>IFERROR(VLOOKUP(TEXT($A408,"0000"),'AYP11'!$B$1269:$AU$1690,11,FALSE),"")</f>
        <v>0</v>
      </c>
      <c r="EB408" s="95">
        <f t="shared" si="432"/>
        <v>1</v>
      </c>
      <c r="EC408" s="95" t="str">
        <f t="shared" si="433"/>
        <v/>
      </c>
      <c r="ED408" s="91">
        <f>IFERROR(VLOOKUP(TEXT($A408,"0000"),'AYP11'!$B$1691:$AU$2112,11,FALSE),"")</f>
        <v>0</v>
      </c>
      <c r="EE408" s="95">
        <f t="shared" si="434"/>
        <v>1</v>
      </c>
      <c r="EF408" s="95" t="str">
        <f t="shared" si="435"/>
        <v/>
      </c>
      <c r="EG408" s="91">
        <f>IFERROR(VLOOKUP(TEXT($A408,"0000"),'AYP11'!$B$2535:$AU$2956,11,FALSE),"")</f>
        <v>90</v>
      </c>
      <c r="EH408" s="95">
        <f t="shared" si="436"/>
        <v>0</v>
      </c>
      <c r="EI408" s="95">
        <f t="shared" si="437"/>
        <v>90</v>
      </c>
    </row>
    <row r="409" spans="1:147" x14ac:dyDescent="0.25">
      <c r="A409" s="248">
        <v>7381</v>
      </c>
      <c r="B409" s="291">
        <f t="shared" si="384"/>
        <v>12.916666666666668</v>
      </c>
      <c r="C409" s="50">
        <f>IFERROR(VLOOKUP(TEXT($A409,"0000"),'R-M11'!$A$2:$AA$500,4,FALSE),0)</f>
        <v>93</v>
      </c>
      <c r="D409" s="291">
        <f t="shared" si="385"/>
        <v>3.3333333333333335</v>
      </c>
      <c r="E409" s="98">
        <f>IFERROR(SUM(VLOOKUP(TEXT($A409,"0000"),'R-M11'!$A$2:$AA$500,5,FALSE),VLOOKUP(TEXT($A409,"0000"),'R-M11'!$A$2:$AA$500,6,FALSE)),0)</f>
        <v>24</v>
      </c>
      <c r="F409" s="58">
        <f>IFERROR(VLOOKUP(TEXT($A409,"0000"),'R-M11'!$A$2:$AA$500,14,FALSE),0)</f>
        <v>720</v>
      </c>
      <c r="G409" s="230">
        <f t="shared" si="438"/>
        <v>18.796666666666667</v>
      </c>
      <c r="H409" s="97">
        <f t="shared" si="386"/>
        <v>135.33600000000001</v>
      </c>
      <c r="I409" s="230">
        <f t="shared" si="439"/>
        <v>5.8533333333333335</v>
      </c>
      <c r="J409" s="97">
        <f t="shared" si="387"/>
        <v>42.143999999999998</v>
      </c>
      <c r="K409" s="230">
        <f t="shared" si="388"/>
        <v>16</v>
      </c>
      <c r="L409" s="121">
        <f>IFERROR(VLOOKUP(K409,'Criteria Table'!$A$2:$I$102,2,FALSE),"")</f>
        <v>8.4</v>
      </c>
      <c r="M409" s="230">
        <f t="shared" si="389"/>
        <v>24.65</v>
      </c>
      <c r="N409" s="286">
        <f t="shared" si="390"/>
        <v>31.111111111111111</v>
      </c>
      <c r="O409" s="50">
        <f>IFERROR(VLOOKUP(TEXT($A409,"0000"),'R-M11'!$A$2:$AA$500,17,FALSE),"")</f>
        <v>98</v>
      </c>
      <c r="P409" s="286">
        <f t="shared" si="391"/>
        <v>13.015873015873018</v>
      </c>
      <c r="Q409" s="98">
        <f>IFERROR(SUM(VLOOKUP(TEXT($A409,"0000"),'R-M11'!$A$2:$AA$500,18,FALSE),VLOOKUP(TEXT($A409,"0000"),'R-M11'!$A$2:$AA$500,19,FALSE)),0)</f>
        <v>41</v>
      </c>
      <c r="R409" s="69">
        <f>IFERROR(VLOOKUP(TEXT($A409,"0000"),'R-M11'!$A$2:$AA$500,27,FALSE),0)</f>
        <v>315</v>
      </c>
      <c r="S409" s="121">
        <f t="shared" si="440"/>
        <v>35.031111111111109</v>
      </c>
      <c r="T409" s="70">
        <f t="shared" si="392"/>
        <v>110.34799999999998</v>
      </c>
      <c r="U409" s="121">
        <f t="shared" si="441"/>
        <v>14.695873015873017</v>
      </c>
      <c r="V409" s="70">
        <f t="shared" si="393"/>
        <v>46.292000000000009</v>
      </c>
      <c r="W409" s="121">
        <f t="shared" si="394"/>
        <v>44</v>
      </c>
      <c r="X409" s="124">
        <f>IFERROR(VLOOKUP(W409,'Criteria Table'!$A$2:$I$102,2,FALSE),"")</f>
        <v>5.6000000000000005</v>
      </c>
      <c r="Y409" s="121">
        <f t="shared" si="395"/>
        <v>49.726984126984128</v>
      </c>
      <c r="Z409" s="92">
        <f>IFERROR(IF(VLOOKUP(A409,'SG11'!$A$3:$AI$500,18,FALSE)="","NA",VLOOKUP(A409,'SG11'!$A$3:$AI$500,18,FALSE)),"")</f>
        <v>35</v>
      </c>
      <c r="AA409" s="75">
        <f>IFERROR(VLOOKUP(Z409,'Criteria Table'!$A$2:$I$102,6,FALSE),"NA")</f>
        <v>10</v>
      </c>
      <c r="AB409" s="95">
        <f t="shared" si="442"/>
        <v>45</v>
      </c>
      <c r="AC409" s="84">
        <f>IFERROR(IF(VLOOKUP(A409,'SG11'!$A$3:$AI$500,19,FALSE)="","NA",VLOOKUP(A409,'SG11'!$A$3:$AI$500,19,FALSE)),"")</f>
        <v>63</v>
      </c>
      <c r="AD409" s="75">
        <f>IFERROR(VLOOKUP(AC409,'Criteria Table'!$A$2:$I$102,6,FALSE),"NA")</f>
        <v>5</v>
      </c>
      <c r="AE409" s="95">
        <f t="shared" si="443"/>
        <v>68</v>
      </c>
      <c r="AF409" s="92">
        <f>IFERROR(IF(VLOOKUP(A409,'SG11'!$A$3:$AI$500,20,FALSE)="","NA",VLOOKUP(A409,'SG11'!$A$3:$AI$500,20,FALSE)),"")</f>
        <v>44</v>
      </c>
      <c r="AG409" s="75">
        <f>IFERROR(VLOOKUP(AF409,'Criteria Table'!$A$2:$I$102,6,FALSE),"NA")</f>
        <v>10</v>
      </c>
      <c r="AH409" s="95">
        <f t="shared" si="444"/>
        <v>54</v>
      </c>
      <c r="AI409" s="84">
        <f>IFERROR(IF(VLOOKUP(A409,'SG11'!$A$3:$AI$500,21,FALSE)="","NA",VLOOKUP(A409,'SG11'!$A$3:$AI$500,21,FALSE)),"")</f>
        <v>65</v>
      </c>
      <c r="AJ409" s="75">
        <f>IFERROR(VLOOKUP(AI409,'Criteria Table'!$A$2:$I$102,6,FALSE),"NA")</f>
        <v>5</v>
      </c>
      <c r="AK409" s="95">
        <f t="shared" si="445"/>
        <v>70</v>
      </c>
      <c r="AL409" s="99">
        <f>IFERROR(VLOOKUP(TEXT(A409,"0000"),'W11'!$A$1:$E$500,4,FALSE)/AP409*100,"")</f>
        <v>93.957703927492446</v>
      </c>
      <c r="AM409" s="97">
        <f>IFERROR(VLOOKUP(TEXT(A409,"0000"),'W11'!$A$1:$E$500,4,FALSE),"")</f>
        <v>311</v>
      </c>
      <c r="AN409" s="99">
        <f t="shared" si="396"/>
        <v>93.957703927492446</v>
      </c>
      <c r="AO409" s="97">
        <f t="shared" si="397"/>
        <v>311</v>
      </c>
      <c r="AP409" s="99">
        <f>IFERROR(VLOOKUP(TEXT(A409,"0000"),'W11'!$A$1:$E$500,5,FALSE),"")</f>
        <v>331</v>
      </c>
      <c r="AQ409" s="97">
        <f>IFERROR(VLOOKUP(ROUND(AL409,0),'Criteria Table'!$A$2:$I$102,4,FALSE),0)</f>
        <v>0</v>
      </c>
      <c r="AR409" s="128"/>
      <c r="AS409" s="95"/>
      <c r="AT409" s="95"/>
      <c r="AU409" s="100">
        <f>IFERROR(VLOOKUP(TEXT(A409,"0000"),'Sci11'!$A$3:$N$492,4,FALSE)/VLOOKUP(TEXT(A409,"0000"),'Sci11'!$A$3:$N$492,14,FALSE)*100,"")</f>
        <v>21.843003412969285</v>
      </c>
      <c r="AV409" s="101">
        <f>SUM(VLOOKUP(TEXT(A409,"0000"),'Sci11'!$A$3:$N$492,5,FALSE),VLOOKUP(TEXT(A409,"0000"),'Sci11'!$A$3:$N$492,6,FALSE))/VLOOKUP(TEXT(A409,"0000"),'Sci11'!$A$3:$N$492,14,FALSE)*100</f>
        <v>2.0477815699658701</v>
      </c>
      <c r="AW409" s="100">
        <f t="shared" si="446"/>
        <v>27.163003412969285</v>
      </c>
      <c r="AX409" s="101">
        <f>IFERROR(AW409/100*VLOOKUP(TEXT(A409,"0000"),'Sci11'!$A$3:$N$492,14,FALSE),"")</f>
        <v>79.587599999999995</v>
      </c>
      <c r="AY409" s="100">
        <f t="shared" si="447"/>
        <v>4.3277815699658699</v>
      </c>
      <c r="AZ409" s="101">
        <f>IFERROR(AY409/100*VLOOKUP(TEXT(A409,"0000"),'Sci11'!$A$3:$N$492,14,FALSE),"")</f>
        <v>12.680399999999999</v>
      </c>
      <c r="BA409" s="100">
        <f t="shared" si="398"/>
        <v>24</v>
      </c>
      <c r="BB409" s="101">
        <f>IFERROR(VLOOKUP(BA409,'Criteria Table'!$A$2:$I$102,2,FALSE),"")</f>
        <v>7.6000000000000005</v>
      </c>
      <c r="BC409" s="101">
        <f t="shared" si="399"/>
        <v>31.6</v>
      </c>
      <c r="BD409" s="82">
        <f>IFERROR(VLOOKUP(A409,ATTx11!$A$2:$N$500,4,FALSE),"")</f>
        <v>94.51</v>
      </c>
      <c r="BE409" s="95">
        <f t="shared" si="400"/>
        <v>0.5</v>
      </c>
      <c r="BF409" s="96">
        <f t="shared" si="401"/>
        <v>95.01</v>
      </c>
      <c r="BG409" s="70">
        <f>IFERROR(VLOOKUP(A409,ATTx11!$A$2:$N$500,11,FALSE),"")</f>
        <v>64</v>
      </c>
      <c r="BH409" s="95">
        <f t="shared" si="402"/>
        <v>57.6</v>
      </c>
      <c r="BI409" s="70">
        <f>IFERROR(VLOOKUP(A409,ATTx11!$A$2:$N$500,12,FALSE),"")</f>
        <v>246</v>
      </c>
      <c r="BJ409" s="97">
        <f t="shared" si="403"/>
        <v>221.4</v>
      </c>
      <c r="BK409" s="84">
        <f>IFERROR(VLOOKUP(A409,ATTx11!$A$2:$N$500,7,FALSE),"")</f>
        <v>49</v>
      </c>
      <c r="BL409" s="97">
        <f t="shared" si="404"/>
        <v>44.1</v>
      </c>
      <c r="BM409" s="84">
        <f>IFERROR(VLOOKUP(A409,ATTx11!$A$2:$N$500,8,FALSE),"")</f>
        <v>174</v>
      </c>
      <c r="BN409" s="95">
        <f t="shared" si="405"/>
        <v>156.6</v>
      </c>
      <c r="BO409" s="95"/>
      <c r="BP409" s="83">
        <f>IFERROR(VLOOKUP(TEXT($A409,"0000"),'AYP11'!$B$3379:$AU$3800,17,FALSE),"")</f>
        <v>0</v>
      </c>
      <c r="BQ409" s="75">
        <f>IFERROR(VLOOKUP(BP409,'Criteria Table'!$A$2:$I$102,2,FALSE),0)</f>
        <v>10</v>
      </c>
      <c r="BR409" s="95">
        <f t="shared" si="406"/>
        <v>10</v>
      </c>
      <c r="BS409" s="83">
        <f>IFERROR(VLOOKUP(TEXT($A409,"0000"),'AYP11'!$B$847:$AU$1268,17,FALSE),"")</f>
        <v>18</v>
      </c>
      <c r="BT409" s="75">
        <f>IFERROR(VLOOKUP(BS409,'Criteria Table'!$A$2:$I$102,2,FALSE),0)</f>
        <v>8.2000000000000011</v>
      </c>
      <c r="BU409" s="95">
        <f t="shared" si="407"/>
        <v>26</v>
      </c>
      <c r="BV409" s="83">
        <f>IFERROR(VLOOKUP(TEXT($A409,"0000"),'AYP11'!$B$2113:$AU$2534,17,FALSE),"")</f>
        <v>0</v>
      </c>
      <c r="BW409" s="75">
        <f>IFERROR(VLOOKUP(BV409,'Criteria Table'!$A$2:$I$102,2,FALSE),0)</f>
        <v>10</v>
      </c>
      <c r="BX409" s="95">
        <f t="shared" si="408"/>
        <v>10</v>
      </c>
      <c r="BY409" s="83">
        <f>IFERROR(VLOOKUP(TEXT($A409,"0000"),'AYP11'!$B$425:$AU$846,17,FALSE),"")</f>
        <v>0</v>
      </c>
      <c r="BZ409" s="75">
        <f>IFERROR(VLOOKUP(BY409,'Criteria Table'!$A$2:$I$102,2,FALSE),0)</f>
        <v>10</v>
      </c>
      <c r="CA409" s="95">
        <f t="shared" si="409"/>
        <v>10</v>
      </c>
      <c r="CB409" s="83">
        <f>IFERROR(VLOOKUP(TEXT($A409,"0000"),'AYP11'!$B$3:$AU$424,17,FALSE),"")</f>
        <v>0</v>
      </c>
      <c r="CC409" s="95">
        <f>IFERROR(VLOOKUP(CB409,'Criteria Table'!$A$2:$I$102,2,FALSE),0)</f>
        <v>10</v>
      </c>
      <c r="CD409" s="95">
        <f t="shared" si="410"/>
        <v>10</v>
      </c>
      <c r="CE409" s="83">
        <f>IFERROR(VLOOKUP(TEXT($A409,"0000"),'AYP11'!$B$1269:$AU$1690,17,FALSE),"")</f>
        <v>19</v>
      </c>
      <c r="CF409" s="95">
        <f>IFERROR(VLOOKUP(CE409,'Criteria Table'!$A$2:$I$102,2,FALSE),0)</f>
        <v>8.1</v>
      </c>
      <c r="CG409" s="95">
        <f t="shared" si="411"/>
        <v>27</v>
      </c>
      <c r="CH409" s="83">
        <f>IFERROR(VLOOKUP(TEXT($A409,"0000"),'AYP11'!$B$1691:$AU$2112,17,FALSE),"")</f>
        <v>0</v>
      </c>
      <c r="CI409" s="95">
        <f>IFERROR(VLOOKUP(CH409,'Criteria Table'!$A$2:$I$102,2,FALSE),0)</f>
        <v>10</v>
      </c>
      <c r="CJ409" s="95">
        <f t="shared" si="412"/>
        <v>10</v>
      </c>
      <c r="CK409" s="83">
        <f>IFERROR(VLOOKUP(TEXT($A409,"0000"),'AYP11'!$B$2535:$AU$2956,17,FALSE),"")</f>
        <v>0</v>
      </c>
      <c r="CL409" s="95">
        <f>IFERROR(VLOOKUP(CK409,'Criteria Table'!$A$2:$I$102,2,FALSE),0)</f>
        <v>10</v>
      </c>
      <c r="CM409" s="95">
        <f t="shared" si="413"/>
        <v>10</v>
      </c>
      <c r="CN409" s="76">
        <f>IFERROR(VLOOKUP(TEXT($A409,"0000"),'AYP11'!$B$3379:$AU$3800,23,FALSE),"")</f>
        <v>0</v>
      </c>
      <c r="CO409" s="95">
        <f>IFERROR(VLOOKUP(CN409,'Criteria Table'!$A$2:$I$102,2,FALSE),0)</f>
        <v>10</v>
      </c>
      <c r="CP409" s="95">
        <f t="shared" si="414"/>
        <v>10</v>
      </c>
      <c r="CQ409" s="76">
        <f>IFERROR(VLOOKUP(TEXT($A409,"0000"),'AYP11'!$B$847:$AU$1268,23,FALSE),"")</f>
        <v>46</v>
      </c>
      <c r="CR409" s="95">
        <f>IFERROR(VLOOKUP(CQ409,'Criteria Table'!$A$2:$I$102,2,FALSE),0)</f>
        <v>5.4</v>
      </c>
      <c r="CS409" s="95">
        <f t="shared" si="415"/>
        <v>51</v>
      </c>
      <c r="CT409" s="76">
        <f>IFERROR(VLOOKUP(TEXT($A409,"0000"),'AYP11'!$B$2113:$AU$2534,23,FALSE),"")</f>
        <v>0</v>
      </c>
      <c r="CU409" s="95">
        <f>IFERROR(VLOOKUP(CT409,'Criteria Table'!$A$2:$I$102,2,FALSE),0)</f>
        <v>10</v>
      </c>
      <c r="CV409" s="95">
        <f t="shared" si="416"/>
        <v>10</v>
      </c>
      <c r="CW409" s="76">
        <f>IFERROR(VLOOKUP(TEXT($A409,"0000"),'AYP11'!$B$425:$AU$846,23,FALSE),"")</f>
        <v>0</v>
      </c>
      <c r="CX409" s="95">
        <f>IFERROR(VLOOKUP(CW409,'Criteria Table'!$A$2:$I$102,2,FALSE),0)</f>
        <v>10</v>
      </c>
      <c r="CY409" s="95">
        <f t="shared" si="417"/>
        <v>10</v>
      </c>
      <c r="CZ409" s="76">
        <f>IFERROR(VLOOKUP(TEXT($A409,"0000"),'AYP11'!$B$3:$AU$424,23,FALSE),"")</f>
        <v>0</v>
      </c>
      <c r="DA409" s="95">
        <f>IFERROR(VLOOKUP(CZ409,'Criteria Table'!$A$2:$I$102,2,FALSE),0)</f>
        <v>10</v>
      </c>
      <c r="DB409" s="95">
        <f t="shared" si="418"/>
        <v>10</v>
      </c>
      <c r="DC409" s="76">
        <f>IFERROR(VLOOKUP(TEXT($A409,"0000"),'AYP11'!$B$1269:$AU$1690,23,FALSE),"")</f>
        <v>46</v>
      </c>
      <c r="DD409" s="95">
        <f>IFERROR(VLOOKUP(DC409,'Criteria Table'!$A$2:$I$102,2,FALSE),0)</f>
        <v>5.4</v>
      </c>
      <c r="DE409" s="95">
        <f t="shared" si="419"/>
        <v>51</v>
      </c>
      <c r="DF409" s="76">
        <f>IFERROR(VLOOKUP(TEXT($A409,"0000"),'AYP11'!$B$1691:$AU$2112,23,FALSE),"")</f>
        <v>0</v>
      </c>
      <c r="DG409" s="95">
        <f>IFERROR(VLOOKUP(DF409,'Criteria Table'!$A$2:$I$102,2,FALSE),0)</f>
        <v>10</v>
      </c>
      <c r="DH409" s="95">
        <f t="shared" si="420"/>
        <v>10</v>
      </c>
      <c r="DI409" s="76">
        <f>IFERROR(VLOOKUP(TEXT($A409,"0000"),'AYP11'!$B$2535:$AU$2956,23,FALSE),"")</f>
        <v>0</v>
      </c>
      <c r="DJ409" s="95">
        <f>IFERROR(VLOOKUP(DI409,'Criteria Table'!$A$2:$I$102,2,FALSE),0)</f>
        <v>10</v>
      </c>
      <c r="DK409" s="95">
        <f t="shared" si="421"/>
        <v>10</v>
      </c>
      <c r="DL409" s="91">
        <f>IFERROR(VLOOKUP(TEXT($A409,"0000"),'AYP11'!$B$3379:$AU$3800,11,FALSE),"")</f>
        <v>0</v>
      </c>
      <c r="DM409" s="95">
        <f t="shared" si="422"/>
        <v>1</v>
      </c>
      <c r="DN409" s="95" t="str">
        <f t="shared" si="423"/>
        <v/>
      </c>
      <c r="DO409" s="91">
        <f>IFERROR(VLOOKUP(TEXT($A409,"0000"),'AYP11'!$B$847:$AU$1268,11,FALSE),"")</f>
        <v>94</v>
      </c>
      <c r="DP409" s="95">
        <f t="shared" si="424"/>
        <v>0</v>
      </c>
      <c r="DQ409" s="95">
        <f t="shared" si="425"/>
        <v>94</v>
      </c>
      <c r="DR409" s="91">
        <f>IFERROR(VLOOKUP(TEXT($A409,"0000"),'AYP11'!$B$2113:$AU$2534,11,FALSE),"")</f>
        <v>0</v>
      </c>
      <c r="DS409" s="95">
        <f t="shared" si="426"/>
        <v>1</v>
      </c>
      <c r="DT409" s="95" t="str">
        <f t="shared" si="427"/>
        <v/>
      </c>
      <c r="DU409" s="91">
        <f>IFERROR(VLOOKUP(TEXT($A409,"0000"),'AYP11'!$B$425:$AU$846,11,FALSE),"")</f>
        <v>0</v>
      </c>
      <c r="DV409" s="95">
        <f t="shared" si="428"/>
        <v>1</v>
      </c>
      <c r="DW409" s="95" t="str">
        <f t="shared" si="429"/>
        <v/>
      </c>
      <c r="DX409" s="91">
        <f>IFERROR(VLOOKUP(TEXT($A409,"0000"),'AYP11'!$B$3:$AU$424,11,FALSE),"")</f>
        <v>0</v>
      </c>
      <c r="DY409" s="95">
        <f t="shared" si="430"/>
        <v>1</v>
      </c>
      <c r="DZ409" s="95" t="str">
        <f t="shared" si="431"/>
        <v/>
      </c>
      <c r="EA409" s="91">
        <f>IFERROR(VLOOKUP(TEXT($A409,"0000"),'AYP11'!$B$1269:$AU$1690,11,FALSE),"")</f>
        <v>92</v>
      </c>
      <c r="EB409" s="95">
        <f t="shared" si="432"/>
        <v>0</v>
      </c>
      <c r="EC409" s="95">
        <f t="shared" si="433"/>
        <v>92</v>
      </c>
      <c r="ED409" s="91">
        <f>IFERROR(VLOOKUP(TEXT($A409,"0000"),'AYP11'!$B$1691:$AU$2112,11,FALSE),"")</f>
        <v>0</v>
      </c>
      <c r="EE409" s="95">
        <f t="shared" si="434"/>
        <v>1</v>
      </c>
      <c r="EF409" s="95" t="str">
        <f t="shared" si="435"/>
        <v/>
      </c>
      <c r="EG409" s="91">
        <f>IFERROR(VLOOKUP(TEXT($A409,"0000"),'AYP11'!$B$2535:$AU$2956,11,FALSE),"")</f>
        <v>81</v>
      </c>
      <c r="EH409" s="95">
        <f t="shared" si="436"/>
        <v>1</v>
      </c>
      <c r="EI409" s="95">
        <f t="shared" si="437"/>
        <v>82</v>
      </c>
    </row>
    <row r="410" spans="1:147" x14ac:dyDescent="0.25">
      <c r="A410" s="248">
        <v>7391</v>
      </c>
      <c r="B410" s="291">
        <f t="shared" si="384"/>
        <v>31.578947368421051</v>
      </c>
      <c r="C410" s="50">
        <f>IFERROR(VLOOKUP(TEXT($A410,"0000"),'R-M11'!$A$2:$AA$500,4,FALSE),0)</f>
        <v>270</v>
      </c>
      <c r="D410" s="291">
        <f t="shared" si="385"/>
        <v>24.912280701754387</v>
      </c>
      <c r="E410" s="98">
        <f>IFERROR(SUM(VLOOKUP(TEXT($A410,"0000"),'R-M11'!$A$2:$AA$500,5,FALSE),VLOOKUP(TEXT($A410,"0000"),'R-M11'!$A$2:$AA$500,6,FALSE)),0)</f>
        <v>213</v>
      </c>
      <c r="F410" s="58">
        <f>IFERROR(VLOOKUP(TEXT($A410,"0000"),'R-M11'!$A$2:$AA$500,14,FALSE),0)</f>
        <v>855</v>
      </c>
      <c r="G410" s="230">
        <f t="shared" si="438"/>
        <v>34.658947368421053</v>
      </c>
      <c r="H410" s="97">
        <f t="shared" si="386"/>
        <v>296.334</v>
      </c>
      <c r="I410" s="230">
        <f t="shared" si="439"/>
        <v>26.232280701754387</v>
      </c>
      <c r="J410" s="97">
        <f t="shared" si="387"/>
        <v>224.286</v>
      </c>
      <c r="K410" s="230">
        <f t="shared" si="388"/>
        <v>56</v>
      </c>
      <c r="L410" s="121">
        <f>IFERROR(VLOOKUP(K410,'Criteria Table'!$A$2:$I$102,2,FALSE),"")</f>
        <v>4.4000000000000004</v>
      </c>
      <c r="M410" s="230">
        <f t="shared" si="389"/>
        <v>60.891228070175444</v>
      </c>
      <c r="N410" s="286">
        <f t="shared" si="390"/>
        <v>27.500000000000004</v>
      </c>
      <c r="O410" s="50">
        <f>IFERROR(VLOOKUP(TEXT($A410,"0000"),'R-M11'!$A$2:$AA$500,17,FALSE),"")</f>
        <v>110</v>
      </c>
      <c r="P410" s="286">
        <f t="shared" si="391"/>
        <v>55.500000000000007</v>
      </c>
      <c r="Q410" s="98">
        <f>IFERROR(SUM(VLOOKUP(TEXT($A410,"0000"),'R-M11'!$A$2:$AA$500,18,FALSE),VLOOKUP(TEXT($A410,"0000"),'R-M11'!$A$2:$AA$500,19,FALSE)),0)</f>
        <v>222</v>
      </c>
      <c r="R410" s="69">
        <f>IFERROR(VLOOKUP(TEXT($A410,"0000"),'R-M11'!$A$2:$AA$500,27,FALSE),0)</f>
        <v>400</v>
      </c>
      <c r="S410" s="121">
        <f t="shared" si="440"/>
        <v>28.690000000000005</v>
      </c>
      <c r="T410" s="70">
        <f t="shared" si="392"/>
        <v>114.76000000000002</v>
      </c>
      <c r="U410" s="121">
        <f t="shared" si="441"/>
        <v>56.010000000000005</v>
      </c>
      <c r="V410" s="70">
        <f t="shared" si="393"/>
        <v>224.04000000000002</v>
      </c>
      <c r="W410" s="121">
        <f t="shared" si="394"/>
        <v>83</v>
      </c>
      <c r="X410" s="124">
        <f>IFERROR(VLOOKUP(W410,'Criteria Table'!$A$2:$I$102,2,FALSE),"")</f>
        <v>1.7000000000000002</v>
      </c>
      <c r="Y410" s="121">
        <f t="shared" si="395"/>
        <v>84.700000000000017</v>
      </c>
      <c r="Z410" s="92">
        <f>IFERROR(IF(VLOOKUP(A410,'SG11'!$A$3:$AI$500,18,FALSE)="","NA",VLOOKUP(A410,'SG11'!$A$3:$AI$500,18,FALSE)),"")</f>
        <v>58</v>
      </c>
      <c r="AA410" s="75">
        <f>IFERROR(VLOOKUP(Z410,'Criteria Table'!$A$2:$I$102,6,FALSE),"NA")</f>
        <v>10</v>
      </c>
      <c r="AB410" s="95">
        <f t="shared" si="442"/>
        <v>68</v>
      </c>
      <c r="AC410" s="84">
        <f>IFERROR(IF(VLOOKUP(A410,'SG11'!$A$3:$AI$500,19,FALSE)="","NA",VLOOKUP(A410,'SG11'!$A$3:$AI$500,19,FALSE)),"")</f>
        <v>87</v>
      </c>
      <c r="AD410" s="75">
        <f>IFERROR(VLOOKUP(AC410,'Criteria Table'!$A$2:$I$102,6,FALSE),"NA")</f>
        <v>5</v>
      </c>
      <c r="AE410" s="95">
        <f t="shared" si="443"/>
        <v>92</v>
      </c>
      <c r="AF410" s="92">
        <f>IFERROR(IF(VLOOKUP(A410,'SG11'!$A$3:$AI$500,20,FALSE)="","NA",VLOOKUP(A410,'SG11'!$A$3:$AI$500,20,FALSE)),"")</f>
        <v>56</v>
      </c>
      <c r="AG410" s="75">
        <f>IFERROR(VLOOKUP(AF410,'Criteria Table'!$A$2:$I$102,6,FALSE),"NA")</f>
        <v>10</v>
      </c>
      <c r="AH410" s="95">
        <f t="shared" si="444"/>
        <v>66</v>
      </c>
      <c r="AI410" s="84">
        <f>IFERROR(IF(VLOOKUP(A410,'SG11'!$A$3:$AI$500,21,FALSE)="","NA",VLOOKUP(A410,'SG11'!$A$3:$AI$500,21,FALSE)),"")</f>
        <v>78</v>
      </c>
      <c r="AJ410" s="75">
        <f>IFERROR(VLOOKUP(AI410,'Criteria Table'!$A$2:$I$102,6,FALSE),"NA")</f>
        <v>5</v>
      </c>
      <c r="AK410" s="95">
        <f t="shared" si="445"/>
        <v>83</v>
      </c>
      <c r="AL410" s="99">
        <f>IFERROR(VLOOKUP(TEXT(A410,"0000"),'W11'!$A$1:$E$500,4,FALSE)/AP410*100,"")</f>
        <v>97.804878048780481</v>
      </c>
      <c r="AM410" s="97">
        <f>IFERROR(VLOOKUP(TEXT(A410,"0000"),'W11'!$A$1:$E$500,4,FALSE),"")</f>
        <v>401</v>
      </c>
      <c r="AN410" s="99">
        <f t="shared" si="396"/>
        <v>97.804878048780481</v>
      </c>
      <c r="AO410" s="97">
        <f t="shared" si="397"/>
        <v>401</v>
      </c>
      <c r="AP410" s="99">
        <f>IFERROR(VLOOKUP(TEXT(A410,"0000"),'W11'!$A$1:$E$500,5,FALSE),"")</f>
        <v>410</v>
      </c>
      <c r="AQ410" s="97">
        <f>IFERROR(VLOOKUP(ROUND(AL410,0),'Criteria Table'!$A$2:$I$102,4,FALSE),0)</f>
        <v>0</v>
      </c>
      <c r="AR410" s="128"/>
      <c r="AS410" s="95"/>
      <c r="AT410" s="95"/>
      <c r="AU410" s="100">
        <f>IFERROR(VLOOKUP(TEXT(A410,"0000"),'Sci11'!$A$3:$N$492,4,FALSE)/VLOOKUP(TEXT(A410,"0000"),'Sci11'!$A$3:$N$492,14,FALSE)*100,"")</f>
        <v>38.858695652173914</v>
      </c>
      <c r="AV410" s="101">
        <f>SUM(VLOOKUP(TEXT(A410,"0000"),'Sci11'!$A$3:$N$492,5,FALSE),VLOOKUP(TEXT(A410,"0000"),'Sci11'!$A$3:$N$492,6,FALSE))/VLOOKUP(TEXT(A410,"0000"),'Sci11'!$A$3:$N$492,14,FALSE)*100</f>
        <v>7.3369565217391308</v>
      </c>
      <c r="AW410" s="100">
        <f t="shared" si="446"/>
        <v>42.638695652173915</v>
      </c>
      <c r="AX410" s="101">
        <f>IFERROR(AW410/100*VLOOKUP(TEXT(A410,"0000"),'Sci11'!$A$3:$N$492,14,FALSE),"")</f>
        <v>156.91040000000001</v>
      </c>
      <c r="AY410" s="100">
        <f t="shared" si="447"/>
        <v>8.95695652173913</v>
      </c>
      <c r="AZ410" s="101">
        <f>IFERROR(AY410/100*VLOOKUP(TEXT(A410,"0000"),'Sci11'!$A$3:$N$492,14,FALSE),"")</f>
        <v>32.961599999999997</v>
      </c>
      <c r="BA410" s="100">
        <f t="shared" si="398"/>
        <v>46</v>
      </c>
      <c r="BB410" s="101">
        <f>IFERROR(VLOOKUP(BA410,'Criteria Table'!$A$2:$I$102,2,FALSE),"")</f>
        <v>5.4</v>
      </c>
      <c r="BC410" s="101">
        <f t="shared" si="399"/>
        <v>51.4</v>
      </c>
      <c r="BD410" s="82">
        <f>IFERROR(VLOOKUP(A410,ATTx11!$A$2:$N$500,4,FALSE),"")</f>
        <v>96.54</v>
      </c>
      <c r="BE410" s="95">
        <f t="shared" si="400"/>
        <v>0.5</v>
      </c>
      <c r="BF410" s="96">
        <f t="shared" si="401"/>
        <v>97.04</v>
      </c>
      <c r="BG410" s="70">
        <f>IFERROR(VLOOKUP(A410,ATTx11!$A$2:$N$500,11,FALSE),"")</f>
        <v>0</v>
      </c>
      <c r="BH410" s="95">
        <f t="shared" si="402"/>
        <v>0</v>
      </c>
      <c r="BI410" s="70">
        <f>IFERROR(VLOOKUP(A410,ATTx11!$A$2:$N$500,12,FALSE),"")</f>
        <v>10</v>
      </c>
      <c r="BJ410" s="97">
        <f t="shared" si="403"/>
        <v>9</v>
      </c>
      <c r="BK410" s="84">
        <f>IFERROR(VLOOKUP(A410,ATTx11!$A$2:$N$500,7,FALSE),"")</f>
        <v>0</v>
      </c>
      <c r="BL410" s="97">
        <f t="shared" si="404"/>
        <v>0</v>
      </c>
      <c r="BM410" s="84">
        <f>IFERROR(VLOOKUP(A410,ATTx11!$A$2:$N$500,8,FALSE),"")</f>
        <v>10</v>
      </c>
      <c r="BN410" s="95">
        <f t="shared" si="405"/>
        <v>9</v>
      </c>
      <c r="BO410" s="95"/>
      <c r="BP410" s="83">
        <f>IFERROR(VLOOKUP(TEXT($A410,"0000"),'AYP11'!$B$3379:$AU$3800,17,FALSE),"")</f>
        <v>0</v>
      </c>
      <c r="BQ410" s="75">
        <f>IFERROR(VLOOKUP(BP410,'Criteria Table'!$A$2:$I$102,2,FALSE),0)</f>
        <v>10</v>
      </c>
      <c r="BR410" s="95">
        <f t="shared" si="406"/>
        <v>10</v>
      </c>
      <c r="BS410" s="83">
        <f>IFERROR(VLOOKUP(TEXT($A410,"0000"),'AYP11'!$B$847:$AU$1268,17,FALSE),"")</f>
        <v>48</v>
      </c>
      <c r="BT410" s="75">
        <f>IFERROR(VLOOKUP(BS410,'Criteria Table'!$A$2:$I$102,2,FALSE),0)</f>
        <v>5.2</v>
      </c>
      <c r="BU410" s="95">
        <f t="shared" si="407"/>
        <v>53</v>
      </c>
      <c r="BV410" s="83">
        <f>IFERROR(VLOOKUP(TEXT($A410,"0000"),'AYP11'!$B$2113:$AU$2534,17,FALSE),"")</f>
        <v>58</v>
      </c>
      <c r="BW410" s="75">
        <f>IFERROR(VLOOKUP(BV410,'Criteria Table'!$A$2:$I$102,2,FALSE),0)</f>
        <v>4.2</v>
      </c>
      <c r="BX410" s="95">
        <f t="shared" si="408"/>
        <v>62</v>
      </c>
      <c r="BY410" s="83">
        <f>IFERROR(VLOOKUP(TEXT($A410,"0000"),'AYP11'!$B$425:$AU$846,17,FALSE),"")</f>
        <v>0</v>
      </c>
      <c r="BZ410" s="75">
        <f>IFERROR(VLOOKUP(BY410,'Criteria Table'!$A$2:$I$102,2,FALSE),0)</f>
        <v>10</v>
      </c>
      <c r="CA410" s="95">
        <f t="shared" si="409"/>
        <v>10</v>
      </c>
      <c r="CB410" s="83">
        <f>IFERROR(VLOOKUP(TEXT($A410,"0000"),'AYP11'!$B$3:$AU$424,17,FALSE),"")</f>
        <v>0</v>
      </c>
      <c r="CC410" s="95">
        <f>IFERROR(VLOOKUP(CB410,'Criteria Table'!$A$2:$I$102,2,FALSE),0)</f>
        <v>10</v>
      </c>
      <c r="CD410" s="95">
        <f t="shared" si="410"/>
        <v>10</v>
      </c>
      <c r="CE410" s="83">
        <f>IFERROR(VLOOKUP(TEXT($A410,"0000"),'AYP11'!$B$1269:$AU$1690,17,FALSE),"")</f>
        <v>53</v>
      </c>
      <c r="CF410" s="95">
        <f>IFERROR(VLOOKUP(CE410,'Criteria Table'!$A$2:$I$102,2,FALSE),0)</f>
        <v>4.7</v>
      </c>
      <c r="CG410" s="95">
        <f t="shared" si="411"/>
        <v>58</v>
      </c>
      <c r="CH410" s="83">
        <f>IFERROR(VLOOKUP(TEXT($A410,"0000"),'AYP11'!$B$1691:$AU$2112,17,FALSE),"")</f>
        <v>0</v>
      </c>
      <c r="CI410" s="95">
        <f>IFERROR(VLOOKUP(CH410,'Criteria Table'!$A$2:$I$102,2,FALSE),0)</f>
        <v>10</v>
      </c>
      <c r="CJ410" s="95">
        <f t="shared" si="412"/>
        <v>10</v>
      </c>
      <c r="CK410" s="83">
        <f>IFERROR(VLOOKUP(TEXT($A410,"0000"),'AYP11'!$B$2535:$AU$2956,17,FALSE),"")</f>
        <v>0</v>
      </c>
      <c r="CL410" s="95">
        <f>IFERROR(VLOOKUP(CK410,'Criteria Table'!$A$2:$I$102,2,FALSE),0)</f>
        <v>10</v>
      </c>
      <c r="CM410" s="95">
        <f t="shared" si="413"/>
        <v>10</v>
      </c>
      <c r="CN410" s="76">
        <f>IFERROR(VLOOKUP(TEXT($A410,"0000"),'AYP11'!$B$3379:$AU$3800,23,FALSE),"")</f>
        <v>0</v>
      </c>
      <c r="CO410" s="95">
        <f>IFERROR(VLOOKUP(CN410,'Criteria Table'!$A$2:$I$102,2,FALSE),0)</f>
        <v>10</v>
      </c>
      <c r="CP410" s="95">
        <f t="shared" si="414"/>
        <v>10</v>
      </c>
      <c r="CQ410" s="76">
        <f>IFERROR(VLOOKUP(TEXT($A410,"0000"),'AYP11'!$B$847:$AU$1268,23,FALSE),"")</f>
        <v>67</v>
      </c>
      <c r="CR410" s="95">
        <f>IFERROR(VLOOKUP(CQ410,'Criteria Table'!$A$2:$I$102,2,FALSE),0)</f>
        <v>3.3000000000000003</v>
      </c>
      <c r="CS410" s="95">
        <f t="shared" si="415"/>
        <v>70</v>
      </c>
      <c r="CT410" s="76">
        <f>IFERROR(VLOOKUP(TEXT($A410,"0000"),'AYP11'!$B$2113:$AU$2534,23,FALSE),"")</f>
        <v>88</v>
      </c>
      <c r="CU410" s="95">
        <f>IFERROR(VLOOKUP(CT410,'Criteria Table'!$A$2:$I$102,2,FALSE),0)</f>
        <v>0</v>
      </c>
      <c r="CV410" s="95">
        <f t="shared" si="416"/>
        <v>88</v>
      </c>
      <c r="CW410" s="76">
        <f>IFERROR(VLOOKUP(TEXT($A410,"0000"),'AYP11'!$B$425:$AU$846,23,FALSE),"")</f>
        <v>0</v>
      </c>
      <c r="CX410" s="95">
        <f>IFERROR(VLOOKUP(CW410,'Criteria Table'!$A$2:$I$102,2,FALSE),0)</f>
        <v>10</v>
      </c>
      <c r="CY410" s="95">
        <f t="shared" si="417"/>
        <v>10</v>
      </c>
      <c r="CZ410" s="76">
        <f>IFERROR(VLOOKUP(TEXT($A410,"0000"),'AYP11'!$B$3:$AU$424,23,FALSE),"")</f>
        <v>0</v>
      </c>
      <c r="DA410" s="95">
        <f>IFERROR(VLOOKUP(CZ410,'Criteria Table'!$A$2:$I$102,2,FALSE),0)</f>
        <v>10</v>
      </c>
      <c r="DB410" s="95">
        <f t="shared" si="418"/>
        <v>10</v>
      </c>
      <c r="DC410" s="76">
        <f>IFERROR(VLOOKUP(TEXT($A410,"0000"),'AYP11'!$B$1269:$AU$1690,23,FALSE),"")</f>
        <v>82</v>
      </c>
      <c r="DD410" s="95">
        <f>IFERROR(VLOOKUP(DC410,'Criteria Table'!$A$2:$I$102,2,FALSE),0)</f>
        <v>1.8</v>
      </c>
      <c r="DE410" s="95">
        <f t="shared" si="419"/>
        <v>84</v>
      </c>
      <c r="DF410" s="76">
        <f>IFERROR(VLOOKUP(TEXT($A410,"0000"),'AYP11'!$B$1691:$AU$2112,23,FALSE),"")</f>
        <v>0</v>
      </c>
      <c r="DG410" s="95">
        <f>IFERROR(VLOOKUP(DF410,'Criteria Table'!$A$2:$I$102,2,FALSE),0)</f>
        <v>10</v>
      </c>
      <c r="DH410" s="95">
        <f t="shared" si="420"/>
        <v>10</v>
      </c>
      <c r="DI410" s="76">
        <f>IFERROR(VLOOKUP(TEXT($A410,"0000"),'AYP11'!$B$2535:$AU$2956,23,FALSE),"")</f>
        <v>0</v>
      </c>
      <c r="DJ410" s="95">
        <f>IFERROR(VLOOKUP(DI410,'Criteria Table'!$A$2:$I$102,2,FALSE),0)</f>
        <v>10</v>
      </c>
      <c r="DK410" s="95">
        <f t="shared" si="421"/>
        <v>10</v>
      </c>
      <c r="DL410" s="91">
        <f>IFERROR(VLOOKUP(TEXT($A410,"0000"),'AYP11'!$B$3379:$AU$3800,11,FALSE),"")</f>
        <v>0</v>
      </c>
      <c r="DM410" s="95">
        <f t="shared" si="422"/>
        <v>1</v>
      </c>
      <c r="DN410" s="95" t="str">
        <f t="shared" si="423"/>
        <v/>
      </c>
      <c r="DO410" s="91">
        <f>IFERROR(VLOOKUP(TEXT($A410,"0000"),'AYP11'!$B$847:$AU$1268,11,FALSE),"")</f>
        <v>0</v>
      </c>
      <c r="DP410" s="95">
        <f t="shared" si="424"/>
        <v>1</v>
      </c>
      <c r="DQ410" s="95" t="str">
        <f t="shared" si="425"/>
        <v/>
      </c>
      <c r="DR410" s="91">
        <f>IFERROR(VLOOKUP(TEXT($A410,"0000"),'AYP11'!$B$2113:$AU$2534,11,FALSE),"")</f>
        <v>0</v>
      </c>
      <c r="DS410" s="95">
        <f t="shared" si="426"/>
        <v>1</v>
      </c>
      <c r="DT410" s="95" t="str">
        <f t="shared" si="427"/>
        <v/>
      </c>
      <c r="DU410" s="91">
        <f>IFERROR(VLOOKUP(TEXT($A410,"0000"),'AYP11'!$B$425:$AU$846,11,FALSE),"")</f>
        <v>0</v>
      </c>
      <c r="DV410" s="95">
        <f t="shared" si="428"/>
        <v>1</v>
      </c>
      <c r="DW410" s="95" t="str">
        <f t="shared" si="429"/>
        <v/>
      </c>
      <c r="DX410" s="91">
        <f>IFERROR(VLOOKUP(TEXT($A410,"0000"),'AYP11'!$B$3:$AU$424,11,FALSE),"")</f>
        <v>0</v>
      </c>
      <c r="DY410" s="95">
        <f t="shared" si="430"/>
        <v>1</v>
      </c>
      <c r="DZ410" s="95" t="str">
        <f t="shared" si="431"/>
        <v/>
      </c>
      <c r="EA410" s="91">
        <f>IFERROR(VLOOKUP(TEXT($A410,"0000"),'AYP11'!$B$1269:$AU$1690,11,FALSE),"")</f>
        <v>0</v>
      </c>
      <c r="EB410" s="95">
        <f t="shared" si="432"/>
        <v>1</v>
      </c>
      <c r="EC410" s="95" t="str">
        <f t="shared" si="433"/>
        <v/>
      </c>
      <c r="ED410" s="91">
        <f>IFERROR(VLOOKUP(TEXT($A410,"0000"),'AYP11'!$B$1691:$AU$2112,11,FALSE),"")</f>
        <v>0</v>
      </c>
      <c r="EE410" s="95">
        <f t="shared" si="434"/>
        <v>1</v>
      </c>
      <c r="EF410" s="95" t="str">
        <f t="shared" si="435"/>
        <v/>
      </c>
      <c r="EG410" s="91">
        <f>IFERROR(VLOOKUP(TEXT($A410,"0000"),'AYP11'!$B$2535:$AU$2956,11,FALSE),"")</f>
        <v>0</v>
      </c>
      <c r="EH410" s="95">
        <f t="shared" si="436"/>
        <v>1</v>
      </c>
      <c r="EI410" s="95" t="str">
        <f t="shared" si="437"/>
        <v/>
      </c>
    </row>
    <row r="411" spans="1:147" x14ac:dyDescent="0.25">
      <c r="A411" s="248">
        <v>7411</v>
      </c>
      <c r="B411" s="291">
        <f t="shared" si="384"/>
        <v>11.17717003567182</v>
      </c>
      <c r="C411" s="50">
        <f>IFERROR(VLOOKUP(TEXT($A411,"0000"),'R-M11'!$A$2:$AA$500,4,FALSE),0)</f>
        <v>94</v>
      </c>
      <c r="D411" s="291">
        <f t="shared" si="385"/>
        <v>4.6373365041617118</v>
      </c>
      <c r="E411" s="98">
        <f>IFERROR(SUM(VLOOKUP(TEXT($A411,"0000"),'R-M11'!$A$2:$AA$500,5,FALSE),VLOOKUP(TEXT($A411,"0000"),'R-M11'!$A$2:$AA$500,6,FALSE)),0)</f>
        <v>39</v>
      </c>
      <c r="F411" s="58">
        <f>IFERROR(VLOOKUP(TEXT($A411,"0000"),'R-M11'!$A$2:$AA$500,14,FALSE),0)</f>
        <v>841</v>
      </c>
      <c r="G411" s="230">
        <f t="shared" si="438"/>
        <v>17.05717003567182</v>
      </c>
      <c r="H411" s="97">
        <f t="shared" si="386"/>
        <v>143.45080000000002</v>
      </c>
      <c r="I411" s="230">
        <f t="shared" si="439"/>
        <v>7.1573365041617123</v>
      </c>
      <c r="J411" s="97">
        <f t="shared" si="387"/>
        <v>60.193200000000004</v>
      </c>
      <c r="K411" s="230">
        <f t="shared" si="388"/>
        <v>16</v>
      </c>
      <c r="L411" s="121">
        <f>IFERROR(VLOOKUP(K411,'Criteria Table'!$A$2:$I$102,2,FALSE),"")</f>
        <v>8.4</v>
      </c>
      <c r="M411" s="230">
        <f t="shared" si="389"/>
        <v>24.214506539833533</v>
      </c>
      <c r="N411" s="286">
        <f t="shared" si="390"/>
        <v>31.578947368421051</v>
      </c>
      <c r="O411" s="50">
        <f>IFERROR(VLOOKUP(TEXT($A411,"0000"),'R-M11'!$A$2:$AA$500,17,FALSE),"")</f>
        <v>114</v>
      </c>
      <c r="P411" s="286">
        <f t="shared" si="391"/>
        <v>16.066481994459831</v>
      </c>
      <c r="Q411" s="98">
        <f>IFERROR(SUM(VLOOKUP(TEXT($A411,"0000"),'R-M11'!$A$2:$AA$500,18,FALSE),VLOOKUP(TEXT($A411,"0000"),'R-M11'!$A$2:$AA$500,19,FALSE)),0)</f>
        <v>58</v>
      </c>
      <c r="R411" s="69">
        <f>IFERROR(VLOOKUP(TEXT($A411,"0000"),'R-M11'!$A$2:$AA$500,27,FALSE),0)</f>
        <v>361</v>
      </c>
      <c r="S411" s="121">
        <f t="shared" si="440"/>
        <v>35.218947368421048</v>
      </c>
      <c r="T411" s="70">
        <f t="shared" si="392"/>
        <v>127.14039999999999</v>
      </c>
      <c r="U411" s="121">
        <f t="shared" si="441"/>
        <v>17.62648199445983</v>
      </c>
      <c r="V411" s="70">
        <f t="shared" si="393"/>
        <v>63.631599999999992</v>
      </c>
      <c r="W411" s="121">
        <f t="shared" si="394"/>
        <v>48</v>
      </c>
      <c r="X411" s="124">
        <f>IFERROR(VLOOKUP(W411,'Criteria Table'!$A$2:$I$102,2,FALSE),"")</f>
        <v>5.2</v>
      </c>
      <c r="Y411" s="121">
        <f t="shared" si="395"/>
        <v>52.845429362880878</v>
      </c>
      <c r="Z411" s="92">
        <f>IFERROR(IF(VLOOKUP(A411,'SG11'!$A$3:$AI$500,18,FALSE)="","NA",VLOOKUP(A411,'SG11'!$A$3:$AI$500,18,FALSE)),"")</f>
        <v>39</v>
      </c>
      <c r="AA411" s="75">
        <f>IFERROR(VLOOKUP(Z411,'Criteria Table'!$A$2:$I$102,6,FALSE),"NA")</f>
        <v>10</v>
      </c>
      <c r="AB411" s="95">
        <f t="shared" si="442"/>
        <v>49</v>
      </c>
      <c r="AC411" s="84">
        <f>IFERROR(IF(VLOOKUP(A411,'SG11'!$A$3:$AI$500,19,FALSE)="","NA",VLOOKUP(A411,'SG11'!$A$3:$AI$500,19,FALSE)),"")</f>
        <v>65</v>
      </c>
      <c r="AD411" s="75">
        <f>IFERROR(VLOOKUP(AC411,'Criteria Table'!$A$2:$I$102,6,FALSE),"NA")</f>
        <v>5</v>
      </c>
      <c r="AE411" s="95">
        <f t="shared" si="443"/>
        <v>70</v>
      </c>
      <c r="AF411" s="92">
        <f>IFERROR(IF(VLOOKUP(A411,'SG11'!$A$3:$AI$500,20,FALSE)="","NA",VLOOKUP(A411,'SG11'!$A$3:$AI$500,20,FALSE)),"")</f>
        <v>48</v>
      </c>
      <c r="AG411" s="75">
        <f>IFERROR(VLOOKUP(AF411,'Criteria Table'!$A$2:$I$102,6,FALSE),"NA")</f>
        <v>10</v>
      </c>
      <c r="AH411" s="95">
        <f t="shared" si="444"/>
        <v>58</v>
      </c>
      <c r="AI411" s="84">
        <f>IFERROR(IF(VLOOKUP(A411,'SG11'!$A$3:$AI$500,21,FALSE)="","NA",VLOOKUP(A411,'SG11'!$A$3:$AI$500,21,FALSE)),"")</f>
        <v>71</v>
      </c>
      <c r="AJ411" s="75">
        <f>IFERROR(VLOOKUP(AI411,'Criteria Table'!$A$2:$I$102,6,FALSE),"NA")</f>
        <v>5</v>
      </c>
      <c r="AK411" s="95">
        <f t="shared" si="445"/>
        <v>76</v>
      </c>
      <c r="AL411" s="99">
        <f>IFERROR(VLOOKUP(TEXT(A411,"0000"),'W11'!$A$1:$E$500,4,FALSE)/AP411*100,"")</f>
        <v>94.444444444444443</v>
      </c>
      <c r="AM411" s="97">
        <f>IFERROR(VLOOKUP(TEXT(A411,"0000"),'W11'!$A$1:$E$500,4,FALSE),"")</f>
        <v>374</v>
      </c>
      <c r="AN411" s="99">
        <f t="shared" si="396"/>
        <v>94.444444444444443</v>
      </c>
      <c r="AO411" s="97">
        <f t="shared" si="397"/>
        <v>374</v>
      </c>
      <c r="AP411" s="99">
        <f>IFERROR(VLOOKUP(TEXT(A411,"0000"),'W11'!$A$1:$E$500,5,FALSE),"")</f>
        <v>396</v>
      </c>
      <c r="AQ411" s="97">
        <f>IFERROR(VLOOKUP(ROUND(AL411,0),'Criteria Table'!$A$2:$I$102,4,FALSE),0)</f>
        <v>0</v>
      </c>
      <c r="AR411" s="128"/>
      <c r="AS411" s="95"/>
      <c r="AT411" s="95"/>
      <c r="AU411" s="100">
        <f>IFERROR(VLOOKUP(TEXT(A411,"0000"),'Sci11'!$A$3:$N$492,4,FALSE)/VLOOKUP(TEXT(A411,"0000"),'Sci11'!$A$3:$N$492,14,FALSE)*100,"")</f>
        <v>22.658610271903324</v>
      </c>
      <c r="AV411" s="101">
        <f>SUM(VLOOKUP(TEXT(A411,"0000"),'Sci11'!$A$3:$N$492,5,FALSE),VLOOKUP(TEXT(A411,"0000"),'Sci11'!$A$3:$N$492,6,FALSE))/VLOOKUP(TEXT(A411,"0000"),'Sci11'!$A$3:$N$492,14,FALSE)*100</f>
        <v>3.0211480362537766</v>
      </c>
      <c r="AW411" s="100">
        <f t="shared" si="446"/>
        <v>27.838610271903324</v>
      </c>
      <c r="AX411" s="101">
        <f>IFERROR(AW411/100*VLOOKUP(TEXT(A411,"0000"),'Sci11'!$A$3:$N$492,14,FALSE),"")</f>
        <v>92.145800000000008</v>
      </c>
      <c r="AY411" s="100">
        <f t="shared" si="447"/>
        <v>5.2411480362537768</v>
      </c>
      <c r="AZ411" s="101">
        <f>IFERROR(AY411/100*VLOOKUP(TEXT(A411,"0000"),'Sci11'!$A$3:$N$492,14,FALSE),"")</f>
        <v>17.348200000000002</v>
      </c>
      <c r="BA411" s="100">
        <f t="shared" si="398"/>
        <v>26</v>
      </c>
      <c r="BB411" s="101">
        <f>IFERROR(VLOOKUP(BA411,'Criteria Table'!$A$2:$I$102,2,FALSE),"")</f>
        <v>7.4</v>
      </c>
      <c r="BC411" s="101">
        <f t="shared" si="399"/>
        <v>33.4</v>
      </c>
      <c r="BD411" s="82">
        <f>IFERROR(VLOOKUP(A411,ATTx11!$A$2:$N$500,4,FALSE),"")</f>
        <v>90.09</v>
      </c>
      <c r="BE411" s="95">
        <f t="shared" si="400"/>
        <v>3</v>
      </c>
      <c r="BF411" s="96">
        <f t="shared" si="401"/>
        <v>93.09</v>
      </c>
      <c r="BG411" s="70">
        <f>IFERROR(VLOOKUP(A411,ATTx11!$A$2:$N$500,11,FALSE),"")</f>
        <v>256</v>
      </c>
      <c r="BH411" s="95">
        <f t="shared" si="402"/>
        <v>230.4</v>
      </c>
      <c r="BI411" s="70">
        <f>IFERROR(VLOOKUP(A411,ATTx11!$A$2:$N$500,12,FALSE),"")</f>
        <v>394</v>
      </c>
      <c r="BJ411" s="97">
        <f t="shared" si="403"/>
        <v>354.6</v>
      </c>
      <c r="BK411" s="84">
        <f>IFERROR(VLOOKUP(A411,ATTx11!$A$2:$N$500,7,FALSE),"")</f>
        <v>182</v>
      </c>
      <c r="BL411" s="97">
        <f t="shared" si="404"/>
        <v>163.80000000000001</v>
      </c>
      <c r="BM411" s="84">
        <f>IFERROR(VLOOKUP(A411,ATTx11!$A$2:$N$500,8,FALSE),"")</f>
        <v>282</v>
      </c>
      <c r="BN411" s="95">
        <f t="shared" si="405"/>
        <v>253.8</v>
      </c>
      <c r="BO411" s="95"/>
      <c r="BP411" s="83">
        <f>IFERROR(VLOOKUP(TEXT($A411,"0000"),'AYP11'!$B$3379:$AU$3800,17,FALSE),"")</f>
        <v>0</v>
      </c>
      <c r="BQ411" s="75">
        <f>IFERROR(VLOOKUP(BP411,'Criteria Table'!$A$2:$I$102,2,FALSE),0)</f>
        <v>10</v>
      </c>
      <c r="BR411" s="95">
        <f t="shared" si="406"/>
        <v>10</v>
      </c>
      <c r="BS411" s="83">
        <f>IFERROR(VLOOKUP(TEXT($A411,"0000"),'AYP11'!$B$847:$AU$1268,17,FALSE),"")</f>
        <v>17</v>
      </c>
      <c r="BT411" s="75">
        <f>IFERROR(VLOOKUP(BS411,'Criteria Table'!$A$2:$I$102,2,FALSE),0)</f>
        <v>8.3000000000000007</v>
      </c>
      <c r="BU411" s="95">
        <f t="shared" si="407"/>
        <v>25</v>
      </c>
      <c r="BV411" s="83">
        <f>IFERROR(VLOOKUP(TEXT($A411,"0000"),'AYP11'!$B$2113:$AU$2534,17,FALSE),"")</f>
        <v>0</v>
      </c>
      <c r="BW411" s="75">
        <f>IFERROR(VLOOKUP(BV411,'Criteria Table'!$A$2:$I$102,2,FALSE),0)</f>
        <v>10</v>
      </c>
      <c r="BX411" s="95">
        <f t="shared" si="408"/>
        <v>10</v>
      </c>
      <c r="BY411" s="83">
        <f>IFERROR(VLOOKUP(TEXT($A411,"0000"),'AYP11'!$B$425:$AU$846,17,FALSE),"")</f>
        <v>0</v>
      </c>
      <c r="BZ411" s="75">
        <f>IFERROR(VLOOKUP(BY411,'Criteria Table'!$A$2:$I$102,2,FALSE),0)</f>
        <v>10</v>
      </c>
      <c r="CA411" s="95">
        <f t="shared" si="409"/>
        <v>10</v>
      </c>
      <c r="CB411" s="83">
        <f>IFERROR(VLOOKUP(TEXT($A411,"0000"),'AYP11'!$B$3:$AU$424,17,FALSE),"")</f>
        <v>0</v>
      </c>
      <c r="CC411" s="95">
        <f>IFERROR(VLOOKUP(CB411,'Criteria Table'!$A$2:$I$102,2,FALSE),0)</f>
        <v>10</v>
      </c>
      <c r="CD411" s="95">
        <f t="shared" si="410"/>
        <v>10</v>
      </c>
      <c r="CE411" s="83">
        <f>IFERROR(VLOOKUP(TEXT($A411,"0000"),'AYP11'!$B$1269:$AU$1690,17,FALSE),"")</f>
        <v>17</v>
      </c>
      <c r="CF411" s="95">
        <f>IFERROR(VLOOKUP(CE411,'Criteria Table'!$A$2:$I$102,2,FALSE),0)</f>
        <v>8.3000000000000007</v>
      </c>
      <c r="CG411" s="95">
        <f t="shared" si="411"/>
        <v>25</v>
      </c>
      <c r="CH411" s="83">
        <f>IFERROR(VLOOKUP(TEXT($A411,"0000"),'AYP11'!$B$1691:$AU$2112,17,FALSE),"")</f>
        <v>0</v>
      </c>
      <c r="CI411" s="95">
        <f>IFERROR(VLOOKUP(CH411,'Criteria Table'!$A$2:$I$102,2,FALSE),0)</f>
        <v>10</v>
      </c>
      <c r="CJ411" s="95">
        <f t="shared" si="412"/>
        <v>10</v>
      </c>
      <c r="CK411" s="83">
        <f>IFERROR(VLOOKUP(TEXT($A411,"0000"),'AYP11'!$B$2535:$AU$2956,17,FALSE),"")</f>
        <v>10</v>
      </c>
      <c r="CL411" s="95">
        <f>IFERROR(VLOOKUP(CK411,'Criteria Table'!$A$2:$I$102,2,FALSE),0)</f>
        <v>9</v>
      </c>
      <c r="CM411" s="95">
        <f t="shared" si="413"/>
        <v>19</v>
      </c>
      <c r="CN411" s="76">
        <f>IFERROR(VLOOKUP(TEXT($A411,"0000"),'AYP11'!$B$3379:$AU$3800,23,FALSE),"")</f>
        <v>0</v>
      </c>
      <c r="CO411" s="95">
        <f>IFERROR(VLOOKUP(CN411,'Criteria Table'!$A$2:$I$102,2,FALSE),0)</f>
        <v>10</v>
      </c>
      <c r="CP411" s="95">
        <f t="shared" si="414"/>
        <v>10</v>
      </c>
      <c r="CQ411" s="76">
        <f>IFERROR(VLOOKUP(TEXT($A411,"0000"),'AYP11'!$B$847:$AU$1268,23,FALSE),"")</f>
        <v>49</v>
      </c>
      <c r="CR411" s="95">
        <f>IFERROR(VLOOKUP(CQ411,'Criteria Table'!$A$2:$I$102,2,FALSE),0)</f>
        <v>5.1000000000000005</v>
      </c>
      <c r="CS411" s="95">
        <f t="shared" si="415"/>
        <v>54</v>
      </c>
      <c r="CT411" s="76">
        <f>IFERROR(VLOOKUP(TEXT($A411,"0000"),'AYP11'!$B$2113:$AU$2534,23,FALSE),"")</f>
        <v>0</v>
      </c>
      <c r="CU411" s="95">
        <f>IFERROR(VLOOKUP(CT411,'Criteria Table'!$A$2:$I$102,2,FALSE),0)</f>
        <v>10</v>
      </c>
      <c r="CV411" s="95">
        <f t="shared" si="416"/>
        <v>10</v>
      </c>
      <c r="CW411" s="76">
        <f>IFERROR(VLOOKUP(TEXT($A411,"0000"),'AYP11'!$B$425:$AU$846,23,FALSE),"")</f>
        <v>0</v>
      </c>
      <c r="CX411" s="95">
        <f>IFERROR(VLOOKUP(CW411,'Criteria Table'!$A$2:$I$102,2,FALSE),0)</f>
        <v>10</v>
      </c>
      <c r="CY411" s="95">
        <f t="shared" si="417"/>
        <v>10</v>
      </c>
      <c r="CZ411" s="76">
        <f>IFERROR(VLOOKUP(TEXT($A411,"0000"),'AYP11'!$B$3:$AU$424,23,FALSE),"")</f>
        <v>0</v>
      </c>
      <c r="DA411" s="95">
        <f>IFERROR(VLOOKUP(CZ411,'Criteria Table'!$A$2:$I$102,2,FALSE),0)</f>
        <v>10</v>
      </c>
      <c r="DB411" s="95">
        <f t="shared" si="418"/>
        <v>10</v>
      </c>
      <c r="DC411" s="76">
        <f>IFERROR(VLOOKUP(TEXT($A411,"0000"),'AYP11'!$B$1269:$AU$1690,23,FALSE),"")</f>
        <v>49</v>
      </c>
      <c r="DD411" s="95">
        <f>IFERROR(VLOOKUP(DC411,'Criteria Table'!$A$2:$I$102,2,FALSE),0)</f>
        <v>5.1000000000000005</v>
      </c>
      <c r="DE411" s="95">
        <f t="shared" si="419"/>
        <v>54</v>
      </c>
      <c r="DF411" s="76">
        <f>IFERROR(VLOOKUP(TEXT($A411,"0000"),'AYP11'!$B$1691:$AU$2112,23,FALSE),"")</f>
        <v>0</v>
      </c>
      <c r="DG411" s="95">
        <f>IFERROR(VLOOKUP(DF411,'Criteria Table'!$A$2:$I$102,2,FALSE),0)</f>
        <v>10</v>
      </c>
      <c r="DH411" s="95">
        <f t="shared" si="420"/>
        <v>10</v>
      </c>
      <c r="DI411" s="76">
        <f>IFERROR(VLOOKUP(TEXT($A411,"0000"),'AYP11'!$B$2535:$AU$2956,23,FALSE),"")</f>
        <v>24</v>
      </c>
      <c r="DJ411" s="95">
        <f>IFERROR(VLOOKUP(DI411,'Criteria Table'!$A$2:$I$102,2,FALSE),0)</f>
        <v>7.6000000000000005</v>
      </c>
      <c r="DK411" s="95">
        <f t="shared" si="421"/>
        <v>32</v>
      </c>
      <c r="DL411" s="91">
        <f>IFERROR(VLOOKUP(TEXT($A411,"0000"),'AYP11'!$B$3379:$AU$3800,11,FALSE),"")</f>
        <v>0</v>
      </c>
      <c r="DM411" s="95">
        <f t="shared" si="422"/>
        <v>1</v>
      </c>
      <c r="DN411" s="95" t="str">
        <f t="shared" si="423"/>
        <v/>
      </c>
      <c r="DO411" s="91">
        <f>IFERROR(VLOOKUP(TEXT($A411,"0000"),'AYP11'!$B$847:$AU$1268,11,FALSE),"")</f>
        <v>0</v>
      </c>
      <c r="DP411" s="95">
        <f t="shared" si="424"/>
        <v>1</v>
      </c>
      <c r="DQ411" s="95" t="str">
        <f t="shared" si="425"/>
        <v/>
      </c>
      <c r="DR411" s="91">
        <f>IFERROR(VLOOKUP(TEXT($A411,"0000"),'AYP11'!$B$2113:$AU$2534,11,FALSE),"")</f>
        <v>0</v>
      </c>
      <c r="DS411" s="95">
        <f t="shared" si="426"/>
        <v>1</v>
      </c>
      <c r="DT411" s="95" t="str">
        <f t="shared" si="427"/>
        <v/>
      </c>
      <c r="DU411" s="91">
        <f>IFERROR(VLOOKUP(TEXT($A411,"0000"),'AYP11'!$B$425:$AU$846,11,FALSE),"")</f>
        <v>0</v>
      </c>
      <c r="DV411" s="95">
        <f t="shared" si="428"/>
        <v>1</v>
      </c>
      <c r="DW411" s="95" t="str">
        <f t="shared" si="429"/>
        <v/>
      </c>
      <c r="DX411" s="91">
        <f>IFERROR(VLOOKUP(TEXT($A411,"0000"),'AYP11'!$B$3:$AU$424,11,FALSE),"")</f>
        <v>0</v>
      </c>
      <c r="DY411" s="95">
        <f t="shared" si="430"/>
        <v>1</v>
      </c>
      <c r="DZ411" s="95" t="str">
        <f t="shared" si="431"/>
        <v/>
      </c>
      <c r="EA411" s="91">
        <f>IFERROR(VLOOKUP(TEXT($A411,"0000"),'AYP11'!$B$1269:$AU$1690,11,FALSE),"")</f>
        <v>94</v>
      </c>
      <c r="EB411" s="95">
        <f t="shared" si="432"/>
        <v>0</v>
      </c>
      <c r="EC411" s="95">
        <f t="shared" si="433"/>
        <v>94</v>
      </c>
      <c r="ED411" s="91">
        <f>IFERROR(VLOOKUP(TEXT($A411,"0000"),'AYP11'!$B$1691:$AU$2112,11,FALSE),"")</f>
        <v>0</v>
      </c>
      <c r="EE411" s="95">
        <f t="shared" si="434"/>
        <v>1</v>
      </c>
      <c r="EF411" s="95" t="str">
        <f t="shared" si="435"/>
        <v/>
      </c>
      <c r="EG411" s="91">
        <f>IFERROR(VLOOKUP(TEXT($A411,"0000"),'AYP11'!$B$2535:$AU$2956,11,FALSE),"")</f>
        <v>81</v>
      </c>
      <c r="EH411" s="95">
        <f t="shared" si="436"/>
        <v>1</v>
      </c>
      <c r="EI411" s="95">
        <f t="shared" si="437"/>
        <v>82</v>
      </c>
    </row>
    <row r="412" spans="1:147" x14ac:dyDescent="0.25">
      <c r="A412" s="248">
        <v>7431</v>
      </c>
      <c r="B412" s="291">
        <f t="shared" si="384"/>
        <v>26.392757660167131</v>
      </c>
      <c r="C412" s="50">
        <f>IFERROR(VLOOKUP(TEXT($A412,"0000"),'R-M11'!$A$2:$AA$500,4,FALSE),0)</f>
        <v>379</v>
      </c>
      <c r="D412" s="291">
        <f t="shared" si="385"/>
        <v>30.571030640668521</v>
      </c>
      <c r="E412" s="98">
        <f>IFERROR(SUM(VLOOKUP(TEXT($A412,"0000"),'R-M11'!$A$2:$AA$500,5,FALSE),VLOOKUP(TEXT($A412,"0000"),'R-M11'!$A$2:$AA$500,6,FALSE)),0)</f>
        <v>439</v>
      </c>
      <c r="F412" s="58">
        <f>IFERROR(VLOOKUP(TEXT($A412,"0000"),'R-M11'!$A$2:$AA$500,14,FALSE),0)</f>
        <v>1436</v>
      </c>
      <c r="G412" s="230">
        <f t="shared" si="438"/>
        <v>29.402757660167133</v>
      </c>
      <c r="H412" s="97">
        <f t="shared" si="386"/>
        <v>422.22360000000003</v>
      </c>
      <c r="I412" s="230">
        <f t="shared" si="439"/>
        <v>31.86103064066852</v>
      </c>
      <c r="J412" s="97">
        <f t="shared" si="387"/>
        <v>457.52439999999996</v>
      </c>
      <c r="K412" s="230">
        <f t="shared" si="388"/>
        <v>57</v>
      </c>
      <c r="L412" s="121">
        <f>IFERROR(VLOOKUP(K412,'Criteria Table'!$A$2:$I$102,2,FALSE),"")</f>
        <v>4.3</v>
      </c>
      <c r="M412" s="230">
        <f t="shared" si="389"/>
        <v>61.263788300835657</v>
      </c>
      <c r="N412" s="286">
        <f t="shared" si="390"/>
        <v>22.207084468664849</v>
      </c>
      <c r="O412" s="50">
        <f>IFERROR(VLOOKUP(TEXT($A412,"0000"),'R-M11'!$A$2:$AA$500,17,FALSE),"")</f>
        <v>163</v>
      </c>
      <c r="P412" s="286">
        <f t="shared" si="391"/>
        <v>54.495912806539515</v>
      </c>
      <c r="Q412" s="98">
        <f>IFERROR(SUM(VLOOKUP(TEXT($A412,"0000"),'R-M11'!$A$2:$AA$500,18,FALSE),VLOOKUP(TEXT($A412,"0000"),'R-M11'!$A$2:$AA$500,19,FALSE)),0)</f>
        <v>400</v>
      </c>
      <c r="R412" s="69">
        <f>IFERROR(VLOOKUP(TEXT($A412,"0000"),'R-M11'!$A$2:$AA$500,27,FALSE),0)</f>
        <v>734</v>
      </c>
      <c r="S412" s="121">
        <f t="shared" si="440"/>
        <v>23.817084468664849</v>
      </c>
      <c r="T412" s="70">
        <f t="shared" si="392"/>
        <v>174.81739999999999</v>
      </c>
      <c r="U412" s="121">
        <f t="shared" si="441"/>
        <v>55.185912806539513</v>
      </c>
      <c r="V412" s="70">
        <f t="shared" si="393"/>
        <v>405.06460000000004</v>
      </c>
      <c r="W412" s="121">
        <f t="shared" si="394"/>
        <v>77</v>
      </c>
      <c r="X412" s="124">
        <f>IFERROR(VLOOKUP(W412,'Criteria Table'!$A$2:$I$102,2,FALSE),"")</f>
        <v>2.3000000000000003</v>
      </c>
      <c r="Y412" s="121">
        <f t="shared" si="395"/>
        <v>79.002997275204365</v>
      </c>
      <c r="Z412" s="92">
        <f>IFERROR(IF(VLOOKUP(A412,'SG11'!$A$3:$AI$500,18,FALSE)="","NA",VLOOKUP(A412,'SG11'!$A$3:$AI$500,18,FALSE)),"")</f>
        <v>61</v>
      </c>
      <c r="AA412" s="75">
        <f>IFERROR(VLOOKUP(Z412,'Criteria Table'!$A$2:$I$102,6,FALSE),"NA")</f>
        <v>5</v>
      </c>
      <c r="AB412" s="95">
        <f t="shared" si="442"/>
        <v>66</v>
      </c>
      <c r="AC412" s="84">
        <f>IFERROR(IF(VLOOKUP(A412,'SG11'!$A$3:$AI$500,19,FALSE)="","NA",VLOOKUP(A412,'SG11'!$A$3:$AI$500,19,FALSE)),"")</f>
        <v>79</v>
      </c>
      <c r="AD412" s="75">
        <f>IFERROR(VLOOKUP(AC412,'Criteria Table'!$A$2:$I$102,6,FALSE),"NA")</f>
        <v>5</v>
      </c>
      <c r="AE412" s="95">
        <f t="shared" si="443"/>
        <v>84</v>
      </c>
      <c r="AF412" s="92">
        <f>IFERROR(IF(VLOOKUP(A412,'SG11'!$A$3:$AI$500,20,FALSE)="","NA",VLOOKUP(A412,'SG11'!$A$3:$AI$500,20,FALSE)),"")</f>
        <v>50</v>
      </c>
      <c r="AG412" s="75">
        <f>IFERROR(VLOOKUP(AF412,'Criteria Table'!$A$2:$I$102,6,FALSE),"NA")</f>
        <v>10</v>
      </c>
      <c r="AH412" s="95">
        <f t="shared" si="444"/>
        <v>60</v>
      </c>
      <c r="AI412" s="84">
        <f>IFERROR(IF(VLOOKUP(A412,'SG11'!$A$3:$AI$500,21,FALSE)="","NA",VLOOKUP(A412,'SG11'!$A$3:$AI$500,21,FALSE)),"")</f>
        <v>63</v>
      </c>
      <c r="AJ412" s="75">
        <f>IFERROR(VLOOKUP(AI412,'Criteria Table'!$A$2:$I$102,6,FALSE),"NA")</f>
        <v>5</v>
      </c>
      <c r="AK412" s="95">
        <f t="shared" si="445"/>
        <v>68</v>
      </c>
      <c r="AL412" s="99">
        <f>IFERROR(VLOOKUP(TEXT(A412,"0000"),'W11'!$A$1:$E$500,4,FALSE)/AP412*100,"")</f>
        <v>93.989071038251367</v>
      </c>
      <c r="AM412" s="97">
        <f>IFERROR(VLOOKUP(TEXT(A412,"0000"),'W11'!$A$1:$E$500,4,FALSE),"")</f>
        <v>688</v>
      </c>
      <c r="AN412" s="99">
        <f t="shared" si="396"/>
        <v>93.989071038251367</v>
      </c>
      <c r="AO412" s="97">
        <f t="shared" si="397"/>
        <v>688</v>
      </c>
      <c r="AP412" s="99">
        <f>IFERROR(VLOOKUP(TEXT(A412,"0000"),'W11'!$A$1:$E$500,5,FALSE),"")</f>
        <v>732</v>
      </c>
      <c r="AQ412" s="97">
        <f>IFERROR(VLOOKUP(ROUND(AL412,0),'Criteria Table'!$A$2:$I$102,4,FALSE),0)</f>
        <v>0</v>
      </c>
      <c r="AR412" s="128"/>
      <c r="AS412" s="95"/>
      <c r="AT412" s="95"/>
      <c r="AU412" s="100">
        <f>IFERROR(VLOOKUP(TEXT(A412,"0000"),'Sci11'!$A$3:$N$492,4,FALSE)/VLOOKUP(TEXT(A412,"0000"),'Sci11'!$A$3:$N$492,14,FALSE)*100,"")</f>
        <v>37.606837606837608</v>
      </c>
      <c r="AV412" s="101">
        <f>SUM(VLOOKUP(TEXT(A412,"0000"),'Sci11'!$A$3:$N$492,5,FALSE),VLOOKUP(TEXT(A412,"0000"),'Sci11'!$A$3:$N$492,6,FALSE))/VLOOKUP(TEXT(A412,"0000"),'Sci11'!$A$3:$N$492,14,FALSE)*100</f>
        <v>16.239316239316238</v>
      </c>
      <c r="AW412" s="100">
        <f t="shared" si="446"/>
        <v>40.826837606837607</v>
      </c>
      <c r="AX412" s="101">
        <f>IFERROR(AW412/100*VLOOKUP(TEXT(A412,"0000"),'Sci11'!$A$3:$N$492,14,FALSE),"")</f>
        <v>286.6044</v>
      </c>
      <c r="AY412" s="100">
        <f t="shared" si="447"/>
        <v>17.619316239316237</v>
      </c>
      <c r="AZ412" s="101">
        <f>IFERROR(AY412/100*VLOOKUP(TEXT(A412,"0000"),'Sci11'!$A$3:$N$492,14,FALSE),"")</f>
        <v>123.68759999999999</v>
      </c>
      <c r="BA412" s="100">
        <f t="shared" si="398"/>
        <v>54</v>
      </c>
      <c r="BB412" s="101">
        <f>IFERROR(VLOOKUP(BA412,'Criteria Table'!$A$2:$I$102,2,FALSE),"")</f>
        <v>4.6000000000000005</v>
      </c>
      <c r="BC412" s="101">
        <f t="shared" si="399"/>
        <v>58.6</v>
      </c>
      <c r="BD412" s="82">
        <f>IFERROR(VLOOKUP(A412,ATTx11!$A$2:$N$500,4,FALSE),"")</f>
        <v>94.3</v>
      </c>
      <c r="BE412" s="95">
        <f t="shared" si="400"/>
        <v>0.5</v>
      </c>
      <c r="BF412" s="96">
        <f t="shared" si="401"/>
        <v>94.8</v>
      </c>
      <c r="BG412" s="70">
        <f>IFERROR(VLOOKUP(A412,ATTx11!$A$2:$N$500,11,FALSE),"")</f>
        <v>268</v>
      </c>
      <c r="BH412" s="95">
        <f t="shared" si="402"/>
        <v>241.2</v>
      </c>
      <c r="BI412" s="70">
        <f>IFERROR(VLOOKUP(A412,ATTx11!$A$2:$N$500,12,FALSE),"")</f>
        <v>427</v>
      </c>
      <c r="BJ412" s="97">
        <f t="shared" si="403"/>
        <v>384.3</v>
      </c>
      <c r="BK412" s="84">
        <f>IFERROR(VLOOKUP(A412,ATTx11!$A$2:$N$500,7,FALSE),"")</f>
        <v>214</v>
      </c>
      <c r="BL412" s="97">
        <f t="shared" si="404"/>
        <v>192.6</v>
      </c>
      <c r="BM412" s="84">
        <f>IFERROR(VLOOKUP(A412,ATTx11!$A$2:$N$500,8,FALSE),"")</f>
        <v>282</v>
      </c>
      <c r="BN412" s="95">
        <f t="shared" si="405"/>
        <v>253.8</v>
      </c>
      <c r="BO412" s="95"/>
      <c r="BP412" s="83">
        <f>IFERROR(VLOOKUP(TEXT($A412,"0000"),'AYP11'!$B$3379:$AU$3800,17,FALSE),"")</f>
        <v>73</v>
      </c>
      <c r="BQ412" s="75">
        <f>IFERROR(VLOOKUP(BP412,'Criteria Table'!$A$2:$I$102,2,FALSE),0)</f>
        <v>2.7</v>
      </c>
      <c r="BR412" s="95">
        <f t="shared" si="406"/>
        <v>76</v>
      </c>
      <c r="BS412" s="83">
        <f>IFERROR(VLOOKUP(TEXT($A412,"0000"),'AYP11'!$B$847:$AU$1268,17,FALSE),"")</f>
        <v>28</v>
      </c>
      <c r="BT412" s="75">
        <f>IFERROR(VLOOKUP(BS412,'Criteria Table'!$A$2:$I$102,2,FALSE),0)</f>
        <v>7.2</v>
      </c>
      <c r="BU412" s="95">
        <f t="shared" si="407"/>
        <v>35</v>
      </c>
      <c r="BV412" s="83">
        <f>IFERROR(VLOOKUP(TEXT($A412,"0000"),'AYP11'!$B$2113:$AU$2534,17,FALSE),"")</f>
        <v>53</v>
      </c>
      <c r="BW412" s="75">
        <f>IFERROR(VLOOKUP(BV412,'Criteria Table'!$A$2:$I$102,2,FALSE),0)</f>
        <v>4.7</v>
      </c>
      <c r="BX412" s="95">
        <f t="shared" si="408"/>
        <v>58</v>
      </c>
      <c r="BY412" s="83">
        <f>IFERROR(VLOOKUP(TEXT($A412,"0000"),'AYP11'!$B$425:$AU$846,17,FALSE),"")</f>
        <v>0</v>
      </c>
      <c r="BZ412" s="75">
        <f>IFERROR(VLOOKUP(BY412,'Criteria Table'!$A$2:$I$102,2,FALSE),0)</f>
        <v>10</v>
      </c>
      <c r="CA412" s="95">
        <f t="shared" si="409"/>
        <v>10</v>
      </c>
      <c r="CB412" s="83">
        <f>IFERROR(VLOOKUP(TEXT($A412,"0000"),'AYP11'!$B$3:$AU$424,17,FALSE),"")</f>
        <v>0</v>
      </c>
      <c r="CC412" s="95">
        <f>IFERROR(VLOOKUP(CB412,'Criteria Table'!$A$2:$I$102,2,FALSE),0)</f>
        <v>10</v>
      </c>
      <c r="CD412" s="95">
        <f t="shared" si="410"/>
        <v>10</v>
      </c>
      <c r="CE412" s="83">
        <f>IFERROR(VLOOKUP(TEXT($A412,"0000"),'AYP11'!$B$1269:$AU$1690,17,FALSE),"")</f>
        <v>30</v>
      </c>
      <c r="CF412" s="95">
        <f>IFERROR(VLOOKUP(CE412,'Criteria Table'!$A$2:$I$102,2,FALSE),0)</f>
        <v>7</v>
      </c>
      <c r="CG412" s="95">
        <f t="shared" si="411"/>
        <v>37</v>
      </c>
      <c r="CH412" s="83">
        <f>IFERROR(VLOOKUP(TEXT($A412,"0000"),'AYP11'!$B$1691:$AU$2112,17,FALSE),"")</f>
        <v>0</v>
      </c>
      <c r="CI412" s="95">
        <f>IFERROR(VLOOKUP(CH412,'Criteria Table'!$A$2:$I$102,2,FALSE),0)</f>
        <v>10</v>
      </c>
      <c r="CJ412" s="95">
        <f t="shared" si="412"/>
        <v>10</v>
      </c>
      <c r="CK412" s="83">
        <f>IFERROR(VLOOKUP(TEXT($A412,"0000"),'AYP11'!$B$2535:$AU$2956,17,FALSE),"")</f>
        <v>29</v>
      </c>
      <c r="CL412" s="95">
        <f>IFERROR(VLOOKUP(CK412,'Criteria Table'!$A$2:$I$102,2,FALSE),0)</f>
        <v>7.1000000000000005</v>
      </c>
      <c r="CM412" s="95">
        <f t="shared" si="413"/>
        <v>36</v>
      </c>
      <c r="CN412" s="76">
        <f>IFERROR(VLOOKUP(TEXT($A412,"0000"),'AYP11'!$B$3379:$AU$3800,23,FALSE),"")</f>
        <v>89</v>
      </c>
      <c r="CO412" s="95">
        <f>IFERROR(VLOOKUP(CN412,'Criteria Table'!$A$2:$I$102,2,FALSE),0)</f>
        <v>0</v>
      </c>
      <c r="CP412" s="95">
        <f t="shared" si="414"/>
        <v>89</v>
      </c>
      <c r="CQ412" s="76">
        <f>IFERROR(VLOOKUP(TEXT($A412,"0000"),'AYP11'!$B$847:$AU$1268,23,FALSE),"")</f>
        <v>51</v>
      </c>
      <c r="CR412" s="95">
        <f>IFERROR(VLOOKUP(CQ412,'Criteria Table'!$A$2:$I$102,2,FALSE),0)</f>
        <v>4.9000000000000004</v>
      </c>
      <c r="CS412" s="95">
        <f t="shared" si="415"/>
        <v>56</v>
      </c>
      <c r="CT412" s="76">
        <f>IFERROR(VLOOKUP(TEXT($A412,"0000"),'AYP11'!$B$2113:$AU$2534,23,FALSE),"")</f>
        <v>76</v>
      </c>
      <c r="CU412" s="95">
        <f>IFERROR(VLOOKUP(CT412,'Criteria Table'!$A$2:$I$102,2,FALSE),0)</f>
        <v>2.4000000000000004</v>
      </c>
      <c r="CV412" s="95">
        <f t="shared" si="416"/>
        <v>78</v>
      </c>
      <c r="CW412" s="76">
        <f>IFERROR(VLOOKUP(TEXT($A412,"0000"),'AYP11'!$B$425:$AU$846,23,FALSE),"")</f>
        <v>0</v>
      </c>
      <c r="CX412" s="95">
        <f>IFERROR(VLOOKUP(CW412,'Criteria Table'!$A$2:$I$102,2,FALSE),0)</f>
        <v>10</v>
      </c>
      <c r="CY412" s="95">
        <f t="shared" si="417"/>
        <v>10</v>
      </c>
      <c r="CZ412" s="76">
        <f>IFERROR(VLOOKUP(TEXT($A412,"0000"),'AYP11'!$B$3:$AU$424,23,FALSE),"")</f>
        <v>0</v>
      </c>
      <c r="DA412" s="95">
        <f>IFERROR(VLOOKUP(CZ412,'Criteria Table'!$A$2:$I$102,2,FALSE),0)</f>
        <v>10</v>
      </c>
      <c r="DB412" s="95">
        <f t="shared" si="418"/>
        <v>10</v>
      </c>
      <c r="DC412" s="76">
        <f>IFERROR(VLOOKUP(TEXT($A412,"0000"),'AYP11'!$B$1269:$AU$1690,23,FALSE),"")</f>
        <v>59</v>
      </c>
      <c r="DD412" s="95">
        <f>IFERROR(VLOOKUP(DC412,'Criteria Table'!$A$2:$I$102,2,FALSE),0)</f>
        <v>4.1000000000000005</v>
      </c>
      <c r="DE412" s="95">
        <f t="shared" si="419"/>
        <v>63</v>
      </c>
      <c r="DF412" s="76">
        <f>IFERROR(VLOOKUP(TEXT($A412,"0000"),'AYP11'!$B$1691:$AU$2112,23,FALSE),"")</f>
        <v>0</v>
      </c>
      <c r="DG412" s="95">
        <f>IFERROR(VLOOKUP(DF412,'Criteria Table'!$A$2:$I$102,2,FALSE),0)</f>
        <v>10</v>
      </c>
      <c r="DH412" s="95">
        <f t="shared" si="420"/>
        <v>10</v>
      </c>
      <c r="DI412" s="76">
        <f>IFERROR(VLOOKUP(TEXT($A412,"0000"),'AYP11'!$B$2535:$AU$2956,23,FALSE),"")</f>
        <v>0</v>
      </c>
      <c r="DJ412" s="95">
        <f>IFERROR(VLOOKUP(DI412,'Criteria Table'!$A$2:$I$102,2,FALSE),0)</f>
        <v>10</v>
      </c>
      <c r="DK412" s="95">
        <f t="shared" si="421"/>
        <v>10</v>
      </c>
      <c r="DL412" s="91">
        <f>IFERROR(VLOOKUP(TEXT($A412,"0000"),'AYP11'!$B$3379:$AU$3800,11,FALSE),"")</f>
        <v>0</v>
      </c>
      <c r="DM412" s="95">
        <f t="shared" si="422"/>
        <v>1</v>
      </c>
      <c r="DN412" s="95" t="str">
        <f t="shared" si="423"/>
        <v/>
      </c>
      <c r="DO412" s="91">
        <f>IFERROR(VLOOKUP(TEXT($A412,"0000"),'AYP11'!$B$847:$AU$1268,11,FALSE),"")</f>
        <v>89</v>
      </c>
      <c r="DP412" s="95">
        <f t="shared" si="424"/>
        <v>1</v>
      </c>
      <c r="DQ412" s="95">
        <f t="shared" si="425"/>
        <v>90</v>
      </c>
      <c r="DR412" s="91">
        <f>IFERROR(VLOOKUP(TEXT($A412,"0000"),'AYP11'!$B$2113:$AU$2534,11,FALSE),"")</f>
        <v>93</v>
      </c>
      <c r="DS412" s="95">
        <f t="shared" si="426"/>
        <v>0</v>
      </c>
      <c r="DT412" s="95">
        <f t="shared" si="427"/>
        <v>93</v>
      </c>
      <c r="DU412" s="91">
        <f>IFERROR(VLOOKUP(TEXT($A412,"0000"),'AYP11'!$B$425:$AU$846,11,FALSE),"")</f>
        <v>0</v>
      </c>
      <c r="DV412" s="95">
        <f t="shared" si="428"/>
        <v>1</v>
      </c>
      <c r="DW412" s="95" t="str">
        <f t="shared" si="429"/>
        <v/>
      </c>
      <c r="DX412" s="91">
        <f>IFERROR(VLOOKUP(TEXT($A412,"0000"),'AYP11'!$B$3:$AU$424,11,FALSE),"")</f>
        <v>0</v>
      </c>
      <c r="DY412" s="95">
        <f t="shared" si="430"/>
        <v>1</v>
      </c>
      <c r="DZ412" s="95" t="str">
        <f t="shared" si="431"/>
        <v/>
      </c>
      <c r="EA412" s="91">
        <f>IFERROR(VLOOKUP(TEXT($A412,"0000"),'AYP11'!$B$1269:$AU$1690,11,FALSE),"")</f>
        <v>89</v>
      </c>
      <c r="EB412" s="95">
        <f t="shared" si="432"/>
        <v>1</v>
      </c>
      <c r="EC412" s="95">
        <f t="shared" si="433"/>
        <v>90</v>
      </c>
      <c r="ED412" s="91">
        <f>IFERROR(VLOOKUP(TEXT($A412,"0000"),'AYP11'!$B$1691:$AU$2112,11,FALSE),"")</f>
        <v>0</v>
      </c>
      <c r="EE412" s="95">
        <f t="shared" si="434"/>
        <v>1</v>
      </c>
      <c r="EF412" s="95" t="str">
        <f t="shared" si="435"/>
        <v/>
      </c>
      <c r="EG412" s="91">
        <f>IFERROR(VLOOKUP(TEXT($A412,"0000"),'AYP11'!$B$2535:$AU$2956,11,FALSE),"")</f>
        <v>80</v>
      </c>
      <c r="EH412" s="95">
        <f t="shared" si="436"/>
        <v>1</v>
      </c>
      <c r="EI412" s="95">
        <f t="shared" si="437"/>
        <v>81</v>
      </c>
    </row>
    <row r="413" spans="1:147" x14ac:dyDescent="0.25">
      <c r="A413" s="248">
        <v>7461</v>
      </c>
      <c r="B413" s="291">
        <f t="shared" si="384"/>
        <v>18.099547511312217</v>
      </c>
      <c r="C413" s="50">
        <f>IFERROR(VLOOKUP(TEXT($A413,"0000"),'R-M11'!$A$2:$AA$500,4,FALSE),0)</f>
        <v>240</v>
      </c>
      <c r="D413" s="291">
        <f t="shared" si="385"/>
        <v>9.7285067873303177</v>
      </c>
      <c r="E413" s="98">
        <f>IFERROR(SUM(VLOOKUP(TEXT($A413,"0000"),'R-M11'!$A$2:$AA$500,5,FALSE),VLOOKUP(TEXT($A413,"0000"),'R-M11'!$A$2:$AA$500,6,FALSE)),0)</f>
        <v>129</v>
      </c>
      <c r="F413" s="58">
        <f>IFERROR(VLOOKUP(TEXT($A413,"0000"),'R-M11'!$A$2:$AA$500,14,FALSE),0)</f>
        <v>1326</v>
      </c>
      <c r="G413" s="230">
        <f t="shared" si="438"/>
        <v>23.139547511312216</v>
      </c>
      <c r="H413" s="97">
        <f t="shared" si="386"/>
        <v>306.8304</v>
      </c>
      <c r="I413" s="230">
        <f t="shared" si="439"/>
        <v>11.888506787330318</v>
      </c>
      <c r="J413" s="97">
        <f t="shared" si="387"/>
        <v>157.64160000000001</v>
      </c>
      <c r="K413" s="230">
        <f t="shared" si="388"/>
        <v>28</v>
      </c>
      <c r="L413" s="121">
        <f>IFERROR(VLOOKUP(K413,'Criteria Table'!$A$2:$I$102,2,FALSE),"")</f>
        <v>7.2</v>
      </c>
      <c r="M413" s="230">
        <f t="shared" si="389"/>
        <v>35.02805429864253</v>
      </c>
      <c r="N413" s="286">
        <f t="shared" si="390"/>
        <v>31.993817619783616</v>
      </c>
      <c r="O413" s="50">
        <f>IFERROR(VLOOKUP(TEXT($A413,"0000"),'R-M11'!$A$2:$AA$500,17,FALSE),"")</f>
        <v>207</v>
      </c>
      <c r="P413" s="286">
        <f t="shared" si="391"/>
        <v>24.420401854714065</v>
      </c>
      <c r="Q413" s="98">
        <f>IFERROR(SUM(VLOOKUP(TEXT($A413,"0000"),'R-M11'!$A$2:$AA$500,18,FALSE),VLOOKUP(TEXT($A413,"0000"),'R-M11'!$A$2:$AA$500,19,FALSE)),0)</f>
        <v>158</v>
      </c>
      <c r="R413" s="69">
        <f>IFERROR(VLOOKUP(TEXT($A413,"0000"),'R-M11'!$A$2:$AA$500,27,FALSE),0)</f>
        <v>647</v>
      </c>
      <c r="S413" s="121">
        <f t="shared" si="440"/>
        <v>35.073817619783618</v>
      </c>
      <c r="T413" s="70">
        <f t="shared" si="392"/>
        <v>226.92760000000001</v>
      </c>
      <c r="U413" s="121">
        <f t="shared" si="441"/>
        <v>25.740401854714065</v>
      </c>
      <c r="V413" s="70">
        <f t="shared" si="393"/>
        <v>166.54040000000001</v>
      </c>
      <c r="W413" s="121">
        <f t="shared" si="394"/>
        <v>56</v>
      </c>
      <c r="X413" s="124">
        <f>IFERROR(VLOOKUP(W413,'Criteria Table'!$A$2:$I$102,2,FALSE),"")</f>
        <v>4.4000000000000004</v>
      </c>
      <c r="Y413" s="121">
        <f t="shared" si="395"/>
        <v>60.814219474497683</v>
      </c>
      <c r="Z413" s="92">
        <f>IFERROR(IF(VLOOKUP(A413,'SG11'!$A$3:$AI$500,18,FALSE)="","NA",VLOOKUP(A413,'SG11'!$A$3:$AI$500,18,FALSE)),"")</f>
        <v>50</v>
      </c>
      <c r="AA413" s="75">
        <f>IFERROR(VLOOKUP(Z413,'Criteria Table'!$A$2:$I$102,6,FALSE),"NA")</f>
        <v>10</v>
      </c>
      <c r="AB413" s="95">
        <f t="shared" si="442"/>
        <v>60</v>
      </c>
      <c r="AC413" s="84">
        <f>IFERROR(IF(VLOOKUP(A413,'SG11'!$A$3:$AI$500,19,FALSE)="","NA",VLOOKUP(A413,'SG11'!$A$3:$AI$500,19,FALSE)),"")</f>
        <v>70</v>
      </c>
      <c r="AD413" s="75">
        <f>IFERROR(VLOOKUP(AC413,'Criteria Table'!$A$2:$I$102,6,FALSE),"NA")</f>
        <v>5</v>
      </c>
      <c r="AE413" s="95">
        <f t="shared" si="443"/>
        <v>75</v>
      </c>
      <c r="AF413" s="92">
        <f>IFERROR(IF(VLOOKUP(A413,'SG11'!$A$3:$AI$500,20,FALSE)="","NA",VLOOKUP(A413,'SG11'!$A$3:$AI$500,20,FALSE)),"")</f>
        <v>59</v>
      </c>
      <c r="AG413" s="75">
        <f>IFERROR(VLOOKUP(AF413,'Criteria Table'!$A$2:$I$102,6,FALSE),"NA")</f>
        <v>10</v>
      </c>
      <c r="AH413" s="95">
        <f t="shared" si="444"/>
        <v>69</v>
      </c>
      <c r="AI413" s="84">
        <f>IFERROR(IF(VLOOKUP(A413,'SG11'!$A$3:$AI$500,21,FALSE)="","NA",VLOOKUP(A413,'SG11'!$A$3:$AI$500,21,FALSE)),"")</f>
        <v>66</v>
      </c>
      <c r="AJ413" s="75">
        <f>IFERROR(VLOOKUP(AI413,'Criteria Table'!$A$2:$I$102,6,FALSE),"NA")</f>
        <v>5</v>
      </c>
      <c r="AK413" s="95">
        <f t="shared" si="445"/>
        <v>71</v>
      </c>
      <c r="AL413" s="99">
        <f>IFERROR(VLOOKUP(TEXT(A413,"0000"),'W11'!$A$1:$E$500,4,FALSE)/AP413*100,"")</f>
        <v>88.461538461538453</v>
      </c>
      <c r="AM413" s="97">
        <f>IFERROR(VLOOKUP(TEXT(A413,"0000"),'W11'!$A$1:$E$500,4,FALSE),"")</f>
        <v>598</v>
      </c>
      <c r="AN413" s="99">
        <f t="shared" si="396"/>
        <v>89.461538461538453</v>
      </c>
      <c r="AO413" s="97">
        <f t="shared" si="397"/>
        <v>604.75999999999988</v>
      </c>
      <c r="AP413" s="99">
        <f>IFERROR(VLOOKUP(TEXT(A413,"0000"),'W11'!$A$1:$E$500,5,FALSE),"")</f>
        <v>676</v>
      </c>
      <c r="AQ413" s="97">
        <f>IFERROR(VLOOKUP(ROUND(AL413,0),'Criteria Table'!$A$2:$I$102,4,FALSE),0)</f>
        <v>1</v>
      </c>
      <c r="AR413" s="128"/>
      <c r="AS413" s="95"/>
      <c r="AT413" s="95"/>
      <c r="AU413" s="100">
        <f>IFERROR(VLOOKUP(TEXT(A413,"0000"),'Sci11'!$A$3:$N$492,4,FALSE)/VLOOKUP(TEXT(A413,"0000"),'Sci11'!$A$3:$N$492,14,FALSE)*100,"")</f>
        <v>26.567656765676567</v>
      </c>
      <c r="AV413" s="101">
        <f>SUM(VLOOKUP(TEXT(A413,"0000"),'Sci11'!$A$3:$N$492,5,FALSE),VLOOKUP(TEXT(A413,"0000"),'Sci11'!$A$3:$N$492,6,FALSE))/VLOOKUP(TEXT(A413,"0000"),'Sci11'!$A$3:$N$492,14,FALSE)*100</f>
        <v>4.455445544554455</v>
      </c>
      <c r="AW413" s="100">
        <f t="shared" si="446"/>
        <v>31.397656765676565</v>
      </c>
      <c r="AX413" s="101">
        <f>IFERROR(AW413/100*VLOOKUP(TEXT(A413,"0000"),'Sci11'!$A$3:$N$492,14,FALSE),"")</f>
        <v>190.26979999999998</v>
      </c>
      <c r="AY413" s="100">
        <f t="shared" si="447"/>
        <v>6.5254455445544544</v>
      </c>
      <c r="AZ413" s="101">
        <f>IFERROR(AY413/100*VLOOKUP(TEXT(A413,"0000"),'Sci11'!$A$3:$N$492,14,FALSE),"")</f>
        <v>39.544199999999996</v>
      </c>
      <c r="BA413" s="100">
        <f t="shared" si="398"/>
        <v>31</v>
      </c>
      <c r="BB413" s="101">
        <f>IFERROR(VLOOKUP(BA413,'Criteria Table'!$A$2:$I$102,2,FALSE),"")</f>
        <v>6.9</v>
      </c>
      <c r="BC413" s="101">
        <f t="shared" si="399"/>
        <v>37.9</v>
      </c>
      <c r="BD413" s="82">
        <f>IFERROR(VLOOKUP(A413,ATTx11!$A$2:$N$500,4,FALSE),"")</f>
        <v>92.88</v>
      </c>
      <c r="BE413" s="95">
        <f t="shared" si="400"/>
        <v>1</v>
      </c>
      <c r="BF413" s="96">
        <f t="shared" si="401"/>
        <v>93.88</v>
      </c>
      <c r="BG413" s="70">
        <f>IFERROR(VLOOKUP(A413,ATTx11!$A$2:$N$500,11,FALSE),"")</f>
        <v>376</v>
      </c>
      <c r="BH413" s="95">
        <f t="shared" si="402"/>
        <v>338.4</v>
      </c>
      <c r="BI413" s="70">
        <f>IFERROR(VLOOKUP(A413,ATTx11!$A$2:$N$500,12,FALSE),"")</f>
        <v>162</v>
      </c>
      <c r="BJ413" s="97">
        <f t="shared" si="403"/>
        <v>145.80000000000001</v>
      </c>
      <c r="BK413" s="84">
        <f>IFERROR(VLOOKUP(A413,ATTx11!$A$2:$N$500,7,FALSE),"")</f>
        <v>320</v>
      </c>
      <c r="BL413" s="97">
        <f t="shared" si="404"/>
        <v>288</v>
      </c>
      <c r="BM413" s="84">
        <f>IFERROR(VLOOKUP(A413,ATTx11!$A$2:$N$500,8,FALSE),"")</f>
        <v>139</v>
      </c>
      <c r="BN413" s="95">
        <f t="shared" si="405"/>
        <v>125.1</v>
      </c>
      <c r="BO413" s="95"/>
      <c r="BP413" s="83">
        <f>IFERROR(VLOOKUP(TEXT($A413,"0000"),'AYP11'!$B$3379:$AU$3800,17,FALSE),"")</f>
        <v>0</v>
      </c>
      <c r="BQ413" s="75">
        <f>IFERROR(VLOOKUP(BP413,'Criteria Table'!$A$2:$I$102,2,FALSE),0)</f>
        <v>10</v>
      </c>
      <c r="BR413" s="95">
        <f t="shared" si="406"/>
        <v>10</v>
      </c>
      <c r="BS413" s="83">
        <f>IFERROR(VLOOKUP(TEXT($A413,"0000"),'AYP11'!$B$847:$AU$1268,17,FALSE),"")</f>
        <v>0</v>
      </c>
      <c r="BT413" s="75">
        <f>IFERROR(VLOOKUP(BS413,'Criteria Table'!$A$2:$I$102,2,FALSE),0)</f>
        <v>10</v>
      </c>
      <c r="BU413" s="95">
        <f t="shared" si="407"/>
        <v>10</v>
      </c>
      <c r="BV413" s="83">
        <f>IFERROR(VLOOKUP(TEXT($A413,"0000"),'AYP11'!$B$2113:$AU$2534,17,FALSE),"")</f>
        <v>30</v>
      </c>
      <c r="BW413" s="75">
        <f>IFERROR(VLOOKUP(BV413,'Criteria Table'!$A$2:$I$102,2,FALSE),0)</f>
        <v>7</v>
      </c>
      <c r="BX413" s="95">
        <f t="shared" si="408"/>
        <v>37</v>
      </c>
      <c r="BY413" s="83">
        <f>IFERROR(VLOOKUP(TEXT($A413,"0000"),'AYP11'!$B$425:$AU$846,17,FALSE),"")</f>
        <v>0</v>
      </c>
      <c r="BZ413" s="75">
        <f>IFERROR(VLOOKUP(BY413,'Criteria Table'!$A$2:$I$102,2,FALSE),0)</f>
        <v>10</v>
      </c>
      <c r="CA413" s="95">
        <f t="shared" si="409"/>
        <v>10</v>
      </c>
      <c r="CB413" s="83">
        <f>IFERROR(VLOOKUP(TEXT($A413,"0000"),'AYP11'!$B$3:$AU$424,17,FALSE),"")</f>
        <v>0</v>
      </c>
      <c r="CC413" s="95">
        <f>IFERROR(VLOOKUP(CB413,'Criteria Table'!$A$2:$I$102,2,FALSE),0)</f>
        <v>10</v>
      </c>
      <c r="CD413" s="95">
        <f t="shared" si="410"/>
        <v>10</v>
      </c>
      <c r="CE413" s="83">
        <f>IFERROR(VLOOKUP(TEXT($A413,"0000"),'AYP11'!$B$1269:$AU$1690,17,FALSE),"")</f>
        <v>30</v>
      </c>
      <c r="CF413" s="95">
        <f>IFERROR(VLOOKUP(CE413,'Criteria Table'!$A$2:$I$102,2,FALSE),0)</f>
        <v>7</v>
      </c>
      <c r="CG413" s="95">
        <f t="shared" si="411"/>
        <v>37</v>
      </c>
      <c r="CH413" s="83">
        <f>IFERROR(VLOOKUP(TEXT($A413,"0000"),'AYP11'!$B$1691:$AU$2112,17,FALSE),"")</f>
        <v>11</v>
      </c>
      <c r="CI413" s="95">
        <f>IFERROR(VLOOKUP(CH413,'Criteria Table'!$A$2:$I$102,2,FALSE),0)</f>
        <v>8.9</v>
      </c>
      <c r="CJ413" s="95">
        <f t="shared" si="412"/>
        <v>20</v>
      </c>
      <c r="CK413" s="83">
        <f>IFERROR(VLOOKUP(TEXT($A413,"0000"),'AYP11'!$B$2535:$AU$2956,17,FALSE),"")</f>
        <v>16</v>
      </c>
      <c r="CL413" s="95">
        <f>IFERROR(VLOOKUP(CK413,'Criteria Table'!$A$2:$I$102,2,FALSE),0)</f>
        <v>8.4</v>
      </c>
      <c r="CM413" s="95">
        <f t="shared" si="413"/>
        <v>24</v>
      </c>
      <c r="CN413" s="76">
        <f>IFERROR(VLOOKUP(TEXT($A413,"0000"),'AYP11'!$B$3379:$AU$3800,23,FALSE),"")</f>
        <v>0</v>
      </c>
      <c r="CO413" s="95">
        <f>IFERROR(VLOOKUP(CN413,'Criteria Table'!$A$2:$I$102,2,FALSE),0)</f>
        <v>10</v>
      </c>
      <c r="CP413" s="95">
        <f t="shared" si="414"/>
        <v>10</v>
      </c>
      <c r="CQ413" s="76">
        <f>IFERROR(VLOOKUP(TEXT($A413,"0000"),'AYP11'!$B$847:$AU$1268,23,FALSE),"")</f>
        <v>0</v>
      </c>
      <c r="CR413" s="95">
        <f>IFERROR(VLOOKUP(CQ413,'Criteria Table'!$A$2:$I$102,2,FALSE),0)</f>
        <v>10</v>
      </c>
      <c r="CS413" s="95">
        <f t="shared" si="415"/>
        <v>10</v>
      </c>
      <c r="CT413" s="76">
        <f>IFERROR(VLOOKUP(TEXT($A413,"0000"),'AYP11'!$B$2113:$AU$2534,23,FALSE),"")</f>
        <v>57</v>
      </c>
      <c r="CU413" s="95">
        <f>IFERROR(VLOOKUP(CT413,'Criteria Table'!$A$2:$I$102,2,FALSE),0)</f>
        <v>4.3</v>
      </c>
      <c r="CV413" s="95">
        <f t="shared" si="416"/>
        <v>61</v>
      </c>
      <c r="CW413" s="76">
        <f>IFERROR(VLOOKUP(TEXT($A413,"0000"),'AYP11'!$B$425:$AU$846,23,FALSE),"")</f>
        <v>0</v>
      </c>
      <c r="CX413" s="95">
        <f>IFERROR(VLOOKUP(CW413,'Criteria Table'!$A$2:$I$102,2,FALSE),0)</f>
        <v>10</v>
      </c>
      <c r="CY413" s="95">
        <f t="shared" si="417"/>
        <v>10</v>
      </c>
      <c r="CZ413" s="76">
        <f>IFERROR(VLOOKUP(TEXT($A413,"0000"),'AYP11'!$B$3:$AU$424,23,FALSE),"")</f>
        <v>0</v>
      </c>
      <c r="DA413" s="95">
        <f>IFERROR(VLOOKUP(CZ413,'Criteria Table'!$A$2:$I$102,2,FALSE),0)</f>
        <v>10</v>
      </c>
      <c r="DB413" s="95">
        <f t="shared" si="418"/>
        <v>10</v>
      </c>
      <c r="DC413" s="76">
        <f>IFERROR(VLOOKUP(TEXT($A413,"0000"),'AYP11'!$B$1269:$AU$1690,23,FALSE),"")</f>
        <v>59</v>
      </c>
      <c r="DD413" s="95">
        <f>IFERROR(VLOOKUP(DC413,'Criteria Table'!$A$2:$I$102,2,FALSE),0)</f>
        <v>4.1000000000000005</v>
      </c>
      <c r="DE413" s="95">
        <f t="shared" si="419"/>
        <v>63</v>
      </c>
      <c r="DF413" s="76">
        <f>IFERROR(VLOOKUP(TEXT($A413,"0000"),'AYP11'!$B$1691:$AU$2112,23,FALSE),"")</f>
        <v>32</v>
      </c>
      <c r="DG413" s="95">
        <f>IFERROR(VLOOKUP(DF413,'Criteria Table'!$A$2:$I$102,2,FALSE),0)</f>
        <v>6.8000000000000007</v>
      </c>
      <c r="DH413" s="95">
        <f t="shared" si="420"/>
        <v>39</v>
      </c>
      <c r="DI413" s="76">
        <f>IFERROR(VLOOKUP(TEXT($A413,"0000"),'AYP11'!$B$2535:$AU$2956,23,FALSE),"")</f>
        <v>0</v>
      </c>
      <c r="DJ413" s="95">
        <f>IFERROR(VLOOKUP(DI413,'Criteria Table'!$A$2:$I$102,2,FALSE),0)</f>
        <v>10</v>
      </c>
      <c r="DK413" s="95">
        <f t="shared" si="421"/>
        <v>10</v>
      </c>
      <c r="DL413" s="91">
        <f>IFERROR(VLOOKUP(TEXT($A413,"0000"),'AYP11'!$B$3379:$AU$3800,11,FALSE),"")</f>
        <v>0</v>
      </c>
      <c r="DM413" s="95">
        <f t="shared" si="422"/>
        <v>1</v>
      </c>
      <c r="DN413" s="95" t="str">
        <f t="shared" si="423"/>
        <v/>
      </c>
      <c r="DO413" s="91">
        <f>IFERROR(VLOOKUP(TEXT($A413,"0000"),'AYP11'!$B$847:$AU$1268,11,FALSE),"")</f>
        <v>0</v>
      </c>
      <c r="DP413" s="95">
        <f t="shared" si="424"/>
        <v>1</v>
      </c>
      <c r="DQ413" s="95" t="str">
        <f t="shared" si="425"/>
        <v/>
      </c>
      <c r="DR413" s="91">
        <f>IFERROR(VLOOKUP(TEXT($A413,"0000"),'AYP11'!$B$2113:$AU$2534,11,FALSE),"")</f>
        <v>89</v>
      </c>
      <c r="DS413" s="95">
        <f t="shared" si="426"/>
        <v>1</v>
      </c>
      <c r="DT413" s="95">
        <f t="shared" si="427"/>
        <v>90</v>
      </c>
      <c r="DU413" s="91">
        <f>IFERROR(VLOOKUP(TEXT($A413,"0000"),'AYP11'!$B$425:$AU$846,11,FALSE),"")</f>
        <v>0</v>
      </c>
      <c r="DV413" s="95">
        <f t="shared" si="428"/>
        <v>1</v>
      </c>
      <c r="DW413" s="95" t="str">
        <f t="shared" si="429"/>
        <v/>
      </c>
      <c r="DX413" s="91">
        <f>IFERROR(VLOOKUP(TEXT($A413,"0000"),'AYP11'!$B$3:$AU$424,11,FALSE),"")</f>
        <v>0</v>
      </c>
      <c r="DY413" s="95">
        <f t="shared" si="430"/>
        <v>1</v>
      </c>
      <c r="DZ413" s="95" t="str">
        <f t="shared" si="431"/>
        <v/>
      </c>
      <c r="EA413" s="91">
        <f>IFERROR(VLOOKUP(TEXT($A413,"0000"),'AYP11'!$B$1269:$AU$1690,11,FALSE),"")</f>
        <v>89</v>
      </c>
      <c r="EB413" s="95">
        <f t="shared" si="432"/>
        <v>1</v>
      </c>
      <c r="EC413" s="95">
        <f t="shared" si="433"/>
        <v>90</v>
      </c>
      <c r="ED413" s="91">
        <f>IFERROR(VLOOKUP(TEXT($A413,"0000"),'AYP11'!$B$1691:$AU$2112,11,FALSE),"")</f>
        <v>64</v>
      </c>
      <c r="EE413" s="95">
        <f t="shared" si="434"/>
        <v>1</v>
      </c>
      <c r="EF413" s="95">
        <f t="shared" si="435"/>
        <v>65</v>
      </c>
      <c r="EG413" s="91">
        <f>IFERROR(VLOOKUP(TEXT($A413,"0000"),'AYP11'!$B$2535:$AU$2956,11,FALSE),"")</f>
        <v>83</v>
      </c>
      <c r="EH413" s="95">
        <f t="shared" si="436"/>
        <v>1</v>
      </c>
      <c r="EI413" s="95">
        <f t="shared" si="437"/>
        <v>84</v>
      </c>
    </row>
    <row r="414" spans="1:147" x14ac:dyDescent="0.25">
      <c r="A414" s="248">
        <v>7511</v>
      </c>
      <c r="B414" s="291">
        <f t="shared" si="384"/>
        <v>17.634854771784234</v>
      </c>
      <c r="C414" s="50">
        <f>IFERROR(VLOOKUP(TEXT($A414,"0000"),'R-M11'!$A$2:$AA$500,4,FALSE),0)</f>
        <v>170</v>
      </c>
      <c r="D414" s="291">
        <f t="shared" si="385"/>
        <v>15.248962655601661</v>
      </c>
      <c r="E414" s="98">
        <f>IFERROR(SUM(VLOOKUP(TEXT($A414,"0000"),'R-M11'!$A$2:$AA$500,5,FALSE),VLOOKUP(TEXT($A414,"0000"),'R-M11'!$A$2:$AA$500,6,FALSE)),0)</f>
        <v>147</v>
      </c>
      <c r="F414" s="58">
        <f>IFERROR(VLOOKUP(TEXT($A414,"0000"),'R-M11'!$A$2:$AA$500,14,FALSE),0)</f>
        <v>964</v>
      </c>
      <c r="G414" s="230">
        <f t="shared" si="438"/>
        <v>22.324854771784231</v>
      </c>
      <c r="H414" s="97">
        <f t="shared" si="386"/>
        <v>215.21159999999998</v>
      </c>
      <c r="I414" s="230">
        <f t="shared" si="439"/>
        <v>17.25896265560166</v>
      </c>
      <c r="J414" s="97">
        <f t="shared" si="387"/>
        <v>166.37640000000002</v>
      </c>
      <c r="K414" s="230">
        <f t="shared" si="388"/>
        <v>33</v>
      </c>
      <c r="L414" s="121">
        <f>IFERROR(VLOOKUP(K414,'Criteria Table'!$A$2:$I$102,2,FALSE),"")</f>
        <v>6.7</v>
      </c>
      <c r="M414" s="230">
        <f t="shared" si="389"/>
        <v>39.583817427385895</v>
      </c>
      <c r="N414" s="286">
        <f t="shared" si="390"/>
        <v>30.084745762711862</v>
      </c>
      <c r="O414" s="50">
        <f>IFERROR(VLOOKUP(TEXT($A414,"0000"),'R-M11'!$A$2:$AA$500,17,FALSE),"")</f>
        <v>142</v>
      </c>
      <c r="P414" s="286">
        <f t="shared" si="391"/>
        <v>34.957627118644069</v>
      </c>
      <c r="Q414" s="98">
        <f>IFERROR(SUM(VLOOKUP(TEXT($A414,"0000"),'R-M11'!$A$2:$AA$500,18,FALSE),VLOOKUP(TEXT($A414,"0000"),'R-M11'!$A$2:$AA$500,19,FALSE)),0)</f>
        <v>165</v>
      </c>
      <c r="R414" s="69">
        <f>IFERROR(VLOOKUP(TEXT($A414,"0000"),'R-M11'!$A$2:$AA$500,27,FALSE),0)</f>
        <v>472</v>
      </c>
      <c r="S414" s="121">
        <f t="shared" si="440"/>
        <v>32.534745762711864</v>
      </c>
      <c r="T414" s="70">
        <f t="shared" si="392"/>
        <v>153.56399999999999</v>
      </c>
      <c r="U414" s="121">
        <f t="shared" si="441"/>
        <v>36.007627118644066</v>
      </c>
      <c r="V414" s="70">
        <f t="shared" si="393"/>
        <v>169.95599999999999</v>
      </c>
      <c r="W414" s="121">
        <f t="shared" si="394"/>
        <v>65</v>
      </c>
      <c r="X414" s="124">
        <f>IFERROR(VLOOKUP(W414,'Criteria Table'!$A$2:$I$102,2,FALSE),"")</f>
        <v>3.5</v>
      </c>
      <c r="Y414" s="121">
        <f t="shared" si="395"/>
        <v>68.542372881355931</v>
      </c>
      <c r="Z414" s="92">
        <f>IFERROR(IF(VLOOKUP(A414,'SG11'!$A$3:$AI$500,18,FALSE)="","NA",VLOOKUP(A414,'SG11'!$A$3:$AI$500,18,FALSE)),"")</f>
        <v>48</v>
      </c>
      <c r="AA414" s="75">
        <f>IFERROR(VLOOKUP(Z414,'Criteria Table'!$A$2:$I$102,6,FALSE),"NA")</f>
        <v>10</v>
      </c>
      <c r="AB414" s="95">
        <f t="shared" si="442"/>
        <v>58</v>
      </c>
      <c r="AC414" s="84">
        <f>IFERROR(IF(VLOOKUP(A414,'SG11'!$A$3:$AI$500,19,FALSE)="","NA",VLOOKUP(A414,'SG11'!$A$3:$AI$500,19,FALSE)),"")</f>
        <v>74</v>
      </c>
      <c r="AD414" s="75">
        <f>IFERROR(VLOOKUP(AC414,'Criteria Table'!$A$2:$I$102,6,FALSE),"NA")</f>
        <v>5</v>
      </c>
      <c r="AE414" s="95">
        <f t="shared" si="443"/>
        <v>79</v>
      </c>
      <c r="AF414" s="92">
        <f>IFERROR(IF(VLOOKUP(A414,'SG11'!$A$3:$AI$500,20,FALSE)="","NA",VLOOKUP(A414,'SG11'!$A$3:$AI$500,20,FALSE)),"")</f>
        <v>53</v>
      </c>
      <c r="AG414" s="75">
        <f>IFERROR(VLOOKUP(AF414,'Criteria Table'!$A$2:$I$102,6,FALSE),"NA")</f>
        <v>10</v>
      </c>
      <c r="AH414" s="95">
        <f t="shared" si="444"/>
        <v>63</v>
      </c>
      <c r="AI414" s="84">
        <f>IFERROR(IF(VLOOKUP(A414,'SG11'!$A$3:$AI$500,21,FALSE)="","NA",VLOOKUP(A414,'SG11'!$A$3:$AI$500,21,FALSE)),"")</f>
        <v>62</v>
      </c>
      <c r="AJ414" s="75">
        <f>IFERROR(VLOOKUP(AI414,'Criteria Table'!$A$2:$I$102,6,FALSE),"NA")</f>
        <v>5</v>
      </c>
      <c r="AK414" s="95">
        <f t="shared" si="445"/>
        <v>67</v>
      </c>
      <c r="AL414" s="99">
        <f>IFERROR(VLOOKUP(TEXT(A414,"0000"),'W11'!$A$1:$E$500,4,FALSE)/AP414*100,"")</f>
        <v>90.295358649789023</v>
      </c>
      <c r="AM414" s="97">
        <f>IFERROR(VLOOKUP(TEXT(A414,"0000"),'W11'!$A$1:$E$500,4,FALSE),"")</f>
        <v>428</v>
      </c>
      <c r="AN414" s="99">
        <f t="shared" si="396"/>
        <v>90.295358649789023</v>
      </c>
      <c r="AO414" s="97">
        <f t="shared" si="397"/>
        <v>428</v>
      </c>
      <c r="AP414" s="99">
        <f>IFERROR(VLOOKUP(TEXT(A414,"0000"),'W11'!$A$1:$E$500,5,FALSE),"")</f>
        <v>474</v>
      </c>
      <c r="AQ414" s="97">
        <f>IFERROR(VLOOKUP(ROUND(AL414,0),'Criteria Table'!$A$2:$I$102,4,FALSE),0)</f>
        <v>0</v>
      </c>
      <c r="AR414" s="128"/>
      <c r="AS414" s="95"/>
      <c r="AT414" s="95"/>
      <c r="AU414" s="100">
        <f>IFERROR(VLOOKUP(TEXT(A414,"0000"),'Sci11'!$A$3:$N$492,4,FALSE)/VLOOKUP(TEXT(A414,"0000"),'Sci11'!$A$3:$N$492,14,FALSE)*100,"")</f>
        <v>22.105263157894736</v>
      </c>
      <c r="AV414" s="101">
        <f>SUM(VLOOKUP(TEXT(A414,"0000"),'Sci11'!$A$3:$N$492,5,FALSE),VLOOKUP(TEXT(A414,"0000"),'Sci11'!$A$3:$N$492,6,FALSE))/VLOOKUP(TEXT(A414,"0000"),'Sci11'!$A$3:$N$492,14,FALSE)*100</f>
        <v>2.1052631578947367</v>
      </c>
      <c r="AW414" s="100">
        <f t="shared" si="446"/>
        <v>27.425263157894737</v>
      </c>
      <c r="AX414" s="101">
        <f>IFERROR(AW414/100*VLOOKUP(TEXT(A414,"0000"),'Sci11'!$A$3:$N$492,14,FALSE),"")</f>
        <v>104.21599999999999</v>
      </c>
      <c r="AY414" s="100">
        <f t="shared" si="447"/>
        <v>4.3852631578947374</v>
      </c>
      <c r="AZ414" s="101">
        <f>IFERROR(AY414/100*VLOOKUP(TEXT(A414,"0000"),'Sci11'!$A$3:$N$492,14,FALSE),"")</f>
        <v>16.664000000000001</v>
      </c>
      <c r="BA414" s="100">
        <f t="shared" si="398"/>
        <v>24</v>
      </c>
      <c r="BB414" s="101">
        <f>IFERROR(VLOOKUP(BA414,'Criteria Table'!$A$2:$I$102,2,FALSE),"")</f>
        <v>7.6000000000000005</v>
      </c>
      <c r="BC414" s="101">
        <f t="shared" si="399"/>
        <v>31.6</v>
      </c>
      <c r="BD414" s="82">
        <f>IFERROR(VLOOKUP(A414,ATTx11!$A$2:$N$500,4,FALSE),"")</f>
        <v>95.48</v>
      </c>
      <c r="BE414" s="95">
        <f t="shared" si="400"/>
        <v>0.5</v>
      </c>
      <c r="BF414" s="96">
        <f t="shared" si="401"/>
        <v>95.98</v>
      </c>
      <c r="BG414" s="70">
        <f>IFERROR(VLOOKUP(A414,ATTx11!$A$2:$N$500,11,FALSE),"")</f>
        <v>1076</v>
      </c>
      <c r="BH414" s="95">
        <f t="shared" si="402"/>
        <v>968.4</v>
      </c>
      <c r="BI414" s="70">
        <f>IFERROR(VLOOKUP(A414,ATTx11!$A$2:$N$500,12,FALSE),"")</f>
        <v>188</v>
      </c>
      <c r="BJ414" s="97">
        <f t="shared" si="403"/>
        <v>169.2</v>
      </c>
      <c r="BK414" s="84">
        <f>IFERROR(VLOOKUP(A414,ATTx11!$A$2:$N$500,7,FALSE),"")</f>
        <v>476</v>
      </c>
      <c r="BL414" s="97">
        <f t="shared" si="404"/>
        <v>428.4</v>
      </c>
      <c r="BM414" s="84">
        <f>IFERROR(VLOOKUP(A414,ATTx11!$A$2:$N$500,8,FALSE),"")</f>
        <v>127</v>
      </c>
      <c r="BN414" s="95">
        <f t="shared" si="405"/>
        <v>114.3</v>
      </c>
      <c r="BO414" s="95"/>
      <c r="BP414" s="83">
        <f>IFERROR(VLOOKUP(TEXT($A414,"0000"),'AYP11'!$B$3379:$AU$3800,17,FALSE),"")</f>
        <v>0</v>
      </c>
      <c r="BQ414" s="75">
        <f>IFERROR(VLOOKUP(BP414,'Criteria Table'!$A$2:$I$102,2,FALSE),0)</f>
        <v>10</v>
      </c>
      <c r="BR414" s="95">
        <f t="shared" si="406"/>
        <v>10</v>
      </c>
      <c r="BS414" s="83">
        <f>IFERROR(VLOOKUP(TEXT($A414,"0000"),'AYP11'!$B$847:$AU$1268,17,FALSE),"")</f>
        <v>21</v>
      </c>
      <c r="BT414" s="75">
        <f>IFERROR(VLOOKUP(BS414,'Criteria Table'!$A$2:$I$102,2,FALSE),0)</f>
        <v>7.9</v>
      </c>
      <c r="BU414" s="95">
        <f t="shared" si="407"/>
        <v>29</v>
      </c>
      <c r="BV414" s="83">
        <f>IFERROR(VLOOKUP(TEXT($A414,"0000"),'AYP11'!$B$2113:$AU$2534,17,FALSE),"")</f>
        <v>36</v>
      </c>
      <c r="BW414" s="75">
        <f>IFERROR(VLOOKUP(BV414,'Criteria Table'!$A$2:$I$102,2,FALSE),0)</f>
        <v>6.4</v>
      </c>
      <c r="BX414" s="95">
        <f t="shared" si="408"/>
        <v>42</v>
      </c>
      <c r="BY414" s="83">
        <f>IFERROR(VLOOKUP(TEXT($A414,"0000"),'AYP11'!$B$425:$AU$846,17,FALSE),"")</f>
        <v>0</v>
      </c>
      <c r="BZ414" s="75">
        <f>IFERROR(VLOOKUP(BY414,'Criteria Table'!$A$2:$I$102,2,FALSE),0)</f>
        <v>10</v>
      </c>
      <c r="CA414" s="95">
        <f t="shared" si="409"/>
        <v>10</v>
      </c>
      <c r="CB414" s="83">
        <f>IFERROR(VLOOKUP(TEXT($A414,"0000"),'AYP11'!$B$3:$AU$424,17,FALSE),"")</f>
        <v>0</v>
      </c>
      <c r="CC414" s="95">
        <f>IFERROR(VLOOKUP(CB414,'Criteria Table'!$A$2:$I$102,2,FALSE),0)</f>
        <v>10</v>
      </c>
      <c r="CD414" s="95">
        <f t="shared" si="410"/>
        <v>10</v>
      </c>
      <c r="CE414" s="83">
        <f>IFERROR(VLOOKUP(TEXT($A414,"0000"),'AYP11'!$B$1269:$AU$1690,17,FALSE),"")</f>
        <v>30</v>
      </c>
      <c r="CF414" s="95">
        <f>IFERROR(VLOOKUP(CE414,'Criteria Table'!$A$2:$I$102,2,FALSE),0)</f>
        <v>7</v>
      </c>
      <c r="CG414" s="95">
        <f t="shared" si="411"/>
        <v>37</v>
      </c>
      <c r="CH414" s="83">
        <f>IFERROR(VLOOKUP(TEXT($A414,"0000"),'AYP11'!$B$1691:$AU$2112,17,FALSE),"")</f>
        <v>11</v>
      </c>
      <c r="CI414" s="95">
        <f>IFERROR(VLOOKUP(CH414,'Criteria Table'!$A$2:$I$102,2,FALSE),0)</f>
        <v>8.9</v>
      </c>
      <c r="CJ414" s="95">
        <f t="shared" si="412"/>
        <v>20</v>
      </c>
      <c r="CK414" s="83">
        <f>IFERROR(VLOOKUP(TEXT($A414,"0000"),'AYP11'!$B$2535:$AU$2956,17,FALSE),"")</f>
        <v>0</v>
      </c>
      <c r="CL414" s="95">
        <f>IFERROR(VLOOKUP(CK414,'Criteria Table'!$A$2:$I$102,2,FALSE),0)</f>
        <v>10</v>
      </c>
      <c r="CM414" s="95">
        <f t="shared" si="413"/>
        <v>10</v>
      </c>
      <c r="CN414" s="76">
        <f>IFERROR(VLOOKUP(TEXT($A414,"0000"),'AYP11'!$B$3379:$AU$3800,23,FALSE),"")</f>
        <v>0</v>
      </c>
      <c r="CO414" s="95">
        <f>IFERROR(VLOOKUP(CN414,'Criteria Table'!$A$2:$I$102,2,FALSE),0)</f>
        <v>10</v>
      </c>
      <c r="CP414" s="95">
        <f t="shared" si="414"/>
        <v>10</v>
      </c>
      <c r="CQ414" s="76">
        <f>IFERROR(VLOOKUP(TEXT($A414,"0000"),'AYP11'!$B$847:$AU$1268,23,FALSE),"")</f>
        <v>0</v>
      </c>
      <c r="CR414" s="95">
        <f>IFERROR(VLOOKUP(CQ414,'Criteria Table'!$A$2:$I$102,2,FALSE),0)</f>
        <v>10</v>
      </c>
      <c r="CS414" s="95">
        <f t="shared" si="415"/>
        <v>10</v>
      </c>
      <c r="CT414" s="76">
        <f>IFERROR(VLOOKUP(TEXT($A414,"0000"),'AYP11'!$B$2113:$AU$2534,23,FALSE),"")</f>
        <v>70</v>
      </c>
      <c r="CU414" s="95">
        <f>IFERROR(VLOOKUP(CT414,'Criteria Table'!$A$2:$I$102,2,FALSE),0)</f>
        <v>3</v>
      </c>
      <c r="CV414" s="95">
        <f t="shared" si="416"/>
        <v>73</v>
      </c>
      <c r="CW414" s="76">
        <f>IFERROR(VLOOKUP(TEXT($A414,"0000"),'AYP11'!$B$425:$AU$846,23,FALSE),"")</f>
        <v>0</v>
      </c>
      <c r="CX414" s="95">
        <f>IFERROR(VLOOKUP(CW414,'Criteria Table'!$A$2:$I$102,2,FALSE),0)</f>
        <v>10</v>
      </c>
      <c r="CY414" s="95">
        <f t="shared" si="417"/>
        <v>10</v>
      </c>
      <c r="CZ414" s="76">
        <f>IFERROR(VLOOKUP(TEXT($A414,"0000"),'AYP11'!$B$3:$AU$424,23,FALSE),"")</f>
        <v>0</v>
      </c>
      <c r="DA414" s="95">
        <f>IFERROR(VLOOKUP(CZ414,'Criteria Table'!$A$2:$I$102,2,FALSE),0)</f>
        <v>10</v>
      </c>
      <c r="DB414" s="95">
        <f t="shared" si="418"/>
        <v>10</v>
      </c>
      <c r="DC414" s="76">
        <f>IFERROR(VLOOKUP(TEXT($A414,"0000"),'AYP11'!$B$1269:$AU$1690,23,FALSE),"")</f>
        <v>64</v>
      </c>
      <c r="DD414" s="95">
        <f>IFERROR(VLOOKUP(DC414,'Criteria Table'!$A$2:$I$102,2,FALSE),0)</f>
        <v>3.6</v>
      </c>
      <c r="DE414" s="95">
        <f t="shared" si="419"/>
        <v>68</v>
      </c>
      <c r="DF414" s="76">
        <f>IFERROR(VLOOKUP(TEXT($A414,"0000"),'AYP11'!$B$1691:$AU$2112,23,FALSE),"")</f>
        <v>49</v>
      </c>
      <c r="DG414" s="95">
        <f>IFERROR(VLOOKUP(DF414,'Criteria Table'!$A$2:$I$102,2,FALSE),0)</f>
        <v>5.1000000000000005</v>
      </c>
      <c r="DH414" s="95">
        <f t="shared" si="420"/>
        <v>54</v>
      </c>
      <c r="DI414" s="76">
        <f>IFERROR(VLOOKUP(TEXT($A414,"0000"),'AYP11'!$B$2535:$AU$2956,23,FALSE),"")</f>
        <v>0</v>
      </c>
      <c r="DJ414" s="95">
        <f>IFERROR(VLOOKUP(DI414,'Criteria Table'!$A$2:$I$102,2,FALSE),0)</f>
        <v>10</v>
      </c>
      <c r="DK414" s="95">
        <f t="shared" si="421"/>
        <v>10</v>
      </c>
      <c r="DL414" s="91">
        <f>IFERROR(VLOOKUP(TEXT($A414,"0000"),'AYP11'!$B$3379:$AU$3800,11,FALSE),"")</f>
        <v>0</v>
      </c>
      <c r="DM414" s="95">
        <f t="shared" si="422"/>
        <v>1</v>
      </c>
      <c r="DN414" s="95" t="str">
        <f t="shared" si="423"/>
        <v/>
      </c>
      <c r="DO414" s="91">
        <f>IFERROR(VLOOKUP(TEXT($A414,"0000"),'AYP11'!$B$847:$AU$1268,11,FALSE),"")</f>
        <v>0</v>
      </c>
      <c r="DP414" s="95">
        <f t="shared" si="424"/>
        <v>1</v>
      </c>
      <c r="DQ414" s="95" t="str">
        <f t="shared" si="425"/>
        <v/>
      </c>
      <c r="DR414" s="91">
        <f>IFERROR(VLOOKUP(TEXT($A414,"0000"),'AYP11'!$B$2113:$AU$2534,11,FALSE),"")</f>
        <v>90</v>
      </c>
      <c r="DS414" s="95">
        <f t="shared" si="426"/>
        <v>0</v>
      </c>
      <c r="DT414" s="95">
        <f t="shared" si="427"/>
        <v>90</v>
      </c>
      <c r="DU414" s="91">
        <f>IFERROR(VLOOKUP(TEXT($A414,"0000"),'AYP11'!$B$425:$AU$846,11,FALSE),"")</f>
        <v>0</v>
      </c>
      <c r="DV414" s="95">
        <f t="shared" si="428"/>
        <v>1</v>
      </c>
      <c r="DW414" s="95" t="str">
        <f t="shared" si="429"/>
        <v/>
      </c>
      <c r="DX414" s="91">
        <f>IFERROR(VLOOKUP(TEXT($A414,"0000"),'AYP11'!$B$3:$AU$424,11,FALSE),"")</f>
        <v>0</v>
      </c>
      <c r="DY414" s="95">
        <f t="shared" si="430"/>
        <v>1</v>
      </c>
      <c r="DZ414" s="95" t="str">
        <f t="shared" si="431"/>
        <v/>
      </c>
      <c r="EA414" s="91">
        <f>IFERROR(VLOOKUP(TEXT($A414,"0000"),'AYP11'!$B$1269:$AU$1690,11,FALSE),"")</f>
        <v>89</v>
      </c>
      <c r="EB414" s="95">
        <f t="shared" si="432"/>
        <v>1</v>
      </c>
      <c r="EC414" s="95">
        <f t="shared" si="433"/>
        <v>90</v>
      </c>
      <c r="ED414" s="91">
        <f>IFERROR(VLOOKUP(TEXT($A414,"0000"),'AYP11'!$B$1691:$AU$2112,11,FALSE),"")</f>
        <v>69</v>
      </c>
      <c r="EE414" s="95">
        <f t="shared" si="434"/>
        <v>1</v>
      </c>
      <c r="EF414" s="95">
        <f t="shared" si="435"/>
        <v>70</v>
      </c>
      <c r="EG414" s="91">
        <f>IFERROR(VLOOKUP(TEXT($A414,"0000"),'AYP11'!$B$2535:$AU$2956,11,FALSE),"")</f>
        <v>0</v>
      </c>
      <c r="EH414" s="95">
        <f t="shared" si="436"/>
        <v>1</v>
      </c>
      <c r="EI414" s="95" t="str">
        <f t="shared" si="437"/>
        <v/>
      </c>
    </row>
    <row r="415" spans="1:147" x14ac:dyDescent="0.25">
      <c r="A415" s="248">
        <v>7531</v>
      </c>
      <c r="B415" s="291">
        <f t="shared" si="384"/>
        <v>25.464396284829721</v>
      </c>
      <c r="C415" s="50">
        <f>IFERROR(VLOOKUP(TEXT($A415,"0000"),'R-M11'!$A$2:$AA$500,4,FALSE),0)</f>
        <v>329</v>
      </c>
      <c r="D415" s="291">
        <f t="shared" si="385"/>
        <v>12.770897832817338</v>
      </c>
      <c r="E415" s="98">
        <f>IFERROR(SUM(VLOOKUP(TEXT($A415,"0000"),'R-M11'!$A$2:$AA$500,5,FALSE),VLOOKUP(TEXT($A415,"0000"),'R-M11'!$A$2:$AA$500,6,FALSE)),0)</f>
        <v>165</v>
      </c>
      <c r="F415" s="58">
        <f>IFERROR(VLOOKUP(TEXT($A415,"0000"),'R-M11'!$A$2:$AA$500,14,FALSE),0)</f>
        <v>1292</v>
      </c>
      <c r="G415" s="230">
        <f t="shared" si="438"/>
        <v>29.804396284829721</v>
      </c>
      <c r="H415" s="97">
        <f t="shared" si="386"/>
        <v>385.07279999999997</v>
      </c>
      <c r="I415" s="230">
        <f t="shared" si="439"/>
        <v>14.630897832817338</v>
      </c>
      <c r="J415" s="97">
        <f t="shared" si="387"/>
        <v>189.03120000000001</v>
      </c>
      <c r="K415" s="230">
        <f t="shared" si="388"/>
        <v>38</v>
      </c>
      <c r="L415" s="121">
        <f>IFERROR(VLOOKUP(K415,'Criteria Table'!$A$2:$I$102,2,FALSE),"")</f>
        <v>6.2</v>
      </c>
      <c r="M415" s="230">
        <f t="shared" si="389"/>
        <v>44.435294117647061</v>
      </c>
      <c r="N415" s="286">
        <f t="shared" si="390"/>
        <v>30.078740157480315</v>
      </c>
      <c r="O415" s="50">
        <f>IFERROR(VLOOKUP(TEXT($A415,"0000"),'R-M11'!$A$2:$AA$500,17,FALSE),"")</f>
        <v>191</v>
      </c>
      <c r="P415" s="286">
        <f t="shared" si="391"/>
        <v>37.637795275590555</v>
      </c>
      <c r="Q415" s="98">
        <f>IFERROR(SUM(VLOOKUP(TEXT($A415,"0000"),'R-M11'!$A$2:$AA$500,18,FALSE),VLOOKUP(TEXT($A415,"0000"),'R-M11'!$A$2:$AA$500,19,FALSE)),0)</f>
        <v>239</v>
      </c>
      <c r="R415" s="69">
        <f>IFERROR(VLOOKUP(TEXT($A415,"0000"),'R-M11'!$A$2:$AA$500,27,FALSE),0)</f>
        <v>635</v>
      </c>
      <c r="S415" s="121">
        <f t="shared" si="440"/>
        <v>32.318740157480313</v>
      </c>
      <c r="T415" s="70">
        <f t="shared" si="392"/>
        <v>205.22399999999999</v>
      </c>
      <c r="U415" s="121">
        <f t="shared" si="441"/>
        <v>38.597795275590556</v>
      </c>
      <c r="V415" s="70">
        <f t="shared" si="393"/>
        <v>245.09600000000003</v>
      </c>
      <c r="W415" s="121">
        <f t="shared" si="394"/>
        <v>68</v>
      </c>
      <c r="X415" s="124">
        <f>IFERROR(VLOOKUP(W415,'Criteria Table'!$A$2:$I$102,2,FALSE),"")</f>
        <v>3.2</v>
      </c>
      <c r="Y415" s="121">
        <f t="shared" si="395"/>
        <v>70.916535433070862</v>
      </c>
      <c r="Z415" s="92">
        <f>IFERROR(IF(VLOOKUP(A415,'SG11'!$A$3:$AI$500,18,FALSE)="","NA",VLOOKUP(A415,'SG11'!$A$3:$AI$500,18,FALSE)),"")</f>
        <v>47</v>
      </c>
      <c r="AA415" s="75">
        <f>IFERROR(VLOOKUP(Z415,'Criteria Table'!$A$2:$I$102,6,FALSE),"NA")</f>
        <v>10</v>
      </c>
      <c r="AB415" s="95">
        <f t="shared" si="442"/>
        <v>57</v>
      </c>
      <c r="AC415" s="84">
        <f>IFERROR(IF(VLOOKUP(A415,'SG11'!$A$3:$AI$500,19,FALSE)="","NA",VLOOKUP(A415,'SG11'!$A$3:$AI$500,19,FALSE)),"")</f>
        <v>72</v>
      </c>
      <c r="AD415" s="75">
        <f>IFERROR(VLOOKUP(AC415,'Criteria Table'!$A$2:$I$102,6,FALSE),"NA")</f>
        <v>5</v>
      </c>
      <c r="AE415" s="95">
        <f t="shared" si="443"/>
        <v>77</v>
      </c>
      <c r="AF415" s="92">
        <f>IFERROR(IF(VLOOKUP(A415,'SG11'!$A$3:$AI$500,20,FALSE)="","NA",VLOOKUP(A415,'SG11'!$A$3:$AI$500,20,FALSE)),"")</f>
        <v>47</v>
      </c>
      <c r="AG415" s="75">
        <f>IFERROR(VLOOKUP(AF415,'Criteria Table'!$A$2:$I$102,6,FALSE),"NA")</f>
        <v>10</v>
      </c>
      <c r="AH415" s="95">
        <f t="shared" si="444"/>
        <v>57</v>
      </c>
      <c r="AI415" s="84">
        <f>IFERROR(IF(VLOOKUP(A415,'SG11'!$A$3:$AI$500,21,FALSE)="","NA",VLOOKUP(A415,'SG11'!$A$3:$AI$500,21,FALSE)),"")</f>
        <v>60</v>
      </c>
      <c r="AJ415" s="75">
        <f>IFERROR(VLOOKUP(AI415,'Criteria Table'!$A$2:$I$102,6,FALSE),"NA")</f>
        <v>10</v>
      </c>
      <c r="AK415" s="95">
        <f t="shared" si="445"/>
        <v>70</v>
      </c>
      <c r="AL415" s="99">
        <f>IFERROR(VLOOKUP(TEXT(A415,"0000"),'W11'!$A$1:$E$500,4,FALSE)/AP415*100,"")</f>
        <v>94.272445820433433</v>
      </c>
      <c r="AM415" s="97">
        <f>IFERROR(VLOOKUP(TEXT(A415,"0000"),'W11'!$A$1:$E$500,4,FALSE),"")</f>
        <v>609</v>
      </c>
      <c r="AN415" s="99">
        <f t="shared" si="396"/>
        <v>94.272445820433433</v>
      </c>
      <c r="AO415" s="97">
        <f t="shared" si="397"/>
        <v>609</v>
      </c>
      <c r="AP415" s="99">
        <f>IFERROR(VLOOKUP(TEXT(A415,"0000"),'W11'!$A$1:$E$500,5,FALSE),"")</f>
        <v>646</v>
      </c>
      <c r="AQ415" s="97">
        <f>IFERROR(VLOOKUP(ROUND(AL415,0),'Criteria Table'!$A$2:$I$102,4,FALSE),0)</f>
        <v>0</v>
      </c>
      <c r="AR415" s="128"/>
      <c r="AS415" s="95"/>
      <c r="AT415" s="95"/>
      <c r="AU415" s="100">
        <f>IFERROR(VLOOKUP(TEXT(A415,"0000"),'Sci11'!$A$3:$N$492,4,FALSE)/VLOOKUP(TEXT(A415,"0000"),'Sci11'!$A$3:$N$492,14,FALSE)*100,"")</f>
        <v>24.155405405405407</v>
      </c>
      <c r="AV415" s="101">
        <f>SUM(VLOOKUP(TEXT(A415,"0000"),'Sci11'!$A$3:$N$492,5,FALSE),VLOOKUP(TEXT(A415,"0000"),'Sci11'!$A$3:$N$492,6,FALSE))/VLOOKUP(TEXT(A415,"0000"),'Sci11'!$A$3:$N$492,14,FALSE)*100</f>
        <v>3.8851351351351351</v>
      </c>
      <c r="AW415" s="100">
        <f t="shared" si="446"/>
        <v>29.195405405405406</v>
      </c>
      <c r="AX415" s="101">
        <f>IFERROR(AW415/100*VLOOKUP(TEXT(A415,"0000"),'Sci11'!$A$3:$N$492,14,FALSE),"")</f>
        <v>172.83680000000001</v>
      </c>
      <c r="AY415" s="100">
        <f t="shared" si="447"/>
        <v>6.0451351351351352</v>
      </c>
      <c r="AZ415" s="101">
        <f>IFERROR(AY415/100*VLOOKUP(TEXT(A415,"0000"),'Sci11'!$A$3:$N$492,14,FALSE),"")</f>
        <v>35.787199999999999</v>
      </c>
      <c r="BA415" s="100">
        <f t="shared" si="398"/>
        <v>28</v>
      </c>
      <c r="BB415" s="101">
        <f>IFERROR(VLOOKUP(BA415,'Criteria Table'!$A$2:$I$102,2,FALSE),"")</f>
        <v>7.2</v>
      </c>
      <c r="BC415" s="101">
        <f t="shared" si="399"/>
        <v>35.200000000000003</v>
      </c>
      <c r="BD415" s="82">
        <f>IFERROR(VLOOKUP(A415,ATTx11!$A$2:$N$500,4,FALSE),"")</f>
        <v>92.65</v>
      </c>
      <c r="BE415" s="95">
        <f t="shared" si="400"/>
        <v>1</v>
      </c>
      <c r="BF415" s="96">
        <f t="shared" si="401"/>
        <v>93.65</v>
      </c>
      <c r="BG415" s="70">
        <f>IFERROR(VLOOKUP(A415,ATTx11!$A$2:$N$500,11,FALSE),"")</f>
        <v>952</v>
      </c>
      <c r="BH415" s="95">
        <f t="shared" si="402"/>
        <v>856.8</v>
      </c>
      <c r="BI415" s="70">
        <f>IFERROR(VLOOKUP(A415,ATTx11!$A$2:$N$500,12,FALSE),"")</f>
        <v>317</v>
      </c>
      <c r="BJ415" s="97">
        <f t="shared" si="403"/>
        <v>285.3</v>
      </c>
      <c r="BK415" s="84">
        <f>IFERROR(VLOOKUP(A415,ATTx11!$A$2:$N$500,7,FALSE),"")</f>
        <v>470</v>
      </c>
      <c r="BL415" s="97">
        <f t="shared" si="404"/>
        <v>423</v>
      </c>
      <c r="BM415" s="84">
        <f>IFERROR(VLOOKUP(A415,ATTx11!$A$2:$N$500,8,FALSE),"")</f>
        <v>223</v>
      </c>
      <c r="BN415" s="95">
        <f t="shared" si="405"/>
        <v>200.7</v>
      </c>
      <c r="BO415" s="95"/>
      <c r="BP415" s="83">
        <f>IFERROR(VLOOKUP(TEXT($A415,"0000"),'AYP11'!$B$3379:$AU$3800,17,FALSE),"")</f>
        <v>49</v>
      </c>
      <c r="BQ415" s="75">
        <f>IFERROR(VLOOKUP(BP415,'Criteria Table'!$A$2:$I$102,2,FALSE),0)</f>
        <v>5.1000000000000005</v>
      </c>
      <c r="BR415" s="95">
        <f t="shared" si="406"/>
        <v>54</v>
      </c>
      <c r="BS415" s="83">
        <f>IFERROR(VLOOKUP(TEXT($A415,"0000"),'AYP11'!$B$847:$AU$1268,17,FALSE),"")</f>
        <v>0</v>
      </c>
      <c r="BT415" s="75">
        <f>IFERROR(VLOOKUP(BS415,'Criteria Table'!$A$2:$I$102,2,FALSE),0)</f>
        <v>10</v>
      </c>
      <c r="BU415" s="95">
        <f t="shared" si="407"/>
        <v>10</v>
      </c>
      <c r="BV415" s="83">
        <f>IFERROR(VLOOKUP(TEXT($A415,"0000"),'AYP11'!$B$2113:$AU$2534,17,FALSE),"")</f>
        <v>40</v>
      </c>
      <c r="BW415" s="75">
        <f>IFERROR(VLOOKUP(BV415,'Criteria Table'!$A$2:$I$102,2,FALSE),0)</f>
        <v>6</v>
      </c>
      <c r="BX415" s="95">
        <f t="shared" si="408"/>
        <v>46</v>
      </c>
      <c r="BY415" s="83">
        <f>IFERROR(VLOOKUP(TEXT($A415,"0000"),'AYP11'!$B$425:$AU$846,17,FALSE),"")</f>
        <v>0</v>
      </c>
      <c r="BZ415" s="75">
        <f>IFERROR(VLOOKUP(BY415,'Criteria Table'!$A$2:$I$102,2,FALSE),0)</f>
        <v>10</v>
      </c>
      <c r="CA415" s="95">
        <f t="shared" si="409"/>
        <v>10</v>
      </c>
      <c r="CB415" s="83">
        <f>IFERROR(VLOOKUP(TEXT($A415,"0000"),'AYP11'!$B$3:$AU$424,17,FALSE),"")</f>
        <v>0</v>
      </c>
      <c r="CC415" s="95">
        <f>IFERROR(VLOOKUP(CB415,'Criteria Table'!$A$2:$I$102,2,FALSE),0)</f>
        <v>10</v>
      </c>
      <c r="CD415" s="95">
        <f t="shared" si="410"/>
        <v>10</v>
      </c>
      <c r="CE415" s="83">
        <f>IFERROR(VLOOKUP(TEXT($A415,"0000"),'AYP11'!$B$1269:$AU$1690,17,FALSE),"")</f>
        <v>36</v>
      </c>
      <c r="CF415" s="95">
        <f>IFERROR(VLOOKUP(CE415,'Criteria Table'!$A$2:$I$102,2,FALSE),0)</f>
        <v>6.4</v>
      </c>
      <c r="CG415" s="95">
        <f t="shared" si="411"/>
        <v>42</v>
      </c>
      <c r="CH415" s="83">
        <f>IFERROR(VLOOKUP(TEXT($A415,"0000"),'AYP11'!$B$1691:$AU$2112,17,FALSE),"")</f>
        <v>18</v>
      </c>
      <c r="CI415" s="95">
        <f>IFERROR(VLOOKUP(CH415,'Criteria Table'!$A$2:$I$102,2,FALSE),0)</f>
        <v>8.2000000000000011</v>
      </c>
      <c r="CJ415" s="95">
        <f t="shared" si="412"/>
        <v>26</v>
      </c>
      <c r="CK415" s="83">
        <f>IFERROR(VLOOKUP(TEXT($A415,"0000"),'AYP11'!$B$2535:$AU$2956,17,FALSE),"")</f>
        <v>19</v>
      </c>
      <c r="CL415" s="95">
        <f>IFERROR(VLOOKUP(CK415,'Criteria Table'!$A$2:$I$102,2,FALSE),0)</f>
        <v>8.1</v>
      </c>
      <c r="CM415" s="95">
        <f t="shared" si="413"/>
        <v>27</v>
      </c>
      <c r="CN415" s="76">
        <f>IFERROR(VLOOKUP(TEXT($A415,"0000"),'AYP11'!$B$3379:$AU$3800,23,FALSE),"")</f>
        <v>0</v>
      </c>
      <c r="CO415" s="95">
        <f>IFERROR(VLOOKUP(CN415,'Criteria Table'!$A$2:$I$102,2,FALSE),0)</f>
        <v>10</v>
      </c>
      <c r="CP415" s="95">
        <f t="shared" si="414"/>
        <v>10</v>
      </c>
      <c r="CQ415" s="76">
        <f>IFERROR(VLOOKUP(TEXT($A415,"0000"),'AYP11'!$B$847:$AU$1268,23,FALSE),"")</f>
        <v>0</v>
      </c>
      <c r="CR415" s="95">
        <f>IFERROR(VLOOKUP(CQ415,'Criteria Table'!$A$2:$I$102,2,FALSE),0)</f>
        <v>10</v>
      </c>
      <c r="CS415" s="95">
        <f t="shared" si="415"/>
        <v>10</v>
      </c>
      <c r="CT415" s="76">
        <f>IFERROR(VLOOKUP(TEXT($A415,"0000"),'AYP11'!$B$2113:$AU$2534,23,FALSE),"")</f>
        <v>71</v>
      </c>
      <c r="CU415" s="95">
        <f>IFERROR(VLOOKUP(CT415,'Criteria Table'!$A$2:$I$102,2,FALSE),0)</f>
        <v>2.9000000000000004</v>
      </c>
      <c r="CV415" s="95">
        <f t="shared" si="416"/>
        <v>74</v>
      </c>
      <c r="CW415" s="76">
        <f>IFERROR(VLOOKUP(TEXT($A415,"0000"),'AYP11'!$B$425:$AU$846,23,FALSE),"")</f>
        <v>0</v>
      </c>
      <c r="CX415" s="95">
        <f>IFERROR(VLOOKUP(CW415,'Criteria Table'!$A$2:$I$102,2,FALSE),0)</f>
        <v>10</v>
      </c>
      <c r="CY415" s="95">
        <f t="shared" si="417"/>
        <v>10</v>
      </c>
      <c r="CZ415" s="76">
        <f>IFERROR(VLOOKUP(TEXT($A415,"0000"),'AYP11'!$B$3:$AU$424,23,FALSE),"")</f>
        <v>0</v>
      </c>
      <c r="DA415" s="95">
        <f>IFERROR(VLOOKUP(CZ415,'Criteria Table'!$A$2:$I$102,2,FALSE),0)</f>
        <v>10</v>
      </c>
      <c r="DB415" s="95">
        <f t="shared" si="418"/>
        <v>10</v>
      </c>
      <c r="DC415" s="76">
        <f>IFERROR(VLOOKUP(TEXT($A415,"0000"),'AYP11'!$B$1269:$AU$1690,23,FALSE),"")</f>
        <v>65</v>
      </c>
      <c r="DD415" s="95">
        <f>IFERROR(VLOOKUP(DC415,'Criteria Table'!$A$2:$I$102,2,FALSE),0)</f>
        <v>3.5</v>
      </c>
      <c r="DE415" s="95">
        <f t="shared" si="419"/>
        <v>69</v>
      </c>
      <c r="DF415" s="76">
        <f>IFERROR(VLOOKUP(TEXT($A415,"0000"),'AYP11'!$B$1691:$AU$2112,23,FALSE),"")</f>
        <v>0</v>
      </c>
      <c r="DG415" s="95">
        <f>IFERROR(VLOOKUP(DF415,'Criteria Table'!$A$2:$I$102,2,FALSE),0)</f>
        <v>10</v>
      </c>
      <c r="DH415" s="95">
        <f t="shared" si="420"/>
        <v>10</v>
      </c>
      <c r="DI415" s="76">
        <f>IFERROR(VLOOKUP(TEXT($A415,"0000"),'AYP11'!$B$2535:$AU$2956,23,FALSE),"")</f>
        <v>0</v>
      </c>
      <c r="DJ415" s="95">
        <f>IFERROR(VLOOKUP(DI415,'Criteria Table'!$A$2:$I$102,2,FALSE),0)</f>
        <v>10</v>
      </c>
      <c r="DK415" s="95">
        <f t="shared" si="421"/>
        <v>10</v>
      </c>
      <c r="DL415" s="91">
        <f>IFERROR(VLOOKUP(TEXT($A415,"0000"),'AYP11'!$B$3379:$AU$3800,11,FALSE),"")</f>
        <v>0</v>
      </c>
      <c r="DM415" s="95">
        <f t="shared" si="422"/>
        <v>1</v>
      </c>
      <c r="DN415" s="95" t="str">
        <f t="shared" si="423"/>
        <v/>
      </c>
      <c r="DO415" s="91">
        <f>IFERROR(VLOOKUP(TEXT($A415,"0000"),'AYP11'!$B$847:$AU$1268,11,FALSE),"")</f>
        <v>92</v>
      </c>
      <c r="DP415" s="95">
        <f t="shared" si="424"/>
        <v>0</v>
      </c>
      <c r="DQ415" s="95">
        <f t="shared" si="425"/>
        <v>92</v>
      </c>
      <c r="DR415" s="91">
        <f>IFERROR(VLOOKUP(TEXT($A415,"0000"),'AYP11'!$B$2113:$AU$2534,11,FALSE),"")</f>
        <v>0</v>
      </c>
      <c r="DS415" s="95">
        <f t="shared" si="426"/>
        <v>1</v>
      </c>
      <c r="DT415" s="95" t="str">
        <f t="shared" si="427"/>
        <v/>
      </c>
      <c r="DU415" s="91">
        <f>IFERROR(VLOOKUP(TEXT($A415,"0000"),'AYP11'!$B$425:$AU$846,11,FALSE),"")</f>
        <v>0</v>
      </c>
      <c r="DV415" s="95">
        <f t="shared" si="428"/>
        <v>1</v>
      </c>
      <c r="DW415" s="95" t="str">
        <f t="shared" si="429"/>
        <v/>
      </c>
      <c r="DX415" s="91">
        <f>IFERROR(VLOOKUP(TEXT($A415,"0000"),'AYP11'!$B$3:$AU$424,11,FALSE),"")</f>
        <v>0</v>
      </c>
      <c r="DY415" s="95">
        <f t="shared" si="430"/>
        <v>1</v>
      </c>
      <c r="DZ415" s="95" t="str">
        <f t="shared" si="431"/>
        <v/>
      </c>
      <c r="EA415" s="91">
        <f>IFERROR(VLOOKUP(TEXT($A415,"0000"),'AYP11'!$B$1269:$AU$1690,11,FALSE),"")</f>
        <v>94</v>
      </c>
      <c r="EB415" s="95">
        <f t="shared" si="432"/>
        <v>0</v>
      </c>
      <c r="EC415" s="95">
        <f t="shared" si="433"/>
        <v>94</v>
      </c>
      <c r="ED415" s="91">
        <f>IFERROR(VLOOKUP(TEXT($A415,"0000"),'AYP11'!$B$1691:$AU$2112,11,FALSE),"")</f>
        <v>74</v>
      </c>
      <c r="EE415" s="95">
        <f t="shared" si="434"/>
        <v>1</v>
      </c>
      <c r="EF415" s="95">
        <f t="shared" si="435"/>
        <v>75</v>
      </c>
      <c r="EG415" s="91">
        <f>IFERROR(VLOOKUP(TEXT($A415,"0000"),'AYP11'!$B$2535:$AU$2956,11,FALSE),"")</f>
        <v>93</v>
      </c>
      <c r="EH415" s="95">
        <f t="shared" si="436"/>
        <v>0</v>
      </c>
      <c r="EI415" s="95">
        <f t="shared" si="437"/>
        <v>93</v>
      </c>
    </row>
    <row r="416" spans="1:147" x14ac:dyDescent="0.25">
      <c r="A416" s="248">
        <v>7541</v>
      </c>
      <c r="B416" s="291">
        <f t="shared" si="384"/>
        <v>18.369175627240146</v>
      </c>
      <c r="C416" s="50">
        <f>IFERROR(VLOOKUP(TEXT($A416,"0000"),'R-M11'!$A$2:$AA$500,4,FALSE),0)</f>
        <v>205</v>
      </c>
      <c r="D416" s="291">
        <f t="shared" si="385"/>
        <v>12.365591397849462</v>
      </c>
      <c r="E416" s="98">
        <f>IFERROR(SUM(VLOOKUP(TEXT($A416,"0000"),'R-M11'!$A$2:$AA$500,5,FALSE),VLOOKUP(TEXT($A416,"0000"),'R-M11'!$A$2:$AA$500,6,FALSE)),0)</f>
        <v>138</v>
      </c>
      <c r="F416" s="58">
        <f>IFERROR(VLOOKUP(TEXT($A416,"0000"),'R-M11'!$A$2:$AA$500,14,FALSE),0)</f>
        <v>1116</v>
      </c>
      <c r="G416" s="230">
        <f t="shared" si="438"/>
        <v>23.199175627240145</v>
      </c>
      <c r="H416" s="97">
        <f t="shared" si="386"/>
        <v>258.90280000000001</v>
      </c>
      <c r="I416" s="230">
        <f t="shared" si="439"/>
        <v>14.435591397849462</v>
      </c>
      <c r="J416" s="97">
        <f t="shared" si="387"/>
        <v>161.10120000000001</v>
      </c>
      <c r="K416" s="230">
        <f t="shared" si="388"/>
        <v>31</v>
      </c>
      <c r="L416" s="121">
        <f>IFERROR(VLOOKUP(K416,'Criteria Table'!$A$2:$I$102,2,FALSE),"")</f>
        <v>6.9</v>
      </c>
      <c r="M416" s="230">
        <f t="shared" si="389"/>
        <v>37.634767025089609</v>
      </c>
      <c r="N416" s="286">
        <f t="shared" si="390"/>
        <v>34.806629834254146</v>
      </c>
      <c r="O416" s="50">
        <f>IFERROR(VLOOKUP(TEXT($A416,"0000"),'R-M11'!$A$2:$AA$500,17,FALSE),"")</f>
        <v>189</v>
      </c>
      <c r="P416" s="286">
        <f t="shared" si="391"/>
        <v>28.729281767955801</v>
      </c>
      <c r="Q416" s="98">
        <f>IFERROR(SUM(VLOOKUP(TEXT($A416,"0000"),'R-M11'!$A$2:$AA$500,18,FALSE),VLOOKUP(TEXT($A416,"0000"),'R-M11'!$A$2:$AA$500,19,FALSE)),0)</f>
        <v>156</v>
      </c>
      <c r="R416" s="69">
        <f>IFERROR(VLOOKUP(TEXT($A416,"0000"),'R-M11'!$A$2:$AA$500,27,FALSE),0)</f>
        <v>543</v>
      </c>
      <c r="S416" s="121">
        <f t="shared" si="440"/>
        <v>37.326629834254149</v>
      </c>
      <c r="T416" s="70">
        <f t="shared" si="392"/>
        <v>202.68360000000004</v>
      </c>
      <c r="U416" s="121">
        <f t="shared" si="441"/>
        <v>29.809281767955802</v>
      </c>
      <c r="V416" s="70">
        <f t="shared" si="393"/>
        <v>161.86440000000002</v>
      </c>
      <c r="W416" s="121">
        <f t="shared" si="394"/>
        <v>64</v>
      </c>
      <c r="X416" s="124">
        <f>IFERROR(VLOOKUP(W416,'Criteria Table'!$A$2:$I$102,2,FALSE),"")</f>
        <v>3.6</v>
      </c>
      <c r="Y416" s="121">
        <f t="shared" si="395"/>
        <v>67.135911602209944</v>
      </c>
      <c r="Z416" s="92">
        <f>IFERROR(IF(VLOOKUP(A416,'SG11'!$A$3:$AI$500,18,FALSE)="","NA",VLOOKUP(A416,'SG11'!$A$3:$AI$500,18,FALSE)),"")</f>
        <v>47</v>
      </c>
      <c r="AA416" s="75">
        <f>IFERROR(VLOOKUP(Z416,'Criteria Table'!$A$2:$I$102,6,FALSE),"NA")</f>
        <v>10</v>
      </c>
      <c r="AB416" s="95">
        <f t="shared" si="442"/>
        <v>57</v>
      </c>
      <c r="AC416" s="84">
        <f>IFERROR(IF(VLOOKUP(A416,'SG11'!$A$3:$AI$500,19,FALSE)="","NA",VLOOKUP(A416,'SG11'!$A$3:$AI$500,19,FALSE)),"")</f>
        <v>76</v>
      </c>
      <c r="AD416" s="75">
        <f>IFERROR(VLOOKUP(AC416,'Criteria Table'!$A$2:$I$102,6,FALSE),"NA")</f>
        <v>5</v>
      </c>
      <c r="AE416" s="95">
        <f t="shared" si="443"/>
        <v>81</v>
      </c>
      <c r="AF416" s="92">
        <f>IFERROR(IF(VLOOKUP(A416,'SG11'!$A$3:$AI$500,20,FALSE)="","NA",VLOOKUP(A416,'SG11'!$A$3:$AI$500,20,FALSE)),"")</f>
        <v>46</v>
      </c>
      <c r="AG416" s="75">
        <f>IFERROR(VLOOKUP(AF416,'Criteria Table'!$A$2:$I$102,6,FALSE),"NA")</f>
        <v>10</v>
      </c>
      <c r="AH416" s="95">
        <f t="shared" si="444"/>
        <v>56</v>
      </c>
      <c r="AI416" s="84">
        <f>IFERROR(IF(VLOOKUP(A416,'SG11'!$A$3:$AI$500,21,FALSE)="","NA",VLOOKUP(A416,'SG11'!$A$3:$AI$500,21,FALSE)),"")</f>
        <v>77</v>
      </c>
      <c r="AJ416" s="75">
        <f>IFERROR(VLOOKUP(AI416,'Criteria Table'!$A$2:$I$102,6,FALSE),"NA")</f>
        <v>5</v>
      </c>
      <c r="AK416" s="95">
        <f t="shared" si="445"/>
        <v>82</v>
      </c>
      <c r="AL416" s="99">
        <f>IFERROR(VLOOKUP(TEXT(A416,"0000"),'W11'!$A$1:$E$500,4,FALSE)/AP416*100,"")</f>
        <v>92.934782608695656</v>
      </c>
      <c r="AM416" s="97">
        <f>IFERROR(VLOOKUP(TEXT(A416,"0000"),'W11'!$A$1:$E$500,4,FALSE),"")</f>
        <v>513</v>
      </c>
      <c r="AN416" s="99">
        <f t="shared" si="396"/>
        <v>92.934782608695656</v>
      </c>
      <c r="AO416" s="97">
        <f t="shared" si="397"/>
        <v>513</v>
      </c>
      <c r="AP416" s="99">
        <f>IFERROR(VLOOKUP(TEXT(A416,"0000"),'W11'!$A$1:$E$500,5,FALSE),"")</f>
        <v>552</v>
      </c>
      <c r="AQ416" s="97">
        <f>IFERROR(VLOOKUP(ROUND(AL416,0),'Criteria Table'!$A$2:$I$102,4,FALSE),0)</f>
        <v>0</v>
      </c>
      <c r="AR416" s="128"/>
      <c r="AS416" s="95"/>
      <c r="AT416" s="95"/>
      <c r="AU416" s="100">
        <f>IFERROR(VLOOKUP(TEXT(A416,"0000"),'Sci11'!$A$3:$N$492,4,FALSE)/VLOOKUP(TEXT(A416,"0000"),'Sci11'!$A$3:$N$492,14,FALSE)*100,"")</f>
        <v>25.995807127882596</v>
      </c>
      <c r="AV416" s="101">
        <f>SUM(VLOOKUP(TEXT(A416,"0000"),'Sci11'!$A$3:$N$492,5,FALSE),VLOOKUP(TEXT(A416,"0000"),'Sci11'!$A$3:$N$492,6,FALSE))/VLOOKUP(TEXT(A416,"0000"),'Sci11'!$A$3:$N$492,14,FALSE)*100</f>
        <v>5.2410901467505235</v>
      </c>
      <c r="AW416" s="100">
        <f t="shared" si="446"/>
        <v>30.825807127882598</v>
      </c>
      <c r="AX416" s="101">
        <f>IFERROR(AW416/100*VLOOKUP(TEXT(A416,"0000"),'Sci11'!$A$3:$N$492,14,FALSE),"")</f>
        <v>147.03909999999999</v>
      </c>
      <c r="AY416" s="100">
        <f t="shared" si="447"/>
        <v>7.3110901467505229</v>
      </c>
      <c r="AZ416" s="101">
        <f>IFERROR(AY416/100*VLOOKUP(TEXT(A416,"0000"),'Sci11'!$A$3:$N$492,14,FALSE),"")</f>
        <v>34.873899999999999</v>
      </c>
      <c r="BA416" s="100">
        <f t="shared" si="398"/>
        <v>31</v>
      </c>
      <c r="BB416" s="101">
        <f>IFERROR(VLOOKUP(BA416,'Criteria Table'!$A$2:$I$102,2,FALSE),"")</f>
        <v>6.9</v>
      </c>
      <c r="BC416" s="101">
        <f t="shared" si="399"/>
        <v>37.9</v>
      </c>
      <c r="BD416" s="82">
        <f>IFERROR(VLOOKUP(A416,ATTx11!$A$2:$N$500,4,FALSE),"")</f>
        <v>93.77</v>
      </c>
      <c r="BE416" s="95">
        <f t="shared" si="400"/>
        <v>1</v>
      </c>
      <c r="BF416" s="96">
        <f t="shared" si="401"/>
        <v>94.77</v>
      </c>
      <c r="BG416" s="70">
        <f>IFERROR(VLOOKUP(A416,ATTx11!$A$2:$N$500,11,FALSE),"")</f>
        <v>1115</v>
      </c>
      <c r="BH416" s="95">
        <f t="shared" si="402"/>
        <v>1003.5</v>
      </c>
      <c r="BI416" s="70">
        <f>IFERROR(VLOOKUP(A416,ATTx11!$A$2:$N$500,12,FALSE),"")</f>
        <v>766</v>
      </c>
      <c r="BJ416" s="97">
        <f t="shared" si="403"/>
        <v>689.4</v>
      </c>
      <c r="BK416" s="84">
        <f>IFERROR(VLOOKUP(A416,ATTx11!$A$2:$N$500,7,FALSE),"")</f>
        <v>632</v>
      </c>
      <c r="BL416" s="97">
        <f t="shared" si="404"/>
        <v>568.79999999999995</v>
      </c>
      <c r="BM416" s="84">
        <f>IFERROR(VLOOKUP(A416,ATTx11!$A$2:$N$500,8,FALSE),"")</f>
        <v>433</v>
      </c>
      <c r="BN416" s="95">
        <f t="shared" si="405"/>
        <v>389.7</v>
      </c>
      <c r="BO416" s="95"/>
      <c r="BP416" s="83">
        <f>IFERROR(VLOOKUP(TEXT($A416,"0000"),'AYP11'!$B$3379:$AU$3800,17,FALSE),"")</f>
        <v>0</v>
      </c>
      <c r="BQ416" s="75">
        <f>IFERROR(VLOOKUP(BP416,'Criteria Table'!$A$2:$I$102,2,FALSE),0)</f>
        <v>10</v>
      </c>
      <c r="BR416" s="95">
        <f t="shared" si="406"/>
        <v>10</v>
      </c>
      <c r="BS416" s="83">
        <f>IFERROR(VLOOKUP(TEXT($A416,"0000"),'AYP11'!$B$847:$AU$1268,17,FALSE),"")</f>
        <v>30</v>
      </c>
      <c r="BT416" s="75">
        <f>IFERROR(VLOOKUP(BS416,'Criteria Table'!$A$2:$I$102,2,FALSE),0)</f>
        <v>7</v>
      </c>
      <c r="BU416" s="95">
        <f t="shared" si="407"/>
        <v>37</v>
      </c>
      <c r="BV416" s="83">
        <f>IFERROR(VLOOKUP(TEXT($A416,"0000"),'AYP11'!$B$2113:$AU$2534,17,FALSE),"")</f>
        <v>41</v>
      </c>
      <c r="BW416" s="75">
        <f>IFERROR(VLOOKUP(BV416,'Criteria Table'!$A$2:$I$102,2,FALSE),0)</f>
        <v>5.9</v>
      </c>
      <c r="BX416" s="95">
        <f t="shared" si="408"/>
        <v>47</v>
      </c>
      <c r="BY416" s="83">
        <f>IFERROR(VLOOKUP(TEXT($A416,"0000"),'AYP11'!$B$425:$AU$846,17,FALSE),"")</f>
        <v>0</v>
      </c>
      <c r="BZ416" s="75">
        <f>IFERROR(VLOOKUP(BY416,'Criteria Table'!$A$2:$I$102,2,FALSE),0)</f>
        <v>10</v>
      </c>
      <c r="CA416" s="95">
        <f t="shared" si="409"/>
        <v>10</v>
      </c>
      <c r="CB416" s="83">
        <f>IFERROR(VLOOKUP(TEXT($A416,"0000"),'AYP11'!$B$3:$AU$424,17,FALSE),"")</f>
        <v>0</v>
      </c>
      <c r="CC416" s="95">
        <f>IFERROR(VLOOKUP(CB416,'Criteria Table'!$A$2:$I$102,2,FALSE),0)</f>
        <v>10</v>
      </c>
      <c r="CD416" s="95">
        <f t="shared" si="410"/>
        <v>10</v>
      </c>
      <c r="CE416" s="83">
        <f>IFERROR(VLOOKUP(TEXT($A416,"0000"),'AYP11'!$B$1269:$AU$1690,17,FALSE),"")</f>
        <v>32</v>
      </c>
      <c r="CF416" s="95">
        <f>IFERROR(VLOOKUP(CE416,'Criteria Table'!$A$2:$I$102,2,FALSE),0)</f>
        <v>6.8000000000000007</v>
      </c>
      <c r="CG416" s="95">
        <f t="shared" si="411"/>
        <v>39</v>
      </c>
      <c r="CH416" s="83">
        <f>IFERROR(VLOOKUP(TEXT($A416,"0000"),'AYP11'!$B$1691:$AU$2112,17,FALSE),"")</f>
        <v>0</v>
      </c>
      <c r="CI416" s="95">
        <f>IFERROR(VLOOKUP(CH416,'Criteria Table'!$A$2:$I$102,2,FALSE),0)</f>
        <v>10</v>
      </c>
      <c r="CJ416" s="95">
        <f t="shared" si="412"/>
        <v>10</v>
      </c>
      <c r="CK416" s="83">
        <f>IFERROR(VLOOKUP(TEXT($A416,"0000"),'AYP11'!$B$2535:$AU$2956,17,FALSE),"")</f>
        <v>0</v>
      </c>
      <c r="CL416" s="95">
        <f>IFERROR(VLOOKUP(CK416,'Criteria Table'!$A$2:$I$102,2,FALSE),0)</f>
        <v>10</v>
      </c>
      <c r="CM416" s="95">
        <f t="shared" si="413"/>
        <v>10</v>
      </c>
      <c r="CN416" s="76">
        <f>IFERROR(VLOOKUP(TEXT($A416,"0000"),'AYP11'!$B$3379:$AU$3800,23,FALSE),"")</f>
        <v>0</v>
      </c>
      <c r="CO416" s="95">
        <f>IFERROR(VLOOKUP(CN416,'Criteria Table'!$A$2:$I$102,2,FALSE),0)</f>
        <v>10</v>
      </c>
      <c r="CP416" s="95">
        <f t="shared" si="414"/>
        <v>10</v>
      </c>
      <c r="CQ416" s="76">
        <f>IFERROR(VLOOKUP(TEXT($A416,"0000"),'AYP11'!$B$847:$AU$1268,23,FALSE),"")</f>
        <v>64</v>
      </c>
      <c r="CR416" s="95">
        <f>IFERROR(VLOOKUP(CQ416,'Criteria Table'!$A$2:$I$102,2,FALSE),0)</f>
        <v>3.6</v>
      </c>
      <c r="CS416" s="95">
        <f t="shared" si="415"/>
        <v>68</v>
      </c>
      <c r="CT416" s="76">
        <f>IFERROR(VLOOKUP(TEXT($A416,"0000"),'AYP11'!$B$2113:$AU$2534,23,FALSE),"")</f>
        <v>72</v>
      </c>
      <c r="CU416" s="95">
        <f>IFERROR(VLOOKUP(CT416,'Criteria Table'!$A$2:$I$102,2,FALSE),0)</f>
        <v>2.8000000000000003</v>
      </c>
      <c r="CV416" s="95">
        <f t="shared" si="416"/>
        <v>75</v>
      </c>
      <c r="CW416" s="76">
        <f>IFERROR(VLOOKUP(TEXT($A416,"0000"),'AYP11'!$B$425:$AU$846,23,FALSE),"")</f>
        <v>0</v>
      </c>
      <c r="CX416" s="95">
        <f>IFERROR(VLOOKUP(CW416,'Criteria Table'!$A$2:$I$102,2,FALSE),0)</f>
        <v>10</v>
      </c>
      <c r="CY416" s="95">
        <f t="shared" si="417"/>
        <v>10</v>
      </c>
      <c r="CZ416" s="76">
        <f>IFERROR(VLOOKUP(TEXT($A416,"0000"),'AYP11'!$B$3:$AU$424,23,FALSE),"")</f>
        <v>0</v>
      </c>
      <c r="DA416" s="95">
        <f>IFERROR(VLOOKUP(CZ416,'Criteria Table'!$A$2:$I$102,2,FALSE),0)</f>
        <v>10</v>
      </c>
      <c r="DB416" s="95">
        <f t="shared" si="418"/>
        <v>10</v>
      </c>
      <c r="DC416" s="76">
        <f>IFERROR(VLOOKUP(TEXT($A416,"0000"),'AYP11'!$B$1269:$AU$1690,23,FALSE),"")</f>
        <v>64</v>
      </c>
      <c r="DD416" s="95">
        <f>IFERROR(VLOOKUP(DC416,'Criteria Table'!$A$2:$I$102,2,FALSE),0)</f>
        <v>3.6</v>
      </c>
      <c r="DE416" s="95">
        <f t="shared" si="419"/>
        <v>68</v>
      </c>
      <c r="DF416" s="76">
        <f>IFERROR(VLOOKUP(TEXT($A416,"0000"),'AYP11'!$B$1691:$AU$2112,23,FALSE),"")</f>
        <v>0</v>
      </c>
      <c r="DG416" s="95">
        <f>IFERROR(VLOOKUP(DF416,'Criteria Table'!$A$2:$I$102,2,FALSE),0)</f>
        <v>10</v>
      </c>
      <c r="DH416" s="95">
        <f t="shared" si="420"/>
        <v>10</v>
      </c>
      <c r="DI416" s="76">
        <f>IFERROR(VLOOKUP(TEXT($A416,"0000"),'AYP11'!$B$2535:$AU$2956,23,FALSE),"")</f>
        <v>0</v>
      </c>
      <c r="DJ416" s="95">
        <f>IFERROR(VLOOKUP(DI416,'Criteria Table'!$A$2:$I$102,2,FALSE),0)</f>
        <v>10</v>
      </c>
      <c r="DK416" s="95">
        <f t="shared" si="421"/>
        <v>10</v>
      </c>
      <c r="DL416" s="91">
        <f>IFERROR(VLOOKUP(TEXT($A416,"0000"),'AYP11'!$B$3379:$AU$3800,11,FALSE),"")</f>
        <v>0</v>
      </c>
      <c r="DM416" s="95">
        <f t="shared" si="422"/>
        <v>1</v>
      </c>
      <c r="DN416" s="95" t="str">
        <f t="shared" si="423"/>
        <v/>
      </c>
      <c r="DO416" s="91">
        <f>IFERROR(VLOOKUP(TEXT($A416,"0000"),'AYP11'!$B$847:$AU$1268,11,FALSE),"")</f>
        <v>93</v>
      </c>
      <c r="DP416" s="95">
        <f t="shared" si="424"/>
        <v>0</v>
      </c>
      <c r="DQ416" s="95">
        <f t="shared" si="425"/>
        <v>93</v>
      </c>
      <c r="DR416" s="91">
        <f>IFERROR(VLOOKUP(TEXT($A416,"0000"),'AYP11'!$B$2113:$AU$2534,11,FALSE),"")</f>
        <v>92</v>
      </c>
      <c r="DS416" s="95">
        <f t="shared" si="426"/>
        <v>0</v>
      </c>
      <c r="DT416" s="95">
        <f t="shared" si="427"/>
        <v>92</v>
      </c>
      <c r="DU416" s="91">
        <f>IFERROR(VLOOKUP(TEXT($A416,"0000"),'AYP11'!$B$425:$AU$846,11,FALSE),"")</f>
        <v>0</v>
      </c>
      <c r="DV416" s="95">
        <f t="shared" si="428"/>
        <v>1</v>
      </c>
      <c r="DW416" s="95" t="str">
        <f t="shared" si="429"/>
        <v/>
      </c>
      <c r="DX416" s="91">
        <f>IFERROR(VLOOKUP(TEXT($A416,"0000"),'AYP11'!$B$3:$AU$424,11,FALSE),"")</f>
        <v>0</v>
      </c>
      <c r="DY416" s="95">
        <f t="shared" si="430"/>
        <v>1</v>
      </c>
      <c r="DZ416" s="95" t="str">
        <f t="shared" si="431"/>
        <v/>
      </c>
      <c r="EA416" s="91">
        <f>IFERROR(VLOOKUP(TEXT($A416,"0000"),'AYP11'!$B$1269:$AU$1690,11,FALSE),"")</f>
        <v>93</v>
      </c>
      <c r="EB416" s="95">
        <f t="shared" si="432"/>
        <v>0</v>
      </c>
      <c r="EC416" s="95">
        <f t="shared" si="433"/>
        <v>93</v>
      </c>
      <c r="ED416" s="91">
        <f>IFERROR(VLOOKUP(TEXT($A416,"0000"),'AYP11'!$B$1691:$AU$2112,11,FALSE),"")</f>
        <v>67</v>
      </c>
      <c r="EE416" s="95">
        <f t="shared" si="434"/>
        <v>1</v>
      </c>
      <c r="EF416" s="95">
        <f t="shared" si="435"/>
        <v>68</v>
      </c>
      <c r="EG416" s="91">
        <f>IFERROR(VLOOKUP(TEXT($A416,"0000"),'AYP11'!$B$2535:$AU$2956,11,FALSE),"")</f>
        <v>76</v>
      </c>
      <c r="EH416" s="95">
        <f t="shared" si="436"/>
        <v>1</v>
      </c>
      <c r="EI416" s="95">
        <f t="shared" si="437"/>
        <v>77</v>
      </c>
    </row>
    <row r="417" spans="1:147" x14ac:dyDescent="0.25">
      <c r="A417" s="248">
        <v>7551</v>
      </c>
      <c r="B417" s="291" t="e">
        <f t="shared" si="384"/>
        <v>#DIV/0!</v>
      </c>
      <c r="C417" s="50">
        <f>IFERROR(VLOOKUP(TEXT($A417,"0000"),'R-M11'!$A$2:$AA$500,4,FALSE),0)</f>
        <v>0</v>
      </c>
      <c r="D417" s="291" t="e">
        <f t="shared" si="385"/>
        <v>#DIV/0!</v>
      </c>
      <c r="E417" s="98">
        <f>IFERROR(SUM(VLOOKUP(TEXT($A417,"0000"),'R-M11'!$A$2:$AA$500,5,FALSE),VLOOKUP(TEXT($A417,"0000"),'R-M11'!$A$2:$AA$500,6,FALSE)),0)</f>
        <v>0</v>
      </c>
      <c r="F417" s="58">
        <f>IFERROR(VLOOKUP(TEXT($A417,"0000"),'R-M11'!$A$2:$AA$500,14,FALSE),0)</f>
        <v>0</v>
      </c>
      <c r="G417" s="230" t="str">
        <f t="shared" si="438"/>
        <v/>
      </c>
      <c r="H417" s="97">
        <f t="shared" si="386"/>
        <v>0</v>
      </c>
      <c r="I417" s="230" t="str">
        <f t="shared" si="439"/>
        <v/>
      </c>
      <c r="J417" s="97" t="str">
        <f t="shared" si="387"/>
        <v/>
      </c>
      <c r="K417" s="230" t="str">
        <f t="shared" si="388"/>
        <v/>
      </c>
      <c r="L417" s="121" t="str">
        <f>IFERROR(VLOOKUP(K417,'Criteria Table'!$A$2:$I$102,2,FALSE),"")</f>
        <v/>
      </c>
      <c r="M417" s="230">
        <f t="shared" si="389"/>
        <v>0</v>
      </c>
      <c r="N417" s="286" t="e">
        <f t="shared" si="390"/>
        <v>#VALUE!</v>
      </c>
      <c r="O417" s="50" t="str">
        <f>IFERROR(VLOOKUP(TEXT($A417,"0000"),'R-M11'!$A$2:$AA$500,17,FALSE),"")</f>
        <v/>
      </c>
      <c r="P417" s="286" t="e">
        <f t="shared" si="391"/>
        <v>#DIV/0!</v>
      </c>
      <c r="Q417" s="98">
        <f>IFERROR(SUM(VLOOKUP(TEXT($A417,"0000"),'R-M11'!$A$2:$AA$500,18,FALSE),VLOOKUP(TEXT($A417,"0000"),'R-M11'!$A$2:$AA$500,19,FALSE)),0)</f>
        <v>0</v>
      </c>
      <c r="R417" s="69">
        <f>IFERROR(VLOOKUP(TEXT($A417,"0000"),'R-M11'!$A$2:$AA$500,27,FALSE),0)</f>
        <v>0</v>
      </c>
      <c r="S417" s="121" t="str">
        <f t="shared" si="440"/>
        <v/>
      </c>
      <c r="T417" s="70" t="str">
        <f t="shared" si="392"/>
        <v/>
      </c>
      <c r="U417" s="121" t="str">
        <f t="shared" si="441"/>
        <v/>
      </c>
      <c r="V417" s="70" t="str">
        <f t="shared" si="393"/>
        <v/>
      </c>
      <c r="W417" s="121" t="str">
        <f t="shared" si="394"/>
        <v/>
      </c>
      <c r="X417" s="124" t="str">
        <f>IFERROR(VLOOKUP(W417,'Criteria Table'!$A$2:$I$102,2,FALSE),"")</f>
        <v/>
      </c>
      <c r="Y417" s="121">
        <f t="shared" si="395"/>
        <v>0</v>
      </c>
      <c r="Z417" s="92" t="str">
        <f>IFERROR(IF(VLOOKUP(A417,'SG11'!$A$3:$AI$500,18,FALSE)="","NA",VLOOKUP(A417,'SG11'!$A$3:$AI$500,18,FALSE)),"")</f>
        <v/>
      </c>
      <c r="AA417" s="75" t="str">
        <f>IFERROR(VLOOKUP(Z417,'Criteria Table'!$A$2:$I$102,6,FALSE),"NA")</f>
        <v>NA</v>
      </c>
      <c r="AB417" s="95">
        <f t="shared" si="442"/>
        <v>0</v>
      </c>
      <c r="AC417" s="84" t="str">
        <f>IFERROR(IF(VLOOKUP(A417,'SG11'!$A$3:$AI$500,19,FALSE)="","NA",VLOOKUP(A417,'SG11'!$A$3:$AI$500,19,FALSE)),"")</f>
        <v/>
      </c>
      <c r="AD417" s="75" t="str">
        <f>IFERROR(VLOOKUP(AC417,'Criteria Table'!$A$2:$I$102,6,FALSE),"NA")</f>
        <v>NA</v>
      </c>
      <c r="AE417" s="95">
        <f t="shared" si="443"/>
        <v>0</v>
      </c>
      <c r="AF417" s="92" t="str">
        <f>IFERROR(IF(VLOOKUP(A417,'SG11'!$A$3:$AI$500,20,FALSE)="","NA",VLOOKUP(A417,'SG11'!$A$3:$AI$500,20,FALSE)),"")</f>
        <v/>
      </c>
      <c r="AG417" s="75" t="str">
        <f>IFERROR(VLOOKUP(AF417,'Criteria Table'!$A$2:$I$102,6,FALSE),"NA")</f>
        <v>NA</v>
      </c>
      <c r="AH417" s="95">
        <f t="shared" si="444"/>
        <v>0</v>
      </c>
      <c r="AI417" s="84" t="str">
        <f>IFERROR(IF(VLOOKUP(A417,'SG11'!$A$3:$AI$500,21,FALSE)="","NA",VLOOKUP(A417,'SG11'!$A$3:$AI$500,21,FALSE)),"")</f>
        <v/>
      </c>
      <c r="AJ417" s="75" t="str">
        <f>IFERROR(VLOOKUP(AI417,'Criteria Table'!$A$2:$I$102,6,FALSE),"NA")</f>
        <v>NA</v>
      </c>
      <c r="AK417" s="95">
        <f t="shared" si="445"/>
        <v>0</v>
      </c>
      <c r="AL417" s="99" t="str">
        <f>IFERROR(VLOOKUP(TEXT(A417,"0000"),'W11'!$A$1:$E$500,4,FALSE)/AP417*100,"")</f>
        <v/>
      </c>
      <c r="AM417" s="97" t="str">
        <f>IFERROR(VLOOKUP(TEXT(A417,"0000"),'W11'!$A$1:$E$500,4,FALSE),"")</f>
        <v/>
      </c>
      <c r="AN417" s="99" t="str">
        <f t="shared" si="396"/>
        <v/>
      </c>
      <c r="AO417" s="97" t="str">
        <f t="shared" si="397"/>
        <v/>
      </c>
      <c r="AP417" s="99" t="str">
        <f>IFERROR(VLOOKUP(TEXT(A417,"0000"),'W11'!$A$1:$E$500,5,FALSE),"")</f>
        <v/>
      </c>
      <c r="AQ417" s="97">
        <f>IFERROR(VLOOKUP(ROUND(AL417,0),'Criteria Table'!$A$2:$I$102,4,FALSE),0)</f>
        <v>0</v>
      </c>
      <c r="AR417" s="128"/>
      <c r="AS417" s="95"/>
      <c r="AT417" s="95"/>
      <c r="AU417" s="100">
        <f>IFERROR(VLOOKUP(TEXT(A417,"0000"),'Sci11'!$A$3:$N$492,4,FALSE)/VLOOKUP(TEXT(A417,"0000"),'Sci11'!$A$3:$N$492,14,FALSE)*100,"")</f>
        <v>59.649122807017541</v>
      </c>
      <c r="AV417" s="101">
        <f>SUM(VLOOKUP(TEXT(A417,"0000"),'Sci11'!$A$3:$N$492,5,FALSE),VLOOKUP(TEXT(A417,"0000"),'Sci11'!$A$3:$N$492,6,FALSE))/VLOOKUP(TEXT(A417,"0000"),'Sci11'!$A$3:$N$492,14,FALSE)*100</f>
        <v>21.052631578947366</v>
      </c>
      <c r="AW417" s="100">
        <f t="shared" si="446"/>
        <v>60.979122807017539</v>
      </c>
      <c r="AX417" s="101">
        <f>IFERROR(AW417/100*VLOOKUP(TEXT(A417,"0000"),'Sci11'!$A$3:$N$492,14,FALSE),"")</f>
        <v>34.758099999999999</v>
      </c>
      <c r="AY417" s="100">
        <f t="shared" si="447"/>
        <v>21.622631578947367</v>
      </c>
      <c r="AZ417" s="101">
        <f>IFERROR(AY417/100*VLOOKUP(TEXT(A417,"0000"),'Sci11'!$A$3:$N$492,14,FALSE),"")</f>
        <v>12.324899999999998</v>
      </c>
      <c r="BA417" s="100">
        <f t="shared" si="398"/>
        <v>81</v>
      </c>
      <c r="BB417" s="101">
        <f>IFERROR(VLOOKUP(BA417,'Criteria Table'!$A$2:$I$102,2,FALSE),"")</f>
        <v>1.9000000000000001</v>
      </c>
      <c r="BC417" s="101">
        <f t="shared" si="399"/>
        <v>82.9</v>
      </c>
      <c r="BD417" s="82">
        <f>IFERROR(VLOOKUP(A417,ATTx11!$A$2:$N$500,4,FALSE),"")</f>
        <v>96.86</v>
      </c>
      <c r="BE417" s="95">
        <f t="shared" si="400"/>
        <v>0.5</v>
      </c>
      <c r="BF417" s="96">
        <f t="shared" si="401"/>
        <v>97.36</v>
      </c>
      <c r="BG417" s="70">
        <f>IFERROR(VLOOKUP(A417,ATTx11!$A$2:$N$500,11,FALSE),"")</f>
        <v>0</v>
      </c>
      <c r="BH417" s="95">
        <f t="shared" si="402"/>
        <v>0</v>
      </c>
      <c r="BI417" s="70">
        <f>IFERROR(VLOOKUP(A417,ATTx11!$A$2:$N$500,12,FALSE),"")</f>
        <v>0</v>
      </c>
      <c r="BJ417" s="97">
        <f t="shared" si="403"/>
        <v>0</v>
      </c>
      <c r="BK417" s="84">
        <f>IFERROR(VLOOKUP(A417,ATTx11!$A$2:$N$500,7,FALSE),"")</f>
        <v>0</v>
      </c>
      <c r="BL417" s="97">
        <f t="shared" si="404"/>
        <v>0</v>
      </c>
      <c r="BM417" s="84">
        <f>IFERROR(VLOOKUP(A417,ATTx11!$A$2:$N$500,8,FALSE),"")</f>
        <v>0</v>
      </c>
      <c r="BN417" s="95">
        <f t="shared" si="405"/>
        <v>0</v>
      </c>
      <c r="BO417" s="95"/>
      <c r="BP417" s="83" t="str">
        <f>IFERROR(VLOOKUP(TEXT($A417,"0000"),'AYP11'!$B$3379:$AU$3800,17,FALSE),"")</f>
        <v/>
      </c>
      <c r="BQ417" s="75">
        <f>IFERROR(VLOOKUP(BP417,'Criteria Table'!$A$2:$I$102,2,FALSE),0)</f>
        <v>0</v>
      </c>
      <c r="BR417" s="95">
        <f t="shared" si="406"/>
        <v>0</v>
      </c>
      <c r="BS417" s="83" t="str">
        <f>IFERROR(VLOOKUP(TEXT($A417,"0000"),'AYP11'!$B$847:$AU$1268,17,FALSE),"")</f>
        <v/>
      </c>
      <c r="BT417" s="75">
        <f>IFERROR(VLOOKUP(BS417,'Criteria Table'!$A$2:$I$102,2,FALSE),0)</f>
        <v>0</v>
      </c>
      <c r="BU417" s="95">
        <f t="shared" si="407"/>
        <v>0</v>
      </c>
      <c r="BV417" s="83" t="str">
        <f>IFERROR(VLOOKUP(TEXT($A417,"0000"),'AYP11'!$B$2113:$AU$2534,17,FALSE),"")</f>
        <v/>
      </c>
      <c r="BW417" s="75">
        <f>IFERROR(VLOOKUP(BV417,'Criteria Table'!$A$2:$I$102,2,FALSE),0)</f>
        <v>0</v>
      </c>
      <c r="BX417" s="95">
        <f t="shared" si="408"/>
        <v>0</v>
      </c>
      <c r="BY417" s="83" t="str">
        <f>IFERROR(VLOOKUP(TEXT($A417,"0000"),'AYP11'!$B$425:$AU$846,17,FALSE),"")</f>
        <v/>
      </c>
      <c r="BZ417" s="75">
        <f>IFERROR(VLOOKUP(BY417,'Criteria Table'!$A$2:$I$102,2,FALSE),0)</f>
        <v>0</v>
      </c>
      <c r="CA417" s="95">
        <f t="shared" si="409"/>
        <v>0</v>
      </c>
      <c r="CB417" s="83" t="str">
        <f>IFERROR(VLOOKUP(TEXT($A417,"0000"),'AYP11'!$B$3:$AU$424,17,FALSE),"")</f>
        <v/>
      </c>
      <c r="CC417" s="95">
        <f>IFERROR(VLOOKUP(CB417,'Criteria Table'!$A$2:$I$102,2,FALSE),0)</f>
        <v>0</v>
      </c>
      <c r="CD417" s="95">
        <f t="shared" si="410"/>
        <v>0</v>
      </c>
      <c r="CE417" s="83" t="str">
        <f>IFERROR(VLOOKUP(TEXT($A417,"0000"),'AYP11'!$B$1269:$AU$1690,17,FALSE),"")</f>
        <v/>
      </c>
      <c r="CF417" s="95">
        <f>IFERROR(VLOOKUP(CE417,'Criteria Table'!$A$2:$I$102,2,FALSE),0)</f>
        <v>0</v>
      </c>
      <c r="CG417" s="95">
        <f t="shared" si="411"/>
        <v>0</v>
      </c>
      <c r="CH417" s="83" t="str">
        <f>IFERROR(VLOOKUP(TEXT($A417,"0000"),'AYP11'!$B$1691:$AU$2112,17,FALSE),"")</f>
        <v/>
      </c>
      <c r="CI417" s="95">
        <f>IFERROR(VLOOKUP(CH417,'Criteria Table'!$A$2:$I$102,2,FALSE),0)</f>
        <v>0</v>
      </c>
      <c r="CJ417" s="95">
        <f t="shared" si="412"/>
        <v>0</v>
      </c>
      <c r="CK417" s="83" t="str">
        <f>IFERROR(VLOOKUP(TEXT($A417,"0000"),'AYP11'!$B$2535:$AU$2956,17,FALSE),"")</f>
        <v/>
      </c>
      <c r="CL417" s="95">
        <f>IFERROR(VLOOKUP(CK417,'Criteria Table'!$A$2:$I$102,2,FALSE),0)</f>
        <v>0</v>
      </c>
      <c r="CM417" s="95">
        <f t="shared" si="413"/>
        <v>0</v>
      </c>
      <c r="CN417" s="76" t="str">
        <f>IFERROR(VLOOKUP(TEXT($A417,"0000"),'AYP11'!$B$3379:$AU$3800,23,FALSE),"")</f>
        <v/>
      </c>
      <c r="CO417" s="95">
        <f>IFERROR(VLOOKUP(CN417,'Criteria Table'!$A$2:$I$102,2,FALSE),0)</f>
        <v>0</v>
      </c>
      <c r="CP417" s="95">
        <f t="shared" si="414"/>
        <v>0</v>
      </c>
      <c r="CQ417" s="76" t="str">
        <f>IFERROR(VLOOKUP(TEXT($A417,"0000"),'AYP11'!$B$847:$AU$1268,23,FALSE),"")</f>
        <v/>
      </c>
      <c r="CR417" s="95">
        <f>IFERROR(VLOOKUP(CQ417,'Criteria Table'!$A$2:$I$102,2,FALSE),0)</f>
        <v>0</v>
      </c>
      <c r="CS417" s="95">
        <f t="shared" si="415"/>
        <v>0</v>
      </c>
      <c r="CT417" s="76" t="str">
        <f>IFERROR(VLOOKUP(TEXT($A417,"0000"),'AYP11'!$B$2113:$AU$2534,23,FALSE),"")</f>
        <v/>
      </c>
      <c r="CU417" s="95">
        <f>IFERROR(VLOOKUP(CT417,'Criteria Table'!$A$2:$I$102,2,FALSE),0)</f>
        <v>0</v>
      </c>
      <c r="CV417" s="95">
        <f t="shared" si="416"/>
        <v>0</v>
      </c>
      <c r="CW417" s="76" t="str">
        <f>IFERROR(VLOOKUP(TEXT($A417,"0000"),'AYP11'!$B$425:$AU$846,23,FALSE),"")</f>
        <v/>
      </c>
      <c r="CX417" s="95">
        <f>IFERROR(VLOOKUP(CW417,'Criteria Table'!$A$2:$I$102,2,FALSE),0)</f>
        <v>0</v>
      </c>
      <c r="CY417" s="95">
        <f t="shared" si="417"/>
        <v>0</v>
      </c>
      <c r="CZ417" s="76" t="str">
        <f>IFERROR(VLOOKUP(TEXT($A417,"0000"),'AYP11'!$B$3:$AU$424,23,FALSE),"")</f>
        <v/>
      </c>
      <c r="DA417" s="95">
        <f>IFERROR(VLOOKUP(CZ417,'Criteria Table'!$A$2:$I$102,2,FALSE),0)</f>
        <v>0</v>
      </c>
      <c r="DB417" s="95">
        <f t="shared" si="418"/>
        <v>0</v>
      </c>
      <c r="DC417" s="76" t="str">
        <f>IFERROR(VLOOKUP(TEXT($A417,"0000"),'AYP11'!$B$1269:$AU$1690,23,FALSE),"")</f>
        <v/>
      </c>
      <c r="DD417" s="95">
        <f>IFERROR(VLOOKUP(DC417,'Criteria Table'!$A$2:$I$102,2,FALSE),0)</f>
        <v>0</v>
      </c>
      <c r="DE417" s="95">
        <f t="shared" si="419"/>
        <v>0</v>
      </c>
      <c r="DF417" s="76" t="str">
        <f>IFERROR(VLOOKUP(TEXT($A417,"0000"),'AYP11'!$B$1691:$AU$2112,23,FALSE),"")</f>
        <v/>
      </c>
      <c r="DG417" s="95">
        <f>IFERROR(VLOOKUP(DF417,'Criteria Table'!$A$2:$I$102,2,FALSE),0)</f>
        <v>0</v>
      </c>
      <c r="DH417" s="95">
        <f t="shared" si="420"/>
        <v>0</v>
      </c>
      <c r="DI417" s="76" t="str">
        <f>IFERROR(VLOOKUP(TEXT($A417,"0000"),'AYP11'!$B$2535:$AU$2956,23,FALSE),"")</f>
        <v/>
      </c>
      <c r="DJ417" s="95">
        <f>IFERROR(VLOOKUP(DI417,'Criteria Table'!$A$2:$I$102,2,FALSE),0)</f>
        <v>0</v>
      </c>
      <c r="DK417" s="95">
        <f t="shared" si="421"/>
        <v>0</v>
      </c>
      <c r="DL417" s="91" t="str">
        <f>IFERROR(VLOOKUP(TEXT($A417,"0000"),'AYP11'!$B$3379:$AU$3800,11,FALSE),"")</f>
        <v/>
      </c>
      <c r="DM417" s="95">
        <f t="shared" si="422"/>
        <v>0</v>
      </c>
      <c r="DN417" s="95">
        <f t="shared" si="423"/>
        <v>0</v>
      </c>
      <c r="DO417" s="91" t="str">
        <f>IFERROR(VLOOKUP(TEXT($A417,"0000"),'AYP11'!$B$847:$AU$1268,11,FALSE),"")</f>
        <v/>
      </c>
      <c r="DP417" s="95">
        <f t="shared" si="424"/>
        <v>0</v>
      </c>
      <c r="DQ417" s="95">
        <f t="shared" si="425"/>
        <v>0</v>
      </c>
      <c r="DR417" s="91" t="str">
        <f>IFERROR(VLOOKUP(TEXT($A417,"0000"),'AYP11'!$B$2113:$AU$2534,11,FALSE),"")</f>
        <v/>
      </c>
      <c r="DS417" s="95">
        <f t="shared" si="426"/>
        <v>0</v>
      </c>
      <c r="DT417" s="95">
        <f t="shared" si="427"/>
        <v>0</v>
      </c>
      <c r="DU417" s="91" t="str">
        <f>IFERROR(VLOOKUP(TEXT($A417,"0000"),'AYP11'!$B$425:$AU$846,11,FALSE),"")</f>
        <v/>
      </c>
      <c r="DV417" s="95">
        <f t="shared" si="428"/>
        <v>0</v>
      </c>
      <c r="DW417" s="95">
        <f t="shared" si="429"/>
        <v>0</v>
      </c>
      <c r="DX417" s="91" t="str">
        <f>IFERROR(VLOOKUP(TEXT($A417,"0000"),'AYP11'!$B$3:$AU$424,11,FALSE),"")</f>
        <v/>
      </c>
      <c r="DY417" s="95">
        <f t="shared" si="430"/>
        <v>0</v>
      </c>
      <c r="DZ417" s="95">
        <f t="shared" si="431"/>
        <v>0</v>
      </c>
      <c r="EA417" s="91" t="str">
        <f>IFERROR(VLOOKUP(TEXT($A417,"0000"),'AYP11'!$B$1269:$AU$1690,11,FALSE),"")</f>
        <v/>
      </c>
      <c r="EB417" s="95">
        <f t="shared" si="432"/>
        <v>0</v>
      </c>
      <c r="EC417" s="95">
        <f t="shared" si="433"/>
        <v>0</v>
      </c>
      <c r="ED417" s="91" t="str">
        <f>IFERROR(VLOOKUP(TEXT($A417,"0000"),'AYP11'!$B$1691:$AU$2112,11,FALSE),"")</f>
        <v/>
      </c>
      <c r="EE417" s="95">
        <f t="shared" si="434"/>
        <v>0</v>
      </c>
      <c r="EF417" s="95">
        <f t="shared" si="435"/>
        <v>0</v>
      </c>
      <c r="EG417" s="91" t="str">
        <f>IFERROR(VLOOKUP(TEXT($A417,"0000"),'AYP11'!$B$2535:$AU$2956,11,FALSE),"")</f>
        <v/>
      </c>
      <c r="EH417" s="95">
        <f t="shared" si="436"/>
        <v>0</v>
      </c>
      <c r="EI417" s="95">
        <f t="shared" si="437"/>
        <v>0</v>
      </c>
    </row>
    <row r="418" spans="1:147" x14ac:dyDescent="0.25">
      <c r="A418" s="248">
        <v>7571</v>
      </c>
      <c r="B418" s="291">
        <f t="shared" si="384"/>
        <v>20</v>
      </c>
      <c r="C418" s="50">
        <f>IFERROR(VLOOKUP(TEXT($A418,"0000"),'R-M11'!$A$2:$AA$500,4,FALSE),0)</f>
        <v>3</v>
      </c>
      <c r="D418" s="291">
        <f t="shared" si="385"/>
        <v>40</v>
      </c>
      <c r="E418" s="98">
        <f>IFERROR(SUM(VLOOKUP(TEXT($A418,"0000"),'R-M11'!$A$2:$AA$500,5,FALSE),VLOOKUP(TEXT($A418,"0000"),'R-M11'!$A$2:$AA$500,6,FALSE)),0)</f>
        <v>6</v>
      </c>
      <c r="F418" s="58">
        <f>IFERROR(VLOOKUP(TEXT($A418,"0000"),'R-M11'!$A$2:$AA$500,14,FALSE),0)</f>
        <v>15</v>
      </c>
      <c r="G418" s="230">
        <f t="shared" si="438"/>
        <v>22.8</v>
      </c>
      <c r="H418" s="97">
        <f t="shared" si="386"/>
        <v>3.42</v>
      </c>
      <c r="I418" s="230">
        <f t="shared" si="439"/>
        <v>41.2</v>
      </c>
      <c r="J418" s="97">
        <f t="shared" si="387"/>
        <v>6.1800000000000006</v>
      </c>
      <c r="K418" s="230">
        <f t="shared" si="388"/>
        <v>60</v>
      </c>
      <c r="L418" s="121">
        <f>IFERROR(VLOOKUP(K418,'Criteria Table'!$A$2:$I$102,2,FALSE),"")</f>
        <v>4</v>
      </c>
      <c r="M418" s="230">
        <f t="shared" si="389"/>
        <v>64</v>
      </c>
      <c r="N418" s="286" t="e">
        <f t="shared" si="390"/>
        <v>#DIV/0!</v>
      </c>
      <c r="O418" s="50">
        <f>IFERROR(VLOOKUP(TEXT($A418,"0000"),'R-M11'!$A$2:$AA$500,17,FALSE),"")</f>
        <v>0</v>
      </c>
      <c r="P418" s="286" t="e">
        <f t="shared" si="391"/>
        <v>#DIV/0!</v>
      </c>
      <c r="Q418" s="98">
        <f>IFERROR(SUM(VLOOKUP(TEXT($A418,"0000"),'R-M11'!$A$2:$AA$500,18,FALSE),VLOOKUP(TEXT($A418,"0000"),'R-M11'!$A$2:$AA$500,19,FALSE)),0)</f>
        <v>0</v>
      </c>
      <c r="R418" s="69">
        <f>IFERROR(VLOOKUP(TEXT($A418,"0000"),'R-M11'!$A$2:$AA$500,27,FALSE),0)</f>
        <v>0</v>
      </c>
      <c r="S418" s="121" t="str">
        <f t="shared" si="440"/>
        <v/>
      </c>
      <c r="T418" s="70" t="str">
        <f t="shared" si="392"/>
        <v/>
      </c>
      <c r="U418" s="121" t="str">
        <f t="shared" si="441"/>
        <v/>
      </c>
      <c r="V418" s="70" t="str">
        <f t="shared" si="393"/>
        <v/>
      </c>
      <c r="W418" s="121" t="str">
        <f t="shared" si="394"/>
        <v/>
      </c>
      <c r="X418" s="124" t="str">
        <f>IFERROR(VLOOKUP(W418,'Criteria Table'!$A$2:$I$102,2,FALSE),"")</f>
        <v/>
      </c>
      <c r="Y418" s="121">
        <f t="shared" si="395"/>
        <v>0</v>
      </c>
      <c r="Z418" s="92" t="str">
        <f>IFERROR(IF(VLOOKUP(A418,'SG11'!$A$3:$AI$500,18,FALSE)="","NA",VLOOKUP(A418,'SG11'!$A$3:$AI$500,18,FALSE)),"")</f>
        <v/>
      </c>
      <c r="AA418" s="75" t="str">
        <f>IFERROR(VLOOKUP(Z418,'Criteria Table'!$A$2:$I$102,6,FALSE),"NA")</f>
        <v>NA</v>
      </c>
      <c r="AB418" s="95">
        <f t="shared" si="442"/>
        <v>0</v>
      </c>
      <c r="AC418" s="84" t="str">
        <f>IFERROR(IF(VLOOKUP(A418,'SG11'!$A$3:$AI$500,19,FALSE)="","NA",VLOOKUP(A418,'SG11'!$A$3:$AI$500,19,FALSE)),"")</f>
        <v/>
      </c>
      <c r="AD418" s="75" t="str">
        <f>IFERROR(VLOOKUP(AC418,'Criteria Table'!$A$2:$I$102,6,FALSE),"NA")</f>
        <v>NA</v>
      </c>
      <c r="AE418" s="95">
        <f t="shared" si="443"/>
        <v>0</v>
      </c>
      <c r="AF418" s="92" t="str">
        <f>IFERROR(IF(VLOOKUP(A418,'SG11'!$A$3:$AI$500,20,FALSE)="","NA",VLOOKUP(A418,'SG11'!$A$3:$AI$500,20,FALSE)),"")</f>
        <v/>
      </c>
      <c r="AG418" s="75" t="str">
        <f>IFERROR(VLOOKUP(AF418,'Criteria Table'!$A$2:$I$102,6,FALSE),"NA")</f>
        <v>NA</v>
      </c>
      <c r="AH418" s="95">
        <f t="shared" si="444"/>
        <v>0</v>
      </c>
      <c r="AI418" s="84" t="str">
        <f>IFERROR(IF(VLOOKUP(A418,'SG11'!$A$3:$AI$500,21,FALSE)="","NA",VLOOKUP(A418,'SG11'!$A$3:$AI$500,21,FALSE)),"")</f>
        <v/>
      </c>
      <c r="AJ418" s="75" t="str">
        <f>IFERROR(VLOOKUP(AI418,'Criteria Table'!$A$2:$I$102,6,FALSE),"NA")</f>
        <v>NA</v>
      </c>
      <c r="AK418" s="95">
        <f t="shared" si="445"/>
        <v>0</v>
      </c>
      <c r="AL418" s="99" t="str">
        <f>IFERROR(VLOOKUP(TEXT(A418,"0000"),'W11'!$A$1:$E$500,4,FALSE)/AP418*100,"")</f>
        <v/>
      </c>
      <c r="AM418" s="97" t="str">
        <f>IFERROR(VLOOKUP(TEXT(A418,"0000"),'W11'!$A$1:$E$500,4,FALSE),"")</f>
        <v/>
      </c>
      <c r="AN418" s="99" t="str">
        <f t="shared" si="396"/>
        <v/>
      </c>
      <c r="AO418" s="97" t="str">
        <f t="shared" si="397"/>
        <v/>
      </c>
      <c r="AP418" s="99" t="str">
        <f>IFERROR(VLOOKUP(TEXT(A418,"0000"),'W11'!$A$1:$E$500,5,FALSE),"")</f>
        <v/>
      </c>
      <c r="AQ418" s="97">
        <f>IFERROR(VLOOKUP(ROUND(AL418,0),'Criteria Table'!$A$2:$I$102,4,FALSE),0)</f>
        <v>0</v>
      </c>
      <c r="AR418" s="128"/>
      <c r="AS418" s="95"/>
      <c r="AT418" s="95"/>
      <c r="AU418" s="100" t="str">
        <f>IFERROR(VLOOKUP(TEXT(A418,"0000"),'Sci11'!$A$3:$N$492,4,FALSE)/VLOOKUP(TEXT(A418,"0000"),'Sci11'!$A$3:$N$492,14,FALSE)*100,"")</f>
        <v/>
      </c>
      <c r="AV418" s="101" t="e">
        <f>SUM(VLOOKUP(TEXT(A418,"0000"),'Sci11'!$A$3:$N$492,5,FALSE),VLOOKUP(TEXT(A418,"0000"),'Sci11'!$A$3:$N$492,6,FALSE))/VLOOKUP(TEXT(A418,"0000"),'Sci11'!$A$3:$N$492,14,FALSE)*100</f>
        <v>#N/A</v>
      </c>
      <c r="AW418" s="100" t="str">
        <f t="shared" si="446"/>
        <v/>
      </c>
      <c r="AX418" s="101" t="str">
        <f>IFERROR(AW418/100*VLOOKUP(TEXT(A418,"0000"),'Sci11'!$A$3:$N$492,14,FALSE),"")</f>
        <v/>
      </c>
      <c r="AY418" s="100" t="str">
        <f t="shared" si="447"/>
        <v/>
      </c>
      <c r="AZ418" s="101" t="str">
        <f>IFERROR(AY418/100*VLOOKUP(TEXT(A418,"0000"),'Sci11'!$A$3:$N$492,14,FALSE),"")</f>
        <v/>
      </c>
      <c r="BA418" s="100" t="str">
        <f t="shared" si="398"/>
        <v/>
      </c>
      <c r="BB418" s="101" t="str">
        <f>IFERROR(VLOOKUP(BA418,'Criteria Table'!$A$2:$I$102,2,FALSE),"")</f>
        <v/>
      </c>
      <c r="BC418" s="101">
        <f t="shared" si="399"/>
        <v>0</v>
      </c>
      <c r="BD418" s="82">
        <f>IFERROR(VLOOKUP(A418,ATTx11!$A$2:$N$500,4,FALSE),"")</f>
        <v>96.29</v>
      </c>
      <c r="BE418" s="95">
        <f t="shared" si="400"/>
        <v>0.5</v>
      </c>
      <c r="BF418" s="96">
        <f t="shared" si="401"/>
        <v>96.79</v>
      </c>
      <c r="BG418" s="70">
        <f>IFERROR(VLOOKUP(A418,ATTx11!$A$2:$N$500,11,FALSE),"")</f>
        <v>0</v>
      </c>
      <c r="BH418" s="95">
        <f t="shared" si="402"/>
        <v>0</v>
      </c>
      <c r="BI418" s="70">
        <f>IFERROR(VLOOKUP(A418,ATTx11!$A$2:$N$500,12,FALSE),"")</f>
        <v>0</v>
      </c>
      <c r="BJ418" s="97">
        <f t="shared" si="403"/>
        <v>0</v>
      </c>
      <c r="BK418" s="84">
        <f>IFERROR(VLOOKUP(A418,ATTx11!$A$2:$N$500,7,FALSE),"")</f>
        <v>0</v>
      </c>
      <c r="BL418" s="97">
        <f t="shared" si="404"/>
        <v>0</v>
      </c>
      <c r="BM418" s="84">
        <f>IFERROR(VLOOKUP(A418,ATTx11!$A$2:$N$500,8,FALSE),"")</f>
        <v>0</v>
      </c>
      <c r="BN418" s="95">
        <f t="shared" si="405"/>
        <v>0</v>
      </c>
      <c r="BO418" s="95"/>
      <c r="BP418" s="83" t="str">
        <f>IFERROR(VLOOKUP(TEXT($A418,"0000"),'AYP11'!$B$3379:$AU$3800,17,FALSE),"")</f>
        <v/>
      </c>
      <c r="BQ418" s="75">
        <f>IFERROR(VLOOKUP(BP418,'Criteria Table'!$A$2:$I$102,2,FALSE),0)</f>
        <v>0</v>
      </c>
      <c r="BR418" s="95">
        <f t="shared" si="406"/>
        <v>0</v>
      </c>
      <c r="BS418" s="83" t="str">
        <f>IFERROR(VLOOKUP(TEXT($A418,"0000"),'AYP11'!$B$847:$AU$1268,17,FALSE),"")</f>
        <v/>
      </c>
      <c r="BT418" s="75">
        <f>IFERROR(VLOOKUP(BS418,'Criteria Table'!$A$2:$I$102,2,FALSE),0)</f>
        <v>0</v>
      </c>
      <c r="BU418" s="95">
        <f t="shared" si="407"/>
        <v>0</v>
      </c>
      <c r="BV418" s="83" t="str">
        <f>IFERROR(VLOOKUP(TEXT($A418,"0000"),'AYP11'!$B$2113:$AU$2534,17,FALSE),"")</f>
        <v/>
      </c>
      <c r="BW418" s="75">
        <f>IFERROR(VLOOKUP(BV418,'Criteria Table'!$A$2:$I$102,2,FALSE),0)</f>
        <v>0</v>
      </c>
      <c r="BX418" s="95">
        <f t="shared" si="408"/>
        <v>0</v>
      </c>
      <c r="BY418" s="83" t="str">
        <f>IFERROR(VLOOKUP(TEXT($A418,"0000"),'AYP11'!$B$425:$AU$846,17,FALSE),"")</f>
        <v/>
      </c>
      <c r="BZ418" s="75">
        <f>IFERROR(VLOOKUP(BY418,'Criteria Table'!$A$2:$I$102,2,FALSE),0)</f>
        <v>0</v>
      </c>
      <c r="CA418" s="95">
        <f t="shared" si="409"/>
        <v>0</v>
      </c>
      <c r="CB418" s="83" t="str">
        <f>IFERROR(VLOOKUP(TEXT($A418,"0000"),'AYP11'!$B$3:$AU$424,17,FALSE),"")</f>
        <v/>
      </c>
      <c r="CC418" s="95">
        <f>IFERROR(VLOOKUP(CB418,'Criteria Table'!$A$2:$I$102,2,FALSE),0)</f>
        <v>0</v>
      </c>
      <c r="CD418" s="95">
        <f t="shared" si="410"/>
        <v>0</v>
      </c>
      <c r="CE418" s="83" t="str">
        <f>IFERROR(VLOOKUP(TEXT($A418,"0000"),'AYP11'!$B$1269:$AU$1690,17,FALSE),"")</f>
        <v/>
      </c>
      <c r="CF418" s="95">
        <f>IFERROR(VLOOKUP(CE418,'Criteria Table'!$A$2:$I$102,2,FALSE),0)</f>
        <v>0</v>
      </c>
      <c r="CG418" s="95">
        <f t="shared" si="411"/>
        <v>0</v>
      </c>
      <c r="CH418" s="83" t="str">
        <f>IFERROR(VLOOKUP(TEXT($A418,"0000"),'AYP11'!$B$1691:$AU$2112,17,FALSE),"")</f>
        <v/>
      </c>
      <c r="CI418" s="95">
        <f>IFERROR(VLOOKUP(CH418,'Criteria Table'!$A$2:$I$102,2,FALSE),0)</f>
        <v>0</v>
      </c>
      <c r="CJ418" s="95">
        <f t="shared" si="412"/>
        <v>0</v>
      </c>
      <c r="CK418" s="83" t="str">
        <f>IFERROR(VLOOKUP(TEXT($A418,"0000"),'AYP11'!$B$2535:$AU$2956,17,FALSE),"")</f>
        <v/>
      </c>
      <c r="CL418" s="95">
        <f>IFERROR(VLOOKUP(CK418,'Criteria Table'!$A$2:$I$102,2,FALSE),0)</f>
        <v>0</v>
      </c>
      <c r="CM418" s="95">
        <f t="shared" si="413"/>
        <v>0</v>
      </c>
      <c r="CN418" s="76" t="str">
        <f>IFERROR(VLOOKUP(TEXT($A418,"0000"),'AYP11'!$B$3379:$AU$3800,23,FALSE),"")</f>
        <v/>
      </c>
      <c r="CO418" s="95">
        <f>IFERROR(VLOOKUP(CN418,'Criteria Table'!$A$2:$I$102,2,FALSE),0)</f>
        <v>0</v>
      </c>
      <c r="CP418" s="95">
        <f t="shared" si="414"/>
        <v>0</v>
      </c>
      <c r="CQ418" s="76" t="str">
        <f>IFERROR(VLOOKUP(TEXT($A418,"0000"),'AYP11'!$B$847:$AU$1268,23,FALSE),"")</f>
        <v/>
      </c>
      <c r="CR418" s="95">
        <f>IFERROR(VLOOKUP(CQ418,'Criteria Table'!$A$2:$I$102,2,FALSE),0)</f>
        <v>0</v>
      </c>
      <c r="CS418" s="95">
        <f t="shared" si="415"/>
        <v>0</v>
      </c>
      <c r="CT418" s="76" t="str">
        <f>IFERROR(VLOOKUP(TEXT($A418,"0000"),'AYP11'!$B$2113:$AU$2534,23,FALSE),"")</f>
        <v/>
      </c>
      <c r="CU418" s="95">
        <f>IFERROR(VLOOKUP(CT418,'Criteria Table'!$A$2:$I$102,2,FALSE),0)</f>
        <v>0</v>
      </c>
      <c r="CV418" s="95">
        <f t="shared" si="416"/>
        <v>0</v>
      </c>
      <c r="CW418" s="76" t="str">
        <f>IFERROR(VLOOKUP(TEXT($A418,"0000"),'AYP11'!$B$425:$AU$846,23,FALSE),"")</f>
        <v/>
      </c>
      <c r="CX418" s="95">
        <f>IFERROR(VLOOKUP(CW418,'Criteria Table'!$A$2:$I$102,2,FALSE),0)</f>
        <v>0</v>
      </c>
      <c r="CY418" s="95">
        <f t="shared" si="417"/>
        <v>0</v>
      </c>
      <c r="CZ418" s="76" t="str">
        <f>IFERROR(VLOOKUP(TEXT($A418,"0000"),'AYP11'!$B$3:$AU$424,23,FALSE),"")</f>
        <v/>
      </c>
      <c r="DA418" s="95">
        <f>IFERROR(VLOOKUP(CZ418,'Criteria Table'!$A$2:$I$102,2,FALSE),0)</f>
        <v>0</v>
      </c>
      <c r="DB418" s="95">
        <f t="shared" si="418"/>
        <v>0</v>
      </c>
      <c r="DC418" s="76" t="str">
        <f>IFERROR(VLOOKUP(TEXT($A418,"0000"),'AYP11'!$B$1269:$AU$1690,23,FALSE),"")</f>
        <v/>
      </c>
      <c r="DD418" s="95">
        <f>IFERROR(VLOOKUP(DC418,'Criteria Table'!$A$2:$I$102,2,FALSE),0)</f>
        <v>0</v>
      </c>
      <c r="DE418" s="95">
        <f t="shared" si="419"/>
        <v>0</v>
      </c>
      <c r="DF418" s="76" t="str">
        <f>IFERROR(VLOOKUP(TEXT($A418,"0000"),'AYP11'!$B$1691:$AU$2112,23,FALSE),"")</f>
        <v/>
      </c>
      <c r="DG418" s="95">
        <f>IFERROR(VLOOKUP(DF418,'Criteria Table'!$A$2:$I$102,2,FALSE),0)</f>
        <v>0</v>
      </c>
      <c r="DH418" s="95">
        <f t="shared" si="420"/>
        <v>0</v>
      </c>
      <c r="DI418" s="76" t="str">
        <f>IFERROR(VLOOKUP(TEXT($A418,"0000"),'AYP11'!$B$2535:$AU$2956,23,FALSE),"")</f>
        <v/>
      </c>
      <c r="DJ418" s="95">
        <f>IFERROR(VLOOKUP(DI418,'Criteria Table'!$A$2:$I$102,2,FALSE),0)</f>
        <v>0</v>
      </c>
      <c r="DK418" s="95">
        <f t="shared" si="421"/>
        <v>0</v>
      </c>
      <c r="DL418" s="91" t="str">
        <f>IFERROR(VLOOKUP(TEXT($A418,"0000"),'AYP11'!$B$3379:$AU$3800,11,FALSE),"")</f>
        <v/>
      </c>
      <c r="DM418" s="95">
        <f t="shared" si="422"/>
        <v>0</v>
      </c>
      <c r="DN418" s="95">
        <f t="shared" si="423"/>
        <v>0</v>
      </c>
      <c r="DO418" s="91" t="str">
        <f>IFERROR(VLOOKUP(TEXT($A418,"0000"),'AYP11'!$B$847:$AU$1268,11,FALSE),"")</f>
        <v/>
      </c>
      <c r="DP418" s="95">
        <f t="shared" si="424"/>
        <v>0</v>
      </c>
      <c r="DQ418" s="95">
        <f t="shared" si="425"/>
        <v>0</v>
      </c>
      <c r="DR418" s="91" t="str">
        <f>IFERROR(VLOOKUP(TEXT($A418,"0000"),'AYP11'!$B$2113:$AU$2534,11,FALSE),"")</f>
        <v/>
      </c>
      <c r="DS418" s="95">
        <f t="shared" si="426"/>
        <v>0</v>
      </c>
      <c r="DT418" s="95">
        <f t="shared" si="427"/>
        <v>0</v>
      </c>
      <c r="DU418" s="91" t="str">
        <f>IFERROR(VLOOKUP(TEXT($A418,"0000"),'AYP11'!$B$425:$AU$846,11,FALSE),"")</f>
        <v/>
      </c>
      <c r="DV418" s="95">
        <f t="shared" si="428"/>
        <v>0</v>
      </c>
      <c r="DW418" s="95">
        <f t="shared" si="429"/>
        <v>0</v>
      </c>
      <c r="DX418" s="91" t="str">
        <f>IFERROR(VLOOKUP(TEXT($A418,"0000"),'AYP11'!$B$3:$AU$424,11,FALSE),"")</f>
        <v/>
      </c>
      <c r="DY418" s="95">
        <f t="shared" si="430"/>
        <v>0</v>
      </c>
      <c r="DZ418" s="95">
        <f t="shared" si="431"/>
        <v>0</v>
      </c>
      <c r="EA418" s="91" t="str">
        <f>IFERROR(VLOOKUP(TEXT($A418,"0000"),'AYP11'!$B$1269:$AU$1690,11,FALSE),"")</f>
        <v/>
      </c>
      <c r="EB418" s="95">
        <f t="shared" si="432"/>
        <v>0</v>
      </c>
      <c r="EC418" s="95">
        <f t="shared" si="433"/>
        <v>0</v>
      </c>
      <c r="ED418" s="91" t="str">
        <f>IFERROR(VLOOKUP(TEXT($A418,"0000"),'AYP11'!$B$1691:$AU$2112,11,FALSE),"")</f>
        <v/>
      </c>
      <c r="EE418" s="95">
        <f t="shared" si="434"/>
        <v>0</v>
      </c>
      <c r="EF418" s="95">
        <f t="shared" si="435"/>
        <v>0</v>
      </c>
      <c r="EG418" s="91" t="str">
        <f>IFERROR(VLOOKUP(TEXT($A418,"0000"),'AYP11'!$B$2535:$AU$2956,11,FALSE),"")</f>
        <v/>
      </c>
      <c r="EH418" s="95">
        <f t="shared" si="436"/>
        <v>0</v>
      </c>
      <c r="EI418" s="95">
        <f t="shared" si="437"/>
        <v>0</v>
      </c>
    </row>
    <row r="419" spans="1:147" x14ac:dyDescent="0.25">
      <c r="A419" s="248">
        <v>7581</v>
      </c>
      <c r="B419" s="291" t="e">
        <f t="shared" si="384"/>
        <v>#DIV/0!</v>
      </c>
      <c r="C419" s="50">
        <f>IFERROR(VLOOKUP(TEXT($A419,"0000"),'R-M11'!$A$2:$AA$500,4,FALSE),0)</f>
        <v>0</v>
      </c>
      <c r="D419" s="291" t="e">
        <f t="shared" si="385"/>
        <v>#DIV/0!</v>
      </c>
      <c r="E419" s="98">
        <f>IFERROR(SUM(VLOOKUP(TEXT($A419,"0000"),'R-M11'!$A$2:$AA$500,5,FALSE),VLOOKUP(TEXT($A419,"0000"),'R-M11'!$A$2:$AA$500,6,FALSE)),0)</f>
        <v>0</v>
      </c>
      <c r="F419" s="58">
        <f>IFERROR(VLOOKUP(TEXT($A419,"0000"),'R-M11'!$A$2:$AA$500,14,FALSE),0)</f>
        <v>0</v>
      </c>
      <c r="G419" s="230" t="str">
        <f t="shared" si="438"/>
        <v/>
      </c>
      <c r="H419" s="97">
        <f t="shared" si="386"/>
        <v>0</v>
      </c>
      <c r="I419" s="230" t="str">
        <f t="shared" si="439"/>
        <v/>
      </c>
      <c r="J419" s="97" t="str">
        <f t="shared" si="387"/>
        <v/>
      </c>
      <c r="K419" s="230" t="str">
        <f t="shared" si="388"/>
        <v/>
      </c>
      <c r="L419" s="121" t="str">
        <f>IFERROR(VLOOKUP(K419,'Criteria Table'!$A$2:$I$102,2,FALSE),"")</f>
        <v/>
      </c>
      <c r="M419" s="230">
        <f t="shared" si="389"/>
        <v>0</v>
      </c>
      <c r="N419" s="286" t="e">
        <f t="shared" si="390"/>
        <v>#VALUE!</v>
      </c>
      <c r="O419" s="50" t="str">
        <f>IFERROR(VLOOKUP(TEXT($A419,"0000"),'R-M11'!$A$2:$AA$500,17,FALSE),"")</f>
        <v/>
      </c>
      <c r="P419" s="286" t="e">
        <f t="shared" si="391"/>
        <v>#DIV/0!</v>
      </c>
      <c r="Q419" s="98">
        <f>IFERROR(SUM(VLOOKUP(TEXT($A419,"0000"),'R-M11'!$A$2:$AA$500,18,FALSE),VLOOKUP(TEXT($A419,"0000"),'R-M11'!$A$2:$AA$500,19,FALSE)),0)</f>
        <v>0</v>
      </c>
      <c r="R419" s="69">
        <f>IFERROR(VLOOKUP(TEXT($A419,"0000"),'R-M11'!$A$2:$AA$500,27,FALSE),0)</f>
        <v>0</v>
      </c>
      <c r="S419" s="121" t="str">
        <f t="shared" si="440"/>
        <v/>
      </c>
      <c r="T419" s="70" t="str">
        <f t="shared" si="392"/>
        <v/>
      </c>
      <c r="U419" s="121" t="str">
        <f t="shared" si="441"/>
        <v/>
      </c>
      <c r="V419" s="70" t="str">
        <f t="shared" si="393"/>
        <v/>
      </c>
      <c r="W419" s="121" t="str">
        <f t="shared" si="394"/>
        <v/>
      </c>
      <c r="X419" s="124" t="str">
        <f>IFERROR(VLOOKUP(W419,'Criteria Table'!$A$2:$I$102,2,FALSE),"")</f>
        <v/>
      </c>
      <c r="Y419" s="121">
        <f t="shared" si="395"/>
        <v>0</v>
      </c>
      <c r="Z419" s="92" t="str">
        <f>IFERROR(IF(VLOOKUP(A419,'SG11'!$A$3:$AI$500,18,FALSE)="","NA",VLOOKUP(A419,'SG11'!$A$3:$AI$500,18,FALSE)),"")</f>
        <v/>
      </c>
      <c r="AA419" s="75" t="str">
        <f>IFERROR(VLOOKUP(Z419,'Criteria Table'!$A$2:$I$102,6,FALSE),"NA")</f>
        <v>NA</v>
      </c>
      <c r="AB419" s="95">
        <f t="shared" si="442"/>
        <v>0</v>
      </c>
      <c r="AC419" s="84" t="str">
        <f>IFERROR(IF(VLOOKUP(A419,'SG11'!$A$3:$AI$500,19,FALSE)="","NA",VLOOKUP(A419,'SG11'!$A$3:$AI$500,19,FALSE)),"")</f>
        <v/>
      </c>
      <c r="AD419" s="75" t="str">
        <f>IFERROR(VLOOKUP(AC419,'Criteria Table'!$A$2:$I$102,6,FALSE),"NA")</f>
        <v>NA</v>
      </c>
      <c r="AE419" s="95">
        <f t="shared" si="443"/>
        <v>0</v>
      </c>
      <c r="AF419" s="92" t="str">
        <f>IFERROR(IF(VLOOKUP(A419,'SG11'!$A$3:$AI$500,20,FALSE)="","NA",VLOOKUP(A419,'SG11'!$A$3:$AI$500,20,FALSE)),"")</f>
        <v/>
      </c>
      <c r="AG419" s="75" t="str">
        <f>IFERROR(VLOOKUP(AF419,'Criteria Table'!$A$2:$I$102,6,FALSE),"NA")</f>
        <v>NA</v>
      </c>
      <c r="AH419" s="95">
        <f t="shared" si="444"/>
        <v>0</v>
      </c>
      <c r="AI419" s="84" t="str">
        <f>IFERROR(IF(VLOOKUP(A419,'SG11'!$A$3:$AI$500,21,FALSE)="","NA",VLOOKUP(A419,'SG11'!$A$3:$AI$500,21,FALSE)),"")</f>
        <v/>
      </c>
      <c r="AJ419" s="75" t="str">
        <f>IFERROR(VLOOKUP(AI419,'Criteria Table'!$A$2:$I$102,6,FALSE),"NA")</f>
        <v>NA</v>
      </c>
      <c r="AK419" s="95">
        <f t="shared" si="445"/>
        <v>0</v>
      </c>
      <c r="AL419" s="99" t="str">
        <f>IFERROR(VLOOKUP(TEXT(A419,"0000"),'W11'!$A$1:$E$500,4,FALSE)/AP419*100,"")</f>
        <v/>
      </c>
      <c r="AM419" s="97" t="str">
        <f>IFERROR(VLOOKUP(TEXT(A419,"0000"),'W11'!$A$1:$E$500,4,FALSE),"")</f>
        <v/>
      </c>
      <c r="AN419" s="99" t="str">
        <f t="shared" si="396"/>
        <v/>
      </c>
      <c r="AO419" s="97" t="str">
        <f t="shared" si="397"/>
        <v/>
      </c>
      <c r="AP419" s="99" t="str">
        <f>IFERROR(VLOOKUP(TEXT(A419,"0000"),'W11'!$A$1:$E$500,5,FALSE),"")</f>
        <v/>
      </c>
      <c r="AQ419" s="97">
        <f>IFERROR(VLOOKUP(ROUND(AL419,0),'Criteria Table'!$A$2:$I$102,4,FALSE),0)</f>
        <v>0</v>
      </c>
      <c r="AR419" s="128"/>
      <c r="AS419" s="95"/>
      <c r="AT419" s="95"/>
      <c r="AU419" s="100">
        <f>IFERROR(VLOOKUP(TEXT(A419,"0000"),'Sci11'!$A$3:$N$492,4,FALSE)/VLOOKUP(TEXT(A419,"0000"),'Sci11'!$A$3:$N$492,14,FALSE)*100,"")</f>
        <v>52.083333333333336</v>
      </c>
      <c r="AV419" s="101">
        <f>SUM(VLOOKUP(TEXT(A419,"0000"),'Sci11'!$A$3:$N$492,5,FALSE),VLOOKUP(TEXT(A419,"0000"),'Sci11'!$A$3:$N$492,6,FALSE))/VLOOKUP(TEXT(A419,"0000"),'Sci11'!$A$3:$N$492,14,FALSE)*100</f>
        <v>0</v>
      </c>
      <c r="AW419" s="100">
        <f t="shared" si="446"/>
        <v>55.443333333333335</v>
      </c>
      <c r="AX419" s="101">
        <f>IFERROR(AW419/100*VLOOKUP(TEXT(A419,"0000"),'Sci11'!$A$3:$N$492,14,FALSE),"")</f>
        <v>26.6128</v>
      </c>
      <c r="AY419" s="100">
        <f t="shared" si="447"/>
        <v>1.4400000000000002</v>
      </c>
      <c r="AZ419" s="101">
        <f>IFERROR(AY419/100*VLOOKUP(TEXT(A419,"0000"),'Sci11'!$A$3:$N$492,14,FALSE),"")</f>
        <v>0.69120000000000004</v>
      </c>
      <c r="BA419" s="100">
        <f t="shared" si="398"/>
        <v>52</v>
      </c>
      <c r="BB419" s="101">
        <f>IFERROR(VLOOKUP(BA419,'Criteria Table'!$A$2:$I$102,2,FALSE),"")</f>
        <v>4.8000000000000007</v>
      </c>
      <c r="BC419" s="101">
        <f t="shared" si="399"/>
        <v>56.8</v>
      </c>
      <c r="BD419" s="82">
        <f>IFERROR(VLOOKUP(A419,ATTx11!$A$2:$N$500,4,FALSE),"")</f>
        <v>93.46</v>
      </c>
      <c r="BE419" s="95">
        <f t="shared" si="400"/>
        <v>1</v>
      </c>
      <c r="BF419" s="96">
        <f t="shared" si="401"/>
        <v>94.46</v>
      </c>
      <c r="BG419" s="70">
        <f>IFERROR(VLOOKUP(A419,ATTx11!$A$2:$N$500,11,FALSE),"")</f>
        <v>1</v>
      </c>
      <c r="BH419" s="95">
        <f t="shared" si="402"/>
        <v>0.9</v>
      </c>
      <c r="BI419" s="70">
        <f>IFERROR(VLOOKUP(A419,ATTx11!$A$2:$N$500,12,FALSE),"")</f>
        <v>0</v>
      </c>
      <c r="BJ419" s="97">
        <f t="shared" si="403"/>
        <v>0</v>
      </c>
      <c r="BK419" s="84">
        <f>IFERROR(VLOOKUP(A419,ATTx11!$A$2:$N$500,7,FALSE),"")</f>
        <v>1</v>
      </c>
      <c r="BL419" s="97">
        <f t="shared" si="404"/>
        <v>0.9</v>
      </c>
      <c r="BM419" s="84">
        <f>IFERROR(VLOOKUP(A419,ATTx11!$A$2:$N$500,8,FALSE),"")</f>
        <v>0</v>
      </c>
      <c r="BN419" s="95">
        <f t="shared" si="405"/>
        <v>0</v>
      </c>
      <c r="BO419" s="95"/>
      <c r="BP419" s="83" t="str">
        <f>IFERROR(VLOOKUP(TEXT($A419,"0000"),'AYP11'!$B$3379:$AU$3800,17,FALSE),"")</f>
        <v/>
      </c>
      <c r="BQ419" s="75">
        <f>IFERROR(VLOOKUP(BP419,'Criteria Table'!$A$2:$I$102,2,FALSE),0)</f>
        <v>0</v>
      </c>
      <c r="BR419" s="95">
        <f t="shared" si="406"/>
        <v>0</v>
      </c>
      <c r="BS419" s="83" t="str">
        <f>IFERROR(VLOOKUP(TEXT($A419,"0000"),'AYP11'!$B$847:$AU$1268,17,FALSE),"")</f>
        <v/>
      </c>
      <c r="BT419" s="75">
        <f>IFERROR(VLOOKUP(BS419,'Criteria Table'!$A$2:$I$102,2,FALSE),0)</f>
        <v>0</v>
      </c>
      <c r="BU419" s="95">
        <f t="shared" si="407"/>
        <v>0</v>
      </c>
      <c r="BV419" s="83" t="str">
        <f>IFERROR(VLOOKUP(TEXT($A419,"0000"),'AYP11'!$B$2113:$AU$2534,17,FALSE),"")</f>
        <v/>
      </c>
      <c r="BW419" s="75">
        <f>IFERROR(VLOOKUP(BV419,'Criteria Table'!$A$2:$I$102,2,FALSE),0)</f>
        <v>0</v>
      </c>
      <c r="BX419" s="95">
        <f t="shared" si="408"/>
        <v>0</v>
      </c>
      <c r="BY419" s="83" t="str">
        <f>IFERROR(VLOOKUP(TEXT($A419,"0000"),'AYP11'!$B$425:$AU$846,17,FALSE),"")</f>
        <v/>
      </c>
      <c r="BZ419" s="75">
        <f>IFERROR(VLOOKUP(BY419,'Criteria Table'!$A$2:$I$102,2,FALSE),0)</f>
        <v>0</v>
      </c>
      <c r="CA419" s="95">
        <f t="shared" si="409"/>
        <v>0</v>
      </c>
      <c r="CB419" s="83" t="str">
        <f>IFERROR(VLOOKUP(TEXT($A419,"0000"),'AYP11'!$B$3:$AU$424,17,FALSE),"")</f>
        <v/>
      </c>
      <c r="CC419" s="95">
        <f>IFERROR(VLOOKUP(CB419,'Criteria Table'!$A$2:$I$102,2,FALSE),0)</f>
        <v>0</v>
      </c>
      <c r="CD419" s="95">
        <f t="shared" si="410"/>
        <v>0</v>
      </c>
      <c r="CE419" s="83" t="str">
        <f>IFERROR(VLOOKUP(TEXT($A419,"0000"),'AYP11'!$B$1269:$AU$1690,17,FALSE),"")</f>
        <v/>
      </c>
      <c r="CF419" s="95">
        <f>IFERROR(VLOOKUP(CE419,'Criteria Table'!$A$2:$I$102,2,FALSE),0)</f>
        <v>0</v>
      </c>
      <c r="CG419" s="95">
        <f t="shared" si="411"/>
        <v>0</v>
      </c>
      <c r="CH419" s="83" t="str">
        <f>IFERROR(VLOOKUP(TEXT($A419,"0000"),'AYP11'!$B$1691:$AU$2112,17,FALSE),"")</f>
        <v/>
      </c>
      <c r="CI419" s="95">
        <f>IFERROR(VLOOKUP(CH419,'Criteria Table'!$A$2:$I$102,2,FALSE),0)</f>
        <v>0</v>
      </c>
      <c r="CJ419" s="95">
        <f t="shared" si="412"/>
        <v>0</v>
      </c>
      <c r="CK419" s="83" t="str">
        <f>IFERROR(VLOOKUP(TEXT($A419,"0000"),'AYP11'!$B$2535:$AU$2956,17,FALSE),"")</f>
        <v/>
      </c>
      <c r="CL419" s="95">
        <f>IFERROR(VLOOKUP(CK419,'Criteria Table'!$A$2:$I$102,2,FALSE),0)</f>
        <v>0</v>
      </c>
      <c r="CM419" s="95">
        <f t="shared" si="413"/>
        <v>0</v>
      </c>
      <c r="CN419" s="76" t="str">
        <f>IFERROR(VLOOKUP(TEXT($A419,"0000"),'AYP11'!$B$3379:$AU$3800,23,FALSE),"")</f>
        <v/>
      </c>
      <c r="CO419" s="95">
        <f>IFERROR(VLOOKUP(CN419,'Criteria Table'!$A$2:$I$102,2,FALSE),0)</f>
        <v>0</v>
      </c>
      <c r="CP419" s="95">
        <f t="shared" si="414"/>
        <v>0</v>
      </c>
      <c r="CQ419" s="76" t="str">
        <f>IFERROR(VLOOKUP(TEXT($A419,"0000"),'AYP11'!$B$847:$AU$1268,23,FALSE),"")</f>
        <v/>
      </c>
      <c r="CR419" s="95">
        <f>IFERROR(VLOOKUP(CQ419,'Criteria Table'!$A$2:$I$102,2,FALSE),0)</f>
        <v>0</v>
      </c>
      <c r="CS419" s="95">
        <f t="shared" si="415"/>
        <v>0</v>
      </c>
      <c r="CT419" s="76" t="str">
        <f>IFERROR(VLOOKUP(TEXT($A419,"0000"),'AYP11'!$B$2113:$AU$2534,23,FALSE),"")</f>
        <v/>
      </c>
      <c r="CU419" s="95">
        <f>IFERROR(VLOOKUP(CT419,'Criteria Table'!$A$2:$I$102,2,FALSE),0)</f>
        <v>0</v>
      </c>
      <c r="CV419" s="95">
        <f t="shared" si="416"/>
        <v>0</v>
      </c>
      <c r="CW419" s="76" t="str">
        <f>IFERROR(VLOOKUP(TEXT($A419,"0000"),'AYP11'!$B$425:$AU$846,23,FALSE),"")</f>
        <v/>
      </c>
      <c r="CX419" s="95">
        <f>IFERROR(VLOOKUP(CW419,'Criteria Table'!$A$2:$I$102,2,FALSE),0)</f>
        <v>0</v>
      </c>
      <c r="CY419" s="95">
        <f t="shared" si="417"/>
        <v>0</v>
      </c>
      <c r="CZ419" s="76" t="str">
        <f>IFERROR(VLOOKUP(TEXT($A419,"0000"),'AYP11'!$B$3:$AU$424,23,FALSE),"")</f>
        <v/>
      </c>
      <c r="DA419" s="95">
        <f>IFERROR(VLOOKUP(CZ419,'Criteria Table'!$A$2:$I$102,2,FALSE),0)</f>
        <v>0</v>
      </c>
      <c r="DB419" s="95">
        <f t="shared" si="418"/>
        <v>0</v>
      </c>
      <c r="DC419" s="76" t="str">
        <f>IFERROR(VLOOKUP(TEXT($A419,"0000"),'AYP11'!$B$1269:$AU$1690,23,FALSE),"")</f>
        <v/>
      </c>
      <c r="DD419" s="95">
        <f>IFERROR(VLOOKUP(DC419,'Criteria Table'!$A$2:$I$102,2,FALSE),0)</f>
        <v>0</v>
      </c>
      <c r="DE419" s="95">
        <f t="shared" si="419"/>
        <v>0</v>
      </c>
      <c r="DF419" s="76" t="str">
        <f>IFERROR(VLOOKUP(TEXT($A419,"0000"),'AYP11'!$B$1691:$AU$2112,23,FALSE),"")</f>
        <v/>
      </c>
      <c r="DG419" s="95">
        <f>IFERROR(VLOOKUP(DF419,'Criteria Table'!$A$2:$I$102,2,FALSE),0)</f>
        <v>0</v>
      </c>
      <c r="DH419" s="95">
        <f t="shared" si="420"/>
        <v>0</v>
      </c>
      <c r="DI419" s="76" t="str">
        <f>IFERROR(VLOOKUP(TEXT($A419,"0000"),'AYP11'!$B$2535:$AU$2956,23,FALSE),"")</f>
        <v/>
      </c>
      <c r="DJ419" s="95">
        <f>IFERROR(VLOOKUP(DI419,'Criteria Table'!$A$2:$I$102,2,FALSE),0)</f>
        <v>0</v>
      </c>
      <c r="DK419" s="95">
        <f t="shared" si="421"/>
        <v>0</v>
      </c>
      <c r="DL419" s="91" t="str">
        <f>IFERROR(VLOOKUP(TEXT($A419,"0000"),'AYP11'!$B$3379:$AU$3800,11,FALSE),"")</f>
        <v/>
      </c>
      <c r="DM419" s="95">
        <f t="shared" si="422"/>
        <v>0</v>
      </c>
      <c r="DN419" s="95">
        <f t="shared" si="423"/>
        <v>0</v>
      </c>
      <c r="DO419" s="91" t="str">
        <f>IFERROR(VLOOKUP(TEXT($A419,"0000"),'AYP11'!$B$847:$AU$1268,11,FALSE),"")</f>
        <v/>
      </c>
      <c r="DP419" s="95">
        <f t="shared" si="424"/>
        <v>0</v>
      </c>
      <c r="DQ419" s="95">
        <f t="shared" si="425"/>
        <v>0</v>
      </c>
      <c r="DR419" s="91" t="str">
        <f>IFERROR(VLOOKUP(TEXT($A419,"0000"),'AYP11'!$B$2113:$AU$2534,11,FALSE),"")</f>
        <v/>
      </c>
      <c r="DS419" s="95">
        <f t="shared" si="426"/>
        <v>0</v>
      </c>
      <c r="DT419" s="95">
        <f t="shared" si="427"/>
        <v>0</v>
      </c>
      <c r="DU419" s="91" t="str">
        <f>IFERROR(VLOOKUP(TEXT($A419,"0000"),'AYP11'!$B$425:$AU$846,11,FALSE),"")</f>
        <v/>
      </c>
      <c r="DV419" s="95">
        <f t="shared" si="428"/>
        <v>0</v>
      </c>
      <c r="DW419" s="95">
        <f t="shared" si="429"/>
        <v>0</v>
      </c>
      <c r="DX419" s="91" t="str">
        <f>IFERROR(VLOOKUP(TEXT($A419,"0000"),'AYP11'!$B$3:$AU$424,11,FALSE),"")</f>
        <v/>
      </c>
      <c r="DY419" s="95">
        <f t="shared" si="430"/>
        <v>0</v>
      </c>
      <c r="DZ419" s="95">
        <f t="shared" si="431"/>
        <v>0</v>
      </c>
      <c r="EA419" s="91" t="str">
        <f>IFERROR(VLOOKUP(TEXT($A419,"0000"),'AYP11'!$B$1269:$AU$1690,11,FALSE),"")</f>
        <v/>
      </c>
      <c r="EB419" s="95">
        <f t="shared" si="432"/>
        <v>0</v>
      </c>
      <c r="EC419" s="95">
        <f t="shared" si="433"/>
        <v>0</v>
      </c>
      <c r="ED419" s="91" t="str">
        <f>IFERROR(VLOOKUP(TEXT($A419,"0000"),'AYP11'!$B$1691:$AU$2112,11,FALSE),"")</f>
        <v/>
      </c>
      <c r="EE419" s="95">
        <f t="shared" si="434"/>
        <v>0</v>
      </c>
      <c r="EF419" s="95">
        <f t="shared" si="435"/>
        <v>0</v>
      </c>
      <c r="EG419" s="91" t="str">
        <f>IFERROR(VLOOKUP(TEXT($A419,"0000"),'AYP11'!$B$2535:$AU$2956,11,FALSE),"")</f>
        <v/>
      </c>
      <c r="EH419" s="95">
        <f t="shared" si="436"/>
        <v>0</v>
      </c>
      <c r="EI419" s="95">
        <f t="shared" si="437"/>
        <v>0</v>
      </c>
    </row>
    <row r="420" spans="1:147" x14ac:dyDescent="0.25">
      <c r="A420" s="248">
        <v>7591</v>
      </c>
      <c r="B420" s="291">
        <f t="shared" si="384"/>
        <v>14.914243102162567</v>
      </c>
      <c r="C420" s="50">
        <f>IFERROR(VLOOKUP(TEXT($A420,"0000"),'R-M11'!$A$2:$AA$500,4,FALSE),0)</f>
        <v>200</v>
      </c>
      <c r="D420" s="291">
        <f t="shared" si="385"/>
        <v>6.4876957494407153</v>
      </c>
      <c r="E420" s="98">
        <f>IFERROR(SUM(VLOOKUP(TEXT($A420,"0000"),'R-M11'!$A$2:$AA$500,5,FALSE),VLOOKUP(TEXT($A420,"0000"),'R-M11'!$A$2:$AA$500,6,FALSE)),0)</f>
        <v>87</v>
      </c>
      <c r="F420" s="58">
        <f>IFERROR(VLOOKUP(TEXT($A420,"0000"),'R-M11'!$A$2:$AA$500,14,FALSE),0)</f>
        <v>1341</v>
      </c>
      <c r="G420" s="230">
        <f t="shared" si="438"/>
        <v>20.444243102162567</v>
      </c>
      <c r="H420" s="97">
        <f t="shared" si="386"/>
        <v>274.15730000000002</v>
      </c>
      <c r="I420" s="230">
        <f t="shared" si="439"/>
        <v>8.8576957494407154</v>
      </c>
      <c r="J420" s="97">
        <f t="shared" si="387"/>
        <v>118.78169999999999</v>
      </c>
      <c r="K420" s="230">
        <f t="shared" si="388"/>
        <v>21</v>
      </c>
      <c r="L420" s="121">
        <f>IFERROR(VLOOKUP(K420,'Criteria Table'!$A$2:$I$102,2,FALSE),"")</f>
        <v>7.9</v>
      </c>
      <c r="M420" s="230">
        <f t="shared" si="389"/>
        <v>29.301938851603282</v>
      </c>
      <c r="N420" s="286">
        <f t="shared" si="390"/>
        <v>25.752508361204011</v>
      </c>
      <c r="O420" s="50">
        <f>IFERROR(VLOOKUP(TEXT($A420,"0000"),'R-M11'!$A$2:$AA$500,17,FALSE),"")</f>
        <v>154</v>
      </c>
      <c r="P420" s="286">
        <f t="shared" si="391"/>
        <v>21.404682274247492</v>
      </c>
      <c r="Q420" s="98">
        <f>IFERROR(SUM(VLOOKUP(TEXT($A420,"0000"),'R-M11'!$A$2:$AA$500,18,FALSE),VLOOKUP(TEXT($A420,"0000"),'R-M11'!$A$2:$AA$500,19,FALSE)),0)</f>
        <v>128</v>
      </c>
      <c r="R420" s="69">
        <f>IFERROR(VLOOKUP(TEXT($A420,"0000"),'R-M11'!$A$2:$AA$500,27,FALSE),0)</f>
        <v>598</v>
      </c>
      <c r="S420" s="121">
        <f t="shared" si="440"/>
        <v>29.462508361204012</v>
      </c>
      <c r="T420" s="70">
        <f t="shared" si="392"/>
        <v>176.18579999999997</v>
      </c>
      <c r="U420" s="121">
        <f t="shared" si="441"/>
        <v>22.994682274247491</v>
      </c>
      <c r="V420" s="70">
        <f t="shared" si="393"/>
        <v>137.50819999999999</v>
      </c>
      <c r="W420" s="121">
        <f t="shared" si="394"/>
        <v>47</v>
      </c>
      <c r="X420" s="124">
        <f>IFERROR(VLOOKUP(W420,'Criteria Table'!$A$2:$I$102,2,FALSE),"")</f>
        <v>5.3000000000000007</v>
      </c>
      <c r="Y420" s="121">
        <f t="shared" si="395"/>
        <v>52.457190635451504</v>
      </c>
      <c r="Z420" s="92">
        <f>IFERROR(IF(VLOOKUP(A420,'SG11'!$A$3:$AI$500,18,FALSE)="","NA",VLOOKUP(A420,'SG11'!$A$3:$AI$500,18,FALSE)),"")</f>
        <v>42</v>
      </c>
      <c r="AA420" s="75">
        <f>IFERROR(VLOOKUP(Z420,'Criteria Table'!$A$2:$I$102,6,FALSE),"NA")</f>
        <v>10</v>
      </c>
      <c r="AB420" s="95">
        <f t="shared" si="442"/>
        <v>52</v>
      </c>
      <c r="AC420" s="84">
        <f>IFERROR(IF(VLOOKUP(A420,'SG11'!$A$3:$AI$500,19,FALSE)="","NA",VLOOKUP(A420,'SG11'!$A$3:$AI$500,19,FALSE)),"")</f>
        <v>71</v>
      </c>
      <c r="AD420" s="75">
        <f>IFERROR(VLOOKUP(AC420,'Criteria Table'!$A$2:$I$102,6,FALSE),"NA")</f>
        <v>5</v>
      </c>
      <c r="AE420" s="95">
        <f t="shared" si="443"/>
        <v>76</v>
      </c>
      <c r="AF420" s="92">
        <f>IFERROR(IF(VLOOKUP(A420,'SG11'!$A$3:$AI$500,20,FALSE)="","NA",VLOOKUP(A420,'SG11'!$A$3:$AI$500,20,FALSE)),"")</f>
        <v>54</v>
      </c>
      <c r="AG420" s="75">
        <f>IFERROR(VLOOKUP(AF420,'Criteria Table'!$A$2:$I$102,6,FALSE),"NA")</f>
        <v>10</v>
      </c>
      <c r="AH420" s="95">
        <f t="shared" si="444"/>
        <v>64</v>
      </c>
      <c r="AI420" s="84">
        <f>IFERROR(IF(VLOOKUP(A420,'SG11'!$A$3:$AI$500,21,FALSE)="","NA",VLOOKUP(A420,'SG11'!$A$3:$AI$500,21,FALSE)),"")</f>
        <v>74</v>
      </c>
      <c r="AJ420" s="75">
        <f>IFERROR(VLOOKUP(AI420,'Criteria Table'!$A$2:$I$102,6,FALSE),"NA")</f>
        <v>5</v>
      </c>
      <c r="AK420" s="95">
        <f t="shared" si="445"/>
        <v>79</v>
      </c>
      <c r="AL420" s="99">
        <f>IFERROR(VLOOKUP(TEXT(A420,"0000"),'W11'!$A$1:$E$500,4,FALSE)/AP420*100,"")</f>
        <v>91.09375</v>
      </c>
      <c r="AM420" s="97">
        <f>IFERROR(VLOOKUP(TEXT(A420,"0000"),'W11'!$A$1:$E$500,4,FALSE),"")</f>
        <v>583</v>
      </c>
      <c r="AN420" s="99">
        <f t="shared" si="396"/>
        <v>91.09375</v>
      </c>
      <c r="AO420" s="97">
        <f t="shared" si="397"/>
        <v>583</v>
      </c>
      <c r="AP420" s="99">
        <f>IFERROR(VLOOKUP(TEXT(A420,"0000"),'W11'!$A$1:$E$500,5,FALSE),"")</f>
        <v>640</v>
      </c>
      <c r="AQ420" s="97">
        <f>IFERROR(VLOOKUP(ROUND(AL420,0),'Criteria Table'!$A$2:$I$102,4,FALSE),0)</f>
        <v>0</v>
      </c>
      <c r="AR420" s="128"/>
      <c r="AS420" s="95"/>
      <c r="AT420" s="95"/>
      <c r="AU420" s="100">
        <f>IFERROR(VLOOKUP(TEXT(A420,"0000"),'Sci11'!$A$3:$N$492,4,FALSE)/VLOOKUP(TEXT(A420,"0000"),'Sci11'!$A$3:$N$492,14,FALSE)*100,"")</f>
        <v>23.725490196078429</v>
      </c>
      <c r="AV420" s="101">
        <f>SUM(VLOOKUP(TEXT(A420,"0000"),'Sci11'!$A$3:$N$492,5,FALSE),VLOOKUP(TEXT(A420,"0000"),'Sci11'!$A$3:$N$492,6,FALSE))/VLOOKUP(TEXT(A420,"0000"),'Sci11'!$A$3:$N$492,14,FALSE)*100</f>
        <v>5.6862745098039218</v>
      </c>
      <c r="AW420" s="100">
        <f t="shared" si="446"/>
        <v>28.695490196078428</v>
      </c>
      <c r="AX420" s="101">
        <f>IFERROR(AW420/100*VLOOKUP(TEXT(A420,"0000"),'Sci11'!$A$3:$N$492,14,FALSE),"")</f>
        <v>146.34699999999998</v>
      </c>
      <c r="AY420" s="100">
        <f t="shared" si="447"/>
        <v>7.8162745098039217</v>
      </c>
      <c r="AZ420" s="101">
        <f>IFERROR(AY420/100*VLOOKUP(TEXT(A420,"0000"),'Sci11'!$A$3:$N$492,14,FALSE),"")</f>
        <v>39.863</v>
      </c>
      <c r="BA420" s="100">
        <f t="shared" si="398"/>
        <v>29</v>
      </c>
      <c r="BB420" s="101">
        <f>IFERROR(VLOOKUP(BA420,'Criteria Table'!$A$2:$I$102,2,FALSE),"")</f>
        <v>7.1000000000000005</v>
      </c>
      <c r="BC420" s="101">
        <f t="shared" si="399"/>
        <v>36.1</v>
      </c>
      <c r="BD420" s="82">
        <f>IFERROR(VLOOKUP(A420,ATTx11!$A$2:$N$500,4,FALSE),"")</f>
        <v>92.56</v>
      </c>
      <c r="BE420" s="95">
        <f t="shared" si="400"/>
        <v>1</v>
      </c>
      <c r="BF420" s="96">
        <f t="shared" si="401"/>
        <v>93.56</v>
      </c>
      <c r="BG420" s="70">
        <f>IFERROR(VLOOKUP(A420,ATTx11!$A$2:$N$500,11,FALSE),"")</f>
        <v>307</v>
      </c>
      <c r="BH420" s="95">
        <f t="shared" si="402"/>
        <v>276.3</v>
      </c>
      <c r="BI420" s="70">
        <f>IFERROR(VLOOKUP(A420,ATTx11!$A$2:$N$500,12,FALSE),"")</f>
        <v>344</v>
      </c>
      <c r="BJ420" s="97">
        <f t="shared" si="403"/>
        <v>309.60000000000002</v>
      </c>
      <c r="BK420" s="84">
        <f>IFERROR(VLOOKUP(A420,ATTx11!$A$2:$N$500,7,FALSE),"")</f>
        <v>244</v>
      </c>
      <c r="BL420" s="97">
        <f t="shared" si="404"/>
        <v>219.6</v>
      </c>
      <c r="BM420" s="84">
        <f>IFERROR(VLOOKUP(A420,ATTx11!$A$2:$N$500,8,FALSE),"")</f>
        <v>249</v>
      </c>
      <c r="BN420" s="95">
        <f t="shared" si="405"/>
        <v>224.1</v>
      </c>
      <c r="BO420" s="95"/>
      <c r="BP420" s="83">
        <f>IFERROR(VLOOKUP(TEXT($A420,"0000"),'AYP11'!$B$3379:$AU$3800,17,FALSE),"")</f>
        <v>0</v>
      </c>
      <c r="BQ420" s="75">
        <f>IFERROR(VLOOKUP(BP420,'Criteria Table'!$A$2:$I$102,2,FALSE),0)</f>
        <v>10</v>
      </c>
      <c r="BR420" s="95">
        <f t="shared" si="406"/>
        <v>10</v>
      </c>
      <c r="BS420" s="83">
        <f>IFERROR(VLOOKUP(TEXT($A420,"0000"),'AYP11'!$B$847:$AU$1268,17,FALSE),"")</f>
        <v>21</v>
      </c>
      <c r="BT420" s="75">
        <f>IFERROR(VLOOKUP(BS420,'Criteria Table'!$A$2:$I$102,2,FALSE),0)</f>
        <v>7.9</v>
      </c>
      <c r="BU420" s="95">
        <f t="shared" si="407"/>
        <v>29</v>
      </c>
      <c r="BV420" s="83">
        <f>IFERROR(VLOOKUP(TEXT($A420,"0000"),'AYP11'!$B$2113:$AU$2534,17,FALSE),"")</f>
        <v>37</v>
      </c>
      <c r="BW420" s="75">
        <f>IFERROR(VLOOKUP(BV420,'Criteria Table'!$A$2:$I$102,2,FALSE),0)</f>
        <v>6.3000000000000007</v>
      </c>
      <c r="BX420" s="95">
        <f t="shared" si="408"/>
        <v>43</v>
      </c>
      <c r="BY420" s="83">
        <f>IFERROR(VLOOKUP(TEXT($A420,"0000"),'AYP11'!$B$425:$AU$846,17,FALSE),"")</f>
        <v>0</v>
      </c>
      <c r="BZ420" s="75">
        <f>IFERROR(VLOOKUP(BY420,'Criteria Table'!$A$2:$I$102,2,FALSE),0)</f>
        <v>10</v>
      </c>
      <c r="CA420" s="95">
        <f t="shared" si="409"/>
        <v>10</v>
      </c>
      <c r="CB420" s="83">
        <f>IFERROR(VLOOKUP(TEXT($A420,"0000"),'AYP11'!$B$3:$AU$424,17,FALSE),"")</f>
        <v>0</v>
      </c>
      <c r="CC420" s="95">
        <f>IFERROR(VLOOKUP(CB420,'Criteria Table'!$A$2:$I$102,2,FALSE),0)</f>
        <v>10</v>
      </c>
      <c r="CD420" s="95">
        <f t="shared" si="410"/>
        <v>10</v>
      </c>
      <c r="CE420" s="83">
        <f>IFERROR(VLOOKUP(TEXT($A420,"0000"),'AYP11'!$B$1269:$AU$1690,17,FALSE),"")</f>
        <v>23</v>
      </c>
      <c r="CF420" s="95">
        <f>IFERROR(VLOOKUP(CE420,'Criteria Table'!$A$2:$I$102,2,FALSE),0)</f>
        <v>7.7</v>
      </c>
      <c r="CG420" s="95">
        <f t="shared" si="411"/>
        <v>31</v>
      </c>
      <c r="CH420" s="83">
        <f>IFERROR(VLOOKUP(TEXT($A420,"0000"),'AYP11'!$B$1691:$AU$2112,17,FALSE),"")</f>
        <v>0</v>
      </c>
      <c r="CI420" s="95">
        <f>IFERROR(VLOOKUP(CH420,'Criteria Table'!$A$2:$I$102,2,FALSE),0)</f>
        <v>10</v>
      </c>
      <c r="CJ420" s="95">
        <f t="shared" si="412"/>
        <v>10</v>
      </c>
      <c r="CK420" s="83">
        <f>IFERROR(VLOOKUP(TEXT($A420,"0000"),'AYP11'!$B$2535:$AU$2956,17,FALSE),"")</f>
        <v>18</v>
      </c>
      <c r="CL420" s="95">
        <f>IFERROR(VLOOKUP(CK420,'Criteria Table'!$A$2:$I$102,2,FALSE),0)</f>
        <v>8.2000000000000011</v>
      </c>
      <c r="CM420" s="95">
        <f t="shared" si="413"/>
        <v>26</v>
      </c>
      <c r="CN420" s="76">
        <f>IFERROR(VLOOKUP(TEXT($A420,"0000"),'AYP11'!$B$3379:$AU$3800,23,FALSE),"")</f>
        <v>0</v>
      </c>
      <c r="CO420" s="95">
        <f>IFERROR(VLOOKUP(CN420,'Criteria Table'!$A$2:$I$102,2,FALSE),0)</f>
        <v>10</v>
      </c>
      <c r="CP420" s="95">
        <f t="shared" si="414"/>
        <v>10</v>
      </c>
      <c r="CQ420" s="76">
        <f>IFERROR(VLOOKUP(TEXT($A420,"0000"),'AYP11'!$B$847:$AU$1268,23,FALSE),"")</f>
        <v>47</v>
      </c>
      <c r="CR420" s="95">
        <f>IFERROR(VLOOKUP(CQ420,'Criteria Table'!$A$2:$I$102,2,FALSE),0)</f>
        <v>5.3000000000000007</v>
      </c>
      <c r="CS420" s="95">
        <f t="shared" si="415"/>
        <v>52</v>
      </c>
      <c r="CT420" s="76">
        <f>IFERROR(VLOOKUP(TEXT($A420,"0000"),'AYP11'!$B$2113:$AU$2534,23,FALSE),"")</f>
        <v>0</v>
      </c>
      <c r="CU420" s="95">
        <f>IFERROR(VLOOKUP(CT420,'Criteria Table'!$A$2:$I$102,2,FALSE),0)</f>
        <v>10</v>
      </c>
      <c r="CV420" s="95">
        <f t="shared" si="416"/>
        <v>10</v>
      </c>
      <c r="CW420" s="76">
        <f>IFERROR(VLOOKUP(TEXT($A420,"0000"),'AYP11'!$B$425:$AU$846,23,FALSE),"")</f>
        <v>0</v>
      </c>
      <c r="CX420" s="95">
        <f>IFERROR(VLOOKUP(CW420,'Criteria Table'!$A$2:$I$102,2,FALSE),0)</f>
        <v>10</v>
      </c>
      <c r="CY420" s="95">
        <f t="shared" si="417"/>
        <v>10</v>
      </c>
      <c r="CZ420" s="76">
        <f>IFERROR(VLOOKUP(TEXT($A420,"0000"),'AYP11'!$B$3:$AU$424,23,FALSE),"")</f>
        <v>0</v>
      </c>
      <c r="DA420" s="95">
        <f>IFERROR(VLOOKUP(CZ420,'Criteria Table'!$A$2:$I$102,2,FALSE),0)</f>
        <v>10</v>
      </c>
      <c r="DB420" s="95">
        <f t="shared" si="418"/>
        <v>10</v>
      </c>
      <c r="DC420" s="76">
        <f>IFERROR(VLOOKUP(TEXT($A420,"0000"),'AYP11'!$B$1269:$AU$1690,23,FALSE),"")</f>
        <v>48</v>
      </c>
      <c r="DD420" s="95">
        <f>IFERROR(VLOOKUP(DC420,'Criteria Table'!$A$2:$I$102,2,FALSE),0)</f>
        <v>5.2</v>
      </c>
      <c r="DE420" s="95">
        <f t="shared" si="419"/>
        <v>53</v>
      </c>
      <c r="DF420" s="76">
        <f>IFERROR(VLOOKUP(TEXT($A420,"0000"),'AYP11'!$B$1691:$AU$2112,23,FALSE),"")</f>
        <v>25</v>
      </c>
      <c r="DG420" s="95">
        <f>IFERROR(VLOOKUP(DF420,'Criteria Table'!$A$2:$I$102,2,FALSE),0)</f>
        <v>7.5</v>
      </c>
      <c r="DH420" s="95">
        <f t="shared" si="420"/>
        <v>33</v>
      </c>
      <c r="DI420" s="76">
        <f>IFERROR(VLOOKUP(TEXT($A420,"0000"),'AYP11'!$B$2535:$AU$2956,23,FALSE),"")</f>
        <v>0</v>
      </c>
      <c r="DJ420" s="95">
        <f>IFERROR(VLOOKUP(DI420,'Criteria Table'!$A$2:$I$102,2,FALSE),0)</f>
        <v>10</v>
      </c>
      <c r="DK420" s="95">
        <f t="shared" si="421"/>
        <v>10</v>
      </c>
      <c r="DL420" s="91">
        <f>IFERROR(VLOOKUP(TEXT($A420,"0000"),'AYP11'!$B$3379:$AU$3800,11,FALSE),"")</f>
        <v>0</v>
      </c>
      <c r="DM420" s="95">
        <f t="shared" si="422"/>
        <v>1</v>
      </c>
      <c r="DN420" s="95" t="str">
        <f t="shared" si="423"/>
        <v/>
      </c>
      <c r="DO420" s="91">
        <f>IFERROR(VLOOKUP(TEXT($A420,"0000"),'AYP11'!$B$847:$AU$1268,11,FALSE),"")</f>
        <v>90</v>
      </c>
      <c r="DP420" s="95">
        <f t="shared" si="424"/>
        <v>0</v>
      </c>
      <c r="DQ420" s="95">
        <f t="shared" si="425"/>
        <v>90</v>
      </c>
      <c r="DR420" s="91">
        <f>IFERROR(VLOOKUP(TEXT($A420,"0000"),'AYP11'!$B$2113:$AU$2534,11,FALSE),"")</f>
        <v>0</v>
      </c>
      <c r="DS420" s="95">
        <f t="shared" si="426"/>
        <v>1</v>
      </c>
      <c r="DT420" s="95" t="str">
        <f t="shared" si="427"/>
        <v/>
      </c>
      <c r="DU420" s="91">
        <f>IFERROR(VLOOKUP(TEXT($A420,"0000"),'AYP11'!$B$425:$AU$846,11,FALSE),"")</f>
        <v>0</v>
      </c>
      <c r="DV420" s="95">
        <f t="shared" si="428"/>
        <v>1</v>
      </c>
      <c r="DW420" s="95" t="str">
        <f t="shared" si="429"/>
        <v/>
      </c>
      <c r="DX420" s="91">
        <f>IFERROR(VLOOKUP(TEXT($A420,"0000"),'AYP11'!$B$3:$AU$424,11,FALSE),"")</f>
        <v>0</v>
      </c>
      <c r="DY420" s="95">
        <f t="shared" si="430"/>
        <v>1</v>
      </c>
      <c r="DZ420" s="95" t="str">
        <f t="shared" si="431"/>
        <v/>
      </c>
      <c r="EA420" s="91">
        <f>IFERROR(VLOOKUP(TEXT($A420,"0000"),'AYP11'!$B$1269:$AU$1690,11,FALSE),"")</f>
        <v>90</v>
      </c>
      <c r="EB420" s="95">
        <f t="shared" si="432"/>
        <v>0</v>
      </c>
      <c r="EC420" s="95">
        <f t="shared" si="433"/>
        <v>90</v>
      </c>
      <c r="ED420" s="91">
        <f>IFERROR(VLOOKUP(TEXT($A420,"0000"),'AYP11'!$B$1691:$AU$2112,11,FALSE),"")</f>
        <v>71</v>
      </c>
      <c r="EE420" s="95">
        <f t="shared" si="434"/>
        <v>1</v>
      </c>
      <c r="EF420" s="95">
        <f t="shared" si="435"/>
        <v>72</v>
      </c>
      <c r="EG420" s="91">
        <f>IFERROR(VLOOKUP(TEXT($A420,"0000"),'AYP11'!$B$2535:$AU$2956,11,FALSE),"")</f>
        <v>76</v>
      </c>
      <c r="EH420" s="95">
        <f t="shared" si="436"/>
        <v>1</v>
      </c>
      <c r="EI420" s="95">
        <f t="shared" si="437"/>
        <v>77</v>
      </c>
    </row>
    <row r="421" spans="1:147" x14ac:dyDescent="0.25">
      <c r="A421" s="248">
        <v>7601</v>
      </c>
      <c r="B421" s="291">
        <f t="shared" si="384"/>
        <v>25.285714285714285</v>
      </c>
      <c r="C421" s="50">
        <f>IFERROR(VLOOKUP(TEXT($A421,"0000"),'R-M11'!$A$2:$AA$500,4,FALSE),0)</f>
        <v>177</v>
      </c>
      <c r="D421" s="291">
        <f t="shared" si="385"/>
        <v>15.857142857142856</v>
      </c>
      <c r="E421" s="98">
        <f>IFERROR(SUM(VLOOKUP(TEXT($A421,"0000"),'R-M11'!$A$2:$AA$500,5,FALSE),VLOOKUP(TEXT($A421,"0000"),'R-M11'!$A$2:$AA$500,6,FALSE)),0)</f>
        <v>111</v>
      </c>
      <c r="F421" s="58">
        <f>IFERROR(VLOOKUP(TEXT($A421,"0000"),'R-M11'!$A$2:$AA$500,14,FALSE),0)</f>
        <v>700</v>
      </c>
      <c r="G421" s="230">
        <f t="shared" si="438"/>
        <v>29.415714285714284</v>
      </c>
      <c r="H421" s="97">
        <f t="shared" si="386"/>
        <v>205.91</v>
      </c>
      <c r="I421" s="230">
        <f t="shared" si="439"/>
        <v>17.627142857142857</v>
      </c>
      <c r="J421" s="97">
        <f t="shared" si="387"/>
        <v>123.39</v>
      </c>
      <c r="K421" s="230">
        <f t="shared" si="388"/>
        <v>41</v>
      </c>
      <c r="L421" s="121">
        <f>IFERROR(VLOOKUP(K421,'Criteria Table'!$A$2:$I$102,2,FALSE),"")</f>
        <v>5.9</v>
      </c>
      <c r="M421" s="230">
        <f t="shared" si="389"/>
        <v>47.042857142857144</v>
      </c>
      <c r="N421" s="286">
        <f t="shared" si="390"/>
        <v>33.810888252148999</v>
      </c>
      <c r="O421" s="50">
        <f>IFERROR(VLOOKUP(TEXT($A421,"0000"),'R-M11'!$A$2:$AA$500,17,FALSE),"")</f>
        <v>118</v>
      </c>
      <c r="P421" s="286">
        <f t="shared" si="391"/>
        <v>40.401146131805163</v>
      </c>
      <c r="Q421" s="98">
        <f>IFERROR(SUM(VLOOKUP(TEXT($A421,"0000"),'R-M11'!$A$2:$AA$500,18,FALSE),VLOOKUP(TEXT($A421,"0000"),'R-M11'!$A$2:$AA$500,19,FALSE)),0)</f>
        <v>141</v>
      </c>
      <c r="R421" s="69">
        <f>IFERROR(VLOOKUP(TEXT($A421,"0000"),'R-M11'!$A$2:$AA$500,27,FALSE),0)</f>
        <v>349</v>
      </c>
      <c r="S421" s="121">
        <f t="shared" si="440"/>
        <v>35.630888252148999</v>
      </c>
      <c r="T421" s="70">
        <f t="shared" si="392"/>
        <v>124.35180000000001</v>
      </c>
      <c r="U421" s="121">
        <f t="shared" si="441"/>
        <v>41.181146131805164</v>
      </c>
      <c r="V421" s="70">
        <f t="shared" si="393"/>
        <v>143.72220000000002</v>
      </c>
      <c r="W421" s="121">
        <f t="shared" si="394"/>
        <v>74</v>
      </c>
      <c r="X421" s="124">
        <f>IFERROR(VLOOKUP(W421,'Criteria Table'!$A$2:$I$102,2,FALSE),"")</f>
        <v>2.6</v>
      </c>
      <c r="Y421" s="121">
        <f t="shared" si="395"/>
        <v>76.81203438395417</v>
      </c>
      <c r="Z421" s="92">
        <f>IFERROR(IF(VLOOKUP(A421,'SG11'!$A$3:$AI$500,18,FALSE)="","NA",VLOOKUP(A421,'SG11'!$A$3:$AI$500,18,FALSE)),"")</f>
        <v>47</v>
      </c>
      <c r="AA421" s="75">
        <f>IFERROR(VLOOKUP(Z421,'Criteria Table'!$A$2:$I$102,6,FALSE),"NA")</f>
        <v>10</v>
      </c>
      <c r="AB421" s="95">
        <f t="shared" si="442"/>
        <v>57</v>
      </c>
      <c r="AC421" s="84">
        <f>IFERROR(IF(VLOOKUP(A421,'SG11'!$A$3:$AI$500,19,FALSE)="","NA",VLOOKUP(A421,'SG11'!$A$3:$AI$500,19,FALSE)),"")</f>
        <v>77</v>
      </c>
      <c r="AD421" s="75">
        <f>IFERROR(VLOOKUP(AC421,'Criteria Table'!$A$2:$I$102,6,FALSE),"NA")</f>
        <v>5</v>
      </c>
      <c r="AE421" s="95">
        <f t="shared" si="443"/>
        <v>82</v>
      </c>
      <c r="AF421" s="92">
        <f>IFERROR(IF(VLOOKUP(A421,'SG11'!$A$3:$AI$500,20,FALSE)="","NA",VLOOKUP(A421,'SG11'!$A$3:$AI$500,20,FALSE)),"")</f>
        <v>46</v>
      </c>
      <c r="AG421" s="75">
        <f>IFERROR(VLOOKUP(AF421,'Criteria Table'!$A$2:$I$102,6,FALSE),"NA")</f>
        <v>10</v>
      </c>
      <c r="AH421" s="95">
        <f t="shared" si="444"/>
        <v>56</v>
      </c>
      <c r="AI421" s="84">
        <f>IFERROR(IF(VLOOKUP(A421,'SG11'!$A$3:$AI$500,21,FALSE)="","NA",VLOOKUP(A421,'SG11'!$A$3:$AI$500,21,FALSE)),"")</f>
        <v>68</v>
      </c>
      <c r="AJ421" s="75">
        <f>IFERROR(VLOOKUP(AI421,'Criteria Table'!$A$2:$I$102,6,FALSE),"NA")</f>
        <v>5</v>
      </c>
      <c r="AK421" s="95">
        <f t="shared" si="445"/>
        <v>73</v>
      </c>
      <c r="AL421" s="99">
        <f>IFERROR(VLOOKUP(TEXT(A421,"0000"),'W11'!$A$1:$E$500,4,FALSE)/AP421*100,"")</f>
        <v>98.904109589041099</v>
      </c>
      <c r="AM421" s="97">
        <f>IFERROR(VLOOKUP(TEXT(A421,"0000"),'W11'!$A$1:$E$500,4,FALSE),"")</f>
        <v>361</v>
      </c>
      <c r="AN421" s="99">
        <f t="shared" si="396"/>
        <v>98.904109589041099</v>
      </c>
      <c r="AO421" s="97">
        <f t="shared" si="397"/>
        <v>361</v>
      </c>
      <c r="AP421" s="99">
        <f>IFERROR(VLOOKUP(TEXT(A421,"0000"),'W11'!$A$1:$E$500,5,FALSE),"")</f>
        <v>365</v>
      </c>
      <c r="AQ421" s="97">
        <f>IFERROR(VLOOKUP(ROUND(AL421,0),'Criteria Table'!$A$2:$I$102,4,FALSE),0)</f>
        <v>0</v>
      </c>
      <c r="AR421" s="128"/>
      <c r="AS421" s="95"/>
      <c r="AT421" s="95"/>
      <c r="AU421" s="100">
        <f>IFERROR(VLOOKUP(TEXT(A421,"0000"),'Sci11'!$A$3:$N$492,4,FALSE)/VLOOKUP(TEXT(A421,"0000"),'Sci11'!$A$3:$N$492,14,FALSE)*100,"")</f>
        <v>32.432432432432435</v>
      </c>
      <c r="AV421" s="101">
        <f>SUM(VLOOKUP(TEXT(A421,"0000"),'Sci11'!$A$3:$N$492,5,FALSE),VLOOKUP(TEXT(A421,"0000"),'Sci11'!$A$3:$N$492,6,FALSE))/VLOOKUP(TEXT(A421,"0000"),'Sci11'!$A$3:$N$492,14,FALSE)*100</f>
        <v>2.1021021021021022</v>
      </c>
      <c r="AW421" s="100">
        <f t="shared" si="446"/>
        <v>36.982432432432432</v>
      </c>
      <c r="AX421" s="101">
        <f>IFERROR(AW421/100*VLOOKUP(TEXT(A421,"0000"),'Sci11'!$A$3:$N$492,14,FALSE),"")</f>
        <v>123.1515</v>
      </c>
      <c r="AY421" s="100">
        <f t="shared" si="447"/>
        <v>4.0521021021021024</v>
      </c>
      <c r="AZ421" s="101">
        <f>IFERROR(AY421/100*VLOOKUP(TEXT(A421,"0000"),'Sci11'!$A$3:$N$492,14,FALSE),"")</f>
        <v>13.493500000000001</v>
      </c>
      <c r="BA421" s="100">
        <f t="shared" si="398"/>
        <v>35</v>
      </c>
      <c r="BB421" s="101">
        <f>IFERROR(VLOOKUP(BA421,'Criteria Table'!$A$2:$I$102,2,FALSE),"")</f>
        <v>6.5</v>
      </c>
      <c r="BC421" s="101">
        <f t="shared" si="399"/>
        <v>41.5</v>
      </c>
      <c r="BD421" s="82">
        <f>IFERROR(VLOOKUP(A421,ATTx11!$A$2:$N$500,4,FALSE),"")</f>
        <v>95.75</v>
      </c>
      <c r="BE421" s="95">
        <f t="shared" si="400"/>
        <v>0.5</v>
      </c>
      <c r="BF421" s="96">
        <f t="shared" si="401"/>
        <v>96.25</v>
      </c>
      <c r="BG421" s="70">
        <f>IFERROR(VLOOKUP(A421,ATTx11!$A$2:$N$500,11,FALSE),"")</f>
        <v>24</v>
      </c>
      <c r="BH421" s="95">
        <f t="shared" si="402"/>
        <v>21.6</v>
      </c>
      <c r="BI421" s="70">
        <f>IFERROR(VLOOKUP(A421,ATTx11!$A$2:$N$500,12,FALSE),"")</f>
        <v>60</v>
      </c>
      <c r="BJ421" s="97">
        <f t="shared" si="403"/>
        <v>54</v>
      </c>
      <c r="BK421" s="84">
        <f>IFERROR(VLOOKUP(A421,ATTx11!$A$2:$N$500,7,FALSE),"")</f>
        <v>23</v>
      </c>
      <c r="BL421" s="97">
        <f t="shared" si="404"/>
        <v>20.7</v>
      </c>
      <c r="BM421" s="84">
        <f>IFERROR(VLOOKUP(A421,ATTx11!$A$2:$N$500,8,FALSE),"")</f>
        <v>53</v>
      </c>
      <c r="BN421" s="95">
        <f t="shared" si="405"/>
        <v>47.7</v>
      </c>
      <c r="BO421" s="95"/>
      <c r="BP421" s="83">
        <f>IFERROR(VLOOKUP(TEXT($A421,"0000"),'AYP11'!$B$3379:$AU$3800,17,FALSE),"")</f>
        <v>0</v>
      </c>
      <c r="BQ421" s="75">
        <f>IFERROR(VLOOKUP(BP421,'Criteria Table'!$A$2:$I$102,2,FALSE),0)</f>
        <v>10</v>
      </c>
      <c r="BR421" s="95">
        <f t="shared" si="406"/>
        <v>10</v>
      </c>
      <c r="BS421" s="83">
        <f>IFERROR(VLOOKUP(TEXT($A421,"0000"),'AYP11'!$B$847:$AU$1268,17,FALSE),"")</f>
        <v>41</v>
      </c>
      <c r="BT421" s="75">
        <f>IFERROR(VLOOKUP(BS421,'Criteria Table'!$A$2:$I$102,2,FALSE),0)</f>
        <v>5.9</v>
      </c>
      <c r="BU421" s="95">
        <f t="shared" si="407"/>
        <v>47</v>
      </c>
      <c r="BV421" s="83">
        <f>IFERROR(VLOOKUP(TEXT($A421,"0000"),'AYP11'!$B$2113:$AU$2534,17,FALSE),"")</f>
        <v>43</v>
      </c>
      <c r="BW421" s="75">
        <f>IFERROR(VLOOKUP(BV421,'Criteria Table'!$A$2:$I$102,2,FALSE),0)</f>
        <v>5.7</v>
      </c>
      <c r="BX421" s="95">
        <f t="shared" si="408"/>
        <v>49</v>
      </c>
      <c r="BY421" s="83">
        <f>IFERROR(VLOOKUP(TEXT($A421,"0000"),'AYP11'!$B$425:$AU$846,17,FALSE),"")</f>
        <v>0</v>
      </c>
      <c r="BZ421" s="75">
        <f>IFERROR(VLOOKUP(BY421,'Criteria Table'!$A$2:$I$102,2,FALSE),0)</f>
        <v>10</v>
      </c>
      <c r="CA421" s="95">
        <f t="shared" si="409"/>
        <v>10</v>
      </c>
      <c r="CB421" s="83">
        <f>IFERROR(VLOOKUP(TEXT($A421,"0000"),'AYP11'!$B$3:$AU$424,17,FALSE),"")</f>
        <v>0</v>
      </c>
      <c r="CC421" s="95">
        <f>IFERROR(VLOOKUP(CB421,'Criteria Table'!$A$2:$I$102,2,FALSE),0)</f>
        <v>10</v>
      </c>
      <c r="CD421" s="95">
        <f t="shared" si="410"/>
        <v>10</v>
      </c>
      <c r="CE421" s="83">
        <f>IFERROR(VLOOKUP(TEXT($A421,"0000"),'AYP11'!$B$1269:$AU$1690,17,FALSE),"")</f>
        <v>40</v>
      </c>
      <c r="CF421" s="95">
        <f>IFERROR(VLOOKUP(CE421,'Criteria Table'!$A$2:$I$102,2,FALSE),0)</f>
        <v>6</v>
      </c>
      <c r="CG421" s="95">
        <f t="shared" si="411"/>
        <v>46</v>
      </c>
      <c r="CH421" s="83">
        <f>IFERROR(VLOOKUP(TEXT($A421,"0000"),'AYP11'!$B$1691:$AU$2112,17,FALSE),"")</f>
        <v>0</v>
      </c>
      <c r="CI421" s="95">
        <f>IFERROR(VLOOKUP(CH421,'Criteria Table'!$A$2:$I$102,2,FALSE),0)</f>
        <v>10</v>
      </c>
      <c r="CJ421" s="95">
        <f t="shared" si="412"/>
        <v>10</v>
      </c>
      <c r="CK421" s="83">
        <f>IFERROR(VLOOKUP(TEXT($A421,"0000"),'AYP11'!$B$2535:$AU$2956,17,FALSE),"")</f>
        <v>0</v>
      </c>
      <c r="CL421" s="95">
        <f>IFERROR(VLOOKUP(CK421,'Criteria Table'!$A$2:$I$102,2,FALSE),0)</f>
        <v>10</v>
      </c>
      <c r="CM421" s="95">
        <f t="shared" si="413"/>
        <v>10</v>
      </c>
      <c r="CN421" s="76">
        <f>IFERROR(VLOOKUP(TEXT($A421,"0000"),'AYP11'!$B$3379:$AU$3800,23,FALSE),"")</f>
        <v>0</v>
      </c>
      <c r="CO421" s="95">
        <f>IFERROR(VLOOKUP(CN421,'Criteria Table'!$A$2:$I$102,2,FALSE),0)</f>
        <v>10</v>
      </c>
      <c r="CP421" s="95">
        <f t="shared" si="414"/>
        <v>10</v>
      </c>
      <c r="CQ421" s="76">
        <f>IFERROR(VLOOKUP(TEXT($A421,"0000"),'AYP11'!$B$847:$AU$1268,23,FALSE),"")</f>
        <v>74</v>
      </c>
      <c r="CR421" s="95">
        <f>IFERROR(VLOOKUP(CQ421,'Criteria Table'!$A$2:$I$102,2,FALSE),0)</f>
        <v>2.6</v>
      </c>
      <c r="CS421" s="95">
        <f t="shared" si="415"/>
        <v>77</v>
      </c>
      <c r="CT421" s="76">
        <f>IFERROR(VLOOKUP(TEXT($A421,"0000"),'AYP11'!$B$2113:$AU$2534,23,FALSE),"")</f>
        <v>77</v>
      </c>
      <c r="CU421" s="95">
        <f>IFERROR(VLOOKUP(CT421,'Criteria Table'!$A$2:$I$102,2,FALSE),0)</f>
        <v>2.3000000000000003</v>
      </c>
      <c r="CV421" s="95">
        <f t="shared" si="416"/>
        <v>79</v>
      </c>
      <c r="CW421" s="76">
        <f>IFERROR(VLOOKUP(TEXT($A421,"0000"),'AYP11'!$B$425:$AU$846,23,FALSE),"")</f>
        <v>0</v>
      </c>
      <c r="CX421" s="95">
        <f>IFERROR(VLOOKUP(CW421,'Criteria Table'!$A$2:$I$102,2,FALSE),0)</f>
        <v>10</v>
      </c>
      <c r="CY421" s="95">
        <f t="shared" si="417"/>
        <v>10</v>
      </c>
      <c r="CZ421" s="76">
        <f>IFERROR(VLOOKUP(TEXT($A421,"0000"),'AYP11'!$B$3:$AU$424,23,FALSE),"")</f>
        <v>0</v>
      </c>
      <c r="DA421" s="95">
        <f>IFERROR(VLOOKUP(CZ421,'Criteria Table'!$A$2:$I$102,2,FALSE),0)</f>
        <v>10</v>
      </c>
      <c r="DB421" s="95">
        <f t="shared" si="418"/>
        <v>10</v>
      </c>
      <c r="DC421" s="76">
        <f>IFERROR(VLOOKUP(TEXT($A421,"0000"),'AYP11'!$B$1269:$AU$1690,23,FALSE),"")</f>
        <v>74</v>
      </c>
      <c r="DD421" s="95">
        <f>IFERROR(VLOOKUP(DC421,'Criteria Table'!$A$2:$I$102,2,FALSE),0)</f>
        <v>2.6</v>
      </c>
      <c r="DE421" s="95">
        <f t="shared" si="419"/>
        <v>77</v>
      </c>
      <c r="DF421" s="76">
        <f>IFERROR(VLOOKUP(TEXT($A421,"0000"),'AYP11'!$B$1691:$AU$2112,23,FALSE),"")</f>
        <v>0</v>
      </c>
      <c r="DG421" s="95">
        <f>IFERROR(VLOOKUP(DF421,'Criteria Table'!$A$2:$I$102,2,FALSE),0)</f>
        <v>10</v>
      </c>
      <c r="DH421" s="95">
        <f t="shared" si="420"/>
        <v>10</v>
      </c>
      <c r="DI421" s="76">
        <f>IFERROR(VLOOKUP(TEXT($A421,"0000"),'AYP11'!$B$2535:$AU$2956,23,FALSE),"")</f>
        <v>0</v>
      </c>
      <c r="DJ421" s="95">
        <f>IFERROR(VLOOKUP(DI421,'Criteria Table'!$A$2:$I$102,2,FALSE),0)</f>
        <v>10</v>
      </c>
      <c r="DK421" s="95">
        <f t="shared" si="421"/>
        <v>10</v>
      </c>
      <c r="DL421" s="91">
        <f>IFERROR(VLOOKUP(TEXT($A421,"0000"),'AYP11'!$B$3379:$AU$3800,11,FALSE),"")</f>
        <v>0</v>
      </c>
      <c r="DM421" s="95">
        <f t="shared" si="422"/>
        <v>1</v>
      </c>
      <c r="DN421" s="95" t="str">
        <f t="shared" si="423"/>
        <v/>
      </c>
      <c r="DO421" s="91">
        <f>IFERROR(VLOOKUP(TEXT($A421,"0000"),'AYP11'!$B$847:$AU$1268,11,FALSE),"")</f>
        <v>0</v>
      </c>
      <c r="DP421" s="95">
        <f t="shared" si="424"/>
        <v>1</v>
      </c>
      <c r="DQ421" s="95" t="str">
        <f t="shared" si="425"/>
        <v/>
      </c>
      <c r="DR421" s="91">
        <f>IFERROR(VLOOKUP(TEXT($A421,"0000"),'AYP11'!$B$2113:$AU$2534,11,FALSE),"")</f>
        <v>0</v>
      </c>
      <c r="DS421" s="95">
        <f t="shared" si="426"/>
        <v>1</v>
      </c>
      <c r="DT421" s="95" t="str">
        <f t="shared" si="427"/>
        <v/>
      </c>
      <c r="DU421" s="91">
        <f>IFERROR(VLOOKUP(TEXT($A421,"0000"),'AYP11'!$B$425:$AU$846,11,FALSE),"")</f>
        <v>0</v>
      </c>
      <c r="DV421" s="95">
        <f t="shared" si="428"/>
        <v>1</v>
      </c>
      <c r="DW421" s="95" t="str">
        <f t="shared" si="429"/>
        <v/>
      </c>
      <c r="DX421" s="91">
        <f>IFERROR(VLOOKUP(TEXT($A421,"0000"),'AYP11'!$B$3:$AU$424,11,FALSE),"")</f>
        <v>0</v>
      </c>
      <c r="DY421" s="95">
        <f t="shared" si="430"/>
        <v>1</v>
      </c>
      <c r="DZ421" s="95" t="str">
        <f t="shared" si="431"/>
        <v/>
      </c>
      <c r="EA421" s="91">
        <f>IFERROR(VLOOKUP(TEXT($A421,"0000"),'AYP11'!$B$1269:$AU$1690,11,FALSE),"")</f>
        <v>0</v>
      </c>
      <c r="EB421" s="95">
        <f t="shared" si="432"/>
        <v>1</v>
      </c>
      <c r="EC421" s="95" t="str">
        <f t="shared" si="433"/>
        <v/>
      </c>
      <c r="ED421" s="91">
        <f>IFERROR(VLOOKUP(TEXT($A421,"0000"),'AYP11'!$B$1691:$AU$2112,11,FALSE),"")</f>
        <v>0</v>
      </c>
      <c r="EE421" s="95">
        <f t="shared" si="434"/>
        <v>1</v>
      </c>
      <c r="EF421" s="95" t="str">
        <f t="shared" si="435"/>
        <v/>
      </c>
      <c r="EG421" s="91">
        <f>IFERROR(VLOOKUP(TEXT($A421,"0000"),'AYP11'!$B$2535:$AU$2956,11,FALSE),"")</f>
        <v>0</v>
      </c>
      <c r="EH421" s="95">
        <f t="shared" si="436"/>
        <v>1</v>
      </c>
      <c r="EI421" s="95" t="str">
        <f t="shared" si="437"/>
        <v/>
      </c>
    </row>
    <row r="422" spans="1:147" x14ac:dyDescent="0.25">
      <c r="A422" s="248">
        <v>7631</v>
      </c>
      <c r="B422" s="291">
        <f t="shared" si="384"/>
        <v>7.8651685393258424</v>
      </c>
      <c r="C422" s="50">
        <f>IFERROR(VLOOKUP(TEXT($A422,"0000"),'R-M11'!$A$2:$AA$500,4,FALSE),0)</f>
        <v>7</v>
      </c>
      <c r="D422" s="291">
        <f t="shared" si="385"/>
        <v>1.1235955056179776</v>
      </c>
      <c r="E422" s="98">
        <f>IFERROR(SUM(VLOOKUP(TEXT($A422,"0000"),'R-M11'!$A$2:$AA$500,5,FALSE),VLOOKUP(TEXT($A422,"0000"),'R-M11'!$A$2:$AA$500,6,FALSE)),0)</f>
        <v>1</v>
      </c>
      <c r="F422" s="58">
        <f>IFERROR(VLOOKUP(TEXT($A422,"0000"),'R-M11'!$A$2:$AA$500,14,FALSE),0)</f>
        <v>89</v>
      </c>
      <c r="G422" s="230">
        <f t="shared" si="438"/>
        <v>14.235168539325841</v>
      </c>
      <c r="H422" s="97">
        <f t="shared" si="386"/>
        <v>12.669299999999998</v>
      </c>
      <c r="I422" s="230">
        <f t="shared" si="439"/>
        <v>3.8535955056179776</v>
      </c>
      <c r="J422" s="97">
        <f t="shared" si="387"/>
        <v>3.4297</v>
      </c>
      <c r="K422" s="230">
        <f t="shared" si="388"/>
        <v>9</v>
      </c>
      <c r="L422" s="121">
        <f>IFERROR(VLOOKUP(K422,'Criteria Table'!$A$2:$I$102,2,FALSE),"")</f>
        <v>9.1</v>
      </c>
      <c r="M422" s="230">
        <f t="shared" si="389"/>
        <v>18.088764044943819</v>
      </c>
      <c r="N422" s="286">
        <f t="shared" si="390"/>
        <v>11.267605633802818</v>
      </c>
      <c r="O422" s="50">
        <f>IFERROR(VLOOKUP(TEXT($A422,"0000"),'R-M11'!$A$2:$AA$500,17,FALSE),"")</f>
        <v>8</v>
      </c>
      <c r="P422" s="286">
        <f t="shared" si="391"/>
        <v>2.8169014084507045</v>
      </c>
      <c r="Q422" s="98">
        <f>IFERROR(SUM(VLOOKUP(TEXT($A422,"0000"),'R-M11'!$A$2:$AA$500,18,FALSE),VLOOKUP(TEXT($A422,"0000"),'R-M11'!$A$2:$AA$500,19,FALSE)),0)</f>
        <v>2</v>
      </c>
      <c r="R422" s="69">
        <f>IFERROR(VLOOKUP(TEXT($A422,"0000"),'R-M11'!$A$2:$AA$500,27,FALSE),0)</f>
        <v>71</v>
      </c>
      <c r="S422" s="121">
        <f t="shared" si="440"/>
        <v>17.287605633802819</v>
      </c>
      <c r="T422" s="70">
        <f t="shared" si="392"/>
        <v>12.274200000000002</v>
      </c>
      <c r="U422" s="121">
        <f t="shared" si="441"/>
        <v>5.3969014084507041</v>
      </c>
      <c r="V422" s="70">
        <f t="shared" si="393"/>
        <v>3.8317999999999999</v>
      </c>
      <c r="W422" s="121">
        <f t="shared" si="394"/>
        <v>14</v>
      </c>
      <c r="X422" s="124">
        <f>IFERROR(VLOOKUP(W422,'Criteria Table'!$A$2:$I$102,2,FALSE),"")</f>
        <v>8.6</v>
      </c>
      <c r="Y422" s="121">
        <f t="shared" si="395"/>
        <v>22.684507042253522</v>
      </c>
      <c r="Z422" s="92" t="str">
        <f>IFERROR(IF(VLOOKUP(A422,'SG11'!$A$3:$AI$500,18,FALSE)="","NA",VLOOKUP(A422,'SG11'!$A$3:$AI$500,18,FALSE)),"")</f>
        <v/>
      </c>
      <c r="AA422" s="75" t="str">
        <f>IFERROR(VLOOKUP(Z422,'Criteria Table'!$A$2:$I$102,6,FALSE),"NA")</f>
        <v>NA</v>
      </c>
      <c r="AB422" s="95">
        <f t="shared" si="442"/>
        <v>0</v>
      </c>
      <c r="AC422" s="84" t="str">
        <f>IFERROR(IF(VLOOKUP(A422,'SG11'!$A$3:$AI$500,19,FALSE)="","NA",VLOOKUP(A422,'SG11'!$A$3:$AI$500,19,FALSE)),"")</f>
        <v/>
      </c>
      <c r="AD422" s="75" t="str">
        <f>IFERROR(VLOOKUP(AC422,'Criteria Table'!$A$2:$I$102,6,FALSE),"NA")</f>
        <v>NA</v>
      </c>
      <c r="AE422" s="95">
        <f t="shared" si="443"/>
        <v>0</v>
      </c>
      <c r="AF422" s="92" t="str">
        <f>IFERROR(IF(VLOOKUP(A422,'SG11'!$A$3:$AI$500,20,FALSE)="","NA",VLOOKUP(A422,'SG11'!$A$3:$AI$500,20,FALSE)),"")</f>
        <v/>
      </c>
      <c r="AG422" s="75" t="str">
        <f>IFERROR(VLOOKUP(AF422,'Criteria Table'!$A$2:$I$102,6,FALSE),"NA")</f>
        <v>NA</v>
      </c>
      <c r="AH422" s="95">
        <f t="shared" si="444"/>
        <v>0</v>
      </c>
      <c r="AI422" s="84" t="str">
        <f>IFERROR(IF(VLOOKUP(A422,'SG11'!$A$3:$AI$500,21,FALSE)="","NA",VLOOKUP(A422,'SG11'!$A$3:$AI$500,21,FALSE)),"")</f>
        <v/>
      </c>
      <c r="AJ422" s="75" t="str">
        <f>IFERROR(VLOOKUP(AI422,'Criteria Table'!$A$2:$I$102,6,FALSE),"NA")</f>
        <v>NA</v>
      </c>
      <c r="AK422" s="95">
        <f t="shared" si="445"/>
        <v>0</v>
      </c>
      <c r="AL422" s="99">
        <f>IFERROR(VLOOKUP(TEXT(A422,"0000"),'W11'!$A$1:$E$500,4,FALSE)/AP422*100,"")</f>
        <v>82.051282051282044</v>
      </c>
      <c r="AM422" s="97">
        <f>IFERROR(VLOOKUP(TEXT(A422,"0000"),'W11'!$A$1:$E$500,4,FALSE),"")</f>
        <v>32</v>
      </c>
      <c r="AN422" s="99">
        <f t="shared" si="396"/>
        <v>83.051282051282044</v>
      </c>
      <c r="AO422" s="97">
        <f t="shared" si="397"/>
        <v>32.39</v>
      </c>
      <c r="AP422" s="99">
        <f>IFERROR(VLOOKUP(TEXT(A422,"0000"),'W11'!$A$1:$E$500,5,FALSE),"")</f>
        <v>39</v>
      </c>
      <c r="AQ422" s="97">
        <f>IFERROR(VLOOKUP(ROUND(AL422,0),'Criteria Table'!$A$2:$I$102,4,FALSE),0)</f>
        <v>1</v>
      </c>
      <c r="AR422" s="128"/>
      <c r="AS422" s="95"/>
      <c r="AT422" s="95"/>
      <c r="AU422" s="100">
        <f>IFERROR(VLOOKUP(TEXT(A422,"0000"),'Sci11'!$A$3:$N$492,4,FALSE)/VLOOKUP(TEXT(A422,"0000"),'Sci11'!$A$3:$N$492,14,FALSE)*100,"")</f>
        <v>13.513513513513514</v>
      </c>
      <c r="AV422" s="101">
        <f>SUM(VLOOKUP(TEXT(A422,"0000"),'Sci11'!$A$3:$N$492,5,FALSE),VLOOKUP(TEXT(A422,"0000"),'Sci11'!$A$3:$N$492,6,FALSE))/VLOOKUP(TEXT(A422,"0000"),'Sci11'!$A$3:$N$492,14,FALSE)*100</f>
        <v>0</v>
      </c>
      <c r="AW422" s="100">
        <f t="shared" si="446"/>
        <v>19.533513513513512</v>
      </c>
      <c r="AX422" s="101">
        <f>IFERROR(AW422/100*VLOOKUP(TEXT(A422,"0000"),'Sci11'!$A$3:$N$492,14,FALSE),"")</f>
        <v>7.2273999999999994</v>
      </c>
      <c r="AY422" s="100">
        <f t="shared" si="447"/>
        <v>2.5799999999999996</v>
      </c>
      <c r="AZ422" s="101">
        <f>IFERROR(AY422/100*VLOOKUP(TEXT(A422,"0000"),'Sci11'!$A$3:$N$492,14,FALSE),"")</f>
        <v>0.95459999999999989</v>
      </c>
      <c r="BA422" s="100">
        <f t="shared" si="398"/>
        <v>14</v>
      </c>
      <c r="BB422" s="101">
        <f>IFERROR(VLOOKUP(BA422,'Criteria Table'!$A$2:$I$102,2,FALSE),"")</f>
        <v>8.6</v>
      </c>
      <c r="BC422" s="101">
        <f t="shared" si="399"/>
        <v>22.6</v>
      </c>
      <c r="BD422" s="82">
        <f>IFERROR(VLOOKUP(A422,ATTx11!$A$2:$N$500,4,FALSE),"")</f>
        <v>81.5</v>
      </c>
      <c r="BE422" s="95">
        <f t="shared" si="400"/>
        <v>3</v>
      </c>
      <c r="BF422" s="96">
        <f t="shared" si="401"/>
        <v>84.5</v>
      </c>
      <c r="BG422" s="70">
        <f>IFERROR(VLOOKUP(A422,ATTx11!$A$2:$N$500,11,FALSE),"")</f>
        <v>70</v>
      </c>
      <c r="BH422" s="95">
        <f t="shared" si="402"/>
        <v>63</v>
      </c>
      <c r="BI422" s="70">
        <f>IFERROR(VLOOKUP(A422,ATTx11!$A$2:$N$500,12,FALSE),"")</f>
        <v>338</v>
      </c>
      <c r="BJ422" s="97">
        <f t="shared" si="403"/>
        <v>304.2</v>
      </c>
      <c r="BK422" s="84">
        <f>IFERROR(VLOOKUP(A422,ATTx11!$A$2:$N$500,7,FALSE),"")</f>
        <v>33</v>
      </c>
      <c r="BL422" s="97">
        <f t="shared" si="404"/>
        <v>29.7</v>
      </c>
      <c r="BM422" s="84">
        <f>IFERROR(VLOOKUP(A422,ATTx11!$A$2:$N$500,8,FALSE),"")</f>
        <v>120</v>
      </c>
      <c r="BN422" s="95">
        <f t="shared" si="405"/>
        <v>108</v>
      </c>
      <c r="BO422" s="95"/>
      <c r="BP422" s="83">
        <f>IFERROR(VLOOKUP(TEXT($A422,"0000"),'AYP11'!$B$3379:$AU$3800,17,FALSE),"")</f>
        <v>0</v>
      </c>
      <c r="BQ422" s="75">
        <f>IFERROR(VLOOKUP(BP422,'Criteria Table'!$A$2:$I$102,2,FALSE),0)</f>
        <v>10</v>
      </c>
      <c r="BR422" s="95">
        <f t="shared" si="406"/>
        <v>10</v>
      </c>
      <c r="BS422" s="83">
        <f>IFERROR(VLOOKUP(TEXT($A422,"0000"),'AYP11'!$B$847:$AU$1268,17,FALSE),"")</f>
        <v>0</v>
      </c>
      <c r="BT422" s="75">
        <f>IFERROR(VLOOKUP(BS422,'Criteria Table'!$A$2:$I$102,2,FALSE),0)</f>
        <v>10</v>
      </c>
      <c r="BU422" s="95">
        <f t="shared" si="407"/>
        <v>10</v>
      </c>
      <c r="BV422" s="83">
        <f>IFERROR(VLOOKUP(TEXT($A422,"0000"),'AYP11'!$B$2113:$AU$2534,17,FALSE),"")</f>
        <v>0</v>
      </c>
      <c r="BW422" s="75">
        <f>IFERROR(VLOOKUP(BV422,'Criteria Table'!$A$2:$I$102,2,FALSE),0)</f>
        <v>10</v>
      </c>
      <c r="BX422" s="95">
        <f t="shared" si="408"/>
        <v>10</v>
      </c>
      <c r="BY422" s="83">
        <f>IFERROR(VLOOKUP(TEXT($A422,"0000"),'AYP11'!$B$425:$AU$846,17,FALSE),"")</f>
        <v>0</v>
      </c>
      <c r="BZ422" s="75">
        <f>IFERROR(VLOOKUP(BY422,'Criteria Table'!$A$2:$I$102,2,FALSE),0)</f>
        <v>10</v>
      </c>
      <c r="CA422" s="95">
        <f t="shared" si="409"/>
        <v>10</v>
      </c>
      <c r="CB422" s="83">
        <f>IFERROR(VLOOKUP(TEXT($A422,"0000"),'AYP11'!$B$3:$AU$424,17,FALSE),"")</f>
        <v>0</v>
      </c>
      <c r="CC422" s="95">
        <f>IFERROR(VLOOKUP(CB422,'Criteria Table'!$A$2:$I$102,2,FALSE),0)</f>
        <v>10</v>
      </c>
      <c r="CD422" s="95">
        <f t="shared" si="410"/>
        <v>10</v>
      </c>
      <c r="CE422" s="83">
        <f>IFERROR(VLOOKUP(TEXT($A422,"0000"),'AYP11'!$B$1269:$AU$1690,17,FALSE),"")</f>
        <v>0</v>
      </c>
      <c r="CF422" s="95">
        <f>IFERROR(VLOOKUP(CE422,'Criteria Table'!$A$2:$I$102,2,FALSE),0)</f>
        <v>10</v>
      </c>
      <c r="CG422" s="95">
        <f t="shared" si="411"/>
        <v>10</v>
      </c>
      <c r="CH422" s="83">
        <f>IFERROR(VLOOKUP(TEXT($A422,"0000"),'AYP11'!$B$1691:$AU$2112,17,FALSE),"")</f>
        <v>0</v>
      </c>
      <c r="CI422" s="95">
        <f>IFERROR(VLOOKUP(CH422,'Criteria Table'!$A$2:$I$102,2,FALSE),0)</f>
        <v>10</v>
      </c>
      <c r="CJ422" s="95">
        <f t="shared" si="412"/>
        <v>10</v>
      </c>
      <c r="CK422" s="83">
        <f>IFERROR(VLOOKUP(TEXT($A422,"0000"),'AYP11'!$B$2535:$AU$2956,17,FALSE),"")</f>
        <v>0</v>
      </c>
      <c r="CL422" s="95">
        <f>IFERROR(VLOOKUP(CK422,'Criteria Table'!$A$2:$I$102,2,FALSE),0)</f>
        <v>10</v>
      </c>
      <c r="CM422" s="95">
        <f t="shared" si="413"/>
        <v>10</v>
      </c>
      <c r="CN422" s="76">
        <f>IFERROR(VLOOKUP(TEXT($A422,"0000"),'AYP11'!$B$3379:$AU$3800,23,FALSE),"")</f>
        <v>0</v>
      </c>
      <c r="CO422" s="95">
        <f>IFERROR(VLOOKUP(CN422,'Criteria Table'!$A$2:$I$102,2,FALSE),0)</f>
        <v>10</v>
      </c>
      <c r="CP422" s="95">
        <f t="shared" si="414"/>
        <v>10</v>
      </c>
      <c r="CQ422" s="76">
        <f>IFERROR(VLOOKUP(TEXT($A422,"0000"),'AYP11'!$B$847:$AU$1268,23,FALSE),"")</f>
        <v>0</v>
      </c>
      <c r="CR422" s="95">
        <f>IFERROR(VLOOKUP(CQ422,'Criteria Table'!$A$2:$I$102,2,FALSE),0)</f>
        <v>10</v>
      </c>
      <c r="CS422" s="95">
        <f t="shared" si="415"/>
        <v>10</v>
      </c>
      <c r="CT422" s="76">
        <f>IFERROR(VLOOKUP(TEXT($A422,"0000"),'AYP11'!$B$2113:$AU$2534,23,FALSE),"")</f>
        <v>0</v>
      </c>
      <c r="CU422" s="95">
        <f>IFERROR(VLOOKUP(CT422,'Criteria Table'!$A$2:$I$102,2,FALSE),0)</f>
        <v>10</v>
      </c>
      <c r="CV422" s="95">
        <f t="shared" si="416"/>
        <v>10</v>
      </c>
      <c r="CW422" s="76">
        <f>IFERROR(VLOOKUP(TEXT($A422,"0000"),'AYP11'!$B$425:$AU$846,23,FALSE),"")</f>
        <v>0</v>
      </c>
      <c r="CX422" s="95">
        <f>IFERROR(VLOOKUP(CW422,'Criteria Table'!$A$2:$I$102,2,FALSE),0)</f>
        <v>10</v>
      </c>
      <c r="CY422" s="95">
        <f t="shared" si="417"/>
        <v>10</v>
      </c>
      <c r="CZ422" s="76">
        <f>IFERROR(VLOOKUP(TEXT($A422,"0000"),'AYP11'!$B$3:$AU$424,23,FALSE),"")</f>
        <v>0</v>
      </c>
      <c r="DA422" s="95">
        <f>IFERROR(VLOOKUP(CZ422,'Criteria Table'!$A$2:$I$102,2,FALSE),0)</f>
        <v>10</v>
      </c>
      <c r="DB422" s="95">
        <f t="shared" si="418"/>
        <v>10</v>
      </c>
      <c r="DC422" s="76">
        <f>IFERROR(VLOOKUP(TEXT($A422,"0000"),'AYP11'!$B$1269:$AU$1690,23,FALSE),"")</f>
        <v>13</v>
      </c>
      <c r="DD422" s="95">
        <f>IFERROR(VLOOKUP(DC422,'Criteria Table'!$A$2:$I$102,2,FALSE),0)</f>
        <v>8.7000000000000011</v>
      </c>
      <c r="DE422" s="95">
        <f t="shared" si="419"/>
        <v>22</v>
      </c>
      <c r="DF422" s="76">
        <f>IFERROR(VLOOKUP(TEXT($A422,"0000"),'AYP11'!$B$1691:$AU$2112,23,FALSE),"")</f>
        <v>0</v>
      </c>
      <c r="DG422" s="95">
        <f>IFERROR(VLOOKUP(DF422,'Criteria Table'!$A$2:$I$102,2,FALSE),0)</f>
        <v>10</v>
      </c>
      <c r="DH422" s="95">
        <f t="shared" si="420"/>
        <v>10</v>
      </c>
      <c r="DI422" s="76">
        <f>IFERROR(VLOOKUP(TEXT($A422,"0000"),'AYP11'!$B$2535:$AU$2956,23,FALSE),"")</f>
        <v>0</v>
      </c>
      <c r="DJ422" s="95">
        <f>IFERROR(VLOOKUP(DI422,'Criteria Table'!$A$2:$I$102,2,FALSE),0)</f>
        <v>10</v>
      </c>
      <c r="DK422" s="95">
        <f t="shared" si="421"/>
        <v>10</v>
      </c>
      <c r="DL422" s="91">
        <f>IFERROR(VLOOKUP(TEXT($A422,"0000"),'AYP11'!$B$3379:$AU$3800,11,FALSE),"")</f>
        <v>0</v>
      </c>
      <c r="DM422" s="95">
        <f t="shared" si="422"/>
        <v>1</v>
      </c>
      <c r="DN422" s="95" t="str">
        <f t="shared" si="423"/>
        <v/>
      </c>
      <c r="DO422" s="91">
        <f>IFERROR(VLOOKUP(TEXT($A422,"0000"),'AYP11'!$B$847:$AU$1268,11,FALSE),"")</f>
        <v>0</v>
      </c>
      <c r="DP422" s="95">
        <f t="shared" si="424"/>
        <v>1</v>
      </c>
      <c r="DQ422" s="95" t="str">
        <f t="shared" si="425"/>
        <v/>
      </c>
      <c r="DR422" s="91">
        <f>IFERROR(VLOOKUP(TEXT($A422,"0000"),'AYP11'!$B$2113:$AU$2534,11,FALSE),"")</f>
        <v>0</v>
      </c>
      <c r="DS422" s="95">
        <f t="shared" si="426"/>
        <v>1</v>
      </c>
      <c r="DT422" s="95" t="str">
        <f t="shared" si="427"/>
        <v/>
      </c>
      <c r="DU422" s="91">
        <f>IFERROR(VLOOKUP(TEXT($A422,"0000"),'AYP11'!$B$425:$AU$846,11,FALSE),"")</f>
        <v>0</v>
      </c>
      <c r="DV422" s="95">
        <f t="shared" si="428"/>
        <v>1</v>
      </c>
      <c r="DW422" s="95" t="str">
        <f t="shared" si="429"/>
        <v/>
      </c>
      <c r="DX422" s="91">
        <f>IFERROR(VLOOKUP(TEXT($A422,"0000"),'AYP11'!$B$3:$AU$424,11,FALSE),"")</f>
        <v>0</v>
      </c>
      <c r="DY422" s="95">
        <f t="shared" si="430"/>
        <v>1</v>
      </c>
      <c r="DZ422" s="95" t="str">
        <f t="shared" si="431"/>
        <v/>
      </c>
      <c r="EA422" s="91">
        <f>IFERROR(VLOOKUP(TEXT($A422,"0000"),'AYP11'!$B$1269:$AU$1690,11,FALSE),"")</f>
        <v>0</v>
      </c>
      <c r="EB422" s="95">
        <f t="shared" si="432"/>
        <v>1</v>
      </c>
      <c r="EC422" s="95" t="str">
        <f t="shared" si="433"/>
        <v/>
      </c>
      <c r="ED422" s="91">
        <f>IFERROR(VLOOKUP(TEXT($A422,"0000"),'AYP11'!$B$1691:$AU$2112,11,FALSE),"")</f>
        <v>0</v>
      </c>
      <c r="EE422" s="95">
        <f t="shared" si="434"/>
        <v>1</v>
      </c>
      <c r="EF422" s="95" t="str">
        <f t="shared" si="435"/>
        <v/>
      </c>
      <c r="EG422" s="91">
        <f>IFERROR(VLOOKUP(TEXT($A422,"0000"),'AYP11'!$B$2535:$AU$2956,11,FALSE),"")</f>
        <v>0</v>
      </c>
      <c r="EH422" s="95">
        <f t="shared" si="436"/>
        <v>1</v>
      </c>
      <c r="EI422" s="95" t="str">
        <f t="shared" si="437"/>
        <v/>
      </c>
    </row>
    <row r="423" spans="1:147" x14ac:dyDescent="0.25">
      <c r="A423" s="248">
        <v>7701</v>
      </c>
      <c r="B423" s="291">
        <f t="shared" si="384"/>
        <v>19.956019791094008</v>
      </c>
      <c r="C423" s="50">
        <f>IFERROR(VLOOKUP(TEXT($A423,"0000"),'R-M11'!$A$2:$AA$500,4,FALSE),0)</f>
        <v>363</v>
      </c>
      <c r="D423" s="291">
        <f t="shared" si="385"/>
        <v>11.105002748763058</v>
      </c>
      <c r="E423" s="98">
        <f>IFERROR(SUM(VLOOKUP(TEXT($A423,"0000"),'R-M11'!$A$2:$AA$500,5,FALSE),VLOOKUP(TEXT($A423,"0000"),'R-M11'!$A$2:$AA$500,6,FALSE)),0)</f>
        <v>202</v>
      </c>
      <c r="F423" s="58">
        <f>IFERROR(VLOOKUP(TEXT($A423,"0000"),'R-M11'!$A$2:$AA$500,14,FALSE),0)</f>
        <v>1819</v>
      </c>
      <c r="G423" s="230">
        <f t="shared" si="438"/>
        <v>24.786019791094006</v>
      </c>
      <c r="H423" s="97">
        <f t="shared" si="386"/>
        <v>450.85769999999997</v>
      </c>
      <c r="I423" s="230">
        <f t="shared" si="439"/>
        <v>13.175002748763058</v>
      </c>
      <c r="J423" s="97">
        <f t="shared" si="387"/>
        <v>239.6533</v>
      </c>
      <c r="K423" s="230">
        <f t="shared" si="388"/>
        <v>31</v>
      </c>
      <c r="L423" s="121">
        <f>IFERROR(VLOOKUP(K423,'Criteria Table'!$A$2:$I$102,2,FALSE),"")</f>
        <v>6.9</v>
      </c>
      <c r="M423" s="230">
        <f t="shared" si="389"/>
        <v>37.961022539857062</v>
      </c>
      <c r="N423" s="286">
        <f t="shared" si="390"/>
        <v>31.531531531531531</v>
      </c>
      <c r="O423" s="50">
        <f>IFERROR(VLOOKUP(TEXT($A423,"0000"),'R-M11'!$A$2:$AA$500,17,FALSE),"")</f>
        <v>280</v>
      </c>
      <c r="P423" s="286">
        <f t="shared" si="391"/>
        <v>27.815315315315313</v>
      </c>
      <c r="Q423" s="98">
        <f>IFERROR(SUM(VLOOKUP(TEXT($A423,"0000"),'R-M11'!$A$2:$AA$500,18,FALSE),VLOOKUP(TEXT($A423,"0000"),'R-M11'!$A$2:$AA$500,19,FALSE)),0)</f>
        <v>247</v>
      </c>
      <c r="R423" s="69">
        <f>IFERROR(VLOOKUP(TEXT($A423,"0000"),'R-M11'!$A$2:$AA$500,27,FALSE),0)</f>
        <v>888</v>
      </c>
      <c r="S423" s="121">
        <f t="shared" si="440"/>
        <v>34.401531531531532</v>
      </c>
      <c r="T423" s="70">
        <f t="shared" si="392"/>
        <v>305.48559999999998</v>
      </c>
      <c r="U423" s="121">
        <f t="shared" si="441"/>
        <v>29.045315315315314</v>
      </c>
      <c r="V423" s="70">
        <f t="shared" si="393"/>
        <v>257.92239999999998</v>
      </c>
      <c r="W423" s="121">
        <f t="shared" si="394"/>
        <v>59</v>
      </c>
      <c r="X423" s="124">
        <f>IFERROR(VLOOKUP(W423,'Criteria Table'!$A$2:$I$102,2,FALSE),"")</f>
        <v>4.1000000000000005</v>
      </c>
      <c r="Y423" s="121">
        <f t="shared" si="395"/>
        <v>63.446846846846846</v>
      </c>
      <c r="Z423" s="92">
        <f>IFERROR(IF(VLOOKUP(A423,'SG11'!$A$3:$AI$500,18,FALSE)="","NA",VLOOKUP(A423,'SG11'!$A$3:$AI$500,18,FALSE)),"")</f>
        <v>42</v>
      </c>
      <c r="AA423" s="75">
        <f>IFERROR(VLOOKUP(Z423,'Criteria Table'!$A$2:$I$102,6,FALSE),"NA")</f>
        <v>10</v>
      </c>
      <c r="AB423" s="95">
        <f t="shared" si="442"/>
        <v>52</v>
      </c>
      <c r="AC423" s="84">
        <f>IFERROR(IF(VLOOKUP(A423,'SG11'!$A$3:$AI$500,19,FALSE)="","NA",VLOOKUP(A423,'SG11'!$A$3:$AI$500,19,FALSE)),"")</f>
        <v>71</v>
      </c>
      <c r="AD423" s="75">
        <f>IFERROR(VLOOKUP(AC423,'Criteria Table'!$A$2:$I$102,6,FALSE),"NA")</f>
        <v>5</v>
      </c>
      <c r="AE423" s="95">
        <f t="shared" si="443"/>
        <v>76</v>
      </c>
      <c r="AF423" s="92">
        <f>IFERROR(IF(VLOOKUP(A423,'SG11'!$A$3:$AI$500,20,FALSE)="","NA",VLOOKUP(A423,'SG11'!$A$3:$AI$500,20,FALSE)),"")</f>
        <v>42</v>
      </c>
      <c r="AG423" s="75">
        <f>IFERROR(VLOOKUP(AF423,'Criteria Table'!$A$2:$I$102,6,FALSE),"NA")</f>
        <v>10</v>
      </c>
      <c r="AH423" s="95">
        <f t="shared" si="444"/>
        <v>52</v>
      </c>
      <c r="AI423" s="84">
        <f>IFERROR(IF(VLOOKUP(A423,'SG11'!$A$3:$AI$500,21,FALSE)="","NA",VLOOKUP(A423,'SG11'!$A$3:$AI$500,21,FALSE)),"")</f>
        <v>61</v>
      </c>
      <c r="AJ423" s="75">
        <f>IFERROR(VLOOKUP(AI423,'Criteria Table'!$A$2:$I$102,6,FALSE),"NA")</f>
        <v>5</v>
      </c>
      <c r="AK423" s="95">
        <f t="shared" si="445"/>
        <v>66</v>
      </c>
      <c r="AL423" s="99">
        <f>IFERROR(VLOOKUP(TEXT(A423,"0000"),'W11'!$A$1:$E$500,4,FALSE)/AP423*100,"")</f>
        <v>95.285087719298247</v>
      </c>
      <c r="AM423" s="97">
        <f>IFERROR(VLOOKUP(TEXT(A423,"0000"),'W11'!$A$1:$E$500,4,FALSE),"")</f>
        <v>869</v>
      </c>
      <c r="AN423" s="99">
        <f t="shared" si="396"/>
        <v>95.285087719298247</v>
      </c>
      <c r="AO423" s="97">
        <f t="shared" si="397"/>
        <v>869</v>
      </c>
      <c r="AP423" s="99">
        <f>IFERROR(VLOOKUP(TEXT(A423,"0000"),'W11'!$A$1:$E$500,5,FALSE),"")</f>
        <v>912</v>
      </c>
      <c r="AQ423" s="97">
        <f>IFERROR(VLOOKUP(ROUND(AL423,0),'Criteria Table'!$A$2:$I$102,4,FALSE),0)</f>
        <v>0</v>
      </c>
      <c r="AR423" s="128"/>
      <c r="AS423" s="95"/>
      <c r="AT423" s="95"/>
      <c r="AU423" s="100">
        <f>IFERROR(VLOOKUP(TEXT(A423,"0000"),'Sci11'!$A$3:$N$492,4,FALSE)/VLOOKUP(TEXT(A423,"0000"),'Sci11'!$A$3:$N$492,14,FALSE)*100,"")</f>
        <v>27.647058823529413</v>
      </c>
      <c r="AV423" s="101">
        <f>SUM(VLOOKUP(TEXT(A423,"0000"),'Sci11'!$A$3:$N$492,5,FALSE),VLOOKUP(TEXT(A423,"0000"),'Sci11'!$A$3:$N$492,6,FALSE))/VLOOKUP(TEXT(A423,"0000"),'Sci11'!$A$3:$N$492,14,FALSE)*100</f>
        <v>5.1470588235294112</v>
      </c>
      <c r="AW423" s="100">
        <f t="shared" si="446"/>
        <v>32.337058823529411</v>
      </c>
      <c r="AX423" s="101">
        <f>IFERROR(AW423/100*VLOOKUP(TEXT(A423,"0000"),'Sci11'!$A$3:$N$492,14,FALSE),"")</f>
        <v>219.892</v>
      </c>
      <c r="AY423" s="100">
        <f t="shared" si="447"/>
        <v>7.157058823529411</v>
      </c>
      <c r="AZ423" s="101">
        <f>IFERROR(AY423/100*VLOOKUP(TEXT(A423,"0000"),'Sci11'!$A$3:$N$492,14,FALSE),"")</f>
        <v>48.667999999999992</v>
      </c>
      <c r="BA423" s="100">
        <f t="shared" si="398"/>
        <v>33</v>
      </c>
      <c r="BB423" s="101">
        <f>IFERROR(VLOOKUP(BA423,'Criteria Table'!$A$2:$I$102,2,FALSE),"")</f>
        <v>6.7</v>
      </c>
      <c r="BC423" s="101">
        <f t="shared" si="399"/>
        <v>39.700000000000003</v>
      </c>
      <c r="BD423" s="82">
        <f>IFERROR(VLOOKUP(A423,ATTx11!$A$2:$N$500,4,FALSE),"")</f>
        <v>92.12</v>
      </c>
      <c r="BE423" s="95">
        <f t="shared" si="400"/>
        <v>1</v>
      </c>
      <c r="BF423" s="96">
        <f t="shared" si="401"/>
        <v>93.12</v>
      </c>
      <c r="BG423" s="70">
        <f>IFERROR(VLOOKUP(A423,ATTx11!$A$2:$N$500,11,FALSE),"")</f>
        <v>528</v>
      </c>
      <c r="BH423" s="95">
        <f t="shared" si="402"/>
        <v>475.2</v>
      </c>
      <c r="BI423" s="70">
        <f>IFERROR(VLOOKUP(A423,ATTx11!$A$2:$N$500,12,FALSE),"")</f>
        <v>531</v>
      </c>
      <c r="BJ423" s="97">
        <f t="shared" si="403"/>
        <v>477.9</v>
      </c>
      <c r="BK423" s="84">
        <f>IFERROR(VLOOKUP(A423,ATTx11!$A$2:$N$500,7,FALSE),"")</f>
        <v>413</v>
      </c>
      <c r="BL423" s="97">
        <f t="shared" si="404"/>
        <v>371.7</v>
      </c>
      <c r="BM423" s="84">
        <f>IFERROR(VLOOKUP(A423,ATTx11!$A$2:$N$500,8,FALSE),"")</f>
        <v>382</v>
      </c>
      <c r="BN423" s="95">
        <f t="shared" si="405"/>
        <v>343.8</v>
      </c>
      <c r="BO423" s="95"/>
      <c r="BP423" s="83">
        <f>IFERROR(VLOOKUP(TEXT($A423,"0000"),'AYP11'!$B$3379:$AU$3800,17,FALSE),"")</f>
        <v>55</v>
      </c>
      <c r="BQ423" s="75">
        <f>IFERROR(VLOOKUP(BP423,'Criteria Table'!$A$2:$I$102,2,FALSE),0)</f>
        <v>4.5</v>
      </c>
      <c r="BR423" s="95">
        <f t="shared" si="406"/>
        <v>60</v>
      </c>
      <c r="BS423" s="83">
        <f>IFERROR(VLOOKUP(TEXT($A423,"0000"),'AYP11'!$B$847:$AU$1268,17,FALSE),"")</f>
        <v>21</v>
      </c>
      <c r="BT423" s="75">
        <f>IFERROR(VLOOKUP(BS423,'Criteria Table'!$A$2:$I$102,2,FALSE),0)</f>
        <v>7.9</v>
      </c>
      <c r="BU423" s="95">
        <f t="shared" si="407"/>
        <v>29</v>
      </c>
      <c r="BV423" s="83">
        <f>IFERROR(VLOOKUP(TEXT($A423,"0000"),'AYP11'!$B$2113:$AU$2534,17,FALSE),"")</f>
        <v>30</v>
      </c>
      <c r="BW423" s="75">
        <f>IFERROR(VLOOKUP(BV423,'Criteria Table'!$A$2:$I$102,2,FALSE),0)</f>
        <v>7</v>
      </c>
      <c r="BX423" s="95">
        <f t="shared" si="408"/>
        <v>37</v>
      </c>
      <c r="BY423" s="83">
        <f>IFERROR(VLOOKUP(TEXT($A423,"0000"),'AYP11'!$B$425:$AU$846,17,FALSE),"")</f>
        <v>0</v>
      </c>
      <c r="BZ423" s="75">
        <f>IFERROR(VLOOKUP(BY423,'Criteria Table'!$A$2:$I$102,2,FALSE),0)</f>
        <v>10</v>
      </c>
      <c r="CA423" s="95">
        <f t="shared" si="409"/>
        <v>10</v>
      </c>
      <c r="CB423" s="83">
        <f>IFERROR(VLOOKUP(TEXT($A423,"0000"),'AYP11'!$B$3:$AU$424,17,FALSE),"")</f>
        <v>0</v>
      </c>
      <c r="CC423" s="95">
        <f>IFERROR(VLOOKUP(CB423,'Criteria Table'!$A$2:$I$102,2,FALSE),0)</f>
        <v>10</v>
      </c>
      <c r="CD423" s="95">
        <f t="shared" si="410"/>
        <v>10</v>
      </c>
      <c r="CE423" s="83">
        <f>IFERROR(VLOOKUP(TEXT($A423,"0000"),'AYP11'!$B$1269:$AU$1690,17,FALSE),"")</f>
        <v>26</v>
      </c>
      <c r="CF423" s="95">
        <f>IFERROR(VLOOKUP(CE423,'Criteria Table'!$A$2:$I$102,2,FALSE),0)</f>
        <v>7.4</v>
      </c>
      <c r="CG423" s="95">
        <f t="shared" si="411"/>
        <v>33</v>
      </c>
      <c r="CH423" s="83">
        <f>IFERROR(VLOOKUP(TEXT($A423,"0000"),'AYP11'!$B$1691:$AU$2112,17,FALSE),"")</f>
        <v>10</v>
      </c>
      <c r="CI423" s="95">
        <f>IFERROR(VLOOKUP(CH423,'Criteria Table'!$A$2:$I$102,2,FALSE),0)</f>
        <v>9</v>
      </c>
      <c r="CJ423" s="95">
        <f t="shared" si="412"/>
        <v>19</v>
      </c>
      <c r="CK423" s="83">
        <f>IFERROR(VLOOKUP(TEXT($A423,"0000"),'AYP11'!$B$2535:$AU$2956,17,FALSE),"")</f>
        <v>13</v>
      </c>
      <c r="CL423" s="95">
        <f>IFERROR(VLOOKUP(CK423,'Criteria Table'!$A$2:$I$102,2,FALSE),0)</f>
        <v>8.7000000000000011</v>
      </c>
      <c r="CM423" s="95">
        <f t="shared" si="413"/>
        <v>22</v>
      </c>
      <c r="CN423" s="76">
        <f>IFERROR(VLOOKUP(TEXT($A423,"0000"),'AYP11'!$B$3379:$AU$3800,23,FALSE),"")</f>
        <v>77</v>
      </c>
      <c r="CO423" s="95">
        <f>IFERROR(VLOOKUP(CN423,'Criteria Table'!$A$2:$I$102,2,FALSE),0)</f>
        <v>2.3000000000000003</v>
      </c>
      <c r="CP423" s="95">
        <f t="shared" si="414"/>
        <v>79</v>
      </c>
      <c r="CQ423" s="76">
        <f>IFERROR(VLOOKUP(TEXT($A423,"0000"),'AYP11'!$B$847:$AU$1268,23,FALSE),"")</f>
        <v>43</v>
      </c>
      <c r="CR423" s="95">
        <f>IFERROR(VLOOKUP(CQ423,'Criteria Table'!$A$2:$I$102,2,FALSE),0)</f>
        <v>5.7</v>
      </c>
      <c r="CS423" s="95">
        <f t="shared" si="415"/>
        <v>49</v>
      </c>
      <c r="CT423" s="76">
        <f>IFERROR(VLOOKUP(TEXT($A423,"0000"),'AYP11'!$B$2113:$AU$2534,23,FALSE),"")</f>
        <v>61</v>
      </c>
      <c r="CU423" s="95">
        <f>IFERROR(VLOOKUP(CT423,'Criteria Table'!$A$2:$I$102,2,FALSE),0)</f>
        <v>3.9000000000000004</v>
      </c>
      <c r="CV423" s="95">
        <f t="shared" si="416"/>
        <v>65</v>
      </c>
      <c r="CW423" s="76">
        <f>IFERROR(VLOOKUP(TEXT($A423,"0000"),'AYP11'!$B$425:$AU$846,23,FALSE),"")</f>
        <v>0</v>
      </c>
      <c r="CX423" s="95">
        <f>IFERROR(VLOOKUP(CW423,'Criteria Table'!$A$2:$I$102,2,FALSE),0)</f>
        <v>10</v>
      </c>
      <c r="CY423" s="95">
        <f t="shared" si="417"/>
        <v>10</v>
      </c>
      <c r="CZ423" s="76">
        <f>IFERROR(VLOOKUP(TEXT($A423,"0000"),'AYP11'!$B$3:$AU$424,23,FALSE),"")</f>
        <v>0</v>
      </c>
      <c r="DA423" s="95">
        <f>IFERROR(VLOOKUP(CZ423,'Criteria Table'!$A$2:$I$102,2,FALSE),0)</f>
        <v>10</v>
      </c>
      <c r="DB423" s="95">
        <f t="shared" si="418"/>
        <v>10</v>
      </c>
      <c r="DC423" s="76">
        <f>IFERROR(VLOOKUP(TEXT($A423,"0000"),'AYP11'!$B$1269:$AU$1690,23,FALSE),"")</f>
        <v>56</v>
      </c>
      <c r="DD423" s="95">
        <f>IFERROR(VLOOKUP(DC423,'Criteria Table'!$A$2:$I$102,2,FALSE),0)</f>
        <v>4.4000000000000004</v>
      </c>
      <c r="DE423" s="95">
        <f t="shared" si="419"/>
        <v>60</v>
      </c>
      <c r="DF423" s="76">
        <f>IFERROR(VLOOKUP(TEXT($A423,"0000"),'AYP11'!$B$1691:$AU$2112,23,FALSE),"")</f>
        <v>0</v>
      </c>
      <c r="DG423" s="95">
        <f>IFERROR(VLOOKUP(DF423,'Criteria Table'!$A$2:$I$102,2,FALSE),0)</f>
        <v>10</v>
      </c>
      <c r="DH423" s="95">
        <f t="shared" si="420"/>
        <v>10</v>
      </c>
      <c r="DI423" s="76">
        <f>IFERROR(VLOOKUP(TEXT($A423,"0000"),'AYP11'!$B$2535:$AU$2956,23,FALSE),"")</f>
        <v>38</v>
      </c>
      <c r="DJ423" s="95">
        <f>IFERROR(VLOOKUP(DI423,'Criteria Table'!$A$2:$I$102,2,FALSE),0)</f>
        <v>6.2</v>
      </c>
      <c r="DK423" s="95">
        <f t="shared" si="421"/>
        <v>44</v>
      </c>
      <c r="DL423" s="91">
        <f>IFERROR(VLOOKUP(TEXT($A423,"0000"),'AYP11'!$B$3379:$AU$3800,11,FALSE),"")</f>
        <v>0</v>
      </c>
      <c r="DM423" s="95">
        <f t="shared" si="422"/>
        <v>1</v>
      </c>
      <c r="DN423" s="95" t="str">
        <f t="shared" si="423"/>
        <v/>
      </c>
      <c r="DO423" s="91">
        <f>IFERROR(VLOOKUP(TEXT($A423,"0000"),'AYP11'!$B$847:$AU$1268,11,FALSE),"")</f>
        <v>0</v>
      </c>
      <c r="DP423" s="95">
        <f t="shared" si="424"/>
        <v>1</v>
      </c>
      <c r="DQ423" s="95" t="str">
        <f t="shared" si="425"/>
        <v/>
      </c>
      <c r="DR423" s="91">
        <f>IFERROR(VLOOKUP(TEXT($A423,"0000"),'AYP11'!$B$2113:$AU$2534,11,FALSE),"")</f>
        <v>94</v>
      </c>
      <c r="DS423" s="95">
        <f t="shared" si="426"/>
        <v>0</v>
      </c>
      <c r="DT423" s="95">
        <f t="shared" si="427"/>
        <v>94</v>
      </c>
      <c r="DU423" s="91">
        <f>IFERROR(VLOOKUP(TEXT($A423,"0000"),'AYP11'!$B$425:$AU$846,11,FALSE),"")</f>
        <v>0</v>
      </c>
      <c r="DV423" s="95">
        <f t="shared" si="428"/>
        <v>1</v>
      </c>
      <c r="DW423" s="95" t="str">
        <f t="shared" si="429"/>
        <v/>
      </c>
      <c r="DX423" s="91">
        <f>IFERROR(VLOOKUP(TEXT($A423,"0000"),'AYP11'!$B$3:$AU$424,11,FALSE),"")</f>
        <v>0</v>
      </c>
      <c r="DY423" s="95">
        <f t="shared" si="430"/>
        <v>1</v>
      </c>
      <c r="DZ423" s="95" t="str">
        <f t="shared" si="431"/>
        <v/>
      </c>
      <c r="EA423" s="91">
        <f>IFERROR(VLOOKUP(TEXT($A423,"0000"),'AYP11'!$B$1269:$AU$1690,11,FALSE),"")</f>
        <v>94</v>
      </c>
      <c r="EB423" s="95">
        <f t="shared" si="432"/>
        <v>0</v>
      </c>
      <c r="EC423" s="95">
        <f t="shared" si="433"/>
        <v>94</v>
      </c>
      <c r="ED423" s="91">
        <f>IFERROR(VLOOKUP(TEXT($A423,"0000"),'AYP11'!$B$1691:$AU$2112,11,FALSE),"")</f>
        <v>69</v>
      </c>
      <c r="EE423" s="95">
        <f t="shared" si="434"/>
        <v>1</v>
      </c>
      <c r="EF423" s="95">
        <f t="shared" si="435"/>
        <v>70</v>
      </c>
      <c r="EG423" s="91">
        <f>IFERROR(VLOOKUP(TEXT($A423,"0000"),'AYP11'!$B$2535:$AU$2956,11,FALSE),"")</f>
        <v>85</v>
      </c>
      <c r="EH423" s="95">
        <f t="shared" si="436"/>
        <v>1</v>
      </c>
      <c r="EI423" s="95">
        <f t="shared" si="437"/>
        <v>86</v>
      </c>
    </row>
    <row r="424" spans="1:147" x14ac:dyDescent="0.25">
      <c r="A424" s="248">
        <v>7721</v>
      </c>
      <c r="B424" s="291">
        <f t="shared" si="384"/>
        <v>21.651376146788991</v>
      </c>
      <c r="C424" s="50">
        <f>IFERROR(VLOOKUP(TEXT($A424,"0000"),'R-M11'!$A$2:$AA$500,4,FALSE),0)</f>
        <v>236</v>
      </c>
      <c r="D424" s="291">
        <f t="shared" si="385"/>
        <v>10.642201834862385</v>
      </c>
      <c r="E424" s="98">
        <f>IFERROR(SUM(VLOOKUP(TEXT($A424,"0000"),'R-M11'!$A$2:$AA$500,5,FALSE),VLOOKUP(TEXT($A424,"0000"),'R-M11'!$A$2:$AA$500,6,FALSE)),0)</f>
        <v>116</v>
      </c>
      <c r="F424" s="58">
        <f>IFERROR(VLOOKUP(TEXT($A424,"0000"),'R-M11'!$A$2:$AA$500,14,FALSE),0)</f>
        <v>1090</v>
      </c>
      <c r="G424" s="230">
        <f t="shared" si="438"/>
        <v>26.411376146788989</v>
      </c>
      <c r="H424" s="97">
        <f t="shared" si="386"/>
        <v>287.88400000000001</v>
      </c>
      <c r="I424" s="230">
        <f t="shared" si="439"/>
        <v>12.682201834862386</v>
      </c>
      <c r="J424" s="97">
        <f t="shared" si="387"/>
        <v>138.23600000000002</v>
      </c>
      <c r="K424" s="230">
        <f t="shared" si="388"/>
        <v>32</v>
      </c>
      <c r="L424" s="121">
        <f>IFERROR(VLOOKUP(K424,'Criteria Table'!$A$2:$I$102,2,FALSE),"")</f>
        <v>6.8000000000000007</v>
      </c>
      <c r="M424" s="230">
        <f t="shared" si="389"/>
        <v>39.093577981651379</v>
      </c>
      <c r="N424" s="286">
        <f t="shared" si="390"/>
        <v>32.03125</v>
      </c>
      <c r="O424" s="50">
        <f>IFERROR(VLOOKUP(TEXT($A424,"0000"),'R-M11'!$A$2:$AA$500,17,FALSE),"")</f>
        <v>164</v>
      </c>
      <c r="P424" s="286">
        <f t="shared" si="391"/>
        <v>29.296875</v>
      </c>
      <c r="Q424" s="98">
        <f>IFERROR(SUM(VLOOKUP(TEXT($A424,"0000"),'R-M11'!$A$2:$AA$500,18,FALSE),VLOOKUP(TEXT($A424,"0000"),'R-M11'!$A$2:$AA$500,19,FALSE)),0)</f>
        <v>150</v>
      </c>
      <c r="R424" s="69">
        <f>IFERROR(VLOOKUP(TEXT($A424,"0000"),'R-M11'!$A$2:$AA$500,27,FALSE),0)</f>
        <v>512</v>
      </c>
      <c r="S424" s="121">
        <f t="shared" si="440"/>
        <v>34.761249999999997</v>
      </c>
      <c r="T424" s="70">
        <f t="shared" si="392"/>
        <v>177.9776</v>
      </c>
      <c r="U424" s="121">
        <f t="shared" si="441"/>
        <v>30.466875000000002</v>
      </c>
      <c r="V424" s="70">
        <f t="shared" si="393"/>
        <v>155.99040000000002</v>
      </c>
      <c r="W424" s="121">
        <f t="shared" si="394"/>
        <v>61</v>
      </c>
      <c r="X424" s="124">
        <f>IFERROR(VLOOKUP(W424,'Criteria Table'!$A$2:$I$102,2,FALSE),"")</f>
        <v>3.9000000000000004</v>
      </c>
      <c r="Y424" s="121">
        <f t="shared" si="395"/>
        <v>65.228125000000006</v>
      </c>
      <c r="Z424" s="92">
        <f>IFERROR(IF(VLOOKUP(A424,'SG11'!$A$3:$AI$500,18,FALSE)="","NA",VLOOKUP(A424,'SG11'!$A$3:$AI$500,18,FALSE)),"")</f>
        <v>49</v>
      </c>
      <c r="AA424" s="75">
        <f>IFERROR(VLOOKUP(Z424,'Criteria Table'!$A$2:$I$102,6,FALSE),"NA")</f>
        <v>10</v>
      </c>
      <c r="AB424" s="95">
        <f t="shared" si="442"/>
        <v>59</v>
      </c>
      <c r="AC424" s="84">
        <f>IFERROR(IF(VLOOKUP(A424,'SG11'!$A$3:$AI$500,19,FALSE)="","NA",VLOOKUP(A424,'SG11'!$A$3:$AI$500,19,FALSE)),"")</f>
        <v>70</v>
      </c>
      <c r="AD424" s="75">
        <f>IFERROR(VLOOKUP(AC424,'Criteria Table'!$A$2:$I$102,6,FALSE),"NA")</f>
        <v>5</v>
      </c>
      <c r="AE424" s="95">
        <f t="shared" si="443"/>
        <v>75</v>
      </c>
      <c r="AF424" s="92">
        <f>IFERROR(IF(VLOOKUP(A424,'SG11'!$A$3:$AI$500,20,FALSE)="","NA",VLOOKUP(A424,'SG11'!$A$3:$AI$500,20,FALSE)),"")</f>
        <v>54</v>
      </c>
      <c r="AG424" s="75">
        <f>IFERROR(VLOOKUP(AF424,'Criteria Table'!$A$2:$I$102,6,FALSE),"NA")</f>
        <v>10</v>
      </c>
      <c r="AH424" s="95">
        <f t="shared" si="444"/>
        <v>64</v>
      </c>
      <c r="AI424" s="84">
        <f>IFERROR(IF(VLOOKUP(A424,'SG11'!$A$3:$AI$500,21,FALSE)="","NA",VLOOKUP(A424,'SG11'!$A$3:$AI$500,21,FALSE)),"")</f>
        <v>58</v>
      </c>
      <c r="AJ424" s="75">
        <f>IFERROR(VLOOKUP(AI424,'Criteria Table'!$A$2:$I$102,6,FALSE),"NA")</f>
        <v>10</v>
      </c>
      <c r="AK424" s="95">
        <f t="shared" si="445"/>
        <v>68</v>
      </c>
      <c r="AL424" s="99">
        <f>IFERROR(VLOOKUP(TEXT(A424,"0000"),'W11'!$A$1:$E$500,4,FALSE)/AP424*100,"")</f>
        <v>89.126559714795007</v>
      </c>
      <c r="AM424" s="97">
        <f>IFERROR(VLOOKUP(TEXT(A424,"0000"),'W11'!$A$1:$E$500,4,FALSE),"")</f>
        <v>500</v>
      </c>
      <c r="AN424" s="99">
        <f t="shared" si="396"/>
        <v>90.126559714795007</v>
      </c>
      <c r="AO424" s="97">
        <f t="shared" si="397"/>
        <v>505.61</v>
      </c>
      <c r="AP424" s="99">
        <f>IFERROR(VLOOKUP(TEXT(A424,"0000"),'W11'!$A$1:$E$500,5,FALSE),"")</f>
        <v>561</v>
      </c>
      <c r="AQ424" s="97">
        <f>IFERROR(VLOOKUP(ROUND(AL424,0),'Criteria Table'!$A$2:$I$102,4,FALSE),0)</f>
        <v>1</v>
      </c>
      <c r="AR424" s="128"/>
      <c r="AS424" s="95"/>
      <c r="AT424" s="95"/>
      <c r="AU424" s="100">
        <f>IFERROR(VLOOKUP(TEXT(A424,"0000"),'Sci11'!$A$3:$N$492,4,FALSE)/VLOOKUP(TEXT(A424,"0000"),'Sci11'!$A$3:$N$492,14,FALSE)*100,"")</f>
        <v>28.15126050420168</v>
      </c>
      <c r="AV424" s="101">
        <f>SUM(VLOOKUP(TEXT(A424,"0000"),'Sci11'!$A$3:$N$492,5,FALSE),VLOOKUP(TEXT(A424,"0000"),'Sci11'!$A$3:$N$492,6,FALSE))/VLOOKUP(TEXT(A424,"0000"),'Sci11'!$A$3:$N$492,14,FALSE)*100</f>
        <v>5.6722689075630255</v>
      </c>
      <c r="AW424" s="100">
        <f t="shared" si="446"/>
        <v>32.771260504201678</v>
      </c>
      <c r="AX424" s="101">
        <f>IFERROR(AW424/100*VLOOKUP(TEXT(A424,"0000"),'Sci11'!$A$3:$N$492,14,FALSE),"")</f>
        <v>155.99119999999999</v>
      </c>
      <c r="AY424" s="100">
        <f t="shared" si="447"/>
        <v>7.652268907563025</v>
      </c>
      <c r="AZ424" s="101">
        <f>IFERROR(AY424/100*VLOOKUP(TEXT(A424,"0000"),'Sci11'!$A$3:$N$492,14,FALSE),"")</f>
        <v>36.424800000000005</v>
      </c>
      <c r="BA424" s="100">
        <f t="shared" si="398"/>
        <v>34</v>
      </c>
      <c r="BB424" s="101">
        <f>IFERROR(VLOOKUP(BA424,'Criteria Table'!$A$2:$I$102,2,FALSE),"")</f>
        <v>6.6000000000000005</v>
      </c>
      <c r="BC424" s="101">
        <f t="shared" si="399"/>
        <v>40.6</v>
      </c>
      <c r="BD424" s="82">
        <f>IFERROR(VLOOKUP(A424,ATTx11!$A$2:$N$500,4,FALSE),"")</f>
        <v>93.4</v>
      </c>
      <c r="BE424" s="95">
        <f t="shared" si="400"/>
        <v>1</v>
      </c>
      <c r="BF424" s="96">
        <f t="shared" si="401"/>
        <v>94.4</v>
      </c>
      <c r="BG424" s="70">
        <f>IFERROR(VLOOKUP(A424,ATTx11!$A$2:$N$500,11,FALSE),"")</f>
        <v>2104</v>
      </c>
      <c r="BH424" s="95">
        <f t="shared" si="402"/>
        <v>1893.6</v>
      </c>
      <c r="BI424" s="70">
        <f>IFERROR(VLOOKUP(A424,ATTx11!$A$2:$N$500,12,FALSE),"")</f>
        <v>334</v>
      </c>
      <c r="BJ424" s="97">
        <f t="shared" si="403"/>
        <v>300.60000000000002</v>
      </c>
      <c r="BK424" s="84">
        <f>IFERROR(VLOOKUP(A424,ATTx11!$A$2:$N$500,7,FALSE),"")</f>
        <v>836</v>
      </c>
      <c r="BL424" s="97">
        <f t="shared" si="404"/>
        <v>752.4</v>
      </c>
      <c r="BM424" s="84">
        <f>IFERROR(VLOOKUP(A424,ATTx11!$A$2:$N$500,8,FALSE),"")</f>
        <v>222</v>
      </c>
      <c r="BN424" s="95">
        <f t="shared" si="405"/>
        <v>199.8</v>
      </c>
      <c r="BO424" s="95"/>
      <c r="BP424" s="83">
        <f>IFERROR(VLOOKUP(TEXT($A424,"0000"),'AYP11'!$B$3379:$AU$3800,17,FALSE),"")</f>
        <v>0</v>
      </c>
      <c r="BQ424" s="75">
        <f>IFERROR(VLOOKUP(BP424,'Criteria Table'!$A$2:$I$102,2,FALSE),0)</f>
        <v>10</v>
      </c>
      <c r="BR424" s="95">
        <f t="shared" si="406"/>
        <v>10</v>
      </c>
      <c r="BS424" s="83">
        <f>IFERROR(VLOOKUP(TEXT($A424,"0000"),'AYP11'!$B$847:$AU$1268,17,FALSE),"")</f>
        <v>0</v>
      </c>
      <c r="BT424" s="75">
        <f>IFERROR(VLOOKUP(BS424,'Criteria Table'!$A$2:$I$102,2,FALSE),0)</f>
        <v>10</v>
      </c>
      <c r="BU424" s="95">
        <f t="shared" si="407"/>
        <v>10</v>
      </c>
      <c r="BV424" s="83">
        <f>IFERROR(VLOOKUP(TEXT($A424,"0000"),'AYP11'!$B$2113:$AU$2534,17,FALSE),"")</f>
        <v>35</v>
      </c>
      <c r="BW424" s="75">
        <f>IFERROR(VLOOKUP(BV424,'Criteria Table'!$A$2:$I$102,2,FALSE),0)</f>
        <v>6.5</v>
      </c>
      <c r="BX424" s="95">
        <f t="shared" si="408"/>
        <v>42</v>
      </c>
      <c r="BY424" s="83">
        <f>IFERROR(VLOOKUP(TEXT($A424,"0000"),'AYP11'!$B$425:$AU$846,17,FALSE),"")</f>
        <v>0</v>
      </c>
      <c r="BZ424" s="75">
        <f>IFERROR(VLOOKUP(BY424,'Criteria Table'!$A$2:$I$102,2,FALSE),0)</f>
        <v>10</v>
      </c>
      <c r="CA424" s="95">
        <f t="shared" si="409"/>
        <v>10</v>
      </c>
      <c r="CB424" s="83">
        <f>IFERROR(VLOOKUP(TEXT($A424,"0000"),'AYP11'!$B$3:$AU$424,17,FALSE),"")</f>
        <v>0</v>
      </c>
      <c r="CC424" s="95">
        <f>IFERROR(VLOOKUP(CB424,'Criteria Table'!$A$2:$I$102,2,FALSE),0)</f>
        <v>10</v>
      </c>
      <c r="CD424" s="95">
        <f t="shared" si="410"/>
        <v>10</v>
      </c>
      <c r="CE424" s="83">
        <f>IFERROR(VLOOKUP(TEXT($A424,"0000"),'AYP11'!$B$1269:$AU$1690,17,FALSE),"")</f>
        <v>33</v>
      </c>
      <c r="CF424" s="95">
        <f>IFERROR(VLOOKUP(CE424,'Criteria Table'!$A$2:$I$102,2,FALSE),0)</f>
        <v>6.7</v>
      </c>
      <c r="CG424" s="95">
        <f t="shared" si="411"/>
        <v>40</v>
      </c>
      <c r="CH424" s="83">
        <f>IFERROR(VLOOKUP(TEXT($A424,"0000"),'AYP11'!$B$1691:$AU$2112,17,FALSE),"")</f>
        <v>11</v>
      </c>
      <c r="CI424" s="95">
        <f>IFERROR(VLOOKUP(CH424,'Criteria Table'!$A$2:$I$102,2,FALSE),0)</f>
        <v>8.9</v>
      </c>
      <c r="CJ424" s="95">
        <f t="shared" si="412"/>
        <v>20</v>
      </c>
      <c r="CK424" s="83">
        <f>IFERROR(VLOOKUP(TEXT($A424,"0000"),'AYP11'!$B$2535:$AU$2956,17,FALSE),"")</f>
        <v>20</v>
      </c>
      <c r="CL424" s="95">
        <f>IFERROR(VLOOKUP(CK424,'Criteria Table'!$A$2:$I$102,2,FALSE),0)</f>
        <v>8</v>
      </c>
      <c r="CM424" s="95">
        <f t="shared" si="413"/>
        <v>28</v>
      </c>
      <c r="CN424" s="76">
        <f>IFERROR(VLOOKUP(TEXT($A424,"0000"),'AYP11'!$B$3379:$AU$3800,23,FALSE),"")</f>
        <v>0</v>
      </c>
      <c r="CO424" s="95">
        <f>IFERROR(VLOOKUP(CN424,'Criteria Table'!$A$2:$I$102,2,FALSE),0)</f>
        <v>10</v>
      </c>
      <c r="CP424" s="95">
        <f t="shared" si="414"/>
        <v>10</v>
      </c>
      <c r="CQ424" s="76">
        <f>IFERROR(VLOOKUP(TEXT($A424,"0000"),'AYP11'!$B$847:$AU$1268,23,FALSE),"")</f>
        <v>0</v>
      </c>
      <c r="CR424" s="95">
        <f>IFERROR(VLOOKUP(CQ424,'Criteria Table'!$A$2:$I$102,2,FALSE),0)</f>
        <v>10</v>
      </c>
      <c r="CS424" s="95">
        <f t="shared" si="415"/>
        <v>10</v>
      </c>
      <c r="CT424" s="76">
        <f>IFERROR(VLOOKUP(TEXT($A424,"0000"),'AYP11'!$B$2113:$AU$2534,23,FALSE),"")</f>
        <v>67</v>
      </c>
      <c r="CU424" s="95">
        <f>IFERROR(VLOOKUP(CT424,'Criteria Table'!$A$2:$I$102,2,FALSE),0)</f>
        <v>3.3000000000000003</v>
      </c>
      <c r="CV424" s="95">
        <f t="shared" si="416"/>
        <v>70</v>
      </c>
      <c r="CW424" s="76">
        <f>IFERROR(VLOOKUP(TEXT($A424,"0000"),'AYP11'!$B$425:$AU$846,23,FALSE),"")</f>
        <v>0</v>
      </c>
      <c r="CX424" s="95">
        <f>IFERROR(VLOOKUP(CW424,'Criteria Table'!$A$2:$I$102,2,FALSE),0)</f>
        <v>10</v>
      </c>
      <c r="CY424" s="95">
        <f t="shared" si="417"/>
        <v>10</v>
      </c>
      <c r="CZ424" s="76">
        <f>IFERROR(VLOOKUP(TEXT($A424,"0000"),'AYP11'!$B$3:$AU$424,23,FALSE),"")</f>
        <v>0</v>
      </c>
      <c r="DA424" s="95">
        <f>IFERROR(VLOOKUP(CZ424,'Criteria Table'!$A$2:$I$102,2,FALSE),0)</f>
        <v>10</v>
      </c>
      <c r="DB424" s="95">
        <f t="shared" si="418"/>
        <v>10</v>
      </c>
      <c r="DC424" s="76">
        <f>IFERROR(VLOOKUP(TEXT($A424,"0000"),'AYP11'!$B$1269:$AU$1690,23,FALSE),"")</f>
        <v>64</v>
      </c>
      <c r="DD424" s="95">
        <f>IFERROR(VLOOKUP(DC424,'Criteria Table'!$A$2:$I$102,2,FALSE),0)</f>
        <v>3.6</v>
      </c>
      <c r="DE424" s="95">
        <f t="shared" si="419"/>
        <v>68</v>
      </c>
      <c r="DF424" s="76">
        <f>IFERROR(VLOOKUP(TEXT($A424,"0000"),'AYP11'!$B$1691:$AU$2112,23,FALSE),"")</f>
        <v>0</v>
      </c>
      <c r="DG424" s="95">
        <f>IFERROR(VLOOKUP(DF424,'Criteria Table'!$A$2:$I$102,2,FALSE),0)</f>
        <v>10</v>
      </c>
      <c r="DH424" s="95">
        <f t="shared" si="420"/>
        <v>10</v>
      </c>
      <c r="DI424" s="76">
        <f>IFERROR(VLOOKUP(TEXT($A424,"0000"),'AYP11'!$B$2535:$AU$2956,23,FALSE),"")</f>
        <v>38</v>
      </c>
      <c r="DJ424" s="95">
        <f>IFERROR(VLOOKUP(DI424,'Criteria Table'!$A$2:$I$102,2,FALSE),0)</f>
        <v>6.2</v>
      </c>
      <c r="DK424" s="95">
        <f t="shared" si="421"/>
        <v>44</v>
      </c>
      <c r="DL424" s="91">
        <f>IFERROR(VLOOKUP(TEXT($A424,"0000"),'AYP11'!$B$3379:$AU$3800,11,FALSE),"")</f>
        <v>0</v>
      </c>
      <c r="DM424" s="95">
        <f t="shared" si="422"/>
        <v>1</v>
      </c>
      <c r="DN424" s="95" t="str">
        <f t="shared" si="423"/>
        <v/>
      </c>
      <c r="DO424" s="91">
        <f>IFERROR(VLOOKUP(TEXT($A424,"0000"),'AYP11'!$B$847:$AU$1268,11,FALSE),"")</f>
        <v>87</v>
      </c>
      <c r="DP424" s="95">
        <f t="shared" si="424"/>
        <v>1</v>
      </c>
      <c r="DQ424" s="95">
        <f t="shared" si="425"/>
        <v>88</v>
      </c>
      <c r="DR424" s="91">
        <f>IFERROR(VLOOKUP(TEXT($A424,"0000"),'AYP11'!$B$2113:$AU$2534,11,FALSE),"")</f>
        <v>88</v>
      </c>
      <c r="DS424" s="95">
        <f t="shared" si="426"/>
        <v>1</v>
      </c>
      <c r="DT424" s="95">
        <f t="shared" si="427"/>
        <v>89</v>
      </c>
      <c r="DU424" s="91">
        <f>IFERROR(VLOOKUP(TEXT($A424,"0000"),'AYP11'!$B$425:$AU$846,11,FALSE),"")</f>
        <v>0</v>
      </c>
      <c r="DV424" s="95">
        <f t="shared" si="428"/>
        <v>1</v>
      </c>
      <c r="DW424" s="95" t="str">
        <f t="shared" si="429"/>
        <v/>
      </c>
      <c r="DX424" s="91">
        <f>IFERROR(VLOOKUP(TEXT($A424,"0000"),'AYP11'!$B$3:$AU$424,11,FALSE),"")</f>
        <v>0</v>
      </c>
      <c r="DY424" s="95">
        <f t="shared" si="430"/>
        <v>1</v>
      </c>
      <c r="DZ424" s="95" t="str">
        <f t="shared" si="431"/>
        <v/>
      </c>
      <c r="EA424" s="91">
        <f>IFERROR(VLOOKUP(TEXT($A424,"0000"),'AYP11'!$B$1269:$AU$1690,11,FALSE),"")</f>
        <v>89</v>
      </c>
      <c r="EB424" s="95">
        <f t="shared" si="432"/>
        <v>1</v>
      </c>
      <c r="EC424" s="95">
        <f t="shared" si="433"/>
        <v>90</v>
      </c>
      <c r="ED424" s="91">
        <f>IFERROR(VLOOKUP(TEXT($A424,"0000"),'AYP11'!$B$1691:$AU$2112,11,FALSE),"")</f>
        <v>59</v>
      </c>
      <c r="EE424" s="95">
        <f t="shared" si="434"/>
        <v>1</v>
      </c>
      <c r="EF424" s="95">
        <f t="shared" si="435"/>
        <v>60</v>
      </c>
      <c r="EG424" s="91">
        <f>IFERROR(VLOOKUP(TEXT($A424,"0000"),'AYP11'!$B$2535:$AU$2956,11,FALSE),"")</f>
        <v>87</v>
      </c>
      <c r="EH424" s="95">
        <f t="shared" si="436"/>
        <v>1</v>
      </c>
      <c r="EI424" s="95">
        <f t="shared" si="437"/>
        <v>88</v>
      </c>
    </row>
    <row r="425" spans="1:147" x14ac:dyDescent="0.25">
      <c r="A425" s="248">
        <v>7731</v>
      </c>
      <c r="B425" s="291">
        <f t="shared" si="384"/>
        <v>15.951492537313433</v>
      </c>
      <c r="C425" s="50">
        <f>IFERROR(VLOOKUP(TEXT($A425,"0000"),'R-M11'!$A$2:$AA$500,4,FALSE),0)</f>
        <v>171</v>
      </c>
      <c r="D425" s="291">
        <f t="shared" si="385"/>
        <v>7.5559701492537306</v>
      </c>
      <c r="E425" s="98">
        <f>IFERROR(SUM(VLOOKUP(TEXT($A425,"0000"),'R-M11'!$A$2:$AA$500,5,FALSE),VLOOKUP(TEXT($A425,"0000"),'R-M11'!$A$2:$AA$500,6,FALSE)),0)</f>
        <v>81</v>
      </c>
      <c r="F425" s="58">
        <f>IFERROR(VLOOKUP(TEXT($A425,"0000"),'R-M11'!$A$2:$AA$500,14,FALSE),0)</f>
        <v>1072</v>
      </c>
      <c r="G425" s="230">
        <f t="shared" si="438"/>
        <v>21.271492537313435</v>
      </c>
      <c r="H425" s="97">
        <f t="shared" si="386"/>
        <v>228.03040000000004</v>
      </c>
      <c r="I425" s="230">
        <f t="shared" si="439"/>
        <v>9.8359701492537308</v>
      </c>
      <c r="J425" s="97">
        <f t="shared" si="387"/>
        <v>105.44159999999999</v>
      </c>
      <c r="K425" s="230">
        <f t="shared" si="388"/>
        <v>24</v>
      </c>
      <c r="L425" s="121">
        <f>IFERROR(VLOOKUP(K425,'Criteria Table'!$A$2:$I$102,2,FALSE),"")</f>
        <v>7.6000000000000005</v>
      </c>
      <c r="M425" s="230">
        <f t="shared" si="389"/>
        <v>31.107462686567168</v>
      </c>
      <c r="N425" s="286">
        <f t="shared" si="390"/>
        <v>30.625000000000004</v>
      </c>
      <c r="O425" s="50">
        <f>IFERROR(VLOOKUP(TEXT($A425,"0000"),'R-M11'!$A$2:$AA$500,17,FALSE),"")</f>
        <v>147</v>
      </c>
      <c r="P425" s="286">
        <f t="shared" si="391"/>
        <v>18.333333333333332</v>
      </c>
      <c r="Q425" s="98">
        <f>IFERROR(SUM(VLOOKUP(TEXT($A425,"0000"),'R-M11'!$A$2:$AA$500,18,FALSE),VLOOKUP(TEXT($A425,"0000"),'R-M11'!$A$2:$AA$500,19,FALSE)),0)</f>
        <v>88</v>
      </c>
      <c r="R425" s="69">
        <f>IFERROR(VLOOKUP(TEXT($A425,"0000"),'R-M11'!$A$2:$AA$500,27,FALSE),0)</f>
        <v>480</v>
      </c>
      <c r="S425" s="121">
        <f t="shared" si="440"/>
        <v>34.195000000000007</v>
      </c>
      <c r="T425" s="70">
        <f t="shared" si="392"/>
        <v>164.13600000000005</v>
      </c>
      <c r="U425" s="121">
        <f t="shared" si="441"/>
        <v>19.863333333333333</v>
      </c>
      <c r="V425" s="70">
        <f t="shared" si="393"/>
        <v>95.343999999999994</v>
      </c>
      <c r="W425" s="121">
        <f t="shared" si="394"/>
        <v>49</v>
      </c>
      <c r="X425" s="124">
        <f>IFERROR(VLOOKUP(W425,'Criteria Table'!$A$2:$I$102,2,FALSE),"")</f>
        <v>5.1000000000000005</v>
      </c>
      <c r="Y425" s="121">
        <f t="shared" si="395"/>
        <v>54.058333333333337</v>
      </c>
      <c r="Z425" s="92">
        <f>IFERROR(IF(VLOOKUP(A425,'SG11'!$A$3:$AI$500,18,FALSE)="","NA",VLOOKUP(A425,'SG11'!$A$3:$AI$500,18,FALSE)),"")</f>
        <v>45</v>
      </c>
      <c r="AA425" s="75">
        <f>IFERROR(VLOOKUP(Z425,'Criteria Table'!$A$2:$I$102,6,FALSE),"NA")</f>
        <v>10</v>
      </c>
      <c r="AB425" s="95">
        <f t="shared" si="442"/>
        <v>55</v>
      </c>
      <c r="AC425" s="84">
        <f>IFERROR(IF(VLOOKUP(A425,'SG11'!$A$3:$AI$500,19,FALSE)="","NA",VLOOKUP(A425,'SG11'!$A$3:$AI$500,19,FALSE)),"")</f>
        <v>68</v>
      </c>
      <c r="AD425" s="75">
        <f>IFERROR(VLOOKUP(AC425,'Criteria Table'!$A$2:$I$102,6,FALSE),"NA")</f>
        <v>5</v>
      </c>
      <c r="AE425" s="95">
        <f t="shared" si="443"/>
        <v>73</v>
      </c>
      <c r="AF425" s="92">
        <f>IFERROR(IF(VLOOKUP(A425,'SG11'!$A$3:$AI$500,20,FALSE)="","NA",VLOOKUP(A425,'SG11'!$A$3:$AI$500,20,FALSE)),"")</f>
        <v>49</v>
      </c>
      <c r="AG425" s="75">
        <f>IFERROR(VLOOKUP(AF425,'Criteria Table'!$A$2:$I$102,6,FALSE),"NA")</f>
        <v>10</v>
      </c>
      <c r="AH425" s="95">
        <f t="shared" si="444"/>
        <v>59</v>
      </c>
      <c r="AI425" s="84">
        <f>IFERROR(IF(VLOOKUP(A425,'SG11'!$A$3:$AI$500,21,FALSE)="","NA",VLOOKUP(A425,'SG11'!$A$3:$AI$500,21,FALSE)),"")</f>
        <v>57</v>
      </c>
      <c r="AJ425" s="75">
        <f>IFERROR(VLOOKUP(AI425,'Criteria Table'!$A$2:$I$102,6,FALSE),"NA")</f>
        <v>10</v>
      </c>
      <c r="AK425" s="95">
        <f t="shared" si="445"/>
        <v>67</v>
      </c>
      <c r="AL425" s="99">
        <f>IFERROR(VLOOKUP(TEXT(A425,"0000"),'W11'!$A$1:$E$500,4,FALSE)/AP425*100,"")</f>
        <v>88.958333333333329</v>
      </c>
      <c r="AM425" s="97">
        <f>IFERROR(VLOOKUP(TEXT(A425,"0000"),'W11'!$A$1:$E$500,4,FALSE),"")</f>
        <v>427</v>
      </c>
      <c r="AN425" s="99">
        <f t="shared" si="396"/>
        <v>89.958333333333329</v>
      </c>
      <c r="AO425" s="97">
        <f t="shared" si="397"/>
        <v>431.79999999999995</v>
      </c>
      <c r="AP425" s="99">
        <f>IFERROR(VLOOKUP(TEXT(A425,"0000"),'W11'!$A$1:$E$500,5,FALSE),"")</f>
        <v>480</v>
      </c>
      <c r="AQ425" s="97">
        <f>IFERROR(VLOOKUP(ROUND(AL425,0),'Criteria Table'!$A$2:$I$102,4,FALSE),0)</f>
        <v>1</v>
      </c>
      <c r="AR425" s="128"/>
      <c r="AS425" s="95"/>
      <c r="AT425" s="95"/>
      <c r="AU425" s="100">
        <f>IFERROR(VLOOKUP(TEXT(A425,"0000"),'Sci11'!$A$3:$N$492,4,FALSE)/VLOOKUP(TEXT(A425,"0000"),'Sci11'!$A$3:$N$492,14,FALSE)*100,"")</f>
        <v>25.242718446601941</v>
      </c>
      <c r="AV425" s="101">
        <f>SUM(VLOOKUP(TEXT(A425,"0000"),'Sci11'!$A$3:$N$492,5,FALSE),VLOOKUP(TEXT(A425,"0000"),'Sci11'!$A$3:$N$492,6,FALSE))/VLOOKUP(TEXT(A425,"0000"),'Sci11'!$A$3:$N$492,14,FALSE)*100</f>
        <v>1.9417475728155338</v>
      </c>
      <c r="AW425" s="100">
        <f t="shared" si="446"/>
        <v>30.352718446601941</v>
      </c>
      <c r="AX425" s="101">
        <f>IFERROR(AW425/100*VLOOKUP(TEXT(A425,"0000"),'Sci11'!$A$3:$N$492,14,FALSE),"")</f>
        <v>125.05319999999999</v>
      </c>
      <c r="AY425" s="100">
        <f t="shared" si="447"/>
        <v>4.1317475728155335</v>
      </c>
      <c r="AZ425" s="101">
        <f>IFERROR(AY425/100*VLOOKUP(TEXT(A425,"0000"),'Sci11'!$A$3:$N$492,14,FALSE),"")</f>
        <v>17.022799999999997</v>
      </c>
      <c r="BA425" s="100">
        <f t="shared" si="398"/>
        <v>27</v>
      </c>
      <c r="BB425" s="101">
        <f>IFERROR(VLOOKUP(BA425,'Criteria Table'!$A$2:$I$102,2,FALSE),"")</f>
        <v>7.3000000000000007</v>
      </c>
      <c r="BC425" s="101">
        <f t="shared" si="399"/>
        <v>34.299999999999997</v>
      </c>
      <c r="BD425" s="82">
        <f>IFERROR(VLOOKUP(A425,ATTx11!$A$2:$N$500,4,FALSE),"")</f>
        <v>91.91</v>
      </c>
      <c r="BE425" s="95">
        <f t="shared" si="400"/>
        <v>1</v>
      </c>
      <c r="BF425" s="96">
        <f t="shared" si="401"/>
        <v>92.91</v>
      </c>
      <c r="BG425" s="70">
        <f>IFERROR(VLOOKUP(A425,ATTx11!$A$2:$N$500,11,FALSE),"")</f>
        <v>648</v>
      </c>
      <c r="BH425" s="95">
        <f t="shared" si="402"/>
        <v>583.20000000000005</v>
      </c>
      <c r="BI425" s="70">
        <f>IFERROR(VLOOKUP(A425,ATTx11!$A$2:$N$500,12,FALSE),"")</f>
        <v>444</v>
      </c>
      <c r="BJ425" s="97">
        <f t="shared" si="403"/>
        <v>399.6</v>
      </c>
      <c r="BK425" s="84">
        <f>IFERROR(VLOOKUP(A425,ATTx11!$A$2:$N$500,7,FALSE),"")</f>
        <v>441</v>
      </c>
      <c r="BL425" s="97">
        <f t="shared" si="404"/>
        <v>396.9</v>
      </c>
      <c r="BM425" s="84">
        <f>IFERROR(VLOOKUP(A425,ATTx11!$A$2:$N$500,8,FALSE),"")</f>
        <v>280</v>
      </c>
      <c r="BN425" s="95">
        <f t="shared" si="405"/>
        <v>252</v>
      </c>
      <c r="BO425" s="95"/>
      <c r="BP425" s="83">
        <f>IFERROR(VLOOKUP(TEXT($A425,"0000"),'AYP11'!$B$3379:$AU$3800,17,FALSE),"")</f>
        <v>0</v>
      </c>
      <c r="BQ425" s="75">
        <f>IFERROR(VLOOKUP(BP425,'Criteria Table'!$A$2:$I$102,2,FALSE),0)</f>
        <v>10</v>
      </c>
      <c r="BR425" s="95">
        <f t="shared" si="406"/>
        <v>10</v>
      </c>
      <c r="BS425" s="83">
        <f>IFERROR(VLOOKUP(TEXT($A425,"0000"),'AYP11'!$B$847:$AU$1268,17,FALSE),"")</f>
        <v>18</v>
      </c>
      <c r="BT425" s="75">
        <f>IFERROR(VLOOKUP(BS425,'Criteria Table'!$A$2:$I$102,2,FALSE),0)</f>
        <v>8.2000000000000011</v>
      </c>
      <c r="BU425" s="95">
        <f t="shared" si="407"/>
        <v>26</v>
      </c>
      <c r="BV425" s="83">
        <f>IFERROR(VLOOKUP(TEXT($A425,"0000"),'AYP11'!$B$2113:$AU$2534,17,FALSE),"")</f>
        <v>31</v>
      </c>
      <c r="BW425" s="75">
        <f>IFERROR(VLOOKUP(BV425,'Criteria Table'!$A$2:$I$102,2,FALSE),0)</f>
        <v>6.9</v>
      </c>
      <c r="BX425" s="95">
        <f t="shared" si="408"/>
        <v>38</v>
      </c>
      <c r="BY425" s="83">
        <f>IFERROR(VLOOKUP(TEXT($A425,"0000"),'AYP11'!$B$425:$AU$846,17,FALSE),"")</f>
        <v>0</v>
      </c>
      <c r="BZ425" s="75">
        <f>IFERROR(VLOOKUP(BY425,'Criteria Table'!$A$2:$I$102,2,FALSE),0)</f>
        <v>10</v>
      </c>
      <c r="CA425" s="95">
        <f t="shared" si="409"/>
        <v>10</v>
      </c>
      <c r="CB425" s="83">
        <f>IFERROR(VLOOKUP(TEXT($A425,"0000"),'AYP11'!$B$3:$AU$424,17,FALSE),"")</f>
        <v>0</v>
      </c>
      <c r="CC425" s="95">
        <f>IFERROR(VLOOKUP(CB425,'Criteria Table'!$A$2:$I$102,2,FALSE),0)</f>
        <v>10</v>
      </c>
      <c r="CD425" s="95">
        <f t="shared" si="410"/>
        <v>10</v>
      </c>
      <c r="CE425" s="83">
        <f>IFERROR(VLOOKUP(TEXT($A425,"0000"),'AYP11'!$B$1269:$AU$1690,17,FALSE),"")</f>
        <v>24</v>
      </c>
      <c r="CF425" s="95">
        <f>IFERROR(VLOOKUP(CE425,'Criteria Table'!$A$2:$I$102,2,FALSE),0)</f>
        <v>7.6000000000000005</v>
      </c>
      <c r="CG425" s="95">
        <f t="shared" si="411"/>
        <v>32</v>
      </c>
      <c r="CH425" s="83">
        <f>IFERROR(VLOOKUP(TEXT($A425,"0000"),'AYP11'!$B$1691:$AU$2112,17,FALSE),"")</f>
        <v>0</v>
      </c>
      <c r="CI425" s="95">
        <f>IFERROR(VLOOKUP(CH425,'Criteria Table'!$A$2:$I$102,2,FALSE),0)</f>
        <v>10</v>
      </c>
      <c r="CJ425" s="95">
        <f t="shared" si="412"/>
        <v>10</v>
      </c>
      <c r="CK425" s="83">
        <f>IFERROR(VLOOKUP(TEXT($A425,"0000"),'AYP11'!$B$2535:$AU$2956,17,FALSE),"")</f>
        <v>18</v>
      </c>
      <c r="CL425" s="95">
        <f>IFERROR(VLOOKUP(CK425,'Criteria Table'!$A$2:$I$102,2,FALSE),0)</f>
        <v>8.2000000000000011</v>
      </c>
      <c r="CM425" s="95">
        <f t="shared" si="413"/>
        <v>26</v>
      </c>
      <c r="CN425" s="76">
        <f>IFERROR(VLOOKUP(TEXT($A425,"0000"),'AYP11'!$B$3379:$AU$3800,23,FALSE),"")</f>
        <v>0</v>
      </c>
      <c r="CO425" s="95">
        <f>IFERROR(VLOOKUP(CN425,'Criteria Table'!$A$2:$I$102,2,FALSE),0)</f>
        <v>10</v>
      </c>
      <c r="CP425" s="95">
        <f t="shared" si="414"/>
        <v>10</v>
      </c>
      <c r="CQ425" s="76">
        <f>IFERROR(VLOOKUP(TEXT($A425,"0000"),'AYP11'!$B$847:$AU$1268,23,FALSE),"")</f>
        <v>43</v>
      </c>
      <c r="CR425" s="95">
        <f>IFERROR(VLOOKUP(CQ425,'Criteria Table'!$A$2:$I$102,2,FALSE),0)</f>
        <v>5.7</v>
      </c>
      <c r="CS425" s="95">
        <f t="shared" si="415"/>
        <v>49</v>
      </c>
      <c r="CT425" s="76">
        <f>IFERROR(VLOOKUP(TEXT($A425,"0000"),'AYP11'!$B$2113:$AU$2534,23,FALSE),"")</f>
        <v>61</v>
      </c>
      <c r="CU425" s="95">
        <f>IFERROR(VLOOKUP(CT425,'Criteria Table'!$A$2:$I$102,2,FALSE),0)</f>
        <v>3.9000000000000004</v>
      </c>
      <c r="CV425" s="95">
        <f t="shared" si="416"/>
        <v>65</v>
      </c>
      <c r="CW425" s="76">
        <f>IFERROR(VLOOKUP(TEXT($A425,"0000"),'AYP11'!$B$425:$AU$846,23,FALSE),"")</f>
        <v>0</v>
      </c>
      <c r="CX425" s="95">
        <f>IFERROR(VLOOKUP(CW425,'Criteria Table'!$A$2:$I$102,2,FALSE),0)</f>
        <v>10</v>
      </c>
      <c r="CY425" s="95">
        <f t="shared" si="417"/>
        <v>10</v>
      </c>
      <c r="CZ425" s="76">
        <f>IFERROR(VLOOKUP(TEXT($A425,"0000"),'AYP11'!$B$3:$AU$424,23,FALSE),"")</f>
        <v>0</v>
      </c>
      <c r="DA425" s="95">
        <f>IFERROR(VLOOKUP(CZ425,'Criteria Table'!$A$2:$I$102,2,FALSE),0)</f>
        <v>10</v>
      </c>
      <c r="DB425" s="95">
        <f t="shared" si="418"/>
        <v>10</v>
      </c>
      <c r="DC425" s="76">
        <f>IFERROR(VLOOKUP(TEXT($A425,"0000"),'AYP11'!$B$1269:$AU$1690,23,FALSE),"")</f>
        <v>53</v>
      </c>
      <c r="DD425" s="95">
        <f>IFERROR(VLOOKUP(DC425,'Criteria Table'!$A$2:$I$102,2,FALSE),0)</f>
        <v>4.7</v>
      </c>
      <c r="DE425" s="95">
        <f t="shared" si="419"/>
        <v>58</v>
      </c>
      <c r="DF425" s="76">
        <f>IFERROR(VLOOKUP(TEXT($A425,"0000"),'AYP11'!$B$1691:$AU$2112,23,FALSE),"")</f>
        <v>0</v>
      </c>
      <c r="DG425" s="95">
        <f>IFERROR(VLOOKUP(DF425,'Criteria Table'!$A$2:$I$102,2,FALSE),0)</f>
        <v>10</v>
      </c>
      <c r="DH425" s="95">
        <f t="shared" si="420"/>
        <v>10</v>
      </c>
      <c r="DI425" s="76">
        <f>IFERROR(VLOOKUP(TEXT($A425,"0000"),'AYP11'!$B$2535:$AU$2956,23,FALSE),"")</f>
        <v>38</v>
      </c>
      <c r="DJ425" s="95">
        <f>IFERROR(VLOOKUP(DI425,'Criteria Table'!$A$2:$I$102,2,FALSE),0)</f>
        <v>6.2</v>
      </c>
      <c r="DK425" s="95">
        <f t="shared" si="421"/>
        <v>44</v>
      </c>
      <c r="DL425" s="91">
        <f>IFERROR(VLOOKUP(TEXT($A425,"0000"),'AYP11'!$B$3379:$AU$3800,11,FALSE),"")</f>
        <v>94</v>
      </c>
      <c r="DM425" s="95">
        <f t="shared" si="422"/>
        <v>0</v>
      </c>
      <c r="DN425" s="95">
        <f t="shared" si="423"/>
        <v>94</v>
      </c>
      <c r="DO425" s="91">
        <f>IFERROR(VLOOKUP(TEXT($A425,"0000"),'AYP11'!$B$847:$AU$1268,11,FALSE),"")</f>
        <v>92</v>
      </c>
      <c r="DP425" s="95">
        <f t="shared" si="424"/>
        <v>0</v>
      </c>
      <c r="DQ425" s="95">
        <f t="shared" si="425"/>
        <v>92</v>
      </c>
      <c r="DR425" s="91">
        <f>IFERROR(VLOOKUP(TEXT($A425,"0000"),'AYP11'!$B$2113:$AU$2534,11,FALSE),"")</f>
        <v>88</v>
      </c>
      <c r="DS425" s="95">
        <f t="shared" si="426"/>
        <v>1</v>
      </c>
      <c r="DT425" s="95">
        <f t="shared" si="427"/>
        <v>89</v>
      </c>
      <c r="DU425" s="91">
        <f>IFERROR(VLOOKUP(TEXT($A425,"0000"),'AYP11'!$B$425:$AU$846,11,FALSE),"")</f>
        <v>0</v>
      </c>
      <c r="DV425" s="95">
        <f t="shared" si="428"/>
        <v>1</v>
      </c>
      <c r="DW425" s="95" t="str">
        <f t="shared" si="429"/>
        <v/>
      </c>
      <c r="DX425" s="91">
        <f>IFERROR(VLOOKUP(TEXT($A425,"0000"),'AYP11'!$B$3:$AU$424,11,FALSE),"")</f>
        <v>0</v>
      </c>
      <c r="DY425" s="95">
        <f t="shared" si="430"/>
        <v>1</v>
      </c>
      <c r="DZ425" s="95" t="str">
        <f t="shared" si="431"/>
        <v/>
      </c>
      <c r="EA425" s="91">
        <f>IFERROR(VLOOKUP(TEXT($A425,"0000"),'AYP11'!$B$1269:$AU$1690,11,FALSE),"")</f>
        <v>89</v>
      </c>
      <c r="EB425" s="95">
        <f t="shared" si="432"/>
        <v>1</v>
      </c>
      <c r="EC425" s="95">
        <f t="shared" si="433"/>
        <v>90</v>
      </c>
      <c r="ED425" s="91">
        <f>IFERROR(VLOOKUP(TEXT($A425,"0000"),'AYP11'!$B$1691:$AU$2112,11,FALSE),"")</f>
        <v>49</v>
      </c>
      <c r="EE425" s="95">
        <f t="shared" si="434"/>
        <v>1</v>
      </c>
      <c r="EF425" s="95">
        <f t="shared" si="435"/>
        <v>50</v>
      </c>
      <c r="EG425" s="91">
        <f>IFERROR(VLOOKUP(TEXT($A425,"0000"),'AYP11'!$B$2535:$AU$2956,11,FALSE),"")</f>
        <v>83</v>
      </c>
      <c r="EH425" s="95">
        <f t="shared" si="436"/>
        <v>1</v>
      </c>
      <c r="EI425" s="95">
        <f t="shared" si="437"/>
        <v>84</v>
      </c>
    </row>
    <row r="426" spans="1:147" x14ac:dyDescent="0.25">
      <c r="A426" s="248">
        <v>7741</v>
      </c>
      <c r="B426" s="291">
        <f t="shared" si="384"/>
        <v>22.78397898883782</v>
      </c>
      <c r="C426" s="50">
        <f>IFERROR(VLOOKUP(TEXT($A426,"0000"),'R-M11'!$A$2:$AA$500,4,FALSE),0)</f>
        <v>347</v>
      </c>
      <c r="D426" s="291">
        <f t="shared" si="385"/>
        <v>18.319107025607355</v>
      </c>
      <c r="E426" s="98">
        <f>IFERROR(SUM(VLOOKUP(TEXT($A426,"0000"),'R-M11'!$A$2:$AA$500,5,FALSE),VLOOKUP(TEXT($A426,"0000"),'R-M11'!$A$2:$AA$500,6,FALSE)),0)</f>
        <v>279</v>
      </c>
      <c r="F426" s="58">
        <f>IFERROR(VLOOKUP(TEXT($A426,"0000"),'R-M11'!$A$2:$AA$500,14,FALSE),0)</f>
        <v>1523</v>
      </c>
      <c r="G426" s="230">
        <f t="shared" si="438"/>
        <v>26.913978988837819</v>
      </c>
      <c r="H426" s="97">
        <f t="shared" si="386"/>
        <v>409.89989999999995</v>
      </c>
      <c r="I426" s="230">
        <f t="shared" si="439"/>
        <v>20.089107025607355</v>
      </c>
      <c r="J426" s="97">
        <f t="shared" si="387"/>
        <v>305.95710000000003</v>
      </c>
      <c r="K426" s="230">
        <f t="shared" si="388"/>
        <v>41</v>
      </c>
      <c r="L426" s="121">
        <f>IFERROR(VLOOKUP(K426,'Criteria Table'!$A$2:$I$102,2,FALSE),"")</f>
        <v>5.9</v>
      </c>
      <c r="M426" s="230">
        <f t="shared" si="389"/>
        <v>47.003086014445174</v>
      </c>
      <c r="N426" s="286">
        <f t="shared" si="390"/>
        <v>30.392156862745097</v>
      </c>
      <c r="O426" s="50">
        <f>IFERROR(VLOOKUP(TEXT($A426,"0000"),'R-M11'!$A$2:$AA$500,17,FALSE),"")</f>
        <v>217</v>
      </c>
      <c r="P426" s="286">
        <f t="shared" si="391"/>
        <v>40.476190476190474</v>
      </c>
      <c r="Q426" s="98">
        <f>IFERROR(SUM(VLOOKUP(TEXT($A426,"0000"),'R-M11'!$A$2:$AA$500,18,FALSE),VLOOKUP(TEXT($A426,"0000"),'R-M11'!$A$2:$AA$500,19,FALSE)),0)</f>
        <v>289</v>
      </c>
      <c r="R426" s="69">
        <f>IFERROR(VLOOKUP(TEXT($A426,"0000"),'R-M11'!$A$2:$AA$500,27,FALSE),0)</f>
        <v>714</v>
      </c>
      <c r="S426" s="121">
        <f t="shared" si="440"/>
        <v>32.422156862745098</v>
      </c>
      <c r="T426" s="70">
        <f t="shared" si="392"/>
        <v>231.49420000000001</v>
      </c>
      <c r="U426" s="121">
        <f t="shared" si="441"/>
        <v>41.346190476190472</v>
      </c>
      <c r="V426" s="70">
        <f t="shared" si="393"/>
        <v>295.21179999999993</v>
      </c>
      <c r="W426" s="121">
        <f t="shared" si="394"/>
        <v>71</v>
      </c>
      <c r="X426" s="124">
        <f>IFERROR(VLOOKUP(W426,'Criteria Table'!$A$2:$I$102,2,FALSE),"")</f>
        <v>2.9000000000000004</v>
      </c>
      <c r="Y426" s="121">
        <f t="shared" si="395"/>
        <v>73.76834733893557</v>
      </c>
      <c r="Z426" s="92">
        <f>IFERROR(IF(VLOOKUP(A426,'SG11'!$A$3:$AI$500,18,FALSE)="","NA",VLOOKUP(A426,'SG11'!$A$3:$AI$500,18,FALSE)),"")</f>
        <v>58</v>
      </c>
      <c r="AA426" s="75">
        <f>IFERROR(VLOOKUP(Z426,'Criteria Table'!$A$2:$I$102,6,FALSE),"NA")</f>
        <v>10</v>
      </c>
      <c r="AB426" s="95">
        <f t="shared" si="442"/>
        <v>68</v>
      </c>
      <c r="AC426" s="84">
        <f>IFERROR(IF(VLOOKUP(A426,'SG11'!$A$3:$AI$500,19,FALSE)="","NA",VLOOKUP(A426,'SG11'!$A$3:$AI$500,19,FALSE)),"")</f>
        <v>74</v>
      </c>
      <c r="AD426" s="75">
        <f>IFERROR(VLOOKUP(AC426,'Criteria Table'!$A$2:$I$102,6,FALSE),"NA")</f>
        <v>5</v>
      </c>
      <c r="AE426" s="95">
        <f t="shared" si="443"/>
        <v>79</v>
      </c>
      <c r="AF426" s="92">
        <f>IFERROR(IF(VLOOKUP(A426,'SG11'!$A$3:$AI$500,20,FALSE)="","NA",VLOOKUP(A426,'SG11'!$A$3:$AI$500,20,FALSE)),"")</f>
        <v>58</v>
      </c>
      <c r="AG426" s="75">
        <f>IFERROR(VLOOKUP(AF426,'Criteria Table'!$A$2:$I$102,6,FALSE),"NA")</f>
        <v>10</v>
      </c>
      <c r="AH426" s="95">
        <f t="shared" si="444"/>
        <v>68</v>
      </c>
      <c r="AI426" s="84">
        <f>IFERROR(IF(VLOOKUP(A426,'SG11'!$A$3:$AI$500,21,FALSE)="","NA",VLOOKUP(A426,'SG11'!$A$3:$AI$500,21,FALSE)),"")</f>
        <v>65</v>
      </c>
      <c r="AJ426" s="75">
        <f>IFERROR(VLOOKUP(AI426,'Criteria Table'!$A$2:$I$102,6,FALSE),"NA")</f>
        <v>5</v>
      </c>
      <c r="AK426" s="95">
        <f t="shared" si="445"/>
        <v>70</v>
      </c>
      <c r="AL426" s="99">
        <f>IFERROR(VLOOKUP(TEXT(A426,"0000"),'W11'!$A$1:$E$500,4,FALSE)/AP426*100,"")</f>
        <v>91.286863270777488</v>
      </c>
      <c r="AM426" s="97">
        <f>IFERROR(VLOOKUP(TEXT(A426,"0000"),'W11'!$A$1:$E$500,4,FALSE),"")</f>
        <v>681</v>
      </c>
      <c r="AN426" s="99">
        <f t="shared" si="396"/>
        <v>91.286863270777488</v>
      </c>
      <c r="AO426" s="97">
        <f t="shared" si="397"/>
        <v>681</v>
      </c>
      <c r="AP426" s="99">
        <f>IFERROR(VLOOKUP(TEXT(A426,"0000"),'W11'!$A$1:$E$500,5,FALSE),"")</f>
        <v>746</v>
      </c>
      <c r="AQ426" s="97">
        <f>IFERROR(VLOOKUP(ROUND(AL426,0),'Criteria Table'!$A$2:$I$102,4,FALSE),0)</f>
        <v>0</v>
      </c>
      <c r="AR426" s="128"/>
      <c r="AS426" s="95"/>
      <c r="AT426" s="95"/>
      <c r="AU426" s="100">
        <f>IFERROR(VLOOKUP(TEXT(A426,"0000"),'Sci11'!$A$3:$N$492,4,FALSE)/VLOOKUP(TEXT(A426,"0000"),'Sci11'!$A$3:$N$492,14,FALSE)*100,"")</f>
        <v>34.45945945945946</v>
      </c>
      <c r="AV426" s="101">
        <f>SUM(VLOOKUP(TEXT(A426,"0000"),'Sci11'!$A$3:$N$492,5,FALSE),VLOOKUP(TEXT(A426,"0000"),'Sci11'!$A$3:$N$492,6,FALSE))/VLOOKUP(TEXT(A426,"0000"),'Sci11'!$A$3:$N$492,14,FALSE)*100</f>
        <v>5.5743243243243246</v>
      </c>
      <c r="AW426" s="100">
        <f t="shared" si="446"/>
        <v>38.659459459459455</v>
      </c>
      <c r="AX426" s="101">
        <f>IFERROR(AW426/100*VLOOKUP(TEXT(A426,"0000"),'Sci11'!$A$3:$N$492,14,FALSE),"")</f>
        <v>228.86399999999998</v>
      </c>
      <c r="AY426" s="100">
        <f t="shared" si="447"/>
        <v>7.3743243243243244</v>
      </c>
      <c r="AZ426" s="101">
        <f>IFERROR(AY426/100*VLOOKUP(TEXT(A426,"0000"),'Sci11'!$A$3:$N$492,14,FALSE),"")</f>
        <v>43.655999999999999</v>
      </c>
      <c r="BA426" s="100">
        <f t="shared" si="398"/>
        <v>40</v>
      </c>
      <c r="BB426" s="101">
        <f>IFERROR(VLOOKUP(BA426,'Criteria Table'!$A$2:$I$102,2,FALSE),"")</f>
        <v>6</v>
      </c>
      <c r="BC426" s="101">
        <f t="shared" si="399"/>
        <v>46</v>
      </c>
      <c r="BD426" s="82">
        <f>IFERROR(VLOOKUP(A426,ATTx11!$A$2:$N$500,4,FALSE),"")</f>
        <v>96.54</v>
      </c>
      <c r="BE426" s="95">
        <f t="shared" si="400"/>
        <v>0.5</v>
      </c>
      <c r="BF426" s="96">
        <f t="shared" si="401"/>
        <v>97.04</v>
      </c>
      <c r="BG426" s="70">
        <f>IFERROR(VLOOKUP(A426,ATTx11!$A$2:$N$500,11,FALSE),"")</f>
        <v>963</v>
      </c>
      <c r="BH426" s="95">
        <f t="shared" si="402"/>
        <v>866.7</v>
      </c>
      <c r="BI426" s="70">
        <f>IFERROR(VLOOKUP(A426,ATTx11!$A$2:$N$500,12,FALSE),"")</f>
        <v>240</v>
      </c>
      <c r="BJ426" s="97">
        <f t="shared" si="403"/>
        <v>216</v>
      </c>
      <c r="BK426" s="84">
        <f>IFERROR(VLOOKUP(A426,ATTx11!$A$2:$N$500,7,FALSE),"")</f>
        <v>479</v>
      </c>
      <c r="BL426" s="97">
        <f t="shared" si="404"/>
        <v>431.1</v>
      </c>
      <c r="BM426" s="84">
        <f>IFERROR(VLOOKUP(A426,ATTx11!$A$2:$N$500,8,FALSE),"")</f>
        <v>176</v>
      </c>
      <c r="BN426" s="95">
        <f t="shared" si="405"/>
        <v>158.4</v>
      </c>
      <c r="BO426" s="95"/>
      <c r="BP426" s="83">
        <f>IFERROR(VLOOKUP(TEXT($A426,"0000"),'AYP11'!$B$3379:$AU$3800,17,FALSE),"")</f>
        <v>0</v>
      </c>
      <c r="BQ426" s="75">
        <f>IFERROR(VLOOKUP(BP426,'Criteria Table'!$A$2:$I$102,2,FALSE),0)</f>
        <v>10</v>
      </c>
      <c r="BR426" s="95">
        <f t="shared" si="406"/>
        <v>10</v>
      </c>
      <c r="BS426" s="83">
        <f>IFERROR(VLOOKUP(TEXT($A426,"0000"),'AYP11'!$B$847:$AU$1268,17,FALSE),"")</f>
        <v>0</v>
      </c>
      <c r="BT426" s="75">
        <f>IFERROR(VLOOKUP(BS426,'Criteria Table'!$A$2:$I$102,2,FALSE),0)</f>
        <v>10</v>
      </c>
      <c r="BU426" s="95">
        <f t="shared" si="407"/>
        <v>10</v>
      </c>
      <c r="BV426" s="83">
        <f>IFERROR(VLOOKUP(TEXT($A426,"0000"),'AYP11'!$B$2113:$AU$2534,17,FALSE),"")</f>
        <v>43</v>
      </c>
      <c r="BW426" s="75">
        <f>IFERROR(VLOOKUP(BV426,'Criteria Table'!$A$2:$I$102,2,FALSE),0)</f>
        <v>5.7</v>
      </c>
      <c r="BX426" s="95">
        <f t="shared" si="408"/>
        <v>49</v>
      </c>
      <c r="BY426" s="83">
        <f>IFERROR(VLOOKUP(TEXT($A426,"0000"),'AYP11'!$B$425:$AU$846,17,FALSE),"")</f>
        <v>0</v>
      </c>
      <c r="BZ426" s="75">
        <f>IFERROR(VLOOKUP(BY426,'Criteria Table'!$A$2:$I$102,2,FALSE),0)</f>
        <v>10</v>
      </c>
      <c r="CA426" s="95">
        <f t="shared" si="409"/>
        <v>10</v>
      </c>
      <c r="CB426" s="83">
        <f>IFERROR(VLOOKUP(TEXT($A426,"0000"),'AYP11'!$B$3:$AU$424,17,FALSE),"")</f>
        <v>0</v>
      </c>
      <c r="CC426" s="95">
        <f>IFERROR(VLOOKUP(CB426,'Criteria Table'!$A$2:$I$102,2,FALSE),0)</f>
        <v>10</v>
      </c>
      <c r="CD426" s="95">
        <f t="shared" si="410"/>
        <v>10</v>
      </c>
      <c r="CE426" s="83">
        <f>IFERROR(VLOOKUP(TEXT($A426,"0000"),'AYP11'!$B$1269:$AU$1690,17,FALSE),"")</f>
        <v>40</v>
      </c>
      <c r="CF426" s="95">
        <f>IFERROR(VLOOKUP(CE426,'Criteria Table'!$A$2:$I$102,2,FALSE),0)</f>
        <v>6</v>
      </c>
      <c r="CG426" s="95">
        <f t="shared" si="411"/>
        <v>46</v>
      </c>
      <c r="CH426" s="83">
        <f>IFERROR(VLOOKUP(TEXT($A426,"0000"),'AYP11'!$B$1691:$AU$2112,17,FALSE),"")</f>
        <v>17</v>
      </c>
      <c r="CI426" s="95">
        <f>IFERROR(VLOOKUP(CH426,'Criteria Table'!$A$2:$I$102,2,FALSE),0)</f>
        <v>8.3000000000000007</v>
      </c>
      <c r="CJ426" s="95">
        <f t="shared" si="412"/>
        <v>25</v>
      </c>
      <c r="CK426" s="83">
        <f>IFERROR(VLOOKUP(TEXT($A426,"0000"),'AYP11'!$B$2535:$AU$2956,17,FALSE),"")</f>
        <v>23</v>
      </c>
      <c r="CL426" s="95">
        <f>IFERROR(VLOOKUP(CK426,'Criteria Table'!$A$2:$I$102,2,FALSE),0)</f>
        <v>7.7</v>
      </c>
      <c r="CM426" s="95">
        <f t="shared" si="413"/>
        <v>31</v>
      </c>
      <c r="CN426" s="76">
        <f>IFERROR(VLOOKUP(TEXT($A426,"0000"),'AYP11'!$B$3379:$AU$3800,23,FALSE),"")</f>
        <v>0</v>
      </c>
      <c r="CO426" s="95">
        <f>IFERROR(VLOOKUP(CN426,'Criteria Table'!$A$2:$I$102,2,FALSE),0)</f>
        <v>10</v>
      </c>
      <c r="CP426" s="95">
        <f t="shared" si="414"/>
        <v>10</v>
      </c>
      <c r="CQ426" s="76">
        <f>IFERROR(VLOOKUP(TEXT($A426,"0000"),'AYP11'!$B$847:$AU$1268,23,FALSE),"")</f>
        <v>0</v>
      </c>
      <c r="CR426" s="95">
        <f>IFERROR(VLOOKUP(CQ426,'Criteria Table'!$A$2:$I$102,2,FALSE),0)</f>
        <v>10</v>
      </c>
      <c r="CS426" s="95">
        <f t="shared" si="415"/>
        <v>10</v>
      </c>
      <c r="CT426" s="76">
        <f>IFERROR(VLOOKUP(TEXT($A426,"0000"),'AYP11'!$B$2113:$AU$2534,23,FALSE),"")</f>
        <v>71</v>
      </c>
      <c r="CU426" s="95">
        <f>IFERROR(VLOOKUP(CT426,'Criteria Table'!$A$2:$I$102,2,FALSE),0)</f>
        <v>2.9000000000000004</v>
      </c>
      <c r="CV426" s="95">
        <f t="shared" si="416"/>
        <v>74</v>
      </c>
      <c r="CW426" s="76">
        <f>IFERROR(VLOOKUP(TEXT($A426,"0000"),'AYP11'!$B$425:$AU$846,23,FALSE),"")</f>
        <v>0</v>
      </c>
      <c r="CX426" s="95">
        <f>IFERROR(VLOOKUP(CW426,'Criteria Table'!$A$2:$I$102,2,FALSE),0)</f>
        <v>10</v>
      </c>
      <c r="CY426" s="95">
        <f t="shared" si="417"/>
        <v>10</v>
      </c>
      <c r="CZ426" s="76">
        <f>IFERROR(VLOOKUP(TEXT($A426,"0000"),'AYP11'!$B$3:$AU$424,23,FALSE),"")</f>
        <v>0</v>
      </c>
      <c r="DA426" s="95">
        <f>IFERROR(VLOOKUP(CZ426,'Criteria Table'!$A$2:$I$102,2,FALSE),0)</f>
        <v>10</v>
      </c>
      <c r="DB426" s="95">
        <f t="shared" si="418"/>
        <v>10</v>
      </c>
      <c r="DC426" s="76">
        <f>IFERROR(VLOOKUP(TEXT($A426,"0000"),'AYP11'!$B$1269:$AU$1690,23,FALSE),"")</f>
        <v>68</v>
      </c>
      <c r="DD426" s="95">
        <f>IFERROR(VLOOKUP(DC426,'Criteria Table'!$A$2:$I$102,2,FALSE),0)</f>
        <v>3.2</v>
      </c>
      <c r="DE426" s="95">
        <f t="shared" si="419"/>
        <v>71</v>
      </c>
      <c r="DF426" s="76">
        <f>IFERROR(VLOOKUP(TEXT($A426,"0000"),'AYP11'!$B$1691:$AU$2112,23,FALSE),"")</f>
        <v>0</v>
      </c>
      <c r="DG426" s="95">
        <f>IFERROR(VLOOKUP(DF426,'Criteria Table'!$A$2:$I$102,2,FALSE),0)</f>
        <v>10</v>
      </c>
      <c r="DH426" s="95">
        <f t="shared" si="420"/>
        <v>10</v>
      </c>
      <c r="DI426" s="76">
        <f>IFERROR(VLOOKUP(TEXT($A426,"0000"),'AYP11'!$B$2535:$AU$2956,23,FALSE),"")</f>
        <v>48</v>
      </c>
      <c r="DJ426" s="95">
        <f>IFERROR(VLOOKUP(DI426,'Criteria Table'!$A$2:$I$102,2,FALSE),0)</f>
        <v>5.2</v>
      </c>
      <c r="DK426" s="95">
        <f t="shared" si="421"/>
        <v>53</v>
      </c>
      <c r="DL426" s="91">
        <f>IFERROR(VLOOKUP(TEXT($A426,"0000"),'AYP11'!$B$3379:$AU$3800,11,FALSE),"")</f>
        <v>94</v>
      </c>
      <c r="DM426" s="95">
        <f t="shared" si="422"/>
        <v>0</v>
      </c>
      <c r="DN426" s="95">
        <f t="shared" si="423"/>
        <v>94</v>
      </c>
      <c r="DO426" s="91">
        <f>IFERROR(VLOOKUP(TEXT($A426,"0000"),'AYP11'!$B$847:$AU$1268,11,FALSE),"")</f>
        <v>0</v>
      </c>
      <c r="DP426" s="95">
        <f t="shared" si="424"/>
        <v>1</v>
      </c>
      <c r="DQ426" s="95" t="str">
        <f t="shared" si="425"/>
        <v/>
      </c>
      <c r="DR426" s="91">
        <f>IFERROR(VLOOKUP(TEXT($A426,"0000"),'AYP11'!$B$2113:$AU$2534,11,FALSE),"")</f>
        <v>90</v>
      </c>
      <c r="DS426" s="95">
        <f t="shared" si="426"/>
        <v>0</v>
      </c>
      <c r="DT426" s="95">
        <f t="shared" si="427"/>
        <v>90</v>
      </c>
      <c r="DU426" s="91">
        <f>IFERROR(VLOOKUP(TEXT($A426,"0000"),'AYP11'!$B$425:$AU$846,11,FALSE),"")</f>
        <v>0</v>
      </c>
      <c r="DV426" s="95">
        <f t="shared" si="428"/>
        <v>1</v>
      </c>
      <c r="DW426" s="95" t="str">
        <f t="shared" si="429"/>
        <v/>
      </c>
      <c r="DX426" s="91">
        <f>IFERROR(VLOOKUP(TEXT($A426,"0000"),'AYP11'!$B$3:$AU$424,11,FALSE),"")</f>
        <v>0</v>
      </c>
      <c r="DY426" s="95">
        <f t="shared" si="430"/>
        <v>1</v>
      </c>
      <c r="DZ426" s="95" t="str">
        <f t="shared" si="431"/>
        <v/>
      </c>
      <c r="EA426" s="91">
        <f>IFERROR(VLOOKUP(TEXT($A426,"0000"),'AYP11'!$B$1269:$AU$1690,11,FALSE),"")</f>
        <v>88</v>
      </c>
      <c r="EB426" s="95">
        <f t="shared" si="432"/>
        <v>1</v>
      </c>
      <c r="EC426" s="95">
        <f t="shared" si="433"/>
        <v>89</v>
      </c>
      <c r="ED426" s="91">
        <f>IFERROR(VLOOKUP(TEXT($A426,"0000"),'AYP11'!$B$1691:$AU$2112,11,FALSE),"")</f>
        <v>65</v>
      </c>
      <c r="EE426" s="95">
        <f t="shared" si="434"/>
        <v>1</v>
      </c>
      <c r="EF426" s="95">
        <f t="shared" si="435"/>
        <v>66</v>
      </c>
      <c r="EG426" s="91">
        <f>IFERROR(VLOOKUP(TEXT($A426,"0000"),'AYP11'!$B$2535:$AU$2956,11,FALSE),"")</f>
        <v>84</v>
      </c>
      <c r="EH426" s="95">
        <f t="shared" si="436"/>
        <v>1</v>
      </c>
      <c r="EI426" s="95">
        <f t="shared" si="437"/>
        <v>85</v>
      </c>
    </row>
    <row r="427" spans="1:147" x14ac:dyDescent="0.25">
      <c r="A427" s="248">
        <v>7751</v>
      </c>
      <c r="B427" s="291">
        <f t="shared" si="384"/>
        <v>26.40086206896552</v>
      </c>
      <c r="C427" s="50">
        <f>IFERROR(VLOOKUP(TEXT($A427,"0000"),'R-M11'!$A$2:$AA$500,4,FALSE),0)</f>
        <v>245</v>
      </c>
      <c r="D427" s="291">
        <f t="shared" si="385"/>
        <v>14.331896551724139</v>
      </c>
      <c r="E427" s="98">
        <f>IFERROR(SUM(VLOOKUP(TEXT($A427,"0000"),'R-M11'!$A$2:$AA$500,5,FALSE),VLOOKUP(TEXT($A427,"0000"),'R-M11'!$A$2:$AA$500,6,FALSE)),0)</f>
        <v>133</v>
      </c>
      <c r="F427" s="58">
        <f>IFERROR(VLOOKUP(TEXT($A427,"0000"),'R-M11'!$A$2:$AA$500,14,FALSE),0)</f>
        <v>928</v>
      </c>
      <c r="G427" s="230">
        <f t="shared" si="438"/>
        <v>30.530862068965519</v>
      </c>
      <c r="H427" s="97">
        <f t="shared" si="386"/>
        <v>283.32640000000004</v>
      </c>
      <c r="I427" s="230">
        <f t="shared" si="439"/>
        <v>16.101896551724138</v>
      </c>
      <c r="J427" s="97">
        <f t="shared" si="387"/>
        <v>149.4256</v>
      </c>
      <c r="K427" s="230">
        <f t="shared" si="388"/>
        <v>41</v>
      </c>
      <c r="L427" s="121">
        <f>IFERROR(VLOOKUP(K427,'Criteria Table'!$A$2:$I$102,2,FALSE),"")</f>
        <v>5.9</v>
      </c>
      <c r="M427" s="230">
        <f t="shared" si="389"/>
        <v>46.632758620689657</v>
      </c>
      <c r="N427" s="286">
        <f t="shared" si="390"/>
        <v>26.398210290827741</v>
      </c>
      <c r="O427" s="50">
        <f>IFERROR(VLOOKUP(TEXT($A427,"0000"),'R-M11'!$A$2:$AA$500,17,FALSE),"")</f>
        <v>118</v>
      </c>
      <c r="P427" s="286">
        <f t="shared" si="391"/>
        <v>47.427293064876956</v>
      </c>
      <c r="Q427" s="98">
        <f>IFERROR(SUM(VLOOKUP(TEXT($A427,"0000"),'R-M11'!$A$2:$AA$500,18,FALSE),VLOOKUP(TEXT($A427,"0000"),'R-M11'!$A$2:$AA$500,19,FALSE)),0)</f>
        <v>212</v>
      </c>
      <c r="R427" s="69">
        <f>IFERROR(VLOOKUP(TEXT($A427,"0000"),'R-M11'!$A$2:$AA$500,27,FALSE),0)</f>
        <v>447</v>
      </c>
      <c r="S427" s="121">
        <f t="shared" si="440"/>
        <v>28.218210290827741</v>
      </c>
      <c r="T427" s="70">
        <f t="shared" si="392"/>
        <v>126.13539999999999</v>
      </c>
      <c r="U427" s="121">
        <f t="shared" si="441"/>
        <v>48.207293064876957</v>
      </c>
      <c r="V427" s="70">
        <f t="shared" si="393"/>
        <v>215.48659999999998</v>
      </c>
      <c r="W427" s="121">
        <f t="shared" si="394"/>
        <v>74</v>
      </c>
      <c r="X427" s="124">
        <f>IFERROR(VLOOKUP(W427,'Criteria Table'!$A$2:$I$102,2,FALSE),"")</f>
        <v>2.6</v>
      </c>
      <c r="Y427" s="121">
        <f t="shared" si="395"/>
        <v>76.425503355704706</v>
      </c>
      <c r="Z427" s="92">
        <f>IFERROR(IF(VLOOKUP(A427,'SG11'!$A$3:$AI$500,18,FALSE)="","NA",VLOOKUP(A427,'SG11'!$A$3:$AI$500,18,FALSE)),"")</f>
        <v>47</v>
      </c>
      <c r="AA427" s="75">
        <f>IFERROR(VLOOKUP(Z427,'Criteria Table'!$A$2:$I$102,6,FALSE),"NA")</f>
        <v>10</v>
      </c>
      <c r="AB427" s="95">
        <f t="shared" si="442"/>
        <v>57</v>
      </c>
      <c r="AC427" s="84">
        <f>IFERROR(IF(VLOOKUP(A427,'SG11'!$A$3:$AI$500,19,FALSE)="","NA",VLOOKUP(A427,'SG11'!$A$3:$AI$500,19,FALSE)),"")</f>
        <v>76</v>
      </c>
      <c r="AD427" s="75">
        <f>IFERROR(VLOOKUP(AC427,'Criteria Table'!$A$2:$I$102,6,FALSE),"NA")</f>
        <v>5</v>
      </c>
      <c r="AE427" s="95">
        <f t="shared" si="443"/>
        <v>81</v>
      </c>
      <c r="AF427" s="92">
        <f>IFERROR(IF(VLOOKUP(A427,'SG11'!$A$3:$AI$500,20,FALSE)="","NA",VLOOKUP(A427,'SG11'!$A$3:$AI$500,20,FALSE)),"")</f>
        <v>44</v>
      </c>
      <c r="AG427" s="75">
        <f>IFERROR(VLOOKUP(AF427,'Criteria Table'!$A$2:$I$102,6,FALSE),"NA")</f>
        <v>10</v>
      </c>
      <c r="AH427" s="95">
        <f t="shared" si="444"/>
        <v>54</v>
      </c>
      <c r="AI427" s="84">
        <f>IFERROR(IF(VLOOKUP(A427,'SG11'!$A$3:$AI$500,21,FALSE)="","NA",VLOOKUP(A427,'SG11'!$A$3:$AI$500,21,FALSE)),"")</f>
        <v>65</v>
      </c>
      <c r="AJ427" s="75">
        <f>IFERROR(VLOOKUP(AI427,'Criteria Table'!$A$2:$I$102,6,FALSE),"NA")</f>
        <v>5</v>
      </c>
      <c r="AK427" s="95">
        <f t="shared" si="445"/>
        <v>70</v>
      </c>
      <c r="AL427" s="99">
        <f>IFERROR(VLOOKUP(TEXT(A427,"0000"),'W11'!$A$1:$E$500,4,FALSE)/AP427*100,"")</f>
        <v>93.790149892933613</v>
      </c>
      <c r="AM427" s="97">
        <f>IFERROR(VLOOKUP(TEXT(A427,"0000"),'W11'!$A$1:$E$500,4,FALSE),"")</f>
        <v>438</v>
      </c>
      <c r="AN427" s="99">
        <f t="shared" si="396"/>
        <v>93.790149892933613</v>
      </c>
      <c r="AO427" s="97">
        <f t="shared" si="397"/>
        <v>438</v>
      </c>
      <c r="AP427" s="99">
        <f>IFERROR(VLOOKUP(TEXT(A427,"0000"),'W11'!$A$1:$E$500,5,FALSE),"")</f>
        <v>467</v>
      </c>
      <c r="AQ427" s="97">
        <f>IFERROR(VLOOKUP(ROUND(AL427,0),'Criteria Table'!$A$2:$I$102,4,FALSE),0)</f>
        <v>0</v>
      </c>
      <c r="AR427" s="128"/>
      <c r="AS427" s="95"/>
      <c r="AT427" s="95"/>
      <c r="AU427" s="100">
        <f>IFERROR(VLOOKUP(TEXT(A427,"0000"),'Sci11'!$A$3:$N$492,4,FALSE)/VLOOKUP(TEXT(A427,"0000"),'Sci11'!$A$3:$N$492,14,FALSE)*100,"")</f>
        <v>28.132992327365731</v>
      </c>
      <c r="AV427" s="101">
        <f>SUM(VLOOKUP(TEXT(A427,"0000"),'Sci11'!$A$3:$N$492,5,FALSE),VLOOKUP(TEXT(A427,"0000"),'Sci11'!$A$3:$N$492,6,FALSE))/VLOOKUP(TEXT(A427,"0000"),'Sci11'!$A$3:$N$492,14,FALSE)*100</f>
        <v>5.3708439897698215</v>
      </c>
      <c r="AW427" s="100">
        <f t="shared" si="446"/>
        <v>32.752992327365732</v>
      </c>
      <c r="AX427" s="101">
        <f>IFERROR(AW427/100*VLOOKUP(TEXT(A427,"0000"),'Sci11'!$A$3:$N$492,14,FALSE),"")</f>
        <v>128.0642</v>
      </c>
      <c r="AY427" s="100">
        <f t="shared" si="447"/>
        <v>7.350843989769821</v>
      </c>
      <c r="AZ427" s="101">
        <f>IFERROR(AY427/100*VLOOKUP(TEXT(A427,"0000"),'Sci11'!$A$3:$N$492,14,FALSE),"")</f>
        <v>28.741800000000001</v>
      </c>
      <c r="BA427" s="100">
        <f t="shared" si="398"/>
        <v>34</v>
      </c>
      <c r="BB427" s="101">
        <f>IFERROR(VLOOKUP(BA427,'Criteria Table'!$A$2:$I$102,2,FALSE),"")</f>
        <v>6.6000000000000005</v>
      </c>
      <c r="BC427" s="101">
        <f t="shared" si="399"/>
        <v>40.6</v>
      </c>
      <c r="BD427" s="82">
        <f>IFERROR(VLOOKUP(A427,ATTx11!$A$2:$N$500,4,FALSE),"")</f>
        <v>92.92</v>
      </c>
      <c r="BE427" s="95">
        <f t="shared" si="400"/>
        <v>1</v>
      </c>
      <c r="BF427" s="96">
        <f t="shared" si="401"/>
        <v>93.92</v>
      </c>
      <c r="BG427" s="70">
        <f>IFERROR(VLOOKUP(A427,ATTx11!$A$2:$N$500,11,FALSE),"")</f>
        <v>464</v>
      </c>
      <c r="BH427" s="95">
        <f t="shared" si="402"/>
        <v>417.6</v>
      </c>
      <c r="BI427" s="70">
        <f>IFERROR(VLOOKUP(A427,ATTx11!$A$2:$N$500,12,FALSE),"")</f>
        <v>268</v>
      </c>
      <c r="BJ427" s="97">
        <f t="shared" si="403"/>
        <v>241.2</v>
      </c>
      <c r="BK427" s="84">
        <f>IFERROR(VLOOKUP(A427,ATTx11!$A$2:$N$500,7,FALSE),"")</f>
        <v>324</v>
      </c>
      <c r="BL427" s="97">
        <f t="shared" si="404"/>
        <v>291.60000000000002</v>
      </c>
      <c r="BM427" s="84">
        <f>IFERROR(VLOOKUP(A427,ATTx11!$A$2:$N$500,8,FALSE),"")</f>
        <v>180</v>
      </c>
      <c r="BN427" s="95">
        <f t="shared" si="405"/>
        <v>162</v>
      </c>
      <c r="BO427" s="95"/>
      <c r="BP427" s="83">
        <f>IFERROR(VLOOKUP(TEXT($A427,"0000"),'AYP11'!$B$3379:$AU$3800,17,FALSE),"")</f>
        <v>0</v>
      </c>
      <c r="BQ427" s="75">
        <f>IFERROR(VLOOKUP(BP427,'Criteria Table'!$A$2:$I$102,2,FALSE),0)</f>
        <v>10</v>
      </c>
      <c r="BR427" s="95">
        <f t="shared" si="406"/>
        <v>10</v>
      </c>
      <c r="BS427" s="83">
        <f>IFERROR(VLOOKUP(TEXT($A427,"0000"),'AYP11'!$B$847:$AU$1268,17,FALSE),"")</f>
        <v>0</v>
      </c>
      <c r="BT427" s="75">
        <f>IFERROR(VLOOKUP(BS427,'Criteria Table'!$A$2:$I$102,2,FALSE),0)</f>
        <v>10</v>
      </c>
      <c r="BU427" s="95">
        <f t="shared" si="407"/>
        <v>10</v>
      </c>
      <c r="BV427" s="83">
        <f>IFERROR(VLOOKUP(TEXT($A427,"0000"),'AYP11'!$B$2113:$AU$2534,17,FALSE),"")</f>
        <v>43</v>
      </c>
      <c r="BW427" s="75">
        <f>IFERROR(VLOOKUP(BV427,'Criteria Table'!$A$2:$I$102,2,FALSE),0)</f>
        <v>5.7</v>
      </c>
      <c r="BX427" s="95">
        <f t="shared" si="408"/>
        <v>49</v>
      </c>
      <c r="BY427" s="83">
        <f>IFERROR(VLOOKUP(TEXT($A427,"0000"),'AYP11'!$B$425:$AU$846,17,FALSE),"")</f>
        <v>0</v>
      </c>
      <c r="BZ427" s="75">
        <f>IFERROR(VLOOKUP(BY427,'Criteria Table'!$A$2:$I$102,2,FALSE),0)</f>
        <v>10</v>
      </c>
      <c r="CA427" s="95">
        <f t="shared" si="409"/>
        <v>10</v>
      </c>
      <c r="CB427" s="83">
        <f>IFERROR(VLOOKUP(TEXT($A427,"0000"),'AYP11'!$B$3:$AU$424,17,FALSE),"")</f>
        <v>0</v>
      </c>
      <c r="CC427" s="95">
        <f>IFERROR(VLOOKUP(CB427,'Criteria Table'!$A$2:$I$102,2,FALSE),0)</f>
        <v>10</v>
      </c>
      <c r="CD427" s="95">
        <f t="shared" si="410"/>
        <v>10</v>
      </c>
      <c r="CE427" s="83">
        <f>IFERROR(VLOOKUP(TEXT($A427,"0000"),'AYP11'!$B$1269:$AU$1690,17,FALSE),"")</f>
        <v>37</v>
      </c>
      <c r="CF427" s="95">
        <f>IFERROR(VLOOKUP(CE427,'Criteria Table'!$A$2:$I$102,2,FALSE),0)</f>
        <v>6.3000000000000007</v>
      </c>
      <c r="CG427" s="95">
        <f t="shared" si="411"/>
        <v>43</v>
      </c>
      <c r="CH427" s="83">
        <f>IFERROR(VLOOKUP(TEXT($A427,"0000"),'AYP11'!$B$1691:$AU$2112,17,FALSE),"")</f>
        <v>0</v>
      </c>
      <c r="CI427" s="95">
        <f>IFERROR(VLOOKUP(CH427,'Criteria Table'!$A$2:$I$102,2,FALSE),0)</f>
        <v>10</v>
      </c>
      <c r="CJ427" s="95">
        <f t="shared" si="412"/>
        <v>10</v>
      </c>
      <c r="CK427" s="83">
        <f>IFERROR(VLOOKUP(TEXT($A427,"0000"),'AYP11'!$B$2535:$AU$2956,17,FALSE),"")</f>
        <v>27</v>
      </c>
      <c r="CL427" s="95">
        <f>IFERROR(VLOOKUP(CK427,'Criteria Table'!$A$2:$I$102,2,FALSE),0)</f>
        <v>7.3000000000000007</v>
      </c>
      <c r="CM427" s="95">
        <f t="shared" si="413"/>
        <v>34</v>
      </c>
      <c r="CN427" s="76">
        <f>IFERROR(VLOOKUP(TEXT($A427,"0000"),'AYP11'!$B$3379:$AU$3800,23,FALSE),"")</f>
        <v>0</v>
      </c>
      <c r="CO427" s="95">
        <f>IFERROR(VLOOKUP(CN427,'Criteria Table'!$A$2:$I$102,2,FALSE),0)</f>
        <v>10</v>
      </c>
      <c r="CP427" s="95">
        <f t="shared" si="414"/>
        <v>10</v>
      </c>
      <c r="CQ427" s="76">
        <f>IFERROR(VLOOKUP(TEXT($A427,"0000"),'AYP11'!$B$847:$AU$1268,23,FALSE),"")</f>
        <v>0</v>
      </c>
      <c r="CR427" s="95">
        <f>IFERROR(VLOOKUP(CQ427,'Criteria Table'!$A$2:$I$102,2,FALSE),0)</f>
        <v>10</v>
      </c>
      <c r="CS427" s="95">
        <f t="shared" si="415"/>
        <v>10</v>
      </c>
      <c r="CT427" s="76">
        <f>IFERROR(VLOOKUP(TEXT($A427,"0000"),'AYP11'!$B$2113:$AU$2534,23,FALSE),"")</f>
        <v>76</v>
      </c>
      <c r="CU427" s="95">
        <f>IFERROR(VLOOKUP(CT427,'Criteria Table'!$A$2:$I$102,2,FALSE),0)</f>
        <v>2.4000000000000004</v>
      </c>
      <c r="CV427" s="95">
        <f t="shared" si="416"/>
        <v>78</v>
      </c>
      <c r="CW427" s="76">
        <f>IFERROR(VLOOKUP(TEXT($A427,"0000"),'AYP11'!$B$425:$AU$846,23,FALSE),"")</f>
        <v>0</v>
      </c>
      <c r="CX427" s="95">
        <f>IFERROR(VLOOKUP(CW427,'Criteria Table'!$A$2:$I$102,2,FALSE),0)</f>
        <v>10</v>
      </c>
      <c r="CY427" s="95">
        <f t="shared" si="417"/>
        <v>10</v>
      </c>
      <c r="CZ427" s="76">
        <f>IFERROR(VLOOKUP(TEXT($A427,"0000"),'AYP11'!$B$3:$AU$424,23,FALSE),"")</f>
        <v>0</v>
      </c>
      <c r="DA427" s="95">
        <f>IFERROR(VLOOKUP(CZ427,'Criteria Table'!$A$2:$I$102,2,FALSE),0)</f>
        <v>10</v>
      </c>
      <c r="DB427" s="95">
        <f t="shared" si="418"/>
        <v>10</v>
      </c>
      <c r="DC427" s="76">
        <f>IFERROR(VLOOKUP(TEXT($A427,"0000"),'AYP11'!$B$1269:$AU$1690,23,FALSE),"")</f>
        <v>69</v>
      </c>
      <c r="DD427" s="95">
        <f>IFERROR(VLOOKUP(DC427,'Criteria Table'!$A$2:$I$102,2,FALSE),0)</f>
        <v>3.1</v>
      </c>
      <c r="DE427" s="95">
        <f t="shared" si="419"/>
        <v>72</v>
      </c>
      <c r="DF427" s="76">
        <f>IFERROR(VLOOKUP(TEXT($A427,"0000"),'AYP11'!$B$1691:$AU$2112,23,FALSE),"")</f>
        <v>0</v>
      </c>
      <c r="DG427" s="95">
        <f>IFERROR(VLOOKUP(DF427,'Criteria Table'!$A$2:$I$102,2,FALSE),0)</f>
        <v>10</v>
      </c>
      <c r="DH427" s="95">
        <f t="shared" si="420"/>
        <v>10</v>
      </c>
      <c r="DI427" s="76">
        <f>IFERROR(VLOOKUP(TEXT($A427,"0000"),'AYP11'!$B$2535:$AU$2956,23,FALSE),"")</f>
        <v>0</v>
      </c>
      <c r="DJ427" s="95">
        <f>IFERROR(VLOOKUP(DI427,'Criteria Table'!$A$2:$I$102,2,FALSE),0)</f>
        <v>10</v>
      </c>
      <c r="DK427" s="95">
        <f t="shared" si="421"/>
        <v>10</v>
      </c>
      <c r="DL427" s="91">
        <f>IFERROR(VLOOKUP(TEXT($A427,"0000"),'AYP11'!$B$3379:$AU$3800,11,FALSE),"")</f>
        <v>0</v>
      </c>
      <c r="DM427" s="95">
        <f t="shared" si="422"/>
        <v>1</v>
      </c>
      <c r="DN427" s="95" t="str">
        <f t="shared" si="423"/>
        <v/>
      </c>
      <c r="DO427" s="91">
        <f>IFERROR(VLOOKUP(TEXT($A427,"0000"),'AYP11'!$B$847:$AU$1268,11,FALSE),"")</f>
        <v>0</v>
      </c>
      <c r="DP427" s="95">
        <f t="shared" si="424"/>
        <v>1</v>
      </c>
      <c r="DQ427" s="95" t="str">
        <f t="shared" si="425"/>
        <v/>
      </c>
      <c r="DR427" s="91">
        <f>IFERROR(VLOOKUP(TEXT($A427,"0000"),'AYP11'!$B$2113:$AU$2534,11,FALSE),"")</f>
        <v>93</v>
      </c>
      <c r="DS427" s="95">
        <f t="shared" si="426"/>
        <v>0</v>
      </c>
      <c r="DT427" s="95">
        <f t="shared" si="427"/>
        <v>93</v>
      </c>
      <c r="DU427" s="91">
        <f>IFERROR(VLOOKUP(TEXT($A427,"0000"),'AYP11'!$B$425:$AU$846,11,FALSE),"")</f>
        <v>0</v>
      </c>
      <c r="DV427" s="95">
        <f t="shared" si="428"/>
        <v>1</v>
      </c>
      <c r="DW427" s="95" t="str">
        <f t="shared" si="429"/>
        <v/>
      </c>
      <c r="DX427" s="91">
        <f>IFERROR(VLOOKUP(TEXT($A427,"0000"),'AYP11'!$B$3:$AU$424,11,FALSE),"")</f>
        <v>0</v>
      </c>
      <c r="DY427" s="95">
        <f t="shared" si="430"/>
        <v>1</v>
      </c>
      <c r="DZ427" s="95" t="str">
        <f t="shared" si="431"/>
        <v/>
      </c>
      <c r="EA427" s="91">
        <f>IFERROR(VLOOKUP(TEXT($A427,"0000"),'AYP11'!$B$1269:$AU$1690,11,FALSE),"")</f>
        <v>90</v>
      </c>
      <c r="EB427" s="95">
        <f t="shared" si="432"/>
        <v>0</v>
      </c>
      <c r="EC427" s="95">
        <f t="shared" si="433"/>
        <v>90</v>
      </c>
      <c r="ED427" s="91">
        <f>IFERROR(VLOOKUP(TEXT($A427,"0000"),'AYP11'!$B$1691:$AU$2112,11,FALSE),"")</f>
        <v>58</v>
      </c>
      <c r="EE427" s="95">
        <f t="shared" si="434"/>
        <v>1</v>
      </c>
      <c r="EF427" s="95">
        <f t="shared" si="435"/>
        <v>59</v>
      </c>
      <c r="EG427" s="91">
        <f>IFERROR(VLOOKUP(TEXT($A427,"0000"),'AYP11'!$B$2535:$AU$2956,11,FALSE),"")</f>
        <v>69</v>
      </c>
      <c r="EH427" s="95">
        <f t="shared" si="436"/>
        <v>1</v>
      </c>
      <c r="EI427" s="95">
        <f t="shared" si="437"/>
        <v>70</v>
      </c>
    </row>
    <row r="428" spans="1:147" x14ac:dyDescent="0.25">
      <c r="A428" s="248">
        <v>7781</v>
      </c>
      <c r="B428" s="291">
        <f t="shared" si="384"/>
        <v>26.083964211975225</v>
      </c>
      <c r="C428" s="50">
        <f>IFERROR(VLOOKUP(TEXT($A428,"0000"),'R-M11'!$A$2:$AA$500,4,FALSE),0)</f>
        <v>379</v>
      </c>
      <c r="D428" s="291">
        <f t="shared" si="385"/>
        <v>16.24225739848589</v>
      </c>
      <c r="E428" s="98">
        <f>IFERROR(SUM(VLOOKUP(TEXT($A428,"0000"),'R-M11'!$A$2:$AA$500,5,FALSE),VLOOKUP(TEXT($A428,"0000"),'R-M11'!$A$2:$AA$500,6,FALSE)),0)</f>
        <v>236</v>
      </c>
      <c r="F428" s="58">
        <f>IFERROR(VLOOKUP(TEXT($A428,"0000"),'R-M11'!$A$2:$AA$500,14,FALSE),0)</f>
        <v>1453</v>
      </c>
      <c r="G428" s="230">
        <f t="shared" si="438"/>
        <v>30.143964211975224</v>
      </c>
      <c r="H428" s="97">
        <f t="shared" si="386"/>
        <v>437.99179999999996</v>
      </c>
      <c r="I428" s="230">
        <f t="shared" si="439"/>
        <v>17.982257398485892</v>
      </c>
      <c r="J428" s="97">
        <f t="shared" si="387"/>
        <v>261.28220000000005</v>
      </c>
      <c r="K428" s="230">
        <f t="shared" si="388"/>
        <v>42</v>
      </c>
      <c r="L428" s="121">
        <f>IFERROR(VLOOKUP(K428,'Criteria Table'!$A$2:$I$102,2,FALSE),"")</f>
        <v>5.8000000000000007</v>
      </c>
      <c r="M428" s="230">
        <f t="shared" si="389"/>
        <v>48.126221610461116</v>
      </c>
      <c r="N428" s="286">
        <f t="shared" si="390"/>
        <v>35.159817351598171</v>
      </c>
      <c r="O428" s="50">
        <f>IFERROR(VLOOKUP(TEXT($A428,"0000"),'R-M11'!$A$2:$AA$500,17,FALSE),"")</f>
        <v>231</v>
      </c>
      <c r="P428" s="286">
        <f t="shared" si="391"/>
        <v>39.117199391171994</v>
      </c>
      <c r="Q428" s="98">
        <f>IFERROR(SUM(VLOOKUP(TEXT($A428,"0000"),'R-M11'!$A$2:$AA$500,18,FALSE),VLOOKUP(TEXT($A428,"0000"),'R-M11'!$A$2:$AA$500,19,FALSE)),0)</f>
        <v>257</v>
      </c>
      <c r="R428" s="69">
        <f>IFERROR(VLOOKUP(TEXT($A428,"0000"),'R-M11'!$A$2:$AA$500,27,FALSE),0)</f>
        <v>657</v>
      </c>
      <c r="S428" s="121">
        <f t="shared" si="440"/>
        <v>36.979817351598172</v>
      </c>
      <c r="T428" s="70">
        <f t="shared" si="392"/>
        <v>242.95739999999998</v>
      </c>
      <c r="U428" s="121">
        <f t="shared" si="441"/>
        <v>39.897199391171995</v>
      </c>
      <c r="V428" s="70">
        <f t="shared" si="393"/>
        <v>262.12459999999999</v>
      </c>
      <c r="W428" s="121">
        <f t="shared" si="394"/>
        <v>74</v>
      </c>
      <c r="X428" s="124">
        <f>IFERROR(VLOOKUP(W428,'Criteria Table'!$A$2:$I$102,2,FALSE),"")</f>
        <v>2.6</v>
      </c>
      <c r="Y428" s="121">
        <f t="shared" si="395"/>
        <v>76.877016742770167</v>
      </c>
      <c r="Z428" s="92">
        <f>IFERROR(IF(VLOOKUP(A428,'SG11'!$A$3:$AI$500,18,FALSE)="","NA",VLOOKUP(A428,'SG11'!$A$3:$AI$500,18,FALSE)),"")</f>
        <v>52</v>
      </c>
      <c r="AA428" s="75">
        <f>IFERROR(VLOOKUP(Z428,'Criteria Table'!$A$2:$I$102,6,FALSE),"NA")</f>
        <v>10</v>
      </c>
      <c r="AB428" s="95">
        <f t="shared" si="442"/>
        <v>62</v>
      </c>
      <c r="AC428" s="84">
        <f>IFERROR(IF(VLOOKUP(A428,'SG11'!$A$3:$AI$500,19,FALSE)="","NA",VLOOKUP(A428,'SG11'!$A$3:$AI$500,19,FALSE)),"")</f>
        <v>77</v>
      </c>
      <c r="AD428" s="75">
        <f>IFERROR(VLOOKUP(AC428,'Criteria Table'!$A$2:$I$102,6,FALSE),"NA")</f>
        <v>5</v>
      </c>
      <c r="AE428" s="95">
        <f t="shared" si="443"/>
        <v>82</v>
      </c>
      <c r="AF428" s="92">
        <f>IFERROR(IF(VLOOKUP(A428,'SG11'!$A$3:$AI$500,20,FALSE)="","NA",VLOOKUP(A428,'SG11'!$A$3:$AI$500,20,FALSE)),"")</f>
        <v>55</v>
      </c>
      <c r="AG428" s="75">
        <f>IFERROR(VLOOKUP(AF428,'Criteria Table'!$A$2:$I$102,6,FALSE),"NA")</f>
        <v>10</v>
      </c>
      <c r="AH428" s="95">
        <f t="shared" si="444"/>
        <v>65</v>
      </c>
      <c r="AI428" s="84">
        <f>IFERROR(IF(VLOOKUP(A428,'SG11'!$A$3:$AI$500,21,FALSE)="","NA",VLOOKUP(A428,'SG11'!$A$3:$AI$500,21,FALSE)),"")</f>
        <v>71</v>
      </c>
      <c r="AJ428" s="75">
        <f>IFERROR(VLOOKUP(AI428,'Criteria Table'!$A$2:$I$102,6,FALSE),"NA")</f>
        <v>5</v>
      </c>
      <c r="AK428" s="95">
        <f t="shared" si="445"/>
        <v>76</v>
      </c>
      <c r="AL428" s="99">
        <f>IFERROR(VLOOKUP(TEXT(A428,"0000"),'W11'!$A$1:$E$500,4,FALSE)/AP428*100,"")</f>
        <v>95.766423357664237</v>
      </c>
      <c r="AM428" s="97">
        <f>IFERROR(VLOOKUP(TEXT(A428,"0000"),'W11'!$A$1:$E$500,4,FALSE),"")</f>
        <v>656</v>
      </c>
      <c r="AN428" s="99">
        <f t="shared" si="396"/>
        <v>95.766423357664237</v>
      </c>
      <c r="AO428" s="97">
        <f t="shared" si="397"/>
        <v>656</v>
      </c>
      <c r="AP428" s="99">
        <f>IFERROR(VLOOKUP(TEXT(A428,"0000"),'W11'!$A$1:$E$500,5,FALSE),"")</f>
        <v>685</v>
      </c>
      <c r="AQ428" s="97">
        <f>IFERROR(VLOOKUP(ROUND(AL428,0),'Criteria Table'!$A$2:$I$102,4,FALSE),0)</f>
        <v>0</v>
      </c>
      <c r="AR428" s="128"/>
      <c r="AS428" s="95"/>
      <c r="AT428" s="95"/>
      <c r="AU428" s="100">
        <f>IFERROR(VLOOKUP(TEXT(A428,"0000"),'Sci11'!$A$3:$N$492,4,FALSE)/VLOOKUP(TEXT(A428,"0000"),'Sci11'!$A$3:$N$492,14,FALSE)*100,"")</f>
        <v>29.439999999999998</v>
      </c>
      <c r="AV428" s="101">
        <f>SUM(VLOOKUP(TEXT(A428,"0000"),'Sci11'!$A$3:$N$492,5,FALSE),VLOOKUP(TEXT(A428,"0000"),'Sci11'!$A$3:$N$492,6,FALSE))/VLOOKUP(TEXT(A428,"0000"),'Sci11'!$A$3:$N$492,14,FALSE)*100</f>
        <v>7.04</v>
      </c>
      <c r="AW428" s="100">
        <f t="shared" si="446"/>
        <v>33.919999999999995</v>
      </c>
      <c r="AX428" s="101">
        <f>IFERROR(AW428/100*VLOOKUP(TEXT(A428,"0000"),'Sci11'!$A$3:$N$492,14,FALSE),"")</f>
        <v>211.99999999999997</v>
      </c>
      <c r="AY428" s="100">
        <f t="shared" si="447"/>
        <v>8.9600000000000009</v>
      </c>
      <c r="AZ428" s="101">
        <f>IFERROR(AY428/100*VLOOKUP(TEXT(A428,"0000"),'Sci11'!$A$3:$N$492,14,FALSE),"")</f>
        <v>56.000000000000007</v>
      </c>
      <c r="BA428" s="100">
        <f t="shared" si="398"/>
        <v>36</v>
      </c>
      <c r="BB428" s="101">
        <f>IFERROR(VLOOKUP(BA428,'Criteria Table'!$A$2:$I$102,2,FALSE),"")</f>
        <v>6.4</v>
      </c>
      <c r="BC428" s="101">
        <f t="shared" si="399"/>
        <v>42.4</v>
      </c>
      <c r="BD428" s="82">
        <f>IFERROR(VLOOKUP(A428,ATTx11!$A$2:$N$500,4,FALSE),"")</f>
        <v>94.12</v>
      </c>
      <c r="BE428" s="95">
        <f t="shared" si="400"/>
        <v>0.5</v>
      </c>
      <c r="BF428" s="96">
        <f t="shared" si="401"/>
        <v>94.62</v>
      </c>
      <c r="BG428" s="70">
        <f>IFERROR(VLOOKUP(A428,ATTx11!$A$2:$N$500,11,FALSE),"")</f>
        <v>1111</v>
      </c>
      <c r="BH428" s="95">
        <f t="shared" si="402"/>
        <v>999.9</v>
      </c>
      <c r="BI428" s="70">
        <f>IFERROR(VLOOKUP(A428,ATTx11!$A$2:$N$500,12,FALSE),"")</f>
        <v>365</v>
      </c>
      <c r="BJ428" s="97">
        <f t="shared" si="403"/>
        <v>328.5</v>
      </c>
      <c r="BK428" s="84">
        <f>IFERROR(VLOOKUP(A428,ATTx11!$A$2:$N$500,7,FALSE),"")</f>
        <v>627</v>
      </c>
      <c r="BL428" s="97">
        <f t="shared" si="404"/>
        <v>564.29999999999995</v>
      </c>
      <c r="BM428" s="84">
        <f>IFERROR(VLOOKUP(A428,ATTx11!$A$2:$N$500,8,FALSE),"")</f>
        <v>252</v>
      </c>
      <c r="BN428" s="95">
        <f t="shared" si="405"/>
        <v>226.8</v>
      </c>
      <c r="BO428" s="95"/>
      <c r="BP428" s="83">
        <f>IFERROR(VLOOKUP(TEXT($A428,"0000"),'AYP11'!$B$3379:$AU$3800,17,FALSE),"")</f>
        <v>49</v>
      </c>
      <c r="BQ428" s="75">
        <f>IFERROR(VLOOKUP(BP428,'Criteria Table'!$A$2:$I$102,2,FALSE),0)</f>
        <v>5.1000000000000005</v>
      </c>
      <c r="BR428" s="95">
        <f t="shared" si="406"/>
        <v>54</v>
      </c>
      <c r="BS428" s="83">
        <f>IFERROR(VLOOKUP(TEXT($A428,"0000"),'AYP11'!$B$847:$AU$1268,17,FALSE),"")</f>
        <v>0</v>
      </c>
      <c r="BT428" s="75">
        <f>IFERROR(VLOOKUP(BS428,'Criteria Table'!$A$2:$I$102,2,FALSE),0)</f>
        <v>10</v>
      </c>
      <c r="BU428" s="95">
        <f t="shared" si="407"/>
        <v>10</v>
      </c>
      <c r="BV428" s="83">
        <f>IFERROR(VLOOKUP(TEXT($A428,"0000"),'AYP11'!$B$2113:$AU$2534,17,FALSE),"")</f>
        <v>43</v>
      </c>
      <c r="BW428" s="75">
        <f>IFERROR(VLOOKUP(BV428,'Criteria Table'!$A$2:$I$102,2,FALSE),0)</f>
        <v>5.7</v>
      </c>
      <c r="BX428" s="95">
        <f t="shared" si="408"/>
        <v>49</v>
      </c>
      <c r="BY428" s="83">
        <f>IFERROR(VLOOKUP(TEXT($A428,"0000"),'AYP11'!$B$425:$AU$846,17,FALSE),"")</f>
        <v>0</v>
      </c>
      <c r="BZ428" s="75">
        <f>IFERROR(VLOOKUP(BY428,'Criteria Table'!$A$2:$I$102,2,FALSE),0)</f>
        <v>10</v>
      </c>
      <c r="CA428" s="95">
        <f t="shared" si="409"/>
        <v>10</v>
      </c>
      <c r="CB428" s="83">
        <f>IFERROR(VLOOKUP(TEXT($A428,"0000"),'AYP11'!$B$3:$AU$424,17,FALSE),"")</f>
        <v>0</v>
      </c>
      <c r="CC428" s="95">
        <f>IFERROR(VLOOKUP(CB428,'Criteria Table'!$A$2:$I$102,2,FALSE),0)</f>
        <v>10</v>
      </c>
      <c r="CD428" s="95">
        <f t="shared" si="410"/>
        <v>10</v>
      </c>
      <c r="CE428" s="83">
        <f>IFERROR(VLOOKUP(TEXT($A428,"0000"),'AYP11'!$B$1269:$AU$1690,17,FALSE),"")</f>
        <v>39</v>
      </c>
      <c r="CF428" s="95">
        <f>IFERROR(VLOOKUP(CE428,'Criteria Table'!$A$2:$I$102,2,FALSE),0)</f>
        <v>6.1000000000000005</v>
      </c>
      <c r="CG428" s="95">
        <f t="shared" si="411"/>
        <v>45</v>
      </c>
      <c r="CH428" s="83">
        <f>IFERROR(VLOOKUP(TEXT($A428,"0000"),'AYP11'!$B$1691:$AU$2112,17,FALSE),"")</f>
        <v>13</v>
      </c>
      <c r="CI428" s="95">
        <f>IFERROR(VLOOKUP(CH428,'Criteria Table'!$A$2:$I$102,2,FALSE),0)</f>
        <v>8.7000000000000011</v>
      </c>
      <c r="CJ428" s="95">
        <f t="shared" si="412"/>
        <v>22</v>
      </c>
      <c r="CK428" s="83">
        <f>IFERROR(VLOOKUP(TEXT($A428,"0000"),'AYP11'!$B$2535:$AU$2956,17,FALSE),"")</f>
        <v>28</v>
      </c>
      <c r="CL428" s="95">
        <f>IFERROR(VLOOKUP(CK428,'Criteria Table'!$A$2:$I$102,2,FALSE),0)</f>
        <v>7.2</v>
      </c>
      <c r="CM428" s="95">
        <f t="shared" si="413"/>
        <v>35</v>
      </c>
      <c r="CN428" s="76">
        <f>IFERROR(VLOOKUP(TEXT($A428,"0000"),'AYP11'!$B$3379:$AU$3800,23,FALSE),"")</f>
        <v>0</v>
      </c>
      <c r="CO428" s="95">
        <f>IFERROR(VLOOKUP(CN428,'Criteria Table'!$A$2:$I$102,2,FALSE),0)</f>
        <v>10</v>
      </c>
      <c r="CP428" s="95">
        <f t="shared" si="414"/>
        <v>10</v>
      </c>
      <c r="CQ428" s="76">
        <f>IFERROR(VLOOKUP(TEXT($A428,"0000"),'AYP11'!$B$847:$AU$1268,23,FALSE),"")</f>
        <v>0</v>
      </c>
      <c r="CR428" s="95">
        <f>IFERROR(VLOOKUP(CQ428,'Criteria Table'!$A$2:$I$102,2,FALSE),0)</f>
        <v>10</v>
      </c>
      <c r="CS428" s="95">
        <f t="shared" si="415"/>
        <v>10</v>
      </c>
      <c r="CT428" s="76">
        <f>IFERROR(VLOOKUP(TEXT($A428,"0000"),'AYP11'!$B$2113:$AU$2534,23,FALSE),"")</f>
        <v>75</v>
      </c>
      <c r="CU428" s="95">
        <f>IFERROR(VLOOKUP(CT428,'Criteria Table'!$A$2:$I$102,2,FALSE),0)</f>
        <v>2.5</v>
      </c>
      <c r="CV428" s="95">
        <f t="shared" si="416"/>
        <v>78</v>
      </c>
      <c r="CW428" s="76">
        <f>IFERROR(VLOOKUP(TEXT($A428,"0000"),'AYP11'!$B$425:$AU$846,23,FALSE),"")</f>
        <v>0</v>
      </c>
      <c r="CX428" s="95">
        <f>IFERROR(VLOOKUP(CW428,'Criteria Table'!$A$2:$I$102,2,FALSE),0)</f>
        <v>10</v>
      </c>
      <c r="CY428" s="95">
        <f t="shared" si="417"/>
        <v>10</v>
      </c>
      <c r="CZ428" s="76">
        <f>IFERROR(VLOOKUP(TEXT($A428,"0000"),'AYP11'!$B$3:$AU$424,23,FALSE),"")</f>
        <v>0</v>
      </c>
      <c r="DA428" s="95">
        <f>IFERROR(VLOOKUP(CZ428,'Criteria Table'!$A$2:$I$102,2,FALSE),0)</f>
        <v>10</v>
      </c>
      <c r="DB428" s="95">
        <f t="shared" si="418"/>
        <v>10</v>
      </c>
      <c r="DC428" s="76">
        <f>IFERROR(VLOOKUP(TEXT($A428,"0000"),'AYP11'!$B$1269:$AU$1690,23,FALSE),"")</f>
        <v>73</v>
      </c>
      <c r="DD428" s="95">
        <f>IFERROR(VLOOKUP(DC428,'Criteria Table'!$A$2:$I$102,2,FALSE),0)</f>
        <v>2.7</v>
      </c>
      <c r="DE428" s="95">
        <f t="shared" si="419"/>
        <v>76</v>
      </c>
      <c r="DF428" s="76">
        <f>IFERROR(VLOOKUP(TEXT($A428,"0000"),'AYP11'!$B$1691:$AU$2112,23,FALSE),"")</f>
        <v>0</v>
      </c>
      <c r="DG428" s="95">
        <f>IFERROR(VLOOKUP(DF428,'Criteria Table'!$A$2:$I$102,2,FALSE),0)</f>
        <v>10</v>
      </c>
      <c r="DH428" s="95">
        <f t="shared" si="420"/>
        <v>10</v>
      </c>
      <c r="DI428" s="76">
        <f>IFERROR(VLOOKUP(TEXT($A428,"0000"),'AYP11'!$B$2535:$AU$2956,23,FALSE),"")</f>
        <v>0</v>
      </c>
      <c r="DJ428" s="95">
        <f>IFERROR(VLOOKUP(DI428,'Criteria Table'!$A$2:$I$102,2,FALSE),0)</f>
        <v>10</v>
      </c>
      <c r="DK428" s="95">
        <f t="shared" si="421"/>
        <v>10</v>
      </c>
      <c r="DL428" s="91">
        <f>IFERROR(VLOOKUP(TEXT($A428,"0000"),'AYP11'!$B$3379:$AU$3800,11,FALSE),"")</f>
        <v>0</v>
      </c>
      <c r="DM428" s="95">
        <f t="shared" si="422"/>
        <v>1</v>
      </c>
      <c r="DN428" s="95" t="str">
        <f t="shared" si="423"/>
        <v/>
      </c>
      <c r="DO428" s="91">
        <f>IFERROR(VLOOKUP(TEXT($A428,"0000"),'AYP11'!$B$847:$AU$1268,11,FALSE),"")</f>
        <v>0</v>
      </c>
      <c r="DP428" s="95">
        <f t="shared" si="424"/>
        <v>1</v>
      </c>
      <c r="DQ428" s="95" t="str">
        <f t="shared" si="425"/>
        <v/>
      </c>
      <c r="DR428" s="91">
        <f>IFERROR(VLOOKUP(TEXT($A428,"0000"),'AYP11'!$B$2113:$AU$2534,11,FALSE),"")</f>
        <v>0</v>
      </c>
      <c r="DS428" s="95">
        <f t="shared" si="426"/>
        <v>1</v>
      </c>
      <c r="DT428" s="95" t="str">
        <f t="shared" si="427"/>
        <v/>
      </c>
      <c r="DU428" s="91">
        <f>IFERROR(VLOOKUP(TEXT($A428,"0000"),'AYP11'!$B$425:$AU$846,11,FALSE),"")</f>
        <v>0</v>
      </c>
      <c r="DV428" s="95">
        <f t="shared" si="428"/>
        <v>1</v>
      </c>
      <c r="DW428" s="95" t="str">
        <f t="shared" si="429"/>
        <v/>
      </c>
      <c r="DX428" s="91">
        <f>IFERROR(VLOOKUP(TEXT($A428,"0000"),'AYP11'!$B$3:$AU$424,11,FALSE),"")</f>
        <v>0</v>
      </c>
      <c r="DY428" s="95">
        <f t="shared" si="430"/>
        <v>1</v>
      </c>
      <c r="DZ428" s="95" t="str">
        <f t="shared" si="431"/>
        <v/>
      </c>
      <c r="EA428" s="91">
        <f>IFERROR(VLOOKUP(TEXT($A428,"0000"),'AYP11'!$B$1269:$AU$1690,11,FALSE),"")</f>
        <v>0</v>
      </c>
      <c r="EB428" s="95">
        <f t="shared" si="432"/>
        <v>1</v>
      </c>
      <c r="EC428" s="95" t="str">
        <f t="shared" si="433"/>
        <v/>
      </c>
      <c r="ED428" s="91">
        <f>IFERROR(VLOOKUP(TEXT($A428,"0000"),'AYP11'!$B$1691:$AU$2112,11,FALSE),"")</f>
        <v>77</v>
      </c>
      <c r="EE428" s="95">
        <f t="shared" si="434"/>
        <v>1</v>
      </c>
      <c r="EF428" s="95">
        <f t="shared" si="435"/>
        <v>78</v>
      </c>
      <c r="EG428" s="91">
        <f>IFERROR(VLOOKUP(TEXT($A428,"0000"),'AYP11'!$B$2535:$AU$2956,11,FALSE),"")</f>
        <v>88</v>
      </c>
      <c r="EH428" s="95">
        <f t="shared" si="436"/>
        <v>1</v>
      </c>
      <c r="EI428" s="95">
        <f t="shared" si="437"/>
        <v>89</v>
      </c>
      <c r="EP428" s="34">
        <v>27</v>
      </c>
      <c r="EQ428" s="102" t="s">
        <v>1298</v>
      </c>
    </row>
    <row r="429" spans="1:147" x14ac:dyDescent="0.25">
      <c r="A429" s="248">
        <v>7791</v>
      </c>
      <c r="B429" s="291">
        <f t="shared" si="384"/>
        <v>9.2920353982300892</v>
      </c>
      <c r="C429" s="50">
        <f>IFERROR(VLOOKUP(TEXT($A429,"0000"),'R-M11'!$A$2:$AA$500,4,FALSE),0)</f>
        <v>42</v>
      </c>
      <c r="D429" s="291">
        <f t="shared" si="385"/>
        <v>3.7610619469026552</v>
      </c>
      <c r="E429" s="98">
        <f>IFERROR(SUM(VLOOKUP(TEXT($A429,"0000"),'R-M11'!$A$2:$AA$500,5,FALSE),VLOOKUP(TEXT($A429,"0000"),'R-M11'!$A$2:$AA$500,6,FALSE)),0)</f>
        <v>17</v>
      </c>
      <c r="F429" s="58">
        <f>IFERROR(VLOOKUP(TEXT($A429,"0000"),'R-M11'!$A$2:$AA$500,14,FALSE),0)</f>
        <v>452</v>
      </c>
      <c r="G429" s="230">
        <f t="shared" si="438"/>
        <v>15.382035398230091</v>
      </c>
      <c r="H429" s="97">
        <f t="shared" si="386"/>
        <v>69.526800000000009</v>
      </c>
      <c r="I429" s="230">
        <f t="shared" si="439"/>
        <v>6.371061946902655</v>
      </c>
      <c r="J429" s="97">
        <f t="shared" si="387"/>
        <v>28.7972</v>
      </c>
      <c r="K429" s="230">
        <f t="shared" si="388"/>
        <v>13</v>
      </c>
      <c r="L429" s="121">
        <f>IFERROR(VLOOKUP(K429,'Criteria Table'!$A$2:$I$102,2,FALSE),"")</f>
        <v>8.7000000000000011</v>
      </c>
      <c r="M429" s="230">
        <f t="shared" si="389"/>
        <v>21.753097345132744</v>
      </c>
      <c r="N429" s="286">
        <f t="shared" si="390"/>
        <v>32.692307692307693</v>
      </c>
      <c r="O429" s="50">
        <f>IFERROR(VLOOKUP(TEXT($A429,"0000"),'R-M11'!$A$2:$AA$500,17,FALSE),"")</f>
        <v>68</v>
      </c>
      <c r="P429" s="286">
        <f t="shared" si="391"/>
        <v>19.230769230769234</v>
      </c>
      <c r="Q429" s="98">
        <f>IFERROR(SUM(VLOOKUP(TEXT($A429,"0000"),'R-M11'!$A$2:$AA$500,18,FALSE),VLOOKUP(TEXT($A429,"0000"),'R-M11'!$A$2:$AA$500,19,FALSE)),0)</f>
        <v>40</v>
      </c>
      <c r="R429" s="69">
        <f>IFERROR(VLOOKUP(TEXT($A429,"0000"),'R-M11'!$A$2:$AA$500,27,FALSE),0)</f>
        <v>208</v>
      </c>
      <c r="S429" s="121">
        <f t="shared" si="440"/>
        <v>36.052307692307693</v>
      </c>
      <c r="T429" s="70">
        <f t="shared" si="392"/>
        <v>74.988799999999998</v>
      </c>
      <c r="U429" s="121">
        <f t="shared" si="441"/>
        <v>20.670769230769235</v>
      </c>
      <c r="V429" s="70">
        <f t="shared" si="393"/>
        <v>42.995200000000004</v>
      </c>
      <c r="W429" s="121">
        <f t="shared" si="394"/>
        <v>52</v>
      </c>
      <c r="X429" s="124">
        <f>IFERROR(VLOOKUP(W429,'Criteria Table'!$A$2:$I$102,2,FALSE),"")</f>
        <v>4.8000000000000007</v>
      </c>
      <c r="Y429" s="121">
        <f t="shared" si="395"/>
        <v>56.723076923076931</v>
      </c>
      <c r="Z429" s="92">
        <f>IFERROR(IF(VLOOKUP(A429,'SG11'!$A$3:$AI$500,18,FALSE)="","NA",VLOOKUP(A429,'SG11'!$A$3:$AI$500,18,FALSE)),"")</f>
        <v>38</v>
      </c>
      <c r="AA429" s="75">
        <f>IFERROR(VLOOKUP(Z429,'Criteria Table'!$A$2:$I$102,6,FALSE),"NA")</f>
        <v>10</v>
      </c>
      <c r="AB429" s="95">
        <f t="shared" si="442"/>
        <v>48</v>
      </c>
      <c r="AC429" s="84">
        <f>IFERROR(IF(VLOOKUP(A429,'SG11'!$A$3:$AI$500,19,FALSE)="","NA",VLOOKUP(A429,'SG11'!$A$3:$AI$500,19,FALSE)),"")</f>
        <v>75</v>
      </c>
      <c r="AD429" s="75">
        <f>IFERROR(VLOOKUP(AC429,'Criteria Table'!$A$2:$I$102,6,FALSE),"NA")</f>
        <v>5</v>
      </c>
      <c r="AE429" s="95">
        <f t="shared" si="443"/>
        <v>80</v>
      </c>
      <c r="AF429" s="92">
        <f>IFERROR(IF(VLOOKUP(A429,'SG11'!$A$3:$AI$500,20,FALSE)="","NA",VLOOKUP(A429,'SG11'!$A$3:$AI$500,20,FALSE)),"")</f>
        <v>39</v>
      </c>
      <c r="AG429" s="75">
        <f>IFERROR(VLOOKUP(AF429,'Criteria Table'!$A$2:$I$102,6,FALSE),"NA")</f>
        <v>10</v>
      </c>
      <c r="AH429" s="95">
        <f t="shared" si="444"/>
        <v>49</v>
      </c>
      <c r="AI429" s="84">
        <f>IFERROR(IF(VLOOKUP(A429,'SG11'!$A$3:$AI$500,21,FALSE)="","NA",VLOOKUP(A429,'SG11'!$A$3:$AI$500,21,FALSE)),"")</f>
        <v>72</v>
      </c>
      <c r="AJ429" s="75">
        <f>IFERROR(VLOOKUP(AI429,'Criteria Table'!$A$2:$I$102,6,FALSE),"NA")</f>
        <v>5</v>
      </c>
      <c r="AK429" s="95">
        <f t="shared" si="445"/>
        <v>77</v>
      </c>
      <c r="AL429" s="99">
        <f>IFERROR(VLOOKUP(TEXT(A429,"0000"),'W11'!$A$1:$E$500,4,FALSE)/AP429*100,"")</f>
        <v>87.096774193548384</v>
      </c>
      <c r="AM429" s="97">
        <f>IFERROR(VLOOKUP(TEXT(A429,"0000"),'W11'!$A$1:$E$500,4,FALSE),"")</f>
        <v>189</v>
      </c>
      <c r="AN429" s="99">
        <f t="shared" si="396"/>
        <v>88.096774193548384</v>
      </c>
      <c r="AO429" s="97">
        <f t="shared" si="397"/>
        <v>191.17000000000002</v>
      </c>
      <c r="AP429" s="99">
        <f>IFERROR(VLOOKUP(TEXT(A429,"0000"),'W11'!$A$1:$E$500,5,FALSE),"")</f>
        <v>217</v>
      </c>
      <c r="AQ429" s="97">
        <f>IFERROR(VLOOKUP(ROUND(AL429,0),'Criteria Table'!$A$2:$I$102,4,FALSE),0)</f>
        <v>1</v>
      </c>
      <c r="AR429" s="128"/>
      <c r="AS429" s="95"/>
      <c r="AT429" s="95"/>
      <c r="AU429" s="100">
        <f>IFERROR(VLOOKUP(TEXT(A429,"0000"),'Sci11'!$A$3:$N$492,4,FALSE)/VLOOKUP(TEXT(A429,"0000"),'Sci11'!$A$3:$N$492,14,FALSE)*100,"")</f>
        <v>18.32460732984293</v>
      </c>
      <c r="AV429" s="101">
        <f>SUM(VLOOKUP(TEXT(A429,"0000"),'Sci11'!$A$3:$N$492,5,FALSE),VLOOKUP(TEXT(A429,"0000"),'Sci11'!$A$3:$N$492,6,FALSE))/VLOOKUP(TEXT(A429,"0000"),'Sci11'!$A$3:$N$492,14,FALSE)*100</f>
        <v>1.0471204188481675</v>
      </c>
      <c r="AW429" s="100">
        <f t="shared" si="446"/>
        <v>23.994607329842928</v>
      </c>
      <c r="AX429" s="101">
        <f>IFERROR(AW429/100*VLOOKUP(TEXT(A429,"0000"),'Sci11'!$A$3:$N$492,14,FALSE),"")</f>
        <v>45.829699999999995</v>
      </c>
      <c r="AY429" s="100">
        <f t="shared" si="447"/>
        <v>3.477120418848167</v>
      </c>
      <c r="AZ429" s="101">
        <f>IFERROR(AY429/100*VLOOKUP(TEXT(A429,"0000"),'Sci11'!$A$3:$N$492,14,FALSE),"")</f>
        <v>6.6412999999999984</v>
      </c>
      <c r="BA429" s="100">
        <f t="shared" si="398"/>
        <v>19</v>
      </c>
      <c r="BB429" s="101">
        <f>IFERROR(VLOOKUP(BA429,'Criteria Table'!$A$2:$I$102,2,FALSE),"")</f>
        <v>8.1</v>
      </c>
      <c r="BC429" s="101">
        <f t="shared" si="399"/>
        <v>27.1</v>
      </c>
      <c r="BD429" s="82">
        <f>IFERROR(VLOOKUP(A429,ATTx11!$A$2:$N$500,4,FALSE),"")</f>
        <v>92.04</v>
      </c>
      <c r="BE429" s="95">
        <f t="shared" si="400"/>
        <v>1</v>
      </c>
      <c r="BF429" s="96">
        <f t="shared" si="401"/>
        <v>93.04</v>
      </c>
      <c r="BG429" s="70">
        <f>IFERROR(VLOOKUP(A429,ATTx11!$A$2:$N$500,11,FALSE),"")</f>
        <v>612</v>
      </c>
      <c r="BH429" s="95">
        <f t="shared" si="402"/>
        <v>550.79999999999995</v>
      </c>
      <c r="BI429" s="70">
        <f>IFERROR(VLOOKUP(A429,ATTx11!$A$2:$N$500,12,FALSE),"")</f>
        <v>187</v>
      </c>
      <c r="BJ429" s="97">
        <f t="shared" si="403"/>
        <v>168.3</v>
      </c>
      <c r="BK429" s="84">
        <f>IFERROR(VLOOKUP(A429,ATTx11!$A$2:$N$500,7,FALSE),"")</f>
        <v>334</v>
      </c>
      <c r="BL429" s="97">
        <f t="shared" si="404"/>
        <v>300.60000000000002</v>
      </c>
      <c r="BM429" s="84">
        <f>IFERROR(VLOOKUP(A429,ATTx11!$A$2:$N$500,8,FALSE),"")</f>
        <v>141</v>
      </c>
      <c r="BN429" s="95">
        <f t="shared" si="405"/>
        <v>126.9</v>
      </c>
      <c r="BO429" s="95"/>
      <c r="BP429" s="83">
        <f>IFERROR(VLOOKUP(TEXT($A429,"0000"),'AYP11'!$B$3379:$AU$3800,17,FALSE),"")</f>
        <v>0</v>
      </c>
      <c r="BQ429" s="75">
        <f>IFERROR(VLOOKUP(BP429,'Criteria Table'!$A$2:$I$102,2,FALSE),0)</f>
        <v>10</v>
      </c>
      <c r="BR429" s="95">
        <f t="shared" si="406"/>
        <v>10</v>
      </c>
      <c r="BS429" s="83">
        <f>IFERROR(VLOOKUP(TEXT($A429,"0000"),'AYP11'!$B$847:$AU$1268,17,FALSE),"")</f>
        <v>16</v>
      </c>
      <c r="BT429" s="75">
        <f>IFERROR(VLOOKUP(BS429,'Criteria Table'!$A$2:$I$102,2,FALSE),0)</f>
        <v>8.4</v>
      </c>
      <c r="BU429" s="95">
        <f t="shared" si="407"/>
        <v>24</v>
      </c>
      <c r="BV429" s="83">
        <f>IFERROR(VLOOKUP(TEXT($A429,"0000"),'AYP11'!$B$2113:$AU$2534,17,FALSE),"")</f>
        <v>17</v>
      </c>
      <c r="BW429" s="75">
        <f>IFERROR(VLOOKUP(BV429,'Criteria Table'!$A$2:$I$102,2,FALSE),0)</f>
        <v>8.3000000000000007</v>
      </c>
      <c r="BX429" s="95">
        <f t="shared" si="408"/>
        <v>25</v>
      </c>
      <c r="BY429" s="83">
        <f>IFERROR(VLOOKUP(TEXT($A429,"0000"),'AYP11'!$B$425:$AU$846,17,FALSE),"")</f>
        <v>0</v>
      </c>
      <c r="BZ429" s="75">
        <f>IFERROR(VLOOKUP(BY429,'Criteria Table'!$A$2:$I$102,2,FALSE),0)</f>
        <v>10</v>
      </c>
      <c r="CA429" s="95">
        <f t="shared" si="409"/>
        <v>10</v>
      </c>
      <c r="CB429" s="83">
        <f>IFERROR(VLOOKUP(TEXT($A429,"0000"),'AYP11'!$B$3:$AU$424,17,FALSE),"")</f>
        <v>0</v>
      </c>
      <c r="CC429" s="95">
        <f>IFERROR(VLOOKUP(CB429,'Criteria Table'!$A$2:$I$102,2,FALSE),0)</f>
        <v>10</v>
      </c>
      <c r="CD429" s="95">
        <f t="shared" si="410"/>
        <v>10</v>
      </c>
      <c r="CE429" s="83">
        <f>IFERROR(VLOOKUP(TEXT($A429,"0000"),'AYP11'!$B$1269:$AU$1690,17,FALSE),"")</f>
        <v>17</v>
      </c>
      <c r="CF429" s="95">
        <f>IFERROR(VLOOKUP(CE429,'Criteria Table'!$A$2:$I$102,2,FALSE),0)</f>
        <v>8.3000000000000007</v>
      </c>
      <c r="CG429" s="95">
        <f t="shared" si="411"/>
        <v>25</v>
      </c>
      <c r="CH429" s="83">
        <f>IFERROR(VLOOKUP(TEXT($A429,"0000"),'AYP11'!$B$1691:$AU$2112,17,FALSE),"")</f>
        <v>0</v>
      </c>
      <c r="CI429" s="95">
        <f>IFERROR(VLOOKUP(CH429,'Criteria Table'!$A$2:$I$102,2,FALSE),0)</f>
        <v>10</v>
      </c>
      <c r="CJ429" s="95">
        <f t="shared" si="412"/>
        <v>10</v>
      </c>
      <c r="CK429" s="83">
        <f>IFERROR(VLOOKUP(TEXT($A429,"0000"),'AYP11'!$B$2535:$AU$2956,17,FALSE),"")</f>
        <v>23</v>
      </c>
      <c r="CL429" s="95">
        <f>IFERROR(VLOOKUP(CK429,'Criteria Table'!$A$2:$I$102,2,FALSE),0)</f>
        <v>7.7</v>
      </c>
      <c r="CM429" s="95">
        <f t="shared" si="413"/>
        <v>31</v>
      </c>
      <c r="CN429" s="76">
        <f>IFERROR(VLOOKUP(TEXT($A429,"0000"),'AYP11'!$B$3379:$AU$3800,23,FALSE),"")</f>
        <v>0</v>
      </c>
      <c r="CO429" s="95">
        <f>IFERROR(VLOOKUP(CN429,'Criteria Table'!$A$2:$I$102,2,FALSE),0)</f>
        <v>10</v>
      </c>
      <c r="CP429" s="95">
        <f t="shared" si="414"/>
        <v>10</v>
      </c>
      <c r="CQ429" s="76">
        <f>IFERROR(VLOOKUP(TEXT($A429,"0000"),'AYP11'!$B$847:$AU$1268,23,FALSE),"")</f>
        <v>55</v>
      </c>
      <c r="CR429" s="95">
        <f>IFERROR(VLOOKUP(CQ429,'Criteria Table'!$A$2:$I$102,2,FALSE),0)</f>
        <v>4.5</v>
      </c>
      <c r="CS429" s="95">
        <f t="shared" si="415"/>
        <v>60</v>
      </c>
      <c r="CT429" s="76">
        <f>IFERROR(VLOOKUP(TEXT($A429,"0000"),'AYP11'!$B$2113:$AU$2534,23,FALSE),"")</f>
        <v>51</v>
      </c>
      <c r="CU429" s="95">
        <f>IFERROR(VLOOKUP(CT429,'Criteria Table'!$A$2:$I$102,2,FALSE),0)</f>
        <v>4.9000000000000004</v>
      </c>
      <c r="CV429" s="95">
        <f t="shared" si="416"/>
        <v>56</v>
      </c>
      <c r="CW429" s="76">
        <f>IFERROR(VLOOKUP(TEXT($A429,"0000"),'AYP11'!$B$425:$AU$846,23,FALSE),"")</f>
        <v>0</v>
      </c>
      <c r="CX429" s="95">
        <f>IFERROR(VLOOKUP(CW429,'Criteria Table'!$A$2:$I$102,2,FALSE),0)</f>
        <v>10</v>
      </c>
      <c r="CY429" s="95">
        <f t="shared" si="417"/>
        <v>10</v>
      </c>
      <c r="CZ429" s="76">
        <f>IFERROR(VLOOKUP(TEXT($A429,"0000"),'AYP11'!$B$3:$AU$424,23,FALSE),"")</f>
        <v>0</v>
      </c>
      <c r="DA429" s="95">
        <f>IFERROR(VLOOKUP(CZ429,'Criteria Table'!$A$2:$I$102,2,FALSE),0)</f>
        <v>10</v>
      </c>
      <c r="DB429" s="95">
        <f t="shared" si="418"/>
        <v>10</v>
      </c>
      <c r="DC429" s="76">
        <f>IFERROR(VLOOKUP(TEXT($A429,"0000"),'AYP11'!$B$1269:$AU$1690,23,FALSE),"")</f>
        <v>55</v>
      </c>
      <c r="DD429" s="95">
        <f>IFERROR(VLOOKUP(DC429,'Criteria Table'!$A$2:$I$102,2,FALSE),0)</f>
        <v>4.5</v>
      </c>
      <c r="DE429" s="95">
        <f t="shared" si="419"/>
        <v>60</v>
      </c>
      <c r="DF429" s="76">
        <f>IFERROR(VLOOKUP(TEXT($A429,"0000"),'AYP11'!$B$1691:$AU$2112,23,FALSE),"")</f>
        <v>0</v>
      </c>
      <c r="DG429" s="95">
        <f>IFERROR(VLOOKUP(DF429,'Criteria Table'!$A$2:$I$102,2,FALSE),0)</f>
        <v>10</v>
      </c>
      <c r="DH429" s="95">
        <f t="shared" si="420"/>
        <v>10</v>
      </c>
      <c r="DI429" s="76">
        <f>IFERROR(VLOOKUP(TEXT($A429,"0000"),'AYP11'!$B$2535:$AU$2956,23,FALSE),"")</f>
        <v>38</v>
      </c>
      <c r="DJ429" s="95">
        <f>IFERROR(VLOOKUP(DI429,'Criteria Table'!$A$2:$I$102,2,FALSE),0)</f>
        <v>6.2</v>
      </c>
      <c r="DK429" s="95">
        <f t="shared" si="421"/>
        <v>44</v>
      </c>
      <c r="DL429" s="91">
        <f>IFERROR(VLOOKUP(TEXT($A429,"0000"),'AYP11'!$B$3379:$AU$3800,11,FALSE),"")</f>
        <v>0</v>
      </c>
      <c r="DM429" s="95">
        <f t="shared" si="422"/>
        <v>1</v>
      </c>
      <c r="DN429" s="95" t="str">
        <f t="shared" si="423"/>
        <v/>
      </c>
      <c r="DO429" s="91">
        <f>IFERROR(VLOOKUP(TEXT($A429,"0000"),'AYP11'!$B$847:$AU$1268,11,FALSE),"")</f>
        <v>88</v>
      </c>
      <c r="DP429" s="95">
        <f t="shared" si="424"/>
        <v>1</v>
      </c>
      <c r="DQ429" s="95">
        <f t="shared" si="425"/>
        <v>89</v>
      </c>
      <c r="DR429" s="91">
        <f>IFERROR(VLOOKUP(TEXT($A429,"0000"),'AYP11'!$B$2113:$AU$2534,11,FALSE),"")</f>
        <v>85</v>
      </c>
      <c r="DS429" s="95">
        <f t="shared" si="426"/>
        <v>1</v>
      </c>
      <c r="DT429" s="95">
        <f t="shared" si="427"/>
        <v>86</v>
      </c>
      <c r="DU429" s="91">
        <f>IFERROR(VLOOKUP(TEXT($A429,"0000"),'AYP11'!$B$425:$AU$846,11,FALSE),"")</f>
        <v>0</v>
      </c>
      <c r="DV429" s="95">
        <f t="shared" si="428"/>
        <v>1</v>
      </c>
      <c r="DW429" s="95" t="str">
        <f t="shared" si="429"/>
        <v/>
      </c>
      <c r="DX429" s="91">
        <f>IFERROR(VLOOKUP(TEXT($A429,"0000"),'AYP11'!$B$3:$AU$424,11,FALSE),"")</f>
        <v>0</v>
      </c>
      <c r="DY429" s="95">
        <f t="shared" si="430"/>
        <v>1</v>
      </c>
      <c r="DZ429" s="95" t="str">
        <f t="shared" si="431"/>
        <v/>
      </c>
      <c r="EA429" s="91">
        <f>IFERROR(VLOOKUP(TEXT($A429,"0000"),'AYP11'!$B$1269:$AU$1690,11,FALSE),"")</f>
        <v>87</v>
      </c>
      <c r="EB429" s="95">
        <f t="shared" si="432"/>
        <v>1</v>
      </c>
      <c r="EC429" s="95">
        <f t="shared" si="433"/>
        <v>88</v>
      </c>
      <c r="ED429" s="91">
        <f>IFERROR(VLOOKUP(TEXT($A429,"0000"),'AYP11'!$B$1691:$AU$2112,11,FALSE),"")</f>
        <v>0</v>
      </c>
      <c r="EE429" s="95">
        <f t="shared" si="434"/>
        <v>1</v>
      </c>
      <c r="EF429" s="95" t="str">
        <f t="shared" si="435"/>
        <v/>
      </c>
      <c r="EG429" s="91">
        <f>IFERROR(VLOOKUP(TEXT($A429,"0000"),'AYP11'!$B$2535:$AU$2956,11,FALSE),"")</f>
        <v>0</v>
      </c>
      <c r="EH429" s="95">
        <f t="shared" si="436"/>
        <v>1</v>
      </c>
      <c r="EI429" s="95" t="str">
        <f t="shared" si="437"/>
        <v/>
      </c>
      <c r="EP429" s="34">
        <v>132</v>
      </c>
      <c r="EQ429" s="102" t="s">
        <v>1298</v>
      </c>
    </row>
    <row r="430" spans="1:147" x14ac:dyDescent="0.25">
      <c r="A430" s="248">
        <v>7804</v>
      </c>
      <c r="B430" s="291">
        <f t="shared" si="384"/>
        <v>3.5714285714285712</v>
      </c>
      <c r="C430" s="50">
        <f>IFERROR(VLOOKUP(TEXT($A430,"0000"),'R-M11'!$A$2:$AA$500,4,FALSE),0)</f>
        <v>1</v>
      </c>
      <c r="D430" s="291">
        <f t="shared" si="385"/>
        <v>0</v>
      </c>
      <c r="E430" s="98">
        <f>IFERROR(SUM(VLOOKUP(TEXT($A430,"0000"),'R-M11'!$A$2:$AA$500,5,FALSE),VLOOKUP(TEXT($A430,"0000"),'R-M11'!$A$2:$AA$500,6,FALSE)),0)</f>
        <v>0</v>
      </c>
      <c r="F430" s="58">
        <f>IFERROR(VLOOKUP(TEXT($A430,"0000"),'R-M11'!$A$2:$AA$500,14,FALSE),0)</f>
        <v>28</v>
      </c>
      <c r="G430" s="230">
        <f t="shared" si="438"/>
        <v>10.291428571428572</v>
      </c>
      <c r="H430" s="97">
        <f t="shared" si="386"/>
        <v>2.8816000000000002</v>
      </c>
      <c r="I430" s="230">
        <f t="shared" si="439"/>
        <v>2.8800000000000003</v>
      </c>
      <c r="J430" s="97">
        <f t="shared" si="387"/>
        <v>0.80640000000000012</v>
      </c>
      <c r="K430" s="230">
        <f t="shared" si="388"/>
        <v>4</v>
      </c>
      <c r="L430" s="121">
        <f>IFERROR(VLOOKUP(K430,'Criteria Table'!$A$2:$I$102,2,FALSE),"")</f>
        <v>9.6000000000000014</v>
      </c>
      <c r="M430" s="230">
        <f t="shared" si="389"/>
        <v>13.171428571428573</v>
      </c>
      <c r="N430" s="286">
        <f t="shared" si="390"/>
        <v>13.333333333333334</v>
      </c>
      <c r="O430" s="50">
        <f>IFERROR(VLOOKUP(TEXT($A430,"0000"),'R-M11'!$A$2:$AA$500,17,FALSE),"")</f>
        <v>2</v>
      </c>
      <c r="P430" s="286">
        <f t="shared" si="391"/>
        <v>0</v>
      </c>
      <c r="Q430" s="98">
        <f>IFERROR(SUM(VLOOKUP(TEXT($A430,"0000"),'R-M11'!$A$2:$AA$500,18,FALSE),VLOOKUP(TEXT($A430,"0000"),'R-M11'!$A$2:$AA$500,19,FALSE)),0)</f>
        <v>0</v>
      </c>
      <c r="R430" s="69">
        <f>IFERROR(VLOOKUP(TEXT($A430,"0000"),'R-M11'!$A$2:$AA$500,27,FALSE),0)</f>
        <v>15</v>
      </c>
      <c r="S430" s="121">
        <f t="shared" si="440"/>
        <v>19.423333333333336</v>
      </c>
      <c r="T430" s="70">
        <f t="shared" si="392"/>
        <v>2.9135000000000004</v>
      </c>
      <c r="U430" s="121">
        <f t="shared" si="441"/>
        <v>2.6100000000000003</v>
      </c>
      <c r="V430" s="70">
        <f t="shared" si="393"/>
        <v>0.39150000000000001</v>
      </c>
      <c r="W430" s="121">
        <f t="shared" si="394"/>
        <v>13</v>
      </c>
      <c r="X430" s="124">
        <f>IFERROR(VLOOKUP(W430,'Criteria Table'!$A$2:$I$102,2,FALSE),"")</f>
        <v>8.7000000000000011</v>
      </c>
      <c r="Y430" s="121">
        <f t="shared" si="395"/>
        <v>22.033333333333335</v>
      </c>
      <c r="Z430" s="92" t="str">
        <f>IFERROR(IF(VLOOKUP(A430,'SG11'!$A$3:$AI$500,18,FALSE)="","NA",VLOOKUP(A430,'SG11'!$A$3:$AI$500,18,FALSE)),"")</f>
        <v/>
      </c>
      <c r="AA430" s="75" t="str">
        <f>IFERROR(VLOOKUP(Z430,'Criteria Table'!$A$2:$I$102,6,FALSE),"NA")</f>
        <v>NA</v>
      </c>
      <c r="AB430" s="95">
        <f t="shared" si="442"/>
        <v>0</v>
      </c>
      <c r="AC430" s="84" t="str">
        <f>IFERROR(IF(VLOOKUP(A430,'SG11'!$A$3:$AI$500,19,FALSE)="","NA",VLOOKUP(A430,'SG11'!$A$3:$AI$500,19,FALSE)),"")</f>
        <v/>
      </c>
      <c r="AD430" s="75" t="str">
        <f>IFERROR(VLOOKUP(AC430,'Criteria Table'!$A$2:$I$102,6,FALSE),"NA")</f>
        <v>NA</v>
      </c>
      <c r="AE430" s="95">
        <f t="shared" si="443"/>
        <v>0</v>
      </c>
      <c r="AF430" s="92" t="str">
        <f>IFERROR(IF(VLOOKUP(A430,'SG11'!$A$3:$AI$500,20,FALSE)="","NA",VLOOKUP(A430,'SG11'!$A$3:$AI$500,20,FALSE)),"")</f>
        <v/>
      </c>
      <c r="AG430" s="75" t="str">
        <f>IFERROR(VLOOKUP(AF430,'Criteria Table'!$A$2:$I$102,6,FALSE),"NA")</f>
        <v>NA</v>
      </c>
      <c r="AH430" s="95">
        <f t="shared" si="444"/>
        <v>0</v>
      </c>
      <c r="AI430" s="84" t="str">
        <f>IFERROR(IF(VLOOKUP(A430,'SG11'!$A$3:$AI$500,21,FALSE)="","NA",VLOOKUP(A430,'SG11'!$A$3:$AI$500,21,FALSE)),"")</f>
        <v/>
      </c>
      <c r="AJ430" s="75" t="str">
        <f>IFERROR(VLOOKUP(AI430,'Criteria Table'!$A$2:$I$102,6,FALSE),"NA")</f>
        <v>NA</v>
      </c>
      <c r="AK430" s="95">
        <f t="shared" si="445"/>
        <v>0</v>
      </c>
      <c r="AL430" s="99">
        <f>IFERROR(VLOOKUP(TEXT(A430,"0000"),'W11'!$A$1:$E$500,4,FALSE)/AP430*100,"")</f>
        <v>66.666666666666657</v>
      </c>
      <c r="AM430" s="97">
        <f>IFERROR(VLOOKUP(TEXT(A430,"0000"),'W11'!$A$1:$E$500,4,FALSE),"")</f>
        <v>8</v>
      </c>
      <c r="AN430" s="99">
        <f t="shared" si="396"/>
        <v>67.666666666666657</v>
      </c>
      <c r="AO430" s="97">
        <f t="shared" si="397"/>
        <v>8.1199999999999974</v>
      </c>
      <c r="AP430" s="99">
        <f>IFERROR(VLOOKUP(TEXT(A430,"0000"),'W11'!$A$1:$E$500,5,FALSE),"")</f>
        <v>12</v>
      </c>
      <c r="AQ430" s="97">
        <f>IFERROR(VLOOKUP(ROUND(AL430,0),'Criteria Table'!$A$2:$I$102,4,FALSE),0)</f>
        <v>1</v>
      </c>
      <c r="AR430" s="128"/>
      <c r="AS430" s="95"/>
      <c r="AT430" s="95"/>
      <c r="AU430" s="100" t="str">
        <f>IFERROR(VLOOKUP(TEXT(A430,"0000"),'Sci11'!$A$3:$N$492,4,FALSE)/VLOOKUP(TEXT(A430,"0000"),'Sci11'!$A$3:$N$492,14,FALSE)*100,"")</f>
        <v/>
      </c>
      <c r="AV430" s="101">
        <f>SUM(VLOOKUP(TEXT(A430,"0000"),'Sci11'!$A$3:$N$492,5,FALSE),VLOOKUP(TEXT(A430,"0000"),'Sci11'!$A$3:$N$492,6,FALSE))/VLOOKUP(TEXT(A430,"0000"),'Sci11'!$A$3:$N$492,14,FALSE)*100</f>
        <v>0</v>
      </c>
      <c r="AW430" s="100" t="str">
        <f t="shared" si="446"/>
        <v/>
      </c>
      <c r="AX430" s="101" t="str">
        <f>IFERROR(AW430/100*VLOOKUP(TEXT(A430,"0000"),'Sci11'!$A$3:$N$492,14,FALSE),"")</f>
        <v/>
      </c>
      <c r="AY430" s="100">
        <f t="shared" si="447"/>
        <v>3</v>
      </c>
      <c r="AZ430" s="101">
        <f>IFERROR(AY430/100*VLOOKUP(TEXT(A430,"0000"),'Sci11'!$A$3:$N$492,14,FALSE),"")</f>
        <v>0.12</v>
      </c>
      <c r="BA430" s="100">
        <f t="shared" si="398"/>
        <v>0</v>
      </c>
      <c r="BB430" s="101">
        <f>IFERROR(VLOOKUP(BA430,'Criteria Table'!$A$2:$I$102,2,FALSE),"")</f>
        <v>10</v>
      </c>
      <c r="BC430" s="101">
        <f t="shared" si="399"/>
        <v>10</v>
      </c>
      <c r="BD430" s="82" t="str">
        <f>IFERROR(VLOOKUP(A430,ATTx11!$A$2:$N$500,4,FALSE),"")</f>
        <v/>
      </c>
      <c r="BE430" s="95">
        <f t="shared" si="400"/>
        <v>0</v>
      </c>
      <c r="BF430" s="96">
        <f t="shared" si="401"/>
        <v>0</v>
      </c>
      <c r="BG430" s="70" t="str">
        <f>IFERROR(VLOOKUP(A430,ATTx11!$A$2:$N$500,11,FALSE),"")</f>
        <v/>
      </c>
      <c r="BH430" s="95" t="str">
        <f t="shared" si="402"/>
        <v/>
      </c>
      <c r="BI430" s="70" t="str">
        <f>IFERROR(VLOOKUP(A430,ATTx11!$A$2:$N$500,12,FALSE),"")</f>
        <v/>
      </c>
      <c r="BJ430" s="97" t="str">
        <f t="shared" si="403"/>
        <v/>
      </c>
      <c r="BK430" s="84" t="str">
        <f>IFERROR(VLOOKUP(A430,ATTx11!$A$2:$N$500,7,FALSE),"")</f>
        <v/>
      </c>
      <c r="BL430" s="97" t="str">
        <f t="shared" si="404"/>
        <v/>
      </c>
      <c r="BM430" s="84" t="str">
        <f>IFERROR(VLOOKUP(A430,ATTx11!$A$2:$N$500,8,FALSE),"")</f>
        <v/>
      </c>
      <c r="BN430" s="95" t="str">
        <f t="shared" si="405"/>
        <v/>
      </c>
      <c r="BO430" s="95"/>
      <c r="BP430" s="83" t="str">
        <f>IFERROR(VLOOKUP(TEXT($A430,"0000"),'AYP11'!$B$3379:$AU$3800,17,FALSE),"")</f>
        <v/>
      </c>
      <c r="BQ430" s="75">
        <f>IFERROR(VLOOKUP(BP430,'Criteria Table'!$A$2:$I$102,2,FALSE),0)</f>
        <v>0</v>
      </c>
      <c r="BR430" s="95">
        <f t="shared" si="406"/>
        <v>0</v>
      </c>
      <c r="BS430" s="83" t="str">
        <f>IFERROR(VLOOKUP(TEXT($A430,"0000"),'AYP11'!$B$847:$AU$1268,17,FALSE),"")</f>
        <v/>
      </c>
      <c r="BT430" s="75">
        <f>IFERROR(VLOOKUP(BS430,'Criteria Table'!$A$2:$I$102,2,FALSE),0)</f>
        <v>0</v>
      </c>
      <c r="BU430" s="95">
        <f t="shared" si="407"/>
        <v>0</v>
      </c>
      <c r="BV430" s="83" t="str">
        <f>IFERROR(VLOOKUP(TEXT($A430,"0000"),'AYP11'!$B$2113:$AU$2534,17,FALSE),"")</f>
        <v/>
      </c>
      <c r="BW430" s="75">
        <f>IFERROR(VLOOKUP(BV430,'Criteria Table'!$A$2:$I$102,2,FALSE),0)</f>
        <v>0</v>
      </c>
      <c r="BX430" s="95">
        <f t="shared" si="408"/>
        <v>0</v>
      </c>
      <c r="BY430" s="83" t="str">
        <f>IFERROR(VLOOKUP(TEXT($A430,"0000"),'AYP11'!$B$425:$AU$846,17,FALSE),"")</f>
        <v/>
      </c>
      <c r="BZ430" s="75">
        <f>IFERROR(VLOOKUP(BY430,'Criteria Table'!$A$2:$I$102,2,FALSE),0)</f>
        <v>0</v>
      </c>
      <c r="CA430" s="95">
        <f t="shared" si="409"/>
        <v>0</v>
      </c>
      <c r="CB430" s="83" t="str">
        <f>IFERROR(VLOOKUP(TEXT($A430,"0000"),'AYP11'!$B$3:$AU$424,17,FALSE),"")</f>
        <v/>
      </c>
      <c r="CC430" s="95">
        <f>IFERROR(VLOOKUP(CB430,'Criteria Table'!$A$2:$I$102,2,FALSE),0)</f>
        <v>0</v>
      </c>
      <c r="CD430" s="95">
        <f t="shared" si="410"/>
        <v>0</v>
      </c>
      <c r="CE430" s="83" t="str">
        <f>IFERROR(VLOOKUP(TEXT($A430,"0000"),'AYP11'!$B$1269:$AU$1690,17,FALSE),"")</f>
        <v/>
      </c>
      <c r="CF430" s="95">
        <f>IFERROR(VLOOKUP(CE430,'Criteria Table'!$A$2:$I$102,2,FALSE),0)</f>
        <v>0</v>
      </c>
      <c r="CG430" s="95">
        <f t="shared" si="411"/>
        <v>0</v>
      </c>
      <c r="CH430" s="83" t="str">
        <f>IFERROR(VLOOKUP(TEXT($A430,"0000"),'AYP11'!$B$1691:$AU$2112,17,FALSE),"")</f>
        <v/>
      </c>
      <c r="CI430" s="95">
        <f>IFERROR(VLOOKUP(CH430,'Criteria Table'!$A$2:$I$102,2,FALSE),0)</f>
        <v>0</v>
      </c>
      <c r="CJ430" s="95">
        <f t="shared" si="412"/>
        <v>0</v>
      </c>
      <c r="CK430" s="83" t="str">
        <f>IFERROR(VLOOKUP(TEXT($A430,"0000"),'AYP11'!$B$2535:$AU$2956,17,FALSE),"")</f>
        <v/>
      </c>
      <c r="CL430" s="95">
        <f>IFERROR(VLOOKUP(CK430,'Criteria Table'!$A$2:$I$102,2,FALSE),0)</f>
        <v>0</v>
      </c>
      <c r="CM430" s="95">
        <f t="shared" si="413"/>
        <v>0</v>
      </c>
      <c r="CN430" s="76" t="str">
        <f>IFERROR(VLOOKUP(TEXT($A430,"0000"),'AYP11'!$B$3379:$AU$3800,23,FALSE),"")</f>
        <v/>
      </c>
      <c r="CO430" s="95">
        <f>IFERROR(VLOOKUP(CN430,'Criteria Table'!$A$2:$I$102,2,FALSE),0)</f>
        <v>0</v>
      </c>
      <c r="CP430" s="95">
        <f t="shared" si="414"/>
        <v>0</v>
      </c>
      <c r="CQ430" s="76" t="str">
        <f>IFERROR(VLOOKUP(TEXT($A430,"0000"),'AYP11'!$B$847:$AU$1268,23,FALSE),"")</f>
        <v/>
      </c>
      <c r="CR430" s="95">
        <f>IFERROR(VLOOKUP(CQ430,'Criteria Table'!$A$2:$I$102,2,FALSE),0)</f>
        <v>0</v>
      </c>
      <c r="CS430" s="95">
        <f t="shared" si="415"/>
        <v>0</v>
      </c>
      <c r="CT430" s="76" t="str">
        <f>IFERROR(VLOOKUP(TEXT($A430,"0000"),'AYP11'!$B$2113:$AU$2534,23,FALSE),"")</f>
        <v/>
      </c>
      <c r="CU430" s="95">
        <f>IFERROR(VLOOKUP(CT430,'Criteria Table'!$A$2:$I$102,2,FALSE),0)</f>
        <v>0</v>
      </c>
      <c r="CV430" s="95">
        <f t="shared" si="416"/>
        <v>0</v>
      </c>
      <c r="CW430" s="76" t="str">
        <f>IFERROR(VLOOKUP(TEXT($A430,"0000"),'AYP11'!$B$425:$AU$846,23,FALSE),"")</f>
        <v/>
      </c>
      <c r="CX430" s="95">
        <f>IFERROR(VLOOKUP(CW430,'Criteria Table'!$A$2:$I$102,2,FALSE),0)</f>
        <v>0</v>
      </c>
      <c r="CY430" s="95">
        <f t="shared" si="417"/>
        <v>0</v>
      </c>
      <c r="CZ430" s="76" t="str">
        <f>IFERROR(VLOOKUP(TEXT($A430,"0000"),'AYP11'!$B$3:$AU$424,23,FALSE),"")</f>
        <v/>
      </c>
      <c r="DA430" s="95">
        <f>IFERROR(VLOOKUP(CZ430,'Criteria Table'!$A$2:$I$102,2,FALSE),0)</f>
        <v>0</v>
      </c>
      <c r="DB430" s="95">
        <f t="shared" si="418"/>
        <v>0</v>
      </c>
      <c r="DC430" s="76" t="str">
        <f>IFERROR(VLOOKUP(TEXT($A430,"0000"),'AYP11'!$B$1269:$AU$1690,23,FALSE),"")</f>
        <v/>
      </c>
      <c r="DD430" s="95">
        <f>IFERROR(VLOOKUP(DC430,'Criteria Table'!$A$2:$I$102,2,FALSE),0)</f>
        <v>0</v>
      </c>
      <c r="DE430" s="95">
        <f t="shared" si="419"/>
        <v>0</v>
      </c>
      <c r="DF430" s="76" t="str">
        <f>IFERROR(VLOOKUP(TEXT($A430,"0000"),'AYP11'!$B$1691:$AU$2112,23,FALSE),"")</f>
        <v/>
      </c>
      <c r="DG430" s="95">
        <f>IFERROR(VLOOKUP(DF430,'Criteria Table'!$A$2:$I$102,2,FALSE),0)</f>
        <v>0</v>
      </c>
      <c r="DH430" s="95">
        <f t="shared" si="420"/>
        <v>0</v>
      </c>
      <c r="DI430" s="76" t="str">
        <f>IFERROR(VLOOKUP(TEXT($A430,"0000"),'AYP11'!$B$2535:$AU$2956,23,FALSE),"")</f>
        <v/>
      </c>
      <c r="DJ430" s="95">
        <f>IFERROR(VLOOKUP(DI430,'Criteria Table'!$A$2:$I$102,2,FALSE),0)</f>
        <v>0</v>
      </c>
      <c r="DK430" s="95">
        <f t="shared" si="421"/>
        <v>0</v>
      </c>
      <c r="DL430" s="91" t="str">
        <f>IFERROR(VLOOKUP(TEXT($A430,"0000"),'AYP11'!$B$3379:$AU$3800,11,FALSE),"")</f>
        <v/>
      </c>
      <c r="DM430" s="95">
        <f t="shared" si="422"/>
        <v>0</v>
      </c>
      <c r="DN430" s="95">
        <f t="shared" si="423"/>
        <v>0</v>
      </c>
      <c r="DO430" s="91" t="str">
        <f>IFERROR(VLOOKUP(TEXT($A430,"0000"),'AYP11'!$B$847:$AU$1268,11,FALSE),"")</f>
        <v/>
      </c>
      <c r="DP430" s="95">
        <f t="shared" si="424"/>
        <v>0</v>
      </c>
      <c r="DQ430" s="95">
        <f t="shared" si="425"/>
        <v>0</v>
      </c>
      <c r="DR430" s="91" t="str">
        <f>IFERROR(VLOOKUP(TEXT($A430,"0000"),'AYP11'!$B$2113:$AU$2534,11,FALSE),"")</f>
        <v/>
      </c>
      <c r="DS430" s="95">
        <f t="shared" si="426"/>
        <v>0</v>
      </c>
      <c r="DT430" s="95">
        <f t="shared" si="427"/>
        <v>0</v>
      </c>
      <c r="DU430" s="91" t="str">
        <f>IFERROR(VLOOKUP(TEXT($A430,"0000"),'AYP11'!$B$425:$AU$846,11,FALSE),"")</f>
        <v/>
      </c>
      <c r="DV430" s="95">
        <f t="shared" si="428"/>
        <v>0</v>
      </c>
      <c r="DW430" s="95">
        <f t="shared" si="429"/>
        <v>0</v>
      </c>
      <c r="DX430" s="91" t="str">
        <f>IFERROR(VLOOKUP(TEXT($A430,"0000"),'AYP11'!$B$3:$AU$424,11,FALSE),"")</f>
        <v/>
      </c>
      <c r="DY430" s="95">
        <f t="shared" si="430"/>
        <v>0</v>
      </c>
      <c r="DZ430" s="95">
        <f t="shared" si="431"/>
        <v>0</v>
      </c>
      <c r="EA430" s="91" t="str">
        <f>IFERROR(VLOOKUP(TEXT($A430,"0000"),'AYP11'!$B$1269:$AU$1690,11,FALSE),"")</f>
        <v/>
      </c>
      <c r="EB430" s="95">
        <f t="shared" si="432"/>
        <v>0</v>
      </c>
      <c r="EC430" s="95">
        <f t="shared" si="433"/>
        <v>0</v>
      </c>
      <c r="ED430" s="91" t="str">
        <f>IFERROR(VLOOKUP(TEXT($A430,"0000"),'AYP11'!$B$1691:$AU$2112,11,FALSE),"")</f>
        <v/>
      </c>
      <c r="EE430" s="95">
        <f t="shared" si="434"/>
        <v>0</v>
      </c>
      <c r="EF430" s="95">
        <f t="shared" si="435"/>
        <v>0</v>
      </c>
      <c r="EG430" s="91" t="str">
        <f>IFERROR(VLOOKUP(TEXT($A430,"0000"),'AYP11'!$B$2535:$AU$2956,11,FALSE),"")</f>
        <v/>
      </c>
      <c r="EH430" s="95">
        <f t="shared" si="436"/>
        <v>0</v>
      </c>
      <c r="EI430" s="95">
        <f t="shared" si="437"/>
        <v>0</v>
      </c>
      <c r="EP430" s="34">
        <v>37</v>
      </c>
      <c r="EQ430" s="102" t="s">
        <v>1310</v>
      </c>
    </row>
    <row r="431" spans="1:147" x14ac:dyDescent="0.25">
      <c r="A431" s="248">
        <v>7805</v>
      </c>
      <c r="B431" s="291">
        <f t="shared" si="384"/>
        <v>7.5</v>
      </c>
      <c r="C431" s="50">
        <f>IFERROR(VLOOKUP(TEXT($A431,"0000"),'R-M11'!$A$2:$AA$500,4,FALSE),0)</f>
        <v>3</v>
      </c>
      <c r="D431" s="291">
        <f t="shared" si="385"/>
        <v>0</v>
      </c>
      <c r="E431" s="98">
        <f>IFERROR(SUM(VLOOKUP(TEXT($A431,"0000"),'R-M11'!$A$2:$AA$500,5,FALSE),VLOOKUP(TEXT($A431,"0000"),'R-M11'!$A$2:$AA$500,6,FALSE)),0)</f>
        <v>0</v>
      </c>
      <c r="F431" s="58">
        <f>IFERROR(VLOOKUP(TEXT($A431,"0000"),'R-M11'!$A$2:$AA$500,14,FALSE),0)</f>
        <v>40</v>
      </c>
      <c r="G431" s="230">
        <f t="shared" si="438"/>
        <v>13.940000000000001</v>
      </c>
      <c r="H431" s="97">
        <f t="shared" si="386"/>
        <v>5.5760000000000005</v>
      </c>
      <c r="I431" s="230">
        <f t="shared" si="439"/>
        <v>2.7600000000000002</v>
      </c>
      <c r="J431" s="97">
        <f t="shared" si="387"/>
        <v>1.1040000000000001</v>
      </c>
      <c r="K431" s="230">
        <f t="shared" si="388"/>
        <v>8</v>
      </c>
      <c r="L431" s="121">
        <f>IFERROR(VLOOKUP(K431,'Criteria Table'!$A$2:$I$102,2,FALSE),"")</f>
        <v>9.2000000000000011</v>
      </c>
      <c r="M431" s="230">
        <f t="shared" si="389"/>
        <v>16.700000000000003</v>
      </c>
      <c r="N431" s="286">
        <f t="shared" si="390"/>
        <v>4.7619047619047619</v>
      </c>
      <c r="O431" s="50">
        <f>IFERROR(VLOOKUP(TEXT($A431,"0000"),'R-M11'!$A$2:$AA$500,17,FALSE),"")</f>
        <v>1</v>
      </c>
      <c r="P431" s="286">
        <f t="shared" si="391"/>
        <v>0</v>
      </c>
      <c r="Q431" s="98">
        <f>IFERROR(SUM(VLOOKUP(TEXT($A431,"0000"),'R-M11'!$A$2:$AA$500,18,FALSE),VLOOKUP(TEXT($A431,"0000"),'R-M11'!$A$2:$AA$500,19,FALSE)),0)</f>
        <v>0</v>
      </c>
      <c r="R431" s="69">
        <f>IFERROR(VLOOKUP(TEXT($A431,"0000"),'R-M11'!$A$2:$AA$500,27,FALSE),0)</f>
        <v>21</v>
      </c>
      <c r="S431" s="121">
        <f t="shared" si="440"/>
        <v>11.411904761904761</v>
      </c>
      <c r="T431" s="70">
        <f t="shared" si="392"/>
        <v>2.3965000000000001</v>
      </c>
      <c r="U431" s="121">
        <f t="shared" si="441"/>
        <v>2.85</v>
      </c>
      <c r="V431" s="70">
        <f t="shared" si="393"/>
        <v>0.59850000000000003</v>
      </c>
      <c r="W431" s="121">
        <f t="shared" si="394"/>
        <v>5</v>
      </c>
      <c r="X431" s="124">
        <f>IFERROR(VLOOKUP(W431,'Criteria Table'!$A$2:$I$102,2,FALSE),"")</f>
        <v>9.5</v>
      </c>
      <c r="Y431" s="121">
        <f t="shared" si="395"/>
        <v>14.261904761904761</v>
      </c>
      <c r="Z431" s="92" t="str">
        <f>IFERROR(IF(VLOOKUP(A431,'SG11'!$A$3:$AI$500,18,FALSE)="","NA",VLOOKUP(A431,'SG11'!$A$3:$AI$500,18,FALSE)),"")</f>
        <v/>
      </c>
      <c r="AA431" s="75" t="str">
        <f>IFERROR(VLOOKUP(Z431,'Criteria Table'!$A$2:$I$102,6,FALSE),"NA")</f>
        <v>NA</v>
      </c>
      <c r="AB431" s="95">
        <f t="shared" si="442"/>
        <v>0</v>
      </c>
      <c r="AC431" s="84" t="str">
        <f>IFERROR(IF(VLOOKUP(A431,'SG11'!$A$3:$AI$500,19,FALSE)="","NA",VLOOKUP(A431,'SG11'!$A$3:$AI$500,19,FALSE)),"")</f>
        <v/>
      </c>
      <c r="AD431" s="75" t="str">
        <f>IFERROR(VLOOKUP(AC431,'Criteria Table'!$A$2:$I$102,6,FALSE),"NA")</f>
        <v>NA</v>
      </c>
      <c r="AE431" s="95">
        <f t="shared" si="443"/>
        <v>0</v>
      </c>
      <c r="AF431" s="92" t="str">
        <f>IFERROR(IF(VLOOKUP(A431,'SG11'!$A$3:$AI$500,20,FALSE)="","NA",VLOOKUP(A431,'SG11'!$A$3:$AI$500,20,FALSE)),"")</f>
        <v/>
      </c>
      <c r="AG431" s="75" t="str">
        <f>IFERROR(VLOOKUP(AF431,'Criteria Table'!$A$2:$I$102,6,FALSE),"NA")</f>
        <v>NA</v>
      </c>
      <c r="AH431" s="95">
        <f t="shared" si="444"/>
        <v>0</v>
      </c>
      <c r="AI431" s="84" t="str">
        <f>IFERROR(IF(VLOOKUP(A431,'SG11'!$A$3:$AI$500,21,FALSE)="","NA",VLOOKUP(A431,'SG11'!$A$3:$AI$500,21,FALSE)),"")</f>
        <v/>
      </c>
      <c r="AJ431" s="75" t="str">
        <f>IFERROR(VLOOKUP(AI431,'Criteria Table'!$A$2:$I$102,6,FALSE),"NA")</f>
        <v>NA</v>
      </c>
      <c r="AK431" s="95">
        <f t="shared" si="445"/>
        <v>0</v>
      </c>
      <c r="AL431" s="99">
        <f>IFERROR(VLOOKUP(TEXT(A431,"0000"),'W11'!$A$1:$E$500,4,FALSE)/AP431*100,"")</f>
        <v>85</v>
      </c>
      <c r="AM431" s="97">
        <f>IFERROR(VLOOKUP(TEXT(A431,"0000"),'W11'!$A$1:$E$500,4,FALSE),"")</f>
        <v>17</v>
      </c>
      <c r="AN431" s="99">
        <f t="shared" si="396"/>
        <v>86</v>
      </c>
      <c r="AO431" s="97">
        <f t="shared" si="397"/>
        <v>17.2</v>
      </c>
      <c r="AP431" s="99">
        <f>IFERROR(VLOOKUP(TEXT(A431,"0000"),'W11'!$A$1:$E$500,5,FALSE),"")</f>
        <v>20</v>
      </c>
      <c r="AQ431" s="97">
        <f>IFERROR(VLOOKUP(ROUND(AL431,0),'Criteria Table'!$A$2:$I$102,4,FALSE),0)</f>
        <v>1</v>
      </c>
      <c r="AR431" s="128"/>
      <c r="AS431" s="95"/>
      <c r="AT431" s="95"/>
      <c r="AU431" s="100" t="str">
        <f>IFERROR(VLOOKUP(TEXT(A431,"0000"),'Sci11'!$A$3:$N$492,4,FALSE)/VLOOKUP(TEXT(A431,"0000"),'Sci11'!$A$3:$N$492,14,FALSE)*100,"")</f>
        <v/>
      </c>
      <c r="AV431" s="101">
        <f>SUM(VLOOKUP(TEXT(A431,"0000"),'Sci11'!$A$3:$N$492,5,FALSE),VLOOKUP(TEXT(A431,"0000"),'Sci11'!$A$3:$N$492,6,FALSE))/VLOOKUP(TEXT(A431,"0000"),'Sci11'!$A$3:$N$492,14,FALSE)*100</f>
        <v>0</v>
      </c>
      <c r="AW431" s="100" t="str">
        <f t="shared" si="446"/>
        <v/>
      </c>
      <c r="AX431" s="101" t="str">
        <f>IFERROR(AW431/100*VLOOKUP(TEXT(A431,"0000"),'Sci11'!$A$3:$N$492,14,FALSE),"")</f>
        <v/>
      </c>
      <c r="AY431" s="100">
        <f t="shared" si="447"/>
        <v>3</v>
      </c>
      <c r="AZ431" s="101">
        <f>IFERROR(AY431/100*VLOOKUP(TEXT(A431,"0000"),'Sci11'!$A$3:$N$492,14,FALSE),"")</f>
        <v>0.18</v>
      </c>
      <c r="BA431" s="100">
        <f t="shared" si="398"/>
        <v>0</v>
      </c>
      <c r="BB431" s="101">
        <f>IFERROR(VLOOKUP(BA431,'Criteria Table'!$A$2:$I$102,2,FALSE),"")</f>
        <v>10</v>
      </c>
      <c r="BC431" s="101">
        <f t="shared" si="399"/>
        <v>10</v>
      </c>
      <c r="BD431" s="82" t="str">
        <f>IFERROR(VLOOKUP(A431,ATTx11!$A$2:$N$500,4,FALSE),"")</f>
        <v/>
      </c>
      <c r="BE431" s="95">
        <f t="shared" si="400"/>
        <v>0</v>
      </c>
      <c r="BF431" s="96">
        <f t="shared" si="401"/>
        <v>0</v>
      </c>
      <c r="BG431" s="70" t="str">
        <f>IFERROR(VLOOKUP(A431,ATTx11!$A$2:$N$500,11,FALSE),"")</f>
        <v/>
      </c>
      <c r="BH431" s="95" t="str">
        <f t="shared" si="402"/>
        <v/>
      </c>
      <c r="BI431" s="70" t="str">
        <f>IFERROR(VLOOKUP(A431,ATTx11!$A$2:$N$500,12,FALSE),"")</f>
        <v/>
      </c>
      <c r="BJ431" s="97" t="str">
        <f t="shared" si="403"/>
        <v/>
      </c>
      <c r="BK431" s="84" t="str">
        <f>IFERROR(VLOOKUP(A431,ATTx11!$A$2:$N$500,7,FALSE),"")</f>
        <v/>
      </c>
      <c r="BL431" s="97" t="str">
        <f t="shared" si="404"/>
        <v/>
      </c>
      <c r="BM431" s="84" t="str">
        <f>IFERROR(VLOOKUP(A431,ATTx11!$A$2:$N$500,8,FALSE),"")</f>
        <v/>
      </c>
      <c r="BN431" s="95" t="str">
        <f t="shared" si="405"/>
        <v/>
      </c>
      <c r="BO431" s="95"/>
      <c r="BP431" s="83" t="str">
        <f>IFERROR(VLOOKUP(TEXT($A431,"0000"),'AYP11'!$B$3379:$AU$3800,17,FALSE),"")</f>
        <v/>
      </c>
      <c r="BQ431" s="75">
        <f>IFERROR(VLOOKUP(BP431,'Criteria Table'!$A$2:$I$102,2,FALSE),0)</f>
        <v>0</v>
      </c>
      <c r="BR431" s="95">
        <f t="shared" si="406"/>
        <v>0</v>
      </c>
      <c r="BS431" s="83" t="str">
        <f>IFERROR(VLOOKUP(TEXT($A431,"0000"),'AYP11'!$B$847:$AU$1268,17,FALSE),"")</f>
        <v/>
      </c>
      <c r="BT431" s="75">
        <f>IFERROR(VLOOKUP(BS431,'Criteria Table'!$A$2:$I$102,2,FALSE),0)</f>
        <v>0</v>
      </c>
      <c r="BU431" s="95">
        <f t="shared" si="407"/>
        <v>0</v>
      </c>
      <c r="BV431" s="83" t="str">
        <f>IFERROR(VLOOKUP(TEXT($A431,"0000"),'AYP11'!$B$2113:$AU$2534,17,FALSE),"")</f>
        <v/>
      </c>
      <c r="BW431" s="75">
        <f>IFERROR(VLOOKUP(BV431,'Criteria Table'!$A$2:$I$102,2,FALSE),0)</f>
        <v>0</v>
      </c>
      <c r="BX431" s="95">
        <f t="shared" si="408"/>
        <v>0</v>
      </c>
      <c r="BY431" s="83" t="str">
        <f>IFERROR(VLOOKUP(TEXT($A431,"0000"),'AYP11'!$B$425:$AU$846,17,FALSE),"")</f>
        <v/>
      </c>
      <c r="BZ431" s="75">
        <f>IFERROR(VLOOKUP(BY431,'Criteria Table'!$A$2:$I$102,2,FALSE),0)</f>
        <v>0</v>
      </c>
      <c r="CA431" s="95">
        <f t="shared" si="409"/>
        <v>0</v>
      </c>
      <c r="CB431" s="83" t="str">
        <f>IFERROR(VLOOKUP(TEXT($A431,"0000"),'AYP11'!$B$3:$AU$424,17,FALSE),"")</f>
        <v/>
      </c>
      <c r="CC431" s="95">
        <f>IFERROR(VLOOKUP(CB431,'Criteria Table'!$A$2:$I$102,2,FALSE),0)</f>
        <v>0</v>
      </c>
      <c r="CD431" s="95">
        <f t="shared" si="410"/>
        <v>0</v>
      </c>
      <c r="CE431" s="83" t="str">
        <f>IFERROR(VLOOKUP(TEXT($A431,"0000"),'AYP11'!$B$1269:$AU$1690,17,FALSE),"")</f>
        <v/>
      </c>
      <c r="CF431" s="95">
        <f>IFERROR(VLOOKUP(CE431,'Criteria Table'!$A$2:$I$102,2,FALSE),0)</f>
        <v>0</v>
      </c>
      <c r="CG431" s="95">
        <f t="shared" si="411"/>
        <v>0</v>
      </c>
      <c r="CH431" s="83" t="str">
        <f>IFERROR(VLOOKUP(TEXT($A431,"0000"),'AYP11'!$B$1691:$AU$2112,17,FALSE),"")</f>
        <v/>
      </c>
      <c r="CI431" s="95">
        <f>IFERROR(VLOOKUP(CH431,'Criteria Table'!$A$2:$I$102,2,FALSE),0)</f>
        <v>0</v>
      </c>
      <c r="CJ431" s="95">
        <f t="shared" si="412"/>
        <v>0</v>
      </c>
      <c r="CK431" s="83" t="str">
        <f>IFERROR(VLOOKUP(TEXT($A431,"0000"),'AYP11'!$B$2535:$AU$2956,17,FALSE),"")</f>
        <v/>
      </c>
      <c r="CL431" s="95">
        <f>IFERROR(VLOOKUP(CK431,'Criteria Table'!$A$2:$I$102,2,FALSE),0)</f>
        <v>0</v>
      </c>
      <c r="CM431" s="95">
        <f t="shared" si="413"/>
        <v>0</v>
      </c>
      <c r="CN431" s="76" t="str">
        <f>IFERROR(VLOOKUP(TEXT($A431,"0000"),'AYP11'!$B$3379:$AU$3800,23,FALSE),"")</f>
        <v/>
      </c>
      <c r="CO431" s="95">
        <f>IFERROR(VLOOKUP(CN431,'Criteria Table'!$A$2:$I$102,2,FALSE),0)</f>
        <v>0</v>
      </c>
      <c r="CP431" s="95">
        <f t="shared" si="414"/>
        <v>0</v>
      </c>
      <c r="CQ431" s="76" t="str">
        <f>IFERROR(VLOOKUP(TEXT($A431,"0000"),'AYP11'!$B$847:$AU$1268,23,FALSE),"")</f>
        <v/>
      </c>
      <c r="CR431" s="95">
        <f>IFERROR(VLOOKUP(CQ431,'Criteria Table'!$A$2:$I$102,2,FALSE),0)</f>
        <v>0</v>
      </c>
      <c r="CS431" s="95">
        <f t="shared" si="415"/>
        <v>0</v>
      </c>
      <c r="CT431" s="76" t="str">
        <f>IFERROR(VLOOKUP(TEXT($A431,"0000"),'AYP11'!$B$2113:$AU$2534,23,FALSE),"")</f>
        <v/>
      </c>
      <c r="CU431" s="95">
        <f>IFERROR(VLOOKUP(CT431,'Criteria Table'!$A$2:$I$102,2,FALSE),0)</f>
        <v>0</v>
      </c>
      <c r="CV431" s="95">
        <f t="shared" si="416"/>
        <v>0</v>
      </c>
      <c r="CW431" s="76" t="str">
        <f>IFERROR(VLOOKUP(TEXT($A431,"0000"),'AYP11'!$B$425:$AU$846,23,FALSE),"")</f>
        <v/>
      </c>
      <c r="CX431" s="95">
        <f>IFERROR(VLOOKUP(CW431,'Criteria Table'!$A$2:$I$102,2,FALSE),0)</f>
        <v>0</v>
      </c>
      <c r="CY431" s="95">
        <f t="shared" si="417"/>
        <v>0</v>
      </c>
      <c r="CZ431" s="76" t="str">
        <f>IFERROR(VLOOKUP(TEXT($A431,"0000"),'AYP11'!$B$3:$AU$424,23,FALSE),"")</f>
        <v/>
      </c>
      <c r="DA431" s="95">
        <f>IFERROR(VLOOKUP(CZ431,'Criteria Table'!$A$2:$I$102,2,FALSE),0)</f>
        <v>0</v>
      </c>
      <c r="DB431" s="95">
        <f t="shared" si="418"/>
        <v>0</v>
      </c>
      <c r="DC431" s="76" t="str">
        <f>IFERROR(VLOOKUP(TEXT($A431,"0000"),'AYP11'!$B$1269:$AU$1690,23,FALSE),"")</f>
        <v/>
      </c>
      <c r="DD431" s="95">
        <f>IFERROR(VLOOKUP(DC431,'Criteria Table'!$A$2:$I$102,2,FALSE),0)</f>
        <v>0</v>
      </c>
      <c r="DE431" s="95">
        <f t="shared" si="419"/>
        <v>0</v>
      </c>
      <c r="DF431" s="76" t="str">
        <f>IFERROR(VLOOKUP(TEXT($A431,"0000"),'AYP11'!$B$1691:$AU$2112,23,FALSE),"")</f>
        <v/>
      </c>
      <c r="DG431" s="95">
        <f>IFERROR(VLOOKUP(DF431,'Criteria Table'!$A$2:$I$102,2,FALSE),0)</f>
        <v>0</v>
      </c>
      <c r="DH431" s="95">
        <f t="shared" si="420"/>
        <v>0</v>
      </c>
      <c r="DI431" s="76" t="str">
        <f>IFERROR(VLOOKUP(TEXT($A431,"0000"),'AYP11'!$B$2535:$AU$2956,23,FALSE),"")</f>
        <v/>
      </c>
      <c r="DJ431" s="95">
        <f>IFERROR(VLOOKUP(DI431,'Criteria Table'!$A$2:$I$102,2,FALSE),0)</f>
        <v>0</v>
      </c>
      <c r="DK431" s="95">
        <f t="shared" si="421"/>
        <v>0</v>
      </c>
      <c r="DL431" s="91" t="str">
        <f>IFERROR(VLOOKUP(TEXT($A431,"0000"),'AYP11'!$B$3379:$AU$3800,11,FALSE),"")</f>
        <v/>
      </c>
      <c r="DM431" s="95">
        <f t="shared" si="422"/>
        <v>0</v>
      </c>
      <c r="DN431" s="95">
        <f t="shared" si="423"/>
        <v>0</v>
      </c>
      <c r="DO431" s="91" t="str">
        <f>IFERROR(VLOOKUP(TEXT($A431,"0000"),'AYP11'!$B$847:$AU$1268,11,FALSE),"")</f>
        <v/>
      </c>
      <c r="DP431" s="95">
        <f t="shared" si="424"/>
        <v>0</v>
      </c>
      <c r="DQ431" s="95">
        <f t="shared" si="425"/>
        <v>0</v>
      </c>
      <c r="DR431" s="91" t="str">
        <f>IFERROR(VLOOKUP(TEXT($A431,"0000"),'AYP11'!$B$2113:$AU$2534,11,FALSE),"")</f>
        <v/>
      </c>
      <c r="DS431" s="95">
        <f t="shared" si="426"/>
        <v>0</v>
      </c>
      <c r="DT431" s="95">
        <f t="shared" si="427"/>
        <v>0</v>
      </c>
      <c r="DU431" s="91" t="str">
        <f>IFERROR(VLOOKUP(TEXT($A431,"0000"),'AYP11'!$B$425:$AU$846,11,FALSE),"")</f>
        <v/>
      </c>
      <c r="DV431" s="95">
        <f t="shared" si="428"/>
        <v>0</v>
      </c>
      <c r="DW431" s="95">
        <f t="shared" si="429"/>
        <v>0</v>
      </c>
      <c r="DX431" s="91" t="str">
        <f>IFERROR(VLOOKUP(TEXT($A431,"0000"),'AYP11'!$B$3:$AU$424,11,FALSE),"")</f>
        <v/>
      </c>
      <c r="DY431" s="95">
        <f t="shared" si="430"/>
        <v>0</v>
      </c>
      <c r="DZ431" s="95">
        <f t="shared" si="431"/>
        <v>0</v>
      </c>
      <c r="EA431" s="91" t="str">
        <f>IFERROR(VLOOKUP(TEXT($A431,"0000"),'AYP11'!$B$1269:$AU$1690,11,FALSE),"")</f>
        <v/>
      </c>
      <c r="EB431" s="95">
        <f t="shared" si="432"/>
        <v>0</v>
      </c>
      <c r="EC431" s="95">
        <f t="shared" si="433"/>
        <v>0</v>
      </c>
      <c r="ED431" s="91" t="str">
        <f>IFERROR(VLOOKUP(TEXT($A431,"0000"),'AYP11'!$B$1691:$AU$2112,11,FALSE),"")</f>
        <v/>
      </c>
      <c r="EE431" s="95">
        <f t="shared" si="434"/>
        <v>0</v>
      </c>
      <c r="EF431" s="95">
        <f t="shared" si="435"/>
        <v>0</v>
      </c>
      <c r="EG431" s="91" t="str">
        <f>IFERROR(VLOOKUP(TEXT($A431,"0000"),'AYP11'!$B$2535:$AU$2956,11,FALSE),"")</f>
        <v/>
      </c>
      <c r="EH431" s="95">
        <f t="shared" si="436"/>
        <v>0</v>
      </c>
      <c r="EI431" s="95">
        <f t="shared" si="437"/>
        <v>0</v>
      </c>
    </row>
    <row r="432" spans="1:147" x14ac:dyDescent="0.25">
      <c r="A432" s="248">
        <v>7806</v>
      </c>
      <c r="B432" s="291">
        <f t="shared" si="384"/>
        <v>4.8780487804878048</v>
      </c>
      <c r="C432" s="50">
        <f>IFERROR(VLOOKUP(TEXT($A432,"0000"),'R-M11'!$A$2:$AA$500,4,FALSE),0)</f>
        <v>2</v>
      </c>
      <c r="D432" s="291">
        <f t="shared" si="385"/>
        <v>9.7560975609756095</v>
      </c>
      <c r="E432" s="98">
        <f>IFERROR(SUM(VLOOKUP(TEXT($A432,"0000"),'R-M11'!$A$2:$AA$500,5,FALSE),VLOOKUP(TEXT($A432,"0000"),'R-M11'!$A$2:$AA$500,6,FALSE)),0)</f>
        <v>4</v>
      </c>
      <c r="F432" s="58">
        <f>IFERROR(VLOOKUP(TEXT($A432,"0000"),'R-M11'!$A$2:$AA$500,14,FALSE),0)</f>
        <v>41</v>
      </c>
      <c r="G432" s="230">
        <f t="shared" si="438"/>
        <v>10.828048780487805</v>
      </c>
      <c r="H432" s="97">
        <f t="shared" si="386"/>
        <v>4.4394999999999998</v>
      </c>
      <c r="I432" s="230">
        <f t="shared" si="439"/>
        <v>12.306097560975608</v>
      </c>
      <c r="J432" s="97">
        <f t="shared" si="387"/>
        <v>5.0454999999999997</v>
      </c>
      <c r="K432" s="230">
        <f t="shared" si="388"/>
        <v>15</v>
      </c>
      <c r="L432" s="121">
        <f>IFERROR(VLOOKUP(K432,'Criteria Table'!$A$2:$I$102,2,FALSE),"")</f>
        <v>8.5</v>
      </c>
      <c r="M432" s="230">
        <f t="shared" si="389"/>
        <v>23.134146341463413</v>
      </c>
      <c r="N432" s="286">
        <f t="shared" si="390"/>
        <v>14.285714285714285</v>
      </c>
      <c r="O432" s="50">
        <f>IFERROR(VLOOKUP(TEXT($A432,"0000"),'R-M11'!$A$2:$AA$500,17,FALSE),"")</f>
        <v>3</v>
      </c>
      <c r="P432" s="286">
        <f t="shared" si="391"/>
        <v>14.285714285714285</v>
      </c>
      <c r="Q432" s="98">
        <f>IFERROR(SUM(VLOOKUP(TEXT($A432,"0000"),'R-M11'!$A$2:$AA$500,18,FALSE),VLOOKUP(TEXT($A432,"0000"),'R-M11'!$A$2:$AA$500,19,FALSE)),0)</f>
        <v>3</v>
      </c>
      <c r="R432" s="69">
        <f>IFERROR(VLOOKUP(TEXT($A432,"0000"),'R-M11'!$A$2:$AA$500,27,FALSE),0)</f>
        <v>21</v>
      </c>
      <c r="S432" s="121">
        <f t="shared" si="440"/>
        <v>19.255714285714284</v>
      </c>
      <c r="T432" s="70">
        <f t="shared" si="392"/>
        <v>4.0436999999999994</v>
      </c>
      <c r="U432" s="121">
        <f t="shared" si="441"/>
        <v>16.415714285714284</v>
      </c>
      <c r="V432" s="70">
        <f t="shared" si="393"/>
        <v>3.4472999999999994</v>
      </c>
      <c r="W432" s="121">
        <f t="shared" si="394"/>
        <v>29</v>
      </c>
      <c r="X432" s="124">
        <f>IFERROR(VLOOKUP(W432,'Criteria Table'!$A$2:$I$102,2,FALSE),"")</f>
        <v>7.1000000000000005</v>
      </c>
      <c r="Y432" s="121">
        <f t="shared" si="395"/>
        <v>35.671428571428564</v>
      </c>
      <c r="Z432" s="92" t="str">
        <f>IFERROR(IF(VLOOKUP(A432,'SG11'!$A$3:$AI$500,18,FALSE)="","NA",VLOOKUP(A432,'SG11'!$A$3:$AI$500,18,FALSE)),"")</f>
        <v/>
      </c>
      <c r="AA432" s="75" t="str">
        <f>IFERROR(VLOOKUP(Z432,'Criteria Table'!$A$2:$I$102,6,FALSE),"NA")</f>
        <v>NA</v>
      </c>
      <c r="AB432" s="95">
        <f t="shared" si="442"/>
        <v>0</v>
      </c>
      <c r="AC432" s="84" t="str">
        <f>IFERROR(IF(VLOOKUP(A432,'SG11'!$A$3:$AI$500,19,FALSE)="","NA",VLOOKUP(A432,'SG11'!$A$3:$AI$500,19,FALSE)),"")</f>
        <v/>
      </c>
      <c r="AD432" s="75" t="str">
        <f>IFERROR(VLOOKUP(AC432,'Criteria Table'!$A$2:$I$102,6,FALSE),"NA")</f>
        <v>NA</v>
      </c>
      <c r="AE432" s="95">
        <f t="shared" si="443"/>
        <v>0</v>
      </c>
      <c r="AF432" s="92" t="str">
        <f>IFERROR(IF(VLOOKUP(A432,'SG11'!$A$3:$AI$500,20,FALSE)="","NA",VLOOKUP(A432,'SG11'!$A$3:$AI$500,20,FALSE)),"")</f>
        <v/>
      </c>
      <c r="AG432" s="75" t="str">
        <f>IFERROR(VLOOKUP(AF432,'Criteria Table'!$A$2:$I$102,6,FALSE),"NA")</f>
        <v>NA</v>
      </c>
      <c r="AH432" s="95">
        <f t="shared" si="444"/>
        <v>0</v>
      </c>
      <c r="AI432" s="84" t="str">
        <f>IFERROR(IF(VLOOKUP(A432,'SG11'!$A$3:$AI$500,21,FALSE)="","NA",VLOOKUP(A432,'SG11'!$A$3:$AI$500,21,FALSE)),"")</f>
        <v/>
      </c>
      <c r="AJ432" s="75" t="str">
        <f>IFERROR(VLOOKUP(AI432,'Criteria Table'!$A$2:$I$102,6,FALSE),"NA")</f>
        <v>NA</v>
      </c>
      <c r="AK432" s="95">
        <f t="shared" si="445"/>
        <v>0</v>
      </c>
      <c r="AL432" s="99">
        <f>IFERROR(VLOOKUP(TEXT(A432,"0000"),'W11'!$A$1:$E$500,4,FALSE)/AP432*100,"")</f>
        <v>58.82352941176471</v>
      </c>
      <c r="AM432" s="97">
        <f>IFERROR(VLOOKUP(TEXT(A432,"0000"),'W11'!$A$1:$E$500,4,FALSE),"")</f>
        <v>10</v>
      </c>
      <c r="AN432" s="99">
        <f t="shared" si="396"/>
        <v>59.82352941176471</v>
      </c>
      <c r="AO432" s="97">
        <f t="shared" si="397"/>
        <v>10.17</v>
      </c>
      <c r="AP432" s="99">
        <f>IFERROR(VLOOKUP(TEXT(A432,"0000"),'W11'!$A$1:$E$500,5,FALSE),"")</f>
        <v>17</v>
      </c>
      <c r="AQ432" s="97">
        <f>IFERROR(VLOOKUP(ROUND(AL432,0),'Criteria Table'!$A$2:$I$102,4,FALSE),0)</f>
        <v>1</v>
      </c>
      <c r="AR432" s="128"/>
      <c r="AS432" s="95"/>
      <c r="AT432" s="95"/>
      <c r="AU432" s="100">
        <f>IFERROR(VLOOKUP(TEXT(A432,"0000"),'Sci11'!$A$3:$N$492,4,FALSE)/VLOOKUP(TEXT(A432,"0000"),'Sci11'!$A$3:$N$492,14,FALSE)*100,"")</f>
        <v>12.5</v>
      </c>
      <c r="AV432" s="101">
        <f>SUM(VLOOKUP(TEXT(A432,"0000"),'Sci11'!$A$3:$N$492,5,FALSE),VLOOKUP(TEXT(A432,"0000"),'Sci11'!$A$3:$N$492,6,FALSE))/VLOOKUP(TEXT(A432,"0000"),'Sci11'!$A$3:$N$492,14,FALSE)*100</f>
        <v>0</v>
      </c>
      <c r="AW432" s="100">
        <f t="shared" si="446"/>
        <v>18.59</v>
      </c>
      <c r="AX432" s="101">
        <f>IFERROR(AW432/100*VLOOKUP(TEXT(A432,"0000"),'Sci11'!$A$3:$N$492,14,FALSE),"")</f>
        <v>1.4872000000000001</v>
      </c>
      <c r="AY432" s="100">
        <f t="shared" si="447"/>
        <v>2.6100000000000003</v>
      </c>
      <c r="AZ432" s="101">
        <f>IFERROR(AY432/100*VLOOKUP(TEXT(A432,"0000"),'Sci11'!$A$3:$N$492,14,FALSE),"")</f>
        <v>0.20880000000000001</v>
      </c>
      <c r="BA432" s="100">
        <f t="shared" si="398"/>
        <v>13</v>
      </c>
      <c r="BB432" s="101">
        <f>IFERROR(VLOOKUP(BA432,'Criteria Table'!$A$2:$I$102,2,FALSE),"")</f>
        <v>8.7000000000000011</v>
      </c>
      <c r="BC432" s="101">
        <f t="shared" si="399"/>
        <v>21.700000000000003</v>
      </c>
      <c r="BD432" s="82" t="str">
        <f>IFERROR(VLOOKUP(A432,ATTx11!$A$2:$N$500,4,FALSE),"")</f>
        <v/>
      </c>
      <c r="BE432" s="95">
        <f t="shared" si="400"/>
        <v>0</v>
      </c>
      <c r="BF432" s="96">
        <f t="shared" si="401"/>
        <v>0</v>
      </c>
      <c r="BG432" s="70" t="str">
        <f>IFERROR(VLOOKUP(A432,ATTx11!$A$2:$N$500,11,FALSE),"")</f>
        <v/>
      </c>
      <c r="BH432" s="95" t="str">
        <f t="shared" si="402"/>
        <v/>
      </c>
      <c r="BI432" s="70" t="str">
        <f>IFERROR(VLOOKUP(A432,ATTx11!$A$2:$N$500,12,FALSE),"")</f>
        <v/>
      </c>
      <c r="BJ432" s="97" t="str">
        <f t="shared" si="403"/>
        <v/>
      </c>
      <c r="BK432" s="84" t="str">
        <f>IFERROR(VLOOKUP(A432,ATTx11!$A$2:$N$500,7,FALSE),"")</f>
        <v/>
      </c>
      <c r="BL432" s="97" t="str">
        <f t="shared" si="404"/>
        <v/>
      </c>
      <c r="BM432" s="84" t="str">
        <f>IFERROR(VLOOKUP(A432,ATTx11!$A$2:$N$500,8,FALSE),"")</f>
        <v/>
      </c>
      <c r="BN432" s="95" t="str">
        <f t="shared" si="405"/>
        <v/>
      </c>
      <c r="BO432" s="95"/>
      <c r="BP432" s="83">
        <f>IFERROR(VLOOKUP(TEXT($A432,"0000"),'AYP11'!$B$3379:$AU$3800,17,FALSE),"")</f>
        <v>0</v>
      </c>
      <c r="BQ432" s="75">
        <f>IFERROR(VLOOKUP(BP432,'Criteria Table'!$A$2:$I$102,2,FALSE),0)</f>
        <v>10</v>
      </c>
      <c r="BR432" s="95">
        <f t="shared" si="406"/>
        <v>10</v>
      </c>
      <c r="BS432" s="83">
        <f>IFERROR(VLOOKUP(TEXT($A432,"0000"),'AYP11'!$B$847:$AU$1268,17,FALSE),"")</f>
        <v>0</v>
      </c>
      <c r="BT432" s="75">
        <f>IFERROR(VLOOKUP(BS432,'Criteria Table'!$A$2:$I$102,2,FALSE),0)</f>
        <v>10</v>
      </c>
      <c r="BU432" s="95">
        <f t="shared" si="407"/>
        <v>10</v>
      </c>
      <c r="BV432" s="83">
        <f>IFERROR(VLOOKUP(TEXT($A432,"0000"),'AYP11'!$B$2113:$AU$2534,17,FALSE),"")</f>
        <v>0</v>
      </c>
      <c r="BW432" s="75">
        <f>IFERROR(VLOOKUP(BV432,'Criteria Table'!$A$2:$I$102,2,FALSE),0)</f>
        <v>10</v>
      </c>
      <c r="BX432" s="95">
        <f t="shared" si="408"/>
        <v>10</v>
      </c>
      <c r="BY432" s="83">
        <f>IFERROR(VLOOKUP(TEXT($A432,"0000"),'AYP11'!$B$425:$AU$846,17,FALSE),"")</f>
        <v>0</v>
      </c>
      <c r="BZ432" s="75">
        <f>IFERROR(VLOOKUP(BY432,'Criteria Table'!$A$2:$I$102,2,FALSE),0)</f>
        <v>10</v>
      </c>
      <c r="CA432" s="95">
        <f t="shared" si="409"/>
        <v>10</v>
      </c>
      <c r="CB432" s="83">
        <f>IFERROR(VLOOKUP(TEXT($A432,"0000"),'AYP11'!$B$3:$AU$424,17,FALSE),"")</f>
        <v>0</v>
      </c>
      <c r="CC432" s="95">
        <f>IFERROR(VLOOKUP(CB432,'Criteria Table'!$A$2:$I$102,2,FALSE),0)</f>
        <v>10</v>
      </c>
      <c r="CD432" s="95">
        <f t="shared" si="410"/>
        <v>10</v>
      </c>
      <c r="CE432" s="83">
        <f>IFERROR(VLOOKUP(TEXT($A432,"0000"),'AYP11'!$B$1269:$AU$1690,17,FALSE),"")</f>
        <v>0</v>
      </c>
      <c r="CF432" s="95">
        <f>IFERROR(VLOOKUP(CE432,'Criteria Table'!$A$2:$I$102,2,FALSE),0)</f>
        <v>10</v>
      </c>
      <c r="CG432" s="95">
        <f t="shared" si="411"/>
        <v>10</v>
      </c>
      <c r="CH432" s="83">
        <f>IFERROR(VLOOKUP(TEXT($A432,"0000"),'AYP11'!$B$1691:$AU$2112,17,FALSE),"")</f>
        <v>0</v>
      </c>
      <c r="CI432" s="95">
        <f>IFERROR(VLOOKUP(CH432,'Criteria Table'!$A$2:$I$102,2,FALSE),0)</f>
        <v>10</v>
      </c>
      <c r="CJ432" s="95">
        <f t="shared" si="412"/>
        <v>10</v>
      </c>
      <c r="CK432" s="83">
        <f>IFERROR(VLOOKUP(TEXT($A432,"0000"),'AYP11'!$B$2535:$AU$2956,17,FALSE),"")</f>
        <v>0</v>
      </c>
      <c r="CL432" s="95">
        <f>IFERROR(VLOOKUP(CK432,'Criteria Table'!$A$2:$I$102,2,FALSE),0)</f>
        <v>10</v>
      </c>
      <c r="CM432" s="95">
        <f t="shared" si="413"/>
        <v>10</v>
      </c>
      <c r="CN432" s="76">
        <f>IFERROR(VLOOKUP(TEXT($A432,"0000"),'AYP11'!$B$3379:$AU$3800,23,FALSE),"")</f>
        <v>0</v>
      </c>
      <c r="CO432" s="95">
        <f>IFERROR(VLOOKUP(CN432,'Criteria Table'!$A$2:$I$102,2,FALSE),0)</f>
        <v>10</v>
      </c>
      <c r="CP432" s="95">
        <f t="shared" si="414"/>
        <v>10</v>
      </c>
      <c r="CQ432" s="76">
        <f>IFERROR(VLOOKUP(TEXT($A432,"0000"),'AYP11'!$B$847:$AU$1268,23,FALSE),"")</f>
        <v>0</v>
      </c>
      <c r="CR432" s="95">
        <f>IFERROR(VLOOKUP(CQ432,'Criteria Table'!$A$2:$I$102,2,FALSE),0)</f>
        <v>10</v>
      </c>
      <c r="CS432" s="95">
        <f t="shared" si="415"/>
        <v>10</v>
      </c>
      <c r="CT432" s="76">
        <f>IFERROR(VLOOKUP(TEXT($A432,"0000"),'AYP11'!$B$2113:$AU$2534,23,FALSE),"")</f>
        <v>0</v>
      </c>
      <c r="CU432" s="95">
        <f>IFERROR(VLOOKUP(CT432,'Criteria Table'!$A$2:$I$102,2,FALSE),0)</f>
        <v>10</v>
      </c>
      <c r="CV432" s="95">
        <f t="shared" si="416"/>
        <v>10</v>
      </c>
      <c r="CW432" s="76">
        <f>IFERROR(VLOOKUP(TEXT($A432,"0000"),'AYP11'!$B$425:$AU$846,23,FALSE),"")</f>
        <v>0</v>
      </c>
      <c r="CX432" s="95">
        <f>IFERROR(VLOOKUP(CW432,'Criteria Table'!$A$2:$I$102,2,FALSE),0)</f>
        <v>10</v>
      </c>
      <c r="CY432" s="95">
        <f t="shared" si="417"/>
        <v>10</v>
      </c>
      <c r="CZ432" s="76">
        <f>IFERROR(VLOOKUP(TEXT($A432,"0000"),'AYP11'!$B$3:$AU$424,23,FALSE),"")</f>
        <v>0</v>
      </c>
      <c r="DA432" s="95">
        <f>IFERROR(VLOOKUP(CZ432,'Criteria Table'!$A$2:$I$102,2,FALSE),0)</f>
        <v>10</v>
      </c>
      <c r="DB432" s="95">
        <f t="shared" si="418"/>
        <v>10</v>
      </c>
      <c r="DC432" s="76">
        <f>IFERROR(VLOOKUP(TEXT($A432,"0000"),'AYP11'!$B$1269:$AU$1690,23,FALSE),"")</f>
        <v>0</v>
      </c>
      <c r="DD432" s="95">
        <f>IFERROR(VLOOKUP(DC432,'Criteria Table'!$A$2:$I$102,2,FALSE),0)</f>
        <v>10</v>
      </c>
      <c r="DE432" s="95">
        <f t="shared" si="419"/>
        <v>10</v>
      </c>
      <c r="DF432" s="76">
        <f>IFERROR(VLOOKUP(TEXT($A432,"0000"),'AYP11'!$B$1691:$AU$2112,23,FALSE),"")</f>
        <v>0</v>
      </c>
      <c r="DG432" s="95">
        <f>IFERROR(VLOOKUP(DF432,'Criteria Table'!$A$2:$I$102,2,FALSE),0)</f>
        <v>10</v>
      </c>
      <c r="DH432" s="95">
        <f t="shared" si="420"/>
        <v>10</v>
      </c>
      <c r="DI432" s="76">
        <f>IFERROR(VLOOKUP(TEXT($A432,"0000"),'AYP11'!$B$2535:$AU$2956,23,FALSE),"")</f>
        <v>0</v>
      </c>
      <c r="DJ432" s="95">
        <f>IFERROR(VLOOKUP(DI432,'Criteria Table'!$A$2:$I$102,2,FALSE),0)</f>
        <v>10</v>
      </c>
      <c r="DK432" s="95">
        <f t="shared" si="421"/>
        <v>10</v>
      </c>
      <c r="DL432" s="91">
        <f>IFERROR(VLOOKUP(TEXT($A432,"0000"),'AYP11'!$B$3379:$AU$3800,11,FALSE),"")</f>
        <v>0</v>
      </c>
      <c r="DM432" s="95">
        <f t="shared" si="422"/>
        <v>1</v>
      </c>
      <c r="DN432" s="95" t="str">
        <f t="shared" si="423"/>
        <v/>
      </c>
      <c r="DO432" s="91">
        <f>IFERROR(VLOOKUP(TEXT($A432,"0000"),'AYP11'!$B$847:$AU$1268,11,FALSE),"")</f>
        <v>0</v>
      </c>
      <c r="DP432" s="95">
        <f t="shared" si="424"/>
        <v>1</v>
      </c>
      <c r="DQ432" s="95" t="str">
        <f t="shared" si="425"/>
        <v/>
      </c>
      <c r="DR432" s="91">
        <f>IFERROR(VLOOKUP(TEXT($A432,"0000"),'AYP11'!$B$2113:$AU$2534,11,FALSE),"")</f>
        <v>0</v>
      </c>
      <c r="DS432" s="95">
        <f t="shared" si="426"/>
        <v>1</v>
      </c>
      <c r="DT432" s="95" t="str">
        <f t="shared" si="427"/>
        <v/>
      </c>
      <c r="DU432" s="91">
        <f>IFERROR(VLOOKUP(TEXT($A432,"0000"),'AYP11'!$B$425:$AU$846,11,FALSE),"")</f>
        <v>0</v>
      </c>
      <c r="DV432" s="95">
        <f t="shared" si="428"/>
        <v>1</v>
      </c>
      <c r="DW432" s="95" t="str">
        <f t="shared" si="429"/>
        <v/>
      </c>
      <c r="DX432" s="91">
        <f>IFERROR(VLOOKUP(TEXT($A432,"0000"),'AYP11'!$B$3:$AU$424,11,FALSE),"")</f>
        <v>0</v>
      </c>
      <c r="DY432" s="95">
        <f t="shared" si="430"/>
        <v>1</v>
      </c>
      <c r="DZ432" s="95" t="str">
        <f t="shared" si="431"/>
        <v/>
      </c>
      <c r="EA432" s="91">
        <f>IFERROR(VLOOKUP(TEXT($A432,"0000"),'AYP11'!$B$1269:$AU$1690,11,FALSE),"")</f>
        <v>0</v>
      </c>
      <c r="EB432" s="95">
        <f t="shared" si="432"/>
        <v>1</v>
      </c>
      <c r="EC432" s="95" t="str">
        <f t="shared" si="433"/>
        <v/>
      </c>
      <c r="ED432" s="91">
        <f>IFERROR(VLOOKUP(TEXT($A432,"0000"),'AYP11'!$B$1691:$AU$2112,11,FALSE),"")</f>
        <v>0</v>
      </c>
      <c r="EE432" s="95">
        <f t="shared" si="434"/>
        <v>1</v>
      </c>
      <c r="EF432" s="95" t="str">
        <f t="shared" si="435"/>
        <v/>
      </c>
      <c r="EG432" s="91">
        <f>IFERROR(VLOOKUP(TEXT($A432,"0000"),'AYP11'!$B$2535:$AU$2956,11,FALSE),"")</f>
        <v>0</v>
      </c>
      <c r="EH432" s="95">
        <f t="shared" si="436"/>
        <v>1</v>
      </c>
      <c r="EI432" s="95" t="str">
        <f t="shared" si="437"/>
        <v/>
      </c>
      <c r="EP432" s="34">
        <v>88</v>
      </c>
      <c r="EQ432" s="102" t="s">
        <v>1330</v>
      </c>
    </row>
    <row r="433" spans="1:147" x14ac:dyDescent="0.25">
      <c r="A433" s="248">
        <v>7812</v>
      </c>
      <c r="B433" s="291">
        <f t="shared" si="384"/>
        <v>12.5</v>
      </c>
      <c r="C433" s="50">
        <f>IFERROR(VLOOKUP(TEXT($A433,"0000"),'R-M11'!$A$2:$AA$500,4,FALSE),0)</f>
        <v>1</v>
      </c>
      <c r="D433" s="291">
        <f t="shared" si="385"/>
        <v>0</v>
      </c>
      <c r="E433" s="98">
        <f>IFERROR(SUM(VLOOKUP(TEXT($A433,"0000"),'R-M11'!$A$2:$AA$500,5,FALSE),VLOOKUP(TEXT($A433,"0000"),'R-M11'!$A$2:$AA$500,6,FALSE)),0)</f>
        <v>0</v>
      </c>
      <c r="F433" s="58">
        <f>IFERROR(VLOOKUP(TEXT($A433,"0000"),'R-M11'!$A$2:$AA$500,14,FALSE),0)</f>
        <v>8</v>
      </c>
      <c r="G433" s="230">
        <f t="shared" si="438"/>
        <v>18.59</v>
      </c>
      <c r="H433" s="97">
        <f t="shared" si="386"/>
        <v>1.4872000000000001</v>
      </c>
      <c r="I433" s="230">
        <f t="shared" si="439"/>
        <v>2.6100000000000003</v>
      </c>
      <c r="J433" s="97">
        <f t="shared" si="387"/>
        <v>0.20880000000000001</v>
      </c>
      <c r="K433" s="230">
        <f t="shared" si="388"/>
        <v>13</v>
      </c>
      <c r="L433" s="121">
        <f>IFERROR(VLOOKUP(K433,'Criteria Table'!$A$2:$I$102,2,FALSE),"")</f>
        <v>8.7000000000000011</v>
      </c>
      <c r="M433" s="230">
        <f t="shared" si="389"/>
        <v>21.2</v>
      </c>
      <c r="N433" s="286">
        <f t="shared" si="390"/>
        <v>25</v>
      </c>
      <c r="O433" s="50">
        <f>IFERROR(VLOOKUP(TEXT($A433,"0000"),'R-M11'!$A$2:$AA$500,17,FALSE),"")</f>
        <v>1</v>
      </c>
      <c r="P433" s="286">
        <f t="shared" si="391"/>
        <v>0</v>
      </c>
      <c r="Q433" s="98">
        <f>IFERROR(SUM(VLOOKUP(TEXT($A433,"0000"),'R-M11'!$A$2:$AA$500,18,FALSE),VLOOKUP(TEXT($A433,"0000"),'R-M11'!$A$2:$AA$500,19,FALSE)),0)</f>
        <v>0</v>
      </c>
      <c r="R433" s="69">
        <f>IFERROR(VLOOKUP(TEXT($A433,"0000"),'R-M11'!$A$2:$AA$500,27,FALSE),0)</f>
        <v>4</v>
      </c>
      <c r="S433" s="121">
        <f t="shared" si="440"/>
        <v>30.25</v>
      </c>
      <c r="T433" s="70">
        <f t="shared" si="392"/>
        <v>1.21</v>
      </c>
      <c r="U433" s="121">
        <f t="shared" si="441"/>
        <v>2.25</v>
      </c>
      <c r="V433" s="70">
        <f t="shared" si="393"/>
        <v>0.09</v>
      </c>
      <c r="W433" s="121">
        <f t="shared" si="394"/>
        <v>25</v>
      </c>
      <c r="X433" s="124">
        <f>IFERROR(VLOOKUP(W433,'Criteria Table'!$A$2:$I$102,2,FALSE),"")</f>
        <v>7.5</v>
      </c>
      <c r="Y433" s="121">
        <f t="shared" si="395"/>
        <v>32.5</v>
      </c>
      <c r="Z433" s="92" t="str">
        <f>IFERROR(IF(VLOOKUP(A433,'SG11'!$A$3:$AI$500,18,FALSE)="","NA",VLOOKUP(A433,'SG11'!$A$3:$AI$500,18,FALSE)),"")</f>
        <v/>
      </c>
      <c r="AA433" s="75" t="str">
        <f>IFERROR(VLOOKUP(Z433,'Criteria Table'!$A$2:$I$102,6,FALSE),"NA")</f>
        <v>NA</v>
      </c>
      <c r="AB433" s="95">
        <f t="shared" si="442"/>
        <v>0</v>
      </c>
      <c r="AC433" s="84" t="str">
        <f>IFERROR(IF(VLOOKUP(A433,'SG11'!$A$3:$AI$500,19,FALSE)="","NA",VLOOKUP(A433,'SG11'!$A$3:$AI$500,19,FALSE)),"")</f>
        <v/>
      </c>
      <c r="AD433" s="75" t="str">
        <f>IFERROR(VLOOKUP(AC433,'Criteria Table'!$A$2:$I$102,6,FALSE),"NA")</f>
        <v>NA</v>
      </c>
      <c r="AE433" s="95">
        <f t="shared" si="443"/>
        <v>0</v>
      </c>
      <c r="AF433" s="92" t="str">
        <f>IFERROR(IF(VLOOKUP(A433,'SG11'!$A$3:$AI$500,20,FALSE)="","NA",VLOOKUP(A433,'SG11'!$A$3:$AI$500,20,FALSE)),"")</f>
        <v/>
      </c>
      <c r="AG433" s="75" t="str">
        <f>IFERROR(VLOOKUP(AF433,'Criteria Table'!$A$2:$I$102,6,FALSE),"NA")</f>
        <v>NA</v>
      </c>
      <c r="AH433" s="95">
        <f t="shared" si="444"/>
        <v>0</v>
      </c>
      <c r="AI433" s="84" t="str">
        <f>IFERROR(IF(VLOOKUP(A433,'SG11'!$A$3:$AI$500,21,FALSE)="","NA",VLOOKUP(A433,'SG11'!$A$3:$AI$500,21,FALSE)),"")</f>
        <v/>
      </c>
      <c r="AJ433" s="75" t="str">
        <f>IFERROR(VLOOKUP(AI433,'Criteria Table'!$A$2:$I$102,6,FALSE),"NA")</f>
        <v>NA</v>
      </c>
      <c r="AK433" s="95">
        <f t="shared" si="445"/>
        <v>0</v>
      </c>
      <c r="AL433" s="99">
        <f>IFERROR(VLOOKUP(TEXT(A433,"0000"),'W11'!$A$1:$E$500,4,FALSE)/AP433*100,"")</f>
        <v>75</v>
      </c>
      <c r="AM433" s="97">
        <f>IFERROR(VLOOKUP(TEXT(A433,"0000"),'W11'!$A$1:$E$500,4,FALSE),"")</f>
        <v>3</v>
      </c>
      <c r="AN433" s="99">
        <f t="shared" si="396"/>
        <v>76</v>
      </c>
      <c r="AO433" s="97">
        <f t="shared" si="397"/>
        <v>3.04</v>
      </c>
      <c r="AP433" s="99">
        <f>IFERROR(VLOOKUP(TEXT(A433,"0000"),'W11'!$A$1:$E$500,5,FALSE),"")</f>
        <v>4</v>
      </c>
      <c r="AQ433" s="97">
        <f>IFERROR(VLOOKUP(ROUND(AL433,0),'Criteria Table'!$A$2:$I$102,4,FALSE),0)</f>
        <v>1</v>
      </c>
      <c r="AR433" s="128"/>
      <c r="AS433" s="95"/>
      <c r="AT433" s="95"/>
      <c r="AU433" s="100" t="str">
        <f>IFERROR(VLOOKUP(TEXT(A433,"0000"),'Sci11'!$A$3:$N$492,4,FALSE)/VLOOKUP(TEXT(A433,"0000"),'Sci11'!$A$3:$N$492,14,FALSE)*100,"")</f>
        <v/>
      </c>
      <c r="AV433" s="101">
        <f>SUM(VLOOKUP(TEXT(A433,"0000"),'Sci11'!$A$3:$N$492,5,FALSE),VLOOKUP(TEXT(A433,"0000"),'Sci11'!$A$3:$N$492,6,FALSE))/VLOOKUP(TEXT(A433,"0000"),'Sci11'!$A$3:$N$492,14,FALSE)*100</f>
        <v>0</v>
      </c>
      <c r="AW433" s="100" t="str">
        <f t="shared" si="446"/>
        <v/>
      </c>
      <c r="AX433" s="101" t="str">
        <f>IFERROR(AW433/100*VLOOKUP(TEXT(A433,"0000"),'Sci11'!$A$3:$N$492,14,FALSE),"")</f>
        <v/>
      </c>
      <c r="AY433" s="100">
        <f t="shared" si="447"/>
        <v>3</v>
      </c>
      <c r="AZ433" s="101">
        <f>IFERROR(AY433/100*VLOOKUP(TEXT(A433,"0000"),'Sci11'!$A$3:$N$492,14,FALSE),"")</f>
        <v>0.06</v>
      </c>
      <c r="BA433" s="100">
        <f t="shared" si="398"/>
        <v>0</v>
      </c>
      <c r="BB433" s="101">
        <f>IFERROR(VLOOKUP(BA433,'Criteria Table'!$A$2:$I$102,2,FALSE),"")</f>
        <v>10</v>
      </c>
      <c r="BC433" s="101">
        <f t="shared" si="399"/>
        <v>10</v>
      </c>
      <c r="BD433" s="82" t="str">
        <f>IFERROR(VLOOKUP(A433,ATTx11!$A$2:$N$500,4,FALSE),"")</f>
        <v/>
      </c>
      <c r="BE433" s="95">
        <f t="shared" si="400"/>
        <v>0</v>
      </c>
      <c r="BF433" s="96">
        <f t="shared" si="401"/>
        <v>0</v>
      </c>
      <c r="BG433" s="70" t="str">
        <f>IFERROR(VLOOKUP(A433,ATTx11!$A$2:$N$500,11,FALSE),"")</f>
        <v/>
      </c>
      <c r="BH433" s="95" t="str">
        <f t="shared" si="402"/>
        <v/>
      </c>
      <c r="BI433" s="70" t="str">
        <f>IFERROR(VLOOKUP(A433,ATTx11!$A$2:$N$500,12,FALSE),"")</f>
        <v/>
      </c>
      <c r="BJ433" s="97" t="str">
        <f t="shared" si="403"/>
        <v/>
      </c>
      <c r="BK433" s="84" t="str">
        <f>IFERROR(VLOOKUP(A433,ATTx11!$A$2:$N$500,7,FALSE),"")</f>
        <v/>
      </c>
      <c r="BL433" s="97" t="str">
        <f t="shared" si="404"/>
        <v/>
      </c>
      <c r="BM433" s="84" t="str">
        <f>IFERROR(VLOOKUP(A433,ATTx11!$A$2:$N$500,8,FALSE),"")</f>
        <v/>
      </c>
      <c r="BN433" s="95" t="str">
        <f t="shared" si="405"/>
        <v/>
      </c>
      <c r="BO433" s="95"/>
      <c r="BP433" s="83" t="str">
        <f>IFERROR(VLOOKUP(TEXT($A433,"0000"),'AYP11'!$B$3379:$AU$3800,17,FALSE),"")</f>
        <v/>
      </c>
      <c r="BQ433" s="75">
        <f>IFERROR(VLOOKUP(BP433,'Criteria Table'!$A$2:$I$102,2,FALSE),0)</f>
        <v>0</v>
      </c>
      <c r="BR433" s="95">
        <f t="shared" si="406"/>
        <v>0</v>
      </c>
      <c r="BS433" s="83" t="str">
        <f>IFERROR(VLOOKUP(TEXT($A433,"0000"),'AYP11'!$B$847:$AU$1268,17,FALSE),"")</f>
        <v/>
      </c>
      <c r="BT433" s="75">
        <f>IFERROR(VLOOKUP(BS433,'Criteria Table'!$A$2:$I$102,2,FALSE),0)</f>
        <v>0</v>
      </c>
      <c r="BU433" s="95">
        <f t="shared" si="407"/>
        <v>0</v>
      </c>
      <c r="BV433" s="83" t="str">
        <f>IFERROR(VLOOKUP(TEXT($A433,"0000"),'AYP11'!$B$2113:$AU$2534,17,FALSE),"")</f>
        <v/>
      </c>
      <c r="BW433" s="75">
        <f>IFERROR(VLOOKUP(BV433,'Criteria Table'!$A$2:$I$102,2,FALSE),0)</f>
        <v>0</v>
      </c>
      <c r="BX433" s="95">
        <f t="shared" si="408"/>
        <v>0</v>
      </c>
      <c r="BY433" s="83" t="str">
        <f>IFERROR(VLOOKUP(TEXT($A433,"0000"),'AYP11'!$B$425:$AU$846,17,FALSE),"")</f>
        <v/>
      </c>
      <c r="BZ433" s="75">
        <f>IFERROR(VLOOKUP(BY433,'Criteria Table'!$A$2:$I$102,2,FALSE),0)</f>
        <v>0</v>
      </c>
      <c r="CA433" s="95">
        <f t="shared" si="409"/>
        <v>0</v>
      </c>
      <c r="CB433" s="83" t="str">
        <f>IFERROR(VLOOKUP(TEXT($A433,"0000"),'AYP11'!$B$3:$AU$424,17,FALSE),"")</f>
        <v/>
      </c>
      <c r="CC433" s="95">
        <f>IFERROR(VLOOKUP(CB433,'Criteria Table'!$A$2:$I$102,2,FALSE),0)</f>
        <v>0</v>
      </c>
      <c r="CD433" s="95">
        <f t="shared" si="410"/>
        <v>0</v>
      </c>
      <c r="CE433" s="83" t="str">
        <f>IFERROR(VLOOKUP(TEXT($A433,"0000"),'AYP11'!$B$1269:$AU$1690,17,FALSE),"")</f>
        <v/>
      </c>
      <c r="CF433" s="95">
        <f>IFERROR(VLOOKUP(CE433,'Criteria Table'!$A$2:$I$102,2,FALSE),0)</f>
        <v>0</v>
      </c>
      <c r="CG433" s="95">
        <f t="shared" si="411"/>
        <v>0</v>
      </c>
      <c r="CH433" s="83" t="str">
        <f>IFERROR(VLOOKUP(TEXT($A433,"0000"),'AYP11'!$B$1691:$AU$2112,17,FALSE),"")</f>
        <v/>
      </c>
      <c r="CI433" s="95">
        <f>IFERROR(VLOOKUP(CH433,'Criteria Table'!$A$2:$I$102,2,FALSE),0)</f>
        <v>0</v>
      </c>
      <c r="CJ433" s="95">
        <f t="shared" si="412"/>
        <v>0</v>
      </c>
      <c r="CK433" s="83" t="str">
        <f>IFERROR(VLOOKUP(TEXT($A433,"0000"),'AYP11'!$B$2535:$AU$2956,17,FALSE),"")</f>
        <v/>
      </c>
      <c r="CL433" s="95">
        <f>IFERROR(VLOOKUP(CK433,'Criteria Table'!$A$2:$I$102,2,FALSE),0)</f>
        <v>0</v>
      </c>
      <c r="CM433" s="95">
        <f t="shared" si="413"/>
        <v>0</v>
      </c>
      <c r="CN433" s="76" t="str">
        <f>IFERROR(VLOOKUP(TEXT($A433,"0000"),'AYP11'!$B$3379:$AU$3800,23,FALSE),"")</f>
        <v/>
      </c>
      <c r="CO433" s="95">
        <f>IFERROR(VLOOKUP(CN433,'Criteria Table'!$A$2:$I$102,2,FALSE),0)</f>
        <v>0</v>
      </c>
      <c r="CP433" s="95">
        <f t="shared" si="414"/>
        <v>0</v>
      </c>
      <c r="CQ433" s="76" t="str">
        <f>IFERROR(VLOOKUP(TEXT($A433,"0000"),'AYP11'!$B$847:$AU$1268,23,FALSE),"")</f>
        <v/>
      </c>
      <c r="CR433" s="95">
        <f>IFERROR(VLOOKUP(CQ433,'Criteria Table'!$A$2:$I$102,2,FALSE),0)</f>
        <v>0</v>
      </c>
      <c r="CS433" s="95">
        <f t="shared" si="415"/>
        <v>0</v>
      </c>
      <c r="CT433" s="76" t="str">
        <f>IFERROR(VLOOKUP(TEXT($A433,"0000"),'AYP11'!$B$2113:$AU$2534,23,FALSE),"")</f>
        <v/>
      </c>
      <c r="CU433" s="95">
        <f>IFERROR(VLOOKUP(CT433,'Criteria Table'!$A$2:$I$102,2,FALSE),0)</f>
        <v>0</v>
      </c>
      <c r="CV433" s="95">
        <f t="shared" si="416"/>
        <v>0</v>
      </c>
      <c r="CW433" s="76" t="str">
        <f>IFERROR(VLOOKUP(TEXT($A433,"0000"),'AYP11'!$B$425:$AU$846,23,FALSE),"")</f>
        <v/>
      </c>
      <c r="CX433" s="95">
        <f>IFERROR(VLOOKUP(CW433,'Criteria Table'!$A$2:$I$102,2,FALSE),0)</f>
        <v>0</v>
      </c>
      <c r="CY433" s="95">
        <f t="shared" si="417"/>
        <v>0</v>
      </c>
      <c r="CZ433" s="76" t="str">
        <f>IFERROR(VLOOKUP(TEXT($A433,"0000"),'AYP11'!$B$3:$AU$424,23,FALSE),"")</f>
        <v/>
      </c>
      <c r="DA433" s="95">
        <f>IFERROR(VLOOKUP(CZ433,'Criteria Table'!$A$2:$I$102,2,FALSE),0)</f>
        <v>0</v>
      </c>
      <c r="DB433" s="95">
        <f t="shared" si="418"/>
        <v>0</v>
      </c>
      <c r="DC433" s="76" t="str">
        <f>IFERROR(VLOOKUP(TEXT($A433,"0000"),'AYP11'!$B$1269:$AU$1690,23,FALSE),"")</f>
        <v/>
      </c>
      <c r="DD433" s="95">
        <f>IFERROR(VLOOKUP(DC433,'Criteria Table'!$A$2:$I$102,2,FALSE),0)</f>
        <v>0</v>
      </c>
      <c r="DE433" s="95">
        <f t="shared" si="419"/>
        <v>0</v>
      </c>
      <c r="DF433" s="76" t="str">
        <f>IFERROR(VLOOKUP(TEXT($A433,"0000"),'AYP11'!$B$1691:$AU$2112,23,FALSE),"")</f>
        <v/>
      </c>
      <c r="DG433" s="95">
        <f>IFERROR(VLOOKUP(DF433,'Criteria Table'!$A$2:$I$102,2,FALSE),0)</f>
        <v>0</v>
      </c>
      <c r="DH433" s="95">
        <f t="shared" si="420"/>
        <v>0</v>
      </c>
      <c r="DI433" s="76" t="str">
        <f>IFERROR(VLOOKUP(TEXT($A433,"0000"),'AYP11'!$B$2535:$AU$2956,23,FALSE),"")</f>
        <v/>
      </c>
      <c r="DJ433" s="95">
        <f>IFERROR(VLOOKUP(DI433,'Criteria Table'!$A$2:$I$102,2,FALSE),0)</f>
        <v>0</v>
      </c>
      <c r="DK433" s="95">
        <f t="shared" si="421"/>
        <v>0</v>
      </c>
      <c r="DL433" s="91" t="str">
        <f>IFERROR(VLOOKUP(TEXT($A433,"0000"),'AYP11'!$B$3379:$AU$3800,11,FALSE),"")</f>
        <v/>
      </c>
      <c r="DM433" s="95">
        <f t="shared" si="422"/>
        <v>0</v>
      </c>
      <c r="DN433" s="95">
        <f t="shared" si="423"/>
        <v>0</v>
      </c>
      <c r="DO433" s="91" t="str">
        <f>IFERROR(VLOOKUP(TEXT($A433,"0000"),'AYP11'!$B$847:$AU$1268,11,FALSE),"")</f>
        <v/>
      </c>
      <c r="DP433" s="95">
        <f t="shared" si="424"/>
        <v>0</v>
      </c>
      <c r="DQ433" s="95">
        <f t="shared" si="425"/>
        <v>0</v>
      </c>
      <c r="DR433" s="91" t="str">
        <f>IFERROR(VLOOKUP(TEXT($A433,"0000"),'AYP11'!$B$2113:$AU$2534,11,FALSE),"")</f>
        <v/>
      </c>
      <c r="DS433" s="95">
        <f t="shared" si="426"/>
        <v>0</v>
      </c>
      <c r="DT433" s="95">
        <f t="shared" si="427"/>
        <v>0</v>
      </c>
      <c r="DU433" s="91" t="str">
        <f>IFERROR(VLOOKUP(TEXT($A433,"0000"),'AYP11'!$B$425:$AU$846,11,FALSE),"")</f>
        <v/>
      </c>
      <c r="DV433" s="95">
        <f t="shared" si="428"/>
        <v>0</v>
      </c>
      <c r="DW433" s="95">
        <f t="shared" si="429"/>
        <v>0</v>
      </c>
      <c r="DX433" s="91" t="str">
        <f>IFERROR(VLOOKUP(TEXT($A433,"0000"),'AYP11'!$B$3:$AU$424,11,FALSE),"")</f>
        <v/>
      </c>
      <c r="DY433" s="95">
        <f t="shared" si="430"/>
        <v>0</v>
      </c>
      <c r="DZ433" s="95">
        <f t="shared" si="431"/>
        <v>0</v>
      </c>
      <c r="EA433" s="91" t="str">
        <f>IFERROR(VLOOKUP(TEXT($A433,"0000"),'AYP11'!$B$1269:$AU$1690,11,FALSE),"")</f>
        <v/>
      </c>
      <c r="EB433" s="95">
        <f t="shared" si="432"/>
        <v>0</v>
      </c>
      <c r="EC433" s="95">
        <f t="shared" si="433"/>
        <v>0</v>
      </c>
      <c r="ED433" s="91" t="str">
        <f>IFERROR(VLOOKUP(TEXT($A433,"0000"),'AYP11'!$B$1691:$AU$2112,11,FALSE),"")</f>
        <v/>
      </c>
      <c r="EE433" s="95">
        <f t="shared" si="434"/>
        <v>0</v>
      </c>
      <c r="EF433" s="95">
        <f t="shared" si="435"/>
        <v>0</v>
      </c>
      <c r="EG433" s="91" t="str">
        <f>IFERROR(VLOOKUP(TEXT($A433,"0000"),'AYP11'!$B$2535:$AU$2956,11,FALSE),"")</f>
        <v/>
      </c>
      <c r="EH433" s="95">
        <f t="shared" si="436"/>
        <v>0</v>
      </c>
      <c r="EI433" s="95">
        <f t="shared" si="437"/>
        <v>0</v>
      </c>
      <c r="EP433" s="34">
        <v>87</v>
      </c>
      <c r="EQ433" s="102" t="s">
        <v>1298</v>
      </c>
    </row>
    <row r="434" spans="1:147" x14ac:dyDescent="0.25">
      <c r="A434" s="248">
        <v>7814</v>
      </c>
      <c r="B434" s="291">
        <f t="shared" si="384"/>
        <v>7.1428571428571423</v>
      </c>
      <c r="C434" s="50">
        <f>IFERROR(VLOOKUP(TEXT($A434,"0000"),'R-M11'!$A$2:$AA$500,4,FALSE),0)</f>
        <v>1</v>
      </c>
      <c r="D434" s="291">
        <f t="shared" si="385"/>
        <v>0</v>
      </c>
      <c r="E434" s="98">
        <f>IFERROR(SUM(VLOOKUP(TEXT($A434,"0000"),'R-M11'!$A$2:$AA$500,5,FALSE),VLOOKUP(TEXT($A434,"0000"),'R-M11'!$A$2:$AA$500,6,FALSE)),0)</f>
        <v>0</v>
      </c>
      <c r="F434" s="58">
        <f>IFERROR(VLOOKUP(TEXT($A434,"0000"),'R-M11'!$A$2:$AA$500,14,FALSE),0)</f>
        <v>14</v>
      </c>
      <c r="G434" s="230">
        <f t="shared" si="438"/>
        <v>13.652857142857142</v>
      </c>
      <c r="H434" s="97">
        <f t="shared" si="386"/>
        <v>1.9113999999999998</v>
      </c>
      <c r="I434" s="230">
        <f t="shared" si="439"/>
        <v>2.79</v>
      </c>
      <c r="J434" s="97">
        <f t="shared" si="387"/>
        <v>0.3906</v>
      </c>
      <c r="K434" s="230">
        <f t="shared" si="388"/>
        <v>7</v>
      </c>
      <c r="L434" s="121">
        <f>IFERROR(VLOOKUP(K434,'Criteria Table'!$A$2:$I$102,2,FALSE),"")</f>
        <v>9.3000000000000007</v>
      </c>
      <c r="M434" s="230">
        <f t="shared" si="389"/>
        <v>16.442857142857143</v>
      </c>
      <c r="N434" s="286">
        <f t="shared" si="390"/>
        <v>0</v>
      </c>
      <c r="O434" s="50">
        <f>IFERROR(VLOOKUP(TEXT($A434,"0000"),'R-M11'!$A$2:$AA$500,17,FALSE),"")</f>
        <v>0</v>
      </c>
      <c r="P434" s="286">
        <f t="shared" si="391"/>
        <v>0</v>
      </c>
      <c r="Q434" s="98">
        <f>IFERROR(SUM(VLOOKUP(TEXT($A434,"0000"),'R-M11'!$A$2:$AA$500,18,FALSE),VLOOKUP(TEXT($A434,"0000"),'R-M11'!$A$2:$AA$500,19,FALSE)),0)</f>
        <v>0</v>
      </c>
      <c r="R434" s="69">
        <f>IFERROR(VLOOKUP(TEXT($A434,"0000"),'R-M11'!$A$2:$AA$500,27,FALSE),0)</f>
        <v>6</v>
      </c>
      <c r="S434" s="121">
        <f t="shared" si="440"/>
        <v>7</v>
      </c>
      <c r="T434" s="70">
        <f t="shared" si="392"/>
        <v>0.42000000000000004</v>
      </c>
      <c r="U434" s="121">
        <f t="shared" si="441"/>
        <v>3</v>
      </c>
      <c r="V434" s="70">
        <f t="shared" si="393"/>
        <v>0.18</v>
      </c>
      <c r="W434" s="121">
        <f t="shared" si="394"/>
        <v>0</v>
      </c>
      <c r="X434" s="124">
        <f>IFERROR(VLOOKUP(W434,'Criteria Table'!$A$2:$I$102,2,FALSE),"")</f>
        <v>10</v>
      </c>
      <c r="Y434" s="121">
        <f t="shared" si="395"/>
        <v>10</v>
      </c>
      <c r="Z434" s="92" t="str">
        <f>IFERROR(IF(VLOOKUP(A434,'SG11'!$A$3:$AI$500,18,FALSE)="","NA",VLOOKUP(A434,'SG11'!$A$3:$AI$500,18,FALSE)),"")</f>
        <v/>
      </c>
      <c r="AA434" s="75" t="str">
        <f>IFERROR(VLOOKUP(Z434,'Criteria Table'!$A$2:$I$102,6,FALSE),"NA")</f>
        <v>NA</v>
      </c>
      <c r="AB434" s="95">
        <f t="shared" si="442"/>
        <v>0</v>
      </c>
      <c r="AC434" s="84" t="str">
        <f>IFERROR(IF(VLOOKUP(A434,'SG11'!$A$3:$AI$500,19,FALSE)="","NA",VLOOKUP(A434,'SG11'!$A$3:$AI$500,19,FALSE)),"")</f>
        <v/>
      </c>
      <c r="AD434" s="75" t="str">
        <f>IFERROR(VLOOKUP(AC434,'Criteria Table'!$A$2:$I$102,6,FALSE),"NA")</f>
        <v>NA</v>
      </c>
      <c r="AE434" s="95">
        <f t="shared" si="443"/>
        <v>0</v>
      </c>
      <c r="AF434" s="92" t="str">
        <f>IFERROR(IF(VLOOKUP(A434,'SG11'!$A$3:$AI$500,20,FALSE)="","NA",VLOOKUP(A434,'SG11'!$A$3:$AI$500,20,FALSE)),"")</f>
        <v/>
      </c>
      <c r="AG434" s="75" t="str">
        <f>IFERROR(VLOOKUP(AF434,'Criteria Table'!$A$2:$I$102,6,FALSE),"NA")</f>
        <v>NA</v>
      </c>
      <c r="AH434" s="95">
        <f t="shared" si="444"/>
        <v>0</v>
      </c>
      <c r="AI434" s="84" t="str">
        <f>IFERROR(IF(VLOOKUP(A434,'SG11'!$A$3:$AI$500,21,FALSE)="","NA",VLOOKUP(A434,'SG11'!$A$3:$AI$500,21,FALSE)),"")</f>
        <v/>
      </c>
      <c r="AJ434" s="75" t="str">
        <f>IFERROR(VLOOKUP(AI434,'Criteria Table'!$A$2:$I$102,6,FALSE),"NA")</f>
        <v>NA</v>
      </c>
      <c r="AK434" s="95">
        <f t="shared" si="445"/>
        <v>0</v>
      </c>
      <c r="AL434" s="99">
        <f>IFERROR(VLOOKUP(TEXT(A434,"0000"),'W11'!$A$1:$E$500,4,FALSE)/AP434*100,"")</f>
        <v>100</v>
      </c>
      <c r="AM434" s="97">
        <f>IFERROR(VLOOKUP(TEXT(A434,"0000"),'W11'!$A$1:$E$500,4,FALSE),"")</f>
        <v>8</v>
      </c>
      <c r="AN434" s="99">
        <f t="shared" si="396"/>
        <v>100</v>
      </c>
      <c r="AO434" s="97">
        <f t="shared" si="397"/>
        <v>8</v>
      </c>
      <c r="AP434" s="99">
        <f>IFERROR(VLOOKUP(TEXT(A434,"0000"),'W11'!$A$1:$E$500,5,FALSE),"")</f>
        <v>8</v>
      </c>
      <c r="AQ434" s="97">
        <f>IFERROR(VLOOKUP(ROUND(AL434,0),'Criteria Table'!$A$2:$I$102,4,FALSE),0)</f>
        <v>0</v>
      </c>
      <c r="AR434" s="128"/>
      <c r="AS434" s="95"/>
      <c r="AT434" s="95"/>
      <c r="AU434" s="100" t="str">
        <f>IFERROR(VLOOKUP(TEXT(A434,"0000"),'Sci11'!$A$3:$N$492,4,FALSE)/VLOOKUP(TEXT(A434,"0000"),'Sci11'!$A$3:$N$492,14,FALSE)*100,"")</f>
        <v/>
      </c>
      <c r="AV434" s="101">
        <f>SUM(VLOOKUP(TEXT(A434,"0000"),'Sci11'!$A$3:$N$492,5,FALSE),VLOOKUP(TEXT(A434,"0000"),'Sci11'!$A$3:$N$492,6,FALSE))/VLOOKUP(TEXT(A434,"0000"),'Sci11'!$A$3:$N$492,14,FALSE)*100</f>
        <v>0</v>
      </c>
      <c r="AW434" s="100" t="str">
        <f t="shared" si="446"/>
        <v/>
      </c>
      <c r="AX434" s="101" t="str">
        <f>IFERROR(AW434/100*VLOOKUP(TEXT(A434,"0000"),'Sci11'!$A$3:$N$492,14,FALSE),"")</f>
        <v/>
      </c>
      <c r="AY434" s="100">
        <f t="shared" si="447"/>
        <v>3</v>
      </c>
      <c r="AZ434" s="101">
        <f>IFERROR(AY434/100*VLOOKUP(TEXT(A434,"0000"),'Sci11'!$A$3:$N$492,14,FALSE),"")</f>
        <v>0.12</v>
      </c>
      <c r="BA434" s="100">
        <f t="shared" si="398"/>
        <v>0</v>
      </c>
      <c r="BB434" s="101">
        <f>IFERROR(VLOOKUP(BA434,'Criteria Table'!$A$2:$I$102,2,FALSE),"")</f>
        <v>10</v>
      </c>
      <c r="BC434" s="101">
        <f t="shared" si="399"/>
        <v>10</v>
      </c>
      <c r="BD434" s="82" t="str">
        <f>IFERROR(VLOOKUP(A434,ATTx11!$A$2:$N$500,4,FALSE),"")</f>
        <v/>
      </c>
      <c r="BE434" s="95">
        <f t="shared" si="400"/>
        <v>0</v>
      </c>
      <c r="BF434" s="96">
        <f t="shared" si="401"/>
        <v>0</v>
      </c>
      <c r="BG434" s="70" t="str">
        <f>IFERROR(VLOOKUP(A434,ATTx11!$A$2:$N$500,11,FALSE),"")</f>
        <v/>
      </c>
      <c r="BH434" s="95" t="str">
        <f t="shared" si="402"/>
        <v/>
      </c>
      <c r="BI434" s="70" t="str">
        <f>IFERROR(VLOOKUP(A434,ATTx11!$A$2:$N$500,12,FALSE),"")</f>
        <v/>
      </c>
      <c r="BJ434" s="97" t="str">
        <f t="shared" si="403"/>
        <v/>
      </c>
      <c r="BK434" s="84" t="str">
        <f>IFERROR(VLOOKUP(A434,ATTx11!$A$2:$N$500,7,FALSE),"")</f>
        <v/>
      </c>
      <c r="BL434" s="97" t="str">
        <f t="shared" si="404"/>
        <v/>
      </c>
      <c r="BM434" s="84" t="str">
        <f>IFERROR(VLOOKUP(A434,ATTx11!$A$2:$N$500,8,FALSE),"")</f>
        <v/>
      </c>
      <c r="BN434" s="95" t="str">
        <f t="shared" si="405"/>
        <v/>
      </c>
      <c r="BO434" s="95"/>
      <c r="BP434" s="83" t="str">
        <f>IFERROR(VLOOKUP(TEXT($A434,"0000"),'AYP11'!$B$3379:$AU$3800,17,FALSE),"")</f>
        <v/>
      </c>
      <c r="BQ434" s="75">
        <f>IFERROR(VLOOKUP(BP434,'Criteria Table'!$A$2:$I$102,2,FALSE),0)</f>
        <v>0</v>
      </c>
      <c r="BR434" s="95">
        <f t="shared" si="406"/>
        <v>0</v>
      </c>
      <c r="BS434" s="83" t="str">
        <f>IFERROR(VLOOKUP(TEXT($A434,"0000"),'AYP11'!$B$847:$AU$1268,17,FALSE),"")</f>
        <v/>
      </c>
      <c r="BT434" s="75">
        <f>IFERROR(VLOOKUP(BS434,'Criteria Table'!$A$2:$I$102,2,FALSE),0)</f>
        <v>0</v>
      </c>
      <c r="BU434" s="95">
        <f t="shared" si="407"/>
        <v>0</v>
      </c>
      <c r="BV434" s="83" t="str">
        <f>IFERROR(VLOOKUP(TEXT($A434,"0000"),'AYP11'!$B$2113:$AU$2534,17,FALSE),"")</f>
        <v/>
      </c>
      <c r="BW434" s="75">
        <f>IFERROR(VLOOKUP(BV434,'Criteria Table'!$A$2:$I$102,2,FALSE),0)</f>
        <v>0</v>
      </c>
      <c r="BX434" s="95">
        <f t="shared" si="408"/>
        <v>0</v>
      </c>
      <c r="BY434" s="83" t="str">
        <f>IFERROR(VLOOKUP(TEXT($A434,"0000"),'AYP11'!$B$425:$AU$846,17,FALSE),"")</f>
        <v/>
      </c>
      <c r="BZ434" s="75">
        <f>IFERROR(VLOOKUP(BY434,'Criteria Table'!$A$2:$I$102,2,FALSE),0)</f>
        <v>0</v>
      </c>
      <c r="CA434" s="95">
        <f t="shared" si="409"/>
        <v>0</v>
      </c>
      <c r="CB434" s="83" t="str">
        <f>IFERROR(VLOOKUP(TEXT($A434,"0000"),'AYP11'!$B$3:$AU$424,17,FALSE),"")</f>
        <v/>
      </c>
      <c r="CC434" s="95">
        <f>IFERROR(VLOOKUP(CB434,'Criteria Table'!$A$2:$I$102,2,FALSE),0)</f>
        <v>0</v>
      </c>
      <c r="CD434" s="95">
        <f t="shared" si="410"/>
        <v>0</v>
      </c>
      <c r="CE434" s="83" t="str">
        <f>IFERROR(VLOOKUP(TEXT($A434,"0000"),'AYP11'!$B$1269:$AU$1690,17,FALSE),"")</f>
        <v/>
      </c>
      <c r="CF434" s="95">
        <f>IFERROR(VLOOKUP(CE434,'Criteria Table'!$A$2:$I$102,2,FALSE),0)</f>
        <v>0</v>
      </c>
      <c r="CG434" s="95">
        <f t="shared" si="411"/>
        <v>0</v>
      </c>
      <c r="CH434" s="83" t="str">
        <f>IFERROR(VLOOKUP(TEXT($A434,"0000"),'AYP11'!$B$1691:$AU$2112,17,FALSE),"")</f>
        <v/>
      </c>
      <c r="CI434" s="95">
        <f>IFERROR(VLOOKUP(CH434,'Criteria Table'!$A$2:$I$102,2,FALSE),0)</f>
        <v>0</v>
      </c>
      <c r="CJ434" s="95">
        <f t="shared" si="412"/>
        <v>0</v>
      </c>
      <c r="CK434" s="83" t="str">
        <f>IFERROR(VLOOKUP(TEXT($A434,"0000"),'AYP11'!$B$2535:$AU$2956,17,FALSE),"")</f>
        <v/>
      </c>
      <c r="CL434" s="95">
        <f>IFERROR(VLOOKUP(CK434,'Criteria Table'!$A$2:$I$102,2,FALSE),0)</f>
        <v>0</v>
      </c>
      <c r="CM434" s="95">
        <f t="shared" si="413"/>
        <v>0</v>
      </c>
      <c r="CN434" s="76" t="str">
        <f>IFERROR(VLOOKUP(TEXT($A434,"0000"),'AYP11'!$B$3379:$AU$3800,23,FALSE),"")</f>
        <v/>
      </c>
      <c r="CO434" s="95">
        <f>IFERROR(VLOOKUP(CN434,'Criteria Table'!$A$2:$I$102,2,FALSE),0)</f>
        <v>0</v>
      </c>
      <c r="CP434" s="95">
        <f t="shared" si="414"/>
        <v>0</v>
      </c>
      <c r="CQ434" s="76" t="str">
        <f>IFERROR(VLOOKUP(TEXT($A434,"0000"),'AYP11'!$B$847:$AU$1268,23,FALSE),"")</f>
        <v/>
      </c>
      <c r="CR434" s="95">
        <f>IFERROR(VLOOKUP(CQ434,'Criteria Table'!$A$2:$I$102,2,FALSE),0)</f>
        <v>0</v>
      </c>
      <c r="CS434" s="95">
        <f t="shared" si="415"/>
        <v>0</v>
      </c>
      <c r="CT434" s="76" t="str">
        <f>IFERROR(VLOOKUP(TEXT($A434,"0000"),'AYP11'!$B$2113:$AU$2534,23,FALSE),"")</f>
        <v/>
      </c>
      <c r="CU434" s="95">
        <f>IFERROR(VLOOKUP(CT434,'Criteria Table'!$A$2:$I$102,2,FALSE),0)</f>
        <v>0</v>
      </c>
      <c r="CV434" s="95">
        <f t="shared" si="416"/>
        <v>0</v>
      </c>
      <c r="CW434" s="76" t="str">
        <f>IFERROR(VLOOKUP(TEXT($A434,"0000"),'AYP11'!$B$425:$AU$846,23,FALSE),"")</f>
        <v/>
      </c>
      <c r="CX434" s="95">
        <f>IFERROR(VLOOKUP(CW434,'Criteria Table'!$A$2:$I$102,2,FALSE),0)</f>
        <v>0</v>
      </c>
      <c r="CY434" s="95">
        <f t="shared" si="417"/>
        <v>0</v>
      </c>
      <c r="CZ434" s="76" t="str">
        <f>IFERROR(VLOOKUP(TEXT($A434,"0000"),'AYP11'!$B$3:$AU$424,23,FALSE),"")</f>
        <v/>
      </c>
      <c r="DA434" s="95">
        <f>IFERROR(VLOOKUP(CZ434,'Criteria Table'!$A$2:$I$102,2,FALSE),0)</f>
        <v>0</v>
      </c>
      <c r="DB434" s="95">
        <f t="shared" si="418"/>
        <v>0</v>
      </c>
      <c r="DC434" s="76" t="str">
        <f>IFERROR(VLOOKUP(TEXT($A434,"0000"),'AYP11'!$B$1269:$AU$1690,23,FALSE),"")</f>
        <v/>
      </c>
      <c r="DD434" s="95">
        <f>IFERROR(VLOOKUP(DC434,'Criteria Table'!$A$2:$I$102,2,FALSE),0)</f>
        <v>0</v>
      </c>
      <c r="DE434" s="95">
        <f t="shared" si="419"/>
        <v>0</v>
      </c>
      <c r="DF434" s="76" t="str">
        <f>IFERROR(VLOOKUP(TEXT($A434,"0000"),'AYP11'!$B$1691:$AU$2112,23,FALSE),"")</f>
        <v/>
      </c>
      <c r="DG434" s="95">
        <f>IFERROR(VLOOKUP(DF434,'Criteria Table'!$A$2:$I$102,2,FALSE),0)</f>
        <v>0</v>
      </c>
      <c r="DH434" s="95">
        <f t="shared" si="420"/>
        <v>0</v>
      </c>
      <c r="DI434" s="76" t="str">
        <f>IFERROR(VLOOKUP(TEXT($A434,"0000"),'AYP11'!$B$2535:$AU$2956,23,FALSE),"")</f>
        <v/>
      </c>
      <c r="DJ434" s="95">
        <f>IFERROR(VLOOKUP(DI434,'Criteria Table'!$A$2:$I$102,2,FALSE),0)</f>
        <v>0</v>
      </c>
      <c r="DK434" s="95">
        <f t="shared" si="421"/>
        <v>0</v>
      </c>
      <c r="DL434" s="91" t="str">
        <f>IFERROR(VLOOKUP(TEXT($A434,"0000"),'AYP11'!$B$3379:$AU$3800,11,FALSE),"")</f>
        <v/>
      </c>
      <c r="DM434" s="95">
        <f t="shared" si="422"/>
        <v>0</v>
      </c>
      <c r="DN434" s="95">
        <f t="shared" si="423"/>
        <v>0</v>
      </c>
      <c r="DO434" s="91" t="str">
        <f>IFERROR(VLOOKUP(TEXT($A434,"0000"),'AYP11'!$B$847:$AU$1268,11,FALSE),"")</f>
        <v/>
      </c>
      <c r="DP434" s="95">
        <f t="shared" si="424"/>
        <v>0</v>
      </c>
      <c r="DQ434" s="95">
        <f t="shared" si="425"/>
        <v>0</v>
      </c>
      <c r="DR434" s="91" t="str">
        <f>IFERROR(VLOOKUP(TEXT($A434,"0000"),'AYP11'!$B$2113:$AU$2534,11,FALSE),"")</f>
        <v/>
      </c>
      <c r="DS434" s="95">
        <f t="shared" si="426"/>
        <v>0</v>
      </c>
      <c r="DT434" s="95">
        <f t="shared" si="427"/>
        <v>0</v>
      </c>
      <c r="DU434" s="91" t="str">
        <f>IFERROR(VLOOKUP(TEXT($A434,"0000"),'AYP11'!$B$425:$AU$846,11,FALSE),"")</f>
        <v/>
      </c>
      <c r="DV434" s="95">
        <f t="shared" si="428"/>
        <v>0</v>
      </c>
      <c r="DW434" s="95">
        <f t="shared" si="429"/>
        <v>0</v>
      </c>
      <c r="DX434" s="91" t="str">
        <f>IFERROR(VLOOKUP(TEXT($A434,"0000"),'AYP11'!$B$3:$AU$424,11,FALSE),"")</f>
        <v/>
      </c>
      <c r="DY434" s="95">
        <f t="shared" si="430"/>
        <v>0</v>
      </c>
      <c r="DZ434" s="95">
        <f t="shared" si="431"/>
        <v>0</v>
      </c>
      <c r="EA434" s="91" t="str">
        <f>IFERROR(VLOOKUP(TEXT($A434,"0000"),'AYP11'!$B$1269:$AU$1690,11,FALSE),"")</f>
        <v/>
      </c>
      <c r="EB434" s="95">
        <f t="shared" si="432"/>
        <v>0</v>
      </c>
      <c r="EC434" s="95">
        <f t="shared" si="433"/>
        <v>0</v>
      </c>
      <c r="ED434" s="91" t="str">
        <f>IFERROR(VLOOKUP(TEXT($A434,"0000"),'AYP11'!$B$1691:$AU$2112,11,FALSE),"")</f>
        <v/>
      </c>
      <c r="EE434" s="95">
        <f t="shared" si="434"/>
        <v>0</v>
      </c>
      <c r="EF434" s="95">
        <f t="shared" si="435"/>
        <v>0</v>
      </c>
      <c r="EG434" s="91" t="str">
        <f>IFERROR(VLOOKUP(TEXT($A434,"0000"),'AYP11'!$B$2535:$AU$2956,11,FALSE),"")</f>
        <v/>
      </c>
      <c r="EH434" s="95">
        <f t="shared" si="436"/>
        <v>0</v>
      </c>
      <c r="EI434" s="95">
        <f t="shared" si="437"/>
        <v>0</v>
      </c>
      <c r="EP434" s="34">
        <v>86</v>
      </c>
      <c r="EQ434" s="102" t="s">
        <v>1329</v>
      </c>
    </row>
    <row r="435" spans="1:147" x14ac:dyDescent="0.25">
      <c r="A435" s="248">
        <v>7819</v>
      </c>
      <c r="B435" s="291">
        <f t="shared" si="384"/>
        <v>0</v>
      </c>
      <c r="C435" s="50">
        <f>IFERROR(VLOOKUP(TEXT($A435,"0000"),'R-M11'!$A$2:$AA$500,4,FALSE),0)</f>
        <v>0</v>
      </c>
      <c r="D435" s="291">
        <f t="shared" si="385"/>
        <v>0</v>
      </c>
      <c r="E435" s="98">
        <f>IFERROR(SUM(VLOOKUP(TEXT($A435,"0000"),'R-M11'!$A$2:$AA$500,5,FALSE),VLOOKUP(TEXT($A435,"0000"),'R-M11'!$A$2:$AA$500,6,FALSE)),0)</f>
        <v>0</v>
      </c>
      <c r="F435" s="58">
        <f>IFERROR(VLOOKUP(TEXT($A435,"0000"),'R-M11'!$A$2:$AA$500,14,FALSE),0)</f>
        <v>25</v>
      </c>
      <c r="G435" s="230">
        <f t="shared" si="438"/>
        <v>7</v>
      </c>
      <c r="H435" s="97">
        <f t="shared" si="386"/>
        <v>1.7500000000000002</v>
      </c>
      <c r="I435" s="230">
        <f t="shared" si="439"/>
        <v>3</v>
      </c>
      <c r="J435" s="97">
        <f t="shared" si="387"/>
        <v>0.75</v>
      </c>
      <c r="K435" s="230">
        <f t="shared" si="388"/>
        <v>0</v>
      </c>
      <c r="L435" s="121">
        <f>IFERROR(VLOOKUP(K435,'Criteria Table'!$A$2:$I$102,2,FALSE),"")</f>
        <v>10</v>
      </c>
      <c r="M435" s="230">
        <f t="shared" si="389"/>
        <v>10</v>
      </c>
      <c r="N435" s="286">
        <f t="shared" si="390"/>
        <v>0</v>
      </c>
      <c r="O435" s="50">
        <f>IFERROR(VLOOKUP(TEXT($A435,"0000"),'R-M11'!$A$2:$AA$500,17,FALSE),"")</f>
        <v>0</v>
      </c>
      <c r="P435" s="286">
        <f t="shared" si="391"/>
        <v>0</v>
      </c>
      <c r="Q435" s="98">
        <f>IFERROR(SUM(VLOOKUP(TEXT($A435,"0000"),'R-M11'!$A$2:$AA$500,18,FALSE),VLOOKUP(TEXT($A435,"0000"),'R-M11'!$A$2:$AA$500,19,FALSE)),0)</f>
        <v>0</v>
      </c>
      <c r="R435" s="69">
        <f>IFERROR(VLOOKUP(TEXT($A435,"0000"),'R-M11'!$A$2:$AA$500,27,FALSE),0)</f>
        <v>2</v>
      </c>
      <c r="S435" s="121">
        <f t="shared" si="440"/>
        <v>7</v>
      </c>
      <c r="T435" s="70">
        <f t="shared" si="392"/>
        <v>0.14000000000000001</v>
      </c>
      <c r="U435" s="121">
        <f t="shared" si="441"/>
        <v>3</v>
      </c>
      <c r="V435" s="70">
        <f t="shared" si="393"/>
        <v>0.06</v>
      </c>
      <c r="W435" s="121">
        <f t="shared" si="394"/>
        <v>0</v>
      </c>
      <c r="X435" s="124">
        <f>IFERROR(VLOOKUP(W435,'Criteria Table'!$A$2:$I$102,2,FALSE),"")</f>
        <v>10</v>
      </c>
      <c r="Y435" s="121">
        <f t="shared" si="395"/>
        <v>10</v>
      </c>
      <c r="Z435" s="92" t="str">
        <f>IFERROR(IF(VLOOKUP(A435,'SG11'!$A$3:$AI$500,18,FALSE)="","NA",VLOOKUP(A435,'SG11'!$A$3:$AI$500,18,FALSE)),"")</f>
        <v/>
      </c>
      <c r="AA435" s="75" t="str">
        <f>IFERROR(VLOOKUP(Z435,'Criteria Table'!$A$2:$I$102,6,FALSE),"NA")</f>
        <v>NA</v>
      </c>
      <c r="AB435" s="95">
        <f t="shared" si="442"/>
        <v>0</v>
      </c>
      <c r="AC435" s="84" t="str">
        <f>IFERROR(IF(VLOOKUP(A435,'SG11'!$A$3:$AI$500,19,FALSE)="","NA",VLOOKUP(A435,'SG11'!$A$3:$AI$500,19,FALSE)),"")</f>
        <v/>
      </c>
      <c r="AD435" s="75" t="str">
        <f>IFERROR(VLOOKUP(AC435,'Criteria Table'!$A$2:$I$102,6,FALSE),"NA")</f>
        <v>NA</v>
      </c>
      <c r="AE435" s="95">
        <f t="shared" si="443"/>
        <v>0</v>
      </c>
      <c r="AF435" s="92" t="str">
        <f>IFERROR(IF(VLOOKUP(A435,'SG11'!$A$3:$AI$500,20,FALSE)="","NA",VLOOKUP(A435,'SG11'!$A$3:$AI$500,20,FALSE)),"")</f>
        <v/>
      </c>
      <c r="AG435" s="75" t="str">
        <f>IFERROR(VLOOKUP(AF435,'Criteria Table'!$A$2:$I$102,6,FALSE),"NA")</f>
        <v>NA</v>
      </c>
      <c r="AH435" s="95">
        <f t="shared" si="444"/>
        <v>0</v>
      </c>
      <c r="AI435" s="84" t="str">
        <f>IFERROR(IF(VLOOKUP(A435,'SG11'!$A$3:$AI$500,21,FALSE)="","NA",VLOOKUP(A435,'SG11'!$A$3:$AI$500,21,FALSE)),"")</f>
        <v/>
      </c>
      <c r="AJ435" s="75" t="str">
        <f>IFERROR(VLOOKUP(AI435,'Criteria Table'!$A$2:$I$102,6,FALSE),"NA")</f>
        <v>NA</v>
      </c>
      <c r="AK435" s="95">
        <f t="shared" si="445"/>
        <v>0</v>
      </c>
      <c r="AL435" s="99">
        <f>IFERROR(VLOOKUP(TEXT(A435,"0000"),'W11'!$A$1:$E$500,4,FALSE)/AP435*100,"")</f>
        <v>100</v>
      </c>
      <c r="AM435" s="97">
        <f>IFERROR(VLOOKUP(TEXT(A435,"0000"),'W11'!$A$1:$E$500,4,FALSE),"")</f>
        <v>1</v>
      </c>
      <c r="AN435" s="99">
        <f t="shared" si="396"/>
        <v>100</v>
      </c>
      <c r="AO435" s="97">
        <f t="shared" si="397"/>
        <v>1</v>
      </c>
      <c r="AP435" s="99">
        <f>IFERROR(VLOOKUP(TEXT(A435,"0000"),'W11'!$A$1:$E$500,5,FALSE),"")</f>
        <v>1</v>
      </c>
      <c r="AQ435" s="97">
        <f>IFERROR(VLOOKUP(ROUND(AL435,0),'Criteria Table'!$A$2:$I$102,4,FALSE),0)</f>
        <v>0</v>
      </c>
      <c r="AR435" s="128"/>
      <c r="AS435" s="95"/>
      <c r="AT435" s="95"/>
      <c r="AU435" s="100" t="str">
        <f>IFERROR(VLOOKUP(TEXT(A435,"0000"),'Sci11'!$A$3:$N$492,4,FALSE)/VLOOKUP(TEXT(A435,"0000"),'Sci11'!$A$3:$N$492,14,FALSE)*100,"")</f>
        <v/>
      </c>
      <c r="AV435" s="101">
        <f>SUM(VLOOKUP(TEXT(A435,"0000"),'Sci11'!$A$3:$N$492,5,FALSE),VLOOKUP(TEXT(A435,"0000"),'Sci11'!$A$3:$N$492,6,FALSE))/VLOOKUP(TEXT(A435,"0000"),'Sci11'!$A$3:$N$492,14,FALSE)*100</f>
        <v>0</v>
      </c>
      <c r="AW435" s="100" t="str">
        <f t="shared" si="446"/>
        <v/>
      </c>
      <c r="AX435" s="101" t="str">
        <f>IFERROR(AW435/100*VLOOKUP(TEXT(A435,"0000"),'Sci11'!$A$3:$N$492,14,FALSE),"")</f>
        <v/>
      </c>
      <c r="AY435" s="100">
        <f t="shared" si="447"/>
        <v>3</v>
      </c>
      <c r="AZ435" s="101">
        <f>IFERROR(AY435/100*VLOOKUP(TEXT(A435,"0000"),'Sci11'!$A$3:$N$492,14,FALSE),"")</f>
        <v>0.06</v>
      </c>
      <c r="BA435" s="100">
        <f t="shared" si="398"/>
        <v>0</v>
      </c>
      <c r="BB435" s="101">
        <f>IFERROR(VLOOKUP(BA435,'Criteria Table'!$A$2:$I$102,2,FALSE),"")</f>
        <v>10</v>
      </c>
      <c r="BC435" s="101">
        <f t="shared" si="399"/>
        <v>10</v>
      </c>
      <c r="BD435" s="82" t="str">
        <f>IFERROR(VLOOKUP(A435,ATTx11!$A$2:$N$500,4,FALSE),"")</f>
        <v/>
      </c>
      <c r="BE435" s="95">
        <f t="shared" si="400"/>
        <v>0</v>
      </c>
      <c r="BF435" s="96">
        <f t="shared" si="401"/>
        <v>0</v>
      </c>
      <c r="BG435" s="70" t="str">
        <f>IFERROR(VLOOKUP(A435,ATTx11!$A$2:$N$500,11,FALSE),"")</f>
        <v/>
      </c>
      <c r="BH435" s="95" t="str">
        <f t="shared" si="402"/>
        <v/>
      </c>
      <c r="BI435" s="70" t="str">
        <f>IFERROR(VLOOKUP(A435,ATTx11!$A$2:$N$500,12,FALSE),"")</f>
        <v/>
      </c>
      <c r="BJ435" s="97" t="str">
        <f t="shared" si="403"/>
        <v/>
      </c>
      <c r="BK435" s="84" t="str">
        <f>IFERROR(VLOOKUP(A435,ATTx11!$A$2:$N$500,7,FALSE),"")</f>
        <v/>
      </c>
      <c r="BL435" s="97" t="str">
        <f t="shared" si="404"/>
        <v/>
      </c>
      <c r="BM435" s="84" t="str">
        <f>IFERROR(VLOOKUP(A435,ATTx11!$A$2:$N$500,8,FALSE),"")</f>
        <v/>
      </c>
      <c r="BN435" s="95" t="str">
        <f t="shared" si="405"/>
        <v/>
      </c>
      <c r="BO435" s="95"/>
      <c r="BP435" s="83" t="str">
        <f>IFERROR(VLOOKUP(TEXT($A435,"0000"),'AYP11'!$B$3379:$AU$3800,17,FALSE),"")</f>
        <v/>
      </c>
      <c r="BQ435" s="75">
        <f>IFERROR(VLOOKUP(BP435,'Criteria Table'!$A$2:$I$102,2,FALSE),0)</f>
        <v>0</v>
      </c>
      <c r="BR435" s="95">
        <f t="shared" si="406"/>
        <v>0</v>
      </c>
      <c r="BS435" s="83" t="str">
        <f>IFERROR(VLOOKUP(TEXT($A435,"0000"),'AYP11'!$B$847:$AU$1268,17,FALSE),"")</f>
        <v/>
      </c>
      <c r="BT435" s="75">
        <f>IFERROR(VLOOKUP(BS435,'Criteria Table'!$A$2:$I$102,2,FALSE),0)</f>
        <v>0</v>
      </c>
      <c r="BU435" s="95">
        <f t="shared" si="407"/>
        <v>0</v>
      </c>
      <c r="BV435" s="83" t="str">
        <f>IFERROR(VLOOKUP(TEXT($A435,"0000"),'AYP11'!$B$2113:$AU$2534,17,FALSE),"")</f>
        <v/>
      </c>
      <c r="BW435" s="75">
        <f>IFERROR(VLOOKUP(BV435,'Criteria Table'!$A$2:$I$102,2,FALSE),0)</f>
        <v>0</v>
      </c>
      <c r="BX435" s="95">
        <f t="shared" si="408"/>
        <v>0</v>
      </c>
      <c r="BY435" s="83" t="str">
        <f>IFERROR(VLOOKUP(TEXT($A435,"0000"),'AYP11'!$B$425:$AU$846,17,FALSE),"")</f>
        <v/>
      </c>
      <c r="BZ435" s="75">
        <f>IFERROR(VLOOKUP(BY435,'Criteria Table'!$A$2:$I$102,2,FALSE),0)</f>
        <v>0</v>
      </c>
      <c r="CA435" s="95">
        <f t="shared" si="409"/>
        <v>0</v>
      </c>
      <c r="CB435" s="83" t="str">
        <f>IFERROR(VLOOKUP(TEXT($A435,"0000"),'AYP11'!$B$3:$AU$424,17,FALSE),"")</f>
        <v/>
      </c>
      <c r="CC435" s="95">
        <f>IFERROR(VLOOKUP(CB435,'Criteria Table'!$A$2:$I$102,2,FALSE),0)</f>
        <v>0</v>
      </c>
      <c r="CD435" s="95">
        <f t="shared" si="410"/>
        <v>0</v>
      </c>
      <c r="CE435" s="83" t="str">
        <f>IFERROR(VLOOKUP(TEXT($A435,"0000"),'AYP11'!$B$1269:$AU$1690,17,FALSE),"")</f>
        <v/>
      </c>
      <c r="CF435" s="95">
        <f>IFERROR(VLOOKUP(CE435,'Criteria Table'!$A$2:$I$102,2,FALSE),0)</f>
        <v>0</v>
      </c>
      <c r="CG435" s="95">
        <f t="shared" si="411"/>
        <v>0</v>
      </c>
      <c r="CH435" s="83" t="str">
        <f>IFERROR(VLOOKUP(TEXT($A435,"0000"),'AYP11'!$B$1691:$AU$2112,17,FALSE),"")</f>
        <v/>
      </c>
      <c r="CI435" s="95">
        <f>IFERROR(VLOOKUP(CH435,'Criteria Table'!$A$2:$I$102,2,FALSE),0)</f>
        <v>0</v>
      </c>
      <c r="CJ435" s="95">
        <f t="shared" si="412"/>
        <v>0</v>
      </c>
      <c r="CK435" s="83" t="str">
        <f>IFERROR(VLOOKUP(TEXT($A435,"0000"),'AYP11'!$B$2535:$AU$2956,17,FALSE),"")</f>
        <v/>
      </c>
      <c r="CL435" s="95">
        <f>IFERROR(VLOOKUP(CK435,'Criteria Table'!$A$2:$I$102,2,FALSE),0)</f>
        <v>0</v>
      </c>
      <c r="CM435" s="95">
        <f t="shared" si="413"/>
        <v>0</v>
      </c>
      <c r="CN435" s="76" t="str">
        <f>IFERROR(VLOOKUP(TEXT($A435,"0000"),'AYP11'!$B$3379:$AU$3800,23,FALSE),"")</f>
        <v/>
      </c>
      <c r="CO435" s="95">
        <f>IFERROR(VLOOKUP(CN435,'Criteria Table'!$A$2:$I$102,2,FALSE),0)</f>
        <v>0</v>
      </c>
      <c r="CP435" s="95">
        <f t="shared" si="414"/>
        <v>0</v>
      </c>
      <c r="CQ435" s="76" t="str">
        <f>IFERROR(VLOOKUP(TEXT($A435,"0000"),'AYP11'!$B$847:$AU$1268,23,FALSE),"")</f>
        <v/>
      </c>
      <c r="CR435" s="95">
        <f>IFERROR(VLOOKUP(CQ435,'Criteria Table'!$A$2:$I$102,2,FALSE),0)</f>
        <v>0</v>
      </c>
      <c r="CS435" s="95">
        <f t="shared" si="415"/>
        <v>0</v>
      </c>
      <c r="CT435" s="76" t="str">
        <f>IFERROR(VLOOKUP(TEXT($A435,"0000"),'AYP11'!$B$2113:$AU$2534,23,FALSE),"")</f>
        <v/>
      </c>
      <c r="CU435" s="95">
        <f>IFERROR(VLOOKUP(CT435,'Criteria Table'!$A$2:$I$102,2,FALSE),0)</f>
        <v>0</v>
      </c>
      <c r="CV435" s="95">
        <f t="shared" si="416"/>
        <v>0</v>
      </c>
      <c r="CW435" s="76" t="str">
        <f>IFERROR(VLOOKUP(TEXT($A435,"0000"),'AYP11'!$B$425:$AU$846,23,FALSE),"")</f>
        <v/>
      </c>
      <c r="CX435" s="95">
        <f>IFERROR(VLOOKUP(CW435,'Criteria Table'!$A$2:$I$102,2,FALSE),0)</f>
        <v>0</v>
      </c>
      <c r="CY435" s="95">
        <f t="shared" si="417"/>
        <v>0</v>
      </c>
      <c r="CZ435" s="76" t="str">
        <f>IFERROR(VLOOKUP(TEXT($A435,"0000"),'AYP11'!$B$3:$AU$424,23,FALSE),"")</f>
        <v/>
      </c>
      <c r="DA435" s="95">
        <f>IFERROR(VLOOKUP(CZ435,'Criteria Table'!$A$2:$I$102,2,FALSE),0)</f>
        <v>0</v>
      </c>
      <c r="DB435" s="95">
        <f t="shared" si="418"/>
        <v>0</v>
      </c>
      <c r="DC435" s="76" t="str">
        <f>IFERROR(VLOOKUP(TEXT($A435,"0000"),'AYP11'!$B$1269:$AU$1690,23,FALSE),"")</f>
        <v/>
      </c>
      <c r="DD435" s="95">
        <f>IFERROR(VLOOKUP(DC435,'Criteria Table'!$A$2:$I$102,2,FALSE),0)</f>
        <v>0</v>
      </c>
      <c r="DE435" s="95">
        <f t="shared" si="419"/>
        <v>0</v>
      </c>
      <c r="DF435" s="76" t="str">
        <f>IFERROR(VLOOKUP(TEXT($A435,"0000"),'AYP11'!$B$1691:$AU$2112,23,FALSE),"")</f>
        <v/>
      </c>
      <c r="DG435" s="95">
        <f>IFERROR(VLOOKUP(DF435,'Criteria Table'!$A$2:$I$102,2,FALSE),0)</f>
        <v>0</v>
      </c>
      <c r="DH435" s="95">
        <f t="shared" si="420"/>
        <v>0</v>
      </c>
      <c r="DI435" s="76" t="str">
        <f>IFERROR(VLOOKUP(TEXT($A435,"0000"),'AYP11'!$B$2535:$AU$2956,23,FALSE),"")</f>
        <v/>
      </c>
      <c r="DJ435" s="95">
        <f>IFERROR(VLOOKUP(DI435,'Criteria Table'!$A$2:$I$102,2,FALSE),0)</f>
        <v>0</v>
      </c>
      <c r="DK435" s="95">
        <f t="shared" si="421"/>
        <v>0</v>
      </c>
      <c r="DL435" s="91" t="str">
        <f>IFERROR(VLOOKUP(TEXT($A435,"0000"),'AYP11'!$B$3379:$AU$3800,11,FALSE),"")</f>
        <v/>
      </c>
      <c r="DM435" s="95">
        <f t="shared" si="422"/>
        <v>0</v>
      </c>
      <c r="DN435" s="95">
        <f t="shared" si="423"/>
        <v>0</v>
      </c>
      <c r="DO435" s="91" t="str">
        <f>IFERROR(VLOOKUP(TEXT($A435,"0000"),'AYP11'!$B$847:$AU$1268,11,FALSE),"")</f>
        <v/>
      </c>
      <c r="DP435" s="95">
        <f t="shared" si="424"/>
        <v>0</v>
      </c>
      <c r="DQ435" s="95">
        <f t="shared" si="425"/>
        <v>0</v>
      </c>
      <c r="DR435" s="91" t="str">
        <f>IFERROR(VLOOKUP(TEXT($A435,"0000"),'AYP11'!$B$2113:$AU$2534,11,FALSE),"")</f>
        <v/>
      </c>
      <c r="DS435" s="95">
        <f t="shared" si="426"/>
        <v>0</v>
      </c>
      <c r="DT435" s="95">
        <f t="shared" si="427"/>
        <v>0</v>
      </c>
      <c r="DU435" s="91" t="str">
        <f>IFERROR(VLOOKUP(TEXT($A435,"0000"),'AYP11'!$B$425:$AU$846,11,FALSE),"")</f>
        <v/>
      </c>
      <c r="DV435" s="95">
        <f t="shared" si="428"/>
        <v>0</v>
      </c>
      <c r="DW435" s="95">
        <f t="shared" si="429"/>
        <v>0</v>
      </c>
      <c r="DX435" s="91" t="str">
        <f>IFERROR(VLOOKUP(TEXT($A435,"0000"),'AYP11'!$B$3:$AU$424,11,FALSE),"")</f>
        <v/>
      </c>
      <c r="DY435" s="95">
        <f t="shared" si="430"/>
        <v>0</v>
      </c>
      <c r="DZ435" s="95">
        <f t="shared" si="431"/>
        <v>0</v>
      </c>
      <c r="EA435" s="91" t="str">
        <f>IFERROR(VLOOKUP(TEXT($A435,"0000"),'AYP11'!$B$1269:$AU$1690,11,FALSE),"")</f>
        <v/>
      </c>
      <c r="EB435" s="95">
        <f t="shared" si="432"/>
        <v>0</v>
      </c>
      <c r="EC435" s="95">
        <f t="shared" si="433"/>
        <v>0</v>
      </c>
      <c r="ED435" s="91" t="str">
        <f>IFERROR(VLOOKUP(TEXT($A435,"0000"),'AYP11'!$B$1691:$AU$2112,11,FALSE),"")</f>
        <v/>
      </c>
      <c r="EE435" s="95">
        <f t="shared" si="434"/>
        <v>0</v>
      </c>
      <c r="EF435" s="95">
        <f t="shared" si="435"/>
        <v>0</v>
      </c>
      <c r="EG435" s="91" t="str">
        <f>IFERROR(VLOOKUP(TEXT($A435,"0000"),'AYP11'!$B$2535:$AU$2956,11,FALSE),"")</f>
        <v/>
      </c>
      <c r="EH435" s="95">
        <f t="shared" si="436"/>
        <v>0</v>
      </c>
      <c r="EI435" s="95">
        <f t="shared" si="437"/>
        <v>0</v>
      </c>
    </row>
    <row r="436" spans="1:147" x14ac:dyDescent="0.25">
      <c r="A436" s="248">
        <v>7823</v>
      </c>
      <c r="B436" s="291">
        <f t="shared" si="384"/>
        <v>33.333333333333329</v>
      </c>
      <c r="C436" s="50">
        <f>IFERROR(VLOOKUP(TEXT($A436,"0000"),'R-M11'!$A$2:$AA$500,4,FALSE),0)</f>
        <v>4</v>
      </c>
      <c r="D436" s="291">
        <f t="shared" si="385"/>
        <v>8.3333333333333321</v>
      </c>
      <c r="E436" s="98">
        <f>IFERROR(SUM(VLOOKUP(TEXT($A436,"0000"),'R-M11'!$A$2:$AA$500,5,FALSE),VLOOKUP(TEXT($A436,"0000"),'R-M11'!$A$2:$AA$500,6,FALSE)),0)</f>
        <v>1</v>
      </c>
      <c r="F436" s="58">
        <f>IFERROR(VLOOKUP(TEXT($A436,"0000"),'R-M11'!$A$2:$AA$500,14,FALSE),0)</f>
        <v>12</v>
      </c>
      <c r="G436" s="230">
        <f t="shared" si="438"/>
        <v>37.393333333333331</v>
      </c>
      <c r="H436" s="97">
        <f t="shared" si="386"/>
        <v>4.4871999999999996</v>
      </c>
      <c r="I436" s="230">
        <f t="shared" si="439"/>
        <v>10.073333333333332</v>
      </c>
      <c r="J436" s="97">
        <f t="shared" si="387"/>
        <v>1.2087999999999999</v>
      </c>
      <c r="K436" s="230">
        <f t="shared" si="388"/>
        <v>42</v>
      </c>
      <c r="L436" s="121">
        <f>IFERROR(VLOOKUP(K436,'Criteria Table'!$A$2:$I$102,2,FALSE),"")</f>
        <v>5.8000000000000007</v>
      </c>
      <c r="M436" s="230">
        <f t="shared" si="389"/>
        <v>47.466666666666661</v>
      </c>
      <c r="N436" s="286">
        <f t="shared" si="390"/>
        <v>25</v>
      </c>
      <c r="O436" s="50">
        <f>IFERROR(VLOOKUP(TEXT($A436,"0000"),'R-M11'!$A$2:$AA$500,17,FALSE),"")</f>
        <v>2</v>
      </c>
      <c r="P436" s="286">
        <f t="shared" si="391"/>
        <v>12.5</v>
      </c>
      <c r="Q436" s="98">
        <f>IFERROR(SUM(VLOOKUP(TEXT($A436,"0000"),'R-M11'!$A$2:$AA$500,18,FALSE),VLOOKUP(TEXT($A436,"0000"),'R-M11'!$A$2:$AA$500,19,FALSE)),0)</f>
        <v>1</v>
      </c>
      <c r="R436" s="69">
        <f>IFERROR(VLOOKUP(TEXT($A436,"0000"),'R-M11'!$A$2:$AA$500,27,FALSE),0)</f>
        <v>8</v>
      </c>
      <c r="S436" s="121">
        <f t="shared" si="440"/>
        <v>29.34</v>
      </c>
      <c r="T436" s="70">
        <f t="shared" si="392"/>
        <v>2.3472</v>
      </c>
      <c r="U436" s="121">
        <f t="shared" si="441"/>
        <v>14.36</v>
      </c>
      <c r="V436" s="70">
        <f t="shared" si="393"/>
        <v>1.1488</v>
      </c>
      <c r="W436" s="121">
        <f t="shared" si="394"/>
        <v>38</v>
      </c>
      <c r="X436" s="124">
        <f>IFERROR(VLOOKUP(W436,'Criteria Table'!$A$2:$I$102,2,FALSE),"")</f>
        <v>6.2</v>
      </c>
      <c r="Y436" s="121">
        <f t="shared" si="395"/>
        <v>43.7</v>
      </c>
      <c r="Z436" s="92" t="str">
        <f>IFERROR(IF(VLOOKUP(A436,'SG11'!$A$3:$AI$500,18,FALSE)="","NA",VLOOKUP(A436,'SG11'!$A$3:$AI$500,18,FALSE)),"")</f>
        <v/>
      </c>
      <c r="AA436" s="75" t="str">
        <f>IFERROR(VLOOKUP(Z436,'Criteria Table'!$A$2:$I$102,6,FALSE),"NA")</f>
        <v>NA</v>
      </c>
      <c r="AB436" s="95">
        <f t="shared" si="442"/>
        <v>0</v>
      </c>
      <c r="AC436" s="84" t="str">
        <f>IFERROR(IF(VLOOKUP(A436,'SG11'!$A$3:$AI$500,19,FALSE)="","NA",VLOOKUP(A436,'SG11'!$A$3:$AI$500,19,FALSE)),"")</f>
        <v/>
      </c>
      <c r="AD436" s="75" t="str">
        <f>IFERROR(VLOOKUP(AC436,'Criteria Table'!$A$2:$I$102,6,FALSE),"NA")</f>
        <v>NA</v>
      </c>
      <c r="AE436" s="95">
        <f t="shared" si="443"/>
        <v>0</v>
      </c>
      <c r="AF436" s="92" t="str">
        <f>IFERROR(IF(VLOOKUP(A436,'SG11'!$A$3:$AI$500,20,FALSE)="","NA",VLOOKUP(A436,'SG11'!$A$3:$AI$500,20,FALSE)),"")</f>
        <v/>
      </c>
      <c r="AG436" s="75" t="str">
        <f>IFERROR(VLOOKUP(AF436,'Criteria Table'!$A$2:$I$102,6,FALSE),"NA")</f>
        <v>NA</v>
      </c>
      <c r="AH436" s="95">
        <f t="shared" si="444"/>
        <v>0</v>
      </c>
      <c r="AI436" s="84" t="str">
        <f>IFERROR(IF(VLOOKUP(A436,'SG11'!$A$3:$AI$500,21,FALSE)="","NA",VLOOKUP(A436,'SG11'!$A$3:$AI$500,21,FALSE)),"")</f>
        <v/>
      </c>
      <c r="AJ436" s="75" t="str">
        <f>IFERROR(VLOOKUP(AI436,'Criteria Table'!$A$2:$I$102,6,FALSE),"NA")</f>
        <v>NA</v>
      </c>
      <c r="AK436" s="95">
        <f t="shared" si="445"/>
        <v>0</v>
      </c>
      <c r="AL436" s="99">
        <f>IFERROR(VLOOKUP(TEXT(A436,"0000"),'W11'!$A$1:$E$500,4,FALSE)/AP436*100,"")</f>
        <v>100</v>
      </c>
      <c r="AM436" s="97">
        <f>IFERROR(VLOOKUP(TEXT(A436,"0000"),'W11'!$A$1:$E$500,4,FALSE),"")</f>
        <v>6</v>
      </c>
      <c r="AN436" s="99">
        <f t="shared" si="396"/>
        <v>100</v>
      </c>
      <c r="AO436" s="97">
        <f t="shared" si="397"/>
        <v>6</v>
      </c>
      <c r="AP436" s="99">
        <f>IFERROR(VLOOKUP(TEXT(A436,"0000"),'W11'!$A$1:$E$500,5,FALSE),"")</f>
        <v>6</v>
      </c>
      <c r="AQ436" s="97">
        <f>IFERROR(VLOOKUP(ROUND(AL436,0),'Criteria Table'!$A$2:$I$102,4,FALSE),0)</f>
        <v>0</v>
      </c>
      <c r="AR436" s="128"/>
      <c r="AS436" s="95"/>
      <c r="AT436" s="95"/>
      <c r="AU436" s="100">
        <f>IFERROR(VLOOKUP(TEXT(A436,"0000"),'Sci11'!$A$3:$N$492,4,FALSE)/VLOOKUP(TEXT(A436,"0000"),'Sci11'!$A$3:$N$492,14,FALSE)*100,"")</f>
        <v>25</v>
      </c>
      <c r="AV436" s="101">
        <f>SUM(VLOOKUP(TEXT(A436,"0000"),'Sci11'!$A$3:$N$492,5,FALSE),VLOOKUP(TEXT(A436,"0000"),'Sci11'!$A$3:$N$492,6,FALSE))/VLOOKUP(TEXT(A436,"0000"),'Sci11'!$A$3:$N$492,14,FALSE)*100</f>
        <v>0</v>
      </c>
      <c r="AW436" s="100">
        <f t="shared" si="446"/>
        <v>30.25</v>
      </c>
      <c r="AX436" s="101">
        <f>IFERROR(AW436/100*VLOOKUP(TEXT(A436,"0000"),'Sci11'!$A$3:$N$492,14,FALSE),"")</f>
        <v>1.21</v>
      </c>
      <c r="AY436" s="100">
        <f t="shared" si="447"/>
        <v>2.25</v>
      </c>
      <c r="AZ436" s="101">
        <f>IFERROR(AY436/100*VLOOKUP(TEXT(A436,"0000"),'Sci11'!$A$3:$N$492,14,FALSE),"")</f>
        <v>0.09</v>
      </c>
      <c r="BA436" s="100">
        <f t="shared" si="398"/>
        <v>25</v>
      </c>
      <c r="BB436" s="101">
        <f>IFERROR(VLOOKUP(BA436,'Criteria Table'!$A$2:$I$102,2,FALSE),"")</f>
        <v>7.5</v>
      </c>
      <c r="BC436" s="101">
        <f t="shared" si="399"/>
        <v>32.5</v>
      </c>
      <c r="BD436" s="82" t="str">
        <f>IFERROR(VLOOKUP(A436,ATTx11!$A$2:$N$500,4,FALSE),"")</f>
        <v/>
      </c>
      <c r="BE436" s="95">
        <f t="shared" si="400"/>
        <v>0</v>
      </c>
      <c r="BF436" s="96">
        <f t="shared" si="401"/>
        <v>0</v>
      </c>
      <c r="BG436" s="70" t="str">
        <f>IFERROR(VLOOKUP(A436,ATTx11!$A$2:$N$500,11,FALSE),"")</f>
        <v/>
      </c>
      <c r="BH436" s="95" t="str">
        <f t="shared" si="402"/>
        <v/>
      </c>
      <c r="BI436" s="70" t="str">
        <f>IFERROR(VLOOKUP(A436,ATTx11!$A$2:$N$500,12,FALSE),"")</f>
        <v/>
      </c>
      <c r="BJ436" s="97" t="str">
        <f t="shared" si="403"/>
        <v/>
      </c>
      <c r="BK436" s="84" t="str">
        <f>IFERROR(VLOOKUP(A436,ATTx11!$A$2:$N$500,7,FALSE),"")</f>
        <v/>
      </c>
      <c r="BL436" s="97" t="str">
        <f t="shared" si="404"/>
        <v/>
      </c>
      <c r="BM436" s="84" t="str">
        <f>IFERROR(VLOOKUP(A436,ATTx11!$A$2:$N$500,8,FALSE),"")</f>
        <v/>
      </c>
      <c r="BN436" s="95" t="str">
        <f t="shared" si="405"/>
        <v/>
      </c>
      <c r="BO436" s="95"/>
      <c r="BP436" s="83" t="str">
        <f>IFERROR(VLOOKUP(TEXT($A436,"0000"),'AYP11'!$B$3379:$AU$3800,17,FALSE),"")</f>
        <v/>
      </c>
      <c r="BQ436" s="75">
        <f>IFERROR(VLOOKUP(BP436,'Criteria Table'!$A$2:$I$102,2,FALSE),0)</f>
        <v>0</v>
      </c>
      <c r="BR436" s="95">
        <f t="shared" si="406"/>
        <v>0</v>
      </c>
      <c r="BS436" s="83" t="str">
        <f>IFERROR(VLOOKUP(TEXT($A436,"0000"),'AYP11'!$B$847:$AU$1268,17,FALSE),"")</f>
        <v/>
      </c>
      <c r="BT436" s="75">
        <f>IFERROR(VLOOKUP(BS436,'Criteria Table'!$A$2:$I$102,2,FALSE),0)</f>
        <v>0</v>
      </c>
      <c r="BU436" s="95">
        <f t="shared" si="407"/>
        <v>0</v>
      </c>
      <c r="BV436" s="83" t="str">
        <f>IFERROR(VLOOKUP(TEXT($A436,"0000"),'AYP11'!$B$2113:$AU$2534,17,FALSE),"")</f>
        <v/>
      </c>
      <c r="BW436" s="75">
        <f>IFERROR(VLOOKUP(BV436,'Criteria Table'!$A$2:$I$102,2,FALSE),0)</f>
        <v>0</v>
      </c>
      <c r="BX436" s="95">
        <f t="shared" si="408"/>
        <v>0</v>
      </c>
      <c r="BY436" s="83" t="str">
        <f>IFERROR(VLOOKUP(TEXT($A436,"0000"),'AYP11'!$B$425:$AU$846,17,FALSE),"")</f>
        <v/>
      </c>
      <c r="BZ436" s="75">
        <f>IFERROR(VLOOKUP(BY436,'Criteria Table'!$A$2:$I$102,2,FALSE),0)</f>
        <v>0</v>
      </c>
      <c r="CA436" s="95">
        <f t="shared" si="409"/>
        <v>0</v>
      </c>
      <c r="CB436" s="83" t="str">
        <f>IFERROR(VLOOKUP(TEXT($A436,"0000"),'AYP11'!$B$3:$AU$424,17,FALSE),"")</f>
        <v/>
      </c>
      <c r="CC436" s="95">
        <f>IFERROR(VLOOKUP(CB436,'Criteria Table'!$A$2:$I$102,2,FALSE),0)</f>
        <v>0</v>
      </c>
      <c r="CD436" s="95">
        <f t="shared" si="410"/>
        <v>0</v>
      </c>
      <c r="CE436" s="83" t="str">
        <f>IFERROR(VLOOKUP(TEXT($A436,"0000"),'AYP11'!$B$1269:$AU$1690,17,FALSE),"")</f>
        <v/>
      </c>
      <c r="CF436" s="95">
        <f>IFERROR(VLOOKUP(CE436,'Criteria Table'!$A$2:$I$102,2,FALSE),0)</f>
        <v>0</v>
      </c>
      <c r="CG436" s="95">
        <f t="shared" si="411"/>
        <v>0</v>
      </c>
      <c r="CH436" s="83" t="str">
        <f>IFERROR(VLOOKUP(TEXT($A436,"0000"),'AYP11'!$B$1691:$AU$2112,17,FALSE),"")</f>
        <v/>
      </c>
      <c r="CI436" s="95">
        <f>IFERROR(VLOOKUP(CH436,'Criteria Table'!$A$2:$I$102,2,FALSE),0)</f>
        <v>0</v>
      </c>
      <c r="CJ436" s="95">
        <f t="shared" si="412"/>
        <v>0</v>
      </c>
      <c r="CK436" s="83" t="str">
        <f>IFERROR(VLOOKUP(TEXT($A436,"0000"),'AYP11'!$B$2535:$AU$2956,17,FALSE),"")</f>
        <v/>
      </c>
      <c r="CL436" s="95">
        <f>IFERROR(VLOOKUP(CK436,'Criteria Table'!$A$2:$I$102,2,FALSE),0)</f>
        <v>0</v>
      </c>
      <c r="CM436" s="95">
        <f t="shared" si="413"/>
        <v>0</v>
      </c>
      <c r="CN436" s="76" t="str">
        <f>IFERROR(VLOOKUP(TEXT($A436,"0000"),'AYP11'!$B$3379:$AU$3800,23,FALSE),"")</f>
        <v/>
      </c>
      <c r="CO436" s="95">
        <f>IFERROR(VLOOKUP(CN436,'Criteria Table'!$A$2:$I$102,2,FALSE),0)</f>
        <v>0</v>
      </c>
      <c r="CP436" s="95">
        <f t="shared" si="414"/>
        <v>0</v>
      </c>
      <c r="CQ436" s="76" t="str">
        <f>IFERROR(VLOOKUP(TEXT($A436,"0000"),'AYP11'!$B$847:$AU$1268,23,FALSE),"")</f>
        <v/>
      </c>
      <c r="CR436" s="95">
        <f>IFERROR(VLOOKUP(CQ436,'Criteria Table'!$A$2:$I$102,2,FALSE),0)</f>
        <v>0</v>
      </c>
      <c r="CS436" s="95">
        <f t="shared" si="415"/>
        <v>0</v>
      </c>
      <c r="CT436" s="76" t="str">
        <f>IFERROR(VLOOKUP(TEXT($A436,"0000"),'AYP11'!$B$2113:$AU$2534,23,FALSE),"")</f>
        <v/>
      </c>
      <c r="CU436" s="95">
        <f>IFERROR(VLOOKUP(CT436,'Criteria Table'!$A$2:$I$102,2,FALSE),0)</f>
        <v>0</v>
      </c>
      <c r="CV436" s="95">
        <f t="shared" si="416"/>
        <v>0</v>
      </c>
      <c r="CW436" s="76" t="str">
        <f>IFERROR(VLOOKUP(TEXT($A436,"0000"),'AYP11'!$B$425:$AU$846,23,FALSE),"")</f>
        <v/>
      </c>
      <c r="CX436" s="95">
        <f>IFERROR(VLOOKUP(CW436,'Criteria Table'!$A$2:$I$102,2,FALSE),0)</f>
        <v>0</v>
      </c>
      <c r="CY436" s="95">
        <f t="shared" si="417"/>
        <v>0</v>
      </c>
      <c r="CZ436" s="76" t="str">
        <f>IFERROR(VLOOKUP(TEXT($A436,"0000"),'AYP11'!$B$3:$AU$424,23,FALSE),"")</f>
        <v/>
      </c>
      <c r="DA436" s="95">
        <f>IFERROR(VLOOKUP(CZ436,'Criteria Table'!$A$2:$I$102,2,FALSE),0)</f>
        <v>0</v>
      </c>
      <c r="DB436" s="95">
        <f t="shared" si="418"/>
        <v>0</v>
      </c>
      <c r="DC436" s="76" t="str">
        <f>IFERROR(VLOOKUP(TEXT($A436,"0000"),'AYP11'!$B$1269:$AU$1690,23,FALSE),"")</f>
        <v/>
      </c>
      <c r="DD436" s="95">
        <f>IFERROR(VLOOKUP(DC436,'Criteria Table'!$A$2:$I$102,2,FALSE),0)</f>
        <v>0</v>
      </c>
      <c r="DE436" s="95">
        <f t="shared" si="419"/>
        <v>0</v>
      </c>
      <c r="DF436" s="76" t="str">
        <f>IFERROR(VLOOKUP(TEXT($A436,"0000"),'AYP11'!$B$1691:$AU$2112,23,FALSE),"")</f>
        <v/>
      </c>
      <c r="DG436" s="95">
        <f>IFERROR(VLOOKUP(DF436,'Criteria Table'!$A$2:$I$102,2,FALSE),0)</f>
        <v>0</v>
      </c>
      <c r="DH436" s="95">
        <f t="shared" si="420"/>
        <v>0</v>
      </c>
      <c r="DI436" s="76" t="str">
        <f>IFERROR(VLOOKUP(TEXT($A436,"0000"),'AYP11'!$B$2535:$AU$2956,23,FALSE),"")</f>
        <v/>
      </c>
      <c r="DJ436" s="95">
        <f>IFERROR(VLOOKUP(DI436,'Criteria Table'!$A$2:$I$102,2,FALSE),0)</f>
        <v>0</v>
      </c>
      <c r="DK436" s="95">
        <f t="shared" si="421"/>
        <v>0</v>
      </c>
      <c r="DL436" s="91" t="str">
        <f>IFERROR(VLOOKUP(TEXT($A436,"0000"),'AYP11'!$B$3379:$AU$3800,11,FALSE),"")</f>
        <v/>
      </c>
      <c r="DM436" s="95">
        <f t="shared" si="422"/>
        <v>0</v>
      </c>
      <c r="DN436" s="95">
        <f t="shared" si="423"/>
        <v>0</v>
      </c>
      <c r="DO436" s="91" t="str">
        <f>IFERROR(VLOOKUP(TEXT($A436,"0000"),'AYP11'!$B$847:$AU$1268,11,FALSE),"")</f>
        <v/>
      </c>
      <c r="DP436" s="95">
        <f t="shared" si="424"/>
        <v>0</v>
      </c>
      <c r="DQ436" s="95">
        <f t="shared" si="425"/>
        <v>0</v>
      </c>
      <c r="DR436" s="91" t="str">
        <f>IFERROR(VLOOKUP(TEXT($A436,"0000"),'AYP11'!$B$2113:$AU$2534,11,FALSE),"")</f>
        <v/>
      </c>
      <c r="DS436" s="95">
        <f t="shared" si="426"/>
        <v>0</v>
      </c>
      <c r="DT436" s="95">
        <f t="shared" si="427"/>
        <v>0</v>
      </c>
      <c r="DU436" s="91" t="str">
        <f>IFERROR(VLOOKUP(TEXT($A436,"0000"),'AYP11'!$B$425:$AU$846,11,FALSE),"")</f>
        <v/>
      </c>
      <c r="DV436" s="95">
        <f t="shared" si="428"/>
        <v>0</v>
      </c>
      <c r="DW436" s="95">
        <f t="shared" si="429"/>
        <v>0</v>
      </c>
      <c r="DX436" s="91" t="str">
        <f>IFERROR(VLOOKUP(TEXT($A436,"0000"),'AYP11'!$B$3:$AU$424,11,FALSE),"")</f>
        <v/>
      </c>
      <c r="DY436" s="95">
        <f t="shared" si="430"/>
        <v>0</v>
      </c>
      <c r="DZ436" s="95">
        <f t="shared" si="431"/>
        <v>0</v>
      </c>
      <c r="EA436" s="91" t="str">
        <f>IFERROR(VLOOKUP(TEXT($A436,"0000"),'AYP11'!$B$1269:$AU$1690,11,FALSE),"")</f>
        <v/>
      </c>
      <c r="EB436" s="95">
        <f t="shared" si="432"/>
        <v>0</v>
      </c>
      <c r="EC436" s="95">
        <f t="shared" si="433"/>
        <v>0</v>
      </c>
      <c r="ED436" s="91" t="str">
        <f>IFERROR(VLOOKUP(TEXT($A436,"0000"),'AYP11'!$B$1691:$AU$2112,11,FALSE),"")</f>
        <v/>
      </c>
      <c r="EE436" s="95">
        <f t="shared" si="434"/>
        <v>0</v>
      </c>
      <c r="EF436" s="95">
        <f t="shared" si="435"/>
        <v>0</v>
      </c>
      <c r="EG436" s="91" t="str">
        <f>IFERROR(VLOOKUP(TEXT($A436,"0000"),'AYP11'!$B$2535:$AU$2956,11,FALSE),"")</f>
        <v/>
      </c>
      <c r="EH436" s="95">
        <f t="shared" si="436"/>
        <v>0</v>
      </c>
      <c r="EI436" s="95">
        <f t="shared" si="437"/>
        <v>0</v>
      </c>
    </row>
    <row r="437" spans="1:147" x14ac:dyDescent="0.25">
      <c r="A437" s="248">
        <v>7826</v>
      </c>
      <c r="B437" s="291">
        <f t="shared" si="384"/>
        <v>9.0909090909090917</v>
      </c>
      <c r="C437" s="50">
        <f>IFERROR(VLOOKUP(TEXT($A437,"0000"),'R-M11'!$A$2:$AA$500,4,FALSE),0)</f>
        <v>1</v>
      </c>
      <c r="D437" s="291">
        <f t="shared" si="385"/>
        <v>0</v>
      </c>
      <c r="E437" s="98">
        <f>IFERROR(SUM(VLOOKUP(TEXT($A437,"0000"),'R-M11'!$A$2:$AA$500,5,FALSE),VLOOKUP(TEXT($A437,"0000"),'R-M11'!$A$2:$AA$500,6,FALSE)),0)</f>
        <v>0</v>
      </c>
      <c r="F437" s="58">
        <f>IFERROR(VLOOKUP(TEXT($A437,"0000"),'R-M11'!$A$2:$AA$500,14,FALSE),0)</f>
        <v>11</v>
      </c>
      <c r="G437" s="230">
        <f t="shared" si="438"/>
        <v>15.460909090909091</v>
      </c>
      <c r="H437" s="97">
        <f t="shared" si="386"/>
        <v>1.7007000000000001</v>
      </c>
      <c r="I437" s="230">
        <f t="shared" si="439"/>
        <v>2.73</v>
      </c>
      <c r="J437" s="97">
        <f t="shared" si="387"/>
        <v>0.30030000000000001</v>
      </c>
      <c r="K437" s="230">
        <f t="shared" si="388"/>
        <v>9</v>
      </c>
      <c r="L437" s="121">
        <f>IFERROR(VLOOKUP(K437,'Criteria Table'!$A$2:$I$102,2,FALSE),"")</f>
        <v>9.1</v>
      </c>
      <c r="M437" s="230">
        <f t="shared" si="389"/>
        <v>18.190909090909091</v>
      </c>
      <c r="N437" s="286">
        <f t="shared" si="390"/>
        <v>0</v>
      </c>
      <c r="O437" s="50">
        <f>IFERROR(VLOOKUP(TEXT($A437,"0000"),'R-M11'!$A$2:$AA$500,17,FALSE),"")</f>
        <v>0</v>
      </c>
      <c r="P437" s="286">
        <f t="shared" si="391"/>
        <v>11.111111111111111</v>
      </c>
      <c r="Q437" s="98">
        <f>IFERROR(SUM(VLOOKUP(TEXT($A437,"0000"),'R-M11'!$A$2:$AA$500,18,FALSE),VLOOKUP(TEXT($A437,"0000"),'R-M11'!$A$2:$AA$500,19,FALSE)),0)</f>
        <v>1</v>
      </c>
      <c r="R437" s="69">
        <f>IFERROR(VLOOKUP(TEXT($A437,"0000"),'R-M11'!$A$2:$AA$500,27,FALSE),0)</f>
        <v>9</v>
      </c>
      <c r="S437" s="121">
        <f t="shared" si="440"/>
        <v>6.2299999999999995</v>
      </c>
      <c r="T437" s="70">
        <f t="shared" si="392"/>
        <v>0.56069999999999998</v>
      </c>
      <c r="U437" s="121">
        <f t="shared" si="441"/>
        <v>13.781111111111111</v>
      </c>
      <c r="V437" s="70">
        <f t="shared" si="393"/>
        <v>1.2403</v>
      </c>
      <c r="W437" s="121">
        <f t="shared" si="394"/>
        <v>11</v>
      </c>
      <c r="X437" s="124">
        <f>IFERROR(VLOOKUP(W437,'Criteria Table'!$A$2:$I$102,2,FALSE),"")</f>
        <v>8.9</v>
      </c>
      <c r="Y437" s="121">
        <f t="shared" si="395"/>
        <v>20.011111111111109</v>
      </c>
      <c r="Z437" s="92" t="str">
        <f>IFERROR(IF(VLOOKUP(A437,'SG11'!$A$3:$AI$500,18,FALSE)="","NA",VLOOKUP(A437,'SG11'!$A$3:$AI$500,18,FALSE)),"")</f>
        <v/>
      </c>
      <c r="AA437" s="75" t="str">
        <f>IFERROR(VLOOKUP(Z437,'Criteria Table'!$A$2:$I$102,6,FALSE),"NA")</f>
        <v>NA</v>
      </c>
      <c r="AB437" s="95">
        <f t="shared" si="442"/>
        <v>0</v>
      </c>
      <c r="AC437" s="84" t="str">
        <f>IFERROR(IF(VLOOKUP(A437,'SG11'!$A$3:$AI$500,19,FALSE)="","NA",VLOOKUP(A437,'SG11'!$A$3:$AI$500,19,FALSE)),"")</f>
        <v/>
      </c>
      <c r="AD437" s="75" t="str">
        <f>IFERROR(VLOOKUP(AC437,'Criteria Table'!$A$2:$I$102,6,FALSE),"NA")</f>
        <v>NA</v>
      </c>
      <c r="AE437" s="95">
        <f t="shared" si="443"/>
        <v>0</v>
      </c>
      <c r="AF437" s="92" t="str">
        <f>IFERROR(IF(VLOOKUP(A437,'SG11'!$A$3:$AI$500,20,FALSE)="","NA",VLOOKUP(A437,'SG11'!$A$3:$AI$500,20,FALSE)),"")</f>
        <v/>
      </c>
      <c r="AG437" s="75" t="str">
        <f>IFERROR(VLOOKUP(AF437,'Criteria Table'!$A$2:$I$102,6,FALSE),"NA")</f>
        <v>NA</v>
      </c>
      <c r="AH437" s="95">
        <f t="shared" si="444"/>
        <v>0</v>
      </c>
      <c r="AI437" s="84" t="str">
        <f>IFERROR(IF(VLOOKUP(A437,'SG11'!$A$3:$AI$500,21,FALSE)="","NA",VLOOKUP(A437,'SG11'!$A$3:$AI$500,21,FALSE)),"")</f>
        <v/>
      </c>
      <c r="AJ437" s="75" t="str">
        <f>IFERROR(VLOOKUP(AI437,'Criteria Table'!$A$2:$I$102,6,FALSE),"NA")</f>
        <v>NA</v>
      </c>
      <c r="AK437" s="95">
        <f t="shared" si="445"/>
        <v>0</v>
      </c>
      <c r="AL437" s="99">
        <f>IFERROR(VLOOKUP(TEXT(A437,"0000"),'W11'!$A$1:$E$500,4,FALSE)/AP437*100,"")</f>
        <v>100</v>
      </c>
      <c r="AM437" s="97">
        <f>IFERROR(VLOOKUP(TEXT(A437,"0000"),'W11'!$A$1:$E$500,4,FALSE),"")</f>
        <v>3</v>
      </c>
      <c r="AN437" s="99">
        <f t="shared" si="396"/>
        <v>100</v>
      </c>
      <c r="AO437" s="97">
        <f t="shared" si="397"/>
        <v>3</v>
      </c>
      <c r="AP437" s="99">
        <f>IFERROR(VLOOKUP(TEXT(A437,"0000"),'W11'!$A$1:$E$500,5,FALSE),"")</f>
        <v>3</v>
      </c>
      <c r="AQ437" s="97">
        <f>IFERROR(VLOOKUP(ROUND(AL437,0),'Criteria Table'!$A$2:$I$102,4,FALSE),0)</f>
        <v>0</v>
      </c>
      <c r="AR437" s="128"/>
      <c r="AS437" s="95"/>
      <c r="AT437" s="95"/>
      <c r="AU437" s="100" t="str">
        <f>IFERROR(VLOOKUP(TEXT(A437,"0000"),'Sci11'!$A$3:$N$492,4,FALSE)/VLOOKUP(TEXT(A437,"0000"),'Sci11'!$A$3:$N$492,14,FALSE)*100,"")</f>
        <v/>
      </c>
      <c r="AV437" s="101">
        <f>SUM(VLOOKUP(TEXT(A437,"0000"),'Sci11'!$A$3:$N$492,5,FALSE),VLOOKUP(TEXT(A437,"0000"),'Sci11'!$A$3:$N$492,6,FALSE))/VLOOKUP(TEXT(A437,"0000"),'Sci11'!$A$3:$N$492,14,FALSE)*100</f>
        <v>0</v>
      </c>
      <c r="AW437" s="100" t="str">
        <f t="shared" si="446"/>
        <v/>
      </c>
      <c r="AX437" s="101" t="str">
        <f>IFERROR(AW437/100*VLOOKUP(TEXT(A437,"0000"),'Sci11'!$A$3:$N$492,14,FALSE),"")</f>
        <v/>
      </c>
      <c r="AY437" s="100">
        <f t="shared" si="447"/>
        <v>3</v>
      </c>
      <c r="AZ437" s="101">
        <f>IFERROR(AY437/100*VLOOKUP(TEXT(A437,"0000"),'Sci11'!$A$3:$N$492,14,FALSE),"")</f>
        <v>0.09</v>
      </c>
      <c r="BA437" s="100">
        <f t="shared" si="398"/>
        <v>0</v>
      </c>
      <c r="BB437" s="101">
        <f>IFERROR(VLOOKUP(BA437,'Criteria Table'!$A$2:$I$102,2,FALSE),"")</f>
        <v>10</v>
      </c>
      <c r="BC437" s="101">
        <f t="shared" si="399"/>
        <v>10</v>
      </c>
      <c r="BD437" s="82" t="str">
        <f>IFERROR(VLOOKUP(A437,ATTx11!$A$2:$N$500,4,FALSE),"")</f>
        <v/>
      </c>
      <c r="BE437" s="95">
        <f t="shared" si="400"/>
        <v>0</v>
      </c>
      <c r="BF437" s="96">
        <f t="shared" si="401"/>
        <v>0</v>
      </c>
      <c r="BG437" s="70" t="str">
        <f>IFERROR(VLOOKUP(A437,ATTx11!$A$2:$N$500,11,FALSE),"")</f>
        <v/>
      </c>
      <c r="BH437" s="95" t="str">
        <f t="shared" si="402"/>
        <v/>
      </c>
      <c r="BI437" s="70" t="str">
        <f>IFERROR(VLOOKUP(A437,ATTx11!$A$2:$N$500,12,FALSE),"")</f>
        <v/>
      </c>
      <c r="BJ437" s="97" t="str">
        <f t="shared" si="403"/>
        <v/>
      </c>
      <c r="BK437" s="84" t="str">
        <f>IFERROR(VLOOKUP(A437,ATTx11!$A$2:$N$500,7,FALSE),"")</f>
        <v/>
      </c>
      <c r="BL437" s="97" t="str">
        <f t="shared" si="404"/>
        <v/>
      </c>
      <c r="BM437" s="84" t="str">
        <f>IFERROR(VLOOKUP(A437,ATTx11!$A$2:$N$500,8,FALSE),"")</f>
        <v/>
      </c>
      <c r="BN437" s="95" t="str">
        <f t="shared" si="405"/>
        <v/>
      </c>
      <c r="BO437" s="95"/>
      <c r="BP437" s="83" t="str">
        <f>IFERROR(VLOOKUP(TEXT($A437,"0000"),'AYP11'!$B$3379:$AU$3800,17,FALSE),"")</f>
        <v/>
      </c>
      <c r="BQ437" s="75">
        <f>IFERROR(VLOOKUP(BP437,'Criteria Table'!$A$2:$I$102,2,FALSE),0)</f>
        <v>0</v>
      </c>
      <c r="BR437" s="95">
        <f t="shared" si="406"/>
        <v>0</v>
      </c>
      <c r="BS437" s="83" t="str">
        <f>IFERROR(VLOOKUP(TEXT($A437,"0000"),'AYP11'!$B$847:$AU$1268,17,FALSE),"")</f>
        <v/>
      </c>
      <c r="BT437" s="75">
        <f>IFERROR(VLOOKUP(BS437,'Criteria Table'!$A$2:$I$102,2,FALSE),0)</f>
        <v>0</v>
      </c>
      <c r="BU437" s="95">
        <f t="shared" si="407"/>
        <v>0</v>
      </c>
      <c r="BV437" s="83" t="str">
        <f>IFERROR(VLOOKUP(TEXT($A437,"0000"),'AYP11'!$B$2113:$AU$2534,17,FALSE),"")</f>
        <v/>
      </c>
      <c r="BW437" s="75">
        <f>IFERROR(VLOOKUP(BV437,'Criteria Table'!$A$2:$I$102,2,FALSE),0)</f>
        <v>0</v>
      </c>
      <c r="BX437" s="95">
        <f t="shared" si="408"/>
        <v>0</v>
      </c>
      <c r="BY437" s="83" t="str">
        <f>IFERROR(VLOOKUP(TEXT($A437,"0000"),'AYP11'!$B$425:$AU$846,17,FALSE),"")</f>
        <v/>
      </c>
      <c r="BZ437" s="75">
        <f>IFERROR(VLOOKUP(BY437,'Criteria Table'!$A$2:$I$102,2,FALSE),0)</f>
        <v>0</v>
      </c>
      <c r="CA437" s="95">
        <f t="shared" si="409"/>
        <v>0</v>
      </c>
      <c r="CB437" s="83" t="str">
        <f>IFERROR(VLOOKUP(TEXT($A437,"0000"),'AYP11'!$B$3:$AU$424,17,FALSE),"")</f>
        <v/>
      </c>
      <c r="CC437" s="95">
        <f>IFERROR(VLOOKUP(CB437,'Criteria Table'!$A$2:$I$102,2,FALSE),0)</f>
        <v>0</v>
      </c>
      <c r="CD437" s="95">
        <f t="shared" si="410"/>
        <v>0</v>
      </c>
      <c r="CE437" s="83" t="str">
        <f>IFERROR(VLOOKUP(TEXT($A437,"0000"),'AYP11'!$B$1269:$AU$1690,17,FALSE),"")</f>
        <v/>
      </c>
      <c r="CF437" s="95">
        <f>IFERROR(VLOOKUP(CE437,'Criteria Table'!$A$2:$I$102,2,FALSE),0)</f>
        <v>0</v>
      </c>
      <c r="CG437" s="95">
        <f t="shared" si="411"/>
        <v>0</v>
      </c>
      <c r="CH437" s="83" t="str">
        <f>IFERROR(VLOOKUP(TEXT($A437,"0000"),'AYP11'!$B$1691:$AU$2112,17,FALSE),"")</f>
        <v/>
      </c>
      <c r="CI437" s="95">
        <f>IFERROR(VLOOKUP(CH437,'Criteria Table'!$A$2:$I$102,2,FALSE),0)</f>
        <v>0</v>
      </c>
      <c r="CJ437" s="95">
        <f t="shared" si="412"/>
        <v>0</v>
      </c>
      <c r="CK437" s="83" t="str">
        <f>IFERROR(VLOOKUP(TEXT($A437,"0000"),'AYP11'!$B$2535:$AU$2956,17,FALSE),"")</f>
        <v/>
      </c>
      <c r="CL437" s="95">
        <f>IFERROR(VLOOKUP(CK437,'Criteria Table'!$A$2:$I$102,2,FALSE),0)</f>
        <v>0</v>
      </c>
      <c r="CM437" s="95">
        <f t="shared" si="413"/>
        <v>0</v>
      </c>
      <c r="CN437" s="76" t="str">
        <f>IFERROR(VLOOKUP(TEXT($A437,"0000"),'AYP11'!$B$3379:$AU$3800,23,FALSE),"")</f>
        <v/>
      </c>
      <c r="CO437" s="95">
        <f>IFERROR(VLOOKUP(CN437,'Criteria Table'!$A$2:$I$102,2,FALSE),0)</f>
        <v>0</v>
      </c>
      <c r="CP437" s="95">
        <f t="shared" si="414"/>
        <v>0</v>
      </c>
      <c r="CQ437" s="76" t="str">
        <f>IFERROR(VLOOKUP(TEXT($A437,"0000"),'AYP11'!$B$847:$AU$1268,23,FALSE),"")</f>
        <v/>
      </c>
      <c r="CR437" s="95">
        <f>IFERROR(VLOOKUP(CQ437,'Criteria Table'!$A$2:$I$102,2,FALSE),0)</f>
        <v>0</v>
      </c>
      <c r="CS437" s="95">
        <f t="shared" si="415"/>
        <v>0</v>
      </c>
      <c r="CT437" s="76" t="str">
        <f>IFERROR(VLOOKUP(TEXT($A437,"0000"),'AYP11'!$B$2113:$AU$2534,23,FALSE),"")</f>
        <v/>
      </c>
      <c r="CU437" s="95">
        <f>IFERROR(VLOOKUP(CT437,'Criteria Table'!$A$2:$I$102,2,FALSE),0)</f>
        <v>0</v>
      </c>
      <c r="CV437" s="95">
        <f t="shared" si="416"/>
        <v>0</v>
      </c>
      <c r="CW437" s="76" t="str">
        <f>IFERROR(VLOOKUP(TEXT($A437,"0000"),'AYP11'!$B$425:$AU$846,23,FALSE),"")</f>
        <v/>
      </c>
      <c r="CX437" s="95">
        <f>IFERROR(VLOOKUP(CW437,'Criteria Table'!$A$2:$I$102,2,FALSE),0)</f>
        <v>0</v>
      </c>
      <c r="CY437" s="95">
        <f t="shared" si="417"/>
        <v>0</v>
      </c>
      <c r="CZ437" s="76" t="str">
        <f>IFERROR(VLOOKUP(TEXT($A437,"0000"),'AYP11'!$B$3:$AU$424,23,FALSE),"")</f>
        <v/>
      </c>
      <c r="DA437" s="95">
        <f>IFERROR(VLOOKUP(CZ437,'Criteria Table'!$A$2:$I$102,2,FALSE),0)</f>
        <v>0</v>
      </c>
      <c r="DB437" s="95">
        <f t="shared" si="418"/>
        <v>0</v>
      </c>
      <c r="DC437" s="76" t="str">
        <f>IFERROR(VLOOKUP(TEXT($A437,"0000"),'AYP11'!$B$1269:$AU$1690,23,FALSE),"")</f>
        <v/>
      </c>
      <c r="DD437" s="95">
        <f>IFERROR(VLOOKUP(DC437,'Criteria Table'!$A$2:$I$102,2,FALSE),0)</f>
        <v>0</v>
      </c>
      <c r="DE437" s="95">
        <f t="shared" si="419"/>
        <v>0</v>
      </c>
      <c r="DF437" s="76" t="str">
        <f>IFERROR(VLOOKUP(TEXT($A437,"0000"),'AYP11'!$B$1691:$AU$2112,23,FALSE),"")</f>
        <v/>
      </c>
      <c r="DG437" s="95">
        <f>IFERROR(VLOOKUP(DF437,'Criteria Table'!$A$2:$I$102,2,FALSE),0)</f>
        <v>0</v>
      </c>
      <c r="DH437" s="95">
        <f t="shared" si="420"/>
        <v>0</v>
      </c>
      <c r="DI437" s="76" t="str">
        <f>IFERROR(VLOOKUP(TEXT($A437,"0000"),'AYP11'!$B$2535:$AU$2956,23,FALSE),"")</f>
        <v/>
      </c>
      <c r="DJ437" s="95">
        <f>IFERROR(VLOOKUP(DI437,'Criteria Table'!$A$2:$I$102,2,FALSE),0)</f>
        <v>0</v>
      </c>
      <c r="DK437" s="95">
        <f t="shared" si="421"/>
        <v>0</v>
      </c>
      <c r="DL437" s="91" t="str">
        <f>IFERROR(VLOOKUP(TEXT($A437,"0000"),'AYP11'!$B$3379:$AU$3800,11,FALSE),"")</f>
        <v/>
      </c>
      <c r="DM437" s="95">
        <f t="shared" si="422"/>
        <v>0</v>
      </c>
      <c r="DN437" s="95">
        <f t="shared" si="423"/>
        <v>0</v>
      </c>
      <c r="DO437" s="91" t="str">
        <f>IFERROR(VLOOKUP(TEXT($A437,"0000"),'AYP11'!$B$847:$AU$1268,11,FALSE),"")</f>
        <v/>
      </c>
      <c r="DP437" s="95">
        <f t="shared" si="424"/>
        <v>0</v>
      </c>
      <c r="DQ437" s="95">
        <f t="shared" si="425"/>
        <v>0</v>
      </c>
      <c r="DR437" s="91" t="str">
        <f>IFERROR(VLOOKUP(TEXT($A437,"0000"),'AYP11'!$B$2113:$AU$2534,11,FALSE),"")</f>
        <v/>
      </c>
      <c r="DS437" s="95">
        <f t="shared" si="426"/>
        <v>0</v>
      </c>
      <c r="DT437" s="95">
        <f t="shared" si="427"/>
        <v>0</v>
      </c>
      <c r="DU437" s="91" t="str">
        <f>IFERROR(VLOOKUP(TEXT($A437,"0000"),'AYP11'!$B$425:$AU$846,11,FALSE),"")</f>
        <v/>
      </c>
      <c r="DV437" s="95">
        <f t="shared" si="428"/>
        <v>0</v>
      </c>
      <c r="DW437" s="95">
        <f t="shared" si="429"/>
        <v>0</v>
      </c>
      <c r="DX437" s="91" t="str">
        <f>IFERROR(VLOOKUP(TEXT($A437,"0000"),'AYP11'!$B$3:$AU$424,11,FALSE),"")</f>
        <v/>
      </c>
      <c r="DY437" s="95">
        <f t="shared" si="430"/>
        <v>0</v>
      </c>
      <c r="DZ437" s="95">
        <f t="shared" si="431"/>
        <v>0</v>
      </c>
      <c r="EA437" s="91" t="str">
        <f>IFERROR(VLOOKUP(TEXT($A437,"0000"),'AYP11'!$B$1269:$AU$1690,11,FALSE),"")</f>
        <v/>
      </c>
      <c r="EB437" s="95">
        <f t="shared" si="432"/>
        <v>0</v>
      </c>
      <c r="EC437" s="95">
        <f t="shared" si="433"/>
        <v>0</v>
      </c>
      <c r="ED437" s="91" t="str">
        <f>IFERROR(VLOOKUP(TEXT($A437,"0000"),'AYP11'!$B$1691:$AU$2112,11,FALSE),"")</f>
        <v/>
      </c>
      <c r="EE437" s="95">
        <f t="shared" si="434"/>
        <v>0</v>
      </c>
      <c r="EF437" s="95">
        <f t="shared" si="435"/>
        <v>0</v>
      </c>
      <c r="EG437" s="91" t="str">
        <f>IFERROR(VLOOKUP(TEXT($A437,"0000"),'AYP11'!$B$2535:$AU$2956,11,FALSE),"")</f>
        <v/>
      </c>
      <c r="EH437" s="95">
        <f t="shared" si="436"/>
        <v>0</v>
      </c>
      <c r="EI437" s="95">
        <f t="shared" si="437"/>
        <v>0</v>
      </c>
      <c r="EP437" s="34">
        <v>39</v>
      </c>
      <c r="EQ437" s="102" t="s">
        <v>2035</v>
      </c>
    </row>
    <row r="438" spans="1:147" x14ac:dyDescent="0.25">
      <c r="A438" s="248">
        <v>7829</v>
      </c>
      <c r="B438" s="291">
        <f t="shared" si="384"/>
        <v>4.0650406504065035</v>
      </c>
      <c r="C438" s="50">
        <f>IFERROR(VLOOKUP(TEXT($A438,"0000"),'R-M11'!$A$2:$AA$500,4,FALSE),0)</f>
        <v>5</v>
      </c>
      <c r="D438" s="291">
        <f t="shared" si="385"/>
        <v>0</v>
      </c>
      <c r="E438" s="98">
        <f>IFERROR(SUM(VLOOKUP(TEXT($A438,"0000"),'R-M11'!$A$2:$AA$500,5,FALSE),VLOOKUP(TEXT($A438,"0000"),'R-M11'!$A$2:$AA$500,6,FALSE)),0)</f>
        <v>0</v>
      </c>
      <c r="F438" s="58">
        <f>IFERROR(VLOOKUP(TEXT($A438,"0000"),'R-M11'!$A$2:$AA$500,14,FALSE),0)</f>
        <v>123</v>
      </c>
      <c r="G438" s="230">
        <f t="shared" si="438"/>
        <v>10.785040650406504</v>
      </c>
      <c r="H438" s="97">
        <f t="shared" si="386"/>
        <v>13.265599999999999</v>
      </c>
      <c r="I438" s="230">
        <f t="shared" si="439"/>
        <v>2.8800000000000003</v>
      </c>
      <c r="J438" s="97">
        <f t="shared" si="387"/>
        <v>3.5424000000000002</v>
      </c>
      <c r="K438" s="230">
        <f t="shared" si="388"/>
        <v>4</v>
      </c>
      <c r="L438" s="121">
        <f>IFERROR(VLOOKUP(K438,'Criteria Table'!$A$2:$I$102,2,FALSE),"")</f>
        <v>9.6000000000000014</v>
      </c>
      <c r="M438" s="230">
        <f t="shared" si="389"/>
        <v>13.665040650406505</v>
      </c>
      <c r="N438" s="286">
        <f t="shared" si="390"/>
        <v>11.688311688311687</v>
      </c>
      <c r="O438" s="50">
        <f>IFERROR(VLOOKUP(TEXT($A438,"0000"),'R-M11'!$A$2:$AA$500,17,FALSE),"")</f>
        <v>9</v>
      </c>
      <c r="P438" s="286">
        <f t="shared" si="391"/>
        <v>1.2987012987012987</v>
      </c>
      <c r="Q438" s="98">
        <f>IFERROR(SUM(VLOOKUP(TEXT($A438,"0000"),'R-M11'!$A$2:$AA$500,18,FALSE),VLOOKUP(TEXT($A438,"0000"),'R-M11'!$A$2:$AA$500,19,FALSE)),0)</f>
        <v>1</v>
      </c>
      <c r="R438" s="69">
        <f>IFERROR(VLOOKUP(TEXT($A438,"0000"),'R-M11'!$A$2:$AA$500,27,FALSE),0)</f>
        <v>77</v>
      </c>
      <c r="S438" s="121">
        <f t="shared" si="440"/>
        <v>17.778311688311689</v>
      </c>
      <c r="T438" s="70">
        <f t="shared" si="392"/>
        <v>13.689299999999999</v>
      </c>
      <c r="U438" s="121">
        <f t="shared" si="441"/>
        <v>3.908701298701299</v>
      </c>
      <c r="V438" s="70">
        <f t="shared" si="393"/>
        <v>3.0097</v>
      </c>
      <c r="W438" s="121">
        <f t="shared" si="394"/>
        <v>13</v>
      </c>
      <c r="X438" s="124">
        <f>IFERROR(VLOOKUP(W438,'Criteria Table'!$A$2:$I$102,2,FALSE),"")</f>
        <v>8.7000000000000011</v>
      </c>
      <c r="Y438" s="121">
        <f t="shared" si="395"/>
        <v>21.687012987012988</v>
      </c>
      <c r="Z438" s="92" t="str">
        <f>IFERROR(IF(VLOOKUP(A438,'SG11'!$A$3:$AI$500,18,FALSE)="","NA",VLOOKUP(A438,'SG11'!$A$3:$AI$500,18,FALSE)),"")</f>
        <v/>
      </c>
      <c r="AA438" s="75" t="str">
        <f>IFERROR(VLOOKUP(Z438,'Criteria Table'!$A$2:$I$102,6,FALSE),"NA")</f>
        <v>NA</v>
      </c>
      <c r="AB438" s="95">
        <f t="shared" si="442"/>
        <v>0</v>
      </c>
      <c r="AC438" s="84" t="str">
        <f>IFERROR(IF(VLOOKUP(A438,'SG11'!$A$3:$AI$500,19,FALSE)="","NA",VLOOKUP(A438,'SG11'!$A$3:$AI$500,19,FALSE)),"")</f>
        <v/>
      </c>
      <c r="AD438" s="75" t="str">
        <f>IFERROR(VLOOKUP(AC438,'Criteria Table'!$A$2:$I$102,6,FALSE),"NA")</f>
        <v>NA</v>
      </c>
      <c r="AE438" s="95">
        <f t="shared" si="443"/>
        <v>0</v>
      </c>
      <c r="AF438" s="92" t="str">
        <f>IFERROR(IF(VLOOKUP(A438,'SG11'!$A$3:$AI$500,20,FALSE)="","NA",VLOOKUP(A438,'SG11'!$A$3:$AI$500,20,FALSE)),"")</f>
        <v/>
      </c>
      <c r="AG438" s="75" t="str">
        <f>IFERROR(VLOOKUP(AF438,'Criteria Table'!$A$2:$I$102,6,FALSE),"NA")</f>
        <v>NA</v>
      </c>
      <c r="AH438" s="95">
        <f t="shared" si="444"/>
        <v>0</v>
      </c>
      <c r="AI438" s="84" t="str">
        <f>IFERROR(IF(VLOOKUP(A438,'SG11'!$A$3:$AI$500,21,FALSE)="","NA",VLOOKUP(A438,'SG11'!$A$3:$AI$500,21,FALSE)),"")</f>
        <v/>
      </c>
      <c r="AJ438" s="75" t="str">
        <f>IFERROR(VLOOKUP(AI438,'Criteria Table'!$A$2:$I$102,6,FALSE),"NA")</f>
        <v>NA</v>
      </c>
      <c r="AK438" s="95">
        <f t="shared" si="445"/>
        <v>0</v>
      </c>
      <c r="AL438" s="99">
        <f>IFERROR(VLOOKUP(TEXT(A438,"0000"),'W11'!$A$1:$E$500,4,FALSE)/AP438*100,"")</f>
        <v>73.972602739726028</v>
      </c>
      <c r="AM438" s="97">
        <f>IFERROR(VLOOKUP(TEXT(A438,"0000"),'W11'!$A$1:$E$500,4,FALSE),"")</f>
        <v>54</v>
      </c>
      <c r="AN438" s="99">
        <f t="shared" si="396"/>
        <v>74.972602739726028</v>
      </c>
      <c r="AO438" s="97">
        <f t="shared" si="397"/>
        <v>54.73</v>
      </c>
      <c r="AP438" s="99">
        <f>IFERROR(VLOOKUP(TEXT(A438,"0000"),'W11'!$A$1:$E$500,5,FALSE),"")</f>
        <v>73</v>
      </c>
      <c r="AQ438" s="97">
        <f>IFERROR(VLOOKUP(ROUND(AL438,0),'Criteria Table'!$A$2:$I$102,4,FALSE),0)</f>
        <v>1</v>
      </c>
      <c r="AR438" s="128"/>
      <c r="AS438" s="95"/>
      <c r="AT438" s="95"/>
      <c r="AU438" s="100">
        <f>IFERROR(VLOOKUP(TEXT(A438,"0000"),'Sci11'!$A$3:$N$492,4,FALSE)/VLOOKUP(TEXT(A438,"0000"),'Sci11'!$A$3:$N$492,14,FALSE)*100,"")</f>
        <v>0</v>
      </c>
      <c r="AV438" s="101">
        <f>SUM(VLOOKUP(TEXT(A438,"0000"),'Sci11'!$A$3:$N$492,5,FALSE),VLOOKUP(TEXT(A438,"0000"),'Sci11'!$A$3:$N$492,6,FALSE))/VLOOKUP(TEXT(A438,"0000"),'Sci11'!$A$3:$N$492,14,FALSE)*100</f>
        <v>0</v>
      </c>
      <c r="AW438" s="100">
        <f t="shared" si="446"/>
        <v>7</v>
      </c>
      <c r="AX438" s="101">
        <f>IFERROR(AW438/100*VLOOKUP(TEXT(A438,"0000"),'Sci11'!$A$3:$N$492,14,FALSE),"")</f>
        <v>3.7800000000000002</v>
      </c>
      <c r="AY438" s="100">
        <f t="shared" si="447"/>
        <v>3</v>
      </c>
      <c r="AZ438" s="101">
        <f>IFERROR(AY438/100*VLOOKUP(TEXT(A438,"0000"),'Sci11'!$A$3:$N$492,14,FALSE),"")</f>
        <v>1.6199999999999999</v>
      </c>
      <c r="BA438" s="100">
        <f t="shared" si="398"/>
        <v>0</v>
      </c>
      <c r="BB438" s="101">
        <f>IFERROR(VLOOKUP(BA438,'Criteria Table'!$A$2:$I$102,2,FALSE),"")</f>
        <v>10</v>
      </c>
      <c r="BC438" s="101">
        <f t="shared" si="399"/>
        <v>10</v>
      </c>
      <c r="BD438" s="82" t="str">
        <f>IFERROR(VLOOKUP(A438,ATTx11!$A$2:$N$500,4,FALSE),"")</f>
        <v/>
      </c>
      <c r="BE438" s="95">
        <f t="shared" si="400"/>
        <v>0</v>
      </c>
      <c r="BF438" s="96">
        <f t="shared" si="401"/>
        <v>0</v>
      </c>
      <c r="BG438" s="70" t="str">
        <f>IFERROR(VLOOKUP(A438,ATTx11!$A$2:$N$500,11,FALSE),"")</f>
        <v/>
      </c>
      <c r="BH438" s="95" t="str">
        <f t="shared" si="402"/>
        <v/>
      </c>
      <c r="BI438" s="70" t="str">
        <f>IFERROR(VLOOKUP(A438,ATTx11!$A$2:$N$500,12,FALSE),"")</f>
        <v/>
      </c>
      <c r="BJ438" s="97" t="str">
        <f t="shared" si="403"/>
        <v/>
      </c>
      <c r="BK438" s="84" t="str">
        <f>IFERROR(VLOOKUP(A438,ATTx11!$A$2:$N$500,7,FALSE),"")</f>
        <v/>
      </c>
      <c r="BL438" s="97" t="str">
        <f t="shared" si="404"/>
        <v/>
      </c>
      <c r="BM438" s="84" t="str">
        <f>IFERROR(VLOOKUP(A438,ATTx11!$A$2:$N$500,8,FALSE),"")</f>
        <v/>
      </c>
      <c r="BN438" s="95" t="str">
        <f t="shared" si="405"/>
        <v/>
      </c>
      <c r="BO438" s="95"/>
      <c r="BP438" s="83">
        <f>IFERROR(VLOOKUP(TEXT($A438,"0000"),'AYP11'!$B$3379:$AU$3800,17,FALSE),"")</f>
        <v>0</v>
      </c>
      <c r="BQ438" s="75">
        <f>IFERROR(VLOOKUP(BP438,'Criteria Table'!$A$2:$I$102,2,FALSE),0)</f>
        <v>10</v>
      </c>
      <c r="BR438" s="95">
        <f t="shared" si="406"/>
        <v>10</v>
      </c>
      <c r="BS438" s="83">
        <f>IFERROR(VLOOKUP(TEXT($A438,"0000"),'AYP11'!$B$847:$AU$1268,17,FALSE),"")</f>
        <v>0</v>
      </c>
      <c r="BT438" s="75">
        <f>IFERROR(VLOOKUP(BS438,'Criteria Table'!$A$2:$I$102,2,FALSE),0)</f>
        <v>10</v>
      </c>
      <c r="BU438" s="95">
        <f t="shared" si="407"/>
        <v>10</v>
      </c>
      <c r="BV438" s="83">
        <f>IFERROR(VLOOKUP(TEXT($A438,"0000"),'AYP11'!$B$2113:$AU$2534,17,FALSE),"")</f>
        <v>0</v>
      </c>
      <c r="BW438" s="75">
        <f>IFERROR(VLOOKUP(BV438,'Criteria Table'!$A$2:$I$102,2,FALSE),0)</f>
        <v>10</v>
      </c>
      <c r="BX438" s="95">
        <f t="shared" si="408"/>
        <v>10</v>
      </c>
      <c r="BY438" s="83">
        <f>IFERROR(VLOOKUP(TEXT($A438,"0000"),'AYP11'!$B$425:$AU$846,17,FALSE),"")</f>
        <v>0</v>
      </c>
      <c r="BZ438" s="75">
        <f>IFERROR(VLOOKUP(BY438,'Criteria Table'!$A$2:$I$102,2,FALSE),0)</f>
        <v>10</v>
      </c>
      <c r="CA438" s="95">
        <f t="shared" si="409"/>
        <v>10</v>
      </c>
      <c r="CB438" s="83">
        <f>IFERROR(VLOOKUP(TEXT($A438,"0000"),'AYP11'!$B$3:$AU$424,17,FALSE),"")</f>
        <v>0</v>
      </c>
      <c r="CC438" s="95">
        <f>IFERROR(VLOOKUP(CB438,'Criteria Table'!$A$2:$I$102,2,FALSE),0)</f>
        <v>10</v>
      </c>
      <c r="CD438" s="95">
        <f t="shared" si="410"/>
        <v>10</v>
      </c>
      <c r="CE438" s="83">
        <f>IFERROR(VLOOKUP(TEXT($A438,"0000"),'AYP11'!$B$1269:$AU$1690,17,FALSE),"")</f>
        <v>0</v>
      </c>
      <c r="CF438" s="95">
        <f>IFERROR(VLOOKUP(CE438,'Criteria Table'!$A$2:$I$102,2,FALSE),0)</f>
        <v>10</v>
      </c>
      <c r="CG438" s="95">
        <f t="shared" si="411"/>
        <v>10</v>
      </c>
      <c r="CH438" s="83">
        <f>IFERROR(VLOOKUP(TEXT($A438,"0000"),'AYP11'!$B$1691:$AU$2112,17,FALSE),"")</f>
        <v>0</v>
      </c>
      <c r="CI438" s="95">
        <f>IFERROR(VLOOKUP(CH438,'Criteria Table'!$A$2:$I$102,2,FALSE),0)</f>
        <v>10</v>
      </c>
      <c r="CJ438" s="95">
        <f t="shared" si="412"/>
        <v>10</v>
      </c>
      <c r="CK438" s="83">
        <f>IFERROR(VLOOKUP(TEXT($A438,"0000"),'AYP11'!$B$2535:$AU$2956,17,FALSE),"")</f>
        <v>0</v>
      </c>
      <c r="CL438" s="95">
        <f>IFERROR(VLOOKUP(CK438,'Criteria Table'!$A$2:$I$102,2,FALSE),0)</f>
        <v>10</v>
      </c>
      <c r="CM438" s="95">
        <f t="shared" si="413"/>
        <v>10</v>
      </c>
      <c r="CN438" s="76">
        <f>IFERROR(VLOOKUP(TEXT($A438,"0000"),'AYP11'!$B$3379:$AU$3800,23,FALSE),"")</f>
        <v>0</v>
      </c>
      <c r="CO438" s="95">
        <f>IFERROR(VLOOKUP(CN438,'Criteria Table'!$A$2:$I$102,2,FALSE),0)</f>
        <v>10</v>
      </c>
      <c r="CP438" s="95">
        <f t="shared" si="414"/>
        <v>10</v>
      </c>
      <c r="CQ438" s="76">
        <f>IFERROR(VLOOKUP(TEXT($A438,"0000"),'AYP11'!$B$847:$AU$1268,23,FALSE),"")</f>
        <v>0</v>
      </c>
      <c r="CR438" s="95">
        <f>IFERROR(VLOOKUP(CQ438,'Criteria Table'!$A$2:$I$102,2,FALSE),0)</f>
        <v>10</v>
      </c>
      <c r="CS438" s="95">
        <f t="shared" si="415"/>
        <v>10</v>
      </c>
      <c r="CT438" s="76">
        <f>IFERROR(VLOOKUP(TEXT($A438,"0000"),'AYP11'!$B$2113:$AU$2534,23,FALSE),"")</f>
        <v>0</v>
      </c>
      <c r="CU438" s="95">
        <f>IFERROR(VLOOKUP(CT438,'Criteria Table'!$A$2:$I$102,2,FALSE),0)</f>
        <v>10</v>
      </c>
      <c r="CV438" s="95">
        <f t="shared" si="416"/>
        <v>10</v>
      </c>
      <c r="CW438" s="76">
        <f>IFERROR(VLOOKUP(TEXT($A438,"0000"),'AYP11'!$B$425:$AU$846,23,FALSE),"")</f>
        <v>0</v>
      </c>
      <c r="CX438" s="95">
        <f>IFERROR(VLOOKUP(CW438,'Criteria Table'!$A$2:$I$102,2,FALSE),0)</f>
        <v>10</v>
      </c>
      <c r="CY438" s="95">
        <f t="shared" si="417"/>
        <v>10</v>
      </c>
      <c r="CZ438" s="76">
        <f>IFERROR(VLOOKUP(TEXT($A438,"0000"),'AYP11'!$B$3:$AU$424,23,FALSE),"")</f>
        <v>0</v>
      </c>
      <c r="DA438" s="95">
        <f>IFERROR(VLOOKUP(CZ438,'Criteria Table'!$A$2:$I$102,2,FALSE),0)</f>
        <v>10</v>
      </c>
      <c r="DB438" s="95">
        <f t="shared" si="418"/>
        <v>10</v>
      </c>
      <c r="DC438" s="76">
        <f>IFERROR(VLOOKUP(TEXT($A438,"0000"),'AYP11'!$B$1269:$AU$1690,23,FALSE),"")</f>
        <v>0</v>
      </c>
      <c r="DD438" s="95">
        <f>IFERROR(VLOOKUP(DC438,'Criteria Table'!$A$2:$I$102,2,FALSE),0)</f>
        <v>10</v>
      </c>
      <c r="DE438" s="95">
        <f t="shared" si="419"/>
        <v>10</v>
      </c>
      <c r="DF438" s="76">
        <f>IFERROR(VLOOKUP(TEXT($A438,"0000"),'AYP11'!$B$1691:$AU$2112,23,FALSE),"")</f>
        <v>0</v>
      </c>
      <c r="DG438" s="95">
        <f>IFERROR(VLOOKUP(DF438,'Criteria Table'!$A$2:$I$102,2,FALSE),0)</f>
        <v>10</v>
      </c>
      <c r="DH438" s="95">
        <f t="shared" si="420"/>
        <v>10</v>
      </c>
      <c r="DI438" s="76">
        <f>IFERROR(VLOOKUP(TEXT($A438,"0000"),'AYP11'!$B$2535:$AU$2956,23,FALSE),"")</f>
        <v>0</v>
      </c>
      <c r="DJ438" s="95">
        <f>IFERROR(VLOOKUP(DI438,'Criteria Table'!$A$2:$I$102,2,FALSE),0)</f>
        <v>10</v>
      </c>
      <c r="DK438" s="95">
        <f t="shared" si="421"/>
        <v>10</v>
      </c>
      <c r="DL438" s="91">
        <f>IFERROR(VLOOKUP(TEXT($A438,"0000"),'AYP11'!$B$3379:$AU$3800,11,FALSE),"")</f>
        <v>0</v>
      </c>
      <c r="DM438" s="95">
        <f t="shared" si="422"/>
        <v>1</v>
      </c>
      <c r="DN438" s="95" t="str">
        <f t="shared" si="423"/>
        <v/>
      </c>
      <c r="DO438" s="91">
        <f>IFERROR(VLOOKUP(TEXT($A438,"0000"),'AYP11'!$B$847:$AU$1268,11,FALSE),"")</f>
        <v>0</v>
      </c>
      <c r="DP438" s="95">
        <f t="shared" si="424"/>
        <v>1</v>
      </c>
      <c r="DQ438" s="95" t="str">
        <f t="shared" si="425"/>
        <v/>
      </c>
      <c r="DR438" s="91">
        <f>IFERROR(VLOOKUP(TEXT($A438,"0000"),'AYP11'!$B$2113:$AU$2534,11,FALSE),"")</f>
        <v>0</v>
      </c>
      <c r="DS438" s="95">
        <f t="shared" si="426"/>
        <v>1</v>
      </c>
      <c r="DT438" s="95" t="str">
        <f t="shared" si="427"/>
        <v/>
      </c>
      <c r="DU438" s="91">
        <f>IFERROR(VLOOKUP(TEXT($A438,"0000"),'AYP11'!$B$425:$AU$846,11,FALSE),"")</f>
        <v>0</v>
      </c>
      <c r="DV438" s="95">
        <f t="shared" si="428"/>
        <v>1</v>
      </c>
      <c r="DW438" s="95" t="str">
        <f t="shared" si="429"/>
        <v/>
      </c>
      <c r="DX438" s="91">
        <f>IFERROR(VLOOKUP(TEXT($A438,"0000"),'AYP11'!$B$3:$AU$424,11,FALSE),"")</f>
        <v>0</v>
      </c>
      <c r="DY438" s="95">
        <f t="shared" si="430"/>
        <v>1</v>
      </c>
      <c r="DZ438" s="95" t="str">
        <f t="shared" si="431"/>
        <v/>
      </c>
      <c r="EA438" s="91">
        <f>IFERROR(VLOOKUP(TEXT($A438,"0000"),'AYP11'!$B$1269:$AU$1690,11,FALSE),"")</f>
        <v>0</v>
      </c>
      <c r="EB438" s="95">
        <f t="shared" si="432"/>
        <v>1</v>
      </c>
      <c r="EC438" s="95" t="str">
        <f t="shared" si="433"/>
        <v/>
      </c>
      <c r="ED438" s="91">
        <f>IFERROR(VLOOKUP(TEXT($A438,"0000"),'AYP11'!$B$1691:$AU$2112,11,FALSE),"")</f>
        <v>0</v>
      </c>
      <c r="EE438" s="95">
        <f t="shared" si="434"/>
        <v>1</v>
      </c>
      <c r="EF438" s="95" t="str">
        <f t="shared" si="435"/>
        <v/>
      </c>
      <c r="EG438" s="91">
        <f>IFERROR(VLOOKUP(TEXT($A438,"0000"),'AYP11'!$B$2535:$AU$2956,11,FALSE),"")</f>
        <v>0</v>
      </c>
      <c r="EH438" s="95">
        <f t="shared" si="436"/>
        <v>1</v>
      </c>
      <c r="EI438" s="95" t="str">
        <f t="shared" si="437"/>
        <v/>
      </c>
    </row>
    <row r="439" spans="1:147" x14ac:dyDescent="0.25">
      <c r="A439" s="248">
        <v>7832</v>
      </c>
      <c r="B439" s="291">
        <f t="shared" si="384"/>
        <v>0</v>
      </c>
      <c r="C439" s="50">
        <f>IFERROR(VLOOKUP(TEXT($A439,"0000"),'R-M11'!$A$2:$AA$500,4,FALSE),0)</f>
        <v>0</v>
      </c>
      <c r="D439" s="291">
        <f t="shared" si="385"/>
        <v>0</v>
      </c>
      <c r="E439" s="98">
        <f>IFERROR(SUM(VLOOKUP(TEXT($A439,"0000"),'R-M11'!$A$2:$AA$500,5,FALSE),VLOOKUP(TEXT($A439,"0000"),'R-M11'!$A$2:$AA$500,6,FALSE)),0)</f>
        <v>0</v>
      </c>
      <c r="F439" s="58">
        <f>IFERROR(VLOOKUP(TEXT($A439,"0000"),'R-M11'!$A$2:$AA$500,14,FALSE),0)</f>
        <v>9</v>
      </c>
      <c r="G439" s="230">
        <f t="shared" si="438"/>
        <v>7</v>
      </c>
      <c r="H439" s="97">
        <f t="shared" si="386"/>
        <v>0.63000000000000012</v>
      </c>
      <c r="I439" s="230">
        <f t="shared" si="439"/>
        <v>3</v>
      </c>
      <c r="J439" s="97">
        <f t="shared" si="387"/>
        <v>0.27</v>
      </c>
      <c r="K439" s="230">
        <f t="shared" si="388"/>
        <v>0</v>
      </c>
      <c r="L439" s="121">
        <f>IFERROR(VLOOKUP(K439,'Criteria Table'!$A$2:$I$102,2,FALSE),"")</f>
        <v>10</v>
      </c>
      <c r="M439" s="230">
        <f t="shared" si="389"/>
        <v>10</v>
      </c>
      <c r="N439" s="286">
        <f t="shared" si="390"/>
        <v>0</v>
      </c>
      <c r="O439" s="50">
        <f>IFERROR(VLOOKUP(TEXT($A439,"0000"),'R-M11'!$A$2:$AA$500,17,FALSE),"")</f>
        <v>0</v>
      </c>
      <c r="P439" s="286">
        <f t="shared" si="391"/>
        <v>0</v>
      </c>
      <c r="Q439" s="98">
        <f>IFERROR(SUM(VLOOKUP(TEXT($A439,"0000"),'R-M11'!$A$2:$AA$500,18,FALSE),VLOOKUP(TEXT($A439,"0000"),'R-M11'!$A$2:$AA$500,19,FALSE)),0)</f>
        <v>0</v>
      </c>
      <c r="R439" s="69">
        <f>IFERROR(VLOOKUP(TEXT($A439,"0000"),'R-M11'!$A$2:$AA$500,27,FALSE),0)</f>
        <v>1</v>
      </c>
      <c r="S439" s="121">
        <f t="shared" si="440"/>
        <v>7</v>
      </c>
      <c r="T439" s="70">
        <f t="shared" si="392"/>
        <v>7.0000000000000007E-2</v>
      </c>
      <c r="U439" s="121">
        <f t="shared" si="441"/>
        <v>3</v>
      </c>
      <c r="V439" s="70">
        <f t="shared" si="393"/>
        <v>0.03</v>
      </c>
      <c r="W439" s="121">
        <f t="shared" si="394"/>
        <v>0</v>
      </c>
      <c r="X439" s="124">
        <f>IFERROR(VLOOKUP(W439,'Criteria Table'!$A$2:$I$102,2,FALSE),"")</f>
        <v>10</v>
      </c>
      <c r="Y439" s="121">
        <f t="shared" si="395"/>
        <v>10</v>
      </c>
      <c r="Z439" s="92" t="str">
        <f>IFERROR(IF(VLOOKUP(A439,'SG11'!$A$3:$AI$500,18,FALSE)="","NA",VLOOKUP(A439,'SG11'!$A$3:$AI$500,18,FALSE)),"")</f>
        <v/>
      </c>
      <c r="AA439" s="75" t="str">
        <f>IFERROR(VLOOKUP(Z439,'Criteria Table'!$A$2:$I$102,6,FALSE),"NA")</f>
        <v>NA</v>
      </c>
      <c r="AB439" s="95">
        <f t="shared" si="442"/>
        <v>0</v>
      </c>
      <c r="AC439" s="84" t="str">
        <f>IFERROR(IF(VLOOKUP(A439,'SG11'!$A$3:$AI$500,19,FALSE)="","NA",VLOOKUP(A439,'SG11'!$A$3:$AI$500,19,FALSE)),"")</f>
        <v/>
      </c>
      <c r="AD439" s="75" t="str">
        <f>IFERROR(VLOOKUP(AC439,'Criteria Table'!$A$2:$I$102,6,FALSE),"NA")</f>
        <v>NA</v>
      </c>
      <c r="AE439" s="95">
        <f t="shared" si="443"/>
        <v>0</v>
      </c>
      <c r="AF439" s="92" t="str">
        <f>IFERROR(IF(VLOOKUP(A439,'SG11'!$A$3:$AI$500,20,FALSE)="","NA",VLOOKUP(A439,'SG11'!$A$3:$AI$500,20,FALSE)),"")</f>
        <v/>
      </c>
      <c r="AG439" s="75" t="str">
        <f>IFERROR(VLOOKUP(AF439,'Criteria Table'!$A$2:$I$102,6,FALSE),"NA")</f>
        <v>NA</v>
      </c>
      <c r="AH439" s="95">
        <f t="shared" si="444"/>
        <v>0</v>
      </c>
      <c r="AI439" s="84" t="str">
        <f>IFERROR(IF(VLOOKUP(A439,'SG11'!$A$3:$AI$500,21,FALSE)="","NA",VLOOKUP(A439,'SG11'!$A$3:$AI$500,21,FALSE)),"")</f>
        <v/>
      </c>
      <c r="AJ439" s="75" t="str">
        <f>IFERROR(VLOOKUP(AI439,'Criteria Table'!$A$2:$I$102,6,FALSE),"NA")</f>
        <v>NA</v>
      </c>
      <c r="AK439" s="95">
        <f t="shared" si="445"/>
        <v>0</v>
      </c>
      <c r="AL439" s="99">
        <f>IFERROR(VLOOKUP(TEXT(A439,"0000"),'W11'!$A$1:$E$500,4,FALSE)/AP439*100,"")</f>
        <v>100</v>
      </c>
      <c r="AM439" s="97">
        <f>IFERROR(VLOOKUP(TEXT(A439,"0000"),'W11'!$A$1:$E$500,4,FALSE),"")</f>
        <v>2</v>
      </c>
      <c r="AN439" s="99">
        <f t="shared" si="396"/>
        <v>100</v>
      </c>
      <c r="AO439" s="97">
        <f t="shared" si="397"/>
        <v>2</v>
      </c>
      <c r="AP439" s="99">
        <f>IFERROR(VLOOKUP(TEXT(A439,"0000"),'W11'!$A$1:$E$500,5,FALSE),"")</f>
        <v>2</v>
      </c>
      <c r="AQ439" s="97">
        <f>IFERROR(VLOOKUP(ROUND(AL439,0),'Criteria Table'!$A$2:$I$102,4,FALSE),0)</f>
        <v>0</v>
      </c>
      <c r="AR439" s="128"/>
      <c r="AS439" s="95"/>
      <c r="AT439" s="95"/>
      <c r="AU439" s="100">
        <f>IFERROR(VLOOKUP(TEXT(A439,"0000"),'Sci11'!$A$3:$N$492,4,FALSE)/VLOOKUP(TEXT(A439,"0000"),'Sci11'!$A$3:$N$492,14,FALSE)*100,"")</f>
        <v>0</v>
      </c>
      <c r="AV439" s="101">
        <f>SUM(VLOOKUP(TEXT(A439,"0000"),'Sci11'!$A$3:$N$492,5,FALSE),VLOOKUP(TEXT(A439,"0000"),'Sci11'!$A$3:$N$492,6,FALSE))/VLOOKUP(TEXT(A439,"0000"),'Sci11'!$A$3:$N$492,14,FALSE)*100</f>
        <v>0</v>
      </c>
      <c r="AW439" s="100">
        <f t="shared" si="446"/>
        <v>7</v>
      </c>
      <c r="AX439" s="101">
        <f>IFERROR(AW439/100*VLOOKUP(TEXT(A439,"0000"),'Sci11'!$A$3:$N$492,14,FALSE),"")</f>
        <v>7.0000000000000007E-2</v>
      </c>
      <c r="AY439" s="100">
        <f t="shared" si="447"/>
        <v>3</v>
      </c>
      <c r="AZ439" s="101">
        <f>IFERROR(AY439/100*VLOOKUP(TEXT(A439,"0000"),'Sci11'!$A$3:$N$492,14,FALSE),"")</f>
        <v>0.03</v>
      </c>
      <c r="BA439" s="100">
        <f t="shared" si="398"/>
        <v>0</v>
      </c>
      <c r="BB439" s="101">
        <f>IFERROR(VLOOKUP(BA439,'Criteria Table'!$A$2:$I$102,2,FALSE),"")</f>
        <v>10</v>
      </c>
      <c r="BC439" s="101">
        <f t="shared" si="399"/>
        <v>10</v>
      </c>
      <c r="BD439" s="82" t="str">
        <f>IFERROR(VLOOKUP(A439,ATTx11!$A$2:$N$500,4,FALSE),"")</f>
        <v/>
      </c>
      <c r="BE439" s="95">
        <f t="shared" si="400"/>
        <v>0</v>
      </c>
      <c r="BF439" s="96">
        <f t="shared" si="401"/>
        <v>0</v>
      </c>
      <c r="BG439" s="70" t="str">
        <f>IFERROR(VLOOKUP(A439,ATTx11!$A$2:$N$500,11,FALSE),"")</f>
        <v/>
      </c>
      <c r="BH439" s="95" t="str">
        <f t="shared" si="402"/>
        <v/>
      </c>
      <c r="BI439" s="70" t="str">
        <f>IFERROR(VLOOKUP(A439,ATTx11!$A$2:$N$500,12,FALSE),"")</f>
        <v/>
      </c>
      <c r="BJ439" s="97" t="str">
        <f t="shared" si="403"/>
        <v/>
      </c>
      <c r="BK439" s="84" t="str">
        <f>IFERROR(VLOOKUP(A439,ATTx11!$A$2:$N$500,7,FALSE),"")</f>
        <v/>
      </c>
      <c r="BL439" s="97" t="str">
        <f t="shared" si="404"/>
        <v/>
      </c>
      <c r="BM439" s="84" t="str">
        <f>IFERROR(VLOOKUP(A439,ATTx11!$A$2:$N$500,8,FALSE),"")</f>
        <v/>
      </c>
      <c r="BN439" s="95" t="str">
        <f t="shared" si="405"/>
        <v/>
      </c>
      <c r="BO439" s="95"/>
      <c r="BP439" s="83" t="str">
        <f>IFERROR(VLOOKUP(TEXT($A439,"0000"),'AYP11'!$B$3379:$AU$3800,17,FALSE),"")</f>
        <v/>
      </c>
      <c r="BQ439" s="75">
        <f>IFERROR(VLOOKUP(BP439,'Criteria Table'!$A$2:$I$102,2,FALSE),0)</f>
        <v>0</v>
      </c>
      <c r="BR439" s="95">
        <f t="shared" si="406"/>
        <v>0</v>
      </c>
      <c r="BS439" s="83" t="str">
        <f>IFERROR(VLOOKUP(TEXT($A439,"0000"),'AYP11'!$B$847:$AU$1268,17,FALSE),"")</f>
        <v/>
      </c>
      <c r="BT439" s="75">
        <f>IFERROR(VLOOKUP(BS439,'Criteria Table'!$A$2:$I$102,2,FALSE),0)</f>
        <v>0</v>
      </c>
      <c r="BU439" s="95">
        <f t="shared" si="407"/>
        <v>0</v>
      </c>
      <c r="BV439" s="83" t="str">
        <f>IFERROR(VLOOKUP(TEXT($A439,"0000"),'AYP11'!$B$2113:$AU$2534,17,FALSE),"")</f>
        <v/>
      </c>
      <c r="BW439" s="75">
        <f>IFERROR(VLOOKUP(BV439,'Criteria Table'!$A$2:$I$102,2,FALSE),0)</f>
        <v>0</v>
      </c>
      <c r="BX439" s="95">
        <f t="shared" si="408"/>
        <v>0</v>
      </c>
      <c r="BY439" s="83" t="str">
        <f>IFERROR(VLOOKUP(TEXT($A439,"0000"),'AYP11'!$B$425:$AU$846,17,FALSE),"")</f>
        <v/>
      </c>
      <c r="BZ439" s="75">
        <f>IFERROR(VLOOKUP(BY439,'Criteria Table'!$A$2:$I$102,2,FALSE),0)</f>
        <v>0</v>
      </c>
      <c r="CA439" s="95">
        <f t="shared" si="409"/>
        <v>0</v>
      </c>
      <c r="CB439" s="83" t="str">
        <f>IFERROR(VLOOKUP(TEXT($A439,"0000"),'AYP11'!$B$3:$AU$424,17,FALSE),"")</f>
        <v/>
      </c>
      <c r="CC439" s="95">
        <f>IFERROR(VLOOKUP(CB439,'Criteria Table'!$A$2:$I$102,2,FALSE),0)</f>
        <v>0</v>
      </c>
      <c r="CD439" s="95">
        <f t="shared" si="410"/>
        <v>0</v>
      </c>
      <c r="CE439" s="83" t="str">
        <f>IFERROR(VLOOKUP(TEXT($A439,"0000"),'AYP11'!$B$1269:$AU$1690,17,FALSE),"")</f>
        <v/>
      </c>
      <c r="CF439" s="95">
        <f>IFERROR(VLOOKUP(CE439,'Criteria Table'!$A$2:$I$102,2,FALSE),0)</f>
        <v>0</v>
      </c>
      <c r="CG439" s="95">
        <f t="shared" si="411"/>
        <v>0</v>
      </c>
      <c r="CH439" s="83" t="str">
        <f>IFERROR(VLOOKUP(TEXT($A439,"0000"),'AYP11'!$B$1691:$AU$2112,17,FALSE),"")</f>
        <v/>
      </c>
      <c r="CI439" s="95">
        <f>IFERROR(VLOOKUP(CH439,'Criteria Table'!$A$2:$I$102,2,FALSE),0)</f>
        <v>0</v>
      </c>
      <c r="CJ439" s="95">
        <f t="shared" si="412"/>
        <v>0</v>
      </c>
      <c r="CK439" s="83" t="str">
        <f>IFERROR(VLOOKUP(TEXT($A439,"0000"),'AYP11'!$B$2535:$AU$2956,17,FALSE),"")</f>
        <v/>
      </c>
      <c r="CL439" s="95">
        <f>IFERROR(VLOOKUP(CK439,'Criteria Table'!$A$2:$I$102,2,FALSE),0)</f>
        <v>0</v>
      </c>
      <c r="CM439" s="95">
        <f t="shared" si="413"/>
        <v>0</v>
      </c>
      <c r="CN439" s="76" t="str">
        <f>IFERROR(VLOOKUP(TEXT($A439,"0000"),'AYP11'!$B$3379:$AU$3800,23,FALSE),"")</f>
        <v/>
      </c>
      <c r="CO439" s="95">
        <f>IFERROR(VLOOKUP(CN439,'Criteria Table'!$A$2:$I$102,2,FALSE),0)</f>
        <v>0</v>
      </c>
      <c r="CP439" s="95">
        <f t="shared" si="414"/>
        <v>0</v>
      </c>
      <c r="CQ439" s="76" t="str">
        <f>IFERROR(VLOOKUP(TEXT($A439,"0000"),'AYP11'!$B$847:$AU$1268,23,FALSE),"")</f>
        <v/>
      </c>
      <c r="CR439" s="95">
        <f>IFERROR(VLOOKUP(CQ439,'Criteria Table'!$A$2:$I$102,2,FALSE),0)</f>
        <v>0</v>
      </c>
      <c r="CS439" s="95">
        <f t="shared" si="415"/>
        <v>0</v>
      </c>
      <c r="CT439" s="76" t="str">
        <f>IFERROR(VLOOKUP(TEXT($A439,"0000"),'AYP11'!$B$2113:$AU$2534,23,FALSE),"")</f>
        <v/>
      </c>
      <c r="CU439" s="95">
        <f>IFERROR(VLOOKUP(CT439,'Criteria Table'!$A$2:$I$102,2,FALSE),0)</f>
        <v>0</v>
      </c>
      <c r="CV439" s="95">
        <f t="shared" si="416"/>
        <v>0</v>
      </c>
      <c r="CW439" s="76" t="str">
        <f>IFERROR(VLOOKUP(TEXT($A439,"0000"),'AYP11'!$B$425:$AU$846,23,FALSE),"")</f>
        <v/>
      </c>
      <c r="CX439" s="95">
        <f>IFERROR(VLOOKUP(CW439,'Criteria Table'!$A$2:$I$102,2,FALSE),0)</f>
        <v>0</v>
      </c>
      <c r="CY439" s="95">
        <f t="shared" si="417"/>
        <v>0</v>
      </c>
      <c r="CZ439" s="76" t="str">
        <f>IFERROR(VLOOKUP(TEXT($A439,"0000"),'AYP11'!$B$3:$AU$424,23,FALSE),"")</f>
        <v/>
      </c>
      <c r="DA439" s="95">
        <f>IFERROR(VLOOKUP(CZ439,'Criteria Table'!$A$2:$I$102,2,FALSE),0)</f>
        <v>0</v>
      </c>
      <c r="DB439" s="95">
        <f t="shared" si="418"/>
        <v>0</v>
      </c>
      <c r="DC439" s="76" t="str">
        <f>IFERROR(VLOOKUP(TEXT($A439,"0000"),'AYP11'!$B$1269:$AU$1690,23,FALSE),"")</f>
        <v/>
      </c>
      <c r="DD439" s="95">
        <f>IFERROR(VLOOKUP(DC439,'Criteria Table'!$A$2:$I$102,2,FALSE),0)</f>
        <v>0</v>
      </c>
      <c r="DE439" s="95">
        <f t="shared" si="419"/>
        <v>0</v>
      </c>
      <c r="DF439" s="76" t="str">
        <f>IFERROR(VLOOKUP(TEXT($A439,"0000"),'AYP11'!$B$1691:$AU$2112,23,FALSE),"")</f>
        <v/>
      </c>
      <c r="DG439" s="95">
        <f>IFERROR(VLOOKUP(DF439,'Criteria Table'!$A$2:$I$102,2,FALSE),0)</f>
        <v>0</v>
      </c>
      <c r="DH439" s="95">
        <f t="shared" si="420"/>
        <v>0</v>
      </c>
      <c r="DI439" s="76" t="str">
        <f>IFERROR(VLOOKUP(TEXT($A439,"0000"),'AYP11'!$B$2535:$AU$2956,23,FALSE),"")</f>
        <v/>
      </c>
      <c r="DJ439" s="95">
        <f>IFERROR(VLOOKUP(DI439,'Criteria Table'!$A$2:$I$102,2,FALSE),0)</f>
        <v>0</v>
      </c>
      <c r="DK439" s="95">
        <f t="shared" si="421"/>
        <v>0</v>
      </c>
      <c r="DL439" s="91" t="str">
        <f>IFERROR(VLOOKUP(TEXT($A439,"0000"),'AYP11'!$B$3379:$AU$3800,11,FALSE),"")</f>
        <v/>
      </c>
      <c r="DM439" s="95">
        <f t="shared" si="422"/>
        <v>0</v>
      </c>
      <c r="DN439" s="95">
        <f t="shared" si="423"/>
        <v>0</v>
      </c>
      <c r="DO439" s="91" t="str">
        <f>IFERROR(VLOOKUP(TEXT($A439,"0000"),'AYP11'!$B$847:$AU$1268,11,FALSE),"")</f>
        <v/>
      </c>
      <c r="DP439" s="95">
        <f t="shared" si="424"/>
        <v>0</v>
      </c>
      <c r="DQ439" s="95">
        <f t="shared" si="425"/>
        <v>0</v>
      </c>
      <c r="DR439" s="91" t="str">
        <f>IFERROR(VLOOKUP(TEXT($A439,"0000"),'AYP11'!$B$2113:$AU$2534,11,FALSE),"")</f>
        <v/>
      </c>
      <c r="DS439" s="95">
        <f t="shared" si="426"/>
        <v>0</v>
      </c>
      <c r="DT439" s="95">
        <f t="shared" si="427"/>
        <v>0</v>
      </c>
      <c r="DU439" s="91" t="str">
        <f>IFERROR(VLOOKUP(TEXT($A439,"0000"),'AYP11'!$B$425:$AU$846,11,FALSE),"")</f>
        <v/>
      </c>
      <c r="DV439" s="95">
        <f t="shared" si="428"/>
        <v>0</v>
      </c>
      <c r="DW439" s="95">
        <f t="shared" si="429"/>
        <v>0</v>
      </c>
      <c r="DX439" s="91" t="str">
        <f>IFERROR(VLOOKUP(TEXT($A439,"0000"),'AYP11'!$B$3:$AU$424,11,FALSE),"")</f>
        <v/>
      </c>
      <c r="DY439" s="95">
        <f t="shared" si="430"/>
        <v>0</v>
      </c>
      <c r="DZ439" s="95">
        <f t="shared" si="431"/>
        <v>0</v>
      </c>
      <c r="EA439" s="91" t="str">
        <f>IFERROR(VLOOKUP(TEXT($A439,"0000"),'AYP11'!$B$1269:$AU$1690,11,FALSE),"")</f>
        <v/>
      </c>
      <c r="EB439" s="95">
        <f t="shared" si="432"/>
        <v>0</v>
      </c>
      <c r="EC439" s="95">
        <f t="shared" si="433"/>
        <v>0</v>
      </c>
      <c r="ED439" s="91" t="str">
        <f>IFERROR(VLOOKUP(TEXT($A439,"0000"),'AYP11'!$B$1691:$AU$2112,11,FALSE),"")</f>
        <v/>
      </c>
      <c r="EE439" s="95">
        <f t="shared" si="434"/>
        <v>0</v>
      </c>
      <c r="EF439" s="95">
        <f t="shared" si="435"/>
        <v>0</v>
      </c>
      <c r="EG439" s="91" t="str">
        <f>IFERROR(VLOOKUP(TEXT($A439,"0000"),'AYP11'!$B$2535:$AU$2956,11,FALSE),"")</f>
        <v/>
      </c>
      <c r="EH439" s="95">
        <f t="shared" si="436"/>
        <v>0</v>
      </c>
      <c r="EI439" s="95">
        <f t="shared" si="437"/>
        <v>0</v>
      </c>
    </row>
    <row r="440" spans="1:147" x14ac:dyDescent="0.25">
      <c r="A440" s="248">
        <v>7833</v>
      </c>
      <c r="B440" s="291">
        <f t="shared" si="384"/>
        <v>7.1428571428571423</v>
      </c>
      <c r="C440" s="50">
        <f>IFERROR(VLOOKUP(TEXT($A440,"0000"),'R-M11'!$A$2:$AA$500,4,FALSE),0)</f>
        <v>1</v>
      </c>
      <c r="D440" s="291">
        <f t="shared" si="385"/>
        <v>7.1428571428571423</v>
      </c>
      <c r="E440" s="98">
        <f>IFERROR(SUM(VLOOKUP(TEXT($A440,"0000"),'R-M11'!$A$2:$AA$500,5,FALSE),VLOOKUP(TEXT($A440,"0000"),'R-M11'!$A$2:$AA$500,6,FALSE)),0)</f>
        <v>1</v>
      </c>
      <c r="F440" s="58">
        <f>IFERROR(VLOOKUP(TEXT($A440,"0000"),'R-M11'!$A$2:$AA$500,14,FALSE),0)</f>
        <v>14</v>
      </c>
      <c r="G440" s="230">
        <f t="shared" si="438"/>
        <v>13.162857142857142</v>
      </c>
      <c r="H440" s="97">
        <f t="shared" si="386"/>
        <v>1.8428</v>
      </c>
      <c r="I440" s="230">
        <f t="shared" si="439"/>
        <v>9.7228571428571424</v>
      </c>
      <c r="J440" s="97">
        <f t="shared" si="387"/>
        <v>1.3612</v>
      </c>
      <c r="K440" s="230">
        <f t="shared" si="388"/>
        <v>14</v>
      </c>
      <c r="L440" s="121">
        <f>IFERROR(VLOOKUP(K440,'Criteria Table'!$A$2:$I$102,2,FALSE),"")</f>
        <v>8.6</v>
      </c>
      <c r="M440" s="230">
        <f t="shared" si="389"/>
        <v>22.885714285714286</v>
      </c>
      <c r="N440" s="286">
        <f t="shared" si="390"/>
        <v>0</v>
      </c>
      <c r="O440" s="50">
        <f>IFERROR(VLOOKUP(TEXT($A440,"0000"),'R-M11'!$A$2:$AA$500,17,FALSE),"")</f>
        <v>0</v>
      </c>
      <c r="P440" s="286">
        <f t="shared" si="391"/>
        <v>12.5</v>
      </c>
      <c r="Q440" s="98">
        <f>IFERROR(SUM(VLOOKUP(TEXT($A440,"0000"),'R-M11'!$A$2:$AA$500,18,FALSE),VLOOKUP(TEXT($A440,"0000"),'R-M11'!$A$2:$AA$500,19,FALSE)),0)</f>
        <v>1</v>
      </c>
      <c r="R440" s="69">
        <f>IFERROR(VLOOKUP(TEXT($A440,"0000"),'R-M11'!$A$2:$AA$500,27,FALSE),0)</f>
        <v>8</v>
      </c>
      <c r="S440" s="121">
        <f t="shared" si="440"/>
        <v>6.0900000000000007</v>
      </c>
      <c r="T440" s="70">
        <f t="shared" si="392"/>
        <v>0.48720000000000008</v>
      </c>
      <c r="U440" s="121">
        <f t="shared" si="441"/>
        <v>15.11</v>
      </c>
      <c r="V440" s="70">
        <f t="shared" si="393"/>
        <v>1.2087999999999999</v>
      </c>
      <c r="W440" s="121">
        <f t="shared" si="394"/>
        <v>13</v>
      </c>
      <c r="X440" s="124">
        <f>IFERROR(VLOOKUP(W440,'Criteria Table'!$A$2:$I$102,2,FALSE),"")</f>
        <v>8.7000000000000011</v>
      </c>
      <c r="Y440" s="121">
        <f t="shared" si="395"/>
        <v>21.2</v>
      </c>
      <c r="Z440" s="92" t="str">
        <f>IFERROR(IF(VLOOKUP(A440,'SG11'!$A$3:$AI$500,18,FALSE)="","NA",VLOOKUP(A440,'SG11'!$A$3:$AI$500,18,FALSE)),"")</f>
        <v/>
      </c>
      <c r="AA440" s="75" t="str">
        <f>IFERROR(VLOOKUP(Z440,'Criteria Table'!$A$2:$I$102,6,FALSE),"NA")</f>
        <v>NA</v>
      </c>
      <c r="AB440" s="95">
        <f t="shared" si="442"/>
        <v>0</v>
      </c>
      <c r="AC440" s="84" t="str">
        <f>IFERROR(IF(VLOOKUP(A440,'SG11'!$A$3:$AI$500,19,FALSE)="","NA",VLOOKUP(A440,'SG11'!$A$3:$AI$500,19,FALSE)),"")</f>
        <v/>
      </c>
      <c r="AD440" s="75" t="str">
        <f>IFERROR(VLOOKUP(AC440,'Criteria Table'!$A$2:$I$102,6,FALSE),"NA")</f>
        <v>NA</v>
      </c>
      <c r="AE440" s="95">
        <f t="shared" si="443"/>
        <v>0</v>
      </c>
      <c r="AF440" s="92" t="str">
        <f>IFERROR(IF(VLOOKUP(A440,'SG11'!$A$3:$AI$500,20,FALSE)="","NA",VLOOKUP(A440,'SG11'!$A$3:$AI$500,20,FALSE)),"")</f>
        <v/>
      </c>
      <c r="AG440" s="75" t="str">
        <f>IFERROR(VLOOKUP(AF440,'Criteria Table'!$A$2:$I$102,6,FALSE),"NA")</f>
        <v>NA</v>
      </c>
      <c r="AH440" s="95">
        <f t="shared" si="444"/>
        <v>0</v>
      </c>
      <c r="AI440" s="84" t="str">
        <f>IFERROR(IF(VLOOKUP(A440,'SG11'!$A$3:$AI$500,21,FALSE)="","NA",VLOOKUP(A440,'SG11'!$A$3:$AI$500,21,FALSE)),"")</f>
        <v/>
      </c>
      <c r="AJ440" s="75" t="str">
        <f>IFERROR(VLOOKUP(AI440,'Criteria Table'!$A$2:$I$102,6,FALSE),"NA")</f>
        <v>NA</v>
      </c>
      <c r="AK440" s="95">
        <f t="shared" si="445"/>
        <v>0</v>
      </c>
      <c r="AL440" s="99">
        <f>IFERROR(VLOOKUP(TEXT(A440,"0000"),'W11'!$A$1:$E$500,4,FALSE)/AP440*100,"")</f>
        <v>50</v>
      </c>
      <c r="AM440" s="97">
        <f>IFERROR(VLOOKUP(TEXT(A440,"0000"),'W11'!$A$1:$E$500,4,FALSE),"")</f>
        <v>2</v>
      </c>
      <c r="AN440" s="99">
        <f t="shared" si="396"/>
        <v>51</v>
      </c>
      <c r="AO440" s="97">
        <f t="shared" si="397"/>
        <v>2.04</v>
      </c>
      <c r="AP440" s="99">
        <f>IFERROR(VLOOKUP(TEXT(A440,"0000"),'W11'!$A$1:$E$500,5,FALSE),"")</f>
        <v>4</v>
      </c>
      <c r="AQ440" s="97">
        <f>IFERROR(VLOOKUP(ROUND(AL440,0),'Criteria Table'!$A$2:$I$102,4,FALSE),0)</f>
        <v>1</v>
      </c>
      <c r="AR440" s="128"/>
      <c r="AS440" s="95"/>
      <c r="AT440" s="95"/>
      <c r="AU440" s="100">
        <f>IFERROR(VLOOKUP(TEXT(A440,"0000"),'Sci11'!$A$3:$N$492,4,FALSE)/VLOOKUP(TEXT(A440,"0000"),'Sci11'!$A$3:$N$492,14,FALSE)*100,"")</f>
        <v>0</v>
      </c>
      <c r="AV440" s="101">
        <f>SUM(VLOOKUP(TEXT(A440,"0000"),'Sci11'!$A$3:$N$492,5,FALSE),VLOOKUP(TEXT(A440,"0000"),'Sci11'!$A$3:$N$492,6,FALSE))/VLOOKUP(TEXT(A440,"0000"),'Sci11'!$A$3:$N$492,14,FALSE)*100</f>
        <v>0</v>
      </c>
      <c r="AW440" s="100">
        <f t="shared" si="446"/>
        <v>7</v>
      </c>
      <c r="AX440" s="101">
        <f>IFERROR(AW440/100*VLOOKUP(TEXT(A440,"0000"),'Sci11'!$A$3:$N$492,14,FALSE),"")</f>
        <v>7.0000000000000007E-2</v>
      </c>
      <c r="AY440" s="100">
        <f t="shared" si="447"/>
        <v>3</v>
      </c>
      <c r="AZ440" s="101">
        <f>IFERROR(AY440/100*VLOOKUP(TEXT(A440,"0000"),'Sci11'!$A$3:$N$492,14,FALSE),"")</f>
        <v>0.03</v>
      </c>
      <c r="BA440" s="100">
        <f t="shared" si="398"/>
        <v>0</v>
      </c>
      <c r="BB440" s="101">
        <f>IFERROR(VLOOKUP(BA440,'Criteria Table'!$A$2:$I$102,2,FALSE),"")</f>
        <v>10</v>
      </c>
      <c r="BC440" s="101">
        <f t="shared" si="399"/>
        <v>10</v>
      </c>
      <c r="BD440" s="82" t="str">
        <f>IFERROR(VLOOKUP(A440,ATTx11!$A$2:$N$500,4,FALSE),"")</f>
        <v/>
      </c>
      <c r="BE440" s="95">
        <f t="shared" si="400"/>
        <v>0</v>
      </c>
      <c r="BF440" s="96">
        <f t="shared" si="401"/>
        <v>0</v>
      </c>
      <c r="BG440" s="70" t="str">
        <f>IFERROR(VLOOKUP(A440,ATTx11!$A$2:$N$500,11,FALSE),"")</f>
        <v/>
      </c>
      <c r="BH440" s="95" t="str">
        <f t="shared" si="402"/>
        <v/>
      </c>
      <c r="BI440" s="70" t="str">
        <f>IFERROR(VLOOKUP(A440,ATTx11!$A$2:$N$500,12,FALSE),"")</f>
        <v/>
      </c>
      <c r="BJ440" s="97" t="str">
        <f t="shared" si="403"/>
        <v/>
      </c>
      <c r="BK440" s="84" t="str">
        <f>IFERROR(VLOOKUP(A440,ATTx11!$A$2:$N$500,7,FALSE),"")</f>
        <v/>
      </c>
      <c r="BL440" s="97" t="str">
        <f t="shared" si="404"/>
        <v/>
      </c>
      <c r="BM440" s="84" t="str">
        <f>IFERROR(VLOOKUP(A440,ATTx11!$A$2:$N$500,8,FALSE),"")</f>
        <v/>
      </c>
      <c r="BN440" s="95" t="str">
        <f t="shared" si="405"/>
        <v/>
      </c>
      <c r="BO440" s="95"/>
      <c r="BP440" s="83" t="str">
        <f>IFERROR(VLOOKUP(TEXT($A440,"0000"),'AYP11'!$B$3379:$AU$3800,17,FALSE),"")</f>
        <v/>
      </c>
      <c r="BQ440" s="75">
        <f>IFERROR(VLOOKUP(BP440,'Criteria Table'!$A$2:$I$102,2,FALSE),0)</f>
        <v>0</v>
      </c>
      <c r="BR440" s="95">
        <f t="shared" si="406"/>
        <v>0</v>
      </c>
      <c r="BS440" s="83" t="str">
        <f>IFERROR(VLOOKUP(TEXT($A440,"0000"),'AYP11'!$B$847:$AU$1268,17,FALSE),"")</f>
        <v/>
      </c>
      <c r="BT440" s="75">
        <f>IFERROR(VLOOKUP(BS440,'Criteria Table'!$A$2:$I$102,2,FALSE),0)</f>
        <v>0</v>
      </c>
      <c r="BU440" s="95">
        <f t="shared" si="407"/>
        <v>0</v>
      </c>
      <c r="BV440" s="83" t="str">
        <f>IFERROR(VLOOKUP(TEXT($A440,"0000"),'AYP11'!$B$2113:$AU$2534,17,FALSE),"")</f>
        <v/>
      </c>
      <c r="BW440" s="75">
        <f>IFERROR(VLOOKUP(BV440,'Criteria Table'!$A$2:$I$102,2,FALSE),0)</f>
        <v>0</v>
      </c>
      <c r="BX440" s="95">
        <f t="shared" si="408"/>
        <v>0</v>
      </c>
      <c r="BY440" s="83" t="str">
        <f>IFERROR(VLOOKUP(TEXT($A440,"0000"),'AYP11'!$B$425:$AU$846,17,FALSE),"")</f>
        <v/>
      </c>
      <c r="BZ440" s="75">
        <f>IFERROR(VLOOKUP(BY440,'Criteria Table'!$A$2:$I$102,2,FALSE),0)</f>
        <v>0</v>
      </c>
      <c r="CA440" s="95">
        <f t="shared" si="409"/>
        <v>0</v>
      </c>
      <c r="CB440" s="83" t="str">
        <f>IFERROR(VLOOKUP(TEXT($A440,"0000"),'AYP11'!$B$3:$AU$424,17,FALSE),"")</f>
        <v/>
      </c>
      <c r="CC440" s="95">
        <f>IFERROR(VLOOKUP(CB440,'Criteria Table'!$A$2:$I$102,2,FALSE),0)</f>
        <v>0</v>
      </c>
      <c r="CD440" s="95">
        <f t="shared" si="410"/>
        <v>0</v>
      </c>
      <c r="CE440" s="83" t="str">
        <f>IFERROR(VLOOKUP(TEXT($A440,"0000"),'AYP11'!$B$1269:$AU$1690,17,FALSE),"")</f>
        <v/>
      </c>
      <c r="CF440" s="95">
        <f>IFERROR(VLOOKUP(CE440,'Criteria Table'!$A$2:$I$102,2,FALSE),0)</f>
        <v>0</v>
      </c>
      <c r="CG440" s="95">
        <f t="shared" si="411"/>
        <v>0</v>
      </c>
      <c r="CH440" s="83" t="str">
        <f>IFERROR(VLOOKUP(TEXT($A440,"0000"),'AYP11'!$B$1691:$AU$2112,17,FALSE),"")</f>
        <v/>
      </c>
      <c r="CI440" s="95">
        <f>IFERROR(VLOOKUP(CH440,'Criteria Table'!$A$2:$I$102,2,FALSE),0)</f>
        <v>0</v>
      </c>
      <c r="CJ440" s="95">
        <f t="shared" si="412"/>
        <v>0</v>
      </c>
      <c r="CK440" s="83" t="str">
        <f>IFERROR(VLOOKUP(TEXT($A440,"0000"),'AYP11'!$B$2535:$AU$2956,17,FALSE),"")</f>
        <v/>
      </c>
      <c r="CL440" s="95">
        <f>IFERROR(VLOOKUP(CK440,'Criteria Table'!$A$2:$I$102,2,FALSE),0)</f>
        <v>0</v>
      </c>
      <c r="CM440" s="95">
        <f t="shared" si="413"/>
        <v>0</v>
      </c>
      <c r="CN440" s="76" t="str">
        <f>IFERROR(VLOOKUP(TEXT($A440,"0000"),'AYP11'!$B$3379:$AU$3800,23,FALSE),"")</f>
        <v/>
      </c>
      <c r="CO440" s="95">
        <f>IFERROR(VLOOKUP(CN440,'Criteria Table'!$A$2:$I$102,2,FALSE),0)</f>
        <v>0</v>
      </c>
      <c r="CP440" s="95">
        <f t="shared" si="414"/>
        <v>0</v>
      </c>
      <c r="CQ440" s="76" t="str">
        <f>IFERROR(VLOOKUP(TEXT($A440,"0000"),'AYP11'!$B$847:$AU$1268,23,FALSE),"")</f>
        <v/>
      </c>
      <c r="CR440" s="95">
        <f>IFERROR(VLOOKUP(CQ440,'Criteria Table'!$A$2:$I$102,2,FALSE),0)</f>
        <v>0</v>
      </c>
      <c r="CS440" s="95">
        <f t="shared" si="415"/>
        <v>0</v>
      </c>
      <c r="CT440" s="76" t="str">
        <f>IFERROR(VLOOKUP(TEXT($A440,"0000"),'AYP11'!$B$2113:$AU$2534,23,FALSE),"")</f>
        <v/>
      </c>
      <c r="CU440" s="95">
        <f>IFERROR(VLOOKUP(CT440,'Criteria Table'!$A$2:$I$102,2,FALSE),0)</f>
        <v>0</v>
      </c>
      <c r="CV440" s="95">
        <f t="shared" si="416"/>
        <v>0</v>
      </c>
      <c r="CW440" s="76" t="str">
        <f>IFERROR(VLOOKUP(TEXT($A440,"0000"),'AYP11'!$B$425:$AU$846,23,FALSE),"")</f>
        <v/>
      </c>
      <c r="CX440" s="95">
        <f>IFERROR(VLOOKUP(CW440,'Criteria Table'!$A$2:$I$102,2,FALSE),0)</f>
        <v>0</v>
      </c>
      <c r="CY440" s="95">
        <f t="shared" si="417"/>
        <v>0</v>
      </c>
      <c r="CZ440" s="76" t="str">
        <f>IFERROR(VLOOKUP(TEXT($A440,"0000"),'AYP11'!$B$3:$AU$424,23,FALSE),"")</f>
        <v/>
      </c>
      <c r="DA440" s="95">
        <f>IFERROR(VLOOKUP(CZ440,'Criteria Table'!$A$2:$I$102,2,FALSE),0)</f>
        <v>0</v>
      </c>
      <c r="DB440" s="95">
        <f t="shared" si="418"/>
        <v>0</v>
      </c>
      <c r="DC440" s="76" t="str">
        <f>IFERROR(VLOOKUP(TEXT($A440,"0000"),'AYP11'!$B$1269:$AU$1690,23,FALSE),"")</f>
        <v/>
      </c>
      <c r="DD440" s="95">
        <f>IFERROR(VLOOKUP(DC440,'Criteria Table'!$A$2:$I$102,2,FALSE),0)</f>
        <v>0</v>
      </c>
      <c r="DE440" s="95">
        <f t="shared" si="419"/>
        <v>0</v>
      </c>
      <c r="DF440" s="76" t="str">
        <f>IFERROR(VLOOKUP(TEXT($A440,"0000"),'AYP11'!$B$1691:$AU$2112,23,FALSE),"")</f>
        <v/>
      </c>
      <c r="DG440" s="95">
        <f>IFERROR(VLOOKUP(DF440,'Criteria Table'!$A$2:$I$102,2,FALSE),0)</f>
        <v>0</v>
      </c>
      <c r="DH440" s="95">
        <f t="shared" si="420"/>
        <v>0</v>
      </c>
      <c r="DI440" s="76" t="str">
        <f>IFERROR(VLOOKUP(TEXT($A440,"0000"),'AYP11'!$B$2535:$AU$2956,23,FALSE),"")</f>
        <v/>
      </c>
      <c r="DJ440" s="95">
        <f>IFERROR(VLOOKUP(DI440,'Criteria Table'!$A$2:$I$102,2,FALSE),0)</f>
        <v>0</v>
      </c>
      <c r="DK440" s="95">
        <f t="shared" si="421"/>
        <v>0</v>
      </c>
      <c r="DL440" s="91" t="str">
        <f>IFERROR(VLOOKUP(TEXT($A440,"0000"),'AYP11'!$B$3379:$AU$3800,11,FALSE),"")</f>
        <v/>
      </c>
      <c r="DM440" s="95">
        <f t="shared" si="422"/>
        <v>0</v>
      </c>
      <c r="DN440" s="95">
        <f t="shared" si="423"/>
        <v>0</v>
      </c>
      <c r="DO440" s="91" t="str">
        <f>IFERROR(VLOOKUP(TEXT($A440,"0000"),'AYP11'!$B$847:$AU$1268,11,FALSE),"")</f>
        <v/>
      </c>
      <c r="DP440" s="95">
        <f t="shared" si="424"/>
        <v>0</v>
      </c>
      <c r="DQ440" s="95">
        <f t="shared" si="425"/>
        <v>0</v>
      </c>
      <c r="DR440" s="91" t="str">
        <f>IFERROR(VLOOKUP(TEXT($A440,"0000"),'AYP11'!$B$2113:$AU$2534,11,FALSE),"")</f>
        <v/>
      </c>
      <c r="DS440" s="95">
        <f t="shared" si="426"/>
        <v>0</v>
      </c>
      <c r="DT440" s="95">
        <f t="shared" si="427"/>
        <v>0</v>
      </c>
      <c r="DU440" s="91" t="str">
        <f>IFERROR(VLOOKUP(TEXT($A440,"0000"),'AYP11'!$B$425:$AU$846,11,FALSE),"")</f>
        <v/>
      </c>
      <c r="DV440" s="95">
        <f t="shared" si="428"/>
        <v>0</v>
      </c>
      <c r="DW440" s="95">
        <f t="shared" si="429"/>
        <v>0</v>
      </c>
      <c r="DX440" s="91" t="str">
        <f>IFERROR(VLOOKUP(TEXT($A440,"0000"),'AYP11'!$B$3:$AU$424,11,FALSE),"")</f>
        <v/>
      </c>
      <c r="DY440" s="95">
        <f t="shared" si="430"/>
        <v>0</v>
      </c>
      <c r="DZ440" s="95">
        <f t="shared" si="431"/>
        <v>0</v>
      </c>
      <c r="EA440" s="91" t="str">
        <f>IFERROR(VLOOKUP(TEXT($A440,"0000"),'AYP11'!$B$1269:$AU$1690,11,FALSE),"")</f>
        <v/>
      </c>
      <c r="EB440" s="95">
        <f t="shared" si="432"/>
        <v>0</v>
      </c>
      <c r="EC440" s="95">
        <f t="shared" si="433"/>
        <v>0</v>
      </c>
      <c r="ED440" s="91" t="str">
        <f>IFERROR(VLOOKUP(TEXT($A440,"0000"),'AYP11'!$B$1691:$AU$2112,11,FALSE),"")</f>
        <v/>
      </c>
      <c r="EE440" s="95">
        <f t="shared" si="434"/>
        <v>0</v>
      </c>
      <c r="EF440" s="95">
        <f t="shared" si="435"/>
        <v>0</v>
      </c>
      <c r="EG440" s="91" t="str">
        <f>IFERROR(VLOOKUP(TEXT($A440,"0000"),'AYP11'!$B$2535:$AU$2956,11,FALSE),"")</f>
        <v/>
      </c>
      <c r="EH440" s="95">
        <f t="shared" si="436"/>
        <v>0</v>
      </c>
      <c r="EI440" s="95">
        <f t="shared" si="437"/>
        <v>0</v>
      </c>
    </row>
    <row r="441" spans="1:147" x14ac:dyDescent="0.25">
      <c r="A441" s="248">
        <v>7835</v>
      </c>
      <c r="B441" s="291">
        <f t="shared" si="384"/>
        <v>10.126582278481013</v>
      </c>
      <c r="C441" s="50">
        <f>IFERROR(VLOOKUP(TEXT($A441,"0000"),'R-M11'!$A$2:$AA$500,4,FALSE),0)</f>
        <v>8</v>
      </c>
      <c r="D441" s="291">
        <f t="shared" si="385"/>
        <v>1.2658227848101267</v>
      </c>
      <c r="E441" s="98">
        <f>IFERROR(SUM(VLOOKUP(TEXT($A441,"0000"),'R-M11'!$A$2:$AA$500,5,FALSE),VLOOKUP(TEXT($A441,"0000"),'R-M11'!$A$2:$AA$500,6,FALSE)),0)</f>
        <v>1</v>
      </c>
      <c r="F441" s="58">
        <f>IFERROR(VLOOKUP(TEXT($A441,"0000"),'R-M11'!$A$2:$AA$500,14,FALSE),0)</f>
        <v>79</v>
      </c>
      <c r="G441" s="230">
        <f t="shared" si="438"/>
        <v>16.356582278481014</v>
      </c>
      <c r="H441" s="97">
        <f t="shared" si="386"/>
        <v>12.921700000000001</v>
      </c>
      <c r="I441" s="230">
        <f t="shared" si="439"/>
        <v>3.9358227848101266</v>
      </c>
      <c r="J441" s="97">
        <f t="shared" si="387"/>
        <v>3.1093000000000002</v>
      </c>
      <c r="K441" s="230">
        <f t="shared" si="388"/>
        <v>11</v>
      </c>
      <c r="L441" s="121">
        <f>IFERROR(VLOOKUP(K441,'Criteria Table'!$A$2:$I$102,2,FALSE),"")</f>
        <v>8.9</v>
      </c>
      <c r="M441" s="230">
        <f t="shared" si="389"/>
        <v>20.292405063291142</v>
      </c>
      <c r="N441" s="286">
        <f t="shared" si="390"/>
        <v>13.793103448275861</v>
      </c>
      <c r="O441" s="50">
        <f>IFERROR(VLOOKUP(TEXT($A441,"0000"),'R-M11'!$A$2:$AA$500,17,FALSE),"")</f>
        <v>8</v>
      </c>
      <c r="P441" s="286">
        <f t="shared" si="391"/>
        <v>1.7241379310344827</v>
      </c>
      <c r="Q441" s="98">
        <f>IFERROR(SUM(VLOOKUP(TEXT($A441,"0000"),'R-M11'!$A$2:$AA$500,18,FALSE),VLOOKUP(TEXT($A441,"0000"),'R-M11'!$A$2:$AA$500,19,FALSE)),0)</f>
        <v>1</v>
      </c>
      <c r="R441" s="69">
        <f>IFERROR(VLOOKUP(TEXT($A441,"0000"),'R-M11'!$A$2:$AA$500,27,FALSE),0)</f>
        <v>58</v>
      </c>
      <c r="S441" s="121">
        <f t="shared" si="440"/>
        <v>19.67310344827586</v>
      </c>
      <c r="T441" s="70">
        <f t="shared" si="392"/>
        <v>11.410399999999999</v>
      </c>
      <c r="U441" s="121">
        <f t="shared" si="441"/>
        <v>4.2441379310344827</v>
      </c>
      <c r="V441" s="70">
        <f t="shared" si="393"/>
        <v>2.4615999999999998</v>
      </c>
      <c r="W441" s="121">
        <f t="shared" si="394"/>
        <v>16</v>
      </c>
      <c r="X441" s="124">
        <f>IFERROR(VLOOKUP(W441,'Criteria Table'!$A$2:$I$102,2,FALSE),"")</f>
        <v>8.4</v>
      </c>
      <c r="Y441" s="121">
        <f t="shared" si="395"/>
        <v>23.917241379310344</v>
      </c>
      <c r="Z441" s="92" t="str">
        <f>IFERROR(IF(VLOOKUP(A441,'SG11'!$A$3:$AI$500,18,FALSE)="","NA",VLOOKUP(A441,'SG11'!$A$3:$AI$500,18,FALSE)),"")</f>
        <v/>
      </c>
      <c r="AA441" s="75" t="str">
        <f>IFERROR(VLOOKUP(Z441,'Criteria Table'!$A$2:$I$102,6,FALSE),"NA")</f>
        <v>NA</v>
      </c>
      <c r="AB441" s="95">
        <f t="shared" si="442"/>
        <v>0</v>
      </c>
      <c r="AC441" s="84" t="str">
        <f>IFERROR(IF(VLOOKUP(A441,'SG11'!$A$3:$AI$500,19,FALSE)="","NA",VLOOKUP(A441,'SG11'!$A$3:$AI$500,19,FALSE)),"")</f>
        <v/>
      </c>
      <c r="AD441" s="75" t="str">
        <f>IFERROR(VLOOKUP(AC441,'Criteria Table'!$A$2:$I$102,6,FALSE),"NA")</f>
        <v>NA</v>
      </c>
      <c r="AE441" s="95">
        <f t="shared" si="443"/>
        <v>0</v>
      </c>
      <c r="AF441" s="92" t="str">
        <f>IFERROR(IF(VLOOKUP(A441,'SG11'!$A$3:$AI$500,20,FALSE)="","NA",VLOOKUP(A441,'SG11'!$A$3:$AI$500,20,FALSE)),"")</f>
        <v/>
      </c>
      <c r="AG441" s="75" t="str">
        <f>IFERROR(VLOOKUP(AF441,'Criteria Table'!$A$2:$I$102,6,FALSE),"NA")</f>
        <v>NA</v>
      </c>
      <c r="AH441" s="95">
        <f t="shared" si="444"/>
        <v>0</v>
      </c>
      <c r="AI441" s="84" t="str">
        <f>IFERROR(IF(VLOOKUP(A441,'SG11'!$A$3:$AI$500,21,FALSE)="","NA",VLOOKUP(A441,'SG11'!$A$3:$AI$500,21,FALSE)),"")</f>
        <v/>
      </c>
      <c r="AJ441" s="75" t="str">
        <f>IFERROR(VLOOKUP(AI441,'Criteria Table'!$A$2:$I$102,6,FALSE),"NA")</f>
        <v>NA</v>
      </c>
      <c r="AK441" s="95">
        <f t="shared" si="445"/>
        <v>0</v>
      </c>
      <c r="AL441" s="99">
        <f>IFERROR(VLOOKUP(TEXT(A441,"0000"),'W11'!$A$1:$E$500,4,FALSE)/AP441*100,"")</f>
        <v>82.926829268292678</v>
      </c>
      <c r="AM441" s="97">
        <f>IFERROR(VLOOKUP(TEXT(A441,"0000"),'W11'!$A$1:$E$500,4,FALSE),"")</f>
        <v>34</v>
      </c>
      <c r="AN441" s="99">
        <f t="shared" si="396"/>
        <v>83.926829268292678</v>
      </c>
      <c r="AO441" s="97">
        <f t="shared" si="397"/>
        <v>34.409999999999997</v>
      </c>
      <c r="AP441" s="99">
        <f>IFERROR(VLOOKUP(TEXT(A441,"0000"),'W11'!$A$1:$E$500,5,FALSE),"")</f>
        <v>41</v>
      </c>
      <c r="AQ441" s="97">
        <f>IFERROR(VLOOKUP(ROUND(AL441,0),'Criteria Table'!$A$2:$I$102,4,FALSE),0)</f>
        <v>1</v>
      </c>
      <c r="AR441" s="128"/>
      <c r="AS441" s="95"/>
      <c r="AT441" s="95"/>
      <c r="AU441" s="100">
        <f>IFERROR(VLOOKUP(TEXT(A441,"0000"),'Sci11'!$A$3:$N$492,4,FALSE)/VLOOKUP(TEXT(A441,"0000"),'Sci11'!$A$3:$N$492,14,FALSE)*100,"")</f>
        <v>6.25</v>
      </c>
      <c r="AV441" s="101">
        <f>SUM(VLOOKUP(TEXT(A441,"0000"),'Sci11'!$A$3:$N$492,5,FALSE),VLOOKUP(TEXT(A441,"0000"),'Sci11'!$A$3:$N$492,6,FALSE))/VLOOKUP(TEXT(A441,"0000"),'Sci11'!$A$3:$N$492,14,FALSE)*100</f>
        <v>0</v>
      </c>
      <c r="AW441" s="100">
        <f t="shared" si="446"/>
        <v>12.83</v>
      </c>
      <c r="AX441" s="101">
        <f>IFERROR(AW441/100*VLOOKUP(TEXT(A441,"0000"),'Sci11'!$A$3:$N$492,14,FALSE),"")</f>
        <v>4.1055999999999999</v>
      </c>
      <c r="AY441" s="100">
        <f t="shared" si="447"/>
        <v>2.82</v>
      </c>
      <c r="AZ441" s="101">
        <f>IFERROR(AY441/100*VLOOKUP(TEXT(A441,"0000"),'Sci11'!$A$3:$N$492,14,FALSE),"")</f>
        <v>0.90239999999999998</v>
      </c>
      <c r="BA441" s="100">
        <f t="shared" si="398"/>
        <v>6</v>
      </c>
      <c r="BB441" s="101">
        <f>IFERROR(VLOOKUP(BA441,'Criteria Table'!$A$2:$I$102,2,FALSE),"")</f>
        <v>9.4</v>
      </c>
      <c r="BC441" s="101">
        <f t="shared" si="399"/>
        <v>15.4</v>
      </c>
      <c r="BD441" s="82" t="str">
        <f>IFERROR(VLOOKUP(A441,ATTx11!$A$2:$N$500,4,FALSE),"")</f>
        <v/>
      </c>
      <c r="BE441" s="95">
        <f t="shared" si="400"/>
        <v>0</v>
      </c>
      <c r="BF441" s="96">
        <f t="shared" si="401"/>
        <v>0</v>
      </c>
      <c r="BG441" s="70" t="str">
        <f>IFERROR(VLOOKUP(A441,ATTx11!$A$2:$N$500,11,FALSE),"")</f>
        <v/>
      </c>
      <c r="BH441" s="95" t="str">
        <f t="shared" si="402"/>
        <v/>
      </c>
      <c r="BI441" s="70" t="str">
        <f>IFERROR(VLOOKUP(A441,ATTx11!$A$2:$N$500,12,FALSE),"")</f>
        <v/>
      </c>
      <c r="BJ441" s="97" t="str">
        <f t="shared" si="403"/>
        <v/>
      </c>
      <c r="BK441" s="84" t="str">
        <f>IFERROR(VLOOKUP(A441,ATTx11!$A$2:$N$500,7,FALSE),"")</f>
        <v/>
      </c>
      <c r="BL441" s="97" t="str">
        <f t="shared" si="404"/>
        <v/>
      </c>
      <c r="BM441" s="84" t="str">
        <f>IFERROR(VLOOKUP(A441,ATTx11!$A$2:$N$500,8,FALSE),"")</f>
        <v/>
      </c>
      <c r="BN441" s="95" t="str">
        <f t="shared" si="405"/>
        <v/>
      </c>
      <c r="BO441" s="95"/>
      <c r="BP441" s="83">
        <f>IFERROR(VLOOKUP(TEXT($A441,"0000"),'AYP11'!$B$3379:$AU$3800,17,FALSE),"")</f>
        <v>0</v>
      </c>
      <c r="BQ441" s="75">
        <f>IFERROR(VLOOKUP(BP441,'Criteria Table'!$A$2:$I$102,2,FALSE),0)</f>
        <v>10</v>
      </c>
      <c r="BR441" s="95">
        <f t="shared" si="406"/>
        <v>10</v>
      </c>
      <c r="BS441" s="83">
        <f>IFERROR(VLOOKUP(TEXT($A441,"0000"),'AYP11'!$B$847:$AU$1268,17,FALSE),"")</f>
        <v>0</v>
      </c>
      <c r="BT441" s="75">
        <f>IFERROR(VLOOKUP(BS441,'Criteria Table'!$A$2:$I$102,2,FALSE),0)</f>
        <v>10</v>
      </c>
      <c r="BU441" s="95">
        <f t="shared" si="407"/>
        <v>10</v>
      </c>
      <c r="BV441" s="83">
        <f>IFERROR(VLOOKUP(TEXT($A441,"0000"),'AYP11'!$B$2113:$AU$2534,17,FALSE),"")</f>
        <v>0</v>
      </c>
      <c r="BW441" s="75">
        <f>IFERROR(VLOOKUP(BV441,'Criteria Table'!$A$2:$I$102,2,FALSE),0)</f>
        <v>10</v>
      </c>
      <c r="BX441" s="95">
        <f t="shared" si="408"/>
        <v>10</v>
      </c>
      <c r="BY441" s="83">
        <f>IFERROR(VLOOKUP(TEXT($A441,"0000"),'AYP11'!$B$425:$AU$846,17,FALSE),"")</f>
        <v>0</v>
      </c>
      <c r="BZ441" s="75">
        <f>IFERROR(VLOOKUP(BY441,'Criteria Table'!$A$2:$I$102,2,FALSE),0)</f>
        <v>10</v>
      </c>
      <c r="CA441" s="95">
        <f t="shared" si="409"/>
        <v>10</v>
      </c>
      <c r="CB441" s="83">
        <f>IFERROR(VLOOKUP(TEXT($A441,"0000"),'AYP11'!$B$3:$AU$424,17,FALSE),"")</f>
        <v>0</v>
      </c>
      <c r="CC441" s="95">
        <f>IFERROR(VLOOKUP(CB441,'Criteria Table'!$A$2:$I$102,2,FALSE),0)</f>
        <v>10</v>
      </c>
      <c r="CD441" s="95">
        <f t="shared" si="410"/>
        <v>10</v>
      </c>
      <c r="CE441" s="83">
        <f>IFERROR(VLOOKUP(TEXT($A441,"0000"),'AYP11'!$B$1269:$AU$1690,17,FALSE),"")</f>
        <v>0</v>
      </c>
      <c r="CF441" s="95">
        <f>IFERROR(VLOOKUP(CE441,'Criteria Table'!$A$2:$I$102,2,FALSE),0)</f>
        <v>10</v>
      </c>
      <c r="CG441" s="95">
        <f t="shared" si="411"/>
        <v>10</v>
      </c>
      <c r="CH441" s="83">
        <f>IFERROR(VLOOKUP(TEXT($A441,"0000"),'AYP11'!$B$1691:$AU$2112,17,FALSE),"")</f>
        <v>0</v>
      </c>
      <c r="CI441" s="95">
        <f>IFERROR(VLOOKUP(CH441,'Criteria Table'!$A$2:$I$102,2,FALSE),0)</f>
        <v>10</v>
      </c>
      <c r="CJ441" s="95">
        <f t="shared" si="412"/>
        <v>10</v>
      </c>
      <c r="CK441" s="83">
        <f>IFERROR(VLOOKUP(TEXT($A441,"0000"),'AYP11'!$B$2535:$AU$2956,17,FALSE),"")</f>
        <v>0</v>
      </c>
      <c r="CL441" s="95">
        <f>IFERROR(VLOOKUP(CK441,'Criteria Table'!$A$2:$I$102,2,FALSE),0)</f>
        <v>10</v>
      </c>
      <c r="CM441" s="95">
        <f t="shared" si="413"/>
        <v>10</v>
      </c>
      <c r="CN441" s="76">
        <f>IFERROR(VLOOKUP(TEXT($A441,"0000"),'AYP11'!$B$3379:$AU$3800,23,FALSE),"")</f>
        <v>0</v>
      </c>
      <c r="CO441" s="95">
        <f>IFERROR(VLOOKUP(CN441,'Criteria Table'!$A$2:$I$102,2,FALSE),0)</f>
        <v>10</v>
      </c>
      <c r="CP441" s="95">
        <f t="shared" si="414"/>
        <v>10</v>
      </c>
      <c r="CQ441" s="76">
        <f>IFERROR(VLOOKUP(TEXT($A441,"0000"),'AYP11'!$B$847:$AU$1268,23,FALSE),"")</f>
        <v>0</v>
      </c>
      <c r="CR441" s="95">
        <f>IFERROR(VLOOKUP(CQ441,'Criteria Table'!$A$2:$I$102,2,FALSE),0)</f>
        <v>10</v>
      </c>
      <c r="CS441" s="95">
        <f t="shared" si="415"/>
        <v>10</v>
      </c>
      <c r="CT441" s="76">
        <f>IFERROR(VLOOKUP(TEXT($A441,"0000"),'AYP11'!$B$2113:$AU$2534,23,FALSE),"")</f>
        <v>0</v>
      </c>
      <c r="CU441" s="95">
        <f>IFERROR(VLOOKUP(CT441,'Criteria Table'!$A$2:$I$102,2,FALSE),0)</f>
        <v>10</v>
      </c>
      <c r="CV441" s="95">
        <f t="shared" si="416"/>
        <v>10</v>
      </c>
      <c r="CW441" s="76">
        <f>IFERROR(VLOOKUP(TEXT($A441,"0000"),'AYP11'!$B$425:$AU$846,23,FALSE),"")</f>
        <v>0</v>
      </c>
      <c r="CX441" s="95">
        <f>IFERROR(VLOOKUP(CW441,'Criteria Table'!$A$2:$I$102,2,FALSE),0)</f>
        <v>10</v>
      </c>
      <c r="CY441" s="95">
        <f t="shared" si="417"/>
        <v>10</v>
      </c>
      <c r="CZ441" s="76">
        <f>IFERROR(VLOOKUP(TEXT($A441,"0000"),'AYP11'!$B$3:$AU$424,23,FALSE),"")</f>
        <v>0</v>
      </c>
      <c r="DA441" s="95">
        <f>IFERROR(VLOOKUP(CZ441,'Criteria Table'!$A$2:$I$102,2,FALSE),0)</f>
        <v>10</v>
      </c>
      <c r="DB441" s="95">
        <f t="shared" si="418"/>
        <v>10</v>
      </c>
      <c r="DC441" s="76">
        <f>IFERROR(VLOOKUP(TEXT($A441,"0000"),'AYP11'!$B$1269:$AU$1690,23,FALSE),"")</f>
        <v>0</v>
      </c>
      <c r="DD441" s="95">
        <f>IFERROR(VLOOKUP(DC441,'Criteria Table'!$A$2:$I$102,2,FALSE),0)</f>
        <v>10</v>
      </c>
      <c r="DE441" s="95">
        <f t="shared" si="419"/>
        <v>10</v>
      </c>
      <c r="DF441" s="76">
        <f>IFERROR(VLOOKUP(TEXT($A441,"0000"),'AYP11'!$B$1691:$AU$2112,23,FALSE),"")</f>
        <v>0</v>
      </c>
      <c r="DG441" s="95">
        <f>IFERROR(VLOOKUP(DF441,'Criteria Table'!$A$2:$I$102,2,FALSE),0)</f>
        <v>10</v>
      </c>
      <c r="DH441" s="95">
        <f t="shared" si="420"/>
        <v>10</v>
      </c>
      <c r="DI441" s="76">
        <f>IFERROR(VLOOKUP(TEXT($A441,"0000"),'AYP11'!$B$2535:$AU$2956,23,FALSE),"")</f>
        <v>0</v>
      </c>
      <c r="DJ441" s="95">
        <f>IFERROR(VLOOKUP(DI441,'Criteria Table'!$A$2:$I$102,2,FALSE),0)</f>
        <v>10</v>
      </c>
      <c r="DK441" s="95">
        <f t="shared" si="421"/>
        <v>10</v>
      </c>
      <c r="DL441" s="91">
        <f>IFERROR(VLOOKUP(TEXT($A441,"0000"),'AYP11'!$B$3379:$AU$3800,11,FALSE),"")</f>
        <v>0</v>
      </c>
      <c r="DM441" s="95">
        <f t="shared" si="422"/>
        <v>1</v>
      </c>
      <c r="DN441" s="95" t="str">
        <f t="shared" si="423"/>
        <v/>
      </c>
      <c r="DO441" s="91">
        <f>IFERROR(VLOOKUP(TEXT($A441,"0000"),'AYP11'!$B$847:$AU$1268,11,FALSE),"")</f>
        <v>0</v>
      </c>
      <c r="DP441" s="95">
        <f t="shared" si="424"/>
        <v>1</v>
      </c>
      <c r="DQ441" s="95" t="str">
        <f t="shared" si="425"/>
        <v/>
      </c>
      <c r="DR441" s="91">
        <f>IFERROR(VLOOKUP(TEXT($A441,"0000"),'AYP11'!$B$2113:$AU$2534,11,FALSE),"")</f>
        <v>0</v>
      </c>
      <c r="DS441" s="95">
        <f t="shared" si="426"/>
        <v>1</v>
      </c>
      <c r="DT441" s="95" t="str">
        <f t="shared" si="427"/>
        <v/>
      </c>
      <c r="DU441" s="91">
        <f>IFERROR(VLOOKUP(TEXT($A441,"0000"),'AYP11'!$B$425:$AU$846,11,FALSE),"")</f>
        <v>0</v>
      </c>
      <c r="DV441" s="95">
        <f t="shared" si="428"/>
        <v>1</v>
      </c>
      <c r="DW441" s="95" t="str">
        <f t="shared" si="429"/>
        <v/>
      </c>
      <c r="DX441" s="91">
        <f>IFERROR(VLOOKUP(TEXT($A441,"0000"),'AYP11'!$B$3:$AU$424,11,FALSE),"")</f>
        <v>0</v>
      </c>
      <c r="DY441" s="95">
        <f t="shared" si="430"/>
        <v>1</v>
      </c>
      <c r="DZ441" s="95" t="str">
        <f t="shared" si="431"/>
        <v/>
      </c>
      <c r="EA441" s="91">
        <f>IFERROR(VLOOKUP(TEXT($A441,"0000"),'AYP11'!$B$1269:$AU$1690,11,FALSE),"")</f>
        <v>0</v>
      </c>
      <c r="EB441" s="95">
        <f t="shared" si="432"/>
        <v>1</v>
      </c>
      <c r="EC441" s="95" t="str">
        <f t="shared" si="433"/>
        <v/>
      </c>
      <c r="ED441" s="91">
        <f>IFERROR(VLOOKUP(TEXT($A441,"0000"),'AYP11'!$B$1691:$AU$2112,11,FALSE),"")</f>
        <v>0</v>
      </c>
      <c r="EE441" s="95">
        <f t="shared" si="434"/>
        <v>1</v>
      </c>
      <c r="EF441" s="95" t="str">
        <f t="shared" si="435"/>
        <v/>
      </c>
      <c r="EG441" s="91">
        <f>IFERROR(VLOOKUP(TEXT($A441,"0000"),'AYP11'!$B$2535:$AU$2956,11,FALSE),"")</f>
        <v>0</v>
      </c>
      <c r="EH441" s="95">
        <f t="shared" si="436"/>
        <v>1</v>
      </c>
      <c r="EI441" s="95" t="str">
        <f t="shared" si="437"/>
        <v/>
      </c>
    </row>
    <row r="442" spans="1:147" x14ac:dyDescent="0.25">
      <c r="A442" s="248">
        <v>7839</v>
      </c>
      <c r="B442" s="291">
        <f t="shared" si="384"/>
        <v>0</v>
      </c>
      <c r="C442" s="50">
        <f>IFERROR(VLOOKUP(TEXT($A442,"0000"),'R-M11'!$A$2:$AA$500,4,FALSE),0)</f>
        <v>0</v>
      </c>
      <c r="D442" s="291">
        <f t="shared" si="385"/>
        <v>0</v>
      </c>
      <c r="E442" s="98">
        <f>IFERROR(SUM(VLOOKUP(TEXT($A442,"0000"),'R-M11'!$A$2:$AA$500,5,FALSE),VLOOKUP(TEXT($A442,"0000"),'R-M11'!$A$2:$AA$500,6,FALSE)),0)</f>
        <v>0</v>
      </c>
      <c r="F442" s="58">
        <f>IFERROR(VLOOKUP(TEXT($A442,"0000"),'R-M11'!$A$2:$AA$500,14,FALSE),0)</f>
        <v>18</v>
      </c>
      <c r="G442" s="230">
        <f t="shared" si="438"/>
        <v>7</v>
      </c>
      <c r="H442" s="97">
        <f t="shared" si="386"/>
        <v>1.2600000000000002</v>
      </c>
      <c r="I442" s="230">
        <f t="shared" si="439"/>
        <v>3</v>
      </c>
      <c r="J442" s="97">
        <f t="shared" si="387"/>
        <v>0.54</v>
      </c>
      <c r="K442" s="230">
        <f t="shared" si="388"/>
        <v>0</v>
      </c>
      <c r="L442" s="121">
        <f>IFERROR(VLOOKUP(K442,'Criteria Table'!$A$2:$I$102,2,FALSE),"")</f>
        <v>10</v>
      </c>
      <c r="M442" s="230">
        <f t="shared" si="389"/>
        <v>10</v>
      </c>
      <c r="N442" s="286">
        <f t="shared" si="390"/>
        <v>0</v>
      </c>
      <c r="O442" s="50">
        <f>IFERROR(VLOOKUP(TEXT($A442,"0000"),'R-M11'!$A$2:$AA$500,17,FALSE),"")</f>
        <v>0</v>
      </c>
      <c r="P442" s="286">
        <f t="shared" si="391"/>
        <v>0</v>
      </c>
      <c r="Q442" s="98">
        <f>IFERROR(SUM(VLOOKUP(TEXT($A442,"0000"),'R-M11'!$A$2:$AA$500,18,FALSE),VLOOKUP(TEXT($A442,"0000"),'R-M11'!$A$2:$AA$500,19,FALSE)),0)</f>
        <v>0</v>
      </c>
      <c r="R442" s="69">
        <f>IFERROR(VLOOKUP(TEXT($A442,"0000"),'R-M11'!$A$2:$AA$500,27,FALSE),0)</f>
        <v>9</v>
      </c>
      <c r="S442" s="121">
        <f t="shared" si="440"/>
        <v>7</v>
      </c>
      <c r="T442" s="70">
        <f t="shared" si="392"/>
        <v>0.63000000000000012</v>
      </c>
      <c r="U442" s="121">
        <f t="shared" si="441"/>
        <v>3</v>
      </c>
      <c r="V442" s="70">
        <f t="shared" si="393"/>
        <v>0.27</v>
      </c>
      <c r="W442" s="121">
        <f t="shared" si="394"/>
        <v>0</v>
      </c>
      <c r="X442" s="124">
        <f>IFERROR(VLOOKUP(W442,'Criteria Table'!$A$2:$I$102,2,FALSE),"")</f>
        <v>10</v>
      </c>
      <c r="Y442" s="121">
        <f t="shared" si="395"/>
        <v>10</v>
      </c>
      <c r="Z442" s="92" t="str">
        <f>IFERROR(IF(VLOOKUP(A442,'SG11'!$A$3:$AI$500,18,FALSE)="","NA",VLOOKUP(A442,'SG11'!$A$3:$AI$500,18,FALSE)),"")</f>
        <v/>
      </c>
      <c r="AA442" s="75" t="str">
        <f>IFERROR(VLOOKUP(Z442,'Criteria Table'!$A$2:$I$102,6,FALSE),"NA")</f>
        <v>NA</v>
      </c>
      <c r="AB442" s="95">
        <f t="shared" si="442"/>
        <v>0</v>
      </c>
      <c r="AC442" s="84" t="str">
        <f>IFERROR(IF(VLOOKUP(A442,'SG11'!$A$3:$AI$500,19,FALSE)="","NA",VLOOKUP(A442,'SG11'!$A$3:$AI$500,19,FALSE)),"")</f>
        <v/>
      </c>
      <c r="AD442" s="75" t="str">
        <f>IFERROR(VLOOKUP(AC442,'Criteria Table'!$A$2:$I$102,6,FALSE),"NA")</f>
        <v>NA</v>
      </c>
      <c r="AE442" s="95">
        <f t="shared" si="443"/>
        <v>0</v>
      </c>
      <c r="AF442" s="92" t="str">
        <f>IFERROR(IF(VLOOKUP(A442,'SG11'!$A$3:$AI$500,20,FALSE)="","NA",VLOOKUP(A442,'SG11'!$A$3:$AI$500,20,FALSE)),"")</f>
        <v/>
      </c>
      <c r="AG442" s="75" t="str">
        <f>IFERROR(VLOOKUP(AF442,'Criteria Table'!$A$2:$I$102,6,FALSE),"NA")</f>
        <v>NA</v>
      </c>
      <c r="AH442" s="95">
        <f t="shared" si="444"/>
        <v>0</v>
      </c>
      <c r="AI442" s="84" t="str">
        <f>IFERROR(IF(VLOOKUP(A442,'SG11'!$A$3:$AI$500,21,FALSE)="","NA",VLOOKUP(A442,'SG11'!$A$3:$AI$500,21,FALSE)),"")</f>
        <v/>
      </c>
      <c r="AJ442" s="75" t="str">
        <f>IFERROR(VLOOKUP(AI442,'Criteria Table'!$A$2:$I$102,6,FALSE),"NA")</f>
        <v>NA</v>
      </c>
      <c r="AK442" s="95">
        <f t="shared" si="445"/>
        <v>0</v>
      </c>
      <c r="AL442" s="99">
        <f>IFERROR(VLOOKUP(TEXT(A442,"0000"),'W11'!$A$1:$E$500,4,FALSE)/AP442*100,"")</f>
        <v>75</v>
      </c>
      <c r="AM442" s="97">
        <f>IFERROR(VLOOKUP(TEXT(A442,"0000"),'W11'!$A$1:$E$500,4,FALSE),"")</f>
        <v>9</v>
      </c>
      <c r="AN442" s="99">
        <f t="shared" si="396"/>
        <v>76</v>
      </c>
      <c r="AO442" s="97">
        <f t="shared" si="397"/>
        <v>9.120000000000001</v>
      </c>
      <c r="AP442" s="99">
        <f>IFERROR(VLOOKUP(TEXT(A442,"0000"),'W11'!$A$1:$E$500,5,FALSE),"")</f>
        <v>12</v>
      </c>
      <c r="AQ442" s="97">
        <f>IFERROR(VLOOKUP(ROUND(AL442,0),'Criteria Table'!$A$2:$I$102,4,FALSE),0)</f>
        <v>1</v>
      </c>
      <c r="AR442" s="128"/>
      <c r="AS442" s="95"/>
      <c r="AT442" s="95"/>
      <c r="AU442" s="100">
        <f>IFERROR(VLOOKUP(TEXT(A442,"0000"),'Sci11'!$A$3:$N$492,4,FALSE)/VLOOKUP(TEXT(A442,"0000"),'Sci11'!$A$3:$N$492,14,FALSE)*100,"")</f>
        <v>0</v>
      </c>
      <c r="AV442" s="101">
        <f>SUM(VLOOKUP(TEXT(A442,"0000"),'Sci11'!$A$3:$N$492,5,FALSE),VLOOKUP(TEXT(A442,"0000"),'Sci11'!$A$3:$N$492,6,FALSE))/VLOOKUP(TEXT(A442,"0000"),'Sci11'!$A$3:$N$492,14,FALSE)*100</f>
        <v>0</v>
      </c>
      <c r="AW442" s="100">
        <f t="shared" si="446"/>
        <v>7</v>
      </c>
      <c r="AX442" s="101">
        <f>IFERROR(AW442/100*VLOOKUP(TEXT(A442,"0000"),'Sci11'!$A$3:$N$492,14,FALSE),"")</f>
        <v>0.49000000000000005</v>
      </c>
      <c r="AY442" s="100">
        <f t="shared" si="447"/>
        <v>3</v>
      </c>
      <c r="AZ442" s="101">
        <f>IFERROR(AY442/100*VLOOKUP(TEXT(A442,"0000"),'Sci11'!$A$3:$N$492,14,FALSE),"")</f>
        <v>0.21</v>
      </c>
      <c r="BA442" s="100">
        <f t="shared" si="398"/>
        <v>0</v>
      </c>
      <c r="BB442" s="101">
        <f>IFERROR(VLOOKUP(BA442,'Criteria Table'!$A$2:$I$102,2,FALSE),"")</f>
        <v>10</v>
      </c>
      <c r="BC442" s="101">
        <f t="shared" si="399"/>
        <v>10</v>
      </c>
      <c r="BD442" s="82" t="str">
        <f>IFERROR(VLOOKUP(A442,ATTx11!$A$2:$N$500,4,FALSE),"")</f>
        <v/>
      </c>
      <c r="BE442" s="95">
        <f t="shared" si="400"/>
        <v>0</v>
      </c>
      <c r="BF442" s="96">
        <f t="shared" si="401"/>
        <v>0</v>
      </c>
      <c r="BG442" s="70" t="str">
        <f>IFERROR(VLOOKUP(A442,ATTx11!$A$2:$N$500,11,FALSE),"")</f>
        <v/>
      </c>
      <c r="BH442" s="95" t="str">
        <f t="shared" si="402"/>
        <v/>
      </c>
      <c r="BI442" s="70" t="str">
        <f>IFERROR(VLOOKUP(A442,ATTx11!$A$2:$N$500,12,FALSE),"")</f>
        <v/>
      </c>
      <c r="BJ442" s="97" t="str">
        <f t="shared" si="403"/>
        <v/>
      </c>
      <c r="BK442" s="84" t="str">
        <f>IFERROR(VLOOKUP(A442,ATTx11!$A$2:$N$500,7,FALSE),"")</f>
        <v/>
      </c>
      <c r="BL442" s="97" t="str">
        <f t="shared" si="404"/>
        <v/>
      </c>
      <c r="BM442" s="84" t="str">
        <f>IFERROR(VLOOKUP(A442,ATTx11!$A$2:$N$500,8,FALSE),"")</f>
        <v/>
      </c>
      <c r="BN442" s="95" t="str">
        <f t="shared" si="405"/>
        <v/>
      </c>
      <c r="BO442" s="95"/>
      <c r="BP442" s="83" t="str">
        <f>IFERROR(VLOOKUP(TEXT($A442,"0000"),'AYP11'!$B$3379:$AU$3800,17,FALSE),"")</f>
        <v/>
      </c>
      <c r="BQ442" s="75">
        <f>IFERROR(VLOOKUP(BP442,'Criteria Table'!$A$2:$I$102,2,FALSE),0)</f>
        <v>0</v>
      </c>
      <c r="BR442" s="95">
        <f t="shared" si="406"/>
        <v>0</v>
      </c>
      <c r="BS442" s="83" t="str">
        <f>IFERROR(VLOOKUP(TEXT($A442,"0000"),'AYP11'!$B$847:$AU$1268,17,FALSE),"")</f>
        <v/>
      </c>
      <c r="BT442" s="75">
        <f>IFERROR(VLOOKUP(BS442,'Criteria Table'!$A$2:$I$102,2,FALSE),0)</f>
        <v>0</v>
      </c>
      <c r="BU442" s="95">
        <f t="shared" si="407"/>
        <v>0</v>
      </c>
      <c r="BV442" s="83" t="str">
        <f>IFERROR(VLOOKUP(TEXT($A442,"0000"),'AYP11'!$B$2113:$AU$2534,17,FALSE),"")</f>
        <v/>
      </c>
      <c r="BW442" s="75">
        <f>IFERROR(VLOOKUP(BV442,'Criteria Table'!$A$2:$I$102,2,FALSE),0)</f>
        <v>0</v>
      </c>
      <c r="BX442" s="95">
        <f t="shared" si="408"/>
        <v>0</v>
      </c>
      <c r="BY442" s="83" t="str">
        <f>IFERROR(VLOOKUP(TEXT($A442,"0000"),'AYP11'!$B$425:$AU$846,17,FALSE),"")</f>
        <v/>
      </c>
      <c r="BZ442" s="75">
        <f>IFERROR(VLOOKUP(BY442,'Criteria Table'!$A$2:$I$102,2,FALSE),0)</f>
        <v>0</v>
      </c>
      <c r="CA442" s="95">
        <f t="shared" si="409"/>
        <v>0</v>
      </c>
      <c r="CB442" s="83" t="str">
        <f>IFERROR(VLOOKUP(TEXT($A442,"0000"),'AYP11'!$B$3:$AU$424,17,FALSE),"")</f>
        <v/>
      </c>
      <c r="CC442" s="95">
        <f>IFERROR(VLOOKUP(CB442,'Criteria Table'!$A$2:$I$102,2,FALSE),0)</f>
        <v>0</v>
      </c>
      <c r="CD442" s="95">
        <f t="shared" si="410"/>
        <v>0</v>
      </c>
      <c r="CE442" s="83" t="str">
        <f>IFERROR(VLOOKUP(TEXT($A442,"0000"),'AYP11'!$B$1269:$AU$1690,17,FALSE),"")</f>
        <v/>
      </c>
      <c r="CF442" s="95">
        <f>IFERROR(VLOOKUP(CE442,'Criteria Table'!$A$2:$I$102,2,FALSE),0)</f>
        <v>0</v>
      </c>
      <c r="CG442" s="95">
        <f t="shared" si="411"/>
        <v>0</v>
      </c>
      <c r="CH442" s="83" t="str">
        <f>IFERROR(VLOOKUP(TEXT($A442,"0000"),'AYP11'!$B$1691:$AU$2112,17,FALSE),"")</f>
        <v/>
      </c>
      <c r="CI442" s="95">
        <f>IFERROR(VLOOKUP(CH442,'Criteria Table'!$A$2:$I$102,2,FALSE),0)</f>
        <v>0</v>
      </c>
      <c r="CJ442" s="95">
        <f t="shared" si="412"/>
        <v>0</v>
      </c>
      <c r="CK442" s="83" t="str">
        <f>IFERROR(VLOOKUP(TEXT($A442,"0000"),'AYP11'!$B$2535:$AU$2956,17,FALSE),"")</f>
        <v/>
      </c>
      <c r="CL442" s="95">
        <f>IFERROR(VLOOKUP(CK442,'Criteria Table'!$A$2:$I$102,2,FALSE),0)</f>
        <v>0</v>
      </c>
      <c r="CM442" s="95">
        <f t="shared" si="413"/>
        <v>0</v>
      </c>
      <c r="CN442" s="76" t="str">
        <f>IFERROR(VLOOKUP(TEXT($A442,"0000"),'AYP11'!$B$3379:$AU$3800,23,FALSE),"")</f>
        <v/>
      </c>
      <c r="CO442" s="95">
        <f>IFERROR(VLOOKUP(CN442,'Criteria Table'!$A$2:$I$102,2,FALSE),0)</f>
        <v>0</v>
      </c>
      <c r="CP442" s="95">
        <f t="shared" si="414"/>
        <v>0</v>
      </c>
      <c r="CQ442" s="76" t="str">
        <f>IFERROR(VLOOKUP(TEXT($A442,"0000"),'AYP11'!$B$847:$AU$1268,23,FALSE),"")</f>
        <v/>
      </c>
      <c r="CR442" s="95">
        <f>IFERROR(VLOOKUP(CQ442,'Criteria Table'!$A$2:$I$102,2,FALSE),0)</f>
        <v>0</v>
      </c>
      <c r="CS442" s="95">
        <f t="shared" si="415"/>
        <v>0</v>
      </c>
      <c r="CT442" s="76" t="str">
        <f>IFERROR(VLOOKUP(TEXT($A442,"0000"),'AYP11'!$B$2113:$AU$2534,23,FALSE),"")</f>
        <v/>
      </c>
      <c r="CU442" s="95">
        <f>IFERROR(VLOOKUP(CT442,'Criteria Table'!$A$2:$I$102,2,FALSE),0)</f>
        <v>0</v>
      </c>
      <c r="CV442" s="95">
        <f t="shared" si="416"/>
        <v>0</v>
      </c>
      <c r="CW442" s="76" t="str">
        <f>IFERROR(VLOOKUP(TEXT($A442,"0000"),'AYP11'!$B$425:$AU$846,23,FALSE),"")</f>
        <v/>
      </c>
      <c r="CX442" s="95">
        <f>IFERROR(VLOOKUP(CW442,'Criteria Table'!$A$2:$I$102,2,FALSE),0)</f>
        <v>0</v>
      </c>
      <c r="CY442" s="95">
        <f t="shared" si="417"/>
        <v>0</v>
      </c>
      <c r="CZ442" s="76" t="str">
        <f>IFERROR(VLOOKUP(TEXT($A442,"0000"),'AYP11'!$B$3:$AU$424,23,FALSE),"")</f>
        <v/>
      </c>
      <c r="DA442" s="95">
        <f>IFERROR(VLOOKUP(CZ442,'Criteria Table'!$A$2:$I$102,2,FALSE),0)</f>
        <v>0</v>
      </c>
      <c r="DB442" s="95">
        <f t="shared" si="418"/>
        <v>0</v>
      </c>
      <c r="DC442" s="76" t="str">
        <f>IFERROR(VLOOKUP(TEXT($A442,"0000"),'AYP11'!$B$1269:$AU$1690,23,FALSE),"")</f>
        <v/>
      </c>
      <c r="DD442" s="95">
        <f>IFERROR(VLOOKUP(DC442,'Criteria Table'!$A$2:$I$102,2,FALSE),0)</f>
        <v>0</v>
      </c>
      <c r="DE442" s="95">
        <f t="shared" si="419"/>
        <v>0</v>
      </c>
      <c r="DF442" s="76" t="str">
        <f>IFERROR(VLOOKUP(TEXT($A442,"0000"),'AYP11'!$B$1691:$AU$2112,23,FALSE),"")</f>
        <v/>
      </c>
      <c r="DG442" s="95">
        <f>IFERROR(VLOOKUP(DF442,'Criteria Table'!$A$2:$I$102,2,FALSE),0)</f>
        <v>0</v>
      </c>
      <c r="DH442" s="95">
        <f t="shared" si="420"/>
        <v>0</v>
      </c>
      <c r="DI442" s="76" t="str">
        <f>IFERROR(VLOOKUP(TEXT($A442,"0000"),'AYP11'!$B$2535:$AU$2956,23,FALSE),"")</f>
        <v/>
      </c>
      <c r="DJ442" s="95">
        <f>IFERROR(VLOOKUP(DI442,'Criteria Table'!$A$2:$I$102,2,FALSE),0)</f>
        <v>0</v>
      </c>
      <c r="DK442" s="95">
        <f t="shared" si="421"/>
        <v>0</v>
      </c>
      <c r="DL442" s="91" t="str">
        <f>IFERROR(VLOOKUP(TEXT($A442,"0000"),'AYP11'!$B$3379:$AU$3800,11,FALSE),"")</f>
        <v/>
      </c>
      <c r="DM442" s="95">
        <f t="shared" si="422"/>
        <v>0</v>
      </c>
      <c r="DN442" s="95">
        <f t="shared" si="423"/>
        <v>0</v>
      </c>
      <c r="DO442" s="91" t="str">
        <f>IFERROR(VLOOKUP(TEXT($A442,"0000"),'AYP11'!$B$847:$AU$1268,11,FALSE),"")</f>
        <v/>
      </c>
      <c r="DP442" s="95">
        <f t="shared" si="424"/>
        <v>0</v>
      </c>
      <c r="DQ442" s="95">
        <f t="shared" si="425"/>
        <v>0</v>
      </c>
      <c r="DR442" s="91" t="str">
        <f>IFERROR(VLOOKUP(TEXT($A442,"0000"),'AYP11'!$B$2113:$AU$2534,11,FALSE),"")</f>
        <v/>
      </c>
      <c r="DS442" s="95">
        <f t="shared" si="426"/>
        <v>0</v>
      </c>
      <c r="DT442" s="95">
        <f t="shared" si="427"/>
        <v>0</v>
      </c>
      <c r="DU442" s="91" t="str">
        <f>IFERROR(VLOOKUP(TEXT($A442,"0000"),'AYP11'!$B$425:$AU$846,11,FALSE),"")</f>
        <v/>
      </c>
      <c r="DV442" s="95">
        <f t="shared" si="428"/>
        <v>0</v>
      </c>
      <c r="DW442" s="95">
        <f t="shared" si="429"/>
        <v>0</v>
      </c>
      <c r="DX442" s="91" t="str">
        <f>IFERROR(VLOOKUP(TEXT($A442,"0000"),'AYP11'!$B$3:$AU$424,11,FALSE),"")</f>
        <v/>
      </c>
      <c r="DY442" s="95">
        <f t="shared" si="430"/>
        <v>0</v>
      </c>
      <c r="DZ442" s="95">
        <f t="shared" si="431"/>
        <v>0</v>
      </c>
      <c r="EA442" s="91" t="str">
        <f>IFERROR(VLOOKUP(TEXT($A442,"0000"),'AYP11'!$B$1269:$AU$1690,11,FALSE),"")</f>
        <v/>
      </c>
      <c r="EB442" s="95">
        <f t="shared" si="432"/>
        <v>0</v>
      </c>
      <c r="EC442" s="95">
        <f t="shared" si="433"/>
        <v>0</v>
      </c>
      <c r="ED442" s="91" t="str">
        <f>IFERROR(VLOOKUP(TEXT($A442,"0000"),'AYP11'!$B$1691:$AU$2112,11,FALSE),"")</f>
        <v/>
      </c>
      <c r="EE442" s="95">
        <f t="shared" si="434"/>
        <v>0</v>
      </c>
      <c r="EF442" s="95">
        <f t="shared" si="435"/>
        <v>0</v>
      </c>
      <c r="EG442" s="91" t="str">
        <f>IFERROR(VLOOKUP(TEXT($A442,"0000"),'AYP11'!$B$2535:$AU$2956,11,FALSE),"")</f>
        <v/>
      </c>
      <c r="EH442" s="95">
        <f t="shared" si="436"/>
        <v>0</v>
      </c>
      <c r="EI442" s="95">
        <f t="shared" si="437"/>
        <v>0</v>
      </c>
    </row>
    <row r="443" spans="1:147" x14ac:dyDescent="0.25">
      <c r="A443" s="248">
        <v>7840</v>
      </c>
      <c r="B443" s="291">
        <f t="shared" si="384"/>
        <v>4.6511627906976747</v>
      </c>
      <c r="C443" s="50">
        <f>IFERROR(VLOOKUP(TEXT($A443,"0000"),'R-M11'!$A$2:$AA$500,4,FALSE),0)</f>
        <v>2</v>
      </c>
      <c r="D443" s="291">
        <f t="shared" si="385"/>
        <v>2.3255813953488373</v>
      </c>
      <c r="E443" s="98">
        <f>IFERROR(SUM(VLOOKUP(TEXT($A443,"0000"),'R-M11'!$A$2:$AA$500,5,FALSE),VLOOKUP(TEXT($A443,"0000"),'R-M11'!$A$2:$AA$500,6,FALSE)),0)</f>
        <v>1</v>
      </c>
      <c r="F443" s="58">
        <f>IFERROR(VLOOKUP(TEXT($A443,"0000"),'R-M11'!$A$2:$AA$500,14,FALSE),0)</f>
        <v>43</v>
      </c>
      <c r="G443" s="230">
        <f t="shared" si="438"/>
        <v>11.161162790697674</v>
      </c>
      <c r="H443" s="97">
        <f t="shared" si="386"/>
        <v>4.7992999999999997</v>
      </c>
      <c r="I443" s="230">
        <f t="shared" si="439"/>
        <v>5.1155813953488369</v>
      </c>
      <c r="J443" s="97">
        <f t="shared" si="387"/>
        <v>2.1996999999999995</v>
      </c>
      <c r="K443" s="230">
        <f t="shared" si="388"/>
        <v>7</v>
      </c>
      <c r="L443" s="121">
        <f>IFERROR(VLOOKUP(K443,'Criteria Table'!$A$2:$I$102,2,FALSE),"")</f>
        <v>9.3000000000000007</v>
      </c>
      <c r="M443" s="230">
        <f t="shared" si="389"/>
        <v>16.276744186046511</v>
      </c>
      <c r="N443" s="286">
        <f t="shared" si="390"/>
        <v>9.5238095238095237</v>
      </c>
      <c r="O443" s="50">
        <f>IFERROR(VLOOKUP(TEXT($A443,"0000"),'R-M11'!$A$2:$AA$500,17,FALSE),"")</f>
        <v>2</v>
      </c>
      <c r="P443" s="286">
        <f t="shared" si="391"/>
        <v>4.7619047619047619</v>
      </c>
      <c r="Q443" s="98">
        <f>IFERROR(SUM(VLOOKUP(TEXT($A443,"0000"),'R-M11'!$A$2:$AA$500,18,FALSE),VLOOKUP(TEXT($A443,"0000"),'R-M11'!$A$2:$AA$500,19,FALSE)),0)</f>
        <v>1</v>
      </c>
      <c r="R443" s="69">
        <f>IFERROR(VLOOKUP(TEXT($A443,"0000"),'R-M11'!$A$2:$AA$500,27,FALSE),0)</f>
        <v>21</v>
      </c>
      <c r="S443" s="121">
        <f t="shared" si="440"/>
        <v>15.543809523809523</v>
      </c>
      <c r="T443" s="70">
        <f t="shared" si="392"/>
        <v>3.2641999999999998</v>
      </c>
      <c r="U443" s="121">
        <f t="shared" si="441"/>
        <v>7.341904761904761</v>
      </c>
      <c r="V443" s="70">
        <f t="shared" si="393"/>
        <v>1.5417999999999998</v>
      </c>
      <c r="W443" s="121">
        <f t="shared" si="394"/>
        <v>14</v>
      </c>
      <c r="X443" s="124">
        <f>IFERROR(VLOOKUP(W443,'Criteria Table'!$A$2:$I$102,2,FALSE),"")</f>
        <v>8.6</v>
      </c>
      <c r="Y443" s="121">
        <f t="shared" si="395"/>
        <v>22.885714285714286</v>
      </c>
      <c r="Z443" s="92" t="str">
        <f>IFERROR(IF(VLOOKUP(A443,'SG11'!$A$3:$AI$500,18,FALSE)="","NA",VLOOKUP(A443,'SG11'!$A$3:$AI$500,18,FALSE)),"")</f>
        <v/>
      </c>
      <c r="AA443" s="75" t="str">
        <f>IFERROR(VLOOKUP(Z443,'Criteria Table'!$A$2:$I$102,6,FALSE),"NA")</f>
        <v>NA</v>
      </c>
      <c r="AB443" s="95">
        <f t="shared" si="442"/>
        <v>0</v>
      </c>
      <c r="AC443" s="84" t="str">
        <f>IFERROR(IF(VLOOKUP(A443,'SG11'!$A$3:$AI$500,19,FALSE)="","NA",VLOOKUP(A443,'SG11'!$A$3:$AI$500,19,FALSE)),"")</f>
        <v/>
      </c>
      <c r="AD443" s="75" t="str">
        <f>IFERROR(VLOOKUP(AC443,'Criteria Table'!$A$2:$I$102,6,FALSE),"NA")</f>
        <v>NA</v>
      </c>
      <c r="AE443" s="95">
        <f t="shared" si="443"/>
        <v>0</v>
      </c>
      <c r="AF443" s="92" t="str">
        <f>IFERROR(IF(VLOOKUP(A443,'SG11'!$A$3:$AI$500,20,FALSE)="","NA",VLOOKUP(A443,'SG11'!$A$3:$AI$500,20,FALSE)),"")</f>
        <v/>
      </c>
      <c r="AG443" s="75" t="str">
        <f>IFERROR(VLOOKUP(AF443,'Criteria Table'!$A$2:$I$102,6,FALSE),"NA")</f>
        <v>NA</v>
      </c>
      <c r="AH443" s="95">
        <f t="shared" si="444"/>
        <v>0</v>
      </c>
      <c r="AI443" s="84" t="str">
        <f>IFERROR(IF(VLOOKUP(A443,'SG11'!$A$3:$AI$500,21,FALSE)="","NA",VLOOKUP(A443,'SG11'!$A$3:$AI$500,21,FALSE)),"")</f>
        <v/>
      </c>
      <c r="AJ443" s="75" t="str">
        <f>IFERROR(VLOOKUP(AI443,'Criteria Table'!$A$2:$I$102,6,FALSE),"NA")</f>
        <v>NA</v>
      </c>
      <c r="AK443" s="95">
        <f t="shared" si="445"/>
        <v>0</v>
      </c>
      <c r="AL443" s="99">
        <f>IFERROR(VLOOKUP(TEXT(A443,"0000"),'W11'!$A$1:$E$500,4,FALSE)/AP443*100,"")</f>
        <v>88.461538461538453</v>
      </c>
      <c r="AM443" s="97">
        <f>IFERROR(VLOOKUP(TEXT(A443,"0000"),'W11'!$A$1:$E$500,4,FALSE),"")</f>
        <v>23</v>
      </c>
      <c r="AN443" s="99">
        <f t="shared" si="396"/>
        <v>89.461538461538453</v>
      </c>
      <c r="AO443" s="97">
        <f t="shared" si="397"/>
        <v>23.259999999999998</v>
      </c>
      <c r="AP443" s="99">
        <f>IFERROR(VLOOKUP(TEXT(A443,"0000"),'W11'!$A$1:$E$500,5,FALSE),"")</f>
        <v>26</v>
      </c>
      <c r="AQ443" s="97">
        <f>IFERROR(VLOOKUP(ROUND(AL443,0),'Criteria Table'!$A$2:$I$102,4,FALSE),0)</f>
        <v>1</v>
      </c>
      <c r="AR443" s="128"/>
      <c r="AS443" s="95"/>
      <c r="AT443" s="95"/>
      <c r="AU443" s="100">
        <f>IFERROR(VLOOKUP(TEXT(A443,"0000"),'Sci11'!$A$3:$N$492,4,FALSE)/VLOOKUP(TEXT(A443,"0000"),'Sci11'!$A$3:$N$492,14,FALSE)*100,"")</f>
        <v>7.1428571428571423</v>
      </c>
      <c r="AV443" s="101">
        <f>SUM(VLOOKUP(TEXT(A443,"0000"),'Sci11'!$A$3:$N$492,5,FALSE),VLOOKUP(TEXT(A443,"0000"),'Sci11'!$A$3:$N$492,6,FALSE))/VLOOKUP(TEXT(A443,"0000"),'Sci11'!$A$3:$N$492,14,FALSE)*100</f>
        <v>0</v>
      </c>
      <c r="AW443" s="100">
        <f t="shared" si="446"/>
        <v>13.652857142857142</v>
      </c>
      <c r="AX443" s="101">
        <f>IFERROR(AW443/100*VLOOKUP(TEXT(A443,"0000"),'Sci11'!$A$3:$N$492,14,FALSE),"")</f>
        <v>1.9113999999999998</v>
      </c>
      <c r="AY443" s="100">
        <f t="shared" si="447"/>
        <v>2.79</v>
      </c>
      <c r="AZ443" s="101">
        <f>IFERROR(AY443/100*VLOOKUP(TEXT(A443,"0000"),'Sci11'!$A$3:$N$492,14,FALSE),"")</f>
        <v>0.3906</v>
      </c>
      <c r="BA443" s="100">
        <f t="shared" si="398"/>
        <v>7</v>
      </c>
      <c r="BB443" s="101">
        <f>IFERROR(VLOOKUP(BA443,'Criteria Table'!$A$2:$I$102,2,FALSE),"")</f>
        <v>9.3000000000000007</v>
      </c>
      <c r="BC443" s="101">
        <f t="shared" si="399"/>
        <v>16.3</v>
      </c>
      <c r="BD443" s="82" t="str">
        <f>IFERROR(VLOOKUP(A443,ATTx11!$A$2:$N$500,4,FALSE),"")</f>
        <v/>
      </c>
      <c r="BE443" s="95">
        <f t="shared" si="400"/>
        <v>0</v>
      </c>
      <c r="BF443" s="96">
        <f t="shared" si="401"/>
        <v>0</v>
      </c>
      <c r="BG443" s="70" t="str">
        <f>IFERROR(VLOOKUP(A443,ATTx11!$A$2:$N$500,11,FALSE),"")</f>
        <v/>
      </c>
      <c r="BH443" s="95" t="str">
        <f t="shared" si="402"/>
        <v/>
      </c>
      <c r="BI443" s="70" t="str">
        <f>IFERROR(VLOOKUP(A443,ATTx11!$A$2:$N$500,12,FALSE),"")</f>
        <v/>
      </c>
      <c r="BJ443" s="97" t="str">
        <f t="shared" si="403"/>
        <v/>
      </c>
      <c r="BK443" s="84" t="str">
        <f>IFERROR(VLOOKUP(A443,ATTx11!$A$2:$N$500,7,FALSE),"")</f>
        <v/>
      </c>
      <c r="BL443" s="97" t="str">
        <f t="shared" si="404"/>
        <v/>
      </c>
      <c r="BM443" s="84" t="str">
        <f>IFERROR(VLOOKUP(A443,ATTx11!$A$2:$N$500,8,FALSE),"")</f>
        <v/>
      </c>
      <c r="BN443" s="95" t="str">
        <f t="shared" si="405"/>
        <v/>
      </c>
      <c r="BO443" s="95"/>
      <c r="BP443" s="83">
        <f>IFERROR(VLOOKUP(TEXT($A443,"0000"),'AYP11'!$B$3379:$AU$3800,17,FALSE),"")</f>
        <v>0</v>
      </c>
      <c r="BQ443" s="75">
        <f>IFERROR(VLOOKUP(BP443,'Criteria Table'!$A$2:$I$102,2,FALSE),0)</f>
        <v>10</v>
      </c>
      <c r="BR443" s="95">
        <f t="shared" si="406"/>
        <v>10</v>
      </c>
      <c r="BS443" s="83">
        <f>IFERROR(VLOOKUP(TEXT($A443,"0000"),'AYP11'!$B$847:$AU$1268,17,FALSE),"")</f>
        <v>0</v>
      </c>
      <c r="BT443" s="75">
        <f>IFERROR(VLOOKUP(BS443,'Criteria Table'!$A$2:$I$102,2,FALSE),0)</f>
        <v>10</v>
      </c>
      <c r="BU443" s="95">
        <f t="shared" si="407"/>
        <v>10</v>
      </c>
      <c r="BV443" s="83">
        <f>IFERROR(VLOOKUP(TEXT($A443,"0000"),'AYP11'!$B$2113:$AU$2534,17,FALSE),"")</f>
        <v>0</v>
      </c>
      <c r="BW443" s="75">
        <f>IFERROR(VLOOKUP(BV443,'Criteria Table'!$A$2:$I$102,2,FALSE),0)</f>
        <v>10</v>
      </c>
      <c r="BX443" s="95">
        <f t="shared" si="408"/>
        <v>10</v>
      </c>
      <c r="BY443" s="83">
        <f>IFERROR(VLOOKUP(TEXT($A443,"0000"),'AYP11'!$B$425:$AU$846,17,FALSE),"")</f>
        <v>0</v>
      </c>
      <c r="BZ443" s="75">
        <f>IFERROR(VLOOKUP(BY443,'Criteria Table'!$A$2:$I$102,2,FALSE),0)</f>
        <v>10</v>
      </c>
      <c r="CA443" s="95">
        <f t="shared" si="409"/>
        <v>10</v>
      </c>
      <c r="CB443" s="83">
        <f>IFERROR(VLOOKUP(TEXT($A443,"0000"),'AYP11'!$B$3:$AU$424,17,FALSE),"")</f>
        <v>0</v>
      </c>
      <c r="CC443" s="95">
        <f>IFERROR(VLOOKUP(CB443,'Criteria Table'!$A$2:$I$102,2,FALSE),0)</f>
        <v>10</v>
      </c>
      <c r="CD443" s="95">
        <f t="shared" si="410"/>
        <v>10</v>
      </c>
      <c r="CE443" s="83">
        <f>IFERROR(VLOOKUP(TEXT($A443,"0000"),'AYP11'!$B$1269:$AU$1690,17,FALSE),"")</f>
        <v>0</v>
      </c>
      <c r="CF443" s="95">
        <f>IFERROR(VLOOKUP(CE443,'Criteria Table'!$A$2:$I$102,2,FALSE),0)</f>
        <v>10</v>
      </c>
      <c r="CG443" s="95">
        <f t="shared" si="411"/>
        <v>10</v>
      </c>
      <c r="CH443" s="83">
        <f>IFERROR(VLOOKUP(TEXT($A443,"0000"),'AYP11'!$B$1691:$AU$2112,17,FALSE),"")</f>
        <v>0</v>
      </c>
      <c r="CI443" s="95">
        <f>IFERROR(VLOOKUP(CH443,'Criteria Table'!$A$2:$I$102,2,FALSE),0)</f>
        <v>10</v>
      </c>
      <c r="CJ443" s="95">
        <f t="shared" si="412"/>
        <v>10</v>
      </c>
      <c r="CK443" s="83">
        <f>IFERROR(VLOOKUP(TEXT($A443,"0000"),'AYP11'!$B$2535:$AU$2956,17,FALSE),"")</f>
        <v>0</v>
      </c>
      <c r="CL443" s="95">
        <f>IFERROR(VLOOKUP(CK443,'Criteria Table'!$A$2:$I$102,2,FALSE),0)</f>
        <v>10</v>
      </c>
      <c r="CM443" s="95">
        <f t="shared" si="413"/>
        <v>10</v>
      </c>
      <c r="CN443" s="76">
        <f>IFERROR(VLOOKUP(TEXT($A443,"0000"),'AYP11'!$B$3379:$AU$3800,23,FALSE),"")</f>
        <v>0</v>
      </c>
      <c r="CO443" s="95">
        <f>IFERROR(VLOOKUP(CN443,'Criteria Table'!$A$2:$I$102,2,FALSE),0)</f>
        <v>10</v>
      </c>
      <c r="CP443" s="95">
        <f t="shared" si="414"/>
        <v>10</v>
      </c>
      <c r="CQ443" s="76">
        <f>IFERROR(VLOOKUP(TEXT($A443,"0000"),'AYP11'!$B$847:$AU$1268,23,FALSE),"")</f>
        <v>0</v>
      </c>
      <c r="CR443" s="95">
        <f>IFERROR(VLOOKUP(CQ443,'Criteria Table'!$A$2:$I$102,2,FALSE),0)</f>
        <v>10</v>
      </c>
      <c r="CS443" s="95">
        <f t="shared" si="415"/>
        <v>10</v>
      </c>
      <c r="CT443" s="76">
        <f>IFERROR(VLOOKUP(TEXT($A443,"0000"),'AYP11'!$B$2113:$AU$2534,23,FALSE),"")</f>
        <v>0</v>
      </c>
      <c r="CU443" s="95">
        <f>IFERROR(VLOOKUP(CT443,'Criteria Table'!$A$2:$I$102,2,FALSE),0)</f>
        <v>10</v>
      </c>
      <c r="CV443" s="95">
        <f t="shared" si="416"/>
        <v>10</v>
      </c>
      <c r="CW443" s="76">
        <f>IFERROR(VLOOKUP(TEXT($A443,"0000"),'AYP11'!$B$425:$AU$846,23,FALSE),"")</f>
        <v>0</v>
      </c>
      <c r="CX443" s="95">
        <f>IFERROR(VLOOKUP(CW443,'Criteria Table'!$A$2:$I$102,2,FALSE),0)</f>
        <v>10</v>
      </c>
      <c r="CY443" s="95">
        <f t="shared" si="417"/>
        <v>10</v>
      </c>
      <c r="CZ443" s="76">
        <f>IFERROR(VLOOKUP(TEXT($A443,"0000"),'AYP11'!$B$3:$AU$424,23,FALSE),"")</f>
        <v>0</v>
      </c>
      <c r="DA443" s="95">
        <f>IFERROR(VLOOKUP(CZ443,'Criteria Table'!$A$2:$I$102,2,FALSE),0)</f>
        <v>10</v>
      </c>
      <c r="DB443" s="95">
        <f t="shared" si="418"/>
        <v>10</v>
      </c>
      <c r="DC443" s="76">
        <f>IFERROR(VLOOKUP(TEXT($A443,"0000"),'AYP11'!$B$1269:$AU$1690,23,FALSE),"")</f>
        <v>0</v>
      </c>
      <c r="DD443" s="95">
        <f>IFERROR(VLOOKUP(DC443,'Criteria Table'!$A$2:$I$102,2,FALSE),0)</f>
        <v>10</v>
      </c>
      <c r="DE443" s="95">
        <f t="shared" si="419"/>
        <v>10</v>
      </c>
      <c r="DF443" s="76">
        <f>IFERROR(VLOOKUP(TEXT($A443,"0000"),'AYP11'!$B$1691:$AU$2112,23,FALSE),"")</f>
        <v>0</v>
      </c>
      <c r="DG443" s="95">
        <f>IFERROR(VLOOKUP(DF443,'Criteria Table'!$A$2:$I$102,2,FALSE),0)</f>
        <v>10</v>
      </c>
      <c r="DH443" s="95">
        <f t="shared" si="420"/>
        <v>10</v>
      </c>
      <c r="DI443" s="76">
        <f>IFERROR(VLOOKUP(TEXT($A443,"0000"),'AYP11'!$B$2535:$AU$2956,23,FALSE),"")</f>
        <v>0</v>
      </c>
      <c r="DJ443" s="95">
        <f>IFERROR(VLOOKUP(DI443,'Criteria Table'!$A$2:$I$102,2,FALSE),0)</f>
        <v>10</v>
      </c>
      <c r="DK443" s="95">
        <f t="shared" si="421"/>
        <v>10</v>
      </c>
      <c r="DL443" s="91">
        <f>IFERROR(VLOOKUP(TEXT($A443,"0000"),'AYP11'!$B$3379:$AU$3800,11,FALSE),"")</f>
        <v>0</v>
      </c>
      <c r="DM443" s="95">
        <f t="shared" si="422"/>
        <v>1</v>
      </c>
      <c r="DN443" s="95" t="str">
        <f t="shared" si="423"/>
        <v/>
      </c>
      <c r="DO443" s="91">
        <f>IFERROR(VLOOKUP(TEXT($A443,"0000"),'AYP11'!$B$847:$AU$1268,11,FALSE),"")</f>
        <v>0</v>
      </c>
      <c r="DP443" s="95">
        <f t="shared" si="424"/>
        <v>1</v>
      </c>
      <c r="DQ443" s="95" t="str">
        <f t="shared" si="425"/>
        <v/>
      </c>
      <c r="DR443" s="91">
        <f>IFERROR(VLOOKUP(TEXT($A443,"0000"),'AYP11'!$B$2113:$AU$2534,11,FALSE),"")</f>
        <v>0</v>
      </c>
      <c r="DS443" s="95">
        <f t="shared" si="426"/>
        <v>1</v>
      </c>
      <c r="DT443" s="95" t="str">
        <f t="shared" si="427"/>
        <v/>
      </c>
      <c r="DU443" s="91">
        <f>IFERROR(VLOOKUP(TEXT($A443,"0000"),'AYP11'!$B$425:$AU$846,11,FALSE),"")</f>
        <v>0</v>
      </c>
      <c r="DV443" s="95">
        <f t="shared" si="428"/>
        <v>1</v>
      </c>
      <c r="DW443" s="95" t="str">
        <f t="shared" si="429"/>
        <v/>
      </c>
      <c r="DX443" s="91">
        <f>IFERROR(VLOOKUP(TEXT($A443,"0000"),'AYP11'!$B$3:$AU$424,11,FALSE),"")</f>
        <v>0</v>
      </c>
      <c r="DY443" s="95">
        <f t="shared" si="430"/>
        <v>1</v>
      </c>
      <c r="DZ443" s="95" t="str">
        <f t="shared" si="431"/>
        <v/>
      </c>
      <c r="EA443" s="91">
        <f>IFERROR(VLOOKUP(TEXT($A443,"0000"),'AYP11'!$B$1269:$AU$1690,11,FALSE),"")</f>
        <v>0</v>
      </c>
      <c r="EB443" s="95">
        <f t="shared" si="432"/>
        <v>1</v>
      </c>
      <c r="EC443" s="95" t="str">
        <f t="shared" si="433"/>
        <v/>
      </c>
      <c r="ED443" s="91">
        <f>IFERROR(VLOOKUP(TEXT($A443,"0000"),'AYP11'!$B$1691:$AU$2112,11,FALSE),"")</f>
        <v>0</v>
      </c>
      <c r="EE443" s="95">
        <f t="shared" si="434"/>
        <v>1</v>
      </c>
      <c r="EF443" s="95" t="str">
        <f t="shared" si="435"/>
        <v/>
      </c>
      <c r="EG443" s="91">
        <f>IFERROR(VLOOKUP(TEXT($A443,"0000"),'AYP11'!$B$2535:$AU$2956,11,FALSE),"")</f>
        <v>0</v>
      </c>
      <c r="EH443" s="95">
        <f t="shared" si="436"/>
        <v>1</v>
      </c>
      <c r="EI443" s="95" t="str">
        <f t="shared" si="437"/>
        <v/>
      </c>
      <c r="EP443" s="34">
        <v>62</v>
      </c>
      <c r="EQ443" s="102" t="s">
        <v>2021</v>
      </c>
    </row>
    <row r="444" spans="1:147" x14ac:dyDescent="0.25">
      <c r="A444" s="248">
        <v>7846</v>
      </c>
      <c r="B444" s="291" t="e">
        <f t="shared" si="384"/>
        <v>#DIV/0!</v>
      </c>
      <c r="C444" s="50">
        <f>IFERROR(VLOOKUP(TEXT($A444,"0000"),'R-M11'!$A$2:$AA$500,4,FALSE),0)</f>
        <v>0</v>
      </c>
      <c r="D444" s="291" t="e">
        <f t="shared" si="385"/>
        <v>#DIV/0!</v>
      </c>
      <c r="E444" s="98">
        <f>IFERROR(SUM(VLOOKUP(TEXT($A444,"0000"),'R-M11'!$A$2:$AA$500,5,FALSE),VLOOKUP(TEXT($A444,"0000"),'R-M11'!$A$2:$AA$500,6,FALSE)),0)</f>
        <v>0</v>
      </c>
      <c r="F444" s="58">
        <f>IFERROR(VLOOKUP(TEXT($A444,"0000"),'R-M11'!$A$2:$AA$500,14,FALSE),0)</f>
        <v>0</v>
      </c>
      <c r="G444" s="230" t="str">
        <f t="shared" si="438"/>
        <v/>
      </c>
      <c r="H444" s="97">
        <f t="shared" si="386"/>
        <v>0</v>
      </c>
      <c r="I444" s="230" t="str">
        <f t="shared" si="439"/>
        <v/>
      </c>
      <c r="J444" s="97" t="str">
        <f t="shared" si="387"/>
        <v/>
      </c>
      <c r="K444" s="230" t="str">
        <f t="shared" si="388"/>
        <v/>
      </c>
      <c r="L444" s="121" t="str">
        <f>IFERROR(VLOOKUP(K444,'Criteria Table'!$A$2:$I$102,2,FALSE),"")</f>
        <v/>
      </c>
      <c r="M444" s="230">
        <f t="shared" si="389"/>
        <v>0</v>
      </c>
      <c r="N444" s="286" t="e">
        <f t="shared" si="390"/>
        <v>#VALUE!</v>
      </c>
      <c r="O444" s="50" t="str">
        <f>IFERROR(VLOOKUP(TEXT($A444,"0000"),'R-M11'!$A$2:$AA$500,17,FALSE),"")</f>
        <v/>
      </c>
      <c r="P444" s="286" t="e">
        <f t="shared" si="391"/>
        <v>#DIV/0!</v>
      </c>
      <c r="Q444" s="98">
        <f>IFERROR(SUM(VLOOKUP(TEXT($A444,"0000"),'R-M11'!$A$2:$AA$500,18,FALSE),VLOOKUP(TEXT($A444,"0000"),'R-M11'!$A$2:$AA$500,19,FALSE)),0)</f>
        <v>0</v>
      </c>
      <c r="R444" s="69">
        <f>IFERROR(VLOOKUP(TEXT($A444,"0000"),'R-M11'!$A$2:$AA$500,27,FALSE),0)</f>
        <v>0</v>
      </c>
      <c r="S444" s="121" t="str">
        <f t="shared" si="440"/>
        <v/>
      </c>
      <c r="T444" s="70" t="str">
        <f t="shared" si="392"/>
        <v/>
      </c>
      <c r="U444" s="121" t="str">
        <f t="shared" si="441"/>
        <v/>
      </c>
      <c r="V444" s="70" t="str">
        <f t="shared" si="393"/>
        <v/>
      </c>
      <c r="W444" s="121" t="str">
        <f t="shared" si="394"/>
        <v/>
      </c>
      <c r="X444" s="124" t="str">
        <f>IFERROR(VLOOKUP(W444,'Criteria Table'!$A$2:$I$102,2,FALSE),"")</f>
        <v/>
      </c>
      <c r="Y444" s="121">
        <f t="shared" si="395"/>
        <v>0</v>
      </c>
      <c r="Z444" s="92" t="str">
        <f>IFERROR(IF(VLOOKUP(A444,'SG11'!$A$3:$AI$500,18,FALSE)="","NA",VLOOKUP(A444,'SG11'!$A$3:$AI$500,18,FALSE)),"")</f>
        <v/>
      </c>
      <c r="AA444" s="75" t="str">
        <f>IFERROR(VLOOKUP(Z444,'Criteria Table'!$A$2:$I$102,6,FALSE),"NA")</f>
        <v>NA</v>
      </c>
      <c r="AB444" s="95">
        <f t="shared" si="442"/>
        <v>0</v>
      </c>
      <c r="AC444" s="84" t="str">
        <f>IFERROR(IF(VLOOKUP(A444,'SG11'!$A$3:$AI$500,19,FALSE)="","NA",VLOOKUP(A444,'SG11'!$A$3:$AI$500,19,FALSE)),"")</f>
        <v/>
      </c>
      <c r="AD444" s="75" t="str">
        <f>IFERROR(VLOOKUP(AC444,'Criteria Table'!$A$2:$I$102,6,FALSE),"NA")</f>
        <v>NA</v>
      </c>
      <c r="AE444" s="95">
        <f t="shared" si="443"/>
        <v>0</v>
      </c>
      <c r="AF444" s="92" t="str">
        <f>IFERROR(IF(VLOOKUP(A444,'SG11'!$A$3:$AI$500,20,FALSE)="","NA",VLOOKUP(A444,'SG11'!$A$3:$AI$500,20,FALSE)),"")</f>
        <v/>
      </c>
      <c r="AG444" s="75" t="str">
        <f>IFERROR(VLOOKUP(AF444,'Criteria Table'!$A$2:$I$102,6,FALSE),"NA")</f>
        <v>NA</v>
      </c>
      <c r="AH444" s="95">
        <f t="shared" si="444"/>
        <v>0</v>
      </c>
      <c r="AI444" s="84" t="str">
        <f>IFERROR(IF(VLOOKUP(A444,'SG11'!$A$3:$AI$500,21,FALSE)="","NA",VLOOKUP(A444,'SG11'!$A$3:$AI$500,21,FALSE)),"")</f>
        <v/>
      </c>
      <c r="AJ444" s="75" t="str">
        <f>IFERROR(VLOOKUP(AI444,'Criteria Table'!$A$2:$I$102,6,FALSE),"NA")</f>
        <v>NA</v>
      </c>
      <c r="AK444" s="95">
        <f t="shared" si="445"/>
        <v>0</v>
      </c>
      <c r="AL444" s="99" t="str">
        <f>IFERROR(VLOOKUP(TEXT(A444,"0000"),'W11'!$A$1:$E$500,4,FALSE)/AP444*100,"")</f>
        <v/>
      </c>
      <c r="AM444" s="97" t="str">
        <f>IFERROR(VLOOKUP(TEXT(A444,"0000"),'W11'!$A$1:$E$500,4,FALSE),"")</f>
        <v/>
      </c>
      <c r="AN444" s="99" t="str">
        <f t="shared" si="396"/>
        <v/>
      </c>
      <c r="AO444" s="97" t="str">
        <f t="shared" si="397"/>
        <v/>
      </c>
      <c r="AP444" s="99" t="str">
        <f>IFERROR(VLOOKUP(TEXT(A444,"0000"),'W11'!$A$1:$E$500,5,FALSE),"")</f>
        <v/>
      </c>
      <c r="AQ444" s="97">
        <f>IFERROR(VLOOKUP(ROUND(AL444,0),'Criteria Table'!$A$2:$I$102,4,FALSE),0)</f>
        <v>0</v>
      </c>
      <c r="AR444" s="128"/>
      <c r="AS444" s="95"/>
      <c r="AT444" s="95"/>
      <c r="AU444" s="100" t="str">
        <f>IFERROR(VLOOKUP(TEXT(A444,"0000"),'Sci11'!$A$3:$N$492,4,FALSE)/VLOOKUP(TEXT(A444,"0000"),'Sci11'!$A$3:$N$492,14,FALSE)*100,"")</f>
        <v/>
      </c>
      <c r="AV444" s="101" t="e">
        <f>SUM(VLOOKUP(TEXT(A444,"0000"),'Sci11'!$A$3:$N$492,5,FALSE),VLOOKUP(TEXT(A444,"0000"),'Sci11'!$A$3:$N$492,6,FALSE))/VLOOKUP(TEXT(A444,"0000"),'Sci11'!$A$3:$N$492,14,FALSE)*100</f>
        <v>#N/A</v>
      </c>
      <c r="AW444" s="100" t="str">
        <f t="shared" si="446"/>
        <v/>
      </c>
      <c r="AX444" s="101" t="str">
        <f>IFERROR(AW444/100*VLOOKUP(TEXT(A444,"0000"),'Sci11'!$A$3:$N$492,14,FALSE),"")</f>
        <v/>
      </c>
      <c r="AY444" s="100" t="str">
        <f t="shared" si="447"/>
        <v/>
      </c>
      <c r="AZ444" s="101" t="str">
        <f>IFERROR(AY444/100*VLOOKUP(TEXT(A444,"0000"),'Sci11'!$A$3:$N$492,14,FALSE),"")</f>
        <v/>
      </c>
      <c r="BA444" s="100" t="str">
        <f t="shared" si="398"/>
        <v/>
      </c>
      <c r="BB444" s="101" t="str">
        <f>IFERROR(VLOOKUP(BA444,'Criteria Table'!$A$2:$I$102,2,FALSE),"")</f>
        <v/>
      </c>
      <c r="BC444" s="101">
        <f t="shared" si="399"/>
        <v>0</v>
      </c>
      <c r="BD444" s="82" t="str">
        <f>IFERROR(VLOOKUP(A444,ATTx11!$A$2:$N$500,4,FALSE),"")</f>
        <v/>
      </c>
      <c r="BE444" s="95">
        <f t="shared" si="400"/>
        <v>0</v>
      </c>
      <c r="BF444" s="96">
        <f t="shared" si="401"/>
        <v>0</v>
      </c>
      <c r="BG444" s="70" t="str">
        <f>IFERROR(VLOOKUP(A444,ATTx11!$A$2:$N$500,11,FALSE),"")</f>
        <v/>
      </c>
      <c r="BH444" s="95" t="str">
        <f t="shared" si="402"/>
        <v/>
      </c>
      <c r="BI444" s="70" t="str">
        <f>IFERROR(VLOOKUP(A444,ATTx11!$A$2:$N$500,12,FALSE),"")</f>
        <v/>
      </c>
      <c r="BJ444" s="97" t="str">
        <f t="shared" si="403"/>
        <v/>
      </c>
      <c r="BK444" s="84" t="str">
        <f>IFERROR(VLOOKUP(A444,ATTx11!$A$2:$N$500,7,FALSE),"")</f>
        <v/>
      </c>
      <c r="BL444" s="97" t="str">
        <f t="shared" si="404"/>
        <v/>
      </c>
      <c r="BM444" s="84" t="str">
        <f>IFERROR(VLOOKUP(A444,ATTx11!$A$2:$N$500,8,FALSE),"")</f>
        <v/>
      </c>
      <c r="BN444" s="95" t="str">
        <f t="shared" si="405"/>
        <v/>
      </c>
      <c r="BO444" s="95"/>
      <c r="BP444" s="83" t="str">
        <f>IFERROR(VLOOKUP(TEXT($A444,"0000"),'AYP11'!$B$3379:$AU$3800,17,FALSE),"")</f>
        <v/>
      </c>
      <c r="BQ444" s="75">
        <f>IFERROR(VLOOKUP(BP444,'Criteria Table'!$A$2:$I$102,2,FALSE),0)</f>
        <v>0</v>
      </c>
      <c r="BR444" s="95">
        <f t="shared" si="406"/>
        <v>0</v>
      </c>
      <c r="BS444" s="83" t="str">
        <f>IFERROR(VLOOKUP(TEXT($A444,"0000"),'AYP11'!$B$847:$AU$1268,17,FALSE),"")</f>
        <v/>
      </c>
      <c r="BT444" s="75">
        <f>IFERROR(VLOOKUP(BS444,'Criteria Table'!$A$2:$I$102,2,FALSE),0)</f>
        <v>0</v>
      </c>
      <c r="BU444" s="95">
        <f t="shared" si="407"/>
        <v>0</v>
      </c>
      <c r="BV444" s="83" t="str">
        <f>IFERROR(VLOOKUP(TEXT($A444,"0000"),'AYP11'!$B$2113:$AU$2534,17,FALSE),"")</f>
        <v/>
      </c>
      <c r="BW444" s="75">
        <f>IFERROR(VLOOKUP(BV444,'Criteria Table'!$A$2:$I$102,2,FALSE),0)</f>
        <v>0</v>
      </c>
      <c r="BX444" s="95">
        <f t="shared" si="408"/>
        <v>0</v>
      </c>
      <c r="BY444" s="83" t="str">
        <f>IFERROR(VLOOKUP(TEXT($A444,"0000"),'AYP11'!$B$425:$AU$846,17,FALSE),"")</f>
        <v/>
      </c>
      <c r="BZ444" s="75">
        <f>IFERROR(VLOOKUP(BY444,'Criteria Table'!$A$2:$I$102,2,FALSE),0)</f>
        <v>0</v>
      </c>
      <c r="CA444" s="95">
        <f t="shared" si="409"/>
        <v>0</v>
      </c>
      <c r="CB444" s="83" t="str">
        <f>IFERROR(VLOOKUP(TEXT($A444,"0000"),'AYP11'!$B$3:$AU$424,17,FALSE),"")</f>
        <v/>
      </c>
      <c r="CC444" s="95">
        <f>IFERROR(VLOOKUP(CB444,'Criteria Table'!$A$2:$I$102,2,FALSE),0)</f>
        <v>0</v>
      </c>
      <c r="CD444" s="95">
        <f t="shared" si="410"/>
        <v>0</v>
      </c>
      <c r="CE444" s="83" t="str">
        <f>IFERROR(VLOOKUP(TEXT($A444,"0000"),'AYP11'!$B$1269:$AU$1690,17,FALSE),"")</f>
        <v/>
      </c>
      <c r="CF444" s="95">
        <f>IFERROR(VLOOKUP(CE444,'Criteria Table'!$A$2:$I$102,2,FALSE),0)</f>
        <v>0</v>
      </c>
      <c r="CG444" s="95">
        <f t="shared" si="411"/>
        <v>0</v>
      </c>
      <c r="CH444" s="83" t="str">
        <f>IFERROR(VLOOKUP(TEXT($A444,"0000"),'AYP11'!$B$1691:$AU$2112,17,FALSE),"")</f>
        <v/>
      </c>
      <c r="CI444" s="95">
        <f>IFERROR(VLOOKUP(CH444,'Criteria Table'!$A$2:$I$102,2,FALSE),0)</f>
        <v>0</v>
      </c>
      <c r="CJ444" s="95">
        <f t="shared" si="412"/>
        <v>0</v>
      </c>
      <c r="CK444" s="83" t="str">
        <f>IFERROR(VLOOKUP(TEXT($A444,"0000"),'AYP11'!$B$2535:$AU$2956,17,FALSE),"")</f>
        <v/>
      </c>
      <c r="CL444" s="95">
        <f>IFERROR(VLOOKUP(CK444,'Criteria Table'!$A$2:$I$102,2,FALSE),0)</f>
        <v>0</v>
      </c>
      <c r="CM444" s="95">
        <f t="shared" si="413"/>
        <v>0</v>
      </c>
      <c r="CN444" s="76" t="str">
        <f>IFERROR(VLOOKUP(TEXT($A444,"0000"),'AYP11'!$B$3379:$AU$3800,23,FALSE),"")</f>
        <v/>
      </c>
      <c r="CO444" s="95">
        <f>IFERROR(VLOOKUP(CN444,'Criteria Table'!$A$2:$I$102,2,FALSE),0)</f>
        <v>0</v>
      </c>
      <c r="CP444" s="95">
        <f t="shared" si="414"/>
        <v>0</v>
      </c>
      <c r="CQ444" s="76" t="str">
        <f>IFERROR(VLOOKUP(TEXT($A444,"0000"),'AYP11'!$B$847:$AU$1268,23,FALSE),"")</f>
        <v/>
      </c>
      <c r="CR444" s="95">
        <f>IFERROR(VLOOKUP(CQ444,'Criteria Table'!$A$2:$I$102,2,FALSE),0)</f>
        <v>0</v>
      </c>
      <c r="CS444" s="95">
        <f t="shared" si="415"/>
        <v>0</v>
      </c>
      <c r="CT444" s="76" t="str">
        <f>IFERROR(VLOOKUP(TEXT($A444,"0000"),'AYP11'!$B$2113:$AU$2534,23,FALSE),"")</f>
        <v/>
      </c>
      <c r="CU444" s="95">
        <f>IFERROR(VLOOKUP(CT444,'Criteria Table'!$A$2:$I$102,2,FALSE),0)</f>
        <v>0</v>
      </c>
      <c r="CV444" s="95">
        <f t="shared" si="416"/>
        <v>0</v>
      </c>
      <c r="CW444" s="76" t="str">
        <f>IFERROR(VLOOKUP(TEXT($A444,"0000"),'AYP11'!$B$425:$AU$846,23,FALSE),"")</f>
        <v/>
      </c>
      <c r="CX444" s="95">
        <f>IFERROR(VLOOKUP(CW444,'Criteria Table'!$A$2:$I$102,2,FALSE),0)</f>
        <v>0</v>
      </c>
      <c r="CY444" s="95">
        <f t="shared" si="417"/>
        <v>0</v>
      </c>
      <c r="CZ444" s="76" t="str">
        <f>IFERROR(VLOOKUP(TEXT($A444,"0000"),'AYP11'!$B$3:$AU$424,23,FALSE),"")</f>
        <v/>
      </c>
      <c r="DA444" s="95">
        <f>IFERROR(VLOOKUP(CZ444,'Criteria Table'!$A$2:$I$102,2,FALSE),0)</f>
        <v>0</v>
      </c>
      <c r="DB444" s="95">
        <f t="shared" si="418"/>
        <v>0</v>
      </c>
      <c r="DC444" s="76" t="str">
        <f>IFERROR(VLOOKUP(TEXT($A444,"0000"),'AYP11'!$B$1269:$AU$1690,23,FALSE),"")</f>
        <v/>
      </c>
      <c r="DD444" s="95">
        <f>IFERROR(VLOOKUP(DC444,'Criteria Table'!$A$2:$I$102,2,FALSE),0)</f>
        <v>0</v>
      </c>
      <c r="DE444" s="95">
        <f t="shared" si="419"/>
        <v>0</v>
      </c>
      <c r="DF444" s="76" t="str">
        <f>IFERROR(VLOOKUP(TEXT($A444,"0000"),'AYP11'!$B$1691:$AU$2112,23,FALSE),"")</f>
        <v/>
      </c>
      <c r="DG444" s="95">
        <f>IFERROR(VLOOKUP(DF444,'Criteria Table'!$A$2:$I$102,2,FALSE),0)</f>
        <v>0</v>
      </c>
      <c r="DH444" s="95">
        <f t="shared" si="420"/>
        <v>0</v>
      </c>
      <c r="DI444" s="76" t="str">
        <f>IFERROR(VLOOKUP(TEXT($A444,"0000"),'AYP11'!$B$2535:$AU$2956,23,FALSE),"")</f>
        <v/>
      </c>
      <c r="DJ444" s="95">
        <f>IFERROR(VLOOKUP(DI444,'Criteria Table'!$A$2:$I$102,2,FALSE),0)</f>
        <v>0</v>
      </c>
      <c r="DK444" s="95">
        <f t="shared" si="421"/>
        <v>0</v>
      </c>
      <c r="DL444" s="91" t="str">
        <f>IFERROR(VLOOKUP(TEXT($A444,"0000"),'AYP11'!$B$3379:$AU$3800,11,FALSE),"")</f>
        <v/>
      </c>
      <c r="DM444" s="95">
        <f t="shared" si="422"/>
        <v>0</v>
      </c>
      <c r="DN444" s="95">
        <f t="shared" si="423"/>
        <v>0</v>
      </c>
      <c r="DO444" s="91" t="str">
        <f>IFERROR(VLOOKUP(TEXT($A444,"0000"),'AYP11'!$B$847:$AU$1268,11,FALSE),"")</f>
        <v/>
      </c>
      <c r="DP444" s="95">
        <f t="shared" si="424"/>
        <v>0</v>
      </c>
      <c r="DQ444" s="95">
        <f t="shared" si="425"/>
        <v>0</v>
      </c>
      <c r="DR444" s="91" t="str">
        <f>IFERROR(VLOOKUP(TEXT($A444,"0000"),'AYP11'!$B$2113:$AU$2534,11,FALSE),"")</f>
        <v/>
      </c>
      <c r="DS444" s="95">
        <f t="shared" si="426"/>
        <v>0</v>
      </c>
      <c r="DT444" s="95">
        <f t="shared" si="427"/>
        <v>0</v>
      </c>
      <c r="DU444" s="91" t="str">
        <f>IFERROR(VLOOKUP(TEXT($A444,"0000"),'AYP11'!$B$425:$AU$846,11,FALSE),"")</f>
        <v/>
      </c>
      <c r="DV444" s="95">
        <f t="shared" si="428"/>
        <v>0</v>
      </c>
      <c r="DW444" s="95">
        <f t="shared" si="429"/>
        <v>0</v>
      </c>
      <c r="DX444" s="91" t="str">
        <f>IFERROR(VLOOKUP(TEXT($A444,"0000"),'AYP11'!$B$3:$AU$424,11,FALSE),"")</f>
        <v/>
      </c>
      <c r="DY444" s="95">
        <f t="shared" si="430"/>
        <v>0</v>
      </c>
      <c r="DZ444" s="95">
        <f t="shared" si="431"/>
        <v>0</v>
      </c>
      <c r="EA444" s="91" t="str">
        <f>IFERROR(VLOOKUP(TEXT($A444,"0000"),'AYP11'!$B$1269:$AU$1690,11,FALSE),"")</f>
        <v/>
      </c>
      <c r="EB444" s="95">
        <f t="shared" si="432"/>
        <v>0</v>
      </c>
      <c r="EC444" s="95">
        <f t="shared" si="433"/>
        <v>0</v>
      </c>
      <c r="ED444" s="91" t="str">
        <f>IFERROR(VLOOKUP(TEXT($A444,"0000"),'AYP11'!$B$1691:$AU$2112,11,FALSE),"")</f>
        <v/>
      </c>
      <c r="EE444" s="95">
        <f t="shared" si="434"/>
        <v>0</v>
      </c>
      <c r="EF444" s="95">
        <f t="shared" si="435"/>
        <v>0</v>
      </c>
      <c r="EG444" s="91" t="str">
        <f>IFERROR(VLOOKUP(TEXT($A444,"0000"),'AYP11'!$B$2535:$AU$2956,11,FALSE),"")</f>
        <v/>
      </c>
      <c r="EH444" s="95">
        <f t="shared" si="436"/>
        <v>0</v>
      </c>
      <c r="EI444" s="95">
        <f t="shared" si="437"/>
        <v>0</v>
      </c>
    </row>
    <row r="445" spans="1:147" x14ac:dyDescent="0.25">
      <c r="A445" s="248">
        <v>7850</v>
      </c>
      <c r="B445" s="291">
        <f t="shared" si="384"/>
        <v>28.571428571428569</v>
      </c>
      <c r="C445" s="50">
        <f>IFERROR(VLOOKUP(TEXT($A445,"0000"),'R-M11'!$A$2:$AA$500,4,FALSE),0)</f>
        <v>2</v>
      </c>
      <c r="D445" s="291">
        <f t="shared" si="385"/>
        <v>0</v>
      </c>
      <c r="E445" s="98">
        <f>IFERROR(SUM(VLOOKUP(TEXT($A445,"0000"),'R-M11'!$A$2:$AA$500,5,FALSE),VLOOKUP(TEXT($A445,"0000"),'R-M11'!$A$2:$AA$500,6,FALSE)),0)</f>
        <v>0</v>
      </c>
      <c r="F445" s="58">
        <f>IFERROR(VLOOKUP(TEXT($A445,"0000"),'R-M11'!$A$2:$AA$500,14,FALSE),0)</f>
        <v>7</v>
      </c>
      <c r="G445" s="230">
        <f t="shared" si="438"/>
        <v>33.541428571428568</v>
      </c>
      <c r="H445" s="97">
        <f t="shared" si="386"/>
        <v>2.3478999999999997</v>
      </c>
      <c r="I445" s="230">
        <f t="shared" si="439"/>
        <v>2.13</v>
      </c>
      <c r="J445" s="97">
        <f t="shared" si="387"/>
        <v>0.14910000000000001</v>
      </c>
      <c r="K445" s="230">
        <f t="shared" si="388"/>
        <v>29</v>
      </c>
      <c r="L445" s="121">
        <f>IFERROR(VLOOKUP(K445,'Criteria Table'!$A$2:$I$102,2,FALSE),"")</f>
        <v>7.1000000000000005</v>
      </c>
      <c r="M445" s="230">
        <f t="shared" si="389"/>
        <v>35.671428571428571</v>
      </c>
      <c r="N445" s="286">
        <f t="shared" si="390"/>
        <v>33.333333333333329</v>
      </c>
      <c r="O445" s="50">
        <f>IFERROR(VLOOKUP(TEXT($A445,"0000"),'R-M11'!$A$2:$AA$500,17,FALSE),"")</f>
        <v>1</v>
      </c>
      <c r="P445" s="286">
        <f t="shared" si="391"/>
        <v>0</v>
      </c>
      <c r="Q445" s="98">
        <f>IFERROR(SUM(VLOOKUP(TEXT($A445,"0000"),'R-M11'!$A$2:$AA$500,18,FALSE),VLOOKUP(TEXT($A445,"0000"),'R-M11'!$A$2:$AA$500,19,FALSE)),0)</f>
        <v>0</v>
      </c>
      <c r="R445" s="69">
        <f>IFERROR(VLOOKUP(TEXT($A445,"0000"),'R-M11'!$A$2:$AA$500,27,FALSE),0)</f>
        <v>3</v>
      </c>
      <c r="S445" s="121">
        <f t="shared" si="440"/>
        <v>38.023333333333326</v>
      </c>
      <c r="T445" s="70">
        <f t="shared" si="392"/>
        <v>1.1406999999999998</v>
      </c>
      <c r="U445" s="121">
        <f t="shared" si="441"/>
        <v>2.0099999999999998</v>
      </c>
      <c r="V445" s="70">
        <f t="shared" si="393"/>
        <v>6.0299999999999992E-2</v>
      </c>
      <c r="W445" s="121">
        <f t="shared" si="394"/>
        <v>33</v>
      </c>
      <c r="X445" s="124">
        <f>IFERROR(VLOOKUP(W445,'Criteria Table'!$A$2:$I$102,2,FALSE),"")</f>
        <v>6.7</v>
      </c>
      <c r="Y445" s="121">
        <f t="shared" si="395"/>
        <v>40.033333333333324</v>
      </c>
      <c r="Z445" s="92" t="str">
        <f>IFERROR(IF(VLOOKUP(A445,'SG11'!$A$3:$AI$500,18,FALSE)="","NA",VLOOKUP(A445,'SG11'!$A$3:$AI$500,18,FALSE)),"")</f>
        <v/>
      </c>
      <c r="AA445" s="75" t="str">
        <f>IFERROR(VLOOKUP(Z445,'Criteria Table'!$A$2:$I$102,6,FALSE),"NA")</f>
        <v>NA</v>
      </c>
      <c r="AB445" s="95">
        <f t="shared" si="442"/>
        <v>0</v>
      </c>
      <c r="AC445" s="84" t="str">
        <f>IFERROR(IF(VLOOKUP(A445,'SG11'!$A$3:$AI$500,19,FALSE)="","NA",VLOOKUP(A445,'SG11'!$A$3:$AI$500,19,FALSE)),"")</f>
        <v/>
      </c>
      <c r="AD445" s="75" t="str">
        <f>IFERROR(VLOOKUP(AC445,'Criteria Table'!$A$2:$I$102,6,FALSE),"NA")</f>
        <v>NA</v>
      </c>
      <c r="AE445" s="95">
        <f t="shared" si="443"/>
        <v>0</v>
      </c>
      <c r="AF445" s="92" t="str">
        <f>IFERROR(IF(VLOOKUP(A445,'SG11'!$A$3:$AI$500,20,FALSE)="","NA",VLOOKUP(A445,'SG11'!$A$3:$AI$500,20,FALSE)),"")</f>
        <v/>
      </c>
      <c r="AG445" s="75" t="str">
        <f>IFERROR(VLOOKUP(AF445,'Criteria Table'!$A$2:$I$102,6,FALSE),"NA")</f>
        <v>NA</v>
      </c>
      <c r="AH445" s="95">
        <f t="shared" si="444"/>
        <v>0</v>
      </c>
      <c r="AI445" s="84" t="str">
        <f>IFERROR(IF(VLOOKUP(A445,'SG11'!$A$3:$AI$500,21,FALSE)="","NA",VLOOKUP(A445,'SG11'!$A$3:$AI$500,21,FALSE)),"")</f>
        <v/>
      </c>
      <c r="AJ445" s="75" t="str">
        <f>IFERROR(VLOOKUP(AI445,'Criteria Table'!$A$2:$I$102,6,FALSE),"NA")</f>
        <v>NA</v>
      </c>
      <c r="AK445" s="95">
        <f t="shared" si="445"/>
        <v>0</v>
      </c>
      <c r="AL445" s="99">
        <f>IFERROR(VLOOKUP(TEXT(A445,"0000"),'W11'!$A$1:$E$500,4,FALSE)/AP445*100,"")</f>
        <v>50</v>
      </c>
      <c r="AM445" s="97">
        <f>IFERROR(VLOOKUP(TEXT(A445,"0000"),'W11'!$A$1:$E$500,4,FALSE),"")</f>
        <v>1</v>
      </c>
      <c r="AN445" s="99">
        <f t="shared" si="396"/>
        <v>51</v>
      </c>
      <c r="AO445" s="97">
        <f t="shared" si="397"/>
        <v>1.02</v>
      </c>
      <c r="AP445" s="99">
        <f>IFERROR(VLOOKUP(TEXT(A445,"0000"),'W11'!$A$1:$E$500,5,FALSE),"")</f>
        <v>2</v>
      </c>
      <c r="AQ445" s="97">
        <f>IFERROR(VLOOKUP(ROUND(AL445,0),'Criteria Table'!$A$2:$I$102,4,FALSE),0)</f>
        <v>1</v>
      </c>
      <c r="AR445" s="128"/>
      <c r="AS445" s="95"/>
      <c r="AT445" s="95"/>
      <c r="AU445" s="100">
        <f>IFERROR(VLOOKUP(TEXT(A445,"0000"),'Sci11'!$A$3:$N$492,4,FALSE)/VLOOKUP(TEXT(A445,"0000"),'Sci11'!$A$3:$N$492,14,FALSE)*100,"")</f>
        <v>0</v>
      </c>
      <c r="AV445" s="101">
        <f>SUM(VLOOKUP(TEXT(A445,"0000"),'Sci11'!$A$3:$N$492,5,FALSE),VLOOKUP(TEXT(A445,"0000"),'Sci11'!$A$3:$N$492,6,FALSE))/VLOOKUP(TEXT(A445,"0000"),'Sci11'!$A$3:$N$492,14,FALSE)*100</f>
        <v>0</v>
      </c>
      <c r="AW445" s="100">
        <f t="shared" si="446"/>
        <v>7</v>
      </c>
      <c r="AX445" s="101">
        <f>IFERROR(AW445/100*VLOOKUP(TEXT(A445,"0000"),'Sci11'!$A$3:$N$492,14,FALSE),"")</f>
        <v>0.21000000000000002</v>
      </c>
      <c r="AY445" s="100">
        <f t="shared" si="447"/>
        <v>3</v>
      </c>
      <c r="AZ445" s="101">
        <f>IFERROR(AY445/100*VLOOKUP(TEXT(A445,"0000"),'Sci11'!$A$3:$N$492,14,FALSE),"")</f>
        <v>0.09</v>
      </c>
      <c r="BA445" s="100">
        <f t="shared" si="398"/>
        <v>0</v>
      </c>
      <c r="BB445" s="101">
        <f>IFERROR(VLOOKUP(BA445,'Criteria Table'!$A$2:$I$102,2,FALSE),"")</f>
        <v>10</v>
      </c>
      <c r="BC445" s="101">
        <f t="shared" si="399"/>
        <v>10</v>
      </c>
      <c r="BD445" s="82" t="str">
        <f>IFERROR(VLOOKUP(A445,ATTx11!$A$2:$N$500,4,FALSE),"")</f>
        <v/>
      </c>
      <c r="BE445" s="95">
        <f t="shared" si="400"/>
        <v>0</v>
      </c>
      <c r="BF445" s="96">
        <f t="shared" si="401"/>
        <v>0</v>
      </c>
      <c r="BG445" s="70" t="str">
        <f>IFERROR(VLOOKUP(A445,ATTx11!$A$2:$N$500,11,FALSE),"")</f>
        <v/>
      </c>
      <c r="BH445" s="95" t="str">
        <f t="shared" si="402"/>
        <v/>
      </c>
      <c r="BI445" s="70" t="str">
        <f>IFERROR(VLOOKUP(A445,ATTx11!$A$2:$N$500,12,FALSE),"")</f>
        <v/>
      </c>
      <c r="BJ445" s="97" t="str">
        <f t="shared" si="403"/>
        <v/>
      </c>
      <c r="BK445" s="84" t="str">
        <f>IFERROR(VLOOKUP(A445,ATTx11!$A$2:$N$500,7,FALSE),"")</f>
        <v/>
      </c>
      <c r="BL445" s="97" t="str">
        <f t="shared" si="404"/>
        <v/>
      </c>
      <c r="BM445" s="84" t="str">
        <f>IFERROR(VLOOKUP(A445,ATTx11!$A$2:$N$500,8,FALSE),"")</f>
        <v/>
      </c>
      <c r="BN445" s="95" t="str">
        <f t="shared" si="405"/>
        <v/>
      </c>
      <c r="BO445" s="95"/>
      <c r="BP445" s="83" t="str">
        <f>IFERROR(VLOOKUP(TEXT($A445,"0000"),'AYP11'!$B$3379:$AU$3800,17,FALSE),"")</f>
        <v/>
      </c>
      <c r="BQ445" s="75">
        <f>IFERROR(VLOOKUP(BP445,'Criteria Table'!$A$2:$I$102,2,FALSE),0)</f>
        <v>0</v>
      </c>
      <c r="BR445" s="95">
        <f t="shared" si="406"/>
        <v>0</v>
      </c>
      <c r="BS445" s="83" t="str">
        <f>IFERROR(VLOOKUP(TEXT($A445,"0000"),'AYP11'!$B$847:$AU$1268,17,FALSE),"")</f>
        <v/>
      </c>
      <c r="BT445" s="75">
        <f>IFERROR(VLOOKUP(BS445,'Criteria Table'!$A$2:$I$102,2,FALSE),0)</f>
        <v>0</v>
      </c>
      <c r="BU445" s="95">
        <f t="shared" si="407"/>
        <v>0</v>
      </c>
      <c r="BV445" s="83" t="str">
        <f>IFERROR(VLOOKUP(TEXT($A445,"0000"),'AYP11'!$B$2113:$AU$2534,17,FALSE),"")</f>
        <v/>
      </c>
      <c r="BW445" s="75">
        <f>IFERROR(VLOOKUP(BV445,'Criteria Table'!$A$2:$I$102,2,FALSE),0)</f>
        <v>0</v>
      </c>
      <c r="BX445" s="95">
        <f t="shared" si="408"/>
        <v>0</v>
      </c>
      <c r="BY445" s="83" t="str">
        <f>IFERROR(VLOOKUP(TEXT($A445,"0000"),'AYP11'!$B$425:$AU$846,17,FALSE),"")</f>
        <v/>
      </c>
      <c r="BZ445" s="75">
        <f>IFERROR(VLOOKUP(BY445,'Criteria Table'!$A$2:$I$102,2,FALSE),0)</f>
        <v>0</v>
      </c>
      <c r="CA445" s="95">
        <f t="shared" si="409"/>
        <v>0</v>
      </c>
      <c r="CB445" s="83" t="str">
        <f>IFERROR(VLOOKUP(TEXT($A445,"0000"),'AYP11'!$B$3:$AU$424,17,FALSE),"")</f>
        <v/>
      </c>
      <c r="CC445" s="95">
        <f>IFERROR(VLOOKUP(CB445,'Criteria Table'!$A$2:$I$102,2,FALSE),0)</f>
        <v>0</v>
      </c>
      <c r="CD445" s="95">
        <f t="shared" si="410"/>
        <v>0</v>
      </c>
      <c r="CE445" s="83" t="str">
        <f>IFERROR(VLOOKUP(TEXT($A445,"0000"),'AYP11'!$B$1269:$AU$1690,17,FALSE),"")</f>
        <v/>
      </c>
      <c r="CF445" s="95">
        <f>IFERROR(VLOOKUP(CE445,'Criteria Table'!$A$2:$I$102,2,FALSE),0)</f>
        <v>0</v>
      </c>
      <c r="CG445" s="95">
        <f t="shared" si="411"/>
        <v>0</v>
      </c>
      <c r="CH445" s="83" t="str">
        <f>IFERROR(VLOOKUP(TEXT($A445,"0000"),'AYP11'!$B$1691:$AU$2112,17,FALSE),"")</f>
        <v/>
      </c>
      <c r="CI445" s="95">
        <f>IFERROR(VLOOKUP(CH445,'Criteria Table'!$A$2:$I$102,2,FALSE),0)</f>
        <v>0</v>
      </c>
      <c r="CJ445" s="95">
        <f t="shared" si="412"/>
        <v>0</v>
      </c>
      <c r="CK445" s="83" t="str">
        <f>IFERROR(VLOOKUP(TEXT($A445,"0000"),'AYP11'!$B$2535:$AU$2956,17,FALSE),"")</f>
        <v/>
      </c>
      <c r="CL445" s="95">
        <f>IFERROR(VLOOKUP(CK445,'Criteria Table'!$A$2:$I$102,2,FALSE),0)</f>
        <v>0</v>
      </c>
      <c r="CM445" s="95">
        <f t="shared" si="413"/>
        <v>0</v>
      </c>
      <c r="CN445" s="76" t="str">
        <f>IFERROR(VLOOKUP(TEXT($A445,"0000"),'AYP11'!$B$3379:$AU$3800,23,FALSE),"")</f>
        <v/>
      </c>
      <c r="CO445" s="95">
        <f>IFERROR(VLOOKUP(CN445,'Criteria Table'!$A$2:$I$102,2,FALSE),0)</f>
        <v>0</v>
      </c>
      <c r="CP445" s="95">
        <f t="shared" si="414"/>
        <v>0</v>
      </c>
      <c r="CQ445" s="76" t="str">
        <f>IFERROR(VLOOKUP(TEXT($A445,"0000"),'AYP11'!$B$847:$AU$1268,23,FALSE),"")</f>
        <v/>
      </c>
      <c r="CR445" s="95">
        <f>IFERROR(VLOOKUP(CQ445,'Criteria Table'!$A$2:$I$102,2,FALSE),0)</f>
        <v>0</v>
      </c>
      <c r="CS445" s="95">
        <f t="shared" si="415"/>
        <v>0</v>
      </c>
      <c r="CT445" s="76" t="str">
        <f>IFERROR(VLOOKUP(TEXT($A445,"0000"),'AYP11'!$B$2113:$AU$2534,23,FALSE),"")</f>
        <v/>
      </c>
      <c r="CU445" s="95">
        <f>IFERROR(VLOOKUP(CT445,'Criteria Table'!$A$2:$I$102,2,FALSE),0)</f>
        <v>0</v>
      </c>
      <c r="CV445" s="95">
        <f t="shared" si="416"/>
        <v>0</v>
      </c>
      <c r="CW445" s="76" t="str">
        <f>IFERROR(VLOOKUP(TEXT($A445,"0000"),'AYP11'!$B$425:$AU$846,23,FALSE),"")</f>
        <v/>
      </c>
      <c r="CX445" s="95">
        <f>IFERROR(VLOOKUP(CW445,'Criteria Table'!$A$2:$I$102,2,FALSE),0)</f>
        <v>0</v>
      </c>
      <c r="CY445" s="95">
        <f t="shared" si="417"/>
        <v>0</v>
      </c>
      <c r="CZ445" s="76" t="str">
        <f>IFERROR(VLOOKUP(TEXT($A445,"0000"),'AYP11'!$B$3:$AU$424,23,FALSE),"")</f>
        <v/>
      </c>
      <c r="DA445" s="95">
        <f>IFERROR(VLOOKUP(CZ445,'Criteria Table'!$A$2:$I$102,2,FALSE),0)</f>
        <v>0</v>
      </c>
      <c r="DB445" s="95">
        <f t="shared" si="418"/>
        <v>0</v>
      </c>
      <c r="DC445" s="76" t="str">
        <f>IFERROR(VLOOKUP(TEXT($A445,"0000"),'AYP11'!$B$1269:$AU$1690,23,FALSE),"")</f>
        <v/>
      </c>
      <c r="DD445" s="95">
        <f>IFERROR(VLOOKUP(DC445,'Criteria Table'!$A$2:$I$102,2,FALSE),0)</f>
        <v>0</v>
      </c>
      <c r="DE445" s="95">
        <f t="shared" si="419"/>
        <v>0</v>
      </c>
      <c r="DF445" s="76" t="str">
        <f>IFERROR(VLOOKUP(TEXT($A445,"0000"),'AYP11'!$B$1691:$AU$2112,23,FALSE),"")</f>
        <v/>
      </c>
      <c r="DG445" s="95">
        <f>IFERROR(VLOOKUP(DF445,'Criteria Table'!$A$2:$I$102,2,FALSE),0)</f>
        <v>0</v>
      </c>
      <c r="DH445" s="95">
        <f t="shared" si="420"/>
        <v>0</v>
      </c>
      <c r="DI445" s="76" t="str">
        <f>IFERROR(VLOOKUP(TEXT($A445,"0000"),'AYP11'!$B$2535:$AU$2956,23,FALSE),"")</f>
        <v/>
      </c>
      <c r="DJ445" s="95">
        <f>IFERROR(VLOOKUP(DI445,'Criteria Table'!$A$2:$I$102,2,FALSE),0)</f>
        <v>0</v>
      </c>
      <c r="DK445" s="95">
        <f t="shared" si="421"/>
        <v>0</v>
      </c>
      <c r="DL445" s="91" t="str">
        <f>IFERROR(VLOOKUP(TEXT($A445,"0000"),'AYP11'!$B$3379:$AU$3800,11,FALSE),"")</f>
        <v/>
      </c>
      <c r="DM445" s="95">
        <f t="shared" si="422"/>
        <v>0</v>
      </c>
      <c r="DN445" s="95">
        <f t="shared" si="423"/>
        <v>0</v>
      </c>
      <c r="DO445" s="91" t="str">
        <f>IFERROR(VLOOKUP(TEXT($A445,"0000"),'AYP11'!$B$847:$AU$1268,11,FALSE),"")</f>
        <v/>
      </c>
      <c r="DP445" s="95">
        <f t="shared" si="424"/>
        <v>0</v>
      </c>
      <c r="DQ445" s="95">
        <f t="shared" si="425"/>
        <v>0</v>
      </c>
      <c r="DR445" s="91" t="str">
        <f>IFERROR(VLOOKUP(TEXT($A445,"0000"),'AYP11'!$B$2113:$AU$2534,11,FALSE),"")</f>
        <v/>
      </c>
      <c r="DS445" s="95">
        <f t="shared" si="426"/>
        <v>0</v>
      </c>
      <c r="DT445" s="95">
        <f t="shared" si="427"/>
        <v>0</v>
      </c>
      <c r="DU445" s="91" t="str">
        <f>IFERROR(VLOOKUP(TEXT($A445,"0000"),'AYP11'!$B$425:$AU$846,11,FALSE),"")</f>
        <v/>
      </c>
      <c r="DV445" s="95">
        <f t="shared" si="428"/>
        <v>0</v>
      </c>
      <c r="DW445" s="95">
        <f t="shared" si="429"/>
        <v>0</v>
      </c>
      <c r="DX445" s="91" t="str">
        <f>IFERROR(VLOOKUP(TEXT($A445,"0000"),'AYP11'!$B$3:$AU$424,11,FALSE),"")</f>
        <v/>
      </c>
      <c r="DY445" s="95">
        <f t="shared" si="430"/>
        <v>0</v>
      </c>
      <c r="DZ445" s="95">
        <f t="shared" si="431"/>
        <v>0</v>
      </c>
      <c r="EA445" s="91" t="str">
        <f>IFERROR(VLOOKUP(TEXT($A445,"0000"),'AYP11'!$B$1269:$AU$1690,11,FALSE),"")</f>
        <v/>
      </c>
      <c r="EB445" s="95">
        <f t="shared" si="432"/>
        <v>0</v>
      </c>
      <c r="EC445" s="95">
        <f t="shared" si="433"/>
        <v>0</v>
      </c>
      <c r="ED445" s="91" t="str">
        <f>IFERROR(VLOOKUP(TEXT($A445,"0000"),'AYP11'!$B$1691:$AU$2112,11,FALSE),"")</f>
        <v/>
      </c>
      <c r="EE445" s="95">
        <f t="shared" si="434"/>
        <v>0</v>
      </c>
      <c r="EF445" s="95">
        <f t="shared" si="435"/>
        <v>0</v>
      </c>
      <c r="EG445" s="91" t="str">
        <f>IFERROR(VLOOKUP(TEXT($A445,"0000"),'AYP11'!$B$2535:$AU$2956,11,FALSE),"")</f>
        <v/>
      </c>
      <c r="EH445" s="95">
        <f t="shared" si="436"/>
        <v>0</v>
      </c>
      <c r="EI445" s="95">
        <f t="shared" si="437"/>
        <v>0</v>
      </c>
    </row>
    <row r="446" spans="1:147" x14ac:dyDescent="0.25">
      <c r="A446" s="248">
        <v>7851</v>
      </c>
      <c r="B446" s="291">
        <f t="shared" si="384"/>
        <v>0</v>
      </c>
      <c r="C446" s="50">
        <f>IFERROR(VLOOKUP(TEXT($A446,"0000"),'R-M11'!$A$2:$AA$500,4,FALSE),0)</f>
        <v>0</v>
      </c>
      <c r="D446" s="291">
        <f t="shared" si="385"/>
        <v>0</v>
      </c>
      <c r="E446" s="98">
        <f>IFERROR(SUM(VLOOKUP(TEXT($A446,"0000"),'R-M11'!$A$2:$AA$500,5,FALSE),VLOOKUP(TEXT($A446,"0000"),'R-M11'!$A$2:$AA$500,6,FALSE)),0)</f>
        <v>0</v>
      </c>
      <c r="F446" s="58">
        <f>IFERROR(VLOOKUP(TEXT($A446,"0000"),'R-M11'!$A$2:$AA$500,14,FALSE),0)</f>
        <v>8</v>
      </c>
      <c r="G446" s="230">
        <f t="shared" si="438"/>
        <v>7</v>
      </c>
      <c r="H446" s="97">
        <f t="shared" si="386"/>
        <v>0.56000000000000005</v>
      </c>
      <c r="I446" s="230">
        <f t="shared" si="439"/>
        <v>3</v>
      </c>
      <c r="J446" s="97">
        <f t="shared" si="387"/>
        <v>0.24</v>
      </c>
      <c r="K446" s="230">
        <f t="shared" si="388"/>
        <v>0</v>
      </c>
      <c r="L446" s="121">
        <f>IFERROR(VLOOKUP(K446,'Criteria Table'!$A$2:$I$102,2,FALSE),"")</f>
        <v>10</v>
      </c>
      <c r="M446" s="230">
        <f t="shared" si="389"/>
        <v>10</v>
      </c>
      <c r="N446" s="286">
        <f t="shared" si="390"/>
        <v>0</v>
      </c>
      <c r="O446" s="50">
        <f>IFERROR(VLOOKUP(TEXT($A446,"0000"),'R-M11'!$A$2:$AA$500,17,FALSE),"")</f>
        <v>0</v>
      </c>
      <c r="P446" s="286">
        <f t="shared" si="391"/>
        <v>0</v>
      </c>
      <c r="Q446" s="98">
        <f>IFERROR(SUM(VLOOKUP(TEXT($A446,"0000"),'R-M11'!$A$2:$AA$500,18,FALSE),VLOOKUP(TEXT($A446,"0000"),'R-M11'!$A$2:$AA$500,19,FALSE)),0)</f>
        <v>0</v>
      </c>
      <c r="R446" s="69">
        <f>IFERROR(VLOOKUP(TEXT($A446,"0000"),'R-M11'!$A$2:$AA$500,27,FALSE),0)</f>
        <v>2</v>
      </c>
      <c r="S446" s="121">
        <f t="shared" si="440"/>
        <v>7</v>
      </c>
      <c r="T446" s="70">
        <f t="shared" si="392"/>
        <v>0.14000000000000001</v>
      </c>
      <c r="U446" s="121">
        <f t="shared" si="441"/>
        <v>3</v>
      </c>
      <c r="V446" s="70">
        <f t="shared" si="393"/>
        <v>0.06</v>
      </c>
      <c r="W446" s="121">
        <f t="shared" si="394"/>
        <v>0</v>
      </c>
      <c r="X446" s="124">
        <f>IFERROR(VLOOKUP(W446,'Criteria Table'!$A$2:$I$102,2,FALSE),"")</f>
        <v>10</v>
      </c>
      <c r="Y446" s="121">
        <f t="shared" si="395"/>
        <v>10</v>
      </c>
      <c r="Z446" s="92" t="str">
        <f>IFERROR(IF(VLOOKUP(A446,'SG11'!$A$3:$AI$500,18,FALSE)="","NA",VLOOKUP(A446,'SG11'!$A$3:$AI$500,18,FALSE)),"")</f>
        <v/>
      </c>
      <c r="AA446" s="75" t="str">
        <f>IFERROR(VLOOKUP(Z446,'Criteria Table'!$A$2:$I$102,6,FALSE),"NA")</f>
        <v>NA</v>
      </c>
      <c r="AB446" s="95">
        <f t="shared" si="442"/>
        <v>0</v>
      </c>
      <c r="AC446" s="84" t="str">
        <f>IFERROR(IF(VLOOKUP(A446,'SG11'!$A$3:$AI$500,19,FALSE)="","NA",VLOOKUP(A446,'SG11'!$A$3:$AI$500,19,FALSE)),"")</f>
        <v/>
      </c>
      <c r="AD446" s="75" t="str">
        <f>IFERROR(VLOOKUP(AC446,'Criteria Table'!$A$2:$I$102,6,FALSE),"NA")</f>
        <v>NA</v>
      </c>
      <c r="AE446" s="95">
        <f t="shared" si="443"/>
        <v>0</v>
      </c>
      <c r="AF446" s="92" t="str">
        <f>IFERROR(IF(VLOOKUP(A446,'SG11'!$A$3:$AI$500,20,FALSE)="","NA",VLOOKUP(A446,'SG11'!$A$3:$AI$500,20,FALSE)),"")</f>
        <v/>
      </c>
      <c r="AG446" s="75" t="str">
        <f>IFERROR(VLOOKUP(AF446,'Criteria Table'!$A$2:$I$102,6,FALSE),"NA")</f>
        <v>NA</v>
      </c>
      <c r="AH446" s="95">
        <f t="shared" si="444"/>
        <v>0</v>
      </c>
      <c r="AI446" s="84" t="str">
        <f>IFERROR(IF(VLOOKUP(A446,'SG11'!$A$3:$AI$500,21,FALSE)="","NA",VLOOKUP(A446,'SG11'!$A$3:$AI$500,21,FALSE)),"")</f>
        <v/>
      </c>
      <c r="AJ446" s="75" t="str">
        <f>IFERROR(VLOOKUP(AI446,'Criteria Table'!$A$2:$I$102,6,FALSE),"NA")</f>
        <v>NA</v>
      </c>
      <c r="AK446" s="95">
        <f t="shared" si="445"/>
        <v>0</v>
      </c>
      <c r="AL446" s="99">
        <f>IFERROR(VLOOKUP(TEXT(A446,"0000"),'W11'!$A$1:$E$500,4,FALSE)/AP446*100,"")</f>
        <v>100</v>
      </c>
      <c r="AM446" s="97">
        <f>IFERROR(VLOOKUP(TEXT(A446,"0000"),'W11'!$A$1:$E$500,4,FALSE),"")</f>
        <v>2</v>
      </c>
      <c r="AN446" s="99">
        <f t="shared" si="396"/>
        <v>100</v>
      </c>
      <c r="AO446" s="97">
        <f t="shared" si="397"/>
        <v>2</v>
      </c>
      <c r="AP446" s="99">
        <f>IFERROR(VLOOKUP(TEXT(A446,"0000"),'W11'!$A$1:$E$500,5,FALSE),"")</f>
        <v>2</v>
      </c>
      <c r="AQ446" s="97">
        <f>IFERROR(VLOOKUP(ROUND(AL446,0),'Criteria Table'!$A$2:$I$102,4,FALSE),0)</f>
        <v>0</v>
      </c>
      <c r="AR446" s="128"/>
      <c r="AS446" s="95"/>
      <c r="AT446" s="95"/>
      <c r="AU446" s="100">
        <f>IFERROR(VLOOKUP(TEXT(A446,"0000"),'Sci11'!$A$3:$N$492,4,FALSE)/VLOOKUP(TEXT(A446,"0000"),'Sci11'!$A$3:$N$492,14,FALSE)*100,"")</f>
        <v>0</v>
      </c>
      <c r="AV446" s="101">
        <f>SUM(VLOOKUP(TEXT(A446,"0000"),'Sci11'!$A$3:$N$492,5,FALSE),VLOOKUP(TEXT(A446,"0000"),'Sci11'!$A$3:$N$492,6,FALSE))/VLOOKUP(TEXT(A446,"0000"),'Sci11'!$A$3:$N$492,14,FALSE)*100</f>
        <v>0</v>
      </c>
      <c r="AW446" s="100">
        <f t="shared" si="446"/>
        <v>7</v>
      </c>
      <c r="AX446" s="101">
        <f>IFERROR(AW446/100*VLOOKUP(TEXT(A446,"0000"),'Sci11'!$A$3:$N$492,14,FALSE),"")</f>
        <v>7.0000000000000007E-2</v>
      </c>
      <c r="AY446" s="100">
        <f t="shared" si="447"/>
        <v>3</v>
      </c>
      <c r="AZ446" s="101">
        <f>IFERROR(AY446/100*VLOOKUP(TEXT(A446,"0000"),'Sci11'!$A$3:$N$492,14,FALSE),"")</f>
        <v>0.03</v>
      </c>
      <c r="BA446" s="100">
        <f t="shared" si="398"/>
        <v>0</v>
      </c>
      <c r="BB446" s="101">
        <f>IFERROR(VLOOKUP(BA446,'Criteria Table'!$A$2:$I$102,2,FALSE),"")</f>
        <v>10</v>
      </c>
      <c r="BC446" s="101">
        <f t="shared" si="399"/>
        <v>10</v>
      </c>
      <c r="BD446" s="82" t="str">
        <f>IFERROR(VLOOKUP(A446,ATTx11!$A$2:$N$500,4,FALSE),"")</f>
        <v/>
      </c>
      <c r="BE446" s="95">
        <f t="shared" si="400"/>
        <v>0</v>
      </c>
      <c r="BF446" s="96">
        <f t="shared" si="401"/>
        <v>0</v>
      </c>
      <c r="BG446" s="70" t="str">
        <f>IFERROR(VLOOKUP(A446,ATTx11!$A$2:$N$500,11,FALSE),"")</f>
        <v/>
      </c>
      <c r="BH446" s="95" t="str">
        <f t="shared" si="402"/>
        <v/>
      </c>
      <c r="BI446" s="70" t="str">
        <f>IFERROR(VLOOKUP(A446,ATTx11!$A$2:$N$500,12,FALSE),"")</f>
        <v/>
      </c>
      <c r="BJ446" s="97" t="str">
        <f t="shared" si="403"/>
        <v/>
      </c>
      <c r="BK446" s="84" t="str">
        <f>IFERROR(VLOOKUP(A446,ATTx11!$A$2:$N$500,7,FALSE),"")</f>
        <v/>
      </c>
      <c r="BL446" s="97" t="str">
        <f t="shared" si="404"/>
        <v/>
      </c>
      <c r="BM446" s="84" t="str">
        <f>IFERROR(VLOOKUP(A446,ATTx11!$A$2:$N$500,8,FALSE),"")</f>
        <v/>
      </c>
      <c r="BN446" s="95" t="str">
        <f t="shared" si="405"/>
        <v/>
      </c>
      <c r="BO446" s="95"/>
      <c r="BP446" s="83" t="str">
        <f>IFERROR(VLOOKUP(TEXT($A446,"0000"),'AYP11'!$B$3379:$AU$3800,17,FALSE),"")</f>
        <v/>
      </c>
      <c r="BQ446" s="75">
        <f>IFERROR(VLOOKUP(BP446,'Criteria Table'!$A$2:$I$102,2,FALSE),0)</f>
        <v>0</v>
      </c>
      <c r="BR446" s="95">
        <f t="shared" si="406"/>
        <v>0</v>
      </c>
      <c r="BS446" s="83" t="str">
        <f>IFERROR(VLOOKUP(TEXT($A446,"0000"),'AYP11'!$B$847:$AU$1268,17,FALSE),"")</f>
        <v/>
      </c>
      <c r="BT446" s="75">
        <f>IFERROR(VLOOKUP(BS446,'Criteria Table'!$A$2:$I$102,2,FALSE),0)</f>
        <v>0</v>
      </c>
      <c r="BU446" s="95">
        <f t="shared" si="407"/>
        <v>0</v>
      </c>
      <c r="BV446" s="83" t="str">
        <f>IFERROR(VLOOKUP(TEXT($A446,"0000"),'AYP11'!$B$2113:$AU$2534,17,FALSE),"")</f>
        <v/>
      </c>
      <c r="BW446" s="75">
        <f>IFERROR(VLOOKUP(BV446,'Criteria Table'!$A$2:$I$102,2,FALSE),0)</f>
        <v>0</v>
      </c>
      <c r="BX446" s="95">
        <f t="shared" si="408"/>
        <v>0</v>
      </c>
      <c r="BY446" s="83" t="str">
        <f>IFERROR(VLOOKUP(TEXT($A446,"0000"),'AYP11'!$B$425:$AU$846,17,FALSE),"")</f>
        <v/>
      </c>
      <c r="BZ446" s="75">
        <f>IFERROR(VLOOKUP(BY446,'Criteria Table'!$A$2:$I$102,2,FALSE),0)</f>
        <v>0</v>
      </c>
      <c r="CA446" s="95">
        <f t="shared" si="409"/>
        <v>0</v>
      </c>
      <c r="CB446" s="83" t="str">
        <f>IFERROR(VLOOKUP(TEXT($A446,"0000"),'AYP11'!$B$3:$AU$424,17,FALSE),"")</f>
        <v/>
      </c>
      <c r="CC446" s="95">
        <f>IFERROR(VLOOKUP(CB446,'Criteria Table'!$A$2:$I$102,2,FALSE),0)</f>
        <v>0</v>
      </c>
      <c r="CD446" s="95">
        <f t="shared" si="410"/>
        <v>0</v>
      </c>
      <c r="CE446" s="83" t="str">
        <f>IFERROR(VLOOKUP(TEXT($A446,"0000"),'AYP11'!$B$1269:$AU$1690,17,FALSE),"")</f>
        <v/>
      </c>
      <c r="CF446" s="95">
        <f>IFERROR(VLOOKUP(CE446,'Criteria Table'!$A$2:$I$102,2,FALSE),0)</f>
        <v>0</v>
      </c>
      <c r="CG446" s="95">
        <f t="shared" si="411"/>
        <v>0</v>
      </c>
      <c r="CH446" s="83" t="str">
        <f>IFERROR(VLOOKUP(TEXT($A446,"0000"),'AYP11'!$B$1691:$AU$2112,17,FALSE),"")</f>
        <v/>
      </c>
      <c r="CI446" s="95">
        <f>IFERROR(VLOOKUP(CH446,'Criteria Table'!$A$2:$I$102,2,FALSE),0)</f>
        <v>0</v>
      </c>
      <c r="CJ446" s="95">
        <f t="shared" si="412"/>
        <v>0</v>
      </c>
      <c r="CK446" s="83" t="str">
        <f>IFERROR(VLOOKUP(TEXT($A446,"0000"),'AYP11'!$B$2535:$AU$2956,17,FALSE),"")</f>
        <v/>
      </c>
      <c r="CL446" s="95">
        <f>IFERROR(VLOOKUP(CK446,'Criteria Table'!$A$2:$I$102,2,FALSE),0)</f>
        <v>0</v>
      </c>
      <c r="CM446" s="95">
        <f t="shared" si="413"/>
        <v>0</v>
      </c>
      <c r="CN446" s="76" t="str">
        <f>IFERROR(VLOOKUP(TEXT($A446,"0000"),'AYP11'!$B$3379:$AU$3800,23,FALSE),"")</f>
        <v/>
      </c>
      <c r="CO446" s="95">
        <f>IFERROR(VLOOKUP(CN446,'Criteria Table'!$A$2:$I$102,2,FALSE),0)</f>
        <v>0</v>
      </c>
      <c r="CP446" s="95">
        <f t="shared" si="414"/>
        <v>0</v>
      </c>
      <c r="CQ446" s="76" t="str">
        <f>IFERROR(VLOOKUP(TEXT($A446,"0000"),'AYP11'!$B$847:$AU$1268,23,FALSE),"")</f>
        <v/>
      </c>
      <c r="CR446" s="95">
        <f>IFERROR(VLOOKUP(CQ446,'Criteria Table'!$A$2:$I$102,2,FALSE),0)</f>
        <v>0</v>
      </c>
      <c r="CS446" s="95">
        <f t="shared" si="415"/>
        <v>0</v>
      </c>
      <c r="CT446" s="76" t="str">
        <f>IFERROR(VLOOKUP(TEXT($A446,"0000"),'AYP11'!$B$2113:$AU$2534,23,FALSE),"")</f>
        <v/>
      </c>
      <c r="CU446" s="95">
        <f>IFERROR(VLOOKUP(CT446,'Criteria Table'!$A$2:$I$102,2,FALSE),0)</f>
        <v>0</v>
      </c>
      <c r="CV446" s="95">
        <f t="shared" si="416"/>
        <v>0</v>
      </c>
      <c r="CW446" s="76" t="str">
        <f>IFERROR(VLOOKUP(TEXT($A446,"0000"),'AYP11'!$B$425:$AU$846,23,FALSE),"")</f>
        <v/>
      </c>
      <c r="CX446" s="95">
        <f>IFERROR(VLOOKUP(CW446,'Criteria Table'!$A$2:$I$102,2,FALSE),0)</f>
        <v>0</v>
      </c>
      <c r="CY446" s="95">
        <f t="shared" si="417"/>
        <v>0</v>
      </c>
      <c r="CZ446" s="76" t="str">
        <f>IFERROR(VLOOKUP(TEXT($A446,"0000"),'AYP11'!$B$3:$AU$424,23,FALSE),"")</f>
        <v/>
      </c>
      <c r="DA446" s="95">
        <f>IFERROR(VLOOKUP(CZ446,'Criteria Table'!$A$2:$I$102,2,FALSE),0)</f>
        <v>0</v>
      </c>
      <c r="DB446" s="95">
        <f t="shared" si="418"/>
        <v>0</v>
      </c>
      <c r="DC446" s="76" t="str">
        <f>IFERROR(VLOOKUP(TEXT($A446,"0000"),'AYP11'!$B$1269:$AU$1690,23,FALSE),"")</f>
        <v/>
      </c>
      <c r="DD446" s="95">
        <f>IFERROR(VLOOKUP(DC446,'Criteria Table'!$A$2:$I$102,2,FALSE),0)</f>
        <v>0</v>
      </c>
      <c r="DE446" s="95">
        <f t="shared" si="419"/>
        <v>0</v>
      </c>
      <c r="DF446" s="76" t="str">
        <f>IFERROR(VLOOKUP(TEXT($A446,"0000"),'AYP11'!$B$1691:$AU$2112,23,FALSE),"")</f>
        <v/>
      </c>
      <c r="DG446" s="95">
        <f>IFERROR(VLOOKUP(DF446,'Criteria Table'!$A$2:$I$102,2,FALSE),0)</f>
        <v>0</v>
      </c>
      <c r="DH446" s="95">
        <f t="shared" si="420"/>
        <v>0</v>
      </c>
      <c r="DI446" s="76" t="str">
        <f>IFERROR(VLOOKUP(TEXT($A446,"0000"),'AYP11'!$B$2535:$AU$2956,23,FALSE),"")</f>
        <v/>
      </c>
      <c r="DJ446" s="95">
        <f>IFERROR(VLOOKUP(DI446,'Criteria Table'!$A$2:$I$102,2,FALSE),0)</f>
        <v>0</v>
      </c>
      <c r="DK446" s="95">
        <f t="shared" si="421"/>
        <v>0</v>
      </c>
      <c r="DL446" s="91" t="str">
        <f>IFERROR(VLOOKUP(TEXT($A446,"0000"),'AYP11'!$B$3379:$AU$3800,11,FALSE),"")</f>
        <v/>
      </c>
      <c r="DM446" s="95">
        <f t="shared" si="422"/>
        <v>0</v>
      </c>
      <c r="DN446" s="95">
        <f t="shared" si="423"/>
        <v>0</v>
      </c>
      <c r="DO446" s="91" t="str">
        <f>IFERROR(VLOOKUP(TEXT($A446,"0000"),'AYP11'!$B$847:$AU$1268,11,FALSE),"")</f>
        <v/>
      </c>
      <c r="DP446" s="95">
        <f t="shared" si="424"/>
        <v>0</v>
      </c>
      <c r="DQ446" s="95">
        <f t="shared" si="425"/>
        <v>0</v>
      </c>
      <c r="DR446" s="91" t="str">
        <f>IFERROR(VLOOKUP(TEXT($A446,"0000"),'AYP11'!$B$2113:$AU$2534,11,FALSE),"")</f>
        <v/>
      </c>
      <c r="DS446" s="95">
        <f t="shared" si="426"/>
        <v>0</v>
      </c>
      <c r="DT446" s="95">
        <f t="shared" si="427"/>
        <v>0</v>
      </c>
      <c r="DU446" s="91" t="str">
        <f>IFERROR(VLOOKUP(TEXT($A446,"0000"),'AYP11'!$B$425:$AU$846,11,FALSE),"")</f>
        <v/>
      </c>
      <c r="DV446" s="95">
        <f t="shared" si="428"/>
        <v>0</v>
      </c>
      <c r="DW446" s="95">
        <f t="shared" si="429"/>
        <v>0</v>
      </c>
      <c r="DX446" s="91" t="str">
        <f>IFERROR(VLOOKUP(TEXT($A446,"0000"),'AYP11'!$B$3:$AU$424,11,FALSE),"")</f>
        <v/>
      </c>
      <c r="DY446" s="95">
        <f t="shared" si="430"/>
        <v>0</v>
      </c>
      <c r="DZ446" s="95">
        <f t="shared" si="431"/>
        <v>0</v>
      </c>
      <c r="EA446" s="91" t="str">
        <f>IFERROR(VLOOKUP(TEXT($A446,"0000"),'AYP11'!$B$1269:$AU$1690,11,FALSE),"")</f>
        <v/>
      </c>
      <c r="EB446" s="95">
        <f t="shared" si="432"/>
        <v>0</v>
      </c>
      <c r="EC446" s="95">
        <f t="shared" si="433"/>
        <v>0</v>
      </c>
      <c r="ED446" s="91" t="str">
        <f>IFERROR(VLOOKUP(TEXT($A446,"0000"),'AYP11'!$B$1691:$AU$2112,11,FALSE),"")</f>
        <v/>
      </c>
      <c r="EE446" s="95">
        <f t="shared" si="434"/>
        <v>0</v>
      </c>
      <c r="EF446" s="95">
        <f t="shared" si="435"/>
        <v>0</v>
      </c>
      <c r="EG446" s="91" t="str">
        <f>IFERROR(VLOOKUP(TEXT($A446,"0000"),'AYP11'!$B$2535:$AU$2956,11,FALSE),"")</f>
        <v/>
      </c>
      <c r="EH446" s="95">
        <f t="shared" si="436"/>
        <v>0</v>
      </c>
      <c r="EI446" s="95">
        <f t="shared" si="437"/>
        <v>0</v>
      </c>
    </row>
    <row r="447" spans="1:147" x14ac:dyDescent="0.25">
      <c r="A447" s="248">
        <v>7853</v>
      </c>
      <c r="B447" s="291">
        <f t="shared" si="384"/>
        <v>4.7619047619047619</v>
      </c>
      <c r="C447" s="50">
        <f>IFERROR(VLOOKUP(TEXT($A447,"0000"),'R-M11'!$A$2:$AA$500,4,FALSE),0)</f>
        <v>1</v>
      </c>
      <c r="D447" s="291">
        <f t="shared" si="385"/>
        <v>4.7619047619047619</v>
      </c>
      <c r="E447" s="98">
        <f>IFERROR(SUM(VLOOKUP(TEXT($A447,"0000"),'R-M11'!$A$2:$AA$500,5,FALSE),VLOOKUP(TEXT($A447,"0000"),'R-M11'!$A$2:$AA$500,6,FALSE)),0)</f>
        <v>1</v>
      </c>
      <c r="F447" s="58">
        <f>IFERROR(VLOOKUP(TEXT($A447,"0000"),'R-M11'!$A$2:$AA$500,14,FALSE),0)</f>
        <v>21</v>
      </c>
      <c r="G447" s="230">
        <f t="shared" si="438"/>
        <v>11.061904761904762</v>
      </c>
      <c r="H447" s="97">
        <f t="shared" si="386"/>
        <v>2.323</v>
      </c>
      <c r="I447" s="230">
        <f t="shared" si="439"/>
        <v>7.461904761904762</v>
      </c>
      <c r="J447" s="97">
        <f t="shared" si="387"/>
        <v>1.5670000000000002</v>
      </c>
      <c r="K447" s="230">
        <f t="shared" si="388"/>
        <v>10</v>
      </c>
      <c r="L447" s="121">
        <f>IFERROR(VLOOKUP(K447,'Criteria Table'!$A$2:$I$102,2,FALSE),"")</f>
        <v>9</v>
      </c>
      <c r="M447" s="230">
        <f t="shared" si="389"/>
        <v>18.523809523809526</v>
      </c>
      <c r="N447" s="286">
        <f t="shared" si="390"/>
        <v>0</v>
      </c>
      <c r="O447" s="50">
        <f>IFERROR(VLOOKUP(TEXT($A447,"0000"),'R-M11'!$A$2:$AA$500,17,FALSE),"")</f>
        <v>0</v>
      </c>
      <c r="P447" s="286">
        <f t="shared" si="391"/>
        <v>0</v>
      </c>
      <c r="Q447" s="98">
        <f>IFERROR(SUM(VLOOKUP(TEXT($A447,"0000"),'R-M11'!$A$2:$AA$500,18,FALSE),VLOOKUP(TEXT($A447,"0000"),'R-M11'!$A$2:$AA$500,19,FALSE)),0)</f>
        <v>0</v>
      </c>
      <c r="R447" s="69">
        <f>IFERROR(VLOOKUP(TEXT($A447,"0000"),'R-M11'!$A$2:$AA$500,27,FALSE),0)</f>
        <v>16</v>
      </c>
      <c r="S447" s="121">
        <f t="shared" si="440"/>
        <v>7</v>
      </c>
      <c r="T447" s="70">
        <f t="shared" si="392"/>
        <v>1.1200000000000001</v>
      </c>
      <c r="U447" s="121">
        <f t="shared" si="441"/>
        <v>3</v>
      </c>
      <c r="V447" s="70">
        <f t="shared" si="393"/>
        <v>0.48</v>
      </c>
      <c r="W447" s="121">
        <f t="shared" si="394"/>
        <v>0</v>
      </c>
      <c r="X447" s="124">
        <f>IFERROR(VLOOKUP(W447,'Criteria Table'!$A$2:$I$102,2,FALSE),"")</f>
        <v>10</v>
      </c>
      <c r="Y447" s="121">
        <f t="shared" si="395"/>
        <v>10</v>
      </c>
      <c r="Z447" s="92" t="str">
        <f>IFERROR(IF(VLOOKUP(A447,'SG11'!$A$3:$AI$500,18,FALSE)="","NA",VLOOKUP(A447,'SG11'!$A$3:$AI$500,18,FALSE)),"")</f>
        <v/>
      </c>
      <c r="AA447" s="75" t="str">
        <f>IFERROR(VLOOKUP(Z447,'Criteria Table'!$A$2:$I$102,6,FALSE),"NA")</f>
        <v>NA</v>
      </c>
      <c r="AB447" s="95">
        <f t="shared" si="442"/>
        <v>0</v>
      </c>
      <c r="AC447" s="84" t="str">
        <f>IFERROR(IF(VLOOKUP(A447,'SG11'!$A$3:$AI$500,19,FALSE)="","NA",VLOOKUP(A447,'SG11'!$A$3:$AI$500,19,FALSE)),"")</f>
        <v/>
      </c>
      <c r="AD447" s="75" t="str">
        <f>IFERROR(VLOOKUP(AC447,'Criteria Table'!$A$2:$I$102,6,FALSE),"NA")</f>
        <v>NA</v>
      </c>
      <c r="AE447" s="95">
        <f t="shared" si="443"/>
        <v>0</v>
      </c>
      <c r="AF447" s="92" t="str">
        <f>IFERROR(IF(VLOOKUP(A447,'SG11'!$A$3:$AI$500,20,FALSE)="","NA",VLOOKUP(A447,'SG11'!$A$3:$AI$500,20,FALSE)),"")</f>
        <v/>
      </c>
      <c r="AG447" s="75" t="str">
        <f>IFERROR(VLOOKUP(AF447,'Criteria Table'!$A$2:$I$102,6,FALSE),"NA")</f>
        <v>NA</v>
      </c>
      <c r="AH447" s="95">
        <f t="shared" si="444"/>
        <v>0</v>
      </c>
      <c r="AI447" s="84" t="str">
        <f>IFERROR(IF(VLOOKUP(A447,'SG11'!$A$3:$AI$500,21,FALSE)="","NA",VLOOKUP(A447,'SG11'!$A$3:$AI$500,21,FALSE)),"")</f>
        <v/>
      </c>
      <c r="AJ447" s="75" t="str">
        <f>IFERROR(VLOOKUP(AI447,'Criteria Table'!$A$2:$I$102,6,FALSE),"NA")</f>
        <v>NA</v>
      </c>
      <c r="AK447" s="95">
        <f t="shared" si="445"/>
        <v>0</v>
      </c>
      <c r="AL447" s="99">
        <f>IFERROR(VLOOKUP(TEXT(A447,"0000"),'W11'!$A$1:$E$500,4,FALSE)/AP447*100,"")</f>
        <v>80</v>
      </c>
      <c r="AM447" s="97">
        <f>IFERROR(VLOOKUP(TEXT(A447,"0000"),'W11'!$A$1:$E$500,4,FALSE),"")</f>
        <v>8</v>
      </c>
      <c r="AN447" s="99">
        <f t="shared" si="396"/>
        <v>81</v>
      </c>
      <c r="AO447" s="97">
        <f t="shared" si="397"/>
        <v>8.1000000000000014</v>
      </c>
      <c r="AP447" s="99">
        <f>IFERROR(VLOOKUP(TEXT(A447,"0000"),'W11'!$A$1:$E$500,5,FALSE),"")</f>
        <v>10</v>
      </c>
      <c r="AQ447" s="97">
        <f>IFERROR(VLOOKUP(ROUND(AL447,0),'Criteria Table'!$A$2:$I$102,4,FALSE),0)</f>
        <v>1</v>
      </c>
      <c r="AR447" s="128"/>
      <c r="AS447" s="95"/>
      <c r="AT447" s="95"/>
      <c r="AU447" s="100">
        <f>IFERROR(VLOOKUP(TEXT(A447,"0000"),'Sci11'!$A$3:$N$492,4,FALSE)/VLOOKUP(TEXT(A447,"0000"),'Sci11'!$A$3:$N$492,14,FALSE)*100,"")</f>
        <v>0</v>
      </c>
      <c r="AV447" s="101">
        <f>SUM(VLOOKUP(TEXT(A447,"0000"),'Sci11'!$A$3:$N$492,5,FALSE),VLOOKUP(TEXT(A447,"0000"),'Sci11'!$A$3:$N$492,6,FALSE))/VLOOKUP(TEXT(A447,"0000"),'Sci11'!$A$3:$N$492,14,FALSE)*100</f>
        <v>0</v>
      </c>
      <c r="AW447" s="100">
        <f t="shared" si="446"/>
        <v>7</v>
      </c>
      <c r="AX447" s="101">
        <f>IFERROR(AW447/100*VLOOKUP(TEXT(A447,"0000"),'Sci11'!$A$3:$N$492,14,FALSE),"")</f>
        <v>0.28000000000000003</v>
      </c>
      <c r="AY447" s="100">
        <f t="shared" si="447"/>
        <v>3</v>
      </c>
      <c r="AZ447" s="101">
        <f>IFERROR(AY447/100*VLOOKUP(TEXT(A447,"0000"),'Sci11'!$A$3:$N$492,14,FALSE),"")</f>
        <v>0.12</v>
      </c>
      <c r="BA447" s="100">
        <f t="shared" si="398"/>
        <v>0</v>
      </c>
      <c r="BB447" s="101">
        <f>IFERROR(VLOOKUP(BA447,'Criteria Table'!$A$2:$I$102,2,FALSE),"")</f>
        <v>10</v>
      </c>
      <c r="BC447" s="101">
        <f t="shared" si="399"/>
        <v>10</v>
      </c>
      <c r="BD447" s="82" t="str">
        <f>IFERROR(VLOOKUP(A447,ATTx11!$A$2:$N$500,4,FALSE),"")</f>
        <v/>
      </c>
      <c r="BE447" s="95">
        <f t="shared" si="400"/>
        <v>0</v>
      </c>
      <c r="BF447" s="96">
        <f t="shared" si="401"/>
        <v>0</v>
      </c>
      <c r="BG447" s="70" t="str">
        <f>IFERROR(VLOOKUP(A447,ATTx11!$A$2:$N$500,11,FALSE),"")</f>
        <v/>
      </c>
      <c r="BH447" s="95" t="str">
        <f t="shared" si="402"/>
        <v/>
      </c>
      <c r="BI447" s="70" t="str">
        <f>IFERROR(VLOOKUP(A447,ATTx11!$A$2:$N$500,12,FALSE),"")</f>
        <v/>
      </c>
      <c r="BJ447" s="97" t="str">
        <f t="shared" si="403"/>
        <v/>
      </c>
      <c r="BK447" s="84" t="str">
        <f>IFERROR(VLOOKUP(A447,ATTx11!$A$2:$N$500,7,FALSE),"")</f>
        <v/>
      </c>
      <c r="BL447" s="97" t="str">
        <f t="shared" si="404"/>
        <v/>
      </c>
      <c r="BM447" s="84" t="str">
        <f>IFERROR(VLOOKUP(A447,ATTx11!$A$2:$N$500,8,FALSE),"")</f>
        <v/>
      </c>
      <c r="BN447" s="95" t="str">
        <f t="shared" si="405"/>
        <v/>
      </c>
      <c r="BO447" s="95"/>
      <c r="BP447" s="83" t="str">
        <f>IFERROR(VLOOKUP(TEXT($A447,"0000"),'AYP11'!$B$3379:$AU$3800,17,FALSE),"")</f>
        <v/>
      </c>
      <c r="BQ447" s="75">
        <f>IFERROR(VLOOKUP(BP447,'Criteria Table'!$A$2:$I$102,2,FALSE),0)</f>
        <v>0</v>
      </c>
      <c r="BR447" s="95">
        <f t="shared" si="406"/>
        <v>0</v>
      </c>
      <c r="BS447" s="83" t="str">
        <f>IFERROR(VLOOKUP(TEXT($A447,"0000"),'AYP11'!$B$847:$AU$1268,17,FALSE),"")</f>
        <v/>
      </c>
      <c r="BT447" s="75">
        <f>IFERROR(VLOOKUP(BS447,'Criteria Table'!$A$2:$I$102,2,FALSE),0)</f>
        <v>0</v>
      </c>
      <c r="BU447" s="95">
        <f t="shared" si="407"/>
        <v>0</v>
      </c>
      <c r="BV447" s="83" t="str">
        <f>IFERROR(VLOOKUP(TEXT($A447,"0000"),'AYP11'!$B$2113:$AU$2534,17,FALSE),"")</f>
        <v/>
      </c>
      <c r="BW447" s="75">
        <f>IFERROR(VLOOKUP(BV447,'Criteria Table'!$A$2:$I$102,2,FALSE),0)</f>
        <v>0</v>
      </c>
      <c r="BX447" s="95">
        <f t="shared" si="408"/>
        <v>0</v>
      </c>
      <c r="BY447" s="83" t="str">
        <f>IFERROR(VLOOKUP(TEXT($A447,"0000"),'AYP11'!$B$425:$AU$846,17,FALSE),"")</f>
        <v/>
      </c>
      <c r="BZ447" s="75">
        <f>IFERROR(VLOOKUP(BY447,'Criteria Table'!$A$2:$I$102,2,FALSE),0)</f>
        <v>0</v>
      </c>
      <c r="CA447" s="95">
        <f t="shared" si="409"/>
        <v>0</v>
      </c>
      <c r="CB447" s="83" t="str">
        <f>IFERROR(VLOOKUP(TEXT($A447,"0000"),'AYP11'!$B$3:$AU$424,17,FALSE),"")</f>
        <v/>
      </c>
      <c r="CC447" s="95">
        <f>IFERROR(VLOOKUP(CB447,'Criteria Table'!$A$2:$I$102,2,FALSE),0)</f>
        <v>0</v>
      </c>
      <c r="CD447" s="95">
        <f t="shared" si="410"/>
        <v>0</v>
      </c>
      <c r="CE447" s="83" t="str">
        <f>IFERROR(VLOOKUP(TEXT($A447,"0000"),'AYP11'!$B$1269:$AU$1690,17,FALSE),"")</f>
        <v/>
      </c>
      <c r="CF447" s="95">
        <f>IFERROR(VLOOKUP(CE447,'Criteria Table'!$A$2:$I$102,2,FALSE),0)</f>
        <v>0</v>
      </c>
      <c r="CG447" s="95">
        <f t="shared" si="411"/>
        <v>0</v>
      </c>
      <c r="CH447" s="83" t="str">
        <f>IFERROR(VLOOKUP(TEXT($A447,"0000"),'AYP11'!$B$1691:$AU$2112,17,FALSE),"")</f>
        <v/>
      </c>
      <c r="CI447" s="95">
        <f>IFERROR(VLOOKUP(CH447,'Criteria Table'!$A$2:$I$102,2,FALSE),0)</f>
        <v>0</v>
      </c>
      <c r="CJ447" s="95">
        <f t="shared" si="412"/>
        <v>0</v>
      </c>
      <c r="CK447" s="83" t="str">
        <f>IFERROR(VLOOKUP(TEXT($A447,"0000"),'AYP11'!$B$2535:$AU$2956,17,FALSE),"")</f>
        <v/>
      </c>
      <c r="CL447" s="95">
        <f>IFERROR(VLOOKUP(CK447,'Criteria Table'!$A$2:$I$102,2,FALSE),0)</f>
        <v>0</v>
      </c>
      <c r="CM447" s="95">
        <f t="shared" si="413"/>
        <v>0</v>
      </c>
      <c r="CN447" s="76" t="str">
        <f>IFERROR(VLOOKUP(TEXT($A447,"0000"),'AYP11'!$B$3379:$AU$3800,23,FALSE),"")</f>
        <v/>
      </c>
      <c r="CO447" s="95">
        <f>IFERROR(VLOOKUP(CN447,'Criteria Table'!$A$2:$I$102,2,FALSE),0)</f>
        <v>0</v>
      </c>
      <c r="CP447" s="95">
        <f t="shared" si="414"/>
        <v>0</v>
      </c>
      <c r="CQ447" s="76" t="str">
        <f>IFERROR(VLOOKUP(TEXT($A447,"0000"),'AYP11'!$B$847:$AU$1268,23,FALSE),"")</f>
        <v/>
      </c>
      <c r="CR447" s="95">
        <f>IFERROR(VLOOKUP(CQ447,'Criteria Table'!$A$2:$I$102,2,FALSE),0)</f>
        <v>0</v>
      </c>
      <c r="CS447" s="95">
        <f t="shared" si="415"/>
        <v>0</v>
      </c>
      <c r="CT447" s="76" t="str">
        <f>IFERROR(VLOOKUP(TEXT($A447,"0000"),'AYP11'!$B$2113:$AU$2534,23,FALSE),"")</f>
        <v/>
      </c>
      <c r="CU447" s="95">
        <f>IFERROR(VLOOKUP(CT447,'Criteria Table'!$A$2:$I$102,2,FALSE),0)</f>
        <v>0</v>
      </c>
      <c r="CV447" s="95">
        <f t="shared" si="416"/>
        <v>0</v>
      </c>
      <c r="CW447" s="76" t="str">
        <f>IFERROR(VLOOKUP(TEXT($A447,"0000"),'AYP11'!$B$425:$AU$846,23,FALSE),"")</f>
        <v/>
      </c>
      <c r="CX447" s="95">
        <f>IFERROR(VLOOKUP(CW447,'Criteria Table'!$A$2:$I$102,2,FALSE),0)</f>
        <v>0</v>
      </c>
      <c r="CY447" s="95">
        <f t="shared" si="417"/>
        <v>0</v>
      </c>
      <c r="CZ447" s="76" t="str">
        <f>IFERROR(VLOOKUP(TEXT($A447,"0000"),'AYP11'!$B$3:$AU$424,23,FALSE),"")</f>
        <v/>
      </c>
      <c r="DA447" s="95">
        <f>IFERROR(VLOOKUP(CZ447,'Criteria Table'!$A$2:$I$102,2,FALSE),0)</f>
        <v>0</v>
      </c>
      <c r="DB447" s="95">
        <f t="shared" si="418"/>
        <v>0</v>
      </c>
      <c r="DC447" s="76" t="str">
        <f>IFERROR(VLOOKUP(TEXT($A447,"0000"),'AYP11'!$B$1269:$AU$1690,23,FALSE),"")</f>
        <v/>
      </c>
      <c r="DD447" s="95">
        <f>IFERROR(VLOOKUP(DC447,'Criteria Table'!$A$2:$I$102,2,FALSE),0)</f>
        <v>0</v>
      </c>
      <c r="DE447" s="95">
        <f t="shared" si="419"/>
        <v>0</v>
      </c>
      <c r="DF447" s="76" t="str">
        <f>IFERROR(VLOOKUP(TEXT($A447,"0000"),'AYP11'!$B$1691:$AU$2112,23,FALSE),"")</f>
        <v/>
      </c>
      <c r="DG447" s="95">
        <f>IFERROR(VLOOKUP(DF447,'Criteria Table'!$A$2:$I$102,2,FALSE),0)</f>
        <v>0</v>
      </c>
      <c r="DH447" s="95">
        <f t="shared" si="420"/>
        <v>0</v>
      </c>
      <c r="DI447" s="76" t="str">
        <f>IFERROR(VLOOKUP(TEXT($A447,"0000"),'AYP11'!$B$2535:$AU$2956,23,FALSE),"")</f>
        <v/>
      </c>
      <c r="DJ447" s="95">
        <f>IFERROR(VLOOKUP(DI447,'Criteria Table'!$A$2:$I$102,2,FALSE),0)</f>
        <v>0</v>
      </c>
      <c r="DK447" s="95">
        <f t="shared" si="421"/>
        <v>0</v>
      </c>
      <c r="DL447" s="91" t="str">
        <f>IFERROR(VLOOKUP(TEXT($A447,"0000"),'AYP11'!$B$3379:$AU$3800,11,FALSE),"")</f>
        <v/>
      </c>
      <c r="DM447" s="95">
        <f t="shared" si="422"/>
        <v>0</v>
      </c>
      <c r="DN447" s="95">
        <f t="shared" si="423"/>
        <v>0</v>
      </c>
      <c r="DO447" s="91" t="str">
        <f>IFERROR(VLOOKUP(TEXT($A447,"0000"),'AYP11'!$B$847:$AU$1268,11,FALSE),"")</f>
        <v/>
      </c>
      <c r="DP447" s="95">
        <f t="shared" si="424"/>
        <v>0</v>
      </c>
      <c r="DQ447" s="95">
        <f t="shared" si="425"/>
        <v>0</v>
      </c>
      <c r="DR447" s="91" t="str">
        <f>IFERROR(VLOOKUP(TEXT($A447,"0000"),'AYP11'!$B$2113:$AU$2534,11,FALSE),"")</f>
        <v/>
      </c>
      <c r="DS447" s="95">
        <f t="shared" si="426"/>
        <v>0</v>
      </c>
      <c r="DT447" s="95">
        <f t="shared" si="427"/>
        <v>0</v>
      </c>
      <c r="DU447" s="91" t="str">
        <f>IFERROR(VLOOKUP(TEXT($A447,"0000"),'AYP11'!$B$425:$AU$846,11,FALSE),"")</f>
        <v/>
      </c>
      <c r="DV447" s="95">
        <f t="shared" si="428"/>
        <v>0</v>
      </c>
      <c r="DW447" s="95">
        <f t="shared" si="429"/>
        <v>0</v>
      </c>
      <c r="DX447" s="91" t="str">
        <f>IFERROR(VLOOKUP(TEXT($A447,"0000"),'AYP11'!$B$3:$AU$424,11,FALSE),"")</f>
        <v/>
      </c>
      <c r="DY447" s="95">
        <f t="shared" si="430"/>
        <v>0</v>
      </c>
      <c r="DZ447" s="95">
        <f t="shared" si="431"/>
        <v>0</v>
      </c>
      <c r="EA447" s="91" t="str">
        <f>IFERROR(VLOOKUP(TEXT($A447,"0000"),'AYP11'!$B$1269:$AU$1690,11,FALSE),"")</f>
        <v/>
      </c>
      <c r="EB447" s="95">
        <f t="shared" si="432"/>
        <v>0</v>
      </c>
      <c r="EC447" s="95">
        <f t="shared" si="433"/>
        <v>0</v>
      </c>
      <c r="ED447" s="91" t="str">
        <f>IFERROR(VLOOKUP(TEXT($A447,"0000"),'AYP11'!$B$1691:$AU$2112,11,FALSE),"")</f>
        <v/>
      </c>
      <c r="EE447" s="95">
        <f t="shared" si="434"/>
        <v>0</v>
      </c>
      <c r="EF447" s="95">
        <f t="shared" si="435"/>
        <v>0</v>
      </c>
      <c r="EG447" s="91" t="str">
        <f>IFERROR(VLOOKUP(TEXT($A447,"0000"),'AYP11'!$B$2535:$AU$2956,11,FALSE),"")</f>
        <v/>
      </c>
      <c r="EH447" s="95">
        <f t="shared" si="436"/>
        <v>0</v>
      </c>
      <c r="EI447" s="95">
        <f t="shared" si="437"/>
        <v>0</v>
      </c>
      <c r="EP447" s="34">
        <v>121</v>
      </c>
      <c r="EQ447" s="102" t="s">
        <v>1335</v>
      </c>
    </row>
    <row r="448" spans="1:147" x14ac:dyDescent="0.25">
      <c r="A448" s="248">
        <v>7855</v>
      </c>
      <c r="B448" s="291" t="e">
        <f t="shared" si="384"/>
        <v>#DIV/0!</v>
      </c>
      <c r="C448" s="50">
        <f>IFERROR(VLOOKUP(TEXT($A448,"0000"),'R-M11'!$A$2:$AA$500,4,FALSE),0)</f>
        <v>0</v>
      </c>
      <c r="D448" s="291" t="e">
        <f t="shared" si="385"/>
        <v>#DIV/0!</v>
      </c>
      <c r="E448" s="98">
        <f>IFERROR(SUM(VLOOKUP(TEXT($A448,"0000"),'R-M11'!$A$2:$AA$500,5,FALSE),VLOOKUP(TEXT($A448,"0000"),'R-M11'!$A$2:$AA$500,6,FALSE)),0)</f>
        <v>0</v>
      </c>
      <c r="F448" s="58">
        <f>IFERROR(VLOOKUP(TEXT($A448,"0000"),'R-M11'!$A$2:$AA$500,14,FALSE),0)</f>
        <v>0</v>
      </c>
      <c r="G448" s="230" t="str">
        <f t="shared" si="438"/>
        <v/>
      </c>
      <c r="H448" s="97">
        <f t="shared" si="386"/>
        <v>0</v>
      </c>
      <c r="I448" s="230" t="str">
        <f t="shared" si="439"/>
        <v/>
      </c>
      <c r="J448" s="97" t="str">
        <f t="shared" si="387"/>
        <v/>
      </c>
      <c r="K448" s="230" t="str">
        <f t="shared" si="388"/>
        <v/>
      </c>
      <c r="L448" s="121" t="str">
        <f>IFERROR(VLOOKUP(K448,'Criteria Table'!$A$2:$I$102,2,FALSE),"")</f>
        <v/>
      </c>
      <c r="M448" s="230">
        <f t="shared" si="389"/>
        <v>0</v>
      </c>
      <c r="N448" s="286" t="e">
        <f t="shared" si="390"/>
        <v>#VALUE!</v>
      </c>
      <c r="O448" s="50" t="str">
        <f>IFERROR(VLOOKUP(TEXT($A448,"0000"),'R-M11'!$A$2:$AA$500,17,FALSE),"")</f>
        <v/>
      </c>
      <c r="P448" s="286" t="e">
        <f t="shared" si="391"/>
        <v>#DIV/0!</v>
      </c>
      <c r="Q448" s="98">
        <f>IFERROR(SUM(VLOOKUP(TEXT($A448,"0000"),'R-M11'!$A$2:$AA$500,18,FALSE),VLOOKUP(TEXT($A448,"0000"),'R-M11'!$A$2:$AA$500,19,FALSE)),0)</f>
        <v>0</v>
      </c>
      <c r="R448" s="69">
        <f>IFERROR(VLOOKUP(TEXT($A448,"0000"),'R-M11'!$A$2:$AA$500,27,FALSE),0)</f>
        <v>0</v>
      </c>
      <c r="S448" s="121" t="str">
        <f t="shared" si="440"/>
        <v/>
      </c>
      <c r="T448" s="70" t="str">
        <f t="shared" si="392"/>
        <v/>
      </c>
      <c r="U448" s="121" t="str">
        <f t="shared" si="441"/>
        <v/>
      </c>
      <c r="V448" s="70" t="str">
        <f t="shared" si="393"/>
        <v/>
      </c>
      <c r="W448" s="121" t="str">
        <f t="shared" si="394"/>
        <v/>
      </c>
      <c r="X448" s="124" t="str">
        <f>IFERROR(VLOOKUP(W448,'Criteria Table'!$A$2:$I$102,2,FALSE),"")</f>
        <v/>
      </c>
      <c r="Y448" s="121">
        <f t="shared" si="395"/>
        <v>0</v>
      </c>
      <c r="Z448" s="92" t="str">
        <f>IFERROR(IF(VLOOKUP(A448,'SG11'!$A$3:$AI$500,18,FALSE)="","NA",VLOOKUP(A448,'SG11'!$A$3:$AI$500,18,FALSE)),"")</f>
        <v/>
      </c>
      <c r="AA448" s="75" t="str">
        <f>IFERROR(VLOOKUP(Z448,'Criteria Table'!$A$2:$I$102,6,FALSE),"NA")</f>
        <v>NA</v>
      </c>
      <c r="AB448" s="95">
        <f t="shared" si="442"/>
        <v>0</v>
      </c>
      <c r="AC448" s="84" t="str">
        <f>IFERROR(IF(VLOOKUP(A448,'SG11'!$A$3:$AI$500,19,FALSE)="","NA",VLOOKUP(A448,'SG11'!$A$3:$AI$500,19,FALSE)),"")</f>
        <v/>
      </c>
      <c r="AD448" s="75" t="str">
        <f>IFERROR(VLOOKUP(AC448,'Criteria Table'!$A$2:$I$102,6,FALSE),"NA")</f>
        <v>NA</v>
      </c>
      <c r="AE448" s="95">
        <f t="shared" si="443"/>
        <v>0</v>
      </c>
      <c r="AF448" s="92" t="str">
        <f>IFERROR(IF(VLOOKUP(A448,'SG11'!$A$3:$AI$500,20,FALSE)="","NA",VLOOKUP(A448,'SG11'!$A$3:$AI$500,20,FALSE)),"")</f>
        <v/>
      </c>
      <c r="AG448" s="75" t="str">
        <f>IFERROR(VLOOKUP(AF448,'Criteria Table'!$A$2:$I$102,6,FALSE),"NA")</f>
        <v>NA</v>
      </c>
      <c r="AH448" s="95">
        <f t="shared" si="444"/>
        <v>0</v>
      </c>
      <c r="AI448" s="84" t="str">
        <f>IFERROR(IF(VLOOKUP(A448,'SG11'!$A$3:$AI$500,21,FALSE)="","NA",VLOOKUP(A448,'SG11'!$A$3:$AI$500,21,FALSE)),"")</f>
        <v/>
      </c>
      <c r="AJ448" s="75" t="str">
        <f>IFERROR(VLOOKUP(AI448,'Criteria Table'!$A$2:$I$102,6,FALSE),"NA")</f>
        <v>NA</v>
      </c>
      <c r="AK448" s="95">
        <f t="shared" si="445"/>
        <v>0</v>
      </c>
      <c r="AL448" s="99" t="str">
        <f>IFERROR(VLOOKUP(TEXT(A448,"0000"),'W11'!$A$1:$E$500,4,FALSE)/AP448*100,"")</f>
        <v/>
      </c>
      <c r="AM448" s="97" t="str">
        <f>IFERROR(VLOOKUP(TEXT(A448,"0000"),'W11'!$A$1:$E$500,4,FALSE),"")</f>
        <v/>
      </c>
      <c r="AN448" s="99" t="str">
        <f t="shared" si="396"/>
        <v/>
      </c>
      <c r="AO448" s="97" t="str">
        <f t="shared" si="397"/>
        <v/>
      </c>
      <c r="AP448" s="99" t="str">
        <f>IFERROR(VLOOKUP(TEXT(A448,"0000"),'W11'!$A$1:$E$500,5,FALSE),"")</f>
        <v/>
      </c>
      <c r="AQ448" s="97">
        <f>IFERROR(VLOOKUP(ROUND(AL448,0),'Criteria Table'!$A$2:$I$102,4,FALSE),0)</f>
        <v>0</v>
      </c>
      <c r="AR448" s="128"/>
      <c r="AS448" s="95"/>
      <c r="AT448" s="95"/>
      <c r="AU448" s="100" t="str">
        <f>IFERROR(VLOOKUP(TEXT(A448,"0000"),'Sci11'!$A$3:$N$492,4,FALSE)/VLOOKUP(TEXT(A448,"0000"),'Sci11'!$A$3:$N$492,14,FALSE)*100,"")</f>
        <v/>
      </c>
      <c r="AV448" s="101" t="e">
        <f>SUM(VLOOKUP(TEXT(A448,"0000"),'Sci11'!$A$3:$N$492,5,FALSE),VLOOKUP(TEXT(A448,"0000"),'Sci11'!$A$3:$N$492,6,FALSE))/VLOOKUP(TEXT(A448,"0000"),'Sci11'!$A$3:$N$492,14,FALSE)*100</f>
        <v>#N/A</v>
      </c>
      <c r="AW448" s="100" t="str">
        <f t="shared" si="446"/>
        <v/>
      </c>
      <c r="AX448" s="101" t="str">
        <f>IFERROR(AW448/100*VLOOKUP(TEXT(A448,"0000"),'Sci11'!$A$3:$N$492,14,FALSE),"")</f>
        <v/>
      </c>
      <c r="AY448" s="100" t="str">
        <f t="shared" si="447"/>
        <v/>
      </c>
      <c r="AZ448" s="101" t="str">
        <f>IFERROR(AY448/100*VLOOKUP(TEXT(A448,"0000"),'Sci11'!$A$3:$N$492,14,FALSE),"")</f>
        <v/>
      </c>
      <c r="BA448" s="100" t="str">
        <f t="shared" si="398"/>
        <v/>
      </c>
      <c r="BB448" s="101" t="str">
        <f>IFERROR(VLOOKUP(BA448,'Criteria Table'!$A$2:$I$102,2,FALSE),"")</f>
        <v/>
      </c>
      <c r="BC448" s="101">
        <f t="shared" si="399"/>
        <v>0</v>
      </c>
      <c r="BD448" s="82" t="str">
        <f>IFERROR(VLOOKUP(A448,ATTx11!$A$2:$N$500,4,FALSE),"")</f>
        <v/>
      </c>
      <c r="BE448" s="95">
        <f t="shared" si="400"/>
        <v>0</v>
      </c>
      <c r="BF448" s="96">
        <f t="shared" si="401"/>
        <v>0</v>
      </c>
      <c r="BG448" s="70" t="str">
        <f>IFERROR(VLOOKUP(A448,ATTx11!$A$2:$N$500,11,FALSE),"")</f>
        <v/>
      </c>
      <c r="BH448" s="95" t="str">
        <f t="shared" si="402"/>
        <v/>
      </c>
      <c r="BI448" s="70" t="str">
        <f>IFERROR(VLOOKUP(A448,ATTx11!$A$2:$N$500,12,FALSE),"")</f>
        <v/>
      </c>
      <c r="BJ448" s="97" t="str">
        <f t="shared" si="403"/>
        <v/>
      </c>
      <c r="BK448" s="84" t="str">
        <f>IFERROR(VLOOKUP(A448,ATTx11!$A$2:$N$500,7,FALSE),"")</f>
        <v/>
      </c>
      <c r="BL448" s="97" t="str">
        <f t="shared" si="404"/>
        <v/>
      </c>
      <c r="BM448" s="84" t="str">
        <f>IFERROR(VLOOKUP(A448,ATTx11!$A$2:$N$500,8,FALSE),"")</f>
        <v/>
      </c>
      <c r="BN448" s="95" t="str">
        <f t="shared" si="405"/>
        <v/>
      </c>
      <c r="BO448" s="95"/>
      <c r="BP448" s="83" t="str">
        <f>IFERROR(VLOOKUP(TEXT($A448,"0000"),'AYP11'!$B$3379:$AU$3800,17,FALSE),"")</f>
        <v/>
      </c>
      <c r="BQ448" s="75">
        <f>IFERROR(VLOOKUP(BP448,'Criteria Table'!$A$2:$I$102,2,FALSE),0)</f>
        <v>0</v>
      </c>
      <c r="BR448" s="95">
        <f t="shared" si="406"/>
        <v>0</v>
      </c>
      <c r="BS448" s="83" t="str">
        <f>IFERROR(VLOOKUP(TEXT($A448,"0000"),'AYP11'!$B$847:$AU$1268,17,FALSE),"")</f>
        <v/>
      </c>
      <c r="BT448" s="75">
        <f>IFERROR(VLOOKUP(BS448,'Criteria Table'!$A$2:$I$102,2,FALSE),0)</f>
        <v>0</v>
      </c>
      <c r="BU448" s="95">
        <f t="shared" si="407"/>
        <v>0</v>
      </c>
      <c r="BV448" s="83" t="str">
        <f>IFERROR(VLOOKUP(TEXT($A448,"0000"),'AYP11'!$B$2113:$AU$2534,17,FALSE),"")</f>
        <v/>
      </c>
      <c r="BW448" s="75">
        <f>IFERROR(VLOOKUP(BV448,'Criteria Table'!$A$2:$I$102,2,FALSE),0)</f>
        <v>0</v>
      </c>
      <c r="BX448" s="95">
        <f t="shared" si="408"/>
        <v>0</v>
      </c>
      <c r="BY448" s="83" t="str">
        <f>IFERROR(VLOOKUP(TEXT($A448,"0000"),'AYP11'!$B$425:$AU$846,17,FALSE),"")</f>
        <v/>
      </c>
      <c r="BZ448" s="75">
        <f>IFERROR(VLOOKUP(BY448,'Criteria Table'!$A$2:$I$102,2,FALSE),0)</f>
        <v>0</v>
      </c>
      <c r="CA448" s="95">
        <f t="shared" si="409"/>
        <v>0</v>
      </c>
      <c r="CB448" s="83" t="str">
        <f>IFERROR(VLOOKUP(TEXT($A448,"0000"),'AYP11'!$B$3:$AU$424,17,FALSE),"")</f>
        <v/>
      </c>
      <c r="CC448" s="95">
        <f>IFERROR(VLOOKUP(CB448,'Criteria Table'!$A$2:$I$102,2,FALSE),0)</f>
        <v>0</v>
      </c>
      <c r="CD448" s="95">
        <f t="shared" si="410"/>
        <v>0</v>
      </c>
      <c r="CE448" s="83" t="str">
        <f>IFERROR(VLOOKUP(TEXT($A448,"0000"),'AYP11'!$B$1269:$AU$1690,17,FALSE),"")</f>
        <v/>
      </c>
      <c r="CF448" s="95">
        <f>IFERROR(VLOOKUP(CE448,'Criteria Table'!$A$2:$I$102,2,FALSE),0)</f>
        <v>0</v>
      </c>
      <c r="CG448" s="95">
        <f t="shared" si="411"/>
        <v>0</v>
      </c>
      <c r="CH448" s="83" t="str">
        <f>IFERROR(VLOOKUP(TEXT($A448,"0000"),'AYP11'!$B$1691:$AU$2112,17,FALSE),"")</f>
        <v/>
      </c>
      <c r="CI448" s="95">
        <f>IFERROR(VLOOKUP(CH448,'Criteria Table'!$A$2:$I$102,2,FALSE),0)</f>
        <v>0</v>
      </c>
      <c r="CJ448" s="95">
        <f t="shared" si="412"/>
        <v>0</v>
      </c>
      <c r="CK448" s="83" t="str">
        <f>IFERROR(VLOOKUP(TEXT($A448,"0000"),'AYP11'!$B$2535:$AU$2956,17,FALSE),"")</f>
        <v/>
      </c>
      <c r="CL448" s="95">
        <f>IFERROR(VLOOKUP(CK448,'Criteria Table'!$A$2:$I$102,2,FALSE),0)</f>
        <v>0</v>
      </c>
      <c r="CM448" s="95">
        <f t="shared" si="413"/>
        <v>0</v>
      </c>
      <c r="CN448" s="76" t="str">
        <f>IFERROR(VLOOKUP(TEXT($A448,"0000"),'AYP11'!$B$3379:$AU$3800,23,FALSE),"")</f>
        <v/>
      </c>
      <c r="CO448" s="95">
        <f>IFERROR(VLOOKUP(CN448,'Criteria Table'!$A$2:$I$102,2,FALSE),0)</f>
        <v>0</v>
      </c>
      <c r="CP448" s="95">
        <f t="shared" si="414"/>
        <v>0</v>
      </c>
      <c r="CQ448" s="76" t="str">
        <f>IFERROR(VLOOKUP(TEXT($A448,"0000"),'AYP11'!$B$847:$AU$1268,23,FALSE),"")</f>
        <v/>
      </c>
      <c r="CR448" s="95">
        <f>IFERROR(VLOOKUP(CQ448,'Criteria Table'!$A$2:$I$102,2,FALSE),0)</f>
        <v>0</v>
      </c>
      <c r="CS448" s="95">
        <f t="shared" si="415"/>
        <v>0</v>
      </c>
      <c r="CT448" s="76" t="str">
        <f>IFERROR(VLOOKUP(TEXT($A448,"0000"),'AYP11'!$B$2113:$AU$2534,23,FALSE),"")</f>
        <v/>
      </c>
      <c r="CU448" s="95">
        <f>IFERROR(VLOOKUP(CT448,'Criteria Table'!$A$2:$I$102,2,FALSE),0)</f>
        <v>0</v>
      </c>
      <c r="CV448" s="95">
        <f t="shared" si="416"/>
        <v>0</v>
      </c>
      <c r="CW448" s="76" t="str">
        <f>IFERROR(VLOOKUP(TEXT($A448,"0000"),'AYP11'!$B$425:$AU$846,23,FALSE),"")</f>
        <v/>
      </c>
      <c r="CX448" s="95">
        <f>IFERROR(VLOOKUP(CW448,'Criteria Table'!$A$2:$I$102,2,FALSE),0)</f>
        <v>0</v>
      </c>
      <c r="CY448" s="95">
        <f t="shared" si="417"/>
        <v>0</v>
      </c>
      <c r="CZ448" s="76" t="str">
        <f>IFERROR(VLOOKUP(TEXT($A448,"0000"),'AYP11'!$B$3:$AU$424,23,FALSE),"")</f>
        <v/>
      </c>
      <c r="DA448" s="95">
        <f>IFERROR(VLOOKUP(CZ448,'Criteria Table'!$A$2:$I$102,2,FALSE),0)</f>
        <v>0</v>
      </c>
      <c r="DB448" s="95">
        <f t="shared" si="418"/>
        <v>0</v>
      </c>
      <c r="DC448" s="76" t="str">
        <f>IFERROR(VLOOKUP(TEXT($A448,"0000"),'AYP11'!$B$1269:$AU$1690,23,FALSE),"")</f>
        <v/>
      </c>
      <c r="DD448" s="95">
        <f>IFERROR(VLOOKUP(DC448,'Criteria Table'!$A$2:$I$102,2,FALSE),0)</f>
        <v>0</v>
      </c>
      <c r="DE448" s="95">
        <f t="shared" si="419"/>
        <v>0</v>
      </c>
      <c r="DF448" s="76" t="str">
        <f>IFERROR(VLOOKUP(TEXT($A448,"0000"),'AYP11'!$B$1691:$AU$2112,23,FALSE),"")</f>
        <v/>
      </c>
      <c r="DG448" s="95">
        <f>IFERROR(VLOOKUP(DF448,'Criteria Table'!$A$2:$I$102,2,FALSE),0)</f>
        <v>0</v>
      </c>
      <c r="DH448" s="95">
        <f t="shared" si="420"/>
        <v>0</v>
      </c>
      <c r="DI448" s="76" t="str">
        <f>IFERROR(VLOOKUP(TEXT($A448,"0000"),'AYP11'!$B$2535:$AU$2956,23,FALSE),"")</f>
        <v/>
      </c>
      <c r="DJ448" s="95">
        <f>IFERROR(VLOOKUP(DI448,'Criteria Table'!$A$2:$I$102,2,FALSE),0)</f>
        <v>0</v>
      </c>
      <c r="DK448" s="95">
        <f t="shared" si="421"/>
        <v>0</v>
      </c>
      <c r="DL448" s="91" t="str">
        <f>IFERROR(VLOOKUP(TEXT($A448,"0000"),'AYP11'!$B$3379:$AU$3800,11,FALSE),"")</f>
        <v/>
      </c>
      <c r="DM448" s="95">
        <f t="shared" si="422"/>
        <v>0</v>
      </c>
      <c r="DN448" s="95">
        <f t="shared" si="423"/>
        <v>0</v>
      </c>
      <c r="DO448" s="91" t="str">
        <f>IFERROR(VLOOKUP(TEXT($A448,"0000"),'AYP11'!$B$847:$AU$1268,11,FALSE),"")</f>
        <v/>
      </c>
      <c r="DP448" s="95">
        <f t="shared" si="424"/>
        <v>0</v>
      </c>
      <c r="DQ448" s="95">
        <f t="shared" si="425"/>
        <v>0</v>
      </c>
      <c r="DR448" s="91" t="str">
        <f>IFERROR(VLOOKUP(TEXT($A448,"0000"),'AYP11'!$B$2113:$AU$2534,11,FALSE),"")</f>
        <v/>
      </c>
      <c r="DS448" s="95">
        <f t="shared" si="426"/>
        <v>0</v>
      </c>
      <c r="DT448" s="95">
        <f t="shared" si="427"/>
        <v>0</v>
      </c>
      <c r="DU448" s="91" t="str">
        <f>IFERROR(VLOOKUP(TEXT($A448,"0000"),'AYP11'!$B$425:$AU$846,11,FALSE),"")</f>
        <v/>
      </c>
      <c r="DV448" s="95">
        <f t="shared" si="428"/>
        <v>0</v>
      </c>
      <c r="DW448" s="95">
        <f t="shared" si="429"/>
        <v>0</v>
      </c>
      <c r="DX448" s="91" t="str">
        <f>IFERROR(VLOOKUP(TEXT($A448,"0000"),'AYP11'!$B$3:$AU$424,11,FALSE),"")</f>
        <v/>
      </c>
      <c r="DY448" s="95">
        <f t="shared" si="430"/>
        <v>0</v>
      </c>
      <c r="DZ448" s="95">
        <f t="shared" si="431"/>
        <v>0</v>
      </c>
      <c r="EA448" s="91" t="str">
        <f>IFERROR(VLOOKUP(TEXT($A448,"0000"),'AYP11'!$B$1269:$AU$1690,11,FALSE),"")</f>
        <v/>
      </c>
      <c r="EB448" s="95">
        <f t="shared" si="432"/>
        <v>0</v>
      </c>
      <c r="EC448" s="95">
        <f t="shared" si="433"/>
        <v>0</v>
      </c>
      <c r="ED448" s="91" t="str">
        <f>IFERROR(VLOOKUP(TEXT($A448,"0000"),'AYP11'!$B$1691:$AU$2112,11,FALSE),"")</f>
        <v/>
      </c>
      <c r="EE448" s="95">
        <f t="shared" si="434"/>
        <v>0</v>
      </c>
      <c r="EF448" s="95">
        <f t="shared" si="435"/>
        <v>0</v>
      </c>
      <c r="EG448" s="91" t="str">
        <f>IFERROR(VLOOKUP(TEXT($A448,"0000"),'AYP11'!$B$2535:$AU$2956,11,FALSE),"")</f>
        <v/>
      </c>
      <c r="EH448" s="95">
        <f t="shared" si="436"/>
        <v>0</v>
      </c>
      <c r="EI448" s="95">
        <f t="shared" si="437"/>
        <v>0</v>
      </c>
    </row>
    <row r="449" spans="1:147" x14ac:dyDescent="0.25">
      <c r="A449" s="248">
        <v>7860</v>
      </c>
      <c r="B449" s="291">
        <f t="shared" si="384"/>
        <v>6.0606060606060606</v>
      </c>
      <c r="C449" s="50">
        <f>IFERROR(VLOOKUP(TEXT($A449,"0000"),'R-M11'!$A$2:$AA$500,4,FALSE),0)</f>
        <v>2</v>
      </c>
      <c r="D449" s="291">
        <f t="shared" si="385"/>
        <v>0</v>
      </c>
      <c r="E449" s="98">
        <f>IFERROR(SUM(VLOOKUP(TEXT($A449,"0000"),'R-M11'!$A$2:$AA$500,5,FALSE),VLOOKUP(TEXT($A449,"0000"),'R-M11'!$A$2:$AA$500,6,FALSE)),0)</f>
        <v>0</v>
      </c>
      <c r="F449" s="58">
        <f>IFERROR(VLOOKUP(TEXT($A449,"0000"),'R-M11'!$A$2:$AA$500,14,FALSE),0)</f>
        <v>33</v>
      </c>
      <c r="G449" s="230">
        <f t="shared" si="438"/>
        <v>12.640606060606061</v>
      </c>
      <c r="H449" s="97">
        <f t="shared" si="386"/>
        <v>4.1714000000000002</v>
      </c>
      <c r="I449" s="230">
        <f t="shared" si="439"/>
        <v>2.82</v>
      </c>
      <c r="J449" s="97">
        <f t="shared" si="387"/>
        <v>0.93059999999999998</v>
      </c>
      <c r="K449" s="230">
        <f t="shared" si="388"/>
        <v>6</v>
      </c>
      <c r="L449" s="121">
        <f>IFERROR(VLOOKUP(K449,'Criteria Table'!$A$2:$I$102,2,FALSE),"")</f>
        <v>9.4</v>
      </c>
      <c r="M449" s="230">
        <f t="shared" si="389"/>
        <v>15.460606060606061</v>
      </c>
      <c r="N449" s="286">
        <f t="shared" si="390"/>
        <v>7.6923076923076925</v>
      </c>
      <c r="O449" s="50">
        <f>IFERROR(VLOOKUP(TEXT($A449,"0000"),'R-M11'!$A$2:$AA$500,17,FALSE),"")</f>
        <v>1</v>
      </c>
      <c r="P449" s="286">
        <f t="shared" si="391"/>
        <v>0</v>
      </c>
      <c r="Q449" s="98">
        <f>IFERROR(SUM(VLOOKUP(TEXT($A449,"0000"),'R-M11'!$A$2:$AA$500,18,FALSE),VLOOKUP(TEXT($A449,"0000"),'R-M11'!$A$2:$AA$500,19,FALSE)),0)</f>
        <v>0</v>
      </c>
      <c r="R449" s="69">
        <f>IFERROR(VLOOKUP(TEXT($A449,"0000"),'R-M11'!$A$2:$AA$500,27,FALSE),0)</f>
        <v>13</v>
      </c>
      <c r="S449" s="121">
        <f t="shared" si="440"/>
        <v>14.132307692307693</v>
      </c>
      <c r="T449" s="70">
        <f t="shared" si="392"/>
        <v>1.8372000000000002</v>
      </c>
      <c r="U449" s="121">
        <f t="shared" si="441"/>
        <v>2.7600000000000002</v>
      </c>
      <c r="V449" s="70">
        <f t="shared" si="393"/>
        <v>0.35880000000000006</v>
      </c>
      <c r="W449" s="121">
        <f t="shared" si="394"/>
        <v>8</v>
      </c>
      <c r="X449" s="124">
        <f>IFERROR(VLOOKUP(W449,'Criteria Table'!$A$2:$I$102,2,FALSE),"")</f>
        <v>9.2000000000000011</v>
      </c>
      <c r="Y449" s="121">
        <f t="shared" si="395"/>
        <v>16.892307692307693</v>
      </c>
      <c r="Z449" s="92" t="str">
        <f>IFERROR(IF(VLOOKUP(A449,'SG11'!$A$3:$AI$500,18,FALSE)="","NA",VLOOKUP(A449,'SG11'!$A$3:$AI$500,18,FALSE)),"")</f>
        <v/>
      </c>
      <c r="AA449" s="75" t="str">
        <f>IFERROR(VLOOKUP(Z449,'Criteria Table'!$A$2:$I$102,6,FALSE),"NA")</f>
        <v>NA</v>
      </c>
      <c r="AB449" s="95">
        <f t="shared" si="442"/>
        <v>0</v>
      </c>
      <c r="AC449" s="84" t="str">
        <f>IFERROR(IF(VLOOKUP(A449,'SG11'!$A$3:$AI$500,19,FALSE)="","NA",VLOOKUP(A449,'SG11'!$A$3:$AI$500,19,FALSE)),"")</f>
        <v/>
      </c>
      <c r="AD449" s="75" t="str">
        <f>IFERROR(VLOOKUP(AC449,'Criteria Table'!$A$2:$I$102,6,FALSE),"NA")</f>
        <v>NA</v>
      </c>
      <c r="AE449" s="95">
        <f t="shared" si="443"/>
        <v>0</v>
      </c>
      <c r="AF449" s="92" t="str">
        <f>IFERROR(IF(VLOOKUP(A449,'SG11'!$A$3:$AI$500,20,FALSE)="","NA",VLOOKUP(A449,'SG11'!$A$3:$AI$500,20,FALSE)),"")</f>
        <v/>
      </c>
      <c r="AG449" s="75" t="str">
        <f>IFERROR(VLOOKUP(AF449,'Criteria Table'!$A$2:$I$102,6,FALSE),"NA")</f>
        <v>NA</v>
      </c>
      <c r="AH449" s="95">
        <f t="shared" si="444"/>
        <v>0</v>
      </c>
      <c r="AI449" s="84" t="str">
        <f>IFERROR(IF(VLOOKUP(A449,'SG11'!$A$3:$AI$500,21,FALSE)="","NA",VLOOKUP(A449,'SG11'!$A$3:$AI$500,21,FALSE)),"")</f>
        <v/>
      </c>
      <c r="AJ449" s="75" t="str">
        <f>IFERROR(VLOOKUP(AI449,'Criteria Table'!$A$2:$I$102,6,FALSE),"NA")</f>
        <v>NA</v>
      </c>
      <c r="AK449" s="95">
        <f t="shared" si="445"/>
        <v>0</v>
      </c>
      <c r="AL449" s="99">
        <f>IFERROR(VLOOKUP(TEXT(A449,"0000"),'W11'!$A$1:$E$500,4,FALSE)/AP449*100,"")</f>
        <v>61.53846153846154</v>
      </c>
      <c r="AM449" s="97">
        <f>IFERROR(VLOOKUP(TEXT(A449,"0000"),'W11'!$A$1:$E$500,4,FALSE),"")</f>
        <v>8</v>
      </c>
      <c r="AN449" s="99">
        <f t="shared" si="396"/>
        <v>62.53846153846154</v>
      </c>
      <c r="AO449" s="97">
        <f t="shared" si="397"/>
        <v>8.1300000000000008</v>
      </c>
      <c r="AP449" s="99">
        <f>IFERROR(VLOOKUP(TEXT(A449,"0000"),'W11'!$A$1:$E$500,5,FALSE),"")</f>
        <v>13</v>
      </c>
      <c r="AQ449" s="97">
        <f>IFERROR(VLOOKUP(ROUND(AL449,0),'Criteria Table'!$A$2:$I$102,4,FALSE),0)</f>
        <v>1</v>
      </c>
      <c r="AR449" s="128"/>
      <c r="AS449" s="95"/>
      <c r="AT449" s="95"/>
      <c r="AU449" s="100">
        <f>IFERROR(VLOOKUP(TEXT(A449,"0000"),'Sci11'!$A$3:$N$492,4,FALSE)/VLOOKUP(TEXT(A449,"0000"),'Sci11'!$A$3:$N$492,14,FALSE)*100,"")</f>
        <v>0</v>
      </c>
      <c r="AV449" s="101">
        <f>SUM(VLOOKUP(TEXT(A449,"0000"),'Sci11'!$A$3:$N$492,5,FALSE),VLOOKUP(TEXT(A449,"0000"),'Sci11'!$A$3:$N$492,6,FALSE))/VLOOKUP(TEXT(A449,"0000"),'Sci11'!$A$3:$N$492,14,FALSE)*100</f>
        <v>0</v>
      </c>
      <c r="AW449" s="100">
        <f t="shared" si="446"/>
        <v>7</v>
      </c>
      <c r="AX449" s="101">
        <f>IFERROR(AW449/100*VLOOKUP(TEXT(A449,"0000"),'Sci11'!$A$3:$N$492,14,FALSE),"")</f>
        <v>0.56000000000000005</v>
      </c>
      <c r="AY449" s="100">
        <f t="shared" si="447"/>
        <v>3</v>
      </c>
      <c r="AZ449" s="101">
        <f>IFERROR(AY449/100*VLOOKUP(TEXT(A449,"0000"),'Sci11'!$A$3:$N$492,14,FALSE),"")</f>
        <v>0.24</v>
      </c>
      <c r="BA449" s="100">
        <f t="shared" si="398"/>
        <v>0</v>
      </c>
      <c r="BB449" s="101">
        <f>IFERROR(VLOOKUP(BA449,'Criteria Table'!$A$2:$I$102,2,FALSE),"")</f>
        <v>10</v>
      </c>
      <c r="BC449" s="101">
        <f t="shared" si="399"/>
        <v>10</v>
      </c>
      <c r="BD449" s="82" t="str">
        <f>IFERROR(VLOOKUP(A449,ATTx11!$A$2:$N$500,4,FALSE),"")</f>
        <v/>
      </c>
      <c r="BE449" s="95">
        <f t="shared" si="400"/>
        <v>0</v>
      </c>
      <c r="BF449" s="96">
        <f t="shared" si="401"/>
        <v>0</v>
      </c>
      <c r="BG449" s="70" t="str">
        <f>IFERROR(VLOOKUP(A449,ATTx11!$A$2:$N$500,11,FALSE),"")</f>
        <v/>
      </c>
      <c r="BH449" s="95" t="str">
        <f t="shared" si="402"/>
        <v/>
      </c>
      <c r="BI449" s="70" t="str">
        <f>IFERROR(VLOOKUP(A449,ATTx11!$A$2:$N$500,12,FALSE),"")</f>
        <v/>
      </c>
      <c r="BJ449" s="97" t="str">
        <f t="shared" si="403"/>
        <v/>
      </c>
      <c r="BK449" s="84" t="str">
        <f>IFERROR(VLOOKUP(A449,ATTx11!$A$2:$N$500,7,FALSE),"")</f>
        <v/>
      </c>
      <c r="BL449" s="97" t="str">
        <f t="shared" si="404"/>
        <v/>
      </c>
      <c r="BM449" s="84" t="str">
        <f>IFERROR(VLOOKUP(A449,ATTx11!$A$2:$N$500,8,FALSE),"")</f>
        <v/>
      </c>
      <c r="BN449" s="95" t="str">
        <f t="shared" si="405"/>
        <v/>
      </c>
      <c r="BO449" s="95"/>
      <c r="BP449" s="83" t="str">
        <f>IFERROR(VLOOKUP(TEXT($A449,"0000"),'AYP11'!$B$3379:$AU$3800,17,FALSE),"")</f>
        <v/>
      </c>
      <c r="BQ449" s="75">
        <f>IFERROR(VLOOKUP(BP449,'Criteria Table'!$A$2:$I$102,2,FALSE),0)</f>
        <v>0</v>
      </c>
      <c r="BR449" s="95">
        <f t="shared" si="406"/>
        <v>0</v>
      </c>
      <c r="BS449" s="83" t="str">
        <f>IFERROR(VLOOKUP(TEXT($A449,"0000"),'AYP11'!$B$847:$AU$1268,17,FALSE),"")</f>
        <v/>
      </c>
      <c r="BT449" s="75">
        <f>IFERROR(VLOOKUP(BS449,'Criteria Table'!$A$2:$I$102,2,FALSE),0)</f>
        <v>0</v>
      </c>
      <c r="BU449" s="95">
        <f t="shared" si="407"/>
        <v>0</v>
      </c>
      <c r="BV449" s="83" t="str">
        <f>IFERROR(VLOOKUP(TEXT($A449,"0000"),'AYP11'!$B$2113:$AU$2534,17,FALSE),"")</f>
        <v/>
      </c>
      <c r="BW449" s="75">
        <f>IFERROR(VLOOKUP(BV449,'Criteria Table'!$A$2:$I$102,2,FALSE),0)</f>
        <v>0</v>
      </c>
      <c r="BX449" s="95">
        <f t="shared" si="408"/>
        <v>0</v>
      </c>
      <c r="BY449" s="83" t="str">
        <f>IFERROR(VLOOKUP(TEXT($A449,"0000"),'AYP11'!$B$425:$AU$846,17,FALSE),"")</f>
        <v/>
      </c>
      <c r="BZ449" s="75">
        <f>IFERROR(VLOOKUP(BY449,'Criteria Table'!$A$2:$I$102,2,FALSE),0)</f>
        <v>0</v>
      </c>
      <c r="CA449" s="95">
        <f t="shared" si="409"/>
        <v>0</v>
      </c>
      <c r="CB449" s="83" t="str">
        <f>IFERROR(VLOOKUP(TEXT($A449,"0000"),'AYP11'!$B$3:$AU$424,17,FALSE),"")</f>
        <v/>
      </c>
      <c r="CC449" s="95">
        <f>IFERROR(VLOOKUP(CB449,'Criteria Table'!$A$2:$I$102,2,FALSE),0)</f>
        <v>0</v>
      </c>
      <c r="CD449" s="95">
        <f t="shared" si="410"/>
        <v>0</v>
      </c>
      <c r="CE449" s="83" t="str">
        <f>IFERROR(VLOOKUP(TEXT($A449,"0000"),'AYP11'!$B$1269:$AU$1690,17,FALSE),"")</f>
        <v/>
      </c>
      <c r="CF449" s="95">
        <f>IFERROR(VLOOKUP(CE449,'Criteria Table'!$A$2:$I$102,2,FALSE),0)</f>
        <v>0</v>
      </c>
      <c r="CG449" s="95">
        <f t="shared" si="411"/>
        <v>0</v>
      </c>
      <c r="CH449" s="83" t="str">
        <f>IFERROR(VLOOKUP(TEXT($A449,"0000"),'AYP11'!$B$1691:$AU$2112,17,FALSE),"")</f>
        <v/>
      </c>
      <c r="CI449" s="95">
        <f>IFERROR(VLOOKUP(CH449,'Criteria Table'!$A$2:$I$102,2,FALSE),0)</f>
        <v>0</v>
      </c>
      <c r="CJ449" s="95">
        <f t="shared" si="412"/>
        <v>0</v>
      </c>
      <c r="CK449" s="83" t="str">
        <f>IFERROR(VLOOKUP(TEXT($A449,"0000"),'AYP11'!$B$2535:$AU$2956,17,FALSE),"")</f>
        <v/>
      </c>
      <c r="CL449" s="95">
        <f>IFERROR(VLOOKUP(CK449,'Criteria Table'!$A$2:$I$102,2,FALSE),0)</f>
        <v>0</v>
      </c>
      <c r="CM449" s="95">
        <f t="shared" si="413"/>
        <v>0</v>
      </c>
      <c r="CN449" s="76" t="str">
        <f>IFERROR(VLOOKUP(TEXT($A449,"0000"),'AYP11'!$B$3379:$AU$3800,23,FALSE),"")</f>
        <v/>
      </c>
      <c r="CO449" s="95">
        <f>IFERROR(VLOOKUP(CN449,'Criteria Table'!$A$2:$I$102,2,FALSE),0)</f>
        <v>0</v>
      </c>
      <c r="CP449" s="95">
        <f t="shared" si="414"/>
        <v>0</v>
      </c>
      <c r="CQ449" s="76" t="str">
        <f>IFERROR(VLOOKUP(TEXT($A449,"0000"),'AYP11'!$B$847:$AU$1268,23,FALSE),"")</f>
        <v/>
      </c>
      <c r="CR449" s="95">
        <f>IFERROR(VLOOKUP(CQ449,'Criteria Table'!$A$2:$I$102,2,FALSE),0)</f>
        <v>0</v>
      </c>
      <c r="CS449" s="95">
        <f t="shared" si="415"/>
        <v>0</v>
      </c>
      <c r="CT449" s="76" t="str">
        <f>IFERROR(VLOOKUP(TEXT($A449,"0000"),'AYP11'!$B$2113:$AU$2534,23,FALSE),"")</f>
        <v/>
      </c>
      <c r="CU449" s="95">
        <f>IFERROR(VLOOKUP(CT449,'Criteria Table'!$A$2:$I$102,2,FALSE),0)</f>
        <v>0</v>
      </c>
      <c r="CV449" s="95">
        <f t="shared" si="416"/>
        <v>0</v>
      </c>
      <c r="CW449" s="76" t="str">
        <f>IFERROR(VLOOKUP(TEXT($A449,"0000"),'AYP11'!$B$425:$AU$846,23,FALSE),"")</f>
        <v/>
      </c>
      <c r="CX449" s="95">
        <f>IFERROR(VLOOKUP(CW449,'Criteria Table'!$A$2:$I$102,2,FALSE),0)</f>
        <v>0</v>
      </c>
      <c r="CY449" s="95">
        <f t="shared" si="417"/>
        <v>0</v>
      </c>
      <c r="CZ449" s="76" t="str">
        <f>IFERROR(VLOOKUP(TEXT($A449,"0000"),'AYP11'!$B$3:$AU$424,23,FALSE),"")</f>
        <v/>
      </c>
      <c r="DA449" s="95">
        <f>IFERROR(VLOOKUP(CZ449,'Criteria Table'!$A$2:$I$102,2,FALSE),0)</f>
        <v>0</v>
      </c>
      <c r="DB449" s="95">
        <f t="shared" si="418"/>
        <v>0</v>
      </c>
      <c r="DC449" s="76" t="str">
        <f>IFERROR(VLOOKUP(TEXT($A449,"0000"),'AYP11'!$B$1269:$AU$1690,23,FALSE),"")</f>
        <v/>
      </c>
      <c r="DD449" s="95">
        <f>IFERROR(VLOOKUP(DC449,'Criteria Table'!$A$2:$I$102,2,FALSE),0)</f>
        <v>0</v>
      </c>
      <c r="DE449" s="95">
        <f t="shared" si="419"/>
        <v>0</v>
      </c>
      <c r="DF449" s="76" t="str">
        <f>IFERROR(VLOOKUP(TEXT($A449,"0000"),'AYP11'!$B$1691:$AU$2112,23,FALSE),"")</f>
        <v/>
      </c>
      <c r="DG449" s="95">
        <f>IFERROR(VLOOKUP(DF449,'Criteria Table'!$A$2:$I$102,2,FALSE),0)</f>
        <v>0</v>
      </c>
      <c r="DH449" s="95">
        <f t="shared" si="420"/>
        <v>0</v>
      </c>
      <c r="DI449" s="76" t="str">
        <f>IFERROR(VLOOKUP(TEXT($A449,"0000"),'AYP11'!$B$2535:$AU$2956,23,FALSE),"")</f>
        <v/>
      </c>
      <c r="DJ449" s="95">
        <f>IFERROR(VLOOKUP(DI449,'Criteria Table'!$A$2:$I$102,2,FALSE),0)</f>
        <v>0</v>
      </c>
      <c r="DK449" s="95">
        <f t="shared" si="421"/>
        <v>0</v>
      </c>
      <c r="DL449" s="91" t="str">
        <f>IFERROR(VLOOKUP(TEXT($A449,"0000"),'AYP11'!$B$3379:$AU$3800,11,FALSE),"")</f>
        <v/>
      </c>
      <c r="DM449" s="95">
        <f t="shared" si="422"/>
        <v>0</v>
      </c>
      <c r="DN449" s="95">
        <f t="shared" si="423"/>
        <v>0</v>
      </c>
      <c r="DO449" s="91" t="str">
        <f>IFERROR(VLOOKUP(TEXT($A449,"0000"),'AYP11'!$B$847:$AU$1268,11,FALSE),"")</f>
        <v/>
      </c>
      <c r="DP449" s="95">
        <f t="shared" si="424"/>
        <v>0</v>
      </c>
      <c r="DQ449" s="95">
        <f t="shared" si="425"/>
        <v>0</v>
      </c>
      <c r="DR449" s="91" t="str">
        <f>IFERROR(VLOOKUP(TEXT($A449,"0000"),'AYP11'!$B$2113:$AU$2534,11,FALSE),"")</f>
        <v/>
      </c>
      <c r="DS449" s="95">
        <f t="shared" si="426"/>
        <v>0</v>
      </c>
      <c r="DT449" s="95">
        <f t="shared" si="427"/>
        <v>0</v>
      </c>
      <c r="DU449" s="91" t="str">
        <f>IFERROR(VLOOKUP(TEXT($A449,"0000"),'AYP11'!$B$425:$AU$846,11,FALSE),"")</f>
        <v/>
      </c>
      <c r="DV449" s="95">
        <f t="shared" si="428"/>
        <v>0</v>
      </c>
      <c r="DW449" s="95">
        <f t="shared" si="429"/>
        <v>0</v>
      </c>
      <c r="DX449" s="91" t="str">
        <f>IFERROR(VLOOKUP(TEXT($A449,"0000"),'AYP11'!$B$3:$AU$424,11,FALSE),"")</f>
        <v/>
      </c>
      <c r="DY449" s="95">
        <f t="shared" si="430"/>
        <v>0</v>
      </c>
      <c r="DZ449" s="95">
        <f t="shared" si="431"/>
        <v>0</v>
      </c>
      <c r="EA449" s="91" t="str">
        <f>IFERROR(VLOOKUP(TEXT($A449,"0000"),'AYP11'!$B$1269:$AU$1690,11,FALSE),"")</f>
        <v/>
      </c>
      <c r="EB449" s="95">
        <f t="shared" si="432"/>
        <v>0</v>
      </c>
      <c r="EC449" s="95">
        <f t="shared" si="433"/>
        <v>0</v>
      </c>
      <c r="ED449" s="91" t="str">
        <f>IFERROR(VLOOKUP(TEXT($A449,"0000"),'AYP11'!$B$1691:$AU$2112,11,FALSE),"")</f>
        <v/>
      </c>
      <c r="EE449" s="95">
        <f t="shared" si="434"/>
        <v>0</v>
      </c>
      <c r="EF449" s="95">
        <f t="shared" si="435"/>
        <v>0</v>
      </c>
      <c r="EG449" s="91" t="str">
        <f>IFERROR(VLOOKUP(TEXT($A449,"0000"),'AYP11'!$B$2535:$AU$2956,11,FALSE),"")</f>
        <v/>
      </c>
      <c r="EH449" s="95">
        <f t="shared" si="436"/>
        <v>0</v>
      </c>
      <c r="EI449" s="95">
        <f t="shared" si="437"/>
        <v>0</v>
      </c>
    </row>
    <row r="450" spans="1:147" x14ac:dyDescent="0.25">
      <c r="A450" s="248">
        <v>7861</v>
      </c>
      <c r="B450" s="291">
        <f t="shared" si="384"/>
        <v>6.0606060606060606</v>
      </c>
      <c r="C450" s="50">
        <f>IFERROR(VLOOKUP(TEXT($A450,"0000"),'R-M11'!$A$2:$AA$500,4,FALSE),0)</f>
        <v>2</v>
      </c>
      <c r="D450" s="291">
        <f t="shared" si="385"/>
        <v>0</v>
      </c>
      <c r="E450" s="98">
        <f>IFERROR(SUM(VLOOKUP(TEXT($A450,"0000"),'R-M11'!$A$2:$AA$500,5,FALSE),VLOOKUP(TEXT($A450,"0000"),'R-M11'!$A$2:$AA$500,6,FALSE)),0)</f>
        <v>0</v>
      </c>
      <c r="F450" s="58">
        <f>IFERROR(VLOOKUP(TEXT($A450,"0000"),'R-M11'!$A$2:$AA$500,14,FALSE),0)</f>
        <v>33</v>
      </c>
      <c r="G450" s="230">
        <f t="shared" si="438"/>
        <v>12.640606060606061</v>
      </c>
      <c r="H450" s="97">
        <f t="shared" si="386"/>
        <v>4.1714000000000002</v>
      </c>
      <c r="I450" s="230">
        <f t="shared" si="439"/>
        <v>2.82</v>
      </c>
      <c r="J450" s="97">
        <f t="shared" si="387"/>
        <v>0.93059999999999998</v>
      </c>
      <c r="K450" s="230">
        <f t="shared" si="388"/>
        <v>6</v>
      </c>
      <c r="L450" s="121">
        <f>IFERROR(VLOOKUP(K450,'Criteria Table'!$A$2:$I$102,2,FALSE),"")</f>
        <v>9.4</v>
      </c>
      <c r="M450" s="230">
        <f t="shared" si="389"/>
        <v>15.460606060606061</v>
      </c>
      <c r="N450" s="286">
        <f t="shared" si="390"/>
        <v>0</v>
      </c>
      <c r="O450" s="50">
        <f>IFERROR(VLOOKUP(TEXT($A450,"0000"),'R-M11'!$A$2:$AA$500,17,FALSE),"")</f>
        <v>0</v>
      </c>
      <c r="P450" s="286">
        <f t="shared" si="391"/>
        <v>0</v>
      </c>
      <c r="Q450" s="98">
        <f>IFERROR(SUM(VLOOKUP(TEXT($A450,"0000"),'R-M11'!$A$2:$AA$500,18,FALSE),VLOOKUP(TEXT($A450,"0000"),'R-M11'!$A$2:$AA$500,19,FALSE)),0)</f>
        <v>0</v>
      </c>
      <c r="R450" s="69">
        <f>IFERROR(VLOOKUP(TEXT($A450,"0000"),'R-M11'!$A$2:$AA$500,27,FALSE),0)</f>
        <v>29</v>
      </c>
      <c r="S450" s="121">
        <f t="shared" si="440"/>
        <v>7</v>
      </c>
      <c r="T450" s="70">
        <f t="shared" si="392"/>
        <v>2.0300000000000002</v>
      </c>
      <c r="U450" s="121">
        <f t="shared" si="441"/>
        <v>3</v>
      </c>
      <c r="V450" s="70">
        <f t="shared" si="393"/>
        <v>0.87</v>
      </c>
      <c r="W450" s="121">
        <f t="shared" si="394"/>
        <v>0</v>
      </c>
      <c r="X450" s="124">
        <f>IFERROR(VLOOKUP(W450,'Criteria Table'!$A$2:$I$102,2,FALSE),"")</f>
        <v>10</v>
      </c>
      <c r="Y450" s="121">
        <f t="shared" si="395"/>
        <v>10</v>
      </c>
      <c r="Z450" s="92" t="str">
        <f>IFERROR(IF(VLOOKUP(A450,'SG11'!$A$3:$AI$500,18,FALSE)="","NA",VLOOKUP(A450,'SG11'!$A$3:$AI$500,18,FALSE)),"")</f>
        <v/>
      </c>
      <c r="AA450" s="75" t="str">
        <f>IFERROR(VLOOKUP(Z450,'Criteria Table'!$A$2:$I$102,6,FALSE),"NA")</f>
        <v>NA</v>
      </c>
      <c r="AB450" s="95">
        <f t="shared" si="442"/>
        <v>0</v>
      </c>
      <c r="AC450" s="84" t="str">
        <f>IFERROR(IF(VLOOKUP(A450,'SG11'!$A$3:$AI$500,19,FALSE)="","NA",VLOOKUP(A450,'SG11'!$A$3:$AI$500,19,FALSE)),"")</f>
        <v/>
      </c>
      <c r="AD450" s="75" t="str">
        <f>IFERROR(VLOOKUP(AC450,'Criteria Table'!$A$2:$I$102,6,FALSE),"NA")</f>
        <v>NA</v>
      </c>
      <c r="AE450" s="95">
        <f t="shared" si="443"/>
        <v>0</v>
      </c>
      <c r="AF450" s="92" t="str">
        <f>IFERROR(IF(VLOOKUP(A450,'SG11'!$A$3:$AI$500,20,FALSE)="","NA",VLOOKUP(A450,'SG11'!$A$3:$AI$500,20,FALSE)),"")</f>
        <v/>
      </c>
      <c r="AG450" s="75" t="str">
        <f>IFERROR(VLOOKUP(AF450,'Criteria Table'!$A$2:$I$102,6,FALSE),"NA")</f>
        <v>NA</v>
      </c>
      <c r="AH450" s="95">
        <f t="shared" si="444"/>
        <v>0</v>
      </c>
      <c r="AI450" s="84" t="str">
        <f>IFERROR(IF(VLOOKUP(A450,'SG11'!$A$3:$AI$500,21,FALSE)="","NA",VLOOKUP(A450,'SG11'!$A$3:$AI$500,21,FALSE)),"")</f>
        <v/>
      </c>
      <c r="AJ450" s="75" t="str">
        <f>IFERROR(VLOOKUP(AI450,'Criteria Table'!$A$2:$I$102,6,FALSE),"NA")</f>
        <v>NA</v>
      </c>
      <c r="AK450" s="95">
        <f t="shared" si="445"/>
        <v>0</v>
      </c>
      <c r="AL450" s="99">
        <f>IFERROR(VLOOKUP(TEXT(A450,"0000"),'W11'!$A$1:$E$500,4,FALSE)/AP450*100,"")</f>
        <v>96</v>
      </c>
      <c r="AM450" s="97">
        <f>IFERROR(VLOOKUP(TEXT(A450,"0000"),'W11'!$A$1:$E$500,4,FALSE),"")</f>
        <v>24</v>
      </c>
      <c r="AN450" s="99">
        <f t="shared" si="396"/>
        <v>96</v>
      </c>
      <c r="AO450" s="97">
        <f t="shared" si="397"/>
        <v>24</v>
      </c>
      <c r="AP450" s="99">
        <f>IFERROR(VLOOKUP(TEXT(A450,"0000"),'W11'!$A$1:$E$500,5,FALSE),"")</f>
        <v>25</v>
      </c>
      <c r="AQ450" s="97">
        <f>IFERROR(VLOOKUP(ROUND(AL450,0),'Criteria Table'!$A$2:$I$102,4,FALSE),0)</f>
        <v>0</v>
      </c>
      <c r="AR450" s="128"/>
      <c r="AS450" s="95"/>
      <c r="AT450" s="95"/>
      <c r="AU450" s="100">
        <f>IFERROR(VLOOKUP(TEXT(A450,"0000"),'Sci11'!$A$3:$N$492,4,FALSE)/VLOOKUP(TEXT(A450,"0000"),'Sci11'!$A$3:$N$492,14,FALSE)*100,"")</f>
        <v>0</v>
      </c>
      <c r="AV450" s="101">
        <f>SUM(VLOOKUP(TEXT(A450,"0000"),'Sci11'!$A$3:$N$492,5,FALSE),VLOOKUP(TEXT(A450,"0000"),'Sci11'!$A$3:$N$492,6,FALSE))/VLOOKUP(TEXT(A450,"0000"),'Sci11'!$A$3:$N$492,14,FALSE)*100</f>
        <v>0</v>
      </c>
      <c r="AW450" s="100">
        <f t="shared" si="446"/>
        <v>7</v>
      </c>
      <c r="AX450" s="101">
        <f>IFERROR(AW450/100*VLOOKUP(TEXT(A450,"0000"),'Sci11'!$A$3:$N$492,14,FALSE),"")</f>
        <v>1.4700000000000002</v>
      </c>
      <c r="AY450" s="100">
        <f t="shared" si="447"/>
        <v>3</v>
      </c>
      <c r="AZ450" s="101">
        <f>IFERROR(AY450/100*VLOOKUP(TEXT(A450,"0000"),'Sci11'!$A$3:$N$492,14,FALSE),"")</f>
        <v>0.63</v>
      </c>
      <c r="BA450" s="100">
        <f t="shared" si="398"/>
        <v>0</v>
      </c>
      <c r="BB450" s="101">
        <f>IFERROR(VLOOKUP(BA450,'Criteria Table'!$A$2:$I$102,2,FALSE),"")</f>
        <v>10</v>
      </c>
      <c r="BC450" s="101">
        <f t="shared" si="399"/>
        <v>10</v>
      </c>
      <c r="BD450" s="82" t="str">
        <f>IFERROR(VLOOKUP(A450,ATTx11!$A$2:$N$500,4,FALSE),"")</f>
        <v/>
      </c>
      <c r="BE450" s="95">
        <f t="shared" si="400"/>
        <v>0</v>
      </c>
      <c r="BF450" s="96">
        <f t="shared" si="401"/>
        <v>0</v>
      </c>
      <c r="BG450" s="70" t="str">
        <f>IFERROR(VLOOKUP(A450,ATTx11!$A$2:$N$500,11,FALSE),"")</f>
        <v/>
      </c>
      <c r="BH450" s="95" t="str">
        <f t="shared" si="402"/>
        <v/>
      </c>
      <c r="BI450" s="70" t="str">
        <f>IFERROR(VLOOKUP(A450,ATTx11!$A$2:$N$500,12,FALSE),"")</f>
        <v/>
      </c>
      <c r="BJ450" s="97" t="str">
        <f t="shared" si="403"/>
        <v/>
      </c>
      <c r="BK450" s="84" t="str">
        <f>IFERROR(VLOOKUP(A450,ATTx11!$A$2:$N$500,7,FALSE),"")</f>
        <v/>
      </c>
      <c r="BL450" s="97" t="str">
        <f t="shared" si="404"/>
        <v/>
      </c>
      <c r="BM450" s="84" t="str">
        <f>IFERROR(VLOOKUP(A450,ATTx11!$A$2:$N$500,8,FALSE),"")</f>
        <v/>
      </c>
      <c r="BN450" s="95" t="str">
        <f t="shared" si="405"/>
        <v/>
      </c>
      <c r="BO450" s="95"/>
      <c r="BP450" s="83" t="str">
        <f>IFERROR(VLOOKUP(TEXT($A450,"0000"),'AYP11'!$B$3379:$AU$3800,17,FALSE),"")</f>
        <v/>
      </c>
      <c r="BQ450" s="75">
        <f>IFERROR(VLOOKUP(BP450,'Criteria Table'!$A$2:$I$102,2,FALSE),0)</f>
        <v>0</v>
      </c>
      <c r="BR450" s="95">
        <f t="shared" si="406"/>
        <v>0</v>
      </c>
      <c r="BS450" s="83" t="str">
        <f>IFERROR(VLOOKUP(TEXT($A450,"0000"),'AYP11'!$B$847:$AU$1268,17,FALSE),"")</f>
        <v/>
      </c>
      <c r="BT450" s="75">
        <f>IFERROR(VLOOKUP(BS450,'Criteria Table'!$A$2:$I$102,2,FALSE),0)</f>
        <v>0</v>
      </c>
      <c r="BU450" s="95">
        <f t="shared" si="407"/>
        <v>0</v>
      </c>
      <c r="BV450" s="83" t="str">
        <f>IFERROR(VLOOKUP(TEXT($A450,"0000"),'AYP11'!$B$2113:$AU$2534,17,FALSE),"")</f>
        <v/>
      </c>
      <c r="BW450" s="75">
        <f>IFERROR(VLOOKUP(BV450,'Criteria Table'!$A$2:$I$102,2,FALSE),0)</f>
        <v>0</v>
      </c>
      <c r="BX450" s="95">
        <f t="shared" si="408"/>
        <v>0</v>
      </c>
      <c r="BY450" s="83" t="str">
        <f>IFERROR(VLOOKUP(TEXT($A450,"0000"),'AYP11'!$B$425:$AU$846,17,FALSE),"")</f>
        <v/>
      </c>
      <c r="BZ450" s="75">
        <f>IFERROR(VLOOKUP(BY450,'Criteria Table'!$A$2:$I$102,2,FALSE),0)</f>
        <v>0</v>
      </c>
      <c r="CA450" s="95">
        <f t="shared" si="409"/>
        <v>0</v>
      </c>
      <c r="CB450" s="83" t="str">
        <f>IFERROR(VLOOKUP(TEXT($A450,"0000"),'AYP11'!$B$3:$AU$424,17,FALSE),"")</f>
        <v/>
      </c>
      <c r="CC450" s="95">
        <f>IFERROR(VLOOKUP(CB450,'Criteria Table'!$A$2:$I$102,2,FALSE),0)</f>
        <v>0</v>
      </c>
      <c r="CD450" s="95">
        <f t="shared" si="410"/>
        <v>0</v>
      </c>
      <c r="CE450" s="83" t="str">
        <f>IFERROR(VLOOKUP(TEXT($A450,"0000"),'AYP11'!$B$1269:$AU$1690,17,FALSE),"")</f>
        <v/>
      </c>
      <c r="CF450" s="95">
        <f>IFERROR(VLOOKUP(CE450,'Criteria Table'!$A$2:$I$102,2,FALSE),0)</f>
        <v>0</v>
      </c>
      <c r="CG450" s="95">
        <f t="shared" si="411"/>
        <v>0</v>
      </c>
      <c r="CH450" s="83" t="str">
        <f>IFERROR(VLOOKUP(TEXT($A450,"0000"),'AYP11'!$B$1691:$AU$2112,17,FALSE),"")</f>
        <v/>
      </c>
      <c r="CI450" s="95">
        <f>IFERROR(VLOOKUP(CH450,'Criteria Table'!$A$2:$I$102,2,FALSE),0)</f>
        <v>0</v>
      </c>
      <c r="CJ450" s="95">
        <f t="shared" si="412"/>
        <v>0</v>
      </c>
      <c r="CK450" s="83" t="str">
        <f>IFERROR(VLOOKUP(TEXT($A450,"0000"),'AYP11'!$B$2535:$AU$2956,17,FALSE),"")</f>
        <v/>
      </c>
      <c r="CL450" s="95">
        <f>IFERROR(VLOOKUP(CK450,'Criteria Table'!$A$2:$I$102,2,FALSE),0)</f>
        <v>0</v>
      </c>
      <c r="CM450" s="95">
        <f t="shared" si="413"/>
        <v>0</v>
      </c>
      <c r="CN450" s="76" t="str">
        <f>IFERROR(VLOOKUP(TEXT($A450,"0000"),'AYP11'!$B$3379:$AU$3800,23,FALSE),"")</f>
        <v/>
      </c>
      <c r="CO450" s="95">
        <f>IFERROR(VLOOKUP(CN450,'Criteria Table'!$A$2:$I$102,2,FALSE),0)</f>
        <v>0</v>
      </c>
      <c r="CP450" s="95">
        <f t="shared" si="414"/>
        <v>0</v>
      </c>
      <c r="CQ450" s="76" t="str">
        <f>IFERROR(VLOOKUP(TEXT($A450,"0000"),'AYP11'!$B$847:$AU$1268,23,FALSE),"")</f>
        <v/>
      </c>
      <c r="CR450" s="95">
        <f>IFERROR(VLOOKUP(CQ450,'Criteria Table'!$A$2:$I$102,2,FALSE),0)</f>
        <v>0</v>
      </c>
      <c r="CS450" s="95">
        <f t="shared" si="415"/>
        <v>0</v>
      </c>
      <c r="CT450" s="76" t="str">
        <f>IFERROR(VLOOKUP(TEXT($A450,"0000"),'AYP11'!$B$2113:$AU$2534,23,FALSE),"")</f>
        <v/>
      </c>
      <c r="CU450" s="95">
        <f>IFERROR(VLOOKUP(CT450,'Criteria Table'!$A$2:$I$102,2,FALSE),0)</f>
        <v>0</v>
      </c>
      <c r="CV450" s="95">
        <f t="shared" si="416"/>
        <v>0</v>
      </c>
      <c r="CW450" s="76" t="str">
        <f>IFERROR(VLOOKUP(TEXT($A450,"0000"),'AYP11'!$B$425:$AU$846,23,FALSE),"")</f>
        <v/>
      </c>
      <c r="CX450" s="95">
        <f>IFERROR(VLOOKUP(CW450,'Criteria Table'!$A$2:$I$102,2,FALSE),0)</f>
        <v>0</v>
      </c>
      <c r="CY450" s="95">
        <f t="shared" si="417"/>
        <v>0</v>
      </c>
      <c r="CZ450" s="76" t="str">
        <f>IFERROR(VLOOKUP(TEXT($A450,"0000"),'AYP11'!$B$3:$AU$424,23,FALSE),"")</f>
        <v/>
      </c>
      <c r="DA450" s="95">
        <f>IFERROR(VLOOKUP(CZ450,'Criteria Table'!$A$2:$I$102,2,FALSE),0)</f>
        <v>0</v>
      </c>
      <c r="DB450" s="95">
        <f t="shared" si="418"/>
        <v>0</v>
      </c>
      <c r="DC450" s="76" t="str">
        <f>IFERROR(VLOOKUP(TEXT($A450,"0000"),'AYP11'!$B$1269:$AU$1690,23,FALSE),"")</f>
        <v/>
      </c>
      <c r="DD450" s="95">
        <f>IFERROR(VLOOKUP(DC450,'Criteria Table'!$A$2:$I$102,2,FALSE),0)</f>
        <v>0</v>
      </c>
      <c r="DE450" s="95">
        <f t="shared" si="419"/>
        <v>0</v>
      </c>
      <c r="DF450" s="76" t="str">
        <f>IFERROR(VLOOKUP(TEXT($A450,"0000"),'AYP11'!$B$1691:$AU$2112,23,FALSE),"")</f>
        <v/>
      </c>
      <c r="DG450" s="95">
        <f>IFERROR(VLOOKUP(DF450,'Criteria Table'!$A$2:$I$102,2,FALSE),0)</f>
        <v>0</v>
      </c>
      <c r="DH450" s="95">
        <f t="shared" si="420"/>
        <v>0</v>
      </c>
      <c r="DI450" s="76" t="str">
        <f>IFERROR(VLOOKUP(TEXT($A450,"0000"),'AYP11'!$B$2535:$AU$2956,23,FALSE),"")</f>
        <v/>
      </c>
      <c r="DJ450" s="95">
        <f>IFERROR(VLOOKUP(DI450,'Criteria Table'!$A$2:$I$102,2,FALSE),0)</f>
        <v>0</v>
      </c>
      <c r="DK450" s="95">
        <f t="shared" si="421"/>
        <v>0</v>
      </c>
      <c r="DL450" s="91" t="str">
        <f>IFERROR(VLOOKUP(TEXT($A450,"0000"),'AYP11'!$B$3379:$AU$3800,11,FALSE),"")</f>
        <v/>
      </c>
      <c r="DM450" s="95">
        <f t="shared" si="422"/>
        <v>0</v>
      </c>
      <c r="DN450" s="95">
        <f t="shared" si="423"/>
        <v>0</v>
      </c>
      <c r="DO450" s="91" t="str">
        <f>IFERROR(VLOOKUP(TEXT($A450,"0000"),'AYP11'!$B$847:$AU$1268,11,FALSE),"")</f>
        <v/>
      </c>
      <c r="DP450" s="95">
        <f t="shared" si="424"/>
        <v>0</v>
      </c>
      <c r="DQ450" s="95">
        <f t="shared" si="425"/>
        <v>0</v>
      </c>
      <c r="DR450" s="91" t="str">
        <f>IFERROR(VLOOKUP(TEXT($A450,"0000"),'AYP11'!$B$2113:$AU$2534,11,FALSE),"")</f>
        <v/>
      </c>
      <c r="DS450" s="95">
        <f t="shared" si="426"/>
        <v>0</v>
      </c>
      <c r="DT450" s="95">
        <f t="shared" si="427"/>
        <v>0</v>
      </c>
      <c r="DU450" s="91" t="str">
        <f>IFERROR(VLOOKUP(TEXT($A450,"0000"),'AYP11'!$B$425:$AU$846,11,FALSE),"")</f>
        <v/>
      </c>
      <c r="DV450" s="95">
        <f t="shared" si="428"/>
        <v>0</v>
      </c>
      <c r="DW450" s="95">
        <f t="shared" si="429"/>
        <v>0</v>
      </c>
      <c r="DX450" s="91" t="str">
        <f>IFERROR(VLOOKUP(TEXT($A450,"0000"),'AYP11'!$B$3:$AU$424,11,FALSE),"")</f>
        <v/>
      </c>
      <c r="DY450" s="95">
        <f t="shared" si="430"/>
        <v>0</v>
      </c>
      <c r="DZ450" s="95">
        <f t="shared" si="431"/>
        <v>0</v>
      </c>
      <c r="EA450" s="91" t="str">
        <f>IFERROR(VLOOKUP(TEXT($A450,"0000"),'AYP11'!$B$1269:$AU$1690,11,FALSE),"")</f>
        <v/>
      </c>
      <c r="EB450" s="95">
        <f t="shared" si="432"/>
        <v>0</v>
      </c>
      <c r="EC450" s="95">
        <f t="shared" si="433"/>
        <v>0</v>
      </c>
      <c r="ED450" s="91" t="str">
        <f>IFERROR(VLOOKUP(TEXT($A450,"0000"),'AYP11'!$B$1691:$AU$2112,11,FALSE),"")</f>
        <v/>
      </c>
      <c r="EE450" s="95">
        <f t="shared" si="434"/>
        <v>0</v>
      </c>
      <c r="EF450" s="95">
        <f t="shared" si="435"/>
        <v>0</v>
      </c>
      <c r="EG450" s="91" t="str">
        <f>IFERROR(VLOOKUP(TEXT($A450,"0000"),'AYP11'!$B$2535:$AU$2956,11,FALSE),"")</f>
        <v/>
      </c>
      <c r="EH450" s="95">
        <f t="shared" si="436"/>
        <v>0</v>
      </c>
      <c r="EI450" s="95">
        <f t="shared" si="437"/>
        <v>0</v>
      </c>
    </row>
    <row r="451" spans="1:147" x14ac:dyDescent="0.25">
      <c r="A451" s="248">
        <v>7862</v>
      </c>
      <c r="B451" s="291">
        <f t="shared" ref="B451:B478" si="448">C451/F451*100</f>
        <v>12.121212121212121</v>
      </c>
      <c r="C451" s="50">
        <f>IFERROR(VLOOKUP(TEXT($A451,"0000"),'R-M11'!$A$2:$AA$500,4,FALSE),0)</f>
        <v>4</v>
      </c>
      <c r="D451" s="291">
        <f t="shared" ref="D451:D478" si="449">E451/F451*100</f>
        <v>0</v>
      </c>
      <c r="E451" s="98">
        <f>IFERROR(SUM(VLOOKUP(TEXT($A451,"0000"),'R-M11'!$A$2:$AA$500,5,FALSE),VLOOKUP(TEXT($A451,"0000"),'R-M11'!$A$2:$AA$500,6,FALSE)),0)</f>
        <v>0</v>
      </c>
      <c r="F451" s="58">
        <f>IFERROR(VLOOKUP(TEXT($A451,"0000"),'R-M11'!$A$2:$AA$500,14,FALSE),0)</f>
        <v>33</v>
      </c>
      <c r="G451" s="230">
        <f t="shared" si="438"/>
        <v>18.281212121212121</v>
      </c>
      <c r="H451" s="97">
        <f t="shared" ref="H451:H478" si="450">IFERROR(G451/100*F451,0)</f>
        <v>6.0327999999999999</v>
      </c>
      <c r="I451" s="230">
        <f t="shared" si="439"/>
        <v>2.64</v>
      </c>
      <c r="J451" s="97">
        <f t="shared" ref="J451:J478" si="451">IFERROR(I451/100*F451,"")</f>
        <v>0.87119999999999997</v>
      </c>
      <c r="K451" s="230">
        <f t="shared" ref="K451:K478" si="452">IFERROR(ROUND(SUM(B451,D451),0),"")</f>
        <v>12</v>
      </c>
      <c r="L451" s="121">
        <f>IFERROR(VLOOKUP(K451,'Criteria Table'!$A$2:$I$102,2,FALSE),"")</f>
        <v>8.8000000000000007</v>
      </c>
      <c r="M451" s="230">
        <f t="shared" ref="M451:M478" si="453">IFERROR(SUM(G451,I451),"")</f>
        <v>20.921212121212122</v>
      </c>
      <c r="N451" s="286">
        <f t="shared" ref="N451:N478" si="454">O451/R451*100</f>
        <v>0</v>
      </c>
      <c r="O451" s="50">
        <f>IFERROR(VLOOKUP(TEXT($A451,"0000"),'R-M11'!$A$2:$AA$500,17,FALSE),"")</f>
        <v>0</v>
      </c>
      <c r="P451" s="286">
        <f t="shared" ref="P451:P478" si="455">Q451/R451*100</f>
        <v>0</v>
      </c>
      <c r="Q451" s="98">
        <f>IFERROR(SUM(VLOOKUP(TEXT($A451,"0000"),'R-M11'!$A$2:$AA$500,18,FALSE),VLOOKUP(TEXT($A451,"0000"),'R-M11'!$A$2:$AA$500,19,FALSE)),0)</f>
        <v>0</v>
      </c>
      <c r="R451" s="69">
        <f>IFERROR(VLOOKUP(TEXT($A451,"0000"),'R-M11'!$A$2:$AA$500,27,FALSE),0)</f>
        <v>13</v>
      </c>
      <c r="S451" s="121">
        <f t="shared" si="440"/>
        <v>7</v>
      </c>
      <c r="T451" s="70">
        <f t="shared" ref="T451:T478" si="456">IFERROR(S451/100*R451,"")</f>
        <v>0.91000000000000014</v>
      </c>
      <c r="U451" s="121">
        <f t="shared" si="441"/>
        <v>3</v>
      </c>
      <c r="V451" s="70">
        <f t="shared" ref="V451:V478" si="457">IFERROR(U451/100*R451,"")</f>
        <v>0.39</v>
      </c>
      <c r="W451" s="121">
        <f t="shared" ref="W451:W478" si="458">IFERROR(ROUND(SUM(N451,P451),0),"")</f>
        <v>0</v>
      </c>
      <c r="X451" s="124">
        <f>IFERROR(VLOOKUP(W451,'Criteria Table'!$A$2:$I$102,2,FALSE),"")</f>
        <v>10</v>
      </c>
      <c r="Y451" s="121">
        <f t="shared" ref="Y451:Y478" si="459">IFERROR(SUM(S451,U451),"")</f>
        <v>10</v>
      </c>
      <c r="Z451" s="92" t="str">
        <f>IFERROR(IF(VLOOKUP(A451,'SG11'!$A$3:$AI$500,18,FALSE)="","NA",VLOOKUP(A451,'SG11'!$A$3:$AI$500,18,FALSE)),"")</f>
        <v/>
      </c>
      <c r="AA451" s="75" t="str">
        <f>IFERROR(VLOOKUP(Z451,'Criteria Table'!$A$2:$I$102,6,FALSE),"NA")</f>
        <v>NA</v>
      </c>
      <c r="AB451" s="95">
        <f t="shared" si="442"/>
        <v>0</v>
      </c>
      <c r="AC451" s="84" t="str">
        <f>IFERROR(IF(VLOOKUP(A451,'SG11'!$A$3:$AI$500,19,FALSE)="","NA",VLOOKUP(A451,'SG11'!$A$3:$AI$500,19,FALSE)),"")</f>
        <v/>
      </c>
      <c r="AD451" s="75" t="str">
        <f>IFERROR(VLOOKUP(AC451,'Criteria Table'!$A$2:$I$102,6,FALSE),"NA")</f>
        <v>NA</v>
      </c>
      <c r="AE451" s="95">
        <f t="shared" si="443"/>
        <v>0</v>
      </c>
      <c r="AF451" s="92" t="str">
        <f>IFERROR(IF(VLOOKUP(A451,'SG11'!$A$3:$AI$500,20,FALSE)="","NA",VLOOKUP(A451,'SG11'!$A$3:$AI$500,20,FALSE)),"")</f>
        <v/>
      </c>
      <c r="AG451" s="75" t="str">
        <f>IFERROR(VLOOKUP(AF451,'Criteria Table'!$A$2:$I$102,6,FALSE),"NA")</f>
        <v>NA</v>
      </c>
      <c r="AH451" s="95">
        <f t="shared" si="444"/>
        <v>0</v>
      </c>
      <c r="AI451" s="84" t="str">
        <f>IFERROR(IF(VLOOKUP(A451,'SG11'!$A$3:$AI$500,21,FALSE)="","NA",VLOOKUP(A451,'SG11'!$A$3:$AI$500,21,FALSE)),"")</f>
        <v/>
      </c>
      <c r="AJ451" s="75" t="str">
        <f>IFERROR(VLOOKUP(AI451,'Criteria Table'!$A$2:$I$102,6,FALSE),"NA")</f>
        <v>NA</v>
      </c>
      <c r="AK451" s="95">
        <f t="shared" si="445"/>
        <v>0</v>
      </c>
      <c r="AL451" s="99">
        <f>IFERROR(VLOOKUP(TEXT(A451,"0000"),'W11'!$A$1:$E$500,4,FALSE)/AP451*100,"")</f>
        <v>95</v>
      </c>
      <c r="AM451" s="97">
        <f>IFERROR(VLOOKUP(TEXT(A451,"0000"),'W11'!$A$1:$E$500,4,FALSE),"")</f>
        <v>19</v>
      </c>
      <c r="AN451" s="99">
        <f t="shared" ref="AN451:AN478" si="460">IFERROR(AL451+AQ451,"")</f>
        <v>95</v>
      </c>
      <c r="AO451" s="97">
        <f t="shared" ref="AO451:AO478" si="461">IFERROR(AN451/100*AP451,"")</f>
        <v>19</v>
      </c>
      <c r="AP451" s="99">
        <f>IFERROR(VLOOKUP(TEXT(A451,"0000"),'W11'!$A$1:$E$500,5,FALSE),"")</f>
        <v>20</v>
      </c>
      <c r="AQ451" s="97">
        <f>IFERROR(VLOOKUP(ROUND(AL451,0),'Criteria Table'!$A$2:$I$102,4,FALSE),0)</f>
        <v>0</v>
      </c>
      <c r="AR451" s="128"/>
      <c r="AS451" s="95"/>
      <c r="AT451" s="95"/>
      <c r="AU451" s="100">
        <f>IFERROR(VLOOKUP(TEXT(A451,"0000"),'Sci11'!$A$3:$N$492,4,FALSE)/VLOOKUP(TEXT(A451,"0000"),'Sci11'!$A$3:$N$492,14,FALSE)*100,"")</f>
        <v>8.3333333333333321</v>
      </c>
      <c r="AV451" s="101">
        <f>SUM(VLOOKUP(TEXT(A451,"0000"),'Sci11'!$A$3:$N$492,5,FALSE),VLOOKUP(TEXT(A451,"0000"),'Sci11'!$A$3:$N$492,6,FALSE))/VLOOKUP(TEXT(A451,"0000"),'Sci11'!$A$3:$N$492,14,FALSE)*100</f>
        <v>0</v>
      </c>
      <c r="AW451" s="100">
        <f t="shared" si="446"/>
        <v>14.773333333333333</v>
      </c>
      <c r="AX451" s="101">
        <f>IFERROR(AW451/100*VLOOKUP(TEXT(A451,"0000"),'Sci11'!$A$3:$N$492,14,FALSE),"")</f>
        <v>1.7727999999999999</v>
      </c>
      <c r="AY451" s="100">
        <f t="shared" si="447"/>
        <v>2.7600000000000002</v>
      </c>
      <c r="AZ451" s="101">
        <f>IFERROR(AY451/100*VLOOKUP(TEXT(A451,"0000"),'Sci11'!$A$3:$N$492,14,FALSE),"")</f>
        <v>0.33120000000000005</v>
      </c>
      <c r="BA451" s="100">
        <f t="shared" ref="BA451:BA478" si="462">IFERROR(ROUND(SUM(AU451:AV451),0),"")</f>
        <v>8</v>
      </c>
      <c r="BB451" s="101">
        <f>IFERROR(VLOOKUP(BA451,'Criteria Table'!$A$2:$I$102,2,FALSE),"")</f>
        <v>9.2000000000000011</v>
      </c>
      <c r="BC451" s="101">
        <f t="shared" ref="BC451:BC478" si="463">IFERROR(SUM(BA451:BB451),"")</f>
        <v>17.200000000000003</v>
      </c>
      <c r="BD451" s="82" t="str">
        <f>IFERROR(VLOOKUP(A451,ATTx11!$A$2:$N$500,4,FALSE),"")</f>
        <v/>
      </c>
      <c r="BE451" s="95">
        <f t="shared" ref="BE451:BE478" si="464">IFERROR(IF(BD451&lt;91,3,IF(BD451&lt;94,1,IF(BD451&lt;97,0.5,0))),"")</f>
        <v>0</v>
      </c>
      <c r="BF451" s="96">
        <f t="shared" ref="BF451:BF478" si="465">IFERROR(SUM(BD451:BE451),"")</f>
        <v>0</v>
      </c>
      <c r="BG451" s="70" t="str">
        <f>IFERROR(VLOOKUP(A451,ATTx11!$A$2:$N$500,11,FALSE),"")</f>
        <v/>
      </c>
      <c r="BH451" s="95" t="str">
        <f t="shared" ref="BH451:BH478" si="466">IFERROR(BG451-(BG451*0.1),"")</f>
        <v/>
      </c>
      <c r="BI451" s="70" t="str">
        <f>IFERROR(VLOOKUP(A451,ATTx11!$A$2:$N$500,12,FALSE),"")</f>
        <v/>
      </c>
      <c r="BJ451" s="97" t="str">
        <f t="shared" ref="BJ451:BJ478" si="467">IFERROR(BI451-(BI451*0.1),"")</f>
        <v/>
      </c>
      <c r="BK451" s="84" t="str">
        <f>IFERROR(VLOOKUP(A451,ATTx11!$A$2:$N$500,7,FALSE),"")</f>
        <v/>
      </c>
      <c r="BL451" s="97" t="str">
        <f t="shared" ref="BL451:BL478" si="468">IFERROR(BK451-(BK451*0.1),"")</f>
        <v/>
      </c>
      <c r="BM451" s="84" t="str">
        <f>IFERROR(VLOOKUP(A451,ATTx11!$A$2:$N$500,8,FALSE),"")</f>
        <v/>
      </c>
      <c r="BN451" s="95" t="str">
        <f t="shared" ref="BN451:BN478" si="469">IFERROR(BM451-(BM451*0.1),"")</f>
        <v/>
      </c>
      <c r="BO451" s="95"/>
      <c r="BP451" s="83" t="str">
        <f>IFERROR(VLOOKUP(TEXT($A451,"0000"),'AYP11'!$B$3379:$AU$3800,17,FALSE),"")</f>
        <v/>
      </c>
      <c r="BQ451" s="75">
        <f>IFERROR(VLOOKUP(BP451,'Criteria Table'!$A$2:$I$102,2,FALSE),0)</f>
        <v>0</v>
      </c>
      <c r="BR451" s="95">
        <f t="shared" ref="BR451:BR478" si="470">ROUND(SUM(BP451:BQ451),0)</f>
        <v>0</v>
      </c>
      <c r="BS451" s="83" t="str">
        <f>IFERROR(VLOOKUP(TEXT($A451,"0000"),'AYP11'!$B$847:$AU$1268,17,FALSE),"")</f>
        <v/>
      </c>
      <c r="BT451" s="75">
        <f>IFERROR(VLOOKUP(BS451,'Criteria Table'!$A$2:$I$102,2,FALSE),0)</f>
        <v>0</v>
      </c>
      <c r="BU451" s="95">
        <f t="shared" ref="BU451:BU478" si="471">ROUND(SUM(BS451:BT451),0)</f>
        <v>0</v>
      </c>
      <c r="BV451" s="83" t="str">
        <f>IFERROR(VLOOKUP(TEXT($A451,"0000"),'AYP11'!$B$2113:$AU$2534,17,FALSE),"")</f>
        <v/>
      </c>
      <c r="BW451" s="75">
        <f>IFERROR(VLOOKUP(BV451,'Criteria Table'!$A$2:$I$102,2,FALSE),0)</f>
        <v>0</v>
      </c>
      <c r="BX451" s="95">
        <f t="shared" ref="BX451:BX478" si="472">ROUND(SUM(BV451:BW451),0)</f>
        <v>0</v>
      </c>
      <c r="BY451" s="83" t="str">
        <f>IFERROR(VLOOKUP(TEXT($A451,"0000"),'AYP11'!$B$425:$AU$846,17,FALSE),"")</f>
        <v/>
      </c>
      <c r="BZ451" s="75">
        <f>IFERROR(VLOOKUP(BY451,'Criteria Table'!$A$2:$I$102,2,FALSE),0)</f>
        <v>0</v>
      </c>
      <c r="CA451" s="95">
        <f t="shared" ref="CA451:CA478" si="473">ROUND(SUM(BY451:BZ451),0)</f>
        <v>0</v>
      </c>
      <c r="CB451" s="83" t="str">
        <f>IFERROR(VLOOKUP(TEXT($A451,"0000"),'AYP11'!$B$3:$AU$424,17,FALSE),"")</f>
        <v/>
      </c>
      <c r="CC451" s="95">
        <f>IFERROR(VLOOKUP(CB451,'Criteria Table'!$A$2:$I$102,2,FALSE),0)</f>
        <v>0</v>
      </c>
      <c r="CD451" s="95">
        <f t="shared" ref="CD451:CD478" si="474">ROUND(SUM(CB451:CC451),0)</f>
        <v>0</v>
      </c>
      <c r="CE451" s="83" t="str">
        <f>IFERROR(VLOOKUP(TEXT($A451,"0000"),'AYP11'!$B$1269:$AU$1690,17,FALSE),"")</f>
        <v/>
      </c>
      <c r="CF451" s="95">
        <f>IFERROR(VLOOKUP(CE451,'Criteria Table'!$A$2:$I$102,2,FALSE),0)</f>
        <v>0</v>
      </c>
      <c r="CG451" s="95">
        <f t="shared" ref="CG451:CG478" si="475">ROUND(SUM(CE451:CF451),0)</f>
        <v>0</v>
      </c>
      <c r="CH451" s="83" t="str">
        <f>IFERROR(VLOOKUP(TEXT($A451,"0000"),'AYP11'!$B$1691:$AU$2112,17,FALSE),"")</f>
        <v/>
      </c>
      <c r="CI451" s="95">
        <f>IFERROR(VLOOKUP(CH451,'Criteria Table'!$A$2:$I$102,2,FALSE),0)</f>
        <v>0</v>
      </c>
      <c r="CJ451" s="95">
        <f t="shared" ref="CJ451:CJ478" si="476">ROUND(SUM(CH451:CI451),0)</f>
        <v>0</v>
      </c>
      <c r="CK451" s="83" t="str">
        <f>IFERROR(VLOOKUP(TEXT($A451,"0000"),'AYP11'!$B$2535:$AU$2956,17,FALSE),"")</f>
        <v/>
      </c>
      <c r="CL451" s="95">
        <f>IFERROR(VLOOKUP(CK451,'Criteria Table'!$A$2:$I$102,2,FALSE),0)</f>
        <v>0</v>
      </c>
      <c r="CM451" s="95">
        <f t="shared" ref="CM451:CM478" si="477">ROUND(SUM(CK451:CL451),0)</f>
        <v>0</v>
      </c>
      <c r="CN451" s="76" t="str">
        <f>IFERROR(VLOOKUP(TEXT($A451,"0000"),'AYP11'!$B$3379:$AU$3800,23,FALSE),"")</f>
        <v/>
      </c>
      <c r="CO451" s="95">
        <f>IFERROR(VLOOKUP(CN451,'Criteria Table'!$A$2:$I$102,2,FALSE),0)</f>
        <v>0</v>
      </c>
      <c r="CP451" s="95">
        <f t="shared" ref="CP451:CP478" si="478">ROUND(SUM(CN451:CO451),0)</f>
        <v>0</v>
      </c>
      <c r="CQ451" s="76" t="str">
        <f>IFERROR(VLOOKUP(TEXT($A451,"0000"),'AYP11'!$B$847:$AU$1268,23,FALSE),"")</f>
        <v/>
      </c>
      <c r="CR451" s="95">
        <f>IFERROR(VLOOKUP(CQ451,'Criteria Table'!$A$2:$I$102,2,FALSE),0)</f>
        <v>0</v>
      </c>
      <c r="CS451" s="95">
        <f t="shared" ref="CS451:CS478" si="479">ROUND(SUM(CQ451:CR451),0)</f>
        <v>0</v>
      </c>
      <c r="CT451" s="76" t="str">
        <f>IFERROR(VLOOKUP(TEXT($A451,"0000"),'AYP11'!$B$2113:$AU$2534,23,FALSE),"")</f>
        <v/>
      </c>
      <c r="CU451" s="95">
        <f>IFERROR(VLOOKUP(CT451,'Criteria Table'!$A$2:$I$102,2,FALSE),0)</f>
        <v>0</v>
      </c>
      <c r="CV451" s="95">
        <f t="shared" ref="CV451:CV478" si="480">ROUND(SUM(CT451:CU451),0)</f>
        <v>0</v>
      </c>
      <c r="CW451" s="76" t="str">
        <f>IFERROR(VLOOKUP(TEXT($A451,"0000"),'AYP11'!$B$425:$AU$846,23,FALSE),"")</f>
        <v/>
      </c>
      <c r="CX451" s="95">
        <f>IFERROR(VLOOKUP(CW451,'Criteria Table'!$A$2:$I$102,2,FALSE),0)</f>
        <v>0</v>
      </c>
      <c r="CY451" s="95">
        <f t="shared" ref="CY451:CY478" si="481">ROUND(SUM(CW451:CX451),0)</f>
        <v>0</v>
      </c>
      <c r="CZ451" s="76" t="str">
        <f>IFERROR(VLOOKUP(TEXT($A451,"0000"),'AYP11'!$B$3:$AU$424,23,FALSE),"")</f>
        <v/>
      </c>
      <c r="DA451" s="95">
        <f>IFERROR(VLOOKUP(CZ451,'Criteria Table'!$A$2:$I$102,2,FALSE),0)</f>
        <v>0</v>
      </c>
      <c r="DB451" s="95">
        <f t="shared" ref="DB451:DB478" si="482">ROUND(SUM(CZ451:DA451),0)</f>
        <v>0</v>
      </c>
      <c r="DC451" s="76" t="str">
        <f>IFERROR(VLOOKUP(TEXT($A451,"0000"),'AYP11'!$B$1269:$AU$1690,23,FALSE),"")</f>
        <v/>
      </c>
      <c r="DD451" s="95">
        <f>IFERROR(VLOOKUP(DC451,'Criteria Table'!$A$2:$I$102,2,FALSE),0)</f>
        <v>0</v>
      </c>
      <c r="DE451" s="95">
        <f t="shared" ref="DE451:DE478" si="483">ROUND(SUM(DC451:DD451),0)</f>
        <v>0</v>
      </c>
      <c r="DF451" s="76" t="str">
        <f>IFERROR(VLOOKUP(TEXT($A451,"0000"),'AYP11'!$B$1691:$AU$2112,23,FALSE),"")</f>
        <v/>
      </c>
      <c r="DG451" s="95">
        <f>IFERROR(VLOOKUP(DF451,'Criteria Table'!$A$2:$I$102,2,FALSE),0)</f>
        <v>0</v>
      </c>
      <c r="DH451" s="95">
        <f t="shared" ref="DH451:DH478" si="484">ROUND(SUM(DF451:DG451),0)</f>
        <v>0</v>
      </c>
      <c r="DI451" s="76" t="str">
        <f>IFERROR(VLOOKUP(TEXT($A451,"0000"),'AYP11'!$B$2535:$AU$2956,23,FALSE),"")</f>
        <v/>
      </c>
      <c r="DJ451" s="95">
        <f>IFERROR(VLOOKUP(DI451,'Criteria Table'!$A$2:$I$102,2,FALSE),0)</f>
        <v>0</v>
      </c>
      <c r="DK451" s="95">
        <f t="shared" ref="DK451:DK478" si="485">ROUND(SUM(DI451:DJ451),0)</f>
        <v>0</v>
      </c>
      <c r="DL451" s="91" t="str">
        <f>IFERROR(VLOOKUP(TEXT($A451,"0000"),'AYP11'!$B$3379:$AU$3800,11,FALSE),"")</f>
        <v/>
      </c>
      <c r="DM451" s="95">
        <f t="shared" ref="DM451:DM478" si="486">IF(DL451&gt;89,0,1)</f>
        <v>0</v>
      </c>
      <c r="DN451" s="95">
        <f t="shared" ref="DN451:DN478" si="487">IF(DL451&gt;0,ROUND(SUM(DL451:DM451),0),"")</f>
        <v>0</v>
      </c>
      <c r="DO451" s="91" t="str">
        <f>IFERROR(VLOOKUP(TEXT($A451,"0000"),'AYP11'!$B$847:$AU$1268,11,FALSE),"")</f>
        <v/>
      </c>
      <c r="DP451" s="95">
        <f t="shared" ref="DP451:DP478" si="488">IF(DO451&gt;89,0,1)</f>
        <v>0</v>
      </c>
      <c r="DQ451" s="95">
        <f t="shared" ref="DQ451:DQ478" si="489">IF(DO451&gt;0,ROUND(SUM(DO451:DP451),0),"")</f>
        <v>0</v>
      </c>
      <c r="DR451" s="91" t="str">
        <f>IFERROR(VLOOKUP(TEXT($A451,"0000"),'AYP11'!$B$2113:$AU$2534,11,FALSE),"")</f>
        <v/>
      </c>
      <c r="DS451" s="95">
        <f t="shared" ref="DS451:DS478" si="490">IF(DR451&gt;89,0,1)</f>
        <v>0</v>
      </c>
      <c r="DT451" s="95">
        <f t="shared" ref="DT451:DT478" si="491">IF(DR451&gt;0,ROUND(SUM(DR451:DS451),0),"")</f>
        <v>0</v>
      </c>
      <c r="DU451" s="91" t="str">
        <f>IFERROR(VLOOKUP(TEXT($A451,"0000"),'AYP11'!$B$425:$AU$846,11,FALSE),"")</f>
        <v/>
      </c>
      <c r="DV451" s="95">
        <f t="shared" ref="DV451:DV478" si="492">IF(DU451&gt;89,0,1)</f>
        <v>0</v>
      </c>
      <c r="DW451" s="95">
        <f t="shared" ref="DW451:DW478" si="493">IF(DU451&gt;0,ROUND(SUM(DU451:DV451),0),"")</f>
        <v>0</v>
      </c>
      <c r="DX451" s="91" t="str">
        <f>IFERROR(VLOOKUP(TEXT($A451,"0000"),'AYP11'!$B$3:$AU$424,11,FALSE),"")</f>
        <v/>
      </c>
      <c r="DY451" s="95">
        <f t="shared" ref="DY451:DY478" si="494">IF(DX451&gt;89,0,1)</f>
        <v>0</v>
      </c>
      <c r="DZ451" s="95">
        <f t="shared" ref="DZ451:DZ478" si="495">IF(DX451&gt;0,ROUND(SUM(DX451:DY451),0),"")</f>
        <v>0</v>
      </c>
      <c r="EA451" s="91" t="str">
        <f>IFERROR(VLOOKUP(TEXT($A451,"0000"),'AYP11'!$B$1269:$AU$1690,11,FALSE),"")</f>
        <v/>
      </c>
      <c r="EB451" s="95">
        <f t="shared" ref="EB451:EB478" si="496">IF(EA451&gt;89,0,1)</f>
        <v>0</v>
      </c>
      <c r="EC451" s="95">
        <f t="shared" ref="EC451:EC478" si="497">IF(EA451&gt;0,ROUND(SUM(EA451:EB451),0),"")</f>
        <v>0</v>
      </c>
      <c r="ED451" s="91" t="str">
        <f>IFERROR(VLOOKUP(TEXT($A451,"0000"),'AYP11'!$B$1691:$AU$2112,11,FALSE),"")</f>
        <v/>
      </c>
      <c r="EE451" s="95">
        <f t="shared" ref="EE451:EE478" si="498">IF(ED451&gt;89,0,1)</f>
        <v>0</v>
      </c>
      <c r="EF451" s="95">
        <f t="shared" ref="EF451:EF478" si="499">IF(ED451&gt;0,ROUND(SUM(ED451:EE451),0),"")</f>
        <v>0</v>
      </c>
      <c r="EG451" s="91" t="str">
        <f>IFERROR(VLOOKUP(TEXT($A451,"0000"),'AYP11'!$B$2535:$AU$2956,11,FALSE),"")</f>
        <v/>
      </c>
      <c r="EH451" s="95">
        <f t="shared" ref="EH451:EH478" si="500">IF(EG451&gt;89,0,1)</f>
        <v>0</v>
      </c>
      <c r="EI451" s="95">
        <f t="shared" ref="EI451:EI478" si="501">IF(EG451&gt;0,ROUND(SUM(EG451:EH451),0),"")</f>
        <v>0</v>
      </c>
    </row>
    <row r="452" spans="1:147" x14ac:dyDescent="0.25">
      <c r="A452" s="248">
        <v>7865</v>
      </c>
      <c r="B452" s="291">
        <f t="shared" si="448"/>
        <v>0</v>
      </c>
      <c r="C452" s="50">
        <f>IFERROR(VLOOKUP(TEXT($A452,"0000"),'R-M11'!$A$2:$AA$500,4,FALSE),0)</f>
        <v>0</v>
      </c>
      <c r="D452" s="291">
        <f t="shared" si="449"/>
        <v>0</v>
      </c>
      <c r="E452" s="98">
        <f>IFERROR(SUM(VLOOKUP(TEXT($A452,"0000"),'R-M11'!$A$2:$AA$500,5,FALSE),VLOOKUP(TEXT($A452,"0000"),'R-M11'!$A$2:$AA$500,6,FALSE)),0)</f>
        <v>0</v>
      </c>
      <c r="F452" s="58">
        <f>IFERROR(VLOOKUP(TEXT($A452,"0000"),'R-M11'!$A$2:$AA$500,14,FALSE),0)</f>
        <v>6</v>
      </c>
      <c r="G452" s="230">
        <f t="shared" ref="G452:G478" si="502">IFERROR(B452+(0.7*L452),"")</f>
        <v>7</v>
      </c>
      <c r="H452" s="97">
        <f t="shared" si="450"/>
        <v>0.42000000000000004</v>
      </c>
      <c r="I452" s="230">
        <f t="shared" ref="I452:I478" si="503">IFERROR(D452+(0.3*L452),"")</f>
        <v>3</v>
      </c>
      <c r="J452" s="97">
        <f t="shared" si="451"/>
        <v>0.18</v>
      </c>
      <c r="K452" s="230">
        <f t="shared" si="452"/>
        <v>0</v>
      </c>
      <c r="L452" s="121">
        <f>IFERROR(VLOOKUP(K452,'Criteria Table'!$A$2:$I$102,2,FALSE),"")</f>
        <v>10</v>
      </c>
      <c r="M452" s="230">
        <f t="shared" si="453"/>
        <v>10</v>
      </c>
      <c r="N452" s="286" t="e">
        <f t="shared" si="454"/>
        <v>#DIV/0!</v>
      </c>
      <c r="O452" s="50">
        <f>IFERROR(VLOOKUP(TEXT($A452,"0000"),'R-M11'!$A$2:$AA$500,17,FALSE),"")</f>
        <v>0</v>
      </c>
      <c r="P452" s="286" t="e">
        <f t="shared" si="455"/>
        <v>#DIV/0!</v>
      </c>
      <c r="Q452" s="98">
        <f>IFERROR(SUM(VLOOKUP(TEXT($A452,"0000"),'R-M11'!$A$2:$AA$500,18,FALSE),VLOOKUP(TEXT($A452,"0000"),'R-M11'!$A$2:$AA$500,19,FALSE)),0)</f>
        <v>0</v>
      </c>
      <c r="R452" s="69">
        <f>IFERROR(VLOOKUP(TEXT($A452,"0000"),'R-M11'!$A$2:$AA$500,27,FALSE),0)</f>
        <v>0</v>
      </c>
      <c r="S452" s="121" t="str">
        <f t="shared" ref="S452:S478" si="504">IFERROR(N452+(0.7*X452),"")</f>
        <v/>
      </c>
      <c r="T452" s="70" t="str">
        <f t="shared" si="456"/>
        <v/>
      </c>
      <c r="U452" s="121" t="str">
        <f t="shared" ref="U452:U478" si="505">IFERROR(P452+(0.3*X452),"")</f>
        <v/>
      </c>
      <c r="V452" s="70" t="str">
        <f t="shared" si="457"/>
        <v/>
      </c>
      <c r="W452" s="121" t="str">
        <f t="shared" si="458"/>
        <v/>
      </c>
      <c r="X452" s="124" t="str">
        <f>IFERROR(VLOOKUP(W452,'Criteria Table'!$A$2:$I$102,2,FALSE),"")</f>
        <v/>
      </c>
      <c r="Y452" s="121">
        <f t="shared" si="459"/>
        <v>0</v>
      </c>
      <c r="Z452" s="92" t="str">
        <f>IFERROR(IF(VLOOKUP(A452,'SG11'!$A$3:$AI$500,18,FALSE)="","NA",VLOOKUP(A452,'SG11'!$A$3:$AI$500,18,FALSE)),"")</f>
        <v/>
      </c>
      <c r="AA452" s="75" t="str">
        <f>IFERROR(VLOOKUP(Z452,'Criteria Table'!$A$2:$I$102,6,FALSE),"NA")</f>
        <v>NA</v>
      </c>
      <c r="AB452" s="95">
        <f t="shared" ref="AB452:AB478" si="506">IF(Z452="NA","NA",ROUND(SUM(Z452:AA452),0))</f>
        <v>0</v>
      </c>
      <c r="AC452" s="84" t="str">
        <f>IFERROR(IF(VLOOKUP(A452,'SG11'!$A$3:$AI$500,19,FALSE)="","NA",VLOOKUP(A452,'SG11'!$A$3:$AI$500,19,FALSE)),"")</f>
        <v/>
      </c>
      <c r="AD452" s="75" t="str">
        <f>IFERROR(VLOOKUP(AC452,'Criteria Table'!$A$2:$I$102,6,FALSE),"NA")</f>
        <v>NA</v>
      </c>
      <c r="AE452" s="95">
        <f t="shared" ref="AE452:AE478" si="507">IF(AC452="NA","NA",ROUND(SUM(AC452:AD452),0))</f>
        <v>0</v>
      </c>
      <c r="AF452" s="92" t="str">
        <f>IFERROR(IF(VLOOKUP(A452,'SG11'!$A$3:$AI$500,20,FALSE)="","NA",VLOOKUP(A452,'SG11'!$A$3:$AI$500,20,FALSE)),"")</f>
        <v/>
      </c>
      <c r="AG452" s="75" t="str">
        <f>IFERROR(VLOOKUP(AF452,'Criteria Table'!$A$2:$I$102,6,FALSE),"NA")</f>
        <v>NA</v>
      </c>
      <c r="AH452" s="95">
        <f t="shared" ref="AH452:AH478" si="508">IF(AF452="NA","NA",ROUND(SUM(AF452:AG452),0))</f>
        <v>0</v>
      </c>
      <c r="AI452" s="84" t="str">
        <f>IFERROR(IF(VLOOKUP(A452,'SG11'!$A$3:$AI$500,21,FALSE)="","NA",VLOOKUP(A452,'SG11'!$A$3:$AI$500,21,FALSE)),"")</f>
        <v/>
      </c>
      <c r="AJ452" s="75" t="str">
        <f>IFERROR(VLOOKUP(AI452,'Criteria Table'!$A$2:$I$102,6,FALSE),"NA")</f>
        <v>NA</v>
      </c>
      <c r="AK452" s="95">
        <f t="shared" ref="AK452:AK478" si="509">IF(AI452="NA","NA",ROUND(SUM(AI452:AJ452),0))</f>
        <v>0</v>
      </c>
      <c r="AL452" s="99" t="str">
        <f>IFERROR(VLOOKUP(TEXT(A452,"0000"),'W11'!$A$1:$E$500,4,FALSE)/AP452*100,"")</f>
        <v/>
      </c>
      <c r="AM452" s="97" t="str">
        <f>IFERROR(VLOOKUP(TEXT(A452,"0000"),'W11'!$A$1:$E$500,4,FALSE),"")</f>
        <v/>
      </c>
      <c r="AN452" s="99" t="str">
        <f t="shared" si="460"/>
        <v/>
      </c>
      <c r="AO452" s="97" t="str">
        <f t="shared" si="461"/>
        <v/>
      </c>
      <c r="AP452" s="99" t="str">
        <f>IFERROR(VLOOKUP(TEXT(A452,"0000"),'W11'!$A$1:$E$500,5,FALSE),"")</f>
        <v/>
      </c>
      <c r="AQ452" s="97">
        <f>IFERROR(VLOOKUP(ROUND(AL452,0),'Criteria Table'!$A$2:$I$102,4,FALSE),0)</f>
        <v>0</v>
      </c>
      <c r="AR452" s="128"/>
      <c r="AS452" s="95"/>
      <c r="AT452" s="95"/>
      <c r="AU452" s="100" t="str">
        <f>IFERROR(VLOOKUP(TEXT(A452,"0000"),'Sci11'!$A$3:$N$492,4,FALSE)/VLOOKUP(TEXT(A452,"0000"),'Sci11'!$A$3:$N$492,14,FALSE)*100,"")</f>
        <v/>
      </c>
      <c r="AV452" s="101" t="e">
        <f>SUM(VLOOKUP(TEXT(A452,"0000"),'Sci11'!$A$3:$N$492,5,FALSE),VLOOKUP(TEXT(A452,"0000"),'Sci11'!$A$3:$N$492,6,FALSE))/VLOOKUP(TEXT(A452,"0000"),'Sci11'!$A$3:$N$492,14,FALSE)*100</f>
        <v>#N/A</v>
      </c>
      <c r="AW452" s="100" t="str">
        <f t="shared" ref="AW452:AW478" si="510">IFERROR(AU452+(0.7*BB452),"")</f>
        <v/>
      </c>
      <c r="AX452" s="101" t="str">
        <f>IFERROR(AW452/100*VLOOKUP(TEXT(A452,"0000"),'Sci11'!$A$3:$N$492,14,FALSE),"")</f>
        <v/>
      </c>
      <c r="AY452" s="100" t="str">
        <f t="shared" ref="AY452:AY478" si="511">IFERROR(AV452+(0.3*BB452),"")</f>
        <v/>
      </c>
      <c r="AZ452" s="101" t="str">
        <f>IFERROR(AY452/100*VLOOKUP(TEXT(A452,"0000"),'Sci11'!$A$3:$N$492,14,FALSE),"")</f>
        <v/>
      </c>
      <c r="BA452" s="100" t="str">
        <f t="shared" si="462"/>
        <v/>
      </c>
      <c r="BB452" s="101" t="str">
        <f>IFERROR(VLOOKUP(BA452,'Criteria Table'!$A$2:$I$102,2,FALSE),"")</f>
        <v/>
      </c>
      <c r="BC452" s="101">
        <f t="shared" si="463"/>
        <v>0</v>
      </c>
      <c r="BD452" s="82" t="str">
        <f>IFERROR(VLOOKUP(A452,ATTx11!$A$2:$N$500,4,FALSE),"")</f>
        <v/>
      </c>
      <c r="BE452" s="95">
        <f t="shared" si="464"/>
        <v>0</v>
      </c>
      <c r="BF452" s="96">
        <f t="shared" si="465"/>
        <v>0</v>
      </c>
      <c r="BG452" s="70" t="str">
        <f>IFERROR(VLOOKUP(A452,ATTx11!$A$2:$N$500,11,FALSE),"")</f>
        <v/>
      </c>
      <c r="BH452" s="95" t="str">
        <f t="shared" si="466"/>
        <v/>
      </c>
      <c r="BI452" s="70" t="str">
        <f>IFERROR(VLOOKUP(A452,ATTx11!$A$2:$N$500,12,FALSE),"")</f>
        <v/>
      </c>
      <c r="BJ452" s="97" t="str">
        <f t="shared" si="467"/>
        <v/>
      </c>
      <c r="BK452" s="84" t="str">
        <f>IFERROR(VLOOKUP(A452,ATTx11!$A$2:$N$500,7,FALSE),"")</f>
        <v/>
      </c>
      <c r="BL452" s="97" t="str">
        <f t="shared" si="468"/>
        <v/>
      </c>
      <c r="BM452" s="84" t="str">
        <f>IFERROR(VLOOKUP(A452,ATTx11!$A$2:$N$500,8,FALSE),"")</f>
        <v/>
      </c>
      <c r="BN452" s="95" t="str">
        <f t="shared" si="469"/>
        <v/>
      </c>
      <c r="BO452" s="95"/>
      <c r="BP452" s="83" t="str">
        <f>IFERROR(VLOOKUP(TEXT($A452,"0000"),'AYP11'!$B$3379:$AU$3800,17,FALSE),"")</f>
        <v/>
      </c>
      <c r="BQ452" s="75">
        <f>IFERROR(VLOOKUP(BP452,'Criteria Table'!$A$2:$I$102,2,FALSE),0)</f>
        <v>0</v>
      </c>
      <c r="BR452" s="95">
        <f t="shared" si="470"/>
        <v>0</v>
      </c>
      <c r="BS452" s="83" t="str">
        <f>IFERROR(VLOOKUP(TEXT($A452,"0000"),'AYP11'!$B$847:$AU$1268,17,FALSE),"")</f>
        <v/>
      </c>
      <c r="BT452" s="75">
        <f>IFERROR(VLOOKUP(BS452,'Criteria Table'!$A$2:$I$102,2,FALSE),0)</f>
        <v>0</v>
      </c>
      <c r="BU452" s="95">
        <f t="shared" si="471"/>
        <v>0</v>
      </c>
      <c r="BV452" s="83" t="str">
        <f>IFERROR(VLOOKUP(TEXT($A452,"0000"),'AYP11'!$B$2113:$AU$2534,17,FALSE),"")</f>
        <v/>
      </c>
      <c r="BW452" s="75">
        <f>IFERROR(VLOOKUP(BV452,'Criteria Table'!$A$2:$I$102,2,FALSE),0)</f>
        <v>0</v>
      </c>
      <c r="BX452" s="95">
        <f t="shared" si="472"/>
        <v>0</v>
      </c>
      <c r="BY452" s="83" t="str">
        <f>IFERROR(VLOOKUP(TEXT($A452,"0000"),'AYP11'!$B$425:$AU$846,17,FALSE),"")</f>
        <v/>
      </c>
      <c r="BZ452" s="75">
        <f>IFERROR(VLOOKUP(BY452,'Criteria Table'!$A$2:$I$102,2,FALSE),0)</f>
        <v>0</v>
      </c>
      <c r="CA452" s="95">
        <f t="shared" si="473"/>
        <v>0</v>
      </c>
      <c r="CB452" s="83" t="str">
        <f>IFERROR(VLOOKUP(TEXT($A452,"0000"),'AYP11'!$B$3:$AU$424,17,FALSE),"")</f>
        <v/>
      </c>
      <c r="CC452" s="95">
        <f>IFERROR(VLOOKUP(CB452,'Criteria Table'!$A$2:$I$102,2,FALSE),0)</f>
        <v>0</v>
      </c>
      <c r="CD452" s="95">
        <f t="shared" si="474"/>
        <v>0</v>
      </c>
      <c r="CE452" s="83" t="str">
        <f>IFERROR(VLOOKUP(TEXT($A452,"0000"),'AYP11'!$B$1269:$AU$1690,17,FALSE),"")</f>
        <v/>
      </c>
      <c r="CF452" s="95">
        <f>IFERROR(VLOOKUP(CE452,'Criteria Table'!$A$2:$I$102,2,FALSE),0)</f>
        <v>0</v>
      </c>
      <c r="CG452" s="95">
        <f t="shared" si="475"/>
        <v>0</v>
      </c>
      <c r="CH452" s="83" t="str">
        <f>IFERROR(VLOOKUP(TEXT($A452,"0000"),'AYP11'!$B$1691:$AU$2112,17,FALSE),"")</f>
        <v/>
      </c>
      <c r="CI452" s="95">
        <f>IFERROR(VLOOKUP(CH452,'Criteria Table'!$A$2:$I$102,2,FALSE),0)</f>
        <v>0</v>
      </c>
      <c r="CJ452" s="95">
        <f t="shared" si="476"/>
        <v>0</v>
      </c>
      <c r="CK452" s="83" t="str">
        <f>IFERROR(VLOOKUP(TEXT($A452,"0000"),'AYP11'!$B$2535:$AU$2956,17,FALSE),"")</f>
        <v/>
      </c>
      <c r="CL452" s="95">
        <f>IFERROR(VLOOKUP(CK452,'Criteria Table'!$A$2:$I$102,2,FALSE),0)</f>
        <v>0</v>
      </c>
      <c r="CM452" s="95">
        <f t="shared" si="477"/>
        <v>0</v>
      </c>
      <c r="CN452" s="76" t="str">
        <f>IFERROR(VLOOKUP(TEXT($A452,"0000"),'AYP11'!$B$3379:$AU$3800,23,FALSE),"")</f>
        <v/>
      </c>
      <c r="CO452" s="95">
        <f>IFERROR(VLOOKUP(CN452,'Criteria Table'!$A$2:$I$102,2,FALSE),0)</f>
        <v>0</v>
      </c>
      <c r="CP452" s="95">
        <f t="shared" si="478"/>
        <v>0</v>
      </c>
      <c r="CQ452" s="76" t="str">
        <f>IFERROR(VLOOKUP(TEXT($A452,"0000"),'AYP11'!$B$847:$AU$1268,23,FALSE),"")</f>
        <v/>
      </c>
      <c r="CR452" s="95">
        <f>IFERROR(VLOOKUP(CQ452,'Criteria Table'!$A$2:$I$102,2,FALSE),0)</f>
        <v>0</v>
      </c>
      <c r="CS452" s="95">
        <f t="shared" si="479"/>
        <v>0</v>
      </c>
      <c r="CT452" s="76" t="str">
        <f>IFERROR(VLOOKUP(TEXT($A452,"0000"),'AYP11'!$B$2113:$AU$2534,23,FALSE),"")</f>
        <v/>
      </c>
      <c r="CU452" s="95">
        <f>IFERROR(VLOOKUP(CT452,'Criteria Table'!$A$2:$I$102,2,FALSE),0)</f>
        <v>0</v>
      </c>
      <c r="CV452" s="95">
        <f t="shared" si="480"/>
        <v>0</v>
      </c>
      <c r="CW452" s="76" t="str">
        <f>IFERROR(VLOOKUP(TEXT($A452,"0000"),'AYP11'!$B$425:$AU$846,23,FALSE),"")</f>
        <v/>
      </c>
      <c r="CX452" s="95">
        <f>IFERROR(VLOOKUP(CW452,'Criteria Table'!$A$2:$I$102,2,FALSE),0)</f>
        <v>0</v>
      </c>
      <c r="CY452" s="95">
        <f t="shared" si="481"/>
        <v>0</v>
      </c>
      <c r="CZ452" s="76" t="str">
        <f>IFERROR(VLOOKUP(TEXT($A452,"0000"),'AYP11'!$B$3:$AU$424,23,FALSE),"")</f>
        <v/>
      </c>
      <c r="DA452" s="95">
        <f>IFERROR(VLOOKUP(CZ452,'Criteria Table'!$A$2:$I$102,2,FALSE),0)</f>
        <v>0</v>
      </c>
      <c r="DB452" s="95">
        <f t="shared" si="482"/>
        <v>0</v>
      </c>
      <c r="DC452" s="76" t="str">
        <f>IFERROR(VLOOKUP(TEXT($A452,"0000"),'AYP11'!$B$1269:$AU$1690,23,FALSE),"")</f>
        <v/>
      </c>
      <c r="DD452" s="95">
        <f>IFERROR(VLOOKUP(DC452,'Criteria Table'!$A$2:$I$102,2,FALSE),0)</f>
        <v>0</v>
      </c>
      <c r="DE452" s="95">
        <f t="shared" si="483"/>
        <v>0</v>
      </c>
      <c r="DF452" s="76" t="str">
        <f>IFERROR(VLOOKUP(TEXT($A452,"0000"),'AYP11'!$B$1691:$AU$2112,23,FALSE),"")</f>
        <v/>
      </c>
      <c r="DG452" s="95">
        <f>IFERROR(VLOOKUP(DF452,'Criteria Table'!$A$2:$I$102,2,FALSE),0)</f>
        <v>0</v>
      </c>
      <c r="DH452" s="95">
        <f t="shared" si="484"/>
        <v>0</v>
      </c>
      <c r="DI452" s="76" t="str">
        <f>IFERROR(VLOOKUP(TEXT($A452,"0000"),'AYP11'!$B$2535:$AU$2956,23,FALSE),"")</f>
        <v/>
      </c>
      <c r="DJ452" s="95">
        <f>IFERROR(VLOOKUP(DI452,'Criteria Table'!$A$2:$I$102,2,FALSE),0)</f>
        <v>0</v>
      </c>
      <c r="DK452" s="95">
        <f t="shared" si="485"/>
        <v>0</v>
      </c>
      <c r="DL452" s="91" t="str">
        <f>IFERROR(VLOOKUP(TEXT($A452,"0000"),'AYP11'!$B$3379:$AU$3800,11,FALSE),"")</f>
        <v/>
      </c>
      <c r="DM452" s="95">
        <f t="shared" si="486"/>
        <v>0</v>
      </c>
      <c r="DN452" s="95">
        <f t="shared" si="487"/>
        <v>0</v>
      </c>
      <c r="DO452" s="91" t="str">
        <f>IFERROR(VLOOKUP(TEXT($A452,"0000"),'AYP11'!$B$847:$AU$1268,11,FALSE),"")</f>
        <v/>
      </c>
      <c r="DP452" s="95">
        <f t="shared" si="488"/>
        <v>0</v>
      </c>
      <c r="DQ452" s="95">
        <f t="shared" si="489"/>
        <v>0</v>
      </c>
      <c r="DR452" s="91" t="str">
        <f>IFERROR(VLOOKUP(TEXT($A452,"0000"),'AYP11'!$B$2113:$AU$2534,11,FALSE),"")</f>
        <v/>
      </c>
      <c r="DS452" s="95">
        <f t="shared" si="490"/>
        <v>0</v>
      </c>
      <c r="DT452" s="95">
        <f t="shared" si="491"/>
        <v>0</v>
      </c>
      <c r="DU452" s="91" t="str">
        <f>IFERROR(VLOOKUP(TEXT($A452,"0000"),'AYP11'!$B$425:$AU$846,11,FALSE),"")</f>
        <v/>
      </c>
      <c r="DV452" s="95">
        <f t="shared" si="492"/>
        <v>0</v>
      </c>
      <c r="DW452" s="95">
        <f t="shared" si="493"/>
        <v>0</v>
      </c>
      <c r="DX452" s="91" t="str">
        <f>IFERROR(VLOOKUP(TEXT($A452,"0000"),'AYP11'!$B$3:$AU$424,11,FALSE),"")</f>
        <v/>
      </c>
      <c r="DY452" s="95">
        <f t="shared" si="494"/>
        <v>0</v>
      </c>
      <c r="DZ452" s="95">
        <f t="shared" si="495"/>
        <v>0</v>
      </c>
      <c r="EA452" s="91" t="str">
        <f>IFERROR(VLOOKUP(TEXT($A452,"0000"),'AYP11'!$B$1269:$AU$1690,11,FALSE),"")</f>
        <v/>
      </c>
      <c r="EB452" s="95">
        <f t="shared" si="496"/>
        <v>0</v>
      </c>
      <c r="EC452" s="95">
        <f t="shared" si="497"/>
        <v>0</v>
      </c>
      <c r="ED452" s="91" t="str">
        <f>IFERROR(VLOOKUP(TEXT($A452,"0000"),'AYP11'!$B$1691:$AU$2112,11,FALSE),"")</f>
        <v/>
      </c>
      <c r="EE452" s="95">
        <f t="shared" si="498"/>
        <v>0</v>
      </c>
      <c r="EF452" s="95">
        <f t="shared" si="499"/>
        <v>0</v>
      </c>
      <c r="EG452" s="91" t="str">
        <f>IFERROR(VLOOKUP(TEXT($A452,"0000"),'AYP11'!$B$2535:$AU$2956,11,FALSE),"")</f>
        <v/>
      </c>
      <c r="EH452" s="95">
        <f t="shared" si="500"/>
        <v>0</v>
      </c>
      <c r="EI452" s="95">
        <f t="shared" si="501"/>
        <v>0</v>
      </c>
    </row>
    <row r="453" spans="1:147" x14ac:dyDescent="0.25">
      <c r="A453" s="248">
        <v>7901</v>
      </c>
      <c r="B453" s="291">
        <f t="shared" si="448"/>
        <v>31.25</v>
      </c>
      <c r="C453" s="50">
        <f>IFERROR(VLOOKUP(TEXT($A453,"0000"),'R-M11'!$A$2:$AA$500,4,FALSE),0)</f>
        <v>75</v>
      </c>
      <c r="D453" s="291">
        <f t="shared" si="449"/>
        <v>45.416666666666664</v>
      </c>
      <c r="E453" s="98">
        <f>IFERROR(SUM(VLOOKUP(TEXT($A453,"0000"),'R-M11'!$A$2:$AA$500,5,FALSE),VLOOKUP(TEXT($A453,"0000"),'R-M11'!$A$2:$AA$500,6,FALSE)),0)</f>
        <v>109</v>
      </c>
      <c r="F453" s="58">
        <f>IFERROR(VLOOKUP(TEXT($A453,"0000"),'R-M11'!$A$2:$AA$500,14,FALSE),0)</f>
        <v>240</v>
      </c>
      <c r="G453" s="230">
        <f t="shared" si="502"/>
        <v>32.86</v>
      </c>
      <c r="H453" s="97">
        <f t="shared" si="450"/>
        <v>78.864000000000004</v>
      </c>
      <c r="I453" s="230">
        <f t="shared" si="503"/>
        <v>46.106666666666662</v>
      </c>
      <c r="J453" s="97">
        <f t="shared" si="451"/>
        <v>110.65599999999999</v>
      </c>
      <c r="K453" s="230">
        <f t="shared" si="452"/>
        <v>77</v>
      </c>
      <c r="L453" s="121">
        <f>IFERROR(VLOOKUP(K453,'Criteria Table'!$A$2:$I$102,2,FALSE),"")</f>
        <v>2.3000000000000003</v>
      </c>
      <c r="M453" s="230">
        <f t="shared" si="453"/>
        <v>78.966666666666669</v>
      </c>
      <c r="N453" s="286">
        <f t="shared" si="454"/>
        <v>16.806722689075631</v>
      </c>
      <c r="O453" s="50">
        <f>IFERROR(VLOOKUP(TEXT($A453,"0000"),'R-M11'!$A$2:$AA$500,17,FALSE),"")</f>
        <v>20</v>
      </c>
      <c r="P453" s="286">
        <f t="shared" si="455"/>
        <v>78.151260504201687</v>
      </c>
      <c r="Q453" s="98">
        <f>IFERROR(SUM(VLOOKUP(TEXT($A453,"0000"),'R-M11'!$A$2:$AA$500,18,FALSE),VLOOKUP(TEXT($A453,"0000"),'R-M11'!$A$2:$AA$500,19,FALSE)),0)</f>
        <v>93</v>
      </c>
      <c r="R453" s="69">
        <f>IFERROR(VLOOKUP(TEXT($A453,"0000"),'R-M11'!$A$2:$AA$500,27,FALSE),0)</f>
        <v>119</v>
      </c>
      <c r="S453" s="121">
        <f t="shared" si="504"/>
        <v>16.806722689075631</v>
      </c>
      <c r="T453" s="70">
        <f t="shared" si="456"/>
        <v>20</v>
      </c>
      <c r="U453" s="121">
        <f t="shared" si="505"/>
        <v>78.151260504201687</v>
      </c>
      <c r="V453" s="70">
        <f t="shared" si="457"/>
        <v>93.000000000000014</v>
      </c>
      <c r="W453" s="121">
        <f t="shared" si="458"/>
        <v>95</v>
      </c>
      <c r="X453" s="124">
        <f>IFERROR(VLOOKUP(W453,'Criteria Table'!$A$2:$I$102,2,FALSE),"")</f>
        <v>0</v>
      </c>
      <c r="Y453" s="121">
        <f t="shared" si="459"/>
        <v>94.957983193277315</v>
      </c>
      <c r="Z453" s="92">
        <f>IFERROR(IF(VLOOKUP(A453,'SG11'!$A$3:$AI$500,18,FALSE)="","NA",VLOOKUP(A453,'SG11'!$A$3:$AI$500,18,FALSE)),"")</f>
        <v>67</v>
      </c>
      <c r="AA453" s="75">
        <f>IFERROR(VLOOKUP(Z453,'Criteria Table'!$A$2:$I$102,6,FALSE),"NA")</f>
        <v>5</v>
      </c>
      <c r="AB453" s="95">
        <f t="shared" si="506"/>
        <v>72</v>
      </c>
      <c r="AC453" s="84">
        <f>IFERROR(IF(VLOOKUP(A453,'SG11'!$A$3:$AI$500,19,FALSE)="","NA",VLOOKUP(A453,'SG11'!$A$3:$AI$500,19,FALSE)),"")</f>
        <v>85</v>
      </c>
      <c r="AD453" s="75">
        <f>IFERROR(VLOOKUP(AC453,'Criteria Table'!$A$2:$I$102,6,FALSE),"NA")</f>
        <v>5</v>
      </c>
      <c r="AE453" s="95">
        <f t="shared" si="507"/>
        <v>90</v>
      </c>
      <c r="AF453" s="92">
        <f>IFERROR(IF(VLOOKUP(A453,'SG11'!$A$3:$AI$500,20,FALSE)="","NA",VLOOKUP(A453,'SG11'!$A$3:$AI$500,20,FALSE)),"")</f>
        <v>60</v>
      </c>
      <c r="AG453" s="75">
        <f>IFERROR(VLOOKUP(AF453,'Criteria Table'!$A$2:$I$102,6,FALSE),"NA")</f>
        <v>10</v>
      </c>
      <c r="AH453" s="95">
        <f t="shared" si="508"/>
        <v>70</v>
      </c>
      <c r="AI453" s="84">
        <f>IFERROR(IF(VLOOKUP(A453,'SG11'!$A$3:$AI$500,21,FALSE)="","NA",VLOOKUP(A453,'SG11'!$A$3:$AI$500,21,FALSE)),"")</f>
        <v>88</v>
      </c>
      <c r="AJ453" s="75">
        <f>IFERROR(VLOOKUP(AI453,'Criteria Table'!$A$2:$I$102,6,FALSE),"NA")</f>
        <v>5</v>
      </c>
      <c r="AK453" s="95">
        <f t="shared" si="509"/>
        <v>93</v>
      </c>
      <c r="AL453" s="99">
        <f>IFERROR(VLOOKUP(TEXT(A453,"0000"),'W11'!$A$1:$E$500,4,FALSE)/AP453*100,"")</f>
        <v>100</v>
      </c>
      <c r="AM453" s="97">
        <f>IFERROR(VLOOKUP(TEXT(A453,"0000"),'W11'!$A$1:$E$500,4,FALSE),"")</f>
        <v>121</v>
      </c>
      <c r="AN453" s="99">
        <f t="shared" si="460"/>
        <v>100</v>
      </c>
      <c r="AO453" s="97">
        <f t="shared" si="461"/>
        <v>121</v>
      </c>
      <c r="AP453" s="99">
        <f>IFERROR(VLOOKUP(TEXT(A453,"0000"),'W11'!$A$1:$E$500,5,FALSE),"")</f>
        <v>121</v>
      </c>
      <c r="AQ453" s="97">
        <f>IFERROR(VLOOKUP(ROUND(AL453,0),'Criteria Table'!$A$2:$I$102,4,FALSE),0)</f>
        <v>0</v>
      </c>
      <c r="AR453" s="128"/>
      <c r="AS453" s="95"/>
      <c r="AT453" s="95"/>
      <c r="AU453" s="100">
        <f>IFERROR(VLOOKUP(TEXT(A453,"0000"),'Sci11'!$A$3:$N$492,4,FALSE)/VLOOKUP(TEXT(A453,"0000"),'Sci11'!$A$3:$N$492,14,FALSE)*100,"")</f>
        <v>41.12903225806452</v>
      </c>
      <c r="AV453" s="101">
        <f>SUM(VLOOKUP(TEXT(A453,"0000"),'Sci11'!$A$3:$N$492,5,FALSE),VLOOKUP(TEXT(A453,"0000"),'Sci11'!$A$3:$N$492,6,FALSE))/VLOOKUP(TEXT(A453,"0000"),'Sci11'!$A$3:$N$492,14,FALSE)*100</f>
        <v>11.29032258064516</v>
      </c>
      <c r="AW453" s="100">
        <f t="shared" si="510"/>
        <v>44.489032258064519</v>
      </c>
      <c r="AX453" s="101">
        <f>IFERROR(AW453/100*VLOOKUP(TEXT(A453,"0000"),'Sci11'!$A$3:$N$492,14,FALSE),"")</f>
        <v>55.166400000000003</v>
      </c>
      <c r="AY453" s="100">
        <f t="shared" si="511"/>
        <v>12.73032258064516</v>
      </c>
      <c r="AZ453" s="101">
        <f>IFERROR(AY453/100*VLOOKUP(TEXT(A453,"0000"),'Sci11'!$A$3:$N$492,14,FALSE),"")</f>
        <v>15.785599999999997</v>
      </c>
      <c r="BA453" s="100">
        <f t="shared" si="462"/>
        <v>52</v>
      </c>
      <c r="BB453" s="101">
        <f>IFERROR(VLOOKUP(BA453,'Criteria Table'!$A$2:$I$102,2,FALSE),"")</f>
        <v>4.8000000000000007</v>
      </c>
      <c r="BC453" s="101">
        <f t="shared" si="463"/>
        <v>56.8</v>
      </c>
      <c r="BD453" s="82">
        <f>IFERROR(VLOOKUP(A453,ATTx11!$A$2:$N$500,4,FALSE),"")</f>
        <v>95.74</v>
      </c>
      <c r="BE453" s="95">
        <f t="shared" si="464"/>
        <v>0.5</v>
      </c>
      <c r="BF453" s="96">
        <f t="shared" si="465"/>
        <v>96.24</v>
      </c>
      <c r="BG453" s="70">
        <f>IFERROR(VLOOKUP(A453,ATTx11!$A$2:$N$500,11,FALSE),"")</f>
        <v>0</v>
      </c>
      <c r="BH453" s="95">
        <f t="shared" si="466"/>
        <v>0</v>
      </c>
      <c r="BI453" s="70">
        <f>IFERROR(VLOOKUP(A453,ATTx11!$A$2:$N$500,12,FALSE),"")</f>
        <v>5</v>
      </c>
      <c r="BJ453" s="97">
        <f t="shared" si="467"/>
        <v>4.5</v>
      </c>
      <c r="BK453" s="84">
        <f>IFERROR(VLOOKUP(A453,ATTx11!$A$2:$N$500,7,FALSE),"")</f>
        <v>0</v>
      </c>
      <c r="BL453" s="97">
        <f t="shared" si="468"/>
        <v>0</v>
      </c>
      <c r="BM453" s="84">
        <f>IFERROR(VLOOKUP(A453,ATTx11!$A$2:$N$500,8,FALSE),"")</f>
        <v>5</v>
      </c>
      <c r="BN453" s="95">
        <f t="shared" si="469"/>
        <v>4.5</v>
      </c>
      <c r="BO453" s="95"/>
      <c r="BP453" s="83">
        <f>IFERROR(VLOOKUP(TEXT($A453,"0000"),'AYP11'!$B$3379:$AU$3800,17,FALSE),"")</f>
        <v>83</v>
      </c>
      <c r="BQ453" s="75">
        <f>IFERROR(VLOOKUP(BP453,'Criteria Table'!$A$2:$I$102,2,FALSE),0)</f>
        <v>1.7000000000000002</v>
      </c>
      <c r="BR453" s="95">
        <f t="shared" si="470"/>
        <v>85</v>
      </c>
      <c r="BS453" s="83">
        <f>IFERROR(VLOOKUP(TEXT($A453,"0000"),'AYP11'!$B$847:$AU$1268,17,FALSE),"")</f>
        <v>67</v>
      </c>
      <c r="BT453" s="75">
        <f>IFERROR(VLOOKUP(BS453,'Criteria Table'!$A$2:$I$102,2,FALSE),0)</f>
        <v>3.3000000000000003</v>
      </c>
      <c r="BU453" s="95">
        <f t="shared" si="471"/>
        <v>70</v>
      </c>
      <c r="BV453" s="83">
        <f>IFERROR(VLOOKUP(TEXT($A453,"0000"),'AYP11'!$B$2113:$AU$2534,17,FALSE),"")</f>
        <v>79</v>
      </c>
      <c r="BW453" s="75">
        <f>IFERROR(VLOOKUP(BV453,'Criteria Table'!$A$2:$I$102,2,FALSE),0)</f>
        <v>2.1</v>
      </c>
      <c r="BX453" s="95">
        <f t="shared" si="472"/>
        <v>81</v>
      </c>
      <c r="BY453" s="83">
        <f>IFERROR(VLOOKUP(TEXT($A453,"0000"),'AYP11'!$B$425:$AU$846,17,FALSE),"")</f>
        <v>0</v>
      </c>
      <c r="BZ453" s="75">
        <f>IFERROR(VLOOKUP(BY453,'Criteria Table'!$A$2:$I$102,2,FALSE),0)</f>
        <v>10</v>
      </c>
      <c r="CA453" s="95">
        <f t="shared" si="473"/>
        <v>10</v>
      </c>
      <c r="CB453" s="83">
        <f>IFERROR(VLOOKUP(TEXT($A453,"0000"),'AYP11'!$B$3:$AU$424,17,FALSE),"")</f>
        <v>0</v>
      </c>
      <c r="CC453" s="95">
        <f>IFERROR(VLOOKUP(CB453,'Criteria Table'!$A$2:$I$102,2,FALSE),0)</f>
        <v>10</v>
      </c>
      <c r="CD453" s="95">
        <f t="shared" si="474"/>
        <v>10</v>
      </c>
      <c r="CE453" s="83">
        <f>IFERROR(VLOOKUP(TEXT($A453,"0000"),'AYP11'!$B$1269:$AU$1690,17,FALSE),"")</f>
        <v>68</v>
      </c>
      <c r="CF453" s="95">
        <f>IFERROR(VLOOKUP(CE453,'Criteria Table'!$A$2:$I$102,2,FALSE),0)</f>
        <v>3.2</v>
      </c>
      <c r="CG453" s="95">
        <f t="shared" si="475"/>
        <v>71</v>
      </c>
      <c r="CH453" s="83">
        <f>IFERROR(VLOOKUP(TEXT($A453,"0000"),'AYP11'!$B$1691:$AU$2112,17,FALSE),"")</f>
        <v>0</v>
      </c>
      <c r="CI453" s="95">
        <f>IFERROR(VLOOKUP(CH453,'Criteria Table'!$A$2:$I$102,2,FALSE),0)</f>
        <v>10</v>
      </c>
      <c r="CJ453" s="95">
        <f t="shared" si="476"/>
        <v>10</v>
      </c>
      <c r="CK453" s="83">
        <f>IFERROR(VLOOKUP(TEXT($A453,"0000"),'AYP11'!$B$2535:$AU$2956,17,FALSE),"")</f>
        <v>0</v>
      </c>
      <c r="CL453" s="95">
        <f>IFERROR(VLOOKUP(CK453,'Criteria Table'!$A$2:$I$102,2,FALSE),0)</f>
        <v>10</v>
      </c>
      <c r="CM453" s="95">
        <f t="shared" si="477"/>
        <v>10</v>
      </c>
      <c r="CN453" s="76">
        <f>IFERROR(VLOOKUP(TEXT($A453,"0000"),'AYP11'!$B$3379:$AU$3800,23,FALSE),"")</f>
        <v>0</v>
      </c>
      <c r="CO453" s="95">
        <f>IFERROR(VLOOKUP(CN453,'Criteria Table'!$A$2:$I$102,2,FALSE),0)</f>
        <v>10</v>
      </c>
      <c r="CP453" s="95">
        <f t="shared" si="478"/>
        <v>10</v>
      </c>
      <c r="CQ453" s="76">
        <f>IFERROR(VLOOKUP(TEXT($A453,"0000"),'AYP11'!$B$847:$AU$1268,23,FALSE),"")</f>
        <v>0</v>
      </c>
      <c r="CR453" s="95">
        <f>IFERROR(VLOOKUP(CQ453,'Criteria Table'!$A$2:$I$102,2,FALSE),0)</f>
        <v>10</v>
      </c>
      <c r="CS453" s="95">
        <f t="shared" si="479"/>
        <v>10</v>
      </c>
      <c r="CT453" s="76">
        <f>IFERROR(VLOOKUP(TEXT($A453,"0000"),'AYP11'!$B$2113:$AU$2534,23,FALSE),"")</f>
        <v>94</v>
      </c>
      <c r="CU453" s="95">
        <f>IFERROR(VLOOKUP(CT453,'Criteria Table'!$A$2:$I$102,2,FALSE),0)</f>
        <v>0</v>
      </c>
      <c r="CV453" s="95">
        <f t="shared" si="480"/>
        <v>94</v>
      </c>
      <c r="CW453" s="76">
        <f>IFERROR(VLOOKUP(TEXT($A453,"0000"),'AYP11'!$B$425:$AU$846,23,FALSE),"")</f>
        <v>0</v>
      </c>
      <c r="CX453" s="95">
        <f>IFERROR(VLOOKUP(CW453,'Criteria Table'!$A$2:$I$102,2,FALSE),0)</f>
        <v>10</v>
      </c>
      <c r="CY453" s="95">
        <f t="shared" si="481"/>
        <v>10</v>
      </c>
      <c r="CZ453" s="76">
        <f>IFERROR(VLOOKUP(TEXT($A453,"0000"),'AYP11'!$B$3:$AU$424,23,FALSE),"")</f>
        <v>0</v>
      </c>
      <c r="DA453" s="95">
        <f>IFERROR(VLOOKUP(CZ453,'Criteria Table'!$A$2:$I$102,2,FALSE),0)</f>
        <v>10</v>
      </c>
      <c r="DB453" s="95">
        <f t="shared" si="482"/>
        <v>10</v>
      </c>
      <c r="DC453" s="76">
        <f>IFERROR(VLOOKUP(TEXT($A453,"0000"),'AYP11'!$B$1269:$AU$1690,23,FALSE),"")</f>
        <v>93</v>
      </c>
      <c r="DD453" s="95">
        <f>IFERROR(VLOOKUP(DC453,'Criteria Table'!$A$2:$I$102,2,FALSE),0)</f>
        <v>0</v>
      </c>
      <c r="DE453" s="95">
        <f t="shared" si="483"/>
        <v>93</v>
      </c>
      <c r="DF453" s="76">
        <f>IFERROR(VLOOKUP(TEXT($A453,"0000"),'AYP11'!$B$1691:$AU$2112,23,FALSE),"")</f>
        <v>0</v>
      </c>
      <c r="DG453" s="95">
        <f>IFERROR(VLOOKUP(DF453,'Criteria Table'!$A$2:$I$102,2,FALSE),0)</f>
        <v>10</v>
      </c>
      <c r="DH453" s="95">
        <f t="shared" si="484"/>
        <v>10</v>
      </c>
      <c r="DI453" s="76">
        <f>IFERROR(VLOOKUP(TEXT($A453,"0000"),'AYP11'!$B$2535:$AU$2956,23,FALSE),"")</f>
        <v>0</v>
      </c>
      <c r="DJ453" s="95">
        <f>IFERROR(VLOOKUP(DI453,'Criteria Table'!$A$2:$I$102,2,FALSE),0)</f>
        <v>10</v>
      </c>
      <c r="DK453" s="95">
        <f t="shared" si="485"/>
        <v>10</v>
      </c>
      <c r="DL453" s="91">
        <f>IFERROR(VLOOKUP(TEXT($A453,"0000"),'AYP11'!$B$3379:$AU$3800,11,FALSE),"")</f>
        <v>0</v>
      </c>
      <c r="DM453" s="95">
        <f t="shared" si="486"/>
        <v>1</v>
      </c>
      <c r="DN453" s="95" t="str">
        <f t="shared" si="487"/>
        <v/>
      </c>
      <c r="DO453" s="91">
        <f>IFERROR(VLOOKUP(TEXT($A453,"0000"),'AYP11'!$B$847:$AU$1268,11,FALSE),"")</f>
        <v>0</v>
      </c>
      <c r="DP453" s="95">
        <f t="shared" si="488"/>
        <v>1</v>
      </c>
      <c r="DQ453" s="95" t="str">
        <f t="shared" si="489"/>
        <v/>
      </c>
      <c r="DR453" s="91">
        <f>IFERROR(VLOOKUP(TEXT($A453,"0000"),'AYP11'!$B$2113:$AU$2534,11,FALSE),"")</f>
        <v>0</v>
      </c>
      <c r="DS453" s="95">
        <f t="shared" si="490"/>
        <v>1</v>
      </c>
      <c r="DT453" s="95" t="str">
        <f t="shared" si="491"/>
        <v/>
      </c>
      <c r="DU453" s="91">
        <f>IFERROR(VLOOKUP(TEXT($A453,"0000"),'AYP11'!$B$425:$AU$846,11,FALSE),"")</f>
        <v>0</v>
      </c>
      <c r="DV453" s="95">
        <f t="shared" si="492"/>
        <v>1</v>
      </c>
      <c r="DW453" s="95" t="str">
        <f t="shared" si="493"/>
        <v/>
      </c>
      <c r="DX453" s="91">
        <f>IFERROR(VLOOKUP(TEXT($A453,"0000"),'AYP11'!$B$3:$AU$424,11,FALSE),"")</f>
        <v>0</v>
      </c>
      <c r="DY453" s="95">
        <f t="shared" si="494"/>
        <v>1</v>
      </c>
      <c r="DZ453" s="95" t="str">
        <f t="shared" si="495"/>
        <v/>
      </c>
      <c r="EA453" s="91">
        <f>IFERROR(VLOOKUP(TEXT($A453,"0000"),'AYP11'!$B$1269:$AU$1690,11,FALSE),"")</f>
        <v>0</v>
      </c>
      <c r="EB453" s="95">
        <f t="shared" si="496"/>
        <v>1</v>
      </c>
      <c r="EC453" s="95" t="str">
        <f t="shared" si="497"/>
        <v/>
      </c>
      <c r="ED453" s="91">
        <f>IFERROR(VLOOKUP(TEXT($A453,"0000"),'AYP11'!$B$1691:$AU$2112,11,FALSE),"")</f>
        <v>0</v>
      </c>
      <c r="EE453" s="95">
        <f t="shared" si="498"/>
        <v>1</v>
      </c>
      <c r="EF453" s="95" t="str">
        <f t="shared" si="499"/>
        <v/>
      </c>
      <c r="EG453" s="91">
        <f>IFERROR(VLOOKUP(TEXT($A453,"0000"),'AYP11'!$B$2535:$AU$2956,11,FALSE),"")</f>
        <v>0</v>
      </c>
      <c r="EH453" s="95">
        <f t="shared" si="500"/>
        <v>1</v>
      </c>
      <c r="EI453" s="95" t="str">
        <f t="shared" si="501"/>
        <v/>
      </c>
      <c r="EP453" s="34">
        <v>61</v>
      </c>
      <c r="EQ453" s="102" t="s">
        <v>2020</v>
      </c>
    </row>
    <row r="454" spans="1:147" x14ac:dyDescent="0.25">
      <c r="A454" s="248">
        <v>8016</v>
      </c>
      <c r="B454" s="291" t="e">
        <f t="shared" si="448"/>
        <v>#DIV/0!</v>
      </c>
      <c r="C454" s="50">
        <f>IFERROR(VLOOKUP(TEXT($A454,"0000"),'R-M11'!$A$2:$AA$500,4,FALSE),0)</f>
        <v>0</v>
      </c>
      <c r="D454" s="291" t="e">
        <f t="shared" si="449"/>
        <v>#DIV/0!</v>
      </c>
      <c r="E454" s="98">
        <f>IFERROR(SUM(VLOOKUP(TEXT($A454,"0000"),'R-M11'!$A$2:$AA$500,5,FALSE),VLOOKUP(TEXT($A454,"0000"),'R-M11'!$A$2:$AA$500,6,FALSE)),0)</f>
        <v>0</v>
      </c>
      <c r="F454" s="58">
        <f>IFERROR(VLOOKUP(TEXT($A454,"0000"),'R-M11'!$A$2:$AA$500,14,FALSE),0)</f>
        <v>0</v>
      </c>
      <c r="G454" s="230" t="str">
        <f t="shared" si="502"/>
        <v/>
      </c>
      <c r="H454" s="97">
        <f t="shared" si="450"/>
        <v>0</v>
      </c>
      <c r="I454" s="230" t="str">
        <f t="shared" si="503"/>
        <v/>
      </c>
      <c r="J454" s="97" t="str">
        <f t="shared" si="451"/>
        <v/>
      </c>
      <c r="K454" s="230" t="str">
        <f t="shared" si="452"/>
        <v/>
      </c>
      <c r="L454" s="121" t="str">
        <f>IFERROR(VLOOKUP(K454,'Criteria Table'!$A$2:$I$102,2,FALSE),"")</f>
        <v/>
      </c>
      <c r="M454" s="230">
        <f t="shared" si="453"/>
        <v>0</v>
      </c>
      <c r="N454" s="286" t="e">
        <f t="shared" si="454"/>
        <v>#VALUE!</v>
      </c>
      <c r="O454" s="50" t="str">
        <f>IFERROR(VLOOKUP(TEXT($A454,"0000"),'R-M11'!$A$2:$AA$500,17,FALSE),"")</f>
        <v/>
      </c>
      <c r="P454" s="286" t="e">
        <f t="shared" si="455"/>
        <v>#DIV/0!</v>
      </c>
      <c r="Q454" s="98">
        <f>IFERROR(SUM(VLOOKUP(TEXT($A454,"0000"),'R-M11'!$A$2:$AA$500,18,FALSE),VLOOKUP(TEXT($A454,"0000"),'R-M11'!$A$2:$AA$500,19,FALSE)),0)</f>
        <v>0</v>
      </c>
      <c r="R454" s="69">
        <f>IFERROR(VLOOKUP(TEXT($A454,"0000"),'R-M11'!$A$2:$AA$500,27,FALSE),0)</f>
        <v>0</v>
      </c>
      <c r="S454" s="121" t="str">
        <f t="shared" si="504"/>
        <v/>
      </c>
      <c r="T454" s="70" t="str">
        <f t="shared" si="456"/>
        <v/>
      </c>
      <c r="U454" s="121" t="str">
        <f t="shared" si="505"/>
        <v/>
      </c>
      <c r="V454" s="70" t="str">
        <f t="shared" si="457"/>
        <v/>
      </c>
      <c r="W454" s="121" t="str">
        <f t="shared" si="458"/>
        <v/>
      </c>
      <c r="X454" s="124" t="str">
        <f>IFERROR(VLOOKUP(W454,'Criteria Table'!$A$2:$I$102,2,FALSE),"")</f>
        <v/>
      </c>
      <c r="Y454" s="121">
        <f t="shared" si="459"/>
        <v>0</v>
      </c>
      <c r="Z454" s="92" t="str">
        <f>IFERROR(IF(VLOOKUP(A454,'SG11'!$A$3:$AI$500,18,FALSE)="","NA",VLOOKUP(A454,'SG11'!$A$3:$AI$500,18,FALSE)),"")</f>
        <v/>
      </c>
      <c r="AA454" s="75" t="str">
        <f>IFERROR(VLOOKUP(Z454,'Criteria Table'!$A$2:$I$102,6,FALSE),"NA")</f>
        <v>NA</v>
      </c>
      <c r="AB454" s="95">
        <f t="shared" si="506"/>
        <v>0</v>
      </c>
      <c r="AC454" s="84" t="str">
        <f>IFERROR(IF(VLOOKUP(A454,'SG11'!$A$3:$AI$500,19,FALSE)="","NA",VLOOKUP(A454,'SG11'!$A$3:$AI$500,19,FALSE)),"")</f>
        <v/>
      </c>
      <c r="AD454" s="75" t="str">
        <f>IFERROR(VLOOKUP(AC454,'Criteria Table'!$A$2:$I$102,6,FALSE),"NA")</f>
        <v>NA</v>
      </c>
      <c r="AE454" s="95">
        <f t="shared" si="507"/>
        <v>0</v>
      </c>
      <c r="AF454" s="92" t="str">
        <f>IFERROR(IF(VLOOKUP(A454,'SG11'!$A$3:$AI$500,20,FALSE)="","NA",VLOOKUP(A454,'SG11'!$A$3:$AI$500,20,FALSE)),"")</f>
        <v/>
      </c>
      <c r="AG454" s="75" t="str">
        <f>IFERROR(VLOOKUP(AF454,'Criteria Table'!$A$2:$I$102,6,FALSE),"NA")</f>
        <v>NA</v>
      </c>
      <c r="AH454" s="95">
        <f t="shared" si="508"/>
        <v>0</v>
      </c>
      <c r="AI454" s="84" t="str">
        <f>IFERROR(IF(VLOOKUP(A454,'SG11'!$A$3:$AI$500,21,FALSE)="","NA",VLOOKUP(A454,'SG11'!$A$3:$AI$500,21,FALSE)),"")</f>
        <v/>
      </c>
      <c r="AJ454" s="75" t="str">
        <f>IFERROR(VLOOKUP(AI454,'Criteria Table'!$A$2:$I$102,6,FALSE),"NA")</f>
        <v>NA</v>
      </c>
      <c r="AK454" s="95">
        <f t="shared" si="509"/>
        <v>0</v>
      </c>
      <c r="AL454" s="99" t="str">
        <f>IFERROR(VLOOKUP(TEXT(A454,"0000"),'W11'!$A$1:$E$500,4,FALSE)/AP454*100,"")</f>
        <v/>
      </c>
      <c r="AM454" s="97" t="str">
        <f>IFERROR(VLOOKUP(TEXT(A454,"0000"),'W11'!$A$1:$E$500,4,FALSE),"")</f>
        <v/>
      </c>
      <c r="AN454" s="99" t="str">
        <f t="shared" si="460"/>
        <v/>
      </c>
      <c r="AO454" s="97" t="str">
        <f t="shared" si="461"/>
        <v/>
      </c>
      <c r="AP454" s="99" t="str">
        <f>IFERROR(VLOOKUP(TEXT(A454,"0000"),'W11'!$A$1:$E$500,5,FALSE),"")</f>
        <v/>
      </c>
      <c r="AQ454" s="97">
        <f>IFERROR(VLOOKUP(ROUND(AL454,0),'Criteria Table'!$A$2:$I$102,4,FALSE),0)</f>
        <v>0</v>
      </c>
      <c r="AR454" s="128"/>
      <c r="AS454" s="95"/>
      <c r="AT454" s="95"/>
      <c r="AU454" s="100" t="str">
        <f>IFERROR(VLOOKUP(TEXT(A454,"0000"),'Sci11'!$A$3:$N$492,4,FALSE)/VLOOKUP(TEXT(A454,"0000"),'Sci11'!$A$3:$N$492,14,FALSE)*100,"")</f>
        <v/>
      </c>
      <c r="AV454" s="101" t="e">
        <f>SUM(VLOOKUP(TEXT(A454,"0000"),'Sci11'!$A$3:$N$492,5,FALSE),VLOOKUP(TEXT(A454,"0000"),'Sci11'!$A$3:$N$492,6,FALSE))/VLOOKUP(TEXT(A454,"0000"),'Sci11'!$A$3:$N$492,14,FALSE)*100</f>
        <v>#N/A</v>
      </c>
      <c r="AW454" s="100" t="str">
        <f t="shared" si="510"/>
        <v/>
      </c>
      <c r="AX454" s="101" t="str">
        <f>IFERROR(AW454/100*VLOOKUP(TEXT(A454,"0000"),'Sci11'!$A$3:$N$492,14,FALSE),"")</f>
        <v/>
      </c>
      <c r="AY454" s="100" t="str">
        <f t="shared" si="511"/>
        <v/>
      </c>
      <c r="AZ454" s="101" t="str">
        <f>IFERROR(AY454/100*VLOOKUP(TEXT(A454,"0000"),'Sci11'!$A$3:$N$492,14,FALSE),"")</f>
        <v/>
      </c>
      <c r="BA454" s="100" t="str">
        <f t="shared" si="462"/>
        <v/>
      </c>
      <c r="BB454" s="101" t="str">
        <f>IFERROR(VLOOKUP(BA454,'Criteria Table'!$A$2:$I$102,2,FALSE),"")</f>
        <v/>
      </c>
      <c r="BC454" s="101">
        <f t="shared" si="463"/>
        <v>0</v>
      </c>
      <c r="BD454" s="82">
        <f>IFERROR(VLOOKUP(A454,ATTx11!$A$2:$N$500,4,FALSE),"")</f>
        <v>0</v>
      </c>
      <c r="BE454" s="95">
        <f t="shared" si="464"/>
        <v>3</v>
      </c>
      <c r="BF454" s="96">
        <f t="shared" si="465"/>
        <v>3</v>
      </c>
      <c r="BG454" s="70">
        <f>IFERROR(VLOOKUP(A454,ATTx11!$A$2:$N$500,11,FALSE),"")</f>
        <v>0</v>
      </c>
      <c r="BH454" s="95">
        <f t="shared" si="466"/>
        <v>0</v>
      </c>
      <c r="BI454" s="70">
        <f>IFERROR(VLOOKUP(A454,ATTx11!$A$2:$N$500,12,FALSE),"")</f>
        <v>0</v>
      </c>
      <c r="BJ454" s="97">
        <f t="shared" si="467"/>
        <v>0</v>
      </c>
      <c r="BK454" s="84">
        <f>IFERROR(VLOOKUP(A454,ATTx11!$A$2:$N$500,7,FALSE),"")</f>
        <v>0</v>
      </c>
      <c r="BL454" s="97">
        <f t="shared" si="468"/>
        <v>0</v>
      </c>
      <c r="BM454" s="84">
        <f>IFERROR(VLOOKUP(A454,ATTx11!$A$2:$N$500,8,FALSE),"")</f>
        <v>0</v>
      </c>
      <c r="BN454" s="95">
        <f t="shared" si="469"/>
        <v>0</v>
      </c>
      <c r="BO454" s="95"/>
      <c r="BP454" s="83" t="str">
        <f>IFERROR(VLOOKUP(TEXT($A454,"0000"),'AYP11'!$B$3379:$AU$3800,17,FALSE),"")</f>
        <v/>
      </c>
      <c r="BQ454" s="75">
        <f>IFERROR(VLOOKUP(BP454,'Criteria Table'!$A$2:$I$102,2,FALSE),0)</f>
        <v>0</v>
      </c>
      <c r="BR454" s="95">
        <f t="shared" si="470"/>
        <v>0</v>
      </c>
      <c r="BS454" s="83" t="str">
        <f>IFERROR(VLOOKUP(TEXT($A454,"0000"),'AYP11'!$B$847:$AU$1268,17,FALSE),"")</f>
        <v/>
      </c>
      <c r="BT454" s="75">
        <f>IFERROR(VLOOKUP(BS454,'Criteria Table'!$A$2:$I$102,2,FALSE),0)</f>
        <v>0</v>
      </c>
      <c r="BU454" s="95">
        <f t="shared" si="471"/>
        <v>0</v>
      </c>
      <c r="BV454" s="83" t="str">
        <f>IFERROR(VLOOKUP(TEXT($A454,"0000"),'AYP11'!$B$2113:$AU$2534,17,FALSE),"")</f>
        <v/>
      </c>
      <c r="BW454" s="75">
        <f>IFERROR(VLOOKUP(BV454,'Criteria Table'!$A$2:$I$102,2,FALSE),0)</f>
        <v>0</v>
      </c>
      <c r="BX454" s="95">
        <f t="shared" si="472"/>
        <v>0</v>
      </c>
      <c r="BY454" s="83" t="str">
        <f>IFERROR(VLOOKUP(TEXT($A454,"0000"),'AYP11'!$B$425:$AU$846,17,FALSE),"")</f>
        <v/>
      </c>
      <c r="BZ454" s="75">
        <f>IFERROR(VLOOKUP(BY454,'Criteria Table'!$A$2:$I$102,2,FALSE),0)</f>
        <v>0</v>
      </c>
      <c r="CA454" s="95">
        <f t="shared" si="473"/>
        <v>0</v>
      </c>
      <c r="CB454" s="83" t="str">
        <f>IFERROR(VLOOKUP(TEXT($A454,"0000"),'AYP11'!$B$3:$AU$424,17,FALSE),"")</f>
        <v/>
      </c>
      <c r="CC454" s="95">
        <f>IFERROR(VLOOKUP(CB454,'Criteria Table'!$A$2:$I$102,2,FALSE),0)</f>
        <v>0</v>
      </c>
      <c r="CD454" s="95">
        <f t="shared" si="474"/>
        <v>0</v>
      </c>
      <c r="CE454" s="83" t="str">
        <f>IFERROR(VLOOKUP(TEXT($A454,"0000"),'AYP11'!$B$1269:$AU$1690,17,FALSE),"")</f>
        <v/>
      </c>
      <c r="CF454" s="95">
        <f>IFERROR(VLOOKUP(CE454,'Criteria Table'!$A$2:$I$102,2,FALSE),0)</f>
        <v>0</v>
      </c>
      <c r="CG454" s="95">
        <f t="shared" si="475"/>
        <v>0</v>
      </c>
      <c r="CH454" s="83" t="str">
        <f>IFERROR(VLOOKUP(TEXT($A454,"0000"),'AYP11'!$B$1691:$AU$2112,17,FALSE),"")</f>
        <v/>
      </c>
      <c r="CI454" s="95">
        <f>IFERROR(VLOOKUP(CH454,'Criteria Table'!$A$2:$I$102,2,FALSE),0)</f>
        <v>0</v>
      </c>
      <c r="CJ454" s="95">
        <f t="shared" si="476"/>
        <v>0</v>
      </c>
      <c r="CK454" s="83" t="str">
        <f>IFERROR(VLOOKUP(TEXT($A454,"0000"),'AYP11'!$B$2535:$AU$2956,17,FALSE),"")</f>
        <v/>
      </c>
      <c r="CL454" s="95">
        <f>IFERROR(VLOOKUP(CK454,'Criteria Table'!$A$2:$I$102,2,FALSE),0)</f>
        <v>0</v>
      </c>
      <c r="CM454" s="95">
        <f t="shared" si="477"/>
        <v>0</v>
      </c>
      <c r="CN454" s="76" t="str">
        <f>IFERROR(VLOOKUP(TEXT($A454,"0000"),'AYP11'!$B$3379:$AU$3800,23,FALSE),"")</f>
        <v/>
      </c>
      <c r="CO454" s="95">
        <f>IFERROR(VLOOKUP(CN454,'Criteria Table'!$A$2:$I$102,2,FALSE),0)</f>
        <v>0</v>
      </c>
      <c r="CP454" s="95">
        <f t="shared" si="478"/>
        <v>0</v>
      </c>
      <c r="CQ454" s="76" t="str">
        <f>IFERROR(VLOOKUP(TEXT($A454,"0000"),'AYP11'!$B$847:$AU$1268,23,FALSE),"")</f>
        <v/>
      </c>
      <c r="CR454" s="95">
        <f>IFERROR(VLOOKUP(CQ454,'Criteria Table'!$A$2:$I$102,2,FALSE),0)</f>
        <v>0</v>
      </c>
      <c r="CS454" s="95">
        <f t="shared" si="479"/>
        <v>0</v>
      </c>
      <c r="CT454" s="76" t="str">
        <f>IFERROR(VLOOKUP(TEXT($A454,"0000"),'AYP11'!$B$2113:$AU$2534,23,FALSE),"")</f>
        <v/>
      </c>
      <c r="CU454" s="95">
        <f>IFERROR(VLOOKUP(CT454,'Criteria Table'!$A$2:$I$102,2,FALSE),0)</f>
        <v>0</v>
      </c>
      <c r="CV454" s="95">
        <f t="shared" si="480"/>
        <v>0</v>
      </c>
      <c r="CW454" s="76" t="str">
        <f>IFERROR(VLOOKUP(TEXT($A454,"0000"),'AYP11'!$B$425:$AU$846,23,FALSE),"")</f>
        <v/>
      </c>
      <c r="CX454" s="95">
        <f>IFERROR(VLOOKUP(CW454,'Criteria Table'!$A$2:$I$102,2,FALSE),0)</f>
        <v>0</v>
      </c>
      <c r="CY454" s="95">
        <f t="shared" si="481"/>
        <v>0</v>
      </c>
      <c r="CZ454" s="76" t="str">
        <f>IFERROR(VLOOKUP(TEXT($A454,"0000"),'AYP11'!$B$3:$AU$424,23,FALSE),"")</f>
        <v/>
      </c>
      <c r="DA454" s="95">
        <f>IFERROR(VLOOKUP(CZ454,'Criteria Table'!$A$2:$I$102,2,FALSE),0)</f>
        <v>0</v>
      </c>
      <c r="DB454" s="95">
        <f t="shared" si="482"/>
        <v>0</v>
      </c>
      <c r="DC454" s="76" t="str">
        <f>IFERROR(VLOOKUP(TEXT($A454,"0000"),'AYP11'!$B$1269:$AU$1690,23,FALSE),"")</f>
        <v/>
      </c>
      <c r="DD454" s="95">
        <f>IFERROR(VLOOKUP(DC454,'Criteria Table'!$A$2:$I$102,2,FALSE),0)</f>
        <v>0</v>
      </c>
      <c r="DE454" s="95">
        <f t="shared" si="483"/>
        <v>0</v>
      </c>
      <c r="DF454" s="76" t="str">
        <f>IFERROR(VLOOKUP(TEXT($A454,"0000"),'AYP11'!$B$1691:$AU$2112,23,FALSE),"")</f>
        <v/>
      </c>
      <c r="DG454" s="95">
        <f>IFERROR(VLOOKUP(DF454,'Criteria Table'!$A$2:$I$102,2,FALSE),0)</f>
        <v>0</v>
      </c>
      <c r="DH454" s="95">
        <f t="shared" si="484"/>
        <v>0</v>
      </c>
      <c r="DI454" s="76" t="str">
        <f>IFERROR(VLOOKUP(TEXT($A454,"0000"),'AYP11'!$B$2535:$AU$2956,23,FALSE),"")</f>
        <v/>
      </c>
      <c r="DJ454" s="95">
        <f>IFERROR(VLOOKUP(DI454,'Criteria Table'!$A$2:$I$102,2,FALSE),0)</f>
        <v>0</v>
      </c>
      <c r="DK454" s="95">
        <f t="shared" si="485"/>
        <v>0</v>
      </c>
      <c r="DL454" s="91" t="str">
        <f>IFERROR(VLOOKUP(TEXT($A454,"0000"),'AYP11'!$B$3379:$AU$3800,11,FALSE),"")</f>
        <v/>
      </c>
      <c r="DM454" s="95">
        <f t="shared" si="486"/>
        <v>0</v>
      </c>
      <c r="DN454" s="95">
        <f t="shared" si="487"/>
        <v>0</v>
      </c>
      <c r="DO454" s="91" t="str">
        <f>IFERROR(VLOOKUP(TEXT($A454,"0000"),'AYP11'!$B$847:$AU$1268,11,FALSE),"")</f>
        <v/>
      </c>
      <c r="DP454" s="95">
        <f t="shared" si="488"/>
        <v>0</v>
      </c>
      <c r="DQ454" s="95">
        <f t="shared" si="489"/>
        <v>0</v>
      </c>
      <c r="DR454" s="91" t="str">
        <f>IFERROR(VLOOKUP(TEXT($A454,"0000"),'AYP11'!$B$2113:$AU$2534,11,FALSE),"")</f>
        <v/>
      </c>
      <c r="DS454" s="95">
        <f t="shared" si="490"/>
        <v>0</v>
      </c>
      <c r="DT454" s="95">
        <f t="shared" si="491"/>
        <v>0</v>
      </c>
      <c r="DU454" s="91" t="str">
        <f>IFERROR(VLOOKUP(TEXT($A454,"0000"),'AYP11'!$B$425:$AU$846,11,FALSE),"")</f>
        <v/>
      </c>
      <c r="DV454" s="95">
        <f t="shared" si="492"/>
        <v>0</v>
      </c>
      <c r="DW454" s="95">
        <f t="shared" si="493"/>
        <v>0</v>
      </c>
      <c r="DX454" s="91" t="str">
        <f>IFERROR(VLOOKUP(TEXT($A454,"0000"),'AYP11'!$B$3:$AU$424,11,FALSE),"")</f>
        <v/>
      </c>
      <c r="DY454" s="95">
        <f t="shared" si="494"/>
        <v>0</v>
      </c>
      <c r="DZ454" s="95">
        <f t="shared" si="495"/>
        <v>0</v>
      </c>
      <c r="EA454" s="91" t="str">
        <f>IFERROR(VLOOKUP(TEXT($A454,"0000"),'AYP11'!$B$1269:$AU$1690,11,FALSE),"")</f>
        <v/>
      </c>
      <c r="EB454" s="95">
        <f t="shared" si="496"/>
        <v>0</v>
      </c>
      <c r="EC454" s="95">
        <f t="shared" si="497"/>
        <v>0</v>
      </c>
      <c r="ED454" s="91" t="str">
        <f>IFERROR(VLOOKUP(TEXT($A454,"0000"),'AYP11'!$B$1691:$AU$2112,11,FALSE),"")</f>
        <v/>
      </c>
      <c r="EE454" s="95">
        <f t="shared" si="498"/>
        <v>0</v>
      </c>
      <c r="EF454" s="95">
        <f t="shared" si="499"/>
        <v>0</v>
      </c>
      <c r="EG454" s="91" t="str">
        <f>IFERROR(VLOOKUP(TEXT($A454,"0000"),'AYP11'!$B$2535:$AU$2956,11,FALSE),"")</f>
        <v/>
      </c>
      <c r="EH454" s="95">
        <f t="shared" si="500"/>
        <v>0</v>
      </c>
      <c r="EI454" s="95">
        <f t="shared" si="501"/>
        <v>0</v>
      </c>
    </row>
    <row r="455" spans="1:147" x14ac:dyDescent="0.25">
      <c r="A455" s="248">
        <v>8019</v>
      </c>
      <c r="B455" s="291">
        <f t="shared" si="448"/>
        <v>14.634146341463413</v>
      </c>
      <c r="C455" s="50">
        <f>IFERROR(VLOOKUP(TEXT($A455,"0000"),'R-M11'!$A$2:$AA$500,4,FALSE),0)</f>
        <v>6</v>
      </c>
      <c r="D455" s="291">
        <f t="shared" si="449"/>
        <v>2.4390243902439024</v>
      </c>
      <c r="E455" s="98">
        <f>IFERROR(SUM(VLOOKUP(TEXT($A455,"0000"),'R-M11'!$A$2:$AA$500,5,FALSE),VLOOKUP(TEXT($A455,"0000"),'R-M11'!$A$2:$AA$500,6,FALSE)),0)</f>
        <v>1</v>
      </c>
      <c r="F455" s="58">
        <f>IFERROR(VLOOKUP(TEXT($A455,"0000"),'R-M11'!$A$2:$AA$500,14,FALSE),0)</f>
        <v>41</v>
      </c>
      <c r="G455" s="230">
        <f t="shared" si="502"/>
        <v>20.444146341463416</v>
      </c>
      <c r="H455" s="97">
        <f t="shared" si="450"/>
        <v>8.3820999999999994</v>
      </c>
      <c r="I455" s="230">
        <f t="shared" si="503"/>
        <v>4.929024390243903</v>
      </c>
      <c r="J455" s="97">
        <f t="shared" si="451"/>
        <v>2.0209000000000001</v>
      </c>
      <c r="K455" s="230">
        <f t="shared" si="452"/>
        <v>17</v>
      </c>
      <c r="L455" s="121">
        <f>IFERROR(VLOOKUP(K455,'Criteria Table'!$A$2:$I$102,2,FALSE),"")</f>
        <v>8.3000000000000007</v>
      </c>
      <c r="M455" s="230">
        <f t="shared" si="453"/>
        <v>25.373170731707319</v>
      </c>
      <c r="N455" s="286">
        <f t="shared" si="454"/>
        <v>20.833333333333336</v>
      </c>
      <c r="O455" s="50">
        <f>IFERROR(VLOOKUP(TEXT($A455,"0000"),'R-M11'!$A$2:$AA$500,17,FALSE),"")</f>
        <v>5</v>
      </c>
      <c r="P455" s="286">
        <f t="shared" si="455"/>
        <v>4.1666666666666661</v>
      </c>
      <c r="Q455" s="98">
        <f>IFERROR(SUM(VLOOKUP(TEXT($A455,"0000"),'R-M11'!$A$2:$AA$500,18,FALSE),VLOOKUP(TEXT($A455,"0000"),'R-M11'!$A$2:$AA$500,19,FALSE)),0)</f>
        <v>1</v>
      </c>
      <c r="R455" s="69">
        <f>IFERROR(VLOOKUP(TEXT($A455,"0000"),'R-M11'!$A$2:$AA$500,27,FALSE),0)</f>
        <v>24</v>
      </c>
      <c r="S455" s="121">
        <f t="shared" si="504"/>
        <v>26.083333333333336</v>
      </c>
      <c r="T455" s="70">
        <f t="shared" si="456"/>
        <v>6.2600000000000007</v>
      </c>
      <c r="U455" s="121">
        <f t="shared" si="505"/>
        <v>6.4166666666666661</v>
      </c>
      <c r="V455" s="70">
        <f t="shared" si="457"/>
        <v>1.54</v>
      </c>
      <c r="W455" s="121">
        <f t="shared" si="458"/>
        <v>25</v>
      </c>
      <c r="X455" s="124">
        <f>IFERROR(VLOOKUP(W455,'Criteria Table'!$A$2:$I$102,2,FALSE),"")</f>
        <v>7.5</v>
      </c>
      <c r="Y455" s="121">
        <f t="shared" si="459"/>
        <v>32.5</v>
      </c>
      <c r="Z455" s="92" t="str">
        <f>IFERROR(IF(VLOOKUP(A455,'SG11'!$A$3:$AI$500,18,FALSE)="","NA",VLOOKUP(A455,'SG11'!$A$3:$AI$500,18,FALSE)),"")</f>
        <v/>
      </c>
      <c r="AA455" s="75" t="str">
        <f>IFERROR(VLOOKUP(Z455,'Criteria Table'!$A$2:$I$102,6,FALSE),"NA")</f>
        <v>NA</v>
      </c>
      <c r="AB455" s="95">
        <f t="shared" si="506"/>
        <v>0</v>
      </c>
      <c r="AC455" s="84" t="str">
        <f>IFERROR(IF(VLOOKUP(A455,'SG11'!$A$3:$AI$500,19,FALSE)="","NA",VLOOKUP(A455,'SG11'!$A$3:$AI$500,19,FALSE)),"")</f>
        <v/>
      </c>
      <c r="AD455" s="75" t="str">
        <f>IFERROR(VLOOKUP(AC455,'Criteria Table'!$A$2:$I$102,6,FALSE),"NA")</f>
        <v>NA</v>
      </c>
      <c r="AE455" s="95">
        <f t="shared" si="507"/>
        <v>0</v>
      </c>
      <c r="AF455" s="92" t="str">
        <f>IFERROR(IF(VLOOKUP(A455,'SG11'!$A$3:$AI$500,20,FALSE)="","NA",VLOOKUP(A455,'SG11'!$A$3:$AI$500,20,FALSE)),"")</f>
        <v/>
      </c>
      <c r="AG455" s="75" t="str">
        <f>IFERROR(VLOOKUP(AF455,'Criteria Table'!$A$2:$I$102,6,FALSE),"NA")</f>
        <v>NA</v>
      </c>
      <c r="AH455" s="95">
        <f t="shared" si="508"/>
        <v>0</v>
      </c>
      <c r="AI455" s="84" t="str">
        <f>IFERROR(IF(VLOOKUP(A455,'SG11'!$A$3:$AI$500,21,FALSE)="","NA",VLOOKUP(A455,'SG11'!$A$3:$AI$500,21,FALSE)),"")</f>
        <v/>
      </c>
      <c r="AJ455" s="75" t="str">
        <f>IFERROR(VLOOKUP(AI455,'Criteria Table'!$A$2:$I$102,6,FALSE),"NA")</f>
        <v>NA</v>
      </c>
      <c r="AK455" s="95">
        <f t="shared" si="509"/>
        <v>0</v>
      </c>
      <c r="AL455" s="99">
        <f>IFERROR(VLOOKUP(TEXT(A455,"0000"),'W11'!$A$1:$E$500,4,FALSE)/AP455*100,"")</f>
        <v>100</v>
      </c>
      <c r="AM455" s="97">
        <f>IFERROR(VLOOKUP(TEXT(A455,"0000"),'W11'!$A$1:$E$500,4,FALSE),"")</f>
        <v>29</v>
      </c>
      <c r="AN455" s="99">
        <f t="shared" si="460"/>
        <v>100</v>
      </c>
      <c r="AO455" s="97">
        <f t="shared" si="461"/>
        <v>29</v>
      </c>
      <c r="AP455" s="99">
        <f>IFERROR(VLOOKUP(TEXT(A455,"0000"),'W11'!$A$1:$E$500,5,FALSE),"")</f>
        <v>29</v>
      </c>
      <c r="AQ455" s="97">
        <f>IFERROR(VLOOKUP(ROUND(AL455,0),'Criteria Table'!$A$2:$I$102,4,FALSE),0)</f>
        <v>0</v>
      </c>
      <c r="AR455" s="128"/>
      <c r="AS455" s="95"/>
      <c r="AT455" s="95"/>
      <c r="AU455" s="100">
        <f>IFERROR(VLOOKUP(TEXT(A455,"0000"),'Sci11'!$A$3:$N$492,4,FALSE)/VLOOKUP(TEXT(A455,"0000"),'Sci11'!$A$3:$N$492,14,FALSE)*100,"")</f>
        <v>25</v>
      </c>
      <c r="AV455" s="101">
        <f>SUM(VLOOKUP(TEXT(A455,"0000"),'Sci11'!$A$3:$N$492,5,FALSE),VLOOKUP(TEXT(A455,"0000"),'Sci11'!$A$3:$N$492,6,FALSE))/VLOOKUP(TEXT(A455,"0000"),'Sci11'!$A$3:$N$492,14,FALSE)*100</f>
        <v>0</v>
      </c>
      <c r="AW455" s="100">
        <f t="shared" si="510"/>
        <v>30.25</v>
      </c>
      <c r="AX455" s="101">
        <f>IFERROR(AW455/100*VLOOKUP(TEXT(A455,"0000"),'Sci11'!$A$3:$N$492,14,FALSE),"")</f>
        <v>4.84</v>
      </c>
      <c r="AY455" s="100">
        <f t="shared" si="511"/>
        <v>2.25</v>
      </c>
      <c r="AZ455" s="101">
        <f>IFERROR(AY455/100*VLOOKUP(TEXT(A455,"0000"),'Sci11'!$A$3:$N$492,14,FALSE),"")</f>
        <v>0.36</v>
      </c>
      <c r="BA455" s="100">
        <f t="shared" si="462"/>
        <v>25</v>
      </c>
      <c r="BB455" s="101">
        <f>IFERROR(VLOOKUP(BA455,'Criteria Table'!$A$2:$I$102,2,FALSE),"")</f>
        <v>7.5</v>
      </c>
      <c r="BC455" s="101">
        <f t="shared" si="463"/>
        <v>32.5</v>
      </c>
      <c r="BD455" s="82">
        <f>IFERROR(VLOOKUP(A455,ATTx11!$A$2:$N$500,4,FALSE),"")</f>
        <v>85.19</v>
      </c>
      <c r="BE455" s="95">
        <f t="shared" si="464"/>
        <v>3</v>
      </c>
      <c r="BF455" s="96">
        <f t="shared" si="465"/>
        <v>88.19</v>
      </c>
      <c r="BG455" s="70">
        <f>IFERROR(VLOOKUP(A455,ATTx11!$A$2:$N$500,11,FALSE),"")</f>
        <v>20</v>
      </c>
      <c r="BH455" s="95">
        <f t="shared" si="466"/>
        <v>18</v>
      </c>
      <c r="BI455" s="70">
        <f>IFERROR(VLOOKUP(A455,ATTx11!$A$2:$N$500,12,FALSE),"")</f>
        <v>120</v>
      </c>
      <c r="BJ455" s="97">
        <f t="shared" si="467"/>
        <v>108</v>
      </c>
      <c r="BK455" s="84">
        <f>IFERROR(VLOOKUP(A455,ATTx11!$A$2:$N$500,7,FALSE),"")</f>
        <v>9</v>
      </c>
      <c r="BL455" s="97">
        <f t="shared" si="468"/>
        <v>8.1</v>
      </c>
      <c r="BM455" s="84">
        <f>IFERROR(VLOOKUP(A455,ATTx11!$A$2:$N$500,8,FALSE),"")</f>
        <v>56</v>
      </c>
      <c r="BN455" s="95">
        <f t="shared" si="469"/>
        <v>50.4</v>
      </c>
      <c r="BO455" s="95"/>
      <c r="BP455" s="83">
        <f>IFERROR(VLOOKUP(TEXT($A455,"0000"),'AYP11'!$B$3379:$AU$3800,17,FALSE),"")</f>
        <v>0</v>
      </c>
      <c r="BQ455" s="75">
        <f>IFERROR(VLOOKUP(BP455,'Criteria Table'!$A$2:$I$102,2,FALSE),0)</f>
        <v>10</v>
      </c>
      <c r="BR455" s="95">
        <f t="shared" si="470"/>
        <v>10</v>
      </c>
      <c r="BS455" s="83">
        <f>IFERROR(VLOOKUP(TEXT($A455,"0000"),'AYP11'!$B$847:$AU$1268,17,FALSE),"")</f>
        <v>0</v>
      </c>
      <c r="BT455" s="75">
        <f>IFERROR(VLOOKUP(BS455,'Criteria Table'!$A$2:$I$102,2,FALSE),0)</f>
        <v>10</v>
      </c>
      <c r="BU455" s="95">
        <f t="shared" si="471"/>
        <v>10</v>
      </c>
      <c r="BV455" s="83">
        <f>IFERROR(VLOOKUP(TEXT($A455,"0000"),'AYP11'!$B$2113:$AU$2534,17,FALSE),"")</f>
        <v>0</v>
      </c>
      <c r="BW455" s="75">
        <f>IFERROR(VLOOKUP(BV455,'Criteria Table'!$A$2:$I$102,2,FALSE),0)</f>
        <v>10</v>
      </c>
      <c r="BX455" s="95">
        <f t="shared" si="472"/>
        <v>10</v>
      </c>
      <c r="BY455" s="83">
        <f>IFERROR(VLOOKUP(TEXT($A455,"0000"),'AYP11'!$B$425:$AU$846,17,FALSE),"")</f>
        <v>0</v>
      </c>
      <c r="BZ455" s="75">
        <f>IFERROR(VLOOKUP(BY455,'Criteria Table'!$A$2:$I$102,2,FALSE),0)</f>
        <v>10</v>
      </c>
      <c r="CA455" s="95">
        <f t="shared" si="473"/>
        <v>10</v>
      </c>
      <c r="CB455" s="83">
        <f>IFERROR(VLOOKUP(TEXT($A455,"0000"),'AYP11'!$B$3:$AU$424,17,FALSE),"")</f>
        <v>0</v>
      </c>
      <c r="CC455" s="95">
        <f>IFERROR(VLOOKUP(CB455,'Criteria Table'!$A$2:$I$102,2,FALSE),0)</f>
        <v>10</v>
      </c>
      <c r="CD455" s="95">
        <f t="shared" si="474"/>
        <v>10</v>
      </c>
      <c r="CE455" s="83">
        <f>IFERROR(VLOOKUP(TEXT($A455,"0000"),'AYP11'!$B$1269:$AU$1690,17,FALSE),"")</f>
        <v>0</v>
      </c>
      <c r="CF455" s="95">
        <f>IFERROR(VLOOKUP(CE455,'Criteria Table'!$A$2:$I$102,2,FALSE),0)</f>
        <v>10</v>
      </c>
      <c r="CG455" s="95">
        <f t="shared" si="475"/>
        <v>10</v>
      </c>
      <c r="CH455" s="83">
        <f>IFERROR(VLOOKUP(TEXT($A455,"0000"),'AYP11'!$B$1691:$AU$2112,17,FALSE),"")</f>
        <v>0</v>
      </c>
      <c r="CI455" s="95">
        <f>IFERROR(VLOOKUP(CH455,'Criteria Table'!$A$2:$I$102,2,FALSE),0)</f>
        <v>10</v>
      </c>
      <c r="CJ455" s="95">
        <f t="shared" si="476"/>
        <v>10</v>
      </c>
      <c r="CK455" s="83">
        <f>IFERROR(VLOOKUP(TEXT($A455,"0000"),'AYP11'!$B$2535:$AU$2956,17,FALSE),"")</f>
        <v>0</v>
      </c>
      <c r="CL455" s="95">
        <f>IFERROR(VLOOKUP(CK455,'Criteria Table'!$A$2:$I$102,2,FALSE),0)</f>
        <v>10</v>
      </c>
      <c r="CM455" s="95">
        <f t="shared" si="477"/>
        <v>10</v>
      </c>
      <c r="CN455" s="76">
        <f>IFERROR(VLOOKUP(TEXT($A455,"0000"),'AYP11'!$B$3379:$AU$3800,23,FALSE),"")</f>
        <v>0</v>
      </c>
      <c r="CO455" s="95">
        <f>IFERROR(VLOOKUP(CN455,'Criteria Table'!$A$2:$I$102,2,FALSE),0)</f>
        <v>10</v>
      </c>
      <c r="CP455" s="95">
        <f t="shared" si="478"/>
        <v>10</v>
      </c>
      <c r="CQ455" s="76">
        <f>IFERROR(VLOOKUP(TEXT($A455,"0000"),'AYP11'!$B$847:$AU$1268,23,FALSE),"")</f>
        <v>0</v>
      </c>
      <c r="CR455" s="95">
        <f>IFERROR(VLOOKUP(CQ455,'Criteria Table'!$A$2:$I$102,2,FALSE),0)</f>
        <v>10</v>
      </c>
      <c r="CS455" s="95">
        <f t="shared" si="479"/>
        <v>10</v>
      </c>
      <c r="CT455" s="76">
        <f>IFERROR(VLOOKUP(TEXT($A455,"0000"),'AYP11'!$B$2113:$AU$2534,23,FALSE),"")</f>
        <v>0</v>
      </c>
      <c r="CU455" s="95">
        <f>IFERROR(VLOOKUP(CT455,'Criteria Table'!$A$2:$I$102,2,FALSE),0)</f>
        <v>10</v>
      </c>
      <c r="CV455" s="95">
        <f t="shared" si="480"/>
        <v>10</v>
      </c>
      <c r="CW455" s="76">
        <f>IFERROR(VLOOKUP(TEXT($A455,"0000"),'AYP11'!$B$425:$AU$846,23,FALSE),"")</f>
        <v>0</v>
      </c>
      <c r="CX455" s="95">
        <f>IFERROR(VLOOKUP(CW455,'Criteria Table'!$A$2:$I$102,2,FALSE),0)</f>
        <v>10</v>
      </c>
      <c r="CY455" s="95">
        <f t="shared" si="481"/>
        <v>10</v>
      </c>
      <c r="CZ455" s="76">
        <f>IFERROR(VLOOKUP(TEXT($A455,"0000"),'AYP11'!$B$3:$AU$424,23,FALSE),"")</f>
        <v>0</v>
      </c>
      <c r="DA455" s="95">
        <f>IFERROR(VLOOKUP(CZ455,'Criteria Table'!$A$2:$I$102,2,FALSE),0)</f>
        <v>10</v>
      </c>
      <c r="DB455" s="95">
        <f t="shared" si="482"/>
        <v>10</v>
      </c>
      <c r="DC455" s="76">
        <f>IFERROR(VLOOKUP(TEXT($A455,"0000"),'AYP11'!$B$1269:$AU$1690,23,FALSE),"")</f>
        <v>0</v>
      </c>
      <c r="DD455" s="95">
        <f>IFERROR(VLOOKUP(DC455,'Criteria Table'!$A$2:$I$102,2,FALSE),0)</f>
        <v>10</v>
      </c>
      <c r="DE455" s="95">
        <f t="shared" si="483"/>
        <v>10</v>
      </c>
      <c r="DF455" s="76">
        <f>IFERROR(VLOOKUP(TEXT($A455,"0000"),'AYP11'!$B$1691:$AU$2112,23,FALSE),"")</f>
        <v>0</v>
      </c>
      <c r="DG455" s="95">
        <f>IFERROR(VLOOKUP(DF455,'Criteria Table'!$A$2:$I$102,2,FALSE),0)</f>
        <v>10</v>
      </c>
      <c r="DH455" s="95">
        <f t="shared" si="484"/>
        <v>10</v>
      </c>
      <c r="DI455" s="76">
        <f>IFERROR(VLOOKUP(TEXT($A455,"0000"),'AYP11'!$B$2535:$AU$2956,23,FALSE),"")</f>
        <v>0</v>
      </c>
      <c r="DJ455" s="95">
        <f>IFERROR(VLOOKUP(DI455,'Criteria Table'!$A$2:$I$102,2,FALSE),0)</f>
        <v>10</v>
      </c>
      <c r="DK455" s="95">
        <f t="shared" si="485"/>
        <v>10</v>
      </c>
      <c r="DL455" s="91">
        <f>IFERROR(VLOOKUP(TEXT($A455,"0000"),'AYP11'!$B$3379:$AU$3800,11,FALSE),"")</f>
        <v>0</v>
      </c>
      <c r="DM455" s="95">
        <f t="shared" si="486"/>
        <v>1</v>
      </c>
      <c r="DN455" s="95" t="str">
        <f t="shared" si="487"/>
        <v/>
      </c>
      <c r="DO455" s="91">
        <f>IFERROR(VLOOKUP(TEXT($A455,"0000"),'AYP11'!$B$847:$AU$1268,11,FALSE),"")</f>
        <v>0</v>
      </c>
      <c r="DP455" s="95">
        <f t="shared" si="488"/>
        <v>1</v>
      </c>
      <c r="DQ455" s="95" t="str">
        <f t="shared" si="489"/>
        <v/>
      </c>
      <c r="DR455" s="91">
        <f>IFERROR(VLOOKUP(TEXT($A455,"0000"),'AYP11'!$B$2113:$AU$2534,11,FALSE),"")</f>
        <v>0</v>
      </c>
      <c r="DS455" s="95">
        <f t="shared" si="490"/>
        <v>1</v>
      </c>
      <c r="DT455" s="95" t="str">
        <f t="shared" si="491"/>
        <v/>
      </c>
      <c r="DU455" s="91">
        <f>IFERROR(VLOOKUP(TEXT($A455,"0000"),'AYP11'!$B$425:$AU$846,11,FALSE),"")</f>
        <v>0</v>
      </c>
      <c r="DV455" s="95">
        <f t="shared" si="492"/>
        <v>1</v>
      </c>
      <c r="DW455" s="95" t="str">
        <f t="shared" si="493"/>
        <v/>
      </c>
      <c r="DX455" s="91">
        <f>IFERROR(VLOOKUP(TEXT($A455,"0000"),'AYP11'!$B$3:$AU$424,11,FALSE),"")</f>
        <v>0</v>
      </c>
      <c r="DY455" s="95">
        <f t="shared" si="494"/>
        <v>1</v>
      </c>
      <c r="DZ455" s="95" t="str">
        <f t="shared" si="495"/>
        <v/>
      </c>
      <c r="EA455" s="91">
        <f>IFERROR(VLOOKUP(TEXT($A455,"0000"),'AYP11'!$B$1269:$AU$1690,11,FALSE),"")</f>
        <v>0</v>
      </c>
      <c r="EB455" s="95">
        <f t="shared" si="496"/>
        <v>1</v>
      </c>
      <c r="EC455" s="95" t="str">
        <f t="shared" si="497"/>
        <v/>
      </c>
      <c r="ED455" s="91">
        <f>IFERROR(VLOOKUP(TEXT($A455,"0000"),'AYP11'!$B$1691:$AU$2112,11,FALSE),"")</f>
        <v>0</v>
      </c>
      <c r="EE455" s="95">
        <f t="shared" si="498"/>
        <v>1</v>
      </c>
      <c r="EF455" s="95" t="str">
        <f t="shared" si="499"/>
        <v/>
      </c>
      <c r="EG455" s="91">
        <f>IFERROR(VLOOKUP(TEXT($A455,"0000"),'AYP11'!$B$2535:$AU$2956,11,FALSE),"")</f>
        <v>0</v>
      </c>
      <c r="EH455" s="95">
        <f t="shared" si="500"/>
        <v>1</v>
      </c>
      <c r="EI455" s="95" t="str">
        <f t="shared" si="501"/>
        <v/>
      </c>
    </row>
    <row r="456" spans="1:147" x14ac:dyDescent="0.25">
      <c r="A456" s="248">
        <v>8021</v>
      </c>
      <c r="B456" s="291" t="e">
        <f t="shared" si="448"/>
        <v>#DIV/0!</v>
      </c>
      <c r="C456" s="50">
        <f>IFERROR(VLOOKUP(TEXT($A456,"0000"),'R-M11'!$A$2:$AA$500,4,FALSE),0)</f>
        <v>0</v>
      </c>
      <c r="D456" s="291" t="e">
        <f t="shared" si="449"/>
        <v>#DIV/0!</v>
      </c>
      <c r="E456" s="98">
        <f>IFERROR(SUM(VLOOKUP(TEXT($A456,"0000"),'R-M11'!$A$2:$AA$500,5,FALSE),VLOOKUP(TEXT($A456,"0000"),'R-M11'!$A$2:$AA$500,6,FALSE)),0)</f>
        <v>0</v>
      </c>
      <c r="F456" s="58">
        <f>IFERROR(VLOOKUP(TEXT($A456,"0000"),'R-M11'!$A$2:$AA$500,14,FALSE),0)</f>
        <v>0</v>
      </c>
      <c r="G456" s="230" t="str">
        <f t="shared" si="502"/>
        <v/>
      </c>
      <c r="H456" s="97">
        <f t="shared" si="450"/>
        <v>0</v>
      </c>
      <c r="I456" s="230" t="str">
        <f t="shared" si="503"/>
        <v/>
      </c>
      <c r="J456" s="97" t="str">
        <f t="shared" si="451"/>
        <v/>
      </c>
      <c r="K456" s="230" t="str">
        <f t="shared" si="452"/>
        <v/>
      </c>
      <c r="L456" s="121" t="str">
        <f>IFERROR(VLOOKUP(K456,'Criteria Table'!$A$2:$I$102,2,FALSE),"")</f>
        <v/>
      </c>
      <c r="M456" s="230">
        <f t="shared" si="453"/>
        <v>0</v>
      </c>
      <c r="N456" s="286" t="e">
        <f t="shared" si="454"/>
        <v>#VALUE!</v>
      </c>
      <c r="O456" s="50" t="str">
        <f>IFERROR(VLOOKUP(TEXT($A456,"0000"),'R-M11'!$A$2:$AA$500,17,FALSE),"")</f>
        <v/>
      </c>
      <c r="P456" s="286" t="e">
        <f t="shared" si="455"/>
        <v>#DIV/0!</v>
      </c>
      <c r="Q456" s="98">
        <f>IFERROR(SUM(VLOOKUP(TEXT($A456,"0000"),'R-M11'!$A$2:$AA$500,18,FALSE),VLOOKUP(TEXT($A456,"0000"),'R-M11'!$A$2:$AA$500,19,FALSE)),0)</f>
        <v>0</v>
      </c>
      <c r="R456" s="69">
        <f>IFERROR(VLOOKUP(TEXT($A456,"0000"),'R-M11'!$A$2:$AA$500,27,FALSE),0)</f>
        <v>0</v>
      </c>
      <c r="S456" s="121" t="str">
        <f t="shared" si="504"/>
        <v/>
      </c>
      <c r="T456" s="70" t="str">
        <f t="shared" si="456"/>
        <v/>
      </c>
      <c r="U456" s="121" t="str">
        <f t="shared" si="505"/>
        <v/>
      </c>
      <c r="V456" s="70" t="str">
        <f t="shared" si="457"/>
        <v/>
      </c>
      <c r="W456" s="121" t="str">
        <f t="shared" si="458"/>
        <v/>
      </c>
      <c r="X456" s="124" t="str">
        <f>IFERROR(VLOOKUP(W456,'Criteria Table'!$A$2:$I$102,2,FALSE),"")</f>
        <v/>
      </c>
      <c r="Y456" s="121">
        <f t="shared" si="459"/>
        <v>0</v>
      </c>
      <c r="Z456" s="92" t="str">
        <f>IFERROR(IF(VLOOKUP(A456,'SG11'!$A$3:$AI$500,18,FALSE)="","NA",VLOOKUP(A456,'SG11'!$A$3:$AI$500,18,FALSE)),"")</f>
        <v/>
      </c>
      <c r="AA456" s="75" t="str">
        <f>IFERROR(VLOOKUP(Z456,'Criteria Table'!$A$2:$I$102,6,FALSE),"NA")</f>
        <v>NA</v>
      </c>
      <c r="AB456" s="95">
        <f t="shared" si="506"/>
        <v>0</v>
      </c>
      <c r="AC456" s="84" t="str">
        <f>IFERROR(IF(VLOOKUP(A456,'SG11'!$A$3:$AI$500,19,FALSE)="","NA",VLOOKUP(A456,'SG11'!$A$3:$AI$500,19,FALSE)),"")</f>
        <v/>
      </c>
      <c r="AD456" s="75" t="str">
        <f>IFERROR(VLOOKUP(AC456,'Criteria Table'!$A$2:$I$102,6,FALSE),"NA")</f>
        <v>NA</v>
      </c>
      <c r="AE456" s="95">
        <f t="shared" si="507"/>
        <v>0</v>
      </c>
      <c r="AF456" s="92" t="str">
        <f>IFERROR(IF(VLOOKUP(A456,'SG11'!$A$3:$AI$500,20,FALSE)="","NA",VLOOKUP(A456,'SG11'!$A$3:$AI$500,20,FALSE)),"")</f>
        <v/>
      </c>
      <c r="AG456" s="75" t="str">
        <f>IFERROR(VLOOKUP(AF456,'Criteria Table'!$A$2:$I$102,6,FALSE),"NA")</f>
        <v>NA</v>
      </c>
      <c r="AH456" s="95">
        <f t="shared" si="508"/>
        <v>0</v>
      </c>
      <c r="AI456" s="84" t="str">
        <f>IFERROR(IF(VLOOKUP(A456,'SG11'!$A$3:$AI$500,21,FALSE)="","NA",VLOOKUP(A456,'SG11'!$A$3:$AI$500,21,FALSE)),"")</f>
        <v/>
      </c>
      <c r="AJ456" s="75" t="str">
        <f>IFERROR(VLOOKUP(AI456,'Criteria Table'!$A$2:$I$102,6,FALSE),"NA")</f>
        <v>NA</v>
      </c>
      <c r="AK456" s="95">
        <f t="shared" si="509"/>
        <v>0</v>
      </c>
      <c r="AL456" s="99" t="str">
        <f>IFERROR(VLOOKUP(TEXT(A456,"0000"),'W11'!$A$1:$E$500,4,FALSE)/AP456*100,"")</f>
        <v/>
      </c>
      <c r="AM456" s="97" t="str">
        <f>IFERROR(VLOOKUP(TEXT(A456,"0000"),'W11'!$A$1:$E$500,4,FALSE),"")</f>
        <v/>
      </c>
      <c r="AN456" s="99" t="str">
        <f t="shared" si="460"/>
        <v/>
      </c>
      <c r="AO456" s="97" t="str">
        <f t="shared" si="461"/>
        <v/>
      </c>
      <c r="AP456" s="99" t="str">
        <f>IFERROR(VLOOKUP(TEXT(A456,"0000"),'W11'!$A$1:$E$500,5,FALSE),"")</f>
        <v/>
      </c>
      <c r="AQ456" s="97">
        <f>IFERROR(VLOOKUP(ROUND(AL456,0),'Criteria Table'!$A$2:$I$102,4,FALSE),0)</f>
        <v>0</v>
      </c>
      <c r="AR456" s="128"/>
      <c r="AS456" s="95"/>
      <c r="AT456" s="95"/>
      <c r="AU456" s="100" t="str">
        <f>IFERROR(VLOOKUP(TEXT(A456,"0000"),'Sci11'!$A$3:$N$492,4,FALSE)/VLOOKUP(TEXT(A456,"0000"),'Sci11'!$A$3:$N$492,14,FALSE)*100,"")</f>
        <v/>
      </c>
      <c r="AV456" s="101" t="e">
        <f>SUM(VLOOKUP(TEXT(A456,"0000"),'Sci11'!$A$3:$N$492,5,FALSE),VLOOKUP(TEXT(A456,"0000"),'Sci11'!$A$3:$N$492,6,FALSE))/VLOOKUP(TEXT(A456,"0000"),'Sci11'!$A$3:$N$492,14,FALSE)*100</f>
        <v>#N/A</v>
      </c>
      <c r="AW456" s="100" t="str">
        <f t="shared" si="510"/>
        <v/>
      </c>
      <c r="AX456" s="101" t="str">
        <f>IFERROR(AW456/100*VLOOKUP(TEXT(A456,"0000"),'Sci11'!$A$3:$N$492,14,FALSE),"")</f>
        <v/>
      </c>
      <c r="AY456" s="100" t="str">
        <f t="shared" si="511"/>
        <v/>
      </c>
      <c r="AZ456" s="101" t="str">
        <f>IFERROR(AY456/100*VLOOKUP(TEXT(A456,"0000"),'Sci11'!$A$3:$N$492,14,FALSE),"")</f>
        <v/>
      </c>
      <c r="BA456" s="100" t="str">
        <f t="shared" si="462"/>
        <v/>
      </c>
      <c r="BB456" s="101" t="str">
        <f>IFERROR(VLOOKUP(BA456,'Criteria Table'!$A$2:$I$102,2,FALSE),"")</f>
        <v/>
      </c>
      <c r="BC456" s="101">
        <f t="shared" si="463"/>
        <v>0</v>
      </c>
      <c r="BD456" s="82">
        <f>IFERROR(VLOOKUP(A456,ATTx11!$A$2:$N$500,4,FALSE),"")</f>
        <v>0</v>
      </c>
      <c r="BE456" s="95">
        <f t="shared" si="464"/>
        <v>3</v>
      </c>
      <c r="BF456" s="96">
        <f t="shared" si="465"/>
        <v>3</v>
      </c>
      <c r="BG456" s="70">
        <f>IFERROR(VLOOKUP(A456,ATTx11!$A$2:$N$500,11,FALSE),"")</f>
        <v>0</v>
      </c>
      <c r="BH456" s="95">
        <f t="shared" si="466"/>
        <v>0</v>
      </c>
      <c r="BI456" s="70">
        <f>IFERROR(VLOOKUP(A456,ATTx11!$A$2:$N$500,12,FALSE),"")</f>
        <v>0</v>
      </c>
      <c r="BJ456" s="97">
        <f t="shared" si="467"/>
        <v>0</v>
      </c>
      <c r="BK456" s="84">
        <f>IFERROR(VLOOKUP(A456,ATTx11!$A$2:$N$500,7,FALSE),"")</f>
        <v>0</v>
      </c>
      <c r="BL456" s="97">
        <f t="shared" si="468"/>
        <v>0</v>
      </c>
      <c r="BM456" s="84">
        <f>IFERROR(VLOOKUP(A456,ATTx11!$A$2:$N$500,8,FALSE),"")</f>
        <v>0</v>
      </c>
      <c r="BN456" s="95">
        <f t="shared" si="469"/>
        <v>0</v>
      </c>
      <c r="BO456" s="95"/>
      <c r="BP456" s="83" t="str">
        <f>IFERROR(VLOOKUP(TEXT($A456,"0000"),'AYP11'!$B$3379:$AU$3800,17,FALSE),"")</f>
        <v/>
      </c>
      <c r="BQ456" s="75">
        <f>IFERROR(VLOOKUP(BP456,'Criteria Table'!$A$2:$I$102,2,FALSE),0)</f>
        <v>0</v>
      </c>
      <c r="BR456" s="95">
        <f t="shared" si="470"/>
        <v>0</v>
      </c>
      <c r="BS456" s="83" t="str">
        <f>IFERROR(VLOOKUP(TEXT($A456,"0000"),'AYP11'!$B$847:$AU$1268,17,FALSE),"")</f>
        <v/>
      </c>
      <c r="BT456" s="75">
        <f>IFERROR(VLOOKUP(BS456,'Criteria Table'!$A$2:$I$102,2,FALSE),0)</f>
        <v>0</v>
      </c>
      <c r="BU456" s="95">
        <f t="shared" si="471"/>
        <v>0</v>
      </c>
      <c r="BV456" s="83" t="str">
        <f>IFERROR(VLOOKUP(TEXT($A456,"0000"),'AYP11'!$B$2113:$AU$2534,17,FALSE),"")</f>
        <v/>
      </c>
      <c r="BW456" s="75">
        <f>IFERROR(VLOOKUP(BV456,'Criteria Table'!$A$2:$I$102,2,FALSE),0)</f>
        <v>0</v>
      </c>
      <c r="BX456" s="95">
        <f t="shared" si="472"/>
        <v>0</v>
      </c>
      <c r="BY456" s="83" t="str">
        <f>IFERROR(VLOOKUP(TEXT($A456,"0000"),'AYP11'!$B$425:$AU$846,17,FALSE),"")</f>
        <v/>
      </c>
      <c r="BZ456" s="75">
        <f>IFERROR(VLOOKUP(BY456,'Criteria Table'!$A$2:$I$102,2,FALSE),0)</f>
        <v>0</v>
      </c>
      <c r="CA456" s="95">
        <f t="shared" si="473"/>
        <v>0</v>
      </c>
      <c r="CB456" s="83" t="str">
        <f>IFERROR(VLOOKUP(TEXT($A456,"0000"),'AYP11'!$B$3:$AU$424,17,FALSE),"")</f>
        <v/>
      </c>
      <c r="CC456" s="95">
        <f>IFERROR(VLOOKUP(CB456,'Criteria Table'!$A$2:$I$102,2,FALSE),0)</f>
        <v>0</v>
      </c>
      <c r="CD456" s="95">
        <f t="shared" si="474"/>
        <v>0</v>
      </c>
      <c r="CE456" s="83" t="str">
        <f>IFERROR(VLOOKUP(TEXT($A456,"0000"),'AYP11'!$B$1269:$AU$1690,17,FALSE),"")</f>
        <v/>
      </c>
      <c r="CF456" s="95">
        <f>IFERROR(VLOOKUP(CE456,'Criteria Table'!$A$2:$I$102,2,FALSE),0)</f>
        <v>0</v>
      </c>
      <c r="CG456" s="95">
        <f t="shared" si="475"/>
        <v>0</v>
      </c>
      <c r="CH456" s="83" t="str">
        <f>IFERROR(VLOOKUP(TEXT($A456,"0000"),'AYP11'!$B$1691:$AU$2112,17,FALSE),"")</f>
        <v/>
      </c>
      <c r="CI456" s="95">
        <f>IFERROR(VLOOKUP(CH456,'Criteria Table'!$A$2:$I$102,2,FALSE),0)</f>
        <v>0</v>
      </c>
      <c r="CJ456" s="95">
        <f t="shared" si="476"/>
        <v>0</v>
      </c>
      <c r="CK456" s="83" t="str">
        <f>IFERROR(VLOOKUP(TEXT($A456,"0000"),'AYP11'!$B$2535:$AU$2956,17,FALSE),"")</f>
        <v/>
      </c>
      <c r="CL456" s="95">
        <f>IFERROR(VLOOKUP(CK456,'Criteria Table'!$A$2:$I$102,2,FALSE),0)</f>
        <v>0</v>
      </c>
      <c r="CM456" s="95">
        <f t="shared" si="477"/>
        <v>0</v>
      </c>
      <c r="CN456" s="76" t="str">
        <f>IFERROR(VLOOKUP(TEXT($A456,"0000"),'AYP11'!$B$3379:$AU$3800,23,FALSE),"")</f>
        <v/>
      </c>
      <c r="CO456" s="95">
        <f>IFERROR(VLOOKUP(CN456,'Criteria Table'!$A$2:$I$102,2,FALSE),0)</f>
        <v>0</v>
      </c>
      <c r="CP456" s="95">
        <f t="shared" si="478"/>
        <v>0</v>
      </c>
      <c r="CQ456" s="76" t="str">
        <f>IFERROR(VLOOKUP(TEXT($A456,"0000"),'AYP11'!$B$847:$AU$1268,23,FALSE),"")</f>
        <v/>
      </c>
      <c r="CR456" s="95">
        <f>IFERROR(VLOOKUP(CQ456,'Criteria Table'!$A$2:$I$102,2,FALSE),0)</f>
        <v>0</v>
      </c>
      <c r="CS456" s="95">
        <f t="shared" si="479"/>
        <v>0</v>
      </c>
      <c r="CT456" s="76" t="str">
        <f>IFERROR(VLOOKUP(TEXT($A456,"0000"),'AYP11'!$B$2113:$AU$2534,23,FALSE),"")</f>
        <v/>
      </c>
      <c r="CU456" s="95">
        <f>IFERROR(VLOOKUP(CT456,'Criteria Table'!$A$2:$I$102,2,FALSE),0)</f>
        <v>0</v>
      </c>
      <c r="CV456" s="95">
        <f t="shared" si="480"/>
        <v>0</v>
      </c>
      <c r="CW456" s="76" t="str">
        <f>IFERROR(VLOOKUP(TEXT($A456,"0000"),'AYP11'!$B$425:$AU$846,23,FALSE),"")</f>
        <v/>
      </c>
      <c r="CX456" s="95">
        <f>IFERROR(VLOOKUP(CW456,'Criteria Table'!$A$2:$I$102,2,FALSE),0)</f>
        <v>0</v>
      </c>
      <c r="CY456" s="95">
        <f t="shared" si="481"/>
        <v>0</v>
      </c>
      <c r="CZ456" s="76" t="str">
        <f>IFERROR(VLOOKUP(TEXT($A456,"0000"),'AYP11'!$B$3:$AU$424,23,FALSE),"")</f>
        <v/>
      </c>
      <c r="DA456" s="95">
        <f>IFERROR(VLOOKUP(CZ456,'Criteria Table'!$A$2:$I$102,2,FALSE),0)</f>
        <v>0</v>
      </c>
      <c r="DB456" s="95">
        <f t="shared" si="482"/>
        <v>0</v>
      </c>
      <c r="DC456" s="76" t="str">
        <f>IFERROR(VLOOKUP(TEXT($A456,"0000"),'AYP11'!$B$1269:$AU$1690,23,FALSE),"")</f>
        <v/>
      </c>
      <c r="DD456" s="95">
        <f>IFERROR(VLOOKUP(DC456,'Criteria Table'!$A$2:$I$102,2,FALSE),0)</f>
        <v>0</v>
      </c>
      <c r="DE456" s="95">
        <f t="shared" si="483"/>
        <v>0</v>
      </c>
      <c r="DF456" s="76" t="str">
        <f>IFERROR(VLOOKUP(TEXT($A456,"0000"),'AYP11'!$B$1691:$AU$2112,23,FALSE),"")</f>
        <v/>
      </c>
      <c r="DG456" s="95">
        <f>IFERROR(VLOOKUP(DF456,'Criteria Table'!$A$2:$I$102,2,FALSE),0)</f>
        <v>0</v>
      </c>
      <c r="DH456" s="95">
        <f t="shared" si="484"/>
        <v>0</v>
      </c>
      <c r="DI456" s="76" t="str">
        <f>IFERROR(VLOOKUP(TEXT($A456,"0000"),'AYP11'!$B$2535:$AU$2956,23,FALSE),"")</f>
        <v/>
      </c>
      <c r="DJ456" s="95">
        <f>IFERROR(VLOOKUP(DI456,'Criteria Table'!$A$2:$I$102,2,FALSE),0)</f>
        <v>0</v>
      </c>
      <c r="DK456" s="95">
        <f t="shared" si="485"/>
        <v>0</v>
      </c>
      <c r="DL456" s="91" t="str">
        <f>IFERROR(VLOOKUP(TEXT($A456,"0000"),'AYP11'!$B$3379:$AU$3800,11,FALSE),"")</f>
        <v/>
      </c>
      <c r="DM456" s="95">
        <f t="shared" si="486"/>
        <v>0</v>
      </c>
      <c r="DN456" s="95">
        <f t="shared" si="487"/>
        <v>0</v>
      </c>
      <c r="DO456" s="91" t="str">
        <f>IFERROR(VLOOKUP(TEXT($A456,"0000"),'AYP11'!$B$847:$AU$1268,11,FALSE),"")</f>
        <v/>
      </c>
      <c r="DP456" s="95">
        <f t="shared" si="488"/>
        <v>0</v>
      </c>
      <c r="DQ456" s="95">
        <f t="shared" si="489"/>
        <v>0</v>
      </c>
      <c r="DR456" s="91" t="str">
        <f>IFERROR(VLOOKUP(TEXT($A456,"0000"),'AYP11'!$B$2113:$AU$2534,11,FALSE),"")</f>
        <v/>
      </c>
      <c r="DS456" s="95">
        <f t="shared" si="490"/>
        <v>0</v>
      </c>
      <c r="DT456" s="95">
        <f t="shared" si="491"/>
        <v>0</v>
      </c>
      <c r="DU456" s="91" t="str">
        <f>IFERROR(VLOOKUP(TEXT($A456,"0000"),'AYP11'!$B$425:$AU$846,11,FALSE),"")</f>
        <v/>
      </c>
      <c r="DV456" s="95">
        <f t="shared" si="492"/>
        <v>0</v>
      </c>
      <c r="DW456" s="95">
        <f t="shared" si="493"/>
        <v>0</v>
      </c>
      <c r="DX456" s="91" t="str">
        <f>IFERROR(VLOOKUP(TEXT($A456,"0000"),'AYP11'!$B$3:$AU$424,11,FALSE),"")</f>
        <v/>
      </c>
      <c r="DY456" s="95">
        <f t="shared" si="494"/>
        <v>0</v>
      </c>
      <c r="DZ456" s="95">
        <f t="shared" si="495"/>
        <v>0</v>
      </c>
      <c r="EA456" s="91" t="str">
        <f>IFERROR(VLOOKUP(TEXT($A456,"0000"),'AYP11'!$B$1269:$AU$1690,11,FALSE),"")</f>
        <v/>
      </c>
      <c r="EB456" s="95">
        <f t="shared" si="496"/>
        <v>0</v>
      </c>
      <c r="EC456" s="95">
        <f t="shared" si="497"/>
        <v>0</v>
      </c>
      <c r="ED456" s="91" t="str">
        <f>IFERROR(VLOOKUP(TEXT($A456,"0000"),'AYP11'!$B$1691:$AU$2112,11,FALSE),"")</f>
        <v/>
      </c>
      <c r="EE456" s="95">
        <f t="shared" si="498"/>
        <v>0</v>
      </c>
      <c r="EF456" s="95">
        <f t="shared" si="499"/>
        <v>0</v>
      </c>
      <c r="EG456" s="91" t="str">
        <f>IFERROR(VLOOKUP(TEXT($A456,"0000"),'AYP11'!$B$2535:$AU$2956,11,FALSE),"")</f>
        <v/>
      </c>
      <c r="EH456" s="95">
        <f t="shared" si="500"/>
        <v>0</v>
      </c>
      <c r="EI456" s="95">
        <f t="shared" si="501"/>
        <v>0</v>
      </c>
    </row>
    <row r="457" spans="1:147" x14ac:dyDescent="0.25">
      <c r="A457" s="248">
        <v>8101</v>
      </c>
      <c r="B457" s="291">
        <f t="shared" si="448"/>
        <v>9.6153846153846168</v>
      </c>
      <c r="C457" s="50">
        <f>IFERROR(VLOOKUP(TEXT($A457,"0000"),'R-M11'!$A$2:$AA$500,4,FALSE),0)</f>
        <v>5</v>
      </c>
      <c r="D457" s="291">
        <f t="shared" si="449"/>
        <v>5.7692307692307692</v>
      </c>
      <c r="E457" s="98">
        <f>IFERROR(SUM(VLOOKUP(TEXT($A457,"0000"),'R-M11'!$A$2:$AA$500,5,FALSE),VLOOKUP(TEXT($A457,"0000"),'R-M11'!$A$2:$AA$500,6,FALSE)),0)</f>
        <v>3</v>
      </c>
      <c r="F457" s="58">
        <f>IFERROR(VLOOKUP(TEXT($A457,"0000"),'R-M11'!$A$2:$AA$500,14,FALSE),0)</f>
        <v>52</v>
      </c>
      <c r="G457" s="230">
        <f t="shared" si="502"/>
        <v>15.565384615384616</v>
      </c>
      <c r="H457" s="97">
        <f t="shared" si="450"/>
        <v>8.0940000000000012</v>
      </c>
      <c r="I457" s="230">
        <f t="shared" si="503"/>
        <v>8.319230769230769</v>
      </c>
      <c r="J457" s="97">
        <f t="shared" si="451"/>
        <v>4.3259999999999996</v>
      </c>
      <c r="K457" s="230">
        <f t="shared" si="452"/>
        <v>15</v>
      </c>
      <c r="L457" s="121">
        <f>IFERROR(VLOOKUP(K457,'Criteria Table'!$A$2:$I$102,2,FALSE),"")</f>
        <v>8.5</v>
      </c>
      <c r="M457" s="230">
        <f t="shared" si="453"/>
        <v>23.884615384615387</v>
      </c>
      <c r="N457" s="286">
        <f t="shared" si="454"/>
        <v>11.111111111111111</v>
      </c>
      <c r="O457" s="50">
        <f>IFERROR(VLOOKUP(TEXT($A457,"0000"),'R-M11'!$A$2:$AA$500,17,FALSE),"")</f>
        <v>5</v>
      </c>
      <c r="P457" s="286">
        <f t="shared" si="455"/>
        <v>2.2222222222222223</v>
      </c>
      <c r="Q457" s="98">
        <f>IFERROR(SUM(VLOOKUP(TEXT($A457,"0000"),'R-M11'!$A$2:$AA$500,18,FALSE),VLOOKUP(TEXT($A457,"0000"),'R-M11'!$A$2:$AA$500,19,FALSE)),0)</f>
        <v>1</v>
      </c>
      <c r="R457" s="69">
        <f>IFERROR(VLOOKUP(TEXT($A457,"0000"),'R-M11'!$A$2:$AA$500,27,FALSE),0)</f>
        <v>45</v>
      </c>
      <c r="S457" s="121">
        <f t="shared" si="504"/>
        <v>17.201111111111111</v>
      </c>
      <c r="T457" s="70">
        <f t="shared" si="456"/>
        <v>7.7404999999999999</v>
      </c>
      <c r="U457" s="121">
        <f t="shared" si="505"/>
        <v>4.8322222222222226</v>
      </c>
      <c r="V457" s="70">
        <f t="shared" si="457"/>
        <v>2.1745000000000001</v>
      </c>
      <c r="W457" s="121">
        <f t="shared" si="458"/>
        <v>13</v>
      </c>
      <c r="X457" s="124">
        <f>IFERROR(VLOOKUP(W457,'Criteria Table'!$A$2:$I$102,2,FALSE),"")</f>
        <v>8.7000000000000011</v>
      </c>
      <c r="Y457" s="121">
        <f t="shared" si="459"/>
        <v>22.033333333333331</v>
      </c>
      <c r="Z457" s="92" t="str">
        <f>IFERROR(IF(VLOOKUP(A457,'SG11'!$A$3:$AI$500,18,FALSE)="","NA",VLOOKUP(A457,'SG11'!$A$3:$AI$500,18,FALSE)),"")</f>
        <v/>
      </c>
      <c r="AA457" s="75" t="str">
        <f>IFERROR(VLOOKUP(Z457,'Criteria Table'!$A$2:$I$102,6,FALSE),"NA")</f>
        <v>NA</v>
      </c>
      <c r="AB457" s="95">
        <f t="shared" si="506"/>
        <v>0</v>
      </c>
      <c r="AC457" s="84" t="str">
        <f>IFERROR(IF(VLOOKUP(A457,'SG11'!$A$3:$AI$500,19,FALSE)="","NA",VLOOKUP(A457,'SG11'!$A$3:$AI$500,19,FALSE)),"")</f>
        <v/>
      </c>
      <c r="AD457" s="75" t="str">
        <f>IFERROR(VLOOKUP(AC457,'Criteria Table'!$A$2:$I$102,6,FALSE),"NA")</f>
        <v>NA</v>
      </c>
      <c r="AE457" s="95">
        <f t="shared" si="507"/>
        <v>0</v>
      </c>
      <c r="AF457" s="92" t="str">
        <f>IFERROR(IF(VLOOKUP(A457,'SG11'!$A$3:$AI$500,20,FALSE)="","NA",VLOOKUP(A457,'SG11'!$A$3:$AI$500,20,FALSE)),"")</f>
        <v/>
      </c>
      <c r="AG457" s="75" t="str">
        <f>IFERROR(VLOOKUP(AF457,'Criteria Table'!$A$2:$I$102,6,FALSE),"NA")</f>
        <v>NA</v>
      </c>
      <c r="AH457" s="95">
        <f t="shared" si="508"/>
        <v>0</v>
      </c>
      <c r="AI457" s="84" t="str">
        <f>IFERROR(IF(VLOOKUP(A457,'SG11'!$A$3:$AI$500,21,FALSE)="","NA",VLOOKUP(A457,'SG11'!$A$3:$AI$500,21,FALSE)),"")</f>
        <v/>
      </c>
      <c r="AJ457" s="75" t="str">
        <f>IFERROR(VLOOKUP(AI457,'Criteria Table'!$A$2:$I$102,6,FALSE),"NA")</f>
        <v>NA</v>
      </c>
      <c r="AK457" s="95">
        <f t="shared" si="509"/>
        <v>0</v>
      </c>
      <c r="AL457" s="99">
        <f>IFERROR(VLOOKUP(TEXT(A457,"0000"),'W11'!$A$1:$E$500,4,FALSE)/AP457*100,"")</f>
        <v>100</v>
      </c>
      <c r="AM457" s="97">
        <f>IFERROR(VLOOKUP(TEXT(A457,"0000"),'W11'!$A$1:$E$500,4,FALSE),"")</f>
        <v>25</v>
      </c>
      <c r="AN457" s="99">
        <f t="shared" si="460"/>
        <v>100</v>
      </c>
      <c r="AO457" s="97">
        <f t="shared" si="461"/>
        <v>25</v>
      </c>
      <c r="AP457" s="99">
        <f>IFERROR(VLOOKUP(TEXT(A457,"0000"),'W11'!$A$1:$E$500,5,FALSE),"")</f>
        <v>25</v>
      </c>
      <c r="AQ457" s="97">
        <f>IFERROR(VLOOKUP(ROUND(AL457,0),'Criteria Table'!$A$2:$I$102,4,FALSE),0)</f>
        <v>0</v>
      </c>
      <c r="AR457" s="128"/>
      <c r="AS457" s="95"/>
      <c r="AT457" s="95"/>
      <c r="AU457" s="100">
        <f>IFERROR(VLOOKUP(TEXT(A457,"0000"),'Sci11'!$A$3:$N$492,4,FALSE)/VLOOKUP(TEXT(A457,"0000"),'Sci11'!$A$3:$N$492,14,FALSE)*100,"")</f>
        <v>6.666666666666667</v>
      </c>
      <c r="AV457" s="101">
        <f>SUM(VLOOKUP(TEXT(A457,"0000"),'Sci11'!$A$3:$N$492,5,FALSE),VLOOKUP(TEXT(A457,"0000"),'Sci11'!$A$3:$N$492,6,FALSE))/VLOOKUP(TEXT(A457,"0000"),'Sci11'!$A$3:$N$492,14,FALSE)*100</f>
        <v>0</v>
      </c>
      <c r="AW457" s="100">
        <f t="shared" si="510"/>
        <v>13.176666666666666</v>
      </c>
      <c r="AX457" s="101">
        <f>IFERROR(AW457/100*VLOOKUP(TEXT(A457,"0000"),'Sci11'!$A$3:$N$492,14,FALSE),"")</f>
        <v>3.9530000000000003</v>
      </c>
      <c r="AY457" s="100">
        <f t="shared" si="511"/>
        <v>2.79</v>
      </c>
      <c r="AZ457" s="101">
        <f>IFERROR(AY457/100*VLOOKUP(TEXT(A457,"0000"),'Sci11'!$A$3:$N$492,14,FALSE),"")</f>
        <v>0.83700000000000008</v>
      </c>
      <c r="BA457" s="100">
        <f t="shared" si="462"/>
        <v>7</v>
      </c>
      <c r="BB457" s="101">
        <f>IFERROR(VLOOKUP(BA457,'Criteria Table'!$A$2:$I$102,2,FALSE),"")</f>
        <v>9.3000000000000007</v>
      </c>
      <c r="BC457" s="101">
        <f t="shared" si="463"/>
        <v>16.3</v>
      </c>
      <c r="BD457" s="82">
        <f>IFERROR(VLOOKUP(A457,ATTx11!$A$2:$N$500,4,FALSE),"")</f>
        <v>81.239999999999995</v>
      </c>
      <c r="BE457" s="95">
        <f t="shared" si="464"/>
        <v>3</v>
      </c>
      <c r="BF457" s="96">
        <f t="shared" si="465"/>
        <v>84.24</v>
      </c>
      <c r="BG457" s="70">
        <f>IFERROR(VLOOKUP(A457,ATTx11!$A$2:$N$500,11,FALSE),"")</f>
        <v>33</v>
      </c>
      <c r="BH457" s="95">
        <f t="shared" si="466"/>
        <v>29.7</v>
      </c>
      <c r="BI457" s="70">
        <f>IFERROR(VLOOKUP(A457,ATTx11!$A$2:$N$500,12,FALSE),"")</f>
        <v>227</v>
      </c>
      <c r="BJ457" s="97">
        <f t="shared" si="467"/>
        <v>204.3</v>
      </c>
      <c r="BK457" s="84">
        <f>IFERROR(VLOOKUP(A457,ATTx11!$A$2:$N$500,7,FALSE),"")</f>
        <v>12</v>
      </c>
      <c r="BL457" s="97">
        <f t="shared" si="468"/>
        <v>10.8</v>
      </c>
      <c r="BM457" s="84">
        <f>IFERROR(VLOOKUP(A457,ATTx11!$A$2:$N$500,8,FALSE),"")</f>
        <v>72</v>
      </c>
      <c r="BN457" s="95">
        <f t="shared" si="469"/>
        <v>64.8</v>
      </c>
      <c r="BO457" s="95"/>
      <c r="BP457" s="83">
        <f>IFERROR(VLOOKUP(TEXT($A457,"0000"),'AYP11'!$B$3379:$AU$3800,17,FALSE),"")</f>
        <v>0</v>
      </c>
      <c r="BQ457" s="75">
        <f>IFERROR(VLOOKUP(BP457,'Criteria Table'!$A$2:$I$102,2,FALSE),0)</f>
        <v>10</v>
      </c>
      <c r="BR457" s="95">
        <f t="shared" si="470"/>
        <v>10</v>
      </c>
      <c r="BS457" s="83">
        <f>IFERROR(VLOOKUP(TEXT($A457,"0000"),'AYP11'!$B$847:$AU$1268,17,FALSE),"")</f>
        <v>0</v>
      </c>
      <c r="BT457" s="75">
        <f>IFERROR(VLOOKUP(BS457,'Criteria Table'!$A$2:$I$102,2,FALSE),0)</f>
        <v>10</v>
      </c>
      <c r="BU457" s="95">
        <f t="shared" si="471"/>
        <v>10</v>
      </c>
      <c r="BV457" s="83">
        <f>IFERROR(VLOOKUP(TEXT($A457,"0000"),'AYP11'!$B$2113:$AU$2534,17,FALSE),"")</f>
        <v>0</v>
      </c>
      <c r="BW457" s="75">
        <f>IFERROR(VLOOKUP(BV457,'Criteria Table'!$A$2:$I$102,2,FALSE),0)</f>
        <v>10</v>
      </c>
      <c r="BX457" s="95">
        <f t="shared" si="472"/>
        <v>10</v>
      </c>
      <c r="BY457" s="83">
        <f>IFERROR(VLOOKUP(TEXT($A457,"0000"),'AYP11'!$B$425:$AU$846,17,FALSE),"")</f>
        <v>0</v>
      </c>
      <c r="BZ457" s="75">
        <f>IFERROR(VLOOKUP(BY457,'Criteria Table'!$A$2:$I$102,2,FALSE),0)</f>
        <v>10</v>
      </c>
      <c r="CA457" s="95">
        <f t="shared" si="473"/>
        <v>10</v>
      </c>
      <c r="CB457" s="83">
        <f>IFERROR(VLOOKUP(TEXT($A457,"0000"),'AYP11'!$B$3:$AU$424,17,FALSE),"")</f>
        <v>0</v>
      </c>
      <c r="CC457" s="95">
        <f>IFERROR(VLOOKUP(CB457,'Criteria Table'!$A$2:$I$102,2,FALSE),0)</f>
        <v>10</v>
      </c>
      <c r="CD457" s="95">
        <f t="shared" si="474"/>
        <v>10</v>
      </c>
      <c r="CE457" s="83">
        <f>IFERROR(VLOOKUP(TEXT($A457,"0000"),'AYP11'!$B$1269:$AU$1690,17,FALSE),"")</f>
        <v>0</v>
      </c>
      <c r="CF457" s="95">
        <f>IFERROR(VLOOKUP(CE457,'Criteria Table'!$A$2:$I$102,2,FALSE),0)</f>
        <v>10</v>
      </c>
      <c r="CG457" s="95">
        <f t="shared" si="475"/>
        <v>10</v>
      </c>
      <c r="CH457" s="83">
        <f>IFERROR(VLOOKUP(TEXT($A457,"0000"),'AYP11'!$B$1691:$AU$2112,17,FALSE),"")</f>
        <v>0</v>
      </c>
      <c r="CI457" s="95">
        <f>IFERROR(VLOOKUP(CH457,'Criteria Table'!$A$2:$I$102,2,FALSE),0)</f>
        <v>10</v>
      </c>
      <c r="CJ457" s="95">
        <f t="shared" si="476"/>
        <v>10</v>
      </c>
      <c r="CK457" s="83">
        <f>IFERROR(VLOOKUP(TEXT($A457,"0000"),'AYP11'!$B$2535:$AU$2956,17,FALSE),"")</f>
        <v>0</v>
      </c>
      <c r="CL457" s="95">
        <f>IFERROR(VLOOKUP(CK457,'Criteria Table'!$A$2:$I$102,2,FALSE),0)</f>
        <v>10</v>
      </c>
      <c r="CM457" s="95">
        <f t="shared" si="477"/>
        <v>10</v>
      </c>
      <c r="CN457" s="76">
        <f>IFERROR(VLOOKUP(TEXT($A457,"0000"),'AYP11'!$B$3379:$AU$3800,23,FALSE),"")</f>
        <v>0</v>
      </c>
      <c r="CO457" s="95">
        <f>IFERROR(VLOOKUP(CN457,'Criteria Table'!$A$2:$I$102,2,FALSE),0)</f>
        <v>10</v>
      </c>
      <c r="CP457" s="95">
        <f t="shared" si="478"/>
        <v>10</v>
      </c>
      <c r="CQ457" s="76">
        <f>IFERROR(VLOOKUP(TEXT($A457,"0000"),'AYP11'!$B$847:$AU$1268,23,FALSE),"")</f>
        <v>0</v>
      </c>
      <c r="CR457" s="95">
        <f>IFERROR(VLOOKUP(CQ457,'Criteria Table'!$A$2:$I$102,2,FALSE),0)</f>
        <v>10</v>
      </c>
      <c r="CS457" s="95">
        <f t="shared" si="479"/>
        <v>10</v>
      </c>
      <c r="CT457" s="76">
        <f>IFERROR(VLOOKUP(TEXT($A457,"0000"),'AYP11'!$B$2113:$AU$2534,23,FALSE),"")</f>
        <v>0</v>
      </c>
      <c r="CU457" s="95">
        <f>IFERROR(VLOOKUP(CT457,'Criteria Table'!$A$2:$I$102,2,FALSE),0)</f>
        <v>10</v>
      </c>
      <c r="CV457" s="95">
        <f t="shared" si="480"/>
        <v>10</v>
      </c>
      <c r="CW457" s="76">
        <f>IFERROR(VLOOKUP(TEXT($A457,"0000"),'AYP11'!$B$425:$AU$846,23,FALSE),"")</f>
        <v>0</v>
      </c>
      <c r="CX457" s="95">
        <f>IFERROR(VLOOKUP(CW457,'Criteria Table'!$A$2:$I$102,2,FALSE),0)</f>
        <v>10</v>
      </c>
      <c r="CY457" s="95">
        <f t="shared" si="481"/>
        <v>10</v>
      </c>
      <c r="CZ457" s="76">
        <f>IFERROR(VLOOKUP(TEXT($A457,"0000"),'AYP11'!$B$3:$AU$424,23,FALSE),"")</f>
        <v>0</v>
      </c>
      <c r="DA457" s="95">
        <f>IFERROR(VLOOKUP(CZ457,'Criteria Table'!$A$2:$I$102,2,FALSE),0)</f>
        <v>10</v>
      </c>
      <c r="DB457" s="95">
        <f t="shared" si="482"/>
        <v>10</v>
      </c>
      <c r="DC457" s="76">
        <f>IFERROR(VLOOKUP(TEXT($A457,"0000"),'AYP11'!$B$1269:$AU$1690,23,FALSE),"")</f>
        <v>0</v>
      </c>
      <c r="DD457" s="95">
        <f>IFERROR(VLOOKUP(DC457,'Criteria Table'!$A$2:$I$102,2,FALSE),0)</f>
        <v>10</v>
      </c>
      <c r="DE457" s="95">
        <f t="shared" si="483"/>
        <v>10</v>
      </c>
      <c r="DF457" s="76">
        <f>IFERROR(VLOOKUP(TEXT($A457,"0000"),'AYP11'!$B$1691:$AU$2112,23,FALSE),"")</f>
        <v>0</v>
      </c>
      <c r="DG457" s="95">
        <f>IFERROR(VLOOKUP(DF457,'Criteria Table'!$A$2:$I$102,2,FALSE),0)</f>
        <v>10</v>
      </c>
      <c r="DH457" s="95">
        <f t="shared" si="484"/>
        <v>10</v>
      </c>
      <c r="DI457" s="76">
        <f>IFERROR(VLOOKUP(TEXT($A457,"0000"),'AYP11'!$B$2535:$AU$2956,23,FALSE),"")</f>
        <v>0</v>
      </c>
      <c r="DJ457" s="95">
        <f>IFERROR(VLOOKUP(DI457,'Criteria Table'!$A$2:$I$102,2,FALSE),0)</f>
        <v>10</v>
      </c>
      <c r="DK457" s="95">
        <f t="shared" si="485"/>
        <v>10</v>
      </c>
      <c r="DL457" s="91">
        <f>IFERROR(VLOOKUP(TEXT($A457,"0000"),'AYP11'!$B$3379:$AU$3800,11,FALSE),"")</f>
        <v>0</v>
      </c>
      <c r="DM457" s="95">
        <f t="shared" si="486"/>
        <v>1</v>
      </c>
      <c r="DN457" s="95" t="str">
        <f t="shared" si="487"/>
        <v/>
      </c>
      <c r="DO457" s="91">
        <f>IFERROR(VLOOKUP(TEXT($A457,"0000"),'AYP11'!$B$847:$AU$1268,11,FALSE),"")</f>
        <v>0</v>
      </c>
      <c r="DP457" s="95">
        <f t="shared" si="488"/>
        <v>1</v>
      </c>
      <c r="DQ457" s="95" t="str">
        <f t="shared" si="489"/>
        <v/>
      </c>
      <c r="DR457" s="91">
        <f>IFERROR(VLOOKUP(TEXT($A457,"0000"),'AYP11'!$B$2113:$AU$2534,11,FALSE),"")</f>
        <v>0</v>
      </c>
      <c r="DS457" s="95">
        <f t="shared" si="490"/>
        <v>1</v>
      </c>
      <c r="DT457" s="95" t="str">
        <f t="shared" si="491"/>
        <v/>
      </c>
      <c r="DU457" s="91">
        <f>IFERROR(VLOOKUP(TEXT($A457,"0000"),'AYP11'!$B$425:$AU$846,11,FALSE),"")</f>
        <v>0</v>
      </c>
      <c r="DV457" s="95">
        <f t="shared" si="492"/>
        <v>1</v>
      </c>
      <c r="DW457" s="95" t="str">
        <f t="shared" si="493"/>
        <v/>
      </c>
      <c r="DX457" s="91">
        <f>IFERROR(VLOOKUP(TEXT($A457,"0000"),'AYP11'!$B$3:$AU$424,11,FALSE),"")</f>
        <v>0</v>
      </c>
      <c r="DY457" s="95">
        <f t="shared" si="494"/>
        <v>1</v>
      </c>
      <c r="DZ457" s="95" t="str">
        <f t="shared" si="495"/>
        <v/>
      </c>
      <c r="EA457" s="91">
        <f>IFERROR(VLOOKUP(TEXT($A457,"0000"),'AYP11'!$B$1269:$AU$1690,11,FALSE),"")</f>
        <v>0</v>
      </c>
      <c r="EB457" s="95">
        <f t="shared" si="496"/>
        <v>1</v>
      </c>
      <c r="EC457" s="95" t="str">
        <f t="shared" si="497"/>
        <v/>
      </c>
      <c r="ED457" s="91">
        <f>IFERROR(VLOOKUP(TEXT($A457,"0000"),'AYP11'!$B$1691:$AU$2112,11,FALSE),"")</f>
        <v>0</v>
      </c>
      <c r="EE457" s="95">
        <f t="shared" si="498"/>
        <v>1</v>
      </c>
      <c r="EF457" s="95" t="str">
        <f t="shared" si="499"/>
        <v/>
      </c>
      <c r="EG457" s="91">
        <f>IFERROR(VLOOKUP(TEXT($A457,"0000"),'AYP11'!$B$2535:$AU$2956,11,FALSE),"")</f>
        <v>0</v>
      </c>
      <c r="EH457" s="95">
        <f t="shared" si="500"/>
        <v>1</v>
      </c>
      <c r="EI457" s="95" t="str">
        <f t="shared" si="501"/>
        <v/>
      </c>
      <c r="EP457" s="34">
        <v>117</v>
      </c>
      <c r="EQ457" s="102" t="s">
        <v>1298</v>
      </c>
    </row>
    <row r="458" spans="1:147" x14ac:dyDescent="0.25">
      <c r="A458" s="248">
        <v>8119</v>
      </c>
      <c r="B458" s="291">
        <f t="shared" si="448"/>
        <v>4.4444444444444446</v>
      </c>
      <c r="C458" s="50">
        <f>IFERROR(VLOOKUP(TEXT($A458,"0000"),'R-M11'!$A$2:$AA$500,4,FALSE),0)</f>
        <v>2</v>
      </c>
      <c r="D458" s="291">
        <f t="shared" si="449"/>
        <v>0</v>
      </c>
      <c r="E458" s="98">
        <f>IFERROR(SUM(VLOOKUP(TEXT($A458,"0000"),'R-M11'!$A$2:$AA$500,5,FALSE),VLOOKUP(TEXT($A458,"0000"),'R-M11'!$A$2:$AA$500,6,FALSE)),0)</f>
        <v>0</v>
      </c>
      <c r="F458" s="58">
        <f>IFERROR(VLOOKUP(TEXT($A458,"0000"),'R-M11'!$A$2:$AA$500,14,FALSE),0)</f>
        <v>45</v>
      </c>
      <c r="G458" s="230">
        <f t="shared" si="502"/>
        <v>11.164444444444445</v>
      </c>
      <c r="H458" s="97">
        <f t="shared" si="450"/>
        <v>5.024</v>
      </c>
      <c r="I458" s="230">
        <f t="shared" si="503"/>
        <v>2.8800000000000003</v>
      </c>
      <c r="J458" s="97">
        <f t="shared" si="451"/>
        <v>1.296</v>
      </c>
      <c r="K458" s="230">
        <f t="shared" si="452"/>
        <v>4</v>
      </c>
      <c r="L458" s="121">
        <f>IFERROR(VLOOKUP(K458,'Criteria Table'!$A$2:$I$102,2,FALSE),"")</f>
        <v>9.6000000000000014</v>
      </c>
      <c r="M458" s="230">
        <f t="shared" si="453"/>
        <v>14.044444444444446</v>
      </c>
      <c r="N458" s="286">
        <f t="shared" si="454"/>
        <v>4.5454545454545459</v>
      </c>
      <c r="O458" s="50">
        <f>IFERROR(VLOOKUP(TEXT($A458,"0000"),'R-M11'!$A$2:$AA$500,17,FALSE),"")</f>
        <v>2</v>
      </c>
      <c r="P458" s="286">
        <f t="shared" si="455"/>
        <v>0</v>
      </c>
      <c r="Q458" s="98">
        <f>IFERROR(SUM(VLOOKUP(TEXT($A458,"0000"),'R-M11'!$A$2:$AA$500,18,FALSE),VLOOKUP(TEXT($A458,"0000"),'R-M11'!$A$2:$AA$500,19,FALSE)),0)</f>
        <v>0</v>
      </c>
      <c r="R458" s="69">
        <f>IFERROR(VLOOKUP(TEXT($A458,"0000"),'R-M11'!$A$2:$AA$500,27,FALSE),0)</f>
        <v>44</v>
      </c>
      <c r="S458" s="121">
        <f t="shared" si="504"/>
        <v>11.195454545454545</v>
      </c>
      <c r="T458" s="70">
        <f t="shared" si="456"/>
        <v>4.9260000000000002</v>
      </c>
      <c r="U458" s="121">
        <f t="shared" si="505"/>
        <v>2.85</v>
      </c>
      <c r="V458" s="70">
        <f t="shared" si="457"/>
        <v>1.254</v>
      </c>
      <c r="W458" s="121">
        <f t="shared" si="458"/>
        <v>5</v>
      </c>
      <c r="X458" s="124">
        <f>IFERROR(VLOOKUP(W458,'Criteria Table'!$A$2:$I$102,2,FALSE),"")</f>
        <v>9.5</v>
      </c>
      <c r="Y458" s="121">
        <f t="shared" si="459"/>
        <v>14.045454545454545</v>
      </c>
      <c r="Z458" s="92" t="str">
        <f>IFERROR(IF(VLOOKUP(A458,'SG11'!$A$3:$AI$500,18,FALSE)="","NA",VLOOKUP(A458,'SG11'!$A$3:$AI$500,18,FALSE)),"")</f>
        <v/>
      </c>
      <c r="AA458" s="75" t="str">
        <f>IFERROR(VLOOKUP(Z458,'Criteria Table'!$A$2:$I$102,6,FALSE),"NA")</f>
        <v>NA</v>
      </c>
      <c r="AB458" s="95">
        <f t="shared" si="506"/>
        <v>0</v>
      </c>
      <c r="AC458" s="84" t="str">
        <f>IFERROR(IF(VLOOKUP(A458,'SG11'!$A$3:$AI$500,19,FALSE)="","NA",VLOOKUP(A458,'SG11'!$A$3:$AI$500,19,FALSE)),"")</f>
        <v/>
      </c>
      <c r="AD458" s="75" t="str">
        <f>IFERROR(VLOOKUP(AC458,'Criteria Table'!$A$2:$I$102,6,FALSE),"NA")</f>
        <v>NA</v>
      </c>
      <c r="AE458" s="95">
        <f t="shared" si="507"/>
        <v>0</v>
      </c>
      <c r="AF458" s="92" t="str">
        <f>IFERROR(IF(VLOOKUP(A458,'SG11'!$A$3:$AI$500,20,FALSE)="","NA",VLOOKUP(A458,'SG11'!$A$3:$AI$500,20,FALSE)),"")</f>
        <v/>
      </c>
      <c r="AG458" s="75" t="str">
        <f>IFERROR(VLOOKUP(AF458,'Criteria Table'!$A$2:$I$102,6,FALSE),"NA")</f>
        <v>NA</v>
      </c>
      <c r="AH458" s="95">
        <f t="shared" si="508"/>
        <v>0</v>
      </c>
      <c r="AI458" s="84" t="str">
        <f>IFERROR(IF(VLOOKUP(A458,'SG11'!$A$3:$AI$500,21,FALSE)="","NA",VLOOKUP(A458,'SG11'!$A$3:$AI$500,21,FALSE)),"")</f>
        <v/>
      </c>
      <c r="AJ458" s="75" t="str">
        <f>IFERROR(VLOOKUP(AI458,'Criteria Table'!$A$2:$I$102,6,FALSE),"NA")</f>
        <v>NA</v>
      </c>
      <c r="AK458" s="95">
        <f t="shared" si="509"/>
        <v>0</v>
      </c>
      <c r="AL458" s="99">
        <f>IFERROR(VLOOKUP(TEXT(A458,"0000"),'W11'!$A$1:$E$500,4,FALSE)/AP458*100,"")</f>
        <v>95</v>
      </c>
      <c r="AM458" s="97">
        <f>IFERROR(VLOOKUP(TEXT(A458,"0000"),'W11'!$A$1:$E$500,4,FALSE),"")</f>
        <v>19</v>
      </c>
      <c r="AN458" s="99">
        <f t="shared" si="460"/>
        <v>95</v>
      </c>
      <c r="AO458" s="97">
        <f t="shared" si="461"/>
        <v>19</v>
      </c>
      <c r="AP458" s="99">
        <f>IFERROR(VLOOKUP(TEXT(A458,"0000"),'W11'!$A$1:$E$500,5,FALSE),"")</f>
        <v>20</v>
      </c>
      <c r="AQ458" s="97">
        <f>IFERROR(VLOOKUP(ROUND(AL458,0),'Criteria Table'!$A$2:$I$102,4,FALSE),0)</f>
        <v>0</v>
      </c>
      <c r="AR458" s="128"/>
      <c r="AS458" s="95"/>
      <c r="AT458" s="95"/>
      <c r="AU458" s="100">
        <f>IFERROR(VLOOKUP(TEXT(A458,"0000"),'Sci11'!$A$3:$N$492,4,FALSE)/VLOOKUP(TEXT(A458,"0000"),'Sci11'!$A$3:$N$492,14,FALSE)*100,"")</f>
        <v>0</v>
      </c>
      <c r="AV458" s="101">
        <f>SUM(VLOOKUP(TEXT(A458,"0000"),'Sci11'!$A$3:$N$492,5,FALSE),VLOOKUP(TEXT(A458,"0000"),'Sci11'!$A$3:$N$492,6,FALSE))/VLOOKUP(TEXT(A458,"0000"),'Sci11'!$A$3:$N$492,14,FALSE)*100</f>
        <v>0</v>
      </c>
      <c r="AW458" s="100">
        <f t="shared" si="510"/>
        <v>7</v>
      </c>
      <c r="AX458" s="101">
        <f>IFERROR(AW458/100*VLOOKUP(TEXT(A458,"0000"),'Sci11'!$A$3:$N$492,14,FALSE),"")</f>
        <v>1.54</v>
      </c>
      <c r="AY458" s="100">
        <f t="shared" si="511"/>
        <v>3</v>
      </c>
      <c r="AZ458" s="101">
        <f>IFERROR(AY458/100*VLOOKUP(TEXT(A458,"0000"),'Sci11'!$A$3:$N$492,14,FALSE),"")</f>
        <v>0.65999999999999992</v>
      </c>
      <c r="BA458" s="100">
        <f t="shared" si="462"/>
        <v>0</v>
      </c>
      <c r="BB458" s="101">
        <f>IFERROR(VLOOKUP(BA458,'Criteria Table'!$A$2:$I$102,2,FALSE),"")</f>
        <v>10</v>
      </c>
      <c r="BC458" s="101">
        <f t="shared" si="463"/>
        <v>10</v>
      </c>
      <c r="BD458" s="82">
        <f>IFERROR(VLOOKUP(A458,ATTx11!$A$2:$N$500,4,FALSE),"")</f>
        <v>78.63</v>
      </c>
      <c r="BE458" s="95">
        <f t="shared" si="464"/>
        <v>3</v>
      </c>
      <c r="BF458" s="96">
        <f t="shared" si="465"/>
        <v>81.63</v>
      </c>
      <c r="BG458" s="70">
        <f>IFERROR(VLOOKUP(A458,ATTx11!$A$2:$N$500,11,FALSE),"")</f>
        <v>0</v>
      </c>
      <c r="BH458" s="95">
        <f t="shared" si="466"/>
        <v>0</v>
      </c>
      <c r="BI458" s="70">
        <f>IFERROR(VLOOKUP(A458,ATTx11!$A$2:$N$500,12,FALSE),"")</f>
        <v>97</v>
      </c>
      <c r="BJ458" s="97">
        <f t="shared" si="467"/>
        <v>87.3</v>
      </c>
      <c r="BK458" s="84">
        <f>IFERROR(VLOOKUP(A458,ATTx11!$A$2:$N$500,7,FALSE),"")</f>
        <v>0</v>
      </c>
      <c r="BL458" s="97">
        <f t="shared" si="468"/>
        <v>0</v>
      </c>
      <c r="BM458" s="84">
        <f>IFERROR(VLOOKUP(A458,ATTx11!$A$2:$N$500,8,FALSE),"")</f>
        <v>36</v>
      </c>
      <c r="BN458" s="95">
        <f t="shared" si="469"/>
        <v>32.4</v>
      </c>
      <c r="BO458" s="95"/>
      <c r="BP458" s="83">
        <f>IFERROR(VLOOKUP(TEXT($A458,"0000"),'AYP11'!$B$3379:$AU$3800,17,FALSE),"")</f>
        <v>0</v>
      </c>
      <c r="BQ458" s="75">
        <f>IFERROR(VLOOKUP(BP458,'Criteria Table'!$A$2:$I$102,2,FALSE),0)</f>
        <v>10</v>
      </c>
      <c r="BR458" s="95">
        <f t="shared" si="470"/>
        <v>10</v>
      </c>
      <c r="BS458" s="83">
        <f>IFERROR(VLOOKUP(TEXT($A458,"0000"),'AYP11'!$B$847:$AU$1268,17,FALSE),"")</f>
        <v>0</v>
      </c>
      <c r="BT458" s="75">
        <f>IFERROR(VLOOKUP(BS458,'Criteria Table'!$A$2:$I$102,2,FALSE),0)</f>
        <v>10</v>
      </c>
      <c r="BU458" s="95">
        <f t="shared" si="471"/>
        <v>10</v>
      </c>
      <c r="BV458" s="83">
        <f>IFERROR(VLOOKUP(TEXT($A458,"0000"),'AYP11'!$B$2113:$AU$2534,17,FALSE),"")</f>
        <v>0</v>
      </c>
      <c r="BW458" s="75">
        <f>IFERROR(VLOOKUP(BV458,'Criteria Table'!$A$2:$I$102,2,FALSE),0)</f>
        <v>10</v>
      </c>
      <c r="BX458" s="95">
        <f t="shared" si="472"/>
        <v>10</v>
      </c>
      <c r="BY458" s="83">
        <f>IFERROR(VLOOKUP(TEXT($A458,"0000"),'AYP11'!$B$425:$AU$846,17,FALSE),"")</f>
        <v>0</v>
      </c>
      <c r="BZ458" s="75">
        <f>IFERROR(VLOOKUP(BY458,'Criteria Table'!$A$2:$I$102,2,FALSE),0)</f>
        <v>10</v>
      </c>
      <c r="CA458" s="95">
        <f t="shared" si="473"/>
        <v>10</v>
      </c>
      <c r="CB458" s="83">
        <f>IFERROR(VLOOKUP(TEXT($A458,"0000"),'AYP11'!$B$3:$AU$424,17,FALSE),"")</f>
        <v>0</v>
      </c>
      <c r="CC458" s="95">
        <f>IFERROR(VLOOKUP(CB458,'Criteria Table'!$A$2:$I$102,2,FALSE),0)</f>
        <v>10</v>
      </c>
      <c r="CD458" s="95">
        <f t="shared" si="474"/>
        <v>10</v>
      </c>
      <c r="CE458" s="83">
        <f>IFERROR(VLOOKUP(TEXT($A458,"0000"),'AYP11'!$B$1269:$AU$1690,17,FALSE),"")</f>
        <v>0</v>
      </c>
      <c r="CF458" s="95">
        <f>IFERROR(VLOOKUP(CE458,'Criteria Table'!$A$2:$I$102,2,FALSE),0)</f>
        <v>10</v>
      </c>
      <c r="CG458" s="95">
        <f t="shared" si="475"/>
        <v>10</v>
      </c>
      <c r="CH458" s="83">
        <f>IFERROR(VLOOKUP(TEXT($A458,"0000"),'AYP11'!$B$1691:$AU$2112,17,FALSE),"")</f>
        <v>0</v>
      </c>
      <c r="CI458" s="95">
        <f>IFERROR(VLOOKUP(CH458,'Criteria Table'!$A$2:$I$102,2,FALSE),0)</f>
        <v>10</v>
      </c>
      <c r="CJ458" s="95">
        <f t="shared" si="476"/>
        <v>10</v>
      </c>
      <c r="CK458" s="83">
        <f>IFERROR(VLOOKUP(TEXT($A458,"0000"),'AYP11'!$B$2535:$AU$2956,17,FALSE),"")</f>
        <v>0</v>
      </c>
      <c r="CL458" s="95">
        <f>IFERROR(VLOOKUP(CK458,'Criteria Table'!$A$2:$I$102,2,FALSE),0)</f>
        <v>10</v>
      </c>
      <c r="CM458" s="95">
        <f t="shared" si="477"/>
        <v>10</v>
      </c>
      <c r="CN458" s="76">
        <f>IFERROR(VLOOKUP(TEXT($A458,"0000"),'AYP11'!$B$3379:$AU$3800,23,FALSE),"")</f>
        <v>0</v>
      </c>
      <c r="CO458" s="95">
        <f>IFERROR(VLOOKUP(CN458,'Criteria Table'!$A$2:$I$102,2,FALSE),0)</f>
        <v>10</v>
      </c>
      <c r="CP458" s="95">
        <f t="shared" si="478"/>
        <v>10</v>
      </c>
      <c r="CQ458" s="76">
        <f>IFERROR(VLOOKUP(TEXT($A458,"0000"),'AYP11'!$B$847:$AU$1268,23,FALSE),"")</f>
        <v>0</v>
      </c>
      <c r="CR458" s="95">
        <f>IFERROR(VLOOKUP(CQ458,'Criteria Table'!$A$2:$I$102,2,FALSE),0)</f>
        <v>10</v>
      </c>
      <c r="CS458" s="95">
        <f t="shared" si="479"/>
        <v>10</v>
      </c>
      <c r="CT458" s="76">
        <f>IFERROR(VLOOKUP(TEXT($A458,"0000"),'AYP11'!$B$2113:$AU$2534,23,FALSE),"")</f>
        <v>0</v>
      </c>
      <c r="CU458" s="95">
        <f>IFERROR(VLOOKUP(CT458,'Criteria Table'!$A$2:$I$102,2,FALSE),0)</f>
        <v>10</v>
      </c>
      <c r="CV458" s="95">
        <f t="shared" si="480"/>
        <v>10</v>
      </c>
      <c r="CW458" s="76">
        <f>IFERROR(VLOOKUP(TEXT($A458,"0000"),'AYP11'!$B$425:$AU$846,23,FALSE),"")</f>
        <v>0</v>
      </c>
      <c r="CX458" s="95">
        <f>IFERROR(VLOOKUP(CW458,'Criteria Table'!$A$2:$I$102,2,FALSE),0)</f>
        <v>10</v>
      </c>
      <c r="CY458" s="95">
        <f t="shared" si="481"/>
        <v>10</v>
      </c>
      <c r="CZ458" s="76">
        <f>IFERROR(VLOOKUP(TEXT($A458,"0000"),'AYP11'!$B$3:$AU$424,23,FALSE),"")</f>
        <v>0</v>
      </c>
      <c r="DA458" s="95">
        <f>IFERROR(VLOOKUP(CZ458,'Criteria Table'!$A$2:$I$102,2,FALSE),0)</f>
        <v>10</v>
      </c>
      <c r="DB458" s="95">
        <f t="shared" si="482"/>
        <v>10</v>
      </c>
      <c r="DC458" s="76">
        <f>IFERROR(VLOOKUP(TEXT($A458,"0000"),'AYP11'!$B$1269:$AU$1690,23,FALSE),"")</f>
        <v>0</v>
      </c>
      <c r="DD458" s="95">
        <f>IFERROR(VLOOKUP(DC458,'Criteria Table'!$A$2:$I$102,2,FALSE),0)</f>
        <v>10</v>
      </c>
      <c r="DE458" s="95">
        <f t="shared" si="483"/>
        <v>10</v>
      </c>
      <c r="DF458" s="76">
        <f>IFERROR(VLOOKUP(TEXT($A458,"0000"),'AYP11'!$B$1691:$AU$2112,23,FALSE),"")</f>
        <v>0</v>
      </c>
      <c r="DG458" s="95">
        <f>IFERROR(VLOOKUP(DF458,'Criteria Table'!$A$2:$I$102,2,FALSE),0)</f>
        <v>10</v>
      </c>
      <c r="DH458" s="95">
        <f t="shared" si="484"/>
        <v>10</v>
      </c>
      <c r="DI458" s="76">
        <f>IFERROR(VLOOKUP(TEXT($A458,"0000"),'AYP11'!$B$2535:$AU$2956,23,FALSE),"")</f>
        <v>0</v>
      </c>
      <c r="DJ458" s="95">
        <f>IFERROR(VLOOKUP(DI458,'Criteria Table'!$A$2:$I$102,2,FALSE),0)</f>
        <v>10</v>
      </c>
      <c r="DK458" s="95">
        <f t="shared" si="485"/>
        <v>10</v>
      </c>
      <c r="DL458" s="91">
        <f>IFERROR(VLOOKUP(TEXT($A458,"0000"),'AYP11'!$B$3379:$AU$3800,11,FALSE),"")</f>
        <v>0</v>
      </c>
      <c r="DM458" s="95">
        <f t="shared" si="486"/>
        <v>1</v>
      </c>
      <c r="DN458" s="95" t="str">
        <f t="shared" si="487"/>
        <v/>
      </c>
      <c r="DO458" s="91">
        <f>IFERROR(VLOOKUP(TEXT($A458,"0000"),'AYP11'!$B$847:$AU$1268,11,FALSE),"")</f>
        <v>0</v>
      </c>
      <c r="DP458" s="95">
        <f t="shared" si="488"/>
        <v>1</v>
      </c>
      <c r="DQ458" s="95" t="str">
        <f t="shared" si="489"/>
        <v/>
      </c>
      <c r="DR458" s="91">
        <f>IFERROR(VLOOKUP(TEXT($A458,"0000"),'AYP11'!$B$2113:$AU$2534,11,FALSE),"")</f>
        <v>0</v>
      </c>
      <c r="DS458" s="95">
        <f t="shared" si="490"/>
        <v>1</v>
      </c>
      <c r="DT458" s="95" t="str">
        <f t="shared" si="491"/>
        <v/>
      </c>
      <c r="DU458" s="91">
        <f>IFERROR(VLOOKUP(TEXT($A458,"0000"),'AYP11'!$B$425:$AU$846,11,FALSE),"")</f>
        <v>0</v>
      </c>
      <c r="DV458" s="95">
        <f t="shared" si="492"/>
        <v>1</v>
      </c>
      <c r="DW458" s="95" t="str">
        <f t="shared" si="493"/>
        <v/>
      </c>
      <c r="DX458" s="91">
        <f>IFERROR(VLOOKUP(TEXT($A458,"0000"),'AYP11'!$B$3:$AU$424,11,FALSE),"")</f>
        <v>0</v>
      </c>
      <c r="DY458" s="95">
        <f t="shared" si="494"/>
        <v>1</v>
      </c>
      <c r="DZ458" s="95" t="str">
        <f t="shared" si="495"/>
        <v/>
      </c>
      <c r="EA458" s="91">
        <f>IFERROR(VLOOKUP(TEXT($A458,"0000"),'AYP11'!$B$1269:$AU$1690,11,FALSE),"")</f>
        <v>0</v>
      </c>
      <c r="EB458" s="95">
        <f t="shared" si="496"/>
        <v>1</v>
      </c>
      <c r="EC458" s="95" t="str">
        <f t="shared" si="497"/>
        <v/>
      </c>
      <c r="ED458" s="91">
        <f>IFERROR(VLOOKUP(TEXT($A458,"0000"),'AYP11'!$B$1691:$AU$2112,11,FALSE),"")</f>
        <v>0</v>
      </c>
      <c r="EE458" s="95">
        <f t="shared" si="498"/>
        <v>1</v>
      </c>
      <c r="EF458" s="95" t="str">
        <f t="shared" si="499"/>
        <v/>
      </c>
      <c r="EG458" s="91">
        <f>IFERROR(VLOOKUP(TEXT($A458,"0000"),'AYP11'!$B$2535:$AU$2956,11,FALSE),"")</f>
        <v>0</v>
      </c>
      <c r="EH458" s="95">
        <f t="shared" si="500"/>
        <v>1</v>
      </c>
      <c r="EI458" s="95" t="str">
        <f t="shared" si="501"/>
        <v/>
      </c>
    </row>
    <row r="459" spans="1:147" x14ac:dyDescent="0.25">
      <c r="A459" s="248">
        <v>8121</v>
      </c>
      <c r="B459" s="291">
        <f t="shared" si="448"/>
        <v>6.666666666666667</v>
      </c>
      <c r="C459" s="50">
        <f>IFERROR(VLOOKUP(TEXT($A459,"0000"),'R-M11'!$A$2:$AA$500,4,FALSE),0)</f>
        <v>5</v>
      </c>
      <c r="D459" s="291">
        <f t="shared" si="449"/>
        <v>0</v>
      </c>
      <c r="E459" s="98">
        <f>IFERROR(SUM(VLOOKUP(TEXT($A459,"0000"),'R-M11'!$A$2:$AA$500,5,FALSE),VLOOKUP(TEXT($A459,"0000"),'R-M11'!$A$2:$AA$500,6,FALSE)),0)</f>
        <v>0</v>
      </c>
      <c r="F459" s="58">
        <f>IFERROR(VLOOKUP(TEXT($A459,"0000"),'R-M11'!$A$2:$AA$500,14,FALSE),0)</f>
        <v>75</v>
      </c>
      <c r="G459" s="230">
        <f t="shared" si="502"/>
        <v>13.176666666666666</v>
      </c>
      <c r="H459" s="97">
        <f t="shared" si="450"/>
        <v>9.8825000000000003</v>
      </c>
      <c r="I459" s="230">
        <f t="shared" si="503"/>
        <v>2.79</v>
      </c>
      <c r="J459" s="97">
        <f t="shared" si="451"/>
        <v>2.0925000000000002</v>
      </c>
      <c r="K459" s="230">
        <f t="shared" si="452"/>
        <v>7</v>
      </c>
      <c r="L459" s="121">
        <f>IFERROR(VLOOKUP(K459,'Criteria Table'!$A$2:$I$102,2,FALSE),"")</f>
        <v>9.3000000000000007</v>
      </c>
      <c r="M459" s="230">
        <f t="shared" si="453"/>
        <v>15.966666666666665</v>
      </c>
      <c r="N459" s="286">
        <f t="shared" si="454"/>
        <v>29.268292682926827</v>
      </c>
      <c r="O459" s="50">
        <f>IFERROR(VLOOKUP(TEXT($A459,"0000"),'R-M11'!$A$2:$AA$500,17,FALSE),"")</f>
        <v>12</v>
      </c>
      <c r="P459" s="286">
        <f t="shared" si="455"/>
        <v>9.7560975609756095</v>
      </c>
      <c r="Q459" s="98">
        <f>IFERROR(SUM(VLOOKUP(TEXT($A459,"0000"),'R-M11'!$A$2:$AA$500,18,FALSE),VLOOKUP(TEXT($A459,"0000"),'R-M11'!$A$2:$AA$500,19,FALSE)),0)</f>
        <v>4</v>
      </c>
      <c r="R459" s="69">
        <f>IFERROR(VLOOKUP(TEXT($A459,"0000"),'R-M11'!$A$2:$AA$500,27,FALSE),0)</f>
        <v>41</v>
      </c>
      <c r="S459" s="121">
        <f t="shared" si="504"/>
        <v>33.53829268292683</v>
      </c>
      <c r="T459" s="70">
        <f t="shared" si="456"/>
        <v>13.7507</v>
      </c>
      <c r="U459" s="121">
        <f t="shared" si="505"/>
        <v>11.58609756097561</v>
      </c>
      <c r="V459" s="70">
        <f t="shared" si="457"/>
        <v>4.7503000000000002</v>
      </c>
      <c r="W459" s="121">
        <f t="shared" si="458"/>
        <v>39</v>
      </c>
      <c r="X459" s="124">
        <f>IFERROR(VLOOKUP(W459,'Criteria Table'!$A$2:$I$102,2,FALSE),"")</f>
        <v>6.1000000000000005</v>
      </c>
      <c r="Y459" s="121">
        <f t="shared" si="459"/>
        <v>45.12439024390244</v>
      </c>
      <c r="Z459" s="92" t="str">
        <f>IFERROR(IF(VLOOKUP(A459,'SG11'!$A$3:$AI$500,18,FALSE)="","NA",VLOOKUP(A459,'SG11'!$A$3:$AI$500,18,FALSE)),"")</f>
        <v/>
      </c>
      <c r="AA459" s="75" t="str">
        <f>IFERROR(VLOOKUP(Z459,'Criteria Table'!$A$2:$I$102,6,FALSE),"NA")</f>
        <v>NA</v>
      </c>
      <c r="AB459" s="95">
        <f t="shared" si="506"/>
        <v>0</v>
      </c>
      <c r="AC459" s="84" t="str">
        <f>IFERROR(IF(VLOOKUP(A459,'SG11'!$A$3:$AI$500,19,FALSE)="","NA",VLOOKUP(A459,'SG11'!$A$3:$AI$500,19,FALSE)),"")</f>
        <v/>
      </c>
      <c r="AD459" s="75" t="str">
        <f>IFERROR(VLOOKUP(AC459,'Criteria Table'!$A$2:$I$102,6,FALSE),"NA")</f>
        <v>NA</v>
      </c>
      <c r="AE459" s="95">
        <f t="shared" si="507"/>
        <v>0</v>
      </c>
      <c r="AF459" s="92" t="str">
        <f>IFERROR(IF(VLOOKUP(A459,'SG11'!$A$3:$AI$500,20,FALSE)="","NA",VLOOKUP(A459,'SG11'!$A$3:$AI$500,20,FALSE)),"")</f>
        <v/>
      </c>
      <c r="AG459" s="75" t="str">
        <f>IFERROR(VLOOKUP(AF459,'Criteria Table'!$A$2:$I$102,6,FALSE),"NA")</f>
        <v>NA</v>
      </c>
      <c r="AH459" s="95">
        <f t="shared" si="508"/>
        <v>0</v>
      </c>
      <c r="AI459" s="84" t="str">
        <f>IFERROR(IF(VLOOKUP(A459,'SG11'!$A$3:$AI$500,21,FALSE)="","NA",VLOOKUP(A459,'SG11'!$A$3:$AI$500,21,FALSE)),"")</f>
        <v/>
      </c>
      <c r="AJ459" s="75" t="str">
        <f>IFERROR(VLOOKUP(AI459,'Criteria Table'!$A$2:$I$102,6,FALSE),"NA")</f>
        <v>NA</v>
      </c>
      <c r="AK459" s="95">
        <f t="shared" si="509"/>
        <v>0</v>
      </c>
      <c r="AL459" s="99">
        <f>IFERROR(VLOOKUP(TEXT(A459,"0000"),'W11'!$A$1:$E$500,4,FALSE)/AP459*100,"")</f>
        <v>100</v>
      </c>
      <c r="AM459" s="97">
        <f>IFERROR(VLOOKUP(TEXT(A459,"0000"),'W11'!$A$1:$E$500,4,FALSE),"")</f>
        <v>47</v>
      </c>
      <c r="AN459" s="99">
        <f t="shared" si="460"/>
        <v>100</v>
      </c>
      <c r="AO459" s="97">
        <f t="shared" si="461"/>
        <v>47</v>
      </c>
      <c r="AP459" s="99">
        <f>IFERROR(VLOOKUP(TEXT(A459,"0000"),'W11'!$A$1:$E$500,5,FALSE),"")</f>
        <v>47</v>
      </c>
      <c r="AQ459" s="97">
        <f>IFERROR(VLOOKUP(ROUND(AL459,0),'Criteria Table'!$A$2:$I$102,4,FALSE),0)</f>
        <v>0</v>
      </c>
      <c r="AR459" s="128"/>
      <c r="AS459" s="95"/>
      <c r="AT459" s="95"/>
      <c r="AU459" s="100">
        <f>IFERROR(VLOOKUP(TEXT(A459,"0000"),'Sci11'!$A$3:$N$492,4,FALSE)/VLOOKUP(TEXT(A459,"0000"),'Sci11'!$A$3:$N$492,14,FALSE)*100,"")</f>
        <v>0</v>
      </c>
      <c r="AV459" s="101">
        <f>SUM(VLOOKUP(TEXT(A459,"0000"),'Sci11'!$A$3:$N$492,5,FALSE),VLOOKUP(TEXT(A459,"0000"),'Sci11'!$A$3:$N$492,6,FALSE))/VLOOKUP(TEXT(A459,"0000"),'Sci11'!$A$3:$N$492,14,FALSE)*100</f>
        <v>0</v>
      </c>
      <c r="AW459" s="100">
        <f t="shared" si="510"/>
        <v>7</v>
      </c>
      <c r="AX459" s="101">
        <f>IFERROR(AW459/100*VLOOKUP(TEXT(A459,"0000"),'Sci11'!$A$3:$N$492,14,FALSE),"")</f>
        <v>2.8000000000000003</v>
      </c>
      <c r="AY459" s="100">
        <f t="shared" si="511"/>
        <v>3</v>
      </c>
      <c r="AZ459" s="101">
        <f>IFERROR(AY459/100*VLOOKUP(TEXT(A459,"0000"),'Sci11'!$A$3:$N$492,14,FALSE),"")</f>
        <v>1.2</v>
      </c>
      <c r="BA459" s="100">
        <f t="shared" si="462"/>
        <v>0</v>
      </c>
      <c r="BB459" s="101">
        <f>IFERROR(VLOOKUP(BA459,'Criteria Table'!$A$2:$I$102,2,FALSE),"")</f>
        <v>10</v>
      </c>
      <c r="BC459" s="101">
        <f t="shared" si="463"/>
        <v>10</v>
      </c>
      <c r="BD459" s="82">
        <f>IFERROR(VLOOKUP(A459,ATTx11!$A$2:$N$500,4,FALSE),"")</f>
        <v>83.72</v>
      </c>
      <c r="BE459" s="95">
        <f t="shared" si="464"/>
        <v>3</v>
      </c>
      <c r="BF459" s="96">
        <f t="shared" si="465"/>
        <v>86.72</v>
      </c>
      <c r="BG459" s="70">
        <f>IFERROR(VLOOKUP(A459,ATTx11!$A$2:$N$500,11,FALSE),"")</f>
        <v>14</v>
      </c>
      <c r="BH459" s="95">
        <f t="shared" si="466"/>
        <v>12.6</v>
      </c>
      <c r="BI459" s="70">
        <f>IFERROR(VLOOKUP(A459,ATTx11!$A$2:$N$500,12,FALSE),"")</f>
        <v>54</v>
      </c>
      <c r="BJ459" s="97">
        <f t="shared" si="467"/>
        <v>48.6</v>
      </c>
      <c r="BK459" s="84">
        <f>IFERROR(VLOOKUP(A459,ATTx11!$A$2:$N$500,7,FALSE),"")</f>
        <v>9</v>
      </c>
      <c r="BL459" s="97">
        <f t="shared" si="468"/>
        <v>8.1</v>
      </c>
      <c r="BM459" s="84">
        <f>IFERROR(VLOOKUP(A459,ATTx11!$A$2:$N$500,8,FALSE),"")</f>
        <v>37</v>
      </c>
      <c r="BN459" s="95">
        <f t="shared" si="469"/>
        <v>33.299999999999997</v>
      </c>
      <c r="BO459" s="95"/>
      <c r="BP459" s="83">
        <f>IFERROR(VLOOKUP(TEXT($A459,"0000"),'AYP11'!$B$3379:$AU$3800,17,FALSE),"")</f>
        <v>0</v>
      </c>
      <c r="BQ459" s="75">
        <f>IFERROR(VLOOKUP(BP459,'Criteria Table'!$A$2:$I$102,2,FALSE),0)</f>
        <v>10</v>
      </c>
      <c r="BR459" s="95">
        <f t="shared" si="470"/>
        <v>10</v>
      </c>
      <c r="BS459" s="83">
        <f>IFERROR(VLOOKUP(TEXT($A459,"0000"),'AYP11'!$B$847:$AU$1268,17,FALSE),"")</f>
        <v>0</v>
      </c>
      <c r="BT459" s="75">
        <f>IFERROR(VLOOKUP(BS459,'Criteria Table'!$A$2:$I$102,2,FALSE),0)</f>
        <v>10</v>
      </c>
      <c r="BU459" s="95">
        <f t="shared" si="471"/>
        <v>10</v>
      </c>
      <c r="BV459" s="83">
        <f>IFERROR(VLOOKUP(TEXT($A459,"0000"),'AYP11'!$B$2113:$AU$2534,17,FALSE),"")</f>
        <v>0</v>
      </c>
      <c r="BW459" s="75">
        <f>IFERROR(VLOOKUP(BV459,'Criteria Table'!$A$2:$I$102,2,FALSE),0)</f>
        <v>10</v>
      </c>
      <c r="BX459" s="95">
        <f t="shared" si="472"/>
        <v>10</v>
      </c>
      <c r="BY459" s="83">
        <f>IFERROR(VLOOKUP(TEXT($A459,"0000"),'AYP11'!$B$425:$AU$846,17,FALSE),"")</f>
        <v>0</v>
      </c>
      <c r="BZ459" s="75">
        <f>IFERROR(VLOOKUP(BY459,'Criteria Table'!$A$2:$I$102,2,FALSE),0)</f>
        <v>10</v>
      </c>
      <c r="CA459" s="95">
        <f t="shared" si="473"/>
        <v>10</v>
      </c>
      <c r="CB459" s="83">
        <f>IFERROR(VLOOKUP(TEXT($A459,"0000"),'AYP11'!$B$3:$AU$424,17,FALSE),"")</f>
        <v>0</v>
      </c>
      <c r="CC459" s="95">
        <f>IFERROR(VLOOKUP(CB459,'Criteria Table'!$A$2:$I$102,2,FALSE),0)</f>
        <v>10</v>
      </c>
      <c r="CD459" s="95">
        <f t="shared" si="474"/>
        <v>10</v>
      </c>
      <c r="CE459" s="83">
        <f>IFERROR(VLOOKUP(TEXT($A459,"0000"),'AYP11'!$B$1269:$AU$1690,17,FALSE),"")</f>
        <v>6</v>
      </c>
      <c r="CF459" s="95">
        <f>IFERROR(VLOOKUP(CE459,'Criteria Table'!$A$2:$I$102,2,FALSE),0)</f>
        <v>9.4</v>
      </c>
      <c r="CG459" s="95">
        <f t="shared" si="475"/>
        <v>15</v>
      </c>
      <c r="CH459" s="83">
        <f>IFERROR(VLOOKUP(TEXT($A459,"0000"),'AYP11'!$B$1691:$AU$2112,17,FALSE),"")</f>
        <v>0</v>
      </c>
      <c r="CI459" s="95">
        <f>IFERROR(VLOOKUP(CH459,'Criteria Table'!$A$2:$I$102,2,FALSE),0)</f>
        <v>10</v>
      </c>
      <c r="CJ459" s="95">
        <f t="shared" si="476"/>
        <v>10</v>
      </c>
      <c r="CK459" s="83">
        <f>IFERROR(VLOOKUP(TEXT($A459,"0000"),'AYP11'!$B$2535:$AU$2956,17,FALSE),"")</f>
        <v>0</v>
      </c>
      <c r="CL459" s="95">
        <f>IFERROR(VLOOKUP(CK459,'Criteria Table'!$A$2:$I$102,2,FALSE),0)</f>
        <v>10</v>
      </c>
      <c r="CM459" s="95">
        <f t="shared" si="477"/>
        <v>10</v>
      </c>
      <c r="CN459" s="76">
        <f>IFERROR(VLOOKUP(TEXT($A459,"0000"),'AYP11'!$B$3379:$AU$3800,23,FALSE),"")</f>
        <v>0</v>
      </c>
      <c r="CO459" s="95">
        <f>IFERROR(VLOOKUP(CN459,'Criteria Table'!$A$2:$I$102,2,FALSE),0)</f>
        <v>10</v>
      </c>
      <c r="CP459" s="95">
        <f t="shared" si="478"/>
        <v>10</v>
      </c>
      <c r="CQ459" s="76">
        <f>IFERROR(VLOOKUP(TEXT($A459,"0000"),'AYP11'!$B$847:$AU$1268,23,FALSE),"")</f>
        <v>0</v>
      </c>
      <c r="CR459" s="95">
        <f>IFERROR(VLOOKUP(CQ459,'Criteria Table'!$A$2:$I$102,2,FALSE),0)</f>
        <v>10</v>
      </c>
      <c r="CS459" s="95">
        <f t="shared" si="479"/>
        <v>10</v>
      </c>
      <c r="CT459" s="76">
        <f>IFERROR(VLOOKUP(TEXT($A459,"0000"),'AYP11'!$B$2113:$AU$2534,23,FALSE),"")</f>
        <v>0</v>
      </c>
      <c r="CU459" s="95">
        <f>IFERROR(VLOOKUP(CT459,'Criteria Table'!$A$2:$I$102,2,FALSE),0)</f>
        <v>10</v>
      </c>
      <c r="CV459" s="95">
        <f t="shared" si="480"/>
        <v>10</v>
      </c>
      <c r="CW459" s="76">
        <f>IFERROR(VLOOKUP(TEXT($A459,"0000"),'AYP11'!$B$425:$AU$846,23,FALSE),"")</f>
        <v>0</v>
      </c>
      <c r="CX459" s="95">
        <f>IFERROR(VLOOKUP(CW459,'Criteria Table'!$A$2:$I$102,2,FALSE),0)</f>
        <v>10</v>
      </c>
      <c r="CY459" s="95">
        <f t="shared" si="481"/>
        <v>10</v>
      </c>
      <c r="CZ459" s="76">
        <f>IFERROR(VLOOKUP(TEXT($A459,"0000"),'AYP11'!$B$3:$AU$424,23,FALSE),"")</f>
        <v>0</v>
      </c>
      <c r="DA459" s="95">
        <f>IFERROR(VLOOKUP(CZ459,'Criteria Table'!$A$2:$I$102,2,FALSE),0)</f>
        <v>10</v>
      </c>
      <c r="DB459" s="95">
        <f t="shared" si="482"/>
        <v>10</v>
      </c>
      <c r="DC459" s="76">
        <f>IFERROR(VLOOKUP(TEXT($A459,"0000"),'AYP11'!$B$1269:$AU$1690,23,FALSE),"")</f>
        <v>0</v>
      </c>
      <c r="DD459" s="95">
        <f>IFERROR(VLOOKUP(DC459,'Criteria Table'!$A$2:$I$102,2,FALSE),0)</f>
        <v>10</v>
      </c>
      <c r="DE459" s="95">
        <f t="shared" si="483"/>
        <v>10</v>
      </c>
      <c r="DF459" s="76">
        <f>IFERROR(VLOOKUP(TEXT($A459,"0000"),'AYP11'!$B$1691:$AU$2112,23,FALSE),"")</f>
        <v>0</v>
      </c>
      <c r="DG459" s="95">
        <f>IFERROR(VLOOKUP(DF459,'Criteria Table'!$A$2:$I$102,2,FALSE),0)</f>
        <v>10</v>
      </c>
      <c r="DH459" s="95">
        <f t="shared" si="484"/>
        <v>10</v>
      </c>
      <c r="DI459" s="76">
        <f>IFERROR(VLOOKUP(TEXT($A459,"0000"),'AYP11'!$B$2535:$AU$2956,23,FALSE),"")</f>
        <v>0</v>
      </c>
      <c r="DJ459" s="95">
        <f>IFERROR(VLOOKUP(DI459,'Criteria Table'!$A$2:$I$102,2,FALSE),0)</f>
        <v>10</v>
      </c>
      <c r="DK459" s="95">
        <f t="shared" si="485"/>
        <v>10</v>
      </c>
      <c r="DL459" s="91">
        <f>IFERROR(VLOOKUP(TEXT($A459,"0000"),'AYP11'!$B$3379:$AU$3800,11,FALSE),"")</f>
        <v>0</v>
      </c>
      <c r="DM459" s="95">
        <f t="shared" si="486"/>
        <v>1</v>
      </c>
      <c r="DN459" s="95" t="str">
        <f t="shared" si="487"/>
        <v/>
      </c>
      <c r="DO459" s="91">
        <f>IFERROR(VLOOKUP(TEXT($A459,"0000"),'AYP11'!$B$847:$AU$1268,11,FALSE),"")</f>
        <v>0</v>
      </c>
      <c r="DP459" s="95">
        <f t="shared" si="488"/>
        <v>1</v>
      </c>
      <c r="DQ459" s="95" t="str">
        <f t="shared" si="489"/>
        <v/>
      </c>
      <c r="DR459" s="91">
        <f>IFERROR(VLOOKUP(TEXT($A459,"0000"),'AYP11'!$B$2113:$AU$2534,11,FALSE),"")</f>
        <v>0</v>
      </c>
      <c r="DS459" s="95">
        <f t="shared" si="490"/>
        <v>1</v>
      </c>
      <c r="DT459" s="95" t="str">
        <f t="shared" si="491"/>
        <v/>
      </c>
      <c r="DU459" s="91">
        <f>IFERROR(VLOOKUP(TEXT($A459,"0000"),'AYP11'!$B$425:$AU$846,11,FALSE),"")</f>
        <v>0</v>
      </c>
      <c r="DV459" s="95">
        <f t="shared" si="492"/>
        <v>1</v>
      </c>
      <c r="DW459" s="95" t="str">
        <f t="shared" si="493"/>
        <v/>
      </c>
      <c r="DX459" s="91">
        <f>IFERROR(VLOOKUP(TEXT($A459,"0000"),'AYP11'!$B$3:$AU$424,11,FALSE),"")</f>
        <v>0</v>
      </c>
      <c r="DY459" s="95">
        <f t="shared" si="494"/>
        <v>1</v>
      </c>
      <c r="DZ459" s="95" t="str">
        <f t="shared" si="495"/>
        <v/>
      </c>
      <c r="EA459" s="91">
        <f>IFERROR(VLOOKUP(TEXT($A459,"0000"),'AYP11'!$B$1269:$AU$1690,11,FALSE),"")</f>
        <v>0</v>
      </c>
      <c r="EB459" s="95">
        <f t="shared" si="496"/>
        <v>1</v>
      </c>
      <c r="EC459" s="95" t="str">
        <f t="shared" si="497"/>
        <v/>
      </c>
      <c r="ED459" s="91">
        <f>IFERROR(VLOOKUP(TEXT($A459,"0000"),'AYP11'!$B$1691:$AU$2112,11,FALSE),"")</f>
        <v>0</v>
      </c>
      <c r="EE459" s="95">
        <f t="shared" si="498"/>
        <v>1</v>
      </c>
      <c r="EF459" s="95" t="str">
        <f t="shared" si="499"/>
        <v/>
      </c>
      <c r="EG459" s="91">
        <f>IFERROR(VLOOKUP(TEXT($A459,"0000"),'AYP11'!$B$2535:$AU$2956,11,FALSE),"")</f>
        <v>0</v>
      </c>
      <c r="EH459" s="95">
        <f t="shared" si="500"/>
        <v>1</v>
      </c>
      <c r="EI459" s="95" t="str">
        <f t="shared" si="501"/>
        <v/>
      </c>
      <c r="EP459" s="34">
        <v>116</v>
      </c>
      <c r="EQ459" s="102" t="s">
        <v>1318</v>
      </c>
    </row>
    <row r="460" spans="1:147" x14ac:dyDescent="0.25">
      <c r="A460" s="248">
        <v>8131</v>
      </c>
      <c r="B460" s="291">
        <f t="shared" si="448"/>
        <v>7.1428571428571423</v>
      </c>
      <c r="C460" s="50">
        <f>IFERROR(VLOOKUP(TEXT($A460,"0000"),'R-M11'!$A$2:$AA$500,4,FALSE),0)</f>
        <v>3</v>
      </c>
      <c r="D460" s="291">
        <f t="shared" si="449"/>
        <v>0</v>
      </c>
      <c r="E460" s="98">
        <f>IFERROR(SUM(VLOOKUP(TEXT($A460,"0000"),'R-M11'!$A$2:$AA$500,5,FALSE),VLOOKUP(TEXT($A460,"0000"),'R-M11'!$A$2:$AA$500,6,FALSE)),0)</f>
        <v>0</v>
      </c>
      <c r="F460" s="58">
        <f>IFERROR(VLOOKUP(TEXT($A460,"0000"),'R-M11'!$A$2:$AA$500,14,FALSE),0)</f>
        <v>42</v>
      </c>
      <c r="G460" s="230">
        <f t="shared" si="502"/>
        <v>13.652857142857142</v>
      </c>
      <c r="H460" s="97">
        <f t="shared" si="450"/>
        <v>5.7341999999999995</v>
      </c>
      <c r="I460" s="230">
        <f t="shared" si="503"/>
        <v>2.79</v>
      </c>
      <c r="J460" s="97">
        <f t="shared" si="451"/>
        <v>1.1718</v>
      </c>
      <c r="K460" s="230">
        <f t="shared" si="452"/>
        <v>7</v>
      </c>
      <c r="L460" s="121">
        <f>IFERROR(VLOOKUP(K460,'Criteria Table'!$A$2:$I$102,2,FALSE),"")</f>
        <v>9.3000000000000007</v>
      </c>
      <c r="M460" s="230">
        <f t="shared" si="453"/>
        <v>16.442857142857143</v>
      </c>
      <c r="N460" s="286">
        <f t="shared" si="454"/>
        <v>7.4074074074074066</v>
      </c>
      <c r="O460" s="50">
        <f>IFERROR(VLOOKUP(TEXT($A460,"0000"),'R-M11'!$A$2:$AA$500,17,FALSE),"")</f>
        <v>2</v>
      </c>
      <c r="P460" s="286">
        <f t="shared" si="455"/>
        <v>3.7037037037037033</v>
      </c>
      <c r="Q460" s="98">
        <f>IFERROR(SUM(VLOOKUP(TEXT($A460,"0000"),'R-M11'!$A$2:$AA$500,18,FALSE),VLOOKUP(TEXT($A460,"0000"),'R-M11'!$A$2:$AA$500,19,FALSE)),0)</f>
        <v>1</v>
      </c>
      <c r="R460" s="69">
        <f>IFERROR(VLOOKUP(TEXT($A460,"0000"),'R-M11'!$A$2:$AA$500,27,FALSE),0)</f>
        <v>27</v>
      </c>
      <c r="S460" s="121">
        <f t="shared" si="504"/>
        <v>13.637407407407405</v>
      </c>
      <c r="T460" s="70">
        <f t="shared" si="456"/>
        <v>3.6820999999999997</v>
      </c>
      <c r="U460" s="121">
        <f t="shared" si="505"/>
        <v>6.3737037037037032</v>
      </c>
      <c r="V460" s="70">
        <f t="shared" si="457"/>
        <v>1.7208999999999999</v>
      </c>
      <c r="W460" s="121">
        <f t="shared" si="458"/>
        <v>11</v>
      </c>
      <c r="X460" s="124">
        <f>IFERROR(VLOOKUP(W460,'Criteria Table'!$A$2:$I$102,2,FALSE),"")</f>
        <v>8.9</v>
      </c>
      <c r="Y460" s="121">
        <f t="shared" si="459"/>
        <v>20.011111111111109</v>
      </c>
      <c r="Z460" s="92" t="str">
        <f>IFERROR(IF(VLOOKUP(A460,'SG11'!$A$3:$AI$500,18,FALSE)="","NA",VLOOKUP(A460,'SG11'!$A$3:$AI$500,18,FALSE)),"")</f>
        <v/>
      </c>
      <c r="AA460" s="75" t="str">
        <f>IFERROR(VLOOKUP(Z460,'Criteria Table'!$A$2:$I$102,6,FALSE),"NA")</f>
        <v>NA</v>
      </c>
      <c r="AB460" s="95">
        <f t="shared" si="506"/>
        <v>0</v>
      </c>
      <c r="AC460" s="84" t="str">
        <f>IFERROR(IF(VLOOKUP(A460,'SG11'!$A$3:$AI$500,19,FALSE)="","NA",VLOOKUP(A460,'SG11'!$A$3:$AI$500,19,FALSE)),"")</f>
        <v/>
      </c>
      <c r="AD460" s="75" t="str">
        <f>IFERROR(VLOOKUP(AC460,'Criteria Table'!$A$2:$I$102,6,FALSE),"NA")</f>
        <v>NA</v>
      </c>
      <c r="AE460" s="95">
        <f t="shared" si="507"/>
        <v>0</v>
      </c>
      <c r="AF460" s="92" t="str">
        <f>IFERROR(IF(VLOOKUP(A460,'SG11'!$A$3:$AI$500,20,FALSE)="","NA",VLOOKUP(A460,'SG11'!$A$3:$AI$500,20,FALSE)),"")</f>
        <v/>
      </c>
      <c r="AG460" s="75" t="str">
        <f>IFERROR(VLOOKUP(AF460,'Criteria Table'!$A$2:$I$102,6,FALSE),"NA")</f>
        <v>NA</v>
      </c>
      <c r="AH460" s="95">
        <f t="shared" si="508"/>
        <v>0</v>
      </c>
      <c r="AI460" s="84" t="str">
        <f>IFERROR(IF(VLOOKUP(A460,'SG11'!$A$3:$AI$500,21,FALSE)="","NA",VLOOKUP(A460,'SG11'!$A$3:$AI$500,21,FALSE)),"")</f>
        <v/>
      </c>
      <c r="AJ460" s="75" t="str">
        <f>IFERROR(VLOOKUP(AI460,'Criteria Table'!$A$2:$I$102,6,FALSE),"NA")</f>
        <v>NA</v>
      </c>
      <c r="AK460" s="95">
        <f t="shared" si="509"/>
        <v>0</v>
      </c>
      <c r="AL460" s="99">
        <f>IFERROR(VLOOKUP(TEXT(A460,"0000"),'W11'!$A$1:$E$500,4,FALSE)/AP460*100,"")</f>
        <v>96.666666666666671</v>
      </c>
      <c r="AM460" s="97">
        <f>IFERROR(VLOOKUP(TEXT(A460,"0000"),'W11'!$A$1:$E$500,4,FALSE),"")</f>
        <v>29</v>
      </c>
      <c r="AN460" s="99">
        <f t="shared" si="460"/>
        <v>96.666666666666671</v>
      </c>
      <c r="AO460" s="97">
        <f t="shared" si="461"/>
        <v>29</v>
      </c>
      <c r="AP460" s="99">
        <f>IFERROR(VLOOKUP(TEXT(A460,"0000"),'W11'!$A$1:$E$500,5,FALSE),"")</f>
        <v>30</v>
      </c>
      <c r="AQ460" s="97">
        <f>IFERROR(VLOOKUP(ROUND(AL460,0),'Criteria Table'!$A$2:$I$102,4,FALSE),0)</f>
        <v>0</v>
      </c>
      <c r="AR460" s="128"/>
      <c r="AS460" s="95"/>
      <c r="AT460" s="95"/>
      <c r="AU460" s="100">
        <f>IFERROR(VLOOKUP(TEXT(A460,"0000"),'Sci11'!$A$3:$N$492,4,FALSE)/VLOOKUP(TEXT(A460,"0000"),'Sci11'!$A$3:$N$492,14,FALSE)*100,"")</f>
        <v>17.647058823529413</v>
      </c>
      <c r="AV460" s="101">
        <f>SUM(VLOOKUP(TEXT(A460,"0000"),'Sci11'!$A$3:$N$492,5,FALSE),VLOOKUP(TEXT(A460,"0000"),'Sci11'!$A$3:$N$492,6,FALSE))/VLOOKUP(TEXT(A460,"0000"),'Sci11'!$A$3:$N$492,14,FALSE)*100</f>
        <v>0</v>
      </c>
      <c r="AW460" s="100">
        <f t="shared" si="510"/>
        <v>23.387058823529415</v>
      </c>
      <c r="AX460" s="101">
        <f>IFERROR(AW460/100*VLOOKUP(TEXT(A460,"0000"),'Sci11'!$A$3:$N$492,14,FALSE),"")</f>
        <v>7.9516000000000018</v>
      </c>
      <c r="AY460" s="100">
        <f t="shared" si="511"/>
        <v>2.4600000000000004</v>
      </c>
      <c r="AZ460" s="101">
        <f>IFERROR(AY460/100*VLOOKUP(TEXT(A460,"0000"),'Sci11'!$A$3:$N$492,14,FALSE),"")</f>
        <v>0.83640000000000014</v>
      </c>
      <c r="BA460" s="100">
        <f t="shared" si="462"/>
        <v>18</v>
      </c>
      <c r="BB460" s="101">
        <f>IFERROR(VLOOKUP(BA460,'Criteria Table'!$A$2:$I$102,2,FALSE),"")</f>
        <v>8.2000000000000011</v>
      </c>
      <c r="BC460" s="101">
        <f t="shared" si="463"/>
        <v>26.200000000000003</v>
      </c>
      <c r="BD460" s="82">
        <f>IFERROR(VLOOKUP(A460,ATTx11!$A$2:$N$500,4,FALSE),"")</f>
        <v>85.13</v>
      </c>
      <c r="BE460" s="95">
        <f t="shared" si="464"/>
        <v>3</v>
      </c>
      <c r="BF460" s="96">
        <f t="shared" si="465"/>
        <v>88.13</v>
      </c>
      <c r="BG460" s="70">
        <f>IFERROR(VLOOKUP(A460,ATTx11!$A$2:$N$500,11,FALSE),"")</f>
        <v>4</v>
      </c>
      <c r="BH460" s="95">
        <f t="shared" si="466"/>
        <v>3.6</v>
      </c>
      <c r="BI460" s="70">
        <f>IFERROR(VLOOKUP(A460,ATTx11!$A$2:$N$500,12,FALSE),"")</f>
        <v>20</v>
      </c>
      <c r="BJ460" s="97">
        <f t="shared" si="467"/>
        <v>18</v>
      </c>
      <c r="BK460" s="84">
        <f>IFERROR(VLOOKUP(A460,ATTx11!$A$2:$N$500,7,FALSE),"")</f>
        <v>4</v>
      </c>
      <c r="BL460" s="97">
        <f t="shared" si="468"/>
        <v>3.6</v>
      </c>
      <c r="BM460" s="84">
        <f>IFERROR(VLOOKUP(A460,ATTx11!$A$2:$N$500,8,FALSE),"")</f>
        <v>15</v>
      </c>
      <c r="BN460" s="95">
        <f t="shared" si="469"/>
        <v>13.5</v>
      </c>
      <c r="BO460" s="95"/>
      <c r="BP460" s="83">
        <f>IFERROR(VLOOKUP(TEXT($A460,"0000"),'AYP11'!$B$3379:$AU$3800,17,FALSE),"")</f>
        <v>0</v>
      </c>
      <c r="BQ460" s="75">
        <f>IFERROR(VLOOKUP(BP460,'Criteria Table'!$A$2:$I$102,2,FALSE),0)</f>
        <v>10</v>
      </c>
      <c r="BR460" s="95">
        <f t="shared" si="470"/>
        <v>10</v>
      </c>
      <c r="BS460" s="83">
        <f>IFERROR(VLOOKUP(TEXT($A460,"0000"),'AYP11'!$B$847:$AU$1268,17,FALSE),"")</f>
        <v>0</v>
      </c>
      <c r="BT460" s="75">
        <f>IFERROR(VLOOKUP(BS460,'Criteria Table'!$A$2:$I$102,2,FALSE),0)</f>
        <v>10</v>
      </c>
      <c r="BU460" s="95">
        <f t="shared" si="471"/>
        <v>10</v>
      </c>
      <c r="BV460" s="83">
        <f>IFERROR(VLOOKUP(TEXT($A460,"0000"),'AYP11'!$B$2113:$AU$2534,17,FALSE),"")</f>
        <v>0</v>
      </c>
      <c r="BW460" s="75">
        <f>IFERROR(VLOOKUP(BV460,'Criteria Table'!$A$2:$I$102,2,FALSE),0)</f>
        <v>10</v>
      </c>
      <c r="BX460" s="95">
        <f t="shared" si="472"/>
        <v>10</v>
      </c>
      <c r="BY460" s="83">
        <f>IFERROR(VLOOKUP(TEXT($A460,"0000"),'AYP11'!$B$425:$AU$846,17,FALSE),"")</f>
        <v>0</v>
      </c>
      <c r="BZ460" s="75">
        <f>IFERROR(VLOOKUP(BY460,'Criteria Table'!$A$2:$I$102,2,FALSE),0)</f>
        <v>10</v>
      </c>
      <c r="CA460" s="95">
        <f t="shared" si="473"/>
        <v>10</v>
      </c>
      <c r="CB460" s="83">
        <f>IFERROR(VLOOKUP(TEXT($A460,"0000"),'AYP11'!$B$3:$AU$424,17,FALSE),"")</f>
        <v>0</v>
      </c>
      <c r="CC460" s="95">
        <f>IFERROR(VLOOKUP(CB460,'Criteria Table'!$A$2:$I$102,2,FALSE),0)</f>
        <v>10</v>
      </c>
      <c r="CD460" s="95">
        <f t="shared" si="474"/>
        <v>10</v>
      </c>
      <c r="CE460" s="83">
        <f>IFERROR(VLOOKUP(TEXT($A460,"0000"),'AYP11'!$B$1269:$AU$1690,17,FALSE),"")</f>
        <v>0</v>
      </c>
      <c r="CF460" s="95">
        <f>IFERROR(VLOOKUP(CE460,'Criteria Table'!$A$2:$I$102,2,FALSE),0)</f>
        <v>10</v>
      </c>
      <c r="CG460" s="95">
        <f t="shared" si="475"/>
        <v>10</v>
      </c>
      <c r="CH460" s="83">
        <f>IFERROR(VLOOKUP(TEXT($A460,"0000"),'AYP11'!$B$1691:$AU$2112,17,FALSE),"")</f>
        <v>0</v>
      </c>
      <c r="CI460" s="95">
        <f>IFERROR(VLOOKUP(CH460,'Criteria Table'!$A$2:$I$102,2,FALSE),0)</f>
        <v>10</v>
      </c>
      <c r="CJ460" s="95">
        <f t="shared" si="476"/>
        <v>10</v>
      </c>
      <c r="CK460" s="83">
        <f>IFERROR(VLOOKUP(TEXT($A460,"0000"),'AYP11'!$B$2535:$AU$2956,17,FALSE),"")</f>
        <v>0</v>
      </c>
      <c r="CL460" s="95">
        <f>IFERROR(VLOOKUP(CK460,'Criteria Table'!$A$2:$I$102,2,FALSE),0)</f>
        <v>10</v>
      </c>
      <c r="CM460" s="95">
        <f t="shared" si="477"/>
        <v>10</v>
      </c>
      <c r="CN460" s="76">
        <f>IFERROR(VLOOKUP(TEXT($A460,"0000"),'AYP11'!$B$3379:$AU$3800,23,FALSE),"")</f>
        <v>0</v>
      </c>
      <c r="CO460" s="95">
        <f>IFERROR(VLOOKUP(CN460,'Criteria Table'!$A$2:$I$102,2,FALSE),0)</f>
        <v>10</v>
      </c>
      <c r="CP460" s="95">
        <f t="shared" si="478"/>
        <v>10</v>
      </c>
      <c r="CQ460" s="76">
        <f>IFERROR(VLOOKUP(TEXT($A460,"0000"),'AYP11'!$B$847:$AU$1268,23,FALSE),"")</f>
        <v>0</v>
      </c>
      <c r="CR460" s="95">
        <f>IFERROR(VLOOKUP(CQ460,'Criteria Table'!$A$2:$I$102,2,FALSE),0)</f>
        <v>10</v>
      </c>
      <c r="CS460" s="95">
        <f t="shared" si="479"/>
        <v>10</v>
      </c>
      <c r="CT460" s="76">
        <f>IFERROR(VLOOKUP(TEXT($A460,"0000"),'AYP11'!$B$2113:$AU$2534,23,FALSE),"")</f>
        <v>0</v>
      </c>
      <c r="CU460" s="95">
        <f>IFERROR(VLOOKUP(CT460,'Criteria Table'!$A$2:$I$102,2,FALSE),0)</f>
        <v>10</v>
      </c>
      <c r="CV460" s="95">
        <f t="shared" si="480"/>
        <v>10</v>
      </c>
      <c r="CW460" s="76">
        <f>IFERROR(VLOOKUP(TEXT($A460,"0000"),'AYP11'!$B$425:$AU$846,23,FALSE),"")</f>
        <v>0</v>
      </c>
      <c r="CX460" s="95">
        <f>IFERROR(VLOOKUP(CW460,'Criteria Table'!$A$2:$I$102,2,FALSE),0)</f>
        <v>10</v>
      </c>
      <c r="CY460" s="95">
        <f t="shared" si="481"/>
        <v>10</v>
      </c>
      <c r="CZ460" s="76">
        <f>IFERROR(VLOOKUP(TEXT($A460,"0000"),'AYP11'!$B$3:$AU$424,23,FALSE),"")</f>
        <v>0</v>
      </c>
      <c r="DA460" s="95">
        <f>IFERROR(VLOOKUP(CZ460,'Criteria Table'!$A$2:$I$102,2,FALSE),0)</f>
        <v>10</v>
      </c>
      <c r="DB460" s="95">
        <f t="shared" si="482"/>
        <v>10</v>
      </c>
      <c r="DC460" s="76">
        <f>IFERROR(VLOOKUP(TEXT($A460,"0000"),'AYP11'!$B$1269:$AU$1690,23,FALSE),"")</f>
        <v>0</v>
      </c>
      <c r="DD460" s="95">
        <f>IFERROR(VLOOKUP(DC460,'Criteria Table'!$A$2:$I$102,2,FALSE),0)</f>
        <v>10</v>
      </c>
      <c r="DE460" s="95">
        <f t="shared" si="483"/>
        <v>10</v>
      </c>
      <c r="DF460" s="76">
        <f>IFERROR(VLOOKUP(TEXT($A460,"0000"),'AYP11'!$B$1691:$AU$2112,23,FALSE),"")</f>
        <v>0</v>
      </c>
      <c r="DG460" s="95">
        <f>IFERROR(VLOOKUP(DF460,'Criteria Table'!$A$2:$I$102,2,FALSE),0)</f>
        <v>10</v>
      </c>
      <c r="DH460" s="95">
        <f t="shared" si="484"/>
        <v>10</v>
      </c>
      <c r="DI460" s="76">
        <f>IFERROR(VLOOKUP(TEXT($A460,"0000"),'AYP11'!$B$2535:$AU$2956,23,FALSE),"")</f>
        <v>0</v>
      </c>
      <c r="DJ460" s="95">
        <f>IFERROR(VLOOKUP(DI460,'Criteria Table'!$A$2:$I$102,2,FALSE),0)</f>
        <v>10</v>
      </c>
      <c r="DK460" s="95">
        <f t="shared" si="485"/>
        <v>10</v>
      </c>
      <c r="DL460" s="91">
        <f>IFERROR(VLOOKUP(TEXT($A460,"0000"),'AYP11'!$B$3379:$AU$3800,11,FALSE),"")</f>
        <v>0</v>
      </c>
      <c r="DM460" s="95">
        <f t="shared" si="486"/>
        <v>1</v>
      </c>
      <c r="DN460" s="95" t="str">
        <f t="shared" si="487"/>
        <v/>
      </c>
      <c r="DO460" s="91">
        <f>IFERROR(VLOOKUP(TEXT($A460,"0000"),'AYP11'!$B$847:$AU$1268,11,FALSE),"")</f>
        <v>0</v>
      </c>
      <c r="DP460" s="95">
        <f t="shared" si="488"/>
        <v>1</v>
      </c>
      <c r="DQ460" s="95" t="str">
        <f t="shared" si="489"/>
        <v/>
      </c>
      <c r="DR460" s="91">
        <f>IFERROR(VLOOKUP(TEXT($A460,"0000"),'AYP11'!$B$2113:$AU$2534,11,FALSE),"")</f>
        <v>0</v>
      </c>
      <c r="DS460" s="95">
        <f t="shared" si="490"/>
        <v>1</v>
      </c>
      <c r="DT460" s="95" t="str">
        <f t="shared" si="491"/>
        <v/>
      </c>
      <c r="DU460" s="91">
        <f>IFERROR(VLOOKUP(TEXT($A460,"0000"),'AYP11'!$B$425:$AU$846,11,FALSE),"")</f>
        <v>0</v>
      </c>
      <c r="DV460" s="95">
        <f t="shared" si="492"/>
        <v>1</v>
      </c>
      <c r="DW460" s="95" t="str">
        <f t="shared" si="493"/>
        <v/>
      </c>
      <c r="DX460" s="91">
        <f>IFERROR(VLOOKUP(TEXT($A460,"0000"),'AYP11'!$B$3:$AU$424,11,FALSE),"")</f>
        <v>0</v>
      </c>
      <c r="DY460" s="95">
        <f t="shared" si="494"/>
        <v>1</v>
      </c>
      <c r="DZ460" s="95" t="str">
        <f t="shared" si="495"/>
        <v/>
      </c>
      <c r="EA460" s="91">
        <f>IFERROR(VLOOKUP(TEXT($A460,"0000"),'AYP11'!$B$1269:$AU$1690,11,FALSE),"")</f>
        <v>0</v>
      </c>
      <c r="EB460" s="95">
        <f t="shared" si="496"/>
        <v>1</v>
      </c>
      <c r="EC460" s="95" t="str">
        <f t="shared" si="497"/>
        <v/>
      </c>
      <c r="ED460" s="91">
        <f>IFERROR(VLOOKUP(TEXT($A460,"0000"),'AYP11'!$B$1691:$AU$2112,11,FALSE),"")</f>
        <v>0</v>
      </c>
      <c r="EE460" s="95">
        <f t="shared" si="498"/>
        <v>1</v>
      </c>
      <c r="EF460" s="95" t="str">
        <f t="shared" si="499"/>
        <v/>
      </c>
      <c r="EG460" s="91">
        <f>IFERROR(VLOOKUP(TEXT($A460,"0000"),'AYP11'!$B$2535:$AU$2956,11,FALSE),"")</f>
        <v>0</v>
      </c>
      <c r="EH460" s="95">
        <f t="shared" si="500"/>
        <v>1</v>
      </c>
      <c r="EI460" s="95" t="str">
        <f t="shared" si="501"/>
        <v/>
      </c>
      <c r="EO460" s="34" t="s">
        <v>104</v>
      </c>
      <c r="EP460" s="34">
        <v>2</v>
      </c>
      <c r="EQ460" s="102" t="s">
        <v>1980</v>
      </c>
    </row>
    <row r="461" spans="1:147" x14ac:dyDescent="0.25">
      <c r="A461" s="248">
        <v>8141</v>
      </c>
      <c r="B461" s="291">
        <f t="shared" si="448"/>
        <v>8.1967213114754092</v>
      </c>
      <c r="C461" s="50">
        <f>IFERROR(VLOOKUP(TEXT($A461,"0000"),'R-M11'!$A$2:$AA$500,4,FALSE),0)</f>
        <v>5</v>
      </c>
      <c r="D461" s="291">
        <f t="shared" si="449"/>
        <v>0</v>
      </c>
      <c r="E461" s="98">
        <f>IFERROR(SUM(VLOOKUP(TEXT($A461,"0000"),'R-M11'!$A$2:$AA$500,5,FALSE),VLOOKUP(TEXT($A461,"0000"),'R-M11'!$A$2:$AA$500,6,FALSE)),0)</f>
        <v>0</v>
      </c>
      <c r="F461" s="58">
        <f>IFERROR(VLOOKUP(TEXT($A461,"0000"),'R-M11'!$A$2:$AA$500,14,FALSE),0)</f>
        <v>61</v>
      </c>
      <c r="G461" s="230">
        <f t="shared" si="502"/>
        <v>14.636721311475409</v>
      </c>
      <c r="H461" s="97">
        <f t="shared" si="450"/>
        <v>8.9283999999999999</v>
      </c>
      <c r="I461" s="230">
        <f t="shared" si="503"/>
        <v>2.7600000000000002</v>
      </c>
      <c r="J461" s="97">
        <f t="shared" si="451"/>
        <v>1.6836000000000002</v>
      </c>
      <c r="K461" s="230">
        <f t="shared" si="452"/>
        <v>8</v>
      </c>
      <c r="L461" s="121">
        <f>IFERROR(VLOOKUP(K461,'Criteria Table'!$A$2:$I$102,2,FALSE),"")</f>
        <v>9.2000000000000011</v>
      </c>
      <c r="M461" s="230">
        <f t="shared" si="453"/>
        <v>17.39672131147541</v>
      </c>
      <c r="N461" s="286">
        <f t="shared" si="454"/>
        <v>9.67741935483871</v>
      </c>
      <c r="O461" s="50">
        <f>IFERROR(VLOOKUP(TEXT($A461,"0000"),'R-M11'!$A$2:$AA$500,17,FALSE),"")</f>
        <v>3</v>
      </c>
      <c r="P461" s="286">
        <f t="shared" si="455"/>
        <v>0</v>
      </c>
      <c r="Q461" s="98">
        <f>IFERROR(SUM(VLOOKUP(TEXT($A461,"0000"),'R-M11'!$A$2:$AA$500,18,FALSE),VLOOKUP(TEXT($A461,"0000"),'R-M11'!$A$2:$AA$500,19,FALSE)),0)</f>
        <v>0</v>
      </c>
      <c r="R461" s="69">
        <f>IFERROR(VLOOKUP(TEXT($A461,"0000"),'R-M11'!$A$2:$AA$500,27,FALSE),0)</f>
        <v>31</v>
      </c>
      <c r="S461" s="121">
        <f t="shared" si="504"/>
        <v>15.977419354838709</v>
      </c>
      <c r="T461" s="70">
        <f t="shared" si="456"/>
        <v>4.9530000000000003</v>
      </c>
      <c r="U461" s="121">
        <f t="shared" si="505"/>
        <v>2.6999999999999997</v>
      </c>
      <c r="V461" s="70">
        <f t="shared" si="457"/>
        <v>0.83699999999999986</v>
      </c>
      <c r="W461" s="121">
        <f t="shared" si="458"/>
        <v>10</v>
      </c>
      <c r="X461" s="124">
        <f>IFERROR(VLOOKUP(W461,'Criteria Table'!$A$2:$I$102,2,FALSE),"")</f>
        <v>9</v>
      </c>
      <c r="Y461" s="121">
        <f t="shared" si="459"/>
        <v>18.677419354838708</v>
      </c>
      <c r="Z461" s="92" t="str">
        <f>IFERROR(IF(VLOOKUP(A461,'SG11'!$A$3:$AI$500,18,FALSE)="","NA",VLOOKUP(A461,'SG11'!$A$3:$AI$500,18,FALSE)),"")</f>
        <v/>
      </c>
      <c r="AA461" s="75" t="str">
        <f>IFERROR(VLOOKUP(Z461,'Criteria Table'!$A$2:$I$102,6,FALSE),"NA")</f>
        <v>NA</v>
      </c>
      <c r="AB461" s="95">
        <f t="shared" si="506"/>
        <v>0</v>
      </c>
      <c r="AC461" s="84" t="str">
        <f>IFERROR(IF(VLOOKUP(A461,'SG11'!$A$3:$AI$500,19,FALSE)="","NA",VLOOKUP(A461,'SG11'!$A$3:$AI$500,19,FALSE)),"")</f>
        <v/>
      </c>
      <c r="AD461" s="75" t="str">
        <f>IFERROR(VLOOKUP(AC461,'Criteria Table'!$A$2:$I$102,6,FALSE),"NA")</f>
        <v>NA</v>
      </c>
      <c r="AE461" s="95">
        <f t="shared" si="507"/>
        <v>0</v>
      </c>
      <c r="AF461" s="92" t="str">
        <f>IFERROR(IF(VLOOKUP(A461,'SG11'!$A$3:$AI$500,20,FALSE)="","NA",VLOOKUP(A461,'SG11'!$A$3:$AI$500,20,FALSE)),"")</f>
        <v/>
      </c>
      <c r="AG461" s="75" t="str">
        <f>IFERROR(VLOOKUP(AF461,'Criteria Table'!$A$2:$I$102,6,FALSE),"NA")</f>
        <v>NA</v>
      </c>
      <c r="AH461" s="95">
        <f t="shared" si="508"/>
        <v>0</v>
      </c>
      <c r="AI461" s="84" t="str">
        <f>IFERROR(IF(VLOOKUP(A461,'SG11'!$A$3:$AI$500,21,FALSE)="","NA",VLOOKUP(A461,'SG11'!$A$3:$AI$500,21,FALSE)),"")</f>
        <v/>
      </c>
      <c r="AJ461" s="75" t="str">
        <f>IFERROR(VLOOKUP(AI461,'Criteria Table'!$A$2:$I$102,6,FALSE),"NA")</f>
        <v>NA</v>
      </c>
      <c r="AK461" s="95">
        <f t="shared" si="509"/>
        <v>0</v>
      </c>
      <c r="AL461" s="99">
        <f>IFERROR(VLOOKUP(TEXT(A461,"0000"),'W11'!$A$1:$E$500,4,FALSE)/AP461*100,"")</f>
        <v>70</v>
      </c>
      <c r="AM461" s="97">
        <f>IFERROR(VLOOKUP(TEXT(A461,"0000"),'W11'!$A$1:$E$500,4,FALSE),"")</f>
        <v>14</v>
      </c>
      <c r="AN461" s="99">
        <f t="shared" si="460"/>
        <v>71</v>
      </c>
      <c r="AO461" s="97">
        <f t="shared" si="461"/>
        <v>14.2</v>
      </c>
      <c r="AP461" s="99">
        <f>IFERROR(VLOOKUP(TEXT(A461,"0000"),'W11'!$A$1:$E$500,5,FALSE),"")</f>
        <v>20</v>
      </c>
      <c r="AQ461" s="97">
        <f>IFERROR(VLOOKUP(ROUND(AL461,0),'Criteria Table'!$A$2:$I$102,4,FALSE),0)</f>
        <v>1</v>
      </c>
      <c r="AR461" s="128"/>
      <c r="AS461" s="95"/>
      <c r="AT461" s="95"/>
      <c r="AU461" s="100">
        <f>IFERROR(VLOOKUP(TEXT(A461,"0000"),'Sci11'!$A$3:$N$492,4,FALSE)/VLOOKUP(TEXT(A461,"0000"),'Sci11'!$A$3:$N$492,14,FALSE)*100,"")</f>
        <v>11.76470588235294</v>
      </c>
      <c r="AV461" s="101">
        <f>SUM(VLOOKUP(TEXT(A461,"0000"),'Sci11'!$A$3:$N$492,5,FALSE),VLOOKUP(TEXT(A461,"0000"),'Sci11'!$A$3:$N$492,6,FALSE))/VLOOKUP(TEXT(A461,"0000"),'Sci11'!$A$3:$N$492,14,FALSE)*100</f>
        <v>0</v>
      </c>
      <c r="AW461" s="100">
        <f t="shared" si="510"/>
        <v>17.924705882352939</v>
      </c>
      <c r="AX461" s="101">
        <f>IFERROR(AW461/100*VLOOKUP(TEXT(A461,"0000"),'Sci11'!$A$3:$N$492,14,FALSE),"")</f>
        <v>3.0471999999999997</v>
      </c>
      <c r="AY461" s="100">
        <f t="shared" si="511"/>
        <v>2.64</v>
      </c>
      <c r="AZ461" s="101">
        <f>IFERROR(AY461/100*VLOOKUP(TEXT(A461,"0000"),'Sci11'!$A$3:$N$492,14,FALSE),"")</f>
        <v>0.44879999999999998</v>
      </c>
      <c r="BA461" s="100">
        <f t="shared" si="462"/>
        <v>12</v>
      </c>
      <c r="BB461" s="101">
        <f>IFERROR(VLOOKUP(BA461,'Criteria Table'!$A$2:$I$102,2,FALSE),"")</f>
        <v>8.8000000000000007</v>
      </c>
      <c r="BC461" s="101">
        <f t="shared" si="463"/>
        <v>20.8</v>
      </c>
      <c r="BD461" s="82">
        <f>IFERROR(VLOOKUP(A461,ATTx11!$A$2:$N$500,4,FALSE),"")</f>
        <v>95.96</v>
      </c>
      <c r="BE461" s="95">
        <f t="shared" si="464"/>
        <v>0.5</v>
      </c>
      <c r="BF461" s="96">
        <f t="shared" si="465"/>
        <v>96.46</v>
      </c>
      <c r="BG461" s="70">
        <f>IFERROR(VLOOKUP(A461,ATTx11!$A$2:$N$500,11,FALSE),"")</f>
        <v>108</v>
      </c>
      <c r="BH461" s="95">
        <f t="shared" si="466"/>
        <v>97.2</v>
      </c>
      <c r="BI461" s="70">
        <f>IFERROR(VLOOKUP(A461,ATTx11!$A$2:$N$500,12,FALSE),"")</f>
        <v>297</v>
      </c>
      <c r="BJ461" s="97">
        <f t="shared" si="467"/>
        <v>267.3</v>
      </c>
      <c r="BK461" s="84">
        <f>IFERROR(VLOOKUP(A461,ATTx11!$A$2:$N$500,7,FALSE),"")</f>
        <v>53</v>
      </c>
      <c r="BL461" s="97">
        <f t="shared" si="468"/>
        <v>47.7</v>
      </c>
      <c r="BM461" s="84">
        <f>IFERROR(VLOOKUP(A461,ATTx11!$A$2:$N$500,8,FALSE),"")</f>
        <v>123</v>
      </c>
      <c r="BN461" s="95">
        <f t="shared" si="469"/>
        <v>110.7</v>
      </c>
      <c r="BO461" s="95"/>
      <c r="BP461" s="83" t="str">
        <f>IFERROR(VLOOKUP(TEXT($A461,"0000"),'AYP11'!$B$3379:$AU$3800,17,FALSE),"")</f>
        <v/>
      </c>
      <c r="BQ461" s="75">
        <f>IFERROR(VLOOKUP(BP461,'Criteria Table'!$A$2:$I$102,2,FALSE),0)</f>
        <v>0</v>
      </c>
      <c r="BR461" s="95">
        <f t="shared" si="470"/>
        <v>0</v>
      </c>
      <c r="BS461" s="83" t="str">
        <f>IFERROR(VLOOKUP(TEXT($A461,"0000"),'AYP11'!$B$847:$AU$1268,17,FALSE),"")</f>
        <v/>
      </c>
      <c r="BT461" s="75">
        <f>IFERROR(VLOOKUP(BS461,'Criteria Table'!$A$2:$I$102,2,FALSE),0)</f>
        <v>0</v>
      </c>
      <c r="BU461" s="95">
        <f t="shared" si="471"/>
        <v>0</v>
      </c>
      <c r="BV461" s="83" t="str">
        <f>IFERROR(VLOOKUP(TEXT($A461,"0000"),'AYP11'!$B$2113:$AU$2534,17,FALSE),"")</f>
        <v/>
      </c>
      <c r="BW461" s="75">
        <f>IFERROR(VLOOKUP(BV461,'Criteria Table'!$A$2:$I$102,2,FALSE),0)</f>
        <v>0</v>
      </c>
      <c r="BX461" s="95">
        <f t="shared" si="472"/>
        <v>0</v>
      </c>
      <c r="BY461" s="83" t="str">
        <f>IFERROR(VLOOKUP(TEXT($A461,"0000"),'AYP11'!$B$425:$AU$846,17,FALSE),"")</f>
        <v/>
      </c>
      <c r="BZ461" s="75">
        <f>IFERROR(VLOOKUP(BY461,'Criteria Table'!$A$2:$I$102,2,FALSE),0)</f>
        <v>0</v>
      </c>
      <c r="CA461" s="95">
        <f t="shared" si="473"/>
        <v>0</v>
      </c>
      <c r="CB461" s="83" t="str">
        <f>IFERROR(VLOOKUP(TEXT($A461,"0000"),'AYP11'!$B$3:$AU$424,17,FALSE),"")</f>
        <v/>
      </c>
      <c r="CC461" s="95">
        <f>IFERROR(VLOOKUP(CB461,'Criteria Table'!$A$2:$I$102,2,FALSE),0)</f>
        <v>0</v>
      </c>
      <c r="CD461" s="95">
        <f t="shared" si="474"/>
        <v>0</v>
      </c>
      <c r="CE461" s="83" t="str">
        <f>IFERROR(VLOOKUP(TEXT($A461,"0000"),'AYP11'!$B$1269:$AU$1690,17,FALSE),"")</f>
        <v/>
      </c>
      <c r="CF461" s="95">
        <f>IFERROR(VLOOKUP(CE461,'Criteria Table'!$A$2:$I$102,2,FALSE),0)</f>
        <v>0</v>
      </c>
      <c r="CG461" s="95">
        <f t="shared" si="475"/>
        <v>0</v>
      </c>
      <c r="CH461" s="83" t="str">
        <f>IFERROR(VLOOKUP(TEXT($A461,"0000"),'AYP11'!$B$1691:$AU$2112,17,FALSE),"")</f>
        <v/>
      </c>
      <c r="CI461" s="95">
        <f>IFERROR(VLOOKUP(CH461,'Criteria Table'!$A$2:$I$102,2,FALSE),0)</f>
        <v>0</v>
      </c>
      <c r="CJ461" s="95">
        <f t="shared" si="476"/>
        <v>0</v>
      </c>
      <c r="CK461" s="83" t="str">
        <f>IFERROR(VLOOKUP(TEXT($A461,"0000"),'AYP11'!$B$2535:$AU$2956,17,FALSE),"")</f>
        <v/>
      </c>
      <c r="CL461" s="95">
        <f>IFERROR(VLOOKUP(CK461,'Criteria Table'!$A$2:$I$102,2,FALSE),0)</f>
        <v>0</v>
      </c>
      <c r="CM461" s="95">
        <f t="shared" si="477"/>
        <v>0</v>
      </c>
      <c r="CN461" s="76" t="str">
        <f>IFERROR(VLOOKUP(TEXT($A461,"0000"),'AYP11'!$B$3379:$AU$3800,23,FALSE),"")</f>
        <v/>
      </c>
      <c r="CO461" s="95">
        <f>IFERROR(VLOOKUP(CN461,'Criteria Table'!$A$2:$I$102,2,FALSE),0)</f>
        <v>0</v>
      </c>
      <c r="CP461" s="95">
        <f t="shared" si="478"/>
        <v>0</v>
      </c>
      <c r="CQ461" s="76" t="str">
        <f>IFERROR(VLOOKUP(TEXT($A461,"0000"),'AYP11'!$B$847:$AU$1268,23,FALSE),"")</f>
        <v/>
      </c>
      <c r="CR461" s="95">
        <f>IFERROR(VLOOKUP(CQ461,'Criteria Table'!$A$2:$I$102,2,FALSE),0)</f>
        <v>0</v>
      </c>
      <c r="CS461" s="95">
        <f t="shared" si="479"/>
        <v>0</v>
      </c>
      <c r="CT461" s="76" t="str">
        <f>IFERROR(VLOOKUP(TEXT($A461,"0000"),'AYP11'!$B$2113:$AU$2534,23,FALSE),"")</f>
        <v/>
      </c>
      <c r="CU461" s="95">
        <f>IFERROR(VLOOKUP(CT461,'Criteria Table'!$A$2:$I$102,2,FALSE),0)</f>
        <v>0</v>
      </c>
      <c r="CV461" s="95">
        <f t="shared" si="480"/>
        <v>0</v>
      </c>
      <c r="CW461" s="76" t="str">
        <f>IFERROR(VLOOKUP(TEXT($A461,"0000"),'AYP11'!$B$425:$AU$846,23,FALSE),"")</f>
        <v/>
      </c>
      <c r="CX461" s="95">
        <f>IFERROR(VLOOKUP(CW461,'Criteria Table'!$A$2:$I$102,2,FALSE),0)</f>
        <v>0</v>
      </c>
      <c r="CY461" s="95">
        <f t="shared" si="481"/>
        <v>0</v>
      </c>
      <c r="CZ461" s="76" t="str">
        <f>IFERROR(VLOOKUP(TEXT($A461,"0000"),'AYP11'!$B$3:$AU$424,23,FALSE),"")</f>
        <v/>
      </c>
      <c r="DA461" s="95">
        <f>IFERROR(VLOOKUP(CZ461,'Criteria Table'!$A$2:$I$102,2,FALSE),0)</f>
        <v>0</v>
      </c>
      <c r="DB461" s="95">
        <f t="shared" si="482"/>
        <v>0</v>
      </c>
      <c r="DC461" s="76" t="str">
        <f>IFERROR(VLOOKUP(TEXT($A461,"0000"),'AYP11'!$B$1269:$AU$1690,23,FALSE),"")</f>
        <v/>
      </c>
      <c r="DD461" s="95">
        <f>IFERROR(VLOOKUP(DC461,'Criteria Table'!$A$2:$I$102,2,FALSE),0)</f>
        <v>0</v>
      </c>
      <c r="DE461" s="95">
        <f t="shared" si="483"/>
        <v>0</v>
      </c>
      <c r="DF461" s="76" t="str">
        <f>IFERROR(VLOOKUP(TEXT($A461,"0000"),'AYP11'!$B$1691:$AU$2112,23,FALSE),"")</f>
        <v/>
      </c>
      <c r="DG461" s="95">
        <f>IFERROR(VLOOKUP(DF461,'Criteria Table'!$A$2:$I$102,2,FALSE),0)</f>
        <v>0</v>
      </c>
      <c r="DH461" s="95">
        <f t="shared" si="484"/>
        <v>0</v>
      </c>
      <c r="DI461" s="76" t="str">
        <f>IFERROR(VLOOKUP(TEXT($A461,"0000"),'AYP11'!$B$2535:$AU$2956,23,FALSE),"")</f>
        <v/>
      </c>
      <c r="DJ461" s="95">
        <f>IFERROR(VLOOKUP(DI461,'Criteria Table'!$A$2:$I$102,2,FALSE),0)</f>
        <v>0</v>
      </c>
      <c r="DK461" s="95">
        <f t="shared" si="485"/>
        <v>0</v>
      </c>
      <c r="DL461" s="91" t="str">
        <f>IFERROR(VLOOKUP(TEXT($A461,"0000"),'AYP11'!$B$3379:$AU$3800,11,FALSE),"")</f>
        <v/>
      </c>
      <c r="DM461" s="95">
        <f t="shared" si="486"/>
        <v>0</v>
      </c>
      <c r="DN461" s="95">
        <f t="shared" si="487"/>
        <v>0</v>
      </c>
      <c r="DO461" s="91" t="str">
        <f>IFERROR(VLOOKUP(TEXT($A461,"0000"),'AYP11'!$B$847:$AU$1268,11,FALSE),"")</f>
        <v/>
      </c>
      <c r="DP461" s="95">
        <f t="shared" si="488"/>
        <v>0</v>
      </c>
      <c r="DQ461" s="95">
        <f t="shared" si="489"/>
        <v>0</v>
      </c>
      <c r="DR461" s="91" t="str">
        <f>IFERROR(VLOOKUP(TEXT($A461,"0000"),'AYP11'!$B$2113:$AU$2534,11,FALSE),"")</f>
        <v/>
      </c>
      <c r="DS461" s="95">
        <f t="shared" si="490"/>
        <v>0</v>
      </c>
      <c r="DT461" s="95">
        <f t="shared" si="491"/>
        <v>0</v>
      </c>
      <c r="DU461" s="91" t="str">
        <f>IFERROR(VLOOKUP(TEXT($A461,"0000"),'AYP11'!$B$425:$AU$846,11,FALSE),"")</f>
        <v/>
      </c>
      <c r="DV461" s="95">
        <f t="shared" si="492"/>
        <v>0</v>
      </c>
      <c r="DW461" s="95">
        <f t="shared" si="493"/>
        <v>0</v>
      </c>
      <c r="DX461" s="91" t="str">
        <f>IFERROR(VLOOKUP(TEXT($A461,"0000"),'AYP11'!$B$3:$AU$424,11,FALSE),"")</f>
        <v/>
      </c>
      <c r="DY461" s="95">
        <f t="shared" si="494"/>
        <v>0</v>
      </c>
      <c r="DZ461" s="95">
        <f t="shared" si="495"/>
        <v>0</v>
      </c>
      <c r="EA461" s="91" t="str">
        <f>IFERROR(VLOOKUP(TEXT($A461,"0000"),'AYP11'!$B$1269:$AU$1690,11,FALSE),"")</f>
        <v/>
      </c>
      <c r="EB461" s="95">
        <f t="shared" si="496"/>
        <v>0</v>
      </c>
      <c r="EC461" s="95">
        <f t="shared" si="497"/>
        <v>0</v>
      </c>
      <c r="ED461" s="91" t="str">
        <f>IFERROR(VLOOKUP(TEXT($A461,"0000"),'AYP11'!$B$1691:$AU$2112,11,FALSE),"")</f>
        <v/>
      </c>
      <c r="EE461" s="95">
        <f t="shared" si="498"/>
        <v>0</v>
      </c>
      <c r="EF461" s="95">
        <f t="shared" si="499"/>
        <v>0</v>
      </c>
      <c r="EG461" s="91" t="str">
        <f>IFERROR(VLOOKUP(TEXT($A461,"0000"),'AYP11'!$B$2535:$AU$2956,11,FALSE),"")</f>
        <v/>
      </c>
      <c r="EH461" s="95">
        <f t="shared" si="500"/>
        <v>0</v>
      </c>
      <c r="EI461" s="95">
        <f t="shared" si="501"/>
        <v>0</v>
      </c>
    </row>
    <row r="462" spans="1:147" x14ac:dyDescent="0.25">
      <c r="A462" s="248">
        <v>8151</v>
      </c>
      <c r="B462" s="291">
        <f t="shared" si="448"/>
        <v>10.714285714285714</v>
      </c>
      <c r="C462" s="50">
        <f>IFERROR(VLOOKUP(TEXT($A462,"0000"),'R-M11'!$A$2:$AA$500,4,FALSE),0)</f>
        <v>6</v>
      </c>
      <c r="D462" s="291">
        <f t="shared" si="449"/>
        <v>1.7857142857142856</v>
      </c>
      <c r="E462" s="98">
        <f>IFERROR(SUM(VLOOKUP(TEXT($A462,"0000"),'R-M11'!$A$2:$AA$500,5,FALSE),VLOOKUP(TEXT($A462,"0000"),'R-M11'!$A$2:$AA$500,6,FALSE)),0)</f>
        <v>1</v>
      </c>
      <c r="F462" s="58">
        <f>IFERROR(VLOOKUP(TEXT($A462,"0000"),'R-M11'!$A$2:$AA$500,14,FALSE),0)</f>
        <v>56</v>
      </c>
      <c r="G462" s="230">
        <f t="shared" si="502"/>
        <v>16.804285714285715</v>
      </c>
      <c r="H462" s="97">
        <f t="shared" si="450"/>
        <v>9.410400000000001</v>
      </c>
      <c r="I462" s="230">
        <f t="shared" si="503"/>
        <v>4.3957142857142859</v>
      </c>
      <c r="J462" s="97">
        <f t="shared" si="451"/>
        <v>2.4616000000000002</v>
      </c>
      <c r="K462" s="230">
        <f t="shared" si="452"/>
        <v>13</v>
      </c>
      <c r="L462" s="121">
        <f>IFERROR(VLOOKUP(K462,'Criteria Table'!$A$2:$I$102,2,FALSE),"")</f>
        <v>8.7000000000000011</v>
      </c>
      <c r="M462" s="230">
        <f t="shared" si="453"/>
        <v>21.200000000000003</v>
      </c>
      <c r="N462" s="286">
        <f t="shared" si="454"/>
        <v>6</v>
      </c>
      <c r="O462" s="50">
        <f>IFERROR(VLOOKUP(TEXT($A462,"0000"),'R-M11'!$A$2:$AA$500,17,FALSE),"")</f>
        <v>3</v>
      </c>
      <c r="P462" s="286">
        <f t="shared" si="455"/>
        <v>4</v>
      </c>
      <c r="Q462" s="98">
        <f>IFERROR(SUM(VLOOKUP(TEXT($A462,"0000"),'R-M11'!$A$2:$AA$500,18,FALSE),VLOOKUP(TEXT($A462,"0000"),'R-M11'!$A$2:$AA$500,19,FALSE)),0)</f>
        <v>2</v>
      </c>
      <c r="R462" s="69">
        <f>IFERROR(VLOOKUP(TEXT($A462,"0000"),'R-M11'!$A$2:$AA$500,27,FALSE),0)</f>
        <v>50</v>
      </c>
      <c r="S462" s="121">
        <f t="shared" si="504"/>
        <v>12.3</v>
      </c>
      <c r="T462" s="70">
        <f t="shared" si="456"/>
        <v>6.15</v>
      </c>
      <c r="U462" s="121">
        <f t="shared" si="505"/>
        <v>6.6999999999999993</v>
      </c>
      <c r="V462" s="70">
        <f t="shared" si="457"/>
        <v>3.3499999999999996</v>
      </c>
      <c r="W462" s="121">
        <f t="shared" si="458"/>
        <v>10</v>
      </c>
      <c r="X462" s="124">
        <f>IFERROR(VLOOKUP(W462,'Criteria Table'!$A$2:$I$102,2,FALSE),"")</f>
        <v>9</v>
      </c>
      <c r="Y462" s="121">
        <f t="shared" si="459"/>
        <v>19</v>
      </c>
      <c r="Z462" s="92" t="str">
        <f>IFERROR(IF(VLOOKUP(A462,'SG11'!$A$3:$AI$500,18,FALSE)="","NA",VLOOKUP(A462,'SG11'!$A$3:$AI$500,18,FALSE)),"")</f>
        <v/>
      </c>
      <c r="AA462" s="75" t="str">
        <f>IFERROR(VLOOKUP(Z462,'Criteria Table'!$A$2:$I$102,6,FALSE),"NA")</f>
        <v>NA</v>
      </c>
      <c r="AB462" s="95">
        <f t="shared" si="506"/>
        <v>0</v>
      </c>
      <c r="AC462" s="84" t="str">
        <f>IFERROR(IF(VLOOKUP(A462,'SG11'!$A$3:$AI$500,19,FALSE)="","NA",VLOOKUP(A462,'SG11'!$A$3:$AI$500,19,FALSE)),"")</f>
        <v/>
      </c>
      <c r="AD462" s="75" t="str">
        <f>IFERROR(VLOOKUP(AC462,'Criteria Table'!$A$2:$I$102,6,FALSE),"NA")</f>
        <v>NA</v>
      </c>
      <c r="AE462" s="95">
        <f t="shared" si="507"/>
        <v>0</v>
      </c>
      <c r="AF462" s="92" t="str">
        <f>IFERROR(IF(VLOOKUP(A462,'SG11'!$A$3:$AI$500,20,FALSE)="","NA",VLOOKUP(A462,'SG11'!$A$3:$AI$500,20,FALSE)),"")</f>
        <v/>
      </c>
      <c r="AG462" s="75" t="str">
        <f>IFERROR(VLOOKUP(AF462,'Criteria Table'!$A$2:$I$102,6,FALSE),"NA")</f>
        <v>NA</v>
      </c>
      <c r="AH462" s="95">
        <f t="shared" si="508"/>
        <v>0</v>
      </c>
      <c r="AI462" s="84" t="str">
        <f>IFERROR(IF(VLOOKUP(A462,'SG11'!$A$3:$AI$500,21,FALSE)="","NA",VLOOKUP(A462,'SG11'!$A$3:$AI$500,21,FALSE)),"")</f>
        <v/>
      </c>
      <c r="AJ462" s="75" t="str">
        <f>IFERROR(VLOOKUP(AI462,'Criteria Table'!$A$2:$I$102,6,FALSE),"NA")</f>
        <v>NA</v>
      </c>
      <c r="AK462" s="95">
        <f t="shared" si="509"/>
        <v>0</v>
      </c>
      <c r="AL462" s="99">
        <f>IFERROR(VLOOKUP(TEXT(A462,"0000"),'W11'!$A$1:$E$500,4,FALSE)/AP462*100,"")</f>
        <v>51.851851851851848</v>
      </c>
      <c r="AM462" s="97">
        <f>IFERROR(VLOOKUP(TEXT(A462,"0000"),'W11'!$A$1:$E$500,4,FALSE),"")</f>
        <v>14</v>
      </c>
      <c r="AN462" s="99">
        <f t="shared" si="460"/>
        <v>52.851851851851848</v>
      </c>
      <c r="AO462" s="97">
        <f t="shared" si="461"/>
        <v>14.27</v>
      </c>
      <c r="AP462" s="99">
        <f>IFERROR(VLOOKUP(TEXT(A462,"0000"),'W11'!$A$1:$E$500,5,FALSE),"")</f>
        <v>27</v>
      </c>
      <c r="AQ462" s="97">
        <f>IFERROR(VLOOKUP(ROUND(AL462,0),'Criteria Table'!$A$2:$I$102,4,FALSE),0)</f>
        <v>1</v>
      </c>
      <c r="AR462" s="128"/>
      <c r="AS462" s="95"/>
      <c r="AT462" s="95"/>
      <c r="AU462" s="100">
        <f>IFERROR(VLOOKUP(TEXT(A462,"0000"),'Sci11'!$A$3:$N$492,4,FALSE)/VLOOKUP(TEXT(A462,"0000"),'Sci11'!$A$3:$N$492,14,FALSE)*100,"")</f>
        <v>4.5454545454545459</v>
      </c>
      <c r="AV462" s="101">
        <f>SUM(VLOOKUP(TEXT(A462,"0000"),'Sci11'!$A$3:$N$492,5,FALSE),VLOOKUP(TEXT(A462,"0000"),'Sci11'!$A$3:$N$492,6,FALSE))/VLOOKUP(TEXT(A462,"0000"),'Sci11'!$A$3:$N$492,14,FALSE)*100</f>
        <v>0</v>
      </c>
      <c r="AW462" s="100">
        <f t="shared" si="510"/>
        <v>11.195454545454545</v>
      </c>
      <c r="AX462" s="101">
        <f>IFERROR(AW462/100*VLOOKUP(TEXT(A462,"0000"),'Sci11'!$A$3:$N$492,14,FALSE),"")</f>
        <v>2.4630000000000001</v>
      </c>
      <c r="AY462" s="100">
        <f t="shared" si="511"/>
        <v>2.85</v>
      </c>
      <c r="AZ462" s="101">
        <f>IFERROR(AY462/100*VLOOKUP(TEXT(A462,"0000"),'Sci11'!$A$3:$N$492,14,FALSE),"")</f>
        <v>0.627</v>
      </c>
      <c r="BA462" s="100">
        <f t="shared" si="462"/>
        <v>5</v>
      </c>
      <c r="BB462" s="101">
        <f>IFERROR(VLOOKUP(BA462,'Criteria Table'!$A$2:$I$102,2,FALSE),"")</f>
        <v>9.5</v>
      </c>
      <c r="BC462" s="101">
        <f t="shared" si="463"/>
        <v>14.5</v>
      </c>
      <c r="BD462" s="82">
        <f>IFERROR(VLOOKUP(A462,ATTx11!$A$2:$N$500,4,FALSE),"")</f>
        <v>84.67</v>
      </c>
      <c r="BE462" s="95">
        <f t="shared" si="464"/>
        <v>3</v>
      </c>
      <c r="BF462" s="96">
        <f t="shared" si="465"/>
        <v>87.67</v>
      </c>
      <c r="BG462" s="70">
        <f>IFERROR(VLOOKUP(A462,ATTx11!$A$2:$N$500,11,FALSE),"")</f>
        <v>224</v>
      </c>
      <c r="BH462" s="95">
        <f t="shared" si="466"/>
        <v>201.6</v>
      </c>
      <c r="BI462" s="70">
        <f>IFERROR(VLOOKUP(A462,ATTx11!$A$2:$N$500,12,FALSE),"")</f>
        <v>133</v>
      </c>
      <c r="BJ462" s="97">
        <f t="shared" si="467"/>
        <v>119.7</v>
      </c>
      <c r="BK462" s="84">
        <f>IFERROR(VLOOKUP(A462,ATTx11!$A$2:$N$500,7,FALSE),"")</f>
        <v>86</v>
      </c>
      <c r="BL462" s="97">
        <f t="shared" si="468"/>
        <v>77.400000000000006</v>
      </c>
      <c r="BM462" s="84">
        <f>IFERROR(VLOOKUP(A462,ATTx11!$A$2:$N$500,8,FALSE),"")</f>
        <v>67</v>
      </c>
      <c r="BN462" s="95">
        <f t="shared" si="469"/>
        <v>60.3</v>
      </c>
      <c r="BO462" s="95"/>
      <c r="BP462" s="83">
        <f>IFERROR(VLOOKUP(TEXT($A462,"0000"),'AYP11'!$B$3379:$AU$3800,17,FALSE),"")</f>
        <v>0</v>
      </c>
      <c r="BQ462" s="75">
        <f>IFERROR(VLOOKUP(BP462,'Criteria Table'!$A$2:$I$102,2,FALSE),0)</f>
        <v>10</v>
      </c>
      <c r="BR462" s="95">
        <f t="shared" si="470"/>
        <v>10</v>
      </c>
      <c r="BS462" s="83">
        <f>IFERROR(VLOOKUP(TEXT($A462,"0000"),'AYP11'!$B$847:$AU$1268,17,FALSE),"")</f>
        <v>38</v>
      </c>
      <c r="BT462" s="75">
        <f>IFERROR(VLOOKUP(BS462,'Criteria Table'!$A$2:$I$102,2,FALSE),0)</f>
        <v>6.2</v>
      </c>
      <c r="BU462" s="95">
        <f t="shared" si="471"/>
        <v>44</v>
      </c>
      <c r="BV462" s="83">
        <f>IFERROR(VLOOKUP(TEXT($A462,"0000"),'AYP11'!$B$2113:$AU$2534,17,FALSE),"")</f>
        <v>0</v>
      </c>
      <c r="BW462" s="75">
        <f>IFERROR(VLOOKUP(BV462,'Criteria Table'!$A$2:$I$102,2,FALSE),0)</f>
        <v>10</v>
      </c>
      <c r="BX462" s="95">
        <f t="shared" si="472"/>
        <v>10</v>
      </c>
      <c r="BY462" s="83">
        <f>IFERROR(VLOOKUP(TEXT($A462,"0000"),'AYP11'!$B$425:$AU$846,17,FALSE),"")</f>
        <v>0</v>
      </c>
      <c r="BZ462" s="75">
        <f>IFERROR(VLOOKUP(BY462,'Criteria Table'!$A$2:$I$102,2,FALSE),0)</f>
        <v>10</v>
      </c>
      <c r="CA462" s="95">
        <f t="shared" si="473"/>
        <v>10</v>
      </c>
      <c r="CB462" s="83">
        <f>IFERROR(VLOOKUP(TEXT($A462,"0000"),'AYP11'!$B$3:$AU$424,17,FALSE),"")</f>
        <v>0</v>
      </c>
      <c r="CC462" s="95">
        <f>IFERROR(VLOOKUP(CB462,'Criteria Table'!$A$2:$I$102,2,FALSE),0)</f>
        <v>10</v>
      </c>
      <c r="CD462" s="95">
        <f t="shared" si="474"/>
        <v>10</v>
      </c>
      <c r="CE462" s="83">
        <f>IFERROR(VLOOKUP(TEXT($A462,"0000"),'AYP11'!$B$1269:$AU$1690,17,FALSE),"")</f>
        <v>39</v>
      </c>
      <c r="CF462" s="95">
        <f>IFERROR(VLOOKUP(CE462,'Criteria Table'!$A$2:$I$102,2,FALSE),0)</f>
        <v>6.1000000000000005</v>
      </c>
      <c r="CG462" s="95">
        <f t="shared" si="475"/>
        <v>45</v>
      </c>
      <c r="CH462" s="83">
        <f>IFERROR(VLOOKUP(TEXT($A462,"0000"),'AYP11'!$B$1691:$AU$2112,17,FALSE),"")</f>
        <v>0</v>
      </c>
      <c r="CI462" s="95">
        <f>IFERROR(VLOOKUP(CH462,'Criteria Table'!$A$2:$I$102,2,FALSE),0)</f>
        <v>10</v>
      </c>
      <c r="CJ462" s="95">
        <f t="shared" si="476"/>
        <v>10</v>
      </c>
      <c r="CK462" s="83">
        <f>IFERROR(VLOOKUP(TEXT($A462,"0000"),'AYP11'!$B$2535:$AU$2956,17,FALSE),"")</f>
        <v>40</v>
      </c>
      <c r="CL462" s="95">
        <f>IFERROR(VLOOKUP(CK462,'Criteria Table'!$A$2:$I$102,2,FALSE),0)</f>
        <v>6</v>
      </c>
      <c r="CM462" s="95">
        <f t="shared" si="477"/>
        <v>46</v>
      </c>
      <c r="CN462" s="76">
        <f>IFERROR(VLOOKUP(TEXT($A462,"0000"),'AYP11'!$B$3379:$AU$3800,23,FALSE),"")</f>
        <v>0</v>
      </c>
      <c r="CO462" s="95">
        <f>IFERROR(VLOOKUP(CN462,'Criteria Table'!$A$2:$I$102,2,FALSE),0)</f>
        <v>10</v>
      </c>
      <c r="CP462" s="95">
        <f t="shared" si="478"/>
        <v>10</v>
      </c>
      <c r="CQ462" s="76">
        <f>IFERROR(VLOOKUP(TEXT($A462,"0000"),'AYP11'!$B$847:$AU$1268,23,FALSE),"")</f>
        <v>35</v>
      </c>
      <c r="CR462" s="95">
        <f>IFERROR(VLOOKUP(CQ462,'Criteria Table'!$A$2:$I$102,2,FALSE),0)</f>
        <v>6.5</v>
      </c>
      <c r="CS462" s="95">
        <f t="shared" si="479"/>
        <v>42</v>
      </c>
      <c r="CT462" s="76">
        <f>IFERROR(VLOOKUP(TEXT($A462,"0000"),'AYP11'!$B$2113:$AU$2534,23,FALSE),"")</f>
        <v>0</v>
      </c>
      <c r="CU462" s="95">
        <f>IFERROR(VLOOKUP(CT462,'Criteria Table'!$A$2:$I$102,2,FALSE),0)</f>
        <v>10</v>
      </c>
      <c r="CV462" s="95">
        <f t="shared" si="480"/>
        <v>10</v>
      </c>
      <c r="CW462" s="76">
        <f>IFERROR(VLOOKUP(TEXT($A462,"0000"),'AYP11'!$B$425:$AU$846,23,FALSE),"")</f>
        <v>0</v>
      </c>
      <c r="CX462" s="95">
        <f>IFERROR(VLOOKUP(CW462,'Criteria Table'!$A$2:$I$102,2,FALSE),0)</f>
        <v>10</v>
      </c>
      <c r="CY462" s="95">
        <f t="shared" si="481"/>
        <v>10</v>
      </c>
      <c r="CZ462" s="76">
        <f>IFERROR(VLOOKUP(TEXT($A462,"0000"),'AYP11'!$B$3:$AU$424,23,FALSE),"")</f>
        <v>0</v>
      </c>
      <c r="DA462" s="95">
        <f>IFERROR(VLOOKUP(CZ462,'Criteria Table'!$A$2:$I$102,2,FALSE),0)</f>
        <v>10</v>
      </c>
      <c r="DB462" s="95">
        <f t="shared" si="482"/>
        <v>10</v>
      </c>
      <c r="DC462" s="76">
        <f>IFERROR(VLOOKUP(TEXT($A462,"0000"),'AYP11'!$B$1269:$AU$1690,23,FALSE),"")</f>
        <v>36</v>
      </c>
      <c r="DD462" s="95">
        <f>IFERROR(VLOOKUP(DC462,'Criteria Table'!$A$2:$I$102,2,FALSE),0)</f>
        <v>6.4</v>
      </c>
      <c r="DE462" s="95">
        <f t="shared" si="483"/>
        <v>42</v>
      </c>
      <c r="DF462" s="76">
        <f>IFERROR(VLOOKUP(TEXT($A462,"0000"),'AYP11'!$B$1691:$AU$2112,23,FALSE),"")</f>
        <v>0</v>
      </c>
      <c r="DG462" s="95">
        <f>IFERROR(VLOOKUP(DF462,'Criteria Table'!$A$2:$I$102,2,FALSE),0)</f>
        <v>10</v>
      </c>
      <c r="DH462" s="95">
        <f t="shared" si="484"/>
        <v>10</v>
      </c>
      <c r="DI462" s="76">
        <f>IFERROR(VLOOKUP(TEXT($A462,"0000"),'AYP11'!$B$2535:$AU$2956,23,FALSE),"")</f>
        <v>35</v>
      </c>
      <c r="DJ462" s="95">
        <f>IFERROR(VLOOKUP(DI462,'Criteria Table'!$A$2:$I$102,2,FALSE),0)</f>
        <v>6.5</v>
      </c>
      <c r="DK462" s="95">
        <f t="shared" si="485"/>
        <v>42</v>
      </c>
      <c r="DL462" s="91">
        <f>IFERROR(VLOOKUP(TEXT($A462,"0000"),'AYP11'!$B$3379:$AU$3800,11,FALSE),"")</f>
        <v>0</v>
      </c>
      <c r="DM462" s="95">
        <f t="shared" si="486"/>
        <v>1</v>
      </c>
      <c r="DN462" s="95" t="str">
        <f t="shared" si="487"/>
        <v/>
      </c>
      <c r="DO462" s="91">
        <f>IFERROR(VLOOKUP(TEXT($A462,"0000"),'AYP11'!$B$847:$AU$1268,11,FALSE),"")</f>
        <v>0</v>
      </c>
      <c r="DP462" s="95">
        <f t="shared" si="488"/>
        <v>1</v>
      </c>
      <c r="DQ462" s="95" t="str">
        <f t="shared" si="489"/>
        <v/>
      </c>
      <c r="DR462" s="91">
        <f>IFERROR(VLOOKUP(TEXT($A462,"0000"),'AYP11'!$B$2113:$AU$2534,11,FALSE),"")</f>
        <v>0</v>
      </c>
      <c r="DS462" s="95">
        <f t="shared" si="490"/>
        <v>1</v>
      </c>
      <c r="DT462" s="95" t="str">
        <f t="shared" si="491"/>
        <v/>
      </c>
      <c r="DU462" s="91">
        <f>IFERROR(VLOOKUP(TEXT($A462,"0000"),'AYP11'!$B$425:$AU$846,11,FALSE),"")</f>
        <v>0</v>
      </c>
      <c r="DV462" s="95">
        <f t="shared" si="492"/>
        <v>1</v>
      </c>
      <c r="DW462" s="95" t="str">
        <f t="shared" si="493"/>
        <v/>
      </c>
      <c r="DX462" s="91">
        <f>IFERROR(VLOOKUP(TEXT($A462,"0000"),'AYP11'!$B$3:$AU$424,11,FALSE),"")</f>
        <v>0</v>
      </c>
      <c r="DY462" s="95">
        <f t="shared" si="494"/>
        <v>1</v>
      </c>
      <c r="DZ462" s="95" t="str">
        <f t="shared" si="495"/>
        <v/>
      </c>
      <c r="EA462" s="91">
        <f>IFERROR(VLOOKUP(TEXT($A462,"0000"),'AYP11'!$B$1269:$AU$1690,11,FALSE),"")</f>
        <v>0</v>
      </c>
      <c r="EB462" s="95">
        <f t="shared" si="496"/>
        <v>1</v>
      </c>
      <c r="EC462" s="95" t="str">
        <f t="shared" si="497"/>
        <v/>
      </c>
      <c r="ED462" s="91">
        <f>IFERROR(VLOOKUP(TEXT($A462,"0000"),'AYP11'!$B$1691:$AU$2112,11,FALSE),"")</f>
        <v>0</v>
      </c>
      <c r="EE462" s="95">
        <f t="shared" si="498"/>
        <v>1</v>
      </c>
      <c r="EF462" s="95" t="str">
        <f t="shared" si="499"/>
        <v/>
      </c>
      <c r="EG462" s="91">
        <f>IFERROR(VLOOKUP(TEXT($A462,"0000"),'AYP11'!$B$2535:$AU$2956,11,FALSE),"")</f>
        <v>0</v>
      </c>
      <c r="EH462" s="95">
        <f t="shared" si="500"/>
        <v>1</v>
      </c>
      <c r="EI462" s="95" t="str">
        <f t="shared" si="501"/>
        <v/>
      </c>
    </row>
    <row r="463" spans="1:147" x14ac:dyDescent="0.25">
      <c r="A463" s="248">
        <v>8161</v>
      </c>
      <c r="B463" s="291">
        <f t="shared" si="448"/>
        <v>10</v>
      </c>
      <c r="C463" s="50">
        <f>IFERROR(VLOOKUP(TEXT($A463,"0000"),'R-M11'!$A$2:$AA$500,4,FALSE),0)</f>
        <v>4</v>
      </c>
      <c r="D463" s="291">
        <f t="shared" si="449"/>
        <v>2.5</v>
      </c>
      <c r="E463" s="98">
        <f>IFERROR(SUM(VLOOKUP(TEXT($A463,"0000"),'R-M11'!$A$2:$AA$500,5,FALSE),VLOOKUP(TEXT($A463,"0000"),'R-M11'!$A$2:$AA$500,6,FALSE)),0)</f>
        <v>1</v>
      </c>
      <c r="F463" s="58">
        <f>IFERROR(VLOOKUP(TEXT($A463,"0000"),'R-M11'!$A$2:$AA$500,14,FALSE),0)</f>
        <v>40</v>
      </c>
      <c r="G463" s="230">
        <f t="shared" si="502"/>
        <v>16.09</v>
      </c>
      <c r="H463" s="97">
        <f t="shared" si="450"/>
        <v>6.4359999999999999</v>
      </c>
      <c r="I463" s="230">
        <f t="shared" si="503"/>
        <v>5.1100000000000003</v>
      </c>
      <c r="J463" s="97">
        <f t="shared" si="451"/>
        <v>2.0440000000000005</v>
      </c>
      <c r="K463" s="230">
        <f t="shared" si="452"/>
        <v>13</v>
      </c>
      <c r="L463" s="121">
        <f>IFERROR(VLOOKUP(K463,'Criteria Table'!$A$2:$I$102,2,FALSE),"")</f>
        <v>8.7000000000000011</v>
      </c>
      <c r="M463" s="230">
        <f t="shared" si="453"/>
        <v>21.2</v>
      </c>
      <c r="N463" s="286">
        <f t="shared" si="454"/>
        <v>25</v>
      </c>
      <c r="O463" s="50">
        <f>IFERROR(VLOOKUP(TEXT($A463,"0000"),'R-M11'!$A$2:$AA$500,17,FALSE),"")</f>
        <v>6</v>
      </c>
      <c r="P463" s="286">
        <f t="shared" si="455"/>
        <v>8.3333333333333321</v>
      </c>
      <c r="Q463" s="98">
        <f>IFERROR(SUM(VLOOKUP(TEXT($A463,"0000"),'R-M11'!$A$2:$AA$500,18,FALSE),VLOOKUP(TEXT($A463,"0000"),'R-M11'!$A$2:$AA$500,19,FALSE)),0)</f>
        <v>2</v>
      </c>
      <c r="R463" s="69">
        <f>IFERROR(VLOOKUP(TEXT($A463,"0000"),'R-M11'!$A$2:$AA$500,27,FALSE),0)</f>
        <v>24</v>
      </c>
      <c r="S463" s="121">
        <f t="shared" si="504"/>
        <v>29.689999999999998</v>
      </c>
      <c r="T463" s="70">
        <f t="shared" si="456"/>
        <v>7.1256000000000004</v>
      </c>
      <c r="U463" s="121">
        <f t="shared" si="505"/>
        <v>10.343333333333332</v>
      </c>
      <c r="V463" s="70">
        <f t="shared" si="457"/>
        <v>2.4823999999999997</v>
      </c>
      <c r="W463" s="121">
        <f t="shared" si="458"/>
        <v>33</v>
      </c>
      <c r="X463" s="124">
        <f>IFERROR(VLOOKUP(W463,'Criteria Table'!$A$2:$I$102,2,FALSE),"")</f>
        <v>6.7</v>
      </c>
      <c r="Y463" s="121">
        <f t="shared" si="459"/>
        <v>40.033333333333331</v>
      </c>
      <c r="Z463" s="92" t="str">
        <f>IFERROR(IF(VLOOKUP(A463,'SG11'!$A$3:$AI$500,18,FALSE)="","NA",VLOOKUP(A463,'SG11'!$A$3:$AI$500,18,FALSE)),"")</f>
        <v/>
      </c>
      <c r="AA463" s="75" t="str">
        <f>IFERROR(VLOOKUP(Z463,'Criteria Table'!$A$2:$I$102,6,FALSE),"NA")</f>
        <v>NA</v>
      </c>
      <c r="AB463" s="95">
        <f t="shared" si="506"/>
        <v>0</v>
      </c>
      <c r="AC463" s="84" t="str">
        <f>IFERROR(IF(VLOOKUP(A463,'SG11'!$A$3:$AI$500,19,FALSE)="","NA",VLOOKUP(A463,'SG11'!$A$3:$AI$500,19,FALSE)),"")</f>
        <v/>
      </c>
      <c r="AD463" s="75" t="str">
        <f>IFERROR(VLOOKUP(AC463,'Criteria Table'!$A$2:$I$102,6,FALSE),"NA")</f>
        <v>NA</v>
      </c>
      <c r="AE463" s="95">
        <f t="shared" si="507"/>
        <v>0</v>
      </c>
      <c r="AF463" s="92" t="str">
        <f>IFERROR(IF(VLOOKUP(A463,'SG11'!$A$3:$AI$500,20,FALSE)="","NA",VLOOKUP(A463,'SG11'!$A$3:$AI$500,20,FALSE)),"")</f>
        <v/>
      </c>
      <c r="AG463" s="75" t="str">
        <f>IFERROR(VLOOKUP(AF463,'Criteria Table'!$A$2:$I$102,6,FALSE),"NA")</f>
        <v>NA</v>
      </c>
      <c r="AH463" s="95">
        <f t="shared" si="508"/>
        <v>0</v>
      </c>
      <c r="AI463" s="84" t="str">
        <f>IFERROR(IF(VLOOKUP(A463,'SG11'!$A$3:$AI$500,21,FALSE)="","NA",VLOOKUP(A463,'SG11'!$A$3:$AI$500,21,FALSE)),"")</f>
        <v/>
      </c>
      <c r="AJ463" s="75" t="str">
        <f>IFERROR(VLOOKUP(AI463,'Criteria Table'!$A$2:$I$102,6,FALSE),"NA")</f>
        <v>NA</v>
      </c>
      <c r="AK463" s="95">
        <f t="shared" si="509"/>
        <v>0</v>
      </c>
      <c r="AL463" s="99">
        <f>IFERROR(VLOOKUP(TEXT(A463,"0000"),'W11'!$A$1:$E$500,4,FALSE)/AP463*100,"")</f>
        <v>100</v>
      </c>
      <c r="AM463" s="97">
        <f>IFERROR(VLOOKUP(TEXT(A463,"0000"),'W11'!$A$1:$E$500,4,FALSE),"")</f>
        <v>26</v>
      </c>
      <c r="AN463" s="99">
        <f t="shared" si="460"/>
        <v>100</v>
      </c>
      <c r="AO463" s="97">
        <f t="shared" si="461"/>
        <v>26</v>
      </c>
      <c r="AP463" s="99">
        <f>IFERROR(VLOOKUP(TEXT(A463,"0000"),'W11'!$A$1:$E$500,5,FALSE),"")</f>
        <v>26</v>
      </c>
      <c r="AQ463" s="97">
        <f>IFERROR(VLOOKUP(ROUND(AL463,0),'Criteria Table'!$A$2:$I$102,4,FALSE),0)</f>
        <v>0</v>
      </c>
      <c r="AR463" s="128"/>
      <c r="AS463" s="95"/>
      <c r="AT463" s="95"/>
      <c r="AU463" s="100">
        <f>IFERROR(VLOOKUP(TEXT(A463,"0000"),'Sci11'!$A$3:$N$492,4,FALSE)/VLOOKUP(TEXT(A463,"0000"),'Sci11'!$A$3:$N$492,14,FALSE)*100,"")</f>
        <v>5</v>
      </c>
      <c r="AV463" s="101">
        <f>SUM(VLOOKUP(TEXT(A463,"0000"),'Sci11'!$A$3:$N$492,5,FALSE),VLOOKUP(TEXT(A463,"0000"),'Sci11'!$A$3:$N$492,6,FALSE))/VLOOKUP(TEXT(A463,"0000"),'Sci11'!$A$3:$N$492,14,FALSE)*100</f>
        <v>0</v>
      </c>
      <c r="AW463" s="100">
        <f t="shared" si="510"/>
        <v>11.649999999999999</v>
      </c>
      <c r="AX463" s="101">
        <f>IFERROR(AW463/100*VLOOKUP(TEXT(A463,"0000"),'Sci11'!$A$3:$N$492,14,FALSE),"")</f>
        <v>2.33</v>
      </c>
      <c r="AY463" s="100">
        <f t="shared" si="511"/>
        <v>2.85</v>
      </c>
      <c r="AZ463" s="101">
        <f>IFERROR(AY463/100*VLOOKUP(TEXT(A463,"0000"),'Sci11'!$A$3:$N$492,14,FALSE),"")</f>
        <v>0.57000000000000006</v>
      </c>
      <c r="BA463" s="100">
        <f t="shared" si="462"/>
        <v>5</v>
      </c>
      <c r="BB463" s="101">
        <f>IFERROR(VLOOKUP(BA463,'Criteria Table'!$A$2:$I$102,2,FALSE),"")</f>
        <v>9.5</v>
      </c>
      <c r="BC463" s="101">
        <f t="shared" si="463"/>
        <v>14.5</v>
      </c>
      <c r="BD463" s="82">
        <f>IFERROR(VLOOKUP(A463,ATTx11!$A$2:$N$500,4,FALSE),"")</f>
        <v>93.56</v>
      </c>
      <c r="BE463" s="95">
        <f t="shared" si="464"/>
        <v>1</v>
      </c>
      <c r="BF463" s="96">
        <f t="shared" si="465"/>
        <v>94.56</v>
      </c>
      <c r="BG463" s="70">
        <f>IFERROR(VLOOKUP(A463,ATTx11!$A$2:$N$500,11,FALSE),"")</f>
        <v>11</v>
      </c>
      <c r="BH463" s="95">
        <f t="shared" si="466"/>
        <v>9.9</v>
      </c>
      <c r="BI463" s="70">
        <f>IFERROR(VLOOKUP(A463,ATTx11!$A$2:$N$500,12,FALSE),"")</f>
        <v>16</v>
      </c>
      <c r="BJ463" s="97">
        <f t="shared" si="467"/>
        <v>14.4</v>
      </c>
      <c r="BK463" s="84">
        <f>IFERROR(VLOOKUP(A463,ATTx11!$A$2:$N$500,7,FALSE),"")</f>
        <v>5</v>
      </c>
      <c r="BL463" s="97">
        <f t="shared" si="468"/>
        <v>4.5</v>
      </c>
      <c r="BM463" s="84">
        <f>IFERROR(VLOOKUP(A463,ATTx11!$A$2:$N$500,8,FALSE),"")</f>
        <v>15</v>
      </c>
      <c r="BN463" s="95">
        <f t="shared" si="469"/>
        <v>13.5</v>
      </c>
      <c r="BO463" s="95"/>
      <c r="BP463" s="83">
        <f>IFERROR(VLOOKUP(TEXT($A463,"0000"),'AYP11'!$B$3379:$AU$3800,17,FALSE),"")</f>
        <v>0</v>
      </c>
      <c r="BQ463" s="75">
        <f>IFERROR(VLOOKUP(BP463,'Criteria Table'!$A$2:$I$102,2,FALSE),0)</f>
        <v>10</v>
      </c>
      <c r="BR463" s="95">
        <f t="shared" si="470"/>
        <v>10</v>
      </c>
      <c r="BS463" s="83">
        <f>IFERROR(VLOOKUP(TEXT($A463,"0000"),'AYP11'!$B$847:$AU$1268,17,FALSE),"")</f>
        <v>0</v>
      </c>
      <c r="BT463" s="75">
        <f>IFERROR(VLOOKUP(BS463,'Criteria Table'!$A$2:$I$102,2,FALSE),0)</f>
        <v>10</v>
      </c>
      <c r="BU463" s="95">
        <f t="shared" si="471"/>
        <v>10</v>
      </c>
      <c r="BV463" s="83">
        <f>IFERROR(VLOOKUP(TEXT($A463,"0000"),'AYP11'!$B$2113:$AU$2534,17,FALSE),"")</f>
        <v>0</v>
      </c>
      <c r="BW463" s="75">
        <f>IFERROR(VLOOKUP(BV463,'Criteria Table'!$A$2:$I$102,2,FALSE),0)</f>
        <v>10</v>
      </c>
      <c r="BX463" s="95">
        <f t="shared" si="472"/>
        <v>10</v>
      </c>
      <c r="BY463" s="83">
        <f>IFERROR(VLOOKUP(TEXT($A463,"0000"),'AYP11'!$B$425:$AU$846,17,FALSE),"")</f>
        <v>0</v>
      </c>
      <c r="BZ463" s="75">
        <f>IFERROR(VLOOKUP(BY463,'Criteria Table'!$A$2:$I$102,2,FALSE),0)</f>
        <v>10</v>
      </c>
      <c r="CA463" s="95">
        <f t="shared" si="473"/>
        <v>10</v>
      </c>
      <c r="CB463" s="83">
        <f>IFERROR(VLOOKUP(TEXT($A463,"0000"),'AYP11'!$B$3:$AU$424,17,FALSE),"")</f>
        <v>0</v>
      </c>
      <c r="CC463" s="95">
        <f>IFERROR(VLOOKUP(CB463,'Criteria Table'!$A$2:$I$102,2,FALSE),0)</f>
        <v>10</v>
      </c>
      <c r="CD463" s="95">
        <f t="shared" si="474"/>
        <v>10</v>
      </c>
      <c r="CE463" s="83">
        <f>IFERROR(VLOOKUP(TEXT($A463,"0000"),'AYP11'!$B$1269:$AU$1690,17,FALSE),"")</f>
        <v>0</v>
      </c>
      <c r="CF463" s="95">
        <f>IFERROR(VLOOKUP(CE463,'Criteria Table'!$A$2:$I$102,2,FALSE),0)</f>
        <v>10</v>
      </c>
      <c r="CG463" s="95">
        <f t="shared" si="475"/>
        <v>10</v>
      </c>
      <c r="CH463" s="83">
        <f>IFERROR(VLOOKUP(TEXT($A463,"0000"),'AYP11'!$B$1691:$AU$2112,17,FALSE),"")</f>
        <v>0</v>
      </c>
      <c r="CI463" s="95">
        <f>IFERROR(VLOOKUP(CH463,'Criteria Table'!$A$2:$I$102,2,FALSE),0)</f>
        <v>10</v>
      </c>
      <c r="CJ463" s="95">
        <f t="shared" si="476"/>
        <v>10</v>
      </c>
      <c r="CK463" s="83">
        <f>IFERROR(VLOOKUP(TEXT($A463,"0000"),'AYP11'!$B$2535:$AU$2956,17,FALSE),"")</f>
        <v>0</v>
      </c>
      <c r="CL463" s="95">
        <f>IFERROR(VLOOKUP(CK463,'Criteria Table'!$A$2:$I$102,2,FALSE),0)</f>
        <v>10</v>
      </c>
      <c r="CM463" s="95">
        <f t="shared" si="477"/>
        <v>10</v>
      </c>
      <c r="CN463" s="76">
        <f>IFERROR(VLOOKUP(TEXT($A463,"0000"),'AYP11'!$B$3379:$AU$3800,23,FALSE),"")</f>
        <v>0</v>
      </c>
      <c r="CO463" s="95">
        <f>IFERROR(VLOOKUP(CN463,'Criteria Table'!$A$2:$I$102,2,FALSE),0)</f>
        <v>10</v>
      </c>
      <c r="CP463" s="95">
        <f t="shared" si="478"/>
        <v>10</v>
      </c>
      <c r="CQ463" s="76">
        <f>IFERROR(VLOOKUP(TEXT($A463,"0000"),'AYP11'!$B$847:$AU$1268,23,FALSE),"")</f>
        <v>0</v>
      </c>
      <c r="CR463" s="95">
        <f>IFERROR(VLOOKUP(CQ463,'Criteria Table'!$A$2:$I$102,2,FALSE),0)</f>
        <v>10</v>
      </c>
      <c r="CS463" s="95">
        <f t="shared" si="479"/>
        <v>10</v>
      </c>
      <c r="CT463" s="76">
        <f>IFERROR(VLOOKUP(TEXT($A463,"0000"),'AYP11'!$B$2113:$AU$2534,23,FALSE),"")</f>
        <v>0</v>
      </c>
      <c r="CU463" s="95">
        <f>IFERROR(VLOOKUP(CT463,'Criteria Table'!$A$2:$I$102,2,FALSE),0)</f>
        <v>10</v>
      </c>
      <c r="CV463" s="95">
        <f t="shared" si="480"/>
        <v>10</v>
      </c>
      <c r="CW463" s="76">
        <f>IFERROR(VLOOKUP(TEXT($A463,"0000"),'AYP11'!$B$425:$AU$846,23,FALSE),"")</f>
        <v>0</v>
      </c>
      <c r="CX463" s="95">
        <f>IFERROR(VLOOKUP(CW463,'Criteria Table'!$A$2:$I$102,2,FALSE),0)</f>
        <v>10</v>
      </c>
      <c r="CY463" s="95">
        <f t="shared" si="481"/>
        <v>10</v>
      </c>
      <c r="CZ463" s="76">
        <f>IFERROR(VLOOKUP(TEXT($A463,"0000"),'AYP11'!$B$3:$AU$424,23,FALSE),"")</f>
        <v>0</v>
      </c>
      <c r="DA463" s="95">
        <f>IFERROR(VLOOKUP(CZ463,'Criteria Table'!$A$2:$I$102,2,FALSE),0)</f>
        <v>10</v>
      </c>
      <c r="DB463" s="95">
        <f t="shared" si="482"/>
        <v>10</v>
      </c>
      <c r="DC463" s="76">
        <f>IFERROR(VLOOKUP(TEXT($A463,"0000"),'AYP11'!$B$1269:$AU$1690,23,FALSE),"")</f>
        <v>0</v>
      </c>
      <c r="DD463" s="95">
        <f>IFERROR(VLOOKUP(DC463,'Criteria Table'!$A$2:$I$102,2,FALSE),0)</f>
        <v>10</v>
      </c>
      <c r="DE463" s="95">
        <f t="shared" si="483"/>
        <v>10</v>
      </c>
      <c r="DF463" s="76">
        <f>IFERROR(VLOOKUP(TEXT($A463,"0000"),'AYP11'!$B$1691:$AU$2112,23,FALSE),"")</f>
        <v>0</v>
      </c>
      <c r="DG463" s="95">
        <f>IFERROR(VLOOKUP(DF463,'Criteria Table'!$A$2:$I$102,2,FALSE),0)</f>
        <v>10</v>
      </c>
      <c r="DH463" s="95">
        <f t="shared" si="484"/>
        <v>10</v>
      </c>
      <c r="DI463" s="76">
        <f>IFERROR(VLOOKUP(TEXT($A463,"0000"),'AYP11'!$B$2535:$AU$2956,23,FALSE),"")</f>
        <v>0</v>
      </c>
      <c r="DJ463" s="95">
        <f>IFERROR(VLOOKUP(DI463,'Criteria Table'!$A$2:$I$102,2,FALSE),0)</f>
        <v>10</v>
      </c>
      <c r="DK463" s="95">
        <f t="shared" si="485"/>
        <v>10</v>
      </c>
      <c r="DL463" s="91">
        <f>IFERROR(VLOOKUP(TEXT($A463,"0000"),'AYP11'!$B$3379:$AU$3800,11,FALSE),"")</f>
        <v>0</v>
      </c>
      <c r="DM463" s="95">
        <f t="shared" si="486"/>
        <v>1</v>
      </c>
      <c r="DN463" s="95" t="str">
        <f t="shared" si="487"/>
        <v/>
      </c>
      <c r="DO463" s="91">
        <f>IFERROR(VLOOKUP(TEXT($A463,"0000"),'AYP11'!$B$847:$AU$1268,11,FALSE),"")</f>
        <v>0</v>
      </c>
      <c r="DP463" s="95">
        <f t="shared" si="488"/>
        <v>1</v>
      </c>
      <c r="DQ463" s="95" t="str">
        <f t="shared" si="489"/>
        <v/>
      </c>
      <c r="DR463" s="91">
        <f>IFERROR(VLOOKUP(TEXT($A463,"0000"),'AYP11'!$B$2113:$AU$2534,11,FALSE),"")</f>
        <v>0</v>
      </c>
      <c r="DS463" s="95">
        <f t="shared" si="490"/>
        <v>1</v>
      </c>
      <c r="DT463" s="95" t="str">
        <f t="shared" si="491"/>
        <v/>
      </c>
      <c r="DU463" s="91">
        <f>IFERROR(VLOOKUP(TEXT($A463,"0000"),'AYP11'!$B$425:$AU$846,11,FALSE),"")</f>
        <v>0</v>
      </c>
      <c r="DV463" s="95">
        <f t="shared" si="492"/>
        <v>1</v>
      </c>
      <c r="DW463" s="95" t="str">
        <f t="shared" si="493"/>
        <v/>
      </c>
      <c r="DX463" s="91">
        <f>IFERROR(VLOOKUP(TEXT($A463,"0000"),'AYP11'!$B$3:$AU$424,11,FALSE),"")</f>
        <v>0</v>
      </c>
      <c r="DY463" s="95">
        <f t="shared" si="494"/>
        <v>1</v>
      </c>
      <c r="DZ463" s="95" t="str">
        <f t="shared" si="495"/>
        <v/>
      </c>
      <c r="EA463" s="91">
        <f>IFERROR(VLOOKUP(TEXT($A463,"0000"),'AYP11'!$B$1269:$AU$1690,11,FALSE),"")</f>
        <v>0</v>
      </c>
      <c r="EB463" s="95">
        <f t="shared" si="496"/>
        <v>1</v>
      </c>
      <c r="EC463" s="95" t="str">
        <f t="shared" si="497"/>
        <v/>
      </c>
      <c r="ED463" s="91">
        <f>IFERROR(VLOOKUP(TEXT($A463,"0000"),'AYP11'!$B$1691:$AU$2112,11,FALSE),"")</f>
        <v>0</v>
      </c>
      <c r="EE463" s="95">
        <f t="shared" si="498"/>
        <v>1</v>
      </c>
      <c r="EF463" s="95" t="str">
        <f t="shared" si="499"/>
        <v/>
      </c>
      <c r="EG463" s="91">
        <f>IFERROR(VLOOKUP(TEXT($A463,"0000"),'AYP11'!$B$2535:$AU$2956,11,FALSE),"")</f>
        <v>0</v>
      </c>
      <c r="EH463" s="95">
        <f t="shared" si="500"/>
        <v>1</v>
      </c>
      <c r="EI463" s="95" t="str">
        <f t="shared" si="501"/>
        <v/>
      </c>
    </row>
    <row r="464" spans="1:147" x14ac:dyDescent="0.25">
      <c r="A464" s="248">
        <v>8181</v>
      </c>
      <c r="B464" s="291">
        <f t="shared" si="448"/>
        <v>11.363636363636363</v>
      </c>
      <c r="C464" s="50">
        <f>IFERROR(VLOOKUP(TEXT($A464,"0000"),'R-M11'!$A$2:$AA$500,4,FALSE),0)</f>
        <v>10</v>
      </c>
      <c r="D464" s="291">
        <f t="shared" si="449"/>
        <v>1.1363636363636365</v>
      </c>
      <c r="E464" s="98">
        <f>IFERROR(SUM(VLOOKUP(TEXT($A464,"0000"),'R-M11'!$A$2:$AA$500,5,FALSE),VLOOKUP(TEXT($A464,"0000"),'R-M11'!$A$2:$AA$500,6,FALSE)),0)</f>
        <v>1</v>
      </c>
      <c r="F464" s="58">
        <f>IFERROR(VLOOKUP(TEXT($A464,"0000"),'R-M11'!$A$2:$AA$500,14,FALSE),0)</f>
        <v>88</v>
      </c>
      <c r="G464" s="230">
        <f t="shared" si="502"/>
        <v>17.453636363636363</v>
      </c>
      <c r="H464" s="97">
        <f t="shared" si="450"/>
        <v>15.3592</v>
      </c>
      <c r="I464" s="230">
        <f t="shared" si="503"/>
        <v>3.746363636363637</v>
      </c>
      <c r="J464" s="97">
        <f t="shared" si="451"/>
        <v>3.2968000000000006</v>
      </c>
      <c r="K464" s="230">
        <f t="shared" si="452"/>
        <v>13</v>
      </c>
      <c r="L464" s="121">
        <f>IFERROR(VLOOKUP(K464,'Criteria Table'!$A$2:$I$102,2,FALSE),"")</f>
        <v>8.7000000000000011</v>
      </c>
      <c r="M464" s="230">
        <f t="shared" si="453"/>
        <v>21.2</v>
      </c>
      <c r="N464" s="286">
        <f t="shared" si="454"/>
        <v>5.2631578947368416</v>
      </c>
      <c r="O464" s="50">
        <f>IFERROR(VLOOKUP(TEXT($A464,"0000"),'R-M11'!$A$2:$AA$500,17,FALSE),"")</f>
        <v>4</v>
      </c>
      <c r="P464" s="286">
        <f t="shared" si="455"/>
        <v>3.9473684210526314</v>
      </c>
      <c r="Q464" s="98">
        <f>IFERROR(SUM(VLOOKUP(TEXT($A464,"0000"),'R-M11'!$A$2:$AA$500,18,FALSE),VLOOKUP(TEXT($A464,"0000"),'R-M11'!$A$2:$AA$500,19,FALSE)),0)</f>
        <v>3</v>
      </c>
      <c r="R464" s="69">
        <f>IFERROR(VLOOKUP(TEXT($A464,"0000"),'R-M11'!$A$2:$AA$500,27,FALSE),0)</f>
        <v>76</v>
      </c>
      <c r="S464" s="121">
        <f t="shared" si="504"/>
        <v>11.63315789473684</v>
      </c>
      <c r="T464" s="70">
        <f t="shared" si="456"/>
        <v>8.8411999999999988</v>
      </c>
      <c r="U464" s="121">
        <f t="shared" si="505"/>
        <v>6.6773684210526314</v>
      </c>
      <c r="V464" s="70">
        <f t="shared" si="457"/>
        <v>5.0747999999999998</v>
      </c>
      <c r="W464" s="121">
        <f t="shared" si="458"/>
        <v>9</v>
      </c>
      <c r="X464" s="124">
        <f>IFERROR(VLOOKUP(W464,'Criteria Table'!$A$2:$I$102,2,FALSE),"")</f>
        <v>9.1</v>
      </c>
      <c r="Y464" s="121">
        <f t="shared" si="459"/>
        <v>18.31052631578947</v>
      </c>
      <c r="Z464" s="92" t="str">
        <f>IFERROR(IF(VLOOKUP(A464,'SG11'!$A$3:$AI$500,18,FALSE)="","NA",VLOOKUP(A464,'SG11'!$A$3:$AI$500,18,FALSE)),"")</f>
        <v/>
      </c>
      <c r="AA464" s="75" t="str">
        <f>IFERROR(VLOOKUP(Z464,'Criteria Table'!$A$2:$I$102,6,FALSE),"NA")</f>
        <v>NA</v>
      </c>
      <c r="AB464" s="95">
        <f t="shared" si="506"/>
        <v>0</v>
      </c>
      <c r="AC464" s="84" t="str">
        <f>IFERROR(IF(VLOOKUP(A464,'SG11'!$A$3:$AI$500,19,FALSE)="","NA",VLOOKUP(A464,'SG11'!$A$3:$AI$500,19,FALSE)),"")</f>
        <v/>
      </c>
      <c r="AD464" s="75" t="str">
        <f>IFERROR(VLOOKUP(AC464,'Criteria Table'!$A$2:$I$102,6,FALSE),"NA")</f>
        <v>NA</v>
      </c>
      <c r="AE464" s="95">
        <f t="shared" si="507"/>
        <v>0</v>
      </c>
      <c r="AF464" s="92" t="str">
        <f>IFERROR(IF(VLOOKUP(A464,'SG11'!$A$3:$AI$500,20,FALSE)="","NA",VLOOKUP(A464,'SG11'!$A$3:$AI$500,20,FALSE)),"")</f>
        <v/>
      </c>
      <c r="AG464" s="75" t="str">
        <f>IFERROR(VLOOKUP(AF464,'Criteria Table'!$A$2:$I$102,6,FALSE),"NA")</f>
        <v>NA</v>
      </c>
      <c r="AH464" s="95">
        <f t="shared" si="508"/>
        <v>0</v>
      </c>
      <c r="AI464" s="84" t="str">
        <f>IFERROR(IF(VLOOKUP(A464,'SG11'!$A$3:$AI$500,21,FALSE)="","NA",VLOOKUP(A464,'SG11'!$A$3:$AI$500,21,FALSE)),"")</f>
        <v/>
      </c>
      <c r="AJ464" s="75" t="str">
        <f>IFERROR(VLOOKUP(AI464,'Criteria Table'!$A$2:$I$102,6,FALSE),"NA")</f>
        <v>NA</v>
      </c>
      <c r="AK464" s="95">
        <f t="shared" si="509"/>
        <v>0</v>
      </c>
      <c r="AL464" s="99">
        <f>IFERROR(VLOOKUP(TEXT(A464,"0000"),'W11'!$A$1:$E$500,4,FALSE)/AP464*100,"")</f>
        <v>68.965517241379317</v>
      </c>
      <c r="AM464" s="97">
        <f>IFERROR(VLOOKUP(TEXT(A464,"0000"),'W11'!$A$1:$E$500,4,FALSE),"")</f>
        <v>20</v>
      </c>
      <c r="AN464" s="99">
        <f t="shared" si="460"/>
        <v>69.965517241379317</v>
      </c>
      <c r="AO464" s="97">
        <f t="shared" si="461"/>
        <v>20.290000000000003</v>
      </c>
      <c r="AP464" s="99">
        <f>IFERROR(VLOOKUP(TEXT(A464,"0000"),'W11'!$A$1:$E$500,5,FALSE),"")</f>
        <v>29</v>
      </c>
      <c r="AQ464" s="97">
        <f>IFERROR(VLOOKUP(ROUND(AL464,0),'Criteria Table'!$A$2:$I$102,4,FALSE),0)</f>
        <v>1</v>
      </c>
      <c r="AR464" s="128"/>
      <c r="AS464" s="95"/>
      <c r="AT464" s="95"/>
      <c r="AU464" s="100">
        <f>IFERROR(VLOOKUP(TEXT(A464,"0000"),'Sci11'!$A$3:$N$492,4,FALSE)/VLOOKUP(TEXT(A464,"0000"),'Sci11'!$A$3:$N$492,14,FALSE)*100,"")</f>
        <v>0</v>
      </c>
      <c r="AV464" s="101">
        <f>SUM(VLOOKUP(TEXT(A464,"0000"),'Sci11'!$A$3:$N$492,5,FALSE),VLOOKUP(TEXT(A464,"0000"),'Sci11'!$A$3:$N$492,6,FALSE))/VLOOKUP(TEXT(A464,"0000"),'Sci11'!$A$3:$N$492,14,FALSE)*100</f>
        <v>0</v>
      </c>
      <c r="AW464" s="100">
        <f t="shared" si="510"/>
        <v>7</v>
      </c>
      <c r="AX464" s="101">
        <f>IFERROR(AW464/100*VLOOKUP(TEXT(A464,"0000"),'Sci11'!$A$3:$N$492,14,FALSE),"")</f>
        <v>1.61</v>
      </c>
      <c r="AY464" s="100">
        <f t="shared" si="511"/>
        <v>3</v>
      </c>
      <c r="AZ464" s="101">
        <f>IFERROR(AY464/100*VLOOKUP(TEXT(A464,"0000"),'Sci11'!$A$3:$N$492,14,FALSE),"")</f>
        <v>0.69</v>
      </c>
      <c r="BA464" s="100">
        <f t="shared" si="462"/>
        <v>0</v>
      </c>
      <c r="BB464" s="101">
        <f>IFERROR(VLOOKUP(BA464,'Criteria Table'!$A$2:$I$102,2,FALSE),"")</f>
        <v>10</v>
      </c>
      <c r="BC464" s="101">
        <f t="shared" si="463"/>
        <v>10</v>
      </c>
      <c r="BD464" s="82">
        <f>IFERROR(VLOOKUP(A464,ATTx11!$A$2:$N$500,4,FALSE),"")</f>
        <v>74.08</v>
      </c>
      <c r="BE464" s="95">
        <f t="shared" si="464"/>
        <v>3</v>
      </c>
      <c r="BF464" s="96">
        <f t="shared" si="465"/>
        <v>77.08</v>
      </c>
      <c r="BG464" s="70">
        <f>IFERROR(VLOOKUP(A464,ATTx11!$A$2:$N$500,11,FALSE),"")</f>
        <v>216</v>
      </c>
      <c r="BH464" s="95">
        <f t="shared" si="466"/>
        <v>194.4</v>
      </c>
      <c r="BI464" s="70">
        <f>IFERROR(VLOOKUP(A464,ATTx11!$A$2:$N$500,12,FALSE),"")</f>
        <v>158</v>
      </c>
      <c r="BJ464" s="97">
        <f t="shared" si="467"/>
        <v>142.19999999999999</v>
      </c>
      <c r="BK464" s="84">
        <f>IFERROR(VLOOKUP(A464,ATTx11!$A$2:$N$500,7,FALSE),"")</f>
        <v>78</v>
      </c>
      <c r="BL464" s="97">
        <f t="shared" si="468"/>
        <v>70.2</v>
      </c>
      <c r="BM464" s="84">
        <f>IFERROR(VLOOKUP(A464,ATTx11!$A$2:$N$500,8,FALSE),"")</f>
        <v>77</v>
      </c>
      <c r="BN464" s="95">
        <f t="shared" si="469"/>
        <v>69.3</v>
      </c>
      <c r="BO464" s="95"/>
      <c r="BP464" s="83">
        <f>IFERROR(VLOOKUP(TEXT($A464,"0000"),'AYP11'!$B$3379:$AU$3800,17,FALSE),"")</f>
        <v>0</v>
      </c>
      <c r="BQ464" s="75">
        <f>IFERROR(VLOOKUP(BP464,'Criteria Table'!$A$2:$I$102,2,FALSE),0)</f>
        <v>10</v>
      </c>
      <c r="BR464" s="95">
        <f t="shared" si="470"/>
        <v>10</v>
      </c>
      <c r="BS464" s="83">
        <f>IFERROR(VLOOKUP(TEXT($A464,"0000"),'AYP11'!$B$847:$AU$1268,17,FALSE),"")</f>
        <v>0</v>
      </c>
      <c r="BT464" s="75">
        <f>IFERROR(VLOOKUP(BS464,'Criteria Table'!$A$2:$I$102,2,FALSE),0)</f>
        <v>10</v>
      </c>
      <c r="BU464" s="95">
        <f t="shared" si="471"/>
        <v>10</v>
      </c>
      <c r="BV464" s="83">
        <f>IFERROR(VLOOKUP(TEXT($A464,"0000"),'AYP11'!$B$2113:$AU$2534,17,FALSE),"")</f>
        <v>43</v>
      </c>
      <c r="BW464" s="75">
        <f>IFERROR(VLOOKUP(BV464,'Criteria Table'!$A$2:$I$102,2,FALSE),0)</f>
        <v>5.7</v>
      </c>
      <c r="BX464" s="95">
        <f t="shared" si="472"/>
        <v>49</v>
      </c>
      <c r="BY464" s="83">
        <f>IFERROR(VLOOKUP(TEXT($A464,"0000"),'AYP11'!$B$425:$AU$846,17,FALSE),"")</f>
        <v>0</v>
      </c>
      <c r="BZ464" s="75">
        <f>IFERROR(VLOOKUP(BY464,'Criteria Table'!$A$2:$I$102,2,FALSE),0)</f>
        <v>10</v>
      </c>
      <c r="CA464" s="95">
        <f t="shared" si="473"/>
        <v>10</v>
      </c>
      <c r="CB464" s="83">
        <f>IFERROR(VLOOKUP(TEXT($A464,"0000"),'AYP11'!$B$3:$AU$424,17,FALSE),"")</f>
        <v>0</v>
      </c>
      <c r="CC464" s="95">
        <f>IFERROR(VLOOKUP(CB464,'Criteria Table'!$A$2:$I$102,2,FALSE),0)</f>
        <v>10</v>
      </c>
      <c r="CD464" s="95">
        <f t="shared" si="474"/>
        <v>10</v>
      </c>
      <c r="CE464" s="83">
        <f>IFERROR(VLOOKUP(TEXT($A464,"0000"),'AYP11'!$B$1269:$AU$1690,17,FALSE),"")</f>
        <v>42</v>
      </c>
      <c r="CF464" s="95">
        <f>IFERROR(VLOOKUP(CE464,'Criteria Table'!$A$2:$I$102,2,FALSE),0)</f>
        <v>5.8000000000000007</v>
      </c>
      <c r="CG464" s="95">
        <f t="shared" si="475"/>
        <v>48</v>
      </c>
      <c r="CH464" s="83">
        <f>IFERROR(VLOOKUP(TEXT($A464,"0000"),'AYP11'!$B$1691:$AU$2112,17,FALSE),"")</f>
        <v>0</v>
      </c>
      <c r="CI464" s="95">
        <f>IFERROR(VLOOKUP(CH464,'Criteria Table'!$A$2:$I$102,2,FALSE),0)</f>
        <v>10</v>
      </c>
      <c r="CJ464" s="95">
        <f t="shared" si="476"/>
        <v>10</v>
      </c>
      <c r="CK464" s="83">
        <f>IFERROR(VLOOKUP(TEXT($A464,"0000"),'AYP11'!$B$2535:$AU$2956,17,FALSE),"")</f>
        <v>41</v>
      </c>
      <c r="CL464" s="95">
        <f>IFERROR(VLOOKUP(CK464,'Criteria Table'!$A$2:$I$102,2,FALSE),0)</f>
        <v>5.9</v>
      </c>
      <c r="CM464" s="95">
        <f t="shared" si="477"/>
        <v>47</v>
      </c>
      <c r="CN464" s="76">
        <f>IFERROR(VLOOKUP(TEXT($A464,"0000"),'AYP11'!$B$3379:$AU$3800,23,FALSE),"")</f>
        <v>0</v>
      </c>
      <c r="CO464" s="95">
        <f>IFERROR(VLOOKUP(CN464,'Criteria Table'!$A$2:$I$102,2,FALSE),0)</f>
        <v>10</v>
      </c>
      <c r="CP464" s="95">
        <f t="shared" si="478"/>
        <v>10</v>
      </c>
      <c r="CQ464" s="76">
        <f>IFERROR(VLOOKUP(TEXT($A464,"0000"),'AYP11'!$B$847:$AU$1268,23,FALSE),"")</f>
        <v>0</v>
      </c>
      <c r="CR464" s="95">
        <f>IFERROR(VLOOKUP(CQ464,'Criteria Table'!$A$2:$I$102,2,FALSE),0)</f>
        <v>10</v>
      </c>
      <c r="CS464" s="95">
        <f t="shared" si="479"/>
        <v>10</v>
      </c>
      <c r="CT464" s="76">
        <f>IFERROR(VLOOKUP(TEXT($A464,"0000"),'AYP11'!$B$2113:$AU$2534,23,FALSE),"")</f>
        <v>38</v>
      </c>
      <c r="CU464" s="95">
        <f>IFERROR(VLOOKUP(CT464,'Criteria Table'!$A$2:$I$102,2,FALSE),0)</f>
        <v>6.2</v>
      </c>
      <c r="CV464" s="95">
        <f t="shared" si="480"/>
        <v>44</v>
      </c>
      <c r="CW464" s="76">
        <f>IFERROR(VLOOKUP(TEXT($A464,"0000"),'AYP11'!$B$425:$AU$846,23,FALSE),"")</f>
        <v>0</v>
      </c>
      <c r="CX464" s="95">
        <f>IFERROR(VLOOKUP(CW464,'Criteria Table'!$A$2:$I$102,2,FALSE),0)</f>
        <v>10</v>
      </c>
      <c r="CY464" s="95">
        <f t="shared" si="481"/>
        <v>10</v>
      </c>
      <c r="CZ464" s="76">
        <f>IFERROR(VLOOKUP(TEXT($A464,"0000"),'AYP11'!$B$3:$AU$424,23,FALSE),"")</f>
        <v>0</v>
      </c>
      <c r="DA464" s="95">
        <f>IFERROR(VLOOKUP(CZ464,'Criteria Table'!$A$2:$I$102,2,FALSE),0)</f>
        <v>10</v>
      </c>
      <c r="DB464" s="95">
        <f t="shared" si="482"/>
        <v>10</v>
      </c>
      <c r="DC464" s="76">
        <f>IFERROR(VLOOKUP(TEXT($A464,"0000"),'AYP11'!$B$1269:$AU$1690,23,FALSE),"")</f>
        <v>39</v>
      </c>
      <c r="DD464" s="95">
        <f>IFERROR(VLOOKUP(DC464,'Criteria Table'!$A$2:$I$102,2,FALSE),0)</f>
        <v>6.1000000000000005</v>
      </c>
      <c r="DE464" s="95">
        <f t="shared" si="483"/>
        <v>45</v>
      </c>
      <c r="DF464" s="76">
        <f>IFERROR(VLOOKUP(TEXT($A464,"0000"),'AYP11'!$B$1691:$AU$2112,23,FALSE),"")</f>
        <v>0</v>
      </c>
      <c r="DG464" s="95">
        <f>IFERROR(VLOOKUP(DF464,'Criteria Table'!$A$2:$I$102,2,FALSE),0)</f>
        <v>10</v>
      </c>
      <c r="DH464" s="95">
        <f t="shared" si="484"/>
        <v>10</v>
      </c>
      <c r="DI464" s="76">
        <f>IFERROR(VLOOKUP(TEXT($A464,"0000"),'AYP11'!$B$2535:$AU$2956,23,FALSE),"")</f>
        <v>38</v>
      </c>
      <c r="DJ464" s="95">
        <f>IFERROR(VLOOKUP(DI464,'Criteria Table'!$A$2:$I$102,2,FALSE),0)</f>
        <v>6.2</v>
      </c>
      <c r="DK464" s="95">
        <f t="shared" si="485"/>
        <v>44</v>
      </c>
      <c r="DL464" s="91">
        <f>IFERROR(VLOOKUP(TEXT($A464,"0000"),'AYP11'!$B$3379:$AU$3800,11,FALSE),"")</f>
        <v>0</v>
      </c>
      <c r="DM464" s="95">
        <f t="shared" si="486"/>
        <v>1</v>
      </c>
      <c r="DN464" s="95" t="str">
        <f t="shared" si="487"/>
        <v/>
      </c>
      <c r="DO464" s="91">
        <f>IFERROR(VLOOKUP(TEXT($A464,"0000"),'AYP11'!$B$847:$AU$1268,11,FALSE),"")</f>
        <v>0</v>
      </c>
      <c r="DP464" s="95">
        <f t="shared" si="488"/>
        <v>1</v>
      </c>
      <c r="DQ464" s="95" t="str">
        <f t="shared" si="489"/>
        <v/>
      </c>
      <c r="DR464" s="91">
        <f>IFERROR(VLOOKUP(TEXT($A464,"0000"),'AYP11'!$B$2113:$AU$2534,11,FALSE),"")</f>
        <v>0</v>
      </c>
      <c r="DS464" s="95">
        <f t="shared" si="490"/>
        <v>1</v>
      </c>
      <c r="DT464" s="95" t="str">
        <f t="shared" si="491"/>
        <v/>
      </c>
      <c r="DU464" s="91">
        <f>IFERROR(VLOOKUP(TEXT($A464,"0000"),'AYP11'!$B$425:$AU$846,11,FALSE),"")</f>
        <v>0</v>
      </c>
      <c r="DV464" s="95">
        <f t="shared" si="492"/>
        <v>1</v>
      </c>
      <c r="DW464" s="95" t="str">
        <f t="shared" si="493"/>
        <v/>
      </c>
      <c r="DX464" s="91">
        <f>IFERROR(VLOOKUP(TEXT($A464,"0000"),'AYP11'!$B$3:$AU$424,11,FALSE),"")</f>
        <v>0</v>
      </c>
      <c r="DY464" s="95">
        <f t="shared" si="494"/>
        <v>1</v>
      </c>
      <c r="DZ464" s="95" t="str">
        <f t="shared" si="495"/>
        <v/>
      </c>
      <c r="EA464" s="91">
        <f>IFERROR(VLOOKUP(TEXT($A464,"0000"),'AYP11'!$B$1269:$AU$1690,11,FALSE),"")</f>
        <v>70</v>
      </c>
      <c r="EB464" s="95">
        <f t="shared" si="496"/>
        <v>1</v>
      </c>
      <c r="EC464" s="95">
        <f t="shared" si="497"/>
        <v>71</v>
      </c>
      <c r="ED464" s="91">
        <f>IFERROR(VLOOKUP(TEXT($A464,"0000"),'AYP11'!$B$1691:$AU$2112,11,FALSE),"")</f>
        <v>0</v>
      </c>
      <c r="EE464" s="95">
        <f t="shared" si="498"/>
        <v>1</v>
      </c>
      <c r="EF464" s="95" t="str">
        <f t="shared" si="499"/>
        <v/>
      </c>
      <c r="EG464" s="91">
        <f>IFERROR(VLOOKUP(TEXT($A464,"0000"),'AYP11'!$B$2535:$AU$2956,11,FALSE),"")</f>
        <v>72</v>
      </c>
      <c r="EH464" s="95">
        <f t="shared" si="500"/>
        <v>1</v>
      </c>
      <c r="EI464" s="95">
        <f t="shared" si="501"/>
        <v>73</v>
      </c>
    </row>
    <row r="465" spans="1:147" x14ac:dyDescent="0.25">
      <c r="A465" s="248">
        <v>8201</v>
      </c>
      <c r="B465" s="291">
        <f t="shared" si="448"/>
        <v>2.7027027027027026</v>
      </c>
      <c r="C465" s="50">
        <f>IFERROR(VLOOKUP(TEXT($A465,"0000"),'R-M11'!$A$2:$AA$500,4,FALSE),0)</f>
        <v>1</v>
      </c>
      <c r="D465" s="291">
        <f t="shared" si="449"/>
        <v>0</v>
      </c>
      <c r="E465" s="98">
        <f>IFERROR(SUM(VLOOKUP(TEXT($A465,"0000"),'R-M11'!$A$2:$AA$500,5,FALSE),VLOOKUP(TEXT($A465,"0000"),'R-M11'!$A$2:$AA$500,6,FALSE)),0)</f>
        <v>0</v>
      </c>
      <c r="F465" s="58">
        <f>IFERROR(VLOOKUP(TEXT($A465,"0000"),'R-M11'!$A$2:$AA$500,14,FALSE),0)</f>
        <v>37</v>
      </c>
      <c r="G465" s="230">
        <f t="shared" si="502"/>
        <v>9.4927027027027027</v>
      </c>
      <c r="H465" s="97">
        <f t="shared" si="450"/>
        <v>3.5123000000000002</v>
      </c>
      <c r="I465" s="230">
        <f t="shared" si="503"/>
        <v>2.91</v>
      </c>
      <c r="J465" s="97">
        <f t="shared" si="451"/>
        <v>1.0767</v>
      </c>
      <c r="K465" s="230">
        <f t="shared" si="452"/>
        <v>3</v>
      </c>
      <c r="L465" s="121">
        <f>IFERROR(VLOOKUP(K465,'Criteria Table'!$A$2:$I$102,2,FALSE),"")</f>
        <v>9.7000000000000011</v>
      </c>
      <c r="M465" s="230">
        <f t="shared" si="453"/>
        <v>12.402702702702703</v>
      </c>
      <c r="N465" s="286">
        <f t="shared" si="454"/>
        <v>54.54545454545454</v>
      </c>
      <c r="O465" s="50">
        <f>IFERROR(VLOOKUP(TEXT($A465,"0000"),'R-M11'!$A$2:$AA$500,17,FALSE),"")</f>
        <v>6</v>
      </c>
      <c r="P465" s="286">
        <f t="shared" si="455"/>
        <v>18.181818181818183</v>
      </c>
      <c r="Q465" s="98">
        <f>IFERROR(SUM(VLOOKUP(TEXT($A465,"0000"),'R-M11'!$A$2:$AA$500,18,FALSE),VLOOKUP(TEXT($A465,"0000"),'R-M11'!$A$2:$AA$500,19,FALSE)),0)</f>
        <v>2</v>
      </c>
      <c r="R465" s="69">
        <f>IFERROR(VLOOKUP(TEXT($A465,"0000"),'R-M11'!$A$2:$AA$500,27,FALSE),0)</f>
        <v>11</v>
      </c>
      <c r="S465" s="121">
        <f t="shared" si="504"/>
        <v>56.43545454545454</v>
      </c>
      <c r="T465" s="70">
        <f t="shared" si="456"/>
        <v>6.2078999999999995</v>
      </c>
      <c r="U465" s="121">
        <f t="shared" si="505"/>
        <v>18.991818181818182</v>
      </c>
      <c r="V465" s="70">
        <f t="shared" si="457"/>
        <v>2.0891000000000002</v>
      </c>
      <c r="W465" s="121">
        <f t="shared" si="458"/>
        <v>73</v>
      </c>
      <c r="X465" s="124">
        <f>IFERROR(VLOOKUP(W465,'Criteria Table'!$A$2:$I$102,2,FALSE),"")</f>
        <v>2.7</v>
      </c>
      <c r="Y465" s="121">
        <f t="shared" si="459"/>
        <v>75.427272727272722</v>
      </c>
      <c r="Z465" s="92" t="str">
        <f>IFERROR(IF(VLOOKUP(A465,'SG11'!$A$3:$AI$500,18,FALSE)="","NA",VLOOKUP(A465,'SG11'!$A$3:$AI$500,18,FALSE)),"")</f>
        <v/>
      </c>
      <c r="AA465" s="75" t="str">
        <f>IFERROR(VLOOKUP(Z465,'Criteria Table'!$A$2:$I$102,6,FALSE),"NA")</f>
        <v>NA</v>
      </c>
      <c r="AB465" s="95">
        <f t="shared" si="506"/>
        <v>0</v>
      </c>
      <c r="AC465" s="84" t="str">
        <f>IFERROR(IF(VLOOKUP(A465,'SG11'!$A$3:$AI$500,19,FALSE)="","NA",VLOOKUP(A465,'SG11'!$A$3:$AI$500,19,FALSE)),"")</f>
        <v/>
      </c>
      <c r="AD465" s="75" t="str">
        <f>IFERROR(VLOOKUP(AC465,'Criteria Table'!$A$2:$I$102,6,FALSE),"NA")</f>
        <v>NA</v>
      </c>
      <c r="AE465" s="95">
        <f t="shared" si="507"/>
        <v>0</v>
      </c>
      <c r="AF465" s="92" t="str">
        <f>IFERROR(IF(VLOOKUP(A465,'SG11'!$A$3:$AI$500,20,FALSE)="","NA",VLOOKUP(A465,'SG11'!$A$3:$AI$500,20,FALSE)),"")</f>
        <v/>
      </c>
      <c r="AG465" s="75" t="str">
        <f>IFERROR(VLOOKUP(AF465,'Criteria Table'!$A$2:$I$102,6,FALSE),"NA")</f>
        <v>NA</v>
      </c>
      <c r="AH465" s="95">
        <f t="shared" si="508"/>
        <v>0</v>
      </c>
      <c r="AI465" s="84" t="str">
        <f>IFERROR(IF(VLOOKUP(A465,'SG11'!$A$3:$AI$500,21,FALSE)="","NA",VLOOKUP(A465,'SG11'!$A$3:$AI$500,21,FALSE)),"")</f>
        <v/>
      </c>
      <c r="AJ465" s="75" t="str">
        <f>IFERROR(VLOOKUP(AI465,'Criteria Table'!$A$2:$I$102,6,FALSE),"NA")</f>
        <v>NA</v>
      </c>
      <c r="AK465" s="95">
        <f t="shared" si="509"/>
        <v>0</v>
      </c>
      <c r="AL465" s="99">
        <f>IFERROR(VLOOKUP(TEXT(A465,"0000"),'W11'!$A$1:$E$500,4,FALSE)/AP465*100,"")</f>
        <v>93.333333333333329</v>
      </c>
      <c r="AM465" s="97">
        <f>IFERROR(VLOOKUP(TEXT(A465,"0000"),'W11'!$A$1:$E$500,4,FALSE),"")</f>
        <v>14</v>
      </c>
      <c r="AN465" s="99">
        <f t="shared" si="460"/>
        <v>93.333333333333329</v>
      </c>
      <c r="AO465" s="97">
        <f t="shared" si="461"/>
        <v>13.999999999999998</v>
      </c>
      <c r="AP465" s="99">
        <f>IFERROR(VLOOKUP(TEXT(A465,"0000"),'W11'!$A$1:$E$500,5,FALSE),"")</f>
        <v>15</v>
      </c>
      <c r="AQ465" s="97">
        <f>IFERROR(VLOOKUP(ROUND(AL465,0),'Criteria Table'!$A$2:$I$102,4,FALSE),0)</f>
        <v>0</v>
      </c>
      <c r="AR465" s="128"/>
      <c r="AS465" s="95"/>
      <c r="AT465" s="95"/>
      <c r="AU465" s="100">
        <f>IFERROR(VLOOKUP(TEXT(A465,"0000"),'Sci11'!$A$3:$N$492,4,FALSE)/VLOOKUP(TEXT(A465,"0000"),'Sci11'!$A$3:$N$492,14,FALSE)*100,"")</f>
        <v>0</v>
      </c>
      <c r="AV465" s="101">
        <f>SUM(VLOOKUP(TEXT(A465,"0000"),'Sci11'!$A$3:$N$492,5,FALSE),VLOOKUP(TEXT(A465,"0000"),'Sci11'!$A$3:$N$492,6,FALSE))/VLOOKUP(TEXT(A465,"0000"),'Sci11'!$A$3:$N$492,14,FALSE)*100</f>
        <v>0</v>
      </c>
      <c r="AW465" s="100">
        <f t="shared" si="510"/>
        <v>7</v>
      </c>
      <c r="AX465" s="101">
        <f>IFERROR(AW465/100*VLOOKUP(TEXT(A465,"0000"),'Sci11'!$A$3:$N$492,14,FALSE),"")</f>
        <v>0.77</v>
      </c>
      <c r="AY465" s="100">
        <f t="shared" si="511"/>
        <v>3</v>
      </c>
      <c r="AZ465" s="101">
        <f>IFERROR(AY465/100*VLOOKUP(TEXT(A465,"0000"),'Sci11'!$A$3:$N$492,14,FALSE),"")</f>
        <v>0.32999999999999996</v>
      </c>
      <c r="BA465" s="100">
        <f t="shared" si="462"/>
        <v>0</v>
      </c>
      <c r="BB465" s="101">
        <f>IFERROR(VLOOKUP(BA465,'Criteria Table'!$A$2:$I$102,2,FALSE),"")</f>
        <v>10</v>
      </c>
      <c r="BC465" s="101">
        <f t="shared" si="463"/>
        <v>10</v>
      </c>
      <c r="BD465" s="82">
        <f>IFERROR(VLOOKUP(A465,ATTx11!$A$2:$N$500,4,FALSE),"")</f>
        <v>83.92</v>
      </c>
      <c r="BE465" s="95">
        <f t="shared" si="464"/>
        <v>3</v>
      </c>
      <c r="BF465" s="96">
        <f t="shared" si="465"/>
        <v>86.92</v>
      </c>
      <c r="BG465" s="70">
        <f>IFERROR(VLOOKUP(A465,ATTx11!$A$2:$N$500,11,FALSE),"")</f>
        <v>16</v>
      </c>
      <c r="BH465" s="95">
        <f t="shared" si="466"/>
        <v>14.4</v>
      </c>
      <c r="BI465" s="70">
        <f>IFERROR(VLOOKUP(A465,ATTx11!$A$2:$N$500,12,FALSE),"")</f>
        <v>53</v>
      </c>
      <c r="BJ465" s="97">
        <f t="shared" si="467"/>
        <v>47.7</v>
      </c>
      <c r="BK465" s="84">
        <f>IFERROR(VLOOKUP(A465,ATTx11!$A$2:$N$500,7,FALSE),"")</f>
        <v>12</v>
      </c>
      <c r="BL465" s="97">
        <f t="shared" si="468"/>
        <v>10.8</v>
      </c>
      <c r="BM465" s="84">
        <f>IFERROR(VLOOKUP(A465,ATTx11!$A$2:$N$500,8,FALSE),"")</f>
        <v>31</v>
      </c>
      <c r="BN465" s="95">
        <f t="shared" si="469"/>
        <v>27.9</v>
      </c>
      <c r="BO465" s="95"/>
      <c r="BP465" s="83" t="str">
        <f>IFERROR(VLOOKUP(TEXT($A465,"0000"),'AYP11'!$B$3379:$AU$3800,17,FALSE),"")</f>
        <v/>
      </c>
      <c r="BQ465" s="75">
        <f>IFERROR(VLOOKUP(BP465,'Criteria Table'!$A$2:$I$102,2,FALSE),0)</f>
        <v>0</v>
      </c>
      <c r="BR465" s="95">
        <f t="shared" si="470"/>
        <v>0</v>
      </c>
      <c r="BS465" s="83" t="str">
        <f>IFERROR(VLOOKUP(TEXT($A465,"0000"),'AYP11'!$B$847:$AU$1268,17,FALSE),"")</f>
        <v/>
      </c>
      <c r="BT465" s="75">
        <f>IFERROR(VLOOKUP(BS465,'Criteria Table'!$A$2:$I$102,2,FALSE),0)</f>
        <v>0</v>
      </c>
      <c r="BU465" s="95">
        <f t="shared" si="471"/>
        <v>0</v>
      </c>
      <c r="BV465" s="83" t="str">
        <f>IFERROR(VLOOKUP(TEXT($A465,"0000"),'AYP11'!$B$2113:$AU$2534,17,FALSE),"")</f>
        <v/>
      </c>
      <c r="BW465" s="75">
        <f>IFERROR(VLOOKUP(BV465,'Criteria Table'!$A$2:$I$102,2,FALSE),0)</f>
        <v>0</v>
      </c>
      <c r="BX465" s="95">
        <f t="shared" si="472"/>
        <v>0</v>
      </c>
      <c r="BY465" s="83" t="str">
        <f>IFERROR(VLOOKUP(TEXT($A465,"0000"),'AYP11'!$B$425:$AU$846,17,FALSE),"")</f>
        <v/>
      </c>
      <c r="BZ465" s="75">
        <f>IFERROR(VLOOKUP(BY465,'Criteria Table'!$A$2:$I$102,2,FALSE),0)</f>
        <v>0</v>
      </c>
      <c r="CA465" s="95">
        <f t="shared" si="473"/>
        <v>0</v>
      </c>
      <c r="CB465" s="83" t="str">
        <f>IFERROR(VLOOKUP(TEXT($A465,"0000"),'AYP11'!$B$3:$AU$424,17,FALSE),"")</f>
        <v/>
      </c>
      <c r="CC465" s="95">
        <f>IFERROR(VLOOKUP(CB465,'Criteria Table'!$A$2:$I$102,2,FALSE),0)</f>
        <v>0</v>
      </c>
      <c r="CD465" s="95">
        <f t="shared" si="474"/>
        <v>0</v>
      </c>
      <c r="CE465" s="83" t="str">
        <f>IFERROR(VLOOKUP(TEXT($A465,"0000"),'AYP11'!$B$1269:$AU$1690,17,FALSE),"")</f>
        <v/>
      </c>
      <c r="CF465" s="95">
        <f>IFERROR(VLOOKUP(CE465,'Criteria Table'!$A$2:$I$102,2,FALSE),0)</f>
        <v>0</v>
      </c>
      <c r="CG465" s="95">
        <f t="shared" si="475"/>
        <v>0</v>
      </c>
      <c r="CH465" s="83" t="str">
        <f>IFERROR(VLOOKUP(TEXT($A465,"0000"),'AYP11'!$B$1691:$AU$2112,17,FALSE),"")</f>
        <v/>
      </c>
      <c r="CI465" s="95">
        <f>IFERROR(VLOOKUP(CH465,'Criteria Table'!$A$2:$I$102,2,FALSE),0)</f>
        <v>0</v>
      </c>
      <c r="CJ465" s="95">
        <f t="shared" si="476"/>
        <v>0</v>
      </c>
      <c r="CK465" s="83" t="str">
        <f>IFERROR(VLOOKUP(TEXT($A465,"0000"),'AYP11'!$B$2535:$AU$2956,17,FALSE),"")</f>
        <v/>
      </c>
      <c r="CL465" s="95">
        <f>IFERROR(VLOOKUP(CK465,'Criteria Table'!$A$2:$I$102,2,FALSE),0)</f>
        <v>0</v>
      </c>
      <c r="CM465" s="95">
        <f t="shared" si="477"/>
        <v>0</v>
      </c>
      <c r="CN465" s="76" t="str">
        <f>IFERROR(VLOOKUP(TEXT($A465,"0000"),'AYP11'!$B$3379:$AU$3800,23,FALSE),"")</f>
        <v/>
      </c>
      <c r="CO465" s="95">
        <f>IFERROR(VLOOKUP(CN465,'Criteria Table'!$A$2:$I$102,2,FALSE),0)</f>
        <v>0</v>
      </c>
      <c r="CP465" s="95">
        <f t="shared" si="478"/>
        <v>0</v>
      </c>
      <c r="CQ465" s="76" t="str">
        <f>IFERROR(VLOOKUP(TEXT($A465,"0000"),'AYP11'!$B$847:$AU$1268,23,FALSE),"")</f>
        <v/>
      </c>
      <c r="CR465" s="95">
        <f>IFERROR(VLOOKUP(CQ465,'Criteria Table'!$A$2:$I$102,2,FALSE),0)</f>
        <v>0</v>
      </c>
      <c r="CS465" s="95">
        <f t="shared" si="479"/>
        <v>0</v>
      </c>
      <c r="CT465" s="76" t="str">
        <f>IFERROR(VLOOKUP(TEXT($A465,"0000"),'AYP11'!$B$2113:$AU$2534,23,FALSE),"")</f>
        <v/>
      </c>
      <c r="CU465" s="95">
        <f>IFERROR(VLOOKUP(CT465,'Criteria Table'!$A$2:$I$102,2,FALSE),0)</f>
        <v>0</v>
      </c>
      <c r="CV465" s="95">
        <f t="shared" si="480"/>
        <v>0</v>
      </c>
      <c r="CW465" s="76" t="str">
        <f>IFERROR(VLOOKUP(TEXT($A465,"0000"),'AYP11'!$B$425:$AU$846,23,FALSE),"")</f>
        <v/>
      </c>
      <c r="CX465" s="95">
        <f>IFERROR(VLOOKUP(CW465,'Criteria Table'!$A$2:$I$102,2,FALSE),0)</f>
        <v>0</v>
      </c>
      <c r="CY465" s="95">
        <f t="shared" si="481"/>
        <v>0</v>
      </c>
      <c r="CZ465" s="76" t="str">
        <f>IFERROR(VLOOKUP(TEXT($A465,"0000"),'AYP11'!$B$3:$AU$424,23,FALSE),"")</f>
        <v/>
      </c>
      <c r="DA465" s="95">
        <f>IFERROR(VLOOKUP(CZ465,'Criteria Table'!$A$2:$I$102,2,FALSE),0)</f>
        <v>0</v>
      </c>
      <c r="DB465" s="95">
        <f t="shared" si="482"/>
        <v>0</v>
      </c>
      <c r="DC465" s="76" t="str">
        <f>IFERROR(VLOOKUP(TEXT($A465,"0000"),'AYP11'!$B$1269:$AU$1690,23,FALSE),"")</f>
        <v/>
      </c>
      <c r="DD465" s="95">
        <f>IFERROR(VLOOKUP(DC465,'Criteria Table'!$A$2:$I$102,2,FALSE),0)</f>
        <v>0</v>
      </c>
      <c r="DE465" s="95">
        <f t="shared" si="483"/>
        <v>0</v>
      </c>
      <c r="DF465" s="76" t="str">
        <f>IFERROR(VLOOKUP(TEXT($A465,"0000"),'AYP11'!$B$1691:$AU$2112,23,FALSE),"")</f>
        <v/>
      </c>
      <c r="DG465" s="95">
        <f>IFERROR(VLOOKUP(DF465,'Criteria Table'!$A$2:$I$102,2,FALSE),0)</f>
        <v>0</v>
      </c>
      <c r="DH465" s="95">
        <f t="shared" si="484"/>
        <v>0</v>
      </c>
      <c r="DI465" s="76" t="str">
        <f>IFERROR(VLOOKUP(TEXT($A465,"0000"),'AYP11'!$B$2535:$AU$2956,23,FALSE),"")</f>
        <v/>
      </c>
      <c r="DJ465" s="95">
        <f>IFERROR(VLOOKUP(DI465,'Criteria Table'!$A$2:$I$102,2,FALSE),0)</f>
        <v>0</v>
      </c>
      <c r="DK465" s="95">
        <f t="shared" si="485"/>
        <v>0</v>
      </c>
      <c r="DL465" s="91" t="str">
        <f>IFERROR(VLOOKUP(TEXT($A465,"0000"),'AYP11'!$B$3379:$AU$3800,11,FALSE),"")</f>
        <v/>
      </c>
      <c r="DM465" s="95">
        <f t="shared" si="486"/>
        <v>0</v>
      </c>
      <c r="DN465" s="95">
        <f t="shared" si="487"/>
        <v>0</v>
      </c>
      <c r="DO465" s="91" t="str">
        <f>IFERROR(VLOOKUP(TEXT($A465,"0000"),'AYP11'!$B$847:$AU$1268,11,FALSE),"")</f>
        <v/>
      </c>
      <c r="DP465" s="95">
        <f t="shared" si="488"/>
        <v>0</v>
      </c>
      <c r="DQ465" s="95">
        <f t="shared" si="489"/>
        <v>0</v>
      </c>
      <c r="DR465" s="91" t="str">
        <f>IFERROR(VLOOKUP(TEXT($A465,"0000"),'AYP11'!$B$2113:$AU$2534,11,FALSE),"")</f>
        <v/>
      </c>
      <c r="DS465" s="95">
        <f t="shared" si="490"/>
        <v>0</v>
      </c>
      <c r="DT465" s="95">
        <f t="shared" si="491"/>
        <v>0</v>
      </c>
      <c r="DU465" s="91" t="str">
        <f>IFERROR(VLOOKUP(TEXT($A465,"0000"),'AYP11'!$B$425:$AU$846,11,FALSE),"")</f>
        <v/>
      </c>
      <c r="DV465" s="95">
        <f t="shared" si="492"/>
        <v>0</v>
      </c>
      <c r="DW465" s="95">
        <f t="shared" si="493"/>
        <v>0</v>
      </c>
      <c r="DX465" s="91" t="str">
        <f>IFERROR(VLOOKUP(TEXT($A465,"0000"),'AYP11'!$B$3:$AU$424,11,FALSE),"")</f>
        <v/>
      </c>
      <c r="DY465" s="95">
        <f t="shared" si="494"/>
        <v>0</v>
      </c>
      <c r="DZ465" s="95">
        <f t="shared" si="495"/>
        <v>0</v>
      </c>
      <c r="EA465" s="91" t="str">
        <f>IFERROR(VLOOKUP(TEXT($A465,"0000"),'AYP11'!$B$1269:$AU$1690,11,FALSE),"")</f>
        <v/>
      </c>
      <c r="EB465" s="95">
        <f t="shared" si="496"/>
        <v>0</v>
      </c>
      <c r="EC465" s="95">
        <f t="shared" si="497"/>
        <v>0</v>
      </c>
      <c r="ED465" s="91" t="str">
        <f>IFERROR(VLOOKUP(TEXT($A465,"0000"),'AYP11'!$B$1691:$AU$2112,11,FALSE),"")</f>
        <v/>
      </c>
      <c r="EE465" s="95">
        <f t="shared" si="498"/>
        <v>0</v>
      </c>
      <c r="EF465" s="95">
        <f t="shared" si="499"/>
        <v>0</v>
      </c>
      <c r="EG465" s="91" t="str">
        <f>IFERROR(VLOOKUP(TEXT($A465,"0000"),'AYP11'!$B$2535:$AU$2956,11,FALSE),"")</f>
        <v/>
      </c>
      <c r="EH465" s="95">
        <f t="shared" si="500"/>
        <v>0</v>
      </c>
      <c r="EI465" s="95">
        <f t="shared" si="501"/>
        <v>0</v>
      </c>
      <c r="EP465" s="34">
        <v>44</v>
      </c>
      <c r="EQ465" s="102" t="s">
        <v>2040</v>
      </c>
    </row>
    <row r="466" spans="1:147" x14ac:dyDescent="0.25">
      <c r="A466" s="248">
        <v>9002</v>
      </c>
      <c r="B466" s="291" t="e">
        <f t="shared" si="448"/>
        <v>#DIV/0!</v>
      </c>
      <c r="C466" s="50">
        <f>IFERROR(VLOOKUP(TEXT($A466,"0000"),'R-M11'!$A$2:$AA$500,4,FALSE),0)</f>
        <v>0</v>
      </c>
      <c r="D466" s="291" t="e">
        <f t="shared" si="449"/>
        <v>#DIV/0!</v>
      </c>
      <c r="E466" s="98">
        <f>IFERROR(SUM(VLOOKUP(TEXT($A466,"0000"),'R-M11'!$A$2:$AA$500,5,FALSE),VLOOKUP(TEXT($A466,"0000"),'R-M11'!$A$2:$AA$500,6,FALSE)),0)</f>
        <v>0</v>
      </c>
      <c r="F466" s="58">
        <f>IFERROR(VLOOKUP(TEXT($A466,"0000"),'R-M11'!$A$2:$AA$500,14,FALSE),0)</f>
        <v>0</v>
      </c>
      <c r="G466" s="230" t="str">
        <f t="shared" si="502"/>
        <v/>
      </c>
      <c r="H466" s="97">
        <f t="shared" si="450"/>
        <v>0</v>
      </c>
      <c r="I466" s="230" t="str">
        <f t="shared" si="503"/>
        <v/>
      </c>
      <c r="J466" s="97" t="str">
        <f t="shared" si="451"/>
        <v/>
      </c>
      <c r="K466" s="230" t="str">
        <f t="shared" si="452"/>
        <v/>
      </c>
      <c r="L466" s="121" t="str">
        <f>IFERROR(VLOOKUP(K466,'Criteria Table'!$A$2:$I$102,2,FALSE),"")</f>
        <v/>
      </c>
      <c r="M466" s="230">
        <f t="shared" si="453"/>
        <v>0</v>
      </c>
      <c r="N466" s="286" t="e">
        <f t="shared" si="454"/>
        <v>#VALUE!</v>
      </c>
      <c r="O466" s="50" t="str">
        <f>IFERROR(VLOOKUP(TEXT($A466,"0000"),'R-M11'!$A$2:$AA$500,17,FALSE),"")</f>
        <v/>
      </c>
      <c r="P466" s="286" t="e">
        <f t="shared" si="455"/>
        <v>#DIV/0!</v>
      </c>
      <c r="Q466" s="98">
        <f>IFERROR(SUM(VLOOKUP(TEXT($A466,"0000"),'R-M11'!$A$2:$AA$500,18,FALSE),VLOOKUP(TEXT($A466,"0000"),'R-M11'!$A$2:$AA$500,19,FALSE)),0)</f>
        <v>0</v>
      </c>
      <c r="R466" s="69">
        <f>IFERROR(VLOOKUP(TEXT($A466,"0000"),'R-M11'!$A$2:$AA$500,27,FALSE),0)</f>
        <v>0</v>
      </c>
      <c r="S466" s="121" t="str">
        <f t="shared" si="504"/>
        <v/>
      </c>
      <c r="T466" s="70" t="str">
        <f t="shared" si="456"/>
        <v/>
      </c>
      <c r="U466" s="121" t="str">
        <f t="shared" si="505"/>
        <v/>
      </c>
      <c r="V466" s="70" t="str">
        <f t="shared" si="457"/>
        <v/>
      </c>
      <c r="W466" s="121" t="str">
        <f t="shared" si="458"/>
        <v/>
      </c>
      <c r="X466" s="124" t="str">
        <f>IFERROR(VLOOKUP(W466,'Criteria Table'!$A$2:$I$102,2,FALSE),"")</f>
        <v/>
      </c>
      <c r="Y466" s="121">
        <f t="shared" si="459"/>
        <v>0</v>
      </c>
      <c r="Z466" s="92" t="str">
        <f>IFERROR(IF(VLOOKUP(A466,'SG11'!$A$3:$AI$500,18,FALSE)="","NA",VLOOKUP(A466,'SG11'!$A$3:$AI$500,18,FALSE)),"")</f>
        <v/>
      </c>
      <c r="AA466" s="75" t="str">
        <f>IFERROR(VLOOKUP(Z466,'Criteria Table'!$A$2:$I$102,6,FALSE),"NA")</f>
        <v>NA</v>
      </c>
      <c r="AB466" s="95">
        <f t="shared" si="506"/>
        <v>0</v>
      </c>
      <c r="AC466" s="84" t="str">
        <f>IFERROR(IF(VLOOKUP(A466,'SG11'!$A$3:$AI$500,19,FALSE)="","NA",VLOOKUP(A466,'SG11'!$A$3:$AI$500,19,FALSE)),"")</f>
        <v/>
      </c>
      <c r="AD466" s="75" t="str">
        <f>IFERROR(VLOOKUP(AC466,'Criteria Table'!$A$2:$I$102,6,FALSE),"NA")</f>
        <v>NA</v>
      </c>
      <c r="AE466" s="95">
        <f t="shared" si="507"/>
        <v>0</v>
      </c>
      <c r="AF466" s="92" t="str">
        <f>IFERROR(IF(VLOOKUP(A466,'SG11'!$A$3:$AI$500,20,FALSE)="","NA",VLOOKUP(A466,'SG11'!$A$3:$AI$500,20,FALSE)),"")</f>
        <v/>
      </c>
      <c r="AG466" s="75" t="str">
        <f>IFERROR(VLOOKUP(AF466,'Criteria Table'!$A$2:$I$102,6,FALSE),"NA")</f>
        <v>NA</v>
      </c>
      <c r="AH466" s="95">
        <f t="shared" si="508"/>
        <v>0</v>
      </c>
      <c r="AI466" s="84" t="str">
        <f>IFERROR(IF(VLOOKUP(A466,'SG11'!$A$3:$AI$500,21,FALSE)="","NA",VLOOKUP(A466,'SG11'!$A$3:$AI$500,21,FALSE)),"")</f>
        <v/>
      </c>
      <c r="AJ466" s="75" t="str">
        <f>IFERROR(VLOOKUP(AI466,'Criteria Table'!$A$2:$I$102,6,FALSE),"NA")</f>
        <v>NA</v>
      </c>
      <c r="AK466" s="95">
        <f t="shared" si="509"/>
        <v>0</v>
      </c>
      <c r="AL466" s="99" t="str">
        <f>IFERROR(VLOOKUP(TEXT(A466,"0000"),'W11'!$A$1:$E$500,4,FALSE)/AP466*100,"")</f>
        <v/>
      </c>
      <c r="AM466" s="97" t="str">
        <f>IFERROR(VLOOKUP(TEXT(A466,"0000"),'W11'!$A$1:$E$500,4,FALSE),"")</f>
        <v/>
      </c>
      <c r="AN466" s="99" t="str">
        <f t="shared" si="460"/>
        <v/>
      </c>
      <c r="AO466" s="97" t="str">
        <f t="shared" si="461"/>
        <v/>
      </c>
      <c r="AP466" s="99" t="str">
        <f>IFERROR(VLOOKUP(TEXT(A466,"0000"),'W11'!$A$1:$E$500,5,FALSE),"")</f>
        <v/>
      </c>
      <c r="AQ466" s="97">
        <f>IFERROR(VLOOKUP(ROUND(AL466,0),'Criteria Table'!$A$2:$I$102,4,FALSE),0)</f>
        <v>0</v>
      </c>
      <c r="AR466" s="128"/>
      <c r="AS466" s="95"/>
      <c r="AT466" s="95"/>
      <c r="AU466" s="100" t="str">
        <f>IFERROR(VLOOKUP(TEXT(A466,"0000"),'Sci11'!$A$3:$N$492,4,FALSE)/VLOOKUP(TEXT(A466,"0000"),'Sci11'!$A$3:$N$492,14,FALSE)*100,"")</f>
        <v/>
      </c>
      <c r="AV466" s="101" t="e">
        <f>SUM(VLOOKUP(TEXT(A466,"0000"),'Sci11'!$A$3:$N$492,5,FALSE),VLOOKUP(TEXT(A466,"0000"),'Sci11'!$A$3:$N$492,6,FALSE))/VLOOKUP(TEXT(A466,"0000"),'Sci11'!$A$3:$N$492,14,FALSE)*100</f>
        <v>#N/A</v>
      </c>
      <c r="AW466" s="100" t="str">
        <f t="shared" si="510"/>
        <v/>
      </c>
      <c r="AX466" s="101" t="str">
        <f>IFERROR(AW466/100*VLOOKUP(TEXT(A466,"0000"),'Sci11'!$A$3:$N$492,14,FALSE),"")</f>
        <v/>
      </c>
      <c r="AY466" s="100" t="str">
        <f t="shared" si="511"/>
        <v/>
      </c>
      <c r="AZ466" s="101" t="str">
        <f>IFERROR(AY466/100*VLOOKUP(TEXT(A466,"0000"),'Sci11'!$A$3:$N$492,14,FALSE),"")</f>
        <v/>
      </c>
      <c r="BA466" s="100" t="str">
        <f t="shared" si="462"/>
        <v/>
      </c>
      <c r="BB466" s="101" t="str">
        <f>IFERROR(VLOOKUP(BA466,'Criteria Table'!$A$2:$I$102,2,FALSE),"")</f>
        <v/>
      </c>
      <c r="BC466" s="101">
        <f t="shared" si="463"/>
        <v>0</v>
      </c>
      <c r="BD466" s="82">
        <f>IFERROR(VLOOKUP(A466,ATTx11!$A$2:$N$500,4,FALSE),"")</f>
        <v>0</v>
      </c>
      <c r="BE466" s="95">
        <f t="shared" si="464"/>
        <v>3</v>
      </c>
      <c r="BF466" s="96">
        <f t="shared" si="465"/>
        <v>3</v>
      </c>
      <c r="BG466" s="70">
        <f>IFERROR(VLOOKUP(A466,ATTx11!$A$2:$N$500,11,FALSE),"")</f>
        <v>0</v>
      </c>
      <c r="BH466" s="95">
        <f t="shared" si="466"/>
        <v>0</v>
      </c>
      <c r="BI466" s="70">
        <f>IFERROR(VLOOKUP(A466,ATTx11!$A$2:$N$500,12,FALSE),"")</f>
        <v>0</v>
      </c>
      <c r="BJ466" s="97">
        <f t="shared" si="467"/>
        <v>0</v>
      </c>
      <c r="BK466" s="84">
        <f>IFERROR(VLOOKUP(A466,ATTx11!$A$2:$N$500,7,FALSE),"")</f>
        <v>0</v>
      </c>
      <c r="BL466" s="97">
        <f t="shared" si="468"/>
        <v>0</v>
      </c>
      <c r="BM466" s="84">
        <f>IFERROR(VLOOKUP(A466,ATTx11!$A$2:$N$500,8,FALSE),"")</f>
        <v>0</v>
      </c>
      <c r="BN466" s="95">
        <f t="shared" si="469"/>
        <v>0</v>
      </c>
      <c r="BO466" s="95"/>
      <c r="BP466" s="83" t="str">
        <f>IFERROR(VLOOKUP(TEXT($A466,"0000"),'AYP11'!$B$3379:$AU$3800,17,FALSE),"")</f>
        <v/>
      </c>
      <c r="BQ466" s="75">
        <f>IFERROR(VLOOKUP(BP466,'Criteria Table'!$A$2:$I$102,2,FALSE),0)</f>
        <v>0</v>
      </c>
      <c r="BR466" s="95">
        <f t="shared" si="470"/>
        <v>0</v>
      </c>
      <c r="BS466" s="83" t="str">
        <f>IFERROR(VLOOKUP(TEXT($A466,"0000"),'AYP11'!$B$847:$AU$1268,17,FALSE),"")</f>
        <v/>
      </c>
      <c r="BT466" s="75">
        <f>IFERROR(VLOOKUP(BS466,'Criteria Table'!$A$2:$I$102,2,FALSE),0)</f>
        <v>0</v>
      </c>
      <c r="BU466" s="95">
        <f t="shared" si="471"/>
        <v>0</v>
      </c>
      <c r="BV466" s="83" t="str">
        <f>IFERROR(VLOOKUP(TEXT($A466,"0000"),'AYP11'!$B$2113:$AU$2534,17,FALSE),"")</f>
        <v/>
      </c>
      <c r="BW466" s="75">
        <f>IFERROR(VLOOKUP(BV466,'Criteria Table'!$A$2:$I$102,2,FALSE),0)</f>
        <v>0</v>
      </c>
      <c r="BX466" s="95">
        <f t="shared" si="472"/>
        <v>0</v>
      </c>
      <c r="BY466" s="83" t="str">
        <f>IFERROR(VLOOKUP(TEXT($A466,"0000"),'AYP11'!$B$425:$AU$846,17,FALSE),"")</f>
        <v/>
      </c>
      <c r="BZ466" s="75">
        <f>IFERROR(VLOOKUP(BY466,'Criteria Table'!$A$2:$I$102,2,FALSE),0)</f>
        <v>0</v>
      </c>
      <c r="CA466" s="95">
        <f t="shared" si="473"/>
        <v>0</v>
      </c>
      <c r="CB466" s="83" t="str">
        <f>IFERROR(VLOOKUP(TEXT($A466,"0000"),'AYP11'!$B$3:$AU$424,17,FALSE),"")</f>
        <v/>
      </c>
      <c r="CC466" s="95">
        <f>IFERROR(VLOOKUP(CB466,'Criteria Table'!$A$2:$I$102,2,FALSE),0)</f>
        <v>0</v>
      </c>
      <c r="CD466" s="95">
        <f t="shared" si="474"/>
        <v>0</v>
      </c>
      <c r="CE466" s="83" t="str">
        <f>IFERROR(VLOOKUP(TEXT($A466,"0000"),'AYP11'!$B$1269:$AU$1690,17,FALSE),"")</f>
        <v/>
      </c>
      <c r="CF466" s="95">
        <f>IFERROR(VLOOKUP(CE466,'Criteria Table'!$A$2:$I$102,2,FALSE),0)</f>
        <v>0</v>
      </c>
      <c r="CG466" s="95">
        <f t="shared" si="475"/>
        <v>0</v>
      </c>
      <c r="CH466" s="83" t="str">
        <f>IFERROR(VLOOKUP(TEXT($A466,"0000"),'AYP11'!$B$1691:$AU$2112,17,FALSE),"")</f>
        <v/>
      </c>
      <c r="CI466" s="95">
        <f>IFERROR(VLOOKUP(CH466,'Criteria Table'!$A$2:$I$102,2,FALSE),0)</f>
        <v>0</v>
      </c>
      <c r="CJ466" s="95">
        <f t="shared" si="476"/>
        <v>0</v>
      </c>
      <c r="CK466" s="83" t="str">
        <f>IFERROR(VLOOKUP(TEXT($A466,"0000"),'AYP11'!$B$2535:$AU$2956,17,FALSE),"")</f>
        <v/>
      </c>
      <c r="CL466" s="95">
        <f>IFERROR(VLOOKUP(CK466,'Criteria Table'!$A$2:$I$102,2,FALSE),0)</f>
        <v>0</v>
      </c>
      <c r="CM466" s="95">
        <f t="shared" si="477"/>
        <v>0</v>
      </c>
      <c r="CN466" s="76" t="str">
        <f>IFERROR(VLOOKUP(TEXT($A466,"0000"),'AYP11'!$B$3379:$AU$3800,23,FALSE),"")</f>
        <v/>
      </c>
      <c r="CO466" s="95">
        <f>IFERROR(VLOOKUP(CN466,'Criteria Table'!$A$2:$I$102,2,FALSE),0)</f>
        <v>0</v>
      </c>
      <c r="CP466" s="95">
        <f t="shared" si="478"/>
        <v>0</v>
      </c>
      <c r="CQ466" s="76" t="str">
        <f>IFERROR(VLOOKUP(TEXT($A466,"0000"),'AYP11'!$B$847:$AU$1268,23,FALSE),"")</f>
        <v/>
      </c>
      <c r="CR466" s="95">
        <f>IFERROR(VLOOKUP(CQ466,'Criteria Table'!$A$2:$I$102,2,FALSE),0)</f>
        <v>0</v>
      </c>
      <c r="CS466" s="95">
        <f t="shared" si="479"/>
        <v>0</v>
      </c>
      <c r="CT466" s="76" t="str">
        <f>IFERROR(VLOOKUP(TEXT($A466,"0000"),'AYP11'!$B$2113:$AU$2534,23,FALSE),"")</f>
        <v/>
      </c>
      <c r="CU466" s="95">
        <f>IFERROR(VLOOKUP(CT466,'Criteria Table'!$A$2:$I$102,2,FALSE),0)</f>
        <v>0</v>
      </c>
      <c r="CV466" s="95">
        <f t="shared" si="480"/>
        <v>0</v>
      </c>
      <c r="CW466" s="76" t="str">
        <f>IFERROR(VLOOKUP(TEXT($A466,"0000"),'AYP11'!$B$425:$AU$846,23,FALSE),"")</f>
        <v/>
      </c>
      <c r="CX466" s="95">
        <f>IFERROR(VLOOKUP(CW466,'Criteria Table'!$A$2:$I$102,2,FALSE),0)</f>
        <v>0</v>
      </c>
      <c r="CY466" s="95">
        <f t="shared" si="481"/>
        <v>0</v>
      </c>
      <c r="CZ466" s="76" t="str">
        <f>IFERROR(VLOOKUP(TEXT($A466,"0000"),'AYP11'!$B$3:$AU$424,23,FALSE),"")</f>
        <v/>
      </c>
      <c r="DA466" s="95">
        <f>IFERROR(VLOOKUP(CZ466,'Criteria Table'!$A$2:$I$102,2,FALSE),0)</f>
        <v>0</v>
      </c>
      <c r="DB466" s="95">
        <f t="shared" si="482"/>
        <v>0</v>
      </c>
      <c r="DC466" s="76" t="str">
        <f>IFERROR(VLOOKUP(TEXT($A466,"0000"),'AYP11'!$B$1269:$AU$1690,23,FALSE),"")</f>
        <v/>
      </c>
      <c r="DD466" s="95">
        <f>IFERROR(VLOOKUP(DC466,'Criteria Table'!$A$2:$I$102,2,FALSE),0)</f>
        <v>0</v>
      </c>
      <c r="DE466" s="95">
        <f t="shared" si="483"/>
        <v>0</v>
      </c>
      <c r="DF466" s="76" t="str">
        <f>IFERROR(VLOOKUP(TEXT($A466,"0000"),'AYP11'!$B$1691:$AU$2112,23,FALSE),"")</f>
        <v/>
      </c>
      <c r="DG466" s="95">
        <f>IFERROR(VLOOKUP(DF466,'Criteria Table'!$A$2:$I$102,2,FALSE),0)</f>
        <v>0</v>
      </c>
      <c r="DH466" s="95">
        <f t="shared" si="484"/>
        <v>0</v>
      </c>
      <c r="DI466" s="76" t="str">
        <f>IFERROR(VLOOKUP(TEXT($A466,"0000"),'AYP11'!$B$2535:$AU$2956,23,FALSE),"")</f>
        <v/>
      </c>
      <c r="DJ466" s="95">
        <f>IFERROR(VLOOKUP(DI466,'Criteria Table'!$A$2:$I$102,2,FALSE),0)</f>
        <v>0</v>
      </c>
      <c r="DK466" s="95">
        <f t="shared" si="485"/>
        <v>0</v>
      </c>
      <c r="DL466" s="91" t="str">
        <f>IFERROR(VLOOKUP(TEXT($A466,"0000"),'AYP11'!$B$3379:$AU$3800,11,FALSE),"")</f>
        <v/>
      </c>
      <c r="DM466" s="95">
        <f t="shared" si="486"/>
        <v>0</v>
      </c>
      <c r="DN466" s="95">
        <f t="shared" si="487"/>
        <v>0</v>
      </c>
      <c r="DO466" s="91" t="str">
        <f>IFERROR(VLOOKUP(TEXT($A466,"0000"),'AYP11'!$B$847:$AU$1268,11,FALSE),"")</f>
        <v/>
      </c>
      <c r="DP466" s="95">
        <f t="shared" si="488"/>
        <v>0</v>
      </c>
      <c r="DQ466" s="95">
        <f t="shared" si="489"/>
        <v>0</v>
      </c>
      <c r="DR466" s="91" t="str">
        <f>IFERROR(VLOOKUP(TEXT($A466,"0000"),'AYP11'!$B$2113:$AU$2534,11,FALSE),"")</f>
        <v/>
      </c>
      <c r="DS466" s="95">
        <f t="shared" si="490"/>
        <v>0</v>
      </c>
      <c r="DT466" s="95">
        <f t="shared" si="491"/>
        <v>0</v>
      </c>
      <c r="DU466" s="91" t="str">
        <f>IFERROR(VLOOKUP(TEXT($A466,"0000"),'AYP11'!$B$425:$AU$846,11,FALSE),"")</f>
        <v/>
      </c>
      <c r="DV466" s="95">
        <f t="shared" si="492"/>
        <v>0</v>
      </c>
      <c r="DW466" s="95">
        <f t="shared" si="493"/>
        <v>0</v>
      </c>
      <c r="DX466" s="91" t="str">
        <f>IFERROR(VLOOKUP(TEXT($A466,"0000"),'AYP11'!$B$3:$AU$424,11,FALSE),"")</f>
        <v/>
      </c>
      <c r="DY466" s="95">
        <f t="shared" si="494"/>
        <v>0</v>
      </c>
      <c r="DZ466" s="95">
        <f t="shared" si="495"/>
        <v>0</v>
      </c>
      <c r="EA466" s="91" t="str">
        <f>IFERROR(VLOOKUP(TEXT($A466,"0000"),'AYP11'!$B$1269:$AU$1690,11,FALSE),"")</f>
        <v/>
      </c>
      <c r="EB466" s="95">
        <f t="shared" si="496"/>
        <v>0</v>
      </c>
      <c r="EC466" s="95">
        <f t="shared" si="497"/>
        <v>0</v>
      </c>
      <c r="ED466" s="91" t="str">
        <f>IFERROR(VLOOKUP(TEXT($A466,"0000"),'AYP11'!$B$1691:$AU$2112,11,FALSE),"")</f>
        <v/>
      </c>
      <c r="EE466" s="95">
        <f t="shared" si="498"/>
        <v>0</v>
      </c>
      <c r="EF466" s="95">
        <f t="shared" si="499"/>
        <v>0</v>
      </c>
      <c r="EG466" s="91" t="str">
        <f>IFERROR(VLOOKUP(TEXT($A466,"0000"),'AYP11'!$B$2535:$AU$2956,11,FALSE),"")</f>
        <v/>
      </c>
      <c r="EH466" s="95">
        <f t="shared" si="500"/>
        <v>0</v>
      </c>
      <c r="EI466" s="95">
        <f t="shared" si="501"/>
        <v>0</v>
      </c>
      <c r="EP466" s="34">
        <v>100</v>
      </c>
      <c r="EQ466" s="102" t="s">
        <v>1325</v>
      </c>
    </row>
    <row r="467" spans="1:147" x14ac:dyDescent="0.25">
      <c r="A467" s="248">
        <v>9005</v>
      </c>
      <c r="B467" s="291" t="e">
        <f t="shared" si="448"/>
        <v>#DIV/0!</v>
      </c>
      <c r="C467" s="50">
        <f>IFERROR(VLOOKUP(TEXT($A467,"0000"),'R-M11'!$A$2:$AA$500,4,FALSE),0)</f>
        <v>0</v>
      </c>
      <c r="D467" s="291" t="e">
        <f t="shared" si="449"/>
        <v>#DIV/0!</v>
      </c>
      <c r="E467" s="98">
        <f>IFERROR(SUM(VLOOKUP(TEXT($A467,"0000"),'R-M11'!$A$2:$AA$500,5,FALSE),VLOOKUP(TEXT($A467,"0000"),'R-M11'!$A$2:$AA$500,6,FALSE)),0)</f>
        <v>0</v>
      </c>
      <c r="F467" s="58">
        <f>IFERROR(VLOOKUP(TEXT($A467,"0000"),'R-M11'!$A$2:$AA$500,14,FALSE),0)</f>
        <v>0</v>
      </c>
      <c r="G467" s="230" t="str">
        <f t="shared" si="502"/>
        <v/>
      </c>
      <c r="H467" s="97">
        <f t="shared" si="450"/>
        <v>0</v>
      </c>
      <c r="I467" s="230" t="str">
        <f t="shared" si="503"/>
        <v/>
      </c>
      <c r="J467" s="97" t="str">
        <f t="shared" si="451"/>
        <v/>
      </c>
      <c r="K467" s="230" t="str">
        <f t="shared" si="452"/>
        <v/>
      </c>
      <c r="L467" s="121" t="str">
        <f>IFERROR(VLOOKUP(K467,'Criteria Table'!$A$2:$I$102,2,FALSE),"")</f>
        <v/>
      </c>
      <c r="M467" s="230">
        <f t="shared" si="453"/>
        <v>0</v>
      </c>
      <c r="N467" s="286" t="e">
        <f t="shared" si="454"/>
        <v>#VALUE!</v>
      </c>
      <c r="O467" s="50" t="str">
        <f>IFERROR(VLOOKUP(TEXT($A467,"0000"),'R-M11'!$A$2:$AA$500,17,FALSE),"")</f>
        <v/>
      </c>
      <c r="P467" s="286" t="e">
        <f t="shared" si="455"/>
        <v>#DIV/0!</v>
      </c>
      <c r="Q467" s="98">
        <f>IFERROR(SUM(VLOOKUP(TEXT($A467,"0000"),'R-M11'!$A$2:$AA$500,18,FALSE),VLOOKUP(TEXT($A467,"0000"),'R-M11'!$A$2:$AA$500,19,FALSE)),0)</f>
        <v>0</v>
      </c>
      <c r="R467" s="69">
        <f>IFERROR(VLOOKUP(TEXT($A467,"0000"),'R-M11'!$A$2:$AA$500,27,FALSE),0)</f>
        <v>0</v>
      </c>
      <c r="S467" s="121" t="str">
        <f t="shared" si="504"/>
        <v/>
      </c>
      <c r="T467" s="70" t="str">
        <f t="shared" si="456"/>
        <v/>
      </c>
      <c r="U467" s="121" t="str">
        <f t="shared" si="505"/>
        <v/>
      </c>
      <c r="V467" s="70" t="str">
        <f t="shared" si="457"/>
        <v/>
      </c>
      <c r="W467" s="121" t="str">
        <f t="shared" si="458"/>
        <v/>
      </c>
      <c r="X467" s="124" t="str">
        <f>IFERROR(VLOOKUP(W467,'Criteria Table'!$A$2:$I$102,2,FALSE),"")</f>
        <v/>
      </c>
      <c r="Y467" s="121">
        <f t="shared" si="459"/>
        <v>0</v>
      </c>
      <c r="Z467" s="92" t="str">
        <f>IFERROR(IF(VLOOKUP(A467,'SG11'!$A$3:$AI$500,18,FALSE)="","NA",VLOOKUP(A467,'SG11'!$A$3:$AI$500,18,FALSE)),"")</f>
        <v/>
      </c>
      <c r="AA467" s="75" t="str">
        <f>IFERROR(VLOOKUP(Z467,'Criteria Table'!$A$2:$I$102,6,FALSE),"NA")</f>
        <v>NA</v>
      </c>
      <c r="AB467" s="95">
        <f t="shared" si="506"/>
        <v>0</v>
      </c>
      <c r="AC467" s="84" t="str">
        <f>IFERROR(IF(VLOOKUP(A467,'SG11'!$A$3:$AI$500,19,FALSE)="","NA",VLOOKUP(A467,'SG11'!$A$3:$AI$500,19,FALSE)),"")</f>
        <v/>
      </c>
      <c r="AD467" s="75" t="str">
        <f>IFERROR(VLOOKUP(AC467,'Criteria Table'!$A$2:$I$102,6,FALSE),"NA")</f>
        <v>NA</v>
      </c>
      <c r="AE467" s="95">
        <f t="shared" si="507"/>
        <v>0</v>
      </c>
      <c r="AF467" s="92" t="str">
        <f>IFERROR(IF(VLOOKUP(A467,'SG11'!$A$3:$AI$500,20,FALSE)="","NA",VLOOKUP(A467,'SG11'!$A$3:$AI$500,20,FALSE)),"")</f>
        <v/>
      </c>
      <c r="AG467" s="75" t="str">
        <f>IFERROR(VLOOKUP(AF467,'Criteria Table'!$A$2:$I$102,6,FALSE),"NA")</f>
        <v>NA</v>
      </c>
      <c r="AH467" s="95">
        <f t="shared" si="508"/>
        <v>0</v>
      </c>
      <c r="AI467" s="84" t="str">
        <f>IFERROR(IF(VLOOKUP(A467,'SG11'!$A$3:$AI$500,21,FALSE)="","NA",VLOOKUP(A467,'SG11'!$A$3:$AI$500,21,FALSE)),"")</f>
        <v/>
      </c>
      <c r="AJ467" s="75" t="str">
        <f>IFERROR(VLOOKUP(AI467,'Criteria Table'!$A$2:$I$102,6,FALSE),"NA")</f>
        <v>NA</v>
      </c>
      <c r="AK467" s="95">
        <f t="shared" si="509"/>
        <v>0</v>
      </c>
      <c r="AL467" s="99" t="str">
        <f>IFERROR(VLOOKUP(TEXT(A467,"0000"),'W11'!$A$1:$E$500,4,FALSE)/AP467*100,"")</f>
        <v/>
      </c>
      <c r="AM467" s="97" t="str">
        <f>IFERROR(VLOOKUP(TEXT(A467,"0000"),'W11'!$A$1:$E$500,4,FALSE),"")</f>
        <v/>
      </c>
      <c r="AN467" s="99" t="str">
        <f t="shared" si="460"/>
        <v/>
      </c>
      <c r="AO467" s="97" t="str">
        <f t="shared" si="461"/>
        <v/>
      </c>
      <c r="AP467" s="99" t="str">
        <f>IFERROR(VLOOKUP(TEXT(A467,"0000"),'W11'!$A$1:$E$500,5,FALSE),"")</f>
        <v/>
      </c>
      <c r="AQ467" s="97">
        <f>IFERROR(VLOOKUP(ROUND(AL467,0),'Criteria Table'!$A$2:$I$102,4,FALSE),0)</f>
        <v>0</v>
      </c>
      <c r="AR467" s="128"/>
      <c r="AS467" s="95"/>
      <c r="AT467" s="95"/>
      <c r="AU467" s="100" t="str">
        <f>IFERROR(VLOOKUP(TEXT(A467,"0000"),'Sci11'!$A$3:$N$492,4,FALSE)/VLOOKUP(TEXT(A467,"0000"),'Sci11'!$A$3:$N$492,14,FALSE)*100,"")</f>
        <v/>
      </c>
      <c r="AV467" s="101" t="e">
        <f>SUM(VLOOKUP(TEXT(A467,"0000"),'Sci11'!$A$3:$N$492,5,FALSE),VLOOKUP(TEXT(A467,"0000"),'Sci11'!$A$3:$N$492,6,FALSE))/VLOOKUP(TEXT(A467,"0000"),'Sci11'!$A$3:$N$492,14,FALSE)*100</f>
        <v>#N/A</v>
      </c>
      <c r="AW467" s="100" t="str">
        <f t="shared" si="510"/>
        <v/>
      </c>
      <c r="AX467" s="101" t="str">
        <f>IFERROR(AW467/100*VLOOKUP(TEXT(A467,"0000"),'Sci11'!$A$3:$N$492,14,FALSE),"")</f>
        <v/>
      </c>
      <c r="AY467" s="100" t="str">
        <f t="shared" si="511"/>
        <v/>
      </c>
      <c r="AZ467" s="101" t="str">
        <f>IFERROR(AY467/100*VLOOKUP(TEXT(A467,"0000"),'Sci11'!$A$3:$N$492,14,FALSE),"")</f>
        <v/>
      </c>
      <c r="BA467" s="100" t="str">
        <f t="shared" si="462"/>
        <v/>
      </c>
      <c r="BB467" s="101" t="str">
        <f>IFERROR(VLOOKUP(BA467,'Criteria Table'!$A$2:$I$102,2,FALSE),"")</f>
        <v/>
      </c>
      <c r="BC467" s="101">
        <f t="shared" si="463"/>
        <v>0</v>
      </c>
      <c r="BD467" s="82">
        <f>IFERROR(VLOOKUP(A467,ATTx11!$A$2:$N$500,4,FALSE),"")</f>
        <v>0</v>
      </c>
      <c r="BE467" s="95">
        <f t="shared" si="464"/>
        <v>3</v>
      </c>
      <c r="BF467" s="96">
        <f t="shared" si="465"/>
        <v>3</v>
      </c>
      <c r="BG467" s="70">
        <f>IFERROR(VLOOKUP(A467,ATTx11!$A$2:$N$500,11,FALSE),"")</f>
        <v>0</v>
      </c>
      <c r="BH467" s="95">
        <f t="shared" si="466"/>
        <v>0</v>
      </c>
      <c r="BI467" s="70">
        <f>IFERROR(VLOOKUP(A467,ATTx11!$A$2:$N$500,12,FALSE),"")</f>
        <v>0</v>
      </c>
      <c r="BJ467" s="97">
        <f t="shared" si="467"/>
        <v>0</v>
      </c>
      <c r="BK467" s="84">
        <f>IFERROR(VLOOKUP(A467,ATTx11!$A$2:$N$500,7,FALSE),"")</f>
        <v>0</v>
      </c>
      <c r="BL467" s="97">
        <f t="shared" si="468"/>
        <v>0</v>
      </c>
      <c r="BM467" s="84">
        <f>IFERROR(VLOOKUP(A467,ATTx11!$A$2:$N$500,8,FALSE),"")</f>
        <v>0</v>
      </c>
      <c r="BN467" s="95">
        <f t="shared" si="469"/>
        <v>0</v>
      </c>
      <c r="BO467" s="95"/>
      <c r="BP467" s="83" t="str">
        <f>IFERROR(VLOOKUP(TEXT($A467,"0000"),'AYP11'!$B$3379:$AU$3800,17,FALSE),"")</f>
        <v/>
      </c>
      <c r="BQ467" s="75">
        <f>IFERROR(VLOOKUP(BP467,'Criteria Table'!$A$2:$I$102,2,FALSE),0)</f>
        <v>0</v>
      </c>
      <c r="BR467" s="95">
        <f t="shared" si="470"/>
        <v>0</v>
      </c>
      <c r="BS467" s="83" t="str">
        <f>IFERROR(VLOOKUP(TEXT($A467,"0000"),'AYP11'!$B$847:$AU$1268,17,FALSE),"")</f>
        <v/>
      </c>
      <c r="BT467" s="75">
        <f>IFERROR(VLOOKUP(BS467,'Criteria Table'!$A$2:$I$102,2,FALSE),0)</f>
        <v>0</v>
      </c>
      <c r="BU467" s="95">
        <f t="shared" si="471"/>
        <v>0</v>
      </c>
      <c r="BV467" s="83" t="str">
        <f>IFERROR(VLOOKUP(TEXT($A467,"0000"),'AYP11'!$B$2113:$AU$2534,17,FALSE),"")</f>
        <v/>
      </c>
      <c r="BW467" s="75">
        <f>IFERROR(VLOOKUP(BV467,'Criteria Table'!$A$2:$I$102,2,FALSE),0)</f>
        <v>0</v>
      </c>
      <c r="BX467" s="95">
        <f t="shared" si="472"/>
        <v>0</v>
      </c>
      <c r="BY467" s="83" t="str">
        <f>IFERROR(VLOOKUP(TEXT($A467,"0000"),'AYP11'!$B$425:$AU$846,17,FALSE),"")</f>
        <v/>
      </c>
      <c r="BZ467" s="75">
        <f>IFERROR(VLOOKUP(BY467,'Criteria Table'!$A$2:$I$102,2,FALSE),0)</f>
        <v>0</v>
      </c>
      <c r="CA467" s="95">
        <f t="shared" si="473"/>
        <v>0</v>
      </c>
      <c r="CB467" s="83" t="str">
        <f>IFERROR(VLOOKUP(TEXT($A467,"0000"),'AYP11'!$B$3:$AU$424,17,FALSE),"")</f>
        <v/>
      </c>
      <c r="CC467" s="95">
        <f>IFERROR(VLOOKUP(CB467,'Criteria Table'!$A$2:$I$102,2,FALSE),0)</f>
        <v>0</v>
      </c>
      <c r="CD467" s="95">
        <f t="shared" si="474"/>
        <v>0</v>
      </c>
      <c r="CE467" s="83" t="str">
        <f>IFERROR(VLOOKUP(TEXT($A467,"0000"),'AYP11'!$B$1269:$AU$1690,17,FALSE),"")</f>
        <v/>
      </c>
      <c r="CF467" s="95">
        <f>IFERROR(VLOOKUP(CE467,'Criteria Table'!$A$2:$I$102,2,FALSE),0)</f>
        <v>0</v>
      </c>
      <c r="CG467" s="95">
        <f t="shared" si="475"/>
        <v>0</v>
      </c>
      <c r="CH467" s="83" t="str">
        <f>IFERROR(VLOOKUP(TEXT($A467,"0000"),'AYP11'!$B$1691:$AU$2112,17,FALSE),"")</f>
        <v/>
      </c>
      <c r="CI467" s="95">
        <f>IFERROR(VLOOKUP(CH467,'Criteria Table'!$A$2:$I$102,2,FALSE),0)</f>
        <v>0</v>
      </c>
      <c r="CJ467" s="95">
        <f t="shared" si="476"/>
        <v>0</v>
      </c>
      <c r="CK467" s="83" t="str">
        <f>IFERROR(VLOOKUP(TEXT($A467,"0000"),'AYP11'!$B$2535:$AU$2956,17,FALSE),"")</f>
        <v/>
      </c>
      <c r="CL467" s="95">
        <f>IFERROR(VLOOKUP(CK467,'Criteria Table'!$A$2:$I$102,2,FALSE),0)</f>
        <v>0</v>
      </c>
      <c r="CM467" s="95">
        <f t="shared" si="477"/>
        <v>0</v>
      </c>
      <c r="CN467" s="76" t="str">
        <f>IFERROR(VLOOKUP(TEXT($A467,"0000"),'AYP11'!$B$3379:$AU$3800,23,FALSE),"")</f>
        <v/>
      </c>
      <c r="CO467" s="95">
        <f>IFERROR(VLOOKUP(CN467,'Criteria Table'!$A$2:$I$102,2,FALSE),0)</f>
        <v>0</v>
      </c>
      <c r="CP467" s="95">
        <f t="shared" si="478"/>
        <v>0</v>
      </c>
      <c r="CQ467" s="76" t="str">
        <f>IFERROR(VLOOKUP(TEXT($A467,"0000"),'AYP11'!$B$847:$AU$1268,23,FALSE),"")</f>
        <v/>
      </c>
      <c r="CR467" s="95">
        <f>IFERROR(VLOOKUP(CQ467,'Criteria Table'!$A$2:$I$102,2,FALSE),0)</f>
        <v>0</v>
      </c>
      <c r="CS467" s="95">
        <f t="shared" si="479"/>
        <v>0</v>
      </c>
      <c r="CT467" s="76" t="str">
        <f>IFERROR(VLOOKUP(TEXT($A467,"0000"),'AYP11'!$B$2113:$AU$2534,23,FALSE),"")</f>
        <v/>
      </c>
      <c r="CU467" s="95">
        <f>IFERROR(VLOOKUP(CT467,'Criteria Table'!$A$2:$I$102,2,FALSE),0)</f>
        <v>0</v>
      </c>
      <c r="CV467" s="95">
        <f t="shared" si="480"/>
        <v>0</v>
      </c>
      <c r="CW467" s="76" t="str">
        <f>IFERROR(VLOOKUP(TEXT($A467,"0000"),'AYP11'!$B$425:$AU$846,23,FALSE),"")</f>
        <v/>
      </c>
      <c r="CX467" s="95">
        <f>IFERROR(VLOOKUP(CW467,'Criteria Table'!$A$2:$I$102,2,FALSE),0)</f>
        <v>0</v>
      </c>
      <c r="CY467" s="95">
        <f t="shared" si="481"/>
        <v>0</v>
      </c>
      <c r="CZ467" s="76" t="str">
        <f>IFERROR(VLOOKUP(TEXT($A467,"0000"),'AYP11'!$B$3:$AU$424,23,FALSE),"")</f>
        <v/>
      </c>
      <c r="DA467" s="95">
        <f>IFERROR(VLOOKUP(CZ467,'Criteria Table'!$A$2:$I$102,2,FALSE),0)</f>
        <v>0</v>
      </c>
      <c r="DB467" s="95">
        <f t="shared" si="482"/>
        <v>0</v>
      </c>
      <c r="DC467" s="76" t="str">
        <f>IFERROR(VLOOKUP(TEXT($A467,"0000"),'AYP11'!$B$1269:$AU$1690,23,FALSE),"")</f>
        <v/>
      </c>
      <c r="DD467" s="95">
        <f>IFERROR(VLOOKUP(DC467,'Criteria Table'!$A$2:$I$102,2,FALSE),0)</f>
        <v>0</v>
      </c>
      <c r="DE467" s="95">
        <f t="shared" si="483"/>
        <v>0</v>
      </c>
      <c r="DF467" s="76" t="str">
        <f>IFERROR(VLOOKUP(TEXT($A467,"0000"),'AYP11'!$B$1691:$AU$2112,23,FALSE),"")</f>
        <v/>
      </c>
      <c r="DG467" s="95">
        <f>IFERROR(VLOOKUP(DF467,'Criteria Table'!$A$2:$I$102,2,FALSE),0)</f>
        <v>0</v>
      </c>
      <c r="DH467" s="95">
        <f t="shared" si="484"/>
        <v>0</v>
      </c>
      <c r="DI467" s="76" t="str">
        <f>IFERROR(VLOOKUP(TEXT($A467,"0000"),'AYP11'!$B$2535:$AU$2956,23,FALSE),"")</f>
        <v/>
      </c>
      <c r="DJ467" s="95">
        <f>IFERROR(VLOOKUP(DI467,'Criteria Table'!$A$2:$I$102,2,FALSE),0)</f>
        <v>0</v>
      </c>
      <c r="DK467" s="95">
        <f t="shared" si="485"/>
        <v>0</v>
      </c>
      <c r="DL467" s="91" t="str">
        <f>IFERROR(VLOOKUP(TEXT($A467,"0000"),'AYP11'!$B$3379:$AU$3800,11,FALSE),"")</f>
        <v/>
      </c>
      <c r="DM467" s="95">
        <f t="shared" si="486"/>
        <v>0</v>
      </c>
      <c r="DN467" s="95">
        <f t="shared" si="487"/>
        <v>0</v>
      </c>
      <c r="DO467" s="91" t="str">
        <f>IFERROR(VLOOKUP(TEXT($A467,"0000"),'AYP11'!$B$847:$AU$1268,11,FALSE),"")</f>
        <v/>
      </c>
      <c r="DP467" s="95">
        <f t="shared" si="488"/>
        <v>0</v>
      </c>
      <c r="DQ467" s="95">
        <f t="shared" si="489"/>
        <v>0</v>
      </c>
      <c r="DR467" s="91" t="str">
        <f>IFERROR(VLOOKUP(TEXT($A467,"0000"),'AYP11'!$B$2113:$AU$2534,11,FALSE),"")</f>
        <v/>
      </c>
      <c r="DS467" s="95">
        <f t="shared" si="490"/>
        <v>0</v>
      </c>
      <c r="DT467" s="95">
        <f t="shared" si="491"/>
        <v>0</v>
      </c>
      <c r="DU467" s="91" t="str">
        <f>IFERROR(VLOOKUP(TEXT($A467,"0000"),'AYP11'!$B$425:$AU$846,11,FALSE),"")</f>
        <v/>
      </c>
      <c r="DV467" s="95">
        <f t="shared" si="492"/>
        <v>0</v>
      </c>
      <c r="DW467" s="95">
        <f t="shared" si="493"/>
        <v>0</v>
      </c>
      <c r="DX467" s="91" t="str">
        <f>IFERROR(VLOOKUP(TEXT($A467,"0000"),'AYP11'!$B$3:$AU$424,11,FALSE),"")</f>
        <v/>
      </c>
      <c r="DY467" s="95">
        <f t="shared" si="494"/>
        <v>0</v>
      </c>
      <c r="DZ467" s="95">
        <f t="shared" si="495"/>
        <v>0</v>
      </c>
      <c r="EA467" s="91" t="str">
        <f>IFERROR(VLOOKUP(TEXT($A467,"0000"),'AYP11'!$B$1269:$AU$1690,11,FALSE),"")</f>
        <v/>
      </c>
      <c r="EB467" s="95">
        <f t="shared" si="496"/>
        <v>0</v>
      </c>
      <c r="EC467" s="95">
        <f t="shared" si="497"/>
        <v>0</v>
      </c>
      <c r="ED467" s="91" t="str">
        <f>IFERROR(VLOOKUP(TEXT($A467,"0000"),'AYP11'!$B$1691:$AU$2112,11,FALSE),"")</f>
        <v/>
      </c>
      <c r="EE467" s="95">
        <f t="shared" si="498"/>
        <v>0</v>
      </c>
      <c r="EF467" s="95">
        <f t="shared" si="499"/>
        <v>0</v>
      </c>
      <c r="EG467" s="91" t="str">
        <f>IFERROR(VLOOKUP(TEXT($A467,"0000"),'AYP11'!$B$2535:$AU$2956,11,FALSE),"")</f>
        <v/>
      </c>
      <c r="EH467" s="95">
        <f t="shared" si="500"/>
        <v>0</v>
      </c>
      <c r="EI467" s="95">
        <f t="shared" si="501"/>
        <v>0</v>
      </c>
      <c r="EP467" s="34">
        <v>85</v>
      </c>
      <c r="EQ467" s="102" t="s">
        <v>1328</v>
      </c>
    </row>
    <row r="468" spans="1:147" x14ac:dyDescent="0.25">
      <c r="A468" s="248">
        <v>9013</v>
      </c>
      <c r="B468" s="291" t="e">
        <f t="shared" si="448"/>
        <v>#DIV/0!</v>
      </c>
      <c r="C468" s="50">
        <f>IFERROR(VLOOKUP(TEXT($A468,"0000"),'R-M11'!$A$2:$AA$500,4,FALSE),0)</f>
        <v>0</v>
      </c>
      <c r="D468" s="291" t="e">
        <f t="shared" si="449"/>
        <v>#DIV/0!</v>
      </c>
      <c r="E468" s="98">
        <f>IFERROR(SUM(VLOOKUP(TEXT($A468,"0000"),'R-M11'!$A$2:$AA$500,5,FALSE),VLOOKUP(TEXT($A468,"0000"),'R-M11'!$A$2:$AA$500,6,FALSE)),0)</f>
        <v>0</v>
      </c>
      <c r="F468" s="58">
        <f>IFERROR(VLOOKUP(TEXT($A468,"0000"),'R-M11'!$A$2:$AA$500,14,FALSE),0)</f>
        <v>0</v>
      </c>
      <c r="G468" s="230" t="str">
        <f t="shared" si="502"/>
        <v/>
      </c>
      <c r="H468" s="97">
        <f t="shared" si="450"/>
        <v>0</v>
      </c>
      <c r="I468" s="230" t="str">
        <f t="shared" si="503"/>
        <v/>
      </c>
      <c r="J468" s="97" t="str">
        <f t="shared" si="451"/>
        <v/>
      </c>
      <c r="K468" s="230" t="str">
        <f t="shared" si="452"/>
        <v/>
      </c>
      <c r="L468" s="121" t="str">
        <f>IFERROR(VLOOKUP(K468,'Criteria Table'!$A$2:$I$102,2,FALSE),"")</f>
        <v/>
      </c>
      <c r="M468" s="230">
        <f t="shared" si="453"/>
        <v>0</v>
      </c>
      <c r="N468" s="286" t="e">
        <f t="shared" si="454"/>
        <v>#VALUE!</v>
      </c>
      <c r="O468" s="50" t="str">
        <f>IFERROR(VLOOKUP(TEXT($A468,"0000"),'R-M11'!$A$2:$AA$500,17,FALSE),"")</f>
        <v/>
      </c>
      <c r="P468" s="286" t="e">
        <f t="shared" si="455"/>
        <v>#DIV/0!</v>
      </c>
      <c r="Q468" s="98">
        <f>IFERROR(SUM(VLOOKUP(TEXT($A468,"0000"),'R-M11'!$A$2:$AA$500,18,FALSE),VLOOKUP(TEXT($A468,"0000"),'R-M11'!$A$2:$AA$500,19,FALSE)),0)</f>
        <v>0</v>
      </c>
      <c r="R468" s="69">
        <f>IFERROR(VLOOKUP(TEXT($A468,"0000"),'R-M11'!$A$2:$AA$500,27,FALSE),0)</f>
        <v>0</v>
      </c>
      <c r="S468" s="121" t="str">
        <f t="shared" si="504"/>
        <v/>
      </c>
      <c r="T468" s="70" t="str">
        <f t="shared" si="456"/>
        <v/>
      </c>
      <c r="U468" s="121" t="str">
        <f t="shared" si="505"/>
        <v/>
      </c>
      <c r="V468" s="70" t="str">
        <f t="shared" si="457"/>
        <v/>
      </c>
      <c r="W468" s="121" t="str">
        <f t="shared" si="458"/>
        <v/>
      </c>
      <c r="X468" s="124" t="str">
        <f>IFERROR(VLOOKUP(W468,'Criteria Table'!$A$2:$I$102,2,FALSE),"")</f>
        <v/>
      </c>
      <c r="Y468" s="121">
        <f t="shared" si="459"/>
        <v>0</v>
      </c>
      <c r="Z468" s="92" t="str">
        <f>IFERROR(IF(VLOOKUP(A468,'SG11'!$A$3:$AI$500,18,FALSE)="","NA",VLOOKUP(A468,'SG11'!$A$3:$AI$500,18,FALSE)),"")</f>
        <v/>
      </c>
      <c r="AA468" s="75" t="str">
        <f>IFERROR(VLOOKUP(Z468,'Criteria Table'!$A$2:$I$102,6,FALSE),"NA")</f>
        <v>NA</v>
      </c>
      <c r="AB468" s="95">
        <f t="shared" si="506"/>
        <v>0</v>
      </c>
      <c r="AC468" s="84" t="str">
        <f>IFERROR(IF(VLOOKUP(A468,'SG11'!$A$3:$AI$500,19,FALSE)="","NA",VLOOKUP(A468,'SG11'!$A$3:$AI$500,19,FALSE)),"")</f>
        <v/>
      </c>
      <c r="AD468" s="75" t="str">
        <f>IFERROR(VLOOKUP(AC468,'Criteria Table'!$A$2:$I$102,6,FALSE),"NA")</f>
        <v>NA</v>
      </c>
      <c r="AE468" s="95">
        <f t="shared" si="507"/>
        <v>0</v>
      </c>
      <c r="AF468" s="92" t="str">
        <f>IFERROR(IF(VLOOKUP(A468,'SG11'!$A$3:$AI$500,20,FALSE)="","NA",VLOOKUP(A468,'SG11'!$A$3:$AI$500,20,FALSE)),"")</f>
        <v/>
      </c>
      <c r="AG468" s="75" t="str">
        <f>IFERROR(VLOOKUP(AF468,'Criteria Table'!$A$2:$I$102,6,FALSE),"NA")</f>
        <v>NA</v>
      </c>
      <c r="AH468" s="95">
        <f t="shared" si="508"/>
        <v>0</v>
      </c>
      <c r="AI468" s="84" t="str">
        <f>IFERROR(IF(VLOOKUP(A468,'SG11'!$A$3:$AI$500,21,FALSE)="","NA",VLOOKUP(A468,'SG11'!$A$3:$AI$500,21,FALSE)),"")</f>
        <v/>
      </c>
      <c r="AJ468" s="75" t="str">
        <f>IFERROR(VLOOKUP(AI468,'Criteria Table'!$A$2:$I$102,6,FALSE),"NA")</f>
        <v>NA</v>
      </c>
      <c r="AK468" s="95">
        <f t="shared" si="509"/>
        <v>0</v>
      </c>
      <c r="AL468" s="99" t="str">
        <f>IFERROR(VLOOKUP(TEXT(A468,"0000"),'W11'!$A$1:$E$500,4,FALSE)/AP468*100,"")</f>
        <v/>
      </c>
      <c r="AM468" s="97" t="str">
        <f>IFERROR(VLOOKUP(TEXT(A468,"0000"),'W11'!$A$1:$E$500,4,FALSE),"")</f>
        <v/>
      </c>
      <c r="AN468" s="99" t="str">
        <f t="shared" si="460"/>
        <v/>
      </c>
      <c r="AO468" s="97" t="str">
        <f t="shared" si="461"/>
        <v/>
      </c>
      <c r="AP468" s="99" t="str">
        <f>IFERROR(VLOOKUP(TEXT(A468,"0000"),'W11'!$A$1:$E$500,5,FALSE),"")</f>
        <v/>
      </c>
      <c r="AQ468" s="97">
        <f>IFERROR(VLOOKUP(ROUND(AL468,0),'Criteria Table'!$A$2:$I$102,4,FALSE),0)</f>
        <v>0</v>
      </c>
      <c r="AR468" s="128"/>
      <c r="AS468" s="95"/>
      <c r="AT468" s="95"/>
      <c r="AU468" s="100" t="str">
        <f>IFERROR(VLOOKUP(TEXT(A468,"0000"),'Sci11'!$A$3:$N$492,4,FALSE)/VLOOKUP(TEXT(A468,"0000"),'Sci11'!$A$3:$N$492,14,FALSE)*100,"")</f>
        <v/>
      </c>
      <c r="AV468" s="101" t="e">
        <f>SUM(VLOOKUP(TEXT(A468,"0000"),'Sci11'!$A$3:$N$492,5,FALSE),VLOOKUP(TEXT(A468,"0000"),'Sci11'!$A$3:$N$492,6,FALSE))/VLOOKUP(TEXT(A468,"0000"),'Sci11'!$A$3:$N$492,14,FALSE)*100</f>
        <v>#N/A</v>
      </c>
      <c r="AW468" s="100" t="str">
        <f t="shared" si="510"/>
        <v/>
      </c>
      <c r="AX468" s="101" t="str">
        <f>IFERROR(AW468/100*VLOOKUP(TEXT(A468,"0000"),'Sci11'!$A$3:$N$492,14,FALSE),"")</f>
        <v/>
      </c>
      <c r="AY468" s="100" t="str">
        <f t="shared" si="511"/>
        <v/>
      </c>
      <c r="AZ468" s="101" t="str">
        <f>IFERROR(AY468/100*VLOOKUP(TEXT(A468,"0000"),'Sci11'!$A$3:$N$492,14,FALSE),"")</f>
        <v/>
      </c>
      <c r="BA468" s="100" t="str">
        <f t="shared" si="462"/>
        <v/>
      </c>
      <c r="BB468" s="101" t="str">
        <f>IFERROR(VLOOKUP(BA468,'Criteria Table'!$A$2:$I$102,2,FALSE),"")</f>
        <v/>
      </c>
      <c r="BC468" s="101">
        <f t="shared" si="463"/>
        <v>0</v>
      </c>
      <c r="BD468" s="82">
        <f>IFERROR(VLOOKUP(A468,ATTx11!$A$2:$N$500,4,FALSE),"")</f>
        <v>0</v>
      </c>
      <c r="BE468" s="95">
        <f t="shared" si="464"/>
        <v>3</v>
      </c>
      <c r="BF468" s="96">
        <f t="shared" si="465"/>
        <v>3</v>
      </c>
      <c r="BG468" s="70">
        <f>IFERROR(VLOOKUP(A468,ATTx11!$A$2:$N$500,11,FALSE),"")</f>
        <v>0</v>
      </c>
      <c r="BH468" s="95">
        <f t="shared" si="466"/>
        <v>0</v>
      </c>
      <c r="BI468" s="70">
        <f>IFERROR(VLOOKUP(A468,ATTx11!$A$2:$N$500,12,FALSE),"")</f>
        <v>0</v>
      </c>
      <c r="BJ468" s="97">
        <f t="shared" si="467"/>
        <v>0</v>
      </c>
      <c r="BK468" s="84">
        <f>IFERROR(VLOOKUP(A468,ATTx11!$A$2:$N$500,7,FALSE),"")</f>
        <v>0</v>
      </c>
      <c r="BL468" s="97">
        <f t="shared" si="468"/>
        <v>0</v>
      </c>
      <c r="BM468" s="84">
        <f>IFERROR(VLOOKUP(A468,ATTx11!$A$2:$N$500,8,FALSE),"")</f>
        <v>0</v>
      </c>
      <c r="BN468" s="95">
        <f t="shared" si="469"/>
        <v>0</v>
      </c>
      <c r="BO468" s="95"/>
      <c r="BP468" s="83" t="str">
        <f>IFERROR(VLOOKUP(TEXT($A468,"0000"),'AYP11'!$B$3379:$AU$3800,17,FALSE),"")</f>
        <v/>
      </c>
      <c r="BQ468" s="75">
        <f>IFERROR(VLOOKUP(BP468,'Criteria Table'!$A$2:$I$102,2,FALSE),0)</f>
        <v>0</v>
      </c>
      <c r="BR468" s="95">
        <f t="shared" si="470"/>
        <v>0</v>
      </c>
      <c r="BS468" s="83" t="str">
        <f>IFERROR(VLOOKUP(TEXT($A468,"0000"),'AYP11'!$B$847:$AU$1268,17,FALSE),"")</f>
        <v/>
      </c>
      <c r="BT468" s="75">
        <f>IFERROR(VLOOKUP(BS468,'Criteria Table'!$A$2:$I$102,2,FALSE),0)</f>
        <v>0</v>
      </c>
      <c r="BU468" s="95">
        <f t="shared" si="471"/>
        <v>0</v>
      </c>
      <c r="BV468" s="83" t="str">
        <f>IFERROR(VLOOKUP(TEXT($A468,"0000"),'AYP11'!$B$2113:$AU$2534,17,FALSE),"")</f>
        <v/>
      </c>
      <c r="BW468" s="75">
        <f>IFERROR(VLOOKUP(BV468,'Criteria Table'!$A$2:$I$102,2,FALSE),0)</f>
        <v>0</v>
      </c>
      <c r="BX468" s="95">
        <f t="shared" si="472"/>
        <v>0</v>
      </c>
      <c r="BY468" s="83" t="str">
        <f>IFERROR(VLOOKUP(TEXT($A468,"0000"),'AYP11'!$B$425:$AU$846,17,FALSE),"")</f>
        <v/>
      </c>
      <c r="BZ468" s="75">
        <f>IFERROR(VLOOKUP(BY468,'Criteria Table'!$A$2:$I$102,2,FALSE),0)</f>
        <v>0</v>
      </c>
      <c r="CA468" s="95">
        <f t="shared" si="473"/>
        <v>0</v>
      </c>
      <c r="CB468" s="83" t="str">
        <f>IFERROR(VLOOKUP(TEXT($A468,"0000"),'AYP11'!$B$3:$AU$424,17,FALSE),"")</f>
        <v/>
      </c>
      <c r="CC468" s="95">
        <f>IFERROR(VLOOKUP(CB468,'Criteria Table'!$A$2:$I$102,2,FALSE),0)</f>
        <v>0</v>
      </c>
      <c r="CD468" s="95">
        <f t="shared" si="474"/>
        <v>0</v>
      </c>
      <c r="CE468" s="83" t="str">
        <f>IFERROR(VLOOKUP(TEXT($A468,"0000"),'AYP11'!$B$1269:$AU$1690,17,FALSE),"")</f>
        <v/>
      </c>
      <c r="CF468" s="95">
        <f>IFERROR(VLOOKUP(CE468,'Criteria Table'!$A$2:$I$102,2,FALSE),0)</f>
        <v>0</v>
      </c>
      <c r="CG468" s="95">
        <f t="shared" si="475"/>
        <v>0</v>
      </c>
      <c r="CH468" s="83" t="str">
        <f>IFERROR(VLOOKUP(TEXT($A468,"0000"),'AYP11'!$B$1691:$AU$2112,17,FALSE),"")</f>
        <v/>
      </c>
      <c r="CI468" s="95">
        <f>IFERROR(VLOOKUP(CH468,'Criteria Table'!$A$2:$I$102,2,FALSE),0)</f>
        <v>0</v>
      </c>
      <c r="CJ468" s="95">
        <f t="shared" si="476"/>
        <v>0</v>
      </c>
      <c r="CK468" s="83" t="str">
        <f>IFERROR(VLOOKUP(TEXT($A468,"0000"),'AYP11'!$B$2535:$AU$2956,17,FALSE),"")</f>
        <v/>
      </c>
      <c r="CL468" s="95">
        <f>IFERROR(VLOOKUP(CK468,'Criteria Table'!$A$2:$I$102,2,FALSE),0)</f>
        <v>0</v>
      </c>
      <c r="CM468" s="95">
        <f t="shared" si="477"/>
        <v>0</v>
      </c>
      <c r="CN468" s="76" t="str">
        <f>IFERROR(VLOOKUP(TEXT($A468,"0000"),'AYP11'!$B$3379:$AU$3800,23,FALSE),"")</f>
        <v/>
      </c>
      <c r="CO468" s="95">
        <f>IFERROR(VLOOKUP(CN468,'Criteria Table'!$A$2:$I$102,2,FALSE),0)</f>
        <v>0</v>
      </c>
      <c r="CP468" s="95">
        <f t="shared" si="478"/>
        <v>0</v>
      </c>
      <c r="CQ468" s="76" t="str">
        <f>IFERROR(VLOOKUP(TEXT($A468,"0000"),'AYP11'!$B$847:$AU$1268,23,FALSE),"")</f>
        <v/>
      </c>
      <c r="CR468" s="95">
        <f>IFERROR(VLOOKUP(CQ468,'Criteria Table'!$A$2:$I$102,2,FALSE),0)</f>
        <v>0</v>
      </c>
      <c r="CS468" s="95">
        <f t="shared" si="479"/>
        <v>0</v>
      </c>
      <c r="CT468" s="76" t="str">
        <f>IFERROR(VLOOKUP(TEXT($A468,"0000"),'AYP11'!$B$2113:$AU$2534,23,FALSE),"")</f>
        <v/>
      </c>
      <c r="CU468" s="95">
        <f>IFERROR(VLOOKUP(CT468,'Criteria Table'!$A$2:$I$102,2,FALSE),0)</f>
        <v>0</v>
      </c>
      <c r="CV468" s="95">
        <f t="shared" si="480"/>
        <v>0</v>
      </c>
      <c r="CW468" s="76" t="str">
        <f>IFERROR(VLOOKUP(TEXT($A468,"0000"),'AYP11'!$B$425:$AU$846,23,FALSE),"")</f>
        <v/>
      </c>
      <c r="CX468" s="95">
        <f>IFERROR(VLOOKUP(CW468,'Criteria Table'!$A$2:$I$102,2,FALSE),0)</f>
        <v>0</v>
      </c>
      <c r="CY468" s="95">
        <f t="shared" si="481"/>
        <v>0</v>
      </c>
      <c r="CZ468" s="76" t="str">
        <f>IFERROR(VLOOKUP(TEXT($A468,"0000"),'AYP11'!$B$3:$AU$424,23,FALSE),"")</f>
        <v/>
      </c>
      <c r="DA468" s="95">
        <f>IFERROR(VLOOKUP(CZ468,'Criteria Table'!$A$2:$I$102,2,FALSE),0)</f>
        <v>0</v>
      </c>
      <c r="DB468" s="95">
        <f t="shared" si="482"/>
        <v>0</v>
      </c>
      <c r="DC468" s="76" t="str">
        <f>IFERROR(VLOOKUP(TEXT($A468,"0000"),'AYP11'!$B$1269:$AU$1690,23,FALSE),"")</f>
        <v/>
      </c>
      <c r="DD468" s="95">
        <f>IFERROR(VLOOKUP(DC468,'Criteria Table'!$A$2:$I$102,2,FALSE),0)</f>
        <v>0</v>
      </c>
      <c r="DE468" s="95">
        <f t="shared" si="483"/>
        <v>0</v>
      </c>
      <c r="DF468" s="76" t="str">
        <f>IFERROR(VLOOKUP(TEXT($A468,"0000"),'AYP11'!$B$1691:$AU$2112,23,FALSE),"")</f>
        <v/>
      </c>
      <c r="DG468" s="95">
        <f>IFERROR(VLOOKUP(DF468,'Criteria Table'!$A$2:$I$102,2,FALSE),0)</f>
        <v>0</v>
      </c>
      <c r="DH468" s="95">
        <f t="shared" si="484"/>
        <v>0</v>
      </c>
      <c r="DI468" s="76" t="str">
        <f>IFERROR(VLOOKUP(TEXT($A468,"0000"),'AYP11'!$B$2535:$AU$2956,23,FALSE),"")</f>
        <v/>
      </c>
      <c r="DJ468" s="95">
        <f>IFERROR(VLOOKUP(DI468,'Criteria Table'!$A$2:$I$102,2,FALSE),0)</f>
        <v>0</v>
      </c>
      <c r="DK468" s="95">
        <f t="shared" si="485"/>
        <v>0</v>
      </c>
      <c r="DL468" s="91" t="str">
        <f>IFERROR(VLOOKUP(TEXT($A468,"0000"),'AYP11'!$B$3379:$AU$3800,11,FALSE),"")</f>
        <v/>
      </c>
      <c r="DM468" s="95">
        <f t="shared" si="486"/>
        <v>0</v>
      </c>
      <c r="DN468" s="95">
        <f t="shared" si="487"/>
        <v>0</v>
      </c>
      <c r="DO468" s="91" t="str">
        <f>IFERROR(VLOOKUP(TEXT($A468,"0000"),'AYP11'!$B$847:$AU$1268,11,FALSE),"")</f>
        <v/>
      </c>
      <c r="DP468" s="95">
        <f t="shared" si="488"/>
        <v>0</v>
      </c>
      <c r="DQ468" s="95">
        <f t="shared" si="489"/>
        <v>0</v>
      </c>
      <c r="DR468" s="91" t="str">
        <f>IFERROR(VLOOKUP(TEXT($A468,"0000"),'AYP11'!$B$2113:$AU$2534,11,FALSE),"")</f>
        <v/>
      </c>
      <c r="DS468" s="95">
        <f t="shared" si="490"/>
        <v>0</v>
      </c>
      <c r="DT468" s="95">
        <f t="shared" si="491"/>
        <v>0</v>
      </c>
      <c r="DU468" s="91" t="str">
        <f>IFERROR(VLOOKUP(TEXT($A468,"0000"),'AYP11'!$B$425:$AU$846,11,FALSE),"")</f>
        <v/>
      </c>
      <c r="DV468" s="95">
        <f t="shared" si="492"/>
        <v>0</v>
      </c>
      <c r="DW468" s="95">
        <f t="shared" si="493"/>
        <v>0</v>
      </c>
      <c r="DX468" s="91" t="str">
        <f>IFERROR(VLOOKUP(TEXT($A468,"0000"),'AYP11'!$B$3:$AU$424,11,FALSE),"")</f>
        <v/>
      </c>
      <c r="DY468" s="95">
        <f t="shared" si="494"/>
        <v>0</v>
      </c>
      <c r="DZ468" s="95">
        <f t="shared" si="495"/>
        <v>0</v>
      </c>
      <c r="EA468" s="91" t="str">
        <f>IFERROR(VLOOKUP(TEXT($A468,"0000"),'AYP11'!$B$1269:$AU$1690,11,FALSE),"")</f>
        <v/>
      </c>
      <c r="EB468" s="95">
        <f t="shared" si="496"/>
        <v>0</v>
      </c>
      <c r="EC468" s="95">
        <f t="shared" si="497"/>
        <v>0</v>
      </c>
      <c r="ED468" s="91" t="str">
        <f>IFERROR(VLOOKUP(TEXT($A468,"0000"),'AYP11'!$B$1691:$AU$2112,11,FALSE),"")</f>
        <v/>
      </c>
      <c r="EE468" s="95">
        <f t="shared" si="498"/>
        <v>0</v>
      </c>
      <c r="EF468" s="95">
        <f t="shared" si="499"/>
        <v>0</v>
      </c>
      <c r="EG468" s="91" t="str">
        <f>IFERROR(VLOOKUP(TEXT($A468,"0000"),'AYP11'!$B$2535:$AU$2956,11,FALSE),"")</f>
        <v/>
      </c>
      <c r="EH468" s="95">
        <f t="shared" si="500"/>
        <v>0</v>
      </c>
      <c r="EI468" s="95">
        <f t="shared" si="501"/>
        <v>0</v>
      </c>
    </row>
    <row r="469" spans="1:147" x14ac:dyDescent="0.25">
      <c r="A469" s="248">
        <v>9731</v>
      </c>
      <c r="B469" s="291" t="e">
        <f t="shared" si="448"/>
        <v>#DIV/0!</v>
      </c>
      <c r="C469" s="50">
        <f>IFERROR(VLOOKUP(TEXT($A469,"0000"),'R-M11'!$A$2:$AA$500,4,FALSE),0)</f>
        <v>0</v>
      </c>
      <c r="D469" s="291" t="e">
        <f t="shared" si="449"/>
        <v>#DIV/0!</v>
      </c>
      <c r="E469" s="98">
        <f>IFERROR(SUM(VLOOKUP(TEXT($A469,"0000"),'R-M11'!$A$2:$AA$500,5,FALSE),VLOOKUP(TEXT($A469,"0000"),'R-M11'!$A$2:$AA$500,6,FALSE)),0)</f>
        <v>0</v>
      </c>
      <c r="F469" s="58">
        <f>IFERROR(VLOOKUP(TEXT($A469,"0000"),'R-M11'!$A$2:$AA$500,14,FALSE),0)</f>
        <v>0</v>
      </c>
      <c r="G469" s="230" t="str">
        <f t="shared" si="502"/>
        <v/>
      </c>
      <c r="H469" s="97">
        <f t="shared" si="450"/>
        <v>0</v>
      </c>
      <c r="I469" s="230" t="str">
        <f t="shared" si="503"/>
        <v/>
      </c>
      <c r="J469" s="97" t="str">
        <f t="shared" si="451"/>
        <v/>
      </c>
      <c r="K469" s="230" t="str">
        <f t="shared" si="452"/>
        <v/>
      </c>
      <c r="L469" s="121" t="str">
        <f>IFERROR(VLOOKUP(K469,'Criteria Table'!$A$2:$I$102,2,FALSE),"")</f>
        <v/>
      </c>
      <c r="M469" s="230">
        <f t="shared" si="453"/>
        <v>0</v>
      </c>
      <c r="N469" s="286" t="e">
        <f t="shared" si="454"/>
        <v>#VALUE!</v>
      </c>
      <c r="O469" s="50" t="str">
        <f>IFERROR(VLOOKUP(TEXT($A469,"0000"),'R-M11'!$A$2:$AA$500,17,FALSE),"")</f>
        <v/>
      </c>
      <c r="P469" s="286" t="e">
        <f t="shared" si="455"/>
        <v>#DIV/0!</v>
      </c>
      <c r="Q469" s="98">
        <f>IFERROR(SUM(VLOOKUP(TEXT($A469,"0000"),'R-M11'!$A$2:$AA$500,18,FALSE),VLOOKUP(TEXT($A469,"0000"),'R-M11'!$A$2:$AA$500,19,FALSE)),0)</f>
        <v>0</v>
      </c>
      <c r="R469" s="69">
        <f>IFERROR(VLOOKUP(TEXT($A469,"0000"),'R-M11'!$A$2:$AA$500,27,FALSE),0)</f>
        <v>0</v>
      </c>
      <c r="S469" s="121" t="str">
        <f t="shared" si="504"/>
        <v/>
      </c>
      <c r="T469" s="70" t="str">
        <f t="shared" si="456"/>
        <v/>
      </c>
      <c r="U469" s="121" t="str">
        <f t="shared" si="505"/>
        <v/>
      </c>
      <c r="V469" s="70" t="str">
        <f t="shared" si="457"/>
        <v/>
      </c>
      <c r="W469" s="121" t="str">
        <f t="shared" si="458"/>
        <v/>
      </c>
      <c r="X469" s="124" t="str">
        <f>IFERROR(VLOOKUP(W469,'Criteria Table'!$A$2:$I$102,2,FALSE),"")</f>
        <v/>
      </c>
      <c r="Y469" s="121">
        <f t="shared" si="459"/>
        <v>0</v>
      </c>
      <c r="Z469" s="92" t="str">
        <f>IFERROR(IF(VLOOKUP(A469,'SG11'!$A$3:$AI$500,18,FALSE)="","NA",VLOOKUP(A469,'SG11'!$A$3:$AI$500,18,FALSE)),"")</f>
        <v/>
      </c>
      <c r="AA469" s="75" t="str">
        <f>IFERROR(VLOOKUP(Z469,'Criteria Table'!$A$2:$I$102,6,FALSE),"NA")</f>
        <v>NA</v>
      </c>
      <c r="AB469" s="95">
        <f t="shared" si="506"/>
        <v>0</v>
      </c>
      <c r="AC469" s="84" t="str">
        <f>IFERROR(IF(VLOOKUP(A469,'SG11'!$A$3:$AI$500,19,FALSE)="","NA",VLOOKUP(A469,'SG11'!$A$3:$AI$500,19,FALSE)),"")</f>
        <v/>
      </c>
      <c r="AD469" s="75" t="str">
        <f>IFERROR(VLOOKUP(AC469,'Criteria Table'!$A$2:$I$102,6,FALSE),"NA")</f>
        <v>NA</v>
      </c>
      <c r="AE469" s="95">
        <f t="shared" si="507"/>
        <v>0</v>
      </c>
      <c r="AF469" s="92" t="str">
        <f>IFERROR(IF(VLOOKUP(A469,'SG11'!$A$3:$AI$500,20,FALSE)="","NA",VLOOKUP(A469,'SG11'!$A$3:$AI$500,20,FALSE)),"")</f>
        <v/>
      </c>
      <c r="AG469" s="75" t="str">
        <f>IFERROR(VLOOKUP(AF469,'Criteria Table'!$A$2:$I$102,6,FALSE),"NA")</f>
        <v>NA</v>
      </c>
      <c r="AH469" s="95">
        <f t="shared" si="508"/>
        <v>0</v>
      </c>
      <c r="AI469" s="84" t="str">
        <f>IFERROR(IF(VLOOKUP(A469,'SG11'!$A$3:$AI$500,21,FALSE)="","NA",VLOOKUP(A469,'SG11'!$A$3:$AI$500,21,FALSE)),"")</f>
        <v/>
      </c>
      <c r="AJ469" s="75" t="str">
        <f>IFERROR(VLOOKUP(AI469,'Criteria Table'!$A$2:$I$102,6,FALSE),"NA")</f>
        <v>NA</v>
      </c>
      <c r="AK469" s="95">
        <f t="shared" si="509"/>
        <v>0</v>
      </c>
      <c r="AL469" s="99" t="str">
        <f>IFERROR(VLOOKUP(TEXT(A469,"0000"),'W11'!$A$1:$E$500,4,FALSE)/AP469*100,"")</f>
        <v/>
      </c>
      <c r="AM469" s="97" t="str">
        <f>IFERROR(VLOOKUP(TEXT(A469,"0000"),'W11'!$A$1:$E$500,4,FALSE),"")</f>
        <v/>
      </c>
      <c r="AN469" s="99" t="str">
        <f t="shared" si="460"/>
        <v/>
      </c>
      <c r="AO469" s="97" t="str">
        <f t="shared" si="461"/>
        <v/>
      </c>
      <c r="AP469" s="99" t="str">
        <f>IFERROR(VLOOKUP(TEXT(A469,"0000"),'W11'!$A$1:$E$500,5,FALSE),"")</f>
        <v/>
      </c>
      <c r="AQ469" s="97">
        <f>IFERROR(VLOOKUP(ROUND(AL469,0),'Criteria Table'!$A$2:$I$102,4,FALSE),0)</f>
        <v>0</v>
      </c>
      <c r="AR469" s="128"/>
      <c r="AS469" s="95"/>
      <c r="AT469" s="95"/>
      <c r="AU469" s="100" t="str">
        <f>IFERROR(VLOOKUP(TEXT(A469,"0000"),'Sci11'!$A$3:$N$492,4,FALSE)/VLOOKUP(TEXT(A469,"0000"),'Sci11'!$A$3:$N$492,14,FALSE)*100,"")</f>
        <v/>
      </c>
      <c r="AV469" s="101" t="e">
        <f>SUM(VLOOKUP(TEXT(A469,"0000"),'Sci11'!$A$3:$N$492,5,FALSE),VLOOKUP(TEXT(A469,"0000"),'Sci11'!$A$3:$N$492,6,FALSE))/VLOOKUP(TEXT(A469,"0000"),'Sci11'!$A$3:$N$492,14,FALSE)*100</f>
        <v>#N/A</v>
      </c>
      <c r="AW469" s="100" t="str">
        <f t="shared" si="510"/>
        <v/>
      </c>
      <c r="AX469" s="101" t="str">
        <f>IFERROR(AW469/100*VLOOKUP(TEXT(A469,"0000"),'Sci11'!$A$3:$N$492,14,FALSE),"")</f>
        <v/>
      </c>
      <c r="AY469" s="100" t="str">
        <f t="shared" si="511"/>
        <v/>
      </c>
      <c r="AZ469" s="101" t="str">
        <f>IFERROR(AY469/100*VLOOKUP(TEXT(A469,"0000"),'Sci11'!$A$3:$N$492,14,FALSE),"")</f>
        <v/>
      </c>
      <c r="BA469" s="100" t="str">
        <f t="shared" si="462"/>
        <v/>
      </c>
      <c r="BB469" s="101" t="str">
        <f>IFERROR(VLOOKUP(BA469,'Criteria Table'!$A$2:$I$102,2,FALSE),"")</f>
        <v/>
      </c>
      <c r="BC469" s="101">
        <f t="shared" si="463"/>
        <v>0</v>
      </c>
      <c r="BD469" s="82">
        <f>IFERROR(VLOOKUP(A469,ATTx11!$A$2:$N$500,4,FALSE),"")</f>
        <v>94.66</v>
      </c>
      <c r="BE469" s="95">
        <f t="shared" si="464"/>
        <v>0.5</v>
      </c>
      <c r="BF469" s="96">
        <f t="shared" si="465"/>
        <v>95.16</v>
      </c>
      <c r="BG469" s="70">
        <f>IFERROR(VLOOKUP(A469,ATTx11!$A$2:$N$500,11,FALSE),"")</f>
        <v>0</v>
      </c>
      <c r="BH469" s="95">
        <f t="shared" si="466"/>
        <v>0</v>
      </c>
      <c r="BI469" s="70">
        <f>IFERROR(VLOOKUP(A469,ATTx11!$A$2:$N$500,12,FALSE),"")</f>
        <v>1</v>
      </c>
      <c r="BJ469" s="97">
        <f t="shared" si="467"/>
        <v>0.9</v>
      </c>
      <c r="BK469" s="84">
        <f>IFERROR(VLOOKUP(A469,ATTx11!$A$2:$N$500,7,FALSE),"")</f>
        <v>0</v>
      </c>
      <c r="BL469" s="97">
        <f t="shared" si="468"/>
        <v>0</v>
      </c>
      <c r="BM469" s="84">
        <f>IFERROR(VLOOKUP(A469,ATTx11!$A$2:$N$500,8,FALSE),"")</f>
        <v>1</v>
      </c>
      <c r="BN469" s="95">
        <f t="shared" si="469"/>
        <v>0.9</v>
      </c>
      <c r="BO469" s="95"/>
      <c r="BP469" s="83" t="str">
        <f>IFERROR(VLOOKUP(TEXT($A469,"0000"),'AYP11'!$B$3379:$AU$3800,17,FALSE),"")</f>
        <v/>
      </c>
      <c r="BQ469" s="75">
        <f>IFERROR(VLOOKUP(BP469,'Criteria Table'!$A$2:$I$102,2,FALSE),0)</f>
        <v>0</v>
      </c>
      <c r="BR469" s="95">
        <f t="shared" si="470"/>
        <v>0</v>
      </c>
      <c r="BS469" s="83" t="str">
        <f>IFERROR(VLOOKUP(TEXT($A469,"0000"),'AYP11'!$B$847:$AU$1268,17,FALSE),"")</f>
        <v/>
      </c>
      <c r="BT469" s="75">
        <f>IFERROR(VLOOKUP(BS469,'Criteria Table'!$A$2:$I$102,2,FALSE),0)</f>
        <v>0</v>
      </c>
      <c r="BU469" s="95">
        <f t="shared" si="471"/>
        <v>0</v>
      </c>
      <c r="BV469" s="83" t="str">
        <f>IFERROR(VLOOKUP(TEXT($A469,"0000"),'AYP11'!$B$2113:$AU$2534,17,FALSE),"")</f>
        <v/>
      </c>
      <c r="BW469" s="75">
        <f>IFERROR(VLOOKUP(BV469,'Criteria Table'!$A$2:$I$102,2,FALSE),0)</f>
        <v>0</v>
      </c>
      <c r="BX469" s="95">
        <f t="shared" si="472"/>
        <v>0</v>
      </c>
      <c r="BY469" s="83" t="str">
        <f>IFERROR(VLOOKUP(TEXT($A469,"0000"),'AYP11'!$B$425:$AU$846,17,FALSE),"")</f>
        <v/>
      </c>
      <c r="BZ469" s="75">
        <f>IFERROR(VLOOKUP(BY469,'Criteria Table'!$A$2:$I$102,2,FALSE),0)</f>
        <v>0</v>
      </c>
      <c r="CA469" s="95">
        <f t="shared" si="473"/>
        <v>0</v>
      </c>
      <c r="CB469" s="83" t="str">
        <f>IFERROR(VLOOKUP(TEXT($A469,"0000"),'AYP11'!$B$3:$AU$424,17,FALSE),"")</f>
        <v/>
      </c>
      <c r="CC469" s="95">
        <f>IFERROR(VLOOKUP(CB469,'Criteria Table'!$A$2:$I$102,2,FALSE),0)</f>
        <v>0</v>
      </c>
      <c r="CD469" s="95">
        <f t="shared" si="474"/>
        <v>0</v>
      </c>
      <c r="CE469" s="83" t="str">
        <f>IFERROR(VLOOKUP(TEXT($A469,"0000"),'AYP11'!$B$1269:$AU$1690,17,FALSE),"")</f>
        <v/>
      </c>
      <c r="CF469" s="95">
        <f>IFERROR(VLOOKUP(CE469,'Criteria Table'!$A$2:$I$102,2,FALSE),0)</f>
        <v>0</v>
      </c>
      <c r="CG469" s="95">
        <f t="shared" si="475"/>
        <v>0</v>
      </c>
      <c r="CH469" s="83" t="str">
        <f>IFERROR(VLOOKUP(TEXT($A469,"0000"),'AYP11'!$B$1691:$AU$2112,17,FALSE),"")</f>
        <v/>
      </c>
      <c r="CI469" s="95">
        <f>IFERROR(VLOOKUP(CH469,'Criteria Table'!$A$2:$I$102,2,FALSE),0)</f>
        <v>0</v>
      </c>
      <c r="CJ469" s="95">
        <f t="shared" si="476"/>
        <v>0</v>
      </c>
      <c r="CK469" s="83" t="str">
        <f>IFERROR(VLOOKUP(TEXT($A469,"0000"),'AYP11'!$B$2535:$AU$2956,17,FALSE),"")</f>
        <v/>
      </c>
      <c r="CL469" s="95">
        <f>IFERROR(VLOOKUP(CK469,'Criteria Table'!$A$2:$I$102,2,FALSE),0)</f>
        <v>0</v>
      </c>
      <c r="CM469" s="95">
        <f t="shared" si="477"/>
        <v>0</v>
      </c>
      <c r="CN469" s="76" t="str">
        <f>IFERROR(VLOOKUP(TEXT($A469,"0000"),'AYP11'!$B$3379:$AU$3800,23,FALSE),"")</f>
        <v/>
      </c>
      <c r="CO469" s="95">
        <f>IFERROR(VLOOKUP(CN469,'Criteria Table'!$A$2:$I$102,2,FALSE),0)</f>
        <v>0</v>
      </c>
      <c r="CP469" s="95">
        <f t="shared" si="478"/>
        <v>0</v>
      </c>
      <c r="CQ469" s="76" t="str">
        <f>IFERROR(VLOOKUP(TEXT($A469,"0000"),'AYP11'!$B$847:$AU$1268,23,FALSE),"")</f>
        <v/>
      </c>
      <c r="CR469" s="95">
        <f>IFERROR(VLOOKUP(CQ469,'Criteria Table'!$A$2:$I$102,2,FALSE),0)</f>
        <v>0</v>
      </c>
      <c r="CS469" s="95">
        <f t="shared" si="479"/>
        <v>0</v>
      </c>
      <c r="CT469" s="76" t="str">
        <f>IFERROR(VLOOKUP(TEXT($A469,"0000"),'AYP11'!$B$2113:$AU$2534,23,FALSE),"")</f>
        <v/>
      </c>
      <c r="CU469" s="95">
        <f>IFERROR(VLOOKUP(CT469,'Criteria Table'!$A$2:$I$102,2,FALSE),0)</f>
        <v>0</v>
      </c>
      <c r="CV469" s="95">
        <f t="shared" si="480"/>
        <v>0</v>
      </c>
      <c r="CW469" s="76" t="str">
        <f>IFERROR(VLOOKUP(TEXT($A469,"0000"),'AYP11'!$B$425:$AU$846,23,FALSE),"")</f>
        <v/>
      </c>
      <c r="CX469" s="95">
        <f>IFERROR(VLOOKUP(CW469,'Criteria Table'!$A$2:$I$102,2,FALSE),0)</f>
        <v>0</v>
      </c>
      <c r="CY469" s="95">
        <f t="shared" si="481"/>
        <v>0</v>
      </c>
      <c r="CZ469" s="76" t="str">
        <f>IFERROR(VLOOKUP(TEXT($A469,"0000"),'AYP11'!$B$3:$AU$424,23,FALSE),"")</f>
        <v/>
      </c>
      <c r="DA469" s="95">
        <f>IFERROR(VLOOKUP(CZ469,'Criteria Table'!$A$2:$I$102,2,FALSE),0)</f>
        <v>0</v>
      </c>
      <c r="DB469" s="95">
        <f t="shared" si="482"/>
        <v>0</v>
      </c>
      <c r="DC469" s="76" t="str">
        <f>IFERROR(VLOOKUP(TEXT($A469,"0000"),'AYP11'!$B$1269:$AU$1690,23,FALSE),"")</f>
        <v/>
      </c>
      <c r="DD469" s="95">
        <f>IFERROR(VLOOKUP(DC469,'Criteria Table'!$A$2:$I$102,2,FALSE),0)</f>
        <v>0</v>
      </c>
      <c r="DE469" s="95">
        <f t="shared" si="483"/>
        <v>0</v>
      </c>
      <c r="DF469" s="76" t="str">
        <f>IFERROR(VLOOKUP(TEXT($A469,"0000"),'AYP11'!$B$1691:$AU$2112,23,FALSE),"")</f>
        <v/>
      </c>
      <c r="DG469" s="95">
        <f>IFERROR(VLOOKUP(DF469,'Criteria Table'!$A$2:$I$102,2,FALSE),0)</f>
        <v>0</v>
      </c>
      <c r="DH469" s="95">
        <f t="shared" si="484"/>
        <v>0</v>
      </c>
      <c r="DI469" s="76" t="str">
        <f>IFERROR(VLOOKUP(TEXT($A469,"0000"),'AYP11'!$B$2535:$AU$2956,23,FALSE),"")</f>
        <v/>
      </c>
      <c r="DJ469" s="95">
        <f>IFERROR(VLOOKUP(DI469,'Criteria Table'!$A$2:$I$102,2,FALSE),0)</f>
        <v>0</v>
      </c>
      <c r="DK469" s="95">
        <f t="shared" si="485"/>
        <v>0</v>
      </c>
      <c r="DL469" s="91" t="str">
        <f>IFERROR(VLOOKUP(TEXT($A469,"0000"),'AYP11'!$B$3379:$AU$3800,11,FALSE),"")</f>
        <v/>
      </c>
      <c r="DM469" s="95">
        <f t="shared" si="486"/>
        <v>0</v>
      </c>
      <c r="DN469" s="95">
        <f t="shared" si="487"/>
        <v>0</v>
      </c>
      <c r="DO469" s="91" t="str">
        <f>IFERROR(VLOOKUP(TEXT($A469,"0000"),'AYP11'!$B$847:$AU$1268,11,FALSE),"")</f>
        <v/>
      </c>
      <c r="DP469" s="95">
        <f t="shared" si="488"/>
        <v>0</v>
      </c>
      <c r="DQ469" s="95">
        <f t="shared" si="489"/>
        <v>0</v>
      </c>
      <c r="DR469" s="91" t="str">
        <f>IFERROR(VLOOKUP(TEXT($A469,"0000"),'AYP11'!$B$2113:$AU$2534,11,FALSE),"")</f>
        <v/>
      </c>
      <c r="DS469" s="95">
        <f t="shared" si="490"/>
        <v>0</v>
      </c>
      <c r="DT469" s="95">
        <f t="shared" si="491"/>
        <v>0</v>
      </c>
      <c r="DU469" s="91" t="str">
        <f>IFERROR(VLOOKUP(TEXT($A469,"0000"),'AYP11'!$B$425:$AU$846,11,FALSE),"")</f>
        <v/>
      </c>
      <c r="DV469" s="95">
        <f t="shared" si="492"/>
        <v>0</v>
      </c>
      <c r="DW469" s="95">
        <f t="shared" si="493"/>
        <v>0</v>
      </c>
      <c r="DX469" s="91" t="str">
        <f>IFERROR(VLOOKUP(TEXT($A469,"0000"),'AYP11'!$B$3:$AU$424,11,FALSE),"")</f>
        <v/>
      </c>
      <c r="DY469" s="95">
        <f t="shared" si="494"/>
        <v>0</v>
      </c>
      <c r="DZ469" s="95">
        <f t="shared" si="495"/>
        <v>0</v>
      </c>
      <c r="EA469" s="91" t="str">
        <f>IFERROR(VLOOKUP(TEXT($A469,"0000"),'AYP11'!$B$1269:$AU$1690,11,FALSE),"")</f>
        <v/>
      </c>
      <c r="EB469" s="95">
        <f t="shared" si="496"/>
        <v>0</v>
      </c>
      <c r="EC469" s="95">
        <f t="shared" si="497"/>
        <v>0</v>
      </c>
      <c r="ED469" s="91" t="str">
        <f>IFERROR(VLOOKUP(TEXT($A469,"0000"),'AYP11'!$B$1691:$AU$2112,11,FALSE),"")</f>
        <v/>
      </c>
      <c r="EE469" s="95">
        <f t="shared" si="498"/>
        <v>0</v>
      </c>
      <c r="EF469" s="95">
        <f t="shared" si="499"/>
        <v>0</v>
      </c>
      <c r="EG469" s="91" t="str">
        <f>IFERROR(VLOOKUP(TEXT($A469,"0000"),'AYP11'!$B$2535:$AU$2956,11,FALSE),"")</f>
        <v/>
      </c>
      <c r="EH469" s="95">
        <f t="shared" si="500"/>
        <v>0</v>
      </c>
      <c r="EI469" s="95">
        <f t="shared" si="501"/>
        <v>0</v>
      </c>
    </row>
    <row r="470" spans="1:147" x14ac:dyDescent="0.25">
      <c r="A470" s="248">
        <v>9732</v>
      </c>
      <c r="B470" s="291">
        <f t="shared" si="448"/>
        <v>21.468926553672315</v>
      </c>
      <c r="C470" s="50">
        <f>IFERROR(VLOOKUP(TEXT($A470,"0000"),'R-M11'!$A$2:$AA$500,4,FALSE),0)</f>
        <v>38</v>
      </c>
      <c r="D470" s="291">
        <f t="shared" si="449"/>
        <v>15.819209039548024</v>
      </c>
      <c r="E470" s="98">
        <f>IFERROR(SUM(VLOOKUP(TEXT($A470,"0000"),'R-M11'!$A$2:$AA$500,5,FALSE),VLOOKUP(TEXT($A470,"0000"),'R-M11'!$A$2:$AA$500,6,FALSE)),0)</f>
        <v>28</v>
      </c>
      <c r="F470" s="58">
        <f>IFERROR(VLOOKUP(TEXT($A470,"0000"),'R-M11'!$A$2:$AA$500,14,FALSE),0)</f>
        <v>177</v>
      </c>
      <c r="G470" s="230">
        <f t="shared" si="502"/>
        <v>25.878926553672315</v>
      </c>
      <c r="H470" s="97">
        <f t="shared" si="450"/>
        <v>45.805700000000002</v>
      </c>
      <c r="I470" s="230">
        <f t="shared" si="503"/>
        <v>17.709209039548025</v>
      </c>
      <c r="J470" s="97">
        <f t="shared" si="451"/>
        <v>31.345300000000002</v>
      </c>
      <c r="K470" s="230">
        <f t="shared" si="452"/>
        <v>37</v>
      </c>
      <c r="L470" s="121">
        <f>IFERROR(VLOOKUP(K470,'Criteria Table'!$A$2:$I$102,2,FALSE),"")</f>
        <v>6.3000000000000007</v>
      </c>
      <c r="M470" s="230">
        <f t="shared" si="453"/>
        <v>43.588135593220343</v>
      </c>
      <c r="N470" s="286">
        <f t="shared" si="454"/>
        <v>19.834710743801654</v>
      </c>
      <c r="O470" s="50">
        <f>IFERROR(VLOOKUP(TEXT($A470,"0000"),'R-M11'!$A$2:$AA$500,17,FALSE),"")</f>
        <v>24</v>
      </c>
      <c r="P470" s="286">
        <f t="shared" si="455"/>
        <v>13.223140495867769</v>
      </c>
      <c r="Q470" s="98">
        <f>IFERROR(SUM(VLOOKUP(TEXT($A470,"0000"),'R-M11'!$A$2:$AA$500,18,FALSE),VLOOKUP(TEXT($A470,"0000"),'R-M11'!$A$2:$AA$500,19,FALSE)),0)</f>
        <v>16</v>
      </c>
      <c r="R470" s="69">
        <f>IFERROR(VLOOKUP(TEXT($A470,"0000"),'R-M11'!$A$2:$AA$500,27,FALSE),0)</f>
        <v>121</v>
      </c>
      <c r="S470" s="121">
        <f t="shared" si="504"/>
        <v>24.524710743801656</v>
      </c>
      <c r="T470" s="70">
        <f t="shared" si="456"/>
        <v>29.674900000000004</v>
      </c>
      <c r="U470" s="121">
        <f t="shared" si="505"/>
        <v>15.233140495867769</v>
      </c>
      <c r="V470" s="70">
        <f t="shared" si="457"/>
        <v>18.432100000000002</v>
      </c>
      <c r="W470" s="121">
        <f t="shared" si="458"/>
        <v>33</v>
      </c>
      <c r="X470" s="124">
        <f>IFERROR(VLOOKUP(W470,'Criteria Table'!$A$2:$I$102,2,FALSE),"")</f>
        <v>6.7</v>
      </c>
      <c r="Y470" s="121">
        <f t="shared" si="459"/>
        <v>39.757851239669421</v>
      </c>
      <c r="Z470" s="92" t="str">
        <f>IFERROR(IF(VLOOKUP(A470,'SG11'!$A$3:$AI$500,18,FALSE)="","NA",VLOOKUP(A470,'SG11'!$A$3:$AI$500,18,FALSE)),"")</f>
        <v/>
      </c>
      <c r="AA470" s="75" t="str">
        <f>IFERROR(VLOOKUP(Z470,'Criteria Table'!$A$2:$I$102,6,FALSE),"NA")</f>
        <v>NA</v>
      </c>
      <c r="AB470" s="95">
        <f t="shared" si="506"/>
        <v>0</v>
      </c>
      <c r="AC470" s="84" t="str">
        <f>IFERROR(IF(VLOOKUP(A470,'SG11'!$A$3:$AI$500,19,FALSE)="","NA",VLOOKUP(A470,'SG11'!$A$3:$AI$500,19,FALSE)),"")</f>
        <v/>
      </c>
      <c r="AD470" s="75" t="str">
        <f>IFERROR(VLOOKUP(AC470,'Criteria Table'!$A$2:$I$102,6,FALSE),"NA")</f>
        <v>NA</v>
      </c>
      <c r="AE470" s="95">
        <f t="shared" si="507"/>
        <v>0</v>
      </c>
      <c r="AF470" s="92" t="str">
        <f>IFERROR(IF(VLOOKUP(A470,'SG11'!$A$3:$AI$500,20,FALSE)="","NA",VLOOKUP(A470,'SG11'!$A$3:$AI$500,20,FALSE)),"")</f>
        <v/>
      </c>
      <c r="AG470" s="75" t="str">
        <f>IFERROR(VLOOKUP(AF470,'Criteria Table'!$A$2:$I$102,6,FALSE),"NA")</f>
        <v>NA</v>
      </c>
      <c r="AH470" s="95">
        <f t="shared" si="508"/>
        <v>0</v>
      </c>
      <c r="AI470" s="84" t="str">
        <f>IFERROR(IF(VLOOKUP(A470,'SG11'!$A$3:$AI$500,21,FALSE)="","NA",VLOOKUP(A470,'SG11'!$A$3:$AI$500,21,FALSE)),"")</f>
        <v/>
      </c>
      <c r="AJ470" s="75" t="str">
        <f>IFERROR(VLOOKUP(AI470,'Criteria Table'!$A$2:$I$102,6,FALSE),"NA")</f>
        <v>NA</v>
      </c>
      <c r="AK470" s="95">
        <f t="shared" si="509"/>
        <v>0</v>
      </c>
      <c r="AL470" s="99">
        <f>IFERROR(VLOOKUP(TEXT(A470,"0000"),'W11'!$A$1:$E$500,4,FALSE)/AP470*100,"")</f>
        <v>87.671232876712324</v>
      </c>
      <c r="AM470" s="97">
        <f>IFERROR(VLOOKUP(TEXT(A470,"0000"),'W11'!$A$1:$E$500,4,FALSE),"")</f>
        <v>64</v>
      </c>
      <c r="AN470" s="99">
        <f t="shared" si="460"/>
        <v>88.671232876712324</v>
      </c>
      <c r="AO470" s="97">
        <f t="shared" si="461"/>
        <v>64.73</v>
      </c>
      <c r="AP470" s="99">
        <f>IFERROR(VLOOKUP(TEXT(A470,"0000"),'W11'!$A$1:$E$500,5,FALSE),"")</f>
        <v>73</v>
      </c>
      <c r="AQ470" s="97">
        <f>IFERROR(VLOOKUP(ROUND(AL470,0),'Criteria Table'!$A$2:$I$102,4,FALSE),0)</f>
        <v>1</v>
      </c>
      <c r="AR470" s="128"/>
      <c r="AS470" s="95"/>
      <c r="AT470" s="95"/>
      <c r="AU470" s="100">
        <f>IFERROR(VLOOKUP(TEXT(A470,"0000"),'Sci11'!$A$3:$N$492,4,FALSE)/VLOOKUP(TEXT(A470,"0000"),'Sci11'!$A$3:$N$492,14,FALSE)*100,"")</f>
        <v>19.444444444444446</v>
      </c>
      <c r="AV470" s="101">
        <f>SUM(VLOOKUP(TEXT(A470,"0000"),'Sci11'!$A$3:$N$492,5,FALSE),VLOOKUP(TEXT(A470,"0000"),'Sci11'!$A$3:$N$492,6,FALSE))/VLOOKUP(TEXT(A470,"0000"),'Sci11'!$A$3:$N$492,14,FALSE)*100</f>
        <v>2.7777777777777777</v>
      </c>
      <c r="AW470" s="100">
        <f t="shared" si="510"/>
        <v>24.904444444444447</v>
      </c>
      <c r="AX470" s="101">
        <f>IFERROR(AW470/100*VLOOKUP(TEXT(A470,"0000"),'Sci11'!$A$3:$N$492,14,FALSE),"")</f>
        <v>17.931200000000004</v>
      </c>
      <c r="AY470" s="100">
        <f t="shared" si="511"/>
        <v>5.1177777777777784</v>
      </c>
      <c r="AZ470" s="101">
        <f>IFERROR(AY470/100*VLOOKUP(TEXT(A470,"0000"),'Sci11'!$A$3:$N$492,14,FALSE),"")</f>
        <v>3.6848000000000005</v>
      </c>
      <c r="BA470" s="100">
        <f t="shared" si="462"/>
        <v>22</v>
      </c>
      <c r="BB470" s="101">
        <f>IFERROR(VLOOKUP(BA470,'Criteria Table'!$A$2:$I$102,2,FALSE),"")</f>
        <v>7.8000000000000007</v>
      </c>
      <c r="BC470" s="101">
        <f t="shared" si="463"/>
        <v>29.8</v>
      </c>
      <c r="BD470" s="82">
        <f>IFERROR(VLOOKUP(A470,ATTx11!$A$2:$N$500,4,FALSE),"")</f>
        <v>95.01</v>
      </c>
      <c r="BE470" s="95">
        <f t="shared" si="464"/>
        <v>0.5</v>
      </c>
      <c r="BF470" s="96">
        <f t="shared" si="465"/>
        <v>95.51</v>
      </c>
      <c r="BG470" s="70">
        <f>IFERROR(VLOOKUP(A470,ATTx11!$A$2:$N$500,11,FALSE),"")</f>
        <v>42</v>
      </c>
      <c r="BH470" s="95">
        <f t="shared" si="466"/>
        <v>37.799999999999997</v>
      </c>
      <c r="BI470" s="70">
        <f>IFERROR(VLOOKUP(A470,ATTx11!$A$2:$N$500,12,FALSE),"")</f>
        <v>91</v>
      </c>
      <c r="BJ470" s="97">
        <f t="shared" si="467"/>
        <v>81.900000000000006</v>
      </c>
      <c r="BK470" s="84">
        <f>IFERROR(VLOOKUP(A470,ATTx11!$A$2:$N$500,7,FALSE),"")</f>
        <v>26</v>
      </c>
      <c r="BL470" s="97">
        <f t="shared" si="468"/>
        <v>23.4</v>
      </c>
      <c r="BM470" s="84">
        <f>IFERROR(VLOOKUP(A470,ATTx11!$A$2:$N$500,8,FALSE),"")</f>
        <v>39</v>
      </c>
      <c r="BN470" s="95">
        <f t="shared" si="469"/>
        <v>35.1</v>
      </c>
      <c r="BO470" s="95"/>
      <c r="BP470" s="83">
        <f>IFERROR(VLOOKUP(TEXT($A470,"0000"),'AYP11'!$B$3379:$AU$3800,17,FALSE),"")</f>
        <v>0</v>
      </c>
      <c r="BQ470" s="75">
        <f>IFERROR(VLOOKUP(BP470,'Criteria Table'!$A$2:$I$102,2,FALSE),0)</f>
        <v>10</v>
      </c>
      <c r="BR470" s="95">
        <f t="shared" si="470"/>
        <v>10</v>
      </c>
      <c r="BS470" s="83">
        <f>IFERROR(VLOOKUP(TEXT($A470,"0000"),'AYP11'!$B$847:$AU$1268,17,FALSE),"")</f>
        <v>0</v>
      </c>
      <c r="BT470" s="75">
        <f>IFERROR(VLOOKUP(BS470,'Criteria Table'!$A$2:$I$102,2,FALSE),0)</f>
        <v>10</v>
      </c>
      <c r="BU470" s="95">
        <f t="shared" si="471"/>
        <v>10</v>
      </c>
      <c r="BV470" s="83">
        <f>IFERROR(VLOOKUP(TEXT($A470,"0000"),'AYP11'!$B$2113:$AU$2534,17,FALSE),"")</f>
        <v>25</v>
      </c>
      <c r="BW470" s="75">
        <f>IFERROR(VLOOKUP(BV470,'Criteria Table'!$A$2:$I$102,2,FALSE),0)</f>
        <v>7.5</v>
      </c>
      <c r="BX470" s="95">
        <f t="shared" si="472"/>
        <v>33</v>
      </c>
      <c r="BY470" s="83">
        <f>IFERROR(VLOOKUP(TEXT($A470,"0000"),'AYP11'!$B$425:$AU$846,17,FALSE),"")</f>
        <v>0</v>
      </c>
      <c r="BZ470" s="75">
        <f>IFERROR(VLOOKUP(BY470,'Criteria Table'!$A$2:$I$102,2,FALSE),0)</f>
        <v>10</v>
      </c>
      <c r="CA470" s="95">
        <f t="shared" si="473"/>
        <v>10</v>
      </c>
      <c r="CB470" s="83">
        <f>IFERROR(VLOOKUP(TEXT($A470,"0000"),'AYP11'!$B$3:$AU$424,17,FALSE),"")</f>
        <v>0</v>
      </c>
      <c r="CC470" s="95">
        <f>IFERROR(VLOOKUP(CB470,'Criteria Table'!$A$2:$I$102,2,FALSE),0)</f>
        <v>10</v>
      </c>
      <c r="CD470" s="95">
        <f t="shared" si="474"/>
        <v>10</v>
      </c>
      <c r="CE470" s="83">
        <f>IFERROR(VLOOKUP(TEXT($A470,"0000"),'AYP11'!$B$1269:$AU$1690,17,FALSE),"")</f>
        <v>28</v>
      </c>
      <c r="CF470" s="95">
        <f>IFERROR(VLOOKUP(CE470,'Criteria Table'!$A$2:$I$102,2,FALSE),0)</f>
        <v>7.2</v>
      </c>
      <c r="CG470" s="95">
        <f t="shared" si="475"/>
        <v>35</v>
      </c>
      <c r="CH470" s="83">
        <f>IFERROR(VLOOKUP(TEXT($A470,"0000"),'AYP11'!$B$1691:$AU$2112,17,FALSE),"")</f>
        <v>0</v>
      </c>
      <c r="CI470" s="95">
        <f>IFERROR(VLOOKUP(CH470,'Criteria Table'!$A$2:$I$102,2,FALSE),0)</f>
        <v>10</v>
      </c>
      <c r="CJ470" s="95">
        <f t="shared" si="476"/>
        <v>10</v>
      </c>
      <c r="CK470" s="83">
        <f>IFERROR(VLOOKUP(TEXT($A470,"0000"),'AYP11'!$B$2535:$AU$2956,17,FALSE),"")</f>
        <v>25</v>
      </c>
      <c r="CL470" s="95">
        <f>IFERROR(VLOOKUP(CK470,'Criteria Table'!$A$2:$I$102,2,FALSE),0)</f>
        <v>7.5</v>
      </c>
      <c r="CM470" s="95">
        <f t="shared" si="477"/>
        <v>33</v>
      </c>
      <c r="CN470" s="76">
        <f>IFERROR(VLOOKUP(TEXT($A470,"0000"),'AYP11'!$B$3379:$AU$3800,23,FALSE),"")</f>
        <v>0</v>
      </c>
      <c r="CO470" s="95">
        <f>IFERROR(VLOOKUP(CN470,'Criteria Table'!$A$2:$I$102,2,FALSE),0)</f>
        <v>10</v>
      </c>
      <c r="CP470" s="95">
        <f t="shared" si="478"/>
        <v>10</v>
      </c>
      <c r="CQ470" s="76">
        <f>IFERROR(VLOOKUP(TEXT($A470,"0000"),'AYP11'!$B$847:$AU$1268,23,FALSE),"")</f>
        <v>0</v>
      </c>
      <c r="CR470" s="95">
        <f>IFERROR(VLOOKUP(CQ470,'Criteria Table'!$A$2:$I$102,2,FALSE),0)</f>
        <v>10</v>
      </c>
      <c r="CS470" s="95">
        <f t="shared" si="479"/>
        <v>10</v>
      </c>
      <c r="CT470" s="76">
        <f>IFERROR(VLOOKUP(TEXT($A470,"0000"),'AYP11'!$B$2113:$AU$2534,23,FALSE),"")</f>
        <v>19</v>
      </c>
      <c r="CU470" s="95">
        <f>IFERROR(VLOOKUP(CT470,'Criteria Table'!$A$2:$I$102,2,FALSE),0)</f>
        <v>8.1</v>
      </c>
      <c r="CV470" s="95">
        <f t="shared" si="480"/>
        <v>27</v>
      </c>
      <c r="CW470" s="76">
        <f>IFERROR(VLOOKUP(TEXT($A470,"0000"),'AYP11'!$B$425:$AU$846,23,FALSE),"")</f>
        <v>0</v>
      </c>
      <c r="CX470" s="95">
        <f>IFERROR(VLOOKUP(CW470,'Criteria Table'!$A$2:$I$102,2,FALSE),0)</f>
        <v>10</v>
      </c>
      <c r="CY470" s="95">
        <f t="shared" si="481"/>
        <v>10</v>
      </c>
      <c r="CZ470" s="76">
        <f>IFERROR(VLOOKUP(TEXT($A470,"0000"),'AYP11'!$B$3:$AU$424,23,FALSE),"")</f>
        <v>0</v>
      </c>
      <c r="DA470" s="95">
        <f>IFERROR(VLOOKUP(CZ470,'Criteria Table'!$A$2:$I$102,2,FALSE),0)</f>
        <v>10</v>
      </c>
      <c r="DB470" s="95">
        <f t="shared" si="482"/>
        <v>10</v>
      </c>
      <c r="DC470" s="76">
        <f>IFERROR(VLOOKUP(TEXT($A470,"0000"),'AYP11'!$B$1269:$AU$1690,23,FALSE),"")</f>
        <v>25</v>
      </c>
      <c r="DD470" s="95">
        <f>IFERROR(VLOOKUP(DC470,'Criteria Table'!$A$2:$I$102,2,FALSE),0)</f>
        <v>7.5</v>
      </c>
      <c r="DE470" s="95">
        <f t="shared" si="483"/>
        <v>33</v>
      </c>
      <c r="DF470" s="76">
        <f>IFERROR(VLOOKUP(TEXT($A470,"0000"),'AYP11'!$B$1691:$AU$2112,23,FALSE),"")</f>
        <v>0</v>
      </c>
      <c r="DG470" s="95">
        <f>IFERROR(VLOOKUP(DF470,'Criteria Table'!$A$2:$I$102,2,FALSE),0)</f>
        <v>10</v>
      </c>
      <c r="DH470" s="95">
        <f t="shared" si="484"/>
        <v>10</v>
      </c>
      <c r="DI470" s="76">
        <f>IFERROR(VLOOKUP(TEXT($A470,"0000"),'AYP11'!$B$2535:$AU$2956,23,FALSE),"")</f>
        <v>18</v>
      </c>
      <c r="DJ470" s="95">
        <f>IFERROR(VLOOKUP(DI470,'Criteria Table'!$A$2:$I$102,2,FALSE),0)</f>
        <v>8.2000000000000011</v>
      </c>
      <c r="DK470" s="95">
        <f t="shared" si="485"/>
        <v>26</v>
      </c>
      <c r="DL470" s="91">
        <f>IFERROR(VLOOKUP(TEXT($A470,"0000"),'AYP11'!$B$3379:$AU$3800,11,FALSE),"")</f>
        <v>0</v>
      </c>
      <c r="DM470" s="95">
        <f t="shared" si="486"/>
        <v>1</v>
      </c>
      <c r="DN470" s="95" t="str">
        <f t="shared" si="487"/>
        <v/>
      </c>
      <c r="DO470" s="91">
        <f>IFERROR(VLOOKUP(TEXT($A470,"0000"),'AYP11'!$B$847:$AU$1268,11,FALSE),"")</f>
        <v>0</v>
      </c>
      <c r="DP470" s="95">
        <f t="shared" si="488"/>
        <v>1</v>
      </c>
      <c r="DQ470" s="95" t="str">
        <f t="shared" si="489"/>
        <v/>
      </c>
      <c r="DR470" s="91">
        <f>IFERROR(VLOOKUP(TEXT($A470,"0000"),'AYP11'!$B$2113:$AU$2534,11,FALSE),"")</f>
        <v>44</v>
      </c>
      <c r="DS470" s="95">
        <f t="shared" si="490"/>
        <v>1</v>
      </c>
      <c r="DT470" s="95">
        <f t="shared" si="491"/>
        <v>45</v>
      </c>
      <c r="DU470" s="91">
        <f>IFERROR(VLOOKUP(TEXT($A470,"0000"),'AYP11'!$B$425:$AU$846,11,FALSE),"")</f>
        <v>0</v>
      </c>
      <c r="DV470" s="95">
        <f t="shared" si="492"/>
        <v>1</v>
      </c>
      <c r="DW470" s="95" t="str">
        <f t="shared" si="493"/>
        <v/>
      </c>
      <c r="DX470" s="91">
        <f>IFERROR(VLOOKUP(TEXT($A470,"0000"),'AYP11'!$B$3:$AU$424,11,FALSE),"")</f>
        <v>0</v>
      </c>
      <c r="DY470" s="95">
        <f t="shared" si="494"/>
        <v>1</v>
      </c>
      <c r="DZ470" s="95" t="str">
        <f t="shared" si="495"/>
        <v/>
      </c>
      <c r="EA470" s="91">
        <f>IFERROR(VLOOKUP(TEXT($A470,"0000"),'AYP11'!$B$1269:$AU$1690,11,FALSE),"")</f>
        <v>0</v>
      </c>
      <c r="EB470" s="95">
        <f t="shared" si="496"/>
        <v>1</v>
      </c>
      <c r="EC470" s="95" t="str">
        <f t="shared" si="497"/>
        <v/>
      </c>
      <c r="ED470" s="91">
        <f>IFERROR(VLOOKUP(TEXT($A470,"0000"),'AYP11'!$B$1691:$AU$2112,11,FALSE),"")</f>
        <v>0</v>
      </c>
      <c r="EE470" s="95">
        <f t="shared" si="498"/>
        <v>1</v>
      </c>
      <c r="EF470" s="95" t="str">
        <f t="shared" si="499"/>
        <v/>
      </c>
      <c r="EG470" s="91">
        <f>IFERROR(VLOOKUP(TEXT($A470,"0000"),'AYP11'!$B$2535:$AU$2956,11,FALSE),"")</f>
        <v>45</v>
      </c>
      <c r="EH470" s="95">
        <f t="shared" si="500"/>
        <v>1</v>
      </c>
      <c r="EI470" s="95">
        <f t="shared" si="501"/>
        <v>46</v>
      </c>
      <c r="EP470" s="34">
        <v>78</v>
      </c>
      <c r="EQ470" s="102" t="s">
        <v>1298</v>
      </c>
    </row>
    <row r="471" spans="1:147" x14ac:dyDescent="0.25">
      <c r="A471" s="49"/>
      <c r="B471" s="291" t="e">
        <f t="shared" si="448"/>
        <v>#DIV/0!</v>
      </c>
      <c r="C471" s="50">
        <f>IFERROR(VLOOKUP(TEXT($A471,"0000"),'R-M11'!$A$2:$AA$500,4,FALSE),0)</f>
        <v>0</v>
      </c>
      <c r="D471" s="291" t="e">
        <f t="shared" si="449"/>
        <v>#DIV/0!</v>
      </c>
      <c r="E471" s="98">
        <f>IFERROR(SUM(VLOOKUP(TEXT($A471,"0000"),'R-M11'!$A$2:$AA$500,5,FALSE),VLOOKUP(TEXT($A471,"0000"),'R-M11'!$A$2:$AA$500,6,FALSE)),0)</f>
        <v>0</v>
      </c>
      <c r="F471" s="58">
        <f>IFERROR(VLOOKUP(TEXT($A471,"0000"),'R-M11'!$A$2:$AA$500,14,FALSE),0)</f>
        <v>0</v>
      </c>
      <c r="G471" s="230" t="str">
        <f t="shared" si="502"/>
        <v/>
      </c>
      <c r="H471" s="97">
        <f t="shared" si="450"/>
        <v>0</v>
      </c>
      <c r="I471" s="230" t="str">
        <f t="shared" si="503"/>
        <v/>
      </c>
      <c r="J471" s="97" t="str">
        <f t="shared" si="451"/>
        <v/>
      </c>
      <c r="K471" s="230" t="str">
        <f t="shared" si="452"/>
        <v/>
      </c>
      <c r="L471" s="121" t="str">
        <f>IFERROR(VLOOKUP(K471,'Criteria Table'!$A$2:$I$102,2,FALSE),"")</f>
        <v/>
      </c>
      <c r="M471" s="230">
        <f t="shared" si="453"/>
        <v>0</v>
      </c>
      <c r="N471" s="286" t="e">
        <f t="shared" si="454"/>
        <v>#VALUE!</v>
      </c>
      <c r="O471" s="50" t="str">
        <f>IFERROR(VLOOKUP(TEXT($A471,"0000"),'R-M11'!$A$2:$AA$500,17,FALSE),"")</f>
        <v/>
      </c>
      <c r="P471" s="286" t="e">
        <f t="shared" si="455"/>
        <v>#DIV/0!</v>
      </c>
      <c r="Q471" s="98">
        <f>IFERROR(SUM(VLOOKUP(TEXT($A471,"0000"),'R-M11'!$A$2:$AA$500,18,FALSE),VLOOKUP(TEXT($A471,"0000"),'R-M11'!$A$2:$AA$500,19,FALSE)),0)</f>
        <v>0</v>
      </c>
      <c r="R471" s="69">
        <f>IFERROR(VLOOKUP(TEXT($A471,"0000"),'R-M11'!$A$2:$AA$500,27,FALSE),0)</f>
        <v>0</v>
      </c>
      <c r="S471" s="121" t="str">
        <f t="shared" si="504"/>
        <v/>
      </c>
      <c r="T471" s="70" t="str">
        <f t="shared" si="456"/>
        <v/>
      </c>
      <c r="U471" s="121" t="str">
        <f t="shared" si="505"/>
        <v/>
      </c>
      <c r="V471" s="70" t="str">
        <f t="shared" si="457"/>
        <v/>
      </c>
      <c r="W471" s="121" t="str">
        <f t="shared" si="458"/>
        <v/>
      </c>
      <c r="X471" s="124" t="str">
        <f>IFERROR(VLOOKUP(W471,'Criteria Table'!$A$2:$I$102,2,FALSE),"")</f>
        <v/>
      </c>
      <c r="Y471" s="121">
        <f t="shared" si="459"/>
        <v>0</v>
      </c>
      <c r="Z471" s="92" t="str">
        <f>IFERROR(IF(VLOOKUP(A471,'SG11'!$A$3:$AI$500,18,FALSE)="","NA",VLOOKUP(A471,'SG11'!$A$3:$AI$500,18,FALSE)),"")</f>
        <v/>
      </c>
      <c r="AA471" s="75" t="str">
        <f>IFERROR(VLOOKUP(Z471,'Criteria Table'!$A$2:$I$102,6,FALSE),"NA")</f>
        <v>NA</v>
      </c>
      <c r="AB471" s="95">
        <f t="shared" si="506"/>
        <v>0</v>
      </c>
      <c r="AC471" s="84" t="str">
        <f>IFERROR(IF(VLOOKUP(A471,'SG11'!$A$3:$AI$500,19,FALSE)="","NA",VLOOKUP(A471,'SG11'!$A$3:$AI$500,19,FALSE)),"")</f>
        <v/>
      </c>
      <c r="AD471" s="75" t="str">
        <f>IFERROR(VLOOKUP(AC471,'Criteria Table'!$A$2:$I$102,6,FALSE),"NA")</f>
        <v>NA</v>
      </c>
      <c r="AE471" s="95">
        <f t="shared" si="507"/>
        <v>0</v>
      </c>
      <c r="AF471" s="92" t="str">
        <f>IFERROR(IF(VLOOKUP(A471,'SG11'!$A$3:$AI$500,20,FALSE)="","NA",VLOOKUP(A471,'SG11'!$A$3:$AI$500,20,FALSE)),"")</f>
        <v/>
      </c>
      <c r="AG471" s="75" t="str">
        <f>IFERROR(VLOOKUP(AF471,'Criteria Table'!$A$2:$I$102,6,FALSE),"NA")</f>
        <v>NA</v>
      </c>
      <c r="AH471" s="95">
        <f t="shared" si="508"/>
        <v>0</v>
      </c>
      <c r="AI471" s="84" t="str">
        <f>IFERROR(IF(VLOOKUP(A471,'SG11'!$A$3:$AI$500,21,FALSE)="","NA",VLOOKUP(A471,'SG11'!$A$3:$AI$500,21,FALSE)),"")</f>
        <v/>
      </c>
      <c r="AJ471" s="75" t="str">
        <f>IFERROR(VLOOKUP(AI471,'Criteria Table'!$A$2:$I$102,6,FALSE),"NA")</f>
        <v>NA</v>
      </c>
      <c r="AK471" s="95">
        <f t="shared" si="509"/>
        <v>0</v>
      </c>
      <c r="AL471" s="99" t="str">
        <f>IFERROR(VLOOKUP(TEXT(A471,"0000"),'W11'!$A$1:$E$500,4,FALSE)/AP471*100,"")</f>
        <v/>
      </c>
      <c r="AM471" s="97" t="str">
        <f>IFERROR(VLOOKUP(TEXT(A471,"0000"),'W11'!$A$1:$E$500,4,FALSE),"")</f>
        <v/>
      </c>
      <c r="AN471" s="99" t="str">
        <f t="shared" si="460"/>
        <v/>
      </c>
      <c r="AO471" s="97" t="str">
        <f t="shared" si="461"/>
        <v/>
      </c>
      <c r="AP471" s="99" t="str">
        <f>IFERROR(VLOOKUP(TEXT(A471,"0000"),'W11'!$A$1:$E$500,5,FALSE),"")</f>
        <v/>
      </c>
      <c r="AQ471" s="97">
        <f>IFERROR(VLOOKUP(ROUND(AL471,0),'Criteria Table'!$A$2:$I$102,4,FALSE),0)</f>
        <v>0</v>
      </c>
      <c r="AR471" s="128"/>
      <c r="AS471" s="95"/>
      <c r="AT471" s="95"/>
      <c r="AU471" s="100" t="str">
        <f>IFERROR(VLOOKUP(TEXT(A471,"0000"),'Sci11'!$A$3:$N$492,4,FALSE)/VLOOKUP(TEXT(A471,"0000"),'Sci11'!$A$3:$N$492,14,FALSE)*100,"")</f>
        <v/>
      </c>
      <c r="AV471" s="101" t="e">
        <f>SUM(VLOOKUP(TEXT(A471,"0000"),'Sci11'!$A$3:$N$492,5,FALSE),VLOOKUP(TEXT(A471,"0000"),'Sci11'!$A$3:$N$492,6,FALSE))/VLOOKUP(TEXT(A471,"0000"),'Sci11'!$A$3:$N$492,14,FALSE)*100</f>
        <v>#N/A</v>
      </c>
      <c r="AW471" s="100" t="str">
        <f t="shared" si="510"/>
        <v/>
      </c>
      <c r="AX471" s="101" t="str">
        <f>IFERROR(AW471/100*VLOOKUP(TEXT(A471,"0000"),'Sci11'!$A$3:$N$492,14,FALSE),"")</f>
        <v/>
      </c>
      <c r="AY471" s="100" t="str">
        <f t="shared" si="511"/>
        <v/>
      </c>
      <c r="AZ471" s="101" t="str">
        <f>IFERROR(AY471/100*VLOOKUP(TEXT(A471,"0000"),'Sci11'!$A$3:$N$492,14,FALSE),"")</f>
        <v/>
      </c>
      <c r="BA471" s="100" t="str">
        <f t="shared" si="462"/>
        <v/>
      </c>
      <c r="BB471" s="101" t="str">
        <f>IFERROR(VLOOKUP(BA471,'Criteria Table'!$A$2:$I$102,2,FALSE),"")</f>
        <v/>
      </c>
      <c r="BC471" s="101">
        <f t="shared" si="463"/>
        <v>0</v>
      </c>
      <c r="BD471" s="82" t="str">
        <f>IFERROR(VLOOKUP(A471,ATTx11!$A$2:$N$500,4,FALSE),"")</f>
        <v/>
      </c>
      <c r="BE471" s="95">
        <f t="shared" si="464"/>
        <v>0</v>
      </c>
      <c r="BF471" s="96">
        <f t="shared" si="465"/>
        <v>0</v>
      </c>
      <c r="BG471" s="70" t="str">
        <f>IFERROR(VLOOKUP(A471,ATTx11!$A$2:$N$500,11,FALSE),"")</f>
        <v/>
      </c>
      <c r="BH471" s="95" t="str">
        <f t="shared" si="466"/>
        <v/>
      </c>
      <c r="BI471" s="70" t="str">
        <f>IFERROR(VLOOKUP(A471,ATTx11!$A$2:$N$500,12,FALSE),"")</f>
        <v/>
      </c>
      <c r="BJ471" s="97" t="str">
        <f t="shared" si="467"/>
        <v/>
      </c>
      <c r="BK471" s="84" t="str">
        <f>IFERROR(VLOOKUP(A471,ATTx11!$A$2:$N$500,7,FALSE),"")</f>
        <v/>
      </c>
      <c r="BL471" s="97" t="str">
        <f t="shared" si="468"/>
        <v/>
      </c>
      <c r="BM471" s="84" t="str">
        <f>IFERROR(VLOOKUP(A471,ATTx11!$A$2:$N$500,8,FALSE),"")</f>
        <v/>
      </c>
      <c r="BN471" s="95" t="str">
        <f t="shared" si="469"/>
        <v/>
      </c>
      <c r="BO471" s="95"/>
      <c r="BP471" s="83" t="str">
        <f>IFERROR(VLOOKUP(TEXT($A471,"0000"),'AYP11'!$B$3379:$AU$3800,17,FALSE),"")</f>
        <v/>
      </c>
      <c r="BQ471" s="75">
        <f>IFERROR(VLOOKUP(BP471,'Criteria Table'!$A$2:$I$102,2,FALSE),0)</f>
        <v>0</v>
      </c>
      <c r="BR471" s="95">
        <f t="shared" si="470"/>
        <v>0</v>
      </c>
      <c r="BS471" s="83" t="str">
        <f>IFERROR(VLOOKUP(TEXT($A471,"0000"),'AYP11'!$B$847:$AU$1268,17,FALSE),"")</f>
        <v/>
      </c>
      <c r="BT471" s="75">
        <f>IFERROR(VLOOKUP(BS471,'Criteria Table'!$A$2:$I$102,2,FALSE),0)</f>
        <v>0</v>
      </c>
      <c r="BU471" s="95">
        <f t="shared" si="471"/>
        <v>0</v>
      </c>
      <c r="BV471" s="83" t="str">
        <f>IFERROR(VLOOKUP(TEXT($A471,"0000"),'AYP11'!$B$2113:$AU$2534,17,FALSE),"")</f>
        <v/>
      </c>
      <c r="BW471" s="75">
        <f>IFERROR(VLOOKUP(BV471,'Criteria Table'!$A$2:$I$102,2,FALSE),0)</f>
        <v>0</v>
      </c>
      <c r="BX471" s="95">
        <f t="shared" si="472"/>
        <v>0</v>
      </c>
      <c r="BY471" s="83" t="str">
        <f>IFERROR(VLOOKUP(TEXT($A471,"0000"),'AYP11'!$B$425:$AU$846,17,FALSE),"")</f>
        <v/>
      </c>
      <c r="BZ471" s="75">
        <f>IFERROR(VLOOKUP(BY471,'Criteria Table'!$A$2:$I$102,2,FALSE),0)</f>
        <v>0</v>
      </c>
      <c r="CA471" s="95">
        <f t="shared" si="473"/>
        <v>0</v>
      </c>
      <c r="CB471" s="83" t="str">
        <f>IFERROR(VLOOKUP(TEXT($A471,"0000"),'AYP11'!$B$3:$AU$424,17,FALSE),"")</f>
        <v/>
      </c>
      <c r="CC471" s="95">
        <f>IFERROR(VLOOKUP(CB471,'Criteria Table'!$A$2:$I$102,2,FALSE),0)</f>
        <v>0</v>
      </c>
      <c r="CD471" s="95">
        <f t="shared" si="474"/>
        <v>0</v>
      </c>
      <c r="CE471" s="83" t="str">
        <f>IFERROR(VLOOKUP(TEXT($A471,"0000"),'AYP11'!$B$1269:$AU$1690,17,FALSE),"")</f>
        <v/>
      </c>
      <c r="CF471" s="95">
        <f>IFERROR(VLOOKUP(CE471,'Criteria Table'!$A$2:$I$102,2,FALSE),0)</f>
        <v>0</v>
      </c>
      <c r="CG471" s="95">
        <f t="shared" si="475"/>
        <v>0</v>
      </c>
      <c r="CH471" s="83" t="str">
        <f>IFERROR(VLOOKUP(TEXT($A471,"0000"),'AYP11'!$B$1691:$AU$2112,17,FALSE),"")</f>
        <v/>
      </c>
      <c r="CI471" s="95">
        <f>IFERROR(VLOOKUP(CH471,'Criteria Table'!$A$2:$I$102,2,FALSE),0)</f>
        <v>0</v>
      </c>
      <c r="CJ471" s="95">
        <f t="shared" si="476"/>
        <v>0</v>
      </c>
      <c r="CK471" s="83" t="str">
        <f>IFERROR(VLOOKUP(TEXT($A471,"0000"),'AYP11'!$B$2535:$AU$2956,17,FALSE),"")</f>
        <v/>
      </c>
      <c r="CL471" s="95">
        <f>IFERROR(VLOOKUP(CK471,'Criteria Table'!$A$2:$I$102,2,FALSE),0)</f>
        <v>0</v>
      </c>
      <c r="CM471" s="95">
        <f t="shared" si="477"/>
        <v>0</v>
      </c>
      <c r="CN471" s="76" t="str">
        <f>IFERROR(VLOOKUP(TEXT($A471,"0000"),'AYP11'!$B$3379:$AU$3800,23,FALSE),"")</f>
        <v/>
      </c>
      <c r="CO471" s="95">
        <f>IFERROR(VLOOKUP(CN471,'Criteria Table'!$A$2:$I$102,2,FALSE),0)</f>
        <v>0</v>
      </c>
      <c r="CP471" s="95">
        <f t="shared" si="478"/>
        <v>0</v>
      </c>
      <c r="CQ471" s="76" t="str">
        <f>IFERROR(VLOOKUP(TEXT($A471,"0000"),'AYP11'!$B$847:$AU$1268,23,FALSE),"")</f>
        <v/>
      </c>
      <c r="CR471" s="95">
        <f>IFERROR(VLOOKUP(CQ471,'Criteria Table'!$A$2:$I$102,2,FALSE),0)</f>
        <v>0</v>
      </c>
      <c r="CS471" s="95">
        <f t="shared" si="479"/>
        <v>0</v>
      </c>
      <c r="CT471" s="76" t="str">
        <f>IFERROR(VLOOKUP(TEXT($A471,"0000"),'AYP11'!$B$2113:$AU$2534,23,FALSE),"")</f>
        <v/>
      </c>
      <c r="CU471" s="95">
        <f>IFERROR(VLOOKUP(CT471,'Criteria Table'!$A$2:$I$102,2,FALSE),0)</f>
        <v>0</v>
      </c>
      <c r="CV471" s="95">
        <f t="shared" si="480"/>
        <v>0</v>
      </c>
      <c r="CW471" s="76" t="str">
        <f>IFERROR(VLOOKUP(TEXT($A471,"0000"),'AYP11'!$B$425:$AU$846,23,FALSE),"")</f>
        <v/>
      </c>
      <c r="CX471" s="95">
        <f>IFERROR(VLOOKUP(CW471,'Criteria Table'!$A$2:$I$102,2,FALSE),0)</f>
        <v>0</v>
      </c>
      <c r="CY471" s="95">
        <f t="shared" si="481"/>
        <v>0</v>
      </c>
      <c r="CZ471" s="76" t="str">
        <f>IFERROR(VLOOKUP(TEXT($A471,"0000"),'AYP11'!$B$3:$AU$424,23,FALSE),"")</f>
        <v/>
      </c>
      <c r="DA471" s="95">
        <f>IFERROR(VLOOKUP(CZ471,'Criteria Table'!$A$2:$I$102,2,FALSE),0)</f>
        <v>0</v>
      </c>
      <c r="DB471" s="95">
        <f t="shared" si="482"/>
        <v>0</v>
      </c>
      <c r="DC471" s="76" t="str">
        <f>IFERROR(VLOOKUP(TEXT($A471,"0000"),'AYP11'!$B$1269:$AU$1690,23,FALSE),"")</f>
        <v/>
      </c>
      <c r="DD471" s="95">
        <f>IFERROR(VLOOKUP(DC471,'Criteria Table'!$A$2:$I$102,2,FALSE),0)</f>
        <v>0</v>
      </c>
      <c r="DE471" s="95">
        <f t="shared" si="483"/>
        <v>0</v>
      </c>
      <c r="DF471" s="76" t="str">
        <f>IFERROR(VLOOKUP(TEXT($A471,"0000"),'AYP11'!$B$1691:$AU$2112,23,FALSE),"")</f>
        <v/>
      </c>
      <c r="DG471" s="95">
        <f>IFERROR(VLOOKUP(DF471,'Criteria Table'!$A$2:$I$102,2,FALSE),0)</f>
        <v>0</v>
      </c>
      <c r="DH471" s="95">
        <f t="shared" si="484"/>
        <v>0</v>
      </c>
      <c r="DI471" s="76" t="str">
        <f>IFERROR(VLOOKUP(TEXT($A471,"0000"),'AYP11'!$B$2535:$AU$2956,23,FALSE),"")</f>
        <v/>
      </c>
      <c r="DJ471" s="95">
        <f>IFERROR(VLOOKUP(DI471,'Criteria Table'!$A$2:$I$102,2,FALSE),0)</f>
        <v>0</v>
      </c>
      <c r="DK471" s="95">
        <f t="shared" si="485"/>
        <v>0</v>
      </c>
      <c r="DL471" s="91" t="str">
        <f>IFERROR(VLOOKUP(TEXT($A471,"0000"),'AYP11'!$B$3379:$AU$3800,11,FALSE),"")</f>
        <v/>
      </c>
      <c r="DM471" s="95">
        <f t="shared" si="486"/>
        <v>0</v>
      </c>
      <c r="DN471" s="95">
        <f t="shared" si="487"/>
        <v>0</v>
      </c>
      <c r="DO471" s="91" t="str">
        <f>IFERROR(VLOOKUP(TEXT($A471,"0000"),'AYP11'!$B$847:$AU$1268,11,FALSE),"")</f>
        <v/>
      </c>
      <c r="DP471" s="95">
        <f t="shared" si="488"/>
        <v>0</v>
      </c>
      <c r="DQ471" s="95">
        <f t="shared" si="489"/>
        <v>0</v>
      </c>
      <c r="DR471" s="91" t="str">
        <f>IFERROR(VLOOKUP(TEXT($A471,"0000"),'AYP11'!$B$2113:$AU$2534,11,FALSE),"")</f>
        <v/>
      </c>
      <c r="DS471" s="95">
        <f t="shared" si="490"/>
        <v>0</v>
      </c>
      <c r="DT471" s="95">
        <f t="shared" si="491"/>
        <v>0</v>
      </c>
      <c r="DU471" s="91" t="str">
        <f>IFERROR(VLOOKUP(TEXT($A471,"0000"),'AYP11'!$B$425:$AU$846,11,FALSE),"")</f>
        <v/>
      </c>
      <c r="DV471" s="95">
        <f t="shared" si="492"/>
        <v>0</v>
      </c>
      <c r="DW471" s="95">
        <f t="shared" si="493"/>
        <v>0</v>
      </c>
      <c r="DX471" s="91" t="str">
        <f>IFERROR(VLOOKUP(TEXT($A471,"0000"),'AYP11'!$B$3:$AU$424,11,FALSE),"")</f>
        <v/>
      </c>
      <c r="DY471" s="95">
        <f t="shared" si="494"/>
        <v>0</v>
      </c>
      <c r="DZ471" s="95">
        <f t="shared" si="495"/>
        <v>0</v>
      </c>
      <c r="EA471" s="91" t="str">
        <f>IFERROR(VLOOKUP(TEXT($A471,"0000"),'AYP11'!$B$1269:$AU$1690,11,FALSE),"")</f>
        <v/>
      </c>
      <c r="EB471" s="95">
        <f t="shared" si="496"/>
        <v>0</v>
      </c>
      <c r="EC471" s="95">
        <f t="shared" si="497"/>
        <v>0</v>
      </c>
      <c r="ED471" s="91" t="str">
        <f>IFERROR(VLOOKUP(TEXT($A471,"0000"),'AYP11'!$B$1691:$AU$2112,11,FALSE),"")</f>
        <v/>
      </c>
      <c r="EE471" s="95">
        <f t="shared" si="498"/>
        <v>0</v>
      </c>
      <c r="EF471" s="95">
        <f t="shared" si="499"/>
        <v>0</v>
      </c>
      <c r="EG471" s="91" t="str">
        <f>IFERROR(VLOOKUP(TEXT($A471,"0000"),'AYP11'!$B$2535:$AU$2956,11,FALSE),"")</f>
        <v/>
      </c>
      <c r="EH471" s="95">
        <f t="shared" si="500"/>
        <v>0</v>
      </c>
      <c r="EI471" s="95">
        <f t="shared" si="501"/>
        <v>0</v>
      </c>
    </row>
    <row r="472" spans="1:147" x14ac:dyDescent="0.25">
      <c r="A472" s="49"/>
      <c r="B472" s="291" t="e">
        <f t="shared" si="448"/>
        <v>#DIV/0!</v>
      </c>
      <c r="C472" s="50">
        <f>IFERROR(VLOOKUP(TEXT($A472,"0000"),'R-M11'!$A$2:$AA$500,4,FALSE),0)</f>
        <v>0</v>
      </c>
      <c r="D472" s="291" t="e">
        <f t="shared" si="449"/>
        <v>#DIV/0!</v>
      </c>
      <c r="E472" s="98">
        <f>IFERROR(SUM(VLOOKUP(TEXT($A472,"0000"),'R-M11'!$A$2:$AA$500,5,FALSE),VLOOKUP(TEXT($A472,"0000"),'R-M11'!$A$2:$AA$500,6,FALSE)),0)</f>
        <v>0</v>
      </c>
      <c r="F472" s="58">
        <f>IFERROR(VLOOKUP(TEXT($A472,"0000"),'R-M11'!$A$2:$AA$500,14,FALSE),0)</f>
        <v>0</v>
      </c>
      <c r="G472" s="230" t="str">
        <f t="shared" si="502"/>
        <v/>
      </c>
      <c r="H472" s="97">
        <f t="shared" si="450"/>
        <v>0</v>
      </c>
      <c r="I472" s="230" t="str">
        <f t="shared" si="503"/>
        <v/>
      </c>
      <c r="J472" s="97" t="str">
        <f t="shared" si="451"/>
        <v/>
      </c>
      <c r="K472" s="230" t="str">
        <f t="shared" si="452"/>
        <v/>
      </c>
      <c r="L472" s="121" t="str">
        <f>IFERROR(VLOOKUP(K472,'Criteria Table'!$A$2:$I$102,2,FALSE),"")</f>
        <v/>
      </c>
      <c r="M472" s="230">
        <f t="shared" si="453"/>
        <v>0</v>
      </c>
      <c r="N472" s="286" t="e">
        <f t="shared" si="454"/>
        <v>#VALUE!</v>
      </c>
      <c r="O472" s="50" t="str">
        <f>IFERROR(VLOOKUP(TEXT($A472,"0000"),'R-M11'!$A$2:$AA$500,17,FALSE),"")</f>
        <v/>
      </c>
      <c r="P472" s="286" t="e">
        <f t="shared" si="455"/>
        <v>#DIV/0!</v>
      </c>
      <c r="Q472" s="98">
        <f>IFERROR(SUM(VLOOKUP(TEXT($A472,"0000"),'R-M11'!$A$2:$AA$500,18,FALSE),VLOOKUP(TEXT($A472,"0000"),'R-M11'!$A$2:$AA$500,19,FALSE)),0)</f>
        <v>0</v>
      </c>
      <c r="R472" s="69">
        <f>IFERROR(VLOOKUP(TEXT($A472,"0000"),'R-M11'!$A$2:$AA$500,27,FALSE),0)</f>
        <v>0</v>
      </c>
      <c r="S472" s="121" t="str">
        <f t="shared" si="504"/>
        <v/>
      </c>
      <c r="T472" s="70" t="str">
        <f t="shared" si="456"/>
        <v/>
      </c>
      <c r="U472" s="121" t="str">
        <f t="shared" si="505"/>
        <v/>
      </c>
      <c r="V472" s="70" t="str">
        <f t="shared" si="457"/>
        <v/>
      </c>
      <c r="W472" s="121" t="str">
        <f t="shared" si="458"/>
        <v/>
      </c>
      <c r="X472" s="124" t="str">
        <f>IFERROR(VLOOKUP(W472,'Criteria Table'!$A$2:$I$102,2,FALSE),"")</f>
        <v/>
      </c>
      <c r="Y472" s="121">
        <f t="shared" si="459"/>
        <v>0</v>
      </c>
      <c r="Z472" s="92" t="str">
        <f>IFERROR(IF(VLOOKUP(A472,'SG11'!$A$3:$AI$500,18,FALSE)="","NA",VLOOKUP(A472,'SG11'!$A$3:$AI$500,18,FALSE)),"")</f>
        <v/>
      </c>
      <c r="AA472" s="75" t="str">
        <f>IFERROR(VLOOKUP(Z472,'Criteria Table'!$A$2:$I$102,6,FALSE),"NA")</f>
        <v>NA</v>
      </c>
      <c r="AB472" s="95">
        <f t="shared" si="506"/>
        <v>0</v>
      </c>
      <c r="AC472" s="84" t="str">
        <f>IFERROR(IF(VLOOKUP(A472,'SG11'!$A$3:$AI$500,19,FALSE)="","NA",VLOOKUP(A472,'SG11'!$A$3:$AI$500,19,FALSE)),"")</f>
        <v/>
      </c>
      <c r="AD472" s="75" t="str">
        <f>IFERROR(VLOOKUP(AC472,'Criteria Table'!$A$2:$I$102,6,FALSE),"NA")</f>
        <v>NA</v>
      </c>
      <c r="AE472" s="95">
        <f t="shared" si="507"/>
        <v>0</v>
      </c>
      <c r="AF472" s="92" t="str">
        <f>IFERROR(IF(VLOOKUP(A472,'SG11'!$A$3:$AI$500,20,FALSE)="","NA",VLOOKUP(A472,'SG11'!$A$3:$AI$500,20,FALSE)),"")</f>
        <v/>
      </c>
      <c r="AG472" s="75" t="str">
        <f>IFERROR(VLOOKUP(AF472,'Criteria Table'!$A$2:$I$102,6,FALSE),"NA")</f>
        <v>NA</v>
      </c>
      <c r="AH472" s="95">
        <f t="shared" si="508"/>
        <v>0</v>
      </c>
      <c r="AI472" s="84" t="str">
        <f>IFERROR(IF(VLOOKUP(A472,'SG11'!$A$3:$AI$500,21,FALSE)="","NA",VLOOKUP(A472,'SG11'!$A$3:$AI$500,21,FALSE)),"")</f>
        <v/>
      </c>
      <c r="AJ472" s="75" t="str">
        <f>IFERROR(VLOOKUP(AI472,'Criteria Table'!$A$2:$I$102,6,FALSE),"NA")</f>
        <v>NA</v>
      </c>
      <c r="AK472" s="95">
        <f t="shared" si="509"/>
        <v>0</v>
      </c>
      <c r="AL472" s="99" t="str">
        <f>IFERROR(VLOOKUP(TEXT(A472,"0000"),'W11'!$A$1:$E$500,4,FALSE)/AP472*100,"")</f>
        <v/>
      </c>
      <c r="AM472" s="97" t="str">
        <f>IFERROR(VLOOKUP(TEXT(A472,"0000"),'W11'!$A$1:$E$500,4,FALSE),"")</f>
        <v/>
      </c>
      <c r="AN472" s="99" t="str">
        <f t="shared" si="460"/>
        <v/>
      </c>
      <c r="AO472" s="97" t="str">
        <f t="shared" si="461"/>
        <v/>
      </c>
      <c r="AP472" s="99" t="str">
        <f>IFERROR(VLOOKUP(TEXT(A472,"0000"),'W11'!$A$1:$E$500,5,FALSE),"")</f>
        <v/>
      </c>
      <c r="AQ472" s="97">
        <f>IFERROR(VLOOKUP(ROUND(AL472,0),'Criteria Table'!$A$2:$I$102,4,FALSE),0)</f>
        <v>0</v>
      </c>
      <c r="AR472" s="128"/>
      <c r="AS472" s="95"/>
      <c r="AT472" s="95"/>
      <c r="AU472" s="100" t="str">
        <f>IFERROR(VLOOKUP(TEXT(A472,"0000"),'Sci11'!$A$3:$N$492,4,FALSE)/VLOOKUP(TEXT(A472,"0000"),'Sci11'!$A$3:$N$492,14,FALSE)*100,"")</f>
        <v/>
      </c>
      <c r="AV472" s="101" t="e">
        <f>SUM(VLOOKUP(TEXT(A472,"0000"),'Sci11'!$A$3:$N$492,5,FALSE),VLOOKUP(TEXT(A472,"0000"),'Sci11'!$A$3:$N$492,6,FALSE))/VLOOKUP(TEXT(A472,"0000"),'Sci11'!$A$3:$N$492,14,FALSE)*100</f>
        <v>#N/A</v>
      </c>
      <c r="AW472" s="100" t="str">
        <f t="shared" si="510"/>
        <v/>
      </c>
      <c r="AX472" s="101" t="str">
        <f>IFERROR(AW472/100*VLOOKUP(TEXT(A472,"0000"),'Sci11'!$A$3:$N$492,14,FALSE),"")</f>
        <v/>
      </c>
      <c r="AY472" s="100" t="str">
        <f t="shared" si="511"/>
        <v/>
      </c>
      <c r="AZ472" s="101" t="str">
        <f>IFERROR(AY472/100*VLOOKUP(TEXT(A472,"0000"),'Sci11'!$A$3:$N$492,14,FALSE),"")</f>
        <v/>
      </c>
      <c r="BA472" s="100" t="str">
        <f t="shared" si="462"/>
        <v/>
      </c>
      <c r="BB472" s="101" t="str">
        <f>IFERROR(VLOOKUP(BA472,'Criteria Table'!$A$2:$I$102,2,FALSE),"")</f>
        <v/>
      </c>
      <c r="BC472" s="101">
        <f t="shared" si="463"/>
        <v>0</v>
      </c>
      <c r="BD472" s="82" t="str">
        <f>IFERROR(VLOOKUP(A472,ATTx11!$A$2:$N$500,4,FALSE),"")</f>
        <v/>
      </c>
      <c r="BE472" s="95">
        <f t="shared" si="464"/>
        <v>0</v>
      </c>
      <c r="BF472" s="96">
        <f t="shared" si="465"/>
        <v>0</v>
      </c>
      <c r="BG472" s="70" t="str">
        <f>IFERROR(VLOOKUP(A472,ATTx11!$A$2:$N$500,11,FALSE),"")</f>
        <v/>
      </c>
      <c r="BH472" s="95" t="str">
        <f t="shared" si="466"/>
        <v/>
      </c>
      <c r="BI472" s="70" t="str">
        <f>IFERROR(VLOOKUP(A472,ATTx11!$A$2:$N$500,12,FALSE),"")</f>
        <v/>
      </c>
      <c r="BJ472" s="97" t="str">
        <f t="shared" si="467"/>
        <v/>
      </c>
      <c r="BK472" s="84" t="str">
        <f>IFERROR(VLOOKUP(A472,ATTx11!$A$2:$N$500,7,FALSE),"")</f>
        <v/>
      </c>
      <c r="BL472" s="97" t="str">
        <f t="shared" si="468"/>
        <v/>
      </c>
      <c r="BM472" s="84" t="str">
        <f>IFERROR(VLOOKUP(A472,ATTx11!$A$2:$N$500,8,FALSE),"")</f>
        <v/>
      </c>
      <c r="BN472" s="95" t="str">
        <f t="shared" si="469"/>
        <v/>
      </c>
      <c r="BO472" s="95"/>
      <c r="BP472" s="83" t="str">
        <f>IFERROR(VLOOKUP(TEXT($A472,"0000"),'AYP11'!$B$3379:$AU$3800,17,FALSE),"")</f>
        <v/>
      </c>
      <c r="BQ472" s="75">
        <f>IFERROR(VLOOKUP(BP472,'Criteria Table'!$A$2:$I$102,2,FALSE),0)</f>
        <v>0</v>
      </c>
      <c r="BR472" s="95">
        <f t="shared" si="470"/>
        <v>0</v>
      </c>
      <c r="BS472" s="83" t="str">
        <f>IFERROR(VLOOKUP(TEXT($A472,"0000"),'AYP11'!$B$847:$AU$1268,17,FALSE),"")</f>
        <v/>
      </c>
      <c r="BT472" s="75">
        <f>IFERROR(VLOOKUP(BS472,'Criteria Table'!$A$2:$I$102,2,FALSE),0)</f>
        <v>0</v>
      </c>
      <c r="BU472" s="95">
        <f t="shared" si="471"/>
        <v>0</v>
      </c>
      <c r="BV472" s="83" t="str">
        <f>IFERROR(VLOOKUP(TEXT($A472,"0000"),'AYP11'!$B$2113:$AU$2534,17,FALSE),"")</f>
        <v/>
      </c>
      <c r="BW472" s="75">
        <f>IFERROR(VLOOKUP(BV472,'Criteria Table'!$A$2:$I$102,2,FALSE),0)</f>
        <v>0</v>
      </c>
      <c r="BX472" s="95">
        <f t="shared" si="472"/>
        <v>0</v>
      </c>
      <c r="BY472" s="83" t="str">
        <f>IFERROR(VLOOKUP(TEXT($A472,"0000"),'AYP11'!$B$425:$AU$846,17,FALSE),"")</f>
        <v/>
      </c>
      <c r="BZ472" s="75">
        <f>IFERROR(VLOOKUP(BY472,'Criteria Table'!$A$2:$I$102,2,FALSE),0)</f>
        <v>0</v>
      </c>
      <c r="CA472" s="95">
        <f t="shared" si="473"/>
        <v>0</v>
      </c>
      <c r="CB472" s="83" t="str">
        <f>IFERROR(VLOOKUP(TEXT($A472,"0000"),'AYP11'!$B$3:$AU$424,17,FALSE),"")</f>
        <v/>
      </c>
      <c r="CC472" s="95">
        <f>IFERROR(VLOOKUP(CB472,'Criteria Table'!$A$2:$I$102,2,FALSE),0)</f>
        <v>0</v>
      </c>
      <c r="CD472" s="95">
        <f t="shared" si="474"/>
        <v>0</v>
      </c>
      <c r="CE472" s="83" t="str">
        <f>IFERROR(VLOOKUP(TEXT($A472,"0000"),'AYP11'!$B$1269:$AU$1690,17,FALSE),"")</f>
        <v/>
      </c>
      <c r="CF472" s="95">
        <f>IFERROR(VLOOKUP(CE472,'Criteria Table'!$A$2:$I$102,2,FALSE),0)</f>
        <v>0</v>
      </c>
      <c r="CG472" s="95">
        <f t="shared" si="475"/>
        <v>0</v>
      </c>
      <c r="CH472" s="83" t="str">
        <f>IFERROR(VLOOKUP(TEXT($A472,"0000"),'AYP11'!$B$1691:$AU$2112,17,FALSE),"")</f>
        <v/>
      </c>
      <c r="CI472" s="95">
        <f>IFERROR(VLOOKUP(CH472,'Criteria Table'!$A$2:$I$102,2,FALSE),0)</f>
        <v>0</v>
      </c>
      <c r="CJ472" s="95">
        <f t="shared" si="476"/>
        <v>0</v>
      </c>
      <c r="CK472" s="83" t="str">
        <f>IFERROR(VLOOKUP(TEXT($A472,"0000"),'AYP11'!$B$2535:$AU$2956,17,FALSE),"")</f>
        <v/>
      </c>
      <c r="CL472" s="95">
        <f>IFERROR(VLOOKUP(CK472,'Criteria Table'!$A$2:$I$102,2,FALSE),0)</f>
        <v>0</v>
      </c>
      <c r="CM472" s="95">
        <f t="shared" si="477"/>
        <v>0</v>
      </c>
      <c r="CN472" s="76" t="str">
        <f>IFERROR(VLOOKUP(TEXT($A472,"0000"),'AYP11'!$B$3379:$AU$3800,23,FALSE),"")</f>
        <v/>
      </c>
      <c r="CO472" s="95">
        <f>IFERROR(VLOOKUP(CN472,'Criteria Table'!$A$2:$I$102,2,FALSE),0)</f>
        <v>0</v>
      </c>
      <c r="CP472" s="95">
        <f t="shared" si="478"/>
        <v>0</v>
      </c>
      <c r="CQ472" s="76" t="str">
        <f>IFERROR(VLOOKUP(TEXT($A472,"0000"),'AYP11'!$B$847:$AU$1268,23,FALSE),"")</f>
        <v/>
      </c>
      <c r="CR472" s="95">
        <f>IFERROR(VLOOKUP(CQ472,'Criteria Table'!$A$2:$I$102,2,FALSE),0)</f>
        <v>0</v>
      </c>
      <c r="CS472" s="95">
        <f t="shared" si="479"/>
        <v>0</v>
      </c>
      <c r="CT472" s="76" t="str">
        <f>IFERROR(VLOOKUP(TEXT($A472,"0000"),'AYP11'!$B$2113:$AU$2534,23,FALSE),"")</f>
        <v/>
      </c>
      <c r="CU472" s="95">
        <f>IFERROR(VLOOKUP(CT472,'Criteria Table'!$A$2:$I$102,2,FALSE),0)</f>
        <v>0</v>
      </c>
      <c r="CV472" s="95">
        <f t="shared" si="480"/>
        <v>0</v>
      </c>
      <c r="CW472" s="76" t="str">
        <f>IFERROR(VLOOKUP(TEXT($A472,"0000"),'AYP11'!$B$425:$AU$846,23,FALSE),"")</f>
        <v/>
      </c>
      <c r="CX472" s="95">
        <f>IFERROR(VLOOKUP(CW472,'Criteria Table'!$A$2:$I$102,2,FALSE),0)</f>
        <v>0</v>
      </c>
      <c r="CY472" s="95">
        <f t="shared" si="481"/>
        <v>0</v>
      </c>
      <c r="CZ472" s="76" t="str">
        <f>IFERROR(VLOOKUP(TEXT($A472,"0000"),'AYP11'!$B$3:$AU$424,23,FALSE),"")</f>
        <v/>
      </c>
      <c r="DA472" s="95">
        <f>IFERROR(VLOOKUP(CZ472,'Criteria Table'!$A$2:$I$102,2,FALSE),0)</f>
        <v>0</v>
      </c>
      <c r="DB472" s="95">
        <f t="shared" si="482"/>
        <v>0</v>
      </c>
      <c r="DC472" s="76" t="str">
        <f>IFERROR(VLOOKUP(TEXT($A472,"0000"),'AYP11'!$B$1269:$AU$1690,23,FALSE),"")</f>
        <v/>
      </c>
      <c r="DD472" s="95">
        <f>IFERROR(VLOOKUP(DC472,'Criteria Table'!$A$2:$I$102,2,FALSE),0)</f>
        <v>0</v>
      </c>
      <c r="DE472" s="95">
        <f t="shared" si="483"/>
        <v>0</v>
      </c>
      <c r="DF472" s="76" t="str">
        <f>IFERROR(VLOOKUP(TEXT($A472,"0000"),'AYP11'!$B$1691:$AU$2112,23,FALSE),"")</f>
        <v/>
      </c>
      <c r="DG472" s="95">
        <f>IFERROR(VLOOKUP(DF472,'Criteria Table'!$A$2:$I$102,2,FALSE),0)</f>
        <v>0</v>
      </c>
      <c r="DH472" s="95">
        <f t="shared" si="484"/>
        <v>0</v>
      </c>
      <c r="DI472" s="76" t="str">
        <f>IFERROR(VLOOKUP(TEXT($A472,"0000"),'AYP11'!$B$2535:$AU$2956,23,FALSE),"")</f>
        <v/>
      </c>
      <c r="DJ472" s="95">
        <f>IFERROR(VLOOKUP(DI472,'Criteria Table'!$A$2:$I$102,2,FALSE),0)</f>
        <v>0</v>
      </c>
      <c r="DK472" s="95">
        <f t="shared" si="485"/>
        <v>0</v>
      </c>
      <c r="DL472" s="91" t="str">
        <f>IFERROR(VLOOKUP(TEXT($A472,"0000"),'AYP11'!$B$3379:$AU$3800,11,FALSE),"")</f>
        <v/>
      </c>
      <c r="DM472" s="95">
        <f t="shared" si="486"/>
        <v>0</v>
      </c>
      <c r="DN472" s="95">
        <f t="shared" si="487"/>
        <v>0</v>
      </c>
      <c r="DO472" s="91" t="str">
        <f>IFERROR(VLOOKUP(TEXT($A472,"0000"),'AYP11'!$B$847:$AU$1268,11,FALSE),"")</f>
        <v/>
      </c>
      <c r="DP472" s="95">
        <f t="shared" si="488"/>
        <v>0</v>
      </c>
      <c r="DQ472" s="95">
        <f t="shared" si="489"/>
        <v>0</v>
      </c>
      <c r="DR472" s="91" t="str">
        <f>IFERROR(VLOOKUP(TEXT($A472,"0000"),'AYP11'!$B$2113:$AU$2534,11,FALSE),"")</f>
        <v/>
      </c>
      <c r="DS472" s="95">
        <f t="shared" si="490"/>
        <v>0</v>
      </c>
      <c r="DT472" s="95">
        <f t="shared" si="491"/>
        <v>0</v>
      </c>
      <c r="DU472" s="91" t="str">
        <f>IFERROR(VLOOKUP(TEXT($A472,"0000"),'AYP11'!$B$425:$AU$846,11,FALSE),"")</f>
        <v/>
      </c>
      <c r="DV472" s="95">
        <f t="shared" si="492"/>
        <v>0</v>
      </c>
      <c r="DW472" s="95">
        <f t="shared" si="493"/>
        <v>0</v>
      </c>
      <c r="DX472" s="91" t="str">
        <f>IFERROR(VLOOKUP(TEXT($A472,"0000"),'AYP11'!$B$3:$AU$424,11,FALSE),"")</f>
        <v/>
      </c>
      <c r="DY472" s="95">
        <f t="shared" si="494"/>
        <v>0</v>
      </c>
      <c r="DZ472" s="95">
        <f t="shared" si="495"/>
        <v>0</v>
      </c>
      <c r="EA472" s="91" t="str">
        <f>IFERROR(VLOOKUP(TEXT($A472,"0000"),'AYP11'!$B$1269:$AU$1690,11,FALSE),"")</f>
        <v/>
      </c>
      <c r="EB472" s="95">
        <f t="shared" si="496"/>
        <v>0</v>
      </c>
      <c r="EC472" s="95">
        <f t="shared" si="497"/>
        <v>0</v>
      </c>
      <c r="ED472" s="91" t="str">
        <f>IFERROR(VLOOKUP(TEXT($A472,"0000"),'AYP11'!$B$1691:$AU$2112,11,FALSE),"")</f>
        <v/>
      </c>
      <c r="EE472" s="95">
        <f t="shared" si="498"/>
        <v>0</v>
      </c>
      <c r="EF472" s="95">
        <f t="shared" si="499"/>
        <v>0</v>
      </c>
      <c r="EG472" s="91" t="str">
        <f>IFERROR(VLOOKUP(TEXT($A472,"0000"),'AYP11'!$B$2535:$AU$2956,11,FALSE),"")</f>
        <v/>
      </c>
      <c r="EH472" s="95">
        <f t="shared" si="500"/>
        <v>0</v>
      </c>
      <c r="EI472" s="95">
        <f t="shared" si="501"/>
        <v>0</v>
      </c>
    </row>
    <row r="473" spans="1:147" x14ac:dyDescent="0.25">
      <c r="A473" s="49"/>
      <c r="B473" s="291" t="e">
        <f t="shared" si="448"/>
        <v>#DIV/0!</v>
      </c>
      <c r="C473" s="50">
        <f>IFERROR(VLOOKUP(TEXT($A473,"0000"),'R-M11'!$A$2:$AA$500,4,FALSE),0)</f>
        <v>0</v>
      </c>
      <c r="D473" s="291" t="e">
        <f t="shared" si="449"/>
        <v>#DIV/0!</v>
      </c>
      <c r="E473" s="98">
        <f>IFERROR(SUM(VLOOKUP(TEXT($A473,"0000"),'R-M11'!$A$2:$AA$500,5,FALSE),VLOOKUP(TEXT($A473,"0000"),'R-M11'!$A$2:$AA$500,6,FALSE)),0)</f>
        <v>0</v>
      </c>
      <c r="F473" s="58">
        <f>IFERROR(VLOOKUP(TEXT($A473,"0000"),'R-M11'!$A$2:$AA$500,14,FALSE),0)</f>
        <v>0</v>
      </c>
      <c r="G473" s="230" t="str">
        <f t="shared" si="502"/>
        <v/>
      </c>
      <c r="H473" s="97">
        <f t="shared" si="450"/>
        <v>0</v>
      </c>
      <c r="I473" s="230" t="str">
        <f t="shared" si="503"/>
        <v/>
      </c>
      <c r="J473" s="97" t="str">
        <f t="shared" si="451"/>
        <v/>
      </c>
      <c r="K473" s="230" t="str">
        <f t="shared" si="452"/>
        <v/>
      </c>
      <c r="L473" s="121" t="str">
        <f>IFERROR(VLOOKUP(K473,'Criteria Table'!$A$2:$I$102,2,FALSE),"")</f>
        <v/>
      </c>
      <c r="M473" s="230">
        <f t="shared" si="453"/>
        <v>0</v>
      </c>
      <c r="N473" s="286" t="e">
        <f t="shared" si="454"/>
        <v>#VALUE!</v>
      </c>
      <c r="O473" s="50" t="str">
        <f>IFERROR(VLOOKUP(TEXT($A473,"0000"),'R-M11'!$A$2:$AA$500,17,FALSE),"")</f>
        <v/>
      </c>
      <c r="P473" s="286" t="e">
        <f t="shared" si="455"/>
        <v>#DIV/0!</v>
      </c>
      <c r="Q473" s="98">
        <f>IFERROR(SUM(VLOOKUP(TEXT($A473,"0000"),'R-M11'!$A$2:$AA$500,18,FALSE),VLOOKUP(TEXT($A473,"0000"),'R-M11'!$A$2:$AA$500,19,FALSE)),0)</f>
        <v>0</v>
      </c>
      <c r="R473" s="69">
        <f>IFERROR(VLOOKUP(TEXT($A473,"0000"),'R-M11'!$A$2:$AA$500,27,FALSE),0)</f>
        <v>0</v>
      </c>
      <c r="S473" s="121" t="str">
        <f t="shared" si="504"/>
        <v/>
      </c>
      <c r="T473" s="70" t="str">
        <f t="shared" si="456"/>
        <v/>
      </c>
      <c r="U473" s="121" t="str">
        <f t="shared" si="505"/>
        <v/>
      </c>
      <c r="V473" s="70" t="str">
        <f t="shared" si="457"/>
        <v/>
      </c>
      <c r="W473" s="121" t="str">
        <f t="shared" si="458"/>
        <v/>
      </c>
      <c r="X473" s="124" t="str">
        <f>IFERROR(VLOOKUP(W473,'Criteria Table'!$A$2:$I$102,2,FALSE),"")</f>
        <v/>
      </c>
      <c r="Y473" s="121">
        <f t="shared" si="459"/>
        <v>0</v>
      </c>
      <c r="Z473" s="92" t="str">
        <f>IFERROR(IF(VLOOKUP(A473,'SG11'!$A$3:$AI$500,18,FALSE)="","NA",VLOOKUP(A473,'SG11'!$A$3:$AI$500,18,FALSE)),"")</f>
        <v/>
      </c>
      <c r="AA473" s="75" t="str">
        <f>IFERROR(VLOOKUP(Z473,'Criteria Table'!$A$2:$I$102,6,FALSE),"NA")</f>
        <v>NA</v>
      </c>
      <c r="AB473" s="95">
        <f t="shared" si="506"/>
        <v>0</v>
      </c>
      <c r="AC473" s="84" t="str">
        <f>IFERROR(IF(VLOOKUP(A473,'SG11'!$A$3:$AI$500,19,FALSE)="","NA",VLOOKUP(A473,'SG11'!$A$3:$AI$500,19,FALSE)),"")</f>
        <v/>
      </c>
      <c r="AD473" s="75" t="str">
        <f>IFERROR(VLOOKUP(AC473,'Criteria Table'!$A$2:$I$102,6,FALSE),"NA")</f>
        <v>NA</v>
      </c>
      <c r="AE473" s="95">
        <f t="shared" si="507"/>
        <v>0</v>
      </c>
      <c r="AF473" s="92" t="str">
        <f>IFERROR(IF(VLOOKUP(A473,'SG11'!$A$3:$AI$500,20,FALSE)="","NA",VLOOKUP(A473,'SG11'!$A$3:$AI$500,20,FALSE)),"")</f>
        <v/>
      </c>
      <c r="AG473" s="75" t="str">
        <f>IFERROR(VLOOKUP(AF473,'Criteria Table'!$A$2:$I$102,6,FALSE),"NA")</f>
        <v>NA</v>
      </c>
      <c r="AH473" s="95">
        <f t="shared" si="508"/>
        <v>0</v>
      </c>
      <c r="AI473" s="84" t="str">
        <f>IFERROR(IF(VLOOKUP(A473,'SG11'!$A$3:$AI$500,21,FALSE)="","NA",VLOOKUP(A473,'SG11'!$A$3:$AI$500,21,FALSE)),"")</f>
        <v/>
      </c>
      <c r="AJ473" s="75" t="str">
        <f>IFERROR(VLOOKUP(AI473,'Criteria Table'!$A$2:$I$102,6,FALSE),"NA")</f>
        <v>NA</v>
      </c>
      <c r="AK473" s="95">
        <f t="shared" si="509"/>
        <v>0</v>
      </c>
      <c r="AL473" s="99" t="str">
        <f>IFERROR(VLOOKUP(TEXT(A473,"0000"),'W11'!$A$1:$E$500,4,FALSE)/AP473*100,"")</f>
        <v/>
      </c>
      <c r="AM473" s="97" t="str">
        <f>IFERROR(VLOOKUP(TEXT(A473,"0000"),'W11'!$A$1:$E$500,4,FALSE),"")</f>
        <v/>
      </c>
      <c r="AN473" s="99" t="str">
        <f t="shared" si="460"/>
        <v/>
      </c>
      <c r="AO473" s="97" t="str">
        <f t="shared" si="461"/>
        <v/>
      </c>
      <c r="AP473" s="99" t="str">
        <f>IFERROR(VLOOKUP(TEXT(A473,"0000"),'W11'!$A$1:$E$500,5,FALSE),"")</f>
        <v/>
      </c>
      <c r="AQ473" s="97">
        <f>IFERROR(VLOOKUP(ROUND(AL473,0),'Criteria Table'!$A$2:$I$102,4,FALSE),0)</f>
        <v>0</v>
      </c>
      <c r="AR473" s="128"/>
      <c r="AS473" s="95"/>
      <c r="AT473" s="95"/>
      <c r="AU473" s="100" t="str">
        <f>IFERROR(VLOOKUP(TEXT(A473,"0000"),'Sci11'!$A$3:$N$492,4,FALSE)/VLOOKUP(TEXT(A473,"0000"),'Sci11'!$A$3:$N$492,14,FALSE)*100,"")</f>
        <v/>
      </c>
      <c r="AV473" s="101" t="e">
        <f>SUM(VLOOKUP(TEXT(A473,"0000"),'Sci11'!$A$3:$N$492,5,FALSE),VLOOKUP(TEXT(A473,"0000"),'Sci11'!$A$3:$N$492,6,FALSE))/VLOOKUP(TEXT(A473,"0000"),'Sci11'!$A$3:$N$492,14,FALSE)*100</f>
        <v>#N/A</v>
      </c>
      <c r="AW473" s="100" t="str">
        <f t="shared" si="510"/>
        <v/>
      </c>
      <c r="AX473" s="101" t="str">
        <f>IFERROR(AW473/100*VLOOKUP(TEXT(A473,"0000"),'Sci11'!$A$3:$N$492,14,FALSE),"")</f>
        <v/>
      </c>
      <c r="AY473" s="100" t="str">
        <f t="shared" si="511"/>
        <v/>
      </c>
      <c r="AZ473" s="101" t="str">
        <f>IFERROR(AY473/100*VLOOKUP(TEXT(A473,"0000"),'Sci11'!$A$3:$N$492,14,FALSE),"")</f>
        <v/>
      </c>
      <c r="BA473" s="100" t="str">
        <f t="shared" si="462"/>
        <v/>
      </c>
      <c r="BB473" s="101" t="str">
        <f>IFERROR(VLOOKUP(BA473,'Criteria Table'!$A$2:$I$102,2,FALSE),"")</f>
        <v/>
      </c>
      <c r="BC473" s="101">
        <f t="shared" si="463"/>
        <v>0</v>
      </c>
      <c r="BD473" s="82" t="str">
        <f>IFERROR(VLOOKUP(A473,ATTx11!$A$2:$N$500,4,FALSE),"")</f>
        <v/>
      </c>
      <c r="BE473" s="95">
        <f t="shared" si="464"/>
        <v>0</v>
      </c>
      <c r="BF473" s="96">
        <f t="shared" si="465"/>
        <v>0</v>
      </c>
      <c r="BG473" s="70" t="str">
        <f>IFERROR(VLOOKUP(A473,ATTx11!$A$2:$N$500,11,FALSE),"")</f>
        <v/>
      </c>
      <c r="BH473" s="95" t="str">
        <f t="shared" si="466"/>
        <v/>
      </c>
      <c r="BI473" s="70" t="str">
        <f>IFERROR(VLOOKUP(A473,ATTx11!$A$2:$N$500,12,FALSE),"")</f>
        <v/>
      </c>
      <c r="BJ473" s="97" t="str">
        <f t="shared" si="467"/>
        <v/>
      </c>
      <c r="BK473" s="84" t="str">
        <f>IFERROR(VLOOKUP(A473,ATTx11!$A$2:$N$500,7,FALSE),"")</f>
        <v/>
      </c>
      <c r="BL473" s="97" t="str">
        <f t="shared" si="468"/>
        <v/>
      </c>
      <c r="BM473" s="84" t="str">
        <f>IFERROR(VLOOKUP(A473,ATTx11!$A$2:$N$500,8,FALSE),"")</f>
        <v/>
      </c>
      <c r="BN473" s="95" t="str">
        <f t="shared" si="469"/>
        <v/>
      </c>
      <c r="BO473" s="95"/>
      <c r="BP473" s="83" t="str">
        <f>IFERROR(VLOOKUP(TEXT($A473,"0000"),'AYP11'!$B$3379:$AU$3800,17,FALSE),"")</f>
        <v/>
      </c>
      <c r="BQ473" s="75">
        <f>IFERROR(VLOOKUP(BP473,'Criteria Table'!$A$2:$I$102,2,FALSE),0)</f>
        <v>0</v>
      </c>
      <c r="BR473" s="95">
        <f t="shared" si="470"/>
        <v>0</v>
      </c>
      <c r="BS473" s="83" t="str">
        <f>IFERROR(VLOOKUP(TEXT($A473,"0000"),'AYP11'!$B$847:$AU$1268,17,FALSE),"")</f>
        <v/>
      </c>
      <c r="BT473" s="75">
        <f>IFERROR(VLOOKUP(BS473,'Criteria Table'!$A$2:$I$102,2,FALSE),0)</f>
        <v>0</v>
      </c>
      <c r="BU473" s="95">
        <f t="shared" si="471"/>
        <v>0</v>
      </c>
      <c r="BV473" s="83" t="str">
        <f>IFERROR(VLOOKUP(TEXT($A473,"0000"),'AYP11'!$B$2113:$AU$2534,17,FALSE),"")</f>
        <v/>
      </c>
      <c r="BW473" s="75">
        <f>IFERROR(VLOOKUP(BV473,'Criteria Table'!$A$2:$I$102,2,FALSE),0)</f>
        <v>0</v>
      </c>
      <c r="BX473" s="95">
        <f t="shared" si="472"/>
        <v>0</v>
      </c>
      <c r="BY473" s="83" t="str">
        <f>IFERROR(VLOOKUP(TEXT($A473,"0000"),'AYP11'!$B$425:$AU$846,17,FALSE),"")</f>
        <v/>
      </c>
      <c r="BZ473" s="75">
        <f>IFERROR(VLOOKUP(BY473,'Criteria Table'!$A$2:$I$102,2,FALSE),0)</f>
        <v>0</v>
      </c>
      <c r="CA473" s="95">
        <f t="shared" si="473"/>
        <v>0</v>
      </c>
      <c r="CB473" s="83" t="str">
        <f>IFERROR(VLOOKUP(TEXT($A473,"0000"),'AYP11'!$B$3:$AU$424,17,FALSE),"")</f>
        <v/>
      </c>
      <c r="CC473" s="95">
        <f>IFERROR(VLOOKUP(CB473,'Criteria Table'!$A$2:$I$102,2,FALSE),0)</f>
        <v>0</v>
      </c>
      <c r="CD473" s="95">
        <f t="shared" si="474"/>
        <v>0</v>
      </c>
      <c r="CE473" s="83" t="str">
        <f>IFERROR(VLOOKUP(TEXT($A473,"0000"),'AYP11'!$B$1269:$AU$1690,17,FALSE),"")</f>
        <v/>
      </c>
      <c r="CF473" s="95">
        <f>IFERROR(VLOOKUP(CE473,'Criteria Table'!$A$2:$I$102,2,FALSE),0)</f>
        <v>0</v>
      </c>
      <c r="CG473" s="95">
        <f t="shared" si="475"/>
        <v>0</v>
      </c>
      <c r="CH473" s="83" t="str">
        <f>IFERROR(VLOOKUP(TEXT($A473,"0000"),'AYP11'!$B$1691:$AU$2112,17,FALSE),"")</f>
        <v/>
      </c>
      <c r="CI473" s="95">
        <f>IFERROR(VLOOKUP(CH473,'Criteria Table'!$A$2:$I$102,2,FALSE),0)</f>
        <v>0</v>
      </c>
      <c r="CJ473" s="95">
        <f t="shared" si="476"/>
        <v>0</v>
      </c>
      <c r="CK473" s="83" t="str">
        <f>IFERROR(VLOOKUP(TEXT($A473,"0000"),'AYP11'!$B$2535:$AU$2956,17,FALSE),"")</f>
        <v/>
      </c>
      <c r="CL473" s="95">
        <f>IFERROR(VLOOKUP(CK473,'Criteria Table'!$A$2:$I$102,2,FALSE),0)</f>
        <v>0</v>
      </c>
      <c r="CM473" s="95">
        <f t="shared" si="477"/>
        <v>0</v>
      </c>
      <c r="CN473" s="76" t="str">
        <f>IFERROR(VLOOKUP(TEXT($A473,"0000"),'AYP11'!$B$3379:$AU$3800,23,FALSE),"")</f>
        <v/>
      </c>
      <c r="CO473" s="95">
        <f>IFERROR(VLOOKUP(CN473,'Criteria Table'!$A$2:$I$102,2,FALSE),0)</f>
        <v>0</v>
      </c>
      <c r="CP473" s="95">
        <f t="shared" si="478"/>
        <v>0</v>
      </c>
      <c r="CQ473" s="76" t="str">
        <f>IFERROR(VLOOKUP(TEXT($A473,"0000"),'AYP11'!$B$847:$AU$1268,23,FALSE),"")</f>
        <v/>
      </c>
      <c r="CR473" s="95">
        <f>IFERROR(VLOOKUP(CQ473,'Criteria Table'!$A$2:$I$102,2,FALSE),0)</f>
        <v>0</v>
      </c>
      <c r="CS473" s="95">
        <f t="shared" si="479"/>
        <v>0</v>
      </c>
      <c r="CT473" s="76" t="str">
        <f>IFERROR(VLOOKUP(TEXT($A473,"0000"),'AYP11'!$B$2113:$AU$2534,23,FALSE),"")</f>
        <v/>
      </c>
      <c r="CU473" s="95">
        <f>IFERROR(VLOOKUP(CT473,'Criteria Table'!$A$2:$I$102,2,FALSE),0)</f>
        <v>0</v>
      </c>
      <c r="CV473" s="95">
        <f t="shared" si="480"/>
        <v>0</v>
      </c>
      <c r="CW473" s="76" t="str">
        <f>IFERROR(VLOOKUP(TEXT($A473,"0000"),'AYP11'!$B$425:$AU$846,23,FALSE),"")</f>
        <v/>
      </c>
      <c r="CX473" s="95">
        <f>IFERROR(VLOOKUP(CW473,'Criteria Table'!$A$2:$I$102,2,FALSE),0)</f>
        <v>0</v>
      </c>
      <c r="CY473" s="95">
        <f t="shared" si="481"/>
        <v>0</v>
      </c>
      <c r="CZ473" s="76" t="str">
        <f>IFERROR(VLOOKUP(TEXT($A473,"0000"),'AYP11'!$B$3:$AU$424,23,FALSE),"")</f>
        <v/>
      </c>
      <c r="DA473" s="95">
        <f>IFERROR(VLOOKUP(CZ473,'Criteria Table'!$A$2:$I$102,2,FALSE),0)</f>
        <v>0</v>
      </c>
      <c r="DB473" s="95">
        <f t="shared" si="482"/>
        <v>0</v>
      </c>
      <c r="DC473" s="76" t="str">
        <f>IFERROR(VLOOKUP(TEXT($A473,"0000"),'AYP11'!$B$1269:$AU$1690,23,FALSE),"")</f>
        <v/>
      </c>
      <c r="DD473" s="95">
        <f>IFERROR(VLOOKUP(DC473,'Criteria Table'!$A$2:$I$102,2,FALSE),0)</f>
        <v>0</v>
      </c>
      <c r="DE473" s="95">
        <f t="shared" si="483"/>
        <v>0</v>
      </c>
      <c r="DF473" s="76" t="str">
        <f>IFERROR(VLOOKUP(TEXT($A473,"0000"),'AYP11'!$B$1691:$AU$2112,23,FALSE),"")</f>
        <v/>
      </c>
      <c r="DG473" s="95">
        <f>IFERROR(VLOOKUP(DF473,'Criteria Table'!$A$2:$I$102,2,FALSE),0)</f>
        <v>0</v>
      </c>
      <c r="DH473" s="95">
        <f t="shared" si="484"/>
        <v>0</v>
      </c>
      <c r="DI473" s="76" t="str">
        <f>IFERROR(VLOOKUP(TEXT($A473,"0000"),'AYP11'!$B$2535:$AU$2956,23,FALSE),"")</f>
        <v/>
      </c>
      <c r="DJ473" s="95">
        <f>IFERROR(VLOOKUP(DI473,'Criteria Table'!$A$2:$I$102,2,FALSE),0)</f>
        <v>0</v>
      </c>
      <c r="DK473" s="95">
        <f t="shared" si="485"/>
        <v>0</v>
      </c>
      <c r="DL473" s="91" t="str">
        <f>IFERROR(VLOOKUP(TEXT($A473,"0000"),'AYP11'!$B$3379:$AU$3800,11,FALSE),"")</f>
        <v/>
      </c>
      <c r="DM473" s="95">
        <f t="shared" si="486"/>
        <v>0</v>
      </c>
      <c r="DN473" s="95">
        <f t="shared" si="487"/>
        <v>0</v>
      </c>
      <c r="DO473" s="91" t="str">
        <f>IFERROR(VLOOKUP(TEXT($A473,"0000"),'AYP11'!$B$847:$AU$1268,11,FALSE),"")</f>
        <v/>
      </c>
      <c r="DP473" s="95">
        <f t="shared" si="488"/>
        <v>0</v>
      </c>
      <c r="DQ473" s="95">
        <f t="shared" si="489"/>
        <v>0</v>
      </c>
      <c r="DR473" s="91" t="str">
        <f>IFERROR(VLOOKUP(TEXT($A473,"0000"),'AYP11'!$B$2113:$AU$2534,11,FALSE),"")</f>
        <v/>
      </c>
      <c r="DS473" s="95">
        <f t="shared" si="490"/>
        <v>0</v>
      </c>
      <c r="DT473" s="95">
        <f t="shared" si="491"/>
        <v>0</v>
      </c>
      <c r="DU473" s="91" t="str">
        <f>IFERROR(VLOOKUP(TEXT($A473,"0000"),'AYP11'!$B$425:$AU$846,11,FALSE),"")</f>
        <v/>
      </c>
      <c r="DV473" s="95">
        <f t="shared" si="492"/>
        <v>0</v>
      </c>
      <c r="DW473" s="95">
        <f t="shared" si="493"/>
        <v>0</v>
      </c>
      <c r="DX473" s="91" t="str">
        <f>IFERROR(VLOOKUP(TEXT($A473,"0000"),'AYP11'!$B$3:$AU$424,11,FALSE),"")</f>
        <v/>
      </c>
      <c r="DY473" s="95">
        <f t="shared" si="494"/>
        <v>0</v>
      </c>
      <c r="DZ473" s="95">
        <f t="shared" si="495"/>
        <v>0</v>
      </c>
      <c r="EA473" s="91" t="str">
        <f>IFERROR(VLOOKUP(TEXT($A473,"0000"),'AYP11'!$B$1269:$AU$1690,11,FALSE),"")</f>
        <v/>
      </c>
      <c r="EB473" s="95">
        <f t="shared" si="496"/>
        <v>0</v>
      </c>
      <c r="EC473" s="95">
        <f t="shared" si="497"/>
        <v>0</v>
      </c>
      <c r="ED473" s="91" t="str">
        <f>IFERROR(VLOOKUP(TEXT($A473,"0000"),'AYP11'!$B$1691:$AU$2112,11,FALSE),"")</f>
        <v/>
      </c>
      <c r="EE473" s="95">
        <f t="shared" si="498"/>
        <v>0</v>
      </c>
      <c r="EF473" s="95">
        <f t="shared" si="499"/>
        <v>0</v>
      </c>
      <c r="EG473" s="91" t="str">
        <f>IFERROR(VLOOKUP(TEXT($A473,"0000"),'AYP11'!$B$2535:$AU$2956,11,FALSE),"")</f>
        <v/>
      </c>
      <c r="EH473" s="95">
        <f t="shared" si="500"/>
        <v>0</v>
      </c>
      <c r="EI473" s="95">
        <f t="shared" si="501"/>
        <v>0</v>
      </c>
      <c r="EP473" s="34">
        <v>79</v>
      </c>
      <c r="EQ473" s="102" t="s">
        <v>1326</v>
      </c>
    </row>
    <row r="474" spans="1:147" x14ac:dyDescent="0.25">
      <c r="A474" s="49"/>
      <c r="B474" s="291" t="e">
        <f t="shared" si="448"/>
        <v>#DIV/0!</v>
      </c>
      <c r="C474" s="50">
        <f>IFERROR(VLOOKUP(TEXT($A474,"0000"),'R-M11'!$A$2:$AA$500,4,FALSE),0)</f>
        <v>0</v>
      </c>
      <c r="D474" s="291" t="e">
        <f t="shared" si="449"/>
        <v>#DIV/0!</v>
      </c>
      <c r="E474" s="98">
        <f>IFERROR(SUM(VLOOKUP(TEXT($A474,"0000"),'R-M11'!$A$2:$AA$500,5,FALSE),VLOOKUP(TEXT($A474,"0000"),'R-M11'!$A$2:$AA$500,6,FALSE)),0)</f>
        <v>0</v>
      </c>
      <c r="F474" s="58">
        <f>IFERROR(VLOOKUP(TEXT($A474,"0000"),'R-M11'!$A$2:$AA$500,14,FALSE),0)</f>
        <v>0</v>
      </c>
      <c r="G474" s="230" t="str">
        <f t="shared" si="502"/>
        <v/>
      </c>
      <c r="H474" s="97">
        <f t="shared" si="450"/>
        <v>0</v>
      </c>
      <c r="I474" s="230" t="str">
        <f t="shared" si="503"/>
        <v/>
      </c>
      <c r="J474" s="97" t="str">
        <f t="shared" si="451"/>
        <v/>
      </c>
      <c r="K474" s="230" t="str">
        <f t="shared" si="452"/>
        <v/>
      </c>
      <c r="L474" s="121" t="str">
        <f>IFERROR(VLOOKUP(K474,'Criteria Table'!$A$2:$I$102,2,FALSE),"")</f>
        <v/>
      </c>
      <c r="M474" s="230">
        <f t="shared" si="453"/>
        <v>0</v>
      </c>
      <c r="N474" s="286" t="e">
        <f t="shared" si="454"/>
        <v>#VALUE!</v>
      </c>
      <c r="O474" s="50" t="str">
        <f>IFERROR(VLOOKUP(TEXT($A474,"0000"),'R-M11'!$A$2:$AA$500,17,FALSE),"")</f>
        <v/>
      </c>
      <c r="P474" s="286" t="e">
        <f t="shared" si="455"/>
        <v>#DIV/0!</v>
      </c>
      <c r="Q474" s="98">
        <f>IFERROR(SUM(VLOOKUP(TEXT($A474,"0000"),'R-M11'!$A$2:$AA$500,18,FALSE),VLOOKUP(TEXT($A474,"0000"),'R-M11'!$A$2:$AA$500,19,FALSE)),0)</f>
        <v>0</v>
      </c>
      <c r="R474" s="69">
        <f>IFERROR(VLOOKUP(TEXT($A474,"0000"),'R-M11'!$A$2:$AA$500,27,FALSE),0)</f>
        <v>0</v>
      </c>
      <c r="S474" s="121" t="str">
        <f t="shared" si="504"/>
        <v/>
      </c>
      <c r="T474" s="70" t="str">
        <f t="shared" si="456"/>
        <v/>
      </c>
      <c r="U474" s="121" t="str">
        <f t="shared" si="505"/>
        <v/>
      </c>
      <c r="V474" s="70" t="str">
        <f t="shared" si="457"/>
        <v/>
      </c>
      <c r="W474" s="121" t="str">
        <f t="shared" si="458"/>
        <v/>
      </c>
      <c r="X474" s="124" t="str">
        <f>IFERROR(VLOOKUP(W474,'Criteria Table'!$A$2:$I$102,2,FALSE),"")</f>
        <v/>
      </c>
      <c r="Y474" s="121">
        <f t="shared" si="459"/>
        <v>0</v>
      </c>
      <c r="Z474" s="92" t="str">
        <f>IFERROR(IF(VLOOKUP(A474,'SG11'!$A$3:$AI$500,18,FALSE)="","NA",VLOOKUP(A474,'SG11'!$A$3:$AI$500,18,FALSE)),"")</f>
        <v/>
      </c>
      <c r="AA474" s="75" t="str">
        <f>IFERROR(VLOOKUP(Z474,'Criteria Table'!$A$2:$I$102,6,FALSE),"NA")</f>
        <v>NA</v>
      </c>
      <c r="AB474" s="95">
        <f t="shared" si="506"/>
        <v>0</v>
      </c>
      <c r="AC474" s="84" t="str">
        <f>IFERROR(IF(VLOOKUP(A474,'SG11'!$A$3:$AI$500,19,FALSE)="","NA",VLOOKUP(A474,'SG11'!$A$3:$AI$500,19,FALSE)),"")</f>
        <v/>
      </c>
      <c r="AD474" s="75" t="str">
        <f>IFERROR(VLOOKUP(AC474,'Criteria Table'!$A$2:$I$102,6,FALSE),"NA")</f>
        <v>NA</v>
      </c>
      <c r="AE474" s="95">
        <f t="shared" si="507"/>
        <v>0</v>
      </c>
      <c r="AF474" s="92" t="str">
        <f>IFERROR(IF(VLOOKUP(A474,'SG11'!$A$3:$AI$500,20,FALSE)="","NA",VLOOKUP(A474,'SG11'!$A$3:$AI$500,20,FALSE)),"")</f>
        <v/>
      </c>
      <c r="AG474" s="75" t="str">
        <f>IFERROR(VLOOKUP(AF474,'Criteria Table'!$A$2:$I$102,6,FALSE),"NA")</f>
        <v>NA</v>
      </c>
      <c r="AH474" s="95">
        <f t="shared" si="508"/>
        <v>0</v>
      </c>
      <c r="AI474" s="84" t="str">
        <f>IFERROR(IF(VLOOKUP(A474,'SG11'!$A$3:$AI$500,21,FALSE)="","NA",VLOOKUP(A474,'SG11'!$A$3:$AI$500,21,FALSE)),"")</f>
        <v/>
      </c>
      <c r="AJ474" s="75" t="str">
        <f>IFERROR(VLOOKUP(AI474,'Criteria Table'!$A$2:$I$102,6,FALSE),"NA")</f>
        <v>NA</v>
      </c>
      <c r="AK474" s="95">
        <f t="shared" si="509"/>
        <v>0</v>
      </c>
      <c r="AL474" s="99" t="str">
        <f>IFERROR(VLOOKUP(TEXT(A474,"0000"),'W11'!$A$1:$E$500,4,FALSE)/AP474*100,"")</f>
        <v/>
      </c>
      <c r="AM474" s="97" t="str">
        <f>IFERROR(VLOOKUP(TEXT(A474,"0000"),'W11'!$A$1:$E$500,4,FALSE),"")</f>
        <v/>
      </c>
      <c r="AN474" s="99" t="str">
        <f t="shared" si="460"/>
        <v/>
      </c>
      <c r="AO474" s="97" t="str">
        <f t="shared" si="461"/>
        <v/>
      </c>
      <c r="AP474" s="99" t="str">
        <f>IFERROR(VLOOKUP(TEXT(A474,"0000"),'W11'!$A$1:$E$500,5,FALSE),"")</f>
        <v/>
      </c>
      <c r="AQ474" s="97">
        <f>IFERROR(VLOOKUP(ROUND(AL474,0),'Criteria Table'!$A$2:$I$102,4,FALSE),0)</f>
        <v>0</v>
      </c>
      <c r="AR474" s="128"/>
      <c r="AS474" s="95"/>
      <c r="AT474" s="95"/>
      <c r="AU474" s="100" t="str">
        <f>IFERROR(VLOOKUP(TEXT(A474,"0000"),'Sci11'!$A$3:$N$492,4,FALSE)/VLOOKUP(TEXT(A474,"0000"),'Sci11'!$A$3:$N$492,14,FALSE)*100,"")</f>
        <v/>
      </c>
      <c r="AV474" s="101" t="e">
        <f>SUM(VLOOKUP(TEXT(A474,"0000"),'Sci11'!$A$3:$N$492,5,FALSE),VLOOKUP(TEXT(A474,"0000"),'Sci11'!$A$3:$N$492,6,FALSE))/VLOOKUP(TEXT(A474,"0000"),'Sci11'!$A$3:$N$492,14,FALSE)*100</f>
        <v>#N/A</v>
      </c>
      <c r="AW474" s="100" t="str">
        <f t="shared" si="510"/>
        <v/>
      </c>
      <c r="AX474" s="101" t="str">
        <f>IFERROR(AW474/100*VLOOKUP(TEXT(A474,"0000"),'Sci11'!$A$3:$N$492,14,FALSE),"")</f>
        <v/>
      </c>
      <c r="AY474" s="100" t="str">
        <f t="shared" si="511"/>
        <v/>
      </c>
      <c r="AZ474" s="101" t="str">
        <f>IFERROR(AY474/100*VLOOKUP(TEXT(A474,"0000"),'Sci11'!$A$3:$N$492,14,FALSE),"")</f>
        <v/>
      </c>
      <c r="BA474" s="100" t="str">
        <f t="shared" si="462"/>
        <v/>
      </c>
      <c r="BB474" s="101" t="str">
        <f>IFERROR(VLOOKUP(BA474,'Criteria Table'!$A$2:$I$102,2,FALSE),"")</f>
        <v/>
      </c>
      <c r="BC474" s="101">
        <f t="shared" si="463"/>
        <v>0</v>
      </c>
      <c r="BD474" s="82" t="str">
        <f>IFERROR(VLOOKUP(A474,ATTx11!$A$2:$N$500,4,FALSE),"")</f>
        <v/>
      </c>
      <c r="BE474" s="95">
        <f t="shared" si="464"/>
        <v>0</v>
      </c>
      <c r="BF474" s="96">
        <f t="shared" si="465"/>
        <v>0</v>
      </c>
      <c r="BG474" s="70" t="str">
        <f>IFERROR(VLOOKUP(A474,ATTx11!$A$2:$N$500,11,FALSE),"")</f>
        <v/>
      </c>
      <c r="BH474" s="95" t="str">
        <f t="shared" si="466"/>
        <v/>
      </c>
      <c r="BI474" s="70" t="str">
        <f>IFERROR(VLOOKUP(A474,ATTx11!$A$2:$N$500,12,FALSE),"")</f>
        <v/>
      </c>
      <c r="BJ474" s="97" t="str">
        <f t="shared" si="467"/>
        <v/>
      </c>
      <c r="BK474" s="84" t="str">
        <f>IFERROR(VLOOKUP(A474,ATTx11!$A$2:$N$500,7,FALSE),"")</f>
        <v/>
      </c>
      <c r="BL474" s="97" t="str">
        <f t="shared" si="468"/>
        <v/>
      </c>
      <c r="BM474" s="84" t="str">
        <f>IFERROR(VLOOKUP(A474,ATTx11!$A$2:$N$500,8,FALSE),"")</f>
        <v/>
      </c>
      <c r="BN474" s="95" t="str">
        <f t="shared" si="469"/>
        <v/>
      </c>
      <c r="BO474" s="95"/>
      <c r="BP474" s="83" t="str">
        <f>IFERROR(VLOOKUP(TEXT($A474,"0000"),'AYP11'!$B$3379:$AU$3800,17,FALSE),"")</f>
        <v/>
      </c>
      <c r="BQ474" s="75">
        <f>IFERROR(VLOOKUP(BP474,'Criteria Table'!$A$2:$I$102,2,FALSE),0)</f>
        <v>0</v>
      </c>
      <c r="BR474" s="95">
        <f t="shared" si="470"/>
        <v>0</v>
      </c>
      <c r="BS474" s="83" t="str">
        <f>IFERROR(VLOOKUP(TEXT($A474,"0000"),'AYP11'!$B$847:$AU$1268,17,FALSE),"")</f>
        <v/>
      </c>
      <c r="BT474" s="75">
        <f>IFERROR(VLOOKUP(BS474,'Criteria Table'!$A$2:$I$102,2,FALSE),0)</f>
        <v>0</v>
      </c>
      <c r="BU474" s="95">
        <f t="shared" si="471"/>
        <v>0</v>
      </c>
      <c r="BV474" s="83" t="str">
        <f>IFERROR(VLOOKUP(TEXT($A474,"0000"),'AYP11'!$B$2113:$AU$2534,17,FALSE),"")</f>
        <v/>
      </c>
      <c r="BW474" s="75">
        <f>IFERROR(VLOOKUP(BV474,'Criteria Table'!$A$2:$I$102,2,FALSE),0)</f>
        <v>0</v>
      </c>
      <c r="BX474" s="95">
        <f t="shared" si="472"/>
        <v>0</v>
      </c>
      <c r="BY474" s="83" t="str">
        <f>IFERROR(VLOOKUP(TEXT($A474,"0000"),'AYP11'!$B$425:$AU$846,17,FALSE),"")</f>
        <v/>
      </c>
      <c r="BZ474" s="75">
        <f>IFERROR(VLOOKUP(BY474,'Criteria Table'!$A$2:$I$102,2,FALSE),0)</f>
        <v>0</v>
      </c>
      <c r="CA474" s="95">
        <f t="shared" si="473"/>
        <v>0</v>
      </c>
      <c r="CB474" s="83" t="str">
        <f>IFERROR(VLOOKUP(TEXT($A474,"0000"),'AYP11'!$B$3:$AU$424,17,FALSE),"")</f>
        <v/>
      </c>
      <c r="CC474" s="95">
        <f>IFERROR(VLOOKUP(CB474,'Criteria Table'!$A$2:$I$102,2,FALSE),0)</f>
        <v>0</v>
      </c>
      <c r="CD474" s="95">
        <f t="shared" si="474"/>
        <v>0</v>
      </c>
      <c r="CE474" s="83" t="str">
        <f>IFERROR(VLOOKUP(TEXT($A474,"0000"),'AYP11'!$B$1269:$AU$1690,17,FALSE),"")</f>
        <v/>
      </c>
      <c r="CF474" s="95">
        <f>IFERROR(VLOOKUP(CE474,'Criteria Table'!$A$2:$I$102,2,FALSE),0)</f>
        <v>0</v>
      </c>
      <c r="CG474" s="95">
        <f t="shared" si="475"/>
        <v>0</v>
      </c>
      <c r="CH474" s="83" t="str">
        <f>IFERROR(VLOOKUP(TEXT($A474,"0000"),'AYP11'!$B$1691:$AU$2112,17,FALSE),"")</f>
        <v/>
      </c>
      <c r="CI474" s="95">
        <f>IFERROR(VLOOKUP(CH474,'Criteria Table'!$A$2:$I$102,2,FALSE),0)</f>
        <v>0</v>
      </c>
      <c r="CJ474" s="95">
        <f t="shared" si="476"/>
        <v>0</v>
      </c>
      <c r="CK474" s="83" t="str">
        <f>IFERROR(VLOOKUP(TEXT($A474,"0000"),'AYP11'!$B$2535:$AU$2956,17,FALSE),"")</f>
        <v/>
      </c>
      <c r="CL474" s="95">
        <f>IFERROR(VLOOKUP(CK474,'Criteria Table'!$A$2:$I$102,2,FALSE),0)</f>
        <v>0</v>
      </c>
      <c r="CM474" s="95">
        <f t="shared" si="477"/>
        <v>0</v>
      </c>
      <c r="CN474" s="76" t="str">
        <f>IFERROR(VLOOKUP(TEXT($A474,"0000"),'AYP11'!$B$3379:$AU$3800,23,FALSE),"")</f>
        <v/>
      </c>
      <c r="CO474" s="95">
        <f>IFERROR(VLOOKUP(CN474,'Criteria Table'!$A$2:$I$102,2,FALSE),0)</f>
        <v>0</v>
      </c>
      <c r="CP474" s="95">
        <f t="shared" si="478"/>
        <v>0</v>
      </c>
      <c r="CQ474" s="76" t="str">
        <f>IFERROR(VLOOKUP(TEXT($A474,"0000"),'AYP11'!$B$847:$AU$1268,23,FALSE),"")</f>
        <v/>
      </c>
      <c r="CR474" s="95">
        <f>IFERROR(VLOOKUP(CQ474,'Criteria Table'!$A$2:$I$102,2,FALSE),0)</f>
        <v>0</v>
      </c>
      <c r="CS474" s="95">
        <f t="shared" si="479"/>
        <v>0</v>
      </c>
      <c r="CT474" s="76" t="str">
        <f>IFERROR(VLOOKUP(TEXT($A474,"0000"),'AYP11'!$B$2113:$AU$2534,23,FALSE),"")</f>
        <v/>
      </c>
      <c r="CU474" s="95">
        <f>IFERROR(VLOOKUP(CT474,'Criteria Table'!$A$2:$I$102,2,FALSE),0)</f>
        <v>0</v>
      </c>
      <c r="CV474" s="95">
        <f t="shared" si="480"/>
        <v>0</v>
      </c>
      <c r="CW474" s="76" t="str">
        <f>IFERROR(VLOOKUP(TEXT($A474,"0000"),'AYP11'!$B$425:$AU$846,23,FALSE),"")</f>
        <v/>
      </c>
      <c r="CX474" s="95">
        <f>IFERROR(VLOOKUP(CW474,'Criteria Table'!$A$2:$I$102,2,FALSE),0)</f>
        <v>0</v>
      </c>
      <c r="CY474" s="95">
        <f t="shared" si="481"/>
        <v>0</v>
      </c>
      <c r="CZ474" s="76" t="str">
        <f>IFERROR(VLOOKUP(TEXT($A474,"0000"),'AYP11'!$B$3:$AU$424,23,FALSE),"")</f>
        <v/>
      </c>
      <c r="DA474" s="95">
        <f>IFERROR(VLOOKUP(CZ474,'Criteria Table'!$A$2:$I$102,2,FALSE),0)</f>
        <v>0</v>
      </c>
      <c r="DB474" s="95">
        <f t="shared" si="482"/>
        <v>0</v>
      </c>
      <c r="DC474" s="76" t="str">
        <f>IFERROR(VLOOKUP(TEXT($A474,"0000"),'AYP11'!$B$1269:$AU$1690,23,FALSE),"")</f>
        <v/>
      </c>
      <c r="DD474" s="95">
        <f>IFERROR(VLOOKUP(DC474,'Criteria Table'!$A$2:$I$102,2,FALSE),0)</f>
        <v>0</v>
      </c>
      <c r="DE474" s="95">
        <f t="shared" si="483"/>
        <v>0</v>
      </c>
      <c r="DF474" s="76" t="str">
        <f>IFERROR(VLOOKUP(TEXT($A474,"0000"),'AYP11'!$B$1691:$AU$2112,23,FALSE),"")</f>
        <v/>
      </c>
      <c r="DG474" s="95">
        <f>IFERROR(VLOOKUP(DF474,'Criteria Table'!$A$2:$I$102,2,FALSE),0)</f>
        <v>0</v>
      </c>
      <c r="DH474" s="95">
        <f t="shared" si="484"/>
        <v>0</v>
      </c>
      <c r="DI474" s="76" t="str">
        <f>IFERROR(VLOOKUP(TEXT($A474,"0000"),'AYP11'!$B$2535:$AU$2956,23,FALSE),"")</f>
        <v/>
      </c>
      <c r="DJ474" s="95">
        <f>IFERROR(VLOOKUP(DI474,'Criteria Table'!$A$2:$I$102,2,FALSE),0)</f>
        <v>0</v>
      </c>
      <c r="DK474" s="95">
        <f t="shared" si="485"/>
        <v>0</v>
      </c>
      <c r="DL474" s="91" t="str">
        <f>IFERROR(VLOOKUP(TEXT($A474,"0000"),'AYP11'!$B$3379:$AU$3800,11,FALSE),"")</f>
        <v/>
      </c>
      <c r="DM474" s="95">
        <f t="shared" si="486"/>
        <v>0</v>
      </c>
      <c r="DN474" s="95">
        <f t="shared" si="487"/>
        <v>0</v>
      </c>
      <c r="DO474" s="91" t="str">
        <f>IFERROR(VLOOKUP(TEXT($A474,"0000"),'AYP11'!$B$847:$AU$1268,11,FALSE),"")</f>
        <v/>
      </c>
      <c r="DP474" s="95">
        <f t="shared" si="488"/>
        <v>0</v>
      </c>
      <c r="DQ474" s="95">
        <f t="shared" si="489"/>
        <v>0</v>
      </c>
      <c r="DR474" s="91" t="str">
        <f>IFERROR(VLOOKUP(TEXT($A474,"0000"),'AYP11'!$B$2113:$AU$2534,11,FALSE),"")</f>
        <v/>
      </c>
      <c r="DS474" s="95">
        <f t="shared" si="490"/>
        <v>0</v>
      </c>
      <c r="DT474" s="95">
        <f t="shared" si="491"/>
        <v>0</v>
      </c>
      <c r="DU474" s="91" t="str">
        <f>IFERROR(VLOOKUP(TEXT($A474,"0000"),'AYP11'!$B$425:$AU$846,11,FALSE),"")</f>
        <v/>
      </c>
      <c r="DV474" s="95">
        <f t="shared" si="492"/>
        <v>0</v>
      </c>
      <c r="DW474" s="95">
        <f t="shared" si="493"/>
        <v>0</v>
      </c>
      <c r="DX474" s="91" t="str">
        <f>IFERROR(VLOOKUP(TEXT($A474,"0000"),'AYP11'!$B$3:$AU$424,11,FALSE),"")</f>
        <v/>
      </c>
      <c r="DY474" s="95">
        <f t="shared" si="494"/>
        <v>0</v>
      </c>
      <c r="DZ474" s="95">
        <f t="shared" si="495"/>
        <v>0</v>
      </c>
      <c r="EA474" s="91" t="str">
        <f>IFERROR(VLOOKUP(TEXT($A474,"0000"),'AYP11'!$B$1269:$AU$1690,11,FALSE),"")</f>
        <v/>
      </c>
      <c r="EB474" s="95">
        <f t="shared" si="496"/>
        <v>0</v>
      </c>
      <c r="EC474" s="95">
        <f t="shared" si="497"/>
        <v>0</v>
      </c>
      <c r="ED474" s="91" t="str">
        <f>IFERROR(VLOOKUP(TEXT($A474,"0000"),'AYP11'!$B$1691:$AU$2112,11,FALSE),"")</f>
        <v/>
      </c>
      <c r="EE474" s="95">
        <f t="shared" si="498"/>
        <v>0</v>
      </c>
      <c r="EF474" s="95">
        <f t="shared" si="499"/>
        <v>0</v>
      </c>
      <c r="EG474" s="91" t="str">
        <f>IFERROR(VLOOKUP(TEXT($A474,"0000"),'AYP11'!$B$2535:$AU$2956,11,FALSE),"")</f>
        <v/>
      </c>
      <c r="EH474" s="95">
        <f t="shared" si="500"/>
        <v>0</v>
      </c>
      <c r="EI474" s="95">
        <f t="shared" si="501"/>
        <v>0</v>
      </c>
    </row>
    <row r="475" spans="1:147" x14ac:dyDescent="0.25">
      <c r="A475" s="49"/>
      <c r="B475" s="291" t="e">
        <f t="shared" si="448"/>
        <v>#DIV/0!</v>
      </c>
      <c r="C475" s="50">
        <f>IFERROR(VLOOKUP(TEXT($A475,"0000"),'R-M11'!$A$2:$AA$500,4,FALSE),0)</f>
        <v>0</v>
      </c>
      <c r="D475" s="291" t="e">
        <f t="shared" si="449"/>
        <v>#DIV/0!</v>
      </c>
      <c r="E475" s="98">
        <f>IFERROR(SUM(VLOOKUP(TEXT($A475,"0000"),'R-M11'!$A$2:$AA$500,5,FALSE),VLOOKUP(TEXT($A475,"0000"),'R-M11'!$A$2:$AA$500,6,FALSE)),0)</f>
        <v>0</v>
      </c>
      <c r="F475" s="58">
        <f>IFERROR(VLOOKUP(TEXT($A475,"0000"),'R-M11'!$A$2:$AA$500,14,FALSE),0)</f>
        <v>0</v>
      </c>
      <c r="G475" s="230" t="str">
        <f t="shared" si="502"/>
        <v/>
      </c>
      <c r="H475" s="97">
        <f t="shared" si="450"/>
        <v>0</v>
      </c>
      <c r="I475" s="230" t="str">
        <f t="shared" si="503"/>
        <v/>
      </c>
      <c r="J475" s="97" t="str">
        <f t="shared" si="451"/>
        <v/>
      </c>
      <c r="K475" s="230" t="str">
        <f t="shared" si="452"/>
        <v/>
      </c>
      <c r="L475" s="121" t="str">
        <f>IFERROR(VLOOKUP(K475,'Criteria Table'!$A$2:$I$102,2,FALSE),"")</f>
        <v/>
      </c>
      <c r="M475" s="230">
        <f t="shared" si="453"/>
        <v>0</v>
      </c>
      <c r="N475" s="286" t="e">
        <f t="shared" si="454"/>
        <v>#VALUE!</v>
      </c>
      <c r="O475" s="50" t="str">
        <f>IFERROR(VLOOKUP(TEXT($A475,"0000"),'R-M11'!$A$2:$AA$500,17,FALSE),"")</f>
        <v/>
      </c>
      <c r="P475" s="286" t="e">
        <f t="shared" si="455"/>
        <v>#DIV/0!</v>
      </c>
      <c r="Q475" s="98">
        <f>IFERROR(SUM(VLOOKUP(TEXT($A475,"0000"),'R-M11'!$A$2:$AA$500,18,FALSE),VLOOKUP(TEXT($A475,"0000"),'R-M11'!$A$2:$AA$500,19,FALSE)),0)</f>
        <v>0</v>
      </c>
      <c r="R475" s="69">
        <f>IFERROR(VLOOKUP(TEXT($A475,"0000"),'R-M11'!$A$2:$AA$500,27,FALSE),0)</f>
        <v>0</v>
      </c>
      <c r="S475" s="121" t="str">
        <f t="shared" si="504"/>
        <v/>
      </c>
      <c r="T475" s="70" t="str">
        <f t="shared" si="456"/>
        <v/>
      </c>
      <c r="U475" s="121" t="str">
        <f t="shared" si="505"/>
        <v/>
      </c>
      <c r="V475" s="70" t="str">
        <f t="shared" si="457"/>
        <v/>
      </c>
      <c r="W475" s="121" t="str">
        <f t="shared" si="458"/>
        <v/>
      </c>
      <c r="X475" s="124" t="str">
        <f>IFERROR(VLOOKUP(W475,'Criteria Table'!$A$2:$I$102,2,FALSE),"")</f>
        <v/>
      </c>
      <c r="Y475" s="121">
        <f t="shared" si="459"/>
        <v>0</v>
      </c>
      <c r="Z475" s="92" t="str">
        <f>IFERROR(IF(VLOOKUP(A475,'SG11'!$A$3:$AI$500,18,FALSE)="","NA",VLOOKUP(A475,'SG11'!$A$3:$AI$500,18,FALSE)),"")</f>
        <v/>
      </c>
      <c r="AA475" s="75" t="str">
        <f>IFERROR(VLOOKUP(Z475,'Criteria Table'!$A$2:$I$102,6,FALSE),"NA")</f>
        <v>NA</v>
      </c>
      <c r="AB475" s="95">
        <f t="shared" si="506"/>
        <v>0</v>
      </c>
      <c r="AC475" s="84" t="str">
        <f>IFERROR(IF(VLOOKUP(A475,'SG11'!$A$3:$AI$500,19,FALSE)="","NA",VLOOKUP(A475,'SG11'!$A$3:$AI$500,19,FALSE)),"")</f>
        <v/>
      </c>
      <c r="AD475" s="75" t="str">
        <f>IFERROR(VLOOKUP(AC475,'Criteria Table'!$A$2:$I$102,6,FALSE),"NA")</f>
        <v>NA</v>
      </c>
      <c r="AE475" s="95">
        <f t="shared" si="507"/>
        <v>0</v>
      </c>
      <c r="AF475" s="92" t="str">
        <f>IFERROR(IF(VLOOKUP(A475,'SG11'!$A$3:$AI$500,20,FALSE)="","NA",VLOOKUP(A475,'SG11'!$A$3:$AI$500,20,FALSE)),"")</f>
        <v/>
      </c>
      <c r="AG475" s="75" t="str">
        <f>IFERROR(VLOOKUP(AF475,'Criteria Table'!$A$2:$I$102,6,FALSE),"NA")</f>
        <v>NA</v>
      </c>
      <c r="AH475" s="95">
        <f t="shared" si="508"/>
        <v>0</v>
      </c>
      <c r="AI475" s="84" t="str">
        <f>IFERROR(IF(VLOOKUP(A475,'SG11'!$A$3:$AI$500,21,FALSE)="","NA",VLOOKUP(A475,'SG11'!$A$3:$AI$500,21,FALSE)),"")</f>
        <v/>
      </c>
      <c r="AJ475" s="75" t="str">
        <f>IFERROR(VLOOKUP(AI475,'Criteria Table'!$A$2:$I$102,6,FALSE),"NA")</f>
        <v>NA</v>
      </c>
      <c r="AK475" s="95">
        <f t="shared" si="509"/>
        <v>0</v>
      </c>
      <c r="AL475" s="99" t="str">
        <f>IFERROR(VLOOKUP(TEXT(A475,"0000"),'W11'!$A$1:$E$500,4,FALSE)/AP475*100,"")</f>
        <v/>
      </c>
      <c r="AM475" s="97" t="str">
        <f>IFERROR(VLOOKUP(TEXT(A475,"0000"),'W11'!$A$1:$E$500,4,FALSE),"")</f>
        <v/>
      </c>
      <c r="AN475" s="99" t="str">
        <f t="shared" si="460"/>
        <v/>
      </c>
      <c r="AO475" s="97" t="str">
        <f t="shared" si="461"/>
        <v/>
      </c>
      <c r="AP475" s="99" t="str">
        <f>IFERROR(VLOOKUP(TEXT(A475,"0000"),'W11'!$A$1:$E$500,5,FALSE),"")</f>
        <v/>
      </c>
      <c r="AQ475" s="97">
        <f>IFERROR(VLOOKUP(ROUND(AL475,0),'Criteria Table'!$A$2:$I$102,4,FALSE),0)</f>
        <v>0</v>
      </c>
      <c r="AR475" s="128"/>
      <c r="AS475" s="95"/>
      <c r="AT475" s="95"/>
      <c r="AU475" s="100" t="str">
        <f>IFERROR(VLOOKUP(TEXT(A475,"0000"),'Sci11'!$A$3:$N$492,4,FALSE)/VLOOKUP(TEXT(A475,"0000"),'Sci11'!$A$3:$N$492,14,FALSE)*100,"")</f>
        <v/>
      </c>
      <c r="AV475" s="101" t="e">
        <f>SUM(VLOOKUP(TEXT(A475,"0000"),'Sci11'!$A$3:$N$492,5,FALSE),VLOOKUP(TEXT(A475,"0000"),'Sci11'!$A$3:$N$492,6,FALSE))/VLOOKUP(TEXT(A475,"0000"),'Sci11'!$A$3:$N$492,14,FALSE)*100</f>
        <v>#N/A</v>
      </c>
      <c r="AW475" s="100" t="str">
        <f t="shared" si="510"/>
        <v/>
      </c>
      <c r="AX475" s="101" t="str">
        <f>IFERROR(AW475/100*VLOOKUP(TEXT(A475,"0000"),'Sci11'!$A$3:$N$492,14,FALSE),"")</f>
        <v/>
      </c>
      <c r="AY475" s="100" t="str">
        <f t="shared" si="511"/>
        <v/>
      </c>
      <c r="AZ475" s="101" t="str">
        <f>IFERROR(AY475/100*VLOOKUP(TEXT(A475,"0000"),'Sci11'!$A$3:$N$492,14,FALSE),"")</f>
        <v/>
      </c>
      <c r="BA475" s="100" t="str">
        <f t="shared" si="462"/>
        <v/>
      </c>
      <c r="BB475" s="101" t="str">
        <f>IFERROR(VLOOKUP(BA475,'Criteria Table'!$A$2:$I$102,2,FALSE),"")</f>
        <v/>
      </c>
      <c r="BC475" s="101">
        <f t="shared" si="463"/>
        <v>0</v>
      </c>
      <c r="BD475" s="82" t="str">
        <f>IFERROR(VLOOKUP(A475,ATTx11!$A$2:$N$500,4,FALSE),"")</f>
        <v/>
      </c>
      <c r="BE475" s="95">
        <f t="shared" si="464"/>
        <v>0</v>
      </c>
      <c r="BF475" s="96">
        <f t="shared" si="465"/>
        <v>0</v>
      </c>
      <c r="BG475" s="70" t="str">
        <f>IFERROR(VLOOKUP(A475,ATTx11!$A$2:$N$500,11,FALSE),"")</f>
        <v/>
      </c>
      <c r="BH475" s="95" t="str">
        <f t="shared" si="466"/>
        <v/>
      </c>
      <c r="BI475" s="70" t="str">
        <f>IFERROR(VLOOKUP(A475,ATTx11!$A$2:$N$500,12,FALSE),"")</f>
        <v/>
      </c>
      <c r="BJ475" s="97" t="str">
        <f t="shared" si="467"/>
        <v/>
      </c>
      <c r="BK475" s="84" t="str">
        <f>IFERROR(VLOOKUP(A475,ATTx11!$A$2:$N$500,7,FALSE),"")</f>
        <v/>
      </c>
      <c r="BL475" s="97" t="str">
        <f t="shared" si="468"/>
        <v/>
      </c>
      <c r="BM475" s="84" t="str">
        <f>IFERROR(VLOOKUP(A475,ATTx11!$A$2:$N$500,8,FALSE),"")</f>
        <v/>
      </c>
      <c r="BN475" s="95" t="str">
        <f t="shared" si="469"/>
        <v/>
      </c>
      <c r="BO475" s="95"/>
      <c r="BP475" s="83" t="str">
        <f>IFERROR(VLOOKUP(TEXT($A475,"0000"),'AYP11'!$B$3379:$AU$3800,17,FALSE),"")</f>
        <v/>
      </c>
      <c r="BQ475" s="75">
        <f>IFERROR(VLOOKUP(BP475,'Criteria Table'!$A$2:$I$102,2,FALSE),0)</f>
        <v>0</v>
      </c>
      <c r="BR475" s="95">
        <f t="shared" si="470"/>
        <v>0</v>
      </c>
      <c r="BS475" s="83" t="str">
        <f>IFERROR(VLOOKUP(TEXT($A475,"0000"),'AYP11'!$B$847:$AU$1268,17,FALSE),"")</f>
        <v/>
      </c>
      <c r="BT475" s="75">
        <f>IFERROR(VLOOKUP(BS475,'Criteria Table'!$A$2:$I$102,2,FALSE),0)</f>
        <v>0</v>
      </c>
      <c r="BU475" s="95">
        <f t="shared" si="471"/>
        <v>0</v>
      </c>
      <c r="BV475" s="83" t="str">
        <f>IFERROR(VLOOKUP(TEXT($A475,"0000"),'AYP11'!$B$2113:$AU$2534,17,FALSE),"")</f>
        <v/>
      </c>
      <c r="BW475" s="75">
        <f>IFERROR(VLOOKUP(BV475,'Criteria Table'!$A$2:$I$102,2,FALSE),0)</f>
        <v>0</v>
      </c>
      <c r="BX475" s="95">
        <f t="shared" si="472"/>
        <v>0</v>
      </c>
      <c r="BY475" s="83" t="str">
        <f>IFERROR(VLOOKUP(TEXT($A475,"0000"),'AYP11'!$B$425:$AU$846,17,FALSE),"")</f>
        <v/>
      </c>
      <c r="BZ475" s="75">
        <f>IFERROR(VLOOKUP(BY475,'Criteria Table'!$A$2:$I$102,2,FALSE),0)</f>
        <v>0</v>
      </c>
      <c r="CA475" s="95">
        <f t="shared" si="473"/>
        <v>0</v>
      </c>
      <c r="CB475" s="83" t="str">
        <f>IFERROR(VLOOKUP(TEXT($A475,"0000"),'AYP11'!$B$3:$AU$424,17,FALSE),"")</f>
        <v/>
      </c>
      <c r="CC475" s="95">
        <f>IFERROR(VLOOKUP(CB475,'Criteria Table'!$A$2:$I$102,2,FALSE),0)</f>
        <v>0</v>
      </c>
      <c r="CD475" s="95">
        <f t="shared" si="474"/>
        <v>0</v>
      </c>
      <c r="CE475" s="83" t="str">
        <f>IFERROR(VLOOKUP(TEXT($A475,"0000"),'AYP11'!$B$1269:$AU$1690,17,FALSE),"")</f>
        <v/>
      </c>
      <c r="CF475" s="95">
        <f>IFERROR(VLOOKUP(CE475,'Criteria Table'!$A$2:$I$102,2,FALSE),0)</f>
        <v>0</v>
      </c>
      <c r="CG475" s="95">
        <f t="shared" si="475"/>
        <v>0</v>
      </c>
      <c r="CH475" s="83" t="str">
        <f>IFERROR(VLOOKUP(TEXT($A475,"0000"),'AYP11'!$B$1691:$AU$2112,17,FALSE),"")</f>
        <v/>
      </c>
      <c r="CI475" s="95">
        <f>IFERROR(VLOOKUP(CH475,'Criteria Table'!$A$2:$I$102,2,FALSE),0)</f>
        <v>0</v>
      </c>
      <c r="CJ475" s="95">
        <f t="shared" si="476"/>
        <v>0</v>
      </c>
      <c r="CK475" s="83" t="str">
        <f>IFERROR(VLOOKUP(TEXT($A475,"0000"),'AYP11'!$B$2535:$AU$2956,17,FALSE),"")</f>
        <v/>
      </c>
      <c r="CL475" s="95">
        <f>IFERROR(VLOOKUP(CK475,'Criteria Table'!$A$2:$I$102,2,FALSE),0)</f>
        <v>0</v>
      </c>
      <c r="CM475" s="95">
        <f t="shared" si="477"/>
        <v>0</v>
      </c>
      <c r="CN475" s="76" t="str">
        <f>IFERROR(VLOOKUP(TEXT($A475,"0000"),'AYP11'!$B$3379:$AU$3800,23,FALSE),"")</f>
        <v/>
      </c>
      <c r="CO475" s="95">
        <f>IFERROR(VLOOKUP(CN475,'Criteria Table'!$A$2:$I$102,2,FALSE),0)</f>
        <v>0</v>
      </c>
      <c r="CP475" s="95">
        <f t="shared" si="478"/>
        <v>0</v>
      </c>
      <c r="CQ475" s="76" t="str">
        <f>IFERROR(VLOOKUP(TEXT($A475,"0000"),'AYP11'!$B$847:$AU$1268,23,FALSE),"")</f>
        <v/>
      </c>
      <c r="CR475" s="95">
        <f>IFERROR(VLOOKUP(CQ475,'Criteria Table'!$A$2:$I$102,2,FALSE),0)</f>
        <v>0</v>
      </c>
      <c r="CS475" s="95">
        <f t="shared" si="479"/>
        <v>0</v>
      </c>
      <c r="CT475" s="76" t="str">
        <f>IFERROR(VLOOKUP(TEXT($A475,"0000"),'AYP11'!$B$2113:$AU$2534,23,FALSE),"")</f>
        <v/>
      </c>
      <c r="CU475" s="95">
        <f>IFERROR(VLOOKUP(CT475,'Criteria Table'!$A$2:$I$102,2,FALSE),0)</f>
        <v>0</v>
      </c>
      <c r="CV475" s="95">
        <f t="shared" si="480"/>
        <v>0</v>
      </c>
      <c r="CW475" s="76" t="str">
        <f>IFERROR(VLOOKUP(TEXT($A475,"0000"),'AYP11'!$B$425:$AU$846,23,FALSE),"")</f>
        <v/>
      </c>
      <c r="CX475" s="95">
        <f>IFERROR(VLOOKUP(CW475,'Criteria Table'!$A$2:$I$102,2,FALSE),0)</f>
        <v>0</v>
      </c>
      <c r="CY475" s="95">
        <f t="shared" si="481"/>
        <v>0</v>
      </c>
      <c r="CZ475" s="76" t="str">
        <f>IFERROR(VLOOKUP(TEXT($A475,"0000"),'AYP11'!$B$3:$AU$424,23,FALSE),"")</f>
        <v/>
      </c>
      <c r="DA475" s="95">
        <f>IFERROR(VLOOKUP(CZ475,'Criteria Table'!$A$2:$I$102,2,FALSE),0)</f>
        <v>0</v>
      </c>
      <c r="DB475" s="95">
        <f t="shared" si="482"/>
        <v>0</v>
      </c>
      <c r="DC475" s="76" t="str">
        <f>IFERROR(VLOOKUP(TEXT($A475,"0000"),'AYP11'!$B$1269:$AU$1690,23,FALSE),"")</f>
        <v/>
      </c>
      <c r="DD475" s="95">
        <f>IFERROR(VLOOKUP(DC475,'Criteria Table'!$A$2:$I$102,2,FALSE),0)</f>
        <v>0</v>
      </c>
      <c r="DE475" s="95">
        <f t="shared" si="483"/>
        <v>0</v>
      </c>
      <c r="DF475" s="76" t="str">
        <f>IFERROR(VLOOKUP(TEXT($A475,"0000"),'AYP11'!$B$1691:$AU$2112,23,FALSE),"")</f>
        <v/>
      </c>
      <c r="DG475" s="95">
        <f>IFERROR(VLOOKUP(DF475,'Criteria Table'!$A$2:$I$102,2,FALSE),0)</f>
        <v>0</v>
      </c>
      <c r="DH475" s="95">
        <f t="shared" si="484"/>
        <v>0</v>
      </c>
      <c r="DI475" s="76" t="str">
        <f>IFERROR(VLOOKUP(TEXT($A475,"0000"),'AYP11'!$B$2535:$AU$2956,23,FALSE),"")</f>
        <v/>
      </c>
      <c r="DJ475" s="95">
        <f>IFERROR(VLOOKUP(DI475,'Criteria Table'!$A$2:$I$102,2,FALSE),0)</f>
        <v>0</v>
      </c>
      <c r="DK475" s="95">
        <f t="shared" si="485"/>
        <v>0</v>
      </c>
      <c r="DL475" s="91" t="str">
        <f>IFERROR(VLOOKUP(TEXT($A475,"0000"),'AYP11'!$B$3379:$AU$3800,11,FALSE),"")</f>
        <v/>
      </c>
      <c r="DM475" s="95">
        <f t="shared" si="486"/>
        <v>0</v>
      </c>
      <c r="DN475" s="95">
        <f t="shared" si="487"/>
        <v>0</v>
      </c>
      <c r="DO475" s="91" t="str">
        <f>IFERROR(VLOOKUP(TEXT($A475,"0000"),'AYP11'!$B$847:$AU$1268,11,FALSE),"")</f>
        <v/>
      </c>
      <c r="DP475" s="95">
        <f t="shared" si="488"/>
        <v>0</v>
      </c>
      <c r="DQ475" s="95">
        <f t="shared" si="489"/>
        <v>0</v>
      </c>
      <c r="DR475" s="91" t="str">
        <f>IFERROR(VLOOKUP(TEXT($A475,"0000"),'AYP11'!$B$2113:$AU$2534,11,FALSE),"")</f>
        <v/>
      </c>
      <c r="DS475" s="95">
        <f t="shared" si="490"/>
        <v>0</v>
      </c>
      <c r="DT475" s="95">
        <f t="shared" si="491"/>
        <v>0</v>
      </c>
      <c r="DU475" s="91" t="str">
        <f>IFERROR(VLOOKUP(TEXT($A475,"0000"),'AYP11'!$B$425:$AU$846,11,FALSE),"")</f>
        <v/>
      </c>
      <c r="DV475" s="95">
        <f t="shared" si="492"/>
        <v>0</v>
      </c>
      <c r="DW475" s="95">
        <f t="shared" si="493"/>
        <v>0</v>
      </c>
      <c r="DX475" s="91" t="str">
        <f>IFERROR(VLOOKUP(TEXT($A475,"0000"),'AYP11'!$B$3:$AU$424,11,FALSE),"")</f>
        <v/>
      </c>
      <c r="DY475" s="95">
        <f t="shared" si="494"/>
        <v>0</v>
      </c>
      <c r="DZ475" s="95">
        <f t="shared" si="495"/>
        <v>0</v>
      </c>
      <c r="EA475" s="91" t="str">
        <f>IFERROR(VLOOKUP(TEXT($A475,"0000"),'AYP11'!$B$1269:$AU$1690,11,FALSE),"")</f>
        <v/>
      </c>
      <c r="EB475" s="95">
        <f t="shared" si="496"/>
        <v>0</v>
      </c>
      <c r="EC475" s="95">
        <f t="shared" si="497"/>
        <v>0</v>
      </c>
      <c r="ED475" s="91" t="str">
        <f>IFERROR(VLOOKUP(TEXT($A475,"0000"),'AYP11'!$B$1691:$AU$2112,11,FALSE),"")</f>
        <v/>
      </c>
      <c r="EE475" s="95">
        <f t="shared" si="498"/>
        <v>0</v>
      </c>
      <c r="EF475" s="95">
        <f t="shared" si="499"/>
        <v>0</v>
      </c>
      <c r="EG475" s="91" t="str">
        <f>IFERROR(VLOOKUP(TEXT($A475,"0000"),'AYP11'!$B$2535:$AU$2956,11,FALSE),"")</f>
        <v/>
      </c>
      <c r="EH475" s="95">
        <f t="shared" si="500"/>
        <v>0</v>
      </c>
      <c r="EI475" s="95">
        <f t="shared" si="501"/>
        <v>0</v>
      </c>
    </row>
    <row r="476" spans="1:147" x14ac:dyDescent="0.25">
      <c r="A476" s="49"/>
      <c r="B476" s="291" t="e">
        <f t="shared" si="448"/>
        <v>#DIV/0!</v>
      </c>
      <c r="C476" s="50">
        <f>IFERROR(VLOOKUP(TEXT($A476,"0000"),'R-M11'!$A$2:$AA$500,4,FALSE),0)</f>
        <v>0</v>
      </c>
      <c r="D476" s="291" t="e">
        <f t="shared" si="449"/>
        <v>#DIV/0!</v>
      </c>
      <c r="E476" s="98">
        <f>IFERROR(SUM(VLOOKUP(TEXT($A476,"0000"),'R-M11'!$A$2:$AA$500,5,FALSE),VLOOKUP(TEXT($A476,"0000"),'R-M11'!$A$2:$AA$500,6,FALSE)),0)</f>
        <v>0</v>
      </c>
      <c r="F476" s="58">
        <f>IFERROR(VLOOKUP(TEXT($A476,"0000"),'R-M11'!$A$2:$AA$500,14,FALSE),0)</f>
        <v>0</v>
      </c>
      <c r="G476" s="230" t="str">
        <f t="shared" si="502"/>
        <v/>
      </c>
      <c r="H476" s="97">
        <f t="shared" si="450"/>
        <v>0</v>
      </c>
      <c r="I476" s="230" t="str">
        <f t="shared" si="503"/>
        <v/>
      </c>
      <c r="J476" s="97" t="str">
        <f t="shared" si="451"/>
        <v/>
      </c>
      <c r="K476" s="230" t="str">
        <f t="shared" si="452"/>
        <v/>
      </c>
      <c r="L476" s="121" t="str">
        <f>IFERROR(VLOOKUP(K476,'Criteria Table'!$A$2:$I$102,2,FALSE),"")</f>
        <v/>
      </c>
      <c r="M476" s="230">
        <f t="shared" si="453"/>
        <v>0</v>
      </c>
      <c r="N476" s="286" t="e">
        <f t="shared" si="454"/>
        <v>#VALUE!</v>
      </c>
      <c r="O476" s="50" t="str">
        <f>IFERROR(VLOOKUP(TEXT($A476,"0000"),'R-M11'!$A$2:$AA$500,17,FALSE),"")</f>
        <v/>
      </c>
      <c r="P476" s="286" t="e">
        <f t="shared" si="455"/>
        <v>#DIV/0!</v>
      </c>
      <c r="Q476" s="98">
        <f>IFERROR(SUM(VLOOKUP(TEXT($A476,"0000"),'R-M11'!$A$2:$AA$500,18,FALSE),VLOOKUP(TEXT($A476,"0000"),'R-M11'!$A$2:$AA$500,19,FALSE)),0)</f>
        <v>0</v>
      </c>
      <c r="R476" s="69">
        <f>IFERROR(VLOOKUP(TEXT($A476,"0000"),'R-M11'!$A$2:$AA$500,27,FALSE),0)</f>
        <v>0</v>
      </c>
      <c r="S476" s="121" t="str">
        <f t="shared" si="504"/>
        <v/>
      </c>
      <c r="T476" s="70" t="str">
        <f t="shared" si="456"/>
        <v/>
      </c>
      <c r="U476" s="121" t="str">
        <f t="shared" si="505"/>
        <v/>
      </c>
      <c r="V476" s="70" t="str">
        <f t="shared" si="457"/>
        <v/>
      </c>
      <c r="W476" s="121" t="str">
        <f t="shared" si="458"/>
        <v/>
      </c>
      <c r="X476" s="124" t="str">
        <f>IFERROR(VLOOKUP(W476,'Criteria Table'!$A$2:$I$102,2,FALSE),"")</f>
        <v/>
      </c>
      <c r="Y476" s="121">
        <f t="shared" si="459"/>
        <v>0</v>
      </c>
      <c r="Z476" s="92" t="str">
        <f>IFERROR(IF(VLOOKUP(A476,'SG11'!$A$3:$AI$500,18,FALSE)="","NA",VLOOKUP(A476,'SG11'!$A$3:$AI$500,18,FALSE)),"")</f>
        <v/>
      </c>
      <c r="AA476" s="75" t="str">
        <f>IFERROR(VLOOKUP(Z476,'Criteria Table'!$A$2:$I$102,6,FALSE),"NA")</f>
        <v>NA</v>
      </c>
      <c r="AB476" s="95">
        <f t="shared" si="506"/>
        <v>0</v>
      </c>
      <c r="AC476" s="84" t="str">
        <f>IFERROR(IF(VLOOKUP(A476,'SG11'!$A$3:$AI$500,19,FALSE)="","NA",VLOOKUP(A476,'SG11'!$A$3:$AI$500,19,FALSE)),"")</f>
        <v/>
      </c>
      <c r="AD476" s="75" t="str">
        <f>IFERROR(VLOOKUP(AC476,'Criteria Table'!$A$2:$I$102,6,FALSE),"NA")</f>
        <v>NA</v>
      </c>
      <c r="AE476" s="95">
        <f t="shared" si="507"/>
        <v>0</v>
      </c>
      <c r="AF476" s="92" t="str">
        <f>IFERROR(IF(VLOOKUP(A476,'SG11'!$A$3:$AI$500,20,FALSE)="","NA",VLOOKUP(A476,'SG11'!$A$3:$AI$500,20,FALSE)),"")</f>
        <v/>
      </c>
      <c r="AG476" s="75" t="str">
        <f>IFERROR(VLOOKUP(AF476,'Criteria Table'!$A$2:$I$102,6,FALSE),"NA")</f>
        <v>NA</v>
      </c>
      <c r="AH476" s="95">
        <f t="shared" si="508"/>
        <v>0</v>
      </c>
      <c r="AI476" s="84" t="str">
        <f>IFERROR(IF(VLOOKUP(A476,'SG11'!$A$3:$AI$500,21,FALSE)="","NA",VLOOKUP(A476,'SG11'!$A$3:$AI$500,21,FALSE)),"")</f>
        <v/>
      </c>
      <c r="AJ476" s="75" t="str">
        <f>IFERROR(VLOOKUP(AI476,'Criteria Table'!$A$2:$I$102,6,FALSE),"NA")</f>
        <v>NA</v>
      </c>
      <c r="AK476" s="95">
        <f t="shared" si="509"/>
        <v>0</v>
      </c>
      <c r="AL476" s="99" t="str">
        <f>IFERROR(VLOOKUP(TEXT(A476,"0000"),'W11'!$A$1:$E$500,4,FALSE)/AP476*100,"")</f>
        <v/>
      </c>
      <c r="AM476" s="97" t="str">
        <f>IFERROR(VLOOKUP(TEXT(A476,"0000"),'W11'!$A$1:$E$500,4,FALSE),"")</f>
        <v/>
      </c>
      <c r="AN476" s="99" t="str">
        <f t="shared" si="460"/>
        <v/>
      </c>
      <c r="AO476" s="97" t="str">
        <f t="shared" si="461"/>
        <v/>
      </c>
      <c r="AP476" s="99" t="str">
        <f>IFERROR(VLOOKUP(TEXT(A476,"0000"),'W11'!$A$1:$E$500,5,FALSE),"")</f>
        <v/>
      </c>
      <c r="AQ476" s="97">
        <f>IFERROR(VLOOKUP(ROUND(AL476,0),'Criteria Table'!$A$2:$I$102,4,FALSE),0)</f>
        <v>0</v>
      </c>
      <c r="AR476" s="128"/>
      <c r="AS476" s="95"/>
      <c r="AT476" s="95"/>
      <c r="AU476" s="100" t="str">
        <f>IFERROR(VLOOKUP(TEXT(A476,"0000"),'Sci11'!$A$3:$N$492,4,FALSE)/VLOOKUP(TEXT(A476,"0000"),'Sci11'!$A$3:$N$492,14,FALSE)*100,"")</f>
        <v/>
      </c>
      <c r="AV476" s="101" t="e">
        <f>SUM(VLOOKUP(TEXT(A476,"0000"),'Sci11'!$A$3:$N$492,5,FALSE),VLOOKUP(TEXT(A476,"0000"),'Sci11'!$A$3:$N$492,6,FALSE))/VLOOKUP(TEXT(A476,"0000"),'Sci11'!$A$3:$N$492,14,FALSE)*100</f>
        <v>#N/A</v>
      </c>
      <c r="AW476" s="100" t="str">
        <f t="shared" si="510"/>
        <v/>
      </c>
      <c r="AX476" s="101" t="str">
        <f>IFERROR(AW476/100*VLOOKUP(TEXT(A476,"0000"),'Sci11'!$A$3:$N$492,14,FALSE),"")</f>
        <v/>
      </c>
      <c r="AY476" s="100" t="str">
        <f t="shared" si="511"/>
        <v/>
      </c>
      <c r="AZ476" s="101" t="str">
        <f>IFERROR(AY476/100*VLOOKUP(TEXT(A476,"0000"),'Sci11'!$A$3:$N$492,14,FALSE),"")</f>
        <v/>
      </c>
      <c r="BA476" s="100" t="str">
        <f t="shared" si="462"/>
        <v/>
      </c>
      <c r="BB476" s="101" t="str">
        <f>IFERROR(VLOOKUP(BA476,'Criteria Table'!$A$2:$I$102,2,FALSE),"")</f>
        <v/>
      </c>
      <c r="BC476" s="101">
        <f t="shared" si="463"/>
        <v>0</v>
      </c>
      <c r="BD476" s="82" t="str">
        <f>IFERROR(VLOOKUP(A476,ATTx11!$A$2:$N$500,4,FALSE),"")</f>
        <v/>
      </c>
      <c r="BE476" s="95">
        <f t="shared" si="464"/>
        <v>0</v>
      </c>
      <c r="BF476" s="96">
        <f t="shared" si="465"/>
        <v>0</v>
      </c>
      <c r="BG476" s="70" t="str">
        <f>IFERROR(VLOOKUP(A476,ATTx11!$A$2:$N$500,11,FALSE),"")</f>
        <v/>
      </c>
      <c r="BH476" s="95" t="str">
        <f t="shared" si="466"/>
        <v/>
      </c>
      <c r="BI476" s="70" t="str">
        <f>IFERROR(VLOOKUP(A476,ATTx11!$A$2:$N$500,12,FALSE),"")</f>
        <v/>
      </c>
      <c r="BJ476" s="97" t="str">
        <f t="shared" si="467"/>
        <v/>
      </c>
      <c r="BK476" s="84" t="str">
        <f>IFERROR(VLOOKUP(A476,ATTx11!$A$2:$N$500,7,FALSE),"")</f>
        <v/>
      </c>
      <c r="BL476" s="97" t="str">
        <f t="shared" si="468"/>
        <v/>
      </c>
      <c r="BM476" s="84" t="str">
        <f>IFERROR(VLOOKUP(A476,ATTx11!$A$2:$N$500,8,FALSE),"")</f>
        <v/>
      </c>
      <c r="BN476" s="95" t="str">
        <f t="shared" si="469"/>
        <v/>
      </c>
      <c r="BO476" s="95"/>
      <c r="BP476" s="83" t="str">
        <f>IFERROR(VLOOKUP(TEXT($A476,"0000"),'AYP11'!$B$3379:$AU$3800,17,FALSE),"")</f>
        <v/>
      </c>
      <c r="BQ476" s="75">
        <f>IFERROR(VLOOKUP(BP476,'Criteria Table'!$A$2:$I$102,2,FALSE),0)</f>
        <v>0</v>
      </c>
      <c r="BR476" s="95">
        <f t="shared" si="470"/>
        <v>0</v>
      </c>
      <c r="BS476" s="83" t="str">
        <f>IFERROR(VLOOKUP(TEXT($A476,"0000"),'AYP11'!$B$847:$AU$1268,17,FALSE),"")</f>
        <v/>
      </c>
      <c r="BT476" s="75">
        <f>IFERROR(VLOOKUP(BS476,'Criteria Table'!$A$2:$I$102,2,FALSE),0)</f>
        <v>0</v>
      </c>
      <c r="BU476" s="95">
        <f t="shared" si="471"/>
        <v>0</v>
      </c>
      <c r="BV476" s="83" t="str">
        <f>IFERROR(VLOOKUP(TEXT($A476,"0000"),'AYP11'!$B$2113:$AU$2534,17,FALSE),"")</f>
        <v/>
      </c>
      <c r="BW476" s="75">
        <f>IFERROR(VLOOKUP(BV476,'Criteria Table'!$A$2:$I$102,2,FALSE),0)</f>
        <v>0</v>
      </c>
      <c r="BX476" s="95">
        <f t="shared" si="472"/>
        <v>0</v>
      </c>
      <c r="BY476" s="83" t="str">
        <f>IFERROR(VLOOKUP(TEXT($A476,"0000"),'AYP11'!$B$425:$AU$846,17,FALSE),"")</f>
        <v/>
      </c>
      <c r="BZ476" s="75">
        <f>IFERROR(VLOOKUP(BY476,'Criteria Table'!$A$2:$I$102,2,FALSE),0)</f>
        <v>0</v>
      </c>
      <c r="CA476" s="95">
        <f t="shared" si="473"/>
        <v>0</v>
      </c>
      <c r="CB476" s="83" t="str">
        <f>IFERROR(VLOOKUP(TEXT($A476,"0000"),'AYP11'!$B$3:$AU$424,17,FALSE),"")</f>
        <v/>
      </c>
      <c r="CC476" s="95">
        <f>IFERROR(VLOOKUP(CB476,'Criteria Table'!$A$2:$I$102,2,FALSE),0)</f>
        <v>0</v>
      </c>
      <c r="CD476" s="95">
        <f t="shared" si="474"/>
        <v>0</v>
      </c>
      <c r="CE476" s="83" t="str">
        <f>IFERROR(VLOOKUP(TEXT($A476,"0000"),'AYP11'!$B$1269:$AU$1690,17,FALSE),"")</f>
        <v/>
      </c>
      <c r="CF476" s="95">
        <f>IFERROR(VLOOKUP(CE476,'Criteria Table'!$A$2:$I$102,2,FALSE),0)</f>
        <v>0</v>
      </c>
      <c r="CG476" s="95">
        <f t="shared" si="475"/>
        <v>0</v>
      </c>
      <c r="CH476" s="83" t="str">
        <f>IFERROR(VLOOKUP(TEXT($A476,"0000"),'AYP11'!$B$1691:$AU$2112,17,FALSE),"")</f>
        <v/>
      </c>
      <c r="CI476" s="95">
        <f>IFERROR(VLOOKUP(CH476,'Criteria Table'!$A$2:$I$102,2,FALSE),0)</f>
        <v>0</v>
      </c>
      <c r="CJ476" s="95">
        <f t="shared" si="476"/>
        <v>0</v>
      </c>
      <c r="CK476" s="83" t="str">
        <f>IFERROR(VLOOKUP(TEXT($A476,"0000"),'AYP11'!$B$2535:$AU$2956,17,FALSE),"")</f>
        <v/>
      </c>
      <c r="CL476" s="95">
        <f>IFERROR(VLOOKUP(CK476,'Criteria Table'!$A$2:$I$102,2,FALSE),0)</f>
        <v>0</v>
      </c>
      <c r="CM476" s="95">
        <f t="shared" si="477"/>
        <v>0</v>
      </c>
      <c r="CN476" s="76" t="str">
        <f>IFERROR(VLOOKUP(TEXT($A476,"0000"),'AYP11'!$B$3379:$AU$3800,23,FALSE),"")</f>
        <v/>
      </c>
      <c r="CO476" s="95">
        <f>IFERROR(VLOOKUP(CN476,'Criteria Table'!$A$2:$I$102,2,FALSE),0)</f>
        <v>0</v>
      </c>
      <c r="CP476" s="95">
        <f t="shared" si="478"/>
        <v>0</v>
      </c>
      <c r="CQ476" s="76" t="str">
        <f>IFERROR(VLOOKUP(TEXT($A476,"0000"),'AYP11'!$B$847:$AU$1268,23,FALSE),"")</f>
        <v/>
      </c>
      <c r="CR476" s="95">
        <f>IFERROR(VLOOKUP(CQ476,'Criteria Table'!$A$2:$I$102,2,FALSE),0)</f>
        <v>0</v>
      </c>
      <c r="CS476" s="95">
        <f t="shared" si="479"/>
        <v>0</v>
      </c>
      <c r="CT476" s="76" t="str">
        <f>IFERROR(VLOOKUP(TEXT($A476,"0000"),'AYP11'!$B$2113:$AU$2534,23,FALSE),"")</f>
        <v/>
      </c>
      <c r="CU476" s="95">
        <f>IFERROR(VLOOKUP(CT476,'Criteria Table'!$A$2:$I$102,2,FALSE),0)</f>
        <v>0</v>
      </c>
      <c r="CV476" s="95">
        <f t="shared" si="480"/>
        <v>0</v>
      </c>
      <c r="CW476" s="76" t="str">
        <f>IFERROR(VLOOKUP(TEXT($A476,"0000"),'AYP11'!$B$425:$AU$846,23,FALSE),"")</f>
        <v/>
      </c>
      <c r="CX476" s="95">
        <f>IFERROR(VLOOKUP(CW476,'Criteria Table'!$A$2:$I$102,2,FALSE),0)</f>
        <v>0</v>
      </c>
      <c r="CY476" s="95">
        <f t="shared" si="481"/>
        <v>0</v>
      </c>
      <c r="CZ476" s="76" t="str">
        <f>IFERROR(VLOOKUP(TEXT($A476,"0000"),'AYP11'!$B$3:$AU$424,23,FALSE),"")</f>
        <v/>
      </c>
      <c r="DA476" s="95">
        <f>IFERROR(VLOOKUP(CZ476,'Criteria Table'!$A$2:$I$102,2,FALSE),0)</f>
        <v>0</v>
      </c>
      <c r="DB476" s="95">
        <f t="shared" si="482"/>
        <v>0</v>
      </c>
      <c r="DC476" s="76" t="str">
        <f>IFERROR(VLOOKUP(TEXT($A476,"0000"),'AYP11'!$B$1269:$AU$1690,23,FALSE),"")</f>
        <v/>
      </c>
      <c r="DD476" s="95">
        <f>IFERROR(VLOOKUP(DC476,'Criteria Table'!$A$2:$I$102,2,FALSE),0)</f>
        <v>0</v>
      </c>
      <c r="DE476" s="95">
        <f t="shared" si="483"/>
        <v>0</v>
      </c>
      <c r="DF476" s="76" t="str">
        <f>IFERROR(VLOOKUP(TEXT($A476,"0000"),'AYP11'!$B$1691:$AU$2112,23,FALSE),"")</f>
        <v/>
      </c>
      <c r="DG476" s="95">
        <f>IFERROR(VLOOKUP(DF476,'Criteria Table'!$A$2:$I$102,2,FALSE),0)</f>
        <v>0</v>
      </c>
      <c r="DH476" s="95">
        <f t="shared" si="484"/>
        <v>0</v>
      </c>
      <c r="DI476" s="76" t="str">
        <f>IFERROR(VLOOKUP(TEXT($A476,"0000"),'AYP11'!$B$2535:$AU$2956,23,FALSE),"")</f>
        <v/>
      </c>
      <c r="DJ476" s="95">
        <f>IFERROR(VLOOKUP(DI476,'Criteria Table'!$A$2:$I$102,2,FALSE),0)</f>
        <v>0</v>
      </c>
      <c r="DK476" s="95">
        <f t="shared" si="485"/>
        <v>0</v>
      </c>
      <c r="DL476" s="91" t="str">
        <f>IFERROR(VLOOKUP(TEXT($A476,"0000"),'AYP11'!$B$3379:$AU$3800,11,FALSE),"")</f>
        <v/>
      </c>
      <c r="DM476" s="95">
        <f t="shared" si="486"/>
        <v>0</v>
      </c>
      <c r="DN476" s="95">
        <f t="shared" si="487"/>
        <v>0</v>
      </c>
      <c r="DO476" s="91" t="str">
        <f>IFERROR(VLOOKUP(TEXT($A476,"0000"),'AYP11'!$B$847:$AU$1268,11,FALSE),"")</f>
        <v/>
      </c>
      <c r="DP476" s="95">
        <f t="shared" si="488"/>
        <v>0</v>
      </c>
      <c r="DQ476" s="95">
        <f t="shared" si="489"/>
        <v>0</v>
      </c>
      <c r="DR476" s="91" t="str">
        <f>IFERROR(VLOOKUP(TEXT($A476,"0000"),'AYP11'!$B$2113:$AU$2534,11,FALSE),"")</f>
        <v/>
      </c>
      <c r="DS476" s="95">
        <f t="shared" si="490"/>
        <v>0</v>
      </c>
      <c r="DT476" s="95">
        <f t="shared" si="491"/>
        <v>0</v>
      </c>
      <c r="DU476" s="91" t="str">
        <f>IFERROR(VLOOKUP(TEXT($A476,"0000"),'AYP11'!$B$425:$AU$846,11,FALSE),"")</f>
        <v/>
      </c>
      <c r="DV476" s="95">
        <f t="shared" si="492"/>
        <v>0</v>
      </c>
      <c r="DW476" s="95">
        <f t="shared" si="493"/>
        <v>0</v>
      </c>
      <c r="DX476" s="91" t="str">
        <f>IFERROR(VLOOKUP(TEXT($A476,"0000"),'AYP11'!$B$3:$AU$424,11,FALSE),"")</f>
        <v/>
      </c>
      <c r="DY476" s="95">
        <f t="shared" si="494"/>
        <v>0</v>
      </c>
      <c r="DZ476" s="95">
        <f t="shared" si="495"/>
        <v>0</v>
      </c>
      <c r="EA476" s="91" t="str">
        <f>IFERROR(VLOOKUP(TEXT($A476,"0000"),'AYP11'!$B$1269:$AU$1690,11,FALSE),"")</f>
        <v/>
      </c>
      <c r="EB476" s="95">
        <f t="shared" si="496"/>
        <v>0</v>
      </c>
      <c r="EC476" s="95">
        <f t="shared" si="497"/>
        <v>0</v>
      </c>
      <c r="ED476" s="91" t="str">
        <f>IFERROR(VLOOKUP(TEXT($A476,"0000"),'AYP11'!$B$1691:$AU$2112,11,FALSE),"")</f>
        <v/>
      </c>
      <c r="EE476" s="95">
        <f t="shared" si="498"/>
        <v>0</v>
      </c>
      <c r="EF476" s="95">
        <f t="shared" si="499"/>
        <v>0</v>
      </c>
      <c r="EG476" s="91" t="str">
        <f>IFERROR(VLOOKUP(TEXT($A476,"0000"),'AYP11'!$B$2535:$AU$2956,11,FALSE),"")</f>
        <v/>
      </c>
      <c r="EH476" s="95">
        <f t="shared" si="500"/>
        <v>0</v>
      </c>
      <c r="EI476" s="95">
        <f t="shared" si="501"/>
        <v>0</v>
      </c>
    </row>
    <row r="477" spans="1:147" x14ac:dyDescent="0.25">
      <c r="A477" s="49"/>
      <c r="B477" s="291" t="e">
        <f t="shared" si="448"/>
        <v>#DIV/0!</v>
      </c>
      <c r="C477" s="50">
        <f>IFERROR(VLOOKUP(TEXT($A477,"0000"),'R-M11'!$A$2:$AA$500,4,FALSE),0)</f>
        <v>0</v>
      </c>
      <c r="D477" s="291" t="e">
        <f t="shared" si="449"/>
        <v>#DIV/0!</v>
      </c>
      <c r="E477" s="98">
        <f>IFERROR(SUM(VLOOKUP(TEXT($A477,"0000"),'R-M11'!$A$2:$AA$500,5,FALSE),VLOOKUP(TEXT($A477,"0000"),'R-M11'!$A$2:$AA$500,6,FALSE)),0)</f>
        <v>0</v>
      </c>
      <c r="F477" s="58">
        <f>IFERROR(VLOOKUP(TEXT($A477,"0000"),'R-M11'!$A$2:$AA$500,14,FALSE),0)</f>
        <v>0</v>
      </c>
      <c r="G477" s="230" t="str">
        <f t="shared" si="502"/>
        <v/>
      </c>
      <c r="H477" s="97">
        <f t="shared" si="450"/>
        <v>0</v>
      </c>
      <c r="I477" s="230" t="str">
        <f t="shared" si="503"/>
        <v/>
      </c>
      <c r="J477" s="97" t="str">
        <f t="shared" si="451"/>
        <v/>
      </c>
      <c r="K477" s="230" t="str">
        <f t="shared" si="452"/>
        <v/>
      </c>
      <c r="L477" s="121" t="str">
        <f>IFERROR(VLOOKUP(K477,'Criteria Table'!$A$2:$I$102,2,FALSE),"")</f>
        <v/>
      </c>
      <c r="M477" s="230">
        <f t="shared" si="453"/>
        <v>0</v>
      </c>
      <c r="N477" s="286" t="e">
        <f t="shared" si="454"/>
        <v>#VALUE!</v>
      </c>
      <c r="O477" s="50" t="str">
        <f>IFERROR(VLOOKUP(TEXT($A477,"0000"),'R-M11'!$A$2:$AA$500,17,FALSE),"")</f>
        <v/>
      </c>
      <c r="P477" s="286" t="e">
        <f t="shared" si="455"/>
        <v>#DIV/0!</v>
      </c>
      <c r="Q477" s="98">
        <f>IFERROR(SUM(VLOOKUP(TEXT($A477,"0000"),'R-M11'!$A$2:$AA$500,18,FALSE),VLOOKUP(TEXT($A477,"0000"),'R-M11'!$A$2:$AA$500,19,FALSE)),0)</f>
        <v>0</v>
      </c>
      <c r="R477" s="69">
        <f>IFERROR(VLOOKUP(TEXT($A477,"0000"),'R-M11'!$A$2:$AA$500,27,FALSE),0)</f>
        <v>0</v>
      </c>
      <c r="S477" s="121" t="str">
        <f t="shared" si="504"/>
        <v/>
      </c>
      <c r="T477" s="70" t="str">
        <f t="shared" si="456"/>
        <v/>
      </c>
      <c r="U477" s="121" t="str">
        <f t="shared" si="505"/>
        <v/>
      </c>
      <c r="V477" s="70" t="str">
        <f t="shared" si="457"/>
        <v/>
      </c>
      <c r="W477" s="121" t="str">
        <f t="shared" si="458"/>
        <v/>
      </c>
      <c r="X477" s="124" t="str">
        <f>IFERROR(VLOOKUP(W477,'Criteria Table'!$A$2:$I$102,2,FALSE),"")</f>
        <v/>
      </c>
      <c r="Y477" s="121">
        <f t="shared" si="459"/>
        <v>0</v>
      </c>
      <c r="Z477" s="92" t="str">
        <f>IFERROR(IF(VLOOKUP(A477,'SG11'!$A$3:$AI$500,18,FALSE)="","NA",VLOOKUP(A477,'SG11'!$A$3:$AI$500,18,FALSE)),"")</f>
        <v/>
      </c>
      <c r="AA477" s="75" t="str">
        <f>IFERROR(VLOOKUP(Z477,'Criteria Table'!$A$2:$I$102,6,FALSE),"NA")</f>
        <v>NA</v>
      </c>
      <c r="AB477" s="95">
        <f t="shared" si="506"/>
        <v>0</v>
      </c>
      <c r="AC477" s="84" t="str">
        <f>IFERROR(IF(VLOOKUP(A477,'SG11'!$A$3:$AI$500,19,FALSE)="","NA",VLOOKUP(A477,'SG11'!$A$3:$AI$500,19,FALSE)),"")</f>
        <v/>
      </c>
      <c r="AD477" s="75" t="str">
        <f>IFERROR(VLOOKUP(AC477,'Criteria Table'!$A$2:$I$102,6,FALSE),"NA")</f>
        <v>NA</v>
      </c>
      <c r="AE477" s="95">
        <f t="shared" si="507"/>
        <v>0</v>
      </c>
      <c r="AF477" s="92" t="str">
        <f>IFERROR(IF(VLOOKUP(A477,'SG11'!$A$3:$AI$500,20,FALSE)="","NA",VLOOKUP(A477,'SG11'!$A$3:$AI$500,20,FALSE)),"")</f>
        <v/>
      </c>
      <c r="AG477" s="75" t="str">
        <f>IFERROR(VLOOKUP(AF477,'Criteria Table'!$A$2:$I$102,6,FALSE),"NA")</f>
        <v>NA</v>
      </c>
      <c r="AH477" s="95">
        <f t="shared" si="508"/>
        <v>0</v>
      </c>
      <c r="AI477" s="84" t="str">
        <f>IFERROR(IF(VLOOKUP(A477,'SG11'!$A$3:$AI$500,21,FALSE)="","NA",VLOOKUP(A477,'SG11'!$A$3:$AI$500,21,FALSE)),"")</f>
        <v/>
      </c>
      <c r="AJ477" s="75" t="str">
        <f>IFERROR(VLOOKUP(AI477,'Criteria Table'!$A$2:$I$102,6,FALSE),"NA")</f>
        <v>NA</v>
      </c>
      <c r="AK477" s="95">
        <f t="shared" si="509"/>
        <v>0</v>
      </c>
      <c r="AL477" s="99" t="str">
        <f>IFERROR(VLOOKUP(TEXT(A477,"0000"),'W11'!$A$1:$E$500,4,FALSE)/AP477*100,"")</f>
        <v/>
      </c>
      <c r="AM477" s="97" t="str">
        <f>IFERROR(VLOOKUP(TEXT(A477,"0000"),'W11'!$A$1:$E$500,4,FALSE),"")</f>
        <v/>
      </c>
      <c r="AN477" s="99" t="str">
        <f t="shared" si="460"/>
        <v/>
      </c>
      <c r="AO477" s="97" t="str">
        <f t="shared" si="461"/>
        <v/>
      </c>
      <c r="AP477" s="99" t="str">
        <f>IFERROR(VLOOKUP(TEXT(A477,"0000"),'W11'!$A$1:$E$500,5,FALSE),"")</f>
        <v/>
      </c>
      <c r="AQ477" s="97">
        <f>IFERROR(VLOOKUP(ROUND(AL477,0),'Criteria Table'!$A$2:$I$102,4,FALSE),0)</f>
        <v>0</v>
      </c>
      <c r="AR477" s="128"/>
      <c r="AS477" s="95"/>
      <c r="AT477" s="95"/>
      <c r="AU477" s="100" t="str">
        <f>IFERROR(VLOOKUP(TEXT(A477,"0000"),'Sci11'!$A$3:$N$492,4,FALSE)/VLOOKUP(TEXT(A477,"0000"),'Sci11'!$A$3:$N$492,14,FALSE)*100,"")</f>
        <v/>
      </c>
      <c r="AV477" s="101" t="e">
        <f>SUM(VLOOKUP(TEXT(A477,"0000"),'Sci11'!$A$3:$N$492,5,FALSE),VLOOKUP(TEXT(A477,"0000"),'Sci11'!$A$3:$N$492,6,FALSE))/VLOOKUP(TEXT(A477,"0000"),'Sci11'!$A$3:$N$492,14,FALSE)*100</f>
        <v>#N/A</v>
      </c>
      <c r="AW477" s="100" t="str">
        <f t="shared" si="510"/>
        <v/>
      </c>
      <c r="AX477" s="101" t="str">
        <f>IFERROR(AW477/100*VLOOKUP(TEXT(A477,"0000"),'Sci11'!$A$3:$N$492,14,FALSE),"")</f>
        <v/>
      </c>
      <c r="AY477" s="100" t="str">
        <f t="shared" si="511"/>
        <v/>
      </c>
      <c r="AZ477" s="101" t="str">
        <f>IFERROR(AY477/100*VLOOKUP(TEXT(A477,"0000"),'Sci11'!$A$3:$N$492,14,FALSE),"")</f>
        <v/>
      </c>
      <c r="BA477" s="100" t="str">
        <f t="shared" si="462"/>
        <v/>
      </c>
      <c r="BB477" s="101" t="str">
        <f>IFERROR(VLOOKUP(BA477,'Criteria Table'!$A$2:$I$102,2,FALSE),"")</f>
        <v/>
      </c>
      <c r="BC477" s="101">
        <f t="shared" si="463"/>
        <v>0</v>
      </c>
      <c r="BD477" s="82" t="str">
        <f>IFERROR(VLOOKUP(A477,ATTx11!$A$2:$N$500,4,FALSE),"")</f>
        <v/>
      </c>
      <c r="BE477" s="95">
        <f t="shared" si="464"/>
        <v>0</v>
      </c>
      <c r="BF477" s="96">
        <f t="shared" si="465"/>
        <v>0</v>
      </c>
      <c r="BG477" s="70" t="str">
        <f>IFERROR(VLOOKUP(A477,ATTx11!$A$2:$N$500,11,FALSE),"")</f>
        <v/>
      </c>
      <c r="BH477" s="95" t="str">
        <f t="shared" si="466"/>
        <v/>
      </c>
      <c r="BI477" s="70" t="str">
        <f>IFERROR(VLOOKUP(A477,ATTx11!$A$2:$N$500,12,FALSE),"")</f>
        <v/>
      </c>
      <c r="BJ477" s="97" t="str">
        <f t="shared" si="467"/>
        <v/>
      </c>
      <c r="BK477" s="84" t="str">
        <f>IFERROR(VLOOKUP(A477,ATTx11!$A$2:$N$500,7,FALSE),"")</f>
        <v/>
      </c>
      <c r="BL477" s="97" t="str">
        <f t="shared" si="468"/>
        <v/>
      </c>
      <c r="BM477" s="84" t="str">
        <f>IFERROR(VLOOKUP(A477,ATTx11!$A$2:$N$500,8,FALSE),"")</f>
        <v/>
      </c>
      <c r="BN477" s="95" t="str">
        <f t="shared" si="469"/>
        <v/>
      </c>
      <c r="BO477" s="95"/>
      <c r="BP477" s="83" t="str">
        <f>IFERROR(VLOOKUP(TEXT($A477,"0000"),'AYP11'!$B$3379:$AU$3800,17,FALSE),"")</f>
        <v/>
      </c>
      <c r="BQ477" s="75">
        <f>IFERROR(VLOOKUP(BP477,'Criteria Table'!$A$2:$I$102,2,FALSE),0)</f>
        <v>0</v>
      </c>
      <c r="BR477" s="95">
        <f t="shared" si="470"/>
        <v>0</v>
      </c>
      <c r="BS477" s="83" t="str">
        <f>IFERROR(VLOOKUP(TEXT($A477,"0000"),'AYP11'!$B$847:$AU$1268,17,FALSE),"")</f>
        <v/>
      </c>
      <c r="BT477" s="75">
        <f>IFERROR(VLOOKUP(BS477,'Criteria Table'!$A$2:$I$102,2,FALSE),0)</f>
        <v>0</v>
      </c>
      <c r="BU477" s="95">
        <f t="shared" si="471"/>
        <v>0</v>
      </c>
      <c r="BV477" s="83" t="str">
        <f>IFERROR(VLOOKUP(TEXT($A477,"0000"),'AYP11'!$B$2113:$AU$2534,17,FALSE),"")</f>
        <v/>
      </c>
      <c r="BW477" s="75">
        <f>IFERROR(VLOOKUP(BV477,'Criteria Table'!$A$2:$I$102,2,FALSE),0)</f>
        <v>0</v>
      </c>
      <c r="BX477" s="95">
        <f t="shared" si="472"/>
        <v>0</v>
      </c>
      <c r="BY477" s="83" t="str">
        <f>IFERROR(VLOOKUP(TEXT($A477,"0000"),'AYP11'!$B$425:$AU$846,17,FALSE),"")</f>
        <v/>
      </c>
      <c r="BZ477" s="75">
        <f>IFERROR(VLOOKUP(BY477,'Criteria Table'!$A$2:$I$102,2,FALSE),0)</f>
        <v>0</v>
      </c>
      <c r="CA477" s="95">
        <f t="shared" si="473"/>
        <v>0</v>
      </c>
      <c r="CB477" s="83" t="str">
        <f>IFERROR(VLOOKUP(TEXT($A477,"0000"),'AYP11'!$B$3:$AU$424,17,FALSE),"")</f>
        <v/>
      </c>
      <c r="CC477" s="95">
        <f>IFERROR(VLOOKUP(CB477,'Criteria Table'!$A$2:$I$102,2,FALSE),0)</f>
        <v>0</v>
      </c>
      <c r="CD477" s="95">
        <f t="shared" si="474"/>
        <v>0</v>
      </c>
      <c r="CE477" s="83" t="str">
        <f>IFERROR(VLOOKUP(TEXT($A477,"0000"),'AYP11'!$B$1269:$AU$1690,17,FALSE),"")</f>
        <v/>
      </c>
      <c r="CF477" s="95">
        <f>IFERROR(VLOOKUP(CE477,'Criteria Table'!$A$2:$I$102,2,FALSE),0)</f>
        <v>0</v>
      </c>
      <c r="CG477" s="95">
        <f t="shared" si="475"/>
        <v>0</v>
      </c>
      <c r="CH477" s="83" t="str">
        <f>IFERROR(VLOOKUP(TEXT($A477,"0000"),'AYP11'!$B$1691:$AU$2112,17,FALSE),"")</f>
        <v/>
      </c>
      <c r="CI477" s="95">
        <f>IFERROR(VLOOKUP(CH477,'Criteria Table'!$A$2:$I$102,2,FALSE),0)</f>
        <v>0</v>
      </c>
      <c r="CJ477" s="95">
        <f t="shared" si="476"/>
        <v>0</v>
      </c>
      <c r="CK477" s="83" t="str">
        <f>IFERROR(VLOOKUP(TEXT($A477,"0000"),'AYP11'!$B$2535:$AU$2956,17,FALSE),"")</f>
        <v/>
      </c>
      <c r="CL477" s="95">
        <f>IFERROR(VLOOKUP(CK477,'Criteria Table'!$A$2:$I$102,2,FALSE),0)</f>
        <v>0</v>
      </c>
      <c r="CM477" s="95">
        <f t="shared" si="477"/>
        <v>0</v>
      </c>
      <c r="CN477" s="76" t="str">
        <f>IFERROR(VLOOKUP(TEXT($A477,"0000"),'AYP11'!$B$3379:$AU$3800,23,FALSE),"")</f>
        <v/>
      </c>
      <c r="CO477" s="95">
        <f>IFERROR(VLOOKUP(CN477,'Criteria Table'!$A$2:$I$102,2,FALSE),0)</f>
        <v>0</v>
      </c>
      <c r="CP477" s="95">
        <f t="shared" si="478"/>
        <v>0</v>
      </c>
      <c r="CQ477" s="76" t="str">
        <f>IFERROR(VLOOKUP(TEXT($A477,"0000"),'AYP11'!$B$847:$AU$1268,23,FALSE),"")</f>
        <v/>
      </c>
      <c r="CR477" s="95">
        <f>IFERROR(VLOOKUP(CQ477,'Criteria Table'!$A$2:$I$102,2,FALSE),0)</f>
        <v>0</v>
      </c>
      <c r="CS477" s="95">
        <f t="shared" si="479"/>
        <v>0</v>
      </c>
      <c r="CT477" s="76" t="str">
        <f>IFERROR(VLOOKUP(TEXT($A477,"0000"),'AYP11'!$B$2113:$AU$2534,23,FALSE),"")</f>
        <v/>
      </c>
      <c r="CU477" s="95">
        <f>IFERROR(VLOOKUP(CT477,'Criteria Table'!$A$2:$I$102,2,FALSE),0)</f>
        <v>0</v>
      </c>
      <c r="CV477" s="95">
        <f t="shared" si="480"/>
        <v>0</v>
      </c>
      <c r="CW477" s="76" t="str">
        <f>IFERROR(VLOOKUP(TEXT($A477,"0000"),'AYP11'!$B$425:$AU$846,23,FALSE),"")</f>
        <v/>
      </c>
      <c r="CX477" s="95">
        <f>IFERROR(VLOOKUP(CW477,'Criteria Table'!$A$2:$I$102,2,FALSE),0)</f>
        <v>0</v>
      </c>
      <c r="CY477" s="95">
        <f t="shared" si="481"/>
        <v>0</v>
      </c>
      <c r="CZ477" s="76" t="str">
        <f>IFERROR(VLOOKUP(TEXT($A477,"0000"),'AYP11'!$B$3:$AU$424,23,FALSE),"")</f>
        <v/>
      </c>
      <c r="DA477" s="95">
        <f>IFERROR(VLOOKUP(CZ477,'Criteria Table'!$A$2:$I$102,2,FALSE),0)</f>
        <v>0</v>
      </c>
      <c r="DB477" s="95">
        <f t="shared" si="482"/>
        <v>0</v>
      </c>
      <c r="DC477" s="76" t="str">
        <f>IFERROR(VLOOKUP(TEXT($A477,"0000"),'AYP11'!$B$1269:$AU$1690,23,FALSE),"")</f>
        <v/>
      </c>
      <c r="DD477" s="95">
        <f>IFERROR(VLOOKUP(DC477,'Criteria Table'!$A$2:$I$102,2,FALSE),0)</f>
        <v>0</v>
      </c>
      <c r="DE477" s="95">
        <f t="shared" si="483"/>
        <v>0</v>
      </c>
      <c r="DF477" s="76" t="str">
        <f>IFERROR(VLOOKUP(TEXT($A477,"0000"),'AYP11'!$B$1691:$AU$2112,23,FALSE),"")</f>
        <v/>
      </c>
      <c r="DG477" s="95">
        <f>IFERROR(VLOOKUP(DF477,'Criteria Table'!$A$2:$I$102,2,FALSE),0)</f>
        <v>0</v>
      </c>
      <c r="DH477" s="95">
        <f t="shared" si="484"/>
        <v>0</v>
      </c>
      <c r="DI477" s="76" t="str">
        <f>IFERROR(VLOOKUP(TEXT($A477,"0000"),'AYP11'!$B$2535:$AU$2956,23,FALSE),"")</f>
        <v/>
      </c>
      <c r="DJ477" s="95">
        <f>IFERROR(VLOOKUP(DI477,'Criteria Table'!$A$2:$I$102,2,FALSE),0)</f>
        <v>0</v>
      </c>
      <c r="DK477" s="95">
        <f t="shared" si="485"/>
        <v>0</v>
      </c>
      <c r="DL477" s="91" t="str">
        <f>IFERROR(VLOOKUP(TEXT($A477,"0000"),'AYP11'!$B$3379:$AU$3800,11,FALSE),"")</f>
        <v/>
      </c>
      <c r="DM477" s="95">
        <f t="shared" si="486"/>
        <v>0</v>
      </c>
      <c r="DN477" s="95">
        <f t="shared" si="487"/>
        <v>0</v>
      </c>
      <c r="DO477" s="91" t="str">
        <f>IFERROR(VLOOKUP(TEXT($A477,"0000"),'AYP11'!$B$847:$AU$1268,11,FALSE),"")</f>
        <v/>
      </c>
      <c r="DP477" s="95">
        <f t="shared" si="488"/>
        <v>0</v>
      </c>
      <c r="DQ477" s="95">
        <f t="shared" si="489"/>
        <v>0</v>
      </c>
      <c r="DR477" s="91" t="str">
        <f>IFERROR(VLOOKUP(TEXT($A477,"0000"),'AYP11'!$B$2113:$AU$2534,11,FALSE),"")</f>
        <v/>
      </c>
      <c r="DS477" s="95">
        <f t="shared" si="490"/>
        <v>0</v>
      </c>
      <c r="DT477" s="95">
        <f t="shared" si="491"/>
        <v>0</v>
      </c>
      <c r="DU477" s="91" t="str">
        <f>IFERROR(VLOOKUP(TEXT($A477,"0000"),'AYP11'!$B$425:$AU$846,11,FALSE),"")</f>
        <v/>
      </c>
      <c r="DV477" s="95">
        <f t="shared" si="492"/>
        <v>0</v>
      </c>
      <c r="DW477" s="95">
        <f t="shared" si="493"/>
        <v>0</v>
      </c>
      <c r="DX477" s="91" t="str">
        <f>IFERROR(VLOOKUP(TEXT($A477,"0000"),'AYP11'!$B$3:$AU$424,11,FALSE),"")</f>
        <v/>
      </c>
      <c r="DY477" s="95">
        <f t="shared" si="494"/>
        <v>0</v>
      </c>
      <c r="DZ477" s="95">
        <f t="shared" si="495"/>
        <v>0</v>
      </c>
      <c r="EA477" s="91" t="str">
        <f>IFERROR(VLOOKUP(TEXT($A477,"0000"),'AYP11'!$B$1269:$AU$1690,11,FALSE),"")</f>
        <v/>
      </c>
      <c r="EB477" s="95">
        <f t="shared" si="496"/>
        <v>0</v>
      </c>
      <c r="EC477" s="95">
        <f t="shared" si="497"/>
        <v>0</v>
      </c>
      <c r="ED477" s="91" t="str">
        <f>IFERROR(VLOOKUP(TEXT($A477,"0000"),'AYP11'!$B$1691:$AU$2112,11,FALSE),"")</f>
        <v/>
      </c>
      <c r="EE477" s="95">
        <f t="shared" si="498"/>
        <v>0</v>
      </c>
      <c r="EF477" s="95">
        <f t="shared" si="499"/>
        <v>0</v>
      </c>
      <c r="EG477" s="91" t="str">
        <f>IFERROR(VLOOKUP(TEXT($A477,"0000"),'AYP11'!$B$2535:$AU$2956,11,FALSE),"")</f>
        <v/>
      </c>
      <c r="EH477" s="95">
        <f t="shared" si="500"/>
        <v>0</v>
      </c>
      <c r="EI477" s="95">
        <f t="shared" si="501"/>
        <v>0</v>
      </c>
    </row>
    <row r="478" spans="1:147" x14ac:dyDescent="0.25">
      <c r="A478" s="49"/>
      <c r="B478" s="291" t="e">
        <f t="shared" si="448"/>
        <v>#DIV/0!</v>
      </c>
      <c r="C478" s="50">
        <f>IFERROR(VLOOKUP(TEXT($A478,"0000"),'R-M11'!$A$2:$AA$500,4,FALSE),0)</f>
        <v>0</v>
      </c>
      <c r="D478" s="291" t="e">
        <f t="shared" si="449"/>
        <v>#DIV/0!</v>
      </c>
      <c r="E478" s="98">
        <f>IFERROR(SUM(VLOOKUP(TEXT($A478,"0000"),'R-M11'!$A$2:$AA$500,5,FALSE),VLOOKUP(TEXT($A478,"0000"),'R-M11'!$A$2:$AA$500,6,FALSE)),0)</f>
        <v>0</v>
      </c>
      <c r="F478" s="58">
        <f>IFERROR(VLOOKUP(TEXT($A478,"0000"),'R-M11'!$A$2:$AA$500,14,FALSE),0)</f>
        <v>0</v>
      </c>
      <c r="G478" s="230" t="str">
        <f t="shared" si="502"/>
        <v/>
      </c>
      <c r="H478" s="97">
        <f t="shared" si="450"/>
        <v>0</v>
      </c>
      <c r="I478" s="230" t="str">
        <f t="shared" si="503"/>
        <v/>
      </c>
      <c r="J478" s="97" t="str">
        <f t="shared" si="451"/>
        <v/>
      </c>
      <c r="K478" s="230" t="str">
        <f t="shared" si="452"/>
        <v/>
      </c>
      <c r="L478" s="121" t="str">
        <f>IFERROR(VLOOKUP(K478,'Criteria Table'!$A$2:$I$102,2,FALSE),"")</f>
        <v/>
      </c>
      <c r="M478" s="230">
        <f t="shared" si="453"/>
        <v>0</v>
      </c>
      <c r="N478" s="286" t="e">
        <f t="shared" si="454"/>
        <v>#VALUE!</v>
      </c>
      <c r="O478" s="50" t="str">
        <f>IFERROR(VLOOKUP(TEXT($A478,"0000"),'R-M11'!$A$2:$AA$500,17,FALSE),"")</f>
        <v/>
      </c>
      <c r="P478" s="286" t="e">
        <f t="shared" si="455"/>
        <v>#DIV/0!</v>
      </c>
      <c r="Q478" s="98">
        <f>IFERROR(SUM(VLOOKUP(TEXT($A478,"0000"),'R-M11'!$A$2:$AA$500,18,FALSE),VLOOKUP(TEXT($A478,"0000"),'R-M11'!$A$2:$AA$500,19,FALSE)),0)</f>
        <v>0</v>
      </c>
      <c r="R478" s="69">
        <f>IFERROR(VLOOKUP(TEXT($A478,"0000"),'R-M11'!$A$2:$AA$500,27,FALSE),0)</f>
        <v>0</v>
      </c>
      <c r="S478" s="121" t="str">
        <f t="shared" si="504"/>
        <v/>
      </c>
      <c r="T478" s="70" t="str">
        <f t="shared" si="456"/>
        <v/>
      </c>
      <c r="U478" s="121" t="str">
        <f t="shared" si="505"/>
        <v/>
      </c>
      <c r="V478" s="70" t="str">
        <f t="shared" si="457"/>
        <v/>
      </c>
      <c r="W478" s="121" t="str">
        <f t="shared" si="458"/>
        <v/>
      </c>
      <c r="X478" s="124" t="str">
        <f>IFERROR(VLOOKUP(W478,'Criteria Table'!$A$2:$I$102,2,FALSE),"")</f>
        <v/>
      </c>
      <c r="Y478" s="121">
        <f t="shared" si="459"/>
        <v>0</v>
      </c>
      <c r="Z478" s="92" t="str">
        <f>IFERROR(IF(VLOOKUP(A478,'SG11'!$A$3:$AI$500,18,FALSE)="","NA",VLOOKUP(A478,'SG11'!$A$3:$AI$500,18,FALSE)),"")</f>
        <v/>
      </c>
      <c r="AA478" s="75" t="str">
        <f>IFERROR(VLOOKUP(Z478,'Criteria Table'!$A$2:$I$102,6,FALSE),"NA")</f>
        <v>NA</v>
      </c>
      <c r="AB478" s="95">
        <f t="shared" si="506"/>
        <v>0</v>
      </c>
      <c r="AC478" s="84" t="str">
        <f>IFERROR(IF(VLOOKUP(A478,'SG11'!$A$3:$AI$500,19,FALSE)="","NA",VLOOKUP(A478,'SG11'!$A$3:$AI$500,19,FALSE)),"")</f>
        <v/>
      </c>
      <c r="AD478" s="75" t="str">
        <f>IFERROR(VLOOKUP(AC478,'Criteria Table'!$A$2:$I$102,6,FALSE),"NA")</f>
        <v>NA</v>
      </c>
      <c r="AE478" s="95">
        <f t="shared" si="507"/>
        <v>0</v>
      </c>
      <c r="AF478" s="92" t="str">
        <f>IFERROR(IF(VLOOKUP(A478,'SG11'!$A$3:$AI$500,20,FALSE)="","NA",VLOOKUP(A478,'SG11'!$A$3:$AI$500,20,FALSE)),"")</f>
        <v/>
      </c>
      <c r="AG478" s="75" t="str">
        <f>IFERROR(VLOOKUP(AF478,'Criteria Table'!$A$2:$I$102,6,FALSE),"NA")</f>
        <v>NA</v>
      </c>
      <c r="AH478" s="95">
        <f t="shared" si="508"/>
        <v>0</v>
      </c>
      <c r="AI478" s="84" t="str">
        <f>IFERROR(IF(VLOOKUP(A478,'SG11'!$A$3:$AI$500,21,FALSE)="","NA",VLOOKUP(A478,'SG11'!$A$3:$AI$500,21,FALSE)),"")</f>
        <v/>
      </c>
      <c r="AJ478" s="75" t="str">
        <f>IFERROR(VLOOKUP(AI478,'Criteria Table'!$A$2:$I$102,6,FALSE),"NA")</f>
        <v>NA</v>
      </c>
      <c r="AK478" s="95">
        <f t="shared" si="509"/>
        <v>0</v>
      </c>
      <c r="AL478" s="99" t="str">
        <f>IFERROR(VLOOKUP(TEXT(A478,"0000"),'W11'!$A$1:$E$500,4,FALSE)/AP478*100,"")</f>
        <v/>
      </c>
      <c r="AM478" s="97" t="str">
        <f>IFERROR(VLOOKUP(TEXT(A478,"0000"),'W11'!$A$1:$E$500,4,FALSE),"")</f>
        <v/>
      </c>
      <c r="AN478" s="99" t="str">
        <f t="shared" si="460"/>
        <v/>
      </c>
      <c r="AO478" s="97" t="str">
        <f t="shared" si="461"/>
        <v/>
      </c>
      <c r="AP478" s="99" t="str">
        <f>IFERROR(VLOOKUP(TEXT(A478,"0000"),'W11'!$A$1:$E$500,5,FALSE),"")</f>
        <v/>
      </c>
      <c r="AQ478" s="97">
        <f>IFERROR(VLOOKUP(ROUND(AL478,0),'Criteria Table'!$A$2:$I$102,4,FALSE),0)</f>
        <v>0</v>
      </c>
      <c r="AR478" s="128"/>
      <c r="AS478" s="95"/>
      <c r="AT478" s="95"/>
      <c r="AU478" s="100" t="str">
        <f>IFERROR(VLOOKUP(TEXT(A478,"0000"),'Sci11'!$A$3:$N$492,4,FALSE)/VLOOKUP(TEXT(A478,"0000"),'Sci11'!$A$3:$N$492,14,FALSE)*100,"")</f>
        <v/>
      </c>
      <c r="AV478" s="101" t="e">
        <f>SUM(VLOOKUP(TEXT(A478,"0000"),'Sci11'!$A$3:$N$492,5,FALSE),VLOOKUP(TEXT(A478,"0000"),'Sci11'!$A$3:$N$492,6,FALSE))/VLOOKUP(TEXT(A478,"0000"),'Sci11'!$A$3:$N$492,14,FALSE)*100</f>
        <v>#N/A</v>
      </c>
      <c r="AW478" s="100" t="str">
        <f t="shared" si="510"/>
        <v/>
      </c>
      <c r="AX478" s="101" t="str">
        <f>IFERROR(AW478/100*VLOOKUP(TEXT(A478,"0000"),'Sci11'!$A$3:$N$492,14,FALSE),"")</f>
        <v/>
      </c>
      <c r="AY478" s="100" t="str">
        <f t="shared" si="511"/>
        <v/>
      </c>
      <c r="AZ478" s="101" t="str">
        <f>IFERROR(AY478/100*VLOOKUP(TEXT(A478,"0000"),'Sci11'!$A$3:$N$492,14,FALSE),"")</f>
        <v/>
      </c>
      <c r="BA478" s="100" t="str">
        <f t="shared" si="462"/>
        <v/>
      </c>
      <c r="BB478" s="101" t="str">
        <f>IFERROR(VLOOKUP(BA478,'Criteria Table'!$A$2:$I$102,2,FALSE),"")</f>
        <v/>
      </c>
      <c r="BC478" s="101">
        <f t="shared" si="463"/>
        <v>0</v>
      </c>
      <c r="BD478" s="82" t="str">
        <f>IFERROR(VLOOKUP(A478,ATTx11!$A$2:$N$500,4,FALSE),"")</f>
        <v/>
      </c>
      <c r="BE478" s="95">
        <f t="shared" si="464"/>
        <v>0</v>
      </c>
      <c r="BF478" s="96">
        <f t="shared" si="465"/>
        <v>0</v>
      </c>
      <c r="BG478" s="70" t="str">
        <f>IFERROR(VLOOKUP(A478,ATTx11!$A$2:$N$500,11,FALSE),"")</f>
        <v/>
      </c>
      <c r="BH478" s="95" t="str">
        <f t="shared" si="466"/>
        <v/>
      </c>
      <c r="BI478" s="70" t="str">
        <f>IFERROR(VLOOKUP(A478,ATTx11!$A$2:$N$500,12,FALSE),"")</f>
        <v/>
      </c>
      <c r="BJ478" s="97" t="str">
        <f t="shared" si="467"/>
        <v/>
      </c>
      <c r="BK478" s="84" t="str">
        <f>IFERROR(VLOOKUP(A478,ATTx11!$A$2:$N$500,7,FALSE),"")</f>
        <v/>
      </c>
      <c r="BL478" s="97" t="str">
        <f t="shared" si="468"/>
        <v/>
      </c>
      <c r="BM478" s="84" t="str">
        <f>IFERROR(VLOOKUP(A478,ATTx11!$A$2:$N$500,8,FALSE),"")</f>
        <v/>
      </c>
      <c r="BN478" s="95" t="str">
        <f t="shared" si="469"/>
        <v/>
      </c>
      <c r="BO478" s="95"/>
      <c r="BP478" s="83" t="str">
        <f>IFERROR(VLOOKUP(TEXT($A478,"0000"),'AYP11'!$B$3379:$AU$3800,17,FALSE),"")</f>
        <v/>
      </c>
      <c r="BQ478" s="75">
        <f>IFERROR(VLOOKUP(BP478,'Criteria Table'!$A$2:$I$102,2,FALSE),0)</f>
        <v>0</v>
      </c>
      <c r="BR478" s="95">
        <f t="shared" si="470"/>
        <v>0</v>
      </c>
      <c r="BS478" s="83" t="str">
        <f>IFERROR(VLOOKUP(TEXT($A478,"0000"),'AYP11'!$B$847:$AU$1268,17,FALSE),"")</f>
        <v/>
      </c>
      <c r="BT478" s="75">
        <f>IFERROR(VLOOKUP(BS478,'Criteria Table'!$A$2:$I$102,2,FALSE),0)</f>
        <v>0</v>
      </c>
      <c r="BU478" s="95">
        <f t="shared" si="471"/>
        <v>0</v>
      </c>
      <c r="BV478" s="83" t="str">
        <f>IFERROR(VLOOKUP(TEXT($A478,"0000"),'AYP11'!$B$2113:$AU$2534,17,FALSE),"")</f>
        <v/>
      </c>
      <c r="BW478" s="75">
        <f>IFERROR(VLOOKUP(BV478,'Criteria Table'!$A$2:$I$102,2,FALSE),0)</f>
        <v>0</v>
      </c>
      <c r="BX478" s="95">
        <f t="shared" si="472"/>
        <v>0</v>
      </c>
      <c r="BY478" s="83" t="str">
        <f>IFERROR(VLOOKUP(TEXT($A478,"0000"),'AYP11'!$B$425:$AU$846,17,FALSE),"")</f>
        <v/>
      </c>
      <c r="BZ478" s="75">
        <f>IFERROR(VLOOKUP(BY478,'Criteria Table'!$A$2:$I$102,2,FALSE),0)</f>
        <v>0</v>
      </c>
      <c r="CA478" s="95">
        <f t="shared" si="473"/>
        <v>0</v>
      </c>
      <c r="CB478" s="83" t="str">
        <f>IFERROR(VLOOKUP(TEXT($A478,"0000"),'AYP11'!$B$3:$AU$424,17,FALSE),"")</f>
        <v/>
      </c>
      <c r="CC478" s="95">
        <f>IFERROR(VLOOKUP(CB478,'Criteria Table'!$A$2:$I$102,2,FALSE),0)</f>
        <v>0</v>
      </c>
      <c r="CD478" s="95">
        <f t="shared" si="474"/>
        <v>0</v>
      </c>
      <c r="CE478" s="83" t="str">
        <f>IFERROR(VLOOKUP(TEXT($A478,"0000"),'AYP11'!$B$1269:$AU$1690,17,FALSE),"")</f>
        <v/>
      </c>
      <c r="CF478" s="95">
        <f>IFERROR(VLOOKUP(CE478,'Criteria Table'!$A$2:$I$102,2,FALSE),0)</f>
        <v>0</v>
      </c>
      <c r="CG478" s="95">
        <f t="shared" si="475"/>
        <v>0</v>
      </c>
      <c r="CH478" s="83" t="str">
        <f>IFERROR(VLOOKUP(TEXT($A478,"0000"),'AYP11'!$B$1691:$AU$2112,17,FALSE),"")</f>
        <v/>
      </c>
      <c r="CI478" s="95">
        <f>IFERROR(VLOOKUP(CH478,'Criteria Table'!$A$2:$I$102,2,FALSE),0)</f>
        <v>0</v>
      </c>
      <c r="CJ478" s="95">
        <f t="shared" si="476"/>
        <v>0</v>
      </c>
      <c r="CK478" s="83" t="str">
        <f>IFERROR(VLOOKUP(TEXT($A478,"0000"),'AYP11'!$B$2535:$AU$2956,17,FALSE),"")</f>
        <v/>
      </c>
      <c r="CL478" s="95">
        <f>IFERROR(VLOOKUP(CK478,'Criteria Table'!$A$2:$I$102,2,FALSE),0)</f>
        <v>0</v>
      </c>
      <c r="CM478" s="95">
        <f t="shared" si="477"/>
        <v>0</v>
      </c>
      <c r="CN478" s="76" t="str">
        <f>IFERROR(VLOOKUP(TEXT($A478,"0000"),'AYP11'!$B$3379:$AU$3800,23,FALSE),"")</f>
        <v/>
      </c>
      <c r="CO478" s="95">
        <f>IFERROR(VLOOKUP(CN478,'Criteria Table'!$A$2:$I$102,2,FALSE),0)</f>
        <v>0</v>
      </c>
      <c r="CP478" s="95">
        <f t="shared" si="478"/>
        <v>0</v>
      </c>
      <c r="CQ478" s="76" t="str">
        <f>IFERROR(VLOOKUP(TEXT($A478,"0000"),'AYP11'!$B$847:$AU$1268,23,FALSE),"")</f>
        <v/>
      </c>
      <c r="CR478" s="95">
        <f>IFERROR(VLOOKUP(CQ478,'Criteria Table'!$A$2:$I$102,2,FALSE),0)</f>
        <v>0</v>
      </c>
      <c r="CS478" s="95">
        <f t="shared" si="479"/>
        <v>0</v>
      </c>
      <c r="CT478" s="76" t="str">
        <f>IFERROR(VLOOKUP(TEXT($A478,"0000"),'AYP11'!$B$2113:$AU$2534,23,FALSE),"")</f>
        <v/>
      </c>
      <c r="CU478" s="95">
        <f>IFERROR(VLOOKUP(CT478,'Criteria Table'!$A$2:$I$102,2,FALSE),0)</f>
        <v>0</v>
      </c>
      <c r="CV478" s="95">
        <f t="shared" si="480"/>
        <v>0</v>
      </c>
      <c r="CW478" s="76" t="str">
        <f>IFERROR(VLOOKUP(TEXT($A478,"0000"),'AYP11'!$B$425:$AU$846,23,FALSE),"")</f>
        <v/>
      </c>
      <c r="CX478" s="95">
        <f>IFERROR(VLOOKUP(CW478,'Criteria Table'!$A$2:$I$102,2,FALSE),0)</f>
        <v>0</v>
      </c>
      <c r="CY478" s="95">
        <f t="shared" si="481"/>
        <v>0</v>
      </c>
      <c r="CZ478" s="76" t="str">
        <f>IFERROR(VLOOKUP(TEXT($A478,"0000"),'AYP11'!$B$3:$AU$424,23,FALSE),"")</f>
        <v/>
      </c>
      <c r="DA478" s="95">
        <f>IFERROR(VLOOKUP(CZ478,'Criteria Table'!$A$2:$I$102,2,FALSE),0)</f>
        <v>0</v>
      </c>
      <c r="DB478" s="95">
        <f t="shared" si="482"/>
        <v>0</v>
      </c>
      <c r="DC478" s="76" t="str">
        <f>IFERROR(VLOOKUP(TEXT($A478,"0000"),'AYP11'!$B$1269:$AU$1690,23,FALSE),"")</f>
        <v/>
      </c>
      <c r="DD478" s="95">
        <f>IFERROR(VLOOKUP(DC478,'Criteria Table'!$A$2:$I$102,2,FALSE),0)</f>
        <v>0</v>
      </c>
      <c r="DE478" s="95">
        <f t="shared" si="483"/>
        <v>0</v>
      </c>
      <c r="DF478" s="76" t="str">
        <f>IFERROR(VLOOKUP(TEXT($A478,"0000"),'AYP11'!$B$1691:$AU$2112,23,FALSE),"")</f>
        <v/>
      </c>
      <c r="DG478" s="95">
        <f>IFERROR(VLOOKUP(DF478,'Criteria Table'!$A$2:$I$102,2,FALSE),0)</f>
        <v>0</v>
      </c>
      <c r="DH478" s="95">
        <f t="shared" si="484"/>
        <v>0</v>
      </c>
      <c r="DI478" s="76" t="str">
        <f>IFERROR(VLOOKUP(TEXT($A478,"0000"),'AYP11'!$B$2535:$AU$2956,23,FALSE),"")</f>
        <v/>
      </c>
      <c r="DJ478" s="95">
        <f>IFERROR(VLOOKUP(DI478,'Criteria Table'!$A$2:$I$102,2,FALSE),0)</f>
        <v>0</v>
      </c>
      <c r="DK478" s="95">
        <f t="shared" si="485"/>
        <v>0</v>
      </c>
      <c r="DL478" s="91" t="str">
        <f>IFERROR(VLOOKUP(TEXT($A478,"0000"),'AYP11'!$B$3379:$AU$3800,11,FALSE),"")</f>
        <v/>
      </c>
      <c r="DM478" s="95">
        <f t="shared" si="486"/>
        <v>0</v>
      </c>
      <c r="DN478" s="95">
        <f t="shared" si="487"/>
        <v>0</v>
      </c>
      <c r="DO478" s="91" t="str">
        <f>IFERROR(VLOOKUP(TEXT($A478,"0000"),'AYP11'!$B$847:$AU$1268,11,FALSE),"")</f>
        <v/>
      </c>
      <c r="DP478" s="95">
        <f t="shared" si="488"/>
        <v>0</v>
      </c>
      <c r="DQ478" s="95">
        <f t="shared" si="489"/>
        <v>0</v>
      </c>
      <c r="DR478" s="91" t="str">
        <f>IFERROR(VLOOKUP(TEXT($A478,"0000"),'AYP11'!$B$2113:$AU$2534,11,FALSE),"")</f>
        <v/>
      </c>
      <c r="DS478" s="95">
        <f t="shared" si="490"/>
        <v>0</v>
      </c>
      <c r="DT478" s="95">
        <f t="shared" si="491"/>
        <v>0</v>
      </c>
      <c r="DU478" s="91" t="str">
        <f>IFERROR(VLOOKUP(TEXT($A478,"0000"),'AYP11'!$B$425:$AU$846,11,FALSE),"")</f>
        <v/>
      </c>
      <c r="DV478" s="95">
        <f t="shared" si="492"/>
        <v>0</v>
      </c>
      <c r="DW478" s="95">
        <f t="shared" si="493"/>
        <v>0</v>
      </c>
      <c r="DX478" s="91" t="str">
        <f>IFERROR(VLOOKUP(TEXT($A478,"0000"),'AYP11'!$B$3:$AU$424,11,FALSE),"")</f>
        <v/>
      </c>
      <c r="DY478" s="95">
        <f t="shared" si="494"/>
        <v>0</v>
      </c>
      <c r="DZ478" s="95">
        <f t="shared" si="495"/>
        <v>0</v>
      </c>
      <c r="EA478" s="91" t="str">
        <f>IFERROR(VLOOKUP(TEXT($A478,"0000"),'AYP11'!$B$1269:$AU$1690,11,FALSE),"")</f>
        <v/>
      </c>
      <c r="EB478" s="95">
        <f t="shared" si="496"/>
        <v>0</v>
      </c>
      <c r="EC478" s="95">
        <f t="shared" si="497"/>
        <v>0</v>
      </c>
      <c r="ED478" s="91" t="str">
        <f>IFERROR(VLOOKUP(TEXT($A478,"0000"),'AYP11'!$B$1691:$AU$2112,11,FALSE),"")</f>
        <v/>
      </c>
      <c r="EE478" s="95">
        <f t="shared" si="498"/>
        <v>0</v>
      </c>
      <c r="EF478" s="95">
        <f t="shared" si="499"/>
        <v>0</v>
      </c>
      <c r="EG478" s="91" t="str">
        <f>IFERROR(VLOOKUP(TEXT($A478,"0000"),'AYP11'!$B$2535:$AU$2956,11,FALSE),"")</f>
        <v/>
      </c>
      <c r="EH478" s="95">
        <f t="shared" si="500"/>
        <v>0</v>
      </c>
      <c r="EI478" s="95">
        <f t="shared" si="501"/>
        <v>0</v>
      </c>
      <c r="EP478" s="34">
        <v>94</v>
      </c>
      <c r="EQ478" s="102" t="s">
        <v>2073</v>
      </c>
    </row>
    <row r="479" spans="1:147" x14ac:dyDescent="0.25">
      <c r="B479" s="291" t="e">
        <f t="shared" ref="B479" si="512">C479/F479*100</f>
        <v>#DIV/0!</v>
      </c>
      <c r="C479" s="50">
        <f>IFERROR(VLOOKUP(TEXT($A479,"0000"),'R-M11'!$A$2:$AA$500,4,FALSE),0)</f>
        <v>0</v>
      </c>
      <c r="D479" s="291" t="e">
        <f t="shared" ref="D479" si="513">E479/F479*100</f>
        <v>#DIV/0!</v>
      </c>
      <c r="E479" s="98">
        <f>IFERROR(SUM(VLOOKUP(TEXT($A479,"0000"),'R-M11'!$A$2:$AA$500,5,FALSE),VLOOKUP(TEXT($A479,"0000"),'R-M11'!$A$2:$AA$500,6,FALSE)),0)</f>
        <v>0</v>
      </c>
      <c r="F479" s="58">
        <f>IFERROR(VLOOKUP(TEXT($A479,"0000"),'R-M11'!$A$2:$AA$500,14,FALSE),0)</f>
        <v>0</v>
      </c>
      <c r="G479" s="230" t="str">
        <f t="shared" ref="G479" si="514">IFERROR(B479+(0.7*L479),"")</f>
        <v/>
      </c>
      <c r="H479" s="97">
        <f t="shared" ref="H479" si="515">IFERROR(G479/100*F479,0)</f>
        <v>0</v>
      </c>
      <c r="I479" s="230" t="str">
        <f t="shared" ref="I479" si="516">IFERROR(D479+(0.3*L479),"")</f>
        <v/>
      </c>
      <c r="J479" s="97" t="str">
        <f t="shared" ref="J479" si="517">IFERROR(I479/100*F479,"")</f>
        <v/>
      </c>
      <c r="K479" s="230" t="str">
        <f t="shared" ref="K479" si="518">IFERROR(ROUND(SUM(B479,D479),0),"")</f>
        <v/>
      </c>
      <c r="L479" s="121" t="str">
        <f>IFERROR(VLOOKUP(K479,'Criteria Table'!$A$2:$I$102,2,FALSE),"")</f>
        <v/>
      </c>
      <c r="M479" s="230">
        <f t="shared" ref="M479" si="519">IFERROR(SUM(G479,I479),"")</f>
        <v>0</v>
      </c>
      <c r="N479" s="286" t="e">
        <f t="shared" ref="N479" si="520">O479/R479*100</f>
        <v>#VALUE!</v>
      </c>
      <c r="O479" s="50" t="str">
        <f>IFERROR(VLOOKUP(TEXT($A479,"0000"),'R-M11'!$A$2:$AA$500,17,FALSE),"")</f>
        <v/>
      </c>
      <c r="P479" s="286" t="e">
        <f t="shared" ref="P479" si="521">Q479/R479*100</f>
        <v>#DIV/0!</v>
      </c>
      <c r="Q479" s="98">
        <f>IFERROR(SUM(VLOOKUP(TEXT($A479,"0000"),'R-M11'!$A$2:$AA$500,18,FALSE),VLOOKUP(TEXT($A479,"0000"),'R-M11'!$A$2:$AA$500,19,FALSE)),0)</f>
        <v>0</v>
      </c>
      <c r="R479" s="69">
        <f>IFERROR(VLOOKUP(TEXT($A479,"0000"),'R-M11'!$A$2:$AA$500,27,FALSE),0)</f>
        <v>0</v>
      </c>
      <c r="S479" s="121" t="str">
        <f t="shared" ref="S479" si="522">IFERROR(N479+(0.7*X479),"")</f>
        <v/>
      </c>
      <c r="T479" s="70" t="str">
        <f t="shared" ref="T479" si="523">IFERROR(S479/100*R479,"")</f>
        <v/>
      </c>
      <c r="U479" s="121" t="str">
        <f t="shared" ref="U479" si="524">IFERROR(P479+(0.3*X479),"")</f>
        <v/>
      </c>
      <c r="V479" s="70" t="str">
        <f t="shared" ref="V479" si="525">IFERROR(U479/100*R479,"")</f>
        <v/>
      </c>
      <c r="W479" s="121" t="str">
        <f t="shared" ref="W479" si="526">IFERROR(ROUND(SUM(N479,P479),0),"")</f>
        <v/>
      </c>
      <c r="X479" s="124" t="str">
        <f>IFERROR(VLOOKUP(W479,'Criteria Table'!$A$2:$I$102,2,FALSE),"")</f>
        <v/>
      </c>
      <c r="Y479" s="121">
        <f t="shared" ref="Y479" si="527">IFERROR(SUM(S479,U479),"")</f>
        <v>0</v>
      </c>
      <c r="Z479" s="92" t="str">
        <f>IFERROR(IF(VLOOKUP(A479,'SG11'!$A$3:$AI$500,18,FALSE)="","NA",VLOOKUP(A479,'SG11'!$A$3:$AI$500,18,FALSE)),"")</f>
        <v/>
      </c>
      <c r="AA479" s="75" t="str">
        <f>IFERROR(VLOOKUP(Z479,'Criteria Table'!$A$2:$I$102,6,FALSE),"NA")</f>
        <v>NA</v>
      </c>
      <c r="AB479" s="95">
        <f t="shared" ref="AB479" si="528">IF(Z479="NA","NA",ROUND(SUM(Z479:AA479),0))</f>
        <v>0</v>
      </c>
      <c r="AC479" s="84" t="str">
        <f>IFERROR(IF(VLOOKUP(A479,'SG11'!$A$3:$AI$500,19,FALSE)="","NA",VLOOKUP(A479,'SG11'!$A$3:$AI$500,19,FALSE)),"")</f>
        <v/>
      </c>
      <c r="AD479" s="75" t="str">
        <f>IFERROR(VLOOKUP(AC479,'Criteria Table'!$A$2:$I$102,6,FALSE),"NA")</f>
        <v>NA</v>
      </c>
      <c r="AE479" s="95">
        <f t="shared" ref="AE479" si="529">IF(AC479="NA","NA",ROUND(SUM(AC479:AD479),0))</f>
        <v>0</v>
      </c>
      <c r="AF479" s="92" t="str">
        <f>IFERROR(IF(VLOOKUP(A479,'SG11'!$A$3:$AI$500,20,FALSE)="","NA",VLOOKUP(A479,'SG11'!$A$3:$AI$500,20,FALSE)),"")</f>
        <v/>
      </c>
      <c r="AG479" s="75" t="str">
        <f>IFERROR(VLOOKUP(AF479,'Criteria Table'!$A$2:$I$102,6,FALSE),"NA")</f>
        <v>NA</v>
      </c>
      <c r="AH479" s="95">
        <f t="shared" ref="AH479" si="530">IF(AF479="NA","NA",ROUND(SUM(AF479:AG479),0))</f>
        <v>0</v>
      </c>
      <c r="AI479" s="84" t="str">
        <f>IFERROR(IF(VLOOKUP(A479,'SG11'!$A$3:$AI$500,21,FALSE)="","NA",VLOOKUP(A479,'SG11'!$A$3:$AI$500,21,FALSE)),"")</f>
        <v/>
      </c>
      <c r="AJ479" s="75" t="str">
        <f>IFERROR(VLOOKUP(AI479,'Criteria Table'!$A$2:$I$102,6,FALSE),"NA")</f>
        <v>NA</v>
      </c>
      <c r="AK479" s="95">
        <f t="shared" ref="AK479" si="531">IF(AI479="NA","NA",ROUND(SUM(AI479:AJ479),0))</f>
        <v>0</v>
      </c>
      <c r="AL479" s="99" t="str">
        <f>IFERROR(VLOOKUP(TEXT(A479,"0000"),'W11'!$A$1:$E$500,4,FALSE)/AP479*100,"")</f>
        <v/>
      </c>
      <c r="AM479" s="97" t="str">
        <f>IFERROR(VLOOKUP(TEXT(A479,"0000"),'W11'!$A$1:$E$500,4,FALSE),"")</f>
        <v/>
      </c>
      <c r="AN479" s="99" t="str">
        <f t="shared" ref="AN479" si="532">IFERROR(AL479+AQ479,"")</f>
        <v/>
      </c>
      <c r="AO479" s="97" t="str">
        <f t="shared" ref="AO479" si="533">IFERROR(AN479/100*AP479,"")</f>
        <v/>
      </c>
      <c r="AP479" s="99" t="str">
        <f>IFERROR(VLOOKUP(TEXT(A479,"0000"),'W11'!$A$1:$E$500,5,FALSE),"")</f>
        <v/>
      </c>
      <c r="AQ479" s="97">
        <f>IFERROR(VLOOKUP(ROUND(AL479,0),'Criteria Table'!$A$2:$I$102,4,FALSE),0)</f>
        <v>0</v>
      </c>
      <c r="AR479" s="128"/>
      <c r="AS479" s="95"/>
      <c r="AT479" s="95"/>
      <c r="AU479" s="100" t="str">
        <f>IFERROR(VLOOKUP(TEXT(A479,"0000"),'Sci11'!$A$3:$N$492,4,FALSE)/VLOOKUP(TEXT(A479,"0000"),'Sci11'!$A$3:$N$492,14,FALSE)*100,"")</f>
        <v/>
      </c>
      <c r="AV479" s="101" t="e">
        <f>SUM(VLOOKUP(TEXT(A479,"0000"),'Sci11'!$A$3:$N$492,5,FALSE),VLOOKUP(TEXT(A479,"0000"),'Sci11'!$A$3:$N$492,6,FALSE))/VLOOKUP(TEXT(A479,"0000"),'Sci11'!$A$3:$N$492,14,FALSE)*100</f>
        <v>#N/A</v>
      </c>
      <c r="AW479" s="100" t="str">
        <f t="shared" ref="AW479" si="534">IFERROR(AU479+(0.7*BB479),"")</f>
        <v/>
      </c>
      <c r="AX479" s="101" t="str">
        <f>IFERROR(AW479/100*VLOOKUP(TEXT(A479,"0000"),'Sci11'!$A$3:$N$492,14,FALSE),"")</f>
        <v/>
      </c>
      <c r="AY479" s="100" t="str">
        <f t="shared" ref="AY479" si="535">IFERROR(AV479+(0.3*BB479),"")</f>
        <v/>
      </c>
      <c r="AZ479" s="101" t="str">
        <f>IFERROR(AY479/100*VLOOKUP(TEXT(A479,"0000"),'Sci11'!$A$3:$N$492,14,FALSE),"")</f>
        <v/>
      </c>
      <c r="BA479" s="100" t="str">
        <f t="shared" ref="BA479" si="536">IFERROR(ROUND(SUM(AU479:AV479),0),"")</f>
        <v/>
      </c>
      <c r="BB479" s="101" t="str">
        <f>IFERROR(VLOOKUP(BA479,'Criteria Table'!$A$2:$I$102,2,FALSE),"")</f>
        <v/>
      </c>
      <c r="BC479" s="101">
        <f t="shared" ref="BC479" si="537">IFERROR(SUM(BA479:BB479),"")</f>
        <v>0</v>
      </c>
      <c r="BD479" s="82" t="str">
        <f>IFERROR(VLOOKUP(A479,ATTx11!$A$2:$N$500,4,FALSE),"")</f>
        <v/>
      </c>
      <c r="BE479" s="95">
        <f t="shared" ref="BE479" si="538">IFERROR(IF(BD479&lt;91,3,IF(BD479&lt;94,1,IF(BD479&lt;97,0.5,0))),"")</f>
        <v>0</v>
      </c>
      <c r="BF479" s="96">
        <f t="shared" ref="BF479" si="539">IFERROR(SUM(BD479:BE479),"")</f>
        <v>0</v>
      </c>
      <c r="BG479" s="70" t="str">
        <f>IFERROR(VLOOKUP(A479,ATTx11!$A$2:$N$500,11,FALSE),"")</f>
        <v/>
      </c>
      <c r="BH479" s="95" t="str">
        <f t="shared" ref="BH479" si="540">IFERROR(BG479-(BG479*0.1),"")</f>
        <v/>
      </c>
      <c r="BI479" s="70" t="str">
        <f>IFERROR(VLOOKUP(A479,ATTx11!$A$2:$N$500,12,FALSE),"")</f>
        <v/>
      </c>
      <c r="BJ479" s="97" t="str">
        <f t="shared" ref="BJ479" si="541">IFERROR(BI479-(BI479*0.1),"")</f>
        <v/>
      </c>
      <c r="BK479" s="84" t="str">
        <f>IFERROR(VLOOKUP(A479,ATTx11!$A$2:$N$500,7,FALSE),"")</f>
        <v/>
      </c>
      <c r="BL479" s="97" t="str">
        <f t="shared" ref="BL479" si="542">IFERROR(BK479-(BK479*0.1),"")</f>
        <v/>
      </c>
      <c r="BM479" s="84" t="str">
        <f>IFERROR(VLOOKUP(A479,ATTx11!$A$2:$N$500,8,FALSE),"")</f>
        <v/>
      </c>
      <c r="BN479" s="95" t="str">
        <f t="shared" ref="BN479" si="543">IFERROR(BM479-(BM479*0.1),"")</f>
        <v/>
      </c>
      <c r="BO479" s="95"/>
      <c r="BP479" s="83" t="str">
        <f>IFERROR(VLOOKUP(TEXT($A479,"0000"),'AYP11'!$B$3379:$AU$3800,17,FALSE),"")</f>
        <v/>
      </c>
      <c r="BQ479" s="75">
        <f>IFERROR(VLOOKUP(BP479,'Criteria Table'!$A$2:$I$102,2,FALSE),0)</f>
        <v>0</v>
      </c>
      <c r="BR479" s="95">
        <f t="shared" ref="BR479" si="544">ROUND(SUM(BP479:BQ479),0)</f>
        <v>0</v>
      </c>
      <c r="BS479" s="83" t="str">
        <f>IFERROR(VLOOKUP(TEXT($A479,"0000"),'AYP11'!$B$847:$AU$1268,17,FALSE),"")</f>
        <v/>
      </c>
      <c r="BT479" s="75">
        <f>IFERROR(VLOOKUP(BS479,'Criteria Table'!$A$2:$I$102,2,FALSE),0)</f>
        <v>0</v>
      </c>
      <c r="BU479" s="95">
        <f t="shared" ref="BU479" si="545">ROUND(SUM(BS479:BT479),0)</f>
        <v>0</v>
      </c>
      <c r="BV479" s="83" t="str">
        <f>IFERROR(VLOOKUP(TEXT($A479,"0000"),'AYP11'!$B$2113:$AU$2534,17,FALSE),"")</f>
        <v/>
      </c>
      <c r="BW479" s="75">
        <f>IFERROR(VLOOKUP(BV479,'Criteria Table'!$A$2:$I$102,2,FALSE),0)</f>
        <v>0</v>
      </c>
      <c r="BX479" s="95">
        <f t="shared" ref="BX479" si="546">ROUND(SUM(BV479:BW479),0)</f>
        <v>0</v>
      </c>
      <c r="BY479" s="83" t="str">
        <f>IFERROR(VLOOKUP(TEXT($A479,"0000"),'AYP11'!$B$425:$AU$846,17,FALSE),"")</f>
        <v/>
      </c>
      <c r="BZ479" s="75">
        <f>IFERROR(VLOOKUP(BY479,'Criteria Table'!$A$2:$I$102,2,FALSE),0)</f>
        <v>0</v>
      </c>
      <c r="CA479" s="95">
        <f t="shared" ref="CA479" si="547">ROUND(SUM(BY479:BZ479),0)</f>
        <v>0</v>
      </c>
      <c r="CB479" s="83" t="str">
        <f>IFERROR(VLOOKUP(TEXT($A479,"0000"),'AYP11'!$B$3:$AU$424,17,FALSE),"")</f>
        <v/>
      </c>
      <c r="CC479" s="95">
        <f>IFERROR(VLOOKUP(CB479,'Criteria Table'!$A$2:$I$102,2,FALSE),0)</f>
        <v>0</v>
      </c>
      <c r="CD479" s="95">
        <f t="shared" ref="CD479" si="548">ROUND(SUM(CB479:CC479),0)</f>
        <v>0</v>
      </c>
      <c r="CE479" s="83" t="str">
        <f>IFERROR(VLOOKUP(TEXT($A479,"0000"),'AYP11'!$B$1269:$AU$1690,17,FALSE),"")</f>
        <v/>
      </c>
      <c r="CF479" s="95">
        <f>IFERROR(VLOOKUP(CE479,'Criteria Table'!$A$2:$I$102,2,FALSE),0)</f>
        <v>0</v>
      </c>
      <c r="CG479" s="95">
        <f t="shared" ref="CG479" si="549">ROUND(SUM(CE479:CF479),0)</f>
        <v>0</v>
      </c>
      <c r="CH479" s="83" t="str">
        <f>IFERROR(VLOOKUP(TEXT($A479,"0000"),'AYP11'!$B$1691:$AU$2112,17,FALSE),"")</f>
        <v/>
      </c>
      <c r="CI479" s="95">
        <f>IFERROR(VLOOKUP(CH479,'Criteria Table'!$A$2:$I$102,2,FALSE),0)</f>
        <v>0</v>
      </c>
      <c r="CJ479" s="95">
        <f t="shared" ref="CJ479" si="550">ROUND(SUM(CH479:CI479),0)</f>
        <v>0</v>
      </c>
      <c r="CK479" s="83" t="str">
        <f>IFERROR(VLOOKUP(TEXT($A479,"0000"),'AYP11'!$B$2535:$AU$2956,17,FALSE),"")</f>
        <v/>
      </c>
      <c r="CL479" s="95">
        <f>IFERROR(VLOOKUP(CK479,'Criteria Table'!$A$2:$I$102,2,FALSE),0)</f>
        <v>0</v>
      </c>
      <c r="CM479" s="95">
        <f t="shared" ref="CM479" si="551">ROUND(SUM(CK479:CL479),0)</f>
        <v>0</v>
      </c>
      <c r="CN479" s="76" t="str">
        <f>IFERROR(VLOOKUP(TEXT($A479,"0000"),'AYP11'!$B$3379:$AU$3800,23,FALSE),"")</f>
        <v/>
      </c>
      <c r="CO479" s="95">
        <f>IFERROR(VLOOKUP(CN479,'Criteria Table'!$A$2:$I$102,2,FALSE),0)</f>
        <v>0</v>
      </c>
      <c r="CP479" s="95">
        <f t="shared" ref="CP479" si="552">ROUND(SUM(CN479:CO479),0)</f>
        <v>0</v>
      </c>
      <c r="CQ479" s="76" t="str">
        <f>IFERROR(VLOOKUP(TEXT($A479,"0000"),'AYP11'!$B$847:$AU$1268,23,FALSE),"")</f>
        <v/>
      </c>
      <c r="CR479" s="95">
        <f>IFERROR(VLOOKUP(CQ479,'Criteria Table'!$A$2:$I$102,2,FALSE),0)</f>
        <v>0</v>
      </c>
      <c r="CS479" s="95">
        <f t="shared" ref="CS479" si="553">ROUND(SUM(CQ479:CR479),0)</f>
        <v>0</v>
      </c>
      <c r="CT479" s="76" t="str">
        <f>IFERROR(VLOOKUP(TEXT($A479,"0000"),'AYP11'!$B$2113:$AU$2534,23,FALSE),"")</f>
        <v/>
      </c>
      <c r="CU479" s="95">
        <f>IFERROR(VLOOKUP(CT479,'Criteria Table'!$A$2:$I$102,2,FALSE),0)</f>
        <v>0</v>
      </c>
      <c r="CV479" s="95">
        <f t="shared" ref="CV479" si="554">ROUND(SUM(CT479:CU479),0)</f>
        <v>0</v>
      </c>
      <c r="CW479" s="76" t="str">
        <f>IFERROR(VLOOKUP(TEXT($A479,"0000"),'AYP11'!$B$425:$AU$846,23,FALSE),"")</f>
        <v/>
      </c>
      <c r="CX479" s="95">
        <f>IFERROR(VLOOKUP(CW479,'Criteria Table'!$A$2:$I$102,2,FALSE),0)</f>
        <v>0</v>
      </c>
      <c r="CY479" s="95">
        <f t="shared" ref="CY479" si="555">ROUND(SUM(CW479:CX479),0)</f>
        <v>0</v>
      </c>
      <c r="CZ479" s="76" t="str">
        <f>IFERROR(VLOOKUP(TEXT($A479,"0000"),'AYP11'!$B$3:$AU$424,23,FALSE),"")</f>
        <v/>
      </c>
      <c r="DA479" s="95">
        <f>IFERROR(VLOOKUP(CZ479,'Criteria Table'!$A$2:$I$102,2,FALSE),0)</f>
        <v>0</v>
      </c>
      <c r="DB479" s="95">
        <f t="shared" ref="DB479" si="556">ROUND(SUM(CZ479:DA479),0)</f>
        <v>0</v>
      </c>
      <c r="DC479" s="76" t="str">
        <f>IFERROR(VLOOKUP(TEXT($A479,"0000"),'AYP11'!$B$1269:$AU$1690,23,FALSE),"")</f>
        <v/>
      </c>
      <c r="DD479" s="95">
        <f>IFERROR(VLOOKUP(DC479,'Criteria Table'!$A$2:$I$102,2,FALSE),0)</f>
        <v>0</v>
      </c>
      <c r="DE479" s="95">
        <f t="shared" ref="DE479" si="557">ROUND(SUM(DC479:DD479),0)</f>
        <v>0</v>
      </c>
      <c r="DF479" s="76" t="str">
        <f>IFERROR(VLOOKUP(TEXT($A479,"0000"),'AYP11'!$B$1691:$AU$2112,23,FALSE),"")</f>
        <v/>
      </c>
      <c r="DG479" s="95">
        <f>IFERROR(VLOOKUP(DF479,'Criteria Table'!$A$2:$I$102,2,FALSE),0)</f>
        <v>0</v>
      </c>
      <c r="DH479" s="95">
        <f t="shared" ref="DH479" si="558">ROUND(SUM(DF479:DG479),0)</f>
        <v>0</v>
      </c>
      <c r="DI479" s="76" t="str">
        <f>IFERROR(VLOOKUP(TEXT($A479,"0000"),'AYP11'!$B$2535:$AU$2956,23,FALSE),"")</f>
        <v/>
      </c>
      <c r="DJ479" s="95">
        <f>IFERROR(VLOOKUP(DI479,'Criteria Table'!$A$2:$I$102,2,FALSE),0)</f>
        <v>0</v>
      </c>
      <c r="DK479" s="95">
        <f t="shared" ref="DK479" si="559">ROUND(SUM(DI479:DJ479),0)</f>
        <v>0</v>
      </c>
      <c r="DL479" s="91" t="str">
        <f>IFERROR(VLOOKUP(TEXT($A479,"0000"),'AYP11'!$B$3379:$AU$3800,11,FALSE),"")</f>
        <v/>
      </c>
      <c r="DM479" s="95">
        <f t="shared" ref="DM479" si="560">IF(DL479&gt;89,0,1)</f>
        <v>0</v>
      </c>
      <c r="DN479" s="95">
        <f t="shared" ref="DN479" si="561">IF(DL479&gt;0,ROUND(SUM(DL479:DM479),0),"")</f>
        <v>0</v>
      </c>
      <c r="DO479" s="91" t="str">
        <f>IFERROR(VLOOKUP(TEXT($A479,"0000"),'AYP11'!$B$847:$AU$1268,11,FALSE),"")</f>
        <v/>
      </c>
      <c r="DP479" s="95">
        <f t="shared" ref="DP479" si="562">IF(DO479&gt;89,0,1)</f>
        <v>0</v>
      </c>
      <c r="DQ479" s="95">
        <f t="shared" ref="DQ479" si="563">IF(DO479&gt;0,ROUND(SUM(DO479:DP479),0),"")</f>
        <v>0</v>
      </c>
      <c r="DR479" s="91" t="str">
        <f>IFERROR(VLOOKUP(TEXT($A479,"0000"),'AYP11'!$B$2113:$AU$2534,11,FALSE),"")</f>
        <v/>
      </c>
      <c r="DS479" s="95">
        <f t="shared" ref="DS479" si="564">IF(DR479&gt;89,0,1)</f>
        <v>0</v>
      </c>
      <c r="DT479" s="95">
        <f t="shared" ref="DT479" si="565">IF(DR479&gt;0,ROUND(SUM(DR479:DS479),0),"")</f>
        <v>0</v>
      </c>
      <c r="DU479" s="91" t="str">
        <f>IFERROR(VLOOKUP(TEXT($A479,"0000"),'AYP11'!$B$425:$AU$846,11,FALSE),"")</f>
        <v/>
      </c>
      <c r="DV479" s="95">
        <f t="shared" ref="DV479" si="566">IF(DU479&gt;89,0,1)</f>
        <v>0</v>
      </c>
      <c r="DW479" s="95">
        <f t="shared" ref="DW479" si="567">IF(DU479&gt;0,ROUND(SUM(DU479:DV479),0),"")</f>
        <v>0</v>
      </c>
      <c r="DX479" s="91" t="str">
        <f>IFERROR(VLOOKUP(TEXT($A479,"0000"),'AYP11'!$B$3:$AU$424,11,FALSE),"")</f>
        <v/>
      </c>
      <c r="DY479" s="95">
        <f t="shared" ref="DY479" si="568">IF(DX479&gt;89,0,1)</f>
        <v>0</v>
      </c>
      <c r="DZ479" s="95">
        <f t="shared" ref="DZ479" si="569">IF(DX479&gt;0,ROUND(SUM(DX479:DY479),0),"")</f>
        <v>0</v>
      </c>
      <c r="EA479" s="91" t="str">
        <f>IFERROR(VLOOKUP(TEXT($A479,"0000"),'AYP11'!$B$1269:$AU$1690,11,FALSE),"")</f>
        <v/>
      </c>
      <c r="EB479" s="95">
        <f t="shared" ref="EB479" si="570">IF(EA479&gt;89,0,1)</f>
        <v>0</v>
      </c>
      <c r="EC479" s="95">
        <f t="shared" ref="EC479" si="571">IF(EA479&gt;0,ROUND(SUM(EA479:EB479),0),"")</f>
        <v>0</v>
      </c>
      <c r="ED479" s="91" t="str">
        <f>IFERROR(VLOOKUP(TEXT($A479,"0000"),'AYP11'!$B$1691:$AU$2112,11,FALSE),"")</f>
        <v/>
      </c>
      <c r="EE479" s="95">
        <f t="shared" ref="EE479" si="572">IF(ED479&gt;89,0,1)</f>
        <v>0</v>
      </c>
      <c r="EF479" s="95">
        <f t="shared" ref="EF479" si="573">IF(ED479&gt;0,ROUND(SUM(ED479:EE479),0),"")</f>
        <v>0</v>
      </c>
      <c r="EG479" s="91" t="str">
        <f>IFERROR(VLOOKUP(TEXT($A479,"0000"),'AYP11'!$B$2535:$AU$2956,11,FALSE),"")</f>
        <v/>
      </c>
      <c r="EH479" s="95">
        <f t="shared" ref="EH479" si="574">IF(EG479&gt;89,0,1)</f>
        <v>0</v>
      </c>
      <c r="EI479" s="95">
        <f t="shared" ref="EI479" si="575">IF(EG479&gt;0,ROUND(SUM(EG479:EH479),0),"")</f>
        <v>0</v>
      </c>
    </row>
  </sheetData>
  <autoFilter ref="A2:AK479"/>
  <printOptions horizontalCentered="1" gridLines="1"/>
  <pageMargins left="0.45" right="0.45" top="0.75" bottom="0.5" header="0.3" footer="0.3"/>
  <pageSetup scale="80" pageOrder="overThenDown" orientation="portrait" r:id="rId1"/>
  <headerFooter>
    <oddFooter>&amp;C&amp;P OF &amp;N</oddFooter>
  </headerFooter>
  <colBreaks count="6" manualBreakCount="6">
    <brk id="13" min="2" max="457" man="1"/>
    <brk id="25" min="2" max="457" man="1"/>
    <brk id="37" min="2" max="457" man="1"/>
    <brk id="46" min="2" max="457" man="1"/>
    <brk id="55" min="2" max="457" man="1"/>
    <brk id="67" min="2" max="45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56"/>
  <sheetViews>
    <sheetView workbookViewId="0">
      <pane xSplit="2" ySplit="1" topLeftCell="C440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RowHeight="12.75" x14ac:dyDescent="0.2"/>
  <cols>
    <col min="1" max="1" width="9.140625" style="177"/>
    <col min="2" max="2" width="40" style="177" customWidth="1"/>
    <col min="3" max="14" width="9.140625" style="177"/>
    <col min="15" max="15" width="9.140625" style="205"/>
    <col min="16" max="16" width="53.5703125" style="177" customWidth="1"/>
    <col min="17" max="16384" width="9.140625" style="177"/>
  </cols>
  <sheetData>
    <row r="1" spans="1:16" s="191" customFormat="1" ht="147.75" customHeight="1" x14ac:dyDescent="0.25">
      <c r="A1" s="216" t="s">
        <v>1457</v>
      </c>
      <c r="B1" s="188" t="s">
        <v>8</v>
      </c>
      <c r="C1" s="188" t="s">
        <v>2735</v>
      </c>
      <c r="D1" s="188" t="s">
        <v>2736</v>
      </c>
      <c r="E1" s="189" t="s">
        <v>2737</v>
      </c>
      <c r="F1" s="189" t="s">
        <v>2738</v>
      </c>
      <c r="G1" s="190" t="s">
        <v>2739</v>
      </c>
      <c r="H1" s="190" t="s">
        <v>2740</v>
      </c>
      <c r="I1" s="190" t="s">
        <v>2741</v>
      </c>
      <c r="J1" s="190" t="s">
        <v>2742</v>
      </c>
      <c r="K1" s="190" t="s">
        <v>2743</v>
      </c>
      <c r="L1" s="190" t="s">
        <v>2744</v>
      </c>
      <c r="M1" s="190" t="s">
        <v>2745</v>
      </c>
      <c r="O1" s="215" t="s">
        <v>2004</v>
      </c>
      <c r="P1" s="215" t="s">
        <v>2056</v>
      </c>
    </row>
    <row r="2" spans="1:16" x14ac:dyDescent="0.2">
      <c r="A2" s="177">
        <v>41</v>
      </c>
      <c r="B2" s="177" t="s">
        <v>2746</v>
      </c>
      <c r="C2" s="177">
        <v>715</v>
      </c>
      <c r="D2" s="177">
        <v>97.52</v>
      </c>
      <c r="E2" s="177">
        <v>122</v>
      </c>
      <c r="F2" s="177">
        <v>54</v>
      </c>
      <c r="G2" s="177">
        <v>1</v>
      </c>
      <c r="H2" s="177">
        <v>1</v>
      </c>
      <c r="I2" s="177">
        <v>1</v>
      </c>
      <c r="J2" s="177">
        <v>1</v>
      </c>
      <c r="K2" s="177">
        <v>1</v>
      </c>
      <c r="L2" s="177">
        <v>1</v>
      </c>
      <c r="M2" s="177">
        <v>0</v>
      </c>
      <c r="O2" s="205">
        <v>1</v>
      </c>
      <c r="P2" s="213" t="s">
        <v>13</v>
      </c>
    </row>
    <row r="3" spans="1:16" x14ac:dyDescent="0.2">
      <c r="A3" s="177">
        <v>70</v>
      </c>
      <c r="B3" s="177" t="s">
        <v>2747</v>
      </c>
      <c r="C3" s="177">
        <v>398</v>
      </c>
      <c r="D3" s="177">
        <v>95.36</v>
      </c>
      <c r="E3" s="177">
        <v>131</v>
      </c>
      <c r="F3" s="177">
        <v>109</v>
      </c>
      <c r="G3" s="177">
        <v>2</v>
      </c>
      <c r="H3" s="177">
        <v>5</v>
      </c>
      <c r="I3" s="177">
        <v>7</v>
      </c>
      <c r="J3" s="177">
        <v>22</v>
      </c>
      <c r="K3" s="177">
        <v>2</v>
      </c>
      <c r="L3" s="177">
        <v>5</v>
      </c>
      <c r="M3" s="177">
        <v>0</v>
      </c>
      <c r="O3" s="205">
        <v>2</v>
      </c>
      <c r="P3" s="177" t="s">
        <v>8</v>
      </c>
    </row>
    <row r="4" spans="1:16" x14ac:dyDescent="0.2">
      <c r="A4" s="177">
        <v>71</v>
      </c>
      <c r="B4" s="177" t="s">
        <v>2748</v>
      </c>
      <c r="C4" s="177">
        <v>1674</v>
      </c>
      <c r="D4" s="177">
        <v>96.38</v>
      </c>
      <c r="E4" s="177">
        <v>389</v>
      </c>
      <c r="F4" s="177">
        <v>228</v>
      </c>
      <c r="G4" s="177">
        <v>12</v>
      </c>
      <c r="H4" s="177">
        <v>6</v>
      </c>
      <c r="I4" s="177">
        <v>16</v>
      </c>
      <c r="J4" s="177">
        <v>46</v>
      </c>
      <c r="K4" s="177">
        <v>12</v>
      </c>
      <c r="L4" s="177">
        <v>9</v>
      </c>
      <c r="M4" s="177">
        <v>0</v>
      </c>
      <c r="O4" s="205">
        <v>3</v>
      </c>
      <c r="P4" s="177" t="s">
        <v>2735</v>
      </c>
    </row>
    <row r="5" spans="1:16" x14ac:dyDescent="0.2">
      <c r="A5" s="177">
        <v>72</v>
      </c>
      <c r="B5" s="177" t="s">
        <v>2749</v>
      </c>
      <c r="C5" s="177">
        <v>553</v>
      </c>
      <c r="D5" s="177">
        <v>95.37</v>
      </c>
      <c r="E5" s="177">
        <v>177</v>
      </c>
      <c r="F5" s="177">
        <v>91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O5" s="205">
        <v>4</v>
      </c>
      <c r="P5" s="177" t="s">
        <v>2736</v>
      </c>
    </row>
    <row r="6" spans="1:16" x14ac:dyDescent="0.2">
      <c r="A6" s="177">
        <v>73</v>
      </c>
      <c r="B6" s="177" t="s">
        <v>2750</v>
      </c>
      <c r="C6" s="177">
        <v>1430</v>
      </c>
      <c r="D6" s="177">
        <v>93.93</v>
      </c>
      <c r="E6" s="177">
        <v>565</v>
      </c>
      <c r="F6" s="177">
        <v>266</v>
      </c>
      <c r="G6" s="177">
        <v>3</v>
      </c>
      <c r="H6" s="177">
        <v>171</v>
      </c>
      <c r="I6" s="177">
        <v>16</v>
      </c>
      <c r="J6" s="177">
        <v>1255</v>
      </c>
      <c r="K6" s="177">
        <v>7</v>
      </c>
      <c r="L6" s="177">
        <v>334</v>
      </c>
      <c r="M6" s="177">
        <v>0</v>
      </c>
      <c r="O6" s="205">
        <v>5</v>
      </c>
      <c r="P6" s="177" t="s">
        <v>2737</v>
      </c>
    </row>
    <row r="7" spans="1:16" x14ac:dyDescent="0.2">
      <c r="A7" s="177">
        <v>81</v>
      </c>
      <c r="B7" s="177" t="s">
        <v>2751</v>
      </c>
      <c r="C7" s="177">
        <v>545</v>
      </c>
      <c r="D7" s="177">
        <v>95.02</v>
      </c>
      <c r="E7" s="177">
        <v>219</v>
      </c>
      <c r="F7" s="177">
        <v>198</v>
      </c>
      <c r="G7" s="177">
        <v>0</v>
      </c>
      <c r="H7" s="177">
        <v>46</v>
      </c>
      <c r="I7" s="177">
        <v>0</v>
      </c>
      <c r="J7" s="177">
        <v>171</v>
      </c>
      <c r="K7" s="177">
        <v>0</v>
      </c>
      <c r="L7" s="177">
        <v>57</v>
      </c>
      <c r="M7" s="177">
        <v>0</v>
      </c>
      <c r="O7" s="205">
        <v>6</v>
      </c>
      <c r="P7" s="177" t="s">
        <v>2738</v>
      </c>
    </row>
    <row r="8" spans="1:16" x14ac:dyDescent="0.2">
      <c r="A8" s="177">
        <v>91</v>
      </c>
      <c r="B8" s="177" t="s">
        <v>2752</v>
      </c>
      <c r="C8" s="177">
        <v>2081</v>
      </c>
      <c r="D8" s="177">
        <v>97</v>
      </c>
      <c r="E8" s="177">
        <v>323</v>
      </c>
      <c r="F8" s="177">
        <v>260</v>
      </c>
      <c r="G8" s="177">
        <v>49</v>
      </c>
      <c r="H8" s="177">
        <v>18</v>
      </c>
      <c r="I8" s="177">
        <v>159</v>
      </c>
      <c r="J8" s="177">
        <v>89</v>
      </c>
      <c r="K8" s="177">
        <v>67</v>
      </c>
      <c r="L8" s="177">
        <v>20</v>
      </c>
      <c r="M8" s="177">
        <v>0</v>
      </c>
      <c r="O8" s="205">
        <v>7</v>
      </c>
      <c r="P8" s="177" t="s">
        <v>2739</v>
      </c>
    </row>
    <row r="9" spans="1:16" x14ac:dyDescent="0.2">
      <c r="A9" s="177">
        <v>92</v>
      </c>
      <c r="B9" s="177" t="s">
        <v>2753</v>
      </c>
      <c r="C9" s="177">
        <v>1849</v>
      </c>
      <c r="D9" s="177">
        <v>95.51</v>
      </c>
      <c r="E9" s="177">
        <v>574</v>
      </c>
      <c r="F9" s="177">
        <v>429</v>
      </c>
      <c r="G9" s="177">
        <v>1</v>
      </c>
      <c r="H9" s="177">
        <v>21</v>
      </c>
      <c r="I9" s="177">
        <v>3</v>
      </c>
      <c r="J9" s="177">
        <v>75</v>
      </c>
      <c r="K9" s="177">
        <v>1</v>
      </c>
      <c r="L9" s="177">
        <v>25</v>
      </c>
      <c r="M9" s="177">
        <v>0</v>
      </c>
      <c r="O9" s="205">
        <v>8</v>
      </c>
      <c r="P9" s="177" t="s">
        <v>2740</v>
      </c>
    </row>
    <row r="10" spans="1:16" x14ac:dyDescent="0.2">
      <c r="A10" s="177">
        <v>100</v>
      </c>
      <c r="B10" s="177" t="s">
        <v>2754</v>
      </c>
      <c r="C10" s="177">
        <v>738</v>
      </c>
      <c r="D10" s="177">
        <v>97.38</v>
      </c>
      <c r="E10" s="177">
        <v>108</v>
      </c>
      <c r="F10" s="177">
        <v>106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O10" s="205">
        <v>9</v>
      </c>
      <c r="P10" s="177" t="s">
        <v>2741</v>
      </c>
    </row>
    <row r="11" spans="1:16" x14ac:dyDescent="0.2">
      <c r="A11" s="177">
        <v>101</v>
      </c>
      <c r="B11" s="177" t="s">
        <v>2755</v>
      </c>
      <c r="C11" s="177">
        <v>539</v>
      </c>
      <c r="D11" s="177">
        <v>93.73</v>
      </c>
      <c r="E11" s="177">
        <v>242</v>
      </c>
      <c r="F11" s="177">
        <v>123</v>
      </c>
      <c r="G11" s="177">
        <v>0</v>
      </c>
      <c r="H11" s="177">
        <v>31</v>
      </c>
      <c r="I11" s="177">
        <v>0</v>
      </c>
      <c r="J11" s="177">
        <v>165</v>
      </c>
      <c r="K11" s="177">
        <v>0</v>
      </c>
      <c r="L11" s="177">
        <v>55</v>
      </c>
      <c r="M11" s="177">
        <v>0</v>
      </c>
      <c r="O11" s="205">
        <v>10</v>
      </c>
      <c r="P11" s="177" t="s">
        <v>2742</v>
      </c>
    </row>
    <row r="12" spans="1:16" x14ac:dyDescent="0.2">
      <c r="A12" s="177">
        <v>102</v>
      </c>
      <c r="B12" s="177" t="s">
        <v>2756</v>
      </c>
      <c r="C12" s="177">
        <v>416</v>
      </c>
      <c r="D12" s="177">
        <v>95.86</v>
      </c>
      <c r="E12" s="177">
        <v>121</v>
      </c>
      <c r="F12" s="177">
        <v>25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O12" s="205">
        <v>11</v>
      </c>
      <c r="P12" s="177" t="s">
        <v>2743</v>
      </c>
    </row>
    <row r="13" spans="1:16" x14ac:dyDescent="0.2">
      <c r="A13" s="177">
        <v>111</v>
      </c>
      <c r="B13" s="177" t="s">
        <v>2757</v>
      </c>
      <c r="C13" s="177">
        <v>628</v>
      </c>
      <c r="D13" s="177">
        <v>94.56</v>
      </c>
      <c r="E13" s="177">
        <v>280</v>
      </c>
      <c r="F13" s="177">
        <v>115</v>
      </c>
      <c r="G13" s="177">
        <v>0</v>
      </c>
      <c r="H13" s="177">
        <v>15</v>
      </c>
      <c r="I13" s="177">
        <v>0</v>
      </c>
      <c r="J13" s="177">
        <v>58</v>
      </c>
      <c r="K13" s="177">
        <v>0</v>
      </c>
      <c r="L13" s="177">
        <v>19</v>
      </c>
      <c r="M13" s="177">
        <v>0</v>
      </c>
      <c r="O13" s="205">
        <v>12</v>
      </c>
      <c r="P13" s="177" t="s">
        <v>2744</v>
      </c>
    </row>
    <row r="14" spans="1:16" x14ac:dyDescent="0.2">
      <c r="A14" s="177">
        <v>113</v>
      </c>
      <c r="B14" s="177" t="s">
        <v>2758</v>
      </c>
      <c r="C14" s="177">
        <v>235</v>
      </c>
      <c r="D14" s="177">
        <v>94.7</v>
      </c>
      <c r="E14" s="177">
        <v>95</v>
      </c>
      <c r="F14" s="177">
        <v>82</v>
      </c>
      <c r="G14" s="177">
        <v>0</v>
      </c>
      <c r="H14" s="177">
        <v>20</v>
      </c>
      <c r="I14" s="177">
        <v>0</v>
      </c>
      <c r="J14" s="177">
        <v>30</v>
      </c>
      <c r="K14" s="177">
        <v>0</v>
      </c>
      <c r="L14" s="177">
        <v>22</v>
      </c>
      <c r="M14" s="177">
        <v>0</v>
      </c>
      <c r="O14" s="205">
        <v>13</v>
      </c>
      <c r="P14" s="177" t="s">
        <v>2745</v>
      </c>
    </row>
    <row r="15" spans="1:16" x14ac:dyDescent="0.2">
      <c r="A15" s="177">
        <v>121</v>
      </c>
      <c r="B15" s="177" t="s">
        <v>2759</v>
      </c>
      <c r="C15" s="177">
        <v>966</v>
      </c>
      <c r="D15" s="177">
        <v>95.5</v>
      </c>
      <c r="E15" s="177">
        <v>322</v>
      </c>
      <c r="F15" s="177">
        <v>214</v>
      </c>
      <c r="G15" s="177">
        <v>0</v>
      </c>
      <c r="H15" s="177">
        <v>27</v>
      </c>
      <c r="I15" s="177">
        <v>0</v>
      </c>
      <c r="J15" s="177">
        <v>78</v>
      </c>
      <c r="K15" s="177">
        <v>0</v>
      </c>
      <c r="L15" s="177">
        <v>67</v>
      </c>
      <c r="M15" s="177">
        <v>0</v>
      </c>
    </row>
    <row r="16" spans="1:16" x14ac:dyDescent="0.2">
      <c r="A16" s="177">
        <v>122</v>
      </c>
      <c r="B16" s="177" t="s">
        <v>2760</v>
      </c>
      <c r="C16" s="177">
        <v>1902</v>
      </c>
      <c r="D16" s="177">
        <v>96.07</v>
      </c>
      <c r="E16" s="177">
        <v>456</v>
      </c>
      <c r="F16" s="177">
        <v>397</v>
      </c>
      <c r="G16" s="177">
        <v>22</v>
      </c>
      <c r="H16" s="177">
        <v>5</v>
      </c>
      <c r="I16" s="177">
        <v>34</v>
      </c>
      <c r="J16" s="177">
        <v>32</v>
      </c>
      <c r="K16" s="177">
        <v>25</v>
      </c>
      <c r="L16" s="177">
        <v>5</v>
      </c>
      <c r="M16" s="177">
        <v>0</v>
      </c>
    </row>
    <row r="17" spans="1:13" x14ac:dyDescent="0.2">
      <c r="A17" s="177">
        <v>125</v>
      </c>
      <c r="B17" s="177" t="s">
        <v>2761</v>
      </c>
      <c r="C17" s="177">
        <v>1319</v>
      </c>
      <c r="D17" s="177">
        <v>96.26</v>
      </c>
      <c r="E17" s="177">
        <v>334</v>
      </c>
      <c r="F17" s="177">
        <v>342</v>
      </c>
      <c r="G17" s="177">
        <v>12</v>
      </c>
      <c r="H17" s="177">
        <v>7</v>
      </c>
      <c r="I17" s="177">
        <v>19</v>
      </c>
      <c r="J17" s="177">
        <v>11</v>
      </c>
      <c r="K17" s="177">
        <v>13</v>
      </c>
      <c r="L17" s="177">
        <v>9</v>
      </c>
      <c r="M17" s="177">
        <v>0</v>
      </c>
    </row>
    <row r="18" spans="1:13" x14ac:dyDescent="0.2">
      <c r="A18" s="177">
        <v>161</v>
      </c>
      <c r="B18" s="177" t="s">
        <v>2762</v>
      </c>
      <c r="C18" s="177">
        <v>658</v>
      </c>
      <c r="D18" s="177">
        <v>94.57</v>
      </c>
      <c r="E18" s="177">
        <v>246</v>
      </c>
      <c r="F18" s="177">
        <v>163</v>
      </c>
      <c r="G18" s="177">
        <v>0</v>
      </c>
      <c r="H18" s="177">
        <v>23</v>
      </c>
      <c r="I18" s="177">
        <v>0</v>
      </c>
      <c r="J18" s="177">
        <v>53</v>
      </c>
      <c r="K18" s="177">
        <v>0</v>
      </c>
      <c r="L18" s="177">
        <v>30</v>
      </c>
      <c r="M18" s="177">
        <v>0</v>
      </c>
    </row>
    <row r="19" spans="1:13" x14ac:dyDescent="0.2">
      <c r="A19" s="177">
        <v>201</v>
      </c>
      <c r="B19" s="177" t="s">
        <v>2763</v>
      </c>
      <c r="C19" s="177">
        <v>409</v>
      </c>
      <c r="D19" s="177">
        <v>96.69</v>
      </c>
      <c r="E19" s="177">
        <v>93</v>
      </c>
      <c r="F19" s="177">
        <v>80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</row>
    <row r="20" spans="1:13" x14ac:dyDescent="0.2">
      <c r="A20" s="177">
        <v>211</v>
      </c>
      <c r="B20" s="177" t="s">
        <v>2764</v>
      </c>
      <c r="C20" s="177">
        <v>945</v>
      </c>
      <c r="D20" s="177">
        <v>96.12</v>
      </c>
      <c r="E20" s="177">
        <v>243</v>
      </c>
      <c r="F20" s="177">
        <v>212</v>
      </c>
      <c r="G20" s="177">
        <v>1</v>
      </c>
      <c r="H20" s="177">
        <v>1</v>
      </c>
      <c r="I20" s="177">
        <v>1</v>
      </c>
      <c r="J20" s="177">
        <v>1</v>
      </c>
      <c r="K20" s="177">
        <v>1</v>
      </c>
      <c r="L20" s="177">
        <v>1</v>
      </c>
      <c r="M20" s="177">
        <v>0</v>
      </c>
    </row>
    <row r="21" spans="1:13" x14ac:dyDescent="0.2">
      <c r="A21" s="177">
        <v>215</v>
      </c>
      <c r="B21" s="177" t="s">
        <v>2765</v>
      </c>
      <c r="C21" s="177">
        <v>162</v>
      </c>
      <c r="D21" s="177">
        <v>93.93</v>
      </c>
      <c r="E21" s="177">
        <v>71</v>
      </c>
      <c r="F21" s="177">
        <v>17</v>
      </c>
      <c r="G21" s="177">
        <v>0</v>
      </c>
      <c r="H21" s="177">
        <v>3</v>
      </c>
      <c r="I21" s="177">
        <v>0</v>
      </c>
      <c r="J21" s="177">
        <v>6</v>
      </c>
      <c r="K21" s="177">
        <v>0</v>
      </c>
      <c r="L21" s="177">
        <v>3</v>
      </c>
      <c r="M21" s="177">
        <v>0</v>
      </c>
    </row>
    <row r="22" spans="1:13" x14ac:dyDescent="0.2">
      <c r="A22" s="177">
        <v>231</v>
      </c>
      <c r="B22" s="177" t="s">
        <v>2766</v>
      </c>
      <c r="C22" s="177">
        <v>1987</v>
      </c>
      <c r="D22" s="177">
        <v>95.37</v>
      </c>
      <c r="E22" s="177">
        <v>594</v>
      </c>
      <c r="F22" s="177">
        <v>519</v>
      </c>
      <c r="G22" s="177">
        <v>2</v>
      </c>
      <c r="H22" s="177">
        <v>134</v>
      </c>
      <c r="I22" s="177">
        <v>4</v>
      </c>
      <c r="J22" s="177">
        <v>395</v>
      </c>
      <c r="K22" s="177">
        <v>2</v>
      </c>
      <c r="L22" s="177">
        <v>229</v>
      </c>
      <c r="M22" s="177">
        <v>0</v>
      </c>
    </row>
    <row r="23" spans="1:13" x14ac:dyDescent="0.2">
      <c r="A23" s="177">
        <v>241</v>
      </c>
      <c r="B23" s="177" t="s">
        <v>2767</v>
      </c>
      <c r="C23" s="177">
        <v>1261</v>
      </c>
      <c r="D23" s="177">
        <v>96.09</v>
      </c>
      <c r="E23" s="177">
        <v>320</v>
      </c>
      <c r="F23" s="177">
        <v>325</v>
      </c>
      <c r="G23" s="177">
        <v>10</v>
      </c>
      <c r="H23" s="177">
        <v>8</v>
      </c>
      <c r="I23" s="177">
        <v>17</v>
      </c>
      <c r="J23" s="177">
        <v>28</v>
      </c>
      <c r="K23" s="177">
        <v>11</v>
      </c>
      <c r="L23" s="177">
        <v>12</v>
      </c>
      <c r="M23" s="177">
        <v>0</v>
      </c>
    </row>
    <row r="24" spans="1:13" x14ac:dyDescent="0.2">
      <c r="A24" s="177">
        <v>251</v>
      </c>
      <c r="B24" s="177" t="s">
        <v>2768</v>
      </c>
      <c r="C24" s="177">
        <v>741</v>
      </c>
      <c r="D24" s="177">
        <v>97.21</v>
      </c>
      <c r="E24" s="177">
        <v>128</v>
      </c>
      <c r="F24" s="177">
        <v>135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</row>
    <row r="25" spans="1:13" x14ac:dyDescent="0.2">
      <c r="A25" s="177">
        <v>261</v>
      </c>
      <c r="B25" s="177" t="s">
        <v>2769</v>
      </c>
      <c r="C25" s="177">
        <v>549</v>
      </c>
      <c r="D25" s="177">
        <v>93.94</v>
      </c>
      <c r="E25" s="177">
        <v>218</v>
      </c>
      <c r="F25" s="177">
        <v>111</v>
      </c>
      <c r="G25" s="177">
        <v>0</v>
      </c>
      <c r="H25" s="177">
        <v>43</v>
      </c>
      <c r="I25" s="177">
        <v>0</v>
      </c>
      <c r="J25" s="177">
        <v>311</v>
      </c>
      <c r="K25" s="177">
        <v>0</v>
      </c>
      <c r="L25" s="177">
        <v>59</v>
      </c>
      <c r="M25" s="177">
        <v>0</v>
      </c>
    </row>
    <row r="26" spans="1:13" x14ac:dyDescent="0.2">
      <c r="A26" s="177">
        <v>271</v>
      </c>
      <c r="B26" s="177" t="s">
        <v>2770</v>
      </c>
      <c r="C26" s="177">
        <v>581</v>
      </c>
      <c r="D26" s="177">
        <v>96.17</v>
      </c>
      <c r="E26" s="177">
        <v>158</v>
      </c>
      <c r="F26" s="177">
        <v>101</v>
      </c>
      <c r="G26" s="177">
        <v>1</v>
      </c>
      <c r="H26" s="177">
        <v>0</v>
      </c>
      <c r="I26" s="177">
        <v>3</v>
      </c>
      <c r="J26" s="177">
        <v>0</v>
      </c>
      <c r="K26" s="177">
        <v>1</v>
      </c>
      <c r="L26" s="177">
        <v>0</v>
      </c>
      <c r="M26" s="177">
        <v>0</v>
      </c>
    </row>
    <row r="27" spans="1:13" x14ac:dyDescent="0.2">
      <c r="A27" s="177">
        <v>311</v>
      </c>
      <c r="B27" s="177" t="s">
        <v>2771</v>
      </c>
      <c r="C27" s="177">
        <v>589</v>
      </c>
      <c r="D27" s="177">
        <v>93.54</v>
      </c>
      <c r="E27" s="177">
        <v>246</v>
      </c>
      <c r="F27" s="177">
        <v>202</v>
      </c>
      <c r="G27" s="177">
        <v>2</v>
      </c>
      <c r="H27" s="177">
        <v>46</v>
      </c>
      <c r="I27" s="177">
        <v>4</v>
      </c>
      <c r="J27" s="177">
        <v>162</v>
      </c>
      <c r="K27" s="177">
        <v>2</v>
      </c>
      <c r="L27" s="177">
        <v>64</v>
      </c>
      <c r="M27" s="177">
        <v>0</v>
      </c>
    </row>
    <row r="28" spans="1:13" x14ac:dyDescent="0.2">
      <c r="A28" s="177">
        <v>312</v>
      </c>
      <c r="B28" s="177" t="s">
        <v>2772</v>
      </c>
      <c r="C28" s="177">
        <v>549</v>
      </c>
      <c r="D28" s="177">
        <v>97.01</v>
      </c>
      <c r="E28" s="177">
        <v>91</v>
      </c>
      <c r="F28" s="177">
        <v>67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</row>
    <row r="29" spans="1:13" x14ac:dyDescent="0.2">
      <c r="A29" s="177">
        <v>321</v>
      </c>
      <c r="B29" s="177" t="s">
        <v>2773</v>
      </c>
      <c r="C29" s="177">
        <v>869</v>
      </c>
      <c r="D29" s="177">
        <v>94.69</v>
      </c>
      <c r="E29" s="177">
        <v>313</v>
      </c>
      <c r="F29" s="177">
        <v>257</v>
      </c>
      <c r="G29" s="177">
        <v>11</v>
      </c>
      <c r="H29" s="177">
        <v>23</v>
      </c>
      <c r="I29" s="177">
        <v>13</v>
      </c>
      <c r="J29" s="177">
        <v>65</v>
      </c>
      <c r="K29" s="177">
        <v>11</v>
      </c>
      <c r="L29" s="177">
        <v>35</v>
      </c>
      <c r="M29" s="177">
        <v>0</v>
      </c>
    </row>
    <row r="30" spans="1:13" x14ac:dyDescent="0.2">
      <c r="A30" s="177">
        <v>332</v>
      </c>
      <c r="B30" s="177" t="s">
        <v>2774</v>
      </c>
      <c r="C30" s="177">
        <v>947</v>
      </c>
      <c r="D30" s="177">
        <v>96.27</v>
      </c>
      <c r="E30" s="177">
        <v>214</v>
      </c>
      <c r="F30" s="177">
        <v>116</v>
      </c>
      <c r="G30" s="177">
        <v>43</v>
      </c>
      <c r="H30" s="177">
        <v>17</v>
      </c>
      <c r="I30" s="177">
        <v>75</v>
      </c>
      <c r="J30" s="177">
        <v>73</v>
      </c>
      <c r="K30" s="177">
        <v>54</v>
      </c>
      <c r="L30" s="177">
        <v>19</v>
      </c>
      <c r="M30" s="177">
        <v>0</v>
      </c>
    </row>
    <row r="31" spans="1:13" x14ac:dyDescent="0.2">
      <c r="A31" s="177">
        <v>339</v>
      </c>
      <c r="B31" s="177" t="s">
        <v>2775</v>
      </c>
      <c r="C31" s="177">
        <v>300</v>
      </c>
      <c r="D31" s="177">
        <v>96.31</v>
      </c>
      <c r="E31" s="177">
        <v>65</v>
      </c>
      <c r="F31" s="177">
        <v>72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</row>
    <row r="32" spans="1:13" x14ac:dyDescent="0.2">
      <c r="A32" s="177">
        <v>341</v>
      </c>
      <c r="B32" s="177" t="s">
        <v>2776</v>
      </c>
      <c r="C32" s="177">
        <v>641</v>
      </c>
      <c r="D32" s="177">
        <v>97.07</v>
      </c>
      <c r="E32" s="177">
        <v>83</v>
      </c>
      <c r="F32" s="177">
        <v>93</v>
      </c>
      <c r="G32" s="177">
        <v>0</v>
      </c>
      <c r="H32" s="177">
        <v>9</v>
      </c>
      <c r="I32" s="177">
        <v>0</v>
      </c>
      <c r="J32" s="177">
        <v>33</v>
      </c>
      <c r="K32" s="177">
        <v>0</v>
      </c>
      <c r="L32" s="177">
        <v>11</v>
      </c>
      <c r="M32" s="177">
        <v>0</v>
      </c>
    </row>
    <row r="33" spans="1:13" x14ac:dyDescent="0.2">
      <c r="A33" s="177">
        <v>342</v>
      </c>
      <c r="B33" s="177" t="s">
        <v>2777</v>
      </c>
      <c r="C33" s="177">
        <v>752</v>
      </c>
      <c r="D33" s="177">
        <v>96.82</v>
      </c>
      <c r="E33" s="177">
        <v>139</v>
      </c>
      <c r="F33" s="177">
        <v>95</v>
      </c>
      <c r="G33" s="177">
        <v>9</v>
      </c>
      <c r="H33" s="177">
        <v>0</v>
      </c>
      <c r="I33" s="177">
        <v>11</v>
      </c>
      <c r="J33" s="177">
        <v>0</v>
      </c>
      <c r="K33" s="177">
        <v>9</v>
      </c>
      <c r="L33" s="177">
        <v>0</v>
      </c>
      <c r="M33" s="177">
        <v>0</v>
      </c>
    </row>
    <row r="34" spans="1:13" x14ac:dyDescent="0.2">
      <c r="A34" s="177">
        <v>361</v>
      </c>
      <c r="B34" s="177" t="s">
        <v>2778</v>
      </c>
      <c r="C34" s="177">
        <v>704</v>
      </c>
      <c r="D34" s="177">
        <v>96.71</v>
      </c>
      <c r="E34" s="177">
        <v>176</v>
      </c>
      <c r="F34" s="177">
        <v>145</v>
      </c>
      <c r="G34" s="177">
        <v>7</v>
      </c>
      <c r="H34" s="177">
        <v>15</v>
      </c>
      <c r="I34" s="177">
        <v>19</v>
      </c>
      <c r="J34" s="177">
        <v>53</v>
      </c>
      <c r="K34" s="177">
        <v>7</v>
      </c>
      <c r="L34" s="177">
        <v>20</v>
      </c>
      <c r="M34" s="177">
        <v>0</v>
      </c>
    </row>
    <row r="35" spans="1:13" x14ac:dyDescent="0.2">
      <c r="A35" s="177">
        <v>400</v>
      </c>
      <c r="B35" s="177" t="s">
        <v>2779</v>
      </c>
      <c r="C35" s="177">
        <v>752</v>
      </c>
      <c r="D35" s="177">
        <v>95.73</v>
      </c>
      <c r="E35" s="177">
        <v>212</v>
      </c>
      <c r="F35" s="177">
        <v>64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</row>
    <row r="36" spans="1:13" x14ac:dyDescent="0.2">
      <c r="A36" s="177">
        <v>401</v>
      </c>
      <c r="B36" s="177" t="s">
        <v>2780</v>
      </c>
      <c r="C36" s="177">
        <v>589</v>
      </c>
      <c r="D36" s="177">
        <v>95.98</v>
      </c>
      <c r="E36" s="177">
        <v>142</v>
      </c>
      <c r="F36" s="177">
        <v>107</v>
      </c>
      <c r="G36" s="177">
        <v>0</v>
      </c>
      <c r="H36" s="177">
        <v>15</v>
      </c>
      <c r="I36" s="177">
        <v>0</v>
      </c>
      <c r="J36" s="177">
        <v>71</v>
      </c>
      <c r="K36" s="177">
        <v>0</v>
      </c>
      <c r="L36" s="177">
        <v>24</v>
      </c>
      <c r="M36" s="177">
        <v>0</v>
      </c>
    </row>
    <row r="37" spans="1:13" x14ac:dyDescent="0.2">
      <c r="A37" s="177">
        <v>410</v>
      </c>
      <c r="B37" s="177" t="s">
        <v>2781</v>
      </c>
      <c r="C37" s="177">
        <v>98</v>
      </c>
      <c r="D37" s="177">
        <v>95.52</v>
      </c>
      <c r="E37" s="177">
        <v>31</v>
      </c>
      <c r="F37" s="177">
        <v>13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</row>
    <row r="38" spans="1:13" x14ac:dyDescent="0.2">
      <c r="A38" s="177">
        <v>441</v>
      </c>
      <c r="B38" s="177" t="s">
        <v>2782</v>
      </c>
      <c r="C38" s="177">
        <v>578</v>
      </c>
      <c r="D38" s="177">
        <v>95.61</v>
      </c>
      <c r="E38" s="177">
        <v>223</v>
      </c>
      <c r="F38" s="177">
        <v>145</v>
      </c>
      <c r="G38" s="177">
        <v>0</v>
      </c>
      <c r="H38" s="177">
        <v>1</v>
      </c>
      <c r="I38" s="177">
        <v>0</v>
      </c>
      <c r="J38" s="177">
        <v>3</v>
      </c>
      <c r="K38" s="177">
        <v>0</v>
      </c>
      <c r="L38" s="177">
        <v>1</v>
      </c>
      <c r="M38" s="177">
        <v>0</v>
      </c>
    </row>
    <row r="39" spans="1:13" x14ac:dyDescent="0.2">
      <c r="A39" s="177">
        <v>451</v>
      </c>
      <c r="B39" s="177" t="s">
        <v>3307</v>
      </c>
      <c r="C39" s="177">
        <v>933</v>
      </c>
      <c r="D39" s="177">
        <v>95.97</v>
      </c>
      <c r="E39" s="177">
        <v>264</v>
      </c>
      <c r="F39" s="177">
        <v>174</v>
      </c>
      <c r="G39" s="177">
        <v>3</v>
      </c>
      <c r="H39" s="177">
        <v>3</v>
      </c>
      <c r="I39" s="177">
        <v>3</v>
      </c>
      <c r="J39" s="177">
        <v>4</v>
      </c>
      <c r="K39" s="177">
        <v>3</v>
      </c>
      <c r="L39" s="177">
        <v>3</v>
      </c>
      <c r="M39" s="177">
        <v>0</v>
      </c>
    </row>
    <row r="40" spans="1:13" x14ac:dyDescent="0.2">
      <c r="A40" s="177">
        <v>461</v>
      </c>
      <c r="B40" s="177" t="s">
        <v>2783</v>
      </c>
      <c r="C40" s="177">
        <v>885</v>
      </c>
      <c r="D40" s="177">
        <v>96.78</v>
      </c>
      <c r="E40" s="177">
        <v>149</v>
      </c>
      <c r="F40" s="177">
        <v>105</v>
      </c>
      <c r="G40" s="177">
        <v>15</v>
      </c>
      <c r="H40" s="177">
        <v>76</v>
      </c>
      <c r="I40" s="177">
        <v>30</v>
      </c>
      <c r="J40" s="177">
        <v>279</v>
      </c>
      <c r="K40" s="177">
        <v>16</v>
      </c>
      <c r="L40" s="177">
        <v>110</v>
      </c>
      <c r="M40" s="177">
        <v>0</v>
      </c>
    </row>
    <row r="41" spans="1:13" x14ac:dyDescent="0.2">
      <c r="A41" s="177">
        <v>481</v>
      </c>
      <c r="B41" s="177" t="s">
        <v>2784</v>
      </c>
      <c r="C41" s="177">
        <v>795</v>
      </c>
      <c r="D41" s="177">
        <v>96.32</v>
      </c>
      <c r="E41" s="177">
        <v>172</v>
      </c>
      <c r="F41" s="177">
        <v>60</v>
      </c>
      <c r="G41" s="177">
        <v>16</v>
      </c>
      <c r="H41" s="177">
        <v>3</v>
      </c>
      <c r="I41" s="177">
        <v>24</v>
      </c>
      <c r="J41" s="177">
        <v>13</v>
      </c>
      <c r="K41" s="177">
        <v>16</v>
      </c>
      <c r="L41" s="177">
        <v>4</v>
      </c>
      <c r="M41" s="177">
        <v>0</v>
      </c>
    </row>
    <row r="42" spans="1:13" x14ac:dyDescent="0.2">
      <c r="A42" s="177">
        <v>510</v>
      </c>
      <c r="B42" s="177" t="s">
        <v>2785</v>
      </c>
      <c r="C42" s="177">
        <v>407</v>
      </c>
      <c r="D42" s="177">
        <v>96.4</v>
      </c>
      <c r="E42" s="177">
        <v>93</v>
      </c>
      <c r="F42" s="177">
        <v>163</v>
      </c>
      <c r="G42" s="177">
        <v>0</v>
      </c>
      <c r="H42" s="177">
        <v>3</v>
      </c>
      <c r="I42" s="177">
        <v>0</v>
      </c>
      <c r="J42" s="177">
        <v>4</v>
      </c>
      <c r="K42" s="177">
        <v>0</v>
      </c>
      <c r="L42" s="177">
        <v>3</v>
      </c>
      <c r="M42" s="177">
        <v>0</v>
      </c>
    </row>
    <row r="43" spans="1:13" x14ac:dyDescent="0.2">
      <c r="A43" s="177">
        <v>520</v>
      </c>
      <c r="B43" s="177" t="s">
        <v>2786</v>
      </c>
      <c r="C43" s="177">
        <v>526</v>
      </c>
      <c r="D43" s="177">
        <v>95.87</v>
      </c>
      <c r="E43" s="177">
        <v>153</v>
      </c>
      <c r="F43" s="177">
        <v>122</v>
      </c>
      <c r="G43" s="177">
        <v>2</v>
      </c>
      <c r="H43" s="177">
        <v>3</v>
      </c>
      <c r="I43" s="177">
        <v>2</v>
      </c>
      <c r="J43" s="177">
        <v>5</v>
      </c>
      <c r="K43" s="177">
        <v>2</v>
      </c>
      <c r="L43" s="177">
        <v>3</v>
      </c>
      <c r="M43" s="177">
        <v>0</v>
      </c>
    </row>
    <row r="44" spans="1:13" x14ac:dyDescent="0.2">
      <c r="A44" s="177">
        <v>521</v>
      </c>
      <c r="B44" s="177" t="s">
        <v>2787</v>
      </c>
      <c r="C44" s="177">
        <v>446</v>
      </c>
      <c r="D44" s="177">
        <v>95.67</v>
      </c>
      <c r="E44" s="177">
        <v>138</v>
      </c>
      <c r="F44" s="177">
        <v>125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</row>
    <row r="45" spans="1:13" x14ac:dyDescent="0.2">
      <c r="A45" s="177">
        <v>561</v>
      </c>
      <c r="B45" s="177" t="s">
        <v>2788</v>
      </c>
      <c r="C45" s="177">
        <v>846</v>
      </c>
      <c r="D45" s="177">
        <v>96.44</v>
      </c>
      <c r="E45" s="177">
        <v>173</v>
      </c>
      <c r="F45" s="177">
        <v>149</v>
      </c>
      <c r="G45" s="177">
        <v>0</v>
      </c>
      <c r="H45" s="177">
        <v>25</v>
      </c>
      <c r="I45" s="177">
        <v>0</v>
      </c>
      <c r="J45" s="177">
        <v>175</v>
      </c>
      <c r="K45" s="177">
        <v>0</v>
      </c>
      <c r="L45" s="177">
        <v>46</v>
      </c>
      <c r="M45" s="177">
        <v>0</v>
      </c>
    </row>
    <row r="46" spans="1:13" x14ac:dyDescent="0.2">
      <c r="A46" s="177">
        <v>600</v>
      </c>
      <c r="B46" s="177" t="s">
        <v>2789</v>
      </c>
      <c r="C46" s="177">
        <v>654</v>
      </c>
      <c r="D46" s="177">
        <v>96.81</v>
      </c>
      <c r="E46" s="177">
        <v>135</v>
      </c>
      <c r="F46" s="177">
        <v>76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</row>
    <row r="47" spans="1:13" x14ac:dyDescent="0.2">
      <c r="A47" s="177">
        <v>641</v>
      </c>
      <c r="B47" s="177" t="s">
        <v>2790</v>
      </c>
      <c r="C47" s="177">
        <v>354</v>
      </c>
      <c r="D47" s="177">
        <v>94.37</v>
      </c>
      <c r="E47" s="177">
        <v>123</v>
      </c>
      <c r="F47" s="177">
        <v>102</v>
      </c>
      <c r="G47" s="177">
        <v>0</v>
      </c>
      <c r="H47" s="177">
        <v>3</v>
      </c>
      <c r="I47" s="177">
        <v>0</v>
      </c>
      <c r="J47" s="177">
        <v>8</v>
      </c>
      <c r="K47" s="177">
        <v>0</v>
      </c>
      <c r="L47" s="177">
        <v>4</v>
      </c>
      <c r="M47" s="177">
        <v>0</v>
      </c>
    </row>
    <row r="48" spans="1:13" x14ac:dyDescent="0.2">
      <c r="A48" s="177">
        <v>651</v>
      </c>
      <c r="B48" s="177" t="s">
        <v>3308</v>
      </c>
      <c r="C48" s="177">
        <v>755</v>
      </c>
      <c r="D48" s="177">
        <v>94.36</v>
      </c>
      <c r="E48" s="177">
        <v>282</v>
      </c>
      <c r="F48" s="177">
        <v>150</v>
      </c>
      <c r="G48" s="177">
        <v>0</v>
      </c>
      <c r="H48" s="177">
        <v>33</v>
      </c>
      <c r="I48" s="177">
        <v>0</v>
      </c>
      <c r="J48" s="177">
        <v>118</v>
      </c>
      <c r="K48" s="177">
        <v>0</v>
      </c>
      <c r="L48" s="177">
        <v>44</v>
      </c>
      <c r="M48" s="177">
        <v>0</v>
      </c>
    </row>
    <row r="49" spans="1:13" x14ac:dyDescent="0.2">
      <c r="A49" s="177">
        <v>661</v>
      </c>
      <c r="B49" s="177" t="s">
        <v>2791</v>
      </c>
      <c r="C49" s="177">
        <v>766</v>
      </c>
      <c r="D49" s="177">
        <v>95</v>
      </c>
      <c r="E49" s="177">
        <v>272</v>
      </c>
      <c r="F49" s="177">
        <v>238</v>
      </c>
      <c r="G49" s="177">
        <v>14</v>
      </c>
      <c r="H49" s="177">
        <v>49</v>
      </c>
      <c r="I49" s="177">
        <v>34</v>
      </c>
      <c r="J49" s="177">
        <v>267</v>
      </c>
      <c r="K49" s="177">
        <v>14</v>
      </c>
      <c r="L49" s="177">
        <v>84</v>
      </c>
      <c r="M49" s="177">
        <v>0</v>
      </c>
    </row>
    <row r="50" spans="1:13" x14ac:dyDescent="0.2">
      <c r="A50" s="177">
        <v>671</v>
      </c>
      <c r="B50" s="177" t="s">
        <v>2792</v>
      </c>
      <c r="C50" s="177">
        <v>837</v>
      </c>
      <c r="D50" s="177">
        <v>96.4</v>
      </c>
      <c r="E50" s="177">
        <v>203</v>
      </c>
      <c r="F50" s="177">
        <v>163</v>
      </c>
      <c r="G50" s="177">
        <v>0</v>
      </c>
      <c r="H50" s="177">
        <v>3</v>
      </c>
      <c r="I50" s="177">
        <v>0</v>
      </c>
      <c r="J50" s="177">
        <v>23</v>
      </c>
      <c r="K50" s="177">
        <v>0</v>
      </c>
      <c r="L50" s="177">
        <v>3</v>
      </c>
      <c r="M50" s="177">
        <v>0</v>
      </c>
    </row>
    <row r="51" spans="1:13" x14ac:dyDescent="0.2">
      <c r="A51" s="177">
        <v>681</v>
      </c>
      <c r="B51" s="177" t="s">
        <v>2793</v>
      </c>
      <c r="C51" s="177">
        <v>696</v>
      </c>
      <c r="D51" s="177">
        <v>94.42</v>
      </c>
      <c r="E51" s="177">
        <v>259</v>
      </c>
      <c r="F51" s="177">
        <v>261</v>
      </c>
      <c r="G51" s="177">
        <v>2</v>
      </c>
      <c r="H51" s="177">
        <v>18</v>
      </c>
      <c r="I51" s="177">
        <v>3</v>
      </c>
      <c r="J51" s="177">
        <v>77</v>
      </c>
      <c r="K51" s="177">
        <v>2</v>
      </c>
      <c r="L51" s="177">
        <v>30</v>
      </c>
      <c r="M51" s="177">
        <v>0</v>
      </c>
    </row>
    <row r="52" spans="1:13" x14ac:dyDescent="0.2">
      <c r="A52" s="177">
        <v>721</v>
      </c>
      <c r="B52" s="177" t="s">
        <v>2794</v>
      </c>
      <c r="C52" s="177">
        <v>583</v>
      </c>
      <c r="D52" s="177">
        <v>95.29</v>
      </c>
      <c r="E52" s="177">
        <v>169</v>
      </c>
      <c r="F52" s="177">
        <v>130</v>
      </c>
      <c r="G52" s="177">
        <v>3</v>
      </c>
      <c r="H52" s="177">
        <v>8</v>
      </c>
      <c r="I52" s="177">
        <v>5</v>
      </c>
      <c r="J52" s="177">
        <v>27</v>
      </c>
      <c r="K52" s="177">
        <v>5</v>
      </c>
      <c r="L52" s="177">
        <v>14</v>
      </c>
      <c r="M52" s="177">
        <v>0</v>
      </c>
    </row>
    <row r="53" spans="1:13" x14ac:dyDescent="0.2">
      <c r="A53" s="177">
        <v>761</v>
      </c>
      <c r="B53" s="177" t="s">
        <v>2795</v>
      </c>
      <c r="C53" s="177">
        <v>948</v>
      </c>
      <c r="D53" s="177">
        <v>95.94</v>
      </c>
      <c r="E53" s="177">
        <v>271</v>
      </c>
      <c r="F53" s="177">
        <v>229</v>
      </c>
      <c r="G53" s="177">
        <v>15</v>
      </c>
      <c r="H53" s="177">
        <v>38</v>
      </c>
      <c r="I53" s="177">
        <v>22</v>
      </c>
      <c r="J53" s="177">
        <v>117</v>
      </c>
      <c r="K53" s="177">
        <v>18</v>
      </c>
      <c r="L53" s="177">
        <v>46</v>
      </c>
      <c r="M53" s="177">
        <v>0</v>
      </c>
    </row>
    <row r="54" spans="1:13" x14ac:dyDescent="0.2">
      <c r="A54" s="177">
        <v>771</v>
      </c>
      <c r="B54" s="177" t="s">
        <v>2796</v>
      </c>
      <c r="C54" s="177">
        <v>519</v>
      </c>
      <c r="D54" s="177">
        <v>94.05</v>
      </c>
      <c r="E54" s="177">
        <v>184</v>
      </c>
      <c r="F54" s="177">
        <v>70</v>
      </c>
      <c r="G54" s="177">
        <v>0</v>
      </c>
      <c r="H54" s="177">
        <v>36</v>
      </c>
      <c r="I54" s="177">
        <v>0</v>
      </c>
      <c r="J54" s="177">
        <v>116</v>
      </c>
      <c r="K54" s="177">
        <v>0</v>
      </c>
      <c r="L54" s="177">
        <v>45</v>
      </c>
      <c r="M54" s="177">
        <v>0</v>
      </c>
    </row>
    <row r="55" spans="1:13" x14ac:dyDescent="0.2">
      <c r="A55" s="177">
        <v>801</v>
      </c>
      <c r="B55" s="177" t="s">
        <v>2797</v>
      </c>
      <c r="C55" s="177">
        <v>975</v>
      </c>
      <c r="D55" s="177">
        <v>94.98</v>
      </c>
      <c r="E55" s="177">
        <v>349</v>
      </c>
      <c r="F55" s="177">
        <v>158</v>
      </c>
      <c r="G55" s="177">
        <v>0</v>
      </c>
      <c r="H55" s="177">
        <v>29</v>
      </c>
      <c r="I55" s="177">
        <v>0</v>
      </c>
      <c r="J55" s="177">
        <v>97</v>
      </c>
      <c r="K55" s="177">
        <v>0</v>
      </c>
      <c r="L55" s="177">
        <v>31</v>
      </c>
      <c r="M55" s="177">
        <v>0</v>
      </c>
    </row>
    <row r="56" spans="1:13" x14ac:dyDescent="0.2">
      <c r="A56" s="177">
        <v>831</v>
      </c>
      <c r="B56" s="177" t="s">
        <v>2798</v>
      </c>
      <c r="C56" s="177">
        <v>924</v>
      </c>
      <c r="D56" s="177">
        <v>96.19</v>
      </c>
      <c r="E56" s="177">
        <v>248</v>
      </c>
      <c r="F56" s="177">
        <v>240</v>
      </c>
      <c r="G56" s="177">
        <v>9</v>
      </c>
      <c r="H56" s="177">
        <v>8</v>
      </c>
      <c r="I56" s="177">
        <v>11</v>
      </c>
      <c r="J56" s="177">
        <v>18</v>
      </c>
      <c r="K56" s="177">
        <v>11</v>
      </c>
      <c r="L56" s="177">
        <v>11</v>
      </c>
      <c r="M56" s="177">
        <v>0</v>
      </c>
    </row>
    <row r="57" spans="1:13" x14ac:dyDescent="0.2">
      <c r="A57" s="177">
        <v>841</v>
      </c>
      <c r="B57" s="177" t="s">
        <v>2799</v>
      </c>
      <c r="C57" s="177">
        <v>379</v>
      </c>
      <c r="D57" s="177">
        <v>95.44</v>
      </c>
      <c r="E57" s="177">
        <v>110</v>
      </c>
      <c r="F57" s="177">
        <v>99</v>
      </c>
      <c r="G57" s="177">
        <v>0</v>
      </c>
      <c r="H57" s="177">
        <v>15</v>
      </c>
      <c r="I57" s="177">
        <v>0</v>
      </c>
      <c r="J57" s="177">
        <v>26</v>
      </c>
      <c r="K57" s="177">
        <v>0</v>
      </c>
      <c r="L57" s="177">
        <v>15</v>
      </c>
      <c r="M57" s="177">
        <v>0</v>
      </c>
    </row>
    <row r="58" spans="1:13" x14ac:dyDescent="0.2">
      <c r="A58" s="177">
        <v>861</v>
      </c>
      <c r="B58" s="177" t="s">
        <v>2800</v>
      </c>
      <c r="C58" s="177">
        <v>338</v>
      </c>
      <c r="D58" s="177">
        <v>96.1</v>
      </c>
      <c r="E58" s="177">
        <v>79</v>
      </c>
      <c r="F58" s="177">
        <v>110</v>
      </c>
      <c r="G58" s="177">
        <v>10</v>
      </c>
      <c r="H58" s="177">
        <v>4</v>
      </c>
      <c r="I58" s="177">
        <v>23</v>
      </c>
      <c r="J58" s="177">
        <v>10</v>
      </c>
      <c r="K58" s="177">
        <v>10</v>
      </c>
      <c r="L58" s="177">
        <v>7</v>
      </c>
      <c r="M58" s="177">
        <v>0</v>
      </c>
    </row>
    <row r="59" spans="1:13" x14ac:dyDescent="0.2">
      <c r="A59" s="177">
        <v>881</v>
      </c>
      <c r="B59" s="177" t="s">
        <v>2801</v>
      </c>
      <c r="C59" s="177">
        <v>620</v>
      </c>
      <c r="D59" s="177">
        <v>94.98</v>
      </c>
      <c r="E59" s="177">
        <v>234</v>
      </c>
      <c r="F59" s="177">
        <v>92</v>
      </c>
      <c r="G59" s="177">
        <v>0</v>
      </c>
      <c r="H59" s="177">
        <v>11</v>
      </c>
      <c r="I59" s="177">
        <v>0</v>
      </c>
      <c r="J59" s="177">
        <v>36</v>
      </c>
      <c r="K59" s="177">
        <v>0</v>
      </c>
      <c r="L59" s="177">
        <v>15</v>
      </c>
      <c r="M59" s="177">
        <v>0</v>
      </c>
    </row>
    <row r="60" spans="1:13" x14ac:dyDescent="0.2">
      <c r="A60" s="177">
        <v>921</v>
      </c>
      <c r="B60" s="177" t="s">
        <v>2802</v>
      </c>
      <c r="C60" s="177">
        <v>121</v>
      </c>
      <c r="D60" s="177">
        <v>68.81</v>
      </c>
      <c r="E60" s="177">
        <v>87</v>
      </c>
      <c r="F60" s="177">
        <v>16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</row>
    <row r="61" spans="1:13" x14ac:dyDescent="0.2">
      <c r="A61" s="177">
        <v>950</v>
      </c>
      <c r="B61" s="177" t="s">
        <v>2803</v>
      </c>
      <c r="C61" s="177">
        <v>989</v>
      </c>
      <c r="D61" s="177">
        <v>95.43</v>
      </c>
      <c r="E61" s="177">
        <v>299</v>
      </c>
      <c r="F61" s="177">
        <v>165</v>
      </c>
      <c r="G61" s="177">
        <v>1</v>
      </c>
      <c r="H61" s="177">
        <v>1</v>
      </c>
      <c r="I61" s="177">
        <v>3</v>
      </c>
      <c r="J61" s="177">
        <v>1</v>
      </c>
      <c r="K61" s="177">
        <v>1</v>
      </c>
      <c r="L61" s="177">
        <v>1</v>
      </c>
      <c r="M61" s="177">
        <v>0</v>
      </c>
    </row>
    <row r="62" spans="1:13" x14ac:dyDescent="0.2">
      <c r="A62" s="177">
        <v>961</v>
      </c>
      <c r="B62" s="177" t="s">
        <v>2804</v>
      </c>
      <c r="C62" s="177">
        <v>637</v>
      </c>
      <c r="D62" s="177">
        <v>97.4</v>
      </c>
      <c r="E62" s="177">
        <v>84</v>
      </c>
      <c r="F62" s="177">
        <v>119</v>
      </c>
      <c r="G62" s="177">
        <v>1</v>
      </c>
      <c r="H62" s="177">
        <v>12</v>
      </c>
      <c r="I62" s="177">
        <v>1</v>
      </c>
      <c r="J62" s="177">
        <v>39</v>
      </c>
      <c r="K62" s="177">
        <v>1</v>
      </c>
      <c r="L62" s="177">
        <v>16</v>
      </c>
      <c r="M62" s="177">
        <v>0</v>
      </c>
    </row>
    <row r="63" spans="1:13" x14ac:dyDescent="0.2">
      <c r="A63" s="177">
        <v>1001</v>
      </c>
      <c r="B63" s="177" t="s">
        <v>2805</v>
      </c>
      <c r="C63" s="177">
        <v>1123</v>
      </c>
      <c r="D63" s="177">
        <v>96.76</v>
      </c>
      <c r="E63" s="177">
        <v>246</v>
      </c>
      <c r="F63" s="177">
        <v>206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</row>
    <row r="64" spans="1:13" x14ac:dyDescent="0.2">
      <c r="A64" s="177">
        <v>1010</v>
      </c>
      <c r="B64" s="177" t="s">
        <v>2806</v>
      </c>
      <c r="C64" s="177">
        <v>1159</v>
      </c>
      <c r="D64" s="177">
        <v>96.08</v>
      </c>
      <c r="E64" s="177">
        <v>318</v>
      </c>
      <c r="F64" s="177">
        <v>136</v>
      </c>
      <c r="G64" s="177">
        <v>5</v>
      </c>
      <c r="H64" s="177">
        <v>12</v>
      </c>
      <c r="I64" s="177">
        <v>16</v>
      </c>
      <c r="J64" s="177">
        <v>83</v>
      </c>
      <c r="K64" s="177">
        <v>7</v>
      </c>
      <c r="L64" s="177">
        <v>18</v>
      </c>
      <c r="M64" s="177">
        <v>0</v>
      </c>
    </row>
    <row r="65" spans="1:13" x14ac:dyDescent="0.2">
      <c r="A65" s="177">
        <v>1014</v>
      </c>
      <c r="B65" s="177" t="s">
        <v>2807</v>
      </c>
      <c r="C65" s="177">
        <v>381</v>
      </c>
      <c r="D65" s="177">
        <v>95.87</v>
      </c>
      <c r="E65" s="177">
        <v>106</v>
      </c>
      <c r="F65" s="177">
        <v>84</v>
      </c>
      <c r="G65" s="177">
        <v>0</v>
      </c>
      <c r="H65" s="177">
        <v>1</v>
      </c>
      <c r="I65" s="177">
        <v>0</v>
      </c>
      <c r="J65" s="177">
        <v>2</v>
      </c>
      <c r="K65" s="177">
        <v>0</v>
      </c>
      <c r="L65" s="177">
        <v>1</v>
      </c>
      <c r="M65" s="177">
        <v>0</v>
      </c>
    </row>
    <row r="66" spans="1:13" x14ac:dyDescent="0.2">
      <c r="A66" s="177">
        <v>1017</v>
      </c>
      <c r="B66" s="177" t="s">
        <v>2808</v>
      </c>
      <c r="C66" s="177">
        <v>383</v>
      </c>
      <c r="D66" s="177">
        <v>96.8</v>
      </c>
      <c r="E66" s="177">
        <v>64</v>
      </c>
      <c r="F66" s="177">
        <v>81</v>
      </c>
      <c r="G66" s="177">
        <v>0</v>
      </c>
      <c r="H66" s="177">
        <v>1</v>
      </c>
      <c r="I66" s="177">
        <v>0</v>
      </c>
      <c r="J66" s="177">
        <v>3</v>
      </c>
      <c r="K66" s="177">
        <v>0</v>
      </c>
      <c r="L66" s="177">
        <v>1</v>
      </c>
      <c r="M66" s="177">
        <v>0</v>
      </c>
    </row>
    <row r="67" spans="1:13" x14ac:dyDescent="0.2">
      <c r="A67" s="177">
        <v>1020</v>
      </c>
      <c r="B67" s="177" t="s">
        <v>2809</v>
      </c>
      <c r="C67" s="177">
        <v>530</v>
      </c>
      <c r="D67" s="177">
        <v>96.52</v>
      </c>
      <c r="E67" s="177">
        <v>102</v>
      </c>
      <c r="F67" s="177">
        <v>57</v>
      </c>
      <c r="G67" s="177">
        <v>18</v>
      </c>
      <c r="H67" s="177">
        <v>8</v>
      </c>
      <c r="I67" s="177">
        <v>38</v>
      </c>
      <c r="J67" s="177">
        <v>28</v>
      </c>
      <c r="K67" s="177">
        <v>22</v>
      </c>
      <c r="L67" s="177">
        <v>13</v>
      </c>
      <c r="M67" s="177">
        <v>0</v>
      </c>
    </row>
    <row r="68" spans="1:13" x14ac:dyDescent="0.2">
      <c r="A68" s="177">
        <v>1041</v>
      </c>
      <c r="B68" s="177" t="s">
        <v>2810</v>
      </c>
      <c r="C68" s="177">
        <v>918</v>
      </c>
      <c r="D68" s="177">
        <v>97.1</v>
      </c>
      <c r="E68" s="177">
        <v>144</v>
      </c>
      <c r="F68" s="177">
        <v>109</v>
      </c>
      <c r="G68" s="177">
        <v>2</v>
      </c>
      <c r="H68" s="177">
        <v>6</v>
      </c>
      <c r="I68" s="177">
        <v>2</v>
      </c>
      <c r="J68" s="177">
        <v>16</v>
      </c>
      <c r="K68" s="177">
        <v>2</v>
      </c>
      <c r="L68" s="177">
        <v>8</v>
      </c>
      <c r="M68" s="177">
        <v>0</v>
      </c>
    </row>
    <row r="69" spans="1:13" x14ac:dyDescent="0.2">
      <c r="A69" s="177">
        <v>1070</v>
      </c>
      <c r="B69" s="177" t="s">
        <v>2811</v>
      </c>
      <c r="C69" s="177">
        <v>90</v>
      </c>
      <c r="D69" s="177">
        <v>86.96</v>
      </c>
      <c r="E69" s="177">
        <v>35</v>
      </c>
      <c r="F69" s="177">
        <v>38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</row>
    <row r="70" spans="1:13" x14ac:dyDescent="0.2">
      <c r="A70" s="177">
        <v>1081</v>
      </c>
      <c r="B70" s="177" t="s">
        <v>2812</v>
      </c>
      <c r="C70" s="177">
        <v>582</v>
      </c>
      <c r="D70" s="177">
        <v>95.63</v>
      </c>
      <c r="E70" s="177">
        <v>168</v>
      </c>
      <c r="F70" s="177">
        <v>91</v>
      </c>
      <c r="G70" s="177">
        <v>0</v>
      </c>
      <c r="H70" s="177">
        <v>1</v>
      </c>
      <c r="I70" s="177">
        <v>0</v>
      </c>
      <c r="J70" s="177">
        <v>2</v>
      </c>
      <c r="K70" s="177">
        <v>0</v>
      </c>
      <c r="L70" s="177">
        <v>1</v>
      </c>
      <c r="M70" s="177">
        <v>0</v>
      </c>
    </row>
    <row r="71" spans="1:13" x14ac:dyDescent="0.2">
      <c r="A71" s="177">
        <v>1121</v>
      </c>
      <c r="B71" s="177" t="s">
        <v>2813</v>
      </c>
      <c r="C71" s="177">
        <v>1618</v>
      </c>
      <c r="D71" s="177">
        <v>95.97</v>
      </c>
      <c r="E71" s="177">
        <v>400</v>
      </c>
      <c r="F71" s="177">
        <v>329</v>
      </c>
      <c r="G71" s="177">
        <v>57</v>
      </c>
      <c r="H71" s="177">
        <v>30</v>
      </c>
      <c r="I71" s="177">
        <v>98</v>
      </c>
      <c r="J71" s="177">
        <v>104</v>
      </c>
      <c r="K71" s="177">
        <v>76</v>
      </c>
      <c r="L71" s="177">
        <v>39</v>
      </c>
      <c r="M71" s="177">
        <v>0</v>
      </c>
    </row>
    <row r="72" spans="1:13" x14ac:dyDescent="0.2">
      <c r="A72" s="177">
        <v>1161</v>
      </c>
      <c r="B72" s="177" t="s">
        <v>2814</v>
      </c>
      <c r="C72" s="177">
        <v>731</v>
      </c>
      <c r="D72" s="177">
        <v>97.51</v>
      </c>
      <c r="E72" s="177">
        <v>117</v>
      </c>
      <c r="F72" s="177">
        <v>213</v>
      </c>
      <c r="G72" s="177">
        <v>0</v>
      </c>
      <c r="H72" s="177">
        <v>11</v>
      </c>
      <c r="I72" s="177">
        <v>0</v>
      </c>
      <c r="J72" s="177">
        <v>39</v>
      </c>
      <c r="K72" s="177">
        <v>0</v>
      </c>
      <c r="L72" s="177">
        <v>11</v>
      </c>
      <c r="M72" s="177">
        <v>0</v>
      </c>
    </row>
    <row r="73" spans="1:13" x14ac:dyDescent="0.2">
      <c r="A73" s="177">
        <v>1241</v>
      </c>
      <c r="B73" s="177" t="s">
        <v>2815</v>
      </c>
      <c r="C73" s="177">
        <v>934</v>
      </c>
      <c r="D73" s="177">
        <v>95.99</v>
      </c>
      <c r="E73" s="177">
        <v>243</v>
      </c>
      <c r="F73" s="177">
        <v>245</v>
      </c>
      <c r="G73" s="177">
        <v>9</v>
      </c>
      <c r="H73" s="177">
        <v>12</v>
      </c>
      <c r="I73" s="177">
        <v>22</v>
      </c>
      <c r="J73" s="177">
        <v>27</v>
      </c>
      <c r="K73" s="177">
        <v>10</v>
      </c>
      <c r="L73" s="177">
        <v>12</v>
      </c>
      <c r="M73" s="177">
        <v>0</v>
      </c>
    </row>
    <row r="74" spans="1:13" x14ac:dyDescent="0.2">
      <c r="A74" s="177">
        <v>1281</v>
      </c>
      <c r="B74" s="177" t="s">
        <v>2816</v>
      </c>
      <c r="C74" s="177">
        <v>350</v>
      </c>
      <c r="D74" s="177">
        <v>96.26</v>
      </c>
      <c r="E74" s="177">
        <v>88</v>
      </c>
      <c r="F74" s="177">
        <v>66</v>
      </c>
      <c r="G74" s="177">
        <v>0</v>
      </c>
      <c r="H74" s="177">
        <v>2</v>
      </c>
      <c r="I74" s="177">
        <v>0</v>
      </c>
      <c r="J74" s="177">
        <v>11</v>
      </c>
      <c r="K74" s="177">
        <v>0</v>
      </c>
      <c r="L74" s="177">
        <v>2</v>
      </c>
      <c r="M74" s="177">
        <v>0</v>
      </c>
    </row>
    <row r="75" spans="1:13" x14ac:dyDescent="0.2">
      <c r="A75" s="177">
        <v>1331</v>
      </c>
      <c r="B75" s="177" t="s">
        <v>2817</v>
      </c>
      <c r="C75" s="177">
        <v>1584</v>
      </c>
      <c r="D75" s="177">
        <v>96.62</v>
      </c>
      <c r="E75" s="177">
        <v>290</v>
      </c>
      <c r="F75" s="177">
        <v>280</v>
      </c>
      <c r="G75" s="177">
        <v>38</v>
      </c>
      <c r="H75" s="177">
        <v>11</v>
      </c>
      <c r="I75" s="177">
        <v>118</v>
      </c>
      <c r="J75" s="177">
        <v>47</v>
      </c>
      <c r="K75" s="177">
        <v>50</v>
      </c>
      <c r="L75" s="177">
        <v>15</v>
      </c>
      <c r="M75" s="177">
        <v>0</v>
      </c>
    </row>
    <row r="76" spans="1:13" x14ac:dyDescent="0.2">
      <c r="A76" s="177">
        <v>1361</v>
      </c>
      <c r="B76" s="177" t="s">
        <v>2818</v>
      </c>
      <c r="C76" s="177">
        <v>475</v>
      </c>
      <c r="D76" s="177">
        <v>91.27</v>
      </c>
      <c r="E76" s="177">
        <v>242</v>
      </c>
      <c r="F76" s="177">
        <v>144</v>
      </c>
      <c r="G76" s="177">
        <v>2</v>
      </c>
      <c r="H76" s="177">
        <v>29</v>
      </c>
      <c r="I76" s="177">
        <v>12</v>
      </c>
      <c r="J76" s="177">
        <v>171</v>
      </c>
      <c r="K76" s="177">
        <v>2</v>
      </c>
      <c r="L76" s="177">
        <v>39</v>
      </c>
      <c r="M76" s="177">
        <v>0</v>
      </c>
    </row>
    <row r="77" spans="1:13" x14ac:dyDescent="0.2">
      <c r="A77" s="177">
        <v>1371</v>
      </c>
      <c r="B77" s="177" t="s">
        <v>2819</v>
      </c>
      <c r="C77" s="177">
        <v>1203</v>
      </c>
      <c r="D77" s="177">
        <v>95.97</v>
      </c>
      <c r="E77" s="177">
        <v>358</v>
      </c>
      <c r="F77" s="177">
        <v>299</v>
      </c>
      <c r="G77" s="177">
        <v>0</v>
      </c>
      <c r="H77" s="177">
        <v>15</v>
      </c>
      <c r="I77" s="177">
        <v>0</v>
      </c>
      <c r="J77" s="177">
        <v>31</v>
      </c>
      <c r="K77" s="177">
        <v>0</v>
      </c>
      <c r="L77" s="177">
        <v>18</v>
      </c>
      <c r="M77" s="177">
        <v>0</v>
      </c>
    </row>
    <row r="78" spans="1:13" x14ac:dyDescent="0.2">
      <c r="A78" s="177">
        <v>1401</v>
      </c>
      <c r="B78" s="177" t="s">
        <v>2820</v>
      </c>
      <c r="C78" s="177">
        <v>280</v>
      </c>
      <c r="D78" s="177">
        <v>95.18</v>
      </c>
      <c r="E78" s="177">
        <v>86</v>
      </c>
      <c r="F78" s="177">
        <v>43</v>
      </c>
      <c r="G78" s="177">
        <v>2</v>
      </c>
      <c r="H78" s="177">
        <v>39</v>
      </c>
      <c r="I78" s="177">
        <v>2</v>
      </c>
      <c r="J78" s="177">
        <v>171</v>
      </c>
      <c r="K78" s="177">
        <v>2</v>
      </c>
      <c r="L78" s="177">
        <v>66</v>
      </c>
      <c r="M78" s="177">
        <v>0</v>
      </c>
    </row>
    <row r="79" spans="1:13" x14ac:dyDescent="0.2">
      <c r="A79" s="177">
        <v>1441</v>
      </c>
      <c r="B79" s="177" t="s">
        <v>2821</v>
      </c>
      <c r="C79" s="177">
        <v>389</v>
      </c>
      <c r="D79" s="177">
        <v>94.31</v>
      </c>
      <c r="E79" s="177">
        <v>149</v>
      </c>
      <c r="F79" s="177">
        <v>71</v>
      </c>
      <c r="G79" s="177">
        <v>0</v>
      </c>
      <c r="H79" s="177">
        <v>29</v>
      </c>
      <c r="I79" s="177">
        <v>0</v>
      </c>
      <c r="J79" s="177">
        <v>61</v>
      </c>
      <c r="K79" s="177">
        <v>0</v>
      </c>
      <c r="L79" s="177">
        <v>35</v>
      </c>
      <c r="M79" s="177">
        <v>0</v>
      </c>
    </row>
    <row r="80" spans="1:13" x14ac:dyDescent="0.2">
      <c r="A80" s="177">
        <v>1481</v>
      </c>
      <c r="B80" s="177" t="s">
        <v>2822</v>
      </c>
      <c r="C80" s="177">
        <v>833</v>
      </c>
      <c r="D80" s="177">
        <v>96.33</v>
      </c>
      <c r="E80" s="177">
        <v>185</v>
      </c>
      <c r="F80" s="177">
        <v>81</v>
      </c>
      <c r="G80" s="177">
        <v>0</v>
      </c>
      <c r="H80" s="177">
        <v>11</v>
      </c>
      <c r="I80" s="177">
        <v>0</v>
      </c>
      <c r="J80" s="177">
        <v>28</v>
      </c>
      <c r="K80" s="177">
        <v>0</v>
      </c>
      <c r="L80" s="177">
        <v>14</v>
      </c>
      <c r="M80" s="177">
        <v>0</v>
      </c>
    </row>
    <row r="81" spans="1:13" x14ac:dyDescent="0.2">
      <c r="A81" s="177">
        <v>1521</v>
      </c>
      <c r="B81" s="177" t="s">
        <v>2823</v>
      </c>
      <c r="C81" s="177">
        <v>540</v>
      </c>
      <c r="D81" s="177">
        <v>95.18</v>
      </c>
      <c r="E81" s="177">
        <v>217</v>
      </c>
      <c r="F81" s="177">
        <v>73</v>
      </c>
      <c r="G81" s="177">
        <v>0</v>
      </c>
      <c r="H81" s="177">
        <v>1</v>
      </c>
      <c r="I81" s="177">
        <v>0</v>
      </c>
      <c r="J81" s="177">
        <v>6</v>
      </c>
      <c r="K81" s="177">
        <v>0</v>
      </c>
      <c r="L81" s="177">
        <v>3</v>
      </c>
      <c r="M81" s="177">
        <v>0</v>
      </c>
    </row>
    <row r="82" spans="1:13" x14ac:dyDescent="0.2">
      <c r="A82" s="177">
        <v>1561</v>
      </c>
      <c r="B82" s="177" t="s">
        <v>2824</v>
      </c>
      <c r="C82" s="177">
        <v>517</v>
      </c>
      <c r="D82" s="177">
        <v>94.56</v>
      </c>
      <c r="E82" s="177">
        <v>193</v>
      </c>
      <c r="F82" s="177">
        <v>176</v>
      </c>
      <c r="G82" s="177">
        <v>0</v>
      </c>
      <c r="H82" s="177">
        <v>23</v>
      </c>
      <c r="I82" s="177">
        <v>0</v>
      </c>
      <c r="J82" s="177">
        <v>69</v>
      </c>
      <c r="K82" s="177">
        <v>0</v>
      </c>
      <c r="L82" s="177">
        <v>32</v>
      </c>
      <c r="M82" s="177">
        <v>0</v>
      </c>
    </row>
    <row r="83" spans="1:13" x14ac:dyDescent="0.2">
      <c r="A83" s="177">
        <v>1601</v>
      </c>
      <c r="B83" s="177" t="s">
        <v>2825</v>
      </c>
      <c r="C83" s="177">
        <v>407</v>
      </c>
      <c r="D83" s="177">
        <v>94.38</v>
      </c>
      <c r="E83" s="177">
        <v>145</v>
      </c>
      <c r="F83" s="177">
        <v>64</v>
      </c>
      <c r="G83" s="177">
        <v>1</v>
      </c>
      <c r="H83" s="177">
        <v>41</v>
      </c>
      <c r="I83" s="177">
        <v>1</v>
      </c>
      <c r="J83" s="177">
        <v>260</v>
      </c>
      <c r="K83" s="177">
        <v>1</v>
      </c>
      <c r="L83" s="177">
        <v>72</v>
      </c>
      <c r="M83" s="177">
        <v>0</v>
      </c>
    </row>
    <row r="84" spans="1:13" x14ac:dyDescent="0.2">
      <c r="A84" s="177">
        <v>1641</v>
      </c>
      <c r="B84" s="177" t="s">
        <v>2826</v>
      </c>
      <c r="C84" s="177">
        <v>417</v>
      </c>
      <c r="D84" s="177">
        <v>96.58</v>
      </c>
      <c r="E84" s="177">
        <v>81</v>
      </c>
      <c r="F84" s="177">
        <v>84</v>
      </c>
      <c r="G84" s="177">
        <v>2</v>
      </c>
      <c r="H84" s="177">
        <v>4</v>
      </c>
      <c r="I84" s="177">
        <v>2</v>
      </c>
      <c r="J84" s="177">
        <v>5</v>
      </c>
      <c r="K84" s="177">
        <v>2</v>
      </c>
      <c r="L84" s="177">
        <v>4</v>
      </c>
      <c r="M84" s="177">
        <v>0</v>
      </c>
    </row>
    <row r="85" spans="1:13" x14ac:dyDescent="0.2">
      <c r="A85" s="177">
        <v>1681</v>
      </c>
      <c r="B85" s="177" t="s">
        <v>3309</v>
      </c>
      <c r="C85" s="177">
        <v>449</v>
      </c>
      <c r="D85" s="177">
        <v>95.83</v>
      </c>
      <c r="E85" s="177">
        <v>137</v>
      </c>
      <c r="F85" s="177">
        <v>104</v>
      </c>
      <c r="G85" s="177">
        <v>0</v>
      </c>
      <c r="H85" s="177">
        <v>24</v>
      </c>
      <c r="I85" s="177">
        <v>0</v>
      </c>
      <c r="J85" s="177">
        <v>54</v>
      </c>
      <c r="K85" s="177">
        <v>0</v>
      </c>
      <c r="L85" s="177">
        <v>31</v>
      </c>
      <c r="M85" s="177">
        <v>0</v>
      </c>
    </row>
    <row r="86" spans="1:13" x14ac:dyDescent="0.2">
      <c r="A86" s="177">
        <v>1691</v>
      </c>
      <c r="B86" s="177" t="s">
        <v>2827</v>
      </c>
      <c r="C86" s="177">
        <v>765</v>
      </c>
      <c r="D86" s="177">
        <v>97.08</v>
      </c>
      <c r="E86" s="177">
        <v>132</v>
      </c>
      <c r="F86" s="177">
        <v>185</v>
      </c>
      <c r="G86" s="177">
        <v>0</v>
      </c>
      <c r="H86" s="177">
        <v>3</v>
      </c>
      <c r="I86" s="177">
        <v>0</v>
      </c>
      <c r="J86" s="177">
        <v>8</v>
      </c>
      <c r="K86" s="177">
        <v>0</v>
      </c>
      <c r="L86" s="177">
        <v>3</v>
      </c>
      <c r="M86" s="177">
        <v>0</v>
      </c>
    </row>
    <row r="87" spans="1:13" x14ac:dyDescent="0.2">
      <c r="A87" s="177">
        <v>1721</v>
      </c>
      <c r="B87" s="177" t="s">
        <v>2828</v>
      </c>
      <c r="C87" s="177">
        <v>1242</v>
      </c>
      <c r="D87" s="177">
        <v>96.5</v>
      </c>
      <c r="E87" s="177">
        <v>292</v>
      </c>
      <c r="F87" s="177">
        <v>250</v>
      </c>
      <c r="G87" s="177">
        <v>8</v>
      </c>
      <c r="H87" s="177">
        <v>7</v>
      </c>
      <c r="I87" s="177">
        <v>17</v>
      </c>
      <c r="J87" s="177">
        <v>63</v>
      </c>
      <c r="K87" s="177">
        <v>8</v>
      </c>
      <c r="L87" s="177">
        <v>10</v>
      </c>
      <c r="M87" s="177">
        <v>0</v>
      </c>
    </row>
    <row r="88" spans="1:13" x14ac:dyDescent="0.2">
      <c r="A88" s="177">
        <v>1761</v>
      </c>
      <c r="B88" s="177" t="s">
        <v>2829</v>
      </c>
      <c r="C88" s="177">
        <v>636</v>
      </c>
      <c r="D88" s="177">
        <v>96.34</v>
      </c>
      <c r="E88" s="177">
        <v>156</v>
      </c>
      <c r="F88" s="177">
        <v>160</v>
      </c>
      <c r="G88" s="177">
        <v>3</v>
      </c>
      <c r="H88" s="177">
        <v>3</v>
      </c>
      <c r="I88" s="177">
        <v>3</v>
      </c>
      <c r="J88" s="177">
        <v>3</v>
      </c>
      <c r="K88" s="177">
        <v>3</v>
      </c>
      <c r="L88" s="177">
        <v>3</v>
      </c>
      <c r="M88" s="177">
        <v>0</v>
      </c>
    </row>
    <row r="89" spans="1:13" x14ac:dyDescent="0.2">
      <c r="A89" s="177">
        <v>1801</v>
      </c>
      <c r="B89" s="177" t="s">
        <v>2830</v>
      </c>
      <c r="C89" s="177">
        <v>693</v>
      </c>
      <c r="D89" s="177">
        <v>96.03</v>
      </c>
      <c r="E89" s="177">
        <v>174</v>
      </c>
      <c r="F89" s="177">
        <v>117</v>
      </c>
      <c r="G89" s="177">
        <v>1</v>
      </c>
      <c r="H89" s="177">
        <v>8</v>
      </c>
      <c r="I89" s="177">
        <v>1</v>
      </c>
      <c r="J89" s="177">
        <v>16</v>
      </c>
      <c r="K89" s="177">
        <v>1</v>
      </c>
      <c r="L89" s="177">
        <v>9</v>
      </c>
      <c r="M89" s="177">
        <v>0</v>
      </c>
    </row>
    <row r="90" spans="1:13" x14ac:dyDescent="0.2">
      <c r="A90" s="177">
        <v>1811</v>
      </c>
      <c r="B90" s="177" t="s">
        <v>2831</v>
      </c>
      <c r="C90" s="177">
        <v>542</v>
      </c>
      <c r="D90" s="177">
        <v>95.89</v>
      </c>
      <c r="E90" s="177">
        <v>140</v>
      </c>
      <c r="F90" s="177">
        <v>89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</row>
    <row r="91" spans="1:13" x14ac:dyDescent="0.2">
      <c r="A91" s="177">
        <v>1841</v>
      </c>
      <c r="B91" s="177" t="s">
        <v>2832</v>
      </c>
      <c r="C91" s="177">
        <v>507</v>
      </c>
      <c r="D91" s="177">
        <v>96.63</v>
      </c>
      <c r="E91" s="177">
        <v>102</v>
      </c>
      <c r="F91" s="177">
        <v>93</v>
      </c>
      <c r="G91" s="177">
        <v>1</v>
      </c>
      <c r="H91" s="177">
        <v>3</v>
      </c>
      <c r="I91" s="177">
        <v>5</v>
      </c>
      <c r="J91" s="177">
        <v>14</v>
      </c>
      <c r="K91" s="177">
        <v>1</v>
      </c>
      <c r="L91" s="177">
        <v>4</v>
      </c>
      <c r="M91" s="177">
        <v>0</v>
      </c>
    </row>
    <row r="92" spans="1:13" x14ac:dyDescent="0.2">
      <c r="A92" s="177">
        <v>1881</v>
      </c>
      <c r="B92" s="177" t="s">
        <v>2833</v>
      </c>
      <c r="C92" s="177">
        <v>893</v>
      </c>
      <c r="D92" s="177">
        <v>95.6</v>
      </c>
      <c r="E92" s="177">
        <v>300</v>
      </c>
      <c r="F92" s="177">
        <v>187</v>
      </c>
      <c r="G92" s="177">
        <v>1</v>
      </c>
      <c r="H92" s="177">
        <v>7</v>
      </c>
      <c r="I92" s="177">
        <v>5</v>
      </c>
      <c r="J92" s="177">
        <v>29</v>
      </c>
      <c r="K92" s="177">
        <v>1</v>
      </c>
      <c r="L92" s="177">
        <v>9</v>
      </c>
      <c r="M92" s="177">
        <v>0</v>
      </c>
    </row>
    <row r="93" spans="1:13" x14ac:dyDescent="0.2">
      <c r="A93" s="177">
        <v>1921</v>
      </c>
      <c r="B93" s="177" t="s">
        <v>2834</v>
      </c>
      <c r="C93" s="177">
        <v>873</v>
      </c>
      <c r="D93" s="177">
        <v>96.62</v>
      </c>
      <c r="E93" s="177">
        <v>194</v>
      </c>
      <c r="F93" s="177">
        <v>104</v>
      </c>
      <c r="G93" s="177">
        <v>4</v>
      </c>
      <c r="H93" s="177">
        <v>6</v>
      </c>
      <c r="I93" s="177">
        <v>4</v>
      </c>
      <c r="J93" s="177">
        <v>15</v>
      </c>
      <c r="K93" s="177">
        <v>4</v>
      </c>
      <c r="L93" s="177">
        <v>7</v>
      </c>
      <c r="M93" s="177">
        <v>0</v>
      </c>
    </row>
    <row r="94" spans="1:13" x14ac:dyDescent="0.2">
      <c r="A94" s="177">
        <v>2001</v>
      </c>
      <c r="B94" s="177" t="s">
        <v>2835</v>
      </c>
      <c r="C94" s="177">
        <v>865</v>
      </c>
      <c r="D94" s="177">
        <v>94.76</v>
      </c>
      <c r="E94" s="177">
        <v>333</v>
      </c>
      <c r="F94" s="177">
        <v>238</v>
      </c>
      <c r="G94" s="177">
        <v>3</v>
      </c>
      <c r="H94" s="177">
        <v>33</v>
      </c>
      <c r="I94" s="177">
        <v>10</v>
      </c>
      <c r="J94" s="177">
        <v>130</v>
      </c>
      <c r="K94" s="177">
        <v>6</v>
      </c>
      <c r="L94" s="177">
        <v>44</v>
      </c>
      <c r="M94" s="177">
        <v>0</v>
      </c>
    </row>
    <row r="95" spans="1:13" x14ac:dyDescent="0.2">
      <c r="A95" s="177">
        <v>2003</v>
      </c>
      <c r="B95" s="177" t="s">
        <v>2836</v>
      </c>
      <c r="C95" s="177">
        <v>306</v>
      </c>
      <c r="D95" s="177">
        <v>94.91</v>
      </c>
      <c r="E95" s="177">
        <v>115</v>
      </c>
      <c r="F95" s="177">
        <v>122</v>
      </c>
      <c r="G95" s="177">
        <v>0</v>
      </c>
      <c r="H95" s="177">
        <v>4</v>
      </c>
      <c r="I95" s="177">
        <v>0</v>
      </c>
      <c r="J95" s="177">
        <v>8</v>
      </c>
      <c r="K95" s="177">
        <v>0</v>
      </c>
      <c r="L95" s="177">
        <v>5</v>
      </c>
      <c r="M95" s="177">
        <v>0</v>
      </c>
    </row>
    <row r="96" spans="1:13" x14ac:dyDescent="0.2">
      <c r="A96" s="177">
        <v>2004</v>
      </c>
      <c r="B96" s="177" t="s">
        <v>2837</v>
      </c>
      <c r="C96" s="177">
        <v>25</v>
      </c>
      <c r="D96" s="177">
        <v>96.98</v>
      </c>
      <c r="E96" s="177">
        <v>6</v>
      </c>
      <c r="F96" s="177">
        <v>3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</row>
    <row r="97" spans="1:13" x14ac:dyDescent="0.2">
      <c r="A97" s="177">
        <v>2006</v>
      </c>
      <c r="B97" s="177" t="s">
        <v>2838</v>
      </c>
      <c r="C97" s="177">
        <v>95</v>
      </c>
      <c r="D97" s="177">
        <v>96.22</v>
      </c>
      <c r="E97" s="177">
        <v>20</v>
      </c>
      <c r="F97" s="177">
        <v>31</v>
      </c>
      <c r="G97" s="177">
        <v>0</v>
      </c>
      <c r="H97" s="177">
        <v>5</v>
      </c>
      <c r="I97" s="177">
        <v>0</v>
      </c>
      <c r="J97" s="177">
        <v>16</v>
      </c>
      <c r="K97" s="177">
        <v>0</v>
      </c>
      <c r="L97" s="177">
        <v>5</v>
      </c>
      <c r="M97" s="177">
        <v>0</v>
      </c>
    </row>
    <row r="98" spans="1:13" x14ac:dyDescent="0.2">
      <c r="A98" s="177">
        <v>2007</v>
      </c>
      <c r="B98" s="177" t="s">
        <v>2839</v>
      </c>
      <c r="C98" s="177">
        <v>430</v>
      </c>
      <c r="D98" s="177">
        <v>96.82</v>
      </c>
      <c r="E98" s="177">
        <v>67</v>
      </c>
      <c r="F98" s="177">
        <v>57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</row>
    <row r="99" spans="1:13" x14ac:dyDescent="0.2">
      <c r="A99" s="177">
        <v>2012</v>
      </c>
      <c r="B99" s="177" t="s">
        <v>2840</v>
      </c>
      <c r="C99" s="177">
        <v>214</v>
      </c>
      <c r="D99" s="177">
        <v>96.14</v>
      </c>
      <c r="E99" s="177">
        <v>44</v>
      </c>
      <c r="F99" s="177">
        <v>41</v>
      </c>
      <c r="G99" s="177">
        <v>0</v>
      </c>
      <c r="H99" s="177">
        <v>1</v>
      </c>
      <c r="I99" s="177">
        <v>0</v>
      </c>
      <c r="J99" s="177">
        <v>2</v>
      </c>
      <c r="K99" s="177">
        <v>0</v>
      </c>
      <c r="L99" s="177">
        <v>1</v>
      </c>
      <c r="M99" s="177">
        <v>0</v>
      </c>
    </row>
    <row r="100" spans="1:13" x14ac:dyDescent="0.2">
      <c r="A100" s="177">
        <v>2021</v>
      </c>
      <c r="B100" s="177" t="s">
        <v>2841</v>
      </c>
      <c r="C100" s="177">
        <v>662</v>
      </c>
      <c r="D100" s="177">
        <v>96.01</v>
      </c>
      <c r="E100" s="177">
        <v>178</v>
      </c>
      <c r="F100" s="177">
        <v>153</v>
      </c>
      <c r="G100" s="177">
        <v>1</v>
      </c>
      <c r="H100" s="177">
        <v>10</v>
      </c>
      <c r="I100" s="177">
        <v>2</v>
      </c>
      <c r="J100" s="177">
        <v>28</v>
      </c>
      <c r="K100" s="177">
        <v>1</v>
      </c>
      <c r="L100" s="177">
        <v>12</v>
      </c>
      <c r="M100" s="177">
        <v>0</v>
      </c>
    </row>
    <row r="101" spans="1:13" x14ac:dyDescent="0.2">
      <c r="A101" s="177">
        <v>2041</v>
      </c>
      <c r="B101" s="177" t="s">
        <v>3310</v>
      </c>
      <c r="C101" s="177">
        <v>499</v>
      </c>
      <c r="D101" s="177">
        <v>96.84</v>
      </c>
      <c r="E101" s="177">
        <v>90</v>
      </c>
      <c r="F101" s="177">
        <v>84</v>
      </c>
      <c r="G101" s="177">
        <v>0</v>
      </c>
      <c r="H101" s="177">
        <v>14</v>
      </c>
      <c r="I101" s="177">
        <v>0</v>
      </c>
      <c r="J101" s="177">
        <v>47</v>
      </c>
      <c r="K101" s="177">
        <v>0</v>
      </c>
      <c r="L101" s="177">
        <v>15</v>
      </c>
      <c r="M101" s="177">
        <v>0</v>
      </c>
    </row>
    <row r="102" spans="1:13" x14ac:dyDescent="0.2">
      <c r="A102" s="177">
        <v>2060</v>
      </c>
      <c r="B102" s="177" t="s">
        <v>2842</v>
      </c>
      <c r="C102" s="177">
        <v>272</v>
      </c>
      <c r="D102" s="177">
        <v>93.51</v>
      </c>
      <c r="E102" s="177">
        <v>104</v>
      </c>
      <c r="F102" s="177">
        <v>101</v>
      </c>
      <c r="G102" s="177">
        <v>2</v>
      </c>
      <c r="H102" s="177">
        <v>28</v>
      </c>
      <c r="I102" s="177">
        <v>7</v>
      </c>
      <c r="J102" s="177">
        <v>118</v>
      </c>
      <c r="K102" s="177">
        <v>2</v>
      </c>
      <c r="L102" s="177">
        <v>35</v>
      </c>
      <c r="M102" s="177">
        <v>0</v>
      </c>
    </row>
    <row r="103" spans="1:13" x14ac:dyDescent="0.2">
      <c r="A103" s="177">
        <v>2081</v>
      </c>
      <c r="B103" s="177" t="s">
        <v>2843</v>
      </c>
      <c r="C103" s="177">
        <v>590</v>
      </c>
      <c r="D103" s="177">
        <v>96.75</v>
      </c>
      <c r="E103" s="177">
        <v>107</v>
      </c>
      <c r="F103" s="177">
        <v>150</v>
      </c>
      <c r="G103" s="177">
        <v>0</v>
      </c>
      <c r="H103" s="177">
        <v>17</v>
      </c>
      <c r="I103" s="177">
        <v>0</v>
      </c>
      <c r="J103" s="177">
        <v>51</v>
      </c>
      <c r="K103" s="177">
        <v>0</v>
      </c>
      <c r="L103" s="177">
        <v>20</v>
      </c>
      <c r="M103" s="177">
        <v>0</v>
      </c>
    </row>
    <row r="104" spans="1:13" x14ac:dyDescent="0.2">
      <c r="A104" s="177">
        <v>2111</v>
      </c>
      <c r="B104" s="177" t="s">
        <v>2844</v>
      </c>
      <c r="C104" s="177">
        <v>1024</v>
      </c>
      <c r="D104" s="177">
        <v>96.25</v>
      </c>
      <c r="E104" s="177">
        <v>274</v>
      </c>
      <c r="F104" s="177">
        <v>180</v>
      </c>
      <c r="G104" s="177">
        <v>10</v>
      </c>
      <c r="H104" s="177">
        <v>11</v>
      </c>
      <c r="I104" s="177">
        <v>20</v>
      </c>
      <c r="J104" s="177">
        <v>24</v>
      </c>
      <c r="K104" s="177">
        <v>10</v>
      </c>
      <c r="L104" s="177">
        <v>15</v>
      </c>
      <c r="M104" s="177">
        <v>0</v>
      </c>
    </row>
    <row r="105" spans="1:13" x14ac:dyDescent="0.2">
      <c r="A105" s="177">
        <v>2151</v>
      </c>
      <c r="B105" s="177" t="s">
        <v>2845</v>
      </c>
      <c r="C105" s="177">
        <v>1163</v>
      </c>
      <c r="D105" s="177">
        <v>95.93</v>
      </c>
      <c r="E105" s="177">
        <v>330</v>
      </c>
      <c r="F105" s="177">
        <v>237</v>
      </c>
      <c r="G105" s="177">
        <v>1</v>
      </c>
      <c r="H105" s="177">
        <v>6</v>
      </c>
      <c r="I105" s="177">
        <v>2</v>
      </c>
      <c r="J105" s="177">
        <v>24</v>
      </c>
      <c r="K105" s="177">
        <v>1</v>
      </c>
      <c r="L105" s="177">
        <v>8</v>
      </c>
      <c r="M105" s="177">
        <v>0</v>
      </c>
    </row>
    <row r="106" spans="1:13" x14ac:dyDescent="0.2">
      <c r="A106" s="177">
        <v>2161</v>
      </c>
      <c r="B106" s="177" t="s">
        <v>2846</v>
      </c>
      <c r="C106" s="177">
        <v>352</v>
      </c>
      <c r="D106" s="177">
        <v>95.14</v>
      </c>
      <c r="E106" s="177">
        <v>116</v>
      </c>
      <c r="F106" s="177">
        <v>85</v>
      </c>
      <c r="G106" s="177">
        <v>1</v>
      </c>
      <c r="H106" s="177">
        <v>38</v>
      </c>
      <c r="I106" s="177">
        <v>2</v>
      </c>
      <c r="J106" s="177">
        <v>146</v>
      </c>
      <c r="K106" s="177">
        <v>1</v>
      </c>
      <c r="L106" s="177">
        <v>64</v>
      </c>
      <c r="M106" s="177">
        <v>0</v>
      </c>
    </row>
    <row r="107" spans="1:13" x14ac:dyDescent="0.2">
      <c r="A107" s="177">
        <v>2181</v>
      </c>
      <c r="B107" s="177" t="s">
        <v>2847</v>
      </c>
      <c r="C107" s="177">
        <v>923</v>
      </c>
      <c r="D107" s="177">
        <v>96.2</v>
      </c>
      <c r="E107" s="177">
        <v>209</v>
      </c>
      <c r="F107" s="177">
        <v>258</v>
      </c>
      <c r="G107" s="177">
        <v>3</v>
      </c>
      <c r="H107" s="177">
        <v>23</v>
      </c>
      <c r="I107" s="177">
        <v>3</v>
      </c>
      <c r="J107" s="177">
        <v>56</v>
      </c>
      <c r="K107" s="177">
        <v>3</v>
      </c>
      <c r="L107" s="177">
        <v>35</v>
      </c>
      <c r="M107" s="177">
        <v>0</v>
      </c>
    </row>
    <row r="108" spans="1:13" x14ac:dyDescent="0.2">
      <c r="A108" s="177">
        <v>2191</v>
      </c>
      <c r="B108" s="177" t="s">
        <v>2848</v>
      </c>
      <c r="C108" s="177">
        <v>1775</v>
      </c>
      <c r="D108" s="177">
        <v>95.87</v>
      </c>
      <c r="E108" s="177">
        <v>493</v>
      </c>
      <c r="F108" s="177">
        <v>343</v>
      </c>
      <c r="G108" s="177">
        <v>9</v>
      </c>
      <c r="H108" s="177">
        <v>13</v>
      </c>
      <c r="I108" s="177">
        <v>15</v>
      </c>
      <c r="J108" s="177">
        <v>33</v>
      </c>
      <c r="K108" s="177">
        <v>9</v>
      </c>
      <c r="L108" s="177">
        <v>13</v>
      </c>
      <c r="M108" s="177">
        <v>0</v>
      </c>
    </row>
    <row r="109" spans="1:13" x14ac:dyDescent="0.2">
      <c r="A109" s="177">
        <v>2241</v>
      </c>
      <c r="B109" s="177" t="s">
        <v>2849</v>
      </c>
      <c r="C109" s="177">
        <v>798</v>
      </c>
      <c r="D109" s="177">
        <v>96.54</v>
      </c>
      <c r="E109" s="177">
        <v>196</v>
      </c>
      <c r="F109" s="177">
        <v>153</v>
      </c>
      <c r="G109" s="177">
        <v>0</v>
      </c>
      <c r="H109" s="177">
        <v>5</v>
      </c>
      <c r="I109" s="177">
        <v>0</v>
      </c>
      <c r="J109" s="177">
        <v>12</v>
      </c>
      <c r="K109" s="177">
        <v>0</v>
      </c>
      <c r="L109" s="177">
        <v>6</v>
      </c>
      <c r="M109" s="177">
        <v>0</v>
      </c>
    </row>
    <row r="110" spans="1:13" x14ac:dyDescent="0.2">
      <c r="A110" s="177">
        <v>2261</v>
      </c>
      <c r="B110" s="177" t="s">
        <v>2850</v>
      </c>
      <c r="C110" s="177">
        <v>596</v>
      </c>
      <c r="D110" s="177">
        <v>95.36</v>
      </c>
      <c r="E110" s="177">
        <v>206</v>
      </c>
      <c r="F110" s="177">
        <v>124</v>
      </c>
      <c r="G110" s="177">
        <v>1</v>
      </c>
      <c r="H110" s="177">
        <v>13</v>
      </c>
      <c r="I110" s="177">
        <v>1</v>
      </c>
      <c r="J110" s="177">
        <v>27</v>
      </c>
      <c r="K110" s="177">
        <v>1</v>
      </c>
      <c r="L110" s="177">
        <v>14</v>
      </c>
      <c r="M110" s="177">
        <v>0</v>
      </c>
    </row>
    <row r="111" spans="1:13" x14ac:dyDescent="0.2">
      <c r="A111" s="177">
        <v>2281</v>
      </c>
      <c r="B111" s="177" t="s">
        <v>2851</v>
      </c>
      <c r="C111" s="177">
        <v>862</v>
      </c>
      <c r="D111" s="177">
        <v>95.66</v>
      </c>
      <c r="E111" s="177">
        <v>250</v>
      </c>
      <c r="F111" s="177">
        <v>150</v>
      </c>
      <c r="G111" s="177">
        <v>4</v>
      </c>
      <c r="H111" s="177">
        <v>24</v>
      </c>
      <c r="I111" s="177">
        <v>9</v>
      </c>
      <c r="J111" s="177">
        <v>71</v>
      </c>
      <c r="K111" s="177">
        <v>4</v>
      </c>
      <c r="L111" s="177">
        <v>30</v>
      </c>
      <c r="M111" s="177">
        <v>0</v>
      </c>
    </row>
    <row r="112" spans="1:13" x14ac:dyDescent="0.2">
      <c r="A112" s="177">
        <v>2321</v>
      </c>
      <c r="B112" s="177" t="s">
        <v>2852</v>
      </c>
      <c r="C112" s="177">
        <v>738</v>
      </c>
      <c r="D112" s="177">
        <v>96.45</v>
      </c>
      <c r="E112" s="177">
        <v>254</v>
      </c>
      <c r="F112" s="177">
        <v>178</v>
      </c>
      <c r="G112" s="177">
        <v>19</v>
      </c>
      <c r="H112" s="177">
        <v>11</v>
      </c>
      <c r="I112" s="177">
        <v>26</v>
      </c>
      <c r="J112" s="177">
        <v>38</v>
      </c>
      <c r="K112" s="177">
        <v>21</v>
      </c>
      <c r="L112" s="177">
        <v>18</v>
      </c>
      <c r="M112" s="177">
        <v>0</v>
      </c>
    </row>
    <row r="113" spans="1:13" x14ac:dyDescent="0.2">
      <c r="A113" s="177">
        <v>2331</v>
      </c>
      <c r="B113" s="177" t="s">
        <v>2853</v>
      </c>
      <c r="C113" s="177">
        <v>1073</v>
      </c>
      <c r="D113" s="177">
        <v>96.42</v>
      </c>
      <c r="E113" s="177">
        <v>264</v>
      </c>
      <c r="F113" s="177">
        <v>223</v>
      </c>
      <c r="G113" s="177">
        <v>1</v>
      </c>
      <c r="H113" s="177">
        <v>3</v>
      </c>
      <c r="I113" s="177">
        <v>1</v>
      </c>
      <c r="J113" s="177">
        <v>5</v>
      </c>
      <c r="K113" s="177">
        <v>1</v>
      </c>
      <c r="L113" s="177">
        <v>3</v>
      </c>
      <c r="M113" s="177">
        <v>0</v>
      </c>
    </row>
    <row r="114" spans="1:13" x14ac:dyDescent="0.2">
      <c r="A114" s="177">
        <v>2341</v>
      </c>
      <c r="B114" s="177" t="s">
        <v>2854</v>
      </c>
      <c r="C114" s="177">
        <v>677</v>
      </c>
      <c r="D114" s="177">
        <v>95.84</v>
      </c>
      <c r="E114" s="177">
        <v>192</v>
      </c>
      <c r="F114" s="177">
        <v>130</v>
      </c>
      <c r="G114" s="177">
        <v>1</v>
      </c>
      <c r="H114" s="177">
        <v>3</v>
      </c>
      <c r="I114" s="177">
        <v>2</v>
      </c>
      <c r="J114" s="177">
        <v>6</v>
      </c>
      <c r="K114" s="177">
        <v>1</v>
      </c>
      <c r="L114" s="177">
        <v>3</v>
      </c>
      <c r="M114" s="177">
        <v>0</v>
      </c>
    </row>
    <row r="115" spans="1:13" x14ac:dyDescent="0.2">
      <c r="A115" s="177">
        <v>2351</v>
      </c>
      <c r="B115" s="177" t="s">
        <v>2855</v>
      </c>
      <c r="C115" s="177">
        <v>637</v>
      </c>
      <c r="D115" s="177">
        <v>94.98</v>
      </c>
      <c r="E115" s="177">
        <v>192</v>
      </c>
      <c r="F115" s="177">
        <v>78</v>
      </c>
      <c r="G115" s="177">
        <v>0</v>
      </c>
      <c r="H115" s="177">
        <v>54</v>
      </c>
      <c r="I115" s="177">
        <v>0</v>
      </c>
      <c r="J115" s="177">
        <v>270</v>
      </c>
      <c r="K115" s="177">
        <v>0</v>
      </c>
      <c r="L115" s="177">
        <v>88</v>
      </c>
      <c r="M115" s="177">
        <v>0</v>
      </c>
    </row>
    <row r="116" spans="1:13" x14ac:dyDescent="0.2">
      <c r="A116" s="177">
        <v>2361</v>
      </c>
      <c r="B116" s="177" t="s">
        <v>2856</v>
      </c>
      <c r="C116" s="177">
        <v>866</v>
      </c>
      <c r="D116" s="177">
        <v>95.55</v>
      </c>
      <c r="E116" s="177">
        <v>266</v>
      </c>
      <c r="F116" s="177">
        <v>172</v>
      </c>
      <c r="G116" s="177">
        <v>0</v>
      </c>
      <c r="H116" s="177">
        <v>9</v>
      </c>
      <c r="I116" s="177">
        <v>0</v>
      </c>
      <c r="J116" s="177">
        <v>28</v>
      </c>
      <c r="K116" s="177">
        <v>0</v>
      </c>
      <c r="L116" s="177">
        <v>14</v>
      </c>
      <c r="M116" s="177">
        <v>0</v>
      </c>
    </row>
    <row r="117" spans="1:13" x14ac:dyDescent="0.2">
      <c r="A117" s="177">
        <v>2371</v>
      </c>
      <c r="B117" s="177" t="s">
        <v>2857</v>
      </c>
      <c r="C117" s="177">
        <v>1224</v>
      </c>
      <c r="D117" s="177">
        <v>96.33</v>
      </c>
      <c r="E117" s="177">
        <v>284</v>
      </c>
      <c r="F117" s="177">
        <v>230</v>
      </c>
      <c r="G117" s="177">
        <v>8</v>
      </c>
      <c r="H117" s="177">
        <v>7</v>
      </c>
      <c r="I117" s="177">
        <v>12</v>
      </c>
      <c r="J117" s="177">
        <v>44</v>
      </c>
      <c r="K117" s="177">
        <v>10</v>
      </c>
      <c r="L117" s="177">
        <v>11</v>
      </c>
      <c r="M117" s="177">
        <v>0</v>
      </c>
    </row>
    <row r="118" spans="1:13" x14ac:dyDescent="0.2">
      <c r="A118" s="177">
        <v>2401</v>
      </c>
      <c r="B118" s="177" t="s">
        <v>2858</v>
      </c>
      <c r="C118" s="177">
        <v>689</v>
      </c>
      <c r="D118" s="177">
        <v>96.37</v>
      </c>
      <c r="E118" s="177">
        <v>150</v>
      </c>
      <c r="F118" s="177">
        <v>126</v>
      </c>
      <c r="G118" s="177">
        <v>0</v>
      </c>
      <c r="H118" s="177">
        <v>5</v>
      </c>
      <c r="I118" s="177">
        <v>0</v>
      </c>
      <c r="J118" s="177">
        <v>14</v>
      </c>
      <c r="K118" s="177">
        <v>0</v>
      </c>
      <c r="L118" s="177">
        <v>5</v>
      </c>
      <c r="M118" s="177">
        <v>0</v>
      </c>
    </row>
    <row r="119" spans="1:13" x14ac:dyDescent="0.2">
      <c r="A119" s="177">
        <v>2441</v>
      </c>
      <c r="B119" s="177" t="s">
        <v>2859</v>
      </c>
      <c r="C119" s="177">
        <v>705</v>
      </c>
      <c r="D119" s="177">
        <v>96.22</v>
      </c>
      <c r="E119" s="177">
        <v>166</v>
      </c>
      <c r="F119" s="177">
        <v>152</v>
      </c>
      <c r="G119" s="177">
        <v>1</v>
      </c>
      <c r="H119" s="177">
        <v>9</v>
      </c>
      <c r="I119" s="177">
        <v>1</v>
      </c>
      <c r="J119" s="177">
        <v>18</v>
      </c>
      <c r="K119" s="177">
        <v>1</v>
      </c>
      <c r="L119" s="177">
        <v>10</v>
      </c>
      <c r="M119" s="177">
        <v>0</v>
      </c>
    </row>
    <row r="120" spans="1:13" x14ac:dyDescent="0.2">
      <c r="A120" s="177">
        <v>2501</v>
      </c>
      <c r="B120" s="177" t="s">
        <v>2860</v>
      </c>
      <c r="C120" s="177">
        <v>570</v>
      </c>
      <c r="D120" s="177">
        <v>94.11</v>
      </c>
      <c r="E120" s="177">
        <v>237</v>
      </c>
      <c r="F120" s="177">
        <v>178</v>
      </c>
      <c r="G120" s="177">
        <v>7</v>
      </c>
      <c r="H120" s="177">
        <v>35</v>
      </c>
      <c r="I120" s="177">
        <v>8</v>
      </c>
      <c r="J120" s="177">
        <v>89</v>
      </c>
      <c r="K120" s="177">
        <v>7</v>
      </c>
      <c r="L120" s="177">
        <v>41</v>
      </c>
      <c r="M120" s="177">
        <v>0</v>
      </c>
    </row>
    <row r="121" spans="1:13" x14ac:dyDescent="0.2">
      <c r="A121" s="177">
        <v>2511</v>
      </c>
      <c r="B121" s="177" t="s">
        <v>2861</v>
      </c>
      <c r="C121" s="177">
        <v>941</v>
      </c>
      <c r="D121" s="177">
        <v>95.69</v>
      </c>
      <c r="E121" s="177">
        <v>303</v>
      </c>
      <c r="F121" s="177">
        <v>241</v>
      </c>
      <c r="G121" s="177">
        <v>2</v>
      </c>
      <c r="H121" s="177">
        <v>4</v>
      </c>
      <c r="I121" s="177">
        <v>4</v>
      </c>
      <c r="J121" s="177">
        <v>8</v>
      </c>
      <c r="K121" s="177">
        <v>2</v>
      </c>
      <c r="L121" s="177">
        <v>4</v>
      </c>
      <c r="M121" s="177">
        <v>0</v>
      </c>
    </row>
    <row r="122" spans="1:13" x14ac:dyDescent="0.2">
      <c r="A122" s="177">
        <v>2521</v>
      </c>
      <c r="B122" s="177" t="s">
        <v>2862</v>
      </c>
      <c r="C122" s="177">
        <v>949</v>
      </c>
      <c r="D122" s="177">
        <v>96.62</v>
      </c>
      <c r="E122" s="177">
        <v>199</v>
      </c>
      <c r="F122" s="177">
        <v>162</v>
      </c>
      <c r="G122" s="177">
        <v>0</v>
      </c>
      <c r="H122" s="177">
        <v>8</v>
      </c>
      <c r="I122" s="177">
        <v>0</v>
      </c>
      <c r="J122" s="177">
        <v>15</v>
      </c>
      <c r="K122" s="177">
        <v>0</v>
      </c>
      <c r="L122" s="177">
        <v>8</v>
      </c>
      <c r="M122" s="177">
        <v>0</v>
      </c>
    </row>
    <row r="123" spans="1:13" x14ac:dyDescent="0.2">
      <c r="A123" s="177">
        <v>2531</v>
      </c>
      <c r="B123" s="177" t="s">
        <v>2863</v>
      </c>
      <c r="C123" s="177">
        <v>161</v>
      </c>
      <c r="D123" s="177">
        <v>93.47</v>
      </c>
      <c r="E123" s="177">
        <v>73</v>
      </c>
      <c r="F123" s="177">
        <v>57</v>
      </c>
      <c r="G123" s="177">
        <v>2</v>
      </c>
      <c r="H123" s="177">
        <v>4</v>
      </c>
      <c r="I123" s="177">
        <v>10</v>
      </c>
      <c r="J123" s="177">
        <v>15</v>
      </c>
      <c r="K123" s="177">
        <v>2</v>
      </c>
      <c r="L123" s="177">
        <v>5</v>
      </c>
      <c r="M123" s="177">
        <v>0</v>
      </c>
    </row>
    <row r="124" spans="1:13" x14ac:dyDescent="0.2">
      <c r="A124" s="177">
        <v>2541</v>
      </c>
      <c r="B124" s="177" t="s">
        <v>2864</v>
      </c>
      <c r="C124" s="177">
        <v>674</v>
      </c>
      <c r="D124" s="177">
        <v>96.43</v>
      </c>
      <c r="E124" s="177">
        <v>162</v>
      </c>
      <c r="F124" s="177">
        <v>160</v>
      </c>
      <c r="G124" s="177">
        <v>9</v>
      </c>
      <c r="H124" s="177">
        <v>8</v>
      </c>
      <c r="I124" s="177">
        <v>18</v>
      </c>
      <c r="J124" s="177">
        <v>21</v>
      </c>
      <c r="K124" s="177">
        <v>13</v>
      </c>
      <c r="L124" s="177">
        <v>13</v>
      </c>
      <c r="M124" s="177">
        <v>0</v>
      </c>
    </row>
    <row r="125" spans="1:13" x14ac:dyDescent="0.2">
      <c r="A125" s="177">
        <v>2581</v>
      </c>
      <c r="B125" s="177" t="s">
        <v>2865</v>
      </c>
      <c r="C125" s="177">
        <v>773</v>
      </c>
      <c r="D125" s="177">
        <v>96.7</v>
      </c>
      <c r="E125" s="177">
        <v>163</v>
      </c>
      <c r="F125" s="177">
        <v>182</v>
      </c>
      <c r="G125" s="177">
        <v>1</v>
      </c>
      <c r="H125" s="177">
        <v>1</v>
      </c>
      <c r="I125" s="177">
        <v>1</v>
      </c>
      <c r="J125" s="177">
        <v>3</v>
      </c>
      <c r="K125" s="177">
        <v>1</v>
      </c>
      <c r="L125" s="177">
        <v>1</v>
      </c>
      <c r="M125" s="177">
        <v>0</v>
      </c>
    </row>
    <row r="126" spans="1:13" x14ac:dyDescent="0.2">
      <c r="A126" s="177">
        <v>2621</v>
      </c>
      <c r="B126" s="177" t="s">
        <v>2866</v>
      </c>
      <c r="C126" s="177">
        <v>98</v>
      </c>
      <c r="D126" s="177">
        <v>0</v>
      </c>
      <c r="E126" s="177">
        <v>52</v>
      </c>
      <c r="F126" s="177">
        <v>17</v>
      </c>
      <c r="G126" s="177">
        <v>0</v>
      </c>
      <c r="H126" s="177">
        <v>0</v>
      </c>
      <c r="I126" s="177">
        <v>0</v>
      </c>
      <c r="J126" s="177">
        <v>0</v>
      </c>
      <c r="K126" s="177">
        <v>0</v>
      </c>
      <c r="L126" s="177">
        <v>0</v>
      </c>
      <c r="M126" s="177">
        <v>0</v>
      </c>
    </row>
    <row r="127" spans="1:13" x14ac:dyDescent="0.2">
      <c r="A127" s="177">
        <v>2641</v>
      </c>
      <c r="B127" s="177" t="s">
        <v>2867</v>
      </c>
      <c r="C127" s="177">
        <v>575</v>
      </c>
      <c r="D127" s="177">
        <v>96.65</v>
      </c>
      <c r="E127" s="177">
        <v>118</v>
      </c>
      <c r="F127" s="177">
        <v>113</v>
      </c>
      <c r="G127" s="177">
        <v>2</v>
      </c>
      <c r="H127" s="177">
        <v>1</v>
      </c>
      <c r="I127" s="177">
        <v>5</v>
      </c>
      <c r="J127" s="177">
        <v>3</v>
      </c>
      <c r="K127" s="177">
        <v>3</v>
      </c>
      <c r="L127" s="177">
        <v>1</v>
      </c>
      <c r="M127" s="177">
        <v>0</v>
      </c>
    </row>
    <row r="128" spans="1:13" x14ac:dyDescent="0.2">
      <c r="A128" s="177">
        <v>2651</v>
      </c>
      <c r="B128" s="177" t="s">
        <v>2868</v>
      </c>
      <c r="C128" s="177">
        <v>801</v>
      </c>
      <c r="D128" s="177">
        <v>96.51</v>
      </c>
      <c r="E128" s="177">
        <v>195</v>
      </c>
      <c r="F128" s="177">
        <v>196</v>
      </c>
      <c r="G128" s="177">
        <v>1</v>
      </c>
      <c r="H128" s="177">
        <v>7</v>
      </c>
      <c r="I128" s="177">
        <v>1</v>
      </c>
      <c r="J128" s="177">
        <v>10</v>
      </c>
      <c r="K128" s="177">
        <v>1</v>
      </c>
      <c r="L128" s="177">
        <v>8</v>
      </c>
      <c r="M128" s="177">
        <v>0</v>
      </c>
    </row>
    <row r="129" spans="1:13" x14ac:dyDescent="0.2">
      <c r="A129" s="177">
        <v>2661</v>
      </c>
      <c r="B129" s="177" t="s">
        <v>2869</v>
      </c>
      <c r="C129" s="177">
        <v>1346</v>
      </c>
      <c r="D129" s="177">
        <v>95.67</v>
      </c>
      <c r="E129" s="177">
        <v>453</v>
      </c>
      <c r="F129" s="177">
        <v>263</v>
      </c>
      <c r="G129" s="177">
        <v>0</v>
      </c>
      <c r="H129" s="177">
        <v>12</v>
      </c>
      <c r="I129" s="177">
        <v>0</v>
      </c>
      <c r="J129" s="177">
        <v>28</v>
      </c>
      <c r="K129" s="177">
        <v>0</v>
      </c>
      <c r="L129" s="177">
        <v>15</v>
      </c>
      <c r="M129" s="177">
        <v>0</v>
      </c>
    </row>
    <row r="130" spans="1:13" x14ac:dyDescent="0.2">
      <c r="A130" s="177">
        <v>2701</v>
      </c>
      <c r="B130" s="177" t="s">
        <v>2870</v>
      </c>
      <c r="C130" s="177">
        <v>1227</v>
      </c>
      <c r="D130" s="177">
        <v>96.48</v>
      </c>
      <c r="E130" s="177">
        <v>275</v>
      </c>
      <c r="F130" s="177">
        <v>199</v>
      </c>
      <c r="G130" s="177">
        <v>17</v>
      </c>
      <c r="H130" s="177">
        <v>20</v>
      </c>
      <c r="I130" s="177">
        <v>24</v>
      </c>
      <c r="J130" s="177">
        <v>69</v>
      </c>
      <c r="K130" s="177">
        <v>19</v>
      </c>
      <c r="L130" s="177">
        <v>24</v>
      </c>
      <c r="M130" s="177">
        <v>0</v>
      </c>
    </row>
    <row r="131" spans="1:13" x14ac:dyDescent="0.2">
      <c r="A131" s="177">
        <v>2741</v>
      </c>
      <c r="B131" s="177" t="s">
        <v>2871</v>
      </c>
      <c r="C131" s="177">
        <v>1342</v>
      </c>
      <c r="D131" s="177">
        <v>96.32</v>
      </c>
      <c r="E131" s="177">
        <v>324</v>
      </c>
      <c r="F131" s="177">
        <v>196</v>
      </c>
      <c r="G131" s="177">
        <v>13</v>
      </c>
      <c r="H131" s="177">
        <v>15</v>
      </c>
      <c r="I131" s="177">
        <v>14</v>
      </c>
      <c r="J131" s="177">
        <v>38</v>
      </c>
      <c r="K131" s="177">
        <v>13</v>
      </c>
      <c r="L131" s="177">
        <v>17</v>
      </c>
      <c r="M131" s="177">
        <v>0</v>
      </c>
    </row>
    <row r="132" spans="1:13" x14ac:dyDescent="0.2">
      <c r="A132" s="177">
        <v>2761</v>
      </c>
      <c r="B132" s="177" t="s">
        <v>2872</v>
      </c>
      <c r="C132" s="177">
        <v>119</v>
      </c>
      <c r="D132" s="177">
        <v>0</v>
      </c>
      <c r="E132" s="177">
        <v>81</v>
      </c>
      <c r="F132" s="177">
        <v>48</v>
      </c>
      <c r="G132" s="177">
        <v>0</v>
      </c>
      <c r="H132" s="177">
        <v>0</v>
      </c>
      <c r="I132" s="177">
        <v>0</v>
      </c>
      <c r="J132" s="177">
        <v>0</v>
      </c>
      <c r="K132" s="177">
        <v>0</v>
      </c>
      <c r="L132" s="177">
        <v>0</v>
      </c>
      <c r="M132" s="177">
        <v>0</v>
      </c>
    </row>
    <row r="133" spans="1:13" x14ac:dyDescent="0.2">
      <c r="A133" s="177">
        <v>2781</v>
      </c>
      <c r="B133" s="177" t="s">
        <v>2873</v>
      </c>
      <c r="C133" s="177">
        <v>915</v>
      </c>
      <c r="D133" s="177">
        <v>95.74</v>
      </c>
      <c r="E133" s="177">
        <v>250</v>
      </c>
      <c r="F133" s="177">
        <v>167</v>
      </c>
      <c r="G133" s="177">
        <v>0</v>
      </c>
      <c r="H133" s="177">
        <v>4</v>
      </c>
      <c r="I133" s="177">
        <v>0</v>
      </c>
      <c r="J133" s="177">
        <v>13</v>
      </c>
      <c r="K133" s="177">
        <v>0</v>
      </c>
      <c r="L133" s="177">
        <v>4</v>
      </c>
      <c r="M133" s="177">
        <v>0</v>
      </c>
    </row>
    <row r="134" spans="1:13" x14ac:dyDescent="0.2">
      <c r="A134" s="177">
        <v>2801</v>
      </c>
      <c r="B134" s="177" t="s">
        <v>2874</v>
      </c>
      <c r="C134" s="177">
        <v>331</v>
      </c>
      <c r="D134" s="177">
        <v>95.48</v>
      </c>
      <c r="E134" s="177">
        <v>108</v>
      </c>
      <c r="F134" s="177">
        <v>113</v>
      </c>
      <c r="G134" s="177">
        <v>0</v>
      </c>
      <c r="H134" s="177">
        <v>15</v>
      </c>
      <c r="I134" s="177">
        <v>0</v>
      </c>
      <c r="J134" s="177">
        <v>56</v>
      </c>
      <c r="K134" s="177">
        <v>0</v>
      </c>
      <c r="L134" s="177">
        <v>18</v>
      </c>
      <c r="M134" s="177">
        <v>0</v>
      </c>
    </row>
    <row r="135" spans="1:13" x14ac:dyDescent="0.2">
      <c r="A135" s="177">
        <v>2821</v>
      </c>
      <c r="B135" s="177" t="s">
        <v>2875</v>
      </c>
      <c r="C135" s="177">
        <v>493</v>
      </c>
      <c r="D135" s="177">
        <v>96.31</v>
      </c>
      <c r="E135" s="177">
        <v>116</v>
      </c>
      <c r="F135" s="177">
        <v>57</v>
      </c>
      <c r="G135" s="177">
        <v>1</v>
      </c>
      <c r="H135" s="177">
        <v>10</v>
      </c>
      <c r="I135" s="177">
        <v>2</v>
      </c>
      <c r="J135" s="177">
        <v>48</v>
      </c>
      <c r="K135" s="177">
        <v>1</v>
      </c>
      <c r="L135" s="177">
        <v>20</v>
      </c>
      <c r="M135" s="177">
        <v>0</v>
      </c>
    </row>
    <row r="136" spans="1:13" x14ac:dyDescent="0.2">
      <c r="A136" s="177">
        <v>2861</v>
      </c>
      <c r="B136" s="177" t="s">
        <v>2876</v>
      </c>
      <c r="C136" s="177">
        <v>103</v>
      </c>
      <c r="D136" s="177">
        <v>82.06</v>
      </c>
      <c r="E136" s="177">
        <v>89</v>
      </c>
      <c r="F136" s="177">
        <v>47</v>
      </c>
      <c r="G136" s="177">
        <v>13</v>
      </c>
      <c r="H136" s="177">
        <v>71</v>
      </c>
      <c r="I136" s="177">
        <v>41</v>
      </c>
      <c r="J136" s="177">
        <v>1102</v>
      </c>
      <c r="K136" s="177">
        <v>24</v>
      </c>
      <c r="L136" s="177">
        <v>280</v>
      </c>
      <c r="M136" s="177">
        <v>0</v>
      </c>
    </row>
    <row r="137" spans="1:13" x14ac:dyDescent="0.2">
      <c r="A137" s="177">
        <v>2881</v>
      </c>
      <c r="B137" s="177" t="s">
        <v>2877</v>
      </c>
      <c r="C137" s="177">
        <v>753</v>
      </c>
      <c r="D137" s="177">
        <v>97.36</v>
      </c>
      <c r="E137" s="177">
        <v>96</v>
      </c>
      <c r="F137" s="177">
        <v>84</v>
      </c>
      <c r="G137" s="177">
        <v>2</v>
      </c>
      <c r="H137" s="177">
        <v>2</v>
      </c>
      <c r="I137" s="177">
        <v>3</v>
      </c>
      <c r="J137" s="177">
        <v>4</v>
      </c>
      <c r="K137" s="177">
        <v>2</v>
      </c>
      <c r="L137" s="177">
        <v>2</v>
      </c>
      <c r="M137" s="177">
        <v>0</v>
      </c>
    </row>
    <row r="138" spans="1:13" x14ac:dyDescent="0.2">
      <c r="A138" s="177">
        <v>2891</v>
      </c>
      <c r="B138" s="177" t="s">
        <v>2878</v>
      </c>
      <c r="C138" s="177">
        <v>787</v>
      </c>
      <c r="D138" s="177">
        <v>96.77</v>
      </c>
      <c r="E138" s="177">
        <v>154</v>
      </c>
      <c r="F138" s="177">
        <v>156</v>
      </c>
      <c r="G138" s="177">
        <v>0</v>
      </c>
      <c r="H138" s="177">
        <v>0</v>
      </c>
      <c r="I138" s="177">
        <v>0</v>
      </c>
      <c r="J138" s="177">
        <v>0</v>
      </c>
      <c r="K138" s="177">
        <v>0</v>
      </c>
      <c r="L138" s="177">
        <v>0</v>
      </c>
      <c r="M138" s="177">
        <v>0</v>
      </c>
    </row>
    <row r="139" spans="1:13" x14ac:dyDescent="0.2">
      <c r="A139" s="177">
        <v>2901</v>
      </c>
      <c r="B139" s="177" t="s">
        <v>2879</v>
      </c>
      <c r="C139" s="177">
        <v>1158</v>
      </c>
      <c r="D139" s="177">
        <v>95.63</v>
      </c>
      <c r="E139" s="177">
        <v>316</v>
      </c>
      <c r="F139" s="177">
        <v>194</v>
      </c>
      <c r="G139" s="177">
        <v>2</v>
      </c>
      <c r="H139" s="177">
        <v>75</v>
      </c>
      <c r="I139" s="177">
        <v>9</v>
      </c>
      <c r="J139" s="177">
        <v>300</v>
      </c>
      <c r="K139" s="177">
        <v>3</v>
      </c>
      <c r="L139" s="177">
        <v>114</v>
      </c>
      <c r="M139" s="177">
        <v>0</v>
      </c>
    </row>
    <row r="140" spans="1:13" x14ac:dyDescent="0.2">
      <c r="A140" s="177">
        <v>2911</v>
      </c>
      <c r="B140" s="177" t="s">
        <v>2880</v>
      </c>
      <c r="C140" s="177">
        <v>1040</v>
      </c>
      <c r="D140" s="177">
        <v>96.36</v>
      </c>
      <c r="E140" s="177">
        <v>219</v>
      </c>
      <c r="F140" s="177">
        <v>258</v>
      </c>
      <c r="G140" s="177">
        <v>1</v>
      </c>
      <c r="H140" s="177">
        <v>109</v>
      </c>
      <c r="I140" s="177">
        <v>1</v>
      </c>
      <c r="J140" s="177">
        <v>716</v>
      </c>
      <c r="K140" s="177">
        <v>1</v>
      </c>
      <c r="L140" s="177">
        <v>205</v>
      </c>
      <c r="M140" s="177">
        <v>0</v>
      </c>
    </row>
    <row r="141" spans="1:13" x14ac:dyDescent="0.2">
      <c r="A141" s="177">
        <v>2941</v>
      </c>
      <c r="B141" s="177" t="s">
        <v>2881</v>
      </c>
      <c r="C141" s="177">
        <v>833</v>
      </c>
      <c r="D141" s="177">
        <v>95.08</v>
      </c>
      <c r="E141" s="177">
        <v>275</v>
      </c>
      <c r="F141" s="177">
        <v>186</v>
      </c>
      <c r="G141" s="177">
        <v>18</v>
      </c>
      <c r="H141" s="177">
        <v>55</v>
      </c>
      <c r="I141" s="177">
        <v>58</v>
      </c>
      <c r="J141" s="177">
        <v>232</v>
      </c>
      <c r="K141" s="177">
        <v>22</v>
      </c>
      <c r="L141" s="177">
        <v>69</v>
      </c>
      <c r="M141" s="177">
        <v>0</v>
      </c>
    </row>
    <row r="142" spans="1:13" x14ac:dyDescent="0.2">
      <c r="A142" s="177">
        <v>2981</v>
      </c>
      <c r="B142" s="177" t="s">
        <v>2882</v>
      </c>
      <c r="C142" s="177">
        <v>311</v>
      </c>
      <c r="D142" s="177">
        <v>95.1</v>
      </c>
      <c r="E142" s="177">
        <v>106</v>
      </c>
      <c r="F142" s="177">
        <v>67</v>
      </c>
      <c r="G142" s="177">
        <v>0</v>
      </c>
      <c r="H142" s="177">
        <v>3</v>
      </c>
      <c r="I142" s="177">
        <v>0</v>
      </c>
      <c r="J142" s="177">
        <v>6</v>
      </c>
      <c r="K142" s="177">
        <v>0</v>
      </c>
      <c r="L142" s="177">
        <v>3</v>
      </c>
      <c r="M142" s="177">
        <v>0</v>
      </c>
    </row>
    <row r="143" spans="1:13" x14ac:dyDescent="0.2">
      <c r="A143" s="177">
        <v>3021</v>
      </c>
      <c r="B143" s="177" t="s">
        <v>2883</v>
      </c>
      <c r="C143" s="177">
        <v>581</v>
      </c>
      <c r="D143" s="177">
        <v>95.23</v>
      </c>
      <c r="E143" s="177">
        <v>183</v>
      </c>
      <c r="F143" s="177">
        <v>166</v>
      </c>
      <c r="G143" s="177">
        <v>0</v>
      </c>
      <c r="H143" s="177">
        <v>14</v>
      </c>
      <c r="I143" s="177">
        <v>0</v>
      </c>
      <c r="J143" s="177">
        <v>76</v>
      </c>
      <c r="K143" s="177">
        <v>0</v>
      </c>
      <c r="L143" s="177">
        <v>18</v>
      </c>
      <c r="M143" s="177">
        <v>0</v>
      </c>
    </row>
    <row r="144" spans="1:13" x14ac:dyDescent="0.2">
      <c r="A144" s="177">
        <v>3024</v>
      </c>
      <c r="B144" s="177" t="s">
        <v>2884</v>
      </c>
      <c r="C144" s="177">
        <v>318</v>
      </c>
      <c r="D144" s="177">
        <v>94.31</v>
      </c>
      <c r="E144" s="177">
        <v>123</v>
      </c>
      <c r="F144" s="177">
        <v>69</v>
      </c>
      <c r="G144" s="177">
        <v>0</v>
      </c>
      <c r="H144" s="177">
        <v>11</v>
      </c>
      <c r="I144" s="177">
        <v>0</v>
      </c>
      <c r="J144" s="177">
        <v>22</v>
      </c>
      <c r="K144" s="177">
        <v>0</v>
      </c>
      <c r="L144" s="177">
        <v>13</v>
      </c>
      <c r="M144" s="177">
        <v>0</v>
      </c>
    </row>
    <row r="145" spans="1:13" x14ac:dyDescent="0.2">
      <c r="A145" s="177">
        <v>3025</v>
      </c>
      <c r="B145" s="177" t="s">
        <v>2885</v>
      </c>
      <c r="C145" s="177">
        <v>30</v>
      </c>
      <c r="D145" s="177">
        <v>0</v>
      </c>
      <c r="E145" s="177">
        <v>0</v>
      </c>
      <c r="F145" s="177">
        <v>0</v>
      </c>
      <c r="G145" s="177">
        <v>0</v>
      </c>
      <c r="H145" s="177">
        <v>0</v>
      </c>
      <c r="I145" s="177">
        <v>0</v>
      </c>
      <c r="J145" s="177">
        <v>0</v>
      </c>
      <c r="K145" s="177">
        <v>0</v>
      </c>
      <c r="L145" s="177">
        <v>0</v>
      </c>
      <c r="M145" s="177">
        <v>0</v>
      </c>
    </row>
    <row r="146" spans="1:13" x14ac:dyDescent="0.2">
      <c r="A146" s="177">
        <v>3030</v>
      </c>
      <c r="B146" s="177" t="s">
        <v>2886</v>
      </c>
      <c r="C146" s="177">
        <v>776</v>
      </c>
      <c r="D146" s="177">
        <v>96.93</v>
      </c>
      <c r="E146" s="177">
        <v>132</v>
      </c>
      <c r="F146" s="177">
        <v>100</v>
      </c>
      <c r="G146" s="177">
        <v>2</v>
      </c>
      <c r="H146" s="177">
        <v>4</v>
      </c>
      <c r="I146" s="177">
        <v>2</v>
      </c>
      <c r="J146" s="177">
        <v>8</v>
      </c>
      <c r="K146" s="177">
        <v>2</v>
      </c>
      <c r="L146" s="177">
        <v>4</v>
      </c>
      <c r="M146" s="177">
        <v>0</v>
      </c>
    </row>
    <row r="147" spans="1:13" x14ac:dyDescent="0.2">
      <c r="A147" s="177">
        <v>3041</v>
      </c>
      <c r="B147" s="177" t="s">
        <v>2887</v>
      </c>
      <c r="C147" s="177">
        <v>440</v>
      </c>
      <c r="D147" s="177">
        <v>95.52</v>
      </c>
      <c r="E147" s="177">
        <v>136</v>
      </c>
      <c r="F147" s="177">
        <v>143</v>
      </c>
      <c r="G147" s="177">
        <v>0</v>
      </c>
      <c r="H147" s="177">
        <v>3</v>
      </c>
      <c r="I147" s="177">
        <v>0</v>
      </c>
      <c r="J147" s="177">
        <v>5</v>
      </c>
      <c r="K147" s="177">
        <v>0</v>
      </c>
      <c r="L147" s="177">
        <v>3</v>
      </c>
      <c r="M147" s="177">
        <v>0</v>
      </c>
    </row>
    <row r="148" spans="1:13" x14ac:dyDescent="0.2">
      <c r="A148" s="177">
        <v>3051</v>
      </c>
      <c r="B148" s="177" t="s">
        <v>2888</v>
      </c>
      <c r="C148" s="177">
        <v>539</v>
      </c>
      <c r="D148" s="177">
        <v>95.23</v>
      </c>
      <c r="E148" s="177">
        <v>191</v>
      </c>
      <c r="F148" s="177">
        <v>133</v>
      </c>
      <c r="G148" s="177">
        <v>0</v>
      </c>
      <c r="H148" s="177">
        <v>5</v>
      </c>
      <c r="I148" s="177">
        <v>0</v>
      </c>
      <c r="J148" s="177">
        <v>19</v>
      </c>
      <c r="K148" s="177">
        <v>0</v>
      </c>
      <c r="L148" s="177">
        <v>6</v>
      </c>
      <c r="M148" s="177">
        <v>0</v>
      </c>
    </row>
    <row r="149" spans="1:13" x14ac:dyDescent="0.2">
      <c r="A149" s="177">
        <v>3061</v>
      </c>
      <c r="B149" s="177" t="s">
        <v>2889</v>
      </c>
      <c r="C149" s="177">
        <v>470</v>
      </c>
      <c r="D149" s="177">
        <v>96.4</v>
      </c>
      <c r="E149" s="177">
        <v>104</v>
      </c>
      <c r="F149" s="177">
        <v>107</v>
      </c>
      <c r="G149" s="177">
        <v>1</v>
      </c>
      <c r="H149" s="177">
        <v>7</v>
      </c>
      <c r="I149" s="177">
        <v>2</v>
      </c>
      <c r="J149" s="177">
        <v>30</v>
      </c>
      <c r="K149" s="177">
        <v>1</v>
      </c>
      <c r="L149" s="177">
        <v>8</v>
      </c>
      <c r="M149" s="177">
        <v>0</v>
      </c>
    </row>
    <row r="150" spans="1:13" x14ac:dyDescent="0.2">
      <c r="A150" s="177">
        <v>3100</v>
      </c>
      <c r="B150" s="177" t="s">
        <v>2890</v>
      </c>
      <c r="C150" s="177">
        <v>542</v>
      </c>
      <c r="D150" s="177">
        <v>95.94</v>
      </c>
      <c r="E150" s="177">
        <v>151</v>
      </c>
      <c r="F150" s="177">
        <v>109</v>
      </c>
      <c r="G150" s="177">
        <v>0</v>
      </c>
      <c r="H150" s="177">
        <v>0</v>
      </c>
      <c r="I150" s="177">
        <v>0</v>
      </c>
      <c r="J150" s="177">
        <v>0</v>
      </c>
      <c r="K150" s="177">
        <v>0</v>
      </c>
      <c r="L150" s="177">
        <v>0</v>
      </c>
      <c r="M150" s="177">
        <v>0</v>
      </c>
    </row>
    <row r="151" spans="1:13" x14ac:dyDescent="0.2">
      <c r="A151" s="177">
        <v>3101</v>
      </c>
      <c r="B151" s="177" t="s">
        <v>2891</v>
      </c>
      <c r="C151" s="177">
        <v>1192</v>
      </c>
      <c r="D151" s="177">
        <v>97.49</v>
      </c>
      <c r="E151" s="177">
        <v>138</v>
      </c>
      <c r="F151" s="177">
        <v>255</v>
      </c>
      <c r="G151" s="177">
        <v>0</v>
      </c>
      <c r="H151" s="177">
        <v>3</v>
      </c>
      <c r="I151" s="177">
        <v>0</v>
      </c>
      <c r="J151" s="177">
        <v>5</v>
      </c>
      <c r="K151" s="177">
        <v>0</v>
      </c>
      <c r="L151" s="177">
        <v>3</v>
      </c>
      <c r="M151" s="177">
        <v>0</v>
      </c>
    </row>
    <row r="152" spans="1:13" x14ac:dyDescent="0.2">
      <c r="A152" s="177">
        <v>3111</v>
      </c>
      <c r="B152" s="177" t="s">
        <v>2892</v>
      </c>
      <c r="C152" s="177">
        <v>549</v>
      </c>
      <c r="D152" s="177">
        <v>96.87</v>
      </c>
      <c r="E152" s="177">
        <v>118</v>
      </c>
      <c r="F152" s="177">
        <v>111</v>
      </c>
      <c r="G152" s="177">
        <v>0</v>
      </c>
      <c r="H152" s="177">
        <v>1</v>
      </c>
      <c r="I152" s="177">
        <v>0</v>
      </c>
      <c r="J152" s="177">
        <v>2</v>
      </c>
      <c r="K152" s="177">
        <v>0</v>
      </c>
      <c r="L152" s="177">
        <v>1</v>
      </c>
      <c r="M152" s="177">
        <v>0</v>
      </c>
    </row>
    <row r="153" spans="1:13" x14ac:dyDescent="0.2">
      <c r="A153" s="177">
        <v>3141</v>
      </c>
      <c r="B153" s="177" t="s">
        <v>2893</v>
      </c>
      <c r="C153" s="177">
        <v>1181</v>
      </c>
      <c r="D153" s="177">
        <v>96.15</v>
      </c>
      <c r="E153" s="177">
        <v>320</v>
      </c>
      <c r="F153" s="177">
        <v>165</v>
      </c>
      <c r="G153" s="177">
        <v>0</v>
      </c>
      <c r="H153" s="177">
        <v>0</v>
      </c>
      <c r="I153" s="177">
        <v>0</v>
      </c>
      <c r="J153" s="177">
        <v>0</v>
      </c>
      <c r="K153" s="177">
        <v>0</v>
      </c>
      <c r="L153" s="177">
        <v>0</v>
      </c>
      <c r="M153" s="177">
        <v>0</v>
      </c>
    </row>
    <row r="154" spans="1:13" x14ac:dyDescent="0.2">
      <c r="A154" s="177">
        <v>3181</v>
      </c>
      <c r="B154" s="177" t="s">
        <v>2894</v>
      </c>
      <c r="C154" s="177">
        <v>608</v>
      </c>
      <c r="D154" s="177">
        <v>95.62</v>
      </c>
      <c r="E154" s="177">
        <v>179</v>
      </c>
      <c r="F154" s="177">
        <v>113</v>
      </c>
      <c r="G154" s="177">
        <v>0</v>
      </c>
      <c r="H154" s="177">
        <v>4</v>
      </c>
      <c r="I154" s="177">
        <v>0</v>
      </c>
      <c r="J154" s="177">
        <v>18</v>
      </c>
      <c r="K154" s="177">
        <v>0</v>
      </c>
      <c r="L154" s="177">
        <v>4</v>
      </c>
      <c r="M154" s="177">
        <v>0</v>
      </c>
    </row>
    <row r="155" spans="1:13" x14ac:dyDescent="0.2">
      <c r="A155" s="177">
        <v>3191</v>
      </c>
      <c r="B155" s="177" t="s">
        <v>2895</v>
      </c>
      <c r="C155" s="177">
        <v>722</v>
      </c>
      <c r="D155" s="177">
        <v>97.15</v>
      </c>
      <c r="E155" s="177">
        <v>117</v>
      </c>
      <c r="F155" s="177">
        <v>271</v>
      </c>
      <c r="G155" s="177">
        <v>1</v>
      </c>
      <c r="H155" s="177">
        <v>3</v>
      </c>
      <c r="I155" s="177">
        <v>1</v>
      </c>
      <c r="J155" s="177">
        <v>24</v>
      </c>
      <c r="K155" s="177">
        <v>1</v>
      </c>
      <c r="L155" s="177">
        <v>3</v>
      </c>
      <c r="M155" s="177">
        <v>0</v>
      </c>
    </row>
    <row r="156" spans="1:13" x14ac:dyDescent="0.2">
      <c r="A156" s="177">
        <v>3241</v>
      </c>
      <c r="B156" s="177" t="s">
        <v>2896</v>
      </c>
      <c r="C156" s="177">
        <v>327</v>
      </c>
      <c r="D156" s="177">
        <v>94.99</v>
      </c>
      <c r="E156" s="177">
        <v>118</v>
      </c>
      <c r="F156" s="177">
        <v>66</v>
      </c>
      <c r="G156" s="177">
        <v>0</v>
      </c>
      <c r="H156" s="177">
        <v>2</v>
      </c>
      <c r="I156" s="177">
        <v>0</v>
      </c>
      <c r="J156" s="177">
        <v>5</v>
      </c>
      <c r="K156" s="177">
        <v>0</v>
      </c>
      <c r="L156" s="177">
        <v>2</v>
      </c>
      <c r="M156" s="177">
        <v>0</v>
      </c>
    </row>
    <row r="157" spans="1:13" x14ac:dyDescent="0.2">
      <c r="A157" s="177">
        <v>3261</v>
      </c>
      <c r="B157" s="177" t="s">
        <v>2897</v>
      </c>
      <c r="C157" s="177">
        <v>1250</v>
      </c>
      <c r="D157" s="177">
        <v>94.9</v>
      </c>
      <c r="E157" s="177">
        <v>491</v>
      </c>
      <c r="F157" s="177">
        <v>242</v>
      </c>
      <c r="G157" s="177">
        <v>0</v>
      </c>
      <c r="H157" s="177">
        <v>9</v>
      </c>
      <c r="I157" s="177">
        <v>0</v>
      </c>
      <c r="J157" s="177">
        <v>31</v>
      </c>
      <c r="K157" s="177">
        <v>0</v>
      </c>
      <c r="L157" s="177">
        <v>14</v>
      </c>
      <c r="M157" s="177">
        <v>0</v>
      </c>
    </row>
    <row r="158" spans="1:13" x14ac:dyDescent="0.2">
      <c r="A158" s="177">
        <v>3281</v>
      </c>
      <c r="B158" s="177" t="s">
        <v>2898</v>
      </c>
      <c r="C158" s="177">
        <v>1588</v>
      </c>
      <c r="D158" s="177">
        <v>96.84</v>
      </c>
      <c r="E158" s="177">
        <v>293</v>
      </c>
      <c r="F158" s="177">
        <v>325</v>
      </c>
      <c r="G158" s="177">
        <v>30</v>
      </c>
      <c r="H158" s="177">
        <v>30</v>
      </c>
      <c r="I158" s="177">
        <v>62</v>
      </c>
      <c r="J158" s="177">
        <v>100</v>
      </c>
      <c r="K158" s="177">
        <v>35</v>
      </c>
      <c r="L158" s="177">
        <v>39</v>
      </c>
      <c r="M158" s="177">
        <v>0</v>
      </c>
    </row>
    <row r="159" spans="1:13" x14ac:dyDescent="0.2">
      <c r="A159" s="177">
        <v>3301</v>
      </c>
      <c r="B159" s="177" t="s">
        <v>2899</v>
      </c>
      <c r="C159" s="177">
        <v>528</v>
      </c>
      <c r="D159" s="177">
        <v>93.57</v>
      </c>
      <c r="E159" s="177">
        <v>212</v>
      </c>
      <c r="F159" s="177">
        <v>146</v>
      </c>
      <c r="G159" s="177">
        <v>0</v>
      </c>
      <c r="H159" s="177">
        <v>11</v>
      </c>
      <c r="I159" s="177">
        <v>0</v>
      </c>
      <c r="J159" s="177">
        <v>59</v>
      </c>
      <c r="K159" s="177">
        <v>0</v>
      </c>
      <c r="L159" s="177">
        <v>13</v>
      </c>
      <c r="M159" s="177">
        <v>0</v>
      </c>
    </row>
    <row r="160" spans="1:13" x14ac:dyDescent="0.2">
      <c r="A160" s="177">
        <v>3341</v>
      </c>
      <c r="B160" s="177" t="s">
        <v>2900</v>
      </c>
      <c r="C160" s="177">
        <v>746</v>
      </c>
      <c r="D160" s="177">
        <v>96.42</v>
      </c>
      <c r="E160" s="177">
        <v>172</v>
      </c>
      <c r="F160" s="177">
        <v>195</v>
      </c>
      <c r="G160" s="177">
        <v>0</v>
      </c>
      <c r="H160" s="177">
        <v>8</v>
      </c>
      <c r="I160" s="177">
        <v>0</v>
      </c>
      <c r="J160" s="177">
        <v>20</v>
      </c>
      <c r="K160" s="177">
        <v>0</v>
      </c>
      <c r="L160" s="177">
        <v>8</v>
      </c>
      <c r="M160" s="177">
        <v>0</v>
      </c>
    </row>
    <row r="161" spans="1:13" x14ac:dyDescent="0.2">
      <c r="A161" s="177">
        <v>3381</v>
      </c>
      <c r="B161" s="177" t="s">
        <v>2901</v>
      </c>
      <c r="C161" s="177">
        <v>677</v>
      </c>
      <c r="D161" s="177">
        <v>96.23</v>
      </c>
      <c r="E161" s="177">
        <v>166</v>
      </c>
      <c r="F161" s="177">
        <v>106</v>
      </c>
      <c r="G161" s="177">
        <v>1</v>
      </c>
      <c r="H161" s="177">
        <v>11</v>
      </c>
      <c r="I161" s="177">
        <v>1</v>
      </c>
      <c r="J161" s="177">
        <v>44</v>
      </c>
      <c r="K161" s="177">
        <v>1</v>
      </c>
      <c r="L161" s="177">
        <v>18</v>
      </c>
      <c r="M161" s="177">
        <v>0</v>
      </c>
    </row>
    <row r="162" spans="1:13" x14ac:dyDescent="0.2">
      <c r="A162" s="177">
        <v>3421</v>
      </c>
      <c r="B162" s="177" t="s">
        <v>2902</v>
      </c>
      <c r="C162" s="177">
        <v>1208</v>
      </c>
      <c r="D162" s="177">
        <v>96.17</v>
      </c>
      <c r="E162" s="177">
        <v>334</v>
      </c>
      <c r="F162" s="177">
        <v>143</v>
      </c>
      <c r="G162" s="177">
        <v>152</v>
      </c>
      <c r="H162" s="177">
        <v>13</v>
      </c>
      <c r="I162" s="177">
        <v>742</v>
      </c>
      <c r="J162" s="177">
        <v>88</v>
      </c>
      <c r="K162" s="177">
        <v>300</v>
      </c>
      <c r="L162" s="177">
        <v>18</v>
      </c>
      <c r="M162" s="177">
        <v>0</v>
      </c>
    </row>
    <row r="163" spans="1:13" x14ac:dyDescent="0.2">
      <c r="A163" s="177">
        <v>3431</v>
      </c>
      <c r="B163" s="177" t="s">
        <v>2903</v>
      </c>
      <c r="C163" s="177">
        <v>719</v>
      </c>
      <c r="D163" s="177">
        <v>96.91</v>
      </c>
      <c r="E163" s="177">
        <v>119</v>
      </c>
      <c r="F163" s="177">
        <v>143</v>
      </c>
      <c r="G163" s="177">
        <v>0</v>
      </c>
      <c r="H163" s="177">
        <v>8</v>
      </c>
      <c r="I163" s="177">
        <v>0</v>
      </c>
      <c r="J163" s="177">
        <v>31</v>
      </c>
      <c r="K163" s="177">
        <v>0</v>
      </c>
      <c r="L163" s="177">
        <v>14</v>
      </c>
      <c r="M163" s="177">
        <v>0</v>
      </c>
    </row>
    <row r="164" spans="1:13" x14ac:dyDescent="0.2">
      <c r="A164" s="177">
        <v>3501</v>
      </c>
      <c r="B164" s="177" t="s">
        <v>2904</v>
      </c>
      <c r="C164" s="177">
        <v>495</v>
      </c>
      <c r="D164" s="177">
        <v>96.7</v>
      </c>
      <c r="E164" s="177">
        <v>103</v>
      </c>
      <c r="F164" s="177">
        <v>140</v>
      </c>
      <c r="G164" s="177">
        <v>3</v>
      </c>
      <c r="H164" s="177">
        <v>18</v>
      </c>
      <c r="I164" s="177">
        <v>4</v>
      </c>
      <c r="J164" s="177">
        <v>80</v>
      </c>
      <c r="K164" s="177">
        <v>3</v>
      </c>
      <c r="L164" s="177">
        <v>23</v>
      </c>
      <c r="M164" s="177">
        <v>0</v>
      </c>
    </row>
    <row r="165" spans="1:13" x14ac:dyDescent="0.2">
      <c r="A165" s="177">
        <v>3518</v>
      </c>
      <c r="B165" s="177" t="s">
        <v>2905</v>
      </c>
      <c r="C165" s="177">
        <v>4183</v>
      </c>
      <c r="D165" s="177">
        <v>0</v>
      </c>
      <c r="E165" s="177">
        <v>38</v>
      </c>
      <c r="F165" s="177">
        <v>24</v>
      </c>
      <c r="G165" s="177">
        <v>15</v>
      </c>
      <c r="H165" s="177">
        <v>31</v>
      </c>
      <c r="I165" s="177">
        <v>54</v>
      </c>
      <c r="J165" s="177">
        <v>263</v>
      </c>
      <c r="K165" s="177">
        <v>30</v>
      </c>
      <c r="L165" s="177">
        <v>62</v>
      </c>
      <c r="M165" s="177">
        <v>0</v>
      </c>
    </row>
    <row r="166" spans="1:13" x14ac:dyDescent="0.2">
      <c r="A166" s="177">
        <v>3541</v>
      </c>
      <c r="B166" s="177" t="s">
        <v>2906</v>
      </c>
      <c r="C166" s="177">
        <v>389</v>
      </c>
      <c r="D166" s="177">
        <v>94.87</v>
      </c>
      <c r="E166" s="177">
        <v>137</v>
      </c>
      <c r="F166" s="177">
        <v>157</v>
      </c>
      <c r="G166" s="177">
        <v>1</v>
      </c>
      <c r="H166" s="177">
        <v>68</v>
      </c>
      <c r="I166" s="177">
        <v>1</v>
      </c>
      <c r="J166" s="177">
        <v>251</v>
      </c>
      <c r="K166" s="177">
        <v>1</v>
      </c>
      <c r="L166" s="177">
        <v>118</v>
      </c>
      <c r="M166" s="177">
        <v>0</v>
      </c>
    </row>
    <row r="167" spans="1:13" x14ac:dyDescent="0.2">
      <c r="A167" s="177">
        <v>3581</v>
      </c>
      <c r="B167" s="177" t="s">
        <v>2907</v>
      </c>
      <c r="C167" s="177">
        <v>395</v>
      </c>
      <c r="D167" s="177">
        <v>95.37</v>
      </c>
      <c r="E167" s="177">
        <v>136</v>
      </c>
      <c r="F167" s="177">
        <v>125</v>
      </c>
      <c r="G167" s="177">
        <v>0</v>
      </c>
      <c r="H167" s="177">
        <v>3</v>
      </c>
      <c r="I167" s="177">
        <v>0</v>
      </c>
      <c r="J167" s="177">
        <v>5</v>
      </c>
      <c r="K167" s="177">
        <v>0</v>
      </c>
      <c r="L167" s="177">
        <v>3</v>
      </c>
      <c r="M167" s="177">
        <v>0</v>
      </c>
    </row>
    <row r="168" spans="1:13" x14ac:dyDescent="0.2">
      <c r="A168" s="177">
        <v>3600</v>
      </c>
      <c r="B168" s="177" t="s">
        <v>2908</v>
      </c>
      <c r="C168" s="177">
        <v>652</v>
      </c>
      <c r="D168" s="177">
        <v>94.05</v>
      </c>
      <c r="E168" s="177">
        <v>257</v>
      </c>
      <c r="F168" s="177">
        <v>96</v>
      </c>
      <c r="G168" s="177">
        <v>0</v>
      </c>
      <c r="H168" s="177">
        <v>49</v>
      </c>
      <c r="I168" s="177">
        <v>0</v>
      </c>
      <c r="J168" s="177">
        <v>133</v>
      </c>
      <c r="K168" s="177">
        <v>0</v>
      </c>
      <c r="L168" s="177">
        <v>70</v>
      </c>
      <c r="M168" s="177">
        <v>0</v>
      </c>
    </row>
    <row r="169" spans="1:13" x14ac:dyDescent="0.2">
      <c r="A169" s="177">
        <v>3610</v>
      </c>
      <c r="B169" s="177" t="s">
        <v>2909</v>
      </c>
      <c r="C169" s="177">
        <v>1556</v>
      </c>
      <c r="D169" s="177">
        <v>94.97</v>
      </c>
      <c r="E169" s="177">
        <v>584</v>
      </c>
      <c r="F169" s="177">
        <v>176</v>
      </c>
      <c r="G169" s="177">
        <v>32</v>
      </c>
      <c r="H169" s="177">
        <v>63</v>
      </c>
      <c r="I169" s="177">
        <v>47</v>
      </c>
      <c r="J169" s="177">
        <v>152</v>
      </c>
      <c r="K169" s="177">
        <v>37</v>
      </c>
      <c r="L169" s="177">
        <v>82</v>
      </c>
      <c r="M169" s="177">
        <v>0</v>
      </c>
    </row>
    <row r="170" spans="1:13" x14ac:dyDescent="0.2">
      <c r="A170" s="177">
        <v>3621</v>
      </c>
      <c r="B170" s="177" t="s">
        <v>2910</v>
      </c>
      <c r="C170" s="177">
        <v>1418</v>
      </c>
      <c r="D170" s="177">
        <v>95.21</v>
      </c>
      <c r="E170" s="177">
        <v>393</v>
      </c>
      <c r="F170" s="177">
        <v>154</v>
      </c>
      <c r="G170" s="177">
        <v>91</v>
      </c>
      <c r="H170" s="177">
        <v>101</v>
      </c>
      <c r="I170" s="177">
        <v>363</v>
      </c>
      <c r="J170" s="177">
        <v>654</v>
      </c>
      <c r="K170" s="177">
        <v>140</v>
      </c>
      <c r="L170" s="177">
        <v>142</v>
      </c>
      <c r="M170" s="177">
        <v>0</v>
      </c>
    </row>
    <row r="171" spans="1:13" x14ac:dyDescent="0.2">
      <c r="A171" s="177">
        <v>3661</v>
      </c>
      <c r="B171" s="177" t="s">
        <v>2911</v>
      </c>
      <c r="C171" s="177">
        <v>639</v>
      </c>
      <c r="D171" s="177">
        <v>97.03</v>
      </c>
      <c r="E171" s="177">
        <v>113</v>
      </c>
      <c r="F171" s="177">
        <v>196</v>
      </c>
      <c r="G171" s="177">
        <v>0</v>
      </c>
      <c r="H171" s="177">
        <v>7</v>
      </c>
      <c r="I171" s="177">
        <v>0</v>
      </c>
      <c r="J171" s="177">
        <v>23</v>
      </c>
      <c r="K171" s="177">
        <v>0</v>
      </c>
      <c r="L171" s="177">
        <v>7</v>
      </c>
      <c r="M171" s="177">
        <v>0</v>
      </c>
    </row>
    <row r="172" spans="1:13" x14ac:dyDescent="0.2">
      <c r="A172" s="177">
        <v>3701</v>
      </c>
      <c r="B172" s="177" t="s">
        <v>2912</v>
      </c>
      <c r="C172" s="177">
        <v>704</v>
      </c>
      <c r="D172" s="177">
        <v>96.79</v>
      </c>
      <c r="E172" s="177">
        <v>146</v>
      </c>
      <c r="F172" s="177">
        <v>212</v>
      </c>
      <c r="G172" s="177">
        <v>0</v>
      </c>
      <c r="H172" s="177">
        <v>16</v>
      </c>
      <c r="I172" s="177">
        <v>0</v>
      </c>
      <c r="J172" s="177">
        <v>66</v>
      </c>
      <c r="K172" s="177">
        <v>0</v>
      </c>
      <c r="L172" s="177">
        <v>26</v>
      </c>
      <c r="M172" s="177">
        <v>0</v>
      </c>
    </row>
    <row r="173" spans="1:13" x14ac:dyDescent="0.2">
      <c r="A173" s="177">
        <v>3741</v>
      </c>
      <c r="B173" s="177" t="s">
        <v>2913</v>
      </c>
      <c r="C173" s="177">
        <v>1059</v>
      </c>
      <c r="D173" s="177">
        <v>95.71</v>
      </c>
      <c r="E173" s="177">
        <v>323</v>
      </c>
      <c r="F173" s="177">
        <v>265</v>
      </c>
      <c r="G173" s="177">
        <v>0</v>
      </c>
      <c r="H173" s="177">
        <v>0</v>
      </c>
      <c r="I173" s="177">
        <v>0</v>
      </c>
      <c r="J173" s="177">
        <v>0</v>
      </c>
      <c r="K173" s="177">
        <v>0</v>
      </c>
      <c r="L173" s="177">
        <v>0</v>
      </c>
      <c r="M173" s="177">
        <v>0</v>
      </c>
    </row>
    <row r="174" spans="1:13" x14ac:dyDescent="0.2">
      <c r="A174" s="177">
        <v>3781</v>
      </c>
      <c r="B174" s="177" t="s">
        <v>2914</v>
      </c>
      <c r="C174" s="177">
        <v>355</v>
      </c>
      <c r="D174" s="177">
        <v>95.1</v>
      </c>
      <c r="E174" s="177">
        <v>111</v>
      </c>
      <c r="F174" s="177">
        <v>127</v>
      </c>
      <c r="G174" s="177">
        <v>2</v>
      </c>
      <c r="H174" s="177">
        <v>14</v>
      </c>
      <c r="I174" s="177">
        <v>3</v>
      </c>
      <c r="J174" s="177">
        <v>45</v>
      </c>
      <c r="K174" s="177">
        <v>2</v>
      </c>
      <c r="L174" s="177">
        <v>19</v>
      </c>
      <c r="M174" s="177">
        <v>0</v>
      </c>
    </row>
    <row r="175" spans="1:13" x14ac:dyDescent="0.2">
      <c r="A175" s="177">
        <v>3821</v>
      </c>
      <c r="B175" s="177" t="s">
        <v>3311</v>
      </c>
      <c r="C175" s="177">
        <v>408</v>
      </c>
      <c r="D175" s="177">
        <v>94.97</v>
      </c>
      <c r="E175" s="177">
        <v>137</v>
      </c>
      <c r="F175" s="177">
        <v>157</v>
      </c>
      <c r="G175" s="177">
        <v>0</v>
      </c>
      <c r="H175" s="177">
        <v>49</v>
      </c>
      <c r="I175" s="177">
        <v>0</v>
      </c>
      <c r="J175" s="177">
        <v>153</v>
      </c>
      <c r="K175" s="177">
        <v>0</v>
      </c>
      <c r="L175" s="177">
        <v>79</v>
      </c>
      <c r="M175" s="177">
        <v>0</v>
      </c>
    </row>
    <row r="176" spans="1:13" x14ac:dyDescent="0.2">
      <c r="A176" s="177">
        <v>3861</v>
      </c>
      <c r="B176" s="177" t="s">
        <v>2915</v>
      </c>
      <c r="C176" s="177">
        <v>395</v>
      </c>
      <c r="D176" s="177">
        <v>95.74</v>
      </c>
      <c r="E176" s="177">
        <v>143</v>
      </c>
      <c r="F176" s="177">
        <v>70</v>
      </c>
      <c r="G176" s="177">
        <v>1</v>
      </c>
      <c r="H176" s="177">
        <v>9</v>
      </c>
      <c r="I176" s="177">
        <v>2</v>
      </c>
      <c r="J176" s="177">
        <v>48</v>
      </c>
      <c r="K176" s="177">
        <v>1</v>
      </c>
      <c r="L176" s="177">
        <v>13</v>
      </c>
      <c r="M176" s="177">
        <v>0</v>
      </c>
    </row>
    <row r="177" spans="1:13" x14ac:dyDescent="0.2">
      <c r="A177" s="177">
        <v>3901</v>
      </c>
      <c r="B177" s="177" t="s">
        <v>2916</v>
      </c>
      <c r="C177" s="177">
        <v>689</v>
      </c>
      <c r="D177" s="177">
        <v>96.08</v>
      </c>
      <c r="E177" s="177">
        <v>165</v>
      </c>
      <c r="F177" s="177">
        <v>80</v>
      </c>
      <c r="G177" s="177">
        <v>0</v>
      </c>
      <c r="H177" s="177">
        <v>5</v>
      </c>
      <c r="I177" s="177">
        <v>0</v>
      </c>
      <c r="J177" s="177">
        <v>17</v>
      </c>
      <c r="K177" s="177">
        <v>0</v>
      </c>
      <c r="L177" s="177">
        <v>6</v>
      </c>
      <c r="M177" s="177">
        <v>0</v>
      </c>
    </row>
    <row r="178" spans="1:13" x14ac:dyDescent="0.2">
      <c r="A178" s="177">
        <v>3941</v>
      </c>
      <c r="B178" s="177" t="s">
        <v>2917</v>
      </c>
      <c r="C178" s="177">
        <v>659</v>
      </c>
      <c r="D178" s="177">
        <v>97.93</v>
      </c>
      <c r="E178" s="177">
        <v>70</v>
      </c>
      <c r="F178" s="177">
        <v>81</v>
      </c>
      <c r="G178" s="177">
        <v>0</v>
      </c>
      <c r="H178" s="177">
        <v>21</v>
      </c>
      <c r="I178" s="177">
        <v>0</v>
      </c>
      <c r="J178" s="177">
        <v>100</v>
      </c>
      <c r="K178" s="177">
        <v>0</v>
      </c>
      <c r="L178" s="177">
        <v>35</v>
      </c>
      <c r="M178" s="177">
        <v>0</v>
      </c>
    </row>
    <row r="179" spans="1:13" x14ac:dyDescent="0.2">
      <c r="A179" s="177">
        <v>3981</v>
      </c>
      <c r="B179" s="177" t="s">
        <v>2918</v>
      </c>
      <c r="C179" s="177">
        <v>676</v>
      </c>
      <c r="D179" s="177">
        <v>96.33</v>
      </c>
      <c r="E179" s="177">
        <v>167</v>
      </c>
      <c r="F179" s="177">
        <v>98</v>
      </c>
      <c r="G179" s="177">
        <v>0</v>
      </c>
      <c r="H179" s="177">
        <v>9</v>
      </c>
      <c r="I179" s="177">
        <v>0</v>
      </c>
      <c r="J179" s="177">
        <v>17</v>
      </c>
      <c r="K179" s="177">
        <v>0</v>
      </c>
      <c r="L179" s="177">
        <v>9</v>
      </c>
      <c r="M179" s="177">
        <v>0</v>
      </c>
    </row>
    <row r="180" spans="1:13" x14ac:dyDescent="0.2">
      <c r="A180" s="177">
        <v>4000</v>
      </c>
      <c r="B180" s="177" t="s">
        <v>2919</v>
      </c>
      <c r="C180" s="177">
        <v>251</v>
      </c>
      <c r="D180" s="177">
        <v>95.22</v>
      </c>
      <c r="E180" s="177">
        <v>81</v>
      </c>
      <c r="F180" s="177">
        <v>70</v>
      </c>
      <c r="G180" s="177">
        <v>0</v>
      </c>
      <c r="H180" s="177">
        <v>0</v>
      </c>
      <c r="I180" s="177">
        <v>0</v>
      </c>
      <c r="J180" s="177">
        <v>0</v>
      </c>
      <c r="K180" s="177">
        <v>0</v>
      </c>
      <c r="L180" s="177">
        <v>0</v>
      </c>
      <c r="M180" s="177">
        <v>0</v>
      </c>
    </row>
    <row r="181" spans="1:13" x14ac:dyDescent="0.2">
      <c r="A181" s="177">
        <v>4001</v>
      </c>
      <c r="B181" s="177" t="s">
        <v>2920</v>
      </c>
      <c r="C181" s="177">
        <v>537</v>
      </c>
      <c r="D181" s="177">
        <v>96.95</v>
      </c>
      <c r="E181" s="177">
        <v>122</v>
      </c>
      <c r="F181" s="177">
        <v>39</v>
      </c>
      <c r="G181" s="177">
        <v>0</v>
      </c>
      <c r="H181" s="177">
        <v>3</v>
      </c>
      <c r="I181" s="177">
        <v>0</v>
      </c>
      <c r="J181" s="177">
        <v>7</v>
      </c>
      <c r="K181" s="177">
        <v>0</v>
      </c>
      <c r="L181" s="177">
        <v>3</v>
      </c>
      <c r="M181" s="177">
        <v>0</v>
      </c>
    </row>
    <row r="182" spans="1:13" x14ac:dyDescent="0.2">
      <c r="A182" s="177">
        <v>4021</v>
      </c>
      <c r="B182" s="177" t="s">
        <v>2921</v>
      </c>
      <c r="C182" s="177">
        <v>740</v>
      </c>
      <c r="D182" s="177">
        <v>96.67</v>
      </c>
      <c r="E182" s="177">
        <v>143</v>
      </c>
      <c r="F182" s="177">
        <v>108</v>
      </c>
      <c r="G182" s="177">
        <v>1</v>
      </c>
      <c r="H182" s="177">
        <v>29</v>
      </c>
      <c r="I182" s="177">
        <v>3</v>
      </c>
      <c r="J182" s="177">
        <v>92</v>
      </c>
      <c r="K182" s="177">
        <v>1</v>
      </c>
      <c r="L182" s="177">
        <v>31</v>
      </c>
      <c r="M182" s="177">
        <v>0</v>
      </c>
    </row>
    <row r="183" spans="1:13" x14ac:dyDescent="0.2">
      <c r="A183" s="177">
        <v>4031</v>
      </c>
      <c r="B183" s="177" t="s">
        <v>2922</v>
      </c>
      <c r="C183" s="177">
        <v>1357</v>
      </c>
      <c r="D183" s="177">
        <v>95.01</v>
      </c>
      <c r="E183" s="177">
        <v>465</v>
      </c>
      <c r="F183" s="177">
        <v>229</v>
      </c>
      <c r="G183" s="177">
        <v>1</v>
      </c>
      <c r="H183" s="177">
        <v>57</v>
      </c>
      <c r="I183" s="177">
        <v>2</v>
      </c>
      <c r="J183" s="177">
        <v>213</v>
      </c>
      <c r="K183" s="177">
        <v>1</v>
      </c>
      <c r="L183" s="177">
        <v>82</v>
      </c>
      <c r="M183" s="177">
        <v>0</v>
      </c>
    </row>
    <row r="184" spans="1:13" x14ac:dyDescent="0.2">
      <c r="A184" s="177">
        <v>4061</v>
      </c>
      <c r="B184" s="177" t="s">
        <v>2923</v>
      </c>
      <c r="C184" s="177">
        <v>884</v>
      </c>
      <c r="D184" s="177">
        <v>96.23</v>
      </c>
      <c r="E184" s="177">
        <v>179</v>
      </c>
      <c r="F184" s="177">
        <v>231</v>
      </c>
      <c r="G184" s="177">
        <v>0</v>
      </c>
      <c r="H184" s="177">
        <v>4</v>
      </c>
      <c r="I184" s="177">
        <v>0</v>
      </c>
      <c r="J184" s="177">
        <v>18</v>
      </c>
      <c r="K184" s="177">
        <v>0</v>
      </c>
      <c r="L184" s="177">
        <v>8</v>
      </c>
      <c r="M184" s="177">
        <v>0</v>
      </c>
    </row>
    <row r="185" spans="1:13" x14ac:dyDescent="0.2">
      <c r="A185" s="177">
        <v>4070</v>
      </c>
      <c r="B185" s="177" t="s">
        <v>2924</v>
      </c>
      <c r="C185" s="177">
        <v>150</v>
      </c>
      <c r="D185" s="177">
        <v>77.63</v>
      </c>
      <c r="E185" s="177">
        <v>109</v>
      </c>
      <c r="F185" s="177">
        <v>1</v>
      </c>
      <c r="G185" s="177">
        <v>0</v>
      </c>
      <c r="H185" s="177">
        <v>0</v>
      </c>
      <c r="I185" s="177">
        <v>0</v>
      </c>
      <c r="J185" s="177">
        <v>0</v>
      </c>
      <c r="K185" s="177">
        <v>0</v>
      </c>
      <c r="L185" s="177">
        <v>0</v>
      </c>
      <c r="M185" s="177">
        <v>0</v>
      </c>
    </row>
    <row r="186" spans="1:13" x14ac:dyDescent="0.2">
      <c r="A186" s="177">
        <v>4071</v>
      </c>
      <c r="B186" s="177" t="s">
        <v>2925</v>
      </c>
      <c r="C186" s="177">
        <v>376</v>
      </c>
      <c r="D186" s="177">
        <v>95.68</v>
      </c>
      <c r="E186" s="177">
        <v>108</v>
      </c>
      <c r="F186" s="177">
        <v>95</v>
      </c>
      <c r="G186" s="177">
        <v>0</v>
      </c>
      <c r="H186" s="177">
        <v>7</v>
      </c>
      <c r="I186" s="177">
        <v>0</v>
      </c>
      <c r="J186" s="177">
        <v>27</v>
      </c>
      <c r="K186" s="177">
        <v>0</v>
      </c>
      <c r="L186" s="177">
        <v>8</v>
      </c>
      <c r="M186" s="177">
        <v>0</v>
      </c>
    </row>
    <row r="187" spans="1:13" x14ac:dyDescent="0.2">
      <c r="A187" s="177">
        <v>4081</v>
      </c>
      <c r="B187" s="177" t="s">
        <v>2926</v>
      </c>
      <c r="C187" s="177">
        <v>94</v>
      </c>
      <c r="D187" s="177">
        <v>95.19</v>
      </c>
      <c r="E187" s="177">
        <v>28</v>
      </c>
      <c r="F187" s="177">
        <v>51</v>
      </c>
      <c r="G187" s="177">
        <v>0</v>
      </c>
      <c r="H187" s="177">
        <v>0</v>
      </c>
      <c r="I187" s="177">
        <v>0</v>
      </c>
      <c r="J187" s="177">
        <v>0</v>
      </c>
      <c r="K187" s="177">
        <v>0</v>
      </c>
      <c r="L187" s="177">
        <v>0</v>
      </c>
      <c r="M187" s="177">
        <v>0</v>
      </c>
    </row>
    <row r="188" spans="1:13" x14ac:dyDescent="0.2">
      <c r="A188" s="177">
        <v>4091</v>
      </c>
      <c r="B188" s="177" t="s">
        <v>2927</v>
      </c>
      <c r="C188" s="177">
        <v>583</v>
      </c>
      <c r="D188" s="177">
        <v>96.7</v>
      </c>
      <c r="E188" s="177">
        <v>131</v>
      </c>
      <c r="F188" s="177">
        <v>99</v>
      </c>
      <c r="G188" s="177">
        <v>0</v>
      </c>
      <c r="H188" s="177">
        <v>1</v>
      </c>
      <c r="I188" s="177">
        <v>0</v>
      </c>
      <c r="J188" s="177">
        <v>2</v>
      </c>
      <c r="K188" s="177">
        <v>0</v>
      </c>
      <c r="L188" s="177">
        <v>1</v>
      </c>
      <c r="M188" s="177">
        <v>0</v>
      </c>
    </row>
    <row r="189" spans="1:13" x14ac:dyDescent="0.2">
      <c r="A189" s="177">
        <v>4121</v>
      </c>
      <c r="B189" s="177" t="s">
        <v>2928</v>
      </c>
      <c r="C189" s="177">
        <v>395</v>
      </c>
      <c r="D189" s="177">
        <v>93.76</v>
      </c>
      <c r="E189" s="177">
        <v>174</v>
      </c>
      <c r="F189" s="177">
        <v>121</v>
      </c>
      <c r="G189" s="177">
        <v>0</v>
      </c>
      <c r="H189" s="177">
        <v>31</v>
      </c>
      <c r="I189" s="177">
        <v>0</v>
      </c>
      <c r="J189" s="177">
        <v>165</v>
      </c>
      <c r="K189" s="177">
        <v>0</v>
      </c>
      <c r="L189" s="177">
        <v>44</v>
      </c>
      <c r="M189" s="177">
        <v>0</v>
      </c>
    </row>
    <row r="190" spans="1:13" x14ac:dyDescent="0.2">
      <c r="A190" s="177">
        <v>4171</v>
      </c>
      <c r="B190" s="177" t="s">
        <v>2929</v>
      </c>
      <c r="C190" s="177">
        <v>437</v>
      </c>
      <c r="D190" s="177">
        <v>94.12</v>
      </c>
      <c r="E190" s="177">
        <v>172</v>
      </c>
      <c r="F190" s="177">
        <v>177</v>
      </c>
      <c r="G190" s="177">
        <v>0</v>
      </c>
      <c r="H190" s="177">
        <v>14</v>
      </c>
      <c r="I190" s="177">
        <v>0</v>
      </c>
      <c r="J190" s="177">
        <v>69</v>
      </c>
      <c r="K190" s="177">
        <v>0</v>
      </c>
      <c r="L190" s="177">
        <v>20</v>
      </c>
      <c r="M190" s="177">
        <v>0</v>
      </c>
    </row>
    <row r="191" spans="1:13" x14ac:dyDescent="0.2">
      <c r="A191" s="177">
        <v>4221</v>
      </c>
      <c r="B191" s="177" t="s">
        <v>2930</v>
      </c>
      <c r="C191" s="177">
        <v>628</v>
      </c>
      <c r="D191" s="177">
        <v>97.32</v>
      </c>
      <c r="E191" s="177">
        <v>113</v>
      </c>
      <c r="F191" s="177">
        <v>96</v>
      </c>
      <c r="G191" s="177">
        <v>5</v>
      </c>
      <c r="H191" s="177">
        <v>12</v>
      </c>
      <c r="I191" s="177">
        <v>15</v>
      </c>
      <c r="J191" s="177">
        <v>50</v>
      </c>
      <c r="K191" s="177">
        <v>7</v>
      </c>
      <c r="L191" s="177">
        <v>19</v>
      </c>
      <c r="M191" s="177">
        <v>0</v>
      </c>
    </row>
    <row r="192" spans="1:13" x14ac:dyDescent="0.2">
      <c r="A192" s="177">
        <v>4241</v>
      </c>
      <c r="B192" s="177" t="s">
        <v>2931</v>
      </c>
      <c r="C192" s="177">
        <v>951</v>
      </c>
      <c r="D192" s="177">
        <v>96.44</v>
      </c>
      <c r="E192" s="177">
        <v>248</v>
      </c>
      <c r="F192" s="177">
        <v>202</v>
      </c>
      <c r="G192" s="177">
        <v>5</v>
      </c>
      <c r="H192" s="177">
        <v>6</v>
      </c>
      <c r="I192" s="177">
        <v>5</v>
      </c>
      <c r="J192" s="177">
        <v>11</v>
      </c>
      <c r="K192" s="177">
        <v>5</v>
      </c>
      <c r="L192" s="177">
        <v>7</v>
      </c>
      <c r="M192" s="177">
        <v>0</v>
      </c>
    </row>
    <row r="193" spans="1:13" x14ac:dyDescent="0.2">
      <c r="A193" s="177">
        <v>4261</v>
      </c>
      <c r="B193" s="177" t="s">
        <v>2932</v>
      </c>
      <c r="C193" s="177">
        <v>780</v>
      </c>
      <c r="D193" s="177">
        <v>97</v>
      </c>
      <c r="E193" s="177">
        <v>144</v>
      </c>
      <c r="F193" s="177">
        <v>132</v>
      </c>
      <c r="G193" s="177">
        <v>0</v>
      </c>
      <c r="H193" s="177">
        <v>1</v>
      </c>
      <c r="I193" s="177">
        <v>0</v>
      </c>
      <c r="J193" s="177">
        <v>2</v>
      </c>
      <c r="K193" s="177">
        <v>0</v>
      </c>
      <c r="L193" s="177">
        <v>1</v>
      </c>
      <c r="M193" s="177">
        <v>0</v>
      </c>
    </row>
    <row r="194" spans="1:13" x14ac:dyDescent="0.2">
      <c r="A194" s="177">
        <v>4281</v>
      </c>
      <c r="B194" s="177" t="s">
        <v>2933</v>
      </c>
      <c r="C194" s="177">
        <v>1006</v>
      </c>
      <c r="D194" s="177">
        <v>96.39</v>
      </c>
      <c r="E194" s="177">
        <v>226</v>
      </c>
      <c r="F194" s="177">
        <v>221</v>
      </c>
      <c r="G194" s="177">
        <v>4</v>
      </c>
      <c r="H194" s="177">
        <v>8</v>
      </c>
      <c r="I194" s="177">
        <v>4</v>
      </c>
      <c r="J194" s="177">
        <v>27</v>
      </c>
      <c r="K194" s="177">
        <v>4</v>
      </c>
      <c r="L194" s="177">
        <v>10</v>
      </c>
      <c r="M194" s="177">
        <v>0</v>
      </c>
    </row>
    <row r="195" spans="1:13" x14ac:dyDescent="0.2">
      <c r="A195" s="177">
        <v>4301</v>
      </c>
      <c r="B195" s="177" t="s">
        <v>2934</v>
      </c>
      <c r="C195" s="177">
        <v>449</v>
      </c>
      <c r="D195" s="177">
        <v>96.23</v>
      </c>
      <c r="E195" s="177">
        <v>99</v>
      </c>
      <c r="F195" s="177">
        <v>120</v>
      </c>
      <c r="G195" s="177">
        <v>0</v>
      </c>
      <c r="H195" s="177">
        <v>6</v>
      </c>
      <c r="I195" s="177">
        <v>0</v>
      </c>
      <c r="J195" s="177">
        <v>34</v>
      </c>
      <c r="K195" s="177">
        <v>0</v>
      </c>
      <c r="L195" s="177">
        <v>8</v>
      </c>
      <c r="M195" s="177">
        <v>0</v>
      </c>
    </row>
    <row r="196" spans="1:13" x14ac:dyDescent="0.2">
      <c r="A196" s="177">
        <v>4341</v>
      </c>
      <c r="B196" s="177" t="s">
        <v>2935</v>
      </c>
      <c r="C196" s="177">
        <v>400</v>
      </c>
      <c r="D196" s="177">
        <v>96.39</v>
      </c>
      <c r="E196" s="177">
        <v>85</v>
      </c>
      <c r="F196" s="177">
        <v>117</v>
      </c>
      <c r="G196" s="177">
        <v>0</v>
      </c>
      <c r="H196" s="177">
        <v>14</v>
      </c>
      <c r="I196" s="177">
        <v>0</v>
      </c>
      <c r="J196" s="177">
        <v>38</v>
      </c>
      <c r="K196" s="177">
        <v>0</v>
      </c>
      <c r="L196" s="177">
        <v>18</v>
      </c>
      <c r="M196" s="177">
        <v>0</v>
      </c>
    </row>
    <row r="197" spans="1:13" x14ac:dyDescent="0.2">
      <c r="A197" s="177">
        <v>4381</v>
      </c>
      <c r="B197" s="177" t="s">
        <v>2936</v>
      </c>
      <c r="C197" s="177">
        <v>808</v>
      </c>
      <c r="D197" s="177">
        <v>95.8</v>
      </c>
      <c r="E197" s="177">
        <v>201</v>
      </c>
      <c r="F197" s="177">
        <v>168</v>
      </c>
      <c r="G197" s="177">
        <v>25</v>
      </c>
      <c r="H197" s="177">
        <v>39</v>
      </c>
      <c r="I197" s="177">
        <v>43</v>
      </c>
      <c r="J197" s="177">
        <v>191</v>
      </c>
      <c r="K197" s="177">
        <v>28</v>
      </c>
      <c r="L197" s="177">
        <v>63</v>
      </c>
      <c r="M197" s="177">
        <v>0</v>
      </c>
    </row>
    <row r="198" spans="1:13" x14ac:dyDescent="0.2">
      <c r="A198" s="177">
        <v>4391</v>
      </c>
      <c r="B198" s="177" t="s">
        <v>3312</v>
      </c>
      <c r="C198" s="177">
        <v>647</v>
      </c>
      <c r="D198" s="177">
        <v>95.6</v>
      </c>
      <c r="E198" s="177">
        <v>186</v>
      </c>
      <c r="F198" s="177">
        <v>124</v>
      </c>
      <c r="G198" s="177">
        <v>1</v>
      </c>
      <c r="H198" s="177">
        <v>18</v>
      </c>
      <c r="I198" s="177">
        <v>3</v>
      </c>
      <c r="J198" s="177">
        <v>66</v>
      </c>
      <c r="K198" s="177">
        <v>1</v>
      </c>
      <c r="L198" s="177">
        <v>27</v>
      </c>
      <c r="M198" s="177">
        <v>0</v>
      </c>
    </row>
    <row r="199" spans="1:13" x14ac:dyDescent="0.2">
      <c r="A199" s="177">
        <v>4401</v>
      </c>
      <c r="B199" s="177" t="s">
        <v>2937</v>
      </c>
      <c r="C199" s="177">
        <v>464</v>
      </c>
      <c r="D199" s="177">
        <v>93.46</v>
      </c>
      <c r="E199" s="177">
        <v>215</v>
      </c>
      <c r="F199" s="177">
        <v>143</v>
      </c>
      <c r="G199" s="177">
        <v>0</v>
      </c>
      <c r="H199" s="177">
        <v>34</v>
      </c>
      <c r="I199" s="177">
        <v>0</v>
      </c>
      <c r="J199" s="177">
        <v>120</v>
      </c>
      <c r="K199" s="177">
        <v>0</v>
      </c>
      <c r="L199" s="177">
        <v>43</v>
      </c>
      <c r="M199" s="177">
        <v>0</v>
      </c>
    </row>
    <row r="200" spans="1:13" x14ac:dyDescent="0.2">
      <c r="A200" s="177">
        <v>4421</v>
      </c>
      <c r="B200" s="177" t="s">
        <v>2938</v>
      </c>
      <c r="C200" s="177">
        <v>993</v>
      </c>
      <c r="D200" s="177">
        <v>96.42</v>
      </c>
      <c r="E200" s="177">
        <v>232</v>
      </c>
      <c r="F200" s="177">
        <v>244</v>
      </c>
      <c r="G200" s="177">
        <v>4</v>
      </c>
      <c r="H200" s="177">
        <v>0</v>
      </c>
      <c r="I200" s="177">
        <v>5</v>
      </c>
      <c r="J200" s="177">
        <v>0</v>
      </c>
      <c r="K200" s="177">
        <v>5</v>
      </c>
      <c r="L200" s="177">
        <v>0</v>
      </c>
      <c r="M200" s="177">
        <v>0</v>
      </c>
    </row>
    <row r="201" spans="1:13" x14ac:dyDescent="0.2">
      <c r="A201" s="177">
        <v>4441</v>
      </c>
      <c r="B201" s="177" t="s">
        <v>2939</v>
      </c>
      <c r="C201" s="177">
        <v>518</v>
      </c>
      <c r="D201" s="177">
        <v>96.47</v>
      </c>
      <c r="E201" s="177">
        <v>127</v>
      </c>
      <c r="F201" s="177">
        <v>170</v>
      </c>
      <c r="G201" s="177">
        <v>0</v>
      </c>
      <c r="H201" s="177">
        <v>21</v>
      </c>
      <c r="I201" s="177">
        <v>0</v>
      </c>
      <c r="J201" s="177">
        <v>65</v>
      </c>
      <c r="K201" s="177">
        <v>0</v>
      </c>
      <c r="L201" s="177">
        <v>35</v>
      </c>
      <c r="M201" s="177">
        <v>0</v>
      </c>
    </row>
    <row r="202" spans="1:13" x14ac:dyDescent="0.2">
      <c r="A202" s="177">
        <v>4461</v>
      </c>
      <c r="B202" s="177" t="s">
        <v>2940</v>
      </c>
      <c r="C202" s="177">
        <v>349</v>
      </c>
      <c r="D202" s="177">
        <v>94.63</v>
      </c>
      <c r="E202" s="177">
        <v>134</v>
      </c>
      <c r="F202" s="177">
        <v>139</v>
      </c>
      <c r="G202" s="177">
        <v>2</v>
      </c>
      <c r="H202" s="177">
        <v>20</v>
      </c>
      <c r="I202" s="177">
        <v>2</v>
      </c>
      <c r="J202" s="177">
        <v>77</v>
      </c>
      <c r="K202" s="177">
        <v>2</v>
      </c>
      <c r="L202" s="177">
        <v>31</v>
      </c>
      <c r="M202" s="177">
        <v>0</v>
      </c>
    </row>
    <row r="203" spans="1:13" x14ac:dyDescent="0.2">
      <c r="A203" s="177">
        <v>4491</v>
      </c>
      <c r="B203" s="177" t="s">
        <v>2941</v>
      </c>
      <c r="C203" s="177">
        <v>822</v>
      </c>
      <c r="D203" s="177">
        <v>95.32</v>
      </c>
      <c r="E203" s="177">
        <v>230</v>
      </c>
      <c r="F203" s="177">
        <v>221</v>
      </c>
      <c r="G203" s="177">
        <v>20</v>
      </c>
      <c r="H203" s="177">
        <v>80</v>
      </c>
      <c r="I203" s="177">
        <v>27</v>
      </c>
      <c r="J203" s="177">
        <v>309</v>
      </c>
      <c r="K203" s="177">
        <v>25</v>
      </c>
      <c r="L203" s="177">
        <v>110</v>
      </c>
      <c r="M203" s="177">
        <v>0</v>
      </c>
    </row>
    <row r="204" spans="1:13" x14ac:dyDescent="0.2">
      <c r="A204" s="177">
        <v>4501</v>
      </c>
      <c r="B204" s="177" t="s">
        <v>2942</v>
      </c>
      <c r="C204" s="177">
        <v>469</v>
      </c>
      <c r="D204" s="177">
        <v>95.04</v>
      </c>
      <c r="E204" s="177">
        <v>187</v>
      </c>
      <c r="F204" s="177">
        <v>107</v>
      </c>
      <c r="G204" s="177">
        <v>0</v>
      </c>
      <c r="H204" s="177">
        <v>5</v>
      </c>
      <c r="I204" s="177">
        <v>0</v>
      </c>
      <c r="J204" s="177">
        <v>19</v>
      </c>
      <c r="K204" s="177">
        <v>0</v>
      </c>
      <c r="L204" s="177">
        <v>5</v>
      </c>
      <c r="M204" s="177">
        <v>0</v>
      </c>
    </row>
    <row r="205" spans="1:13" x14ac:dyDescent="0.2">
      <c r="A205" s="177">
        <v>4511</v>
      </c>
      <c r="B205" s="177" t="s">
        <v>2943</v>
      </c>
      <c r="C205" s="177">
        <v>818</v>
      </c>
      <c r="D205" s="177">
        <v>96.46</v>
      </c>
      <c r="E205" s="177">
        <v>199</v>
      </c>
      <c r="F205" s="177">
        <v>167</v>
      </c>
      <c r="G205" s="177">
        <v>0</v>
      </c>
      <c r="H205" s="177">
        <v>0</v>
      </c>
      <c r="I205" s="177">
        <v>0</v>
      </c>
      <c r="J205" s="177">
        <v>0</v>
      </c>
      <c r="K205" s="177">
        <v>0</v>
      </c>
      <c r="L205" s="177">
        <v>0</v>
      </c>
      <c r="M205" s="177">
        <v>0</v>
      </c>
    </row>
    <row r="206" spans="1:13" x14ac:dyDescent="0.2">
      <c r="A206" s="177">
        <v>4541</v>
      </c>
      <c r="B206" s="177" t="s">
        <v>2944</v>
      </c>
      <c r="C206" s="177">
        <v>447</v>
      </c>
      <c r="D206" s="177">
        <v>95.57</v>
      </c>
      <c r="E206" s="177">
        <v>127</v>
      </c>
      <c r="F206" s="177">
        <v>89</v>
      </c>
      <c r="G206" s="177">
        <v>2</v>
      </c>
      <c r="H206" s="177">
        <v>43</v>
      </c>
      <c r="I206" s="177">
        <v>2</v>
      </c>
      <c r="J206" s="177">
        <v>98</v>
      </c>
      <c r="K206" s="177">
        <v>2</v>
      </c>
      <c r="L206" s="177">
        <v>60</v>
      </c>
      <c r="M206" s="177">
        <v>0</v>
      </c>
    </row>
    <row r="207" spans="1:13" x14ac:dyDescent="0.2">
      <c r="A207" s="177">
        <v>4581</v>
      </c>
      <c r="B207" s="177" t="s">
        <v>2945</v>
      </c>
      <c r="C207" s="177">
        <v>953</v>
      </c>
      <c r="D207" s="177">
        <v>95.12</v>
      </c>
      <c r="E207" s="177">
        <v>331</v>
      </c>
      <c r="F207" s="177">
        <v>179</v>
      </c>
      <c r="G207" s="177">
        <v>0</v>
      </c>
      <c r="H207" s="177">
        <v>26</v>
      </c>
      <c r="I207" s="177">
        <v>0</v>
      </c>
      <c r="J207" s="177">
        <v>78</v>
      </c>
      <c r="K207" s="177">
        <v>0</v>
      </c>
      <c r="L207" s="177">
        <v>33</v>
      </c>
      <c r="M207" s="177">
        <v>0</v>
      </c>
    </row>
    <row r="208" spans="1:13" x14ac:dyDescent="0.2">
      <c r="A208" s="177">
        <v>4611</v>
      </c>
      <c r="B208" s="177" t="s">
        <v>2946</v>
      </c>
      <c r="C208" s="177">
        <v>763</v>
      </c>
      <c r="D208" s="177">
        <v>95.8</v>
      </c>
      <c r="E208" s="177">
        <v>230</v>
      </c>
      <c r="F208" s="177">
        <v>154</v>
      </c>
      <c r="G208" s="177">
        <v>2</v>
      </c>
      <c r="H208" s="177">
        <v>2</v>
      </c>
      <c r="I208" s="177">
        <v>3</v>
      </c>
      <c r="J208" s="177">
        <v>6</v>
      </c>
      <c r="K208" s="177">
        <v>2</v>
      </c>
      <c r="L208" s="177">
        <v>3</v>
      </c>
      <c r="M208" s="177">
        <v>0</v>
      </c>
    </row>
    <row r="209" spans="1:13" x14ac:dyDescent="0.2">
      <c r="A209" s="177">
        <v>4651</v>
      </c>
      <c r="B209" s="177" t="s">
        <v>2947</v>
      </c>
      <c r="C209" s="177">
        <v>292</v>
      </c>
      <c r="D209" s="177">
        <v>95.41</v>
      </c>
      <c r="E209" s="177">
        <v>94</v>
      </c>
      <c r="F209" s="177">
        <v>103</v>
      </c>
      <c r="G209" s="177">
        <v>1</v>
      </c>
      <c r="H209" s="177">
        <v>9</v>
      </c>
      <c r="I209" s="177">
        <v>1</v>
      </c>
      <c r="J209" s="177">
        <v>18</v>
      </c>
      <c r="K209" s="177">
        <v>1</v>
      </c>
      <c r="L209" s="177">
        <v>12</v>
      </c>
      <c r="M209" s="177">
        <v>0</v>
      </c>
    </row>
    <row r="210" spans="1:13" x14ac:dyDescent="0.2">
      <c r="A210" s="177">
        <v>4681</v>
      </c>
      <c r="B210" s="177" t="s">
        <v>2948</v>
      </c>
      <c r="C210" s="177">
        <v>978</v>
      </c>
      <c r="D210" s="177">
        <v>96.15</v>
      </c>
      <c r="E210" s="177">
        <v>235</v>
      </c>
      <c r="F210" s="177">
        <v>158</v>
      </c>
      <c r="G210" s="177">
        <v>0</v>
      </c>
      <c r="H210" s="177">
        <v>26</v>
      </c>
      <c r="I210" s="177">
        <v>0</v>
      </c>
      <c r="J210" s="177">
        <v>67</v>
      </c>
      <c r="K210" s="177">
        <v>0</v>
      </c>
      <c r="L210" s="177">
        <v>35</v>
      </c>
      <c r="M210" s="177">
        <v>0</v>
      </c>
    </row>
    <row r="211" spans="1:13" x14ac:dyDescent="0.2">
      <c r="A211" s="177">
        <v>4691</v>
      </c>
      <c r="B211" s="177" t="s">
        <v>2949</v>
      </c>
      <c r="C211" s="177">
        <v>992</v>
      </c>
      <c r="D211" s="177">
        <v>96.04</v>
      </c>
      <c r="E211" s="177">
        <v>285</v>
      </c>
      <c r="F211" s="177">
        <v>155</v>
      </c>
      <c r="G211" s="177">
        <v>46</v>
      </c>
      <c r="H211" s="177">
        <v>22</v>
      </c>
      <c r="I211" s="177">
        <v>118</v>
      </c>
      <c r="J211" s="177">
        <v>63</v>
      </c>
      <c r="K211" s="177">
        <v>57</v>
      </c>
      <c r="L211" s="177">
        <v>26</v>
      </c>
      <c r="M211" s="177">
        <v>0</v>
      </c>
    </row>
    <row r="212" spans="1:13" x14ac:dyDescent="0.2">
      <c r="A212" s="177">
        <v>4721</v>
      </c>
      <c r="B212" s="177" t="s">
        <v>2950</v>
      </c>
      <c r="C212" s="177">
        <v>466</v>
      </c>
      <c r="D212" s="177">
        <v>96.93</v>
      </c>
      <c r="E212" s="177">
        <v>87</v>
      </c>
      <c r="F212" s="177">
        <v>108</v>
      </c>
      <c r="G212" s="177">
        <v>0</v>
      </c>
      <c r="H212" s="177">
        <v>0</v>
      </c>
      <c r="I212" s="177">
        <v>0</v>
      </c>
      <c r="J212" s="177">
        <v>0</v>
      </c>
      <c r="K212" s="177">
        <v>0</v>
      </c>
      <c r="L212" s="177">
        <v>0</v>
      </c>
      <c r="M212" s="177">
        <v>0</v>
      </c>
    </row>
    <row r="213" spans="1:13" x14ac:dyDescent="0.2">
      <c r="A213" s="177">
        <v>4741</v>
      </c>
      <c r="B213" s="177" t="s">
        <v>2951</v>
      </c>
      <c r="C213" s="177">
        <v>722</v>
      </c>
      <c r="D213" s="177">
        <v>96.53</v>
      </c>
      <c r="E213" s="177">
        <v>153</v>
      </c>
      <c r="F213" s="177">
        <v>186</v>
      </c>
      <c r="G213" s="177">
        <v>3</v>
      </c>
      <c r="H213" s="177">
        <v>2</v>
      </c>
      <c r="I213" s="177">
        <v>3</v>
      </c>
      <c r="J213" s="177">
        <v>10</v>
      </c>
      <c r="K213" s="177">
        <v>3</v>
      </c>
      <c r="L213" s="177">
        <v>4</v>
      </c>
      <c r="M213" s="177">
        <v>0</v>
      </c>
    </row>
    <row r="214" spans="1:13" x14ac:dyDescent="0.2">
      <c r="A214" s="177">
        <v>4761</v>
      </c>
      <c r="B214" s="177" t="s">
        <v>2952</v>
      </c>
      <c r="C214" s="177">
        <v>578</v>
      </c>
      <c r="D214" s="177">
        <v>96.51</v>
      </c>
      <c r="E214" s="177">
        <v>127</v>
      </c>
      <c r="F214" s="177">
        <v>110</v>
      </c>
      <c r="G214" s="177">
        <v>0</v>
      </c>
      <c r="H214" s="177">
        <v>1</v>
      </c>
      <c r="I214" s="177">
        <v>0</v>
      </c>
      <c r="J214" s="177">
        <v>3</v>
      </c>
      <c r="K214" s="177">
        <v>0</v>
      </c>
      <c r="L214" s="177">
        <v>1</v>
      </c>
      <c r="M214" s="177">
        <v>0</v>
      </c>
    </row>
    <row r="215" spans="1:13" x14ac:dyDescent="0.2">
      <c r="A215" s="177">
        <v>4801</v>
      </c>
      <c r="B215" s="177" t="s">
        <v>2953</v>
      </c>
      <c r="C215" s="177">
        <v>816</v>
      </c>
      <c r="D215" s="177">
        <v>97.12</v>
      </c>
      <c r="E215" s="177">
        <v>141</v>
      </c>
      <c r="F215" s="177">
        <v>241</v>
      </c>
      <c r="G215" s="177">
        <v>0</v>
      </c>
      <c r="H215" s="177">
        <v>8</v>
      </c>
      <c r="I215" s="177">
        <v>0</v>
      </c>
      <c r="J215" s="177">
        <v>25</v>
      </c>
      <c r="K215" s="177">
        <v>0</v>
      </c>
      <c r="L215" s="177">
        <v>9</v>
      </c>
      <c r="M215" s="177">
        <v>0</v>
      </c>
    </row>
    <row r="216" spans="1:13" x14ac:dyDescent="0.2">
      <c r="A216" s="177">
        <v>4841</v>
      </c>
      <c r="B216" s="177" t="s">
        <v>2954</v>
      </c>
      <c r="C216" s="177">
        <v>586</v>
      </c>
      <c r="D216" s="177">
        <v>94.94</v>
      </c>
      <c r="E216" s="177">
        <v>224</v>
      </c>
      <c r="F216" s="177">
        <v>168</v>
      </c>
      <c r="G216" s="177">
        <v>2</v>
      </c>
      <c r="H216" s="177">
        <v>24</v>
      </c>
      <c r="I216" s="177">
        <v>2</v>
      </c>
      <c r="J216" s="177">
        <v>77</v>
      </c>
      <c r="K216" s="177">
        <v>2</v>
      </c>
      <c r="L216" s="177">
        <v>29</v>
      </c>
      <c r="M216" s="177">
        <v>0</v>
      </c>
    </row>
    <row r="217" spans="1:13" x14ac:dyDescent="0.2">
      <c r="A217" s="177">
        <v>4881</v>
      </c>
      <c r="B217" s="177" t="s">
        <v>2955</v>
      </c>
      <c r="C217" s="177">
        <v>594</v>
      </c>
      <c r="D217" s="177">
        <v>97.31</v>
      </c>
      <c r="E217" s="177">
        <v>96</v>
      </c>
      <c r="F217" s="177">
        <v>179</v>
      </c>
      <c r="G217" s="177">
        <v>4</v>
      </c>
      <c r="H217" s="177">
        <v>22</v>
      </c>
      <c r="I217" s="177">
        <v>5</v>
      </c>
      <c r="J217" s="177">
        <v>58</v>
      </c>
      <c r="K217" s="177">
        <v>4</v>
      </c>
      <c r="L217" s="177">
        <v>30</v>
      </c>
      <c r="M217" s="177">
        <v>0</v>
      </c>
    </row>
    <row r="218" spans="1:13" x14ac:dyDescent="0.2">
      <c r="A218" s="177">
        <v>4921</v>
      </c>
      <c r="B218" s="177" t="s">
        <v>2956</v>
      </c>
      <c r="C218" s="177">
        <v>576</v>
      </c>
      <c r="D218" s="177">
        <v>96.25</v>
      </c>
      <c r="E218" s="177">
        <v>130</v>
      </c>
      <c r="F218" s="177">
        <v>105</v>
      </c>
      <c r="G218" s="177">
        <v>0</v>
      </c>
      <c r="H218" s="177">
        <v>1</v>
      </c>
      <c r="I218" s="177">
        <v>0</v>
      </c>
      <c r="J218" s="177">
        <v>3</v>
      </c>
      <c r="K218" s="177">
        <v>0</v>
      </c>
      <c r="L218" s="177">
        <v>1</v>
      </c>
      <c r="M218" s="177">
        <v>0</v>
      </c>
    </row>
    <row r="219" spans="1:13" x14ac:dyDescent="0.2">
      <c r="A219" s="177">
        <v>4961</v>
      </c>
      <c r="B219" s="177" t="s">
        <v>2957</v>
      </c>
      <c r="C219" s="177">
        <v>324</v>
      </c>
      <c r="D219" s="177">
        <v>95.4</v>
      </c>
      <c r="E219" s="177">
        <v>106</v>
      </c>
      <c r="F219" s="177">
        <v>64</v>
      </c>
      <c r="G219" s="177">
        <v>0</v>
      </c>
      <c r="H219" s="177">
        <v>36</v>
      </c>
      <c r="I219" s="177">
        <v>0</v>
      </c>
      <c r="J219" s="177">
        <v>128</v>
      </c>
      <c r="K219" s="177">
        <v>0</v>
      </c>
      <c r="L219" s="177">
        <v>49</v>
      </c>
      <c r="M219" s="177">
        <v>0</v>
      </c>
    </row>
    <row r="220" spans="1:13" x14ac:dyDescent="0.2">
      <c r="A220" s="177">
        <v>5001</v>
      </c>
      <c r="B220" s="177" t="s">
        <v>2958</v>
      </c>
      <c r="C220" s="177">
        <v>1084</v>
      </c>
      <c r="D220" s="177">
        <v>95.06</v>
      </c>
      <c r="E220" s="177">
        <v>386</v>
      </c>
      <c r="F220" s="177">
        <v>227</v>
      </c>
      <c r="G220" s="177">
        <v>7</v>
      </c>
      <c r="H220" s="177">
        <v>16</v>
      </c>
      <c r="I220" s="177">
        <v>9</v>
      </c>
      <c r="J220" s="177">
        <v>36</v>
      </c>
      <c r="K220" s="177">
        <v>7</v>
      </c>
      <c r="L220" s="177">
        <v>23</v>
      </c>
      <c r="M220" s="177">
        <v>0</v>
      </c>
    </row>
    <row r="221" spans="1:13" x14ac:dyDescent="0.2">
      <c r="A221" s="177">
        <v>5003</v>
      </c>
      <c r="B221" s="177" t="s">
        <v>2959</v>
      </c>
      <c r="C221" s="177">
        <v>1470</v>
      </c>
      <c r="D221" s="177">
        <v>94.44</v>
      </c>
      <c r="E221" s="177">
        <v>542</v>
      </c>
      <c r="F221" s="177">
        <v>306</v>
      </c>
      <c r="G221" s="177">
        <v>72</v>
      </c>
      <c r="H221" s="177">
        <v>105</v>
      </c>
      <c r="I221" s="177">
        <v>229</v>
      </c>
      <c r="J221" s="177">
        <v>641</v>
      </c>
      <c r="K221" s="177">
        <v>103</v>
      </c>
      <c r="L221" s="177">
        <v>159</v>
      </c>
      <c r="M221" s="177">
        <v>0</v>
      </c>
    </row>
    <row r="222" spans="1:13" x14ac:dyDescent="0.2">
      <c r="A222" s="177">
        <v>5005</v>
      </c>
      <c r="B222" s="177" t="s">
        <v>2960</v>
      </c>
      <c r="C222" s="177">
        <v>1563</v>
      </c>
      <c r="D222" s="177">
        <v>95.77</v>
      </c>
      <c r="E222" s="177">
        <v>395</v>
      </c>
      <c r="F222" s="177">
        <v>201</v>
      </c>
      <c r="G222" s="177">
        <v>38</v>
      </c>
      <c r="H222" s="177">
        <v>68</v>
      </c>
      <c r="I222" s="177">
        <v>129</v>
      </c>
      <c r="J222" s="177">
        <v>430</v>
      </c>
      <c r="K222" s="177">
        <v>42</v>
      </c>
      <c r="L222" s="177">
        <v>90</v>
      </c>
      <c r="M222" s="177">
        <v>0</v>
      </c>
    </row>
    <row r="223" spans="1:13" x14ac:dyDescent="0.2">
      <c r="A223" s="177">
        <v>5007</v>
      </c>
      <c r="B223" s="177" t="s">
        <v>2961</v>
      </c>
      <c r="C223" s="177">
        <v>347</v>
      </c>
      <c r="D223" s="177">
        <v>94.99</v>
      </c>
      <c r="E223" s="177">
        <v>109</v>
      </c>
      <c r="F223" s="177">
        <v>69</v>
      </c>
      <c r="G223" s="177">
        <v>6</v>
      </c>
      <c r="H223" s="177">
        <v>18</v>
      </c>
      <c r="I223" s="177">
        <v>13</v>
      </c>
      <c r="J223" s="177">
        <v>54</v>
      </c>
      <c r="K223" s="177">
        <v>7</v>
      </c>
      <c r="L223" s="177">
        <v>21</v>
      </c>
      <c r="M223" s="177">
        <v>0</v>
      </c>
    </row>
    <row r="224" spans="1:13" x14ac:dyDescent="0.2">
      <c r="A224" s="177">
        <v>5008</v>
      </c>
      <c r="B224" s="177" t="s">
        <v>2962</v>
      </c>
      <c r="C224" s="177">
        <v>60</v>
      </c>
      <c r="D224" s="177">
        <v>96.11</v>
      </c>
      <c r="E224" s="177">
        <v>11</v>
      </c>
      <c r="F224" s="177">
        <v>19</v>
      </c>
      <c r="G224" s="177">
        <v>0</v>
      </c>
      <c r="H224" s="177">
        <v>0</v>
      </c>
      <c r="I224" s="177">
        <v>0</v>
      </c>
      <c r="J224" s="177">
        <v>0</v>
      </c>
      <c r="K224" s="177">
        <v>0</v>
      </c>
      <c r="L224" s="177">
        <v>0</v>
      </c>
      <c r="M224" s="177">
        <v>0</v>
      </c>
    </row>
    <row r="225" spans="1:13" x14ac:dyDescent="0.2">
      <c r="A225" s="177">
        <v>5010</v>
      </c>
      <c r="B225" s="177" t="s">
        <v>2963</v>
      </c>
      <c r="C225" s="177">
        <v>192</v>
      </c>
      <c r="D225" s="177">
        <v>95.99</v>
      </c>
      <c r="E225" s="177">
        <v>50</v>
      </c>
      <c r="F225" s="177">
        <v>43</v>
      </c>
      <c r="G225" s="177">
        <v>0</v>
      </c>
      <c r="H225" s="177">
        <v>5</v>
      </c>
      <c r="I225" s="177">
        <v>0</v>
      </c>
      <c r="J225" s="177">
        <v>13</v>
      </c>
      <c r="K225" s="177">
        <v>0</v>
      </c>
      <c r="L225" s="177">
        <v>7</v>
      </c>
      <c r="M225" s="177">
        <v>0</v>
      </c>
    </row>
    <row r="226" spans="1:13" x14ac:dyDescent="0.2">
      <c r="A226" s="177">
        <v>5021</v>
      </c>
      <c r="B226" s="177" t="s">
        <v>2964</v>
      </c>
      <c r="C226" s="177">
        <v>1137</v>
      </c>
      <c r="D226" s="177">
        <v>96.29</v>
      </c>
      <c r="E226" s="177">
        <v>285</v>
      </c>
      <c r="F226" s="177">
        <v>88</v>
      </c>
      <c r="G226" s="177">
        <v>1</v>
      </c>
      <c r="H226" s="177">
        <v>11</v>
      </c>
      <c r="I226" s="177">
        <v>2</v>
      </c>
      <c r="J226" s="177">
        <v>44</v>
      </c>
      <c r="K226" s="177">
        <v>2</v>
      </c>
      <c r="L226" s="177">
        <v>19</v>
      </c>
      <c r="M226" s="177">
        <v>0</v>
      </c>
    </row>
    <row r="227" spans="1:13" x14ac:dyDescent="0.2">
      <c r="A227" s="177">
        <v>5022</v>
      </c>
      <c r="B227" s="177" t="s">
        <v>2965</v>
      </c>
      <c r="C227" s="177">
        <v>87</v>
      </c>
      <c r="D227" s="177">
        <v>93.34</v>
      </c>
      <c r="E227" s="177">
        <v>50</v>
      </c>
      <c r="F227" s="177">
        <v>34</v>
      </c>
      <c r="G227" s="177">
        <v>0</v>
      </c>
      <c r="H227" s="177">
        <v>3</v>
      </c>
      <c r="I227" s="177">
        <v>0</v>
      </c>
      <c r="J227" s="177">
        <v>18</v>
      </c>
      <c r="K227" s="177">
        <v>0</v>
      </c>
      <c r="L227" s="177">
        <v>6</v>
      </c>
      <c r="M227" s="177">
        <v>0</v>
      </c>
    </row>
    <row r="228" spans="1:13" x14ac:dyDescent="0.2">
      <c r="A228" s="177">
        <v>5025</v>
      </c>
      <c r="B228" s="177" t="s">
        <v>2966</v>
      </c>
      <c r="C228" s="177">
        <v>659</v>
      </c>
      <c r="D228" s="177">
        <v>92.61</v>
      </c>
      <c r="E228" s="177">
        <v>332</v>
      </c>
      <c r="F228" s="177">
        <v>89</v>
      </c>
      <c r="G228" s="177">
        <v>0</v>
      </c>
      <c r="H228" s="177">
        <v>1</v>
      </c>
      <c r="I228" s="177">
        <v>0</v>
      </c>
      <c r="J228" s="177">
        <v>5</v>
      </c>
      <c r="K228" s="177">
        <v>0</v>
      </c>
      <c r="L228" s="177">
        <v>1</v>
      </c>
      <c r="M228" s="177">
        <v>0</v>
      </c>
    </row>
    <row r="229" spans="1:13" x14ac:dyDescent="0.2">
      <c r="A229" s="177">
        <v>5029</v>
      </c>
      <c r="B229" s="177" t="s">
        <v>2967</v>
      </c>
      <c r="C229" s="177">
        <v>630</v>
      </c>
      <c r="D229" s="177">
        <v>93.54</v>
      </c>
      <c r="E229" s="177">
        <v>295</v>
      </c>
      <c r="F229" s="177">
        <v>135</v>
      </c>
      <c r="G229" s="177">
        <v>34</v>
      </c>
      <c r="H229" s="177">
        <v>33</v>
      </c>
      <c r="I229" s="177">
        <v>64</v>
      </c>
      <c r="J229" s="177">
        <v>134</v>
      </c>
      <c r="K229" s="177">
        <v>44</v>
      </c>
      <c r="L229" s="177">
        <v>52</v>
      </c>
      <c r="M229" s="177">
        <v>0</v>
      </c>
    </row>
    <row r="230" spans="1:13" x14ac:dyDescent="0.2">
      <c r="A230" s="177">
        <v>5030</v>
      </c>
      <c r="B230" s="177" t="s">
        <v>2968</v>
      </c>
      <c r="C230" s="177">
        <v>26</v>
      </c>
      <c r="D230" s="177">
        <v>87.78</v>
      </c>
      <c r="E230" s="177">
        <v>25</v>
      </c>
      <c r="F230" s="177">
        <v>10</v>
      </c>
      <c r="G230" s="177">
        <v>0</v>
      </c>
      <c r="H230" s="177">
        <v>0</v>
      </c>
      <c r="I230" s="177">
        <v>0</v>
      </c>
      <c r="J230" s="177">
        <v>0</v>
      </c>
      <c r="K230" s="177">
        <v>0</v>
      </c>
      <c r="L230" s="177">
        <v>0</v>
      </c>
      <c r="M230" s="177">
        <v>0</v>
      </c>
    </row>
    <row r="231" spans="1:13" x14ac:dyDescent="0.2">
      <c r="A231" s="177">
        <v>5032</v>
      </c>
      <c r="B231" s="177" t="s">
        <v>2969</v>
      </c>
      <c r="C231" s="177">
        <v>219</v>
      </c>
      <c r="D231" s="177">
        <v>94.7</v>
      </c>
      <c r="E231" s="177">
        <v>76</v>
      </c>
      <c r="F231" s="177">
        <v>63</v>
      </c>
      <c r="G231" s="177">
        <v>0</v>
      </c>
      <c r="H231" s="177">
        <v>13</v>
      </c>
      <c r="I231" s="177">
        <v>0</v>
      </c>
      <c r="J231" s="177">
        <v>71</v>
      </c>
      <c r="K231" s="177">
        <v>0</v>
      </c>
      <c r="L231" s="177">
        <v>15</v>
      </c>
      <c r="M231" s="177">
        <v>0</v>
      </c>
    </row>
    <row r="232" spans="1:13" x14ac:dyDescent="0.2">
      <c r="A232" s="177">
        <v>5041</v>
      </c>
      <c r="B232" s="177" t="s">
        <v>2970</v>
      </c>
      <c r="C232" s="177">
        <v>600</v>
      </c>
      <c r="D232" s="177">
        <v>95.71</v>
      </c>
      <c r="E232" s="177">
        <v>197</v>
      </c>
      <c r="F232" s="177">
        <v>108</v>
      </c>
      <c r="G232" s="177">
        <v>0</v>
      </c>
      <c r="H232" s="177">
        <v>3</v>
      </c>
      <c r="I232" s="177">
        <v>0</v>
      </c>
      <c r="J232" s="177">
        <v>12</v>
      </c>
      <c r="K232" s="177">
        <v>0</v>
      </c>
      <c r="L232" s="177">
        <v>6</v>
      </c>
      <c r="M232" s="177">
        <v>0</v>
      </c>
    </row>
    <row r="233" spans="1:13" x14ac:dyDescent="0.2">
      <c r="A233" s="177">
        <v>5043</v>
      </c>
      <c r="B233" s="177" t="s">
        <v>2971</v>
      </c>
      <c r="C233" s="177">
        <v>117</v>
      </c>
      <c r="D233" s="177">
        <v>92.1</v>
      </c>
      <c r="E233" s="177">
        <v>60</v>
      </c>
      <c r="F233" s="177">
        <v>15</v>
      </c>
      <c r="G233" s="177">
        <v>0</v>
      </c>
      <c r="H233" s="177">
        <v>8</v>
      </c>
      <c r="I233" s="177">
        <v>0</v>
      </c>
      <c r="J233" s="177">
        <v>54</v>
      </c>
      <c r="K233" s="177">
        <v>0</v>
      </c>
      <c r="L233" s="177">
        <v>18</v>
      </c>
      <c r="M233" s="177">
        <v>0</v>
      </c>
    </row>
    <row r="234" spans="1:13" x14ac:dyDescent="0.2">
      <c r="A234" s="177">
        <v>5047</v>
      </c>
      <c r="B234" s="177" t="s">
        <v>2972</v>
      </c>
      <c r="C234" s="177">
        <v>277</v>
      </c>
      <c r="D234" s="177">
        <v>95.33</v>
      </c>
      <c r="E234" s="177">
        <v>86</v>
      </c>
      <c r="F234" s="177">
        <v>70</v>
      </c>
      <c r="G234" s="177">
        <v>3</v>
      </c>
      <c r="H234" s="177">
        <v>2</v>
      </c>
      <c r="I234" s="177">
        <v>7</v>
      </c>
      <c r="J234" s="177">
        <v>12</v>
      </c>
      <c r="K234" s="177">
        <v>3</v>
      </c>
      <c r="L234" s="177">
        <v>2</v>
      </c>
      <c r="M234" s="177">
        <v>0</v>
      </c>
    </row>
    <row r="235" spans="1:13" x14ac:dyDescent="0.2">
      <c r="A235" s="177">
        <v>5048</v>
      </c>
      <c r="B235" s="177" t="s">
        <v>2973</v>
      </c>
      <c r="C235" s="177">
        <v>345</v>
      </c>
      <c r="D235" s="177">
        <v>96.48</v>
      </c>
      <c r="E235" s="177">
        <v>72</v>
      </c>
      <c r="F235" s="177">
        <v>81</v>
      </c>
      <c r="G235" s="177">
        <v>0</v>
      </c>
      <c r="H235" s="177">
        <v>0</v>
      </c>
      <c r="I235" s="177">
        <v>0</v>
      </c>
      <c r="J235" s="177">
        <v>0</v>
      </c>
      <c r="K235" s="177">
        <v>0</v>
      </c>
      <c r="L235" s="177">
        <v>0</v>
      </c>
      <c r="M235" s="177">
        <v>0</v>
      </c>
    </row>
    <row r="236" spans="1:13" x14ac:dyDescent="0.2">
      <c r="A236" s="177">
        <v>5051</v>
      </c>
      <c r="B236" s="177" t="s">
        <v>3313</v>
      </c>
      <c r="C236" s="177">
        <v>1321</v>
      </c>
      <c r="D236" s="177">
        <v>96.63</v>
      </c>
      <c r="E236" s="177">
        <v>268</v>
      </c>
      <c r="F236" s="177">
        <v>211</v>
      </c>
      <c r="G236" s="177">
        <v>0</v>
      </c>
      <c r="H236" s="177">
        <v>6</v>
      </c>
      <c r="I236" s="177">
        <v>0</v>
      </c>
      <c r="J236" s="177">
        <v>14</v>
      </c>
      <c r="K236" s="177">
        <v>0</v>
      </c>
      <c r="L236" s="177">
        <v>8</v>
      </c>
      <c r="M236" s="177">
        <v>0</v>
      </c>
    </row>
    <row r="237" spans="1:13" x14ac:dyDescent="0.2">
      <c r="A237" s="177">
        <v>5061</v>
      </c>
      <c r="B237" s="177" t="s">
        <v>2974</v>
      </c>
      <c r="C237" s="177">
        <v>523</v>
      </c>
      <c r="D237" s="177">
        <v>96.83</v>
      </c>
      <c r="E237" s="177">
        <v>103</v>
      </c>
      <c r="F237" s="177">
        <v>92</v>
      </c>
      <c r="G237" s="177">
        <v>0</v>
      </c>
      <c r="H237" s="177">
        <v>1</v>
      </c>
      <c r="I237" s="177">
        <v>0</v>
      </c>
      <c r="J237" s="177">
        <v>2</v>
      </c>
      <c r="K237" s="177">
        <v>0</v>
      </c>
      <c r="L237" s="177">
        <v>1</v>
      </c>
      <c r="M237" s="177">
        <v>0</v>
      </c>
    </row>
    <row r="238" spans="1:13" x14ac:dyDescent="0.2">
      <c r="A238" s="177">
        <v>5081</v>
      </c>
      <c r="B238" s="177" t="s">
        <v>2975</v>
      </c>
      <c r="C238" s="177">
        <v>522</v>
      </c>
      <c r="D238" s="177">
        <v>95.33</v>
      </c>
      <c r="E238" s="177">
        <v>161</v>
      </c>
      <c r="F238" s="177">
        <v>119</v>
      </c>
      <c r="G238" s="177">
        <v>0</v>
      </c>
      <c r="H238" s="177">
        <v>18</v>
      </c>
      <c r="I238" s="177">
        <v>0</v>
      </c>
      <c r="J238" s="177">
        <v>81</v>
      </c>
      <c r="K238" s="177">
        <v>0</v>
      </c>
      <c r="L238" s="177">
        <v>22</v>
      </c>
      <c r="M238" s="177">
        <v>0</v>
      </c>
    </row>
    <row r="239" spans="1:13" x14ac:dyDescent="0.2">
      <c r="A239" s="177">
        <v>5091</v>
      </c>
      <c r="B239" s="177" t="s">
        <v>2976</v>
      </c>
      <c r="C239" s="177">
        <v>564</v>
      </c>
      <c r="D239" s="177">
        <v>97.15</v>
      </c>
      <c r="E239" s="177">
        <v>93</v>
      </c>
      <c r="F239" s="177">
        <v>87</v>
      </c>
      <c r="G239" s="177">
        <v>0</v>
      </c>
      <c r="H239" s="177">
        <v>2</v>
      </c>
      <c r="I239" s="177">
        <v>0</v>
      </c>
      <c r="J239" s="177">
        <v>11</v>
      </c>
      <c r="K239" s="177">
        <v>0</v>
      </c>
      <c r="L239" s="177">
        <v>2</v>
      </c>
      <c r="M239" s="177">
        <v>0</v>
      </c>
    </row>
    <row r="240" spans="1:13" x14ac:dyDescent="0.2">
      <c r="A240" s="177">
        <v>5101</v>
      </c>
      <c r="B240" s="177" t="s">
        <v>2977</v>
      </c>
      <c r="C240" s="177">
        <v>1177</v>
      </c>
      <c r="D240" s="177">
        <v>96.55</v>
      </c>
      <c r="E240" s="177">
        <v>250</v>
      </c>
      <c r="F240" s="177">
        <v>188</v>
      </c>
      <c r="G240" s="177">
        <v>2</v>
      </c>
      <c r="H240" s="177">
        <v>2</v>
      </c>
      <c r="I240" s="177">
        <v>4</v>
      </c>
      <c r="J240" s="177">
        <v>5</v>
      </c>
      <c r="K240" s="177">
        <v>2</v>
      </c>
      <c r="L240" s="177">
        <v>2</v>
      </c>
      <c r="M240" s="177">
        <v>0</v>
      </c>
    </row>
    <row r="241" spans="1:13" x14ac:dyDescent="0.2">
      <c r="A241" s="177">
        <v>5121</v>
      </c>
      <c r="B241" s="177" t="s">
        <v>2978</v>
      </c>
      <c r="C241" s="177">
        <v>568</v>
      </c>
      <c r="D241" s="177">
        <v>96.72</v>
      </c>
      <c r="E241" s="177">
        <v>114</v>
      </c>
      <c r="F241" s="177">
        <v>147</v>
      </c>
      <c r="G241" s="177">
        <v>0</v>
      </c>
      <c r="H241" s="177">
        <v>2</v>
      </c>
      <c r="I241" s="177">
        <v>0</v>
      </c>
      <c r="J241" s="177">
        <v>4</v>
      </c>
      <c r="K241" s="177">
        <v>0</v>
      </c>
      <c r="L241" s="177">
        <v>2</v>
      </c>
      <c r="M241" s="177">
        <v>0</v>
      </c>
    </row>
    <row r="242" spans="1:13" x14ac:dyDescent="0.2">
      <c r="A242" s="177">
        <v>5131</v>
      </c>
      <c r="B242" s="177" t="s">
        <v>2979</v>
      </c>
      <c r="C242" s="177">
        <v>398</v>
      </c>
      <c r="D242" s="177">
        <v>97.79</v>
      </c>
      <c r="E242" s="177">
        <v>41</v>
      </c>
      <c r="F242" s="177">
        <v>54</v>
      </c>
      <c r="G242" s="177">
        <v>0</v>
      </c>
      <c r="H242" s="177">
        <v>1</v>
      </c>
      <c r="I242" s="177">
        <v>0</v>
      </c>
      <c r="J242" s="177">
        <v>5</v>
      </c>
      <c r="K242" s="177">
        <v>0</v>
      </c>
      <c r="L242" s="177">
        <v>1</v>
      </c>
      <c r="M242" s="177">
        <v>0</v>
      </c>
    </row>
    <row r="243" spans="1:13" x14ac:dyDescent="0.2">
      <c r="A243" s="177">
        <v>5141</v>
      </c>
      <c r="B243" s="177" t="s">
        <v>3314</v>
      </c>
      <c r="C243" s="177">
        <v>813</v>
      </c>
      <c r="D243" s="177">
        <v>95.56</v>
      </c>
      <c r="E243" s="177">
        <v>185</v>
      </c>
      <c r="F243" s="177">
        <v>197</v>
      </c>
      <c r="G243" s="177">
        <v>0</v>
      </c>
      <c r="H243" s="177">
        <v>89</v>
      </c>
      <c r="I243" s="177">
        <v>0</v>
      </c>
      <c r="J243" s="177">
        <v>717</v>
      </c>
      <c r="K243" s="177">
        <v>0</v>
      </c>
      <c r="L243" s="177">
        <v>148</v>
      </c>
      <c r="M243" s="177">
        <v>0</v>
      </c>
    </row>
    <row r="244" spans="1:13" x14ac:dyDescent="0.2">
      <c r="A244" s="177">
        <v>5201</v>
      </c>
      <c r="B244" s="177" t="s">
        <v>2980</v>
      </c>
      <c r="C244" s="177">
        <v>1328</v>
      </c>
      <c r="D244" s="177">
        <v>95.94</v>
      </c>
      <c r="E244" s="177">
        <v>332</v>
      </c>
      <c r="F244" s="177">
        <v>115</v>
      </c>
      <c r="G244" s="177">
        <v>0</v>
      </c>
      <c r="H244" s="177">
        <v>7</v>
      </c>
      <c r="I244" s="177">
        <v>0</v>
      </c>
      <c r="J244" s="177">
        <v>29</v>
      </c>
      <c r="K244" s="177">
        <v>0</v>
      </c>
      <c r="L244" s="177">
        <v>9</v>
      </c>
      <c r="M244" s="177">
        <v>0</v>
      </c>
    </row>
    <row r="245" spans="1:13" x14ac:dyDescent="0.2">
      <c r="A245" s="177">
        <v>5241</v>
      </c>
      <c r="B245" s="177" t="s">
        <v>2981</v>
      </c>
      <c r="C245" s="177">
        <v>867</v>
      </c>
      <c r="D245" s="177">
        <v>96.42</v>
      </c>
      <c r="E245" s="177">
        <v>175</v>
      </c>
      <c r="F245" s="177">
        <v>204</v>
      </c>
      <c r="G245" s="177">
        <v>14</v>
      </c>
      <c r="H245" s="177">
        <v>49</v>
      </c>
      <c r="I245" s="177">
        <v>22</v>
      </c>
      <c r="J245" s="177">
        <v>164</v>
      </c>
      <c r="K245" s="177">
        <v>17</v>
      </c>
      <c r="L245" s="177">
        <v>65</v>
      </c>
      <c r="M245" s="177">
        <v>0</v>
      </c>
    </row>
    <row r="246" spans="1:13" x14ac:dyDescent="0.2">
      <c r="A246" s="177">
        <v>5281</v>
      </c>
      <c r="B246" s="177" t="s">
        <v>2982</v>
      </c>
      <c r="C246" s="177">
        <v>669</v>
      </c>
      <c r="D246" s="177">
        <v>95.35</v>
      </c>
      <c r="E246" s="177">
        <v>219</v>
      </c>
      <c r="F246" s="177">
        <v>105</v>
      </c>
      <c r="G246" s="177">
        <v>4</v>
      </c>
      <c r="H246" s="177">
        <v>22</v>
      </c>
      <c r="I246" s="177">
        <v>4</v>
      </c>
      <c r="J246" s="177">
        <v>67</v>
      </c>
      <c r="K246" s="177">
        <v>4</v>
      </c>
      <c r="L246" s="177">
        <v>42</v>
      </c>
      <c r="M246" s="177">
        <v>0</v>
      </c>
    </row>
    <row r="247" spans="1:13" x14ac:dyDescent="0.2">
      <c r="A247" s="177">
        <v>5321</v>
      </c>
      <c r="B247" s="177" t="s">
        <v>2983</v>
      </c>
      <c r="C247" s="177">
        <v>654</v>
      </c>
      <c r="D247" s="177">
        <v>96.22</v>
      </c>
      <c r="E247" s="177">
        <v>158</v>
      </c>
      <c r="F247" s="177">
        <v>207</v>
      </c>
      <c r="G247" s="177">
        <v>2</v>
      </c>
      <c r="H247" s="177">
        <v>13</v>
      </c>
      <c r="I247" s="177">
        <v>2</v>
      </c>
      <c r="J247" s="177">
        <v>24</v>
      </c>
      <c r="K247" s="177">
        <v>2</v>
      </c>
      <c r="L247" s="177">
        <v>17</v>
      </c>
      <c r="M247" s="177">
        <v>0</v>
      </c>
    </row>
    <row r="248" spans="1:13" x14ac:dyDescent="0.2">
      <c r="A248" s="177">
        <v>5361</v>
      </c>
      <c r="B248" s="177" t="s">
        <v>2984</v>
      </c>
      <c r="C248" s="177">
        <v>545</v>
      </c>
      <c r="D248" s="177">
        <v>97.18</v>
      </c>
      <c r="E248" s="177">
        <v>99</v>
      </c>
      <c r="F248" s="177">
        <v>95</v>
      </c>
      <c r="G248" s="177">
        <v>3</v>
      </c>
      <c r="H248" s="177">
        <v>5</v>
      </c>
      <c r="I248" s="177">
        <v>7</v>
      </c>
      <c r="J248" s="177">
        <v>15</v>
      </c>
      <c r="K248" s="177">
        <v>3</v>
      </c>
      <c r="L248" s="177">
        <v>5</v>
      </c>
      <c r="M248" s="177">
        <v>0</v>
      </c>
    </row>
    <row r="249" spans="1:13" x14ac:dyDescent="0.2">
      <c r="A249" s="177">
        <v>5381</v>
      </c>
      <c r="B249" s="177" t="s">
        <v>2985</v>
      </c>
      <c r="C249" s="177">
        <v>939</v>
      </c>
      <c r="D249" s="177">
        <v>96.13</v>
      </c>
      <c r="E249" s="177">
        <v>254</v>
      </c>
      <c r="F249" s="177">
        <v>299</v>
      </c>
      <c r="G249" s="177">
        <v>0</v>
      </c>
      <c r="H249" s="177">
        <v>0</v>
      </c>
      <c r="I249" s="177">
        <v>0</v>
      </c>
      <c r="J249" s="177">
        <v>0</v>
      </c>
      <c r="K249" s="177">
        <v>0</v>
      </c>
      <c r="L249" s="177">
        <v>0</v>
      </c>
      <c r="M249" s="177">
        <v>0</v>
      </c>
    </row>
    <row r="250" spans="1:13" x14ac:dyDescent="0.2">
      <c r="A250" s="177">
        <v>5401</v>
      </c>
      <c r="B250" s="177" t="s">
        <v>2986</v>
      </c>
      <c r="C250" s="177">
        <v>1133</v>
      </c>
      <c r="D250" s="177">
        <v>97.36</v>
      </c>
      <c r="E250" s="177">
        <v>152</v>
      </c>
      <c r="F250" s="177">
        <v>129</v>
      </c>
      <c r="G250" s="177">
        <v>5</v>
      </c>
      <c r="H250" s="177">
        <v>2</v>
      </c>
      <c r="I250" s="177">
        <v>6</v>
      </c>
      <c r="J250" s="177">
        <v>15</v>
      </c>
      <c r="K250" s="177">
        <v>6</v>
      </c>
      <c r="L250" s="177">
        <v>3</v>
      </c>
      <c r="M250" s="177">
        <v>0</v>
      </c>
    </row>
    <row r="251" spans="1:13" x14ac:dyDescent="0.2">
      <c r="A251" s="177">
        <v>5421</v>
      </c>
      <c r="B251" s="177" t="s">
        <v>2987</v>
      </c>
      <c r="C251" s="177">
        <v>696</v>
      </c>
      <c r="D251" s="177">
        <v>96.49</v>
      </c>
      <c r="E251" s="177">
        <v>162</v>
      </c>
      <c r="F251" s="177">
        <v>142</v>
      </c>
      <c r="G251" s="177">
        <v>0</v>
      </c>
      <c r="H251" s="177">
        <v>1</v>
      </c>
      <c r="I251" s="177">
        <v>0</v>
      </c>
      <c r="J251" s="177">
        <v>5</v>
      </c>
      <c r="K251" s="177">
        <v>0</v>
      </c>
      <c r="L251" s="177">
        <v>1</v>
      </c>
      <c r="M251" s="177">
        <v>0</v>
      </c>
    </row>
    <row r="252" spans="1:13" x14ac:dyDescent="0.2">
      <c r="A252" s="177">
        <v>5431</v>
      </c>
      <c r="B252" s="177" t="s">
        <v>2988</v>
      </c>
      <c r="C252" s="177">
        <v>992</v>
      </c>
      <c r="D252" s="177">
        <v>95.96</v>
      </c>
      <c r="E252" s="177">
        <v>284</v>
      </c>
      <c r="F252" s="177">
        <v>209</v>
      </c>
      <c r="G252" s="177">
        <v>0</v>
      </c>
      <c r="H252" s="177">
        <v>0</v>
      </c>
      <c r="I252" s="177">
        <v>0</v>
      </c>
      <c r="J252" s="177">
        <v>0</v>
      </c>
      <c r="K252" s="177">
        <v>0</v>
      </c>
      <c r="L252" s="177">
        <v>0</v>
      </c>
      <c r="M252" s="177">
        <v>0</v>
      </c>
    </row>
    <row r="253" spans="1:13" x14ac:dyDescent="0.2">
      <c r="A253" s="177">
        <v>5441</v>
      </c>
      <c r="B253" s="177" t="s">
        <v>2989</v>
      </c>
      <c r="C253" s="177">
        <v>621</v>
      </c>
      <c r="D253" s="177">
        <v>96.23</v>
      </c>
      <c r="E253" s="177">
        <v>147</v>
      </c>
      <c r="F253" s="177">
        <v>111</v>
      </c>
      <c r="G253" s="177">
        <v>2</v>
      </c>
      <c r="H253" s="177">
        <v>6</v>
      </c>
      <c r="I253" s="177">
        <v>3</v>
      </c>
      <c r="J253" s="177">
        <v>18</v>
      </c>
      <c r="K253" s="177">
        <v>2</v>
      </c>
      <c r="L253" s="177">
        <v>9</v>
      </c>
      <c r="M253" s="177">
        <v>0</v>
      </c>
    </row>
    <row r="254" spans="1:13" x14ac:dyDescent="0.2">
      <c r="A254" s="177">
        <v>5481</v>
      </c>
      <c r="B254" s="177" t="s">
        <v>2990</v>
      </c>
      <c r="C254" s="177">
        <v>801</v>
      </c>
      <c r="D254" s="177">
        <v>95.01</v>
      </c>
      <c r="E254" s="177">
        <v>265</v>
      </c>
      <c r="F254" s="177">
        <v>152</v>
      </c>
      <c r="G254" s="177">
        <v>0</v>
      </c>
      <c r="H254" s="177">
        <v>1</v>
      </c>
      <c r="I254" s="177">
        <v>0</v>
      </c>
      <c r="J254" s="177">
        <v>3</v>
      </c>
      <c r="K254" s="177">
        <v>0</v>
      </c>
      <c r="L254" s="177">
        <v>1</v>
      </c>
      <c r="M254" s="177">
        <v>0</v>
      </c>
    </row>
    <row r="255" spans="1:13" x14ac:dyDescent="0.2">
      <c r="A255" s="177">
        <v>5521</v>
      </c>
      <c r="B255" s="177" t="s">
        <v>2991</v>
      </c>
      <c r="C255" s="177">
        <v>510</v>
      </c>
      <c r="D255" s="177">
        <v>95.33</v>
      </c>
      <c r="E255" s="177">
        <v>228</v>
      </c>
      <c r="F255" s="177">
        <v>106</v>
      </c>
      <c r="G255" s="177">
        <v>0</v>
      </c>
      <c r="H255" s="177">
        <v>0</v>
      </c>
      <c r="I255" s="177">
        <v>0</v>
      </c>
      <c r="J255" s="177">
        <v>0</v>
      </c>
      <c r="K255" s="177">
        <v>0</v>
      </c>
      <c r="L255" s="177">
        <v>0</v>
      </c>
      <c r="M255" s="177">
        <v>0</v>
      </c>
    </row>
    <row r="256" spans="1:13" x14ac:dyDescent="0.2">
      <c r="A256" s="177">
        <v>5561</v>
      </c>
      <c r="B256" s="177" t="s">
        <v>2992</v>
      </c>
      <c r="C256" s="177">
        <v>446</v>
      </c>
      <c r="D256" s="177">
        <v>95.09</v>
      </c>
      <c r="E256" s="177">
        <v>150</v>
      </c>
      <c r="F256" s="177">
        <v>135</v>
      </c>
      <c r="G256" s="177">
        <v>2</v>
      </c>
      <c r="H256" s="177">
        <v>24</v>
      </c>
      <c r="I256" s="177">
        <v>3</v>
      </c>
      <c r="J256" s="177">
        <v>94</v>
      </c>
      <c r="K256" s="177">
        <v>2</v>
      </c>
      <c r="L256" s="177">
        <v>36</v>
      </c>
      <c r="M256" s="177">
        <v>0</v>
      </c>
    </row>
    <row r="257" spans="1:13" x14ac:dyDescent="0.2">
      <c r="A257" s="177">
        <v>5601</v>
      </c>
      <c r="B257" s="177" t="s">
        <v>2993</v>
      </c>
      <c r="C257" s="177">
        <v>628</v>
      </c>
      <c r="D257" s="177">
        <v>98.05</v>
      </c>
      <c r="E257" s="177">
        <v>56</v>
      </c>
      <c r="F257" s="177">
        <v>117</v>
      </c>
      <c r="G257" s="177">
        <v>0</v>
      </c>
      <c r="H257" s="177">
        <v>1</v>
      </c>
      <c r="I257" s="177">
        <v>0</v>
      </c>
      <c r="J257" s="177">
        <v>3</v>
      </c>
      <c r="K257" s="177">
        <v>0</v>
      </c>
      <c r="L257" s="177">
        <v>1</v>
      </c>
      <c r="M257" s="177">
        <v>0</v>
      </c>
    </row>
    <row r="258" spans="1:13" x14ac:dyDescent="0.2">
      <c r="A258" s="177">
        <v>5641</v>
      </c>
      <c r="B258" s="177" t="s">
        <v>2994</v>
      </c>
      <c r="C258" s="177">
        <v>402</v>
      </c>
      <c r="D258" s="177">
        <v>96.85</v>
      </c>
      <c r="E258" s="177">
        <v>73</v>
      </c>
      <c r="F258" s="177">
        <v>78</v>
      </c>
      <c r="G258" s="177">
        <v>1</v>
      </c>
      <c r="H258" s="177">
        <v>0</v>
      </c>
      <c r="I258" s="177">
        <v>5</v>
      </c>
      <c r="J258" s="177">
        <v>0</v>
      </c>
      <c r="K258" s="177">
        <v>1</v>
      </c>
      <c r="L258" s="177">
        <v>0</v>
      </c>
      <c r="M258" s="177">
        <v>0</v>
      </c>
    </row>
    <row r="259" spans="1:13" x14ac:dyDescent="0.2">
      <c r="A259" s="177">
        <v>5671</v>
      </c>
      <c r="B259" s="177" t="s">
        <v>2995</v>
      </c>
      <c r="C259" s="177">
        <v>841</v>
      </c>
      <c r="D259" s="177">
        <v>96.63</v>
      </c>
      <c r="E259" s="177">
        <v>171</v>
      </c>
      <c r="F259" s="177">
        <v>205</v>
      </c>
      <c r="G259" s="177">
        <v>5</v>
      </c>
      <c r="H259" s="177">
        <v>11</v>
      </c>
      <c r="I259" s="177">
        <v>8</v>
      </c>
      <c r="J259" s="177">
        <v>50</v>
      </c>
      <c r="K259" s="177">
        <v>6</v>
      </c>
      <c r="L259" s="177">
        <v>15</v>
      </c>
      <c r="M259" s="177">
        <v>0</v>
      </c>
    </row>
    <row r="260" spans="1:13" x14ac:dyDescent="0.2">
      <c r="A260" s="177">
        <v>5710</v>
      </c>
      <c r="B260" s="177" t="s">
        <v>2996</v>
      </c>
      <c r="C260" s="177">
        <v>27</v>
      </c>
      <c r="D260" s="177">
        <v>96.97</v>
      </c>
      <c r="E260" s="177">
        <v>17</v>
      </c>
      <c r="F260" s="177">
        <v>0</v>
      </c>
      <c r="G260" s="177">
        <v>0</v>
      </c>
      <c r="H260" s="177">
        <v>0</v>
      </c>
      <c r="I260" s="177">
        <v>0</v>
      </c>
      <c r="J260" s="177">
        <v>0</v>
      </c>
      <c r="K260" s="177">
        <v>0</v>
      </c>
      <c r="L260" s="177">
        <v>0</v>
      </c>
      <c r="M260" s="177">
        <v>0</v>
      </c>
    </row>
    <row r="261" spans="1:13" x14ac:dyDescent="0.2">
      <c r="A261" s="177">
        <v>5711</v>
      </c>
      <c r="B261" s="177" t="s">
        <v>2997</v>
      </c>
      <c r="C261" s="177">
        <v>852</v>
      </c>
      <c r="D261" s="177">
        <v>96.29</v>
      </c>
      <c r="E261" s="177">
        <v>224</v>
      </c>
      <c r="F261" s="177">
        <v>105</v>
      </c>
      <c r="G261" s="177">
        <v>3</v>
      </c>
      <c r="H261" s="177">
        <v>3</v>
      </c>
      <c r="I261" s="177">
        <v>6</v>
      </c>
      <c r="J261" s="177">
        <v>6</v>
      </c>
      <c r="K261" s="177">
        <v>3</v>
      </c>
      <c r="L261" s="177">
        <v>3</v>
      </c>
      <c r="M261" s="177">
        <v>0</v>
      </c>
    </row>
    <row r="262" spans="1:13" x14ac:dyDescent="0.2">
      <c r="A262" s="177">
        <v>5791</v>
      </c>
      <c r="B262" s="177" t="s">
        <v>2998</v>
      </c>
      <c r="C262" s="177">
        <v>665</v>
      </c>
      <c r="D262" s="177">
        <v>94.68</v>
      </c>
      <c r="E262" s="177">
        <v>221</v>
      </c>
      <c r="F262" s="177">
        <v>73</v>
      </c>
      <c r="G262" s="177">
        <v>2</v>
      </c>
      <c r="H262" s="177">
        <v>89</v>
      </c>
      <c r="I262" s="177">
        <v>5</v>
      </c>
      <c r="J262" s="177">
        <v>594</v>
      </c>
      <c r="K262" s="177">
        <v>2</v>
      </c>
      <c r="L262" s="177">
        <v>171</v>
      </c>
      <c r="M262" s="177">
        <v>0</v>
      </c>
    </row>
    <row r="263" spans="1:13" x14ac:dyDescent="0.2">
      <c r="A263" s="177">
        <v>5831</v>
      </c>
      <c r="B263" s="177" t="s">
        <v>2999</v>
      </c>
      <c r="C263" s="177">
        <v>233</v>
      </c>
      <c r="D263" s="177">
        <v>96.88</v>
      </c>
      <c r="E263" s="177">
        <v>42</v>
      </c>
      <c r="F263" s="177">
        <v>76</v>
      </c>
      <c r="G263" s="177">
        <v>3</v>
      </c>
      <c r="H263" s="177">
        <v>2</v>
      </c>
      <c r="I263" s="177">
        <v>4</v>
      </c>
      <c r="J263" s="177">
        <v>3</v>
      </c>
      <c r="K263" s="177">
        <v>3</v>
      </c>
      <c r="L263" s="177">
        <v>2</v>
      </c>
      <c r="M263" s="177">
        <v>0</v>
      </c>
    </row>
    <row r="264" spans="1:13" x14ac:dyDescent="0.2">
      <c r="A264" s="177">
        <v>5861</v>
      </c>
      <c r="B264" s="177" t="s">
        <v>3000</v>
      </c>
      <c r="C264" s="177">
        <v>391</v>
      </c>
      <c r="D264" s="177">
        <v>95.01</v>
      </c>
      <c r="E264" s="177">
        <v>122</v>
      </c>
      <c r="F264" s="177">
        <v>91</v>
      </c>
      <c r="G264" s="177">
        <v>0</v>
      </c>
      <c r="H264" s="177">
        <v>10</v>
      </c>
      <c r="I264" s="177">
        <v>0</v>
      </c>
      <c r="J264" s="177">
        <v>82</v>
      </c>
      <c r="K264" s="177">
        <v>0</v>
      </c>
      <c r="L264" s="177">
        <v>16</v>
      </c>
      <c r="M264" s="177">
        <v>0</v>
      </c>
    </row>
    <row r="265" spans="1:13" x14ac:dyDescent="0.2">
      <c r="A265" s="177">
        <v>5901</v>
      </c>
      <c r="B265" s="177" t="s">
        <v>3315</v>
      </c>
      <c r="C265" s="177">
        <v>422</v>
      </c>
      <c r="D265" s="177">
        <v>95.3</v>
      </c>
      <c r="E265" s="177">
        <v>139</v>
      </c>
      <c r="F265" s="177">
        <v>132</v>
      </c>
      <c r="G265" s="177">
        <v>0</v>
      </c>
      <c r="H265" s="177">
        <v>20</v>
      </c>
      <c r="I265" s="177">
        <v>0</v>
      </c>
      <c r="J265" s="177">
        <v>42</v>
      </c>
      <c r="K265" s="177">
        <v>0</v>
      </c>
      <c r="L265" s="177">
        <v>27</v>
      </c>
      <c r="M265" s="177">
        <v>0</v>
      </c>
    </row>
    <row r="266" spans="1:13" x14ac:dyDescent="0.2">
      <c r="A266" s="177">
        <v>5931</v>
      </c>
      <c r="B266" s="177" t="s">
        <v>3001</v>
      </c>
      <c r="C266" s="177">
        <v>264</v>
      </c>
      <c r="D266" s="177">
        <v>92.46</v>
      </c>
      <c r="E266" s="177">
        <v>112</v>
      </c>
      <c r="F266" s="177">
        <v>46</v>
      </c>
      <c r="G266" s="177">
        <v>4</v>
      </c>
      <c r="H266" s="177">
        <v>37</v>
      </c>
      <c r="I266" s="177">
        <v>7</v>
      </c>
      <c r="J266" s="177">
        <v>185</v>
      </c>
      <c r="K266" s="177">
        <v>4</v>
      </c>
      <c r="L266" s="177">
        <v>60</v>
      </c>
      <c r="M266" s="177">
        <v>0</v>
      </c>
    </row>
    <row r="267" spans="1:13" x14ac:dyDescent="0.2">
      <c r="A267" s="177">
        <v>5951</v>
      </c>
      <c r="B267" s="177" t="s">
        <v>3002</v>
      </c>
      <c r="C267" s="177">
        <v>733</v>
      </c>
      <c r="D267" s="177">
        <v>96.42</v>
      </c>
      <c r="E267" s="177">
        <v>182</v>
      </c>
      <c r="F267" s="177">
        <v>156</v>
      </c>
      <c r="G267" s="177">
        <v>0</v>
      </c>
      <c r="H267" s="177">
        <v>15</v>
      </c>
      <c r="I267" s="177">
        <v>0</v>
      </c>
      <c r="J267" s="177">
        <v>71</v>
      </c>
      <c r="K267" s="177">
        <v>0</v>
      </c>
      <c r="L267" s="177">
        <v>33</v>
      </c>
      <c r="M267" s="177">
        <v>0</v>
      </c>
    </row>
    <row r="268" spans="1:13" x14ac:dyDescent="0.2">
      <c r="A268" s="177">
        <v>5961</v>
      </c>
      <c r="B268" s="177" t="s">
        <v>3003</v>
      </c>
      <c r="C268" s="177">
        <v>1442</v>
      </c>
      <c r="D268" s="177">
        <v>96.96</v>
      </c>
      <c r="E268" s="177">
        <v>241</v>
      </c>
      <c r="F268" s="177">
        <v>213</v>
      </c>
      <c r="G268" s="177">
        <v>1</v>
      </c>
      <c r="H268" s="177">
        <v>18</v>
      </c>
      <c r="I268" s="177">
        <v>2</v>
      </c>
      <c r="J268" s="177">
        <v>50</v>
      </c>
      <c r="K268" s="177">
        <v>1</v>
      </c>
      <c r="L268" s="177">
        <v>20</v>
      </c>
      <c r="M268" s="177">
        <v>0</v>
      </c>
    </row>
    <row r="269" spans="1:13" x14ac:dyDescent="0.2">
      <c r="A269" s="177">
        <v>5971</v>
      </c>
      <c r="B269" s="177" t="s">
        <v>3004</v>
      </c>
      <c r="C269" s="177">
        <v>390</v>
      </c>
      <c r="D269" s="177">
        <v>94.05</v>
      </c>
      <c r="E269" s="177">
        <v>167</v>
      </c>
      <c r="F269" s="177">
        <v>104</v>
      </c>
      <c r="G269" s="177">
        <v>0</v>
      </c>
      <c r="H269" s="177">
        <v>35</v>
      </c>
      <c r="I269" s="177">
        <v>0</v>
      </c>
      <c r="J269" s="177">
        <v>101</v>
      </c>
      <c r="K269" s="177">
        <v>0</v>
      </c>
      <c r="L269" s="177">
        <v>54</v>
      </c>
      <c r="M269" s="177">
        <v>0</v>
      </c>
    </row>
    <row r="270" spans="1:13" x14ac:dyDescent="0.2">
      <c r="A270" s="177">
        <v>5981</v>
      </c>
      <c r="B270" s="177" t="s">
        <v>3005</v>
      </c>
      <c r="C270" s="177">
        <v>735</v>
      </c>
      <c r="D270" s="177">
        <v>95.08</v>
      </c>
      <c r="E270" s="177">
        <v>260</v>
      </c>
      <c r="F270" s="177">
        <v>210</v>
      </c>
      <c r="G270" s="177">
        <v>10</v>
      </c>
      <c r="H270" s="177">
        <v>16</v>
      </c>
      <c r="I270" s="177">
        <v>11</v>
      </c>
      <c r="J270" s="177">
        <v>29</v>
      </c>
      <c r="K270" s="177">
        <v>11</v>
      </c>
      <c r="L270" s="177">
        <v>22</v>
      </c>
      <c r="M270" s="177">
        <v>0</v>
      </c>
    </row>
    <row r="271" spans="1:13" x14ac:dyDescent="0.2">
      <c r="A271" s="177">
        <v>5991</v>
      </c>
      <c r="B271" s="177" t="s">
        <v>3006</v>
      </c>
      <c r="C271" s="177">
        <v>947</v>
      </c>
      <c r="D271" s="177">
        <v>95.57</v>
      </c>
      <c r="E271" s="177">
        <v>304</v>
      </c>
      <c r="F271" s="177">
        <v>179</v>
      </c>
      <c r="G271" s="177">
        <v>0</v>
      </c>
      <c r="H271" s="177">
        <v>25</v>
      </c>
      <c r="I271" s="177">
        <v>0</v>
      </c>
      <c r="J271" s="177">
        <v>52</v>
      </c>
      <c r="K271" s="177">
        <v>0</v>
      </c>
      <c r="L271" s="177">
        <v>27</v>
      </c>
      <c r="M271" s="177">
        <v>0</v>
      </c>
    </row>
    <row r="272" spans="1:13" x14ac:dyDescent="0.2">
      <c r="A272" s="177">
        <v>6001</v>
      </c>
      <c r="B272" s="177" t="s">
        <v>3007</v>
      </c>
      <c r="C272" s="177">
        <v>1167</v>
      </c>
      <c r="D272" s="177">
        <v>98</v>
      </c>
      <c r="E272" s="177">
        <v>90</v>
      </c>
      <c r="F272" s="177">
        <v>40</v>
      </c>
      <c r="G272" s="177">
        <v>4</v>
      </c>
      <c r="H272" s="177">
        <v>15</v>
      </c>
      <c r="I272" s="177">
        <v>10</v>
      </c>
      <c r="J272" s="177">
        <v>38</v>
      </c>
      <c r="K272" s="177">
        <v>4</v>
      </c>
      <c r="L272" s="177">
        <v>17</v>
      </c>
      <c r="M272" s="177">
        <v>0</v>
      </c>
    </row>
    <row r="273" spans="1:13" x14ac:dyDescent="0.2">
      <c r="A273" s="177">
        <v>6004</v>
      </c>
      <c r="B273" s="177" t="s">
        <v>3008</v>
      </c>
      <c r="C273" s="177">
        <v>174</v>
      </c>
      <c r="D273" s="177">
        <v>96.21</v>
      </c>
      <c r="E273" s="177">
        <v>41</v>
      </c>
      <c r="F273" s="177">
        <v>27</v>
      </c>
      <c r="G273" s="177">
        <v>4</v>
      </c>
      <c r="H273" s="177">
        <v>0</v>
      </c>
      <c r="I273" s="177">
        <v>4</v>
      </c>
      <c r="J273" s="177">
        <v>0</v>
      </c>
      <c r="K273" s="177">
        <v>4</v>
      </c>
      <c r="L273" s="177">
        <v>0</v>
      </c>
      <c r="M273" s="177">
        <v>0</v>
      </c>
    </row>
    <row r="274" spans="1:13" x14ac:dyDescent="0.2">
      <c r="A274" s="177">
        <v>6006</v>
      </c>
      <c r="B274" s="177" t="s">
        <v>3009</v>
      </c>
      <c r="C274" s="177">
        <v>265</v>
      </c>
      <c r="D274" s="177">
        <v>96.26</v>
      </c>
      <c r="E274" s="177">
        <v>62</v>
      </c>
      <c r="F274" s="177">
        <v>77</v>
      </c>
      <c r="G274" s="177">
        <v>3</v>
      </c>
      <c r="H274" s="177">
        <v>2</v>
      </c>
      <c r="I274" s="177">
        <v>13</v>
      </c>
      <c r="J274" s="177">
        <v>9</v>
      </c>
      <c r="K274" s="177">
        <v>5</v>
      </c>
      <c r="L274" s="177">
        <v>3</v>
      </c>
      <c r="M274" s="177">
        <v>0</v>
      </c>
    </row>
    <row r="275" spans="1:13" x14ac:dyDescent="0.2">
      <c r="A275" s="177">
        <v>6008</v>
      </c>
      <c r="B275" s="177" t="s">
        <v>3010</v>
      </c>
      <c r="C275" s="177">
        <v>133</v>
      </c>
      <c r="D275" s="177">
        <v>94.25</v>
      </c>
      <c r="E275" s="177">
        <v>53</v>
      </c>
      <c r="F275" s="177">
        <v>1</v>
      </c>
      <c r="G275" s="177">
        <v>3</v>
      </c>
      <c r="H275" s="177">
        <v>9</v>
      </c>
      <c r="I275" s="177">
        <v>4</v>
      </c>
      <c r="J275" s="177">
        <v>37</v>
      </c>
      <c r="K275" s="177">
        <v>3</v>
      </c>
      <c r="L275" s="177">
        <v>10</v>
      </c>
      <c r="M275" s="177">
        <v>0</v>
      </c>
    </row>
    <row r="276" spans="1:13" x14ac:dyDescent="0.2">
      <c r="A276" s="177">
        <v>6009</v>
      </c>
      <c r="B276" s="177" t="s">
        <v>3011</v>
      </c>
      <c r="C276" s="177">
        <v>328</v>
      </c>
      <c r="D276" s="177">
        <v>94.56</v>
      </c>
      <c r="E276" s="177">
        <v>122</v>
      </c>
      <c r="F276" s="177">
        <v>80</v>
      </c>
      <c r="G276" s="177">
        <v>1</v>
      </c>
      <c r="H276" s="177">
        <v>15</v>
      </c>
      <c r="I276" s="177">
        <v>8</v>
      </c>
      <c r="J276" s="177">
        <v>74</v>
      </c>
      <c r="K276" s="177">
        <v>2</v>
      </c>
      <c r="L276" s="177">
        <v>20</v>
      </c>
      <c r="M276" s="177">
        <v>0.3</v>
      </c>
    </row>
    <row r="277" spans="1:13" x14ac:dyDescent="0.2">
      <c r="A277" s="177">
        <v>6010</v>
      </c>
      <c r="B277" s="177" t="s">
        <v>3012</v>
      </c>
      <c r="C277" s="177">
        <v>357</v>
      </c>
      <c r="D277" s="177">
        <v>96.25</v>
      </c>
      <c r="E277" s="177">
        <v>71</v>
      </c>
      <c r="F277" s="177">
        <v>56</v>
      </c>
      <c r="G277" s="177">
        <v>8</v>
      </c>
      <c r="H277" s="177">
        <v>45</v>
      </c>
      <c r="I277" s="177">
        <v>11</v>
      </c>
      <c r="J277" s="177">
        <v>118</v>
      </c>
      <c r="K277" s="177">
        <v>9</v>
      </c>
      <c r="L277" s="177">
        <v>63</v>
      </c>
      <c r="M277" s="177">
        <v>0</v>
      </c>
    </row>
    <row r="278" spans="1:13" x14ac:dyDescent="0.2">
      <c r="A278" s="177">
        <v>6011</v>
      </c>
      <c r="B278" s="177" t="s">
        <v>3013</v>
      </c>
      <c r="C278" s="177">
        <v>726</v>
      </c>
      <c r="D278" s="177">
        <v>93.37</v>
      </c>
      <c r="E278" s="177">
        <v>311</v>
      </c>
      <c r="F278" s="177">
        <v>163</v>
      </c>
      <c r="G278" s="177">
        <v>183</v>
      </c>
      <c r="H278" s="177">
        <v>202</v>
      </c>
      <c r="I278" s="177">
        <v>487</v>
      </c>
      <c r="J278" s="177">
        <v>1762</v>
      </c>
      <c r="K278" s="177">
        <v>279</v>
      </c>
      <c r="L278" s="177">
        <v>429</v>
      </c>
      <c r="M278" s="177">
        <v>0</v>
      </c>
    </row>
    <row r="279" spans="1:13" x14ac:dyDescent="0.2">
      <c r="A279" s="177">
        <v>6012</v>
      </c>
      <c r="B279" s="177" t="s">
        <v>3014</v>
      </c>
      <c r="C279" s="177">
        <v>1302</v>
      </c>
      <c r="D279" s="177">
        <v>97.09</v>
      </c>
      <c r="E279" s="177">
        <v>200</v>
      </c>
      <c r="F279" s="177">
        <v>201</v>
      </c>
      <c r="G279" s="177">
        <v>113</v>
      </c>
      <c r="H279" s="177">
        <v>42</v>
      </c>
      <c r="I279" s="177">
        <v>363</v>
      </c>
      <c r="J279" s="177">
        <v>245</v>
      </c>
      <c r="K279" s="177">
        <v>164</v>
      </c>
      <c r="L279" s="177">
        <v>47</v>
      </c>
      <c r="M279" s="177">
        <v>0</v>
      </c>
    </row>
    <row r="280" spans="1:13" x14ac:dyDescent="0.2">
      <c r="A280" s="177">
        <v>6013</v>
      </c>
      <c r="B280" s="177" t="s">
        <v>3015</v>
      </c>
      <c r="C280" s="177">
        <v>106</v>
      </c>
      <c r="D280" s="177">
        <v>96.42</v>
      </c>
      <c r="E280" s="177">
        <v>21</v>
      </c>
      <c r="F280" s="177">
        <v>28</v>
      </c>
      <c r="G280" s="177">
        <v>0</v>
      </c>
      <c r="H280" s="177">
        <v>1</v>
      </c>
      <c r="I280" s="177">
        <v>0</v>
      </c>
      <c r="J280" s="177">
        <v>1</v>
      </c>
      <c r="K280" s="177">
        <v>0</v>
      </c>
      <c r="L280" s="177">
        <v>1</v>
      </c>
      <c r="M280" s="177">
        <v>0</v>
      </c>
    </row>
    <row r="281" spans="1:13" x14ac:dyDescent="0.2">
      <c r="A281" s="177">
        <v>6020</v>
      </c>
      <c r="B281" s="177" t="s">
        <v>3016</v>
      </c>
      <c r="C281" s="177">
        <v>617</v>
      </c>
      <c r="D281" s="177">
        <v>97.07</v>
      </c>
      <c r="E281" s="177">
        <v>97</v>
      </c>
      <c r="F281" s="177">
        <v>96</v>
      </c>
      <c r="G281" s="177">
        <v>19</v>
      </c>
      <c r="H281" s="177">
        <v>24</v>
      </c>
      <c r="I281" s="177">
        <v>56</v>
      </c>
      <c r="J281" s="177">
        <v>123</v>
      </c>
      <c r="K281" s="177">
        <v>21</v>
      </c>
      <c r="L281" s="177">
        <v>24</v>
      </c>
      <c r="M281" s="177">
        <v>6.64</v>
      </c>
    </row>
    <row r="282" spans="1:13" x14ac:dyDescent="0.2">
      <c r="A282" s="177">
        <v>6021</v>
      </c>
      <c r="B282" s="177" t="s">
        <v>3017</v>
      </c>
      <c r="C282" s="177">
        <v>1343</v>
      </c>
      <c r="D282" s="177">
        <v>96.79</v>
      </c>
      <c r="E282" s="177">
        <v>234</v>
      </c>
      <c r="F282" s="177">
        <v>149</v>
      </c>
      <c r="G282" s="177">
        <v>148</v>
      </c>
      <c r="H282" s="177">
        <v>82</v>
      </c>
      <c r="I282" s="177">
        <v>547</v>
      </c>
      <c r="J282" s="177">
        <v>628</v>
      </c>
      <c r="K282" s="177">
        <v>223</v>
      </c>
      <c r="L282" s="177">
        <v>127</v>
      </c>
      <c r="M282" s="177">
        <v>0</v>
      </c>
    </row>
    <row r="283" spans="1:13" x14ac:dyDescent="0.2">
      <c r="A283" s="177">
        <v>6022</v>
      </c>
      <c r="B283" s="177" t="s">
        <v>3018</v>
      </c>
      <c r="C283" s="177">
        <v>827</v>
      </c>
      <c r="D283" s="177">
        <v>96.69</v>
      </c>
      <c r="E283" s="177">
        <v>142</v>
      </c>
      <c r="F283" s="177">
        <v>161</v>
      </c>
      <c r="G283" s="177">
        <v>64</v>
      </c>
      <c r="H283" s="177">
        <v>11</v>
      </c>
      <c r="I283" s="177">
        <v>122</v>
      </c>
      <c r="J283" s="177">
        <v>50</v>
      </c>
      <c r="K283" s="177">
        <v>92</v>
      </c>
      <c r="L283" s="177">
        <v>13</v>
      </c>
      <c r="M283" s="177">
        <v>0</v>
      </c>
    </row>
    <row r="284" spans="1:13" x14ac:dyDescent="0.2">
      <c r="A284" s="177">
        <v>6023</v>
      </c>
      <c r="B284" s="177" t="s">
        <v>3019</v>
      </c>
      <c r="C284" s="177">
        <v>1142</v>
      </c>
      <c r="D284" s="177">
        <v>95.54</v>
      </c>
      <c r="E284" s="177">
        <v>241</v>
      </c>
      <c r="F284" s="177">
        <v>124</v>
      </c>
      <c r="G284" s="177">
        <v>159</v>
      </c>
      <c r="H284" s="177">
        <v>181</v>
      </c>
      <c r="I284" s="177">
        <v>491</v>
      </c>
      <c r="J284" s="177">
        <v>1207</v>
      </c>
      <c r="K284" s="177">
        <v>228</v>
      </c>
      <c r="L284" s="177">
        <v>290</v>
      </c>
      <c r="M284" s="177">
        <v>0</v>
      </c>
    </row>
    <row r="285" spans="1:13" x14ac:dyDescent="0.2">
      <c r="A285" s="177">
        <v>6028</v>
      </c>
      <c r="B285" s="177" t="s">
        <v>3020</v>
      </c>
      <c r="C285" s="177">
        <v>308</v>
      </c>
      <c r="D285" s="177">
        <v>95.49</v>
      </c>
      <c r="E285" s="177">
        <v>84</v>
      </c>
      <c r="F285" s="177">
        <v>32</v>
      </c>
      <c r="G285" s="177">
        <v>1</v>
      </c>
      <c r="H285" s="177">
        <v>0</v>
      </c>
      <c r="I285" s="177">
        <v>3</v>
      </c>
      <c r="J285" s="177">
        <v>0</v>
      </c>
      <c r="K285" s="177">
        <v>1</v>
      </c>
      <c r="L285" s="177">
        <v>0</v>
      </c>
      <c r="M285" s="177">
        <v>0</v>
      </c>
    </row>
    <row r="286" spans="1:13" x14ac:dyDescent="0.2">
      <c r="A286" s="177">
        <v>6030</v>
      </c>
      <c r="B286" s="177" t="s">
        <v>3021</v>
      </c>
      <c r="C286" s="177">
        <v>1008</v>
      </c>
      <c r="D286" s="177">
        <v>96.67</v>
      </c>
      <c r="E286" s="177">
        <v>208</v>
      </c>
      <c r="F286" s="177">
        <v>116</v>
      </c>
      <c r="G286" s="177">
        <v>0</v>
      </c>
      <c r="H286" s="177">
        <v>23</v>
      </c>
      <c r="I286" s="177">
        <v>0</v>
      </c>
      <c r="J286" s="177">
        <v>71</v>
      </c>
      <c r="K286" s="177">
        <v>0</v>
      </c>
      <c r="L286" s="177">
        <v>23</v>
      </c>
      <c r="M286" s="177">
        <v>0.09</v>
      </c>
    </row>
    <row r="287" spans="1:13" x14ac:dyDescent="0.2">
      <c r="A287" s="177">
        <v>6031</v>
      </c>
      <c r="B287" s="177" t="s">
        <v>3022</v>
      </c>
      <c r="C287" s="177">
        <v>750</v>
      </c>
      <c r="D287" s="177">
        <v>94.05</v>
      </c>
      <c r="E287" s="177">
        <v>317</v>
      </c>
      <c r="F287" s="177">
        <v>173</v>
      </c>
      <c r="G287" s="177">
        <v>50</v>
      </c>
      <c r="H287" s="177">
        <v>179</v>
      </c>
      <c r="I287" s="177">
        <v>93</v>
      </c>
      <c r="J287" s="177">
        <v>1533</v>
      </c>
      <c r="K287" s="177">
        <v>61</v>
      </c>
      <c r="L287" s="177">
        <v>307</v>
      </c>
      <c r="M287" s="177">
        <v>0</v>
      </c>
    </row>
    <row r="288" spans="1:13" x14ac:dyDescent="0.2">
      <c r="A288" s="177">
        <v>6033</v>
      </c>
      <c r="B288" s="177" t="s">
        <v>3023</v>
      </c>
      <c r="C288" s="177">
        <v>533</v>
      </c>
      <c r="D288" s="177">
        <v>97.32</v>
      </c>
      <c r="E288" s="177">
        <v>61</v>
      </c>
      <c r="F288" s="177">
        <v>77</v>
      </c>
      <c r="G288" s="177">
        <v>11</v>
      </c>
      <c r="H288" s="177">
        <v>37</v>
      </c>
      <c r="I288" s="177">
        <v>23</v>
      </c>
      <c r="J288" s="177">
        <v>115</v>
      </c>
      <c r="K288" s="177">
        <v>11</v>
      </c>
      <c r="L288" s="177">
        <v>43</v>
      </c>
      <c r="M288" s="177">
        <v>0</v>
      </c>
    </row>
    <row r="289" spans="1:13" x14ac:dyDescent="0.2">
      <c r="A289" s="177">
        <v>6040</v>
      </c>
      <c r="B289" s="177" t="s">
        <v>3024</v>
      </c>
      <c r="C289" s="177">
        <v>536</v>
      </c>
      <c r="D289" s="177">
        <v>96.76</v>
      </c>
      <c r="E289" s="177">
        <v>108</v>
      </c>
      <c r="F289" s="177">
        <v>181</v>
      </c>
      <c r="G289" s="177">
        <v>0</v>
      </c>
      <c r="H289" s="177">
        <v>3</v>
      </c>
      <c r="I289" s="177">
        <v>0</v>
      </c>
      <c r="J289" s="177">
        <v>23</v>
      </c>
      <c r="K289" s="177">
        <v>0</v>
      </c>
      <c r="L289" s="177">
        <v>4</v>
      </c>
      <c r="M289" s="177">
        <v>14.17</v>
      </c>
    </row>
    <row r="290" spans="1:13" x14ac:dyDescent="0.2">
      <c r="A290" s="177">
        <v>6041</v>
      </c>
      <c r="B290" s="177" t="s">
        <v>3025</v>
      </c>
      <c r="C290" s="177">
        <v>785</v>
      </c>
      <c r="D290" s="177">
        <v>95.9</v>
      </c>
      <c r="E290" s="177">
        <v>199</v>
      </c>
      <c r="F290" s="177">
        <v>78</v>
      </c>
      <c r="G290" s="177">
        <v>127</v>
      </c>
      <c r="H290" s="177">
        <v>92</v>
      </c>
      <c r="I290" s="177">
        <v>482</v>
      </c>
      <c r="J290" s="177">
        <v>588</v>
      </c>
      <c r="K290" s="177">
        <v>223</v>
      </c>
      <c r="L290" s="177">
        <v>131</v>
      </c>
      <c r="M290" s="177">
        <v>0</v>
      </c>
    </row>
    <row r="291" spans="1:13" x14ac:dyDescent="0.2">
      <c r="A291" s="177">
        <v>6042</v>
      </c>
      <c r="B291" s="177" t="s">
        <v>3026</v>
      </c>
      <c r="C291" s="177">
        <v>97</v>
      </c>
      <c r="D291" s="177">
        <v>97.84</v>
      </c>
      <c r="E291" s="177">
        <v>3</v>
      </c>
      <c r="F291" s="177">
        <v>12</v>
      </c>
      <c r="G291" s="177">
        <v>5</v>
      </c>
      <c r="H291" s="177">
        <v>7</v>
      </c>
      <c r="I291" s="177">
        <v>14</v>
      </c>
      <c r="J291" s="177">
        <v>44</v>
      </c>
      <c r="K291" s="177">
        <v>6</v>
      </c>
      <c r="L291" s="177">
        <v>8</v>
      </c>
      <c r="M291" s="177">
        <v>0</v>
      </c>
    </row>
    <row r="292" spans="1:13" x14ac:dyDescent="0.2">
      <c r="A292" s="177">
        <v>6043</v>
      </c>
      <c r="B292" s="177" t="s">
        <v>3316</v>
      </c>
      <c r="C292" s="177">
        <v>10</v>
      </c>
      <c r="D292" s="177">
        <v>97.28</v>
      </c>
      <c r="E292" s="177">
        <v>1</v>
      </c>
      <c r="F292" s="177">
        <v>3</v>
      </c>
      <c r="G292" s="177">
        <v>0</v>
      </c>
      <c r="H292" s="177">
        <v>1</v>
      </c>
      <c r="I292" s="177">
        <v>0</v>
      </c>
      <c r="J292" s="177">
        <v>6</v>
      </c>
      <c r="K292" s="177">
        <v>0</v>
      </c>
      <c r="L292" s="177">
        <v>2</v>
      </c>
      <c r="M292" s="177">
        <v>0</v>
      </c>
    </row>
    <row r="293" spans="1:13" x14ac:dyDescent="0.2">
      <c r="A293" s="177">
        <v>6045</v>
      </c>
      <c r="B293" s="177" t="s">
        <v>3027</v>
      </c>
      <c r="C293" s="177">
        <v>192</v>
      </c>
      <c r="D293" s="177">
        <v>96.56</v>
      </c>
      <c r="E293" s="177">
        <v>29</v>
      </c>
      <c r="F293" s="177">
        <v>17</v>
      </c>
      <c r="G293" s="177">
        <v>6</v>
      </c>
      <c r="H293" s="177">
        <v>6</v>
      </c>
      <c r="I293" s="177">
        <v>8</v>
      </c>
      <c r="J293" s="177">
        <v>13</v>
      </c>
      <c r="K293" s="177">
        <v>6</v>
      </c>
      <c r="L293" s="177">
        <v>6</v>
      </c>
      <c r="M293" s="177">
        <v>0</v>
      </c>
    </row>
    <row r="294" spans="1:13" x14ac:dyDescent="0.2">
      <c r="A294" s="177">
        <v>6047</v>
      </c>
      <c r="B294" s="177" t="s">
        <v>3028</v>
      </c>
      <c r="C294" s="177">
        <v>115</v>
      </c>
      <c r="D294" s="177">
        <v>97.54</v>
      </c>
      <c r="E294" s="177">
        <v>14</v>
      </c>
      <c r="F294" s="177">
        <v>21</v>
      </c>
      <c r="G294" s="177">
        <v>0</v>
      </c>
      <c r="H294" s="177">
        <v>2</v>
      </c>
      <c r="I294" s="177">
        <v>0</v>
      </c>
      <c r="J294" s="177">
        <v>8</v>
      </c>
      <c r="K294" s="177">
        <v>0</v>
      </c>
      <c r="L294" s="177">
        <v>2</v>
      </c>
      <c r="M294" s="177">
        <v>0</v>
      </c>
    </row>
    <row r="295" spans="1:13" x14ac:dyDescent="0.2">
      <c r="A295" s="177">
        <v>6048</v>
      </c>
      <c r="B295" s="177" t="s">
        <v>3029</v>
      </c>
      <c r="C295" s="177">
        <v>149</v>
      </c>
      <c r="D295" s="177">
        <v>95.23</v>
      </c>
      <c r="E295" s="177">
        <v>51</v>
      </c>
      <c r="F295" s="177">
        <v>22</v>
      </c>
      <c r="G295" s="177">
        <v>0</v>
      </c>
      <c r="H295" s="177">
        <v>0</v>
      </c>
      <c r="I295" s="177">
        <v>0</v>
      </c>
      <c r="J295" s="177">
        <v>0</v>
      </c>
      <c r="K295" s="177">
        <v>0</v>
      </c>
      <c r="L295" s="177">
        <v>0</v>
      </c>
      <c r="M295" s="177">
        <v>0</v>
      </c>
    </row>
    <row r="296" spans="1:13" x14ac:dyDescent="0.2">
      <c r="A296" s="177">
        <v>6049</v>
      </c>
      <c r="B296" s="177" t="s">
        <v>3030</v>
      </c>
      <c r="C296" s="177">
        <v>76</v>
      </c>
      <c r="D296" s="177">
        <v>93.92</v>
      </c>
      <c r="E296" s="177">
        <v>35</v>
      </c>
      <c r="F296" s="177">
        <v>4</v>
      </c>
      <c r="G296" s="177">
        <v>1</v>
      </c>
      <c r="H296" s="177">
        <v>3</v>
      </c>
      <c r="I296" s="177">
        <v>3</v>
      </c>
      <c r="J296" s="177">
        <v>24</v>
      </c>
      <c r="K296" s="177">
        <v>1</v>
      </c>
      <c r="L296" s="177">
        <v>5</v>
      </c>
      <c r="M296" s="177">
        <v>0</v>
      </c>
    </row>
    <row r="297" spans="1:13" x14ac:dyDescent="0.2">
      <c r="A297" s="177">
        <v>6051</v>
      </c>
      <c r="B297" s="177" t="s">
        <v>3031</v>
      </c>
      <c r="C297" s="177">
        <v>891</v>
      </c>
      <c r="D297" s="177">
        <v>94.32</v>
      </c>
      <c r="E297" s="177">
        <v>252</v>
      </c>
      <c r="F297" s="177">
        <v>440</v>
      </c>
      <c r="G297" s="177">
        <v>202</v>
      </c>
      <c r="H297" s="177">
        <v>214</v>
      </c>
      <c r="I297" s="177">
        <v>578</v>
      </c>
      <c r="J297" s="177">
        <v>1736</v>
      </c>
      <c r="K297" s="177">
        <v>334</v>
      </c>
      <c r="L297" s="177">
        <v>406</v>
      </c>
      <c r="M297" s="177">
        <v>0</v>
      </c>
    </row>
    <row r="298" spans="1:13" x14ac:dyDescent="0.2">
      <c r="A298" s="177">
        <v>6052</v>
      </c>
      <c r="B298" s="177" t="s">
        <v>3032</v>
      </c>
      <c r="C298" s="177">
        <v>1468</v>
      </c>
      <c r="D298" s="177">
        <v>96.52</v>
      </c>
      <c r="E298" s="177">
        <v>274</v>
      </c>
      <c r="F298" s="177">
        <v>159</v>
      </c>
      <c r="G298" s="177">
        <v>178</v>
      </c>
      <c r="H298" s="177">
        <v>76</v>
      </c>
      <c r="I298" s="177">
        <v>439</v>
      </c>
      <c r="J298" s="177">
        <v>453</v>
      </c>
      <c r="K298" s="177">
        <v>303</v>
      </c>
      <c r="L298" s="177">
        <v>112</v>
      </c>
      <c r="M298" s="177">
        <v>0</v>
      </c>
    </row>
    <row r="299" spans="1:13" x14ac:dyDescent="0.2">
      <c r="A299" s="177">
        <v>6053</v>
      </c>
      <c r="B299" s="177" t="s">
        <v>3317</v>
      </c>
      <c r="C299" s="177">
        <v>76</v>
      </c>
      <c r="D299" s="177">
        <v>96.71</v>
      </c>
      <c r="E299" s="177">
        <v>12</v>
      </c>
      <c r="F299" s="177">
        <v>16</v>
      </c>
      <c r="G299" s="177">
        <v>0</v>
      </c>
      <c r="H299" s="177">
        <v>0</v>
      </c>
      <c r="I299" s="177">
        <v>0</v>
      </c>
      <c r="J299" s="177">
        <v>0</v>
      </c>
      <c r="K299" s="177">
        <v>0</v>
      </c>
      <c r="L299" s="177">
        <v>0</v>
      </c>
      <c r="M299" s="177">
        <v>0</v>
      </c>
    </row>
    <row r="300" spans="1:13" x14ac:dyDescent="0.2">
      <c r="A300" s="177">
        <v>6060</v>
      </c>
      <c r="B300" s="177" t="s">
        <v>3033</v>
      </c>
      <c r="C300" s="177">
        <v>325</v>
      </c>
      <c r="D300" s="177">
        <v>96.81</v>
      </c>
      <c r="E300" s="177">
        <v>54</v>
      </c>
      <c r="F300" s="177">
        <v>1</v>
      </c>
      <c r="G300" s="177">
        <v>0</v>
      </c>
      <c r="H300" s="177">
        <v>7</v>
      </c>
      <c r="I300" s="177">
        <v>0</v>
      </c>
      <c r="J300" s="177">
        <v>10</v>
      </c>
      <c r="K300" s="177">
        <v>0</v>
      </c>
      <c r="L300" s="177">
        <v>8</v>
      </c>
      <c r="M300" s="177">
        <v>0</v>
      </c>
    </row>
    <row r="301" spans="1:13" x14ac:dyDescent="0.2">
      <c r="A301" s="177">
        <v>6061</v>
      </c>
      <c r="B301" s="177" t="s">
        <v>3034</v>
      </c>
      <c r="C301" s="177">
        <v>847</v>
      </c>
      <c r="D301" s="177">
        <v>92.49</v>
      </c>
      <c r="E301" s="177">
        <v>352</v>
      </c>
      <c r="F301" s="177">
        <v>231</v>
      </c>
      <c r="G301" s="177">
        <v>347</v>
      </c>
      <c r="H301" s="177">
        <v>256</v>
      </c>
      <c r="I301" s="177">
        <v>1273</v>
      </c>
      <c r="J301" s="177">
        <v>2857</v>
      </c>
      <c r="K301" s="177">
        <v>681</v>
      </c>
      <c r="L301" s="177">
        <v>711</v>
      </c>
      <c r="M301" s="177">
        <v>0</v>
      </c>
    </row>
    <row r="302" spans="1:13" x14ac:dyDescent="0.2">
      <c r="A302" s="177">
        <v>6070</v>
      </c>
      <c r="B302" s="177" t="s">
        <v>3035</v>
      </c>
      <c r="C302" s="177">
        <v>494</v>
      </c>
      <c r="D302" s="177">
        <v>93.55</v>
      </c>
      <c r="E302" s="177">
        <v>204</v>
      </c>
      <c r="F302" s="177">
        <v>100</v>
      </c>
      <c r="G302" s="177">
        <v>12</v>
      </c>
      <c r="H302" s="177">
        <v>72</v>
      </c>
      <c r="I302" s="177">
        <v>19</v>
      </c>
      <c r="J302" s="177">
        <v>325</v>
      </c>
      <c r="K302" s="177">
        <v>13</v>
      </c>
      <c r="L302" s="177">
        <v>91</v>
      </c>
      <c r="M302" s="177">
        <v>0</v>
      </c>
    </row>
    <row r="303" spans="1:13" x14ac:dyDescent="0.2">
      <c r="A303" s="177">
        <v>6071</v>
      </c>
      <c r="B303" s="177" t="s">
        <v>3036</v>
      </c>
      <c r="C303" s="177">
        <v>1004</v>
      </c>
      <c r="D303" s="177">
        <v>98.41</v>
      </c>
      <c r="E303" s="177">
        <v>39</v>
      </c>
      <c r="F303" s="177">
        <v>14</v>
      </c>
      <c r="G303" s="177">
        <v>2</v>
      </c>
      <c r="H303" s="177">
        <v>15</v>
      </c>
      <c r="I303" s="177">
        <v>2</v>
      </c>
      <c r="J303" s="177">
        <v>30</v>
      </c>
      <c r="K303" s="177">
        <v>2</v>
      </c>
      <c r="L303" s="177">
        <v>15</v>
      </c>
      <c r="M303" s="177">
        <v>16.43</v>
      </c>
    </row>
    <row r="304" spans="1:13" x14ac:dyDescent="0.2">
      <c r="A304" s="177">
        <v>6081</v>
      </c>
      <c r="B304" s="177" t="s">
        <v>3037</v>
      </c>
      <c r="C304" s="177">
        <v>888</v>
      </c>
      <c r="D304" s="177">
        <v>94.71</v>
      </c>
      <c r="E304" s="177">
        <v>300</v>
      </c>
      <c r="F304" s="177">
        <v>203</v>
      </c>
      <c r="G304" s="177">
        <v>52</v>
      </c>
      <c r="H304" s="177">
        <v>250</v>
      </c>
      <c r="I304" s="177">
        <v>99</v>
      </c>
      <c r="J304" s="177">
        <v>1443</v>
      </c>
      <c r="K304" s="177">
        <v>73</v>
      </c>
      <c r="L304" s="177">
        <v>492</v>
      </c>
      <c r="M304" s="177">
        <v>0</v>
      </c>
    </row>
    <row r="305" spans="1:13" x14ac:dyDescent="0.2">
      <c r="A305" s="177">
        <v>6091</v>
      </c>
      <c r="B305" s="177" t="s">
        <v>3038</v>
      </c>
      <c r="C305" s="177">
        <v>1121</v>
      </c>
      <c r="D305" s="177">
        <v>93.95</v>
      </c>
      <c r="E305" s="177">
        <v>487</v>
      </c>
      <c r="F305" s="177">
        <v>339</v>
      </c>
      <c r="G305" s="177">
        <v>125</v>
      </c>
      <c r="H305" s="177">
        <v>152</v>
      </c>
      <c r="I305" s="177">
        <v>269</v>
      </c>
      <c r="J305" s="177">
        <v>798</v>
      </c>
      <c r="K305" s="177">
        <v>164</v>
      </c>
      <c r="L305" s="177">
        <v>271</v>
      </c>
      <c r="M305" s="177">
        <v>0</v>
      </c>
    </row>
    <row r="306" spans="1:13" x14ac:dyDescent="0.2">
      <c r="A306" s="177">
        <v>6111</v>
      </c>
      <c r="B306" s="177" t="s">
        <v>3039</v>
      </c>
      <c r="C306" s="177">
        <v>767</v>
      </c>
      <c r="D306" s="177">
        <v>95.06</v>
      </c>
      <c r="E306" s="177">
        <v>258</v>
      </c>
      <c r="F306" s="177">
        <v>153</v>
      </c>
      <c r="G306" s="177">
        <v>169</v>
      </c>
      <c r="H306" s="177">
        <v>98</v>
      </c>
      <c r="I306" s="177">
        <v>474</v>
      </c>
      <c r="J306" s="177">
        <v>576</v>
      </c>
      <c r="K306" s="177">
        <v>269</v>
      </c>
      <c r="L306" s="177">
        <v>175</v>
      </c>
      <c r="M306" s="177">
        <v>0</v>
      </c>
    </row>
    <row r="307" spans="1:13" x14ac:dyDescent="0.2">
      <c r="A307" s="177">
        <v>6121</v>
      </c>
      <c r="B307" s="177" t="s">
        <v>3040</v>
      </c>
      <c r="C307" s="177">
        <v>879</v>
      </c>
      <c r="D307" s="177">
        <v>95.49</v>
      </c>
      <c r="E307" s="177">
        <v>235</v>
      </c>
      <c r="F307" s="177">
        <v>93</v>
      </c>
      <c r="G307" s="177">
        <v>5</v>
      </c>
      <c r="H307" s="177">
        <v>109</v>
      </c>
      <c r="I307" s="177">
        <v>17</v>
      </c>
      <c r="J307" s="177">
        <v>829</v>
      </c>
      <c r="K307" s="177">
        <v>7</v>
      </c>
      <c r="L307" s="177">
        <v>215</v>
      </c>
      <c r="M307" s="177">
        <v>0</v>
      </c>
    </row>
    <row r="308" spans="1:13" x14ac:dyDescent="0.2">
      <c r="A308" s="177">
        <v>6131</v>
      </c>
      <c r="B308" s="177" t="s">
        <v>3041</v>
      </c>
      <c r="C308" s="177">
        <v>797</v>
      </c>
      <c r="D308" s="177">
        <v>95.27</v>
      </c>
      <c r="E308" s="177">
        <v>224</v>
      </c>
      <c r="F308" s="177">
        <v>72</v>
      </c>
      <c r="G308" s="177">
        <v>189</v>
      </c>
      <c r="H308" s="177">
        <v>55</v>
      </c>
      <c r="I308" s="177">
        <v>835</v>
      </c>
      <c r="J308" s="177">
        <v>345</v>
      </c>
      <c r="K308" s="177">
        <v>342</v>
      </c>
      <c r="L308" s="177">
        <v>71</v>
      </c>
      <c r="M308" s="177">
        <v>0</v>
      </c>
    </row>
    <row r="309" spans="1:13" x14ac:dyDescent="0.2">
      <c r="A309" s="177">
        <v>6141</v>
      </c>
      <c r="B309" s="177" t="s">
        <v>3042</v>
      </c>
      <c r="C309" s="177">
        <v>496</v>
      </c>
      <c r="D309" s="177">
        <v>93.49</v>
      </c>
      <c r="E309" s="177">
        <v>216</v>
      </c>
      <c r="F309" s="177">
        <v>171</v>
      </c>
      <c r="G309" s="177">
        <v>51</v>
      </c>
      <c r="H309" s="177">
        <v>106</v>
      </c>
      <c r="I309" s="177">
        <v>97</v>
      </c>
      <c r="J309" s="177">
        <v>720</v>
      </c>
      <c r="K309" s="177">
        <v>66</v>
      </c>
      <c r="L309" s="177">
        <v>172</v>
      </c>
      <c r="M309" s="177">
        <v>0</v>
      </c>
    </row>
    <row r="310" spans="1:13" x14ac:dyDescent="0.2">
      <c r="A310" s="177">
        <v>6151</v>
      </c>
      <c r="B310" s="177" t="s">
        <v>3043</v>
      </c>
      <c r="C310" s="177">
        <v>836</v>
      </c>
      <c r="D310" s="177">
        <v>96.07</v>
      </c>
      <c r="E310" s="177">
        <v>187</v>
      </c>
      <c r="F310" s="177">
        <v>148</v>
      </c>
      <c r="G310" s="177">
        <v>2</v>
      </c>
      <c r="H310" s="177">
        <v>30</v>
      </c>
      <c r="I310" s="177">
        <v>11</v>
      </c>
      <c r="J310" s="177">
        <v>180</v>
      </c>
      <c r="K310" s="177">
        <v>4</v>
      </c>
      <c r="L310" s="177">
        <v>44</v>
      </c>
      <c r="M310" s="177">
        <v>0</v>
      </c>
    </row>
    <row r="311" spans="1:13" x14ac:dyDescent="0.2">
      <c r="A311" s="177">
        <v>6161</v>
      </c>
      <c r="B311" s="177" t="s">
        <v>3044</v>
      </c>
      <c r="C311" s="177">
        <v>990</v>
      </c>
      <c r="D311" s="177">
        <v>95.29</v>
      </c>
      <c r="E311" s="177">
        <v>255</v>
      </c>
      <c r="F311" s="177">
        <v>214</v>
      </c>
      <c r="G311" s="177">
        <v>50</v>
      </c>
      <c r="H311" s="177">
        <v>189</v>
      </c>
      <c r="I311" s="177">
        <v>79</v>
      </c>
      <c r="J311" s="177">
        <v>1439</v>
      </c>
      <c r="K311" s="177">
        <v>62</v>
      </c>
      <c r="L311" s="177">
        <v>426</v>
      </c>
      <c r="M311" s="177">
        <v>0</v>
      </c>
    </row>
    <row r="312" spans="1:13" x14ac:dyDescent="0.2">
      <c r="A312" s="177">
        <v>6171</v>
      </c>
      <c r="B312" s="177" t="s">
        <v>3045</v>
      </c>
      <c r="C312" s="177">
        <v>1225</v>
      </c>
      <c r="D312" s="177">
        <v>96.15</v>
      </c>
      <c r="E312" s="177">
        <v>255</v>
      </c>
      <c r="F312" s="177">
        <v>55</v>
      </c>
      <c r="G312" s="177">
        <v>110</v>
      </c>
      <c r="H312" s="177">
        <v>108</v>
      </c>
      <c r="I312" s="177">
        <v>446</v>
      </c>
      <c r="J312" s="177">
        <v>722</v>
      </c>
      <c r="K312" s="177">
        <v>145</v>
      </c>
      <c r="L312" s="177">
        <v>146</v>
      </c>
      <c r="M312" s="177">
        <v>0</v>
      </c>
    </row>
    <row r="313" spans="1:13" x14ac:dyDescent="0.2">
      <c r="A313" s="177">
        <v>6211</v>
      </c>
      <c r="B313" s="177" t="s">
        <v>3046</v>
      </c>
      <c r="C313" s="177">
        <v>1221</v>
      </c>
      <c r="D313" s="177">
        <v>96.84</v>
      </c>
      <c r="E313" s="177">
        <v>212</v>
      </c>
      <c r="F313" s="177">
        <v>118</v>
      </c>
      <c r="G313" s="177">
        <v>141</v>
      </c>
      <c r="H313" s="177">
        <v>43</v>
      </c>
      <c r="I313" s="177">
        <v>381</v>
      </c>
      <c r="J313" s="177">
        <v>238</v>
      </c>
      <c r="K313" s="177">
        <v>219</v>
      </c>
      <c r="L313" s="177">
        <v>63</v>
      </c>
      <c r="M313" s="177">
        <v>0</v>
      </c>
    </row>
    <row r="314" spans="1:13" x14ac:dyDescent="0.2">
      <c r="A314" s="177">
        <v>6221</v>
      </c>
      <c r="B314" s="177" t="s">
        <v>3047</v>
      </c>
      <c r="C314" s="177">
        <v>1252</v>
      </c>
      <c r="D314" s="177">
        <v>95.97</v>
      </c>
      <c r="E314" s="177">
        <v>273</v>
      </c>
      <c r="F314" s="177">
        <v>172</v>
      </c>
      <c r="G314" s="177">
        <v>188</v>
      </c>
      <c r="H314" s="177">
        <v>120</v>
      </c>
      <c r="I314" s="177">
        <v>620</v>
      </c>
      <c r="J314" s="177">
        <v>557</v>
      </c>
      <c r="K314" s="177">
        <v>427</v>
      </c>
      <c r="L314" s="177">
        <v>225</v>
      </c>
      <c r="M314" s="177">
        <v>0</v>
      </c>
    </row>
    <row r="315" spans="1:13" x14ac:dyDescent="0.2">
      <c r="A315" s="177">
        <v>6231</v>
      </c>
      <c r="B315" s="177" t="s">
        <v>3048</v>
      </c>
      <c r="C315" s="177">
        <v>908</v>
      </c>
      <c r="D315" s="177">
        <v>95.38</v>
      </c>
      <c r="E315" s="177">
        <v>236</v>
      </c>
      <c r="F315" s="177">
        <v>149</v>
      </c>
      <c r="G315" s="177">
        <v>206</v>
      </c>
      <c r="H315" s="177">
        <v>106</v>
      </c>
      <c r="I315" s="177">
        <v>830</v>
      </c>
      <c r="J315" s="177">
        <v>698</v>
      </c>
      <c r="K315" s="177">
        <v>423</v>
      </c>
      <c r="L315" s="177">
        <v>175</v>
      </c>
      <c r="M315" s="177">
        <v>0</v>
      </c>
    </row>
    <row r="316" spans="1:13" x14ac:dyDescent="0.2">
      <c r="A316" s="177">
        <v>6241</v>
      </c>
      <c r="B316" s="177" t="s">
        <v>3049</v>
      </c>
      <c r="C316" s="177">
        <v>1229</v>
      </c>
      <c r="D316" s="177">
        <v>95.43</v>
      </c>
      <c r="E316" s="177">
        <v>310</v>
      </c>
      <c r="F316" s="177">
        <v>189</v>
      </c>
      <c r="G316" s="177">
        <v>233</v>
      </c>
      <c r="H316" s="177">
        <v>195</v>
      </c>
      <c r="I316" s="177">
        <v>761</v>
      </c>
      <c r="J316" s="177">
        <v>1489</v>
      </c>
      <c r="K316" s="177">
        <v>438</v>
      </c>
      <c r="L316" s="177">
        <v>368</v>
      </c>
      <c r="M316" s="177">
        <v>0</v>
      </c>
    </row>
    <row r="317" spans="1:13" x14ac:dyDescent="0.2">
      <c r="A317" s="177">
        <v>6251</v>
      </c>
      <c r="B317" s="177" t="s">
        <v>3050</v>
      </c>
      <c r="C317" s="177">
        <v>693</v>
      </c>
      <c r="D317" s="177">
        <v>95.47</v>
      </c>
      <c r="E317" s="177">
        <v>199</v>
      </c>
      <c r="F317" s="177">
        <v>237</v>
      </c>
      <c r="G317" s="177">
        <v>173</v>
      </c>
      <c r="H317" s="177">
        <v>148</v>
      </c>
      <c r="I317" s="177">
        <v>780</v>
      </c>
      <c r="J317" s="177">
        <v>1347</v>
      </c>
      <c r="K317" s="177">
        <v>330</v>
      </c>
      <c r="L317" s="177">
        <v>320</v>
      </c>
      <c r="M317" s="177">
        <v>0</v>
      </c>
    </row>
    <row r="318" spans="1:13" x14ac:dyDescent="0.2">
      <c r="A318" s="177">
        <v>6281</v>
      </c>
      <c r="B318" s="177" t="s">
        <v>3051</v>
      </c>
      <c r="C318" s="177">
        <v>568</v>
      </c>
      <c r="D318" s="177">
        <v>94.6</v>
      </c>
      <c r="E318" s="177">
        <v>148</v>
      </c>
      <c r="F318" s="177">
        <v>136</v>
      </c>
      <c r="G318" s="177">
        <v>94</v>
      </c>
      <c r="H318" s="177">
        <v>121</v>
      </c>
      <c r="I318" s="177">
        <v>238</v>
      </c>
      <c r="J318" s="177">
        <v>1086</v>
      </c>
      <c r="K318" s="177">
        <v>127</v>
      </c>
      <c r="L318" s="177">
        <v>245</v>
      </c>
      <c r="M318" s="177">
        <v>0</v>
      </c>
    </row>
    <row r="319" spans="1:13" x14ac:dyDescent="0.2">
      <c r="A319" s="177">
        <v>6301</v>
      </c>
      <c r="B319" s="177" t="s">
        <v>3052</v>
      </c>
      <c r="C319" s="177">
        <v>1459</v>
      </c>
      <c r="D319" s="177">
        <v>97.03</v>
      </c>
      <c r="E319" s="177">
        <v>215</v>
      </c>
      <c r="F319" s="177">
        <v>49</v>
      </c>
      <c r="G319" s="177">
        <v>4</v>
      </c>
      <c r="H319" s="177">
        <v>107</v>
      </c>
      <c r="I319" s="177">
        <v>14</v>
      </c>
      <c r="J319" s="177">
        <v>917</v>
      </c>
      <c r="K319" s="177">
        <v>7</v>
      </c>
      <c r="L319" s="177">
        <v>187</v>
      </c>
      <c r="M319" s="177">
        <v>0</v>
      </c>
    </row>
    <row r="320" spans="1:13" x14ac:dyDescent="0.2">
      <c r="A320" s="177">
        <v>6331</v>
      </c>
      <c r="B320" s="177" t="s">
        <v>3053</v>
      </c>
      <c r="C320" s="177">
        <v>1236</v>
      </c>
      <c r="D320" s="177">
        <v>94.99</v>
      </c>
      <c r="E320" s="177">
        <v>407</v>
      </c>
      <c r="F320" s="177">
        <v>105</v>
      </c>
      <c r="G320" s="177">
        <v>200</v>
      </c>
      <c r="H320" s="177">
        <v>101</v>
      </c>
      <c r="I320" s="177">
        <v>655</v>
      </c>
      <c r="J320" s="177">
        <v>518</v>
      </c>
      <c r="K320" s="177">
        <v>310</v>
      </c>
      <c r="L320" s="177">
        <v>150</v>
      </c>
      <c r="M320" s="177">
        <v>0</v>
      </c>
    </row>
    <row r="321" spans="1:13" x14ac:dyDescent="0.2">
      <c r="A321" s="177">
        <v>6351</v>
      </c>
      <c r="B321" s="177" t="s">
        <v>3054</v>
      </c>
      <c r="C321" s="177">
        <v>690</v>
      </c>
      <c r="D321" s="177">
        <v>92.9</v>
      </c>
      <c r="E321" s="177">
        <v>308</v>
      </c>
      <c r="F321" s="177">
        <v>343</v>
      </c>
      <c r="G321" s="177">
        <v>117</v>
      </c>
      <c r="H321" s="177">
        <v>126</v>
      </c>
      <c r="I321" s="177">
        <v>425</v>
      </c>
      <c r="J321" s="177">
        <v>1124</v>
      </c>
      <c r="K321" s="177">
        <v>174</v>
      </c>
      <c r="L321" s="177">
        <v>230</v>
      </c>
      <c r="M321" s="177">
        <v>0</v>
      </c>
    </row>
    <row r="322" spans="1:13" x14ac:dyDescent="0.2">
      <c r="A322" s="177">
        <v>6361</v>
      </c>
      <c r="B322" s="177" t="s">
        <v>3055</v>
      </c>
      <c r="C322" s="177">
        <v>598</v>
      </c>
      <c r="D322" s="177">
        <v>86.46</v>
      </c>
      <c r="E322" s="177">
        <v>371</v>
      </c>
      <c r="F322" s="177">
        <v>136</v>
      </c>
      <c r="G322" s="177">
        <v>48</v>
      </c>
      <c r="H322" s="177">
        <v>186</v>
      </c>
      <c r="I322" s="177">
        <v>128</v>
      </c>
      <c r="J322" s="177">
        <v>2339</v>
      </c>
      <c r="K322" s="177">
        <v>56</v>
      </c>
      <c r="L322" s="177">
        <v>356</v>
      </c>
      <c r="M322" s="177">
        <v>0</v>
      </c>
    </row>
    <row r="323" spans="1:13" x14ac:dyDescent="0.2">
      <c r="A323" s="177">
        <v>6391</v>
      </c>
      <c r="B323" s="177" t="s">
        <v>3056</v>
      </c>
      <c r="C323" s="177">
        <v>697</v>
      </c>
      <c r="D323" s="177">
        <v>93.05</v>
      </c>
      <c r="E323" s="177">
        <v>291</v>
      </c>
      <c r="F323" s="177">
        <v>125</v>
      </c>
      <c r="G323" s="177">
        <v>67</v>
      </c>
      <c r="H323" s="177">
        <v>155</v>
      </c>
      <c r="I323" s="177">
        <v>158</v>
      </c>
      <c r="J323" s="177">
        <v>1536</v>
      </c>
      <c r="K323" s="177">
        <v>84</v>
      </c>
      <c r="L323" s="177">
        <v>372</v>
      </c>
      <c r="M323" s="177">
        <v>0</v>
      </c>
    </row>
    <row r="324" spans="1:13" x14ac:dyDescent="0.2">
      <c r="A324" s="177">
        <v>6411</v>
      </c>
      <c r="B324" s="177" t="s">
        <v>3057</v>
      </c>
      <c r="C324" s="177">
        <v>783</v>
      </c>
      <c r="D324" s="177">
        <v>94.75</v>
      </c>
      <c r="E324" s="177">
        <v>251</v>
      </c>
      <c r="F324" s="177">
        <v>75</v>
      </c>
      <c r="G324" s="177">
        <v>98</v>
      </c>
      <c r="H324" s="177">
        <v>147</v>
      </c>
      <c r="I324" s="177">
        <v>354</v>
      </c>
      <c r="J324" s="177">
        <v>1557</v>
      </c>
      <c r="K324" s="177">
        <v>142</v>
      </c>
      <c r="L324" s="177">
        <v>255</v>
      </c>
      <c r="M324" s="177">
        <v>0</v>
      </c>
    </row>
    <row r="325" spans="1:13" x14ac:dyDescent="0.2">
      <c r="A325" s="177">
        <v>6421</v>
      </c>
      <c r="B325" s="177" t="s">
        <v>3058</v>
      </c>
      <c r="C325" s="177">
        <v>801</v>
      </c>
      <c r="D325" s="177">
        <v>95.4</v>
      </c>
      <c r="E325" s="177">
        <v>211</v>
      </c>
      <c r="F325" s="177">
        <v>79</v>
      </c>
      <c r="G325" s="177">
        <v>139</v>
      </c>
      <c r="H325" s="177">
        <v>130</v>
      </c>
      <c r="I325" s="177">
        <v>487</v>
      </c>
      <c r="J325" s="177">
        <v>970</v>
      </c>
      <c r="K325" s="177">
        <v>279</v>
      </c>
      <c r="L325" s="177">
        <v>235</v>
      </c>
      <c r="M325" s="177">
        <v>0</v>
      </c>
    </row>
    <row r="326" spans="1:13" x14ac:dyDescent="0.2">
      <c r="A326" s="177">
        <v>6431</v>
      </c>
      <c r="B326" s="177" t="s">
        <v>3059</v>
      </c>
      <c r="C326" s="177">
        <v>578</v>
      </c>
      <c r="D326" s="177">
        <v>92.8</v>
      </c>
      <c r="E326" s="177">
        <v>224</v>
      </c>
      <c r="F326" s="177">
        <v>177</v>
      </c>
      <c r="G326" s="177">
        <v>152</v>
      </c>
      <c r="H326" s="177">
        <v>171</v>
      </c>
      <c r="I326" s="177">
        <v>429</v>
      </c>
      <c r="J326" s="177">
        <v>1818</v>
      </c>
      <c r="K326" s="177">
        <v>234</v>
      </c>
      <c r="L326" s="177">
        <v>380</v>
      </c>
      <c r="M326" s="177">
        <v>0</v>
      </c>
    </row>
    <row r="327" spans="1:13" x14ac:dyDescent="0.2">
      <c r="A327" s="177">
        <v>6441</v>
      </c>
      <c r="B327" s="177" t="s">
        <v>3060</v>
      </c>
      <c r="C327" s="177">
        <v>911</v>
      </c>
      <c r="D327" s="177">
        <v>95.95</v>
      </c>
      <c r="E327" s="177">
        <v>228</v>
      </c>
      <c r="F327" s="177">
        <v>75</v>
      </c>
      <c r="G327" s="177">
        <v>126</v>
      </c>
      <c r="H327" s="177">
        <v>85</v>
      </c>
      <c r="I327" s="177">
        <v>337</v>
      </c>
      <c r="J327" s="177">
        <v>501</v>
      </c>
      <c r="K327" s="177">
        <v>195</v>
      </c>
      <c r="L327" s="177">
        <v>111</v>
      </c>
      <c r="M327" s="177">
        <v>0</v>
      </c>
    </row>
    <row r="328" spans="1:13" x14ac:dyDescent="0.2">
      <c r="A328" s="177">
        <v>6481</v>
      </c>
      <c r="B328" s="177" t="s">
        <v>3061</v>
      </c>
      <c r="C328" s="177">
        <v>545</v>
      </c>
      <c r="D328" s="177">
        <v>92.86</v>
      </c>
      <c r="E328" s="177">
        <v>194</v>
      </c>
      <c r="F328" s="177">
        <v>339</v>
      </c>
      <c r="G328" s="177">
        <v>63</v>
      </c>
      <c r="H328" s="177">
        <v>164</v>
      </c>
      <c r="I328" s="177">
        <v>167</v>
      </c>
      <c r="J328" s="177">
        <v>1821</v>
      </c>
      <c r="K328" s="177">
        <v>84</v>
      </c>
      <c r="L328" s="177">
        <v>383</v>
      </c>
      <c r="M328" s="177">
        <v>0</v>
      </c>
    </row>
    <row r="329" spans="1:13" x14ac:dyDescent="0.2">
      <c r="A329" s="177">
        <v>6501</v>
      </c>
      <c r="B329" s="177" t="s">
        <v>3062</v>
      </c>
      <c r="C329" s="177">
        <v>812</v>
      </c>
      <c r="D329" s="177">
        <v>95.82</v>
      </c>
      <c r="E329" s="177">
        <v>210</v>
      </c>
      <c r="F329" s="177">
        <v>126</v>
      </c>
      <c r="G329" s="177">
        <v>32</v>
      </c>
      <c r="H329" s="177">
        <v>97</v>
      </c>
      <c r="I329" s="177">
        <v>79</v>
      </c>
      <c r="J329" s="177">
        <v>554</v>
      </c>
      <c r="K329" s="177">
        <v>42</v>
      </c>
      <c r="L329" s="177">
        <v>140</v>
      </c>
      <c r="M329" s="177">
        <v>0</v>
      </c>
    </row>
    <row r="330" spans="1:13" x14ac:dyDescent="0.2">
      <c r="A330" s="177">
        <v>6521</v>
      </c>
      <c r="B330" s="177" t="s">
        <v>3063</v>
      </c>
      <c r="C330" s="177">
        <v>1693</v>
      </c>
      <c r="D330" s="177">
        <v>95.24</v>
      </c>
      <c r="E330" s="177">
        <v>457</v>
      </c>
      <c r="F330" s="177">
        <v>96</v>
      </c>
      <c r="G330" s="177">
        <v>232</v>
      </c>
      <c r="H330" s="177">
        <v>187</v>
      </c>
      <c r="I330" s="177">
        <v>935</v>
      </c>
      <c r="J330" s="177">
        <v>1689</v>
      </c>
      <c r="K330" s="177">
        <v>354</v>
      </c>
      <c r="L330" s="177">
        <v>401</v>
      </c>
      <c r="M330" s="177">
        <v>0</v>
      </c>
    </row>
    <row r="331" spans="1:13" x14ac:dyDescent="0.2">
      <c r="A331" s="177">
        <v>6541</v>
      </c>
      <c r="B331" s="177" t="s">
        <v>3064</v>
      </c>
      <c r="C331" s="177">
        <v>1270</v>
      </c>
      <c r="D331" s="177">
        <v>94.67</v>
      </c>
      <c r="E331" s="177">
        <v>354</v>
      </c>
      <c r="F331" s="177">
        <v>285</v>
      </c>
      <c r="G331" s="177">
        <v>126</v>
      </c>
      <c r="H331" s="177">
        <v>158</v>
      </c>
      <c r="I331" s="177">
        <v>366</v>
      </c>
      <c r="J331" s="177">
        <v>1496</v>
      </c>
      <c r="K331" s="177">
        <v>160</v>
      </c>
      <c r="L331" s="177">
        <v>300</v>
      </c>
      <c r="M331" s="177">
        <v>0</v>
      </c>
    </row>
    <row r="332" spans="1:13" x14ac:dyDescent="0.2">
      <c r="A332" s="177">
        <v>6571</v>
      </c>
      <c r="B332" s="177" t="s">
        <v>3065</v>
      </c>
      <c r="C332" s="177">
        <v>837</v>
      </c>
      <c r="D332" s="177">
        <v>95.64</v>
      </c>
      <c r="E332" s="177">
        <v>161</v>
      </c>
      <c r="F332" s="177">
        <v>215</v>
      </c>
      <c r="G332" s="177">
        <v>212</v>
      </c>
      <c r="H332" s="177">
        <v>164</v>
      </c>
      <c r="I332" s="177">
        <v>868</v>
      </c>
      <c r="J332" s="177">
        <v>1492</v>
      </c>
      <c r="K332" s="177">
        <v>366</v>
      </c>
      <c r="L332" s="177">
        <v>261</v>
      </c>
      <c r="M332" s="177">
        <v>0</v>
      </c>
    </row>
    <row r="333" spans="1:13" x14ac:dyDescent="0.2">
      <c r="A333" s="177">
        <v>6591</v>
      </c>
      <c r="B333" s="177" t="s">
        <v>3066</v>
      </c>
      <c r="C333" s="177">
        <v>631</v>
      </c>
      <c r="D333" s="177">
        <v>92.36</v>
      </c>
      <c r="E333" s="177">
        <v>237</v>
      </c>
      <c r="F333" s="177">
        <v>129</v>
      </c>
      <c r="G333" s="177">
        <v>194</v>
      </c>
      <c r="H333" s="177">
        <v>170</v>
      </c>
      <c r="I333" s="177">
        <v>911</v>
      </c>
      <c r="J333" s="177">
        <v>2380</v>
      </c>
      <c r="K333" s="177">
        <v>349</v>
      </c>
      <c r="L333" s="177">
        <v>394</v>
      </c>
      <c r="M333" s="177">
        <v>0</v>
      </c>
    </row>
    <row r="334" spans="1:13" x14ac:dyDescent="0.2">
      <c r="A334" s="177">
        <v>6611</v>
      </c>
      <c r="B334" s="177" t="s">
        <v>3067</v>
      </c>
      <c r="C334" s="177">
        <v>1498</v>
      </c>
      <c r="D334" s="177">
        <v>95.29</v>
      </c>
      <c r="E334" s="177">
        <v>417</v>
      </c>
      <c r="F334" s="177">
        <v>245</v>
      </c>
      <c r="G334" s="177">
        <v>88</v>
      </c>
      <c r="H334" s="177">
        <v>158</v>
      </c>
      <c r="I334" s="177">
        <v>278</v>
      </c>
      <c r="J334" s="177">
        <v>1176</v>
      </c>
      <c r="K334" s="177">
        <v>110</v>
      </c>
      <c r="L334" s="177">
        <v>240</v>
      </c>
      <c r="M334" s="177">
        <v>0</v>
      </c>
    </row>
    <row r="335" spans="1:13" x14ac:dyDescent="0.2">
      <c r="A335" s="177">
        <v>6631</v>
      </c>
      <c r="B335" s="177" t="s">
        <v>3068</v>
      </c>
      <c r="C335" s="177">
        <v>1111</v>
      </c>
      <c r="D335" s="177">
        <v>95.18</v>
      </c>
      <c r="E335" s="177">
        <v>247</v>
      </c>
      <c r="F335" s="177">
        <v>498</v>
      </c>
      <c r="G335" s="177">
        <v>185</v>
      </c>
      <c r="H335" s="177">
        <v>184</v>
      </c>
      <c r="I335" s="177">
        <v>712</v>
      </c>
      <c r="J335" s="177">
        <v>1290</v>
      </c>
      <c r="K335" s="177">
        <v>315</v>
      </c>
      <c r="L335" s="177">
        <v>376</v>
      </c>
      <c r="M335" s="177">
        <v>0</v>
      </c>
    </row>
    <row r="336" spans="1:13" x14ac:dyDescent="0.2">
      <c r="A336" s="177">
        <v>6681</v>
      </c>
      <c r="B336" s="177" t="s">
        <v>3069</v>
      </c>
      <c r="C336" s="177">
        <v>1146</v>
      </c>
      <c r="D336" s="177">
        <v>96.34</v>
      </c>
      <c r="E336" s="177">
        <v>249</v>
      </c>
      <c r="F336" s="177">
        <v>75</v>
      </c>
      <c r="G336" s="177">
        <v>53</v>
      </c>
      <c r="H336" s="177">
        <v>90</v>
      </c>
      <c r="I336" s="177">
        <v>203</v>
      </c>
      <c r="J336" s="177">
        <v>478</v>
      </c>
      <c r="K336" s="177">
        <v>68</v>
      </c>
      <c r="L336" s="177">
        <v>121</v>
      </c>
      <c r="M336" s="177">
        <v>0</v>
      </c>
    </row>
    <row r="337" spans="1:13" x14ac:dyDescent="0.2">
      <c r="A337" s="177">
        <v>6701</v>
      </c>
      <c r="B337" s="177" t="s">
        <v>3070</v>
      </c>
      <c r="C337" s="177">
        <v>1212</v>
      </c>
      <c r="D337" s="177">
        <v>96.51</v>
      </c>
      <c r="E337" s="177">
        <v>213</v>
      </c>
      <c r="F337" s="177">
        <v>179</v>
      </c>
      <c r="G337" s="177">
        <v>153</v>
      </c>
      <c r="H337" s="177">
        <v>81</v>
      </c>
      <c r="I337" s="177">
        <v>503</v>
      </c>
      <c r="J337" s="177">
        <v>526</v>
      </c>
      <c r="K337" s="177">
        <v>268</v>
      </c>
      <c r="L337" s="177">
        <v>117</v>
      </c>
      <c r="M337" s="177">
        <v>0</v>
      </c>
    </row>
    <row r="338" spans="1:13" x14ac:dyDescent="0.2">
      <c r="A338" s="177">
        <v>6721</v>
      </c>
      <c r="B338" s="177" t="s">
        <v>3071</v>
      </c>
      <c r="C338" s="177">
        <v>468</v>
      </c>
      <c r="D338" s="177">
        <v>95.48</v>
      </c>
      <c r="E338" s="177">
        <v>93</v>
      </c>
      <c r="F338" s="177">
        <v>40</v>
      </c>
      <c r="G338" s="177">
        <v>82</v>
      </c>
      <c r="H338" s="177">
        <v>132</v>
      </c>
      <c r="I338" s="177">
        <v>227</v>
      </c>
      <c r="J338" s="177">
        <v>898</v>
      </c>
      <c r="K338" s="177">
        <v>107</v>
      </c>
      <c r="L338" s="177">
        <v>240</v>
      </c>
      <c r="M338" s="177">
        <v>0</v>
      </c>
    </row>
    <row r="339" spans="1:13" x14ac:dyDescent="0.2">
      <c r="A339" s="177">
        <v>6741</v>
      </c>
      <c r="B339" s="177" t="s">
        <v>3072</v>
      </c>
      <c r="C339" s="177">
        <v>1221</v>
      </c>
      <c r="D339" s="177">
        <v>95.51</v>
      </c>
      <c r="E339" s="177">
        <v>322</v>
      </c>
      <c r="F339" s="177">
        <v>184</v>
      </c>
      <c r="G339" s="177">
        <v>191</v>
      </c>
      <c r="H339" s="177">
        <v>139</v>
      </c>
      <c r="I339" s="177">
        <v>621</v>
      </c>
      <c r="J339" s="177">
        <v>1215</v>
      </c>
      <c r="K339" s="177">
        <v>334</v>
      </c>
      <c r="L339" s="177">
        <v>309</v>
      </c>
      <c r="M339" s="177">
        <v>0</v>
      </c>
    </row>
    <row r="340" spans="1:13" x14ac:dyDescent="0.2">
      <c r="A340" s="177">
        <v>6751</v>
      </c>
      <c r="B340" s="177" t="s">
        <v>3073</v>
      </c>
      <c r="C340" s="177">
        <v>1818</v>
      </c>
      <c r="D340" s="177">
        <v>97.3</v>
      </c>
      <c r="E340" s="177">
        <v>158</v>
      </c>
      <c r="F340" s="177">
        <v>135</v>
      </c>
      <c r="G340" s="177">
        <v>86</v>
      </c>
      <c r="H340" s="177">
        <v>115</v>
      </c>
      <c r="I340" s="177">
        <v>199</v>
      </c>
      <c r="J340" s="177">
        <v>785</v>
      </c>
      <c r="K340" s="177">
        <v>95</v>
      </c>
      <c r="L340" s="177">
        <v>148</v>
      </c>
      <c r="M340" s="177">
        <v>0</v>
      </c>
    </row>
    <row r="341" spans="1:13" x14ac:dyDescent="0.2">
      <c r="A341" s="177">
        <v>6761</v>
      </c>
      <c r="B341" s="177" t="s">
        <v>3074</v>
      </c>
      <c r="C341" s="177">
        <v>667</v>
      </c>
      <c r="D341" s="177">
        <v>93.05</v>
      </c>
      <c r="E341" s="177">
        <v>279</v>
      </c>
      <c r="F341" s="177">
        <v>119</v>
      </c>
      <c r="G341" s="177">
        <v>110</v>
      </c>
      <c r="H341" s="177">
        <v>179</v>
      </c>
      <c r="I341" s="177">
        <v>302</v>
      </c>
      <c r="J341" s="177">
        <v>1616</v>
      </c>
      <c r="K341" s="177">
        <v>208</v>
      </c>
      <c r="L341" s="177">
        <v>465</v>
      </c>
      <c r="M341" s="177">
        <v>0</v>
      </c>
    </row>
    <row r="342" spans="1:13" x14ac:dyDescent="0.2">
      <c r="A342" s="177">
        <v>6771</v>
      </c>
      <c r="B342" s="177" t="s">
        <v>3075</v>
      </c>
      <c r="C342" s="177">
        <v>1893</v>
      </c>
      <c r="D342" s="177">
        <v>95.37</v>
      </c>
      <c r="E342" s="177">
        <v>557</v>
      </c>
      <c r="F342" s="177">
        <v>248</v>
      </c>
      <c r="G342" s="177">
        <v>152</v>
      </c>
      <c r="H342" s="177">
        <v>164</v>
      </c>
      <c r="I342" s="177">
        <v>469</v>
      </c>
      <c r="J342" s="177">
        <v>1295</v>
      </c>
      <c r="K342" s="177">
        <v>237</v>
      </c>
      <c r="L342" s="177">
        <v>238</v>
      </c>
      <c r="M342" s="177">
        <v>0</v>
      </c>
    </row>
    <row r="343" spans="1:13" x14ac:dyDescent="0.2">
      <c r="A343" s="177">
        <v>6781</v>
      </c>
      <c r="B343" s="177" t="s">
        <v>3076</v>
      </c>
      <c r="C343" s="177">
        <v>819</v>
      </c>
      <c r="D343" s="177">
        <v>94.65</v>
      </c>
      <c r="E343" s="177">
        <v>253</v>
      </c>
      <c r="F343" s="177">
        <v>216</v>
      </c>
      <c r="G343" s="177">
        <v>157</v>
      </c>
      <c r="H343" s="177">
        <v>143</v>
      </c>
      <c r="I343" s="177">
        <v>568</v>
      </c>
      <c r="J343" s="177">
        <v>1194</v>
      </c>
      <c r="K343" s="177">
        <v>245</v>
      </c>
      <c r="L343" s="177">
        <v>233</v>
      </c>
      <c r="M343" s="177">
        <v>0</v>
      </c>
    </row>
    <row r="344" spans="1:13" x14ac:dyDescent="0.2">
      <c r="A344" s="177">
        <v>6801</v>
      </c>
      <c r="B344" s="177" t="s">
        <v>3077</v>
      </c>
      <c r="C344" s="177">
        <v>825</v>
      </c>
      <c r="D344" s="177">
        <v>95.42</v>
      </c>
      <c r="E344" s="177">
        <v>209</v>
      </c>
      <c r="F344" s="177">
        <v>168</v>
      </c>
      <c r="G344" s="177">
        <v>7</v>
      </c>
      <c r="H344" s="177">
        <v>120</v>
      </c>
      <c r="I344" s="177">
        <v>48</v>
      </c>
      <c r="J344" s="177">
        <v>945</v>
      </c>
      <c r="K344" s="177">
        <v>26</v>
      </c>
      <c r="L344" s="177">
        <v>183</v>
      </c>
      <c r="M344" s="177">
        <v>0</v>
      </c>
    </row>
    <row r="345" spans="1:13" x14ac:dyDescent="0.2">
      <c r="A345" s="177">
        <v>6821</v>
      </c>
      <c r="B345" s="177" t="s">
        <v>3078</v>
      </c>
      <c r="C345" s="177">
        <v>1318</v>
      </c>
      <c r="D345" s="177">
        <v>97.01</v>
      </c>
      <c r="E345" s="177">
        <v>185</v>
      </c>
      <c r="F345" s="177">
        <v>104</v>
      </c>
      <c r="G345" s="177">
        <v>47</v>
      </c>
      <c r="H345" s="177">
        <v>93</v>
      </c>
      <c r="I345" s="177">
        <v>108</v>
      </c>
      <c r="J345" s="177">
        <v>491</v>
      </c>
      <c r="K345" s="177">
        <v>59</v>
      </c>
      <c r="L345" s="177">
        <v>133</v>
      </c>
      <c r="M345" s="177">
        <v>0</v>
      </c>
    </row>
    <row r="346" spans="1:13" x14ac:dyDescent="0.2">
      <c r="A346" s="177">
        <v>6841</v>
      </c>
      <c r="B346" s="177" t="s">
        <v>3079</v>
      </c>
      <c r="C346" s="177">
        <v>1171</v>
      </c>
      <c r="D346" s="177">
        <v>95.2</v>
      </c>
      <c r="E346" s="177">
        <v>336</v>
      </c>
      <c r="F346" s="177">
        <v>251</v>
      </c>
      <c r="G346" s="177">
        <v>80</v>
      </c>
      <c r="H346" s="177">
        <v>158</v>
      </c>
      <c r="I346" s="177">
        <v>198</v>
      </c>
      <c r="J346" s="177">
        <v>1150</v>
      </c>
      <c r="K346" s="177">
        <v>91</v>
      </c>
      <c r="L346" s="177">
        <v>231</v>
      </c>
      <c r="M346" s="177">
        <v>0</v>
      </c>
    </row>
    <row r="347" spans="1:13" x14ac:dyDescent="0.2">
      <c r="A347" s="177">
        <v>6861</v>
      </c>
      <c r="B347" s="177" t="s">
        <v>3080</v>
      </c>
      <c r="C347" s="177">
        <v>1510</v>
      </c>
      <c r="D347" s="177">
        <v>96.45</v>
      </c>
      <c r="E347" s="177">
        <v>253</v>
      </c>
      <c r="F347" s="177">
        <v>111</v>
      </c>
      <c r="G347" s="177">
        <v>221</v>
      </c>
      <c r="H347" s="177">
        <v>137</v>
      </c>
      <c r="I347" s="177">
        <v>1078</v>
      </c>
      <c r="J347" s="177">
        <v>1211</v>
      </c>
      <c r="K347" s="177">
        <v>399</v>
      </c>
      <c r="L347" s="177">
        <v>238</v>
      </c>
      <c r="M347" s="177">
        <v>0</v>
      </c>
    </row>
    <row r="348" spans="1:13" x14ac:dyDescent="0.2">
      <c r="A348" s="177">
        <v>6881</v>
      </c>
      <c r="B348" s="177" t="s">
        <v>3081</v>
      </c>
      <c r="C348" s="177">
        <v>1067</v>
      </c>
      <c r="D348" s="177">
        <v>96.66</v>
      </c>
      <c r="E348" s="177">
        <v>185</v>
      </c>
      <c r="F348" s="177">
        <v>122</v>
      </c>
      <c r="G348" s="177">
        <v>141</v>
      </c>
      <c r="H348" s="177">
        <v>81</v>
      </c>
      <c r="I348" s="177">
        <v>556</v>
      </c>
      <c r="J348" s="177">
        <v>546</v>
      </c>
      <c r="K348" s="177">
        <v>273</v>
      </c>
      <c r="L348" s="177">
        <v>132</v>
      </c>
      <c r="M348" s="177">
        <v>0</v>
      </c>
    </row>
    <row r="349" spans="1:13" x14ac:dyDescent="0.2">
      <c r="A349" s="177">
        <v>6901</v>
      </c>
      <c r="B349" s="177" t="s">
        <v>3082</v>
      </c>
      <c r="C349" s="177">
        <v>655</v>
      </c>
      <c r="D349" s="177">
        <v>96.14</v>
      </c>
      <c r="E349" s="177">
        <v>170</v>
      </c>
      <c r="F349" s="177">
        <v>104</v>
      </c>
      <c r="G349" s="177">
        <v>118</v>
      </c>
      <c r="H349" s="177">
        <v>69</v>
      </c>
      <c r="I349" s="177">
        <v>427</v>
      </c>
      <c r="J349" s="177">
        <v>474</v>
      </c>
      <c r="K349" s="177">
        <v>213</v>
      </c>
      <c r="L349" s="177">
        <v>127</v>
      </c>
      <c r="M349" s="177">
        <v>0</v>
      </c>
    </row>
    <row r="350" spans="1:13" x14ac:dyDescent="0.2">
      <c r="A350" s="177">
        <v>6921</v>
      </c>
      <c r="B350" s="177" t="s">
        <v>3083</v>
      </c>
      <c r="C350" s="177">
        <v>1074</v>
      </c>
      <c r="D350" s="177">
        <v>97.41</v>
      </c>
      <c r="E350" s="177">
        <v>138</v>
      </c>
      <c r="F350" s="177">
        <v>103</v>
      </c>
      <c r="G350" s="177">
        <v>89</v>
      </c>
      <c r="H350" s="177">
        <v>34</v>
      </c>
      <c r="I350" s="177">
        <v>225</v>
      </c>
      <c r="J350" s="177">
        <v>177</v>
      </c>
      <c r="K350" s="177">
        <v>136</v>
      </c>
      <c r="L350" s="177">
        <v>56</v>
      </c>
      <c r="M350" s="177">
        <v>0</v>
      </c>
    </row>
    <row r="351" spans="1:13" x14ac:dyDescent="0.2">
      <c r="A351" s="177">
        <v>6961</v>
      </c>
      <c r="B351" s="177" t="s">
        <v>3084</v>
      </c>
      <c r="C351" s="177">
        <v>1183</v>
      </c>
      <c r="D351" s="177">
        <v>95.22</v>
      </c>
      <c r="E351" s="177">
        <v>344</v>
      </c>
      <c r="F351" s="177">
        <v>63</v>
      </c>
      <c r="G351" s="177">
        <v>180</v>
      </c>
      <c r="H351" s="177">
        <v>111</v>
      </c>
      <c r="I351" s="177">
        <v>573</v>
      </c>
      <c r="J351" s="177">
        <v>912</v>
      </c>
      <c r="K351" s="177">
        <v>283</v>
      </c>
      <c r="L351" s="177">
        <v>185</v>
      </c>
      <c r="M351" s="177">
        <v>0</v>
      </c>
    </row>
    <row r="352" spans="1:13" x14ac:dyDescent="0.2">
      <c r="A352" s="177">
        <v>6981</v>
      </c>
      <c r="B352" s="177" t="s">
        <v>3085</v>
      </c>
      <c r="C352" s="177">
        <v>659</v>
      </c>
      <c r="D352" s="177">
        <v>93.83</v>
      </c>
      <c r="E352" s="177">
        <v>210</v>
      </c>
      <c r="F352" s="177">
        <v>64</v>
      </c>
      <c r="G352" s="177">
        <v>138</v>
      </c>
      <c r="H352" s="177">
        <v>213</v>
      </c>
      <c r="I352" s="177">
        <v>337</v>
      </c>
      <c r="J352" s="177">
        <v>1971</v>
      </c>
      <c r="K352" s="177">
        <v>205</v>
      </c>
      <c r="L352" s="177">
        <v>420</v>
      </c>
      <c r="M352" s="177">
        <v>0</v>
      </c>
    </row>
    <row r="353" spans="1:13" x14ac:dyDescent="0.2">
      <c r="A353" s="177">
        <v>7001</v>
      </c>
      <c r="B353" s="177" t="s">
        <v>3086</v>
      </c>
      <c r="C353" s="177">
        <v>101</v>
      </c>
      <c r="D353" s="177">
        <v>95.62</v>
      </c>
      <c r="E353" s="177">
        <v>26</v>
      </c>
      <c r="F353" s="177">
        <v>28</v>
      </c>
      <c r="G353" s="177">
        <v>5</v>
      </c>
      <c r="H353" s="177">
        <v>1</v>
      </c>
      <c r="I353" s="177">
        <v>17</v>
      </c>
      <c r="J353" s="177">
        <v>6</v>
      </c>
      <c r="K353" s="177">
        <v>6</v>
      </c>
      <c r="L353" s="177">
        <v>2</v>
      </c>
      <c r="M353" s="177">
        <v>5.94</v>
      </c>
    </row>
    <row r="354" spans="1:13" x14ac:dyDescent="0.2">
      <c r="A354" s="177">
        <v>7007</v>
      </c>
      <c r="B354" s="177" t="s">
        <v>3087</v>
      </c>
      <c r="C354" s="177">
        <v>367</v>
      </c>
      <c r="D354" s="177">
        <v>94.65</v>
      </c>
      <c r="E354" s="177">
        <v>126</v>
      </c>
      <c r="F354" s="177">
        <v>177</v>
      </c>
      <c r="G354" s="177">
        <v>28</v>
      </c>
      <c r="H354" s="177">
        <v>17</v>
      </c>
      <c r="I354" s="177">
        <v>37</v>
      </c>
      <c r="J354" s="177">
        <v>107</v>
      </c>
      <c r="K354" s="177">
        <v>29</v>
      </c>
      <c r="L354" s="177">
        <v>29</v>
      </c>
      <c r="M354" s="177">
        <v>58.03</v>
      </c>
    </row>
    <row r="355" spans="1:13" x14ac:dyDescent="0.2">
      <c r="A355" s="177">
        <v>7009</v>
      </c>
      <c r="B355" s="177" t="s">
        <v>3088</v>
      </c>
      <c r="C355" s="177">
        <v>90</v>
      </c>
      <c r="D355" s="177">
        <v>95.72</v>
      </c>
      <c r="E355" s="177">
        <v>26</v>
      </c>
      <c r="F355" s="177">
        <v>15</v>
      </c>
      <c r="G355" s="177">
        <v>0</v>
      </c>
      <c r="H355" s="177">
        <v>3</v>
      </c>
      <c r="I355" s="177">
        <v>0</v>
      </c>
      <c r="J355" s="177">
        <v>5</v>
      </c>
      <c r="K355" s="177">
        <v>0</v>
      </c>
      <c r="L355" s="177">
        <v>3</v>
      </c>
      <c r="M355" s="177">
        <v>40</v>
      </c>
    </row>
    <row r="356" spans="1:13" x14ac:dyDescent="0.2">
      <c r="A356" s="177">
        <v>7011</v>
      </c>
      <c r="B356" s="177" t="s">
        <v>3089</v>
      </c>
      <c r="C356" s="177">
        <v>2145</v>
      </c>
      <c r="D356" s="177">
        <v>93.64</v>
      </c>
      <c r="E356" s="177">
        <v>919</v>
      </c>
      <c r="F356" s="177">
        <v>1267</v>
      </c>
      <c r="G356" s="177">
        <v>596</v>
      </c>
      <c r="H356" s="177">
        <v>164</v>
      </c>
      <c r="I356" s="177">
        <v>1368</v>
      </c>
      <c r="J356" s="177">
        <v>869</v>
      </c>
      <c r="K356" s="177">
        <v>1025</v>
      </c>
      <c r="L356" s="177">
        <v>228</v>
      </c>
      <c r="M356" s="177">
        <v>13.24</v>
      </c>
    </row>
    <row r="357" spans="1:13" x14ac:dyDescent="0.2">
      <c r="A357" s="177">
        <v>7014</v>
      </c>
      <c r="B357" s="177" t="s">
        <v>3090</v>
      </c>
      <c r="C357" s="177">
        <v>175</v>
      </c>
      <c r="D357" s="177">
        <v>95.64</v>
      </c>
      <c r="E357" s="177">
        <v>54</v>
      </c>
      <c r="F357" s="177">
        <v>50</v>
      </c>
      <c r="G357" s="177">
        <v>15</v>
      </c>
      <c r="H357" s="177">
        <v>7</v>
      </c>
      <c r="I357" s="177">
        <v>48</v>
      </c>
      <c r="J357" s="177">
        <v>46</v>
      </c>
      <c r="K357" s="177">
        <v>24</v>
      </c>
      <c r="L357" s="177">
        <v>7</v>
      </c>
      <c r="M357" s="177">
        <v>34.85</v>
      </c>
    </row>
    <row r="358" spans="1:13" x14ac:dyDescent="0.2">
      <c r="A358" s="177">
        <v>7015</v>
      </c>
      <c r="B358" s="177" t="s">
        <v>3091</v>
      </c>
      <c r="C358" s="177">
        <v>575</v>
      </c>
      <c r="D358" s="177">
        <v>58.59</v>
      </c>
      <c r="E358" s="177">
        <v>530</v>
      </c>
      <c r="F358" s="177">
        <v>80</v>
      </c>
      <c r="G358" s="177">
        <v>42</v>
      </c>
      <c r="H358" s="177">
        <v>98</v>
      </c>
      <c r="I358" s="177">
        <v>145</v>
      </c>
      <c r="J358" s="177">
        <v>627</v>
      </c>
      <c r="K358" s="177">
        <v>80</v>
      </c>
      <c r="L358" s="177">
        <v>133</v>
      </c>
      <c r="M358" s="177">
        <v>0</v>
      </c>
    </row>
    <row r="359" spans="1:13" x14ac:dyDescent="0.2">
      <c r="A359" s="177">
        <v>7017</v>
      </c>
      <c r="B359" s="177" t="s">
        <v>3092</v>
      </c>
      <c r="C359" s="177">
        <v>195</v>
      </c>
      <c r="D359" s="177">
        <v>57.56</v>
      </c>
      <c r="E359" s="177">
        <v>151</v>
      </c>
      <c r="F359" s="177">
        <v>6</v>
      </c>
      <c r="G359" s="177">
        <v>1</v>
      </c>
      <c r="H359" s="177">
        <v>2</v>
      </c>
      <c r="I359" s="177">
        <v>2</v>
      </c>
      <c r="J359" s="177">
        <v>8</v>
      </c>
      <c r="K359" s="177">
        <v>1</v>
      </c>
      <c r="L359" s="177">
        <v>2</v>
      </c>
      <c r="M359" s="177">
        <v>0</v>
      </c>
    </row>
    <row r="360" spans="1:13" x14ac:dyDescent="0.2">
      <c r="A360" s="177">
        <v>7018</v>
      </c>
      <c r="B360" s="177" t="s">
        <v>3093</v>
      </c>
      <c r="C360" s="177">
        <v>607</v>
      </c>
      <c r="D360" s="177">
        <v>95.35</v>
      </c>
      <c r="E360" s="177">
        <v>178</v>
      </c>
      <c r="F360" s="177">
        <v>220</v>
      </c>
      <c r="G360" s="177">
        <v>2</v>
      </c>
      <c r="H360" s="177">
        <v>37</v>
      </c>
      <c r="I360" s="177">
        <v>4</v>
      </c>
      <c r="J360" s="177">
        <v>155</v>
      </c>
      <c r="K360" s="177">
        <v>2</v>
      </c>
      <c r="L360" s="177">
        <v>52</v>
      </c>
      <c r="M360" s="177">
        <v>30.64</v>
      </c>
    </row>
    <row r="361" spans="1:13" x14ac:dyDescent="0.2">
      <c r="A361" s="177">
        <v>7020</v>
      </c>
      <c r="B361" s="177" t="s">
        <v>3094</v>
      </c>
      <c r="C361" s="177">
        <v>977</v>
      </c>
      <c r="D361" s="177">
        <v>95.29</v>
      </c>
      <c r="E361" s="177">
        <v>318</v>
      </c>
      <c r="F361" s="177">
        <v>142</v>
      </c>
      <c r="G361" s="177">
        <v>1</v>
      </c>
      <c r="H361" s="177">
        <v>63</v>
      </c>
      <c r="I361" s="177">
        <v>1</v>
      </c>
      <c r="J361" s="177">
        <v>224</v>
      </c>
      <c r="K361" s="177">
        <v>1</v>
      </c>
      <c r="L361" s="177">
        <v>70</v>
      </c>
      <c r="M361" s="177">
        <v>32.85</v>
      </c>
    </row>
    <row r="362" spans="1:13" x14ac:dyDescent="0.2">
      <c r="A362" s="177">
        <v>7022</v>
      </c>
      <c r="B362" s="177" t="s">
        <v>3095</v>
      </c>
      <c r="C362" s="177">
        <v>444</v>
      </c>
      <c r="D362" s="177">
        <v>93.63</v>
      </c>
      <c r="E362" s="177">
        <v>214</v>
      </c>
      <c r="F362" s="177">
        <v>227</v>
      </c>
      <c r="G362" s="177">
        <v>2</v>
      </c>
      <c r="H362" s="177">
        <v>20</v>
      </c>
      <c r="I362" s="177">
        <v>3</v>
      </c>
      <c r="J362" s="177">
        <v>73</v>
      </c>
      <c r="K362" s="177">
        <v>2</v>
      </c>
      <c r="L362" s="177">
        <v>30</v>
      </c>
      <c r="M362" s="177">
        <v>41.44</v>
      </c>
    </row>
    <row r="363" spans="1:13" x14ac:dyDescent="0.2">
      <c r="A363" s="177">
        <v>7024</v>
      </c>
      <c r="B363" s="177" t="s">
        <v>3096</v>
      </c>
      <c r="C363" s="177">
        <v>60</v>
      </c>
      <c r="D363" s="177">
        <v>94.98</v>
      </c>
      <c r="E363" s="177">
        <v>23</v>
      </c>
      <c r="F363" s="177">
        <v>15</v>
      </c>
      <c r="G363" s="177">
        <v>0</v>
      </c>
      <c r="H363" s="177">
        <v>5</v>
      </c>
      <c r="I363" s="177">
        <v>0</v>
      </c>
      <c r="J363" s="177">
        <v>14</v>
      </c>
      <c r="K363" s="177">
        <v>0</v>
      </c>
      <c r="L363" s="177">
        <v>5</v>
      </c>
      <c r="M363" s="177">
        <v>56.66</v>
      </c>
    </row>
    <row r="364" spans="1:13" x14ac:dyDescent="0.2">
      <c r="A364" s="177">
        <v>7029</v>
      </c>
      <c r="B364" s="177" t="s">
        <v>3097</v>
      </c>
      <c r="C364" s="177">
        <v>907</v>
      </c>
      <c r="D364" s="177">
        <v>97.29</v>
      </c>
      <c r="E364" s="177">
        <v>114</v>
      </c>
      <c r="F364" s="177">
        <v>259</v>
      </c>
      <c r="G364" s="177">
        <v>0</v>
      </c>
      <c r="H364" s="177">
        <v>22</v>
      </c>
      <c r="I364" s="177">
        <v>0</v>
      </c>
      <c r="J364" s="177">
        <v>62</v>
      </c>
      <c r="K364" s="177">
        <v>0</v>
      </c>
      <c r="L364" s="177">
        <v>22</v>
      </c>
      <c r="M364" s="177">
        <v>29.21</v>
      </c>
    </row>
    <row r="365" spans="1:13" x14ac:dyDescent="0.2">
      <c r="A365" s="177">
        <v>7030</v>
      </c>
      <c r="B365" s="177" t="s">
        <v>3098</v>
      </c>
      <c r="C365" s="177">
        <v>828</v>
      </c>
      <c r="D365" s="177">
        <v>89.62</v>
      </c>
      <c r="E365" s="177">
        <v>371</v>
      </c>
      <c r="F365" s="177">
        <v>35</v>
      </c>
      <c r="G365" s="177">
        <v>18</v>
      </c>
      <c r="H365" s="177">
        <v>13</v>
      </c>
      <c r="I365" s="177">
        <v>54</v>
      </c>
      <c r="J365" s="177">
        <v>131</v>
      </c>
      <c r="K365" s="177">
        <v>29</v>
      </c>
      <c r="L365" s="177">
        <v>22</v>
      </c>
      <c r="M365" s="177">
        <v>0</v>
      </c>
    </row>
    <row r="366" spans="1:13" x14ac:dyDescent="0.2">
      <c r="A366" s="177">
        <v>7033</v>
      </c>
      <c r="B366" s="177" t="s">
        <v>3099</v>
      </c>
      <c r="C366" s="177">
        <v>220</v>
      </c>
      <c r="D366" s="177">
        <v>96.91</v>
      </c>
      <c r="E366" s="177">
        <v>32</v>
      </c>
      <c r="F366" s="177">
        <v>70</v>
      </c>
      <c r="G366" s="177">
        <v>0</v>
      </c>
      <c r="H366" s="177">
        <v>15</v>
      </c>
      <c r="I366" s="177">
        <v>0</v>
      </c>
      <c r="J366" s="177">
        <v>56</v>
      </c>
      <c r="K366" s="177">
        <v>0</v>
      </c>
      <c r="L366" s="177">
        <v>19</v>
      </c>
      <c r="M366" s="177">
        <v>40.9</v>
      </c>
    </row>
    <row r="367" spans="1:13" x14ac:dyDescent="0.2">
      <c r="A367" s="177">
        <v>7036</v>
      </c>
      <c r="B367" s="177" t="s">
        <v>3100</v>
      </c>
      <c r="C367" s="177">
        <v>92</v>
      </c>
      <c r="D367" s="177">
        <v>93.43</v>
      </c>
      <c r="E367" s="177">
        <v>45</v>
      </c>
      <c r="F367" s="177">
        <v>29</v>
      </c>
      <c r="G367" s="177">
        <v>0</v>
      </c>
      <c r="H367" s="177">
        <v>3</v>
      </c>
      <c r="I367" s="177">
        <v>0</v>
      </c>
      <c r="J367" s="177">
        <v>11</v>
      </c>
      <c r="K367" s="177">
        <v>0</v>
      </c>
      <c r="L367" s="177">
        <v>3</v>
      </c>
      <c r="M367" s="177">
        <v>6.52</v>
      </c>
    </row>
    <row r="368" spans="1:13" x14ac:dyDescent="0.2">
      <c r="A368" s="177">
        <v>7037</v>
      </c>
      <c r="B368" s="177" t="s">
        <v>3318</v>
      </c>
      <c r="C368" s="177">
        <v>251</v>
      </c>
      <c r="D368" s="177">
        <v>91.39</v>
      </c>
      <c r="E368" s="177">
        <v>134</v>
      </c>
      <c r="F368" s="177">
        <v>94</v>
      </c>
      <c r="G368" s="177">
        <v>4</v>
      </c>
      <c r="H368" s="177">
        <v>13</v>
      </c>
      <c r="I368" s="177">
        <v>6</v>
      </c>
      <c r="J368" s="177">
        <v>68</v>
      </c>
      <c r="K368" s="177">
        <v>5</v>
      </c>
      <c r="L368" s="177">
        <v>15</v>
      </c>
      <c r="M368" s="177">
        <v>25.89</v>
      </c>
    </row>
    <row r="369" spans="1:13" x14ac:dyDescent="0.2">
      <c r="A369" s="177">
        <v>7038</v>
      </c>
      <c r="B369" s="177" t="s">
        <v>3319</v>
      </c>
      <c r="C369" s="177">
        <v>17</v>
      </c>
      <c r="D369" s="177">
        <v>97.12</v>
      </c>
      <c r="E369" s="177">
        <v>3</v>
      </c>
      <c r="F369" s="177">
        <v>0</v>
      </c>
      <c r="G369" s="177">
        <v>0</v>
      </c>
      <c r="H369" s="177">
        <v>0</v>
      </c>
      <c r="I369" s="177">
        <v>0</v>
      </c>
      <c r="J369" s="177">
        <v>0</v>
      </c>
      <c r="K369" s="177">
        <v>0</v>
      </c>
      <c r="L369" s="177">
        <v>0</v>
      </c>
      <c r="M369" s="177">
        <v>23.52</v>
      </c>
    </row>
    <row r="370" spans="1:13" x14ac:dyDescent="0.2">
      <c r="A370" s="177">
        <v>7041</v>
      </c>
      <c r="B370" s="177" t="s">
        <v>3101</v>
      </c>
      <c r="C370" s="177">
        <v>98</v>
      </c>
      <c r="D370" s="177">
        <v>96.47</v>
      </c>
      <c r="E370" s="177">
        <v>21</v>
      </c>
      <c r="F370" s="177">
        <v>39</v>
      </c>
      <c r="G370" s="177">
        <v>0</v>
      </c>
      <c r="H370" s="177">
        <v>2</v>
      </c>
      <c r="I370" s="177">
        <v>0</v>
      </c>
      <c r="J370" s="177">
        <v>13</v>
      </c>
      <c r="K370" s="177">
        <v>0</v>
      </c>
      <c r="L370" s="177">
        <v>2</v>
      </c>
      <c r="M370" s="177">
        <v>100</v>
      </c>
    </row>
    <row r="371" spans="1:13" x14ac:dyDescent="0.2">
      <c r="A371" s="177">
        <v>7042</v>
      </c>
      <c r="B371" s="177" t="s">
        <v>3102</v>
      </c>
      <c r="C371" s="177">
        <v>287</v>
      </c>
      <c r="D371" s="177">
        <v>96.26</v>
      </c>
      <c r="E371" s="177">
        <v>61</v>
      </c>
      <c r="F371" s="177">
        <v>36</v>
      </c>
      <c r="G371" s="177">
        <v>26</v>
      </c>
      <c r="H371" s="177">
        <v>8</v>
      </c>
      <c r="I371" s="177">
        <v>54</v>
      </c>
      <c r="J371" s="177">
        <v>25</v>
      </c>
      <c r="K371" s="177">
        <v>26</v>
      </c>
      <c r="L371" s="177">
        <v>8</v>
      </c>
      <c r="M371" s="177">
        <v>37.28</v>
      </c>
    </row>
    <row r="372" spans="1:13" x14ac:dyDescent="0.2">
      <c r="A372" s="177">
        <v>7048</v>
      </c>
      <c r="B372" s="177" t="s">
        <v>3103</v>
      </c>
      <c r="C372" s="177">
        <v>1242</v>
      </c>
      <c r="D372" s="177">
        <v>93.31</v>
      </c>
      <c r="E372" s="177">
        <v>585</v>
      </c>
      <c r="F372" s="177">
        <v>711</v>
      </c>
      <c r="G372" s="177">
        <v>283</v>
      </c>
      <c r="H372" s="177">
        <v>126</v>
      </c>
      <c r="I372" s="177">
        <v>648</v>
      </c>
      <c r="J372" s="177">
        <v>600</v>
      </c>
      <c r="K372" s="177">
        <v>476</v>
      </c>
      <c r="L372" s="177">
        <v>209</v>
      </c>
      <c r="M372" s="177">
        <v>19.48</v>
      </c>
    </row>
    <row r="373" spans="1:13" x14ac:dyDescent="0.2">
      <c r="A373" s="177">
        <v>7049</v>
      </c>
      <c r="B373" s="177" t="s">
        <v>3104</v>
      </c>
      <c r="C373" s="177">
        <v>1958</v>
      </c>
      <c r="D373" s="177">
        <v>94.8</v>
      </c>
      <c r="E373" s="177">
        <v>652</v>
      </c>
      <c r="F373" s="177">
        <v>326</v>
      </c>
      <c r="G373" s="177">
        <v>281</v>
      </c>
      <c r="H373" s="177">
        <v>124</v>
      </c>
      <c r="I373" s="177">
        <v>861</v>
      </c>
      <c r="J373" s="177">
        <v>804</v>
      </c>
      <c r="K373" s="177">
        <v>438</v>
      </c>
      <c r="L373" s="177">
        <v>144</v>
      </c>
      <c r="M373" s="177">
        <v>19.100000000000001</v>
      </c>
    </row>
    <row r="374" spans="1:13" x14ac:dyDescent="0.2">
      <c r="A374" s="177">
        <v>7050</v>
      </c>
      <c r="B374" s="177" t="s">
        <v>3105</v>
      </c>
      <c r="C374" s="177">
        <v>187</v>
      </c>
      <c r="D374" s="177">
        <v>92.07</v>
      </c>
      <c r="E374" s="177">
        <v>114</v>
      </c>
      <c r="F374" s="177">
        <v>51</v>
      </c>
      <c r="G374" s="177">
        <v>16</v>
      </c>
      <c r="H374" s="177">
        <v>31</v>
      </c>
      <c r="I374" s="177">
        <v>31</v>
      </c>
      <c r="J374" s="177">
        <v>87</v>
      </c>
      <c r="K374" s="177">
        <v>20</v>
      </c>
      <c r="L374" s="177">
        <v>45</v>
      </c>
      <c r="M374" s="177">
        <v>0</v>
      </c>
    </row>
    <row r="375" spans="1:13" x14ac:dyDescent="0.2">
      <c r="A375" s="177">
        <v>7051</v>
      </c>
      <c r="B375" s="177" t="s">
        <v>3106</v>
      </c>
      <c r="C375" s="177">
        <v>3472</v>
      </c>
      <c r="D375" s="177">
        <v>95.1</v>
      </c>
      <c r="E375" s="177">
        <v>1108</v>
      </c>
      <c r="F375" s="177">
        <v>1271</v>
      </c>
      <c r="G375" s="177">
        <v>790</v>
      </c>
      <c r="H375" s="177">
        <v>226</v>
      </c>
      <c r="I375" s="177">
        <v>3268</v>
      </c>
      <c r="J375" s="177">
        <v>1810</v>
      </c>
      <c r="K375" s="177">
        <v>1656</v>
      </c>
      <c r="L375" s="177">
        <v>285</v>
      </c>
      <c r="M375" s="177">
        <v>17.39</v>
      </c>
    </row>
    <row r="376" spans="1:13" x14ac:dyDescent="0.2">
      <c r="A376" s="177">
        <v>7053</v>
      </c>
      <c r="B376" s="177" t="s">
        <v>3107</v>
      </c>
      <c r="C376" s="177">
        <v>147</v>
      </c>
      <c r="D376" s="177">
        <v>95.38</v>
      </c>
      <c r="E376" s="177">
        <v>48</v>
      </c>
      <c r="F376" s="177">
        <v>41</v>
      </c>
      <c r="G376" s="177">
        <v>19</v>
      </c>
      <c r="H376" s="177">
        <v>6</v>
      </c>
      <c r="I376" s="177">
        <v>34</v>
      </c>
      <c r="J376" s="177">
        <v>34</v>
      </c>
      <c r="K376" s="177">
        <v>22</v>
      </c>
      <c r="L376" s="177">
        <v>7</v>
      </c>
      <c r="M376" s="177">
        <v>29.25</v>
      </c>
    </row>
    <row r="377" spans="1:13" x14ac:dyDescent="0.2">
      <c r="A377" s="177">
        <v>7054</v>
      </c>
      <c r="B377" s="177" t="s">
        <v>3108</v>
      </c>
      <c r="C377" s="177">
        <v>32</v>
      </c>
      <c r="D377" s="177">
        <v>92.52</v>
      </c>
      <c r="E377" s="177">
        <v>16</v>
      </c>
      <c r="F377" s="177">
        <v>10</v>
      </c>
      <c r="G377" s="177">
        <v>5</v>
      </c>
      <c r="H377" s="177">
        <v>4</v>
      </c>
      <c r="I377" s="177">
        <v>10</v>
      </c>
      <c r="J377" s="177">
        <v>11</v>
      </c>
      <c r="K377" s="177">
        <v>7</v>
      </c>
      <c r="L377" s="177">
        <v>5</v>
      </c>
      <c r="M377" s="177">
        <v>0</v>
      </c>
    </row>
    <row r="378" spans="1:13" x14ac:dyDescent="0.2">
      <c r="A378" s="177">
        <v>7055</v>
      </c>
      <c r="B378" s="177" t="s">
        <v>3109</v>
      </c>
      <c r="C378" s="177">
        <v>358</v>
      </c>
      <c r="D378" s="177">
        <v>97.2</v>
      </c>
      <c r="E378" s="177">
        <v>59</v>
      </c>
      <c r="F378" s="177">
        <v>1</v>
      </c>
      <c r="G378" s="177">
        <v>0</v>
      </c>
      <c r="H378" s="177">
        <v>0</v>
      </c>
      <c r="I378" s="177">
        <v>0</v>
      </c>
      <c r="J378" s="177">
        <v>0</v>
      </c>
      <c r="K378" s="177">
        <v>0</v>
      </c>
      <c r="L378" s="177">
        <v>0</v>
      </c>
      <c r="M378" s="177">
        <v>31</v>
      </c>
    </row>
    <row r="379" spans="1:13" x14ac:dyDescent="0.2">
      <c r="A379" s="177">
        <v>7056</v>
      </c>
      <c r="B379" s="177" t="s">
        <v>3110</v>
      </c>
      <c r="C379" s="177">
        <v>137</v>
      </c>
      <c r="D379" s="177">
        <v>96.23</v>
      </c>
      <c r="E379" s="177">
        <v>30</v>
      </c>
      <c r="F379" s="177">
        <v>93</v>
      </c>
      <c r="G379" s="177">
        <v>3</v>
      </c>
      <c r="H379" s="177">
        <v>12</v>
      </c>
      <c r="I379" s="177">
        <v>12</v>
      </c>
      <c r="J379" s="177">
        <v>53</v>
      </c>
      <c r="K379" s="177">
        <v>4</v>
      </c>
      <c r="L379" s="177">
        <v>15</v>
      </c>
      <c r="M379" s="177">
        <v>31.38</v>
      </c>
    </row>
    <row r="380" spans="1:13" x14ac:dyDescent="0.2">
      <c r="A380" s="177">
        <v>7058</v>
      </c>
      <c r="B380" s="177" t="s">
        <v>3111</v>
      </c>
      <c r="C380" s="177">
        <v>43</v>
      </c>
      <c r="D380" s="177">
        <v>93.77</v>
      </c>
      <c r="E380" s="177">
        <v>18</v>
      </c>
      <c r="F380" s="177">
        <v>8</v>
      </c>
      <c r="G380" s="177">
        <v>0</v>
      </c>
      <c r="H380" s="177">
        <v>0</v>
      </c>
      <c r="I380" s="177">
        <v>0</v>
      </c>
      <c r="J380" s="177">
        <v>0</v>
      </c>
      <c r="K380" s="177">
        <v>0</v>
      </c>
      <c r="L380" s="177">
        <v>0</v>
      </c>
      <c r="M380" s="177">
        <v>0</v>
      </c>
    </row>
    <row r="381" spans="1:13" x14ac:dyDescent="0.2">
      <c r="A381" s="177">
        <v>7059</v>
      </c>
      <c r="B381" s="177" t="s">
        <v>3112</v>
      </c>
      <c r="C381" s="177">
        <v>644</v>
      </c>
      <c r="D381" s="177">
        <v>94.75</v>
      </c>
      <c r="E381" s="177">
        <v>240</v>
      </c>
      <c r="F381" s="177">
        <v>169</v>
      </c>
      <c r="G381" s="177">
        <v>0</v>
      </c>
      <c r="H381" s="177">
        <v>23</v>
      </c>
      <c r="I381" s="177">
        <v>0</v>
      </c>
      <c r="J381" s="177">
        <v>85</v>
      </c>
      <c r="K381" s="177">
        <v>0</v>
      </c>
      <c r="L381" s="177">
        <v>31</v>
      </c>
      <c r="M381" s="177">
        <v>11.64</v>
      </c>
    </row>
    <row r="382" spans="1:13" x14ac:dyDescent="0.2">
      <c r="A382" s="177">
        <v>7061</v>
      </c>
      <c r="B382" s="177" t="s">
        <v>3113</v>
      </c>
      <c r="C382" s="177">
        <v>102</v>
      </c>
      <c r="D382" s="177">
        <v>97.49</v>
      </c>
      <c r="E382" s="177">
        <v>11</v>
      </c>
      <c r="F382" s="177">
        <v>26</v>
      </c>
      <c r="G382" s="177">
        <v>0</v>
      </c>
      <c r="H382" s="177">
        <v>0</v>
      </c>
      <c r="I382" s="177">
        <v>0</v>
      </c>
      <c r="J382" s="177">
        <v>0</v>
      </c>
      <c r="K382" s="177">
        <v>0</v>
      </c>
      <c r="L382" s="177">
        <v>0</v>
      </c>
      <c r="M382" s="177">
        <v>99.01</v>
      </c>
    </row>
    <row r="383" spans="1:13" x14ac:dyDescent="0.2">
      <c r="A383" s="177">
        <v>7062</v>
      </c>
      <c r="B383" s="177" t="s">
        <v>3114</v>
      </c>
      <c r="C383" s="177">
        <v>763</v>
      </c>
      <c r="D383" s="177">
        <v>69.69</v>
      </c>
      <c r="E383" s="177">
        <v>701</v>
      </c>
      <c r="F383" s="177">
        <v>517</v>
      </c>
      <c r="G383" s="177">
        <v>103</v>
      </c>
      <c r="H383" s="177">
        <v>132</v>
      </c>
      <c r="I383" s="177">
        <v>258</v>
      </c>
      <c r="J383" s="177">
        <v>914</v>
      </c>
      <c r="K383" s="177">
        <v>144</v>
      </c>
      <c r="L383" s="177">
        <v>195</v>
      </c>
      <c r="M383" s="177">
        <v>0</v>
      </c>
    </row>
    <row r="384" spans="1:13" x14ac:dyDescent="0.2">
      <c r="A384" s="177">
        <v>7065</v>
      </c>
      <c r="B384" s="177" t="s">
        <v>3115</v>
      </c>
      <c r="C384" s="177">
        <v>569</v>
      </c>
      <c r="D384" s="177">
        <v>64.67</v>
      </c>
      <c r="E384" s="177">
        <v>521</v>
      </c>
      <c r="F384" s="177">
        <v>313</v>
      </c>
      <c r="G384" s="177">
        <v>59</v>
      </c>
      <c r="H384" s="177">
        <v>81</v>
      </c>
      <c r="I384" s="177">
        <v>187</v>
      </c>
      <c r="J384" s="177">
        <v>445</v>
      </c>
      <c r="K384" s="177">
        <v>95</v>
      </c>
      <c r="L384" s="177">
        <v>128</v>
      </c>
      <c r="M384" s="177">
        <v>0.52</v>
      </c>
    </row>
    <row r="385" spans="1:13" x14ac:dyDescent="0.2">
      <c r="A385" s="177">
        <v>7071</v>
      </c>
      <c r="B385" s="177" t="s">
        <v>3116</v>
      </c>
      <c r="C385" s="177">
        <v>3282</v>
      </c>
      <c r="D385" s="177">
        <v>93.67</v>
      </c>
      <c r="E385" s="177">
        <v>1366</v>
      </c>
      <c r="F385" s="177">
        <v>1274</v>
      </c>
      <c r="G385" s="177">
        <v>235</v>
      </c>
      <c r="H385" s="177">
        <v>181</v>
      </c>
      <c r="I385" s="177">
        <v>539</v>
      </c>
      <c r="J385" s="177">
        <v>1345</v>
      </c>
      <c r="K385" s="177">
        <v>295</v>
      </c>
      <c r="L385" s="177">
        <v>216</v>
      </c>
      <c r="M385" s="177">
        <v>25.28</v>
      </c>
    </row>
    <row r="386" spans="1:13" x14ac:dyDescent="0.2">
      <c r="A386" s="177">
        <v>7081</v>
      </c>
      <c r="B386" s="177" t="s">
        <v>3117</v>
      </c>
      <c r="C386" s="177">
        <v>492</v>
      </c>
      <c r="D386" s="177">
        <v>96.19</v>
      </c>
      <c r="E386" s="177">
        <v>130</v>
      </c>
      <c r="F386" s="177">
        <v>154</v>
      </c>
      <c r="G386" s="177">
        <v>5</v>
      </c>
      <c r="H386" s="177">
        <v>5</v>
      </c>
      <c r="I386" s="177">
        <v>5</v>
      </c>
      <c r="J386" s="177">
        <v>23</v>
      </c>
      <c r="K386" s="177">
        <v>5</v>
      </c>
      <c r="L386" s="177">
        <v>6</v>
      </c>
      <c r="M386" s="177">
        <v>52.23</v>
      </c>
    </row>
    <row r="387" spans="1:13" x14ac:dyDescent="0.2">
      <c r="A387" s="177">
        <v>7091</v>
      </c>
      <c r="B387" s="177" t="s">
        <v>3118</v>
      </c>
      <c r="C387" s="177">
        <v>194</v>
      </c>
      <c r="D387" s="177">
        <v>97.65</v>
      </c>
      <c r="E387" s="177">
        <v>13</v>
      </c>
      <c r="F387" s="177">
        <v>39</v>
      </c>
      <c r="G387" s="177">
        <v>2</v>
      </c>
      <c r="H387" s="177">
        <v>3</v>
      </c>
      <c r="I387" s="177">
        <v>4</v>
      </c>
      <c r="J387" s="177">
        <v>7</v>
      </c>
      <c r="K387" s="177">
        <v>2</v>
      </c>
      <c r="L387" s="177">
        <v>3</v>
      </c>
      <c r="M387" s="177">
        <v>99.48</v>
      </c>
    </row>
    <row r="388" spans="1:13" x14ac:dyDescent="0.2">
      <c r="A388" s="177">
        <v>7101</v>
      </c>
      <c r="B388" s="177" t="s">
        <v>3119</v>
      </c>
      <c r="C388" s="177">
        <v>3044</v>
      </c>
      <c r="D388" s="177">
        <v>97.37</v>
      </c>
      <c r="E388" s="177">
        <v>275</v>
      </c>
      <c r="F388" s="177">
        <v>474</v>
      </c>
      <c r="G388" s="177">
        <v>169</v>
      </c>
      <c r="H388" s="177">
        <v>67</v>
      </c>
      <c r="I388" s="177">
        <v>453</v>
      </c>
      <c r="J388" s="177">
        <v>465</v>
      </c>
      <c r="K388" s="177">
        <v>221</v>
      </c>
      <c r="L388" s="177">
        <v>74</v>
      </c>
      <c r="M388" s="177">
        <v>59.29</v>
      </c>
    </row>
    <row r="389" spans="1:13" x14ac:dyDescent="0.2">
      <c r="A389" s="177">
        <v>7111</v>
      </c>
      <c r="B389" s="177" t="s">
        <v>3120</v>
      </c>
      <c r="C389" s="177">
        <v>3092</v>
      </c>
      <c r="D389" s="177">
        <v>93.16</v>
      </c>
      <c r="E389" s="177">
        <v>1549</v>
      </c>
      <c r="F389" s="177">
        <v>880</v>
      </c>
      <c r="G389" s="177">
        <v>922</v>
      </c>
      <c r="H389" s="177">
        <v>186</v>
      </c>
      <c r="I389" s="177">
        <v>4747</v>
      </c>
      <c r="J389" s="177">
        <v>1576</v>
      </c>
      <c r="K389" s="177">
        <v>2133</v>
      </c>
      <c r="L389" s="177">
        <v>273</v>
      </c>
      <c r="M389" s="177">
        <v>15.65</v>
      </c>
    </row>
    <row r="390" spans="1:13" x14ac:dyDescent="0.2">
      <c r="A390" s="177">
        <v>7121</v>
      </c>
      <c r="B390" s="177" t="s">
        <v>3121</v>
      </c>
      <c r="C390" s="177">
        <v>4387</v>
      </c>
      <c r="D390" s="177">
        <v>94.17</v>
      </c>
      <c r="E390" s="177">
        <v>1675</v>
      </c>
      <c r="F390" s="177">
        <v>2047</v>
      </c>
      <c r="G390" s="177">
        <v>1037</v>
      </c>
      <c r="H390" s="177">
        <v>347</v>
      </c>
      <c r="I390" s="177">
        <v>3842</v>
      </c>
      <c r="J390" s="177">
        <v>2826</v>
      </c>
      <c r="K390" s="177">
        <v>2620</v>
      </c>
      <c r="L390" s="177">
        <v>677</v>
      </c>
      <c r="M390" s="177">
        <v>22.9</v>
      </c>
    </row>
    <row r="391" spans="1:13" x14ac:dyDescent="0.2">
      <c r="A391" s="177">
        <v>7131</v>
      </c>
      <c r="B391" s="177" t="s">
        <v>3122</v>
      </c>
      <c r="C391" s="177">
        <v>1933</v>
      </c>
      <c r="D391" s="177">
        <v>92.72</v>
      </c>
      <c r="E391" s="177">
        <v>992</v>
      </c>
      <c r="F391" s="177">
        <v>694</v>
      </c>
      <c r="G391" s="177">
        <v>371</v>
      </c>
      <c r="H391" s="177">
        <v>218</v>
      </c>
      <c r="I391" s="177">
        <v>1356</v>
      </c>
      <c r="J391" s="177">
        <v>1276</v>
      </c>
      <c r="K391" s="177">
        <v>572</v>
      </c>
      <c r="L391" s="177">
        <v>301</v>
      </c>
      <c r="M391" s="177">
        <v>19.86</v>
      </c>
    </row>
    <row r="392" spans="1:13" x14ac:dyDescent="0.2">
      <c r="A392" s="177">
        <v>7141</v>
      </c>
      <c r="B392" s="177" t="s">
        <v>3123</v>
      </c>
      <c r="C392" s="177">
        <v>3140</v>
      </c>
      <c r="D392" s="177">
        <v>93.74</v>
      </c>
      <c r="E392" s="177">
        <v>1383</v>
      </c>
      <c r="F392" s="177">
        <v>1279</v>
      </c>
      <c r="G392" s="177">
        <v>256</v>
      </c>
      <c r="H392" s="177">
        <v>165</v>
      </c>
      <c r="I392" s="177">
        <v>567</v>
      </c>
      <c r="J392" s="177">
        <v>894</v>
      </c>
      <c r="K392" s="177">
        <v>349</v>
      </c>
      <c r="L392" s="177">
        <v>217</v>
      </c>
      <c r="M392" s="177">
        <v>19.14</v>
      </c>
    </row>
    <row r="393" spans="1:13" x14ac:dyDescent="0.2">
      <c r="A393" s="177">
        <v>7151</v>
      </c>
      <c r="B393" s="177" t="s">
        <v>3124</v>
      </c>
      <c r="C393" s="177">
        <v>1998</v>
      </c>
      <c r="D393" s="177">
        <v>90.34</v>
      </c>
      <c r="E393" s="177">
        <v>1226</v>
      </c>
      <c r="F393" s="177">
        <v>907</v>
      </c>
      <c r="G393" s="177">
        <v>619</v>
      </c>
      <c r="H393" s="177">
        <v>433</v>
      </c>
      <c r="I393" s="177">
        <v>1710</v>
      </c>
      <c r="J393" s="177">
        <v>3098</v>
      </c>
      <c r="K393" s="177">
        <v>1058</v>
      </c>
      <c r="L393" s="177">
        <v>728</v>
      </c>
      <c r="M393" s="177">
        <v>22.02</v>
      </c>
    </row>
    <row r="394" spans="1:13" x14ac:dyDescent="0.2">
      <c r="A394" s="177">
        <v>7160</v>
      </c>
      <c r="B394" s="177" t="s">
        <v>3125</v>
      </c>
      <c r="C394" s="177">
        <v>1463</v>
      </c>
      <c r="D394" s="177">
        <v>95.26</v>
      </c>
      <c r="E394" s="177">
        <v>495</v>
      </c>
      <c r="F394" s="177">
        <v>399</v>
      </c>
      <c r="G394" s="177">
        <v>141</v>
      </c>
      <c r="H394" s="177">
        <v>58</v>
      </c>
      <c r="I394" s="177">
        <v>472</v>
      </c>
      <c r="J394" s="177">
        <v>330</v>
      </c>
      <c r="K394" s="177">
        <v>219</v>
      </c>
      <c r="L394" s="177">
        <v>62</v>
      </c>
      <c r="M394" s="177">
        <v>42.99</v>
      </c>
    </row>
    <row r="395" spans="1:13" x14ac:dyDescent="0.2">
      <c r="A395" s="177">
        <v>7161</v>
      </c>
      <c r="B395" s="177" t="s">
        <v>3126</v>
      </c>
      <c r="C395" s="177">
        <v>554</v>
      </c>
      <c r="D395" s="177">
        <v>96.75</v>
      </c>
      <c r="E395" s="177">
        <v>105</v>
      </c>
      <c r="F395" s="177">
        <v>92</v>
      </c>
      <c r="G395" s="177">
        <v>0</v>
      </c>
      <c r="H395" s="177">
        <v>9</v>
      </c>
      <c r="I395" s="177">
        <v>0</v>
      </c>
      <c r="J395" s="177">
        <v>52</v>
      </c>
      <c r="K395" s="177">
        <v>0</v>
      </c>
      <c r="L395" s="177">
        <v>13</v>
      </c>
      <c r="M395" s="177">
        <v>52.88</v>
      </c>
    </row>
    <row r="396" spans="1:13" x14ac:dyDescent="0.2">
      <c r="A396" s="177">
        <v>7171</v>
      </c>
      <c r="B396" s="177" t="s">
        <v>3127</v>
      </c>
      <c r="C396" s="177">
        <v>68</v>
      </c>
      <c r="D396" s="177">
        <v>94.73</v>
      </c>
      <c r="E396" s="177">
        <v>27</v>
      </c>
      <c r="F396" s="177">
        <v>28</v>
      </c>
      <c r="G396" s="177">
        <v>0</v>
      </c>
      <c r="H396" s="177">
        <v>2</v>
      </c>
      <c r="I396" s="177">
        <v>0</v>
      </c>
      <c r="J396" s="177">
        <v>2</v>
      </c>
      <c r="K396" s="177">
        <v>0</v>
      </c>
      <c r="L396" s="177">
        <v>2</v>
      </c>
      <c r="M396" s="177">
        <v>0</v>
      </c>
    </row>
    <row r="397" spans="1:13" x14ac:dyDescent="0.2">
      <c r="A397" s="177">
        <v>7191</v>
      </c>
      <c r="B397" s="177" t="s">
        <v>3128</v>
      </c>
      <c r="C397" s="177">
        <v>2481</v>
      </c>
      <c r="D397" s="177">
        <v>95.34</v>
      </c>
      <c r="E397" s="177">
        <v>777</v>
      </c>
      <c r="F397" s="177">
        <v>678</v>
      </c>
      <c r="G397" s="177">
        <v>16</v>
      </c>
      <c r="H397" s="177">
        <v>168</v>
      </c>
      <c r="I397" s="177">
        <v>42</v>
      </c>
      <c r="J397" s="177">
        <v>960</v>
      </c>
      <c r="K397" s="177">
        <v>27</v>
      </c>
      <c r="L397" s="177">
        <v>194</v>
      </c>
      <c r="M397" s="177">
        <v>14.34</v>
      </c>
    </row>
    <row r="398" spans="1:13" x14ac:dyDescent="0.2">
      <c r="A398" s="177">
        <v>7201</v>
      </c>
      <c r="B398" s="177" t="s">
        <v>3129</v>
      </c>
      <c r="C398" s="177">
        <v>2382</v>
      </c>
      <c r="D398" s="177">
        <v>92.78</v>
      </c>
      <c r="E398" s="177">
        <v>1194</v>
      </c>
      <c r="F398" s="177">
        <v>814</v>
      </c>
      <c r="G398" s="177">
        <v>453</v>
      </c>
      <c r="H398" s="177">
        <v>137</v>
      </c>
      <c r="I398" s="177">
        <v>1020</v>
      </c>
      <c r="J398" s="177">
        <v>820</v>
      </c>
      <c r="K398" s="177">
        <v>755</v>
      </c>
      <c r="L398" s="177">
        <v>187</v>
      </c>
      <c r="M398" s="177">
        <v>32.24</v>
      </c>
    </row>
    <row r="399" spans="1:13" x14ac:dyDescent="0.2">
      <c r="A399" s="177">
        <v>7231</v>
      </c>
      <c r="B399" s="177" t="s">
        <v>3130</v>
      </c>
      <c r="C399" s="177">
        <v>1971</v>
      </c>
      <c r="D399" s="177">
        <v>93.48</v>
      </c>
      <c r="E399" s="177">
        <v>758</v>
      </c>
      <c r="F399" s="177">
        <v>1392</v>
      </c>
      <c r="G399" s="177">
        <v>372</v>
      </c>
      <c r="H399" s="177">
        <v>237</v>
      </c>
      <c r="I399" s="177">
        <v>929</v>
      </c>
      <c r="J399" s="177">
        <v>1788</v>
      </c>
      <c r="K399" s="177">
        <v>521</v>
      </c>
      <c r="L399" s="177">
        <v>341</v>
      </c>
      <c r="M399" s="177">
        <v>8.98</v>
      </c>
    </row>
    <row r="400" spans="1:13" x14ac:dyDescent="0.2">
      <c r="A400" s="177">
        <v>7241</v>
      </c>
      <c r="B400" s="177" t="s">
        <v>3131</v>
      </c>
      <c r="C400" s="177">
        <v>2392</v>
      </c>
      <c r="D400" s="177">
        <v>95.04</v>
      </c>
      <c r="E400" s="177">
        <v>808</v>
      </c>
      <c r="F400" s="177">
        <v>781</v>
      </c>
      <c r="G400" s="177">
        <v>444</v>
      </c>
      <c r="H400" s="177">
        <v>113</v>
      </c>
      <c r="I400" s="177">
        <v>1516</v>
      </c>
      <c r="J400" s="177">
        <v>770</v>
      </c>
      <c r="K400" s="177">
        <v>1135</v>
      </c>
      <c r="L400" s="177">
        <v>197</v>
      </c>
      <c r="M400" s="177">
        <v>17.8</v>
      </c>
    </row>
    <row r="401" spans="1:13" x14ac:dyDescent="0.2">
      <c r="A401" s="177">
        <v>7251</v>
      </c>
      <c r="B401" s="177" t="s">
        <v>3132</v>
      </c>
      <c r="C401" s="177">
        <v>1957</v>
      </c>
      <c r="D401" s="177">
        <v>89.67</v>
      </c>
      <c r="E401" s="177">
        <v>1260</v>
      </c>
      <c r="F401" s="177">
        <v>436</v>
      </c>
      <c r="G401" s="177">
        <v>761</v>
      </c>
      <c r="H401" s="177">
        <v>374</v>
      </c>
      <c r="I401" s="177">
        <v>2504</v>
      </c>
      <c r="J401" s="177">
        <v>3140</v>
      </c>
      <c r="K401" s="177">
        <v>1486</v>
      </c>
      <c r="L401" s="177">
        <v>603</v>
      </c>
      <c r="M401" s="177">
        <v>10.11</v>
      </c>
    </row>
    <row r="402" spans="1:13" x14ac:dyDescent="0.2">
      <c r="A402" s="177">
        <v>7254</v>
      </c>
      <c r="B402" s="177" t="s">
        <v>3133</v>
      </c>
      <c r="C402" s="177">
        <v>193</v>
      </c>
      <c r="D402" s="177">
        <v>77.72</v>
      </c>
      <c r="E402" s="177">
        <v>171</v>
      </c>
      <c r="F402" s="177">
        <v>74</v>
      </c>
      <c r="G402" s="177">
        <v>39</v>
      </c>
      <c r="H402" s="177">
        <v>160</v>
      </c>
      <c r="I402" s="177">
        <v>148</v>
      </c>
      <c r="J402" s="177">
        <v>3452</v>
      </c>
      <c r="K402" s="177">
        <v>73</v>
      </c>
      <c r="L402" s="177">
        <v>596</v>
      </c>
      <c r="M402" s="177">
        <v>0</v>
      </c>
    </row>
    <row r="403" spans="1:13" x14ac:dyDescent="0.2">
      <c r="A403" s="177">
        <v>7262</v>
      </c>
      <c r="B403" s="177" t="s">
        <v>3134</v>
      </c>
      <c r="C403" s="177">
        <v>329</v>
      </c>
      <c r="D403" s="177">
        <v>95.38</v>
      </c>
      <c r="E403" s="177">
        <v>94</v>
      </c>
      <c r="F403" s="177">
        <v>84</v>
      </c>
      <c r="G403" s="177">
        <v>31</v>
      </c>
      <c r="H403" s="177">
        <v>17</v>
      </c>
      <c r="I403" s="177">
        <v>49</v>
      </c>
      <c r="J403" s="177">
        <v>87</v>
      </c>
      <c r="K403" s="177">
        <v>39</v>
      </c>
      <c r="L403" s="177">
        <v>23</v>
      </c>
      <c r="M403" s="177">
        <v>12.76</v>
      </c>
    </row>
    <row r="404" spans="1:13" x14ac:dyDescent="0.2">
      <c r="A404" s="177">
        <v>7265</v>
      </c>
      <c r="B404" s="177" t="s">
        <v>3135</v>
      </c>
      <c r="C404" s="177">
        <v>123</v>
      </c>
      <c r="D404" s="177">
        <v>95.57</v>
      </c>
      <c r="E404" s="177">
        <v>28</v>
      </c>
      <c r="F404" s="177">
        <v>99</v>
      </c>
      <c r="G404" s="177">
        <v>0</v>
      </c>
      <c r="H404" s="177">
        <v>0</v>
      </c>
      <c r="I404" s="177">
        <v>0</v>
      </c>
      <c r="J404" s="177">
        <v>0</v>
      </c>
      <c r="K404" s="177">
        <v>0</v>
      </c>
      <c r="L404" s="177">
        <v>0</v>
      </c>
      <c r="M404" s="177">
        <v>62.6</v>
      </c>
    </row>
    <row r="405" spans="1:13" x14ac:dyDescent="0.2">
      <c r="A405" s="177">
        <v>7271</v>
      </c>
      <c r="B405" s="177" t="s">
        <v>3136</v>
      </c>
      <c r="C405" s="177">
        <v>3246</v>
      </c>
      <c r="D405" s="177">
        <v>94.26</v>
      </c>
      <c r="E405" s="177">
        <v>1292</v>
      </c>
      <c r="F405" s="177">
        <v>1184</v>
      </c>
      <c r="G405" s="177">
        <v>522</v>
      </c>
      <c r="H405" s="177">
        <v>190</v>
      </c>
      <c r="I405" s="177">
        <v>1358</v>
      </c>
      <c r="J405" s="177">
        <v>1211</v>
      </c>
      <c r="K405" s="177">
        <v>837</v>
      </c>
      <c r="L405" s="177">
        <v>245</v>
      </c>
      <c r="M405" s="177">
        <v>18.54</v>
      </c>
    </row>
    <row r="406" spans="1:13" x14ac:dyDescent="0.2">
      <c r="A406" s="177">
        <v>7301</v>
      </c>
      <c r="B406" s="177" t="s">
        <v>3137</v>
      </c>
      <c r="C406" s="177">
        <v>972</v>
      </c>
      <c r="D406" s="177">
        <v>93.21</v>
      </c>
      <c r="E406" s="177">
        <v>469</v>
      </c>
      <c r="F406" s="177">
        <v>656</v>
      </c>
      <c r="G406" s="177">
        <v>76</v>
      </c>
      <c r="H406" s="177">
        <v>118</v>
      </c>
      <c r="I406" s="177">
        <v>203</v>
      </c>
      <c r="J406" s="177">
        <v>851</v>
      </c>
      <c r="K406" s="177">
        <v>92</v>
      </c>
      <c r="L406" s="177">
        <v>159</v>
      </c>
      <c r="M406" s="177">
        <v>17.79</v>
      </c>
    </row>
    <row r="407" spans="1:13" x14ac:dyDescent="0.2">
      <c r="A407" s="177">
        <v>7341</v>
      </c>
      <c r="B407" s="177" t="s">
        <v>3138</v>
      </c>
      <c r="C407" s="177">
        <v>1272</v>
      </c>
      <c r="D407" s="177">
        <v>93.52</v>
      </c>
      <c r="E407" s="177">
        <v>604</v>
      </c>
      <c r="F407" s="177">
        <v>434</v>
      </c>
      <c r="G407" s="177">
        <v>682</v>
      </c>
      <c r="H407" s="177">
        <v>178</v>
      </c>
      <c r="I407" s="177">
        <v>2992</v>
      </c>
      <c r="J407" s="177">
        <v>1373</v>
      </c>
      <c r="K407" s="177">
        <v>2194</v>
      </c>
      <c r="L407" s="177">
        <v>273</v>
      </c>
      <c r="M407" s="177">
        <v>18.78</v>
      </c>
    </row>
    <row r="408" spans="1:13" x14ac:dyDescent="0.2">
      <c r="A408" s="177">
        <v>7361</v>
      </c>
      <c r="B408" s="177" t="s">
        <v>3139</v>
      </c>
      <c r="C408" s="177">
        <v>3024</v>
      </c>
      <c r="D408" s="177">
        <v>94.46</v>
      </c>
      <c r="E408" s="177">
        <v>1118</v>
      </c>
      <c r="F408" s="177">
        <v>1139</v>
      </c>
      <c r="G408" s="177">
        <v>704</v>
      </c>
      <c r="H408" s="177">
        <v>259</v>
      </c>
      <c r="I408" s="177">
        <v>3129</v>
      </c>
      <c r="J408" s="177">
        <v>1903</v>
      </c>
      <c r="K408" s="177">
        <v>1453</v>
      </c>
      <c r="L408" s="177">
        <v>348</v>
      </c>
      <c r="M408" s="177">
        <v>29.06</v>
      </c>
    </row>
    <row r="409" spans="1:13" x14ac:dyDescent="0.2">
      <c r="A409" s="177">
        <v>7371</v>
      </c>
      <c r="B409" s="177" t="s">
        <v>3140</v>
      </c>
      <c r="C409" s="177">
        <v>2259</v>
      </c>
      <c r="D409" s="177">
        <v>94.99</v>
      </c>
      <c r="E409" s="177">
        <v>768</v>
      </c>
      <c r="F409" s="177">
        <v>741</v>
      </c>
      <c r="G409" s="177">
        <v>317</v>
      </c>
      <c r="H409" s="177">
        <v>99</v>
      </c>
      <c r="I409" s="177">
        <v>963</v>
      </c>
      <c r="J409" s="177">
        <v>405</v>
      </c>
      <c r="K409" s="177">
        <v>458</v>
      </c>
      <c r="L409" s="177">
        <v>111</v>
      </c>
      <c r="M409" s="177">
        <v>26.42</v>
      </c>
    </row>
    <row r="410" spans="1:13" x14ac:dyDescent="0.2">
      <c r="A410" s="177">
        <v>7381</v>
      </c>
      <c r="B410" s="177" t="s">
        <v>3141</v>
      </c>
      <c r="C410" s="177">
        <v>1563</v>
      </c>
      <c r="D410" s="177">
        <v>94.51</v>
      </c>
      <c r="E410" s="177">
        <v>450</v>
      </c>
      <c r="F410" s="177">
        <v>1121</v>
      </c>
      <c r="G410" s="177">
        <v>49</v>
      </c>
      <c r="H410" s="177">
        <v>174</v>
      </c>
      <c r="I410" s="177">
        <v>139</v>
      </c>
      <c r="J410" s="177">
        <v>1385</v>
      </c>
      <c r="K410" s="177">
        <v>64</v>
      </c>
      <c r="L410" s="177">
        <v>246</v>
      </c>
      <c r="M410" s="177">
        <v>21.75</v>
      </c>
    </row>
    <row r="411" spans="1:13" x14ac:dyDescent="0.2">
      <c r="A411" s="177">
        <v>7391</v>
      </c>
      <c r="B411" s="177" t="s">
        <v>3142</v>
      </c>
      <c r="C411" s="177">
        <v>1561</v>
      </c>
      <c r="D411" s="177">
        <v>96.54</v>
      </c>
      <c r="E411" s="177">
        <v>302</v>
      </c>
      <c r="F411" s="177">
        <v>605</v>
      </c>
      <c r="G411" s="177">
        <v>0</v>
      </c>
      <c r="H411" s="177">
        <v>10</v>
      </c>
      <c r="I411" s="177">
        <v>0</v>
      </c>
      <c r="J411" s="177">
        <v>30</v>
      </c>
      <c r="K411" s="177">
        <v>0</v>
      </c>
      <c r="L411" s="177">
        <v>10</v>
      </c>
      <c r="M411" s="177">
        <v>16.46</v>
      </c>
    </row>
    <row r="412" spans="1:13" x14ac:dyDescent="0.2">
      <c r="A412" s="177">
        <v>7411</v>
      </c>
      <c r="B412" s="177" t="s">
        <v>3143</v>
      </c>
      <c r="C412" s="177">
        <v>1784</v>
      </c>
      <c r="D412" s="177">
        <v>90.09</v>
      </c>
      <c r="E412" s="177">
        <v>1033</v>
      </c>
      <c r="F412" s="177">
        <v>1100</v>
      </c>
      <c r="G412" s="177">
        <v>182</v>
      </c>
      <c r="H412" s="177">
        <v>282</v>
      </c>
      <c r="I412" s="177">
        <v>635</v>
      </c>
      <c r="J412" s="177">
        <v>2157</v>
      </c>
      <c r="K412" s="177">
        <v>256</v>
      </c>
      <c r="L412" s="177">
        <v>394</v>
      </c>
      <c r="M412" s="177">
        <v>19.61</v>
      </c>
    </row>
    <row r="413" spans="1:13" x14ac:dyDescent="0.2">
      <c r="A413" s="177">
        <v>7431</v>
      </c>
      <c r="B413" s="177" t="s">
        <v>3144</v>
      </c>
      <c r="C413" s="177">
        <v>3068</v>
      </c>
      <c r="D413" s="177">
        <v>94.3</v>
      </c>
      <c r="E413" s="177">
        <v>1080</v>
      </c>
      <c r="F413" s="177">
        <v>1306</v>
      </c>
      <c r="G413" s="177">
        <v>214</v>
      </c>
      <c r="H413" s="177">
        <v>282</v>
      </c>
      <c r="I413" s="177">
        <v>577</v>
      </c>
      <c r="J413" s="177">
        <v>2255</v>
      </c>
      <c r="K413" s="177">
        <v>268</v>
      </c>
      <c r="L413" s="177">
        <v>427</v>
      </c>
      <c r="M413" s="177">
        <v>36.57</v>
      </c>
    </row>
    <row r="414" spans="1:13" x14ac:dyDescent="0.2">
      <c r="A414" s="177">
        <v>7461</v>
      </c>
      <c r="B414" s="177" t="s">
        <v>3145</v>
      </c>
      <c r="C414" s="177">
        <v>2895</v>
      </c>
      <c r="D414" s="177">
        <v>92.88</v>
      </c>
      <c r="E414" s="177">
        <v>1477</v>
      </c>
      <c r="F414" s="177">
        <v>1151</v>
      </c>
      <c r="G414" s="177">
        <v>320</v>
      </c>
      <c r="H414" s="177">
        <v>139</v>
      </c>
      <c r="I414" s="177">
        <v>495</v>
      </c>
      <c r="J414" s="177">
        <v>584</v>
      </c>
      <c r="K414" s="177">
        <v>376</v>
      </c>
      <c r="L414" s="177">
        <v>162</v>
      </c>
      <c r="M414" s="177">
        <v>21.31</v>
      </c>
    </row>
    <row r="415" spans="1:13" x14ac:dyDescent="0.2">
      <c r="A415" s="177">
        <v>7511</v>
      </c>
      <c r="B415" s="177" t="s">
        <v>3146</v>
      </c>
      <c r="C415" s="177">
        <v>1942</v>
      </c>
      <c r="D415" s="177">
        <v>95.48</v>
      </c>
      <c r="E415" s="177">
        <v>543</v>
      </c>
      <c r="F415" s="177">
        <v>581</v>
      </c>
      <c r="G415" s="177">
        <v>476</v>
      </c>
      <c r="H415" s="177">
        <v>127</v>
      </c>
      <c r="I415" s="177">
        <v>1865</v>
      </c>
      <c r="J415" s="177">
        <v>899</v>
      </c>
      <c r="K415" s="177">
        <v>1076</v>
      </c>
      <c r="L415" s="177">
        <v>188</v>
      </c>
      <c r="M415" s="177">
        <v>16.52</v>
      </c>
    </row>
    <row r="416" spans="1:13" x14ac:dyDescent="0.2">
      <c r="A416" s="177">
        <v>7531</v>
      </c>
      <c r="B416" s="177" t="s">
        <v>3147</v>
      </c>
      <c r="C416" s="177">
        <v>2675</v>
      </c>
      <c r="D416" s="177">
        <v>92.65</v>
      </c>
      <c r="E416" s="177">
        <v>1347</v>
      </c>
      <c r="F416" s="177">
        <v>1318</v>
      </c>
      <c r="G416" s="177">
        <v>470</v>
      </c>
      <c r="H416" s="177">
        <v>223</v>
      </c>
      <c r="I416" s="177">
        <v>1117</v>
      </c>
      <c r="J416" s="177">
        <v>1761</v>
      </c>
      <c r="K416" s="177">
        <v>952</v>
      </c>
      <c r="L416" s="177">
        <v>317</v>
      </c>
      <c r="M416" s="177">
        <v>17.68</v>
      </c>
    </row>
    <row r="417" spans="1:13" x14ac:dyDescent="0.2">
      <c r="A417" s="177">
        <v>7541</v>
      </c>
      <c r="B417" s="177" t="s">
        <v>3148</v>
      </c>
      <c r="C417" s="177">
        <v>2425</v>
      </c>
      <c r="D417" s="177">
        <v>93.77</v>
      </c>
      <c r="E417" s="177">
        <v>951</v>
      </c>
      <c r="F417" s="177">
        <v>1000</v>
      </c>
      <c r="G417" s="177">
        <v>632</v>
      </c>
      <c r="H417" s="177">
        <v>433</v>
      </c>
      <c r="I417" s="177">
        <v>2168</v>
      </c>
      <c r="J417" s="177">
        <v>2841</v>
      </c>
      <c r="K417" s="177">
        <v>1115</v>
      </c>
      <c r="L417" s="177">
        <v>766</v>
      </c>
      <c r="M417" s="177">
        <v>15.75</v>
      </c>
    </row>
    <row r="418" spans="1:13" x14ac:dyDescent="0.2">
      <c r="A418" s="177">
        <v>7551</v>
      </c>
      <c r="B418" s="177" t="s">
        <v>3149</v>
      </c>
      <c r="C418" s="177">
        <v>105</v>
      </c>
      <c r="D418" s="177">
        <v>96.86</v>
      </c>
      <c r="E418" s="177">
        <v>16</v>
      </c>
      <c r="F418" s="177">
        <v>8</v>
      </c>
      <c r="G418" s="177">
        <v>0</v>
      </c>
      <c r="H418" s="177">
        <v>0</v>
      </c>
      <c r="I418" s="177">
        <v>0</v>
      </c>
      <c r="J418" s="177">
        <v>0</v>
      </c>
      <c r="K418" s="177">
        <v>0</v>
      </c>
      <c r="L418" s="177">
        <v>0</v>
      </c>
      <c r="M418" s="177">
        <v>99.04</v>
      </c>
    </row>
    <row r="419" spans="1:13" x14ac:dyDescent="0.2">
      <c r="A419" s="177">
        <v>7571</v>
      </c>
      <c r="B419" s="177" t="s">
        <v>3150</v>
      </c>
      <c r="C419" s="177">
        <v>15</v>
      </c>
      <c r="D419" s="177">
        <v>96.29</v>
      </c>
      <c r="E419" s="177">
        <v>3</v>
      </c>
      <c r="F419" s="177">
        <v>10</v>
      </c>
      <c r="G419" s="177">
        <v>0</v>
      </c>
      <c r="H419" s="177">
        <v>0</v>
      </c>
      <c r="I419" s="177">
        <v>0</v>
      </c>
      <c r="J419" s="177">
        <v>0</v>
      </c>
      <c r="K419" s="177">
        <v>0</v>
      </c>
      <c r="L419" s="177">
        <v>0</v>
      </c>
      <c r="M419" s="177">
        <v>0</v>
      </c>
    </row>
    <row r="420" spans="1:13" x14ac:dyDescent="0.2">
      <c r="A420" s="177">
        <v>7581</v>
      </c>
      <c r="B420" s="177" t="s">
        <v>3151</v>
      </c>
      <c r="C420" s="177">
        <v>48</v>
      </c>
      <c r="D420" s="177">
        <v>93.46</v>
      </c>
      <c r="E420" s="177">
        <v>24</v>
      </c>
      <c r="F420" s="177">
        <v>30</v>
      </c>
      <c r="G420" s="177">
        <v>1</v>
      </c>
      <c r="H420" s="177">
        <v>0</v>
      </c>
      <c r="I420" s="177">
        <v>2</v>
      </c>
      <c r="J420" s="177">
        <v>0</v>
      </c>
      <c r="K420" s="177">
        <v>1</v>
      </c>
      <c r="L420" s="177">
        <v>0</v>
      </c>
      <c r="M420" s="177">
        <v>62.5</v>
      </c>
    </row>
    <row r="421" spans="1:13" x14ac:dyDescent="0.2">
      <c r="A421" s="177">
        <v>7591</v>
      </c>
      <c r="B421" s="177" t="s">
        <v>3152</v>
      </c>
      <c r="C421" s="177">
        <v>2861</v>
      </c>
      <c r="D421" s="177">
        <v>92.56</v>
      </c>
      <c r="E421" s="177">
        <v>1316</v>
      </c>
      <c r="F421" s="177">
        <v>1373</v>
      </c>
      <c r="G421" s="177">
        <v>244</v>
      </c>
      <c r="H421" s="177">
        <v>249</v>
      </c>
      <c r="I421" s="177">
        <v>746</v>
      </c>
      <c r="J421" s="177">
        <v>1837</v>
      </c>
      <c r="K421" s="177">
        <v>307</v>
      </c>
      <c r="L421" s="177">
        <v>344</v>
      </c>
      <c r="M421" s="177">
        <v>17.09</v>
      </c>
    </row>
    <row r="422" spans="1:13" x14ac:dyDescent="0.2">
      <c r="A422" s="177">
        <v>7601</v>
      </c>
      <c r="B422" s="177" t="s">
        <v>3153</v>
      </c>
      <c r="C422" s="177">
        <v>1512</v>
      </c>
      <c r="D422" s="177">
        <v>95.75</v>
      </c>
      <c r="E422" s="177">
        <v>424</v>
      </c>
      <c r="F422" s="177">
        <v>463</v>
      </c>
      <c r="G422" s="177">
        <v>23</v>
      </c>
      <c r="H422" s="177">
        <v>53</v>
      </c>
      <c r="I422" s="177">
        <v>47</v>
      </c>
      <c r="J422" s="177">
        <v>353</v>
      </c>
      <c r="K422" s="177">
        <v>24</v>
      </c>
      <c r="L422" s="177">
        <v>60</v>
      </c>
      <c r="M422" s="177">
        <v>16.399999999999999</v>
      </c>
    </row>
    <row r="423" spans="1:13" x14ac:dyDescent="0.2">
      <c r="A423" s="177">
        <v>7631</v>
      </c>
      <c r="B423" s="177" t="s">
        <v>3154</v>
      </c>
      <c r="C423" s="177">
        <v>185</v>
      </c>
      <c r="D423" s="177">
        <v>81.5</v>
      </c>
      <c r="E423" s="177">
        <v>161</v>
      </c>
      <c r="F423" s="177">
        <v>98</v>
      </c>
      <c r="G423" s="177">
        <v>33</v>
      </c>
      <c r="H423" s="177">
        <v>120</v>
      </c>
      <c r="I423" s="177">
        <v>131</v>
      </c>
      <c r="J423" s="177">
        <v>2034</v>
      </c>
      <c r="K423" s="177">
        <v>70</v>
      </c>
      <c r="L423" s="177">
        <v>338</v>
      </c>
      <c r="M423" s="177">
        <v>1.08</v>
      </c>
    </row>
    <row r="424" spans="1:13" x14ac:dyDescent="0.2">
      <c r="A424" s="177">
        <v>7701</v>
      </c>
      <c r="B424" s="177" t="s">
        <v>3155</v>
      </c>
      <c r="C424" s="177">
        <v>3546</v>
      </c>
      <c r="D424" s="177">
        <v>92.12</v>
      </c>
      <c r="E424" s="177">
        <v>1881</v>
      </c>
      <c r="F424" s="177">
        <v>2039</v>
      </c>
      <c r="G424" s="177">
        <v>413</v>
      </c>
      <c r="H424" s="177">
        <v>382</v>
      </c>
      <c r="I424" s="177">
        <v>814</v>
      </c>
      <c r="J424" s="177">
        <v>2779</v>
      </c>
      <c r="K424" s="177">
        <v>528</v>
      </c>
      <c r="L424" s="177">
        <v>531</v>
      </c>
      <c r="M424" s="177">
        <v>18.13</v>
      </c>
    </row>
    <row r="425" spans="1:13" x14ac:dyDescent="0.2">
      <c r="A425" s="177">
        <v>7721</v>
      </c>
      <c r="B425" s="177" t="s">
        <v>3156</v>
      </c>
      <c r="C425" s="177">
        <v>2448</v>
      </c>
      <c r="D425" s="177">
        <v>93.4</v>
      </c>
      <c r="E425" s="177">
        <v>1164</v>
      </c>
      <c r="F425" s="177">
        <v>743</v>
      </c>
      <c r="G425" s="177">
        <v>836</v>
      </c>
      <c r="H425" s="177">
        <v>222</v>
      </c>
      <c r="I425" s="177">
        <v>3786</v>
      </c>
      <c r="J425" s="177">
        <v>1890</v>
      </c>
      <c r="K425" s="177">
        <v>2104</v>
      </c>
      <c r="L425" s="177">
        <v>334</v>
      </c>
      <c r="M425" s="177">
        <v>15.52</v>
      </c>
    </row>
    <row r="426" spans="1:13" x14ac:dyDescent="0.2">
      <c r="A426" s="177">
        <v>7731</v>
      </c>
      <c r="B426" s="177" t="s">
        <v>3157</v>
      </c>
      <c r="C426" s="177">
        <v>2341</v>
      </c>
      <c r="D426" s="177">
        <v>91.91</v>
      </c>
      <c r="E426" s="177">
        <v>1374</v>
      </c>
      <c r="F426" s="177">
        <v>544</v>
      </c>
      <c r="G426" s="177">
        <v>441</v>
      </c>
      <c r="H426" s="177">
        <v>280</v>
      </c>
      <c r="I426" s="177">
        <v>1269</v>
      </c>
      <c r="J426" s="177">
        <v>2373</v>
      </c>
      <c r="K426" s="177">
        <v>648</v>
      </c>
      <c r="L426" s="177">
        <v>444</v>
      </c>
      <c r="M426" s="177">
        <v>10.63</v>
      </c>
    </row>
    <row r="427" spans="1:13" x14ac:dyDescent="0.2">
      <c r="A427" s="177">
        <v>7741</v>
      </c>
      <c r="B427" s="177" t="s">
        <v>3158</v>
      </c>
      <c r="C427" s="177">
        <v>3051</v>
      </c>
      <c r="D427" s="177">
        <v>96.54</v>
      </c>
      <c r="E427" s="177">
        <v>539</v>
      </c>
      <c r="F427" s="177">
        <v>1195</v>
      </c>
      <c r="G427" s="177">
        <v>479</v>
      </c>
      <c r="H427" s="177">
        <v>176</v>
      </c>
      <c r="I427" s="177">
        <v>1871</v>
      </c>
      <c r="J427" s="177">
        <v>1288</v>
      </c>
      <c r="K427" s="177">
        <v>963</v>
      </c>
      <c r="L427" s="177">
        <v>240</v>
      </c>
      <c r="M427" s="177">
        <v>25.04</v>
      </c>
    </row>
    <row r="428" spans="1:13" x14ac:dyDescent="0.2">
      <c r="A428" s="177">
        <v>7751</v>
      </c>
      <c r="B428" s="177" t="s">
        <v>3159</v>
      </c>
      <c r="C428" s="177">
        <v>2035</v>
      </c>
      <c r="D428" s="177">
        <v>92.92</v>
      </c>
      <c r="E428" s="177">
        <v>998</v>
      </c>
      <c r="F428" s="177">
        <v>699</v>
      </c>
      <c r="G428" s="177">
        <v>324</v>
      </c>
      <c r="H428" s="177">
        <v>180</v>
      </c>
      <c r="I428" s="177">
        <v>845</v>
      </c>
      <c r="J428" s="177">
        <v>1112</v>
      </c>
      <c r="K428" s="177">
        <v>464</v>
      </c>
      <c r="L428" s="177">
        <v>268</v>
      </c>
      <c r="M428" s="177">
        <v>15.67</v>
      </c>
    </row>
    <row r="429" spans="1:13" x14ac:dyDescent="0.2">
      <c r="A429" s="177">
        <v>7781</v>
      </c>
      <c r="B429" s="177" t="s">
        <v>3160</v>
      </c>
      <c r="C429" s="177">
        <v>3230</v>
      </c>
      <c r="D429" s="177">
        <v>94.12</v>
      </c>
      <c r="E429" s="177">
        <v>1240</v>
      </c>
      <c r="F429" s="177">
        <v>1189</v>
      </c>
      <c r="G429" s="177">
        <v>627</v>
      </c>
      <c r="H429" s="177">
        <v>252</v>
      </c>
      <c r="I429" s="177">
        <v>1890</v>
      </c>
      <c r="J429" s="177">
        <v>1499</v>
      </c>
      <c r="K429" s="177">
        <v>1111</v>
      </c>
      <c r="L429" s="177">
        <v>365</v>
      </c>
      <c r="M429" s="177">
        <v>16.43</v>
      </c>
    </row>
    <row r="430" spans="1:13" x14ac:dyDescent="0.2">
      <c r="A430" s="177">
        <v>7791</v>
      </c>
      <c r="B430" s="177" t="s">
        <v>3161</v>
      </c>
      <c r="C430" s="177">
        <v>1102</v>
      </c>
      <c r="D430" s="177">
        <v>92.04</v>
      </c>
      <c r="E430" s="177">
        <v>648</v>
      </c>
      <c r="F430" s="177">
        <v>612</v>
      </c>
      <c r="G430" s="177">
        <v>334</v>
      </c>
      <c r="H430" s="177">
        <v>141</v>
      </c>
      <c r="I430" s="177">
        <v>1508</v>
      </c>
      <c r="J430" s="177">
        <v>964</v>
      </c>
      <c r="K430" s="177">
        <v>612</v>
      </c>
      <c r="L430" s="177">
        <v>187</v>
      </c>
      <c r="M430" s="177">
        <v>16.239999999999998</v>
      </c>
    </row>
    <row r="431" spans="1:13" x14ac:dyDescent="0.2">
      <c r="A431" s="177">
        <v>7801</v>
      </c>
      <c r="B431" s="177" t="s">
        <v>3162</v>
      </c>
      <c r="C431" s="177">
        <v>3</v>
      </c>
      <c r="D431" s="177">
        <v>0</v>
      </c>
      <c r="E431" s="177">
        <v>1</v>
      </c>
      <c r="F431" s="177">
        <v>0</v>
      </c>
      <c r="G431" s="177">
        <v>0</v>
      </c>
      <c r="H431" s="177">
        <v>1</v>
      </c>
      <c r="I431" s="177">
        <v>0</v>
      </c>
      <c r="J431" s="177">
        <v>3</v>
      </c>
      <c r="K431" s="177">
        <v>0</v>
      </c>
      <c r="L431" s="177">
        <v>1</v>
      </c>
      <c r="M431" s="177">
        <v>0</v>
      </c>
    </row>
    <row r="432" spans="1:13" x14ac:dyDescent="0.2">
      <c r="A432" s="177">
        <v>7901</v>
      </c>
      <c r="B432" s="177" t="s">
        <v>3163</v>
      </c>
      <c r="C432" s="177">
        <v>476</v>
      </c>
      <c r="D432" s="177">
        <v>95.74</v>
      </c>
      <c r="E432" s="177">
        <v>152</v>
      </c>
      <c r="F432" s="177">
        <v>153</v>
      </c>
      <c r="G432" s="177">
        <v>0</v>
      </c>
      <c r="H432" s="177">
        <v>5</v>
      </c>
      <c r="I432" s="177">
        <v>0</v>
      </c>
      <c r="J432" s="177">
        <v>17</v>
      </c>
      <c r="K432" s="177">
        <v>0</v>
      </c>
      <c r="L432" s="177">
        <v>5</v>
      </c>
      <c r="M432" s="177">
        <v>35.71</v>
      </c>
    </row>
    <row r="433" spans="1:15" x14ac:dyDescent="0.2">
      <c r="A433" s="177">
        <v>8005</v>
      </c>
      <c r="B433" s="177" t="s">
        <v>3164</v>
      </c>
      <c r="C433" s="177">
        <v>3</v>
      </c>
      <c r="D433" s="177">
        <v>0</v>
      </c>
      <c r="E433" s="177">
        <v>0</v>
      </c>
      <c r="F433" s="177">
        <v>0</v>
      </c>
      <c r="G433" s="177">
        <v>0</v>
      </c>
      <c r="H433" s="177">
        <v>0</v>
      </c>
      <c r="I433" s="177">
        <v>0</v>
      </c>
      <c r="J433" s="177">
        <v>0</v>
      </c>
      <c r="K433" s="177">
        <v>0</v>
      </c>
      <c r="L433" s="177">
        <v>0</v>
      </c>
      <c r="M433" s="177">
        <v>0</v>
      </c>
    </row>
    <row r="434" spans="1:15" s="192" customFormat="1" x14ac:dyDescent="0.2">
      <c r="A434" s="192">
        <v>8013</v>
      </c>
      <c r="B434" s="192" t="s">
        <v>3165</v>
      </c>
      <c r="C434" s="192">
        <v>5340</v>
      </c>
      <c r="D434" s="192">
        <v>0</v>
      </c>
      <c r="E434" s="192">
        <v>0</v>
      </c>
      <c r="F434" s="192">
        <v>1</v>
      </c>
      <c r="G434" s="192">
        <v>0</v>
      </c>
      <c r="H434" s="192">
        <v>1</v>
      </c>
      <c r="I434" s="192">
        <v>0</v>
      </c>
      <c r="J434" s="192">
        <v>11</v>
      </c>
      <c r="K434" s="192">
        <v>0</v>
      </c>
      <c r="L434" s="192">
        <v>3</v>
      </c>
      <c r="M434" s="192">
        <v>0</v>
      </c>
      <c r="O434" s="214"/>
    </row>
    <row r="435" spans="1:15" x14ac:dyDescent="0.2">
      <c r="A435" s="177">
        <v>8014</v>
      </c>
      <c r="B435" s="177" t="s">
        <v>3166</v>
      </c>
      <c r="C435" s="177">
        <v>293</v>
      </c>
      <c r="D435" s="177">
        <v>91.4</v>
      </c>
      <c r="E435" s="177">
        <v>134</v>
      </c>
      <c r="F435" s="177">
        <v>96</v>
      </c>
      <c r="G435" s="177">
        <v>25</v>
      </c>
      <c r="H435" s="177">
        <v>51</v>
      </c>
      <c r="I435" s="177">
        <v>79</v>
      </c>
      <c r="J435" s="177">
        <v>571</v>
      </c>
      <c r="K435" s="177">
        <v>39</v>
      </c>
      <c r="L435" s="177">
        <v>104</v>
      </c>
      <c r="M435" s="177">
        <v>0</v>
      </c>
    </row>
    <row r="436" spans="1:15" x14ac:dyDescent="0.2">
      <c r="A436" s="177">
        <v>8015</v>
      </c>
      <c r="B436" s="177" t="s">
        <v>3167</v>
      </c>
      <c r="C436" s="177">
        <v>3270</v>
      </c>
      <c r="D436" s="177">
        <v>0</v>
      </c>
      <c r="E436" s="177">
        <v>233</v>
      </c>
      <c r="F436" s="177">
        <v>115</v>
      </c>
      <c r="G436" s="177">
        <v>77</v>
      </c>
      <c r="H436" s="177">
        <v>60</v>
      </c>
      <c r="I436" s="177">
        <v>310</v>
      </c>
      <c r="J436" s="177">
        <v>531</v>
      </c>
      <c r="K436" s="177">
        <v>163</v>
      </c>
      <c r="L436" s="177">
        <v>101</v>
      </c>
      <c r="M436" s="177">
        <v>0</v>
      </c>
    </row>
    <row r="437" spans="1:15" x14ac:dyDescent="0.2">
      <c r="A437" s="177">
        <v>8016</v>
      </c>
      <c r="B437" s="177" t="s">
        <v>3168</v>
      </c>
      <c r="C437" s="177">
        <v>555</v>
      </c>
      <c r="D437" s="177">
        <v>0</v>
      </c>
      <c r="E437" s="177">
        <v>244</v>
      </c>
      <c r="F437" s="177">
        <v>28</v>
      </c>
      <c r="G437" s="177">
        <v>0</v>
      </c>
      <c r="H437" s="177">
        <v>0</v>
      </c>
      <c r="I437" s="177">
        <v>0</v>
      </c>
      <c r="J437" s="177">
        <v>0</v>
      </c>
      <c r="K437" s="177">
        <v>0</v>
      </c>
      <c r="L437" s="177">
        <v>0</v>
      </c>
      <c r="M437" s="177">
        <v>0</v>
      </c>
    </row>
    <row r="438" spans="1:15" x14ac:dyDescent="0.2">
      <c r="A438" s="177">
        <v>8017</v>
      </c>
      <c r="B438" s="177" t="s">
        <v>3169</v>
      </c>
      <c r="C438" s="177">
        <v>1428</v>
      </c>
      <c r="D438" s="177">
        <v>85.89</v>
      </c>
      <c r="E438" s="177">
        <v>696</v>
      </c>
      <c r="F438" s="177">
        <v>214</v>
      </c>
      <c r="G438" s="177">
        <v>132</v>
      </c>
      <c r="H438" s="177">
        <v>271</v>
      </c>
      <c r="I438" s="177">
        <v>505</v>
      </c>
      <c r="J438" s="177">
        <v>2615</v>
      </c>
      <c r="K438" s="177">
        <v>275</v>
      </c>
      <c r="L438" s="177">
        <v>500</v>
      </c>
      <c r="M438" s="177">
        <v>0</v>
      </c>
    </row>
    <row r="439" spans="1:15" x14ac:dyDescent="0.2">
      <c r="A439" s="177">
        <v>8019</v>
      </c>
      <c r="B439" s="177" t="s">
        <v>3170</v>
      </c>
      <c r="C439" s="177">
        <v>98</v>
      </c>
      <c r="D439" s="177">
        <v>85.19</v>
      </c>
      <c r="E439" s="177">
        <v>75</v>
      </c>
      <c r="F439" s="177">
        <v>58</v>
      </c>
      <c r="G439" s="177">
        <v>9</v>
      </c>
      <c r="H439" s="177">
        <v>56</v>
      </c>
      <c r="I439" s="177">
        <v>47</v>
      </c>
      <c r="J439" s="177">
        <v>505</v>
      </c>
      <c r="K439" s="177">
        <v>20</v>
      </c>
      <c r="L439" s="177">
        <v>120</v>
      </c>
      <c r="M439" s="177">
        <v>0</v>
      </c>
    </row>
    <row r="440" spans="1:15" x14ac:dyDescent="0.2">
      <c r="A440" s="177">
        <v>8021</v>
      </c>
      <c r="B440" s="177" t="s">
        <v>3171</v>
      </c>
      <c r="C440" s="177">
        <v>19</v>
      </c>
      <c r="D440" s="177">
        <v>0</v>
      </c>
      <c r="E440" s="177">
        <v>11</v>
      </c>
      <c r="F440" s="177">
        <v>0</v>
      </c>
      <c r="G440" s="177">
        <v>0</v>
      </c>
      <c r="H440" s="177">
        <v>0</v>
      </c>
      <c r="I440" s="177">
        <v>0</v>
      </c>
      <c r="J440" s="177">
        <v>0</v>
      </c>
      <c r="K440" s="177">
        <v>0</v>
      </c>
      <c r="L440" s="177">
        <v>0</v>
      </c>
      <c r="M440" s="177">
        <v>0</v>
      </c>
    </row>
    <row r="441" spans="1:15" x14ac:dyDescent="0.2">
      <c r="A441" s="177">
        <v>8101</v>
      </c>
      <c r="B441" s="177" t="s">
        <v>3172</v>
      </c>
      <c r="C441" s="177">
        <v>100</v>
      </c>
      <c r="D441" s="177">
        <v>81.239999999999995</v>
      </c>
      <c r="E441" s="177">
        <v>76</v>
      </c>
      <c r="F441" s="177">
        <v>61</v>
      </c>
      <c r="G441" s="177">
        <v>12</v>
      </c>
      <c r="H441" s="177">
        <v>72</v>
      </c>
      <c r="I441" s="177">
        <v>70</v>
      </c>
      <c r="J441" s="177">
        <v>1273</v>
      </c>
      <c r="K441" s="177">
        <v>33</v>
      </c>
      <c r="L441" s="177">
        <v>227</v>
      </c>
      <c r="M441" s="177">
        <v>0</v>
      </c>
    </row>
    <row r="442" spans="1:15" x14ac:dyDescent="0.2">
      <c r="A442" s="177">
        <v>8119</v>
      </c>
      <c r="B442" s="177" t="s">
        <v>3173</v>
      </c>
      <c r="C442" s="177">
        <v>54</v>
      </c>
      <c r="D442" s="177">
        <v>78.63</v>
      </c>
      <c r="E442" s="177">
        <v>41</v>
      </c>
      <c r="F442" s="177">
        <v>35</v>
      </c>
      <c r="G442" s="177">
        <v>0</v>
      </c>
      <c r="H442" s="177">
        <v>36</v>
      </c>
      <c r="I442" s="177">
        <v>0</v>
      </c>
      <c r="J442" s="177">
        <v>443</v>
      </c>
      <c r="K442" s="177">
        <v>0</v>
      </c>
      <c r="L442" s="177">
        <v>97</v>
      </c>
      <c r="M442" s="177">
        <v>0</v>
      </c>
    </row>
    <row r="443" spans="1:15" x14ac:dyDescent="0.2">
      <c r="A443" s="177">
        <v>8121</v>
      </c>
      <c r="B443" s="177" t="s">
        <v>3174</v>
      </c>
      <c r="C443" s="177">
        <v>164</v>
      </c>
      <c r="D443" s="177">
        <v>83.72</v>
      </c>
      <c r="E443" s="177">
        <v>148</v>
      </c>
      <c r="F443" s="177">
        <v>63</v>
      </c>
      <c r="G443" s="177">
        <v>9</v>
      </c>
      <c r="H443" s="177">
        <v>37</v>
      </c>
      <c r="I443" s="177">
        <v>24</v>
      </c>
      <c r="J443" s="177">
        <v>237</v>
      </c>
      <c r="K443" s="177">
        <v>14</v>
      </c>
      <c r="L443" s="177">
        <v>54</v>
      </c>
      <c r="M443" s="177">
        <v>0</v>
      </c>
    </row>
    <row r="444" spans="1:15" x14ac:dyDescent="0.2">
      <c r="A444" s="177">
        <v>8131</v>
      </c>
      <c r="B444" s="177" t="s">
        <v>3175</v>
      </c>
      <c r="C444" s="177">
        <v>117</v>
      </c>
      <c r="D444" s="177">
        <v>85.13</v>
      </c>
      <c r="E444" s="177">
        <v>94</v>
      </c>
      <c r="F444" s="177">
        <v>52</v>
      </c>
      <c r="G444" s="177">
        <v>4</v>
      </c>
      <c r="H444" s="177">
        <v>15</v>
      </c>
      <c r="I444" s="177">
        <v>6</v>
      </c>
      <c r="J444" s="177">
        <v>67</v>
      </c>
      <c r="K444" s="177">
        <v>4</v>
      </c>
      <c r="L444" s="177">
        <v>20</v>
      </c>
      <c r="M444" s="177">
        <v>0</v>
      </c>
    </row>
    <row r="445" spans="1:15" x14ac:dyDescent="0.2">
      <c r="A445" s="177">
        <v>8141</v>
      </c>
      <c r="B445" s="177" t="s">
        <v>3176</v>
      </c>
      <c r="C445" s="177">
        <v>535</v>
      </c>
      <c r="D445" s="177">
        <v>95.96</v>
      </c>
      <c r="E445" s="177">
        <v>201</v>
      </c>
      <c r="F445" s="177">
        <v>110</v>
      </c>
      <c r="G445" s="177">
        <v>53</v>
      </c>
      <c r="H445" s="177">
        <v>123</v>
      </c>
      <c r="I445" s="177">
        <v>185</v>
      </c>
      <c r="J445" s="177">
        <v>1608</v>
      </c>
      <c r="K445" s="177">
        <v>108</v>
      </c>
      <c r="L445" s="177">
        <v>297</v>
      </c>
      <c r="M445" s="177">
        <v>0</v>
      </c>
    </row>
    <row r="446" spans="1:15" x14ac:dyDescent="0.2">
      <c r="A446" s="177">
        <v>8151</v>
      </c>
      <c r="B446" s="177" t="s">
        <v>3177</v>
      </c>
      <c r="C446" s="177">
        <v>151</v>
      </c>
      <c r="D446" s="177">
        <v>84.67</v>
      </c>
      <c r="E446" s="177">
        <v>107</v>
      </c>
      <c r="F446" s="177">
        <v>22</v>
      </c>
      <c r="G446" s="177">
        <v>86</v>
      </c>
      <c r="H446" s="177">
        <v>67</v>
      </c>
      <c r="I446" s="177">
        <v>300</v>
      </c>
      <c r="J446" s="177">
        <v>567</v>
      </c>
      <c r="K446" s="177">
        <v>224</v>
      </c>
      <c r="L446" s="177">
        <v>133</v>
      </c>
      <c r="M446" s="177">
        <v>0</v>
      </c>
    </row>
    <row r="447" spans="1:15" x14ac:dyDescent="0.2">
      <c r="A447" s="177">
        <v>8161</v>
      </c>
      <c r="B447" s="177" t="s">
        <v>3178</v>
      </c>
      <c r="C447" s="177">
        <v>88</v>
      </c>
      <c r="D447" s="177">
        <v>93.56</v>
      </c>
      <c r="E447" s="177">
        <v>46</v>
      </c>
      <c r="F447" s="177">
        <v>40</v>
      </c>
      <c r="G447" s="177">
        <v>5</v>
      </c>
      <c r="H447" s="177">
        <v>15</v>
      </c>
      <c r="I447" s="177">
        <v>12</v>
      </c>
      <c r="J447" s="177">
        <v>55</v>
      </c>
      <c r="K447" s="177">
        <v>11</v>
      </c>
      <c r="L447" s="177">
        <v>16</v>
      </c>
      <c r="M447" s="177">
        <v>0</v>
      </c>
    </row>
    <row r="448" spans="1:15" x14ac:dyDescent="0.2">
      <c r="A448" s="177">
        <v>8181</v>
      </c>
      <c r="B448" s="177" t="s">
        <v>3179</v>
      </c>
      <c r="C448" s="177">
        <v>213</v>
      </c>
      <c r="D448" s="177">
        <v>74.08</v>
      </c>
      <c r="E448" s="177">
        <v>137</v>
      </c>
      <c r="F448" s="177">
        <v>34</v>
      </c>
      <c r="G448" s="177">
        <v>78</v>
      </c>
      <c r="H448" s="177">
        <v>77</v>
      </c>
      <c r="I448" s="177">
        <v>269</v>
      </c>
      <c r="J448" s="177">
        <v>555</v>
      </c>
      <c r="K448" s="177">
        <v>216</v>
      </c>
      <c r="L448" s="177">
        <v>158</v>
      </c>
      <c r="M448" s="177">
        <v>0</v>
      </c>
    </row>
    <row r="449" spans="1:13" x14ac:dyDescent="0.2">
      <c r="A449" s="177">
        <v>8201</v>
      </c>
      <c r="B449" s="177" t="s">
        <v>3180</v>
      </c>
      <c r="C449" s="177">
        <v>87</v>
      </c>
      <c r="D449" s="177">
        <v>83.92</v>
      </c>
      <c r="E449" s="177">
        <v>68</v>
      </c>
      <c r="F449" s="177">
        <v>68</v>
      </c>
      <c r="G449" s="177">
        <v>12</v>
      </c>
      <c r="H449" s="177">
        <v>31</v>
      </c>
      <c r="I449" s="177">
        <v>29</v>
      </c>
      <c r="J449" s="177">
        <v>211</v>
      </c>
      <c r="K449" s="177">
        <v>16</v>
      </c>
      <c r="L449" s="177">
        <v>53</v>
      </c>
      <c r="M449" s="177">
        <v>0</v>
      </c>
    </row>
    <row r="450" spans="1:13" x14ac:dyDescent="0.2">
      <c r="A450" s="177">
        <v>8301</v>
      </c>
      <c r="B450" s="177" t="s">
        <v>3181</v>
      </c>
      <c r="C450" s="177">
        <v>2091</v>
      </c>
      <c r="D450" s="177">
        <v>0</v>
      </c>
      <c r="E450" s="177">
        <v>0</v>
      </c>
      <c r="F450" s="177">
        <v>0</v>
      </c>
      <c r="G450" s="177">
        <v>0</v>
      </c>
      <c r="H450" s="177">
        <v>0</v>
      </c>
      <c r="I450" s="177">
        <v>0</v>
      </c>
      <c r="J450" s="177">
        <v>0</v>
      </c>
      <c r="K450" s="177">
        <v>0</v>
      </c>
      <c r="L450" s="177">
        <v>0</v>
      </c>
      <c r="M450" s="177">
        <v>0</v>
      </c>
    </row>
    <row r="451" spans="1:13" x14ac:dyDescent="0.2">
      <c r="A451" s="177">
        <v>9002</v>
      </c>
      <c r="B451" s="177" t="s">
        <v>3182</v>
      </c>
      <c r="C451" s="177">
        <v>265</v>
      </c>
      <c r="D451" s="177">
        <v>0</v>
      </c>
      <c r="E451" s="177">
        <v>0</v>
      </c>
      <c r="F451" s="177">
        <v>0</v>
      </c>
      <c r="G451" s="177">
        <v>0</v>
      </c>
      <c r="H451" s="177">
        <v>0</v>
      </c>
      <c r="I451" s="177">
        <v>0</v>
      </c>
      <c r="J451" s="177">
        <v>0</v>
      </c>
      <c r="K451" s="177">
        <v>0</v>
      </c>
      <c r="L451" s="177">
        <v>0</v>
      </c>
      <c r="M451" s="177">
        <v>0</v>
      </c>
    </row>
    <row r="452" spans="1:13" x14ac:dyDescent="0.2">
      <c r="A452" s="177">
        <v>9005</v>
      </c>
      <c r="B452" s="177" t="s">
        <v>3183</v>
      </c>
      <c r="C452" s="177">
        <v>60</v>
      </c>
      <c r="D452" s="177">
        <v>0</v>
      </c>
      <c r="E452" s="177">
        <v>0</v>
      </c>
      <c r="F452" s="177">
        <v>0</v>
      </c>
      <c r="G452" s="177">
        <v>0</v>
      </c>
      <c r="H452" s="177">
        <v>0</v>
      </c>
      <c r="I452" s="177">
        <v>0</v>
      </c>
      <c r="J452" s="177">
        <v>0</v>
      </c>
      <c r="K452" s="177">
        <v>0</v>
      </c>
      <c r="L452" s="177">
        <v>0</v>
      </c>
      <c r="M452" s="177">
        <v>0</v>
      </c>
    </row>
    <row r="453" spans="1:13" x14ac:dyDescent="0.2">
      <c r="A453" s="177">
        <v>9013</v>
      </c>
      <c r="B453" s="177" t="s">
        <v>3184</v>
      </c>
      <c r="C453" s="177">
        <v>528</v>
      </c>
      <c r="D453" s="177">
        <v>0</v>
      </c>
      <c r="E453" s="177">
        <v>367</v>
      </c>
      <c r="F453" s="177">
        <v>12</v>
      </c>
      <c r="G453" s="177">
        <v>0</v>
      </c>
      <c r="H453" s="177">
        <v>0</v>
      </c>
      <c r="I453" s="177">
        <v>0</v>
      </c>
      <c r="J453" s="177">
        <v>0</v>
      </c>
      <c r="K453" s="177">
        <v>0</v>
      </c>
      <c r="L453" s="177">
        <v>0</v>
      </c>
      <c r="M453" s="177">
        <v>0</v>
      </c>
    </row>
    <row r="454" spans="1:13" x14ac:dyDescent="0.2">
      <c r="A454" s="177">
        <v>9731</v>
      </c>
      <c r="B454" s="177" t="s">
        <v>3185</v>
      </c>
      <c r="C454" s="177">
        <v>226</v>
      </c>
      <c r="D454" s="177">
        <v>94.66</v>
      </c>
      <c r="E454" s="177">
        <v>110</v>
      </c>
      <c r="F454" s="177">
        <v>7</v>
      </c>
      <c r="G454" s="177">
        <v>0</v>
      </c>
      <c r="H454" s="177">
        <v>1</v>
      </c>
      <c r="I454" s="177">
        <v>0</v>
      </c>
      <c r="J454" s="177">
        <v>2</v>
      </c>
      <c r="K454" s="177">
        <v>0</v>
      </c>
      <c r="L454" s="177">
        <v>1</v>
      </c>
      <c r="M454" s="177">
        <v>0</v>
      </c>
    </row>
    <row r="455" spans="1:13" x14ac:dyDescent="0.2">
      <c r="A455" s="177">
        <v>9732</v>
      </c>
      <c r="B455" s="177" t="s">
        <v>3186</v>
      </c>
      <c r="C455" s="177">
        <v>616</v>
      </c>
      <c r="D455" s="177">
        <v>95.01</v>
      </c>
      <c r="E455" s="177">
        <v>341</v>
      </c>
      <c r="F455" s="177">
        <v>77</v>
      </c>
      <c r="G455" s="177">
        <v>26</v>
      </c>
      <c r="H455" s="177">
        <v>39</v>
      </c>
      <c r="I455" s="177">
        <v>76</v>
      </c>
      <c r="J455" s="177">
        <v>544</v>
      </c>
      <c r="K455" s="177">
        <v>42</v>
      </c>
      <c r="L455" s="177">
        <v>91</v>
      </c>
      <c r="M455" s="177">
        <v>0</v>
      </c>
    </row>
    <row r="456" spans="1:13" x14ac:dyDescent="0.2">
      <c r="A456" s="177">
        <v>9999</v>
      </c>
      <c r="B456" s="177" t="s">
        <v>3320</v>
      </c>
      <c r="C456" s="177">
        <v>365137</v>
      </c>
      <c r="D456" s="177">
        <v>93.64</v>
      </c>
      <c r="E456" s="177">
        <v>111424</v>
      </c>
      <c r="F456" s="177">
        <v>89760</v>
      </c>
      <c r="G456" s="177">
        <v>25526</v>
      </c>
      <c r="H456" s="177">
        <v>21398</v>
      </c>
      <c r="I456" s="177">
        <v>84269</v>
      </c>
      <c r="J456" s="177">
        <v>150605</v>
      </c>
      <c r="K456" s="177">
        <v>45895</v>
      </c>
      <c r="L456" s="177">
        <v>35171</v>
      </c>
      <c r="M456" s="177">
        <v>4.74</v>
      </c>
    </row>
  </sheetData>
  <printOptions horizontalCentered="1" gridLines="1"/>
  <pageMargins left="0.45" right="0.45" top="0.5" bottom="0.5" header="0.3" footer="0.3"/>
  <pageSetup scale="4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20</vt:i4>
      </vt:variant>
    </vt:vector>
  </HeadingPairs>
  <TitlesOfParts>
    <vt:vector size="42" baseType="lpstr">
      <vt:lpstr>2012 SIP Goals</vt:lpstr>
      <vt:lpstr>2012 School Grade Goal</vt:lpstr>
      <vt:lpstr>Note</vt:lpstr>
      <vt:lpstr>Expt Criteria G3-8</vt:lpstr>
      <vt:lpstr>Expt Criteria HS</vt:lpstr>
      <vt:lpstr>Criteria Table</vt:lpstr>
      <vt:lpstr>DA11</vt:lpstr>
      <vt:lpstr>EVal11</vt:lpstr>
      <vt:lpstr>ATTx11</vt:lpstr>
      <vt:lpstr>All Schools</vt:lpstr>
      <vt:lpstr>W11</vt:lpstr>
      <vt:lpstr>Sci11</vt:lpstr>
      <vt:lpstr>R-M11</vt:lpstr>
      <vt:lpstr>AYP11</vt:lpstr>
      <vt:lpstr>SG11</vt:lpstr>
      <vt:lpstr>MEM2011</vt:lpstr>
      <vt:lpstr>Mem_All</vt:lpstr>
      <vt:lpstr>SchList</vt:lpstr>
      <vt:lpstr>Drp11</vt:lpstr>
      <vt:lpstr>09-10Grad</vt:lpstr>
      <vt:lpstr>Cover</vt:lpstr>
      <vt:lpstr>Sheet3</vt:lpstr>
      <vt:lpstr>_2009_10_Cohort_Graduation_Rate</vt:lpstr>
      <vt:lpstr>As_of_November_18__2010</vt:lpstr>
      <vt:lpstr>Data_for_cohorts_fewer_than_10_are_suppressed</vt:lpstr>
      <vt:lpstr>DISTRICT</vt:lpstr>
      <vt:lpstr>DISTRICT_NUMBER</vt:lpstr>
      <vt:lpstr>FLORIDA_GRADUATION_RATE</vt:lpstr>
      <vt:lpstr>NCLB_GRADUATION_RATE</vt:lpstr>
      <vt:lpstr>NGA_GRADUATION_RATE</vt:lpstr>
      <vt:lpstr>'09-10Grad'!Print_Area</vt:lpstr>
      <vt:lpstr>'2012 School Grade Goal'!Print_Area</vt:lpstr>
      <vt:lpstr>'2012 SIP Goals'!Print_Area</vt:lpstr>
      <vt:lpstr>EVal11!Print_Area</vt:lpstr>
      <vt:lpstr>'Expt Criteria G3-8'!Print_Area</vt:lpstr>
      <vt:lpstr>'Expt Criteria HS'!Print_Area</vt:lpstr>
      <vt:lpstr>'09-10Grad'!Print_Titles</vt:lpstr>
      <vt:lpstr>EVal11!Print_Titles</vt:lpstr>
      <vt:lpstr>SCHOOL_NAME</vt:lpstr>
      <vt:lpstr>SCHOOL_NUMBER</vt:lpstr>
      <vt:lpstr>SchoolName</vt:lpstr>
      <vt:lpstr>SG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2012 SIP Current and Expected Values</dc:title>
  <dc:subject>2011 SIP Current and Expected Values</dc:subject>
  <dc:creator>Dr. Yuwadee Wongbundhit</dc:creator>
  <cp:keywords>SIP GOALS EXPECTED VALUES</cp:keywords>
  <dc:description>Last updated 9/01/2011 Replace "I" Schools</dc:description>
  <cp:lastModifiedBy> </cp:lastModifiedBy>
  <cp:lastPrinted>2011-08-30T13:16:50Z</cp:lastPrinted>
  <dcterms:created xsi:type="dcterms:W3CDTF">2010-04-14T02:23:57Z</dcterms:created>
  <dcterms:modified xsi:type="dcterms:W3CDTF">2011-09-01T18:28:48Z</dcterms:modified>
  <cp:category>SIP GOALS</cp:category>
</cp:coreProperties>
</file>